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4400" yWindow="975" windowWidth="13935" windowHeight="11760" tabRatio="893"/>
  </bookViews>
  <sheets>
    <sheet name="1-2.급수현황" sheetId="1" r:id="rId1"/>
    <sheet name="1-3 기구표" sheetId="65" r:id="rId2"/>
    <sheet name="1-4 인력현황" sheetId="3" r:id="rId3"/>
    <sheet name="1-5 예산규모" sheetId="4" r:id="rId4"/>
    <sheet name="1-6 사용료부과" sheetId="5" r:id="rId5"/>
    <sheet name="1-10 용수생산능력" sheetId="6" r:id="rId6"/>
    <sheet name="1-11 강수량" sheetId="7" r:id="rId7"/>
    <sheet name="2-1구별기본현황" sheetId="8" r:id="rId8"/>
    <sheet name="2-2동별 급수인구" sheetId="9" r:id="rId9"/>
    <sheet name="2-3급수보급현황" sheetId="10" r:id="rId10"/>
    <sheet name="2-4생산량분석" sheetId="77" r:id="rId11"/>
    <sheet name="2-5원수 취수량" sheetId="12" r:id="rId12"/>
    <sheet name="2-6정수 생산량" sheetId="13" r:id="rId13"/>
    <sheet name="2-7요금 부과량" sheetId="14" r:id="rId14"/>
    <sheet name="2-8수도관 부설총괄" sheetId="15" r:id="rId15"/>
    <sheet name="2-8-1도수관  " sheetId="16" r:id="rId16"/>
    <sheet name="2-8-2배수관 " sheetId="17" r:id="rId17"/>
    <sheet name="2-8-3급수관  " sheetId="18" r:id="rId18"/>
    <sheet name="2-9경년별수도관" sheetId="83" r:id="rId19"/>
    <sheet name="2-9-1도수관 경년별 총괄" sheetId="20" r:id="rId20"/>
    <sheet name="2-9-2배수관 경년별 총괄" sheetId="21" r:id="rId21"/>
    <sheet name="2-9-3급수관 경년별 총괄" sheetId="22" r:id="rId22"/>
    <sheet name="2-10-1 2015 도수관 부설" sheetId="23" r:id="rId23"/>
    <sheet name="2-10-2 2015 배수관 부설" sheetId="94" r:id="rId24"/>
    <sheet name="2-10-3 2015 급수관부설" sheetId="93" r:id="rId25"/>
    <sheet name="2-11 제수밸브 " sheetId="26" r:id="rId26"/>
    <sheet name="2-12가압장" sheetId="85" r:id="rId27"/>
    <sheet name="2-13 배수지" sheetId="86" r:id="rId28"/>
    <sheet name="2-14 계량기 현황" sheetId="29" r:id="rId29"/>
    <sheet name="2-15 계량기시험" sheetId="30" r:id="rId30"/>
    <sheet name="2-16,17 염소투입, 공기변" sheetId="31" r:id="rId31"/>
    <sheet name="2-18 공동구" sheetId="32" r:id="rId32"/>
    <sheet name="2-19 단가계약업체 " sheetId="84" r:id="rId33"/>
    <sheet name="2-20,20-1 소화설비" sheetId="74" r:id="rId34"/>
    <sheet name="2-21,22 저수조현황, 지하누수탐사" sheetId="61" r:id="rId35"/>
    <sheet name="2-23 누수 총괄현황" sheetId="62" r:id="rId36"/>
    <sheet name="2-24 생활민원,계량기교체" sheetId="36" r:id="rId37"/>
    <sheet name="2-26,27 마을상수도, 중수도" sheetId="37" r:id="rId38"/>
    <sheet name="3-9,10 전력 및 약품사용" sheetId="38" r:id="rId39"/>
    <sheet name="3-11송촌폐수량" sheetId="39" r:id="rId40"/>
    <sheet name="3-12,13 월평슬러지,방류수량" sheetId="40" r:id="rId41"/>
    <sheet name="3-14,15 송촌슬러지,방류수량" sheetId="88" r:id="rId42"/>
    <sheet name="3-16,17 신탄진슬러지,방류수량" sheetId="64" r:id="rId43"/>
    <sheet name="부    록" sheetId="42" r:id="rId44"/>
    <sheet name="수도관 총괄현황" sheetId="43" r:id="rId45"/>
    <sheet name="경년별 현황" sheetId="44" r:id="rId46"/>
    <sheet name="지역별 경년별" sheetId="45" r:id="rId47"/>
    <sheet name="도수관 경년별 총괄 (2)" sheetId="90" r:id="rId48"/>
    <sheet name="서구, 대덕 도수관" sheetId="47" r:id="rId49"/>
    <sheet name="배수관 경년별 총괄 (2)" sheetId="48" r:id="rId50"/>
    <sheet name="동부 배수관 " sheetId="49" r:id="rId51"/>
    <sheet name="중부 배수관" sheetId="50" r:id="rId52"/>
    <sheet name="서부 배수관 " sheetId="51" r:id="rId53"/>
    <sheet name="유성 배수관 " sheetId="52" r:id="rId54"/>
    <sheet name="대덕 배수관 " sheetId="53" r:id="rId55"/>
    <sheet name="급수관 경년별 총괄 (2)" sheetId="54" r:id="rId56"/>
    <sheet name="급수관 (동부)" sheetId="55" r:id="rId57"/>
    <sheet name="급수관 (중부)" sheetId="56" r:id="rId58"/>
    <sheet name="급수관 (서부)" sheetId="57" r:id="rId59"/>
    <sheet name="급수관(유성)" sheetId="58" r:id="rId60"/>
    <sheet name="급수관(대덕)" sheetId="59" r:id="rId61"/>
    <sheet name="배수관폐쇄(총괄) (2)" sheetId="81" r:id="rId62"/>
    <sheet name="급수관폐쇄(총괄) (2)" sheetId="82" r:id="rId63"/>
    <sheet name="밸브데이터" sheetId="92" state="hidden" r:id="rId64"/>
  </sheets>
  <definedNames>
    <definedName name="_xlnm._FilterDatabase" localSheetId="27" hidden="1">'2-13 배수지'!$A$44:$J$44</definedName>
    <definedName name="_xlnm._FilterDatabase" localSheetId="63" hidden="1">밸브데이터!$A$1:$C$28189</definedName>
    <definedName name="_xlnm.Print_Area" localSheetId="5">'1-10 용수생산능력'!$A$1:$E$29</definedName>
    <definedName name="_xlnm.Print_Area" localSheetId="6">'1-11 강수량'!$A$1:$V$23</definedName>
    <definedName name="_xlnm.Print_Area" localSheetId="0">'1-2.급수현황'!$A$1:$H$28</definedName>
    <definedName name="_xlnm.Print_Area" localSheetId="1">'1-3 기구표'!$A$1:$H$48</definedName>
    <definedName name="_xlnm.Print_Area" localSheetId="2">'1-4 인력현황'!$A$1:$R$47</definedName>
    <definedName name="_xlnm.Print_Area" localSheetId="4">'1-6 사용료부과'!$A$1:$J$25</definedName>
    <definedName name="_xlnm.Print_Area" localSheetId="22">'2-10-1 2015 도수관 부설'!$A$1:$G$50</definedName>
    <definedName name="_xlnm.Print_Area" localSheetId="23">'2-10-2 2015 배수관 부설'!$A$1:$AO$129</definedName>
    <definedName name="_xlnm.Print_Area" localSheetId="24">'2-10-3 2015 급수관부설'!$A$1:$AO$53</definedName>
    <definedName name="_xlnm.Print_Area" localSheetId="25">'2-11 제수밸브 '!$A$1:$S$31</definedName>
    <definedName name="_xlnm.Print_Area" localSheetId="26">'2-12가압장'!$A$1:$K$230</definedName>
    <definedName name="_xlnm.Print_Area" localSheetId="27">'2-13 배수지'!$A$1:$J$49</definedName>
    <definedName name="_xlnm.Print_Area" localSheetId="28">'2-14 계량기 현황'!$A$1:$G$18</definedName>
    <definedName name="_xlnm.Print_Area" localSheetId="29">'2-15 계량기시험'!$A$1:$P$18</definedName>
    <definedName name="_xlnm.Print_Area" localSheetId="30">'2-16,17 염소투입, 공기변'!$A$1:$G$69</definedName>
    <definedName name="_xlnm.Print_Area" localSheetId="32">'2-19 단가계약업체 '!$A$1:$G$36</definedName>
    <definedName name="_xlnm.Print_Area" localSheetId="7">'2-1구별기본현황'!$A$1:$I$19</definedName>
    <definedName name="_xlnm.Print_Area" localSheetId="34">'2-21,22 저수조현황, 지하누수탐사'!$A$1:$H$28</definedName>
    <definedName name="_xlnm.Print_Area" localSheetId="35">'2-23 누수 총괄현황'!$A$1:$L$38</definedName>
    <definedName name="_xlnm.Print_Area" localSheetId="36">'2-24 생활민원,계량기교체'!$A$1:$G$19</definedName>
    <definedName name="_xlnm.Print_Area" localSheetId="37">'2-26,27 마을상수도, 중수도'!$A$1:$I$33</definedName>
    <definedName name="_xlnm.Print_Area" localSheetId="8">'2-2동별 급수인구'!$A$1:$H$112</definedName>
    <definedName name="_xlnm.Print_Area" localSheetId="9">'2-3급수보급현황'!$A$1:$G$22</definedName>
    <definedName name="_xlnm.Print_Area" localSheetId="10">'2-4생산량분석'!$A$1:$H$32</definedName>
    <definedName name="_xlnm.Print_Area" localSheetId="11">'2-5원수 취수량'!$A$1:$I$23</definedName>
    <definedName name="_xlnm.Print_Area" localSheetId="12">'2-6정수 생산량'!$A$1:$L$25</definedName>
    <definedName name="_xlnm.Print_Area" localSheetId="13">'2-7요금 부과량'!$A$1:$G$18</definedName>
    <definedName name="_xlnm.Print_Area" localSheetId="15">'2-8-1도수관  '!$A$1:$I$29</definedName>
    <definedName name="_xlnm.Print_Area" localSheetId="16">'2-8-2배수관 '!$A$1:$K$162</definedName>
    <definedName name="_xlnm.Print_Area" localSheetId="17">'2-8-3급수관  '!$A$1:$H$45</definedName>
    <definedName name="_xlnm.Print_Area" localSheetId="19">'2-9-1도수관 경년별 총괄'!$A$1:$AK$38</definedName>
    <definedName name="_xlnm.Print_Area" localSheetId="20">'2-9-2배수관 경년별 총괄'!$A$1:$AK$173</definedName>
    <definedName name="_xlnm.Print_Area" localSheetId="21">'2-9-3급수관 경년별 총괄'!$A$1:$AK$45</definedName>
    <definedName name="_xlnm.Print_Area" localSheetId="39">'3-11송촌폐수량'!$A$1:$I$20</definedName>
    <definedName name="_xlnm.Print_Area" localSheetId="42">'3-16,17 신탄진슬러지,방류수량'!$A$1:$G$36</definedName>
    <definedName name="_xlnm.Print_Area" localSheetId="45">'경년별 현황'!$A$1:$J$25</definedName>
    <definedName name="_xlnm.Print_Area" localSheetId="56">'급수관 (동부)'!$A$1:$AK$51</definedName>
    <definedName name="_xlnm.Print_Area" localSheetId="58">'급수관 (서부)'!$A$1:$AK$45</definedName>
    <definedName name="_xlnm.Print_Area" localSheetId="57">'급수관 (중부)'!$A$1:$AK$45</definedName>
    <definedName name="_xlnm.Print_Area" localSheetId="55">'급수관 경년별 총괄 (2)'!$A$1:$AK$45</definedName>
    <definedName name="_xlnm.Print_Area" localSheetId="60">'급수관(대덕)'!$A$1:$AK$45</definedName>
    <definedName name="_xlnm.Print_Area" localSheetId="59">'급수관(유성)'!$A$1:$AF$45</definedName>
    <definedName name="_xlnm.Print_Area" localSheetId="62">'급수관폐쇄(총괄) (2)'!$A$1:$DO$53</definedName>
    <definedName name="_xlnm.Print_Area" localSheetId="54">'대덕 배수관 '!$A$1:$AK$173</definedName>
    <definedName name="_xlnm.Print_Area" localSheetId="47">'도수관 경년별 총괄 (2)'!$A$1:$AK$38</definedName>
    <definedName name="_xlnm.Print_Area" localSheetId="50">'동부 배수관 '!$A$1:$AK$173</definedName>
    <definedName name="_xlnm.Print_Area" localSheetId="49">'배수관 경년별 총괄 (2)'!$A$1:$AK$173</definedName>
    <definedName name="_xlnm.Print_Area" localSheetId="61">'배수관폐쇄(총괄) (2)'!$A$1:$DO$129</definedName>
    <definedName name="_xlnm.Print_Area" localSheetId="48">'서구, 대덕 도수관'!$A$1:$AG$72</definedName>
    <definedName name="_xlnm.Print_Area" localSheetId="52">'서부 배수관 '!$A$1:$AK$173</definedName>
    <definedName name="_xlnm.Print_Area" localSheetId="53">'유성 배수관 '!$A$1:$AG$122</definedName>
    <definedName name="_xlnm.Print_Area" localSheetId="51">'중부 배수관'!$A$1:$AG$125</definedName>
    <definedName name="_xlnm.Print_Titles" localSheetId="6">'1-11 강수량'!$A:$A,'1-11 강수량'!$2:$2</definedName>
    <definedName name="_xlnm.Print_Titles" localSheetId="0">'1-2.급수현황'!$A:$D</definedName>
    <definedName name="_xlnm.Print_Titles" localSheetId="27">'2-15 계량기시험'!#REF!</definedName>
    <definedName name="_xlnm.Print_Titles" localSheetId="29">'2-15 계량기시험'!$A:$A</definedName>
    <definedName name="_xlnm.Print_Titles" localSheetId="16">'2-8-2배수관 '!$1:$2</definedName>
    <definedName name="_xlnm.Print_Titles" localSheetId="19">'2-9-1도수관 경년별 총괄'!$A:$B</definedName>
    <definedName name="_xlnm.Print_Titles" localSheetId="20">'2-9-2배수관 경년별 총괄'!$A:$B,'2-9-2배수관 경년별 총괄'!$1:$3</definedName>
    <definedName name="_xlnm.Print_Titles" localSheetId="21">'2-9-3급수관 경년별 총괄'!$A:$B,'2-9-3급수관 경년별 총괄'!$1:$3</definedName>
    <definedName name="_xlnm.Print_Titles" localSheetId="56">'급수관 (동부)'!$A:$B,'급수관 (동부)'!$1:$3</definedName>
    <definedName name="_xlnm.Print_Titles" localSheetId="58">'급수관 (서부)'!$A:$B,'급수관 (서부)'!$1:$3</definedName>
    <definedName name="_xlnm.Print_Titles" localSheetId="57">'급수관 (중부)'!$A:$B,'급수관 (중부)'!$1:$3</definedName>
    <definedName name="_xlnm.Print_Titles" localSheetId="55">'급수관 경년별 총괄 (2)'!$A:$B,'급수관 경년별 총괄 (2)'!$1:$3</definedName>
    <definedName name="_xlnm.Print_Titles" localSheetId="60">'급수관(대덕)'!$A:$B,'급수관(대덕)'!$1:$3</definedName>
    <definedName name="_xlnm.Print_Titles" localSheetId="59">'급수관(유성)'!$A:$B,'급수관(유성)'!$1:$3</definedName>
    <definedName name="_xlnm.Print_Titles" localSheetId="54">'대덕 배수관 '!$A:$B,'대덕 배수관 '!$1:$3</definedName>
    <definedName name="_xlnm.Print_Titles" localSheetId="47">'도수관 경년별 총괄 (2)'!$A:$B</definedName>
    <definedName name="_xlnm.Print_Titles" localSheetId="50">'동부 배수관 '!$A:$B,'동부 배수관 '!$1:$3</definedName>
    <definedName name="_xlnm.Print_Titles" localSheetId="49">'배수관 경년별 총괄 (2)'!$A:$B,'배수관 경년별 총괄 (2)'!$1:$3</definedName>
    <definedName name="_xlnm.Print_Titles" localSheetId="48">'서구, 대덕 도수관'!$A:$B</definedName>
    <definedName name="_xlnm.Print_Titles" localSheetId="52">'서부 배수관 '!$A:$B,'서부 배수관 '!$1:$3</definedName>
    <definedName name="_xlnm.Print_Titles" localSheetId="53">'유성 배수관 '!$A:$B,'유성 배수관 '!$1:$3</definedName>
    <definedName name="_xlnm.Print_Titles" localSheetId="51">'중부 배수관'!$A:$B,'중부 배수관'!$1:$3</definedName>
  </definedNames>
  <calcPr calcId="145621"/>
</workbook>
</file>

<file path=xl/calcChain.xml><?xml version="1.0" encoding="utf-8"?>
<calcChain xmlns="http://schemas.openxmlformats.org/spreadsheetml/2006/main">
  <c r="DE41" i="82" l="1"/>
  <c r="DF41" i="82"/>
  <c r="DG41" i="82"/>
  <c r="DH41" i="82"/>
  <c r="DI41" i="82"/>
  <c r="DJ41" i="82"/>
  <c r="DK41" i="82"/>
  <c r="DL41" i="82"/>
  <c r="DM41" i="82"/>
  <c r="DN41" i="82"/>
  <c r="DO41" i="82"/>
  <c r="DD41" i="82"/>
  <c r="DE35" i="82"/>
  <c r="DF35" i="82"/>
  <c r="DG35" i="82"/>
  <c r="DH35" i="82"/>
  <c r="DI35" i="82"/>
  <c r="DJ35" i="82"/>
  <c r="DK35" i="82"/>
  <c r="DL35" i="82"/>
  <c r="DM35" i="82"/>
  <c r="DN35" i="82"/>
  <c r="DO35" i="82"/>
  <c r="DD35" i="82"/>
  <c r="DE29" i="82"/>
  <c r="DF29" i="82"/>
  <c r="DG29" i="82"/>
  <c r="DH29" i="82"/>
  <c r="DI29" i="82"/>
  <c r="DJ29" i="82"/>
  <c r="DK29" i="82"/>
  <c r="DL29" i="82"/>
  <c r="DM29" i="82"/>
  <c r="DN29" i="82"/>
  <c r="DO29" i="82"/>
  <c r="DD29" i="82"/>
  <c r="DE23" i="82"/>
  <c r="DF23" i="82"/>
  <c r="DG23" i="82"/>
  <c r="DH23" i="82"/>
  <c r="DI23" i="82"/>
  <c r="DJ23" i="82"/>
  <c r="DK23" i="82"/>
  <c r="DL23" i="82"/>
  <c r="DM23" i="82"/>
  <c r="DN23" i="82"/>
  <c r="DO23" i="82"/>
  <c r="DD23" i="82"/>
  <c r="DE17" i="82"/>
  <c r="DF17" i="82"/>
  <c r="DG17" i="82"/>
  <c r="DH17" i="82"/>
  <c r="DI17" i="82"/>
  <c r="DJ17" i="82"/>
  <c r="DK17" i="82"/>
  <c r="DL17" i="82"/>
  <c r="DM17" i="82"/>
  <c r="DN17" i="82"/>
  <c r="DO17" i="82"/>
  <c r="DD17" i="82"/>
  <c r="CK41" i="82"/>
  <c r="CL41" i="82"/>
  <c r="CM41" i="82"/>
  <c r="CN41" i="82"/>
  <c r="CO41" i="82"/>
  <c r="CP41" i="82"/>
  <c r="CQ41" i="82"/>
  <c r="CR41" i="82"/>
  <c r="CS41" i="82"/>
  <c r="CT41" i="82"/>
  <c r="CU41" i="82"/>
  <c r="CJ41" i="82"/>
  <c r="CK35" i="82"/>
  <c r="CL35" i="82"/>
  <c r="CM35" i="82"/>
  <c r="CN35" i="82"/>
  <c r="CO35" i="82"/>
  <c r="CP35" i="82"/>
  <c r="CQ35" i="82"/>
  <c r="CR35" i="82"/>
  <c r="CS35" i="82"/>
  <c r="CT35" i="82"/>
  <c r="CU35" i="82"/>
  <c r="CJ35" i="82"/>
  <c r="CK29" i="82"/>
  <c r="CL29" i="82"/>
  <c r="CM29" i="82"/>
  <c r="CN29" i="82"/>
  <c r="CO29" i="82"/>
  <c r="CP29" i="82"/>
  <c r="CQ29" i="82"/>
  <c r="CR29" i="82"/>
  <c r="CS29" i="82"/>
  <c r="CT29" i="82"/>
  <c r="CU29" i="82"/>
  <c r="CJ29" i="82"/>
  <c r="CK23" i="82"/>
  <c r="CL23" i="82"/>
  <c r="CM23" i="82"/>
  <c r="CN23" i="82"/>
  <c r="CO23" i="82"/>
  <c r="CP23" i="82"/>
  <c r="CQ23" i="82"/>
  <c r="CR23" i="82"/>
  <c r="CS23" i="82"/>
  <c r="CT23" i="82"/>
  <c r="CU23" i="82"/>
  <c r="CJ23" i="82"/>
  <c r="CK17" i="82"/>
  <c r="CL17" i="82"/>
  <c r="CM17" i="82"/>
  <c r="CN17" i="82"/>
  <c r="CO17" i="82"/>
  <c r="CP17" i="82"/>
  <c r="CQ17" i="82"/>
  <c r="CR17" i="82"/>
  <c r="CS17" i="82"/>
  <c r="CT17" i="82"/>
  <c r="CU17" i="82"/>
  <c r="CJ17" i="82"/>
  <c r="BQ41" i="82"/>
  <c r="BR41" i="82"/>
  <c r="BS41" i="82"/>
  <c r="BT41" i="82"/>
  <c r="BU41" i="82"/>
  <c r="BV41" i="82"/>
  <c r="BW41" i="82"/>
  <c r="BX41" i="82"/>
  <c r="BY41" i="82"/>
  <c r="BZ41" i="82"/>
  <c r="CA41" i="82"/>
  <c r="BP41" i="82"/>
  <c r="BQ35" i="82"/>
  <c r="BR35" i="82"/>
  <c r="BS35" i="82"/>
  <c r="BT35" i="82"/>
  <c r="BU35" i="82"/>
  <c r="BV35" i="82"/>
  <c r="BW35" i="82"/>
  <c r="BX35" i="82"/>
  <c r="BY35" i="82"/>
  <c r="BZ35" i="82"/>
  <c r="CA35" i="82"/>
  <c r="BP35" i="82"/>
  <c r="BQ29" i="82"/>
  <c r="BR29" i="82"/>
  <c r="BS29" i="82"/>
  <c r="BT29" i="82"/>
  <c r="BU29" i="82"/>
  <c r="BV29" i="82"/>
  <c r="BW29" i="82"/>
  <c r="BX29" i="82"/>
  <c r="BY29" i="82"/>
  <c r="BZ29" i="82"/>
  <c r="CA29" i="82"/>
  <c r="BP29" i="82"/>
  <c r="BQ23" i="82"/>
  <c r="BR23" i="82"/>
  <c r="BS23" i="82"/>
  <c r="BT23" i="82"/>
  <c r="BU23" i="82"/>
  <c r="BV23" i="82"/>
  <c r="BW23" i="82"/>
  <c r="BX23" i="82"/>
  <c r="BY23" i="82"/>
  <c r="BZ23" i="82"/>
  <c r="CA23" i="82"/>
  <c r="BP23" i="82"/>
  <c r="BQ17" i="82"/>
  <c r="BR17" i="82"/>
  <c r="BS17" i="82"/>
  <c r="BT17" i="82"/>
  <c r="BU17" i="82"/>
  <c r="BV17" i="82"/>
  <c r="BW17" i="82"/>
  <c r="BX17" i="82"/>
  <c r="BY17" i="82"/>
  <c r="BZ17" i="82"/>
  <c r="CA17" i="82"/>
  <c r="BP17" i="82"/>
  <c r="AW41" i="82"/>
  <c r="AX41" i="82"/>
  <c r="AY41" i="82"/>
  <c r="AZ41" i="82"/>
  <c r="BA41" i="82"/>
  <c r="BB41" i="82"/>
  <c r="BC41" i="82"/>
  <c r="BD41" i="82"/>
  <c r="BE41" i="82"/>
  <c r="BF41" i="82"/>
  <c r="BG41" i="82"/>
  <c r="AV41" i="82"/>
  <c r="AW35" i="82"/>
  <c r="AX35" i="82"/>
  <c r="AY35" i="82"/>
  <c r="AZ35" i="82"/>
  <c r="BA35" i="82"/>
  <c r="BB35" i="82"/>
  <c r="BC35" i="82"/>
  <c r="BD35" i="82"/>
  <c r="BE35" i="82"/>
  <c r="BF35" i="82"/>
  <c r="BG35" i="82"/>
  <c r="AV35" i="82"/>
  <c r="AW29" i="82"/>
  <c r="AX29" i="82"/>
  <c r="AY29" i="82"/>
  <c r="AZ29" i="82"/>
  <c r="BA29" i="82"/>
  <c r="BB29" i="82"/>
  <c r="BC29" i="82"/>
  <c r="BD29" i="82"/>
  <c r="BE29" i="82"/>
  <c r="BF29" i="82"/>
  <c r="BG29" i="82"/>
  <c r="AV29" i="82"/>
  <c r="AW23" i="82"/>
  <c r="AX23" i="82"/>
  <c r="AY23" i="82"/>
  <c r="AZ23" i="82"/>
  <c r="BA23" i="82"/>
  <c r="BB23" i="82"/>
  <c r="BC23" i="82"/>
  <c r="BD23" i="82"/>
  <c r="BE23" i="82"/>
  <c r="BF23" i="82"/>
  <c r="BG23" i="82"/>
  <c r="AV23" i="82"/>
  <c r="AW17" i="82"/>
  <c r="AX17" i="82"/>
  <c r="AY17" i="82"/>
  <c r="AZ17" i="82"/>
  <c r="BA17" i="82"/>
  <c r="BB17" i="82"/>
  <c r="BC17" i="82"/>
  <c r="BD17" i="82"/>
  <c r="BE17" i="82"/>
  <c r="BF17" i="82"/>
  <c r="BG17" i="82"/>
  <c r="AV17" i="82"/>
  <c r="AC41" i="82"/>
  <c r="AD41" i="82"/>
  <c r="AE41" i="82"/>
  <c r="AF41" i="82"/>
  <c r="AG41" i="82"/>
  <c r="AH41" i="82"/>
  <c r="AI41" i="82"/>
  <c r="AJ41" i="82"/>
  <c r="AK41" i="82"/>
  <c r="AL41" i="82"/>
  <c r="AM41" i="82"/>
  <c r="AB41" i="82"/>
  <c r="AC35" i="82"/>
  <c r="AD35" i="82"/>
  <c r="AE35" i="82"/>
  <c r="AF35" i="82"/>
  <c r="AG35" i="82"/>
  <c r="AH35" i="82"/>
  <c r="AI35" i="82"/>
  <c r="AJ35" i="82"/>
  <c r="AK35" i="82"/>
  <c r="AL35" i="82"/>
  <c r="AM35" i="82"/>
  <c r="AB35" i="82"/>
  <c r="AC29" i="82"/>
  <c r="AD29" i="82"/>
  <c r="AE29" i="82"/>
  <c r="AF29" i="82"/>
  <c r="AG29" i="82"/>
  <c r="AH29" i="82"/>
  <c r="AI29" i="82"/>
  <c r="AJ29" i="82"/>
  <c r="AK29" i="82"/>
  <c r="AL29" i="82"/>
  <c r="AM29" i="82"/>
  <c r="AB29" i="82"/>
  <c r="AC23" i="82"/>
  <c r="AD23" i="82"/>
  <c r="AE23" i="82"/>
  <c r="AF23" i="82"/>
  <c r="AG23" i="82"/>
  <c r="AH23" i="82"/>
  <c r="AI23" i="82"/>
  <c r="AJ23" i="82"/>
  <c r="AK23" i="82"/>
  <c r="AL23" i="82"/>
  <c r="AM23" i="82"/>
  <c r="AB23" i="82"/>
  <c r="AC17" i="82"/>
  <c r="AD17" i="82"/>
  <c r="AE17" i="82"/>
  <c r="AF17" i="82"/>
  <c r="AG17" i="82"/>
  <c r="AH17" i="82"/>
  <c r="AI17" i="82"/>
  <c r="AJ17" i="82"/>
  <c r="AK17" i="82"/>
  <c r="AL17" i="82"/>
  <c r="AM17" i="82"/>
  <c r="AB17" i="82"/>
  <c r="DE110" i="81"/>
  <c r="DF110" i="81"/>
  <c r="DG110" i="81"/>
  <c r="DH110" i="81"/>
  <c r="DI110" i="81"/>
  <c r="DJ110" i="81"/>
  <c r="DK110" i="81"/>
  <c r="DL110" i="81"/>
  <c r="DM110" i="81"/>
  <c r="DN110" i="81"/>
  <c r="DO110" i="81"/>
  <c r="DD110" i="81"/>
  <c r="DE102" i="81"/>
  <c r="DF102" i="81"/>
  <c r="DG102" i="81"/>
  <c r="DH102" i="81"/>
  <c r="DI102" i="81"/>
  <c r="DJ102" i="81"/>
  <c r="DK102" i="81"/>
  <c r="DL102" i="81"/>
  <c r="DM102" i="81"/>
  <c r="DN102" i="81"/>
  <c r="DO102" i="81"/>
  <c r="DD102" i="81"/>
  <c r="DE86" i="81"/>
  <c r="DF86" i="81"/>
  <c r="DG86" i="81"/>
  <c r="DH86" i="81"/>
  <c r="DI86" i="81"/>
  <c r="DJ86" i="81"/>
  <c r="DK86" i="81"/>
  <c r="DL86" i="81"/>
  <c r="DM86" i="81"/>
  <c r="DN86" i="81"/>
  <c r="DO86" i="81"/>
  <c r="DD86" i="81"/>
  <c r="DE77" i="81"/>
  <c r="DF77" i="81"/>
  <c r="DG77" i="81"/>
  <c r="DH77" i="81"/>
  <c r="DI77" i="81"/>
  <c r="DJ77" i="81"/>
  <c r="DK77" i="81"/>
  <c r="DL77" i="81"/>
  <c r="DM77" i="81"/>
  <c r="DN77" i="81"/>
  <c r="DO77" i="81"/>
  <c r="DD77" i="81"/>
  <c r="DE59" i="81"/>
  <c r="DF59" i="81"/>
  <c r="DG59" i="81"/>
  <c r="DH59" i="81"/>
  <c r="DI59" i="81"/>
  <c r="DJ59" i="81"/>
  <c r="DK59" i="81"/>
  <c r="DL59" i="81"/>
  <c r="DM59" i="81"/>
  <c r="DN59" i="81"/>
  <c r="DO59" i="81"/>
  <c r="DD59" i="81"/>
  <c r="DE50" i="81"/>
  <c r="DF50" i="81"/>
  <c r="DG50" i="81"/>
  <c r="DH50" i="81"/>
  <c r="DI50" i="81"/>
  <c r="DJ50" i="81"/>
  <c r="DK50" i="81"/>
  <c r="DL50" i="81"/>
  <c r="DM50" i="81"/>
  <c r="DN50" i="81"/>
  <c r="DO50" i="81"/>
  <c r="DD50" i="81"/>
  <c r="DE41" i="81"/>
  <c r="DF41" i="81"/>
  <c r="DG41" i="81"/>
  <c r="DH41" i="81"/>
  <c r="DI41" i="81"/>
  <c r="DJ41" i="81"/>
  <c r="DK41" i="81"/>
  <c r="DL41" i="81"/>
  <c r="DM41" i="81"/>
  <c r="DN41" i="81"/>
  <c r="DO41" i="81"/>
  <c r="DD41" i="81"/>
  <c r="DE32" i="81"/>
  <c r="DF32" i="81"/>
  <c r="DG32" i="81"/>
  <c r="DH32" i="81"/>
  <c r="DI32" i="81"/>
  <c r="DJ32" i="81"/>
  <c r="DK32" i="81"/>
  <c r="DL32" i="81"/>
  <c r="DM32" i="81"/>
  <c r="DN32" i="81"/>
  <c r="DO32" i="81"/>
  <c r="DD32" i="81"/>
  <c r="DE23" i="81"/>
  <c r="DF23" i="81"/>
  <c r="DG23" i="81"/>
  <c r="DH23" i="81"/>
  <c r="DI23" i="81"/>
  <c r="DJ23" i="81"/>
  <c r="DK23" i="81"/>
  <c r="DL23" i="81"/>
  <c r="DM23" i="81"/>
  <c r="DN23" i="81"/>
  <c r="DO23" i="81"/>
  <c r="DD23" i="81"/>
  <c r="CK59" i="81"/>
  <c r="CL59" i="81"/>
  <c r="CM59" i="81"/>
  <c r="CN59" i="81"/>
  <c r="CO59" i="81"/>
  <c r="CP59" i="81"/>
  <c r="CQ59" i="81"/>
  <c r="CR59" i="81"/>
  <c r="CS59" i="81"/>
  <c r="CT59" i="81"/>
  <c r="CU59" i="81"/>
  <c r="CJ59" i="81"/>
  <c r="CK50" i="81"/>
  <c r="CL50" i="81"/>
  <c r="CM50" i="81"/>
  <c r="CN50" i="81"/>
  <c r="CO50" i="81"/>
  <c r="CP50" i="81"/>
  <c r="CQ50" i="81"/>
  <c r="CR50" i="81"/>
  <c r="CS50" i="81"/>
  <c r="CT50" i="81"/>
  <c r="CU50" i="81"/>
  <c r="CJ50" i="81"/>
  <c r="CK41" i="81"/>
  <c r="CL41" i="81"/>
  <c r="CM41" i="81"/>
  <c r="CN41" i="81"/>
  <c r="CO41" i="81"/>
  <c r="CP41" i="81"/>
  <c r="CQ41" i="81"/>
  <c r="CR41" i="81"/>
  <c r="CS41" i="81"/>
  <c r="CT41" i="81"/>
  <c r="CU41" i="81"/>
  <c r="CJ41" i="81"/>
  <c r="CK32" i="81"/>
  <c r="CL32" i="81"/>
  <c r="CM32" i="81"/>
  <c r="CN32" i="81"/>
  <c r="CO32" i="81"/>
  <c r="CP32" i="81"/>
  <c r="CQ32" i="81"/>
  <c r="CR32" i="81"/>
  <c r="CS32" i="81"/>
  <c r="CT32" i="81"/>
  <c r="CU32" i="81"/>
  <c r="CJ32" i="81"/>
  <c r="CK23" i="81"/>
  <c r="CL23" i="81"/>
  <c r="CM23" i="81"/>
  <c r="CN23" i="81"/>
  <c r="CO23" i="81"/>
  <c r="CP23" i="81"/>
  <c r="CQ23" i="81"/>
  <c r="CR23" i="81"/>
  <c r="CS23" i="81"/>
  <c r="CT23" i="81"/>
  <c r="CU23" i="81"/>
  <c r="CJ23" i="81"/>
  <c r="BQ77" i="81"/>
  <c r="BR77" i="81"/>
  <c r="BS77" i="81"/>
  <c r="BT77" i="81"/>
  <c r="BU77" i="81"/>
  <c r="BV77" i="81"/>
  <c r="BW77" i="81"/>
  <c r="BX77" i="81"/>
  <c r="BY77" i="81"/>
  <c r="BZ77" i="81"/>
  <c r="CA77" i="81"/>
  <c r="BP77" i="81"/>
  <c r="BQ59" i="81"/>
  <c r="BR59" i="81"/>
  <c r="BS59" i="81"/>
  <c r="BT59" i="81"/>
  <c r="BU59" i="81"/>
  <c r="BV59" i="81"/>
  <c r="BW59" i="81"/>
  <c r="BX59" i="81"/>
  <c r="BY59" i="81"/>
  <c r="BZ59" i="81"/>
  <c r="CA59" i="81"/>
  <c r="BP59" i="81"/>
  <c r="BQ50" i="81"/>
  <c r="BR50" i="81"/>
  <c r="BS50" i="81"/>
  <c r="BT50" i="81"/>
  <c r="BU50" i="81"/>
  <c r="BV50" i="81"/>
  <c r="BW50" i="81"/>
  <c r="BX50" i="81"/>
  <c r="BY50" i="81"/>
  <c r="BZ50" i="81"/>
  <c r="CA50" i="81"/>
  <c r="BP50" i="81"/>
  <c r="BQ41" i="81"/>
  <c r="BR41" i="81"/>
  <c r="BS41" i="81"/>
  <c r="BT41" i="81"/>
  <c r="BU41" i="81"/>
  <c r="BV41" i="81"/>
  <c r="BW41" i="81"/>
  <c r="BX41" i="81"/>
  <c r="BY41" i="81"/>
  <c r="BZ41" i="81"/>
  <c r="CA41" i="81"/>
  <c r="BP41" i="81"/>
  <c r="BQ32" i="81"/>
  <c r="BR32" i="81"/>
  <c r="BS32" i="81"/>
  <c r="BT32" i="81"/>
  <c r="BU32" i="81"/>
  <c r="BV32" i="81"/>
  <c r="BW32" i="81"/>
  <c r="BX32" i="81"/>
  <c r="BY32" i="81"/>
  <c r="BZ32" i="81"/>
  <c r="CA32" i="81"/>
  <c r="BP32" i="81"/>
  <c r="BQ23" i="81"/>
  <c r="BR23" i="81"/>
  <c r="BS23" i="81"/>
  <c r="BT23" i="81"/>
  <c r="BU23" i="81"/>
  <c r="BV23" i="81"/>
  <c r="BW23" i="81"/>
  <c r="BX23" i="81"/>
  <c r="BY23" i="81"/>
  <c r="BZ23" i="81"/>
  <c r="CA23" i="81"/>
  <c r="BP23" i="81"/>
  <c r="AW68" i="81"/>
  <c r="AX68" i="81"/>
  <c r="AY68" i="81"/>
  <c r="AZ68" i="81"/>
  <c r="BA68" i="81"/>
  <c r="BB68" i="81"/>
  <c r="BC68" i="81"/>
  <c r="BD68" i="81"/>
  <c r="BE68" i="81"/>
  <c r="BF68" i="81"/>
  <c r="BG68" i="81"/>
  <c r="AV68" i="81"/>
  <c r="AW59" i="81"/>
  <c r="AX59" i="81"/>
  <c r="AY59" i="81"/>
  <c r="AZ59" i="81"/>
  <c r="BA59" i="81"/>
  <c r="BB59" i="81"/>
  <c r="BC59" i="81"/>
  <c r="BD59" i="81"/>
  <c r="BE59" i="81"/>
  <c r="BF59" i="81"/>
  <c r="BG59" i="81"/>
  <c r="AV59" i="81"/>
  <c r="BG41" i="81"/>
  <c r="AW41" i="81"/>
  <c r="AX41" i="81"/>
  <c r="AY41" i="81"/>
  <c r="AZ41" i="81"/>
  <c r="BA41" i="81"/>
  <c r="BB41" i="81"/>
  <c r="BC41" i="81"/>
  <c r="BD41" i="81"/>
  <c r="BE41" i="81"/>
  <c r="BF41" i="81"/>
  <c r="AV41" i="81"/>
  <c r="AW32" i="81"/>
  <c r="AX32" i="81"/>
  <c r="AY32" i="81"/>
  <c r="AZ32" i="81"/>
  <c r="BA32" i="81"/>
  <c r="BB32" i="81"/>
  <c r="BC32" i="81"/>
  <c r="BD32" i="81"/>
  <c r="BE32" i="81"/>
  <c r="BF32" i="81"/>
  <c r="BG32" i="81"/>
  <c r="AV32" i="81"/>
  <c r="AW23" i="81"/>
  <c r="AX23" i="81"/>
  <c r="AY23" i="81"/>
  <c r="AZ23" i="81"/>
  <c r="BA23" i="81"/>
  <c r="BB23" i="81"/>
  <c r="BC23" i="81"/>
  <c r="BD23" i="81"/>
  <c r="BE23" i="81"/>
  <c r="BF23" i="81"/>
  <c r="BG23" i="81"/>
  <c r="AV23" i="81"/>
  <c r="AC110" i="81"/>
  <c r="AD110" i="81"/>
  <c r="AE110" i="81"/>
  <c r="AF110" i="81"/>
  <c r="AG110" i="81"/>
  <c r="AH110" i="81"/>
  <c r="AI110" i="81"/>
  <c r="AJ110" i="81"/>
  <c r="AK110" i="81"/>
  <c r="AL110" i="81"/>
  <c r="AM110" i="81"/>
  <c r="AB110" i="81"/>
  <c r="AC94" i="81"/>
  <c r="AD94" i="81"/>
  <c r="AE94" i="81"/>
  <c r="AF94" i="81"/>
  <c r="AG94" i="81"/>
  <c r="AH94" i="81"/>
  <c r="AI94" i="81"/>
  <c r="AJ94" i="81"/>
  <c r="AK94" i="81"/>
  <c r="AL94" i="81"/>
  <c r="AM94" i="81"/>
  <c r="AB94" i="81"/>
  <c r="AC59" i="81"/>
  <c r="AD59" i="81"/>
  <c r="AE59" i="81"/>
  <c r="AF59" i="81"/>
  <c r="AG59" i="81"/>
  <c r="AH59" i="81"/>
  <c r="AI59" i="81"/>
  <c r="AJ59" i="81"/>
  <c r="AK59" i="81"/>
  <c r="AL59" i="81"/>
  <c r="AM59" i="81"/>
  <c r="AB59" i="81"/>
  <c r="AC50" i="81"/>
  <c r="AD50" i="81"/>
  <c r="AE50" i="81"/>
  <c r="AF50" i="81"/>
  <c r="AG50" i="81"/>
  <c r="AH50" i="81"/>
  <c r="AI50" i="81"/>
  <c r="AJ50" i="81"/>
  <c r="AK50" i="81"/>
  <c r="AL50" i="81"/>
  <c r="AM50" i="81"/>
  <c r="AB50" i="81"/>
  <c r="AC41" i="81"/>
  <c r="AD41" i="81"/>
  <c r="AE41" i="81"/>
  <c r="AF41" i="81"/>
  <c r="AG41" i="81"/>
  <c r="AH41" i="81"/>
  <c r="AI41" i="81"/>
  <c r="AJ41" i="81"/>
  <c r="AK41" i="81"/>
  <c r="AL41" i="81"/>
  <c r="AM41" i="81"/>
  <c r="AB41" i="81"/>
  <c r="AC32" i="81"/>
  <c r="AD32" i="81"/>
  <c r="AE32" i="81"/>
  <c r="AF32" i="81"/>
  <c r="AG32" i="81"/>
  <c r="AH32" i="81"/>
  <c r="AI32" i="81"/>
  <c r="AJ32" i="81"/>
  <c r="AK32" i="81"/>
  <c r="AL32" i="81"/>
  <c r="AM32" i="81"/>
  <c r="AB32" i="81"/>
  <c r="AC23" i="81"/>
  <c r="AD23" i="81"/>
  <c r="AE23" i="81"/>
  <c r="AF23" i="81"/>
  <c r="AG23" i="81"/>
  <c r="AH23" i="81"/>
  <c r="AI23" i="81"/>
  <c r="AJ23" i="81"/>
  <c r="AK23" i="81"/>
  <c r="AL23" i="81"/>
  <c r="AM23" i="81"/>
  <c r="AB23" i="81"/>
  <c r="F8" i="85"/>
  <c r="J8" i="85"/>
  <c r="K8" i="85"/>
  <c r="H8" i="85"/>
  <c r="E8" i="85"/>
  <c r="H25" i="1" l="1"/>
  <c r="H16" i="1"/>
  <c r="H15" i="1"/>
  <c r="H14" i="1"/>
  <c r="F26" i="61" l="1"/>
  <c r="E26" i="61"/>
  <c r="B5" i="36" l="1"/>
  <c r="S10" i="26" l="1"/>
  <c r="S15" i="26"/>
  <c r="M15" i="26"/>
  <c r="M8" i="26"/>
  <c r="G9" i="26"/>
  <c r="E11" i="26" l="1"/>
  <c r="Z43" i="59" l="1"/>
  <c r="E41" i="59"/>
  <c r="M42" i="59"/>
  <c r="Z37" i="59"/>
  <c r="D35" i="59"/>
  <c r="L36" i="59"/>
  <c r="Z31" i="59"/>
  <c r="G35" i="59"/>
  <c r="I23" i="59"/>
  <c r="H23" i="59"/>
  <c r="M25" i="59"/>
  <c r="J23" i="59"/>
  <c r="M19" i="59"/>
  <c r="Q20" i="59"/>
  <c r="F17" i="59"/>
  <c r="H11" i="59"/>
  <c r="G11" i="59"/>
  <c r="L13" i="59"/>
  <c r="F11" i="59"/>
  <c r="Y43" i="55" l="1"/>
  <c r="L41" i="55"/>
  <c r="L42" i="55"/>
  <c r="Z37" i="55"/>
  <c r="L35" i="55"/>
  <c r="L36" i="55"/>
  <c r="L25" i="55"/>
  <c r="L23" i="55"/>
  <c r="L19" i="55"/>
  <c r="K17" i="55"/>
  <c r="L29" i="55"/>
  <c r="K11" i="55"/>
  <c r="L11" i="55"/>
  <c r="L13" i="55"/>
  <c r="J16" i="50"/>
  <c r="D19" i="49"/>
  <c r="AK129" i="51"/>
  <c r="AK130" i="51"/>
  <c r="AK131" i="51"/>
  <c r="AK132" i="51"/>
  <c r="AK133" i="51"/>
  <c r="AK134" i="51"/>
  <c r="AK135" i="51"/>
  <c r="AK136" i="51"/>
  <c r="AK137" i="51"/>
  <c r="AK138" i="51"/>
  <c r="AK139" i="51"/>
  <c r="AK140" i="51"/>
  <c r="AK141" i="51"/>
  <c r="AK142" i="51"/>
  <c r="AK143" i="51"/>
  <c r="AK144" i="51"/>
  <c r="AK145" i="51"/>
  <c r="AK146" i="51"/>
  <c r="AK147" i="51"/>
  <c r="AK148" i="51"/>
  <c r="AK149" i="51"/>
  <c r="AK150" i="51"/>
  <c r="AK151" i="51"/>
  <c r="AK152" i="51"/>
  <c r="AK153" i="51"/>
  <c r="AK154" i="51"/>
  <c r="AK155" i="51"/>
  <c r="AK156" i="51"/>
  <c r="AK157" i="51"/>
  <c r="AK158" i="51"/>
  <c r="AK159" i="51"/>
  <c r="AK160" i="51"/>
  <c r="AK161" i="51"/>
  <c r="AK162" i="51"/>
  <c r="AK163" i="51"/>
  <c r="AK164" i="51"/>
  <c r="AK165" i="51"/>
  <c r="AK166" i="51"/>
  <c r="AK167" i="51"/>
  <c r="AK168" i="51"/>
  <c r="AK169" i="51"/>
  <c r="AK170" i="51"/>
  <c r="AK171" i="51"/>
  <c r="AK172" i="51"/>
  <c r="AK173" i="51"/>
  <c r="L46" i="51"/>
  <c r="J46" i="51"/>
  <c r="I46" i="51"/>
  <c r="W37" i="51"/>
  <c r="F33" i="51"/>
  <c r="J37" i="51"/>
  <c r="G33" i="51"/>
  <c r="O37" i="51"/>
  <c r="N37" i="51"/>
  <c r="O25" i="51"/>
  <c r="R28" i="51"/>
  <c r="AL26" i="81"/>
  <c r="D24" i="53" l="1"/>
  <c r="F27" i="53"/>
  <c r="G24" i="52"/>
  <c r="D14" i="50"/>
  <c r="D15" i="53" l="1"/>
  <c r="Z30" i="82" l="1"/>
  <c r="Z20" i="82" l="1"/>
  <c r="Z14" i="82"/>
  <c r="CG44" i="81" l="1"/>
  <c r="AL35" i="81" l="1"/>
  <c r="D32" i="50" l="1"/>
  <c r="H25" i="50"/>
  <c r="D42" i="53"/>
  <c r="D60" i="53"/>
  <c r="D51" i="53"/>
  <c r="K55" i="53"/>
  <c r="O37" i="53"/>
  <c r="M36" i="53"/>
  <c r="D33" i="53"/>
  <c r="D27" i="53"/>
  <c r="O46" i="53"/>
  <c r="P37" i="53"/>
  <c r="M28" i="53"/>
  <c r="J28" i="53"/>
  <c r="F42" i="53"/>
  <c r="I46" i="53"/>
  <c r="G33" i="53"/>
  <c r="E33" i="53"/>
  <c r="F33" i="53"/>
  <c r="E28" i="53"/>
  <c r="D28" i="53"/>
  <c r="E27" i="53"/>
  <c r="BT44" i="81"/>
  <c r="BT26" i="81"/>
  <c r="M11" i="57" l="1"/>
  <c r="N36" i="57"/>
  <c r="Q20" i="57"/>
  <c r="Z26" i="57"/>
  <c r="Q26" i="57"/>
  <c r="Q24" i="57"/>
  <c r="S18" i="57"/>
  <c r="Q12" i="57"/>
  <c r="AB43" i="57"/>
  <c r="K41" i="57"/>
  <c r="V42" i="57"/>
  <c r="AH37" i="57"/>
  <c r="L35" i="57"/>
  <c r="V36" i="57"/>
  <c r="AH31" i="57"/>
  <c r="K29" i="57"/>
  <c r="AD25" i="57"/>
  <c r="Z19" i="57"/>
  <c r="M17" i="57"/>
  <c r="AA19" i="57"/>
  <c r="Y13" i="57"/>
  <c r="AA13" i="57"/>
  <c r="S25" i="58"/>
  <c r="P19" i="58"/>
  <c r="S13" i="58"/>
  <c r="R44" i="58"/>
  <c r="I37" i="58"/>
  <c r="AC38" i="58"/>
  <c r="R13" i="58"/>
  <c r="D42" i="52"/>
  <c r="D33" i="52"/>
  <c r="P28" i="52"/>
  <c r="O28" i="52"/>
  <c r="N28" i="52"/>
  <c r="M28" i="52"/>
  <c r="L28" i="52"/>
  <c r="K28" i="52"/>
  <c r="J28" i="52"/>
  <c r="D28" i="52"/>
  <c r="AK85" i="52"/>
  <c r="R43" i="56" l="1"/>
  <c r="R37" i="56"/>
  <c r="AA31" i="56"/>
  <c r="P25" i="56"/>
  <c r="O19" i="56"/>
  <c r="R13" i="56"/>
  <c r="K42" i="56"/>
  <c r="D42" i="56"/>
  <c r="M42" i="56"/>
  <c r="N36" i="56"/>
  <c r="O36" i="56"/>
  <c r="D29" i="56"/>
  <c r="D23" i="56"/>
  <c r="L17" i="56"/>
  <c r="L11" i="56"/>
  <c r="L46" i="50" l="1"/>
  <c r="D46" i="50"/>
  <c r="L37" i="50"/>
  <c r="K37" i="50"/>
  <c r="Q28" i="50"/>
  <c r="J28" i="50"/>
  <c r="E69" i="50"/>
  <c r="I61" i="50"/>
  <c r="D42" i="50"/>
  <c r="H34" i="50"/>
  <c r="F33" i="50"/>
  <c r="H37" i="50"/>
  <c r="F37" i="50"/>
  <c r="D37" i="50"/>
  <c r="Q30" i="50"/>
  <c r="G24" i="50"/>
  <c r="D27" i="50"/>
  <c r="H28" i="50"/>
  <c r="F28" i="50"/>
  <c r="E28" i="50"/>
  <c r="D28" i="50"/>
  <c r="F15" i="50"/>
  <c r="D18" i="50"/>
  <c r="F19" i="50"/>
  <c r="AK85" i="50" l="1"/>
  <c r="G18" i="50" l="1"/>
  <c r="DI36" i="82"/>
  <c r="DI38" i="81"/>
  <c r="DI34" i="81"/>
  <c r="DI29" i="81"/>
  <c r="AZ44" i="81"/>
  <c r="BA38" i="81"/>
  <c r="BA29" i="81"/>
  <c r="AG47" i="81"/>
  <c r="AF44" i="81"/>
  <c r="AG38" i="81"/>
  <c r="AF35" i="81"/>
  <c r="AG29" i="81"/>
  <c r="AF26" i="81"/>
  <c r="H28" i="49" l="1"/>
  <c r="F28" i="49"/>
  <c r="J37" i="49"/>
  <c r="G37" i="49"/>
  <c r="F37" i="49"/>
  <c r="E37" i="49"/>
  <c r="D37" i="49"/>
  <c r="O46" i="49"/>
  <c r="I27" i="49"/>
  <c r="F36" i="49"/>
  <c r="D36" i="49"/>
  <c r="F27" i="49"/>
  <c r="E27" i="49"/>
  <c r="D27" i="49"/>
  <c r="J27" i="49"/>
  <c r="O37" i="49"/>
  <c r="N46" i="49"/>
  <c r="M46" i="49"/>
  <c r="L46" i="49"/>
  <c r="D33" i="49"/>
  <c r="H34" i="49"/>
  <c r="P37" i="49"/>
  <c r="D24" i="49"/>
  <c r="E28" i="49"/>
  <c r="D28" i="49"/>
  <c r="M18" i="49"/>
  <c r="E22" i="26" l="1"/>
  <c r="H22" i="26"/>
  <c r="K22" i="26"/>
  <c r="N22" i="26"/>
  <c r="Q22" i="26"/>
  <c r="E23" i="26"/>
  <c r="H23" i="26"/>
  <c r="K23" i="26"/>
  <c r="N23" i="26"/>
  <c r="Q23" i="26"/>
  <c r="E24" i="26"/>
  <c r="H24" i="26"/>
  <c r="K24" i="26"/>
  <c r="N24" i="26"/>
  <c r="Q24" i="26"/>
  <c r="E25" i="26"/>
  <c r="H25" i="26"/>
  <c r="K25" i="26"/>
  <c r="N25" i="26"/>
  <c r="Q25" i="26"/>
  <c r="E26" i="26"/>
  <c r="H26" i="26"/>
  <c r="K26" i="26"/>
  <c r="N26" i="26"/>
  <c r="Q26" i="26"/>
  <c r="E27" i="26"/>
  <c r="H27" i="26"/>
  <c r="K27" i="26"/>
  <c r="N27" i="26"/>
  <c r="Q27" i="26"/>
  <c r="E28" i="26"/>
  <c r="H28" i="26"/>
  <c r="K28" i="26"/>
  <c r="N28" i="26"/>
  <c r="Q28" i="26"/>
  <c r="E29" i="26"/>
  <c r="H29" i="26"/>
  <c r="K29" i="26"/>
  <c r="N29" i="26"/>
  <c r="Q29" i="26"/>
  <c r="E30" i="26"/>
  <c r="H30" i="26"/>
  <c r="K30" i="26"/>
  <c r="N30" i="26"/>
  <c r="Q30" i="26"/>
  <c r="E31" i="26"/>
  <c r="H31" i="26"/>
  <c r="K31" i="26"/>
  <c r="N31" i="26"/>
  <c r="Q31" i="26"/>
  <c r="G6" i="26"/>
  <c r="E8" i="26" l="1"/>
  <c r="E9" i="26"/>
  <c r="E10" i="26"/>
  <c r="E12" i="26"/>
  <c r="E13" i="26"/>
  <c r="E14" i="26"/>
  <c r="E15" i="26"/>
  <c r="E16" i="26"/>
  <c r="E17" i="26"/>
  <c r="E18" i="26"/>
  <c r="E19" i="26"/>
  <c r="E20" i="26"/>
  <c r="E21" i="26"/>
  <c r="E7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K7" i="26" l="1"/>
  <c r="K8" i="26"/>
  <c r="K9" i="26"/>
  <c r="K10" i="26"/>
  <c r="K11" i="26"/>
  <c r="K12" i="26"/>
  <c r="K13" i="26"/>
  <c r="K14" i="26"/>
  <c r="K15" i="26"/>
  <c r="K16" i="26"/>
  <c r="K17" i="26"/>
  <c r="K18" i="26"/>
  <c r="K19" i="26"/>
  <c r="K20" i="26"/>
  <c r="K21" i="26"/>
  <c r="F26" i="32"/>
  <c r="F25" i="32"/>
  <c r="F24" i="32"/>
  <c r="D26" i="32"/>
  <c r="D25" i="32"/>
  <c r="D24" i="32"/>
  <c r="D20" i="32"/>
  <c r="D19" i="32"/>
  <c r="D18" i="32"/>
  <c r="H12" i="85" l="1"/>
  <c r="I12" i="85"/>
  <c r="G12" i="85"/>
  <c r="E14" i="85"/>
  <c r="E13" i="85"/>
  <c r="J7" i="85"/>
  <c r="F7" i="85"/>
  <c r="C6" i="85"/>
  <c r="H7" i="85"/>
  <c r="K7" i="85"/>
  <c r="E12" i="85"/>
  <c r="E15" i="85"/>
  <c r="C8" i="85" l="1"/>
  <c r="E7" i="85"/>
  <c r="C7" i="85" s="1"/>
  <c r="H109" i="9" l="1"/>
  <c r="G109" i="9"/>
  <c r="H103" i="9"/>
  <c r="G103" i="9"/>
  <c r="G104" i="9"/>
  <c r="H104" i="9"/>
  <c r="G105" i="9"/>
  <c r="H105" i="9"/>
  <c r="G106" i="9"/>
  <c r="H106" i="9"/>
  <c r="G107" i="9"/>
  <c r="H107" i="9"/>
  <c r="G108" i="9"/>
  <c r="H108" i="9"/>
  <c r="G110" i="9"/>
  <c r="H110" i="9"/>
  <c r="G111" i="9"/>
  <c r="H111" i="9"/>
  <c r="G112" i="9"/>
  <c r="H112" i="9"/>
  <c r="H102" i="9"/>
  <c r="G102" i="9"/>
  <c r="H101" i="9"/>
  <c r="G101" i="9"/>
  <c r="H91" i="9"/>
  <c r="G91" i="9"/>
  <c r="H89" i="9"/>
  <c r="G89" i="9"/>
  <c r="H93" i="9"/>
  <c r="G93" i="9"/>
  <c r="H85" i="9"/>
  <c r="G85" i="9"/>
  <c r="G87" i="9"/>
  <c r="H87" i="9"/>
  <c r="G88" i="9"/>
  <c r="H88" i="9"/>
  <c r="G90" i="9"/>
  <c r="H90" i="9"/>
  <c r="G92" i="9"/>
  <c r="H92" i="9"/>
  <c r="G94" i="9"/>
  <c r="H94" i="9"/>
  <c r="G95" i="9"/>
  <c r="H95" i="9"/>
  <c r="H86" i="9"/>
  <c r="G86" i="9"/>
  <c r="H77" i="9"/>
  <c r="G77" i="9"/>
  <c r="H47" i="9"/>
  <c r="G47" i="9"/>
  <c r="H22" i="9"/>
  <c r="G22" i="9"/>
  <c r="H16" i="5" l="1"/>
  <c r="E6" i="13"/>
  <c r="D6" i="13" s="1"/>
  <c r="C6" i="13" s="1"/>
  <c r="C7" i="13" s="1"/>
  <c r="C21" i="13" s="1"/>
  <c r="F6" i="13"/>
  <c r="F7" i="13" s="1"/>
  <c r="F21" i="13" s="1"/>
  <c r="H6" i="13"/>
  <c r="H7" i="13" s="1"/>
  <c r="I6" i="13"/>
  <c r="J6" i="13"/>
  <c r="J7" i="13" s="1"/>
  <c r="J21" i="13" s="1"/>
  <c r="K6" i="13"/>
  <c r="I7" i="13"/>
  <c r="K7" i="13"/>
  <c r="K21" i="13" s="1"/>
  <c r="D8" i="13"/>
  <c r="C8" i="13" s="1"/>
  <c r="C22" i="13" s="1"/>
  <c r="D9" i="13"/>
  <c r="C9" i="13" s="1"/>
  <c r="G9" i="13"/>
  <c r="D10" i="13"/>
  <c r="C10" i="13" s="1"/>
  <c r="G10" i="13"/>
  <c r="D11" i="13"/>
  <c r="C11" i="13" s="1"/>
  <c r="G11" i="13"/>
  <c r="C12" i="13"/>
  <c r="D12" i="13"/>
  <c r="G12" i="13"/>
  <c r="D13" i="13"/>
  <c r="C13" i="13" s="1"/>
  <c r="G13" i="13"/>
  <c r="D14" i="13"/>
  <c r="C14" i="13" s="1"/>
  <c r="G14" i="13"/>
  <c r="D15" i="13"/>
  <c r="C15" i="13" s="1"/>
  <c r="G15" i="13"/>
  <c r="D16" i="13"/>
  <c r="C16" i="13" s="1"/>
  <c r="G16" i="13"/>
  <c r="D17" i="13"/>
  <c r="C17" i="13" s="1"/>
  <c r="G17" i="13"/>
  <c r="D18" i="13"/>
  <c r="C18" i="13" s="1"/>
  <c r="G18" i="13"/>
  <c r="D19" i="13"/>
  <c r="C19" i="13" s="1"/>
  <c r="G19" i="13"/>
  <c r="D20" i="13"/>
  <c r="C20" i="13" s="1"/>
  <c r="G20" i="13"/>
  <c r="D22" i="13"/>
  <c r="E22" i="13"/>
  <c r="F22" i="13"/>
  <c r="J22" i="13"/>
  <c r="K22" i="13"/>
  <c r="D23" i="13"/>
  <c r="C23" i="13" s="1"/>
  <c r="G23" i="13"/>
  <c r="D24" i="13"/>
  <c r="C24" i="13" s="1"/>
  <c r="G24" i="13"/>
  <c r="E25" i="13"/>
  <c r="F25" i="13"/>
  <c r="H25" i="13"/>
  <c r="I25" i="13"/>
  <c r="J25" i="13"/>
  <c r="K25" i="13"/>
  <c r="E7" i="13" l="1"/>
  <c r="E21" i="13" s="1"/>
  <c r="G6" i="13"/>
  <c r="G7" i="13" s="1"/>
  <c r="C25" i="13"/>
  <c r="G25" i="13"/>
  <c r="D25" i="13"/>
  <c r="D7" i="13"/>
  <c r="D21" i="13" s="1"/>
  <c r="F90" i="9"/>
  <c r="E90" i="9"/>
  <c r="F93" i="9"/>
  <c r="E93" i="9"/>
  <c r="F37" i="74" l="1"/>
  <c r="F36" i="74"/>
  <c r="F35" i="74"/>
  <c r="F34" i="74"/>
  <c r="F33" i="74" s="1"/>
  <c r="D34" i="74"/>
  <c r="D35" i="74"/>
  <c r="E34" i="74"/>
  <c r="E35" i="74"/>
  <c r="E16" i="74"/>
  <c r="F7" i="74"/>
  <c r="E7" i="74"/>
  <c r="F13" i="61"/>
  <c r="F23" i="1"/>
  <c r="E157" i="49"/>
  <c r="F157" i="49"/>
  <c r="G157" i="49"/>
  <c r="H157" i="49"/>
  <c r="I157" i="49"/>
  <c r="J157" i="49"/>
  <c r="K157" i="49"/>
  <c r="L157" i="49"/>
  <c r="M157" i="49"/>
  <c r="N157" i="49"/>
  <c r="O157" i="49"/>
  <c r="P157" i="49"/>
  <c r="Q157" i="49"/>
  <c r="R157" i="49"/>
  <c r="S157" i="49"/>
  <c r="T157" i="49"/>
  <c r="U157" i="49"/>
  <c r="V157" i="49"/>
  <c r="W157" i="49"/>
  <c r="X157" i="49"/>
  <c r="Y157" i="49"/>
  <c r="Z157" i="49"/>
  <c r="AA157" i="49"/>
  <c r="AB157" i="49"/>
  <c r="AC157" i="49"/>
  <c r="AD157" i="49"/>
  <c r="AE157" i="49"/>
  <c r="AF157" i="49"/>
  <c r="AG157" i="49"/>
  <c r="AH157" i="49"/>
  <c r="AI157" i="49"/>
  <c r="AJ157" i="49"/>
  <c r="D157" i="49"/>
  <c r="E148" i="49"/>
  <c r="F148" i="49"/>
  <c r="G148" i="49"/>
  <c r="H148" i="49"/>
  <c r="I148" i="49"/>
  <c r="J148" i="49"/>
  <c r="K148" i="49"/>
  <c r="L148" i="49"/>
  <c r="M148" i="49"/>
  <c r="N148" i="49"/>
  <c r="O148" i="49"/>
  <c r="P148" i="49"/>
  <c r="Q148" i="49"/>
  <c r="R148" i="49"/>
  <c r="S148" i="49"/>
  <c r="T148" i="49"/>
  <c r="U148" i="49"/>
  <c r="V148" i="49"/>
  <c r="W148" i="49"/>
  <c r="X148" i="49"/>
  <c r="Y148" i="49"/>
  <c r="Z148" i="49"/>
  <c r="AA148" i="49"/>
  <c r="AB148" i="49"/>
  <c r="AC148" i="49"/>
  <c r="AD148" i="49"/>
  <c r="AE148" i="49"/>
  <c r="AF148" i="49"/>
  <c r="AG148" i="49"/>
  <c r="AH148" i="49"/>
  <c r="AI148" i="49"/>
  <c r="AJ148" i="49"/>
  <c r="D148" i="49"/>
  <c r="E139" i="49"/>
  <c r="F139" i="49"/>
  <c r="G139" i="49"/>
  <c r="H139" i="49"/>
  <c r="I139" i="49"/>
  <c r="J139" i="49"/>
  <c r="K139" i="49"/>
  <c r="L139" i="49"/>
  <c r="M139" i="49"/>
  <c r="N139" i="49"/>
  <c r="O139" i="49"/>
  <c r="P139" i="49"/>
  <c r="Q139" i="49"/>
  <c r="R139" i="49"/>
  <c r="S139" i="49"/>
  <c r="T139" i="49"/>
  <c r="U139" i="49"/>
  <c r="V139" i="49"/>
  <c r="W139" i="49"/>
  <c r="X139" i="49"/>
  <c r="Y139" i="49"/>
  <c r="Z139" i="49"/>
  <c r="AA139" i="49"/>
  <c r="AB139" i="49"/>
  <c r="AC139" i="49"/>
  <c r="AD139" i="49"/>
  <c r="AE139" i="49"/>
  <c r="AF139" i="49"/>
  <c r="AG139" i="49"/>
  <c r="AH139" i="49"/>
  <c r="AI139" i="49"/>
  <c r="AJ139" i="49"/>
  <c r="D139" i="49"/>
  <c r="E130" i="49"/>
  <c r="F130" i="49"/>
  <c r="G130" i="49"/>
  <c r="H130" i="49"/>
  <c r="I130" i="49"/>
  <c r="J130" i="49"/>
  <c r="K130" i="49"/>
  <c r="L130" i="49"/>
  <c r="M130" i="49"/>
  <c r="N130" i="49"/>
  <c r="O130" i="49"/>
  <c r="P130" i="49"/>
  <c r="Q130" i="49"/>
  <c r="R130" i="49"/>
  <c r="S130" i="49"/>
  <c r="T130" i="49"/>
  <c r="U130" i="49"/>
  <c r="V130" i="49"/>
  <c r="W130" i="49"/>
  <c r="X130" i="49"/>
  <c r="Y130" i="49"/>
  <c r="Z130" i="49"/>
  <c r="AA130" i="49"/>
  <c r="AB130" i="49"/>
  <c r="AC130" i="49"/>
  <c r="AD130" i="49"/>
  <c r="AE130" i="49"/>
  <c r="AF130" i="49"/>
  <c r="AG130" i="49"/>
  <c r="AH130" i="49"/>
  <c r="AI130" i="49"/>
  <c r="AJ130" i="49"/>
  <c r="D130" i="49"/>
  <c r="E121" i="49"/>
  <c r="F121" i="49"/>
  <c r="G121" i="49"/>
  <c r="H121" i="49"/>
  <c r="I121" i="49"/>
  <c r="J121" i="49"/>
  <c r="K121" i="49"/>
  <c r="L121" i="49"/>
  <c r="M121" i="49"/>
  <c r="N121" i="49"/>
  <c r="O121" i="49"/>
  <c r="P121" i="49"/>
  <c r="Q121" i="49"/>
  <c r="R121" i="49"/>
  <c r="S121" i="49"/>
  <c r="T121" i="49"/>
  <c r="U121" i="49"/>
  <c r="V121" i="49"/>
  <c r="W121" i="49"/>
  <c r="X121" i="49"/>
  <c r="Y121" i="49"/>
  <c r="Z121" i="49"/>
  <c r="AA121" i="49"/>
  <c r="AB121" i="49"/>
  <c r="AC121" i="49"/>
  <c r="AD121" i="49"/>
  <c r="AE121" i="49"/>
  <c r="AF121" i="49"/>
  <c r="AG121" i="49"/>
  <c r="AH121" i="49"/>
  <c r="AI121" i="49"/>
  <c r="AJ121" i="49"/>
  <c r="D121" i="49"/>
  <c r="E112" i="49"/>
  <c r="F112" i="49"/>
  <c r="G112" i="49"/>
  <c r="H112" i="49"/>
  <c r="I112" i="49"/>
  <c r="J112" i="49"/>
  <c r="K112" i="49"/>
  <c r="L112" i="49"/>
  <c r="M112" i="49"/>
  <c r="N112" i="49"/>
  <c r="O112" i="49"/>
  <c r="P112" i="49"/>
  <c r="Q112" i="49"/>
  <c r="R112" i="49"/>
  <c r="S112" i="49"/>
  <c r="T112" i="49"/>
  <c r="U112" i="49"/>
  <c r="V112" i="49"/>
  <c r="W112" i="49"/>
  <c r="X112" i="49"/>
  <c r="Y112" i="49"/>
  <c r="Z112" i="49"/>
  <c r="AA112" i="49"/>
  <c r="AB112" i="49"/>
  <c r="AC112" i="49"/>
  <c r="AD112" i="49"/>
  <c r="AE112" i="49"/>
  <c r="AF112" i="49"/>
  <c r="AG112" i="49"/>
  <c r="AH112" i="49"/>
  <c r="AI112" i="49"/>
  <c r="AJ112" i="49"/>
  <c r="D112" i="49"/>
  <c r="E103" i="49"/>
  <c r="F103" i="49"/>
  <c r="G103" i="49"/>
  <c r="H103" i="49"/>
  <c r="I103" i="49"/>
  <c r="J103" i="49"/>
  <c r="K103" i="49"/>
  <c r="L103" i="49"/>
  <c r="M103" i="49"/>
  <c r="N103" i="49"/>
  <c r="O103" i="49"/>
  <c r="P103" i="49"/>
  <c r="Q103" i="49"/>
  <c r="R103" i="49"/>
  <c r="S103" i="49"/>
  <c r="T103" i="49"/>
  <c r="U103" i="49"/>
  <c r="V103" i="49"/>
  <c r="W103" i="49"/>
  <c r="X103" i="49"/>
  <c r="Y103" i="49"/>
  <c r="Z103" i="49"/>
  <c r="AA103" i="49"/>
  <c r="AB103" i="49"/>
  <c r="AC103" i="49"/>
  <c r="AD103" i="49"/>
  <c r="AE103" i="49"/>
  <c r="AF103" i="49"/>
  <c r="AG103" i="49"/>
  <c r="AH103" i="49"/>
  <c r="AI103" i="49"/>
  <c r="AJ103" i="49"/>
  <c r="D103" i="49"/>
  <c r="E94" i="49"/>
  <c r="F94" i="49"/>
  <c r="G94" i="49"/>
  <c r="H94" i="49"/>
  <c r="I94" i="49"/>
  <c r="J94" i="49"/>
  <c r="K94" i="49"/>
  <c r="L94" i="49"/>
  <c r="M94" i="49"/>
  <c r="N94" i="49"/>
  <c r="O94" i="49"/>
  <c r="P94" i="49"/>
  <c r="Q94" i="49"/>
  <c r="R94" i="49"/>
  <c r="S94" i="49"/>
  <c r="T94" i="49"/>
  <c r="U94" i="49"/>
  <c r="V94" i="49"/>
  <c r="W94" i="49"/>
  <c r="X94" i="49"/>
  <c r="Y94" i="49"/>
  <c r="Z94" i="49"/>
  <c r="AA94" i="49"/>
  <c r="AB94" i="49"/>
  <c r="AC94" i="49"/>
  <c r="AD94" i="49"/>
  <c r="AE94" i="49"/>
  <c r="AF94" i="49"/>
  <c r="AG94" i="49"/>
  <c r="AH94" i="49"/>
  <c r="AI94" i="49"/>
  <c r="AJ94" i="49"/>
  <c r="D94" i="49"/>
  <c r="E85" i="49"/>
  <c r="F85" i="49"/>
  <c r="G85" i="49"/>
  <c r="H85" i="49"/>
  <c r="I85" i="49"/>
  <c r="J85" i="49"/>
  <c r="K85" i="49"/>
  <c r="L85" i="49"/>
  <c r="M85" i="49"/>
  <c r="N85" i="49"/>
  <c r="O85" i="49"/>
  <c r="P85" i="49"/>
  <c r="Q85" i="49"/>
  <c r="R85" i="49"/>
  <c r="S85" i="49"/>
  <c r="T85" i="49"/>
  <c r="U85" i="49"/>
  <c r="V85" i="49"/>
  <c r="W85" i="49"/>
  <c r="X85" i="49"/>
  <c r="Y85" i="49"/>
  <c r="Z85" i="49"/>
  <c r="AA85" i="49"/>
  <c r="AB85" i="49"/>
  <c r="AC85" i="49"/>
  <c r="AD85" i="49"/>
  <c r="AE85" i="49"/>
  <c r="AF85" i="49"/>
  <c r="AG85" i="49"/>
  <c r="AH85" i="49"/>
  <c r="AI85" i="49"/>
  <c r="AJ85" i="49"/>
  <c r="D85" i="49"/>
  <c r="E76" i="49"/>
  <c r="F76" i="49"/>
  <c r="G76" i="49"/>
  <c r="H76" i="49"/>
  <c r="I76" i="49"/>
  <c r="J76" i="49"/>
  <c r="K76" i="49"/>
  <c r="L76" i="49"/>
  <c r="M76" i="49"/>
  <c r="N76" i="49"/>
  <c r="O76" i="49"/>
  <c r="P76" i="49"/>
  <c r="Q76" i="49"/>
  <c r="R76" i="49"/>
  <c r="S76" i="49"/>
  <c r="T76" i="49"/>
  <c r="U76" i="49"/>
  <c r="V76" i="49"/>
  <c r="W76" i="49"/>
  <c r="X76" i="49"/>
  <c r="Y76" i="49"/>
  <c r="Z76" i="49"/>
  <c r="AA76" i="49"/>
  <c r="AB76" i="49"/>
  <c r="AC76" i="49"/>
  <c r="AD76" i="49"/>
  <c r="AE76" i="49"/>
  <c r="AF76" i="49"/>
  <c r="AG76" i="49"/>
  <c r="AH76" i="49"/>
  <c r="AI76" i="49"/>
  <c r="AJ76" i="49"/>
  <c r="D76" i="49"/>
  <c r="E67" i="49"/>
  <c r="F67" i="49"/>
  <c r="G67" i="49"/>
  <c r="H67" i="49"/>
  <c r="I67" i="49"/>
  <c r="J67" i="49"/>
  <c r="K67" i="49"/>
  <c r="L67" i="49"/>
  <c r="M67" i="49"/>
  <c r="N67" i="49"/>
  <c r="O67" i="49"/>
  <c r="P67" i="49"/>
  <c r="Q67" i="49"/>
  <c r="R67" i="49"/>
  <c r="S67" i="49"/>
  <c r="T67" i="49"/>
  <c r="U67" i="49"/>
  <c r="V67" i="49"/>
  <c r="W67" i="49"/>
  <c r="X67" i="49"/>
  <c r="Y67" i="49"/>
  <c r="Z67" i="49"/>
  <c r="AA67" i="49"/>
  <c r="AB67" i="49"/>
  <c r="AC67" i="49"/>
  <c r="AD67" i="49"/>
  <c r="AE67" i="49"/>
  <c r="AF67" i="49"/>
  <c r="AG67" i="49"/>
  <c r="AH67" i="49"/>
  <c r="AI67" i="49"/>
  <c r="AJ67" i="49"/>
  <c r="D67" i="49"/>
  <c r="E58" i="49"/>
  <c r="F58" i="49"/>
  <c r="G58" i="49"/>
  <c r="H58" i="49"/>
  <c r="I58" i="49"/>
  <c r="J58" i="49"/>
  <c r="K58" i="49"/>
  <c r="L58" i="49"/>
  <c r="M58" i="49"/>
  <c r="N58" i="49"/>
  <c r="O58" i="49"/>
  <c r="P58" i="49"/>
  <c r="Q58" i="49"/>
  <c r="R58" i="49"/>
  <c r="S58" i="49"/>
  <c r="T58" i="49"/>
  <c r="U58" i="49"/>
  <c r="V58" i="49"/>
  <c r="W58" i="49"/>
  <c r="X58" i="49"/>
  <c r="Y58" i="49"/>
  <c r="Z58" i="49"/>
  <c r="AA58" i="49"/>
  <c r="AB58" i="49"/>
  <c r="AC58" i="49"/>
  <c r="AD58" i="49"/>
  <c r="AE58" i="49"/>
  <c r="AF58" i="49"/>
  <c r="AG58" i="49"/>
  <c r="AH58" i="49"/>
  <c r="AI58" i="49"/>
  <c r="AJ58" i="49"/>
  <c r="D58" i="49"/>
  <c r="E49" i="49"/>
  <c r="F49" i="49"/>
  <c r="G49" i="49"/>
  <c r="H49" i="49"/>
  <c r="I49" i="49"/>
  <c r="J49" i="49"/>
  <c r="K49" i="49"/>
  <c r="L49" i="49"/>
  <c r="M49" i="49"/>
  <c r="N49" i="49"/>
  <c r="O49" i="49"/>
  <c r="P49" i="49"/>
  <c r="Q49" i="49"/>
  <c r="R49" i="49"/>
  <c r="S49" i="49"/>
  <c r="T49" i="49"/>
  <c r="U49" i="49"/>
  <c r="V49" i="49"/>
  <c r="W49" i="49"/>
  <c r="X49" i="49"/>
  <c r="Y49" i="49"/>
  <c r="Z49" i="49"/>
  <c r="AA49" i="49"/>
  <c r="AB49" i="49"/>
  <c r="AC49" i="49"/>
  <c r="AD49" i="49"/>
  <c r="AE49" i="49"/>
  <c r="AF49" i="49"/>
  <c r="AG49" i="49"/>
  <c r="AH49" i="49"/>
  <c r="AI49" i="49"/>
  <c r="AJ49" i="49"/>
  <c r="D49" i="49"/>
  <c r="E157" i="50"/>
  <c r="F157" i="50"/>
  <c r="G157" i="50"/>
  <c r="H157" i="50"/>
  <c r="I157" i="50"/>
  <c r="J157" i="50"/>
  <c r="K157" i="50"/>
  <c r="L157" i="50"/>
  <c r="M157" i="50"/>
  <c r="N157" i="50"/>
  <c r="O157" i="50"/>
  <c r="P157" i="50"/>
  <c r="Q157" i="50"/>
  <c r="R157" i="50"/>
  <c r="S157" i="50"/>
  <c r="T157" i="50"/>
  <c r="U157" i="50"/>
  <c r="V157" i="50"/>
  <c r="W157" i="50"/>
  <c r="X157" i="50"/>
  <c r="Y157" i="50"/>
  <c r="Z157" i="50"/>
  <c r="AA157" i="50"/>
  <c r="AB157" i="50"/>
  <c r="AC157" i="50"/>
  <c r="AD157" i="50"/>
  <c r="AE157" i="50"/>
  <c r="AF157" i="50"/>
  <c r="AG157" i="50"/>
  <c r="AH157" i="50"/>
  <c r="AI157" i="50"/>
  <c r="AJ157" i="50"/>
  <c r="D157" i="50"/>
  <c r="E148" i="50"/>
  <c r="F148" i="50"/>
  <c r="G148" i="50"/>
  <c r="H148" i="50"/>
  <c r="I148" i="50"/>
  <c r="J148" i="50"/>
  <c r="K148" i="50"/>
  <c r="L148" i="50"/>
  <c r="M148" i="50"/>
  <c r="N148" i="50"/>
  <c r="O148" i="50"/>
  <c r="P148" i="50"/>
  <c r="Q148" i="50"/>
  <c r="R148" i="50"/>
  <c r="S148" i="50"/>
  <c r="T148" i="50"/>
  <c r="U148" i="50"/>
  <c r="V148" i="50"/>
  <c r="W148" i="50"/>
  <c r="X148" i="50"/>
  <c r="Y148" i="50"/>
  <c r="Z148" i="50"/>
  <c r="AA148" i="50"/>
  <c r="AB148" i="50"/>
  <c r="AC148" i="50"/>
  <c r="AD148" i="50"/>
  <c r="AE148" i="50"/>
  <c r="AF148" i="50"/>
  <c r="AG148" i="50"/>
  <c r="AH148" i="50"/>
  <c r="AI148" i="50"/>
  <c r="AJ148" i="50"/>
  <c r="D148" i="50"/>
  <c r="E139" i="50"/>
  <c r="F139" i="50"/>
  <c r="G139" i="50"/>
  <c r="H139" i="50"/>
  <c r="I139" i="50"/>
  <c r="J139" i="50"/>
  <c r="K139" i="50"/>
  <c r="L139" i="50"/>
  <c r="M139" i="50"/>
  <c r="N139" i="50"/>
  <c r="O139" i="50"/>
  <c r="P139" i="50"/>
  <c r="Q139" i="50"/>
  <c r="R139" i="50"/>
  <c r="S139" i="50"/>
  <c r="T139" i="50"/>
  <c r="U139" i="50"/>
  <c r="V139" i="50"/>
  <c r="W139" i="50"/>
  <c r="X139" i="50"/>
  <c r="Y139" i="50"/>
  <c r="Z139" i="50"/>
  <c r="AA139" i="50"/>
  <c r="AB139" i="50"/>
  <c r="AC139" i="50"/>
  <c r="AD139" i="50"/>
  <c r="AE139" i="50"/>
  <c r="AF139" i="50"/>
  <c r="AG139" i="50"/>
  <c r="AH139" i="50"/>
  <c r="AI139" i="50"/>
  <c r="AJ139" i="50"/>
  <c r="D139" i="50"/>
  <c r="E130" i="50"/>
  <c r="F130" i="50"/>
  <c r="G130" i="50"/>
  <c r="H130" i="50"/>
  <c r="I130" i="50"/>
  <c r="J130" i="50"/>
  <c r="K130" i="50"/>
  <c r="L130" i="50"/>
  <c r="M130" i="50"/>
  <c r="N130" i="50"/>
  <c r="O130" i="50"/>
  <c r="P130" i="50"/>
  <c r="Q130" i="50"/>
  <c r="R130" i="50"/>
  <c r="S130" i="50"/>
  <c r="T130" i="50"/>
  <c r="U130" i="50"/>
  <c r="V130" i="50"/>
  <c r="W130" i="50"/>
  <c r="X130" i="50"/>
  <c r="Y130" i="50"/>
  <c r="Z130" i="50"/>
  <c r="AA130" i="50"/>
  <c r="AB130" i="50"/>
  <c r="AC130" i="50"/>
  <c r="AD130" i="50"/>
  <c r="AE130" i="50"/>
  <c r="AF130" i="50"/>
  <c r="AG130" i="50"/>
  <c r="AH130" i="50"/>
  <c r="AI130" i="50"/>
  <c r="AJ130" i="50"/>
  <c r="D130" i="50"/>
  <c r="E121" i="50"/>
  <c r="F121" i="50"/>
  <c r="G121" i="50"/>
  <c r="H121" i="50"/>
  <c r="I121" i="50"/>
  <c r="J121" i="50"/>
  <c r="K121" i="50"/>
  <c r="L121" i="50"/>
  <c r="M121" i="50"/>
  <c r="N121" i="50"/>
  <c r="O121" i="50"/>
  <c r="P121" i="50"/>
  <c r="Q121" i="50"/>
  <c r="R121" i="50"/>
  <c r="S121" i="50"/>
  <c r="T121" i="50"/>
  <c r="U121" i="50"/>
  <c r="V121" i="50"/>
  <c r="W121" i="50"/>
  <c r="X121" i="50"/>
  <c r="Y121" i="50"/>
  <c r="Z121" i="50"/>
  <c r="AA121" i="50"/>
  <c r="AB121" i="50"/>
  <c r="AC121" i="50"/>
  <c r="AD121" i="50"/>
  <c r="AE121" i="50"/>
  <c r="AF121" i="50"/>
  <c r="AG121" i="50"/>
  <c r="AH121" i="50"/>
  <c r="AI121" i="50"/>
  <c r="AJ121" i="50"/>
  <c r="D121" i="50"/>
  <c r="E112" i="50"/>
  <c r="F112" i="50"/>
  <c r="G112" i="50"/>
  <c r="H112" i="50"/>
  <c r="I112" i="50"/>
  <c r="J112" i="50"/>
  <c r="K112" i="50"/>
  <c r="L112" i="50"/>
  <c r="M112" i="50"/>
  <c r="N112" i="50"/>
  <c r="O112" i="50"/>
  <c r="P112" i="50"/>
  <c r="Q112" i="50"/>
  <c r="R112" i="50"/>
  <c r="S112" i="50"/>
  <c r="T112" i="50"/>
  <c r="U112" i="50"/>
  <c r="V112" i="50"/>
  <c r="W112" i="50"/>
  <c r="X112" i="50"/>
  <c r="Y112" i="50"/>
  <c r="Z112" i="50"/>
  <c r="AA112" i="50"/>
  <c r="AB112" i="50"/>
  <c r="AC112" i="50"/>
  <c r="AD112" i="50"/>
  <c r="AE112" i="50"/>
  <c r="AF112" i="50"/>
  <c r="AG112" i="50"/>
  <c r="AH112" i="50"/>
  <c r="AI112" i="50"/>
  <c r="AJ112" i="50"/>
  <c r="D112" i="50"/>
  <c r="E103" i="50"/>
  <c r="F103" i="50"/>
  <c r="G103" i="50"/>
  <c r="H103" i="50"/>
  <c r="I103" i="50"/>
  <c r="J103" i="50"/>
  <c r="K103" i="50"/>
  <c r="L103" i="50"/>
  <c r="M103" i="50"/>
  <c r="N103" i="50"/>
  <c r="O103" i="50"/>
  <c r="P103" i="50"/>
  <c r="Q103" i="50"/>
  <c r="R103" i="50"/>
  <c r="S103" i="50"/>
  <c r="T103" i="50"/>
  <c r="U103" i="50"/>
  <c r="V103" i="50"/>
  <c r="W103" i="50"/>
  <c r="X103" i="50"/>
  <c r="Y103" i="50"/>
  <c r="Z103" i="50"/>
  <c r="AA103" i="50"/>
  <c r="AB103" i="50"/>
  <c r="AC103" i="50"/>
  <c r="AD103" i="50"/>
  <c r="AE103" i="50"/>
  <c r="AF103" i="50"/>
  <c r="AG103" i="50"/>
  <c r="AH103" i="50"/>
  <c r="AI103" i="50"/>
  <c r="AJ103" i="50"/>
  <c r="D103" i="50"/>
  <c r="E94" i="50"/>
  <c r="F94" i="50"/>
  <c r="G94" i="50"/>
  <c r="H94" i="50"/>
  <c r="I94" i="50"/>
  <c r="J94" i="50"/>
  <c r="K94" i="50"/>
  <c r="L94" i="50"/>
  <c r="M94" i="50"/>
  <c r="N94" i="50"/>
  <c r="O94" i="50"/>
  <c r="P94" i="50"/>
  <c r="Q94" i="50"/>
  <c r="R94" i="50"/>
  <c r="S94" i="50"/>
  <c r="T94" i="50"/>
  <c r="U94" i="50"/>
  <c r="V94" i="50"/>
  <c r="W94" i="50"/>
  <c r="X94" i="50"/>
  <c r="Y94" i="50"/>
  <c r="Z94" i="50"/>
  <c r="AA94" i="50"/>
  <c r="AB94" i="50"/>
  <c r="AC94" i="50"/>
  <c r="AD94" i="50"/>
  <c r="AE94" i="50"/>
  <c r="AF94" i="50"/>
  <c r="AG94" i="50"/>
  <c r="AH94" i="50"/>
  <c r="AI94" i="50"/>
  <c r="AJ94" i="50"/>
  <c r="D94" i="50"/>
  <c r="E85" i="50"/>
  <c r="F85" i="50"/>
  <c r="G85" i="50"/>
  <c r="H85" i="50"/>
  <c r="I85" i="50"/>
  <c r="J85" i="50"/>
  <c r="K85" i="50"/>
  <c r="L85" i="50"/>
  <c r="M85" i="50"/>
  <c r="N85" i="50"/>
  <c r="O85" i="50"/>
  <c r="P85" i="50"/>
  <c r="Q85" i="50"/>
  <c r="R85" i="50"/>
  <c r="S85" i="50"/>
  <c r="T85" i="50"/>
  <c r="U85" i="50"/>
  <c r="V85" i="50"/>
  <c r="W85" i="50"/>
  <c r="X85" i="50"/>
  <c r="Y85" i="50"/>
  <c r="Z85" i="50"/>
  <c r="AA85" i="50"/>
  <c r="AB85" i="50"/>
  <c r="AC85" i="50"/>
  <c r="AD85" i="50"/>
  <c r="AE85" i="50"/>
  <c r="AF85" i="50"/>
  <c r="AG85" i="50"/>
  <c r="AH85" i="50"/>
  <c r="AI85" i="50"/>
  <c r="AJ85" i="50"/>
  <c r="D85" i="50"/>
  <c r="E76" i="50"/>
  <c r="F76" i="50"/>
  <c r="G76" i="50"/>
  <c r="H76" i="50"/>
  <c r="I76" i="50"/>
  <c r="J76" i="50"/>
  <c r="K76" i="50"/>
  <c r="L76" i="50"/>
  <c r="M76" i="50"/>
  <c r="N76" i="50"/>
  <c r="O76" i="50"/>
  <c r="P76" i="50"/>
  <c r="Q76" i="50"/>
  <c r="R76" i="50"/>
  <c r="S76" i="50"/>
  <c r="T76" i="50"/>
  <c r="U76" i="50"/>
  <c r="V76" i="50"/>
  <c r="W76" i="50"/>
  <c r="X76" i="50"/>
  <c r="Y76" i="50"/>
  <c r="Z76" i="50"/>
  <c r="AA76" i="50"/>
  <c r="AB76" i="50"/>
  <c r="AC76" i="50"/>
  <c r="AD76" i="50"/>
  <c r="AE76" i="50"/>
  <c r="AF76" i="50"/>
  <c r="AG76" i="50"/>
  <c r="AH76" i="50"/>
  <c r="AI76" i="50"/>
  <c r="AJ76" i="50"/>
  <c r="D76" i="50"/>
  <c r="E67" i="50"/>
  <c r="F67" i="50"/>
  <c r="G67" i="50"/>
  <c r="H67" i="50"/>
  <c r="I67" i="50"/>
  <c r="J67" i="50"/>
  <c r="K67" i="50"/>
  <c r="L67" i="50"/>
  <c r="M67" i="50"/>
  <c r="N67" i="50"/>
  <c r="O67" i="50"/>
  <c r="P67" i="50"/>
  <c r="Q67" i="50"/>
  <c r="R67" i="50"/>
  <c r="S67" i="50"/>
  <c r="T67" i="50"/>
  <c r="U67" i="50"/>
  <c r="V67" i="50"/>
  <c r="W67" i="50"/>
  <c r="X67" i="50"/>
  <c r="Y67" i="50"/>
  <c r="Z67" i="50"/>
  <c r="AA67" i="50"/>
  <c r="AB67" i="50"/>
  <c r="AC67" i="50"/>
  <c r="AD67" i="50"/>
  <c r="AE67" i="50"/>
  <c r="AF67" i="50"/>
  <c r="AG67" i="50"/>
  <c r="AH67" i="50"/>
  <c r="AI67" i="50"/>
  <c r="AJ67" i="50"/>
  <c r="D67" i="50"/>
  <c r="E58" i="50"/>
  <c r="F58" i="50"/>
  <c r="G58" i="50"/>
  <c r="H58" i="50"/>
  <c r="I58" i="50"/>
  <c r="J58" i="50"/>
  <c r="K58" i="50"/>
  <c r="L58" i="50"/>
  <c r="M58" i="50"/>
  <c r="N58" i="50"/>
  <c r="O58" i="50"/>
  <c r="P58" i="50"/>
  <c r="Q58" i="50"/>
  <c r="R58" i="50"/>
  <c r="S58" i="50"/>
  <c r="T58" i="50"/>
  <c r="U58" i="50"/>
  <c r="V58" i="50"/>
  <c r="W58" i="50"/>
  <c r="X58" i="50"/>
  <c r="Y58" i="50"/>
  <c r="Z58" i="50"/>
  <c r="AA58" i="50"/>
  <c r="AB58" i="50"/>
  <c r="AC58" i="50"/>
  <c r="AD58" i="50"/>
  <c r="AE58" i="50"/>
  <c r="AF58" i="50"/>
  <c r="AG58" i="50"/>
  <c r="AH58" i="50"/>
  <c r="AI58" i="50"/>
  <c r="AJ58" i="50"/>
  <c r="D58" i="50"/>
  <c r="E49" i="50"/>
  <c r="F49" i="50"/>
  <c r="G49" i="50"/>
  <c r="H49" i="50"/>
  <c r="I49" i="50"/>
  <c r="J49" i="50"/>
  <c r="K49" i="50"/>
  <c r="L49" i="50"/>
  <c r="M49" i="50"/>
  <c r="N49" i="50"/>
  <c r="O49" i="50"/>
  <c r="P49" i="50"/>
  <c r="Q49" i="50"/>
  <c r="R49" i="50"/>
  <c r="S49" i="50"/>
  <c r="T49" i="50"/>
  <c r="U49" i="50"/>
  <c r="V49" i="50"/>
  <c r="W49" i="50"/>
  <c r="X49" i="50"/>
  <c r="Y49" i="50"/>
  <c r="Z49" i="50"/>
  <c r="AA49" i="50"/>
  <c r="AB49" i="50"/>
  <c r="AC49" i="50"/>
  <c r="AD49" i="50"/>
  <c r="AE49" i="50"/>
  <c r="AF49" i="50"/>
  <c r="AG49" i="50"/>
  <c r="AH49" i="50"/>
  <c r="AI49" i="50"/>
  <c r="AJ49" i="50"/>
  <c r="D49" i="50"/>
  <c r="E157" i="51"/>
  <c r="F157" i="51"/>
  <c r="G157" i="51"/>
  <c r="H157" i="51"/>
  <c r="I157" i="51"/>
  <c r="J157" i="51"/>
  <c r="K157" i="51"/>
  <c r="L157" i="51"/>
  <c r="M157" i="51"/>
  <c r="N157" i="51"/>
  <c r="O157" i="51"/>
  <c r="P157" i="51"/>
  <c r="Q157" i="51"/>
  <c r="R157" i="51"/>
  <c r="S157" i="51"/>
  <c r="T157" i="51"/>
  <c r="U157" i="51"/>
  <c r="V157" i="51"/>
  <c r="W157" i="51"/>
  <c r="X157" i="51"/>
  <c r="Y157" i="51"/>
  <c r="Z157" i="51"/>
  <c r="AA157" i="51"/>
  <c r="AB157" i="51"/>
  <c r="AC157" i="51"/>
  <c r="AD157" i="51"/>
  <c r="AE157" i="51"/>
  <c r="AF157" i="51"/>
  <c r="AG157" i="51"/>
  <c r="AH157" i="51"/>
  <c r="AI157" i="51"/>
  <c r="AJ157" i="51"/>
  <c r="D157" i="51"/>
  <c r="E148" i="51"/>
  <c r="F148" i="51"/>
  <c r="G148" i="51"/>
  <c r="H148" i="51"/>
  <c r="I148" i="51"/>
  <c r="J148" i="51"/>
  <c r="K148" i="51"/>
  <c r="L148" i="51"/>
  <c r="M148" i="51"/>
  <c r="N148" i="51"/>
  <c r="O148" i="51"/>
  <c r="P148" i="51"/>
  <c r="Q148" i="51"/>
  <c r="R148" i="51"/>
  <c r="S148" i="51"/>
  <c r="T148" i="51"/>
  <c r="U148" i="51"/>
  <c r="V148" i="51"/>
  <c r="W148" i="51"/>
  <c r="X148" i="51"/>
  <c r="Y148" i="51"/>
  <c r="Z148" i="51"/>
  <c r="AA148" i="51"/>
  <c r="AB148" i="51"/>
  <c r="AC148" i="51"/>
  <c r="AD148" i="51"/>
  <c r="AE148" i="51"/>
  <c r="AF148" i="51"/>
  <c r="AG148" i="51"/>
  <c r="AH148" i="51"/>
  <c r="AI148" i="51"/>
  <c r="AJ148" i="51"/>
  <c r="D148" i="51"/>
  <c r="E139" i="51"/>
  <c r="F139" i="51"/>
  <c r="G139" i="51"/>
  <c r="H139" i="51"/>
  <c r="I139" i="51"/>
  <c r="J139" i="51"/>
  <c r="K139" i="51"/>
  <c r="L139" i="51"/>
  <c r="M139" i="51"/>
  <c r="N139" i="51"/>
  <c r="O139" i="51"/>
  <c r="P139" i="51"/>
  <c r="Q139" i="51"/>
  <c r="R139" i="51"/>
  <c r="S139" i="51"/>
  <c r="T139" i="51"/>
  <c r="U139" i="51"/>
  <c r="V139" i="51"/>
  <c r="W139" i="51"/>
  <c r="X139" i="51"/>
  <c r="Y139" i="51"/>
  <c r="Z139" i="51"/>
  <c r="AA139" i="51"/>
  <c r="AB139" i="51"/>
  <c r="AC139" i="51"/>
  <c r="AD139" i="51"/>
  <c r="AE139" i="51"/>
  <c r="AF139" i="51"/>
  <c r="AG139" i="51"/>
  <c r="AH139" i="51"/>
  <c r="AI139" i="51"/>
  <c r="AJ139" i="51"/>
  <c r="D139" i="51"/>
  <c r="E130" i="51"/>
  <c r="F130" i="51"/>
  <c r="G130" i="51"/>
  <c r="H130" i="51"/>
  <c r="I130" i="51"/>
  <c r="J130" i="51"/>
  <c r="K130" i="51"/>
  <c r="L130" i="51"/>
  <c r="M130" i="51"/>
  <c r="N130" i="51"/>
  <c r="O130" i="51"/>
  <c r="P130" i="51"/>
  <c r="Q130" i="51"/>
  <c r="R130" i="51"/>
  <c r="S130" i="51"/>
  <c r="T130" i="51"/>
  <c r="U130" i="51"/>
  <c r="V130" i="51"/>
  <c r="W130" i="51"/>
  <c r="X130" i="51"/>
  <c r="Y130" i="51"/>
  <c r="Z130" i="51"/>
  <c r="AA130" i="51"/>
  <c r="AB130" i="51"/>
  <c r="AC130" i="51"/>
  <c r="AD130" i="51"/>
  <c r="AE130" i="51"/>
  <c r="AF130" i="51"/>
  <c r="AG130" i="51"/>
  <c r="AH130" i="51"/>
  <c r="AI130" i="51"/>
  <c r="AJ130" i="51"/>
  <c r="D130" i="51"/>
  <c r="E121" i="51"/>
  <c r="F121" i="51"/>
  <c r="G121" i="51"/>
  <c r="H121" i="51"/>
  <c r="I121" i="51"/>
  <c r="J121" i="51"/>
  <c r="K121" i="51"/>
  <c r="L121" i="51"/>
  <c r="M121" i="51"/>
  <c r="N121" i="51"/>
  <c r="O121" i="51"/>
  <c r="P121" i="51"/>
  <c r="Q121" i="51"/>
  <c r="R121" i="51"/>
  <c r="S121" i="51"/>
  <c r="T121" i="51"/>
  <c r="U121" i="51"/>
  <c r="V121" i="51"/>
  <c r="W121" i="51"/>
  <c r="X121" i="51"/>
  <c r="Y121" i="51"/>
  <c r="Z121" i="51"/>
  <c r="AA121" i="51"/>
  <c r="AB121" i="51"/>
  <c r="AC121" i="51"/>
  <c r="AD121" i="51"/>
  <c r="AE121" i="51"/>
  <c r="AF121" i="51"/>
  <c r="AG121" i="51"/>
  <c r="AH121" i="51"/>
  <c r="AI121" i="51"/>
  <c r="AJ121" i="51"/>
  <c r="D121" i="51"/>
  <c r="E112" i="51"/>
  <c r="F112" i="51"/>
  <c r="G112" i="51"/>
  <c r="H112" i="51"/>
  <c r="I112" i="51"/>
  <c r="J112" i="51"/>
  <c r="K112" i="51"/>
  <c r="L112" i="51"/>
  <c r="M112" i="51"/>
  <c r="N112" i="51"/>
  <c r="O112" i="51"/>
  <c r="P112" i="51"/>
  <c r="Q112" i="51"/>
  <c r="R112" i="51"/>
  <c r="S112" i="51"/>
  <c r="T112" i="51"/>
  <c r="U112" i="51"/>
  <c r="V112" i="51"/>
  <c r="W112" i="51"/>
  <c r="X112" i="51"/>
  <c r="Y112" i="51"/>
  <c r="Z112" i="51"/>
  <c r="AA112" i="51"/>
  <c r="AB112" i="51"/>
  <c r="AC112" i="51"/>
  <c r="AD112" i="51"/>
  <c r="AE112" i="51"/>
  <c r="AF112" i="51"/>
  <c r="AG112" i="51"/>
  <c r="AH112" i="51"/>
  <c r="AI112" i="51"/>
  <c r="AJ112" i="51"/>
  <c r="D112" i="51"/>
  <c r="F32" i="74" l="1"/>
  <c r="E6" i="74"/>
  <c r="E5" i="74" s="1"/>
  <c r="E103" i="51"/>
  <c r="F103" i="51"/>
  <c r="G103" i="51"/>
  <c r="H103" i="51"/>
  <c r="I103" i="51"/>
  <c r="J103" i="51"/>
  <c r="K103" i="51"/>
  <c r="L103" i="51"/>
  <c r="M103" i="51"/>
  <c r="N103" i="51"/>
  <c r="O103" i="51"/>
  <c r="P103" i="51"/>
  <c r="Q103" i="51"/>
  <c r="R103" i="51"/>
  <c r="S103" i="51"/>
  <c r="T103" i="51"/>
  <c r="U103" i="51"/>
  <c r="V103" i="51"/>
  <c r="W103" i="51"/>
  <c r="X103" i="51"/>
  <c r="Y103" i="51"/>
  <c r="Z103" i="51"/>
  <c r="AA103" i="51"/>
  <c r="AB103" i="51"/>
  <c r="AC103" i="51"/>
  <c r="AD103" i="51"/>
  <c r="AE103" i="51"/>
  <c r="AF103" i="51"/>
  <c r="AG103" i="51"/>
  <c r="AH103" i="51"/>
  <c r="AI103" i="51"/>
  <c r="AJ103" i="51"/>
  <c r="D103" i="51"/>
  <c r="E94" i="51"/>
  <c r="F94" i="51"/>
  <c r="G94" i="51"/>
  <c r="H94" i="51"/>
  <c r="I94" i="51"/>
  <c r="J94" i="51"/>
  <c r="K94" i="51"/>
  <c r="L94" i="51"/>
  <c r="M94" i="51"/>
  <c r="N94" i="51"/>
  <c r="O94" i="51"/>
  <c r="P94" i="51"/>
  <c r="Q94" i="51"/>
  <c r="R94" i="51"/>
  <c r="S94" i="51"/>
  <c r="T94" i="51"/>
  <c r="U94" i="51"/>
  <c r="V94" i="51"/>
  <c r="W94" i="51"/>
  <c r="X94" i="51"/>
  <c r="Y94" i="51"/>
  <c r="Z94" i="51"/>
  <c r="AA94" i="51"/>
  <c r="AB94" i="51"/>
  <c r="AC94" i="51"/>
  <c r="AD94" i="51"/>
  <c r="AE94" i="51"/>
  <c r="AF94" i="51"/>
  <c r="AG94" i="51"/>
  <c r="AH94" i="51"/>
  <c r="AI94" i="51"/>
  <c r="AJ94" i="51"/>
  <c r="D94" i="51"/>
  <c r="E85" i="51"/>
  <c r="F85" i="51"/>
  <c r="G85" i="51"/>
  <c r="H85" i="51"/>
  <c r="I85" i="51"/>
  <c r="J85" i="51"/>
  <c r="K85" i="51"/>
  <c r="L85" i="51"/>
  <c r="M85" i="51"/>
  <c r="N85" i="51"/>
  <c r="O85" i="51"/>
  <c r="P85" i="51"/>
  <c r="Q85" i="51"/>
  <c r="R85" i="51"/>
  <c r="S85" i="51"/>
  <c r="T85" i="51"/>
  <c r="U85" i="51"/>
  <c r="V85" i="51"/>
  <c r="W85" i="51"/>
  <c r="X85" i="51"/>
  <c r="Y85" i="51"/>
  <c r="Z85" i="51"/>
  <c r="AA85" i="51"/>
  <c r="AB85" i="51"/>
  <c r="AC85" i="51"/>
  <c r="AD85" i="51"/>
  <c r="AE85" i="51"/>
  <c r="AF85" i="51"/>
  <c r="AG85" i="51"/>
  <c r="AH85" i="51"/>
  <c r="AI85" i="51"/>
  <c r="AJ85" i="51"/>
  <c r="D85" i="51"/>
  <c r="E76" i="51"/>
  <c r="F76" i="51"/>
  <c r="G76" i="51"/>
  <c r="H76" i="51"/>
  <c r="I76" i="51"/>
  <c r="J76" i="51"/>
  <c r="K76" i="51"/>
  <c r="L76" i="51"/>
  <c r="M76" i="51"/>
  <c r="N76" i="51"/>
  <c r="O76" i="51"/>
  <c r="P76" i="51"/>
  <c r="Q76" i="51"/>
  <c r="R76" i="51"/>
  <c r="S76" i="51"/>
  <c r="T76" i="51"/>
  <c r="U76" i="51"/>
  <c r="V76" i="51"/>
  <c r="W76" i="51"/>
  <c r="X76" i="51"/>
  <c r="Y76" i="51"/>
  <c r="Z76" i="51"/>
  <c r="AA76" i="51"/>
  <c r="AB76" i="51"/>
  <c r="AC76" i="51"/>
  <c r="AD76" i="51"/>
  <c r="AE76" i="51"/>
  <c r="AF76" i="51"/>
  <c r="AG76" i="51"/>
  <c r="AH76" i="51"/>
  <c r="AI76" i="51"/>
  <c r="AJ76" i="51"/>
  <c r="D76" i="51"/>
  <c r="E67" i="51"/>
  <c r="F67" i="51"/>
  <c r="G67" i="51"/>
  <c r="H67" i="51"/>
  <c r="I67" i="51"/>
  <c r="J67" i="51"/>
  <c r="K67" i="51"/>
  <c r="L67" i="51"/>
  <c r="M67" i="51"/>
  <c r="N67" i="51"/>
  <c r="O67" i="51"/>
  <c r="P67" i="51"/>
  <c r="Q67" i="51"/>
  <c r="R67" i="51"/>
  <c r="S67" i="51"/>
  <c r="T67" i="51"/>
  <c r="U67" i="51"/>
  <c r="V67" i="51"/>
  <c r="W67" i="51"/>
  <c r="X67" i="51"/>
  <c r="Y67" i="51"/>
  <c r="Z67" i="51"/>
  <c r="AA67" i="51"/>
  <c r="AB67" i="51"/>
  <c r="AC67" i="51"/>
  <c r="AD67" i="51"/>
  <c r="AE67" i="51"/>
  <c r="AF67" i="51"/>
  <c r="AG67" i="51"/>
  <c r="AH67" i="51"/>
  <c r="AI67" i="51"/>
  <c r="AJ67" i="51"/>
  <c r="D67" i="51"/>
  <c r="E58" i="51"/>
  <c r="F58" i="51"/>
  <c r="G58" i="51"/>
  <c r="H58" i="51"/>
  <c r="I58" i="51"/>
  <c r="J58" i="51"/>
  <c r="K58" i="51"/>
  <c r="L58" i="51"/>
  <c r="M58" i="51"/>
  <c r="N58" i="51"/>
  <c r="O58" i="51"/>
  <c r="P58" i="51"/>
  <c r="Q58" i="51"/>
  <c r="R58" i="51"/>
  <c r="S58" i="51"/>
  <c r="T58" i="51"/>
  <c r="U58" i="51"/>
  <c r="V58" i="51"/>
  <c r="W58" i="51"/>
  <c r="X58" i="51"/>
  <c r="Y58" i="51"/>
  <c r="Z58" i="51"/>
  <c r="AA58" i="51"/>
  <c r="AB58" i="51"/>
  <c r="AC58" i="51"/>
  <c r="AD58" i="51"/>
  <c r="AE58" i="51"/>
  <c r="AF58" i="51"/>
  <c r="AG58" i="51"/>
  <c r="AH58" i="51"/>
  <c r="AI58" i="51"/>
  <c r="AJ58" i="51"/>
  <c r="D58" i="51"/>
  <c r="E49" i="51"/>
  <c r="F49" i="51"/>
  <c r="G49" i="51"/>
  <c r="H49" i="51"/>
  <c r="I49" i="51"/>
  <c r="J49" i="51"/>
  <c r="K49" i="51"/>
  <c r="L49" i="51"/>
  <c r="M49" i="51"/>
  <c r="N49" i="51"/>
  <c r="O49" i="51"/>
  <c r="P49" i="51"/>
  <c r="Q49" i="51"/>
  <c r="R49" i="51"/>
  <c r="S49" i="51"/>
  <c r="T49" i="51"/>
  <c r="U49" i="51"/>
  <c r="V49" i="51"/>
  <c r="W49" i="51"/>
  <c r="X49" i="51"/>
  <c r="Y49" i="51"/>
  <c r="Z49" i="51"/>
  <c r="AA49" i="51"/>
  <c r="AB49" i="51"/>
  <c r="AC49" i="51"/>
  <c r="AD49" i="51"/>
  <c r="AE49" i="51"/>
  <c r="AF49" i="51"/>
  <c r="AG49" i="51"/>
  <c r="AH49" i="51"/>
  <c r="AI49" i="51"/>
  <c r="AJ49" i="51"/>
  <c r="D49" i="51"/>
  <c r="E157" i="52" l="1"/>
  <c r="F157" i="52"/>
  <c r="G157" i="52"/>
  <c r="H157" i="52"/>
  <c r="I157" i="52"/>
  <c r="J157" i="52"/>
  <c r="K157" i="52"/>
  <c r="L157" i="52"/>
  <c r="M157" i="52"/>
  <c r="N157" i="52"/>
  <c r="O157" i="52"/>
  <c r="P157" i="52"/>
  <c r="Q157" i="52"/>
  <c r="R157" i="52"/>
  <c r="S157" i="52"/>
  <c r="T157" i="52"/>
  <c r="U157" i="52"/>
  <c r="V157" i="52"/>
  <c r="W157" i="52"/>
  <c r="X157" i="52"/>
  <c r="Y157" i="52"/>
  <c r="Z157" i="52"/>
  <c r="AA157" i="52"/>
  <c r="AB157" i="52"/>
  <c r="AC157" i="52"/>
  <c r="AD157" i="52"/>
  <c r="AE157" i="52"/>
  <c r="AF157" i="52"/>
  <c r="AG157" i="52"/>
  <c r="AH157" i="52"/>
  <c r="AI157" i="52"/>
  <c r="AJ157" i="52"/>
  <c r="D157" i="52"/>
  <c r="E148" i="52"/>
  <c r="F148" i="52"/>
  <c r="G148" i="52"/>
  <c r="H148" i="52"/>
  <c r="I148" i="52"/>
  <c r="J148" i="52"/>
  <c r="K148" i="52"/>
  <c r="L148" i="52"/>
  <c r="M148" i="52"/>
  <c r="N148" i="52"/>
  <c r="O148" i="52"/>
  <c r="P148" i="52"/>
  <c r="Q148" i="52"/>
  <c r="R148" i="52"/>
  <c r="S148" i="52"/>
  <c r="T148" i="52"/>
  <c r="U148" i="52"/>
  <c r="V148" i="52"/>
  <c r="W148" i="52"/>
  <c r="X148" i="52"/>
  <c r="Y148" i="52"/>
  <c r="Z148" i="52"/>
  <c r="AA148" i="52"/>
  <c r="AB148" i="52"/>
  <c r="AC148" i="52"/>
  <c r="AD148" i="52"/>
  <c r="AE148" i="52"/>
  <c r="AF148" i="52"/>
  <c r="AG148" i="52"/>
  <c r="AH148" i="52"/>
  <c r="AI148" i="52"/>
  <c r="AJ148" i="52"/>
  <c r="D148" i="52"/>
  <c r="E139" i="52"/>
  <c r="F139" i="52"/>
  <c r="G139" i="52"/>
  <c r="H139" i="52"/>
  <c r="I139" i="52"/>
  <c r="J139" i="52"/>
  <c r="K139" i="52"/>
  <c r="L139" i="52"/>
  <c r="M139" i="52"/>
  <c r="N139" i="52"/>
  <c r="O139" i="52"/>
  <c r="P139" i="52"/>
  <c r="Q139" i="52"/>
  <c r="R139" i="52"/>
  <c r="S139" i="52"/>
  <c r="T139" i="52"/>
  <c r="U139" i="52"/>
  <c r="V139" i="52"/>
  <c r="W139" i="52"/>
  <c r="X139" i="52"/>
  <c r="Y139" i="52"/>
  <c r="Z139" i="52"/>
  <c r="AA139" i="52"/>
  <c r="AB139" i="52"/>
  <c r="AC139" i="52"/>
  <c r="AD139" i="52"/>
  <c r="AE139" i="52"/>
  <c r="AF139" i="52"/>
  <c r="AG139" i="52"/>
  <c r="AH139" i="52"/>
  <c r="AI139" i="52"/>
  <c r="AJ139" i="52"/>
  <c r="D139" i="52"/>
  <c r="E130" i="52"/>
  <c r="F130" i="52"/>
  <c r="G130" i="52"/>
  <c r="H130" i="52"/>
  <c r="I130" i="52"/>
  <c r="J130" i="52"/>
  <c r="K130" i="52"/>
  <c r="L130" i="52"/>
  <c r="M130" i="52"/>
  <c r="N130" i="52"/>
  <c r="O130" i="52"/>
  <c r="P130" i="52"/>
  <c r="Q130" i="52"/>
  <c r="R130" i="52"/>
  <c r="S130" i="52"/>
  <c r="T130" i="52"/>
  <c r="U130" i="52"/>
  <c r="V130" i="52"/>
  <c r="W130" i="52"/>
  <c r="X130" i="52"/>
  <c r="Y130" i="52"/>
  <c r="Z130" i="52"/>
  <c r="AA130" i="52"/>
  <c r="AB130" i="52"/>
  <c r="AC130" i="52"/>
  <c r="AD130" i="52"/>
  <c r="AE130" i="52"/>
  <c r="AF130" i="52"/>
  <c r="AG130" i="52"/>
  <c r="AH130" i="52"/>
  <c r="AI130" i="52"/>
  <c r="AJ130" i="52"/>
  <c r="D130" i="52"/>
  <c r="E121" i="52"/>
  <c r="F121" i="52"/>
  <c r="G121" i="52"/>
  <c r="H121" i="52"/>
  <c r="I121" i="52"/>
  <c r="J121" i="52"/>
  <c r="K121" i="52"/>
  <c r="L121" i="52"/>
  <c r="M121" i="52"/>
  <c r="N121" i="52"/>
  <c r="O121" i="52"/>
  <c r="P121" i="52"/>
  <c r="Q121" i="52"/>
  <c r="R121" i="52"/>
  <c r="S121" i="52"/>
  <c r="T121" i="52"/>
  <c r="U121" i="52"/>
  <c r="V121" i="52"/>
  <c r="W121" i="52"/>
  <c r="X121" i="52"/>
  <c r="Y121" i="52"/>
  <c r="Z121" i="52"/>
  <c r="AA121" i="52"/>
  <c r="AB121" i="52"/>
  <c r="AC121" i="52"/>
  <c r="AD121" i="52"/>
  <c r="AE121" i="52"/>
  <c r="AF121" i="52"/>
  <c r="AG121" i="52"/>
  <c r="AH121" i="52"/>
  <c r="AI121" i="52"/>
  <c r="AJ121" i="52"/>
  <c r="D121" i="52"/>
  <c r="E112" i="52"/>
  <c r="F112" i="52"/>
  <c r="G112" i="52"/>
  <c r="H112" i="52"/>
  <c r="I112" i="52"/>
  <c r="J112" i="52"/>
  <c r="K112" i="52"/>
  <c r="L112" i="52"/>
  <c r="M112" i="52"/>
  <c r="N112" i="52"/>
  <c r="O112" i="52"/>
  <c r="P112" i="52"/>
  <c r="Q112" i="52"/>
  <c r="R112" i="52"/>
  <c r="S112" i="52"/>
  <c r="T112" i="52"/>
  <c r="U112" i="52"/>
  <c r="V112" i="52"/>
  <c r="W112" i="52"/>
  <c r="X112" i="52"/>
  <c r="Y112" i="52"/>
  <c r="Z112" i="52"/>
  <c r="AA112" i="52"/>
  <c r="AB112" i="52"/>
  <c r="AC112" i="52"/>
  <c r="AD112" i="52"/>
  <c r="AE112" i="52"/>
  <c r="AF112" i="52"/>
  <c r="AG112" i="52"/>
  <c r="AH112" i="52"/>
  <c r="AI112" i="52"/>
  <c r="AJ112" i="52"/>
  <c r="D112" i="52"/>
  <c r="E103" i="52"/>
  <c r="F103" i="52"/>
  <c r="G103" i="52"/>
  <c r="H103" i="52"/>
  <c r="I103" i="52"/>
  <c r="J103" i="52"/>
  <c r="K103" i="52"/>
  <c r="L103" i="52"/>
  <c r="M103" i="52"/>
  <c r="N103" i="52"/>
  <c r="O103" i="52"/>
  <c r="P103" i="52"/>
  <c r="Q103" i="52"/>
  <c r="R103" i="52"/>
  <c r="S103" i="52"/>
  <c r="T103" i="52"/>
  <c r="U103" i="52"/>
  <c r="V103" i="52"/>
  <c r="W103" i="52"/>
  <c r="X103" i="52"/>
  <c r="Y103" i="52"/>
  <c r="Z103" i="52"/>
  <c r="AA103" i="52"/>
  <c r="AB103" i="52"/>
  <c r="AC103" i="52"/>
  <c r="AD103" i="52"/>
  <c r="AE103" i="52"/>
  <c r="AF103" i="52"/>
  <c r="AG103" i="52"/>
  <c r="AH103" i="52"/>
  <c r="AI103" i="52"/>
  <c r="AJ103" i="52"/>
  <c r="D103" i="52"/>
  <c r="E94" i="52"/>
  <c r="F94" i="52"/>
  <c r="G94" i="52"/>
  <c r="H94" i="52"/>
  <c r="I94" i="52"/>
  <c r="J94" i="52"/>
  <c r="K94" i="52"/>
  <c r="L94" i="52"/>
  <c r="M94" i="52"/>
  <c r="N94" i="52"/>
  <c r="O94" i="52"/>
  <c r="P94" i="52"/>
  <c r="Q94" i="52"/>
  <c r="R94" i="52"/>
  <c r="S94" i="52"/>
  <c r="T94" i="52"/>
  <c r="U94" i="52"/>
  <c r="V94" i="52"/>
  <c r="W94" i="52"/>
  <c r="X94" i="52"/>
  <c r="Y94" i="52"/>
  <c r="Z94" i="52"/>
  <c r="AA94" i="52"/>
  <c r="AB94" i="52"/>
  <c r="AC94" i="52"/>
  <c r="AD94" i="52"/>
  <c r="AE94" i="52"/>
  <c r="AF94" i="52"/>
  <c r="AG94" i="52"/>
  <c r="AH94" i="52"/>
  <c r="AI94" i="52"/>
  <c r="AJ94" i="52"/>
  <c r="D94" i="52"/>
  <c r="E85" i="52" l="1"/>
  <c r="F85" i="52"/>
  <c r="G85" i="52"/>
  <c r="H85" i="52"/>
  <c r="I85" i="52"/>
  <c r="J85" i="52"/>
  <c r="K85" i="52"/>
  <c r="L85" i="52"/>
  <c r="M85" i="52"/>
  <c r="N85" i="52"/>
  <c r="O85" i="52"/>
  <c r="P85" i="52"/>
  <c r="Q85" i="52"/>
  <c r="R85" i="52"/>
  <c r="S85" i="52"/>
  <c r="T85" i="52"/>
  <c r="U85" i="52"/>
  <c r="V85" i="52"/>
  <c r="W85" i="52"/>
  <c r="X85" i="52"/>
  <c r="Y85" i="52"/>
  <c r="Z85" i="52"/>
  <c r="AA85" i="52"/>
  <c r="AB85" i="52"/>
  <c r="AC85" i="52"/>
  <c r="AD85" i="52"/>
  <c r="AE85" i="52"/>
  <c r="AF85" i="52"/>
  <c r="AG85" i="52"/>
  <c r="AH85" i="52"/>
  <c r="AI85" i="52"/>
  <c r="AJ85" i="52"/>
  <c r="D85" i="52"/>
  <c r="E76" i="52"/>
  <c r="F76" i="52"/>
  <c r="G76" i="52"/>
  <c r="H76" i="52"/>
  <c r="I76" i="52"/>
  <c r="J76" i="52"/>
  <c r="K76" i="52"/>
  <c r="L76" i="52"/>
  <c r="M76" i="52"/>
  <c r="N76" i="52"/>
  <c r="O76" i="52"/>
  <c r="P76" i="52"/>
  <c r="Q76" i="52"/>
  <c r="R76" i="52"/>
  <c r="S76" i="52"/>
  <c r="T76" i="52"/>
  <c r="U76" i="52"/>
  <c r="V76" i="52"/>
  <c r="W76" i="52"/>
  <c r="X76" i="52"/>
  <c r="Y76" i="52"/>
  <c r="Z76" i="52"/>
  <c r="AA76" i="52"/>
  <c r="AB76" i="52"/>
  <c r="AC76" i="52"/>
  <c r="AD76" i="52"/>
  <c r="AE76" i="52"/>
  <c r="AF76" i="52"/>
  <c r="AG76" i="52"/>
  <c r="AH76" i="52"/>
  <c r="AI76" i="52"/>
  <c r="AJ76" i="52"/>
  <c r="D76" i="52"/>
  <c r="E67" i="52"/>
  <c r="F67" i="52"/>
  <c r="G67" i="52"/>
  <c r="H67" i="52"/>
  <c r="I67" i="52"/>
  <c r="J67" i="52"/>
  <c r="K67" i="52"/>
  <c r="L67" i="52"/>
  <c r="M67" i="52"/>
  <c r="N67" i="52"/>
  <c r="O67" i="52"/>
  <c r="P67" i="52"/>
  <c r="Q67" i="52"/>
  <c r="R67" i="52"/>
  <c r="S67" i="52"/>
  <c r="T67" i="52"/>
  <c r="U67" i="52"/>
  <c r="V67" i="52"/>
  <c r="W67" i="52"/>
  <c r="X67" i="52"/>
  <c r="Y67" i="52"/>
  <c r="Z67" i="52"/>
  <c r="AA67" i="52"/>
  <c r="AB67" i="52"/>
  <c r="AC67" i="52"/>
  <c r="AD67" i="52"/>
  <c r="AE67" i="52"/>
  <c r="AF67" i="52"/>
  <c r="AG67" i="52"/>
  <c r="AH67" i="52"/>
  <c r="AI67" i="52"/>
  <c r="AJ67" i="52"/>
  <c r="D67" i="52"/>
  <c r="E58" i="52"/>
  <c r="F58" i="52"/>
  <c r="G58" i="52"/>
  <c r="H58" i="52"/>
  <c r="I58" i="52"/>
  <c r="J58" i="52"/>
  <c r="K58" i="52"/>
  <c r="L58" i="52"/>
  <c r="M58" i="52"/>
  <c r="N58" i="52"/>
  <c r="O58" i="52"/>
  <c r="P58" i="52"/>
  <c r="Q58" i="52"/>
  <c r="R58" i="52"/>
  <c r="S58" i="52"/>
  <c r="T58" i="52"/>
  <c r="U58" i="52"/>
  <c r="V58" i="52"/>
  <c r="W58" i="52"/>
  <c r="X58" i="52"/>
  <c r="Y58" i="52"/>
  <c r="Z58" i="52"/>
  <c r="AA58" i="52"/>
  <c r="AB58" i="52"/>
  <c r="AC58" i="52"/>
  <c r="AD58" i="52"/>
  <c r="AE58" i="52"/>
  <c r="AF58" i="52"/>
  <c r="AG58" i="52"/>
  <c r="AH58" i="52"/>
  <c r="AI58" i="52"/>
  <c r="AJ58" i="52"/>
  <c r="D58" i="52"/>
  <c r="E49" i="52"/>
  <c r="F49" i="52"/>
  <c r="G49" i="52"/>
  <c r="H49" i="52"/>
  <c r="I49" i="52"/>
  <c r="J49" i="52"/>
  <c r="K49" i="52"/>
  <c r="L49" i="52"/>
  <c r="M49" i="52"/>
  <c r="N49" i="52"/>
  <c r="O49" i="52"/>
  <c r="P49" i="52"/>
  <c r="Q49" i="52"/>
  <c r="R49" i="52"/>
  <c r="S49" i="52"/>
  <c r="T49" i="52"/>
  <c r="U49" i="52"/>
  <c r="V49" i="52"/>
  <c r="W49" i="52"/>
  <c r="X49" i="52"/>
  <c r="Y49" i="52"/>
  <c r="Z49" i="52"/>
  <c r="AA49" i="52"/>
  <c r="AB49" i="52"/>
  <c r="AC49" i="52"/>
  <c r="AD49" i="52"/>
  <c r="AE49" i="52"/>
  <c r="AF49" i="52"/>
  <c r="AG49" i="52"/>
  <c r="AH49" i="52"/>
  <c r="AI49" i="52"/>
  <c r="AJ49" i="52"/>
  <c r="D49" i="52"/>
  <c r="E157" i="53"/>
  <c r="F157" i="53"/>
  <c r="G157" i="53"/>
  <c r="H157" i="53"/>
  <c r="I157" i="53"/>
  <c r="J157" i="53"/>
  <c r="K157" i="53"/>
  <c r="L157" i="53"/>
  <c r="M157" i="53"/>
  <c r="N157" i="53"/>
  <c r="O157" i="53"/>
  <c r="P157" i="53"/>
  <c r="Q157" i="53"/>
  <c r="R157" i="53"/>
  <c r="S157" i="53"/>
  <c r="T157" i="53"/>
  <c r="U157" i="53"/>
  <c r="V157" i="53"/>
  <c r="W157" i="53"/>
  <c r="X157" i="53"/>
  <c r="Y157" i="53"/>
  <c r="Z157" i="53"/>
  <c r="AA157" i="53"/>
  <c r="AB157" i="53"/>
  <c r="AC157" i="53"/>
  <c r="AD157" i="53"/>
  <c r="AE157" i="53"/>
  <c r="AF157" i="53"/>
  <c r="AG157" i="53"/>
  <c r="AH157" i="53"/>
  <c r="AI157" i="53"/>
  <c r="AJ157" i="53"/>
  <c r="D157" i="53"/>
  <c r="E148" i="53"/>
  <c r="F148" i="53"/>
  <c r="G148" i="53"/>
  <c r="H148" i="53"/>
  <c r="I148" i="53"/>
  <c r="J148" i="53"/>
  <c r="K148" i="53"/>
  <c r="L148" i="53"/>
  <c r="M148" i="53"/>
  <c r="N148" i="53"/>
  <c r="O148" i="53"/>
  <c r="P148" i="53"/>
  <c r="Q148" i="53"/>
  <c r="R148" i="53"/>
  <c r="S148" i="53"/>
  <c r="T148" i="53"/>
  <c r="U148" i="53"/>
  <c r="V148" i="53"/>
  <c r="W148" i="53"/>
  <c r="X148" i="53"/>
  <c r="Y148" i="53"/>
  <c r="Z148" i="53"/>
  <c r="AA148" i="53"/>
  <c r="AB148" i="53"/>
  <c r="AC148" i="53"/>
  <c r="AD148" i="53"/>
  <c r="AE148" i="53"/>
  <c r="AF148" i="53"/>
  <c r="AG148" i="53"/>
  <c r="AH148" i="53"/>
  <c r="AI148" i="53"/>
  <c r="AJ148" i="53"/>
  <c r="D148" i="53"/>
  <c r="E139" i="53"/>
  <c r="F139" i="53"/>
  <c r="G139" i="53"/>
  <c r="H139" i="53"/>
  <c r="I139" i="53"/>
  <c r="J139" i="53"/>
  <c r="K139" i="53"/>
  <c r="L139" i="53"/>
  <c r="M139" i="53"/>
  <c r="N139" i="53"/>
  <c r="O139" i="53"/>
  <c r="P139" i="53"/>
  <c r="Q139" i="53"/>
  <c r="R139" i="53"/>
  <c r="S139" i="53"/>
  <c r="T139" i="53"/>
  <c r="U139" i="53"/>
  <c r="V139" i="53"/>
  <c r="W139" i="53"/>
  <c r="X139" i="53"/>
  <c r="Y139" i="53"/>
  <c r="Z139" i="53"/>
  <c r="AA139" i="53"/>
  <c r="AB139" i="53"/>
  <c r="AC139" i="53"/>
  <c r="AD139" i="53"/>
  <c r="AE139" i="53"/>
  <c r="AF139" i="53"/>
  <c r="AG139" i="53"/>
  <c r="AH139" i="53"/>
  <c r="AI139" i="53"/>
  <c r="AJ139" i="53"/>
  <c r="D139" i="53"/>
  <c r="E130" i="53"/>
  <c r="F130" i="53"/>
  <c r="G130" i="53"/>
  <c r="H130" i="53"/>
  <c r="I130" i="53"/>
  <c r="J130" i="53"/>
  <c r="K130" i="53"/>
  <c r="L130" i="53"/>
  <c r="M130" i="53"/>
  <c r="N130" i="53"/>
  <c r="O130" i="53"/>
  <c r="P130" i="53"/>
  <c r="Q130" i="53"/>
  <c r="R130" i="53"/>
  <c r="S130" i="53"/>
  <c r="T130" i="53"/>
  <c r="U130" i="53"/>
  <c r="V130" i="53"/>
  <c r="W130" i="53"/>
  <c r="X130" i="53"/>
  <c r="Y130" i="53"/>
  <c r="Z130" i="53"/>
  <c r="AA130" i="53"/>
  <c r="AB130" i="53"/>
  <c r="AC130" i="53"/>
  <c r="AD130" i="53"/>
  <c r="AE130" i="53"/>
  <c r="AF130" i="53"/>
  <c r="AG130" i="53"/>
  <c r="AH130" i="53"/>
  <c r="AI130" i="53"/>
  <c r="AJ130" i="53"/>
  <c r="D130" i="53"/>
  <c r="E121" i="53"/>
  <c r="F121" i="53"/>
  <c r="G121" i="53"/>
  <c r="H121" i="53"/>
  <c r="I121" i="53"/>
  <c r="J121" i="53"/>
  <c r="K121" i="53"/>
  <c r="L121" i="53"/>
  <c r="M121" i="53"/>
  <c r="N121" i="53"/>
  <c r="O121" i="53"/>
  <c r="P121" i="53"/>
  <c r="Q121" i="53"/>
  <c r="R121" i="53"/>
  <c r="S121" i="53"/>
  <c r="T121" i="53"/>
  <c r="U121" i="53"/>
  <c r="V121" i="53"/>
  <c r="W121" i="53"/>
  <c r="X121" i="53"/>
  <c r="Y121" i="53"/>
  <c r="Z121" i="53"/>
  <c r="AA121" i="53"/>
  <c r="AB121" i="53"/>
  <c r="AC121" i="53"/>
  <c r="AD121" i="53"/>
  <c r="AE121" i="53"/>
  <c r="AF121" i="53"/>
  <c r="AG121" i="53"/>
  <c r="AH121" i="53"/>
  <c r="AI121" i="53"/>
  <c r="AJ121" i="53"/>
  <c r="D121" i="53"/>
  <c r="E112" i="53"/>
  <c r="F112" i="53"/>
  <c r="G112" i="53"/>
  <c r="H112" i="53"/>
  <c r="I112" i="53"/>
  <c r="J112" i="53"/>
  <c r="K112" i="53"/>
  <c r="L112" i="53"/>
  <c r="M112" i="53"/>
  <c r="N112" i="53"/>
  <c r="O112" i="53"/>
  <c r="P112" i="53"/>
  <c r="Q112" i="53"/>
  <c r="R112" i="53"/>
  <c r="S112" i="53"/>
  <c r="T112" i="53"/>
  <c r="U112" i="53"/>
  <c r="V112" i="53"/>
  <c r="W112" i="53"/>
  <c r="X112" i="53"/>
  <c r="Y112" i="53"/>
  <c r="Z112" i="53"/>
  <c r="AA112" i="53"/>
  <c r="AB112" i="53"/>
  <c r="AC112" i="53"/>
  <c r="AD112" i="53"/>
  <c r="AE112" i="53"/>
  <c r="AF112" i="53"/>
  <c r="AG112" i="53"/>
  <c r="AH112" i="53"/>
  <c r="AI112" i="53"/>
  <c r="AJ112" i="53"/>
  <c r="D112" i="53"/>
  <c r="F94" i="53"/>
  <c r="G94" i="53"/>
  <c r="H94" i="53"/>
  <c r="I94" i="53"/>
  <c r="J94" i="53"/>
  <c r="K94" i="53"/>
  <c r="L94" i="53"/>
  <c r="M94" i="53"/>
  <c r="N94" i="53"/>
  <c r="O94" i="53"/>
  <c r="P94" i="53"/>
  <c r="Q94" i="53"/>
  <c r="R94" i="53"/>
  <c r="S94" i="53"/>
  <c r="T94" i="53"/>
  <c r="U94" i="53"/>
  <c r="V94" i="53"/>
  <c r="W94" i="53"/>
  <c r="X94" i="53"/>
  <c r="Y94" i="53"/>
  <c r="Z94" i="53"/>
  <c r="AA94" i="53"/>
  <c r="AB94" i="53"/>
  <c r="AC94" i="53"/>
  <c r="AD94" i="53"/>
  <c r="AE94" i="53"/>
  <c r="AF94" i="53"/>
  <c r="AG94" i="53"/>
  <c r="AH94" i="53"/>
  <c r="AI94" i="53"/>
  <c r="AJ94" i="53"/>
  <c r="E94" i="53"/>
  <c r="F85" i="53"/>
  <c r="G85" i="53"/>
  <c r="H85" i="53"/>
  <c r="I85" i="53"/>
  <c r="J85" i="53"/>
  <c r="K85" i="53"/>
  <c r="L85" i="53"/>
  <c r="M85" i="53"/>
  <c r="N85" i="53"/>
  <c r="O85" i="53"/>
  <c r="P85" i="53"/>
  <c r="Q85" i="53"/>
  <c r="R85" i="53"/>
  <c r="S85" i="53"/>
  <c r="T85" i="53"/>
  <c r="U85" i="53"/>
  <c r="V85" i="53"/>
  <c r="W85" i="53"/>
  <c r="X85" i="53"/>
  <c r="Y85" i="53"/>
  <c r="Z85" i="53"/>
  <c r="AA85" i="53"/>
  <c r="AB85" i="53"/>
  <c r="AC85" i="53"/>
  <c r="AD85" i="53"/>
  <c r="AE85" i="53"/>
  <c r="AF85" i="53"/>
  <c r="AG85" i="53"/>
  <c r="AH85" i="53"/>
  <c r="AI85" i="53"/>
  <c r="AJ85" i="53"/>
  <c r="E85" i="53"/>
  <c r="E103" i="53"/>
  <c r="F103" i="53"/>
  <c r="G103" i="53"/>
  <c r="H103" i="53"/>
  <c r="I103" i="53"/>
  <c r="J103" i="53"/>
  <c r="K103" i="53"/>
  <c r="L103" i="53"/>
  <c r="M103" i="53"/>
  <c r="N103" i="53"/>
  <c r="O103" i="53"/>
  <c r="P103" i="53"/>
  <c r="Q103" i="53"/>
  <c r="R103" i="53"/>
  <c r="S103" i="53"/>
  <c r="T103" i="53"/>
  <c r="U103" i="53"/>
  <c r="V103" i="53"/>
  <c r="W103" i="53"/>
  <c r="X103" i="53"/>
  <c r="Y103" i="53"/>
  <c r="Z103" i="53"/>
  <c r="AA103" i="53"/>
  <c r="AB103" i="53"/>
  <c r="AC103" i="53"/>
  <c r="AD103" i="53"/>
  <c r="AE103" i="53"/>
  <c r="AF103" i="53"/>
  <c r="AG103" i="53"/>
  <c r="AH103" i="53"/>
  <c r="AI103" i="53"/>
  <c r="AJ103" i="53"/>
  <c r="D103" i="53"/>
  <c r="D94" i="53"/>
  <c r="D85" i="53"/>
  <c r="E76" i="53"/>
  <c r="F76" i="53"/>
  <c r="G76" i="53"/>
  <c r="H76" i="53"/>
  <c r="I76" i="53"/>
  <c r="J76" i="53"/>
  <c r="K76" i="53"/>
  <c r="L76" i="53"/>
  <c r="M76" i="53"/>
  <c r="N76" i="53"/>
  <c r="O76" i="53"/>
  <c r="P76" i="53"/>
  <c r="Q76" i="53"/>
  <c r="R76" i="53"/>
  <c r="S76" i="53"/>
  <c r="T76" i="53"/>
  <c r="U76" i="53"/>
  <c r="V76" i="53"/>
  <c r="W76" i="53"/>
  <c r="X76" i="53"/>
  <c r="Y76" i="53"/>
  <c r="Z76" i="53"/>
  <c r="AA76" i="53"/>
  <c r="AB76" i="53"/>
  <c r="AC76" i="53"/>
  <c r="AD76" i="53"/>
  <c r="AE76" i="53"/>
  <c r="AF76" i="53"/>
  <c r="AG76" i="53"/>
  <c r="AH76" i="53"/>
  <c r="AI76" i="53"/>
  <c r="AJ76" i="53"/>
  <c r="D76" i="53"/>
  <c r="F67" i="53"/>
  <c r="G67" i="53"/>
  <c r="H67" i="53"/>
  <c r="I67" i="53"/>
  <c r="J67" i="53"/>
  <c r="K67" i="53"/>
  <c r="L67" i="53"/>
  <c r="M67" i="53"/>
  <c r="N67" i="53"/>
  <c r="O67" i="53"/>
  <c r="P67" i="53"/>
  <c r="Q67" i="53"/>
  <c r="R67" i="53"/>
  <c r="S67" i="53"/>
  <c r="T67" i="53"/>
  <c r="U67" i="53"/>
  <c r="V67" i="53"/>
  <c r="W67" i="53"/>
  <c r="X67" i="53"/>
  <c r="Y67" i="53"/>
  <c r="Z67" i="53"/>
  <c r="AA67" i="53"/>
  <c r="AB67" i="53"/>
  <c r="AC67" i="53"/>
  <c r="AD67" i="53"/>
  <c r="AE67" i="53"/>
  <c r="AF67" i="53"/>
  <c r="AG67" i="53"/>
  <c r="AH67" i="53"/>
  <c r="AI67" i="53"/>
  <c r="AJ67" i="53"/>
  <c r="E67" i="53"/>
  <c r="E58" i="53"/>
  <c r="F58" i="53"/>
  <c r="G58" i="53"/>
  <c r="H58" i="53"/>
  <c r="I58" i="53"/>
  <c r="J58" i="53"/>
  <c r="K58" i="53"/>
  <c r="L58" i="53"/>
  <c r="M58" i="53"/>
  <c r="N58" i="53"/>
  <c r="O58" i="53"/>
  <c r="P58" i="53"/>
  <c r="Q58" i="53"/>
  <c r="R58" i="53"/>
  <c r="S58" i="53"/>
  <c r="T58" i="53"/>
  <c r="U58" i="53"/>
  <c r="V58" i="53"/>
  <c r="W58" i="53"/>
  <c r="X58" i="53"/>
  <c r="Y58" i="53"/>
  <c r="Z58" i="53"/>
  <c r="AA58" i="53"/>
  <c r="AB58" i="53"/>
  <c r="AC58" i="53"/>
  <c r="AD58" i="53"/>
  <c r="AE58" i="53"/>
  <c r="AF58" i="53"/>
  <c r="AG58" i="53"/>
  <c r="AH58" i="53"/>
  <c r="AI58" i="53"/>
  <c r="AJ58" i="53"/>
  <c r="D58" i="53"/>
  <c r="T49" i="53"/>
  <c r="U49" i="53"/>
  <c r="V49" i="53"/>
  <c r="W49" i="53"/>
  <c r="X49" i="53"/>
  <c r="Y49" i="53"/>
  <c r="Z49" i="53"/>
  <c r="AA49" i="53"/>
  <c r="AB49" i="53"/>
  <c r="AC49" i="53"/>
  <c r="AD49" i="53"/>
  <c r="AE49" i="53"/>
  <c r="AF49" i="53"/>
  <c r="AG49" i="53"/>
  <c r="AH49" i="53"/>
  <c r="AI49" i="53"/>
  <c r="AJ49" i="53"/>
  <c r="S49" i="53"/>
  <c r="AK85" i="53" l="1"/>
  <c r="C33" i="47" l="1"/>
  <c r="C34" i="47"/>
  <c r="C35" i="47"/>
  <c r="C131" i="50" l="1"/>
  <c r="C132" i="50"/>
  <c r="C135" i="50"/>
  <c r="C136" i="50"/>
  <c r="C138" i="50"/>
  <c r="B24" i="64" l="1"/>
  <c r="C6" i="64"/>
  <c r="B6" i="64"/>
  <c r="D24" i="64"/>
  <c r="E6" i="64"/>
  <c r="D6" i="64"/>
  <c r="B29" i="6" l="1"/>
  <c r="U10" i="7"/>
  <c r="U11" i="7"/>
  <c r="U12" i="7"/>
  <c r="V12" i="7" s="1"/>
  <c r="U13" i="7"/>
  <c r="U14" i="7"/>
  <c r="V14" i="7" s="1"/>
  <c r="U15" i="7"/>
  <c r="U16" i="7"/>
  <c r="V16" i="7" s="1"/>
  <c r="U17" i="7"/>
  <c r="V17" i="7" s="1"/>
  <c r="U18" i="7"/>
  <c r="U19" i="7"/>
  <c r="U20" i="7"/>
  <c r="U9" i="7"/>
  <c r="V9" i="7" s="1"/>
  <c r="V10" i="7"/>
  <c r="V11" i="7"/>
  <c r="V13" i="7"/>
  <c r="V15" i="7"/>
  <c r="V18" i="7"/>
  <c r="V19" i="7"/>
  <c r="V20" i="7"/>
  <c r="T8" i="7"/>
  <c r="T7" i="7"/>
  <c r="T6" i="7"/>
  <c r="T5" i="7"/>
  <c r="S6" i="7"/>
  <c r="AK158" i="21" l="1"/>
  <c r="AK159" i="21"/>
  <c r="AK162" i="21"/>
  <c r="AK163" i="21"/>
  <c r="AK165" i="21"/>
  <c r="AK169" i="21"/>
  <c r="AK170" i="21"/>
  <c r="AK171" i="21"/>
  <c r="AK173" i="21"/>
  <c r="AK149" i="21"/>
  <c r="AK150" i="21"/>
  <c r="AK153" i="21"/>
  <c r="AK154" i="21"/>
  <c r="AK156" i="21"/>
  <c r="AK140" i="21"/>
  <c r="AK141" i="21"/>
  <c r="AK144" i="21"/>
  <c r="AK145" i="21"/>
  <c r="AK147" i="21"/>
  <c r="AK131" i="21"/>
  <c r="AK132" i="21"/>
  <c r="AK135" i="21"/>
  <c r="AK136" i="21"/>
  <c r="AK138" i="21"/>
  <c r="AK129" i="21"/>
  <c r="AJ11" i="22"/>
  <c r="AJ12" i="22"/>
  <c r="AJ13" i="22"/>
  <c r="AJ14" i="22"/>
  <c r="AJ15" i="22"/>
  <c r="AJ17" i="22"/>
  <c r="AJ18" i="22"/>
  <c r="AJ19" i="22"/>
  <c r="AJ20" i="22"/>
  <c r="AJ21" i="22"/>
  <c r="AJ23" i="22"/>
  <c r="AJ24" i="22"/>
  <c r="AJ25" i="22"/>
  <c r="AJ26" i="22"/>
  <c r="AJ27" i="22"/>
  <c r="AJ29" i="22"/>
  <c r="AJ30" i="22"/>
  <c r="AJ31" i="22"/>
  <c r="AJ32" i="22"/>
  <c r="AJ33" i="22"/>
  <c r="AJ35" i="22"/>
  <c r="AJ36" i="22"/>
  <c r="AJ37" i="22"/>
  <c r="AJ38" i="22"/>
  <c r="AJ39" i="22"/>
  <c r="AJ41" i="22"/>
  <c r="AJ42" i="22"/>
  <c r="AJ43" i="22"/>
  <c r="AJ44" i="22"/>
  <c r="AJ45" i="22"/>
  <c r="C25" i="40" l="1"/>
  <c r="B25" i="40"/>
  <c r="C7" i="40"/>
  <c r="B7" i="40"/>
  <c r="C25" i="88"/>
  <c r="B25" i="88"/>
  <c r="C7" i="88"/>
  <c r="B7" i="88"/>
  <c r="C24" i="64"/>
  <c r="AK34" i="90" l="1"/>
  <c r="AK35" i="90"/>
  <c r="C68" i="47"/>
  <c r="C67" i="47"/>
  <c r="C64" i="47"/>
  <c r="C63" i="47"/>
  <c r="C62" i="47"/>
  <c r="C60" i="47"/>
  <c r="C58" i="47"/>
  <c r="C56" i="47"/>
  <c r="C55" i="47"/>
  <c r="C52" i="47"/>
  <c r="C51" i="47"/>
  <c r="C50" i="47"/>
  <c r="C47" i="47"/>
  <c r="C46" i="47"/>
  <c r="AK44" i="47"/>
  <c r="AK8" i="20" s="1"/>
  <c r="AK31" i="90"/>
  <c r="AK28" i="90"/>
  <c r="AK26" i="90"/>
  <c r="AK23" i="90"/>
  <c r="AK20" i="90"/>
  <c r="AK18" i="90"/>
  <c r="AK15" i="90"/>
  <c r="AK12" i="90"/>
  <c r="AK173" i="48"/>
  <c r="AK171" i="48"/>
  <c r="AK170" i="48"/>
  <c r="AK169" i="48"/>
  <c r="AK165" i="48"/>
  <c r="AK163" i="48"/>
  <c r="AK162" i="48"/>
  <c r="AK159" i="48"/>
  <c r="AK158" i="48"/>
  <c r="AK156" i="48"/>
  <c r="AK154" i="48"/>
  <c r="AK153" i="48"/>
  <c r="AK150" i="48"/>
  <c r="AK149" i="48"/>
  <c r="AK147" i="48"/>
  <c r="AK145" i="48"/>
  <c r="AK144" i="48"/>
  <c r="AK141" i="48"/>
  <c r="AK140" i="48"/>
  <c r="AK138" i="48"/>
  <c r="AK136" i="48"/>
  <c r="AK135" i="48"/>
  <c r="AK132" i="48"/>
  <c r="AK131" i="48"/>
  <c r="AK129" i="48"/>
  <c r="C169" i="49"/>
  <c r="C170" i="49"/>
  <c r="C171" i="49"/>
  <c r="C173" i="49"/>
  <c r="C159" i="49"/>
  <c r="C162" i="49"/>
  <c r="C163" i="49"/>
  <c r="C165" i="49"/>
  <c r="C158" i="49"/>
  <c r="C150" i="49"/>
  <c r="C153" i="49"/>
  <c r="C154" i="49"/>
  <c r="C156" i="49"/>
  <c r="C149" i="49"/>
  <c r="C141" i="49"/>
  <c r="C144" i="49"/>
  <c r="C145" i="49"/>
  <c r="C147" i="49"/>
  <c r="C140" i="49"/>
  <c r="C132" i="49"/>
  <c r="C135" i="49"/>
  <c r="C136" i="49"/>
  <c r="C138" i="49"/>
  <c r="C131" i="49"/>
  <c r="C123" i="49"/>
  <c r="C126" i="49"/>
  <c r="C127" i="49"/>
  <c r="C129" i="49"/>
  <c r="C122" i="49"/>
  <c r="C114" i="49"/>
  <c r="C117" i="49"/>
  <c r="C118" i="49"/>
  <c r="C120" i="49"/>
  <c r="C113" i="49"/>
  <c r="C111" i="49"/>
  <c r="C102" i="49"/>
  <c r="C88" i="49"/>
  <c r="C92" i="49"/>
  <c r="C169" i="50"/>
  <c r="C170" i="50"/>
  <c r="C171" i="50"/>
  <c r="C173" i="50"/>
  <c r="C159" i="50"/>
  <c r="C162" i="50"/>
  <c r="C163" i="50"/>
  <c r="C165" i="50"/>
  <c r="C158" i="50"/>
  <c r="C150" i="50"/>
  <c r="C153" i="50"/>
  <c r="C154" i="50"/>
  <c r="C156" i="50"/>
  <c r="C149" i="50"/>
  <c r="C141" i="50"/>
  <c r="C144" i="50"/>
  <c r="C145" i="50"/>
  <c r="C147" i="50"/>
  <c r="C140" i="50"/>
  <c r="C123" i="50"/>
  <c r="C126" i="50"/>
  <c r="C127" i="50"/>
  <c r="C129" i="50"/>
  <c r="C122" i="50"/>
  <c r="C114" i="50"/>
  <c r="C117" i="50"/>
  <c r="C118" i="50"/>
  <c r="C120" i="50"/>
  <c r="C113" i="50"/>
  <c r="C111" i="50"/>
  <c r="C102" i="50"/>
  <c r="AK65" i="47" l="1"/>
  <c r="C66" i="47"/>
  <c r="C72" i="47"/>
  <c r="AK36" i="20"/>
  <c r="AK73" i="47"/>
  <c r="C74" i="47"/>
  <c r="AK38" i="20"/>
  <c r="AK37" i="20" s="1"/>
  <c r="AK36" i="90"/>
  <c r="AK33" i="90" s="1"/>
  <c r="C71" i="47"/>
  <c r="AK35" i="20"/>
  <c r="AK14" i="90"/>
  <c r="AK19" i="90"/>
  <c r="AK17" i="90" s="1"/>
  <c r="AK24" i="90"/>
  <c r="AK30" i="90"/>
  <c r="AK10" i="90"/>
  <c r="AK43" i="47"/>
  <c r="C48" i="47"/>
  <c r="AK53" i="47"/>
  <c r="C54" i="47"/>
  <c r="AK42" i="47"/>
  <c r="C59" i="47"/>
  <c r="AK69" i="47"/>
  <c r="C70" i="47"/>
  <c r="AK34" i="20"/>
  <c r="AK8" i="90"/>
  <c r="AK38" i="90"/>
  <c r="AK37" i="90" s="1"/>
  <c r="C10" i="47"/>
  <c r="AK11" i="20"/>
  <c r="C15" i="47"/>
  <c r="AK16" i="20"/>
  <c r="C21" i="47"/>
  <c r="AK22" i="20"/>
  <c r="C26" i="47"/>
  <c r="AK27" i="20"/>
  <c r="C31" i="47"/>
  <c r="AK32" i="20"/>
  <c r="AK7" i="47"/>
  <c r="C11" i="47"/>
  <c r="AK12" i="20"/>
  <c r="C17" i="47"/>
  <c r="AK18" i="20"/>
  <c r="AK20" i="47"/>
  <c r="C22" i="47"/>
  <c r="AK23" i="20"/>
  <c r="C27" i="47"/>
  <c r="AK28" i="20"/>
  <c r="AK5" i="47"/>
  <c r="C13" i="47"/>
  <c r="AK14" i="20"/>
  <c r="C18" i="47"/>
  <c r="AK19" i="20"/>
  <c r="C23" i="47"/>
  <c r="AK24" i="20"/>
  <c r="C29" i="47"/>
  <c r="AK30" i="20"/>
  <c r="C9" i="47"/>
  <c r="AK10" i="20"/>
  <c r="AK12" i="47"/>
  <c r="C14" i="47"/>
  <c r="AK15" i="20"/>
  <c r="C19" i="47"/>
  <c r="AK20" i="20"/>
  <c r="C25" i="47"/>
  <c r="AK26" i="20"/>
  <c r="AK28" i="47"/>
  <c r="C30" i="47"/>
  <c r="AK31" i="20"/>
  <c r="AK11" i="90"/>
  <c r="AK9" i="90" s="1"/>
  <c r="AK16" i="90"/>
  <c r="AK13" i="90" s="1"/>
  <c r="AK22" i="90"/>
  <c r="AK27" i="90"/>
  <c r="AK25" i="90" s="1"/>
  <c r="AK32" i="90"/>
  <c r="C91" i="49"/>
  <c r="C87" i="49"/>
  <c r="C86" i="49"/>
  <c r="C90" i="49"/>
  <c r="AK85" i="49"/>
  <c r="C93" i="49"/>
  <c r="C89" i="49"/>
  <c r="AK16" i="47"/>
  <c r="AK32" i="47"/>
  <c r="AK49" i="47"/>
  <c r="AK8" i="47"/>
  <c r="AK45" i="47"/>
  <c r="AK61" i="47"/>
  <c r="AK6" i="47"/>
  <c r="AK24" i="47"/>
  <c r="AK57" i="47"/>
  <c r="AK41" i="47"/>
  <c r="C93" i="50"/>
  <c r="C92" i="50"/>
  <c r="C91" i="50"/>
  <c r="C90" i="50"/>
  <c r="C89" i="50"/>
  <c r="C88" i="50"/>
  <c r="C87" i="50"/>
  <c r="C86" i="50"/>
  <c r="AK7" i="20" l="1"/>
  <c r="AK40" i="47"/>
  <c r="AK7" i="90"/>
  <c r="AK21" i="20"/>
  <c r="AK5" i="90"/>
  <c r="AK5" i="20"/>
  <c r="AK33" i="20"/>
  <c r="AK29" i="90"/>
  <c r="AK21" i="90"/>
  <c r="AK17" i="20"/>
  <c r="AK29" i="20"/>
  <c r="AK9" i="20"/>
  <c r="AK25" i="20"/>
  <c r="AK13" i="20"/>
  <c r="AK4" i="47"/>
  <c r="AK6" i="20"/>
  <c r="AK6" i="90"/>
  <c r="C169" i="51"/>
  <c r="C170" i="51"/>
  <c r="C171" i="51"/>
  <c r="C173" i="51"/>
  <c r="C159" i="51"/>
  <c r="C162" i="51"/>
  <c r="C163" i="51"/>
  <c r="C165" i="51"/>
  <c r="C158" i="51"/>
  <c r="C150" i="51"/>
  <c r="C153" i="51"/>
  <c r="C154" i="51"/>
  <c r="C156" i="51"/>
  <c r="C149" i="51"/>
  <c r="C141" i="51"/>
  <c r="C144" i="51"/>
  <c r="C145" i="51"/>
  <c r="C147" i="51"/>
  <c r="C140" i="51"/>
  <c r="C132" i="51"/>
  <c r="C135" i="51"/>
  <c r="C136" i="51"/>
  <c r="C138" i="51"/>
  <c r="C131" i="51"/>
  <c r="C129" i="51"/>
  <c r="C169" i="52"/>
  <c r="C170" i="52"/>
  <c r="C171" i="52"/>
  <c r="C173" i="52"/>
  <c r="C159" i="52"/>
  <c r="C162" i="52"/>
  <c r="C163" i="52"/>
  <c r="C165" i="52"/>
  <c r="C158" i="52"/>
  <c r="C150" i="52"/>
  <c r="C153" i="52"/>
  <c r="C154" i="52"/>
  <c r="C156" i="52"/>
  <c r="C149" i="52"/>
  <c r="C147" i="52"/>
  <c r="C141" i="52"/>
  <c r="C144" i="52"/>
  <c r="C145" i="52"/>
  <c r="C140" i="52"/>
  <c r="C132" i="52"/>
  <c r="C135" i="52"/>
  <c r="C136" i="52"/>
  <c r="C138" i="52"/>
  <c r="C131" i="52"/>
  <c r="C123" i="52"/>
  <c r="C126" i="52"/>
  <c r="C127" i="52"/>
  <c r="C129" i="52"/>
  <c r="C122" i="52"/>
  <c r="C114" i="52"/>
  <c r="C117" i="52"/>
  <c r="C118" i="52"/>
  <c r="C120" i="52"/>
  <c r="C113" i="52"/>
  <c r="C111" i="52"/>
  <c r="C102" i="52"/>
  <c r="C87" i="52"/>
  <c r="C88" i="52"/>
  <c r="C89" i="52"/>
  <c r="C90" i="52"/>
  <c r="C91" i="52"/>
  <c r="C92" i="52"/>
  <c r="C93" i="52"/>
  <c r="C86" i="52"/>
  <c r="AK4" i="90" l="1"/>
  <c r="AK4" i="20"/>
  <c r="D6" i="15" l="1"/>
  <c r="E6" i="15"/>
  <c r="G6" i="15"/>
  <c r="E12" i="16"/>
  <c r="F12" i="16"/>
  <c r="G12" i="16"/>
  <c r="H12" i="16"/>
  <c r="D12" i="16"/>
  <c r="D11" i="16"/>
  <c r="F11" i="16"/>
  <c r="G11" i="16"/>
  <c r="I11" i="16"/>
  <c r="F21" i="16"/>
  <c r="G21" i="16"/>
  <c r="D38" i="20"/>
  <c r="D44" i="47"/>
  <c r="D8" i="20" s="1"/>
  <c r="AJ38" i="20"/>
  <c r="AJ37" i="20" s="1"/>
  <c r="AI73" i="47"/>
  <c r="AH73" i="47"/>
  <c r="AG73" i="47"/>
  <c r="AF38" i="20"/>
  <c r="AF37" i="20" s="1"/>
  <c r="AE73" i="47"/>
  <c r="AD73" i="47"/>
  <c r="AC73" i="47"/>
  <c r="AB38" i="20"/>
  <c r="AB37" i="20" s="1"/>
  <c r="AA73" i="47"/>
  <c r="Z73" i="47"/>
  <c r="Y73" i="47"/>
  <c r="X38" i="20"/>
  <c r="X37" i="20" s="1"/>
  <c r="W73" i="47"/>
  <c r="V73" i="47"/>
  <c r="U73" i="47"/>
  <c r="T38" i="20"/>
  <c r="T37" i="20" s="1"/>
  <c r="S73" i="47"/>
  <c r="R73" i="47"/>
  <c r="Q73" i="47"/>
  <c r="P38" i="20"/>
  <c r="P37" i="20" s="1"/>
  <c r="O73" i="47"/>
  <c r="N73" i="47"/>
  <c r="M73" i="47"/>
  <c r="L38" i="20"/>
  <c r="L37" i="20" s="1"/>
  <c r="K73" i="47"/>
  <c r="J73" i="47"/>
  <c r="I73" i="47"/>
  <c r="H73" i="47"/>
  <c r="G73" i="47"/>
  <c r="F44" i="47"/>
  <c r="E38" i="90"/>
  <c r="AJ73" i="47"/>
  <c r="T73" i="47"/>
  <c r="AH38" i="90"/>
  <c r="AG38" i="90"/>
  <c r="AD38" i="90"/>
  <c r="AC38" i="90"/>
  <c r="Z38" i="90"/>
  <c r="Y38" i="90"/>
  <c r="V37" i="90"/>
  <c r="U38" i="90"/>
  <c r="R38" i="90"/>
  <c r="Q38" i="90"/>
  <c r="N38" i="90"/>
  <c r="M38" i="90"/>
  <c r="J38" i="90"/>
  <c r="I38" i="90"/>
  <c r="F8" i="20" l="1"/>
  <c r="F8" i="90"/>
  <c r="D8" i="90"/>
  <c r="T38" i="90"/>
  <c r="T37" i="90" s="1"/>
  <c r="AJ38" i="90"/>
  <c r="AJ37" i="90" s="1"/>
  <c r="X73" i="47"/>
  <c r="X38" i="90"/>
  <c r="P38" i="90"/>
  <c r="P37" i="90" s="1"/>
  <c r="AF38" i="90"/>
  <c r="AF37" i="90" s="1"/>
  <c r="L73" i="47"/>
  <c r="AB73" i="47"/>
  <c r="L38" i="90"/>
  <c r="L37" i="90" s="1"/>
  <c r="AB38" i="90"/>
  <c r="P73" i="47"/>
  <c r="AF73" i="47"/>
  <c r="AG44" i="47"/>
  <c r="AC44" i="47"/>
  <c r="Y44" i="47"/>
  <c r="U44" i="47"/>
  <c r="Q44" i="47"/>
  <c r="M44" i="47"/>
  <c r="I44" i="47"/>
  <c r="E44" i="47"/>
  <c r="E8" i="90" s="1"/>
  <c r="AH38" i="20"/>
  <c r="AH37" i="20" s="1"/>
  <c r="AD38" i="20"/>
  <c r="AD37" i="20" s="1"/>
  <c r="Z38" i="20"/>
  <c r="Z37" i="20" s="1"/>
  <c r="V38" i="20"/>
  <c r="V37" i="20" s="1"/>
  <c r="R38" i="20"/>
  <c r="R37" i="20" s="1"/>
  <c r="N38" i="20"/>
  <c r="N37" i="20" s="1"/>
  <c r="J38" i="20"/>
  <c r="J37" i="20" s="1"/>
  <c r="F38" i="20"/>
  <c r="F37" i="20" s="1"/>
  <c r="AJ44" i="47"/>
  <c r="AF44" i="47"/>
  <c r="AB44" i="47"/>
  <c r="X44" i="47"/>
  <c r="T44" i="47"/>
  <c r="P44" i="47"/>
  <c r="L44" i="47"/>
  <c r="H44" i="47"/>
  <c r="AG38" i="20"/>
  <c r="AG37" i="20" s="1"/>
  <c r="AC38" i="20"/>
  <c r="AC37" i="20" s="1"/>
  <c r="Y38" i="20"/>
  <c r="Y37" i="20" s="1"/>
  <c r="U38" i="20"/>
  <c r="U37" i="20" s="1"/>
  <c r="Q38" i="20"/>
  <c r="Q37" i="20" s="1"/>
  <c r="M38" i="20"/>
  <c r="M37" i="20" s="1"/>
  <c r="I38" i="20"/>
  <c r="I37" i="20" s="1"/>
  <c r="E38" i="20"/>
  <c r="E37" i="20" s="1"/>
  <c r="AI44" i="47"/>
  <c r="AE44" i="47"/>
  <c r="AA44" i="47"/>
  <c r="W44" i="47"/>
  <c r="S44" i="47"/>
  <c r="O44" i="47"/>
  <c r="K44" i="47"/>
  <c r="G44" i="47"/>
  <c r="H38" i="20"/>
  <c r="H37" i="20" s="1"/>
  <c r="AH44" i="47"/>
  <c r="AD44" i="47"/>
  <c r="Z44" i="47"/>
  <c r="V44" i="47"/>
  <c r="R44" i="47"/>
  <c r="N44" i="47"/>
  <c r="J44" i="47"/>
  <c r="AI38" i="20"/>
  <c r="AI37" i="20" s="1"/>
  <c r="AE38" i="20"/>
  <c r="AE37" i="20" s="1"/>
  <c r="AA38" i="20"/>
  <c r="AA37" i="20" s="1"/>
  <c r="W38" i="20"/>
  <c r="W37" i="20" s="1"/>
  <c r="S38" i="20"/>
  <c r="S37" i="20" s="1"/>
  <c r="O38" i="20"/>
  <c r="O37" i="20" s="1"/>
  <c r="K38" i="20"/>
  <c r="K37" i="20" s="1"/>
  <c r="G38" i="20"/>
  <c r="G37" i="20" s="1"/>
  <c r="D37" i="20"/>
  <c r="C37" i="20" s="1"/>
  <c r="K37" i="90"/>
  <c r="O38" i="90"/>
  <c r="O37" i="90" s="1"/>
  <c r="S38" i="90"/>
  <c r="S37" i="90" s="1"/>
  <c r="W38" i="90"/>
  <c r="W37" i="90" s="1"/>
  <c r="AA38" i="90"/>
  <c r="AA37" i="90" s="1"/>
  <c r="AE38" i="90"/>
  <c r="AE37" i="90" s="1"/>
  <c r="AI38" i="90"/>
  <c r="AI37" i="90" s="1"/>
  <c r="J37" i="90"/>
  <c r="N37" i="90"/>
  <c r="Z37" i="90"/>
  <c r="AD37" i="90"/>
  <c r="M37" i="90"/>
  <c r="Q37" i="90"/>
  <c r="E37" i="90"/>
  <c r="G38" i="90"/>
  <c r="G37" i="90" s="1"/>
  <c r="R37" i="90"/>
  <c r="AH37" i="90"/>
  <c r="Y37" i="90"/>
  <c r="AC37" i="90"/>
  <c r="F73" i="47"/>
  <c r="F38" i="90"/>
  <c r="F37" i="90" s="1"/>
  <c r="E73" i="47"/>
  <c r="I37" i="90"/>
  <c r="U37" i="90"/>
  <c r="AG37" i="90"/>
  <c r="D38" i="90"/>
  <c r="H38" i="90"/>
  <c r="H37" i="90" s="1"/>
  <c r="X37" i="90"/>
  <c r="AB37" i="90"/>
  <c r="D73" i="47"/>
  <c r="D37" i="90" l="1"/>
  <c r="C37" i="90" s="1"/>
  <c r="C38" i="90"/>
  <c r="V8" i="20"/>
  <c r="V8" i="90"/>
  <c r="S8" i="20"/>
  <c r="S8" i="90"/>
  <c r="AI8" i="20"/>
  <c r="AI8" i="90"/>
  <c r="Q8" i="20"/>
  <c r="Q8" i="90"/>
  <c r="J8" i="20"/>
  <c r="J8" i="90"/>
  <c r="Z8" i="20"/>
  <c r="Z8" i="90"/>
  <c r="G8" i="20"/>
  <c r="G8" i="90"/>
  <c r="W8" i="20"/>
  <c r="W8" i="90"/>
  <c r="H8" i="20"/>
  <c r="H8" i="90"/>
  <c r="X8" i="20"/>
  <c r="X8" i="90"/>
  <c r="U8" i="20"/>
  <c r="U8" i="90"/>
  <c r="J10" i="44"/>
  <c r="I29" i="16"/>
  <c r="C29" i="16" s="1"/>
  <c r="C73" i="47"/>
  <c r="T8" i="20"/>
  <c r="T8" i="90"/>
  <c r="C8" i="90" s="1"/>
  <c r="AJ8" i="20"/>
  <c r="AJ8" i="90"/>
  <c r="AG8" i="20"/>
  <c r="AG8" i="90"/>
  <c r="D10" i="44" s="1"/>
  <c r="N8" i="20"/>
  <c r="N8" i="90"/>
  <c r="AD8" i="20"/>
  <c r="AD8" i="90"/>
  <c r="K8" i="20"/>
  <c r="K8" i="90"/>
  <c r="AA8" i="20"/>
  <c r="AA8" i="90"/>
  <c r="L8" i="20"/>
  <c r="L8" i="90"/>
  <c r="AB8" i="20"/>
  <c r="AB8" i="90"/>
  <c r="E10" i="44" s="1"/>
  <c r="I8" i="20"/>
  <c r="I8" i="90"/>
  <c r="Y8" i="20"/>
  <c r="Y8" i="90"/>
  <c r="C44" i="47"/>
  <c r="R8" i="20"/>
  <c r="G10" i="83" s="1"/>
  <c r="R8" i="90"/>
  <c r="AH8" i="20"/>
  <c r="AH8" i="90"/>
  <c r="O8" i="20"/>
  <c r="O8" i="90"/>
  <c r="AE8" i="20"/>
  <c r="AE8" i="90"/>
  <c r="P8" i="20"/>
  <c r="P8" i="90"/>
  <c r="AF8" i="20"/>
  <c r="AF8" i="90"/>
  <c r="M8" i="20"/>
  <c r="H10" i="83" s="1"/>
  <c r="M8" i="90"/>
  <c r="AC8" i="20"/>
  <c r="AC8" i="90"/>
  <c r="C38" i="20"/>
  <c r="I21" i="16"/>
  <c r="I12" i="16"/>
  <c r="E8" i="20"/>
  <c r="G4" i="16"/>
  <c r="F10" i="44" l="1"/>
  <c r="I10" i="44"/>
  <c r="J10" i="83"/>
  <c r="C8" i="20"/>
  <c r="I10" i="83"/>
  <c r="H10" i="44"/>
  <c r="G10" i="44"/>
  <c r="E10" i="83"/>
  <c r="D10" i="83"/>
  <c r="F10" i="83"/>
  <c r="I4" i="16"/>
  <c r="C12" i="16"/>
  <c r="H10" i="15"/>
  <c r="H10" i="43"/>
  <c r="F4" i="16"/>
  <c r="I7" i="62"/>
  <c r="E7" i="62"/>
  <c r="H7" i="62"/>
  <c r="F7" i="62"/>
  <c r="G7" i="62"/>
  <c r="C10" i="83" l="1"/>
  <c r="C10" i="43"/>
  <c r="I28" i="62"/>
  <c r="J28" i="62"/>
  <c r="K28" i="62"/>
  <c r="H8" i="26" l="1"/>
  <c r="E22" i="12" l="1"/>
  <c r="F22" i="12"/>
  <c r="G22" i="12"/>
  <c r="H22" i="12"/>
  <c r="C21" i="12"/>
  <c r="D20" i="12"/>
  <c r="C20" i="12" s="1"/>
  <c r="D21" i="12"/>
  <c r="B22" i="62" l="1"/>
  <c r="C16" i="38" l="1"/>
  <c r="E7" i="88"/>
  <c r="D7" i="88"/>
  <c r="B8" i="30"/>
  <c r="C8" i="30"/>
  <c r="D8" i="30"/>
  <c r="B9" i="30"/>
  <c r="C9" i="30"/>
  <c r="D9" i="30"/>
  <c r="B10" i="30"/>
  <c r="C10" i="30"/>
  <c r="D10" i="30"/>
  <c r="B11" i="30"/>
  <c r="C11" i="30"/>
  <c r="D11" i="30"/>
  <c r="B12" i="30"/>
  <c r="C12" i="30"/>
  <c r="D12" i="30"/>
  <c r="B13" i="30"/>
  <c r="C13" i="30"/>
  <c r="D13" i="30"/>
  <c r="B14" i="30"/>
  <c r="C14" i="30"/>
  <c r="D14" i="30"/>
  <c r="B15" i="30"/>
  <c r="C15" i="30"/>
  <c r="D15" i="30"/>
  <c r="B16" i="30"/>
  <c r="C16" i="30"/>
  <c r="D16" i="30"/>
  <c r="B17" i="30"/>
  <c r="C17" i="30"/>
  <c r="D17" i="30"/>
  <c r="B18" i="30"/>
  <c r="C18" i="30"/>
  <c r="D18" i="30"/>
  <c r="D7" i="30"/>
  <c r="C7" i="30"/>
  <c r="B7" i="30"/>
  <c r="E6" i="30"/>
  <c r="F6" i="30"/>
  <c r="G6" i="30"/>
  <c r="H6" i="30"/>
  <c r="I6" i="30"/>
  <c r="J6" i="30"/>
  <c r="K6" i="30"/>
  <c r="L6" i="30"/>
  <c r="M6" i="30"/>
  <c r="N6" i="30"/>
  <c r="O6" i="30"/>
  <c r="P6" i="30"/>
  <c r="C6" i="30" l="1"/>
  <c r="D6" i="30"/>
  <c r="B6" i="30"/>
  <c r="AJ13" i="49"/>
  <c r="B5" i="5" l="1"/>
  <c r="H16" i="74" l="1"/>
  <c r="H7" i="74"/>
  <c r="G16" i="74"/>
  <c r="G7" i="74"/>
  <c r="D12" i="36"/>
  <c r="D4" i="36"/>
  <c r="I37" i="74"/>
  <c r="I36" i="74"/>
  <c r="I35" i="74"/>
  <c r="I34" i="74"/>
  <c r="F16" i="74"/>
  <c r="F6" i="74" s="1"/>
  <c r="F5" i="74" s="1"/>
  <c r="F15" i="84"/>
  <c r="E15" i="84"/>
  <c r="C12" i="36"/>
  <c r="C4" i="36"/>
  <c r="B29" i="62"/>
  <c r="B18" i="62"/>
  <c r="E6" i="62"/>
  <c r="D13" i="61"/>
  <c r="D12" i="61"/>
  <c r="F9" i="84"/>
  <c r="E9" i="84"/>
  <c r="I33" i="74" l="1"/>
  <c r="I32" i="74" s="1"/>
  <c r="H6" i="74"/>
  <c r="G6" i="74"/>
  <c r="F23" i="32"/>
  <c r="E23" i="32"/>
  <c r="D23" i="32"/>
  <c r="C23" i="32"/>
  <c r="D17" i="32"/>
  <c r="C17" i="32"/>
  <c r="D26" i="61"/>
  <c r="D25" i="61"/>
  <c r="D24" i="61"/>
  <c r="D23" i="61"/>
  <c r="D22" i="61"/>
  <c r="F6" i="84"/>
  <c r="E6" i="84"/>
  <c r="H5" i="86"/>
  <c r="G5" i="86"/>
  <c r="F5" i="86"/>
  <c r="E5" i="86"/>
  <c r="D19" i="12" l="1"/>
  <c r="C19" i="12" s="1"/>
  <c r="D18" i="12"/>
  <c r="C18" i="12" s="1"/>
  <c r="D17" i="12"/>
  <c r="C17" i="12" s="1"/>
  <c r="D16" i="12"/>
  <c r="C16" i="12" s="1"/>
  <c r="D15" i="12"/>
  <c r="C15" i="12" s="1"/>
  <c r="D14" i="12"/>
  <c r="C14" i="12" s="1"/>
  <c r="D13" i="12"/>
  <c r="C13" i="12" s="1"/>
  <c r="D12" i="12"/>
  <c r="C12" i="12" s="1"/>
  <c r="D11" i="12"/>
  <c r="C11" i="12" s="1"/>
  <c r="D10" i="12"/>
  <c r="C10" i="12" s="1"/>
  <c r="D9" i="12"/>
  <c r="C9" i="12" s="1"/>
  <c r="D8" i="12"/>
  <c r="C8" i="12" s="1"/>
  <c r="D7" i="12"/>
  <c r="C7" i="12" s="1"/>
  <c r="H5" i="12"/>
  <c r="H6" i="12" s="1"/>
  <c r="G5" i="12"/>
  <c r="G6" i="12" s="1"/>
  <c r="F5" i="12"/>
  <c r="F6" i="12" s="1"/>
  <c r="E5" i="12"/>
  <c r="D5" i="12" l="1"/>
  <c r="C5" i="12" s="1"/>
  <c r="C22" i="12"/>
  <c r="D22" i="12"/>
  <c r="C6" i="12"/>
  <c r="D6" i="12"/>
  <c r="E6" i="12"/>
  <c r="E6" i="4" l="1"/>
  <c r="B6" i="4"/>
  <c r="B14" i="4"/>
  <c r="E14" i="4"/>
  <c r="B20" i="4"/>
  <c r="E20" i="4"/>
  <c r="B5" i="4" l="1"/>
  <c r="E5" i="4"/>
  <c r="F20" i="4" s="1"/>
  <c r="C6" i="4"/>
  <c r="C14" i="4"/>
  <c r="C20" i="4"/>
  <c r="B18" i="29"/>
  <c r="B17" i="29"/>
  <c r="B16" i="29"/>
  <c r="B15" i="29"/>
  <c r="B14" i="29"/>
  <c r="B13" i="29"/>
  <c r="B12" i="29"/>
  <c r="B11" i="29"/>
  <c r="B10" i="29"/>
  <c r="B9" i="29"/>
  <c r="B8" i="29"/>
  <c r="B7" i="29"/>
  <c r="B6" i="29"/>
  <c r="G5" i="29"/>
  <c r="F5" i="29"/>
  <c r="E5" i="29"/>
  <c r="D5" i="29"/>
  <c r="C5" i="29"/>
  <c r="B5" i="29" l="1"/>
  <c r="F14" i="4"/>
  <c r="F6" i="4"/>
  <c r="F5" i="4"/>
  <c r="C5" i="4"/>
  <c r="I23" i="5"/>
  <c r="I19" i="5"/>
  <c r="I24" i="5"/>
  <c r="F16" i="5"/>
  <c r="G23" i="5" s="1"/>
  <c r="C16" i="5"/>
  <c r="E22" i="5" s="1"/>
  <c r="I9" i="5"/>
  <c r="H9" i="5"/>
  <c r="I8" i="5"/>
  <c r="H8" i="5"/>
  <c r="I7" i="5"/>
  <c r="H7" i="5"/>
  <c r="I6" i="5"/>
  <c r="H6" i="5"/>
  <c r="F5" i="5"/>
  <c r="G7" i="5" s="1"/>
  <c r="D5" i="5"/>
  <c r="E8" i="5" s="1"/>
  <c r="C9" i="5"/>
  <c r="C18" i="14"/>
  <c r="B18" i="14" s="1"/>
  <c r="C17" i="14"/>
  <c r="B17" i="14" s="1"/>
  <c r="C16" i="14"/>
  <c r="B16" i="14"/>
  <c r="C15" i="14"/>
  <c r="B15" i="14" s="1"/>
  <c r="C14" i="14"/>
  <c r="B14" i="14" s="1"/>
  <c r="C13" i="14"/>
  <c r="B13" i="14"/>
  <c r="C12" i="14"/>
  <c r="B12" i="14" s="1"/>
  <c r="C11" i="14"/>
  <c r="B11" i="14"/>
  <c r="C10" i="14"/>
  <c r="B10" i="14" s="1"/>
  <c r="C9" i="14"/>
  <c r="B9" i="14"/>
  <c r="C8" i="14"/>
  <c r="B8" i="14" s="1"/>
  <c r="C7" i="14"/>
  <c r="B7" i="14"/>
  <c r="G5" i="14"/>
  <c r="G6" i="14" s="1"/>
  <c r="F5" i="14"/>
  <c r="F6" i="14" s="1"/>
  <c r="E5" i="14"/>
  <c r="E6" i="14" s="1"/>
  <c r="D5" i="14"/>
  <c r="D6" i="14" s="1"/>
  <c r="E17" i="5" l="1"/>
  <c r="C6" i="14"/>
  <c r="C5" i="14"/>
  <c r="B5" i="14"/>
  <c r="C6" i="5"/>
  <c r="G8" i="5"/>
  <c r="E9" i="5"/>
  <c r="C10" i="5"/>
  <c r="G18" i="5"/>
  <c r="E21" i="5"/>
  <c r="G22" i="5"/>
  <c r="E6" i="5"/>
  <c r="C7" i="5"/>
  <c r="G9" i="5"/>
  <c r="E10" i="5"/>
  <c r="G17" i="5"/>
  <c r="I18" i="5"/>
  <c r="E20" i="5"/>
  <c r="G21" i="5"/>
  <c r="I22" i="5"/>
  <c r="E24" i="5"/>
  <c r="H5" i="5"/>
  <c r="G6" i="5"/>
  <c r="E7" i="5"/>
  <c r="C8" i="5"/>
  <c r="G10" i="5"/>
  <c r="I17" i="5"/>
  <c r="E19" i="5"/>
  <c r="G20" i="5"/>
  <c r="I21" i="5"/>
  <c r="E23" i="5"/>
  <c r="G24" i="5"/>
  <c r="I5" i="5"/>
  <c r="E18" i="5"/>
  <c r="G19" i="5"/>
  <c r="I20" i="5"/>
  <c r="B6" i="14"/>
  <c r="G16" i="5" l="1"/>
  <c r="E5" i="5"/>
  <c r="I16" i="5"/>
  <c r="G5" i="5"/>
  <c r="C5" i="5"/>
  <c r="O47" i="3" l="1"/>
  <c r="E47" i="3"/>
  <c r="O46" i="3"/>
  <c r="D46" i="3" s="1"/>
  <c r="E46" i="3"/>
  <c r="O45" i="3"/>
  <c r="D45" i="3" s="1"/>
  <c r="E45" i="3"/>
  <c r="O44" i="3"/>
  <c r="E44" i="3"/>
  <c r="D44" i="3" s="1"/>
  <c r="O43" i="3"/>
  <c r="E43" i="3"/>
  <c r="D43" i="3"/>
  <c r="Q42" i="3"/>
  <c r="P42" i="3"/>
  <c r="L42" i="3"/>
  <c r="J42" i="3"/>
  <c r="J32" i="3" s="1"/>
  <c r="H42" i="3"/>
  <c r="F42" i="3"/>
  <c r="O41" i="3"/>
  <c r="E41" i="3"/>
  <c r="D41" i="3" s="1"/>
  <c r="O40" i="3"/>
  <c r="E40" i="3"/>
  <c r="O39" i="3"/>
  <c r="E39" i="3"/>
  <c r="D39" i="3" s="1"/>
  <c r="O38" i="3"/>
  <c r="E38" i="3"/>
  <c r="D38" i="3" s="1"/>
  <c r="Q37" i="3"/>
  <c r="Q32" i="3" s="1"/>
  <c r="P37" i="3"/>
  <c r="L37" i="3"/>
  <c r="J37" i="3"/>
  <c r="H37" i="3"/>
  <c r="F37" i="3"/>
  <c r="O36" i="3"/>
  <c r="E36" i="3"/>
  <c r="D36" i="3" s="1"/>
  <c r="O35" i="3"/>
  <c r="E35" i="3"/>
  <c r="D35" i="3" s="1"/>
  <c r="O34" i="3"/>
  <c r="E34" i="3"/>
  <c r="Q33" i="3"/>
  <c r="P33" i="3"/>
  <c r="P32" i="3" s="1"/>
  <c r="L33" i="3"/>
  <c r="J33" i="3"/>
  <c r="H33" i="3"/>
  <c r="F33" i="3"/>
  <c r="N25" i="3"/>
  <c r="F25" i="3"/>
  <c r="N6" i="3"/>
  <c r="F6" i="3"/>
  <c r="L32" i="3" l="1"/>
  <c r="D47" i="3"/>
  <c r="F32" i="3"/>
  <c r="E42" i="3"/>
  <c r="E37" i="3"/>
  <c r="H32" i="3"/>
  <c r="D40" i="3"/>
  <c r="O33" i="3"/>
  <c r="N5" i="3"/>
  <c r="F5" i="3"/>
  <c r="O37" i="3"/>
  <c r="O32" i="3" s="1"/>
  <c r="E33" i="3"/>
  <c r="E32" i="3" s="1"/>
  <c r="D34" i="3"/>
  <c r="D33" i="3" s="1"/>
  <c r="O42" i="3"/>
  <c r="D42" i="3" l="1"/>
  <c r="D32" i="3" s="1"/>
  <c r="D37" i="3"/>
  <c r="Q8" i="26" l="1"/>
  <c r="Q9" i="26"/>
  <c r="Q10" i="26"/>
  <c r="Q11" i="26"/>
  <c r="S46" i="82" l="1"/>
  <c r="R46" i="82"/>
  <c r="Q46" i="82"/>
  <c r="P46" i="82"/>
  <c r="O46" i="82"/>
  <c r="N46" i="82"/>
  <c r="M46" i="82"/>
  <c r="L46" i="82"/>
  <c r="K46" i="82"/>
  <c r="J46" i="82"/>
  <c r="I46" i="82"/>
  <c r="H46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S44" i="82"/>
  <c r="R44" i="82"/>
  <c r="Q44" i="82"/>
  <c r="P44" i="82"/>
  <c r="O44" i="82"/>
  <c r="N44" i="82"/>
  <c r="M44" i="82"/>
  <c r="L44" i="82"/>
  <c r="K44" i="82"/>
  <c r="J44" i="82"/>
  <c r="I44" i="82"/>
  <c r="H44" i="82"/>
  <c r="S43" i="82"/>
  <c r="R43" i="82"/>
  <c r="Q43" i="82"/>
  <c r="P43" i="82"/>
  <c r="O43" i="82"/>
  <c r="N43" i="82"/>
  <c r="M43" i="82"/>
  <c r="L43" i="82"/>
  <c r="K43" i="82"/>
  <c r="J43" i="82"/>
  <c r="I43" i="82"/>
  <c r="H43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S39" i="82"/>
  <c r="R39" i="82"/>
  <c r="Q39" i="82"/>
  <c r="P39" i="82"/>
  <c r="O39" i="82"/>
  <c r="N39" i="82"/>
  <c r="M39" i="82"/>
  <c r="L39" i="82"/>
  <c r="K39" i="82"/>
  <c r="J39" i="82"/>
  <c r="I39" i="82"/>
  <c r="H39" i="82"/>
  <c r="S38" i="82"/>
  <c r="R38" i="82"/>
  <c r="Q38" i="82"/>
  <c r="P38" i="82"/>
  <c r="O38" i="82"/>
  <c r="N38" i="82"/>
  <c r="M38" i="82"/>
  <c r="L38" i="82"/>
  <c r="K38" i="82"/>
  <c r="J38" i="82"/>
  <c r="I38" i="82"/>
  <c r="H38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S36" i="82"/>
  <c r="R36" i="82"/>
  <c r="Q36" i="82"/>
  <c r="P36" i="82"/>
  <c r="O36" i="82"/>
  <c r="N36" i="82"/>
  <c r="M36" i="82"/>
  <c r="L36" i="82"/>
  <c r="K36" i="82"/>
  <c r="J36" i="82"/>
  <c r="I36" i="82"/>
  <c r="H36" i="82"/>
  <c r="S34" i="82"/>
  <c r="R34" i="82"/>
  <c r="Q34" i="82"/>
  <c r="P34" i="82"/>
  <c r="O34" i="82"/>
  <c r="N34" i="82"/>
  <c r="M34" i="82"/>
  <c r="L34" i="82"/>
  <c r="K34" i="82"/>
  <c r="J34" i="82"/>
  <c r="I34" i="82"/>
  <c r="H34" i="82"/>
  <c r="S33" i="82"/>
  <c r="R33" i="82"/>
  <c r="Q33" i="82"/>
  <c r="P33" i="82"/>
  <c r="O33" i="82"/>
  <c r="N33" i="82"/>
  <c r="M33" i="82"/>
  <c r="L33" i="82"/>
  <c r="K33" i="82"/>
  <c r="J33" i="82"/>
  <c r="I33" i="82"/>
  <c r="H33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S31" i="82"/>
  <c r="R31" i="82"/>
  <c r="Q31" i="82"/>
  <c r="P31" i="82"/>
  <c r="O31" i="82"/>
  <c r="N31" i="82"/>
  <c r="M31" i="82"/>
  <c r="L31" i="82"/>
  <c r="K31" i="82"/>
  <c r="J31" i="82"/>
  <c r="I31" i="82"/>
  <c r="H31" i="82"/>
  <c r="S30" i="82"/>
  <c r="R30" i="82"/>
  <c r="R29" i="82" s="1"/>
  <c r="Q30" i="82"/>
  <c r="Q29" i="82" s="1"/>
  <c r="P30" i="82"/>
  <c r="P29" i="82" s="1"/>
  <c r="O30" i="82"/>
  <c r="N30" i="82"/>
  <c r="N29" i="82" s="1"/>
  <c r="M30" i="82"/>
  <c r="L30" i="82"/>
  <c r="L29" i="82" s="1"/>
  <c r="K30" i="82"/>
  <c r="J30" i="82"/>
  <c r="J29" i="82" s="1"/>
  <c r="I30" i="82"/>
  <c r="H30" i="82"/>
  <c r="S28" i="82"/>
  <c r="R28" i="82"/>
  <c r="Q28" i="82"/>
  <c r="P28" i="82"/>
  <c r="O28" i="82"/>
  <c r="N28" i="82"/>
  <c r="M28" i="82"/>
  <c r="L28" i="82"/>
  <c r="K28" i="82"/>
  <c r="J28" i="82"/>
  <c r="I28" i="82"/>
  <c r="H28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S26" i="82"/>
  <c r="R26" i="82"/>
  <c r="Q26" i="82"/>
  <c r="P26" i="82"/>
  <c r="O26" i="82"/>
  <c r="N26" i="82"/>
  <c r="M26" i="82"/>
  <c r="L26" i="82"/>
  <c r="K26" i="82"/>
  <c r="J26" i="82"/>
  <c r="I26" i="82"/>
  <c r="H26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S24" i="82"/>
  <c r="S23" i="82" s="1"/>
  <c r="R24" i="82"/>
  <c r="R23" i="82" s="1"/>
  <c r="Q24" i="82"/>
  <c r="P24" i="82"/>
  <c r="P23" i="82" s="1"/>
  <c r="O24" i="82"/>
  <c r="N24" i="82"/>
  <c r="M24" i="82"/>
  <c r="L24" i="82"/>
  <c r="K24" i="82"/>
  <c r="J24" i="82"/>
  <c r="J23" i="82" s="1"/>
  <c r="I24" i="82"/>
  <c r="I23" i="82" s="1"/>
  <c r="H24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S21" i="82"/>
  <c r="R21" i="82"/>
  <c r="Q21" i="82"/>
  <c r="P21" i="82"/>
  <c r="O21" i="82"/>
  <c r="N21" i="82"/>
  <c r="M21" i="82"/>
  <c r="L21" i="82"/>
  <c r="K21" i="82"/>
  <c r="J21" i="82"/>
  <c r="I21" i="82"/>
  <c r="H21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S19" i="82"/>
  <c r="R19" i="82"/>
  <c r="Q19" i="82"/>
  <c r="P19" i="82"/>
  <c r="O19" i="82"/>
  <c r="N19" i="82"/>
  <c r="M19" i="82"/>
  <c r="L19" i="82"/>
  <c r="K19" i="82"/>
  <c r="J19" i="82"/>
  <c r="I19" i="82"/>
  <c r="H19" i="82"/>
  <c r="S18" i="82"/>
  <c r="R18" i="82"/>
  <c r="R17" i="82" s="1"/>
  <c r="Q18" i="82"/>
  <c r="Q17" i="82" s="1"/>
  <c r="P18" i="82"/>
  <c r="O18" i="82"/>
  <c r="O17" i="82" s="1"/>
  <c r="N18" i="82"/>
  <c r="N17" i="82" s="1"/>
  <c r="M18" i="82"/>
  <c r="M17" i="82" s="1"/>
  <c r="L18" i="82"/>
  <c r="K18" i="82"/>
  <c r="K17" i="82" s="1"/>
  <c r="J18" i="82"/>
  <c r="J17" i="82" s="1"/>
  <c r="I18" i="82"/>
  <c r="I17" i="82" s="1"/>
  <c r="H18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I12" i="82"/>
  <c r="J12" i="82"/>
  <c r="J6" i="82" s="1"/>
  <c r="K12" i="82"/>
  <c r="L12" i="82"/>
  <c r="M12" i="82"/>
  <c r="N12" i="82"/>
  <c r="N6" i="82" s="1"/>
  <c r="O12" i="82"/>
  <c r="P12" i="82"/>
  <c r="Q12" i="82"/>
  <c r="R12" i="82"/>
  <c r="R6" i="82" s="1"/>
  <c r="S12" i="82"/>
  <c r="H12" i="82"/>
  <c r="S41" i="82"/>
  <c r="R41" i="82"/>
  <c r="Q41" i="82"/>
  <c r="P41" i="82"/>
  <c r="O41" i="82"/>
  <c r="N41" i="82"/>
  <c r="M41" i="82"/>
  <c r="L41" i="82"/>
  <c r="K41" i="82"/>
  <c r="J41" i="82"/>
  <c r="I41" i="82"/>
  <c r="H41" i="82"/>
  <c r="S35" i="82"/>
  <c r="R35" i="82"/>
  <c r="Q35" i="82"/>
  <c r="P35" i="82"/>
  <c r="O35" i="82"/>
  <c r="N35" i="82"/>
  <c r="M35" i="82"/>
  <c r="L35" i="82"/>
  <c r="K35" i="82"/>
  <c r="J35" i="82"/>
  <c r="I35" i="82"/>
  <c r="S29" i="82"/>
  <c r="O29" i="82"/>
  <c r="K29" i="82"/>
  <c r="O23" i="82"/>
  <c r="DB46" i="82"/>
  <c r="AO46" i="93" s="1"/>
  <c r="DA46" i="82"/>
  <c r="CZ46" i="82"/>
  <c r="AK45" i="59" s="1"/>
  <c r="DB45" i="82"/>
  <c r="AO45" i="93" s="1"/>
  <c r="DA45" i="82"/>
  <c r="AN45" i="93" s="1"/>
  <c r="CZ45" i="82"/>
  <c r="DB44" i="82"/>
  <c r="AO44" i="93" s="1"/>
  <c r="DA44" i="82"/>
  <c r="AN44" i="93" s="1"/>
  <c r="CZ44" i="82"/>
  <c r="DB43" i="82"/>
  <c r="AO43" i="93" s="1"/>
  <c r="DA43" i="82"/>
  <c r="AN43" i="93" s="1"/>
  <c r="CZ43" i="82"/>
  <c r="DB42" i="82"/>
  <c r="AO42" i="93" s="1"/>
  <c r="DA42" i="82"/>
  <c r="AN42" i="93" s="1"/>
  <c r="CZ42" i="82"/>
  <c r="AK41" i="59" s="1"/>
  <c r="DB40" i="82"/>
  <c r="AO40" i="93" s="1"/>
  <c r="DA40" i="82"/>
  <c r="AN40" i="93" s="1"/>
  <c r="CZ40" i="82"/>
  <c r="DB39" i="82"/>
  <c r="AO39" i="93" s="1"/>
  <c r="DA39" i="82"/>
  <c r="AN39" i="93" s="1"/>
  <c r="CZ39" i="82"/>
  <c r="DB38" i="82"/>
  <c r="AO38" i="93" s="1"/>
  <c r="DA38" i="82"/>
  <c r="AN38" i="93" s="1"/>
  <c r="CZ38" i="82"/>
  <c r="DB37" i="82"/>
  <c r="AO37" i="93" s="1"/>
  <c r="DA37" i="82"/>
  <c r="AN37" i="93" s="1"/>
  <c r="CZ37" i="82"/>
  <c r="AK36" i="59" s="1"/>
  <c r="DB36" i="82"/>
  <c r="AO36" i="93" s="1"/>
  <c r="DA36" i="82"/>
  <c r="AN36" i="93" s="1"/>
  <c r="CZ36" i="82"/>
  <c r="DB34" i="82"/>
  <c r="AO34" i="93" s="1"/>
  <c r="DA34" i="82"/>
  <c r="AN34" i="93" s="1"/>
  <c r="CZ34" i="82"/>
  <c r="DB33" i="82"/>
  <c r="AO33" i="93" s="1"/>
  <c r="DA33" i="82"/>
  <c r="CZ33" i="82"/>
  <c r="DB32" i="82"/>
  <c r="DA32" i="82"/>
  <c r="CZ32" i="82"/>
  <c r="AK31" i="59" s="1"/>
  <c r="DB31" i="82"/>
  <c r="AO31" i="93" s="1"/>
  <c r="DA31" i="82"/>
  <c r="AN31" i="93" s="1"/>
  <c r="CZ31" i="82"/>
  <c r="DB30" i="82"/>
  <c r="AO30" i="93" s="1"/>
  <c r="DA30" i="82"/>
  <c r="CZ30" i="82"/>
  <c r="DB28" i="82"/>
  <c r="DA28" i="82"/>
  <c r="AN28" i="93" s="1"/>
  <c r="CZ28" i="82"/>
  <c r="DB27" i="82"/>
  <c r="AO27" i="93" s="1"/>
  <c r="DA27" i="82"/>
  <c r="AN27" i="93" s="1"/>
  <c r="CZ27" i="82"/>
  <c r="AK26" i="59" s="1"/>
  <c r="DB26" i="82"/>
  <c r="AO26" i="93" s="1"/>
  <c r="DA26" i="82"/>
  <c r="AN26" i="93" s="1"/>
  <c r="CZ26" i="82"/>
  <c r="DB25" i="82"/>
  <c r="AO25" i="93" s="1"/>
  <c r="DA25" i="82"/>
  <c r="CZ25" i="82"/>
  <c r="DB24" i="82"/>
  <c r="AO24" i="93" s="1"/>
  <c r="DA24" i="82"/>
  <c r="AN24" i="93" s="1"/>
  <c r="CZ24" i="82"/>
  <c r="DB22" i="82"/>
  <c r="AO22" i="93" s="1"/>
  <c r="DA22" i="82"/>
  <c r="CZ22" i="82"/>
  <c r="AK21" i="59" s="1"/>
  <c r="DB21" i="82"/>
  <c r="DA21" i="82"/>
  <c r="AN21" i="93" s="1"/>
  <c r="CZ21" i="82"/>
  <c r="DB20" i="82"/>
  <c r="AO20" i="93" s="1"/>
  <c r="DA20" i="82"/>
  <c r="AN20" i="93" s="1"/>
  <c r="CZ20" i="82"/>
  <c r="DB19" i="82"/>
  <c r="AO19" i="93" s="1"/>
  <c r="DA19" i="82"/>
  <c r="AN19" i="93" s="1"/>
  <c r="CZ19" i="82"/>
  <c r="DB18" i="82"/>
  <c r="AO18" i="93" s="1"/>
  <c r="DA18" i="82"/>
  <c r="AN18" i="93" s="1"/>
  <c r="CZ18" i="82"/>
  <c r="AK17" i="59" s="1"/>
  <c r="DB16" i="82"/>
  <c r="AO16" i="93" s="1"/>
  <c r="DA16" i="82"/>
  <c r="CZ16" i="82"/>
  <c r="DB15" i="82"/>
  <c r="AO15" i="93" s="1"/>
  <c r="DA15" i="82"/>
  <c r="AN15" i="93" s="1"/>
  <c r="CZ15" i="82"/>
  <c r="DB14" i="82"/>
  <c r="AO14" i="93" s="1"/>
  <c r="DA14" i="82"/>
  <c r="AN14" i="93" s="1"/>
  <c r="CZ14" i="82"/>
  <c r="DB13" i="82"/>
  <c r="AO13" i="93" s="1"/>
  <c r="DA13" i="82"/>
  <c r="CZ13" i="82"/>
  <c r="AK12" i="59" s="1"/>
  <c r="DB12" i="82"/>
  <c r="DA12" i="82"/>
  <c r="CZ12" i="82"/>
  <c r="DO11" i="82"/>
  <c r="DN11" i="82"/>
  <c r="DM11" i="82"/>
  <c r="DL11" i="82"/>
  <c r="DK11" i="82"/>
  <c r="DJ11" i="82"/>
  <c r="DI11" i="82"/>
  <c r="DH11" i="82"/>
  <c r="DG11" i="82"/>
  <c r="DF11" i="82"/>
  <c r="DE11" i="82"/>
  <c r="DD11" i="82"/>
  <c r="DO10" i="82"/>
  <c r="DN10" i="82"/>
  <c r="DM10" i="82"/>
  <c r="DL10" i="82"/>
  <c r="DK10" i="82"/>
  <c r="DJ10" i="82"/>
  <c r="DI10" i="82"/>
  <c r="DH10" i="82"/>
  <c r="DG10" i="82"/>
  <c r="DF10" i="82"/>
  <c r="DE10" i="82"/>
  <c r="DD10" i="82"/>
  <c r="DO9" i="82"/>
  <c r="DN9" i="82"/>
  <c r="DM9" i="82"/>
  <c r="DL9" i="82"/>
  <c r="DK9" i="82"/>
  <c r="DJ9" i="82"/>
  <c r="DI9" i="82"/>
  <c r="DH9" i="82"/>
  <c r="DG9" i="82"/>
  <c r="DF9" i="82"/>
  <c r="DE9" i="82"/>
  <c r="DD9" i="82"/>
  <c r="DO8" i="82"/>
  <c r="DN8" i="82"/>
  <c r="DM8" i="82"/>
  <c r="DL8" i="82"/>
  <c r="DK8" i="82"/>
  <c r="DJ8" i="82"/>
  <c r="DI8" i="82"/>
  <c r="DH8" i="82"/>
  <c r="DG8" i="82"/>
  <c r="DF8" i="82"/>
  <c r="DE8" i="82"/>
  <c r="DD8" i="82"/>
  <c r="DO7" i="82"/>
  <c r="DN7" i="82"/>
  <c r="DM7" i="82"/>
  <c r="DL7" i="82"/>
  <c r="DK7" i="82"/>
  <c r="DJ7" i="82"/>
  <c r="DI7" i="82"/>
  <c r="DH7" i="82"/>
  <c r="DG7" i="82"/>
  <c r="DF7" i="82"/>
  <c r="DE7" i="82"/>
  <c r="DD7" i="82"/>
  <c r="DO6" i="82"/>
  <c r="DN6" i="82"/>
  <c r="DM6" i="82"/>
  <c r="DM5" i="82" s="1"/>
  <c r="DL6" i="82"/>
  <c r="DK6" i="82"/>
  <c r="DJ6" i="82"/>
  <c r="DI6" i="82"/>
  <c r="DH6" i="82"/>
  <c r="DG6" i="82"/>
  <c r="DF6" i="82"/>
  <c r="DE6" i="82"/>
  <c r="DD6" i="82"/>
  <c r="CH46" i="82"/>
  <c r="AH46" i="93" s="1"/>
  <c r="CG46" i="82"/>
  <c r="AG46" i="93" s="1"/>
  <c r="CF46" i="82"/>
  <c r="CH45" i="82"/>
  <c r="AH45" i="93" s="1"/>
  <c r="CG45" i="82"/>
  <c r="CF45" i="82"/>
  <c r="AK44" i="58" s="1"/>
  <c r="CH44" i="82"/>
  <c r="AH44" i="93" s="1"/>
  <c r="CG44" i="82"/>
  <c r="AG44" i="93" s="1"/>
  <c r="CF44" i="82"/>
  <c r="AK43" i="58" s="1"/>
  <c r="CH43" i="82"/>
  <c r="AH43" i="93" s="1"/>
  <c r="CG43" i="82"/>
  <c r="AG43" i="93" s="1"/>
  <c r="CF43" i="82"/>
  <c r="AK42" i="58" s="1"/>
  <c r="CH42" i="82"/>
  <c r="AH42" i="93" s="1"/>
  <c r="CG42" i="82"/>
  <c r="AG42" i="93" s="1"/>
  <c r="CF42" i="82"/>
  <c r="CH40" i="82"/>
  <c r="AH40" i="93" s="1"/>
  <c r="CG40" i="82"/>
  <c r="AG40" i="93" s="1"/>
  <c r="CF40" i="82"/>
  <c r="AK39" i="58" s="1"/>
  <c r="CH39" i="82"/>
  <c r="AH39" i="93" s="1"/>
  <c r="CG39" i="82"/>
  <c r="AG39" i="93" s="1"/>
  <c r="CF39" i="82"/>
  <c r="AK38" i="58" s="1"/>
  <c r="CH38" i="82"/>
  <c r="AH38" i="93" s="1"/>
  <c r="CG38" i="82"/>
  <c r="AG38" i="93" s="1"/>
  <c r="CF38" i="82"/>
  <c r="AK37" i="58" s="1"/>
  <c r="CH37" i="82"/>
  <c r="AH37" i="93" s="1"/>
  <c r="CG37" i="82"/>
  <c r="AG37" i="93" s="1"/>
  <c r="CF37" i="82"/>
  <c r="CH36" i="82"/>
  <c r="AH36" i="93" s="1"/>
  <c r="CG36" i="82"/>
  <c r="AG36" i="93" s="1"/>
  <c r="CF36" i="82"/>
  <c r="AK35" i="58" s="1"/>
  <c r="CH34" i="82"/>
  <c r="AH34" i="93" s="1"/>
  <c r="CG34" i="82"/>
  <c r="AG34" i="93" s="1"/>
  <c r="CF34" i="82"/>
  <c r="CH33" i="82"/>
  <c r="AH33" i="93" s="1"/>
  <c r="CG33" i="82"/>
  <c r="CF33" i="82"/>
  <c r="AK32" i="58" s="1"/>
  <c r="CH32" i="82"/>
  <c r="AH32" i="93" s="1"/>
  <c r="CG32" i="82"/>
  <c r="AG32" i="93" s="1"/>
  <c r="CF32" i="82"/>
  <c r="CH31" i="82"/>
  <c r="AH31" i="93" s="1"/>
  <c r="CG31" i="82"/>
  <c r="AG31" i="93" s="1"/>
  <c r="CF31" i="82"/>
  <c r="AK30" i="58" s="1"/>
  <c r="CH30" i="82"/>
  <c r="AH30" i="93" s="1"/>
  <c r="CG30" i="82"/>
  <c r="CF30" i="82"/>
  <c r="CH28" i="82"/>
  <c r="AH28" i="93" s="1"/>
  <c r="CG28" i="82"/>
  <c r="AG28" i="93" s="1"/>
  <c r="CF28" i="82"/>
  <c r="AK27" i="58" s="1"/>
  <c r="CH27" i="82"/>
  <c r="AH27" i="93" s="1"/>
  <c r="CG27" i="82"/>
  <c r="AG27" i="93" s="1"/>
  <c r="CF27" i="82"/>
  <c r="CH26" i="82"/>
  <c r="AH26" i="93" s="1"/>
  <c r="CG26" i="82"/>
  <c r="AG26" i="93" s="1"/>
  <c r="CF26" i="82"/>
  <c r="AK25" i="58" s="1"/>
  <c r="CH25" i="82"/>
  <c r="AH25" i="93" s="1"/>
  <c r="CG25" i="82"/>
  <c r="CF25" i="82"/>
  <c r="CH24" i="82"/>
  <c r="AH24" i="93" s="1"/>
  <c r="CG24" i="82"/>
  <c r="AG24" i="93" s="1"/>
  <c r="CF24" i="82"/>
  <c r="AK23" i="58" s="1"/>
  <c r="CH22" i="82"/>
  <c r="AH22" i="93" s="1"/>
  <c r="CG22" i="82"/>
  <c r="AG22" i="93" s="1"/>
  <c r="CF22" i="82"/>
  <c r="CH21" i="82"/>
  <c r="AH21" i="93" s="1"/>
  <c r="CG21" i="82"/>
  <c r="AG21" i="93" s="1"/>
  <c r="CF21" i="82"/>
  <c r="AK20" i="58" s="1"/>
  <c r="CH20" i="82"/>
  <c r="AH20" i="93" s="1"/>
  <c r="CG20" i="82"/>
  <c r="AG20" i="93" s="1"/>
  <c r="CF20" i="82"/>
  <c r="CH19" i="82"/>
  <c r="AH19" i="93" s="1"/>
  <c r="CG19" i="82"/>
  <c r="AG19" i="93" s="1"/>
  <c r="CF19" i="82"/>
  <c r="AK18" i="58" s="1"/>
  <c r="CH18" i="82"/>
  <c r="AH18" i="93" s="1"/>
  <c r="CG18" i="82"/>
  <c r="AG18" i="93" s="1"/>
  <c r="CF18" i="82"/>
  <c r="CH16" i="82"/>
  <c r="AH16" i="93" s="1"/>
  <c r="CG16" i="82"/>
  <c r="CF16" i="82"/>
  <c r="AK15" i="58" s="1"/>
  <c r="CH15" i="82"/>
  <c r="AH15" i="93" s="1"/>
  <c r="CG15" i="82"/>
  <c r="AG15" i="93" s="1"/>
  <c r="CF15" i="82"/>
  <c r="CH14" i="82"/>
  <c r="AH14" i="93" s="1"/>
  <c r="CG14" i="82"/>
  <c r="AG14" i="93" s="1"/>
  <c r="CF14" i="82"/>
  <c r="AK13" i="58" s="1"/>
  <c r="CH13" i="82"/>
  <c r="AH13" i="93" s="1"/>
  <c r="CG13" i="82"/>
  <c r="AG13" i="93" s="1"/>
  <c r="CF13" i="82"/>
  <c r="CH12" i="82"/>
  <c r="AH12" i="93" s="1"/>
  <c r="CG12" i="82"/>
  <c r="CF12" i="82"/>
  <c r="AK11" i="58" s="1"/>
  <c r="CU11" i="82"/>
  <c r="CT11" i="82"/>
  <c r="CS11" i="82"/>
  <c r="CR11" i="82"/>
  <c r="CQ11" i="82"/>
  <c r="CP11" i="82"/>
  <c r="CO11" i="82"/>
  <c r="CN11" i="82"/>
  <c r="CM11" i="82"/>
  <c r="CL11" i="82"/>
  <c r="CK11" i="82"/>
  <c r="CJ11" i="82"/>
  <c r="CU10" i="82"/>
  <c r="CT10" i="82"/>
  <c r="CS10" i="82"/>
  <c r="CR10" i="82"/>
  <c r="CQ10" i="82"/>
  <c r="CP10" i="82"/>
  <c r="CO10" i="82"/>
  <c r="CN10" i="82"/>
  <c r="CM10" i="82"/>
  <c r="CL10" i="82"/>
  <c r="CK10" i="82"/>
  <c r="CJ10" i="82"/>
  <c r="CU9" i="82"/>
  <c r="CT9" i="82"/>
  <c r="CS9" i="82"/>
  <c r="CR9" i="82"/>
  <c r="CQ9" i="82"/>
  <c r="CP9" i="82"/>
  <c r="CO9" i="82"/>
  <c r="CN9" i="82"/>
  <c r="CM9" i="82"/>
  <c r="CL9" i="82"/>
  <c r="CK9" i="82"/>
  <c r="CJ9" i="82"/>
  <c r="CU8" i="82"/>
  <c r="CT8" i="82"/>
  <c r="CS8" i="82"/>
  <c r="CR8" i="82"/>
  <c r="CQ8" i="82"/>
  <c r="CP8" i="82"/>
  <c r="CO8" i="82"/>
  <c r="CN8" i="82"/>
  <c r="CM8" i="82"/>
  <c r="CL8" i="82"/>
  <c r="CK8" i="82"/>
  <c r="CJ8" i="82"/>
  <c r="CU7" i="82"/>
  <c r="CT7" i="82"/>
  <c r="CS7" i="82"/>
  <c r="CR7" i="82"/>
  <c r="CQ7" i="82"/>
  <c r="CP7" i="82"/>
  <c r="CO7" i="82"/>
  <c r="CN7" i="82"/>
  <c r="CM7" i="82"/>
  <c r="CL7" i="82"/>
  <c r="CK7" i="82"/>
  <c r="CJ7" i="82"/>
  <c r="CU6" i="82"/>
  <c r="CT6" i="82"/>
  <c r="CT5" i="82" s="1"/>
  <c r="CS6" i="82"/>
  <c r="CR6" i="82"/>
  <c r="CQ6" i="82"/>
  <c r="CP6" i="82"/>
  <c r="CP5" i="82" s="1"/>
  <c r="CO6" i="82"/>
  <c r="CN6" i="82"/>
  <c r="CM6" i="82"/>
  <c r="CL6" i="82"/>
  <c r="CL5" i="82" s="1"/>
  <c r="CK6" i="82"/>
  <c r="CJ6" i="82"/>
  <c r="BN46" i="82"/>
  <c r="AA46" i="93" s="1"/>
  <c r="BM46" i="82"/>
  <c r="Z46" i="93" s="1"/>
  <c r="BL46" i="82"/>
  <c r="BN45" i="82"/>
  <c r="AA45" i="93" s="1"/>
  <c r="BM45" i="82"/>
  <c r="Z45" i="93" s="1"/>
  <c r="BL45" i="82"/>
  <c r="AK44" i="57" s="1"/>
  <c r="BN44" i="82"/>
  <c r="AA44" i="93" s="1"/>
  <c r="BM44" i="82"/>
  <c r="Z44" i="93" s="1"/>
  <c r="BL44" i="82"/>
  <c r="BN43" i="82"/>
  <c r="AA43" i="93" s="1"/>
  <c r="BM43" i="82"/>
  <c r="Z43" i="93" s="1"/>
  <c r="BL43" i="82"/>
  <c r="AK42" i="57" s="1"/>
  <c r="BN42" i="82"/>
  <c r="AA42" i="93" s="1"/>
  <c r="BM42" i="82"/>
  <c r="Z42" i="93" s="1"/>
  <c r="BL42" i="82"/>
  <c r="BN40" i="82"/>
  <c r="AA40" i="93" s="1"/>
  <c r="BM40" i="82"/>
  <c r="Z40" i="93" s="1"/>
  <c r="BL40" i="82"/>
  <c r="AK39" i="57" s="1"/>
  <c r="BN39" i="82"/>
  <c r="AA39" i="93" s="1"/>
  <c r="BM39" i="82"/>
  <c r="Z39" i="93" s="1"/>
  <c r="BL39" i="82"/>
  <c r="BN38" i="82"/>
  <c r="AA38" i="93" s="1"/>
  <c r="BM38" i="82"/>
  <c r="BL38" i="82"/>
  <c r="BN37" i="82"/>
  <c r="AA37" i="93" s="1"/>
  <c r="BM37" i="82"/>
  <c r="BL37" i="82"/>
  <c r="BN36" i="82"/>
  <c r="AA36" i="93" s="1"/>
  <c r="BM36" i="82"/>
  <c r="Z36" i="93" s="1"/>
  <c r="BL36" i="82"/>
  <c r="AK35" i="57" s="1"/>
  <c r="BN34" i="82"/>
  <c r="AA34" i="93" s="1"/>
  <c r="BM34" i="82"/>
  <c r="BL34" i="82"/>
  <c r="BN33" i="82"/>
  <c r="AA33" i="93" s="1"/>
  <c r="BM33" i="82"/>
  <c r="Z33" i="93" s="1"/>
  <c r="BL33" i="82"/>
  <c r="AK32" i="57" s="1"/>
  <c r="BN32" i="82"/>
  <c r="AA32" i="93" s="1"/>
  <c r="BM32" i="82"/>
  <c r="Z32" i="93" s="1"/>
  <c r="BL32" i="82"/>
  <c r="BN31" i="82"/>
  <c r="AA31" i="93" s="1"/>
  <c r="BM31" i="82"/>
  <c r="Z31" i="93" s="1"/>
  <c r="BL31" i="82"/>
  <c r="AK30" i="57" s="1"/>
  <c r="BN30" i="82"/>
  <c r="AA30" i="93" s="1"/>
  <c r="BM30" i="82"/>
  <c r="Z30" i="93" s="1"/>
  <c r="BL30" i="82"/>
  <c r="BN28" i="82"/>
  <c r="AA28" i="93" s="1"/>
  <c r="BM28" i="82"/>
  <c r="Z28" i="93" s="1"/>
  <c r="BL28" i="82"/>
  <c r="BN27" i="82"/>
  <c r="AA27" i="93" s="1"/>
  <c r="BM27" i="82"/>
  <c r="BL27" i="82"/>
  <c r="BN26" i="82"/>
  <c r="AA26" i="93" s="1"/>
  <c r="BM26" i="82"/>
  <c r="BL26" i="82"/>
  <c r="BN25" i="82"/>
  <c r="AA25" i="93" s="1"/>
  <c r="BM25" i="82"/>
  <c r="BL25" i="82"/>
  <c r="BN24" i="82"/>
  <c r="AA24" i="93" s="1"/>
  <c r="BM24" i="82"/>
  <c r="Z24" i="93" s="1"/>
  <c r="BL24" i="82"/>
  <c r="AK23" i="57" s="1"/>
  <c r="BN22" i="82"/>
  <c r="AA22" i="93" s="1"/>
  <c r="BM22" i="82"/>
  <c r="Z22" i="93" s="1"/>
  <c r="BL22" i="82"/>
  <c r="BN21" i="82"/>
  <c r="AA21" i="93" s="1"/>
  <c r="BM21" i="82"/>
  <c r="BL21" i="82"/>
  <c r="BN20" i="82"/>
  <c r="AA20" i="93" s="1"/>
  <c r="BM20" i="82"/>
  <c r="Z20" i="93" s="1"/>
  <c r="BL20" i="82"/>
  <c r="BN19" i="82"/>
  <c r="AA19" i="93" s="1"/>
  <c r="BM19" i="82"/>
  <c r="BL19" i="82"/>
  <c r="BN18" i="82"/>
  <c r="AA18" i="93" s="1"/>
  <c r="BM18" i="82"/>
  <c r="BL18" i="82"/>
  <c r="BN16" i="82"/>
  <c r="AA16" i="93" s="1"/>
  <c r="BM16" i="82"/>
  <c r="Z16" i="93" s="1"/>
  <c r="BL16" i="82"/>
  <c r="AK15" i="57" s="1"/>
  <c r="BN15" i="82"/>
  <c r="BM15" i="82"/>
  <c r="Z15" i="93" s="1"/>
  <c r="BL15" i="82"/>
  <c r="BN14" i="82"/>
  <c r="BM14" i="82"/>
  <c r="BL14" i="82"/>
  <c r="AK13" i="57" s="1"/>
  <c r="BN13" i="82"/>
  <c r="AA13" i="93" s="1"/>
  <c r="BM13" i="82"/>
  <c r="AK12" i="57" s="1"/>
  <c r="BL13" i="82"/>
  <c r="BN12" i="82"/>
  <c r="AA12" i="93" s="1"/>
  <c r="BM12" i="82"/>
  <c r="BL12" i="82"/>
  <c r="CA11" i="82"/>
  <c r="BZ11" i="82"/>
  <c r="BY11" i="82"/>
  <c r="BX11" i="82"/>
  <c r="BW11" i="82"/>
  <c r="BV11" i="82"/>
  <c r="BU11" i="82"/>
  <c r="BT11" i="82"/>
  <c r="BS11" i="82"/>
  <c r="BR11" i="82"/>
  <c r="BQ11" i="82"/>
  <c r="BP11" i="82"/>
  <c r="CA10" i="82"/>
  <c r="BZ10" i="82"/>
  <c r="BY10" i="82"/>
  <c r="BX10" i="82"/>
  <c r="BW10" i="82"/>
  <c r="BV10" i="82"/>
  <c r="BU10" i="82"/>
  <c r="BT10" i="82"/>
  <c r="BS10" i="82"/>
  <c r="BR10" i="82"/>
  <c r="BQ10" i="82"/>
  <c r="BP10" i="82"/>
  <c r="CA9" i="82"/>
  <c r="BZ9" i="82"/>
  <c r="BY9" i="82"/>
  <c r="BX9" i="82"/>
  <c r="BW9" i="82"/>
  <c r="BV9" i="82"/>
  <c r="BU9" i="82"/>
  <c r="BT9" i="82"/>
  <c r="BS9" i="82"/>
  <c r="BR9" i="82"/>
  <c r="BQ9" i="82"/>
  <c r="BP9" i="82"/>
  <c r="CA8" i="82"/>
  <c r="BZ8" i="82"/>
  <c r="BY8" i="82"/>
  <c r="BX8" i="82"/>
  <c r="BW8" i="82"/>
  <c r="BV8" i="82"/>
  <c r="BU8" i="82"/>
  <c r="BT8" i="82"/>
  <c r="BS8" i="82"/>
  <c r="BR8" i="82"/>
  <c r="BQ8" i="82"/>
  <c r="BP8" i="82"/>
  <c r="CA7" i="82"/>
  <c r="BZ7" i="82"/>
  <c r="BY7" i="82"/>
  <c r="BX7" i="82"/>
  <c r="BW7" i="82"/>
  <c r="BV7" i="82"/>
  <c r="BU7" i="82"/>
  <c r="BT7" i="82"/>
  <c r="BS7" i="82"/>
  <c r="BR7" i="82"/>
  <c r="BQ7" i="82"/>
  <c r="BP7" i="82"/>
  <c r="CA6" i="82"/>
  <c r="BZ6" i="82"/>
  <c r="BY6" i="82"/>
  <c r="BX6" i="82"/>
  <c r="BW6" i="82"/>
  <c r="BV6" i="82"/>
  <c r="BU6" i="82"/>
  <c r="BT6" i="82"/>
  <c r="BS6" i="82"/>
  <c r="BR6" i="82"/>
  <c r="BQ6" i="82"/>
  <c r="BP6" i="82"/>
  <c r="AT46" i="82"/>
  <c r="T46" i="93" s="1"/>
  <c r="AS46" i="82"/>
  <c r="AR46" i="82"/>
  <c r="AT45" i="82"/>
  <c r="T45" i="93" s="1"/>
  <c r="AS45" i="82"/>
  <c r="S45" i="93" s="1"/>
  <c r="AR45" i="82"/>
  <c r="AT44" i="82"/>
  <c r="T44" i="93" s="1"/>
  <c r="AS44" i="82"/>
  <c r="AR44" i="82"/>
  <c r="AT43" i="82"/>
  <c r="T43" i="93" s="1"/>
  <c r="AS43" i="82"/>
  <c r="S43" i="93" s="1"/>
  <c r="AR43" i="82"/>
  <c r="AT42" i="82"/>
  <c r="AS42" i="82"/>
  <c r="S42" i="93" s="1"/>
  <c r="AR42" i="82"/>
  <c r="AT40" i="82"/>
  <c r="T40" i="93" s="1"/>
  <c r="AS40" i="82"/>
  <c r="S40" i="93" s="1"/>
  <c r="AR40" i="82"/>
  <c r="AT39" i="82"/>
  <c r="T39" i="93" s="1"/>
  <c r="AS39" i="82"/>
  <c r="S39" i="93" s="1"/>
  <c r="AR39" i="82"/>
  <c r="AT38" i="82"/>
  <c r="T38" i="93" s="1"/>
  <c r="AS38" i="82"/>
  <c r="S38" i="93" s="1"/>
  <c r="AR38" i="82"/>
  <c r="AT37" i="82"/>
  <c r="T37" i="93" s="1"/>
  <c r="AS37" i="82"/>
  <c r="AR37" i="82"/>
  <c r="AT36" i="82"/>
  <c r="T36" i="93" s="1"/>
  <c r="AS36" i="82"/>
  <c r="S36" i="93" s="1"/>
  <c r="AR36" i="82"/>
  <c r="AT34" i="82"/>
  <c r="T34" i="93" s="1"/>
  <c r="AS34" i="82"/>
  <c r="S34" i="93" s="1"/>
  <c r="AR34" i="82"/>
  <c r="AT33" i="82"/>
  <c r="T33" i="93" s="1"/>
  <c r="AS33" i="82"/>
  <c r="S33" i="93" s="1"/>
  <c r="AR33" i="82"/>
  <c r="AT32" i="82"/>
  <c r="T32" i="93" s="1"/>
  <c r="AS32" i="82"/>
  <c r="S32" i="93" s="1"/>
  <c r="AR32" i="82"/>
  <c r="AT31" i="82"/>
  <c r="T31" i="93" s="1"/>
  <c r="AS31" i="82"/>
  <c r="S31" i="93" s="1"/>
  <c r="AR31" i="82"/>
  <c r="AT30" i="82"/>
  <c r="T30" i="93" s="1"/>
  <c r="AS30" i="82"/>
  <c r="S30" i="93" s="1"/>
  <c r="AR30" i="82"/>
  <c r="AK29" i="56" s="1"/>
  <c r="AT28" i="82"/>
  <c r="T28" i="93" s="1"/>
  <c r="AS28" i="82"/>
  <c r="S28" i="93" s="1"/>
  <c r="AR28" i="82"/>
  <c r="AT27" i="82"/>
  <c r="T27" i="93" s="1"/>
  <c r="AS27" i="82"/>
  <c r="S27" i="93" s="1"/>
  <c r="AR27" i="82"/>
  <c r="AT26" i="82"/>
  <c r="T26" i="93" s="1"/>
  <c r="AS26" i="82"/>
  <c r="S26" i="93" s="1"/>
  <c r="AR26" i="82"/>
  <c r="AT25" i="82"/>
  <c r="T25" i="93" s="1"/>
  <c r="AS25" i="82"/>
  <c r="S25" i="93" s="1"/>
  <c r="AR25" i="82"/>
  <c r="AT24" i="82"/>
  <c r="T24" i="93" s="1"/>
  <c r="AS24" i="82"/>
  <c r="S24" i="93" s="1"/>
  <c r="AR24" i="82"/>
  <c r="AT22" i="82"/>
  <c r="T22" i="93" s="1"/>
  <c r="AS22" i="82"/>
  <c r="S22" i="93" s="1"/>
  <c r="AR22" i="82"/>
  <c r="AT21" i="82"/>
  <c r="T21" i="93" s="1"/>
  <c r="AS21" i="82"/>
  <c r="S21" i="93" s="1"/>
  <c r="AR21" i="82"/>
  <c r="AT20" i="82"/>
  <c r="T20" i="93" s="1"/>
  <c r="AS20" i="82"/>
  <c r="S20" i="93" s="1"/>
  <c r="AR20" i="82"/>
  <c r="AT19" i="82"/>
  <c r="T19" i="93" s="1"/>
  <c r="AS19" i="82"/>
  <c r="S19" i="93" s="1"/>
  <c r="AR19" i="82"/>
  <c r="AT18" i="82"/>
  <c r="T18" i="93" s="1"/>
  <c r="AS18" i="82"/>
  <c r="S18" i="93" s="1"/>
  <c r="AR18" i="82"/>
  <c r="AT16" i="82"/>
  <c r="T16" i="93" s="1"/>
  <c r="AS16" i="82"/>
  <c r="S16" i="93" s="1"/>
  <c r="AR16" i="82"/>
  <c r="AT15" i="82"/>
  <c r="T15" i="93" s="1"/>
  <c r="AS15" i="82"/>
  <c r="S15" i="93" s="1"/>
  <c r="AR15" i="82"/>
  <c r="AT14" i="82"/>
  <c r="T14" i="93" s="1"/>
  <c r="AS14" i="82"/>
  <c r="S14" i="93" s="1"/>
  <c r="AR14" i="82"/>
  <c r="AT13" i="82"/>
  <c r="T13" i="93" s="1"/>
  <c r="AS13" i="82"/>
  <c r="S13" i="93" s="1"/>
  <c r="AR13" i="82"/>
  <c r="AT12" i="82"/>
  <c r="AS12" i="82"/>
  <c r="S12" i="93" s="1"/>
  <c r="AR12" i="82"/>
  <c r="BG11" i="82"/>
  <c r="BF11" i="82"/>
  <c r="BE11" i="82"/>
  <c r="BD11" i="82"/>
  <c r="BC11" i="82"/>
  <c r="BB11" i="82"/>
  <c r="BA11" i="82"/>
  <c r="AZ11" i="82"/>
  <c r="AY11" i="82"/>
  <c r="AX11" i="82"/>
  <c r="AW11" i="82"/>
  <c r="AV11" i="82"/>
  <c r="BG10" i="82"/>
  <c r="BF10" i="82"/>
  <c r="BE10" i="82"/>
  <c r="BD10" i="82"/>
  <c r="BC10" i="82"/>
  <c r="BB10" i="82"/>
  <c r="BA10" i="82"/>
  <c r="AZ10" i="82"/>
  <c r="AY10" i="82"/>
  <c r="AX10" i="82"/>
  <c r="AW10" i="82"/>
  <c r="AV10" i="82"/>
  <c r="BG9" i="82"/>
  <c r="BF9" i="82"/>
  <c r="BE9" i="82"/>
  <c r="BD9" i="82"/>
  <c r="BC9" i="82"/>
  <c r="BB9" i="82"/>
  <c r="BA9" i="82"/>
  <c r="AZ9" i="82"/>
  <c r="AY9" i="82"/>
  <c r="AX9" i="82"/>
  <c r="AW9" i="82"/>
  <c r="AV9" i="82"/>
  <c r="BG8" i="82"/>
  <c r="BF8" i="82"/>
  <c r="BE8" i="82"/>
  <c r="BD8" i="82"/>
  <c r="BC8" i="82"/>
  <c r="BB8" i="82"/>
  <c r="BA8" i="82"/>
  <c r="AZ8" i="82"/>
  <c r="AY8" i="82"/>
  <c r="AX8" i="82"/>
  <c r="AW8" i="82"/>
  <c r="AV8" i="82"/>
  <c r="BG7" i="82"/>
  <c r="BF7" i="82"/>
  <c r="BE7" i="82"/>
  <c r="BD7" i="82"/>
  <c r="BC7" i="82"/>
  <c r="BB7" i="82"/>
  <c r="BA7" i="82"/>
  <c r="AZ7" i="82"/>
  <c r="AY7" i="82"/>
  <c r="AX7" i="82"/>
  <c r="AW7" i="82"/>
  <c r="AV7" i="82"/>
  <c r="BG6" i="82"/>
  <c r="BF6" i="82"/>
  <c r="BE6" i="82"/>
  <c r="BD6" i="82"/>
  <c r="BC6" i="82"/>
  <c r="BC5" i="82" s="1"/>
  <c r="BB6" i="82"/>
  <c r="BA6" i="82"/>
  <c r="AZ6" i="82"/>
  <c r="AY6" i="82"/>
  <c r="AX6" i="82"/>
  <c r="AW6" i="82"/>
  <c r="AV6" i="82"/>
  <c r="AM11" i="82"/>
  <c r="AL11" i="82"/>
  <c r="AK11" i="82"/>
  <c r="AJ11" i="82"/>
  <c r="AI11" i="82"/>
  <c r="AH11" i="82"/>
  <c r="AG11" i="82"/>
  <c r="AF11" i="82"/>
  <c r="AE11" i="82"/>
  <c r="AD11" i="82"/>
  <c r="AC11" i="82"/>
  <c r="AB11" i="82"/>
  <c r="Z46" i="82"/>
  <c r="M46" i="93" s="1"/>
  <c r="Y46" i="82"/>
  <c r="X46" i="82"/>
  <c r="AK45" i="55" s="1"/>
  <c r="Z45" i="82"/>
  <c r="M45" i="93" s="1"/>
  <c r="Y45" i="82"/>
  <c r="L45" i="93" s="1"/>
  <c r="X45" i="82"/>
  <c r="AK44" i="55" s="1"/>
  <c r="Z44" i="82"/>
  <c r="M44" i="93" s="1"/>
  <c r="Y44" i="82"/>
  <c r="L44" i="93" s="1"/>
  <c r="X44" i="82"/>
  <c r="Z43" i="82"/>
  <c r="M43" i="93" s="1"/>
  <c r="Y43" i="82"/>
  <c r="L43" i="93" s="1"/>
  <c r="X43" i="82"/>
  <c r="Z42" i="82"/>
  <c r="M42" i="93" s="1"/>
  <c r="Y42" i="82"/>
  <c r="L42" i="93" s="1"/>
  <c r="X42" i="82"/>
  <c r="AK41" i="55" s="1"/>
  <c r="Z40" i="82"/>
  <c r="M40" i="93" s="1"/>
  <c r="Y40" i="82"/>
  <c r="L40" i="93" s="1"/>
  <c r="X40" i="82"/>
  <c r="AK39" i="55" s="1"/>
  <c r="Z39" i="82"/>
  <c r="M39" i="93" s="1"/>
  <c r="Y39" i="82"/>
  <c r="L39" i="93" s="1"/>
  <c r="X39" i="82"/>
  <c r="Z38" i="82"/>
  <c r="M38" i="93" s="1"/>
  <c r="Y38" i="82"/>
  <c r="L38" i="93" s="1"/>
  <c r="X38" i="82"/>
  <c r="Z37" i="82"/>
  <c r="M37" i="93" s="1"/>
  <c r="Y37" i="82"/>
  <c r="L37" i="93" s="1"/>
  <c r="X37" i="82"/>
  <c r="AK36" i="55" s="1"/>
  <c r="Z36" i="82"/>
  <c r="M36" i="93" s="1"/>
  <c r="Y36" i="82"/>
  <c r="X36" i="82"/>
  <c r="AK35" i="55" s="1"/>
  <c r="Z34" i="82"/>
  <c r="M34" i="93" s="1"/>
  <c r="Y34" i="82"/>
  <c r="L34" i="93" s="1"/>
  <c r="X34" i="82"/>
  <c r="Z33" i="82"/>
  <c r="M33" i="93" s="1"/>
  <c r="Y33" i="82"/>
  <c r="L33" i="93" s="1"/>
  <c r="X33" i="82"/>
  <c r="Z32" i="82"/>
  <c r="M32" i="93" s="1"/>
  <c r="Y32" i="82"/>
  <c r="L32" i="93" s="1"/>
  <c r="X32" i="82"/>
  <c r="AK31" i="55" s="1"/>
  <c r="Z31" i="82"/>
  <c r="M31" i="93" s="1"/>
  <c r="Y31" i="82"/>
  <c r="X31" i="82"/>
  <c r="AK30" i="55" s="1"/>
  <c r="M30" i="93"/>
  <c r="Y30" i="82"/>
  <c r="X30" i="82"/>
  <c r="Z28" i="82"/>
  <c r="M28" i="93" s="1"/>
  <c r="Y28" i="82"/>
  <c r="X28" i="82"/>
  <c r="Z27" i="82"/>
  <c r="M27" i="93" s="1"/>
  <c r="Y27" i="82"/>
  <c r="L27" i="93" s="1"/>
  <c r="X27" i="82"/>
  <c r="AK26" i="55" s="1"/>
  <c r="Z26" i="82"/>
  <c r="M26" i="93" s="1"/>
  <c r="Y26" i="82"/>
  <c r="L26" i="93" s="1"/>
  <c r="X26" i="82"/>
  <c r="AK25" i="55" s="1"/>
  <c r="Z25" i="82"/>
  <c r="M25" i="93" s="1"/>
  <c r="Y25" i="82"/>
  <c r="L25" i="93" s="1"/>
  <c r="X25" i="82"/>
  <c r="Z24" i="82"/>
  <c r="M24" i="93" s="1"/>
  <c r="Y24" i="82"/>
  <c r="L24" i="93" s="1"/>
  <c r="X24" i="82"/>
  <c r="Z22" i="82"/>
  <c r="M22" i="93" s="1"/>
  <c r="Y22" i="82"/>
  <c r="L22" i="93" s="1"/>
  <c r="X22" i="82"/>
  <c r="AK21" i="55" s="1"/>
  <c r="Z21" i="82"/>
  <c r="Y21" i="82"/>
  <c r="L21" i="93" s="1"/>
  <c r="X21" i="82"/>
  <c r="AK20" i="55" s="1"/>
  <c r="M20" i="93"/>
  <c r="Y20" i="82"/>
  <c r="L20" i="93" s="1"/>
  <c r="X20" i="82"/>
  <c r="Z19" i="82"/>
  <c r="M19" i="93" s="1"/>
  <c r="Y19" i="82"/>
  <c r="L19" i="93" s="1"/>
  <c r="X19" i="82"/>
  <c r="Z18" i="82"/>
  <c r="M18" i="93" s="1"/>
  <c r="Y18" i="82"/>
  <c r="X18" i="82"/>
  <c r="AK17" i="55" s="1"/>
  <c r="X13" i="82"/>
  <c r="AK12" i="55" s="1"/>
  <c r="Y13" i="82"/>
  <c r="L13" i="93" s="1"/>
  <c r="Z13" i="82"/>
  <c r="M13" i="93" s="1"/>
  <c r="X14" i="82"/>
  <c r="AK13" i="55" s="1"/>
  <c r="Y14" i="82"/>
  <c r="L14" i="93" s="1"/>
  <c r="M14" i="93"/>
  <c r="X15" i="82"/>
  <c r="Y15" i="82"/>
  <c r="L15" i="93" s="1"/>
  <c r="Z15" i="82"/>
  <c r="X16" i="82"/>
  <c r="Y16" i="82"/>
  <c r="L16" i="93" s="1"/>
  <c r="Z16" i="82"/>
  <c r="Y12" i="82"/>
  <c r="Z12" i="82"/>
  <c r="M12" i="93" s="1"/>
  <c r="X12" i="82"/>
  <c r="AB7" i="82"/>
  <c r="AC7" i="82"/>
  <c r="AD7" i="82"/>
  <c r="AE7" i="82"/>
  <c r="AF7" i="82"/>
  <c r="AG7" i="82"/>
  <c r="AH7" i="82"/>
  <c r="AI7" i="82"/>
  <c r="AJ7" i="82"/>
  <c r="AK7" i="82"/>
  <c r="AL7" i="82"/>
  <c r="AM7" i="82"/>
  <c r="AB8" i="82"/>
  <c r="AC8" i="82"/>
  <c r="AD8" i="82"/>
  <c r="AE8" i="82"/>
  <c r="AF8" i="82"/>
  <c r="AG8" i="82"/>
  <c r="AH8" i="82"/>
  <c r="AI8" i="82"/>
  <c r="AJ8" i="82"/>
  <c r="AK8" i="82"/>
  <c r="AL8" i="82"/>
  <c r="AM8" i="82"/>
  <c r="AB9" i="82"/>
  <c r="AC9" i="82"/>
  <c r="AD9" i="82"/>
  <c r="AE9" i="82"/>
  <c r="AF9" i="82"/>
  <c r="AG9" i="82"/>
  <c r="AH9" i="82"/>
  <c r="AI9" i="82"/>
  <c r="AJ9" i="82"/>
  <c r="AK9" i="82"/>
  <c r="AL9" i="82"/>
  <c r="AM9" i="82"/>
  <c r="AB10" i="82"/>
  <c r="AC10" i="82"/>
  <c r="AD10" i="82"/>
  <c r="AE10" i="82"/>
  <c r="AF10" i="82"/>
  <c r="AG10" i="82"/>
  <c r="AH10" i="82"/>
  <c r="AI10" i="82"/>
  <c r="AJ10" i="82"/>
  <c r="AK10" i="82"/>
  <c r="AL10" i="82"/>
  <c r="AM10" i="82"/>
  <c r="AC6" i="82"/>
  <c r="AD6" i="82"/>
  <c r="AE6" i="82"/>
  <c r="AF6" i="82"/>
  <c r="AG6" i="82"/>
  <c r="AH6" i="82"/>
  <c r="AI6" i="82"/>
  <c r="AJ6" i="82"/>
  <c r="AK6" i="82"/>
  <c r="AL6" i="82"/>
  <c r="AM6" i="82"/>
  <c r="AB6" i="82"/>
  <c r="DO14" i="81"/>
  <c r="DN14" i="81"/>
  <c r="DM14" i="81"/>
  <c r="DO13" i="81"/>
  <c r="DN13" i="81"/>
  <c r="DM13" i="81"/>
  <c r="DO12" i="81"/>
  <c r="DN12" i="81"/>
  <c r="DM12" i="81"/>
  <c r="DO11" i="81"/>
  <c r="DN11" i="81"/>
  <c r="DM11" i="81"/>
  <c r="DO10" i="81"/>
  <c r="DN10" i="81"/>
  <c r="DM10" i="81"/>
  <c r="DO9" i="81"/>
  <c r="DN9" i="81"/>
  <c r="DM9" i="81"/>
  <c r="DO8" i="81"/>
  <c r="DN8" i="81"/>
  <c r="DM8" i="81"/>
  <c r="DO7" i="81"/>
  <c r="DN7" i="81"/>
  <c r="DM7" i="81"/>
  <c r="DO6" i="81"/>
  <c r="DN6" i="81"/>
  <c r="DM6" i="81"/>
  <c r="CU14" i="81"/>
  <c r="CT14" i="81"/>
  <c r="CS14" i="81"/>
  <c r="CU13" i="81"/>
  <c r="CT13" i="81"/>
  <c r="CS13" i="81"/>
  <c r="CU12" i="81"/>
  <c r="CT12" i="81"/>
  <c r="CS12" i="81"/>
  <c r="CU11" i="81"/>
  <c r="CT11" i="81"/>
  <c r="CS11" i="81"/>
  <c r="CU10" i="81"/>
  <c r="CT10" i="81"/>
  <c r="CS10" i="81"/>
  <c r="CU9" i="81"/>
  <c r="CT9" i="81"/>
  <c r="CS9" i="81"/>
  <c r="CU8" i="81"/>
  <c r="CT8" i="81"/>
  <c r="CS8" i="81"/>
  <c r="CU7" i="81"/>
  <c r="CT7" i="81"/>
  <c r="CS7" i="81"/>
  <c r="CU6" i="81"/>
  <c r="CT6" i="81"/>
  <c r="CS6" i="81"/>
  <c r="CA14" i="81"/>
  <c r="BZ14" i="81"/>
  <c r="BY14" i="81"/>
  <c r="CA13" i="81"/>
  <c r="BZ13" i="81"/>
  <c r="BY13" i="81"/>
  <c r="CA12" i="81"/>
  <c r="BZ12" i="81"/>
  <c r="BY12" i="81"/>
  <c r="CA11" i="81"/>
  <c r="BZ11" i="81"/>
  <c r="BY11" i="81"/>
  <c r="CA10" i="81"/>
  <c r="BZ10" i="81"/>
  <c r="BY10" i="81"/>
  <c r="CA9" i="81"/>
  <c r="BZ9" i="81"/>
  <c r="BY9" i="81"/>
  <c r="CA8" i="81"/>
  <c r="BZ8" i="81"/>
  <c r="BY8" i="81"/>
  <c r="CA7" i="81"/>
  <c r="BZ7" i="81"/>
  <c r="BY7" i="81"/>
  <c r="CA6" i="81"/>
  <c r="BZ6" i="81"/>
  <c r="BY6" i="81"/>
  <c r="BG14" i="81"/>
  <c r="BF14" i="81"/>
  <c r="BE14" i="81"/>
  <c r="BG13" i="81"/>
  <c r="BF13" i="81"/>
  <c r="BE13" i="81"/>
  <c r="BG12" i="81"/>
  <c r="BF12" i="81"/>
  <c r="BE12" i="81"/>
  <c r="BG11" i="81"/>
  <c r="BF11" i="81"/>
  <c r="BE11" i="81"/>
  <c r="BG10" i="81"/>
  <c r="BF10" i="81"/>
  <c r="BE10" i="81"/>
  <c r="BG9" i="81"/>
  <c r="BF9" i="81"/>
  <c r="BE9" i="81"/>
  <c r="BG8" i="81"/>
  <c r="BF8" i="81"/>
  <c r="BE8" i="81"/>
  <c r="BG7" i="81"/>
  <c r="BF7" i="81"/>
  <c r="BE7" i="81"/>
  <c r="BG6" i="81"/>
  <c r="BF6" i="81"/>
  <c r="BE6" i="81"/>
  <c r="S129" i="81"/>
  <c r="R129" i="81"/>
  <c r="Q129" i="81"/>
  <c r="P129" i="81"/>
  <c r="O129" i="81"/>
  <c r="N129" i="81"/>
  <c r="M129" i="81"/>
  <c r="L129" i="81"/>
  <c r="K129" i="81"/>
  <c r="J129" i="81"/>
  <c r="I129" i="81"/>
  <c r="H129" i="81"/>
  <c r="S128" i="81"/>
  <c r="R128" i="81"/>
  <c r="Q128" i="81"/>
  <c r="P128" i="81"/>
  <c r="O128" i="81"/>
  <c r="N128" i="81"/>
  <c r="M128" i="81"/>
  <c r="L128" i="81"/>
  <c r="K128" i="81"/>
  <c r="J128" i="81"/>
  <c r="I128" i="81"/>
  <c r="H128" i="81"/>
  <c r="S127" i="81"/>
  <c r="R127" i="81"/>
  <c r="Q127" i="81"/>
  <c r="P127" i="81"/>
  <c r="O127" i="81"/>
  <c r="N127" i="81"/>
  <c r="M127" i="81"/>
  <c r="L127" i="81"/>
  <c r="K127" i="81"/>
  <c r="J127" i="81"/>
  <c r="I127" i="81"/>
  <c r="H127" i="81"/>
  <c r="S126" i="81"/>
  <c r="R126" i="81"/>
  <c r="Q126" i="81"/>
  <c r="P126" i="81"/>
  <c r="O126" i="81"/>
  <c r="N126" i="81"/>
  <c r="M126" i="81"/>
  <c r="L126" i="81"/>
  <c r="K126" i="81"/>
  <c r="J126" i="81"/>
  <c r="I126" i="81"/>
  <c r="H126" i="81"/>
  <c r="H87" i="81"/>
  <c r="I87" i="81"/>
  <c r="J87" i="81"/>
  <c r="K87" i="81"/>
  <c r="L87" i="81"/>
  <c r="M87" i="81"/>
  <c r="N87" i="81"/>
  <c r="O87" i="81"/>
  <c r="P87" i="81"/>
  <c r="Q87" i="81"/>
  <c r="R87" i="81"/>
  <c r="S87" i="81"/>
  <c r="H88" i="81"/>
  <c r="I88" i="81"/>
  <c r="J88" i="81"/>
  <c r="K88" i="81"/>
  <c r="L88" i="81"/>
  <c r="M88" i="81"/>
  <c r="N88" i="81"/>
  <c r="O88" i="81"/>
  <c r="P88" i="81"/>
  <c r="Q88" i="81"/>
  <c r="R88" i="81"/>
  <c r="S88" i="81"/>
  <c r="H89" i="81"/>
  <c r="I89" i="81"/>
  <c r="J89" i="81"/>
  <c r="K89" i="81"/>
  <c r="L89" i="81"/>
  <c r="M89" i="81"/>
  <c r="N89" i="81"/>
  <c r="O89" i="81"/>
  <c r="P89" i="81"/>
  <c r="Q89" i="81"/>
  <c r="R89" i="81"/>
  <c r="S89" i="81"/>
  <c r="H90" i="81"/>
  <c r="I90" i="81"/>
  <c r="J90" i="81"/>
  <c r="K90" i="81"/>
  <c r="L90" i="81"/>
  <c r="M90" i="81"/>
  <c r="N90" i="81"/>
  <c r="O90" i="81"/>
  <c r="P90" i="81"/>
  <c r="Q90" i="81"/>
  <c r="R90" i="81"/>
  <c r="S90" i="81"/>
  <c r="H91" i="81"/>
  <c r="I91" i="81"/>
  <c r="J91" i="81"/>
  <c r="K91" i="81"/>
  <c r="L91" i="81"/>
  <c r="M91" i="81"/>
  <c r="N91" i="81"/>
  <c r="O91" i="81"/>
  <c r="P91" i="81"/>
  <c r="Q91" i="81"/>
  <c r="R91" i="81"/>
  <c r="S91" i="81"/>
  <c r="H92" i="81"/>
  <c r="I92" i="81"/>
  <c r="J92" i="81"/>
  <c r="K92" i="81"/>
  <c r="L92" i="81"/>
  <c r="M92" i="81"/>
  <c r="N92" i="81"/>
  <c r="O92" i="81"/>
  <c r="P92" i="81"/>
  <c r="Q92" i="81"/>
  <c r="R92" i="81"/>
  <c r="S92" i="81"/>
  <c r="H93" i="81"/>
  <c r="I93" i="81"/>
  <c r="J93" i="81"/>
  <c r="K93" i="81"/>
  <c r="L93" i="81"/>
  <c r="M93" i="81"/>
  <c r="N93" i="81"/>
  <c r="O93" i="81"/>
  <c r="P93" i="81"/>
  <c r="Q93" i="81"/>
  <c r="R93" i="81"/>
  <c r="S93" i="81"/>
  <c r="S125" i="81"/>
  <c r="R125" i="81"/>
  <c r="Q125" i="81"/>
  <c r="P125" i="81"/>
  <c r="O125" i="81"/>
  <c r="N125" i="81"/>
  <c r="M125" i="81"/>
  <c r="L125" i="81"/>
  <c r="K125" i="81"/>
  <c r="J125" i="81"/>
  <c r="I125" i="81"/>
  <c r="H125" i="81"/>
  <c r="S124" i="81"/>
  <c r="R124" i="81"/>
  <c r="Q124" i="81"/>
  <c r="P124" i="81"/>
  <c r="O124" i="81"/>
  <c r="N124" i="81"/>
  <c r="M124" i="81"/>
  <c r="L124" i="81"/>
  <c r="K124" i="81"/>
  <c r="J124" i="81"/>
  <c r="I124" i="81"/>
  <c r="H124" i="81"/>
  <c r="S123" i="81"/>
  <c r="R123" i="81"/>
  <c r="R122" i="81" s="1"/>
  <c r="Q123" i="81"/>
  <c r="P123" i="81"/>
  <c r="P122" i="81" s="1"/>
  <c r="O123" i="81"/>
  <c r="O122" i="81" s="1"/>
  <c r="N123" i="81"/>
  <c r="N122" i="81" s="1"/>
  <c r="M123" i="81"/>
  <c r="M122" i="81" s="1"/>
  <c r="L123" i="81"/>
  <c r="L122" i="81" s="1"/>
  <c r="K123" i="81"/>
  <c r="K122" i="81" s="1"/>
  <c r="J123" i="81"/>
  <c r="J122" i="81" s="1"/>
  <c r="I123" i="81"/>
  <c r="I122" i="81" s="1"/>
  <c r="H123" i="81"/>
  <c r="H122" i="81" s="1"/>
  <c r="S121" i="81"/>
  <c r="R121" i="81"/>
  <c r="Q121" i="81"/>
  <c r="P121" i="81"/>
  <c r="O121" i="81"/>
  <c r="N121" i="81"/>
  <c r="M121" i="81"/>
  <c r="L121" i="81"/>
  <c r="K121" i="81"/>
  <c r="J121" i="81"/>
  <c r="I121" i="81"/>
  <c r="H121" i="81"/>
  <c r="S120" i="81"/>
  <c r="R120" i="81"/>
  <c r="Q120" i="81"/>
  <c r="P120" i="81"/>
  <c r="O120" i="81"/>
  <c r="N120" i="81"/>
  <c r="M120" i="81"/>
  <c r="L120" i="81"/>
  <c r="K120" i="81"/>
  <c r="J120" i="81"/>
  <c r="I120" i="81"/>
  <c r="H120" i="81"/>
  <c r="S119" i="81"/>
  <c r="R119" i="81"/>
  <c r="Q119" i="81"/>
  <c r="Q118" i="81" s="1"/>
  <c r="P119" i="81"/>
  <c r="P118" i="81" s="1"/>
  <c r="O119" i="81"/>
  <c r="O118" i="81" s="1"/>
  <c r="N119" i="81"/>
  <c r="N118" i="81" s="1"/>
  <c r="M119" i="81"/>
  <c r="M118" i="81" s="1"/>
  <c r="L119" i="81"/>
  <c r="L118" i="81" s="1"/>
  <c r="K119" i="81"/>
  <c r="K118" i="81" s="1"/>
  <c r="J119" i="81"/>
  <c r="J118" i="81" s="1"/>
  <c r="I119" i="81"/>
  <c r="I118" i="81" s="1"/>
  <c r="H119" i="81"/>
  <c r="H118" i="81" s="1"/>
  <c r="S117" i="81"/>
  <c r="R117" i="81"/>
  <c r="Q117" i="81"/>
  <c r="P117" i="81"/>
  <c r="O117" i="81"/>
  <c r="N117" i="81"/>
  <c r="M117" i="81"/>
  <c r="L117" i="81"/>
  <c r="K117" i="81"/>
  <c r="J117" i="81"/>
  <c r="I117" i="81"/>
  <c r="H117" i="81"/>
  <c r="S116" i="81"/>
  <c r="R116" i="81"/>
  <c r="Q116" i="81"/>
  <c r="P116" i="81"/>
  <c r="O116" i="81"/>
  <c r="N116" i="81"/>
  <c r="M116" i="81"/>
  <c r="L116" i="81"/>
  <c r="K116" i="81"/>
  <c r="J116" i="81"/>
  <c r="I116" i="81"/>
  <c r="H116" i="81"/>
  <c r="S115" i="81"/>
  <c r="R115" i="81"/>
  <c r="Q115" i="81"/>
  <c r="P115" i="81"/>
  <c r="P114" i="81" s="1"/>
  <c r="O115" i="81"/>
  <c r="O114" i="81" s="1"/>
  <c r="N115" i="81"/>
  <c r="N114" i="81" s="1"/>
  <c r="M115" i="81"/>
  <c r="M114" i="81" s="1"/>
  <c r="L115" i="81"/>
  <c r="L114" i="81" s="1"/>
  <c r="K115" i="81"/>
  <c r="K114" i="81" s="1"/>
  <c r="J115" i="81"/>
  <c r="J114" i="81" s="1"/>
  <c r="I115" i="81"/>
  <c r="I114" i="81" s="1"/>
  <c r="H115" i="81"/>
  <c r="H114" i="81" s="1"/>
  <c r="S113" i="81"/>
  <c r="R113" i="81"/>
  <c r="Q113" i="81"/>
  <c r="P113" i="81"/>
  <c r="O113" i="81"/>
  <c r="N113" i="81"/>
  <c r="M113" i="81"/>
  <c r="L113" i="81"/>
  <c r="K113" i="81"/>
  <c r="J113" i="81"/>
  <c r="I113" i="81"/>
  <c r="H113" i="81"/>
  <c r="S112" i="81"/>
  <c r="R112" i="81"/>
  <c r="Q112" i="81"/>
  <c r="P112" i="81"/>
  <c r="O112" i="81"/>
  <c r="N112" i="81"/>
  <c r="M112" i="81"/>
  <c r="L112" i="81"/>
  <c r="K112" i="81"/>
  <c r="J112" i="81"/>
  <c r="I112" i="81"/>
  <c r="H112" i="81"/>
  <c r="S111" i="81"/>
  <c r="S110" i="81" s="1"/>
  <c r="R111" i="81"/>
  <c r="Q111" i="81"/>
  <c r="P111" i="81"/>
  <c r="P110" i="81" s="1"/>
  <c r="O111" i="81"/>
  <c r="O110" i="81" s="1"/>
  <c r="N111" i="81"/>
  <c r="N110" i="81" s="1"/>
  <c r="M111" i="81"/>
  <c r="M110" i="81" s="1"/>
  <c r="L111" i="81"/>
  <c r="L110" i="81" s="1"/>
  <c r="K111" i="81"/>
  <c r="K110" i="81" s="1"/>
  <c r="J111" i="81"/>
  <c r="J110" i="81" s="1"/>
  <c r="I111" i="81"/>
  <c r="I110" i="81" s="1"/>
  <c r="H111" i="81"/>
  <c r="H110" i="81" s="1"/>
  <c r="S109" i="81"/>
  <c r="R109" i="81"/>
  <c r="Q109" i="81"/>
  <c r="P109" i="81"/>
  <c r="O109" i="81"/>
  <c r="N109" i="81"/>
  <c r="M109" i="81"/>
  <c r="L109" i="81"/>
  <c r="K109" i="81"/>
  <c r="J109" i="81"/>
  <c r="I109" i="81"/>
  <c r="H109" i="81"/>
  <c r="S108" i="81"/>
  <c r="R108" i="81"/>
  <c r="Q108" i="81"/>
  <c r="P108" i="81"/>
  <c r="O108" i="81"/>
  <c r="N108" i="81"/>
  <c r="M108" i="81"/>
  <c r="L108" i="81"/>
  <c r="K108" i="81"/>
  <c r="J108" i="81"/>
  <c r="I108" i="81"/>
  <c r="H108" i="81"/>
  <c r="S107" i="81"/>
  <c r="R107" i="81"/>
  <c r="R106" i="81" s="1"/>
  <c r="Q107" i="81"/>
  <c r="Q106" i="81" s="1"/>
  <c r="P107" i="81"/>
  <c r="P106" i="81" s="1"/>
  <c r="O107" i="81"/>
  <c r="O106" i="81" s="1"/>
  <c r="N107" i="81"/>
  <c r="N106" i="81" s="1"/>
  <c r="M107" i="81"/>
  <c r="L107" i="81"/>
  <c r="L106" i="81" s="1"/>
  <c r="K107" i="81"/>
  <c r="K106" i="81" s="1"/>
  <c r="J107" i="81"/>
  <c r="J106" i="81" s="1"/>
  <c r="I107" i="81"/>
  <c r="H107" i="81"/>
  <c r="H106" i="81" s="1"/>
  <c r="S105" i="81"/>
  <c r="R105" i="81"/>
  <c r="Q105" i="81"/>
  <c r="P105" i="81"/>
  <c r="O105" i="81"/>
  <c r="N105" i="81"/>
  <c r="M105" i="81"/>
  <c r="L105" i="81"/>
  <c r="K105" i="81"/>
  <c r="J105" i="81"/>
  <c r="I105" i="81"/>
  <c r="H105" i="81"/>
  <c r="S104" i="81"/>
  <c r="R104" i="81"/>
  <c r="Q104" i="81"/>
  <c r="P104" i="81"/>
  <c r="O104" i="81"/>
  <c r="N104" i="81"/>
  <c r="M104" i="81"/>
  <c r="L104" i="81"/>
  <c r="K104" i="81"/>
  <c r="J104" i="81"/>
  <c r="I104" i="81"/>
  <c r="H104" i="81"/>
  <c r="S103" i="81"/>
  <c r="R103" i="81"/>
  <c r="Q103" i="81"/>
  <c r="Q102" i="81" s="1"/>
  <c r="P103" i="81"/>
  <c r="P102" i="81" s="1"/>
  <c r="O103" i="81"/>
  <c r="O102" i="81" s="1"/>
  <c r="N103" i="81"/>
  <c r="N102" i="81" s="1"/>
  <c r="M103" i="81"/>
  <c r="M102" i="81" s="1"/>
  <c r="L103" i="81"/>
  <c r="L102" i="81" s="1"/>
  <c r="K103" i="81"/>
  <c r="K102" i="81" s="1"/>
  <c r="J103" i="81"/>
  <c r="J102" i="81" s="1"/>
  <c r="I103" i="81"/>
  <c r="I102" i="81" s="1"/>
  <c r="H103" i="81"/>
  <c r="H102" i="81" s="1"/>
  <c r="S101" i="81"/>
  <c r="R101" i="81"/>
  <c r="Q101" i="81"/>
  <c r="P101" i="81"/>
  <c r="O101" i="81"/>
  <c r="N101" i="81"/>
  <c r="M101" i="81"/>
  <c r="L101" i="81"/>
  <c r="K101" i="81"/>
  <c r="J101" i="81"/>
  <c r="I101" i="81"/>
  <c r="H101" i="81"/>
  <c r="S100" i="81"/>
  <c r="R100" i="81"/>
  <c r="Q100" i="81"/>
  <c r="P100" i="81"/>
  <c r="O100" i="81"/>
  <c r="N100" i="81"/>
  <c r="M100" i="81"/>
  <c r="L100" i="81"/>
  <c r="K100" i="81"/>
  <c r="J100" i="81"/>
  <c r="I100" i="81"/>
  <c r="H100" i="81"/>
  <c r="S99" i="81"/>
  <c r="R99" i="81"/>
  <c r="Q99" i="81"/>
  <c r="P99" i="81"/>
  <c r="O99" i="81"/>
  <c r="N99" i="81"/>
  <c r="M99" i="81"/>
  <c r="L99" i="81"/>
  <c r="K99" i="81"/>
  <c r="J99" i="81"/>
  <c r="I99" i="81"/>
  <c r="H99" i="81"/>
  <c r="S98" i="81"/>
  <c r="R98" i="81"/>
  <c r="Q98" i="81"/>
  <c r="P98" i="81"/>
  <c r="O98" i="81"/>
  <c r="N98" i="81"/>
  <c r="M98" i="81"/>
  <c r="L98" i="81"/>
  <c r="K98" i="81"/>
  <c r="J98" i="81"/>
  <c r="I98" i="81"/>
  <c r="H98" i="81"/>
  <c r="S97" i="81"/>
  <c r="R97" i="81"/>
  <c r="Q97" i="81"/>
  <c r="P97" i="81"/>
  <c r="O97" i="81"/>
  <c r="N97" i="81"/>
  <c r="M97" i="81"/>
  <c r="L97" i="81"/>
  <c r="K97" i="81"/>
  <c r="J97" i="81"/>
  <c r="I97" i="81"/>
  <c r="H97" i="81"/>
  <c r="S96" i="81"/>
  <c r="R96" i="81"/>
  <c r="Q96" i="81"/>
  <c r="P96" i="81"/>
  <c r="O96" i="81"/>
  <c r="N96" i="81"/>
  <c r="M96" i="81"/>
  <c r="L96" i="81"/>
  <c r="K96" i="81"/>
  <c r="J96" i="81"/>
  <c r="I96" i="81"/>
  <c r="H96" i="81"/>
  <c r="S95" i="81"/>
  <c r="R95" i="81"/>
  <c r="Q95" i="81"/>
  <c r="Q94" i="81" s="1"/>
  <c r="P95" i="81"/>
  <c r="O95" i="81"/>
  <c r="O94" i="81" s="1"/>
  <c r="N95" i="81"/>
  <c r="N94" i="81" s="1"/>
  <c r="M95" i="81"/>
  <c r="M94" i="81" s="1"/>
  <c r="L95" i="81"/>
  <c r="K95" i="81"/>
  <c r="K94" i="81" s="1"/>
  <c r="J95" i="81"/>
  <c r="J94" i="81" s="1"/>
  <c r="I95" i="81"/>
  <c r="I94" i="81" s="1"/>
  <c r="H95" i="81"/>
  <c r="S85" i="81"/>
  <c r="R85" i="81"/>
  <c r="Q85" i="81"/>
  <c r="P85" i="81"/>
  <c r="O85" i="81"/>
  <c r="N85" i="81"/>
  <c r="M85" i="81"/>
  <c r="L85" i="81"/>
  <c r="K85" i="81"/>
  <c r="J85" i="81"/>
  <c r="I85" i="81"/>
  <c r="H85" i="81"/>
  <c r="S84" i="81"/>
  <c r="R84" i="81"/>
  <c r="Q84" i="81"/>
  <c r="P84" i="81"/>
  <c r="O84" i="81"/>
  <c r="N84" i="81"/>
  <c r="M84" i="81"/>
  <c r="L84" i="81"/>
  <c r="K84" i="81"/>
  <c r="J84" i="81"/>
  <c r="I84" i="81"/>
  <c r="H84" i="81"/>
  <c r="S83" i="81"/>
  <c r="R83" i="81"/>
  <c r="Q83" i="81"/>
  <c r="P83" i="81"/>
  <c r="O83" i="81"/>
  <c r="N83" i="81"/>
  <c r="M83" i="81"/>
  <c r="L83" i="81"/>
  <c r="K83" i="81"/>
  <c r="J83" i="81"/>
  <c r="I83" i="81"/>
  <c r="H83" i="81"/>
  <c r="S82" i="81"/>
  <c r="R82" i="81"/>
  <c r="Q82" i="81"/>
  <c r="P82" i="81"/>
  <c r="O82" i="81"/>
  <c r="N82" i="81"/>
  <c r="M82" i="81"/>
  <c r="L82" i="81"/>
  <c r="K82" i="81"/>
  <c r="J82" i="81"/>
  <c r="I82" i="81"/>
  <c r="H82" i="81"/>
  <c r="S81" i="81"/>
  <c r="R81" i="81"/>
  <c r="Q81" i="81"/>
  <c r="P81" i="81"/>
  <c r="O81" i="81"/>
  <c r="N81" i="81"/>
  <c r="M81" i="81"/>
  <c r="L81" i="81"/>
  <c r="K81" i="81"/>
  <c r="J81" i="81"/>
  <c r="I81" i="81"/>
  <c r="H81" i="81"/>
  <c r="S80" i="81"/>
  <c r="R80" i="81"/>
  <c r="Q80" i="81"/>
  <c r="P80" i="81"/>
  <c r="O80" i="81"/>
  <c r="N80" i="81"/>
  <c r="M80" i="81"/>
  <c r="L80" i="81"/>
  <c r="K80" i="81"/>
  <c r="J80" i="81"/>
  <c r="I80" i="81"/>
  <c r="H80" i="81"/>
  <c r="S79" i="81"/>
  <c r="R79" i="81"/>
  <c r="Q79" i="81"/>
  <c r="P79" i="81"/>
  <c r="O79" i="81"/>
  <c r="N79" i="81"/>
  <c r="M79" i="81"/>
  <c r="L79" i="81"/>
  <c r="K79" i="81"/>
  <c r="J79" i="81"/>
  <c r="I79" i="81"/>
  <c r="H79" i="81"/>
  <c r="S78" i="81"/>
  <c r="R78" i="81"/>
  <c r="R77" i="81" s="1"/>
  <c r="Q78" i="81"/>
  <c r="Q77" i="81" s="1"/>
  <c r="P78" i="81"/>
  <c r="O78" i="81"/>
  <c r="N78" i="81"/>
  <c r="N77" i="81" s="1"/>
  <c r="M78" i="81"/>
  <c r="M77" i="81" s="1"/>
  <c r="L78" i="81"/>
  <c r="L77" i="81" s="1"/>
  <c r="K78" i="81"/>
  <c r="K77" i="81" s="1"/>
  <c r="J78" i="81"/>
  <c r="J77" i="81" s="1"/>
  <c r="I78" i="81"/>
  <c r="I77" i="81" s="1"/>
  <c r="H78" i="81"/>
  <c r="H77" i="81" s="1"/>
  <c r="S76" i="81"/>
  <c r="R76" i="81"/>
  <c r="Q76" i="81"/>
  <c r="P76" i="81"/>
  <c r="O76" i="81"/>
  <c r="N76" i="81"/>
  <c r="M76" i="81"/>
  <c r="L76" i="81"/>
  <c r="K76" i="81"/>
  <c r="J76" i="81"/>
  <c r="I76" i="81"/>
  <c r="H76" i="81"/>
  <c r="S75" i="81"/>
  <c r="R75" i="81"/>
  <c r="Q75" i="81"/>
  <c r="P75" i="81"/>
  <c r="O75" i="81"/>
  <c r="N75" i="81"/>
  <c r="M75" i="81"/>
  <c r="L75" i="81"/>
  <c r="K75" i="81"/>
  <c r="J75" i="81"/>
  <c r="I75" i="81"/>
  <c r="H75" i="81"/>
  <c r="S74" i="81"/>
  <c r="R74" i="81"/>
  <c r="Q74" i="81"/>
  <c r="P74" i="81"/>
  <c r="O74" i="81"/>
  <c r="N74" i="81"/>
  <c r="M74" i="81"/>
  <c r="L74" i="81"/>
  <c r="K74" i="81"/>
  <c r="J74" i="81"/>
  <c r="I74" i="81"/>
  <c r="H74" i="81"/>
  <c r="S73" i="81"/>
  <c r="R73" i="81"/>
  <c r="Q73" i="81"/>
  <c r="P73" i="81"/>
  <c r="O73" i="81"/>
  <c r="N73" i="81"/>
  <c r="M73" i="81"/>
  <c r="L73" i="81"/>
  <c r="K73" i="81"/>
  <c r="J73" i="81"/>
  <c r="I73" i="81"/>
  <c r="H73" i="81"/>
  <c r="S72" i="81"/>
  <c r="R72" i="81"/>
  <c r="Q72" i="81"/>
  <c r="P72" i="81"/>
  <c r="O72" i="81"/>
  <c r="N72" i="81"/>
  <c r="M72" i="81"/>
  <c r="L72" i="81"/>
  <c r="K72" i="81"/>
  <c r="J72" i="81"/>
  <c r="I72" i="81"/>
  <c r="H72" i="81"/>
  <c r="S71" i="81"/>
  <c r="R71" i="81"/>
  <c r="Q71" i="81"/>
  <c r="P71" i="81"/>
  <c r="O71" i="81"/>
  <c r="N71" i="81"/>
  <c r="M71" i="81"/>
  <c r="L71" i="81"/>
  <c r="K71" i="81"/>
  <c r="J71" i="81"/>
  <c r="I71" i="81"/>
  <c r="H71" i="81"/>
  <c r="S70" i="81"/>
  <c r="R70" i="81"/>
  <c r="Q70" i="81"/>
  <c r="P70" i="81"/>
  <c r="O70" i="81"/>
  <c r="N70" i="81"/>
  <c r="M70" i="81"/>
  <c r="L70" i="81"/>
  <c r="K70" i="81"/>
  <c r="J70" i="81"/>
  <c r="I70" i="81"/>
  <c r="H70" i="81"/>
  <c r="S69" i="81"/>
  <c r="S68" i="81" s="1"/>
  <c r="R69" i="81"/>
  <c r="R68" i="81" s="1"/>
  <c r="Q69" i="81"/>
  <c r="P69" i="81"/>
  <c r="P68" i="81" s="1"/>
  <c r="O69" i="81"/>
  <c r="O68" i="81" s="1"/>
  <c r="N69" i="81"/>
  <c r="N68" i="81" s="1"/>
  <c r="M69" i="81"/>
  <c r="M68" i="81" s="1"/>
  <c r="L69" i="81"/>
  <c r="L68" i="81" s="1"/>
  <c r="K69" i="81"/>
  <c r="K68" i="81" s="1"/>
  <c r="J69" i="81"/>
  <c r="J68" i="81" s="1"/>
  <c r="I69" i="81"/>
  <c r="I68" i="81" s="1"/>
  <c r="H69" i="81"/>
  <c r="H68" i="81" s="1"/>
  <c r="S67" i="81"/>
  <c r="R67" i="81"/>
  <c r="Q67" i="81"/>
  <c r="P67" i="81"/>
  <c r="O67" i="81"/>
  <c r="N67" i="81"/>
  <c r="M67" i="81"/>
  <c r="L67" i="81"/>
  <c r="K67" i="81"/>
  <c r="J67" i="81"/>
  <c r="I67" i="81"/>
  <c r="H67" i="81"/>
  <c r="S66" i="81"/>
  <c r="R66" i="81"/>
  <c r="Q66" i="81"/>
  <c r="P66" i="81"/>
  <c r="O66" i="81"/>
  <c r="N66" i="81"/>
  <c r="M66" i="81"/>
  <c r="L66" i="81"/>
  <c r="K66" i="81"/>
  <c r="J66" i="81"/>
  <c r="I66" i="81"/>
  <c r="H66" i="81"/>
  <c r="S65" i="81"/>
  <c r="R65" i="81"/>
  <c r="Q65" i="81"/>
  <c r="P65" i="81"/>
  <c r="O65" i="81"/>
  <c r="N65" i="81"/>
  <c r="M65" i="81"/>
  <c r="L65" i="81"/>
  <c r="K65" i="81"/>
  <c r="J65" i="81"/>
  <c r="I65" i="81"/>
  <c r="H65" i="81"/>
  <c r="S64" i="81"/>
  <c r="R64" i="81"/>
  <c r="Q64" i="81"/>
  <c r="P64" i="81"/>
  <c r="O64" i="81"/>
  <c r="N64" i="81"/>
  <c r="M64" i="81"/>
  <c r="L64" i="81"/>
  <c r="K64" i="81"/>
  <c r="J64" i="81"/>
  <c r="I64" i="81"/>
  <c r="H64" i="81"/>
  <c r="S63" i="81"/>
  <c r="R63" i="81"/>
  <c r="Q63" i="81"/>
  <c r="P63" i="81"/>
  <c r="O63" i="81"/>
  <c r="N63" i="81"/>
  <c r="M63" i="81"/>
  <c r="L63" i="81"/>
  <c r="K63" i="81"/>
  <c r="J63" i="81"/>
  <c r="I63" i="81"/>
  <c r="H63" i="81"/>
  <c r="S62" i="81"/>
  <c r="R62" i="81"/>
  <c r="Q62" i="81"/>
  <c r="P62" i="81"/>
  <c r="O62" i="81"/>
  <c r="N62" i="81"/>
  <c r="M62" i="81"/>
  <c r="L62" i="81"/>
  <c r="K62" i="81"/>
  <c r="J62" i="81"/>
  <c r="I62" i="81"/>
  <c r="H62" i="81"/>
  <c r="S61" i="81"/>
  <c r="R61" i="81"/>
  <c r="Q61" i="81"/>
  <c r="P61" i="81"/>
  <c r="O61" i="81"/>
  <c r="N61" i="81"/>
  <c r="M61" i="81"/>
  <c r="L61" i="81"/>
  <c r="K61" i="81"/>
  <c r="J61" i="81"/>
  <c r="I61" i="81"/>
  <c r="H61" i="81"/>
  <c r="S60" i="81"/>
  <c r="S59" i="81" s="1"/>
  <c r="R60" i="81"/>
  <c r="Q60" i="81"/>
  <c r="Q59" i="81" s="1"/>
  <c r="P60" i="81"/>
  <c r="O60" i="81"/>
  <c r="N60" i="81"/>
  <c r="M60" i="81"/>
  <c r="L60" i="81"/>
  <c r="L59" i="81" s="1"/>
  <c r="K60" i="81"/>
  <c r="J60" i="81"/>
  <c r="I60" i="81"/>
  <c r="I59" i="81" s="1"/>
  <c r="H60" i="81"/>
  <c r="H59" i="81" s="1"/>
  <c r="S58" i="81"/>
  <c r="R58" i="81"/>
  <c r="Q58" i="81"/>
  <c r="P58" i="81"/>
  <c r="O58" i="81"/>
  <c r="N58" i="81"/>
  <c r="M58" i="81"/>
  <c r="L58" i="81"/>
  <c r="K58" i="81"/>
  <c r="J58" i="81"/>
  <c r="I58" i="81"/>
  <c r="H58" i="81"/>
  <c r="S57" i="81"/>
  <c r="R57" i="81"/>
  <c r="Q57" i="81"/>
  <c r="P57" i="81"/>
  <c r="O57" i="81"/>
  <c r="N57" i="81"/>
  <c r="M57" i="81"/>
  <c r="L57" i="81"/>
  <c r="K57" i="81"/>
  <c r="J57" i="81"/>
  <c r="I57" i="81"/>
  <c r="H57" i="81"/>
  <c r="S56" i="81"/>
  <c r="R56" i="81"/>
  <c r="Q56" i="81"/>
  <c r="P56" i="81"/>
  <c r="O56" i="81"/>
  <c r="N56" i="81"/>
  <c r="M56" i="81"/>
  <c r="L56" i="81"/>
  <c r="K56" i="81"/>
  <c r="J56" i="81"/>
  <c r="I56" i="81"/>
  <c r="H56" i="81"/>
  <c r="S55" i="81"/>
  <c r="R55" i="81"/>
  <c r="Q55" i="81"/>
  <c r="P55" i="81"/>
  <c r="O55" i="81"/>
  <c r="N55" i="81"/>
  <c r="M55" i="81"/>
  <c r="L55" i="81"/>
  <c r="K55" i="81"/>
  <c r="J55" i="81"/>
  <c r="I55" i="81"/>
  <c r="H55" i="81"/>
  <c r="S54" i="81"/>
  <c r="R54" i="81"/>
  <c r="Q54" i="81"/>
  <c r="P54" i="81"/>
  <c r="O54" i="81"/>
  <c r="N54" i="81"/>
  <c r="M54" i="81"/>
  <c r="L54" i="81"/>
  <c r="K54" i="81"/>
  <c r="J54" i="81"/>
  <c r="I54" i="81"/>
  <c r="H54" i="81"/>
  <c r="S53" i="81"/>
  <c r="R53" i="81"/>
  <c r="Q53" i="81"/>
  <c r="P53" i="81"/>
  <c r="O53" i="81"/>
  <c r="N53" i="81"/>
  <c r="M53" i="81"/>
  <c r="L53" i="81"/>
  <c r="K53" i="81"/>
  <c r="J53" i="81"/>
  <c r="I53" i="81"/>
  <c r="H53" i="81"/>
  <c r="S52" i="81"/>
  <c r="R52" i="81"/>
  <c r="Q52" i="81"/>
  <c r="P52" i="81"/>
  <c r="O52" i="81"/>
  <c r="N52" i="81"/>
  <c r="M52" i="81"/>
  <c r="L52" i="81"/>
  <c r="K52" i="81"/>
  <c r="J52" i="81"/>
  <c r="I52" i="81"/>
  <c r="H52" i="81"/>
  <c r="S51" i="81"/>
  <c r="S50" i="81" s="1"/>
  <c r="R51" i="81"/>
  <c r="Q51" i="81"/>
  <c r="Q50" i="81" s="1"/>
  <c r="P51" i="81"/>
  <c r="P50" i="81" s="1"/>
  <c r="O51" i="81"/>
  <c r="O50" i="81" s="1"/>
  <c r="N51" i="81"/>
  <c r="N50" i="81" s="1"/>
  <c r="M51" i="81"/>
  <c r="L51" i="81"/>
  <c r="K51" i="81"/>
  <c r="K50" i="81" s="1"/>
  <c r="J51" i="81"/>
  <c r="J50" i="81" s="1"/>
  <c r="I51" i="81"/>
  <c r="H51" i="81"/>
  <c r="S49" i="81"/>
  <c r="R49" i="81"/>
  <c r="Q49" i="81"/>
  <c r="P49" i="81"/>
  <c r="O49" i="81"/>
  <c r="N49" i="81"/>
  <c r="M49" i="81"/>
  <c r="L49" i="81"/>
  <c r="K49" i="81"/>
  <c r="J49" i="81"/>
  <c r="I49" i="81"/>
  <c r="H49" i="81"/>
  <c r="S48" i="81"/>
  <c r="R48" i="81"/>
  <c r="Q48" i="81"/>
  <c r="P48" i="81"/>
  <c r="O48" i="81"/>
  <c r="N48" i="81"/>
  <c r="M48" i="81"/>
  <c r="L48" i="81"/>
  <c r="K48" i="81"/>
  <c r="J48" i="81"/>
  <c r="I48" i="81"/>
  <c r="H48" i="81"/>
  <c r="S47" i="81"/>
  <c r="R47" i="81"/>
  <c r="Q47" i="81"/>
  <c r="P47" i="81"/>
  <c r="O47" i="81"/>
  <c r="N47" i="81"/>
  <c r="M47" i="81"/>
  <c r="L47" i="81"/>
  <c r="K47" i="81"/>
  <c r="J47" i="81"/>
  <c r="I47" i="81"/>
  <c r="H47" i="81"/>
  <c r="S46" i="81"/>
  <c r="R46" i="81"/>
  <c r="Q46" i="81"/>
  <c r="P46" i="81"/>
  <c r="O46" i="81"/>
  <c r="N46" i="81"/>
  <c r="M46" i="81"/>
  <c r="L46" i="81"/>
  <c r="K46" i="81"/>
  <c r="J46" i="81"/>
  <c r="I46" i="81"/>
  <c r="H46" i="81"/>
  <c r="S45" i="81"/>
  <c r="R45" i="81"/>
  <c r="Q45" i="81"/>
  <c r="P45" i="81"/>
  <c r="O45" i="81"/>
  <c r="N45" i="81"/>
  <c r="M45" i="81"/>
  <c r="L45" i="81"/>
  <c r="K45" i="81"/>
  <c r="J45" i="81"/>
  <c r="I45" i="81"/>
  <c r="H45" i="81"/>
  <c r="S44" i="81"/>
  <c r="R44" i="81"/>
  <c r="Q44" i="81"/>
  <c r="P44" i="81"/>
  <c r="O44" i="81"/>
  <c r="N44" i="81"/>
  <c r="M44" i="81"/>
  <c r="L44" i="81"/>
  <c r="K44" i="81"/>
  <c r="J44" i="81"/>
  <c r="I44" i="81"/>
  <c r="H44" i="81"/>
  <c r="S43" i="81"/>
  <c r="R43" i="81"/>
  <c r="Q43" i="81"/>
  <c r="P43" i="81"/>
  <c r="O43" i="81"/>
  <c r="N43" i="81"/>
  <c r="M43" i="81"/>
  <c r="L43" i="81"/>
  <c r="K43" i="81"/>
  <c r="J43" i="81"/>
  <c r="I43" i="81"/>
  <c r="H43" i="81"/>
  <c r="S42" i="81"/>
  <c r="R42" i="81"/>
  <c r="Q42" i="81"/>
  <c r="Q41" i="81" s="1"/>
  <c r="P42" i="81"/>
  <c r="O42" i="81"/>
  <c r="N42" i="81"/>
  <c r="N41" i="81" s="1"/>
  <c r="M42" i="81"/>
  <c r="L42" i="81"/>
  <c r="K42" i="81"/>
  <c r="K41" i="81" s="1"/>
  <c r="J42" i="81"/>
  <c r="J41" i="81" s="1"/>
  <c r="I42" i="81"/>
  <c r="I41" i="81" s="1"/>
  <c r="H42" i="81"/>
  <c r="H41" i="81" s="1"/>
  <c r="S40" i="81"/>
  <c r="R40" i="81"/>
  <c r="Q40" i="81"/>
  <c r="P40" i="81"/>
  <c r="O40" i="81"/>
  <c r="N40" i="81"/>
  <c r="M40" i="81"/>
  <c r="L40" i="81"/>
  <c r="K40" i="81"/>
  <c r="J40" i="81"/>
  <c r="I40" i="81"/>
  <c r="H40" i="81"/>
  <c r="S39" i="81"/>
  <c r="R39" i="81"/>
  <c r="Q39" i="81"/>
  <c r="P39" i="81"/>
  <c r="O39" i="81"/>
  <c r="N39" i="81"/>
  <c r="M39" i="81"/>
  <c r="L39" i="81"/>
  <c r="K39" i="81"/>
  <c r="J39" i="81"/>
  <c r="I39" i="81"/>
  <c r="H39" i="81"/>
  <c r="S38" i="81"/>
  <c r="R38" i="81"/>
  <c r="Q38" i="81"/>
  <c r="P38" i="81"/>
  <c r="O38" i="81"/>
  <c r="N38" i="81"/>
  <c r="M38" i="81"/>
  <c r="L38" i="81"/>
  <c r="K38" i="81"/>
  <c r="J38" i="81"/>
  <c r="I38" i="81"/>
  <c r="H38" i="81"/>
  <c r="S37" i="81"/>
  <c r="R37" i="81"/>
  <c r="Q37" i="81"/>
  <c r="P37" i="81"/>
  <c r="O37" i="81"/>
  <c r="N37" i="81"/>
  <c r="M37" i="81"/>
  <c r="L37" i="81"/>
  <c r="K37" i="81"/>
  <c r="J37" i="81"/>
  <c r="I37" i="81"/>
  <c r="H37" i="81"/>
  <c r="S36" i="81"/>
  <c r="R36" i="81"/>
  <c r="Q36" i="81"/>
  <c r="P36" i="81"/>
  <c r="O36" i="81"/>
  <c r="N36" i="81"/>
  <c r="M36" i="81"/>
  <c r="L36" i="81"/>
  <c r="K36" i="81"/>
  <c r="J36" i="81"/>
  <c r="I36" i="81"/>
  <c r="H36" i="81"/>
  <c r="S35" i="81"/>
  <c r="R35" i="81"/>
  <c r="Q35" i="81"/>
  <c r="P35" i="81"/>
  <c r="O35" i="81"/>
  <c r="N35" i="81"/>
  <c r="M35" i="81"/>
  <c r="L35" i="81"/>
  <c r="K35" i="81"/>
  <c r="J35" i="81"/>
  <c r="I35" i="81"/>
  <c r="H35" i="81"/>
  <c r="S34" i="81"/>
  <c r="R34" i="81"/>
  <c r="Q34" i="81"/>
  <c r="P34" i="81"/>
  <c r="O34" i="81"/>
  <c r="N34" i="81"/>
  <c r="M34" i="81"/>
  <c r="L34" i="81"/>
  <c r="K34" i="81"/>
  <c r="J34" i="81"/>
  <c r="I34" i="81"/>
  <c r="H34" i="81"/>
  <c r="S33" i="81"/>
  <c r="S32" i="81" s="1"/>
  <c r="R33" i="81"/>
  <c r="R32" i="81" s="1"/>
  <c r="Q33" i="81"/>
  <c r="Q32" i="81" s="1"/>
  <c r="P33" i="81"/>
  <c r="O33" i="81"/>
  <c r="N33" i="81"/>
  <c r="N32" i="81" s="1"/>
  <c r="M33" i="81"/>
  <c r="L33" i="81"/>
  <c r="K33" i="81"/>
  <c r="J33" i="81"/>
  <c r="J32" i="81" s="1"/>
  <c r="I33" i="81"/>
  <c r="I32" i="81" s="1"/>
  <c r="H33" i="81"/>
  <c r="S31" i="81"/>
  <c r="R31" i="81"/>
  <c r="Q31" i="81"/>
  <c r="P31" i="81"/>
  <c r="O31" i="81"/>
  <c r="N31" i="81"/>
  <c r="M31" i="81"/>
  <c r="L31" i="81"/>
  <c r="K31" i="81"/>
  <c r="J31" i="81"/>
  <c r="I31" i="81"/>
  <c r="H31" i="81"/>
  <c r="S30" i="81"/>
  <c r="R30" i="81"/>
  <c r="Q30" i="81"/>
  <c r="P30" i="81"/>
  <c r="O30" i="81"/>
  <c r="N30" i="81"/>
  <c r="M30" i="81"/>
  <c r="L30" i="81"/>
  <c r="K30" i="81"/>
  <c r="J30" i="81"/>
  <c r="I30" i="81"/>
  <c r="H30" i="81"/>
  <c r="S29" i="81"/>
  <c r="R29" i="81"/>
  <c r="Q29" i="81"/>
  <c r="P29" i="81"/>
  <c r="O29" i="81"/>
  <c r="N29" i="81"/>
  <c r="M29" i="81"/>
  <c r="L29" i="81"/>
  <c r="K29" i="81"/>
  <c r="J29" i="81"/>
  <c r="I29" i="81"/>
  <c r="H29" i="81"/>
  <c r="S28" i="81"/>
  <c r="R28" i="81"/>
  <c r="Q28" i="81"/>
  <c r="P28" i="81"/>
  <c r="O28" i="81"/>
  <c r="N28" i="81"/>
  <c r="M28" i="81"/>
  <c r="L28" i="81"/>
  <c r="K28" i="81"/>
  <c r="J28" i="81"/>
  <c r="I28" i="81"/>
  <c r="H28" i="81"/>
  <c r="S27" i="81"/>
  <c r="R27" i="81"/>
  <c r="Q27" i="81"/>
  <c r="P27" i="81"/>
  <c r="O27" i="81"/>
  <c r="N27" i="81"/>
  <c r="M27" i="81"/>
  <c r="L27" i="81"/>
  <c r="K27" i="81"/>
  <c r="J27" i="81"/>
  <c r="I27" i="81"/>
  <c r="H27" i="81"/>
  <c r="S26" i="81"/>
  <c r="R26" i="81"/>
  <c r="Q26" i="81"/>
  <c r="P26" i="81"/>
  <c r="O26" i="81"/>
  <c r="N26" i="81"/>
  <c r="M26" i="81"/>
  <c r="L26" i="81"/>
  <c r="K26" i="81"/>
  <c r="J26" i="81"/>
  <c r="I26" i="81"/>
  <c r="H26" i="81"/>
  <c r="S25" i="81"/>
  <c r="R25" i="81"/>
  <c r="Q25" i="81"/>
  <c r="P25" i="81"/>
  <c r="O25" i="81"/>
  <c r="N25" i="81"/>
  <c r="M25" i="81"/>
  <c r="L25" i="81"/>
  <c r="K25" i="81"/>
  <c r="J25" i="81"/>
  <c r="I25" i="81"/>
  <c r="H25" i="81"/>
  <c r="S24" i="81"/>
  <c r="S23" i="81" s="1"/>
  <c r="R24" i="81"/>
  <c r="Q24" i="81"/>
  <c r="Q23" i="81" s="1"/>
  <c r="P24" i="81"/>
  <c r="O24" i="81"/>
  <c r="N24" i="81"/>
  <c r="M24" i="81"/>
  <c r="L24" i="81"/>
  <c r="K24" i="81"/>
  <c r="J24" i="81"/>
  <c r="I24" i="81"/>
  <c r="I23" i="81" s="1"/>
  <c r="H24" i="81"/>
  <c r="H16" i="81"/>
  <c r="I16" i="81"/>
  <c r="J16" i="81"/>
  <c r="K16" i="81"/>
  <c r="L16" i="81"/>
  <c r="M16" i="81"/>
  <c r="N16" i="81"/>
  <c r="O16" i="81"/>
  <c r="P16" i="81"/>
  <c r="Q16" i="81"/>
  <c r="R16" i="81"/>
  <c r="S16" i="81"/>
  <c r="H17" i="81"/>
  <c r="I17" i="81"/>
  <c r="J17" i="81"/>
  <c r="K17" i="81"/>
  <c r="L17" i="81"/>
  <c r="M17" i="81"/>
  <c r="N17" i="81"/>
  <c r="O17" i="81"/>
  <c r="P17" i="81"/>
  <c r="Q17" i="81"/>
  <c r="R17" i="81"/>
  <c r="S17" i="81"/>
  <c r="H18" i="81"/>
  <c r="I18" i="81"/>
  <c r="J18" i="81"/>
  <c r="K18" i="81"/>
  <c r="L18" i="81"/>
  <c r="M18" i="81"/>
  <c r="N18" i="81"/>
  <c r="O18" i="81"/>
  <c r="P18" i="81"/>
  <c r="Q18" i="81"/>
  <c r="R18" i="81"/>
  <c r="S18" i="81"/>
  <c r="H19" i="81"/>
  <c r="I19" i="81"/>
  <c r="J19" i="81"/>
  <c r="K19" i="81"/>
  <c r="L19" i="81"/>
  <c r="M19" i="81"/>
  <c r="N19" i="81"/>
  <c r="O19" i="81"/>
  <c r="P19" i="81"/>
  <c r="Q19" i="81"/>
  <c r="R19" i="81"/>
  <c r="S19" i="81"/>
  <c r="H20" i="81"/>
  <c r="I20" i="81"/>
  <c r="J20" i="81"/>
  <c r="K20" i="81"/>
  <c r="L20" i="81"/>
  <c r="M20" i="81"/>
  <c r="N20" i="81"/>
  <c r="O20" i="81"/>
  <c r="P20" i="81"/>
  <c r="Q20" i="81"/>
  <c r="R20" i="81"/>
  <c r="S20" i="81"/>
  <c r="H21" i="81"/>
  <c r="I21" i="81"/>
  <c r="J21" i="81"/>
  <c r="K21" i="81"/>
  <c r="L21" i="81"/>
  <c r="M21" i="81"/>
  <c r="N21" i="81"/>
  <c r="O21" i="81"/>
  <c r="P21" i="81"/>
  <c r="Q21" i="81"/>
  <c r="R21" i="81"/>
  <c r="S21" i="81"/>
  <c r="H22" i="81"/>
  <c r="I22" i="81"/>
  <c r="J22" i="81"/>
  <c r="K22" i="81"/>
  <c r="L22" i="81"/>
  <c r="M22" i="81"/>
  <c r="N22" i="81"/>
  <c r="O22" i="81"/>
  <c r="P22" i="81"/>
  <c r="Q22" i="81"/>
  <c r="R22" i="81"/>
  <c r="S22" i="81"/>
  <c r="I15" i="81"/>
  <c r="J15" i="81"/>
  <c r="K15" i="81"/>
  <c r="L15" i="81"/>
  <c r="M15" i="81"/>
  <c r="N15" i="81"/>
  <c r="O15" i="81"/>
  <c r="P15" i="81"/>
  <c r="Q15" i="81"/>
  <c r="R15" i="81"/>
  <c r="S15" i="81"/>
  <c r="H15" i="81"/>
  <c r="DB129" i="81"/>
  <c r="AO129" i="94" s="1"/>
  <c r="DA129" i="81"/>
  <c r="AN129" i="94" s="1"/>
  <c r="CZ129" i="81"/>
  <c r="DB128" i="81"/>
  <c r="AO128" i="94" s="1"/>
  <c r="DA128" i="81"/>
  <c r="AN128" i="94" s="1"/>
  <c r="CZ128" i="81"/>
  <c r="DB127" i="81"/>
  <c r="AO127" i="94" s="1"/>
  <c r="DA127" i="81"/>
  <c r="AN127" i="94" s="1"/>
  <c r="CZ127" i="81"/>
  <c r="DB126" i="81"/>
  <c r="DA126" i="81"/>
  <c r="AN126" i="94" s="1"/>
  <c r="CZ126" i="81"/>
  <c r="DB125" i="81"/>
  <c r="AO125" i="94" s="1"/>
  <c r="DA125" i="81"/>
  <c r="AN125" i="94" s="1"/>
  <c r="CZ125" i="81"/>
  <c r="DB124" i="81"/>
  <c r="AO124" i="94" s="1"/>
  <c r="DA124" i="81"/>
  <c r="CZ124" i="81"/>
  <c r="DB123" i="81"/>
  <c r="AO123" i="94" s="1"/>
  <c r="DA123" i="81"/>
  <c r="AN123" i="94" s="1"/>
  <c r="CZ123" i="81"/>
  <c r="DB121" i="81"/>
  <c r="AO121" i="94" s="1"/>
  <c r="DA121" i="81"/>
  <c r="AN121" i="94" s="1"/>
  <c r="CZ121" i="81"/>
  <c r="DB120" i="81"/>
  <c r="AO120" i="94" s="1"/>
  <c r="DA120" i="81"/>
  <c r="AN120" i="94" s="1"/>
  <c r="CZ120" i="81"/>
  <c r="DB119" i="81"/>
  <c r="DA119" i="81"/>
  <c r="AN119" i="94" s="1"/>
  <c r="CZ119" i="81"/>
  <c r="DB117" i="81"/>
  <c r="AO117" i="94" s="1"/>
  <c r="DA117" i="81"/>
  <c r="AN117" i="94" s="1"/>
  <c r="CZ117" i="81"/>
  <c r="DB116" i="81"/>
  <c r="AO116" i="94" s="1"/>
  <c r="DA116" i="81"/>
  <c r="CZ116" i="81"/>
  <c r="DB115" i="81"/>
  <c r="AO115" i="94" s="1"/>
  <c r="DA115" i="81"/>
  <c r="AN115" i="94" s="1"/>
  <c r="CZ115" i="81"/>
  <c r="DB113" i="81"/>
  <c r="AO113" i="94" s="1"/>
  <c r="DA113" i="81"/>
  <c r="AN113" i="94" s="1"/>
  <c r="CZ113" i="81"/>
  <c r="DB112" i="81"/>
  <c r="AO112" i="94" s="1"/>
  <c r="DA112" i="81"/>
  <c r="CZ112" i="81"/>
  <c r="DB111" i="81"/>
  <c r="DA111" i="81"/>
  <c r="AN111" i="94" s="1"/>
  <c r="CZ111" i="81"/>
  <c r="DB109" i="81"/>
  <c r="AO109" i="94" s="1"/>
  <c r="DA109" i="81"/>
  <c r="AN109" i="94" s="1"/>
  <c r="CZ109" i="81"/>
  <c r="DB108" i="81"/>
  <c r="AO108" i="94" s="1"/>
  <c r="DA108" i="81"/>
  <c r="CZ108" i="81"/>
  <c r="DB107" i="81"/>
  <c r="AO107" i="94" s="1"/>
  <c r="DA107" i="81"/>
  <c r="AN107" i="94" s="1"/>
  <c r="CZ107" i="81"/>
  <c r="DB105" i="81"/>
  <c r="AO105" i="94" s="1"/>
  <c r="DA105" i="81"/>
  <c r="AN105" i="94" s="1"/>
  <c r="CZ105" i="81"/>
  <c r="DB104" i="81"/>
  <c r="AO104" i="94" s="1"/>
  <c r="DA104" i="81"/>
  <c r="CZ104" i="81"/>
  <c r="DB103" i="81"/>
  <c r="DA103" i="81"/>
  <c r="AN103" i="94" s="1"/>
  <c r="CZ103" i="81"/>
  <c r="DB101" i="81"/>
  <c r="AO101" i="94" s="1"/>
  <c r="DA101" i="81"/>
  <c r="AN101" i="94" s="1"/>
  <c r="CZ101" i="81"/>
  <c r="DB100" i="81"/>
  <c r="AO100" i="94" s="1"/>
  <c r="DA100" i="81"/>
  <c r="CZ100" i="81"/>
  <c r="DB99" i="81"/>
  <c r="AO99" i="94" s="1"/>
  <c r="DA99" i="81"/>
  <c r="AN99" i="94" s="1"/>
  <c r="CZ99" i="81"/>
  <c r="DB98" i="81"/>
  <c r="AO98" i="94" s="1"/>
  <c r="DA98" i="81"/>
  <c r="AN98" i="94" s="1"/>
  <c r="CZ98" i="81"/>
  <c r="DB97" i="81"/>
  <c r="AO97" i="94" s="1"/>
  <c r="DA97" i="81"/>
  <c r="AN97" i="94" s="1"/>
  <c r="CZ97" i="81"/>
  <c r="DB96" i="81"/>
  <c r="AO96" i="94" s="1"/>
  <c r="DA96" i="81"/>
  <c r="CZ96" i="81"/>
  <c r="DB95" i="81"/>
  <c r="DA95" i="81"/>
  <c r="AN95" i="94" s="1"/>
  <c r="CZ95" i="81"/>
  <c r="DB93" i="81"/>
  <c r="AO93" i="94" s="1"/>
  <c r="DA93" i="81"/>
  <c r="AN93" i="94" s="1"/>
  <c r="CZ93" i="81"/>
  <c r="DB92" i="81"/>
  <c r="AO92" i="94" s="1"/>
  <c r="DA92" i="81"/>
  <c r="CZ92" i="81"/>
  <c r="DB91" i="81"/>
  <c r="AO91" i="94" s="1"/>
  <c r="DA91" i="81"/>
  <c r="AN91" i="94" s="1"/>
  <c r="CZ91" i="81"/>
  <c r="DB90" i="81"/>
  <c r="AO90" i="94" s="1"/>
  <c r="DA90" i="81"/>
  <c r="AN90" i="94" s="1"/>
  <c r="CZ90" i="81"/>
  <c r="DB89" i="81"/>
  <c r="AO89" i="94" s="1"/>
  <c r="DA89" i="81"/>
  <c r="AN89" i="94" s="1"/>
  <c r="CZ89" i="81"/>
  <c r="DB88" i="81"/>
  <c r="AO88" i="94" s="1"/>
  <c r="DA88" i="81"/>
  <c r="CZ88" i="81"/>
  <c r="DB87" i="81"/>
  <c r="DA87" i="81"/>
  <c r="AN87" i="94" s="1"/>
  <c r="CZ87" i="81"/>
  <c r="DB85" i="81"/>
  <c r="AO85" i="94" s="1"/>
  <c r="DA85" i="81"/>
  <c r="AN85" i="94" s="1"/>
  <c r="CZ85" i="81"/>
  <c r="DB84" i="81"/>
  <c r="AO84" i="94" s="1"/>
  <c r="DA84" i="81"/>
  <c r="CZ84" i="81"/>
  <c r="DB83" i="81"/>
  <c r="AO83" i="94" s="1"/>
  <c r="DA83" i="81"/>
  <c r="AN83" i="94" s="1"/>
  <c r="CZ83" i="81"/>
  <c r="DB82" i="81"/>
  <c r="AO82" i="94" s="1"/>
  <c r="DA82" i="81"/>
  <c r="AN82" i="94" s="1"/>
  <c r="CZ82" i="81"/>
  <c r="DB81" i="81"/>
  <c r="AO81" i="94" s="1"/>
  <c r="DA81" i="81"/>
  <c r="AN81" i="94" s="1"/>
  <c r="CZ81" i="81"/>
  <c r="DB80" i="81"/>
  <c r="AO80" i="94" s="1"/>
  <c r="DA80" i="81"/>
  <c r="CZ80" i="81"/>
  <c r="DB79" i="81"/>
  <c r="AO79" i="94" s="1"/>
  <c r="DA79" i="81"/>
  <c r="AN79" i="94" s="1"/>
  <c r="CZ79" i="81"/>
  <c r="DB78" i="81"/>
  <c r="AO78" i="94" s="1"/>
  <c r="DA78" i="81"/>
  <c r="AN78" i="94" s="1"/>
  <c r="CZ78" i="81"/>
  <c r="DB76" i="81"/>
  <c r="AO76" i="94" s="1"/>
  <c r="DA76" i="81"/>
  <c r="AN76" i="94" s="1"/>
  <c r="CZ76" i="81"/>
  <c r="DB75" i="81"/>
  <c r="AO75" i="94" s="1"/>
  <c r="DA75" i="81"/>
  <c r="AN75" i="94" s="1"/>
  <c r="CZ75" i="81"/>
  <c r="DB74" i="81"/>
  <c r="AO74" i="94" s="1"/>
  <c r="DA74" i="81"/>
  <c r="AN74" i="94" s="1"/>
  <c r="CZ74" i="81"/>
  <c r="DB73" i="81"/>
  <c r="AO73" i="94" s="1"/>
  <c r="DA73" i="81"/>
  <c r="AN73" i="94" s="1"/>
  <c r="CZ73" i="81"/>
  <c r="DB72" i="81"/>
  <c r="AO72" i="94" s="1"/>
  <c r="DA72" i="81"/>
  <c r="AN72" i="94" s="1"/>
  <c r="CZ72" i="81"/>
  <c r="DB71" i="81"/>
  <c r="AO71" i="94" s="1"/>
  <c r="DA71" i="81"/>
  <c r="AN71" i="94" s="1"/>
  <c r="CZ71" i="81"/>
  <c r="DB70" i="81"/>
  <c r="AO70" i="94" s="1"/>
  <c r="DA70" i="81"/>
  <c r="CZ70" i="81"/>
  <c r="DB69" i="81"/>
  <c r="AO69" i="94" s="1"/>
  <c r="DA69" i="81"/>
  <c r="CZ69" i="81"/>
  <c r="DB67" i="81"/>
  <c r="DA67" i="81"/>
  <c r="AN67" i="94" s="1"/>
  <c r="CZ67" i="81"/>
  <c r="DB66" i="81"/>
  <c r="AO66" i="94" s="1"/>
  <c r="DA66" i="81"/>
  <c r="AN66" i="94" s="1"/>
  <c r="CZ66" i="81"/>
  <c r="DB65" i="81"/>
  <c r="AO65" i="94" s="1"/>
  <c r="DA65" i="81"/>
  <c r="AN65" i="94" s="1"/>
  <c r="CZ65" i="81"/>
  <c r="DB64" i="81"/>
  <c r="AO64" i="94" s="1"/>
  <c r="DA64" i="81"/>
  <c r="CZ64" i="81"/>
  <c r="DB63" i="81"/>
  <c r="AO63" i="94" s="1"/>
  <c r="DA63" i="81"/>
  <c r="AN63" i="94" s="1"/>
  <c r="CZ63" i="81"/>
  <c r="DB62" i="81"/>
  <c r="AO62" i="94" s="1"/>
  <c r="DA62" i="81"/>
  <c r="AN62" i="94" s="1"/>
  <c r="CZ62" i="81"/>
  <c r="DB61" i="81"/>
  <c r="DA61" i="81"/>
  <c r="AN61" i="94" s="1"/>
  <c r="CZ61" i="81"/>
  <c r="DB60" i="81"/>
  <c r="AO60" i="94" s="1"/>
  <c r="DA60" i="81"/>
  <c r="AN60" i="94" s="1"/>
  <c r="CZ60" i="81"/>
  <c r="DB58" i="81"/>
  <c r="AO58" i="94" s="1"/>
  <c r="DA58" i="81"/>
  <c r="CZ58" i="81"/>
  <c r="DB57" i="81"/>
  <c r="AO57" i="94" s="1"/>
  <c r="DA57" i="81"/>
  <c r="AN57" i="94" s="1"/>
  <c r="CZ57" i="81"/>
  <c r="DB56" i="81"/>
  <c r="AO56" i="94" s="1"/>
  <c r="DA56" i="81"/>
  <c r="AN56" i="94" s="1"/>
  <c r="CZ56" i="81"/>
  <c r="DB55" i="81"/>
  <c r="AO55" i="94" s="1"/>
  <c r="DA55" i="81"/>
  <c r="AN55" i="94" s="1"/>
  <c r="CZ55" i="81"/>
  <c r="DB54" i="81"/>
  <c r="AO54" i="94" s="1"/>
  <c r="DA54" i="81"/>
  <c r="AN54" i="94" s="1"/>
  <c r="CZ54" i="81"/>
  <c r="DB53" i="81"/>
  <c r="AO53" i="94" s="1"/>
  <c r="DA53" i="81"/>
  <c r="AN53" i="94" s="1"/>
  <c r="CZ53" i="81"/>
  <c r="DB52" i="81"/>
  <c r="AO52" i="94" s="1"/>
  <c r="DA52" i="81"/>
  <c r="AN52" i="94" s="1"/>
  <c r="CZ52" i="81"/>
  <c r="DB51" i="81"/>
  <c r="AO51" i="94" s="1"/>
  <c r="DA51" i="81"/>
  <c r="AN51" i="94" s="1"/>
  <c r="CZ51" i="81"/>
  <c r="DB49" i="81"/>
  <c r="AO49" i="94" s="1"/>
  <c r="DA49" i="81"/>
  <c r="AN49" i="94" s="1"/>
  <c r="CZ49" i="81"/>
  <c r="DB48" i="81"/>
  <c r="AO48" i="94" s="1"/>
  <c r="DA48" i="81"/>
  <c r="AN48" i="94" s="1"/>
  <c r="CZ48" i="81"/>
  <c r="DB47" i="81"/>
  <c r="AO47" i="94" s="1"/>
  <c r="DA47" i="81"/>
  <c r="AN47" i="94" s="1"/>
  <c r="CZ47" i="81"/>
  <c r="DB46" i="81"/>
  <c r="AO46" i="94" s="1"/>
  <c r="DA46" i="81"/>
  <c r="AN46" i="94" s="1"/>
  <c r="CZ46" i="81"/>
  <c r="DB45" i="81"/>
  <c r="AO45" i="94" s="1"/>
  <c r="DA45" i="81"/>
  <c r="AN45" i="94" s="1"/>
  <c r="CZ45" i="81"/>
  <c r="DB44" i="81"/>
  <c r="AO44" i="94" s="1"/>
  <c r="DA44" i="81"/>
  <c r="AN44" i="94" s="1"/>
  <c r="CZ44" i="81"/>
  <c r="DB43" i="81"/>
  <c r="AO43" i="94" s="1"/>
  <c r="DA43" i="81"/>
  <c r="AN43" i="94" s="1"/>
  <c r="CZ43" i="81"/>
  <c r="DB42" i="81"/>
  <c r="AO42" i="94" s="1"/>
  <c r="DA42" i="81"/>
  <c r="CZ42" i="81"/>
  <c r="DB40" i="81"/>
  <c r="AO40" i="94" s="1"/>
  <c r="DA40" i="81"/>
  <c r="CZ40" i="81"/>
  <c r="DB39" i="81"/>
  <c r="DA39" i="81"/>
  <c r="AN39" i="94" s="1"/>
  <c r="CZ39" i="81"/>
  <c r="DB38" i="81"/>
  <c r="AO38" i="94" s="1"/>
  <c r="DA38" i="81"/>
  <c r="AN38" i="94" s="1"/>
  <c r="CZ38" i="81"/>
  <c r="DB37" i="81"/>
  <c r="AO37" i="94" s="1"/>
  <c r="DA37" i="81"/>
  <c r="AN37" i="94" s="1"/>
  <c r="CZ37" i="81"/>
  <c r="DB36" i="81"/>
  <c r="AO36" i="94" s="1"/>
  <c r="DA36" i="81"/>
  <c r="CZ36" i="81"/>
  <c r="DB35" i="81"/>
  <c r="AO35" i="94" s="1"/>
  <c r="DA35" i="81"/>
  <c r="AN35" i="94" s="1"/>
  <c r="CZ35" i="81"/>
  <c r="DB34" i="81"/>
  <c r="AO34" i="94" s="1"/>
  <c r="DA34" i="81"/>
  <c r="AN34" i="94" s="1"/>
  <c r="CZ34" i="81"/>
  <c r="DB33" i="81"/>
  <c r="AO33" i="94" s="1"/>
  <c r="DA33" i="81"/>
  <c r="AN33" i="94" s="1"/>
  <c r="CZ33" i="81"/>
  <c r="DB31" i="81"/>
  <c r="AO31" i="94" s="1"/>
  <c r="DA31" i="81"/>
  <c r="AN31" i="94" s="1"/>
  <c r="CZ31" i="81"/>
  <c r="DB30" i="81"/>
  <c r="AO30" i="94" s="1"/>
  <c r="DA30" i="81"/>
  <c r="CZ30" i="81"/>
  <c r="DB29" i="81"/>
  <c r="AO29" i="94" s="1"/>
  <c r="DA29" i="81"/>
  <c r="AN29" i="94" s="1"/>
  <c r="CZ29" i="81"/>
  <c r="DB28" i="81"/>
  <c r="AO28" i="94" s="1"/>
  <c r="DA28" i="81"/>
  <c r="AN28" i="94" s="1"/>
  <c r="CZ28" i="81"/>
  <c r="DB27" i="81"/>
  <c r="AO27" i="94" s="1"/>
  <c r="DA27" i="81"/>
  <c r="AN27" i="94" s="1"/>
  <c r="CZ27" i="81"/>
  <c r="DB26" i="81"/>
  <c r="AO26" i="94" s="1"/>
  <c r="DA26" i="81"/>
  <c r="AN26" i="94" s="1"/>
  <c r="CZ26" i="81"/>
  <c r="DB25" i="81"/>
  <c r="AO25" i="94" s="1"/>
  <c r="DA25" i="81"/>
  <c r="AN25" i="94" s="1"/>
  <c r="CZ25" i="81"/>
  <c r="DB24" i="81"/>
  <c r="AO24" i="94" s="1"/>
  <c r="DA24" i="81"/>
  <c r="AN24" i="94" s="1"/>
  <c r="CZ24" i="81"/>
  <c r="DB22" i="81"/>
  <c r="AO22" i="94" s="1"/>
  <c r="DA22" i="81"/>
  <c r="AN22" i="94" s="1"/>
  <c r="CZ22" i="81"/>
  <c r="DB21" i="81"/>
  <c r="AO21" i="94" s="1"/>
  <c r="DA21" i="81"/>
  <c r="AN21" i="94" s="1"/>
  <c r="CZ21" i="81"/>
  <c r="DB20" i="81"/>
  <c r="AO20" i="94" s="1"/>
  <c r="DA20" i="81"/>
  <c r="CZ20" i="81"/>
  <c r="DB19" i="81"/>
  <c r="DA19" i="81"/>
  <c r="AN19" i="94" s="1"/>
  <c r="CZ19" i="81"/>
  <c r="DB18" i="81"/>
  <c r="AO18" i="94" s="1"/>
  <c r="DA18" i="81"/>
  <c r="AN18" i="94" s="1"/>
  <c r="CZ18" i="81"/>
  <c r="DB17" i="81"/>
  <c r="AO17" i="94" s="1"/>
  <c r="DA17" i="81"/>
  <c r="AN17" i="94" s="1"/>
  <c r="CZ17" i="81"/>
  <c r="DB16" i="81"/>
  <c r="AO16" i="94" s="1"/>
  <c r="DA16" i="81"/>
  <c r="CZ16" i="81"/>
  <c r="DB15" i="81"/>
  <c r="AO15" i="94" s="1"/>
  <c r="DA15" i="81"/>
  <c r="AN15" i="94" s="1"/>
  <c r="CZ15" i="81"/>
  <c r="DL14" i="81"/>
  <c r="DK14" i="81"/>
  <c r="DJ14" i="81"/>
  <c r="DI14" i="81"/>
  <c r="DH14" i="81"/>
  <c r="DG14" i="81"/>
  <c r="DF14" i="81"/>
  <c r="DE14" i="81"/>
  <c r="DD14" i="81"/>
  <c r="DL13" i="81"/>
  <c r="DK13" i="81"/>
  <c r="DJ13" i="81"/>
  <c r="DI13" i="81"/>
  <c r="DH13" i="81"/>
  <c r="DG13" i="81"/>
  <c r="DF13" i="81"/>
  <c r="DE13" i="81"/>
  <c r="DD13" i="81"/>
  <c r="DL12" i="81"/>
  <c r="DK12" i="81"/>
  <c r="DJ12" i="81"/>
  <c r="DI12" i="81"/>
  <c r="DH12" i="81"/>
  <c r="DG12" i="81"/>
  <c r="DF12" i="81"/>
  <c r="DE12" i="81"/>
  <c r="DD12" i="81"/>
  <c r="DL11" i="81"/>
  <c r="DK11" i="81"/>
  <c r="DJ11" i="81"/>
  <c r="DI11" i="81"/>
  <c r="DH11" i="81"/>
  <c r="DG11" i="81"/>
  <c r="DF11" i="81"/>
  <c r="DE11" i="81"/>
  <c r="DD11" i="81"/>
  <c r="DL10" i="81"/>
  <c r="DK10" i="81"/>
  <c r="DJ10" i="81"/>
  <c r="DI10" i="81"/>
  <c r="DH10" i="81"/>
  <c r="DG10" i="81"/>
  <c r="DF10" i="81"/>
  <c r="DE10" i="81"/>
  <c r="DD10" i="81"/>
  <c r="DL9" i="81"/>
  <c r="DK9" i="81"/>
  <c r="DJ9" i="81"/>
  <c r="DI9" i="81"/>
  <c r="DH9" i="81"/>
  <c r="DG9" i="81"/>
  <c r="DF9" i="81"/>
  <c r="DE9" i="81"/>
  <c r="DD9" i="81"/>
  <c r="DL8" i="81"/>
  <c r="DK8" i="81"/>
  <c r="DJ8" i="81"/>
  <c r="DI8" i="81"/>
  <c r="DH8" i="81"/>
  <c r="DG8" i="81"/>
  <c r="DF8" i="81"/>
  <c r="DE8" i="81"/>
  <c r="DD8" i="81"/>
  <c r="DL7" i="81"/>
  <c r="DK7" i="81"/>
  <c r="DJ7" i="81"/>
  <c r="DI7" i="81"/>
  <c r="DH7" i="81"/>
  <c r="DG7" i="81"/>
  <c r="DF7" i="81"/>
  <c r="DE7" i="81"/>
  <c r="DD7" i="81"/>
  <c r="DL6" i="81"/>
  <c r="DK6" i="81"/>
  <c r="DJ6" i="81"/>
  <c r="DI6" i="81"/>
  <c r="DH6" i="81"/>
  <c r="DG6" i="81"/>
  <c r="DF6" i="81"/>
  <c r="DE6" i="81"/>
  <c r="DD6" i="81"/>
  <c r="CH129" i="81"/>
  <c r="AH129" i="94" s="1"/>
  <c r="CG129" i="81"/>
  <c r="AG129" i="94" s="1"/>
  <c r="CF129" i="81"/>
  <c r="AK172" i="52" s="1"/>
  <c r="CH128" i="81"/>
  <c r="AH128" i="94" s="1"/>
  <c r="CG128" i="81"/>
  <c r="AG128" i="94" s="1"/>
  <c r="CF128" i="81"/>
  <c r="AK168" i="52" s="1"/>
  <c r="CH127" i="81"/>
  <c r="AH127" i="94" s="1"/>
  <c r="CG127" i="81"/>
  <c r="AG127" i="94" s="1"/>
  <c r="CF127" i="81"/>
  <c r="CH126" i="81"/>
  <c r="AH126" i="94" s="1"/>
  <c r="CG126" i="81"/>
  <c r="AG126" i="94" s="1"/>
  <c r="CF126" i="81"/>
  <c r="CH125" i="81"/>
  <c r="AH125" i="94" s="1"/>
  <c r="CG125" i="81"/>
  <c r="AG125" i="94" s="1"/>
  <c r="CF125" i="81"/>
  <c r="AK164" i="52" s="1"/>
  <c r="CH124" i="81"/>
  <c r="AH124" i="94" s="1"/>
  <c r="CG124" i="81"/>
  <c r="AG124" i="94" s="1"/>
  <c r="CF124" i="81"/>
  <c r="AK161" i="52" s="1"/>
  <c r="CH123" i="81"/>
  <c r="AH123" i="94" s="1"/>
  <c r="CG123" i="81"/>
  <c r="AG123" i="94" s="1"/>
  <c r="CF123" i="81"/>
  <c r="CH121" i="81"/>
  <c r="AH121" i="94" s="1"/>
  <c r="CG121" i="81"/>
  <c r="AG121" i="94" s="1"/>
  <c r="CF121" i="81"/>
  <c r="AK155" i="52" s="1"/>
  <c r="CH120" i="81"/>
  <c r="AH120" i="94" s="1"/>
  <c r="CG120" i="81"/>
  <c r="AG120" i="94" s="1"/>
  <c r="CF120" i="81"/>
  <c r="AF120" i="94" s="1"/>
  <c r="CH119" i="81"/>
  <c r="CG119" i="81"/>
  <c r="AG119" i="94" s="1"/>
  <c r="CF119" i="81"/>
  <c r="AF119" i="94" s="1"/>
  <c r="CH117" i="81"/>
  <c r="AH117" i="94" s="1"/>
  <c r="CG117" i="81"/>
  <c r="AG117" i="94" s="1"/>
  <c r="CF117" i="81"/>
  <c r="CH116" i="81"/>
  <c r="AH116" i="94" s="1"/>
  <c r="CG116" i="81"/>
  <c r="AG116" i="94" s="1"/>
  <c r="CF116" i="81"/>
  <c r="CH115" i="81"/>
  <c r="AH115" i="94" s="1"/>
  <c r="CG115" i="81"/>
  <c r="AG115" i="94" s="1"/>
  <c r="CF115" i="81"/>
  <c r="CH113" i="81"/>
  <c r="AH113" i="94" s="1"/>
  <c r="CG113" i="81"/>
  <c r="AG113" i="94" s="1"/>
  <c r="CF113" i="81"/>
  <c r="AK137" i="52" s="1"/>
  <c r="CH112" i="81"/>
  <c r="AH112" i="94" s="1"/>
  <c r="CG112" i="81"/>
  <c r="AG112" i="94" s="1"/>
  <c r="CF112" i="81"/>
  <c r="CH111" i="81"/>
  <c r="CG111" i="81"/>
  <c r="AG111" i="94" s="1"/>
  <c r="CF111" i="81"/>
  <c r="AK133" i="52" s="1"/>
  <c r="CH109" i="81"/>
  <c r="AH109" i="94" s="1"/>
  <c r="CG109" i="81"/>
  <c r="AG109" i="94" s="1"/>
  <c r="CF109" i="81"/>
  <c r="AK128" i="52" s="1"/>
  <c r="CH108" i="81"/>
  <c r="AH108" i="94" s="1"/>
  <c r="CG108" i="81"/>
  <c r="AG108" i="94" s="1"/>
  <c r="CF108" i="81"/>
  <c r="AK125" i="52" s="1"/>
  <c r="CH107" i="81"/>
  <c r="AH107" i="94" s="1"/>
  <c r="CG107" i="81"/>
  <c r="AG107" i="94" s="1"/>
  <c r="CF107" i="81"/>
  <c r="CH105" i="81"/>
  <c r="AH105" i="94" s="1"/>
  <c r="CG105" i="81"/>
  <c r="AG105" i="94" s="1"/>
  <c r="CF105" i="81"/>
  <c r="AK119" i="52" s="1"/>
  <c r="CH104" i="81"/>
  <c r="AH104" i="94" s="1"/>
  <c r="CG104" i="81"/>
  <c r="AG104" i="94" s="1"/>
  <c r="CF104" i="81"/>
  <c r="AK116" i="52" s="1"/>
  <c r="CH103" i="81"/>
  <c r="CG103" i="81"/>
  <c r="AG103" i="94" s="1"/>
  <c r="CF103" i="81"/>
  <c r="AK115" i="52" s="1"/>
  <c r="CH101" i="81"/>
  <c r="AH101" i="94" s="1"/>
  <c r="CG101" i="81"/>
  <c r="AG101" i="94" s="1"/>
  <c r="CF101" i="81"/>
  <c r="CH100" i="81"/>
  <c r="AH100" i="94" s="1"/>
  <c r="CG100" i="81"/>
  <c r="AG100" i="94" s="1"/>
  <c r="CF100" i="81"/>
  <c r="AK109" i="52" s="1"/>
  <c r="CH99" i="81"/>
  <c r="AH99" i="94" s="1"/>
  <c r="CG99" i="81"/>
  <c r="AG99" i="94" s="1"/>
  <c r="CF99" i="81"/>
  <c r="CH98" i="81"/>
  <c r="AH98" i="94" s="1"/>
  <c r="CG98" i="81"/>
  <c r="AG98" i="94" s="1"/>
  <c r="CF98" i="81"/>
  <c r="AK107" i="52" s="1"/>
  <c r="CH97" i="81"/>
  <c r="AH97" i="94" s="1"/>
  <c r="CG97" i="81"/>
  <c r="AG97" i="94" s="1"/>
  <c r="CF97" i="81"/>
  <c r="CH96" i="81"/>
  <c r="AH96" i="94" s="1"/>
  <c r="CG96" i="81"/>
  <c r="AG96" i="94" s="1"/>
  <c r="CF96" i="81"/>
  <c r="AK105" i="52" s="1"/>
  <c r="CH95" i="81"/>
  <c r="AH95" i="94" s="1"/>
  <c r="CG95" i="81"/>
  <c r="AG95" i="94" s="1"/>
  <c r="CF95" i="81"/>
  <c r="CH93" i="81"/>
  <c r="AH93" i="94" s="1"/>
  <c r="CG93" i="81"/>
  <c r="AG93" i="94" s="1"/>
  <c r="CF93" i="81"/>
  <c r="AK101" i="52" s="1"/>
  <c r="CH92" i="81"/>
  <c r="AH92" i="94" s="1"/>
  <c r="CG92" i="81"/>
  <c r="AG92" i="94" s="1"/>
  <c r="CF92" i="81"/>
  <c r="CH91" i="81"/>
  <c r="AH91" i="94" s="1"/>
  <c r="CG91" i="81"/>
  <c r="AG91" i="94" s="1"/>
  <c r="CF91" i="81"/>
  <c r="AK99" i="52" s="1"/>
  <c r="CH90" i="81"/>
  <c r="AH90" i="94" s="1"/>
  <c r="CG90" i="81"/>
  <c r="AG90" i="94" s="1"/>
  <c r="CF90" i="81"/>
  <c r="CH89" i="81"/>
  <c r="AH89" i="94" s="1"/>
  <c r="CG89" i="81"/>
  <c r="AG89" i="94" s="1"/>
  <c r="CF89" i="81"/>
  <c r="AK97" i="52" s="1"/>
  <c r="CH88" i="81"/>
  <c r="AH88" i="94" s="1"/>
  <c r="CG88" i="81"/>
  <c r="AG88" i="94" s="1"/>
  <c r="CF88" i="81"/>
  <c r="CH87" i="81"/>
  <c r="AH87" i="94" s="1"/>
  <c r="CG87" i="81"/>
  <c r="AG87" i="94" s="1"/>
  <c r="CF87" i="81"/>
  <c r="AK95" i="52" s="1"/>
  <c r="CH85" i="81"/>
  <c r="AH85" i="94" s="1"/>
  <c r="CG85" i="81"/>
  <c r="AG85" i="94" s="1"/>
  <c r="CF85" i="81"/>
  <c r="CH84" i="81"/>
  <c r="AH84" i="94" s="1"/>
  <c r="CG84" i="81"/>
  <c r="AG84" i="94" s="1"/>
  <c r="CF84" i="81"/>
  <c r="AK83" i="52" s="1"/>
  <c r="CH83" i="81"/>
  <c r="AH83" i="94" s="1"/>
  <c r="CG83" i="81"/>
  <c r="AG83" i="94" s="1"/>
  <c r="CF83" i="81"/>
  <c r="CH82" i="81"/>
  <c r="AH82" i="94" s="1"/>
  <c r="CG82" i="81"/>
  <c r="AG82" i="94" s="1"/>
  <c r="CF82" i="81"/>
  <c r="AK81" i="52" s="1"/>
  <c r="CH81" i="81"/>
  <c r="AH81" i="94" s="1"/>
  <c r="CG81" i="81"/>
  <c r="AG81" i="94" s="1"/>
  <c r="CF81" i="81"/>
  <c r="CH80" i="81"/>
  <c r="AH80" i="94" s="1"/>
  <c r="CG80" i="81"/>
  <c r="AG80" i="94" s="1"/>
  <c r="CF80" i="81"/>
  <c r="AK79" i="52" s="1"/>
  <c r="CH79" i="81"/>
  <c r="AH79" i="94" s="1"/>
  <c r="CG79" i="81"/>
  <c r="AG79" i="94" s="1"/>
  <c r="CF79" i="81"/>
  <c r="CH78" i="81"/>
  <c r="AH78" i="94" s="1"/>
  <c r="CG78" i="81"/>
  <c r="AG78" i="94" s="1"/>
  <c r="CF78" i="81"/>
  <c r="AK77" i="52" s="1"/>
  <c r="CH76" i="81"/>
  <c r="AH76" i="94" s="1"/>
  <c r="CG76" i="81"/>
  <c r="AG76" i="94" s="1"/>
  <c r="CF76" i="81"/>
  <c r="CH75" i="81"/>
  <c r="AH75" i="94" s="1"/>
  <c r="CG75" i="81"/>
  <c r="AG75" i="94" s="1"/>
  <c r="CF75" i="81"/>
  <c r="AK74" i="52" s="1"/>
  <c r="CH74" i="81"/>
  <c r="AH74" i="94" s="1"/>
  <c r="CG74" i="81"/>
  <c r="AG74" i="94" s="1"/>
  <c r="CF74" i="81"/>
  <c r="CH73" i="81"/>
  <c r="AH73" i="94" s="1"/>
  <c r="CG73" i="81"/>
  <c r="AG73" i="94" s="1"/>
  <c r="CF73" i="81"/>
  <c r="AK72" i="52" s="1"/>
  <c r="CH72" i="81"/>
  <c r="AH72" i="94" s="1"/>
  <c r="CG72" i="81"/>
  <c r="AG72" i="94" s="1"/>
  <c r="CF72" i="81"/>
  <c r="CH71" i="81"/>
  <c r="AH71" i="94" s="1"/>
  <c r="CG71" i="81"/>
  <c r="AG71" i="94" s="1"/>
  <c r="CF71" i="81"/>
  <c r="AK70" i="52" s="1"/>
  <c r="CH70" i="81"/>
  <c r="AH70" i="94" s="1"/>
  <c r="CG70" i="81"/>
  <c r="AG70" i="94" s="1"/>
  <c r="CF70" i="81"/>
  <c r="CH69" i="81"/>
  <c r="AH69" i="94" s="1"/>
  <c r="CG69" i="81"/>
  <c r="AG69" i="94" s="1"/>
  <c r="CF69" i="81"/>
  <c r="AK68" i="52" s="1"/>
  <c r="CH67" i="81"/>
  <c r="AH67" i="94" s="1"/>
  <c r="CG67" i="81"/>
  <c r="AG67" i="94" s="1"/>
  <c r="CF67" i="81"/>
  <c r="CH66" i="81"/>
  <c r="AH66" i="94" s="1"/>
  <c r="CG66" i="81"/>
  <c r="AG66" i="94" s="1"/>
  <c r="CF66" i="81"/>
  <c r="AK65" i="52" s="1"/>
  <c r="CH65" i="81"/>
  <c r="AH65" i="94" s="1"/>
  <c r="CG65" i="81"/>
  <c r="AG65" i="94" s="1"/>
  <c r="CF65" i="81"/>
  <c r="CH64" i="81"/>
  <c r="AH64" i="94" s="1"/>
  <c r="CG64" i="81"/>
  <c r="AG64" i="94" s="1"/>
  <c r="CF64" i="81"/>
  <c r="AK63" i="52" s="1"/>
  <c r="CH63" i="81"/>
  <c r="AH63" i="94" s="1"/>
  <c r="CG63" i="81"/>
  <c r="AG63" i="94" s="1"/>
  <c r="CF63" i="81"/>
  <c r="CH62" i="81"/>
  <c r="AH62" i="94" s="1"/>
  <c r="CG62" i="81"/>
  <c r="AG62" i="94" s="1"/>
  <c r="CF62" i="81"/>
  <c r="AK61" i="52" s="1"/>
  <c r="CH61" i="81"/>
  <c r="AH61" i="94" s="1"/>
  <c r="CG61" i="81"/>
  <c r="AG61" i="94" s="1"/>
  <c r="CF61" i="81"/>
  <c r="CH60" i="81"/>
  <c r="AH60" i="94" s="1"/>
  <c r="CG60" i="81"/>
  <c r="AG60" i="94" s="1"/>
  <c r="CF60" i="81"/>
  <c r="AK59" i="52" s="1"/>
  <c r="CH58" i="81"/>
  <c r="AH58" i="94" s="1"/>
  <c r="CG58" i="81"/>
  <c r="AG58" i="94" s="1"/>
  <c r="CF58" i="81"/>
  <c r="CH57" i="81"/>
  <c r="AH57" i="94" s="1"/>
  <c r="CG57" i="81"/>
  <c r="AG57" i="94" s="1"/>
  <c r="CF57" i="81"/>
  <c r="AK56" i="52" s="1"/>
  <c r="CH56" i="81"/>
  <c r="AH56" i="94" s="1"/>
  <c r="CG56" i="81"/>
  <c r="AG56" i="94" s="1"/>
  <c r="CF56" i="81"/>
  <c r="CH55" i="81"/>
  <c r="AH55" i="94" s="1"/>
  <c r="CG55" i="81"/>
  <c r="AG55" i="94" s="1"/>
  <c r="CF55" i="81"/>
  <c r="AK54" i="52" s="1"/>
  <c r="CH54" i="81"/>
  <c r="AH54" i="94" s="1"/>
  <c r="CG54" i="81"/>
  <c r="AG54" i="94" s="1"/>
  <c r="CF54" i="81"/>
  <c r="CH53" i="81"/>
  <c r="AH53" i="94" s="1"/>
  <c r="CG53" i="81"/>
  <c r="CF53" i="81"/>
  <c r="CH52" i="81"/>
  <c r="AH52" i="94" s="1"/>
  <c r="CG52" i="81"/>
  <c r="AG52" i="94" s="1"/>
  <c r="CF52" i="81"/>
  <c r="CH51" i="81"/>
  <c r="AH51" i="94" s="1"/>
  <c r="CG51" i="81"/>
  <c r="AG51" i="94" s="1"/>
  <c r="CF51" i="81"/>
  <c r="AK50" i="52" s="1"/>
  <c r="CH49" i="81"/>
  <c r="AH49" i="94" s="1"/>
  <c r="CG49" i="81"/>
  <c r="AG49" i="94" s="1"/>
  <c r="CF49" i="81"/>
  <c r="CH48" i="81"/>
  <c r="AH48" i="94" s="1"/>
  <c r="CG48" i="81"/>
  <c r="AG48" i="94" s="1"/>
  <c r="CF48" i="81"/>
  <c r="AK47" i="52" s="1"/>
  <c r="CH47" i="81"/>
  <c r="AH47" i="94" s="1"/>
  <c r="CG47" i="81"/>
  <c r="AG47" i="94" s="1"/>
  <c r="CF47" i="81"/>
  <c r="CH46" i="81"/>
  <c r="AH46" i="94" s="1"/>
  <c r="CG46" i="81"/>
  <c r="AG46" i="94" s="1"/>
  <c r="CF46" i="81"/>
  <c r="AK45" i="52" s="1"/>
  <c r="CH45" i="81"/>
  <c r="AH45" i="94" s="1"/>
  <c r="CG45" i="81"/>
  <c r="AG45" i="94" s="1"/>
  <c r="CF45" i="81"/>
  <c r="CH44" i="81"/>
  <c r="AH44" i="94" s="1"/>
  <c r="CF44" i="81"/>
  <c r="CH43" i="81"/>
  <c r="AH43" i="94" s="1"/>
  <c r="CG43" i="81"/>
  <c r="AG43" i="94" s="1"/>
  <c r="CF43" i="81"/>
  <c r="AK42" i="52" s="1"/>
  <c r="CH42" i="81"/>
  <c r="AH42" i="94" s="1"/>
  <c r="CG42" i="81"/>
  <c r="AG42" i="94" s="1"/>
  <c r="CF42" i="81"/>
  <c r="CH40" i="81"/>
  <c r="AH40" i="94" s="1"/>
  <c r="CG40" i="81"/>
  <c r="AG40" i="94" s="1"/>
  <c r="CF40" i="81"/>
  <c r="AK39" i="52" s="1"/>
  <c r="CH39" i="81"/>
  <c r="AH39" i="94" s="1"/>
  <c r="CG39" i="81"/>
  <c r="AG39" i="94" s="1"/>
  <c r="CF39" i="81"/>
  <c r="CH38" i="81"/>
  <c r="AH38" i="94" s="1"/>
  <c r="CG38" i="81"/>
  <c r="AG38" i="94" s="1"/>
  <c r="CF38" i="81"/>
  <c r="AK37" i="52" s="1"/>
  <c r="CH37" i="81"/>
  <c r="AH37" i="94" s="1"/>
  <c r="CG37" i="81"/>
  <c r="AG37" i="94" s="1"/>
  <c r="CF37" i="81"/>
  <c r="CH36" i="81"/>
  <c r="AH36" i="94" s="1"/>
  <c r="CG36" i="81"/>
  <c r="AG36" i="94" s="1"/>
  <c r="CF36" i="81"/>
  <c r="AK35" i="52" s="1"/>
  <c r="CH35" i="81"/>
  <c r="AH35" i="94" s="1"/>
  <c r="CG35" i="81"/>
  <c r="CF35" i="81"/>
  <c r="CH34" i="81"/>
  <c r="AH34" i="94" s="1"/>
  <c r="CG34" i="81"/>
  <c r="AG34" i="94" s="1"/>
  <c r="CF34" i="81"/>
  <c r="AK33" i="52" s="1"/>
  <c r="CH33" i="81"/>
  <c r="AH33" i="94" s="1"/>
  <c r="CG33" i="81"/>
  <c r="AG33" i="94" s="1"/>
  <c r="CF33" i="81"/>
  <c r="CH31" i="81"/>
  <c r="AH31" i="94" s="1"/>
  <c r="CG31" i="81"/>
  <c r="CF31" i="81"/>
  <c r="CH30" i="81"/>
  <c r="AH30" i="94" s="1"/>
  <c r="CG30" i="81"/>
  <c r="AG30" i="94" s="1"/>
  <c r="CF30" i="81"/>
  <c r="CH29" i="81"/>
  <c r="AH29" i="94" s="1"/>
  <c r="CG29" i="81"/>
  <c r="AG29" i="94" s="1"/>
  <c r="CF29" i="81"/>
  <c r="AK28" i="52" s="1"/>
  <c r="CH28" i="81"/>
  <c r="CG28" i="81"/>
  <c r="AG28" i="94" s="1"/>
  <c r="CF28" i="81"/>
  <c r="CH27" i="81"/>
  <c r="AH27" i="94" s="1"/>
  <c r="CG27" i="81"/>
  <c r="AG27" i="94" s="1"/>
  <c r="CF27" i="81"/>
  <c r="AK26" i="52" s="1"/>
  <c r="CH26" i="81"/>
  <c r="AH26" i="94" s="1"/>
  <c r="CG26" i="81"/>
  <c r="AG26" i="94" s="1"/>
  <c r="CF26" i="81"/>
  <c r="CH25" i="81"/>
  <c r="AH25" i="94" s="1"/>
  <c r="CG25" i="81"/>
  <c r="AG25" i="94" s="1"/>
  <c r="CF25" i="81"/>
  <c r="AK24" i="52" s="1"/>
  <c r="CH24" i="81"/>
  <c r="AH24" i="94" s="1"/>
  <c r="CG24" i="81"/>
  <c r="AG24" i="94" s="1"/>
  <c r="CF24" i="81"/>
  <c r="CH22" i="81"/>
  <c r="AH22" i="94" s="1"/>
  <c r="CG22" i="81"/>
  <c r="AG22" i="94" s="1"/>
  <c r="CF22" i="81"/>
  <c r="AK21" i="52" s="1"/>
  <c r="CH21" i="81"/>
  <c r="AH21" i="94" s="1"/>
  <c r="CG21" i="81"/>
  <c r="AG21" i="94" s="1"/>
  <c r="CF21" i="81"/>
  <c r="CH20" i="81"/>
  <c r="AH20" i="94" s="1"/>
  <c r="CG20" i="81"/>
  <c r="AG20" i="94" s="1"/>
  <c r="CF20" i="81"/>
  <c r="AK19" i="52" s="1"/>
  <c r="CH19" i="81"/>
  <c r="AH19" i="94" s="1"/>
  <c r="CG19" i="81"/>
  <c r="AG19" i="94" s="1"/>
  <c r="CF19" i="81"/>
  <c r="CH18" i="81"/>
  <c r="AH18" i="94" s="1"/>
  <c r="CG18" i="81"/>
  <c r="AG18" i="94" s="1"/>
  <c r="CF18" i="81"/>
  <c r="AK17" i="52" s="1"/>
  <c r="CH17" i="81"/>
  <c r="AH17" i="94" s="1"/>
  <c r="CG17" i="81"/>
  <c r="AG17" i="94" s="1"/>
  <c r="CF17" i="81"/>
  <c r="CH16" i="81"/>
  <c r="AH16" i="94" s="1"/>
  <c r="CG16" i="81"/>
  <c r="AG16" i="94" s="1"/>
  <c r="CF16" i="81"/>
  <c r="AK15" i="52" s="1"/>
  <c r="CH15" i="81"/>
  <c r="AH15" i="94" s="1"/>
  <c r="CG15" i="81"/>
  <c r="AG15" i="94" s="1"/>
  <c r="CF15" i="81"/>
  <c r="CR14" i="81"/>
  <c r="CQ14" i="81"/>
  <c r="CP14" i="81"/>
  <c r="CO14" i="81"/>
  <c r="CN14" i="81"/>
  <c r="CM14" i="81"/>
  <c r="CL14" i="81"/>
  <c r="CK14" i="81"/>
  <c r="CJ14" i="81"/>
  <c r="CR13" i="81"/>
  <c r="CQ13" i="81"/>
  <c r="CP13" i="81"/>
  <c r="CO13" i="81"/>
  <c r="CN13" i="81"/>
  <c r="CM13" i="81"/>
  <c r="CL13" i="81"/>
  <c r="CK13" i="81"/>
  <c r="CJ13" i="81"/>
  <c r="CR12" i="81"/>
  <c r="CQ12" i="81"/>
  <c r="CP12" i="81"/>
  <c r="CO12" i="81"/>
  <c r="CN12" i="81"/>
  <c r="CM12" i="81"/>
  <c r="CL12" i="81"/>
  <c r="CK12" i="81"/>
  <c r="CJ12" i="81"/>
  <c r="CR11" i="81"/>
  <c r="CQ11" i="81"/>
  <c r="CP11" i="81"/>
  <c r="CO11" i="81"/>
  <c r="CN11" i="81"/>
  <c r="CM11" i="81"/>
  <c r="CL11" i="81"/>
  <c r="CK11" i="81"/>
  <c r="CJ11" i="81"/>
  <c r="CR10" i="81"/>
  <c r="CQ10" i="81"/>
  <c r="CP10" i="81"/>
  <c r="CO10" i="81"/>
  <c r="CN10" i="81"/>
  <c r="CM10" i="81"/>
  <c r="CL10" i="81"/>
  <c r="CK10" i="81"/>
  <c r="CJ10" i="81"/>
  <c r="CR9" i="81"/>
  <c r="CQ9" i="81"/>
  <c r="CP9" i="81"/>
  <c r="CO9" i="81"/>
  <c r="CN9" i="81"/>
  <c r="CM9" i="81"/>
  <c r="CL9" i="81"/>
  <c r="CK9" i="81"/>
  <c r="CJ9" i="81"/>
  <c r="CR8" i="81"/>
  <c r="CQ8" i="81"/>
  <c r="CP8" i="81"/>
  <c r="CO8" i="81"/>
  <c r="CN8" i="81"/>
  <c r="CM8" i="81"/>
  <c r="CL8" i="81"/>
  <c r="CK8" i="81"/>
  <c r="CJ8" i="81"/>
  <c r="CR7" i="81"/>
  <c r="CQ7" i="81"/>
  <c r="CP7" i="81"/>
  <c r="CO7" i="81"/>
  <c r="CN7" i="81"/>
  <c r="CM7" i="81"/>
  <c r="CL7" i="81"/>
  <c r="CK7" i="81"/>
  <c r="CJ7" i="81"/>
  <c r="CR6" i="81"/>
  <c r="CQ6" i="81"/>
  <c r="CP6" i="81"/>
  <c r="CO6" i="81"/>
  <c r="CN6" i="81"/>
  <c r="CM6" i="81"/>
  <c r="CL6" i="81"/>
  <c r="CK6" i="81"/>
  <c r="CJ6" i="81"/>
  <c r="BN129" i="81"/>
  <c r="AA129" i="94" s="1"/>
  <c r="BM129" i="81"/>
  <c r="BL129" i="81"/>
  <c r="AK128" i="51" s="1"/>
  <c r="BN128" i="81"/>
  <c r="AA128" i="94" s="1"/>
  <c r="BM128" i="81"/>
  <c r="Z128" i="94" s="1"/>
  <c r="BL128" i="81"/>
  <c r="BN127" i="81"/>
  <c r="AA127" i="94" s="1"/>
  <c r="BM127" i="81"/>
  <c r="Z127" i="94" s="1"/>
  <c r="BL127" i="81"/>
  <c r="AK126" i="51" s="1"/>
  <c r="BN126" i="81"/>
  <c r="AA126" i="94" s="1"/>
  <c r="BM126" i="81"/>
  <c r="Z126" i="94" s="1"/>
  <c r="BL126" i="81"/>
  <c r="BN125" i="81"/>
  <c r="BM125" i="81"/>
  <c r="Z125" i="94" s="1"/>
  <c r="BL125" i="81"/>
  <c r="AK124" i="51" s="1"/>
  <c r="BN124" i="81"/>
  <c r="AA124" i="94" s="1"/>
  <c r="BM124" i="81"/>
  <c r="BL124" i="81"/>
  <c r="BN123" i="81"/>
  <c r="AA123" i="94" s="1"/>
  <c r="BM123" i="81"/>
  <c r="Z123" i="94" s="1"/>
  <c r="BL123" i="81"/>
  <c r="AK122" i="51" s="1"/>
  <c r="BN121" i="81"/>
  <c r="AA121" i="94" s="1"/>
  <c r="BM121" i="81"/>
  <c r="Z121" i="94" s="1"/>
  <c r="BL121" i="81"/>
  <c r="AK120" i="51" s="1"/>
  <c r="BN120" i="81"/>
  <c r="AA120" i="94" s="1"/>
  <c r="BM120" i="81"/>
  <c r="Z120" i="94" s="1"/>
  <c r="BL120" i="81"/>
  <c r="AK119" i="51" s="1"/>
  <c r="BN119" i="81"/>
  <c r="AA119" i="94" s="1"/>
  <c r="BM119" i="81"/>
  <c r="Z119" i="94" s="1"/>
  <c r="BL119" i="81"/>
  <c r="BN117" i="81"/>
  <c r="AA117" i="94" s="1"/>
  <c r="BM117" i="81"/>
  <c r="Z117" i="94" s="1"/>
  <c r="BL117" i="81"/>
  <c r="AK116" i="51" s="1"/>
  <c r="BN116" i="81"/>
  <c r="AA116" i="94" s="1"/>
  <c r="BM116" i="81"/>
  <c r="Z116" i="94" s="1"/>
  <c r="BL116" i="81"/>
  <c r="AK115" i="51" s="1"/>
  <c r="BN115" i="81"/>
  <c r="AA115" i="94" s="1"/>
  <c r="BM115" i="81"/>
  <c r="Z115" i="94" s="1"/>
  <c r="BL115" i="81"/>
  <c r="AK114" i="51" s="1"/>
  <c r="BN113" i="81"/>
  <c r="AA113" i="94" s="1"/>
  <c r="BM113" i="81"/>
  <c r="BL113" i="81"/>
  <c r="BN112" i="81"/>
  <c r="AA112" i="94" s="1"/>
  <c r="BM112" i="81"/>
  <c r="BL112" i="81"/>
  <c r="AK111" i="51" s="1"/>
  <c r="BN111" i="81"/>
  <c r="AA111" i="94" s="1"/>
  <c r="BM111" i="81"/>
  <c r="BL111" i="81"/>
  <c r="AK110" i="51" s="1"/>
  <c r="BN109" i="81"/>
  <c r="AA109" i="94" s="1"/>
  <c r="BM109" i="81"/>
  <c r="Z109" i="94" s="1"/>
  <c r="BL109" i="81"/>
  <c r="AK108" i="51" s="1"/>
  <c r="BN108" i="81"/>
  <c r="BM108" i="81"/>
  <c r="Z108" i="94" s="1"/>
  <c r="BL108" i="81"/>
  <c r="BN107" i="81"/>
  <c r="AA107" i="94" s="1"/>
  <c r="BM107" i="81"/>
  <c r="Z107" i="94" s="1"/>
  <c r="BL107" i="81"/>
  <c r="AK106" i="51" s="1"/>
  <c r="BN105" i="81"/>
  <c r="AA105" i="94" s="1"/>
  <c r="BM105" i="81"/>
  <c r="Z105" i="94" s="1"/>
  <c r="BL105" i="81"/>
  <c r="AK104" i="51" s="1"/>
  <c r="BN104" i="81"/>
  <c r="AA104" i="94" s="1"/>
  <c r="BM104" i="81"/>
  <c r="Z104" i="94" s="1"/>
  <c r="BL104" i="81"/>
  <c r="AK103" i="51" s="1"/>
  <c r="BN103" i="81"/>
  <c r="AA103" i="94" s="1"/>
  <c r="BM103" i="81"/>
  <c r="BL103" i="81"/>
  <c r="BN101" i="81"/>
  <c r="AA101" i="94" s="1"/>
  <c r="BM101" i="81"/>
  <c r="Z101" i="94" s="1"/>
  <c r="BL101" i="81"/>
  <c r="AK100" i="51" s="1"/>
  <c r="BN100" i="81"/>
  <c r="AA100" i="94" s="1"/>
  <c r="BM100" i="81"/>
  <c r="Z100" i="94" s="1"/>
  <c r="BL100" i="81"/>
  <c r="AK99" i="51" s="1"/>
  <c r="BN99" i="81"/>
  <c r="AA99" i="94" s="1"/>
  <c r="BM99" i="81"/>
  <c r="Z99" i="94" s="1"/>
  <c r="BL99" i="81"/>
  <c r="AK98" i="51" s="1"/>
  <c r="BN98" i="81"/>
  <c r="AA98" i="94" s="1"/>
  <c r="BM98" i="81"/>
  <c r="Z98" i="94" s="1"/>
  <c r="BL98" i="81"/>
  <c r="BN97" i="81"/>
  <c r="AA97" i="94" s="1"/>
  <c r="BM97" i="81"/>
  <c r="Z97" i="94" s="1"/>
  <c r="BL97" i="81"/>
  <c r="AK96" i="51" s="1"/>
  <c r="BN96" i="81"/>
  <c r="BM96" i="81"/>
  <c r="Z96" i="94" s="1"/>
  <c r="BL96" i="81"/>
  <c r="AK95" i="51" s="1"/>
  <c r="BN95" i="81"/>
  <c r="AA95" i="94" s="1"/>
  <c r="BM95" i="81"/>
  <c r="Z95" i="94" s="1"/>
  <c r="BL95" i="81"/>
  <c r="AK94" i="51" s="1"/>
  <c r="BN93" i="81"/>
  <c r="AA93" i="94" s="1"/>
  <c r="BM93" i="81"/>
  <c r="Z93" i="94" s="1"/>
  <c r="BL93" i="81"/>
  <c r="BN92" i="81"/>
  <c r="AA92" i="94" s="1"/>
  <c r="BM92" i="81"/>
  <c r="Z92" i="94" s="1"/>
  <c r="BL92" i="81"/>
  <c r="AK91" i="51" s="1"/>
  <c r="BN91" i="81"/>
  <c r="AA91" i="94" s="1"/>
  <c r="BM91" i="81"/>
  <c r="Z91" i="94" s="1"/>
  <c r="BL91" i="81"/>
  <c r="AK90" i="51" s="1"/>
  <c r="BN90" i="81"/>
  <c r="AA90" i="94" s="1"/>
  <c r="BM90" i="81"/>
  <c r="Z90" i="94" s="1"/>
  <c r="BL90" i="81"/>
  <c r="AK89" i="51" s="1"/>
  <c r="BN89" i="81"/>
  <c r="AA89" i="94" s="1"/>
  <c r="BM89" i="81"/>
  <c r="BL89" i="81"/>
  <c r="BN88" i="81"/>
  <c r="AA88" i="94" s="1"/>
  <c r="BM88" i="81"/>
  <c r="BL88" i="81"/>
  <c r="AK87" i="51" s="1"/>
  <c r="BN87" i="81"/>
  <c r="AA87" i="94" s="1"/>
  <c r="BM87" i="81"/>
  <c r="BL87" i="81"/>
  <c r="BN85" i="81"/>
  <c r="AA85" i="94" s="1"/>
  <c r="BM85" i="81"/>
  <c r="Z85" i="94" s="1"/>
  <c r="BL85" i="81"/>
  <c r="AK84" i="51" s="1"/>
  <c r="BN84" i="81"/>
  <c r="BM84" i="81"/>
  <c r="Z84" i="94" s="1"/>
  <c r="BL84" i="81"/>
  <c r="BN83" i="81"/>
  <c r="AA83" i="94" s="1"/>
  <c r="BM83" i="81"/>
  <c r="Z83" i="94" s="1"/>
  <c r="BL83" i="81"/>
  <c r="AK82" i="51" s="1"/>
  <c r="BN82" i="81"/>
  <c r="AA82" i="94" s="1"/>
  <c r="BM82" i="81"/>
  <c r="Z82" i="94" s="1"/>
  <c r="BL82" i="81"/>
  <c r="BN81" i="81"/>
  <c r="AA81" i="94" s="1"/>
  <c r="BM81" i="81"/>
  <c r="Z81" i="94" s="1"/>
  <c r="BL81" i="81"/>
  <c r="AK80" i="51" s="1"/>
  <c r="BN80" i="81"/>
  <c r="AA80" i="94" s="1"/>
  <c r="BM80" i="81"/>
  <c r="Z80" i="94" s="1"/>
  <c r="BL80" i="81"/>
  <c r="BN79" i="81"/>
  <c r="BM79" i="81"/>
  <c r="Z79" i="94" s="1"/>
  <c r="BL79" i="81"/>
  <c r="AK78" i="51" s="1"/>
  <c r="BN78" i="81"/>
  <c r="AA78" i="94" s="1"/>
  <c r="BM78" i="81"/>
  <c r="Z78" i="94" s="1"/>
  <c r="BL78" i="81"/>
  <c r="BN76" i="81"/>
  <c r="AA76" i="94" s="1"/>
  <c r="BM76" i="81"/>
  <c r="BL76" i="81"/>
  <c r="AK75" i="51" s="1"/>
  <c r="BN75" i="81"/>
  <c r="AA75" i="94" s="1"/>
  <c r="BM75" i="81"/>
  <c r="Z75" i="94" s="1"/>
  <c r="BL75" i="81"/>
  <c r="BN74" i="81"/>
  <c r="AA74" i="94" s="1"/>
  <c r="BM74" i="81"/>
  <c r="Z74" i="94" s="1"/>
  <c r="BL74" i="81"/>
  <c r="AK73" i="51" s="1"/>
  <c r="BN73" i="81"/>
  <c r="AA73" i="94" s="1"/>
  <c r="BM73" i="81"/>
  <c r="Z73" i="94" s="1"/>
  <c r="BL73" i="81"/>
  <c r="BN72" i="81"/>
  <c r="AA72" i="94" s="1"/>
  <c r="BM72" i="81"/>
  <c r="Z72" i="94" s="1"/>
  <c r="BL72" i="81"/>
  <c r="AK71" i="51" s="1"/>
  <c r="BN71" i="81"/>
  <c r="AA71" i="94" s="1"/>
  <c r="BM71" i="81"/>
  <c r="Z71" i="94" s="1"/>
  <c r="BL71" i="81"/>
  <c r="BN70" i="81"/>
  <c r="AA70" i="94" s="1"/>
  <c r="BM70" i="81"/>
  <c r="Z70" i="94" s="1"/>
  <c r="BL70" i="81"/>
  <c r="AK69" i="51" s="1"/>
  <c r="BN69" i="81"/>
  <c r="AA69" i="94" s="1"/>
  <c r="BM69" i="81"/>
  <c r="BL69" i="81"/>
  <c r="BN67" i="81"/>
  <c r="AA67" i="94" s="1"/>
  <c r="BM67" i="81"/>
  <c r="Z67" i="94" s="1"/>
  <c r="BL67" i="81"/>
  <c r="AK66" i="51" s="1"/>
  <c r="BN66" i="81"/>
  <c r="AA66" i="94" s="1"/>
  <c r="BM66" i="81"/>
  <c r="Z66" i="94" s="1"/>
  <c r="BL66" i="81"/>
  <c r="BN65" i="81"/>
  <c r="AA65" i="94" s="1"/>
  <c r="BM65" i="81"/>
  <c r="Z65" i="94" s="1"/>
  <c r="BL65" i="81"/>
  <c r="AK64" i="51" s="1"/>
  <c r="BN64" i="81"/>
  <c r="AA64" i="94" s="1"/>
  <c r="BM64" i="81"/>
  <c r="Z64" i="94" s="1"/>
  <c r="BL64" i="81"/>
  <c r="BN63" i="81"/>
  <c r="AA63" i="94" s="1"/>
  <c r="BM63" i="81"/>
  <c r="Z63" i="94" s="1"/>
  <c r="BL63" i="81"/>
  <c r="AK62" i="51" s="1"/>
  <c r="BN62" i="81"/>
  <c r="AA62" i="94" s="1"/>
  <c r="BM62" i="81"/>
  <c r="Z62" i="94" s="1"/>
  <c r="BL62" i="81"/>
  <c r="BN61" i="81"/>
  <c r="AA61" i="94" s="1"/>
  <c r="BM61" i="81"/>
  <c r="Z61" i="94" s="1"/>
  <c r="BL61" i="81"/>
  <c r="AK60" i="51" s="1"/>
  <c r="BN60" i="81"/>
  <c r="AA60" i="94" s="1"/>
  <c r="BM60" i="81"/>
  <c r="BL60" i="81"/>
  <c r="BN58" i="81"/>
  <c r="AA58" i="94" s="1"/>
  <c r="BM58" i="81"/>
  <c r="Z58" i="94" s="1"/>
  <c r="BL58" i="81"/>
  <c r="AK57" i="51" s="1"/>
  <c r="BN57" i="81"/>
  <c r="AA57" i="94" s="1"/>
  <c r="BM57" i="81"/>
  <c r="Z57" i="94" s="1"/>
  <c r="BL57" i="81"/>
  <c r="BN56" i="81"/>
  <c r="BM56" i="81"/>
  <c r="Z56" i="94" s="1"/>
  <c r="BL56" i="81"/>
  <c r="AK55" i="51" s="1"/>
  <c r="BN55" i="81"/>
  <c r="AA55" i="94" s="1"/>
  <c r="BM55" i="81"/>
  <c r="Z55" i="94" s="1"/>
  <c r="BL55" i="81"/>
  <c r="BN54" i="81"/>
  <c r="AA54" i="94" s="1"/>
  <c r="BM54" i="81"/>
  <c r="Z54" i="94" s="1"/>
  <c r="BL54" i="81"/>
  <c r="AK53" i="51" s="1"/>
  <c r="BN53" i="81"/>
  <c r="AA53" i="94" s="1"/>
  <c r="BM53" i="81"/>
  <c r="Z53" i="94" s="1"/>
  <c r="BL53" i="81"/>
  <c r="BN52" i="81"/>
  <c r="AA52" i="94" s="1"/>
  <c r="BM52" i="81"/>
  <c r="Z52" i="94" s="1"/>
  <c r="BL52" i="81"/>
  <c r="AK51" i="51" s="1"/>
  <c r="BN51" i="81"/>
  <c r="AA51" i="94" s="1"/>
  <c r="BM51" i="81"/>
  <c r="Z51" i="94" s="1"/>
  <c r="BL51" i="81"/>
  <c r="AK50" i="51" s="1"/>
  <c r="BN49" i="81"/>
  <c r="AA49" i="94" s="1"/>
  <c r="BM49" i="81"/>
  <c r="Z49" i="94" s="1"/>
  <c r="BL49" i="81"/>
  <c r="AK48" i="51" s="1"/>
  <c r="BN48" i="81"/>
  <c r="AA48" i="94" s="1"/>
  <c r="BM48" i="81"/>
  <c r="BL48" i="81"/>
  <c r="BN47" i="81"/>
  <c r="AA47" i="94" s="1"/>
  <c r="BM47" i="81"/>
  <c r="Z47" i="94" s="1"/>
  <c r="BL47" i="81"/>
  <c r="AK46" i="51" s="1"/>
  <c r="BN46" i="81"/>
  <c r="AA46" i="94" s="1"/>
  <c r="BM46" i="81"/>
  <c r="Z46" i="94" s="1"/>
  <c r="BL46" i="81"/>
  <c r="AK45" i="51" s="1"/>
  <c r="BN45" i="81"/>
  <c r="AA45" i="94" s="1"/>
  <c r="BM45" i="81"/>
  <c r="Z45" i="94" s="1"/>
  <c r="BL45" i="81"/>
  <c r="AK44" i="51" s="1"/>
  <c r="BN44" i="81"/>
  <c r="AA44" i="94" s="1"/>
  <c r="BM44" i="81"/>
  <c r="Z44" i="94" s="1"/>
  <c r="BL44" i="81"/>
  <c r="BN43" i="81"/>
  <c r="AA43" i="94" s="1"/>
  <c r="BM43" i="81"/>
  <c r="Z43" i="94" s="1"/>
  <c r="BL43" i="81"/>
  <c r="AK42" i="51" s="1"/>
  <c r="BN42" i="81"/>
  <c r="AA42" i="94" s="1"/>
  <c r="BM42" i="81"/>
  <c r="Z42" i="94" s="1"/>
  <c r="BL42" i="81"/>
  <c r="AK41" i="51" s="1"/>
  <c r="BN40" i="81"/>
  <c r="AA40" i="94" s="1"/>
  <c r="BM40" i="81"/>
  <c r="Z40" i="94" s="1"/>
  <c r="BL40" i="81"/>
  <c r="AK39" i="51" s="1"/>
  <c r="BN39" i="81"/>
  <c r="AA39" i="94" s="1"/>
  <c r="BM39" i="81"/>
  <c r="Z39" i="94" s="1"/>
  <c r="BL39" i="81"/>
  <c r="BN38" i="81"/>
  <c r="AA38" i="94" s="1"/>
  <c r="BM38" i="81"/>
  <c r="Z38" i="94" s="1"/>
  <c r="BL38" i="81"/>
  <c r="AK37" i="51" s="1"/>
  <c r="BN37" i="81"/>
  <c r="AA37" i="94" s="1"/>
  <c r="BM37" i="81"/>
  <c r="Z37" i="94" s="1"/>
  <c r="BL37" i="81"/>
  <c r="BN36" i="81"/>
  <c r="BM36" i="81"/>
  <c r="Z36" i="94" s="1"/>
  <c r="BL36" i="81"/>
  <c r="AK35" i="51" s="1"/>
  <c r="BN35" i="81"/>
  <c r="AA35" i="94" s="1"/>
  <c r="BM35" i="81"/>
  <c r="BL35" i="81"/>
  <c r="BN34" i="81"/>
  <c r="AA34" i="94" s="1"/>
  <c r="BM34" i="81"/>
  <c r="BL34" i="81"/>
  <c r="AK33" i="51" s="1"/>
  <c r="BN33" i="81"/>
  <c r="AA33" i="94" s="1"/>
  <c r="BM33" i="81"/>
  <c r="Z33" i="94" s="1"/>
  <c r="BL33" i="81"/>
  <c r="BN31" i="81"/>
  <c r="AA31" i="94" s="1"/>
  <c r="BM31" i="81"/>
  <c r="Z31" i="94" s="1"/>
  <c r="BL31" i="81"/>
  <c r="AK30" i="51" s="1"/>
  <c r="BN30" i="81"/>
  <c r="AA30" i="94" s="1"/>
  <c r="BM30" i="81"/>
  <c r="Z30" i="94" s="1"/>
  <c r="BL30" i="81"/>
  <c r="BN29" i="81"/>
  <c r="AA29" i="94" s="1"/>
  <c r="BM29" i="81"/>
  <c r="Z29" i="94" s="1"/>
  <c r="BL29" i="81"/>
  <c r="AK28" i="51" s="1"/>
  <c r="BN28" i="81"/>
  <c r="BM28" i="81"/>
  <c r="Z28" i="94" s="1"/>
  <c r="BL28" i="81"/>
  <c r="BN27" i="81"/>
  <c r="AA27" i="94" s="1"/>
  <c r="BM27" i="81"/>
  <c r="Z27" i="94" s="1"/>
  <c r="BL27" i="81"/>
  <c r="AK26" i="51" s="1"/>
  <c r="BN26" i="81"/>
  <c r="AA26" i="94" s="1"/>
  <c r="BM26" i="81"/>
  <c r="Z26" i="94" s="1"/>
  <c r="BL26" i="81"/>
  <c r="BN25" i="81"/>
  <c r="AA25" i="94" s="1"/>
  <c r="BM25" i="81"/>
  <c r="Z25" i="94" s="1"/>
  <c r="BL25" i="81"/>
  <c r="AK24" i="51" s="1"/>
  <c r="BN24" i="81"/>
  <c r="AA24" i="94" s="1"/>
  <c r="BM24" i="81"/>
  <c r="Z24" i="94" s="1"/>
  <c r="BL24" i="81"/>
  <c r="BN22" i="81"/>
  <c r="AA22" i="94" s="1"/>
  <c r="BM22" i="81"/>
  <c r="Z22" i="94" s="1"/>
  <c r="BL22" i="81"/>
  <c r="AK21" i="51" s="1"/>
  <c r="BN21" i="81"/>
  <c r="AA21" i="94" s="1"/>
  <c r="BM21" i="81"/>
  <c r="Z21" i="94" s="1"/>
  <c r="BL21" i="81"/>
  <c r="BN20" i="81"/>
  <c r="AA20" i="94" s="1"/>
  <c r="BM20" i="81"/>
  <c r="Z20" i="94" s="1"/>
  <c r="Z11" i="94" s="1"/>
  <c r="BL20" i="81"/>
  <c r="AK19" i="51" s="1"/>
  <c r="BN19" i="81"/>
  <c r="AA19" i="94" s="1"/>
  <c r="BM19" i="81"/>
  <c r="Z19" i="94" s="1"/>
  <c r="BL19" i="81"/>
  <c r="AK18" i="51" s="1"/>
  <c r="BN18" i="81"/>
  <c r="AA18" i="94" s="1"/>
  <c r="BM18" i="81"/>
  <c r="Z18" i="94" s="1"/>
  <c r="BL18" i="81"/>
  <c r="AK17" i="51" s="1"/>
  <c r="BN17" i="81"/>
  <c r="AA17" i="94" s="1"/>
  <c r="BM17" i="81"/>
  <c r="Z17" i="94" s="1"/>
  <c r="BL17" i="81"/>
  <c r="BN16" i="81"/>
  <c r="AA16" i="94" s="1"/>
  <c r="BM16" i="81"/>
  <c r="Z16" i="94" s="1"/>
  <c r="BL16" i="81"/>
  <c r="AK15" i="51" s="1"/>
  <c r="BN15" i="81"/>
  <c r="AA15" i="94" s="1"/>
  <c r="BM15" i="81"/>
  <c r="BL15" i="81"/>
  <c r="AK14" i="51" s="1"/>
  <c r="BX14" i="81"/>
  <c r="BW14" i="81"/>
  <c r="BV14" i="81"/>
  <c r="BU14" i="81"/>
  <c r="BT14" i="81"/>
  <c r="BS14" i="81"/>
  <c r="BR14" i="81"/>
  <c r="BQ14" i="81"/>
  <c r="BP14" i="81"/>
  <c r="BX13" i="81"/>
  <c r="BW13" i="81"/>
  <c r="BV13" i="81"/>
  <c r="BU13" i="81"/>
  <c r="BT13" i="81"/>
  <c r="BS13" i="81"/>
  <c r="BR13" i="81"/>
  <c r="BQ13" i="81"/>
  <c r="BP13" i="81"/>
  <c r="BX12" i="81"/>
  <c r="BW12" i="81"/>
  <c r="BV12" i="81"/>
  <c r="BU12" i="81"/>
  <c r="BT12" i="81"/>
  <c r="BS12" i="81"/>
  <c r="BR12" i="81"/>
  <c r="BQ12" i="81"/>
  <c r="BP12" i="81"/>
  <c r="BX11" i="81"/>
  <c r="BW11" i="81"/>
  <c r="BV11" i="81"/>
  <c r="BU11" i="81"/>
  <c r="BT11" i="81"/>
  <c r="BS11" i="81"/>
  <c r="BR11" i="81"/>
  <c r="BQ11" i="81"/>
  <c r="BP11" i="81"/>
  <c r="BX10" i="81"/>
  <c r="BW10" i="81"/>
  <c r="BV10" i="81"/>
  <c r="BU10" i="81"/>
  <c r="BT10" i="81"/>
  <c r="BS10" i="81"/>
  <c r="BR10" i="81"/>
  <c r="BQ10" i="81"/>
  <c r="BP10" i="81"/>
  <c r="BX9" i="81"/>
  <c r="BW9" i="81"/>
  <c r="BV9" i="81"/>
  <c r="BU9" i="81"/>
  <c r="BT9" i="81"/>
  <c r="BS9" i="81"/>
  <c r="BR9" i="81"/>
  <c r="BQ9" i="81"/>
  <c r="BP9" i="81"/>
  <c r="BX8" i="81"/>
  <c r="BW8" i="81"/>
  <c r="BV8" i="81"/>
  <c r="BU8" i="81"/>
  <c r="BT8" i="81"/>
  <c r="BS8" i="81"/>
  <c r="BR8" i="81"/>
  <c r="BQ8" i="81"/>
  <c r="BP8" i="81"/>
  <c r="BX7" i="81"/>
  <c r="BW7" i="81"/>
  <c r="BV7" i="81"/>
  <c r="BU7" i="81"/>
  <c r="BT7" i="81"/>
  <c r="BS7" i="81"/>
  <c r="BR7" i="81"/>
  <c r="BQ7" i="81"/>
  <c r="BP7" i="81"/>
  <c r="BX6" i="81"/>
  <c r="BW6" i="81"/>
  <c r="BV6" i="81"/>
  <c r="BU6" i="81"/>
  <c r="BT6" i="81"/>
  <c r="BS6" i="81"/>
  <c r="BR6" i="81"/>
  <c r="BQ6" i="81"/>
  <c r="BP6" i="81"/>
  <c r="AT129" i="81"/>
  <c r="AS129" i="81"/>
  <c r="S129" i="94" s="1"/>
  <c r="AR129" i="81"/>
  <c r="AK172" i="50" s="1"/>
  <c r="AT128" i="81"/>
  <c r="T128" i="94" s="1"/>
  <c r="AS128" i="81"/>
  <c r="S128" i="94" s="1"/>
  <c r="AR128" i="81"/>
  <c r="AK168" i="50" s="1"/>
  <c r="AT127" i="81"/>
  <c r="T127" i="94" s="1"/>
  <c r="AS127" i="81"/>
  <c r="S127" i="94" s="1"/>
  <c r="AR127" i="81"/>
  <c r="AT126" i="81"/>
  <c r="T126" i="94" s="1"/>
  <c r="AS126" i="81"/>
  <c r="S126" i="94" s="1"/>
  <c r="AR126" i="81"/>
  <c r="AK166" i="50" s="1"/>
  <c r="AT125" i="81"/>
  <c r="T125" i="94" s="1"/>
  <c r="AS125" i="81"/>
  <c r="S125" i="94" s="1"/>
  <c r="AR125" i="81"/>
  <c r="AK164" i="50" s="1"/>
  <c r="AT124" i="81"/>
  <c r="AS124" i="81"/>
  <c r="S124" i="94" s="1"/>
  <c r="AR124" i="81"/>
  <c r="AK161" i="50" s="1"/>
  <c r="AT123" i="81"/>
  <c r="T123" i="94" s="1"/>
  <c r="AS123" i="81"/>
  <c r="S123" i="94" s="1"/>
  <c r="AR123" i="81"/>
  <c r="AT121" i="81"/>
  <c r="T121" i="94" s="1"/>
  <c r="AS121" i="81"/>
  <c r="AR121" i="81"/>
  <c r="AK155" i="50" s="1"/>
  <c r="AT120" i="81"/>
  <c r="AS120" i="81"/>
  <c r="S120" i="94" s="1"/>
  <c r="AR120" i="81"/>
  <c r="AK152" i="50" s="1"/>
  <c r="AT119" i="81"/>
  <c r="T119" i="94" s="1"/>
  <c r="AS119" i="81"/>
  <c r="S119" i="94" s="1"/>
  <c r="AR119" i="81"/>
  <c r="AK151" i="50" s="1"/>
  <c r="AT117" i="81"/>
  <c r="AS117" i="81"/>
  <c r="S117" i="94" s="1"/>
  <c r="AR117" i="81"/>
  <c r="AT116" i="81"/>
  <c r="AS116" i="81"/>
  <c r="S116" i="94" s="1"/>
  <c r="AR116" i="81"/>
  <c r="AK143" i="50" s="1"/>
  <c r="AT115" i="81"/>
  <c r="T115" i="94" s="1"/>
  <c r="AS115" i="81"/>
  <c r="S115" i="94" s="1"/>
  <c r="AR115" i="81"/>
  <c r="AT113" i="81"/>
  <c r="T113" i="94" s="1"/>
  <c r="AS113" i="81"/>
  <c r="S113" i="94" s="1"/>
  <c r="AR113" i="81"/>
  <c r="AK137" i="50" s="1"/>
  <c r="AT112" i="81"/>
  <c r="T112" i="94" s="1"/>
  <c r="AS112" i="81"/>
  <c r="S112" i="94" s="1"/>
  <c r="AR112" i="81"/>
  <c r="AT111" i="81"/>
  <c r="T111" i="94" s="1"/>
  <c r="AS111" i="81"/>
  <c r="S111" i="94" s="1"/>
  <c r="AR111" i="81"/>
  <c r="AK133" i="50" s="1"/>
  <c r="AT109" i="81"/>
  <c r="T109" i="94" s="1"/>
  <c r="AS109" i="81"/>
  <c r="S109" i="94" s="1"/>
  <c r="AR109" i="81"/>
  <c r="AT108" i="81"/>
  <c r="AS108" i="81"/>
  <c r="S108" i="94" s="1"/>
  <c r="AR108" i="81"/>
  <c r="AK125" i="50" s="1"/>
  <c r="AT107" i="81"/>
  <c r="T107" i="94" s="1"/>
  <c r="AS107" i="81"/>
  <c r="S107" i="94" s="1"/>
  <c r="S106" i="94" s="1"/>
  <c r="AR107" i="81"/>
  <c r="AT105" i="81"/>
  <c r="T105" i="94" s="1"/>
  <c r="AS105" i="81"/>
  <c r="AR105" i="81"/>
  <c r="AK119" i="50" s="1"/>
  <c r="AT104" i="81"/>
  <c r="AS104" i="81"/>
  <c r="S104" i="94" s="1"/>
  <c r="AR104" i="81"/>
  <c r="AT103" i="81"/>
  <c r="T103" i="94" s="1"/>
  <c r="AS103" i="81"/>
  <c r="S103" i="94" s="1"/>
  <c r="AR103" i="81"/>
  <c r="AK115" i="50" s="1"/>
  <c r="AT101" i="81"/>
  <c r="AS101" i="81"/>
  <c r="S101" i="94" s="1"/>
  <c r="AR101" i="81"/>
  <c r="AT100" i="81"/>
  <c r="T100" i="94" s="1"/>
  <c r="AS100" i="81"/>
  <c r="S100" i="94" s="1"/>
  <c r="AR100" i="81"/>
  <c r="AK109" i="50" s="1"/>
  <c r="AT99" i="81"/>
  <c r="T99" i="94" s="1"/>
  <c r="AS99" i="81"/>
  <c r="S99" i="94" s="1"/>
  <c r="AR99" i="81"/>
  <c r="AT98" i="81"/>
  <c r="T98" i="94" s="1"/>
  <c r="AS98" i="81"/>
  <c r="S98" i="94" s="1"/>
  <c r="AR98" i="81"/>
  <c r="AK107" i="50" s="1"/>
  <c r="AT97" i="81"/>
  <c r="T97" i="94" s="1"/>
  <c r="AS97" i="81"/>
  <c r="S97" i="94" s="1"/>
  <c r="AR97" i="81"/>
  <c r="AT96" i="81"/>
  <c r="AS96" i="81"/>
  <c r="S96" i="94" s="1"/>
  <c r="AR96" i="81"/>
  <c r="AK105" i="50" s="1"/>
  <c r="AT95" i="81"/>
  <c r="T95" i="94" s="1"/>
  <c r="AS95" i="81"/>
  <c r="S95" i="94" s="1"/>
  <c r="AR95" i="81"/>
  <c r="AT93" i="81"/>
  <c r="T93" i="94" s="1"/>
  <c r="AS93" i="81"/>
  <c r="AR93" i="81"/>
  <c r="AK101" i="50" s="1"/>
  <c r="AT92" i="81"/>
  <c r="T92" i="94" s="1"/>
  <c r="AS92" i="81"/>
  <c r="S92" i="94" s="1"/>
  <c r="AR92" i="81"/>
  <c r="AT91" i="81"/>
  <c r="T91" i="94" s="1"/>
  <c r="AS91" i="81"/>
  <c r="S91" i="94" s="1"/>
  <c r="AR91" i="81"/>
  <c r="AK99" i="50" s="1"/>
  <c r="AT90" i="81"/>
  <c r="T90" i="94" s="1"/>
  <c r="AS90" i="81"/>
  <c r="S90" i="94" s="1"/>
  <c r="AR90" i="81"/>
  <c r="AT89" i="81"/>
  <c r="T89" i="94" s="1"/>
  <c r="AS89" i="81"/>
  <c r="S89" i="94" s="1"/>
  <c r="AR89" i="81"/>
  <c r="AK97" i="50" s="1"/>
  <c r="AT88" i="81"/>
  <c r="T88" i="94" s="1"/>
  <c r="AS88" i="81"/>
  <c r="S88" i="94" s="1"/>
  <c r="AR88" i="81"/>
  <c r="AT87" i="81"/>
  <c r="T87" i="94" s="1"/>
  <c r="AS87" i="81"/>
  <c r="S87" i="94" s="1"/>
  <c r="AR87" i="81"/>
  <c r="AK95" i="50" s="1"/>
  <c r="AT85" i="81"/>
  <c r="T85" i="94" s="1"/>
  <c r="AS85" i="81"/>
  <c r="S85" i="94" s="1"/>
  <c r="AR85" i="81"/>
  <c r="AT84" i="81"/>
  <c r="T84" i="94" s="1"/>
  <c r="AS84" i="81"/>
  <c r="S84" i="94" s="1"/>
  <c r="AR84" i="81"/>
  <c r="AK83" i="50" s="1"/>
  <c r="AT83" i="81"/>
  <c r="T83" i="94" s="1"/>
  <c r="AS83" i="81"/>
  <c r="S83" i="94" s="1"/>
  <c r="AR83" i="81"/>
  <c r="AT82" i="81"/>
  <c r="T82" i="94" s="1"/>
  <c r="AS82" i="81"/>
  <c r="S82" i="94" s="1"/>
  <c r="AR82" i="81"/>
  <c r="AK81" i="50" s="1"/>
  <c r="AT81" i="81"/>
  <c r="T81" i="94" s="1"/>
  <c r="AS81" i="81"/>
  <c r="S81" i="94" s="1"/>
  <c r="AR81" i="81"/>
  <c r="AT80" i="81"/>
  <c r="T80" i="94" s="1"/>
  <c r="AS80" i="81"/>
  <c r="S80" i="94" s="1"/>
  <c r="AR80" i="81"/>
  <c r="AK79" i="50" s="1"/>
  <c r="AT79" i="81"/>
  <c r="T79" i="94" s="1"/>
  <c r="AS79" i="81"/>
  <c r="S79" i="94" s="1"/>
  <c r="AR79" i="81"/>
  <c r="AT78" i="81"/>
  <c r="T78" i="94" s="1"/>
  <c r="AS78" i="81"/>
  <c r="S78" i="94" s="1"/>
  <c r="AR78" i="81"/>
  <c r="AK77" i="50" s="1"/>
  <c r="AT76" i="81"/>
  <c r="T76" i="94" s="1"/>
  <c r="AS76" i="81"/>
  <c r="S76" i="94" s="1"/>
  <c r="AR76" i="81"/>
  <c r="AT75" i="81"/>
  <c r="T75" i="94" s="1"/>
  <c r="AS75" i="81"/>
  <c r="S75" i="94" s="1"/>
  <c r="AR75" i="81"/>
  <c r="AK74" i="50" s="1"/>
  <c r="AT74" i="81"/>
  <c r="T74" i="94" s="1"/>
  <c r="AS74" i="81"/>
  <c r="S74" i="94" s="1"/>
  <c r="AR74" i="81"/>
  <c r="AT73" i="81"/>
  <c r="T73" i="94" s="1"/>
  <c r="AS73" i="81"/>
  <c r="S73" i="94" s="1"/>
  <c r="AR73" i="81"/>
  <c r="AK72" i="50" s="1"/>
  <c r="AT72" i="81"/>
  <c r="T72" i="94" s="1"/>
  <c r="AS72" i="81"/>
  <c r="S72" i="94" s="1"/>
  <c r="AR72" i="81"/>
  <c r="AT71" i="81"/>
  <c r="T71" i="94" s="1"/>
  <c r="AS71" i="81"/>
  <c r="S71" i="94" s="1"/>
  <c r="AR71" i="81"/>
  <c r="AK70" i="50" s="1"/>
  <c r="AT70" i="81"/>
  <c r="T70" i="94" s="1"/>
  <c r="AS70" i="81"/>
  <c r="S70" i="94" s="1"/>
  <c r="AR70" i="81"/>
  <c r="AT69" i="81"/>
  <c r="T69" i="94" s="1"/>
  <c r="AS69" i="81"/>
  <c r="S69" i="94" s="1"/>
  <c r="AR69" i="81"/>
  <c r="AK68" i="50" s="1"/>
  <c r="AT67" i="81"/>
  <c r="T67" i="94" s="1"/>
  <c r="AS67" i="81"/>
  <c r="S67" i="94" s="1"/>
  <c r="AR67" i="81"/>
  <c r="AT66" i="81"/>
  <c r="T66" i="94" s="1"/>
  <c r="AS66" i="81"/>
  <c r="S66" i="94" s="1"/>
  <c r="AR66" i="81"/>
  <c r="AK65" i="50" s="1"/>
  <c r="AT65" i="81"/>
  <c r="T65" i="94" s="1"/>
  <c r="AS65" i="81"/>
  <c r="S65" i="94" s="1"/>
  <c r="AR65" i="81"/>
  <c r="AT64" i="81"/>
  <c r="T64" i="94" s="1"/>
  <c r="AS64" i="81"/>
  <c r="S64" i="94" s="1"/>
  <c r="AR64" i="81"/>
  <c r="AK63" i="50" s="1"/>
  <c r="AT63" i="81"/>
  <c r="T63" i="94" s="1"/>
  <c r="AS63" i="81"/>
  <c r="S63" i="94" s="1"/>
  <c r="AR63" i="81"/>
  <c r="AT62" i="81"/>
  <c r="T62" i="94" s="1"/>
  <c r="AS62" i="81"/>
  <c r="S62" i="94" s="1"/>
  <c r="AR62" i="81"/>
  <c r="AK61" i="50" s="1"/>
  <c r="AT61" i="81"/>
  <c r="T61" i="94" s="1"/>
  <c r="AS61" i="81"/>
  <c r="S61" i="94" s="1"/>
  <c r="AR61" i="81"/>
  <c r="AT60" i="81"/>
  <c r="T60" i="94" s="1"/>
  <c r="AS60" i="81"/>
  <c r="S60" i="94" s="1"/>
  <c r="AR60" i="81"/>
  <c r="AK59" i="50" s="1"/>
  <c r="AT58" i="81"/>
  <c r="T58" i="94" s="1"/>
  <c r="AS58" i="81"/>
  <c r="S58" i="94" s="1"/>
  <c r="AR58" i="81"/>
  <c r="AT57" i="81"/>
  <c r="T57" i="94" s="1"/>
  <c r="AS57" i="81"/>
  <c r="AR57" i="81"/>
  <c r="AK56" i="50" s="1"/>
  <c r="AT56" i="81"/>
  <c r="AS56" i="81"/>
  <c r="S56" i="94" s="1"/>
  <c r="AR56" i="81"/>
  <c r="AT55" i="81"/>
  <c r="T55" i="94" s="1"/>
  <c r="AS55" i="81"/>
  <c r="S55" i="94" s="1"/>
  <c r="AR55" i="81"/>
  <c r="AK54" i="50" s="1"/>
  <c r="AT54" i="81"/>
  <c r="T54" i="94" s="1"/>
  <c r="AS54" i="81"/>
  <c r="S54" i="94" s="1"/>
  <c r="AR54" i="81"/>
  <c r="AT53" i="81"/>
  <c r="T53" i="94" s="1"/>
  <c r="AS53" i="81"/>
  <c r="S53" i="94" s="1"/>
  <c r="AR53" i="81"/>
  <c r="AK52" i="50" s="1"/>
  <c r="AT52" i="81"/>
  <c r="T52" i="94" s="1"/>
  <c r="AS52" i="81"/>
  <c r="S52" i="94" s="1"/>
  <c r="AR52" i="81"/>
  <c r="AT51" i="81"/>
  <c r="T51" i="94" s="1"/>
  <c r="AS51" i="81"/>
  <c r="S51" i="94" s="1"/>
  <c r="AR51" i="81"/>
  <c r="AK50" i="50" s="1"/>
  <c r="AT49" i="81"/>
  <c r="T49" i="94" s="1"/>
  <c r="AS49" i="81"/>
  <c r="AR49" i="81"/>
  <c r="AT48" i="81"/>
  <c r="T48" i="94" s="1"/>
  <c r="AS48" i="81"/>
  <c r="S48" i="94" s="1"/>
  <c r="AR48" i="81"/>
  <c r="AK47" i="50" s="1"/>
  <c r="AT47" i="81"/>
  <c r="T47" i="94" s="1"/>
  <c r="AS47" i="81"/>
  <c r="S47" i="94" s="1"/>
  <c r="AR47" i="81"/>
  <c r="AT46" i="81"/>
  <c r="T46" i="94" s="1"/>
  <c r="AS46" i="81"/>
  <c r="S46" i="94" s="1"/>
  <c r="AR46" i="81"/>
  <c r="AK45" i="50" s="1"/>
  <c r="AT45" i="81"/>
  <c r="T45" i="94" s="1"/>
  <c r="AS45" i="81"/>
  <c r="S45" i="94" s="1"/>
  <c r="AR45" i="81"/>
  <c r="AT44" i="81"/>
  <c r="T44" i="94" s="1"/>
  <c r="AS44" i="81"/>
  <c r="S44" i="94" s="1"/>
  <c r="AR44" i="81"/>
  <c r="AK43" i="50" s="1"/>
  <c r="AT43" i="81"/>
  <c r="T43" i="94" s="1"/>
  <c r="AS43" i="81"/>
  <c r="S43" i="94" s="1"/>
  <c r="AR43" i="81"/>
  <c r="AT42" i="81"/>
  <c r="T42" i="94" s="1"/>
  <c r="AS42" i="81"/>
  <c r="S42" i="94" s="1"/>
  <c r="AR42" i="81"/>
  <c r="AK41" i="50" s="1"/>
  <c r="AT40" i="81"/>
  <c r="T40" i="94" s="1"/>
  <c r="AS40" i="81"/>
  <c r="AR40" i="81"/>
  <c r="AT39" i="81"/>
  <c r="T39" i="94" s="1"/>
  <c r="AS39" i="81"/>
  <c r="S39" i="94" s="1"/>
  <c r="AR39" i="81"/>
  <c r="AK38" i="50" s="1"/>
  <c r="AT38" i="81"/>
  <c r="T38" i="94" s="1"/>
  <c r="AS38" i="81"/>
  <c r="S38" i="94" s="1"/>
  <c r="AR38" i="81"/>
  <c r="AT37" i="81"/>
  <c r="T37" i="94" s="1"/>
  <c r="AS37" i="81"/>
  <c r="S37" i="94" s="1"/>
  <c r="AR37" i="81"/>
  <c r="AK36" i="50" s="1"/>
  <c r="AT36" i="81"/>
  <c r="T36" i="94" s="1"/>
  <c r="AS36" i="81"/>
  <c r="S36" i="94" s="1"/>
  <c r="AR36" i="81"/>
  <c r="AT35" i="81"/>
  <c r="T35" i="94" s="1"/>
  <c r="AS35" i="81"/>
  <c r="AR35" i="81"/>
  <c r="AT34" i="81"/>
  <c r="T34" i="94" s="1"/>
  <c r="AS34" i="81"/>
  <c r="S34" i="94" s="1"/>
  <c r="AR34" i="81"/>
  <c r="AT33" i="81"/>
  <c r="T33" i="94" s="1"/>
  <c r="AS33" i="81"/>
  <c r="S33" i="94" s="1"/>
  <c r="AR33" i="81"/>
  <c r="AK32" i="50" s="1"/>
  <c r="AT31" i="81"/>
  <c r="T31" i="94" s="1"/>
  <c r="AS31" i="81"/>
  <c r="AR31" i="81"/>
  <c r="AT30" i="81"/>
  <c r="T30" i="94" s="1"/>
  <c r="AS30" i="81"/>
  <c r="S30" i="94" s="1"/>
  <c r="AR30" i="81"/>
  <c r="AK29" i="50" s="1"/>
  <c r="AT29" i="81"/>
  <c r="T29" i="94" s="1"/>
  <c r="AS29" i="81"/>
  <c r="S29" i="94" s="1"/>
  <c r="AR29" i="81"/>
  <c r="AT28" i="81"/>
  <c r="T28" i="94" s="1"/>
  <c r="AS28" i="81"/>
  <c r="S28" i="94" s="1"/>
  <c r="AR28" i="81"/>
  <c r="AK27" i="50" s="1"/>
  <c r="AT27" i="81"/>
  <c r="T27" i="94" s="1"/>
  <c r="AS27" i="81"/>
  <c r="S27" i="94" s="1"/>
  <c r="AR27" i="81"/>
  <c r="AT26" i="81"/>
  <c r="T26" i="94" s="1"/>
  <c r="AS26" i="81"/>
  <c r="AR26" i="81"/>
  <c r="AT25" i="81"/>
  <c r="T25" i="94" s="1"/>
  <c r="AS25" i="81"/>
  <c r="AR25" i="81"/>
  <c r="AT24" i="81"/>
  <c r="T24" i="94" s="1"/>
  <c r="AS24" i="81"/>
  <c r="S24" i="94" s="1"/>
  <c r="AR24" i="81"/>
  <c r="AK23" i="50" s="1"/>
  <c r="AT22" i="81"/>
  <c r="T22" i="94" s="1"/>
  <c r="AS22" i="81"/>
  <c r="S22" i="94" s="1"/>
  <c r="AR22" i="81"/>
  <c r="AT21" i="81"/>
  <c r="T21" i="94" s="1"/>
  <c r="AS21" i="81"/>
  <c r="S21" i="94" s="1"/>
  <c r="AR21" i="81"/>
  <c r="AK20" i="50" s="1"/>
  <c r="AT20" i="81"/>
  <c r="T20" i="94" s="1"/>
  <c r="AS20" i="81"/>
  <c r="S20" i="94" s="1"/>
  <c r="AR20" i="81"/>
  <c r="AT19" i="81"/>
  <c r="T19" i="94" s="1"/>
  <c r="T10" i="94" s="1"/>
  <c r="AS19" i="81"/>
  <c r="S19" i="94" s="1"/>
  <c r="AR19" i="81"/>
  <c r="AK18" i="50" s="1"/>
  <c r="AT18" i="81"/>
  <c r="T18" i="94" s="1"/>
  <c r="AS18" i="81"/>
  <c r="S18" i="94" s="1"/>
  <c r="AR18" i="81"/>
  <c r="AT17" i="81"/>
  <c r="T17" i="94" s="1"/>
  <c r="AS17" i="81"/>
  <c r="AR17" i="81"/>
  <c r="AT16" i="81"/>
  <c r="T16" i="94" s="1"/>
  <c r="AS16" i="81"/>
  <c r="S16" i="94" s="1"/>
  <c r="AR16" i="81"/>
  <c r="AT15" i="81"/>
  <c r="T15" i="94" s="1"/>
  <c r="AS15" i="81"/>
  <c r="S15" i="94" s="1"/>
  <c r="AR15" i="81"/>
  <c r="AK14" i="50" s="1"/>
  <c r="BD14" i="81"/>
  <c r="BC14" i="81"/>
  <c r="BB14" i="81"/>
  <c r="BA14" i="81"/>
  <c r="AZ14" i="81"/>
  <c r="AY14" i="81"/>
  <c r="AX14" i="81"/>
  <c r="AW14" i="81"/>
  <c r="AV14" i="81"/>
  <c r="BD13" i="81"/>
  <c r="BC13" i="81"/>
  <c r="BB13" i="81"/>
  <c r="BA13" i="81"/>
  <c r="AZ13" i="81"/>
  <c r="AY13" i="81"/>
  <c r="AX13" i="81"/>
  <c r="AW13" i="81"/>
  <c r="AV13" i="81"/>
  <c r="BD12" i="81"/>
  <c r="BC12" i="81"/>
  <c r="BB12" i="81"/>
  <c r="BA12" i="81"/>
  <c r="AZ12" i="81"/>
  <c r="AY12" i="81"/>
  <c r="AX12" i="81"/>
  <c r="AW12" i="81"/>
  <c r="AV12" i="81"/>
  <c r="BD11" i="81"/>
  <c r="BC11" i="81"/>
  <c r="BB11" i="81"/>
  <c r="BA11" i="81"/>
  <c r="AZ11" i="81"/>
  <c r="AY11" i="81"/>
  <c r="AX11" i="81"/>
  <c r="AW11" i="81"/>
  <c r="AV11" i="81"/>
  <c r="BD10" i="81"/>
  <c r="BC10" i="81"/>
  <c r="BB10" i="81"/>
  <c r="BA10" i="81"/>
  <c r="AZ10" i="81"/>
  <c r="AY10" i="81"/>
  <c r="AX10" i="81"/>
  <c r="AW10" i="81"/>
  <c r="AV10" i="81"/>
  <c r="BD9" i="81"/>
  <c r="BC9" i="81"/>
  <c r="BB9" i="81"/>
  <c r="BA9" i="81"/>
  <c r="AZ9" i="81"/>
  <c r="AY9" i="81"/>
  <c r="AX9" i="81"/>
  <c r="AW9" i="81"/>
  <c r="AV9" i="81"/>
  <c r="BD8" i="81"/>
  <c r="BC8" i="81"/>
  <c r="BB8" i="81"/>
  <c r="BA8" i="81"/>
  <c r="AZ8" i="81"/>
  <c r="AY8" i="81"/>
  <c r="AX8" i="81"/>
  <c r="AW8" i="81"/>
  <c r="AV8" i="81"/>
  <c r="BD7" i="81"/>
  <c r="BC7" i="81"/>
  <c r="BB7" i="81"/>
  <c r="BA7" i="81"/>
  <c r="AZ7" i="81"/>
  <c r="AY7" i="81"/>
  <c r="AX7" i="81"/>
  <c r="AW7" i="81"/>
  <c r="AV7" i="81"/>
  <c r="BD6" i="81"/>
  <c r="BC6" i="81"/>
  <c r="BB6" i="81"/>
  <c r="BA6" i="81"/>
  <c r="AZ6" i="81"/>
  <c r="AY6" i="81"/>
  <c r="AX6" i="81"/>
  <c r="AW6" i="81"/>
  <c r="AV6" i="81"/>
  <c r="AM13" i="81"/>
  <c r="AL13" i="81"/>
  <c r="AK13" i="81"/>
  <c r="AM12" i="81"/>
  <c r="AL12" i="81"/>
  <c r="AK12" i="81"/>
  <c r="AM11" i="81"/>
  <c r="AL11" i="81"/>
  <c r="AK11" i="81"/>
  <c r="AM10" i="81"/>
  <c r="AL10" i="81"/>
  <c r="AK10" i="81"/>
  <c r="AM9" i="81"/>
  <c r="AL9" i="81"/>
  <c r="AK9" i="81"/>
  <c r="AM8" i="81"/>
  <c r="AL8" i="81"/>
  <c r="AK8" i="81"/>
  <c r="AM7" i="81"/>
  <c r="AL7" i="81"/>
  <c r="AK7" i="81"/>
  <c r="AM6" i="81"/>
  <c r="AL6" i="81"/>
  <c r="AK6" i="81"/>
  <c r="AJ13" i="81"/>
  <c r="AI13" i="81"/>
  <c r="AH13" i="81"/>
  <c r="AJ12" i="81"/>
  <c r="AI12" i="81"/>
  <c r="AH12" i="81"/>
  <c r="AJ11" i="81"/>
  <c r="AI11" i="81"/>
  <c r="AH11" i="81"/>
  <c r="AJ10" i="81"/>
  <c r="AI10" i="81"/>
  <c r="AH10" i="81"/>
  <c r="AJ9" i="81"/>
  <c r="AI9" i="81"/>
  <c r="AH9" i="81"/>
  <c r="AJ8" i="81"/>
  <c r="AI8" i="81"/>
  <c r="AH8" i="81"/>
  <c r="AJ7" i="81"/>
  <c r="AI7" i="81"/>
  <c r="AH7" i="81"/>
  <c r="AJ6" i="81"/>
  <c r="AI6" i="81"/>
  <c r="AH6" i="81"/>
  <c r="AG13" i="81"/>
  <c r="AF13" i="81"/>
  <c r="AE13" i="81"/>
  <c r="AG12" i="81"/>
  <c r="AF12" i="81"/>
  <c r="AE12" i="81"/>
  <c r="AG11" i="81"/>
  <c r="AF11" i="81"/>
  <c r="AE11" i="81"/>
  <c r="AG10" i="81"/>
  <c r="AF10" i="81"/>
  <c r="AE10" i="81"/>
  <c r="AG9" i="81"/>
  <c r="AF9" i="81"/>
  <c r="AE9" i="81"/>
  <c r="AG8" i="81"/>
  <c r="AF8" i="81"/>
  <c r="AE8" i="81"/>
  <c r="AG7" i="81"/>
  <c r="AF7" i="81"/>
  <c r="AE7" i="81"/>
  <c r="AG6" i="81"/>
  <c r="AF6" i="81"/>
  <c r="AE6" i="81"/>
  <c r="AD13" i="81"/>
  <c r="Z13" i="81" s="1"/>
  <c r="AD12" i="81"/>
  <c r="AD11" i="81"/>
  <c r="AD10" i="81"/>
  <c r="AD9" i="81"/>
  <c r="Z9" i="81" s="1"/>
  <c r="AD8" i="81"/>
  <c r="AD7" i="81"/>
  <c r="AD6" i="81"/>
  <c r="AC13" i="81"/>
  <c r="AC12" i="81"/>
  <c r="AC11" i="81"/>
  <c r="AC10" i="81"/>
  <c r="AC9" i="81"/>
  <c r="AC8" i="81"/>
  <c r="AC7" i="81"/>
  <c r="AC6" i="81"/>
  <c r="AB13" i="81"/>
  <c r="AB12" i="81"/>
  <c r="AB9" i="81"/>
  <c r="X9" i="81" s="1"/>
  <c r="AB8" i="81"/>
  <c r="AB7" i="81"/>
  <c r="X7" i="81" s="1"/>
  <c r="AB10" i="81"/>
  <c r="X10" i="81" s="1"/>
  <c r="AB11" i="81"/>
  <c r="AB6" i="81"/>
  <c r="X6" i="81" s="1"/>
  <c r="Z101" i="81"/>
  <c r="M101" i="94" s="1"/>
  <c r="Y101" i="81"/>
  <c r="L101" i="94" s="1"/>
  <c r="X101" i="81"/>
  <c r="Z100" i="81"/>
  <c r="M100" i="94" s="1"/>
  <c r="Y100" i="81"/>
  <c r="X100" i="81"/>
  <c r="Z99" i="81"/>
  <c r="M99" i="94" s="1"/>
  <c r="Y99" i="81"/>
  <c r="L99" i="94" s="1"/>
  <c r="X99" i="81"/>
  <c r="Z98" i="81"/>
  <c r="M98" i="94" s="1"/>
  <c r="Y98" i="81"/>
  <c r="L98" i="94" s="1"/>
  <c r="X98" i="81"/>
  <c r="Z97" i="81"/>
  <c r="M97" i="94" s="1"/>
  <c r="Y97" i="81"/>
  <c r="L97" i="94" s="1"/>
  <c r="X97" i="81"/>
  <c r="Z96" i="81"/>
  <c r="M96" i="94" s="1"/>
  <c r="Y96" i="81"/>
  <c r="X96" i="81"/>
  <c r="Z95" i="81"/>
  <c r="Y95" i="81"/>
  <c r="L95" i="94" s="1"/>
  <c r="X95" i="81"/>
  <c r="Z93" i="81"/>
  <c r="M93" i="94" s="1"/>
  <c r="Y93" i="81"/>
  <c r="L93" i="94" s="1"/>
  <c r="X93" i="81"/>
  <c r="Z92" i="81"/>
  <c r="M92" i="94" s="1"/>
  <c r="Y92" i="81"/>
  <c r="X92" i="81"/>
  <c r="Z91" i="81"/>
  <c r="M91" i="94" s="1"/>
  <c r="Y91" i="81"/>
  <c r="L91" i="94" s="1"/>
  <c r="X91" i="81"/>
  <c r="Z90" i="81"/>
  <c r="M90" i="94" s="1"/>
  <c r="Y90" i="81"/>
  <c r="L90" i="94" s="1"/>
  <c r="X90" i="81"/>
  <c r="Z89" i="81"/>
  <c r="Y89" i="81"/>
  <c r="X89" i="81"/>
  <c r="Z88" i="81"/>
  <c r="M88" i="94" s="1"/>
  <c r="Y88" i="81"/>
  <c r="X88" i="81"/>
  <c r="Z87" i="81"/>
  <c r="M87" i="94" s="1"/>
  <c r="Y87" i="81"/>
  <c r="L87" i="94" s="1"/>
  <c r="X87" i="81"/>
  <c r="Z85" i="81"/>
  <c r="M85" i="94" s="1"/>
  <c r="Y85" i="81"/>
  <c r="X85" i="81"/>
  <c r="Z84" i="81"/>
  <c r="M84" i="94" s="1"/>
  <c r="Y84" i="81"/>
  <c r="L84" i="94" s="1"/>
  <c r="X84" i="81"/>
  <c r="Z83" i="81"/>
  <c r="M83" i="94" s="1"/>
  <c r="Y83" i="81"/>
  <c r="L83" i="94" s="1"/>
  <c r="X83" i="81"/>
  <c r="Z82" i="81"/>
  <c r="M82" i="94" s="1"/>
  <c r="Y82" i="81"/>
  <c r="L82" i="94" s="1"/>
  <c r="X82" i="81"/>
  <c r="Z81" i="81"/>
  <c r="M81" i="94" s="1"/>
  <c r="Y81" i="81"/>
  <c r="L81" i="94" s="1"/>
  <c r="X81" i="81"/>
  <c r="Z80" i="81"/>
  <c r="M80" i="94" s="1"/>
  <c r="Y80" i="81"/>
  <c r="L80" i="94" s="1"/>
  <c r="X80" i="81"/>
  <c r="Z79" i="81"/>
  <c r="M79" i="94" s="1"/>
  <c r="Y79" i="81"/>
  <c r="L79" i="94" s="1"/>
  <c r="X79" i="81"/>
  <c r="Z78" i="81"/>
  <c r="M78" i="94" s="1"/>
  <c r="Y78" i="81"/>
  <c r="L78" i="94" s="1"/>
  <c r="X78" i="81"/>
  <c r="Z76" i="81"/>
  <c r="M76" i="94" s="1"/>
  <c r="Y76" i="81"/>
  <c r="L76" i="94" s="1"/>
  <c r="X76" i="81"/>
  <c r="Z75" i="81"/>
  <c r="M75" i="94" s="1"/>
  <c r="Y75" i="81"/>
  <c r="L75" i="94" s="1"/>
  <c r="X75" i="81"/>
  <c r="Z74" i="81"/>
  <c r="M74" i="94" s="1"/>
  <c r="Y74" i="81"/>
  <c r="L74" i="94" s="1"/>
  <c r="X74" i="81"/>
  <c r="Z73" i="81"/>
  <c r="M73" i="94" s="1"/>
  <c r="Y73" i="81"/>
  <c r="L73" i="94" s="1"/>
  <c r="X73" i="81"/>
  <c r="Z72" i="81"/>
  <c r="M72" i="94" s="1"/>
  <c r="Y72" i="81"/>
  <c r="L72" i="94" s="1"/>
  <c r="X72" i="81"/>
  <c r="Z71" i="81"/>
  <c r="M71" i="94" s="1"/>
  <c r="Y71" i="81"/>
  <c r="L71" i="94" s="1"/>
  <c r="X71" i="81"/>
  <c r="Z70" i="81"/>
  <c r="M70" i="94" s="1"/>
  <c r="Y70" i="81"/>
  <c r="L70" i="94" s="1"/>
  <c r="X70" i="81"/>
  <c r="Z69" i="81"/>
  <c r="M69" i="94" s="1"/>
  <c r="Y69" i="81"/>
  <c r="L69" i="94" s="1"/>
  <c r="X69" i="81"/>
  <c r="Z67" i="81"/>
  <c r="M67" i="94" s="1"/>
  <c r="Y67" i="81"/>
  <c r="X67" i="81"/>
  <c r="Z66" i="81"/>
  <c r="M66" i="94" s="1"/>
  <c r="Y66" i="81"/>
  <c r="L66" i="94" s="1"/>
  <c r="X66" i="81"/>
  <c r="Z65" i="81"/>
  <c r="M65" i="94" s="1"/>
  <c r="Y65" i="81"/>
  <c r="L65" i="94" s="1"/>
  <c r="X65" i="81"/>
  <c r="Z64" i="81"/>
  <c r="M64" i="94" s="1"/>
  <c r="Y64" i="81"/>
  <c r="L64" i="94" s="1"/>
  <c r="X64" i="81"/>
  <c r="Z63" i="81"/>
  <c r="M63" i="94" s="1"/>
  <c r="Y63" i="81"/>
  <c r="X63" i="81"/>
  <c r="Z62" i="81"/>
  <c r="M62" i="94" s="1"/>
  <c r="Y62" i="81"/>
  <c r="L62" i="94" s="1"/>
  <c r="X62" i="81"/>
  <c r="Z61" i="81"/>
  <c r="M61" i="94" s="1"/>
  <c r="Y61" i="81"/>
  <c r="L61" i="94" s="1"/>
  <c r="X61" i="81"/>
  <c r="Z60" i="81"/>
  <c r="M60" i="94" s="1"/>
  <c r="Y60" i="81"/>
  <c r="L60" i="94" s="1"/>
  <c r="X60" i="81"/>
  <c r="Z58" i="81"/>
  <c r="M58" i="94" s="1"/>
  <c r="Y58" i="81"/>
  <c r="L58" i="94" s="1"/>
  <c r="X58" i="81"/>
  <c r="Z57" i="81"/>
  <c r="M57" i="94" s="1"/>
  <c r="Y57" i="81"/>
  <c r="L57" i="94" s="1"/>
  <c r="X57" i="81"/>
  <c r="Z56" i="81"/>
  <c r="M56" i="94" s="1"/>
  <c r="Y56" i="81"/>
  <c r="L56" i="94" s="1"/>
  <c r="X56" i="81"/>
  <c r="Z55" i="81"/>
  <c r="M55" i="94" s="1"/>
  <c r="Y55" i="81"/>
  <c r="L55" i="94" s="1"/>
  <c r="X55" i="81"/>
  <c r="Z54" i="81"/>
  <c r="M54" i="94" s="1"/>
  <c r="Y54" i="81"/>
  <c r="L54" i="94" s="1"/>
  <c r="X54" i="81"/>
  <c r="Z53" i="81"/>
  <c r="M53" i="94" s="1"/>
  <c r="Y53" i="81"/>
  <c r="L53" i="94" s="1"/>
  <c r="X53" i="81"/>
  <c r="Z52" i="81"/>
  <c r="M52" i="94" s="1"/>
  <c r="Y52" i="81"/>
  <c r="X52" i="81"/>
  <c r="Z51" i="81"/>
  <c r="M51" i="94" s="1"/>
  <c r="Y51" i="81"/>
  <c r="L51" i="94" s="1"/>
  <c r="X51" i="81"/>
  <c r="Z49" i="81"/>
  <c r="M49" i="94" s="1"/>
  <c r="Y49" i="81"/>
  <c r="X49" i="81"/>
  <c r="Z48" i="81"/>
  <c r="M48" i="94" s="1"/>
  <c r="Y48" i="81"/>
  <c r="L48" i="94" s="1"/>
  <c r="X48" i="81"/>
  <c r="Z47" i="81"/>
  <c r="M47" i="94" s="1"/>
  <c r="Y47" i="81"/>
  <c r="L47" i="94" s="1"/>
  <c r="X47" i="81"/>
  <c r="Z46" i="81"/>
  <c r="M46" i="94" s="1"/>
  <c r="Y46" i="81"/>
  <c r="L46" i="94" s="1"/>
  <c r="X46" i="81"/>
  <c r="Z45" i="81"/>
  <c r="M45" i="94" s="1"/>
  <c r="Y45" i="81"/>
  <c r="X45" i="81"/>
  <c r="Z44" i="81"/>
  <c r="M44" i="94" s="1"/>
  <c r="Y44" i="81"/>
  <c r="L44" i="94" s="1"/>
  <c r="X44" i="81"/>
  <c r="Z43" i="81"/>
  <c r="M43" i="94" s="1"/>
  <c r="Y43" i="81"/>
  <c r="L43" i="94" s="1"/>
  <c r="X43" i="81"/>
  <c r="Z42" i="81"/>
  <c r="M42" i="94" s="1"/>
  <c r="Y42" i="81"/>
  <c r="L42" i="94" s="1"/>
  <c r="X42" i="81"/>
  <c r="Z40" i="81"/>
  <c r="M40" i="94" s="1"/>
  <c r="Y40" i="81"/>
  <c r="L40" i="94" s="1"/>
  <c r="X40" i="81"/>
  <c r="Z39" i="81"/>
  <c r="M39" i="94" s="1"/>
  <c r="Y39" i="81"/>
  <c r="X39" i="81"/>
  <c r="Z38" i="81"/>
  <c r="M38" i="94" s="1"/>
  <c r="Y38" i="81"/>
  <c r="L38" i="94" s="1"/>
  <c r="X38" i="81"/>
  <c r="Z37" i="81"/>
  <c r="M37" i="94" s="1"/>
  <c r="Y37" i="81"/>
  <c r="L37" i="94" s="1"/>
  <c r="X37" i="81"/>
  <c r="Z36" i="81"/>
  <c r="M36" i="94" s="1"/>
  <c r="Y36" i="81"/>
  <c r="L36" i="94" s="1"/>
  <c r="X36" i="81"/>
  <c r="Z35" i="81"/>
  <c r="M35" i="94" s="1"/>
  <c r="Y35" i="81"/>
  <c r="L35" i="94" s="1"/>
  <c r="X35" i="81"/>
  <c r="Z34" i="81"/>
  <c r="M34" i="94" s="1"/>
  <c r="Y34" i="81"/>
  <c r="L34" i="94" s="1"/>
  <c r="X34" i="81"/>
  <c r="Z33" i="81"/>
  <c r="M33" i="94" s="1"/>
  <c r="Y33" i="81"/>
  <c r="L33" i="94" s="1"/>
  <c r="X33" i="81"/>
  <c r="Z31" i="81"/>
  <c r="M31" i="94" s="1"/>
  <c r="Y31" i="81"/>
  <c r="X31" i="81"/>
  <c r="Z30" i="81"/>
  <c r="Y30" i="81"/>
  <c r="L30" i="94" s="1"/>
  <c r="X30" i="81"/>
  <c r="Z29" i="81"/>
  <c r="M29" i="94" s="1"/>
  <c r="Y29" i="81"/>
  <c r="L29" i="94" s="1"/>
  <c r="X29" i="81"/>
  <c r="Z28" i="81"/>
  <c r="M28" i="94" s="1"/>
  <c r="Y28" i="81"/>
  <c r="L28" i="94" s="1"/>
  <c r="X28" i="81"/>
  <c r="Z27" i="81"/>
  <c r="M27" i="94" s="1"/>
  <c r="Y27" i="81"/>
  <c r="X27" i="81"/>
  <c r="Z26" i="81"/>
  <c r="M26" i="94" s="1"/>
  <c r="Y26" i="81"/>
  <c r="X26" i="81"/>
  <c r="Z25" i="81"/>
  <c r="M25" i="94" s="1"/>
  <c r="Y25" i="81"/>
  <c r="L25" i="94" s="1"/>
  <c r="X25" i="81"/>
  <c r="Z24" i="81"/>
  <c r="M24" i="94" s="1"/>
  <c r="Y24" i="81"/>
  <c r="L24" i="94" s="1"/>
  <c r="X24" i="81"/>
  <c r="AB14" i="81"/>
  <c r="AC14" i="81"/>
  <c r="AD14" i="81"/>
  <c r="AE14" i="81"/>
  <c r="AF14" i="81"/>
  <c r="AG14" i="81"/>
  <c r="AH14" i="81"/>
  <c r="AI14" i="81"/>
  <c r="AJ14" i="81"/>
  <c r="AK14" i="81"/>
  <c r="AL14" i="81"/>
  <c r="AM14" i="81"/>
  <c r="Z129" i="81"/>
  <c r="M129" i="94" s="1"/>
  <c r="Y129" i="81"/>
  <c r="X129" i="81"/>
  <c r="Z128" i="81"/>
  <c r="M128" i="94" s="1"/>
  <c r="Y128" i="81"/>
  <c r="L128" i="94" s="1"/>
  <c r="X128" i="81"/>
  <c r="Z127" i="81"/>
  <c r="M127" i="94" s="1"/>
  <c r="Y127" i="81"/>
  <c r="X127" i="81"/>
  <c r="Z126" i="81"/>
  <c r="M126" i="94" s="1"/>
  <c r="Y126" i="81"/>
  <c r="L126" i="94" s="1"/>
  <c r="X126" i="81"/>
  <c r="Z125" i="81"/>
  <c r="M125" i="94" s="1"/>
  <c r="Y125" i="81"/>
  <c r="L125" i="94" s="1"/>
  <c r="X125" i="81"/>
  <c r="Z124" i="81"/>
  <c r="M124" i="94" s="1"/>
  <c r="Y124" i="81"/>
  <c r="L124" i="94" s="1"/>
  <c r="X124" i="81"/>
  <c r="Z123" i="81"/>
  <c r="M123" i="94" s="1"/>
  <c r="Y123" i="81"/>
  <c r="L123" i="94" s="1"/>
  <c r="X123" i="81"/>
  <c r="Z121" i="81"/>
  <c r="M121" i="94" s="1"/>
  <c r="Y121" i="81"/>
  <c r="L121" i="94" s="1"/>
  <c r="X121" i="81"/>
  <c r="Z120" i="81"/>
  <c r="M120" i="94" s="1"/>
  <c r="Y120" i="81"/>
  <c r="L120" i="94" s="1"/>
  <c r="X120" i="81"/>
  <c r="Z119" i="81"/>
  <c r="M119" i="94" s="1"/>
  <c r="Y119" i="81"/>
  <c r="L119" i="94" s="1"/>
  <c r="X119" i="81"/>
  <c r="Z117" i="81"/>
  <c r="M117" i="94" s="1"/>
  <c r="Y117" i="81"/>
  <c r="X117" i="81"/>
  <c r="Z116" i="81"/>
  <c r="M116" i="94" s="1"/>
  <c r="Y116" i="81"/>
  <c r="L116" i="94" s="1"/>
  <c r="X116" i="81"/>
  <c r="Z115" i="81"/>
  <c r="M115" i="94" s="1"/>
  <c r="Y115" i="81"/>
  <c r="L115" i="94" s="1"/>
  <c r="X115" i="81"/>
  <c r="Z113" i="81"/>
  <c r="M113" i="94" s="1"/>
  <c r="Y113" i="81"/>
  <c r="L113" i="94" s="1"/>
  <c r="X113" i="81"/>
  <c r="Z112" i="81"/>
  <c r="M112" i="94" s="1"/>
  <c r="Y112" i="81"/>
  <c r="L112" i="94" s="1"/>
  <c r="X112" i="81"/>
  <c r="Z111" i="81"/>
  <c r="M111" i="94" s="1"/>
  <c r="Y111" i="81"/>
  <c r="L111" i="94" s="1"/>
  <c r="X111" i="81"/>
  <c r="Z109" i="81"/>
  <c r="M109" i="94" s="1"/>
  <c r="Y109" i="81"/>
  <c r="L109" i="94" s="1"/>
  <c r="X109" i="81"/>
  <c r="Z108" i="81"/>
  <c r="M108" i="94" s="1"/>
  <c r="Y108" i="81"/>
  <c r="L108" i="94" s="1"/>
  <c r="X108" i="81"/>
  <c r="Z107" i="81"/>
  <c r="M107" i="94" s="1"/>
  <c r="Y107" i="81"/>
  <c r="L107" i="94" s="1"/>
  <c r="X107" i="81"/>
  <c r="Z105" i="81"/>
  <c r="M105" i="94" s="1"/>
  <c r="Y105" i="81"/>
  <c r="L105" i="94" s="1"/>
  <c r="X105" i="81"/>
  <c r="Z104" i="81"/>
  <c r="M104" i="94" s="1"/>
  <c r="Y104" i="81"/>
  <c r="X104" i="81"/>
  <c r="Z103" i="81"/>
  <c r="M103" i="94" s="1"/>
  <c r="Y103" i="81"/>
  <c r="L103" i="94" s="1"/>
  <c r="X103" i="81"/>
  <c r="Z22" i="81"/>
  <c r="M22" i="94" s="1"/>
  <c r="Y22" i="81"/>
  <c r="L22" i="94" s="1"/>
  <c r="X22" i="81"/>
  <c r="Z21" i="81"/>
  <c r="M21" i="94" s="1"/>
  <c r="Y21" i="81"/>
  <c r="L21" i="94" s="1"/>
  <c r="X21" i="81"/>
  <c r="Z20" i="81"/>
  <c r="M20" i="94" s="1"/>
  <c r="Y20" i="81"/>
  <c r="L20" i="94" s="1"/>
  <c r="X20" i="81"/>
  <c r="Z19" i="81"/>
  <c r="M19" i="94" s="1"/>
  <c r="Y19" i="81"/>
  <c r="L19" i="94" s="1"/>
  <c r="X19" i="81"/>
  <c r="Z18" i="81"/>
  <c r="M18" i="94" s="1"/>
  <c r="Y18" i="81"/>
  <c r="L18" i="94" s="1"/>
  <c r="X18" i="81"/>
  <c r="Z17" i="81"/>
  <c r="Y17" i="81"/>
  <c r="L17" i="94" s="1"/>
  <c r="X17" i="81"/>
  <c r="Z16" i="81"/>
  <c r="M16" i="94" s="1"/>
  <c r="Y16" i="81"/>
  <c r="L16" i="94" s="1"/>
  <c r="X16" i="81"/>
  <c r="Y15" i="81"/>
  <c r="L15" i="94" s="1"/>
  <c r="Z15" i="81"/>
  <c r="M15" i="94" s="1"/>
  <c r="X15" i="81"/>
  <c r="AK14" i="59" l="1"/>
  <c r="AK19" i="59"/>
  <c r="AK24" i="59"/>
  <c r="AK29" i="59"/>
  <c r="C33" i="59"/>
  <c r="AK33" i="59"/>
  <c r="AK38" i="59"/>
  <c r="AK43" i="59"/>
  <c r="AK13" i="59"/>
  <c r="AK7" i="59" s="1"/>
  <c r="AK18" i="59"/>
  <c r="AK23" i="59"/>
  <c r="AK27" i="59"/>
  <c r="AK32" i="59"/>
  <c r="AK37" i="59"/>
  <c r="AK42" i="59"/>
  <c r="AK40" i="59" s="1"/>
  <c r="AK11" i="59"/>
  <c r="AK10" i="59" s="1"/>
  <c r="AK15" i="59"/>
  <c r="AK9" i="59" s="1"/>
  <c r="AK20" i="59"/>
  <c r="AK16" i="59" s="1"/>
  <c r="AK25" i="59"/>
  <c r="AK30" i="59"/>
  <c r="AK6" i="59" s="1"/>
  <c r="AK35" i="59"/>
  <c r="AK39" i="59"/>
  <c r="AK34" i="59" s="1"/>
  <c r="AK44" i="59"/>
  <c r="AK14" i="58"/>
  <c r="AK19" i="58"/>
  <c r="AK24" i="58"/>
  <c r="AK29" i="58"/>
  <c r="AK33" i="58"/>
  <c r="AK5" i="58"/>
  <c r="AK12" i="58"/>
  <c r="AK17" i="58"/>
  <c r="AK21" i="58"/>
  <c r="AK26" i="58"/>
  <c r="AK22" i="58" s="1"/>
  <c r="AK36" i="58"/>
  <c r="AK34" i="58" s="1"/>
  <c r="AK41" i="58"/>
  <c r="AK45" i="58"/>
  <c r="AK27" i="57"/>
  <c r="AK17" i="57"/>
  <c r="AK21" i="57"/>
  <c r="AK31" i="57"/>
  <c r="AK28" i="57" s="1"/>
  <c r="AK41" i="57"/>
  <c r="AK45" i="57"/>
  <c r="AK14" i="57"/>
  <c r="AK19" i="57"/>
  <c r="AK29" i="57"/>
  <c r="AK33" i="57"/>
  <c r="AK38" i="57"/>
  <c r="AK18" i="55"/>
  <c r="AK6" i="55" s="1"/>
  <c r="AK23" i="55"/>
  <c r="AK27" i="55"/>
  <c r="AK32" i="55"/>
  <c r="AK37" i="55"/>
  <c r="AK42" i="55"/>
  <c r="H35" i="82"/>
  <c r="AK34" i="55"/>
  <c r="AK11" i="55"/>
  <c r="AK14" i="55"/>
  <c r="AK8" i="55" s="1"/>
  <c r="N23" i="82"/>
  <c r="AK15" i="55"/>
  <c r="AK9" i="55" s="1"/>
  <c r="AK19" i="55"/>
  <c r="AK7" i="55" s="1"/>
  <c r="AK24" i="55"/>
  <c r="AK29" i="55"/>
  <c r="AK28" i="55" s="1"/>
  <c r="AK33" i="55"/>
  <c r="AK38" i="55"/>
  <c r="AK43" i="55"/>
  <c r="AK40" i="55" s="1"/>
  <c r="AK32" i="53"/>
  <c r="AK166" i="52"/>
  <c r="AK143" i="52"/>
  <c r="AK152" i="52"/>
  <c r="S41" i="81"/>
  <c r="AK20" i="52"/>
  <c r="AK29" i="52"/>
  <c r="AK38" i="52"/>
  <c r="AK46" i="52"/>
  <c r="AK10" i="52" s="1"/>
  <c r="AK51" i="52"/>
  <c r="AK55" i="52"/>
  <c r="AK60" i="52"/>
  <c r="AK64" i="52"/>
  <c r="AK69" i="52"/>
  <c r="AK73" i="52"/>
  <c r="AK78" i="52"/>
  <c r="AK76" i="52" s="1"/>
  <c r="AK82" i="52"/>
  <c r="AK96" i="52"/>
  <c r="AK100" i="52"/>
  <c r="AK106" i="52"/>
  <c r="AK110" i="52"/>
  <c r="C110" i="52" s="1"/>
  <c r="AK124" i="52"/>
  <c r="AK121" i="52" s="1"/>
  <c r="AK134" i="52"/>
  <c r="AK146" i="52"/>
  <c r="AK160" i="52"/>
  <c r="AK157" i="52" s="1"/>
  <c r="AK167" i="52"/>
  <c r="AK6" i="52"/>
  <c r="AK14" i="52"/>
  <c r="AK18" i="52"/>
  <c r="AK23" i="52"/>
  <c r="AK27" i="52"/>
  <c r="AK32" i="52"/>
  <c r="AK36" i="52"/>
  <c r="C36" i="52" s="1"/>
  <c r="AK41" i="52"/>
  <c r="AK44" i="52"/>
  <c r="AK48" i="52"/>
  <c r="AK53" i="52"/>
  <c r="C53" i="52" s="1"/>
  <c r="AK57" i="52"/>
  <c r="AK62" i="52"/>
  <c r="AK66" i="52"/>
  <c r="AK71" i="52"/>
  <c r="C71" i="52" s="1"/>
  <c r="AK75" i="52"/>
  <c r="AK80" i="52"/>
  <c r="AK84" i="52"/>
  <c r="AK98" i="52"/>
  <c r="AK94" i="52" s="1"/>
  <c r="AK104" i="52"/>
  <c r="AK108" i="52"/>
  <c r="AK103" i="52" s="1"/>
  <c r="AK151" i="52"/>
  <c r="AK148" i="52" s="1"/>
  <c r="AK142" i="52"/>
  <c r="AK139" i="52" s="1"/>
  <c r="H6" i="81"/>
  <c r="P6" i="81"/>
  <c r="L6" i="81"/>
  <c r="AK67" i="52"/>
  <c r="AK130" i="52"/>
  <c r="AK58" i="52"/>
  <c r="AK112" i="52"/>
  <c r="AK122" i="21"/>
  <c r="AK122" i="48"/>
  <c r="C122" i="51"/>
  <c r="C91" i="51"/>
  <c r="AK91" i="21"/>
  <c r="AK91" i="48"/>
  <c r="AK23" i="51"/>
  <c r="AK27" i="51"/>
  <c r="C27" i="51" s="1"/>
  <c r="AK32" i="51"/>
  <c r="AK36" i="51"/>
  <c r="AK54" i="51"/>
  <c r="AK59" i="51"/>
  <c r="AK63" i="51"/>
  <c r="AK68" i="51"/>
  <c r="AK72" i="51"/>
  <c r="AK77" i="51"/>
  <c r="AK81" i="51"/>
  <c r="AK86" i="51"/>
  <c r="C90" i="51"/>
  <c r="AK90" i="21"/>
  <c r="AK90" i="48"/>
  <c r="AK120" i="21"/>
  <c r="AK120" i="48"/>
  <c r="C120" i="51"/>
  <c r="AK125" i="51"/>
  <c r="AK111" i="21"/>
  <c r="AK111" i="48"/>
  <c r="C111" i="51"/>
  <c r="AK126" i="21"/>
  <c r="AK126" i="48"/>
  <c r="C126" i="51"/>
  <c r="C89" i="51"/>
  <c r="AK89" i="21"/>
  <c r="AK89" i="48"/>
  <c r="AK114" i="21"/>
  <c r="AK114" i="48"/>
  <c r="C114" i="51"/>
  <c r="C87" i="51"/>
  <c r="AK87" i="21"/>
  <c r="AK87" i="48"/>
  <c r="AK16" i="51"/>
  <c r="AK20" i="51"/>
  <c r="AK25" i="51"/>
  <c r="AK29" i="51"/>
  <c r="C29" i="51" s="1"/>
  <c r="AK34" i="51"/>
  <c r="AK38" i="51"/>
  <c r="AK43" i="51"/>
  <c r="AK47" i="51"/>
  <c r="C47" i="51" s="1"/>
  <c r="AK52" i="51"/>
  <c r="AK56" i="51"/>
  <c r="AK61" i="51"/>
  <c r="AK65" i="51"/>
  <c r="AK70" i="51"/>
  <c r="AK74" i="51"/>
  <c r="AK79" i="51"/>
  <c r="AK83" i="51"/>
  <c r="C83" i="51" s="1"/>
  <c r="AK88" i="51"/>
  <c r="AK92" i="51"/>
  <c r="AK97" i="51"/>
  <c r="AK102" i="51"/>
  <c r="AK107" i="51"/>
  <c r="AK112" i="51"/>
  <c r="AK118" i="51"/>
  <c r="AK123" i="51"/>
  <c r="AK127" i="51"/>
  <c r="AK17" i="50"/>
  <c r="AK21" i="50"/>
  <c r="AK26" i="50"/>
  <c r="AK35" i="50"/>
  <c r="AK44" i="50"/>
  <c r="AK53" i="50"/>
  <c r="AK57" i="50"/>
  <c r="AK62" i="50"/>
  <c r="AK66" i="50"/>
  <c r="AK71" i="50"/>
  <c r="AK75" i="50"/>
  <c r="AK80" i="50"/>
  <c r="AK84" i="50"/>
  <c r="AK98" i="50"/>
  <c r="AK104" i="50"/>
  <c r="AK103" i="50" s="1"/>
  <c r="AK108" i="50"/>
  <c r="AK116" i="50"/>
  <c r="AK128" i="50"/>
  <c r="AK142" i="50"/>
  <c r="AK139" i="50" s="1"/>
  <c r="AK76" i="50"/>
  <c r="AK112" i="50"/>
  <c r="AK148" i="50"/>
  <c r="AK9" i="50"/>
  <c r="AK15" i="50"/>
  <c r="AK19" i="50"/>
  <c r="AK28" i="50"/>
  <c r="AK33" i="50"/>
  <c r="AK37" i="50"/>
  <c r="AK42" i="50"/>
  <c r="AK46" i="50"/>
  <c r="AK51" i="50"/>
  <c r="AK49" i="50" s="1"/>
  <c r="AK55" i="50"/>
  <c r="AK60" i="50"/>
  <c r="AK58" i="50" s="1"/>
  <c r="AK64" i="50"/>
  <c r="AK69" i="50"/>
  <c r="AK73" i="50"/>
  <c r="AK78" i="50"/>
  <c r="AK82" i="50"/>
  <c r="AK96" i="50"/>
  <c r="AK94" i="50" s="1"/>
  <c r="AK100" i="50"/>
  <c r="AK106" i="50"/>
  <c r="AK110" i="50"/>
  <c r="AK11" i="50" s="1"/>
  <c r="AK124" i="50"/>
  <c r="AK121" i="50" s="1"/>
  <c r="AK134" i="50"/>
  <c r="AK130" i="50" s="1"/>
  <c r="AK146" i="50"/>
  <c r="AK160" i="50"/>
  <c r="AK157" i="50" s="1"/>
  <c r="AK167" i="50"/>
  <c r="Y11" i="81"/>
  <c r="Z35" i="94"/>
  <c r="AK16" i="58"/>
  <c r="AK61" i="53"/>
  <c r="AG31" i="94"/>
  <c r="AK30" i="52"/>
  <c r="AK12" i="52" s="1"/>
  <c r="K59" i="81"/>
  <c r="AG53" i="94"/>
  <c r="AK52" i="52"/>
  <c r="AG44" i="94"/>
  <c r="AG41" i="94" s="1"/>
  <c r="AK43" i="52"/>
  <c r="AG35" i="94"/>
  <c r="AK34" i="52"/>
  <c r="AK25" i="52"/>
  <c r="AK22" i="52" s="1"/>
  <c r="AK16" i="52"/>
  <c r="R94" i="81"/>
  <c r="R41" i="81"/>
  <c r="AK40" i="50"/>
  <c r="S49" i="94"/>
  <c r="AK48" i="50"/>
  <c r="S40" i="94"/>
  <c r="AK39" i="50"/>
  <c r="C39" i="50" s="1"/>
  <c r="S31" i="94"/>
  <c r="AK30" i="50"/>
  <c r="S25" i="94"/>
  <c r="AK24" i="50"/>
  <c r="S35" i="94"/>
  <c r="AK34" i="50"/>
  <c r="S26" i="94"/>
  <c r="AK25" i="50"/>
  <c r="AK22" i="50" s="1"/>
  <c r="S17" i="94"/>
  <c r="AK16" i="50"/>
  <c r="Z19" i="93"/>
  <c r="AK18" i="57"/>
  <c r="Z21" i="93"/>
  <c r="AK20" i="57"/>
  <c r="AK16" i="57" s="1"/>
  <c r="Z25" i="93"/>
  <c r="AK24" i="57"/>
  <c r="Z27" i="93"/>
  <c r="AK26" i="57"/>
  <c r="AK8" i="57" s="1"/>
  <c r="AK43" i="57"/>
  <c r="AK40" i="57" s="1"/>
  <c r="Z38" i="93"/>
  <c r="AK37" i="57"/>
  <c r="Z12" i="93"/>
  <c r="AK11" i="57"/>
  <c r="AK5" i="57" s="1"/>
  <c r="Z37" i="93"/>
  <c r="AK36" i="57"/>
  <c r="Z26" i="93"/>
  <c r="AK25" i="57"/>
  <c r="AK10" i="57"/>
  <c r="L12" i="93"/>
  <c r="AK31" i="58"/>
  <c r="C31" i="58" s="1"/>
  <c r="AK40" i="58"/>
  <c r="AK9" i="58"/>
  <c r="AK7" i="58"/>
  <c r="AK10" i="58"/>
  <c r="AN46" i="93"/>
  <c r="AN32" i="93"/>
  <c r="C19" i="59"/>
  <c r="AN22" i="93"/>
  <c r="AN16" i="93"/>
  <c r="S44" i="93"/>
  <c r="AQ44" i="82"/>
  <c r="BM9" i="81"/>
  <c r="BL10" i="81"/>
  <c r="BN12" i="81"/>
  <c r="BM13" i="81"/>
  <c r="BL9" i="81"/>
  <c r="AK8" i="51" s="1"/>
  <c r="BO64" i="81"/>
  <c r="BO116" i="81"/>
  <c r="C44" i="59"/>
  <c r="C26" i="59"/>
  <c r="H94" i="81"/>
  <c r="L94" i="81"/>
  <c r="P94" i="81"/>
  <c r="H32" i="81"/>
  <c r="AK17" i="53"/>
  <c r="AO41" i="94"/>
  <c r="CZ41" i="81"/>
  <c r="AK33" i="53"/>
  <c r="AK37" i="53"/>
  <c r="AK60" i="53"/>
  <c r="DC74" i="81"/>
  <c r="C33" i="58"/>
  <c r="C43" i="58"/>
  <c r="AH11" i="94"/>
  <c r="AG102" i="94"/>
  <c r="AH114" i="94"/>
  <c r="AG118" i="94"/>
  <c r="CI78" i="81"/>
  <c r="N10" i="82"/>
  <c r="R9" i="82"/>
  <c r="J9" i="82"/>
  <c r="J7" i="82"/>
  <c r="F44" i="93"/>
  <c r="BN9" i="81"/>
  <c r="BO9" i="81" s="1"/>
  <c r="BL11" i="81"/>
  <c r="BN13" i="81"/>
  <c r="AA8" i="94"/>
  <c r="AA102" i="94"/>
  <c r="Z106" i="94"/>
  <c r="BR5" i="81"/>
  <c r="BZ5" i="81"/>
  <c r="I106" i="81"/>
  <c r="M106" i="81"/>
  <c r="AA55" i="81"/>
  <c r="I50" i="81"/>
  <c r="J23" i="81"/>
  <c r="R23" i="81"/>
  <c r="Z7" i="81"/>
  <c r="M7" i="94"/>
  <c r="M59" i="81"/>
  <c r="M102" i="94"/>
  <c r="L106" i="94"/>
  <c r="X68" i="81"/>
  <c r="M13" i="94"/>
  <c r="M106" i="94"/>
  <c r="L110" i="94"/>
  <c r="X13" i="81"/>
  <c r="W18" i="81"/>
  <c r="AA18" i="81"/>
  <c r="AA66" i="81"/>
  <c r="Y6" i="81"/>
  <c r="Y10" i="81"/>
  <c r="AA36" i="82"/>
  <c r="AT13" i="81"/>
  <c r="AA128" i="81"/>
  <c r="W29" i="81"/>
  <c r="M23" i="82"/>
  <c r="N59" i="81"/>
  <c r="R59" i="81"/>
  <c r="AO11" i="94"/>
  <c r="AK20" i="53"/>
  <c r="C20" i="53" s="1"/>
  <c r="DC26" i="81"/>
  <c r="AK80" i="53"/>
  <c r="AN41" i="93"/>
  <c r="AO7" i="93"/>
  <c r="AN10" i="93"/>
  <c r="DC39" i="82"/>
  <c r="C61" i="52"/>
  <c r="AG114" i="94"/>
  <c r="J59" i="81"/>
  <c r="C37" i="52"/>
  <c r="AH94" i="94"/>
  <c r="BQ5" i="81"/>
  <c r="BN6" i="81"/>
  <c r="BM10" i="81"/>
  <c r="BO16" i="81"/>
  <c r="BL59" i="81"/>
  <c r="AA86" i="94"/>
  <c r="Z114" i="94"/>
  <c r="BN118" i="81"/>
  <c r="BN41" i="81"/>
  <c r="AA114" i="94"/>
  <c r="BL7" i="81"/>
  <c r="AK6" i="51" s="1"/>
  <c r="BW5" i="81"/>
  <c r="BN8" i="81"/>
  <c r="AA118" i="94"/>
  <c r="BK31" i="82"/>
  <c r="F45" i="93"/>
  <c r="H50" i="81"/>
  <c r="S7" i="94"/>
  <c r="T8" i="94"/>
  <c r="S11" i="94"/>
  <c r="AT110" i="81"/>
  <c r="AU129" i="81"/>
  <c r="T129" i="94"/>
  <c r="C172" i="50"/>
  <c r="R129" i="94"/>
  <c r="F128" i="81"/>
  <c r="BF5" i="81"/>
  <c r="C64" i="50"/>
  <c r="S114" i="94"/>
  <c r="AA24" i="82"/>
  <c r="M9" i="94"/>
  <c r="M118" i="94"/>
  <c r="AA121" i="81"/>
  <c r="AA73" i="81"/>
  <c r="AC5" i="81"/>
  <c r="Y12" i="81"/>
  <c r="Z6" i="81"/>
  <c r="L6" i="94"/>
  <c r="X102" i="81"/>
  <c r="M68" i="94"/>
  <c r="AA84" i="81"/>
  <c r="J6" i="81"/>
  <c r="F129" i="81"/>
  <c r="L10" i="94"/>
  <c r="AK29" i="49"/>
  <c r="C29" i="49" s="1"/>
  <c r="W66" i="81"/>
  <c r="X11" i="81"/>
  <c r="AM15" i="93"/>
  <c r="AL15" i="93" s="1"/>
  <c r="AM20" i="93"/>
  <c r="AL20" i="93" s="1"/>
  <c r="AM25" i="93"/>
  <c r="C24" i="59"/>
  <c r="AM30" i="93"/>
  <c r="AN35" i="93"/>
  <c r="CY39" i="82"/>
  <c r="DA41" i="82"/>
  <c r="AM43" i="93"/>
  <c r="AL43" i="93" s="1"/>
  <c r="C42" i="59"/>
  <c r="AM19" i="93"/>
  <c r="C18" i="59"/>
  <c r="AM28" i="93"/>
  <c r="C27" i="59"/>
  <c r="AM33" i="93"/>
  <c r="C32" i="59"/>
  <c r="AM38" i="93"/>
  <c r="AL38" i="93" s="1"/>
  <c r="C37" i="59"/>
  <c r="AM39" i="93"/>
  <c r="AL39" i="93" s="1"/>
  <c r="C38" i="59"/>
  <c r="AM40" i="93"/>
  <c r="AL40" i="93" s="1"/>
  <c r="C39" i="59"/>
  <c r="AM42" i="93"/>
  <c r="AM46" i="93"/>
  <c r="AL46" i="93" s="1"/>
  <c r="AM13" i="93"/>
  <c r="AM18" i="93"/>
  <c r="AM22" i="93"/>
  <c r="C21" i="59"/>
  <c r="AM32" i="93"/>
  <c r="C31" i="59"/>
  <c r="AM37" i="93"/>
  <c r="C36" i="59"/>
  <c r="AM12" i="93"/>
  <c r="C15" i="59"/>
  <c r="AN17" i="93"/>
  <c r="AM21" i="93"/>
  <c r="C20" i="59"/>
  <c r="AM26" i="93"/>
  <c r="C25" i="59"/>
  <c r="AM31" i="93"/>
  <c r="C30" i="59"/>
  <c r="AM36" i="93"/>
  <c r="AM44" i="93"/>
  <c r="AL44" i="93" s="1"/>
  <c r="C43" i="59"/>
  <c r="AF30" i="93"/>
  <c r="AF39" i="93"/>
  <c r="C38" i="58"/>
  <c r="F46" i="93"/>
  <c r="CO5" i="82"/>
  <c r="CS5" i="82"/>
  <c r="AF12" i="93"/>
  <c r="AF16" i="93"/>
  <c r="AF21" i="93"/>
  <c r="C20" i="58"/>
  <c r="AF26" i="93"/>
  <c r="AE26" i="93" s="1"/>
  <c r="C25" i="58"/>
  <c r="C30" i="58"/>
  <c r="AF36" i="93"/>
  <c r="AF40" i="93"/>
  <c r="AE40" i="93" s="1"/>
  <c r="C39" i="58"/>
  <c r="AF45" i="93"/>
  <c r="C44" i="58"/>
  <c r="AF15" i="93"/>
  <c r="AE15" i="93" s="1"/>
  <c r="AF20" i="93"/>
  <c r="AE20" i="93" s="1"/>
  <c r="C19" i="58"/>
  <c r="AF14" i="93"/>
  <c r="AE14" i="93" s="1"/>
  <c r="AF19" i="93"/>
  <c r="C18" i="58"/>
  <c r="AF28" i="93"/>
  <c r="C27" i="58"/>
  <c r="AF33" i="93"/>
  <c r="C32" i="58"/>
  <c r="AH35" i="93"/>
  <c r="AF38" i="93"/>
  <c r="C37" i="58"/>
  <c r="AF43" i="93"/>
  <c r="AE43" i="93" s="1"/>
  <c r="C42" i="58"/>
  <c r="AF25" i="93"/>
  <c r="C24" i="58"/>
  <c r="CF9" i="82"/>
  <c r="C12" i="58"/>
  <c r="AH9" i="93"/>
  <c r="AF18" i="93"/>
  <c r="AE18" i="93" s="1"/>
  <c r="AF22" i="93"/>
  <c r="C21" i="58"/>
  <c r="AF27" i="93"/>
  <c r="C26" i="58"/>
  <c r="AH29" i="93"/>
  <c r="AF32" i="93"/>
  <c r="AE32" i="93" s="1"/>
  <c r="AF37" i="93"/>
  <c r="AE37" i="93" s="1"/>
  <c r="C36" i="58"/>
  <c r="AF46" i="93"/>
  <c r="AE46" i="93" s="1"/>
  <c r="C45" i="58"/>
  <c r="Y12" i="93"/>
  <c r="C15" i="57"/>
  <c r="Y16" i="93"/>
  <c r="C20" i="57"/>
  <c r="Y21" i="93"/>
  <c r="Y26" i="93"/>
  <c r="C26" i="57"/>
  <c r="Y27" i="93"/>
  <c r="X27" i="93" s="1"/>
  <c r="C27" i="57"/>
  <c r="Y28" i="93"/>
  <c r="X28" i="93" s="1"/>
  <c r="Y36" i="93"/>
  <c r="BO40" i="82"/>
  <c r="C39" i="57"/>
  <c r="Y40" i="93"/>
  <c r="X40" i="93" s="1"/>
  <c r="C44" i="57"/>
  <c r="Y45" i="93"/>
  <c r="X45" i="93" s="1"/>
  <c r="BY5" i="82"/>
  <c r="Y20" i="93"/>
  <c r="C19" i="57"/>
  <c r="C24" i="57"/>
  <c r="Y25" i="93"/>
  <c r="Y34" i="93"/>
  <c r="C38" i="57"/>
  <c r="Y39" i="93"/>
  <c r="Y44" i="93"/>
  <c r="C43" i="57"/>
  <c r="F45" i="82"/>
  <c r="Y14" i="93"/>
  <c r="BO19" i="82"/>
  <c r="C18" i="57"/>
  <c r="Y19" i="93"/>
  <c r="X19" i="93" s="1"/>
  <c r="Y24" i="93"/>
  <c r="BO31" i="82"/>
  <c r="C32" i="57"/>
  <c r="Y33" i="93"/>
  <c r="X33" i="93" s="1"/>
  <c r="BM10" i="82"/>
  <c r="Z34" i="93"/>
  <c r="X36" i="93"/>
  <c r="Y38" i="93"/>
  <c r="C37" i="57"/>
  <c r="X39" i="93"/>
  <c r="Y43" i="93"/>
  <c r="C42" i="57"/>
  <c r="F38" i="93"/>
  <c r="E42" i="93"/>
  <c r="BS5" i="82"/>
  <c r="CA5" i="82"/>
  <c r="Y13" i="93"/>
  <c r="Y18" i="93"/>
  <c r="C21" i="57"/>
  <c r="Y22" i="93"/>
  <c r="BK27" i="82"/>
  <c r="BO27" i="82"/>
  <c r="Y30" i="93"/>
  <c r="C30" i="57"/>
  <c r="Y31" i="93"/>
  <c r="Y32" i="93"/>
  <c r="C31" i="57"/>
  <c r="C36" i="57"/>
  <c r="Y37" i="93"/>
  <c r="Y42" i="93"/>
  <c r="C45" i="57"/>
  <c r="Y46" i="93"/>
  <c r="X46" i="93" s="1"/>
  <c r="AK11" i="56"/>
  <c r="AK15" i="56"/>
  <c r="R21" i="93"/>
  <c r="Q21" i="93" s="1"/>
  <c r="AK20" i="56"/>
  <c r="C20" i="56" s="1"/>
  <c r="R26" i="93"/>
  <c r="AK25" i="56"/>
  <c r="C25" i="56" s="1"/>
  <c r="R31" i="93"/>
  <c r="AK30" i="56"/>
  <c r="C30" i="56" s="1"/>
  <c r="R36" i="93"/>
  <c r="AK35" i="56"/>
  <c r="R40" i="93"/>
  <c r="Q40" i="93" s="1"/>
  <c r="AK39" i="56"/>
  <c r="C39" i="56" s="1"/>
  <c r="R46" i="93"/>
  <c r="AK45" i="56"/>
  <c r="C45" i="56" s="1"/>
  <c r="R20" i="93"/>
  <c r="Q20" i="93" s="1"/>
  <c r="AK19" i="56"/>
  <c r="C19" i="56" s="1"/>
  <c r="R25" i="93"/>
  <c r="Q25" i="93" s="1"/>
  <c r="AK24" i="56"/>
  <c r="C24" i="56" s="1"/>
  <c r="C29" i="56"/>
  <c r="R34" i="93"/>
  <c r="Q34" i="93" s="1"/>
  <c r="AK33" i="56"/>
  <c r="C33" i="56" s="1"/>
  <c r="R45" i="93"/>
  <c r="AK44" i="56"/>
  <c r="C44" i="56" s="1"/>
  <c r="R14" i="93"/>
  <c r="AK13" i="56"/>
  <c r="S9" i="93"/>
  <c r="R19" i="93"/>
  <c r="AK18" i="56"/>
  <c r="C18" i="56" s="1"/>
  <c r="R24" i="93"/>
  <c r="Q24" i="93" s="1"/>
  <c r="AK23" i="56"/>
  <c r="AK27" i="56"/>
  <c r="C27" i="56" s="1"/>
  <c r="R33" i="93"/>
  <c r="Q33" i="93" s="1"/>
  <c r="AK32" i="56"/>
  <c r="C32" i="56" s="1"/>
  <c r="R38" i="93"/>
  <c r="Q38" i="93" s="1"/>
  <c r="AK37" i="56"/>
  <c r="C37" i="56" s="1"/>
  <c r="R43" i="93"/>
  <c r="AK42" i="56"/>
  <c r="C42" i="56" s="1"/>
  <c r="R44" i="93"/>
  <c r="AK43" i="56"/>
  <c r="C43" i="56" s="1"/>
  <c r="R15" i="93"/>
  <c r="AK14" i="56"/>
  <c r="R39" i="93"/>
  <c r="Q39" i="93" s="1"/>
  <c r="AK38" i="56"/>
  <c r="C38" i="56" s="1"/>
  <c r="R13" i="93"/>
  <c r="AK12" i="56"/>
  <c r="R18" i="93"/>
  <c r="Q18" i="93" s="1"/>
  <c r="AK17" i="56"/>
  <c r="R22" i="93"/>
  <c r="AK21" i="56"/>
  <c r="C21" i="56" s="1"/>
  <c r="R27" i="93"/>
  <c r="Q27" i="93" s="1"/>
  <c r="AK26" i="56"/>
  <c r="C26" i="56" s="1"/>
  <c r="R32" i="93"/>
  <c r="AK31" i="56"/>
  <c r="C31" i="56" s="1"/>
  <c r="R37" i="93"/>
  <c r="AK36" i="56"/>
  <c r="C36" i="56" s="1"/>
  <c r="R42" i="93"/>
  <c r="AK41" i="56"/>
  <c r="Q44" i="93"/>
  <c r="K32" i="93"/>
  <c r="J32" i="93" s="1"/>
  <c r="K12" i="93"/>
  <c r="K15" i="93"/>
  <c r="Y6" i="82"/>
  <c r="L18" i="93"/>
  <c r="L17" i="93" s="1"/>
  <c r="K21" i="93"/>
  <c r="K28" i="93"/>
  <c r="K33" i="93"/>
  <c r="K40" i="93"/>
  <c r="K45" i="93"/>
  <c r="D28" i="82"/>
  <c r="D30" i="82"/>
  <c r="D33" i="82"/>
  <c r="K16" i="93"/>
  <c r="K27" i="93"/>
  <c r="J27" i="93" s="1"/>
  <c r="K44" i="93"/>
  <c r="Z9" i="82"/>
  <c r="M15" i="93"/>
  <c r="K13" i="93"/>
  <c r="J13" i="93" s="1"/>
  <c r="K19" i="93"/>
  <c r="Z17" i="82"/>
  <c r="M21" i="93"/>
  <c r="W24" i="82"/>
  <c r="K31" i="93"/>
  <c r="W36" i="82"/>
  <c r="K38" i="93"/>
  <c r="J38" i="93" s="1"/>
  <c r="K43" i="93"/>
  <c r="N7" i="82"/>
  <c r="F26" i="82"/>
  <c r="R8" i="82"/>
  <c r="N9" i="82"/>
  <c r="J10" i="82"/>
  <c r="R10" i="82"/>
  <c r="R7" i="82"/>
  <c r="N8" i="82"/>
  <c r="F46" i="82"/>
  <c r="K20" i="93"/>
  <c r="J20" i="93" s="1"/>
  <c r="AA28" i="82"/>
  <c r="L28" i="93"/>
  <c r="Z10" i="82"/>
  <c r="M16" i="93"/>
  <c r="K14" i="93"/>
  <c r="K18" i="93"/>
  <c r="K22" i="93"/>
  <c r="J22" i="93" s="1"/>
  <c r="K24" i="93"/>
  <c r="K25" i="93"/>
  <c r="J25" i="93" s="1"/>
  <c r="L23" i="93"/>
  <c r="K30" i="93"/>
  <c r="K34" i="93"/>
  <c r="K36" i="93"/>
  <c r="K37" i="93"/>
  <c r="K42" i="93"/>
  <c r="K46" i="93"/>
  <c r="F24" i="82"/>
  <c r="S6" i="82"/>
  <c r="E19" i="82"/>
  <c r="E21" i="82"/>
  <c r="D42" i="82"/>
  <c r="E42" i="82"/>
  <c r="D43" i="82"/>
  <c r="E43" i="82"/>
  <c r="F44" i="82"/>
  <c r="D45" i="82"/>
  <c r="E45" i="82"/>
  <c r="D46" i="82"/>
  <c r="R16" i="94"/>
  <c r="R20" i="94"/>
  <c r="T13" i="94"/>
  <c r="R25" i="94"/>
  <c r="Q25" i="94" s="1"/>
  <c r="C24" i="50"/>
  <c r="R29" i="94"/>
  <c r="C28" i="50"/>
  <c r="R34" i="94"/>
  <c r="C33" i="50"/>
  <c r="R38" i="94"/>
  <c r="C37" i="50"/>
  <c r="R43" i="94"/>
  <c r="Q43" i="94" s="1"/>
  <c r="C42" i="50"/>
  <c r="R48" i="94"/>
  <c r="C47" i="50"/>
  <c r="AU53" i="81"/>
  <c r="C52" i="50"/>
  <c r="R53" i="94"/>
  <c r="Q53" i="94" s="1"/>
  <c r="C56" i="50"/>
  <c r="R57" i="94"/>
  <c r="T59" i="94"/>
  <c r="R62" i="94"/>
  <c r="Q62" i="94" s="1"/>
  <c r="C61" i="50"/>
  <c r="R66" i="94"/>
  <c r="Q66" i="94" s="1"/>
  <c r="C65" i="50"/>
  <c r="T68" i="94"/>
  <c r="R71" i="94"/>
  <c r="Q71" i="94" s="1"/>
  <c r="C70" i="50"/>
  <c r="R75" i="94"/>
  <c r="C74" i="50"/>
  <c r="T77" i="94"/>
  <c r="C79" i="50"/>
  <c r="R80" i="94"/>
  <c r="Q80" i="94" s="1"/>
  <c r="C83" i="50"/>
  <c r="R84" i="94"/>
  <c r="Q84" i="94" s="1"/>
  <c r="C84" i="50"/>
  <c r="R85" i="94"/>
  <c r="Q85" i="94" s="1"/>
  <c r="R87" i="94"/>
  <c r="Q87" i="94" s="1"/>
  <c r="R91" i="94"/>
  <c r="Q91" i="94" s="1"/>
  <c r="C99" i="50"/>
  <c r="C105" i="50"/>
  <c r="R96" i="94"/>
  <c r="C109" i="50"/>
  <c r="R100" i="94"/>
  <c r="Q100" i="94" s="1"/>
  <c r="R105" i="94"/>
  <c r="AT106" i="81"/>
  <c r="T108" i="94"/>
  <c r="T106" i="94" s="1"/>
  <c r="C134" i="50"/>
  <c r="R112" i="94"/>
  <c r="Q112" i="94" s="1"/>
  <c r="C137" i="50"/>
  <c r="R113" i="94"/>
  <c r="Q113" i="94" s="1"/>
  <c r="R115" i="94"/>
  <c r="AU117" i="81"/>
  <c r="T117" i="94"/>
  <c r="C152" i="50"/>
  <c r="R120" i="94"/>
  <c r="AU121" i="81"/>
  <c r="S121" i="94"/>
  <c r="AU125" i="81"/>
  <c r="C164" i="50"/>
  <c r="R125" i="94"/>
  <c r="Q125" i="94" s="1"/>
  <c r="R28" i="94"/>
  <c r="C27" i="50"/>
  <c r="R33" i="94"/>
  <c r="R37" i="94"/>
  <c r="C36" i="50"/>
  <c r="R42" i="94"/>
  <c r="R47" i="94"/>
  <c r="Q47" i="94" s="1"/>
  <c r="C46" i="50"/>
  <c r="C78" i="50"/>
  <c r="R79" i="94"/>
  <c r="Q79" i="94" s="1"/>
  <c r="AT114" i="81"/>
  <c r="T116" i="94"/>
  <c r="T114" i="94" s="1"/>
  <c r="C161" i="50"/>
  <c r="R124" i="94"/>
  <c r="C168" i="50"/>
  <c r="R128" i="94"/>
  <c r="Q128" i="94" s="1"/>
  <c r="R15" i="94"/>
  <c r="R24" i="94"/>
  <c r="C51" i="50"/>
  <c r="R52" i="94"/>
  <c r="Q52" i="94" s="1"/>
  <c r="C55" i="50"/>
  <c r="R56" i="94"/>
  <c r="R70" i="94"/>
  <c r="Q70" i="94" s="1"/>
  <c r="C69" i="50"/>
  <c r="C108" i="50"/>
  <c r="R99" i="94"/>
  <c r="Q99" i="94" s="1"/>
  <c r="C116" i="50"/>
  <c r="R104" i="94"/>
  <c r="AU109" i="81"/>
  <c r="C128" i="50"/>
  <c r="R109" i="94"/>
  <c r="Q109" i="94" s="1"/>
  <c r="R119" i="94"/>
  <c r="R18" i="94"/>
  <c r="R22" i="94"/>
  <c r="Q22" i="94" s="1"/>
  <c r="R27" i="94"/>
  <c r="C26" i="50"/>
  <c r="R31" i="94"/>
  <c r="Q31" i="94" s="1"/>
  <c r="C30" i="50"/>
  <c r="R36" i="94"/>
  <c r="C35" i="50"/>
  <c r="R40" i="94"/>
  <c r="S41" i="94"/>
  <c r="AQ45" i="81"/>
  <c r="R46" i="94"/>
  <c r="Q46" i="94" s="1"/>
  <c r="C45" i="50"/>
  <c r="R51" i="94"/>
  <c r="C54" i="50"/>
  <c r="R55" i="94"/>
  <c r="Q55" i="94" s="1"/>
  <c r="R60" i="94"/>
  <c r="Q60" i="94" s="1"/>
  <c r="R64" i="94"/>
  <c r="C63" i="50"/>
  <c r="C68" i="50"/>
  <c r="R73" i="94"/>
  <c r="C72" i="50"/>
  <c r="R78" i="94"/>
  <c r="C81" i="50"/>
  <c r="R82" i="94"/>
  <c r="Q82" i="94" s="1"/>
  <c r="R89" i="94"/>
  <c r="Q89" i="94" s="1"/>
  <c r="C97" i="50"/>
  <c r="R93" i="94"/>
  <c r="C101" i="50"/>
  <c r="S94" i="94"/>
  <c r="AT94" i="81"/>
  <c r="T96" i="94"/>
  <c r="T7" i="94" s="1"/>
  <c r="C107" i="50"/>
  <c r="R98" i="94"/>
  <c r="Q98" i="94" s="1"/>
  <c r="C115" i="50"/>
  <c r="R103" i="94"/>
  <c r="C125" i="50"/>
  <c r="R108" i="94"/>
  <c r="Q108" i="94" s="1"/>
  <c r="S110" i="94"/>
  <c r="C146" i="50"/>
  <c r="R117" i="94"/>
  <c r="Q117" i="94" s="1"/>
  <c r="AT118" i="81"/>
  <c r="T120" i="94"/>
  <c r="T118" i="94" s="1"/>
  <c r="R123" i="94"/>
  <c r="C167" i="50"/>
  <c r="R127" i="94"/>
  <c r="Q127" i="94" s="1"/>
  <c r="E128" i="81"/>
  <c r="R19" i="94"/>
  <c r="AU57" i="81"/>
  <c r="S57" i="94"/>
  <c r="S50" i="94" s="1"/>
  <c r="R61" i="94"/>
  <c r="Q61" i="94" s="1"/>
  <c r="C60" i="50"/>
  <c r="R74" i="94"/>
  <c r="Q74" i="94" s="1"/>
  <c r="C73" i="50"/>
  <c r="C82" i="50"/>
  <c r="R83" i="94"/>
  <c r="Q83" i="94" s="1"/>
  <c r="R90" i="94"/>
  <c r="C98" i="50"/>
  <c r="R95" i="94"/>
  <c r="AU101" i="81"/>
  <c r="T101" i="94"/>
  <c r="F101" i="94" s="1"/>
  <c r="AU105" i="81"/>
  <c r="S105" i="94"/>
  <c r="R111" i="94"/>
  <c r="R17" i="94"/>
  <c r="Q17" i="94" s="1"/>
  <c r="R21" i="94"/>
  <c r="S13" i="94"/>
  <c r="T23" i="94"/>
  <c r="R26" i="94"/>
  <c r="C25" i="50"/>
  <c r="R30" i="94"/>
  <c r="Q30" i="94" s="1"/>
  <c r="C29" i="50"/>
  <c r="T32" i="94"/>
  <c r="R35" i="94"/>
  <c r="Q35" i="94" s="1"/>
  <c r="C34" i="50"/>
  <c r="R39" i="94"/>
  <c r="C38" i="50"/>
  <c r="T41" i="94"/>
  <c r="R44" i="94"/>
  <c r="Q44" i="94" s="1"/>
  <c r="C43" i="50"/>
  <c r="R45" i="94"/>
  <c r="C44" i="50"/>
  <c r="R49" i="94"/>
  <c r="Q49" i="94" s="1"/>
  <c r="C48" i="50"/>
  <c r="C53" i="50"/>
  <c r="R54" i="94"/>
  <c r="Q54" i="94" s="1"/>
  <c r="AT50" i="81"/>
  <c r="T56" i="94"/>
  <c r="T11" i="94" s="1"/>
  <c r="C57" i="50"/>
  <c r="R58" i="94"/>
  <c r="Q58" i="94" s="1"/>
  <c r="S59" i="94"/>
  <c r="R63" i="94"/>
  <c r="Q63" i="94" s="1"/>
  <c r="C62" i="50"/>
  <c r="R67" i="94"/>
  <c r="Q67" i="94" s="1"/>
  <c r="C66" i="50"/>
  <c r="R72" i="94"/>
  <c r="Q72" i="94" s="1"/>
  <c r="C71" i="50"/>
  <c r="R76" i="94"/>
  <c r="Q76" i="94" s="1"/>
  <c r="C75" i="50"/>
  <c r="S77" i="94"/>
  <c r="C80" i="50"/>
  <c r="R81" i="94"/>
  <c r="Q81" i="94" s="1"/>
  <c r="AQ85" i="81"/>
  <c r="AU85" i="81"/>
  <c r="R88" i="94"/>
  <c r="C96" i="50"/>
  <c r="R92" i="94"/>
  <c r="C100" i="50"/>
  <c r="AU97" i="81"/>
  <c r="C106" i="50"/>
  <c r="R97" i="94"/>
  <c r="Q97" i="94" s="1"/>
  <c r="C110" i="50"/>
  <c r="R101" i="94"/>
  <c r="Q101" i="94" s="1"/>
  <c r="S102" i="94"/>
  <c r="AT102" i="81"/>
  <c r="T104" i="94"/>
  <c r="R107" i="94"/>
  <c r="T110" i="94"/>
  <c r="AQ113" i="81"/>
  <c r="AU113" i="81"/>
  <c r="C143" i="50"/>
  <c r="R116" i="94"/>
  <c r="C155" i="50"/>
  <c r="R121" i="94"/>
  <c r="S122" i="94"/>
  <c r="AT122" i="81"/>
  <c r="T124" i="94"/>
  <c r="F124" i="94" s="1"/>
  <c r="C166" i="50"/>
  <c r="R126" i="94"/>
  <c r="Q126" i="94" s="1"/>
  <c r="AK19" i="49"/>
  <c r="K20" i="94"/>
  <c r="AK14" i="49"/>
  <c r="K15" i="94"/>
  <c r="Z14" i="81"/>
  <c r="M17" i="94"/>
  <c r="K21" i="94"/>
  <c r="AK20" i="49"/>
  <c r="AA105" i="81"/>
  <c r="AK119" i="49"/>
  <c r="C119" i="49" s="1"/>
  <c r="K105" i="94"/>
  <c r="J105" i="94" s="1"/>
  <c r="AA111" i="81"/>
  <c r="AK133" i="49"/>
  <c r="C133" i="49" s="1"/>
  <c r="K111" i="94"/>
  <c r="AA116" i="81"/>
  <c r="AK143" i="49"/>
  <c r="C143" i="49" s="1"/>
  <c r="K116" i="94"/>
  <c r="J116" i="94" s="1"/>
  <c r="AA117" i="81"/>
  <c r="L117" i="94"/>
  <c r="L114" i="94" s="1"/>
  <c r="W121" i="81"/>
  <c r="AA124" i="81"/>
  <c r="AK161" i="49"/>
  <c r="C161" i="49" s="1"/>
  <c r="K124" i="94"/>
  <c r="J124" i="94" s="1"/>
  <c r="AK164" i="49"/>
  <c r="C164" i="49" s="1"/>
  <c r="K125" i="94"/>
  <c r="J125" i="94" s="1"/>
  <c r="AA126" i="81"/>
  <c r="AK166" i="49"/>
  <c r="C166" i="49" s="1"/>
  <c r="K126" i="94"/>
  <c r="J126" i="94" s="1"/>
  <c r="AA127" i="81"/>
  <c r="L127" i="94"/>
  <c r="F127" i="94" s="1"/>
  <c r="AA129" i="81"/>
  <c r="L129" i="94"/>
  <c r="F129" i="94" s="1"/>
  <c r="AK25" i="49"/>
  <c r="C25" i="49" s="1"/>
  <c r="K26" i="94"/>
  <c r="AA27" i="81"/>
  <c r="L27" i="94"/>
  <c r="F27" i="94" s="1"/>
  <c r="AK30" i="49"/>
  <c r="C30" i="49" s="1"/>
  <c r="K31" i="94"/>
  <c r="E31" i="94" s="1"/>
  <c r="AK32" i="49"/>
  <c r="K33" i="94"/>
  <c r="E33" i="94" s="1"/>
  <c r="K34" i="94"/>
  <c r="AK33" i="49"/>
  <c r="C33" i="49" s="1"/>
  <c r="AK37" i="49"/>
  <c r="C37" i="49" s="1"/>
  <c r="K38" i="94"/>
  <c r="E38" i="94" s="1"/>
  <c r="AA39" i="81"/>
  <c r="L39" i="94"/>
  <c r="L32" i="94" s="1"/>
  <c r="AK42" i="49"/>
  <c r="C42" i="49" s="1"/>
  <c r="K43" i="94"/>
  <c r="E43" i="94" s="1"/>
  <c r="AK46" i="49"/>
  <c r="C46" i="49" s="1"/>
  <c r="K47" i="94"/>
  <c r="E47" i="94" s="1"/>
  <c r="AA48" i="81"/>
  <c r="AK47" i="49"/>
  <c r="C47" i="49" s="1"/>
  <c r="K48" i="94"/>
  <c r="J48" i="94" s="1"/>
  <c r="AA49" i="81"/>
  <c r="L49" i="94"/>
  <c r="F49" i="94" s="1"/>
  <c r="Y50" i="81"/>
  <c r="L52" i="94"/>
  <c r="W55" i="81"/>
  <c r="AA57" i="81"/>
  <c r="AK56" i="49"/>
  <c r="C56" i="49" s="1"/>
  <c r="K57" i="94"/>
  <c r="J57" i="94" s="1"/>
  <c r="AK62" i="49"/>
  <c r="C62" i="49" s="1"/>
  <c r="K63" i="94"/>
  <c r="E63" i="94" s="1"/>
  <c r="L68" i="94"/>
  <c r="W73" i="81"/>
  <c r="AA75" i="81"/>
  <c r="AK74" i="49"/>
  <c r="C74" i="49" s="1"/>
  <c r="K75" i="94"/>
  <c r="J75" i="94" s="1"/>
  <c r="AK79" i="49"/>
  <c r="C79" i="49" s="1"/>
  <c r="K80" i="94"/>
  <c r="J80" i="94" s="1"/>
  <c r="W84" i="81"/>
  <c r="AA87" i="81"/>
  <c r="AK95" i="49"/>
  <c r="C95" i="49" s="1"/>
  <c r="K87" i="94"/>
  <c r="AA88" i="81"/>
  <c r="L88" i="94"/>
  <c r="F88" i="94" s="1"/>
  <c r="Z86" i="81"/>
  <c r="M89" i="94"/>
  <c r="M86" i="94" s="1"/>
  <c r="AA91" i="81"/>
  <c r="AK99" i="49"/>
  <c r="C99" i="49" s="1"/>
  <c r="K91" i="94"/>
  <c r="J91" i="94" s="1"/>
  <c r="AA92" i="81"/>
  <c r="L92" i="94"/>
  <c r="F92" i="94" s="1"/>
  <c r="Z94" i="81"/>
  <c r="M95" i="94"/>
  <c r="M94" i="94" s="1"/>
  <c r="AK106" i="49"/>
  <c r="C106" i="49" s="1"/>
  <c r="K97" i="94"/>
  <c r="J97" i="94" s="1"/>
  <c r="AK107" i="49"/>
  <c r="C107" i="49" s="1"/>
  <c r="K98" i="94"/>
  <c r="J98" i="94" s="1"/>
  <c r="AA99" i="81"/>
  <c r="AK108" i="49"/>
  <c r="C108" i="49" s="1"/>
  <c r="K99" i="94"/>
  <c r="J99" i="94" s="1"/>
  <c r="AA100" i="81"/>
  <c r="L100" i="94"/>
  <c r="Y102" i="81"/>
  <c r="Y106" i="81"/>
  <c r="X110" i="81"/>
  <c r="Z118" i="81"/>
  <c r="Y122" i="81"/>
  <c r="E91" i="94"/>
  <c r="AA104" i="81"/>
  <c r="AK116" i="49"/>
  <c r="K104" i="94"/>
  <c r="AA109" i="81"/>
  <c r="AK128" i="49"/>
  <c r="C128" i="49" s="1"/>
  <c r="K109" i="94"/>
  <c r="J109" i="94" s="1"/>
  <c r="AA115" i="81"/>
  <c r="AK142" i="49"/>
  <c r="K115" i="94"/>
  <c r="AA120" i="81"/>
  <c r="AK152" i="49"/>
  <c r="C152" i="49" s="1"/>
  <c r="K120" i="94"/>
  <c r="J120" i="94" s="1"/>
  <c r="AK155" i="49"/>
  <c r="C155" i="49" s="1"/>
  <c r="K121" i="94"/>
  <c r="J121" i="94" s="1"/>
  <c r="AA123" i="81"/>
  <c r="AK160" i="49"/>
  <c r="K123" i="94"/>
  <c r="E123" i="94" s="1"/>
  <c r="K25" i="94"/>
  <c r="AK24" i="49"/>
  <c r="C24" i="49" s="1"/>
  <c r="Y23" i="81"/>
  <c r="L26" i="94"/>
  <c r="AK36" i="49"/>
  <c r="C36" i="49" s="1"/>
  <c r="K37" i="94"/>
  <c r="E37" i="94" s="1"/>
  <c r="AA42" i="81"/>
  <c r="AK41" i="49"/>
  <c r="K42" i="94"/>
  <c r="AA46" i="81"/>
  <c r="AK45" i="49"/>
  <c r="C45" i="49" s="1"/>
  <c r="K46" i="94"/>
  <c r="J46" i="94" s="1"/>
  <c r="AA54" i="81"/>
  <c r="AK53" i="49"/>
  <c r="C53" i="49" s="1"/>
  <c r="K54" i="94"/>
  <c r="J54" i="94" s="1"/>
  <c r="AK54" i="49"/>
  <c r="C54" i="49" s="1"/>
  <c r="K55" i="94"/>
  <c r="J55" i="94" s="1"/>
  <c r="AA56" i="81"/>
  <c r="AK55" i="49"/>
  <c r="C55" i="49" s="1"/>
  <c r="K56" i="94"/>
  <c r="E56" i="94" s="1"/>
  <c r="AK61" i="49"/>
  <c r="C61" i="49" s="1"/>
  <c r="K62" i="94"/>
  <c r="E62" i="94" s="1"/>
  <c r="AA63" i="81"/>
  <c r="L63" i="94"/>
  <c r="F63" i="94" s="1"/>
  <c r="AK71" i="49"/>
  <c r="C71" i="49" s="1"/>
  <c r="K72" i="94"/>
  <c r="J72" i="94" s="1"/>
  <c r="AK72" i="49"/>
  <c r="C72" i="49" s="1"/>
  <c r="K73" i="94"/>
  <c r="J73" i="94" s="1"/>
  <c r="AA74" i="81"/>
  <c r="AK73" i="49"/>
  <c r="C73" i="49" s="1"/>
  <c r="K74" i="94"/>
  <c r="J74" i="94" s="1"/>
  <c r="AK78" i="49"/>
  <c r="C78" i="49" s="1"/>
  <c r="K79" i="94"/>
  <c r="AA83" i="81"/>
  <c r="AK82" i="49"/>
  <c r="C82" i="49" s="1"/>
  <c r="K83" i="94"/>
  <c r="J83" i="94" s="1"/>
  <c r="AK83" i="49"/>
  <c r="C83" i="49" s="1"/>
  <c r="K84" i="94"/>
  <c r="J84" i="94" s="1"/>
  <c r="AK84" i="49"/>
  <c r="C84" i="49" s="1"/>
  <c r="K85" i="94"/>
  <c r="E85" i="94" s="1"/>
  <c r="AA90" i="81"/>
  <c r="AK98" i="49"/>
  <c r="C98" i="49" s="1"/>
  <c r="K90" i="94"/>
  <c r="J90" i="94" s="1"/>
  <c r="X86" i="81"/>
  <c r="AK105" i="49"/>
  <c r="C105" i="49" s="1"/>
  <c r="K96" i="94"/>
  <c r="Z106" i="81"/>
  <c r="Y110" i="81"/>
  <c r="X114" i="81"/>
  <c r="Z122" i="81"/>
  <c r="X12" i="81"/>
  <c r="F91" i="94"/>
  <c r="AK16" i="49"/>
  <c r="K17" i="94"/>
  <c r="J17" i="94" s="1"/>
  <c r="AK17" i="49"/>
  <c r="K18" i="94"/>
  <c r="AA19" i="81"/>
  <c r="AK18" i="49"/>
  <c r="K19" i="94"/>
  <c r="E19" i="94" s="1"/>
  <c r="AA103" i="81"/>
  <c r="AK115" i="49"/>
  <c r="C115" i="49" s="1"/>
  <c r="K103" i="94"/>
  <c r="W104" i="81"/>
  <c r="L104" i="94"/>
  <c r="AA108" i="81"/>
  <c r="AK125" i="49"/>
  <c r="C125" i="49" s="1"/>
  <c r="K108" i="94"/>
  <c r="J108" i="94" s="1"/>
  <c r="M110" i="94"/>
  <c r="AA113" i="81"/>
  <c r="AK137" i="49"/>
  <c r="K113" i="94"/>
  <c r="J113" i="94" s="1"/>
  <c r="AA119" i="81"/>
  <c r="AK151" i="49"/>
  <c r="K119" i="94"/>
  <c r="E119" i="94" s="1"/>
  <c r="L122" i="94"/>
  <c r="W128" i="81"/>
  <c r="AK23" i="49"/>
  <c r="K24" i="94"/>
  <c r="J24" i="94" s="1"/>
  <c r="AK27" i="49"/>
  <c r="C27" i="49" s="1"/>
  <c r="K28" i="94"/>
  <c r="J28" i="94" s="1"/>
  <c r="AK28" i="49"/>
  <c r="C28" i="49" s="1"/>
  <c r="K29" i="94"/>
  <c r="E29" i="94" s="1"/>
  <c r="AK35" i="49"/>
  <c r="C35" i="49" s="1"/>
  <c r="K36" i="94"/>
  <c r="J36" i="94" s="1"/>
  <c r="AK39" i="49"/>
  <c r="C39" i="49" s="1"/>
  <c r="K40" i="94"/>
  <c r="J40" i="94" s="1"/>
  <c r="AK44" i="49"/>
  <c r="C44" i="49" s="1"/>
  <c r="K45" i="94"/>
  <c r="W51" i="81"/>
  <c r="AA51" i="81"/>
  <c r="X50" i="81"/>
  <c r="AK52" i="49"/>
  <c r="C52" i="49" s="1"/>
  <c r="K53" i="94"/>
  <c r="J53" i="94" s="1"/>
  <c r="Y59" i="81"/>
  <c r="AK60" i="49"/>
  <c r="C60" i="49" s="1"/>
  <c r="K61" i="94"/>
  <c r="AA65" i="81"/>
  <c r="AK64" i="49"/>
  <c r="C64" i="49" s="1"/>
  <c r="K65" i="94"/>
  <c r="E65" i="94" s="1"/>
  <c r="AK65" i="49"/>
  <c r="C65" i="49" s="1"/>
  <c r="K66" i="94"/>
  <c r="J66" i="94" s="1"/>
  <c r="AK66" i="49"/>
  <c r="C66" i="49" s="1"/>
  <c r="K67" i="94"/>
  <c r="E67" i="94" s="1"/>
  <c r="W69" i="81"/>
  <c r="AA69" i="81"/>
  <c r="AK70" i="49"/>
  <c r="C70" i="49" s="1"/>
  <c r="K71" i="94"/>
  <c r="J71" i="94" s="1"/>
  <c r="AA78" i="81"/>
  <c r="AK77" i="49"/>
  <c r="K78" i="94"/>
  <c r="E78" i="94" s="1"/>
  <c r="AA82" i="81"/>
  <c r="AK81" i="49"/>
  <c r="C81" i="49" s="1"/>
  <c r="K82" i="94"/>
  <c r="J82" i="94" s="1"/>
  <c r="AA85" i="81"/>
  <c r="L85" i="94"/>
  <c r="L77" i="94" s="1"/>
  <c r="AK97" i="49"/>
  <c r="C97" i="49" s="1"/>
  <c r="K89" i="94"/>
  <c r="AA93" i="81"/>
  <c r="AK101" i="49"/>
  <c r="C101" i="49" s="1"/>
  <c r="K93" i="94"/>
  <c r="J93" i="94" s="1"/>
  <c r="AA95" i="81"/>
  <c r="AK104" i="49"/>
  <c r="K95" i="94"/>
  <c r="AA96" i="81"/>
  <c r="L96" i="94"/>
  <c r="L94" i="94" s="1"/>
  <c r="AA101" i="81"/>
  <c r="AK110" i="49"/>
  <c r="C110" i="49" s="1"/>
  <c r="K101" i="94"/>
  <c r="J101" i="94" s="1"/>
  <c r="Z110" i="81"/>
  <c r="Y114" i="81"/>
  <c r="X118" i="81"/>
  <c r="F90" i="94"/>
  <c r="F81" i="94"/>
  <c r="F85" i="94"/>
  <c r="AK15" i="49"/>
  <c r="AA22" i="81"/>
  <c r="AK21" i="49"/>
  <c r="K22" i="94"/>
  <c r="E22" i="94" s="1"/>
  <c r="L102" i="94"/>
  <c r="AA107" i="81"/>
  <c r="AK124" i="49"/>
  <c r="K107" i="94"/>
  <c r="E107" i="94" s="1"/>
  <c r="AA112" i="81"/>
  <c r="AK134" i="49"/>
  <c r="C134" i="49" s="1"/>
  <c r="K112" i="94"/>
  <c r="J112" i="94" s="1"/>
  <c r="M114" i="94"/>
  <c r="AK146" i="49"/>
  <c r="C146" i="49" s="1"/>
  <c r="K117" i="94"/>
  <c r="L118" i="94"/>
  <c r="M122" i="94"/>
  <c r="W125" i="81"/>
  <c r="AA125" i="81"/>
  <c r="AK167" i="49"/>
  <c r="C167" i="49" s="1"/>
  <c r="K127" i="94"/>
  <c r="J127" i="94" s="1"/>
  <c r="AK168" i="49"/>
  <c r="C168" i="49" s="1"/>
  <c r="K128" i="94"/>
  <c r="J128" i="94" s="1"/>
  <c r="AK172" i="49"/>
  <c r="C172" i="49" s="1"/>
  <c r="K129" i="94"/>
  <c r="AK26" i="49"/>
  <c r="C26" i="49" s="1"/>
  <c r="K27" i="94"/>
  <c r="W30" i="81"/>
  <c r="M30" i="94"/>
  <c r="M12" i="94" s="1"/>
  <c r="W33" i="81"/>
  <c r="AA33" i="81"/>
  <c r="AK34" i="49"/>
  <c r="C34" i="49" s="1"/>
  <c r="K35" i="94"/>
  <c r="E35" i="94" s="1"/>
  <c r="AK38" i="49"/>
  <c r="C38" i="49" s="1"/>
  <c r="K39" i="94"/>
  <c r="AA44" i="81"/>
  <c r="AK43" i="49"/>
  <c r="C43" i="49" s="1"/>
  <c r="K44" i="94"/>
  <c r="AA45" i="81"/>
  <c r="L45" i="94"/>
  <c r="F45" i="94" s="1"/>
  <c r="W48" i="81"/>
  <c r="AK48" i="49"/>
  <c r="C48" i="49" s="1"/>
  <c r="K49" i="94"/>
  <c r="AK50" i="49"/>
  <c r="K51" i="94"/>
  <c r="E51" i="94" s="1"/>
  <c r="AA52" i="81"/>
  <c r="AK51" i="49"/>
  <c r="C51" i="49" s="1"/>
  <c r="K52" i="94"/>
  <c r="E52" i="94" s="1"/>
  <c r="AA58" i="81"/>
  <c r="AK57" i="49"/>
  <c r="C57" i="49" s="1"/>
  <c r="K58" i="94"/>
  <c r="J58" i="94" s="1"/>
  <c r="AA60" i="81"/>
  <c r="AK59" i="49"/>
  <c r="K60" i="94"/>
  <c r="AA64" i="81"/>
  <c r="AK63" i="49"/>
  <c r="C63" i="49" s="1"/>
  <c r="K64" i="94"/>
  <c r="J64" i="94" s="1"/>
  <c r="AA67" i="81"/>
  <c r="L67" i="94"/>
  <c r="AK68" i="49"/>
  <c r="K69" i="94"/>
  <c r="AA70" i="81"/>
  <c r="AK69" i="49"/>
  <c r="C69" i="49" s="1"/>
  <c r="K70" i="94"/>
  <c r="J70" i="94" s="1"/>
  <c r="AA76" i="81"/>
  <c r="AK75" i="49"/>
  <c r="C75" i="49" s="1"/>
  <c r="K76" i="94"/>
  <c r="J76" i="94" s="1"/>
  <c r="AK80" i="49"/>
  <c r="C80" i="49" s="1"/>
  <c r="K81" i="94"/>
  <c r="J81" i="94" s="1"/>
  <c r="AK96" i="49"/>
  <c r="K88" i="94"/>
  <c r="Y86" i="81"/>
  <c r="L89" i="94"/>
  <c r="AK100" i="49"/>
  <c r="C100" i="49" s="1"/>
  <c r="K92" i="94"/>
  <c r="J92" i="94" s="1"/>
  <c r="W98" i="81"/>
  <c r="AA98" i="81"/>
  <c r="AK109" i="49"/>
  <c r="C109" i="49" s="1"/>
  <c r="K100" i="94"/>
  <c r="J100" i="94" s="1"/>
  <c r="Z102" i="81"/>
  <c r="X106" i="81"/>
  <c r="Z114" i="81"/>
  <c r="Y118" i="81"/>
  <c r="X122" i="81"/>
  <c r="Z12" i="81"/>
  <c r="C36" i="51"/>
  <c r="Y37" i="94"/>
  <c r="X37" i="94" s="1"/>
  <c r="Y69" i="94"/>
  <c r="C74" i="51"/>
  <c r="Y75" i="94"/>
  <c r="X75" i="94" s="1"/>
  <c r="BO76" i="81"/>
  <c r="Z76" i="94"/>
  <c r="BO80" i="81"/>
  <c r="C79" i="51"/>
  <c r="Y80" i="94"/>
  <c r="X80" i="94" s="1"/>
  <c r="Y84" i="94"/>
  <c r="Y97" i="94"/>
  <c r="X97" i="94" s="1"/>
  <c r="C110" i="51"/>
  <c r="Y101" i="94"/>
  <c r="X101" i="94" s="1"/>
  <c r="BM102" i="81"/>
  <c r="Z103" i="94"/>
  <c r="Z102" i="94" s="1"/>
  <c r="BO108" i="81"/>
  <c r="AA108" i="94"/>
  <c r="AA106" i="94" s="1"/>
  <c r="Y111" i="94"/>
  <c r="BO112" i="81"/>
  <c r="Z112" i="94"/>
  <c r="BO120" i="81"/>
  <c r="C152" i="51"/>
  <c r="Y120" i="94"/>
  <c r="X120" i="94" s="1"/>
  <c r="BO126" i="81"/>
  <c r="C166" i="51"/>
  <c r="Y126" i="94"/>
  <c r="X126" i="94" s="1"/>
  <c r="E57" i="94"/>
  <c r="F58" i="94"/>
  <c r="Y19" i="94"/>
  <c r="BO33" i="81"/>
  <c r="Y33" i="94"/>
  <c r="C42" i="51"/>
  <c r="Y43" i="94"/>
  <c r="BO48" i="81"/>
  <c r="Z48" i="94"/>
  <c r="E48" i="94" s="1"/>
  <c r="BV5" i="81"/>
  <c r="BN7" i="81"/>
  <c r="BN10" i="81"/>
  <c r="BO10" i="81" s="1"/>
  <c r="BL13" i="81"/>
  <c r="BK16" i="81"/>
  <c r="BO18" i="81"/>
  <c r="Y18" i="94"/>
  <c r="Y22" i="94"/>
  <c r="C26" i="51"/>
  <c r="Y27" i="94"/>
  <c r="X27" i="94" s="1"/>
  <c r="BO31" i="81"/>
  <c r="C30" i="51"/>
  <c r="Y31" i="94"/>
  <c r="X31" i="94" s="1"/>
  <c r="C35" i="51"/>
  <c r="Y36" i="94"/>
  <c r="BO40" i="81"/>
  <c r="C39" i="51"/>
  <c r="Y40" i="94"/>
  <c r="X40" i="94" s="1"/>
  <c r="Y42" i="94"/>
  <c r="BO46" i="81"/>
  <c r="C45" i="51"/>
  <c r="Y46" i="94"/>
  <c r="X46" i="94" s="1"/>
  <c r="BO51" i="81"/>
  <c r="Y51" i="94"/>
  <c r="C54" i="51"/>
  <c r="Y55" i="94"/>
  <c r="X55" i="94" s="1"/>
  <c r="C60" i="51"/>
  <c r="Y61" i="94"/>
  <c r="X61" i="94" s="1"/>
  <c r="C66" i="51"/>
  <c r="Y67" i="94"/>
  <c r="X67" i="94" s="1"/>
  <c r="BO69" i="81"/>
  <c r="Z69" i="94"/>
  <c r="Z68" i="94" s="1"/>
  <c r="BK72" i="81"/>
  <c r="BO72" i="81"/>
  <c r="BO74" i="81"/>
  <c r="C73" i="51"/>
  <c r="Y74" i="94"/>
  <c r="X74" i="94" s="1"/>
  <c r="BO79" i="81"/>
  <c r="C78" i="51"/>
  <c r="Y79" i="94"/>
  <c r="C82" i="51"/>
  <c r="Y83" i="94"/>
  <c r="X83" i="94" s="1"/>
  <c r="C96" i="51"/>
  <c r="Y88" i="94"/>
  <c r="BO89" i="81"/>
  <c r="Z89" i="94"/>
  <c r="BK92" i="81"/>
  <c r="BO92" i="81"/>
  <c r="BM94" i="81"/>
  <c r="Y96" i="94"/>
  <c r="BO100" i="81"/>
  <c r="Y100" i="94"/>
  <c r="X100" i="94" s="1"/>
  <c r="C128" i="51"/>
  <c r="Y109" i="94"/>
  <c r="X109" i="94" s="1"/>
  <c r="BM110" i="81"/>
  <c r="Z111" i="94"/>
  <c r="BM114" i="81"/>
  <c r="BO119" i="81"/>
  <c r="Y119" i="94"/>
  <c r="BL122" i="81"/>
  <c r="Y125" i="94"/>
  <c r="C172" i="51"/>
  <c r="Y129" i="94"/>
  <c r="F57" i="94"/>
  <c r="E79" i="94"/>
  <c r="F80" i="94"/>
  <c r="N14" i="81"/>
  <c r="CA5" i="81"/>
  <c r="BY5" i="81"/>
  <c r="BL23" i="81"/>
  <c r="Y24" i="94"/>
  <c r="X24" i="94" s="1"/>
  <c r="Y28" i="94"/>
  <c r="C46" i="51"/>
  <c r="Y47" i="94"/>
  <c r="X47" i="94" s="1"/>
  <c r="C51" i="51"/>
  <c r="Y52" i="94"/>
  <c r="X52" i="94" s="1"/>
  <c r="C55" i="51"/>
  <c r="Y56" i="94"/>
  <c r="C61" i="51"/>
  <c r="Y62" i="94"/>
  <c r="X62" i="94" s="1"/>
  <c r="Y89" i="94"/>
  <c r="X89" i="94" s="1"/>
  <c r="F93" i="94"/>
  <c r="BM6" i="81"/>
  <c r="BL8" i="81"/>
  <c r="AK7" i="51" s="1"/>
  <c r="Y16" i="94"/>
  <c r="Y17" i="94"/>
  <c r="X17" i="94" s="1"/>
  <c r="Y21" i="94"/>
  <c r="Z13" i="94"/>
  <c r="C25" i="51"/>
  <c r="Y26" i="94"/>
  <c r="BO28" i="81"/>
  <c r="AA28" i="94"/>
  <c r="AA23" i="94" s="1"/>
  <c r="C34" i="51"/>
  <c r="Y35" i="94"/>
  <c r="BO39" i="81"/>
  <c r="C38" i="51"/>
  <c r="Y39" i="94"/>
  <c r="X39" i="94" s="1"/>
  <c r="BO45" i="81"/>
  <c r="C44" i="51"/>
  <c r="Y45" i="94"/>
  <c r="X45" i="94" s="1"/>
  <c r="C48" i="51"/>
  <c r="Y49" i="94"/>
  <c r="X49" i="94" s="1"/>
  <c r="C53" i="51"/>
  <c r="Y54" i="94"/>
  <c r="X54" i="94" s="1"/>
  <c r="BO58" i="81"/>
  <c r="C57" i="51"/>
  <c r="Y58" i="94"/>
  <c r="X58" i="94" s="1"/>
  <c r="Y60" i="94"/>
  <c r="BK64" i="81"/>
  <c r="BO66" i="81"/>
  <c r="C65" i="51"/>
  <c r="Y66" i="94"/>
  <c r="X66" i="94" s="1"/>
  <c r="AA68" i="94"/>
  <c r="C70" i="51"/>
  <c r="Y71" i="94"/>
  <c r="X71" i="94" s="1"/>
  <c r="C71" i="51"/>
  <c r="Y72" i="94"/>
  <c r="X72" i="94" s="1"/>
  <c r="C72" i="51"/>
  <c r="Y73" i="94"/>
  <c r="X73" i="94" s="1"/>
  <c r="BO78" i="81"/>
  <c r="Y78" i="94"/>
  <c r="C81" i="51"/>
  <c r="Y82" i="94"/>
  <c r="X82" i="94" s="1"/>
  <c r="BO84" i="81"/>
  <c r="AA84" i="94"/>
  <c r="C95" i="51"/>
  <c r="Y87" i="94"/>
  <c r="BO88" i="81"/>
  <c r="Z88" i="94"/>
  <c r="BO91" i="81"/>
  <c r="C99" i="51"/>
  <c r="Y91" i="94"/>
  <c r="X91" i="94" s="1"/>
  <c r="C100" i="51"/>
  <c r="Y92" i="94"/>
  <c r="X92" i="94" s="1"/>
  <c r="Y93" i="94"/>
  <c r="X93" i="94" s="1"/>
  <c r="C104" i="51"/>
  <c r="Y95" i="94"/>
  <c r="BO99" i="81"/>
  <c r="C108" i="51"/>
  <c r="Y99" i="94"/>
  <c r="X99" i="94" s="1"/>
  <c r="BK104" i="81"/>
  <c r="BO104" i="81"/>
  <c r="BM106" i="81"/>
  <c r="C125" i="51"/>
  <c r="Y108" i="94"/>
  <c r="AA110" i="94"/>
  <c r="C137" i="51"/>
  <c r="Y113" i="94"/>
  <c r="BN114" i="81"/>
  <c r="BK116" i="81"/>
  <c r="BL118" i="81"/>
  <c r="Z118" i="94"/>
  <c r="BM122" i="81"/>
  <c r="C161" i="51"/>
  <c r="Y124" i="94"/>
  <c r="BO128" i="81"/>
  <c r="C168" i="51"/>
  <c r="Y128" i="94"/>
  <c r="X128" i="94" s="1"/>
  <c r="BO129" i="81"/>
  <c r="Z129" i="94"/>
  <c r="E55" i="94"/>
  <c r="F83" i="94"/>
  <c r="E128" i="94"/>
  <c r="BU5" i="81"/>
  <c r="BP5" i="81"/>
  <c r="BX5" i="81"/>
  <c r="BM11" i="81"/>
  <c r="BL12" i="81"/>
  <c r="AK11" i="51" s="1"/>
  <c r="BM12" i="81"/>
  <c r="BM14" i="81"/>
  <c r="Z15" i="94"/>
  <c r="Z14" i="94" s="1"/>
  <c r="Y20" i="94"/>
  <c r="AA13" i="94"/>
  <c r="C24" i="51"/>
  <c r="Y25" i="94"/>
  <c r="C28" i="51"/>
  <c r="Y29" i="94"/>
  <c r="X29" i="94" s="1"/>
  <c r="C33" i="51"/>
  <c r="Y34" i="94"/>
  <c r="BO36" i="81"/>
  <c r="AA36" i="94"/>
  <c r="BO38" i="81"/>
  <c r="C37" i="51"/>
  <c r="Y38" i="94"/>
  <c r="AA6" i="94"/>
  <c r="C43" i="51"/>
  <c r="Y44" i="94"/>
  <c r="Y48" i="94"/>
  <c r="X48" i="94" s="1"/>
  <c r="BO53" i="81"/>
  <c r="C52" i="51"/>
  <c r="Y53" i="94"/>
  <c r="X53" i="94" s="1"/>
  <c r="C56" i="51"/>
  <c r="Y57" i="94"/>
  <c r="X57" i="94" s="1"/>
  <c r="BO60" i="81"/>
  <c r="Z60" i="94"/>
  <c r="BO63" i="81"/>
  <c r="C62" i="51"/>
  <c r="Y63" i="94"/>
  <c r="X63" i="94" s="1"/>
  <c r="C63" i="51"/>
  <c r="Y64" i="94"/>
  <c r="X64" i="94" s="1"/>
  <c r="C64" i="51"/>
  <c r="Y65" i="94"/>
  <c r="C69" i="51"/>
  <c r="Y70" i="94"/>
  <c r="X70" i="94" s="1"/>
  <c r="C75" i="51"/>
  <c r="Y76" i="94"/>
  <c r="X76" i="94" s="1"/>
  <c r="Z77" i="94"/>
  <c r="BN77" i="81"/>
  <c r="AA79" i="94"/>
  <c r="F79" i="94" s="1"/>
  <c r="C80" i="51"/>
  <c r="Y81" i="94"/>
  <c r="X81" i="94" s="1"/>
  <c r="C84" i="51"/>
  <c r="Y85" i="94"/>
  <c r="X85" i="94" s="1"/>
  <c r="BM86" i="81"/>
  <c r="Z87" i="94"/>
  <c r="C98" i="51"/>
  <c r="Y90" i="94"/>
  <c r="X90" i="94" s="1"/>
  <c r="Z94" i="94"/>
  <c r="BO96" i="81"/>
  <c r="AA96" i="94"/>
  <c r="AA94" i="94" s="1"/>
  <c r="BO98" i="81"/>
  <c r="C107" i="51"/>
  <c r="Y98" i="94"/>
  <c r="X98" i="94" s="1"/>
  <c r="Z10" i="94"/>
  <c r="BO103" i="81"/>
  <c r="Y103" i="94"/>
  <c r="C116" i="51"/>
  <c r="Y104" i="94"/>
  <c r="X104" i="94" s="1"/>
  <c r="C119" i="51"/>
  <c r="Y105" i="94"/>
  <c r="X105" i="94" s="1"/>
  <c r="Y107" i="94"/>
  <c r="C134" i="51"/>
  <c r="Y112" i="94"/>
  <c r="X112" i="94" s="1"/>
  <c r="BO113" i="81"/>
  <c r="Z113" i="94"/>
  <c r="BO115" i="81"/>
  <c r="Y115" i="94"/>
  <c r="C143" i="51"/>
  <c r="Y116" i="94"/>
  <c r="X116" i="94" s="1"/>
  <c r="C146" i="51"/>
  <c r="Y117" i="94"/>
  <c r="X117" i="94" s="1"/>
  <c r="BM118" i="81"/>
  <c r="C155" i="51"/>
  <c r="Y121" i="94"/>
  <c r="X121" i="94" s="1"/>
  <c r="C160" i="51"/>
  <c r="Y123" i="94"/>
  <c r="BK124" i="81"/>
  <c r="Z124" i="94"/>
  <c r="BN122" i="81"/>
  <c r="AA125" i="94"/>
  <c r="AA122" i="94" s="1"/>
  <c r="BO127" i="81"/>
  <c r="C167" i="51"/>
  <c r="Y127" i="94"/>
  <c r="X127" i="94" s="1"/>
  <c r="E54" i="94"/>
  <c r="E81" i="94"/>
  <c r="F82" i="94"/>
  <c r="AF16" i="94"/>
  <c r="AG8" i="94"/>
  <c r="AF20" i="94"/>
  <c r="AF25" i="94"/>
  <c r="AE25" i="94" s="1"/>
  <c r="C24" i="52"/>
  <c r="AF29" i="94"/>
  <c r="AE29" i="94" s="1"/>
  <c r="C28" i="52"/>
  <c r="AF30" i="94"/>
  <c r="AE30" i="94" s="1"/>
  <c r="C29" i="52"/>
  <c r="AF31" i="94"/>
  <c r="AE31" i="94" s="1"/>
  <c r="AF36" i="94"/>
  <c r="AE36" i="94" s="1"/>
  <c r="C35" i="52"/>
  <c r="AF40" i="94"/>
  <c r="C39" i="52"/>
  <c r="AF45" i="94"/>
  <c r="AE45" i="94" s="1"/>
  <c r="C44" i="52"/>
  <c r="AF49" i="94"/>
  <c r="AE49" i="94" s="1"/>
  <c r="C48" i="52"/>
  <c r="CE54" i="81"/>
  <c r="AF55" i="94"/>
  <c r="AE55" i="94" s="1"/>
  <c r="C54" i="52"/>
  <c r="AF60" i="94"/>
  <c r="C59" i="52"/>
  <c r="AF64" i="94"/>
  <c r="AE64" i="94" s="1"/>
  <c r="CG68" i="81"/>
  <c r="C69" i="52"/>
  <c r="C73" i="52"/>
  <c r="AF81" i="94"/>
  <c r="C80" i="52"/>
  <c r="AF85" i="94"/>
  <c r="AE85" i="94" s="1"/>
  <c r="C84" i="52"/>
  <c r="AG86" i="94"/>
  <c r="CI90" i="81"/>
  <c r="AF90" i="94"/>
  <c r="AE90" i="94" s="1"/>
  <c r="AF95" i="94"/>
  <c r="C108" i="52"/>
  <c r="AF99" i="94"/>
  <c r="AE99" i="94" s="1"/>
  <c r="C116" i="52"/>
  <c r="AF104" i="94"/>
  <c r="AE104" i="94" s="1"/>
  <c r="AH106" i="94"/>
  <c r="C128" i="52"/>
  <c r="AF109" i="94"/>
  <c r="AE109" i="94" s="1"/>
  <c r="AG110" i="94"/>
  <c r="C151" i="52"/>
  <c r="AF115" i="94"/>
  <c r="AE120" i="94"/>
  <c r="C164" i="52"/>
  <c r="AF125" i="94"/>
  <c r="AE125" i="94" s="1"/>
  <c r="C166" i="52"/>
  <c r="AF126" i="94"/>
  <c r="AE126" i="94" s="1"/>
  <c r="C167" i="52"/>
  <c r="AF127" i="94"/>
  <c r="AE127" i="94" s="1"/>
  <c r="F97" i="94"/>
  <c r="F112" i="94"/>
  <c r="C17" i="52"/>
  <c r="AF15" i="94"/>
  <c r="AG7" i="94"/>
  <c r="AF19" i="94"/>
  <c r="AF24" i="94"/>
  <c r="C23" i="52"/>
  <c r="AF28" i="94"/>
  <c r="AF35" i="94"/>
  <c r="AE35" i="94" s="1"/>
  <c r="C34" i="52"/>
  <c r="AF39" i="94"/>
  <c r="AE39" i="94" s="1"/>
  <c r="C38" i="52"/>
  <c r="AF44" i="94"/>
  <c r="C43" i="52"/>
  <c r="AF48" i="94"/>
  <c r="AE48" i="94" s="1"/>
  <c r="C47" i="52"/>
  <c r="AF53" i="94"/>
  <c r="AE53" i="94" s="1"/>
  <c r="C52" i="52"/>
  <c r="AF54" i="94"/>
  <c r="AE54" i="94" s="1"/>
  <c r="C57" i="52"/>
  <c r="AF63" i="94"/>
  <c r="C62" i="52"/>
  <c r="AF67" i="94"/>
  <c r="AE67" i="94" s="1"/>
  <c r="C66" i="52"/>
  <c r="AF69" i="94"/>
  <c r="AF73" i="94"/>
  <c r="AE73" i="94" s="1"/>
  <c r="C72" i="52"/>
  <c r="CE78" i="81"/>
  <c r="C79" i="52"/>
  <c r="AF84" i="94"/>
  <c r="AE84" i="94" s="1"/>
  <c r="C83" i="52"/>
  <c r="AH86" i="94"/>
  <c r="C97" i="52"/>
  <c r="AF89" i="94"/>
  <c r="AE89" i="94" s="1"/>
  <c r="C101" i="52"/>
  <c r="AF93" i="94"/>
  <c r="AE93" i="94" s="1"/>
  <c r="AG94" i="94"/>
  <c r="CI98" i="81"/>
  <c r="C107" i="52"/>
  <c r="AF98" i="94"/>
  <c r="AE98" i="94" s="1"/>
  <c r="AF103" i="94"/>
  <c r="C125" i="52"/>
  <c r="AF108" i="94"/>
  <c r="AE108" i="94" s="1"/>
  <c r="CH110" i="81"/>
  <c r="AH111" i="94"/>
  <c r="AH110" i="94" s="1"/>
  <c r="C137" i="52"/>
  <c r="AF113" i="94"/>
  <c r="AE113" i="94" s="1"/>
  <c r="AF124" i="94"/>
  <c r="AE124" i="94" s="1"/>
  <c r="F105" i="94"/>
  <c r="E109" i="94"/>
  <c r="F121" i="94"/>
  <c r="E125" i="94"/>
  <c r="C21" i="52"/>
  <c r="AF27" i="94"/>
  <c r="C26" i="52"/>
  <c r="AF43" i="94"/>
  <c r="C42" i="52"/>
  <c r="AF47" i="94"/>
  <c r="AE47" i="94" s="1"/>
  <c r="AF52" i="94"/>
  <c r="C51" i="52"/>
  <c r="AF57" i="94"/>
  <c r="AE57" i="94" s="1"/>
  <c r="C56" i="52"/>
  <c r="AF66" i="94"/>
  <c r="AE66" i="94" s="1"/>
  <c r="C65" i="52"/>
  <c r="AF72" i="94"/>
  <c r="AE72" i="94" s="1"/>
  <c r="AF76" i="94"/>
  <c r="AE76" i="94" s="1"/>
  <c r="C75" i="52"/>
  <c r="AF78" i="94"/>
  <c r="AE78" i="94" s="1"/>
  <c r="C77" i="52"/>
  <c r="AF79" i="94"/>
  <c r="AE79" i="94" s="1"/>
  <c r="AF83" i="94"/>
  <c r="AE83" i="94" s="1"/>
  <c r="C82" i="52"/>
  <c r="C96" i="52"/>
  <c r="AF88" i="94"/>
  <c r="AE88" i="94" s="1"/>
  <c r="C100" i="52"/>
  <c r="AF92" i="94"/>
  <c r="AE92" i="94" s="1"/>
  <c r="C106" i="52"/>
  <c r="AF97" i="94"/>
  <c r="AE97" i="94" s="1"/>
  <c r="AF101" i="94"/>
  <c r="AE101" i="94" s="1"/>
  <c r="AF107" i="94"/>
  <c r="AF112" i="94"/>
  <c r="AE112" i="94" s="1"/>
  <c r="C146" i="52"/>
  <c r="AF117" i="94"/>
  <c r="AE117" i="94" s="1"/>
  <c r="AF123" i="94"/>
  <c r="C172" i="52"/>
  <c r="AF129" i="94"/>
  <c r="AE129" i="94" s="1"/>
  <c r="E98" i="94"/>
  <c r="F99" i="94"/>
  <c r="F104" i="94"/>
  <c r="F109" i="94"/>
  <c r="F120" i="94"/>
  <c r="AF34" i="94"/>
  <c r="AE34" i="94" s="1"/>
  <c r="C33" i="52"/>
  <c r="AF17" i="94"/>
  <c r="AE17" i="94" s="1"/>
  <c r="AF21" i="94"/>
  <c r="CE30" i="81"/>
  <c r="CI30" i="81"/>
  <c r="AF33" i="94"/>
  <c r="AE33" i="94" s="1"/>
  <c r="AF37" i="94"/>
  <c r="C41" i="52"/>
  <c r="AF46" i="94"/>
  <c r="AE46" i="94" s="1"/>
  <c r="C45" i="52"/>
  <c r="AF51" i="94"/>
  <c r="AE51" i="94" s="1"/>
  <c r="AF56" i="94"/>
  <c r="AE56" i="94" s="1"/>
  <c r="C55" i="52"/>
  <c r="AF61" i="94"/>
  <c r="AE61" i="94" s="1"/>
  <c r="C60" i="52"/>
  <c r="AF65" i="94"/>
  <c r="AE65" i="94" s="1"/>
  <c r="C64" i="52"/>
  <c r="AF71" i="94"/>
  <c r="AE71" i="94" s="1"/>
  <c r="C70" i="52"/>
  <c r="AF75" i="94"/>
  <c r="AE75" i="94" s="1"/>
  <c r="C74" i="52"/>
  <c r="C81" i="52"/>
  <c r="C95" i="52"/>
  <c r="AF87" i="94"/>
  <c r="AF91" i="94"/>
  <c r="AE91" i="94" s="1"/>
  <c r="C105" i="52"/>
  <c r="AF96" i="94"/>
  <c r="AE96" i="94" s="1"/>
  <c r="C109" i="52"/>
  <c r="AF100" i="94"/>
  <c r="AE100" i="94" s="1"/>
  <c r="CH102" i="81"/>
  <c r="AH103" i="94"/>
  <c r="AH102" i="94" s="1"/>
  <c r="C119" i="52"/>
  <c r="AF105" i="94"/>
  <c r="AE105" i="94" s="1"/>
  <c r="AG106" i="94"/>
  <c r="C133" i="52"/>
  <c r="AF111" i="94"/>
  <c r="C143" i="52"/>
  <c r="AF116" i="94"/>
  <c r="AE116" i="94" s="1"/>
  <c r="CH118" i="81"/>
  <c r="AH119" i="94"/>
  <c r="AH118" i="94" s="1"/>
  <c r="C155" i="52"/>
  <c r="AF121" i="94"/>
  <c r="AE121" i="94" s="1"/>
  <c r="AG122" i="94"/>
  <c r="AH122" i="94"/>
  <c r="CE126" i="81"/>
  <c r="CI126" i="81"/>
  <c r="C168" i="52"/>
  <c r="AF128" i="94"/>
  <c r="AE128" i="94" s="1"/>
  <c r="F98" i="94"/>
  <c r="E101" i="94"/>
  <c r="F113" i="94"/>
  <c r="E117" i="94"/>
  <c r="F128" i="94"/>
  <c r="AM16" i="94"/>
  <c r="AK15" i="53"/>
  <c r="AM20" i="94"/>
  <c r="AK19" i="53"/>
  <c r="AO23" i="94"/>
  <c r="CY26" i="81"/>
  <c r="AM28" i="94"/>
  <c r="AL28" i="94" s="1"/>
  <c r="AK27" i="53"/>
  <c r="AM37" i="94"/>
  <c r="AK36" i="53"/>
  <c r="AM43" i="94"/>
  <c r="AL43" i="94" s="1"/>
  <c r="AK42" i="53"/>
  <c r="AM47" i="94"/>
  <c r="AL47" i="94" s="1"/>
  <c r="AK46" i="53"/>
  <c r="AM52" i="94"/>
  <c r="AL52" i="94" s="1"/>
  <c r="AK51" i="53"/>
  <c r="AM56" i="94"/>
  <c r="AL56" i="94" s="1"/>
  <c r="AK55" i="53"/>
  <c r="AM65" i="94"/>
  <c r="AL65" i="94" s="1"/>
  <c r="AK64" i="53"/>
  <c r="AK69" i="53"/>
  <c r="AM70" i="94"/>
  <c r="CY74" i="81"/>
  <c r="AK75" i="53"/>
  <c r="AM76" i="94"/>
  <c r="AL76" i="94" s="1"/>
  <c r="AM85" i="94"/>
  <c r="AL85" i="94" s="1"/>
  <c r="AK84" i="53"/>
  <c r="DC90" i="81"/>
  <c r="AK98" i="53"/>
  <c r="AM90" i="94"/>
  <c r="AL90" i="94" s="1"/>
  <c r="AK104" i="53"/>
  <c r="AM95" i="94"/>
  <c r="DC96" i="81"/>
  <c r="AN96" i="94"/>
  <c r="AK108" i="53"/>
  <c r="AM99" i="94"/>
  <c r="DC100" i="81"/>
  <c r="AN100" i="94"/>
  <c r="AK116" i="53"/>
  <c r="AM104" i="94"/>
  <c r="F107" i="94"/>
  <c r="AO106" i="94"/>
  <c r="AK128" i="53"/>
  <c r="AM109" i="94"/>
  <c r="E111" i="94"/>
  <c r="AK142" i="53"/>
  <c r="AM115" i="94"/>
  <c r="DC116" i="81"/>
  <c r="AN116" i="94"/>
  <c r="E116" i="94" s="1"/>
  <c r="AK152" i="53"/>
  <c r="AM120" i="94"/>
  <c r="F123" i="94"/>
  <c r="AO122" i="94"/>
  <c r="AK164" i="53"/>
  <c r="AM125" i="94"/>
  <c r="DC129" i="81"/>
  <c r="AK172" i="53"/>
  <c r="AM129" i="94"/>
  <c r="D96" i="81"/>
  <c r="D97" i="81"/>
  <c r="D98" i="81"/>
  <c r="D99" i="81"/>
  <c r="D100" i="81"/>
  <c r="D101" i="81"/>
  <c r="D104" i="81"/>
  <c r="D105" i="81"/>
  <c r="D108" i="81"/>
  <c r="D109" i="81"/>
  <c r="D112" i="81"/>
  <c r="D113" i="81"/>
  <c r="D116" i="81"/>
  <c r="D117" i="81"/>
  <c r="D120" i="81"/>
  <c r="D121" i="81"/>
  <c r="D124" i="81"/>
  <c r="D125" i="81"/>
  <c r="M86" i="81"/>
  <c r="I86" i="81"/>
  <c r="AM15" i="94"/>
  <c r="AL15" i="94" s="1"/>
  <c r="AK14" i="53"/>
  <c r="AM19" i="94"/>
  <c r="AK18" i="53"/>
  <c r="DB23" i="81"/>
  <c r="AM25" i="94"/>
  <c r="AL25" i="94" s="1"/>
  <c r="AK24" i="53"/>
  <c r="AM26" i="94"/>
  <c r="AL26" i="94" s="1"/>
  <c r="AK25" i="53"/>
  <c r="AM27" i="94"/>
  <c r="AL27" i="94" s="1"/>
  <c r="AK26" i="53"/>
  <c r="AM31" i="94"/>
  <c r="AL31" i="94" s="1"/>
  <c r="AK30" i="53"/>
  <c r="AM36" i="94"/>
  <c r="AK35" i="53"/>
  <c r="AM40" i="94"/>
  <c r="AK39" i="53"/>
  <c r="AM42" i="94"/>
  <c r="AK41" i="53"/>
  <c r="AM46" i="94"/>
  <c r="AL46" i="94" s="1"/>
  <c r="AK45" i="53"/>
  <c r="AM51" i="94"/>
  <c r="AL51" i="94" s="1"/>
  <c r="AK50" i="53"/>
  <c r="AM55" i="94"/>
  <c r="AL55" i="94" s="1"/>
  <c r="AK54" i="53"/>
  <c r="AM60" i="94"/>
  <c r="AK59" i="53"/>
  <c r="AM64" i="94"/>
  <c r="AK63" i="53"/>
  <c r="AK68" i="53"/>
  <c r="AM69" i="94"/>
  <c r="DC70" i="81"/>
  <c r="AN70" i="94"/>
  <c r="AK72" i="53"/>
  <c r="AM73" i="94"/>
  <c r="AL73" i="94" s="1"/>
  <c r="AK73" i="53"/>
  <c r="AM74" i="94"/>
  <c r="AL74" i="94" s="1"/>
  <c r="AK74" i="53"/>
  <c r="AM75" i="94"/>
  <c r="AL75" i="94" s="1"/>
  <c r="AM80" i="94"/>
  <c r="AK79" i="53"/>
  <c r="AM84" i="94"/>
  <c r="AK83" i="53"/>
  <c r="DB86" i="81"/>
  <c r="AO87" i="94"/>
  <c r="AO86" i="94" s="1"/>
  <c r="DC89" i="81"/>
  <c r="AK97" i="53"/>
  <c r="AM89" i="94"/>
  <c r="AL89" i="94" s="1"/>
  <c r="AK101" i="53"/>
  <c r="AM93" i="94"/>
  <c r="AL93" i="94" s="1"/>
  <c r="E95" i="94"/>
  <c r="AN94" i="94"/>
  <c r="DC98" i="81"/>
  <c r="AK107" i="53"/>
  <c r="AM98" i="94"/>
  <c r="AK115" i="53"/>
  <c r="AM103" i="94"/>
  <c r="DC104" i="81"/>
  <c r="AN104" i="94"/>
  <c r="AK125" i="53"/>
  <c r="AM108" i="94"/>
  <c r="DB110" i="81"/>
  <c r="AO111" i="94"/>
  <c r="DC113" i="81"/>
  <c r="AK137" i="53"/>
  <c r="AM113" i="94"/>
  <c r="E115" i="94"/>
  <c r="AN114" i="94"/>
  <c r="AK151" i="53"/>
  <c r="AM119" i="94"/>
  <c r="AK161" i="53"/>
  <c r="AM124" i="94"/>
  <c r="DC126" i="81"/>
  <c r="AO126" i="94"/>
  <c r="F126" i="94" s="1"/>
  <c r="AK168" i="53"/>
  <c r="AM128" i="94"/>
  <c r="E96" i="81"/>
  <c r="E97" i="81"/>
  <c r="E98" i="81"/>
  <c r="E99" i="81"/>
  <c r="E100" i="81"/>
  <c r="E101" i="81"/>
  <c r="E104" i="81"/>
  <c r="E105" i="81"/>
  <c r="E108" i="81"/>
  <c r="E109" i="81"/>
  <c r="E112" i="81"/>
  <c r="E113" i="81"/>
  <c r="E116" i="81"/>
  <c r="E117" i="81"/>
  <c r="E120" i="81"/>
  <c r="E121" i="81"/>
  <c r="E124" i="81"/>
  <c r="E125" i="81"/>
  <c r="P86" i="81"/>
  <c r="L86" i="81"/>
  <c r="H86" i="81"/>
  <c r="C17" i="53"/>
  <c r="AK21" i="53"/>
  <c r="AM24" i="94"/>
  <c r="AK23" i="53"/>
  <c r="AM30" i="94"/>
  <c r="AK29" i="53"/>
  <c r="AM35" i="94"/>
  <c r="AL35" i="94" s="1"/>
  <c r="AK34" i="53"/>
  <c r="AM39" i="94"/>
  <c r="AK38" i="53"/>
  <c r="AM45" i="94"/>
  <c r="AL45" i="94" s="1"/>
  <c r="AK44" i="53"/>
  <c r="AM49" i="94"/>
  <c r="AL49" i="94" s="1"/>
  <c r="AK48" i="53"/>
  <c r="AM54" i="94"/>
  <c r="AL54" i="94" s="1"/>
  <c r="AK53" i="53"/>
  <c r="AM58" i="94"/>
  <c r="AK57" i="53"/>
  <c r="AM63" i="94"/>
  <c r="AL63" i="94" s="1"/>
  <c r="AK62" i="53"/>
  <c r="AM67" i="94"/>
  <c r="AK66" i="53"/>
  <c r="DA68" i="81"/>
  <c r="AN69" i="94"/>
  <c r="AN68" i="94" s="1"/>
  <c r="AK71" i="53"/>
  <c r="AM72" i="94"/>
  <c r="AL72" i="94" s="1"/>
  <c r="AM79" i="94"/>
  <c r="AL79" i="94" s="1"/>
  <c r="AK78" i="53"/>
  <c r="AM83" i="94"/>
  <c r="AK82" i="53"/>
  <c r="AK96" i="53"/>
  <c r="AM88" i="94"/>
  <c r="AK100" i="53"/>
  <c r="AM92" i="94"/>
  <c r="DB94" i="81"/>
  <c r="AO95" i="94"/>
  <c r="DC97" i="81"/>
  <c r="AK106" i="53"/>
  <c r="AM97" i="94"/>
  <c r="AK110" i="53"/>
  <c r="AM101" i="94"/>
  <c r="AN102" i="94"/>
  <c r="AK124" i="53"/>
  <c r="AM107" i="94"/>
  <c r="DC108" i="81"/>
  <c r="AN108" i="94"/>
  <c r="E108" i="94" s="1"/>
  <c r="AK134" i="53"/>
  <c r="AM112" i="94"/>
  <c r="F115" i="94"/>
  <c r="AO114" i="94"/>
  <c r="AK146" i="53"/>
  <c r="AM117" i="94"/>
  <c r="AN118" i="94"/>
  <c r="DC123" i="81"/>
  <c r="AK160" i="53"/>
  <c r="AM123" i="94"/>
  <c r="DC124" i="81"/>
  <c r="AN124" i="94"/>
  <c r="AK167" i="53"/>
  <c r="AM127" i="94"/>
  <c r="I14" i="81"/>
  <c r="F96" i="81"/>
  <c r="F97" i="81"/>
  <c r="F98" i="81"/>
  <c r="F99" i="81"/>
  <c r="F100" i="81"/>
  <c r="F101" i="81"/>
  <c r="F104" i="81"/>
  <c r="F105" i="81"/>
  <c r="F108" i="81"/>
  <c r="F109" i="81"/>
  <c r="F112" i="81"/>
  <c r="F113" i="81"/>
  <c r="F116" i="81"/>
  <c r="F117" i="81"/>
  <c r="F120" i="81"/>
  <c r="F121" i="81"/>
  <c r="F124" i="81"/>
  <c r="F125" i="81"/>
  <c r="O86" i="81"/>
  <c r="K86" i="81"/>
  <c r="D126" i="81"/>
  <c r="AM17" i="94"/>
  <c r="AL17" i="94" s="1"/>
  <c r="AK16" i="53"/>
  <c r="AM29" i="94"/>
  <c r="AL29" i="94" s="1"/>
  <c r="AK28" i="53"/>
  <c r="AM44" i="94"/>
  <c r="AL44" i="94" s="1"/>
  <c r="AK43" i="53"/>
  <c r="AM48" i="94"/>
  <c r="AL48" i="94" s="1"/>
  <c r="AK47" i="53"/>
  <c r="AM53" i="94"/>
  <c r="AL53" i="94" s="1"/>
  <c r="AK52" i="53"/>
  <c r="AM57" i="94"/>
  <c r="AL57" i="94" s="1"/>
  <c r="AK56" i="53"/>
  <c r="AK61" i="21"/>
  <c r="AK65" i="53"/>
  <c r="AO68" i="94"/>
  <c r="AK70" i="53"/>
  <c r="AM71" i="94"/>
  <c r="AL71" i="94" s="1"/>
  <c r="AK77" i="53"/>
  <c r="AK81" i="53"/>
  <c r="AK95" i="53"/>
  <c r="AM87" i="94"/>
  <c r="DC88" i="81"/>
  <c r="AN88" i="94"/>
  <c r="AK99" i="53"/>
  <c r="AM91" i="94"/>
  <c r="AL91" i="94" s="1"/>
  <c r="DC92" i="81"/>
  <c r="AN92" i="94"/>
  <c r="AK105" i="53"/>
  <c r="AM96" i="94"/>
  <c r="AK109" i="53"/>
  <c r="AM100" i="94"/>
  <c r="DB102" i="81"/>
  <c r="AO103" i="94"/>
  <c r="AO8" i="94" s="1"/>
  <c r="DC105" i="81"/>
  <c r="AK119" i="53"/>
  <c r="AM105" i="94"/>
  <c r="AK133" i="53"/>
  <c r="AM111" i="94"/>
  <c r="DC112" i="81"/>
  <c r="AN112" i="94"/>
  <c r="AK143" i="53"/>
  <c r="AM116" i="94"/>
  <c r="DB118" i="81"/>
  <c r="AO119" i="94"/>
  <c r="DC121" i="81"/>
  <c r="AK155" i="53"/>
  <c r="AM121" i="94"/>
  <c r="AN122" i="94"/>
  <c r="AK166" i="53"/>
  <c r="AM126" i="94"/>
  <c r="N86" i="81"/>
  <c r="J86" i="81"/>
  <c r="E126" i="81"/>
  <c r="X32" i="81"/>
  <c r="Q43" i="93"/>
  <c r="AU46" i="82"/>
  <c r="S46" i="93"/>
  <c r="Q45" i="93"/>
  <c r="AT41" i="82"/>
  <c r="T42" i="93"/>
  <c r="T41" i="93" s="1"/>
  <c r="S41" i="93"/>
  <c r="F40" i="93"/>
  <c r="AS35" i="82"/>
  <c r="S37" i="93"/>
  <c r="S7" i="93" s="1"/>
  <c r="AQ40" i="82"/>
  <c r="AU40" i="82"/>
  <c r="F39" i="93"/>
  <c r="S35" i="93"/>
  <c r="E36" i="82"/>
  <c r="F36" i="82"/>
  <c r="F37" i="82"/>
  <c r="F38" i="82"/>
  <c r="E39" i="82"/>
  <c r="F39" i="82"/>
  <c r="F40" i="82"/>
  <c r="E37" i="93"/>
  <c r="T10" i="93"/>
  <c r="T35" i="93"/>
  <c r="S29" i="93"/>
  <c r="E30" i="82"/>
  <c r="E31" i="82"/>
  <c r="F32" i="82"/>
  <c r="E33" i="82"/>
  <c r="E34" i="82"/>
  <c r="D34" i="82"/>
  <c r="Q31" i="93"/>
  <c r="I29" i="82"/>
  <c r="AU30" i="82"/>
  <c r="R30" i="93"/>
  <c r="E32" i="82"/>
  <c r="D32" i="82"/>
  <c r="F33" i="82"/>
  <c r="F34" i="82"/>
  <c r="AS6" i="82"/>
  <c r="T29" i="93"/>
  <c r="Q32" i="93"/>
  <c r="H29" i="82"/>
  <c r="J8" i="82"/>
  <c r="T23" i="93"/>
  <c r="D24" i="82"/>
  <c r="E25" i="82"/>
  <c r="F25" i="82"/>
  <c r="D25" i="82"/>
  <c r="E27" i="82"/>
  <c r="F27" i="82"/>
  <c r="D27" i="82"/>
  <c r="E28" i="82"/>
  <c r="S6" i="93"/>
  <c r="T7" i="93"/>
  <c r="S10" i="93"/>
  <c r="F22" i="82"/>
  <c r="Q22" i="93"/>
  <c r="S23" i="93"/>
  <c r="AU28" i="82"/>
  <c r="R28" i="93"/>
  <c r="Q28" i="93" s="1"/>
  <c r="F26" i="93"/>
  <c r="E28" i="93"/>
  <c r="AQ24" i="82"/>
  <c r="AU24" i="82"/>
  <c r="E27" i="93"/>
  <c r="F28" i="82"/>
  <c r="T8" i="93"/>
  <c r="AT9" i="82"/>
  <c r="T9" i="93"/>
  <c r="E21" i="93"/>
  <c r="AX5" i="82"/>
  <c r="BB5" i="82"/>
  <c r="BF5" i="82"/>
  <c r="S17" i="93"/>
  <c r="Q19" i="93"/>
  <c r="S17" i="82"/>
  <c r="S8" i="82"/>
  <c r="S7" i="82"/>
  <c r="F18" i="82"/>
  <c r="D21" i="82"/>
  <c r="F21" i="82"/>
  <c r="D22" i="82"/>
  <c r="T17" i="93"/>
  <c r="E19" i="93"/>
  <c r="BD5" i="82"/>
  <c r="AT17" i="82"/>
  <c r="AU12" i="82"/>
  <c r="R12" i="93"/>
  <c r="AR10" i="82"/>
  <c r="R16" i="93"/>
  <c r="AS7" i="82"/>
  <c r="BG5" i="82"/>
  <c r="Q15" i="93"/>
  <c r="AS10" i="82"/>
  <c r="E12" i="82"/>
  <c r="F16" i="82"/>
  <c r="D15" i="82"/>
  <c r="H7" i="82"/>
  <c r="AW5" i="82"/>
  <c r="BA5" i="82"/>
  <c r="BE5" i="82"/>
  <c r="AT6" i="82"/>
  <c r="T12" i="93"/>
  <c r="AR6" i="82"/>
  <c r="AZ5" i="82"/>
  <c r="AS11" i="82"/>
  <c r="Q13" i="93"/>
  <c r="AT8" i="82"/>
  <c r="E16" i="82"/>
  <c r="R86" i="94"/>
  <c r="T86" i="94"/>
  <c r="AU93" i="81"/>
  <c r="S93" i="94"/>
  <c r="E93" i="94" s="1"/>
  <c r="AQ89" i="81"/>
  <c r="AU89" i="81"/>
  <c r="Q88" i="94"/>
  <c r="Q90" i="94"/>
  <c r="F72" i="94"/>
  <c r="F76" i="94"/>
  <c r="AZ5" i="81"/>
  <c r="F71" i="94"/>
  <c r="F75" i="94"/>
  <c r="F70" i="94"/>
  <c r="F74" i="94"/>
  <c r="AU69" i="81"/>
  <c r="R69" i="94"/>
  <c r="Q69" i="94" s="1"/>
  <c r="S68" i="94"/>
  <c r="Q73" i="94"/>
  <c r="F73" i="94"/>
  <c r="Q75" i="94"/>
  <c r="Q64" i="94"/>
  <c r="AR6" i="81"/>
  <c r="F62" i="94"/>
  <c r="F66" i="94"/>
  <c r="BA5" i="81"/>
  <c r="AU65" i="81"/>
  <c r="R65" i="94"/>
  <c r="Q65" i="94" s="1"/>
  <c r="F64" i="94"/>
  <c r="BC5" i="81"/>
  <c r="AU45" i="81"/>
  <c r="Q45" i="94"/>
  <c r="F48" i="94"/>
  <c r="E46" i="94"/>
  <c r="Q42" i="94"/>
  <c r="Q48" i="94"/>
  <c r="E45" i="94"/>
  <c r="F46" i="94"/>
  <c r="AX5" i="81"/>
  <c r="BB5" i="81"/>
  <c r="AR8" i="81"/>
  <c r="AS11" i="81"/>
  <c r="AR12" i="81"/>
  <c r="AS12" i="81"/>
  <c r="S10" i="94"/>
  <c r="Q34" i="94"/>
  <c r="BG5" i="81"/>
  <c r="S9" i="94"/>
  <c r="Q33" i="94"/>
  <c r="AQ37" i="81"/>
  <c r="AU37" i="81"/>
  <c r="Q39" i="94"/>
  <c r="F34" i="81"/>
  <c r="F36" i="81"/>
  <c r="F39" i="81"/>
  <c r="F40" i="81"/>
  <c r="S32" i="94"/>
  <c r="Q36" i="94"/>
  <c r="Q37" i="94"/>
  <c r="Q38" i="94"/>
  <c r="BE5" i="81"/>
  <c r="AQ25" i="81"/>
  <c r="AU25" i="81"/>
  <c r="Q27" i="94"/>
  <c r="AT12" i="81"/>
  <c r="Q24" i="94"/>
  <c r="AT9" i="81"/>
  <c r="AS10" i="81"/>
  <c r="Q29" i="94"/>
  <c r="Q28" i="94"/>
  <c r="E27" i="94"/>
  <c r="AS7" i="81"/>
  <c r="AT7" i="81"/>
  <c r="AR11" i="81"/>
  <c r="S6" i="94"/>
  <c r="S14" i="94"/>
  <c r="Q18" i="94"/>
  <c r="AV5" i="81"/>
  <c r="AS8" i="81"/>
  <c r="AR9" i="81"/>
  <c r="AS9" i="81"/>
  <c r="AT10" i="81"/>
  <c r="AR10" i="81"/>
  <c r="T6" i="94"/>
  <c r="T14" i="94"/>
  <c r="AQ21" i="81"/>
  <c r="AU21" i="81"/>
  <c r="AT11" i="81"/>
  <c r="AQ11" i="81" s="1"/>
  <c r="Q16" i="94"/>
  <c r="Q20" i="94"/>
  <c r="Q21" i="94"/>
  <c r="AR13" i="81"/>
  <c r="AS13" i="81"/>
  <c r="Q15" i="94"/>
  <c r="AL42" i="93"/>
  <c r="AO41" i="93"/>
  <c r="CY43" i="82"/>
  <c r="DC43" i="82"/>
  <c r="DC45" i="82"/>
  <c r="AM45" i="93"/>
  <c r="E46" i="82"/>
  <c r="AO35" i="93"/>
  <c r="AL37" i="93"/>
  <c r="AL36" i="93"/>
  <c r="DC32" i="82"/>
  <c r="AO32" i="93"/>
  <c r="F32" i="93" s="1"/>
  <c r="DC34" i="82"/>
  <c r="AM34" i="93"/>
  <c r="AL34" i="93" s="1"/>
  <c r="DA29" i="82"/>
  <c r="AN30" i="93"/>
  <c r="AL30" i="93" s="1"/>
  <c r="AL31" i="93"/>
  <c r="DC33" i="82"/>
  <c r="AN33" i="93"/>
  <c r="AN9" i="93" s="1"/>
  <c r="CZ7" i="82"/>
  <c r="DC24" i="82"/>
  <c r="AM24" i="93"/>
  <c r="DC25" i="82"/>
  <c r="AN25" i="93"/>
  <c r="AN23" i="93" s="1"/>
  <c r="Q23" i="82"/>
  <c r="DI5" i="82"/>
  <c r="DA8" i="82"/>
  <c r="AN8" i="93"/>
  <c r="DC27" i="82"/>
  <c r="AM27" i="93"/>
  <c r="AL27" i="93" s="1"/>
  <c r="F27" i="93"/>
  <c r="AL26" i="93"/>
  <c r="DC28" i="82"/>
  <c r="AO28" i="93"/>
  <c r="F28" i="93" s="1"/>
  <c r="E24" i="82"/>
  <c r="F20" i="82"/>
  <c r="AL19" i="93"/>
  <c r="DB9" i="82"/>
  <c r="AO21" i="93"/>
  <c r="AO9" i="93" s="1"/>
  <c r="AL18" i="93"/>
  <c r="F19" i="82"/>
  <c r="E22" i="82"/>
  <c r="DC16" i="82"/>
  <c r="AM16" i="93"/>
  <c r="K11" i="82"/>
  <c r="DG5" i="82"/>
  <c r="DK5" i="82"/>
  <c r="DO5" i="82"/>
  <c r="DA6" i="82"/>
  <c r="AN12" i="93"/>
  <c r="R11" i="82"/>
  <c r="Q6" i="82"/>
  <c r="Q7" i="82"/>
  <c r="Q8" i="82"/>
  <c r="Q9" i="82"/>
  <c r="Q10" i="82"/>
  <c r="CY13" i="82"/>
  <c r="AN13" i="93"/>
  <c r="AN7" i="93" s="1"/>
  <c r="H6" i="82"/>
  <c r="DE5" i="82"/>
  <c r="DB11" i="82"/>
  <c r="AO12" i="93"/>
  <c r="DC14" i="82"/>
  <c r="AM14" i="93"/>
  <c r="AM11" i="93" s="1"/>
  <c r="S11" i="82"/>
  <c r="CZ10" i="82"/>
  <c r="M11" i="82"/>
  <c r="S9" i="82"/>
  <c r="DC82" i="81"/>
  <c r="AM82" i="94"/>
  <c r="AL82" i="94" s="1"/>
  <c r="DC81" i="81"/>
  <c r="AM81" i="94"/>
  <c r="AL81" i="94" s="1"/>
  <c r="D79" i="81"/>
  <c r="D80" i="81"/>
  <c r="D81" i="81"/>
  <c r="D82" i="81"/>
  <c r="D83" i="81"/>
  <c r="D84" i="81"/>
  <c r="D85" i="81"/>
  <c r="DC78" i="81"/>
  <c r="AM78" i="94"/>
  <c r="AO77" i="94"/>
  <c r="DC80" i="81"/>
  <c r="AN80" i="94"/>
  <c r="AN8" i="94" s="1"/>
  <c r="AL83" i="94"/>
  <c r="DC84" i="81"/>
  <c r="AN84" i="94"/>
  <c r="E84" i="94" s="1"/>
  <c r="DC62" i="81"/>
  <c r="AM62" i="94"/>
  <c r="AL62" i="94" s="1"/>
  <c r="DC66" i="81"/>
  <c r="AM66" i="94"/>
  <c r="AL66" i="94" s="1"/>
  <c r="DC61" i="81"/>
  <c r="AM61" i="94"/>
  <c r="DC67" i="81"/>
  <c r="AO67" i="94"/>
  <c r="F61" i="81"/>
  <c r="F63" i="81"/>
  <c r="F64" i="81"/>
  <c r="F66" i="81"/>
  <c r="F67" i="81"/>
  <c r="DB59" i="81"/>
  <c r="AO61" i="94"/>
  <c r="DC64" i="81"/>
  <c r="AN64" i="94"/>
  <c r="E64" i="94" s="1"/>
  <c r="F53" i="94"/>
  <c r="F54" i="94"/>
  <c r="AO50" i="94"/>
  <c r="DM5" i="81"/>
  <c r="DC58" i="81"/>
  <c r="AN58" i="94"/>
  <c r="F55" i="94"/>
  <c r="CY54" i="81"/>
  <c r="DC54" i="81"/>
  <c r="CY46" i="81"/>
  <c r="DC46" i="81"/>
  <c r="DI5" i="81"/>
  <c r="DD5" i="81"/>
  <c r="DA7" i="81"/>
  <c r="DB7" i="81"/>
  <c r="DC42" i="81"/>
  <c r="AN42" i="94"/>
  <c r="AN41" i="94" s="1"/>
  <c r="P13" i="81"/>
  <c r="P12" i="81"/>
  <c r="H12" i="81"/>
  <c r="L11" i="81"/>
  <c r="H11" i="81"/>
  <c r="L10" i="81"/>
  <c r="H10" i="81"/>
  <c r="P7" i="81"/>
  <c r="H7" i="81"/>
  <c r="F43" i="81"/>
  <c r="F45" i="81"/>
  <c r="F46" i="81"/>
  <c r="F48" i="81"/>
  <c r="F49" i="81"/>
  <c r="DC38" i="81"/>
  <c r="AM38" i="94"/>
  <c r="AL38" i="94" s="1"/>
  <c r="DC33" i="81"/>
  <c r="AM33" i="94"/>
  <c r="DC39" i="81"/>
  <c r="AO39" i="94"/>
  <c r="DC34" i="81"/>
  <c r="AM34" i="94"/>
  <c r="AL34" i="94" s="1"/>
  <c r="E39" i="94"/>
  <c r="DC36" i="81"/>
  <c r="AN36" i="94"/>
  <c r="E36" i="94" s="1"/>
  <c r="DC40" i="81"/>
  <c r="AN40" i="94"/>
  <c r="AN13" i="94" s="1"/>
  <c r="DO5" i="81"/>
  <c r="DN5" i="81"/>
  <c r="DG5" i="81"/>
  <c r="DK5" i="81"/>
  <c r="DA8" i="81"/>
  <c r="CZ9" i="81"/>
  <c r="DA9" i="81"/>
  <c r="CZ10" i="81"/>
  <c r="DB11" i="81"/>
  <c r="CZ13" i="81"/>
  <c r="DC30" i="81"/>
  <c r="AN30" i="94"/>
  <c r="E27" i="81"/>
  <c r="E28" i="81"/>
  <c r="E29" i="81"/>
  <c r="E30" i="81"/>
  <c r="F30" i="94"/>
  <c r="DA12" i="81"/>
  <c r="DF5" i="81"/>
  <c r="DC16" i="81"/>
  <c r="AN16" i="94"/>
  <c r="DC20" i="81"/>
  <c r="AN20" i="94"/>
  <c r="E20" i="94" s="1"/>
  <c r="O11" i="81"/>
  <c r="DL5" i="81"/>
  <c r="DB9" i="81"/>
  <c r="DB12" i="81"/>
  <c r="DC18" i="81"/>
  <c r="AM18" i="94"/>
  <c r="DC22" i="81"/>
  <c r="AM22" i="94"/>
  <c r="H13" i="81"/>
  <c r="H8" i="81"/>
  <c r="L12" i="81"/>
  <c r="DJ5" i="81"/>
  <c r="DA13" i="81"/>
  <c r="DC19" i="81"/>
  <c r="AO19" i="94"/>
  <c r="AO10" i="94" s="1"/>
  <c r="DC21" i="81"/>
  <c r="AM21" i="94"/>
  <c r="F15" i="81"/>
  <c r="E22" i="81"/>
  <c r="E17" i="81"/>
  <c r="M6" i="81"/>
  <c r="M9" i="81"/>
  <c r="I10" i="81"/>
  <c r="M10" i="81"/>
  <c r="M13" i="81"/>
  <c r="DH5" i="81"/>
  <c r="CZ7" i="81"/>
  <c r="DE5" i="81"/>
  <c r="CZ12" i="81"/>
  <c r="DB13" i="81"/>
  <c r="N6" i="81"/>
  <c r="CI42" i="82"/>
  <c r="AF42" i="93"/>
  <c r="AE42" i="93" s="1"/>
  <c r="F42" i="82"/>
  <c r="AH41" i="93"/>
  <c r="CI44" i="82"/>
  <c r="AF44" i="93"/>
  <c r="AE44" i="93" s="1"/>
  <c r="CG41" i="82"/>
  <c r="AG45" i="93"/>
  <c r="E45" i="93" s="1"/>
  <c r="E39" i="93"/>
  <c r="AG35" i="93"/>
  <c r="CE39" i="82"/>
  <c r="CI39" i="82"/>
  <c r="D36" i="82"/>
  <c r="E37" i="82"/>
  <c r="E38" i="82"/>
  <c r="D39" i="82"/>
  <c r="E40" i="82"/>
  <c r="CG8" i="82"/>
  <c r="E40" i="93"/>
  <c r="AE36" i="93"/>
  <c r="CI34" i="82"/>
  <c r="AF34" i="93"/>
  <c r="AE34" i="93" s="1"/>
  <c r="CG29" i="82"/>
  <c r="AG30" i="93"/>
  <c r="CI33" i="82"/>
  <c r="AG33" i="93"/>
  <c r="AG9" i="93" s="1"/>
  <c r="M29" i="82"/>
  <c r="CI31" i="82"/>
  <c r="AF31" i="93"/>
  <c r="AE31" i="93" s="1"/>
  <c r="E24" i="93"/>
  <c r="K23" i="82"/>
  <c r="CI24" i="82"/>
  <c r="AF24" i="93"/>
  <c r="CI25" i="82"/>
  <c r="AG25" i="93"/>
  <c r="E25" i="93" s="1"/>
  <c r="AH23" i="93"/>
  <c r="AE28" i="93"/>
  <c r="L17" i="82"/>
  <c r="AH17" i="93"/>
  <c r="D18" i="82"/>
  <c r="H17" i="82"/>
  <c r="AE19" i="93"/>
  <c r="D19" i="82"/>
  <c r="L7" i="82"/>
  <c r="AH8" i="93"/>
  <c r="AG17" i="93"/>
  <c r="AE21" i="93"/>
  <c r="AE22" i="93"/>
  <c r="D20" i="82"/>
  <c r="CG6" i="82"/>
  <c r="AG12" i="93"/>
  <c r="AH7" i="93"/>
  <c r="CG10" i="82"/>
  <c r="AG16" i="93"/>
  <c r="L6" i="82"/>
  <c r="S10" i="82"/>
  <c r="M6" i="82"/>
  <c r="M10" i="82"/>
  <c r="AH6" i="93"/>
  <c r="AH11" i="93"/>
  <c r="F16" i="93"/>
  <c r="AH10" i="93"/>
  <c r="F14" i="82"/>
  <c r="Q11" i="82"/>
  <c r="E15" i="82"/>
  <c r="E13" i="82"/>
  <c r="O11" i="82"/>
  <c r="CK5" i="82"/>
  <c r="CF7" i="82"/>
  <c r="AF13" i="93"/>
  <c r="AG8" i="93"/>
  <c r="D16" i="82"/>
  <c r="H11" i="82"/>
  <c r="D13" i="82"/>
  <c r="O6" i="82"/>
  <c r="K7" i="82"/>
  <c r="K8" i="82"/>
  <c r="O9" i="82"/>
  <c r="K10" i="82"/>
  <c r="CF77" i="81"/>
  <c r="AF80" i="94"/>
  <c r="AE80" i="94" s="1"/>
  <c r="I13" i="81"/>
  <c r="I12" i="81"/>
  <c r="I11" i="81"/>
  <c r="I8" i="81"/>
  <c r="I7" i="81"/>
  <c r="E81" i="81"/>
  <c r="E83" i="81"/>
  <c r="E84" i="81"/>
  <c r="E85" i="81"/>
  <c r="AG77" i="94"/>
  <c r="CI82" i="81"/>
  <c r="AF82" i="94"/>
  <c r="AF77" i="94" s="1"/>
  <c r="O77" i="81"/>
  <c r="F79" i="81"/>
  <c r="F80" i="81"/>
  <c r="F81" i="81"/>
  <c r="F82" i="81"/>
  <c r="F83" i="81"/>
  <c r="F84" i="81"/>
  <c r="F85" i="81"/>
  <c r="M12" i="81"/>
  <c r="I9" i="81"/>
  <c r="M7" i="81"/>
  <c r="E80" i="81"/>
  <c r="E82" i="81"/>
  <c r="F78" i="94"/>
  <c r="AH77" i="94"/>
  <c r="AE81" i="94"/>
  <c r="P77" i="81"/>
  <c r="CI70" i="81"/>
  <c r="AF70" i="94"/>
  <c r="CI74" i="81"/>
  <c r="AF74" i="94"/>
  <c r="F70" i="81"/>
  <c r="F71" i="81"/>
  <c r="F72" i="81"/>
  <c r="F73" i="81"/>
  <c r="F74" i="81"/>
  <c r="F75" i="81"/>
  <c r="F76" i="81"/>
  <c r="AE69" i="94"/>
  <c r="AG68" i="94"/>
  <c r="D70" i="81"/>
  <c r="D71" i="81"/>
  <c r="D72" i="81"/>
  <c r="D73" i="81"/>
  <c r="D74" i="81"/>
  <c r="D75" i="81"/>
  <c r="D76" i="81"/>
  <c r="F69" i="94"/>
  <c r="AH68" i="94"/>
  <c r="E70" i="81"/>
  <c r="E71" i="81"/>
  <c r="E72" i="81"/>
  <c r="E73" i="81"/>
  <c r="E74" i="81"/>
  <c r="E75" i="81"/>
  <c r="E76" i="81"/>
  <c r="O59" i="81"/>
  <c r="AE60" i="94"/>
  <c r="E60" i="94"/>
  <c r="AG59" i="94"/>
  <c r="AE63" i="94"/>
  <c r="D61" i="81"/>
  <c r="D62" i="81"/>
  <c r="D63" i="81"/>
  <c r="D64" i="81"/>
  <c r="D65" i="81"/>
  <c r="D66" i="81"/>
  <c r="D67" i="81"/>
  <c r="F60" i="94"/>
  <c r="AH59" i="94"/>
  <c r="CI62" i="81"/>
  <c r="AF62" i="94"/>
  <c r="AE62" i="94" s="1"/>
  <c r="CE66" i="81"/>
  <c r="CI66" i="81"/>
  <c r="E62" i="81"/>
  <c r="E63" i="81"/>
  <c r="E64" i="81"/>
  <c r="E65" i="81"/>
  <c r="E66" i="81"/>
  <c r="E67" i="81"/>
  <c r="F51" i="94"/>
  <c r="AH50" i="94"/>
  <c r="F52" i="81"/>
  <c r="F53" i="81"/>
  <c r="F54" i="81"/>
  <c r="F55" i="81"/>
  <c r="F57" i="81"/>
  <c r="F58" i="81"/>
  <c r="AE52" i="94"/>
  <c r="CI58" i="81"/>
  <c r="AF58" i="94"/>
  <c r="L50" i="81"/>
  <c r="D52" i="81"/>
  <c r="D53" i="81"/>
  <c r="D54" i="81"/>
  <c r="D55" i="81"/>
  <c r="M50" i="81"/>
  <c r="D56" i="81"/>
  <c r="D57" i="81"/>
  <c r="D58" i="81"/>
  <c r="AG50" i="94"/>
  <c r="CI54" i="81"/>
  <c r="E53" i="81"/>
  <c r="E54" i="81"/>
  <c r="E55" i="81"/>
  <c r="E56" i="81"/>
  <c r="E57" i="81"/>
  <c r="E58" i="81"/>
  <c r="AG12" i="94"/>
  <c r="F42" i="94"/>
  <c r="AH41" i="94"/>
  <c r="L41" i="81"/>
  <c r="P41" i="81"/>
  <c r="O41" i="81"/>
  <c r="AE43" i="94"/>
  <c r="D43" i="81"/>
  <c r="D44" i="81"/>
  <c r="D45" i="81"/>
  <c r="D46" i="81"/>
  <c r="D47" i="81"/>
  <c r="D48" i="81"/>
  <c r="D49" i="81"/>
  <c r="AH7" i="94"/>
  <c r="CI42" i="81"/>
  <c r="AF42" i="94"/>
  <c r="CE46" i="81"/>
  <c r="CI46" i="81"/>
  <c r="E45" i="81"/>
  <c r="E46" i="81"/>
  <c r="E47" i="81"/>
  <c r="E48" i="81"/>
  <c r="E49" i="81"/>
  <c r="CL5" i="81"/>
  <c r="CE34" i="81"/>
  <c r="CI34" i="81"/>
  <c r="AE40" i="94"/>
  <c r="E35" i="81"/>
  <c r="E36" i="81"/>
  <c r="E37" i="81"/>
  <c r="E38" i="81"/>
  <c r="E39" i="81"/>
  <c r="K32" i="81"/>
  <c r="AG32" i="94"/>
  <c r="CI38" i="81"/>
  <c r="AF38" i="94"/>
  <c r="AE38" i="94" s="1"/>
  <c r="K13" i="81"/>
  <c r="O12" i="81"/>
  <c r="K11" i="81"/>
  <c r="O10" i="81"/>
  <c r="K10" i="81"/>
  <c r="O9" i="81"/>
  <c r="K9" i="81"/>
  <c r="K8" i="81"/>
  <c r="L32" i="81"/>
  <c r="F33" i="94"/>
  <c r="AH32" i="94"/>
  <c r="AE37" i="94"/>
  <c r="O6" i="81"/>
  <c r="K6" i="81"/>
  <c r="D35" i="81"/>
  <c r="D36" i="81"/>
  <c r="D37" i="81"/>
  <c r="D38" i="81"/>
  <c r="D39" i="81"/>
  <c r="D40" i="81"/>
  <c r="CI26" i="81"/>
  <c r="AF26" i="94"/>
  <c r="AE26" i="94" s="1"/>
  <c r="H23" i="81"/>
  <c r="P23" i="81"/>
  <c r="I6" i="81"/>
  <c r="F24" i="94"/>
  <c r="N23" i="81"/>
  <c r="CM5" i="81"/>
  <c r="CQ5" i="81"/>
  <c r="CF9" i="81"/>
  <c r="CH11" i="81"/>
  <c r="CG12" i="81"/>
  <c r="CH12" i="81"/>
  <c r="CF13" i="81"/>
  <c r="CG13" i="81"/>
  <c r="CH13" i="81"/>
  <c r="AG23" i="94"/>
  <c r="N13" i="81"/>
  <c r="J13" i="81"/>
  <c r="R12" i="81"/>
  <c r="N12" i="81"/>
  <c r="J12" i="81"/>
  <c r="R11" i="81"/>
  <c r="N11" i="81"/>
  <c r="J11" i="81"/>
  <c r="R10" i="81"/>
  <c r="N10" i="81"/>
  <c r="J10" i="81"/>
  <c r="N9" i="81"/>
  <c r="J9" i="81"/>
  <c r="N8" i="81"/>
  <c r="J8" i="81"/>
  <c r="N7" i="81"/>
  <c r="J7" i="81"/>
  <c r="D26" i="81"/>
  <c r="D27" i="81"/>
  <c r="D28" i="81"/>
  <c r="D29" i="81"/>
  <c r="D31" i="81"/>
  <c r="M8" i="81"/>
  <c r="CH23" i="81"/>
  <c r="AH28" i="94"/>
  <c r="AH10" i="94" s="1"/>
  <c r="CF7" i="81"/>
  <c r="CH7" i="81"/>
  <c r="F25" i="81"/>
  <c r="F26" i="81"/>
  <c r="F27" i="81"/>
  <c r="K23" i="81"/>
  <c r="F30" i="81"/>
  <c r="F31" i="81"/>
  <c r="CF6" i="81"/>
  <c r="AH6" i="94"/>
  <c r="F15" i="94"/>
  <c r="AH14" i="94"/>
  <c r="J14" i="81"/>
  <c r="CJ5" i="81"/>
  <c r="CH10" i="81"/>
  <c r="AE16" i="94"/>
  <c r="F18" i="94"/>
  <c r="AH9" i="94"/>
  <c r="AE20" i="94"/>
  <c r="F22" i="94"/>
  <c r="AH13" i="94"/>
  <c r="D22" i="81"/>
  <c r="D20" i="81"/>
  <c r="M14" i="81"/>
  <c r="D19" i="81"/>
  <c r="D17" i="81"/>
  <c r="AG9" i="94"/>
  <c r="E18" i="94"/>
  <c r="AG13" i="94"/>
  <c r="CG6" i="81"/>
  <c r="CH6" i="81"/>
  <c r="CP5" i="81"/>
  <c r="CG8" i="81"/>
  <c r="CF12" i="81"/>
  <c r="AE15" i="94"/>
  <c r="AE19" i="94"/>
  <c r="AG11" i="94"/>
  <c r="AH12" i="94"/>
  <c r="F21" i="94"/>
  <c r="L14" i="81"/>
  <c r="O13" i="81"/>
  <c r="O8" i="81"/>
  <c r="CS5" i="81"/>
  <c r="CT5" i="81"/>
  <c r="CU5" i="81"/>
  <c r="AF12" i="94"/>
  <c r="AE21" i="94"/>
  <c r="CR5" i="81"/>
  <c r="CG9" i="81"/>
  <c r="CH9" i="81"/>
  <c r="CG10" i="81"/>
  <c r="AG6" i="94"/>
  <c r="AG14" i="94"/>
  <c r="CI18" i="81"/>
  <c r="AF18" i="94"/>
  <c r="AG10" i="94"/>
  <c r="CI22" i="81"/>
  <c r="AF22" i="94"/>
  <c r="F22" i="81"/>
  <c r="F19" i="81"/>
  <c r="F18" i="81"/>
  <c r="F17" i="81"/>
  <c r="F16" i="81"/>
  <c r="L7" i="81"/>
  <c r="L13" i="81"/>
  <c r="P8" i="81"/>
  <c r="H9" i="81"/>
  <c r="L9" i="81"/>
  <c r="Z8" i="82"/>
  <c r="M41" i="93"/>
  <c r="J45" i="93"/>
  <c r="AA46" i="82"/>
  <c r="L46" i="93"/>
  <c r="E46" i="93" s="1"/>
  <c r="K6" i="82"/>
  <c r="D44" i="82"/>
  <c r="E44" i="82"/>
  <c r="J42" i="93"/>
  <c r="J46" i="93"/>
  <c r="X10" i="82"/>
  <c r="K9" i="82"/>
  <c r="Y41" i="82"/>
  <c r="AA43" i="82"/>
  <c r="E43" i="93"/>
  <c r="L41" i="93"/>
  <c r="J43" i="93"/>
  <c r="Y9" i="82"/>
  <c r="J37" i="93"/>
  <c r="O7" i="82"/>
  <c r="O10" i="82"/>
  <c r="D38" i="82"/>
  <c r="Y10" i="82"/>
  <c r="Y35" i="82"/>
  <c r="L36" i="93"/>
  <c r="J36" i="93" s="1"/>
  <c r="W40" i="82"/>
  <c r="AA40" i="82"/>
  <c r="D37" i="82"/>
  <c r="D40" i="82"/>
  <c r="M35" i="93"/>
  <c r="F36" i="93"/>
  <c r="AA39" i="82"/>
  <c r="K39" i="93"/>
  <c r="J40" i="93"/>
  <c r="F33" i="93"/>
  <c r="M9" i="93"/>
  <c r="I6" i="82"/>
  <c r="I7" i="82"/>
  <c r="F30" i="82"/>
  <c r="Y29" i="82"/>
  <c r="L30" i="93"/>
  <c r="J30" i="93" s="1"/>
  <c r="E34" i="93"/>
  <c r="L10" i="93"/>
  <c r="AA31" i="82"/>
  <c r="L31" i="93"/>
  <c r="M8" i="93"/>
  <c r="J34" i="93"/>
  <c r="I10" i="82"/>
  <c r="J33" i="93"/>
  <c r="M29" i="93"/>
  <c r="L9" i="93"/>
  <c r="M10" i="93"/>
  <c r="F34" i="93"/>
  <c r="M9" i="82"/>
  <c r="M8" i="82"/>
  <c r="D31" i="82"/>
  <c r="E26" i="82"/>
  <c r="M23" i="93"/>
  <c r="J24" i="93"/>
  <c r="D26" i="82"/>
  <c r="AA26" i="82"/>
  <c r="K26" i="93"/>
  <c r="H23" i="82"/>
  <c r="AA19" i="82"/>
  <c r="P7" i="82"/>
  <c r="F19" i="93"/>
  <c r="J19" i="93"/>
  <c r="M17" i="93"/>
  <c r="P17" i="82"/>
  <c r="E20" i="93"/>
  <c r="F13" i="82"/>
  <c r="M7" i="93"/>
  <c r="AA12" i="82"/>
  <c r="Z11" i="82"/>
  <c r="M6" i="93"/>
  <c r="M11" i="93"/>
  <c r="J12" i="93"/>
  <c r="Z6" i="82"/>
  <c r="F12" i="93"/>
  <c r="L8" i="93"/>
  <c r="L11" i="93"/>
  <c r="J14" i="93"/>
  <c r="AA80" i="81"/>
  <c r="Z77" i="81"/>
  <c r="M77" i="94"/>
  <c r="Y77" i="81"/>
  <c r="AA79" i="81"/>
  <c r="J79" i="94"/>
  <c r="E79" i="81"/>
  <c r="W62" i="81"/>
  <c r="AA62" i="81"/>
  <c r="P59" i="81"/>
  <c r="Z59" i="81"/>
  <c r="F62" i="81"/>
  <c r="AA61" i="81"/>
  <c r="E61" i="81"/>
  <c r="AA47" i="81"/>
  <c r="Y41" i="81"/>
  <c r="AA43" i="81"/>
  <c r="M41" i="81"/>
  <c r="Z41" i="81"/>
  <c r="F44" i="81"/>
  <c r="E40" i="81"/>
  <c r="AA40" i="81"/>
  <c r="F40" i="94"/>
  <c r="D34" i="81"/>
  <c r="K7" i="81"/>
  <c r="AA38" i="81"/>
  <c r="W37" i="81"/>
  <c r="AA37" i="81"/>
  <c r="P32" i="81"/>
  <c r="F35" i="81"/>
  <c r="E34" i="81"/>
  <c r="AA34" i="81"/>
  <c r="O32" i="81"/>
  <c r="Z32" i="81"/>
  <c r="M32" i="81"/>
  <c r="AA30" i="81"/>
  <c r="K30" i="94"/>
  <c r="Y13" i="81"/>
  <c r="E31" i="81"/>
  <c r="O23" i="81"/>
  <c r="AA31" i="81"/>
  <c r="L31" i="94"/>
  <c r="Z11" i="81"/>
  <c r="F29" i="81"/>
  <c r="AA29" i="81"/>
  <c r="F28" i="81"/>
  <c r="AA28" i="81"/>
  <c r="Z10" i="81"/>
  <c r="O7" i="81"/>
  <c r="M6" i="94"/>
  <c r="M23" i="81"/>
  <c r="AA24" i="81"/>
  <c r="AA6" i="81"/>
  <c r="Y7" i="81"/>
  <c r="AA7" i="81" s="1"/>
  <c r="L23" i="81"/>
  <c r="W25" i="81"/>
  <c r="AA25" i="81"/>
  <c r="D25" i="81"/>
  <c r="AA20" i="81"/>
  <c r="W20" i="81"/>
  <c r="F21" i="81"/>
  <c r="AA21" i="81"/>
  <c r="Y14" i="81"/>
  <c r="AA16" i="81"/>
  <c r="K16" i="94"/>
  <c r="D16" i="81"/>
  <c r="X14" i="81"/>
  <c r="Y23" i="93"/>
  <c r="F43" i="82"/>
  <c r="BO44" i="82"/>
  <c r="Z41" i="93"/>
  <c r="E44" i="93"/>
  <c r="X44" i="93"/>
  <c r="F43" i="93"/>
  <c r="X43" i="93"/>
  <c r="BO42" i="82"/>
  <c r="P6" i="82"/>
  <c r="AA41" i="93"/>
  <c r="F42" i="93"/>
  <c r="X42" i="93"/>
  <c r="BO38" i="82"/>
  <c r="E38" i="93"/>
  <c r="Z35" i="93"/>
  <c r="BO37" i="82"/>
  <c r="X37" i="93"/>
  <c r="F37" i="93"/>
  <c r="AA35" i="93"/>
  <c r="BN35" i="82"/>
  <c r="BN7" i="82"/>
  <c r="F30" i="93"/>
  <c r="X30" i="93"/>
  <c r="M7" i="82"/>
  <c r="F31" i="82"/>
  <c r="F31" i="93"/>
  <c r="AA29" i="93"/>
  <c r="X31" i="93"/>
  <c r="E32" i="93"/>
  <c r="Z29" i="93"/>
  <c r="BM29" i="82"/>
  <c r="Y29" i="93"/>
  <c r="X32" i="93"/>
  <c r="L23" i="82"/>
  <c r="X26" i="93"/>
  <c r="E26" i="93"/>
  <c r="Z23" i="93"/>
  <c r="F25" i="93"/>
  <c r="X25" i="93"/>
  <c r="X24" i="93"/>
  <c r="F24" i="93"/>
  <c r="AA23" i="93"/>
  <c r="BO21" i="82"/>
  <c r="X21" i="93"/>
  <c r="Y17" i="93"/>
  <c r="E20" i="82"/>
  <c r="BN10" i="82"/>
  <c r="F22" i="93"/>
  <c r="AA10" i="93"/>
  <c r="E22" i="93"/>
  <c r="X22" i="93"/>
  <c r="Z10" i="93"/>
  <c r="F20" i="93"/>
  <c r="X20" i="93"/>
  <c r="O8" i="82"/>
  <c r="E14" i="82"/>
  <c r="P11" i="82"/>
  <c r="BN9" i="82"/>
  <c r="AA15" i="93"/>
  <c r="BK13" i="82"/>
  <c r="Z13" i="93"/>
  <c r="J11" i="82"/>
  <c r="F12" i="82"/>
  <c r="E15" i="93"/>
  <c r="Z9" i="93"/>
  <c r="I9" i="82"/>
  <c r="D12" i="82"/>
  <c r="F15" i="82"/>
  <c r="N11" i="82"/>
  <c r="Y7" i="93"/>
  <c r="Y6" i="93"/>
  <c r="BN8" i="82"/>
  <c r="AA14" i="93"/>
  <c r="L11" i="82"/>
  <c r="F13" i="93"/>
  <c r="AA7" i="93"/>
  <c r="BO15" i="82"/>
  <c r="Y15" i="93"/>
  <c r="D14" i="82"/>
  <c r="AA17" i="93"/>
  <c r="F18" i="93"/>
  <c r="AA6" i="93"/>
  <c r="E18" i="82"/>
  <c r="BM17" i="82"/>
  <c r="Z18" i="93"/>
  <c r="Z6" i="93" s="1"/>
  <c r="BM8" i="82"/>
  <c r="Z14" i="93"/>
  <c r="Z8" i="93" s="1"/>
  <c r="BW5" i="82"/>
  <c r="BM6" i="82"/>
  <c r="X12" i="93"/>
  <c r="F65" i="94"/>
  <c r="AA59" i="94"/>
  <c r="X65" i="94"/>
  <c r="P11" i="81"/>
  <c r="F65" i="81"/>
  <c r="E61" i="94"/>
  <c r="Z59" i="94"/>
  <c r="J61" i="94"/>
  <c r="BO56" i="81"/>
  <c r="AA56" i="94"/>
  <c r="AA11" i="94" s="1"/>
  <c r="F56" i="81"/>
  <c r="E52" i="81"/>
  <c r="BO52" i="81"/>
  <c r="Z50" i="94"/>
  <c r="BM50" i="81"/>
  <c r="F47" i="94"/>
  <c r="AA41" i="94"/>
  <c r="F47" i="81"/>
  <c r="E44" i="81"/>
  <c r="BK44" i="81"/>
  <c r="BO44" i="81"/>
  <c r="X44" i="94"/>
  <c r="BM7" i="81"/>
  <c r="E43" i="81"/>
  <c r="BO43" i="81"/>
  <c r="Z41" i="94"/>
  <c r="X43" i="94"/>
  <c r="F38" i="81"/>
  <c r="F38" i="94"/>
  <c r="X38" i="94"/>
  <c r="P10" i="81"/>
  <c r="F37" i="81"/>
  <c r="F37" i="94"/>
  <c r="F35" i="94"/>
  <c r="X35" i="94"/>
  <c r="BM32" i="81"/>
  <c r="Z34" i="94"/>
  <c r="F34" i="94"/>
  <c r="J34" i="94"/>
  <c r="BO30" i="81"/>
  <c r="Y30" i="94"/>
  <c r="K12" i="81"/>
  <c r="D30" i="81"/>
  <c r="F29" i="94"/>
  <c r="X26" i="94"/>
  <c r="L8" i="81"/>
  <c r="E26" i="81"/>
  <c r="BO25" i="81"/>
  <c r="BM23" i="81"/>
  <c r="E25" i="94"/>
  <c r="X25" i="94"/>
  <c r="Z23" i="94"/>
  <c r="E25" i="81"/>
  <c r="BT5" i="81"/>
  <c r="BS5" i="81"/>
  <c r="K14" i="81"/>
  <c r="D21" i="81"/>
  <c r="X21" i="94"/>
  <c r="P14" i="81"/>
  <c r="BO20" i="81"/>
  <c r="F20" i="94"/>
  <c r="AA14" i="94"/>
  <c r="X20" i="94"/>
  <c r="M11" i="81"/>
  <c r="BN11" i="81"/>
  <c r="F20" i="81"/>
  <c r="F17" i="94"/>
  <c r="BM8" i="81"/>
  <c r="BO17" i="81"/>
  <c r="O14" i="81"/>
  <c r="X16" i="94"/>
  <c r="E16" i="81"/>
  <c r="BL6" i="81"/>
  <c r="AK5" i="51" s="1"/>
  <c r="H14" i="81"/>
  <c r="BO15" i="81"/>
  <c r="Y15" i="94"/>
  <c r="AV5" i="82"/>
  <c r="Q14" i="93"/>
  <c r="S11" i="93"/>
  <c r="S8" i="93"/>
  <c r="AS8" i="82"/>
  <c r="I11" i="82"/>
  <c r="I8" i="82"/>
  <c r="P10" i="82"/>
  <c r="L10" i="82"/>
  <c r="P9" i="82"/>
  <c r="L9" i="82"/>
  <c r="H9" i="82"/>
  <c r="P8" i="82"/>
  <c r="L8" i="82"/>
  <c r="H8" i="82"/>
  <c r="H10" i="82"/>
  <c r="AI5" i="82"/>
  <c r="AE5" i="82"/>
  <c r="AT11" i="82"/>
  <c r="AT7" i="82"/>
  <c r="BO39" i="82"/>
  <c r="BK39" i="82"/>
  <c r="BO45" i="82"/>
  <c r="BM41" i="82"/>
  <c r="AL5" i="82"/>
  <c r="AH5" i="82"/>
  <c r="AD5" i="82"/>
  <c r="AA16" i="82"/>
  <c r="W16" i="82"/>
  <c r="Y11" i="82"/>
  <c r="AA22" i="82"/>
  <c r="X23" i="82"/>
  <c r="AA25" i="82"/>
  <c r="Z29" i="82"/>
  <c r="AA34" i="82"/>
  <c r="AA37" i="82"/>
  <c r="Z41" i="82"/>
  <c r="AA44" i="82"/>
  <c r="X6" i="82"/>
  <c r="Z23" i="82"/>
  <c r="AY5" i="82"/>
  <c r="AU20" i="82"/>
  <c r="AQ20" i="82"/>
  <c r="AR8" i="82"/>
  <c r="AU32" i="82"/>
  <c r="AT29" i="82"/>
  <c r="AT10" i="82"/>
  <c r="BQ5" i="82"/>
  <c r="BU5" i="82"/>
  <c r="BM9" i="82"/>
  <c r="BN17" i="82"/>
  <c r="BO22" i="82"/>
  <c r="BL10" i="82"/>
  <c r="BL9" i="82"/>
  <c r="BO43" i="82"/>
  <c r="BK43" i="82"/>
  <c r="BL7" i="82"/>
  <c r="CG9" i="82"/>
  <c r="CI15" i="82"/>
  <c r="CE15" i="82"/>
  <c r="CH8" i="82"/>
  <c r="CH7" i="82"/>
  <c r="CZ6" i="82"/>
  <c r="DB8" i="82"/>
  <c r="DA10" i="82"/>
  <c r="DC31" i="82"/>
  <c r="W15" i="82"/>
  <c r="X9" i="82"/>
  <c r="AA45" i="82"/>
  <c r="W45" i="82"/>
  <c r="DC19" i="82"/>
  <c r="CY19" i="82"/>
  <c r="AK5" i="82"/>
  <c r="AG5" i="82"/>
  <c r="AC5" i="82"/>
  <c r="Y8" i="82"/>
  <c r="X11" i="82"/>
  <c r="W19" i="82"/>
  <c r="Y23" i="82"/>
  <c r="W28" i="82"/>
  <c r="W31" i="82"/>
  <c r="Y17" i="82"/>
  <c r="AR17" i="82"/>
  <c r="AR7" i="82"/>
  <c r="AU26" i="82"/>
  <c r="AR23" i="82"/>
  <c r="AS23" i="82"/>
  <c r="AS9" i="82"/>
  <c r="AU36" i="82"/>
  <c r="AR35" i="82"/>
  <c r="AQ36" i="82"/>
  <c r="BO12" i="82"/>
  <c r="BL6" i="82"/>
  <c r="CF10" i="82"/>
  <c r="CI19" i="82"/>
  <c r="CE19" i="82"/>
  <c r="CI27" i="82"/>
  <c r="CH29" i="82"/>
  <c r="DF5" i="82"/>
  <c r="DJ5" i="82"/>
  <c r="DN5" i="82"/>
  <c r="DC15" i="82"/>
  <c r="CY15" i="82"/>
  <c r="CZ9" i="82"/>
  <c r="AM5" i="82"/>
  <c r="W12" i="82"/>
  <c r="AU15" i="82"/>
  <c r="AR9" i="82"/>
  <c r="AR11" i="82"/>
  <c r="AJ5" i="82"/>
  <c r="AF5" i="82"/>
  <c r="AB5" i="82"/>
  <c r="W14" i="82"/>
  <c r="AA18" i="82"/>
  <c r="X17" i="82"/>
  <c r="AA20" i="82"/>
  <c r="AA21" i="82"/>
  <c r="AA27" i="82"/>
  <c r="AA30" i="82"/>
  <c r="X29" i="82"/>
  <c r="AA32" i="82"/>
  <c r="AA33" i="82"/>
  <c r="Z35" i="82"/>
  <c r="X41" i="82"/>
  <c r="X8" i="82"/>
  <c r="X35" i="82"/>
  <c r="AU16" i="82"/>
  <c r="AQ16" i="82"/>
  <c r="CF6" i="82"/>
  <c r="CG17" i="82"/>
  <c r="CI43" i="82"/>
  <c r="CE43" i="82"/>
  <c r="DB7" i="82"/>
  <c r="AS17" i="82"/>
  <c r="AU21" i="82"/>
  <c r="AQ28" i="82"/>
  <c r="AQ32" i="82"/>
  <c r="AU34" i="82"/>
  <c r="AU45" i="82"/>
  <c r="BN11" i="82"/>
  <c r="BO14" i="82"/>
  <c r="BO16" i="82"/>
  <c r="BO18" i="82"/>
  <c r="BO20" i="82"/>
  <c r="BO25" i="82"/>
  <c r="BO36" i="82"/>
  <c r="BN41" i="82"/>
  <c r="BO46" i="82"/>
  <c r="CJ5" i="82"/>
  <c r="CN5" i="82"/>
  <c r="CR5" i="82"/>
  <c r="CH23" i="82"/>
  <c r="CI26" i="82"/>
  <c r="CI28" i="82"/>
  <c r="CI30" i="82"/>
  <c r="CI32" i="82"/>
  <c r="CH41" i="82"/>
  <c r="CI46" i="82"/>
  <c r="DD5" i="82"/>
  <c r="DH5" i="82"/>
  <c r="DL5" i="82"/>
  <c r="DC12" i="82"/>
  <c r="DB10" i="82"/>
  <c r="DB23" i="82"/>
  <c r="DC26" i="82"/>
  <c r="DC30" i="82"/>
  <c r="DC29" i="82" s="1"/>
  <c r="DC37" i="82"/>
  <c r="AU22" i="82"/>
  <c r="AT23" i="82"/>
  <c r="AU27" i="82"/>
  <c r="AR29" i="82"/>
  <c r="AU38" i="82"/>
  <c r="AU42" i="82"/>
  <c r="BP5" i="82"/>
  <c r="BT5" i="82"/>
  <c r="BX5" i="82"/>
  <c r="BO13" i="82"/>
  <c r="BO24" i="82"/>
  <c r="BK25" i="82"/>
  <c r="BN29" i="82"/>
  <c r="BO34" i="82"/>
  <c r="CM5" i="82"/>
  <c r="CQ5" i="82"/>
  <c r="CU5" i="82"/>
  <c r="CH11" i="82"/>
  <c r="CI14" i="82"/>
  <c r="CI16" i="82"/>
  <c r="CI18" i="82"/>
  <c r="CI20" i="82"/>
  <c r="CI21" i="82"/>
  <c r="CI36" i="82"/>
  <c r="CI37" i="82"/>
  <c r="CI45" i="82"/>
  <c r="DC18" i="82"/>
  <c r="DC20" i="82"/>
  <c r="DC21" i="82"/>
  <c r="DA35" i="82"/>
  <c r="CY40" i="82"/>
  <c r="DB41" i="82"/>
  <c r="DC46" i="82"/>
  <c r="AA38" i="82"/>
  <c r="AA42" i="82"/>
  <c r="AQ12" i="82"/>
  <c r="AU14" i="82"/>
  <c r="AU18" i="82"/>
  <c r="AS29" i="82"/>
  <c r="AU33" i="82"/>
  <c r="AT35" i="82"/>
  <c r="AU39" i="82"/>
  <c r="AR41" i="82"/>
  <c r="AU44" i="82"/>
  <c r="BR5" i="82"/>
  <c r="BV5" i="82"/>
  <c r="BZ5" i="82"/>
  <c r="BK15" i="82"/>
  <c r="BK19" i="82"/>
  <c r="BN23" i="82"/>
  <c r="BO26" i="82"/>
  <c r="BO28" i="82"/>
  <c r="BO30" i="82"/>
  <c r="BO32" i="82"/>
  <c r="BO33" i="82"/>
  <c r="CI12" i="82"/>
  <c r="CI13" i="82"/>
  <c r="CH9" i="82"/>
  <c r="CH10" i="82"/>
  <c r="CH17" i="82"/>
  <c r="CI22" i="82"/>
  <c r="CE27" i="82"/>
  <c r="CE31" i="82"/>
  <c r="CH35" i="82"/>
  <c r="CI38" i="82"/>
  <c r="CI40" i="82"/>
  <c r="DC13" i="82"/>
  <c r="CY20" i="82"/>
  <c r="DC22" i="82"/>
  <c r="CY27" i="82"/>
  <c r="CY31" i="82"/>
  <c r="DB35" i="82"/>
  <c r="DC38" i="82"/>
  <c r="DC40" i="82"/>
  <c r="DC42" i="82"/>
  <c r="DC44" i="82"/>
  <c r="CY45" i="82"/>
  <c r="DA9" i="82"/>
  <c r="DA17" i="82"/>
  <c r="CZ11" i="82"/>
  <c r="CY12" i="82"/>
  <c r="CY16" i="82"/>
  <c r="DB17" i="82"/>
  <c r="CZ23" i="82"/>
  <c r="CY24" i="82"/>
  <c r="CY28" i="82"/>
  <c r="DB29" i="82"/>
  <c r="CY32" i="82"/>
  <c r="CZ35" i="82"/>
  <c r="CY36" i="82"/>
  <c r="DC36" i="82"/>
  <c r="CY44" i="82"/>
  <c r="DB6" i="82"/>
  <c r="DA7" i="82"/>
  <c r="CZ8" i="82"/>
  <c r="DA11" i="82"/>
  <c r="CY21" i="82"/>
  <c r="DA23" i="82"/>
  <c r="CY25" i="82"/>
  <c r="CY33" i="82"/>
  <c r="CY37" i="82"/>
  <c r="CY14" i="82"/>
  <c r="CZ17" i="82"/>
  <c r="CY18" i="82"/>
  <c r="CY22" i="82"/>
  <c r="CY26" i="82"/>
  <c r="CZ29" i="82"/>
  <c r="CY30" i="82"/>
  <c r="CY34" i="82"/>
  <c r="CY38" i="82"/>
  <c r="CZ41" i="82"/>
  <c r="CY42" i="82"/>
  <c r="CY46" i="82"/>
  <c r="CF11" i="82"/>
  <c r="CE12" i="82"/>
  <c r="CE16" i="82"/>
  <c r="CE20" i="82"/>
  <c r="CF23" i="82"/>
  <c r="CE24" i="82"/>
  <c r="CE28" i="82"/>
  <c r="CE32" i="82"/>
  <c r="CF35" i="82"/>
  <c r="CE36" i="82"/>
  <c r="CE40" i="82"/>
  <c r="CE44" i="82"/>
  <c r="CH6" i="82"/>
  <c r="CG7" i="82"/>
  <c r="CF8" i="82"/>
  <c r="CG11" i="82"/>
  <c r="CE13" i="82"/>
  <c r="CE21" i="82"/>
  <c r="CG23" i="82"/>
  <c r="CE25" i="82"/>
  <c r="CE33" i="82"/>
  <c r="CG35" i="82"/>
  <c r="CE37" i="82"/>
  <c r="CE45" i="82"/>
  <c r="CE14" i="82"/>
  <c r="CF17" i="82"/>
  <c r="CE18" i="82"/>
  <c r="CE22" i="82"/>
  <c r="CE26" i="82"/>
  <c r="CF29" i="82"/>
  <c r="CE30" i="82"/>
  <c r="CE34" i="82"/>
  <c r="CE38" i="82"/>
  <c r="CF41" i="82"/>
  <c r="CE42" i="82"/>
  <c r="CE46" i="82"/>
  <c r="BO29" i="82"/>
  <c r="BO35" i="82"/>
  <c r="BL11" i="82"/>
  <c r="BK12" i="82"/>
  <c r="BK16" i="82"/>
  <c r="BK20" i="82"/>
  <c r="BL23" i="82"/>
  <c r="BK24" i="82"/>
  <c r="BK28" i="82"/>
  <c r="BK32" i="82"/>
  <c r="BL35" i="82"/>
  <c r="BK36" i="82"/>
  <c r="BK40" i="82"/>
  <c r="BK44" i="82"/>
  <c r="BN6" i="82"/>
  <c r="BM7" i="82"/>
  <c r="BL8" i="82"/>
  <c r="BM11" i="82"/>
  <c r="BK21" i="82"/>
  <c r="BM23" i="82"/>
  <c r="BK33" i="82"/>
  <c r="BM35" i="82"/>
  <c r="BK37" i="82"/>
  <c r="BK45" i="82"/>
  <c r="BK14" i="82"/>
  <c r="BL17" i="82"/>
  <c r="BK18" i="82"/>
  <c r="BK22" i="82"/>
  <c r="BK26" i="82"/>
  <c r="BL29" i="82"/>
  <c r="BK30" i="82"/>
  <c r="BK34" i="82"/>
  <c r="BK38" i="82"/>
  <c r="BL41" i="82"/>
  <c r="BK42" i="82"/>
  <c r="BK46" i="82"/>
  <c r="AQ15" i="82"/>
  <c r="AQ19" i="82"/>
  <c r="AU19" i="82"/>
  <c r="AQ27" i="82"/>
  <c r="AQ31" i="82"/>
  <c r="AU31" i="82"/>
  <c r="AU29" i="82" s="1"/>
  <c r="AQ39" i="82"/>
  <c r="AS41" i="82"/>
  <c r="AQ43" i="82"/>
  <c r="AU43" i="82"/>
  <c r="AQ13" i="82"/>
  <c r="AU13" i="82"/>
  <c r="AQ21" i="82"/>
  <c r="AQ25" i="82"/>
  <c r="AU25" i="82"/>
  <c r="AQ33" i="82"/>
  <c r="AQ37" i="82"/>
  <c r="AU37" i="82"/>
  <c r="AQ45" i="82"/>
  <c r="AQ14" i="82"/>
  <c r="AQ18" i="82"/>
  <c r="AQ22" i="82"/>
  <c r="AQ26" i="82"/>
  <c r="AQ30" i="82"/>
  <c r="AQ34" i="82"/>
  <c r="AQ38" i="82"/>
  <c r="AQ42" i="82"/>
  <c r="AQ46" i="82"/>
  <c r="Y7" i="82"/>
  <c r="Z7" i="82"/>
  <c r="W13" i="82"/>
  <c r="X7" i="82"/>
  <c r="W43" i="82"/>
  <c r="W44" i="82"/>
  <c r="W42" i="82"/>
  <c r="W46" i="82"/>
  <c r="W37" i="82"/>
  <c r="W38" i="82"/>
  <c r="W39" i="82"/>
  <c r="W32" i="82"/>
  <c r="W33" i="82"/>
  <c r="W30" i="82"/>
  <c r="W34" i="82"/>
  <c r="W25" i="82"/>
  <c r="W26" i="82"/>
  <c r="W27" i="82"/>
  <c r="W20" i="82"/>
  <c r="W21" i="82"/>
  <c r="W18" i="82"/>
  <c r="W22" i="82"/>
  <c r="AA15" i="82"/>
  <c r="AA14" i="82"/>
  <c r="AA13" i="82"/>
  <c r="DB14" i="81"/>
  <c r="DC17" i="81"/>
  <c r="CY30" i="81"/>
  <c r="DA32" i="81"/>
  <c r="DC35" i="81"/>
  <c r="DC37" i="81"/>
  <c r="CY42" i="81"/>
  <c r="CY58" i="81"/>
  <c r="DA59" i="81"/>
  <c r="DC63" i="81"/>
  <c r="DC65" i="81"/>
  <c r="CY70" i="81"/>
  <c r="DC83" i="81"/>
  <c r="DC85" i="81"/>
  <c r="DC91" i="81"/>
  <c r="DC93" i="81"/>
  <c r="DC99" i="81"/>
  <c r="DC101" i="81"/>
  <c r="DB106" i="81"/>
  <c r="DC109" i="81"/>
  <c r="DB114" i="81"/>
  <c r="DC117" i="81"/>
  <c r="DC120" i="81"/>
  <c r="DB122" i="81"/>
  <c r="DC125" i="81"/>
  <c r="DC127" i="81"/>
  <c r="DC128" i="81"/>
  <c r="CY22" i="81"/>
  <c r="DA23" i="81"/>
  <c r="DC27" i="81"/>
  <c r="DC29" i="81"/>
  <c r="CY34" i="81"/>
  <c r="DC44" i="81"/>
  <c r="DC47" i="81"/>
  <c r="DC49" i="81"/>
  <c r="DC52" i="81"/>
  <c r="DC55" i="81"/>
  <c r="DC57" i="81"/>
  <c r="CY62" i="81"/>
  <c r="DC69" i="81"/>
  <c r="DC72" i="81"/>
  <c r="DC75" i="81"/>
  <c r="CZ77" i="81"/>
  <c r="CY82" i="81"/>
  <c r="CY90" i="81"/>
  <c r="CY98" i="81"/>
  <c r="DB77" i="81"/>
  <c r="CY18" i="81"/>
  <c r="DC25" i="81"/>
  <c r="DC28" i="81"/>
  <c r="DC31" i="81"/>
  <c r="CY38" i="81"/>
  <c r="DB41" i="81"/>
  <c r="DC45" i="81"/>
  <c r="DC48" i="81"/>
  <c r="DB50" i="81"/>
  <c r="DC53" i="81"/>
  <c r="DC56" i="81"/>
  <c r="CY66" i="81"/>
  <c r="DC71" i="81"/>
  <c r="DC73" i="81"/>
  <c r="DC76" i="81"/>
  <c r="CY78" i="81"/>
  <c r="CY126" i="81"/>
  <c r="CG11" i="81"/>
  <c r="CE22" i="81"/>
  <c r="CH59" i="81"/>
  <c r="CI67" i="81"/>
  <c r="CE70" i="81"/>
  <c r="CE83" i="81"/>
  <c r="CI95" i="81"/>
  <c r="CI103" i="81"/>
  <c r="CH106" i="81"/>
  <c r="CH114" i="81"/>
  <c r="CI119" i="81"/>
  <c r="CH122" i="81"/>
  <c r="CH8" i="81"/>
  <c r="CE26" i="81"/>
  <c r="CE38" i="81"/>
  <c r="CE42" i="81"/>
  <c r="CE58" i="81"/>
  <c r="CE62" i="81"/>
  <c r="CI71" i="81"/>
  <c r="CE82" i="81"/>
  <c r="CE90" i="81"/>
  <c r="CE98" i="81"/>
  <c r="R9" i="81"/>
  <c r="CF10" i="81"/>
  <c r="CE18" i="81"/>
  <c r="CI27" i="81"/>
  <c r="CF41" i="81"/>
  <c r="CE74" i="81"/>
  <c r="CH77" i="81"/>
  <c r="CI83" i="81"/>
  <c r="CH86" i="81"/>
  <c r="CI91" i="81"/>
  <c r="CI107" i="81"/>
  <c r="CI123" i="81"/>
  <c r="Q9" i="81"/>
  <c r="BK20" i="81"/>
  <c r="BO22" i="81"/>
  <c r="BN23" i="81"/>
  <c r="BO27" i="81"/>
  <c r="BO29" i="81"/>
  <c r="BN32" i="81"/>
  <c r="BL32" i="81"/>
  <c r="AK31" i="51" s="1"/>
  <c r="BO37" i="81"/>
  <c r="BO42" i="81"/>
  <c r="BK48" i="81"/>
  <c r="BN50" i="81"/>
  <c r="BO55" i="81"/>
  <c r="BO57" i="81"/>
  <c r="BK60" i="81"/>
  <c r="BO62" i="81"/>
  <c r="BO65" i="81"/>
  <c r="BO70" i="81"/>
  <c r="BO73" i="81"/>
  <c r="BK76" i="81"/>
  <c r="BM77" i="81"/>
  <c r="BO83" i="81"/>
  <c r="BK88" i="81"/>
  <c r="BO90" i="81"/>
  <c r="BO93" i="81"/>
  <c r="BO95" i="81"/>
  <c r="BO105" i="81"/>
  <c r="BO107" i="81"/>
  <c r="BK112" i="81"/>
  <c r="BO117" i="81"/>
  <c r="Q14" i="81"/>
  <c r="F93" i="81"/>
  <c r="F92" i="81"/>
  <c r="F91" i="81"/>
  <c r="F90" i="81"/>
  <c r="F89" i="81"/>
  <c r="F88" i="81"/>
  <c r="R86" i="81"/>
  <c r="F87" i="81"/>
  <c r="BN14" i="81"/>
  <c r="BO19" i="81"/>
  <c r="BO21" i="81"/>
  <c r="BK24" i="81"/>
  <c r="BO24" i="81"/>
  <c r="BO26" i="81"/>
  <c r="BO34" i="81"/>
  <c r="BK40" i="81"/>
  <c r="BM41" i="81"/>
  <c r="BO47" i="81"/>
  <c r="BO49" i="81"/>
  <c r="BK52" i="81"/>
  <c r="BO54" i="81"/>
  <c r="BO61" i="81"/>
  <c r="BM59" i="81"/>
  <c r="BO67" i="81"/>
  <c r="BO75" i="81"/>
  <c r="BK80" i="81"/>
  <c r="BO82" i="81"/>
  <c r="BO85" i="81"/>
  <c r="BO87" i="81"/>
  <c r="BO97" i="81"/>
  <c r="BK100" i="81"/>
  <c r="BN102" i="81"/>
  <c r="BO109" i="81"/>
  <c r="BO111" i="81"/>
  <c r="BO110" i="81" s="1"/>
  <c r="BK120" i="81"/>
  <c r="BO123" i="81"/>
  <c r="BO125" i="81"/>
  <c r="BK128" i="81"/>
  <c r="Q86" i="81"/>
  <c r="F126" i="81"/>
  <c r="BN94" i="81"/>
  <c r="BN106" i="81"/>
  <c r="BK28" i="81"/>
  <c r="BK36" i="81"/>
  <c r="BK56" i="81"/>
  <c r="BN59" i="81"/>
  <c r="BN68" i="81"/>
  <c r="BL68" i="81"/>
  <c r="BO81" i="81"/>
  <c r="BK84" i="81"/>
  <c r="BN86" i="81"/>
  <c r="BK96" i="81"/>
  <c r="BO101" i="81"/>
  <c r="BK108" i="81"/>
  <c r="BN110" i="81"/>
  <c r="BO121" i="81"/>
  <c r="BO124" i="81"/>
  <c r="BO122" i="81" s="1"/>
  <c r="R14" i="81"/>
  <c r="S86" i="81"/>
  <c r="F127" i="81"/>
  <c r="AU49" i="81"/>
  <c r="AQ49" i="81"/>
  <c r="AU73" i="81"/>
  <c r="AQ73" i="81"/>
  <c r="AU29" i="81"/>
  <c r="AQ29" i="81"/>
  <c r="AT14" i="81"/>
  <c r="AQ57" i="81"/>
  <c r="AQ65" i="81"/>
  <c r="AQ69" i="81"/>
  <c r="AU17" i="81"/>
  <c r="AQ17" i="81"/>
  <c r="AU33" i="81"/>
  <c r="AQ33" i="81"/>
  <c r="AU61" i="81"/>
  <c r="AQ61" i="81"/>
  <c r="AU81" i="81"/>
  <c r="AQ81" i="81"/>
  <c r="AQ53" i="81"/>
  <c r="AQ101" i="81"/>
  <c r="AQ117" i="81"/>
  <c r="AQ129" i="81"/>
  <c r="R50" i="81"/>
  <c r="E51" i="81"/>
  <c r="E103" i="81"/>
  <c r="R102" i="81"/>
  <c r="E111" i="81"/>
  <c r="R110" i="81"/>
  <c r="R114" i="81"/>
  <c r="E115" i="81"/>
  <c r="E119" i="81"/>
  <c r="R118" i="81"/>
  <c r="S9" i="81"/>
  <c r="S10" i="81"/>
  <c r="S11" i="81"/>
  <c r="S12" i="81"/>
  <c r="S13" i="81"/>
  <c r="S14" i="81"/>
  <c r="D18" i="81"/>
  <c r="E19" i="81"/>
  <c r="E20" i="81"/>
  <c r="E21" i="81"/>
  <c r="E24" i="81"/>
  <c r="F33" i="81"/>
  <c r="E42" i="81"/>
  <c r="D51" i="81"/>
  <c r="F60" i="81"/>
  <c r="F69" i="81"/>
  <c r="D78" i="81"/>
  <c r="D107" i="81"/>
  <c r="F111" i="81"/>
  <c r="E123" i="81"/>
  <c r="AQ93" i="81"/>
  <c r="AQ105" i="81"/>
  <c r="AQ121" i="81"/>
  <c r="F78" i="81"/>
  <c r="S77" i="81"/>
  <c r="F95" i="81"/>
  <c r="S94" i="81"/>
  <c r="S102" i="81"/>
  <c r="F103" i="81"/>
  <c r="F107" i="81"/>
  <c r="S106" i="81"/>
  <c r="S114" i="81"/>
  <c r="F115" i="81"/>
  <c r="S118" i="81"/>
  <c r="F119" i="81"/>
  <c r="F123" i="81"/>
  <c r="S122" i="81"/>
  <c r="Q6" i="81"/>
  <c r="Q7" i="81"/>
  <c r="Q8" i="81"/>
  <c r="D15" i="81"/>
  <c r="E18" i="81"/>
  <c r="F24" i="81"/>
  <c r="F42" i="81"/>
  <c r="F51" i="81"/>
  <c r="E78" i="81"/>
  <c r="E107" i="81"/>
  <c r="D119" i="81"/>
  <c r="AS59" i="81"/>
  <c r="AQ97" i="81"/>
  <c r="AQ109" i="81"/>
  <c r="AQ125" i="81"/>
  <c r="R6" i="81"/>
  <c r="R7" i="81"/>
  <c r="R8" i="81"/>
  <c r="Q10" i="81"/>
  <c r="Q11" i="81"/>
  <c r="Q12" i="81"/>
  <c r="Q13" i="81"/>
  <c r="E15" i="81"/>
  <c r="D33" i="81"/>
  <c r="D60" i="81"/>
  <c r="D95" i="81"/>
  <c r="Q68" i="81"/>
  <c r="D69" i="81"/>
  <c r="Q110" i="81"/>
  <c r="D111" i="81"/>
  <c r="D115" i="81"/>
  <c r="Q114" i="81"/>
  <c r="Q122" i="81"/>
  <c r="D123" i="81"/>
  <c r="S6" i="81"/>
  <c r="S7" i="81"/>
  <c r="S8" i="81"/>
  <c r="R13" i="81"/>
  <c r="D24" i="81"/>
  <c r="E33" i="81"/>
  <c r="D42" i="81"/>
  <c r="E60" i="81"/>
  <c r="E69" i="81"/>
  <c r="E95" i="81"/>
  <c r="D103" i="81"/>
  <c r="D93" i="81"/>
  <c r="D92" i="81"/>
  <c r="D91" i="81"/>
  <c r="D90" i="81"/>
  <c r="D89" i="81"/>
  <c r="D88" i="81"/>
  <c r="D87" i="81"/>
  <c r="D128" i="81"/>
  <c r="D129" i="81"/>
  <c r="E129" i="81"/>
  <c r="E93" i="81"/>
  <c r="E92" i="81"/>
  <c r="E91" i="81"/>
  <c r="E90" i="81"/>
  <c r="E89" i="81"/>
  <c r="E88" i="81"/>
  <c r="D127" i="81"/>
  <c r="E127" i="81"/>
  <c r="P9" i="81"/>
  <c r="E87" i="81"/>
  <c r="DB8" i="81"/>
  <c r="CZ8" i="81"/>
  <c r="DA10" i="81"/>
  <c r="CZ11" i="81"/>
  <c r="CZ6" i="81"/>
  <c r="DB6" i="81"/>
  <c r="DB10" i="81"/>
  <c r="DA11" i="81"/>
  <c r="DA6" i="81"/>
  <c r="CZ14" i="81"/>
  <c r="CY15" i="81"/>
  <c r="DC15" i="81"/>
  <c r="CY19" i="81"/>
  <c r="CY27" i="81"/>
  <c r="CY31" i="81"/>
  <c r="DB32" i="81"/>
  <c r="CY35" i="81"/>
  <c r="CY39" i="81"/>
  <c r="DA41" i="81"/>
  <c r="CY43" i="81"/>
  <c r="DC43" i="81"/>
  <c r="CY47" i="81"/>
  <c r="CZ50" i="81"/>
  <c r="CY51" i="81"/>
  <c r="DC51" i="81"/>
  <c r="CY55" i="81"/>
  <c r="CY63" i="81"/>
  <c r="CY67" i="81"/>
  <c r="DB68" i="81"/>
  <c r="CY71" i="81"/>
  <c r="CY75" i="81"/>
  <c r="DA77" i="81"/>
  <c r="CY79" i="81"/>
  <c r="DC79" i="81"/>
  <c r="CY83" i="81"/>
  <c r="CZ86" i="81"/>
  <c r="CY87" i="81"/>
  <c r="DC87" i="81"/>
  <c r="CY91" i="81"/>
  <c r="CZ94" i="81"/>
  <c r="CY95" i="81"/>
  <c r="DC95" i="81"/>
  <c r="CY99" i="81"/>
  <c r="CZ102" i="81"/>
  <c r="CY103" i="81"/>
  <c r="DC103" i="81"/>
  <c r="CZ106" i="81"/>
  <c r="CY107" i="81"/>
  <c r="DC107" i="81"/>
  <c r="DC106" i="81" s="1"/>
  <c r="CZ110" i="81"/>
  <c r="CY111" i="81"/>
  <c r="DC111" i="81"/>
  <c r="CZ114" i="81"/>
  <c r="CY115" i="81"/>
  <c r="DC115" i="81"/>
  <c r="CZ118" i="81"/>
  <c r="CY119" i="81"/>
  <c r="DC119" i="81"/>
  <c r="CZ122" i="81"/>
  <c r="CY123" i="81"/>
  <c r="CY127" i="81"/>
  <c r="DA14" i="81"/>
  <c r="CY16" i="81"/>
  <c r="CY20" i="81"/>
  <c r="CZ23" i="81"/>
  <c r="CY24" i="81"/>
  <c r="DC24" i="81"/>
  <c r="CY28" i="81"/>
  <c r="CY36" i="81"/>
  <c r="CY40" i="81"/>
  <c r="CY44" i="81"/>
  <c r="CY48" i="81"/>
  <c r="DA50" i="81"/>
  <c r="CY52" i="81"/>
  <c r="CY56" i="81"/>
  <c r="CZ59" i="81"/>
  <c r="CY60" i="81"/>
  <c r="DC60" i="81"/>
  <c r="CY64" i="81"/>
  <c r="CY72" i="81"/>
  <c r="CY76" i="81"/>
  <c r="CY80" i="81"/>
  <c r="CY84" i="81"/>
  <c r="DA86" i="81"/>
  <c r="CY88" i="81"/>
  <c r="CY92" i="81"/>
  <c r="DA94" i="81"/>
  <c r="CY96" i="81"/>
  <c r="CY100" i="81"/>
  <c r="DA102" i="81"/>
  <c r="CY104" i="81"/>
  <c r="DA106" i="81"/>
  <c r="CY108" i="81"/>
  <c r="DA110" i="81"/>
  <c r="CY112" i="81"/>
  <c r="DA114" i="81"/>
  <c r="CY116" i="81"/>
  <c r="DA118" i="81"/>
  <c r="CY120" i="81"/>
  <c r="DA122" i="81"/>
  <c r="CY124" i="81"/>
  <c r="CY128" i="81"/>
  <c r="CY17" i="81"/>
  <c r="CY21" i="81"/>
  <c r="CY25" i="81"/>
  <c r="CY29" i="81"/>
  <c r="CZ32" i="81"/>
  <c r="CY33" i="81"/>
  <c r="CY37" i="81"/>
  <c r="CY45" i="81"/>
  <c r="CY49" i="81"/>
  <c r="CY53" i="81"/>
  <c r="CY57" i="81"/>
  <c r="CY61" i="81"/>
  <c r="CY65" i="81"/>
  <c r="CZ68" i="81"/>
  <c r="CY69" i="81"/>
  <c r="CY73" i="81"/>
  <c r="CY81" i="81"/>
  <c r="CY85" i="81"/>
  <c r="CY89" i="81"/>
  <c r="CY93" i="81"/>
  <c r="CY97" i="81"/>
  <c r="CY101" i="81"/>
  <c r="CY105" i="81"/>
  <c r="CY109" i="81"/>
  <c r="CY113" i="81"/>
  <c r="CY117" i="81"/>
  <c r="CY121" i="81"/>
  <c r="CY125" i="81"/>
  <c r="CY129" i="81"/>
  <c r="CO5" i="81"/>
  <c r="CH14" i="81"/>
  <c r="CI15" i="81"/>
  <c r="CE15" i="81"/>
  <c r="CI17" i="81"/>
  <c r="CE17" i="81"/>
  <c r="CF14" i="81"/>
  <c r="CI20" i="81"/>
  <c r="CE20" i="81"/>
  <c r="CG23" i="81"/>
  <c r="CI24" i="81"/>
  <c r="CE24" i="81"/>
  <c r="CI29" i="81"/>
  <c r="CE29" i="81"/>
  <c r="CI31" i="81"/>
  <c r="CI33" i="81"/>
  <c r="CE33" i="81"/>
  <c r="CF32" i="81"/>
  <c r="CI36" i="81"/>
  <c r="CE36" i="81"/>
  <c r="CI39" i="81"/>
  <c r="CE39" i="81"/>
  <c r="CH41" i="81"/>
  <c r="CI43" i="81"/>
  <c r="CE43" i="81"/>
  <c r="CI45" i="81"/>
  <c r="CE45" i="81"/>
  <c r="CI48" i="81"/>
  <c r="CE48" i="81"/>
  <c r="CI87" i="81"/>
  <c r="CI88" i="81"/>
  <c r="CE88" i="81"/>
  <c r="CG86" i="81"/>
  <c r="CI93" i="81"/>
  <c r="CE93" i="81"/>
  <c r="CI105" i="81"/>
  <c r="CE105" i="81"/>
  <c r="CF102" i="81"/>
  <c r="CI111" i="81"/>
  <c r="CI112" i="81"/>
  <c r="CE112" i="81"/>
  <c r="CG110" i="81"/>
  <c r="CI121" i="81"/>
  <c r="CE121" i="81"/>
  <c r="CF118" i="81"/>
  <c r="CK5" i="81"/>
  <c r="CG7" i="81"/>
  <c r="CF8" i="81"/>
  <c r="CF11" i="81"/>
  <c r="CH50" i="81"/>
  <c r="CI51" i="81"/>
  <c r="CE51" i="81"/>
  <c r="CI53" i="81"/>
  <c r="CE53" i="81"/>
  <c r="CF50" i="81"/>
  <c r="CI56" i="81"/>
  <c r="CE56" i="81"/>
  <c r="CG59" i="81"/>
  <c r="CI60" i="81"/>
  <c r="CE60" i="81"/>
  <c r="CI65" i="81"/>
  <c r="CE65" i="81"/>
  <c r="CI69" i="81"/>
  <c r="CE69" i="81"/>
  <c r="CF68" i="81"/>
  <c r="CI72" i="81"/>
  <c r="CE72" i="81"/>
  <c r="CI81" i="81"/>
  <c r="CE81" i="81"/>
  <c r="CI84" i="81"/>
  <c r="CE84" i="81"/>
  <c r="CI96" i="81"/>
  <c r="CE96" i="81"/>
  <c r="CG94" i="81"/>
  <c r="CI101" i="81"/>
  <c r="CE101" i="81"/>
  <c r="CI104" i="81"/>
  <c r="CI108" i="81"/>
  <c r="CE108" i="81"/>
  <c r="CG106" i="81"/>
  <c r="CI117" i="81"/>
  <c r="CE117" i="81"/>
  <c r="CF114" i="81"/>
  <c r="CI124" i="81"/>
  <c r="CE124" i="81"/>
  <c r="CG122" i="81"/>
  <c r="CI129" i="81"/>
  <c r="CE129" i="81"/>
  <c r="CI16" i="81"/>
  <c r="CE16" i="81"/>
  <c r="CG14" i="81"/>
  <c r="CI19" i="81"/>
  <c r="CE19" i="81"/>
  <c r="CI21" i="81"/>
  <c r="CE21" i="81"/>
  <c r="CI25" i="81"/>
  <c r="CE25" i="81"/>
  <c r="CF23" i="81"/>
  <c r="CI28" i="81"/>
  <c r="CE28" i="81"/>
  <c r="CI35" i="81"/>
  <c r="CE35" i="81"/>
  <c r="CH32" i="81"/>
  <c r="CI37" i="81"/>
  <c r="CE37" i="81"/>
  <c r="CI40" i="81"/>
  <c r="CE40" i="81"/>
  <c r="CI44" i="81"/>
  <c r="CE44" i="81"/>
  <c r="CG41" i="81"/>
  <c r="CI47" i="81"/>
  <c r="CE47" i="81"/>
  <c r="CI49" i="81"/>
  <c r="CE49" i="81"/>
  <c r="CI89" i="81"/>
  <c r="CE89" i="81"/>
  <c r="CF86" i="81"/>
  <c r="CI92" i="81"/>
  <c r="CE92" i="81"/>
  <c r="CE104" i="81"/>
  <c r="CG102" i="81"/>
  <c r="CI113" i="81"/>
  <c r="CE113" i="81"/>
  <c r="CF110" i="81"/>
  <c r="CI120" i="81"/>
  <c r="CE120" i="81"/>
  <c r="CG118" i="81"/>
  <c r="CN5" i="81"/>
  <c r="CG32" i="81"/>
  <c r="CI52" i="81"/>
  <c r="CE52" i="81"/>
  <c r="CG50" i="81"/>
  <c r="CI55" i="81"/>
  <c r="CE55" i="81"/>
  <c r="CI57" i="81"/>
  <c r="CE57" i="81"/>
  <c r="CI61" i="81"/>
  <c r="CE61" i="81"/>
  <c r="CF59" i="81"/>
  <c r="CI63" i="81"/>
  <c r="CI64" i="81"/>
  <c r="CE64" i="81"/>
  <c r="CH68" i="81"/>
  <c r="CI73" i="81"/>
  <c r="CE73" i="81"/>
  <c r="CI75" i="81"/>
  <c r="CI76" i="81"/>
  <c r="CE76" i="81"/>
  <c r="CI79" i="81"/>
  <c r="CI80" i="81"/>
  <c r="CE80" i="81"/>
  <c r="CG77" i="81"/>
  <c r="CI85" i="81"/>
  <c r="CE85" i="81"/>
  <c r="CH94" i="81"/>
  <c r="CI97" i="81"/>
  <c r="CE97" i="81"/>
  <c r="CF94" i="81"/>
  <c r="CI99" i="81"/>
  <c r="CI100" i="81"/>
  <c r="CE100" i="81"/>
  <c r="CI109" i="81"/>
  <c r="CE109" i="81"/>
  <c r="CF106" i="81"/>
  <c r="CI115" i="81"/>
  <c r="CI116" i="81"/>
  <c r="CE116" i="81"/>
  <c r="CG114" i="81"/>
  <c r="CI125" i="81"/>
  <c r="CE125" i="81"/>
  <c r="CF122" i="81"/>
  <c r="CI127" i="81"/>
  <c r="CI128" i="81"/>
  <c r="CE128" i="81"/>
  <c r="CE27" i="81"/>
  <c r="CE31" i="81"/>
  <c r="CE63" i="81"/>
  <c r="CE67" i="81"/>
  <c r="CE71" i="81"/>
  <c r="CE75" i="81"/>
  <c r="CE79" i="81"/>
  <c r="CE87" i="81"/>
  <c r="CE91" i="81"/>
  <c r="CE95" i="81"/>
  <c r="CE99" i="81"/>
  <c r="CE103" i="81"/>
  <c r="CE107" i="81"/>
  <c r="CE111" i="81"/>
  <c r="CE115" i="81"/>
  <c r="CE119" i="81"/>
  <c r="CE123" i="81"/>
  <c r="CE127" i="81"/>
  <c r="BO12" i="81"/>
  <c r="BK18" i="81"/>
  <c r="BK22" i="81"/>
  <c r="BK26" i="81"/>
  <c r="BK30" i="81"/>
  <c r="BK34" i="81"/>
  <c r="BK38" i="81"/>
  <c r="BL41" i="81"/>
  <c r="AK40" i="51" s="1"/>
  <c r="BK42" i="81"/>
  <c r="BK46" i="81"/>
  <c r="BK54" i="81"/>
  <c r="BK58" i="81"/>
  <c r="BK62" i="81"/>
  <c r="BK66" i="81"/>
  <c r="BM68" i="81"/>
  <c r="BK70" i="81"/>
  <c r="BK74" i="81"/>
  <c r="BL77" i="81"/>
  <c r="AK76" i="51" s="1"/>
  <c r="BK78" i="81"/>
  <c r="BK82" i="81"/>
  <c r="BK90" i="81"/>
  <c r="BK98" i="81"/>
  <c r="BK126" i="81"/>
  <c r="BL14" i="81"/>
  <c r="AK13" i="51" s="1"/>
  <c r="BK15" i="81"/>
  <c r="BK19" i="81"/>
  <c r="BK27" i="81"/>
  <c r="BK31" i="81"/>
  <c r="BK35" i="81"/>
  <c r="BO35" i="81"/>
  <c r="BK39" i="81"/>
  <c r="BK43" i="81"/>
  <c r="BK47" i="81"/>
  <c r="BL50" i="81"/>
  <c r="AK49" i="51" s="1"/>
  <c r="BK51" i="81"/>
  <c r="BK55" i="81"/>
  <c r="BK63" i="81"/>
  <c r="BK67" i="81"/>
  <c r="BK71" i="81"/>
  <c r="BO71" i="81"/>
  <c r="BK75" i="81"/>
  <c r="BK79" i="81"/>
  <c r="BK83" i="81"/>
  <c r="BL86" i="81"/>
  <c r="AK85" i="51" s="1"/>
  <c r="BK87" i="81"/>
  <c r="BK91" i="81"/>
  <c r="BL94" i="81"/>
  <c r="AK93" i="51" s="1"/>
  <c r="BK95" i="81"/>
  <c r="BK99" i="81"/>
  <c r="BL102" i="81"/>
  <c r="BK103" i="81"/>
  <c r="BL106" i="81"/>
  <c r="AK105" i="51" s="1"/>
  <c r="C105" i="51" s="1"/>
  <c r="BK107" i="81"/>
  <c r="BL110" i="81"/>
  <c r="AK109" i="51" s="1"/>
  <c r="C109" i="51" s="1"/>
  <c r="BK111" i="81"/>
  <c r="BL114" i="81"/>
  <c r="AK113" i="51" s="1"/>
  <c r="BK115" i="81"/>
  <c r="BK119" i="81"/>
  <c r="BK123" i="81"/>
  <c r="BK127" i="81"/>
  <c r="BK17" i="81"/>
  <c r="BK21" i="81"/>
  <c r="BK25" i="81"/>
  <c r="BK29" i="81"/>
  <c r="BK33" i="81"/>
  <c r="BK37" i="81"/>
  <c r="BK45" i="81"/>
  <c r="BK49" i="81"/>
  <c r="BK53" i="81"/>
  <c r="BK57" i="81"/>
  <c r="BK61" i="81"/>
  <c r="BK65" i="81"/>
  <c r="BK69" i="81"/>
  <c r="BK73" i="81"/>
  <c r="BK81" i="81"/>
  <c r="BK85" i="81"/>
  <c r="BK89" i="81"/>
  <c r="BK93" i="81"/>
  <c r="BK97" i="81"/>
  <c r="BK101" i="81"/>
  <c r="BK105" i="81"/>
  <c r="BK109" i="81"/>
  <c r="BK113" i="81"/>
  <c r="BK117" i="81"/>
  <c r="BK121" i="81"/>
  <c r="BK125" i="81"/>
  <c r="BK129" i="81"/>
  <c r="AU16" i="81"/>
  <c r="AQ16" i="81"/>
  <c r="AR14" i="81"/>
  <c r="AU19" i="81"/>
  <c r="AQ19" i="81"/>
  <c r="AU22" i="81"/>
  <c r="AQ22" i="81"/>
  <c r="AU26" i="81"/>
  <c r="AQ26" i="81"/>
  <c r="AT23" i="81"/>
  <c r="AU28" i="81"/>
  <c r="AQ28" i="81"/>
  <c r="AU31" i="81"/>
  <c r="AQ31" i="81"/>
  <c r="AU35" i="81"/>
  <c r="AQ35" i="81"/>
  <c r="AS32" i="81"/>
  <c r="AU38" i="81"/>
  <c r="AQ38" i="81"/>
  <c r="AU40" i="81"/>
  <c r="AQ40" i="81"/>
  <c r="AT77" i="81"/>
  <c r="AU78" i="81"/>
  <c r="AQ78" i="81"/>
  <c r="AU80" i="81"/>
  <c r="AQ80" i="81"/>
  <c r="AR77" i="81"/>
  <c r="AU83" i="81"/>
  <c r="AQ83" i="81"/>
  <c r="AS86" i="81"/>
  <c r="AU87" i="81"/>
  <c r="AQ87" i="81"/>
  <c r="AU90" i="81"/>
  <c r="AQ90" i="81"/>
  <c r="AU92" i="81"/>
  <c r="AQ92" i="81"/>
  <c r="AU96" i="81"/>
  <c r="AQ96" i="81"/>
  <c r="AR94" i="81"/>
  <c r="AU99" i="81"/>
  <c r="AQ99" i="81"/>
  <c r="AS102" i="81"/>
  <c r="AU103" i="81"/>
  <c r="AQ103" i="81"/>
  <c r="AS106" i="81"/>
  <c r="AU107" i="81"/>
  <c r="AQ107" i="81"/>
  <c r="AS110" i="81"/>
  <c r="AU111" i="81"/>
  <c r="AQ111" i="81"/>
  <c r="AS114" i="81"/>
  <c r="AU115" i="81"/>
  <c r="AQ115" i="81"/>
  <c r="AS118" i="81"/>
  <c r="AU119" i="81"/>
  <c r="AQ119" i="81"/>
  <c r="AS122" i="81"/>
  <c r="AU123" i="81"/>
  <c r="AQ123" i="81"/>
  <c r="AU126" i="81"/>
  <c r="AQ126" i="81"/>
  <c r="AU128" i="81"/>
  <c r="AQ128" i="81"/>
  <c r="AT8" i="81"/>
  <c r="BD5" i="81"/>
  <c r="AS23" i="81"/>
  <c r="AU43" i="81"/>
  <c r="AQ43" i="81"/>
  <c r="AS41" i="81"/>
  <c r="AU46" i="81"/>
  <c r="AQ46" i="81"/>
  <c r="AU48" i="81"/>
  <c r="AQ48" i="81"/>
  <c r="AU52" i="81"/>
  <c r="AQ52" i="81"/>
  <c r="AR50" i="81"/>
  <c r="AU55" i="81"/>
  <c r="AQ55" i="81"/>
  <c r="AU58" i="81"/>
  <c r="AQ58" i="81"/>
  <c r="AU62" i="81"/>
  <c r="AQ62" i="81"/>
  <c r="AT59" i="81"/>
  <c r="AU64" i="81"/>
  <c r="AQ64" i="81"/>
  <c r="AU67" i="81"/>
  <c r="AQ67" i="81"/>
  <c r="AU71" i="81"/>
  <c r="AQ71" i="81"/>
  <c r="AS68" i="81"/>
  <c r="AU74" i="81"/>
  <c r="AQ74" i="81"/>
  <c r="AU76" i="81"/>
  <c r="AQ76" i="81"/>
  <c r="AW5" i="81"/>
  <c r="AT6" i="81"/>
  <c r="AS14" i="81"/>
  <c r="AU15" i="81"/>
  <c r="AQ15" i="81"/>
  <c r="AU18" i="81"/>
  <c r="AQ18" i="81"/>
  <c r="AU20" i="81"/>
  <c r="AQ20" i="81"/>
  <c r="AU24" i="81"/>
  <c r="AQ24" i="81"/>
  <c r="AR23" i="81"/>
  <c r="AU27" i="81"/>
  <c r="AQ27" i="81"/>
  <c r="AU30" i="81"/>
  <c r="AQ30" i="81"/>
  <c r="AR32" i="81"/>
  <c r="AT32" i="81"/>
  <c r="AU34" i="81"/>
  <c r="AQ34" i="81"/>
  <c r="AU36" i="81"/>
  <c r="AQ36" i="81"/>
  <c r="AU39" i="81"/>
  <c r="AQ39" i="81"/>
  <c r="AU79" i="81"/>
  <c r="AQ79" i="81"/>
  <c r="AS77" i="81"/>
  <c r="AU82" i="81"/>
  <c r="AQ82" i="81"/>
  <c r="AU84" i="81"/>
  <c r="AQ84" i="81"/>
  <c r="AT86" i="81"/>
  <c r="AU88" i="81"/>
  <c r="AQ88" i="81"/>
  <c r="AR86" i="81"/>
  <c r="AU91" i="81"/>
  <c r="AQ91" i="81"/>
  <c r="AS94" i="81"/>
  <c r="AU95" i="81"/>
  <c r="AQ95" i="81"/>
  <c r="AU98" i="81"/>
  <c r="AQ98" i="81"/>
  <c r="AU100" i="81"/>
  <c r="AQ100" i="81"/>
  <c r="AU104" i="81"/>
  <c r="AQ104" i="81"/>
  <c r="AR102" i="81"/>
  <c r="AU108" i="81"/>
  <c r="AQ108" i="81"/>
  <c r="AR106" i="81"/>
  <c r="AU112" i="81"/>
  <c r="AQ112" i="81"/>
  <c r="AR110" i="81"/>
  <c r="AU116" i="81"/>
  <c r="AQ116" i="81"/>
  <c r="AR114" i="81"/>
  <c r="AU120" i="81"/>
  <c r="AQ120" i="81"/>
  <c r="AR118" i="81"/>
  <c r="AU124" i="81"/>
  <c r="AQ124" i="81"/>
  <c r="AR122" i="81"/>
  <c r="AU127" i="81"/>
  <c r="AQ127" i="81"/>
  <c r="AY5" i="81"/>
  <c r="AS6" i="81"/>
  <c r="AR7" i="81"/>
  <c r="AT41" i="81"/>
  <c r="AU42" i="81"/>
  <c r="AQ42" i="81"/>
  <c r="AU44" i="81"/>
  <c r="AQ44" i="81"/>
  <c r="AR41" i="81"/>
  <c r="AU47" i="81"/>
  <c r="AQ47" i="81"/>
  <c r="AS50" i="81"/>
  <c r="AU51" i="81"/>
  <c r="AQ51" i="81"/>
  <c r="AU54" i="81"/>
  <c r="AQ54" i="81"/>
  <c r="AU56" i="81"/>
  <c r="AQ56" i="81"/>
  <c r="AU60" i="81"/>
  <c r="AQ60" i="81"/>
  <c r="AR59" i="81"/>
  <c r="AU63" i="81"/>
  <c r="AQ63" i="81"/>
  <c r="AU66" i="81"/>
  <c r="AQ66" i="81"/>
  <c r="AR68" i="81"/>
  <c r="AT68" i="81"/>
  <c r="AU70" i="81"/>
  <c r="AQ70" i="81"/>
  <c r="AU72" i="81"/>
  <c r="AQ72" i="81"/>
  <c r="AU75" i="81"/>
  <c r="AQ75" i="81"/>
  <c r="AA97" i="81"/>
  <c r="W90" i="81"/>
  <c r="AA89" i="81"/>
  <c r="W80" i="81"/>
  <c r="AA81" i="81"/>
  <c r="Z68" i="81"/>
  <c r="AA72" i="81"/>
  <c r="AA71" i="81"/>
  <c r="Y68" i="81"/>
  <c r="Y9" i="81"/>
  <c r="W9" i="81" s="1"/>
  <c r="Z50" i="81"/>
  <c r="AK5" i="81"/>
  <c r="AA53" i="81"/>
  <c r="Z8" i="81"/>
  <c r="W45" i="81"/>
  <c r="AG5" i="81"/>
  <c r="AJ5" i="81"/>
  <c r="AM5" i="81"/>
  <c r="AA36" i="81"/>
  <c r="AA35" i="81"/>
  <c r="AA26" i="81"/>
  <c r="AF5" i="81"/>
  <c r="AI5" i="81"/>
  <c r="AL5" i="81"/>
  <c r="AB5" i="81"/>
  <c r="AE5" i="81"/>
  <c r="AH5" i="81"/>
  <c r="X8" i="81"/>
  <c r="AD5" i="81"/>
  <c r="Y8" i="81"/>
  <c r="X94" i="81"/>
  <c r="W95" i="81"/>
  <c r="W99" i="81"/>
  <c r="Y94" i="81"/>
  <c r="W96" i="81"/>
  <c r="W100" i="81"/>
  <c r="W97" i="81"/>
  <c r="W101" i="81"/>
  <c r="W87" i="81"/>
  <c r="W91" i="81"/>
  <c r="W88" i="81"/>
  <c r="W92" i="81"/>
  <c r="W89" i="81"/>
  <c r="W93" i="81"/>
  <c r="X77" i="81"/>
  <c r="W78" i="81"/>
  <c r="W82" i="81"/>
  <c r="W79" i="81"/>
  <c r="W83" i="81"/>
  <c r="W81" i="81"/>
  <c r="W85" i="81"/>
  <c r="W70" i="81"/>
  <c r="W74" i="81"/>
  <c r="W71" i="81"/>
  <c r="W75" i="81"/>
  <c r="W72" i="81"/>
  <c r="W76" i="81"/>
  <c r="X59" i="81"/>
  <c r="W60" i="81"/>
  <c r="W64" i="81"/>
  <c r="W61" i="81"/>
  <c r="W65" i="81"/>
  <c r="W63" i="81"/>
  <c r="W67" i="81"/>
  <c r="W52" i="81"/>
  <c r="W56" i="81"/>
  <c r="W53" i="81"/>
  <c r="W57" i="81"/>
  <c r="W54" i="81"/>
  <c r="W58" i="81"/>
  <c r="X41" i="81"/>
  <c r="W42" i="81"/>
  <c r="W46" i="81"/>
  <c r="W43" i="81"/>
  <c r="W47" i="81"/>
  <c r="W44" i="81"/>
  <c r="W49" i="81"/>
  <c r="Y32" i="81"/>
  <c r="W34" i="81"/>
  <c r="W38" i="81"/>
  <c r="W35" i="81"/>
  <c r="W39" i="81"/>
  <c r="W36" i="81"/>
  <c r="W40" i="81"/>
  <c r="X23" i="81"/>
  <c r="W24" i="81"/>
  <c r="W28" i="81"/>
  <c r="Z23" i="81"/>
  <c r="W26" i="81"/>
  <c r="W27" i="81"/>
  <c r="W31" i="81"/>
  <c r="AA17" i="81"/>
  <c r="W129" i="81"/>
  <c r="W127" i="81"/>
  <c r="W126" i="81"/>
  <c r="W123" i="81"/>
  <c r="W124" i="81"/>
  <c r="W119" i="81"/>
  <c r="W120" i="81"/>
  <c r="W115" i="81"/>
  <c r="W116" i="81"/>
  <c r="W117" i="81"/>
  <c r="W111" i="81"/>
  <c r="W112" i="81"/>
  <c r="W113" i="81"/>
  <c r="W107" i="81"/>
  <c r="W108" i="81"/>
  <c r="W109" i="81"/>
  <c r="W103" i="81"/>
  <c r="W105" i="81"/>
  <c r="AA15" i="81"/>
  <c r="W15" i="81"/>
  <c r="W22" i="81"/>
  <c r="W21" i="81"/>
  <c r="W19" i="81"/>
  <c r="W17" i="81"/>
  <c r="W16" i="81"/>
  <c r="AM6" i="93" l="1"/>
  <c r="AK22" i="59"/>
  <c r="AL22" i="93"/>
  <c r="AK5" i="59"/>
  <c r="AK4" i="59" s="1"/>
  <c r="AK28" i="59"/>
  <c r="AK8" i="59"/>
  <c r="AK6" i="58"/>
  <c r="AK8" i="58"/>
  <c r="Y35" i="93"/>
  <c r="AK9" i="57"/>
  <c r="AK22" i="55"/>
  <c r="AK10" i="55"/>
  <c r="AK5" i="55"/>
  <c r="AK4" i="55" s="1"/>
  <c r="AK16" i="55"/>
  <c r="D19" i="93"/>
  <c r="AL67" i="94"/>
  <c r="AK32" i="48"/>
  <c r="AL39" i="94"/>
  <c r="AL58" i="94"/>
  <c r="AK31" i="52"/>
  <c r="AK49" i="52"/>
  <c r="AK8" i="52"/>
  <c r="AK5" i="52"/>
  <c r="AK9" i="52"/>
  <c r="CI118" i="81"/>
  <c r="D72" i="94"/>
  <c r="AK13" i="52"/>
  <c r="CF5" i="81"/>
  <c r="C160" i="52"/>
  <c r="C46" i="52"/>
  <c r="C98" i="52"/>
  <c r="C30" i="52"/>
  <c r="AK40" i="52"/>
  <c r="AK11" i="52"/>
  <c r="AK113" i="21"/>
  <c r="AK113" i="48"/>
  <c r="C113" i="51"/>
  <c r="AK102" i="21"/>
  <c r="AK102" i="48"/>
  <c r="C102" i="51"/>
  <c r="C93" i="51"/>
  <c r="AK93" i="21"/>
  <c r="AK93" i="48"/>
  <c r="AK67" i="51"/>
  <c r="AK121" i="51"/>
  <c r="BK12" i="81"/>
  <c r="AK118" i="21"/>
  <c r="AK118" i="48"/>
  <c r="C118" i="51"/>
  <c r="AK101" i="51"/>
  <c r="C101" i="51" s="1"/>
  <c r="AA10" i="94"/>
  <c r="AK58" i="51"/>
  <c r="AK10" i="51"/>
  <c r="AK9" i="51"/>
  <c r="C92" i="51"/>
  <c r="AK92" i="21"/>
  <c r="AK92" i="48"/>
  <c r="C86" i="51"/>
  <c r="AK86" i="21"/>
  <c r="AK86" i="48"/>
  <c r="AK123" i="21"/>
  <c r="AK123" i="48"/>
  <c r="C123" i="51"/>
  <c r="AK85" i="48"/>
  <c r="AK117" i="51"/>
  <c r="AK22" i="51"/>
  <c r="AK12" i="51"/>
  <c r="AK127" i="21"/>
  <c r="AK127" i="48"/>
  <c r="C127" i="51"/>
  <c r="C88" i="51"/>
  <c r="AK88" i="21"/>
  <c r="AK88" i="48"/>
  <c r="AK6" i="50"/>
  <c r="AK67" i="50"/>
  <c r="S23" i="94"/>
  <c r="AK10" i="50"/>
  <c r="AK8" i="50"/>
  <c r="AK5" i="50"/>
  <c r="AA9" i="81"/>
  <c r="E96" i="94"/>
  <c r="E97" i="94"/>
  <c r="AK32" i="21"/>
  <c r="E105" i="94"/>
  <c r="J62" i="94"/>
  <c r="J49" i="94"/>
  <c r="J117" i="94"/>
  <c r="L11" i="94"/>
  <c r="E72" i="94"/>
  <c r="E124" i="94"/>
  <c r="E122" i="94" s="1"/>
  <c r="E104" i="94"/>
  <c r="E82" i="94"/>
  <c r="AA77" i="81"/>
  <c r="E89" i="94"/>
  <c r="AA10" i="81"/>
  <c r="W10" i="81"/>
  <c r="W6" i="81"/>
  <c r="Z5" i="81"/>
  <c r="Z5" i="82"/>
  <c r="BO114" i="81"/>
  <c r="BK6" i="81"/>
  <c r="F108" i="94"/>
  <c r="F106" i="94" s="1"/>
  <c r="X108" i="94"/>
  <c r="AA9" i="94"/>
  <c r="BO59" i="81"/>
  <c r="BN5" i="81"/>
  <c r="BK9" i="81"/>
  <c r="D22" i="93"/>
  <c r="AK28" i="58"/>
  <c r="E44" i="94"/>
  <c r="AE44" i="94"/>
  <c r="AK7" i="52"/>
  <c r="C25" i="52"/>
  <c r="AA13" i="81"/>
  <c r="E49" i="94"/>
  <c r="AK31" i="50"/>
  <c r="AK12" i="50"/>
  <c r="Q40" i="94"/>
  <c r="E26" i="94"/>
  <c r="S8" i="94"/>
  <c r="Q26" i="94"/>
  <c r="AK7" i="50"/>
  <c r="AK13" i="50"/>
  <c r="D46" i="93"/>
  <c r="Y41" i="93"/>
  <c r="Y8" i="93"/>
  <c r="X38" i="93"/>
  <c r="BO9" i="82"/>
  <c r="AK22" i="57"/>
  <c r="BO11" i="82"/>
  <c r="AK34" i="57"/>
  <c r="AK6" i="57"/>
  <c r="C25" i="57"/>
  <c r="AK7" i="57"/>
  <c r="K41" i="93"/>
  <c r="K29" i="93"/>
  <c r="AK4" i="58"/>
  <c r="C45" i="59"/>
  <c r="AM35" i="93"/>
  <c r="D38" i="93"/>
  <c r="AU35" i="82"/>
  <c r="F36" i="94"/>
  <c r="F96" i="94"/>
  <c r="BO102" i="81"/>
  <c r="BO14" i="81"/>
  <c r="BN5" i="82"/>
  <c r="BO11" i="81"/>
  <c r="AM17" i="93"/>
  <c r="AM41" i="93"/>
  <c r="D13" i="93"/>
  <c r="AO17" i="93"/>
  <c r="AL32" i="93"/>
  <c r="AM7" i="93"/>
  <c r="D27" i="93"/>
  <c r="C27" i="93" s="1"/>
  <c r="DC94" i="81"/>
  <c r="E69" i="94"/>
  <c r="AM23" i="94"/>
  <c r="DC68" i="81"/>
  <c r="AL20" i="94"/>
  <c r="AN12" i="94"/>
  <c r="D91" i="94"/>
  <c r="AO6" i="94"/>
  <c r="AO32" i="94"/>
  <c r="AO59" i="94"/>
  <c r="DC102" i="81"/>
  <c r="AO13" i="94"/>
  <c r="DC110" i="81"/>
  <c r="AN7" i="94"/>
  <c r="AM50" i="94"/>
  <c r="AK31" i="53"/>
  <c r="DC59" i="81"/>
  <c r="DC118" i="81"/>
  <c r="DC77" i="81"/>
  <c r="AN11" i="94"/>
  <c r="AM10" i="94"/>
  <c r="F19" i="94"/>
  <c r="AL80" i="94"/>
  <c r="DC122" i="81"/>
  <c r="AM59" i="94"/>
  <c r="AM41" i="94"/>
  <c r="AE27" i="93"/>
  <c r="AF6" i="93"/>
  <c r="J5" i="82"/>
  <c r="C22" i="82"/>
  <c r="C31" i="81"/>
  <c r="AF68" i="94"/>
  <c r="AF11" i="94"/>
  <c r="AE11" i="94" s="1"/>
  <c r="D55" i="94"/>
  <c r="C55" i="94" s="1"/>
  <c r="AF6" i="94"/>
  <c r="AE38" i="93"/>
  <c r="AF17" i="93"/>
  <c r="D30" i="93"/>
  <c r="E33" i="93"/>
  <c r="C42" i="82"/>
  <c r="D43" i="93"/>
  <c r="C43" i="93" s="1"/>
  <c r="AG7" i="93"/>
  <c r="BO6" i="81"/>
  <c r="G65" i="81"/>
  <c r="BO94" i="81"/>
  <c r="BO77" i="81"/>
  <c r="E103" i="94"/>
  <c r="Z7" i="94"/>
  <c r="BO13" i="81"/>
  <c r="BO118" i="81"/>
  <c r="D66" i="94"/>
  <c r="BL5" i="81"/>
  <c r="BK10" i="81"/>
  <c r="BK11" i="81"/>
  <c r="BO68" i="81"/>
  <c r="BK13" i="81"/>
  <c r="Z8" i="94"/>
  <c r="G48" i="81"/>
  <c r="F125" i="94"/>
  <c r="F122" i="94" s="1"/>
  <c r="BO32" i="81"/>
  <c r="D48" i="94"/>
  <c r="C48" i="94" s="1"/>
  <c r="C65" i="81"/>
  <c r="AA32" i="94"/>
  <c r="BO7" i="81"/>
  <c r="Z12" i="94"/>
  <c r="AA77" i="94"/>
  <c r="AK17" i="21"/>
  <c r="F28" i="94"/>
  <c r="G82" i="81"/>
  <c r="Z9" i="94"/>
  <c r="Z86" i="94"/>
  <c r="K7" i="93"/>
  <c r="J44" i="93"/>
  <c r="AA35" i="82"/>
  <c r="AA41" i="81"/>
  <c r="AA11" i="81"/>
  <c r="J43" i="94"/>
  <c r="D43" i="94" s="1"/>
  <c r="E24" i="94"/>
  <c r="E74" i="94"/>
  <c r="E75" i="94"/>
  <c r="J35" i="94"/>
  <c r="D35" i="94" s="1"/>
  <c r="C35" i="94" s="1"/>
  <c r="C113" i="81"/>
  <c r="AK80" i="48"/>
  <c r="E127" i="94"/>
  <c r="J88" i="94"/>
  <c r="D88" i="94" s="1"/>
  <c r="AA59" i="81"/>
  <c r="AA94" i="81"/>
  <c r="AA50" i="81"/>
  <c r="AA86" i="81"/>
  <c r="AK20" i="21"/>
  <c r="E113" i="94"/>
  <c r="E120" i="94"/>
  <c r="R5" i="82"/>
  <c r="Q46" i="93"/>
  <c r="AU12" i="81"/>
  <c r="G117" i="81"/>
  <c r="G97" i="81"/>
  <c r="G84" i="81"/>
  <c r="C97" i="81"/>
  <c r="W11" i="81"/>
  <c r="E66" i="94"/>
  <c r="E59" i="94" s="1"/>
  <c r="E76" i="94"/>
  <c r="E112" i="94"/>
  <c r="E110" i="94" s="1"/>
  <c r="AK17" i="48"/>
  <c r="L86" i="94"/>
  <c r="J29" i="94"/>
  <c r="D29" i="94" s="1"/>
  <c r="C29" i="94" s="1"/>
  <c r="J38" i="94"/>
  <c r="D38" i="94" s="1"/>
  <c r="C38" i="94" s="1"/>
  <c r="G80" i="81"/>
  <c r="E92" i="94"/>
  <c r="E88" i="94"/>
  <c r="E99" i="94"/>
  <c r="E126" i="94"/>
  <c r="J129" i="94"/>
  <c r="J33" i="94"/>
  <c r="D33" i="94" s="1"/>
  <c r="L41" i="94"/>
  <c r="F67" i="94"/>
  <c r="E53" i="94"/>
  <c r="J27" i="94"/>
  <c r="G28" i="82"/>
  <c r="D36" i="93"/>
  <c r="D26" i="93"/>
  <c r="C26" i="93" s="1"/>
  <c r="Q129" i="94"/>
  <c r="C121" i="81"/>
  <c r="G113" i="81"/>
  <c r="G105" i="81"/>
  <c r="G99" i="81"/>
  <c r="R10" i="94"/>
  <c r="Q10" i="94" s="1"/>
  <c r="Q36" i="93"/>
  <c r="Q35" i="93" s="1"/>
  <c r="R35" i="93"/>
  <c r="Q26" i="93"/>
  <c r="Q23" i="93" s="1"/>
  <c r="C15" i="82"/>
  <c r="D25" i="93"/>
  <c r="C25" i="93" s="1"/>
  <c r="C28" i="82"/>
  <c r="R41" i="93"/>
  <c r="R9" i="94"/>
  <c r="Q56" i="94"/>
  <c r="AU32" i="81"/>
  <c r="C31" i="82"/>
  <c r="K10" i="93"/>
  <c r="K11" i="93"/>
  <c r="K8" i="93"/>
  <c r="M8" i="94"/>
  <c r="C35" i="81"/>
  <c r="G56" i="81"/>
  <c r="G125" i="81"/>
  <c r="C117" i="81"/>
  <c r="G109" i="81"/>
  <c r="C101" i="81"/>
  <c r="AA32" i="81"/>
  <c r="G28" i="81"/>
  <c r="F89" i="94"/>
  <c r="W12" i="81"/>
  <c r="W13" i="81"/>
  <c r="G85" i="81"/>
  <c r="G24" i="82"/>
  <c r="BK7" i="82"/>
  <c r="W11" i="82"/>
  <c r="DC32" i="81"/>
  <c r="BK7" i="81"/>
  <c r="DC41" i="81"/>
  <c r="C125" i="81"/>
  <c r="C109" i="81"/>
  <c r="C82" i="81"/>
  <c r="G121" i="81"/>
  <c r="G101" i="81"/>
  <c r="G31" i="81"/>
  <c r="AL30" i="94"/>
  <c r="AN106" i="94"/>
  <c r="D27" i="94"/>
  <c r="C27" i="94" s="1"/>
  <c r="C105" i="81"/>
  <c r="C99" i="81"/>
  <c r="E106" i="81"/>
  <c r="F118" i="81"/>
  <c r="F110" i="81"/>
  <c r="G71" i="81"/>
  <c r="AM11" i="94"/>
  <c r="AL11" i="94" s="1"/>
  <c r="AM8" i="94"/>
  <c r="AL8" i="94" s="1"/>
  <c r="DC9" i="81"/>
  <c r="AL24" i="94"/>
  <c r="AL23" i="94" s="1"/>
  <c r="AO9" i="94"/>
  <c r="AL37" i="94"/>
  <c r="AN50" i="94"/>
  <c r="AL60" i="94"/>
  <c r="AK11" i="53"/>
  <c r="DC114" i="81"/>
  <c r="F61" i="94"/>
  <c r="AM7" i="94"/>
  <c r="AM6" i="94"/>
  <c r="E58" i="94"/>
  <c r="D93" i="94"/>
  <c r="C93" i="94" s="1"/>
  <c r="AK8" i="53"/>
  <c r="D14" i="93"/>
  <c r="AL25" i="93"/>
  <c r="AO29" i="93"/>
  <c r="AO8" i="93"/>
  <c r="AL45" i="93"/>
  <c r="AK38" i="54"/>
  <c r="AF10" i="94"/>
  <c r="AE27" i="94"/>
  <c r="D36" i="94"/>
  <c r="C36" i="94" s="1"/>
  <c r="CE118" i="81"/>
  <c r="F102" i="81"/>
  <c r="G61" i="81"/>
  <c r="AE24" i="94"/>
  <c r="AF32" i="94"/>
  <c r="D57" i="94"/>
  <c r="C57" i="94" s="1"/>
  <c r="D75" i="94"/>
  <c r="G124" i="81"/>
  <c r="C116" i="81"/>
  <c r="C108" i="81"/>
  <c r="C100" i="81"/>
  <c r="C96" i="81"/>
  <c r="E114" i="94"/>
  <c r="E122" i="81"/>
  <c r="E114" i="81"/>
  <c r="D24" i="94"/>
  <c r="AF7" i="94"/>
  <c r="AF50" i="94"/>
  <c r="G70" i="81"/>
  <c r="AK33" i="48"/>
  <c r="AE33" i="93"/>
  <c r="AF9" i="93"/>
  <c r="AF35" i="93"/>
  <c r="CI35" i="82"/>
  <c r="CI8" i="82"/>
  <c r="C79" i="81"/>
  <c r="G126" i="81"/>
  <c r="G104" i="81"/>
  <c r="AA12" i="94"/>
  <c r="G64" i="81"/>
  <c r="C75" i="81"/>
  <c r="C71" i="81"/>
  <c r="C76" i="81"/>
  <c r="C72" i="81"/>
  <c r="D28" i="94"/>
  <c r="E87" i="94"/>
  <c r="D80" i="94"/>
  <c r="C73" i="81"/>
  <c r="D83" i="94"/>
  <c r="D73" i="94"/>
  <c r="D92" i="94"/>
  <c r="D64" i="94"/>
  <c r="C64" i="94" s="1"/>
  <c r="X34" i="93"/>
  <c r="X29" i="93" s="1"/>
  <c r="D46" i="94"/>
  <c r="C46" i="94" s="1"/>
  <c r="C46" i="81"/>
  <c r="G55" i="81"/>
  <c r="D84" i="94"/>
  <c r="R23" i="94"/>
  <c r="C91" i="94"/>
  <c r="AK61" i="48"/>
  <c r="F116" i="94"/>
  <c r="E106" i="94"/>
  <c r="T9" i="94"/>
  <c r="R41" i="94"/>
  <c r="R32" i="94"/>
  <c r="C61" i="81"/>
  <c r="C64" i="81"/>
  <c r="F14" i="81"/>
  <c r="G74" i="81"/>
  <c r="C70" i="81"/>
  <c r="Q19" i="94"/>
  <c r="Q14" i="94" s="1"/>
  <c r="R7" i="94"/>
  <c r="Q92" i="94"/>
  <c r="D17" i="94"/>
  <c r="T102" i="94"/>
  <c r="C123" i="81"/>
  <c r="C52" i="81"/>
  <c r="D40" i="94"/>
  <c r="D49" i="94"/>
  <c r="G57" i="81"/>
  <c r="G76" i="81"/>
  <c r="G72" i="81"/>
  <c r="C85" i="81"/>
  <c r="G81" i="81"/>
  <c r="D71" i="94"/>
  <c r="C12" i="82"/>
  <c r="F23" i="82"/>
  <c r="G25" i="82"/>
  <c r="E29" i="82"/>
  <c r="G33" i="82"/>
  <c r="AQ41" i="82"/>
  <c r="R7" i="93"/>
  <c r="G31" i="82"/>
  <c r="K17" i="93"/>
  <c r="D28" i="93"/>
  <c r="D12" i="93"/>
  <c r="K6" i="93"/>
  <c r="AA8" i="82"/>
  <c r="AA23" i="82"/>
  <c r="J18" i="93"/>
  <c r="J6" i="93" s="1"/>
  <c r="C112" i="81"/>
  <c r="G98" i="81"/>
  <c r="W110" i="81"/>
  <c r="W86" i="81"/>
  <c r="C81" i="81"/>
  <c r="C74" i="81"/>
  <c r="E17" i="94"/>
  <c r="M23" i="94"/>
  <c r="C80" i="81"/>
  <c r="F39" i="94"/>
  <c r="E70" i="94"/>
  <c r="E100" i="94"/>
  <c r="E129" i="94"/>
  <c r="E90" i="94"/>
  <c r="AK20" i="48"/>
  <c r="E121" i="94"/>
  <c r="F117" i="94"/>
  <c r="G54" i="81"/>
  <c r="G66" i="81"/>
  <c r="AA118" i="81"/>
  <c r="G120" i="81"/>
  <c r="C104" i="81"/>
  <c r="W102" i="81"/>
  <c r="E68" i="81"/>
  <c r="G108" i="81"/>
  <c r="F106" i="81"/>
  <c r="F94" i="81"/>
  <c r="L59" i="94"/>
  <c r="K7" i="94"/>
  <c r="AA12" i="81"/>
  <c r="E28" i="94"/>
  <c r="G39" i="81"/>
  <c r="E71" i="94"/>
  <c r="AK33" i="21"/>
  <c r="AK80" i="21"/>
  <c r="AK60" i="48"/>
  <c r="E83" i="94"/>
  <c r="L9" i="94"/>
  <c r="AA102" i="81"/>
  <c r="L12" i="94"/>
  <c r="G112" i="81"/>
  <c r="D68" i="81"/>
  <c r="G20" i="81"/>
  <c r="G17" i="81"/>
  <c r="C44" i="81"/>
  <c r="C57" i="81"/>
  <c r="G46" i="81"/>
  <c r="E73" i="94"/>
  <c r="AK60" i="21"/>
  <c r="F100" i="94"/>
  <c r="J39" i="94"/>
  <c r="D39" i="94" s="1"/>
  <c r="AA106" i="81"/>
  <c r="AA114" i="81"/>
  <c r="CI6" i="82"/>
  <c r="AL13" i="93"/>
  <c r="AL7" i="93" s="1"/>
  <c r="C29" i="59"/>
  <c r="AL28" i="93"/>
  <c r="G42" i="82"/>
  <c r="C35" i="59"/>
  <c r="C11" i="59"/>
  <c r="C17" i="59"/>
  <c r="D16" i="93"/>
  <c r="C13" i="59"/>
  <c r="C14" i="59"/>
  <c r="DC41" i="82"/>
  <c r="DC11" i="82"/>
  <c r="C12" i="59"/>
  <c r="C41" i="59"/>
  <c r="C23" i="59"/>
  <c r="C41" i="58"/>
  <c r="C15" i="58"/>
  <c r="CI41" i="82"/>
  <c r="CI17" i="82"/>
  <c r="CI23" i="82"/>
  <c r="C24" i="82"/>
  <c r="E23" i="82"/>
  <c r="D32" i="93"/>
  <c r="C32" i="93" s="1"/>
  <c r="D33" i="93"/>
  <c r="CI29" i="82"/>
  <c r="C23" i="58"/>
  <c r="C14" i="58"/>
  <c r="CI11" i="82"/>
  <c r="C25" i="82"/>
  <c r="C27" i="82"/>
  <c r="F41" i="82"/>
  <c r="D42" i="93"/>
  <c r="C42" i="93" s="1"/>
  <c r="AE39" i="93"/>
  <c r="C35" i="58"/>
  <c r="C29" i="58"/>
  <c r="C17" i="58"/>
  <c r="C13" i="58"/>
  <c r="C11" i="58"/>
  <c r="X35" i="93"/>
  <c r="C45" i="82"/>
  <c r="D7" i="82"/>
  <c r="G19" i="82"/>
  <c r="G46" i="82"/>
  <c r="N5" i="82"/>
  <c r="C41" i="57"/>
  <c r="C29" i="57"/>
  <c r="X16" i="93"/>
  <c r="Y10" i="93"/>
  <c r="C37" i="82"/>
  <c r="F9" i="82"/>
  <c r="BO10" i="82"/>
  <c r="E9" i="82"/>
  <c r="C17" i="57"/>
  <c r="C23" i="57"/>
  <c r="C13" i="57"/>
  <c r="C33" i="57"/>
  <c r="C11" i="57"/>
  <c r="X23" i="93"/>
  <c r="C13" i="82"/>
  <c r="C39" i="82"/>
  <c r="G36" i="82"/>
  <c r="D45" i="93"/>
  <c r="C45" i="93" s="1"/>
  <c r="C12" i="57"/>
  <c r="C14" i="57"/>
  <c r="C35" i="57"/>
  <c r="AU17" i="82"/>
  <c r="C46" i="82"/>
  <c r="C33" i="82"/>
  <c r="C19" i="82"/>
  <c r="G45" i="82"/>
  <c r="G39" i="82"/>
  <c r="R8" i="93"/>
  <c r="C19" i="93"/>
  <c r="D21" i="93"/>
  <c r="G27" i="82"/>
  <c r="R17" i="93"/>
  <c r="G32" i="82"/>
  <c r="G34" i="82"/>
  <c r="C17" i="56"/>
  <c r="AK16" i="56"/>
  <c r="AK28" i="56"/>
  <c r="C23" i="56"/>
  <c r="AK22" i="56"/>
  <c r="G22" i="82"/>
  <c r="E11" i="82"/>
  <c r="D20" i="93"/>
  <c r="C20" i="93" s="1"/>
  <c r="D40" i="93"/>
  <c r="C40" i="93" s="1"/>
  <c r="D37" i="93"/>
  <c r="C37" i="93" s="1"/>
  <c r="G16" i="82"/>
  <c r="D18" i="93"/>
  <c r="D17" i="93" s="1"/>
  <c r="C36" i="82"/>
  <c r="R9" i="93"/>
  <c r="C41" i="56"/>
  <c r="AK40" i="56"/>
  <c r="C12" i="56"/>
  <c r="AK6" i="56"/>
  <c r="C14" i="56"/>
  <c r="AK8" i="56"/>
  <c r="C13" i="56"/>
  <c r="AK7" i="56"/>
  <c r="C35" i="56"/>
  <c r="AK34" i="56"/>
  <c r="C15" i="56"/>
  <c r="AK9" i="56"/>
  <c r="F10" i="82"/>
  <c r="D31" i="93"/>
  <c r="R23" i="93"/>
  <c r="Q37" i="93"/>
  <c r="Q7" i="93" s="1"/>
  <c r="AK38" i="22"/>
  <c r="C11" i="56"/>
  <c r="AK10" i="56"/>
  <c r="AK5" i="56"/>
  <c r="G40" i="82"/>
  <c r="G15" i="82"/>
  <c r="AK41" i="22"/>
  <c r="AK41" i="54"/>
  <c r="AK35" i="22"/>
  <c r="AK35" i="54"/>
  <c r="AK29" i="22"/>
  <c r="AK29" i="54"/>
  <c r="AK24" i="22"/>
  <c r="AK24" i="54"/>
  <c r="AK21" i="22"/>
  <c r="AK21" i="54"/>
  <c r="AK42" i="22"/>
  <c r="AK42" i="54"/>
  <c r="AK39" i="22"/>
  <c r="AK39" i="54"/>
  <c r="J28" i="93"/>
  <c r="C44" i="82"/>
  <c r="F35" i="82"/>
  <c r="AK19" i="22"/>
  <c r="AK19" i="54"/>
  <c r="AK30" i="22"/>
  <c r="AK30" i="54"/>
  <c r="AK18" i="22"/>
  <c r="AK18" i="54"/>
  <c r="J16" i="93"/>
  <c r="AK27" i="22"/>
  <c r="AK27" i="54"/>
  <c r="AK11" i="22"/>
  <c r="AK11" i="54"/>
  <c r="E8" i="82"/>
  <c r="E41" i="82"/>
  <c r="G30" i="82"/>
  <c r="AK45" i="22"/>
  <c r="AK45" i="54"/>
  <c r="AK36" i="22"/>
  <c r="AK36" i="54"/>
  <c r="AK33" i="22"/>
  <c r="AK33" i="54"/>
  <c r="AK23" i="22"/>
  <c r="AK23" i="54"/>
  <c r="AK17" i="22"/>
  <c r="AK17" i="54"/>
  <c r="AK37" i="22"/>
  <c r="AK37" i="54"/>
  <c r="AK43" i="22"/>
  <c r="AK43" i="54"/>
  <c r="AK15" i="22"/>
  <c r="AK15" i="54"/>
  <c r="AK44" i="22"/>
  <c r="AK44" i="54"/>
  <c r="AK32" i="22"/>
  <c r="AK32" i="54"/>
  <c r="J21" i="93"/>
  <c r="J15" i="93"/>
  <c r="AK31" i="22"/>
  <c r="AK31" i="54"/>
  <c r="F17" i="82"/>
  <c r="AK13" i="22"/>
  <c r="AK13" i="54"/>
  <c r="AK25" i="22"/>
  <c r="AK25" i="54"/>
  <c r="AK12" i="22"/>
  <c r="AK12" i="54"/>
  <c r="AK26" i="22"/>
  <c r="AK26" i="54"/>
  <c r="AK20" i="22"/>
  <c r="AK20" i="54"/>
  <c r="AK14" i="22"/>
  <c r="AK14" i="54"/>
  <c r="C77" i="50"/>
  <c r="C54" i="81"/>
  <c r="E94" i="81"/>
  <c r="G75" i="81"/>
  <c r="G100" i="81"/>
  <c r="G116" i="81"/>
  <c r="F68" i="81"/>
  <c r="G19" i="81"/>
  <c r="E110" i="81"/>
  <c r="G96" i="81"/>
  <c r="D54" i="94"/>
  <c r="C54" i="94" s="1"/>
  <c r="D76" i="94"/>
  <c r="R6" i="94"/>
  <c r="Q6" i="94" s="1"/>
  <c r="R13" i="94"/>
  <c r="Q13" i="94" s="1"/>
  <c r="R11" i="94"/>
  <c r="Q11" i="94" s="1"/>
  <c r="Q23" i="94"/>
  <c r="Q121" i="94"/>
  <c r="R106" i="94"/>
  <c r="Q107" i="94"/>
  <c r="C104" i="50"/>
  <c r="R122" i="94"/>
  <c r="Q123" i="94"/>
  <c r="S118" i="94"/>
  <c r="R77" i="94"/>
  <c r="Q78" i="94"/>
  <c r="Q77" i="94" s="1"/>
  <c r="C59" i="50"/>
  <c r="C21" i="50"/>
  <c r="C41" i="50"/>
  <c r="C32" i="50"/>
  <c r="T12" i="94"/>
  <c r="T122" i="94"/>
  <c r="C142" i="50"/>
  <c r="C119" i="50"/>
  <c r="Q96" i="94"/>
  <c r="C95" i="50"/>
  <c r="T50" i="94"/>
  <c r="Q106" i="94"/>
  <c r="R50" i="94"/>
  <c r="Q51" i="94"/>
  <c r="C126" i="81"/>
  <c r="C124" i="81"/>
  <c r="C111" i="81"/>
  <c r="F114" i="81"/>
  <c r="E118" i="81"/>
  <c r="G73" i="81"/>
  <c r="C120" i="81"/>
  <c r="F13" i="94"/>
  <c r="D53" i="94"/>
  <c r="F68" i="94"/>
  <c r="G83" i="81"/>
  <c r="R12" i="94"/>
  <c r="AK37" i="48"/>
  <c r="T94" i="94"/>
  <c r="C133" i="50"/>
  <c r="C50" i="50"/>
  <c r="Q119" i="94"/>
  <c r="R118" i="94"/>
  <c r="C19" i="50"/>
  <c r="C15" i="50"/>
  <c r="C124" i="50"/>
  <c r="C20" i="50"/>
  <c r="R110" i="94"/>
  <c r="Q111" i="94"/>
  <c r="Q110" i="94" s="1"/>
  <c r="C160" i="50"/>
  <c r="C23" i="50"/>
  <c r="C107" i="81"/>
  <c r="C98" i="81"/>
  <c r="G128" i="81"/>
  <c r="F122" i="81"/>
  <c r="F77" i="81"/>
  <c r="D77" i="81"/>
  <c r="E102" i="81"/>
  <c r="R14" i="94"/>
  <c r="R8" i="94"/>
  <c r="Q8" i="94" s="1"/>
  <c r="S86" i="94"/>
  <c r="AK37" i="21"/>
  <c r="Q116" i="94"/>
  <c r="C16" i="50"/>
  <c r="Q95" i="94"/>
  <c r="R94" i="94"/>
  <c r="C18" i="50"/>
  <c r="R102" i="94"/>
  <c r="Q103" i="94"/>
  <c r="C17" i="50"/>
  <c r="C151" i="50"/>
  <c r="Q104" i="94"/>
  <c r="C14" i="50"/>
  <c r="Q124" i="94"/>
  <c r="Q120" i="94"/>
  <c r="R114" i="94"/>
  <c r="Q115" i="94"/>
  <c r="Q114" i="94" s="1"/>
  <c r="Q105" i="94"/>
  <c r="Q57" i="94"/>
  <c r="AK94" i="49"/>
  <c r="C96" i="49"/>
  <c r="J89" i="94"/>
  <c r="K77" i="94"/>
  <c r="J78" i="94"/>
  <c r="D78" i="94" s="1"/>
  <c r="C78" i="94" s="1"/>
  <c r="AK9" i="49"/>
  <c r="C18" i="49"/>
  <c r="K8" i="94"/>
  <c r="K41" i="94"/>
  <c r="J42" i="94"/>
  <c r="AK112" i="49"/>
  <c r="C116" i="49"/>
  <c r="J63" i="94"/>
  <c r="D63" i="94" s="1"/>
  <c r="C63" i="94" s="1"/>
  <c r="C32" i="49"/>
  <c r="AK31" i="49"/>
  <c r="AA110" i="81"/>
  <c r="AK11" i="49"/>
  <c r="C20" i="49"/>
  <c r="W114" i="81"/>
  <c r="W122" i="81"/>
  <c r="J69" i="94"/>
  <c r="K68" i="94"/>
  <c r="K59" i="94"/>
  <c r="J60" i="94"/>
  <c r="D60" i="94" s="1"/>
  <c r="C60" i="94" s="1"/>
  <c r="C77" i="49"/>
  <c r="AK76" i="49"/>
  <c r="K118" i="94"/>
  <c r="J119" i="94"/>
  <c r="J118" i="94" s="1"/>
  <c r="AK7" i="49"/>
  <c r="C16" i="49"/>
  <c r="J85" i="94"/>
  <c r="D85" i="94" s="1"/>
  <c r="C85" i="94" s="1"/>
  <c r="C41" i="49"/>
  <c r="AK40" i="49"/>
  <c r="K122" i="94"/>
  <c r="J123" i="94"/>
  <c r="J122" i="94" s="1"/>
  <c r="K114" i="94"/>
  <c r="J115" i="94"/>
  <c r="J114" i="94" s="1"/>
  <c r="J87" i="94"/>
  <c r="K86" i="94"/>
  <c r="C14" i="49"/>
  <c r="AK5" i="49"/>
  <c r="AK13" i="49"/>
  <c r="AA68" i="81"/>
  <c r="AK67" i="49"/>
  <c r="C68" i="49"/>
  <c r="C59" i="49"/>
  <c r="AK58" i="49"/>
  <c r="K50" i="94"/>
  <c r="J51" i="94"/>
  <c r="D51" i="94" s="1"/>
  <c r="C51" i="94" s="1"/>
  <c r="K106" i="94"/>
  <c r="J107" i="94"/>
  <c r="J106" i="94" s="1"/>
  <c r="K13" i="94"/>
  <c r="J22" i="94"/>
  <c r="C15" i="49"/>
  <c r="AK6" i="49"/>
  <c r="K94" i="94"/>
  <c r="J95" i="94"/>
  <c r="J45" i="94"/>
  <c r="D45" i="94" s="1"/>
  <c r="C45" i="94" s="1"/>
  <c r="C23" i="49"/>
  <c r="AK22" i="49"/>
  <c r="C151" i="49"/>
  <c r="AK148" i="49"/>
  <c r="AK130" i="49"/>
  <c r="C137" i="49"/>
  <c r="K102" i="94"/>
  <c r="J103" i="94"/>
  <c r="K9" i="94"/>
  <c r="J18" i="94"/>
  <c r="D18" i="94" s="1"/>
  <c r="C18" i="94" s="1"/>
  <c r="J96" i="94"/>
  <c r="C160" i="49"/>
  <c r="AK157" i="49"/>
  <c r="C142" i="49"/>
  <c r="AK139" i="49"/>
  <c r="K32" i="94"/>
  <c r="J111" i="94"/>
  <c r="J110" i="94" s="1"/>
  <c r="K110" i="94"/>
  <c r="K11" i="94"/>
  <c r="W106" i="81"/>
  <c r="W118" i="81"/>
  <c r="W50" i="81"/>
  <c r="C50" i="49"/>
  <c r="AK49" i="49"/>
  <c r="C124" i="49"/>
  <c r="AK121" i="49"/>
  <c r="C21" i="49"/>
  <c r="AK12" i="49"/>
  <c r="C104" i="49"/>
  <c r="AK103" i="49"/>
  <c r="J67" i="94"/>
  <c r="D67" i="94" s="1"/>
  <c r="K10" i="94"/>
  <c r="J19" i="94"/>
  <c r="D19" i="94" s="1"/>
  <c r="C17" i="49"/>
  <c r="AK8" i="49"/>
  <c r="AA122" i="81"/>
  <c r="J104" i="94"/>
  <c r="C19" i="49"/>
  <c r="AK10" i="49"/>
  <c r="Y114" i="94"/>
  <c r="X115" i="94"/>
  <c r="X114" i="94" s="1"/>
  <c r="C124" i="51"/>
  <c r="Y11" i="94"/>
  <c r="X124" i="94"/>
  <c r="C77" i="51"/>
  <c r="C20" i="51"/>
  <c r="C16" i="51"/>
  <c r="C97" i="51"/>
  <c r="C23" i="51"/>
  <c r="X88" i="94"/>
  <c r="X79" i="94"/>
  <c r="X51" i="94"/>
  <c r="Y50" i="94"/>
  <c r="X18" i="94"/>
  <c r="Y9" i="94"/>
  <c r="X9" i="94" s="1"/>
  <c r="Y10" i="94"/>
  <c r="X10" i="94" s="1"/>
  <c r="X19" i="94"/>
  <c r="C133" i="51"/>
  <c r="C106" i="51"/>
  <c r="C68" i="51"/>
  <c r="BK114" i="81"/>
  <c r="C142" i="51"/>
  <c r="Y102" i="94"/>
  <c r="X103" i="94"/>
  <c r="X102" i="94" s="1"/>
  <c r="Z6" i="94"/>
  <c r="X87" i="94"/>
  <c r="X86" i="94" s="1"/>
  <c r="Y86" i="94"/>
  <c r="Y59" i="94"/>
  <c r="X60" i="94"/>
  <c r="X59" i="94" s="1"/>
  <c r="Y7" i="94"/>
  <c r="X28" i="94"/>
  <c r="F84" i="94"/>
  <c r="F77" i="94" s="1"/>
  <c r="X125" i="94"/>
  <c r="Y118" i="94"/>
  <c r="X119" i="94"/>
  <c r="X118" i="94" s="1"/>
  <c r="Z110" i="94"/>
  <c r="X96" i="94"/>
  <c r="C50" i="51"/>
  <c r="C17" i="51"/>
  <c r="Y32" i="94"/>
  <c r="X33" i="94"/>
  <c r="C18" i="51"/>
  <c r="Z122" i="94"/>
  <c r="X84" i="94"/>
  <c r="BO106" i="81"/>
  <c r="C115" i="51"/>
  <c r="Y94" i="94"/>
  <c r="X95" i="94"/>
  <c r="C59" i="51"/>
  <c r="C15" i="51"/>
  <c r="C164" i="51"/>
  <c r="C151" i="51"/>
  <c r="Y41" i="94"/>
  <c r="X42" i="94"/>
  <c r="X41" i="94" s="1"/>
  <c r="Y13" i="94"/>
  <c r="X13" i="94" s="1"/>
  <c r="X22" i="94"/>
  <c r="C32" i="51"/>
  <c r="AA7" i="94"/>
  <c r="BO50" i="81"/>
  <c r="Y122" i="94"/>
  <c r="X123" i="94"/>
  <c r="X107" i="94"/>
  <c r="Y106" i="94"/>
  <c r="C19" i="51"/>
  <c r="X113" i="94"/>
  <c r="X78" i="94"/>
  <c r="Y77" i="94"/>
  <c r="Y8" i="94"/>
  <c r="C14" i="51"/>
  <c r="X129" i="94"/>
  <c r="C41" i="51"/>
  <c r="X36" i="94"/>
  <c r="C21" i="51"/>
  <c r="Y110" i="94"/>
  <c r="X111" i="94"/>
  <c r="Y68" i="94"/>
  <c r="X69" i="94"/>
  <c r="X68" i="94" s="1"/>
  <c r="CE102" i="81"/>
  <c r="CE86" i="81"/>
  <c r="AF59" i="94"/>
  <c r="AF110" i="94"/>
  <c r="AE111" i="94"/>
  <c r="AE110" i="94" s="1"/>
  <c r="C99" i="52"/>
  <c r="C16" i="52"/>
  <c r="C124" i="52"/>
  <c r="C161" i="52"/>
  <c r="AF114" i="94"/>
  <c r="AE115" i="94"/>
  <c r="AE114" i="94" s="1"/>
  <c r="C104" i="52"/>
  <c r="C63" i="52"/>
  <c r="CE114" i="81"/>
  <c r="CI102" i="81"/>
  <c r="AF86" i="94"/>
  <c r="AE87" i="94"/>
  <c r="AE86" i="94" s="1"/>
  <c r="AF122" i="94"/>
  <c r="AE123" i="94"/>
  <c r="AE122" i="94" s="1"/>
  <c r="AE119" i="94"/>
  <c r="AE118" i="94" s="1"/>
  <c r="AE103" i="94"/>
  <c r="AE102" i="94" s="1"/>
  <c r="AF102" i="94"/>
  <c r="C27" i="52"/>
  <c r="C18" i="52"/>
  <c r="C14" i="52"/>
  <c r="C152" i="52"/>
  <c r="C50" i="52"/>
  <c r="C32" i="52"/>
  <c r="C20" i="52"/>
  <c r="C134" i="52"/>
  <c r="AF118" i="94"/>
  <c r="C115" i="52"/>
  <c r="C68" i="52"/>
  <c r="C142" i="52"/>
  <c r="C15" i="52"/>
  <c r="AH23" i="94"/>
  <c r="AF106" i="94"/>
  <c r="AE107" i="94"/>
  <c r="AE106" i="94" s="1"/>
  <c r="C78" i="52"/>
  <c r="AH8" i="94"/>
  <c r="AF94" i="94"/>
  <c r="AE95" i="94"/>
  <c r="AE94" i="94" s="1"/>
  <c r="C19" i="52"/>
  <c r="C66" i="81"/>
  <c r="F119" i="94"/>
  <c r="F118" i="94" s="1"/>
  <c r="AO118" i="94"/>
  <c r="AK109" i="21"/>
  <c r="AK109" i="48"/>
  <c r="AK77" i="21"/>
  <c r="AK77" i="48"/>
  <c r="AK76" i="53"/>
  <c r="AK65" i="21"/>
  <c r="AK65" i="48"/>
  <c r="AL127" i="94"/>
  <c r="D127" i="94"/>
  <c r="C127" i="94" s="1"/>
  <c r="AL123" i="94"/>
  <c r="AM122" i="94"/>
  <c r="AK106" i="21"/>
  <c r="AK106" i="48"/>
  <c r="AL92" i="94"/>
  <c r="AK82" i="21"/>
  <c r="AK82" i="48"/>
  <c r="AK66" i="21"/>
  <c r="AK66" i="48"/>
  <c r="AK57" i="21"/>
  <c r="AK57" i="48"/>
  <c r="AK48" i="21"/>
  <c r="AK48" i="48"/>
  <c r="AK38" i="21"/>
  <c r="AK38" i="48"/>
  <c r="AK29" i="21"/>
  <c r="AK29" i="48"/>
  <c r="C21" i="53"/>
  <c r="AK21" i="21"/>
  <c r="AK21" i="48"/>
  <c r="AK12" i="53"/>
  <c r="AM118" i="94"/>
  <c r="AL119" i="94"/>
  <c r="AL113" i="94"/>
  <c r="D113" i="94"/>
  <c r="AK107" i="21"/>
  <c r="AK107" i="48"/>
  <c r="AK74" i="21"/>
  <c r="AK74" i="48"/>
  <c r="AK72" i="21"/>
  <c r="AK72" i="48"/>
  <c r="AK68" i="21"/>
  <c r="AK68" i="48"/>
  <c r="AK67" i="53"/>
  <c r="C14" i="53"/>
  <c r="AK14" i="21"/>
  <c r="AK14" i="48"/>
  <c r="AK13" i="53"/>
  <c r="AK5" i="53"/>
  <c r="AL129" i="94"/>
  <c r="D129" i="94"/>
  <c r="AK164" i="21"/>
  <c r="AK164" i="48"/>
  <c r="AK152" i="21"/>
  <c r="AK152" i="48"/>
  <c r="AK142" i="21"/>
  <c r="AK142" i="48"/>
  <c r="AK139" i="53"/>
  <c r="AK128" i="21"/>
  <c r="AK128" i="48"/>
  <c r="AK116" i="21"/>
  <c r="AK116" i="48"/>
  <c r="AK108" i="21"/>
  <c r="AK108" i="48"/>
  <c r="AK103" i="53"/>
  <c r="AK104" i="21"/>
  <c r="AK104" i="48"/>
  <c r="AN86" i="94"/>
  <c r="AL70" i="94"/>
  <c r="AK51" i="21"/>
  <c r="AK51" i="48"/>
  <c r="AK42" i="21"/>
  <c r="AK42" i="48"/>
  <c r="C56" i="81"/>
  <c r="G52" i="81"/>
  <c r="G53" i="81"/>
  <c r="AO14" i="94"/>
  <c r="AL126" i="94"/>
  <c r="D126" i="94"/>
  <c r="AL121" i="94"/>
  <c r="D121" i="94"/>
  <c r="F103" i="94"/>
  <c r="F102" i="94" s="1"/>
  <c r="AO102" i="94"/>
  <c r="AL96" i="94"/>
  <c r="D96" i="94"/>
  <c r="AL87" i="94"/>
  <c r="AM86" i="94"/>
  <c r="AK52" i="21"/>
  <c r="AK52" i="48"/>
  <c r="AK43" i="21"/>
  <c r="AK43" i="48"/>
  <c r="C16" i="53"/>
  <c r="AK16" i="21"/>
  <c r="AK16" i="48"/>
  <c r="AK7" i="53"/>
  <c r="AK167" i="21"/>
  <c r="AK167" i="48"/>
  <c r="AK160" i="21"/>
  <c r="AK160" i="48"/>
  <c r="AK157" i="53"/>
  <c r="AL117" i="94"/>
  <c r="D117" i="94"/>
  <c r="AL112" i="94"/>
  <c r="D112" i="94"/>
  <c r="AM106" i="94"/>
  <c r="AL107" i="94"/>
  <c r="AL101" i="94"/>
  <c r="D101" i="94"/>
  <c r="C101" i="94" s="1"/>
  <c r="AK100" i="21"/>
  <c r="AK100" i="48"/>
  <c r="AK71" i="21"/>
  <c r="AK71" i="48"/>
  <c r="AK151" i="21"/>
  <c r="AK151" i="48"/>
  <c r="AK148" i="53"/>
  <c r="AK137" i="21"/>
  <c r="AK137" i="48"/>
  <c r="AL108" i="94"/>
  <c r="D108" i="94"/>
  <c r="AL103" i="94"/>
  <c r="AM102" i="94"/>
  <c r="D103" i="94"/>
  <c r="AK101" i="21"/>
  <c r="AK101" i="48"/>
  <c r="AK79" i="21"/>
  <c r="AK79" i="48"/>
  <c r="AK63" i="21"/>
  <c r="AK63" i="48"/>
  <c r="AK54" i="21"/>
  <c r="AK54" i="48"/>
  <c r="AK45" i="21"/>
  <c r="AK45" i="48"/>
  <c r="AK39" i="21"/>
  <c r="AK39" i="48"/>
  <c r="AK30" i="21"/>
  <c r="AK30" i="48"/>
  <c r="AK25" i="21"/>
  <c r="AK25" i="48"/>
  <c r="AK172" i="21"/>
  <c r="AK172" i="48"/>
  <c r="AN110" i="94"/>
  <c r="AK84" i="21"/>
  <c r="AK84" i="48"/>
  <c r="AK69" i="21"/>
  <c r="AK69" i="48"/>
  <c r="C15" i="53"/>
  <c r="AK15" i="21"/>
  <c r="AK15" i="48"/>
  <c r="AK6" i="53"/>
  <c r="C92" i="81"/>
  <c r="AK166" i="21"/>
  <c r="AK166" i="48"/>
  <c r="AK155" i="21"/>
  <c r="AK155" i="48"/>
  <c r="AL116" i="94"/>
  <c r="D116" i="94"/>
  <c r="AL111" i="94"/>
  <c r="AM110" i="94"/>
  <c r="D111" i="94"/>
  <c r="AL105" i="94"/>
  <c r="D105" i="94"/>
  <c r="AK105" i="21"/>
  <c r="AK105" i="48"/>
  <c r="AK99" i="21"/>
  <c r="AK99" i="48"/>
  <c r="AK94" i="53"/>
  <c r="AK95" i="21"/>
  <c r="AK95" i="48"/>
  <c r="AK70" i="21"/>
  <c r="AK70" i="48"/>
  <c r="AK146" i="21"/>
  <c r="AK146" i="48"/>
  <c r="AK134" i="21"/>
  <c r="AK134" i="48"/>
  <c r="AK124" i="21"/>
  <c r="AK124" i="48"/>
  <c r="AK121" i="53"/>
  <c r="AK110" i="21"/>
  <c r="AK110" i="48"/>
  <c r="F95" i="94"/>
  <c r="AO94" i="94"/>
  <c r="AL88" i="94"/>
  <c r="AK78" i="21"/>
  <c r="AK78" i="48"/>
  <c r="AK62" i="21"/>
  <c r="AK62" i="48"/>
  <c r="AK53" i="21"/>
  <c r="AK53" i="48"/>
  <c r="AK44" i="21"/>
  <c r="AK44" i="48"/>
  <c r="AK34" i="21"/>
  <c r="AK34" i="48"/>
  <c r="AK23" i="21"/>
  <c r="AK23" i="48"/>
  <c r="AK22" i="53"/>
  <c r="AL128" i="94"/>
  <c r="D128" i="94"/>
  <c r="C128" i="94" s="1"/>
  <c r="AL124" i="94"/>
  <c r="D124" i="94"/>
  <c r="AK125" i="21"/>
  <c r="AK125" i="48"/>
  <c r="AK115" i="21"/>
  <c r="AK115" i="48"/>
  <c r="AK112" i="53"/>
  <c r="AK73" i="21"/>
  <c r="AK73" i="48"/>
  <c r="C18" i="53"/>
  <c r="AK18" i="21"/>
  <c r="AK18" i="48"/>
  <c r="AK9" i="53"/>
  <c r="D89" i="94"/>
  <c r="AK98" i="21"/>
  <c r="AK98" i="48"/>
  <c r="AK75" i="21"/>
  <c r="AK75" i="48"/>
  <c r="AK64" i="21"/>
  <c r="AK64" i="48"/>
  <c r="AK55" i="21"/>
  <c r="AK55" i="48"/>
  <c r="AK46" i="21"/>
  <c r="AK46" i="48"/>
  <c r="AK36" i="21"/>
  <c r="AK36" i="48"/>
  <c r="C84" i="81"/>
  <c r="AN23" i="94"/>
  <c r="AK143" i="21"/>
  <c r="AK143" i="48"/>
  <c r="AK133" i="21"/>
  <c r="AK133" i="48"/>
  <c r="AK130" i="53"/>
  <c r="AK119" i="21"/>
  <c r="AK119" i="48"/>
  <c r="AL100" i="94"/>
  <c r="D100" i="94"/>
  <c r="AK81" i="21"/>
  <c r="AK81" i="48"/>
  <c r="AK56" i="21"/>
  <c r="AK56" i="48"/>
  <c r="AK47" i="21"/>
  <c r="AK47" i="48"/>
  <c r="AK28" i="21"/>
  <c r="AK28" i="48"/>
  <c r="AL97" i="94"/>
  <c r="D97" i="94"/>
  <c r="AK96" i="21"/>
  <c r="AK96" i="48"/>
  <c r="AK168" i="21"/>
  <c r="AK168" i="48"/>
  <c r="AK161" i="21"/>
  <c r="AK161" i="48"/>
  <c r="F111" i="94"/>
  <c r="F110" i="94" s="1"/>
  <c r="AO110" i="94"/>
  <c r="AL98" i="94"/>
  <c r="D98" i="94"/>
  <c r="C98" i="94" s="1"/>
  <c r="AK97" i="21"/>
  <c r="AK97" i="48"/>
  <c r="AK83" i="21"/>
  <c r="AK83" i="48"/>
  <c r="AM68" i="94"/>
  <c r="AL69" i="94"/>
  <c r="AL68" i="94" s="1"/>
  <c r="AK59" i="21"/>
  <c r="AK59" i="48"/>
  <c r="AK58" i="53"/>
  <c r="AK49" i="53"/>
  <c r="AK50" i="21"/>
  <c r="AK50" i="48"/>
  <c r="AK41" i="21"/>
  <c r="AK41" i="48"/>
  <c r="AK40" i="53"/>
  <c r="AK35" i="21"/>
  <c r="AK35" i="48"/>
  <c r="AK26" i="21"/>
  <c r="AK26" i="48"/>
  <c r="AK24" i="21"/>
  <c r="AK24" i="48"/>
  <c r="F87" i="94"/>
  <c r="F86" i="94" s="1"/>
  <c r="AL125" i="94"/>
  <c r="D125" i="94"/>
  <c r="AL120" i="94"/>
  <c r="D120" i="94"/>
  <c r="AM114" i="94"/>
  <c r="AL115" i="94"/>
  <c r="D115" i="94"/>
  <c r="AL109" i="94"/>
  <c r="D109" i="94"/>
  <c r="C109" i="94" s="1"/>
  <c r="AL104" i="94"/>
  <c r="D104" i="94"/>
  <c r="C104" i="94" s="1"/>
  <c r="AL99" i="94"/>
  <c r="D99" i="94"/>
  <c r="AM94" i="94"/>
  <c r="AL95" i="94"/>
  <c r="D95" i="94"/>
  <c r="AK27" i="21"/>
  <c r="AK27" i="48"/>
  <c r="C19" i="53"/>
  <c r="AK19" i="21"/>
  <c r="AK19" i="48"/>
  <c r="AK10" i="53"/>
  <c r="D90" i="94"/>
  <c r="G43" i="82"/>
  <c r="C43" i="82"/>
  <c r="Q9" i="93"/>
  <c r="Q42" i="93"/>
  <c r="Q41" i="93" s="1"/>
  <c r="AU9" i="82"/>
  <c r="AU6" i="82"/>
  <c r="AU41" i="82"/>
  <c r="G38" i="82"/>
  <c r="Q30" i="93"/>
  <c r="Q29" i="93" s="1"/>
  <c r="R29" i="93"/>
  <c r="C34" i="82"/>
  <c r="E10" i="82"/>
  <c r="S5" i="93"/>
  <c r="D29" i="82"/>
  <c r="C32" i="82"/>
  <c r="G26" i="82"/>
  <c r="AU23" i="82"/>
  <c r="AQ23" i="82"/>
  <c r="S5" i="82"/>
  <c r="AU10" i="82"/>
  <c r="G18" i="82"/>
  <c r="G21" i="82"/>
  <c r="Q17" i="93"/>
  <c r="C21" i="82"/>
  <c r="AT5" i="82"/>
  <c r="AS5" i="82"/>
  <c r="AU11" i="82"/>
  <c r="AR5" i="82"/>
  <c r="R11" i="93"/>
  <c r="D9" i="82"/>
  <c r="T6" i="93"/>
  <c r="T5" i="93" s="1"/>
  <c r="T11" i="93"/>
  <c r="Q12" i="93"/>
  <c r="R6" i="93"/>
  <c r="Q16" i="93"/>
  <c r="Q10" i="93" s="1"/>
  <c r="R10" i="93"/>
  <c r="AQ10" i="82"/>
  <c r="C90" i="81"/>
  <c r="S12" i="94"/>
  <c r="Q93" i="94"/>
  <c r="Q86" i="94" s="1"/>
  <c r="R68" i="94"/>
  <c r="Q68" i="94"/>
  <c r="AU10" i="81"/>
  <c r="Q59" i="94"/>
  <c r="R59" i="94"/>
  <c r="C43" i="81"/>
  <c r="Q41" i="94"/>
  <c r="AQ12" i="81"/>
  <c r="C48" i="81"/>
  <c r="AS5" i="81"/>
  <c r="AQ10" i="81"/>
  <c r="AU8" i="81"/>
  <c r="C36" i="81"/>
  <c r="AQ9" i="81"/>
  <c r="AU11" i="81"/>
  <c r="C37" i="81"/>
  <c r="H5" i="81"/>
  <c r="AQ13" i="81"/>
  <c r="Q32" i="94"/>
  <c r="F32" i="81"/>
  <c r="C34" i="81"/>
  <c r="AU9" i="81"/>
  <c r="C30" i="81"/>
  <c r="C28" i="81"/>
  <c r="AU13" i="81"/>
  <c r="C17" i="81"/>
  <c r="C22" i="81"/>
  <c r="G44" i="82"/>
  <c r="D41" i="82"/>
  <c r="AL41" i="93"/>
  <c r="AL35" i="93"/>
  <c r="CZ5" i="82"/>
  <c r="DC35" i="82"/>
  <c r="DC7" i="82"/>
  <c r="C40" i="82"/>
  <c r="G37" i="82"/>
  <c r="AN29" i="93"/>
  <c r="F29" i="82"/>
  <c r="AL33" i="93"/>
  <c r="CY7" i="82"/>
  <c r="AM29" i="93"/>
  <c r="C28" i="93"/>
  <c r="D23" i="82"/>
  <c r="AO10" i="93"/>
  <c r="DB5" i="82"/>
  <c r="DC23" i="82"/>
  <c r="C26" i="82"/>
  <c r="AM9" i="93"/>
  <c r="AO23" i="93"/>
  <c r="DC10" i="82"/>
  <c r="AM23" i="93"/>
  <c r="AL24" i="93"/>
  <c r="G20" i="82"/>
  <c r="D6" i="82"/>
  <c r="E17" i="82"/>
  <c r="F21" i="93"/>
  <c r="C21" i="93" s="1"/>
  <c r="F8" i="82"/>
  <c r="Q5" i="82"/>
  <c r="AL21" i="93"/>
  <c r="AL17" i="93" s="1"/>
  <c r="G13" i="82"/>
  <c r="AL14" i="93"/>
  <c r="AM8" i="93"/>
  <c r="AN11" i="93"/>
  <c r="AN6" i="93"/>
  <c r="AN5" i="93" s="1"/>
  <c r="DA5" i="82"/>
  <c r="DC8" i="82"/>
  <c r="C16" i="82"/>
  <c r="D10" i="82"/>
  <c r="G14" i="82"/>
  <c r="AO11" i="93"/>
  <c r="AO6" i="93"/>
  <c r="AO5" i="93" s="1"/>
  <c r="AL16" i="93"/>
  <c r="AL10" i="93" s="1"/>
  <c r="AM10" i="93"/>
  <c r="AL12" i="93"/>
  <c r="E80" i="94"/>
  <c r="AM77" i="94"/>
  <c r="AL78" i="94"/>
  <c r="AN77" i="94"/>
  <c r="AL84" i="94"/>
  <c r="D81" i="94"/>
  <c r="C81" i="94" s="1"/>
  <c r="G79" i="81"/>
  <c r="C83" i="81"/>
  <c r="AN59" i="94"/>
  <c r="AL61" i="94"/>
  <c r="G67" i="81"/>
  <c r="G63" i="81"/>
  <c r="AN10" i="94"/>
  <c r="E10" i="94" s="1"/>
  <c r="CY9" i="81"/>
  <c r="AL64" i="94"/>
  <c r="AO7" i="94"/>
  <c r="C53" i="81"/>
  <c r="DC50" i="81"/>
  <c r="AL50" i="94"/>
  <c r="G58" i="81"/>
  <c r="C55" i="81"/>
  <c r="G43" i="81"/>
  <c r="E42" i="94"/>
  <c r="AN6" i="94"/>
  <c r="E6" i="94" s="1"/>
  <c r="DC7" i="81"/>
  <c r="E41" i="81"/>
  <c r="G47" i="81"/>
  <c r="G49" i="81"/>
  <c r="G45" i="81"/>
  <c r="AL42" i="94"/>
  <c r="AL41" i="94" s="1"/>
  <c r="AL40" i="94"/>
  <c r="AN9" i="94"/>
  <c r="DC10" i="81"/>
  <c r="C40" i="81"/>
  <c r="C39" i="81"/>
  <c r="AL36" i="94"/>
  <c r="E40" i="94"/>
  <c r="CY12" i="81"/>
  <c r="AN32" i="94"/>
  <c r="AM32" i="94"/>
  <c r="AL33" i="94"/>
  <c r="AO12" i="94"/>
  <c r="CY32" i="81"/>
  <c r="DC12" i="81"/>
  <c r="DC13" i="81"/>
  <c r="C25" i="81"/>
  <c r="G30" i="81"/>
  <c r="CY7" i="81"/>
  <c r="G27" i="81"/>
  <c r="CY13" i="81"/>
  <c r="F6" i="81"/>
  <c r="E11" i="81"/>
  <c r="AM9" i="94"/>
  <c r="AL18" i="94"/>
  <c r="AM12" i="94"/>
  <c r="AL21" i="94"/>
  <c r="G22" i="81"/>
  <c r="AL16" i="94"/>
  <c r="AM13" i="94"/>
  <c r="AL13" i="94" s="1"/>
  <c r="AL22" i="94"/>
  <c r="AN14" i="94"/>
  <c r="DC14" i="81"/>
  <c r="C16" i="81"/>
  <c r="E16" i="94"/>
  <c r="AL19" i="94"/>
  <c r="AM14" i="94"/>
  <c r="E9" i="93"/>
  <c r="AE45" i="93"/>
  <c r="AG41" i="93"/>
  <c r="AF8" i="93"/>
  <c r="AF41" i="93"/>
  <c r="D44" i="93"/>
  <c r="E7" i="82"/>
  <c r="E35" i="82"/>
  <c r="C38" i="82"/>
  <c r="AE35" i="93"/>
  <c r="D35" i="82"/>
  <c r="CI7" i="82"/>
  <c r="C30" i="82"/>
  <c r="F10" i="93"/>
  <c r="D34" i="93"/>
  <c r="AH5" i="93"/>
  <c r="AF10" i="93"/>
  <c r="AG29" i="93"/>
  <c r="F6" i="82"/>
  <c r="AF7" i="93"/>
  <c r="AE30" i="93"/>
  <c r="AE29" i="93" s="1"/>
  <c r="AF29" i="93"/>
  <c r="CH5" i="82"/>
  <c r="AE25" i="93"/>
  <c r="AG23" i="93"/>
  <c r="K5" i="82"/>
  <c r="AE24" i="93"/>
  <c r="D24" i="93"/>
  <c r="AF23" i="93"/>
  <c r="CG5" i="82"/>
  <c r="C20" i="82"/>
  <c r="D17" i="82"/>
  <c r="AE8" i="93"/>
  <c r="AE17" i="93"/>
  <c r="CF5" i="82"/>
  <c r="CI10" i="82"/>
  <c r="CI9" i="82"/>
  <c r="AG6" i="93"/>
  <c r="AG11" i="93"/>
  <c r="C14" i="82"/>
  <c r="E16" i="93"/>
  <c r="AG10" i="93"/>
  <c r="AE12" i="93"/>
  <c r="D11" i="82"/>
  <c r="E12" i="93"/>
  <c r="C12" i="93" s="1"/>
  <c r="AE13" i="93"/>
  <c r="AE16" i="93"/>
  <c r="AE10" i="93" s="1"/>
  <c r="AF11" i="93"/>
  <c r="D7" i="81"/>
  <c r="I5" i="81"/>
  <c r="E77" i="81"/>
  <c r="AE82" i="94"/>
  <c r="AE77" i="94" s="1"/>
  <c r="D82" i="94"/>
  <c r="C78" i="81"/>
  <c r="CI77" i="81"/>
  <c r="AE74" i="94"/>
  <c r="D74" i="94"/>
  <c r="AE70" i="94"/>
  <c r="D70" i="94"/>
  <c r="C67" i="81"/>
  <c r="E9" i="81"/>
  <c r="F6" i="94"/>
  <c r="C62" i="81"/>
  <c r="AE59" i="94"/>
  <c r="C63" i="81"/>
  <c r="E59" i="81"/>
  <c r="F12" i="81"/>
  <c r="E12" i="81"/>
  <c r="CE13" i="81"/>
  <c r="E10" i="81"/>
  <c r="D62" i="94"/>
  <c r="C62" i="94" s="1"/>
  <c r="E50" i="81"/>
  <c r="C58" i="81"/>
  <c r="F50" i="81"/>
  <c r="D50" i="81"/>
  <c r="AE58" i="94"/>
  <c r="AE50" i="94" s="1"/>
  <c r="D58" i="94"/>
  <c r="CI13" i="81"/>
  <c r="C49" i="81"/>
  <c r="C47" i="81"/>
  <c r="F8" i="81"/>
  <c r="AE7" i="94"/>
  <c r="CI12" i="81"/>
  <c r="C45" i="81"/>
  <c r="F9" i="81"/>
  <c r="E8" i="81"/>
  <c r="J5" i="81"/>
  <c r="AF41" i="94"/>
  <c r="AE42" i="94"/>
  <c r="AE41" i="94" s="1"/>
  <c r="D42" i="94"/>
  <c r="F10" i="81"/>
  <c r="K5" i="81"/>
  <c r="G44" i="81"/>
  <c r="D8" i="81"/>
  <c r="F13" i="81"/>
  <c r="G40" i="81"/>
  <c r="G36" i="81"/>
  <c r="G37" i="81"/>
  <c r="D9" i="81"/>
  <c r="CE12" i="81"/>
  <c r="N5" i="81"/>
  <c r="AE32" i="94"/>
  <c r="G34" i="81"/>
  <c r="G33" i="81"/>
  <c r="D32" i="81"/>
  <c r="G38" i="81"/>
  <c r="O5" i="81"/>
  <c r="G35" i="81"/>
  <c r="AE12" i="94"/>
  <c r="D10" i="81"/>
  <c r="C33" i="94"/>
  <c r="CI9" i="81"/>
  <c r="L5" i="81"/>
  <c r="C27" i="81"/>
  <c r="D13" i="81"/>
  <c r="CE10" i="81"/>
  <c r="G29" i="81"/>
  <c r="AF23" i="94"/>
  <c r="P5" i="81"/>
  <c r="F7" i="81"/>
  <c r="D11" i="81"/>
  <c r="E6" i="81"/>
  <c r="AF8" i="94"/>
  <c r="CH5" i="81"/>
  <c r="AE28" i="94"/>
  <c r="CE9" i="81"/>
  <c r="G16" i="81"/>
  <c r="AG5" i="94"/>
  <c r="AH5" i="94"/>
  <c r="CI6" i="81"/>
  <c r="C18" i="81"/>
  <c r="F11" i="81"/>
  <c r="AF13" i="94"/>
  <c r="AE22" i="94"/>
  <c r="D22" i="94"/>
  <c r="C22" i="94" s="1"/>
  <c r="AF9" i="94"/>
  <c r="AE18" i="94"/>
  <c r="AE14" i="94" s="1"/>
  <c r="AF14" i="94"/>
  <c r="CE6" i="81"/>
  <c r="AE6" i="94"/>
  <c r="CG5" i="81"/>
  <c r="CD2" i="81" s="1"/>
  <c r="E13" i="81"/>
  <c r="AE10" i="94"/>
  <c r="AA9" i="82"/>
  <c r="O5" i="82"/>
  <c r="J41" i="93"/>
  <c r="C46" i="93"/>
  <c r="AA41" i="82"/>
  <c r="D39" i="93"/>
  <c r="C39" i="93" s="1"/>
  <c r="J39" i="93"/>
  <c r="J35" i="93" s="1"/>
  <c r="K9" i="93"/>
  <c r="E36" i="93"/>
  <c r="C36" i="93" s="1"/>
  <c r="L35" i="93"/>
  <c r="W35" i="82"/>
  <c r="K5" i="93"/>
  <c r="M5" i="93"/>
  <c r="M5" i="82"/>
  <c r="K35" i="93"/>
  <c r="X5" i="82"/>
  <c r="J31" i="93"/>
  <c r="J29" i="93" s="1"/>
  <c r="L7" i="93"/>
  <c r="E31" i="93"/>
  <c r="C31" i="93" s="1"/>
  <c r="W29" i="82"/>
  <c r="I5" i="82"/>
  <c r="E30" i="93"/>
  <c r="L6" i="93"/>
  <c r="L29" i="93"/>
  <c r="W23" i="82"/>
  <c r="D8" i="82"/>
  <c r="K23" i="93"/>
  <c r="J26" i="93"/>
  <c r="J8" i="93" s="1"/>
  <c r="Y5" i="82"/>
  <c r="AA17" i="82"/>
  <c r="D79" i="94"/>
  <c r="J77" i="94"/>
  <c r="G62" i="81"/>
  <c r="F59" i="81"/>
  <c r="E7" i="81"/>
  <c r="F41" i="81"/>
  <c r="M5" i="81"/>
  <c r="W32" i="81"/>
  <c r="C38" i="81"/>
  <c r="D12" i="81"/>
  <c r="L13" i="94"/>
  <c r="F31" i="94"/>
  <c r="J31" i="94"/>
  <c r="D31" i="94" s="1"/>
  <c r="C29" i="81"/>
  <c r="F23" i="81"/>
  <c r="W7" i="81"/>
  <c r="AA23" i="81"/>
  <c r="W14" i="81"/>
  <c r="AA14" i="81"/>
  <c r="BO7" i="82"/>
  <c r="E41" i="93"/>
  <c r="X41" i="93"/>
  <c r="BO41" i="82"/>
  <c r="F41" i="93"/>
  <c r="C38" i="93"/>
  <c r="F7" i="93"/>
  <c r="F35" i="93"/>
  <c r="F7" i="82"/>
  <c r="F29" i="93"/>
  <c r="E23" i="93"/>
  <c r="BK23" i="82"/>
  <c r="F23" i="93"/>
  <c r="C22" i="93"/>
  <c r="AA11" i="93"/>
  <c r="AA8" i="93"/>
  <c r="F14" i="93"/>
  <c r="F8" i="93" s="1"/>
  <c r="E13" i="93"/>
  <c r="C13" i="93" s="1"/>
  <c r="Z7" i="93"/>
  <c r="Z5" i="93" s="1"/>
  <c r="F11" i="82"/>
  <c r="X13" i="93"/>
  <c r="X7" i="93" s="1"/>
  <c r="G12" i="82"/>
  <c r="D15" i="93"/>
  <c r="Y9" i="93"/>
  <c r="Y5" i="93" s="1"/>
  <c r="X15" i="93"/>
  <c r="X9" i="93" s="1"/>
  <c r="F15" i="93"/>
  <c r="AA9" i="93"/>
  <c r="BL5" i="82"/>
  <c r="BO6" i="82"/>
  <c r="Y11" i="93"/>
  <c r="C18" i="82"/>
  <c r="E6" i="82"/>
  <c r="F6" i="93"/>
  <c r="BM5" i="82"/>
  <c r="E18" i="93"/>
  <c r="X18" i="93"/>
  <c r="X17" i="93" s="1"/>
  <c r="Z17" i="93"/>
  <c r="E14" i="93"/>
  <c r="Z11" i="93"/>
  <c r="X14" i="93"/>
  <c r="X8" i="93" s="1"/>
  <c r="M59" i="94"/>
  <c r="J65" i="94"/>
  <c r="D65" i="94" s="1"/>
  <c r="C65" i="94" s="1"/>
  <c r="D61" i="94"/>
  <c r="M50" i="94"/>
  <c r="J56" i="94"/>
  <c r="D56" i="94" s="1"/>
  <c r="F56" i="94"/>
  <c r="X56" i="94"/>
  <c r="AA50" i="94"/>
  <c r="BM5" i="81"/>
  <c r="F52" i="94"/>
  <c r="L50" i="94"/>
  <c r="J52" i="94"/>
  <c r="J47" i="94"/>
  <c r="D47" i="94" s="1"/>
  <c r="C47" i="94" s="1"/>
  <c r="M41" i="94"/>
  <c r="F44" i="94"/>
  <c r="J44" i="94"/>
  <c r="D44" i="94" s="1"/>
  <c r="F43" i="94"/>
  <c r="M10" i="94"/>
  <c r="J37" i="94"/>
  <c r="D37" i="94" s="1"/>
  <c r="C37" i="94" s="1"/>
  <c r="M32" i="94"/>
  <c r="E34" i="94"/>
  <c r="Z32" i="94"/>
  <c r="X34" i="94"/>
  <c r="D34" i="94"/>
  <c r="Y23" i="94"/>
  <c r="X30" i="94"/>
  <c r="Y12" i="94"/>
  <c r="X12" i="94" s="1"/>
  <c r="E30" i="94"/>
  <c r="K23" i="94"/>
  <c r="J30" i="94"/>
  <c r="D30" i="94" s="1"/>
  <c r="BK23" i="81"/>
  <c r="C26" i="81"/>
  <c r="F26" i="94"/>
  <c r="J26" i="94"/>
  <c r="D26" i="94" s="1"/>
  <c r="L8" i="94"/>
  <c r="E8" i="94" s="1"/>
  <c r="G26" i="81"/>
  <c r="BO23" i="81"/>
  <c r="F25" i="94"/>
  <c r="L23" i="94"/>
  <c r="J25" i="94"/>
  <c r="E23" i="81"/>
  <c r="G25" i="81"/>
  <c r="C21" i="81"/>
  <c r="G21" i="81"/>
  <c r="E21" i="94"/>
  <c r="K12" i="94"/>
  <c r="J21" i="94"/>
  <c r="D21" i="94" s="1"/>
  <c r="M14" i="94"/>
  <c r="M11" i="94"/>
  <c r="J20" i="94"/>
  <c r="D20" i="94" s="1"/>
  <c r="C20" i="94" s="1"/>
  <c r="BK8" i="81"/>
  <c r="BO8" i="81"/>
  <c r="F16" i="94"/>
  <c r="L7" i="94"/>
  <c r="L14" i="94"/>
  <c r="J16" i="94"/>
  <c r="D16" i="94" s="1"/>
  <c r="Y14" i="94"/>
  <c r="X15" i="94"/>
  <c r="Y6" i="94"/>
  <c r="D14" i="81"/>
  <c r="Q8" i="93"/>
  <c r="P5" i="82"/>
  <c r="L5" i="82"/>
  <c r="H5" i="82"/>
  <c r="W41" i="82"/>
  <c r="AQ7" i="82"/>
  <c r="BO17" i="82"/>
  <c r="W8" i="82"/>
  <c r="W9" i="82"/>
  <c r="W17" i="82"/>
  <c r="AQ35" i="82"/>
  <c r="BK41" i="82"/>
  <c r="BK29" i="82"/>
  <c r="BK17" i="82"/>
  <c r="BK9" i="82"/>
  <c r="CE9" i="82"/>
  <c r="DC6" i="82"/>
  <c r="DC17" i="82"/>
  <c r="BO23" i="82"/>
  <c r="W6" i="82"/>
  <c r="DC9" i="82"/>
  <c r="W10" i="82"/>
  <c r="CE41" i="82"/>
  <c r="CE29" i="82"/>
  <c r="CE17" i="82"/>
  <c r="CY9" i="82"/>
  <c r="CY23" i="82"/>
  <c r="AU8" i="82"/>
  <c r="BO8" i="82"/>
  <c r="AA29" i="82"/>
  <c r="AA10" i="82"/>
  <c r="AA6" i="82"/>
  <c r="CY8" i="82"/>
  <c r="CY35" i="82"/>
  <c r="CY10" i="82"/>
  <c r="CY6" i="82"/>
  <c r="CY11" i="82"/>
  <c r="CY41" i="82"/>
  <c r="CY29" i="82"/>
  <c r="CY17" i="82"/>
  <c r="CE8" i="82"/>
  <c r="CE7" i="82"/>
  <c r="CE10" i="82"/>
  <c r="CE35" i="82"/>
  <c r="CE23" i="82"/>
  <c r="CE6" i="82"/>
  <c r="CE11" i="82"/>
  <c r="BK8" i="82"/>
  <c r="BK10" i="82"/>
  <c r="BK35" i="82"/>
  <c r="BK6" i="82"/>
  <c r="BK11" i="82"/>
  <c r="AQ29" i="82"/>
  <c r="AQ8" i="82"/>
  <c r="AU7" i="82"/>
  <c r="AQ6" i="82"/>
  <c r="AQ17" i="82"/>
  <c r="AQ9" i="82"/>
  <c r="AQ11" i="82"/>
  <c r="W7" i="82"/>
  <c r="AA11" i="82"/>
  <c r="AA7" i="82"/>
  <c r="CY41" i="81"/>
  <c r="C51" i="81"/>
  <c r="C15" i="81"/>
  <c r="DC23" i="81"/>
  <c r="CY10" i="81"/>
  <c r="CY77" i="81"/>
  <c r="CY68" i="81"/>
  <c r="DC86" i="81"/>
  <c r="C129" i="81"/>
  <c r="CE77" i="81"/>
  <c r="CE41" i="81"/>
  <c r="C33" i="81"/>
  <c r="C119" i="81"/>
  <c r="C95" i="81"/>
  <c r="C19" i="81"/>
  <c r="C88" i="81"/>
  <c r="C103" i="81"/>
  <c r="G42" i="81"/>
  <c r="C115" i="81"/>
  <c r="F86" i="81"/>
  <c r="CE110" i="81"/>
  <c r="CE94" i="81"/>
  <c r="CI41" i="81"/>
  <c r="C69" i="81"/>
  <c r="CI10" i="81"/>
  <c r="BK68" i="81"/>
  <c r="BK32" i="81"/>
  <c r="BK106" i="81"/>
  <c r="BK59" i="81"/>
  <c r="BK77" i="81"/>
  <c r="D41" i="81"/>
  <c r="C128" i="81"/>
  <c r="G90" i="81"/>
  <c r="G129" i="81"/>
  <c r="G88" i="81"/>
  <c r="G92" i="81"/>
  <c r="G69" i="81"/>
  <c r="R5" i="81"/>
  <c r="BO86" i="81"/>
  <c r="G51" i="81"/>
  <c r="C42" i="81"/>
  <c r="E86" i="81"/>
  <c r="C89" i="81"/>
  <c r="C93" i="81"/>
  <c r="D86" i="81"/>
  <c r="C91" i="81"/>
  <c r="BO41" i="81"/>
  <c r="AU68" i="81"/>
  <c r="AQ59" i="81"/>
  <c r="E32" i="81"/>
  <c r="G103" i="81"/>
  <c r="D102" i="81"/>
  <c r="G115" i="81"/>
  <c r="D114" i="81"/>
  <c r="G95" i="81"/>
  <c r="D94" i="81"/>
  <c r="Q5" i="81"/>
  <c r="G18" i="81"/>
  <c r="D6" i="81"/>
  <c r="C20" i="81"/>
  <c r="G123" i="81"/>
  <c r="D122" i="81"/>
  <c r="G60" i="81"/>
  <c r="C60" i="81"/>
  <c r="D59" i="81"/>
  <c r="G107" i="81"/>
  <c r="D106" i="81"/>
  <c r="G87" i="81"/>
  <c r="G89" i="81"/>
  <c r="G91" i="81"/>
  <c r="G93" i="81"/>
  <c r="G24" i="81"/>
  <c r="C24" i="81"/>
  <c r="D23" i="81"/>
  <c r="S5" i="81"/>
  <c r="G78" i="81"/>
  <c r="AQ68" i="81"/>
  <c r="AU41" i="81"/>
  <c r="AQ32" i="81"/>
  <c r="AU23" i="81"/>
  <c r="C87" i="81"/>
  <c r="C127" i="81"/>
  <c r="G111" i="81"/>
  <c r="D110" i="81"/>
  <c r="E14" i="81"/>
  <c r="G119" i="81"/>
  <c r="D118" i="81"/>
  <c r="G15" i="81"/>
  <c r="G127" i="81"/>
  <c r="CY23" i="81"/>
  <c r="CY114" i="81"/>
  <c r="DA5" i="81"/>
  <c r="CY59" i="81"/>
  <c r="CY118" i="81"/>
  <c r="CY102" i="81"/>
  <c r="CY94" i="81"/>
  <c r="CY86" i="81"/>
  <c r="DC8" i="81"/>
  <c r="CY8" i="81"/>
  <c r="CY122" i="81"/>
  <c r="CY106" i="81"/>
  <c r="CY50" i="81"/>
  <c r="DB5" i="81"/>
  <c r="CY110" i="81"/>
  <c r="CY14" i="81"/>
  <c r="CZ5" i="81"/>
  <c r="CY6" i="81"/>
  <c r="DC6" i="81"/>
  <c r="DC11" i="81"/>
  <c r="CY11" i="81"/>
  <c r="CI32" i="81"/>
  <c r="CE23" i="81"/>
  <c r="CE14" i="81"/>
  <c r="CI114" i="81"/>
  <c r="CI122" i="81"/>
  <c r="CI94" i="81"/>
  <c r="CE68" i="81"/>
  <c r="CE59" i="81"/>
  <c r="CE50" i="81"/>
  <c r="CI110" i="81"/>
  <c r="CI23" i="81"/>
  <c r="CI14" i="81"/>
  <c r="CI68" i="81"/>
  <c r="CI59" i="81"/>
  <c r="CI50" i="81"/>
  <c r="CI11" i="81"/>
  <c r="CE11" i="81"/>
  <c r="CI86" i="81"/>
  <c r="CE122" i="81"/>
  <c r="CE106" i="81"/>
  <c r="CI106" i="81"/>
  <c r="CI8" i="81"/>
  <c r="CE8" i="81"/>
  <c r="CE32" i="81"/>
  <c r="CI7" i="81"/>
  <c r="CE7" i="81"/>
  <c r="BK86" i="81"/>
  <c r="BK14" i="81"/>
  <c r="BK94" i="81"/>
  <c r="BK122" i="81"/>
  <c r="BK110" i="81"/>
  <c r="BK102" i="81"/>
  <c r="BK50" i="81"/>
  <c r="BK41" i="81"/>
  <c r="BK118" i="81"/>
  <c r="AQ50" i="81"/>
  <c r="AQ41" i="81"/>
  <c r="AQ94" i="81"/>
  <c r="AU14" i="81"/>
  <c r="AT5" i="81"/>
  <c r="AU6" i="81"/>
  <c r="AQ114" i="81"/>
  <c r="AU110" i="81"/>
  <c r="AU50" i="81"/>
  <c r="AU7" i="81"/>
  <c r="AQ7" i="81"/>
  <c r="AR5" i="81"/>
  <c r="AU94" i="81"/>
  <c r="AQ23" i="81"/>
  <c r="AQ118" i="81"/>
  <c r="AU114" i="81"/>
  <c r="AQ102" i="81"/>
  <c r="AQ86" i="81"/>
  <c r="AQ77" i="81"/>
  <c r="AQ8" i="81"/>
  <c r="AQ122" i="81"/>
  <c r="AU118" i="81"/>
  <c r="AQ106" i="81"/>
  <c r="AU102" i="81"/>
  <c r="AU86" i="81"/>
  <c r="AU77" i="81"/>
  <c r="AU59" i="81"/>
  <c r="AQ14" i="81"/>
  <c r="AQ6" i="81"/>
  <c r="AU122" i="81"/>
  <c r="AQ110" i="81"/>
  <c r="AU106" i="81"/>
  <c r="Y5" i="81"/>
  <c r="W68" i="81"/>
  <c r="AA8" i="81"/>
  <c r="X5" i="81"/>
  <c r="W8" i="81"/>
  <c r="W23" i="81"/>
  <c r="W94" i="81"/>
  <c r="W77" i="81"/>
  <c r="W59" i="81"/>
  <c r="W41" i="81"/>
  <c r="S6" i="26"/>
  <c r="R6" i="26"/>
  <c r="M6" i="26"/>
  <c r="J6" i="26"/>
  <c r="H15" i="26"/>
  <c r="Q15" i="26"/>
  <c r="C33" i="93" l="1"/>
  <c r="AE9" i="93"/>
  <c r="G23" i="82"/>
  <c r="C72" i="94"/>
  <c r="E11" i="94"/>
  <c r="C124" i="94"/>
  <c r="C108" i="94"/>
  <c r="F32" i="94"/>
  <c r="E118" i="94"/>
  <c r="C120" i="94"/>
  <c r="C97" i="94"/>
  <c r="AK4" i="52"/>
  <c r="X23" i="94"/>
  <c r="AK4" i="51"/>
  <c r="X94" i="94"/>
  <c r="AK117" i="21"/>
  <c r="AK117" i="48"/>
  <c r="C117" i="51"/>
  <c r="AA5" i="94"/>
  <c r="Z5" i="94"/>
  <c r="AK85" i="21"/>
  <c r="F59" i="94"/>
  <c r="C105" i="94"/>
  <c r="D119" i="94"/>
  <c r="C82" i="94"/>
  <c r="E102" i="94"/>
  <c r="E9" i="94"/>
  <c r="F8" i="94"/>
  <c r="J9" i="94"/>
  <c r="F14" i="94"/>
  <c r="C19" i="94"/>
  <c r="X106" i="94"/>
  <c r="BK5" i="81"/>
  <c r="C96" i="94"/>
  <c r="X122" i="94"/>
  <c r="X77" i="94"/>
  <c r="X50" i="94"/>
  <c r="F7" i="94"/>
  <c r="BO5" i="81"/>
  <c r="X8" i="94"/>
  <c r="E41" i="94"/>
  <c r="C49" i="94"/>
  <c r="AK4" i="50"/>
  <c r="AK4" i="57"/>
  <c r="AL29" i="93"/>
  <c r="AL8" i="93"/>
  <c r="AK4" i="56"/>
  <c r="C24" i="94"/>
  <c r="AA5" i="81"/>
  <c r="AL23" i="93"/>
  <c r="C16" i="93"/>
  <c r="C113" i="94"/>
  <c r="C125" i="94"/>
  <c r="AL114" i="94"/>
  <c r="C76" i="94"/>
  <c r="C110" i="81"/>
  <c r="AL110" i="94"/>
  <c r="C53" i="94"/>
  <c r="C66" i="94"/>
  <c r="AL32" i="94"/>
  <c r="C75" i="94"/>
  <c r="C88" i="94"/>
  <c r="E50" i="94"/>
  <c r="C92" i="94"/>
  <c r="D11" i="94"/>
  <c r="AG5" i="93"/>
  <c r="AE7" i="93"/>
  <c r="AE23" i="93"/>
  <c r="X10" i="93"/>
  <c r="X7" i="94"/>
  <c r="X11" i="94"/>
  <c r="C99" i="94"/>
  <c r="C74" i="94"/>
  <c r="C112" i="94"/>
  <c r="X14" i="94"/>
  <c r="X32" i="94"/>
  <c r="E94" i="94"/>
  <c r="G35" i="82"/>
  <c r="D23" i="93"/>
  <c r="L5" i="93"/>
  <c r="D10" i="94"/>
  <c r="F50" i="94"/>
  <c r="G102" i="81"/>
  <c r="C40" i="94"/>
  <c r="C67" i="94"/>
  <c r="C89" i="94"/>
  <c r="C126" i="94"/>
  <c r="Q9" i="94"/>
  <c r="F9" i="94"/>
  <c r="Q94" i="94"/>
  <c r="C106" i="81"/>
  <c r="T5" i="94"/>
  <c r="G9" i="82"/>
  <c r="D11" i="93"/>
  <c r="C58" i="94"/>
  <c r="D107" i="94"/>
  <c r="C107" i="94" s="1"/>
  <c r="C106" i="94" s="1"/>
  <c r="G110" i="81"/>
  <c r="J32" i="94"/>
  <c r="E77" i="94"/>
  <c r="C117" i="94"/>
  <c r="C17" i="94"/>
  <c r="C73" i="94"/>
  <c r="E86" i="94"/>
  <c r="G118" i="81"/>
  <c r="G106" i="81"/>
  <c r="C129" i="94"/>
  <c r="D123" i="94"/>
  <c r="D122" i="94" s="1"/>
  <c r="C11" i="82"/>
  <c r="AL7" i="94"/>
  <c r="C114" i="81"/>
  <c r="AL6" i="94"/>
  <c r="C71" i="94"/>
  <c r="F114" i="94"/>
  <c r="C84" i="94"/>
  <c r="C28" i="94"/>
  <c r="AL10" i="94"/>
  <c r="AL14" i="94"/>
  <c r="C90" i="94"/>
  <c r="C39" i="94"/>
  <c r="C80" i="94"/>
  <c r="G68" i="81"/>
  <c r="C102" i="81"/>
  <c r="C118" i="81"/>
  <c r="AL59" i="94"/>
  <c r="E10" i="93"/>
  <c r="D41" i="93"/>
  <c r="AE23" i="94"/>
  <c r="AK10" i="21"/>
  <c r="AK130" i="21"/>
  <c r="C116" i="94"/>
  <c r="C121" i="94"/>
  <c r="G122" i="81"/>
  <c r="G114" i="81"/>
  <c r="C83" i="94"/>
  <c r="C94" i="81"/>
  <c r="E68" i="94"/>
  <c r="C122" i="81"/>
  <c r="D7" i="94"/>
  <c r="C68" i="81"/>
  <c r="F94" i="94"/>
  <c r="Q102" i="94"/>
  <c r="G77" i="81"/>
  <c r="C59" i="81"/>
  <c r="F12" i="94"/>
  <c r="Q12" i="94"/>
  <c r="C100" i="94"/>
  <c r="Q7" i="94"/>
  <c r="E23" i="94"/>
  <c r="C70" i="94"/>
  <c r="AK10" i="48"/>
  <c r="G29" i="82"/>
  <c r="D7" i="93"/>
  <c r="J23" i="93"/>
  <c r="D10" i="93"/>
  <c r="J17" i="93"/>
  <c r="G6" i="82"/>
  <c r="J10" i="93"/>
  <c r="C77" i="81"/>
  <c r="AM5" i="93"/>
  <c r="G10" i="82"/>
  <c r="C6" i="82"/>
  <c r="AE41" i="93"/>
  <c r="C10" i="82"/>
  <c r="C29" i="82"/>
  <c r="C35" i="82"/>
  <c r="C23" i="82"/>
  <c r="G41" i="82"/>
  <c r="C7" i="82"/>
  <c r="C9" i="82"/>
  <c r="AA5" i="93"/>
  <c r="Q6" i="93"/>
  <c r="Q5" i="93" s="1"/>
  <c r="Q11" i="93"/>
  <c r="AK40" i="22"/>
  <c r="AK40" i="54"/>
  <c r="C8" i="82"/>
  <c r="C24" i="93"/>
  <c r="C23" i="93" s="1"/>
  <c r="AK6" i="22"/>
  <c r="AK6" i="54"/>
  <c r="AK22" i="22"/>
  <c r="AK22" i="54"/>
  <c r="AK10" i="54"/>
  <c r="AK10" i="22"/>
  <c r="AK28" i="22"/>
  <c r="AK28" i="54"/>
  <c r="J11" i="93"/>
  <c r="D6" i="93"/>
  <c r="C41" i="82"/>
  <c r="AK8" i="22"/>
  <c r="AK8" i="54"/>
  <c r="AK7" i="54"/>
  <c r="AK7" i="22"/>
  <c r="AK16" i="22"/>
  <c r="AK16" i="54"/>
  <c r="AK5" i="22"/>
  <c r="AK5" i="54"/>
  <c r="AK9" i="22"/>
  <c r="AK9" i="54"/>
  <c r="G11" i="82"/>
  <c r="AK34" i="22"/>
  <c r="AK34" i="54"/>
  <c r="R5" i="94"/>
  <c r="G59" i="81"/>
  <c r="G50" i="81"/>
  <c r="D8" i="94"/>
  <c r="C8" i="94" s="1"/>
  <c r="Q50" i="94"/>
  <c r="G94" i="81"/>
  <c r="E12" i="94"/>
  <c r="AK31" i="21"/>
  <c r="AK49" i="48"/>
  <c r="Q118" i="94"/>
  <c r="Q122" i="94"/>
  <c r="C44" i="94"/>
  <c r="S5" i="94"/>
  <c r="AK8" i="48"/>
  <c r="AK49" i="21"/>
  <c r="AK58" i="21"/>
  <c r="AK11" i="21"/>
  <c r="J102" i="94"/>
  <c r="J86" i="94"/>
  <c r="D87" i="94"/>
  <c r="J94" i="94"/>
  <c r="AK4" i="49"/>
  <c r="J68" i="94"/>
  <c r="D69" i="94"/>
  <c r="C69" i="94" s="1"/>
  <c r="X110" i="94"/>
  <c r="AE68" i="94"/>
  <c r="C30" i="94"/>
  <c r="AK8" i="21"/>
  <c r="AK11" i="48"/>
  <c r="AK31" i="48"/>
  <c r="F41" i="94"/>
  <c r="AL94" i="94"/>
  <c r="C115" i="94"/>
  <c r="D114" i="94"/>
  <c r="AK9" i="48"/>
  <c r="AK22" i="48"/>
  <c r="AK58" i="48"/>
  <c r="AK130" i="48"/>
  <c r="AK94" i="21"/>
  <c r="AK103" i="48"/>
  <c r="C111" i="94"/>
  <c r="D110" i="94"/>
  <c r="AK6" i="21"/>
  <c r="AL102" i="94"/>
  <c r="AK7" i="21"/>
  <c r="AK13" i="48"/>
  <c r="AK5" i="48"/>
  <c r="AK67" i="48"/>
  <c r="C50" i="81"/>
  <c r="AK9" i="21"/>
  <c r="AK22" i="21"/>
  <c r="AK40" i="21"/>
  <c r="AK103" i="21"/>
  <c r="AK13" i="21"/>
  <c r="AK5" i="21"/>
  <c r="AK67" i="21"/>
  <c r="AK76" i="21"/>
  <c r="AK94" i="48"/>
  <c r="AK112" i="48"/>
  <c r="AK76" i="48"/>
  <c r="AK121" i="48"/>
  <c r="D102" i="94"/>
  <c r="C103" i="94"/>
  <c r="C102" i="94" s="1"/>
  <c r="AK148" i="48"/>
  <c r="AK157" i="48"/>
  <c r="AK40" i="48"/>
  <c r="AK139" i="48"/>
  <c r="AK4" i="53"/>
  <c r="C119" i="94"/>
  <c r="D118" i="94"/>
  <c r="AK12" i="48"/>
  <c r="AL122" i="94"/>
  <c r="C41" i="81"/>
  <c r="D94" i="94"/>
  <c r="C95" i="94"/>
  <c r="AK112" i="21"/>
  <c r="AK121" i="21"/>
  <c r="AK6" i="48"/>
  <c r="AK148" i="21"/>
  <c r="AL106" i="94"/>
  <c r="AK157" i="21"/>
  <c r="AK7" i="48"/>
  <c r="AL86" i="94"/>
  <c r="AK139" i="21"/>
  <c r="AL118" i="94"/>
  <c r="AK12" i="21"/>
  <c r="G41" i="81"/>
  <c r="D8" i="93"/>
  <c r="G7" i="82"/>
  <c r="R5" i="93"/>
  <c r="E5" i="82"/>
  <c r="G17" i="82"/>
  <c r="G8" i="82"/>
  <c r="E32" i="94"/>
  <c r="G32" i="81"/>
  <c r="C44" i="93"/>
  <c r="C41" i="93" s="1"/>
  <c r="E35" i="93"/>
  <c r="AL9" i="93"/>
  <c r="C34" i="93"/>
  <c r="D5" i="82"/>
  <c r="C17" i="82"/>
  <c r="F17" i="93"/>
  <c r="F9" i="93"/>
  <c r="F5" i="93" s="1"/>
  <c r="AL11" i="93"/>
  <c r="AL6" i="93"/>
  <c r="AO5" i="94"/>
  <c r="AL77" i="94"/>
  <c r="AL12" i="94"/>
  <c r="C9" i="81"/>
  <c r="C42" i="94"/>
  <c r="C10" i="81"/>
  <c r="G7" i="81"/>
  <c r="AN5" i="94"/>
  <c r="AL9" i="94"/>
  <c r="C32" i="81"/>
  <c r="G23" i="81"/>
  <c r="AM5" i="94"/>
  <c r="G10" i="81"/>
  <c r="C8" i="81"/>
  <c r="C11" i="81"/>
  <c r="AF5" i="93"/>
  <c r="CI5" i="82"/>
  <c r="C7" i="93"/>
  <c r="E7" i="93"/>
  <c r="D29" i="93"/>
  <c r="F5" i="82"/>
  <c r="E29" i="93"/>
  <c r="AE6" i="93"/>
  <c r="AE11" i="93"/>
  <c r="CE5" i="82"/>
  <c r="E11" i="93"/>
  <c r="G11" i="81"/>
  <c r="C12" i="81"/>
  <c r="G9" i="81"/>
  <c r="E5" i="81"/>
  <c r="G8" i="81"/>
  <c r="F5" i="81"/>
  <c r="C7" i="81"/>
  <c r="D5" i="81"/>
  <c r="G13" i="81"/>
  <c r="AE8" i="94"/>
  <c r="G12" i="81"/>
  <c r="C23" i="81"/>
  <c r="C13" i="81"/>
  <c r="AF5" i="94"/>
  <c r="D9" i="94"/>
  <c r="AE9" i="94"/>
  <c r="AE13" i="94"/>
  <c r="D13" i="94"/>
  <c r="C14" i="81"/>
  <c r="J9" i="93"/>
  <c r="D35" i="93"/>
  <c r="E6" i="93"/>
  <c r="C30" i="93"/>
  <c r="J7" i="93"/>
  <c r="AA5" i="82"/>
  <c r="W5" i="82"/>
  <c r="C79" i="94"/>
  <c r="D77" i="94"/>
  <c r="W5" i="81"/>
  <c r="C31" i="94"/>
  <c r="E13" i="94"/>
  <c r="J13" i="94"/>
  <c r="C16" i="94"/>
  <c r="J59" i="94"/>
  <c r="F23" i="94"/>
  <c r="C26" i="94"/>
  <c r="C35" i="93"/>
  <c r="BO5" i="82"/>
  <c r="X11" i="93"/>
  <c r="E8" i="93"/>
  <c r="C15" i="93"/>
  <c r="C9" i="93" s="1"/>
  <c r="D9" i="93"/>
  <c r="C14" i="93"/>
  <c r="F11" i="93"/>
  <c r="X6" i="93"/>
  <c r="X5" i="93" s="1"/>
  <c r="E17" i="93"/>
  <c r="C18" i="93"/>
  <c r="C17" i="93" s="1"/>
  <c r="D59" i="94"/>
  <c r="C61" i="94"/>
  <c r="C56" i="94"/>
  <c r="D52" i="94"/>
  <c r="J50" i="94"/>
  <c r="J41" i="94"/>
  <c r="D41" i="94"/>
  <c r="C43" i="94"/>
  <c r="F10" i="94"/>
  <c r="C10" i="94" s="1"/>
  <c r="J10" i="94"/>
  <c r="J8" i="94"/>
  <c r="C34" i="94"/>
  <c r="D32" i="94"/>
  <c r="D25" i="94"/>
  <c r="J23" i="94"/>
  <c r="D12" i="94"/>
  <c r="J12" i="94"/>
  <c r="C21" i="94"/>
  <c r="F11" i="94"/>
  <c r="M5" i="94"/>
  <c r="J11" i="94"/>
  <c r="E7" i="94"/>
  <c r="J7" i="94"/>
  <c r="L5" i="94"/>
  <c r="Y5" i="94"/>
  <c r="X6" i="94"/>
  <c r="K6" i="94"/>
  <c r="K14" i="94"/>
  <c r="E15" i="94"/>
  <c r="E14" i="94" s="1"/>
  <c r="J15" i="94"/>
  <c r="AQ5" i="82"/>
  <c r="AU5" i="82"/>
  <c r="DC5" i="82"/>
  <c r="CY5" i="82"/>
  <c r="BK5" i="82"/>
  <c r="CY5" i="81"/>
  <c r="CE5" i="81"/>
  <c r="CI5" i="81"/>
  <c r="C86" i="81"/>
  <c r="AQ5" i="81"/>
  <c r="G86" i="81"/>
  <c r="G14" i="81"/>
  <c r="G6" i="81"/>
  <c r="C6" i="81"/>
  <c r="DC5" i="81"/>
  <c r="AU5" i="81"/>
  <c r="H7" i="26"/>
  <c r="P6" i="26"/>
  <c r="O6" i="26"/>
  <c r="D15" i="26"/>
  <c r="D7" i="26"/>
  <c r="I6" i="26"/>
  <c r="Q7" i="26"/>
  <c r="C7" i="26"/>
  <c r="L6" i="26"/>
  <c r="F6" i="26"/>
  <c r="C15" i="26"/>
  <c r="F5" i="16"/>
  <c r="G5" i="16"/>
  <c r="I5" i="16"/>
  <c r="F6" i="16"/>
  <c r="G6" i="16"/>
  <c r="I6" i="16"/>
  <c r="F7" i="16"/>
  <c r="G7" i="16"/>
  <c r="I7" i="16"/>
  <c r="F8" i="16"/>
  <c r="G8" i="16"/>
  <c r="I8" i="16"/>
  <c r="F9" i="16"/>
  <c r="G9" i="16"/>
  <c r="I9" i="16"/>
  <c r="F10" i="16"/>
  <c r="G10" i="16"/>
  <c r="I10" i="16"/>
  <c r="F13" i="16"/>
  <c r="G13" i="16"/>
  <c r="I13" i="16"/>
  <c r="E22" i="17"/>
  <c r="F22" i="17"/>
  <c r="H22" i="17"/>
  <c r="I22" i="17"/>
  <c r="K22" i="17"/>
  <c r="E23" i="17"/>
  <c r="F23" i="17"/>
  <c r="H23" i="17"/>
  <c r="I23" i="17"/>
  <c r="K23" i="17"/>
  <c r="E24" i="17"/>
  <c r="F24" i="17"/>
  <c r="H24" i="17"/>
  <c r="I24" i="17"/>
  <c r="K24" i="17"/>
  <c r="E25" i="17"/>
  <c r="F25" i="17"/>
  <c r="H25" i="17"/>
  <c r="I25" i="17"/>
  <c r="K25" i="17"/>
  <c r="E26" i="17"/>
  <c r="F26" i="17"/>
  <c r="H26" i="17"/>
  <c r="I26" i="17"/>
  <c r="K26" i="17"/>
  <c r="E27" i="17"/>
  <c r="F27" i="17"/>
  <c r="H27" i="17"/>
  <c r="I27" i="17"/>
  <c r="K27" i="17"/>
  <c r="E28" i="17"/>
  <c r="F28" i="17"/>
  <c r="H28" i="17"/>
  <c r="I28" i="17"/>
  <c r="K28" i="17"/>
  <c r="E29" i="17"/>
  <c r="F29" i="17"/>
  <c r="H29" i="17"/>
  <c r="I29" i="17"/>
  <c r="K29" i="17"/>
  <c r="D22" i="17"/>
  <c r="D23" i="17"/>
  <c r="D24" i="17"/>
  <c r="D25" i="17"/>
  <c r="D26" i="17"/>
  <c r="D27" i="17"/>
  <c r="D28" i="17"/>
  <c r="D29" i="17"/>
  <c r="AL5" i="93" l="1"/>
  <c r="X5" i="94"/>
  <c r="C9" i="94"/>
  <c r="C10" i="93"/>
  <c r="C118" i="94"/>
  <c r="C123" i="94"/>
  <c r="C122" i="94" s="1"/>
  <c r="AE5" i="93"/>
  <c r="C110" i="94"/>
  <c r="D106" i="94"/>
  <c r="C94" i="94"/>
  <c r="C68" i="94"/>
  <c r="C32" i="94"/>
  <c r="C59" i="94"/>
  <c r="Q5" i="94"/>
  <c r="C114" i="94"/>
  <c r="C77" i="94"/>
  <c r="C12" i="94"/>
  <c r="D68" i="94"/>
  <c r="C29" i="93"/>
  <c r="C5" i="82"/>
  <c r="B15" i="26"/>
  <c r="G5" i="82"/>
  <c r="AK4" i="22"/>
  <c r="AK4" i="54"/>
  <c r="J5" i="93"/>
  <c r="D5" i="93"/>
  <c r="C87" i="94"/>
  <c r="C86" i="94" s="1"/>
  <c r="D86" i="94"/>
  <c r="AE5" i="94"/>
  <c r="AK4" i="48"/>
  <c r="AK4" i="21"/>
  <c r="AL5" i="94"/>
  <c r="C41" i="94"/>
  <c r="C5" i="81"/>
  <c r="E5" i="93"/>
  <c r="C11" i="93"/>
  <c r="G5" i="81"/>
  <c r="C13" i="94"/>
  <c r="C8" i="93"/>
  <c r="C6" i="93"/>
  <c r="C52" i="94"/>
  <c r="C50" i="94" s="1"/>
  <c r="D50" i="94"/>
  <c r="C25" i="94"/>
  <c r="C23" i="94" s="1"/>
  <c r="D23" i="94"/>
  <c r="F5" i="94"/>
  <c r="C11" i="94"/>
  <c r="C7" i="94"/>
  <c r="E5" i="94"/>
  <c r="D6" i="94"/>
  <c r="K5" i="94"/>
  <c r="J6" i="94"/>
  <c r="J5" i="94" s="1"/>
  <c r="D15" i="94"/>
  <c r="J14" i="94"/>
  <c r="B7" i="26"/>
  <c r="C173" i="53"/>
  <c r="C171" i="53"/>
  <c r="C169" i="53"/>
  <c r="C165" i="53"/>
  <c r="C162" i="53"/>
  <c r="C158" i="53"/>
  <c r="C153" i="53"/>
  <c r="C149" i="53"/>
  <c r="C144" i="53"/>
  <c r="C140" i="53"/>
  <c r="C93" i="53"/>
  <c r="C89" i="53"/>
  <c r="C84" i="53"/>
  <c r="C80" i="53"/>
  <c r="C72" i="53"/>
  <c r="C68" i="53"/>
  <c r="C63" i="53"/>
  <c r="C59" i="53"/>
  <c r="C54" i="53"/>
  <c r="C45" i="53"/>
  <c r="C36" i="53"/>
  <c r="AA31" i="53"/>
  <c r="C32" i="53"/>
  <c r="AE40" i="52"/>
  <c r="S40" i="52"/>
  <c r="K40" i="52"/>
  <c r="AB31" i="52"/>
  <c r="L31" i="52"/>
  <c r="AH13" i="52"/>
  <c r="E31" i="51"/>
  <c r="P31" i="50"/>
  <c r="AF31" i="50"/>
  <c r="AH13" i="50"/>
  <c r="AJ173" i="21"/>
  <c r="AI173" i="21"/>
  <c r="AH173" i="21"/>
  <c r="AG173" i="21"/>
  <c r="AF173" i="21"/>
  <c r="AE173" i="21"/>
  <c r="AD173" i="21"/>
  <c r="AC173" i="21"/>
  <c r="AB173" i="21"/>
  <c r="AA173" i="21"/>
  <c r="Z173" i="21"/>
  <c r="Y173" i="21"/>
  <c r="X173" i="21"/>
  <c r="W173" i="21"/>
  <c r="V173" i="21"/>
  <c r="U173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AJ172" i="21"/>
  <c r="AI172" i="21"/>
  <c r="AH172" i="21"/>
  <c r="AG172" i="21"/>
  <c r="AF172" i="21"/>
  <c r="AE172" i="21"/>
  <c r="AD172" i="21"/>
  <c r="AC172" i="21"/>
  <c r="AB172" i="21"/>
  <c r="AA172" i="21"/>
  <c r="Z172" i="21"/>
  <c r="Y172" i="21"/>
  <c r="X172" i="21"/>
  <c r="W172" i="21"/>
  <c r="V172" i="21"/>
  <c r="U172" i="21"/>
  <c r="T172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G172" i="21"/>
  <c r="F172" i="21"/>
  <c r="E172" i="21"/>
  <c r="D172" i="21"/>
  <c r="AJ171" i="21"/>
  <c r="AI171" i="21"/>
  <c r="AH171" i="21"/>
  <c r="AG171" i="21"/>
  <c r="AF171" i="21"/>
  <c r="AE171" i="21"/>
  <c r="AD171" i="21"/>
  <c r="AC171" i="21"/>
  <c r="AB171" i="21"/>
  <c r="AA171" i="21"/>
  <c r="Z171" i="21"/>
  <c r="Y171" i="21"/>
  <c r="X171" i="21"/>
  <c r="W171" i="21"/>
  <c r="V171" i="21"/>
  <c r="U171" i="21"/>
  <c r="T171" i="21"/>
  <c r="S171" i="21"/>
  <c r="R171" i="21"/>
  <c r="Q171" i="21"/>
  <c r="P171" i="21"/>
  <c r="O171" i="21"/>
  <c r="N171" i="21"/>
  <c r="M171" i="21"/>
  <c r="L171" i="21"/>
  <c r="K171" i="21"/>
  <c r="J171" i="21"/>
  <c r="I171" i="21"/>
  <c r="H171" i="21"/>
  <c r="G171" i="21"/>
  <c r="F171" i="21"/>
  <c r="E171" i="21"/>
  <c r="D171" i="21"/>
  <c r="AJ170" i="21"/>
  <c r="AI170" i="21"/>
  <c r="AH170" i="21"/>
  <c r="AG170" i="21"/>
  <c r="AF170" i="21"/>
  <c r="AE170" i="21"/>
  <c r="AD170" i="21"/>
  <c r="AC170" i="21"/>
  <c r="AB170" i="21"/>
  <c r="AA170" i="21"/>
  <c r="Z170" i="21"/>
  <c r="Y170" i="21"/>
  <c r="X170" i="21"/>
  <c r="W170" i="21"/>
  <c r="V170" i="21"/>
  <c r="U170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AJ169" i="21"/>
  <c r="AI169" i="21"/>
  <c r="AH169" i="21"/>
  <c r="AG169" i="21"/>
  <c r="AF169" i="21"/>
  <c r="AE169" i="21"/>
  <c r="AD169" i="21"/>
  <c r="AC169" i="21"/>
  <c r="AB169" i="21"/>
  <c r="AA169" i="21"/>
  <c r="Z169" i="21"/>
  <c r="Y169" i="21"/>
  <c r="X169" i="21"/>
  <c r="W169" i="21"/>
  <c r="V169" i="21"/>
  <c r="U169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G169" i="21"/>
  <c r="F169" i="21"/>
  <c r="E169" i="21"/>
  <c r="D169" i="21"/>
  <c r="AJ168" i="21"/>
  <c r="AI168" i="21"/>
  <c r="AH168" i="21"/>
  <c r="AG168" i="21"/>
  <c r="AF168" i="21"/>
  <c r="AE168" i="21"/>
  <c r="AD168" i="21"/>
  <c r="AC168" i="21"/>
  <c r="AB168" i="21"/>
  <c r="AA168" i="21"/>
  <c r="Z168" i="21"/>
  <c r="Y168" i="21"/>
  <c r="X168" i="21"/>
  <c r="W168" i="21"/>
  <c r="V168" i="21"/>
  <c r="U168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F168" i="21"/>
  <c r="E168" i="21"/>
  <c r="D168" i="21"/>
  <c r="AJ167" i="21"/>
  <c r="AI167" i="21"/>
  <c r="AH167" i="21"/>
  <c r="AG167" i="21"/>
  <c r="AF167" i="21"/>
  <c r="AE167" i="21"/>
  <c r="AD167" i="21"/>
  <c r="AC167" i="21"/>
  <c r="AB167" i="21"/>
  <c r="AA167" i="21"/>
  <c r="Z167" i="21"/>
  <c r="Y167" i="21"/>
  <c r="X167" i="21"/>
  <c r="W167" i="21"/>
  <c r="V167" i="21"/>
  <c r="U167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G167" i="21"/>
  <c r="F167" i="21"/>
  <c r="E167" i="21"/>
  <c r="D167" i="21"/>
  <c r="AJ166" i="21"/>
  <c r="AI166" i="21"/>
  <c r="AH166" i="21"/>
  <c r="AG166" i="21"/>
  <c r="AF166" i="21"/>
  <c r="AE166" i="21"/>
  <c r="AD166" i="21"/>
  <c r="AC166" i="21"/>
  <c r="AB166" i="21"/>
  <c r="AA166" i="21"/>
  <c r="Z166" i="21"/>
  <c r="Y166" i="21"/>
  <c r="X166" i="21"/>
  <c r="W166" i="21"/>
  <c r="V166" i="21"/>
  <c r="U166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G166" i="21"/>
  <c r="F166" i="21"/>
  <c r="E166" i="21"/>
  <c r="D166" i="21"/>
  <c r="AJ165" i="21"/>
  <c r="AI165" i="21"/>
  <c r="AH165" i="21"/>
  <c r="AG165" i="21"/>
  <c r="AF165" i="21"/>
  <c r="AE165" i="21"/>
  <c r="AD165" i="21"/>
  <c r="AC165" i="21"/>
  <c r="AB165" i="21"/>
  <c r="AA165" i="21"/>
  <c r="Z165" i="21"/>
  <c r="Y165" i="21"/>
  <c r="X165" i="21"/>
  <c r="W165" i="21"/>
  <c r="V165" i="21"/>
  <c r="U165" i="21"/>
  <c r="T165" i="21"/>
  <c r="S165" i="21"/>
  <c r="R165" i="21"/>
  <c r="Q165" i="21"/>
  <c r="P165" i="21"/>
  <c r="O165" i="21"/>
  <c r="N165" i="21"/>
  <c r="M165" i="21"/>
  <c r="L165" i="21"/>
  <c r="K165" i="21"/>
  <c r="J165" i="21"/>
  <c r="I165" i="21"/>
  <c r="H165" i="21"/>
  <c r="G165" i="21"/>
  <c r="F165" i="21"/>
  <c r="E165" i="21"/>
  <c r="D165" i="21"/>
  <c r="AJ164" i="21"/>
  <c r="AI164" i="21"/>
  <c r="AH164" i="21"/>
  <c r="AG164" i="21"/>
  <c r="AF164" i="21"/>
  <c r="AE164" i="21"/>
  <c r="AD164" i="21"/>
  <c r="AC164" i="21"/>
  <c r="AB164" i="21"/>
  <c r="AA164" i="21"/>
  <c r="Z164" i="21"/>
  <c r="Y164" i="21"/>
  <c r="X164" i="21"/>
  <c r="W164" i="21"/>
  <c r="V164" i="21"/>
  <c r="U164" i="21"/>
  <c r="T164" i="21"/>
  <c r="S164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AJ163" i="21"/>
  <c r="AI163" i="21"/>
  <c r="AH163" i="21"/>
  <c r="AG163" i="21"/>
  <c r="AE163" i="21"/>
  <c r="AD163" i="21"/>
  <c r="AC163" i="21"/>
  <c r="AB163" i="21"/>
  <c r="AA163" i="21"/>
  <c r="Z163" i="21"/>
  <c r="Y163" i="21"/>
  <c r="X163" i="21"/>
  <c r="W163" i="21"/>
  <c r="V163" i="21"/>
  <c r="U163" i="21"/>
  <c r="T163" i="21"/>
  <c r="S163" i="21"/>
  <c r="R163" i="21"/>
  <c r="Q163" i="21"/>
  <c r="O163" i="21"/>
  <c r="N163" i="21"/>
  <c r="M163" i="21"/>
  <c r="L163" i="21"/>
  <c r="K163" i="21"/>
  <c r="J163" i="21"/>
  <c r="I163" i="21"/>
  <c r="H163" i="21"/>
  <c r="G163" i="21"/>
  <c r="F163" i="21"/>
  <c r="E163" i="21"/>
  <c r="D163" i="21"/>
  <c r="AJ162" i="21"/>
  <c r="AH162" i="21"/>
  <c r="AF162" i="21"/>
  <c r="AE162" i="21"/>
  <c r="AD162" i="21"/>
  <c r="AC162" i="21"/>
  <c r="AB162" i="21"/>
  <c r="Z162" i="21"/>
  <c r="Y162" i="21"/>
  <c r="X162" i="21"/>
  <c r="W162" i="21"/>
  <c r="V162" i="21"/>
  <c r="U162" i="21"/>
  <c r="T162" i="21"/>
  <c r="R162" i="21"/>
  <c r="P162" i="21"/>
  <c r="O162" i="21"/>
  <c r="N162" i="21"/>
  <c r="M162" i="21"/>
  <c r="L162" i="21"/>
  <c r="J162" i="21"/>
  <c r="I162" i="21"/>
  <c r="H162" i="21"/>
  <c r="G162" i="21"/>
  <c r="F162" i="21"/>
  <c r="E162" i="21"/>
  <c r="D162" i="21"/>
  <c r="AI161" i="21"/>
  <c r="AG161" i="21"/>
  <c r="AF161" i="21"/>
  <c r="AE161" i="21"/>
  <c r="AD161" i="21"/>
  <c r="AC161" i="21"/>
  <c r="AA161" i="21"/>
  <c r="Z161" i="21"/>
  <c r="Y161" i="21"/>
  <c r="X161" i="21"/>
  <c r="W161" i="21"/>
  <c r="V161" i="21"/>
  <c r="U161" i="21"/>
  <c r="S161" i="21"/>
  <c r="Q161" i="21"/>
  <c r="P161" i="21"/>
  <c r="O161" i="21"/>
  <c r="N161" i="21"/>
  <c r="M161" i="21"/>
  <c r="K161" i="21"/>
  <c r="J161" i="21"/>
  <c r="I161" i="21"/>
  <c r="H161" i="21"/>
  <c r="G161" i="21"/>
  <c r="F161" i="21"/>
  <c r="E161" i="21"/>
  <c r="AJ160" i="21"/>
  <c r="AI160" i="21"/>
  <c r="AH160" i="21"/>
  <c r="AG160" i="21"/>
  <c r="AF160" i="21"/>
  <c r="AD160" i="21"/>
  <c r="AB160" i="21"/>
  <c r="AA160" i="21"/>
  <c r="Z160" i="21"/>
  <c r="Y160" i="21"/>
  <c r="X160" i="21"/>
  <c r="W160" i="21"/>
  <c r="V160" i="21"/>
  <c r="T160" i="21"/>
  <c r="S160" i="21"/>
  <c r="R160" i="21"/>
  <c r="Q160" i="21"/>
  <c r="P160" i="21"/>
  <c r="N160" i="21"/>
  <c r="L160" i="21"/>
  <c r="K160" i="21"/>
  <c r="J160" i="21"/>
  <c r="I160" i="21"/>
  <c r="H160" i="21"/>
  <c r="G160" i="21"/>
  <c r="F160" i="21"/>
  <c r="D160" i="21"/>
  <c r="AJ159" i="21"/>
  <c r="AI159" i="21"/>
  <c r="AH159" i="21"/>
  <c r="AG159" i="21"/>
  <c r="AF159" i="21"/>
  <c r="AE159" i="21"/>
  <c r="AD159" i="21"/>
  <c r="AC159" i="21"/>
  <c r="AB159" i="21"/>
  <c r="AA159" i="21"/>
  <c r="Z159" i="21"/>
  <c r="Y159" i="21"/>
  <c r="X159" i="21"/>
  <c r="W159" i="21"/>
  <c r="V159" i="21"/>
  <c r="U159" i="21"/>
  <c r="T159" i="21"/>
  <c r="S159" i="21"/>
  <c r="R159" i="21"/>
  <c r="Q159" i="21"/>
  <c r="P159" i="21"/>
  <c r="O159" i="21"/>
  <c r="N159" i="21"/>
  <c r="M159" i="21"/>
  <c r="L159" i="21"/>
  <c r="K159" i="21"/>
  <c r="J159" i="21"/>
  <c r="I159" i="21"/>
  <c r="H159" i="21"/>
  <c r="G159" i="21"/>
  <c r="F159" i="21"/>
  <c r="E159" i="21"/>
  <c r="D159" i="21"/>
  <c r="AJ158" i="21"/>
  <c r="AI158" i="21"/>
  <c r="AH158" i="21"/>
  <c r="AG158" i="21"/>
  <c r="AF158" i="21"/>
  <c r="AE158" i="21"/>
  <c r="AD158" i="21"/>
  <c r="AC158" i="21"/>
  <c r="AB158" i="21"/>
  <c r="AA158" i="21"/>
  <c r="Z158" i="21"/>
  <c r="Y158" i="21"/>
  <c r="X158" i="21"/>
  <c r="W158" i="21"/>
  <c r="V158" i="21"/>
  <c r="U158" i="21"/>
  <c r="T158" i="21"/>
  <c r="S158" i="21"/>
  <c r="R158" i="21"/>
  <c r="Q158" i="21"/>
  <c r="P158" i="21"/>
  <c r="O158" i="21"/>
  <c r="N158" i="21"/>
  <c r="M158" i="21"/>
  <c r="L158" i="21"/>
  <c r="K158" i="21"/>
  <c r="J158" i="21"/>
  <c r="I158" i="21"/>
  <c r="H158" i="21"/>
  <c r="G158" i="21"/>
  <c r="F158" i="21"/>
  <c r="E158" i="21"/>
  <c r="D158" i="21"/>
  <c r="AJ156" i="21"/>
  <c r="AI156" i="21"/>
  <c r="AH156" i="21"/>
  <c r="AG156" i="21"/>
  <c r="AF156" i="21"/>
  <c r="AE156" i="21"/>
  <c r="AD156" i="21"/>
  <c r="AC156" i="21"/>
  <c r="AB156" i="21"/>
  <c r="AA156" i="21"/>
  <c r="Z156" i="21"/>
  <c r="Y156" i="21"/>
  <c r="X156" i="21"/>
  <c r="W156" i="21"/>
  <c r="V156" i="21"/>
  <c r="U156" i="21"/>
  <c r="T156" i="21"/>
  <c r="S156" i="2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F156" i="21"/>
  <c r="E156" i="21"/>
  <c r="D156" i="21"/>
  <c r="C156" i="21" s="1"/>
  <c r="AJ155" i="21"/>
  <c r="AI155" i="21"/>
  <c r="AH155" i="21"/>
  <c r="AG155" i="21"/>
  <c r="AF155" i="21"/>
  <c r="AE155" i="21"/>
  <c r="AD155" i="21"/>
  <c r="AC155" i="21"/>
  <c r="AB155" i="21"/>
  <c r="AA155" i="21"/>
  <c r="Z155" i="21"/>
  <c r="Y155" i="21"/>
  <c r="X155" i="21"/>
  <c r="W155" i="21"/>
  <c r="V155" i="21"/>
  <c r="U155" i="21"/>
  <c r="T155" i="21"/>
  <c r="S155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F155" i="21"/>
  <c r="E155" i="21"/>
  <c r="D155" i="21"/>
  <c r="AI154" i="21"/>
  <c r="AH154" i="21"/>
  <c r="AG154" i="21"/>
  <c r="AF154" i="21"/>
  <c r="AE154" i="21"/>
  <c r="AD154" i="21"/>
  <c r="AC154" i="21"/>
  <c r="AB154" i="21"/>
  <c r="AA154" i="21"/>
  <c r="Z154" i="21"/>
  <c r="Y154" i="21"/>
  <c r="W154" i="21"/>
  <c r="V154" i="21"/>
  <c r="U154" i="21"/>
  <c r="T154" i="21"/>
  <c r="S154" i="21"/>
  <c r="R154" i="21"/>
  <c r="Q154" i="21"/>
  <c r="O154" i="21"/>
  <c r="N154" i="21"/>
  <c r="M154" i="21"/>
  <c r="L154" i="21"/>
  <c r="K154" i="21"/>
  <c r="J154" i="21"/>
  <c r="I154" i="21"/>
  <c r="G154" i="21"/>
  <c r="F154" i="21"/>
  <c r="E154" i="21"/>
  <c r="D154" i="21"/>
  <c r="AJ153" i="21"/>
  <c r="AI153" i="21"/>
  <c r="AH153" i="21"/>
  <c r="AG153" i="21"/>
  <c r="AF153" i="21"/>
  <c r="AE153" i="21"/>
  <c r="AD153" i="21"/>
  <c r="AB153" i="21"/>
  <c r="AA153" i="21"/>
  <c r="Z153" i="21"/>
  <c r="X153" i="21"/>
  <c r="W153" i="21"/>
  <c r="V153" i="21"/>
  <c r="U153" i="21"/>
  <c r="T153" i="21"/>
  <c r="S153" i="21"/>
  <c r="R153" i="21"/>
  <c r="Q153" i="21"/>
  <c r="P153" i="21"/>
  <c r="O153" i="21"/>
  <c r="N153" i="21"/>
  <c r="L153" i="21"/>
  <c r="K153" i="21"/>
  <c r="J153" i="21"/>
  <c r="I153" i="21"/>
  <c r="H153" i="21"/>
  <c r="G153" i="21"/>
  <c r="F153" i="21"/>
  <c r="D153" i="21"/>
  <c r="AJ152" i="21"/>
  <c r="AI152" i="21"/>
  <c r="AH152" i="21"/>
  <c r="AG152" i="21"/>
  <c r="AF152" i="21"/>
  <c r="AE152" i="21"/>
  <c r="AD152" i="21"/>
  <c r="AC152" i="21"/>
  <c r="AB152" i="21"/>
  <c r="AA152" i="21"/>
  <c r="Z152" i="21"/>
  <c r="Y152" i="21"/>
  <c r="X152" i="21"/>
  <c r="W152" i="21"/>
  <c r="V152" i="21"/>
  <c r="U152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152" i="21"/>
  <c r="E152" i="21"/>
  <c r="D152" i="21"/>
  <c r="AJ151" i="21"/>
  <c r="AH151" i="21"/>
  <c r="AG151" i="21"/>
  <c r="AF151" i="21"/>
  <c r="AE151" i="21"/>
  <c r="AD151" i="21"/>
  <c r="AC151" i="21"/>
  <c r="AB151" i="21"/>
  <c r="Z151" i="21"/>
  <c r="Y151" i="21"/>
  <c r="X151" i="21"/>
  <c r="W151" i="21"/>
  <c r="V151" i="21"/>
  <c r="U151" i="21"/>
  <c r="T151" i="21"/>
  <c r="R151" i="21"/>
  <c r="Q151" i="21"/>
  <c r="P151" i="21"/>
  <c r="O151" i="21"/>
  <c r="N151" i="21"/>
  <c r="M151" i="21"/>
  <c r="L151" i="21"/>
  <c r="J151" i="21"/>
  <c r="I151" i="21"/>
  <c r="H151" i="21"/>
  <c r="G151" i="21"/>
  <c r="F151" i="21"/>
  <c r="E151" i="21"/>
  <c r="D151" i="21"/>
  <c r="AJ150" i="21"/>
  <c r="AI150" i="21"/>
  <c r="AH150" i="21"/>
  <c r="AG150" i="21"/>
  <c r="AF150" i="21"/>
  <c r="AE150" i="21"/>
  <c r="AD150" i="21"/>
  <c r="AC150" i="21"/>
  <c r="AB150" i="21"/>
  <c r="AA150" i="21"/>
  <c r="Z150" i="21"/>
  <c r="Y150" i="21"/>
  <c r="X150" i="21"/>
  <c r="W150" i="21"/>
  <c r="V150" i="21"/>
  <c r="U150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150" i="21"/>
  <c r="E150" i="21"/>
  <c r="D150" i="21"/>
  <c r="AJ149" i="21"/>
  <c r="AI149" i="21"/>
  <c r="AH149" i="21"/>
  <c r="AG149" i="21"/>
  <c r="AF149" i="21"/>
  <c r="AE149" i="21"/>
  <c r="AD149" i="21"/>
  <c r="AC149" i="21"/>
  <c r="AB149" i="21"/>
  <c r="AA149" i="21"/>
  <c r="Z149" i="21"/>
  <c r="Y149" i="21"/>
  <c r="X149" i="21"/>
  <c r="W149" i="21"/>
  <c r="V149" i="21"/>
  <c r="U149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149" i="21"/>
  <c r="E149" i="21"/>
  <c r="D149" i="21"/>
  <c r="AJ147" i="21"/>
  <c r="AI147" i="21"/>
  <c r="AH147" i="21"/>
  <c r="AG147" i="21"/>
  <c r="AF147" i="21"/>
  <c r="AE147" i="21"/>
  <c r="AD147" i="21"/>
  <c r="AC147" i="21"/>
  <c r="AB147" i="21"/>
  <c r="AA147" i="21"/>
  <c r="Z147" i="21"/>
  <c r="Y147" i="21"/>
  <c r="X147" i="21"/>
  <c r="W147" i="21"/>
  <c r="V147" i="21"/>
  <c r="U147" i="21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147" i="21"/>
  <c r="E147" i="21"/>
  <c r="D147" i="21"/>
  <c r="AJ146" i="21"/>
  <c r="AI146" i="21"/>
  <c r="AH146" i="21"/>
  <c r="AG146" i="21"/>
  <c r="AF146" i="21"/>
  <c r="AE146" i="21"/>
  <c r="AD146" i="21"/>
  <c r="AC146" i="21"/>
  <c r="AB146" i="21"/>
  <c r="AA146" i="21"/>
  <c r="Z146" i="21"/>
  <c r="Y146" i="21"/>
  <c r="X146" i="21"/>
  <c r="W146" i="21"/>
  <c r="V146" i="21"/>
  <c r="U146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E146" i="21"/>
  <c r="D146" i="21"/>
  <c r="AJ145" i="21"/>
  <c r="AI145" i="21"/>
  <c r="AH145" i="21"/>
  <c r="AG145" i="21"/>
  <c r="AF145" i="21"/>
  <c r="AE145" i="21"/>
  <c r="AD145" i="21"/>
  <c r="AC145" i="21"/>
  <c r="AB145" i="21"/>
  <c r="AA145" i="21"/>
  <c r="Z145" i="21"/>
  <c r="Y145" i="21"/>
  <c r="W145" i="21"/>
  <c r="V145" i="21"/>
  <c r="U145" i="21"/>
  <c r="T145" i="21"/>
  <c r="S145" i="21"/>
  <c r="R145" i="21"/>
  <c r="Q145" i="21"/>
  <c r="O145" i="21"/>
  <c r="N145" i="21"/>
  <c r="M145" i="21"/>
  <c r="L145" i="21"/>
  <c r="K145" i="21"/>
  <c r="J145" i="21"/>
  <c r="I145" i="21"/>
  <c r="H145" i="21"/>
  <c r="G145" i="21"/>
  <c r="F145" i="21"/>
  <c r="E145" i="21"/>
  <c r="D145" i="21"/>
  <c r="AJ144" i="21"/>
  <c r="AI144" i="21"/>
  <c r="AH144" i="21"/>
  <c r="AG144" i="21"/>
  <c r="AF144" i="21"/>
  <c r="AE144" i="21"/>
  <c r="AD144" i="21"/>
  <c r="AC144" i="21"/>
  <c r="AB144" i="21"/>
  <c r="AA144" i="21"/>
  <c r="Z144" i="21"/>
  <c r="X144" i="21"/>
  <c r="W144" i="21"/>
  <c r="V144" i="21"/>
  <c r="U144" i="21"/>
  <c r="T144" i="21"/>
  <c r="S144" i="21"/>
  <c r="R144" i="21"/>
  <c r="Q144" i="21"/>
  <c r="P144" i="21"/>
  <c r="O144" i="21"/>
  <c r="N144" i="21"/>
  <c r="L144" i="21"/>
  <c r="K144" i="21"/>
  <c r="J144" i="21"/>
  <c r="I144" i="21"/>
  <c r="H144" i="21"/>
  <c r="G144" i="21"/>
  <c r="F144" i="21"/>
  <c r="E144" i="21"/>
  <c r="D144" i="21"/>
  <c r="AI143" i="21"/>
  <c r="AG143" i="21"/>
  <c r="AF143" i="21"/>
  <c r="AE143" i="21"/>
  <c r="AD143" i="21"/>
  <c r="AC143" i="21"/>
  <c r="AA143" i="21"/>
  <c r="Y143" i="21"/>
  <c r="X143" i="21"/>
  <c r="W143" i="21"/>
  <c r="V143" i="21"/>
  <c r="U143" i="21"/>
  <c r="S143" i="21"/>
  <c r="Q143" i="21"/>
  <c r="P143" i="21"/>
  <c r="O143" i="21"/>
  <c r="N143" i="21"/>
  <c r="M143" i="21"/>
  <c r="K143" i="21"/>
  <c r="I143" i="21"/>
  <c r="G143" i="21"/>
  <c r="F143" i="21"/>
  <c r="E143" i="21"/>
  <c r="AJ142" i="21"/>
  <c r="AH142" i="21"/>
  <c r="AG142" i="21"/>
  <c r="AF142" i="21"/>
  <c r="AE142" i="21"/>
  <c r="AD142" i="21"/>
  <c r="AB142" i="21"/>
  <c r="Z142" i="21"/>
  <c r="Y142" i="21"/>
  <c r="X142" i="21"/>
  <c r="W142" i="21"/>
  <c r="V142" i="21"/>
  <c r="U142" i="21"/>
  <c r="T142" i="21"/>
  <c r="R142" i="21"/>
  <c r="Q142" i="21"/>
  <c r="P142" i="21"/>
  <c r="O142" i="21"/>
  <c r="N142" i="21"/>
  <c r="M142" i="21"/>
  <c r="L142" i="21"/>
  <c r="J142" i="21"/>
  <c r="I142" i="21"/>
  <c r="H142" i="21"/>
  <c r="G142" i="21"/>
  <c r="F142" i="21"/>
  <c r="E142" i="21"/>
  <c r="D142" i="21"/>
  <c r="AJ141" i="21"/>
  <c r="AI141" i="21"/>
  <c r="AH141" i="21"/>
  <c r="AG141" i="21"/>
  <c r="AF141" i="21"/>
  <c r="AE141" i="21"/>
  <c r="AD141" i="21"/>
  <c r="AC141" i="21"/>
  <c r="AB141" i="21"/>
  <c r="AA141" i="21"/>
  <c r="Z141" i="21"/>
  <c r="Y141" i="21"/>
  <c r="X141" i="21"/>
  <c r="W141" i="21"/>
  <c r="V141" i="21"/>
  <c r="U141" i="21"/>
  <c r="T141" i="21"/>
  <c r="S141" i="2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F141" i="21"/>
  <c r="E141" i="21"/>
  <c r="D141" i="21"/>
  <c r="AJ140" i="21"/>
  <c r="AI140" i="21"/>
  <c r="AH140" i="21"/>
  <c r="AG140" i="21"/>
  <c r="AF140" i="21"/>
  <c r="AE140" i="21"/>
  <c r="AD140" i="21"/>
  <c r="AC140" i="21"/>
  <c r="AB140" i="21"/>
  <c r="AA140" i="21"/>
  <c r="Z140" i="21"/>
  <c r="Y140" i="21"/>
  <c r="X140" i="21"/>
  <c r="W140" i="21"/>
  <c r="V140" i="21"/>
  <c r="U140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AJ138" i="21"/>
  <c r="AH138" i="21"/>
  <c r="AG138" i="21"/>
  <c r="AF138" i="21"/>
  <c r="AD138" i="21"/>
  <c r="AC138" i="21"/>
  <c r="AB138" i="21"/>
  <c r="Z138" i="21"/>
  <c r="Y138" i="21"/>
  <c r="X138" i="21"/>
  <c r="V138" i="21"/>
  <c r="U138" i="21"/>
  <c r="T138" i="21"/>
  <c r="R138" i="21"/>
  <c r="Q138" i="21"/>
  <c r="P138" i="21"/>
  <c r="N138" i="21"/>
  <c r="M138" i="21"/>
  <c r="L138" i="21"/>
  <c r="J138" i="21"/>
  <c r="I138" i="21"/>
  <c r="H138" i="21"/>
  <c r="F138" i="21"/>
  <c r="E138" i="21"/>
  <c r="D138" i="21"/>
  <c r="AI137" i="21"/>
  <c r="AH137" i="21"/>
  <c r="AG137" i="21"/>
  <c r="AE137" i="21"/>
  <c r="AD137" i="21"/>
  <c r="AC137" i="21"/>
  <c r="AA137" i="21"/>
  <c r="Z137" i="21"/>
  <c r="Y137" i="21"/>
  <c r="W137" i="21"/>
  <c r="V137" i="21"/>
  <c r="U137" i="21"/>
  <c r="S137" i="21"/>
  <c r="R137" i="21"/>
  <c r="Q137" i="21"/>
  <c r="O137" i="21"/>
  <c r="N137" i="21"/>
  <c r="M137" i="21"/>
  <c r="K137" i="21"/>
  <c r="J137" i="21"/>
  <c r="I137" i="21"/>
  <c r="G137" i="21"/>
  <c r="F137" i="21"/>
  <c r="E137" i="21"/>
  <c r="AI136" i="21"/>
  <c r="AH136" i="21"/>
  <c r="AF136" i="21"/>
  <c r="AE136" i="21"/>
  <c r="AD136" i="21"/>
  <c r="AA136" i="21"/>
  <c r="Z136" i="21"/>
  <c r="X136" i="21"/>
  <c r="W136" i="21"/>
  <c r="V136" i="21"/>
  <c r="T136" i="21"/>
  <c r="S136" i="21"/>
  <c r="R136" i="21"/>
  <c r="P136" i="21"/>
  <c r="O136" i="21"/>
  <c r="N136" i="21"/>
  <c r="L136" i="21"/>
  <c r="K136" i="21"/>
  <c r="J136" i="21"/>
  <c r="H136" i="21"/>
  <c r="G136" i="21"/>
  <c r="F136" i="21"/>
  <c r="AJ135" i="21"/>
  <c r="AG135" i="21"/>
  <c r="AF135" i="21"/>
  <c r="AC135" i="21"/>
  <c r="AB135" i="21"/>
  <c r="Y135" i="21"/>
  <c r="X135" i="21"/>
  <c r="U135" i="21"/>
  <c r="T135" i="21"/>
  <c r="Q135" i="21"/>
  <c r="P135" i="21"/>
  <c r="M135" i="21"/>
  <c r="L135" i="21"/>
  <c r="I135" i="21"/>
  <c r="H135" i="21"/>
  <c r="E135" i="21"/>
  <c r="D135" i="21"/>
  <c r="AJ134" i="21"/>
  <c r="AG134" i="21"/>
  <c r="AF134" i="21"/>
  <c r="AD134" i="21"/>
  <c r="AC134" i="21"/>
  <c r="AB134" i="21"/>
  <c r="Y134" i="21"/>
  <c r="X134" i="21"/>
  <c r="V134" i="21"/>
  <c r="U134" i="21"/>
  <c r="T134" i="21"/>
  <c r="R134" i="21"/>
  <c r="Q134" i="21"/>
  <c r="P134" i="21"/>
  <c r="N134" i="21"/>
  <c r="M134" i="21"/>
  <c r="L134" i="21"/>
  <c r="J134" i="21"/>
  <c r="I134" i="21"/>
  <c r="H134" i="21"/>
  <c r="F134" i="21"/>
  <c r="E134" i="21"/>
  <c r="D134" i="21"/>
  <c r="AI133" i="21"/>
  <c r="AH133" i="21"/>
  <c r="AE133" i="21"/>
  <c r="AD133" i="21"/>
  <c r="AA133" i="21"/>
  <c r="Z133" i="21"/>
  <c r="W133" i="21"/>
  <c r="V133" i="21"/>
  <c r="S133" i="21"/>
  <c r="R133" i="21"/>
  <c r="O133" i="21"/>
  <c r="N133" i="21"/>
  <c r="K133" i="21"/>
  <c r="J133" i="21"/>
  <c r="G133" i="21"/>
  <c r="F133" i="21"/>
  <c r="AJ132" i="21"/>
  <c r="AI132" i="21"/>
  <c r="AH132" i="21"/>
  <c r="AF132" i="21"/>
  <c r="AE132" i="21"/>
  <c r="AD132" i="21"/>
  <c r="AB132" i="21"/>
  <c r="AA132" i="21"/>
  <c r="Z132" i="21"/>
  <c r="X132" i="21"/>
  <c r="W132" i="21"/>
  <c r="V132" i="21"/>
  <c r="T132" i="21"/>
  <c r="S132" i="21"/>
  <c r="R132" i="21"/>
  <c r="P132" i="21"/>
  <c r="O132" i="21"/>
  <c r="N132" i="21"/>
  <c r="L132" i="21"/>
  <c r="K132" i="21"/>
  <c r="J132" i="21"/>
  <c r="H132" i="21"/>
  <c r="G132" i="21"/>
  <c r="F132" i="21"/>
  <c r="D132" i="21"/>
  <c r="AJ131" i="21"/>
  <c r="AI131" i="21"/>
  <c r="AG131" i="21"/>
  <c r="AF131" i="21"/>
  <c r="AE131" i="21"/>
  <c r="AC131" i="21"/>
  <c r="AB131" i="21"/>
  <c r="AA131" i="21"/>
  <c r="Y131" i="21"/>
  <c r="X131" i="21"/>
  <c r="W131" i="21"/>
  <c r="U131" i="21"/>
  <c r="T131" i="21"/>
  <c r="S131" i="21"/>
  <c r="Q131" i="21"/>
  <c r="P131" i="21"/>
  <c r="O131" i="21"/>
  <c r="M131" i="21"/>
  <c r="L131" i="21"/>
  <c r="K131" i="21"/>
  <c r="I131" i="21"/>
  <c r="H131" i="21"/>
  <c r="G131" i="21"/>
  <c r="E131" i="21"/>
  <c r="D131" i="21"/>
  <c r="AJ129" i="21"/>
  <c r="AI129" i="21"/>
  <c r="AH129" i="21"/>
  <c r="AG129" i="21"/>
  <c r="AF129" i="21"/>
  <c r="AE129" i="21"/>
  <c r="AD129" i="21"/>
  <c r="AC129" i="21"/>
  <c r="AB129" i="21"/>
  <c r="AA129" i="21"/>
  <c r="Z129" i="21"/>
  <c r="Y129" i="21"/>
  <c r="X129" i="21"/>
  <c r="W129" i="21"/>
  <c r="V129" i="21"/>
  <c r="U129" i="21"/>
  <c r="T129" i="21"/>
  <c r="S129" i="2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F129" i="21"/>
  <c r="E129" i="21"/>
  <c r="D129" i="21"/>
  <c r="AJ128" i="21"/>
  <c r="AI128" i="21"/>
  <c r="AH128" i="21"/>
  <c r="AG128" i="21"/>
  <c r="AF128" i="21"/>
  <c r="AE128" i="21"/>
  <c r="AD128" i="21"/>
  <c r="AC128" i="21"/>
  <c r="AB128" i="21"/>
  <c r="AA128" i="21"/>
  <c r="Z128" i="21"/>
  <c r="Y128" i="21"/>
  <c r="X128" i="21"/>
  <c r="W128" i="21"/>
  <c r="V128" i="21"/>
  <c r="U128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AJ127" i="21"/>
  <c r="AI127" i="21"/>
  <c r="AH127" i="21"/>
  <c r="AG127" i="21"/>
  <c r="AF127" i="21"/>
  <c r="AE127" i="21"/>
  <c r="AD127" i="21"/>
  <c r="AC127" i="21"/>
  <c r="AB127" i="21"/>
  <c r="AA127" i="21"/>
  <c r="Z127" i="21"/>
  <c r="Y127" i="21"/>
  <c r="X127" i="21"/>
  <c r="W127" i="21"/>
  <c r="V127" i="21"/>
  <c r="U127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AJ126" i="21"/>
  <c r="AI126" i="21"/>
  <c r="AH126" i="21"/>
  <c r="AG126" i="21"/>
  <c r="AF126" i="21"/>
  <c r="AE126" i="21"/>
  <c r="AD126" i="21"/>
  <c r="AB126" i="21"/>
  <c r="AA126" i="21"/>
  <c r="Z126" i="21"/>
  <c r="Y126" i="21"/>
  <c r="X126" i="21"/>
  <c r="W126" i="21"/>
  <c r="V126" i="21"/>
  <c r="U126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D126" i="21"/>
  <c r="AJ125" i="21"/>
  <c r="AI125" i="21"/>
  <c r="AH125" i="21"/>
  <c r="AG125" i="21"/>
  <c r="AF125" i="21"/>
  <c r="AE125" i="21"/>
  <c r="AC125" i="21"/>
  <c r="AB125" i="21"/>
  <c r="AA125" i="21"/>
  <c r="Z125" i="21"/>
  <c r="Y125" i="21"/>
  <c r="X125" i="21"/>
  <c r="W125" i="21"/>
  <c r="V125" i="21"/>
  <c r="U125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E125" i="21"/>
  <c r="D125" i="21"/>
  <c r="AJ124" i="21"/>
  <c r="AI124" i="21"/>
  <c r="AH124" i="21"/>
  <c r="AG124" i="21"/>
  <c r="AF124" i="21"/>
  <c r="AE124" i="21"/>
  <c r="AD124" i="21"/>
  <c r="AC124" i="21"/>
  <c r="AB124" i="21"/>
  <c r="AA124" i="21"/>
  <c r="Z124" i="21"/>
  <c r="Y124" i="21"/>
  <c r="X124" i="21"/>
  <c r="W124" i="21"/>
  <c r="V124" i="21"/>
  <c r="U124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AJ123" i="21"/>
  <c r="AI123" i="21"/>
  <c r="AH123" i="21"/>
  <c r="AG123" i="21"/>
  <c r="AF123" i="21"/>
  <c r="AE123" i="21"/>
  <c r="AD123" i="21"/>
  <c r="AC123" i="21"/>
  <c r="AB123" i="21"/>
  <c r="AA123" i="21"/>
  <c r="Z123" i="21"/>
  <c r="Y123" i="21"/>
  <c r="X123" i="21"/>
  <c r="W123" i="21"/>
  <c r="V123" i="21"/>
  <c r="U123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E123" i="21"/>
  <c r="D123" i="21"/>
  <c r="AJ122" i="21"/>
  <c r="AI122" i="21"/>
  <c r="AH122" i="21"/>
  <c r="AG122" i="21"/>
  <c r="AF122" i="21"/>
  <c r="AE122" i="21"/>
  <c r="AD122" i="21"/>
  <c r="AC122" i="21"/>
  <c r="AB122" i="21"/>
  <c r="AA122" i="21"/>
  <c r="Z122" i="21"/>
  <c r="Y122" i="21"/>
  <c r="X122" i="21"/>
  <c r="W122" i="21"/>
  <c r="V122" i="21"/>
  <c r="U122" i="21"/>
  <c r="T122" i="21"/>
  <c r="S122" i="2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F122" i="21"/>
  <c r="E122" i="21"/>
  <c r="D122" i="21"/>
  <c r="AJ120" i="21"/>
  <c r="AI120" i="21"/>
  <c r="AH120" i="21"/>
  <c r="AG120" i="21"/>
  <c r="AF120" i="21"/>
  <c r="AE120" i="21"/>
  <c r="AD120" i="21"/>
  <c r="AC120" i="21"/>
  <c r="AB120" i="21"/>
  <c r="AA120" i="21"/>
  <c r="Z120" i="21"/>
  <c r="Y120" i="21"/>
  <c r="X120" i="21"/>
  <c r="W120" i="21"/>
  <c r="V120" i="21"/>
  <c r="U120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AJ119" i="21"/>
  <c r="AI119" i="21"/>
  <c r="AH119" i="21"/>
  <c r="AG119" i="21"/>
  <c r="AF119" i="21"/>
  <c r="AE119" i="21"/>
  <c r="AD119" i="21"/>
  <c r="AC119" i="21"/>
  <c r="AB119" i="21"/>
  <c r="AA119" i="21"/>
  <c r="Z119" i="21"/>
  <c r="Y119" i="21"/>
  <c r="X119" i="21"/>
  <c r="W119" i="21"/>
  <c r="V119" i="21"/>
  <c r="U119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AJ118" i="21"/>
  <c r="AI118" i="21"/>
  <c r="AH118" i="21"/>
  <c r="AG118" i="21"/>
  <c r="AF118" i="21"/>
  <c r="AE118" i="21"/>
  <c r="AD118" i="21"/>
  <c r="AC118" i="21"/>
  <c r="AB118" i="21"/>
  <c r="AA118" i="21"/>
  <c r="Z118" i="21"/>
  <c r="Y118" i="21"/>
  <c r="X118" i="21"/>
  <c r="W118" i="21"/>
  <c r="V118" i="21"/>
  <c r="U118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D118" i="21"/>
  <c r="AJ117" i="21"/>
  <c r="AI117" i="21"/>
  <c r="AH117" i="21"/>
  <c r="AG117" i="21"/>
  <c r="AF117" i="21"/>
  <c r="AE117" i="21"/>
  <c r="AD117" i="21"/>
  <c r="AC117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AJ116" i="21"/>
  <c r="AI116" i="21"/>
  <c r="AH116" i="21"/>
  <c r="AG116" i="21"/>
  <c r="AF116" i="21"/>
  <c r="AE116" i="21"/>
  <c r="AD116" i="21"/>
  <c r="AC116" i="21"/>
  <c r="AB116" i="21"/>
  <c r="AA116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I116" i="21"/>
  <c r="H116" i="21"/>
  <c r="G116" i="21"/>
  <c r="F116" i="21"/>
  <c r="E116" i="21"/>
  <c r="D116" i="21"/>
  <c r="AJ115" i="21"/>
  <c r="AH115" i="21"/>
  <c r="AG115" i="21"/>
  <c r="AF115" i="21"/>
  <c r="AE115" i="21"/>
  <c r="AD115" i="21"/>
  <c r="AC115" i="21"/>
  <c r="AB115" i="21"/>
  <c r="AA115" i="21"/>
  <c r="Z115" i="21"/>
  <c r="Y115" i="21"/>
  <c r="X115" i="21"/>
  <c r="V115" i="21"/>
  <c r="U115" i="21"/>
  <c r="T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AJ114" i="21"/>
  <c r="AI114" i="21"/>
  <c r="AH114" i="21"/>
  <c r="AG114" i="21"/>
  <c r="AF114" i="21"/>
  <c r="AE114" i="21"/>
  <c r="AD114" i="21"/>
  <c r="AC114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AJ113" i="21"/>
  <c r="AI113" i="21"/>
  <c r="AH113" i="21"/>
  <c r="AG113" i="21"/>
  <c r="AF113" i="21"/>
  <c r="AE113" i="21"/>
  <c r="AD113" i="21"/>
  <c r="AC113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AI111" i="21"/>
  <c r="AH111" i="21"/>
  <c r="AG111" i="21"/>
  <c r="AE111" i="21"/>
  <c r="AD111" i="21"/>
  <c r="AC111" i="21"/>
  <c r="AA111" i="21"/>
  <c r="Z111" i="21"/>
  <c r="Y111" i="21"/>
  <c r="W111" i="21"/>
  <c r="V111" i="21"/>
  <c r="U111" i="21"/>
  <c r="S111" i="21"/>
  <c r="R111" i="21"/>
  <c r="Q111" i="21"/>
  <c r="O111" i="21"/>
  <c r="N111" i="21"/>
  <c r="M111" i="21"/>
  <c r="K111" i="21"/>
  <c r="J111" i="21"/>
  <c r="I111" i="21"/>
  <c r="G111" i="21"/>
  <c r="F111" i="21"/>
  <c r="E111" i="21"/>
  <c r="AJ110" i="21"/>
  <c r="AI110" i="21"/>
  <c r="AH110" i="21"/>
  <c r="AF110" i="21"/>
  <c r="AE110" i="21"/>
  <c r="AD110" i="21"/>
  <c r="AB110" i="21"/>
  <c r="AA110" i="21"/>
  <c r="Z110" i="21"/>
  <c r="X110" i="21"/>
  <c r="W110" i="21"/>
  <c r="V110" i="21"/>
  <c r="T110" i="21"/>
  <c r="S110" i="21"/>
  <c r="R110" i="21"/>
  <c r="P110" i="21"/>
  <c r="O110" i="21"/>
  <c r="N110" i="21"/>
  <c r="L110" i="21"/>
  <c r="K110" i="21"/>
  <c r="J110" i="21"/>
  <c r="H110" i="21"/>
  <c r="G110" i="21"/>
  <c r="F110" i="21"/>
  <c r="D110" i="21"/>
  <c r="AJ109" i="21"/>
  <c r="AI109" i="21"/>
  <c r="AG109" i="21"/>
  <c r="AF109" i="21"/>
  <c r="AE109" i="21"/>
  <c r="AC109" i="21"/>
  <c r="AB109" i="21"/>
  <c r="AA109" i="21"/>
  <c r="Y109" i="21"/>
  <c r="X109" i="21"/>
  <c r="W109" i="21"/>
  <c r="U109" i="21"/>
  <c r="T109" i="21"/>
  <c r="S109" i="21"/>
  <c r="Q109" i="21"/>
  <c r="P109" i="21"/>
  <c r="O109" i="21"/>
  <c r="M109" i="21"/>
  <c r="L109" i="21"/>
  <c r="K109" i="21"/>
  <c r="I109" i="21"/>
  <c r="H109" i="21"/>
  <c r="G109" i="21"/>
  <c r="E109" i="21"/>
  <c r="D109" i="21"/>
  <c r="AJ108" i="21"/>
  <c r="AH108" i="21"/>
  <c r="AG108" i="21"/>
  <c r="AF108" i="21"/>
  <c r="AD108" i="21"/>
  <c r="AC108" i="21"/>
  <c r="AB108" i="21"/>
  <c r="Z108" i="21"/>
  <c r="Y108" i="21"/>
  <c r="X108" i="21"/>
  <c r="V108" i="21"/>
  <c r="U108" i="21"/>
  <c r="T108" i="21"/>
  <c r="R108" i="21"/>
  <c r="Q108" i="21"/>
  <c r="P108" i="21"/>
  <c r="N108" i="21"/>
  <c r="M108" i="21"/>
  <c r="L108" i="21"/>
  <c r="J108" i="21"/>
  <c r="I108" i="21"/>
  <c r="H108" i="21"/>
  <c r="F108" i="21"/>
  <c r="E108" i="21"/>
  <c r="D108" i="21"/>
  <c r="AI107" i="21"/>
  <c r="AH107" i="21"/>
  <c r="AG107" i="21"/>
  <c r="AE107" i="21"/>
  <c r="AD107" i="21"/>
  <c r="AC107" i="21"/>
  <c r="AA107" i="21"/>
  <c r="Z107" i="21"/>
  <c r="Y107" i="21"/>
  <c r="W107" i="21"/>
  <c r="V107" i="21"/>
  <c r="U107" i="21"/>
  <c r="S107" i="21"/>
  <c r="R107" i="21"/>
  <c r="Q107" i="21"/>
  <c r="O107" i="21"/>
  <c r="N107" i="21"/>
  <c r="M107" i="21"/>
  <c r="K107" i="21"/>
  <c r="J107" i="21"/>
  <c r="I107" i="21"/>
  <c r="G107" i="21"/>
  <c r="F107" i="21"/>
  <c r="E107" i="21"/>
  <c r="AJ106" i="21"/>
  <c r="AI106" i="21"/>
  <c r="AH106" i="21"/>
  <c r="AF106" i="21"/>
  <c r="AE106" i="21"/>
  <c r="AD106" i="21"/>
  <c r="AB106" i="21"/>
  <c r="AA106" i="21"/>
  <c r="Z106" i="21"/>
  <c r="X106" i="21"/>
  <c r="W106" i="21"/>
  <c r="V106" i="21"/>
  <c r="T106" i="21"/>
  <c r="S106" i="21"/>
  <c r="R106" i="21"/>
  <c r="P106" i="21"/>
  <c r="O106" i="21"/>
  <c r="N106" i="21"/>
  <c r="L106" i="21"/>
  <c r="K106" i="21"/>
  <c r="J106" i="21"/>
  <c r="H106" i="21"/>
  <c r="G106" i="21"/>
  <c r="F106" i="21"/>
  <c r="D106" i="21"/>
  <c r="AJ105" i="21"/>
  <c r="AI105" i="21"/>
  <c r="AG105" i="21"/>
  <c r="AE105" i="21"/>
  <c r="AC105" i="21"/>
  <c r="AB105" i="21"/>
  <c r="AA105" i="21"/>
  <c r="Y105" i="21"/>
  <c r="W105" i="21"/>
  <c r="U105" i="21"/>
  <c r="T105" i="21"/>
  <c r="S105" i="21"/>
  <c r="Q105" i="21"/>
  <c r="O105" i="21"/>
  <c r="M105" i="21"/>
  <c r="L105" i="21"/>
  <c r="K105" i="21"/>
  <c r="I105" i="21"/>
  <c r="G105" i="21"/>
  <c r="E105" i="21"/>
  <c r="D105" i="21"/>
  <c r="AJ104" i="21"/>
  <c r="AH104" i="21"/>
  <c r="AG104" i="21"/>
  <c r="AF104" i="21"/>
  <c r="AD104" i="21"/>
  <c r="AC104" i="21"/>
  <c r="AB104" i="21"/>
  <c r="Z104" i="21"/>
  <c r="Y104" i="21"/>
  <c r="X104" i="21"/>
  <c r="V104" i="21"/>
  <c r="U104" i="21"/>
  <c r="T104" i="21"/>
  <c r="R104" i="21"/>
  <c r="Q104" i="21"/>
  <c r="P104" i="21"/>
  <c r="N104" i="21"/>
  <c r="M104" i="21"/>
  <c r="L104" i="21"/>
  <c r="J104" i="21"/>
  <c r="I104" i="21"/>
  <c r="H104" i="21"/>
  <c r="F104" i="21"/>
  <c r="E104" i="21"/>
  <c r="D104" i="21"/>
  <c r="AJ102" i="21"/>
  <c r="AI102" i="21"/>
  <c r="AH102" i="21"/>
  <c r="AG102" i="21"/>
  <c r="AF102" i="21"/>
  <c r="AE102" i="21"/>
  <c r="AD102" i="21"/>
  <c r="AC102" i="21"/>
  <c r="AB102" i="21"/>
  <c r="AA102" i="21"/>
  <c r="Z102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AJ101" i="21"/>
  <c r="AI101" i="21"/>
  <c r="AH101" i="21"/>
  <c r="AG101" i="21"/>
  <c r="AF101" i="21"/>
  <c r="AE101" i="21"/>
  <c r="AD101" i="21"/>
  <c r="AC101" i="21"/>
  <c r="AB101" i="21"/>
  <c r="AA101" i="21"/>
  <c r="Z101" i="21"/>
  <c r="Y101" i="21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AJ100" i="21"/>
  <c r="AI100" i="21"/>
  <c r="AH100" i="21"/>
  <c r="AG100" i="21"/>
  <c r="AF100" i="21"/>
  <c r="AE100" i="21"/>
  <c r="AD100" i="21"/>
  <c r="AC100" i="21"/>
  <c r="AB100" i="21"/>
  <c r="AA100" i="21"/>
  <c r="Z100" i="21"/>
  <c r="Y100" i="21"/>
  <c r="X100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AJ99" i="21"/>
  <c r="AI99" i="21"/>
  <c r="AH99" i="21"/>
  <c r="AG99" i="21"/>
  <c r="AF99" i="21"/>
  <c r="AE99" i="21"/>
  <c r="AD99" i="21"/>
  <c r="AC99" i="21"/>
  <c r="AB99" i="21"/>
  <c r="AA99" i="21"/>
  <c r="Z99" i="21"/>
  <c r="Y99" i="21"/>
  <c r="X99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AJ98" i="21"/>
  <c r="AI98" i="21"/>
  <c r="AH98" i="21"/>
  <c r="AG98" i="21"/>
  <c r="AF98" i="21"/>
  <c r="AE98" i="21"/>
  <c r="AD98" i="21"/>
  <c r="AB98" i="21"/>
  <c r="AA98" i="21"/>
  <c r="Z98" i="21"/>
  <c r="Y98" i="21"/>
  <c r="X98" i="21"/>
  <c r="W98" i="21"/>
  <c r="V98" i="21"/>
  <c r="T98" i="21"/>
  <c r="S98" i="21"/>
  <c r="R98" i="21"/>
  <c r="Q98" i="21"/>
  <c r="P98" i="21"/>
  <c r="O98" i="21"/>
  <c r="N98" i="21"/>
  <c r="L98" i="21"/>
  <c r="K98" i="21"/>
  <c r="J98" i="21"/>
  <c r="I98" i="21"/>
  <c r="H98" i="21"/>
  <c r="G98" i="21"/>
  <c r="F98" i="21"/>
  <c r="D98" i="21"/>
  <c r="AJ97" i="21"/>
  <c r="AI97" i="21"/>
  <c r="AG97" i="21"/>
  <c r="AF97" i="21"/>
  <c r="AE97" i="21"/>
  <c r="AD97" i="21"/>
  <c r="AC97" i="21"/>
  <c r="AB97" i="21"/>
  <c r="AA97" i="21"/>
  <c r="Y97" i="21"/>
  <c r="X97" i="21"/>
  <c r="W97" i="21"/>
  <c r="V97" i="21"/>
  <c r="U97" i="21"/>
  <c r="T97" i="21"/>
  <c r="S97" i="21"/>
  <c r="R97" i="21"/>
  <c r="Q97" i="21"/>
  <c r="P97" i="21"/>
  <c r="O97" i="21"/>
  <c r="M97" i="21"/>
  <c r="L97" i="21"/>
  <c r="K97" i="21"/>
  <c r="J97" i="21"/>
  <c r="I97" i="21"/>
  <c r="H97" i="21"/>
  <c r="G97" i="21"/>
  <c r="E97" i="21"/>
  <c r="D97" i="21"/>
  <c r="AJ96" i="21"/>
  <c r="AH96" i="21"/>
  <c r="AG96" i="21"/>
  <c r="AE96" i="21"/>
  <c r="AD96" i="21"/>
  <c r="AC96" i="21"/>
  <c r="AB96" i="21"/>
  <c r="Z96" i="21"/>
  <c r="Y96" i="21"/>
  <c r="W96" i="21"/>
  <c r="V96" i="21"/>
  <c r="U96" i="21"/>
  <c r="T96" i="21"/>
  <c r="S96" i="21"/>
  <c r="Q96" i="21"/>
  <c r="O96" i="21"/>
  <c r="N96" i="21"/>
  <c r="M96" i="21"/>
  <c r="L96" i="21"/>
  <c r="K96" i="21"/>
  <c r="I96" i="21"/>
  <c r="G96" i="21"/>
  <c r="F96" i="21"/>
  <c r="E96" i="21"/>
  <c r="D96" i="21"/>
  <c r="AJ95" i="21"/>
  <c r="AI95" i="21"/>
  <c r="AH95" i="21"/>
  <c r="AG95" i="21"/>
  <c r="AF95" i="21"/>
  <c r="AE95" i="21"/>
  <c r="AD95" i="21"/>
  <c r="AC95" i="21"/>
  <c r="AB95" i="21"/>
  <c r="AA95" i="21"/>
  <c r="Z95" i="21"/>
  <c r="Y95" i="21"/>
  <c r="X95" i="21"/>
  <c r="W95" i="21"/>
  <c r="V95" i="21"/>
  <c r="U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AI93" i="21"/>
  <c r="AH93" i="21"/>
  <c r="AG93" i="21"/>
  <c r="AE93" i="21"/>
  <c r="AD93" i="21"/>
  <c r="AC93" i="21"/>
  <c r="AA93" i="21"/>
  <c r="Z93" i="21"/>
  <c r="Y93" i="21"/>
  <c r="W93" i="21"/>
  <c r="V93" i="21"/>
  <c r="U93" i="21"/>
  <c r="S93" i="21"/>
  <c r="R93" i="21"/>
  <c r="Q93" i="21"/>
  <c r="O93" i="21"/>
  <c r="N93" i="21"/>
  <c r="M93" i="21"/>
  <c r="K93" i="21"/>
  <c r="J93" i="21"/>
  <c r="I93" i="21"/>
  <c r="G93" i="21"/>
  <c r="F93" i="21"/>
  <c r="E93" i="21"/>
  <c r="AJ92" i="21"/>
  <c r="AI92" i="21"/>
  <c r="AH92" i="21"/>
  <c r="AF92" i="21"/>
  <c r="AE92" i="21"/>
  <c r="AD92" i="21"/>
  <c r="AB92" i="21"/>
  <c r="AA92" i="21"/>
  <c r="Z92" i="21"/>
  <c r="X92" i="21"/>
  <c r="W92" i="21"/>
  <c r="V92" i="21"/>
  <c r="T92" i="21"/>
  <c r="S92" i="21"/>
  <c r="R92" i="21"/>
  <c r="P92" i="21"/>
  <c r="O92" i="21"/>
  <c r="N92" i="21"/>
  <c r="L92" i="21"/>
  <c r="K92" i="21"/>
  <c r="J92" i="21"/>
  <c r="H92" i="21"/>
  <c r="G92" i="21"/>
  <c r="F92" i="21"/>
  <c r="D92" i="21"/>
  <c r="AJ91" i="21"/>
  <c r="AI91" i="21"/>
  <c r="AG91" i="21"/>
  <c r="AF91" i="21"/>
  <c r="AE91" i="21"/>
  <c r="AC91" i="21"/>
  <c r="AB91" i="21"/>
  <c r="AA91" i="21"/>
  <c r="Y91" i="21"/>
  <c r="X91" i="21"/>
  <c r="W91" i="21"/>
  <c r="U91" i="21"/>
  <c r="T91" i="21"/>
  <c r="S91" i="21"/>
  <c r="Q91" i="21"/>
  <c r="P91" i="21"/>
  <c r="O91" i="21"/>
  <c r="M91" i="21"/>
  <c r="L91" i="21"/>
  <c r="K91" i="21"/>
  <c r="I91" i="21"/>
  <c r="H91" i="21"/>
  <c r="G91" i="21"/>
  <c r="E91" i="21"/>
  <c r="D91" i="21"/>
  <c r="AJ90" i="21"/>
  <c r="AH90" i="21"/>
  <c r="AG90" i="21"/>
  <c r="AF90" i="21"/>
  <c r="AD90" i="21"/>
  <c r="AC90" i="21"/>
  <c r="AB90" i="21"/>
  <c r="Z90" i="21"/>
  <c r="Y90" i="21"/>
  <c r="X90" i="21"/>
  <c r="V90" i="21"/>
  <c r="U90" i="21"/>
  <c r="T90" i="21"/>
  <c r="R90" i="21"/>
  <c r="Q90" i="21"/>
  <c r="P90" i="21"/>
  <c r="N90" i="21"/>
  <c r="M90" i="21"/>
  <c r="L90" i="21"/>
  <c r="J90" i="21"/>
  <c r="I90" i="21"/>
  <c r="H90" i="21"/>
  <c r="F90" i="21"/>
  <c r="E90" i="21"/>
  <c r="D90" i="21"/>
  <c r="AI89" i="21"/>
  <c r="AH89" i="21"/>
  <c r="AE89" i="21"/>
  <c r="AD89" i="21"/>
  <c r="AC89" i="21"/>
  <c r="AA89" i="21"/>
  <c r="Z89" i="21"/>
  <c r="Y89" i="21"/>
  <c r="W89" i="21"/>
  <c r="V89" i="21"/>
  <c r="U89" i="21"/>
  <c r="S89" i="21"/>
  <c r="R89" i="21"/>
  <c r="Q89" i="21"/>
  <c r="O89" i="21"/>
  <c r="N89" i="21"/>
  <c r="K89" i="21"/>
  <c r="J89" i="21"/>
  <c r="I89" i="21"/>
  <c r="G89" i="21"/>
  <c r="F89" i="21"/>
  <c r="E89" i="21"/>
  <c r="AJ88" i="21"/>
  <c r="AI88" i="21"/>
  <c r="AF88" i="21"/>
  <c r="AE88" i="21"/>
  <c r="AD88" i="21"/>
  <c r="AB88" i="21"/>
  <c r="AA88" i="21"/>
  <c r="X88" i="21"/>
  <c r="W88" i="21"/>
  <c r="T88" i="21"/>
  <c r="S88" i="21"/>
  <c r="R88" i="21"/>
  <c r="P88" i="21"/>
  <c r="O88" i="21"/>
  <c r="N88" i="21"/>
  <c r="L88" i="21"/>
  <c r="K88" i="21"/>
  <c r="H88" i="21"/>
  <c r="G88" i="21"/>
  <c r="F88" i="21"/>
  <c r="D88" i="21"/>
  <c r="AJ87" i="21"/>
  <c r="AG87" i="21"/>
  <c r="AF87" i="21"/>
  <c r="AE87" i="21"/>
  <c r="AC87" i="21"/>
  <c r="AA87" i="21"/>
  <c r="Y87" i="21"/>
  <c r="X87" i="21"/>
  <c r="W87" i="21"/>
  <c r="U87" i="21"/>
  <c r="T87" i="21"/>
  <c r="Q87" i="21"/>
  <c r="P87" i="21"/>
  <c r="O87" i="21"/>
  <c r="M87" i="21"/>
  <c r="K87" i="21"/>
  <c r="I87" i="21"/>
  <c r="H87" i="21"/>
  <c r="G87" i="21"/>
  <c r="E87" i="21"/>
  <c r="D87" i="21"/>
  <c r="AJ86" i="21"/>
  <c r="AH86" i="21"/>
  <c r="AG86" i="21"/>
  <c r="AF86" i="21"/>
  <c r="AD86" i="21"/>
  <c r="AC86" i="21"/>
  <c r="AB86" i="21"/>
  <c r="Z86" i="21"/>
  <c r="Y86" i="21"/>
  <c r="X86" i="21"/>
  <c r="V86" i="21"/>
  <c r="U86" i="21"/>
  <c r="T86" i="21"/>
  <c r="R86" i="21"/>
  <c r="Q86" i="21"/>
  <c r="P86" i="21"/>
  <c r="N86" i="21"/>
  <c r="M86" i="21"/>
  <c r="L86" i="21"/>
  <c r="J86" i="21"/>
  <c r="I86" i="21"/>
  <c r="H86" i="21"/>
  <c r="F86" i="21"/>
  <c r="E86" i="21"/>
  <c r="D86" i="21"/>
  <c r="AJ84" i="21"/>
  <c r="AI84" i="21"/>
  <c r="AH84" i="21"/>
  <c r="AG84" i="21"/>
  <c r="AF84" i="21"/>
  <c r="AE84" i="21"/>
  <c r="AD84" i="21"/>
  <c r="AC84" i="21"/>
  <c r="AB84" i="21"/>
  <c r="AA84" i="21"/>
  <c r="Z84" i="21"/>
  <c r="Y84" i="21"/>
  <c r="X84" i="21"/>
  <c r="W84" i="21"/>
  <c r="V84" i="21"/>
  <c r="U84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AJ83" i="21"/>
  <c r="AI83" i="21"/>
  <c r="AH83" i="21"/>
  <c r="AG83" i="21"/>
  <c r="AF83" i="21"/>
  <c r="AE83" i="21"/>
  <c r="AD83" i="21"/>
  <c r="AC83" i="21"/>
  <c r="AB83" i="21"/>
  <c r="AA83" i="21"/>
  <c r="Z83" i="21"/>
  <c r="Y83" i="21"/>
  <c r="X83" i="21"/>
  <c r="W83" i="21"/>
  <c r="V83" i="21"/>
  <c r="U83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AJ82" i="21"/>
  <c r="AI82" i="21"/>
  <c r="AH82" i="21"/>
  <c r="AG82" i="21"/>
  <c r="AF82" i="21"/>
  <c r="AE82" i="21"/>
  <c r="AD82" i="21"/>
  <c r="AC82" i="21"/>
  <c r="AB82" i="21"/>
  <c r="AA82" i="21"/>
  <c r="Z82" i="21"/>
  <c r="Y82" i="21"/>
  <c r="X82" i="21"/>
  <c r="W82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AJ81" i="21"/>
  <c r="AI81" i="21"/>
  <c r="AH81" i="21"/>
  <c r="AG81" i="21"/>
  <c r="AF81" i="21"/>
  <c r="AE81" i="21"/>
  <c r="AD81" i="21"/>
  <c r="AC81" i="21"/>
  <c r="AB81" i="21"/>
  <c r="AA81" i="21"/>
  <c r="Z81" i="21"/>
  <c r="Y81" i="21"/>
  <c r="X81" i="21"/>
  <c r="W81" i="21"/>
  <c r="V81" i="21"/>
  <c r="U81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AJ80" i="21"/>
  <c r="AI80" i="21"/>
  <c r="AH80" i="21"/>
  <c r="AG80" i="21"/>
  <c r="AF80" i="21"/>
  <c r="AE80" i="21"/>
  <c r="AD80" i="21"/>
  <c r="AC80" i="21"/>
  <c r="AB80" i="21"/>
  <c r="AA80" i="21"/>
  <c r="Z80" i="21"/>
  <c r="Y80" i="21"/>
  <c r="X80" i="21"/>
  <c r="W80" i="21"/>
  <c r="V80" i="2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AJ79" i="21"/>
  <c r="AI79" i="21"/>
  <c r="AH79" i="21"/>
  <c r="AG79" i="21"/>
  <c r="AF79" i="21"/>
  <c r="AE79" i="21"/>
  <c r="AC79" i="21"/>
  <c r="AB79" i="21"/>
  <c r="AA79" i="21"/>
  <c r="Z79" i="21"/>
  <c r="Y79" i="21"/>
  <c r="X79" i="21"/>
  <c r="W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AJ78" i="21"/>
  <c r="AI78" i="21"/>
  <c r="AH78" i="21"/>
  <c r="AG78" i="21"/>
  <c r="AF78" i="21"/>
  <c r="AE78" i="21"/>
  <c r="AD78" i="21"/>
  <c r="AC78" i="21"/>
  <c r="AB78" i="21"/>
  <c r="AA78" i="21"/>
  <c r="Z78" i="21"/>
  <c r="Y78" i="21"/>
  <c r="X78" i="21"/>
  <c r="W78" i="21"/>
  <c r="V78" i="21"/>
  <c r="U78" i="21"/>
  <c r="T78" i="21"/>
  <c r="R78" i="21"/>
  <c r="Q78" i="21"/>
  <c r="P78" i="21"/>
  <c r="O78" i="21"/>
  <c r="N78" i="21"/>
  <c r="M78" i="21"/>
  <c r="L78" i="21"/>
  <c r="J78" i="21"/>
  <c r="I78" i="21"/>
  <c r="H78" i="21"/>
  <c r="F78" i="21"/>
  <c r="E78" i="21"/>
  <c r="D78" i="21"/>
  <c r="AJ77" i="21"/>
  <c r="AI77" i="21"/>
  <c r="AH77" i="21"/>
  <c r="AG77" i="21"/>
  <c r="AD77" i="21"/>
  <c r="AB77" i="21"/>
  <c r="AA77" i="21"/>
  <c r="Z77" i="21"/>
  <c r="X77" i="21"/>
  <c r="W77" i="21"/>
  <c r="V77" i="21"/>
  <c r="U77" i="21"/>
  <c r="T77" i="21"/>
  <c r="S77" i="21"/>
  <c r="R77" i="21"/>
  <c r="Q77" i="21"/>
  <c r="P77" i="21"/>
  <c r="N77" i="21"/>
  <c r="M77" i="21"/>
  <c r="L77" i="21"/>
  <c r="K77" i="21"/>
  <c r="J77" i="21"/>
  <c r="H77" i="21"/>
  <c r="G77" i="21"/>
  <c r="F77" i="21"/>
  <c r="D77" i="21"/>
  <c r="AI75" i="21"/>
  <c r="AH75" i="21"/>
  <c r="AG75" i="21"/>
  <c r="AE75" i="21"/>
  <c r="AD75" i="21"/>
  <c r="AC75" i="21"/>
  <c r="AA75" i="21"/>
  <c r="Z75" i="21"/>
  <c r="Y75" i="21"/>
  <c r="W75" i="21"/>
  <c r="V75" i="21"/>
  <c r="U75" i="21"/>
  <c r="S75" i="21"/>
  <c r="R75" i="21"/>
  <c r="Q75" i="21"/>
  <c r="O75" i="21"/>
  <c r="N75" i="21"/>
  <c r="M75" i="21"/>
  <c r="K75" i="21"/>
  <c r="J75" i="21"/>
  <c r="I75" i="21"/>
  <c r="G75" i="21"/>
  <c r="F75" i="21"/>
  <c r="E75" i="21"/>
  <c r="AJ74" i="21"/>
  <c r="AI74" i="21"/>
  <c r="AH74" i="21"/>
  <c r="AF74" i="21"/>
  <c r="AE74" i="21"/>
  <c r="AD74" i="21"/>
  <c r="AB74" i="21"/>
  <c r="AA74" i="21"/>
  <c r="Z74" i="21"/>
  <c r="X74" i="21"/>
  <c r="W74" i="21"/>
  <c r="V74" i="21"/>
  <c r="T74" i="21"/>
  <c r="S74" i="21"/>
  <c r="R74" i="21"/>
  <c r="P74" i="21"/>
  <c r="O74" i="21"/>
  <c r="N74" i="21"/>
  <c r="L74" i="21"/>
  <c r="K74" i="21"/>
  <c r="J74" i="21"/>
  <c r="H74" i="21"/>
  <c r="G74" i="21"/>
  <c r="F74" i="21"/>
  <c r="D74" i="21"/>
  <c r="AJ73" i="21"/>
  <c r="AI73" i="21"/>
  <c r="AG73" i="21"/>
  <c r="AF73" i="21"/>
  <c r="AE73" i="21"/>
  <c r="AC73" i="21"/>
  <c r="AB73" i="21"/>
  <c r="AA73" i="21"/>
  <c r="Y73" i="21"/>
  <c r="X73" i="21"/>
  <c r="W73" i="21"/>
  <c r="U73" i="21"/>
  <c r="T73" i="21"/>
  <c r="S73" i="21"/>
  <c r="Q73" i="21"/>
  <c r="P73" i="21"/>
  <c r="O73" i="21"/>
  <c r="M73" i="21"/>
  <c r="L73" i="21"/>
  <c r="K73" i="21"/>
  <c r="I73" i="21"/>
  <c r="H73" i="21"/>
  <c r="G73" i="21"/>
  <c r="E73" i="21"/>
  <c r="D73" i="21"/>
  <c r="AJ72" i="21"/>
  <c r="AH72" i="21"/>
  <c r="AG72" i="21"/>
  <c r="AF72" i="21"/>
  <c r="AD72" i="21"/>
  <c r="AC72" i="21"/>
  <c r="AB72" i="21"/>
  <c r="Z72" i="21"/>
  <c r="Y72" i="21"/>
  <c r="X72" i="21"/>
  <c r="V72" i="21"/>
  <c r="U72" i="21"/>
  <c r="T72" i="21"/>
  <c r="R72" i="21"/>
  <c r="Q72" i="21"/>
  <c r="P72" i="21"/>
  <c r="N72" i="21"/>
  <c r="M72" i="21"/>
  <c r="L72" i="21"/>
  <c r="J72" i="21"/>
  <c r="I72" i="21"/>
  <c r="H72" i="21"/>
  <c r="F72" i="21"/>
  <c r="E72" i="21"/>
  <c r="D72" i="21"/>
  <c r="AI71" i="21"/>
  <c r="AH71" i="21"/>
  <c r="AG71" i="21"/>
  <c r="AE71" i="21"/>
  <c r="AD71" i="21"/>
  <c r="AC71" i="21"/>
  <c r="AA71" i="21"/>
  <c r="Z71" i="21"/>
  <c r="Y71" i="21"/>
  <c r="W71" i="21"/>
  <c r="V71" i="21"/>
  <c r="U71" i="21"/>
  <c r="S71" i="21"/>
  <c r="R71" i="21"/>
  <c r="Q71" i="21"/>
  <c r="O71" i="21"/>
  <c r="N71" i="21"/>
  <c r="M71" i="21"/>
  <c r="K71" i="21"/>
  <c r="J71" i="21"/>
  <c r="I71" i="21"/>
  <c r="G71" i="21"/>
  <c r="F71" i="21"/>
  <c r="E71" i="21"/>
  <c r="AJ70" i="21"/>
  <c r="AI70" i="21"/>
  <c r="AH70" i="21"/>
  <c r="AF70" i="21"/>
  <c r="AE70" i="21"/>
  <c r="AD70" i="21"/>
  <c r="AB70" i="21"/>
  <c r="AA70" i="21"/>
  <c r="X70" i="21"/>
  <c r="W70" i="21"/>
  <c r="V70" i="21"/>
  <c r="T70" i="21"/>
  <c r="S70" i="21"/>
  <c r="R70" i="21"/>
  <c r="P70" i="21"/>
  <c r="O70" i="21"/>
  <c r="L70" i="21"/>
  <c r="K70" i="21"/>
  <c r="J70" i="21"/>
  <c r="H70" i="21"/>
  <c r="G70" i="21"/>
  <c r="F70" i="21"/>
  <c r="D70" i="21"/>
  <c r="AJ69" i="21"/>
  <c r="AI69" i="21"/>
  <c r="AG69" i="21"/>
  <c r="AF69" i="21"/>
  <c r="AE69" i="21"/>
  <c r="AC69" i="21"/>
  <c r="AB69" i="21"/>
  <c r="AA69" i="21"/>
  <c r="Y69" i="21"/>
  <c r="X69" i="21"/>
  <c r="U69" i="21"/>
  <c r="T69" i="21"/>
  <c r="S69" i="21"/>
  <c r="Q69" i="21"/>
  <c r="P69" i="21"/>
  <c r="O69" i="21"/>
  <c r="M69" i="21"/>
  <c r="L69" i="21"/>
  <c r="K69" i="21"/>
  <c r="I69" i="21"/>
  <c r="H69" i="21"/>
  <c r="E69" i="21"/>
  <c r="D69" i="21"/>
  <c r="AJ68" i="21"/>
  <c r="AH68" i="21"/>
  <c r="AG68" i="21"/>
  <c r="AF68" i="21"/>
  <c r="AD68" i="21"/>
  <c r="AC68" i="21"/>
  <c r="Z68" i="21"/>
  <c r="Y68" i="21"/>
  <c r="X68" i="21"/>
  <c r="V68" i="21"/>
  <c r="U68" i="21"/>
  <c r="T68" i="21"/>
  <c r="R68" i="21"/>
  <c r="Q68" i="21"/>
  <c r="P68" i="21"/>
  <c r="N68" i="21"/>
  <c r="M68" i="21"/>
  <c r="L68" i="21"/>
  <c r="J68" i="21"/>
  <c r="I68" i="21"/>
  <c r="H68" i="21"/>
  <c r="F68" i="21"/>
  <c r="E68" i="21"/>
  <c r="D68" i="21"/>
  <c r="AJ66" i="21"/>
  <c r="AI66" i="21"/>
  <c r="AH66" i="21"/>
  <c r="AG66" i="21"/>
  <c r="AF66" i="21"/>
  <c r="AE66" i="21"/>
  <c r="AD66" i="21"/>
  <c r="AC66" i="21"/>
  <c r="AB66" i="21"/>
  <c r="AA66" i="21"/>
  <c r="Z66" i="21"/>
  <c r="Y66" i="21"/>
  <c r="X66" i="21"/>
  <c r="W66" i="21"/>
  <c r="V66" i="21"/>
  <c r="U66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 s="1"/>
  <c r="AJ65" i="21"/>
  <c r="AI65" i="21"/>
  <c r="AH65" i="21"/>
  <c r="AG65" i="21"/>
  <c r="AF65" i="21"/>
  <c r="AE65" i="21"/>
  <c r="AD65" i="21"/>
  <c r="AC65" i="21"/>
  <c r="AB65" i="21"/>
  <c r="AA65" i="21"/>
  <c r="Z65" i="21"/>
  <c r="Y65" i="21"/>
  <c r="X65" i="21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AJ64" i="21"/>
  <c r="AI64" i="21"/>
  <c r="AH64" i="21"/>
  <c r="AG64" i="21"/>
  <c r="AF64" i="21"/>
  <c r="AE64" i="21"/>
  <c r="AD64" i="21"/>
  <c r="AC64" i="21"/>
  <c r="AB64" i="21"/>
  <c r="AA64" i="21"/>
  <c r="Z64" i="21"/>
  <c r="Y64" i="21"/>
  <c r="X64" i="21"/>
  <c r="W64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 s="1"/>
  <c r="AJ63" i="21"/>
  <c r="AI63" i="21"/>
  <c r="AH63" i="21"/>
  <c r="AG63" i="21"/>
  <c r="AF63" i="21"/>
  <c r="AE63" i="21"/>
  <c r="AD63" i="21"/>
  <c r="AC63" i="21"/>
  <c r="AB63" i="21"/>
  <c r="AA63" i="21"/>
  <c r="Z63" i="21"/>
  <c r="Y63" i="21"/>
  <c r="X63" i="21"/>
  <c r="W63" i="21"/>
  <c r="V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AJ62" i="21"/>
  <c r="AI62" i="21"/>
  <c r="AH62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AJ61" i="21"/>
  <c r="AI61" i="21"/>
  <c r="AH61" i="21"/>
  <c r="AG61" i="21"/>
  <c r="AF61" i="21"/>
  <c r="AE61" i="21"/>
  <c r="AD61" i="21"/>
  <c r="AB61" i="21"/>
  <c r="AA61" i="21"/>
  <c r="Z61" i="21"/>
  <c r="Y61" i="21"/>
  <c r="X61" i="21"/>
  <c r="W61" i="21"/>
  <c r="V61" i="21"/>
  <c r="U61" i="21"/>
  <c r="T61" i="21"/>
  <c r="S61" i="21"/>
  <c r="R61" i="21"/>
  <c r="Q61" i="21"/>
  <c r="P61" i="21"/>
  <c r="O61" i="21"/>
  <c r="N61" i="21"/>
  <c r="L61" i="21"/>
  <c r="K61" i="21"/>
  <c r="I61" i="21"/>
  <c r="H61" i="21"/>
  <c r="G61" i="21"/>
  <c r="E61" i="21"/>
  <c r="D61" i="21"/>
  <c r="AJ60" i="21"/>
  <c r="AI60" i="21"/>
  <c r="AG60" i="21"/>
  <c r="AF60" i="21"/>
  <c r="AE60" i="21"/>
  <c r="AD60" i="21"/>
  <c r="AC60" i="21"/>
  <c r="AB60" i="21"/>
  <c r="Z60" i="21"/>
  <c r="Y60" i="21"/>
  <c r="X60" i="21"/>
  <c r="W60" i="21"/>
  <c r="V60" i="21"/>
  <c r="U60" i="21"/>
  <c r="T60" i="21"/>
  <c r="S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AJ59" i="21"/>
  <c r="AH59" i="21"/>
  <c r="AG59" i="21"/>
  <c r="AD59" i="21"/>
  <c r="AC59" i="21"/>
  <c r="AA59" i="21"/>
  <c r="Z59" i="21"/>
  <c r="Y59" i="21"/>
  <c r="X59" i="21"/>
  <c r="V59" i="21"/>
  <c r="T59" i="21"/>
  <c r="R59" i="21"/>
  <c r="P59" i="21"/>
  <c r="N59" i="21"/>
  <c r="M59" i="21"/>
  <c r="L59" i="21"/>
  <c r="K59" i="21"/>
  <c r="J59" i="21"/>
  <c r="I59" i="21"/>
  <c r="H59" i="21"/>
  <c r="F59" i="21"/>
  <c r="E59" i="21"/>
  <c r="D59" i="21"/>
  <c r="AI57" i="21"/>
  <c r="AH57" i="21"/>
  <c r="AG57" i="21"/>
  <c r="AE57" i="21"/>
  <c r="AD57" i="21"/>
  <c r="AC57" i="21"/>
  <c r="AA57" i="21"/>
  <c r="Z57" i="21"/>
  <c r="Y57" i="21"/>
  <c r="W57" i="21"/>
  <c r="V57" i="21"/>
  <c r="U57" i="21"/>
  <c r="S57" i="21"/>
  <c r="R57" i="21"/>
  <c r="Q57" i="21"/>
  <c r="O57" i="21"/>
  <c r="N57" i="21"/>
  <c r="M57" i="21"/>
  <c r="K57" i="21"/>
  <c r="J57" i="21"/>
  <c r="I57" i="21"/>
  <c r="G57" i="21"/>
  <c r="F57" i="21"/>
  <c r="E57" i="21"/>
  <c r="AJ56" i="21"/>
  <c r="AI56" i="21"/>
  <c r="AH56" i="21"/>
  <c r="AF56" i="21"/>
  <c r="AE56" i="21"/>
  <c r="AD56" i="21"/>
  <c r="AB56" i="21"/>
  <c r="AA56" i="21"/>
  <c r="Z56" i="21"/>
  <c r="X56" i="21"/>
  <c r="W56" i="21"/>
  <c r="V56" i="21"/>
  <c r="T56" i="21"/>
  <c r="S56" i="21"/>
  <c r="R56" i="21"/>
  <c r="P56" i="21"/>
  <c r="O56" i="21"/>
  <c r="N56" i="21"/>
  <c r="L56" i="21"/>
  <c r="K56" i="21"/>
  <c r="J56" i="21"/>
  <c r="H56" i="21"/>
  <c r="G56" i="21"/>
  <c r="F56" i="21"/>
  <c r="D56" i="21"/>
  <c r="AJ55" i="21"/>
  <c r="AI55" i="21"/>
  <c r="AG55" i="21"/>
  <c r="AF55" i="21"/>
  <c r="AE55" i="21"/>
  <c r="AC55" i="21"/>
  <c r="AB55" i="21"/>
  <c r="AA55" i="21"/>
  <c r="Y55" i="21"/>
  <c r="X55" i="21"/>
  <c r="W55" i="21"/>
  <c r="U55" i="21"/>
  <c r="T55" i="21"/>
  <c r="S55" i="21"/>
  <c r="Q55" i="21"/>
  <c r="P55" i="21"/>
  <c r="O55" i="21"/>
  <c r="M55" i="21"/>
  <c r="L55" i="21"/>
  <c r="K55" i="21"/>
  <c r="I55" i="21"/>
  <c r="H55" i="21"/>
  <c r="G55" i="21"/>
  <c r="E55" i="21"/>
  <c r="D55" i="21"/>
  <c r="AJ54" i="21"/>
  <c r="AH54" i="21"/>
  <c r="AG54" i="21"/>
  <c r="AF54" i="21"/>
  <c r="AD54" i="21"/>
  <c r="AC54" i="21"/>
  <c r="AB54" i="21"/>
  <c r="Z54" i="21"/>
  <c r="Y54" i="21"/>
  <c r="X54" i="21"/>
  <c r="V54" i="21"/>
  <c r="U54" i="21"/>
  <c r="T54" i="21"/>
  <c r="R54" i="21"/>
  <c r="Q54" i="21"/>
  <c r="P54" i="21"/>
  <c r="N54" i="21"/>
  <c r="M54" i="21"/>
  <c r="L54" i="21"/>
  <c r="J54" i="21"/>
  <c r="I54" i="21"/>
  <c r="H54" i="21"/>
  <c r="F54" i="21"/>
  <c r="E54" i="21"/>
  <c r="D54" i="21"/>
  <c r="AI53" i="21"/>
  <c r="AH53" i="21"/>
  <c r="AG53" i="21"/>
  <c r="AE53" i="21"/>
  <c r="AD53" i="21"/>
  <c r="AC53" i="21"/>
  <c r="AA53" i="21"/>
  <c r="Z53" i="21"/>
  <c r="Y53" i="21"/>
  <c r="W53" i="21"/>
  <c r="V53" i="21"/>
  <c r="U53" i="21"/>
  <c r="S53" i="21"/>
  <c r="R53" i="21"/>
  <c r="Q53" i="21"/>
  <c r="O53" i="21"/>
  <c r="N53" i="21"/>
  <c r="M53" i="21"/>
  <c r="K53" i="21"/>
  <c r="J53" i="21"/>
  <c r="I53" i="21"/>
  <c r="G53" i="21"/>
  <c r="F53" i="21"/>
  <c r="E53" i="21"/>
  <c r="AJ52" i="21"/>
  <c r="AI52" i="21"/>
  <c r="AF52" i="21"/>
  <c r="AE52" i="21"/>
  <c r="AD52" i="21"/>
  <c r="AB52" i="21"/>
  <c r="AA52" i="21"/>
  <c r="Z52" i="21"/>
  <c r="X52" i="21"/>
  <c r="W52" i="21"/>
  <c r="V52" i="21"/>
  <c r="T52" i="21"/>
  <c r="S52" i="21"/>
  <c r="R52" i="21"/>
  <c r="P52" i="21"/>
  <c r="O52" i="21"/>
  <c r="N52" i="21"/>
  <c r="L52" i="21"/>
  <c r="K52" i="21"/>
  <c r="J52" i="21"/>
  <c r="H52" i="21"/>
  <c r="G52" i="21"/>
  <c r="F52" i="21"/>
  <c r="D52" i="21"/>
  <c r="AJ51" i="21"/>
  <c r="AI51" i="21"/>
  <c r="AG51" i="21"/>
  <c r="AF51" i="21"/>
  <c r="AE51" i="21"/>
  <c r="AC51" i="21"/>
  <c r="AB51" i="21"/>
  <c r="Y51" i="21"/>
  <c r="X51" i="21"/>
  <c r="U51" i="21"/>
  <c r="T51" i="21"/>
  <c r="S51" i="21"/>
  <c r="Q51" i="21"/>
  <c r="P51" i="21"/>
  <c r="O51" i="21"/>
  <c r="M51" i="21"/>
  <c r="L51" i="21"/>
  <c r="K51" i="21"/>
  <c r="I51" i="21"/>
  <c r="H51" i="21"/>
  <c r="G51" i="21"/>
  <c r="E51" i="21"/>
  <c r="D51" i="21"/>
  <c r="AJ50" i="21"/>
  <c r="AH50" i="21"/>
  <c r="AG50" i="21"/>
  <c r="AF50" i="21"/>
  <c r="AD50" i="21"/>
  <c r="AC50" i="21"/>
  <c r="AB50" i="21"/>
  <c r="Z50" i="21"/>
  <c r="Y50" i="21"/>
  <c r="X50" i="21"/>
  <c r="V50" i="21"/>
  <c r="U50" i="21"/>
  <c r="T50" i="21"/>
  <c r="R50" i="21"/>
  <c r="P50" i="21"/>
  <c r="N50" i="21"/>
  <c r="L50" i="21"/>
  <c r="J50" i="21"/>
  <c r="I50" i="21"/>
  <c r="F50" i="21"/>
  <c r="E50" i="21"/>
  <c r="D50" i="21"/>
  <c r="AJ48" i="21"/>
  <c r="AI48" i="21"/>
  <c r="AH48" i="21"/>
  <c r="AG48" i="21"/>
  <c r="AF48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AJ47" i="21"/>
  <c r="AI47" i="21"/>
  <c r="AH47" i="21"/>
  <c r="AG47" i="21"/>
  <c r="AF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AJ46" i="21"/>
  <c r="AI46" i="21"/>
  <c r="AH46" i="21"/>
  <c r="AG46" i="21"/>
  <c r="AF46" i="21"/>
  <c r="AE46" i="21"/>
  <c r="AD46" i="21"/>
  <c r="AC46" i="21"/>
  <c r="AB46" i="21"/>
  <c r="AA46" i="21"/>
  <c r="Z46" i="21"/>
  <c r="Y46" i="21"/>
  <c r="X46" i="21"/>
  <c r="W46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AJ45" i="21"/>
  <c r="AI45" i="21"/>
  <c r="AH45" i="21"/>
  <c r="AG45" i="21"/>
  <c r="AF45" i="21"/>
  <c r="AE45" i="21"/>
  <c r="AD45" i="21"/>
  <c r="AC45" i="21"/>
  <c r="AB45" i="21"/>
  <c r="AA45" i="21"/>
  <c r="Z45" i="21"/>
  <c r="Y45" i="21"/>
  <c r="X45" i="21"/>
  <c r="W45" i="21"/>
  <c r="V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AJ44" i="21"/>
  <c r="AI44" i="21"/>
  <c r="AH44" i="21"/>
  <c r="AG44" i="21"/>
  <c r="AF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AJ43" i="21"/>
  <c r="AI43" i="21"/>
  <c r="AH43" i="21"/>
  <c r="AF43" i="21"/>
  <c r="AE43" i="21"/>
  <c r="AD43" i="21"/>
  <c r="AC43" i="21"/>
  <c r="AB43" i="21"/>
  <c r="AA43" i="21"/>
  <c r="Z43" i="21"/>
  <c r="Y43" i="21"/>
  <c r="X43" i="21"/>
  <c r="W43" i="21"/>
  <c r="V43" i="21"/>
  <c r="U43" i="21"/>
  <c r="T43" i="21"/>
  <c r="S43" i="21"/>
  <c r="R43" i="21"/>
  <c r="P43" i="21"/>
  <c r="O43" i="21"/>
  <c r="N43" i="21"/>
  <c r="M43" i="21"/>
  <c r="L43" i="21"/>
  <c r="K43" i="21"/>
  <c r="I43" i="21"/>
  <c r="H43" i="21"/>
  <c r="G43" i="21"/>
  <c r="F43" i="21"/>
  <c r="E43" i="21"/>
  <c r="D43" i="21"/>
  <c r="AJ42" i="21"/>
  <c r="AH42" i="21"/>
  <c r="AG42" i="21"/>
  <c r="AF42" i="21"/>
  <c r="AD42" i="21"/>
  <c r="AC42" i="21"/>
  <c r="AB42" i="21"/>
  <c r="AA42" i="21"/>
  <c r="Z42" i="21"/>
  <c r="Y42" i="21"/>
  <c r="X42" i="21"/>
  <c r="W42" i="21"/>
  <c r="U42" i="21"/>
  <c r="T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E42" i="21"/>
  <c r="D42" i="21"/>
  <c r="AJ41" i="21"/>
  <c r="AI41" i="21"/>
  <c r="AH41" i="21"/>
  <c r="AG41" i="21"/>
  <c r="AF41" i="21"/>
  <c r="AE41" i="21"/>
  <c r="AD41" i="21"/>
  <c r="AC41" i="21"/>
  <c r="AB41" i="21"/>
  <c r="Z41" i="21"/>
  <c r="V41" i="21"/>
  <c r="U41" i="21"/>
  <c r="T41" i="21"/>
  <c r="S41" i="21"/>
  <c r="R41" i="21"/>
  <c r="Q41" i="21"/>
  <c r="P41" i="21"/>
  <c r="O41" i="21"/>
  <c r="N41" i="21"/>
  <c r="L41" i="21"/>
  <c r="J41" i="21"/>
  <c r="I41" i="21"/>
  <c r="H41" i="21"/>
  <c r="F41" i="21"/>
  <c r="E41" i="21"/>
  <c r="D41" i="21"/>
  <c r="AI39" i="21"/>
  <c r="AH39" i="21"/>
  <c r="AG39" i="21"/>
  <c r="AE39" i="21"/>
  <c r="AD39" i="21"/>
  <c r="AC39" i="21"/>
  <c r="AA39" i="21"/>
  <c r="Z39" i="21"/>
  <c r="Y39" i="21"/>
  <c r="W39" i="21"/>
  <c r="V39" i="21"/>
  <c r="U39" i="21"/>
  <c r="S39" i="21"/>
  <c r="R39" i="21"/>
  <c r="Q39" i="21"/>
  <c r="O39" i="21"/>
  <c r="N39" i="21"/>
  <c r="M39" i="21"/>
  <c r="K39" i="21"/>
  <c r="J39" i="21"/>
  <c r="I39" i="21"/>
  <c r="G39" i="21"/>
  <c r="F39" i="21"/>
  <c r="E39" i="21"/>
  <c r="AJ38" i="21"/>
  <c r="AI38" i="21"/>
  <c r="AH38" i="21"/>
  <c r="AF38" i="21"/>
  <c r="AE38" i="21"/>
  <c r="AD38" i="21"/>
  <c r="AB38" i="21"/>
  <c r="AA38" i="21"/>
  <c r="Z38" i="21"/>
  <c r="X38" i="21"/>
  <c r="W38" i="21"/>
  <c r="V38" i="21"/>
  <c r="T38" i="21"/>
  <c r="S38" i="21"/>
  <c r="R38" i="21"/>
  <c r="P38" i="21"/>
  <c r="O38" i="21"/>
  <c r="N38" i="21"/>
  <c r="L38" i="21"/>
  <c r="K38" i="21"/>
  <c r="J38" i="21"/>
  <c r="H38" i="21"/>
  <c r="G38" i="21"/>
  <c r="F38" i="21"/>
  <c r="D38" i="21"/>
  <c r="AJ37" i="21"/>
  <c r="AI37" i="21"/>
  <c r="AG37" i="21"/>
  <c r="AF37" i="21"/>
  <c r="AE37" i="21"/>
  <c r="AC37" i="21"/>
  <c r="AB37" i="21"/>
  <c r="AA37" i="21"/>
  <c r="Y37" i="21"/>
  <c r="X37" i="21"/>
  <c r="W37" i="21"/>
  <c r="U37" i="21"/>
  <c r="T37" i="21"/>
  <c r="S37" i="21"/>
  <c r="Q37" i="21"/>
  <c r="P37" i="21"/>
  <c r="O37" i="21"/>
  <c r="M37" i="21"/>
  <c r="L37" i="21"/>
  <c r="K37" i="21"/>
  <c r="I37" i="21"/>
  <c r="H37" i="21"/>
  <c r="G37" i="21"/>
  <c r="E37" i="21"/>
  <c r="D37" i="21"/>
  <c r="AJ36" i="21"/>
  <c r="AH36" i="21"/>
  <c r="AG36" i="21"/>
  <c r="AF36" i="21"/>
  <c r="AD36" i="21"/>
  <c r="AC36" i="21"/>
  <c r="AB36" i="21"/>
  <c r="Z36" i="21"/>
  <c r="Y36" i="21"/>
  <c r="X36" i="21"/>
  <c r="V36" i="21"/>
  <c r="U36" i="21"/>
  <c r="T36" i="21"/>
  <c r="R36" i="21"/>
  <c r="Q36" i="21"/>
  <c r="P36" i="21"/>
  <c r="N36" i="21"/>
  <c r="M36" i="21"/>
  <c r="L36" i="21"/>
  <c r="J36" i="21"/>
  <c r="I36" i="21"/>
  <c r="H36" i="21"/>
  <c r="F36" i="21"/>
  <c r="E36" i="21"/>
  <c r="D36" i="21"/>
  <c r="AI35" i="21"/>
  <c r="AH35" i="21"/>
  <c r="AG35" i="21"/>
  <c r="AE35" i="21"/>
  <c r="AD35" i="21"/>
  <c r="AC35" i="21"/>
  <c r="AA35" i="21"/>
  <c r="Z35" i="21"/>
  <c r="Y35" i="21"/>
  <c r="W35" i="21"/>
  <c r="V35" i="21"/>
  <c r="U35" i="21"/>
  <c r="S35" i="21"/>
  <c r="R35" i="21"/>
  <c r="Q35" i="21"/>
  <c r="O35" i="21"/>
  <c r="N35" i="21"/>
  <c r="M35" i="21"/>
  <c r="K35" i="21"/>
  <c r="J35" i="21"/>
  <c r="I35" i="21"/>
  <c r="G35" i="21"/>
  <c r="F35" i="21"/>
  <c r="E35" i="21"/>
  <c r="AJ34" i="21"/>
  <c r="AI34" i="21"/>
  <c r="AH34" i="21"/>
  <c r="AF34" i="21"/>
  <c r="AE34" i="21"/>
  <c r="AD34" i="21"/>
  <c r="AB34" i="21"/>
  <c r="AA34" i="21"/>
  <c r="Z34" i="21"/>
  <c r="X34" i="21"/>
  <c r="W34" i="21"/>
  <c r="V34" i="21"/>
  <c r="T34" i="21"/>
  <c r="S34" i="21"/>
  <c r="P34" i="21"/>
  <c r="O34" i="21"/>
  <c r="N34" i="21"/>
  <c r="L34" i="21"/>
  <c r="K34" i="21"/>
  <c r="J34" i="21"/>
  <c r="H34" i="21"/>
  <c r="G34" i="21"/>
  <c r="F34" i="21"/>
  <c r="D34" i="21"/>
  <c r="AJ33" i="21"/>
  <c r="AI33" i="21"/>
  <c r="AG33" i="21"/>
  <c r="AF33" i="21"/>
  <c r="AE33" i="21"/>
  <c r="AC33" i="21"/>
  <c r="AB33" i="21"/>
  <c r="AA33" i="21"/>
  <c r="Y33" i="21"/>
  <c r="X33" i="21"/>
  <c r="W33" i="21"/>
  <c r="U33" i="21"/>
  <c r="T33" i="21"/>
  <c r="S33" i="21"/>
  <c r="Q33" i="21"/>
  <c r="P33" i="21"/>
  <c r="O33" i="21"/>
  <c r="M33" i="21"/>
  <c r="L33" i="21"/>
  <c r="K33" i="21"/>
  <c r="I33" i="21"/>
  <c r="H33" i="21"/>
  <c r="G33" i="21"/>
  <c r="E33" i="21"/>
  <c r="D33" i="21"/>
  <c r="AJ32" i="21"/>
  <c r="AH32" i="21"/>
  <c r="AG32" i="21"/>
  <c r="AF32" i="21"/>
  <c r="AD32" i="21"/>
  <c r="AC32" i="21"/>
  <c r="AB32" i="21"/>
  <c r="Z32" i="21"/>
  <c r="Y32" i="21"/>
  <c r="X32" i="21"/>
  <c r="V32" i="21"/>
  <c r="U32" i="21"/>
  <c r="T32" i="21"/>
  <c r="R32" i="21"/>
  <c r="Q32" i="21"/>
  <c r="P32" i="21"/>
  <c r="N32" i="21"/>
  <c r="M32" i="21"/>
  <c r="L32" i="21"/>
  <c r="J32" i="21"/>
  <c r="I32" i="21"/>
  <c r="H32" i="21"/>
  <c r="F32" i="21"/>
  <c r="E32" i="21"/>
  <c r="AJ30" i="21"/>
  <c r="AI30" i="21"/>
  <c r="AG30" i="21"/>
  <c r="AF30" i="21"/>
  <c r="AE30" i="21"/>
  <c r="AC30" i="21"/>
  <c r="AB30" i="21"/>
  <c r="AA30" i="21"/>
  <c r="Y30" i="21"/>
  <c r="X30" i="21"/>
  <c r="W30" i="21"/>
  <c r="U30" i="21"/>
  <c r="T30" i="21"/>
  <c r="S30" i="21"/>
  <c r="Q30" i="21"/>
  <c r="P30" i="21"/>
  <c r="O30" i="21"/>
  <c r="M30" i="21"/>
  <c r="L30" i="21"/>
  <c r="K30" i="21"/>
  <c r="I30" i="21"/>
  <c r="H30" i="21"/>
  <c r="G30" i="21"/>
  <c r="E30" i="21"/>
  <c r="D30" i="21"/>
  <c r="AJ29" i="21"/>
  <c r="AH29" i="21"/>
  <c r="AG29" i="21"/>
  <c r="AF29" i="21"/>
  <c r="AD29" i="21"/>
  <c r="AC29" i="21"/>
  <c r="AB29" i="21"/>
  <c r="Z29" i="21"/>
  <c r="Y29" i="21"/>
  <c r="X29" i="21"/>
  <c r="V29" i="21"/>
  <c r="U29" i="21"/>
  <c r="T29" i="21"/>
  <c r="R29" i="21"/>
  <c r="Q29" i="21"/>
  <c r="P29" i="21"/>
  <c r="N29" i="21"/>
  <c r="M29" i="21"/>
  <c r="L29" i="21"/>
  <c r="J29" i="21"/>
  <c r="I29" i="21"/>
  <c r="H29" i="21"/>
  <c r="F29" i="21"/>
  <c r="E29" i="21"/>
  <c r="D29" i="21"/>
  <c r="AI28" i="21"/>
  <c r="AH28" i="21"/>
  <c r="AG28" i="21"/>
  <c r="AE28" i="21"/>
  <c r="AD28" i="21"/>
  <c r="AC28" i="21"/>
  <c r="AA28" i="21"/>
  <c r="Z28" i="21"/>
  <c r="Y28" i="21"/>
  <c r="W28" i="21"/>
  <c r="V28" i="21"/>
  <c r="U28" i="21"/>
  <c r="S28" i="21"/>
  <c r="R28" i="21"/>
  <c r="Q28" i="21"/>
  <c r="O28" i="21"/>
  <c r="N28" i="21"/>
  <c r="M28" i="21"/>
  <c r="K28" i="21"/>
  <c r="J28" i="21"/>
  <c r="I28" i="21"/>
  <c r="G28" i="21"/>
  <c r="F28" i="21"/>
  <c r="E28" i="21"/>
  <c r="AJ27" i="21"/>
  <c r="AI27" i="21"/>
  <c r="AH27" i="21"/>
  <c r="AF27" i="21"/>
  <c r="AE27" i="21"/>
  <c r="AD27" i="21"/>
  <c r="AB27" i="21"/>
  <c r="AA27" i="21"/>
  <c r="Z27" i="21"/>
  <c r="X27" i="21"/>
  <c r="W27" i="21"/>
  <c r="V27" i="21"/>
  <c r="T27" i="21"/>
  <c r="S27" i="21"/>
  <c r="R27" i="21"/>
  <c r="P27" i="21"/>
  <c r="O27" i="21"/>
  <c r="N27" i="21"/>
  <c r="L27" i="21"/>
  <c r="K27" i="21"/>
  <c r="J27" i="21"/>
  <c r="H27" i="21"/>
  <c r="G27" i="21"/>
  <c r="F27" i="21"/>
  <c r="D27" i="21"/>
  <c r="AI26" i="21"/>
  <c r="AG26" i="21"/>
  <c r="AF26" i="21"/>
  <c r="AE26" i="21"/>
  <c r="AC26" i="21"/>
  <c r="AB26" i="21"/>
  <c r="AA26" i="21"/>
  <c r="Y26" i="21"/>
  <c r="W26" i="21"/>
  <c r="U26" i="21"/>
  <c r="T26" i="21"/>
  <c r="S26" i="21"/>
  <c r="Q26" i="21"/>
  <c r="O26" i="21"/>
  <c r="M26" i="21"/>
  <c r="L26" i="21"/>
  <c r="K26" i="21"/>
  <c r="I26" i="21"/>
  <c r="G26" i="21"/>
  <c r="E26" i="21"/>
  <c r="D26" i="21"/>
  <c r="AJ25" i="21"/>
  <c r="AH25" i="21"/>
  <c r="AG25" i="21"/>
  <c r="AF25" i="21"/>
  <c r="AB25" i="21"/>
  <c r="Z25" i="21"/>
  <c r="X25" i="21"/>
  <c r="V25" i="21"/>
  <c r="T25" i="21"/>
  <c r="R25" i="21"/>
  <c r="P25" i="21"/>
  <c r="N25" i="21"/>
  <c r="L25" i="21"/>
  <c r="J25" i="21"/>
  <c r="I25" i="21"/>
  <c r="H25" i="21"/>
  <c r="F25" i="21"/>
  <c r="D25" i="21"/>
  <c r="AI24" i="21"/>
  <c r="AG24" i="21"/>
  <c r="AE24" i="21"/>
  <c r="AD24" i="21"/>
  <c r="AC24" i="21"/>
  <c r="AA24" i="21"/>
  <c r="Y24" i="21"/>
  <c r="W24" i="21"/>
  <c r="V24" i="21"/>
  <c r="U24" i="21"/>
  <c r="S24" i="21"/>
  <c r="Q24" i="21"/>
  <c r="O24" i="21"/>
  <c r="N24" i="21"/>
  <c r="M24" i="21"/>
  <c r="K24" i="21"/>
  <c r="I24" i="21"/>
  <c r="F24" i="21"/>
  <c r="E24" i="21"/>
  <c r="AJ23" i="21"/>
  <c r="AH23" i="21"/>
  <c r="AF23" i="21"/>
  <c r="AD23" i="21"/>
  <c r="Z23" i="21"/>
  <c r="X23" i="21"/>
  <c r="V23" i="21"/>
  <c r="R23" i="21"/>
  <c r="N23" i="21"/>
  <c r="J23" i="21"/>
  <c r="F23" i="21"/>
  <c r="AI21" i="21"/>
  <c r="AE21" i="21"/>
  <c r="AA21" i="21"/>
  <c r="W21" i="21"/>
  <c r="S21" i="21"/>
  <c r="O21" i="21"/>
  <c r="K21" i="21"/>
  <c r="G21" i="21"/>
  <c r="AJ20" i="21"/>
  <c r="AI20" i="21"/>
  <c r="AH20" i="21"/>
  <c r="AG20" i="21"/>
  <c r="AF20" i="21"/>
  <c r="AE20" i="21"/>
  <c r="AD20" i="21"/>
  <c r="AC20" i="21"/>
  <c r="AB20" i="21"/>
  <c r="AA20" i="21"/>
  <c r="Z20" i="21"/>
  <c r="Y20" i="21"/>
  <c r="X20" i="21"/>
  <c r="W20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AH19" i="21"/>
  <c r="AG19" i="21"/>
  <c r="AD19" i="21"/>
  <c r="AC19" i="21"/>
  <c r="Z19" i="21"/>
  <c r="Y19" i="21"/>
  <c r="V19" i="21"/>
  <c r="U19" i="21"/>
  <c r="R19" i="21"/>
  <c r="Q19" i="21"/>
  <c r="N19" i="21"/>
  <c r="M19" i="21"/>
  <c r="J19" i="21"/>
  <c r="I19" i="21"/>
  <c r="F19" i="21"/>
  <c r="E19" i="21"/>
  <c r="AH18" i="21"/>
  <c r="AD18" i="21"/>
  <c r="Z18" i="21"/>
  <c r="V18" i="21"/>
  <c r="R18" i="21"/>
  <c r="N18" i="21"/>
  <c r="J18" i="21"/>
  <c r="F18" i="21"/>
  <c r="AI17" i="21"/>
  <c r="AE17" i="21"/>
  <c r="AA17" i="21"/>
  <c r="W17" i="21"/>
  <c r="S17" i="21"/>
  <c r="O17" i="21"/>
  <c r="K17" i="21"/>
  <c r="G17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AH15" i="21"/>
  <c r="AG15" i="21"/>
  <c r="AD15" i="21"/>
  <c r="AC15" i="21"/>
  <c r="Z15" i="21"/>
  <c r="Y15" i="21"/>
  <c r="V15" i="21"/>
  <c r="U15" i="21"/>
  <c r="R15" i="21"/>
  <c r="Q15" i="21"/>
  <c r="N15" i="21"/>
  <c r="M15" i="21"/>
  <c r="J15" i="21"/>
  <c r="I15" i="21"/>
  <c r="F15" i="21"/>
  <c r="E15" i="21"/>
  <c r="AI13" i="49"/>
  <c r="Z14" i="21"/>
  <c r="R14" i="21"/>
  <c r="K13" i="49"/>
  <c r="D20" i="21"/>
  <c r="D16" i="21"/>
  <c r="S13" i="49"/>
  <c r="AA13" i="49"/>
  <c r="T13" i="49"/>
  <c r="N40" i="49"/>
  <c r="C140" i="21" l="1"/>
  <c r="C84" i="21"/>
  <c r="C48" i="21"/>
  <c r="C149" i="21"/>
  <c r="C155" i="21"/>
  <c r="C124" i="21"/>
  <c r="C128" i="21"/>
  <c r="C117" i="21"/>
  <c r="C82" i="21"/>
  <c r="C167" i="21"/>
  <c r="C171" i="21"/>
  <c r="C158" i="21"/>
  <c r="C141" i="21"/>
  <c r="C123" i="21"/>
  <c r="C99" i="21"/>
  <c r="C47" i="21"/>
  <c r="C169" i="21"/>
  <c r="C173" i="21"/>
  <c r="C166" i="21"/>
  <c r="C170" i="21"/>
  <c r="C168" i="21"/>
  <c r="C172" i="21"/>
  <c r="C159" i="21"/>
  <c r="C164" i="21"/>
  <c r="C165" i="21"/>
  <c r="C150" i="21"/>
  <c r="C152" i="21"/>
  <c r="C146" i="21"/>
  <c r="C147" i="21"/>
  <c r="C122" i="21"/>
  <c r="C127" i="21"/>
  <c r="C129" i="21"/>
  <c r="C113" i="21"/>
  <c r="C114" i="21"/>
  <c r="C118" i="21"/>
  <c r="C119" i="21"/>
  <c r="C120" i="21"/>
  <c r="C95" i="21"/>
  <c r="C100" i="21"/>
  <c r="C101" i="21"/>
  <c r="C102" i="21"/>
  <c r="C83" i="21"/>
  <c r="C80" i="21"/>
  <c r="C81" i="21"/>
  <c r="C65" i="21"/>
  <c r="C62" i="21"/>
  <c r="C63" i="21"/>
  <c r="C44" i="21"/>
  <c r="C45" i="21"/>
  <c r="C46" i="21"/>
  <c r="C20" i="21"/>
  <c r="C16" i="21"/>
  <c r="K15" i="21"/>
  <c r="S15" i="21"/>
  <c r="AE15" i="21"/>
  <c r="G19" i="21"/>
  <c r="G10" i="21" s="1"/>
  <c r="O19" i="21"/>
  <c r="S19" i="21"/>
  <c r="S10" i="21" s="1"/>
  <c r="AA19" i="21"/>
  <c r="AA10" i="21" s="1"/>
  <c r="AI19" i="21"/>
  <c r="AI10" i="21" s="1"/>
  <c r="AC13" i="53"/>
  <c r="C24" i="53"/>
  <c r="C28" i="53"/>
  <c r="C106" i="53"/>
  <c r="C110" i="53"/>
  <c r="C114" i="53"/>
  <c r="C118" i="53"/>
  <c r="C41" i="53"/>
  <c r="G15" i="21"/>
  <c r="O15" i="21"/>
  <c r="W15" i="21"/>
  <c r="AA15" i="21"/>
  <c r="AI15" i="21"/>
  <c r="K19" i="21"/>
  <c r="W19" i="21"/>
  <c r="W10" i="21" s="1"/>
  <c r="AE19" i="21"/>
  <c r="C105" i="53"/>
  <c r="C131" i="53"/>
  <c r="C135" i="53"/>
  <c r="D14" i="21"/>
  <c r="D18" i="21"/>
  <c r="D9" i="21" s="1"/>
  <c r="E17" i="21"/>
  <c r="I17" i="21"/>
  <c r="I8" i="21" s="1"/>
  <c r="M17" i="21"/>
  <c r="Q17" i="21"/>
  <c r="Q8" i="21" s="1"/>
  <c r="U17" i="21"/>
  <c r="Y17" i="21"/>
  <c r="Y8" i="21" s="1"/>
  <c r="AC17" i="21"/>
  <c r="AG17" i="21"/>
  <c r="E21" i="21"/>
  <c r="E12" i="21" s="1"/>
  <c r="I21" i="21"/>
  <c r="I12" i="21" s="1"/>
  <c r="M21" i="21"/>
  <c r="M12" i="21" s="1"/>
  <c r="Q21" i="21"/>
  <c r="Q12" i="21" s="1"/>
  <c r="U21" i="21"/>
  <c r="U12" i="21" s="1"/>
  <c r="Y21" i="21"/>
  <c r="Y12" i="21" s="1"/>
  <c r="AC21" i="21"/>
  <c r="AC12" i="21" s="1"/>
  <c r="AG21" i="21"/>
  <c r="AG12" i="21" s="1"/>
  <c r="D23" i="21"/>
  <c r="H23" i="21"/>
  <c r="L23" i="21"/>
  <c r="P23" i="21"/>
  <c r="T23" i="21"/>
  <c r="AB23" i="21"/>
  <c r="G24" i="21"/>
  <c r="C97" i="53"/>
  <c r="C101" i="53"/>
  <c r="C124" i="53"/>
  <c r="C128" i="53"/>
  <c r="C161" i="53"/>
  <c r="C50" i="53"/>
  <c r="I18" i="21"/>
  <c r="U18" i="21"/>
  <c r="AG18" i="21"/>
  <c r="E18" i="21"/>
  <c r="M18" i="21"/>
  <c r="Q18" i="21"/>
  <c r="Y18" i="21"/>
  <c r="AC18" i="21"/>
  <c r="D15" i="21"/>
  <c r="D19" i="21"/>
  <c r="F17" i="21"/>
  <c r="J17" i="21"/>
  <c r="N17" i="21"/>
  <c r="R17" i="21"/>
  <c r="V17" i="21"/>
  <c r="Z17" i="21"/>
  <c r="AD17" i="21"/>
  <c r="AH17" i="21"/>
  <c r="F11" i="21"/>
  <c r="J11" i="21"/>
  <c r="N11" i="21"/>
  <c r="R11" i="21"/>
  <c r="V11" i="21"/>
  <c r="Z11" i="21"/>
  <c r="AD11" i="21"/>
  <c r="AH11" i="21"/>
  <c r="F21" i="21"/>
  <c r="J21" i="21"/>
  <c r="N21" i="21"/>
  <c r="R21" i="21"/>
  <c r="V21" i="21"/>
  <c r="Z21" i="21"/>
  <c r="AD21" i="21"/>
  <c r="AH21" i="21"/>
  <c r="E23" i="21"/>
  <c r="I23" i="21"/>
  <c r="M23" i="21"/>
  <c r="Q23" i="21"/>
  <c r="U23" i="21"/>
  <c r="Y23" i="21"/>
  <c r="AC23" i="21"/>
  <c r="AG23" i="21"/>
  <c r="D24" i="21"/>
  <c r="H24" i="21"/>
  <c r="L24" i="21"/>
  <c r="P24" i="21"/>
  <c r="T24" i="21"/>
  <c r="X24" i="21"/>
  <c r="AB24" i="21"/>
  <c r="AF24" i="21"/>
  <c r="AJ24" i="21"/>
  <c r="G25" i="21"/>
  <c r="G7" i="21" s="1"/>
  <c r="K25" i="21"/>
  <c r="O25" i="21"/>
  <c r="S25" i="21"/>
  <c r="W25" i="21"/>
  <c r="AA25" i="21"/>
  <c r="AE25" i="21"/>
  <c r="AI25" i="21"/>
  <c r="F26" i="21"/>
  <c r="J26" i="21"/>
  <c r="N26" i="21"/>
  <c r="R26" i="21"/>
  <c r="V26" i="21"/>
  <c r="Z26" i="21"/>
  <c r="AD26" i="21"/>
  <c r="AH26" i="21"/>
  <c r="E27" i="21"/>
  <c r="I27" i="21"/>
  <c r="I9" i="21" s="1"/>
  <c r="M27" i="21"/>
  <c r="Q27" i="21"/>
  <c r="U27" i="21"/>
  <c r="Y27" i="21"/>
  <c r="AC27" i="21"/>
  <c r="AG27" i="21"/>
  <c r="D28" i="21"/>
  <c r="H28" i="21"/>
  <c r="T14" i="21"/>
  <c r="T5" i="21" s="1"/>
  <c r="AJ14" i="21"/>
  <c r="AJ5" i="21" s="1"/>
  <c r="H15" i="21"/>
  <c r="L15" i="21"/>
  <c r="P15" i="21"/>
  <c r="T15" i="21"/>
  <c r="T6" i="21" s="1"/>
  <c r="X15" i="21"/>
  <c r="AB15" i="21"/>
  <c r="AF15" i="21"/>
  <c r="AJ15" i="21"/>
  <c r="AJ6" i="21" s="1"/>
  <c r="H18" i="21"/>
  <c r="H9" i="21" s="1"/>
  <c r="L18" i="21"/>
  <c r="P18" i="21"/>
  <c r="T18" i="21"/>
  <c r="T9" i="21" s="1"/>
  <c r="X18" i="21"/>
  <c r="X9" i="21" s="1"/>
  <c r="AB18" i="21"/>
  <c r="AB9" i="21" s="1"/>
  <c r="AF18" i="21"/>
  <c r="AF9" i="21" s="1"/>
  <c r="AJ18" i="21"/>
  <c r="AJ9" i="21" s="1"/>
  <c r="H19" i="21"/>
  <c r="L19" i="21"/>
  <c r="P19" i="21"/>
  <c r="T19" i="21"/>
  <c r="X19" i="21"/>
  <c r="AB19" i="21"/>
  <c r="AF19" i="21"/>
  <c r="AJ19" i="21"/>
  <c r="C25" i="53"/>
  <c r="C29" i="53"/>
  <c r="C33" i="53"/>
  <c r="C37" i="53"/>
  <c r="C42" i="53"/>
  <c r="C46" i="53"/>
  <c r="C51" i="53"/>
  <c r="C26" i="53"/>
  <c r="C30" i="53"/>
  <c r="C34" i="53"/>
  <c r="C38" i="53"/>
  <c r="C43" i="53"/>
  <c r="C47" i="53"/>
  <c r="F49" i="53"/>
  <c r="J49" i="53"/>
  <c r="N49" i="53"/>
  <c r="R49" i="53"/>
  <c r="L28" i="21"/>
  <c r="P28" i="21"/>
  <c r="T28" i="21"/>
  <c r="X28" i="21"/>
  <c r="AB28" i="21"/>
  <c r="AF28" i="21"/>
  <c r="AJ28" i="21"/>
  <c r="G29" i="21"/>
  <c r="G11" i="21" s="1"/>
  <c r="K29" i="21"/>
  <c r="K11" i="21" s="1"/>
  <c r="O29" i="21"/>
  <c r="O11" i="21" s="1"/>
  <c r="S29" i="21"/>
  <c r="S11" i="21" s="1"/>
  <c r="W29" i="21"/>
  <c r="W11" i="21" s="1"/>
  <c r="AA29" i="21"/>
  <c r="AA11" i="21" s="1"/>
  <c r="AE29" i="21"/>
  <c r="AI29" i="21"/>
  <c r="F30" i="21"/>
  <c r="J30" i="21"/>
  <c r="N30" i="21"/>
  <c r="R30" i="21"/>
  <c r="V30" i="21"/>
  <c r="V22" i="21" s="1"/>
  <c r="Z30" i="21"/>
  <c r="AD30" i="21"/>
  <c r="AH30" i="21"/>
  <c r="E40" i="21"/>
  <c r="I40" i="21"/>
  <c r="U40" i="21"/>
  <c r="AC40" i="21"/>
  <c r="I58" i="21"/>
  <c r="Y58" i="21"/>
  <c r="AG58" i="21"/>
  <c r="M76" i="21"/>
  <c r="Q76" i="21"/>
  <c r="U76" i="21"/>
  <c r="AG76" i="21"/>
  <c r="L94" i="21"/>
  <c r="T94" i="21"/>
  <c r="AB94" i="21"/>
  <c r="AJ94" i="21"/>
  <c r="G112" i="21"/>
  <c r="K112" i="21"/>
  <c r="O112" i="21"/>
  <c r="AA112" i="21"/>
  <c r="AE112" i="21"/>
  <c r="G121" i="21"/>
  <c r="K121" i="21"/>
  <c r="O121" i="21"/>
  <c r="S121" i="21"/>
  <c r="W121" i="21"/>
  <c r="AA121" i="21"/>
  <c r="AE121" i="21"/>
  <c r="AI121" i="21"/>
  <c r="G139" i="21"/>
  <c r="O139" i="21"/>
  <c r="W139" i="21"/>
  <c r="AE139" i="21"/>
  <c r="G148" i="21"/>
  <c r="O148" i="21"/>
  <c r="W148" i="21"/>
  <c r="AE148" i="21"/>
  <c r="G157" i="21"/>
  <c r="W157" i="21"/>
  <c r="C23" i="53"/>
  <c r="C27" i="53"/>
  <c r="G31" i="53"/>
  <c r="C35" i="53"/>
  <c r="C39" i="53"/>
  <c r="N40" i="53"/>
  <c r="C44" i="53"/>
  <c r="C48" i="53"/>
  <c r="C53" i="53"/>
  <c r="C57" i="53"/>
  <c r="C62" i="53"/>
  <c r="C55" i="53"/>
  <c r="C60" i="53"/>
  <c r="C64" i="53"/>
  <c r="C69" i="53"/>
  <c r="C73" i="53"/>
  <c r="C77" i="53"/>
  <c r="C81" i="53"/>
  <c r="C86" i="53"/>
  <c r="C90" i="53"/>
  <c r="C98" i="53"/>
  <c r="C102" i="53"/>
  <c r="C107" i="53"/>
  <c r="C111" i="53"/>
  <c r="C115" i="53"/>
  <c r="C119" i="53"/>
  <c r="C125" i="53"/>
  <c r="C129" i="53"/>
  <c r="C132" i="53"/>
  <c r="C136" i="53"/>
  <c r="C141" i="53"/>
  <c r="C145" i="53"/>
  <c r="C150" i="53"/>
  <c r="C154" i="53"/>
  <c r="C159" i="53"/>
  <c r="C163" i="53"/>
  <c r="C167" i="53"/>
  <c r="E49" i="53"/>
  <c r="I49" i="53"/>
  <c r="M49" i="53"/>
  <c r="C52" i="53"/>
  <c r="C56" i="53"/>
  <c r="C61" i="53"/>
  <c r="C65" i="53"/>
  <c r="C70" i="53"/>
  <c r="C74" i="53"/>
  <c r="C78" i="53"/>
  <c r="C82" i="53"/>
  <c r="C87" i="53"/>
  <c r="C91" i="53"/>
  <c r="C95" i="53"/>
  <c r="C99" i="53"/>
  <c r="C108" i="53"/>
  <c r="C116" i="53"/>
  <c r="C120" i="53"/>
  <c r="C122" i="53"/>
  <c r="C126" i="53"/>
  <c r="C133" i="53"/>
  <c r="C137" i="53"/>
  <c r="C142" i="53"/>
  <c r="C146" i="53"/>
  <c r="C151" i="53"/>
  <c r="C155" i="53"/>
  <c r="C160" i="53"/>
  <c r="C164" i="53"/>
  <c r="C168" i="53"/>
  <c r="C172" i="53"/>
  <c r="C66" i="53"/>
  <c r="C71" i="53"/>
  <c r="C75" i="53"/>
  <c r="C79" i="53"/>
  <c r="C83" i="53"/>
  <c r="C88" i="53"/>
  <c r="C92" i="53"/>
  <c r="C96" i="53"/>
  <c r="C100" i="53"/>
  <c r="C104" i="53"/>
  <c r="C109" i="53"/>
  <c r="C113" i="53"/>
  <c r="C117" i="53"/>
  <c r="C123" i="53"/>
  <c r="C127" i="53"/>
  <c r="C134" i="53"/>
  <c r="C138" i="53"/>
  <c r="C143" i="53"/>
  <c r="C147" i="53"/>
  <c r="C152" i="53"/>
  <c r="C156" i="53"/>
  <c r="C166" i="53"/>
  <c r="C170" i="53"/>
  <c r="C5" i="93"/>
  <c r="D14" i="94"/>
  <c r="C15" i="94"/>
  <c r="C14" i="94" s="1"/>
  <c r="D5" i="94"/>
  <c r="C6" i="94"/>
  <c r="C5" i="94" s="1"/>
  <c r="AJ40" i="49"/>
  <c r="E22" i="50"/>
  <c r="M22" i="50"/>
  <c r="Q22" i="50"/>
  <c r="U22" i="50"/>
  <c r="AC22" i="50"/>
  <c r="AG22" i="50"/>
  <c r="D13" i="51"/>
  <c r="H13" i="51"/>
  <c r="J13" i="50"/>
  <c r="N13" i="50"/>
  <c r="R13" i="50"/>
  <c r="Z13" i="50"/>
  <c r="AD13" i="50"/>
  <c r="L13" i="51"/>
  <c r="P13" i="51"/>
  <c r="T13" i="51"/>
  <c r="X13" i="51"/>
  <c r="AB13" i="51"/>
  <c r="AF13" i="51"/>
  <c r="AJ13" i="51"/>
  <c r="G13" i="51"/>
  <c r="K13" i="51"/>
  <c r="O13" i="51"/>
  <c r="S13" i="51"/>
  <c r="W13" i="51"/>
  <c r="AA13" i="51"/>
  <c r="AE13" i="51"/>
  <c r="AI13" i="51"/>
  <c r="D22" i="51"/>
  <c r="H22" i="51"/>
  <c r="L22" i="51"/>
  <c r="P22" i="51"/>
  <c r="T22" i="51"/>
  <c r="X22" i="51"/>
  <c r="AB22" i="51"/>
  <c r="AF22" i="51"/>
  <c r="AJ22" i="51"/>
  <c r="F22" i="51"/>
  <c r="J22" i="51"/>
  <c r="N22" i="51"/>
  <c r="V22" i="51"/>
  <c r="Z22" i="51"/>
  <c r="AD22" i="51"/>
  <c r="J13" i="52"/>
  <c r="N13" i="52"/>
  <c r="AD13" i="52"/>
  <c r="H31" i="52"/>
  <c r="P31" i="52"/>
  <c r="X31" i="52"/>
  <c r="W40" i="52"/>
  <c r="AA40" i="52"/>
  <c r="D40" i="51"/>
  <c r="H40" i="51"/>
  <c r="L40" i="51"/>
  <c r="P40" i="51"/>
  <c r="T40" i="51"/>
  <c r="X40" i="51"/>
  <c r="AB40" i="51"/>
  <c r="AF40" i="51"/>
  <c r="AJ40" i="51"/>
  <c r="M22" i="52"/>
  <c r="Y31" i="51"/>
  <c r="AC22" i="52"/>
  <c r="K31" i="53"/>
  <c r="AE31" i="53"/>
  <c r="AD40" i="53"/>
  <c r="M13" i="53"/>
  <c r="O31" i="53"/>
  <c r="L22" i="53"/>
  <c r="P22" i="53"/>
  <c r="X22" i="53"/>
  <c r="AB22" i="53"/>
  <c r="AF22" i="53"/>
  <c r="F31" i="53"/>
  <c r="J31" i="53"/>
  <c r="N31" i="53"/>
  <c r="R31" i="53"/>
  <c r="V31" i="53"/>
  <c r="Z31" i="53"/>
  <c r="AD31" i="53"/>
  <c r="AH31" i="53"/>
  <c r="E31" i="53"/>
  <c r="I31" i="53"/>
  <c r="M31" i="53"/>
  <c r="Q31" i="53"/>
  <c r="U31" i="53"/>
  <c r="Y31" i="53"/>
  <c r="AC31" i="53"/>
  <c r="AG31" i="53"/>
  <c r="W31" i="53"/>
  <c r="AD14" i="21"/>
  <c r="AD13" i="49"/>
  <c r="AC77" i="21"/>
  <c r="AC76" i="21" s="1"/>
  <c r="H105" i="21"/>
  <c r="X105" i="21"/>
  <c r="W115" i="21"/>
  <c r="W112" i="21" s="1"/>
  <c r="F125" i="21"/>
  <c r="F121" i="21" s="1"/>
  <c r="E126" i="21"/>
  <c r="Z134" i="21"/>
  <c r="AB136" i="21"/>
  <c r="I13" i="49"/>
  <c r="I14" i="21"/>
  <c r="U13" i="49"/>
  <c r="U14" i="21"/>
  <c r="AG13" i="49"/>
  <c r="AG14" i="21"/>
  <c r="D40" i="21"/>
  <c r="AE42" i="21"/>
  <c r="AE40" i="49"/>
  <c r="J43" i="21"/>
  <c r="J40" i="21" s="1"/>
  <c r="J40" i="49"/>
  <c r="AA51" i="21"/>
  <c r="F61" i="21"/>
  <c r="AB68" i="21"/>
  <c r="K78" i="21"/>
  <c r="V79" i="21"/>
  <c r="AI87" i="21"/>
  <c r="J88" i="21"/>
  <c r="V88" i="21"/>
  <c r="AH88" i="21"/>
  <c r="M89" i="21"/>
  <c r="AH97" i="21"/>
  <c r="AH94" i="21" s="1"/>
  <c r="M98" i="21"/>
  <c r="T40" i="21"/>
  <c r="L58" i="21"/>
  <c r="X58" i="21"/>
  <c r="L76" i="21"/>
  <c r="AB76" i="21"/>
  <c r="G94" i="21"/>
  <c r="S94" i="21"/>
  <c r="AE94" i="21"/>
  <c r="AC40" i="49"/>
  <c r="Z40" i="49"/>
  <c r="T31" i="49"/>
  <c r="F14" i="21"/>
  <c r="F13" i="49"/>
  <c r="Y41" i="21"/>
  <c r="Y40" i="21" s="1"/>
  <c r="Y40" i="49"/>
  <c r="Q50" i="21"/>
  <c r="E58" i="21"/>
  <c r="U59" i="21"/>
  <c r="U58" i="21" s="1"/>
  <c r="I77" i="21"/>
  <c r="I76" i="21" s="1"/>
  <c r="Y77" i="21"/>
  <c r="Y76" i="21" s="1"/>
  <c r="H96" i="21"/>
  <c r="H94" i="21" s="1"/>
  <c r="X96" i="21"/>
  <c r="X94" i="21" s="1"/>
  <c r="S115" i="21"/>
  <c r="S112" i="21" s="1"/>
  <c r="AI115" i="21"/>
  <c r="AI112" i="21" s="1"/>
  <c r="AH134" i="21"/>
  <c r="E13" i="49"/>
  <c r="E14" i="21"/>
  <c r="Q13" i="49"/>
  <c r="Q14" i="21"/>
  <c r="AC13" i="49"/>
  <c r="AC14" i="21"/>
  <c r="AD25" i="21"/>
  <c r="AD22" i="49"/>
  <c r="D32" i="21"/>
  <c r="D31" i="49"/>
  <c r="R34" i="21"/>
  <c r="R7" i="21" s="1"/>
  <c r="R31" i="49"/>
  <c r="X41" i="21"/>
  <c r="X40" i="21" s="1"/>
  <c r="X40" i="49"/>
  <c r="AI42" i="21"/>
  <c r="AI40" i="49"/>
  <c r="AH52" i="21"/>
  <c r="AF59" i="21"/>
  <c r="AF58" i="21" s="1"/>
  <c r="G69" i="21"/>
  <c r="Z70" i="21"/>
  <c r="AG89" i="21"/>
  <c r="AA96" i="21"/>
  <c r="AA94" i="21" s="1"/>
  <c r="F97" i="21"/>
  <c r="N97" i="21"/>
  <c r="N94" i="21" s="1"/>
  <c r="U98" i="21"/>
  <c r="U94" i="21" s="1"/>
  <c r="AC98" i="21"/>
  <c r="I40" i="49"/>
  <c r="O40" i="49"/>
  <c r="Z13" i="49"/>
  <c r="H40" i="21"/>
  <c r="P40" i="21"/>
  <c r="AF40" i="21"/>
  <c r="H58" i="21"/>
  <c r="T58" i="21"/>
  <c r="H76" i="21"/>
  <c r="P76" i="21"/>
  <c r="X76" i="21"/>
  <c r="AJ76" i="21"/>
  <c r="O94" i="21"/>
  <c r="C85" i="49"/>
  <c r="AD40" i="49"/>
  <c r="AE31" i="49"/>
  <c r="R13" i="49"/>
  <c r="AE40" i="50"/>
  <c r="J13" i="49"/>
  <c r="J14" i="21"/>
  <c r="N13" i="49"/>
  <c r="N14" i="21"/>
  <c r="V14" i="21"/>
  <c r="V13" i="49"/>
  <c r="M41" i="21"/>
  <c r="M40" i="21" s="1"/>
  <c r="M40" i="49"/>
  <c r="M50" i="21"/>
  <c r="Q59" i="21"/>
  <c r="Q58" i="21" s="1"/>
  <c r="E77" i="21"/>
  <c r="E76" i="21" s="1"/>
  <c r="P105" i="21"/>
  <c r="AF105" i="21"/>
  <c r="J116" i="21"/>
  <c r="J112" i="21" s="1"/>
  <c r="Z116" i="21"/>
  <c r="Z112" i="21" s="1"/>
  <c r="D136" i="21"/>
  <c r="K142" i="21"/>
  <c r="K139" i="21" s="1"/>
  <c r="S142" i="21"/>
  <c r="S139" i="21" s="1"/>
  <c r="AA142" i="21"/>
  <c r="AA139" i="21" s="1"/>
  <c r="AI142" i="21"/>
  <c r="AI139" i="21" s="1"/>
  <c r="J143" i="21"/>
  <c r="J139" i="21" s="1"/>
  <c r="R143" i="21"/>
  <c r="R139" i="21" s="1"/>
  <c r="Z143" i="21"/>
  <c r="Z139" i="21" s="1"/>
  <c r="AH143" i="21"/>
  <c r="AH139" i="21" s="1"/>
  <c r="M144" i="21"/>
  <c r="M139" i="21" s="1"/>
  <c r="Y144" i="21"/>
  <c r="Y139" i="21" s="1"/>
  <c r="P145" i="21"/>
  <c r="X145" i="21"/>
  <c r="X139" i="21" s="1"/>
  <c r="K151" i="21"/>
  <c r="K148" i="21" s="1"/>
  <c r="S151" i="21"/>
  <c r="S148" i="21" s="1"/>
  <c r="AA151" i="21"/>
  <c r="AA148" i="21" s="1"/>
  <c r="AI151" i="21"/>
  <c r="AI148" i="21" s="1"/>
  <c r="E153" i="21"/>
  <c r="E148" i="21" s="1"/>
  <c r="M153" i="21"/>
  <c r="Y153" i="21"/>
  <c r="Y148" i="21" s="1"/>
  <c r="AC153" i="21"/>
  <c r="AC148" i="21" s="1"/>
  <c r="H154" i="21"/>
  <c r="H148" i="21" s="1"/>
  <c r="P154" i="21"/>
  <c r="P148" i="21" s="1"/>
  <c r="X154" i="21"/>
  <c r="X148" i="21" s="1"/>
  <c r="AJ154" i="21"/>
  <c r="AJ148" i="21" s="1"/>
  <c r="O160" i="21"/>
  <c r="O157" i="21" s="1"/>
  <c r="AE160" i="21"/>
  <c r="AE157" i="21" s="1"/>
  <c r="R161" i="21"/>
  <c r="R157" i="21" s="1"/>
  <c r="AH161" i="21"/>
  <c r="AH157" i="21" s="1"/>
  <c r="Q162" i="21"/>
  <c r="Q157" i="21" s="1"/>
  <c r="AG162" i="21"/>
  <c r="P163" i="21"/>
  <c r="AF163" i="21"/>
  <c r="AF157" i="21" s="1"/>
  <c r="O40" i="50"/>
  <c r="AH13" i="49"/>
  <c r="AH14" i="21"/>
  <c r="L87" i="21"/>
  <c r="L6" i="21" s="1"/>
  <c r="AB87" i="21"/>
  <c r="AB6" i="21" s="1"/>
  <c r="D94" i="21"/>
  <c r="P96" i="21"/>
  <c r="P94" i="21" s="1"/>
  <c r="AF96" i="21"/>
  <c r="AF94" i="21" s="1"/>
  <c r="AD125" i="21"/>
  <c r="AC126" i="21"/>
  <c r="AJ136" i="21"/>
  <c r="M13" i="49"/>
  <c r="M14" i="21"/>
  <c r="Y14" i="21"/>
  <c r="Y13" i="49"/>
  <c r="S42" i="21"/>
  <c r="S40" i="49"/>
  <c r="H50" i="21"/>
  <c r="W51" i="21"/>
  <c r="AB59" i="21"/>
  <c r="AB58" i="21" s="1"/>
  <c r="AA60" i="21"/>
  <c r="AA6" i="21" s="1"/>
  <c r="J61" i="21"/>
  <c r="J58" i="21" s="1"/>
  <c r="W69" i="21"/>
  <c r="N70" i="21"/>
  <c r="D76" i="21"/>
  <c r="AF77" i="21"/>
  <c r="AF76" i="21" s="1"/>
  <c r="G78" i="21"/>
  <c r="C78" i="21" s="1"/>
  <c r="S78" i="21"/>
  <c r="S76" i="21" s="1"/>
  <c r="AD79" i="21"/>
  <c r="AD76" i="21" s="1"/>
  <c r="S87" i="21"/>
  <c r="Z88" i="21"/>
  <c r="AI96" i="21"/>
  <c r="AI94" i="21" s="1"/>
  <c r="Z97" i="21"/>
  <c r="Z94" i="21" s="1"/>
  <c r="E98" i="21"/>
  <c r="L40" i="21"/>
  <c r="AB40" i="21"/>
  <c r="AJ40" i="21"/>
  <c r="D58" i="21"/>
  <c r="P58" i="21"/>
  <c r="AJ58" i="21"/>
  <c r="T76" i="21"/>
  <c r="K94" i="21"/>
  <c r="W94" i="21"/>
  <c r="F112" i="21"/>
  <c r="N112" i="21"/>
  <c r="R112" i="21"/>
  <c r="V112" i="21"/>
  <c r="AD112" i="21"/>
  <c r="AH112" i="21"/>
  <c r="J121" i="21"/>
  <c r="N121" i="21"/>
  <c r="R121" i="21"/>
  <c r="V121" i="21"/>
  <c r="Z121" i="21"/>
  <c r="AH121" i="21"/>
  <c r="F139" i="21"/>
  <c r="N139" i="21"/>
  <c r="V139" i="21"/>
  <c r="AD139" i="21"/>
  <c r="F148" i="21"/>
  <c r="J148" i="21"/>
  <c r="N148" i="21"/>
  <c r="R148" i="21"/>
  <c r="V148" i="21"/>
  <c r="Z148" i="21"/>
  <c r="AD148" i="21"/>
  <c r="AH148" i="21"/>
  <c r="F157" i="21"/>
  <c r="J157" i="21"/>
  <c r="N157" i="21"/>
  <c r="V157" i="21"/>
  <c r="Z157" i="21"/>
  <c r="AD157" i="21"/>
  <c r="F13" i="50"/>
  <c r="V13" i="50"/>
  <c r="F31" i="50"/>
  <c r="J31" i="50"/>
  <c r="N31" i="50"/>
  <c r="R31" i="50"/>
  <c r="V31" i="50"/>
  <c r="Z31" i="50"/>
  <c r="AD31" i="50"/>
  <c r="AH31" i="50"/>
  <c r="E31" i="50"/>
  <c r="I31" i="50"/>
  <c r="M31" i="50"/>
  <c r="Q31" i="50"/>
  <c r="U31" i="50"/>
  <c r="Y31" i="50"/>
  <c r="AC31" i="50"/>
  <c r="AG31" i="50"/>
  <c r="H31" i="50"/>
  <c r="X31" i="50"/>
  <c r="K40" i="50"/>
  <c r="S40" i="50"/>
  <c r="AA40" i="50"/>
  <c r="AI40" i="50"/>
  <c r="M31" i="51"/>
  <c r="Q31" i="51"/>
  <c r="U31" i="51"/>
  <c r="AC31" i="51"/>
  <c r="AG31" i="51"/>
  <c r="I89" i="17"/>
  <c r="R13" i="52"/>
  <c r="Z13" i="52"/>
  <c r="D31" i="52"/>
  <c r="T31" i="52"/>
  <c r="AJ31" i="52"/>
  <c r="AF31" i="52"/>
  <c r="AI40" i="52"/>
  <c r="G40" i="52"/>
  <c r="O40" i="52"/>
  <c r="F13" i="53"/>
  <c r="J13" i="53"/>
  <c r="N13" i="53"/>
  <c r="R13" i="53"/>
  <c r="V13" i="53"/>
  <c r="Z13" i="53"/>
  <c r="AD13" i="53"/>
  <c r="AH13" i="53"/>
  <c r="I13" i="53"/>
  <c r="U13" i="53"/>
  <c r="Y13" i="53"/>
  <c r="Q49" i="53"/>
  <c r="H13" i="49"/>
  <c r="H14" i="21"/>
  <c r="P13" i="49"/>
  <c r="P14" i="21"/>
  <c r="X13" i="49"/>
  <c r="X14" i="21"/>
  <c r="AF13" i="49"/>
  <c r="AF14" i="21"/>
  <c r="K22" i="49"/>
  <c r="K23" i="21"/>
  <c r="S22" i="49"/>
  <c r="S23" i="21"/>
  <c r="AA22" i="49"/>
  <c r="AA23" i="21"/>
  <c r="E22" i="49"/>
  <c r="E25" i="21"/>
  <c r="M22" i="49"/>
  <c r="M25" i="21"/>
  <c r="U22" i="49"/>
  <c r="U25" i="21"/>
  <c r="AC22" i="49"/>
  <c r="AC25" i="21"/>
  <c r="AJ22" i="49"/>
  <c r="AJ26" i="21"/>
  <c r="K31" i="49"/>
  <c r="K32" i="21"/>
  <c r="S31" i="49"/>
  <c r="S32" i="21"/>
  <c r="AA31" i="49"/>
  <c r="AA32" i="21"/>
  <c r="AI31" i="49"/>
  <c r="AI32" i="21"/>
  <c r="Z31" i="49"/>
  <c r="Z33" i="21"/>
  <c r="AH31" i="49"/>
  <c r="AH33" i="21"/>
  <c r="I31" i="49"/>
  <c r="I34" i="21"/>
  <c r="Q31" i="49"/>
  <c r="Q34" i="21"/>
  <c r="U31" i="49"/>
  <c r="U34" i="21"/>
  <c r="Y31" i="49"/>
  <c r="Y34" i="21"/>
  <c r="AG31" i="49"/>
  <c r="AG34" i="21"/>
  <c r="L31" i="49"/>
  <c r="L35" i="21"/>
  <c r="P31" i="49"/>
  <c r="P35" i="21"/>
  <c r="AB31" i="49"/>
  <c r="AB35" i="21"/>
  <c r="AF31" i="49"/>
  <c r="AF35" i="21"/>
  <c r="AJ31" i="49"/>
  <c r="AJ35" i="21"/>
  <c r="G40" i="49"/>
  <c r="G41" i="21"/>
  <c r="G40" i="21" s="1"/>
  <c r="K40" i="49"/>
  <c r="K41" i="21"/>
  <c r="K40" i="21" s="1"/>
  <c r="W40" i="49"/>
  <c r="W41" i="21"/>
  <c r="W40" i="21" s="1"/>
  <c r="AA40" i="49"/>
  <c r="AA41" i="21"/>
  <c r="AA40" i="21" s="1"/>
  <c r="F40" i="49"/>
  <c r="F42" i="21"/>
  <c r="F40" i="21" s="1"/>
  <c r="V40" i="49"/>
  <c r="V42" i="21"/>
  <c r="V40" i="21" s="1"/>
  <c r="Q40" i="49"/>
  <c r="Q43" i="21"/>
  <c r="Q40" i="21" s="1"/>
  <c r="AG40" i="49"/>
  <c r="AG43" i="21"/>
  <c r="AG40" i="21" s="1"/>
  <c r="G50" i="21"/>
  <c r="O50" i="21"/>
  <c r="S50" i="21"/>
  <c r="AE50" i="21"/>
  <c r="AI50" i="21"/>
  <c r="N51" i="21"/>
  <c r="AD51" i="21"/>
  <c r="AD49" i="21" s="1"/>
  <c r="I52" i="21"/>
  <c r="Y52" i="21"/>
  <c r="G59" i="21"/>
  <c r="G58" i="21" s="1"/>
  <c r="O59" i="21"/>
  <c r="O58" i="21" s="1"/>
  <c r="S59" i="21"/>
  <c r="S58" i="21" s="1"/>
  <c r="W59" i="21"/>
  <c r="W58" i="21" s="1"/>
  <c r="AE59" i="21"/>
  <c r="AE58" i="21" s="1"/>
  <c r="AI59" i="21"/>
  <c r="AI58" i="21" s="1"/>
  <c r="R60" i="21"/>
  <c r="AH60" i="21"/>
  <c r="AH58" i="21" s="1"/>
  <c r="M61" i="21"/>
  <c r="M58" i="21" s="1"/>
  <c r="AC61" i="21"/>
  <c r="AC58" i="21" s="1"/>
  <c r="O77" i="21"/>
  <c r="O76" i="21" s="1"/>
  <c r="AE77" i="21"/>
  <c r="AE76" i="21" s="1"/>
  <c r="J96" i="21"/>
  <c r="J94" i="21" s="1"/>
  <c r="R96" i="21"/>
  <c r="R94" i="21" s="1"/>
  <c r="E112" i="21"/>
  <c r="E133" i="21"/>
  <c r="I133" i="21"/>
  <c r="M133" i="21"/>
  <c r="Q133" i="21"/>
  <c r="U133" i="21"/>
  <c r="Y133" i="21"/>
  <c r="AC133" i="21"/>
  <c r="AG133" i="21"/>
  <c r="G135" i="21"/>
  <c r="K135" i="21"/>
  <c r="O135" i="21"/>
  <c r="S135" i="21"/>
  <c r="W135" i="21"/>
  <c r="AA135" i="21"/>
  <c r="AE135" i="21"/>
  <c r="AI135" i="21"/>
  <c r="AC142" i="21"/>
  <c r="AC139" i="21" s="1"/>
  <c r="C139" i="49"/>
  <c r="D143" i="21"/>
  <c r="H143" i="21"/>
  <c r="L143" i="21"/>
  <c r="L139" i="21" s="1"/>
  <c r="T143" i="21"/>
  <c r="AB143" i="21"/>
  <c r="AB139" i="21" s="1"/>
  <c r="AJ143" i="21"/>
  <c r="AJ139" i="21" s="1"/>
  <c r="E160" i="21"/>
  <c r="E157" i="21" s="1"/>
  <c r="M160" i="21"/>
  <c r="M157" i="21" s="1"/>
  <c r="U160" i="21"/>
  <c r="U157" i="21" s="1"/>
  <c r="AC160" i="21"/>
  <c r="AC157" i="21" s="1"/>
  <c r="D161" i="21"/>
  <c r="L161" i="21"/>
  <c r="L157" i="21" s="1"/>
  <c r="T161" i="21"/>
  <c r="T157" i="21" s="1"/>
  <c r="AB161" i="21"/>
  <c r="AB157" i="21" s="1"/>
  <c r="AJ161" i="21"/>
  <c r="AJ157" i="21" s="1"/>
  <c r="K162" i="21"/>
  <c r="K157" i="21" s="1"/>
  <c r="S162" i="21"/>
  <c r="S157" i="21" s="1"/>
  <c r="AA162" i="21"/>
  <c r="AA157" i="21" s="1"/>
  <c r="AI162" i="21"/>
  <c r="AI157" i="21" s="1"/>
  <c r="D17" i="21"/>
  <c r="L17" i="21"/>
  <c r="P17" i="21"/>
  <c r="X17" i="21"/>
  <c r="AF17" i="21"/>
  <c r="L9" i="21"/>
  <c r="L21" i="21"/>
  <c r="T21" i="21"/>
  <c r="AB21" i="21"/>
  <c r="AJ21" i="21"/>
  <c r="J33" i="21"/>
  <c r="R33" i="21"/>
  <c r="M34" i="21"/>
  <c r="AC34" i="21"/>
  <c r="D35" i="21"/>
  <c r="H35" i="21"/>
  <c r="T35" i="21"/>
  <c r="X35" i="21"/>
  <c r="G36" i="21"/>
  <c r="K36" i="21"/>
  <c r="O36" i="21"/>
  <c r="S36" i="21"/>
  <c r="W36" i="21"/>
  <c r="AA36" i="21"/>
  <c r="AE36" i="21"/>
  <c r="AI36" i="21"/>
  <c r="F37" i="21"/>
  <c r="J37" i="21"/>
  <c r="J31" i="21" s="1"/>
  <c r="N37" i="21"/>
  <c r="R37" i="21"/>
  <c r="V37" i="21"/>
  <c r="Z37" i="21"/>
  <c r="Z31" i="21" s="1"/>
  <c r="AD37" i="21"/>
  <c r="AH37" i="21"/>
  <c r="E38" i="21"/>
  <c r="I38" i="21"/>
  <c r="M38" i="21"/>
  <c r="Q38" i="21"/>
  <c r="U38" i="21"/>
  <c r="Y38" i="21"/>
  <c r="AC38" i="21"/>
  <c r="AG38" i="21"/>
  <c r="D39" i="21"/>
  <c r="H39" i="21"/>
  <c r="L39" i="21"/>
  <c r="P39" i="21"/>
  <c r="T39" i="21"/>
  <c r="X39" i="21"/>
  <c r="AB39" i="21"/>
  <c r="AF39" i="21"/>
  <c r="AJ39" i="21"/>
  <c r="O40" i="21"/>
  <c r="S40" i="21"/>
  <c r="AE40" i="21"/>
  <c r="AI40" i="21"/>
  <c r="K50" i="21"/>
  <c r="W50" i="21"/>
  <c r="AA50" i="21"/>
  <c r="F51" i="21"/>
  <c r="J51" i="21"/>
  <c r="R51" i="21"/>
  <c r="V51" i="21"/>
  <c r="Z51" i="21"/>
  <c r="AH51" i="21"/>
  <c r="E52" i="21"/>
  <c r="M52" i="21"/>
  <c r="Q52" i="21"/>
  <c r="U52" i="21"/>
  <c r="AC52" i="21"/>
  <c r="AG52" i="21"/>
  <c r="D53" i="21"/>
  <c r="H53" i="21"/>
  <c r="L53" i="21"/>
  <c r="L49" i="21" s="1"/>
  <c r="P53" i="21"/>
  <c r="P49" i="21" s="1"/>
  <c r="T53" i="21"/>
  <c r="T49" i="21" s="1"/>
  <c r="X53" i="21"/>
  <c r="X49" i="21" s="1"/>
  <c r="AB53" i="21"/>
  <c r="AB49" i="21" s="1"/>
  <c r="AF53" i="21"/>
  <c r="AF49" i="21" s="1"/>
  <c r="AJ53" i="21"/>
  <c r="AJ49" i="21" s="1"/>
  <c r="G54" i="21"/>
  <c r="K54" i="21"/>
  <c r="O54" i="21"/>
  <c r="S54" i="21"/>
  <c r="W54" i="21"/>
  <c r="AA54" i="21"/>
  <c r="AE54" i="21"/>
  <c r="AI54" i="21"/>
  <c r="F55" i="21"/>
  <c r="J55" i="21"/>
  <c r="N55" i="21"/>
  <c r="R55" i="21"/>
  <c r="R49" i="21" s="1"/>
  <c r="V55" i="21"/>
  <c r="V49" i="21" s="1"/>
  <c r="Z55" i="21"/>
  <c r="AD55" i="21"/>
  <c r="AH55" i="21"/>
  <c r="E56" i="21"/>
  <c r="I56" i="21"/>
  <c r="M56" i="21"/>
  <c r="Q56" i="21"/>
  <c r="U56" i="21"/>
  <c r="Y56" i="21"/>
  <c r="AC56" i="21"/>
  <c r="AG56" i="21"/>
  <c r="D57" i="21"/>
  <c r="H57" i="21"/>
  <c r="L57" i="21"/>
  <c r="P57" i="21"/>
  <c r="T57" i="21"/>
  <c r="X57" i="21"/>
  <c r="AB57" i="21"/>
  <c r="AF57" i="21"/>
  <c r="AJ57" i="21"/>
  <c r="K58" i="21"/>
  <c r="G68" i="21"/>
  <c r="K68" i="21"/>
  <c r="O68" i="21"/>
  <c r="S68" i="21"/>
  <c r="W68" i="21"/>
  <c r="AA68" i="21"/>
  <c r="AE68" i="21"/>
  <c r="AI68" i="21"/>
  <c r="F69" i="21"/>
  <c r="J69" i="21"/>
  <c r="N69" i="21"/>
  <c r="R69" i="21"/>
  <c r="V69" i="21"/>
  <c r="Z69" i="21"/>
  <c r="AD69" i="21"/>
  <c r="AH69" i="21"/>
  <c r="E70" i="21"/>
  <c r="I70" i="21"/>
  <c r="M70" i="21"/>
  <c r="Q70" i="21"/>
  <c r="U70" i="21"/>
  <c r="Y70" i="21"/>
  <c r="AC70" i="21"/>
  <c r="AG70" i="21"/>
  <c r="D71" i="21"/>
  <c r="H71" i="21"/>
  <c r="H67" i="21" s="1"/>
  <c r="L71" i="21"/>
  <c r="L67" i="21" s="1"/>
  <c r="P71" i="21"/>
  <c r="P67" i="21" s="1"/>
  <c r="T71" i="21"/>
  <c r="T67" i="21" s="1"/>
  <c r="X71" i="21"/>
  <c r="X67" i="21" s="1"/>
  <c r="AB71" i="21"/>
  <c r="AF71" i="21"/>
  <c r="AF67" i="21" s="1"/>
  <c r="AJ71" i="21"/>
  <c r="AJ67" i="21" s="1"/>
  <c r="G72" i="21"/>
  <c r="K72" i="21"/>
  <c r="O72" i="21"/>
  <c r="S72" i="21"/>
  <c r="W72" i="21"/>
  <c r="AA72" i="21"/>
  <c r="AE72" i="21"/>
  <c r="AI72" i="21"/>
  <c r="F73" i="21"/>
  <c r="J73" i="21"/>
  <c r="N73" i="21"/>
  <c r="R73" i="21"/>
  <c r="V73" i="21"/>
  <c r="Z73" i="21"/>
  <c r="AD73" i="21"/>
  <c r="AH73" i="21"/>
  <c r="E74" i="21"/>
  <c r="I74" i="21"/>
  <c r="M74" i="21"/>
  <c r="Q74" i="21"/>
  <c r="U74" i="21"/>
  <c r="Y74" i="21"/>
  <c r="AC74" i="21"/>
  <c r="AG74" i="21"/>
  <c r="D75" i="21"/>
  <c r="H75" i="21"/>
  <c r="L75" i="21"/>
  <c r="P75" i="21"/>
  <c r="T75" i="21"/>
  <c r="X75" i="21"/>
  <c r="AB75" i="21"/>
  <c r="AF75" i="21"/>
  <c r="AJ75" i="21"/>
  <c r="W76" i="21"/>
  <c r="AA76" i="21"/>
  <c r="AI76" i="21"/>
  <c r="G86" i="21"/>
  <c r="K86" i="21"/>
  <c r="O86" i="21"/>
  <c r="S86" i="21"/>
  <c r="W86" i="21"/>
  <c r="AA86" i="21"/>
  <c r="AE86" i="21"/>
  <c r="AI86" i="21"/>
  <c r="F87" i="21"/>
  <c r="J87" i="21"/>
  <c r="N87" i="21"/>
  <c r="R87" i="21"/>
  <c r="V87" i="21"/>
  <c r="Z87" i="21"/>
  <c r="AD87" i="21"/>
  <c r="AH87" i="21"/>
  <c r="E88" i="21"/>
  <c r="I88" i="21"/>
  <c r="M88" i="21"/>
  <c r="Q88" i="21"/>
  <c r="U88" i="21"/>
  <c r="Y88" i="21"/>
  <c r="AC88" i="21"/>
  <c r="AG88" i="21"/>
  <c r="D89" i="21"/>
  <c r="H89" i="21"/>
  <c r="H85" i="21" s="1"/>
  <c r="L89" i="21"/>
  <c r="P89" i="21"/>
  <c r="P85" i="21" s="1"/>
  <c r="T89" i="21"/>
  <c r="T85" i="21" s="1"/>
  <c r="X89" i="21"/>
  <c r="X85" i="21" s="1"/>
  <c r="AB89" i="21"/>
  <c r="AF89" i="21"/>
  <c r="AF85" i="21" s="1"/>
  <c r="AJ89" i="21"/>
  <c r="AJ85" i="21" s="1"/>
  <c r="G90" i="21"/>
  <c r="G85" i="21" s="1"/>
  <c r="K90" i="21"/>
  <c r="K85" i="21" s="1"/>
  <c r="O90" i="21"/>
  <c r="O85" i="21" s="1"/>
  <c r="S90" i="21"/>
  <c r="W90" i="21"/>
  <c r="W85" i="21" s="1"/>
  <c r="AA90" i="21"/>
  <c r="AA85" i="21" s="1"/>
  <c r="AE90" i="21"/>
  <c r="AE85" i="21" s="1"/>
  <c r="AI90" i="21"/>
  <c r="F91" i="21"/>
  <c r="J91" i="21"/>
  <c r="N91" i="21"/>
  <c r="R91" i="21"/>
  <c r="V91" i="21"/>
  <c r="Z91" i="21"/>
  <c r="AD91" i="21"/>
  <c r="AH91" i="21"/>
  <c r="E92" i="21"/>
  <c r="I92" i="21"/>
  <c r="M92" i="21"/>
  <c r="Q92" i="21"/>
  <c r="U92" i="21"/>
  <c r="Y92" i="21"/>
  <c r="AC92" i="21"/>
  <c r="AG92" i="21"/>
  <c r="D93" i="21"/>
  <c r="H93" i="21"/>
  <c r="L93" i="21"/>
  <c r="P93" i="21"/>
  <c r="T93" i="21"/>
  <c r="X93" i="21"/>
  <c r="AB93" i="21"/>
  <c r="AF93" i="21"/>
  <c r="AJ93" i="21"/>
  <c r="V94" i="21"/>
  <c r="AD94" i="21"/>
  <c r="G104" i="21"/>
  <c r="K104" i="21"/>
  <c r="O104" i="21"/>
  <c r="S104" i="21"/>
  <c r="W104" i="21"/>
  <c r="AA104" i="21"/>
  <c r="AE104" i="21"/>
  <c r="AI104" i="21"/>
  <c r="F105" i="21"/>
  <c r="J105" i="21"/>
  <c r="N105" i="21"/>
  <c r="R105" i="21"/>
  <c r="V105" i="21"/>
  <c r="Z105" i="21"/>
  <c r="AD105" i="21"/>
  <c r="AH105" i="21"/>
  <c r="E106" i="21"/>
  <c r="I106" i="21"/>
  <c r="M106" i="21"/>
  <c r="Q106" i="21"/>
  <c r="U106" i="21"/>
  <c r="U103" i="21" s="1"/>
  <c r="Y106" i="21"/>
  <c r="AC106" i="21"/>
  <c r="AG106" i="21"/>
  <c r="D107" i="21"/>
  <c r="H107" i="21"/>
  <c r="L107" i="21"/>
  <c r="L103" i="21" s="1"/>
  <c r="P107" i="21"/>
  <c r="T107" i="21"/>
  <c r="T103" i="21" s="1"/>
  <c r="X107" i="21"/>
  <c r="AB107" i="21"/>
  <c r="AB103" i="21" s="1"/>
  <c r="AF107" i="21"/>
  <c r="AJ107" i="21"/>
  <c r="AJ103" i="21" s="1"/>
  <c r="G108" i="21"/>
  <c r="G103" i="21" s="1"/>
  <c r="K108" i="21"/>
  <c r="K103" i="21" s="1"/>
  <c r="O108" i="21"/>
  <c r="O103" i="21" s="1"/>
  <c r="S108" i="21"/>
  <c r="S103" i="21" s="1"/>
  <c r="W108" i="21"/>
  <c r="W103" i="21" s="1"/>
  <c r="AA108" i="21"/>
  <c r="AA103" i="21" s="1"/>
  <c r="AE108" i="21"/>
  <c r="AE103" i="21" s="1"/>
  <c r="AI108" i="21"/>
  <c r="AI103" i="21" s="1"/>
  <c r="F109" i="21"/>
  <c r="J109" i="21"/>
  <c r="N109" i="21"/>
  <c r="R109" i="21"/>
  <c r="V109" i="21"/>
  <c r="Z109" i="21"/>
  <c r="AD109" i="21"/>
  <c r="AH109" i="21"/>
  <c r="E110" i="21"/>
  <c r="I110" i="21"/>
  <c r="M110" i="21"/>
  <c r="Q110" i="21"/>
  <c r="U110" i="21"/>
  <c r="Y110" i="21"/>
  <c r="AC110" i="21"/>
  <c r="AG110" i="21"/>
  <c r="D111" i="21"/>
  <c r="H111" i="21"/>
  <c r="L111" i="21"/>
  <c r="P111" i="21"/>
  <c r="T111" i="21"/>
  <c r="X111" i="21"/>
  <c r="AB111" i="21"/>
  <c r="AF111" i="21"/>
  <c r="AJ111" i="21"/>
  <c r="I112" i="21"/>
  <c r="M112" i="21"/>
  <c r="Q112" i="21"/>
  <c r="U112" i="21"/>
  <c r="Y112" i="21"/>
  <c r="AC112" i="21"/>
  <c r="AG112" i="21"/>
  <c r="E121" i="21"/>
  <c r="I121" i="21"/>
  <c r="M121" i="21"/>
  <c r="Q121" i="21"/>
  <c r="U121" i="21"/>
  <c r="Y121" i="21"/>
  <c r="AC121" i="21"/>
  <c r="AG121" i="21"/>
  <c r="E139" i="21"/>
  <c r="I139" i="21"/>
  <c r="Q139" i="21"/>
  <c r="U139" i="21"/>
  <c r="AG139" i="21"/>
  <c r="I148" i="21"/>
  <c r="M148" i="21"/>
  <c r="Q148" i="21"/>
  <c r="U148" i="21"/>
  <c r="AG148" i="21"/>
  <c r="I157" i="21"/>
  <c r="Y157" i="21"/>
  <c r="G22" i="50"/>
  <c r="K22" i="50"/>
  <c r="O22" i="50"/>
  <c r="S22" i="50"/>
  <c r="W22" i="50"/>
  <c r="AA22" i="50"/>
  <c r="AE22" i="50"/>
  <c r="AI22" i="50"/>
  <c r="F22" i="50"/>
  <c r="J22" i="50"/>
  <c r="N22" i="50"/>
  <c r="R22" i="50"/>
  <c r="V22" i="50"/>
  <c r="Z22" i="50"/>
  <c r="AD22" i="50"/>
  <c r="AH22" i="50"/>
  <c r="I22" i="50"/>
  <c r="Y22" i="50"/>
  <c r="I22" i="52"/>
  <c r="Q22" i="52"/>
  <c r="Y22" i="52"/>
  <c r="AG22" i="52"/>
  <c r="F40" i="52"/>
  <c r="J40" i="52"/>
  <c r="N40" i="52"/>
  <c r="R40" i="52"/>
  <c r="V40" i="52"/>
  <c r="Z40" i="52"/>
  <c r="AD40" i="52"/>
  <c r="AH40" i="52"/>
  <c r="E13" i="53"/>
  <c r="Q13" i="53"/>
  <c r="AG13" i="53"/>
  <c r="D22" i="53"/>
  <c r="H22" i="53"/>
  <c r="T22" i="53"/>
  <c r="S31" i="53"/>
  <c r="AI31" i="53"/>
  <c r="F40" i="53"/>
  <c r="J40" i="53"/>
  <c r="R40" i="53"/>
  <c r="V40" i="53"/>
  <c r="Z40" i="53"/>
  <c r="AH40" i="53"/>
  <c r="L13" i="49"/>
  <c r="L14" i="21"/>
  <c r="AB13" i="49"/>
  <c r="AB14" i="21"/>
  <c r="G22" i="49"/>
  <c r="G23" i="21"/>
  <c r="O22" i="49"/>
  <c r="O23" i="21"/>
  <c r="W22" i="49"/>
  <c r="W23" i="21"/>
  <c r="AE22" i="49"/>
  <c r="AE23" i="21"/>
  <c r="AI22" i="49"/>
  <c r="AI23" i="21"/>
  <c r="J22" i="49"/>
  <c r="J24" i="21"/>
  <c r="R22" i="49"/>
  <c r="R24" i="21"/>
  <c r="Z22" i="49"/>
  <c r="Z24" i="21"/>
  <c r="AH22" i="49"/>
  <c r="AH24" i="21"/>
  <c r="Q22" i="49"/>
  <c r="Q25" i="21"/>
  <c r="Y22" i="49"/>
  <c r="Y25" i="21"/>
  <c r="H22" i="49"/>
  <c r="H26" i="21"/>
  <c r="P22" i="49"/>
  <c r="P26" i="21"/>
  <c r="X22" i="49"/>
  <c r="X26" i="21"/>
  <c r="G31" i="49"/>
  <c r="G32" i="21"/>
  <c r="O31" i="49"/>
  <c r="O32" i="21"/>
  <c r="W31" i="49"/>
  <c r="W32" i="21"/>
  <c r="F31" i="49"/>
  <c r="F33" i="21"/>
  <c r="F31" i="21" s="1"/>
  <c r="V31" i="49"/>
  <c r="V33" i="21"/>
  <c r="E31" i="49"/>
  <c r="E34" i="21"/>
  <c r="G13" i="49"/>
  <c r="G14" i="21"/>
  <c r="O13" i="49"/>
  <c r="O14" i="21"/>
  <c r="W13" i="49"/>
  <c r="W14" i="21"/>
  <c r="AE13" i="49"/>
  <c r="AE14" i="21"/>
  <c r="D121" i="21"/>
  <c r="D21" i="21"/>
  <c r="H17" i="21"/>
  <c r="T17" i="21"/>
  <c r="AB17" i="21"/>
  <c r="AJ17" i="21"/>
  <c r="P9" i="21"/>
  <c r="H21" i="21"/>
  <c r="P21" i="21"/>
  <c r="X21" i="21"/>
  <c r="AF21" i="21"/>
  <c r="AE32" i="21"/>
  <c r="N33" i="21"/>
  <c r="AD33" i="21"/>
  <c r="K14" i="21"/>
  <c r="S14" i="21"/>
  <c r="AA14" i="21"/>
  <c r="AI14" i="21"/>
  <c r="O6" i="21"/>
  <c r="W6" i="21"/>
  <c r="AE6" i="21"/>
  <c r="G18" i="21"/>
  <c r="K18" i="21"/>
  <c r="O18" i="21"/>
  <c r="S18" i="21"/>
  <c r="W18" i="21"/>
  <c r="AA18" i="21"/>
  <c r="AE18" i="21"/>
  <c r="AI18" i="21"/>
  <c r="K10" i="21"/>
  <c r="O10" i="21"/>
  <c r="AE10" i="21"/>
  <c r="AE11" i="21"/>
  <c r="AI11" i="21"/>
  <c r="N40" i="21"/>
  <c r="R40" i="21"/>
  <c r="Z40" i="21"/>
  <c r="AD40" i="21"/>
  <c r="AH40" i="21"/>
  <c r="N49" i="21"/>
  <c r="N58" i="21"/>
  <c r="R58" i="21"/>
  <c r="V58" i="21"/>
  <c r="Z58" i="21"/>
  <c r="AD58" i="21"/>
  <c r="V67" i="21"/>
  <c r="F76" i="21"/>
  <c r="J76" i="21"/>
  <c r="N76" i="21"/>
  <c r="R76" i="21"/>
  <c r="V76" i="21"/>
  <c r="Z76" i="21"/>
  <c r="AH76" i="21"/>
  <c r="I94" i="21"/>
  <c r="Q94" i="21"/>
  <c r="Y94" i="21"/>
  <c r="AC94" i="21"/>
  <c r="AG94" i="21"/>
  <c r="D112" i="21"/>
  <c r="H112" i="21"/>
  <c r="L112" i="21"/>
  <c r="P112" i="21"/>
  <c r="T112" i="21"/>
  <c r="X112" i="21"/>
  <c r="AB112" i="21"/>
  <c r="AF112" i="21"/>
  <c r="AJ112" i="21"/>
  <c r="H121" i="21"/>
  <c r="L121" i="21"/>
  <c r="P121" i="21"/>
  <c r="T121" i="21"/>
  <c r="X121" i="21"/>
  <c r="AB121" i="21"/>
  <c r="AF121" i="21"/>
  <c r="AJ121" i="21"/>
  <c r="F131" i="21"/>
  <c r="J131" i="21"/>
  <c r="N131" i="21"/>
  <c r="R131" i="21"/>
  <c r="R5" i="21" s="1"/>
  <c r="V131" i="21"/>
  <c r="Z131" i="21"/>
  <c r="Z5" i="21" s="1"/>
  <c r="AD131" i="21"/>
  <c r="AH131" i="21"/>
  <c r="E132" i="21"/>
  <c r="E6" i="21" s="1"/>
  <c r="I132" i="21"/>
  <c r="I6" i="21" s="1"/>
  <c r="M132" i="21"/>
  <c r="M6" i="21" s="1"/>
  <c r="Q132" i="21"/>
  <c r="Q6" i="21" s="1"/>
  <c r="U132" i="21"/>
  <c r="U6" i="21" s="1"/>
  <c r="Y132" i="21"/>
  <c r="Y6" i="21" s="1"/>
  <c r="AC132" i="21"/>
  <c r="AC6" i="21" s="1"/>
  <c r="AG132" i="21"/>
  <c r="AG6" i="21" s="1"/>
  <c r="D133" i="21"/>
  <c r="H133" i="21"/>
  <c r="L133" i="21"/>
  <c r="L7" i="21" s="1"/>
  <c r="P133" i="21"/>
  <c r="T133" i="21"/>
  <c r="X133" i="21"/>
  <c r="X7" i="21" s="1"/>
  <c r="AB133" i="21"/>
  <c r="AB7" i="21" s="1"/>
  <c r="AF133" i="21"/>
  <c r="AJ133" i="21"/>
  <c r="G134" i="21"/>
  <c r="K134" i="21"/>
  <c r="K8" i="21" s="1"/>
  <c r="O134" i="21"/>
  <c r="O8" i="21" s="1"/>
  <c r="S134" i="21"/>
  <c r="W134" i="21"/>
  <c r="AA134" i="21"/>
  <c r="AE134" i="21"/>
  <c r="AE8" i="21" s="1"/>
  <c r="AI134" i="21"/>
  <c r="F135" i="21"/>
  <c r="F130" i="21" s="1"/>
  <c r="J135" i="21"/>
  <c r="J9" i="21" s="1"/>
  <c r="N135" i="21"/>
  <c r="N130" i="21" s="1"/>
  <c r="R135" i="21"/>
  <c r="R9" i="21" s="1"/>
  <c r="V135" i="21"/>
  <c r="V9" i="21" s="1"/>
  <c r="Z135" i="21"/>
  <c r="AD135" i="21"/>
  <c r="AD130" i="21" s="1"/>
  <c r="AH135" i="21"/>
  <c r="E136" i="21"/>
  <c r="E10" i="21" s="1"/>
  <c r="I136" i="21"/>
  <c r="I10" i="21" s="1"/>
  <c r="M136" i="21"/>
  <c r="M10" i="21" s="1"/>
  <c r="Q136" i="21"/>
  <c r="Q10" i="21" s="1"/>
  <c r="U136" i="21"/>
  <c r="U10" i="21" s="1"/>
  <c r="Y136" i="21"/>
  <c r="Y10" i="21" s="1"/>
  <c r="AC136" i="21"/>
  <c r="AC10" i="21" s="1"/>
  <c r="AG136" i="21"/>
  <c r="AG10" i="21" s="1"/>
  <c r="D137" i="21"/>
  <c r="H137" i="21"/>
  <c r="H11" i="21" s="1"/>
  <c r="L137" i="21"/>
  <c r="L11" i="21" s="1"/>
  <c r="P137" i="21"/>
  <c r="P11" i="21" s="1"/>
  <c r="T137" i="21"/>
  <c r="T11" i="21" s="1"/>
  <c r="X137" i="21"/>
  <c r="X11" i="21" s="1"/>
  <c r="AB137" i="21"/>
  <c r="AB11" i="21" s="1"/>
  <c r="AF137" i="21"/>
  <c r="AF11" i="21" s="1"/>
  <c r="AJ137" i="21"/>
  <c r="AJ11" i="21" s="1"/>
  <c r="G138" i="21"/>
  <c r="K138" i="21"/>
  <c r="K12" i="21" s="1"/>
  <c r="O138" i="21"/>
  <c r="O12" i="21" s="1"/>
  <c r="S138" i="21"/>
  <c r="S12" i="21" s="1"/>
  <c r="W138" i="21"/>
  <c r="W12" i="21" s="1"/>
  <c r="AA138" i="21"/>
  <c r="AA12" i="21" s="1"/>
  <c r="AE138" i="21"/>
  <c r="AE12" i="21" s="1"/>
  <c r="AI138" i="21"/>
  <c r="AI12" i="21" s="1"/>
  <c r="H139" i="21"/>
  <c r="T139" i="21"/>
  <c r="AF139" i="21"/>
  <c r="D148" i="21"/>
  <c r="L148" i="21"/>
  <c r="T148" i="21"/>
  <c r="AB148" i="21"/>
  <c r="AF148" i="21"/>
  <c r="H157" i="21"/>
  <c r="X157" i="21"/>
  <c r="D31" i="50"/>
  <c r="L31" i="50"/>
  <c r="T31" i="50"/>
  <c r="AB31" i="50"/>
  <c r="AJ31" i="50"/>
  <c r="F40" i="50"/>
  <c r="J40" i="50"/>
  <c r="N40" i="50"/>
  <c r="R40" i="50"/>
  <c r="V40" i="50"/>
  <c r="Z40" i="50"/>
  <c r="AD40" i="50"/>
  <c r="AH40" i="50"/>
  <c r="G40" i="50"/>
  <c r="W40" i="50"/>
  <c r="E22" i="52"/>
  <c r="U22" i="52"/>
  <c r="F31" i="52"/>
  <c r="J31" i="52"/>
  <c r="N31" i="52"/>
  <c r="R31" i="52"/>
  <c r="V31" i="52"/>
  <c r="Z31" i="52"/>
  <c r="AD31" i="52"/>
  <c r="AH31" i="52"/>
  <c r="E40" i="52"/>
  <c r="I40" i="52"/>
  <c r="M40" i="52"/>
  <c r="Q40" i="52"/>
  <c r="U40" i="52"/>
  <c r="Y40" i="52"/>
  <c r="AC40" i="52"/>
  <c r="AG40" i="52"/>
  <c r="D22" i="49"/>
  <c r="L22" i="49"/>
  <c r="T22" i="49"/>
  <c r="AB22" i="49"/>
  <c r="AF22" i="49"/>
  <c r="D40" i="49"/>
  <c r="H40" i="49"/>
  <c r="L40" i="49"/>
  <c r="P40" i="49"/>
  <c r="T40" i="49"/>
  <c r="AB40" i="49"/>
  <c r="AF40" i="49"/>
  <c r="M31" i="49"/>
  <c r="AC31" i="49"/>
  <c r="H31" i="49"/>
  <c r="X31" i="49"/>
  <c r="F22" i="49"/>
  <c r="N22" i="49"/>
  <c r="V22" i="49"/>
  <c r="I22" i="49"/>
  <c r="AG22" i="49"/>
  <c r="J31" i="49"/>
  <c r="N31" i="49"/>
  <c r="AD31" i="49"/>
  <c r="R40" i="49"/>
  <c r="AH40" i="49"/>
  <c r="E40" i="49"/>
  <c r="U40" i="49"/>
  <c r="R22" i="51"/>
  <c r="AH22" i="51"/>
  <c r="D13" i="50"/>
  <c r="H13" i="50"/>
  <c r="L13" i="50"/>
  <c r="P13" i="50"/>
  <c r="T13" i="50"/>
  <c r="X13" i="50"/>
  <c r="AB13" i="50"/>
  <c r="AF13" i="50"/>
  <c r="AJ13" i="50"/>
  <c r="G13" i="50"/>
  <c r="K13" i="50"/>
  <c r="O13" i="50"/>
  <c r="S13" i="50"/>
  <c r="W13" i="50"/>
  <c r="AA13" i="50"/>
  <c r="AE13" i="50"/>
  <c r="AI13" i="50"/>
  <c r="D22" i="50"/>
  <c r="H22" i="50"/>
  <c r="L22" i="50"/>
  <c r="P22" i="50"/>
  <c r="T22" i="50"/>
  <c r="X22" i="50"/>
  <c r="AB22" i="50"/>
  <c r="AF22" i="50"/>
  <c r="AJ22" i="50"/>
  <c r="G31" i="50"/>
  <c r="K31" i="50"/>
  <c r="O31" i="50"/>
  <c r="S31" i="50"/>
  <c r="W31" i="50"/>
  <c r="AA31" i="50"/>
  <c r="AE31" i="50"/>
  <c r="AI31" i="50"/>
  <c r="E13" i="51"/>
  <c r="I13" i="51"/>
  <c r="M13" i="51"/>
  <c r="Q13" i="51"/>
  <c r="U13" i="51"/>
  <c r="Y13" i="51"/>
  <c r="AC13" i="51"/>
  <c r="AG13" i="51"/>
  <c r="E13" i="50"/>
  <c r="I13" i="50"/>
  <c r="M13" i="50"/>
  <c r="Q13" i="50"/>
  <c r="U13" i="50"/>
  <c r="Y13" i="50"/>
  <c r="AC13" i="50"/>
  <c r="AG13" i="50"/>
  <c r="F13" i="51"/>
  <c r="J13" i="51"/>
  <c r="N13" i="51"/>
  <c r="R13" i="51"/>
  <c r="E40" i="50"/>
  <c r="I40" i="50"/>
  <c r="M40" i="50"/>
  <c r="Q40" i="50"/>
  <c r="U40" i="50"/>
  <c r="Y40" i="50"/>
  <c r="AC40" i="50"/>
  <c r="AG40" i="50"/>
  <c r="D40" i="50"/>
  <c r="H40" i="50"/>
  <c r="L40" i="50"/>
  <c r="P40" i="50"/>
  <c r="T40" i="50"/>
  <c r="X40" i="50"/>
  <c r="AB40" i="50"/>
  <c r="AF40" i="50"/>
  <c r="AJ40" i="50"/>
  <c r="V13" i="51"/>
  <c r="Z13" i="51"/>
  <c r="AD13" i="51"/>
  <c r="AH13" i="51"/>
  <c r="G31" i="51"/>
  <c r="K31" i="51"/>
  <c r="O31" i="51"/>
  <c r="S31" i="51"/>
  <c r="W31" i="51"/>
  <c r="AA31" i="51"/>
  <c r="AE31" i="51"/>
  <c r="AI31" i="51"/>
  <c r="F40" i="51"/>
  <c r="J40" i="51"/>
  <c r="N40" i="51"/>
  <c r="R40" i="51"/>
  <c r="V40" i="51"/>
  <c r="Z40" i="51"/>
  <c r="AD40" i="51"/>
  <c r="AH40" i="51"/>
  <c r="E13" i="52"/>
  <c r="I13" i="52"/>
  <c r="M13" i="52"/>
  <c r="Q13" i="52"/>
  <c r="U13" i="52"/>
  <c r="Y13" i="52"/>
  <c r="AC13" i="52"/>
  <c r="AG13" i="52"/>
  <c r="G13" i="52"/>
  <c r="K13" i="52"/>
  <c r="O13" i="52"/>
  <c r="S13" i="52"/>
  <c r="W13" i="52"/>
  <c r="AA13" i="52"/>
  <c r="AE13" i="52"/>
  <c r="AI13" i="52"/>
  <c r="G22" i="51"/>
  <c r="K22" i="51"/>
  <c r="O22" i="51"/>
  <c r="S22" i="51"/>
  <c r="W22" i="51"/>
  <c r="AA22" i="51"/>
  <c r="AE22" i="51"/>
  <c r="AI22" i="51"/>
  <c r="D31" i="51"/>
  <c r="H31" i="51"/>
  <c r="L31" i="51"/>
  <c r="P31" i="51"/>
  <c r="T31" i="51"/>
  <c r="X31" i="51"/>
  <c r="AB31" i="51"/>
  <c r="AF31" i="51"/>
  <c r="AJ31" i="51"/>
  <c r="I31" i="51"/>
  <c r="G40" i="51"/>
  <c r="K40" i="51"/>
  <c r="O40" i="51"/>
  <c r="S40" i="51"/>
  <c r="W40" i="51"/>
  <c r="AA40" i="51"/>
  <c r="AE40" i="51"/>
  <c r="AI40" i="51"/>
  <c r="F13" i="52"/>
  <c r="V13" i="52"/>
  <c r="E22" i="51"/>
  <c r="I22" i="51"/>
  <c r="M22" i="51"/>
  <c r="Q22" i="51"/>
  <c r="U22" i="51"/>
  <c r="Y22" i="51"/>
  <c r="AC22" i="51"/>
  <c r="AG22" i="51"/>
  <c r="F31" i="51"/>
  <c r="J31" i="51"/>
  <c r="N31" i="51"/>
  <c r="R31" i="51"/>
  <c r="V31" i="51"/>
  <c r="Z31" i="51"/>
  <c r="AD31" i="51"/>
  <c r="AH31" i="51"/>
  <c r="E40" i="51"/>
  <c r="I40" i="51"/>
  <c r="M40" i="51"/>
  <c r="Q40" i="51"/>
  <c r="U40" i="51"/>
  <c r="Y40" i="51"/>
  <c r="AC40" i="51"/>
  <c r="AG40" i="51"/>
  <c r="C103" i="51"/>
  <c r="G22" i="52"/>
  <c r="K22" i="52"/>
  <c r="O22" i="52"/>
  <c r="S22" i="52"/>
  <c r="W22" i="52"/>
  <c r="AA22" i="52"/>
  <c r="AE22" i="52"/>
  <c r="AI22" i="52"/>
  <c r="F22" i="52"/>
  <c r="J22" i="52"/>
  <c r="D40" i="52"/>
  <c r="H40" i="52"/>
  <c r="L40" i="52"/>
  <c r="P40" i="52"/>
  <c r="T40" i="52"/>
  <c r="X40" i="52"/>
  <c r="AB40" i="52"/>
  <c r="AF40" i="52"/>
  <c r="AJ40" i="52"/>
  <c r="G22" i="53"/>
  <c r="K22" i="53"/>
  <c r="O22" i="53"/>
  <c r="S22" i="53"/>
  <c r="D13" i="52"/>
  <c r="H13" i="52"/>
  <c r="L13" i="52"/>
  <c r="P13" i="52"/>
  <c r="T13" i="52"/>
  <c r="X13" i="52"/>
  <c r="AB13" i="52"/>
  <c r="AF13" i="52"/>
  <c r="AJ13" i="52"/>
  <c r="D22" i="52"/>
  <c r="H22" i="52"/>
  <c r="L22" i="52"/>
  <c r="P22" i="52"/>
  <c r="T22" i="52"/>
  <c r="X22" i="52"/>
  <c r="AB22" i="52"/>
  <c r="AF22" i="52"/>
  <c r="AJ22" i="52"/>
  <c r="N22" i="52"/>
  <c r="R22" i="52"/>
  <c r="V22" i="52"/>
  <c r="Z22" i="52"/>
  <c r="AD22" i="52"/>
  <c r="AH22" i="52"/>
  <c r="G31" i="52"/>
  <c r="K31" i="52"/>
  <c r="O31" i="52"/>
  <c r="S31" i="52"/>
  <c r="W31" i="52"/>
  <c r="AA31" i="52"/>
  <c r="AE31" i="52"/>
  <c r="AI31" i="52"/>
  <c r="E31" i="52"/>
  <c r="I31" i="52"/>
  <c r="M31" i="52"/>
  <c r="Q31" i="52"/>
  <c r="U31" i="52"/>
  <c r="Y31" i="52"/>
  <c r="AC31" i="52"/>
  <c r="AG31" i="52"/>
  <c r="D13" i="53"/>
  <c r="H13" i="53"/>
  <c r="L13" i="53"/>
  <c r="P13" i="53"/>
  <c r="T13" i="53"/>
  <c r="X13" i="53"/>
  <c r="AB13" i="53"/>
  <c r="AF13" i="53"/>
  <c r="AJ13" i="53"/>
  <c r="G13" i="53"/>
  <c r="K13" i="53"/>
  <c r="O13" i="53"/>
  <c r="S13" i="53"/>
  <c r="W13" i="53"/>
  <c r="AA13" i="53"/>
  <c r="AE13" i="53"/>
  <c r="AI13" i="53"/>
  <c r="E22" i="53"/>
  <c r="I22" i="53"/>
  <c r="M22" i="53"/>
  <c r="Q22" i="53"/>
  <c r="U22" i="53"/>
  <c r="Y22" i="53"/>
  <c r="AC22" i="53"/>
  <c r="AG22" i="53"/>
  <c r="D31" i="53"/>
  <c r="H31" i="53"/>
  <c r="L31" i="53"/>
  <c r="P31" i="53"/>
  <c r="T31" i="53"/>
  <c r="X31" i="53"/>
  <c r="AB31" i="53"/>
  <c r="AF31" i="53"/>
  <c r="AJ31" i="53"/>
  <c r="D49" i="53"/>
  <c r="H49" i="53"/>
  <c r="L49" i="53"/>
  <c r="P49" i="53"/>
  <c r="G49" i="53"/>
  <c r="K49" i="53"/>
  <c r="O49" i="53"/>
  <c r="E40" i="53"/>
  <c r="I40" i="53"/>
  <c r="M40" i="53"/>
  <c r="Q40" i="53"/>
  <c r="U40" i="53"/>
  <c r="Y40" i="53"/>
  <c r="AC40" i="53"/>
  <c r="AG40" i="53"/>
  <c r="D40" i="53"/>
  <c r="H40" i="53"/>
  <c r="L40" i="53"/>
  <c r="P40" i="53"/>
  <c r="T40" i="53"/>
  <c r="X40" i="53"/>
  <c r="AB40" i="53"/>
  <c r="AF40" i="53"/>
  <c r="AJ40" i="53"/>
  <c r="D67" i="53"/>
  <c r="W22" i="53"/>
  <c r="AA22" i="53"/>
  <c r="AE22" i="53"/>
  <c r="AI22" i="53"/>
  <c r="F22" i="53"/>
  <c r="J22" i="53"/>
  <c r="N22" i="53"/>
  <c r="R22" i="53"/>
  <c r="V22" i="53"/>
  <c r="Z22" i="53"/>
  <c r="AD22" i="53"/>
  <c r="AH22" i="53"/>
  <c r="AJ22" i="53"/>
  <c r="G40" i="53"/>
  <c r="K40" i="53"/>
  <c r="O40" i="53"/>
  <c r="S40" i="53"/>
  <c r="W40" i="53"/>
  <c r="AA40" i="53"/>
  <c r="AE40" i="53"/>
  <c r="AI40" i="53"/>
  <c r="L42" i="47"/>
  <c r="E41" i="47"/>
  <c r="AG42" i="47"/>
  <c r="V12" i="47"/>
  <c r="Z12" i="47"/>
  <c r="F12" i="47"/>
  <c r="Q49" i="47"/>
  <c r="N12" i="47"/>
  <c r="J49" i="47"/>
  <c r="Z49" i="47"/>
  <c r="AD12" i="47"/>
  <c r="J8" i="47"/>
  <c r="D49" i="47"/>
  <c r="V16" i="47"/>
  <c r="E12" i="47"/>
  <c r="AI8" i="47"/>
  <c r="D13" i="49"/>
  <c r="D6" i="21" l="1"/>
  <c r="F67" i="21"/>
  <c r="C157" i="49"/>
  <c r="C148" i="49"/>
  <c r="C130" i="49"/>
  <c r="C121" i="49"/>
  <c r="C112" i="49"/>
  <c r="C103" i="49"/>
  <c r="C94" i="49"/>
  <c r="Y85" i="21"/>
  <c r="I85" i="21"/>
  <c r="C76" i="49"/>
  <c r="C67" i="49"/>
  <c r="C60" i="21"/>
  <c r="C58" i="49"/>
  <c r="C49" i="49"/>
  <c r="C40" i="49"/>
  <c r="C31" i="49"/>
  <c r="C22" i="49"/>
  <c r="C13" i="49"/>
  <c r="AC8" i="21"/>
  <c r="C157" i="50"/>
  <c r="C139" i="50"/>
  <c r="C130" i="50"/>
  <c r="Z130" i="21"/>
  <c r="C121" i="50"/>
  <c r="C112" i="50"/>
  <c r="E103" i="21"/>
  <c r="C103" i="50"/>
  <c r="C94" i="50"/>
  <c r="C85" i="50"/>
  <c r="C76" i="50"/>
  <c r="C68" i="21"/>
  <c r="C67" i="50"/>
  <c r="C58" i="50"/>
  <c r="C49" i="50"/>
  <c r="C40" i="50"/>
  <c r="E31" i="21"/>
  <c r="W31" i="21"/>
  <c r="G31" i="21"/>
  <c r="C31" i="50"/>
  <c r="AD7" i="21"/>
  <c r="AI22" i="21"/>
  <c r="E22" i="21"/>
  <c r="C22" i="50"/>
  <c r="C13" i="50"/>
  <c r="C157" i="51"/>
  <c r="H10" i="21"/>
  <c r="C148" i="51"/>
  <c r="C139" i="51"/>
  <c r="C145" i="21"/>
  <c r="C130" i="51"/>
  <c r="C134" i="21"/>
  <c r="C112" i="51"/>
  <c r="C97" i="21"/>
  <c r="C98" i="21"/>
  <c r="C94" i="51"/>
  <c r="AC85" i="21"/>
  <c r="C85" i="51"/>
  <c r="G76" i="21"/>
  <c r="C76" i="51"/>
  <c r="C67" i="51"/>
  <c r="AH67" i="21"/>
  <c r="R67" i="21"/>
  <c r="C58" i="51"/>
  <c r="C49" i="51"/>
  <c r="C31" i="51"/>
  <c r="AB22" i="21"/>
  <c r="W22" i="21"/>
  <c r="G22" i="21"/>
  <c r="P22" i="21"/>
  <c r="Y22" i="21"/>
  <c r="AF10" i="21"/>
  <c r="C22" i="51"/>
  <c r="K6" i="21"/>
  <c r="C13" i="51"/>
  <c r="C163" i="21"/>
  <c r="C157" i="52"/>
  <c r="C148" i="52"/>
  <c r="C154" i="21"/>
  <c r="C153" i="21"/>
  <c r="C139" i="52"/>
  <c r="C144" i="21"/>
  <c r="C131" i="21"/>
  <c r="AH130" i="21"/>
  <c r="C130" i="52"/>
  <c r="C138" i="21"/>
  <c r="C125" i="21"/>
  <c r="C121" i="52"/>
  <c r="C126" i="21"/>
  <c r="C112" i="52"/>
  <c r="C105" i="21"/>
  <c r="C106" i="21"/>
  <c r="C104" i="21"/>
  <c r="C103" i="52"/>
  <c r="C109" i="21"/>
  <c r="P6" i="21"/>
  <c r="C94" i="52"/>
  <c r="F94" i="21"/>
  <c r="C92" i="21"/>
  <c r="C91" i="21"/>
  <c r="C85" i="52"/>
  <c r="C88" i="21"/>
  <c r="C87" i="21"/>
  <c r="C86" i="21"/>
  <c r="C79" i="21"/>
  <c r="V7" i="21"/>
  <c r="C76" i="52"/>
  <c r="C69" i="21"/>
  <c r="AH6" i="21"/>
  <c r="C70" i="21"/>
  <c r="C67" i="52"/>
  <c r="C74" i="21"/>
  <c r="C73" i="21"/>
  <c r="C72" i="21"/>
  <c r="C61" i="21"/>
  <c r="C58" i="52"/>
  <c r="C51" i="21"/>
  <c r="C52" i="21"/>
  <c r="C50" i="21"/>
  <c r="C49" i="52"/>
  <c r="C57" i="21"/>
  <c r="C56" i="21"/>
  <c r="C55" i="21"/>
  <c r="C54" i="21"/>
  <c r="J49" i="21"/>
  <c r="C42" i="21"/>
  <c r="C40" i="52"/>
  <c r="C33" i="21"/>
  <c r="C38" i="21"/>
  <c r="C37" i="21"/>
  <c r="C36" i="21"/>
  <c r="P31" i="21"/>
  <c r="C31" i="52"/>
  <c r="L22" i="21"/>
  <c r="C22" i="52"/>
  <c r="C27" i="21"/>
  <c r="C26" i="21"/>
  <c r="C30" i="21"/>
  <c r="C29" i="21"/>
  <c r="C13" i="52"/>
  <c r="AE7" i="21"/>
  <c r="O7" i="21"/>
  <c r="C160" i="21"/>
  <c r="C161" i="21"/>
  <c r="D157" i="21"/>
  <c r="C162" i="21"/>
  <c r="C148" i="21"/>
  <c r="C151" i="21"/>
  <c r="C142" i="21"/>
  <c r="D139" i="21"/>
  <c r="C143" i="21"/>
  <c r="C132" i="21"/>
  <c r="D7" i="21"/>
  <c r="C133" i="21"/>
  <c r="C135" i="21"/>
  <c r="D11" i="21"/>
  <c r="C137" i="21"/>
  <c r="W130" i="21"/>
  <c r="C136" i="21"/>
  <c r="E9" i="21"/>
  <c r="S7" i="21"/>
  <c r="C115" i="21"/>
  <c r="C112" i="21"/>
  <c r="C116" i="21"/>
  <c r="C107" i="21"/>
  <c r="C110" i="21"/>
  <c r="C111" i="21"/>
  <c r="Y103" i="21"/>
  <c r="I103" i="21"/>
  <c r="C108" i="21"/>
  <c r="AI6" i="21"/>
  <c r="R6" i="21"/>
  <c r="C96" i="21"/>
  <c r="N7" i="21"/>
  <c r="AH7" i="21"/>
  <c r="C93" i="21"/>
  <c r="C90" i="21"/>
  <c r="C89" i="21"/>
  <c r="G6" i="21"/>
  <c r="C77" i="21"/>
  <c r="AD67" i="21"/>
  <c r="N67" i="21"/>
  <c r="C75" i="21"/>
  <c r="D67" i="21"/>
  <c r="C71" i="21"/>
  <c r="C59" i="21"/>
  <c r="D49" i="21"/>
  <c r="C53" i="21"/>
  <c r="Z49" i="21"/>
  <c r="V6" i="21"/>
  <c r="C43" i="21"/>
  <c r="C41" i="21"/>
  <c r="C40" i="21"/>
  <c r="C34" i="21"/>
  <c r="C32" i="21"/>
  <c r="C39" i="21"/>
  <c r="C35" i="21"/>
  <c r="C24" i="21"/>
  <c r="C25" i="21"/>
  <c r="C23" i="21"/>
  <c r="T22" i="21"/>
  <c r="AD22" i="21"/>
  <c r="N22" i="21"/>
  <c r="AF22" i="21"/>
  <c r="C28" i="21"/>
  <c r="AG9" i="21"/>
  <c r="T10" i="21"/>
  <c r="AG8" i="21"/>
  <c r="U8" i="21"/>
  <c r="R13" i="21"/>
  <c r="C19" i="21"/>
  <c r="C21" i="21"/>
  <c r="C17" i="21"/>
  <c r="C15" i="21"/>
  <c r="C18" i="21"/>
  <c r="C14" i="21"/>
  <c r="C148" i="53"/>
  <c r="AD31" i="21"/>
  <c r="AA58" i="21"/>
  <c r="M22" i="21"/>
  <c r="M94" i="21"/>
  <c r="AI9" i="21"/>
  <c r="S9" i="21"/>
  <c r="AI7" i="21"/>
  <c r="O31" i="21"/>
  <c r="Q22" i="21"/>
  <c r="Z6" i="21"/>
  <c r="AE22" i="21"/>
  <c r="O22" i="21"/>
  <c r="AG157" i="21"/>
  <c r="AC103" i="21"/>
  <c r="M103" i="21"/>
  <c r="F7" i="21"/>
  <c r="Q9" i="21"/>
  <c r="P10" i="21"/>
  <c r="AF6" i="21"/>
  <c r="X10" i="21"/>
  <c r="X6" i="21"/>
  <c r="D10" i="21"/>
  <c r="F8" i="21"/>
  <c r="I22" i="21"/>
  <c r="Z13" i="21"/>
  <c r="U9" i="21"/>
  <c r="C85" i="53"/>
  <c r="C13" i="53"/>
  <c r="M8" i="21"/>
  <c r="AE31" i="21"/>
  <c r="AJ22" i="21"/>
  <c r="S22" i="21"/>
  <c r="E8" i="21"/>
  <c r="AD8" i="21"/>
  <c r="C157" i="53"/>
  <c r="C67" i="53"/>
  <c r="P139" i="21"/>
  <c r="AI130" i="21"/>
  <c r="S130" i="21"/>
  <c r="F58" i="21"/>
  <c r="F22" i="21"/>
  <c r="S6" i="21"/>
  <c r="C22" i="53"/>
  <c r="K76" i="21"/>
  <c r="AG67" i="21"/>
  <c r="J7" i="21"/>
  <c r="AC9" i="21"/>
  <c r="AB10" i="21"/>
  <c r="C112" i="53"/>
  <c r="AD12" i="21"/>
  <c r="N12" i="21"/>
  <c r="N8" i="21"/>
  <c r="C40" i="53"/>
  <c r="C49" i="53"/>
  <c r="Z12" i="21"/>
  <c r="J12" i="21"/>
  <c r="C31" i="53"/>
  <c r="P157" i="21"/>
  <c r="AA130" i="21"/>
  <c r="M85" i="21"/>
  <c r="R22" i="21"/>
  <c r="K7" i="21"/>
  <c r="AF12" i="21"/>
  <c r="C121" i="53"/>
  <c r="L10" i="21"/>
  <c r="V12" i="21"/>
  <c r="F12" i="21"/>
  <c r="V8" i="21"/>
  <c r="C139" i="53"/>
  <c r="C58" i="53"/>
  <c r="C103" i="53"/>
  <c r="C94" i="53"/>
  <c r="E94" i="21"/>
  <c r="V31" i="21"/>
  <c r="AH22" i="21"/>
  <c r="AA7" i="21"/>
  <c r="N6" i="21"/>
  <c r="F6" i="21"/>
  <c r="X22" i="21"/>
  <c r="H22" i="21"/>
  <c r="C76" i="53"/>
  <c r="AA22" i="21"/>
  <c r="K22" i="21"/>
  <c r="D22" i="21"/>
  <c r="AJ10" i="21"/>
  <c r="C130" i="53"/>
  <c r="AG22" i="21"/>
  <c r="AH12" i="21"/>
  <c r="R12" i="21"/>
  <c r="AF41" i="47"/>
  <c r="H41" i="47"/>
  <c r="AJ8" i="21"/>
  <c r="L31" i="21"/>
  <c r="Y31" i="21"/>
  <c r="AG49" i="21"/>
  <c r="H31" i="21"/>
  <c r="AG85" i="21"/>
  <c r="Z67" i="21"/>
  <c r="J67" i="21"/>
  <c r="Z7" i="21"/>
  <c r="Y9" i="21"/>
  <c r="AD41" i="47"/>
  <c r="X43" i="47"/>
  <c r="AE42" i="47"/>
  <c r="O42" i="47"/>
  <c r="F41" i="47"/>
  <c r="V41" i="47"/>
  <c r="E42" i="47"/>
  <c r="U42" i="47"/>
  <c r="AH24" i="47"/>
  <c r="H43" i="47"/>
  <c r="H42" i="47"/>
  <c r="Q42" i="47"/>
  <c r="R41" i="47"/>
  <c r="AH41" i="47"/>
  <c r="AG49" i="47"/>
  <c r="N41" i="47"/>
  <c r="M42" i="47"/>
  <c r="AB43" i="47"/>
  <c r="P43" i="47"/>
  <c r="I41" i="47"/>
  <c r="Y41" i="47"/>
  <c r="Z41" i="47"/>
  <c r="AB20" i="47"/>
  <c r="D42" i="47"/>
  <c r="T43" i="47"/>
  <c r="D43" i="47"/>
  <c r="AF43" i="47"/>
  <c r="P41" i="47"/>
  <c r="J41" i="47"/>
  <c r="AE41" i="47"/>
  <c r="L43" i="47"/>
  <c r="O41" i="47"/>
  <c r="F42" i="47"/>
  <c r="AC42" i="47"/>
  <c r="AA42" i="47"/>
  <c r="K42" i="47"/>
  <c r="AB41" i="47"/>
  <c r="T41" i="47"/>
  <c r="AI41" i="47"/>
  <c r="AJ43" i="47"/>
  <c r="T42" i="47"/>
  <c r="Q67" i="21"/>
  <c r="AC49" i="21"/>
  <c r="E49" i="21"/>
  <c r="U11" i="21"/>
  <c r="E11" i="21"/>
  <c r="V10" i="21"/>
  <c r="M9" i="21"/>
  <c r="Z8" i="21"/>
  <c r="Z9" i="21"/>
  <c r="AH8" i="21"/>
  <c r="AG103" i="21"/>
  <c r="Q103" i="21"/>
  <c r="AH103" i="21"/>
  <c r="R103" i="21"/>
  <c r="U85" i="21"/>
  <c r="E85" i="21"/>
  <c r="V85" i="21"/>
  <c r="F85" i="21"/>
  <c r="AC67" i="21"/>
  <c r="AE67" i="21"/>
  <c r="O67" i="21"/>
  <c r="AH49" i="21"/>
  <c r="K49" i="21"/>
  <c r="AG11" i="21"/>
  <c r="Q11" i="21"/>
  <c r="AH10" i="21"/>
  <c r="R10" i="21"/>
  <c r="X31" i="21"/>
  <c r="I49" i="21"/>
  <c r="AJ31" i="21"/>
  <c r="AB31" i="21"/>
  <c r="Q31" i="21"/>
  <c r="S31" i="21"/>
  <c r="U7" i="21"/>
  <c r="AD121" i="21"/>
  <c r="C121" i="21" s="1"/>
  <c r="K130" i="21"/>
  <c r="AF130" i="21"/>
  <c r="P130" i="21"/>
  <c r="AI8" i="21"/>
  <c r="Y67" i="21"/>
  <c r="I67" i="21"/>
  <c r="AC11" i="21"/>
  <c r="M11" i="21"/>
  <c r="AD10" i="21"/>
  <c r="N10" i="21"/>
  <c r="T31" i="21"/>
  <c r="M31" i="21"/>
  <c r="R8" i="21"/>
  <c r="J8" i="21"/>
  <c r="S8" i="21"/>
  <c r="U67" i="21"/>
  <c r="E67" i="21"/>
  <c r="Y11" i="21"/>
  <c r="Z10" i="21"/>
  <c r="J10" i="21"/>
  <c r="Y49" i="21"/>
  <c r="AF31" i="21"/>
  <c r="AG31" i="21"/>
  <c r="U31" i="21"/>
  <c r="I7" i="21"/>
  <c r="K31" i="21"/>
  <c r="AC7" i="21"/>
  <c r="J130" i="21"/>
  <c r="AC22" i="21"/>
  <c r="H103" i="21"/>
  <c r="T19" i="20"/>
  <c r="T19" i="90"/>
  <c r="W20" i="47"/>
  <c r="W22" i="20"/>
  <c r="W22" i="90"/>
  <c r="Z24" i="47"/>
  <c r="Z26" i="20"/>
  <c r="Z26" i="90"/>
  <c r="F28" i="47"/>
  <c r="F31" i="20"/>
  <c r="F31" i="90"/>
  <c r="R35" i="20"/>
  <c r="R35" i="90"/>
  <c r="F11" i="20"/>
  <c r="F11" i="90"/>
  <c r="AD24" i="20"/>
  <c r="AD24" i="90"/>
  <c r="I28" i="20"/>
  <c r="I28" i="90"/>
  <c r="W32" i="20"/>
  <c r="W32" i="90"/>
  <c r="AJ19" i="20"/>
  <c r="AJ19" i="90"/>
  <c r="AC20" i="47"/>
  <c r="AC24" i="20"/>
  <c r="AC24" i="90"/>
  <c r="AE20" i="47"/>
  <c r="AE22" i="20"/>
  <c r="AE22" i="90"/>
  <c r="H28" i="20"/>
  <c r="H28" i="90"/>
  <c r="AE26" i="20"/>
  <c r="AE26" i="90"/>
  <c r="U28" i="47"/>
  <c r="U32" i="20"/>
  <c r="U32" i="90"/>
  <c r="L31" i="20"/>
  <c r="L31" i="90"/>
  <c r="F7" i="47"/>
  <c r="F36" i="20"/>
  <c r="F36" i="90"/>
  <c r="V35" i="20"/>
  <c r="V35" i="90"/>
  <c r="F35" i="20"/>
  <c r="F35" i="90"/>
  <c r="V34" i="20"/>
  <c r="V34" i="90"/>
  <c r="F34" i="20"/>
  <c r="F33" i="20" s="1"/>
  <c r="F34" i="90"/>
  <c r="F33" i="90" s="1"/>
  <c r="V11" i="20"/>
  <c r="V11" i="90"/>
  <c r="W20" i="20"/>
  <c r="W20" i="90"/>
  <c r="D19" i="20"/>
  <c r="D19" i="90"/>
  <c r="E18" i="20"/>
  <c r="E18" i="90"/>
  <c r="F24" i="20"/>
  <c r="F24" i="90"/>
  <c r="G23" i="20"/>
  <c r="G23" i="90"/>
  <c r="H22" i="20"/>
  <c r="H22" i="90"/>
  <c r="N28" i="20"/>
  <c r="N28" i="90"/>
  <c r="Z27" i="20"/>
  <c r="Z27" i="90"/>
  <c r="E27" i="20"/>
  <c r="E27" i="90"/>
  <c r="P24" i="47"/>
  <c r="P26" i="20"/>
  <c r="P26" i="90"/>
  <c r="AB32" i="20"/>
  <c r="AB32" i="90"/>
  <c r="G32" i="20"/>
  <c r="G32" i="90"/>
  <c r="R31" i="20"/>
  <c r="R31" i="90"/>
  <c r="AD30" i="20"/>
  <c r="AD30" i="90"/>
  <c r="I30" i="20"/>
  <c r="I30" i="90"/>
  <c r="AA36" i="20"/>
  <c r="AA36" i="90"/>
  <c r="K36" i="20"/>
  <c r="K36" i="90"/>
  <c r="AA35" i="20"/>
  <c r="AA35" i="90"/>
  <c r="K35" i="20"/>
  <c r="K35" i="90"/>
  <c r="AA34" i="20"/>
  <c r="AA33" i="20" s="1"/>
  <c r="AA34" i="90"/>
  <c r="AA33" i="90" s="1"/>
  <c r="K34" i="20"/>
  <c r="K33" i="20" s="1"/>
  <c r="K34" i="90"/>
  <c r="S19" i="20"/>
  <c r="S19" i="90"/>
  <c r="AI19" i="20"/>
  <c r="AI19" i="90"/>
  <c r="R20" i="20"/>
  <c r="R20" i="90"/>
  <c r="AH20" i="20"/>
  <c r="AH20" i="90"/>
  <c r="Q10" i="20"/>
  <c r="Q10" i="90"/>
  <c r="AG10" i="20"/>
  <c r="AG10" i="90"/>
  <c r="Q11" i="20"/>
  <c r="Q11" i="90"/>
  <c r="AG11" i="20"/>
  <c r="AG11" i="90"/>
  <c r="P12" i="20"/>
  <c r="P12" i="90"/>
  <c r="AF12" i="20"/>
  <c r="AF12" i="90"/>
  <c r="P30" i="20"/>
  <c r="P30" i="90"/>
  <c r="AF30" i="20"/>
  <c r="AF30" i="90"/>
  <c r="O31" i="20"/>
  <c r="O31" i="90"/>
  <c r="AE31" i="20"/>
  <c r="AE31" i="90"/>
  <c r="N32" i="20"/>
  <c r="N32" i="90"/>
  <c r="AD32" i="20"/>
  <c r="AD32" i="90"/>
  <c r="M26" i="20"/>
  <c r="M26" i="90"/>
  <c r="AC26" i="20"/>
  <c r="AC26" i="90"/>
  <c r="L27" i="20"/>
  <c r="L27" i="90"/>
  <c r="AB27" i="20"/>
  <c r="AB27" i="90"/>
  <c r="K28" i="20"/>
  <c r="K28" i="90"/>
  <c r="AA28" i="20"/>
  <c r="AA28" i="90"/>
  <c r="J22" i="20"/>
  <c r="J22" i="90"/>
  <c r="Z22" i="20"/>
  <c r="Z22" i="90"/>
  <c r="I23" i="20"/>
  <c r="I23" i="90"/>
  <c r="Y23" i="20"/>
  <c r="Y23" i="90"/>
  <c r="H24" i="20"/>
  <c r="H24" i="90"/>
  <c r="X24" i="20"/>
  <c r="X24" i="90"/>
  <c r="G18" i="20"/>
  <c r="G18" i="90"/>
  <c r="W18" i="20"/>
  <c r="W18" i="90"/>
  <c r="F19" i="20"/>
  <c r="F19" i="90"/>
  <c r="V19" i="20"/>
  <c r="V19" i="90"/>
  <c r="E20" i="20"/>
  <c r="E20" i="90"/>
  <c r="U20" i="20"/>
  <c r="U20" i="90"/>
  <c r="D10" i="20"/>
  <c r="D10" i="90"/>
  <c r="T10" i="20"/>
  <c r="T10" i="90"/>
  <c r="AJ10" i="20"/>
  <c r="AJ10" i="90"/>
  <c r="T11" i="20"/>
  <c r="T11" i="90"/>
  <c r="AJ11" i="20"/>
  <c r="AJ11" i="90"/>
  <c r="S12" i="20"/>
  <c r="S12" i="90"/>
  <c r="AI12" i="20"/>
  <c r="AI12" i="90"/>
  <c r="Z28" i="20"/>
  <c r="Z28" i="90"/>
  <c r="I22" i="20"/>
  <c r="I22" i="90"/>
  <c r="Y22" i="20"/>
  <c r="Y22" i="90"/>
  <c r="H23" i="20"/>
  <c r="H23" i="90"/>
  <c r="X23" i="20"/>
  <c r="X23" i="90"/>
  <c r="G24" i="20"/>
  <c r="G24" i="90"/>
  <c r="W24" i="20"/>
  <c r="W24" i="90"/>
  <c r="F18" i="20"/>
  <c r="F18" i="90"/>
  <c r="V18" i="20"/>
  <c r="V18" i="90"/>
  <c r="E19" i="20"/>
  <c r="E19" i="90"/>
  <c r="U19" i="20"/>
  <c r="U19" i="90"/>
  <c r="D20" i="20"/>
  <c r="D20" i="90"/>
  <c r="T20" i="20"/>
  <c r="T20" i="90"/>
  <c r="AJ20" i="20"/>
  <c r="AJ20" i="90"/>
  <c r="S10" i="20"/>
  <c r="S10" i="90"/>
  <c r="AI10" i="20"/>
  <c r="AI10" i="90"/>
  <c r="S11" i="20"/>
  <c r="S11" i="90"/>
  <c r="AI11" i="20"/>
  <c r="AI11" i="90"/>
  <c r="R12" i="20"/>
  <c r="R12" i="90"/>
  <c r="AH12" i="20"/>
  <c r="AH12" i="90"/>
  <c r="Y12" i="20"/>
  <c r="Y12" i="90"/>
  <c r="Z10" i="20"/>
  <c r="Z10" i="90"/>
  <c r="AB19" i="20"/>
  <c r="AB19" i="90"/>
  <c r="X18" i="20"/>
  <c r="X18" i="90"/>
  <c r="Y24" i="20"/>
  <c r="Y24" i="90"/>
  <c r="Z23" i="20"/>
  <c r="Z23" i="90"/>
  <c r="AA22" i="20"/>
  <c r="AA22" i="90"/>
  <c r="AB28" i="20"/>
  <c r="AB28" i="90"/>
  <c r="E28" i="20"/>
  <c r="E28" i="90"/>
  <c r="Q27" i="20"/>
  <c r="Q27" i="90"/>
  <c r="AB26" i="20"/>
  <c r="AB26" i="90"/>
  <c r="G26" i="20"/>
  <c r="G26" i="90"/>
  <c r="S32" i="20"/>
  <c r="S32" i="90"/>
  <c r="AD31" i="20"/>
  <c r="AD31" i="90"/>
  <c r="I31" i="20"/>
  <c r="I31" i="90"/>
  <c r="U30" i="20"/>
  <c r="U30" i="90"/>
  <c r="AJ36" i="20"/>
  <c r="AJ36" i="90"/>
  <c r="T36" i="20"/>
  <c r="T36" i="90"/>
  <c r="AJ35" i="20"/>
  <c r="AJ35" i="90"/>
  <c r="P35" i="20"/>
  <c r="P35" i="90"/>
  <c r="AF34" i="20"/>
  <c r="AF34" i="90"/>
  <c r="P34" i="20"/>
  <c r="P34" i="90"/>
  <c r="S26" i="20"/>
  <c r="S26" i="90"/>
  <c r="AG30" i="20"/>
  <c r="AG30" i="90"/>
  <c r="Y35" i="20"/>
  <c r="Y35" i="90"/>
  <c r="R27" i="20"/>
  <c r="R27" i="90"/>
  <c r="L22" i="20"/>
  <c r="L22" i="90"/>
  <c r="AH24" i="20"/>
  <c r="AH24" i="90"/>
  <c r="N11" i="20"/>
  <c r="N11" i="90"/>
  <c r="W27" i="20"/>
  <c r="W27" i="90"/>
  <c r="V28" i="20"/>
  <c r="V28" i="90"/>
  <c r="K23" i="20"/>
  <c r="K23" i="90"/>
  <c r="Z24" i="20"/>
  <c r="Z24" i="90"/>
  <c r="H19" i="20"/>
  <c r="H19" i="90"/>
  <c r="AD10" i="20"/>
  <c r="AD10" i="90"/>
  <c r="O32" i="20"/>
  <c r="O32" i="90"/>
  <c r="AC36" i="20"/>
  <c r="AC36" i="90"/>
  <c r="AC34" i="20"/>
  <c r="AC34" i="90"/>
  <c r="U35" i="20"/>
  <c r="U35" i="90"/>
  <c r="AG35" i="20"/>
  <c r="AG35" i="90"/>
  <c r="H26" i="20"/>
  <c r="H26" i="90"/>
  <c r="V30" i="20"/>
  <c r="V30" i="90"/>
  <c r="N26" i="20"/>
  <c r="N26" i="90"/>
  <c r="E35" i="20"/>
  <c r="E35" i="90"/>
  <c r="Y32" i="20"/>
  <c r="Y32" i="90"/>
  <c r="AB16" i="20"/>
  <c r="AB16" i="90"/>
  <c r="L16" i="20"/>
  <c r="L16" i="90"/>
  <c r="AB15" i="20"/>
  <c r="AB15" i="90"/>
  <c r="L15" i="20"/>
  <c r="L15" i="90"/>
  <c r="AB14" i="20"/>
  <c r="AB13" i="20" s="1"/>
  <c r="AB14" i="90"/>
  <c r="AB13" i="90" s="1"/>
  <c r="L14" i="20"/>
  <c r="L13" i="20" s="1"/>
  <c r="L14" i="90"/>
  <c r="L13" i="90" s="1"/>
  <c r="AI16" i="20"/>
  <c r="AI16" i="90"/>
  <c r="S16" i="20"/>
  <c r="S16" i="90"/>
  <c r="AI15" i="20"/>
  <c r="AI15" i="90"/>
  <c r="S15" i="20"/>
  <c r="S15" i="90"/>
  <c r="AI14" i="20"/>
  <c r="AI13" i="20" s="1"/>
  <c r="AI14" i="90"/>
  <c r="AI13" i="90" s="1"/>
  <c r="S14" i="20"/>
  <c r="S13" i="20" s="1"/>
  <c r="S14" i="90"/>
  <c r="S13" i="90" s="1"/>
  <c r="AD16" i="20"/>
  <c r="AD16" i="90"/>
  <c r="N16" i="20"/>
  <c r="N16" i="90"/>
  <c r="AD15" i="20"/>
  <c r="AD15" i="90"/>
  <c r="N15" i="20"/>
  <c r="N15" i="90"/>
  <c r="AD14" i="20"/>
  <c r="AD13" i="20" s="1"/>
  <c r="AD14" i="90"/>
  <c r="N14" i="20"/>
  <c r="N13" i="20" s="1"/>
  <c r="N14" i="90"/>
  <c r="AG16" i="20"/>
  <c r="AG16" i="90"/>
  <c r="Q16" i="20"/>
  <c r="Q16" i="90"/>
  <c r="AG15" i="20"/>
  <c r="AG15" i="90"/>
  <c r="Q15" i="20"/>
  <c r="Q15" i="90"/>
  <c r="AG14" i="20"/>
  <c r="AG13" i="20" s="1"/>
  <c r="AG14" i="90"/>
  <c r="Q14" i="20"/>
  <c r="Q13" i="20" s="1"/>
  <c r="Q14" i="90"/>
  <c r="AI13" i="21"/>
  <c r="AI5" i="21"/>
  <c r="D12" i="21"/>
  <c r="N5" i="21"/>
  <c r="N13" i="21"/>
  <c r="Q5" i="21"/>
  <c r="Q13" i="21"/>
  <c r="U5" i="21"/>
  <c r="U13" i="21"/>
  <c r="AD5" i="21"/>
  <c r="AD13" i="21"/>
  <c r="AF7" i="21"/>
  <c r="T12" i="21"/>
  <c r="P8" i="21"/>
  <c r="P7" i="21"/>
  <c r="Q7" i="21"/>
  <c r="N9" i="21"/>
  <c r="AD6" i="21"/>
  <c r="F10" i="21"/>
  <c r="E7" i="21"/>
  <c r="D85" i="21"/>
  <c r="I11" i="21"/>
  <c r="AG7" i="21"/>
  <c r="AC31" i="21"/>
  <c r="AD9" i="21"/>
  <c r="R10" i="20"/>
  <c r="R10" i="90"/>
  <c r="U24" i="20"/>
  <c r="U24" i="90"/>
  <c r="AI27" i="20"/>
  <c r="AI27" i="90"/>
  <c r="P32" i="20"/>
  <c r="P32" i="90"/>
  <c r="AH36" i="20"/>
  <c r="AH36" i="90"/>
  <c r="AH34" i="20"/>
  <c r="AH34" i="90"/>
  <c r="G20" i="20"/>
  <c r="G20" i="90"/>
  <c r="AF22" i="20"/>
  <c r="AF22" i="90"/>
  <c r="AF26" i="20"/>
  <c r="AF26" i="90"/>
  <c r="AH10" i="20"/>
  <c r="AH10" i="90"/>
  <c r="AB16" i="47"/>
  <c r="AB18" i="20"/>
  <c r="AB18" i="90"/>
  <c r="AD23" i="20"/>
  <c r="AD23" i="90"/>
  <c r="AF28" i="20"/>
  <c r="AF28" i="90"/>
  <c r="S27" i="20"/>
  <c r="S27" i="90"/>
  <c r="J26" i="20"/>
  <c r="J26" i="90"/>
  <c r="AG31" i="20"/>
  <c r="AG31" i="90"/>
  <c r="W30" i="20"/>
  <c r="W30" i="90"/>
  <c r="V7" i="47"/>
  <c r="V36" i="20"/>
  <c r="V36" i="90"/>
  <c r="R11" i="20"/>
  <c r="R11" i="90"/>
  <c r="S20" i="20"/>
  <c r="S20" i="90"/>
  <c r="AJ18" i="20"/>
  <c r="AJ18" i="90"/>
  <c r="D18" i="20"/>
  <c r="D18" i="90"/>
  <c r="E24" i="20"/>
  <c r="E24" i="90"/>
  <c r="F23" i="20"/>
  <c r="F23" i="90"/>
  <c r="G22" i="20"/>
  <c r="G22" i="90"/>
  <c r="M28" i="20"/>
  <c r="M28" i="90"/>
  <c r="Y27" i="20"/>
  <c r="Y27" i="90"/>
  <c r="AJ24" i="47"/>
  <c r="AJ26" i="20"/>
  <c r="AJ26" i="90"/>
  <c r="O26" i="20"/>
  <c r="O26" i="90"/>
  <c r="AA32" i="20"/>
  <c r="AA32" i="90"/>
  <c r="E32" i="20"/>
  <c r="E32" i="90"/>
  <c r="Q31" i="20"/>
  <c r="Q31" i="90"/>
  <c r="AC30" i="20"/>
  <c r="AC30" i="90"/>
  <c r="G30" i="20"/>
  <c r="G30" i="90"/>
  <c r="Z7" i="47"/>
  <c r="Z36" i="20"/>
  <c r="Z36" i="90"/>
  <c r="J7" i="47"/>
  <c r="J36" i="20"/>
  <c r="J36" i="90"/>
  <c r="Z6" i="47"/>
  <c r="Z35" i="20"/>
  <c r="Z35" i="90"/>
  <c r="J6" i="47"/>
  <c r="J35" i="20"/>
  <c r="J35" i="90"/>
  <c r="Z34" i="20"/>
  <c r="Z34" i="90"/>
  <c r="J5" i="47"/>
  <c r="J34" i="20"/>
  <c r="J34" i="90"/>
  <c r="E12" i="20"/>
  <c r="E12" i="90"/>
  <c r="F10" i="20"/>
  <c r="F10" i="90"/>
  <c r="L19" i="20"/>
  <c r="L19" i="90"/>
  <c r="M16" i="47"/>
  <c r="M18" i="20"/>
  <c r="M18" i="90"/>
  <c r="N24" i="20"/>
  <c r="N24" i="90"/>
  <c r="O23" i="20"/>
  <c r="O23" i="90"/>
  <c r="P20" i="47"/>
  <c r="P22" i="20"/>
  <c r="P22" i="90"/>
  <c r="T28" i="20"/>
  <c r="T28" i="90"/>
  <c r="AE27" i="20"/>
  <c r="AE27" i="90"/>
  <c r="J27" i="20"/>
  <c r="J27" i="90"/>
  <c r="V24" i="47"/>
  <c r="V26" i="20"/>
  <c r="V26" i="90"/>
  <c r="AG32" i="20"/>
  <c r="AG32" i="90"/>
  <c r="L32" i="20"/>
  <c r="L32" i="90"/>
  <c r="X31" i="20"/>
  <c r="X31" i="90"/>
  <c r="AI30" i="20"/>
  <c r="AI30" i="90"/>
  <c r="N30" i="20"/>
  <c r="N30" i="90"/>
  <c r="AE36" i="20"/>
  <c r="AE36" i="90"/>
  <c r="O36" i="20"/>
  <c r="O36" i="90"/>
  <c r="AE35" i="20"/>
  <c r="AE35" i="90"/>
  <c r="O35" i="20"/>
  <c r="O35" i="90"/>
  <c r="AE34" i="20"/>
  <c r="AE33" i="20" s="1"/>
  <c r="AE34" i="90"/>
  <c r="O34" i="20"/>
  <c r="O33" i="20" s="1"/>
  <c r="O34" i="90"/>
  <c r="AB35" i="20"/>
  <c r="AB35" i="90"/>
  <c r="AE19" i="20"/>
  <c r="AE19" i="90"/>
  <c r="N20" i="20"/>
  <c r="N20" i="90"/>
  <c r="AD20" i="20"/>
  <c r="AD20" i="90"/>
  <c r="M10" i="20"/>
  <c r="M10" i="90"/>
  <c r="AC10" i="20"/>
  <c r="AC10" i="90"/>
  <c r="M11" i="20"/>
  <c r="M11" i="90"/>
  <c r="AC11" i="20"/>
  <c r="AC11" i="90"/>
  <c r="L12" i="20"/>
  <c r="L12" i="90"/>
  <c r="AB12" i="20"/>
  <c r="AB12" i="90"/>
  <c r="L30" i="20"/>
  <c r="L29" i="20" s="1"/>
  <c r="L30" i="90"/>
  <c r="AB30" i="20"/>
  <c r="AB30" i="90"/>
  <c r="K31" i="20"/>
  <c r="K31" i="90"/>
  <c r="AA31" i="20"/>
  <c r="AA31" i="90"/>
  <c r="J28" i="47"/>
  <c r="J32" i="20"/>
  <c r="J32" i="90"/>
  <c r="Z28" i="47"/>
  <c r="Z32" i="20"/>
  <c r="Z32" i="90"/>
  <c r="I26" i="20"/>
  <c r="I26" i="90"/>
  <c r="Y26" i="20"/>
  <c r="Y26" i="90"/>
  <c r="H27" i="20"/>
  <c r="H27" i="90"/>
  <c r="X27" i="20"/>
  <c r="X27" i="90"/>
  <c r="G28" i="20"/>
  <c r="G28" i="90"/>
  <c r="W28" i="20"/>
  <c r="W28" i="90"/>
  <c r="F22" i="20"/>
  <c r="F21" i="20" s="1"/>
  <c r="F22" i="90"/>
  <c r="V22" i="20"/>
  <c r="V22" i="90"/>
  <c r="E23" i="20"/>
  <c r="E23" i="90"/>
  <c r="U23" i="20"/>
  <c r="U23" i="90"/>
  <c r="D24" i="20"/>
  <c r="D24" i="90"/>
  <c r="T20" i="47"/>
  <c r="T24" i="20"/>
  <c r="T24" i="90"/>
  <c r="AJ24" i="20"/>
  <c r="AJ24" i="90"/>
  <c r="S18" i="20"/>
  <c r="S18" i="90"/>
  <c r="AI18" i="20"/>
  <c r="AI18" i="90"/>
  <c r="R19" i="20"/>
  <c r="R19" i="90"/>
  <c r="AH19" i="20"/>
  <c r="AH19" i="90"/>
  <c r="Q20" i="20"/>
  <c r="Q20" i="90"/>
  <c r="AG20" i="20"/>
  <c r="AG20" i="90"/>
  <c r="P10" i="20"/>
  <c r="P10" i="90"/>
  <c r="AF10" i="20"/>
  <c r="AF10" i="90"/>
  <c r="P11" i="20"/>
  <c r="P11" i="90"/>
  <c r="AF11" i="20"/>
  <c r="AF11" i="90"/>
  <c r="O8" i="47"/>
  <c r="O12" i="20"/>
  <c r="O12" i="90"/>
  <c r="AE12" i="20"/>
  <c r="AE12" i="90"/>
  <c r="E22" i="20"/>
  <c r="E22" i="90"/>
  <c r="U22" i="20"/>
  <c r="U22" i="90"/>
  <c r="D23" i="20"/>
  <c r="D23" i="90"/>
  <c r="T23" i="20"/>
  <c r="T23" i="90"/>
  <c r="AJ23" i="20"/>
  <c r="AJ23" i="90"/>
  <c r="S24" i="20"/>
  <c r="S24" i="90"/>
  <c r="AI24" i="20"/>
  <c r="AI24" i="90"/>
  <c r="R18" i="20"/>
  <c r="R18" i="90"/>
  <c r="AH18" i="20"/>
  <c r="AH18" i="90"/>
  <c r="Q19" i="20"/>
  <c r="Q19" i="90"/>
  <c r="AG19" i="20"/>
  <c r="AG19" i="90"/>
  <c r="P20" i="20"/>
  <c r="P20" i="90"/>
  <c r="AF20" i="20"/>
  <c r="AF20" i="90"/>
  <c r="O10" i="20"/>
  <c r="O10" i="90"/>
  <c r="AE10" i="20"/>
  <c r="AE10" i="90"/>
  <c r="O11" i="20"/>
  <c r="O11" i="90"/>
  <c r="AE11" i="20"/>
  <c r="AE11" i="90"/>
  <c r="N12" i="20"/>
  <c r="N12" i="90"/>
  <c r="AD12" i="20"/>
  <c r="AD12" i="90"/>
  <c r="J11" i="20"/>
  <c r="J11" i="90"/>
  <c r="K20" i="20"/>
  <c r="K20" i="90"/>
  <c r="AF18" i="20"/>
  <c r="AF18" i="90"/>
  <c r="AG24" i="20"/>
  <c r="AG24" i="90"/>
  <c r="AH23" i="20"/>
  <c r="AH23" i="90"/>
  <c r="AI22" i="20"/>
  <c r="AI22" i="90"/>
  <c r="AJ28" i="20"/>
  <c r="AJ28" i="90"/>
  <c r="J28" i="20"/>
  <c r="J28" i="90"/>
  <c r="V27" i="20"/>
  <c r="V27" i="90"/>
  <c r="AH26" i="20"/>
  <c r="AH26" i="90"/>
  <c r="L26" i="20"/>
  <c r="L26" i="90"/>
  <c r="X32" i="20"/>
  <c r="X32" i="90"/>
  <c r="AJ31" i="20"/>
  <c r="AJ31" i="90"/>
  <c r="N31" i="20"/>
  <c r="N31" i="90"/>
  <c r="Z30" i="20"/>
  <c r="Z30" i="90"/>
  <c r="E30" i="20"/>
  <c r="E30" i="90"/>
  <c r="X36" i="20"/>
  <c r="X36" i="90"/>
  <c r="H36" i="20"/>
  <c r="H36" i="90"/>
  <c r="T35" i="20"/>
  <c r="T35" i="90"/>
  <c r="AJ34" i="20"/>
  <c r="AJ34" i="90"/>
  <c r="AJ33" i="90" s="1"/>
  <c r="T34" i="20"/>
  <c r="T34" i="90"/>
  <c r="D36" i="20"/>
  <c r="D36" i="90"/>
  <c r="U31" i="20"/>
  <c r="U31" i="90"/>
  <c r="I36" i="20"/>
  <c r="I36" i="90"/>
  <c r="I34" i="20"/>
  <c r="I34" i="90"/>
  <c r="AC28" i="20"/>
  <c r="AC28" i="90"/>
  <c r="J24" i="20"/>
  <c r="J24" i="90"/>
  <c r="AE20" i="20"/>
  <c r="AE20" i="90"/>
  <c r="M27" i="20"/>
  <c r="M27" i="90"/>
  <c r="L28" i="20"/>
  <c r="L28" i="90"/>
  <c r="AB22" i="20"/>
  <c r="AB22" i="90"/>
  <c r="R24" i="20"/>
  <c r="R24" i="90"/>
  <c r="AG18" i="20"/>
  <c r="AG18" i="90"/>
  <c r="N10" i="20"/>
  <c r="N10" i="90"/>
  <c r="N9" i="90" s="1"/>
  <c r="AJ32" i="20"/>
  <c r="AJ32" i="90"/>
  <c r="Q30" i="20"/>
  <c r="Q30" i="90"/>
  <c r="M35" i="20"/>
  <c r="M35" i="90"/>
  <c r="U36" i="20"/>
  <c r="U36" i="90"/>
  <c r="AG36" i="20"/>
  <c r="AG36" i="90"/>
  <c r="AD26" i="20"/>
  <c r="AD26" i="90"/>
  <c r="J31" i="20"/>
  <c r="J31" i="90"/>
  <c r="Q34" i="20"/>
  <c r="Q34" i="90"/>
  <c r="E36" i="20"/>
  <c r="E36" i="90"/>
  <c r="Q35" i="20"/>
  <c r="Q35" i="90"/>
  <c r="AF16" i="20"/>
  <c r="AF16" i="90"/>
  <c r="P16" i="20"/>
  <c r="P16" i="90"/>
  <c r="AF15" i="20"/>
  <c r="AF15" i="90"/>
  <c r="P15" i="20"/>
  <c r="P15" i="90"/>
  <c r="AF14" i="20"/>
  <c r="AF13" i="20" s="1"/>
  <c r="AF14" i="90"/>
  <c r="AF13" i="90" s="1"/>
  <c r="P14" i="20"/>
  <c r="P13" i="20" s="1"/>
  <c r="P14" i="90"/>
  <c r="P13" i="90" s="1"/>
  <c r="W16" i="20"/>
  <c r="W16" i="90"/>
  <c r="G16" i="20"/>
  <c r="G16" i="90"/>
  <c r="W15" i="20"/>
  <c r="W15" i="90"/>
  <c r="G15" i="20"/>
  <c r="G15" i="90"/>
  <c r="W14" i="20"/>
  <c r="W13" i="20" s="1"/>
  <c r="W14" i="90"/>
  <c r="W13" i="90" s="1"/>
  <c r="G14" i="20"/>
  <c r="G13" i="20" s="1"/>
  <c r="G14" i="90"/>
  <c r="G13" i="90" s="1"/>
  <c r="AH16" i="20"/>
  <c r="AH16" i="90"/>
  <c r="R16" i="20"/>
  <c r="R16" i="90"/>
  <c r="AH15" i="20"/>
  <c r="AH15" i="90"/>
  <c r="R15" i="20"/>
  <c r="R15" i="90"/>
  <c r="AH14" i="20"/>
  <c r="AH14" i="90"/>
  <c r="R14" i="20"/>
  <c r="R13" i="20" s="1"/>
  <c r="R14" i="90"/>
  <c r="U16" i="20"/>
  <c r="U16" i="90"/>
  <c r="E16" i="20"/>
  <c r="E16" i="90"/>
  <c r="U15" i="20"/>
  <c r="U15" i="90"/>
  <c r="E15" i="20"/>
  <c r="E15" i="90"/>
  <c r="U14" i="20"/>
  <c r="U13" i="20" s="1"/>
  <c r="U14" i="90"/>
  <c r="E14" i="20"/>
  <c r="E13" i="20" s="1"/>
  <c r="E14" i="90"/>
  <c r="E13" i="90" s="1"/>
  <c r="D130" i="21"/>
  <c r="K13" i="21"/>
  <c r="K5" i="21"/>
  <c r="W13" i="21"/>
  <c r="W5" i="21"/>
  <c r="G13" i="21"/>
  <c r="G5" i="21"/>
  <c r="AB5" i="21"/>
  <c r="AB13" i="21"/>
  <c r="L5" i="21"/>
  <c r="L13" i="21"/>
  <c r="AF5" i="21"/>
  <c r="AF13" i="21"/>
  <c r="P5" i="21"/>
  <c r="P13" i="21"/>
  <c r="V5" i="21"/>
  <c r="V13" i="21"/>
  <c r="D31" i="21"/>
  <c r="F5" i="21"/>
  <c r="F13" i="21"/>
  <c r="W41" i="47"/>
  <c r="AJ130" i="21"/>
  <c r="T130" i="21"/>
  <c r="Q85" i="21"/>
  <c r="N31" i="21"/>
  <c r="G12" i="21"/>
  <c r="W9" i="21"/>
  <c r="G9" i="21"/>
  <c r="W8" i="21"/>
  <c r="G8" i="21"/>
  <c r="W7" i="21"/>
  <c r="H12" i="21"/>
  <c r="H8" i="21"/>
  <c r="V103" i="21"/>
  <c r="F103" i="21"/>
  <c r="Z85" i="21"/>
  <c r="J85" i="21"/>
  <c r="AI67" i="21"/>
  <c r="S67" i="21"/>
  <c r="W49" i="21"/>
  <c r="AB12" i="21"/>
  <c r="X8" i="21"/>
  <c r="AG130" i="21"/>
  <c r="Y130" i="21"/>
  <c r="Q130" i="21"/>
  <c r="I130" i="21"/>
  <c r="AE49" i="21"/>
  <c r="O49" i="21"/>
  <c r="AI31" i="21"/>
  <c r="M67" i="21"/>
  <c r="U22" i="21"/>
  <c r="AH9" i="21"/>
  <c r="S85" i="21"/>
  <c r="H49" i="21"/>
  <c r="AB85" i="21"/>
  <c r="AF103" i="21"/>
  <c r="M49" i="21"/>
  <c r="M7" i="21"/>
  <c r="G130" i="21"/>
  <c r="J6" i="21"/>
  <c r="Q49" i="21"/>
  <c r="AB67" i="21"/>
  <c r="T18" i="20"/>
  <c r="T18" i="90"/>
  <c r="T17" i="90" s="1"/>
  <c r="X28" i="20"/>
  <c r="X28" i="90"/>
  <c r="D26" i="20"/>
  <c r="D26" i="90"/>
  <c r="R30" i="20"/>
  <c r="R30" i="90"/>
  <c r="AH35" i="20"/>
  <c r="AH35" i="90"/>
  <c r="D34" i="20"/>
  <c r="D34" i="90"/>
  <c r="AE23" i="20"/>
  <c r="AE23" i="90"/>
  <c r="U27" i="20"/>
  <c r="U27" i="90"/>
  <c r="AG12" i="20"/>
  <c r="AG12" i="90"/>
  <c r="AH11" i="20"/>
  <c r="AH11" i="90"/>
  <c r="AI20" i="20"/>
  <c r="AI20" i="90"/>
  <c r="K19" i="20"/>
  <c r="K19" i="90"/>
  <c r="L18" i="20"/>
  <c r="L18" i="90"/>
  <c r="M24" i="20"/>
  <c r="M24" i="90"/>
  <c r="N23" i="20"/>
  <c r="N23" i="90"/>
  <c r="O22" i="20"/>
  <c r="O22" i="90"/>
  <c r="R28" i="20"/>
  <c r="R28" i="90"/>
  <c r="AD24" i="47"/>
  <c r="AD27" i="20"/>
  <c r="AD27" i="90"/>
  <c r="I27" i="20"/>
  <c r="I27" i="90"/>
  <c r="T26" i="20"/>
  <c r="T26" i="90"/>
  <c r="AF32" i="20"/>
  <c r="AF32" i="90"/>
  <c r="K32" i="20"/>
  <c r="K32" i="90"/>
  <c r="V28" i="47"/>
  <c r="V31" i="20"/>
  <c r="V31" i="90"/>
  <c r="AH30" i="20"/>
  <c r="AH30" i="90"/>
  <c r="M30" i="20"/>
  <c r="M30" i="90"/>
  <c r="AD7" i="47"/>
  <c r="AD36" i="20"/>
  <c r="AD36" i="90"/>
  <c r="N36" i="20"/>
  <c r="N36" i="90"/>
  <c r="AD35" i="20"/>
  <c r="AD35" i="90"/>
  <c r="N35" i="20"/>
  <c r="N35" i="90"/>
  <c r="AD34" i="20"/>
  <c r="AD33" i="20" s="1"/>
  <c r="AD34" i="90"/>
  <c r="AD33" i="90" s="1"/>
  <c r="N34" i="20"/>
  <c r="N33" i="20" s="1"/>
  <c r="N34" i="90"/>
  <c r="N33" i="90" s="1"/>
  <c r="U12" i="20"/>
  <c r="U12" i="90"/>
  <c r="V10" i="20"/>
  <c r="V10" i="90"/>
  <c r="X19" i="20"/>
  <c r="X19" i="90"/>
  <c r="U18" i="20"/>
  <c r="U18" i="90"/>
  <c r="U17" i="90" s="1"/>
  <c r="V24" i="20"/>
  <c r="V24" i="90"/>
  <c r="W23" i="20"/>
  <c r="W23" i="90"/>
  <c r="X22" i="20"/>
  <c r="X22" i="90"/>
  <c r="X21" i="90" s="1"/>
  <c r="Y28" i="20"/>
  <c r="Y28" i="90"/>
  <c r="D28" i="20"/>
  <c r="D28" i="90"/>
  <c r="O27" i="20"/>
  <c r="O27" i="90"/>
  <c r="AA26" i="20"/>
  <c r="AA26" i="90"/>
  <c r="F26" i="20"/>
  <c r="F26" i="90"/>
  <c r="Q32" i="20"/>
  <c r="Q32" i="90"/>
  <c r="AC31" i="20"/>
  <c r="AC31" i="90"/>
  <c r="H31" i="20"/>
  <c r="H31" i="90"/>
  <c r="S30" i="20"/>
  <c r="S30" i="90"/>
  <c r="AI36" i="20"/>
  <c r="AI36" i="90"/>
  <c r="S36" i="20"/>
  <c r="S36" i="90"/>
  <c r="AI35" i="20"/>
  <c r="AI35" i="90"/>
  <c r="S35" i="20"/>
  <c r="S35" i="90"/>
  <c r="AI34" i="20"/>
  <c r="AI33" i="20" s="1"/>
  <c r="AI34" i="90"/>
  <c r="S34" i="20"/>
  <c r="S33" i="20" s="1"/>
  <c r="S34" i="90"/>
  <c r="S33" i="90" s="1"/>
  <c r="D35" i="20"/>
  <c r="D35" i="90"/>
  <c r="AA19" i="20"/>
  <c r="AA19" i="90"/>
  <c r="J16" i="47"/>
  <c r="J20" i="20"/>
  <c r="J20" i="90"/>
  <c r="Z20" i="20"/>
  <c r="Z20" i="90"/>
  <c r="I8" i="47"/>
  <c r="I10" i="20"/>
  <c r="I10" i="90"/>
  <c r="Y10" i="20"/>
  <c r="Y10" i="90"/>
  <c r="I11" i="20"/>
  <c r="I11" i="90"/>
  <c r="Y11" i="20"/>
  <c r="Y11" i="90"/>
  <c r="H12" i="20"/>
  <c r="H12" i="90"/>
  <c r="X12" i="20"/>
  <c r="X12" i="90"/>
  <c r="D15" i="20"/>
  <c r="D15" i="90"/>
  <c r="H30" i="20"/>
  <c r="H30" i="90"/>
  <c r="X30" i="20"/>
  <c r="X30" i="90"/>
  <c r="G31" i="20"/>
  <c r="G31" i="90"/>
  <c r="W31" i="20"/>
  <c r="W31" i="90"/>
  <c r="F32" i="20"/>
  <c r="F32" i="90"/>
  <c r="V32" i="20"/>
  <c r="V32" i="90"/>
  <c r="E26" i="20"/>
  <c r="E26" i="90"/>
  <c r="U26" i="20"/>
  <c r="U26" i="90"/>
  <c r="D27" i="20"/>
  <c r="D27" i="90"/>
  <c r="T27" i="20"/>
  <c r="T27" i="90"/>
  <c r="AJ27" i="20"/>
  <c r="AJ27" i="90"/>
  <c r="S28" i="20"/>
  <c r="S28" i="90"/>
  <c r="S25" i="90" s="1"/>
  <c r="AI28" i="20"/>
  <c r="AI28" i="90"/>
  <c r="R20" i="47"/>
  <c r="R22" i="20"/>
  <c r="R22" i="90"/>
  <c r="AH22" i="20"/>
  <c r="AH22" i="90"/>
  <c r="Q23" i="20"/>
  <c r="Q23" i="90"/>
  <c r="AG23" i="20"/>
  <c r="AG23" i="90"/>
  <c r="P24" i="20"/>
  <c r="P24" i="90"/>
  <c r="AF24" i="20"/>
  <c r="AF24" i="90"/>
  <c r="O16" i="47"/>
  <c r="O18" i="20"/>
  <c r="O18" i="90"/>
  <c r="AE18" i="20"/>
  <c r="AE18" i="90"/>
  <c r="N19" i="20"/>
  <c r="N19" i="90"/>
  <c r="AD19" i="20"/>
  <c r="AD19" i="90"/>
  <c r="M20" i="20"/>
  <c r="M20" i="90"/>
  <c r="AC20" i="20"/>
  <c r="AC20" i="90"/>
  <c r="L10" i="20"/>
  <c r="L10" i="90"/>
  <c r="AB10" i="20"/>
  <c r="AB10" i="90"/>
  <c r="L11" i="20"/>
  <c r="L11" i="90"/>
  <c r="AB11" i="20"/>
  <c r="AB11" i="90"/>
  <c r="K12" i="20"/>
  <c r="K12" i="90"/>
  <c r="AA12" i="20"/>
  <c r="AA12" i="90"/>
  <c r="AH28" i="20"/>
  <c r="AH28" i="90"/>
  <c r="Q22" i="20"/>
  <c r="Q22" i="90"/>
  <c r="AG22" i="20"/>
  <c r="AG22" i="90"/>
  <c r="P23" i="20"/>
  <c r="P23" i="90"/>
  <c r="AF23" i="20"/>
  <c r="AF23" i="90"/>
  <c r="O24" i="20"/>
  <c r="O24" i="90"/>
  <c r="AE24" i="20"/>
  <c r="AE24" i="90"/>
  <c r="N18" i="20"/>
  <c r="N18" i="90"/>
  <c r="AD18" i="20"/>
  <c r="AD18" i="90"/>
  <c r="M19" i="20"/>
  <c r="M19" i="90"/>
  <c r="AC19" i="20"/>
  <c r="AC19" i="90"/>
  <c r="L20" i="20"/>
  <c r="L20" i="90"/>
  <c r="AB20" i="20"/>
  <c r="AB20" i="90"/>
  <c r="K10" i="20"/>
  <c r="K10" i="90"/>
  <c r="AA10" i="20"/>
  <c r="AA10" i="90"/>
  <c r="K11" i="20"/>
  <c r="K11" i="90"/>
  <c r="AA11" i="20"/>
  <c r="AA11" i="90"/>
  <c r="J12" i="20"/>
  <c r="J12" i="90"/>
  <c r="Z12" i="20"/>
  <c r="Z12" i="90"/>
  <c r="D16" i="20"/>
  <c r="D16" i="90"/>
  <c r="Z11" i="20"/>
  <c r="Z11" i="90"/>
  <c r="AA20" i="20"/>
  <c r="AA20" i="90"/>
  <c r="G19" i="20"/>
  <c r="G19" i="90"/>
  <c r="H18" i="20"/>
  <c r="H18" i="90"/>
  <c r="I24" i="20"/>
  <c r="I24" i="90"/>
  <c r="J23" i="20"/>
  <c r="J23" i="90"/>
  <c r="K22" i="20"/>
  <c r="K22" i="90"/>
  <c r="P28" i="20"/>
  <c r="P28" i="90"/>
  <c r="AA27" i="20"/>
  <c r="AA27" i="90"/>
  <c r="F27" i="20"/>
  <c r="F27" i="90"/>
  <c r="R26" i="20"/>
  <c r="R26" i="90"/>
  <c r="AC32" i="20"/>
  <c r="AC32" i="90"/>
  <c r="H32" i="20"/>
  <c r="H32" i="90"/>
  <c r="T31" i="20"/>
  <c r="T31" i="90"/>
  <c r="AE30" i="20"/>
  <c r="AE30" i="90"/>
  <c r="J30" i="20"/>
  <c r="J30" i="90"/>
  <c r="J29" i="90" s="1"/>
  <c r="AB36" i="20"/>
  <c r="AB36" i="90"/>
  <c r="L36" i="20"/>
  <c r="L36" i="90"/>
  <c r="X35" i="20"/>
  <c r="X35" i="90"/>
  <c r="H35" i="20"/>
  <c r="H35" i="90"/>
  <c r="X34" i="20"/>
  <c r="X34" i="90"/>
  <c r="X33" i="90" s="1"/>
  <c r="H34" i="20"/>
  <c r="H34" i="90"/>
  <c r="I32" i="20"/>
  <c r="I32" i="90"/>
  <c r="I29" i="90" s="1"/>
  <c r="Y36" i="20"/>
  <c r="Y36" i="90"/>
  <c r="Y34" i="20"/>
  <c r="Y34" i="90"/>
  <c r="Q28" i="20"/>
  <c r="Q28" i="90"/>
  <c r="AA23" i="20"/>
  <c r="AA23" i="90"/>
  <c r="P19" i="20"/>
  <c r="P19" i="90"/>
  <c r="G27" i="20"/>
  <c r="G27" i="90"/>
  <c r="F28" i="20"/>
  <c r="F28" i="90"/>
  <c r="T22" i="20"/>
  <c r="T22" i="90"/>
  <c r="AI23" i="20"/>
  <c r="AI23" i="90"/>
  <c r="Q18" i="20"/>
  <c r="Q18" i="90"/>
  <c r="O20" i="20"/>
  <c r="O20" i="90"/>
  <c r="AC12" i="20"/>
  <c r="AC12" i="90"/>
  <c r="E31" i="20"/>
  <c r="E31" i="90"/>
  <c r="AC35" i="20"/>
  <c r="AC35" i="90"/>
  <c r="D32" i="20"/>
  <c r="D32" i="90"/>
  <c r="F30" i="20"/>
  <c r="F29" i="20" s="1"/>
  <c r="F30" i="90"/>
  <c r="X26" i="20"/>
  <c r="X26" i="90"/>
  <c r="X25" i="90" s="1"/>
  <c r="AF31" i="20"/>
  <c r="AF31" i="90"/>
  <c r="AF29" i="90" s="1"/>
  <c r="Q36" i="20"/>
  <c r="Q36" i="90"/>
  <c r="P31" i="20"/>
  <c r="P31" i="90"/>
  <c r="AJ16" i="20"/>
  <c r="AJ16" i="90"/>
  <c r="T16" i="20"/>
  <c r="T16" i="90"/>
  <c r="AJ15" i="20"/>
  <c r="AJ15" i="90"/>
  <c r="T15" i="20"/>
  <c r="T15" i="90"/>
  <c r="AJ14" i="20"/>
  <c r="AJ13" i="20" s="1"/>
  <c r="AJ14" i="90"/>
  <c r="AJ13" i="90" s="1"/>
  <c r="T14" i="20"/>
  <c r="T13" i="20" s="1"/>
  <c r="T14" i="90"/>
  <c r="T13" i="90" s="1"/>
  <c r="AA16" i="20"/>
  <c r="AA16" i="90"/>
  <c r="K16" i="20"/>
  <c r="K16" i="90"/>
  <c r="AA15" i="20"/>
  <c r="AA15" i="90"/>
  <c r="K15" i="20"/>
  <c r="K15" i="90"/>
  <c r="AA14" i="20"/>
  <c r="AA13" i="20" s="1"/>
  <c r="AA14" i="90"/>
  <c r="AA13" i="90" s="1"/>
  <c r="K14" i="20"/>
  <c r="K13" i="20" s="1"/>
  <c r="K14" i="90"/>
  <c r="K13" i="90" s="1"/>
  <c r="V16" i="20"/>
  <c r="V16" i="90"/>
  <c r="F16" i="20"/>
  <c r="F16" i="90"/>
  <c r="V15" i="20"/>
  <c r="V15" i="90"/>
  <c r="F15" i="20"/>
  <c r="F15" i="90"/>
  <c r="V14" i="20"/>
  <c r="V13" i="20" s="1"/>
  <c r="V14" i="90"/>
  <c r="F14" i="20"/>
  <c r="F13" i="20" s="1"/>
  <c r="F14" i="90"/>
  <c r="F13" i="90" s="1"/>
  <c r="Y16" i="20"/>
  <c r="Y16" i="90"/>
  <c r="I16" i="20"/>
  <c r="I16" i="90"/>
  <c r="Y15" i="20"/>
  <c r="Y15" i="90"/>
  <c r="I15" i="20"/>
  <c r="I15" i="90"/>
  <c r="Y14" i="20"/>
  <c r="Y13" i="20" s="1"/>
  <c r="Y14" i="90"/>
  <c r="I14" i="20"/>
  <c r="I13" i="20" s="1"/>
  <c r="I14" i="90"/>
  <c r="S13" i="21"/>
  <c r="S5" i="21"/>
  <c r="D8" i="21"/>
  <c r="M13" i="21"/>
  <c r="M5" i="21"/>
  <c r="AH5" i="21"/>
  <c r="AH13" i="21"/>
  <c r="J5" i="21"/>
  <c r="J13" i="21"/>
  <c r="AC5" i="21"/>
  <c r="AC13" i="21"/>
  <c r="E13" i="21"/>
  <c r="E5" i="21"/>
  <c r="AG13" i="21"/>
  <c r="AG5" i="21"/>
  <c r="I13" i="21"/>
  <c r="I5" i="21"/>
  <c r="AJ41" i="47"/>
  <c r="X130" i="21"/>
  <c r="H130" i="21"/>
  <c r="AH31" i="21"/>
  <c r="R31" i="21"/>
  <c r="Z22" i="21"/>
  <c r="J22" i="21"/>
  <c r="AA9" i="21"/>
  <c r="K9" i="21"/>
  <c r="AA8" i="21"/>
  <c r="P12" i="21"/>
  <c r="T8" i="21"/>
  <c r="T7" i="21"/>
  <c r="AJ13" i="21"/>
  <c r="T13" i="21"/>
  <c r="Z103" i="21"/>
  <c r="J103" i="21"/>
  <c r="AD85" i="21"/>
  <c r="N85" i="21"/>
  <c r="W67" i="21"/>
  <c r="G67" i="21"/>
  <c r="AA49" i="21"/>
  <c r="AJ12" i="21"/>
  <c r="AF8" i="21"/>
  <c r="AJ7" i="21"/>
  <c r="R130" i="21"/>
  <c r="O130" i="21"/>
  <c r="AE130" i="21"/>
  <c r="F9" i="21"/>
  <c r="Y7" i="21"/>
  <c r="I31" i="21"/>
  <c r="D103" i="21"/>
  <c r="U49" i="21"/>
  <c r="D13" i="21"/>
  <c r="X103" i="21"/>
  <c r="Q12" i="20"/>
  <c r="Q12" i="90"/>
  <c r="V23" i="20"/>
  <c r="V23" i="90"/>
  <c r="V21" i="90" s="1"/>
  <c r="N27" i="20"/>
  <c r="N27" i="90"/>
  <c r="AB31" i="20"/>
  <c r="AB31" i="90"/>
  <c r="R36" i="20"/>
  <c r="R36" i="90"/>
  <c r="R34" i="20"/>
  <c r="R34" i="90"/>
  <c r="AC18" i="20"/>
  <c r="AC18" i="90"/>
  <c r="AG28" i="20"/>
  <c r="AG28" i="90"/>
  <c r="K26" i="20"/>
  <c r="K26" i="90"/>
  <c r="AH31" i="20"/>
  <c r="AH31" i="90"/>
  <c r="M31" i="20"/>
  <c r="M31" i="90"/>
  <c r="Y30" i="20"/>
  <c r="Y30" i="90"/>
  <c r="W36" i="20"/>
  <c r="W36" i="90"/>
  <c r="G36" i="20"/>
  <c r="G36" i="90"/>
  <c r="W35" i="20"/>
  <c r="W35" i="90"/>
  <c r="G35" i="20"/>
  <c r="G35" i="90"/>
  <c r="W34" i="20"/>
  <c r="W33" i="20" s="1"/>
  <c r="W34" i="90"/>
  <c r="G34" i="20"/>
  <c r="G33" i="20" s="1"/>
  <c r="G34" i="90"/>
  <c r="G33" i="90" s="1"/>
  <c r="W19" i="20"/>
  <c r="W19" i="90"/>
  <c r="F20" i="20"/>
  <c r="F20" i="90"/>
  <c r="V20" i="20"/>
  <c r="V20" i="90"/>
  <c r="V17" i="90" s="1"/>
  <c r="E10" i="20"/>
  <c r="E10" i="90"/>
  <c r="U10" i="20"/>
  <c r="U10" i="90"/>
  <c r="E11" i="20"/>
  <c r="E11" i="90"/>
  <c r="U11" i="20"/>
  <c r="U11" i="90"/>
  <c r="D8" i="47"/>
  <c r="D12" i="20"/>
  <c r="D12" i="90"/>
  <c r="T12" i="20"/>
  <c r="T12" i="90"/>
  <c r="AJ12" i="20"/>
  <c r="AJ12" i="90"/>
  <c r="D28" i="47"/>
  <c r="D30" i="20"/>
  <c r="D30" i="90"/>
  <c r="T30" i="20"/>
  <c r="T30" i="90"/>
  <c r="AJ28" i="47"/>
  <c r="AJ30" i="20"/>
  <c r="AJ29" i="20" s="1"/>
  <c r="AJ30" i="90"/>
  <c r="S31" i="20"/>
  <c r="S31" i="90"/>
  <c r="AI31" i="20"/>
  <c r="AI31" i="90"/>
  <c r="R32" i="20"/>
  <c r="R32" i="90"/>
  <c r="R29" i="90" s="1"/>
  <c r="AH32" i="20"/>
  <c r="AH32" i="90"/>
  <c r="Q24" i="47"/>
  <c r="Q26" i="20"/>
  <c r="Q26" i="90"/>
  <c r="AG26" i="20"/>
  <c r="AG26" i="90"/>
  <c r="P27" i="20"/>
  <c r="P27" i="90"/>
  <c r="AF27" i="20"/>
  <c r="AF27" i="90"/>
  <c r="O28" i="20"/>
  <c r="O28" i="90"/>
  <c r="AE28" i="20"/>
  <c r="AE28" i="90"/>
  <c r="N22" i="20"/>
  <c r="N22" i="90"/>
  <c r="AD22" i="20"/>
  <c r="AD22" i="90"/>
  <c r="M23" i="20"/>
  <c r="M23" i="90"/>
  <c r="AC23" i="20"/>
  <c r="AC23" i="90"/>
  <c r="L24" i="20"/>
  <c r="L24" i="90"/>
  <c r="AB24" i="20"/>
  <c r="AB24" i="90"/>
  <c r="K18" i="20"/>
  <c r="K18" i="90"/>
  <c r="AA18" i="20"/>
  <c r="AA17" i="20" s="1"/>
  <c r="AA18" i="90"/>
  <c r="AA17" i="90" s="1"/>
  <c r="J19" i="20"/>
  <c r="J19" i="90"/>
  <c r="Z19" i="20"/>
  <c r="Z19" i="90"/>
  <c r="I20" i="20"/>
  <c r="I20" i="90"/>
  <c r="Y20" i="20"/>
  <c r="Y20" i="90"/>
  <c r="H10" i="20"/>
  <c r="H10" i="90"/>
  <c r="X10" i="20"/>
  <c r="X10" i="90"/>
  <c r="H11" i="20"/>
  <c r="H11" i="90"/>
  <c r="X11" i="20"/>
  <c r="X11" i="90"/>
  <c r="G12" i="20"/>
  <c r="G12" i="90"/>
  <c r="W12" i="20"/>
  <c r="W12" i="90"/>
  <c r="D14" i="20"/>
  <c r="D14" i="90"/>
  <c r="AD28" i="20"/>
  <c r="AD28" i="90"/>
  <c r="M22" i="20"/>
  <c r="M22" i="90"/>
  <c r="M21" i="90" s="1"/>
  <c r="AC22" i="20"/>
  <c r="AC22" i="90"/>
  <c r="AC21" i="90" s="1"/>
  <c r="L23" i="20"/>
  <c r="L23" i="90"/>
  <c r="L21" i="90" s="1"/>
  <c r="AB23" i="20"/>
  <c r="AB23" i="90"/>
  <c r="AB21" i="90" s="1"/>
  <c r="K24" i="20"/>
  <c r="K24" i="90"/>
  <c r="AA24" i="20"/>
  <c r="AA24" i="90"/>
  <c r="J18" i="20"/>
  <c r="J18" i="90"/>
  <c r="J17" i="90" s="1"/>
  <c r="Z18" i="20"/>
  <c r="Z18" i="90"/>
  <c r="I19" i="20"/>
  <c r="I19" i="90"/>
  <c r="Y19" i="20"/>
  <c r="Y19" i="90"/>
  <c r="H20" i="20"/>
  <c r="H20" i="90"/>
  <c r="X20" i="20"/>
  <c r="X20" i="90"/>
  <c r="G10" i="20"/>
  <c r="G10" i="90"/>
  <c r="W10" i="20"/>
  <c r="W10" i="90"/>
  <c r="G11" i="20"/>
  <c r="G11" i="90"/>
  <c r="W11" i="20"/>
  <c r="W11" i="90"/>
  <c r="F12" i="20"/>
  <c r="F12" i="90"/>
  <c r="V12" i="20"/>
  <c r="V12" i="90"/>
  <c r="D11" i="20"/>
  <c r="C11" i="20" s="1"/>
  <c r="D11" i="90"/>
  <c r="I12" i="20"/>
  <c r="I12" i="90"/>
  <c r="J10" i="20"/>
  <c r="J10" i="90"/>
  <c r="O19" i="20"/>
  <c r="O19" i="90"/>
  <c r="P18" i="20"/>
  <c r="P18" i="90"/>
  <c r="Q24" i="20"/>
  <c r="Q24" i="90"/>
  <c r="R23" i="20"/>
  <c r="R23" i="90"/>
  <c r="S22" i="20"/>
  <c r="S22" i="90"/>
  <c r="U28" i="20"/>
  <c r="U28" i="90"/>
  <c r="AG27" i="20"/>
  <c r="AG27" i="90"/>
  <c r="K27" i="20"/>
  <c r="K27" i="90"/>
  <c r="W26" i="20"/>
  <c r="W26" i="90"/>
  <c r="AI32" i="20"/>
  <c r="AI32" i="90"/>
  <c r="AI29" i="90" s="1"/>
  <c r="M32" i="20"/>
  <c r="M32" i="90"/>
  <c r="Y31" i="20"/>
  <c r="Y31" i="90"/>
  <c r="D31" i="20"/>
  <c r="D31" i="90"/>
  <c r="O30" i="20"/>
  <c r="O30" i="90"/>
  <c r="AF36" i="20"/>
  <c r="AF36" i="90"/>
  <c r="P36" i="20"/>
  <c r="P36" i="90"/>
  <c r="AF35" i="20"/>
  <c r="AF35" i="90"/>
  <c r="L35" i="20"/>
  <c r="L35" i="90"/>
  <c r="AB34" i="20"/>
  <c r="AB34" i="90"/>
  <c r="L34" i="20"/>
  <c r="L34" i="90"/>
  <c r="AE32" i="20"/>
  <c r="AE32" i="90"/>
  <c r="K30" i="20"/>
  <c r="K30" i="90"/>
  <c r="I35" i="20"/>
  <c r="I35" i="90"/>
  <c r="AH27" i="20"/>
  <c r="AH27" i="90"/>
  <c r="AJ22" i="20"/>
  <c r="AJ22" i="90"/>
  <c r="Y18" i="20"/>
  <c r="Y18" i="90"/>
  <c r="M12" i="20"/>
  <c r="M12" i="90"/>
  <c r="AC27" i="20"/>
  <c r="AC27" i="90"/>
  <c r="D22" i="20"/>
  <c r="D22" i="90"/>
  <c r="S23" i="20"/>
  <c r="S23" i="90"/>
  <c r="I18" i="20"/>
  <c r="I18" i="90"/>
  <c r="AF19" i="20"/>
  <c r="AF19" i="90"/>
  <c r="AD11" i="20"/>
  <c r="AD11" i="90"/>
  <c r="Z31" i="20"/>
  <c r="Z31" i="90"/>
  <c r="Z29" i="90" s="1"/>
  <c r="M36" i="20"/>
  <c r="M36" i="90"/>
  <c r="M34" i="20"/>
  <c r="M34" i="90"/>
  <c r="U34" i="20"/>
  <c r="U34" i="90"/>
  <c r="AG34" i="20"/>
  <c r="AG34" i="90"/>
  <c r="T32" i="20"/>
  <c r="T32" i="90"/>
  <c r="AI26" i="20"/>
  <c r="AI25" i="20" s="1"/>
  <c r="AI26" i="90"/>
  <c r="AA30" i="20"/>
  <c r="AA30" i="90"/>
  <c r="E34" i="20"/>
  <c r="E34" i="90"/>
  <c r="C34" i="90" s="1"/>
  <c r="X16" i="20"/>
  <c r="X16" i="90"/>
  <c r="H16" i="20"/>
  <c r="H16" i="90"/>
  <c r="X15" i="20"/>
  <c r="X15" i="90"/>
  <c r="H15" i="20"/>
  <c r="H15" i="90"/>
  <c r="X14" i="20"/>
  <c r="X13" i="20" s="1"/>
  <c r="X14" i="90"/>
  <c r="X13" i="90" s="1"/>
  <c r="H14" i="20"/>
  <c r="H13" i="20" s="1"/>
  <c r="H14" i="90"/>
  <c r="H13" i="90" s="1"/>
  <c r="AE16" i="20"/>
  <c r="AE16" i="90"/>
  <c r="O16" i="20"/>
  <c r="O16" i="90"/>
  <c r="AE15" i="20"/>
  <c r="AE15" i="90"/>
  <c r="O15" i="20"/>
  <c r="O15" i="90"/>
  <c r="AE14" i="20"/>
  <c r="AE13" i="20" s="1"/>
  <c r="AE14" i="90"/>
  <c r="AE13" i="90" s="1"/>
  <c r="O14" i="20"/>
  <c r="O13" i="20" s="1"/>
  <c r="O14" i="90"/>
  <c r="O13" i="90" s="1"/>
  <c r="Z16" i="20"/>
  <c r="Z16" i="90"/>
  <c r="J16" i="20"/>
  <c r="J16" i="90"/>
  <c r="Z15" i="20"/>
  <c r="Z15" i="90"/>
  <c r="J15" i="20"/>
  <c r="J15" i="90"/>
  <c r="Z14" i="20"/>
  <c r="Z13" i="20" s="1"/>
  <c r="Z14" i="90"/>
  <c r="J14" i="20"/>
  <c r="J13" i="20" s="1"/>
  <c r="J14" i="90"/>
  <c r="AC16" i="20"/>
  <c r="AC16" i="90"/>
  <c r="M16" i="20"/>
  <c r="M16" i="90"/>
  <c r="AC15" i="20"/>
  <c r="AC15" i="90"/>
  <c r="M15" i="20"/>
  <c r="M15" i="90"/>
  <c r="AC14" i="20"/>
  <c r="AC13" i="20" s="1"/>
  <c r="AC14" i="90"/>
  <c r="M14" i="20"/>
  <c r="M14" i="90"/>
  <c r="AA13" i="21"/>
  <c r="AA5" i="21"/>
  <c r="AE13" i="21"/>
  <c r="AE5" i="21"/>
  <c r="O13" i="21"/>
  <c r="O5" i="21"/>
  <c r="X5" i="21"/>
  <c r="X13" i="21"/>
  <c r="H5" i="21"/>
  <c r="H13" i="21"/>
  <c r="Y13" i="21"/>
  <c r="Y5" i="21"/>
  <c r="AB130" i="21"/>
  <c r="L130" i="21"/>
  <c r="F49" i="21"/>
  <c r="AE9" i="21"/>
  <c r="O9" i="21"/>
  <c r="X12" i="21"/>
  <c r="AB8" i="21"/>
  <c r="AD103" i="21"/>
  <c r="N103" i="21"/>
  <c r="AH85" i="21"/>
  <c r="R85" i="21"/>
  <c r="AA67" i="21"/>
  <c r="K67" i="21"/>
  <c r="L12" i="21"/>
  <c r="L8" i="21"/>
  <c r="H7" i="21"/>
  <c r="H6" i="21"/>
  <c r="AC130" i="21"/>
  <c r="U130" i="21"/>
  <c r="M130" i="21"/>
  <c r="E130" i="21"/>
  <c r="AI49" i="21"/>
  <c r="S49" i="21"/>
  <c r="G49" i="21"/>
  <c r="AA31" i="21"/>
  <c r="V130" i="21"/>
  <c r="L85" i="21"/>
  <c r="P103" i="21"/>
  <c r="AI85" i="21"/>
  <c r="D5" i="21"/>
  <c r="AH16" i="47"/>
  <c r="X41" i="47"/>
  <c r="X42" i="47"/>
  <c r="G43" i="47"/>
  <c r="W43" i="47"/>
  <c r="K41" i="47"/>
  <c r="AA41" i="47"/>
  <c r="Z43" i="47"/>
  <c r="J43" i="47"/>
  <c r="Z42" i="47"/>
  <c r="J42" i="47"/>
  <c r="AC43" i="47"/>
  <c r="M43" i="47"/>
  <c r="AC41" i="47"/>
  <c r="M41" i="47"/>
  <c r="I20" i="47"/>
  <c r="Y20" i="47"/>
  <c r="S8" i="47"/>
  <c r="P42" i="47"/>
  <c r="AB42" i="47"/>
  <c r="K43" i="47"/>
  <c r="AA43" i="47"/>
  <c r="V43" i="47"/>
  <c r="F43" i="47"/>
  <c r="V42" i="47"/>
  <c r="Y43" i="47"/>
  <c r="I43" i="47"/>
  <c r="G5" i="47"/>
  <c r="W42" i="47"/>
  <c r="G42" i="47"/>
  <c r="AF42" i="47"/>
  <c r="O43" i="47"/>
  <c r="AE43" i="47"/>
  <c r="S41" i="47"/>
  <c r="AH43" i="47"/>
  <c r="R43" i="47"/>
  <c r="AH42" i="47"/>
  <c r="R42" i="47"/>
  <c r="U43" i="47"/>
  <c r="E43" i="47"/>
  <c r="E40" i="47" s="1"/>
  <c r="O20" i="47"/>
  <c r="V8" i="47"/>
  <c r="S7" i="47"/>
  <c r="S6" i="47"/>
  <c r="S5" i="47"/>
  <c r="D6" i="47"/>
  <c r="F24" i="47"/>
  <c r="R24" i="47"/>
  <c r="L41" i="47"/>
  <c r="AI42" i="47"/>
  <c r="S42" i="47"/>
  <c r="AJ42" i="47"/>
  <c r="S43" i="47"/>
  <c r="AI43" i="47"/>
  <c r="I42" i="47"/>
  <c r="Y42" i="47"/>
  <c r="G41" i="47"/>
  <c r="U41" i="47"/>
  <c r="U40" i="47" s="1"/>
  <c r="AD43" i="47"/>
  <c r="N43" i="47"/>
  <c r="AD42" i="47"/>
  <c r="N42" i="47"/>
  <c r="AG43" i="47"/>
  <c r="Q43" i="47"/>
  <c r="AG41" i="47"/>
  <c r="Q41" i="47"/>
  <c r="E22" i="16"/>
  <c r="AI6" i="47"/>
  <c r="AJ6" i="47"/>
  <c r="P5" i="47"/>
  <c r="H22" i="16"/>
  <c r="L16" i="47"/>
  <c r="AI5" i="47"/>
  <c r="AJ7" i="47"/>
  <c r="AF5" i="47"/>
  <c r="I5" i="47"/>
  <c r="I5" i="20" s="1"/>
  <c r="M5" i="47"/>
  <c r="AG5" i="47"/>
  <c r="N7" i="47"/>
  <c r="AD5" i="47"/>
  <c r="G7" i="47"/>
  <c r="W5" i="47"/>
  <c r="D41" i="47"/>
  <c r="X7" i="47"/>
  <c r="H7" i="47"/>
  <c r="T6" i="47"/>
  <c r="AJ5" i="47"/>
  <c r="T5" i="47"/>
  <c r="D7" i="47"/>
  <c r="Y7" i="47"/>
  <c r="Y5" i="47"/>
  <c r="AC7" i="47"/>
  <c r="AC5" i="47"/>
  <c r="U6" i="47"/>
  <c r="AG6" i="47"/>
  <c r="Q5" i="47"/>
  <c r="E6" i="47"/>
  <c r="Z5" i="47"/>
  <c r="AI7" i="47"/>
  <c r="T7" i="47"/>
  <c r="P6" i="47"/>
  <c r="I7" i="47"/>
  <c r="M7" i="47"/>
  <c r="U5" i="47"/>
  <c r="E5" i="47"/>
  <c r="E5" i="20" s="1"/>
  <c r="S24" i="47"/>
  <c r="AD6" i="47"/>
  <c r="N6" i="47"/>
  <c r="N5" i="47"/>
  <c r="AA24" i="47"/>
  <c r="W7" i="47"/>
  <c r="W6" i="47"/>
  <c r="G6" i="47"/>
  <c r="E28" i="47"/>
  <c r="AH7" i="47"/>
  <c r="R7" i="47"/>
  <c r="AH6" i="47"/>
  <c r="R6" i="47"/>
  <c r="AH5" i="47"/>
  <c r="R5" i="47"/>
  <c r="D5" i="47"/>
  <c r="K24" i="47"/>
  <c r="Y28" i="47"/>
  <c r="AA7" i="47"/>
  <c r="K7" i="47"/>
  <c r="AA6" i="47"/>
  <c r="K6" i="47"/>
  <c r="AA5" i="47"/>
  <c r="K5" i="47"/>
  <c r="AB7" i="47"/>
  <c r="L7" i="47"/>
  <c r="X6" i="47"/>
  <c r="H6" i="47"/>
  <c r="X5" i="47"/>
  <c r="H5" i="47"/>
  <c r="H5" i="20" s="1"/>
  <c r="I6" i="47"/>
  <c r="M6" i="47"/>
  <c r="U7" i="47"/>
  <c r="AG7" i="47"/>
  <c r="Q7" i="47"/>
  <c r="E7" i="47"/>
  <c r="Q6" i="47"/>
  <c r="V6" i="47"/>
  <c r="F6" i="47"/>
  <c r="V5" i="47"/>
  <c r="F5" i="47"/>
  <c r="F5" i="20" s="1"/>
  <c r="AE7" i="47"/>
  <c r="O7" i="47"/>
  <c r="AE6" i="47"/>
  <c r="O6" i="47"/>
  <c r="AE5" i="47"/>
  <c r="O5" i="47"/>
  <c r="AB6" i="47"/>
  <c r="AF7" i="47"/>
  <c r="P7" i="47"/>
  <c r="AF6" i="47"/>
  <c r="L6" i="47"/>
  <c r="AB5" i="47"/>
  <c r="L5" i="47"/>
  <c r="Y6" i="47"/>
  <c r="AC6" i="47"/>
  <c r="D14" i="16"/>
  <c r="E15" i="16"/>
  <c r="AA28" i="47"/>
  <c r="H24" i="47"/>
  <c r="X24" i="47"/>
  <c r="E20" i="47"/>
  <c r="X20" i="47"/>
  <c r="D16" i="16"/>
  <c r="E16" i="47"/>
  <c r="R12" i="47"/>
  <c r="T16" i="47"/>
  <c r="D45" i="47"/>
  <c r="U20" i="47"/>
  <c r="AJ20" i="47"/>
  <c r="AH28" i="47"/>
  <c r="Y49" i="47"/>
  <c r="T28" i="47"/>
  <c r="M20" i="47"/>
  <c r="K16" i="47"/>
  <c r="G8" i="47"/>
  <c r="W8" i="47"/>
  <c r="AG20" i="47"/>
  <c r="N16" i="47"/>
  <c r="AA8" i="47"/>
  <c r="Z8" i="47"/>
  <c r="AA20" i="47"/>
  <c r="I28" i="47"/>
  <c r="R45" i="47"/>
  <c r="AD45" i="47"/>
  <c r="E8" i="47"/>
  <c r="Q16" i="47"/>
  <c r="AE8" i="47"/>
  <c r="J24" i="47"/>
  <c r="D18" i="16"/>
  <c r="Q12" i="47"/>
  <c r="X28" i="47"/>
  <c r="AJ16" i="47"/>
  <c r="E17" i="16"/>
  <c r="AC28" i="47"/>
  <c r="AC16" i="47"/>
  <c r="AF20" i="47"/>
  <c r="P49" i="47"/>
  <c r="J12" i="47"/>
  <c r="R49" i="47"/>
  <c r="N45" i="47"/>
  <c r="U16" i="47"/>
  <c r="H18" i="16"/>
  <c r="F16" i="47"/>
  <c r="E14" i="16"/>
  <c r="E18" i="16"/>
  <c r="L12" i="47"/>
  <c r="D16" i="47"/>
  <c r="H17" i="16"/>
  <c r="G20" i="47"/>
  <c r="O24" i="47"/>
  <c r="G28" i="47"/>
  <c r="P12" i="47"/>
  <c r="AF24" i="47"/>
  <c r="R16" i="47"/>
  <c r="Q8" i="47"/>
  <c r="AI28" i="47"/>
  <c r="N20" i="47"/>
  <c r="AA16" i="47"/>
  <c r="Z16" i="47"/>
  <c r="H8" i="47"/>
  <c r="X8" i="47"/>
  <c r="D12" i="47"/>
  <c r="AH12" i="47"/>
  <c r="AF49" i="47"/>
  <c r="Q20" i="47"/>
  <c r="AD16" i="47"/>
  <c r="K8" i="47"/>
  <c r="U12" i="47"/>
  <c r="T24" i="47"/>
  <c r="AF12" i="47"/>
  <c r="E16" i="16"/>
  <c r="H20" i="47"/>
  <c r="N24" i="47"/>
  <c r="R28" i="47"/>
  <c r="M8" i="47"/>
  <c r="AC8" i="47"/>
  <c r="I12" i="47"/>
  <c r="P28" i="47"/>
  <c r="L24" i="47"/>
  <c r="J20" i="47"/>
  <c r="K20" i="47"/>
  <c r="H16" i="47"/>
  <c r="L20" i="47"/>
  <c r="D20" i="47"/>
  <c r="Q28" i="47"/>
  <c r="AH45" i="47"/>
  <c r="O45" i="47"/>
  <c r="X45" i="47"/>
  <c r="H14" i="16"/>
  <c r="F10" i="15" s="1"/>
  <c r="C10" i="15" s="1"/>
  <c r="F25" i="1" s="1"/>
  <c r="G25" i="1" s="1"/>
  <c r="AA12" i="47"/>
  <c r="W49" i="47"/>
  <c r="I16" i="47"/>
  <c r="Y12" i="47"/>
  <c r="Z45" i="47"/>
  <c r="D17" i="16"/>
  <c r="D15" i="16"/>
  <c r="L45" i="47"/>
  <c r="E49" i="47"/>
  <c r="C49" i="47" s="1"/>
  <c r="AF28" i="47"/>
  <c r="AD28" i="47"/>
  <c r="M24" i="47"/>
  <c r="AC24" i="47"/>
  <c r="Z20" i="47"/>
  <c r="G16" i="47"/>
  <c r="W16" i="47"/>
  <c r="T8" i="47"/>
  <c r="AJ8" i="47"/>
  <c r="L49" i="47"/>
  <c r="AB49" i="47"/>
  <c r="Y16" i="47"/>
  <c r="F8" i="47"/>
  <c r="G12" i="47"/>
  <c r="W12" i="47"/>
  <c r="S49" i="47"/>
  <c r="AI49" i="47"/>
  <c r="AH49" i="47"/>
  <c r="AI20" i="47"/>
  <c r="AC45" i="47"/>
  <c r="M45" i="47"/>
  <c r="K28" i="47"/>
  <c r="V45" i="47"/>
  <c r="AD8" i="47"/>
  <c r="V49" i="47"/>
  <c r="AE45" i="47"/>
  <c r="H45" i="47"/>
  <c r="AG8" i="47"/>
  <c r="I49" i="47"/>
  <c r="AG24" i="47"/>
  <c r="AD20" i="47"/>
  <c r="K12" i="47"/>
  <c r="G49" i="47"/>
  <c r="X16" i="47"/>
  <c r="AB24" i="47"/>
  <c r="Y45" i="47"/>
  <c r="I45" i="47"/>
  <c r="F45" i="47"/>
  <c r="AB12" i="47"/>
  <c r="M28" i="47"/>
  <c r="AI45" i="47"/>
  <c r="S45" i="47"/>
  <c r="AB45" i="47"/>
  <c r="U49" i="47"/>
  <c r="E23" i="16"/>
  <c r="D22" i="16"/>
  <c r="D24" i="47"/>
  <c r="W45" i="47"/>
  <c r="G45" i="47"/>
  <c r="N49" i="47"/>
  <c r="AE24" i="47"/>
  <c r="AG28" i="47"/>
  <c r="N28" i="47"/>
  <c r="AF45" i="47"/>
  <c r="P45" i="47"/>
  <c r="Y8" i="47"/>
  <c r="L28" i="47"/>
  <c r="AB28" i="47"/>
  <c r="I24" i="47"/>
  <c r="Y24" i="47"/>
  <c r="W24" i="47"/>
  <c r="F20" i="47"/>
  <c r="V20" i="47"/>
  <c r="S16" i="47"/>
  <c r="AI16" i="47"/>
  <c r="AG16" i="47"/>
  <c r="P8" i="47"/>
  <c r="AF8" i="47"/>
  <c r="H49" i="47"/>
  <c r="X49" i="47"/>
  <c r="H16" i="16"/>
  <c r="R8" i="47"/>
  <c r="AH8" i="47"/>
  <c r="S12" i="47"/>
  <c r="AI12" i="47"/>
  <c r="O49" i="47"/>
  <c r="AE49" i="47"/>
  <c r="T12" i="47"/>
  <c r="AE28" i="47"/>
  <c r="AG45" i="47"/>
  <c r="Q45" i="47"/>
  <c r="N8" i="47"/>
  <c r="F49" i="47"/>
  <c r="H23" i="16"/>
  <c r="D19" i="16"/>
  <c r="H15" i="16"/>
  <c r="AA45" i="47"/>
  <c r="K45" i="47"/>
  <c r="AD49" i="47"/>
  <c r="S28" i="47"/>
  <c r="AJ45" i="47"/>
  <c r="T45" i="47"/>
  <c r="U8" i="47"/>
  <c r="AG12" i="47"/>
  <c r="M49" i="47"/>
  <c r="AC49" i="47"/>
  <c r="H28" i="47"/>
  <c r="W28" i="47"/>
  <c r="H19" i="16"/>
  <c r="E24" i="47"/>
  <c r="U24" i="47"/>
  <c r="AI24" i="47"/>
  <c r="AH20" i="47"/>
  <c r="AE16" i="47"/>
  <c r="L8" i="47"/>
  <c r="AB8" i="47"/>
  <c r="H12" i="47"/>
  <c r="D23" i="16"/>
  <c r="T49" i="47"/>
  <c r="AJ49" i="47"/>
  <c r="S20" i="47"/>
  <c r="AF16" i="47"/>
  <c r="O12" i="47"/>
  <c r="AE12" i="47"/>
  <c r="M12" i="47"/>
  <c r="AC12" i="47"/>
  <c r="K49" i="47"/>
  <c r="AA49" i="47"/>
  <c r="AJ12" i="47"/>
  <c r="P16" i="47"/>
  <c r="E19" i="16"/>
  <c r="O28" i="47"/>
  <c r="U45" i="47"/>
  <c r="E45" i="47"/>
  <c r="G24" i="47"/>
  <c r="X12" i="47"/>
  <c r="J45" i="47"/>
  <c r="F93" i="17"/>
  <c r="K75" i="17"/>
  <c r="H75" i="17"/>
  <c r="G75" i="17"/>
  <c r="D75" i="17"/>
  <c r="K73" i="17"/>
  <c r="H73" i="17"/>
  <c r="G73" i="17"/>
  <c r="D73" i="17"/>
  <c r="AJ12" i="50"/>
  <c r="AF12" i="50"/>
  <c r="AB12" i="50"/>
  <c r="X12" i="50"/>
  <c r="T12" i="50"/>
  <c r="P12" i="50"/>
  <c r="L12" i="50"/>
  <c r="H12" i="50"/>
  <c r="D12" i="50"/>
  <c r="AG11" i="50"/>
  <c r="AC11" i="50"/>
  <c r="Y11" i="50"/>
  <c r="U11" i="50"/>
  <c r="Q11" i="50"/>
  <c r="M11" i="50"/>
  <c r="I11" i="50"/>
  <c r="E11" i="50"/>
  <c r="AH10" i="50"/>
  <c r="AD10" i="50"/>
  <c r="Z10" i="50"/>
  <c r="V10" i="50"/>
  <c r="R10" i="50"/>
  <c r="N10" i="50"/>
  <c r="J10" i="50"/>
  <c r="F10" i="50"/>
  <c r="AI9" i="50"/>
  <c r="AE9" i="50"/>
  <c r="AA9" i="50"/>
  <c r="W9" i="50"/>
  <c r="S9" i="50"/>
  <c r="O9" i="50"/>
  <c r="K9" i="50"/>
  <c r="G9" i="50"/>
  <c r="AJ8" i="50"/>
  <c r="AF8" i="50"/>
  <c r="AB8" i="50"/>
  <c r="X8" i="50"/>
  <c r="T8" i="50"/>
  <c r="P8" i="50"/>
  <c r="L8" i="50"/>
  <c r="H8" i="50"/>
  <c r="D8" i="50"/>
  <c r="AG7" i="50"/>
  <c r="AC7" i="50"/>
  <c r="Y7" i="50"/>
  <c r="U7" i="50"/>
  <c r="Q7" i="50"/>
  <c r="M7" i="50"/>
  <c r="I7" i="50"/>
  <c r="E7" i="50"/>
  <c r="AH6" i="50"/>
  <c r="AD6" i="50"/>
  <c r="Z6" i="50"/>
  <c r="V6" i="50"/>
  <c r="R6" i="50"/>
  <c r="N6" i="50"/>
  <c r="J6" i="50"/>
  <c r="F6" i="50"/>
  <c r="AI5" i="50"/>
  <c r="AE5" i="50"/>
  <c r="AA5" i="50"/>
  <c r="W5" i="50"/>
  <c r="S5" i="50"/>
  <c r="O5" i="50"/>
  <c r="K5" i="50"/>
  <c r="G5" i="50"/>
  <c r="K74" i="17"/>
  <c r="J74" i="17"/>
  <c r="F74" i="17"/>
  <c r="K72" i="17"/>
  <c r="AI12" i="50"/>
  <c r="AE12" i="50"/>
  <c r="AA12" i="50"/>
  <c r="W12" i="50"/>
  <c r="S12" i="50"/>
  <c r="O12" i="50"/>
  <c r="K12" i="50"/>
  <c r="G12" i="50"/>
  <c r="AJ11" i="50"/>
  <c r="AF11" i="50"/>
  <c r="AB11" i="50"/>
  <c r="X11" i="50"/>
  <c r="T11" i="50"/>
  <c r="P11" i="50"/>
  <c r="L11" i="50"/>
  <c r="H11" i="50"/>
  <c r="D11" i="50"/>
  <c r="AG10" i="50"/>
  <c r="AC10" i="50"/>
  <c r="Y10" i="50"/>
  <c r="U10" i="50"/>
  <c r="Q10" i="50"/>
  <c r="M10" i="50"/>
  <c r="I10" i="50"/>
  <c r="E10" i="50"/>
  <c r="AH9" i="50"/>
  <c r="AD9" i="50"/>
  <c r="Z9" i="50"/>
  <c r="V9" i="50"/>
  <c r="R9" i="50"/>
  <c r="N9" i="50"/>
  <c r="J9" i="50"/>
  <c r="F9" i="50"/>
  <c r="AI8" i="50"/>
  <c r="AE8" i="50"/>
  <c r="AA8" i="50"/>
  <c r="W8" i="50"/>
  <c r="S8" i="50"/>
  <c r="O8" i="50"/>
  <c r="K8" i="50"/>
  <c r="G8" i="50"/>
  <c r="AJ7" i="50"/>
  <c r="AF7" i="50"/>
  <c r="AB7" i="50"/>
  <c r="X7" i="50"/>
  <c r="T7" i="50"/>
  <c r="P7" i="50"/>
  <c r="L7" i="50"/>
  <c r="H7" i="50"/>
  <c r="D7" i="50"/>
  <c r="AG6" i="50"/>
  <c r="AC6" i="50"/>
  <c r="Y6" i="50"/>
  <c r="U6" i="50"/>
  <c r="Q6" i="50"/>
  <c r="M6" i="50"/>
  <c r="I6" i="50"/>
  <c r="E6" i="50"/>
  <c r="AH5" i="50"/>
  <c r="AD5" i="50"/>
  <c r="Z5" i="50"/>
  <c r="V5" i="50"/>
  <c r="R5" i="50"/>
  <c r="N5" i="50"/>
  <c r="J5" i="50"/>
  <c r="F5" i="50"/>
  <c r="G53" i="17"/>
  <c r="G133" i="17"/>
  <c r="C133" i="17" s="1"/>
  <c r="J75" i="17"/>
  <c r="I75" i="17"/>
  <c r="E75" i="17"/>
  <c r="J73" i="17"/>
  <c r="I73" i="17"/>
  <c r="AH12" i="50"/>
  <c r="AD12" i="50"/>
  <c r="Z12" i="50"/>
  <c r="V12" i="50"/>
  <c r="R12" i="50"/>
  <c r="N12" i="50"/>
  <c r="J12" i="50"/>
  <c r="F12" i="50"/>
  <c r="AI11" i="50"/>
  <c r="AE11" i="50"/>
  <c r="AA11" i="50"/>
  <c r="W11" i="50"/>
  <c r="S11" i="50"/>
  <c r="O11" i="50"/>
  <c r="K11" i="50"/>
  <c r="G11" i="50"/>
  <c r="AJ10" i="50"/>
  <c r="AF10" i="50"/>
  <c r="AB10" i="50"/>
  <c r="X10" i="50"/>
  <c r="T10" i="50"/>
  <c r="P10" i="50"/>
  <c r="L10" i="50"/>
  <c r="H10" i="50"/>
  <c r="D10" i="50"/>
  <c r="AG9" i="50"/>
  <c r="AC9" i="50"/>
  <c r="Y9" i="50"/>
  <c r="U9" i="50"/>
  <c r="Q9" i="50"/>
  <c r="M9" i="50"/>
  <c r="I9" i="50"/>
  <c r="E9" i="50"/>
  <c r="AH8" i="50"/>
  <c r="AD8" i="50"/>
  <c r="Z8" i="50"/>
  <c r="V8" i="50"/>
  <c r="R8" i="50"/>
  <c r="N8" i="50"/>
  <c r="J8" i="50"/>
  <c r="F8" i="50"/>
  <c r="AI7" i="50"/>
  <c r="AE7" i="50"/>
  <c r="AA7" i="50"/>
  <c r="W7" i="50"/>
  <c r="S7" i="50"/>
  <c r="O7" i="50"/>
  <c r="K7" i="50"/>
  <c r="G7" i="50"/>
  <c r="AJ6" i="50"/>
  <c r="AF6" i="50"/>
  <c r="AB6" i="50"/>
  <c r="X6" i="50"/>
  <c r="T6" i="50"/>
  <c r="P6" i="50"/>
  <c r="L6" i="50"/>
  <c r="H6" i="50"/>
  <c r="D6" i="50"/>
  <c r="AG5" i="50"/>
  <c r="AC5" i="50"/>
  <c r="Y5" i="50"/>
  <c r="U5" i="50"/>
  <c r="Q5" i="50"/>
  <c r="M5" i="50"/>
  <c r="I5" i="50"/>
  <c r="E5" i="50"/>
  <c r="J40" i="17"/>
  <c r="G54" i="17"/>
  <c r="G134" i="17"/>
  <c r="C134" i="17" s="1"/>
  <c r="I74" i="17"/>
  <c r="H74" i="17"/>
  <c r="E74" i="17"/>
  <c r="D74" i="17"/>
  <c r="AG12" i="50"/>
  <c r="AC12" i="50"/>
  <c r="Y12" i="50"/>
  <c r="U12" i="50"/>
  <c r="Q12" i="50"/>
  <c r="M12" i="50"/>
  <c r="I12" i="50"/>
  <c r="E12" i="50"/>
  <c r="AH11" i="50"/>
  <c r="AD11" i="50"/>
  <c r="Z11" i="50"/>
  <c r="V11" i="50"/>
  <c r="R11" i="50"/>
  <c r="N11" i="50"/>
  <c r="J11" i="50"/>
  <c r="F11" i="50"/>
  <c r="AI10" i="50"/>
  <c r="AE10" i="50"/>
  <c r="AA10" i="50"/>
  <c r="W10" i="50"/>
  <c r="S10" i="50"/>
  <c r="O10" i="50"/>
  <c r="K10" i="50"/>
  <c r="G10" i="50"/>
  <c r="AJ9" i="50"/>
  <c r="AF9" i="50"/>
  <c r="AB9" i="50"/>
  <c r="X9" i="50"/>
  <c r="T9" i="50"/>
  <c r="P9" i="50"/>
  <c r="L9" i="50"/>
  <c r="H9" i="50"/>
  <c r="D9" i="50"/>
  <c r="AG8" i="50"/>
  <c r="AC8" i="50"/>
  <c r="Y8" i="50"/>
  <c r="U8" i="50"/>
  <c r="Q8" i="50"/>
  <c r="M8" i="50"/>
  <c r="I8" i="50"/>
  <c r="E8" i="50"/>
  <c r="AH7" i="50"/>
  <c r="AD7" i="50"/>
  <c r="Z7" i="50"/>
  <c r="V7" i="50"/>
  <c r="R7" i="50"/>
  <c r="N7" i="50"/>
  <c r="J7" i="50"/>
  <c r="F7" i="50"/>
  <c r="AI6" i="50"/>
  <c r="AE6" i="50"/>
  <c r="AA6" i="50"/>
  <c r="W6" i="50"/>
  <c r="S6" i="50"/>
  <c r="O6" i="50"/>
  <c r="K6" i="50"/>
  <c r="G6" i="50"/>
  <c r="AJ5" i="50"/>
  <c r="AF5" i="50"/>
  <c r="AB5" i="50"/>
  <c r="X5" i="50"/>
  <c r="T5" i="50"/>
  <c r="P5" i="50"/>
  <c r="L5" i="50"/>
  <c r="H5" i="50"/>
  <c r="E73" i="17"/>
  <c r="E71" i="17"/>
  <c r="I70" i="17"/>
  <c r="E70" i="17"/>
  <c r="I69" i="17"/>
  <c r="E69" i="17"/>
  <c r="I68" i="17"/>
  <c r="E68" i="17"/>
  <c r="I67" i="17"/>
  <c r="E67" i="17"/>
  <c r="I66" i="17"/>
  <c r="E66" i="17"/>
  <c r="I65" i="17"/>
  <c r="E65" i="17"/>
  <c r="I64" i="17"/>
  <c r="E64" i="17"/>
  <c r="I63" i="17"/>
  <c r="E63" i="17"/>
  <c r="I62" i="17"/>
  <c r="I61" i="17"/>
  <c r="E61" i="17"/>
  <c r="I60" i="17"/>
  <c r="E60" i="17"/>
  <c r="H72" i="17"/>
  <c r="D71" i="17"/>
  <c r="H70" i="17"/>
  <c r="D70" i="17"/>
  <c r="H69" i="17"/>
  <c r="D69" i="17"/>
  <c r="H68" i="17"/>
  <c r="D68" i="17"/>
  <c r="H67" i="17"/>
  <c r="D67" i="17"/>
  <c r="H66" i="17"/>
  <c r="H65" i="17"/>
  <c r="H64" i="17"/>
  <c r="H63" i="17"/>
  <c r="D63" i="17"/>
  <c r="H62" i="17"/>
  <c r="H61" i="17"/>
  <c r="D61" i="17"/>
  <c r="H60" i="17"/>
  <c r="D59" i="17"/>
  <c r="K70" i="17"/>
  <c r="G70" i="17"/>
  <c r="K69" i="17"/>
  <c r="G69" i="17"/>
  <c r="K68" i="17"/>
  <c r="G68" i="17"/>
  <c r="K67" i="17"/>
  <c r="G67" i="17"/>
  <c r="K66" i="17"/>
  <c r="G66" i="17"/>
  <c r="K65" i="17"/>
  <c r="G65" i="17"/>
  <c r="K64" i="17"/>
  <c r="G64" i="17"/>
  <c r="K63" i="17"/>
  <c r="G63" i="17"/>
  <c r="K62" i="17"/>
  <c r="G62" i="17"/>
  <c r="G61" i="17"/>
  <c r="K60" i="17"/>
  <c r="G60" i="17"/>
  <c r="J72" i="17"/>
  <c r="D72" i="17"/>
  <c r="J71" i="17"/>
  <c r="F71" i="17"/>
  <c r="J70" i="17"/>
  <c r="J69" i="17"/>
  <c r="F69" i="17"/>
  <c r="J68" i="17"/>
  <c r="F68" i="17"/>
  <c r="J67" i="17"/>
  <c r="F67" i="17"/>
  <c r="J66" i="17"/>
  <c r="F66" i="17"/>
  <c r="J65" i="17"/>
  <c r="F65" i="17"/>
  <c r="J64" i="17"/>
  <c r="F64" i="17"/>
  <c r="J63" i="17"/>
  <c r="F63" i="17"/>
  <c r="J62" i="17"/>
  <c r="F62" i="17"/>
  <c r="J61" i="17"/>
  <c r="F61" i="17"/>
  <c r="J60" i="17"/>
  <c r="F60" i="17"/>
  <c r="F59" i="17"/>
  <c r="D5" i="50"/>
  <c r="I72" i="17"/>
  <c r="K71" i="17"/>
  <c r="G71" i="17"/>
  <c r="F75" i="17"/>
  <c r="G74" i="17"/>
  <c r="F73" i="17"/>
  <c r="F72" i="17"/>
  <c r="E72" i="17"/>
  <c r="I71" i="17"/>
  <c r="G72" i="17"/>
  <c r="H71" i="17"/>
  <c r="D62" i="17"/>
  <c r="K61" i="17"/>
  <c r="F70" i="17"/>
  <c r="D66" i="17"/>
  <c r="D64" i="17"/>
  <c r="E62" i="17"/>
  <c r="G59" i="17"/>
  <c r="D60" i="17"/>
  <c r="K59" i="17"/>
  <c r="I59" i="17"/>
  <c r="J59" i="17"/>
  <c r="H59" i="17"/>
  <c r="E59" i="17"/>
  <c r="E120" i="17"/>
  <c r="J120" i="17"/>
  <c r="D120" i="17"/>
  <c r="G107" i="17"/>
  <c r="C107" i="17" s="1"/>
  <c r="G106" i="17"/>
  <c r="C106" i="17" s="1"/>
  <c r="H93" i="17"/>
  <c r="D40" i="17"/>
  <c r="K40" i="17"/>
  <c r="H40" i="17"/>
  <c r="H120" i="17"/>
  <c r="I120" i="17"/>
  <c r="F120" i="17"/>
  <c r="G120" i="17"/>
  <c r="K120" i="17"/>
  <c r="D93" i="17"/>
  <c r="E93" i="17"/>
  <c r="I93" i="17"/>
  <c r="J93" i="17"/>
  <c r="G93" i="17"/>
  <c r="K93" i="17"/>
  <c r="E40" i="17"/>
  <c r="I40" i="17"/>
  <c r="F40" i="17"/>
  <c r="G40" i="17"/>
  <c r="AF33" i="90"/>
  <c r="AE33" i="90"/>
  <c r="W33" i="90"/>
  <c r="K33" i="90"/>
  <c r="AJ29" i="90"/>
  <c r="L29" i="90"/>
  <c r="V25" i="90"/>
  <c r="AD21" i="90"/>
  <c r="Y21" i="90"/>
  <c r="O21" i="90"/>
  <c r="AJ171" i="48"/>
  <c r="AI171" i="48"/>
  <c r="AH171" i="48"/>
  <c r="AG171" i="48"/>
  <c r="AF171" i="48"/>
  <c r="AE171" i="48"/>
  <c r="AD171" i="48"/>
  <c r="AC171" i="48"/>
  <c r="AB171" i="48"/>
  <c r="AA171" i="48"/>
  <c r="Z171" i="48"/>
  <c r="Y171" i="48"/>
  <c r="X171" i="48"/>
  <c r="W171" i="48"/>
  <c r="V171" i="48"/>
  <c r="U171" i="48"/>
  <c r="T171" i="48"/>
  <c r="S171" i="48"/>
  <c r="R171" i="48"/>
  <c r="Q171" i="48"/>
  <c r="P171" i="48"/>
  <c r="O171" i="48"/>
  <c r="N171" i="48"/>
  <c r="M171" i="48"/>
  <c r="L171" i="48"/>
  <c r="K171" i="48"/>
  <c r="J171" i="48"/>
  <c r="I171" i="48"/>
  <c r="H171" i="48"/>
  <c r="G171" i="48"/>
  <c r="F171" i="48"/>
  <c r="E171" i="48"/>
  <c r="D86" i="48"/>
  <c r="D87" i="48"/>
  <c r="D88" i="48"/>
  <c r="D89" i="48"/>
  <c r="D90" i="48"/>
  <c r="D91" i="48"/>
  <c r="D92" i="48"/>
  <c r="D93" i="48"/>
  <c r="D170" i="48"/>
  <c r="AJ170" i="48"/>
  <c r="AI170" i="48"/>
  <c r="AH170" i="48"/>
  <c r="AG170" i="48"/>
  <c r="AF170" i="48"/>
  <c r="AE170" i="48"/>
  <c r="AD170" i="48"/>
  <c r="AC170" i="48"/>
  <c r="AB170" i="48"/>
  <c r="AA170" i="48"/>
  <c r="Z170" i="48"/>
  <c r="Y170" i="48"/>
  <c r="X170" i="48"/>
  <c r="W170" i="48"/>
  <c r="V170" i="48"/>
  <c r="U170" i="48"/>
  <c r="T170" i="48"/>
  <c r="S170" i="48"/>
  <c r="R170" i="48"/>
  <c r="Q170" i="48"/>
  <c r="P170" i="48"/>
  <c r="O170" i="48"/>
  <c r="N170" i="48"/>
  <c r="M170" i="48"/>
  <c r="L170" i="48"/>
  <c r="K170" i="48"/>
  <c r="J170" i="48"/>
  <c r="I170" i="48"/>
  <c r="H170" i="48"/>
  <c r="G170" i="48"/>
  <c r="F170" i="48"/>
  <c r="E170" i="48"/>
  <c r="C22" i="90" l="1"/>
  <c r="J5" i="20"/>
  <c r="C22" i="20"/>
  <c r="X40" i="47"/>
  <c r="N17" i="90"/>
  <c r="AG40" i="47"/>
  <c r="L40" i="47"/>
  <c r="Q40" i="47"/>
  <c r="S40" i="47"/>
  <c r="AC40" i="47"/>
  <c r="K40" i="47"/>
  <c r="C45" i="47"/>
  <c r="G40" i="47"/>
  <c r="O40" i="47"/>
  <c r="P40" i="47"/>
  <c r="C42" i="47"/>
  <c r="I40" i="47"/>
  <c r="N40" i="47"/>
  <c r="G5" i="20"/>
  <c r="AJ40" i="47"/>
  <c r="AI40" i="47"/>
  <c r="C41" i="47"/>
  <c r="D40" i="47"/>
  <c r="M40" i="47"/>
  <c r="AA40" i="47"/>
  <c r="T40" i="47"/>
  <c r="AE40" i="47"/>
  <c r="C43" i="47"/>
  <c r="Z40" i="47"/>
  <c r="AH40" i="47"/>
  <c r="V40" i="47"/>
  <c r="H40" i="47"/>
  <c r="W40" i="47"/>
  <c r="AB40" i="47"/>
  <c r="J40" i="47"/>
  <c r="Y40" i="47"/>
  <c r="R40" i="47"/>
  <c r="F40" i="47"/>
  <c r="AD40" i="47"/>
  <c r="AF40" i="47"/>
  <c r="C36" i="20"/>
  <c r="L33" i="20"/>
  <c r="AI33" i="90"/>
  <c r="C35" i="20"/>
  <c r="C34" i="20"/>
  <c r="C36" i="90"/>
  <c r="C35" i="90"/>
  <c r="C30" i="90"/>
  <c r="C30" i="20"/>
  <c r="C31" i="90"/>
  <c r="C28" i="47"/>
  <c r="C32" i="90"/>
  <c r="C31" i="20"/>
  <c r="C32" i="20"/>
  <c r="C28" i="90"/>
  <c r="C27" i="20"/>
  <c r="C28" i="20"/>
  <c r="C26" i="90"/>
  <c r="C27" i="90"/>
  <c r="C26" i="20"/>
  <c r="C24" i="47"/>
  <c r="C20" i="47"/>
  <c r="C23" i="90"/>
  <c r="C24" i="90"/>
  <c r="C23" i="20"/>
  <c r="C24" i="20"/>
  <c r="C20" i="20"/>
  <c r="C16" i="47"/>
  <c r="C19" i="20"/>
  <c r="C18" i="90"/>
  <c r="C19" i="90"/>
  <c r="C18" i="20"/>
  <c r="C20" i="90"/>
  <c r="C14" i="90"/>
  <c r="C14" i="20"/>
  <c r="C12" i="47"/>
  <c r="C16" i="90"/>
  <c r="C15" i="90"/>
  <c r="C16" i="20"/>
  <c r="C15" i="20"/>
  <c r="C6" i="47"/>
  <c r="C11" i="90"/>
  <c r="C12" i="20"/>
  <c r="C10" i="20"/>
  <c r="C8" i="47"/>
  <c r="C5" i="47"/>
  <c r="D5" i="20"/>
  <c r="C7" i="47"/>
  <c r="F9" i="43" s="1"/>
  <c r="C12" i="90"/>
  <c r="C10" i="90"/>
  <c r="C76" i="21"/>
  <c r="C9" i="50"/>
  <c r="C5" i="50"/>
  <c r="C6" i="50"/>
  <c r="C12" i="50"/>
  <c r="C8" i="50"/>
  <c r="C10" i="50"/>
  <c r="C7" i="50"/>
  <c r="C11" i="50"/>
  <c r="C58" i="21"/>
  <c r="C170" i="48"/>
  <c r="C157" i="21"/>
  <c r="C139" i="21"/>
  <c r="C130" i="21"/>
  <c r="C103" i="21"/>
  <c r="C94" i="21"/>
  <c r="C85" i="21"/>
  <c r="C67" i="21"/>
  <c r="C49" i="21"/>
  <c r="C31" i="21"/>
  <c r="C22" i="21"/>
  <c r="S4" i="21"/>
  <c r="T4" i="21"/>
  <c r="AG4" i="21"/>
  <c r="E4" i="21"/>
  <c r="R4" i="21"/>
  <c r="C11" i="21"/>
  <c r="J4" i="21"/>
  <c r="C6" i="21"/>
  <c r="C5" i="21"/>
  <c r="C7" i="21"/>
  <c r="C9" i="21"/>
  <c r="C12" i="21"/>
  <c r="C10" i="21"/>
  <c r="C13" i="21"/>
  <c r="C8" i="21"/>
  <c r="AI4" i="21"/>
  <c r="C64" i="17"/>
  <c r="U4" i="21"/>
  <c r="I4" i="21"/>
  <c r="D4" i="21"/>
  <c r="Y4" i="21"/>
  <c r="V4" i="21"/>
  <c r="AC4" i="21"/>
  <c r="AH4" i="21"/>
  <c r="AH17" i="90"/>
  <c r="N25" i="90"/>
  <c r="AD17" i="90"/>
  <c r="AC29" i="90"/>
  <c r="F25" i="90"/>
  <c r="T25" i="90"/>
  <c r="Z33" i="90"/>
  <c r="F29" i="90"/>
  <c r="O29" i="20"/>
  <c r="N21" i="20"/>
  <c r="Q25" i="20"/>
  <c r="AH33" i="90"/>
  <c r="F21" i="90"/>
  <c r="H25" i="90"/>
  <c r="G21" i="20"/>
  <c r="AJ17" i="20"/>
  <c r="M13" i="20"/>
  <c r="Y17" i="20"/>
  <c r="R25" i="20"/>
  <c r="AH29" i="90"/>
  <c r="U29" i="90"/>
  <c r="O33" i="90"/>
  <c r="AJ4" i="21"/>
  <c r="X4" i="21"/>
  <c r="Z4" i="21"/>
  <c r="N21" i="90"/>
  <c r="H33" i="90"/>
  <c r="D21" i="90"/>
  <c r="AA29" i="90"/>
  <c r="N29" i="90"/>
  <c r="AF25" i="90"/>
  <c r="D17" i="90"/>
  <c r="L25" i="90"/>
  <c r="U33" i="90"/>
  <c r="W25" i="90"/>
  <c r="Z17" i="90"/>
  <c r="X29" i="90"/>
  <c r="S17" i="90"/>
  <c r="J33" i="90"/>
  <c r="AB25" i="90"/>
  <c r="R33" i="90"/>
  <c r="T29" i="90"/>
  <c r="M29" i="90"/>
  <c r="Q21" i="90"/>
  <c r="S29" i="90"/>
  <c r="H21" i="90"/>
  <c r="V33" i="90"/>
  <c r="R21" i="90"/>
  <c r="L17" i="90"/>
  <c r="Q33" i="90"/>
  <c r="AD25" i="90"/>
  <c r="I33" i="90"/>
  <c r="E29" i="90"/>
  <c r="AH25" i="90"/>
  <c r="AI21" i="90"/>
  <c r="AE17" i="90"/>
  <c r="J25" i="90"/>
  <c r="V29" i="90"/>
  <c r="AH21" i="90"/>
  <c r="R25" i="90"/>
  <c r="AG29" i="90"/>
  <c r="T33" i="90"/>
  <c r="Z21" i="90"/>
  <c r="F17" i="90"/>
  <c r="J21" i="90"/>
  <c r="M25" i="90"/>
  <c r="R17" i="90"/>
  <c r="AD29" i="90"/>
  <c r="Z25" i="90"/>
  <c r="AA29" i="20"/>
  <c r="AJ21" i="20"/>
  <c r="Z17" i="20"/>
  <c r="H33" i="20"/>
  <c r="AE17" i="20"/>
  <c r="X29" i="20"/>
  <c r="S17" i="20"/>
  <c r="AI25" i="90"/>
  <c r="AG33" i="90"/>
  <c r="M33" i="90"/>
  <c r="AF17" i="90"/>
  <c r="S21" i="90"/>
  <c r="AC25" i="90"/>
  <c r="Y17" i="90"/>
  <c r="K29" i="90"/>
  <c r="L33" i="90"/>
  <c r="P33" i="90"/>
  <c r="O29" i="90"/>
  <c r="K25" i="90"/>
  <c r="U25" i="90"/>
  <c r="P17" i="90"/>
  <c r="J9" i="90"/>
  <c r="H17" i="90"/>
  <c r="I17" i="90"/>
  <c r="K17" i="90"/>
  <c r="O25" i="90"/>
  <c r="P25" i="90"/>
  <c r="Q25" i="90"/>
  <c r="AG25" i="90"/>
  <c r="AB29" i="90"/>
  <c r="P29" i="90"/>
  <c r="AC33" i="90"/>
  <c r="Q17" i="90"/>
  <c r="T21" i="90"/>
  <c r="G25" i="90"/>
  <c r="Y33" i="90"/>
  <c r="I21" i="90"/>
  <c r="G17" i="90"/>
  <c r="AB17" i="90"/>
  <c r="AG21" i="90"/>
  <c r="M17" i="90"/>
  <c r="AH21" i="20"/>
  <c r="AJ25" i="90"/>
  <c r="D25" i="90"/>
  <c r="G29" i="90"/>
  <c r="D33" i="90"/>
  <c r="Q29" i="90"/>
  <c r="I25" i="90"/>
  <c r="T33" i="20"/>
  <c r="R17" i="20"/>
  <c r="AJ17" i="90"/>
  <c r="AB25" i="20"/>
  <c r="Y29" i="90"/>
  <c r="AA21" i="90"/>
  <c r="AB33" i="90"/>
  <c r="AE29" i="90"/>
  <c r="K21" i="90"/>
  <c r="AC17" i="90"/>
  <c r="O17" i="90"/>
  <c r="H29" i="90"/>
  <c r="AA25" i="90"/>
  <c r="X17" i="90"/>
  <c r="AG17" i="90"/>
  <c r="AI17" i="90"/>
  <c r="AJ21" i="90"/>
  <c r="P21" i="90"/>
  <c r="Y25" i="90"/>
  <c r="E21" i="90"/>
  <c r="AF21" i="90"/>
  <c r="U21" i="90"/>
  <c r="W17" i="90"/>
  <c r="AE25" i="90"/>
  <c r="AE21" i="90"/>
  <c r="W29" i="90"/>
  <c r="W21" i="90"/>
  <c r="H6" i="16"/>
  <c r="R33" i="20"/>
  <c r="AD17" i="20"/>
  <c r="G21" i="90"/>
  <c r="E33" i="20"/>
  <c r="AG33" i="20"/>
  <c r="M33" i="20"/>
  <c r="K29" i="20"/>
  <c r="P17" i="20"/>
  <c r="J9" i="20"/>
  <c r="J17" i="20"/>
  <c r="M21" i="20"/>
  <c r="K17" i="20"/>
  <c r="Q17" i="20"/>
  <c r="T21" i="20"/>
  <c r="Y33" i="20"/>
  <c r="X33" i="20"/>
  <c r="AG21" i="20"/>
  <c r="E25" i="20"/>
  <c r="X21" i="20"/>
  <c r="J33" i="20"/>
  <c r="D29" i="90"/>
  <c r="T17" i="20"/>
  <c r="N9" i="20"/>
  <c r="AJ33" i="20"/>
  <c r="AH13" i="20"/>
  <c r="E17" i="90"/>
  <c r="E25" i="90"/>
  <c r="E33" i="90"/>
  <c r="U33" i="20"/>
  <c r="W25" i="20"/>
  <c r="AC21" i="20"/>
  <c r="AD21" i="20"/>
  <c r="X25" i="20"/>
  <c r="J29" i="20"/>
  <c r="U17" i="20"/>
  <c r="AH17" i="20"/>
  <c r="E21" i="20"/>
  <c r="AG17" i="20"/>
  <c r="U21" i="20"/>
  <c r="C62" i="17"/>
  <c r="I13" i="17"/>
  <c r="AE29" i="20"/>
  <c r="O17" i="20"/>
  <c r="M4" i="21"/>
  <c r="K4" i="21"/>
  <c r="G77" i="17"/>
  <c r="J77" i="17"/>
  <c r="J23" i="17" s="1"/>
  <c r="G80" i="17"/>
  <c r="J80" i="17"/>
  <c r="J26" i="17" s="1"/>
  <c r="C22" i="16"/>
  <c r="D6" i="16"/>
  <c r="C15" i="16"/>
  <c r="E5" i="16"/>
  <c r="D5" i="16"/>
  <c r="AB5" i="20"/>
  <c r="AB5" i="90"/>
  <c r="AF7" i="20"/>
  <c r="AF7" i="90"/>
  <c r="O6" i="20"/>
  <c r="O6" i="90"/>
  <c r="F5" i="90"/>
  <c r="Q6" i="20"/>
  <c r="Q6" i="90"/>
  <c r="U7" i="20"/>
  <c r="U7" i="90"/>
  <c r="X5" i="20"/>
  <c r="X5" i="90"/>
  <c r="AB7" i="20"/>
  <c r="AB7" i="90"/>
  <c r="AA6" i="20"/>
  <c r="AA6" i="90"/>
  <c r="R6" i="20"/>
  <c r="R6" i="90"/>
  <c r="I7" i="20"/>
  <c r="I7" i="90"/>
  <c r="Z5" i="20"/>
  <c r="Z5" i="90"/>
  <c r="U6" i="20"/>
  <c r="U6" i="90"/>
  <c r="Y7" i="20"/>
  <c r="Y7" i="90"/>
  <c r="T6" i="20"/>
  <c r="T6" i="90"/>
  <c r="W5" i="20"/>
  <c r="W5" i="90"/>
  <c r="AG5" i="20"/>
  <c r="AG5" i="90"/>
  <c r="AJ7" i="20"/>
  <c r="AJ7" i="90"/>
  <c r="P5" i="20"/>
  <c r="P5" i="90"/>
  <c r="D6" i="20"/>
  <c r="D6" i="90"/>
  <c r="D9" i="90"/>
  <c r="D13" i="90"/>
  <c r="D33" i="20"/>
  <c r="J6" i="20"/>
  <c r="J6" i="90"/>
  <c r="D17" i="20"/>
  <c r="D9" i="20"/>
  <c r="F7" i="20"/>
  <c r="F7" i="90"/>
  <c r="K13" i="17"/>
  <c r="C67" i="17"/>
  <c r="C69" i="17"/>
  <c r="C71" i="17"/>
  <c r="AE4" i="21"/>
  <c r="M13" i="90"/>
  <c r="J13" i="90"/>
  <c r="G9" i="90"/>
  <c r="H9" i="90"/>
  <c r="E9" i="90"/>
  <c r="I13" i="90"/>
  <c r="AA9" i="90"/>
  <c r="L9" i="90"/>
  <c r="Y9" i="90"/>
  <c r="M29" i="20"/>
  <c r="O21" i="20"/>
  <c r="R29" i="20"/>
  <c r="W4" i="21"/>
  <c r="U13" i="90"/>
  <c r="AH13" i="90"/>
  <c r="O9" i="90"/>
  <c r="P9" i="20"/>
  <c r="M9" i="90"/>
  <c r="AF25" i="20"/>
  <c r="R9" i="20"/>
  <c r="N4" i="21"/>
  <c r="V29" i="20"/>
  <c r="AC33" i="20"/>
  <c r="AG29" i="20"/>
  <c r="P33" i="20"/>
  <c r="U29" i="20"/>
  <c r="G25" i="20"/>
  <c r="X17" i="20"/>
  <c r="Z9" i="20"/>
  <c r="AI9" i="20"/>
  <c r="F17" i="20"/>
  <c r="I21" i="20"/>
  <c r="AJ9" i="20"/>
  <c r="G17" i="20"/>
  <c r="J21" i="20"/>
  <c r="M25" i="20"/>
  <c r="P29" i="20"/>
  <c r="Q9" i="20"/>
  <c r="AD29" i="20"/>
  <c r="P25" i="20"/>
  <c r="Z25" i="20"/>
  <c r="J82" i="17"/>
  <c r="J28" i="17" s="1"/>
  <c r="G82" i="17"/>
  <c r="J79" i="17"/>
  <c r="J25" i="17" s="1"/>
  <c r="G79" i="17"/>
  <c r="C14" i="16"/>
  <c r="H5" i="16"/>
  <c r="L5" i="20"/>
  <c r="L5" i="90"/>
  <c r="P7" i="20"/>
  <c r="P7" i="90"/>
  <c r="AE5" i="20"/>
  <c r="AE5" i="90"/>
  <c r="AE7" i="20"/>
  <c r="AE7" i="90"/>
  <c r="V6" i="20"/>
  <c r="V6" i="90"/>
  <c r="AG7" i="20"/>
  <c r="AG7" i="90"/>
  <c r="H5" i="90"/>
  <c r="L7" i="20"/>
  <c r="L7" i="90"/>
  <c r="K6" i="20"/>
  <c r="K6" i="90"/>
  <c r="AH5" i="20"/>
  <c r="AH5" i="90"/>
  <c r="AH7" i="20"/>
  <c r="AH7" i="90"/>
  <c r="W7" i="20"/>
  <c r="W7" i="90"/>
  <c r="AD6" i="20"/>
  <c r="AD6" i="90"/>
  <c r="M7" i="20"/>
  <c r="M7" i="90"/>
  <c r="AI7" i="20"/>
  <c r="AI7" i="90"/>
  <c r="AG6" i="20"/>
  <c r="AG6" i="90"/>
  <c r="Y5" i="20"/>
  <c r="Y5" i="90"/>
  <c r="AJ5" i="20"/>
  <c r="AJ5" i="90"/>
  <c r="N7" i="20"/>
  <c r="N7" i="90"/>
  <c r="AF5" i="20"/>
  <c r="AF5" i="90"/>
  <c r="S7" i="20"/>
  <c r="S7" i="90"/>
  <c r="D21" i="20"/>
  <c r="J5" i="90"/>
  <c r="Z6" i="20"/>
  <c r="Z6" i="90"/>
  <c r="C61" i="17"/>
  <c r="E6" i="16"/>
  <c r="H4" i="21"/>
  <c r="I17" i="20"/>
  <c r="AB33" i="20"/>
  <c r="S21" i="20"/>
  <c r="W9" i="20"/>
  <c r="X9" i="20"/>
  <c r="AG25" i="20"/>
  <c r="T29" i="20"/>
  <c r="U9" i="20"/>
  <c r="K25" i="20"/>
  <c r="AC17" i="20"/>
  <c r="H17" i="20"/>
  <c r="K9" i="20"/>
  <c r="N17" i="20"/>
  <c r="Q21" i="20"/>
  <c r="AB9" i="20"/>
  <c r="U25" i="20"/>
  <c r="I9" i="20"/>
  <c r="S29" i="20"/>
  <c r="F25" i="20"/>
  <c r="V9" i="20"/>
  <c r="T25" i="20"/>
  <c r="P4" i="21"/>
  <c r="L4" i="21"/>
  <c r="Q33" i="20"/>
  <c r="AD25" i="20"/>
  <c r="Q29" i="20"/>
  <c r="E29" i="20"/>
  <c r="AH25" i="20"/>
  <c r="AI21" i="20"/>
  <c r="AE9" i="20"/>
  <c r="P9" i="90"/>
  <c r="I25" i="20"/>
  <c r="AB29" i="20"/>
  <c r="AC9" i="20"/>
  <c r="N29" i="20"/>
  <c r="G29" i="20"/>
  <c r="AJ25" i="20"/>
  <c r="W29" i="20"/>
  <c r="J25" i="20"/>
  <c r="AB17" i="20"/>
  <c r="R9" i="90"/>
  <c r="AG13" i="90"/>
  <c r="AD13" i="90"/>
  <c r="Z9" i="90"/>
  <c r="AI9" i="90"/>
  <c r="AJ9" i="90"/>
  <c r="Q9" i="90"/>
  <c r="E17" i="20"/>
  <c r="AE25" i="20"/>
  <c r="AE21" i="20"/>
  <c r="W21" i="20"/>
  <c r="G81" i="17"/>
  <c r="J81" i="17"/>
  <c r="J27" i="17" s="1"/>
  <c r="G76" i="17"/>
  <c r="J76" i="17"/>
  <c r="J22" i="17" s="1"/>
  <c r="Y6" i="20"/>
  <c r="Y6" i="90"/>
  <c r="AF6" i="20"/>
  <c r="AF6" i="90"/>
  <c r="O5" i="20"/>
  <c r="O5" i="90"/>
  <c r="O7" i="20"/>
  <c r="O7" i="90"/>
  <c r="F6" i="20"/>
  <c r="F6" i="90"/>
  <c r="Q7" i="20"/>
  <c r="Q7" i="90"/>
  <c r="I6" i="20"/>
  <c r="I4" i="20" s="1"/>
  <c r="I6" i="90"/>
  <c r="X6" i="20"/>
  <c r="X6" i="90"/>
  <c r="AA5" i="20"/>
  <c r="AA5" i="90"/>
  <c r="AA7" i="20"/>
  <c r="AA7" i="90"/>
  <c r="R5" i="20"/>
  <c r="R5" i="90"/>
  <c r="R7" i="20"/>
  <c r="R7" i="90"/>
  <c r="W6" i="20"/>
  <c r="W6" i="90"/>
  <c r="N6" i="20"/>
  <c r="N6" i="90"/>
  <c r="U5" i="20"/>
  <c r="U5" i="90"/>
  <c r="T7" i="20"/>
  <c r="T7" i="90"/>
  <c r="Q5" i="20"/>
  <c r="Q5" i="90"/>
  <c r="AC7" i="20"/>
  <c r="AC7" i="90"/>
  <c r="T5" i="20"/>
  <c r="T5" i="90"/>
  <c r="X7" i="20"/>
  <c r="X7" i="90"/>
  <c r="AD5" i="20"/>
  <c r="AD5" i="90"/>
  <c r="I5" i="90"/>
  <c r="AI6" i="20"/>
  <c r="AI6" i="90"/>
  <c r="S6" i="20"/>
  <c r="S6" i="90"/>
  <c r="G5" i="90"/>
  <c r="AD7" i="20"/>
  <c r="AD7" i="90"/>
  <c r="D25" i="20"/>
  <c r="J7" i="20"/>
  <c r="J7" i="90"/>
  <c r="C93" i="17"/>
  <c r="C120" i="17"/>
  <c r="C60" i="17"/>
  <c r="C66" i="17"/>
  <c r="C72" i="17"/>
  <c r="C63" i="17"/>
  <c r="C68" i="17"/>
  <c r="C70" i="17"/>
  <c r="C74" i="17"/>
  <c r="C73" i="17"/>
  <c r="C75" i="17"/>
  <c r="C23" i="16"/>
  <c r="O4" i="21"/>
  <c r="AC13" i="90"/>
  <c r="Z13" i="90"/>
  <c r="W9" i="90"/>
  <c r="X9" i="90"/>
  <c r="U9" i="90"/>
  <c r="AA4" i="21"/>
  <c r="Y13" i="90"/>
  <c r="V13" i="90"/>
  <c r="K9" i="90"/>
  <c r="AB9" i="90"/>
  <c r="R21" i="20"/>
  <c r="I9" i="90"/>
  <c r="V9" i="90"/>
  <c r="AH29" i="20"/>
  <c r="L17" i="20"/>
  <c r="G4" i="21"/>
  <c r="R13" i="90"/>
  <c r="AE9" i="90"/>
  <c r="AF9" i="20"/>
  <c r="AI17" i="20"/>
  <c r="AC9" i="90"/>
  <c r="P21" i="20"/>
  <c r="F9" i="20"/>
  <c r="AH9" i="20"/>
  <c r="AF21" i="20"/>
  <c r="AH33" i="20"/>
  <c r="AD4" i="21"/>
  <c r="Q4" i="21"/>
  <c r="N25" i="20"/>
  <c r="H25" i="20"/>
  <c r="AD9" i="20"/>
  <c r="L21" i="20"/>
  <c r="S25" i="20"/>
  <c r="AF33" i="20"/>
  <c r="AA21" i="20"/>
  <c r="S9" i="20"/>
  <c r="V17" i="20"/>
  <c r="Y21" i="20"/>
  <c r="T9" i="20"/>
  <c r="W17" i="20"/>
  <c r="Z21" i="20"/>
  <c r="AC25" i="20"/>
  <c r="AF29" i="20"/>
  <c r="AG9" i="20"/>
  <c r="I29" i="20"/>
  <c r="J78" i="17"/>
  <c r="J24" i="17" s="1"/>
  <c r="G78" i="17"/>
  <c r="J83" i="17"/>
  <c r="J29" i="17" s="1"/>
  <c r="G83" i="17"/>
  <c r="AC6" i="20"/>
  <c r="AC6" i="90"/>
  <c r="L6" i="20"/>
  <c r="L6" i="90"/>
  <c r="AB6" i="20"/>
  <c r="AB6" i="90"/>
  <c r="AE6" i="20"/>
  <c r="AE6" i="90"/>
  <c r="V5" i="20"/>
  <c r="V5" i="90"/>
  <c r="E7" i="20"/>
  <c r="E7" i="90"/>
  <c r="M6" i="20"/>
  <c r="M6" i="90"/>
  <c r="H6" i="20"/>
  <c r="H6" i="90"/>
  <c r="K5" i="20"/>
  <c r="K5" i="90"/>
  <c r="K7" i="20"/>
  <c r="K7" i="90"/>
  <c r="D5" i="90"/>
  <c r="AH6" i="20"/>
  <c r="AH6" i="90"/>
  <c r="G6" i="20"/>
  <c r="G6" i="90"/>
  <c r="N5" i="20"/>
  <c r="N5" i="90"/>
  <c r="E5" i="90"/>
  <c r="P6" i="20"/>
  <c r="P6" i="90"/>
  <c r="E6" i="20"/>
  <c r="E6" i="90"/>
  <c r="AC5" i="20"/>
  <c r="AC5" i="90"/>
  <c r="D7" i="20"/>
  <c r="D7" i="90"/>
  <c r="H7" i="20"/>
  <c r="H7" i="90"/>
  <c r="G7" i="20"/>
  <c r="G7" i="90"/>
  <c r="M5" i="20"/>
  <c r="M5" i="90"/>
  <c r="AI5" i="20"/>
  <c r="AI5" i="90"/>
  <c r="AJ6" i="20"/>
  <c r="AJ6" i="90"/>
  <c r="S5" i="20"/>
  <c r="S5" i="90"/>
  <c r="D13" i="20"/>
  <c r="D29" i="20"/>
  <c r="F4" i="21"/>
  <c r="Z7" i="20"/>
  <c r="Z7" i="90"/>
  <c r="V7" i="20"/>
  <c r="V7" i="90"/>
  <c r="G9" i="20"/>
  <c r="H9" i="20"/>
  <c r="E9" i="20"/>
  <c r="Y29" i="20"/>
  <c r="K21" i="20"/>
  <c r="AA9" i="20"/>
  <c r="L9" i="20"/>
  <c r="H29" i="20"/>
  <c r="Y9" i="20"/>
  <c r="AA25" i="20"/>
  <c r="AF4" i="21"/>
  <c r="AB4" i="21"/>
  <c r="AB21" i="20"/>
  <c r="I33" i="20"/>
  <c r="Z29" i="20"/>
  <c r="L25" i="20"/>
  <c r="AF17" i="20"/>
  <c r="O9" i="20"/>
  <c r="AF9" i="90"/>
  <c r="V21" i="20"/>
  <c r="Y25" i="20"/>
  <c r="M9" i="20"/>
  <c r="AI29" i="20"/>
  <c r="V25" i="20"/>
  <c r="M17" i="20"/>
  <c r="F9" i="90"/>
  <c r="Z33" i="20"/>
  <c r="AC29" i="20"/>
  <c r="O25" i="20"/>
  <c r="AH9" i="90"/>
  <c r="Q13" i="90"/>
  <c r="N13" i="90"/>
  <c r="AD9" i="90"/>
  <c r="S9" i="90"/>
  <c r="T9" i="90"/>
  <c r="AG9" i="90"/>
  <c r="H21" i="20"/>
  <c r="V33" i="20"/>
  <c r="T4" i="50"/>
  <c r="AJ4" i="50"/>
  <c r="F4" i="50"/>
  <c r="V4" i="50"/>
  <c r="D8" i="53"/>
  <c r="D85" i="48"/>
  <c r="Q4" i="50"/>
  <c r="AG4" i="50"/>
  <c r="O4" i="50"/>
  <c r="AE4" i="50"/>
  <c r="H4" i="50"/>
  <c r="X4" i="50"/>
  <c r="E4" i="50"/>
  <c r="U4" i="50"/>
  <c r="J4" i="50"/>
  <c r="Z4" i="50"/>
  <c r="S4" i="50"/>
  <c r="AI4" i="50"/>
  <c r="D4" i="50"/>
  <c r="L4" i="50"/>
  <c r="AB4" i="50"/>
  <c r="I4" i="50"/>
  <c r="Y4" i="50"/>
  <c r="N4" i="50"/>
  <c r="AD4" i="50"/>
  <c r="G4" i="50"/>
  <c r="W4" i="50"/>
  <c r="G160" i="17"/>
  <c r="C160" i="17" s="1"/>
  <c r="P4" i="50"/>
  <c r="AF4" i="50"/>
  <c r="D171" i="48"/>
  <c r="C171" i="48" s="1"/>
  <c r="M4" i="50"/>
  <c r="AC4" i="50"/>
  <c r="R4" i="50"/>
  <c r="AH4" i="50"/>
  <c r="K4" i="50"/>
  <c r="AA4" i="50"/>
  <c r="D12" i="53"/>
  <c r="D11" i="53"/>
  <c r="D10" i="53"/>
  <c r="G159" i="17"/>
  <c r="C159" i="17" s="1"/>
  <c r="D9" i="53"/>
  <c r="D6" i="53"/>
  <c r="D16" i="45" l="1"/>
  <c r="G16" i="45"/>
  <c r="I16" i="45"/>
  <c r="H16" i="45"/>
  <c r="E16" i="45"/>
  <c r="F16" i="45"/>
  <c r="C40" i="47"/>
  <c r="J16" i="45"/>
  <c r="C33" i="90"/>
  <c r="C33" i="20"/>
  <c r="C29" i="20"/>
  <c r="I9" i="44"/>
  <c r="I7" i="83"/>
  <c r="C29" i="90"/>
  <c r="S4" i="90"/>
  <c r="I4" i="90"/>
  <c r="AI4" i="90"/>
  <c r="C25" i="20"/>
  <c r="C25" i="90"/>
  <c r="C21" i="20"/>
  <c r="C21" i="90"/>
  <c r="I8" i="44"/>
  <c r="D9" i="83"/>
  <c r="AI4" i="20"/>
  <c r="C17" i="20"/>
  <c r="C17" i="90"/>
  <c r="N4" i="90"/>
  <c r="AC4" i="90"/>
  <c r="N4" i="20"/>
  <c r="U4" i="90"/>
  <c r="C13" i="90"/>
  <c r="I8" i="83"/>
  <c r="C13" i="20"/>
  <c r="AC4" i="20"/>
  <c r="U4" i="20"/>
  <c r="H7" i="44"/>
  <c r="M4" i="90"/>
  <c r="K4" i="90"/>
  <c r="H8" i="44"/>
  <c r="V4" i="90"/>
  <c r="E8" i="44"/>
  <c r="AD4" i="90"/>
  <c r="T4" i="90"/>
  <c r="Q4" i="90"/>
  <c r="F8" i="44"/>
  <c r="G7" i="44"/>
  <c r="R4" i="90"/>
  <c r="AA4" i="90"/>
  <c r="O4" i="90"/>
  <c r="Y4" i="90"/>
  <c r="I7" i="44"/>
  <c r="H4" i="90"/>
  <c r="P4" i="90"/>
  <c r="D7" i="44"/>
  <c r="AG4" i="90"/>
  <c r="X4" i="90"/>
  <c r="E7" i="83"/>
  <c r="J9" i="83"/>
  <c r="C7" i="20"/>
  <c r="M4" i="20"/>
  <c r="H7" i="83"/>
  <c r="I9" i="83"/>
  <c r="J7" i="44"/>
  <c r="C5" i="90"/>
  <c r="D4" i="90"/>
  <c r="H8" i="83"/>
  <c r="E8" i="83"/>
  <c r="G4" i="90"/>
  <c r="F8" i="83"/>
  <c r="G7" i="83"/>
  <c r="D9" i="44"/>
  <c r="C9" i="90"/>
  <c r="D7" i="83"/>
  <c r="C5" i="20"/>
  <c r="J7" i="83"/>
  <c r="J9" i="44"/>
  <c r="C7" i="90"/>
  <c r="E4" i="90"/>
  <c r="G9" i="44"/>
  <c r="J4" i="90"/>
  <c r="AF4" i="90"/>
  <c r="AJ4" i="90"/>
  <c r="D8" i="44"/>
  <c r="H9" i="44"/>
  <c r="F9" i="44"/>
  <c r="AH4" i="90"/>
  <c r="J8" i="44"/>
  <c r="C6" i="90"/>
  <c r="F7" i="44"/>
  <c r="F6" i="44" s="1"/>
  <c r="W4" i="90"/>
  <c r="Z4" i="90"/>
  <c r="G8" i="44"/>
  <c r="E9" i="44"/>
  <c r="F4" i="90"/>
  <c r="G9" i="83"/>
  <c r="D8" i="83"/>
  <c r="H9" i="83"/>
  <c r="F9" i="83"/>
  <c r="AE4" i="90"/>
  <c r="L4" i="90"/>
  <c r="C9" i="20"/>
  <c r="J8" i="83"/>
  <c r="C6" i="20"/>
  <c r="F7" i="83"/>
  <c r="G8" i="83"/>
  <c r="E9" i="83"/>
  <c r="E7" i="44"/>
  <c r="AB4" i="90"/>
  <c r="H19" i="45"/>
  <c r="D19" i="45"/>
  <c r="E19" i="45"/>
  <c r="F19" i="45"/>
  <c r="J19" i="45"/>
  <c r="C4" i="50"/>
  <c r="I19" i="45"/>
  <c r="G19" i="45"/>
  <c r="C4" i="21"/>
  <c r="J4" i="20"/>
  <c r="Y4" i="20"/>
  <c r="H4" i="20"/>
  <c r="AE4" i="20"/>
  <c r="L4" i="20"/>
  <c r="P4" i="20"/>
  <c r="AG4" i="20"/>
  <c r="X4" i="20"/>
  <c r="AB4" i="20"/>
  <c r="S4" i="20"/>
  <c r="E4" i="20"/>
  <c r="D4" i="20"/>
  <c r="G4" i="20"/>
  <c r="T4" i="20"/>
  <c r="Q4" i="20"/>
  <c r="R4" i="20"/>
  <c r="AA4" i="20"/>
  <c r="O4" i="20"/>
  <c r="K4" i="20"/>
  <c r="V4" i="20"/>
  <c r="AD4" i="20"/>
  <c r="AF4" i="20"/>
  <c r="AJ4" i="20"/>
  <c r="AH4" i="20"/>
  <c r="W4" i="20"/>
  <c r="Z4" i="20"/>
  <c r="F4" i="20"/>
  <c r="C10" i="44"/>
  <c r="C82" i="17"/>
  <c r="C79" i="17"/>
  <c r="C80" i="17"/>
  <c r="C77" i="17"/>
  <c r="C83" i="17"/>
  <c r="C81" i="17"/>
  <c r="G26" i="17"/>
  <c r="C26" i="17" s="1"/>
  <c r="C78" i="17"/>
  <c r="C76" i="17"/>
  <c r="G27" i="17"/>
  <c r="C27" i="17" s="1"/>
  <c r="D7" i="53"/>
  <c r="D5" i="53"/>
  <c r="C16" i="45" l="1"/>
  <c r="I6" i="44"/>
  <c r="F6" i="83"/>
  <c r="H6" i="83"/>
  <c r="E6" i="44"/>
  <c r="J6" i="44"/>
  <c r="D6" i="44"/>
  <c r="G6" i="44"/>
  <c r="C4" i="90"/>
  <c r="H6" i="44"/>
  <c r="C4" i="20"/>
  <c r="J6" i="83"/>
  <c r="I6" i="83"/>
  <c r="E6" i="83"/>
  <c r="D6" i="83"/>
  <c r="G6" i="83"/>
  <c r="AJ93" i="48"/>
  <c r="AF93" i="48"/>
  <c r="AB93" i="48"/>
  <c r="X93" i="48"/>
  <c r="T93" i="48"/>
  <c r="P93" i="48"/>
  <c r="L93" i="48"/>
  <c r="H93" i="48"/>
  <c r="AG92" i="48"/>
  <c r="AC92" i="48"/>
  <c r="Y92" i="48"/>
  <c r="U92" i="48"/>
  <c r="Q92" i="48"/>
  <c r="M92" i="48"/>
  <c r="I92" i="48"/>
  <c r="E92" i="48"/>
  <c r="AH91" i="48"/>
  <c r="AD91" i="48"/>
  <c r="Z91" i="48"/>
  <c r="V91" i="48"/>
  <c r="R91" i="48"/>
  <c r="N91" i="48"/>
  <c r="J91" i="48"/>
  <c r="F91" i="48"/>
  <c r="AI90" i="48"/>
  <c r="AE90" i="48"/>
  <c r="AA90" i="48"/>
  <c r="W90" i="48"/>
  <c r="S90" i="48"/>
  <c r="O90" i="48"/>
  <c r="K90" i="48"/>
  <c r="G90" i="48"/>
  <c r="AJ89" i="48"/>
  <c r="AF89" i="48"/>
  <c r="AB89" i="48"/>
  <c r="X89" i="48"/>
  <c r="T89" i="48"/>
  <c r="P89" i="48"/>
  <c r="L89" i="48"/>
  <c r="H89" i="48"/>
  <c r="AG88" i="48"/>
  <c r="AC88" i="48"/>
  <c r="Y88" i="48"/>
  <c r="U88" i="48"/>
  <c r="Q88" i="48"/>
  <c r="M88" i="48"/>
  <c r="I88" i="48"/>
  <c r="E88" i="48"/>
  <c r="AH87" i="48"/>
  <c r="AD87" i="48"/>
  <c r="Z87" i="48"/>
  <c r="V87" i="48"/>
  <c r="R87" i="48"/>
  <c r="N87" i="48"/>
  <c r="J87" i="48"/>
  <c r="F87" i="48"/>
  <c r="AI86" i="48"/>
  <c r="AE86" i="48"/>
  <c r="AA86" i="48"/>
  <c r="W86" i="48"/>
  <c r="S86" i="48"/>
  <c r="O86" i="48"/>
  <c r="K86" i="48"/>
  <c r="G86" i="48"/>
  <c r="AI93" i="48"/>
  <c r="AE93" i="48"/>
  <c r="AA93" i="48"/>
  <c r="W93" i="48"/>
  <c r="S93" i="48"/>
  <c r="O93" i="48"/>
  <c r="K93" i="48"/>
  <c r="G93" i="48"/>
  <c r="AJ92" i="48"/>
  <c r="AF92" i="48"/>
  <c r="AB92" i="48"/>
  <c r="X92" i="48"/>
  <c r="T92" i="48"/>
  <c r="P92" i="48"/>
  <c r="L92" i="48"/>
  <c r="H92" i="48"/>
  <c r="AG91" i="48"/>
  <c r="AC91" i="48"/>
  <c r="Y91" i="48"/>
  <c r="U91" i="48"/>
  <c r="Q91" i="48"/>
  <c r="M91" i="48"/>
  <c r="AH93" i="48"/>
  <c r="AD93" i="48"/>
  <c r="Z93" i="48"/>
  <c r="V93" i="48"/>
  <c r="R93" i="48"/>
  <c r="N93" i="48"/>
  <c r="J93" i="48"/>
  <c r="F93" i="48"/>
  <c r="AI92" i="48"/>
  <c r="AE92" i="48"/>
  <c r="AA92" i="48"/>
  <c r="W92" i="48"/>
  <c r="S92" i="48"/>
  <c r="O92" i="48"/>
  <c r="K92" i="48"/>
  <c r="G92" i="48"/>
  <c r="AJ91" i="48"/>
  <c r="AF91" i="48"/>
  <c r="AB91" i="48"/>
  <c r="X91" i="48"/>
  <c r="T91" i="48"/>
  <c r="P91" i="48"/>
  <c r="L91" i="48"/>
  <c r="H91" i="48"/>
  <c r="AG90" i="48"/>
  <c r="AC90" i="48"/>
  <c r="Y90" i="48"/>
  <c r="U90" i="48"/>
  <c r="Q90" i="48"/>
  <c r="M90" i="48"/>
  <c r="I90" i="48"/>
  <c r="E90" i="48"/>
  <c r="AH89" i="48"/>
  <c r="AD89" i="48"/>
  <c r="Z89" i="48"/>
  <c r="V89" i="48"/>
  <c r="R89" i="48"/>
  <c r="N89" i="48"/>
  <c r="J89" i="48"/>
  <c r="F89" i="48"/>
  <c r="AI88" i="48"/>
  <c r="AE88" i="48"/>
  <c r="AA88" i="48"/>
  <c r="W88" i="48"/>
  <c r="S88" i="48"/>
  <c r="O88" i="48"/>
  <c r="K88" i="48"/>
  <c r="G88" i="48"/>
  <c r="AJ87" i="48"/>
  <c r="AF87" i="48"/>
  <c r="AB87" i="48"/>
  <c r="X87" i="48"/>
  <c r="T87" i="48"/>
  <c r="P87" i="48"/>
  <c r="L87" i="48"/>
  <c r="H87" i="48"/>
  <c r="AG86" i="48"/>
  <c r="AC86" i="48"/>
  <c r="Y86" i="48"/>
  <c r="U86" i="48"/>
  <c r="Q86" i="48"/>
  <c r="M86" i="48"/>
  <c r="I86" i="48"/>
  <c r="E86" i="48"/>
  <c r="AG93" i="48"/>
  <c r="AC93" i="48"/>
  <c r="Y93" i="48"/>
  <c r="U93" i="48"/>
  <c r="Q93" i="48"/>
  <c r="M93" i="48"/>
  <c r="I93" i="48"/>
  <c r="E93" i="48"/>
  <c r="AH92" i="48"/>
  <c r="AD92" i="48"/>
  <c r="Z92" i="48"/>
  <c r="V92" i="48"/>
  <c r="R92" i="48"/>
  <c r="N92" i="48"/>
  <c r="J92" i="48"/>
  <c r="F92" i="48"/>
  <c r="AI91" i="48"/>
  <c r="AE91" i="48"/>
  <c r="AA91" i="48"/>
  <c r="W91" i="48"/>
  <c r="S91" i="48"/>
  <c r="O91" i="48"/>
  <c r="K91" i="48"/>
  <c r="G91" i="48"/>
  <c r="AJ90" i="48"/>
  <c r="AF90" i="48"/>
  <c r="AB90" i="48"/>
  <c r="X90" i="48"/>
  <c r="T90" i="48"/>
  <c r="P90" i="48"/>
  <c r="L90" i="48"/>
  <c r="H90" i="48"/>
  <c r="AG89" i="48"/>
  <c r="AC89" i="48"/>
  <c r="Y89" i="48"/>
  <c r="U89" i="48"/>
  <c r="Q89" i="48"/>
  <c r="M89" i="48"/>
  <c r="I89" i="48"/>
  <c r="E89" i="48"/>
  <c r="AH88" i="48"/>
  <c r="AD88" i="48"/>
  <c r="Z88" i="48"/>
  <c r="V88" i="48"/>
  <c r="R88" i="48"/>
  <c r="N88" i="48"/>
  <c r="J88" i="48"/>
  <c r="F88" i="48"/>
  <c r="AI87" i="48"/>
  <c r="AE87" i="48"/>
  <c r="AA87" i="48"/>
  <c r="W87" i="48"/>
  <c r="S87" i="48"/>
  <c r="O87" i="48"/>
  <c r="K87" i="48"/>
  <c r="G87" i="48"/>
  <c r="AJ86" i="48"/>
  <c r="AF86" i="48"/>
  <c r="AB86" i="48"/>
  <c r="X86" i="48"/>
  <c r="T86" i="48"/>
  <c r="P86" i="48"/>
  <c r="L86" i="48"/>
  <c r="H86" i="48"/>
  <c r="I91" i="48"/>
  <c r="Z90" i="48"/>
  <c r="J90" i="48"/>
  <c r="AA89" i="48"/>
  <c r="K89" i="48"/>
  <c r="AB88" i="48"/>
  <c r="L88" i="48"/>
  <c r="AC87" i="48"/>
  <c r="M87" i="48"/>
  <c r="AD86" i="48"/>
  <c r="N86" i="48"/>
  <c r="E91" i="48"/>
  <c r="V90" i="48"/>
  <c r="F90" i="48"/>
  <c r="W89" i="48"/>
  <c r="G89" i="48"/>
  <c r="X88" i="48"/>
  <c r="H88" i="48"/>
  <c r="AH90" i="48"/>
  <c r="R90" i="48"/>
  <c r="AI89" i="48"/>
  <c r="S89" i="48"/>
  <c r="AJ88" i="48"/>
  <c r="T88" i="48"/>
  <c r="U87" i="48"/>
  <c r="E87" i="48"/>
  <c r="AD90" i="48"/>
  <c r="N90" i="48"/>
  <c r="AE89" i="48"/>
  <c r="O89" i="48"/>
  <c r="AF88" i="48"/>
  <c r="P88" i="48"/>
  <c r="AG87" i="48"/>
  <c r="Q87" i="48"/>
  <c r="AI11" i="53"/>
  <c r="AE11" i="53"/>
  <c r="W11" i="53"/>
  <c r="S11" i="53"/>
  <c r="O11" i="53"/>
  <c r="K11" i="53"/>
  <c r="G11" i="53"/>
  <c r="AJ10" i="53"/>
  <c r="AF10" i="53"/>
  <c r="AB10" i="53"/>
  <c r="X10" i="53"/>
  <c r="T10" i="53"/>
  <c r="P10" i="53"/>
  <c r="L10" i="53"/>
  <c r="H10" i="53"/>
  <c r="AG9" i="53"/>
  <c r="AC9" i="53"/>
  <c r="Y9" i="53"/>
  <c r="U9" i="53"/>
  <c r="Q9" i="53"/>
  <c r="M9" i="53"/>
  <c r="I9" i="53"/>
  <c r="E9" i="53"/>
  <c r="AH8" i="53"/>
  <c r="AD8" i="53"/>
  <c r="Z8" i="53"/>
  <c r="V8" i="53"/>
  <c r="R8" i="53"/>
  <c r="N8" i="53"/>
  <c r="J8" i="53"/>
  <c r="F8" i="53"/>
  <c r="AI7" i="53"/>
  <c r="AE7" i="53"/>
  <c r="AA7" i="53"/>
  <c r="W7" i="53"/>
  <c r="S7" i="53"/>
  <c r="O7" i="53"/>
  <c r="K7" i="53"/>
  <c r="G7" i="53"/>
  <c r="AJ6" i="53"/>
  <c r="AF6" i="53"/>
  <c r="AB6" i="53"/>
  <c r="X6" i="53"/>
  <c r="T6" i="53"/>
  <c r="P6" i="53"/>
  <c r="L6" i="53"/>
  <c r="H6" i="53"/>
  <c r="AG5" i="53"/>
  <c r="AC5" i="53"/>
  <c r="Y5" i="53"/>
  <c r="U5" i="53"/>
  <c r="Q5" i="53"/>
  <c r="AG12" i="53"/>
  <c r="AC12" i="53"/>
  <c r="Y12" i="53"/>
  <c r="U12" i="53"/>
  <c r="Q12" i="53"/>
  <c r="M12" i="53"/>
  <c r="AH11" i="53"/>
  <c r="AD11" i="53"/>
  <c r="Z11" i="53"/>
  <c r="V11" i="53"/>
  <c r="R11" i="53"/>
  <c r="N11" i="53"/>
  <c r="J11" i="53"/>
  <c r="F11" i="53"/>
  <c r="AI10" i="53"/>
  <c r="AE10" i="53"/>
  <c r="AA10" i="53"/>
  <c r="W10" i="53"/>
  <c r="S10" i="53"/>
  <c r="O10" i="53"/>
  <c r="K10" i="53"/>
  <c r="G10" i="53"/>
  <c r="AJ9" i="53"/>
  <c r="AF9" i="53"/>
  <c r="AB9" i="53"/>
  <c r="X9" i="53"/>
  <c r="T9" i="53"/>
  <c r="P9" i="53"/>
  <c r="L9" i="53"/>
  <c r="H9" i="53"/>
  <c r="AG8" i="53"/>
  <c r="AC8" i="53"/>
  <c r="Y8" i="53"/>
  <c r="U8" i="53"/>
  <c r="Q8" i="53"/>
  <c r="M8" i="53"/>
  <c r="I8" i="53"/>
  <c r="E8" i="53"/>
  <c r="AH7" i="53"/>
  <c r="AD7" i="53"/>
  <c r="Z7" i="53"/>
  <c r="V7" i="53"/>
  <c r="R7" i="53"/>
  <c r="N7" i="53"/>
  <c r="J7" i="53"/>
  <c r="F7" i="53"/>
  <c r="AI6" i="53"/>
  <c r="AE6" i="53"/>
  <c r="AA6" i="53"/>
  <c r="W6" i="53"/>
  <c r="S6" i="53"/>
  <c r="O6" i="53"/>
  <c r="K6" i="53"/>
  <c r="G6" i="53"/>
  <c r="AJ5" i="53"/>
  <c r="AF5" i="53"/>
  <c r="AB5" i="53"/>
  <c r="X5" i="53"/>
  <c r="T5" i="53"/>
  <c r="P5" i="53"/>
  <c r="L5" i="53"/>
  <c r="H5" i="53"/>
  <c r="AJ12" i="53"/>
  <c r="AF12" i="53"/>
  <c r="AB12" i="53"/>
  <c r="X12" i="53"/>
  <c r="T12" i="53"/>
  <c r="P12" i="53"/>
  <c r="L12" i="53"/>
  <c r="H12" i="53"/>
  <c r="AG11" i="53"/>
  <c r="AC11" i="53"/>
  <c r="Y11" i="53"/>
  <c r="U11" i="53"/>
  <c r="Q11" i="53"/>
  <c r="M11" i="53"/>
  <c r="I11" i="53"/>
  <c r="E11" i="53"/>
  <c r="AH10" i="53"/>
  <c r="AD10" i="53"/>
  <c r="Z10" i="53"/>
  <c r="V10" i="53"/>
  <c r="R10" i="53"/>
  <c r="N10" i="53"/>
  <c r="J10" i="53"/>
  <c r="F10" i="53"/>
  <c r="AI9" i="53"/>
  <c r="AE9" i="53"/>
  <c r="AA9" i="53"/>
  <c r="W9" i="53"/>
  <c r="S9" i="53"/>
  <c r="O9" i="53"/>
  <c r="K9" i="53"/>
  <c r="G9" i="53"/>
  <c r="AJ8" i="53"/>
  <c r="AF8" i="53"/>
  <c r="AB8" i="53"/>
  <c r="X8" i="53"/>
  <c r="T8" i="53"/>
  <c r="P8" i="53"/>
  <c r="L8" i="53"/>
  <c r="H8" i="53"/>
  <c r="AG7" i="53"/>
  <c r="AC7" i="53"/>
  <c r="Y7" i="53"/>
  <c r="U7" i="53"/>
  <c r="Q7" i="53"/>
  <c r="M7" i="53"/>
  <c r="I7" i="53"/>
  <c r="E7" i="53"/>
  <c r="AH6" i="53"/>
  <c r="AD6" i="53"/>
  <c r="Z6" i="53"/>
  <c r="V6" i="53"/>
  <c r="R6" i="53"/>
  <c r="N6" i="53"/>
  <c r="J6" i="53"/>
  <c r="F6" i="53"/>
  <c r="AI5" i="53"/>
  <c r="AE5" i="53"/>
  <c r="AA5" i="53"/>
  <c r="W5" i="53"/>
  <c r="S5" i="53"/>
  <c r="O5" i="53"/>
  <c r="K5" i="53"/>
  <c r="G5" i="53"/>
  <c r="AI12" i="53"/>
  <c r="AE12" i="53"/>
  <c r="AA12" i="53"/>
  <c r="W12" i="53"/>
  <c r="S12" i="53"/>
  <c r="O12" i="53"/>
  <c r="K12" i="53"/>
  <c r="G12" i="53"/>
  <c r="AJ11" i="53"/>
  <c r="AF11" i="53"/>
  <c r="AB11" i="53"/>
  <c r="X11" i="53"/>
  <c r="T11" i="53"/>
  <c r="P11" i="53"/>
  <c r="L11" i="53"/>
  <c r="H11" i="53"/>
  <c r="AG10" i="53"/>
  <c r="AC10" i="53"/>
  <c r="Y10" i="53"/>
  <c r="U10" i="53"/>
  <c r="Q10" i="53"/>
  <c r="M10" i="53"/>
  <c r="I10" i="53"/>
  <c r="E10" i="53"/>
  <c r="AH9" i="53"/>
  <c r="AD9" i="53"/>
  <c r="Z9" i="53"/>
  <c r="V9" i="53"/>
  <c r="R9" i="53"/>
  <c r="N9" i="53"/>
  <c r="J9" i="53"/>
  <c r="F9" i="53"/>
  <c r="AI8" i="53"/>
  <c r="AE8" i="53"/>
  <c r="AA8" i="53"/>
  <c r="W8" i="53"/>
  <c r="S8" i="53"/>
  <c r="O8" i="53"/>
  <c r="K8" i="53"/>
  <c r="G8" i="53"/>
  <c r="AJ7" i="53"/>
  <c r="AF7" i="53"/>
  <c r="AB7" i="53"/>
  <c r="X7" i="53"/>
  <c r="T7" i="53"/>
  <c r="P7" i="53"/>
  <c r="L7" i="53"/>
  <c r="H7" i="53"/>
  <c r="AG6" i="53"/>
  <c r="AC6" i="53"/>
  <c r="Y6" i="53"/>
  <c r="U6" i="53"/>
  <c r="Q6" i="53"/>
  <c r="M6" i="53"/>
  <c r="I6" i="53"/>
  <c r="E6" i="53"/>
  <c r="AH5" i="53"/>
  <c r="AD5" i="53"/>
  <c r="Z5" i="53"/>
  <c r="V5" i="53"/>
  <c r="R5" i="53"/>
  <c r="N5" i="53"/>
  <c r="J5" i="53"/>
  <c r="F5" i="53"/>
  <c r="W12" i="52"/>
  <c r="G12" i="52"/>
  <c r="H11" i="52"/>
  <c r="Y10" i="52"/>
  <c r="I10" i="52"/>
  <c r="J9" i="52"/>
  <c r="AA8" i="52"/>
  <c r="K8" i="52"/>
  <c r="L7" i="52"/>
  <c r="AC6" i="52"/>
  <c r="M6" i="52"/>
  <c r="N5" i="52"/>
  <c r="AH12" i="51"/>
  <c r="R12" i="51"/>
  <c r="AI11" i="51"/>
  <c r="S11" i="51"/>
  <c r="AJ10" i="51"/>
  <c r="Y12" i="51"/>
  <c r="I12" i="51"/>
  <c r="Z11" i="51"/>
  <c r="J11" i="51"/>
  <c r="AA10" i="51"/>
  <c r="K10" i="51"/>
  <c r="AB9" i="51"/>
  <c r="L9" i="51"/>
  <c r="AC8" i="51"/>
  <c r="M8" i="51"/>
  <c r="AD7" i="51"/>
  <c r="N7" i="51"/>
  <c r="AE6" i="51"/>
  <c r="O6" i="51"/>
  <c r="AF5" i="51"/>
  <c r="P5" i="51"/>
  <c r="E103" i="9"/>
  <c r="G100" i="9" s="1"/>
  <c r="I9" i="8" s="1"/>
  <c r="F103" i="9"/>
  <c r="E104" i="9"/>
  <c r="F104" i="9"/>
  <c r="E105" i="9"/>
  <c r="F105" i="9"/>
  <c r="E106" i="9"/>
  <c r="F106" i="9"/>
  <c r="E107" i="9"/>
  <c r="F107" i="9"/>
  <c r="E108" i="9"/>
  <c r="F108" i="9"/>
  <c r="E109" i="9"/>
  <c r="F109" i="9"/>
  <c r="E110" i="9"/>
  <c r="F110" i="9"/>
  <c r="E111" i="9"/>
  <c r="F111" i="9"/>
  <c r="E112" i="9"/>
  <c r="F112" i="9"/>
  <c r="F102" i="9"/>
  <c r="E102" i="9"/>
  <c r="F101" i="9"/>
  <c r="E101" i="9"/>
  <c r="E87" i="9"/>
  <c r="F87" i="9"/>
  <c r="E88" i="9"/>
  <c r="F88" i="9"/>
  <c r="E89" i="9"/>
  <c r="F89" i="9"/>
  <c r="E91" i="9"/>
  <c r="F91" i="9"/>
  <c r="E92" i="9"/>
  <c r="F92" i="9"/>
  <c r="E94" i="9"/>
  <c r="F94" i="9"/>
  <c r="E95" i="9"/>
  <c r="F95" i="9"/>
  <c r="F86" i="9"/>
  <c r="E86" i="9"/>
  <c r="F85" i="9"/>
  <c r="E85" i="9"/>
  <c r="E77" i="9"/>
  <c r="F77" i="9"/>
  <c r="E62" i="9"/>
  <c r="G62" i="9" s="1"/>
  <c r="F62" i="9"/>
  <c r="H62" i="9" s="1"/>
  <c r="E63" i="9"/>
  <c r="G63" i="9" s="1"/>
  <c r="F63" i="9"/>
  <c r="H63" i="9" s="1"/>
  <c r="E64" i="9"/>
  <c r="G64" i="9" s="1"/>
  <c r="F64" i="9"/>
  <c r="H64" i="9" s="1"/>
  <c r="E65" i="9"/>
  <c r="G65" i="9" s="1"/>
  <c r="F65" i="9"/>
  <c r="H65" i="9" s="1"/>
  <c r="E66" i="9"/>
  <c r="G66" i="9" s="1"/>
  <c r="F66" i="9"/>
  <c r="H66" i="9" s="1"/>
  <c r="E67" i="9"/>
  <c r="G67" i="9" s="1"/>
  <c r="F67" i="9"/>
  <c r="H67" i="9" s="1"/>
  <c r="E68" i="9"/>
  <c r="G68" i="9" s="1"/>
  <c r="F68" i="9"/>
  <c r="H68" i="9" s="1"/>
  <c r="E69" i="9"/>
  <c r="G69" i="9" s="1"/>
  <c r="F69" i="9"/>
  <c r="H69" i="9" s="1"/>
  <c r="E70" i="9"/>
  <c r="G70" i="9" s="1"/>
  <c r="F70" i="9"/>
  <c r="H70" i="9" s="1"/>
  <c r="E71" i="9"/>
  <c r="G71" i="9" s="1"/>
  <c r="F71" i="9"/>
  <c r="H71" i="9" s="1"/>
  <c r="E72" i="9"/>
  <c r="G72" i="9" s="1"/>
  <c r="F72" i="9"/>
  <c r="H72" i="9" s="1"/>
  <c r="E73" i="9"/>
  <c r="G73" i="9" s="1"/>
  <c r="F73" i="9"/>
  <c r="H73" i="9" s="1"/>
  <c r="E74" i="9"/>
  <c r="G74" i="9" s="1"/>
  <c r="F74" i="9"/>
  <c r="H74" i="9" s="1"/>
  <c r="E75" i="9"/>
  <c r="G75" i="9" s="1"/>
  <c r="F75" i="9"/>
  <c r="H75" i="9" s="1"/>
  <c r="E76" i="9"/>
  <c r="G76" i="9" s="1"/>
  <c r="F76" i="9"/>
  <c r="H76" i="9" s="1"/>
  <c r="F61" i="9"/>
  <c r="H61" i="9" s="1"/>
  <c r="E61" i="9"/>
  <c r="G61" i="9" s="1"/>
  <c r="F60" i="9"/>
  <c r="H60" i="9" s="1"/>
  <c r="E60" i="9"/>
  <c r="G60" i="9" s="1"/>
  <c r="F59" i="9"/>
  <c r="H59" i="9" s="1"/>
  <c r="E59" i="9"/>
  <c r="G59" i="9" s="1"/>
  <c r="F58" i="9"/>
  <c r="H58" i="9" s="1"/>
  <c r="E58" i="9"/>
  <c r="G58" i="9" s="1"/>
  <c r="F57" i="9"/>
  <c r="H57" i="9" s="1"/>
  <c r="E57" i="9"/>
  <c r="G57" i="9" s="1"/>
  <c r="F56" i="9"/>
  <c r="H56" i="9" s="1"/>
  <c r="E56" i="9"/>
  <c r="G56" i="9" s="1"/>
  <c r="F55" i="9"/>
  <c r="H55" i="9" s="1"/>
  <c r="E55" i="9"/>
  <c r="G55" i="9" s="1"/>
  <c r="F38" i="9"/>
  <c r="H38" i="9" s="1"/>
  <c r="F47" i="9"/>
  <c r="E47" i="9"/>
  <c r="F46" i="9"/>
  <c r="H46" i="9" s="1"/>
  <c r="E46" i="9"/>
  <c r="G46" i="9" s="1"/>
  <c r="F45" i="9"/>
  <c r="H45" i="9" s="1"/>
  <c r="E45" i="9"/>
  <c r="G45" i="9" s="1"/>
  <c r="F44" i="9"/>
  <c r="H44" i="9" s="1"/>
  <c r="E44" i="9"/>
  <c r="G44" i="9" s="1"/>
  <c r="F43" i="9"/>
  <c r="H43" i="9" s="1"/>
  <c r="E43" i="9"/>
  <c r="G43" i="9" s="1"/>
  <c r="F42" i="9"/>
  <c r="H42" i="9" s="1"/>
  <c r="E42" i="9"/>
  <c r="G42" i="9" s="1"/>
  <c r="F41" i="9"/>
  <c r="H41" i="9" s="1"/>
  <c r="E41" i="9"/>
  <c r="G41" i="9" s="1"/>
  <c r="F40" i="9"/>
  <c r="H40" i="9" s="1"/>
  <c r="E40" i="9"/>
  <c r="G40" i="9" s="1"/>
  <c r="F39" i="9"/>
  <c r="H39" i="9" s="1"/>
  <c r="E39" i="9"/>
  <c r="G39" i="9" s="1"/>
  <c r="E38" i="9"/>
  <c r="G38" i="9" s="1"/>
  <c r="F37" i="9"/>
  <c r="H37" i="9" s="1"/>
  <c r="E37" i="9"/>
  <c r="G37" i="9" s="1"/>
  <c r="F36" i="9"/>
  <c r="H36" i="9" s="1"/>
  <c r="E36" i="9"/>
  <c r="G36" i="9" s="1"/>
  <c r="F35" i="9"/>
  <c r="H35" i="9" s="1"/>
  <c r="E35" i="9"/>
  <c r="G35" i="9" s="1"/>
  <c r="F34" i="9"/>
  <c r="H34" i="9" s="1"/>
  <c r="E34" i="9"/>
  <c r="G34" i="9" s="1"/>
  <c r="F33" i="9"/>
  <c r="H33" i="9" s="1"/>
  <c r="E33" i="9"/>
  <c r="G33" i="9" s="1"/>
  <c r="F32" i="9"/>
  <c r="H32" i="9" s="1"/>
  <c r="E32" i="9"/>
  <c r="G32" i="9" s="1"/>
  <c r="G30" i="9" s="1"/>
  <c r="F9" i="8" s="1"/>
  <c r="F31" i="9"/>
  <c r="H31" i="9" s="1"/>
  <c r="E31" i="9"/>
  <c r="G31" i="9" s="1"/>
  <c r="E23" i="9"/>
  <c r="G23" i="9" s="1"/>
  <c r="E10" i="9"/>
  <c r="G10" i="9" s="1"/>
  <c r="E11" i="9"/>
  <c r="E12" i="9"/>
  <c r="G12" i="9" s="1"/>
  <c r="E13" i="9"/>
  <c r="E14" i="9"/>
  <c r="G14" i="9" s="1"/>
  <c r="E15" i="9"/>
  <c r="E16" i="9"/>
  <c r="G16" i="9" s="1"/>
  <c r="E17" i="9"/>
  <c r="E18" i="9"/>
  <c r="G18" i="9" s="1"/>
  <c r="E19" i="9"/>
  <c r="E20" i="9"/>
  <c r="G20" i="9" s="1"/>
  <c r="E21" i="9"/>
  <c r="G21" i="9" s="1"/>
  <c r="E22" i="9"/>
  <c r="E9" i="9"/>
  <c r="E8" i="9"/>
  <c r="F21" i="9"/>
  <c r="H21" i="9" s="1"/>
  <c r="F22" i="9"/>
  <c r="F23" i="9"/>
  <c r="H23" i="9" s="1"/>
  <c r="F10" i="9"/>
  <c r="H10" i="9" s="1"/>
  <c r="F11" i="9"/>
  <c r="F12" i="9"/>
  <c r="H12" i="9" s="1"/>
  <c r="F13" i="9"/>
  <c r="F14" i="9"/>
  <c r="F15" i="9"/>
  <c r="F16" i="9"/>
  <c r="H16" i="9" s="1"/>
  <c r="F17" i="9"/>
  <c r="F18" i="9"/>
  <c r="H18" i="9" s="1"/>
  <c r="F19" i="9"/>
  <c r="F20" i="9"/>
  <c r="H20" i="9" s="1"/>
  <c r="F9" i="9"/>
  <c r="F8" i="9"/>
  <c r="G28" i="18"/>
  <c r="AI22" i="57"/>
  <c r="AB22" i="57"/>
  <c r="X22" i="57"/>
  <c r="T22" i="57"/>
  <c r="P22" i="57"/>
  <c r="L22" i="57"/>
  <c r="AC22" i="57"/>
  <c r="Y22" i="57"/>
  <c r="Q22" i="57"/>
  <c r="M22" i="57"/>
  <c r="I22" i="57"/>
  <c r="AJ16" i="57"/>
  <c r="P16" i="57"/>
  <c r="F27" i="18"/>
  <c r="AG16" i="57"/>
  <c r="Y16" i="57"/>
  <c r="Q16" i="57"/>
  <c r="AD16" i="57"/>
  <c r="Z16" i="57"/>
  <c r="R16" i="57"/>
  <c r="N16" i="57"/>
  <c r="AJ9" i="57"/>
  <c r="AI9" i="57"/>
  <c r="AE9" i="57"/>
  <c r="W9" i="57"/>
  <c r="S9" i="57"/>
  <c r="O9" i="57"/>
  <c r="G9" i="57"/>
  <c r="AH8" i="57"/>
  <c r="AD8" i="57"/>
  <c r="R8" i="57"/>
  <c r="N8" i="57"/>
  <c r="D8" i="57"/>
  <c r="H24" i="18"/>
  <c r="F40" i="56"/>
  <c r="AE40" i="56"/>
  <c r="AA40" i="56"/>
  <c r="W40" i="56"/>
  <c r="S40" i="56"/>
  <c r="K40" i="56"/>
  <c r="G40" i="56"/>
  <c r="AJ28" i="56"/>
  <c r="E28" i="56"/>
  <c r="G20" i="18"/>
  <c r="Z16" i="56"/>
  <c r="AG45" i="22"/>
  <c r="AF45" i="22"/>
  <c r="AD45" i="22"/>
  <c r="AC45" i="22"/>
  <c r="AB45" i="22"/>
  <c r="AA45" i="22"/>
  <c r="Y45" i="22"/>
  <c r="X45" i="22"/>
  <c r="W45" i="22"/>
  <c r="V45" i="22"/>
  <c r="U45" i="22"/>
  <c r="T45" i="22"/>
  <c r="S45" i="22"/>
  <c r="Q45" i="22"/>
  <c r="P45" i="22"/>
  <c r="O45" i="22"/>
  <c r="N45" i="22"/>
  <c r="M45" i="22"/>
  <c r="L45" i="22"/>
  <c r="I45" i="22"/>
  <c r="H45" i="22"/>
  <c r="G45" i="22"/>
  <c r="F45" i="22"/>
  <c r="E45" i="22"/>
  <c r="AH44" i="22"/>
  <c r="AG44" i="22"/>
  <c r="AE44" i="22"/>
  <c r="AC44" i="22"/>
  <c r="AB44" i="22"/>
  <c r="Z44" i="22"/>
  <c r="Y44" i="22"/>
  <c r="W44" i="22"/>
  <c r="V44" i="22"/>
  <c r="U44" i="22"/>
  <c r="R44" i="22"/>
  <c r="Q44" i="22"/>
  <c r="O44" i="22"/>
  <c r="N44" i="22"/>
  <c r="M44" i="22"/>
  <c r="J44" i="22"/>
  <c r="I44" i="22"/>
  <c r="F44" i="22"/>
  <c r="E44" i="22"/>
  <c r="AH43" i="22"/>
  <c r="AG43" i="22"/>
  <c r="AF43" i="22"/>
  <c r="AE43" i="22"/>
  <c r="AD43" i="22"/>
  <c r="AC43" i="22"/>
  <c r="AB43" i="22"/>
  <c r="AA43" i="22"/>
  <c r="Z43" i="22"/>
  <c r="Y43" i="22"/>
  <c r="X43" i="22"/>
  <c r="W43" i="22"/>
  <c r="V43" i="22"/>
  <c r="U43" i="22"/>
  <c r="T43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AI42" i="22"/>
  <c r="AH42" i="22"/>
  <c r="AG42" i="22"/>
  <c r="AF42" i="22"/>
  <c r="AE42" i="22"/>
  <c r="AD42" i="22"/>
  <c r="AC42" i="22"/>
  <c r="AB42" i="22"/>
  <c r="AA42" i="22"/>
  <c r="Y42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AH41" i="22"/>
  <c r="AE41" i="22"/>
  <c r="AD41" i="22"/>
  <c r="AA41" i="22"/>
  <c r="Z41" i="22"/>
  <c r="W41" i="22"/>
  <c r="U41" i="22"/>
  <c r="S41" i="22"/>
  <c r="N41" i="22"/>
  <c r="H40" i="55"/>
  <c r="F41" i="22"/>
  <c r="E41" i="22"/>
  <c r="AI39" i="22"/>
  <c r="AG39" i="22"/>
  <c r="AF39" i="22"/>
  <c r="AE39" i="22"/>
  <c r="AD39" i="22"/>
  <c r="AC39" i="22"/>
  <c r="AA39" i="22"/>
  <c r="Y39" i="22"/>
  <c r="X39" i="22"/>
  <c r="W39" i="22"/>
  <c r="V39" i="22"/>
  <c r="U39" i="22"/>
  <c r="S39" i="22"/>
  <c r="Q39" i="22"/>
  <c r="O39" i="22"/>
  <c r="N39" i="22"/>
  <c r="M39" i="22"/>
  <c r="K39" i="22"/>
  <c r="I39" i="22"/>
  <c r="G39" i="22"/>
  <c r="F39" i="22"/>
  <c r="E39" i="22"/>
  <c r="AI38" i="22"/>
  <c r="AH38" i="22"/>
  <c r="AG38" i="22"/>
  <c r="AF38" i="22"/>
  <c r="AE38" i="22"/>
  <c r="AD38" i="22"/>
  <c r="AC38" i="22"/>
  <c r="AB38" i="22"/>
  <c r="AA38" i="22"/>
  <c r="Y38" i="22"/>
  <c r="X38" i="22"/>
  <c r="W38" i="22"/>
  <c r="U38" i="22"/>
  <c r="T38" i="22"/>
  <c r="S38" i="22"/>
  <c r="Q38" i="22"/>
  <c r="P38" i="22"/>
  <c r="N38" i="22"/>
  <c r="M38" i="22"/>
  <c r="L38" i="22"/>
  <c r="I38" i="22"/>
  <c r="H38" i="22"/>
  <c r="G38" i="22"/>
  <c r="E38" i="22"/>
  <c r="AI37" i="22"/>
  <c r="AG37" i="22"/>
  <c r="AF37" i="22"/>
  <c r="AE37" i="22"/>
  <c r="AC37" i="22"/>
  <c r="AB37" i="22"/>
  <c r="Z37" i="22"/>
  <c r="Y37" i="22"/>
  <c r="X37" i="22"/>
  <c r="W37" i="22"/>
  <c r="U37" i="22"/>
  <c r="T37" i="22"/>
  <c r="R37" i="22"/>
  <c r="Q37" i="22"/>
  <c r="P37" i="22"/>
  <c r="O37" i="22"/>
  <c r="M37" i="22"/>
  <c r="L37" i="22"/>
  <c r="K37" i="22"/>
  <c r="J37" i="22"/>
  <c r="I37" i="22"/>
  <c r="H37" i="22"/>
  <c r="G37" i="22"/>
  <c r="F37" i="22"/>
  <c r="E37" i="22"/>
  <c r="AI36" i="22"/>
  <c r="AH36" i="22"/>
  <c r="AG36" i="22"/>
  <c r="AF36" i="22"/>
  <c r="AE36" i="22"/>
  <c r="AD36" i="22"/>
  <c r="AC36" i="22"/>
  <c r="AB36" i="22"/>
  <c r="AA36" i="22"/>
  <c r="Z36" i="22"/>
  <c r="Y36" i="22"/>
  <c r="X36" i="22"/>
  <c r="W36" i="22"/>
  <c r="U36" i="22"/>
  <c r="T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E36" i="22"/>
  <c r="AI35" i="22"/>
  <c r="AH35" i="22"/>
  <c r="AF35" i="22"/>
  <c r="AE35" i="22"/>
  <c r="AC35" i="22"/>
  <c r="AA35" i="22"/>
  <c r="Y35" i="22"/>
  <c r="X35" i="22"/>
  <c r="R35" i="22"/>
  <c r="Q35" i="22"/>
  <c r="P35" i="22"/>
  <c r="K35" i="22"/>
  <c r="J35" i="22"/>
  <c r="H35" i="22"/>
  <c r="G35" i="22"/>
  <c r="AG33" i="22"/>
  <c r="AF33" i="22"/>
  <c r="AE33" i="22"/>
  <c r="AD33" i="22"/>
  <c r="AC33" i="22"/>
  <c r="AB33" i="22"/>
  <c r="AA33" i="22"/>
  <c r="AI32" i="22"/>
  <c r="AH32" i="22"/>
  <c r="AG32" i="22"/>
  <c r="AF32" i="22"/>
  <c r="AE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M32" i="22"/>
  <c r="L32" i="22"/>
  <c r="K32" i="22"/>
  <c r="J32" i="22"/>
  <c r="I32" i="22"/>
  <c r="H32" i="22"/>
  <c r="G32" i="22"/>
  <c r="F32" i="22"/>
  <c r="E32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AF29" i="22"/>
  <c r="AE29" i="22"/>
  <c r="AC29" i="22"/>
  <c r="AB29" i="22"/>
  <c r="AA29" i="22"/>
  <c r="Z29" i="22"/>
  <c r="Y29" i="22"/>
  <c r="X29" i="22"/>
  <c r="W29" i="22"/>
  <c r="V29" i="22"/>
  <c r="T29" i="22"/>
  <c r="S29" i="22"/>
  <c r="R29" i="22"/>
  <c r="P29" i="22"/>
  <c r="O29" i="22"/>
  <c r="L29" i="22"/>
  <c r="K29" i="22"/>
  <c r="H29" i="22"/>
  <c r="AI27" i="22"/>
  <c r="AH27" i="22"/>
  <c r="AG27" i="22"/>
  <c r="AF27" i="22"/>
  <c r="AE27" i="22"/>
  <c r="AC27" i="22"/>
  <c r="AB27" i="22"/>
  <c r="AA27" i="22"/>
  <c r="Z27" i="22"/>
  <c r="Y27" i="22"/>
  <c r="X27" i="22"/>
  <c r="W27" i="22"/>
  <c r="U27" i="22"/>
  <c r="T27" i="22"/>
  <c r="S27" i="22"/>
  <c r="R27" i="22"/>
  <c r="Q27" i="22"/>
  <c r="P27" i="22"/>
  <c r="O27" i="22"/>
  <c r="N27" i="22"/>
  <c r="M27" i="22"/>
  <c r="L27" i="22"/>
  <c r="K27" i="22"/>
  <c r="I27" i="22"/>
  <c r="H27" i="22"/>
  <c r="G27" i="22"/>
  <c r="F27" i="22"/>
  <c r="E27" i="22"/>
  <c r="AI26" i="22"/>
  <c r="AH26" i="22"/>
  <c r="AG26" i="22"/>
  <c r="AD26" i="22"/>
  <c r="AC26" i="22"/>
  <c r="Z26" i="22"/>
  <c r="Y26" i="22"/>
  <c r="W26" i="22"/>
  <c r="V26" i="22"/>
  <c r="U26" i="22"/>
  <c r="R26" i="22"/>
  <c r="Q26" i="22"/>
  <c r="O26" i="22"/>
  <c r="N26" i="22"/>
  <c r="M26" i="22"/>
  <c r="I26" i="22"/>
  <c r="G26" i="22"/>
  <c r="F26" i="22"/>
  <c r="E26" i="22"/>
  <c r="AI25" i="22"/>
  <c r="AG25" i="22"/>
  <c r="AF25" i="22"/>
  <c r="AE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AI24" i="22"/>
  <c r="AH24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U24" i="22"/>
  <c r="T24" i="22"/>
  <c r="S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AH23" i="22"/>
  <c r="AF23" i="22"/>
  <c r="AD23" i="22"/>
  <c r="V23" i="22"/>
  <c r="T23" i="22"/>
  <c r="P23" i="22"/>
  <c r="N23" i="22"/>
  <c r="J23" i="22"/>
  <c r="F23" i="22"/>
  <c r="AI21" i="22"/>
  <c r="AH21" i="22"/>
  <c r="AG21" i="22"/>
  <c r="AE21" i="22"/>
  <c r="AD21" i="22"/>
  <c r="AC21" i="22"/>
  <c r="AA21" i="22"/>
  <c r="Z21" i="22"/>
  <c r="Y21" i="22"/>
  <c r="W21" i="22"/>
  <c r="V21" i="22"/>
  <c r="U21" i="22"/>
  <c r="R21" i="22"/>
  <c r="Q21" i="22"/>
  <c r="O21" i="22"/>
  <c r="M21" i="22"/>
  <c r="K21" i="22"/>
  <c r="J21" i="22"/>
  <c r="I21" i="22"/>
  <c r="G21" i="22"/>
  <c r="F21" i="22"/>
  <c r="E21" i="22"/>
  <c r="AI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I20" i="22"/>
  <c r="H20" i="22"/>
  <c r="G20" i="22"/>
  <c r="F20" i="22"/>
  <c r="E20" i="22"/>
  <c r="AH19" i="22"/>
  <c r="AG19" i="22"/>
  <c r="AF19" i="22"/>
  <c r="AD19" i="22"/>
  <c r="AC19" i="22"/>
  <c r="AB19" i="22"/>
  <c r="AA19" i="22"/>
  <c r="Z19" i="22"/>
  <c r="Y19" i="22"/>
  <c r="X19" i="22"/>
  <c r="V19" i="22"/>
  <c r="U19" i="22"/>
  <c r="T19" i="22"/>
  <c r="S19" i="22"/>
  <c r="R19" i="22"/>
  <c r="Q19" i="22"/>
  <c r="P19" i="22"/>
  <c r="N19" i="22"/>
  <c r="M19" i="22"/>
  <c r="L19" i="22"/>
  <c r="K19" i="22"/>
  <c r="J19" i="22"/>
  <c r="I19" i="22"/>
  <c r="H19" i="22"/>
  <c r="G19" i="22"/>
  <c r="F19" i="22"/>
  <c r="E19" i="22"/>
  <c r="AI18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M18" i="22"/>
  <c r="L18" i="22"/>
  <c r="K18" i="22"/>
  <c r="J18" i="22"/>
  <c r="I18" i="22"/>
  <c r="H18" i="22"/>
  <c r="G18" i="22"/>
  <c r="E18" i="22"/>
  <c r="AH17" i="22"/>
  <c r="AG17" i="22"/>
  <c r="AD17" i="22"/>
  <c r="AC17" i="22"/>
  <c r="Y17" i="22"/>
  <c r="W17" i="22"/>
  <c r="R17" i="22"/>
  <c r="Q17" i="22"/>
  <c r="O17" i="22"/>
  <c r="I17" i="22"/>
  <c r="E17" i="22"/>
  <c r="AI15" i="22"/>
  <c r="AE15" i="22"/>
  <c r="AB15" i="22"/>
  <c r="AA15" i="22"/>
  <c r="X15" i="22"/>
  <c r="W15" i="22"/>
  <c r="S15" i="22"/>
  <c r="O15" i="22"/>
  <c r="M15" i="22"/>
  <c r="L15" i="22"/>
  <c r="K15" i="22"/>
  <c r="H15" i="22"/>
  <c r="E15" i="22"/>
  <c r="AI14" i="22"/>
  <c r="AF14" i="22"/>
  <c r="AE14" i="22"/>
  <c r="AB14" i="22"/>
  <c r="AA14" i="22"/>
  <c r="X14" i="22"/>
  <c r="W14" i="22"/>
  <c r="T14" i="22"/>
  <c r="P14" i="22"/>
  <c r="L14" i="22"/>
  <c r="H14" i="22"/>
  <c r="AH13" i="22"/>
  <c r="AG13" i="22"/>
  <c r="AE13" i="22"/>
  <c r="AD13" i="22"/>
  <c r="AC13" i="22"/>
  <c r="AA13" i="22"/>
  <c r="Z13" i="22"/>
  <c r="Y13" i="22"/>
  <c r="W13" i="22"/>
  <c r="V13" i="22"/>
  <c r="U13" i="22"/>
  <c r="S13" i="22"/>
  <c r="R13" i="22"/>
  <c r="Q13" i="22"/>
  <c r="O13" i="22"/>
  <c r="N13" i="22"/>
  <c r="M13" i="22"/>
  <c r="K13" i="22"/>
  <c r="J13" i="22"/>
  <c r="I13" i="22"/>
  <c r="G13" i="22"/>
  <c r="E13" i="22"/>
  <c r="AI12" i="22"/>
  <c r="AH12" i="22"/>
  <c r="AG12" i="22"/>
  <c r="AF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AI11" i="22"/>
  <c r="AG11" i="22"/>
  <c r="AF11" i="22"/>
  <c r="AE11" i="22"/>
  <c r="AC11" i="22"/>
  <c r="AB11" i="22"/>
  <c r="AA11" i="22"/>
  <c r="Y11" i="22"/>
  <c r="X11" i="22"/>
  <c r="W11" i="22"/>
  <c r="U11" i="22"/>
  <c r="T11" i="22"/>
  <c r="S11" i="22"/>
  <c r="Q11" i="22"/>
  <c r="P11" i="22"/>
  <c r="O11" i="22"/>
  <c r="M11" i="22"/>
  <c r="L11" i="22"/>
  <c r="K11" i="22"/>
  <c r="I11" i="22"/>
  <c r="H11" i="22"/>
  <c r="G11" i="22"/>
  <c r="E11" i="22"/>
  <c r="C33" i="55"/>
  <c r="C25" i="55"/>
  <c r="D39" i="54"/>
  <c r="B69" i="31"/>
  <c r="B68" i="31"/>
  <c r="B67" i="31"/>
  <c r="B66" i="31"/>
  <c r="B65" i="31"/>
  <c r="B64" i="31"/>
  <c r="B63" i="31"/>
  <c r="B62" i="31"/>
  <c r="B61" i="31"/>
  <c r="G60" i="31"/>
  <c r="F60" i="31"/>
  <c r="E60" i="31"/>
  <c r="D60" i="31"/>
  <c r="C60" i="31"/>
  <c r="AG40" i="59"/>
  <c r="AC40" i="59"/>
  <c r="Y40" i="59"/>
  <c r="U40" i="59"/>
  <c r="Q40" i="59"/>
  <c r="M40" i="59"/>
  <c r="I40" i="59"/>
  <c r="AH34" i="59"/>
  <c r="AG34" i="59"/>
  <c r="AF34" i="59"/>
  <c r="AD34" i="59"/>
  <c r="AC34" i="59"/>
  <c r="Z34" i="59"/>
  <c r="Y34" i="59"/>
  <c r="V34" i="59"/>
  <c r="U34" i="59"/>
  <c r="Q34" i="59"/>
  <c r="P34" i="59"/>
  <c r="O34" i="59"/>
  <c r="M34" i="59"/>
  <c r="K34" i="59"/>
  <c r="I34" i="59"/>
  <c r="H34" i="59"/>
  <c r="M28" i="59"/>
  <c r="J28" i="59"/>
  <c r="AF28" i="59"/>
  <c r="AE28" i="59"/>
  <c r="AB28" i="59"/>
  <c r="AA28" i="59"/>
  <c r="X28" i="59"/>
  <c r="W28" i="59"/>
  <c r="T28" i="59"/>
  <c r="S28" i="59"/>
  <c r="P28" i="59"/>
  <c r="O28" i="59"/>
  <c r="K28" i="59"/>
  <c r="I28" i="59"/>
  <c r="AG22" i="59"/>
  <c r="AC22" i="59"/>
  <c r="Y22" i="59"/>
  <c r="U22" i="59"/>
  <c r="Q22" i="59"/>
  <c r="M22" i="59"/>
  <c r="I22" i="59"/>
  <c r="AG16" i="59"/>
  <c r="Y16" i="59"/>
  <c r="J16" i="59"/>
  <c r="AE10" i="59"/>
  <c r="AA10" i="59"/>
  <c r="V10" i="59"/>
  <c r="Q10" i="59"/>
  <c r="K10" i="59"/>
  <c r="AH9" i="59"/>
  <c r="AG9" i="59"/>
  <c r="AD9" i="59"/>
  <c r="Z9" i="59"/>
  <c r="Y9" i="59"/>
  <c r="V9" i="59"/>
  <c r="R9" i="59"/>
  <c r="N9" i="59"/>
  <c r="J9" i="59"/>
  <c r="AH8" i="59"/>
  <c r="AF8" i="59"/>
  <c r="AE8" i="59"/>
  <c r="AD8" i="59"/>
  <c r="AA8" i="59"/>
  <c r="Z8" i="59"/>
  <c r="W8" i="59"/>
  <c r="V8" i="59"/>
  <c r="T8" i="59"/>
  <c r="S8" i="59"/>
  <c r="R8" i="59"/>
  <c r="O8" i="59"/>
  <c r="K8" i="59"/>
  <c r="G8" i="59"/>
  <c r="AG7" i="59"/>
  <c r="AF7" i="59"/>
  <c r="AB7" i="59"/>
  <c r="Y7" i="59"/>
  <c r="X7" i="59"/>
  <c r="W7" i="59"/>
  <c r="P7" i="59"/>
  <c r="L7" i="59"/>
  <c r="H7" i="59"/>
  <c r="AF6" i="59"/>
  <c r="AC6" i="59"/>
  <c r="Y6" i="59"/>
  <c r="X6" i="59"/>
  <c r="U6" i="59"/>
  <c r="Q6" i="59"/>
  <c r="P6" i="59"/>
  <c r="I6" i="59"/>
  <c r="H6" i="59"/>
  <c r="AH5" i="59"/>
  <c r="Z5" i="59"/>
  <c r="V5" i="59"/>
  <c r="R5" i="59"/>
  <c r="P40" i="58"/>
  <c r="AF40" i="58"/>
  <c r="AE40" i="58"/>
  <c r="AB40" i="58"/>
  <c r="AA40" i="58"/>
  <c r="X40" i="58"/>
  <c r="W40" i="58"/>
  <c r="T40" i="58"/>
  <c r="S40" i="58"/>
  <c r="O40" i="58"/>
  <c r="S34" i="58"/>
  <c r="AG34" i="58"/>
  <c r="AF34" i="58"/>
  <c r="AC34" i="58"/>
  <c r="AA34" i="58"/>
  <c r="W34" i="58"/>
  <c r="V34" i="58"/>
  <c r="Q34" i="58"/>
  <c r="O34" i="58"/>
  <c r="AE28" i="58"/>
  <c r="AD28" i="58"/>
  <c r="Z28" i="58"/>
  <c r="Y28" i="58"/>
  <c r="U28" i="58"/>
  <c r="S28" i="58"/>
  <c r="O28" i="58"/>
  <c r="AH22" i="58"/>
  <c r="V22" i="58"/>
  <c r="R22" i="58"/>
  <c r="W16" i="58"/>
  <c r="S16" i="58"/>
  <c r="AA10" i="58"/>
  <c r="AH9" i="58"/>
  <c r="AG9" i="58"/>
  <c r="AC9" i="58"/>
  <c r="AA9" i="58"/>
  <c r="V9" i="58"/>
  <c r="U9" i="58"/>
  <c r="Q9" i="58"/>
  <c r="O9" i="58"/>
  <c r="AE8" i="58"/>
  <c r="AD8" i="58"/>
  <c r="Z8" i="58"/>
  <c r="X8" i="58"/>
  <c r="S8" i="58"/>
  <c r="R8" i="58"/>
  <c r="AF7" i="58"/>
  <c r="AE7" i="58"/>
  <c r="W7" i="58"/>
  <c r="T7" i="58"/>
  <c r="V6" i="58"/>
  <c r="AH5" i="58"/>
  <c r="Z5" i="58"/>
  <c r="AF40" i="57"/>
  <c r="AE40" i="57"/>
  <c r="AB40" i="57"/>
  <c r="AA40" i="57"/>
  <c r="X40" i="57"/>
  <c r="W40" i="57"/>
  <c r="T40" i="57"/>
  <c r="S40" i="57"/>
  <c r="P40" i="57"/>
  <c r="O40" i="57"/>
  <c r="L40" i="57"/>
  <c r="K40" i="57"/>
  <c r="H40" i="57"/>
  <c r="G40" i="57"/>
  <c r="AH34" i="57"/>
  <c r="AG34" i="57"/>
  <c r="AD34" i="57"/>
  <c r="AC34" i="57"/>
  <c r="Z34" i="57"/>
  <c r="Y34" i="57"/>
  <c r="V34" i="57"/>
  <c r="U34" i="57"/>
  <c r="R34" i="57"/>
  <c r="Q34" i="57"/>
  <c r="M34" i="57"/>
  <c r="I34" i="57"/>
  <c r="E34" i="57"/>
  <c r="AF28" i="57"/>
  <c r="AE28" i="57"/>
  <c r="AD28" i="57"/>
  <c r="AA28" i="57"/>
  <c r="Z28" i="57"/>
  <c r="X28" i="57"/>
  <c r="V28" i="57"/>
  <c r="T28" i="57"/>
  <c r="S28" i="57"/>
  <c r="P28" i="57"/>
  <c r="O28" i="57"/>
  <c r="N28" i="57"/>
  <c r="K28" i="57"/>
  <c r="J28" i="57"/>
  <c r="H28" i="57"/>
  <c r="AG22" i="57"/>
  <c r="AF22" i="57"/>
  <c r="V22" i="57"/>
  <c r="U22" i="57"/>
  <c r="H22" i="57"/>
  <c r="E22" i="57"/>
  <c r="AC16" i="57"/>
  <c r="AB16" i="57"/>
  <c r="U16" i="57"/>
  <c r="T16" i="57"/>
  <c r="K16" i="57"/>
  <c r="H16" i="57"/>
  <c r="Q10" i="57"/>
  <c r="M10" i="57"/>
  <c r="AG9" i="57"/>
  <c r="AC9" i="57"/>
  <c r="AA9" i="57"/>
  <c r="U9" i="57"/>
  <c r="Q9" i="57"/>
  <c r="M9" i="57"/>
  <c r="K9" i="57"/>
  <c r="J9" i="57"/>
  <c r="AG8" i="57"/>
  <c r="AE8" i="57"/>
  <c r="AC8" i="57"/>
  <c r="AA8" i="57"/>
  <c r="Z8" i="57"/>
  <c r="Y8" i="57"/>
  <c r="V8" i="57"/>
  <c r="U8" i="57"/>
  <c r="Q8" i="57"/>
  <c r="O8" i="57"/>
  <c r="M8" i="57"/>
  <c r="K8" i="57"/>
  <c r="J8" i="57"/>
  <c r="I8" i="57"/>
  <c r="F8" i="57"/>
  <c r="AB7" i="57"/>
  <c r="P7" i="57"/>
  <c r="H7" i="57"/>
  <c r="V6" i="57"/>
  <c r="R6" i="57"/>
  <c r="J6" i="57"/>
  <c r="I6" i="57"/>
  <c r="AD5" i="57"/>
  <c r="Z5" i="57"/>
  <c r="F5" i="57"/>
  <c r="AD40" i="56"/>
  <c r="O40" i="56"/>
  <c r="N40" i="56"/>
  <c r="X34" i="56"/>
  <c r="AG28" i="56"/>
  <c r="AA40" i="55"/>
  <c r="S40" i="55"/>
  <c r="AE34" i="55"/>
  <c r="AA34" i="55"/>
  <c r="K34" i="55"/>
  <c r="G34" i="55"/>
  <c r="AI69" i="47"/>
  <c r="AH69" i="47"/>
  <c r="AG69" i="47"/>
  <c r="AF69" i="47"/>
  <c r="AE69" i="47"/>
  <c r="AD69" i="47"/>
  <c r="AC69" i="47"/>
  <c r="AB69" i="47"/>
  <c r="AA69" i="47"/>
  <c r="Z69" i="47"/>
  <c r="Y69" i="47"/>
  <c r="X69" i="47"/>
  <c r="W69" i="47"/>
  <c r="V69" i="47"/>
  <c r="U69" i="47"/>
  <c r="T69" i="47"/>
  <c r="S69" i="47"/>
  <c r="R69" i="47"/>
  <c r="Q69" i="47"/>
  <c r="P69" i="47"/>
  <c r="O69" i="47"/>
  <c r="N69" i="47"/>
  <c r="M69" i="47"/>
  <c r="L69" i="47"/>
  <c r="K69" i="47"/>
  <c r="J69" i="47"/>
  <c r="I69" i="47"/>
  <c r="H69" i="47"/>
  <c r="G69" i="47"/>
  <c r="F69" i="47"/>
  <c r="E69" i="47"/>
  <c r="AI65" i="47"/>
  <c r="AH65" i="47"/>
  <c r="AG65" i="47"/>
  <c r="AF65" i="47"/>
  <c r="AE65" i="47"/>
  <c r="AD65" i="47"/>
  <c r="AC65" i="47"/>
  <c r="AB65" i="47"/>
  <c r="AA65" i="47"/>
  <c r="Z65" i="47"/>
  <c r="Y65" i="47"/>
  <c r="X65" i="47"/>
  <c r="W65" i="47"/>
  <c r="V65" i="47"/>
  <c r="U65" i="47"/>
  <c r="T65" i="47"/>
  <c r="S65" i="47"/>
  <c r="R65" i="47"/>
  <c r="Q65" i="47"/>
  <c r="P65" i="47"/>
  <c r="O65" i="47"/>
  <c r="N65" i="47"/>
  <c r="M65" i="47"/>
  <c r="L65" i="47"/>
  <c r="K65" i="47"/>
  <c r="J65" i="47"/>
  <c r="I65" i="47"/>
  <c r="H65" i="47"/>
  <c r="G65" i="47"/>
  <c r="F65" i="47"/>
  <c r="E65" i="47"/>
  <c r="AI61" i="47"/>
  <c r="AH61" i="47"/>
  <c r="AG61" i="47"/>
  <c r="AF61" i="47"/>
  <c r="AE61" i="47"/>
  <c r="AD61" i="47"/>
  <c r="AC61" i="47"/>
  <c r="AB61" i="47"/>
  <c r="AA61" i="47"/>
  <c r="Z61" i="47"/>
  <c r="Y61" i="47"/>
  <c r="X61" i="47"/>
  <c r="W61" i="47"/>
  <c r="V61" i="47"/>
  <c r="U61" i="47"/>
  <c r="T61" i="47"/>
  <c r="S61" i="47"/>
  <c r="R61" i="47"/>
  <c r="Q61" i="47"/>
  <c r="P61" i="47"/>
  <c r="O61" i="47"/>
  <c r="N61" i="47"/>
  <c r="M61" i="47"/>
  <c r="L61" i="47"/>
  <c r="K61" i="47"/>
  <c r="J61" i="47"/>
  <c r="I61" i="47"/>
  <c r="H61" i="47"/>
  <c r="G61" i="47"/>
  <c r="F61" i="47"/>
  <c r="E61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AI53" i="47"/>
  <c r="AH53" i="47"/>
  <c r="AG53" i="47"/>
  <c r="AF53" i="47"/>
  <c r="AE53" i="47"/>
  <c r="AD53" i="47"/>
  <c r="AC53" i="47"/>
  <c r="AB53" i="47"/>
  <c r="AA53" i="47"/>
  <c r="Z53" i="47"/>
  <c r="Y53" i="47"/>
  <c r="X53" i="47"/>
  <c r="W53" i="47"/>
  <c r="V53" i="47"/>
  <c r="U53" i="47"/>
  <c r="T53" i="47"/>
  <c r="S53" i="47"/>
  <c r="R53" i="47"/>
  <c r="Q53" i="47"/>
  <c r="P53" i="47"/>
  <c r="O53" i="47"/>
  <c r="N53" i="47"/>
  <c r="M53" i="47"/>
  <c r="L53" i="47"/>
  <c r="K53" i="47"/>
  <c r="J53" i="47"/>
  <c r="I53" i="47"/>
  <c r="H53" i="47"/>
  <c r="G53" i="47"/>
  <c r="F53" i="47"/>
  <c r="E53" i="47"/>
  <c r="AI32" i="47"/>
  <c r="AH32" i="47"/>
  <c r="AG32" i="47"/>
  <c r="AF32" i="47"/>
  <c r="AE32" i="47"/>
  <c r="AD32" i="47"/>
  <c r="AC32" i="47"/>
  <c r="AB32" i="47"/>
  <c r="AA32" i="47"/>
  <c r="Z32" i="47"/>
  <c r="Y32" i="47"/>
  <c r="X32" i="47"/>
  <c r="W32" i="47"/>
  <c r="V32" i="47"/>
  <c r="U32" i="47"/>
  <c r="T32" i="47"/>
  <c r="S32" i="47"/>
  <c r="R32" i="47"/>
  <c r="Q32" i="47"/>
  <c r="P32" i="47"/>
  <c r="O32" i="47"/>
  <c r="N32" i="47"/>
  <c r="M32" i="47"/>
  <c r="L32" i="47"/>
  <c r="K32" i="47"/>
  <c r="J32" i="47"/>
  <c r="I32" i="47"/>
  <c r="H32" i="47"/>
  <c r="G32" i="47"/>
  <c r="F32" i="47"/>
  <c r="E32" i="47"/>
  <c r="S8" i="7"/>
  <c r="S7" i="7"/>
  <c r="S5" i="7"/>
  <c r="B28" i="6"/>
  <c r="L34" i="74"/>
  <c r="D46" i="31"/>
  <c r="E46" i="31"/>
  <c r="F46" i="31"/>
  <c r="G46" i="31"/>
  <c r="C46" i="31"/>
  <c r="F5" i="59"/>
  <c r="AI8" i="59"/>
  <c r="F9" i="59"/>
  <c r="AI9" i="59"/>
  <c r="AI10" i="59"/>
  <c r="F22" i="59"/>
  <c r="H42" i="18"/>
  <c r="D28" i="59"/>
  <c r="AI28" i="59"/>
  <c r="AJ28" i="59"/>
  <c r="G43" i="18"/>
  <c r="AI34" i="59"/>
  <c r="E44" i="18"/>
  <c r="G44" i="18"/>
  <c r="H44" i="18"/>
  <c r="E40" i="59"/>
  <c r="E45" i="18"/>
  <c r="F5" i="58"/>
  <c r="N5" i="58"/>
  <c r="I6" i="58"/>
  <c r="H7" i="58"/>
  <c r="L7" i="58"/>
  <c r="L8" i="58"/>
  <c r="N8" i="58"/>
  <c r="J9" i="58"/>
  <c r="K9" i="58"/>
  <c r="AI9" i="58"/>
  <c r="N16" i="58"/>
  <c r="AJ16" i="58"/>
  <c r="K22" i="58"/>
  <c r="AI22" i="58"/>
  <c r="I28" i="58"/>
  <c r="J28" i="58"/>
  <c r="N28" i="58"/>
  <c r="AI28" i="58"/>
  <c r="H36" i="18"/>
  <c r="K34" i="58"/>
  <c r="M34" i="58"/>
  <c r="E37" i="18"/>
  <c r="F37" i="18"/>
  <c r="D40" i="58"/>
  <c r="G40" i="58"/>
  <c r="H40" i="58"/>
  <c r="K40" i="58"/>
  <c r="L40" i="58"/>
  <c r="AI40" i="58"/>
  <c r="E38" i="18"/>
  <c r="G38" i="18"/>
  <c r="AI6" i="57"/>
  <c r="AI10" i="57"/>
  <c r="D16" i="57"/>
  <c r="H27" i="18"/>
  <c r="H28" i="18"/>
  <c r="F29" i="18"/>
  <c r="G29" i="18"/>
  <c r="H29" i="18"/>
  <c r="AI34" i="57"/>
  <c r="F30" i="18"/>
  <c r="G30" i="18"/>
  <c r="H30" i="18"/>
  <c r="AI40" i="57"/>
  <c r="H31" i="18"/>
  <c r="AA46" i="55"/>
  <c r="AB46" i="55"/>
  <c r="AG46" i="55"/>
  <c r="R30" i="54"/>
  <c r="L36" i="54"/>
  <c r="K37" i="54"/>
  <c r="O37" i="54"/>
  <c r="AE37" i="54"/>
  <c r="AI37" i="54"/>
  <c r="AA38" i="54"/>
  <c r="AE38" i="54"/>
  <c r="AF39" i="54"/>
  <c r="AI39" i="54"/>
  <c r="S43" i="54"/>
  <c r="AA43" i="54"/>
  <c r="O44" i="54"/>
  <c r="W44" i="54"/>
  <c r="AB44" i="54"/>
  <c r="AE44" i="54"/>
  <c r="AJ44" i="54"/>
  <c r="G45" i="54"/>
  <c r="O45" i="54"/>
  <c r="S45" i="54"/>
  <c r="AA45" i="54"/>
  <c r="AD45" i="54"/>
  <c r="D32" i="47"/>
  <c r="AJ32" i="47"/>
  <c r="D20" i="16"/>
  <c r="E20" i="16"/>
  <c r="H20" i="16"/>
  <c r="D53" i="47"/>
  <c r="C53" i="47" s="1"/>
  <c r="AJ53" i="47"/>
  <c r="D24" i="16"/>
  <c r="E24" i="16"/>
  <c r="H24" i="16"/>
  <c r="D57" i="47"/>
  <c r="AJ57" i="47"/>
  <c r="D25" i="16"/>
  <c r="D8" i="16" s="1"/>
  <c r="E25" i="16"/>
  <c r="E8" i="16" s="1"/>
  <c r="H25" i="16"/>
  <c r="H8" i="16" s="1"/>
  <c r="D61" i="47"/>
  <c r="C61" i="47" s="1"/>
  <c r="AJ61" i="47"/>
  <c r="D26" i="16"/>
  <c r="D9" i="16" s="1"/>
  <c r="E26" i="16"/>
  <c r="E9" i="16" s="1"/>
  <c r="H26" i="16"/>
  <c r="H9" i="16" s="1"/>
  <c r="D65" i="47"/>
  <c r="AJ65" i="47"/>
  <c r="D27" i="16"/>
  <c r="D10" i="16" s="1"/>
  <c r="E27" i="16"/>
  <c r="E10" i="16" s="1"/>
  <c r="H27" i="16"/>
  <c r="H10" i="16" s="1"/>
  <c r="D69" i="47"/>
  <c r="AJ69" i="47"/>
  <c r="D28" i="16"/>
  <c r="H28" i="16"/>
  <c r="C12" i="45"/>
  <c r="C13" i="45"/>
  <c r="C15" i="45"/>
  <c r="D6" i="43"/>
  <c r="E6" i="43"/>
  <c r="G6" i="43"/>
  <c r="F7" i="64"/>
  <c r="G7" i="64"/>
  <c r="F8" i="64"/>
  <c r="G8" i="64"/>
  <c r="F9" i="64"/>
  <c r="G9" i="64"/>
  <c r="F10" i="64"/>
  <c r="G10" i="64"/>
  <c r="F11" i="64"/>
  <c r="G11" i="64"/>
  <c r="F12" i="64"/>
  <c r="G12" i="64"/>
  <c r="F13" i="64"/>
  <c r="G13" i="64"/>
  <c r="F14" i="64"/>
  <c r="G14" i="64"/>
  <c r="F15" i="64"/>
  <c r="G15" i="64"/>
  <c r="F16" i="64"/>
  <c r="G16" i="64"/>
  <c r="F17" i="64"/>
  <c r="G17" i="64"/>
  <c r="F18" i="64"/>
  <c r="G18" i="64"/>
  <c r="E24" i="64"/>
  <c r="F25" i="64"/>
  <c r="G25" i="64"/>
  <c r="F26" i="64"/>
  <c r="G26" i="64"/>
  <c r="F27" i="64"/>
  <c r="G27" i="64"/>
  <c r="F28" i="64"/>
  <c r="G28" i="64"/>
  <c r="F29" i="64"/>
  <c r="G29" i="64"/>
  <c r="F30" i="64"/>
  <c r="G30" i="64"/>
  <c r="F31" i="64"/>
  <c r="G31" i="64"/>
  <c r="F32" i="64"/>
  <c r="G32" i="64"/>
  <c r="F33" i="64"/>
  <c r="G33" i="64"/>
  <c r="F34" i="64"/>
  <c r="G34" i="64"/>
  <c r="F35" i="64"/>
  <c r="G35" i="64"/>
  <c r="F36" i="64"/>
  <c r="G36" i="64"/>
  <c r="F8" i="88"/>
  <c r="G8" i="88"/>
  <c r="F9" i="88"/>
  <c r="G9" i="88"/>
  <c r="F10" i="88"/>
  <c r="G10" i="88"/>
  <c r="F11" i="88"/>
  <c r="G11" i="88"/>
  <c r="F12" i="88"/>
  <c r="G12" i="88"/>
  <c r="F13" i="88"/>
  <c r="G13" i="88"/>
  <c r="F14" i="88"/>
  <c r="G14" i="88"/>
  <c r="F15" i="88"/>
  <c r="G15" i="88"/>
  <c r="F16" i="88"/>
  <c r="G16" i="88"/>
  <c r="F17" i="88"/>
  <c r="G17" i="88"/>
  <c r="F18" i="88"/>
  <c r="G18" i="88"/>
  <c r="F19" i="88"/>
  <c r="G19" i="88"/>
  <c r="D25" i="88"/>
  <c r="E25" i="88"/>
  <c r="F26" i="88"/>
  <c r="G26" i="88"/>
  <c r="F27" i="88"/>
  <c r="G27" i="88"/>
  <c r="F28" i="88"/>
  <c r="G28" i="88"/>
  <c r="F29" i="88"/>
  <c r="G29" i="88"/>
  <c r="F30" i="88"/>
  <c r="G30" i="88"/>
  <c r="F31" i="88"/>
  <c r="G31" i="88"/>
  <c r="F32" i="88"/>
  <c r="G32" i="88"/>
  <c r="F33" i="88"/>
  <c r="G33" i="88"/>
  <c r="F34" i="88"/>
  <c r="G34" i="88"/>
  <c r="F35" i="88"/>
  <c r="G35" i="88"/>
  <c r="F36" i="88"/>
  <c r="G36" i="88"/>
  <c r="F37" i="88"/>
  <c r="G37" i="88"/>
  <c r="D7" i="40"/>
  <c r="E7" i="40"/>
  <c r="F8" i="40"/>
  <c r="G8" i="40"/>
  <c r="F9" i="40"/>
  <c r="G9" i="40"/>
  <c r="F10" i="40"/>
  <c r="G10" i="40"/>
  <c r="F11" i="40"/>
  <c r="G11" i="40"/>
  <c r="F12" i="40"/>
  <c r="G12" i="40"/>
  <c r="F13" i="40"/>
  <c r="G13" i="40"/>
  <c r="F14" i="40"/>
  <c r="G14" i="40"/>
  <c r="F15" i="40"/>
  <c r="G15" i="40"/>
  <c r="F16" i="40"/>
  <c r="G16" i="40"/>
  <c r="F17" i="40"/>
  <c r="G17" i="40"/>
  <c r="F18" i="40"/>
  <c r="G18" i="40"/>
  <c r="F19" i="40"/>
  <c r="G19" i="40"/>
  <c r="D25" i="40"/>
  <c r="E25" i="40"/>
  <c r="F26" i="40"/>
  <c r="G26" i="40"/>
  <c r="F27" i="40"/>
  <c r="G27" i="40"/>
  <c r="F28" i="40"/>
  <c r="G28" i="40"/>
  <c r="F29" i="40"/>
  <c r="G29" i="40"/>
  <c r="F30" i="40"/>
  <c r="G30" i="40"/>
  <c r="F31" i="40"/>
  <c r="G31" i="40"/>
  <c r="F32" i="40"/>
  <c r="G32" i="40"/>
  <c r="F33" i="40"/>
  <c r="G33" i="40"/>
  <c r="F34" i="40"/>
  <c r="G34" i="40"/>
  <c r="F35" i="40"/>
  <c r="G35" i="40"/>
  <c r="F36" i="40"/>
  <c r="G36" i="40"/>
  <c r="F37" i="40"/>
  <c r="G37" i="40"/>
  <c r="E6" i="39"/>
  <c r="F6" i="39"/>
  <c r="G6" i="39"/>
  <c r="H6" i="39"/>
  <c r="C7" i="39"/>
  <c r="D7" i="39"/>
  <c r="C8" i="39"/>
  <c r="D8" i="39"/>
  <c r="C9" i="39"/>
  <c r="D9" i="39"/>
  <c r="C10" i="39"/>
  <c r="D10" i="39"/>
  <c r="C11" i="39"/>
  <c r="D11" i="39"/>
  <c r="C12" i="39"/>
  <c r="D12" i="39"/>
  <c r="C13" i="39"/>
  <c r="D13" i="39"/>
  <c r="C14" i="39"/>
  <c r="D14" i="39"/>
  <c r="C15" i="39"/>
  <c r="D15" i="39"/>
  <c r="C16" i="39"/>
  <c r="D16" i="39"/>
  <c r="C17" i="39"/>
  <c r="D17" i="39"/>
  <c r="C18" i="39"/>
  <c r="D18" i="39"/>
  <c r="C4" i="38"/>
  <c r="D4" i="38"/>
  <c r="E5" i="38"/>
  <c r="F5" i="38" s="1"/>
  <c r="E6" i="38"/>
  <c r="F6" i="38" s="1"/>
  <c r="E7" i="38"/>
  <c r="F7" i="38" s="1"/>
  <c r="E8" i="38"/>
  <c r="F8" i="38" s="1"/>
  <c r="C15" i="38"/>
  <c r="C17" i="38"/>
  <c r="C18" i="38"/>
  <c r="C19" i="38"/>
  <c r="C20" i="38"/>
  <c r="C21" i="38"/>
  <c r="D6" i="37"/>
  <c r="E6" i="37"/>
  <c r="F6" i="37"/>
  <c r="G6" i="37"/>
  <c r="D7" i="37"/>
  <c r="E7" i="37"/>
  <c r="F7" i="37"/>
  <c r="G7" i="37"/>
  <c r="D8" i="37"/>
  <c r="E8" i="37"/>
  <c r="F8" i="37"/>
  <c r="G8" i="37"/>
  <c r="D9" i="37"/>
  <c r="E9" i="37"/>
  <c r="F9" i="37"/>
  <c r="G9" i="37"/>
  <c r="D10" i="37"/>
  <c r="E10" i="37"/>
  <c r="F10" i="37"/>
  <c r="G10" i="37"/>
  <c r="D11" i="37"/>
  <c r="E11" i="37"/>
  <c r="F11" i="37"/>
  <c r="G11" i="37"/>
  <c r="D17" i="37"/>
  <c r="E17" i="37"/>
  <c r="F17" i="37"/>
  <c r="G17" i="37"/>
  <c r="D27" i="37"/>
  <c r="E27" i="37"/>
  <c r="F27" i="37"/>
  <c r="E4" i="36"/>
  <c r="F4" i="36"/>
  <c r="G4" i="36"/>
  <c r="B6" i="36"/>
  <c r="B7" i="36"/>
  <c r="E12" i="36"/>
  <c r="F12" i="36"/>
  <c r="G12" i="36"/>
  <c r="B13" i="36"/>
  <c r="B14" i="36"/>
  <c r="B15" i="36"/>
  <c r="B16" i="36"/>
  <c r="B17" i="36"/>
  <c r="B18" i="36"/>
  <c r="B19" i="36"/>
  <c r="F6" i="62"/>
  <c r="G6" i="62"/>
  <c r="H6" i="62"/>
  <c r="I6" i="62"/>
  <c r="D8" i="62"/>
  <c r="D9" i="62"/>
  <c r="D10" i="62"/>
  <c r="D11" i="62"/>
  <c r="C17" i="62"/>
  <c r="D17" i="62"/>
  <c r="E17" i="62"/>
  <c r="F17" i="62"/>
  <c r="G17" i="62"/>
  <c r="H17" i="62"/>
  <c r="I17" i="62"/>
  <c r="J17" i="62"/>
  <c r="K17" i="62"/>
  <c r="B19" i="62"/>
  <c r="B20" i="62"/>
  <c r="B21" i="62"/>
  <c r="C28" i="62"/>
  <c r="D28" i="62"/>
  <c r="E28" i="62"/>
  <c r="F28" i="62"/>
  <c r="G28" i="62"/>
  <c r="H28" i="62"/>
  <c r="B30" i="62"/>
  <c r="B31" i="62"/>
  <c r="B32" i="62"/>
  <c r="B33" i="62"/>
  <c r="D5" i="61"/>
  <c r="E5" i="61"/>
  <c r="F5" i="61"/>
  <c r="G5" i="61"/>
  <c r="H5" i="61"/>
  <c r="C6" i="61"/>
  <c r="C7" i="61"/>
  <c r="E12" i="61"/>
  <c r="F12" i="61"/>
  <c r="G12" i="61"/>
  <c r="H12" i="61"/>
  <c r="E13" i="61"/>
  <c r="G13" i="61"/>
  <c r="H13" i="61"/>
  <c r="C14" i="61"/>
  <c r="C15" i="61"/>
  <c r="C16" i="61"/>
  <c r="C17" i="61"/>
  <c r="I7" i="74"/>
  <c r="D8" i="74"/>
  <c r="D10" i="74"/>
  <c r="D11" i="74"/>
  <c r="D12" i="74"/>
  <c r="D13" i="74"/>
  <c r="D14" i="74"/>
  <c r="D15" i="74"/>
  <c r="I16" i="74"/>
  <c r="D17" i="74"/>
  <c r="D20" i="74"/>
  <c r="D21" i="74"/>
  <c r="D22" i="74"/>
  <c r="D23" i="74"/>
  <c r="D24" i="74"/>
  <c r="D26" i="74"/>
  <c r="O34" i="74"/>
  <c r="R34" i="74"/>
  <c r="R33" i="74" s="1"/>
  <c r="O35" i="74"/>
  <c r="R35" i="74"/>
  <c r="D36" i="74"/>
  <c r="E36" i="74"/>
  <c r="L36" i="74"/>
  <c r="O36" i="74"/>
  <c r="R36" i="74"/>
  <c r="E37" i="74"/>
  <c r="L37" i="74"/>
  <c r="O37" i="74"/>
  <c r="R37" i="74"/>
  <c r="E21" i="84"/>
  <c r="F21" i="84"/>
  <c r="E27" i="84"/>
  <c r="F27" i="84"/>
  <c r="E32" i="84"/>
  <c r="F32" i="84"/>
  <c r="C16" i="31"/>
  <c r="D16" i="31"/>
  <c r="E16" i="31"/>
  <c r="F16" i="31"/>
  <c r="G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7" i="31"/>
  <c r="B48" i="31"/>
  <c r="B49" i="31"/>
  <c r="B50" i="31"/>
  <c r="B51" i="31"/>
  <c r="B52" i="31"/>
  <c r="B53" i="31"/>
  <c r="B54" i="31"/>
  <c r="B55" i="31"/>
  <c r="E12" i="8"/>
  <c r="G11" i="10"/>
  <c r="G13" i="10" s="1"/>
  <c r="C8" i="26"/>
  <c r="D8" i="26"/>
  <c r="D9" i="26"/>
  <c r="H9" i="26"/>
  <c r="D10" i="26"/>
  <c r="H10" i="26"/>
  <c r="D11" i="26"/>
  <c r="C11" i="26"/>
  <c r="H11" i="26"/>
  <c r="C12" i="26"/>
  <c r="D12" i="26"/>
  <c r="H12" i="26"/>
  <c r="Q12" i="26"/>
  <c r="C13" i="26"/>
  <c r="D13" i="26"/>
  <c r="H13" i="26"/>
  <c r="Q13" i="26"/>
  <c r="D14" i="26"/>
  <c r="H14" i="26"/>
  <c r="Q14" i="26"/>
  <c r="C16" i="26"/>
  <c r="D16" i="26"/>
  <c r="H16" i="26"/>
  <c r="Q16" i="26"/>
  <c r="C17" i="26"/>
  <c r="D17" i="26"/>
  <c r="H17" i="26"/>
  <c r="Q17" i="26"/>
  <c r="D18" i="26"/>
  <c r="H18" i="26"/>
  <c r="Q18" i="26"/>
  <c r="C19" i="26"/>
  <c r="D19" i="26"/>
  <c r="H19" i="26"/>
  <c r="Q19" i="26"/>
  <c r="C20" i="26"/>
  <c r="D20" i="26"/>
  <c r="H20" i="26"/>
  <c r="Q20" i="26"/>
  <c r="C21" i="26"/>
  <c r="D21" i="26"/>
  <c r="H21" i="26"/>
  <c r="Q21" i="26"/>
  <c r="D22" i="26"/>
  <c r="C23" i="26"/>
  <c r="D23" i="26"/>
  <c r="C24" i="26"/>
  <c r="D24" i="26"/>
  <c r="C25" i="26"/>
  <c r="D25" i="26"/>
  <c r="D26" i="26"/>
  <c r="C27" i="26"/>
  <c r="D27" i="26"/>
  <c r="C28" i="26"/>
  <c r="D28" i="26"/>
  <c r="C29" i="26"/>
  <c r="D29" i="26"/>
  <c r="D30" i="26"/>
  <c r="C31" i="26"/>
  <c r="D31" i="26"/>
  <c r="D9" i="23"/>
  <c r="E9" i="23"/>
  <c r="F9" i="23"/>
  <c r="G9" i="23"/>
  <c r="D10" i="23"/>
  <c r="E10" i="23"/>
  <c r="F10" i="23"/>
  <c r="G10" i="23"/>
  <c r="C12" i="23"/>
  <c r="D12" i="23"/>
  <c r="E12" i="23"/>
  <c r="F12" i="23"/>
  <c r="G12" i="23"/>
  <c r="D13" i="23"/>
  <c r="E13" i="23"/>
  <c r="F13" i="23"/>
  <c r="G13" i="23"/>
  <c r="D15" i="23"/>
  <c r="E15" i="23"/>
  <c r="F15" i="23"/>
  <c r="G15" i="23"/>
  <c r="D16" i="23"/>
  <c r="E16" i="23"/>
  <c r="F16" i="23"/>
  <c r="G16" i="23"/>
  <c r="C18" i="23"/>
  <c r="D18" i="23"/>
  <c r="E18" i="23"/>
  <c r="F18" i="23"/>
  <c r="G18" i="23"/>
  <c r="D19" i="23"/>
  <c r="E19" i="23"/>
  <c r="F19" i="23"/>
  <c r="G19" i="23"/>
  <c r="D25" i="23"/>
  <c r="E25" i="23"/>
  <c r="F25" i="23"/>
  <c r="G25" i="23"/>
  <c r="D26" i="23"/>
  <c r="E26" i="23"/>
  <c r="F26" i="23"/>
  <c r="G26" i="23"/>
  <c r="D27" i="23"/>
  <c r="E27" i="23"/>
  <c r="F27" i="23"/>
  <c r="G27" i="23"/>
  <c r="C28" i="23"/>
  <c r="C25" i="23" s="1"/>
  <c r="C29" i="23"/>
  <c r="D36" i="23"/>
  <c r="E36" i="23"/>
  <c r="F36" i="23"/>
  <c r="G36" i="23"/>
  <c r="D37" i="23"/>
  <c r="E37" i="23"/>
  <c r="F37" i="23"/>
  <c r="G37" i="23"/>
  <c r="D38" i="23"/>
  <c r="D8" i="23" s="1"/>
  <c r="E38" i="23"/>
  <c r="E8" i="23" s="1"/>
  <c r="F38" i="23"/>
  <c r="F8" i="23" s="1"/>
  <c r="G38" i="23"/>
  <c r="G8" i="23" s="1"/>
  <c r="C39" i="23"/>
  <c r="C40" i="23"/>
  <c r="C10" i="23" s="1"/>
  <c r="D41" i="23"/>
  <c r="D11" i="23" s="1"/>
  <c r="E41" i="23"/>
  <c r="E11" i="23" s="1"/>
  <c r="F41" i="23"/>
  <c r="F11" i="23" s="1"/>
  <c r="G41" i="23"/>
  <c r="G11" i="23" s="1"/>
  <c r="C42" i="23"/>
  <c r="C43" i="23"/>
  <c r="D44" i="23"/>
  <c r="D14" i="23" s="1"/>
  <c r="E44" i="23"/>
  <c r="E14" i="23" s="1"/>
  <c r="F44" i="23"/>
  <c r="F14" i="23" s="1"/>
  <c r="G44" i="23"/>
  <c r="G14" i="23" s="1"/>
  <c r="C45" i="23"/>
  <c r="C46" i="23"/>
  <c r="C16" i="23" s="1"/>
  <c r="D47" i="23"/>
  <c r="E47" i="23"/>
  <c r="F47" i="23"/>
  <c r="G47" i="23"/>
  <c r="G17" i="23" s="1"/>
  <c r="C48" i="23"/>
  <c r="C49" i="23"/>
  <c r="C47" i="23" s="1"/>
  <c r="C16" i="16"/>
  <c r="C17" i="16"/>
  <c r="C18" i="16"/>
  <c r="C19" i="16"/>
  <c r="E15" i="8"/>
  <c r="D6" i="77"/>
  <c r="D9" i="77"/>
  <c r="E9" i="77" s="1"/>
  <c r="E10" i="77"/>
  <c r="E11" i="77"/>
  <c r="E12" i="77"/>
  <c r="D13" i="77"/>
  <c r="E13" i="77" s="1"/>
  <c r="E14" i="77"/>
  <c r="E15" i="77"/>
  <c r="E16" i="77"/>
  <c r="E17" i="77"/>
  <c r="D18" i="77"/>
  <c r="E18" i="77" s="1"/>
  <c r="E19" i="77"/>
  <c r="E20" i="77"/>
  <c r="E21" i="77"/>
  <c r="C6" i="10"/>
  <c r="D6" i="10"/>
  <c r="E6" i="10"/>
  <c r="G6" i="10"/>
  <c r="G8" i="10"/>
  <c r="G10" i="10" s="1"/>
  <c r="C7" i="9"/>
  <c r="D7" i="9"/>
  <c r="C8" i="10" s="1"/>
  <c r="H8" i="9"/>
  <c r="H9" i="9"/>
  <c r="G9" i="9"/>
  <c r="G11" i="9"/>
  <c r="H11" i="9"/>
  <c r="G13" i="9"/>
  <c r="H13" i="9"/>
  <c r="H14" i="9"/>
  <c r="G15" i="9"/>
  <c r="H15" i="9"/>
  <c r="G17" i="9"/>
  <c r="H17" i="9"/>
  <c r="G19" i="9"/>
  <c r="H19" i="9"/>
  <c r="C30" i="9"/>
  <c r="F8" i="8" s="1"/>
  <c r="D30" i="9"/>
  <c r="C11" i="10" s="1"/>
  <c r="C13" i="10" s="1"/>
  <c r="C54" i="9"/>
  <c r="D54" i="9"/>
  <c r="G5" i="8" s="1"/>
  <c r="C84" i="9"/>
  <c r="H8" i="8" s="1"/>
  <c r="D84" i="9"/>
  <c r="C100" i="9"/>
  <c r="I8" i="8" s="1"/>
  <c r="D100" i="9"/>
  <c r="C20" i="10" s="1"/>
  <c r="C22" i="10" s="1"/>
  <c r="E11" i="8"/>
  <c r="F11" i="8"/>
  <c r="G11" i="8"/>
  <c r="H11" i="8"/>
  <c r="I11" i="8"/>
  <c r="D16" i="8"/>
  <c r="B5" i="7"/>
  <c r="C5" i="7"/>
  <c r="D5" i="7"/>
  <c r="E5" i="7"/>
  <c r="F5" i="7"/>
  <c r="G5" i="7"/>
  <c r="J5" i="7"/>
  <c r="K5" i="7"/>
  <c r="L5" i="7"/>
  <c r="M5" i="7"/>
  <c r="N5" i="7"/>
  <c r="O5" i="7"/>
  <c r="P5" i="7"/>
  <c r="Q5" i="7"/>
  <c r="R5" i="7"/>
  <c r="B6" i="7"/>
  <c r="C6" i="7"/>
  <c r="D6" i="7"/>
  <c r="E6" i="7"/>
  <c r="F6" i="7"/>
  <c r="G6" i="7"/>
  <c r="J6" i="7"/>
  <c r="K6" i="7"/>
  <c r="L6" i="7"/>
  <c r="M6" i="7"/>
  <c r="N6" i="7"/>
  <c r="O6" i="7"/>
  <c r="P6" i="7"/>
  <c r="Q6" i="7"/>
  <c r="R6" i="7"/>
  <c r="B7" i="7"/>
  <c r="C7" i="7"/>
  <c r="D7" i="7"/>
  <c r="E7" i="7"/>
  <c r="F7" i="7"/>
  <c r="G7" i="7"/>
  <c r="J7" i="7"/>
  <c r="K7" i="7"/>
  <c r="L7" i="7"/>
  <c r="M7" i="7"/>
  <c r="N7" i="7"/>
  <c r="O7" i="7"/>
  <c r="P7" i="7"/>
  <c r="Q7" i="7"/>
  <c r="R7" i="7"/>
  <c r="B8" i="7"/>
  <c r="C8" i="7"/>
  <c r="D8" i="7"/>
  <c r="E8" i="7"/>
  <c r="F8" i="7"/>
  <c r="G8" i="7"/>
  <c r="J8" i="7"/>
  <c r="K8" i="7"/>
  <c r="L8" i="7"/>
  <c r="M8" i="7"/>
  <c r="N8" i="7"/>
  <c r="O8" i="7"/>
  <c r="P8" i="7"/>
  <c r="Q8" i="7"/>
  <c r="R8" i="7"/>
  <c r="B5" i="6"/>
  <c r="B6" i="6"/>
  <c r="B7" i="6"/>
  <c r="B8" i="6"/>
  <c r="B9" i="6"/>
  <c r="B10" i="6"/>
  <c r="B11" i="6"/>
  <c r="B12" i="6"/>
  <c r="B13" i="6"/>
  <c r="B14" i="6"/>
  <c r="B16" i="6"/>
  <c r="B17" i="6"/>
  <c r="B19" i="6"/>
  <c r="B20" i="6"/>
  <c r="B21" i="6"/>
  <c r="B22" i="6"/>
  <c r="B23" i="6"/>
  <c r="B24" i="6"/>
  <c r="B25" i="6"/>
  <c r="B26" i="6"/>
  <c r="B27" i="6"/>
  <c r="D36" i="18"/>
  <c r="AJ8" i="58"/>
  <c r="AJ7" i="58"/>
  <c r="AJ6" i="58"/>
  <c r="AJ34" i="57"/>
  <c r="AJ8" i="57"/>
  <c r="AJ7" i="57"/>
  <c r="AJ10" i="57"/>
  <c r="D43" i="18"/>
  <c r="AJ8" i="59"/>
  <c r="AJ7" i="59"/>
  <c r="AJ10" i="59"/>
  <c r="F34" i="18"/>
  <c r="F42" i="18"/>
  <c r="AJ40" i="58"/>
  <c r="H100" i="9" l="1"/>
  <c r="E20" i="10" s="1"/>
  <c r="F20" i="10" s="1"/>
  <c r="F22" i="10" s="1"/>
  <c r="G84" i="9"/>
  <c r="H9" i="8" s="1"/>
  <c r="H84" i="9"/>
  <c r="E17" i="10" s="1"/>
  <c r="E19" i="10" s="1"/>
  <c r="F100" i="9"/>
  <c r="D20" i="10" s="1"/>
  <c r="D22" i="10" s="1"/>
  <c r="E100" i="9"/>
  <c r="E84" i="9"/>
  <c r="G54" i="9"/>
  <c r="G9" i="8" s="1"/>
  <c r="H54" i="9"/>
  <c r="F84" i="9"/>
  <c r="H6" i="8" s="1"/>
  <c r="H30" i="9"/>
  <c r="I6" i="74"/>
  <c r="I5" i="74" s="1"/>
  <c r="C69" i="47"/>
  <c r="C65" i="47"/>
  <c r="C57" i="47"/>
  <c r="C32" i="47"/>
  <c r="C91" i="48"/>
  <c r="C93" i="48"/>
  <c r="C88" i="48"/>
  <c r="C89" i="48"/>
  <c r="C90" i="48"/>
  <c r="C92" i="48"/>
  <c r="C6" i="53"/>
  <c r="C10" i="53"/>
  <c r="C7" i="53"/>
  <c r="C8" i="53"/>
  <c r="C9" i="53"/>
  <c r="D19" i="22"/>
  <c r="C19" i="55"/>
  <c r="C19" i="22" s="1"/>
  <c r="D20" i="22"/>
  <c r="C20" i="55"/>
  <c r="D35" i="22"/>
  <c r="C35" i="55"/>
  <c r="C35" i="22" s="1"/>
  <c r="D39" i="22"/>
  <c r="C39" i="55"/>
  <c r="C39" i="22" s="1"/>
  <c r="D44" i="22"/>
  <c r="C44" i="55"/>
  <c r="G17" i="18" s="1"/>
  <c r="D11" i="22"/>
  <c r="C11" i="55"/>
  <c r="D21" i="22"/>
  <c r="C21" i="55"/>
  <c r="C21" i="22" s="1"/>
  <c r="D31" i="22"/>
  <c r="C31" i="55"/>
  <c r="C31" i="22" s="1"/>
  <c r="D36" i="22"/>
  <c r="C36" i="55"/>
  <c r="C36" i="54" s="1"/>
  <c r="D41" i="22"/>
  <c r="C41" i="55"/>
  <c r="C41" i="22" s="1"/>
  <c r="D45" i="22"/>
  <c r="C45" i="55"/>
  <c r="C45" i="22" s="1"/>
  <c r="D29" i="22"/>
  <c r="C29" i="55"/>
  <c r="C29" i="22" s="1"/>
  <c r="D38" i="22"/>
  <c r="C38" i="55"/>
  <c r="C38" i="22" s="1"/>
  <c r="D43" i="22"/>
  <c r="C43" i="55"/>
  <c r="D17" i="22"/>
  <c r="C17" i="55"/>
  <c r="C17" i="22" s="1"/>
  <c r="D26" i="22"/>
  <c r="C26" i="55"/>
  <c r="C26" i="22" s="1"/>
  <c r="D12" i="22"/>
  <c r="C12" i="55"/>
  <c r="D18" i="22"/>
  <c r="C18" i="55"/>
  <c r="D23" i="22"/>
  <c r="C23" i="55"/>
  <c r="C23" i="22" s="1"/>
  <c r="D27" i="22"/>
  <c r="C27" i="55"/>
  <c r="H14" i="18" s="1"/>
  <c r="D32" i="22"/>
  <c r="C32" i="55"/>
  <c r="D37" i="22"/>
  <c r="C37" i="55"/>
  <c r="C37" i="54" s="1"/>
  <c r="D42" i="22"/>
  <c r="C42" i="55"/>
  <c r="C42" i="22" s="1"/>
  <c r="D13" i="22"/>
  <c r="C13" i="55"/>
  <c r="D14" i="22"/>
  <c r="C14" i="55"/>
  <c r="D24" i="22"/>
  <c r="C24" i="55"/>
  <c r="D15" i="22"/>
  <c r="C15" i="55"/>
  <c r="D30" i="22"/>
  <c r="C30" i="55"/>
  <c r="H11" i="16"/>
  <c r="D21" i="16"/>
  <c r="H21" i="16"/>
  <c r="O33" i="74"/>
  <c r="F6" i="57"/>
  <c r="N6" i="57"/>
  <c r="AD6" i="57"/>
  <c r="H8" i="57"/>
  <c r="L8" i="57"/>
  <c r="P8" i="57"/>
  <c r="T8" i="57"/>
  <c r="X8" i="57"/>
  <c r="AB8" i="57"/>
  <c r="AF8" i="57"/>
  <c r="D37" i="74"/>
  <c r="H5" i="74"/>
  <c r="T7" i="57"/>
  <c r="X7" i="57"/>
  <c r="AF7" i="57"/>
  <c r="F9" i="57"/>
  <c r="N9" i="57"/>
  <c r="R9" i="57"/>
  <c r="V9" i="57"/>
  <c r="Z9" i="57"/>
  <c r="AD9" i="57"/>
  <c r="AH9" i="57"/>
  <c r="AG5" i="57"/>
  <c r="K7" i="57"/>
  <c r="S7" i="57"/>
  <c r="AA7" i="57"/>
  <c r="AE7" i="57"/>
  <c r="N6" i="26"/>
  <c r="H13" i="8" s="1"/>
  <c r="Q6" i="26"/>
  <c r="H6" i="26"/>
  <c r="F13" i="8" s="1"/>
  <c r="K6" i="26"/>
  <c r="G13" i="8" s="1"/>
  <c r="D13" i="16"/>
  <c r="F7" i="15" s="1"/>
  <c r="AI7" i="55"/>
  <c r="AI13" i="22"/>
  <c r="S8" i="55"/>
  <c r="S14" i="22"/>
  <c r="G16" i="55"/>
  <c r="G17" i="22"/>
  <c r="AE16" i="55"/>
  <c r="AE17" i="22"/>
  <c r="AE6" i="55"/>
  <c r="AE12" i="22"/>
  <c r="N8" i="55"/>
  <c r="N14" i="22"/>
  <c r="Z8" i="55"/>
  <c r="Z14" i="22"/>
  <c r="F9" i="55"/>
  <c r="F15" i="22"/>
  <c r="R9" i="55"/>
  <c r="R15" i="22"/>
  <c r="AD9" i="55"/>
  <c r="AD15" i="22"/>
  <c r="J16" i="55"/>
  <c r="J17" i="22"/>
  <c r="V16" i="55"/>
  <c r="V17" i="22"/>
  <c r="N18" i="54"/>
  <c r="N18" i="22"/>
  <c r="AH18" i="54"/>
  <c r="AH18" i="22"/>
  <c r="R23" i="54"/>
  <c r="R23" i="22"/>
  <c r="J27" i="54"/>
  <c r="J27" i="22"/>
  <c r="V27" i="54"/>
  <c r="V27" i="22"/>
  <c r="N28" i="55"/>
  <c r="N29" i="22"/>
  <c r="N32" i="54"/>
  <c r="N32" i="22"/>
  <c r="F34" i="55"/>
  <c r="F35" i="22"/>
  <c r="N34" i="55"/>
  <c r="N35" i="22"/>
  <c r="AD34" i="55"/>
  <c r="AD34" i="54" s="1"/>
  <c r="AD35" i="22"/>
  <c r="F36" i="54"/>
  <c r="F36" i="22"/>
  <c r="V36" i="54"/>
  <c r="V36" i="22"/>
  <c r="R39" i="54"/>
  <c r="R39" i="22"/>
  <c r="AH39" i="54"/>
  <c r="AH39" i="22"/>
  <c r="AD44" i="54"/>
  <c r="AD44" i="22"/>
  <c r="J45" i="54"/>
  <c r="J45" i="22"/>
  <c r="AH45" i="54"/>
  <c r="AH45" i="22"/>
  <c r="T36" i="54"/>
  <c r="G8" i="55"/>
  <c r="G14" i="22"/>
  <c r="G9" i="55"/>
  <c r="G15" i="22"/>
  <c r="K16" i="55"/>
  <c r="K17" i="22"/>
  <c r="AA16" i="55"/>
  <c r="AA17" i="22"/>
  <c r="E13" i="16"/>
  <c r="D25" i="54"/>
  <c r="D25" i="22"/>
  <c r="F8" i="55"/>
  <c r="F14" i="22"/>
  <c r="R8" i="55"/>
  <c r="R14" i="22"/>
  <c r="AD8" i="55"/>
  <c r="AD14" i="22"/>
  <c r="J9" i="55"/>
  <c r="J15" i="22"/>
  <c r="V9" i="55"/>
  <c r="V15" i="22"/>
  <c r="AH9" i="55"/>
  <c r="AH15" i="22"/>
  <c r="N16" i="55"/>
  <c r="N17" i="22"/>
  <c r="Z16" i="55"/>
  <c r="Z17" i="22"/>
  <c r="F18" i="54"/>
  <c r="F18" i="22"/>
  <c r="R24" i="54"/>
  <c r="R24" i="22"/>
  <c r="AH25" i="54"/>
  <c r="AH25" i="22"/>
  <c r="AD27" i="54"/>
  <c r="AD27" i="22"/>
  <c r="J28" i="55"/>
  <c r="J29" i="22"/>
  <c r="AH28" i="55"/>
  <c r="AH29" i="22"/>
  <c r="AD32" i="54"/>
  <c r="AD32" i="22"/>
  <c r="V34" i="55"/>
  <c r="V35" i="22"/>
  <c r="AH37" i="54"/>
  <c r="AH37" i="22"/>
  <c r="J38" i="54"/>
  <c r="J38" i="22"/>
  <c r="R38" i="54"/>
  <c r="R38" i="22"/>
  <c r="J39" i="54"/>
  <c r="J39" i="22"/>
  <c r="J40" i="55"/>
  <c r="J41" i="22"/>
  <c r="V41" i="54"/>
  <c r="V41" i="22"/>
  <c r="Z42" i="54"/>
  <c r="Z42" i="22"/>
  <c r="Z45" i="54"/>
  <c r="Z45" i="22"/>
  <c r="E28" i="16"/>
  <c r="E11" i="16" s="1"/>
  <c r="H13" i="16"/>
  <c r="F9" i="15" s="1"/>
  <c r="E8" i="55"/>
  <c r="E14" i="22"/>
  <c r="I8" i="55"/>
  <c r="I14" i="22"/>
  <c r="AC8" i="55"/>
  <c r="AC14" i="22"/>
  <c r="I9" i="55"/>
  <c r="I15" i="22"/>
  <c r="Q9" i="55"/>
  <c r="Q15" i="22"/>
  <c r="U9" i="55"/>
  <c r="U15" i="22"/>
  <c r="Y9" i="55"/>
  <c r="Y15" i="22"/>
  <c r="AC9" i="55"/>
  <c r="AC15" i="22"/>
  <c r="AG9" i="55"/>
  <c r="AG15" i="22"/>
  <c r="M16" i="55"/>
  <c r="M17" i="22"/>
  <c r="U16" i="55"/>
  <c r="U17" i="22"/>
  <c r="E22" i="55"/>
  <c r="E23" i="22"/>
  <c r="I22" i="55"/>
  <c r="I23" i="22"/>
  <c r="M22" i="55"/>
  <c r="M23" i="22"/>
  <c r="Q22" i="55"/>
  <c r="Q23" i="22"/>
  <c r="U22" i="55"/>
  <c r="U23" i="22"/>
  <c r="Y22" i="55"/>
  <c r="Y23" i="22"/>
  <c r="AC22" i="55"/>
  <c r="AC23" i="22"/>
  <c r="AG22" i="55"/>
  <c r="AG23" i="22"/>
  <c r="E28" i="55"/>
  <c r="E29" i="22"/>
  <c r="I28" i="55"/>
  <c r="I29" i="22"/>
  <c r="M28" i="55"/>
  <c r="M29" i="22"/>
  <c r="Q28" i="55"/>
  <c r="Q29" i="22"/>
  <c r="U28" i="55"/>
  <c r="U29" i="22"/>
  <c r="AG28" i="55"/>
  <c r="AG29" i="22"/>
  <c r="E34" i="55"/>
  <c r="E34" i="54" s="1"/>
  <c r="E35" i="22"/>
  <c r="I34" i="55"/>
  <c r="I35" i="22"/>
  <c r="M34" i="55"/>
  <c r="M34" i="54" s="1"/>
  <c r="M35" i="22"/>
  <c r="U34" i="55"/>
  <c r="U35" i="22"/>
  <c r="AG34" i="55"/>
  <c r="AG35" i="22"/>
  <c r="I40" i="55"/>
  <c r="I41" i="22"/>
  <c r="M40" i="55"/>
  <c r="M41" i="22"/>
  <c r="Q40" i="55"/>
  <c r="Q41" i="22"/>
  <c r="Y40" i="55"/>
  <c r="Y41" i="22"/>
  <c r="AC40" i="55"/>
  <c r="AC41" i="22"/>
  <c r="AG40" i="55"/>
  <c r="AG41" i="22"/>
  <c r="F15" i="8"/>
  <c r="J11" i="22"/>
  <c r="R11" i="22"/>
  <c r="Z11" i="22"/>
  <c r="AH11" i="22"/>
  <c r="M14" i="22"/>
  <c r="Q14" i="22"/>
  <c r="U14" i="22"/>
  <c r="Y14" i="22"/>
  <c r="AG14" i="22"/>
  <c r="O8" i="55"/>
  <c r="O14" i="22"/>
  <c r="D7" i="16"/>
  <c r="D4" i="16" s="1"/>
  <c r="F7" i="55"/>
  <c r="F13" i="22"/>
  <c r="J8" i="55"/>
  <c r="J14" i="22"/>
  <c r="V8" i="55"/>
  <c r="V14" i="22"/>
  <c r="AH8" i="55"/>
  <c r="AH14" i="22"/>
  <c r="N9" i="55"/>
  <c r="N15" i="22"/>
  <c r="Z9" i="55"/>
  <c r="Z15" i="22"/>
  <c r="F16" i="55"/>
  <c r="F17" i="22"/>
  <c r="J20" i="54"/>
  <c r="J20" i="22"/>
  <c r="AH20" i="54"/>
  <c r="AH20" i="22"/>
  <c r="N21" i="54"/>
  <c r="N21" i="22"/>
  <c r="Z23" i="54"/>
  <c r="Z23" i="22"/>
  <c r="J26" i="54"/>
  <c r="J26" i="22"/>
  <c r="F28" i="55"/>
  <c r="F29" i="22"/>
  <c r="AD28" i="55"/>
  <c r="AD29" i="22"/>
  <c r="Z33" i="54"/>
  <c r="Z33" i="22"/>
  <c r="AH33" i="54"/>
  <c r="AH33" i="22"/>
  <c r="Z34" i="55"/>
  <c r="Z35" i="22"/>
  <c r="N37" i="54"/>
  <c r="N37" i="22"/>
  <c r="V37" i="54"/>
  <c r="V37" i="22"/>
  <c r="AD37" i="54"/>
  <c r="AD37" i="22"/>
  <c r="F38" i="54"/>
  <c r="F38" i="22"/>
  <c r="V38" i="54"/>
  <c r="V38" i="22"/>
  <c r="Z38" i="54"/>
  <c r="Z38" i="22"/>
  <c r="Z39" i="54"/>
  <c r="Z39" i="22"/>
  <c r="R40" i="55"/>
  <c r="R41" i="22"/>
  <c r="R45" i="54"/>
  <c r="R45" i="22"/>
  <c r="H15" i="8"/>
  <c r="E7" i="16"/>
  <c r="H7" i="16"/>
  <c r="AJ8" i="55"/>
  <c r="P9" i="55"/>
  <c r="P15" i="22"/>
  <c r="T9" i="55"/>
  <c r="T15" i="22"/>
  <c r="AF9" i="55"/>
  <c r="AF15" i="22"/>
  <c r="AJ9" i="55"/>
  <c r="H16" i="55"/>
  <c r="H17" i="22"/>
  <c r="L16" i="55"/>
  <c r="L17" i="22"/>
  <c r="T16" i="55"/>
  <c r="T17" i="22"/>
  <c r="X16" i="55"/>
  <c r="X17" i="22"/>
  <c r="AB16" i="55"/>
  <c r="AB17" i="22"/>
  <c r="AF16" i="55"/>
  <c r="AF17" i="22"/>
  <c r="H22" i="55"/>
  <c r="H23" i="22"/>
  <c r="L22" i="55"/>
  <c r="L23" i="22"/>
  <c r="X22" i="55"/>
  <c r="X23" i="22"/>
  <c r="AB22" i="55"/>
  <c r="AB23" i="22"/>
  <c r="AJ22" i="55"/>
  <c r="AJ28" i="55"/>
  <c r="L34" i="55"/>
  <c r="L35" i="22"/>
  <c r="T34" i="55"/>
  <c r="T35" i="22"/>
  <c r="AB34" i="55"/>
  <c r="AB35" i="22"/>
  <c r="H39" i="54"/>
  <c r="H39" i="22"/>
  <c r="L39" i="54"/>
  <c r="L39" i="22"/>
  <c r="P39" i="54"/>
  <c r="P39" i="22"/>
  <c r="T39" i="54"/>
  <c r="T39" i="22"/>
  <c r="AB39" i="54"/>
  <c r="AB39" i="22"/>
  <c r="AJ39" i="54"/>
  <c r="L40" i="55"/>
  <c r="L41" i="22"/>
  <c r="P40" i="55"/>
  <c r="P41" i="22"/>
  <c r="T40" i="55"/>
  <c r="T41" i="22"/>
  <c r="X40" i="55"/>
  <c r="X41" i="22"/>
  <c r="AB40" i="55"/>
  <c r="AB41" i="22"/>
  <c r="AF40" i="55"/>
  <c r="AF41" i="22"/>
  <c r="AJ40" i="55"/>
  <c r="H44" i="54"/>
  <c r="H44" i="22"/>
  <c r="L44" i="54"/>
  <c r="L44" i="22"/>
  <c r="P44" i="54"/>
  <c r="P44" i="22"/>
  <c r="T44" i="54"/>
  <c r="T44" i="22"/>
  <c r="X44" i="54"/>
  <c r="X44" i="22"/>
  <c r="AF44" i="54"/>
  <c r="AF44" i="22"/>
  <c r="W16" i="55"/>
  <c r="F11" i="22"/>
  <c r="N11" i="22"/>
  <c r="V11" i="22"/>
  <c r="AD11" i="22"/>
  <c r="E12" i="22"/>
  <c r="H13" i="22"/>
  <c r="L13" i="22"/>
  <c r="P13" i="22"/>
  <c r="T13" i="22"/>
  <c r="X13" i="22"/>
  <c r="AB13" i="22"/>
  <c r="AF13" i="22"/>
  <c r="P17" i="22"/>
  <c r="H21" i="22"/>
  <c r="L21" i="22"/>
  <c r="P21" i="22"/>
  <c r="T21" i="22"/>
  <c r="X21" i="22"/>
  <c r="AB21" i="22"/>
  <c r="AF21" i="22"/>
  <c r="H26" i="22"/>
  <c r="L26" i="22"/>
  <c r="P26" i="22"/>
  <c r="T26" i="22"/>
  <c r="X26" i="22"/>
  <c r="AB26" i="22"/>
  <c r="AF26" i="22"/>
  <c r="K8" i="55"/>
  <c r="K14" i="22"/>
  <c r="S16" i="55"/>
  <c r="S17" i="22"/>
  <c r="AI16" i="55"/>
  <c r="AI17" i="22"/>
  <c r="O19" i="54"/>
  <c r="O19" i="22"/>
  <c r="W19" i="54"/>
  <c r="W19" i="22"/>
  <c r="AE19" i="54"/>
  <c r="AE19" i="22"/>
  <c r="AI19" i="54"/>
  <c r="AI19" i="22"/>
  <c r="S21" i="54"/>
  <c r="S21" i="22"/>
  <c r="G22" i="55"/>
  <c r="G23" i="22"/>
  <c r="K22" i="55"/>
  <c r="K23" i="22"/>
  <c r="O22" i="55"/>
  <c r="O23" i="22"/>
  <c r="S22" i="55"/>
  <c r="S23" i="22"/>
  <c r="W22" i="55"/>
  <c r="W23" i="22"/>
  <c r="AA22" i="55"/>
  <c r="AA23" i="22"/>
  <c r="AE22" i="55"/>
  <c r="AE23" i="22"/>
  <c r="AI22" i="55"/>
  <c r="AI23" i="22"/>
  <c r="K26" i="54"/>
  <c r="K26" i="22"/>
  <c r="S26" i="54"/>
  <c r="S26" i="22"/>
  <c r="AA26" i="54"/>
  <c r="AA26" i="22"/>
  <c r="AE26" i="54"/>
  <c r="AE26" i="22"/>
  <c r="G29" i="54"/>
  <c r="G29" i="22"/>
  <c r="AI28" i="55"/>
  <c r="AI29" i="22"/>
  <c r="AI33" i="54"/>
  <c r="AI33" i="22"/>
  <c r="O34" i="55"/>
  <c r="O35" i="22"/>
  <c r="S34" i="55"/>
  <c r="S35" i="22"/>
  <c r="W34" i="55"/>
  <c r="W35" i="22"/>
  <c r="S36" i="54"/>
  <c r="S36" i="22"/>
  <c r="S37" i="54"/>
  <c r="S37" i="22"/>
  <c r="AA37" i="54"/>
  <c r="AA37" i="22"/>
  <c r="K38" i="54"/>
  <c r="K38" i="22"/>
  <c r="O38" i="54"/>
  <c r="O38" i="22"/>
  <c r="G40" i="55"/>
  <c r="G41" i="22"/>
  <c r="K41" i="54"/>
  <c r="K41" i="22"/>
  <c r="O40" i="55"/>
  <c r="O41" i="22"/>
  <c r="AI40" i="55"/>
  <c r="AI41" i="22"/>
  <c r="AI43" i="54"/>
  <c r="AI43" i="22"/>
  <c r="G44" i="54"/>
  <c r="G44" i="22"/>
  <c r="K44" i="54"/>
  <c r="K44" i="22"/>
  <c r="S44" i="54"/>
  <c r="S44" i="22"/>
  <c r="AA44" i="54"/>
  <c r="AA44" i="22"/>
  <c r="AI44" i="54"/>
  <c r="AI44" i="22"/>
  <c r="K45" i="54"/>
  <c r="K45" i="22"/>
  <c r="AE45" i="54"/>
  <c r="AE45" i="22"/>
  <c r="AI45" i="54"/>
  <c r="AI45" i="22"/>
  <c r="M45" i="54"/>
  <c r="Y45" i="54"/>
  <c r="AG45" i="54"/>
  <c r="Q6" i="57"/>
  <c r="AC10" i="57"/>
  <c r="AG10" i="57"/>
  <c r="G8" i="57"/>
  <c r="S8" i="57"/>
  <c r="W8" i="57"/>
  <c r="O16" i="57"/>
  <c r="AI16" i="57"/>
  <c r="Z22" i="57"/>
  <c r="AD22" i="57"/>
  <c r="AH22" i="57"/>
  <c r="F28" i="18"/>
  <c r="L28" i="57"/>
  <c r="AB28" i="57"/>
  <c r="G28" i="57"/>
  <c r="W28" i="57"/>
  <c r="AI28" i="57"/>
  <c r="R28" i="57"/>
  <c r="AH28" i="57"/>
  <c r="I9" i="57"/>
  <c r="Y9" i="57"/>
  <c r="F40" i="55"/>
  <c r="AD35" i="54"/>
  <c r="R27" i="54"/>
  <c r="M6" i="57"/>
  <c r="Y10" i="57"/>
  <c r="W16" i="57"/>
  <c r="B46" i="31"/>
  <c r="AE41" i="54"/>
  <c r="V39" i="54"/>
  <c r="AE23" i="54"/>
  <c r="K40" i="55"/>
  <c r="K40" i="54" s="1"/>
  <c r="AE40" i="55"/>
  <c r="N5" i="57"/>
  <c r="Y6" i="57"/>
  <c r="X16" i="57"/>
  <c r="AF16" i="57"/>
  <c r="D36" i="54"/>
  <c r="G37" i="54"/>
  <c r="W37" i="54"/>
  <c r="I10" i="57"/>
  <c r="U6" i="57"/>
  <c r="U10" i="57"/>
  <c r="AA16" i="57"/>
  <c r="D8" i="77"/>
  <c r="E8" i="77" s="1"/>
  <c r="W45" i="54"/>
  <c r="I45" i="54"/>
  <c r="AH44" i="54"/>
  <c r="Z44" i="54"/>
  <c r="AH38" i="54"/>
  <c r="AI7" i="57"/>
  <c r="G28" i="55"/>
  <c r="R5" i="57"/>
  <c r="AG6" i="57"/>
  <c r="V32" i="54"/>
  <c r="AD38" i="54"/>
  <c r="V5" i="57"/>
  <c r="V16" i="57"/>
  <c r="AH5" i="57"/>
  <c r="AH16" i="57"/>
  <c r="E27" i="18"/>
  <c r="E16" i="57"/>
  <c r="L7" i="57"/>
  <c r="L16" i="57"/>
  <c r="AI21" i="54"/>
  <c r="AA39" i="54"/>
  <c r="W40" i="55"/>
  <c r="W41" i="54"/>
  <c r="AC6" i="57"/>
  <c r="G16" i="57"/>
  <c r="S16" i="57"/>
  <c r="AE16" i="57"/>
  <c r="H25" i="54"/>
  <c r="L25" i="54"/>
  <c r="P25" i="54"/>
  <c r="H31" i="54"/>
  <c r="L31" i="54"/>
  <c r="T31" i="54"/>
  <c r="X31" i="54"/>
  <c r="AB31" i="54"/>
  <c r="AJ31" i="54"/>
  <c r="AB36" i="54"/>
  <c r="P37" i="54"/>
  <c r="AF37" i="54"/>
  <c r="G27" i="18"/>
  <c r="E9" i="59"/>
  <c r="I9" i="59"/>
  <c r="M9" i="59"/>
  <c r="Q9" i="59"/>
  <c r="U9" i="59"/>
  <c r="AC9" i="59"/>
  <c r="D40" i="59"/>
  <c r="H40" i="59"/>
  <c r="L40" i="59"/>
  <c r="P40" i="59"/>
  <c r="T40" i="59"/>
  <c r="X40" i="59"/>
  <c r="AB40" i="59"/>
  <c r="AF40" i="59"/>
  <c r="AJ40" i="59"/>
  <c r="D18" i="54"/>
  <c r="D7" i="23"/>
  <c r="G24" i="64"/>
  <c r="D19" i="54"/>
  <c r="Y19" i="54"/>
  <c r="AC19" i="54"/>
  <c r="AG19" i="54"/>
  <c r="E21" i="54"/>
  <c r="I21" i="54"/>
  <c r="M21" i="54"/>
  <c r="Q21" i="54"/>
  <c r="U21" i="54"/>
  <c r="Y21" i="54"/>
  <c r="AC21" i="54"/>
  <c r="AG21" i="54"/>
  <c r="E24" i="54"/>
  <c r="M24" i="54"/>
  <c r="U24" i="54"/>
  <c r="Y24" i="54"/>
  <c r="AC24" i="54"/>
  <c r="AG24" i="54"/>
  <c r="Y29" i="54"/>
  <c r="AC33" i="54"/>
  <c r="E36" i="54"/>
  <c r="I36" i="54"/>
  <c r="M36" i="54"/>
  <c r="Q36" i="54"/>
  <c r="U36" i="54"/>
  <c r="Y36" i="54"/>
  <c r="I38" i="54"/>
  <c r="E43" i="54"/>
  <c r="I43" i="54"/>
  <c r="M43" i="54"/>
  <c r="Q43" i="54"/>
  <c r="U43" i="54"/>
  <c r="Y43" i="54"/>
  <c r="AC43" i="54"/>
  <c r="AG43" i="54"/>
  <c r="E45" i="54"/>
  <c r="Q45" i="54"/>
  <c r="U45" i="54"/>
  <c r="AC45" i="54"/>
  <c r="AG85" i="48"/>
  <c r="Q85" i="48"/>
  <c r="U85" i="48"/>
  <c r="D5" i="51"/>
  <c r="T5" i="51"/>
  <c r="AJ5" i="51"/>
  <c r="S6" i="51"/>
  <c r="AI6" i="51"/>
  <c r="R7" i="51"/>
  <c r="AH7" i="51"/>
  <c r="Q8" i="51"/>
  <c r="AG8" i="51"/>
  <c r="P9" i="51"/>
  <c r="AF9" i="51"/>
  <c r="O10" i="51"/>
  <c r="AE10" i="51"/>
  <c r="N11" i="51"/>
  <c r="AD11" i="51"/>
  <c r="M12" i="51"/>
  <c r="AC12" i="51"/>
  <c r="G11" i="51"/>
  <c r="W11" i="51"/>
  <c r="F12" i="51"/>
  <c r="V12" i="51"/>
  <c r="F5" i="52"/>
  <c r="V5" i="52"/>
  <c r="E6" i="52"/>
  <c r="U6" i="52"/>
  <c r="D7" i="52"/>
  <c r="T7" i="52"/>
  <c r="AJ7" i="52"/>
  <c r="S8" i="52"/>
  <c r="AI8" i="52"/>
  <c r="R9" i="52"/>
  <c r="AH9" i="52"/>
  <c r="Q10" i="52"/>
  <c r="AG10" i="52"/>
  <c r="P11" i="52"/>
  <c r="AF11" i="52"/>
  <c r="O12" i="52"/>
  <c r="AE12" i="52"/>
  <c r="K5" i="52"/>
  <c r="AA5" i="52"/>
  <c r="J6" i="52"/>
  <c r="Z6" i="52"/>
  <c r="I7" i="52"/>
  <c r="Y7" i="52"/>
  <c r="H8" i="52"/>
  <c r="X8" i="52"/>
  <c r="G9" i="52"/>
  <c r="W9" i="52"/>
  <c r="F10" i="52"/>
  <c r="V10" i="52"/>
  <c r="J5" i="52"/>
  <c r="Z5" i="52"/>
  <c r="I6" i="52"/>
  <c r="Y6" i="52"/>
  <c r="H7" i="52"/>
  <c r="X7" i="52"/>
  <c r="G8" i="52"/>
  <c r="W8" i="52"/>
  <c r="F9" i="52"/>
  <c r="V9" i="52"/>
  <c r="T11" i="52"/>
  <c r="AI12" i="52"/>
  <c r="AB5" i="51"/>
  <c r="AA6" i="51"/>
  <c r="Z7" i="51"/>
  <c r="Y8" i="51"/>
  <c r="X9" i="51"/>
  <c r="W10" i="51"/>
  <c r="V11" i="51"/>
  <c r="U12" i="51"/>
  <c r="K6" i="51"/>
  <c r="J7" i="51"/>
  <c r="I8" i="51"/>
  <c r="H9" i="51"/>
  <c r="G10" i="51"/>
  <c r="E12" i="51"/>
  <c r="R5" i="52"/>
  <c r="AH5" i="52"/>
  <c r="Q6" i="52"/>
  <c r="AG6" i="52"/>
  <c r="P7" i="52"/>
  <c r="AF7" i="52"/>
  <c r="O8" i="52"/>
  <c r="AE8" i="52"/>
  <c r="N9" i="52"/>
  <c r="AD9" i="52"/>
  <c r="M10" i="52"/>
  <c r="AC10" i="52"/>
  <c r="L11" i="52"/>
  <c r="AB11" i="52"/>
  <c r="K12" i="52"/>
  <c r="AA12" i="52"/>
  <c r="AA11" i="53"/>
  <c r="C11" i="53" s="1"/>
  <c r="M85" i="48"/>
  <c r="AC85" i="48"/>
  <c r="M5" i="51"/>
  <c r="AB6" i="51"/>
  <c r="J8" i="51"/>
  <c r="Y9" i="51"/>
  <c r="L5" i="51"/>
  <c r="F11" i="51"/>
  <c r="E5" i="51"/>
  <c r="U5" i="51"/>
  <c r="D6" i="51"/>
  <c r="T6" i="51"/>
  <c r="AJ6" i="51"/>
  <c r="S7" i="51"/>
  <c r="AI7" i="51"/>
  <c r="R8" i="51"/>
  <c r="AH8" i="51"/>
  <c r="Q9" i="51"/>
  <c r="AG9" i="51"/>
  <c r="P10" i="51"/>
  <c r="AF10" i="51"/>
  <c r="O11" i="51"/>
  <c r="AE11" i="51"/>
  <c r="N12" i="51"/>
  <c r="AD12" i="51"/>
  <c r="N5" i="51"/>
  <c r="AD5" i="51"/>
  <c r="M6" i="51"/>
  <c r="AC6" i="51"/>
  <c r="L7" i="51"/>
  <c r="AB7" i="51"/>
  <c r="K8" i="51"/>
  <c r="AA8" i="51"/>
  <c r="J9" i="51"/>
  <c r="Z9" i="51"/>
  <c r="I10" i="51"/>
  <c r="Y10" i="51"/>
  <c r="H11" i="51"/>
  <c r="X11" i="51"/>
  <c r="G12" i="51"/>
  <c r="W12" i="51"/>
  <c r="G5" i="51"/>
  <c r="W5" i="51"/>
  <c r="F6" i="51"/>
  <c r="V6" i="51"/>
  <c r="E7" i="51"/>
  <c r="U7" i="51"/>
  <c r="D8" i="51"/>
  <c r="T8" i="51"/>
  <c r="AJ8" i="51"/>
  <c r="S9" i="51"/>
  <c r="AI9" i="51"/>
  <c r="R10" i="51"/>
  <c r="AH10" i="51"/>
  <c r="Q11" i="51"/>
  <c r="AG11" i="51"/>
  <c r="P12" i="51"/>
  <c r="AF12" i="51"/>
  <c r="AD5" i="52"/>
  <c r="AB7" i="52"/>
  <c r="Z9" i="52"/>
  <c r="X11" i="52"/>
  <c r="S5" i="52"/>
  <c r="AI5" i="52"/>
  <c r="R6" i="52"/>
  <c r="AH6" i="52"/>
  <c r="Q7" i="52"/>
  <c r="AG7" i="52"/>
  <c r="P8" i="52"/>
  <c r="AF8" i="52"/>
  <c r="O9" i="52"/>
  <c r="AE9" i="52"/>
  <c r="N10" i="52"/>
  <c r="AD10" i="52"/>
  <c r="M11" i="52"/>
  <c r="AC11" i="52"/>
  <c r="L12" i="52"/>
  <c r="AB12" i="52"/>
  <c r="D5" i="52"/>
  <c r="T5" i="52"/>
  <c r="AJ5" i="52"/>
  <c r="S6" i="52"/>
  <c r="AI6" i="52"/>
  <c r="R7" i="52"/>
  <c r="AH7" i="52"/>
  <c r="Q8" i="52"/>
  <c r="AG8" i="52"/>
  <c r="P9" i="52"/>
  <c r="AF9" i="52"/>
  <c r="O10" i="52"/>
  <c r="AE10" i="52"/>
  <c r="N11" i="52"/>
  <c r="AD11" i="52"/>
  <c r="M12" i="52"/>
  <c r="AC12" i="52"/>
  <c r="M5" i="52"/>
  <c r="AC5" i="52"/>
  <c r="L6" i="52"/>
  <c r="AB6" i="52"/>
  <c r="K7" i="52"/>
  <c r="AA7" i="52"/>
  <c r="J8" i="52"/>
  <c r="Z8" i="52"/>
  <c r="I9" i="52"/>
  <c r="Y9" i="52"/>
  <c r="H10" i="52"/>
  <c r="X10" i="52"/>
  <c r="G11" i="52"/>
  <c r="W11" i="52"/>
  <c r="F12" i="52"/>
  <c r="V12" i="52"/>
  <c r="J14" i="48"/>
  <c r="J5" i="49"/>
  <c r="Z14" i="48"/>
  <c r="Z5" i="49"/>
  <c r="I15" i="48"/>
  <c r="I6" i="49"/>
  <c r="Y15" i="48"/>
  <c r="Y6" i="49"/>
  <c r="H16" i="48"/>
  <c r="H7" i="49"/>
  <c r="AB16" i="48"/>
  <c r="AB7" i="49"/>
  <c r="N18" i="48"/>
  <c r="N9" i="49"/>
  <c r="S14" i="48"/>
  <c r="S5" i="49"/>
  <c r="AI14" i="48"/>
  <c r="AI5" i="49"/>
  <c r="R15" i="48"/>
  <c r="R6" i="49"/>
  <c r="AH15" i="48"/>
  <c r="AH6" i="49"/>
  <c r="R16" i="48"/>
  <c r="R7" i="49"/>
  <c r="S17" i="48"/>
  <c r="S8" i="49"/>
  <c r="Q19" i="48"/>
  <c r="Q10" i="49"/>
  <c r="D14" i="48"/>
  <c r="D5" i="49"/>
  <c r="T14" i="48"/>
  <c r="T5" i="49"/>
  <c r="AJ14" i="48"/>
  <c r="AJ5" i="49"/>
  <c r="S15" i="48"/>
  <c r="S6" i="49"/>
  <c r="AI15" i="48"/>
  <c r="AI6" i="49"/>
  <c r="T16" i="48"/>
  <c r="T7" i="49"/>
  <c r="W17" i="48"/>
  <c r="W8" i="49"/>
  <c r="U19" i="48"/>
  <c r="U10" i="49"/>
  <c r="I14" i="48"/>
  <c r="I5" i="49"/>
  <c r="Y14" i="48"/>
  <c r="Y5" i="49"/>
  <c r="H15" i="48"/>
  <c r="H6" i="49"/>
  <c r="X15" i="48"/>
  <c r="X6" i="49"/>
  <c r="G16" i="48"/>
  <c r="G7" i="49"/>
  <c r="Z16" i="48"/>
  <c r="Z7" i="49"/>
  <c r="J18" i="48"/>
  <c r="J9" i="49"/>
  <c r="AC19" i="48"/>
  <c r="AC10" i="49"/>
  <c r="L20" i="48"/>
  <c r="L11" i="49"/>
  <c r="AB20" i="48"/>
  <c r="AB11" i="49"/>
  <c r="K21" i="48"/>
  <c r="K12" i="49"/>
  <c r="AA21" i="48"/>
  <c r="AA12" i="49"/>
  <c r="J23" i="48"/>
  <c r="Z23" i="48"/>
  <c r="I24" i="48"/>
  <c r="Y24" i="48"/>
  <c r="H25" i="48"/>
  <c r="X25" i="48"/>
  <c r="F26" i="48"/>
  <c r="V26" i="48"/>
  <c r="I5" i="51"/>
  <c r="Y5" i="51"/>
  <c r="H6" i="51"/>
  <c r="X6" i="51"/>
  <c r="G7" i="51"/>
  <c r="W7" i="51"/>
  <c r="F8" i="51"/>
  <c r="V8" i="51"/>
  <c r="E9" i="51"/>
  <c r="U9" i="51"/>
  <c r="D10" i="51"/>
  <c r="T10" i="51"/>
  <c r="R5" i="51"/>
  <c r="AH5" i="51"/>
  <c r="Q6" i="51"/>
  <c r="AG6" i="51"/>
  <c r="P7" i="51"/>
  <c r="AF7" i="51"/>
  <c r="O8" i="51"/>
  <c r="AE8" i="51"/>
  <c r="N9" i="51"/>
  <c r="AD9" i="51"/>
  <c r="M10" i="51"/>
  <c r="AC10" i="51"/>
  <c r="L11" i="51"/>
  <c r="AB11" i="51"/>
  <c r="K12" i="51"/>
  <c r="AA12" i="51"/>
  <c r="K5" i="51"/>
  <c r="AA5" i="51"/>
  <c r="J6" i="51"/>
  <c r="Z6" i="51"/>
  <c r="I7" i="51"/>
  <c r="Y7" i="51"/>
  <c r="H8" i="51"/>
  <c r="X8" i="51"/>
  <c r="G9" i="51"/>
  <c r="W9" i="51"/>
  <c r="F10" i="51"/>
  <c r="V10" i="51"/>
  <c r="E11" i="51"/>
  <c r="U11" i="51"/>
  <c r="D12" i="51"/>
  <c r="T12" i="51"/>
  <c r="AJ12" i="51"/>
  <c r="G5" i="52"/>
  <c r="W5" i="52"/>
  <c r="F6" i="52"/>
  <c r="V6" i="52"/>
  <c r="E7" i="52"/>
  <c r="U7" i="52"/>
  <c r="D8" i="52"/>
  <c r="T8" i="52"/>
  <c r="AJ8" i="52"/>
  <c r="S9" i="52"/>
  <c r="AI9" i="52"/>
  <c r="R10" i="52"/>
  <c r="AH10" i="52"/>
  <c r="Q11" i="52"/>
  <c r="AG11" i="52"/>
  <c r="P12" i="52"/>
  <c r="AF12" i="52"/>
  <c r="H5" i="52"/>
  <c r="X5" i="52"/>
  <c r="G6" i="52"/>
  <c r="W6" i="52"/>
  <c r="F7" i="52"/>
  <c r="V7" i="52"/>
  <c r="E8" i="52"/>
  <c r="U8" i="52"/>
  <c r="D9" i="52"/>
  <c r="T9" i="52"/>
  <c r="AJ9" i="52"/>
  <c r="S10" i="52"/>
  <c r="AI10" i="52"/>
  <c r="R11" i="52"/>
  <c r="AH11" i="52"/>
  <c r="Q12" i="52"/>
  <c r="AG12" i="52"/>
  <c r="Q5" i="52"/>
  <c r="AG5" i="52"/>
  <c r="P6" i="52"/>
  <c r="AF6" i="52"/>
  <c r="O7" i="52"/>
  <c r="AE7" i="52"/>
  <c r="N8" i="52"/>
  <c r="AD8" i="52"/>
  <c r="M9" i="52"/>
  <c r="AC9" i="52"/>
  <c r="L10" i="52"/>
  <c r="AB10" i="52"/>
  <c r="K11" i="52"/>
  <c r="AA11" i="52"/>
  <c r="J12" i="52"/>
  <c r="Z12" i="52"/>
  <c r="N14" i="48"/>
  <c r="N5" i="49"/>
  <c r="AD14" i="48"/>
  <c r="AD5" i="49"/>
  <c r="M15" i="48"/>
  <c r="M6" i="49"/>
  <c r="AC15" i="48"/>
  <c r="AC6" i="49"/>
  <c r="L16" i="48"/>
  <c r="L7" i="49"/>
  <c r="AG16" i="48"/>
  <c r="AG7" i="49"/>
  <c r="AD18" i="48"/>
  <c r="AD9" i="49"/>
  <c r="G14" i="48"/>
  <c r="G5" i="49"/>
  <c r="W14" i="48"/>
  <c r="W5" i="49"/>
  <c r="F15" i="48"/>
  <c r="F6" i="49"/>
  <c r="V15" i="48"/>
  <c r="V6" i="49"/>
  <c r="E16" i="48"/>
  <c r="E7" i="49"/>
  <c r="X16" i="48"/>
  <c r="X7" i="49"/>
  <c r="AI17" i="48"/>
  <c r="AI8" i="49"/>
  <c r="H14" i="48"/>
  <c r="H5" i="49"/>
  <c r="X14" i="48"/>
  <c r="X5" i="49"/>
  <c r="G15" i="48"/>
  <c r="G6" i="49"/>
  <c r="W15" i="48"/>
  <c r="W6" i="49"/>
  <c r="F16" i="48"/>
  <c r="F7" i="49"/>
  <c r="Y16" i="48"/>
  <c r="Y7" i="49"/>
  <c r="F18" i="48"/>
  <c r="F9" i="49"/>
  <c r="M14" i="48"/>
  <c r="M5" i="49"/>
  <c r="AC14" i="48"/>
  <c r="AC5" i="49"/>
  <c r="L15" i="48"/>
  <c r="L6" i="49"/>
  <c r="AB15" i="48"/>
  <c r="AB6" i="49"/>
  <c r="K16" i="48"/>
  <c r="K7" i="49"/>
  <c r="AF16" i="48"/>
  <c r="AF7" i="49"/>
  <c r="Z18" i="48"/>
  <c r="Z9" i="49"/>
  <c r="AG19" i="48"/>
  <c r="AG10" i="49"/>
  <c r="P20" i="48"/>
  <c r="P11" i="49"/>
  <c r="AF20" i="48"/>
  <c r="AF11" i="49"/>
  <c r="O21" i="48"/>
  <c r="O12" i="49"/>
  <c r="AE21" i="48"/>
  <c r="AE12" i="49"/>
  <c r="N23" i="48"/>
  <c r="AD23" i="48"/>
  <c r="M24" i="48"/>
  <c r="AC24" i="48"/>
  <c r="L25" i="48"/>
  <c r="AB25" i="48"/>
  <c r="J26" i="48"/>
  <c r="Z26" i="48"/>
  <c r="I27" i="48"/>
  <c r="Y27" i="48"/>
  <c r="H28" i="48"/>
  <c r="X28" i="48"/>
  <c r="G29" i="48"/>
  <c r="W29" i="48"/>
  <c r="F30" i="48"/>
  <c r="V30" i="48"/>
  <c r="D32" i="48"/>
  <c r="T32" i="48"/>
  <c r="AJ32" i="48"/>
  <c r="S33" i="48"/>
  <c r="AI33" i="48"/>
  <c r="R34" i="48"/>
  <c r="AH34" i="48"/>
  <c r="Q35" i="48"/>
  <c r="AG35" i="48"/>
  <c r="P36" i="48"/>
  <c r="AF36" i="48"/>
  <c r="O37" i="48"/>
  <c r="AE37" i="48"/>
  <c r="N38" i="48"/>
  <c r="AD38" i="48"/>
  <c r="M39" i="48"/>
  <c r="AC39" i="48"/>
  <c r="O41" i="48"/>
  <c r="AE41" i="48"/>
  <c r="N42" i="48"/>
  <c r="AD42" i="48"/>
  <c r="M43" i="48"/>
  <c r="AC43" i="48"/>
  <c r="L44" i="48"/>
  <c r="AB44" i="48"/>
  <c r="K45" i="48"/>
  <c r="AA45" i="48"/>
  <c r="I46" i="48"/>
  <c r="Y46" i="48"/>
  <c r="H47" i="48"/>
  <c r="X47" i="48"/>
  <c r="G48" i="48"/>
  <c r="W48" i="48"/>
  <c r="F50" i="48"/>
  <c r="V50" i="48"/>
  <c r="E51" i="48"/>
  <c r="U51" i="48"/>
  <c r="G52" i="48"/>
  <c r="W52" i="48"/>
  <c r="F53" i="48"/>
  <c r="V53" i="48"/>
  <c r="E54" i="48"/>
  <c r="U54" i="48"/>
  <c r="D55" i="48"/>
  <c r="L6" i="51"/>
  <c r="AA7" i="51"/>
  <c r="I9" i="51"/>
  <c r="X10" i="51"/>
  <c r="F5" i="51"/>
  <c r="E6" i="51"/>
  <c r="D7" i="51"/>
  <c r="AJ7" i="51"/>
  <c r="AI8" i="51"/>
  <c r="AH9" i="51"/>
  <c r="AG10" i="51"/>
  <c r="AF11" i="51"/>
  <c r="AE12" i="51"/>
  <c r="O5" i="51"/>
  <c r="N6" i="51"/>
  <c r="M7" i="51"/>
  <c r="L8" i="51"/>
  <c r="K9" i="51"/>
  <c r="J10" i="51"/>
  <c r="I11" i="51"/>
  <c r="H12" i="51"/>
  <c r="E11" i="52"/>
  <c r="U11" i="52"/>
  <c r="D12" i="52"/>
  <c r="T12" i="52"/>
  <c r="AJ12" i="52"/>
  <c r="L5" i="52"/>
  <c r="AB5" i="52"/>
  <c r="K6" i="52"/>
  <c r="AA6" i="52"/>
  <c r="J7" i="52"/>
  <c r="Z7" i="52"/>
  <c r="I8" i="52"/>
  <c r="Y8" i="52"/>
  <c r="H9" i="52"/>
  <c r="X9" i="52"/>
  <c r="G10" i="52"/>
  <c r="W10" i="52"/>
  <c r="F11" i="52"/>
  <c r="V11" i="52"/>
  <c r="E12" i="52"/>
  <c r="U12" i="52"/>
  <c r="E5" i="52"/>
  <c r="U5" i="52"/>
  <c r="D6" i="52"/>
  <c r="T6" i="52"/>
  <c r="AJ6" i="52"/>
  <c r="S7" i="52"/>
  <c r="AI7" i="52"/>
  <c r="R8" i="52"/>
  <c r="AH8" i="52"/>
  <c r="Q9" i="52"/>
  <c r="AG9" i="52"/>
  <c r="P10" i="52"/>
  <c r="AF10" i="52"/>
  <c r="O11" i="52"/>
  <c r="AE11" i="52"/>
  <c r="N12" i="52"/>
  <c r="AD12" i="52"/>
  <c r="R14" i="48"/>
  <c r="R5" i="49"/>
  <c r="AH14" i="48"/>
  <c r="AH5" i="49"/>
  <c r="Q15" i="48"/>
  <c r="Q6" i="49"/>
  <c r="AG15" i="48"/>
  <c r="AG6" i="49"/>
  <c r="Q16" i="48"/>
  <c r="Q7" i="49"/>
  <c r="O17" i="48"/>
  <c r="O8" i="49"/>
  <c r="M19" i="48"/>
  <c r="M10" i="49"/>
  <c r="K14" i="48"/>
  <c r="K5" i="49"/>
  <c r="AA14" i="48"/>
  <c r="AA5" i="49"/>
  <c r="J15" i="48"/>
  <c r="J6" i="49"/>
  <c r="Z15" i="48"/>
  <c r="Z6" i="49"/>
  <c r="I16" i="48"/>
  <c r="I7" i="49"/>
  <c r="AC16" i="48"/>
  <c r="AC7" i="49"/>
  <c r="R18" i="48"/>
  <c r="R9" i="49"/>
  <c r="L14" i="48"/>
  <c r="L5" i="49"/>
  <c r="AB14" i="48"/>
  <c r="AB5" i="49"/>
  <c r="K15" i="48"/>
  <c r="K6" i="49"/>
  <c r="AA15" i="48"/>
  <c r="AA6" i="49"/>
  <c r="J16" i="48"/>
  <c r="J7" i="49"/>
  <c r="AD16" i="48"/>
  <c r="AD7" i="49"/>
  <c r="V18" i="48"/>
  <c r="V9" i="49"/>
  <c r="Q14" i="48"/>
  <c r="Q5" i="49"/>
  <c r="AG14" i="48"/>
  <c r="AG5" i="49"/>
  <c r="P15" i="48"/>
  <c r="P6" i="49"/>
  <c r="AF15" i="48"/>
  <c r="AF6" i="49"/>
  <c r="P16" i="48"/>
  <c r="P7" i="49"/>
  <c r="K17" i="48"/>
  <c r="K8" i="49"/>
  <c r="I19" i="48"/>
  <c r="I10" i="49"/>
  <c r="D20" i="48"/>
  <c r="D11" i="49"/>
  <c r="T20" i="48"/>
  <c r="T11" i="49"/>
  <c r="AJ20" i="48"/>
  <c r="AJ11" i="49"/>
  <c r="S21" i="48"/>
  <c r="S12" i="49"/>
  <c r="AI21" i="48"/>
  <c r="AI12" i="49"/>
  <c r="R23" i="48"/>
  <c r="AH23" i="48"/>
  <c r="Q24" i="48"/>
  <c r="AG24" i="48"/>
  <c r="P25" i="48"/>
  <c r="AF25" i="48"/>
  <c r="N26" i="48"/>
  <c r="AD26" i="48"/>
  <c r="M27" i="48"/>
  <c r="AC27" i="48"/>
  <c r="L28" i="48"/>
  <c r="AB28" i="48"/>
  <c r="K29" i="48"/>
  <c r="AA29" i="48"/>
  <c r="J30" i="48"/>
  <c r="Z30" i="48"/>
  <c r="H32" i="48"/>
  <c r="X32" i="48"/>
  <c r="G33" i="48"/>
  <c r="W33" i="48"/>
  <c r="F34" i="48"/>
  <c r="V34" i="48"/>
  <c r="E35" i="48"/>
  <c r="U35" i="48"/>
  <c r="D36" i="48"/>
  <c r="T36" i="48"/>
  <c r="AJ36" i="48"/>
  <c r="S37" i="48"/>
  <c r="AI37" i="48"/>
  <c r="R38" i="48"/>
  <c r="AH38" i="48"/>
  <c r="Q39" i="48"/>
  <c r="AG39" i="48"/>
  <c r="S41" i="48"/>
  <c r="AI41" i="48"/>
  <c r="R42" i="48"/>
  <c r="AH42" i="48"/>
  <c r="Q43" i="48"/>
  <c r="AG43" i="48"/>
  <c r="P44" i="48"/>
  <c r="AF44" i="48"/>
  <c r="O45" i="48"/>
  <c r="AE45" i="48"/>
  <c r="M46" i="48"/>
  <c r="AC46" i="48"/>
  <c r="L47" i="48"/>
  <c r="AB47" i="48"/>
  <c r="K48" i="48"/>
  <c r="AA48" i="48"/>
  <c r="J50" i="48"/>
  <c r="Z50" i="48"/>
  <c r="I51" i="48"/>
  <c r="Y51" i="48"/>
  <c r="K52" i="48"/>
  <c r="AA52" i="48"/>
  <c r="J53" i="48"/>
  <c r="Z53" i="48"/>
  <c r="I54" i="48"/>
  <c r="Y54" i="48"/>
  <c r="H55" i="48"/>
  <c r="X55" i="48"/>
  <c r="G56" i="48"/>
  <c r="W56" i="48"/>
  <c r="F57" i="48"/>
  <c r="V57" i="48"/>
  <c r="E59" i="48"/>
  <c r="W59" i="48"/>
  <c r="N60" i="48"/>
  <c r="M61" i="48"/>
  <c r="L62" i="48"/>
  <c r="K63" i="48"/>
  <c r="H17" i="48"/>
  <c r="H8" i="49"/>
  <c r="X17" i="48"/>
  <c r="X8" i="49"/>
  <c r="G18" i="48"/>
  <c r="G9" i="49"/>
  <c r="W18" i="48"/>
  <c r="W9" i="49"/>
  <c r="F19" i="48"/>
  <c r="F10" i="49"/>
  <c r="V19" i="48"/>
  <c r="V10" i="49"/>
  <c r="E20" i="48"/>
  <c r="E11" i="49"/>
  <c r="U20" i="48"/>
  <c r="U11" i="49"/>
  <c r="AC5" i="51"/>
  <c r="K7" i="51"/>
  <c r="Z8" i="51"/>
  <c r="H10" i="51"/>
  <c r="V5" i="51"/>
  <c r="U6" i="51"/>
  <c r="T7" i="51"/>
  <c r="S8" i="51"/>
  <c r="R9" i="51"/>
  <c r="Q10" i="51"/>
  <c r="P11" i="51"/>
  <c r="O12" i="51"/>
  <c r="AE5" i="51"/>
  <c r="AD6" i="51"/>
  <c r="AC7" i="51"/>
  <c r="AB8" i="51"/>
  <c r="AA9" i="51"/>
  <c r="Z10" i="51"/>
  <c r="Y11" i="51"/>
  <c r="X12" i="51"/>
  <c r="H5" i="51"/>
  <c r="X5" i="51"/>
  <c r="G6" i="51"/>
  <c r="W6" i="51"/>
  <c r="F7" i="51"/>
  <c r="V7" i="51"/>
  <c r="E8" i="51"/>
  <c r="U8" i="51"/>
  <c r="D9" i="51"/>
  <c r="T9" i="51"/>
  <c r="AJ9" i="51"/>
  <c r="S10" i="51"/>
  <c r="AI10" i="51"/>
  <c r="R11" i="51"/>
  <c r="AH11" i="51"/>
  <c r="Q12" i="51"/>
  <c r="AG12" i="51"/>
  <c r="Q5" i="51"/>
  <c r="AG5" i="51"/>
  <c r="P6" i="51"/>
  <c r="AF6" i="51"/>
  <c r="O7" i="51"/>
  <c r="AE7" i="51"/>
  <c r="N8" i="51"/>
  <c r="AD8" i="51"/>
  <c r="M9" i="51"/>
  <c r="AC9" i="51"/>
  <c r="L10" i="51"/>
  <c r="AB10" i="51"/>
  <c r="K11" i="51"/>
  <c r="AA11" i="51"/>
  <c r="J12" i="51"/>
  <c r="Z12" i="51"/>
  <c r="J5" i="51"/>
  <c r="Z5" i="51"/>
  <c r="I6" i="51"/>
  <c r="Y6" i="51"/>
  <c r="H7" i="51"/>
  <c r="X7" i="51"/>
  <c r="G8" i="51"/>
  <c r="W8" i="51"/>
  <c r="F9" i="51"/>
  <c r="V9" i="51"/>
  <c r="E10" i="51"/>
  <c r="U10" i="51"/>
  <c r="D11" i="51"/>
  <c r="T11" i="51"/>
  <c r="AJ11" i="51"/>
  <c r="S12" i="51"/>
  <c r="AI12" i="51"/>
  <c r="S5" i="51"/>
  <c r="AI5" i="51"/>
  <c r="R6" i="51"/>
  <c r="AH6" i="51"/>
  <c r="Q7" i="51"/>
  <c r="AG7" i="51"/>
  <c r="P8" i="51"/>
  <c r="AF8" i="51"/>
  <c r="O9" i="51"/>
  <c r="AE9" i="51"/>
  <c r="N10" i="51"/>
  <c r="AD10" i="51"/>
  <c r="M11" i="51"/>
  <c r="AC11" i="51"/>
  <c r="L12" i="51"/>
  <c r="AB12" i="51"/>
  <c r="E10" i="52"/>
  <c r="U10" i="52"/>
  <c r="D11" i="52"/>
  <c r="AJ11" i="52"/>
  <c r="S12" i="52"/>
  <c r="O5" i="52"/>
  <c r="AE5" i="52"/>
  <c r="N6" i="52"/>
  <c r="AD6" i="52"/>
  <c r="M7" i="52"/>
  <c r="AC7" i="52"/>
  <c r="L8" i="52"/>
  <c r="AB8" i="52"/>
  <c r="K9" i="52"/>
  <c r="AA9" i="52"/>
  <c r="J10" i="52"/>
  <c r="Z10" i="52"/>
  <c r="I11" i="52"/>
  <c r="Y11" i="52"/>
  <c r="H12" i="52"/>
  <c r="X12" i="52"/>
  <c r="P5" i="52"/>
  <c r="AF5" i="52"/>
  <c r="O6" i="52"/>
  <c r="AE6" i="52"/>
  <c r="N7" i="52"/>
  <c r="AD7" i="52"/>
  <c r="M8" i="52"/>
  <c r="AC8" i="52"/>
  <c r="L9" i="52"/>
  <c r="AB9" i="52"/>
  <c r="K10" i="52"/>
  <c r="AA10" i="52"/>
  <c r="J11" i="52"/>
  <c r="Z11" i="52"/>
  <c r="I12" i="52"/>
  <c r="Y12" i="52"/>
  <c r="I5" i="52"/>
  <c r="Y5" i="52"/>
  <c r="H6" i="52"/>
  <c r="X6" i="52"/>
  <c r="G7" i="52"/>
  <c r="W7" i="52"/>
  <c r="F8" i="52"/>
  <c r="V8" i="52"/>
  <c r="E9" i="52"/>
  <c r="U9" i="52"/>
  <c r="D10" i="52"/>
  <c r="T10" i="52"/>
  <c r="AJ10" i="52"/>
  <c r="S11" i="52"/>
  <c r="AI11" i="52"/>
  <c r="R12" i="52"/>
  <c r="AH12" i="52"/>
  <c r="J142" i="17"/>
  <c r="F14" i="48"/>
  <c r="F5" i="49"/>
  <c r="V14" i="48"/>
  <c r="V5" i="49"/>
  <c r="E15" i="48"/>
  <c r="E6" i="49"/>
  <c r="U15" i="48"/>
  <c r="U6" i="49"/>
  <c r="D16" i="48"/>
  <c r="D7" i="49"/>
  <c r="V16" i="48"/>
  <c r="V7" i="49"/>
  <c r="AE17" i="48"/>
  <c r="AE8" i="49"/>
  <c r="O14" i="48"/>
  <c r="O5" i="49"/>
  <c r="AE14" i="48"/>
  <c r="AE5" i="49"/>
  <c r="N15" i="48"/>
  <c r="N6" i="49"/>
  <c r="AD15" i="48"/>
  <c r="AD6" i="49"/>
  <c r="M16" i="48"/>
  <c r="M7" i="49"/>
  <c r="AJ16" i="48"/>
  <c r="AJ7" i="49"/>
  <c r="AH18" i="48"/>
  <c r="AH9" i="49"/>
  <c r="P14" i="48"/>
  <c r="P5" i="49"/>
  <c r="AF14" i="48"/>
  <c r="AF5" i="49"/>
  <c r="O15" i="48"/>
  <c r="O6" i="49"/>
  <c r="AE15" i="48"/>
  <c r="AE6" i="49"/>
  <c r="N16" i="48"/>
  <c r="N7" i="49"/>
  <c r="G17" i="48"/>
  <c r="G8" i="49"/>
  <c r="E19" i="48"/>
  <c r="E10" i="49"/>
  <c r="E14" i="48"/>
  <c r="E5" i="49"/>
  <c r="U14" i="48"/>
  <c r="U5" i="49"/>
  <c r="D15" i="48"/>
  <c r="D6" i="49"/>
  <c r="T15" i="48"/>
  <c r="T6" i="49"/>
  <c r="AJ15" i="48"/>
  <c r="AJ6" i="49"/>
  <c r="U16" i="48"/>
  <c r="U7" i="49"/>
  <c r="AA17" i="48"/>
  <c r="AA8" i="49"/>
  <c r="Y19" i="48"/>
  <c r="Y10" i="49"/>
  <c r="H20" i="48"/>
  <c r="H11" i="49"/>
  <c r="X20" i="48"/>
  <c r="X11" i="49"/>
  <c r="G21" i="48"/>
  <c r="G12" i="49"/>
  <c r="W21" i="48"/>
  <c r="W12" i="49"/>
  <c r="F23" i="48"/>
  <c r="V23" i="48"/>
  <c r="E24" i="48"/>
  <c r="U24" i="48"/>
  <c r="D25" i="48"/>
  <c r="T25" i="48"/>
  <c r="AJ25" i="48"/>
  <c r="R26" i="48"/>
  <c r="AH26" i="48"/>
  <c r="Q27" i="48"/>
  <c r="AG27" i="48"/>
  <c r="P28" i="48"/>
  <c r="AF28" i="48"/>
  <c r="O29" i="48"/>
  <c r="AE29" i="48"/>
  <c r="N30" i="48"/>
  <c r="AD30" i="48"/>
  <c r="L32" i="48"/>
  <c r="E27" i="48"/>
  <c r="U27" i="48"/>
  <c r="D28" i="48"/>
  <c r="T28" i="48"/>
  <c r="AJ28" i="48"/>
  <c r="S29" i="48"/>
  <c r="AI29" i="48"/>
  <c r="R30" i="48"/>
  <c r="AH30" i="48"/>
  <c r="P32" i="48"/>
  <c r="AF32" i="48"/>
  <c r="O33" i="48"/>
  <c r="AE33" i="48"/>
  <c r="N34" i="48"/>
  <c r="AD34" i="48"/>
  <c r="M35" i="48"/>
  <c r="AC35" i="48"/>
  <c r="L36" i="48"/>
  <c r="AB36" i="48"/>
  <c r="K37" i="48"/>
  <c r="AA37" i="48"/>
  <c r="J38" i="48"/>
  <c r="Z38" i="48"/>
  <c r="I39" i="48"/>
  <c r="Y39" i="48"/>
  <c r="K41" i="48"/>
  <c r="AA41" i="48"/>
  <c r="J42" i="48"/>
  <c r="Z42" i="48"/>
  <c r="I43" i="48"/>
  <c r="Y43" i="48"/>
  <c r="H44" i="48"/>
  <c r="X44" i="48"/>
  <c r="G45" i="48"/>
  <c r="W45" i="48"/>
  <c r="E46" i="48"/>
  <c r="U46" i="48"/>
  <c r="D47" i="48"/>
  <c r="T47" i="48"/>
  <c r="AJ47" i="48"/>
  <c r="S48" i="48"/>
  <c r="AI48" i="48"/>
  <c r="R50" i="48"/>
  <c r="AH50" i="48"/>
  <c r="Q51" i="48"/>
  <c r="AG51" i="48"/>
  <c r="S52" i="48"/>
  <c r="AI52" i="48"/>
  <c r="R53" i="48"/>
  <c r="AH53" i="48"/>
  <c r="Q54" i="48"/>
  <c r="AG54" i="48"/>
  <c r="P55" i="48"/>
  <c r="AF55" i="48"/>
  <c r="O56" i="48"/>
  <c r="AE56" i="48"/>
  <c r="N57" i="48"/>
  <c r="AD57" i="48"/>
  <c r="M59" i="48"/>
  <c r="AH59" i="48"/>
  <c r="AD60" i="48"/>
  <c r="AC61" i="48"/>
  <c r="AB62" i="48"/>
  <c r="AI63" i="48"/>
  <c r="P17" i="48"/>
  <c r="P8" i="49"/>
  <c r="AF17" i="48"/>
  <c r="AF8" i="49"/>
  <c r="O18" i="48"/>
  <c r="O9" i="49"/>
  <c r="AE18" i="48"/>
  <c r="AE9" i="49"/>
  <c r="N19" i="48"/>
  <c r="N10" i="49"/>
  <c r="AD19" i="48"/>
  <c r="AD10" i="49"/>
  <c r="M20" i="48"/>
  <c r="M11" i="49"/>
  <c r="AC20" i="48"/>
  <c r="AC11" i="49"/>
  <c r="L21" i="48"/>
  <c r="L12" i="49"/>
  <c r="AB21" i="48"/>
  <c r="AB12" i="49"/>
  <c r="K23" i="48"/>
  <c r="AA23" i="48"/>
  <c r="J24" i="48"/>
  <c r="Z24" i="48"/>
  <c r="I25" i="48"/>
  <c r="Y25" i="48"/>
  <c r="K26" i="48"/>
  <c r="AA26" i="48"/>
  <c r="J27" i="48"/>
  <c r="Z27" i="48"/>
  <c r="I28" i="48"/>
  <c r="Y28" i="48"/>
  <c r="H29" i="48"/>
  <c r="X29" i="48"/>
  <c r="G30" i="48"/>
  <c r="W30" i="48"/>
  <c r="E32" i="48"/>
  <c r="U32" i="48"/>
  <c r="D33" i="48"/>
  <c r="T33" i="48"/>
  <c r="AJ33" i="48"/>
  <c r="S34" i="48"/>
  <c r="AI34" i="48"/>
  <c r="R35" i="48"/>
  <c r="AH35" i="48"/>
  <c r="Q36" i="48"/>
  <c r="AG36" i="48"/>
  <c r="P37" i="48"/>
  <c r="AF37" i="48"/>
  <c r="O38" i="48"/>
  <c r="AE38" i="48"/>
  <c r="N39" i="48"/>
  <c r="AD39" i="48"/>
  <c r="L41" i="48"/>
  <c r="AB41" i="48"/>
  <c r="K42" i="48"/>
  <c r="AA42" i="48"/>
  <c r="J43" i="48"/>
  <c r="Z43" i="48"/>
  <c r="I44" i="48"/>
  <c r="Y44" i="48"/>
  <c r="H45" i="48"/>
  <c r="X45" i="48"/>
  <c r="F46" i="48"/>
  <c r="V46" i="48"/>
  <c r="E47" i="48"/>
  <c r="U47" i="48"/>
  <c r="D48" i="48"/>
  <c r="T48" i="48"/>
  <c r="AJ48" i="48"/>
  <c r="S50" i="48"/>
  <c r="AI50" i="48"/>
  <c r="R51" i="48"/>
  <c r="AH51" i="48"/>
  <c r="P52" i="48"/>
  <c r="AF52" i="48"/>
  <c r="O53" i="48"/>
  <c r="AE53" i="48"/>
  <c r="N54" i="48"/>
  <c r="AD54" i="48"/>
  <c r="M55" i="48"/>
  <c r="AC55" i="48"/>
  <c r="L56" i="48"/>
  <c r="AB56" i="48"/>
  <c r="K57" i="48"/>
  <c r="AA57" i="48"/>
  <c r="J59" i="48"/>
  <c r="AD59" i="48"/>
  <c r="Y60" i="48"/>
  <c r="X61" i="48"/>
  <c r="W62" i="48"/>
  <c r="W63" i="48"/>
  <c r="I17" i="48"/>
  <c r="I8" i="49"/>
  <c r="Y17" i="48"/>
  <c r="Y8" i="49"/>
  <c r="H18" i="48"/>
  <c r="H9" i="49"/>
  <c r="X18" i="48"/>
  <c r="X9" i="49"/>
  <c r="G19" i="48"/>
  <c r="G10" i="49"/>
  <c r="W19" i="48"/>
  <c r="W10" i="49"/>
  <c r="F20" i="48"/>
  <c r="F11" i="49"/>
  <c r="V20" i="48"/>
  <c r="V11" i="49"/>
  <c r="E21" i="48"/>
  <c r="E12" i="49"/>
  <c r="U21" i="48"/>
  <c r="U12" i="49"/>
  <c r="D23" i="48"/>
  <c r="T23" i="48"/>
  <c r="AJ23" i="48"/>
  <c r="S24" i="48"/>
  <c r="AI24" i="48"/>
  <c r="R25" i="48"/>
  <c r="AH25" i="48"/>
  <c r="P26" i="48"/>
  <c r="AF26" i="48"/>
  <c r="O27" i="48"/>
  <c r="AE27" i="48"/>
  <c r="N28" i="48"/>
  <c r="AD28" i="48"/>
  <c r="M29" i="48"/>
  <c r="AC29" i="48"/>
  <c r="L30" i="48"/>
  <c r="AB30" i="48"/>
  <c r="J32" i="48"/>
  <c r="Z32" i="48"/>
  <c r="I33" i="48"/>
  <c r="Y33" i="48"/>
  <c r="H34" i="48"/>
  <c r="X34" i="48"/>
  <c r="G35" i="48"/>
  <c r="W35" i="48"/>
  <c r="F36" i="48"/>
  <c r="V36" i="48"/>
  <c r="E37" i="48"/>
  <c r="U37" i="48"/>
  <c r="D38" i="48"/>
  <c r="T38" i="48"/>
  <c r="AJ38" i="48"/>
  <c r="S39" i="48"/>
  <c r="AI39" i="48"/>
  <c r="Q41" i="48"/>
  <c r="AG41" i="48"/>
  <c r="P42" i="48"/>
  <c r="AF42" i="48"/>
  <c r="O43" i="48"/>
  <c r="AE43" i="48"/>
  <c r="N44" i="48"/>
  <c r="AD44" i="48"/>
  <c r="M45" i="48"/>
  <c r="AC45" i="48"/>
  <c r="O46" i="48"/>
  <c r="AE46" i="48"/>
  <c r="N47" i="48"/>
  <c r="AD47" i="48"/>
  <c r="M48" i="48"/>
  <c r="AC48" i="48"/>
  <c r="L50" i="48"/>
  <c r="AB50" i="48"/>
  <c r="K51" i="48"/>
  <c r="AA51" i="48"/>
  <c r="I52" i="48"/>
  <c r="Y52" i="48"/>
  <c r="H53" i="48"/>
  <c r="X53" i="48"/>
  <c r="G54" i="48"/>
  <c r="W54" i="48"/>
  <c r="F55" i="48"/>
  <c r="V55" i="48"/>
  <c r="E56" i="48"/>
  <c r="U56" i="48"/>
  <c r="D57" i="48"/>
  <c r="T57" i="48"/>
  <c r="AJ57" i="48"/>
  <c r="T59" i="48"/>
  <c r="J60" i="48"/>
  <c r="I61" i="48"/>
  <c r="H62" i="48"/>
  <c r="G63" i="48"/>
  <c r="O16" i="48"/>
  <c r="O7" i="49"/>
  <c r="AE16" i="48"/>
  <c r="AE7" i="49"/>
  <c r="N17" i="48"/>
  <c r="N8" i="49"/>
  <c r="AD17" i="48"/>
  <c r="AD8" i="49"/>
  <c r="M18" i="48"/>
  <c r="M9" i="49"/>
  <c r="AC18" i="48"/>
  <c r="AC9" i="49"/>
  <c r="L19" i="48"/>
  <c r="L10" i="49"/>
  <c r="AB19" i="48"/>
  <c r="AB10" i="49"/>
  <c r="K20" i="48"/>
  <c r="K11" i="49"/>
  <c r="AA20" i="48"/>
  <c r="AA11" i="49"/>
  <c r="J21" i="48"/>
  <c r="J12" i="49"/>
  <c r="Z21" i="48"/>
  <c r="Z12" i="49"/>
  <c r="I23" i="48"/>
  <c r="Y23" i="48"/>
  <c r="H24" i="48"/>
  <c r="X24" i="48"/>
  <c r="G25" i="48"/>
  <c r="W25" i="48"/>
  <c r="E26" i="48"/>
  <c r="U26" i="48"/>
  <c r="D27" i="48"/>
  <c r="T27" i="48"/>
  <c r="AJ27" i="48"/>
  <c r="S28" i="48"/>
  <c r="AI28" i="48"/>
  <c r="R29" i="48"/>
  <c r="AH29" i="48"/>
  <c r="Q30" i="48"/>
  <c r="AG30" i="48"/>
  <c r="S32" i="48"/>
  <c r="AI32" i="48"/>
  <c r="R33" i="48"/>
  <c r="AH33" i="48"/>
  <c r="Q34" i="48"/>
  <c r="AG34" i="48"/>
  <c r="P35" i="48"/>
  <c r="AF35" i="48"/>
  <c r="O36" i="48"/>
  <c r="AE36" i="48"/>
  <c r="N37" i="48"/>
  <c r="AD37" i="48"/>
  <c r="M38" i="48"/>
  <c r="AC38" i="48"/>
  <c r="L39" i="48"/>
  <c r="AB39" i="48"/>
  <c r="J41" i="48"/>
  <c r="Z41" i="48"/>
  <c r="I42" i="48"/>
  <c r="Y42" i="48"/>
  <c r="H43" i="48"/>
  <c r="X43" i="48"/>
  <c r="G44" i="48"/>
  <c r="W44" i="48"/>
  <c r="F45" i="48"/>
  <c r="V45" i="48"/>
  <c r="D46" i="48"/>
  <c r="T46" i="48"/>
  <c r="AJ46" i="48"/>
  <c r="S47" i="48"/>
  <c r="AI47" i="48"/>
  <c r="R48" i="48"/>
  <c r="AH48" i="48"/>
  <c r="Q50" i="48"/>
  <c r="AG50" i="48"/>
  <c r="P51" i="48"/>
  <c r="AF51" i="48"/>
  <c r="N52" i="48"/>
  <c r="AD52" i="48"/>
  <c r="M53" i="48"/>
  <c r="AC53" i="48"/>
  <c r="L54" i="48"/>
  <c r="AB54" i="48"/>
  <c r="K55" i="48"/>
  <c r="AA55" i="48"/>
  <c r="J56" i="48"/>
  <c r="Z56" i="48"/>
  <c r="I57" i="48"/>
  <c r="Y57" i="48"/>
  <c r="H59" i="48"/>
  <c r="AA59" i="48"/>
  <c r="U60" i="48"/>
  <c r="T61" i="48"/>
  <c r="S62" i="48"/>
  <c r="R63" i="48"/>
  <c r="Z63" i="48"/>
  <c r="I64" i="48"/>
  <c r="Y64" i="48"/>
  <c r="H65" i="48"/>
  <c r="X65" i="48"/>
  <c r="F66" i="48"/>
  <c r="V66" i="48"/>
  <c r="D68" i="48"/>
  <c r="T68" i="48"/>
  <c r="AJ68" i="48"/>
  <c r="S69" i="48"/>
  <c r="AI69" i="48"/>
  <c r="R70" i="48"/>
  <c r="AH70" i="48"/>
  <c r="Q71" i="48"/>
  <c r="AG71" i="48"/>
  <c r="P72" i="48"/>
  <c r="AF72" i="48"/>
  <c r="O73" i="48"/>
  <c r="AE73" i="48"/>
  <c r="M74" i="48"/>
  <c r="AC74" i="48"/>
  <c r="L75" i="48"/>
  <c r="AF75" i="48"/>
  <c r="AB77" i="48"/>
  <c r="AH78" i="48"/>
  <c r="AE80" i="48"/>
  <c r="AC82" i="48"/>
  <c r="AA84" i="48"/>
  <c r="AH96" i="48"/>
  <c r="AE98" i="48"/>
  <c r="AC100" i="48"/>
  <c r="AA102" i="48"/>
  <c r="U105" i="48"/>
  <c r="S107" i="48"/>
  <c r="AD64" i="48"/>
  <c r="M65" i="48"/>
  <c r="AC65" i="48"/>
  <c r="O66" i="48"/>
  <c r="AE66" i="48"/>
  <c r="M68" i="48"/>
  <c r="AC68" i="48"/>
  <c r="L69" i="48"/>
  <c r="AB69" i="48"/>
  <c r="K70" i="48"/>
  <c r="AA70" i="48"/>
  <c r="J71" i="48"/>
  <c r="Z71" i="48"/>
  <c r="I72" i="48"/>
  <c r="Y72" i="48"/>
  <c r="H73" i="48"/>
  <c r="X73" i="48"/>
  <c r="F74" i="48"/>
  <c r="V74" i="48"/>
  <c r="E75" i="48"/>
  <c r="W75" i="48"/>
  <c r="O77" i="48"/>
  <c r="N78" i="48"/>
  <c r="S80" i="48"/>
  <c r="Q82" i="48"/>
  <c r="O84" i="48"/>
  <c r="F96" i="48"/>
  <c r="AJ97" i="48"/>
  <c r="AH99" i="48"/>
  <c r="AF101" i="48"/>
  <c r="Z104" i="48"/>
  <c r="X106" i="48"/>
  <c r="K60" i="48"/>
  <c r="AA60" i="48"/>
  <c r="J61" i="48"/>
  <c r="Z61" i="48"/>
  <c r="I62" i="48"/>
  <c r="Y62" i="48"/>
  <c r="H63" i="48"/>
  <c r="X63" i="48"/>
  <c r="G64" i="48"/>
  <c r="W64" i="48"/>
  <c r="F65" i="48"/>
  <c r="V65" i="48"/>
  <c r="D66" i="48"/>
  <c r="T66" i="48"/>
  <c r="AJ66" i="48"/>
  <c r="R68" i="48"/>
  <c r="AH68" i="48"/>
  <c r="Q69" i="48"/>
  <c r="AG69" i="48"/>
  <c r="P70" i="48"/>
  <c r="AF70" i="48"/>
  <c r="O71" i="48"/>
  <c r="AE71" i="48"/>
  <c r="N72" i="48"/>
  <c r="AD72" i="48"/>
  <c r="M73" i="48"/>
  <c r="AC73" i="48"/>
  <c r="O74" i="48"/>
  <c r="AE74" i="48"/>
  <c r="N75" i="48"/>
  <c r="AI75" i="48"/>
  <c r="AF77" i="48"/>
  <c r="I79" i="48"/>
  <c r="F81" i="48"/>
  <c r="D83" i="48"/>
  <c r="AI84" i="48"/>
  <c r="Z96" i="48"/>
  <c r="W98" i="48"/>
  <c r="U100" i="48"/>
  <c r="S102" i="48"/>
  <c r="M105" i="48"/>
  <c r="K107" i="48"/>
  <c r="Y59" i="48"/>
  <c r="H60" i="48"/>
  <c r="X60" i="48"/>
  <c r="G61" i="48"/>
  <c r="W61" i="48"/>
  <c r="F62" i="48"/>
  <c r="V62" i="48"/>
  <c r="E63" i="48"/>
  <c r="U63" i="48"/>
  <c r="D64" i="48"/>
  <c r="T64" i="48"/>
  <c r="AJ64" i="48"/>
  <c r="S65" i="48"/>
  <c r="AI65" i="48"/>
  <c r="Q66" i="48"/>
  <c r="AG66" i="48"/>
  <c r="S68" i="48"/>
  <c r="AI68" i="48"/>
  <c r="R69" i="48"/>
  <c r="AH69" i="48"/>
  <c r="Q70" i="48"/>
  <c r="AG70" i="48"/>
  <c r="P71" i="48"/>
  <c r="AF71" i="48"/>
  <c r="O72" i="48"/>
  <c r="AE72" i="48"/>
  <c r="N73" i="48"/>
  <c r="AD73" i="48"/>
  <c r="L74" i="48"/>
  <c r="AB74" i="48"/>
  <c r="K75" i="48"/>
  <c r="AE75" i="48"/>
  <c r="S77" i="48"/>
  <c r="R78" i="48"/>
  <c r="K80" i="48"/>
  <c r="I82" i="48"/>
  <c r="G84" i="48"/>
  <c r="N96" i="48"/>
  <c r="K98" i="48"/>
  <c r="I100" i="48"/>
  <c r="G102" i="48"/>
  <c r="Q105" i="48"/>
  <c r="O107" i="48"/>
  <c r="R77" i="48"/>
  <c r="AH77" i="48"/>
  <c r="Q78" i="48"/>
  <c r="AG78" i="48"/>
  <c r="P79" i="48"/>
  <c r="AF79" i="48"/>
  <c r="N80" i="48"/>
  <c r="AD80" i="48"/>
  <c r="M81" i="48"/>
  <c r="AC81" i="48"/>
  <c r="L82" i="48"/>
  <c r="AB82" i="48"/>
  <c r="K83" i="48"/>
  <c r="AA83" i="48"/>
  <c r="J84" i="48"/>
  <c r="Z84" i="48"/>
  <c r="J95" i="48"/>
  <c r="Z95" i="48"/>
  <c r="I96" i="48"/>
  <c r="Y96" i="48"/>
  <c r="K97" i="48"/>
  <c r="AA97" i="48"/>
  <c r="J98" i="48"/>
  <c r="Z98" i="48"/>
  <c r="I99" i="48"/>
  <c r="Y99" i="48"/>
  <c r="H100" i="48"/>
  <c r="X100" i="48"/>
  <c r="G101" i="48"/>
  <c r="W101" i="48"/>
  <c r="F102" i="48"/>
  <c r="V102" i="48"/>
  <c r="E104" i="48"/>
  <c r="U104" i="48"/>
  <c r="D105" i="48"/>
  <c r="T105" i="48"/>
  <c r="AJ105" i="48"/>
  <c r="S106" i="48"/>
  <c r="AI106" i="48"/>
  <c r="R107" i="48"/>
  <c r="G108" i="48"/>
  <c r="Q108" i="48"/>
  <c r="AA78" i="48"/>
  <c r="J79" i="48"/>
  <c r="Z79" i="48"/>
  <c r="H80" i="48"/>
  <c r="X80" i="48"/>
  <c r="G81" i="48"/>
  <c r="W81" i="48"/>
  <c r="F82" i="48"/>
  <c r="V82" i="48"/>
  <c r="E83" i="48"/>
  <c r="U83" i="48"/>
  <c r="D84" i="48"/>
  <c r="T84" i="48"/>
  <c r="AJ84" i="48"/>
  <c r="P95" i="48"/>
  <c r="AF95" i="48"/>
  <c r="O96" i="48"/>
  <c r="AE96" i="48"/>
  <c r="M97" i="48"/>
  <c r="AC97" i="48"/>
  <c r="L98" i="48"/>
  <c r="AB98" i="48"/>
  <c r="K99" i="48"/>
  <c r="AA99" i="48"/>
  <c r="J100" i="48"/>
  <c r="Z100" i="48"/>
  <c r="I101" i="48"/>
  <c r="Y101" i="48"/>
  <c r="H102" i="48"/>
  <c r="X102" i="48"/>
  <c r="G104" i="48"/>
  <c r="W104" i="48"/>
  <c r="F105" i="48"/>
  <c r="V105" i="48"/>
  <c r="E106" i="48"/>
  <c r="U106" i="48"/>
  <c r="D107" i="48"/>
  <c r="T107" i="48"/>
  <c r="K108" i="48"/>
  <c r="R75" i="48"/>
  <c r="AH75" i="48"/>
  <c r="Q77" i="48"/>
  <c r="AG77" i="48"/>
  <c r="P78" i="48"/>
  <c r="AF78" i="48"/>
  <c r="O79" i="48"/>
  <c r="AE79" i="48"/>
  <c r="M80" i="48"/>
  <c r="AC80" i="48"/>
  <c r="L81" i="48"/>
  <c r="AB81" i="48"/>
  <c r="K82" i="48"/>
  <c r="AA82" i="48"/>
  <c r="J83" i="48"/>
  <c r="Z83" i="48"/>
  <c r="I84" i="48"/>
  <c r="Y84" i="48"/>
  <c r="I95" i="48"/>
  <c r="Y95" i="48"/>
  <c r="H96" i="48"/>
  <c r="X96" i="48"/>
  <c r="F97" i="48"/>
  <c r="V97" i="48"/>
  <c r="E98" i="48"/>
  <c r="U98" i="48"/>
  <c r="D99" i="48"/>
  <c r="T99" i="48"/>
  <c r="AJ99" i="48"/>
  <c r="S100" i="48"/>
  <c r="AI100" i="48"/>
  <c r="R101" i="48"/>
  <c r="AH101" i="48"/>
  <c r="Q102" i="48"/>
  <c r="AG102" i="48"/>
  <c r="P104" i="48"/>
  <c r="AF104" i="48"/>
  <c r="O105" i="48"/>
  <c r="AE105" i="48"/>
  <c r="N106" i="48"/>
  <c r="AD106" i="48"/>
  <c r="M107" i="48"/>
  <c r="AE107" i="48"/>
  <c r="AG108" i="48"/>
  <c r="AI108" i="48"/>
  <c r="Q109" i="48"/>
  <c r="AG109" i="48"/>
  <c r="P110" i="48"/>
  <c r="AF110" i="48"/>
  <c r="O111" i="48"/>
  <c r="AE111" i="48"/>
  <c r="N113" i="48"/>
  <c r="AD113" i="48"/>
  <c r="M114" i="48"/>
  <c r="AC114" i="48"/>
  <c r="L115" i="48"/>
  <c r="AB115" i="48"/>
  <c r="K116" i="48"/>
  <c r="AA116" i="48"/>
  <c r="I117" i="48"/>
  <c r="Y117" i="48"/>
  <c r="H118" i="48"/>
  <c r="X118" i="48"/>
  <c r="G119" i="48"/>
  <c r="W119" i="48"/>
  <c r="F120" i="48"/>
  <c r="V120" i="48"/>
  <c r="F122" i="48"/>
  <c r="V122" i="48"/>
  <c r="E123" i="48"/>
  <c r="U123" i="48"/>
  <c r="D124" i="48"/>
  <c r="T124" i="48"/>
  <c r="AJ124" i="48"/>
  <c r="S125" i="48"/>
  <c r="AI125" i="48"/>
  <c r="R126" i="48"/>
  <c r="AH126" i="48"/>
  <c r="Q127" i="48"/>
  <c r="AG127" i="48"/>
  <c r="P128" i="48"/>
  <c r="AF128" i="48"/>
  <c r="N129" i="48"/>
  <c r="AC107" i="48"/>
  <c r="L108" i="48"/>
  <c r="AB108" i="48"/>
  <c r="J109" i="48"/>
  <c r="Z109" i="48"/>
  <c r="I110" i="48"/>
  <c r="Y110" i="48"/>
  <c r="H111" i="48"/>
  <c r="X111" i="48"/>
  <c r="G113" i="48"/>
  <c r="W113" i="48"/>
  <c r="F114" i="48"/>
  <c r="V114" i="48"/>
  <c r="E115" i="48"/>
  <c r="U115" i="48"/>
  <c r="D116" i="48"/>
  <c r="T116" i="48"/>
  <c r="AJ116" i="48"/>
  <c r="R117" i="48"/>
  <c r="AH117" i="48"/>
  <c r="Q118" i="48"/>
  <c r="AG118" i="48"/>
  <c r="P119" i="48"/>
  <c r="AF119" i="48"/>
  <c r="O120" i="48"/>
  <c r="AE120" i="48"/>
  <c r="O122" i="48"/>
  <c r="AE122" i="48"/>
  <c r="N123" i="48"/>
  <c r="AD123" i="48"/>
  <c r="M124" i="48"/>
  <c r="AC124" i="48"/>
  <c r="L125" i="48"/>
  <c r="AB125" i="48"/>
  <c r="K126" i="48"/>
  <c r="AA126" i="48"/>
  <c r="J127" i="48"/>
  <c r="Z127" i="48"/>
  <c r="I128" i="48"/>
  <c r="Y128" i="48"/>
  <c r="K129" i="48"/>
  <c r="E131" i="48"/>
  <c r="AE109" i="48"/>
  <c r="N110" i="48"/>
  <c r="AD110" i="48"/>
  <c r="M111" i="48"/>
  <c r="AC111" i="48"/>
  <c r="L113" i="48"/>
  <c r="AB113" i="48"/>
  <c r="K114" i="48"/>
  <c r="AA114" i="48"/>
  <c r="J115" i="48"/>
  <c r="Z115" i="48"/>
  <c r="I116" i="48"/>
  <c r="Y116" i="48"/>
  <c r="K117" i="48"/>
  <c r="AA117" i="48"/>
  <c r="J118" i="48"/>
  <c r="Z118" i="48"/>
  <c r="I119" i="48"/>
  <c r="Y119" i="48"/>
  <c r="H120" i="48"/>
  <c r="X120" i="48"/>
  <c r="D122" i="48"/>
  <c r="T122" i="48"/>
  <c r="AJ122" i="48"/>
  <c r="S123" i="48"/>
  <c r="AI123" i="48"/>
  <c r="R124" i="48"/>
  <c r="AH124" i="48"/>
  <c r="Q125" i="48"/>
  <c r="AG125" i="48"/>
  <c r="P126" i="48"/>
  <c r="AF126" i="48"/>
  <c r="O127" i="48"/>
  <c r="AE127" i="48"/>
  <c r="N128" i="48"/>
  <c r="AD128" i="48"/>
  <c r="L129" i="48"/>
  <c r="I131" i="48"/>
  <c r="N108" i="48"/>
  <c r="AD108" i="48"/>
  <c r="L109" i="48"/>
  <c r="T55" i="48"/>
  <c r="AJ55" i="48"/>
  <c r="S56" i="48"/>
  <c r="AI56" i="48"/>
  <c r="R57" i="48"/>
  <c r="AH57" i="48"/>
  <c r="R59" i="48"/>
  <c r="F60" i="48"/>
  <c r="E61" i="48"/>
  <c r="D62" i="48"/>
  <c r="AJ62" i="48"/>
  <c r="D17" i="48"/>
  <c r="D8" i="49"/>
  <c r="T17" i="48"/>
  <c r="T8" i="49"/>
  <c r="AJ17" i="48"/>
  <c r="AJ8" i="49"/>
  <c r="S18" i="48"/>
  <c r="S9" i="49"/>
  <c r="AI18" i="48"/>
  <c r="AI9" i="49"/>
  <c r="R19" i="48"/>
  <c r="R10" i="49"/>
  <c r="AH19" i="48"/>
  <c r="AH10" i="49"/>
  <c r="Q20" i="48"/>
  <c r="Q11" i="49"/>
  <c r="AG20" i="48"/>
  <c r="AG11" i="49"/>
  <c r="P21" i="48"/>
  <c r="P12" i="49"/>
  <c r="AF21" i="48"/>
  <c r="AF12" i="49"/>
  <c r="O23" i="48"/>
  <c r="AE23" i="48"/>
  <c r="N24" i="48"/>
  <c r="AD24" i="48"/>
  <c r="M25" i="48"/>
  <c r="AC25" i="48"/>
  <c r="O26" i="48"/>
  <c r="AE26" i="48"/>
  <c r="N27" i="48"/>
  <c r="AD27" i="48"/>
  <c r="M28" i="48"/>
  <c r="AC28" i="48"/>
  <c r="L29" i="48"/>
  <c r="AB29" i="48"/>
  <c r="K30" i="48"/>
  <c r="AA30" i="48"/>
  <c r="I32" i="48"/>
  <c r="Y32" i="48"/>
  <c r="H33" i="48"/>
  <c r="X33" i="48"/>
  <c r="G34" i="48"/>
  <c r="W34" i="48"/>
  <c r="F35" i="48"/>
  <c r="V35" i="48"/>
  <c r="E36" i="48"/>
  <c r="U36" i="48"/>
  <c r="D37" i="48"/>
  <c r="T37" i="48"/>
  <c r="AJ37" i="48"/>
  <c r="S38" i="48"/>
  <c r="AI38" i="48"/>
  <c r="R39" i="48"/>
  <c r="AH39" i="48"/>
  <c r="P41" i="48"/>
  <c r="AF41" i="48"/>
  <c r="O42" i="48"/>
  <c r="AE42" i="48"/>
  <c r="N43" i="48"/>
  <c r="AD43" i="48"/>
  <c r="M44" i="48"/>
  <c r="AC44" i="48"/>
  <c r="L45" i="48"/>
  <c r="AB45" i="48"/>
  <c r="J46" i="48"/>
  <c r="Z46" i="48"/>
  <c r="I47" i="48"/>
  <c r="Y47" i="48"/>
  <c r="H48" i="48"/>
  <c r="X48" i="48"/>
  <c r="G50" i="48"/>
  <c r="W50" i="48"/>
  <c r="F51" i="48"/>
  <c r="V51" i="48"/>
  <c r="D52" i="48"/>
  <c r="T52" i="48"/>
  <c r="AJ52" i="48"/>
  <c r="S53" i="48"/>
  <c r="AI53" i="48"/>
  <c r="R54" i="48"/>
  <c r="AH54" i="48"/>
  <c r="Q55" i="48"/>
  <c r="AG55" i="48"/>
  <c r="P56" i="48"/>
  <c r="AF56" i="48"/>
  <c r="O57" i="48"/>
  <c r="AE57" i="48"/>
  <c r="N59" i="48"/>
  <c r="AI59" i="48"/>
  <c r="AG60" i="48"/>
  <c r="AF61" i="48"/>
  <c r="AE62" i="48"/>
  <c r="F64" i="48"/>
  <c r="M17" i="48"/>
  <c r="M8" i="49"/>
  <c r="AC17" i="48"/>
  <c r="AC8" i="49"/>
  <c r="L18" i="48"/>
  <c r="L9" i="49"/>
  <c r="AB18" i="48"/>
  <c r="AB9" i="49"/>
  <c r="K19" i="48"/>
  <c r="K10" i="49"/>
  <c r="AA19" i="48"/>
  <c r="AA10" i="49"/>
  <c r="J20" i="48"/>
  <c r="J11" i="49"/>
  <c r="Z20" i="48"/>
  <c r="Z11" i="49"/>
  <c r="I21" i="48"/>
  <c r="I12" i="49"/>
  <c r="Y21" i="48"/>
  <c r="Y12" i="49"/>
  <c r="H23" i="48"/>
  <c r="X23" i="48"/>
  <c r="G24" i="48"/>
  <c r="W24" i="48"/>
  <c r="F25" i="48"/>
  <c r="V25" i="48"/>
  <c r="D26" i="48"/>
  <c r="T26" i="48"/>
  <c r="AJ26" i="48"/>
  <c r="S27" i="48"/>
  <c r="AI27" i="48"/>
  <c r="R28" i="48"/>
  <c r="AH28" i="48"/>
  <c r="Q29" i="48"/>
  <c r="AG29" i="48"/>
  <c r="P30" i="48"/>
  <c r="AF30" i="48"/>
  <c r="N32" i="48"/>
  <c r="AD32" i="48"/>
  <c r="M33" i="48"/>
  <c r="AC33" i="48"/>
  <c r="L34" i="48"/>
  <c r="AB34" i="48"/>
  <c r="K35" i="48"/>
  <c r="AA35" i="48"/>
  <c r="J36" i="48"/>
  <c r="Z36" i="48"/>
  <c r="I37" i="48"/>
  <c r="Y37" i="48"/>
  <c r="H38" i="48"/>
  <c r="X38" i="48"/>
  <c r="G39" i="48"/>
  <c r="W39" i="48"/>
  <c r="E41" i="48"/>
  <c r="U41" i="48"/>
  <c r="D42" i="48"/>
  <c r="T42" i="48"/>
  <c r="AJ42" i="48"/>
  <c r="S43" i="48"/>
  <c r="AI43" i="48"/>
  <c r="R44" i="48"/>
  <c r="AH44" i="48"/>
  <c r="Q45" i="48"/>
  <c r="AG45" i="48"/>
  <c r="S46" i="48"/>
  <c r="AI46" i="48"/>
  <c r="R47" i="48"/>
  <c r="AH47" i="48"/>
  <c r="Q48" i="48"/>
  <c r="AG48" i="48"/>
  <c r="P50" i="48"/>
  <c r="AF50" i="48"/>
  <c r="O51" i="48"/>
  <c r="AE51" i="48"/>
  <c r="M52" i="48"/>
  <c r="AC52" i="48"/>
  <c r="L53" i="48"/>
  <c r="AB53" i="48"/>
  <c r="K54" i="48"/>
  <c r="AA54" i="48"/>
  <c r="J55" i="48"/>
  <c r="Z55" i="48"/>
  <c r="I56" i="48"/>
  <c r="Y56" i="48"/>
  <c r="H57" i="48"/>
  <c r="X57" i="48"/>
  <c r="G59" i="48"/>
  <c r="Z59" i="48"/>
  <c r="R60" i="48"/>
  <c r="Q61" i="48"/>
  <c r="P62" i="48"/>
  <c r="O63" i="48"/>
  <c r="S16" i="48"/>
  <c r="S7" i="49"/>
  <c r="AI16" i="48"/>
  <c r="AI7" i="49"/>
  <c r="R17" i="48"/>
  <c r="R8" i="49"/>
  <c r="AH17" i="48"/>
  <c r="AH8" i="49"/>
  <c r="Q18" i="48"/>
  <c r="Q9" i="49"/>
  <c r="AG18" i="48"/>
  <c r="AG9" i="49"/>
  <c r="P19" i="48"/>
  <c r="P10" i="49"/>
  <c r="AF19" i="48"/>
  <c r="AF10" i="49"/>
  <c r="O20" i="48"/>
  <c r="O11" i="49"/>
  <c r="AE20" i="48"/>
  <c r="AE11" i="49"/>
  <c r="N21" i="48"/>
  <c r="N12" i="49"/>
  <c r="AD21" i="48"/>
  <c r="AD12" i="49"/>
  <c r="M23" i="48"/>
  <c r="AC23" i="48"/>
  <c r="L24" i="48"/>
  <c r="AB24" i="48"/>
  <c r="K25" i="48"/>
  <c r="AA25" i="48"/>
  <c r="I26" i="48"/>
  <c r="Y26" i="48"/>
  <c r="H27" i="48"/>
  <c r="X27" i="48"/>
  <c r="G28" i="48"/>
  <c r="W28" i="48"/>
  <c r="F29" i="48"/>
  <c r="V29" i="48"/>
  <c r="E30" i="48"/>
  <c r="U30" i="48"/>
  <c r="G32" i="48"/>
  <c r="W32" i="48"/>
  <c r="F33" i="48"/>
  <c r="V33" i="48"/>
  <c r="E34" i="48"/>
  <c r="U34" i="48"/>
  <c r="D35" i="48"/>
  <c r="T35" i="48"/>
  <c r="AJ35" i="48"/>
  <c r="S36" i="48"/>
  <c r="AI36" i="48"/>
  <c r="R37" i="48"/>
  <c r="AH37" i="48"/>
  <c r="Q38" i="48"/>
  <c r="AG38" i="48"/>
  <c r="P39" i="48"/>
  <c r="AF39" i="48"/>
  <c r="N41" i="48"/>
  <c r="AD41" i="48"/>
  <c r="M42" i="48"/>
  <c r="AC42" i="48"/>
  <c r="L43" i="48"/>
  <c r="AB43" i="48"/>
  <c r="K44" i="48"/>
  <c r="AA44" i="48"/>
  <c r="J45" i="48"/>
  <c r="Z45" i="48"/>
  <c r="H46" i="48"/>
  <c r="X46" i="48"/>
  <c r="G47" i="48"/>
  <c r="W47" i="48"/>
  <c r="F48" i="48"/>
  <c r="V48" i="48"/>
  <c r="E50" i="48"/>
  <c r="U50" i="48"/>
  <c r="D51" i="48"/>
  <c r="T51" i="48"/>
  <c r="AJ51" i="48"/>
  <c r="R52" i="48"/>
  <c r="AH52" i="48"/>
  <c r="Q53" i="48"/>
  <c r="AG53" i="48"/>
  <c r="P54" i="48"/>
  <c r="AF54" i="48"/>
  <c r="O55" i="48"/>
  <c r="AE55" i="48"/>
  <c r="N56" i="48"/>
  <c r="AD56" i="48"/>
  <c r="M57" i="48"/>
  <c r="AC57" i="48"/>
  <c r="L59" i="48"/>
  <c r="AF59" i="48"/>
  <c r="AC60" i="48"/>
  <c r="AB61" i="48"/>
  <c r="AA62" i="48"/>
  <c r="AE63" i="48"/>
  <c r="AD63" i="48"/>
  <c r="M64" i="48"/>
  <c r="AC64" i="48"/>
  <c r="L65" i="48"/>
  <c r="AB65" i="48"/>
  <c r="J66" i="48"/>
  <c r="Z66" i="48"/>
  <c r="H68" i="48"/>
  <c r="X68" i="48"/>
  <c r="G69" i="48"/>
  <c r="W69" i="48"/>
  <c r="F70" i="48"/>
  <c r="V70" i="48"/>
  <c r="E71" i="48"/>
  <c r="U71" i="48"/>
  <c r="D72" i="48"/>
  <c r="T72" i="48"/>
  <c r="AJ72" i="48"/>
  <c r="S73" i="48"/>
  <c r="AI73" i="48"/>
  <c r="Q74" i="48"/>
  <c r="AG74" i="48"/>
  <c r="P75" i="48"/>
  <c r="F77" i="48"/>
  <c r="AJ77" i="48"/>
  <c r="Q79" i="48"/>
  <c r="N81" i="48"/>
  <c r="L83" i="48"/>
  <c r="S95" i="48"/>
  <c r="P97" i="48"/>
  <c r="N99" i="48"/>
  <c r="L101" i="48"/>
  <c r="F104" i="48"/>
  <c r="D106" i="48"/>
  <c r="R64" i="48"/>
  <c r="AH64" i="48"/>
  <c r="Q65" i="48"/>
  <c r="AG65" i="48"/>
  <c r="S66" i="48"/>
  <c r="AI66" i="48"/>
  <c r="Q68" i="48"/>
  <c r="AG68" i="48"/>
  <c r="P69" i="48"/>
  <c r="AF69" i="48"/>
  <c r="O70" i="48"/>
  <c r="AE70" i="48"/>
  <c r="N71" i="48"/>
  <c r="AD71" i="48"/>
  <c r="M72" i="48"/>
  <c r="AC72" i="48"/>
  <c r="L73" i="48"/>
  <c r="AB73" i="48"/>
  <c r="J74" i="48"/>
  <c r="Z74" i="48"/>
  <c r="I75" i="48"/>
  <c r="AB75" i="48"/>
  <c r="W77" i="48"/>
  <c r="V78" i="48"/>
  <c r="AI80" i="48"/>
  <c r="AG82" i="48"/>
  <c r="AE84" i="48"/>
  <c r="V96" i="48"/>
  <c r="S98" i="48"/>
  <c r="Q100" i="48"/>
  <c r="O102" i="48"/>
  <c r="I105" i="48"/>
  <c r="G107" i="48"/>
  <c r="O60" i="48"/>
  <c r="AE60" i="48"/>
  <c r="N61" i="48"/>
  <c r="AD61" i="48"/>
  <c r="M62" i="48"/>
  <c r="AC62" i="48"/>
  <c r="L63" i="48"/>
  <c r="AB63" i="48"/>
  <c r="K64" i="48"/>
  <c r="AA64" i="48"/>
  <c r="J65" i="48"/>
  <c r="Z65" i="48"/>
  <c r="H66" i="48"/>
  <c r="X66" i="48"/>
  <c r="F68" i="48"/>
  <c r="V68" i="48"/>
  <c r="E69" i="48"/>
  <c r="U69" i="48"/>
  <c r="D70" i="48"/>
  <c r="T70" i="48"/>
  <c r="AJ70" i="48"/>
  <c r="S71" i="48"/>
  <c r="AI71" i="48"/>
  <c r="R72" i="48"/>
  <c r="AH72" i="48"/>
  <c r="Q73" i="48"/>
  <c r="AG73" i="48"/>
  <c r="S74" i="48"/>
  <c r="AI74" i="48"/>
  <c r="S75" i="48"/>
  <c r="H77" i="48"/>
  <c r="G78" i="48"/>
  <c r="Y79" i="48"/>
  <c r="V81" i="48"/>
  <c r="T83" i="48"/>
  <c r="K95" i="48"/>
  <c r="H97" i="48"/>
  <c r="F99" i="48"/>
  <c r="D101" i="48"/>
  <c r="AI102" i="48"/>
  <c r="AC105" i="48"/>
  <c r="AB107" i="48"/>
  <c r="AC59" i="48"/>
  <c r="L60" i="48"/>
  <c r="AB60" i="48"/>
  <c r="K61" i="48"/>
  <c r="AA61" i="48"/>
  <c r="J62" i="48"/>
  <c r="Z62" i="48"/>
  <c r="I63" i="48"/>
  <c r="Y63" i="48"/>
  <c r="H64" i="48"/>
  <c r="X64" i="48"/>
  <c r="G65" i="48"/>
  <c r="W65" i="48"/>
  <c r="E66" i="48"/>
  <c r="U66" i="48"/>
  <c r="G68" i="48"/>
  <c r="W68" i="48"/>
  <c r="F69" i="48"/>
  <c r="V69" i="48"/>
  <c r="E70" i="48"/>
  <c r="U70" i="48"/>
  <c r="D71" i="48"/>
  <c r="T71" i="48"/>
  <c r="AJ71" i="48"/>
  <c r="S72" i="48"/>
  <c r="AI72" i="48"/>
  <c r="R73" i="48"/>
  <c r="AH73" i="48"/>
  <c r="P74" i="48"/>
  <c r="AF74" i="48"/>
  <c r="O75" i="48"/>
  <c r="AJ75" i="48"/>
  <c r="AA77" i="48"/>
  <c r="AD78" i="48"/>
  <c r="AA80" i="48"/>
  <c r="Y82" i="48"/>
  <c r="W84" i="48"/>
  <c r="AD96" i="48"/>
  <c r="AA98" i="48"/>
  <c r="Y100" i="48"/>
  <c r="W102" i="48"/>
  <c r="AG105" i="48"/>
  <c r="AH107" i="48"/>
  <c r="V77" i="48"/>
  <c r="E78" i="48"/>
  <c r="U78" i="48"/>
  <c r="D79" i="48"/>
  <c r="T79" i="48"/>
  <c r="AJ79" i="48"/>
  <c r="R80" i="48"/>
  <c r="AH80" i="48"/>
  <c r="Q81" i="48"/>
  <c r="AG81" i="48"/>
  <c r="P82" i="48"/>
  <c r="AF82" i="48"/>
  <c r="O83" i="48"/>
  <c r="AE83" i="48"/>
  <c r="N84" i="48"/>
  <c r="AD84" i="48"/>
  <c r="N95" i="48"/>
  <c r="AD95" i="48"/>
  <c r="M96" i="48"/>
  <c r="AC96" i="48"/>
  <c r="O97" i="48"/>
  <c r="AE97" i="48"/>
  <c r="N98" i="48"/>
  <c r="AD98" i="48"/>
  <c r="M99" i="48"/>
  <c r="AC99" i="48"/>
  <c r="L100" i="48"/>
  <c r="AB100" i="48"/>
  <c r="K101" i="48"/>
  <c r="AA101" i="48"/>
  <c r="J102" i="48"/>
  <c r="Z102" i="48"/>
  <c r="I104" i="48"/>
  <c r="Y104" i="48"/>
  <c r="H105" i="48"/>
  <c r="X105" i="48"/>
  <c r="G106" i="48"/>
  <c r="W106" i="48"/>
  <c r="F107" i="48"/>
  <c r="V107" i="48"/>
  <c r="O108" i="48"/>
  <c r="Y108" i="48"/>
  <c r="AE78" i="48"/>
  <c r="N79" i="48"/>
  <c r="AD79" i="48"/>
  <c r="L80" i="48"/>
  <c r="AB80" i="48"/>
  <c r="K81" i="48"/>
  <c r="AA81" i="48"/>
  <c r="J82" i="48"/>
  <c r="Z82" i="48"/>
  <c r="I83" i="48"/>
  <c r="Y83" i="48"/>
  <c r="H84" i="48"/>
  <c r="X84" i="48"/>
  <c r="D95" i="48"/>
  <c r="T95" i="48"/>
  <c r="AJ95" i="48"/>
  <c r="S96" i="48"/>
  <c r="AI96" i="48"/>
  <c r="Q97" i="48"/>
  <c r="AG97" i="48"/>
  <c r="P98" i="48"/>
  <c r="AF98" i="48"/>
  <c r="O99" i="48"/>
  <c r="AE99" i="48"/>
  <c r="N100" i="48"/>
  <c r="AD100" i="48"/>
  <c r="M101" i="48"/>
  <c r="AC101" i="48"/>
  <c r="L102" i="48"/>
  <c r="AB102" i="48"/>
  <c r="K104" i="48"/>
  <c r="AA104" i="48"/>
  <c r="J105" i="48"/>
  <c r="Z105" i="48"/>
  <c r="I106" i="48"/>
  <c r="Y106" i="48"/>
  <c r="H107" i="48"/>
  <c r="X107" i="48"/>
  <c r="S108" i="48"/>
  <c r="V75" i="48"/>
  <c r="E77" i="48"/>
  <c r="U77" i="48"/>
  <c r="D78" i="48"/>
  <c r="T78" i="48"/>
  <c r="AJ78" i="48"/>
  <c r="S79" i="48"/>
  <c r="AI79" i="48"/>
  <c r="Q80" i="48"/>
  <c r="AG80" i="48"/>
  <c r="P81" i="48"/>
  <c r="AF81" i="48"/>
  <c r="O82" i="48"/>
  <c r="AE82" i="48"/>
  <c r="N83" i="48"/>
  <c r="AD83" i="48"/>
  <c r="M84" i="48"/>
  <c r="AC84" i="48"/>
  <c r="M95" i="48"/>
  <c r="AC95" i="48"/>
  <c r="L96" i="48"/>
  <c r="AB96" i="48"/>
  <c r="J97" i="48"/>
  <c r="Z97" i="48"/>
  <c r="I98" i="48"/>
  <c r="Y98" i="48"/>
  <c r="H99" i="48"/>
  <c r="X99" i="48"/>
  <c r="G100" i="48"/>
  <c r="W100" i="48"/>
  <c r="F101" i="48"/>
  <c r="V101" i="48"/>
  <c r="E102" i="48"/>
  <c r="U102" i="48"/>
  <c r="D104" i="48"/>
  <c r="T104" i="48"/>
  <c r="AJ104" i="48"/>
  <c r="S105" i="48"/>
  <c r="AI105" i="48"/>
  <c r="R106" i="48"/>
  <c r="AH106" i="48"/>
  <c r="Q107" i="48"/>
  <c r="E108" i="48"/>
  <c r="O109" i="48"/>
  <c r="E109" i="48"/>
  <c r="U109" i="48"/>
  <c r="D110" i="48"/>
  <c r="T110" i="48"/>
  <c r="AJ110" i="48"/>
  <c r="S111" i="48"/>
  <c r="AI111" i="48"/>
  <c r="R113" i="48"/>
  <c r="AH113" i="48"/>
  <c r="Q114" i="48"/>
  <c r="AG114" i="48"/>
  <c r="P115" i="48"/>
  <c r="AF115" i="48"/>
  <c r="O116" i="48"/>
  <c r="AE116" i="48"/>
  <c r="M117" i="48"/>
  <c r="AC117" i="48"/>
  <c r="L118" i="48"/>
  <c r="AB118" i="48"/>
  <c r="K119" i="48"/>
  <c r="AA119" i="48"/>
  <c r="J120" i="48"/>
  <c r="Z120" i="48"/>
  <c r="J122" i="48"/>
  <c r="Z122" i="48"/>
  <c r="I123" i="48"/>
  <c r="Y123" i="48"/>
  <c r="H124" i="48"/>
  <c r="X124" i="48"/>
  <c r="G125" i="48"/>
  <c r="W125" i="48"/>
  <c r="F126" i="48"/>
  <c r="V126" i="48"/>
  <c r="E127" i="48"/>
  <c r="U127" i="48"/>
  <c r="D128" i="48"/>
  <c r="T128" i="48"/>
  <c r="AJ128" i="48"/>
  <c r="R129" i="48"/>
  <c r="AG107" i="48"/>
  <c r="P108" i="48"/>
  <c r="AF108" i="48"/>
  <c r="N109" i="48"/>
  <c r="AD109" i="48"/>
  <c r="M110" i="48"/>
  <c r="AC110" i="48"/>
  <c r="L111" i="48"/>
  <c r="AB111" i="48"/>
  <c r="K113" i="48"/>
  <c r="AA113" i="48"/>
  <c r="J114" i="48"/>
  <c r="Z114" i="48"/>
  <c r="I115" i="48"/>
  <c r="Y115" i="48"/>
  <c r="H116" i="48"/>
  <c r="X116" i="48"/>
  <c r="F117" i="48"/>
  <c r="V117" i="48"/>
  <c r="E118" i="48"/>
  <c r="U118" i="48"/>
  <c r="D119" i="48"/>
  <c r="T119" i="48"/>
  <c r="AJ119" i="48"/>
  <c r="S120" i="48"/>
  <c r="AI120" i="48"/>
  <c r="S122" i="48"/>
  <c r="AI122" i="48"/>
  <c r="R123" i="48"/>
  <c r="AH123" i="48"/>
  <c r="Q124" i="48"/>
  <c r="AG124" i="48"/>
  <c r="P125" i="48"/>
  <c r="AF125" i="48"/>
  <c r="O126" i="48"/>
  <c r="AE126" i="48"/>
  <c r="N127" i="48"/>
  <c r="AD127" i="48"/>
  <c r="M128" i="48"/>
  <c r="AC128" i="48"/>
  <c r="O129" i="48"/>
  <c r="S109" i="48"/>
  <c r="AI109" i="48"/>
  <c r="R110" i="48"/>
  <c r="AH110" i="48"/>
  <c r="Q111" i="48"/>
  <c r="AG111" i="48"/>
  <c r="P113" i="48"/>
  <c r="AF113" i="48"/>
  <c r="O114" i="48"/>
  <c r="AE114" i="48"/>
  <c r="N115" i="48"/>
  <c r="AD115" i="48"/>
  <c r="M116" i="48"/>
  <c r="AC116" i="48"/>
  <c r="O117" i="48"/>
  <c r="AE117" i="48"/>
  <c r="N118" i="48"/>
  <c r="AD118" i="48"/>
  <c r="M119" i="48"/>
  <c r="AC119" i="48"/>
  <c r="L120" i="48"/>
  <c r="AB120" i="48"/>
  <c r="H122" i="48"/>
  <c r="X122" i="48"/>
  <c r="G123" i="48"/>
  <c r="W123" i="48"/>
  <c r="F124" i="48"/>
  <c r="V124" i="48"/>
  <c r="E125" i="48"/>
  <c r="U125" i="48"/>
  <c r="D126" i="48"/>
  <c r="T126" i="48"/>
  <c r="AJ126" i="48"/>
  <c r="S127" i="48"/>
  <c r="AI127" i="48"/>
  <c r="R128" i="48"/>
  <c r="AH128" i="48"/>
  <c r="P129" i="48"/>
  <c r="AI107" i="48"/>
  <c r="R108" i="48"/>
  <c r="AH108" i="48"/>
  <c r="P109" i="48"/>
  <c r="AF109" i="48"/>
  <c r="O110" i="48"/>
  <c r="AE110" i="48"/>
  <c r="N111" i="48"/>
  <c r="AD111" i="48"/>
  <c r="M113" i="48"/>
  <c r="AC113" i="48"/>
  <c r="D21" i="48"/>
  <c r="D12" i="49"/>
  <c r="T21" i="48"/>
  <c r="T12" i="49"/>
  <c r="AJ21" i="48"/>
  <c r="AJ12" i="49"/>
  <c r="S23" i="48"/>
  <c r="AI23" i="48"/>
  <c r="R24" i="48"/>
  <c r="AH24" i="48"/>
  <c r="Q25" i="48"/>
  <c r="AG25" i="48"/>
  <c r="S26" i="48"/>
  <c r="AI26" i="48"/>
  <c r="R27" i="48"/>
  <c r="AH27" i="48"/>
  <c r="Q28" i="48"/>
  <c r="AG28" i="48"/>
  <c r="P29" i="48"/>
  <c r="AF29" i="48"/>
  <c r="O30" i="48"/>
  <c r="AE30" i="48"/>
  <c r="M32" i="48"/>
  <c r="AC32" i="48"/>
  <c r="L33" i="48"/>
  <c r="AB33" i="48"/>
  <c r="K34" i="48"/>
  <c r="AA34" i="48"/>
  <c r="J35" i="48"/>
  <c r="Z35" i="48"/>
  <c r="I36" i="48"/>
  <c r="Y36" i="48"/>
  <c r="H37" i="48"/>
  <c r="X37" i="48"/>
  <c r="G38" i="48"/>
  <c r="W38" i="48"/>
  <c r="F39" i="48"/>
  <c r="V39" i="48"/>
  <c r="D41" i="48"/>
  <c r="T41" i="48"/>
  <c r="AJ41" i="48"/>
  <c r="S42" i="48"/>
  <c r="AI42" i="48"/>
  <c r="R43" i="48"/>
  <c r="AH43" i="48"/>
  <c r="Q44" i="48"/>
  <c r="AG44" i="48"/>
  <c r="P45" i="48"/>
  <c r="AF45" i="48"/>
  <c r="N46" i="48"/>
  <c r="AD46" i="48"/>
  <c r="M47" i="48"/>
  <c r="AC47" i="48"/>
  <c r="L48" i="48"/>
  <c r="AB48" i="48"/>
  <c r="K50" i="48"/>
  <c r="AA50" i="48"/>
  <c r="J51" i="48"/>
  <c r="Z51" i="48"/>
  <c r="H52" i="48"/>
  <c r="X52" i="48"/>
  <c r="G53" i="48"/>
  <c r="W53" i="48"/>
  <c r="F54" i="48"/>
  <c r="V54" i="48"/>
  <c r="E55" i="48"/>
  <c r="U55" i="48"/>
  <c r="D56" i="48"/>
  <c r="T56" i="48"/>
  <c r="AJ56" i="48"/>
  <c r="S57" i="48"/>
  <c r="AI57" i="48"/>
  <c r="S59" i="48"/>
  <c r="I60" i="48"/>
  <c r="H61" i="48"/>
  <c r="G62" i="48"/>
  <c r="F63" i="48"/>
  <c r="AH16" i="48"/>
  <c r="AH7" i="49"/>
  <c r="Q17" i="48"/>
  <c r="Q8" i="49"/>
  <c r="AG17" i="48"/>
  <c r="AG8" i="49"/>
  <c r="P18" i="48"/>
  <c r="P9" i="49"/>
  <c r="AF18" i="48"/>
  <c r="AF9" i="49"/>
  <c r="O19" i="48"/>
  <c r="O10" i="49"/>
  <c r="AE19" i="48"/>
  <c r="AE10" i="49"/>
  <c r="N20" i="48"/>
  <c r="N11" i="49"/>
  <c r="AD20" i="48"/>
  <c r="AD11" i="49"/>
  <c r="M21" i="48"/>
  <c r="M12" i="49"/>
  <c r="AC21" i="48"/>
  <c r="AC12" i="49"/>
  <c r="L23" i="48"/>
  <c r="AB23" i="48"/>
  <c r="K24" i="48"/>
  <c r="AA24" i="48"/>
  <c r="J25" i="48"/>
  <c r="Z25" i="48"/>
  <c r="H26" i="48"/>
  <c r="X26" i="48"/>
  <c r="G27" i="48"/>
  <c r="W27" i="48"/>
  <c r="F28" i="48"/>
  <c r="V28" i="48"/>
  <c r="E29" i="48"/>
  <c r="U29" i="48"/>
  <c r="D30" i="48"/>
  <c r="T30" i="48"/>
  <c r="AJ30" i="48"/>
  <c r="R32" i="48"/>
  <c r="AH32" i="48"/>
  <c r="Q33" i="48"/>
  <c r="AG33" i="48"/>
  <c r="P34" i="48"/>
  <c r="AF34" i="48"/>
  <c r="O35" i="48"/>
  <c r="AE35" i="48"/>
  <c r="N36" i="48"/>
  <c r="AD36" i="48"/>
  <c r="M37" i="48"/>
  <c r="AC37" i="48"/>
  <c r="L38" i="48"/>
  <c r="AB38" i="48"/>
  <c r="K39" i="48"/>
  <c r="AA39" i="48"/>
  <c r="I41" i="48"/>
  <c r="Y41" i="48"/>
  <c r="H42" i="48"/>
  <c r="X42" i="48"/>
  <c r="G43" i="48"/>
  <c r="W43" i="48"/>
  <c r="F44" i="48"/>
  <c r="V44" i="48"/>
  <c r="E45" i="48"/>
  <c r="U45" i="48"/>
  <c r="G46" i="48"/>
  <c r="W46" i="48"/>
  <c r="F47" i="48"/>
  <c r="V47" i="48"/>
  <c r="E48" i="48"/>
  <c r="U48" i="48"/>
  <c r="D50" i="48"/>
  <c r="T50" i="48"/>
  <c r="AJ50" i="48"/>
  <c r="S51" i="48"/>
  <c r="AI51" i="48"/>
  <c r="Q52" i="48"/>
  <c r="AG52" i="48"/>
  <c r="P53" i="48"/>
  <c r="AF53" i="48"/>
  <c r="O54" i="48"/>
  <c r="AE54" i="48"/>
  <c r="N55" i="48"/>
  <c r="AD55" i="48"/>
  <c r="M56" i="48"/>
  <c r="AC56" i="48"/>
  <c r="L57" i="48"/>
  <c r="AB57" i="48"/>
  <c r="K59" i="48"/>
  <c r="AE59" i="48"/>
  <c r="Z60" i="48"/>
  <c r="Y61" i="48"/>
  <c r="X62" i="48"/>
  <c r="AA63" i="48"/>
  <c r="W16" i="48"/>
  <c r="W7" i="49"/>
  <c r="F17" i="48"/>
  <c r="F8" i="49"/>
  <c r="V17" i="48"/>
  <c r="V8" i="49"/>
  <c r="E18" i="48"/>
  <c r="E9" i="49"/>
  <c r="U18" i="48"/>
  <c r="U9" i="49"/>
  <c r="D19" i="48"/>
  <c r="D10" i="49"/>
  <c r="T19" i="48"/>
  <c r="T10" i="49"/>
  <c r="AJ19" i="48"/>
  <c r="AJ10" i="49"/>
  <c r="S20" i="48"/>
  <c r="S11" i="49"/>
  <c r="AI20" i="48"/>
  <c r="AI11" i="49"/>
  <c r="R21" i="48"/>
  <c r="R12" i="49"/>
  <c r="AH21" i="48"/>
  <c r="AH12" i="49"/>
  <c r="Q23" i="48"/>
  <c r="AG23" i="48"/>
  <c r="P24" i="48"/>
  <c r="AF24" i="48"/>
  <c r="O25" i="48"/>
  <c r="AE25" i="48"/>
  <c r="M26" i="48"/>
  <c r="AC26" i="48"/>
  <c r="L27" i="48"/>
  <c r="AB27" i="48"/>
  <c r="K28" i="48"/>
  <c r="AA28" i="48"/>
  <c r="J29" i="48"/>
  <c r="Z29" i="48"/>
  <c r="I30" i="48"/>
  <c r="Y30" i="48"/>
  <c r="K32" i="48"/>
  <c r="AA32" i="48"/>
  <c r="J33" i="48"/>
  <c r="Z33" i="48"/>
  <c r="I34" i="48"/>
  <c r="Y34" i="48"/>
  <c r="H35" i="48"/>
  <c r="X35" i="48"/>
  <c r="G36" i="48"/>
  <c r="W36" i="48"/>
  <c r="F37" i="48"/>
  <c r="V37" i="48"/>
  <c r="E38" i="48"/>
  <c r="U38" i="48"/>
  <c r="D39" i="48"/>
  <c r="T39" i="48"/>
  <c r="AJ39" i="48"/>
  <c r="R41" i="48"/>
  <c r="AH41" i="48"/>
  <c r="Q42" i="48"/>
  <c r="AG42" i="48"/>
  <c r="P43" i="48"/>
  <c r="AF43" i="48"/>
  <c r="O44" i="48"/>
  <c r="AE44" i="48"/>
  <c r="N45" i="48"/>
  <c r="AD45" i="48"/>
  <c r="L46" i="48"/>
  <c r="AB46" i="48"/>
  <c r="K47" i="48"/>
  <c r="AA47" i="48"/>
  <c r="J48" i="48"/>
  <c r="Z48" i="48"/>
  <c r="I50" i="48"/>
  <c r="Y50" i="48"/>
  <c r="H51" i="48"/>
  <c r="X51" i="48"/>
  <c r="F52" i="48"/>
  <c r="V52" i="48"/>
  <c r="E53" i="48"/>
  <c r="U53" i="48"/>
  <c r="D54" i="48"/>
  <c r="T54" i="48"/>
  <c r="AJ54" i="48"/>
  <c r="S55" i="48"/>
  <c r="AI55" i="48"/>
  <c r="R56" i="48"/>
  <c r="AH56" i="48"/>
  <c r="Q57" i="48"/>
  <c r="AG57" i="48"/>
  <c r="P59" i="48"/>
  <c r="E60" i="48"/>
  <c r="D61" i="48"/>
  <c r="AJ61" i="48"/>
  <c r="AI62" i="48"/>
  <c r="N64" i="48"/>
  <c r="AH63" i="48"/>
  <c r="Q64" i="48"/>
  <c r="AG64" i="48"/>
  <c r="P65" i="48"/>
  <c r="AF65" i="48"/>
  <c r="N66" i="48"/>
  <c r="AD66" i="48"/>
  <c r="L68" i="48"/>
  <c r="AB68" i="48"/>
  <c r="K69" i="48"/>
  <c r="AA69" i="48"/>
  <c r="J70" i="48"/>
  <c r="Z70" i="48"/>
  <c r="I71" i="48"/>
  <c r="Y71" i="48"/>
  <c r="H72" i="48"/>
  <c r="X72" i="48"/>
  <c r="G73" i="48"/>
  <c r="W73" i="48"/>
  <c r="E74" i="48"/>
  <c r="U74" i="48"/>
  <c r="D75" i="48"/>
  <c r="U75" i="48"/>
  <c r="L77" i="48"/>
  <c r="K78" i="48"/>
  <c r="AG79" i="48"/>
  <c r="AD81" i="48"/>
  <c r="AB83" i="48"/>
  <c r="AI95" i="48"/>
  <c r="AF97" i="48"/>
  <c r="AD99" i="48"/>
  <c r="AB101" i="48"/>
  <c r="V104" i="48"/>
  <c r="T106" i="48"/>
  <c r="V64" i="48"/>
  <c r="E65" i="48"/>
  <c r="U65" i="48"/>
  <c r="G66" i="48"/>
  <c r="W66" i="48"/>
  <c r="E68" i="48"/>
  <c r="U68" i="48"/>
  <c r="D69" i="48"/>
  <c r="T69" i="48"/>
  <c r="AJ69" i="48"/>
  <c r="S70" i="48"/>
  <c r="AI70" i="48"/>
  <c r="R71" i="48"/>
  <c r="AH71" i="48"/>
  <c r="Q72" i="48"/>
  <c r="AG72" i="48"/>
  <c r="P73" i="48"/>
  <c r="AF73" i="48"/>
  <c r="N74" i="48"/>
  <c r="AD74" i="48"/>
  <c r="M75" i="48"/>
  <c r="AG75" i="48"/>
  <c r="AE77" i="48"/>
  <c r="E79" i="48"/>
  <c r="R81" i="48"/>
  <c r="P83" i="48"/>
  <c r="G95" i="48"/>
  <c r="D97" i="48"/>
  <c r="AI98" i="48"/>
  <c r="AG100" i="48"/>
  <c r="AE102" i="48"/>
  <c r="Y105" i="48"/>
  <c r="W107" i="48"/>
  <c r="S60" i="48"/>
  <c r="AI60" i="48"/>
  <c r="R61" i="48"/>
  <c r="AH61" i="48"/>
  <c r="Q62" i="48"/>
  <c r="AG62" i="48"/>
  <c r="P63" i="48"/>
  <c r="AF63" i="48"/>
  <c r="O64" i="48"/>
  <c r="AE64" i="48"/>
  <c r="N65" i="48"/>
  <c r="AD65" i="48"/>
  <c r="L66" i="48"/>
  <c r="AB66" i="48"/>
  <c r="J68" i="48"/>
  <c r="Z68" i="48"/>
  <c r="I69" i="48"/>
  <c r="Y69" i="48"/>
  <c r="H70" i="48"/>
  <c r="X70" i="48"/>
  <c r="G71" i="48"/>
  <c r="W71" i="48"/>
  <c r="F72" i="48"/>
  <c r="V72" i="48"/>
  <c r="E73" i="48"/>
  <c r="U73" i="48"/>
  <c r="G74" i="48"/>
  <c r="W74" i="48"/>
  <c r="F75" i="48"/>
  <c r="X75" i="48"/>
  <c r="P77" i="48"/>
  <c r="O78" i="48"/>
  <c r="G80" i="48"/>
  <c r="E82" i="48"/>
  <c r="AJ83" i="48"/>
  <c r="AA95" i="48"/>
  <c r="X97" i="48"/>
  <c r="V99" i="48"/>
  <c r="T101" i="48"/>
  <c r="N104" i="48"/>
  <c r="L106" i="48"/>
  <c r="Q59" i="48"/>
  <c r="AG59" i="48"/>
  <c r="P60" i="48"/>
  <c r="AF60" i="48"/>
  <c r="O61" i="48"/>
  <c r="AE61" i="48"/>
  <c r="N62" i="48"/>
  <c r="AD62" i="48"/>
  <c r="M63" i="48"/>
  <c r="AC63" i="48"/>
  <c r="L64" i="48"/>
  <c r="AB64" i="48"/>
  <c r="K65" i="48"/>
  <c r="AA65" i="48"/>
  <c r="I66" i="48"/>
  <c r="Y66" i="48"/>
  <c r="K68" i="48"/>
  <c r="AA68" i="48"/>
  <c r="J69" i="48"/>
  <c r="Z69" i="48"/>
  <c r="I70" i="48"/>
  <c r="Y70" i="48"/>
  <c r="H71" i="48"/>
  <c r="X71" i="48"/>
  <c r="G72" i="48"/>
  <c r="W72" i="48"/>
  <c r="F73" i="48"/>
  <c r="V73" i="48"/>
  <c r="D74" i="48"/>
  <c r="T74" i="48"/>
  <c r="AJ74" i="48"/>
  <c r="T75" i="48"/>
  <c r="D77" i="48"/>
  <c r="AI77" i="48"/>
  <c r="M79" i="48"/>
  <c r="J81" i="48"/>
  <c r="H83" i="48"/>
  <c r="O95" i="48"/>
  <c r="L97" i="48"/>
  <c r="J99" i="48"/>
  <c r="H101" i="48"/>
  <c r="R104" i="48"/>
  <c r="P106" i="48"/>
  <c r="J77" i="48"/>
  <c r="Z77" i="48"/>
  <c r="I78" i="48"/>
  <c r="Y78" i="48"/>
  <c r="H79" i="48"/>
  <c r="X79" i="48"/>
  <c r="F80" i="48"/>
  <c r="V80" i="48"/>
  <c r="E81" i="48"/>
  <c r="U81" i="48"/>
  <c r="D82" i="48"/>
  <c r="T82" i="48"/>
  <c r="AJ82" i="48"/>
  <c r="S83" i="48"/>
  <c r="AI83" i="48"/>
  <c r="R84" i="48"/>
  <c r="AH84" i="48"/>
  <c r="R95" i="48"/>
  <c r="AH95" i="48"/>
  <c r="Q96" i="48"/>
  <c r="AG96" i="48"/>
  <c r="S97" i="48"/>
  <c r="AI97" i="48"/>
  <c r="R98" i="48"/>
  <c r="AH98" i="48"/>
  <c r="Q99" i="48"/>
  <c r="AG99" i="48"/>
  <c r="P100" i="48"/>
  <c r="AF100" i="48"/>
  <c r="O101" i="48"/>
  <c r="AE101" i="48"/>
  <c r="N102" i="48"/>
  <c r="AD102" i="48"/>
  <c r="M104" i="48"/>
  <c r="AC104" i="48"/>
  <c r="L105" i="48"/>
  <c r="AB105" i="48"/>
  <c r="K106" i="48"/>
  <c r="AA106" i="48"/>
  <c r="J107" i="48"/>
  <c r="AA107" i="48"/>
  <c r="W108" i="48"/>
  <c r="G109" i="48"/>
  <c r="AI78" i="48"/>
  <c r="R79" i="48"/>
  <c r="AH79" i="48"/>
  <c r="P80" i="48"/>
  <c r="AF80" i="48"/>
  <c r="O81" i="48"/>
  <c r="AE81" i="48"/>
  <c r="N82" i="48"/>
  <c r="AD82" i="48"/>
  <c r="M83" i="48"/>
  <c r="AC83" i="48"/>
  <c r="L84" i="48"/>
  <c r="AB84" i="48"/>
  <c r="H95" i="48"/>
  <c r="X95" i="48"/>
  <c r="G96" i="48"/>
  <c r="W96" i="48"/>
  <c r="E97" i="48"/>
  <c r="U97" i="48"/>
  <c r="D98" i="48"/>
  <c r="T98" i="48"/>
  <c r="AJ98" i="48"/>
  <c r="S99" i="48"/>
  <c r="AI99" i="48"/>
  <c r="R100" i="48"/>
  <c r="AH100" i="48"/>
  <c r="Q101" i="48"/>
  <c r="AG101" i="48"/>
  <c r="P102" i="48"/>
  <c r="AF102" i="48"/>
  <c r="O104" i="48"/>
  <c r="AE104" i="48"/>
  <c r="N105" i="48"/>
  <c r="AD105" i="48"/>
  <c r="M106" i="48"/>
  <c r="AC106" i="48"/>
  <c r="L107" i="48"/>
  <c r="AD107" i="48"/>
  <c r="AC108" i="48"/>
  <c r="Z75" i="48"/>
  <c r="I77" i="48"/>
  <c r="Y77" i="48"/>
  <c r="H78" i="48"/>
  <c r="X78" i="48"/>
  <c r="G79" i="48"/>
  <c r="W79" i="48"/>
  <c r="E80" i="48"/>
  <c r="U80" i="48"/>
  <c r="D81" i="48"/>
  <c r="T81" i="48"/>
  <c r="AJ81" i="48"/>
  <c r="S82" i="48"/>
  <c r="AI82" i="48"/>
  <c r="R83" i="48"/>
  <c r="AH83" i="48"/>
  <c r="Q84" i="48"/>
  <c r="AG84" i="48"/>
  <c r="Q95" i="48"/>
  <c r="AG95" i="48"/>
  <c r="P96" i="48"/>
  <c r="AF96" i="48"/>
  <c r="N97" i="48"/>
  <c r="AD97" i="48"/>
  <c r="M98" i="48"/>
  <c r="AC98" i="48"/>
  <c r="L99" i="48"/>
  <c r="AB99" i="48"/>
  <c r="K100" i="48"/>
  <c r="AA100" i="48"/>
  <c r="J101" i="48"/>
  <c r="Z101" i="48"/>
  <c r="I102" i="48"/>
  <c r="Y102" i="48"/>
  <c r="H104" i="48"/>
  <c r="X104" i="48"/>
  <c r="G105" i="48"/>
  <c r="W105" i="48"/>
  <c r="F106" i="48"/>
  <c r="V106" i="48"/>
  <c r="E107" i="48"/>
  <c r="U107" i="48"/>
  <c r="M108" i="48"/>
  <c r="AA108" i="48"/>
  <c r="I109" i="48"/>
  <c r="Y109" i="48"/>
  <c r="H110" i="48"/>
  <c r="X110" i="48"/>
  <c r="G111" i="48"/>
  <c r="W111" i="48"/>
  <c r="F113" i="48"/>
  <c r="V113" i="48"/>
  <c r="E114" i="48"/>
  <c r="U114" i="48"/>
  <c r="D115" i="48"/>
  <c r="T115" i="48"/>
  <c r="AJ115" i="48"/>
  <c r="S116" i="48"/>
  <c r="AI116" i="48"/>
  <c r="Q117" i="48"/>
  <c r="AG117" i="48"/>
  <c r="P118" i="48"/>
  <c r="AF118" i="48"/>
  <c r="O119" i="48"/>
  <c r="AE119" i="48"/>
  <c r="N120" i="48"/>
  <c r="AD120" i="48"/>
  <c r="N122" i="48"/>
  <c r="AD122" i="48"/>
  <c r="M123" i="48"/>
  <c r="AC123" i="48"/>
  <c r="L124" i="48"/>
  <c r="AB124" i="48"/>
  <c r="K125" i="48"/>
  <c r="AA125" i="48"/>
  <c r="J126" i="48"/>
  <c r="Z126" i="48"/>
  <c r="I127" i="48"/>
  <c r="Y127" i="48"/>
  <c r="H128" i="48"/>
  <c r="X128" i="48"/>
  <c r="F129" i="48"/>
  <c r="Z129" i="48"/>
  <c r="D108" i="48"/>
  <c r="T108" i="48"/>
  <c r="AJ108" i="48"/>
  <c r="R109" i="48"/>
  <c r="AH109" i="48"/>
  <c r="Q110" i="48"/>
  <c r="AG110" i="48"/>
  <c r="P111" i="48"/>
  <c r="AF111" i="48"/>
  <c r="O113" i="48"/>
  <c r="AE113" i="48"/>
  <c r="N114" i="48"/>
  <c r="AD114" i="48"/>
  <c r="M115" i="48"/>
  <c r="AC115" i="48"/>
  <c r="L116" i="48"/>
  <c r="AB116" i="48"/>
  <c r="J117" i="48"/>
  <c r="Z117" i="48"/>
  <c r="I118" i="48"/>
  <c r="Y118" i="48"/>
  <c r="H119" i="48"/>
  <c r="X119" i="48"/>
  <c r="G120" i="48"/>
  <c r="W120" i="48"/>
  <c r="G122" i="48"/>
  <c r="W122" i="48"/>
  <c r="F123" i="48"/>
  <c r="V123" i="48"/>
  <c r="E124" i="48"/>
  <c r="U124" i="48"/>
  <c r="D125" i="48"/>
  <c r="T125" i="48"/>
  <c r="AJ125" i="48"/>
  <c r="S126" i="48"/>
  <c r="AI126" i="48"/>
  <c r="R127" i="48"/>
  <c r="AH127" i="48"/>
  <c r="Q128" i="48"/>
  <c r="AG128" i="48"/>
  <c r="U129" i="48"/>
  <c r="W109" i="48"/>
  <c r="F110" i="48"/>
  <c r="V110" i="48"/>
  <c r="E111" i="48"/>
  <c r="U111" i="48"/>
  <c r="D113" i="48"/>
  <c r="T113" i="48"/>
  <c r="AJ113" i="48"/>
  <c r="S114" i="48"/>
  <c r="AI114" i="48"/>
  <c r="R115" i="48"/>
  <c r="AH115" i="48"/>
  <c r="Q116" i="48"/>
  <c r="AG116" i="48"/>
  <c r="S117" i="48"/>
  <c r="AI117" i="48"/>
  <c r="R118" i="48"/>
  <c r="AH118" i="48"/>
  <c r="Q119" i="48"/>
  <c r="AG119" i="48"/>
  <c r="P120" i="48"/>
  <c r="AF120" i="48"/>
  <c r="L122" i="48"/>
  <c r="AB122" i="48"/>
  <c r="K123" i="48"/>
  <c r="AA123" i="48"/>
  <c r="J124" i="48"/>
  <c r="Z124" i="48"/>
  <c r="I125" i="48"/>
  <c r="Y125" i="48"/>
  <c r="H126" i="48"/>
  <c r="X126" i="48"/>
  <c r="G127" i="48"/>
  <c r="W127" i="48"/>
  <c r="F128" i="48"/>
  <c r="V128" i="48"/>
  <c r="D129" i="48"/>
  <c r="V129" i="48"/>
  <c r="F108" i="48"/>
  <c r="V108" i="48"/>
  <c r="D109" i="48"/>
  <c r="T109" i="48"/>
  <c r="AJ109" i="48"/>
  <c r="S110" i="48"/>
  <c r="AI110" i="48"/>
  <c r="R111" i="48"/>
  <c r="AH111" i="48"/>
  <c r="Q113" i="48"/>
  <c r="AG113" i="48"/>
  <c r="P114" i="48"/>
  <c r="AF114" i="48"/>
  <c r="O115" i="48"/>
  <c r="AE115" i="48"/>
  <c r="N116" i="48"/>
  <c r="AD116" i="48"/>
  <c r="L117" i="48"/>
  <c r="AB117" i="48"/>
  <c r="K118" i="48"/>
  <c r="AB32" i="48"/>
  <c r="K33" i="48"/>
  <c r="AA33" i="48"/>
  <c r="J34" i="48"/>
  <c r="Z34" i="48"/>
  <c r="I35" i="48"/>
  <c r="Y35" i="48"/>
  <c r="H36" i="48"/>
  <c r="X36" i="48"/>
  <c r="G37" i="48"/>
  <c r="W37" i="48"/>
  <c r="F38" i="48"/>
  <c r="V38" i="48"/>
  <c r="E39" i="48"/>
  <c r="U39" i="48"/>
  <c r="G41" i="48"/>
  <c r="W41" i="48"/>
  <c r="F42" i="48"/>
  <c r="V42" i="48"/>
  <c r="E43" i="48"/>
  <c r="U43" i="48"/>
  <c r="D44" i="48"/>
  <c r="T44" i="48"/>
  <c r="AJ44" i="48"/>
  <c r="S45" i="48"/>
  <c r="AI45" i="48"/>
  <c r="Q46" i="48"/>
  <c r="AG46" i="48"/>
  <c r="P47" i="48"/>
  <c r="AF47" i="48"/>
  <c r="O48" i="48"/>
  <c r="AE48" i="48"/>
  <c r="N50" i="48"/>
  <c r="AD50" i="48"/>
  <c r="M51" i="48"/>
  <c r="AC51" i="48"/>
  <c r="O52" i="48"/>
  <c r="AE52" i="48"/>
  <c r="N53" i="48"/>
  <c r="AD53" i="48"/>
  <c r="M54" i="48"/>
  <c r="AC54" i="48"/>
  <c r="L55" i="48"/>
  <c r="AB55" i="48"/>
  <c r="K56" i="48"/>
  <c r="AA56" i="48"/>
  <c r="J57" i="48"/>
  <c r="Z57" i="48"/>
  <c r="I59" i="48"/>
  <c r="AB59" i="48"/>
  <c r="V60" i="48"/>
  <c r="U61" i="48"/>
  <c r="T62" i="48"/>
  <c r="S63" i="48"/>
  <c r="L17" i="48"/>
  <c r="L8" i="49"/>
  <c r="AB17" i="48"/>
  <c r="AB8" i="49"/>
  <c r="K18" i="48"/>
  <c r="K9" i="49"/>
  <c r="AA18" i="48"/>
  <c r="AA9" i="49"/>
  <c r="J19" i="48"/>
  <c r="J10" i="49"/>
  <c r="Z19" i="48"/>
  <c r="Z10" i="49"/>
  <c r="I20" i="48"/>
  <c r="I11" i="49"/>
  <c r="Y20" i="48"/>
  <c r="Y11" i="49"/>
  <c r="H21" i="48"/>
  <c r="H12" i="49"/>
  <c r="X21" i="48"/>
  <c r="X12" i="49"/>
  <c r="G23" i="48"/>
  <c r="W23" i="48"/>
  <c r="F24" i="48"/>
  <c r="V24" i="48"/>
  <c r="E25" i="48"/>
  <c r="U25" i="48"/>
  <c r="G26" i="48"/>
  <c r="W26" i="48"/>
  <c r="F27" i="48"/>
  <c r="V27" i="48"/>
  <c r="E28" i="48"/>
  <c r="U28" i="48"/>
  <c r="D29" i="48"/>
  <c r="T29" i="48"/>
  <c r="AJ29" i="48"/>
  <c r="S30" i="48"/>
  <c r="AI30" i="48"/>
  <c r="Q32" i="48"/>
  <c r="AG32" i="48"/>
  <c r="P33" i="48"/>
  <c r="AF33" i="48"/>
  <c r="O34" i="48"/>
  <c r="AE34" i="48"/>
  <c r="N35" i="48"/>
  <c r="AD35" i="48"/>
  <c r="M36" i="48"/>
  <c r="AC36" i="48"/>
  <c r="L37" i="48"/>
  <c r="AB37" i="48"/>
  <c r="K38" i="48"/>
  <c r="AA38" i="48"/>
  <c r="J39" i="48"/>
  <c r="Z39" i="48"/>
  <c r="H41" i="48"/>
  <c r="X41" i="48"/>
  <c r="G42" i="48"/>
  <c r="W42" i="48"/>
  <c r="F43" i="48"/>
  <c r="V43" i="48"/>
  <c r="E44" i="48"/>
  <c r="U44" i="48"/>
  <c r="D45" i="48"/>
  <c r="T45" i="48"/>
  <c r="AJ45" i="48"/>
  <c r="R46" i="48"/>
  <c r="AH46" i="48"/>
  <c r="Q47" i="48"/>
  <c r="AG47" i="48"/>
  <c r="P48" i="48"/>
  <c r="AF48" i="48"/>
  <c r="O50" i="48"/>
  <c r="AE50" i="48"/>
  <c r="N51" i="48"/>
  <c r="AD51" i="48"/>
  <c r="L52" i="48"/>
  <c r="AB52" i="48"/>
  <c r="K53" i="48"/>
  <c r="AA53" i="48"/>
  <c r="J54" i="48"/>
  <c r="Z54" i="48"/>
  <c r="I55" i="48"/>
  <c r="Y55" i="48"/>
  <c r="H56" i="48"/>
  <c r="X56" i="48"/>
  <c r="G57" i="48"/>
  <c r="W57" i="48"/>
  <c r="F59" i="48"/>
  <c r="X59" i="48"/>
  <c r="Q60" i="48"/>
  <c r="P61" i="48"/>
  <c r="O62" i="48"/>
  <c r="N63" i="48"/>
  <c r="E17" i="48"/>
  <c r="E8" i="49"/>
  <c r="U17" i="48"/>
  <c r="U8" i="49"/>
  <c r="D18" i="48"/>
  <c r="D9" i="49"/>
  <c r="T18" i="48"/>
  <c r="T9" i="49"/>
  <c r="AJ18" i="48"/>
  <c r="AJ9" i="49"/>
  <c r="S19" i="48"/>
  <c r="S10" i="49"/>
  <c r="AI19" i="48"/>
  <c r="AI10" i="49"/>
  <c r="R20" i="48"/>
  <c r="R11" i="49"/>
  <c r="AH20" i="48"/>
  <c r="AH11" i="49"/>
  <c r="Q21" i="48"/>
  <c r="Q12" i="49"/>
  <c r="AG21" i="48"/>
  <c r="AG12" i="49"/>
  <c r="P23" i="48"/>
  <c r="AF23" i="48"/>
  <c r="O24" i="48"/>
  <c r="AE24" i="48"/>
  <c r="N25" i="48"/>
  <c r="AD25" i="48"/>
  <c r="L26" i="48"/>
  <c r="AB26" i="48"/>
  <c r="K27" i="48"/>
  <c r="AA27" i="48"/>
  <c r="J28" i="48"/>
  <c r="Z28" i="48"/>
  <c r="I29" i="48"/>
  <c r="Y29" i="48"/>
  <c r="H30" i="48"/>
  <c r="X30" i="48"/>
  <c r="F32" i="48"/>
  <c r="V32" i="48"/>
  <c r="E33" i="48"/>
  <c r="U33" i="48"/>
  <c r="D34" i="48"/>
  <c r="T34" i="48"/>
  <c r="AJ34" i="48"/>
  <c r="S35" i="48"/>
  <c r="AI35" i="48"/>
  <c r="R36" i="48"/>
  <c r="AH36" i="48"/>
  <c r="Q37" i="48"/>
  <c r="AG37" i="48"/>
  <c r="P38" i="48"/>
  <c r="AF38" i="48"/>
  <c r="O39" i="48"/>
  <c r="AE39" i="48"/>
  <c r="M41" i="48"/>
  <c r="AC41" i="48"/>
  <c r="L42" i="48"/>
  <c r="AB42" i="48"/>
  <c r="K43" i="48"/>
  <c r="AA43" i="48"/>
  <c r="J44" i="48"/>
  <c r="Z44" i="48"/>
  <c r="I45" i="48"/>
  <c r="Y45" i="48"/>
  <c r="K46" i="48"/>
  <c r="AA46" i="48"/>
  <c r="J47" i="48"/>
  <c r="Z47" i="48"/>
  <c r="I48" i="48"/>
  <c r="Y48" i="48"/>
  <c r="H50" i="48"/>
  <c r="X50" i="48"/>
  <c r="G51" i="48"/>
  <c r="W51" i="48"/>
  <c r="E52" i="48"/>
  <c r="U52" i="48"/>
  <c r="D53" i="48"/>
  <c r="T53" i="48"/>
  <c r="AJ53" i="48"/>
  <c r="S54" i="48"/>
  <c r="AI54" i="48"/>
  <c r="R55" i="48"/>
  <c r="AH55" i="48"/>
  <c r="Q56" i="48"/>
  <c r="AG56" i="48"/>
  <c r="P57" i="48"/>
  <c r="AF57" i="48"/>
  <c r="O59" i="48"/>
  <c r="AJ59" i="48"/>
  <c r="AH60" i="48"/>
  <c r="AG61" i="48"/>
  <c r="AF62" i="48"/>
  <c r="J64" i="48"/>
  <c r="AA16" i="48"/>
  <c r="AA7" i="49"/>
  <c r="J17" i="48"/>
  <c r="J8" i="49"/>
  <c r="Z17" i="48"/>
  <c r="Z8" i="49"/>
  <c r="I18" i="48"/>
  <c r="I9" i="49"/>
  <c r="Y18" i="48"/>
  <c r="Y9" i="49"/>
  <c r="H19" i="48"/>
  <c r="H10" i="49"/>
  <c r="X19" i="48"/>
  <c r="X10" i="49"/>
  <c r="G20" i="48"/>
  <c r="G11" i="49"/>
  <c r="W20" i="48"/>
  <c r="W11" i="49"/>
  <c r="F21" i="48"/>
  <c r="F12" i="49"/>
  <c r="V21" i="48"/>
  <c r="V12" i="49"/>
  <c r="E23" i="48"/>
  <c r="U23" i="48"/>
  <c r="D24" i="48"/>
  <c r="T24" i="48"/>
  <c r="AJ24" i="48"/>
  <c r="S25" i="48"/>
  <c r="AI25" i="48"/>
  <c r="Q26" i="48"/>
  <c r="AG26" i="48"/>
  <c r="P27" i="48"/>
  <c r="AF27" i="48"/>
  <c r="O28" i="48"/>
  <c r="AE28" i="48"/>
  <c r="N29" i="48"/>
  <c r="AD29" i="48"/>
  <c r="M30" i="48"/>
  <c r="AC30" i="48"/>
  <c r="O32" i="48"/>
  <c r="AE32" i="48"/>
  <c r="N33" i="48"/>
  <c r="AD33" i="48"/>
  <c r="M34" i="48"/>
  <c r="AC34" i="48"/>
  <c r="L35" i="48"/>
  <c r="AB35" i="48"/>
  <c r="K36" i="48"/>
  <c r="AA36" i="48"/>
  <c r="J37" i="48"/>
  <c r="Z37" i="48"/>
  <c r="I38" i="48"/>
  <c r="Y38" i="48"/>
  <c r="H39" i="48"/>
  <c r="X39" i="48"/>
  <c r="F41" i="48"/>
  <c r="V41" i="48"/>
  <c r="E42" i="48"/>
  <c r="U42" i="48"/>
  <c r="D43" i="48"/>
  <c r="C43" i="48" s="1"/>
  <c r="T43" i="48"/>
  <c r="AJ43" i="48"/>
  <c r="S44" i="48"/>
  <c r="AI44" i="48"/>
  <c r="R45" i="48"/>
  <c r="AH45" i="48"/>
  <c r="P46" i="48"/>
  <c r="AF46" i="48"/>
  <c r="O47" i="48"/>
  <c r="AE47" i="48"/>
  <c r="N48" i="48"/>
  <c r="AD48" i="48"/>
  <c r="M50" i="48"/>
  <c r="AC50" i="48"/>
  <c r="L51" i="48"/>
  <c r="AB51" i="48"/>
  <c r="J52" i="48"/>
  <c r="Z52" i="48"/>
  <c r="I53" i="48"/>
  <c r="Y53" i="48"/>
  <c r="H54" i="48"/>
  <c r="X54" i="48"/>
  <c r="G55" i="48"/>
  <c r="W55" i="48"/>
  <c r="F56" i="48"/>
  <c r="V56" i="48"/>
  <c r="E57" i="48"/>
  <c r="U57" i="48"/>
  <c r="D59" i="48"/>
  <c r="V59" i="48"/>
  <c r="M60" i="48"/>
  <c r="L61" i="48"/>
  <c r="K62" i="48"/>
  <c r="J63" i="48"/>
  <c r="V63" i="48"/>
  <c r="E64" i="48"/>
  <c r="U64" i="48"/>
  <c r="D65" i="48"/>
  <c r="T65" i="48"/>
  <c r="AJ65" i="48"/>
  <c r="R66" i="48"/>
  <c r="AH66" i="48"/>
  <c r="P68" i="48"/>
  <c r="AF68" i="48"/>
  <c r="O69" i="48"/>
  <c r="AE69" i="48"/>
  <c r="N70" i="48"/>
  <c r="AD70" i="48"/>
  <c r="M71" i="48"/>
  <c r="AC71" i="48"/>
  <c r="L72" i="48"/>
  <c r="AB72" i="48"/>
  <c r="K73" i="48"/>
  <c r="AA73" i="48"/>
  <c r="I74" i="48"/>
  <c r="Y74" i="48"/>
  <c r="H75" i="48"/>
  <c r="AA75" i="48"/>
  <c r="T77" i="48"/>
  <c r="S78" i="48"/>
  <c r="O80" i="48"/>
  <c r="M82" i="48"/>
  <c r="K84" i="48"/>
  <c r="R96" i="48"/>
  <c r="O98" i="48"/>
  <c r="M100" i="48"/>
  <c r="K102" i="48"/>
  <c r="E105" i="48"/>
  <c r="AJ106" i="48"/>
  <c r="Z64" i="48"/>
  <c r="I65" i="48"/>
  <c r="Y65" i="48"/>
  <c r="K66" i="48"/>
  <c r="AA66" i="48"/>
  <c r="I68" i="48"/>
  <c r="Y68" i="48"/>
  <c r="H69" i="48"/>
  <c r="X69" i="48"/>
  <c r="G70" i="48"/>
  <c r="W70" i="48"/>
  <c r="F71" i="48"/>
  <c r="V71" i="48"/>
  <c r="E72" i="48"/>
  <c r="U72" i="48"/>
  <c r="D73" i="48"/>
  <c r="T73" i="48"/>
  <c r="AJ73" i="48"/>
  <c r="R74" i="48"/>
  <c r="AH74" i="48"/>
  <c r="Q75" i="48"/>
  <c r="G77" i="48"/>
  <c r="F78" i="48"/>
  <c r="U79" i="48"/>
  <c r="AH81" i="48"/>
  <c r="AF83" i="48"/>
  <c r="W95" i="48"/>
  <c r="T97" i="48"/>
  <c r="R99" i="48"/>
  <c r="P101" i="48"/>
  <c r="J104" i="48"/>
  <c r="H106" i="48"/>
  <c r="G60" i="48"/>
  <c r="W60" i="48"/>
  <c r="F61" i="48"/>
  <c r="V61" i="48"/>
  <c r="E62" i="48"/>
  <c r="U62" i="48"/>
  <c r="D63" i="48"/>
  <c r="T63" i="48"/>
  <c r="AJ63" i="48"/>
  <c r="S64" i="48"/>
  <c r="AI64" i="48"/>
  <c r="R65" i="48"/>
  <c r="AH65" i="48"/>
  <c r="P66" i="48"/>
  <c r="AF66" i="48"/>
  <c r="N68" i="48"/>
  <c r="AD68" i="48"/>
  <c r="M69" i="48"/>
  <c r="AC69" i="48"/>
  <c r="L70" i="48"/>
  <c r="AB70" i="48"/>
  <c r="K71" i="48"/>
  <c r="AA71" i="48"/>
  <c r="J72" i="48"/>
  <c r="Z72" i="48"/>
  <c r="I73" i="48"/>
  <c r="Y73" i="48"/>
  <c r="K74" i="48"/>
  <c r="AA74" i="48"/>
  <c r="J75" i="48"/>
  <c r="AC75" i="48"/>
  <c r="X77" i="48"/>
  <c r="Z78" i="48"/>
  <c r="W80" i="48"/>
  <c r="U82" i="48"/>
  <c r="S84" i="48"/>
  <c r="J96" i="48"/>
  <c r="G98" i="48"/>
  <c r="E100" i="48"/>
  <c r="AJ101" i="48"/>
  <c r="AD104" i="48"/>
  <c r="AB106" i="48"/>
  <c r="U59" i="48"/>
  <c r="D60" i="48"/>
  <c r="T60" i="48"/>
  <c r="AJ60" i="48"/>
  <c r="S61" i="48"/>
  <c r="AI61" i="48"/>
  <c r="R62" i="48"/>
  <c r="AH62" i="48"/>
  <c r="Q63" i="48"/>
  <c r="AG63" i="48"/>
  <c r="P64" i="48"/>
  <c r="AF64" i="48"/>
  <c r="O65" i="48"/>
  <c r="AE65" i="48"/>
  <c r="M66" i="48"/>
  <c r="AC66" i="48"/>
  <c r="O68" i="48"/>
  <c r="AE68" i="48"/>
  <c r="N69" i="48"/>
  <c r="AD69" i="48"/>
  <c r="M70" i="48"/>
  <c r="AC70" i="48"/>
  <c r="L71" i="48"/>
  <c r="AB71" i="48"/>
  <c r="K72" i="48"/>
  <c r="AA72" i="48"/>
  <c r="J73" i="48"/>
  <c r="Z73" i="48"/>
  <c r="H74" i="48"/>
  <c r="X74" i="48"/>
  <c r="G75" i="48"/>
  <c r="Y75" i="48"/>
  <c r="K77" i="48"/>
  <c r="J78" i="48"/>
  <c r="AC79" i="48"/>
  <c r="Z81" i="48"/>
  <c r="X83" i="48"/>
  <c r="AE95" i="48"/>
  <c r="AB97" i="48"/>
  <c r="Z99" i="48"/>
  <c r="X101" i="48"/>
  <c r="AH104" i="48"/>
  <c r="AF106" i="48"/>
  <c r="N77" i="48"/>
  <c r="AD77" i="48"/>
  <c r="M78" i="48"/>
  <c r="AC78" i="48"/>
  <c r="L79" i="48"/>
  <c r="AB79" i="48"/>
  <c r="J80" i="48"/>
  <c r="Z80" i="48"/>
  <c r="I81" i="48"/>
  <c r="Y81" i="48"/>
  <c r="H82" i="48"/>
  <c r="X82" i="48"/>
  <c r="G83" i="48"/>
  <c r="W83" i="48"/>
  <c r="F84" i="48"/>
  <c r="V84" i="48"/>
  <c r="F95" i="48"/>
  <c r="V95" i="48"/>
  <c r="E96" i="48"/>
  <c r="U96" i="48"/>
  <c r="G97" i="48"/>
  <c r="W97" i="48"/>
  <c r="F98" i="48"/>
  <c r="V98" i="48"/>
  <c r="E99" i="48"/>
  <c r="U99" i="48"/>
  <c r="D100" i="48"/>
  <c r="T100" i="48"/>
  <c r="AJ100" i="48"/>
  <c r="S101" i="48"/>
  <c r="AI101" i="48"/>
  <c r="R102" i="48"/>
  <c r="AH102" i="48"/>
  <c r="Q104" i="48"/>
  <c r="AG104" i="48"/>
  <c r="P105" i="48"/>
  <c r="AF105" i="48"/>
  <c r="O106" i="48"/>
  <c r="AE106" i="48"/>
  <c r="N107" i="48"/>
  <c r="AF107" i="48"/>
  <c r="I108" i="48"/>
  <c r="W78" i="48"/>
  <c r="F79" i="48"/>
  <c r="V79" i="48"/>
  <c r="D80" i="48"/>
  <c r="T80" i="48"/>
  <c r="AJ80" i="48"/>
  <c r="S81" i="48"/>
  <c r="AI81" i="48"/>
  <c r="R82" i="48"/>
  <c r="AH82" i="48"/>
  <c r="Q83" i="48"/>
  <c r="AG83" i="48"/>
  <c r="P84" i="48"/>
  <c r="AF84" i="48"/>
  <c r="L95" i="48"/>
  <c r="AB95" i="48"/>
  <c r="K96" i="48"/>
  <c r="AA96" i="48"/>
  <c r="I97" i="48"/>
  <c r="Y97" i="48"/>
  <c r="H98" i="48"/>
  <c r="X98" i="48"/>
  <c r="G99" i="48"/>
  <c r="W99" i="48"/>
  <c r="F100" i="48"/>
  <c r="V100" i="48"/>
  <c r="E101" i="48"/>
  <c r="U101" i="48"/>
  <c r="D102" i="48"/>
  <c r="T102" i="48"/>
  <c r="AJ102" i="48"/>
  <c r="S104" i="48"/>
  <c r="AI104" i="48"/>
  <c r="R105" i="48"/>
  <c r="AH105" i="48"/>
  <c r="Q106" i="48"/>
  <c r="AG106" i="48"/>
  <c r="P107" i="48"/>
  <c r="AJ107" i="48"/>
  <c r="K109" i="48"/>
  <c r="AD75" i="48"/>
  <c r="M77" i="48"/>
  <c r="AC77" i="48"/>
  <c r="L78" i="48"/>
  <c r="AB78" i="48"/>
  <c r="K79" i="48"/>
  <c r="AA79" i="48"/>
  <c r="I80" i="48"/>
  <c r="Y80" i="48"/>
  <c r="H81" i="48"/>
  <c r="X81" i="48"/>
  <c r="G82" i="48"/>
  <c r="W82" i="48"/>
  <c r="F83" i="48"/>
  <c r="V83" i="48"/>
  <c r="E84" i="48"/>
  <c r="U84" i="48"/>
  <c r="E95" i="48"/>
  <c r="U95" i="48"/>
  <c r="D96" i="48"/>
  <c r="T96" i="48"/>
  <c r="AJ96" i="48"/>
  <c r="R97" i="48"/>
  <c r="AH97" i="48"/>
  <c r="Q98" i="48"/>
  <c r="AG98" i="48"/>
  <c r="P99" i="48"/>
  <c r="AF99" i="48"/>
  <c r="O100" i="48"/>
  <c r="AE100" i="48"/>
  <c r="N101" i="48"/>
  <c r="AD101" i="48"/>
  <c r="M102" i="48"/>
  <c r="AC102" i="48"/>
  <c r="L104" i="48"/>
  <c r="AB104" i="48"/>
  <c r="K105" i="48"/>
  <c r="AA105" i="48"/>
  <c r="J106" i="48"/>
  <c r="Z106" i="48"/>
  <c r="I107" i="48"/>
  <c r="Z107" i="48"/>
  <c r="U108" i="48"/>
  <c r="AE108" i="48"/>
  <c r="M109" i="48"/>
  <c r="AC109" i="48"/>
  <c r="L110" i="48"/>
  <c r="AB110" i="48"/>
  <c r="K111" i="48"/>
  <c r="AA111" i="48"/>
  <c r="J113" i="48"/>
  <c r="Z113" i="48"/>
  <c r="I114" i="48"/>
  <c r="Y114" i="48"/>
  <c r="H115" i="48"/>
  <c r="X115" i="48"/>
  <c r="G116" i="48"/>
  <c r="W116" i="48"/>
  <c r="E117" i="48"/>
  <c r="U117" i="48"/>
  <c r="D118" i="48"/>
  <c r="T118" i="48"/>
  <c r="AJ118" i="48"/>
  <c r="S119" i="48"/>
  <c r="AI119" i="48"/>
  <c r="R120" i="48"/>
  <c r="AH120" i="48"/>
  <c r="R122" i="48"/>
  <c r="AH122" i="48"/>
  <c r="Q123" i="48"/>
  <c r="AG123" i="48"/>
  <c r="P124" i="48"/>
  <c r="AF124" i="48"/>
  <c r="O125" i="48"/>
  <c r="AE125" i="48"/>
  <c r="N126" i="48"/>
  <c r="AD126" i="48"/>
  <c r="M127" i="48"/>
  <c r="AC127" i="48"/>
  <c r="L128" i="48"/>
  <c r="AB128" i="48"/>
  <c r="J129" i="48"/>
  <c r="Y107" i="48"/>
  <c r="H108" i="48"/>
  <c r="X108" i="48"/>
  <c r="F109" i="48"/>
  <c r="V109" i="48"/>
  <c r="E110" i="48"/>
  <c r="U110" i="48"/>
  <c r="D111" i="48"/>
  <c r="T111" i="48"/>
  <c r="AJ111" i="48"/>
  <c r="S113" i="48"/>
  <c r="AI113" i="48"/>
  <c r="R114" i="48"/>
  <c r="AH114" i="48"/>
  <c r="Q115" i="48"/>
  <c r="AG115" i="48"/>
  <c r="P116" i="48"/>
  <c r="AF116" i="48"/>
  <c r="N117" i="48"/>
  <c r="AD117" i="48"/>
  <c r="M118" i="48"/>
  <c r="AC118" i="48"/>
  <c r="L119" i="48"/>
  <c r="AB119" i="48"/>
  <c r="K120" i="48"/>
  <c r="AA120" i="48"/>
  <c r="K122" i="48"/>
  <c r="AA122" i="48"/>
  <c r="J123" i="48"/>
  <c r="Z123" i="48"/>
  <c r="I124" i="48"/>
  <c r="Y124" i="48"/>
  <c r="H125" i="48"/>
  <c r="X125" i="48"/>
  <c r="G126" i="48"/>
  <c r="W126" i="48"/>
  <c r="F127" i="48"/>
  <c r="V127" i="48"/>
  <c r="E128" i="48"/>
  <c r="U128" i="48"/>
  <c r="G129" i="48"/>
  <c r="AC129" i="48"/>
  <c r="AA109" i="48"/>
  <c r="J110" i="48"/>
  <c r="Z110" i="48"/>
  <c r="I111" i="48"/>
  <c r="Y111" i="48"/>
  <c r="H113" i="48"/>
  <c r="X113" i="48"/>
  <c r="G114" i="48"/>
  <c r="W114" i="48"/>
  <c r="F115" i="48"/>
  <c r="V115" i="48"/>
  <c r="E116" i="48"/>
  <c r="U116" i="48"/>
  <c r="G117" i="48"/>
  <c r="W117" i="48"/>
  <c r="F118" i="48"/>
  <c r="V118" i="48"/>
  <c r="E119" i="48"/>
  <c r="U119" i="48"/>
  <c r="D120" i="48"/>
  <c r="T120" i="48"/>
  <c r="AJ120" i="48"/>
  <c r="P122" i="48"/>
  <c r="AF122" i="48"/>
  <c r="AB109" i="48"/>
  <c r="K110" i="48"/>
  <c r="AA110" i="48"/>
  <c r="J111" i="48"/>
  <c r="Z111" i="48"/>
  <c r="I113" i="48"/>
  <c r="Y113" i="48"/>
  <c r="H114" i="48"/>
  <c r="X114" i="48"/>
  <c r="G115" i="48"/>
  <c r="W115" i="48"/>
  <c r="F116" i="48"/>
  <c r="V116" i="48"/>
  <c r="D117" i="48"/>
  <c r="T117" i="48"/>
  <c r="AJ117" i="48"/>
  <c r="S118" i="48"/>
  <c r="AI118" i="48"/>
  <c r="R119" i="48"/>
  <c r="AH119" i="48"/>
  <c r="Q120" i="48"/>
  <c r="AG120" i="48"/>
  <c r="Q122" i="48"/>
  <c r="AG122" i="48"/>
  <c r="P123" i="48"/>
  <c r="AF123" i="48"/>
  <c r="O124" i="48"/>
  <c r="AE124" i="48"/>
  <c r="N125" i="48"/>
  <c r="AD125" i="48"/>
  <c r="M126" i="48"/>
  <c r="AC126" i="48"/>
  <c r="L127" i="48"/>
  <c r="AB127" i="48"/>
  <c r="K128" i="48"/>
  <c r="AA128" i="48"/>
  <c r="I129" i="48"/>
  <c r="AH129" i="48"/>
  <c r="AB129" i="48"/>
  <c r="K131" i="48"/>
  <c r="AA131" i="48"/>
  <c r="J132" i="48"/>
  <c r="Z132" i="48"/>
  <c r="I133" i="48"/>
  <c r="Y133" i="48"/>
  <c r="H134" i="48"/>
  <c r="X134" i="48"/>
  <c r="G135" i="48"/>
  <c r="W135" i="48"/>
  <c r="F136" i="48"/>
  <c r="V136" i="48"/>
  <c r="D137" i="48"/>
  <c r="T137" i="48"/>
  <c r="AJ137" i="48"/>
  <c r="S138" i="48"/>
  <c r="AI138" i="48"/>
  <c r="R140" i="48"/>
  <c r="AH140" i="48"/>
  <c r="P141" i="48"/>
  <c r="AF141" i="48"/>
  <c r="O142" i="48"/>
  <c r="AE142" i="48"/>
  <c r="N143" i="48"/>
  <c r="AD143" i="48"/>
  <c r="M144" i="48"/>
  <c r="AC144" i="48"/>
  <c r="L145" i="48"/>
  <c r="AB145" i="48"/>
  <c r="K146" i="48"/>
  <c r="AA146" i="48"/>
  <c r="J147" i="48"/>
  <c r="Z147" i="48"/>
  <c r="H149" i="48"/>
  <c r="X149" i="48"/>
  <c r="H150" i="48"/>
  <c r="M151" i="48"/>
  <c r="J153" i="48"/>
  <c r="G155" i="48"/>
  <c r="AG129" i="48"/>
  <c r="P131" i="48"/>
  <c r="AF131" i="48"/>
  <c r="O132" i="48"/>
  <c r="AE132" i="48"/>
  <c r="N133" i="48"/>
  <c r="AD133" i="48"/>
  <c r="M134" i="48"/>
  <c r="AC134" i="48"/>
  <c r="L135" i="48"/>
  <c r="AB135" i="48"/>
  <c r="K136" i="48"/>
  <c r="AA136" i="48"/>
  <c r="I137" i="48"/>
  <c r="Y137" i="48"/>
  <c r="H138" i="48"/>
  <c r="X138" i="48"/>
  <c r="G140" i="48"/>
  <c r="W140" i="48"/>
  <c r="E141" i="48"/>
  <c r="U141" i="48"/>
  <c r="D142" i="48"/>
  <c r="T142" i="48"/>
  <c r="AJ142" i="48"/>
  <c r="S143" i="48"/>
  <c r="AI143" i="48"/>
  <c r="R144" i="48"/>
  <c r="AH144" i="48"/>
  <c r="Q145" i="48"/>
  <c r="AG145" i="48"/>
  <c r="P146" i="48"/>
  <c r="AF146" i="48"/>
  <c r="O147" i="48"/>
  <c r="AE147" i="48"/>
  <c r="M149" i="48"/>
  <c r="AC149" i="48"/>
  <c r="Q150" i="48"/>
  <c r="AG151" i="48"/>
  <c r="AD153" i="48"/>
  <c r="AA155" i="48"/>
  <c r="U131" i="48"/>
  <c r="D132" i="48"/>
  <c r="T132" i="48"/>
  <c r="AJ132" i="48"/>
  <c r="S133" i="48"/>
  <c r="AI133" i="48"/>
  <c r="R134" i="48"/>
  <c r="AH134" i="48"/>
  <c r="Q135" i="48"/>
  <c r="AG135" i="48"/>
  <c r="P136" i="48"/>
  <c r="AF136" i="48"/>
  <c r="N137" i="48"/>
  <c r="AD137" i="48"/>
  <c r="M138" i="48"/>
  <c r="AC138" i="48"/>
  <c r="L140" i="48"/>
  <c r="AB140" i="48"/>
  <c r="J141" i="48"/>
  <c r="Z141" i="48"/>
  <c r="I142" i="48"/>
  <c r="Y142" i="48"/>
  <c r="H143" i="48"/>
  <c r="X143" i="48"/>
  <c r="G144" i="48"/>
  <c r="W144" i="48"/>
  <c r="F145" i="48"/>
  <c r="V145" i="48"/>
  <c r="E146" i="48"/>
  <c r="U146" i="48"/>
  <c r="D147" i="48"/>
  <c r="T147" i="48"/>
  <c r="AJ147" i="48"/>
  <c r="R149" i="48"/>
  <c r="AH149" i="48"/>
  <c r="Z150" i="48"/>
  <c r="T152" i="48"/>
  <c r="Q154" i="48"/>
  <c r="N156" i="48"/>
  <c r="W129" i="48"/>
  <c r="F131" i="48"/>
  <c r="V131" i="48"/>
  <c r="E132" i="48"/>
  <c r="U132" i="48"/>
  <c r="D133" i="48"/>
  <c r="T133" i="48"/>
  <c r="AJ133" i="48"/>
  <c r="S134" i="48"/>
  <c r="AI134" i="48"/>
  <c r="R135" i="48"/>
  <c r="AH135" i="48"/>
  <c r="Q136" i="48"/>
  <c r="AG136" i="48"/>
  <c r="S137" i="48"/>
  <c r="AI137" i="48"/>
  <c r="R138" i="48"/>
  <c r="AH138" i="48"/>
  <c r="Q140" i="48"/>
  <c r="AG140" i="48"/>
  <c r="S141" i="48"/>
  <c r="AI141" i="48"/>
  <c r="R142" i="48"/>
  <c r="AH142" i="48"/>
  <c r="Q143" i="48"/>
  <c r="AG143" i="48"/>
  <c r="P144" i="48"/>
  <c r="AF144" i="48"/>
  <c r="O145" i="48"/>
  <c r="AE145" i="48"/>
  <c r="N146" i="48"/>
  <c r="AD146" i="48"/>
  <c r="M147" i="48"/>
  <c r="AC147" i="48"/>
  <c r="O149" i="48"/>
  <c r="AE149" i="48"/>
  <c r="U150" i="48"/>
  <c r="H152" i="48"/>
  <c r="E154" i="48"/>
  <c r="R156" i="48"/>
  <c r="S158" i="48"/>
  <c r="AI158" i="48"/>
  <c r="R159" i="48"/>
  <c r="AH159" i="48"/>
  <c r="Q160" i="48"/>
  <c r="AG160" i="48"/>
  <c r="O150" i="48"/>
  <c r="AE150" i="48"/>
  <c r="N151" i="48"/>
  <c r="AD151" i="48"/>
  <c r="M152" i="48"/>
  <c r="AC152" i="48"/>
  <c r="O153" i="48"/>
  <c r="AE153" i="48"/>
  <c r="N154" i="48"/>
  <c r="AD154" i="48"/>
  <c r="L155" i="48"/>
  <c r="AB155" i="48"/>
  <c r="K156" i="48"/>
  <c r="AA156" i="48"/>
  <c r="H158" i="48"/>
  <c r="X158" i="48"/>
  <c r="G159" i="48"/>
  <c r="W159" i="48"/>
  <c r="F160" i="48"/>
  <c r="V160" i="48"/>
  <c r="D161" i="48"/>
  <c r="T150" i="48"/>
  <c r="AJ150" i="48"/>
  <c r="S151" i="48"/>
  <c r="AI151" i="48"/>
  <c r="R152" i="48"/>
  <c r="AH152" i="48"/>
  <c r="P153" i="48"/>
  <c r="AF153" i="48"/>
  <c r="O154" i="48"/>
  <c r="AE154" i="48"/>
  <c r="M155" i="48"/>
  <c r="AC155" i="48"/>
  <c r="L156" i="48"/>
  <c r="AB156" i="48"/>
  <c r="I158" i="48"/>
  <c r="Y158" i="48"/>
  <c r="H159" i="48"/>
  <c r="X159" i="48"/>
  <c r="G160" i="48"/>
  <c r="W160" i="48"/>
  <c r="E161" i="48"/>
  <c r="H151" i="48"/>
  <c r="X151" i="48"/>
  <c r="G152" i="48"/>
  <c r="W152" i="48"/>
  <c r="E153" i="48"/>
  <c r="U153" i="48"/>
  <c r="D154" i="48"/>
  <c r="T154" i="48"/>
  <c r="AJ154" i="48"/>
  <c r="R155" i="48"/>
  <c r="AH155" i="48"/>
  <c r="Q156" i="48"/>
  <c r="AG156" i="48"/>
  <c r="R158" i="48"/>
  <c r="AH158" i="48"/>
  <c r="Q159" i="48"/>
  <c r="AG159" i="48"/>
  <c r="P160" i="48"/>
  <c r="AF160" i="48"/>
  <c r="O161" i="48"/>
  <c r="AE161" i="48"/>
  <c r="N162" i="48"/>
  <c r="AD162" i="48"/>
  <c r="M163" i="48"/>
  <c r="AC163" i="48"/>
  <c r="L164" i="48"/>
  <c r="AB164" i="48"/>
  <c r="K165" i="48"/>
  <c r="AA165" i="48"/>
  <c r="J166" i="48"/>
  <c r="Z166" i="48"/>
  <c r="I167" i="48"/>
  <c r="Y167" i="48"/>
  <c r="H168" i="48"/>
  <c r="X168" i="48"/>
  <c r="G169" i="48"/>
  <c r="W169" i="48"/>
  <c r="F172" i="48"/>
  <c r="V172" i="48"/>
  <c r="E173" i="48"/>
  <c r="P161" i="48"/>
  <c r="AF161" i="48"/>
  <c r="O162" i="48"/>
  <c r="AE162" i="48"/>
  <c r="N163" i="48"/>
  <c r="AD163" i="48"/>
  <c r="M164" i="48"/>
  <c r="AC164" i="48"/>
  <c r="L165" i="48"/>
  <c r="AB165" i="48"/>
  <c r="K166" i="48"/>
  <c r="AA166" i="48"/>
  <c r="J167" i="48"/>
  <c r="Z167" i="48"/>
  <c r="I168" i="48"/>
  <c r="Y168" i="48"/>
  <c r="H169" i="48"/>
  <c r="X169" i="48"/>
  <c r="G172" i="48"/>
  <c r="W172" i="48"/>
  <c r="F173" i="48"/>
  <c r="Q161" i="48"/>
  <c r="AG161" i="48"/>
  <c r="P162" i="48"/>
  <c r="AF162" i="48"/>
  <c r="O163" i="48"/>
  <c r="AE163" i="48"/>
  <c r="N164" i="48"/>
  <c r="AD164" i="48"/>
  <c r="M165" i="48"/>
  <c r="AC165" i="48"/>
  <c r="L166" i="48"/>
  <c r="AB166" i="48"/>
  <c r="K167" i="48"/>
  <c r="AA167" i="48"/>
  <c r="J168" i="48"/>
  <c r="Z168" i="48"/>
  <c r="I169" i="48"/>
  <c r="Y169" i="48"/>
  <c r="H172" i="48"/>
  <c r="X172" i="48"/>
  <c r="G173" i="48"/>
  <c r="N161" i="48"/>
  <c r="AD161" i="48"/>
  <c r="M162" i="48"/>
  <c r="AC162" i="48"/>
  <c r="L163" i="48"/>
  <c r="AB163" i="48"/>
  <c r="K164" i="48"/>
  <c r="AA164" i="48"/>
  <c r="J165" i="48"/>
  <c r="Z165" i="48"/>
  <c r="I166" i="48"/>
  <c r="Y166" i="48"/>
  <c r="H167" i="48"/>
  <c r="X167" i="48"/>
  <c r="G168" i="48"/>
  <c r="W168" i="48"/>
  <c r="F169" i="48"/>
  <c r="V169" i="48"/>
  <c r="E172" i="48"/>
  <c r="U172" i="48"/>
  <c r="D173" i="48"/>
  <c r="J173" i="48"/>
  <c r="Z173" i="48"/>
  <c r="AH86" i="48"/>
  <c r="E85" i="48"/>
  <c r="P173" i="48"/>
  <c r="AF173" i="48"/>
  <c r="I87" i="48"/>
  <c r="I85" i="48" s="1"/>
  <c r="Y173" i="48"/>
  <c r="O85" i="48"/>
  <c r="AE85" i="48"/>
  <c r="P85" i="48"/>
  <c r="AF85" i="48"/>
  <c r="F85" i="48"/>
  <c r="V85" i="48"/>
  <c r="L114" i="48"/>
  <c r="AB114" i="48"/>
  <c r="K115" i="48"/>
  <c r="AA115" i="48"/>
  <c r="J116" i="48"/>
  <c r="Z116" i="48"/>
  <c r="H117" i="48"/>
  <c r="X117" i="48"/>
  <c r="G118" i="48"/>
  <c r="W118" i="48"/>
  <c r="F119" i="48"/>
  <c r="V119" i="48"/>
  <c r="E120" i="48"/>
  <c r="U120" i="48"/>
  <c r="E122" i="48"/>
  <c r="U122" i="48"/>
  <c r="D123" i="48"/>
  <c r="T123" i="48"/>
  <c r="AJ123" i="48"/>
  <c r="S124" i="48"/>
  <c r="AI124" i="48"/>
  <c r="R125" i="48"/>
  <c r="AH125" i="48"/>
  <c r="Q126" i="48"/>
  <c r="AG126" i="48"/>
  <c r="P127" i="48"/>
  <c r="AF127" i="48"/>
  <c r="O128" i="48"/>
  <c r="AE128" i="48"/>
  <c r="M129" i="48"/>
  <c r="M131" i="48"/>
  <c r="AF129" i="48"/>
  <c r="O131" i="48"/>
  <c r="AE131" i="48"/>
  <c r="N132" i="48"/>
  <c r="AD132" i="48"/>
  <c r="M133" i="48"/>
  <c r="AC133" i="48"/>
  <c r="L134" i="48"/>
  <c r="AB134" i="48"/>
  <c r="K135" i="48"/>
  <c r="AA135" i="48"/>
  <c r="J136" i="48"/>
  <c r="Z136" i="48"/>
  <c r="H137" i="48"/>
  <c r="X137" i="48"/>
  <c r="G138" i="48"/>
  <c r="W138" i="48"/>
  <c r="F140" i="48"/>
  <c r="V140" i="48"/>
  <c r="D141" i="48"/>
  <c r="T141" i="48"/>
  <c r="AJ141" i="48"/>
  <c r="S142" i="48"/>
  <c r="AI142" i="48"/>
  <c r="R143" i="48"/>
  <c r="AH143" i="48"/>
  <c r="Q144" i="48"/>
  <c r="AG144" i="48"/>
  <c r="P145" i="48"/>
  <c r="AF145" i="48"/>
  <c r="O146" i="48"/>
  <c r="AE146" i="48"/>
  <c r="N147" i="48"/>
  <c r="AD147" i="48"/>
  <c r="L149" i="48"/>
  <c r="AB149" i="48"/>
  <c r="N150" i="48"/>
  <c r="AC151" i="48"/>
  <c r="Z153" i="48"/>
  <c r="W155" i="48"/>
  <c r="D131" i="48"/>
  <c r="T131" i="48"/>
  <c r="AJ131" i="48"/>
  <c r="S132" i="48"/>
  <c r="AI132" i="48"/>
  <c r="R133" i="48"/>
  <c r="AH133" i="48"/>
  <c r="Q134" i="48"/>
  <c r="AG134" i="48"/>
  <c r="P135" i="48"/>
  <c r="AF135" i="48"/>
  <c r="O136" i="48"/>
  <c r="AE136" i="48"/>
  <c r="M137" i="48"/>
  <c r="AC137" i="48"/>
  <c r="L138" i="48"/>
  <c r="AB138" i="48"/>
  <c r="K140" i="48"/>
  <c r="AA140" i="48"/>
  <c r="I141" i="48"/>
  <c r="Y141" i="48"/>
  <c r="H142" i="48"/>
  <c r="X142" i="48"/>
  <c r="G143" i="48"/>
  <c r="W143" i="48"/>
  <c r="F144" i="48"/>
  <c r="V144" i="48"/>
  <c r="E145" i="48"/>
  <c r="U145" i="48"/>
  <c r="D146" i="48"/>
  <c r="T146" i="48"/>
  <c r="AJ146" i="48"/>
  <c r="S147" i="48"/>
  <c r="AI147" i="48"/>
  <c r="Q149" i="48"/>
  <c r="AG149" i="48"/>
  <c r="Y150" i="48"/>
  <c r="P152" i="48"/>
  <c r="M154" i="48"/>
  <c r="J156" i="48"/>
  <c r="Y131" i="48"/>
  <c r="H132" i="48"/>
  <c r="X132" i="48"/>
  <c r="G133" i="48"/>
  <c r="W133" i="48"/>
  <c r="F134" i="48"/>
  <c r="V134" i="48"/>
  <c r="E135" i="48"/>
  <c r="U135" i="48"/>
  <c r="D136" i="48"/>
  <c r="T136" i="48"/>
  <c r="AJ136" i="48"/>
  <c r="R137" i="48"/>
  <c r="AH137" i="48"/>
  <c r="Q138" i="48"/>
  <c r="AG138" i="48"/>
  <c r="P140" i="48"/>
  <c r="AF140" i="48"/>
  <c r="N141" i="48"/>
  <c r="AD141" i="48"/>
  <c r="M142" i="48"/>
  <c r="AC142" i="48"/>
  <c r="L143" i="48"/>
  <c r="AB143" i="48"/>
  <c r="K144" i="48"/>
  <c r="AA144" i="48"/>
  <c r="J145" i="48"/>
  <c r="Z145" i="48"/>
  <c r="I146" i="48"/>
  <c r="Y146" i="48"/>
  <c r="H147" i="48"/>
  <c r="X147" i="48"/>
  <c r="F149" i="48"/>
  <c r="V149" i="48"/>
  <c r="E150" i="48"/>
  <c r="E151" i="48"/>
  <c r="AJ152" i="48"/>
  <c r="AG154" i="48"/>
  <c r="AD156" i="48"/>
  <c r="AA129" i="48"/>
  <c r="J131" i="48"/>
  <c r="Z131" i="48"/>
  <c r="I132" i="48"/>
  <c r="Y132" i="48"/>
  <c r="H133" i="48"/>
  <c r="X133" i="48"/>
  <c r="G134" i="48"/>
  <c r="W134" i="48"/>
  <c r="F135" i="48"/>
  <c r="V135" i="48"/>
  <c r="E136" i="48"/>
  <c r="U136" i="48"/>
  <c r="G137" i="48"/>
  <c r="W137" i="48"/>
  <c r="F138" i="48"/>
  <c r="V138" i="48"/>
  <c r="E140" i="48"/>
  <c r="U140" i="48"/>
  <c r="G141" i="48"/>
  <c r="W141" i="48"/>
  <c r="F142" i="48"/>
  <c r="V142" i="48"/>
  <c r="E143" i="48"/>
  <c r="U143" i="48"/>
  <c r="D144" i="48"/>
  <c r="T144" i="48"/>
  <c r="AJ144" i="48"/>
  <c r="S145" i="48"/>
  <c r="AI145" i="48"/>
  <c r="R146" i="48"/>
  <c r="AH146" i="48"/>
  <c r="Q147" i="48"/>
  <c r="AG147" i="48"/>
  <c r="S149" i="48"/>
  <c r="AI149" i="48"/>
  <c r="AC150" i="48"/>
  <c r="X152" i="48"/>
  <c r="U154" i="48"/>
  <c r="AH156" i="48"/>
  <c r="W158" i="48"/>
  <c r="F159" i="48"/>
  <c r="V159" i="48"/>
  <c r="E160" i="48"/>
  <c r="U160" i="48"/>
  <c r="G161" i="48"/>
  <c r="S150" i="48"/>
  <c r="AI150" i="48"/>
  <c r="R151" i="48"/>
  <c r="AH151" i="48"/>
  <c r="Q152" i="48"/>
  <c r="AG152" i="48"/>
  <c r="S153" i="48"/>
  <c r="AI153" i="48"/>
  <c r="R154" i="48"/>
  <c r="AH154" i="48"/>
  <c r="P155" i="48"/>
  <c r="AF155" i="48"/>
  <c r="O156" i="48"/>
  <c r="AE156" i="48"/>
  <c r="L158" i="48"/>
  <c r="AB158" i="48"/>
  <c r="K159" i="48"/>
  <c r="AA159" i="48"/>
  <c r="J160" i="48"/>
  <c r="Z160" i="48"/>
  <c r="H161" i="48"/>
  <c r="X150" i="48"/>
  <c r="G151" i="48"/>
  <c r="W151" i="48"/>
  <c r="F152" i="48"/>
  <c r="V152" i="48"/>
  <c r="D153" i="48"/>
  <c r="T153" i="48"/>
  <c r="AJ153" i="48"/>
  <c r="S154" i="48"/>
  <c r="AI154" i="48"/>
  <c r="Q155" i="48"/>
  <c r="AG155" i="48"/>
  <c r="P156" i="48"/>
  <c r="AF156" i="48"/>
  <c r="M158" i="48"/>
  <c r="AC158" i="48"/>
  <c r="L159" i="48"/>
  <c r="AB159" i="48"/>
  <c r="K160" i="48"/>
  <c r="AA160" i="48"/>
  <c r="I161" i="48"/>
  <c r="L151" i="48"/>
  <c r="AB151" i="48"/>
  <c r="K152" i="48"/>
  <c r="AA152" i="48"/>
  <c r="I153" i="48"/>
  <c r="Y153" i="48"/>
  <c r="H154" i="48"/>
  <c r="X154" i="48"/>
  <c r="F155" i="48"/>
  <c r="V155" i="48"/>
  <c r="E156" i="48"/>
  <c r="U156" i="48"/>
  <c r="F158" i="48"/>
  <c r="V158" i="48"/>
  <c r="E159" i="48"/>
  <c r="U159" i="48"/>
  <c r="D160" i="48"/>
  <c r="T160" i="48"/>
  <c r="AJ160" i="48"/>
  <c r="S161" i="48"/>
  <c r="AI161" i="48"/>
  <c r="R162" i="48"/>
  <c r="AH162" i="48"/>
  <c r="Q163" i="48"/>
  <c r="AG163" i="48"/>
  <c r="P164" i="48"/>
  <c r="AF164" i="48"/>
  <c r="O165" i="48"/>
  <c r="AE165" i="48"/>
  <c r="N166" i="48"/>
  <c r="AD166" i="48"/>
  <c r="M167" i="48"/>
  <c r="AC167" i="48"/>
  <c r="L168" i="48"/>
  <c r="AB168" i="48"/>
  <c r="K169" i="48"/>
  <c r="AA169" i="48"/>
  <c r="J172" i="48"/>
  <c r="Z172" i="48"/>
  <c r="I173" i="48"/>
  <c r="T161" i="48"/>
  <c r="AJ161" i="48"/>
  <c r="S162" i="48"/>
  <c r="AI162" i="48"/>
  <c r="R163" i="48"/>
  <c r="AH163" i="48"/>
  <c r="Q164" i="48"/>
  <c r="AG164" i="48"/>
  <c r="P165" i="48"/>
  <c r="AF165" i="48"/>
  <c r="O166" i="48"/>
  <c r="AE166" i="48"/>
  <c r="N167" i="48"/>
  <c r="AD167" i="48"/>
  <c r="M168" i="48"/>
  <c r="AC168" i="48"/>
  <c r="L169" i="48"/>
  <c r="AB169" i="48"/>
  <c r="K172" i="48"/>
  <c r="AA172" i="48"/>
  <c r="K173" i="48"/>
  <c r="U161" i="48"/>
  <c r="D162" i="48"/>
  <c r="T162" i="48"/>
  <c r="AJ162" i="48"/>
  <c r="S163" i="48"/>
  <c r="AI163" i="48"/>
  <c r="R164" i="48"/>
  <c r="AH164" i="48"/>
  <c r="Q165" i="48"/>
  <c r="AG165" i="48"/>
  <c r="P166" i="48"/>
  <c r="AF166" i="48"/>
  <c r="O167" i="48"/>
  <c r="AE167" i="48"/>
  <c r="N168" i="48"/>
  <c r="AD168" i="48"/>
  <c r="M169" i="48"/>
  <c r="AC169" i="48"/>
  <c r="L172" i="48"/>
  <c r="AB172" i="48"/>
  <c r="L173" i="48"/>
  <c r="R161" i="48"/>
  <c r="AH161" i="48"/>
  <c r="Q162" i="48"/>
  <c r="AG162" i="48"/>
  <c r="P163" i="48"/>
  <c r="AF163" i="48"/>
  <c r="O164" i="48"/>
  <c r="AE164" i="48"/>
  <c r="N165" i="48"/>
  <c r="AD165" i="48"/>
  <c r="M166" i="48"/>
  <c r="AC166" i="48"/>
  <c r="L167" i="48"/>
  <c r="AB167" i="48"/>
  <c r="K168" i="48"/>
  <c r="AA168" i="48"/>
  <c r="J169" i="48"/>
  <c r="Z169" i="48"/>
  <c r="I172" i="48"/>
  <c r="Y172" i="48"/>
  <c r="H173" i="48"/>
  <c r="N173" i="48"/>
  <c r="AD173" i="48"/>
  <c r="AI173" i="48"/>
  <c r="T173" i="48"/>
  <c r="AJ173" i="48"/>
  <c r="Y87" i="48"/>
  <c r="Y85" i="48" s="1"/>
  <c r="M173" i="48"/>
  <c r="AC173" i="48"/>
  <c r="S85" i="48"/>
  <c r="AI85" i="48"/>
  <c r="T85" i="48"/>
  <c r="AJ85" i="48"/>
  <c r="J85" i="48"/>
  <c r="Z85" i="48"/>
  <c r="AA118" i="48"/>
  <c r="J119" i="48"/>
  <c r="Z119" i="48"/>
  <c r="I120" i="48"/>
  <c r="Y120" i="48"/>
  <c r="I122" i="48"/>
  <c r="Y122" i="48"/>
  <c r="H123" i="48"/>
  <c r="X123" i="48"/>
  <c r="G124" i="48"/>
  <c r="W124" i="48"/>
  <c r="F125" i="48"/>
  <c r="V125" i="48"/>
  <c r="E126" i="48"/>
  <c r="U126" i="48"/>
  <c r="D127" i="48"/>
  <c r="T127" i="48"/>
  <c r="AJ127" i="48"/>
  <c r="S128" i="48"/>
  <c r="AI128" i="48"/>
  <c r="Q129" i="48"/>
  <c r="T129" i="48"/>
  <c r="AJ129" i="48"/>
  <c r="S131" i="48"/>
  <c r="AI131" i="48"/>
  <c r="R132" i="48"/>
  <c r="AH132" i="48"/>
  <c r="Q133" i="48"/>
  <c r="AG133" i="48"/>
  <c r="P134" i="48"/>
  <c r="AF134" i="48"/>
  <c r="O135" i="48"/>
  <c r="AE135" i="48"/>
  <c r="N136" i="48"/>
  <c r="AD136" i="48"/>
  <c r="L137" i="48"/>
  <c r="AB137" i="48"/>
  <c r="K138" i="48"/>
  <c r="AA138" i="48"/>
  <c r="J140" i="48"/>
  <c r="Z140" i="48"/>
  <c r="H141" i="48"/>
  <c r="X141" i="48"/>
  <c r="G142" i="48"/>
  <c r="W142" i="48"/>
  <c r="F143" i="48"/>
  <c r="V143" i="48"/>
  <c r="E144" i="48"/>
  <c r="U144" i="48"/>
  <c r="D145" i="48"/>
  <c r="T145" i="48"/>
  <c r="AJ145" i="48"/>
  <c r="S146" i="48"/>
  <c r="AI146" i="48"/>
  <c r="R147" i="48"/>
  <c r="AH147" i="48"/>
  <c r="P149" i="48"/>
  <c r="AF149" i="48"/>
  <c r="V150" i="48"/>
  <c r="L152" i="48"/>
  <c r="I154" i="48"/>
  <c r="F156" i="48"/>
  <c r="H131" i="48"/>
  <c r="X131" i="48"/>
  <c r="G132" i="48"/>
  <c r="W132" i="48"/>
  <c r="F133" i="48"/>
  <c r="V133" i="48"/>
  <c r="E134" i="48"/>
  <c r="U134" i="48"/>
  <c r="D135" i="48"/>
  <c r="T135" i="48"/>
  <c r="AJ135" i="48"/>
  <c r="S136" i="48"/>
  <c r="AI136" i="48"/>
  <c r="Q137" i="48"/>
  <c r="AG137" i="48"/>
  <c r="P138" i="48"/>
  <c r="AF138" i="48"/>
  <c r="O140" i="48"/>
  <c r="AE140" i="48"/>
  <c r="M141" i="48"/>
  <c r="AC141" i="48"/>
  <c r="L142" i="48"/>
  <c r="AB142" i="48"/>
  <c r="K143" i="48"/>
  <c r="AA143" i="48"/>
  <c r="J144" i="48"/>
  <c r="Z144" i="48"/>
  <c r="I145" i="48"/>
  <c r="Y145" i="48"/>
  <c r="H146" i="48"/>
  <c r="X146" i="48"/>
  <c r="G147" i="48"/>
  <c r="W147" i="48"/>
  <c r="E149" i="48"/>
  <c r="U149" i="48"/>
  <c r="D150" i="48"/>
  <c r="AH150" i="48"/>
  <c r="AF152" i="48"/>
  <c r="AC154" i="48"/>
  <c r="Z156" i="48"/>
  <c r="AC131" i="48"/>
  <c r="L132" i="48"/>
  <c r="AB132" i="48"/>
  <c r="K133" i="48"/>
  <c r="AA133" i="48"/>
  <c r="J134" i="48"/>
  <c r="Z134" i="48"/>
  <c r="I135" i="48"/>
  <c r="Y135" i="48"/>
  <c r="H136" i="48"/>
  <c r="X136" i="48"/>
  <c r="F137" i="48"/>
  <c r="V137" i="48"/>
  <c r="E138" i="48"/>
  <c r="U138" i="48"/>
  <c r="D140" i="48"/>
  <c r="T140" i="48"/>
  <c r="AJ140" i="48"/>
  <c r="R141" i="48"/>
  <c r="AH141" i="48"/>
  <c r="Q142" i="48"/>
  <c r="AG142" i="48"/>
  <c r="P143" i="48"/>
  <c r="AF143" i="48"/>
  <c r="O144" i="48"/>
  <c r="AE144" i="48"/>
  <c r="N145" i="48"/>
  <c r="AD145" i="48"/>
  <c r="M146" i="48"/>
  <c r="AC146" i="48"/>
  <c r="L147" i="48"/>
  <c r="AB147" i="48"/>
  <c r="J149" i="48"/>
  <c r="Z149" i="48"/>
  <c r="J150" i="48"/>
  <c r="U151" i="48"/>
  <c r="R153" i="48"/>
  <c r="O155" i="48"/>
  <c r="G158" i="48"/>
  <c r="AE129" i="48"/>
  <c r="N131" i="48"/>
  <c r="AD131" i="48"/>
  <c r="M132" i="48"/>
  <c r="AC132" i="48"/>
  <c r="L133" i="48"/>
  <c r="AB133" i="48"/>
  <c r="K134" i="48"/>
  <c r="AA134" i="48"/>
  <c r="J135" i="48"/>
  <c r="Z135" i="48"/>
  <c r="I136" i="48"/>
  <c r="Y136" i="48"/>
  <c r="K137" i="48"/>
  <c r="AA137" i="48"/>
  <c r="J138" i="48"/>
  <c r="Z138" i="48"/>
  <c r="I140" i="48"/>
  <c r="Y140" i="48"/>
  <c r="K141" i="48"/>
  <c r="AA141" i="48"/>
  <c r="J142" i="48"/>
  <c r="Z142" i="48"/>
  <c r="I143" i="48"/>
  <c r="Y143" i="48"/>
  <c r="H144" i="48"/>
  <c r="X144" i="48"/>
  <c r="G145" i="48"/>
  <c r="W145" i="48"/>
  <c r="F146" i="48"/>
  <c r="V146" i="48"/>
  <c r="E147" i="48"/>
  <c r="U147" i="48"/>
  <c r="G149" i="48"/>
  <c r="W149" i="48"/>
  <c r="F150" i="48"/>
  <c r="I151" i="48"/>
  <c r="F153" i="48"/>
  <c r="S155" i="48"/>
  <c r="K158" i="48"/>
  <c r="AA158" i="48"/>
  <c r="J159" i="48"/>
  <c r="Z159" i="48"/>
  <c r="I160" i="48"/>
  <c r="Y160" i="48"/>
  <c r="G150" i="48"/>
  <c r="W150" i="48"/>
  <c r="F151" i="48"/>
  <c r="V151" i="48"/>
  <c r="E152" i="48"/>
  <c r="U152" i="48"/>
  <c r="G153" i="48"/>
  <c r="W153" i="48"/>
  <c r="F154" i="48"/>
  <c r="V154" i="48"/>
  <c r="D155" i="48"/>
  <c r="T155" i="48"/>
  <c r="AJ155" i="48"/>
  <c r="S156" i="48"/>
  <c r="AI156" i="48"/>
  <c r="P158" i="48"/>
  <c r="AF158" i="48"/>
  <c r="O159" i="48"/>
  <c r="AE159" i="48"/>
  <c r="N160" i="48"/>
  <c r="AD160" i="48"/>
  <c r="L150" i="48"/>
  <c r="AB150" i="48"/>
  <c r="K151" i="48"/>
  <c r="AA151" i="48"/>
  <c r="J152" i="48"/>
  <c r="Z152" i="48"/>
  <c r="H153" i="48"/>
  <c r="X153" i="48"/>
  <c r="G154" i="48"/>
  <c r="W154" i="48"/>
  <c r="E155" i="48"/>
  <c r="U155" i="48"/>
  <c r="D156" i="48"/>
  <c r="T156" i="48"/>
  <c r="AJ156" i="48"/>
  <c r="Q158" i="48"/>
  <c r="AG158" i="48"/>
  <c r="P159" i="48"/>
  <c r="AF159" i="48"/>
  <c r="O160" i="48"/>
  <c r="AE160" i="48"/>
  <c r="AG150" i="48"/>
  <c r="P151" i="48"/>
  <c r="AF151" i="48"/>
  <c r="O152" i="48"/>
  <c r="AE152" i="48"/>
  <c r="M153" i="48"/>
  <c r="AC153" i="48"/>
  <c r="L154" i="48"/>
  <c r="AB154" i="48"/>
  <c r="J155" i="48"/>
  <c r="Z155" i="48"/>
  <c r="I156" i="48"/>
  <c r="Y156" i="48"/>
  <c r="J158" i="48"/>
  <c r="Z158" i="48"/>
  <c r="I159" i="48"/>
  <c r="Y159" i="48"/>
  <c r="H160" i="48"/>
  <c r="X160" i="48"/>
  <c r="F161" i="48"/>
  <c r="W161" i="48"/>
  <c r="F162" i="48"/>
  <c r="V162" i="48"/>
  <c r="E163" i="48"/>
  <c r="U163" i="48"/>
  <c r="D164" i="48"/>
  <c r="T164" i="48"/>
  <c r="AJ164" i="48"/>
  <c r="S165" i="48"/>
  <c r="AI165" i="48"/>
  <c r="R166" i="48"/>
  <c r="AH166" i="48"/>
  <c r="Q167" i="48"/>
  <c r="AG167" i="48"/>
  <c r="P168" i="48"/>
  <c r="AF168" i="48"/>
  <c r="O169" i="48"/>
  <c r="AE169" i="48"/>
  <c r="N172" i="48"/>
  <c r="AD172" i="48"/>
  <c r="S173" i="48"/>
  <c r="X161" i="48"/>
  <c r="G162" i="48"/>
  <c r="W162" i="48"/>
  <c r="F163" i="48"/>
  <c r="V163" i="48"/>
  <c r="E164" i="48"/>
  <c r="U164" i="48"/>
  <c r="D165" i="48"/>
  <c r="T165" i="48"/>
  <c r="AJ165" i="48"/>
  <c r="S166" i="48"/>
  <c r="AI166" i="48"/>
  <c r="R167" i="48"/>
  <c r="AH167" i="48"/>
  <c r="Q168" i="48"/>
  <c r="AG168" i="48"/>
  <c r="P169" i="48"/>
  <c r="AF169" i="48"/>
  <c r="O172" i="48"/>
  <c r="AE172" i="48"/>
  <c r="W173" i="48"/>
  <c r="Y161" i="48"/>
  <c r="H162" i="48"/>
  <c r="X162" i="48"/>
  <c r="G163" i="48"/>
  <c r="W163" i="48"/>
  <c r="F164" i="48"/>
  <c r="V164" i="48"/>
  <c r="E165" i="48"/>
  <c r="U165" i="48"/>
  <c r="D166" i="48"/>
  <c r="T166" i="48"/>
  <c r="AJ166" i="48"/>
  <c r="S167" i="48"/>
  <c r="AI167" i="48"/>
  <c r="R168" i="48"/>
  <c r="AH168" i="48"/>
  <c r="Q169" i="48"/>
  <c r="AG169" i="48"/>
  <c r="P172" i="48"/>
  <c r="AF172" i="48"/>
  <c r="AA173" i="48"/>
  <c r="V161" i="48"/>
  <c r="E162" i="48"/>
  <c r="U162" i="48"/>
  <c r="D163" i="48"/>
  <c r="T163" i="48"/>
  <c r="AJ163" i="48"/>
  <c r="S164" i="48"/>
  <c r="AI164" i="48"/>
  <c r="R165" i="48"/>
  <c r="AH165" i="48"/>
  <c r="Q166" i="48"/>
  <c r="AG166" i="48"/>
  <c r="P167" i="48"/>
  <c r="AF167" i="48"/>
  <c r="O168" i="48"/>
  <c r="AE168" i="48"/>
  <c r="N169" i="48"/>
  <c r="AD169" i="48"/>
  <c r="M172" i="48"/>
  <c r="AC172" i="48"/>
  <c r="O173" i="48"/>
  <c r="R173" i="48"/>
  <c r="AH173" i="48"/>
  <c r="F86" i="48"/>
  <c r="X173" i="48"/>
  <c r="J86" i="48"/>
  <c r="Q173" i="48"/>
  <c r="AG173" i="48"/>
  <c r="G85" i="48"/>
  <c r="W85" i="48"/>
  <c r="H85" i="48"/>
  <c r="X85" i="48"/>
  <c r="N85" i="48"/>
  <c r="AD85" i="48"/>
  <c r="O123" i="48"/>
  <c r="AE123" i="48"/>
  <c r="N124" i="48"/>
  <c r="AD124" i="48"/>
  <c r="M125" i="48"/>
  <c r="AC125" i="48"/>
  <c r="L126" i="48"/>
  <c r="AB126" i="48"/>
  <c r="K127" i="48"/>
  <c r="AA127" i="48"/>
  <c r="J128" i="48"/>
  <c r="Z128" i="48"/>
  <c r="H129" i="48"/>
  <c r="AD129" i="48"/>
  <c r="J108" i="48"/>
  <c r="Z108" i="48"/>
  <c r="H109" i="48"/>
  <c r="X109" i="48"/>
  <c r="G110" i="48"/>
  <c r="W110" i="48"/>
  <c r="F111" i="48"/>
  <c r="V111" i="48"/>
  <c r="E113" i="48"/>
  <c r="U113" i="48"/>
  <c r="D114" i="48"/>
  <c r="T114" i="48"/>
  <c r="AJ114" i="48"/>
  <c r="S115" i="48"/>
  <c r="AI115" i="48"/>
  <c r="R116" i="48"/>
  <c r="AH116" i="48"/>
  <c r="P117" i="48"/>
  <c r="AF117" i="48"/>
  <c r="O118" i="48"/>
  <c r="AE118" i="48"/>
  <c r="N119" i="48"/>
  <c r="AD119" i="48"/>
  <c r="M120" i="48"/>
  <c r="AC120" i="48"/>
  <c r="M122" i="48"/>
  <c r="AC122" i="48"/>
  <c r="L123" i="48"/>
  <c r="AB123" i="48"/>
  <c r="K124" i="48"/>
  <c r="AA124" i="48"/>
  <c r="J125" i="48"/>
  <c r="Z125" i="48"/>
  <c r="I126" i="48"/>
  <c r="Y126" i="48"/>
  <c r="H127" i="48"/>
  <c r="X127" i="48"/>
  <c r="G128" i="48"/>
  <c r="W128" i="48"/>
  <c r="E129" i="48"/>
  <c r="Y129" i="48"/>
  <c r="X129" i="48"/>
  <c r="G131" i="48"/>
  <c r="W131" i="48"/>
  <c r="F132" i="48"/>
  <c r="V132" i="48"/>
  <c r="E133" i="48"/>
  <c r="U133" i="48"/>
  <c r="D134" i="48"/>
  <c r="T134" i="48"/>
  <c r="AJ134" i="48"/>
  <c r="S135" i="48"/>
  <c r="AI135" i="48"/>
  <c r="R136" i="48"/>
  <c r="AH136" i="48"/>
  <c r="P137" i="48"/>
  <c r="AF137" i="48"/>
  <c r="O138" i="48"/>
  <c r="AE138" i="48"/>
  <c r="N140" i="48"/>
  <c r="AD140" i="48"/>
  <c r="L141" i="48"/>
  <c r="AB141" i="48"/>
  <c r="K142" i="48"/>
  <c r="AA142" i="48"/>
  <c r="J143" i="48"/>
  <c r="Z143" i="48"/>
  <c r="I144" i="48"/>
  <c r="Y144" i="48"/>
  <c r="H145" i="48"/>
  <c r="X145" i="48"/>
  <c r="G146" i="48"/>
  <c r="W146" i="48"/>
  <c r="F147" i="48"/>
  <c r="V147" i="48"/>
  <c r="D149" i="48"/>
  <c r="T149" i="48"/>
  <c r="AJ149" i="48"/>
  <c r="AD150" i="48"/>
  <c r="AB152" i="48"/>
  <c r="Y154" i="48"/>
  <c r="V156" i="48"/>
  <c r="L131" i="48"/>
  <c r="AB131" i="48"/>
  <c r="K132" i="48"/>
  <c r="AA132" i="48"/>
  <c r="J133" i="48"/>
  <c r="Z133" i="48"/>
  <c r="I134" i="48"/>
  <c r="Y134" i="48"/>
  <c r="H135" i="48"/>
  <c r="X135" i="48"/>
  <c r="G136" i="48"/>
  <c r="W136" i="48"/>
  <c r="E137" i="48"/>
  <c r="U137" i="48"/>
  <c r="D138" i="48"/>
  <c r="T138" i="48"/>
  <c r="AJ138" i="48"/>
  <c r="S140" i="48"/>
  <c r="AI140" i="48"/>
  <c r="Q141" i="48"/>
  <c r="AG141" i="48"/>
  <c r="P142" i="48"/>
  <c r="AF142" i="48"/>
  <c r="O143" i="48"/>
  <c r="AE143" i="48"/>
  <c r="N144" i="48"/>
  <c r="AD144" i="48"/>
  <c r="M145" i="48"/>
  <c r="AC145" i="48"/>
  <c r="L146" i="48"/>
  <c r="AB146" i="48"/>
  <c r="K147" i="48"/>
  <c r="AA147" i="48"/>
  <c r="I149" i="48"/>
  <c r="Y149" i="48"/>
  <c r="I150" i="48"/>
  <c r="Q151" i="48"/>
  <c r="N153" i="48"/>
  <c r="K155" i="48"/>
  <c r="Q131" i="48"/>
  <c r="AG131" i="48"/>
  <c r="P132" i="48"/>
  <c r="AF132" i="48"/>
  <c r="O133" i="48"/>
  <c r="AE133" i="48"/>
  <c r="N134" i="48"/>
  <c r="AD134" i="48"/>
  <c r="M135" i="48"/>
  <c r="AC135" i="48"/>
  <c r="L136" i="48"/>
  <c r="AB136" i="48"/>
  <c r="J137" i="48"/>
  <c r="Z137" i="48"/>
  <c r="I138" i="48"/>
  <c r="Y138" i="48"/>
  <c r="H140" i="48"/>
  <c r="X140" i="48"/>
  <c r="F141" i="48"/>
  <c r="V141" i="48"/>
  <c r="E142" i="48"/>
  <c r="U142" i="48"/>
  <c r="D143" i="48"/>
  <c r="T143" i="48"/>
  <c r="AJ143" i="48"/>
  <c r="S144" i="48"/>
  <c r="AI144" i="48"/>
  <c r="R145" i="48"/>
  <c r="AH145" i="48"/>
  <c r="Q146" i="48"/>
  <c r="AG146" i="48"/>
  <c r="P147" i="48"/>
  <c r="AF147" i="48"/>
  <c r="N149" i="48"/>
  <c r="AD149" i="48"/>
  <c r="R150" i="48"/>
  <c r="D152" i="48"/>
  <c r="AH153" i="48"/>
  <c r="AE155" i="48"/>
  <c r="S129" i="48"/>
  <c r="AI129" i="48"/>
  <c r="R131" i="48"/>
  <c r="AH131" i="48"/>
  <c r="Q132" i="48"/>
  <c r="AG132" i="48"/>
  <c r="P133" i="48"/>
  <c r="AF133" i="48"/>
  <c r="O134" i="48"/>
  <c r="AE134" i="48"/>
  <c r="N135" i="48"/>
  <c r="AD135" i="48"/>
  <c r="M136" i="48"/>
  <c r="AC136" i="48"/>
  <c r="O137" i="48"/>
  <c r="AE137" i="48"/>
  <c r="N138" i="48"/>
  <c r="AD138" i="48"/>
  <c r="M140" i="48"/>
  <c r="AC140" i="48"/>
  <c r="O141" i="48"/>
  <c r="AE141" i="48"/>
  <c r="N142" i="48"/>
  <c r="AD142" i="48"/>
  <c r="M143" i="48"/>
  <c r="AC143" i="48"/>
  <c r="L144" i="48"/>
  <c r="AB144" i="48"/>
  <c r="K145" i="48"/>
  <c r="AA145" i="48"/>
  <c r="J146" i="48"/>
  <c r="Z146" i="48"/>
  <c r="I147" i="48"/>
  <c r="Y147" i="48"/>
  <c r="K149" i="48"/>
  <c r="AA149" i="48"/>
  <c r="M150" i="48"/>
  <c r="Y151" i="48"/>
  <c r="V153" i="48"/>
  <c r="AI155" i="48"/>
  <c r="O158" i="48"/>
  <c r="AE158" i="48"/>
  <c r="N159" i="48"/>
  <c r="AD159" i="48"/>
  <c r="M160" i="48"/>
  <c r="AC160" i="48"/>
  <c r="K150" i="48"/>
  <c r="AA150" i="48"/>
  <c r="J151" i="48"/>
  <c r="Z151" i="48"/>
  <c r="I152" i="48"/>
  <c r="Y152" i="48"/>
  <c r="K153" i="48"/>
  <c r="AA153" i="48"/>
  <c r="J154" i="48"/>
  <c r="Z154" i="48"/>
  <c r="H155" i="48"/>
  <c r="X155" i="48"/>
  <c r="G156" i="48"/>
  <c r="W156" i="48"/>
  <c r="D158" i="48"/>
  <c r="T158" i="48"/>
  <c r="AJ158" i="48"/>
  <c r="S159" i="48"/>
  <c r="AI159" i="48"/>
  <c r="R160" i="48"/>
  <c r="AH160" i="48"/>
  <c r="P150" i="48"/>
  <c r="AF150" i="48"/>
  <c r="O151" i="48"/>
  <c r="AE151" i="48"/>
  <c r="N152" i="48"/>
  <c r="AD152" i="48"/>
  <c r="L153" i="48"/>
  <c r="AB153" i="48"/>
  <c r="K154" i="48"/>
  <c r="AA154" i="48"/>
  <c r="I155" i="48"/>
  <c r="Y155" i="48"/>
  <c r="H156" i="48"/>
  <c r="X156" i="48"/>
  <c r="E158" i="48"/>
  <c r="U158" i="48"/>
  <c r="D159" i="48"/>
  <c r="T159" i="48"/>
  <c r="AJ159" i="48"/>
  <c r="S160" i="48"/>
  <c r="AI160" i="48"/>
  <c r="D151" i="48"/>
  <c r="T151" i="48"/>
  <c r="AJ151" i="48"/>
  <c r="S152" i="48"/>
  <c r="AI152" i="48"/>
  <c r="Q153" i="48"/>
  <c r="AG153" i="48"/>
  <c r="P154" i="48"/>
  <c r="AF154" i="48"/>
  <c r="N155" i="48"/>
  <c r="AD155" i="48"/>
  <c r="M156" i="48"/>
  <c r="AC156" i="48"/>
  <c r="N158" i="48"/>
  <c r="AD158" i="48"/>
  <c r="M159" i="48"/>
  <c r="AC159" i="48"/>
  <c r="L160" i="48"/>
  <c r="AB160" i="48"/>
  <c r="K161" i="48"/>
  <c r="AA161" i="48"/>
  <c r="J162" i="48"/>
  <c r="Z162" i="48"/>
  <c r="I163" i="48"/>
  <c r="Y163" i="48"/>
  <c r="H164" i="48"/>
  <c r="X164" i="48"/>
  <c r="G165" i="48"/>
  <c r="W165" i="48"/>
  <c r="F166" i="48"/>
  <c r="V166" i="48"/>
  <c r="E167" i="48"/>
  <c r="U167" i="48"/>
  <c r="D168" i="48"/>
  <c r="T168" i="48"/>
  <c r="AJ168" i="48"/>
  <c r="S169" i="48"/>
  <c r="AI169" i="48"/>
  <c r="R172" i="48"/>
  <c r="AH172" i="48"/>
  <c r="L161" i="48"/>
  <c r="AB161" i="48"/>
  <c r="K162" i="48"/>
  <c r="AA162" i="48"/>
  <c r="J163" i="48"/>
  <c r="Z163" i="48"/>
  <c r="I164" i="48"/>
  <c r="Y164" i="48"/>
  <c r="H165" i="48"/>
  <c r="X165" i="48"/>
  <c r="G166" i="48"/>
  <c r="W166" i="48"/>
  <c r="F167" i="48"/>
  <c r="V167" i="48"/>
  <c r="E168" i="48"/>
  <c r="U168" i="48"/>
  <c r="D169" i="48"/>
  <c r="T169" i="48"/>
  <c r="AJ169" i="48"/>
  <c r="S172" i="48"/>
  <c r="AI172" i="48"/>
  <c r="M161" i="48"/>
  <c r="AC161" i="48"/>
  <c r="L162" i="48"/>
  <c r="AB162" i="48"/>
  <c r="K163" i="48"/>
  <c r="AA163" i="48"/>
  <c r="J164" i="48"/>
  <c r="Z164" i="48"/>
  <c r="I165" i="48"/>
  <c r="Y165" i="48"/>
  <c r="H166" i="48"/>
  <c r="X166" i="48"/>
  <c r="G167" i="48"/>
  <c r="W167" i="48"/>
  <c r="F168" i="48"/>
  <c r="V168" i="48"/>
  <c r="E169" i="48"/>
  <c r="U169" i="48"/>
  <c r="D172" i="48"/>
  <c r="T172" i="48"/>
  <c r="AJ172" i="48"/>
  <c r="J161" i="48"/>
  <c r="Z161" i="48"/>
  <c r="I162" i="48"/>
  <c r="Y162" i="48"/>
  <c r="H163" i="48"/>
  <c r="X163" i="48"/>
  <c r="G164" i="48"/>
  <c r="W164" i="48"/>
  <c r="F165" i="48"/>
  <c r="V165" i="48"/>
  <c r="E166" i="48"/>
  <c r="U166" i="48"/>
  <c r="D167" i="48"/>
  <c r="T167" i="48"/>
  <c r="AJ167" i="48"/>
  <c r="S168" i="48"/>
  <c r="AI168" i="48"/>
  <c r="R169" i="48"/>
  <c r="AH169" i="48"/>
  <c r="Q172" i="48"/>
  <c r="AG172" i="48"/>
  <c r="AE173" i="48"/>
  <c r="V173" i="48"/>
  <c r="R86" i="48"/>
  <c r="V86" i="48"/>
  <c r="AB173" i="48"/>
  <c r="Z86" i="48"/>
  <c r="U173" i="48"/>
  <c r="K85" i="48"/>
  <c r="AA85" i="48"/>
  <c r="L85" i="48"/>
  <c r="AB85" i="48"/>
  <c r="R85" i="48"/>
  <c r="AH85" i="48"/>
  <c r="H123" i="17"/>
  <c r="K126" i="17"/>
  <c r="K114" i="17"/>
  <c r="H116" i="17"/>
  <c r="J118" i="17"/>
  <c r="J121" i="17"/>
  <c r="F89" i="17"/>
  <c r="J92" i="17"/>
  <c r="K95" i="17"/>
  <c r="K97" i="17"/>
  <c r="K99" i="17"/>
  <c r="I101" i="17"/>
  <c r="H34" i="17"/>
  <c r="K38" i="17"/>
  <c r="J48" i="17"/>
  <c r="R12" i="53"/>
  <c r="AH12" i="53"/>
  <c r="K140" i="17"/>
  <c r="D148" i="17"/>
  <c r="D150" i="17"/>
  <c r="E153" i="17"/>
  <c r="F12" i="53"/>
  <c r="J144" i="17"/>
  <c r="G155" i="17"/>
  <c r="C155" i="17" s="1"/>
  <c r="I12" i="53"/>
  <c r="E5" i="53"/>
  <c r="V12" i="53"/>
  <c r="I5" i="53"/>
  <c r="J12" i="53"/>
  <c r="Z12" i="53"/>
  <c r="E12" i="53"/>
  <c r="M5" i="53"/>
  <c r="N12" i="53"/>
  <c r="AD12" i="53"/>
  <c r="C20" i="16"/>
  <c r="C13" i="16" s="1"/>
  <c r="G17" i="10"/>
  <c r="G19" i="10" s="1"/>
  <c r="H12" i="8"/>
  <c r="D19" i="74"/>
  <c r="D25" i="74"/>
  <c r="N39" i="54"/>
  <c r="N38" i="54"/>
  <c r="Z37" i="54"/>
  <c r="V24" i="54"/>
  <c r="Z20" i="54"/>
  <c r="N40" i="55"/>
  <c r="V40" i="55"/>
  <c r="AD40" i="55"/>
  <c r="C41" i="23"/>
  <c r="C11" i="23" s="1"/>
  <c r="C13" i="23"/>
  <c r="B16" i="31"/>
  <c r="G7" i="40"/>
  <c r="AJ4" i="47"/>
  <c r="AH16" i="55"/>
  <c r="F23" i="54"/>
  <c r="Z27" i="54"/>
  <c r="R28" i="55"/>
  <c r="Z28" i="55"/>
  <c r="Z29" i="54"/>
  <c r="AH29" i="54"/>
  <c r="J32" i="54"/>
  <c r="R32" i="54"/>
  <c r="Z32" i="54"/>
  <c r="AH32" i="54"/>
  <c r="J34" i="55"/>
  <c r="R34" i="55"/>
  <c r="R35" i="54"/>
  <c r="AH34" i="55"/>
  <c r="AH35" i="54"/>
  <c r="Z40" i="55"/>
  <c r="Z41" i="54"/>
  <c r="F5" i="37"/>
  <c r="D18" i="74"/>
  <c r="P16" i="55"/>
  <c r="G35" i="23"/>
  <c r="O32" i="74"/>
  <c r="N27" i="54"/>
  <c r="F32" i="54"/>
  <c r="AD33" i="54"/>
  <c r="AD39" i="54"/>
  <c r="AH40" i="55"/>
  <c r="AH41" i="54"/>
  <c r="F45" i="54"/>
  <c r="N45" i="54"/>
  <c r="V45" i="54"/>
  <c r="I6" i="8"/>
  <c r="C13" i="61"/>
  <c r="N35" i="54"/>
  <c r="N29" i="54"/>
  <c r="H4" i="47"/>
  <c r="P4" i="47"/>
  <c r="G25" i="88"/>
  <c r="X39" i="54"/>
  <c r="D17" i="23"/>
  <c r="D7" i="62"/>
  <c r="D6" i="62" s="1"/>
  <c r="I4" i="47"/>
  <c r="M4" i="47"/>
  <c r="Q4" i="47"/>
  <c r="U4" i="47"/>
  <c r="Y4" i="47"/>
  <c r="AG4" i="47"/>
  <c r="F8" i="15"/>
  <c r="E18" i="54"/>
  <c r="AG18" i="54"/>
  <c r="E27" i="54"/>
  <c r="I27" i="54"/>
  <c r="U27" i="54"/>
  <c r="I30" i="54"/>
  <c r="AG30" i="54"/>
  <c r="I32" i="54"/>
  <c r="M32" i="54"/>
  <c r="Y32" i="54"/>
  <c r="I37" i="54"/>
  <c r="M37" i="54"/>
  <c r="Q37" i="54"/>
  <c r="U37" i="54"/>
  <c r="Y37" i="54"/>
  <c r="AC37" i="54"/>
  <c r="Q39" i="54"/>
  <c r="U39" i="54"/>
  <c r="Y39" i="54"/>
  <c r="AC39" i="54"/>
  <c r="AG39" i="54"/>
  <c r="I42" i="54"/>
  <c r="Q42" i="54"/>
  <c r="Y42" i="54"/>
  <c r="AC42" i="54"/>
  <c r="AG42" i="54"/>
  <c r="AA16" i="56"/>
  <c r="J86" i="17"/>
  <c r="K88" i="17"/>
  <c r="I90" i="17"/>
  <c r="K86" i="17"/>
  <c r="H88" i="17"/>
  <c r="H86" i="17"/>
  <c r="I88" i="17"/>
  <c r="E86" i="17"/>
  <c r="F88" i="17"/>
  <c r="D90" i="17"/>
  <c r="E91" i="17"/>
  <c r="F92" i="17"/>
  <c r="G95" i="17"/>
  <c r="G97" i="17"/>
  <c r="G99" i="17"/>
  <c r="D101" i="17"/>
  <c r="E101" i="17"/>
  <c r="H91" i="17"/>
  <c r="J94" i="17"/>
  <c r="I96" i="17"/>
  <c r="J98" i="17"/>
  <c r="J100" i="17"/>
  <c r="D92" i="17"/>
  <c r="E95" i="17"/>
  <c r="E97" i="17"/>
  <c r="E99" i="17"/>
  <c r="G101" i="17"/>
  <c r="F91" i="17"/>
  <c r="D94" i="17"/>
  <c r="G96" i="17"/>
  <c r="D98" i="17"/>
  <c r="D100" i="17"/>
  <c r="J101" i="17"/>
  <c r="F112" i="17"/>
  <c r="G114" i="17"/>
  <c r="D116" i="17"/>
  <c r="F118" i="17"/>
  <c r="K119" i="17"/>
  <c r="K112" i="17"/>
  <c r="H114" i="17"/>
  <c r="I116" i="17"/>
  <c r="E119" i="17"/>
  <c r="E122" i="17"/>
  <c r="G113" i="17"/>
  <c r="G115" i="17"/>
  <c r="E117" i="17"/>
  <c r="K118" i="17"/>
  <c r="F124" i="17"/>
  <c r="E112" i="17"/>
  <c r="F114" i="17"/>
  <c r="G116" i="17"/>
  <c r="E118" i="17"/>
  <c r="D123" i="17"/>
  <c r="I121" i="17"/>
  <c r="K123" i="17"/>
  <c r="K125" i="17"/>
  <c r="J127" i="17"/>
  <c r="J139" i="17"/>
  <c r="D125" i="17"/>
  <c r="G127" i="17"/>
  <c r="G130" i="17"/>
  <c r="C130" i="17" s="1"/>
  <c r="G139" i="17"/>
  <c r="K121" i="17"/>
  <c r="I125" i="17"/>
  <c r="H127" i="17"/>
  <c r="G135" i="17"/>
  <c r="C135" i="17" s="1"/>
  <c r="D138" i="17"/>
  <c r="J122" i="17"/>
  <c r="K122" i="17"/>
  <c r="H124" i="17"/>
  <c r="H126" i="17"/>
  <c r="J126" i="17"/>
  <c r="K128" i="17"/>
  <c r="E139" i="17"/>
  <c r="J141" i="17"/>
  <c r="J143" i="17"/>
  <c r="H140" i="17"/>
  <c r="H142" i="17"/>
  <c r="H144" i="17"/>
  <c r="I141" i="17"/>
  <c r="E147" i="17"/>
  <c r="D149" i="17"/>
  <c r="F145" i="17"/>
  <c r="E148" i="17"/>
  <c r="E150" i="17"/>
  <c r="J148" i="17"/>
  <c r="J150" i="17"/>
  <c r="D151" i="17"/>
  <c r="H145" i="17"/>
  <c r="F152" i="17"/>
  <c r="D154" i="17"/>
  <c r="F32" i="17"/>
  <c r="G152" i="17"/>
  <c r="E154" i="17"/>
  <c r="D152" i="17"/>
  <c r="F154" i="17"/>
  <c r="E152" i="17"/>
  <c r="G154" i="17"/>
  <c r="I33" i="17"/>
  <c r="J35" i="17"/>
  <c r="E34" i="17"/>
  <c r="K35" i="17"/>
  <c r="D33" i="17"/>
  <c r="J34" i="17"/>
  <c r="J36" i="17"/>
  <c r="K36" i="17"/>
  <c r="H33" i="17"/>
  <c r="I35" i="17"/>
  <c r="D38" i="17"/>
  <c r="K37" i="17"/>
  <c r="J39" i="17"/>
  <c r="I37" i="17"/>
  <c r="G42" i="17"/>
  <c r="H41" i="17"/>
  <c r="F44" i="17"/>
  <c r="G43" i="17"/>
  <c r="D44" i="17"/>
  <c r="H43" i="17"/>
  <c r="J45" i="17"/>
  <c r="F46" i="17"/>
  <c r="E45" i="17"/>
  <c r="K46" i="17"/>
  <c r="K19" i="17" s="1"/>
  <c r="G48" i="17"/>
  <c r="I47" i="17"/>
  <c r="G56" i="17"/>
  <c r="H146" i="17"/>
  <c r="H13" i="17" s="1"/>
  <c r="D85" i="17"/>
  <c r="D87" i="17"/>
  <c r="E85" i="17"/>
  <c r="E87" i="17"/>
  <c r="G89" i="17"/>
  <c r="F85" i="17"/>
  <c r="F87" i="17"/>
  <c r="D89" i="17"/>
  <c r="I86" i="17"/>
  <c r="J88" i="17"/>
  <c r="H90" i="17"/>
  <c r="J90" i="17"/>
  <c r="G92" i="17"/>
  <c r="D95" i="17"/>
  <c r="D97" i="17"/>
  <c r="D99" i="17"/>
  <c r="H92" i="17"/>
  <c r="I95" i="17"/>
  <c r="I97" i="17"/>
  <c r="I99" i="17"/>
  <c r="J91" i="17"/>
  <c r="H94" i="17"/>
  <c r="K96" i="17"/>
  <c r="H98" i="17"/>
  <c r="H100" i="17"/>
  <c r="J112" i="17"/>
  <c r="E121" i="17"/>
  <c r="F113" i="17"/>
  <c r="F115" i="17"/>
  <c r="D117" i="17"/>
  <c r="I119" i="17"/>
  <c r="G105" i="17"/>
  <c r="C105" i="17" s="1"/>
  <c r="K113" i="17"/>
  <c r="J115" i="17"/>
  <c r="K115" i="17"/>
  <c r="I117" i="17"/>
  <c r="F119" i="17"/>
  <c r="I122" i="17"/>
  <c r="I112" i="17"/>
  <c r="J114" i="17"/>
  <c r="K116" i="17"/>
  <c r="I118" i="17"/>
  <c r="J124" i="17"/>
  <c r="D122" i="17"/>
  <c r="D124" i="17"/>
  <c r="E124" i="17"/>
  <c r="G126" i="17"/>
  <c r="D128" i="17"/>
  <c r="F138" i="17"/>
  <c r="H125" i="17"/>
  <c r="K127" i="17"/>
  <c r="G136" i="17"/>
  <c r="C136" i="17" s="1"/>
  <c r="F122" i="17"/>
  <c r="G124" i="17"/>
  <c r="E126" i="17"/>
  <c r="F128" i="17"/>
  <c r="H138" i="17"/>
  <c r="E123" i="17"/>
  <c r="F123" i="17"/>
  <c r="F125" i="17"/>
  <c r="E127" i="17"/>
  <c r="G132" i="17"/>
  <c r="C132" i="17" s="1"/>
  <c r="Q4" i="53"/>
  <c r="AG4" i="53"/>
  <c r="I139" i="17"/>
  <c r="G140" i="17"/>
  <c r="F142" i="17"/>
  <c r="F144" i="17"/>
  <c r="G141" i="17"/>
  <c r="G143" i="17"/>
  <c r="D141" i="17"/>
  <c r="D143" i="17"/>
  <c r="F140" i="17"/>
  <c r="E142" i="17"/>
  <c r="E144" i="17"/>
  <c r="H149" i="17"/>
  <c r="J145" i="17"/>
  <c r="G147" i="17"/>
  <c r="F149" i="17"/>
  <c r="D147" i="17"/>
  <c r="G149" i="17"/>
  <c r="J152" i="17"/>
  <c r="H154" i="17"/>
  <c r="H152" i="17"/>
  <c r="J154" i="17"/>
  <c r="D34" i="17"/>
  <c r="I36" i="17"/>
  <c r="G32" i="17"/>
  <c r="I34" i="17"/>
  <c r="F36" i="17"/>
  <c r="G33" i="17"/>
  <c r="E35" i="17"/>
  <c r="G34" i="17"/>
  <c r="E36" i="17"/>
  <c r="H38" i="17"/>
  <c r="F42" i="17"/>
  <c r="F38" i="17"/>
  <c r="G38" i="17"/>
  <c r="F39" i="17"/>
  <c r="D41" i="17"/>
  <c r="E39" i="17"/>
  <c r="D42" i="17"/>
  <c r="J42" i="17"/>
  <c r="J44" i="17"/>
  <c r="J43" i="17"/>
  <c r="G44" i="17"/>
  <c r="H44" i="17"/>
  <c r="E44" i="17"/>
  <c r="E46" i="17"/>
  <c r="D45" i="17"/>
  <c r="I46" i="17"/>
  <c r="J46" i="17"/>
  <c r="I45" i="17"/>
  <c r="H46" i="17"/>
  <c r="H47" i="17"/>
  <c r="E48" i="17"/>
  <c r="F48" i="17"/>
  <c r="H48" i="17"/>
  <c r="E146" i="17"/>
  <c r="E13" i="17" s="1"/>
  <c r="J146" i="17"/>
  <c r="J13" i="17" s="1"/>
  <c r="D9" i="74"/>
  <c r="D7" i="74" s="1"/>
  <c r="C12" i="61"/>
  <c r="B12" i="36"/>
  <c r="S20" i="54"/>
  <c r="K27" i="54"/>
  <c r="O27" i="54"/>
  <c r="AA27" i="54"/>
  <c r="AE27" i="54"/>
  <c r="AI8" i="57"/>
  <c r="H85" i="17"/>
  <c r="H87" i="17"/>
  <c r="J89" i="17"/>
  <c r="I85" i="17"/>
  <c r="I87" i="17"/>
  <c r="J85" i="17"/>
  <c r="J87" i="17"/>
  <c r="H89" i="17"/>
  <c r="G85" i="17"/>
  <c r="G87" i="17"/>
  <c r="E89" i="17"/>
  <c r="G91" i="17"/>
  <c r="E94" i="17"/>
  <c r="D96" i="17"/>
  <c r="E98" i="17"/>
  <c r="E100" i="17"/>
  <c r="K92" i="17"/>
  <c r="H95" i="17"/>
  <c r="H97" i="17"/>
  <c r="H99" i="17"/>
  <c r="G94" i="17"/>
  <c r="F96" i="17"/>
  <c r="G98" i="17"/>
  <c r="G100" i="17"/>
  <c r="E92" i="17"/>
  <c r="F95" i="17"/>
  <c r="F97" i="17"/>
  <c r="F99" i="17"/>
  <c r="E113" i="17"/>
  <c r="E115" i="17"/>
  <c r="G117" i="17"/>
  <c r="D119" i="17"/>
  <c r="G104" i="17"/>
  <c r="C104" i="17" s="1"/>
  <c r="J113" i="17"/>
  <c r="F121" i="17"/>
  <c r="D112" i="17"/>
  <c r="E114" i="17"/>
  <c r="F116" i="17"/>
  <c r="D118" i="17"/>
  <c r="D121" i="17"/>
  <c r="G102" i="17"/>
  <c r="C102" i="17" s="1"/>
  <c r="D113" i="17"/>
  <c r="D115" i="17"/>
  <c r="F117" i="17"/>
  <c r="G119" i="17"/>
  <c r="H122" i="17"/>
  <c r="I124" i="17"/>
  <c r="J138" i="17"/>
  <c r="E128" i="17"/>
  <c r="G138" i="17"/>
  <c r="K124" i="17"/>
  <c r="I126" i="17"/>
  <c r="H128" i="17"/>
  <c r="J128" i="17"/>
  <c r="D139" i="17"/>
  <c r="H121" i="17"/>
  <c r="I123" i="17"/>
  <c r="J123" i="17"/>
  <c r="J125" i="17"/>
  <c r="I127" i="17"/>
  <c r="E138" i="17"/>
  <c r="K141" i="17"/>
  <c r="H141" i="17"/>
  <c r="J140" i="17"/>
  <c r="I142" i="17"/>
  <c r="E145" i="17"/>
  <c r="F147" i="17"/>
  <c r="E149" i="17"/>
  <c r="J149" i="17"/>
  <c r="H147" i="17"/>
  <c r="F151" i="17"/>
  <c r="G151" i="17"/>
  <c r="F153" i="17"/>
  <c r="G156" i="17"/>
  <c r="C156" i="17" s="1"/>
  <c r="G153" i="17"/>
  <c r="G157" i="17"/>
  <c r="C157" i="17" s="1"/>
  <c r="E151" i="17"/>
  <c r="D153" i="17"/>
  <c r="G158" i="17"/>
  <c r="C158" i="17" s="1"/>
  <c r="K32" i="17"/>
  <c r="D35" i="17"/>
  <c r="K33" i="17"/>
  <c r="D36" i="17"/>
  <c r="I32" i="17"/>
  <c r="K34" i="17"/>
  <c r="H36" i="17"/>
  <c r="F37" i="17"/>
  <c r="E38" i="17"/>
  <c r="F41" i="17"/>
  <c r="J38" i="17"/>
  <c r="D39" i="17"/>
  <c r="I39" i="17"/>
  <c r="G41" i="17"/>
  <c r="H39" i="17"/>
  <c r="F43" i="17"/>
  <c r="H42" i="17"/>
  <c r="K44" i="17"/>
  <c r="I42" i="17"/>
  <c r="I44" i="17"/>
  <c r="H45" i="17"/>
  <c r="E47" i="17"/>
  <c r="E20" i="17" s="1"/>
  <c r="D46" i="17"/>
  <c r="J47" i="17"/>
  <c r="K47" i="17"/>
  <c r="K48" i="17"/>
  <c r="I48" i="17"/>
  <c r="F146" i="17"/>
  <c r="F13" i="17" s="1"/>
  <c r="G146" i="17"/>
  <c r="G13" i="17" s="1"/>
  <c r="F86" i="17"/>
  <c r="G88" i="17"/>
  <c r="E90" i="17"/>
  <c r="G86" i="17"/>
  <c r="D88" i="17"/>
  <c r="F90" i="17"/>
  <c r="D86" i="17"/>
  <c r="E88" i="17"/>
  <c r="G90" i="17"/>
  <c r="K85" i="17"/>
  <c r="K87" i="17"/>
  <c r="I94" i="17"/>
  <c r="H96" i="17"/>
  <c r="I98" i="17"/>
  <c r="I100" i="17"/>
  <c r="D91" i="17"/>
  <c r="F94" i="17"/>
  <c r="E96" i="17"/>
  <c r="F98" i="17"/>
  <c r="F100" i="17"/>
  <c r="G103" i="17"/>
  <c r="C103" i="17" s="1"/>
  <c r="I91" i="17"/>
  <c r="K94" i="17"/>
  <c r="J96" i="17"/>
  <c r="K98" i="17"/>
  <c r="K100" i="17"/>
  <c r="K91" i="17"/>
  <c r="I92" i="17"/>
  <c r="J95" i="17"/>
  <c r="J97" i="17"/>
  <c r="J99" i="17"/>
  <c r="F101" i="17"/>
  <c r="H101" i="17"/>
  <c r="K101" i="17"/>
  <c r="G109" i="17"/>
  <c r="C109" i="17" s="1"/>
  <c r="I113" i="17"/>
  <c r="I115" i="17"/>
  <c r="H117" i="17"/>
  <c r="K117" i="17"/>
  <c r="H119" i="17"/>
  <c r="G112" i="17"/>
  <c r="D114" i="17"/>
  <c r="E116" i="17"/>
  <c r="G118" i="17"/>
  <c r="H112" i="17"/>
  <c r="I114" i="17"/>
  <c r="J116" i="17"/>
  <c r="H118" i="17"/>
  <c r="G121" i="17"/>
  <c r="G108" i="17"/>
  <c r="C108" i="17" s="1"/>
  <c r="H113" i="17"/>
  <c r="H115" i="17"/>
  <c r="J117" i="17"/>
  <c r="J119" i="17"/>
  <c r="G123" i="17"/>
  <c r="G125" i="17"/>
  <c r="F127" i="17"/>
  <c r="F139" i="17"/>
  <c r="I128" i="17"/>
  <c r="E125" i="17"/>
  <c r="D127" i="17"/>
  <c r="G129" i="17"/>
  <c r="C129" i="17" s="1"/>
  <c r="G131" i="17"/>
  <c r="C131" i="17" s="1"/>
  <c r="P4" i="53"/>
  <c r="AF4" i="53"/>
  <c r="H139" i="17"/>
  <c r="G122" i="17"/>
  <c r="D126" i="17"/>
  <c r="F126" i="17"/>
  <c r="G128" i="17"/>
  <c r="Y4" i="53"/>
  <c r="I138" i="17"/>
  <c r="F141" i="17"/>
  <c r="F143" i="17"/>
  <c r="D140" i="17"/>
  <c r="G142" i="17"/>
  <c r="G144" i="17"/>
  <c r="E140" i="17"/>
  <c r="D142" i="17"/>
  <c r="D144" i="17"/>
  <c r="G145" i="17"/>
  <c r="E141" i="17"/>
  <c r="E143" i="17"/>
  <c r="H148" i="17"/>
  <c r="H150" i="17"/>
  <c r="J147" i="17"/>
  <c r="F148" i="17"/>
  <c r="F150" i="17"/>
  <c r="D145" i="17"/>
  <c r="G148" i="17"/>
  <c r="G150" i="17"/>
  <c r="J151" i="17"/>
  <c r="G161" i="17"/>
  <c r="C161" i="17" s="1"/>
  <c r="J153" i="17"/>
  <c r="G162" i="17"/>
  <c r="C162" i="17" s="1"/>
  <c r="H151" i="17"/>
  <c r="D32" i="17"/>
  <c r="H153" i="17"/>
  <c r="E32" i="17"/>
  <c r="F33" i="17"/>
  <c r="G35" i="17"/>
  <c r="J33" i="17"/>
  <c r="H35" i="17"/>
  <c r="H32" i="17"/>
  <c r="F34" i="17"/>
  <c r="G36" i="17"/>
  <c r="J32" i="17"/>
  <c r="E33" i="17"/>
  <c r="F35" i="17"/>
  <c r="D37" i="17"/>
  <c r="J37" i="17"/>
  <c r="E42" i="17"/>
  <c r="I38" i="17"/>
  <c r="I11" i="17" s="1"/>
  <c r="G37" i="17"/>
  <c r="H37" i="17"/>
  <c r="E37" i="17"/>
  <c r="I41" i="17"/>
  <c r="G39" i="17"/>
  <c r="J41" i="17"/>
  <c r="K41" i="17"/>
  <c r="K39" i="17"/>
  <c r="E41" i="17"/>
  <c r="I43" i="17"/>
  <c r="K42" i="17"/>
  <c r="K43" i="17"/>
  <c r="K16" i="17" s="1"/>
  <c r="D43" i="17"/>
  <c r="E43" i="17"/>
  <c r="F45" i="17"/>
  <c r="G45" i="17"/>
  <c r="D47" i="17"/>
  <c r="K45" i="17"/>
  <c r="G46" i="17"/>
  <c r="G47" i="17"/>
  <c r="D48" i="17"/>
  <c r="F47" i="17"/>
  <c r="G52" i="17"/>
  <c r="G55" i="17"/>
  <c r="D146" i="17"/>
  <c r="AD16" i="55"/>
  <c r="AD17" i="54"/>
  <c r="N23" i="54"/>
  <c r="N22" i="55"/>
  <c r="V23" i="54"/>
  <c r="V22" i="55"/>
  <c r="AD22" i="55"/>
  <c r="AD23" i="54"/>
  <c r="N24" i="54"/>
  <c r="G5" i="37"/>
  <c r="R16" i="55"/>
  <c r="R18" i="54"/>
  <c r="R20" i="54"/>
  <c r="J22" i="55"/>
  <c r="J23" i="54"/>
  <c r="R22" i="55"/>
  <c r="AH22" i="55"/>
  <c r="AH23" i="54"/>
  <c r="C10" i="16"/>
  <c r="C38" i="23"/>
  <c r="C8" i="23" s="1"/>
  <c r="C9" i="23"/>
  <c r="R32" i="74"/>
  <c r="F22" i="55"/>
  <c r="C36" i="74"/>
  <c r="F18" i="1"/>
  <c r="G18" i="1" s="1"/>
  <c r="H18" i="1" s="1"/>
  <c r="B11" i="26"/>
  <c r="E5" i="37"/>
  <c r="F25" i="40"/>
  <c r="C7" i="83"/>
  <c r="B13" i="26"/>
  <c r="G4" i="47"/>
  <c r="B60" i="31"/>
  <c r="R6" i="83"/>
  <c r="F35" i="23"/>
  <c r="G14" i="10"/>
  <c r="G16" i="10" s="1"/>
  <c r="G12" i="8"/>
  <c r="F5" i="84"/>
  <c r="F4" i="47"/>
  <c r="Z22" i="55"/>
  <c r="F27" i="54"/>
  <c r="AH27" i="54"/>
  <c r="V29" i="54"/>
  <c r="V28" i="55"/>
  <c r="F12" i="8"/>
  <c r="G8" i="8"/>
  <c r="F7" i="23"/>
  <c r="C37" i="74"/>
  <c r="F29" i="54"/>
  <c r="J4" i="47"/>
  <c r="R4" i="47"/>
  <c r="V4" i="47"/>
  <c r="AD4" i="47"/>
  <c r="AH4" i="47"/>
  <c r="K4" i="47"/>
  <c r="W4" i="47"/>
  <c r="AE4" i="47"/>
  <c r="AI4" i="47"/>
  <c r="F11" i="77"/>
  <c r="F19" i="1"/>
  <c r="G19" i="1" s="1"/>
  <c r="H19" i="1" s="1"/>
  <c r="E6" i="23"/>
  <c r="B31" i="26"/>
  <c r="B27" i="26"/>
  <c r="B23" i="26"/>
  <c r="B19" i="26"/>
  <c r="B9" i="26"/>
  <c r="D6" i="26"/>
  <c r="F21" i="1"/>
  <c r="G21" i="1" s="1"/>
  <c r="H21" i="1" s="1"/>
  <c r="G25" i="40"/>
  <c r="F25" i="88"/>
  <c r="G6" i="64"/>
  <c r="T6" i="83"/>
  <c r="I140" i="17"/>
  <c r="L35" i="74"/>
  <c r="L33" i="74" s="1"/>
  <c r="L32" i="74" s="1"/>
  <c r="V6" i="55"/>
  <c r="Z6" i="55"/>
  <c r="D35" i="23"/>
  <c r="G6" i="23"/>
  <c r="B12" i="26"/>
  <c r="G7" i="88"/>
  <c r="C5" i="61"/>
  <c r="B28" i="62"/>
  <c r="B4" i="36"/>
  <c r="D6" i="39"/>
  <c r="F24" i="64"/>
  <c r="F6" i="64"/>
  <c r="C9" i="44"/>
  <c r="X4" i="47"/>
  <c r="E4" i="47"/>
  <c r="AC4" i="47"/>
  <c r="N4" i="47"/>
  <c r="L4" i="47"/>
  <c r="Q16" i="56"/>
  <c r="Y16" i="56"/>
  <c r="AG16" i="56"/>
  <c r="D16" i="56"/>
  <c r="H7" i="56"/>
  <c r="L16" i="56"/>
  <c r="AB16" i="56"/>
  <c r="G8" i="56"/>
  <c r="K16" i="56"/>
  <c r="E22" i="56"/>
  <c r="I22" i="56"/>
  <c r="M22" i="56"/>
  <c r="Q22" i="56"/>
  <c r="U22" i="56"/>
  <c r="Y22" i="56"/>
  <c r="AC22" i="56"/>
  <c r="AG22" i="56"/>
  <c r="L22" i="56"/>
  <c r="T22" i="56"/>
  <c r="X22" i="56"/>
  <c r="AF22" i="56"/>
  <c r="AJ22" i="56"/>
  <c r="F21" i="18"/>
  <c r="AI22" i="56"/>
  <c r="H28" i="56"/>
  <c r="L28" i="56"/>
  <c r="P28" i="56"/>
  <c r="X28" i="56"/>
  <c r="AB28" i="56"/>
  <c r="AF28" i="56"/>
  <c r="I28" i="56"/>
  <c r="M28" i="56"/>
  <c r="Q28" i="56"/>
  <c r="U28" i="56"/>
  <c r="Y28" i="56"/>
  <c r="AC28" i="56"/>
  <c r="H9" i="56"/>
  <c r="AI34" i="56"/>
  <c r="E34" i="56"/>
  <c r="I34" i="56"/>
  <c r="M34" i="56"/>
  <c r="Q34" i="56"/>
  <c r="U34" i="56"/>
  <c r="Y34" i="56"/>
  <c r="AC34" i="56"/>
  <c r="AG34" i="56"/>
  <c r="G23" i="18"/>
  <c r="P34" i="56"/>
  <c r="T34" i="56"/>
  <c r="T34" i="54" s="1"/>
  <c r="AB34" i="56"/>
  <c r="AF34" i="56"/>
  <c r="J40" i="56"/>
  <c r="V40" i="56"/>
  <c r="Z40" i="56"/>
  <c r="F10" i="57"/>
  <c r="J10" i="57"/>
  <c r="N10" i="57"/>
  <c r="R10" i="57"/>
  <c r="V10" i="57"/>
  <c r="Z10" i="57"/>
  <c r="AD10" i="57"/>
  <c r="AH10" i="57"/>
  <c r="E28" i="57"/>
  <c r="I28" i="57"/>
  <c r="M28" i="57"/>
  <c r="Q28" i="57"/>
  <c r="U28" i="57"/>
  <c r="Y28" i="57"/>
  <c r="AC28" i="57"/>
  <c r="AG28" i="57"/>
  <c r="AJ28" i="57"/>
  <c r="D34" i="57"/>
  <c r="H34" i="57"/>
  <c r="L34" i="57"/>
  <c r="P34" i="57"/>
  <c r="T34" i="57"/>
  <c r="X34" i="57"/>
  <c r="AB34" i="57"/>
  <c r="AF34" i="57"/>
  <c r="E30" i="18"/>
  <c r="W34" i="57"/>
  <c r="AA34" i="57"/>
  <c r="AE34" i="57"/>
  <c r="F34" i="57"/>
  <c r="J34" i="57"/>
  <c r="N34" i="57"/>
  <c r="E6" i="58"/>
  <c r="J5" i="58"/>
  <c r="R5" i="58"/>
  <c r="V5" i="58"/>
  <c r="AD5" i="58"/>
  <c r="P7" i="58"/>
  <c r="X7" i="58"/>
  <c r="AB7" i="58"/>
  <c r="F9" i="58"/>
  <c r="N9" i="58"/>
  <c r="R9" i="58"/>
  <c r="Z9" i="58"/>
  <c r="AD9" i="58"/>
  <c r="AG5" i="58"/>
  <c r="G7" i="58"/>
  <c r="O7" i="58"/>
  <c r="AA16" i="58"/>
  <c r="AE16" i="58"/>
  <c r="AI7" i="58"/>
  <c r="H34" i="18"/>
  <c r="I9" i="58"/>
  <c r="M9" i="58"/>
  <c r="Y9" i="58"/>
  <c r="H22" i="58"/>
  <c r="L22" i="58"/>
  <c r="P22" i="58"/>
  <c r="T22" i="58"/>
  <c r="X22" i="58"/>
  <c r="X22" i="54" s="1"/>
  <c r="AB22" i="58"/>
  <c r="AF22" i="58"/>
  <c r="AJ22" i="58"/>
  <c r="G22" i="58"/>
  <c r="O22" i="58"/>
  <c r="S22" i="58"/>
  <c r="W22" i="58"/>
  <c r="AA22" i="58"/>
  <c r="AE22" i="58"/>
  <c r="F22" i="58"/>
  <c r="J22" i="58"/>
  <c r="N22" i="58"/>
  <c r="Z22" i="58"/>
  <c r="AD22" i="58"/>
  <c r="U22" i="58"/>
  <c r="Y22" i="58"/>
  <c r="Y22" i="54" s="1"/>
  <c r="G28" i="58"/>
  <c r="K28" i="58"/>
  <c r="W28" i="58"/>
  <c r="AA28" i="58"/>
  <c r="F28" i="58"/>
  <c r="R28" i="58"/>
  <c r="V28" i="58"/>
  <c r="F36" i="18"/>
  <c r="M28" i="58"/>
  <c r="Q28" i="58"/>
  <c r="AC28" i="58"/>
  <c r="AG28" i="58"/>
  <c r="G36" i="18"/>
  <c r="J34" i="58"/>
  <c r="N34" i="58"/>
  <c r="R34" i="58"/>
  <c r="AD34" i="58"/>
  <c r="AH34" i="58"/>
  <c r="U34" i="58"/>
  <c r="Y34" i="58"/>
  <c r="P34" i="58"/>
  <c r="AJ34" i="58"/>
  <c r="G37" i="18"/>
  <c r="AE34" i="58"/>
  <c r="AI34" i="58"/>
  <c r="E40" i="58"/>
  <c r="I40" i="58"/>
  <c r="M40" i="58"/>
  <c r="Q40" i="58"/>
  <c r="U40" i="58"/>
  <c r="Y40" i="58"/>
  <c r="AC40" i="58"/>
  <c r="AG40" i="58"/>
  <c r="S40" i="59"/>
  <c r="S40" i="22" s="1"/>
  <c r="W40" i="59"/>
  <c r="AA40" i="59"/>
  <c r="AA40" i="22" s="1"/>
  <c r="AE40" i="59"/>
  <c r="AI40" i="59"/>
  <c r="E30" i="9"/>
  <c r="F30" i="9"/>
  <c r="F6" i="8" s="1"/>
  <c r="F54" i="9"/>
  <c r="D14" i="10" s="1"/>
  <c r="D16" i="10" s="1"/>
  <c r="E54" i="9"/>
  <c r="C14" i="10"/>
  <c r="C16" i="10" s="1"/>
  <c r="F6" i="10"/>
  <c r="C27" i="16"/>
  <c r="G24" i="23"/>
  <c r="G5" i="23" s="1"/>
  <c r="B17" i="62"/>
  <c r="F16" i="62" s="1"/>
  <c r="Y27" i="54"/>
  <c r="AC28" i="55"/>
  <c r="AC38" i="54"/>
  <c r="E14" i="10"/>
  <c r="E16" i="10" s="1"/>
  <c r="G7" i="8"/>
  <c r="G10" i="8" s="1"/>
  <c r="E7" i="9"/>
  <c r="G8" i="9"/>
  <c r="C37" i="23"/>
  <c r="I12" i="8"/>
  <c r="G20" i="10"/>
  <c r="G22" i="10" s="1"/>
  <c r="C15" i="23"/>
  <c r="C44" i="23"/>
  <c r="C14" i="23" s="1"/>
  <c r="C6" i="39"/>
  <c r="C9" i="16"/>
  <c r="C26" i="16"/>
  <c r="AA4" i="47"/>
  <c r="F7" i="43"/>
  <c r="C10" i="10"/>
  <c r="U38" i="54"/>
  <c r="C24" i="16"/>
  <c r="B8" i="26"/>
  <c r="F17" i="1"/>
  <c r="G17" i="1" s="1"/>
  <c r="H17" i="1" s="1"/>
  <c r="U5" i="7"/>
  <c r="V5" i="7" s="1"/>
  <c r="U6" i="7"/>
  <c r="V6" i="7" s="1"/>
  <c r="U7" i="7"/>
  <c r="V7" i="7" s="1"/>
  <c r="U8" i="7"/>
  <c r="V8" i="7" s="1"/>
  <c r="C17" i="10"/>
  <c r="C19" i="10" s="1"/>
  <c r="H5" i="8"/>
  <c r="E11" i="10"/>
  <c r="F7" i="8"/>
  <c r="F10" i="77"/>
  <c r="F17" i="23"/>
  <c r="F24" i="23"/>
  <c r="F5" i="23" s="1"/>
  <c r="F6" i="23"/>
  <c r="U32" i="54"/>
  <c r="AG32" i="54"/>
  <c r="AG33" i="54"/>
  <c r="E39" i="54"/>
  <c r="F5" i="8"/>
  <c r="E8" i="8"/>
  <c r="C19" i="23"/>
  <c r="C26" i="23"/>
  <c r="C7" i="23" s="1"/>
  <c r="E17" i="23"/>
  <c r="E24" i="23"/>
  <c r="E7" i="23"/>
  <c r="E5" i="84"/>
  <c r="G5" i="74"/>
  <c r="Q6" i="83"/>
  <c r="E35" i="23"/>
  <c r="G7" i="23"/>
  <c r="D6" i="23"/>
  <c r="D24" i="23"/>
  <c r="D5" i="23" s="1"/>
  <c r="B29" i="26"/>
  <c r="B25" i="26"/>
  <c r="B21" i="26"/>
  <c r="B17" i="26"/>
  <c r="D4" i="47"/>
  <c r="D11" i="8"/>
  <c r="I5" i="8"/>
  <c r="E5" i="8"/>
  <c r="C8" i="83"/>
  <c r="C36" i="23"/>
  <c r="C27" i="23"/>
  <c r="C17" i="23" s="1"/>
  <c r="B28" i="26"/>
  <c r="B24" i="26"/>
  <c r="B20" i="26"/>
  <c r="B16" i="26"/>
  <c r="D5" i="37"/>
  <c r="F7" i="40"/>
  <c r="E4" i="38"/>
  <c r="F4" i="38" s="1"/>
  <c r="C9" i="26"/>
  <c r="F7" i="88"/>
  <c r="S4" i="47"/>
  <c r="O4" i="47"/>
  <c r="AB4" i="47"/>
  <c r="AF4" i="47"/>
  <c r="T4" i="47"/>
  <c r="Z4" i="47"/>
  <c r="J21" i="54"/>
  <c r="Z21" i="54"/>
  <c r="R26" i="54"/>
  <c r="R31" i="54"/>
  <c r="V31" i="54"/>
  <c r="H8" i="56"/>
  <c r="K39" i="54"/>
  <c r="W39" i="54"/>
  <c r="AE39" i="54"/>
  <c r="F41" i="54"/>
  <c r="N41" i="54"/>
  <c r="P8" i="58"/>
  <c r="AB8" i="58"/>
  <c r="AF8" i="58"/>
  <c r="D65" i="17"/>
  <c r="C65" i="17" s="1"/>
  <c r="AG37" i="54"/>
  <c r="E38" i="54"/>
  <c r="Q38" i="54"/>
  <c r="AG38" i="54"/>
  <c r="F16" i="56"/>
  <c r="F17" i="54"/>
  <c r="O16" i="55"/>
  <c r="O17" i="54"/>
  <c r="G20" i="54"/>
  <c r="AI26" i="54"/>
  <c r="S27" i="54"/>
  <c r="AI27" i="54"/>
  <c r="G5" i="10"/>
  <c r="Y28" i="55"/>
  <c r="W20" i="54"/>
  <c r="AE20" i="54"/>
  <c r="C5" i="16"/>
  <c r="N6" i="83"/>
  <c r="AG27" i="54"/>
  <c r="O20" i="54"/>
  <c r="N17" i="54"/>
  <c r="I18" i="54"/>
  <c r="Y18" i="54"/>
  <c r="Q27" i="54"/>
  <c r="E32" i="54"/>
  <c r="Q34" i="55"/>
  <c r="Q34" i="22" s="1"/>
  <c r="M38" i="54"/>
  <c r="M39" i="54"/>
  <c r="R17" i="54"/>
  <c r="R16" i="56"/>
  <c r="Z17" i="54"/>
  <c r="AH17" i="54"/>
  <c r="AH16" i="56"/>
  <c r="F21" i="54"/>
  <c r="H20" i="18"/>
  <c r="AD21" i="54"/>
  <c r="T28" i="56"/>
  <c r="N31" i="54"/>
  <c r="Z36" i="54"/>
  <c r="Z34" i="56"/>
  <c r="O39" i="54"/>
  <c r="D22" i="18"/>
  <c r="Q18" i="54"/>
  <c r="Q30" i="54"/>
  <c r="AC34" i="55"/>
  <c r="AC34" i="22" s="1"/>
  <c r="Y38" i="54"/>
  <c r="I39" i="54"/>
  <c r="V17" i="54"/>
  <c r="R21" i="54"/>
  <c r="AH21" i="54"/>
  <c r="E21" i="18"/>
  <c r="D22" i="56"/>
  <c r="AD26" i="54"/>
  <c r="AH26" i="54"/>
  <c r="F31" i="54"/>
  <c r="AH31" i="54"/>
  <c r="N36" i="54"/>
  <c r="AD36" i="54"/>
  <c r="AH36" i="54"/>
  <c r="AH34" i="56"/>
  <c r="AH34" i="54" s="1"/>
  <c r="H23" i="18"/>
  <c r="G39" i="54"/>
  <c r="H21" i="18"/>
  <c r="D12" i="8"/>
  <c r="P6" i="83"/>
  <c r="Z26" i="54"/>
  <c r="V21" i="54"/>
  <c r="F22" i="18"/>
  <c r="AD34" i="56"/>
  <c r="U18" i="54"/>
  <c r="M27" i="54"/>
  <c r="AC27" i="54"/>
  <c r="Y34" i="55"/>
  <c r="Y34" i="22" s="1"/>
  <c r="C25" i="16"/>
  <c r="AA20" i="54"/>
  <c r="K21" i="54"/>
  <c r="AA21" i="54"/>
  <c r="G26" i="54"/>
  <c r="O26" i="54"/>
  <c r="W26" i="54"/>
  <c r="G27" i="54"/>
  <c r="W27" i="54"/>
  <c r="K20" i="54"/>
  <c r="AI20" i="54"/>
  <c r="S6" i="83"/>
  <c r="C9" i="83"/>
  <c r="O6" i="83"/>
  <c r="AI6" i="56"/>
  <c r="R40" i="56"/>
  <c r="AH40" i="56"/>
  <c r="D43" i="54"/>
  <c r="D28" i="55"/>
  <c r="AI7" i="56"/>
  <c r="X16" i="56"/>
  <c r="G16" i="56"/>
  <c r="W16" i="56"/>
  <c r="T6" i="55"/>
  <c r="H19" i="54"/>
  <c r="L19" i="54"/>
  <c r="P19" i="54"/>
  <c r="T19" i="54"/>
  <c r="X19" i="54"/>
  <c r="AB19" i="54"/>
  <c r="AF19" i="54"/>
  <c r="AJ19" i="54"/>
  <c r="AB33" i="54"/>
  <c r="AJ33" i="54"/>
  <c r="H38" i="54"/>
  <c r="L38" i="54"/>
  <c r="P38" i="54"/>
  <c r="T38" i="54"/>
  <c r="X38" i="54"/>
  <c r="AB38" i="54"/>
  <c r="AF38" i="54"/>
  <c r="AJ38" i="54"/>
  <c r="H43" i="54"/>
  <c r="L43" i="54"/>
  <c r="P43" i="54"/>
  <c r="X43" i="54"/>
  <c r="AB43" i="54"/>
  <c r="AJ43" i="54"/>
  <c r="D7" i="56"/>
  <c r="E16" i="56"/>
  <c r="I16" i="56"/>
  <c r="M16" i="56"/>
  <c r="U16" i="56"/>
  <c r="AC16" i="56"/>
  <c r="H22" i="56"/>
  <c r="K22" i="56"/>
  <c r="O22" i="56"/>
  <c r="AE22" i="56"/>
  <c r="G28" i="56"/>
  <c r="K28" i="56"/>
  <c r="O28" i="56"/>
  <c r="S28" i="56"/>
  <c r="AA28" i="56"/>
  <c r="AE28" i="56"/>
  <c r="AI28" i="56"/>
  <c r="AI28" i="54" s="1"/>
  <c r="G9" i="56"/>
  <c r="E40" i="56"/>
  <c r="I40" i="56"/>
  <c r="M40" i="56"/>
  <c r="Q40" i="56"/>
  <c r="U40" i="56"/>
  <c r="Y40" i="56"/>
  <c r="AC40" i="56"/>
  <c r="AG40" i="56"/>
  <c r="D40" i="56"/>
  <c r="G7" i="56"/>
  <c r="R44" i="54"/>
  <c r="V44" i="54"/>
  <c r="G10" i="57"/>
  <c r="K10" i="57"/>
  <c r="U7" i="57"/>
  <c r="Y7" i="57"/>
  <c r="AC7" i="57"/>
  <c r="AG7" i="57"/>
  <c r="F16" i="57"/>
  <c r="J16" i="57"/>
  <c r="G34" i="57"/>
  <c r="K34" i="57"/>
  <c r="O34" i="57"/>
  <c r="S34" i="57"/>
  <c r="O10" i="59"/>
  <c r="J31" i="54"/>
  <c r="AD31" i="54"/>
  <c r="Q32" i="54"/>
  <c r="AC32" i="54"/>
  <c r="J36" i="54"/>
  <c r="J40" i="59"/>
  <c r="N40" i="59"/>
  <c r="R40" i="59"/>
  <c r="V40" i="59"/>
  <c r="Z40" i="59"/>
  <c r="AD40" i="59"/>
  <c r="AH40" i="59"/>
  <c r="E9" i="56"/>
  <c r="H16" i="56"/>
  <c r="P16" i="56"/>
  <c r="T16" i="56"/>
  <c r="AF16" i="56"/>
  <c r="AJ16" i="56"/>
  <c r="AI16" i="56"/>
  <c r="G22" i="56"/>
  <c r="F22" i="56"/>
  <c r="J22" i="56"/>
  <c r="N22" i="56"/>
  <c r="R22" i="56"/>
  <c r="V22" i="56"/>
  <c r="Z22" i="56"/>
  <c r="AD22" i="56"/>
  <c r="AH22" i="56"/>
  <c r="F28" i="56"/>
  <c r="J28" i="56"/>
  <c r="J28" i="54" s="1"/>
  <c r="N28" i="56"/>
  <c r="R28" i="56"/>
  <c r="V28" i="56"/>
  <c r="Z28" i="56"/>
  <c r="AD28" i="56"/>
  <c r="AH28" i="56"/>
  <c r="E22" i="18"/>
  <c r="Y30" i="54"/>
  <c r="D24" i="18"/>
  <c r="H40" i="56"/>
  <c r="L40" i="56"/>
  <c r="L40" i="54" s="1"/>
  <c r="P40" i="56"/>
  <c r="T40" i="56"/>
  <c r="X40" i="56"/>
  <c r="AB40" i="56"/>
  <c r="AB40" i="54" s="1"/>
  <c r="AF40" i="56"/>
  <c r="F24" i="18"/>
  <c r="G24" i="18"/>
  <c r="E6" i="57"/>
  <c r="D27" i="18"/>
  <c r="C27" i="18" s="1"/>
  <c r="D22" i="57"/>
  <c r="AJ22" i="57"/>
  <c r="W22" i="57"/>
  <c r="AA22" i="57"/>
  <c r="F22" i="57"/>
  <c r="F22" i="54" s="1"/>
  <c r="J22" i="57"/>
  <c r="N22" i="57"/>
  <c r="R22" i="57"/>
  <c r="E40" i="57"/>
  <c r="I40" i="57"/>
  <c r="M40" i="57"/>
  <c r="Q40" i="57"/>
  <c r="U40" i="57"/>
  <c r="Y40" i="57"/>
  <c r="AC40" i="57"/>
  <c r="AG40" i="57"/>
  <c r="E31" i="18"/>
  <c r="T6" i="57"/>
  <c r="G7" i="57"/>
  <c r="O7" i="57"/>
  <c r="W7" i="57"/>
  <c r="K17" i="54"/>
  <c r="S17" i="54"/>
  <c r="AA17" i="54"/>
  <c r="V18" i="54"/>
  <c r="O21" i="54"/>
  <c r="AE21" i="54"/>
  <c r="J10" i="59"/>
  <c r="E8" i="56"/>
  <c r="H10" i="56"/>
  <c r="O16" i="56"/>
  <c r="AE16" i="56"/>
  <c r="J16" i="56"/>
  <c r="D34" i="56"/>
  <c r="H34" i="56"/>
  <c r="AJ34" i="56"/>
  <c r="E23" i="18"/>
  <c r="S34" i="56"/>
  <c r="AE34" i="56"/>
  <c r="J34" i="56"/>
  <c r="N34" i="56"/>
  <c r="R37" i="54"/>
  <c r="V34" i="56"/>
  <c r="D7" i="57"/>
  <c r="E9" i="57"/>
  <c r="G5" i="57"/>
  <c r="W23" i="54"/>
  <c r="F28" i="57"/>
  <c r="D40" i="57"/>
  <c r="AJ40" i="57"/>
  <c r="F40" i="57"/>
  <c r="J40" i="57"/>
  <c r="R40" i="57"/>
  <c r="V40" i="57"/>
  <c r="Z40" i="57"/>
  <c r="AH40" i="57"/>
  <c r="G31" i="18"/>
  <c r="G10" i="58"/>
  <c r="K10" i="58"/>
  <c r="O10" i="58"/>
  <c r="S10" i="58"/>
  <c r="W10" i="58"/>
  <c r="AE10" i="58"/>
  <c r="AI10" i="58"/>
  <c r="L10" i="58"/>
  <c r="AJ10" i="58"/>
  <c r="F8" i="58"/>
  <c r="J8" i="58"/>
  <c r="N14" i="54"/>
  <c r="V8" i="58"/>
  <c r="AH8" i="58"/>
  <c r="S9" i="58"/>
  <c r="AE9" i="58"/>
  <c r="F16" i="58"/>
  <c r="J16" i="58"/>
  <c r="I10" i="59"/>
  <c r="M10" i="59"/>
  <c r="U10" i="59"/>
  <c r="Y10" i="59"/>
  <c r="AC10" i="59"/>
  <c r="AG10" i="59"/>
  <c r="F10" i="59"/>
  <c r="N10" i="59"/>
  <c r="R10" i="59"/>
  <c r="Z10" i="59"/>
  <c r="AD10" i="59"/>
  <c r="AH10" i="59"/>
  <c r="S10" i="59"/>
  <c r="W10" i="59"/>
  <c r="P8" i="59"/>
  <c r="X8" i="59"/>
  <c r="AB10" i="59"/>
  <c r="AF10" i="59"/>
  <c r="D41" i="18"/>
  <c r="H16" i="59"/>
  <c r="L16" i="59"/>
  <c r="P16" i="59"/>
  <c r="T16" i="59"/>
  <c r="X16" i="59"/>
  <c r="AB16" i="59"/>
  <c r="AF16" i="59"/>
  <c r="AJ16" i="59"/>
  <c r="F7" i="59"/>
  <c r="N16" i="59"/>
  <c r="R16" i="59"/>
  <c r="Z16" i="59"/>
  <c r="AD16" i="59"/>
  <c r="AH16" i="59"/>
  <c r="G41" i="18"/>
  <c r="AC16" i="59"/>
  <c r="H41" i="18"/>
  <c r="H9" i="59"/>
  <c r="X9" i="59"/>
  <c r="G23" i="54"/>
  <c r="K22" i="59"/>
  <c r="J22" i="59"/>
  <c r="N22" i="59"/>
  <c r="R22" i="59"/>
  <c r="V22" i="59"/>
  <c r="Z22" i="59"/>
  <c r="AD22" i="59"/>
  <c r="AH22" i="59"/>
  <c r="E34" i="59"/>
  <c r="E26" i="18"/>
  <c r="K5" i="57"/>
  <c r="AA41" i="54"/>
  <c r="AI5" i="57"/>
  <c r="V42" i="54"/>
  <c r="Z6" i="57"/>
  <c r="AH6" i="57"/>
  <c r="Q26" i="54"/>
  <c r="AC26" i="54"/>
  <c r="D9" i="58"/>
  <c r="Z30" i="54"/>
  <c r="AD30" i="54"/>
  <c r="I31" i="54"/>
  <c r="AE33" i="54"/>
  <c r="Z35" i="54"/>
  <c r="M6" i="58"/>
  <c r="AB37" i="54"/>
  <c r="O8" i="58"/>
  <c r="S38" i="54"/>
  <c r="W8" i="58"/>
  <c r="AA8" i="58"/>
  <c r="D42" i="54"/>
  <c r="AJ42" i="54"/>
  <c r="F42" i="54"/>
  <c r="J42" i="54"/>
  <c r="AC7" i="59"/>
  <c r="L8" i="59"/>
  <c r="AB8" i="59"/>
  <c r="L6" i="59"/>
  <c r="T6" i="59"/>
  <c r="AB6" i="59"/>
  <c r="F45" i="18"/>
  <c r="G45" i="18"/>
  <c r="H45" i="18"/>
  <c r="P9" i="59"/>
  <c r="T9" i="59"/>
  <c r="AF9" i="59"/>
  <c r="Z19" i="54"/>
  <c r="F16" i="59"/>
  <c r="J5" i="59"/>
  <c r="V16" i="59"/>
  <c r="H10" i="59"/>
  <c r="L10" i="59"/>
  <c r="P10" i="59"/>
  <c r="T10" i="59"/>
  <c r="X10" i="59"/>
  <c r="G16" i="59"/>
  <c r="K16" i="59"/>
  <c r="O16" i="59"/>
  <c r="S16" i="59"/>
  <c r="W16" i="59"/>
  <c r="AA16" i="59"/>
  <c r="AE16" i="59"/>
  <c r="E28" i="59"/>
  <c r="Q28" i="59"/>
  <c r="U28" i="59"/>
  <c r="Y28" i="59"/>
  <c r="AC28" i="59"/>
  <c r="AG28" i="59"/>
  <c r="E43" i="18"/>
  <c r="D34" i="59"/>
  <c r="L34" i="59"/>
  <c r="T34" i="59"/>
  <c r="X34" i="59"/>
  <c r="AB34" i="59"/>
  <c r="AJ34" i="59"/>
  <c r="G40" i="59"/>
  <c r="G40" i="54" s="1"/>
  <c r="K40" i="59"/>
  <c r="H14" i="54"/>
  <c r="G10" i="59"/>
  <c r="E22" i="59"/>
  <c r="E42" i="18"/>
  <c r="P22" i="59"/>
  <c r="T22" i="59"/>
  <c r="AB22" i="59"/>
  <c r="AF22" i="59"/>
  <c r="AJ6" i="59"/>
  <c r="G7" i="59"/>
  <c r="K7" i="59"/>
  <c r="O7" i="59"/>
  <c r="S7" i="59"/>
  <c r="AA7" i="59"/>
  <c r="AE7" i="59"/>
  <c r="AI7" i="59"/>
  <c r="F8" i="59"/>
  <c r="J8" i="59"/>
  <c r="N8" i="59"/>
  <c r="H28" i="59"/>
  <c r="L28" i="59"/>
  <c r="N28" i="59"/>
  <c r="N28" i="54" s="1"/>
  <c r="Z28" i="59"/>
  <c r="AH28" i="59"/>
  <c r="H43" i="18"/>
  <c r="G34" i="59"/>
  <c r="S34" i="59"/>
  <c r="W34" i="59"/>
  <c r="AE34" i="59"/>
  <c r="F34" i="59"/>
  <c r="N34" i="59"/>
  <c r="R34" i="59"/>
  <c r="F44" i="18"/>
  <c r="U7" i="59"/>
  <c r="D8" i="59"/>
  <c r="H8" i="59"/>
  <c r="G9" i="59"/>
  <c r="K9" i="59"/>
  <c r="O9" i="59"/>
  <c r="S9" i="59"/>
  <c r="W9" i="59"/>
  <c r="AA9" i="59"/>
  <c r="AE9" i="59"/>
  <c r="M6" i="59"/>
  <c r="AG6" i="59"/>
  <c r="D7" i="59"/>
  <c r="T7" i="59"/>
  <c r="E16" i="59"/>
  <c r="M16" i="59"/>
  <c r="Q16" i="59"/>
  <c r="E41" i="18"/>
  <c r="D42" i="18"/>
  <c r="H22" i="59"/>
  <c r="L22" i="59"/>
  <c r="AJ22" i="59"/>
  <c r="AJ22" i="22" s="1"/>
  <c r="G22" i="59"/>
  <c r="O22" i="59"/>
  <c r="S22" i="59"/>
  <c r="W22" i="59"/>
  <c r="AA22" i="59"/>
  <c r="AE22" i="59"/>
  <c r="G28" i="59"/>
  <c r="F43" i="18"/>
  <c r="E22" i="58"/>
  <c r="I22" i="58"/>
  <c r="I22" i="54" s="1"/>
  <c r="M22" i="58"/>
  <c r="D28" i="58"/>
  <c r="H28" i="58"/>
  <c r="P28" i="58"/>
  <c r="T28" i="58"/>
  <c r="X28" i="58"/>
  <c r="AB28" i="58"/>
  <c r="AF28" i="58"/>
  <c r="AJ28" i="58"/>
  <c r="AJ28" i="22" s="1"/>
  <c r="F24" i="54"/>
  <c r="H36" i="54"/>
  <c r="X36" i="54"/>
  <c r="AJ36" i="54"/>
  <c r="AA42" i="54"/>
  <c r="V43" i="54"/>
  <c r="AH43" i="54"/>
  <c r="H45" i="54"/>
  <c r="L45" i="54"/>
  <c r="X45" i="54"/>
  <c r="AB45" i="54"/>
  <c r="K7" i="58"/>
  <c r="S7" i="58"/>
  <c r="AA7" i="58"/>
  <c r="Z18" i="54"/>
  <c r="F34" i="58"/>
  <c r="E9" i="58"/>
  <c r="Q10" i="58"/>
  <c r="U10" i="58"/>
  <c r="Y10" i="58"/>
  <c r="D34" i="18"/>
  <c r="H16" i="58"/>
  <c r="L16" i="58"/>
  <c r="P16" i="58"/>
  <c r="T16" i="58"/>
  <c r="X16" i="58"/>
  <c r="AB16" i="58"/>
  <c r="AB16" i="54" s="1"/>
  <c r="AF16" i="58"/>
  <c r="K16" i="58"/>
  <c r="K16" i="54" s="1"/>
  <c r="R16" i="58"/>
  <c r="V16" i="58"/>
  <c r="Z16" i="58"/>
  <c r="O5" i="58"/>
  <c r="F6" i="58"/>
  <c r="AD6" i="58"/>
  <c r="F35" i="18"/>
  <c r="D8" i="58"/>
  <c r="T8" i="58"/>
  <c r="E34" i="58"/>
  <c r="I34" i="58"/>
  <c r="I34" i="54" s="1"/>
  <c r="D38" i="18"/>
  <c r="K6" i="58"/>
  <c r="R40" i="58"/>
  <c r="V40" i="58"/>
  <c r="Z40" i="58"/>
  <c r="AD40" i="58"/>
  <c r="AH40" i="58"/>
  <c r="H38" i="18"/>
  <c r="H37" i="18"/>
  <c r="F39" i="54"/>
  <c r="W5" i="58"/>
  <c r="D35" i="18"/>
  <c r="G35" i="18"/>
  <c r="W38" i="54"/>
  <c r="G38" i="54"/>
  <c r="V35" i="54"/>
  <c r="F35" i="54"/>
  <c r="F30" i="54"/>
  <c r="AD20" i="54"/>
  <c r="V20" i="54"/>
  <c r="N20" i="54"/>
  <c r="F20" i="54"/>
  <c r="G34" i="58"/>
  <c r="E36" i="18"/>
  <c r="O16" i="58"/>
  <c r="AH28" i="58"/>
  <c r="Z34" i="58"/>
  <c r="Z34" i="54" s="1"/>
  <c r="H18" i="54"/>
  <c r="L18" i="54"/>
  <c r="P18" i="54"/>
  <c r="X18" i="54"/>
  <c r="AB18" i="54"/>
  <c r="AF18" i="54"/>
  <c r="AJ18" i="54"/>
  <c r="H32" i="54"/>
  <c r="T32" i="54"/>
  <c r="AB32" i="54"/>
  <c r="AJ32" i="54"/>
  <c r="H37" i="54"/>
  <c r="T37" i="54"/>
  <c r="AJ37" i="54"/>
  <c r="W29" i="54"/>
  <c r="J30" i="54"/>
  <c r="N30" i="54"/>
  <c r="AH30" i="54"/>
  <c r="Y31" i="54"/>
  <c r="AG31" i="54"/>
  <c r="L32" i="54"/>
  <c r="P32" i="54"/>
  <c r="X32" i="54"/>
  <c r="AA33" i="54"/>
  <c r="D6" i="58"/>
  <c r="D37" i="18"/>
  <c r="AI38" i="54"/>
  <c r="J35" i="54"/>
  <c r="Q31" i="54"/>
  <c r="AA19" i="54"/>
  <c r="G19" i="54"/>
  <c r="K5" i="58"/>
  <c r="D37" i="54"/>
  <c r="K19" i="54"/>
  <c r="P10" i="58"/>
  <c r="T10" i="58"/>
  <c r="X10" i="58"/>
  <c r="AB10" i="58"/>
  <c r="AF10" i="58"/>
  <c r="I10" i="58"/>
  <c r="M10" i="58"/>
  <c r="Q6" i="58"/>
  <c r="U6" i="58"/>
  <c r="Y6" i="58"/>
  <c r="AC10" i="58"/>
  <c r="AG10" i="58"/>
  <c r="R10" i="58"/>
  <c r="V10" i="58"/>
  <c r="Z10" i="58"/>
  <c r="AD10" i="58"/>
  <c r="AH10" i="58"/>
  <c r="G8" i="58"/>
  <c r="K8" i="58"/>
  <c r="AI8" i="58"/>
  <c r="E34" i="18"/>
  <c r="E16" i="58"/>
  <c r="I16" i="58"/>
  <c r="M16" i="58"/>
  <c r="Q16" i="58"/>
  <c r="U16" i="58"/>
  <c r="Y16" i="58"/>
  <c r="AC16" i="58"/>
  <c r="AG16" i="58"/>
  <c r="G34" i="18"/>
  <c r="W9" i="58"/>
  <c r="E28" i="58"/>
  <c r="D34" i="58"/>
  <c r="H34" i="58"/>
  <c r="L34" i="58"/>
  <c r="T34" i="58"/>
  <c r="X34" i="58"/>
  <c r="AB34" i="58"/>
  <c r="F40" i="58"/>
  <c r="J40" i="58"/>
  <c r="N40" i="58"/>
  <c r="F38" i="18"/>
  <c r="U17" i="54"/>
  <c r="S19" i="54"/>
  <c r="S29" i="54"/>
  <c r="AE29" i="54"/>
  <c r="F40" i="59"/>
  <c r="L9" i="59"/>
  <c r="AB9" i="59"/>
  <c r="AF45" i="54"/>
  <c r="T45" i="54"/>
  <c r="P45" i="54"/>
  <c r="O41" i="54"/>
  <c r="O40" i="59"/>
  <c r="P41" i="54"/>
  <c r="O42" i="54"/>
  <c r="F43" i="54"/>
  <c r="G6" i="59"/>
  <c r="K6" i="59"/>
  <c r="O6" i="59"/>
  <c r="S6" i="59"/>
  <c r="W6" i="59"/>
  <c r="AA6" i="59"/>
  <c r="AE6" i="59"/>
  <c r="O5" i="59"/>
  <c r="AD41" i="54"/>
  <c r="R41" i="54"/>
  <c r="J41" i="54"/>
  <c r="D45" i="18"/>
  <c r="N5" i="59"/>
  <c r="AD5" i="59"/>
  <c r="R42" i="54"/>
  <c r="E6" i="59"/>
  <c r="D44" i="18"/>
  <c r="S39" i="54"/>
  <c r="R36" i="54"/>
  <c r="AE5" i="59"/>
  <c r="J34" i="59"/>
  <c r="AA34" i="59"/>
  <c r="AA35" i="54"/>
  <c r="AE35" i="54"/>
  <c r="AI35" i="54"/>
  <c r="W5" i="59"/>
  <c r="F6" i="59"/>
  <c r="J6" i="59"/>
  <c r="N6" i="59"/>
  <c r="R6" i="59"/>
  <c r="V6" i="59"/>
  <c r="Z6" i="59"/>
  <c r="AD6" i="59"/>
  <c r="AH6" i="59"/>
  <c r="Z31" i="54"/>
  <c r="R28" i="59"/>
  <c r="V28" i="59"/>
  <c r="AD28" i="59"/>
  <c r="AB5" i="59"/>
  <c r="AF5" i="59"/>
  <c r="F28" i="59"/>
  <c r="J7" i="59"/>
  <c r="N7" i="59"/>
  <c r="R7" i="59"/>
  <c r="V7" i="59"/>
  <c r="Z7" i="59"/>
  <c r="AD7" i="59"/>
  <c r="AH7" i="59"/>
  <c r="I8" i="59"/>
  <c r="M8" i="59"/>
  <c r="Q8" i="59"/>
  <c r="U8" i="59"/>
  <c r="Y8" i="59"/>
  <c r="AC8" i="59"/>
  <c r="AG8" i="59"/>
  <c r="D9" i="59"/>
  <c r="AJ9" i="59"/>
  <c r="AA5" i="59"/>
  <c r="AI5" i="59"/>
  <c r="G42" i="18"/>
  <c r="W25" i="54"/>
  <c r="AI22" i="59"/>
  <c r="AI22" i="54" s="1"/>
  <c r="X22" i="59"/>
  <c r="I5" i="59"/>
  <c r="Y5" i="59"/>
  <c r="AC5" i="59"/>
  <c r="AG5" i="59"/>
  <c r="D22" i="59"/>
  <c r="K5" i="59"/>
  <c r="D6" i="59"/>
  <c r="D5" i="59"/>
  <c r="AJ5" i="59"/>
  <c r="AI6" i="59"/>
  <c r="AH24" i="54"/>
  <c r="I25" i="54"/>
  <c r="M25" i="54"/>
  <c r="Q25" i="54"/>
  <c r="U25" i="54"/>
  <c r="Y25" i="54"/>
  <c r="AC25" i="54"/>
  <c r="AG25" i="54"/>
  <c r="H24" i="54"/>
  <c r="G25" i="54"/>
  <c r="O25" i="54"/>
  <c r="AE25" i="54"/>
  <c r="F26" i="54"/>
  <c r="G24" i="54"/>
  <c r="Z25" i="54"/>
  <c r="I7" i="59"/>
  <c r="M7" i="59"/>
  <c r="Q7" i="59"/>
  <c r="U16" i="59"/>
  <c r="M5" i="59"/>
  <c r="Q5" i="59"/>
  <c r="I16" i="59"/>
  <c r="E5" i="59"/>
  <c r="F41" i="18"/>
  <c r="AI16" i="59"/>
  <c r="U5" i="59"/>
  <c r="E8" i="59"/>
  <c r="AE17" i="54"/>
  <c r="D16" i="59"/>
  <c r="S5" i="59"/>
  <c r="J19" i="54"/>
  <c r="AH19" i="54"/>
  <c r="E7" i="59"/>
  <c r="H5" i="59"/>
  <c r="L5" i="59"/>
  <c r="P5" i="59"/>
  <c r="T5" i="59"/>
  <c r="X5" i="59"/>
  <c r="G5" i="59"/>
  <c r="H40" i="18"/>
  <c r="D10" i="59"/>
  <c r="F40" i="18"/>
  <c r="E40" i="18"/>
  <c r="E10" i="59"/>
  <c r="D40" i="18"/>
  <c r="G40" i="18"/>
  <c r="AI42" i="54"/>
  <c r="Q44" i="54"/>
  <c r="AC5" i="58"/>
  <c r="AJ41" i="54"/>
  <c r="G42" i="54"/>
  <c r="S42" i="54"/>
  <c r="W42" i="54"/>
  <c r="J43" i="54"/>
  <c r="R43" i="54"/>
  <c r="Z43" i="54"/>
  <c r="I44" i="54"/>
  <c r="M44" i="54"/>
  <c r="U44" i="54"/>
  <c r="Y44" i="54"/>
  <c r="AC44" i="54"/>
  <c r="AG44" i="54"/>
  <c r="G41" i="54"/>
  <c r="S41" i="54"/>
  <c r="AI41" i="54"/>
  <c r="N42" i="54"/>
  <c r="AD42" i="54"/>
  <c r="T41" i="54"/>
  <c r="K42" i="54"/>
  <c r="AE42" i="54"/>
  <c r="N43" i="54"/>
  <c r="AD43" i="54"/>
  <c r="AJ45" i="54"/>
  <c r="H6" i="58"/>
  <c r="L6" i="58"/>
  <c r="P6" i="58"/>
  <c r="T6" i="58"/>
  <c r="X6" i="58"/>
  <c r="AB6" i="58"/>
  <c r="AF6" i="58"/>
  <c r="L28" i="58"/>
  <c r="E28" i="54"/>
  <c r="L29" i="54"/>
  <c r="AG26" i="54"/>
  <c r="E26" i="54"/>
  <c r="N25" i="54"/>
  <c r="H35" i="18"/>
  <c r="E35" i="18"/>
  <c r="D22" i="58"/>
  <c r="O6" i="58"/>
  <c r="AE6" i="58"/>
  <c r="Q22" i="58"/>
  <c r="AC22" i="58"/>
  <c r="AC22" i="54" s="1"/>
  <c r="AG22" i="58"/>
  <c r="I26" i="54"/>
  <c r="M26" i="54"/>
  <c r="U26" i="54"/>
  <c r="Y26" i="54"/>
  <c r="AI24" i="54"/>
  <c r="J25" i="54"/>
  <c r="R25" i="54"/>
  <c r="V25" i="54"/>
  <c r="AD25" i="54"/>
  <c r="E5" i="58"/>
  <c r="I5" i="58"/>
  <c r="M5" i="58"/>
  <c r="G6" i="58"/>
  <c r="S6" i="58"/>
  <c r="AA6" i="58"/>
  <c r="AI6" i="58"/>
  <c r="I8" i="58"/>
  <c r="M8" i="58"/>
  <c r="Q8" i="58"/>
  <c r="U8" i="58"/>
  <c r="Y8" i="58"/>
  <c r="AC8" i="58"/>
  <c r="AG8" i="58"/>
  <c r="AD24" i="54"/>
  <c r="O23" i="54"/>
  <c r="S23" i="54"/>
  <c r="AI23" i="54"/>
  <c r="O24" i="54"/>
  <c r="AE24" i="54"/>
  <c r="G5" i="58"/>
  <c r="AE5" i="58"/>
  <c r="AI5" i="58"/>
  <c r="J6" i="58"/>
  <c r="R6" i="58"/>
  <c r="Z6" i="58"/>
  <c r="AH6" i="58"/>
  <c r="H8" i="58"/>
  <c r="G9" i="58"/>
  <c r="W6" i="58"/>
  <c r="W21" i="54"/>
  <c r="G21" i="54"/>
  <c r="AI18" i="54"/>
  <c r="D16" i="58"/>
  <c r="N6" i="58"/>
  <c r="S5" i="58"/>
  <c r="AA5" i="58"/>
  <c r="H20" i="54"/>
  <c r="L20" i="54"/>
  <c r="P20" i="54"/>
  <c r="T20" i="54"/>
  <c r="X20" i="54"/>
  <c r="AB20" i="54"/>
  <c r="AF20" i="54"/>
  <c r="AJ20" i="54"/>
  <c r="H21" i="54"/>
  <c r="L21" i="54"/>
  <c r="P21" i="54"/>
  <c r="T21" i="54"/>
  <c r="X21" i="54"/>
  <c r="AB21" i="54"/>
  <c r="AF21" i="54"/>
  <c r="AJ21" i="54"/>
  <c r="AD18" i="54"/>
  <c r="M19" i="54"/>
  <c r="E7" i="58"/>
  <c r="I7" i="58"/>
  <c r="M7" i="58"/>
  <c r="Q7" i="58"/>
  <c r="U7" i="58"/>
  <c r="Y7" i="58"/>
  <c r="AC7" i="58"/>
  <c r="AG7" i="58"/>
  <c r="R19" i="54"/>
  <c r="AI16" i="58"/>
  <c r="G16" i="58"/>
  <c r="D5" i="58"/>
  <c r="AD16" i="58"/>
  <c r="AH16" i="58"/>
  <c r="S18" i="54"/>
  <c r="V19" i="54"/>
  <c r="AD19" i="54"/>
  <c r="E8" i="58"/>
  <c r="H5" i="58"/>
  <c r="L5" i="58"/>
  <c r="AJ5" i="58"/>
  <c r="F7" i="58"/>
  <c r="J7" i="58"/>
  <c r="N7" i="58"/>
  <c r="H9" i="58"/>
  <c r="L9" i="58"/>
  <c r="P9" i="58"/>
  <c r="T9" i="58"/>
  <c r="X9" i="58"/>
  <c r="AB9" i="58"/>
  <c r="AF9" i="58"/>
  <c r="AJ9" i="58"/>
  <c r="J18" i="54"/>
  <c r="AI17" i="54"/>
  <c r="W17" i="54"/>
  <c r="K18" i="54"/>
  <c r="AA18" i="54"/>
  <c r="N10" i="58"/>
  <c r="J10" i="58"/>
  <c r="F10" i="58"/>
  <c r="Q5" i="58"/>
  <c r="U5" i="58"/>
  <c r="Y5" i="58"/>
  <c r="AC6" i="58"/>
  <c r="AG6" i="58"/>
  <c r="H10" i="58"/>
  <c r="R7" i="58"/>
  <c r="V7" i="58"/>
  <c r="Z7" i="58"/>
  <c r="AD7" i="58"/>
  <c r="AH7" i="58"/>
  <c r="P5" i="58"/>
  <c r="T5" i="58"/>
  <c r="X5" i="58"/>
  <c r="AB5" i="58"/>
  <c r="AF5" i="58"/>
  <c r="G15" i="54"/>
  <c r="H33" i="18"/>
  <c r="G33" i="18"/>
  <c r="D10" i="58"/>
  <c r="D7" i="58"/>
  <c r="F33" i="18"/>
  <c r="D33" i="18"/>
  <c r="E10" i="58"/>
  <c r="E33" i="18"/>
  <c r="D31" i="18"/>
  <c r="X40" i="54"/>
  <c r="AF40" i="54"/>
  <c r="F31" i="18"/>
  <c r="K43" i="54"/>
  <c r="T42" i="54"/>
  <c r="AF41" i="54"/>
  <c r="N40" i="57"/>
  <c r="AD40" i="57"/>
  <c r="E8" i="57"/>
  <c r="H9" i="57"/>
  <c r="L9" i="57"/>
  <c r="P9" i="57"/>
  <c r="T9" i="57"/>
  <c r="X9" i="57"/>
  <c r="AB9" i="57"/>
  <c r="AF9" i="57"/>
  <c r="D6" i="57"/>
  <c r="H6" i="57"/>
  <c r="P6" i="57"/>
  <c r="X6" i="57"/>
  <c r="AB6" i="57"/>
  <c r="AF6" i="57"/>
  <c r="AH42" i="54"/>
  <c r="Y5" i="57"/>
  <c r="Y4" i="57" s="1"/>
  <c r="D45" i="54"/>
  <c r="H42" i="54"/>
  <c r="L42" i="54"/>
  <c r="P42" i="54"/>
  <c r="X42" i="54"/>
  <c r="AB42" i="54"/>
  <c r="AF42" i="54"/>
  <c r="O43" i="54"/>
  <c r="W43" i="54"/>
  <c r="AE43" i="54"/>
  <c r="F44" i="54"/>
  <c r="J44" i="54"/>
  <c r="N44" i="54"/>
  <c r="E7" i="57"/>
  <c r="O5" i="57"/>
  <c r="S5" i="57"/>
  <c r="W5" i="57"/>
  <c r="AA5" i="57"/>
  <c r="AE5" i="57"/>
  <c r="I7" i="57"/>
  <c r="M7" i="57"/>
  <c r="Q7" i="57"/>
  <c r="F37" i="54"/>
  <c r="D30" i="18"/>
  <c r="C30" i="18" s="1"/>
  <c r="AE36" i="54"/>
  <c r="G36" i="54"/>
  <c r="G6" i="57"/>
  <c r="L35" i="54"/>
  <c r="K36" i="54"/>
  <c r="O36" i="54"/>
  <c r="W36" i="54"/>
  <c r="AA36" i="54"/>
  <c r="AI36" i="54"/>
  <c r="D30" i="54"/>
  <c r="D28" i="57"/>
  <c r="C28" i="57" s="1"/>
  <c r="Q28" i="54"/>
  <c r="AG28" i="54"/>
  <c r="AJ6" i="57"/>
  <c r="U5" i="57"/>
  <c r="E29" i="18"/>
  <c r="AC29" i="54"/>
  <c r="U29" i="54"/>
  <c r="I29" i="54"/>
  <c r="AC5" i="57"/>
  <c r="L6" i="57"/>
  <c r="Q29" i="54"/>
  <c r="AG29" i="54"/>
  <c r="M5" i="57"/>
  <c r="Q5" i="57"/>
  <c r="D29" i="18"/>
  <c r="M29" i="54"/>
  <c r="E29" i="54"/>
  <c r="H30" i="54"/>
  <c r="L30" i="54"/>
  <c r="T30" i="54"/>
  <c r="X30" i="54"/>
  <c r="AB30" i="54"/>
  <c r="AJ30" i="54"/>
  <c r="W24" i="54"/>
  <c r="E28" i="18"/>
  <c r="K6" i="57"/>
  <c r="O6" i="57"/>
  <c r="S6" i="57"/>
  <c r="W6" i="57"/>
  <c r="AA6" i="57"/>
  <c r="AE6" i="57"/>
  <c r="G22" i="57"/>
  <c r="K22" i="57"/>
  <c r="K22" i="54" s="1"/>
  <c r="O22" i="57"/>
  <c r="S22" i="57"/>
  <c r="AE22" i="57"/>
  <c r="X23" i="54"/>
  <c r="AJ5" i="57"/>
  <c r="D28" i="18"/>
  <c r="F25" i="54"/>
  <c r="H5" i="57"/>
  <c r="L5" i="57"/>
  <c r="P5" i="57"/>
  <c r="T5" i="57"/>
  <c r="X5" i="57"/>
  <c r="AB5" i="57"/>
  <c r="AF5" i="57"/>
  <c r="L23" i="54"/>
  <c r="AB23" i="54"/>
  <c r="S24" i="54"/>
  <c r="J17" i="54"/>
  <c r="E5" i="57"/>
  <c r="I5" i="57"/>
  <c r="J5" i="57"/>
  <c r="I16" i="57"/>
  <c r="M16" i="57"/>
  <c r="H10" i="57"/>
  <c r="L10" i="57"/>
  <c r="P10" i="57"/>
  <c r="T10" i="57"/>
  <c r="X10" i="57"/>
  <c r="AB10" i="57"/>
  <c r="AF10" i="57"/>
  <c r="F7" i="57"/>
  <c r="F4" i="57" s="1"/>
  <c r="J7" i="57"/>
  <c r="N7" i="57"/>
  <c r="N4" i="57" s="1"/>
  <c r="R7" i="57"/>
  <c r="V7" i="57"/>
  <c r="Z7" i="57"/>
  <c r="AD7" i="57"/>
  <c r="AH7" i="57"/>
  <c r="O10" i="57"/>
  <c r="S10" i="57"/>
  <c r="W10" i="57"/>
  <c r="AA10" i="57"/>
  <c r="AE10" i="57"/>
  <c r="G26" i="18"/>
  <c r="D5" i="57"/>
  <c r="D9" i="57"/>
  <c r="D21" i="54"/>
  <c r="D10" i="57"/>
  <c r="D26" i="18"/>
  <c r="D17" i="54"/>
  <c r="F26" i="18"/>
  <c r="H26" i="18"/>
  <c r="H25" i="18" s="1"/>
  <c r="F25" i="15" s="1"/>
  <c r="E10" i="57"/>
  <c r="E24" i="18"/>
  <c r="AC40" i="54"/>
  <c r="AJ40" i="56"/>
  <c r="E44" i="54"/>
  <c r="G43" i="54"/>
  <c r="AB41" i="54"/>
  <c r="L41" i="54"/>
  <c r="AI40" i="56"/>
  <c r="S40" i="54"/>
  <c r="E41" i="54"/>
  <c r="I41" i="54"/>
  <c r="M41" i="54"/>
  <c r="U41" i="54"/>
  <c r="Y41" i="54"/>
  <c r="AG41" i="54"/>
  <c r="D9" i="56"/>
  <c r="X41" i="54"/>
  <c r="W40" i="54"/>
  <c r="AA40" i="54"/>
  <c r="AE40" i="54"/>
  <c r="K7" i="56"/>
  <c r="AE34" i="54"/>
  <c r="L34" i="56"/>
  <c r="AJ35" i="54"/>
  <c r="V34" i="54"/>
  <c r="G34" i="56"/>
  <c r="K34" i="56"/>
  <c r="K34" i="22" s="1"/>
  <c r="O34" i="56"/>
  <c r="W34" i="56"/>
  <c r="AA34" i="56"/>
  <c r="D35" i="54"/>
  <c r="J37" i="54"/>
  <c r="F23" i="18"/>
  <c r="F34" i="56"/>
  <c r="R34" i="56"/>
  <c r="G35" i="54"/>
  <c r="K35" i="54"/>
  <c r="O35" i="54"/>
  <c r="S35" i="54"/>
  <c r="W35" i="54"/>
  <c r="D23" i="18"/>
  <c r="O29" i="54"/>
  <c r="I28" i="54"/>
  <c r="D8" i="56"/>
  <c r="W28" i="56"/>
  <c r="E7" i="56"/>
  <c r="H29" i="54"/>
  <c r="D28" i="56"/>
  <c r="C28" i="56" s="1"/>
  <c r="V30" i="54"/>
  <c r="AI29" i="54"/>
  <c r="G22" i="18"/>
  <c r="AD29" i="54"/>
  <c r="R29" i="54"/>
  <c r="J29" i="54"/>
  <c r="H22" i="18"/>
  <c r="E30" i="54"/>
  <c r="M30" i="54"/>
  <c r="U30" i="54"/>
  <c r="AC30" i="54"/>
  <c r="E31" i="54"/>
  <c r="M31" i="54"/>
  <c r="U31" i="54"/>
  <c r="AC31" i="54"/>
  <c r="E6" i="56"/>
  <c r="V22" i="54"/>
  <c r="N26" i="54"/>
  <c r="X24" i="54"/>
  <c r="S22" i="56"/>
  <c r="W22" i="56"/>
  <c r="AA22" i="56"/>
  <c r="K24" i="54"/>
  <c r="AA24" i="54"/>
  <c r="K25" i="54"/>
  <c r="S25" i="54"/>
  <c r="AA25" i="54"/>
  <c r="AI25" i="54"/>
  <c r="D6" i="56"/>
  <c r="D21" i="18"/>
  <c r="G21" i="18"/>
  <c r="R22" i="54"/>
  <c r="P22" i="56"/>
  <c r="AB22" i="56"/>
  <c r="AB22" i="54" s="1"/>
  <c r="H23" i="54"/>
  <c r="L22" i="54"/>
  <c r="L24" i="54"/>
  <c r="P24" i="54"/>
  <c r="AB24" i="54"/>
  <c r="AF24" i="54"/>
  <c r="V26" i="54"/>
  <c r="Z24" i="54"/>
  <c r="J24" i="54"/>
  <c r="V16" i="56"/>
  <c r="AD16" i="56"/>
  <c r="S16" i="56"/>
  <c r="J6" i="56"/>
  <c r="AC17" i="54"/>
  <c r="E19" i="54"/>
  <c r="Q19" i="54"/>
  <c r="U19" i="54"/>
  <c r="E20" i="54"/>
  <c r="I20" i="54"/>
  <c r="M20" i="54"/>
  <c r="Q20" i="54"/>
  <c r="U20" i="54"/>
  <c r="Y20" i="54"/>
  <c r="AC20" i="54"/>
  <c r="AG20" i="54"/>
  <c r="F20" i="18"/>
  <c r="N19" i="54"/>
  <c r="F19" i="54"/>
  <c r="AA16" i="54"/>
  <c r="G6" i="56"/>
  <c r="J7" i="56"/>
  <c r="N16" i="56"/>
  <c r="N16" i="54" s="1"/>
  <c r="D5" i="56"/>
  <c r="D20" i="18"/>
  <c r="AE18" i="54"/>
  <c r="W18" i="54"/>
  <c r="O18" i="54"/>
  <c r="G18" i="54"/>
  <c r="E20" i="18"/>
  <c r="H5" i="56"/>
  <c r="E17" i="54"/>
  <c r="M17" i="54"/>
  <c r="AJ17" i="54"/>
  <c r="P5" i="56"/>
  <c r="M6" i="56"/>
  <c r="M12" i="54"/>
  <c r="M7" i="56"/>
  <c r="T5" i="56"/>
  <c r="J9" i="56"/>
  <c r="J9" i="54" s="1"/>
  <c r="K5" i="56"/>
  <c r="Q5" i="56"/>
  <c r="J5" i="56"/>
  <c r="N5" i="56"/>
  <c r="G10" i="56"/>
  <c r="N8" i="56"/>
  <c r="H6" i="56"/>
  <c r="K14" i="54"/>
  <c r="K8" i="56"/>
  <c r="J15" i="54"/>
  <c r="G14" i="54"/>
  <c r="G5" i="56"/>
  <c r="M5" i="56"/>
  <c r="M15" i="54"/>
  <c r="J12" i="54"/>
  <c r="H15" i="54"/>
  <c r="E10" i="56"/>
  <c r="D14" i="54"/>
  <c r="D10" i="56"/>
  <c r="E5" i="56"/>
  <c r="I16" i="55"/>
  <c r="I16" i="22" s="1"/>
  <c r="T23" i="54"/>
  <c r="AF22" i="55"/>
  <c r="AF23" i="54"/>
  <c r="T25" i="54"/>
  <c r="AF25" i="54"/>
  <c r="L8" i="55"/>
  <c r="X26" i="54"/>
  <c r="AJ26" i="54"/>
  <c r="P27" i="54"/>
  <c r="AB27" i="54"/>
  <c r="T29" i="54"/>
  <c r="T28" i="55"/>
  <c r="T28" i="22" s="1"/>
  <c r="AF29" i="54"/>
  <c r="AF28" i="55"/>
  <c r="AF28" i="22" s="1"/>
  <c r="AF31" i="54"/>
  <c r="X34" i="55"/>
  <c r="X34" i="22" s="1"/>
  <c r="X35" i="54"/>
  <c r="P36" i="54"/>
  <c r="M28" i="54"/>
  <c r="X37" i="54"/>
  <c r="L37" i="54"/>
  <c r="AB35" i="54"/>
  <c r="U28" i="54"/>
  <c r="M18" i="54"/>
  <c r="Y17" i="54"/>
  <c r="F6" i="55"/>
  <c r="U8" i="55"/>
  <c r="M8" i="55"/>
  <c r="Y8" i="55"/>
  <c r="N6" i="55"/>
  <c r="P22" i="55"/>
  <c r="P22" i="22" s="1"/>
  <c r="P23" i="54"/>
  <c r="AJ23" i="54"/>
  <c r="T24" i="54"/>
  <c r="AJ24" i="54"/>
  <c r="X25" i="54"/>
  <c r="AB25" i="54"/>
  <c r="AJ25" i="54"/>
  <c r="H26" i="54"/>
  <c r="P8" i="55"/>
  <c r="T8" i="55"/>
  <c r="AB26" i="54"/>
  <c r="AF26" i="54"/>
  <c r="L27" i="54"/>
  <c r="T27" i="54"/>
  <c r="X27" i="54"/>
  <c r="AF27" i="54"/>
  <c r="AJ27" i="54"/>
  <c r="P29" i="54"/>
  <c r="P28" i="55"/>
  <c r="P28" i="22" s="1"/>
  <c r="X29" i="54"/>
  <c r="X28" i="55"/>
  <c r="X28" i="22" s="1"/>
  <c r="AB29" i="54"/>
  <c r="AB28" i="55"/>
  <c r="AB28" i="22" s="1"/>
  <c r="P30" i="54"/>
  <c r="AF30" i="54"/>
  <c r="P31" i="54"/>
  <c r="H34" i="55"/>
  <c r="H34" i="22" s="1"/>
  <c r="H35" i="54"/>
  <c r="P34" i="55"/>
  <c r="P35" i="54"/>
  <c r="AF34" i="55"/>
  <c r="AF34" i="22" s="1"/>
  <c r="AF35" i="54"/>
  <c r="AF36" i="54"/>
  <c r="D24" i="54"/>
  <c r="V28" i="54"/>
  <c r="D32" i="54"/>
  <c r="I17" i="54"/>
  <c r="J6" i="55"/>
  <c r="J6" i="22" s="1"/>
  <c r="AG8" i="55"/>
  <c r="M9" i="55"/>
  <c r="P40" i="54"/>
  <c r="AF32" i="54"/>
  <c r="I19" i="54"/>
  <c r="Y16" i="55"/>
  <c r="Y16" i="22" s="1"/>
  <c r="D38" i="54"/>
  <c r="T35" i="54"/>
  <c r="AF33" i="54"/>
  <c r="Y28" i="54"/>
  <c r="AC18" i="54"/>
  <c r="AD6" i="55"/>
  <c r="AB8" i="55"/>
  <c r="E16" i="55"/>
  <c r="E16" i="22" s="1"/>
  <c r="AC16" i="55"/>
  <c r="T22" i="55"/>
  <c r="T22" i="22" s="1"/>
  <c r="D22" i="55"/>
  <c r="Q8" i="55"/>
  <c r="Q16" i="55"/>
  <c r="Q16" i="22" s="1"/>
  <c r="Q17" i="54"/>
  <c r="AG16" i="55"/>
  <c r="AG16" i="22" s="1"/>
  <c r="AG17" i="54"/>
  <c r="AF8" i="55"/>
  <c r="H9" i="55"/>
  <c r="H9" i="22" s="1"/>
  <c r="L9" i="55"/>
  <c r="X9" i="55"/>
  <c r="AB9" i="55"/>
  <c r="D40" i="55"/>
  <c r="AA8" i="55"/>
  <c r="AE8" i="55"/>
  <c r="K9" i="55"/>
  <c r="O9" i="55"/>
  <c r="S9" i="55"/>
  <c r="W9" i="55"/>
  <c r="AA9" i="55"/>
  <c r="AE9" i="55"/>
  <c r="AI9" i="55"/>
  <c r="AI9" i="22" s="1"/>
  <c r="W6" i="55"/>
  <c r="AA29" i="54"/>
  <c r="K29" i="54"/>
  <c r="AA23" i="54"/>
  <c r="K23" i="54"/>
  <c r="O28" i="55"/>
  <c r="O28" i="22" s="1"/>
  <c r="S28" i="55"/>
  <c r="S28" i="22" s="1"/>
  <c r="W28" i="55"/>
  <c r="W28" i="22" s="1"/>
  <c r="AA28" i="55"/>
  <c r="AA28" i="22" s="1"/>
  <c r="AE28" i="55"/>
  <c r="AE28" i="22" s="1"/>
  <c r="R6" i="55"/>
  <c r="AH6" i="55"/>
  <c r="AC6" i="55"/>
  <c r="AG6" i="55"/>
  <c r="C37" i="22"/>
  <c r="AF43" i="54"/>
  <c r="T43" i="54"/>
  <c r="U42" i="54"/>
  <c r="M42" i="54"/>
  <c r="E42" i="54"/>
  <c r="AC41" i="54"/>
  <c r="Q41" i="54"/>
  <c r="I6" i="55"/>
  <c r="E40" i="55"/>
  <c r="U40" i="55"/>
  <c r="U34" i="54"/>
  <c r="AG34" i="54"/>
  <c r="AG35" i="54"/>
  <c r="AC35" i="54"/>
  <c r="Y35" i="54"/>
  <c r="U35" i="54"/>
  <c r="Q35" i="54"/>
  <c r="M35" i="54"/>
  <c r="I35" i="54"/>
  <c r="E35" i="54"/>
  <c r="Q6" i="55"/>
  <c r="AJ34" i="55"/>
  <c r="AG36" i="54"/>
  <c r="AC36" i="54"/>
  <c r="AI34" i="55"/>
  <c r="AI34" i="22" s="1"/>
  <c r="E37" i="54"/>
  <c r="AJ28" i="54"/>
  <c r="H28" i="55"/>
  <c r="H28" i="22" s="1"/>
  <c r="L28" i="55"/>
  <c r="L28" i="22" s="1"/>
  <c r="AE32" i="54"/>
  <c r="W32" i="54"/>
  <c r="K32" i="54"/>
  <c r="AE31" i="54"/>
  <c r="W31" i="54"/>
  <c r="O31" i="54"/>
  <c r="AI30" i="54"/>
  <c r="AA30" i="54"/>
  <c r="O30" i="54"/>
  <c r="AJ29" i="54"/>
  <c r="S6" i="55"/>
  <c r="K28" i="55"/>
  <c r="K28" i="22" s="1"/>
  <c r="AI32" i="54"/>
  <c r="AA32" i="54"/>
  <c r="S32" i="54"/>
  <c r="O32" i="54"/>
  <c r="G32" i="54"/>
  <c r="AI31" i="54"/>
  <c r="AA31" i="54"/>
  <c r="S31" i="54"/>
  <c r="K31" i="54"/>
  <c r="G31" i="54"/>
  <c r="AE30" i="54"/>
  <c r="W30" i="54"/>
  <c r="S30" i="54"/>
  <c r="K30" i="54"/>
  <c r="G30" i="54"/>
  <c r="AI8" i="55"/>
  <c r="W8" i="55"/>
  <c r="G6" i="55"/>
  <c r="G6" i="22" s="1"/>
  <c r="O6" i="55"/>
  <c r="AA6" i="55"/>
  <c r="AI6" i="55"/>
  <c r="AI6" i="22" s="1"/>
  <c r="M22" i="54"/>
  <c r="U22" i="54"/>
  <c r="AG22" i="54"/>
  <c r="H27" i="54"/>
  <c r="T26" i="54"/>
  <c r="Q24" i="54"/>
  <c r="I24" i="54"/>
  <c r="AC23" i="54"/>
  <c r="U23" i="54"/>
  <c r="I23" i="54"/>
  <c r="M6" i="55"/>
  <c r="M6" i="22" s="1"/>
  <c r="Y6" i="55"/>
  <c r="E6" i="55"/>
  <c r="E6" i="22" s="1"/>
  <c r="U6" i="55"/>
  <c r="E5" i="55"/>
  <c r="P26" i="54"/>
  <c r="L26" i="54"/>
  <c r="AG23" i="54"/>
  <c r="Y23" i="54"/>
  <c r="Q23" i="54"/>
  <c r="M23" i="54"/>
  <c r="E23" i="54"/>
  <c r="E25" i="54"/>
  <c r="H16" i="54"/>
  <c r="AJ16" i="55"/>
  <c r="G17" i="54"/>
  <c r="AF17" i="54"/>
  <c r="AB17" i="54"/>
  <c r="X17" i="54"/>
  <c r="T17" i="54"/>
  <c r="P17" i="54"/>
  <c r="L17" i="54"/>
  <c r="H17" i="54"/>
  <c r="H6" i="55"/>
  <c r="L6" i="55"/>
  <c r="P6" i="55"/>
  <c r="X6" i="55"/>
  <c r="AB6" i="55"/>
  <c r="AF6" i="55"/>
  <c r="T18" i="54"/>
  <c r="E15" i="54"/>
  <c r="E9" i="55"/>
  <c r="H8" i="55"/>
  <c r="X8" i="55"/>
  <c r="E14" i="54"/>
  <c r="H10" i="55"/>
  <c r="H10" i="22" s="1"/>
  <c r="K6" i="55"/>
  <c r="G12" i="54"/>
  <c r="P12" i="54"/>
  <c r="E12" i="54"/>
  <c r="H12" i="54"/>
  <c r="AJ6" i="55"/>
  <c r="J11" i="54"/>
  <c r="G11" i="54"/>
  <c r="H5" i="55"/>
  <c r="H11" i="54"/>
  <c r="G5" i="55"/>
  <c r="J5" i="55"/>
  <c r="E11" i="54"/>
  <c r="D29" i="54"/>
  <c r="D27" i="54"/>
  <c r="D23" i="54"/>
  <c r="F14" i="18"/>
  <c r="D31" i="54"/>
  <c r="D26" i="54"/>
  <c r="D44" i="54"/>
  <c r="D41" i="54"/>
  <c r="D34" i="55"/>
  <c r="D16" i="55"/>
  <c r="D20" i="54"/>
  <c r="D8" i="55"/>
  <c r="D9" i="55"/>
  <c r="D15" i="54"/>
  <c r="D6" i="55"/>
  <c r="D12" i="54"/>
  <c r="D7" i="55"/>
  <c r="D13" i="54"/>
  <c r="D10" i="55"/>
  <c r="D5" i="55"/>
  <c r="D11" i="54"/>
  <c r="G16" i="18" l="1"/>
  <c r="G9" i="18" s="1"/>
  <c r="C36" i="22"/>
  <c r="F8" i="17"/>
  <c r="C28" i="59"/>
  <c r="C16" i="57"/>
  <c r="C40" i="58"/>
  <c r="J6" i="17"/>
  <c r="K12" i="17"/>
  <c r="I14" i="17"/>
  <c r="F7" i="17"/>
  <c r="C36" i="18"/>
  <c r="C38" i="54"/>
  <c r="E16" i="18"/>
  <c r="F7" i="18"/>
  <c r="I7" i="8"/>
  <c r="I10" i="8" s="1"/>
  <c r="H7" i="8"/>
  <c r="H10" i="8" s="1"/>
  <c r="D17" i="10"/>
  <c r="D19" i="10" s="1"/>
  <c r="G6" i="8"/>
  <c r="D11" i="10"/>
  <c r="D13" i="10" s="1"/>
  <c r="F9" i="77"/>
  <c r="D16" i="74"/>
  <c r="D6" i="74" s="1"/>
  <c r="D5" i="74" s="1"/>
  <c r="G25" i="18"/>
  <c r="F24" i="15" s="1"/>
  <c r="AJ34" i="22"/>
  <c r="AC34" i="54"/>
  <c r="C8" i="55"/>
  <c r="C27" i="22"/>
  <c r="G14" i="18"/>
  <c r="G7" i="18" s="1"/>
  <c r="AJ16" i="22"/>
  <c r="AH16" i="54"/>
  <c r="C6" i="55"/>
  <c r="C9" i="55"/>
  <c r="C40" i="56"/>
  <c r="U40" i="22"/>
  <c r="H4" i="56"/>
  <c r="C34" i="56"/>
  <c r="C22" i="56"/>
  <c r="C16" i="56"/>
  <c r="AJ40" i="22"/>
  <c r="AG4" i="57"/>
  <c r="D7" i="22"/>
  <c r="J5" i="22"/>
  <c r="F25" i="18"/>
  <c r="F23" i="15" s="1"/>
  <c r="V40" i="54"/>
  <c r="C40" i="57"/>
  <c r="AJ40" i="54"/>
  <c r="V4" i="57"/>
  <c r="G4" i="57"/>
  <c r="AB34" i="54"/>
  <c r="C34" i="57"/>
  <c r="AA34" i="54"/>
  <c r="G34" i="22"/>
  <c r="C22" i="57"/>
  <c r="AI4" i="57"/>
  <c r="C5" i="57"/>
  <c r="R4" i="57"/>
  <c r="C8" i="57"/>
  <c r="F24" i="43" s="1"/>
  <c r="W16" i="54"/>
  <c r="C10" i="57"/>
  <c r="AD4" i="57"/>
  <c r="C7" i="57"/>
  <c r="F23" i="43" s="1"/>
  <c r="C9" i="57"/>
  <c r="K4" i="57"/>
  <c r="C6" i="57"/>
  <c r="F22" i="43" s="1"/>
  <c r="E5" i="22"/>
  <c r="G5" i="22"/>
  <c r="D6" i="22"/>
  <c r="Y40" i="54"/>
  <c r="C34" i="58"/>
  <c r="C28" i="58"/>
  <c r="C22" i="58"/>
  <c r="H22" i="54"/>
  <c r="C16" i="58"/>
  <c r="G16" i="54"/>
  <c r="D9" i="22"/>
  <c r="C7" i="58"/>
  <c r="G23" i="43" s="1"/>
  <c r="E9" i="22"/>
  <c r="H6" i="22"/>
  <c r="V4" i="58"/>
  <c r="C6" i="58"/>
  <c r="G22" i="43" s="1"/>
  <c r="C9" i="58"/>
  <c r="G25" i="43" s="1"/>
  <c r="C10" i="58"/>
  <c r="C5" i="58"/>
  <c r="G21" i="43" s="1"/>
  <c r="C8" i="58"/>
  <c r="G24" i="43" s="1"/>
  <c r="C40" i="59"/>
  <c r="T40" i="54"/>
  <c r="C34" i="59"/>
  <c r="C22" i="59"/>
  <c r="C16" i="59"/>
  <c r="AC16" i="22"/>
  <c r="E39" i="18"/>
  <c r="H22" i="15" s="1"/>
  <c r="C5" i="59"/>
  <c r="H21" i="43" s="1"/>
  <c r="D5" i="22"/>
  <c r="C10" i="59"/>
  <c r="C6" i="59"/>
  <c r="H22" i="43" s="1"/>
  <c r="C7" i="59"/>
  <c r="P4" i="59"/>
  <c r="C8" i="59"/>
  <c r="H5" i="22"/>
  <c r="C9" i="59"/>
  <c r="H25" i="43" s="1"/>
  <c r="H4" i="16"/>
  <c r="I14" i="45"/>
  <c r="I11" i="45" s="1"/>
  <c r="E14" i="45"/>
  <c r="E11" i="45" s="1"/>
  <c r="D14" i="45"/>
  <c r="D11" i="45" s="1"/>
  <c r="H14" i="45"/>
  <c r="H11" i="45" s="1"/>
  <c r="F14" i="45"/>
  <c r="F11" i="45" s="1"/>
  <c r="C4" i="47"/>
  <c r="J14" i="45"/>
  <c r="J11" i="45" s="1"/>
  <c r="G14" i="45"/>
  <c r="G11" i="45" s="1"/>
  <c r="C5" i="49"/>
  <c r="C9" i="49"/>
  <c r="C12" i="49"/>
  <c r="C8" i="49"/>
  <c r="C6" i="49"/>
  <c r="C11" i="49"/>
  <c r="C7" i="49"/>
  <c r="C10" i="49"/>
  <c r="C24" i="48"/>
  <c r="I15" i="17"/>
  <c r="C11" i="51"/>
  <c r="C9" i="51"/>
  <c r="C5" i="51"/>
  <c r="C8" i="51"/>
  <c r="C7" i="51"/>
  <c r="C6" i="51"/>
  <c r="C12" i="51"/>
  <c r="F19" i="43" s="1"/>
  <c r="C10" i="51"/>
  <c r="F20" i="17"/>
  <c r="C152" i="48"/>
  <c r="K18" i="17"/>
  <c r="E16" i="17"/>
  <c r="I16" i="17"/>
  <c r="C86" i="48"/>
  <c r="C60" i="48"/>
  <c r="P4" i="52"/>
  <c r="C5" i="52"/>
  <c r="C8" i="52"/>
  <c r="G15" i="43" s="1"/>
  <c r="C10" i="52"/>
  <c r="G17" i="43" s="1"/>
  <c r="C9" i="52"/>
  <c r="G16" i="43" s="1"/>
  <c r="C11" i="52"/>
  <c r="G18" i="43" s="1"/>
  <c r="C6" i="52"/>
  <c r="C7" i="52"/>
  <c r="C12" i="52"/>
  <c r="C166" i="48"/>
  <c r="C172" i="48"/>
  <c r="C173" i="48"/>
  <c r="C168" i="48"/>
  <c r="C169" i="48"/>
  <c r="C167" i="48"/>
  <c r="C160" i="48"/>
  <c r="C159" i="48"/>
  <c r="C158" i="48"/>
  <c r="C165" i="48"/>
  <c r="C163" i="48"/>
  <c r="C161" i="48"/>
  <c r="C164" i="48"/>
  <c r="C162" i="48"/>
  <c r="C155" i="48"/>
  <c r="C151" i="48"/>
  <c r="C156" i="48"/>
  <c r="C153" i="48"/>
  <c r="G20" i="17"/>
  <c r="C149" i="48"/>
  <c r="C154" i="48"/>
  <c r="C150" i="48"/>
  <c r="C141" i="48"/>
  <c r="C142" i="48"/>
  <c r="C140" i="48"/>
  <c r="C144" i="48"/>
  <c r="C147" i="48"/>
  <c r="C143" i="48"/>
  <c r="C145" i="48"/>
  <c r="C146" i="48"/>
  <c r="C132" i="48"/>
  <c r="C133" i="48"/>
  <c r="C131" i="48"/>
  <c r="C138" i="48"/>
  <c r="C134" i="48"/>
  <c r="C135" i="48"/>
  <c r="C137" i="48"/>
  <c r="C136" i="48"/>
  <c r="C123" i="48"/>
  <c r="C124" i="48"/>
  <c r="C122" i="48"/>
  <c r="C127" i="48"/>
  <c r="C125" i="48"/>
  <c r="C128" i="48"/>
  <c r="C126" i="48"/>
  <c r="C129" i="48"/>
  <c r="C114" i="48"/>
  <c r="C115" i="48"/>
  <c r="C113" i="48"/>
  <c r="C118" i="48"/>
  <c r="C117" i="48"/>
  <c r="C120" i="48"/>
  <c r="C116" i="48"/>
  <c r="C119" i="48"/>
  <c r="C105" i="48"/>
  <c r="C106" i="48"/>
  <c r="C104" i="48"/>
  <c r="C111" i="48"/>
  <c r="C108" i="48"/>
  <c r="C110" i="48"/>
  <c r="C109" i="48"/>
  <c r="C107" i="48"/>
  <c r="C96" i="48"/>
  <c r="C97" i="48"/>
  <c r="C95" i="48"/>
  <c r="C101" i="48"/>
  <c r="C102" i="48"/>
  <c r="C100" i="48"/>
  <c r="C99" i="48"/>
  <c r="C98" i="48"/>
  <c r="C87" i="48"/>
  <c r="C85" i="48"/>
  <c r="C78" i="48"/>
  <c r="C79" i="48"/>
  <c r="C77" i="48"/>
  <c r="C84" i="48"/>
  <c r="C83" i="48"/>
  <c r="C80" i="48"/>
  <c r="C81" i="48"/>
  <c r="C82" i="48"/>
  <c r="C69" i="48"/>
  <c r="C70" i="48"/>
  <c r="C68" i="48"/>
  <c r="C74" i="48"/>
  <c r="C73" i="48"/>
  <c r="C72" i="48"/>
  <c r="C75" i="48"/>
  <c r="C71" i="48"/>
  <c r="C61" i="48"/>
  <c r="C59" i="48"/>
  <c r="C65" i="48"/>
  <c r="C62" i="48"/>
  <c r="C63" i="48"/>
  <c r="C66" i="48"/>
  <c r="C64" i="48"/>
  <c r="C51" i="48"/>
  <c r="C52" i="48"/>
  <c r="C50" i="48"/>
  <c r="H9" i="17"/>
  <c r="C57" i="48"/>
  <c r="C53" i="48"/>
  <c r="C56" i="48"/>
  <c r="C54" i="48"/>
  <c r="C55" i="48"/>
  <c r="C42" i="48"/>
  <c r="C41" i="48"/>
  <c r="C44" i="48"/>
  <c r="C47" i="48"/>
  <c r="G8" i="17"/>
  <c r="C45" i="48"/>
  <c r="C46" i="48"/>
  <c r="C48" i="48"/>
  <c r="C33" i="48"/>
  <c r="C34" i="48"/>
  <c r="C32" i="48"/>
  <c r="C35" i="48"/>
  <c r="C37" i="48"/>
  <c r="C38" i="48"/>
  <c r="C36" i="48"/>
  <c r="C39" i="48"/>
  <c r="C25" i="48"/>
  <c r="C23" i="48"/>
  <c r="C29" i="48"/>
  <c r="C26" i="48"/>
  <c r="C28" i="48"/>
  <c r="C27" i="48"/>
  <c r="C30" i="48"/>
  <c r="E5" i="17"/>
  <c r="C19" i="48"/>
  <c r="C18" i="48"/>
  <c r="C21" i="48"/>
  <c r="C17" i="48"/>
  <c r="C15" i="48"/>
  <c r="C20" i="48"/>
  <c r="C14" i="48"/>
  <c r="C16" i="48"/>
  <c r="G7" i="10"/>
  <c r="F11" i="17"/>
  <c r="D5" i="17"/>
  <c r="J5" i="17"/>
  <c r="K15" i="17"/>
  <c r="E11" i="17"/>
  <c r="E19" i="17"/>
  <c r="C12" i="53"/>
  <c r="G19" i="17"/>
  <c r="E15" i="17"/>
  <c r="D21" i="17"/>
  <c r="J11" i="17"/>
  <c r="C5" i="53"/>
  <c r="S112" i="48"/>
  <c r="H8" i="17"/>
  <c r="F12" i="17"/>
  <c r="D16" i="17"/>
  <c r="G9" i="17"/>
  <c r="G18" i="17"/>
  <c r="C145" i="17"/>
  <c r="D40" i="22"/>
  <c r="C40" i="55"/>
  <c r="D22" i="22"/>
  <c r="C22" i="55"/>
  <c r="C28" i="55"/>
  <c r="C28" i="54" s="1"/>
  <c r="D10" i="22"/>
  <c r="D16" i="22"/>
  <c r="C16" i="55"/>
  <c r="D34" i="22"/>
  <c r="C34" i="55"/>
  <c r="C24" i="18"/>
  <c r="F6" i="15"/>
  <c r="E4" i="16"/>
  <c r="C6" i="83"/>
  <c r="E21" i="16"/>
  <c r="E34" i="62"/>
  <c r="D38" i="62"/>
  <c r="G38" i="62"/>
  <c r="E38" i="62"/>
  <c r="H34" i="62"/>
  <c r="D34" i="62"/>
  <c r="F34" i="62"/>
  <c r="B34" i="62"/>
  <c r="H38" i="62"/>
  <c r="G34" i="62"/>
  <c r="C38" i="62"/>
  <c r="F38" i="62"/>
  <c r="C34" i="62"/>
  <c r="J16" i="62"/>
  <c r="D33" i="74"/>
  <c r="D32" i="74" s="1"/>
  <c r="F5" i="62"/>
  <c r="E5" i="62"/>
  <c r="C8" i="62"/>
  <c r="C11" i="62"/>
  <c r="C10" i="62"/>
  <c r="G5" i="62"/>
  <c r="I5" i="62"/>
  <c r="C9" i="62"/>
  <c r="C6" i="62"/>
  <c r="D5" i="62"/>
  <c r="H5" i="62"/>
  <c r="F14" i="10"/>
  <c r="F16" i="10" s="1"/>
  <c r="E22" i="10"/>
  <c r="C142" i="17"/>
  <c r="C126" i="17"/>
  <c r="F6" i="17"/>
  <c r="F8" i="43"/>
  <c r="F6" i="43" s="1"/>
  <c r="C7" i="16"/>
  <c r="AE34" i="22"/>
  <c r="C140" i="17"/>
  <c r="K20" i="17"/>
  <c r="H18" i="17"/>
  <c r="I12" i="17"/>
  <c r="I5" i="17"/>
  <c r="F21" i="17"/>
  <c r="I18" i="17"/>
  <c r="G7" i="17"/>
  <c r="F19" i="17"/>
  <c r="I4" i="52"/>
  <c r="C28" i="16"/>
  <c r="C21" i="16" s="1"/>
  <c r="H12" i="17"/>
  <c r="C153" i="17"/>
  <c r="C118" i="17"/>
  <c r="H20" i="17"/>
  <c r="I19" i="17"/>
  <c r="H11" i="17"/>
  <c r="K8" i="17"/>
  <c r="E15" i="18"/>
  <c r="E8" i="18" s="1"/>
  <c r="C30" i="22"/>
  <c r="D8" i="22"/>
  <c r="D8" i="54"/>
  <c r="E13" i="18"/>
  <c r="E6" i="18" s="1"/>
  <c r="C18" i="22"/>
  <c r="H15" i="18"/>
  <c r="H8" i="18" s="1"/>
  <c r="C33" i="22"/>
  <c r="E40" i="22"/>
  <c r="E14" i="18"/>
  <c r="E7" i="18" s="1"/>
  <c r="C24" i="22"/>
  <c r="P34" i="54"/>
  <c r="P34" i="22"/>
  <c r="AF22" i="54"/>
  <c r="AF22" i="22"/>
  <c r="G25" i="17"/>
  <c r="C25" i="17" s="1"/>
  <c r="C52" i="17"/>
  <c r="G29" i="17"/>
  <c r="C29" i="17" s="1"/>
  <c r="C56" i="17"/>
  <c r="N8" i="22"/>
  <c r="N8" i="54"/>
  <c r="D28" i="22"/>
  <c r="R16" i="22"/>
  <c r="AD16" i="22"/>
  <c r="D20" i="17"/>
  <c r="E14" i="17"/>
  <c r="G12" i="17"/>
  <c r="G10" i="17"/>
  <c r="D10" i="17"/>
  <c r="C144" i="17"/>
  <c r="C127" i="17"/>
  <c r="C114" i="17"/>
  <c r="C86" i="17"/>
  <c r="K21" i="17"/>
  <c r="K17" i="17"/>
  <c r="G14" i="17"/>
  <c r="F14" i="17"/>
  <c r="K7" i="17"/>
  <c r="D8" i="17"/>
  <c r="C113" i="17"/>
  <c r="C96" i="17"/>
  <c r="H21" i="17"/>
  <c r="H19" i="17"/>
  <c r="D18" i="17"/>
  <c r="G17" i="17"/>
  <c r="D15" i="17"/>
  <c r="G11" i="17"/>
  <c r="E9" i="17"/>
  <c r="F9" i="17"/>
  <c r="D7" i="17"/>
  <c r="C97" i="17"/>
  <c r="E18" i="17"/>
  <c r="D17" i="17"/>
  <c r="G15" i="17"/>
  <c r="D11" i="17"/>
  <c r="J9" i="17"/>
  <c r="E7" i="17"/>
  <c r="C98" i="17"/>
  <c r="C92" i="17"/>
  <c r="AH40" i="22"/>
  <c r="P16" i="22"/>
  <c r="AD40" i="22"/>
  <c r="K11" i="17"/>
  <c r="R157" i="48"/>
  <c r="W16" i="22"/>
  <c r="Y33" i="22"/>
  <c r="X33" i="22" s="1"/>
  <c r="W33" i="22" s="1"/>
  <c r="V33" i="22" s="1"/>
  <c r="U33" i="22" s="1"/>
  <c r="T33" i="22" s="1"/>
  <c r="S33" i="22" s="1"/>
  <c r="R33" i="22" s="1"/>
  <c r="Q33" i="22" s="1"/>
  <c r="P33" i="22" s="1"/>
  <c r="O33" i="22" s="1"/>
  <c r="N33" i="22" s="1"/>
  <c r="M33" i="22" s="1"/>
  <c r="L33" i="22" s="1"/>
  <c r="K33" i="22" s="1"/>
  <c r="J33" i="22" s="1"/>
  <c r="I33" i="22" s="1"/>
  <c r="H33" i="22" s="1"/>
  <c r="G33" i="22" s="1"/>
  <c r="F33" i="22" s="1"/>
  <c r="E33" i="22" s="1"/>
  <c r="D33" i="22" s="1"/>
  <c r="AD34" i="22"/>
  <c r="F34" i="22"/>
  <c r="N28" i="22"/>
  <c r="V16" i="22"/>
  <c r="AE16" i="22"/>
  <c r="G28" i="17"/>
  <c r="C28" i="17" s="1"/>
  <c r="C55" i="17"/>
  <c r="G49" i="17"/>
  <c r="G22" i="17" s="1"/>
  <c r="C22" i="17" s="1"/>
  <c r="K8" i="22"/>
  <c r="K8" i="54"/>
  <c r="AC28" i="22"/>
  <c r="R22" i="22"/>
  <c r="V22" i="22"/>
  <c r="J14" i="17"/>
  <c r="J10" i="17"/>
  <c r="D19" i="17"/>
  <c r="C115" i="17"/>
  <c r="H17" i="17"/>
  <c r="J15" i="17"/>
  <c r="G6" i="17"/>
  <c r="I9" i="17"/>
  <c r="C141" i="17"/>
  <c r="C128" i="17"/>
  <c r="C122" i="17"/>
  <c r="C99" i="17"/>
  <c r="H16" i="17"/>
  <c r="H14" i="17"/>
  <c r="C151" i="17"/>
  <c r="C125" i="17"/>
  <c r="C116" i="17"/>
  <c r="C100" i="17"/>
  <c r="C101" i="17"/>
  <c r="AH34" i="22"/>
  <c r="C148" i="17"/>
  <c r="J21" i="17"/>
  <c r="G28" i="22"/>
  <c r="AI40" i="22"/>
  <c r="S34" i="22"/>
  <c r="AE22" i="22"/>
  <c r="W22" i="22"/>
  <c r="O22" i="22"/>
  <c r="G22" i="22"/>
  <c r="AI16" i="22"/>
  <c r="AA34" i="22"/>
  <c r="AB40" i="22"/>
  <c r="T40" i="22"/>
  <c r="L40" i="22"/>
  <c r="T34" i="22"/>
  <c r="AB22" i="22"/>
  <c r="L22" i="22"/>
  <c r="AF16" i="22"/>
  <c r="X16" i="22"/>
  <c r="L16" i="22"/>
  <c r="AD28" i="22"/>
  <c r="AG40" i="22"/>
  <c r="Y40" i="22"/>
  <c r="M40" i="22"/>
  <c r="AG34" i="22"/>
  <c r="M34" i="22"/>
  <c r="E34" i="22"/>
  <c r="U28" i="22"/>
  <c r="M28" i="22"/>
  <c r="E28" i="22"/>
  <c r="AC22" i="22"/>
  <c r="U22" i="22"/>
  <c r="M22" i="22"/>
  <c r="E22" i="22"/>
  <c r="M16" i="22"/>
  <c r="V34" i="22"/>
  <c r="AH28" i="22"/>
  <c r="Z16" i="22"/>
  <c r="J9" i="22"/>
  <c r="AA16" i="22"/>
  <c r="G9" i="22"/>
  <c r="G13" i="18"/>
  <c r="G6" i="18" s="1"/>
  <c r="C20" i="22"/>
  <c r="H8" i="22"/>
  <c r="H8" i="54"/>
  <c r="C44" i="54"/>
  <c r="C44" i="22"/>
  <c r="C25" i="54"/>
  <c r="C25" i="22"/>
  <c r="F17" i="18"/>
  <c r="F10" i="18" s="1"/>
  <c r="C43" i="22"/>
  <c r="C146" i="17"/>
  <c r="D13" i="17"/>
  <c r="C13" i="17" s="1"/>
  <c r="G51" i="17"/>
  <c r="G24" i="17" s="1"/>
  <c r="C24" i="17" s="1"/>
  <c r="AJ4" i="57"/>
  <c r="AE4" i="59"/>
  <c r="O16" i="22"/>
  <c r="F22" i="22"/>
  <c r="AH22" i="22"/>
  <c r="AD22" i="22"/>
  <c r="F18" i="17"/>
  <c r="K14" i="17"/>
  <c r="E10" i="17"/>
  <c r="E6" i="17"/>
  <c r="H5" i="17"/>
  <c r="C91" i="17"/>
  <c r="C88" i="17"/>
  <c r="I21" i="17"/>
  <c r="J20" i="17"/>
  <c r="I17" i="17"/>
  <c r="F16" i="17"/>
  <c r="D12" i="17"/>
  <c r="F10" i="17"/>
  <c r="D9" i="17"/>
  <c r="C121" i="17"/>
  <c r="C119" i="17"/>
  <c r="E21" i="17"/>
  <c r="J19" i="17"/>
  <c r="E17" i="17"/>
  <c r="J17" i="17"/>
  <c r="D14" i="17"/>
  <c r="F15" i="17"/>
  <c r="E8" i="17"/>
  <c r="G5" i="17"/>
  <c r="C147" i="17"/>
  <c r="C124" i="17"/>
  <c r="G21" i="17"/>
  <c r="J18" i="17"/>
  <c r="F17" i="17"/>
  <c r="J12" i="17"/>
  <c r="H6" i="17"/>
  <c r="D6" i="17"/>
  <c r="I6" i="17"/>
  <c r="C152" i="17"/>
  <c r="C154" i="17"/>
  <c r="C123" i="17"/>
  <c r="C94" i="17"/>
  <c r="J34" i="22"/>
  <c r="R28" i="22"/>
  <c r="N40" i="22"/>
  <c r="I4" i="53"/>
  <c r="C150" i="17"/>
  <c r="W40" i="22"/>
  <c r="K40" i="22"/>
  <c r="F40" i="22"/>
  <c r="N34" i="22"/>
  <c r="J16" i="22"/>
  <c r="G16" i="22"/>
  <c r="AI7" i="22"/>
  <c r="G15" i="18"/>
  <c r="G8" i="18" s="1"/>
  <c r="C32" i="22"/>
  <c r="G50" i="17"/>
  <c r="G23" i="17" s="1"/>
  <c r="C23" i="17" s="1"/>
  <c r="I143" i="17"/>
  <c r="I10" i="17" s="1"/>
  <c r="H143" i="17"/>
  <c r="H10" i="17" s="1"/>
  <c r="K89" i="17"/>
  <c r="C89" i="17" s="1"/>
  <c r="K90" i="17"/>
  <c r="K10" i="17" s="1"/>
  <c r="E8" i="22"/>
  <c r="E8" i="54"/>
  <c r="G8" i="22"/>
  <c r="G8" i="54"/>
  <c r="Y28" i="22"/>
  <c r="V28" i="22"/>
  <c r="Z22" i="22"/>
  <c r="J22" i="22"/>
  <c r="N22" i="22"/>
  <c r="H15" i="17"/>
  <c r="J16" i="17"/>
  <c r="E12" i="17"/>
  <c r="I7" i="17"/>
  <c r="C117" i="17"/>
  <c r="C95" i="17"/>
  <c r="C87" i="17"/>
  <c r="I20" i="17"/>
  <c r="G16" i="17"/>
  <c r="I8" i="17"/>
  <c r="J7" i="17"/>
  <c r="J8" i="17"/>
  <c r="F5" i="17"/>
  <c r="C149" i="17"/>
  <c r="Z40" i="22"/>
  <c r="R34" i="22"/>
  <c r="Z28" i="22"/>
  <c r="AH16" i="22"/>
  <c r="V40" i="22"/>
  <c r="H7" i="17"/>
  <c r="AE40" i="22"/>
  <c r="O40" i="22"/>
  <c r="G40" i="22"/>
  <c r="W34" i="22"/>
  <c r="O34" i="22"/>
  <c r="AI28" i="22"/>
  <c r="AI22" i="22"/>
  <c r="AA22" i="22"/>
  <c r="S22" i="22"/>
  <c r="K22" i="22"/>
  <c r="S16" i="22"/>
  <c r="AF40" i="22"/>
  <c r="X40" i="22"/>
  <c r="P40" i="22"/>
  <c r="AB34" i="22"/>
  <c r="L34" i="22"/>
  <c r="X22" i="22"/>
  <c r="H22" i="22"/>
  <c r="AB16" i="22"/>
  <c r="T16" i="22"/>
  <c r="H16" i="22"/>
  <c r="R40" i="22"/>
  <c r="Z34" i="22"/>
  <c r="F28" i="22"/>
  <c r="F16" i="22"/>
  <c r="AC40" i="22"/>
  <c r="Q40" i="22"/>
  <c r="I40" i="22"/>
  <c r="U34" i="22"/>
  <c r="I34" i="22"/>
  <c r="AG28" i="22"/>
  <c r="Q28" i="22"/>
  <c r="I28" i="22"/>
  <c r="AG22" i="22"/>
  <c r="Y22" i="22"/>
  <c r="Q22" i="22"/>
  <c r="I22" i="22"/>
  <c r="U16" i="22"/>
  <c r="J40" i="22"/>
  <c r="J28" i="22"/>
  <c r="N16" i="22"/>
  <c r="K16" i="22"/>
  <c r="C6" i="16"/>
  <c r="X4" i="57"/>
  <c r="M4" i="57"/>
  <c r="Q112" i="48"/>
  <c r="K94" i="48"/>
  <c r="AI4" i="51"/>
  <c r="AJ148" i="48"/>
  <c r="N139" i="48"/>
  <c r="U139" i="48"/>
  <c r="O157" i="48"/>
  <c r="AD157" i="48"/>
  <c r="AA94" i="48"/>
  <c r="J94" i="48"/>
  <c r="AF67" i="48"/>
  <c r="F40" i="48"/>
  <c r="O31" i="48"/>
  <c r="U22" i="48"/>
  <c r="H40" i="48"/>
  <c r="P139" i="48"/>
  <c r="AB58" i="48"/>
  <c r="T148" i="48"/>
  <c r="O148" i="48"/>
  <c r="K121" i="48"/>
  <c r="AD121" i="48"/>
  <c r="AI157" i="48"/>
  <c r="AD139" i="48"/>
  <c r="AF130" i="48"/>
  <c r="AC76" i="48"/>
  <c r="AH103" i="48"/>
  <c r="N76" i="48"/>
  <c r="V40" i="48"/>
  <c r="AE31" i="48"/>
  <c r="X40" i="48"/>
  <c r="AF139" i="48"/>
  <c r="N121" i="48"/>
  <c r="K76" i="48"/>
  <c r="O67" i="48"/>
  <c r="U58" i="48"/>
  <c r="Z148" i="48"/>
  <c r="F148" i="48"/>
  <c r="AF4" i="51"/>
  <c r="AJ4" i="51"/>
  <c r="J148" i="48"/>
  <c r="T4" i="51"/>
  <c r="AH4" i="52"/>
  <c r="AB4" i="51"/>
  <c r="P130" i="48"/>
  <c r="AG112" i="48"/>
  <c r="R103" i="48"/>
  <c r="P67" i="48"/>
  <c r="E22" i="48"/>
  <c r="AC40" i="48"/>
  <c r="V4" i="52"/>
  <c r="Z4" i="52"/>
  <c r="P4" i="51"/>
  <c r="R4" i="52"/>
  <c r="AA4" i="52"/>
  <c r="E139" i="48"/>
  <c r="N157" i="48"/>
  <c r="K112" i="48"/>
  <c r="K103" i="48"/>
  <c r="T94" i="48"/>
  <c r="AD67" i="48"/>
  <c r="I67" i="48"/>
  <c r="AC49" i="48"/>
  <c r="M40" i="48"/>
  <c r="V31" i="48"/>
  <c r="X58" i="48"/>
  <c r="AE49" i="48"/>
  <c r="F4" i="52"/>
  <c r="J4" i="52"/>
  <c r="N4" i="52"/>
  <c r="Z4" i="51"/>
  <c r="K4" i="52"/>
  <c r="S157" i="48"/>
  <c r="AE148" i="48"/>
  <c r="AH157" i="48"/>
  <c r="AA121" i="48"/>
  <c r="AI112" i="48"/>
  <c r="AE157" i="48"/>
  <c r="AD76" i="48"/>
  <c r="AE67" i="48"/>
  <c r="M49" i="48"/>
  <c r="F31" i="48"/>
  <c r="O49" i="48"/>
  <c r="AF4" i="52"/>
  <c r="J4" i="51"/>
  <c r="L157" i="48"/>
  <c r="AC157" i="48"/>
  <c r="AA139" i="48"/>
  <c r="X157" i="48"/>
  <c r="V148" i="48"/>
  <c r="Y157" i="48"/>
  <c r="Z139" i="48"/>
  <c r="AB130" i="48"/>
  <c r="AB139" i="48"/>
  <c r="W139" i="48"/>
  <c r="Q130" i="48"/>
  <c r="AJ157" i="48"/>
  <c r="AA157" i="48"/>
  <c r="G148" i="48"/>
  <c r="J157" i="48"/>
  <c r="R148" i="48"/>
  <c r="G130" i="48"/>
  <c r="M130" i="48"/>
  <c r="F157" i="48"/>
  <c r="AD148" i="48"/>
  <c r="AG157" i="48"/>
  <c r="AH139" i="48"/>
  <c r="AJ130" i="48"/>
  <c r="AJ139" i="48"/>
  <c r="I130" i="48"/>
  <c r="I121" i="48"/>
  <c r="AF121" i="48"/>
  <c r="E94" i="48"/>
  <c r="G76" i="48"/>
  <c r="E103" i="48"/>
  <c r="R94" i="48"/>
  <c r="V58" i="48"/>
  <c r="H49" i="48"/>
  <c r="AF22" i="48"/>
  <c r="AD49" i="48"/>
  <c r="G40" i="48"/>
  <c r="U121" i="48"/>
  <c r="AC112" i="48"/>
  <c r="W103" i="48"/>
  <c r="AF94" i="48"/>
  <c r="I76" i="48"/>
  <c r="N103" i="48"/>
  <c r="W94" i="48"/>
  <c r="L103" i="48"/>
  <c r="Q94" i="48"/>
  <c r="P76" i="48"/>
  <c r="J67" i="48"/>
  <c r="Y103" i="48"/>
  <c r="L76" i="48"/>
  <c r="L67" i="48"/>
  <c r="AE58" i="48"/>
  <c r="AJ49" i="48"/>
  <c r="D40" i="48"/>
  <c r="M31" i="48"/>
  <c r="S22" i="48"/>
  <c r="T12" i="48"/>
  <c r="V121" i="48"/>
  <c r="AD112" i="48"/>
  <c r="H121" i="48"/>
  <c r="P112" i="48"/>
  <c r="AD94" i="48"/>
  <c r="F76" i="48"/>
  <c r="X67" i="48"/>
  <c r="G31" i="48"/>
  <c r="M22" i="48"/>
  <c r="N12" i="48"/>
  <c r="O11" i="48"/>
  <c r="P10" i="48"/>
  <c r="Q9" i="48"/>
  <c r="R8" i="48"/>
  <c r="S7" i="48"/>
  <c r="H22" i="48"/>
  <c r="I12" i="48"/>
  <c r="J11" i="48"/>
  <c r="K10" i="48"/>
  <c r="L9" i="48"/>
  <c r="M8" i="48"/>
  <c r="I31" i="48"/>
  <c r="O22" i="48"/>
  <c r="P12" i="48"/>
  <c r="Q11" i="48"/>
  <c r="R10" i="48"/>
  <c r="S9" i="48"/>
  <c r="T8" i="48"/>
  <c r="AH121" i="48"/>
  <c r="E112" i="48"/>
  <c r="T121" i="48"/>
  <c r="AB112" i="48"/>
  <c r="H94" i="48"/>
  <c r="AH76" i="48"/>
  <c r="N94" i="48"/>
  <c r="AI67" i="48"/>
  <c r="Z94" i="48"/>
  <c r="AH67" i="48"/>
  <c r="O76" i="48"/>
  <c r="M67" i="48"/>
  <c r="AH94" i="48"/>
  <c r="H58" i="48"/>
  <c r="Q49" i="48"/>
  <c r="Z40" i="48"/>
  <c r="AI31" i="48"/>
  <c r="Z12" i="48"/>
  <c r="AA11" i="48"/>
  <c r="AB10" i="48"/>
  <c r="AC9" i="48"/>
  <c r="AD8" i="48"/>
  <c r="AE7" i="48"/>
  <c r="L49" i="48"/>
  <c r="Q40" i="48"/>
  <c r="Z31" i="48"/>
  <c r="AJ22" i="48"/>
  <c r="U12" i="48"/>
  <c r="V11" i="48"/>
  <c r="W10" i="48"/>
  <c r="X9" i="48"/>
  <c r="Y8" i="48"/>
  <c r="J58" i="48"/>
  <c r="AI49" i="48"/>
  <c r="AH58" i="48"/>
  <c r="W12" i="48"/>
  <c r="X11" i="48"/>
  <c r="Y10" i="48"/>
  <c r="U7" i="48"/>
  <c r="T6" i="48"/>
  <c r="U13" i="48"/>
  <c r="U5" i="48"/>
  <c r="E10" i="48"/>
  <c r="N7" i="48"/>
  <c r="O6" i="48"/>
  <c r="P5" i="48"/>
  <c r="P13" i="48"/>
  <c r="AJ7" i="48"/>
  <c r="AD6" i="48"/>
  <c r="AE13" i="48"/>
  <c r="AE5" i="48"/>
  <c r="AE8" i="48"/>
  <c r="D7" i="48"/>
  <c r="E6" i="48"/>
  <c r="F13" i="48"/>
  <c r="F5" i="48"/>
  <c r="X4" i="51"/>
  <c r="E11" i="48"/>
  <c r="F10" i="48"/>
  <c r="G9" i="48"/>
  <c r="H8" i="48"/>
  <c r="AG4" i="49"/>
  <c r="L4" i="49"/>
  <c r="AA4" i="49"/>
  <c r="R4" i="49"/>
  <c r="D4" i="51"/>
  <c r="AC4" i="49"/>
  <c r="H4" i="49"/>
  <c r="W4" i="49"/>
  <c r="G4" i="52"/>
  <c r="AA4" i="51"/>
  <c r="AH4" i="51"/>
  <c r="Y4" i="51"/>
  <c r="AA12" i="48"/>
  <c r="AB11" i="48"/>
  <c r="AC10" i="48"/>
  <c r="Z7" i="48"/>
  <c r="X6" i="48"/>
  <c r="Y13" i="48"/>
  <c r="Y5" i="48"/>
  <c r="U10" i="48"/>
  <c r="T7" i="48"/>
  <c r="S6" i="48"/>
  <c r="T13" i="48"/>
  <c r="T5" i="48"/>
  <c r="Q10" i="48"/>
  <c r="R7" i="48"/>
  <c r="R6" i="48"/>
  <c r="S13" i="48"/>
  <c r="S5" i="48"/>
  <c r="Z4" i="49"/>
  <c r="M4" i="52"/>
  <c r="T4" i="52"/>
  <c r="AI4" i="52"/>
  <c r="U4" i="51"/>
  <c r="D148" i="48"/>
  <c r="AE130" i="48"/>
  <c r="Q148" i="48"/>
  <c r="Z130" i="48"/>
  <c r="K139" i="48"/>
  <c r="U130" i="48"/>
  <c r="AF148" i="48"/>
  <c r="AA148" i="48"/>
  <c r="J139" i="48"/>
  <c r="L130" i="48"/>
  <c r="AG139" i="48"/>
  <c r="L139" i="48"/>
  <c r="V130" i="48"/>
  <c r="T157" i="48"/>
  <c r="AB148" i="48"/>
  <c r="U157" i="48"/>
  <c r="V139" i="48"/>
  <c r="X130" i="48"/>
  <c r="X139" i="48"/>
  <c r="AH130" i="48"/>
  <c r="AI139" i="48"/>
  <c r="AI121" i="48"/>
  <c r="AF157" i="48"/>
  <c r="W157" i="48"/>
  <c r="AI148" i="48"/>
  <c r="N148" i="48"/>
  <c r="R139" i="48"/>
  <c r="T130" i="48"/>
  <c r="Y139" i="48"/>
  <c r="AI130" i="48"/>
  <c r="AG148" i="48"/>
  <c r="T139" i="48"/>
  <c r="AD130" i="48"/>
  <c r="AE139" i="48"/>
  <c r="AE121" i="48"/>
  <c r="P121" i="48"/>
  <c r="X112" i="48"/>
  <c r="D94" i="48"/>
  <c r="X76" i="48"/>
  <c r="N67" i="48"/>
  <c r="D58" i="48"/>
  <c r="V12" i="48"/>
  <c r="W11" i="48"/>
  <c r="X10" i="48"/>
  <c r="Y9" i="48"/>
  <c r="Z8" i="48"/>
  <c r="AA7" i="48"/>
  <c r="P22" i="48"/>
  <c r="Q12" i="48"/>
  <c r="R11" i="48"/>
  <c r="S10" i="48"/>
  <c r="T9" i="48"/>
  <c r="U8" i="48"/>
  <c r="F58" i="48"/>
  <c r="AG31" i="48"/>
  <c r="X12" i="48"/>
  <c r="Y11" i="48"/>
  <c r="Z10" i="48"/>
  <c r="AA9" i="48"/>
  <c r="AB8" i="48"/>
  <c r="I58" i="48"/>
  <c r="AE112" i="48"/>
  <c r="E121" i="48"/>
  <c r="M112" i="48"/>
  <c r="AB121" i="48"/>
  <c r="T112" i="48"/>
  <c r="G103" i="48"/>
  <c r="P94" i="48"/>
  <c r="G94" i="48"/>
  <c r="P58" i="48"/>
  <c r="Y49" i="48"/>
  <c r="AH40" i="48"/>
  <c r="AH12" i="48"/>
  <c r="AI11" i="48"/>
  <c r="AJ10" i="48"/>
  <c r="D10" i="48"/>
  <c r="E9" i="48"/>
  <c r="F8" i="48"/>
  <c r="K58" i="48"/>
  <c r="T49" i="48"/>
  <c r="Y40" i="48"/>
  <c r="AH31" i="48"/>
  <c r="AC12" i="48"/>
  <c r="AD11" i="48"/>
  <c r="AE10" i="48"/>
  <c r="AF9" i="48"/>
  <c r="AG8" i="48"/>
  <c r="AH7" i="48"/>
  <c r="F121" i="48"/>
  <c r="N112" i="48"/>
  <c r="AG121" i="48"/>
  <c r="AI103" i="48"/>
  <c r="U76" i="48"/>
  <c r="Z103" i="48"/>
  <c r="V76" i="48"/>
  <c r="AA76" i="48"/>
  <c r="W67" i="48"/>
  <c r="AC58" i="48"/>
  <c r="V67" i="48"/>
  <c r="W76" i="48"/>
  <c r="AG67" i="48"/>
  <c r="H67" i="48"/>
  <c r="AF58" i="48"/>
  <c r="Z58" i="48"/>
  <c r="AF49" i="48"/>
  <c r="AI58" i="48"/>
  <c r="R121" i="48"/>
  <c r="Z112" i="48"/>
  <c r="D121" i="48"/>
  <c r="L112" i="48"/>
  <c r="AG76" i="48"/>
  <c r="AJ103" i="48"/>
  <c r="R76" i="48"/>
  <c r="S76" i="48"/>
  <c r="S67" i="48"/>
  <c r="Y58" i="48"/>
  <c r="AF76" i="48"/>
  <c r="R67" i="48"/>
  <c r="AJ67" i="48"/>
  <c r="J40" i="48"/>
  <c r="S31" i="48"/>
  <c r="Y22" i="48"/>
  <c r="J31" i="48"/>
  <c r="T22" i="48"/>
  <c r="S49" i="48"/>
  <c r="AB40" i="48"/>
  <c r="AB12" i="48"/>
  <c r="AC11" i="48"/>
  <c r="AD10" i="48"/>
  <c r="AE9" i="48"/>
  <c r="AF8" i="48"/>
  <c r="R49" i="48"/>
  <c r="L31" i="48"/>
  <c r="V22" i="48"/>
  <c r="E4" i="49"/>
  <c r="AF4" i="49"/>
  <c r="O4" i="49"/>
  <c r="V4" i="49"/>
  <c r="Y4" i="52"/>
  <c r="AE4" i="52"/>
  <c r="S4" i="51"/>
  <c r="H4" i="51"/>
  <c r="W58" i="48"/>
  <c r="J49" i="48"/>
  <c r="AI40" i="48"/>
  <c r="AI12" i="48"/>
  <c r="AJ11" i="48"/>
  <c r="D11" i="48"/>
  <c r="K8" i="48"/>
  <c r="AF6" i="48"/>
  <c r="AG13" i="48"/>
  <c r="AG5" i="48"/>
  <c r="V9" i="48"/>
  <c r="J7" i="48"/>
  <c r="K6" i="48"/>
  <c r="L13" i="48"/>
  <c r="L5" i="48"/>
  <c r="AC7" i="48"/>
  <c r="Z6" i="48"/>
  <c r="AA13" i="48"/>
  <c r="AA5" i="48"/>
  <c r="M10" i="48"/>
  <c r="Q7" i="48"/>
  <c r="Q6" i="48"/>
  <c r="R13" i="48"/>
  <c r="R5" i="48"/>
  <c r="U4" i="52"/>
  <c r="AB4" i="52"/>
  <c r="O4" i="51"/>
  <c r="F49" i="48"/>
  <c r="AE40" i="48"/>
  <c r="AJ31" i="48"/>
  <c r="AE12" i="48"/>
  <c r="AF11" i="48"/>
  <c r="AG10" i="48"/>
  <c r="AF7" i="48"/>
  <c r="AB6" i="48"/>
  <c r="AC13" i="48"/>
  <c r="AC5" i="48"/>
  <c r="F9" i="48"/>
  <c r="F7" i="48"/>
  <c r="G6" i="48"/>
  <c r="H13" i="48"/>
  <c r="H5" i="48"/>
  <c r="X7" i="48"/>
  <c r="V6" i="48"/>
  <c r="W5" i="48"/>
  <c r="W13" i="48"/>
  <c r="AD9" i="48"/>
  <c r="L7" i="48"/>
  <c r="M6" i="48"/>
  <c r="N4" i="49"/>
  <c r="AG4" i="52"/>
  <c r="K4" i="51"/>
  <c r="R4" i="51"/>
  <c r="I4" i="51"/>
  <c r="Z22" i="48"/>
  <c r="I4" i="49"/>
  <c r="AJ4" i="49"/>
  <c r="D4" i="49"/>
  <c r="AI4" i="49"/>
  <c r="AB7" i="48"/>
  <c r="Y6" i="48"/>
  <c r="Z13" i="48"/>
  <c r="Z5" i="48"/>
  <c r="D4" i="52"/>
  <c r="S4" i="52"/>
  <c r="AD4" i="52"/>
  <c r="F15" i="43"/>
  <c r="E4" i="51"/>
  <c r="L4" i="51"/>
  <c r="M157" i="48"/>
  <c r="Y148" i="48"/>
  <c r="O130" i="48"/>
  <c r="J130" i="48"/>
  <c r="H157" i="48"/>
  <c r="P148" i="48"/>
  <c r="K148" i="48"/>
  <c r="I157" i="48"/>
  <c r="I148" i="48"/>
  <c r="U148" i="48"/>
  <c r="Q139" i="48"/>
  <c r="AA130" i="48"/>
  <c r="F130" i="48"/>
  <c r="G139" i="48"/>
  <c r="AG130" i="48"/>
  <c r="W121" i="48"/>
  <c r="D157" i="48"/>
  <c r="L148" i="48"/>
  <c r="K157" i="48"/>
  <c r="F139" i="48"/>
  <c r="H130" i="48"/>
  <c r="AC139" i="48"/>
  <c r="H139" i="48"/>
  <c r="R130" i="48"/>
  <c r="AC148" i="48"/>
  <c r="S139" i="48"/>
  <c r="AC130" i="48"/>
  <c r="S121" i="48"/>
  <c r="AA112" i="48"/>
  <c r="P157" i="48"/>
  <c r="X148" i="48"/>
  <c r="G157" i="48"/>
  <c r="S148" i="48"/>
  <c r="V157" i="48"/>
  <c r="Q157" i="48"/>
  <c r="D130" i="48"/>
  <c r="I139" i="48"/>
  <c r="S130" i="48"/>
  <c r="D139" i="48"/>
  <c r="N130" i="48"/>
  <c r="M148" i="48"/>
  <c r="O139" i="48"/>
  <c r="Y130" i="48"/>
  <c r="O121" i="48"/>
  <c r="W112" i="48"/>
  <c r="V112" i="48"/>
  <c r="H112" i="48"/>
  <c r="AF103" i="48"/>
  <c r="T76" i="48"/>
  <c r="AJ58" i="48"/>
  <c r="Q31" i="48"/>
  <c r="W22" i="48"/>
  <c r="N49" i="48"/>
  <c r="O112" i="48"/>
  <c r="Z121" i="48"/>
  <c r="AH112" i="48"/>
  <c r="Z76" i="48"/>
  <c r="AI76" i="48"/>
  <c r="AA67" i="48"/>
  <c r="AG58" i="48"/>
  <c r="AE76" i="48"/>
  <c r="U67" i="48"/>
  <c r="I49" i="48"/>
  <c r="R40" i="48"/>
  <c r="AA31" i="48"/>
  <c r="AG22" i="48"/>
  <c r="D49" i="48"/>
  <c r="I40" i="48"/>
  <c r="R31" i="48"/>
  <c r="AB22" i="48"/>
  <c r="S58" i="48"/>
  <c r="AA49" i="48"/>
  <c r="AJ40" i="48"/>
  <c r="AJ12" i="48"/>
  <c r="D12" i="48"/>
  <c r="Q121" i="48"/>
  <c r="Y112" i="48"/>
  <c r="S103" i="48"/>
  <c r="AB94" i="48"/>
  <c r="E76" i="48"/>
  <c r="AI94" i="48"/>
  <c r="X103" i="48"/>
  <c r="AC94" i="48"/>
  <c r="G67" i="48"/>
  <c r="H76" i="48"/>
  <c r="F67" i="48"/>
  <c r="I103" i="48"/>
  <c r="Q67" i="48"/>
  <c r="AJ76" i="48"/>
  <c r="L58" i="48"/>
  <c r="U49" i="48"/>
  <c r="AD40" i="48"/>
  <c r="AD12" i="48"/>
  <c r="AE11" i="48"/>
  <c r="AF10" i="48"/>
  <c r="AG9" i="48"/>
  <c r="AH8" i="48"/>
  <c r="AI7" i="48"/>
  <c r="G58" i="48"/>
  <c r="P49" i="48"/>
  <c r="U40" i="48"/>
  <c r="AD31" i="48"/>
  <c r="Y12" i="48"/>
  <c r="Z11" i="48"/>
  <c r="AA10" i="48"/>
  <c r="AB9" i="48"/>
  <c r="AC8" i="48"/>
  <c r="N58" i="48"/>
  <c r="W49" i="48"/>
  <c r="AF40" i="48"/>
  <c r="AF12" i="48"/>
  <c r="AG11" i="48"/>
  <c r="AH10" i="48"/>
  <c r="AI9" i="48"/>
  <c r="AJ8" i="48"/>
  <c r="D8" i="48"/>
  <c r="J112" i="48"/>
  <c r="AC121" i="48"/>
  <c r="AE103" i="48"/>
  <c r="Q76" i="48"/>
  <c r="V103" i="48"/>
  <c r="AE94" i="48"/>
  <c r="T103" i="48"/>
  <c r="Y94" i="48"/>
  <c r="AB76" i="48"/>
  <c r="T67" i="48"/>
  <c r="I22" i="48"/>
  <c r="J12" i="48"/>
  <c r="K11" i="48"/>
  <c r="L10" i="48"/>
  <c r="M9" i="48"/>
  <c r="N8" i="48"/>
  <c r="O7" i="48"/>
  <c r="D22" i="48"/>
  <c r="E12" i="48"/>
  <c r="F11" i="48"/>
  <c r="G10" i="48"/>
  <c r="H9" i="48"/>
  <c r="I8" i="48"/>
  <c r="L40" i="48"/>
  <c r="U31" i="48"/>
  <c r="AA22" i="48"/>
  <c r="M58" i="48"/>
  <c r="AA40" i="48"/>
  <c r="AF31" i="48"/>
  <c r="F22" i="48"/>
  <c r="G12" i="48"/>
  <c r="H11" i="48"/>
  <c r="AA8" i="48"/>
  <c r="AJ6" i="48"/>
  <c r="D6" i="48"/>
  <c r="E13" i="48"/>
  <c r="E5" i="48"/>
  <c r="G8" i="48"/>
  <c r="AE6" i="48"/>
  <c r="AF13" i="48"/>
  <c r="AF5" i="48"/>
  <c r="AH9" i="48"/>
  <c r="M7" i="48"/>
  <c r="N6" i="48"/>
  <c r="O13" i="48"/>
  <c r="O5" i="48"/>
  <c r="V7" i="48"/>
  <c r="U6" i="48"/>
  <c r="V13" i="48"/>
  <c r="V5" i="48"/>
  <c r="O4" i="52"/>
  <c r="AG4" i="51"/>
  <c r="AE4" i="51"/>
  <c r="V4" i="51"/>
  <c r="AC4" i="51"/>
  <c r="U11" i="48"/>
  <c r="V10" i="48"/>
  <c r="W9" i="48"/>
  <c r="X8" i="48"/>
  <c r="E58" i="48"/>
  <c r="S40" i="48"/>
  <c r="X31" i="48"/>
  <c r="AH22" i="48"/>
  <c r="Q4" i="49"/>
  <c r="AB4" i="49"/>
  <c r="K4" i="49"/>
  <c r="AH4" i="49"/>
  <c r="E4" i="52"/>
  <c r="L4" i="52"/>
  <c r="F4" i="51"/>
  <c r="O40" i="48"/>
  <c r="T31" i="48"/>
  <c r="AD22" i="48"/>
  <c r="M4" i="49"/>
  <c r="X4" i="49"/>
  <c r="G4" i="49"/>
  <c r="AD4" i="49"/>
  <c r="N5" i="48"/>
  <c r="N13" i="48"/>
  <c r="Q4" i="52"/>
  <c r="X4" i="52"/>
  <c r="J22" i="48"/>
  <c r="K12" i="48"/>
  <c r="L11" i="48"/>
  <c r="J9" i="48"/>
  <c r="G7" i="48"/>
  <c r="H6" i="48"/>
  <c r="I13" i="48"/>
  <c r="I5" i="48"/>
  <c r="W8" i="48"/>
  <c r="AI6" i="48"/>
  <c r="AJ13" i="48"/>
  <c r="AJ5" i="48"/>
  <c r="D5" i="48"/>
  <c r="D13" i="48"/>
  <c r="S8" i="48"/>
  <c r="AH6" i="48"/>
  <c r="AI13" i="48"/>
  <c r="AI5" i="48"/>
  <c r="J4" i="49"/>
  <c r="W4" i="51"/>
  <c r="AD4" i="51"/>
  <c r="AB157" i="48"/>
  <c r="E130" i="48"/>
  <c r="K130" i="48"/>
  <c r="G121" i="48"/>
  <c r="W148" i="48"/>
  <c r="Z157" i="48"/>
  <c r="AH148" i="48"/>
  <c r="E157" i="48"/>
  <c r="E148" i="48"/>
  <c r="M139" i="48"/>
  <c r="W130" i="48"/>
  <c r="H148" i="48"/>
  <c r="G112" i="48"/>
  <c r="F112" i="48"/>
  <c r="Y121" i="48"/>
  <c r="AA103" i="48"/>
  <c r="AJ94" i="48"/>
  <c r="M76" i="48"/>
  <c r="P103" i="48"/>
  <c r="U94" i="48"/>
  <c r="Y67" i="48"/>
  <c r="F12" i="48"/>
  <c r="G11" i="48"/>
  <c r="H10" i="48"/>
  <c r="I9" i="48"/>
  <c r="J8" i="48"/>
  <c r="O58" i="48"/>
  <c r="X49" i="48"/>
  <c r="AG12" i="48"/>
  <c r="AH11" i="48"/>
  <c r="AI10" i="48"/>
  <c r="AJ9" i="48"/>
  <c r="D9" i="48"/>
  <c r="E8" i="48"/>
  <c r="G22" i="48"/>
  <c r="H12" i="48"/>
  <c r="I11" i="48"/>
  <c r="J10" i="48"/>
  <c r="K9" i="48"/>
  <c r="L8" i="48"/>
  <c r="W40" i="48"/>
  <c r="AB31" i="48"/>
  <c r="J121" i="48"/>
  <c r="R112" i="48"/>
  <c r="L121" i="48"/>
  <c r="AJ112" i="48"/>
  <c r="D112" i="48"/>
  <c r="Y76" i="48"/>
  <c r="AD103" i="48"/>
  <c r="AB103" i="48"/>
  <c r="AG94" i="48"/>
  <c r="J76" i="48"/>
  <c r="D76" i="48"/>
  <c r="K67" i="48"/>
  <c r="Q58" i="48"/>
  <c r="Z67" i="48"/>
  <c r="E67" i="48"/>
  <c r="AB67" i="48"/>
  <c r="K31" i="48"/>
  <c r="Q22" i="48"/>
  <c r="R12" i="48"/>
  <c r="S11" i="48"/>
  <c r="T10" i="48"/>
  <c r="U9" i="48"/>
  <c r="V8" i="48"/>
  <c r="W7" i="48"/>
  <c r="L22" i="48"/>
  <c r="M12" i="48"/>
  <c r="N11" i="48"/>
  <c r="O10" i="48"/>
  <c r="P9" i="48"/>
  <c r="Q8" i="48"/>
  <c r="K49" i="48"/>
  <c r="T40" i="48"/>
  <c r="AC31" i="48"/>
  <c r="AI22" i="48"/>
  <c r="I112" i="48"/>
  <c r="X121" i="48"/>
  <c r="AF112" i="48"/>
  <c r="L94" i="48"/>
  <c r="J103" i="48"/>
  <c r="S94" i="48"/>
  <c r="H103" i="48"/>
  <c r="M94" i="48"/>
  <c r="AG103" i="48"/>
  <c r="AC103" i="48"/>
  <c r="V94" i="48"/>
  <c r="E49" i="48"/>
  <c r="N40" i="48"/>
  <c r="W31" i="48"/>
  <c r="AC22" i="48"/>
  <c r="E40" i="48"/>
  <c r="N31" i="48"/>
  <c r="X22" i="48"/>
  <c r="G49" i="48"/>
  <c r="P40" i="48"/>
  <c r="Y31" i="48"/>
  <c r="AE22" i="48"/>
  <c r="R58" i="48"/>
  <c r="M121" i="48"/>
  <c r="U112" i="48"/>
  <c r="AJ121" i="48"/>
  <c r="O103" i="48"/>
  <c r="X94" i="48"/>
  <c r="F103" i="48"/>
  <c r="O94" i="48"/>
  <c r="D103" i="48"/>
  <c r="I94" i="48"/>
  <c r="Q103" i="48"/>
  <c r="M103" i="48"/>
  <c r="F94" i="48"/>
  <c r="AC67" i="48"/>
  <c r="U103" i="48"/>
  <c r="D67" i="48"/>
  <c r="AA58" i="48"/>
  <c r="AG49" i="48"/>
  <c r="T58" i="48"/>
  <c r="AB49" i="48"/>
  <c r="AG40" i="48"/>
  <c r="AD58" i="48"/>
  <c r="E31" i="48"/>
  <c r="K22" i="48"/>
  <c r="L12" i="48"/>
  <c r="M11" i="48"/>
  <c r="N10" i="48"/>
  <c r="O9" i="48"/>
  <c r="P8" i="48"/>
  <c r="AH49" i="48"/>
  <c r="K40" i="48"/>
  <c r="P31" i="48"/>
  <c r="U4" i="49"/>
  <c r="P4" i="49"/>
  <c r="AE4" i="49"/>
  <c r="F4" i="49"/>
  <c r="Q4" i="51"/>
  <c r="Z49" i="48"/>
  <c r="H31" i="48"/>
  <c r="R22" i="48"/>
  <c r="S12" i="48"/>
  <c r="T11" i="48"/>
  <c r="I10" i="48"/>
  <c r="P7" i="48"/>
  <c r="P6" i="48"/>
  <c r="Q13" i="48"/>
  <c r="Q5" i="48"/>
  <c r="AD7" i="48"/>
  <c r="AA6" i="48"/>
  <c r="AB13" i="48"/>
  <c r="AB5" i="48"/>
  <c r="R9" i="48"/>
  <c r="I7" i="48"/>
  <c r="J6" i="48"/>
  <c r="K13" i="48"/>
  <c r="K5" i="48"/>
  <c r="O8" i="48"/>
  <c r="AG6" i="48"/>
  <c r="AH13" i="48"/>
  <c r="AH5" i="48"/>
  <c r="V49" i="48"/>
  <c r="D31" i="48"/>
  <c r="N22" i="48"/>
  <c r="O12" i="48"/>
  <c r="P11" i="48"/>
  <c r="Z9" i="48"/>
  <c r="K7" i="48"/>
  <c r="L6" i="48"/>
  <c r="M13" i="48"/>
  <c r="M5" i="48"/>
  <c r="Y7" i="48"/>
  <c r="W6" i="48"/>
  <c r="X13" i="48"/>
  <c r="X5" i="48"/>
  <c r="AI8" i="48"/>
  <c r="E7" i="48"/>
  <c r="F6" i="48"/>
  <c r="G5" i="48"/>
  <c r="G13" i="48"/>
  <c r="AG7" i="48"/>
  <c r="AC6" i="48"/>
  <c r="AD5" i="48"/>
  <c r="AD13" i="48"/>
  <c r="H4" i="52"/>
  <c r="W4" i="52"/>
  <c r="Y4" i="49"/>
  <c r="T4" i="49"/>
  <c r="S4" i="49"/>
  <c r="N9" i="48"/>
  <c r="H7" i="48"/>
  <c r="I6" i="48"/>
  <c r="J13" i="48"/>
  <c r="J5" i="48"/>
  <c r="AC4" i="52"/>
  <c r="AJ4" i="52"/>
  <c r="G4" i="51"/>
  <c r="N4" i="51"/>
  <c r="M4" i="51"/>
  <c r="AB4" i="53"/>
  <c r="W4" i="53"/>
  <c r="X4" i="53"/>
  <c r="F4" i="53"/>
  <c r="M4" i="53"/>
  <c r="AH4" i="53"/>
  <c r="D84" i="17"/>
  <c r="F12" i="15" s="1"/>
  <c r="M16" i="54"/>
  <c r="C7" i="62"/>
  <c r="AA4" i="53"/>
  <c r="AD4" i="53"/>
  <c r="E4" i="53"/>
  <c r="H18" i="43"/>
  <c r="J4" i="53"/>
  <c r="S4" i="53"/>
  <c r="AJ4" i="53"/>
  <c r="AE4" i="53"/>
  <c r="C40" i="51"/>
  <c r="E22" i="54"/>
  <c r="L4" i="53"/>
  <c r="H15" i="43"/>
  <c r="G4" i="53"/>
  <c r="H4" i="53"/>
  <c r="V4" i="53"/>
  <c r="AC4" i="53"/>
  <c r="D4" i="53"/>
  <c r="R4" i="53"/>
  <c r="G4" i="58"/>
  <c r="W4" i="59"/>
  <c r="AF16" i="54"/>
  <c r="P16" i="54"/>
  <c r="N22" i="54"/>
  <c r="G28" i="54"/>
  <c r="K4" i="53"/>
  <c r="N4" i="53"/>
  <c r="U4" i="53"/>
  <c r="Z4" i="53"/>
  <c r="AI4" i="53"/>
  <c r="T4" i="53"/>
  <c r="O4" i="53"/>
  <c r="I111" i="17"/>
  <c r="G17" i="15" s="1"/>
  <c r="P28" i="54"/>
  <c r="S16" i="54"/>
  <c r="AD22" i="54"/>
  <c r="C22" i="18"/>
  <c r="R34" i="54"/>
  <c r="Z4" i="57"/>
  <c r="U4" i="57"/>
  <c r="AA4" i="58"/>
  <c r="H4" i="59"/>
  <c r="Z16" i="54"/>
  <c r="H111" i="17"/>
  <c r="G16" i="15" s="1"/>
  <c r="H9" i="43"/>
  <c r="C9" i="43" s="1"/>
  <c r="H9" i="15"/>
  <c r="C9" i="15" s="1"/>
  <c r="E33" i="74"/>
  <c r="E32" i="74" s="1"/>
  <c r="AF4" i="57"/>
  <c r="H4" i="57"/>
  <c r="H7" i="18"/>
  <c r="X28" i="54"/>
  <c r="C27" i="54"/>
  <c r="W22" i="54"/>
  <c r="C23" i="18"/>
  <c r="W34" i="54"/>
  <c r="W4" i="57"/>
  <c r="E25" i="18"/>
  <c r="F22" i="15" s="1"/>
  <c r="AC4" i="57"/>
  <c r="S4" i="57"/>
  <c r="G32" i="18"/>
  <c r="G24" i="15" s="1"/>
  <c r="H39" i="18"/>
  <c r="H25" i="15" s="1"/>
  <c r="C41" i="18"/>
  <c r="AH4" i="59"/>
  <c r="R4" i="59"/>
  <c r="R28" i="54"/>
  <c r="F4" i="59"/>
  <c r="R16" i="54"/>
  <c r="C43" i="18"/>
  <c r="C8" i="44"/>
  <c r="C34" i="74"/>
  <c r="C35" i="74"/>
  <c r="E14" i="43"/>
  <c r="D8" i="8"/>
  <c r="C7" i="10"/>
  <c r="AE22" i="54"/>
  <c r="Z40" i="54"/>
  <c r="F28" i="54"/>
  <c r="AE16" i="54"/>
  <c r="Z28" i="54"/>
  <c r="Z22" i="54"/>
  <c r="J22" i="54"/>
  <c r="AI7" i="54"/>
  <c r="H7" i="15"/>
  <c r="H7" i="43"/>
  <c r="I13" i="8"/>
  <c r="V4" i="59"/>
  <c r="C37" i="18"/>
  <c r="K4" i="58"/>
  <c r="G22" i="54"/>
  <c r="C42" i="18"/>
  <c r="D58" i="17"/>
  <c r="E12" i="15" s="1"/>
  <c r="D4" i="56"/>
  <c r="D25" i="18"/>
  <c r="F21" i="15" s="1"/>
  <c r="I4" i="57"/>
  <c r="AE4" i="57"/>
  <c r="O4" i="57"/>
  <c r="AE4" i="58"/>
  <c r="AB4" i="59"/>
  <c r="S34" i="54"/>
  <c r="AH28" i="54"/>
  <c r="R40" i="54"/>
  <c r="F16" i="54"/>
  <c r="C7" i="44"/>
  <c r="C35" i="23"/>
  <c r="C6" i="23"/>
  <c r="C21" i="18"/>
  <c r="Q4" i="57"/>
  <c r="AA4" i="57"/>
  <c r="N4" i="58"/>
  <c r="J40" i="54"/>
  <c r="J16" i="54"/>
  <c r="AJ22" i="54"/>
  <c r="AD28" i="54"/>
  <c r="AG40" i="54"/>
  <c r="Q40" i="54"/>
  <c r="C112" i="17"/>
  <c r="D5" i="8"/>
  <c r="F4" i="1" s="1"/>
  <c r="G4" i="1" s="1"/>
  <c r="H4" i="1" s="1"/>
  <c r="E5" i="23"/>
  <c r="F10" i="8"/>
  <c r="F11" i="10"/>
  <c r="F13" i="10" s="1"/>
  <c r="E13" i="10"/>
  <c r="C5" i="10"/>
  <c r="G7" i="9"/>
  <c r="F17" i="10"/>
  <c r="F19" i="10" s="1"/>
  <c r="H8" i="43"/>
  <c r="H8" i="15"/>
  <c r="C8" i="15" s="1"/>
  <c r="F7" i="9"/>
  <c r="G16" i="62"/>
  <c r="I16" i="62"/>
  <c r="H16" i="62"/>
  <c r="K16" i="62"/>
  <c r="D16" i="62"/>
  <c r="E16" i="62"/>
  <c r="C16" i="62"/>
  <c r="C24" i="23"/>
  <c r="C5" i="23" s="1"/>
  <c r="C8" i="16"/>
  <c r="E13" i="43"/>
  <c r="C11" i="16"/>
  <c r="H13" i="43"/>
  <c r="E18" i="43"/>
  <c r="K138" i="17"/>
  <c r="K5" i="17" s="1"/>
  <c r="H17" i="43"/>
  <c r="K139" i="17"/>
  <c r="C139" i="17" s="1"/>
  <c r="C59" i="17"/>
  <c r="C43" i="54"/>
  <c r="G10" i="18"/>
  <c r="F16" i="18"/>
  <c r="F9" i="18" s="1"/>
  <c r="Q34" i="54"/>
  <c r="Y34" i="54"/>
  <c r="O40" i="54"/>
  <c r="O34" i="54"/>
  <c r="M40" i="54"/>
  <c r="T4" i="57"/>
  <c r="C35" i="18"/>
  <c r="Q4" i="59"/>
  <c r="AG4" i="59"/>
  <c r="AF4" i="59"/>
  <c r="C45" i="18"/>
  <c r="O4" i="59"/>
  <c r="AH40" i="54"/>
  <c r="O22" i="54"/>
  <c r="AC4" i="59"/>
  <c r="M6" i="83"/>
  <c r="D40" i="54"/>
  <c r="E17" i="18"/>
  <c r="E10" i="18" s="1"/>
  <c r="E9" i="18"/>
  <c r="AI9" i="54"/>
  <c r="X16" i="54"/>
  <c r="L16" i="54"/>
  <c r="C42" i="54"/>
  <c r="C26" i="54"/>
  <c r="T22" i="54"/>
  <c r="Y33" i="54"/>
  <c r="X33" i="54" s="1"/>
  <c r="W33" i="54" s="1"/>
  <c r="V33" i="54" s="1"/>
  <c r="U33" i="54" s="1"/>
  <c r="T33" i="54" s="1"/>
  <c r="S33" i="54" s="1"/>
  <c r="R33" i="54" s="1"/>
  <c r="Q33" i="54" s="1"/>
  <c r="P33" i="54" s="1"/>
  <c r="O33" i="54" s="1"/>
  <c r="N33" i="54" s="1"/>
  <c r="M33" i="54" s="1"/>
  <c r="L33" i="54" s="1"/>
  <c r="K33" i="54" s="1"/>
  <c r="J33" i="54" s="1"/>
  <c r="I33" i="54" s="1"/>
  <c r="H33" i="54" s="1"/>
  <c r="G33" i="54" s="1"/>
  <c r="F33" i="54" s="1"/>
  <c r="E33" i="54" s="1"/>
  <c r="D33" i="54" s="1"/>
  <c r="AC28" i="54"/>
  <c r="AF28" i="54"/>
  <c r="U16" i="54"/>
  <c r="V16" i="54"/>
  <c r="AH22" i="54"/>
  <c r="K34" i="54"/>
  <c r="N34" i="54"/>
  <c r="I40" i="54"/>
  <c r="AH4" i="57"/>
  <c r="C28" i="18"/>
  <c r="E32" i="18"/>
  <c r="G22" i="15" s="1"/>
  <c r="F4" i="58"/>
  <c r="I4" i="58"/>
  <c r="G39" i="18"/>
  <c r="H24" i="15" s="1"/>
  <c r="X4" i="59"/>
  <c r="AD4" i="59"/>
  <c r="J34" i="54"/>
  <c r="C20" i="54"/>
  <c r="Q22" i="54"/>
  <c r="T28" i="54"/>
  <c r="E4" i="56"/>
  <c r="P22" i="54"/>
  <c r="L4" i="57"/>
  <c r="P4" i="57"/>
  <c r="AB4" i="57"/>
  <c r="F32" i="18"/>
  <c r="G23" i="15" s="1"/>
  <c r="H32" i="18"/>
  <c r="G25" i="15" s="1"/>
  <c r="AD4" i="58"/>
  <c r="G9" i="54"/>
  <c r="L4" i="59"/>
  <c r="I4" i="59"/>
  <c r="Y4" i="59"/>
  <c r="Z4" i="59"/>
  <c r="J4" i="59"/>
  <c r="C44" i="18"/>
  <c r="F40" i="54"/>
  <c r="O16" i="54"/>
  <c r="C38" i="18"/>
  <c r="C34" i="18"/>
  <c r="L34" i="54"/>
  <c r="T4" i="59"/>
  <c r="AI4" i="59"/>
  <c r="G4" i="59"/>
  <c r="S4" i="59"/>
  <c r="T16" i="54"/>
  <c r="X34" i="54"/>
  <c r="AB28" i="54"/>
  <c r="N40" i="54"/>
  <c r="AF4" i="58"/>
  <c r="P4" i="58"/>
  <c r="AC4" i="58"/>
  <c r="O4" i="58"/>
  <c r="G34" i="54"/>
  <c r="AD40" i="54"/>
  <c r="W4" i="58"/>
  <c r="U4" i="59"/>
  <c r="K4" i="59"/>
  <c r="AA4" i="59"/>
  <c r="N4" i="59"/>
  <c r="H23" i="43"/>
  <c r="D4" i="59"/>
  <c r="H24" i="43"/>
  <c r="E4" i="59"/>
  <c r="M4" i="59"/>
  <c r="F39" i="18"/>
  <c r="H23" i="15" s="1"/>
  <c r="C40" i="18"/>
  <c r="D39" i="18"/>
  <c r="H21" i="15" s="1"/>
  <c r="AB4" i="58"/>
  <c r="R4" i="58"/>
  <c r="L4" i="58"/>
  <c r="AI4" i="58"/>
  <c r="M4" i="58"/>
  <c r="E4" i="58"/>
  <c r="Z4" i="58"/>
  <c r="U4" i="58"/>
  <c r="AH4" i="58"/>
  <c r="S4" i="58"/>
  <c r="J4" i="58"/>
  <c r="D22" i="54"/>
  <c r="AG4" i="58"/>
  <c r="Q4" i="58"/>
  <c r="T4" i="58"/>
  <c r="AI16" i="54"/>
  <c r="AD16" i="54"/>
  <c r="X4" i="58"/>
  <c r="AJ4" i="58"/>
  <c r="H9" i="54"/>
  <c r="Y4" i="58"/>
  <c r="H4" i="58"/>
  <c r="D4" i="58"/>
  <c r="C33" i="18"/>
  <c r="D32" i="18"/>
  <c r="E4" i="57"/>
  <c r="C31" i="18"/>
  <c r="F25" i="43"/>
  <c r="F21" i="43"/>
  <c r="J4" i="57"/>
  <c r="C29" i="18"/>
  <c r="D4" i="57"/>
  <c r="C26" i="18"/>
  <c r="AI40" i="54"/>
  <c r="J6" i="54"/>
  <c r="G4" i="56"/>
  <c r="F34" i="54"/>
  <c r="C32" i="54"/>
  <c r="D28" i="54"/>
  <c r="AA22" i="54"/>
  <c r="S22" i="54"/>
  <c r="G6" i="54"/>
  <c r="C20" i="18"/>
  <c r="K9" i="56"/>
  <c r="K9" i="22" s="1"/>
  <c r="K6" i="56"/>
  <c r="K6" i="54" s="1"/>
  <c r="M9" i="56"/>
  <c r="M9" i="22" s="1"/>
  <c r="Q8" i="56"/>
  <c r="Q8" i="54" s="1"/>
  <c r="P7" i="56"/>
  <c r="J8" i="56"/>
  <c r="J4" i="56" s="1"/>
  <c r="J14" i="54"/>
  <c r="N7" i="56"/>
  <c r="S5" i="56"/>
  <c r="K15" i="54"/>
  <c r="K12" i="54"/>
  <c r="J10" i="56"/>
  <c r="K10" i="56"/>
  <c r="W5" i="56"/>
  <c r="P6" i="56"/>
  <c r="P6" i="22" s="1"/>
  <c r="Q14" i="54"/>
  <c r="D10" i="54"/>
  <c r="AG16" i="54"/>
  <c r="Y16" i="54"/>
  <c r="AE28" i="54"/>
  <c r="O28" i="54"/>
  <c r="AC16" i="54"/>
  <c r="AF34" i="54"/>
  <c r="H34" i="54"/>
  <c r="AA28" i="54"/>
  <c r="E16" i="54"/>
  <c r="S28" i="54"/>
  <c r="Q16" i="54"/>
  <c r="I16" i="54"/>
  <c r="H12" i="18"/>
  <c r="C18" i="54"/>
  <c r="W28" i="54"/>
  <c r="C24" i="54"/>
  <c r="E5" i="54"/>
  <c r="E40" i="54"/>
  <c r="U40" i="54"/>
  <c r="AI34" i="54"/>
  <c r="AJ34" i="54"/>
  <c r="K28" i="54"/>
  <c r="AI6" i="54"/>
  <c r="H28" i="54"/>
  <c r="L28" i="54"/>
  <c r="C33" i="54"/>
  <c r="H6" i="54"/>
  <c r="E6" i="54"/>
  <c r="M6" i="54"/>
  <c r="AJ16" i="54"/>
  <c r="E9" i="54"/>
  <c r="G12" i="18"/>
  <c r="H13" i="54"/>
  <c r="H7" i="55"/>
  <c r="E12" i="18"/>
  <c r="K5" i="55"/>
  <c r="K5" i="22" s="1"/>
  <c r="K11" i="54"/>
  <c r="M5" i="55"/>
  <c r="M5" i="22" s="1"/>
  <c r="M11" i="54"/>
  <c r="H5" i="54"/>
  <c r="J5" i="54"/>
  <c r="H10" i="54"/>
  <c r="G5" i="54"/>
  <c r="D15" i="18"/>
  <c r="D8" i="18" s="1"/>
  <c r="C29" i="54"/>
  <c r="D14" i="18"/>
  <c r="C23" i="54"/>
  <c r="C30" i="54"/>
  <c r="C45" i="54"/>
  <c r="H17" i="18"/>
  <c r="H10" i="18" s="1"/>
  <c r="F15" i="18"/>
  <c r="F8" i="18" s="1"/>
  <c r="C31" i="54"/>
  <c r="D17" i="18"/>
  <c r="C41" i="54"/>
  <c r="D34" i="54"/>
  <c r="H16" i="18"/>
  <c r="H9" i="18" s="1"/>
  <c r="C39" i="54"/>
  <c r="D16" i="18"/>
  <c r="C35" i="54"/>
  <c r="D9" i="54"/>
  <c r="C19" i="54"/>
  <c r="F13" i="18"/>
  <c r="F6" i="18" s="1"/>
  <c r="C21" i="54"/>
  <c r="H13" i="18"/>
  <c r="H6" i="18" s="1"/>
  <c r="D16" i="54"/>
  <c r="D13" i="18"/>
  <c r="C17" i="54"/>
  <c r="D7" i="54"/>
  <c r="D6" i="54"/>
  <c r="D4" i="55"/>
  <c r="D5" i="54"/>
  <c r="C34" i="22" l="1"/>
  <c r="D4" i="22"/>
  <c r="D26" i="45"/>
  <c r="G26" i="45"/>
  <c r="I26" i="45"/>
  <c r="E26" i="45"/>
  <c r="J26" i="45"/>
  <c r="C4" i="57"/>
  <c r="F26" i="45"/>
  <c r="H26" i="45"/>
  <c r="D27" i="45"/>
  <c r="E27" i="45"/>
  <c r="H27" i="45"/>
  <c r="I27" i="45"/>
  <c r="J27" i="45"/>
  <c r="C4" i="58"/>
  <c r="G27" i="45"/>
  <c r="F27" i="45"/>
  <c r="G28" i="45"/>
  <c r="J28" i="45"/>
  <c r="C4" i="59"/>
  <c r="H28" i="45"/>
  <c r="D28" i="45"/>
  <c r="E28" i="45"/>
  <c r="I28" i="45"/>
  <c r="F28" i="45"/>
  <c r="C6" i="44"/>
  <c r="E18" i="45"/>
  <c r="J18" i="45"/>
  <c r="C4" i="49"/>
  <c r="D18" i="45"/>
  <c r="F18" i="45"/>
  <c r="G18" i="45"/>
  <c r="H18" i="45"/>
  <c r="I18" i="45"/>
  <c r="D20" i="45"/>
  <c r="F20" i="45"/>
  <c r="F8" i="45" s="1"/>
  <c r="H20" i="45"/>
  <c r="I20" i="45"/>
  <c r="E20" i="45"/>
  <c r="G20" i="45"/>
  <c r="J20" i="45"/>
  <c r="C4" i="51"/>
  <c r="I21" i="45"/>
  <c r="F21" i="45"/>
  <c r="E21" i="45"/>
  <c r="J21" i="45"/>
  <c r="C4" i="52"/>
  <c r="D21" i="45"/>
  <c r="H21" i="45"/>
  <c r="G21" i="45"/>
  <c r="C157" i="48"/>
  <c r="C148" i="48"/>
  <c r="C139" i="48"/>
  <c r="C130" i="48"/>
  <c r="C121" i="48"/>
  <c r="C112" i="48"/>
  <c r="C103" i="48"/>
  <c r="C94" i="48"/>
  <c r="C76" i="48"/>
  <c r="C67" i="48"/>
  <c r="C58" i="48"/>
  <c r="C49" i="48"/>
  <c r="C40" i="48"/>
  <c r="C31" i="48"/>
  <c r="C22" i="48"/>
  <c r="I22" i="45"/>
  <c r="D22" i="45"/>
  <c r="H22" i="45"/>
  <c r="E22" i="45"/>
  <c r="E10" i="45" s="1"/>
  <c r="D14" i="83"/>
  <c r="D14" i="44"/>
  <c r="F13" i="83"/>
  <c r="F13" i="44"/>
  <c r="G16" i="83"/>
  <c r="G16" i="44"/>
  <c r="F14" i="83"/>
  <c r="F14" i="44"/>
  <c r="I18" i="83"/>
  <c r="I18" i="44"/>
  <c r="J15" i="83"/>
  <c r="J15" i="44"/>
  <c r="C8" i="48"/>
  <c r="D18" i="83"/>
  <c r="D18" i="44"/>
  <c r="D16" i="83"/>
  <c r="D16" i="44"/>
  <c r="H13" i="83"/>
  <c r="H13" i="44"/>
  <c r="F12" i="83"/>
  <c r="F12" i="44"/>
  <c r="D17" i="83"/>
  <c r="D17" i="44"/>
  <c r="E19" i="83"/>
  <c r="E19" i="44"/>
  <c r="D15" i="83"/>
  <c r="D15" i="44"/>
  <c r="F18" i="83"/>
  <c r="F18" i="44"/>
  <c r="G22" i="45"/>
  <c r="I14" i="83"/>
  <c r="I14" i="44"/>
  <c r="E12" i="83"/>
  <c r="E12" i="44"/>
  <c r="G19" i="83"/>
  <c r="G19" i="44"/>
  <c r="J16" i="83"/>
  <c r="J16" i="44"/>
  <c r="C9" i="48"/>
  <c r="D19" i="83"/>
  <c r="D19" i="44"/>
  <c r="C13" i="48"/>
  <c r="I13" i="83"/>
  <c r="I13" i="44"/>
  <c r="H14" i="83"/>
  <c r="H14" i="44"/>
  <c r="J13" i="83"/>
  <c r="J13" i="44"/>
  <c r="C6" i="48"/>
  <c r="H16" i="83"/>
  <c r="H16" i="44"/>
  <c r="J19" i="83"/>
  <c r="J19" i="44"/>
  <c r="C12" i="48"/>
  <c r="E14" i="83"/>
  <c r="E14" i="44"/>
  <c r="G12" i="83"/>
  <c r="G12" i="44"/>
  <c r="H17" i="83"/>
  <c r="H17" i="44"/>
  <c r="G18" i="83"/>
  <c r="G18" i="44"/>
  <c r="I15" i="83"/>
  <c r="I15" i="44"/>
  <c r="F17" i="83"/>
  <c r="F17" i="44"/>
  <c r="G17" i="83"/>
  <c r="G17" i="44"/>
  <c r="G15" i="83"/>
  <c r="G15" i="44"/>
  <c r="J22" i="45"/>
  <c r="H12" i="83"/>
  <c r="H12" i="44"/>
  <c r="D13" i="83"/>
  <c r="D13" i="44"/>
  <c r="H18" i="83"/>
  <c r="H18" i="44"/>
  <c r="H19" i="83"/>
  <c r="H19" i="44"/>
  <c r="I19" i="83"/>
  <c r="I19" i="44"/>
  <c r="I17" i="83"/>
  <c r="I17" i="44"/>
  <c r="J12" i="83"/>
  <c r="J12" i="44"/>
  <c r="C5" i="48"/>
  <c r="F15" i="83"/>
  <c r="F15" i="44"/>
  <c r="F16" i="83"/>
  <c r="F16" i="44"/>
  <c r="I16" i="83"/>
  <c r="I16" i="44"/>
  <c r="E16" i="83"/>
  <c r="E16" i="44"/>
  <c r="E13" i="83"/>
  <c r="E13" i="44"/>
  <c r="G13" i="83"/>
  <c r="G13" i="44"/>
  <c r="J14" i="83"/>
  <c r="J14" i="44"/>
  <c r="C7" i="48"/>
  <c r="H15" i="83"/>
  <c r="H15" i="44"/>
  <c r="F22" i="45"/>
  <c r="F10" i="45" s="1"/>
  <c r="I12" i="83"/>
  <c r="I12" i="44"/>
  <c r="D12" i="83"/>
  <c r="D12" i="44"/>
  <c r="J18" i="83"/>
  <c r="J18" i="44"/>
  <c r="C11" i="48"/>
  <c r="J17" i="83"/>
  <c r="J17" i="44"/>
  <c r="C10" i="48"/>
  <c r="E15" i="83"/>
  <c r="E15" i="44"/>
  <c r="G14" i="83"/>
  <c r="G14" i="44"/>
  <c r="E18" i="83"/>
  <c r="E18" i="44"/>
  <c r="F19" i="83"/>
  <c r="F19" i="44"/>
  <c r="E17" i="83"/>
  <c r="E17" i="44"/>
  <c r="C4" i="53"/>
  <c r="I137" i="17"/>
  <c r="H17" i="15" s="1"/>
  <c r="G11" i="18"/>
  <c r="D24" i="15" s="1"/>
  <c r="F20" i="15"/>
  <c r="H6" i="15"/>
  <c r="C4" i="16"/>
  <c r="C7" i="43"/>
  <c r="H6" i="43"/>
  <c r="C49" i="17"/>
  <c r="C90" i="17"/>
  <c r="C143" i="17"/>
  <c r="C51" i="17"/>
  <c r="C21" i="17"/>
  <c r="C16" i="17"/>
  <c r="C11" i="17"/>
  <c r="D25" i="43"/>
  <c r="C22" i="22"/>
  <c r="C50" i="17"/>
  <c r="C12" i="17"/>
  <c r="J8" i="22"/>
  <c r="C17" i="17"/>
  <c r="C10" i="17"/>
  <c r="C40" i="22"/>
  <c r="G15" i="8"/>
  <c r="C16" i="22"/>
  <c r="C14" i="17"/>
  <c r="K9" i="17"/>
  <c r="C9" i="17" s="1"/>
  <c r="C19" i="17"/>
  <c r="J8" i="54"/>
  <c r="C7" i="17"/>
  <c r="C15" i="17"/>
  <c r="K6" i="17"/>
  <c r="C6" i="17" s="1"/>
  <c r="Q8" i="22"/>
  <c r="C8" i="17"/>
  <c r="H4" i="55"/>
  <c r="H7" i="22"/>
  <c r="G21" i="15"/>
  <c r="G20" i="15" s="1"/>
  <c r="H18" i="8" s="1"/>
  <c r="C28" i="22"/>
  <c r="C18" i="17"/>
  <c r="C20" i="17"/>
  <c r="K6" i="22"/>
  <c r="J137" i="17"/>
  <c r="H18" i="15" s="1"/>
  <c r="C32" i="18"/>
  <c r="H16" i="43"/>
  <c r="D137" i="17"/>
  <c r="H12" i="15" s="1"/>
  <c r="X4" i="48"/>
  <c r="G111" i="17"/>
  <c r="G15" i="15" s="1"/>
  <c r="AH4" i="48"/>
  <c r="G4" i="48"/>
  <c r="AB4" i="48"/>
  <c r="Q4" i="48"/>
  <c r="AD4" i="48"/>
  <c r="M4" i="48"/>
  <c r="AJ4" i="48"/>
  <c r="W4" i="48"/>
  <c r="P4" i="48"/>
  <c r="N4" i="48"/>
  <c r="AC4" i="48"/>
  <c r="AG4" i="48"/>
  <c r="U4" i="48"/>
  <c r="H19" i="43"/>
  <c r="K4" i="48"/>
  <c r="H4" i="48"/>
  <c r="AA4" i="48"/>
  <c r="L4" i="48"/>
  <c r="T4" i="48"/>
  <c r="AE4" i="48"/>
  <c r="Y4" i="48"/>
  <c r="AI4" i="48"/>
  <c r="V4" i="48"/>
  <c r="O4" i="48"/>
  <c r="Z4" i="48"/>
  <c r="F4" i="48"/>
  <c r="I4" i="48"/>
  <c r="E111" i="17"/>
  <c r="G13" i="15" s="1"/>
  <c r="J4" i="48"/>
  <c r="D4" i="48"/>
  <c r="AF4" i="48"/>
  <c r="E4" i="48"/>
  <c r="R4" i="48"/>
  <c r="S4" i="48"/>
  <c r="F17" i="43"/>
  <c r="G8" i="45"/>
  <c r="H8" i="45"/>
  <c r="H58" i="17"/>
  <c r="E16" i="15" s="1"/>
  <c r="R1" i="21"/>
  <c r="C33" i="74"/>
  <c r="C32" i="74" s="1"/>
  <c r="F16" i="43"/>
  <c r="C36" i="17"/>
  <c r="B16" i="62"/>
  <c r="H7" i="9"/>
  <c r="F14" i="43"/>
  <c r="C138" i="17"/>
  <c r="E16" i="43"/>
  <c r="E9" i="8"/>
  <c r="D9" i="8" s="1"/>
  <c r="G13" i="43"/>
  <c r="F137" i="17"/>
  <c r="H14" i="15" s="1"/>
  <c r="E15" i="43"/>
  <c r="E17" i="43"/>
  <c r="C40" i="54"/>
  <c r="F18" i="43"/>
  <c r="C8" i="43"/>
  <c r="F111" i="17"/>
  <c r="G14" i="15" s="1"/>
  <c r="H12" i="43"/>
  <c r="H14" i="43"/>
  <c r="G19" i="43"/>
  <c r="C7" i="15"/>
  <c r="C6" i="15" s="1"/>
  <c r="F24" i="1" s="1"/>
  <c r="G24" i="1" s="1"/>
  <c r="H24" i="1" s="1"/>
  <c r="G14" i="43"/>
  <c r="C14" i="45"/>
  <c r="C11" i="45" s="1"/>
  <c r="E6" i="8"/>
  <c r="D6" i="8" s="1"/>
  <c r="D8" i="10"/>
  <c r="F8" i="1"/>
  <c r="F10" i="1"/>
  <c r="G10" i="1" s="1"/>
  <c r="H10" i="1" s="1"/>
  <c r="E9" i="38"/>
  <c r="F9" i="38" s="1"/>
  <c r="F7" i="77"/>
  <c r="F9" i="1"/>
  <c r="G9" i="1" s="1"/>
  <c r="H9" i="1" s="1"/>
  <c r="K111" i="17"/>
  <c r="G19" i="15" s="1"/>
  <c r="F12" i="43"/>
  <c r="I84" i="17"/>
  <c r="F17" i="15" s="1"/>
  <c r="K137" i="17"/>
  <c r="H19" i="15" s="1"/>
  <c r="C43" i="17"/>
  <c r="C47" i="17"/>
  <c r="D111" i="17"/>
  <c r="G12" i="15" s="1"/>
  <c r="E137" i="17"/>
  <c r="H13" i="15" s="1"/>
  <c r="E19" i="43"/>
  <c r="J111" i="17"/>
  <c r="G18" i="15" s="1"/>
  <c r="C19" i="45"/>
  <c r="J84" i="17"/>
  <c r="F18" i="15" s="1"/>
  <c r="C39" i="17"/>
  <c r="G12" i="43"/>
  <c r="C34" i="17"/>
  <c r="C41" i="17"/>
  <c r="C45" i="17"/>
  <c r="K58" i="17"/>
  <c r="E19" i="15" s="1"/>
  <c r="E12" i="43"/>
  <c r="C46" i="17"/>
  <c r="C33" i="17"/>
  <c r="E11" i="18"/>
  <c r="D22" i="15" s="1"/>
  <c r="C15" i="18"/>
  <c r="C8" i="18" s="1"/>
  <c r="C25" i="18"/>
  <c r="G18" i="8" s="1"/>
  <c r="C39" i="18"/>
  <c r="I18" i="8" s="1"/>
  <c r="C44" i="17"/>
  <c r="C16" i="54"/>
  <c r="H20" i="43"/>
  <c r="H20" i="15"/>
  <c r="G20" i="43"/>
  <c r="F20" i="43"/>
  <c r="J8" i="45"/>
  <c r="M9" i="54"/>
  <c r="C22" i="54"/>
  <c r="K9" i="54"/>
  <c r="V5" i="56"/>
  <c r="N15" i="54"/>
  <c r="N9" i="56"/>
  <c r="N9" i="22" s="1"/>
  <c r="M8" i="56"/>
  <c r="M14" i="54"/>
  <c r="M10" i="56"/>
  <c r="P6" i="54"/>
  <c r="K4" i="56"/>
  <c r="S7" i="56"/>
  <c r="S12" i="54"/>
  <c r="S6" i="56"/>
  <c r="S6" i="22" s="1"/>
  <c r="Z5" i="56"/>
  <c r="T8" i="56"/>
  <c r="T14" i="54"/>
  <c r="P9" i="56"/>
  <c r="P9" i="22" s="1"/>
  <c r="P15" i="54"/>
  <c r="Q7" i="56"/>
  <c r="N6" i="56"/>
  <c r="N6" i="22" s="1"/>
  <c r="N12" i="54"/>
  <c r="N10" i="56"/>
  <c r="H11" i="18"/>
  <c r="D25" i="15" s="1"/>
  <c r="J7" i="55"/>
  <c r="J7" i="22" s="1"/>
  <c r="J13" i="54"/>
  <c r="J10" i="55"/>
  <c r="J10" i="22" s="1"/>
  <c r="H7" i="54"/>
  <c r="K5" i="54"/>
  <c r="M5" i="54"/>
  <c r="P11" i="54"/>
  <c r="P5" i="55"/>
  <c r="P5" i="22" s="1"/>
  <c r="N11" i="54"/>
  <c r="N5" i="55"/>
  <c r="N5" i="22" s="1"/>
  <c r="H4" i="54"/>
  <c r="D7" i="18"/>
  <c r="C14" i="18"/>
  <c r="C7" i="18" s="1"/>
  <c r="D10" i="18"/>
  <c r="C17" i="18"/>
  <c r="C10" i="18" s="1"/>
  <c r="D24" i="43"/>
  <c r="C16" i="18"/>
  <c r="C9" i="18" s="1"/>
  <c r="D9" i="18"/>
  <c r="C34" i="54"/>
  <c r="C13" i="18"/>
  <c r="C6" i="18" s="1"/>
  <c r="D6" i="18"/>
  <c r="D22" i="43"/>
  <c r="D4" i="54"/>
  <c r="H4" i="22" l="1"/>
  <c r="I8" i="45"/>
  <c r="E8" i="45"/>
  <c r="I9" i="45"/>
  <c r="J9" i="45"/>
  <c r="H9" i="45"/>
  <c r="G9" i="45"/>
  <c r="H10" i="45"/>
  <c r="C21" i="45"/>
  <c r="D9" i="45"/>
  <c r="C4" i="48"/>
  <c r="G10" i="45"/>
  <c r="I10" i="45"/>
  <c r="C6" i="43"/>
  <c r="G23" i="1"/>
  <c r="H23" i="1" s="1"/>
  <c r="H11" i="43"/>
  <c r="H5" i="43" s="1"/>
  <c r="M8" i="54"/>
  <c r="M8" i="22"/>
  <c r="I15" i="8"/>
  <c r="D15" i="8" s="1"/>
  <c r="T8" i="54"/>
  <c r="T8" i="22"/>
  <c r="F58" i="17"/>
  <c r="E14" i="15" s="1"/>
  <c r="G11" i="15"/>
  <c r="F9" i="45"/>
  <c r="G58" i="17"/>
  <c r="E15" i="15" s="1"/>
  <c r="E9" i="45"/>
  <c r="J58" i="17"/>
  <c r="E18" i="15" s="1"/>
  <c r="J10" i="45"/>
  <c r="C22" i="45"/>
  <c r="G84" i="17"/>
  <c r="F15" i="15" s="1"/>
  <c r="C35" i="17"/>
  <c r="C37" i="17"/>
  <c r="I58" i="17"/>
  <c r="E17" i="15" s="1"/>
  <c r="C42" i="17"/>
  <c r="K84" i="17"/>
  <c r="F19" i="15" s="1"/>
  <c r="C48" i="17"/>
  <c r="G11" i="43"/>
  <c r="G5" i="43" s="1"/>
  <c r="E58" i="17"/>
  <c r="E13" i="15" s="1"/>
  <c r="G137" i="17"/>
  <c r="H15" i="15" s="1"/>
  <c r="H84" i="17"/>
  <c r="F16" i="15" s="1"/>
  <c r="C85" i="17"/>
  <c r="E8" i="10"/>
  <c r="E7" i="8"/>
  <c r="D10" i="10"/>
  <c r="D7" i="10" s="1"/>
  <c r="D5" i="10"/>
  <c r="C111" i="17"/>
  <c r="F16" i="77"/>
  <c r="G16" i="77" s="1"/>
  <c r="H16" i="77" s="1"/>
  <c r="F14" i="77"/>
  <c r="G21" i="77"/>
  <c r="G11" i="77"/>
  <c r="H11" i="77" s="1"/>
  <c r="G17" i="77"/>
  <c r="G10" i="77"/>
  <c r="H10" i="77" s="1"/>
  <c r="G19" i="77"/>
  <c r="F6" i="77"/>
  <c r="F15" i="77"/>
  <c r="G15" i="77" s="1"/>
  <c r="H15" i="77" s="1"/>
  <c r="G9" i="77"/>
  <c r="H9" i="77" s="1"/>
  <c r="G8" i="1"/>
  <c r="H8" i="1" s="1"/>
  <c r="F20" i="1"/>
  <c r="G20" i="1" s="1"/>
  <c r="H20" i="1" s="1"/>
  <c r="C38" i="17"/>
  <c r="H137" i="17"/>
  <c r="H16" i="15" s="1"/>
  <c r="E11" i="43"/>
  <c r="D10" i="45"/>
  <c r="F84" i="17"/>
  <c r="F14" i="15" s="1"/>
  <c r="F13" i="1"/>
  <c r="F11" i="1"/>
  <c r="F12" i="1"/>
  <c r="C28" i="45"/>
  <c r="C27" i="45"/>
  <c r="C26" i="45"/>
  <c r="P8" i="56"/>
  <c r="P14" i="54"/>
  <c r="P10" i="56"/>
  <c r="AC5" i="56"/>
  <c r="Y5" i="56"/>
  <c r="V7" i="56"/>
  <c r="Q9" i="56"/>
  <c r="Q9" i="22" s="1"/>
  <c r="Q15" i="54"/>
  <c r="N4" i="56"/>
  <c r="N6" i="54"/>
  <c r="Q12" i="54"/>
  <c r="Q6" i="56"/>
  <c r="Q6" i="22" s="1"/>
  <c r="Q10" i="56"/>
  <c r="S9" i="56"/>
  <c r="S9" i="22" s="1"/>
  <c r="S15" i="54"/>
  <c r="W8" i="56"/>
  <c r="W14" i="54"/>
  <c r="N9" i="54"/>
  <c r="V6" i="56"/>
  <c r="V6" i="22" s="1"/>
  <c r="V12" i="54"/>
  <c r="M4" i="56"/>
  <c r="T7" i="56"/>
  <c r="P9" i="54"/>
  <c r="S6" i="54"/>
  <c r="L7" i="55"/>
  <c r="J10" i="54"/>
  <c r="J7" i="54"/>
  <c r="J4" i="55"/>
  <c r="J4" i="22" s="1"/>
  <c r="N5" i="54"/>
  <c r="P5" i="54"/>
  <c r="S5" i="55"/>
  <c r="S5" i="22" s="1"/>
  <c r="S11" i="54"/>
  <c r="Q5" i="55"/>
  <c r="Q5" i="22" s="1"/>
  <c r="Q11" i="54"/>
  <c r="C9" i="45" l="1"/>
  <c r="E11" i="15"/>
  <c r="F17" i="8" s="1"/>
  <c r="H11" i="15"/>
  <c r="I17" i="8" s="1"/>
  <c r="I14" i="8" s="1"/>
  <c r="W8" i="54"/>
  <c r="W8" i="22"/>
  <c r="H17" i="8"/>
  <c r="H14" i="8" s="1"/>
  <c r="G5" i="15"/>
  <c r="P8" i="54"/>
  <c r="P8" i="22"/>
  <c r="C137" i="17"/>
  <c r="C10" i="45"/>
  <c r="G13" i="1"/>
  <c r="H13" i="1" s="1"/>
  <c r="E10" i="8"/>
  <c r="D7" i="8"/>
  <c r="F5" i="1" s="1"/>
  <c r="G12" i="1"/>
  <c r="H12" i="1" s="1"/>
  <c r="G14" i="77"/>
  <c r="H14" i="77" s="1"/>
  <c r="F13" i="77"/>
  <c r="G11" i="1"/>
  <c r="H11" i="1" s="1"/>
  <c r="E5" i="10"/>
  <c r="F5" i="10" s="1"/>
  <c r="F7" i="10" s="1"/>
  <c r="F8" i="10"/>
  <c r="F10" i="10" s="1"/>
  <c r="E10" i="10"/>
  <c r="E7" i="10" s="1"/>
  <c r="F13" i="43"/>
  <c r="C58" i="17"/>
  <c r="E84" i="17"/>
  <c r="F13" i="15" s="1"/>
  <c r="V6" i="54"/>
  <c r="Y7" i="56"/>
  <c r="S8" i="56"/>
  <c r="S14" i="54"/>
  <c r="S10" i="56"/>
  <c r="Z8" i="56"/>
  <c r="Z14" i="54"/>
  <c r="Y6" i="56"/>
  <c r="Y6" i="22" s="1"/>
  <c r="Y12" i="54"/>
  <c r="S9" i="54"/>
  <c r="AB5" i="56"/>
  <c r="P4" i="56"/>
  <c r="T6" i="56"/>
  <c r="T6" i="22" s="1"/>
  <c r="T10" i="56"/>
  <c r="T12" i="54"/>
  <c r="Q9" i="54"/>
  <c r="AF5" i="56"/>
  <c r="V15" i="54"/>
  <c r="V9" i="56"/>
  <c r="V9" i="22" s="1"/>
  <c r="Q6" i="54"/>
  <c r="Q4" i="56"/>
  <c r="T9" i="56"/>
  <c r="T9" i="22" s="1"/>
  <c r="T15" i="54"/>
  <c r="W7" i="56"/>
  <c r="J4" i="54"/>
  <c r="N7" i="55"/>
  <c r="N7" i="22" s="1"/>
  <c r="N13" i="54"/>
  <c r="N10" i="55"/>
  <c r="N10" i="22" s="1"/>
  <c r="S5" i="54"/>
  <c r="T5" i="55"/>
  <c r="T5" i="22" s="1"/>
  <c r="T11" i="54"/>
  <c r="Q5" i="54"/>
  <c r="V11" i="54"/>
  <c r="V5" i="55"/>
  <c r="V5" i="22" s="1"/>
  <c r="H5" i="15" l="1"/>
  <c r="Z8" i="54"/>
  <c r="Z8" i="22"/>
  <c r="S8" i="54"/>
  <c r="S8" i="22"/>
  <c r="C84" i="17"/>
  <c r="F11" i="15"/>
  <c r="F5" i="15" s="1"/>
  <c r="F11" i="43"/>
  <c r="F5" i="43" s="1"/>
  <c r="G13" i="77"/>
  <c r="H13" i="77" s="1"/>
  <c r="F8" i="77"/>
  <c r="F6" i="1"/>
  <c r="D10" i="8"/>
  <c r="C20" i="45"/>
  <c r="D8" i="45"/>
  <c r="Y9" i="56"/>
  <c r="Y9" i="22" s="1"/>
  <c r="Y15" i="54"/>
  <c r="V8" i="56"/>
  <c r="V14" i="54"/>
  <c r="V10" i="56"/>
  <c r="AB6" i="56"/>
  <c r="AB6" i="22" s="1"/>
  <c r="AB12" i="54"/>
  <c r="AE5" i="56"/>
  <c r="Z7" i="56"/>
  <c r="AC14" i="54"/>
  <c r="AC8" i="56"/>
  <c r="T9" i="54"/>
  <c r="V9" i="54"/>
  <c r="AI5" i="56"/>
  <c r="T6" i="54"/>
  <c r="T4" i="56"/>
  <c r="Y6" i="54"/>
  <c r="S4" i="56"/>
  <c r="W9" i="56"/>
  <c r="W9" i="22" s="1"/>
  <c r="W15" i="54"/>
  <c r="W6" i="56"/>
  <c r="W6" i="22" s="1"/>
  <c r="W12" i="54"/>
  <c r="W10" i="56"/>
  <c r="AB7" i="56"/>
  <c r="N10" i="54"/>
  <c r="N7" i="54"/>
  <c r="N4" i="55"/>
  <c r="N4" i="22" s="1"/>
  <c r="P13" i="54"/>
  <c r="P7" i="55"/>
  <c r="P7" i="22" s="1"/>
  <c r="P10" i="55"/>
  <c r="P10" i="22" s="1"/>
  <c r="Y5" i="55"/>
  <c r="Y5" i="22" s="1"/>
  <c r="Y11" i="54"/>
  <c r="T5" i="54"/>
  <c r="V5" i="54"/>
  <c r="W5" i="55"/>
  <c r="W5" i="22" s="1"/>
  <c r="W11" i="54"/>
  <c r="AC8" i="54" l="1"/>
  <c r="AC8" i="22"/>
  <c r="V8" i="54"/>
  <c r="V8" i="22"/>
  <c r="C8" i="45"/>
  <c r="G6" i="1"/>
  <c r="H6" i="1" s="1"/>
  <c r="G5" i="1"/>
  <c r="H5" i="1" s="1"/>
  <c r="F15" i="1"/>
  <c r="G15" i="1" s="1"/>
  <c r="F16" i="1"/>
  <c r="G16" i="1" s="1"/>
  <c r="F14" i="1"/>
  <c r="G14" i="1" s="1"/>
  <c r="G17" i="8"/>
  <c r="G8" i="77"/>
  <c r="F20" i="77"/>
  <c r="AF8" i="56"/>
  <c r="AF14" i="54"/>
  <c r="AE7" i="56"/>
  <c r="AH7" i="56"/>
  <c r="W6" i="54"/>
  <c r="W4" i="56"/>
  <c r="Z9" i="56"/>
  <c r="Z9" i="22" s="1"/>
  <c r="Z15" i="54"/>
  <c r="AC7" i="56"/>
  <c r="V4" i="56"/>
  <c r="Y9" i="54"/>
  <c r="AH5" i="56"/>
  <c r="AB6" i="54"/>
  <c r="AB15" i="54"/>
  <c r="AB9" i="56"/>
  <c r="AB9" i="22" s="1"/>
  <c r="Z6" i="56"/>
  <c r="Z6" i="22" s="1"/>
  <c r="Z12" i="54"/>
  <c r="Z10" i="56"/>
  <c r="W9" i="54"/>
  <c r="AE6" i="56"/>
  <c r="AE6" i="22" s="1"/>
  <c r="AE12" i="54"/>
  <c r="Y8" i="56"/>
  <c r="Y14" i="54"/>
  <c r="Y10" i="56"/>
  <c r="P7" i="54"/>
  <c r="P4" i="55"/>
  <c r="P4" i="22" s="1"/>
  <c r="P10" i="54"/>
  <c r="N4" i="54"/>
  <c r="R7" i="55"/>
  <c r="Z11" i="54"/>
  <c r="Z5" i="55"/>
  <c r="Z5" i="22" s="1"/>
  <c r="Y5" i="54"/>
  <c r="AB5" i="55"/>
  <c r="AB5" i="22" s="1"/>
  <c r="AB11" i="54"/>
  <c r="W5" i="54"/>
  <c r="AF8" i="54" l="1"/>
  <c r="AF8" i="22"/>
  <c r="Y8" i="54"/>
  <c r="Y8" i="22"/>
  <c r="G14" i="8"/>
  <c r="F18" i="77"/>
  <c r="G18" i="77"/>
  <c r="H18" i="77" s="1"/>
  <c r="G20" i="77"/>
  <c r="H20" i="77" s="1"/>
  <c r="H8" i="77"/>
  <c r="AB8" i="56"/>
  <c r="AB14" i="54"/>
  <c r="AB10" i="56"/>
  <c r="Y4" i="56"/>
  <c r="AE6" i="54"/>
  <c r="AF7" i="56"/>
  <c r="Z9" i="54"/>
  <c r="AC6" i="56"/>
  <c r="AC6" i="22" s="1"/>
  <c r="AC12" i="54"/>
  <c r="AC10" i="56"/>
  <c r="AE9" i="56"/>
  <c r="AE9" i="22" s="1"/>
  <c r="AE15" i="54"/>
  <c r="Z6" i="54"/>
  <c r="Z4" i="56"/>
  <c r="AC9" i="56"/>
  <c r="AC9" i="22" s="1"/>
  <c r="AC15" i="54"/>
  <c r="AI8" i="56"/>
  <c r="AI14" i="54"/>
  <c r="AB9" i="54"/>
  <c r="AH6" i="56"/>
  <c r="AH6" i="22" s="1"/>
  <c r="AH12" i="54"/>
  <c r="T13" i="54"/>
  <c r="T7" i="55"/>
  <c r="T7" i="22" s="1"/>
  <c r="T10" i="55"/>
  <c r="T10" i="22" s="1"/>
  <c r="P4" i="54"/>
  <c r="AE11" i="54"/>
  <c r="AE5" i="55"/>
  <c r="AE5" i="22" s="1"/>
  <c r="AC5" i="55"/>
  <c r="AC5" i="22" s="1"/>
  <c r="AC11" i="54"/>
  <c r="AB5" i="54"/>
  <c r="Z5" i="54"/>
  <c r="AI8" i="54" l="1"/>
  <c r="AI8" i="22"/>
  <c r="AB8" i="54"/>
  <c r="AB8" i="22"/>
  <c r="G7" i="77"/>
  <c r="AH9" i="56"/>
  <c r="AH9" i="22" s="1"/>
  <c r="AH15" i="54"/>
  <c r="AE9" i="54"/>
  <c r="AH6" i="54"/>
  <c r="AC6" i="54"/>
  <c r="AC4" i="56"/>
  <c r="AI4" i="56"/>
  <c r="AC9" i="54"/>
  <c r="AE8" i="56"/>
  <c r="AE14" i="54"/>
  <c r="AE10" i="56"/>
  <c r="AF15" i="54"/>
  <c r="AF9" i="56"/>
  <c r="AF9" i="22" s="1"/>
  <c r="AF6" i="56"/>
  <c r="AF6" i="22" s="1"/>
  <c r="AF12" i="54"/>
  <c r="AF10" i="56"/>
  <c r="AB4" i="56"/>
  <c r="V7" i="55"/>
  <c r="V7" i="22" s="1"/>
  <c r="V13" i="54"/>
  <c r="V10" i="55"/>
  <c r="V10" i="22" s="1"/>
  <c r="T7" i="54"/>
  <c r="T4" i="55"/>
  <c r="T4" i="22" s="1"/>
  <c r="T10" i="54"/>
  <c r="AH11" i="54"/>
  <c r="AH5" i="55"/>
  <c r="AH5" i="22" s="1"/>
  <c r="AF11" i="54"/>
  <c r="AF5" i="55"/>
  <c r="AF5" i="22" s="1"/>
  <c r="AE5" i="54"/>
  <c r="AC5" i="54"/>
  <c r="AE8" i="54" l="1"/>
  <c r="AE8" i="22"/>
  <c r="AF6" i="54"/>
  <c r="AF4" i="56"/>
  <c r="AH9" i="54"/>
  <c r="AI12" i="54"/>
  <c r="AI10" i="56"/>
  <c r="AF9" i="54"/>
  <c r="AE4" i="56"/>
  <c r="AH8" i="56"/>
  <c r="AH14" i="54"/>
  <c r="AH10" i="56"/>
  <c r="AI15" i="54"/>
  <c r="T4" i="54"/>
  <c r="V10" i="54"/>
  <c r="V7" i="54"/>
  <c r="V4" i="55"/>
  <c r="V4" i="22" s="1"/>
  <c r="X7" i="55"/>
  <c r="AI5" i="55"/>
  <c r="AI5" i="22" s="1"/>
  <c r="AI11" i="54"/>
  <c r="AF5" i="54"/>
  <c r="AH5" i="54"/>
  <c r="AH8" i="54" l="1"/>
  <c r="AH8" i="22"/>
  <c r="AH4" i="56"/>
  <c r="Z7" i="55"/>
  <c r="Z7" i="22" s="1"/>
  <c r="Z13" i="54"/>
  <c r="Z10" i="55"/>
  <c r="Z10" i="22" s="1"/>
  <c r="V4" i="54"/>
  <c r="AI5" i="54"/>
  <c r="AI4" i="55"/>
  <c r="AI4" i="22" s="1"/>
  <c r="Z10" i="54" l="1"/>
  <c r="Z7" i="54"/>
  <c r="Z4" i="55"/>
  <c r="Z4" i="22" s="1"/>
  <c r="AD10" i="55"/>
  <c r="AB13" i="54"/>
  <c r="AB7" i="55"/>
  <c r="AB7" i="22" s="1"/>
  <c r="AB10" i="55"/>
  <c r="AB10" i="22" s="1"/>
  <c r="AI4" i="54"/>
  <c r="U5" i="55"/>
  <c r="AJ5" i="55"/>
  <c r="L10" i="55"/>
  <c r="X10" i="55"/>
  <c r="R10" i="55"/>
  <c r="F10" i="55"/>
  <c r="O5" i="55"/>
  <c r="AD5" i="55"/>
  <c r="AA5" i="55"/>
  <c r="F5" i="55"/>
  <c r="R5" i="55"/>
  <c r="L5" i="55"/>
  <c r="I5" i="55"/>
  <c r="X5" i="55"/>
  <c r="AG5" i="55"/>
  <c r="C5" i="55" l="1"/>
  <c r="AB10" i="54"/>
  <c r="AB7" i="54"/>
  <c r="AB4" i="55"/>
  <c r="Z4" i="54"/>
  <c r="AD7" i="55"/>
  <c r="R4" i="55"/>
  <c r="X4" i="55"/>
  <c r="F4" i="55"/>
  <c r="L4" i="55"/>
  <c r="D12" i="18"/>
  <c r="AB4" i="22" l="1"/>
  <c r="AD4" i="55"/>
  <c r="AF7" i="55"/>
  <c r="AF7" i="22" s="1"/>
  <c r="AF13" i="54"/>
  <c r="AF10" i="55"/>
  <c r="AF10" i="22" s="1"/>
  <c r="AB4" i="54"/>
  <c r="D21" i="43"/>
  <c r="D11" i="18"/>
  <c r="D21" i="15" s="1"/>
  <c r="AF10" i="54" l="1"/>
  <c r="AF7" i="54"/>
  <c r="AF4" i="55"/>
  <c r="AF4" i="22" s="1"/>
  <c r="AH7" i="55"/>
  <c r="AH7" i="22" s="1"/>
  <c r="AH13" i="54"/>
  <c r="AH10" i="55"/>
  <c r="AH10" i="22" s="1"/>
  <c r="AJ7" i="55" l="1"/>
  <c r="AJ10" i="55"/>
  <c r="AF4" i="54"/>
  <c r="AH10" i="54"/>
  <c r="AH7" i="54"/>
  <c r="AH4" i="55"/>
  <c r="AH4" i="22" s="1"/>
  <c r="AJ4" i="55" l="1"/>
  <c r="AH4" i="54"/>
  <c r="S13" i="54" l="1"/>
  <c r="K13" i="54"/>
  <c r="AI13" i="54"/>
  <c r="Q13" i="54"/>
  <c r="Y13" i="54"/>
  <c r="K10" i="55"/>
  <c r="M13" i="54"/>
  <c r="S10" i="55"/>
  <c r="W13" i="54"/>
  <c r="Y10" i="55"/>
  <c r="Y10" i="22" s="1"/>
  <c r="AE13" i="54"/>
  <c r="AI10" i="55"/>
  <c r="AI10" i="22" s="1"/>
  <c r="AA10" i="55"/>
  <c r="AG10" i="55"/>
  <c r="I7" i="55"/>
  <c r="G13" i="54"/>
  <c r="AE7" i="55"/>
  <c r="AC13" i="54"/>
  <c r="AC10" i="55"/>
  <c r="AC10" i="22" s="1"/>
  <c r="O7" i="55"/>
  <c r="E13" i="54"/>
  <c r="E10" i="55"/>
  <c r="AC7" i="55"/>
  <c r="Y7" i="55"/>
  <c r="G10" i="55"/>
  <c r="G10" i="22" s="1"/>
  <c r="M10" i="55"/>
  <c r="K7" i="55"/>
  <c r="Q10" i="55"/>
  <c r="Q10" i="22" s="1"/>
  <c r="S7" i="55"/>
  <c r="W10" i="55"/>
  <c r="AE10" i="55"/>
  <c r="U10" i="55"/>
  <c r="U7" i="55"/>
  <c r="O10" i="55"/>
  <c r="I10" i="55"/>
  <c r="Q7" i="55"/>
  <c r="M7" i="55"/>
  <c r="M7" i="22" s="1"/>
  <c r="AA7" i="55"/>
  <c r="W7" i="55"/>
  <c r="E7" i="55"/>
  <c r="G7" i="55"/>
  <c r="AG7" i="55"/>
  <c r="C7" i="55" l="1"/>
  <c r="E10" i="22"/>
  <c r="C10" i="55"/>
  <c r="E7" i="54"/>
  <c r="E7" i="22"/>
  <c r="Q4" i="55"/>
  <c r="Q4" i="22" s="1"/>
  <c r="Q7" i="22"/>
  <c r="Y4" i="55"/>
  <c r="Y4" i="22" s="1"/>
  <c r="Y7" i="22"/>
  <c r="S10" i="54"/>
  <c r="S10" i="22"/>
  <c r="W4" i="55"/>
  <c r="W4" i="54" s="1"/>
  <c r="W7" i="22"/>
  <c r="G4" i="55"/>
  <c r="G4" i="22" s="1"/>
  <c r="G7" i="22"/>
  <c r="S4" i="55"/>
  <c r="S4" i="54" s="1"/>
  <c r="S7" i="22"/>
  <c r="AE7" i="54"/>
  <c r="AE7" i="22"/>
  <c r="AG4" i="55"/>
  <c r="D24" i="45" s="1"/>
  <c r="W10" i="54"/>
  <c r="W10" i="22"/>
  <c r="M10" i="54"/>
  <c r="M10" i="22"/>
  <c r="K10" i="54"/>
  <c r="K10" i="22"/>
  <c r="AE10" i="54"/>
  <c r="AE10" i="22"/>
  <c r="K7" i="54"/>
  <c r="K7" i="22"/>
  <c r="AC4" i="55"/>
  <c r="AC7" i="22"/>
  <c r="Q10" i="54"/>
  <c r="M4" i="55"/>
  <c r="U4" i="55"/>
  <c r="K4" i="55"/>
  <c r="I4" i="55"/>
  <c r="AI10" i="54"/>
  <c r="G10" i="54"/>
  <c r="AE4" i="55"/>
  <c r="Q7" i="54"/>
  <c r="G4" i="54"/>
  <c r="Q4" i="54"/>
  <c r="F12" i="18"/>
  <c r="G7" i="54"/>
  <c r="AA4" i="55"/>
  <c r="E4" i="55"/>
  <c r="Y7" i="54"/>
  <c r="AC7" i="54"/>
  <c r="S7" i="54"/>
  <c r="E10" i="54"/>
  <c r="Y10" i="54"/>
  <c r="M7" i="54"/>
  <c r="AC10" i="54"/>
  <c r="W7" i="54"/>
  <c r="O4" i="55"/>
  <c r="I24" i="45" l="1"/>
  <c r="E4" i="22"/>
  <c r="J24" i="45"/>
  <c r="C4" i="55"/>
  <c r="S4" i="22"/>
  <c r="G24" i="45"/>
  <c r="W4" i="22"/>
  <c r="F24" i="45"/>
  <c r="AC4" i="22"/>
  <c r="E24" i="45"/>
  <c r="H24" i="45"/>
  <c r="AE4" i="54"/>
  <c r="AE4" i="22"/>
  <c r="M4" i="54"/>
  <c r="M4" i="22"/>
  <c r="AC4" i="54"/>
  <c r="K4" i="54"/>
  <c r="K4" i="22"/>
  <c r="Y4" i="54"/>
  <c r="D23" i="43"/>
  <c r="E4" i="54"/>
  <c r="F11" i="18"/>
  <c r="D23" i="15" s="1"/>
  <c r="C12" i="18"/>
  <c r="C24" i="45" l="1"/>
  <c r="D20" i="43"/>
  <c r="C11" i="18"/>
  <c r="D20" i="15"/>
  <c r="E18" i="8" l="1"/>
  <c r="R15" i="54" l="1"/>
  <c r="AG14" i="54"/>
  <c r="I14" i="54"/>
  <c r="L13" i="54"/>
  <c r="O12" i="54"/>
  <c r="R11" i="54"/>
  <c r="R12" i="54"/>
  <c r="L11" i="54"/>
  <c r="U15" i="54"/>
  <c r="AD14" i="54"/>
  <c r="F14" i="54"/>
  <c r="O13" i="54"/>
  <c r="L12" i="54"/>
  <c r="O11" i="54"/>
  <c r="AD12" i="54"/>
  <c r="O15" i="54"/>
  <c r="AJ12" i="54"/>
  <c r="U11" i="54"/>
  <c r="O14" i="54"/>
  <c r="I12" i="54"/>
  <c r="X15" i="54"/>
  <c r="U13" i="54"/>
  <c r="R13" i="54"/>
  <c r="AD13" i="54"/>
  <c r="F13" i="54"/>
  <c r="O9" i="56"/>
  <c r="AJ14" i="54"/>
  <c r="AD6" i="56"/>
  <c r="O6" i="56"/>
  <c r="AJ6" i="56"/>
  <c r="AJ6" i="22" s="1"/>
  <c r="U14" i="54"/>
  <c r="U12" i="54"/>
  <c r="L6" i="56"/>
  <c r="L6" i="22" s="1"/>
  <c r="X12" i="54"/>
  <c r="AA14" i="54"/>
  <c r="I15" i="54"/>
  <c r="AG15" i="54"/>
  <c r="F12" i="54"/>
  <c r="L10" i="56"/>
  <c r="L10" i="22" s="1"/>
  <c r="AD7" i="56"/>
  <c r="U7" i="56"/>
  <c r="I11" i="54"/>
  <c r="U10" i="56"/>
  <c r="AD11" i="54"/>
  <c r="AD10" i="56"/>
  <c r="AD10" i="22" s="1"/>
  <c r="X11" i="54"/>
  <c r="F11" i="54"/>
  <c r="R14" i="54"/>
  <c r="R8" i="56"/>
  <c r="AA13" i="54"/>
  <c r="AG11" i="54"/>
  <c r="AG12" i="54"/>
  <c r="AJ15" i="54"/>
  <c r="AJ9" i="56"/>
  <c r="AJ9" i="22" s="1"/>
  <c r="AJ13" i="54"/>
  <c r="AJ7" i="56"/>
  <c r="AJ7" i="22" s="1"/>
  <c r="AD5" i="56"/>
  <c r="L15" i="54"/>
  <c r="AA15" i="54"/>
  <c r="AD9" i="56"/>
  <c r="AD15" i="54"/>
  <c r="AD8" i="56"/>
  <c r="O8" i="56"/>
  <c r="I9" i="56"/>
  <c r="U9" i="56"/>
  <c r="U9" i="22" s="1"/>
  <c r="L9" i="56"/>
  <c r="L9" i="22" s="1"/>
  <c r="F10" i="56"/>
  <c r="U8" i="56"/>
  <c r="L14" i="54"/>
  <c r="U6" i="56"/>
  <c r="AA9" i="56"/>
  <c r="AA12" i="54"/>
  <c r="F15" i="54"/>
  <c r="X13" i="54"/>
  <c r="I13" i="54"/>
  <c r="I7" i="56"/>
  <c r="I7" i="22" s="1"/>
  <c r="X14" i="54"/>
  <c r="AJ5" i="56"/>
  <c r="AJ5" i="22" s="1"/>
  <c r="AJ11" i="54"/>
  <c r="AJ8" i="56"/>
  <c r="AJ8" i="22" s="1"/>
  <c r="I8" i="56"/>
  <c r="L8" i="56"/>
  <c r="X8" i="56"/>
  <c r="I6" i="56"/>
  <c r="I6" i="22" s="1"/>
  <c r="AG9" i="56"/>
  <c r="AG9" i="22" s="1"/>
  <c r="L7" i="56"/>
  <c r="R6" i="56"/>
  <c r="R6" i="22" s="1"/>
  <c r="X9" i="56"/>
  <c r="R7" i="56"/>
  <c r="AG13" i="54"/>
  <c r="O7" i="56"/>
  <c r="O7" i="22" s="1"/>
  <c r="X7" i="56"/>
  <c r="X7" i="22" s="1"/>
  <c r="AA11" i="54"/>
  <c r="AA10" i="56"/>
  <c r="F8" i="56"/>
  <c r="AA6" i="56"/>
  <c r="AA6" i="22" s="1"/>
  <c r="F6" i="56"/>
  <c r="R9" i="56"/>
  <c r="X6" i="56"/>
  <c r="X6" i="22" s="1"/>
  <c r="AG8" i="56"/>
  <c r="X10" i="56"/>
  <c r="X10" i="22" s="1"/>
  <c r="AJ10" i="56"/>
  <c r="AJ10" i="22" s="1"/>
  <c r="O10" i="56"/>
  <c r="I10" i="56"/>
  <c r="I10" i="22" s="1"/>
  <c r="AG10" i="56"/>
  <c r="AG10" i="22" s="1"/>
  <c r="AA7" i="56"/>
  <c r="AA7" i="22" s="1"/>
  <c r="O5" i="56"/>
  <c r="O5" i="22" s="1"/>
  <c r="U5" i="56"/>
  <c r="AA8" i="56"/>
  <c r="F9" i="56"/>
  <c r="AG6" i="56"/>
  <c r="AG6" i="22" s="1"/>
  <c r="R10" i="56"/>
  <c r="F5" i="56"/>
  <c r="I5" i="56"/>
  <c r="AA5" i="56"/>
  <c r="AA5" i="22" s="1"/>
  <c r="L5" i="56"/>
  <c r="L5" i="22" s="1"/>
  <c r="AG7" i="56"/>
  <c r="AG7" i="22" s="1"/>
  <c r="R5" i="56"/>
  <c r="X5" i="56"/>
  <c r="F7" i="56"/>
  <c r="AG5" i="56"/>
  <c r="AG5" i="22" s="1"/>
  <c r="C8" i="56" l="1"/>
  <c r="F10" i="22"/>
  <c r="C10" i="56"/>
  <c r="C10" i="22" s="1"/>
  <c r="F9" i="22"/>
  <c r="C9" i="56"/>
  <c r="F7" i="22"/>
  <c r="C7" i="56"/>
  <c r="F5" i="22"/>
  <c r="C5" i="56"/>
  <c r="F6" i="22"/>
  <c r="C6" i="56"/>
  <c r="AJ8" i="54"/>
  <c r="U8" i="54"/>
  <c r="U8" i="22"/>
  <c r="AD7" i="54"/>
  <c r="AD7" i="22"/>
  <c r="C11" i="54"/>
  <c r="C11" i="22"/>
  <c r="C50" i="22" s="1"/>
  <c r="X5" i="54"/>
  <c r="X5" i="22"/>
  <c r="R10" i="54"/>
  <c r="R10" i="22"/>
  <c r="U7" i="54"/>
  <c r="U7" i="22"/>
  <c r="O6" i="54"/>
  <c r="O6" i="22"/>
  <c r="C12" i="54"/>
  <c r="C12" i="22"/>
  <c r="C13" i="22"/>
  <c r="C52" i="22" s="1"/>
  <c r="C15" i="54"/>
  <c r="C15" i="22"/>
  <c r="C54" i="22" s="1"/>
  <c r="R9" i="54"/>
  <c r="R9" i="22"/>
  <c r="AA10" i="54"/>
  <c r="AA10" i="22"/>
  <c r="L7" i="54"/>
  <c r="L7" i="22"/>
  <c r="L8" i="54"/>
  <c r="L8" i="22"/>
  <c r="AJ5" i="54"/>
  <c r="U6" i="54"/>
  <c r="U6" i="22"/>
  <c r="AD8" i="54"/>
  <c r="AD8" i="22"/>
  <c r="O9" i="54"/>
  <c r="O9" i="22"/>
  <c r="R5" i="54"/>
  <c r="R5" i="22"/>
  <c r="C14" i="54"/>
  <c r="C14" i="22"/>
  <c r="C53" i="22" s="1"/>
  <c r="U5" i="54"/>
  <c r="U5" i="22"/>
  <c r="AG8" i="54"/>
  <c r="AG8" i="22"/>
  <c r="X9" i="54"/>
  <c r="X9" i="22"/>
  <c r="I9" i="54"/>
  <c r="I9" i="22"/>
  <c r="AD9" i="54"/>
  <c r="AD9" i="22"/>
  <c r="AD6" i="54"/>
  <c r="AD6" i="22"/>
  <c r="AA8" i="54"/>
  <c r="AA8" i="22"/>
  <c r="R7" i="54"/>
  <c r="R7" i="22"/>
  <c r="I8" i="54"/>
  <c r="I8" i="22"/>
  <c r="AD5" i="54"/>
  <c r="AD5" i="22"/>
  <c r="R8" i="54"/>
  <c r="R8" i="22"/>
  <c r="I5" i="54"/>
  <c r="I5" i="22"/>
  <c r="O10" i="54"/>
  <c r="O10" i="22"/>
  <c r="F8" i="54"/>
  <c r="F8" i="22"/>
  <c r="X8" i="54"/>
  <c r="X8" i="22"/>
  <c r="AA9" i="54"/>
  <c r="AA9" i="22"/>
  <c r="O8" i="54"/>
  <c r="O8" i="22"/>
  <c r="U10" i="54"/>
  <c r="U10" i="22"/>
  <c r="AG10" i="54"/>
  <c r="L4" i="56"/>
  <c r="L6" i="54"/>
  <c r="AG7" i="54"/>
  <c r="AG6" i="54"/>
  <c r="X6" i="54"/>
  <c r="R6" i="54"/>
  <c r="I6" i="54"/>
  <c r="O7" i="54"/>
  <c r="L9" i="54"/>
  <c r="C9" i="22"/>
  <c r="R4" i="56"/>
  <c r="AA4" i="56"/>
  <c r="AA5" i="54"/>
  <c r="C5" i="22"/>
  <c r="F9" i="54"/>
  <c r="U4" i="56"/>
  <c r="U4" i="22" s="1"/>
  <c r="F6" i="54"/>
  <c r="L10" i="54"/>
  <c r="E19" i="18"/>
  <c r="E5" i="18" s="1"/>
  <c r="E4" i="18" s="1"/>
  <c r="D19" i="18"/>
  <c r="D18" i="18" s="1"/>
  <c r="E21" i="15" s="1"/>
  <c r="E25" i="43"/>
  <c r="C25" i="43" s="1"/>
  <c r="C9" i="54"/>
  <c r="R4" i="54"/>
  <c r="AG5" i="54"/>
  <c r="L5" i="54"/>
  <c r="G19" i="18"/>
  <c r="F5" i="54"/>
  <c r="F19" i="18"/>
  <c r="O5" i="54"/>
  <c r="I10" i="54"/>
  <c r="AJ10" i="54"/>
  <c r="X10" i="54"/>
  <c r="AA6" i="54"/>
  <c r="X7" i="54"/>
  <c r="F4" i="56"/>
  <c r="AG9" i="54"/>
  <c r="C51" i="22"/>
  <c r="F10" i="54"/>
  <c r="U9" i="54"/>
  <c r="AD4" i="56"/>
  <c r="F7" i="54"/>
  <c r="AJ4" i="56"/>
  <c r="AJ4" i="22" s="1"/>
  <c r="AD10" i="54"/>
  <c r="AJ6" i="54"/>
  <c r="O4" i="56"/>
  <c r="AG4" i="56"/>
  <c r="I4" i="56"/>
  <c r="X4" i="56"/>
  <c r="AJ7" i="54"/>
  <c r="AJ9" i="54"/>
  <c r="AA7" i="54"/>
  <c r="H19" i="18"/>
  <c r="C8" i="22"/>
  <c r="I7" i="54"/>
  <c r="C13" i="54"/>
  <c r="O4" i="22" l="1"/>
  <c r="H25" i="45"/>
  <c r="X4" i="22"/>
  <c r="F25" i="45"/>
  <c r="AD4" i="22"/>
  <c r="E25" i="45"/>
  <c r="I4" i="22"/>
  <c r="I25" i="45"/>
  <c r="F4" i="22"/>
  <c r="J25" i="45"/>
  <c r="C4" i="56"/>
  <c r="C4" i="22" s="1"/>
  <c r="R4" i="22"/>
  <c r="G25" i="45"/>
  <c r="AG4" i="22"/>
  <c r="D25" i="45"/>
  <c r="D25" i="83"/>
  <c r="D25" i="44"/>
  <c r="E23" i="44"/>
  <c r="E23" i="83"/>
  <c r="J21" i="44"/>
  <c r="J21" i="83"/>
  <c r="J25" i="83"/>
  <c r="J25" i="44"/>
  <c r="I22" i="83"/>
  <c r="I22" i="44"/>
  <c r="D23" i="83"/>
  <c r="D23" i="44"/>
  <c r="D21" i="83"/>
  <c r="D21" i="44"/>
  <c r="D22" i="83"/>
  <c r="D22" i="44"/>
  <c r="F24" i="83"/>
  <c r="F24" i="44"/>
  <c r="I24" i="83"/>
  <c r="I24" i="44"/>
  <c r="F25" i="83"/>
  <c r="F25" i="44"/>
  <c r="E24" i="83"/>
  <c r="E24" i="44"/>
  <c r="F21" i="83"/>
  <c r="F21" i="44"/>
  <c r="I23" i="44"/>
  <c r="I23" i="83"/>
  <c r="F23" i="44"/>
  <c r="F23" i="83"/>
  <c r="G22" i="83"/>
  <c r="G22" i="44"/>
  <c r="J24" i="44"/>
  <c r="J24" i="83"/>
  <c r="I21" i="83"/>
  <c r="I21" i="44"/>
  <c r="E21" i="83"/>
  <c r="E21" i="44"/>
  <c r="G23" i="83"/>
  <c r="G23" i="44"/>
  <c r="E22" i="83"/>
  <c r="E22" i="44"/>
  <c r="I25" i="83"/>
  <c r="I25" i="44"/>
  <c r="D24" i="83"/>
  <c r="D24" i="44"/>
  <c r="H25" i="83"/>
  <c r="H25" i="44"/>
  <c r="H22" i="44"/>
  <c r="H22" i="83"/>
  <c r="H23" i="44"/>
  <c r="H23" i="83"/>
  <c r="H24" i="44"/>
  <c r="H24" i="83"/>
  <c r="G24" i="83"/>
  <c r="G24" i="44"/>
  <c r="E25" i="44"/>
  <c r="E25" i="83"/>
  <c r="G21" i="83"/>
  <c r="G21" i="44"/>
  <c r="J23" i="44"/>
  <c r="J23" i="83"/>
  <c r="H21" i="44"/>
  <c r="H21" i="83"/>
  <c r="J22" i="83"/>
  <c r="J22" i="44"/>
  <c r="F22" i="83"/>
  <c r="F22" i="44"/>
  <c r="G25" i="83"/>
  <c r="G25" i="44"/>
  <c r="L4" i="54"/>
  <c r="L4" i="22"/>
  <c r="C7" i="54"/>
  <c r="C7" i="22"/>
  <c r="C6" i="54"/>
  <c r="C6" i="22"/>
  <c r="AA4" i="54"/>
  <c r="AA4" i="22"/>
  <c r="U4" i="54"/>
  <c r="G7" i="45"/>
  <c r="C5" i="54"/>
  <c r="E23" i="43"/>
  <c r="C23" i="43" s="1"/>
  <c r="E22" i="43"/>
  <c r="C22" i="43" s="1"/>
  <c r="E21" i="43"/>
  <c r="C21" i="43" s="1"/>
  <c r="E7" i="45"/>
  <c r="E18" i="18"/>
  <c r="C55" i="22"/>
  <c r="D5" i="18"/>
  <c r="D4" i="18" s="1"/>
  <c r="C10" i="54"/>
  <c r="F4" i="54"/>
  <c r="C21" i="15"/>
  <c r="AJ4" i="54"/>
  <c r="AD4" i="54"/>
  <c r="E24" i="43"/>
  <c r="C24" i="43" s="1"/>
  <c r="C8" i="54"/>
  <c r="I4" i="54"/>
  <c r="G18" i="18"/>
  <c r="G5" i="18"/>
  <c r="G4" i="18" s="1"/>
  <c r="H5" i="18"/>
  <c r="H4" i="18" s="1"/>
  <c r="H18" i="18"/>
  <c r="O4" i="54"/>
  <c r="F5" i="18"/>
  <c r="F4" i="18" s="1"/>
  <c r="F18" i="18"/>
  <c r="X4" i="54"/>
  <c r="AG4" i="54"/>
  <c r="C19" i="18"/>
  <c r="G20" i="83" l="1"/>
  <c r="Q8" i="83" s="1"/>
  <c r="C22" i="44"/>
  <c r="C23" i="44"/>
  <c r="C24" i="44"/>
  <c r="C25" i="44"/>
  <c r="G20" i="44"/>
  <c r="E23" i="15"/>
  <c r="C23" i="15" s="1"/>
  <c r="E25" i="15"/>
  <c r="C25" i="15" s="1"/>
  <c r="E24" i="15"/>
  <c r="C24" i="15" s="1"/>
  <c r="E22" i="15"/>
  <c r="C22" i="15" s="1"/>
  <c r="I20" i="83"/>
  <c r="S8" i="83" s="1"/>
  <c r="G23" i="45"/>
  <c r="E23" i="45"/>
  <c r="I20" i="44"/>
  <c r="C22" i="83"/>
  <c r="C25" i="83"/>
  <c r="J20" i="44"/>
  <c r="F20" i="44"/>
  <c r="E20" i="44"/>
  <c r="E20" i="83"/>
  <c r="C24" i="83"/>
  <c r="J20" i="83"/>
  <c r="C23" i="83"/>
  <c r="I7" i="45"/>
  <c r="I23" i="45"/>
  <c r="C4" i="54"/>
  <c r="F20" i="83"/>
  <c r="E20" i="43"/>
  <c r="C20" i="43" s="1"/>
  <c r="H20" i="44"/>
  <c r="H7" i="45"/>
  <c r="H23" i="45"/>
  <c r="D7" i="45"/>
  <c r="C25" i="45"/>
  <c r="D23" i="45"/>
  <c r="F23" i="45"/>
  <c r="F7" i="45"/>
  <c r="D20" i="44"/>
  <c r="C21" i="44"/>
  <c r="C5" i="18"/>
  <c r="C18" i="18"/>
  <c r="D20" i="83"/>
  <c r="C21" i="83"/>
  <c r="J7" i="45"/>
  <c r="J23" i="45"/>
  <c r="H20" i="83"/>
  <c r="F35" i="62" l="1"/>
  <c r="F37" i="62" s="1"/>
  <c r="E20" i="15"/>
  <c r="E5" i="15" s="1"/>
  <c r="O8" i="83"/>
  <c r="T8" i="83"/>
  <c r="C20" i="83"/>
  <c r="R8" i="83"/>
  <c r="N8" i="83"/>
  <c r="P8" i="83"/>
  <c r="C20" i="44"/>
  <c r="E5" i="43"/>
  <c r="C7" i="45"/>
  <c r="C23" i="45"/>
  <c r="C4" i="18"/>
  <c r="F18" i="8"/>
  <c r="C20" i="15" l="1"/>
  <c r="F28" i="1" s="1"/>
  <c r="G28" i="1" s="1"/>
  <c r="H28" i="1" s="1"/>
  <c r="F14" i="8"/>
  <c r="D18" i="8"/>
  <c r="M8" i="83"/>
  <c r="D4" i="17" l="1"/>
  <c r="J4" i="17"/>
  <c r="E31" i="17"/>
  <c r="D13" i="15" s="1"/>
  <c r="J31" i="17" l="1"/>
  <c r="D18" i="15" s="1"/>
  <c r="C18" i="15" s="1"/>
  <c r="D31" i="17"/>
  <c r="D12" i="15" s="1"/>
  <c r="E4" i="17"/>
  <c r="K31" i="17"/>
  <c r="D19" i="15" s="1"/>
  <c r="C19" i="15" s="1"/>
  <c r="K4" i="17"/>
  <c r="D18" i="43"/>
  <c r="C18" i="43" s="1"/>
  <c r="H17" i="45"/>
  <c r="H5" i="45" s="1"/>
  <c r="J6" i="45"/>
  <c r="D17" i="45"/>
  <c r="D5" i="45" s="1"/>
  <c r="F17" i="45"/>
  <c r="F5" i="45" s="1"/>
  <c r="G31" i="17"/>
  <c r="D15" i="15" s="1"/>
  <c r="C15" i="15" s="1"/>
  <c r="G4" i="17"/>
  <c r="H31" i="17"/>
  <c r="H4" i="17"/>
  <c r="D14" i="43"/>
  <c r="C14" i="43" s="1"/>
  <c r="D16" i="43"/>
  <c r="C16" i="43" s="1"/>
  <c r="D12" i="43"/>
  <c r="I31" i="17"/>
  <c r="D17" i="15" s="1"/>
  <c r="C17" i="15" s="1"/>
  <c r="I4" i="17"/>
  <c r="D15" i="43"/>
  <c r="C15" i="43" s="1"/>
  <c r="F31" i="17"/>
  <c r="D14" i="15" s="1"/>
  <c r="C14" i="15" s="1"/>
  <c r="F4" i="17"/>
  <c r="D17" i="43"/>
  <c r="C17" i="43" s="1"/>
  <c r="C13" i="15"/>
  <c r="D13" i="43"/>
  <c r="C13" i="43" s="1"/>
  <c r="D19" i="43"/>
  <c r="C19" i="43" s="1"/>
  <c r="C32" i="17"/>
  <c r="C31" i="17" s="1"/>
  <c r="H35" i="62" l="1"/>
  <c r="D16" i="15"/>
  <c r="C16" i="15" s="1"/>
  <c r="D6" i="45"/>
  <c r="C16" i="44"/>
  <c r="C5" i="17"/>
  <c r="C4" i="17" s="1"/>
  <c r="H6" i="45"/>
  <c r="J17" i="45"/>
  <c r="J5" i="45" s="1"/>
  <c r="F6" i="45"/>
  <c r="F11" i="44"/>
  <c r="C15" i="83"/>
  <c r="C17" i="44"/>
  <c r="G11" i="83"/>
  <c r="G5" i="83" s="1"/>
  <c r="H11" i="83"/>
  <c r="H5" i="83" s="1"/>
  <c r="E11" i="83"/>
  <c r="O7" i="83" s="1"/>
  <c r="O5" i="83" s="1"/>
  <c r="G11" i="44"/>
  <c r="G5" i="44" s="1"/>
  <c r="C13" i="44"/>
  <c r="F11" i="83"/>
  <c r="P7" i="83" s="1"/>
  <c r="P5" i="83" s="1"/>
  <c r="C19" i="44"/>
  <c r="C18" i="44"/>
  <c r="C18" i="83"/>
  <c r="C17" i="83"/>
  <c r="C19" i="83"/>
  <c r="J11" i="83"/>
  <c r="J5" i="83" s="1"/>
  <c r="C15" i="44"/>
  <c r="D35" i="62"/>
  <c r="D11" i="83"/>
  <c r="C12" i="83"/>
  <c r="E6" i="45"/>
  <c r="E17" i="45"/>
  <c r="E5" i="45" s="1"/>
  <c r="I11" i="44"/>
  <c r="D11" i="44"/>
  <c r="C12" i="44"/>
  <c r="G17" i="45"/>
  <c r="G5" i="45" s="1"/>
  <c r="G6" i="45"/>
  <c r="G35" i="62"/>
  <c r="D11" i="43"/>
  <c r="D5" i="43" s="1"/>
  <c r="C5" i="43" s="1"/>
  <c r="C12" i="43"/>
  <c r="C11" i="43" s="1"/>
  <c r="C14" i="44"/>
  <c r="C16" i="83"/>
  <c r="C18" i="45"/>
  <c r="I6" i="45"/>
  <c r="I17" i="45"/>
  <c r="I5" i="45" s="1"/>
  <c r="E11" i="44"/>
  <c r="C14" i="83"/>
  <c r="C13" i="83"/>
  <c r="C12" i="15"/>
  <c r="J11" i="44"/>
  <c r="H11" i="44"/>
  <c r="I11" i="83"/>
  <c r="D11" i="15" l="1"/>
  <c r="E17" i="8" s="1"/>
  <c r="C35" i="62"/>
  <c r="C37" i="62" s="1"/>
  <c r="R7" i="83"/>
  <c r="R5" i="83" s="1"/>
  <c r="T7" i="83"/>
  <c r="T5" i="83" s="1"/>
  <c r="F5" i="44"/>
  <c r="F5" i="83"/>
  <c r="E5" i="83"/>
  <c r="Q7" i="83"/>
  <c r="Q5" i="83" s="1"/>
  <c r="H5" i="44"/>
  <c r="C6" i="45"/>
  <c r="C17" i="45"/>
  <c r="C5" i="45" s="1"/>
  <c r="J5" i="44"/>
  <c r="H37" i="62"/>
  <c r="N7" i="83"/>
  <c r="D5" i="83"/>
  <c r="C11" i="83"/>
  <c r="C5" i="83" s="1"/>
  <c r="I5" i="83"/>
  <c r="S7" i="83"/>
  <c r="S5" i="83" s="1"/>
  <c r="E35" i="62"/>
  <c r="C11" i="15"/>
  <c r="F27" i="1" s="1"/>
  <c r="G27" i="1" s="1"/>
  <c r="H27" i="1" s="1"/>
  <c r="E5" i="44"/>
  <c r="G37" i="62"/>
  <c r="I5" i="44"/>
  <c r="D37" i="62"/>
  <c r="C11" i="44"/>
  <c r="C5" i="44" s="1"/>
  <c r="D5" i="44"/>
  <c r="D5" i="15" l="1"/>
  <c r="C5" i="15" s="1"/>
  <c r="B35" i="62"/>
  <c r="G36" i="62" s="1"/>
  <c r="N5" i="83"/>
  <c r="M7" i="83"/>
  <c r="M5" i="83" s="1"/>
  <c r="E14" i="8"/>
  <c r="D17" i="8"/>
  <c r="D14" i="8" s="1"/>
  <c r="E37" i="62"/>
  <c r="C30" i="26"/>
  <c r="C22" i="26"/>
  <c r="C18" i="26"/>
  <c r="C10" i="26"/>
  <c r="B30" i="26"/>
  <c r="C14" i="26"/>
  <c r="B18" i="26"/>
  <c r="B10" i="26"/>
  <c r="B26" i="26"/>
  <c r="C26" i="26"/>
  <c r="B14" i="26"/>
  <c r="B22" i="26"/>
  <c r="E6" i="26"/>
  <c r="B6" i="26" s="1"/>
  <c r="F22" i="1" l="1"/>
  <c r="G22" i="1" s="1"/>
  <c r="H22" i="1" s="1"/>
  <c r="H36" i="62"/>
  <c r="E36" i="62"/>
  <c r="B36" i="62"/>
  <c r="B37" i="62"/>
  <c r="B38" i="62" s="1"/>
  <c r="D36" i="62"/>
  <c r="C36" i="62"/>
  <c r="F36" i="62"/>
  <c r="C6" i="26"/>
  <c r="E13" i="8"/>
  <c r="D13" i="8" s="1"/>
  <c r="C121" i="51"/>
  <c r="C148" i="50"/>
</calcChain>
</file>

<file path=xl/comments1.xml><?xml version="1.0" encoding="utf-8"?>
<comments xmlns="http://schemas.openxmlformats.org/spreadsheetml/2006/main">
  <authors>
    <author>user</author>
  </authors>
  <commentList>
    <comment ref="AK3" authorId="0">
      <text>
        <r>
          <rPr>
            <b/>
            <sz val="9"/>
            <color indexed="81"/>
            <rFont val="돋움"/>
            <family val="3"/>
            <charset val="129"/>
          </rPr>
          <t>급수과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폐쇄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기입하면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들어옴</t>
        </r>
      </text>
    </comment>
  </commentList>
</comments>
</file>

<file path=xl/comments2.xml><?xml version="1.0" encoding="utf-8"?>
<comments xmlns="http://schemas.openxmlformats.org/spreadsheetml/2006/main">
  <authors>
    <author>sec</author>
  </authors>
  <commentList>
    <comment ref="N35" authorId="0">
      <text>
        <r>
          <rPr>
            <b/>
            <sz val="9"/>
            <color indexed="81"/>
            <rFont val="돋움"/>
            <family val="3"/>
            <charset val="129"/>
          </rPr>
          <t>승하강식은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지하식에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</text>
    </comment>
  </commentList>
</comments>
</file>

<file path=xl/sharedStrings.xml><?xml version="1.0" encoding="utf-8"?>
<sst xmlns="http://schemas.openxmlformats.org/spreadsheetml/2006/main" count="65058" uniqueCount="1665">
  <si>
    <t>2. 급수현황</t>
  </si>
  <si>
    <t>단위</t>
  </si>
  <si>
    <t>증감</t>
  </si>
  <si>
    <t>비율(%)</t>
  </si>
  <si>
    <t>총      인      구(A)</t>
  </si>
  <si>
    <t>명</t>
  </si>
  <si>
    <t>%</t>
  </si>
  <si>
    <t>천㎥/일</t>
  </si>
  <si>
    <t>㎥/년</t>
  </si>
  <si>
    <t>㎥/일</t>
  </si>
  <si>
    <t>1일 최대 생산량</t>
  </si>
  <si>
    <t>년 간   부 과 량</t>
  </si>
  <si>
    <t>1일 평균 부과량</t>
  </si>
  <si>
    <t>ℓ/일/인</t>
  </si>
  <si>
    <t>유      수      율</t>
  </si>
  <si>
    <t>급   수   전   수</t>
  </si>
  <si>
    <t>전</t>
  </si>
  <si>
    <t>수
도
관
연
장</t>
  </si>
  <si>
    <t>총       계</t>
  </si>
  <si>
    <t>m</t>
  </si>
  <si>
    <t>도  수  관</t>
  </si>
  <si>
    <t>송  수  관</t>
  </si>
  <si>
    <t>배  수  관</t>
  </si>
  <si>
    <t>급  수  관</t>
  </si>
  <si>
    <t>3. 기  구</t>
  </si>
  <si>
    <t xml:space="preserve">  ● 기구 : 2부 10사업소</t>
  </si>
  <si>
    <t>4. 인력현황</t>
  </si>
  <si>
    <t xml:space="preserve"> ● 직급별</t>
  </si>
  <si>
    <t>단위 : 명</t>
  </si>
  <si>
    <t>구           분</t>
  </si>
  <si>
    <t>합           계</t>
  </si>
  <si>
    <t>소           계</t>
  </si>
  <si>
    <t>3급</t>
  </si>
  <si>
    <t>4급</t>
  </si>
  <si>
    <t>5급</t>
  </si>
  <si>
    <t>6급</t>
  </si>
  <si>
    <t>7급</t>
  </si>
  <si>
    <t>8급</t>
  </si>
  <si>
    <t>9급</t>
  </si>
  <si>
    <t>연      구      직</t>
  </si>
  <si>
    <t>소               계</t>
  </si>
  <si>
    <t>정원외</t>
  </si>
  <si>
    <t xml:space="preserve"> ● 부서/직렬별 </t>
  </si>
  <si>
    <t xml:space="preserve">           직렬별
부서별</t>
  </si>
  <si>
    <t>총계</t>
  </si>
  <si>
    <t>정                                     원</t>
  </si>
  <si>
    <t>소계</t>
  </si>
  <si>
    <t>행정</t>
  </si>
  <si>
    <t>기타</t>
  </si>
  <si>
    <t>청원</t>
  </si>
  <si>
    <t>총      계</t>
  </si>
  <si>
    <t>본
부</t>
  </si>
  <si>
    <t>기술부</t>
  </si>
  <si>
    <t>수도시설관리사업소</t>
  </si>
  <si>
    <t>송촌</t>
  </si>
  <si>
    <t>월평</t>
  </si>
  <si>
    <t>신탄진</t>
  </si>
  <si>
    <t>수도기술연구소</t>
  </si>
  <si>
    <t>지
역
사
업
소</t>
  </si>
  <si>
    <t>동부</t>
  </si>
  <si>
    <t>중부</t>
  </si>
  <si>
    <t>서부</t>
  </si>
  <si>
    <t>유성</t>
  </si>
  <si>
    <t>대덕</t>
  </si>
  <si>
    <t>5. 예산규모</t>
  </si>
  <si>
    <t>세       입</t>
  </si>
  <si>
    <t>세       출</t>
  </si>
  <si>
    <t>구    분</t>
  </si>
  <si>
    <t>예산액</t>
  </si>
  <si>
    <t>비율
(%)</t>
  </si>
  <si>
    <t xml:space="preserve">예산액 </t>
  </si>
  <si>
    <t>총예산액</t>
  </si>
  <si>
    <t>사업수익</t>
  </si>
  <si>
    <t>사업비용</t>
  </si>
  <si>
    <t>ㅇ 인건비</t>
  </si>
  <si>
    <t>ㅇ 일반운영비</t>
  </si>
  <si>
    <t xml:space="preserve"> ㅇ 기타 영업수입</t>
  </si>
  <si>
    <t xml:space="preserve"> ㅇ 이자 수입</t>
  </si>
  <si>
    <t>ㅇ 급수공사비</t>
  </si>
  <si>
    <t xml:space="preserve"> ㅇ 타회계 전입금</t>
  </si>
  <si>
    <t>ㅇ 수선교체비</t>
  </si>
  <si>
    <t>ㅇ 기타 경비</t>
  </si>
  <si>
    <t>ㅇ 예비비</t>
  </si>
  <si>
    <t>자본적 수입</t>
  </si>
  <si>
    <t>자본적 지출</t>
  </si>
  <si>
    <t xml:space="preserve"> ㅇ 고정자산매각</t>
  </si>
  <si>
    <t xml:space="preserve"> ㅇ 고정부채수입</t>
  </si>
  <si>
    <t xml:space="preserve"> ㅇ 시설분담금</t>
  </si>
  <si>
    <t>ㅇ 기타 자본적지출</t>
  </si>
  <si>
    <t xml:space="preserve"> ㅇ타회계 건설보조금</t>
  </si>
  <si>
    <t xml:space="preserve"> ㅇ기타자본적수입</t>
  </si>
  <si>
    <t>자금예산</t>
  </si>
  <si>
    <t>기채상환</t>
  </si>
  <si>
    <t xml:space="preserve"> ㅇ 이월금</t>
  </si>
  <si>
    <t xml:space="preserve"> ㅇ 미수금</t>
  </si>
  <si>
    <t>6. 사용료 부과</t>
  </si>
  <si>
    <t xml:space="preserve">  ●업종별 </t>
  </si>
  <si>
    <t xml:space="preserve">    구분
업종별</t>
  </si>
  <si>
    <t>급수전수</t>
  </si>
  <si>
    <t>부과액
(천원)</t>
  </si>
  <si>
    <t>월평균 급수전당</t>
  </si>
  <si>
    <t>㎥당 단가
(원)</t>
  </si>
  <si>
    <t>부과량
(㎥)</t>
  </si>
  <si>
    <t>합계</t>
  </si>
  <si>
    <t>가정용</t>
  </si>
  <si>
    <t>공업용</t>
  </si>
  <si>
    <t xml:space="preserve">  ●사업소별</t>
  </si>
  <si>
    <t>구분</t>
  </si>
  <si>
    <t>합     계</t>
  </si>
  <si>
    <t>동     부</t>
  </si>
  <si>
    <t>중     부</t>
  </si>
  <si>
    <t>서     부</t>
  </si>
  <si>
    <t>생활용수</t>
  </si>
  <si>
    <t>공업용수</t>
  </si>
  <si>
    <t>대 덕</t>
  </si>
  <si>
    <t>10.용수생산능력</t>
  </si>
  <si>
    <t xml:space="preserve">                       단위 : 천㎥/일</t>
  </si>
  <si>
    <t xml:space="preserve">년도별 </t>
  </si>
  <si>
    <t>총생산능력</t>
  </si>
  <si>
    <t>비고</t>
  </si>
  <si>
    <t>ㅡ 월평정수장 1단계(200천㎥/일)준공
ㅡ 제3공단 공업용수(36천㎥/일)준공</t>
  </si>
  <si>
    <t>ㅡ 월평정수장 2단계(200천㎥/일)준공</t>
  </si>
  <si>
    <t>ㅡ 산성정수장 (20천㎥/일) 폐쇄
ㅡ 복수정수장 (20천㎥/일) 폐쇄</t>
  </si>
  <si>
    <t>ㅡ 월평정수장 3단계(200천㎥/일)준공
ㅡ 제4공단 공업용수(34천㎥/일)준공</t>
  </si>
  <si>
    <t>ㅡ 신탄정수장 (9천㎥/일) 폐쇄</t>
  </si>
  <si>
    <t>ㅡ 신탄진정수장 1단계(300천㎥/일)준공</t>
  </si>
  <si>
    <t>11.대전지방 강수량</t>
  </si>
  <si>
    <t xml:space="preserve">      단위 : mm</t>
  </si>
  <si>
    <t>평   년
강수량</t>
  </si>
  <si>
    <t>평년대비
증 감 량</t>
  </si>
  <si>
    <t>합  계</t>
  </si>
  <si>
    <t>월최고</t>
  </si>
  <si>
    <t>월최저</t>
  </si>
  <si>
    <t>월평균</t>
  </si>
  <si>
    <t>1월</t>
  </si>
  <si>
    <t>2월</t>
  </si>
  <si>
    <t>3월</t>
  </si>
  <si>
    <t>4월</t>
  </si>
  <si>
    <t>5월</t>
  </si>
  <si>
    <t>6월</t>
  </si>
  <si>
    <t>7월</t>
  </si>
  <si>
    <t>8월</t>
  </si>
  <si>
    <t>9월</t>
  </si>
  <si>
    <t>10월</t>
  </si>
  <si>
    <t>11월</t>
  </si>
  <si>
    <t>12월</t>
  </si>
  <si>
    <t>동구</t>
  </si>
  <si>
    <t>중구</t>
  </si>
  <si>
    <t>서구</t>
  </si>
  <si>
    <t>총 인 구(A)</t>
  </si>
  <si>
    <t>급수구역내
 인    구(B)</t>
  </si>
  <si>
    <t>급수인구(C)</t>
  </si>
  <si>
    <t>세대</t>
  </si>
  <si>
    <t>보급율(C/A)</t>
  </si>
  <si>
    <t>년간부과량</t>
  </si>
  <si>
    <t>천㎥/년</t>
  </si>
  <si>
    <t>급 수  전 수</t>
  </si>
  <si>
    <t>개소</t>
  </si>
  <si>
    <t>수 도 관 연 장</t>
  </si>
  <si>
    <t>총   계</t>
  </si>
  <si>
    <t>도수관</t>
  </si>
  <si>
    <t>송수관</t>
  </si>
  <si>
    <t>배수관</t>
  </si>
  <si>
    <t>급수관</t>
  </si>
  <si>
    <t>2. 행정동별 급수인구</t>
  </si>
  <si>
    <t>【 동 구 】</t>
  </si>
  <si>
    <t>(단위 : 세대, 명)</t>
  </si>
  <si>
    <t>순서</t>
  </si>
  <si>
    <t>행정동별</t>
  </si>
  <si>
    <t>총인구</t>
  </si>
  <si>
    <t>급수구역내인구</t>
  </si>
  <si>
    <t>급수인구</t>
  </si>
  <si>
    <t>세대수</t>
  </si>
  <si>
    <t>인구수</t>
  </si>
  <si>
    <t>합    계</t>
  </si>
  <si>
    <t>중앙동</t>
  </si>
  <si>
    <t>판암1동</t>
  </si>
  <si>
    <t>판암2동</t>
  </si>
  <si>
    <t>용운동</t>
  </si>
  <si>
    <t>대   동</t>
  </si>
  <si>
    <t>자양동</t>
  </si>
  <si>
    <t>용전동</t>
  </si>
  <si>
    <t>홍도동</t>
  </si>
  <si>
    <t>대청동</t>
  </si>
  <si>
    <t>산내동</t>
  </si>
  <si>
    <t>【 중 구 】</t>
  </si>
  <si>
    <t>은행선화동</t>
  </si>
  <si>
    <t>목   동</t>
  </si>
  <si>
    <t>중촌동</t>
  </si>
  <si>
    <t>대흥동</t>
  </si>
  <si>
    <t>문창동</t>
  </si>
  <si>
    <t>석교동</t>
  </si>
  <si>
    <t>대사동</t>
  </si>
  <si>
    <t>부사동</t>
  </si>
  <si>
    <t>용두동</t>
  </si>
  <si>
    <t>오류동</t>
  </si>
  <si>
    <t>태평1동</t>
  </si>
  <si>
    <t>태평2동</t>
  </si>
  <si>
    <t>유천1동</t>
  </si>
  <si>
    <t>유천2동</t>
  </si>
  <si>
    <t>문화1동</t>
  </si>
  <si>
    <t>문화2동</t>
  </si>
  <si>
    <t>산성동</t>
  </si>
  <si>
    <t>【 서 구 】</t>
  </si>
  <si>
    <t>복수동</t>
  </si>
  <si>
    <t>도마1동</t>
  </si>
  <si>
    <t>도마2동</t>
  </si>
  <si>
    <t>정림동</t>
  </si>
  <si>
    <t>변   동</t>
  </si>
  <si>
    <t>용문동</t>
  </si>
  <si>
    <t>탄방동</t>
  </si>
  <si>
    <t>둔산1동</t>
  </si>
  <si>
    <t>둔산2동</t>
  </si>
  <si>
    <t>괴정동</t>
  </si>
  <si>
    <t>가장동</t>
  </si>
  <si>
    <t>내   동</t>
  </si>
  <si>
    <t>갈마1동</t>
  </si>
  <si>
    <t>갈마2동</t>
  </si>
  <si>
    <t>월평1동</t>
  </si>
  <si>
    <t>월평2동</t>
  </si>
  <si>
    <t>월평3동</t>
  </si>
  <si>
    <t>만년동</t>
  </si>
  <si>
    <t>가수원동</t>
  </si>
  <si>
    <t>관저1동</t>
  </si>
  <si>
    <t>관저2동</t>
  </si>
  <si>
    <t>기성동</t>
  </si>
  <si>
    <t>【 유성구 】</t>
  </si>
  <si>
    <t>진잠동</t>
  </si>
  <si>
    <t>온천1동</t>
  </si>
  <si>
    <t>온천2동</t>
  </si>
  <si>
    <t>신성동</t>
  </si>
  <si>
    <t>전민동</t>
  </si>
  <si>
    <t>구즉동</t>
  </si>
  <si>
    <t>【 대덕구 】</t>
  </si>
  <si>
    <t>오정동</t>
  </si>
  <si>
    <t>대화동</t>
  </si>
  <si>
    <t>회덕동</t>
  </si>
  <si>
    <t>비래동</t>
  </si>
  <si>
    <t>송촌동</t>
  </si>
  <si>
    <t>중리동</t>
  </si>
  <si>
    <t>법 1 동</t>
  </si>
  <si>
    <t>법 2 동</t>
  </si>
  <si>
    <t>신탄진동</t>
  </si>
  <si>
    <t>석봉동</t>
  </si>
  <si>
    <t>덕암동</t>
  </si>
  <si>
    <t>목상동</t>
  </si>
  <si>
    <t xml:space="preserve">3. 급수보급 </t>
  </si>
  <si>
    <t>구별</t>
  </si>
  <si>
    <t>년도별</t>
  </si>
  <si>
    <t>총인구(인)</t>
  </si>
  <si>
    <t>급수구역내
인   구(인)</t>
  </si>
  <si>
    <t>급수인구(인)</t>
  </si>
  <si>
    <t>보급율(%)</t>
  </si>
  <si>
    <t>급수전수(전)</t>
  </si>
  <si>
    <t>계</t>
  </si>
  <si>
    <t>월별</t>
  </si>
  <si>
    <t>생  활  용  수</t>
  </si>
  <si>
    <t>송촌정수장</t>
  </si>
  <si>
    <t>회덕정수장</t>
  </si>
  <si>
    <t>월평정수장</t>
  </si>
  <si>
    <t>신탄진정수장</t>
  </si>
  <si>
    <t>일평균
취수량</t>
  </si>
  <si>
    <t>일최대
취수량</t>
  </si>
  <si>
    <t>6. 정수 생산량</t>
  </si>
  <si>
    <t>송   촌
정수장</t>
  </si>
  <si>
    <t>회   덕
정수장</t>
  </si>
  <si>
    <t>신탄진
정수장</t>
  </si>
  <si>
    <t>관내공급</t>
  </si>
  <si>
    <t>계룡시 공급</t>
  </si>
  <si>
    <t>일평균
생산량</t>
  </si>
  <si>
    <t>일최대
생산량</t>
  </si>
  <si>
    <t xml:space="preserve">7. 요금 부과량 </t>
  </si>
  <si>
    <t xml:space="preserve">     구분
 월별</t>
  </si>
  <si>
    <t>대전광역시 공급</t>
  </si>
  <si>
    <t>일평균
부과량</t>
  </si>
  <si>
    <t>8. 수도관 부설 총괄</t>
  </si>
  <si>
    <t>단위 : m</t>
  </si>
  <si>
    <t>구        분</t>
  </si>
  <si>
    <t>유성구</t>
  </si>
  <si>
    <t>대덕구</t>
  </si>
  <si>
    <t>합        계</t>
  </si>
  <si>
    <t>시멘트라이닝
주     철     관</t>
  </si>
  <si>
    <t>도복장 강관</t>
  </si>
  <si>
    <t>PVC관</t>
  </si>
  <si>
    <t>PE관</t>
  </si>
  <si>
    <t>기타(HI-3P)</t>
  </si>
  <si>
    <t>STS관</t>
  </si>
  <si>
    <t xml:space="preserve">  8-1. 도수관 </t>
  </si>
  <si>
    <t xml:space="preserve">    (단위 : m)</t>
  </si>
  <si>
    <t>관경</t>
  </si>
  <si>
    <t>도복장
강   관</t>
  </si>
  <si>
    <t>Φ900</t>
  </si>
  <si>
    <t>Φ1000</t>
  </si>
  <si>
    <t>Φ1200</t>
  </si>
  <si>
    <t>Φ2200</t>
  </si>
  <si>
    <t>Φ2400</t>
  </si>
  <si>
    <t xml:space="preserve"> 8-2. 배수관 </t>
  </si>
  <si>
    <t xml:space="preserve">     (단위 : m)</t>
  </si>
  <si>
    <t>시멘트라이닝
주철관</t>
  </si>
  <si>
    <t>기타
(Hi-3P관)</t>
  </si>
  <si>
    <t>Φ80</t>
  </si>
  <si>
    <t>Φ100</t>
  </si>
  <si>
    <t>Φ150</t>
  </si>
  <si>
    <t>Φ200</t>
  </si>
  <si>
    <t>Φ250</t>
  </si>
  <si>
    <t>Φ300</t>
  </si>
  <si>
    <t>Φ350</t>
  </si>
  <si>
    <t>Φ400</t>
  </si>
  <si>
    <t>Φ500</t>
  </si>
  <si>
    <t>Φ600</t>
  </si>
  <si>
    <t>Φ700</t>
  </si>
  <si>
    <t>Φ800</t>
  </si>
  <si>
    <t>Φ1100</t>
  </si>
  <si>
    <t>Φ1350</t>
  </si>
  <si>
    <t>Φ1500</t>
  </si>
  <si>
    <t>Φ1650</t>
  </si>
  <si>
    <t>Φ1800</t>
  </si>
  <si>
    <t>Φ2300</t>
  </si>
  <si>
    <t xml:space="preserve">  8-3. 급수관 </t>
  </si>
  <si>
    <t>PVC</t>
  </si>
  <si>
    <t>PE</t>
  </si>
  <si>
    <t>STS</t>
  </si>
  <si>
    <t>Φ15</t>
  </si>
  <si>
    <t>Φ20</t>
  </si>
  <si>
    <t>Φ25</t>
  </si>
  <si>
    <t>Φ30</t>
  </si>
  <si>
    <t>Φ40</t>
  </si>
  <si>
    <t>Φ50</t>
  </si>
  <si>
    <t>9. 경년별 수도관</t>
  </si>
  <si>
    <t>▣ 경년별 수도관</t>
  </si>
  <si>
    <t xml:space="preserve">                    단위 : m</t>
  </si>
  <si>
    <t>부    설    경    년    별</t>
  </si>
  <si>
    <t>1∼5년</t>
  </si>
  <si>
    <t>6∼10년</t>
  </si>
  <si>
    <t>11∼15년</t>
  </si>
  <si>
    <t>16∼20년</t>
  </si>
  <si>
    <t>합   계</t>
  </si>
  <si>
    <t>시멘트라이닝
주     철    관</t>
  </si>
  <si>
    <t xml:space="preserve">   9-1. 도수관 경년별 총괄</t>
  </si>
  <si>
    <t xml:space="preserve">                  단위 : m</t>
  </si>
  <si>
    <t xml:space="preserve">              단위 : m</t>
  </si>
  <si>
    <t xml:space="preserve">                   단위 : m</t>
  </si>
  <si>
    <t>합 계</t>
  </si>
  <si>
    <t>관종</t>
  </si>
  <si>
    <t>시멘트라이닝주철관</t>
  </si>
  <si>
    <t>도복장강관</t>
  </si>
  <si>
    <t>소  계</t>
  </si>
  <si>
    <t>Φ1,000</t>
  </si>
  <si>
    <t>Φ1,200</t>
  </si>
  <si>
    <t>Φ2,200</t>
  </si>
  <si>
    <t xml:space="preserve">    9-2. 배수관 경년별</t>
  </si>
  <si>
    <t xml:space="preserve">    9-2. 배수관 경년별 </t>
  </si>
  <si>
    <t xml:space="preserve">                              단위 : m</t>
  </si>
  <si>
    <t xml:space="preserve">                                       단위 : m</t>
  </si>
  <si>
    <t>PE 관</t>
  </si>
  <si>
    <t>기타(Hi-3P)</t>
  </si>
  <si>
    <t>Φ1,100</t>
  </si>
  <si>
    <t>Φ1,350</t>
  </si>
  <si>
    <t>Φ1,500</t>
  </si>
  <si>
    <t>Φ1,650</t>
  </si>
  <si>
    <t>Φ2,300</t>
  </si>
  <si>
    <t xml:space="preserve">       9-3. 급수관 경년별</t>
  </si>
  <si>
    <t xml:space="preserve">      9-3. 급수관 경년별</t>
  </si>
  <si>
    <t xml:space="preserve">      9-3. 급수관 경년별 </t>
  </si>
  <si>
    <t xml:space="preserve">                단위 : m</t>
  </si>
  <si>
    <t xml:space="preserve">             단위 : m</t>
  </si>
  <si>
    <t xml:space="preserve">                           단위 : m</t>
  </si>
  <si>
    <t>φ15</t>
  </si>
  <si>
    <t>φ20</t>
  </si>
  <si>
    <t>φ25</t>
  </si>
  <si>
    <t>φ30</t>
  </si>
  <si>
    <t>φ40</t>
  </si>
  <si>
    <t>φ50</t>
  </si>
  <si>
    <t xml:space="preserve">  10-1. 도수관 부설(총괄) </t>
  </si>
  <si>
    <t xml:space="preserve">                     단위 : m</t>
  </si>
  <si>
    <t xml:space="preserve">                   관종별    
구경별</t>
  </si>
  <si>
    <t>A</t>
  </si>
  <si>
    <t>B</t>
  </si>
  <si>
    <t>C</t>
  </si>
  <si>
    <t>φ1000</t>
  </si>
  <si>
    <t>φ1200</t>
  </si>
  <si>
    <t>φ2200</t>
  </si>
  <si>
    <t>φ2400</t>
  </si>
  <si>
    <t xml:space="preserve">       ※ 주)  A : 합계,   B : 신설,  C : 폐쇄</t>
  </si>
  <si>
    <t xml:space="preserve">  가. 도수관 부설(서구)</t>
  </si>
  <si>
    <t xml:space="preserve">                   관종별     
 구경별</t>
  </si>
  <si>
    <t xml:space="preserve">  나. 도수관 부설(대덕구)</t>
  </si>
  <si>
    <t xml:space="preserve">                    관종별    
구경별</t>
  </si>
  <si>
    <t>φ80</t>
  </si>
  <si>
    <t>φ100</t>
  </si>
  <si>
    <t>φ150</t>
  </si>
  <si>
    <t>φ200</t>
  </si>
  <si>
    <t>φ250</t>
  </si>
  <si>
    <t>φ300</t>
  </si>
  <si>
    <t>φ350</t>
  </si>
  <si>
    <t xml:space="preserve"> 10-3. 급수관 총괄(총괄) </t>
  </si>
  <si>
    <t>단위 : 개소</t>
  </si>
  <si>
    <t>구경별</t>
  </si>
  <si>
    <t xml:space="preserve">12. 가압장 현황 </t>
  </si>
  <si>
    <t>동   구</t>
  </si>
  <si>
    <t>중   구</t>
  </si>
  <si>
    <t>서   구</t>
  </si>
  <si>
    <t>가 압 장
(개소)</t>
  </si>
  <si>
    <t>급수전수
(전)</t>
  </si>
  <si>
    <t>급수인구
(인)</t>
  </si>
  <si>
    <t xml:space="preserve">  □  가압장별 현황</t>
  </si>
  <si>
    <t>가압장명</t>
  </si>
  <si>
    <t>명 칭</t>
  </si>
  <si>
    <t>시설개요</t>
  </si>
  <si>
    <t>수 량
(단위)</t>
  </si>
  <si>
    <t>급수전</t>
  </si>
  <si>
    <t>급 수
세 대</t>
  </si>
  <si>
    <t>급 수
인 구</t>
  </si>
  <si>
    <t>급수구역</t>
  </si>
  <si>
    <t>비 고</t>
  </si>
  <si>
    <t>펌프실</t>
  </si>
  <si>
    <t>㎡</t>
  </si>
  <si>
    <t>전동기</t>
  </si>
  <si>
    <t>대</t>
  </si>
  <si>
    <t>배수지</t>
  </si>
  <si>
    <t>㎥</t>
  </si>
  <si>
    <t>위치</t>
  </si>
  <si>
    <t>번지</t>
  </si>
  <si>
    <t>가양2 ,
비래동고지대</t>
  </si>
  <si>
    <t>100</t>
  </si>
  <si>
    <t>2</t>
  </si>
  <si>
    <t>갈마쌍용@,
고지대</t>
  </si>
  <si>
    <t>1999. 05
'(2003.6증설)
 (2005.6증설)
 관로가압</t>
  </si>
  <si>
    <t>7.5</t>
  </si>
  <si>
    <t>10</t>
  </si>
  <si>
    <t>한밭대,
학하동지역</t>
  </si>
  <si>
    <t>2001. 12</t>
  </si>
  <si>
    <t>40</t>
  </si>
  <si>
    <t>1</t>
  </si>
  <si>
    <t>관저1</t>
  </si>
  <si>
    <t>관저4,5,6지구
진잠초교주변</t>
  </si>
  <si>
    <t>1997. 01</t>
  </si>
  <si>
    <t>150</t>
  </si>
  <si>
    <t>흑석,오동,원정
평촌,성북동</t>
  </si>
  <si>
    <t>2001. 11
관로가압</t>
  </si>
  <si>
    <t>30</t>
  </si>
  <si>
    <t>4</t>
  </si>
  <si>
    <t>1999. 11</t>
  </si>
  <si>
    <t>15</t>
  </si>
  <si>
    <t>내동롯데@
서부사업소주변</t>
  </si>
  <si>
    <t>2001. 09
관로가압</t>
  </si>
  <si>
    <t>1992. 12</t>
  </si>
  <si>
    <t>우송대주변</t>
  </si>
  <si>
    <t>1992. 1
(1996. 09)</t>
  </si>
  <si>
    <t>25</t>
  </si>
  <si>
    <t>진달래,
개나리@주변</t>
  </si>
  <si>
    <t>대흥배수지
주변</t>
  </si>
  <si>
    <t>1999. 9</t>
  </si>
  <si>
    <t>20</t>
  </si>
  <si>
    <t>한밭도서관
고지대</t>
  </si>
  <si>
    <t>75</t>
  </si>
  <si>
    <t>목운주택,
변동고지대</t>
  </si>
  <si>
    <t>1988. 1</t>
  </si>
  <si>
    <t xml:space="preserve"> 대사동 199</t>
  </si>
  <si>
    <t>대사동,
보문산고지대</t>
  </si>
  <si>
    <t>1994. 6
(2002.3)</t>
  </si>
  <si>
    <t>청란여중,
신일여상주변</t>
  </si>
  <si>
    <t>1978. 6
(1998.8)</t>
  </si>
  <si>
    <t>비 래</t>
  </si>
  <si>
    <t>금성백조@ 
고속도로주변</t>
  </si>
  <si>
    <t>1986. 11
(1998. 7)
관로가압</t>
  </si>
  <si>
    <t>산내2</t>
  </si>
  <si>
    <t>상소동지역</t>
  </si>
  <si>
    <t>2001. 12
관로가압</t>
  </si>
  <si>
    <t>산내3</t>
  </si>
  <si>
    <t>하소동지역</t>
  </si>
  <si>
    <t>산내4</t>
  </si>
  <si>
    <t>2003. 7</t>
  </si>
  <si>
    <t>석 교</t>
  </si>
  <si>
    <t>석교고지대</t>
  </si>
  <si>
    <t>2001. 9
관로가압</t>
  </si>
  <si>
    <t>3</t>
  </si>
  <si>
    <t>송 촌</t>
  </si>
  <si>
    <t>1998. 11</t>
  </si>
  <si>
    <t>2002. 5
관로가압</t>
  </si>
  <si>
    <t>오 동</t>
  </si>
  <si>
    <t>오동상이
용사촌지역</t>
  </si>
  <si>
    <t>2001. 8</t>
  </si>
  <si>
    <t>1995. 11
관로가압</t>
  </si>
  <si>
    <t>자운대</t>
  </si>
  <si>
    <t>신봉동 112</t>
  </si>
  <si>
    <t>자운대고지대</t>
  </si>
  <si>
    <t>1998. 1</t>
  </si>
  <si>
    <t>장동1</t>
  </si>
  <si>
    <t>와동 107-5</t>
  </si>
  <si>
    <t>1997. 12</t>
  </si>
  <si>
    <t>장동2</t>
  </si>
  <si>
    <t>산디마을</t>
  </si>
  <si>
    <t>1998. 9</t>
  </si>
  <si>
    <t>한마음병원 
장안동</t>
  </si>
  <si>
    <t>2003. 10
관로가압</t>
  </si>
  <si>
    <t>천 동</t>
  </si>
  <si>
    <t>천동 28-4</t>
  </si>
  <si>
    <t>천동초등주변,
판암동일부</t>
  </si>
  <si>
    <t>1995. 9
관로가압</t>
  </si>
  <si>
    <t>호 동
(옥계)</t>
  </si>
  <si>
    <t>호동 19-18</t>
  </si>
  <si>
    <t>옥계초등,
호동,
석교고지대</t>
  </si>
  <si>
    <t>1981. 8
(1995 교체 )</t>
  </si>
  <si>
    <t>한양그린,
옥계@</t>
  </si>
  <si>
    <t>(2000. 11)
관로가압</t>
  </si>
  <si>
    <t>연축 산37</t>
  </si>
  <si>
    <t>2002. 12
관로가압</t>
  </si>
  <si>
    <t>1.5</t>
  </si>
  <si>
    <t>낭월</t>
  </si>
  <si>
    <t>2004.12
관로가압</t>
  </si>
  <si>
    <t>50</t>
  </si>
  <si>
    <t>판암3</t>
  </si>
  <si>
    <t>판암동 351-34</t>
  </si>
  <si>
    <t>판암정비기지창</t>
  </si>
  <si>
    <t>괴곡동 253-2</t>
  </si>
  <si>
    <t>괴곡동
선골부락</t>
  </si>
  <si>
    <t>노은</t>
  </si>
  <si>
    <t>하기동 530</t>
  </si>
  <si>
    <t>2지</t>
  </si>
  <si>
    <t>도룡동 379</t>
  </si>
  <si>
    <t>13. 배수지 현황</t>
  </si>
  <si>
    <t>연번</t>
  </si>
  <si>
    <t>배수지명</t>
  </si>
  <si>
    <t>소재지</t>
  </si>
  <si>
    <t>지
수</t>
  </si>
  <si>
    <t>용량(㎥)</t>
  </si>
  <si>
    <t>최저표고
(L.W.L)</t>
  </si>
  <si>
    <t>최고표고
(H.W.L)</t>
  </si>
  <si>
    <t>준공일자</t>
  </si>
  <si>
    <t>급수지역</t>
  </si>
  <si>
    <t>87.10</t>
  </si>
  <si>
    <t>만인산 하소동 지역</t>
  </si>
  <si>
    <t>용운</t>
  </si>
  <si>
    <t>용운, 판암동 
고지대,맹인촌</t>
  </si>
  <si>
    <t>가양</t>
  </si>
  <si>
    <t>04.12</t>
  </si>
  <si>
    <t>가양2, 비래동
 고지대</t>
  </si>
  <si>
    <t>자양동 고지대
대2동 산1번지</t>
  </si>
  <si>
    <t>대동</t>
  </si>
  <si>
    <t>대2동 고지대</t>
  </si>
  <si>
    <t>00.10</t>
  </si>
  <si>
    <t>비룡동,대청댐주변</t>
  </si>
  <si>
    <t>오동</t>
  </si>
  <si>
    <t>01.8</t>
  </si>
  <si>
    <t>서구 오동 상이
용사촌</t>
  </si>
  <si>
    <t>가동중지</t>
  </si>
  <si>
    <t>비룡</t>
  </si>
  <si>
    <t>삼정, 판암동일부
대청동고지대</t>
  </si>
  <si>
    <t>용운3</t>
  </si>
  <si>
    <t>05.12</t>
  </si>
  <si>
    <t>용운동 택지개발지구</t>
  </si>
  <si>
    <t xml:space="preserve">부사 </t>
  </si>
  <si>
    <t>78.6</t>
  </si>
  <si>
    <t>호동</t>
  </si>
  <si>
    <t>옥계초교, 호동 
옥계아파트</t>
  </si>
  <si>
    <t>대흥</t>
  </si>
  <si>
    <t>대흥배수지 주변</t>
  </si>
  <si>
    <t>보문</t>
  </si>
  <si>
    <t>대사동, 보문산 
고지대</t>
  </si>
  <si>
    <t>문화</t>
  </si>
  <si>
    <t>한밭도서관 주변
고지대</t>
  </si>
  <si>
    <t>92-6지
95-3지
98-5지</t>
  </si>
  <si>
    <t>서구, 유성구 전
지역, 중, 대덕구 
계룡시 일원</t>
  </si>
  <si>
    <t>92.12</t>
  </si>
  <si>
    <t>배재대학 고지대</t>
  </si>
  <si>
    <t>변동</t>
  </si>
  <si>
    <t>관저</t>
  </si>
  <si>
    <t>01.11</t>
  </si>
  <si>
    <t>관저동 구봉마을
상가, 오동지역</t>
  </si>
  <si>
    <t>자운대2</t>
  </si>
  <si>
    <t>도룡동 고지대</t>
  </si>
  <si>
    <t>구즉</t>
  </si>
  <si>
    <t>00.12</t>
  </si>
  <si>
    <t>구즉, 금고동 주변</t>
  </si>
  <si>
    <t>갑동</t>
  </si>
  <si>
    <t>01.12</t>
  </si>
  <si>
    <t>한밭대,학하동 부근</t>
  </si>
  <si>
    <t>자운대1</t>
  </si>
  <si>
    <t>80-2지
87-3지</t>
  </si>
  <si>
    <t>동,중,대덕구 일원</t>
  </si>
  <si>
    <t>회덕정수장
(생활용수)</t>
  </si>
  <si>
    <t>69-2지
85-2지</t>
  </si>
  <si>
    <t>회덕정수장
(공업용수)</t>
  </si>
  <si>
    <t>97.12</t>
  </si>
  <si>
    <t>장동 고지대</t>
  </si>
  <si>
    <t>장동 산디마을</t>
  </si>
  <si>
    <t xml:space="preserve">송촌  </t>
  </si>
  <si>
    <t>98.11</t>
  </si>
  <si>
    <t>송촌, 비래동일부</t>
  </si>
  <si>
    <t>82.12</t>
  </si>
  <si>
    <t>용호동 산64</t>
  </si>
  <si>
    <t>05.10</t>
  </si>
  <si>
    <t>20mm</t>
  </si>
  <si>
    <t>25mm</t>
  </si>
  <si>
    <t>32mm</t>
  </si>
  <si>
    <t>40mm</t>
  </si>
  <si>
    <t>50mm</t>
  </si>
  <si>
    <t>100mm</t>
  </si>
  <si>
    <t>150mm</t>
  </si>
  <si>
    <t>200mm</t>
  </si>
  <si>
    <t>250mm</t>
  </si>
  <si>
    <t>300mm</t>
  </si>
  <si>
    <t>400mm</t>
  </si>
  <si>
    <t>15. 계량기 시험</t>
  </si>
  <si>
    <t>구경별
(mm)</t>
  </si>
  <si>
    <t>총    계</t>
  </si>
  <si>
    <t>수탁공사용</t>
  </si>
  <si>
    <t>교체용</t>
  </si>
  <si>
    <t>수복용</t>
  </si>
  <si>
    <t>이상시험</t>
  </si>
  <si>
    <t>양호</t>
  </si>
  <si>
    <t>불량</t>
  </si>
  <si>
    <t>설치위치</t>
  </si>
  <si>
    <t>설치일자</t>
  </si>
  <si>
    <t>형식</t>
  </si>
  <si>
    <t>시설용량</t>
  </si>
  <si>
    <t>사용약품</t>
  </si>
  <si>
    <t>비   룡
배수지</t>
  </si>
  <si>
    <t>동구 비룡동 
산 46-2번지</t>
  </si>
  <si>
    <t>차아염소산
나   트   륨</t>
  </si>
  <si>
    <t>관   저
배수지</t>
  </si>
  <si>
    <t>서구 관저동
168-3번지</t>
  </si>
  <si>
    <t>마   산
배수지</t>
  </si>
  <si>
    <t>동구 마산동
산 33-1번지</t>
  </si>
  <si>
    <t>구   즉
배수지</t>
  </si>
  <si>
    <t>유성  봉산동
산 22-6번지</t>
  </si>
  <si>
    <t>갑   동
배수지</t>
  </si>
  <si>
    <t>유성 덕명동
산 16-10</t>
  </si>
  <si>
    <t>동구 하소동
402번지</t>
  </si>
  <si>
    <t>대덕구 장동
119-6번지</t>
  </si>
  <si>
    <t xml:space="preserve">                단위 : 개소</t>
  </si>
  <si>
    <t>노 선 명</t>
  </si>
  <si>
    <t>시설기간</t>
  </si>
  <si>
    <t>수  용  시  설  현  황</t>
  </si>
  <si>
    <t>공동구 규격</t>
  </si>
  <si>
    <t>합      계</t>
  </si>
  <si>
    <t>상수도</t>
  </si>
  <si>
    <t xml:space="preserve"> D=300∼1100mm
 L=7,161m</t>
  </si>
  <si>
    <t>전   력</t>
  </si>
  <si>
    <t xml:space="preserve"> 송전선로 : 154,000V * 8회선
 배전선로 : 229,000V * 14회선</t>
  </si>
  <si>
    <t xml:space="preserve">통   신 </t>
  </si>
  <si>
    <t xml:space="preserve"> 동축케이블 : 32조 162,900회선
 광   케이블 : 25조 3,048코어</t>
  </si>
  <si>
    <t>대덕대로
(정부3청사
 ∼ 계룡로)</t>
  </si>
  <si>
    <t>91. 1. 31
∼'94. 6. 24</t>
  </si>
  <si>
    <t xml:space="preserve"> D=1000∼1100mm
 L=2,945m</t>
  </si>
  <si>
    <t>2.50m×2.00m
(계룡로 2.50m×3.10m)</t>
  </si>
  <si>
    <t xml:space="preserve"> 송전선로 : 154,000V * 4회선
 배전선로 : 229,000V * 7회선</t>
  </si>
  <si>
    <t xml:space="preserve"> 동축케이블 : 18조 56,700회선
 광   케이블 :   9조 1,032코어</t>
  </si>
  <si>
    <t>둔산대로
(누리APT ∼ 한밭대교)</t>
  </si>
  <si>
    <t>91. 1. 31
∼'94. 4. 30</t>
  </si>
  <si>
    <t xml:space="preserve"> D=500mm
 L=3,013m</t>
  </si>
  <si>
    <t>1.85m×2.10m</t>
  </si>
  <si>
    <t xml:space="preserve"> 동축케이블 : 7조 53,100회선
 광   케이블 : 8조 1,008코어</t>
  </si>
  <si>
    <t>문예공원로
(오정4가 ∼ 한가람APT)</t>
  </si>
  <si>
    <t>91. 1. 31
∼'92. 8. 20</t>
  </si>
  <si>
    <t xml:space="preserve"> D=300∼600mm
 L=1,203m</t>
  </si>
  <si>
    <t>1.95m×2.10m</t>
  </si>
  <si>
    <t xml:space="preserve"> ­</t>
  </si>
  <si>
    <t>점용면적(㎡)</t>
  </si>
  <si>
    <t>점용율(%)</t>
  </si>
  <si>
    <t>수용기관</t>
  </si>
  <si>
    <t>관리기관</t>
  </si>
  <si>
    <t>공동구 점용</t>
  </si>
  <si>
    <t>3개 기관</t>
  </si>
  <si>
    <t>대전광역시
상수도사업본부</t>
  </si>
  <si>
    <t>대전광역시
시설관리공단</t>
  </si>
  <si>
    <t>한   전</t>
  </si>
  <si>
    <t>한국전력공사</t>
  </si>
  <si>
    <t>통   신</t>
  </si>
  <si>
    <t>한국통신공사</t>
  </si>
  <si>
    <t xml:space="preserve">                       년도별
  구  분</t>
  </si>
  <si>
    <t>분담액(천원)</t>
  </si>
  <si>
    <t>분담율(%)</t>
  </si>
  <si>
    <t>분담금 내역</t>
  </si>
  <si>
    <t>업체명</t>
  </si>
  <si>
    <t>대표자</t>
  </si>
  <si>
    <t>수주건수
(건)</t>
  </si>
  <si>
    <t>수주액
(천원)</t>
  </si>
  <si>
    <t>20. 소화설비 현황</t>
  </si>
  <si>
    <t>총          계</t>
  </si>
  <si>
    <t>급    수     탑</t>
  </si>
  <si>
    <t>21. 저수조 현황</t>
  </si>
  <si>
    <t>구      분</t>
  </si>
  <si>
    <t>공동주택</t>
  </si>
  <si>
    <t>일반건물</t>
  </si>
  <si>
    <t>구             분</t>
  </si>
  <si>
    <t xml:space="preserve">자체 </t>
  </si>
  <si>
    <t>용역</t>
  </si>
  <si>
    <t>누수탐사</t>
  </si>
  <si>
    <t>급수전 탐사</t>
  </si>
  <si>
    <t>㎞</t>
  </si>
  <si>
    <t>누  수  발  견</t>
  </si>
  <si>
    <t>누수   방지량</t>
  </si>
  <si>
    <t>방지예상금액</t>
  </si>
  <si>
    <t>백만원</t>
  </si>
  <si>
    <t>생  산  단  가</t>
  </si>
  <si>
    <t>24. 생활민원 처리</t>
  </si>
  <si>
    <t>지상누수수선</t>
  </si>
  <si>
    <t>계량기 교체</t>
  </si>
  <si>
    <t>기    타
(출수불량 등)</t>
  </si>
  <si>
    <t>25. 수도계량기 교체</t>
  </si>
  <si>
    <t xml:space="preserve">                단위 : 전</t>
  </si>
  <si>
    <t>원 인 별</t>
  </si>
  <si>
    <t>유   성</t>
  </si>
  <si>
    <t>대   덕</t>
  </si>
  <si>
    <t>유효경과</t>
  </si>
  <si>
    <t>동      파</t>
  </si>
  <si>
    <t>불      회</t>
  </si>
  <si>
    <t>회      불</t>
  </si>
  <si>
    <t>파      손</t>
  </si>
  <si>
    <t xml:space="preserve">  기      타   </t>
  </si>
  <si>
    <t xml:space="preserve">구     분 </t>
  </si>
  <si>
    <t>구  별</t>
  </si>
  <si>
    <t>시설수
(개소)</t>
  </si>
  <si>
    <t>평균급수량
(㎥/일)</t>
  </si>
  <si>
    <t>총      괄</t>
  </si>
  <si>
    <t>소규모 급수시설</t>
  </si>
  <si>
    <t>27. 중수도 현황</t>
  </si>
  <si>
    <t>건축물명</t>
  </si>
  <si>
    <t>건   축
연면적
(㎡)</t>
  </si>
  <si>
    <t>처리용량
(㎥/일)</t>
  </si>
  <si>
    <t>중 수 도
이용수량
(㎥/일)</t>
  </si>
  <si>
    <t>설   치
완료일</t>
  </si>
  <si>
    <t>가   동
개시일</t>
  </si>
  <si>
    <t>중수도
주용도</t>
  </si>
  <si>
    <t>5개소</t>
  </si>
  <si>
    <t>청소,화장실
  세정수</t>
  </si>
  <si>
    <t>"</t>
  </si>
  <si>
    <t>한국수자원공사</t>
  </si>
  <si>
    <t>대덕 연축동 
      산 6-2</t>
  </si>
  <si>
    <t>9. 정수장 전력사용량</t>
  </si>
  <si>
    <t>증감량</t>
  </si>
  <si>
    <t>증감율(%)</t>
  </si>
  <si>
    <t>10. 정수약품사용량</t>
  </si>
  <si>
    <t>약품종류</t>
  </si>
  <si>
    <t>액체염소</t>
  </si>
  <si>
    <t>톤</t>
  </si>
  <si>
    <t>응집제(PAC)</t>
  </si>
  <si>
    <t>분말칼키</t>
  </si>
  <si>
    <t>활성탄</t>
  </si>
  <si>
    <t>고분자응집제</t>
  </si>
  <si>
    <t xml:space="preserve">    년도별
  월 별 </t>
  </si>
  <si>
    <t>송    촌</t>
  </si>
  <si>
    <t>회    덕</t>
  </si>
  <si>
    <t>폐수량</t>
  </si>
  <si>
    <t>처리비용</t>
  </si>
  <si>
    <t xml:space="preserve">             단위 : 톤, 천원</t>
  </si>
  <si>
    <t>처리량</t>
  </si>
  <si>
    <t xml:space="preserve">                    단위 : ㎥</t>
  </si>
  <si>
    <t>방류수량</t>
  </si>
  <si>
    <t>여포수량</t>
  </si>
  <si>
    <t>구   분</t>
  </si>
  <si>
    <t>가. 도수관 경년별(서구)</t>
  </si>
  <si>
    <t xml:space="preserve">            단위 : m</t>
  </si>
  <si>
    <t xml:space="preserve">        단위 : m</t>
  </si>
  <si>
    <t>나. 도수관 경년별(대덕)</t>
  </si>
  <si>
    <t xml:space="preserve">  단위 : m</t>
  </si>
  <si>
    <t xml:space="preserve">               단위 : m</t>
  </si>
  <si>
    <t>소 계</t>
  </si>
  <si>
    <t xml:space="preserve">    3. 배수관 경년별 총괄</t>
  </si>
  <si>
    <t>가. 배수관 경년별(동구)</t>
  </si>
  <si>
    <t xml:space="preserve"> </t>
  </si>
  <si>
    <t>나. 배수관 경년별(중구)</t>
  </si>
  <si>
    <t xml:space="preserve">                        단위 : m</t>
  </si>
  <si>
    <t xml:space="preserve">                            단위 : m</t>
  </si>
  <si>
    <t>다. 배수관 경년별(서구)</t>
  </si>
  <si>
    <t xml:space="preserve">                               단위 : m</t>
  </si>
  <si>
    <t>라. 배수관 경년별(유성)</t>
  </si>
  <si>
    <t xml:space="preserve">                      단위 : m</t>
  </si>
  <si>
    <t>마. 배수관 경년별(대덕)</t>
  </si>
  <si>
    <t xml:space="preserve">       4. 급수관 경년별 총괄</t>
  </si>
  <si>
    <t xml:space="preserve">      4. 급수관 경년별 총괄</t>
  </si>
  <si>
    <t xml:space="preserve">   가. 급수관 경년별(동구)</t>
  </si>
  <si>
    <t xml:space="preserve">    가. 급수관 경년별(동구)</t>
  </si>
  <si>
    <t xml:space="preserve">    다. 급수관 경년별(서구)</t>
  </si>
  <si>
    <t xml:space="preserve">    라. 급수관 경년별(유성)</t>
  </si>
  <si>
    <t xml:space="preserve">    마. 급수관 경년별(대덕)</t>
  </si>
  <si>
    <t xml:space="preserve">  </t>
  </si>
  <si>
    <t>PEP관(PFP, PLP)</t>
  </si>
  <si>
    <t>단위 : ㎥</t>
  </si>
  <si>
    <t xml:space="preserve">         1. 수도관 총괄현황</t>
    <phoneticPr fontId="65" type="noConversion"/>
  </si>
  <si>
    <r>
      <t>Φ2</t>
    </r>
    <r>
      <rPr>
        <sz val="11"/>
        <color indexed="8"/>
        <rFont val="돋움"/>
        <family val="3"/>
        <charset val="129"/>
      </rPr>
      <t>,</t>
    </r>
    <r>
      <rPr>
        <sz val="11"/>
        <color indexed="8"/>
        <rFont val="돋움"/>
        <family val="3"/>
        <charset val="129"/>
      </rPr>
      <t>400</t>
    </r>
    <phoneticPr fontId="65" type="noConversion"/>
  </si>
  <si>
    <t>가. 경년별 수도관 현황</t>
    <phoneticPr fontId="65" type="noConversion"/>
  </si>
  <si>
    <t>나. 구별 경년별 현황</t>
    <phoneticPr fontId="65" type="noConversion"/>
  </si>
  <si>
    <t>시   설   용   량
(공업용수)</t>
    <phoneticPr fontId="65" type="noConversion"/>
  </si>
  <si>
    <t>21~25년</t>
    <phoneticPr fontId="65" type="noConversion"/>
  </si>
  <si>
    <t>26~30년</t>
    <phoneticPr fontId="65" type="noConversion"/>
  </si>
  <si>
    <t>31년이상</t>
    <phoneticPr fontId="65" type="noConversion"/>
  </si>
  <si>
    <t xml:space="preserve">                    </t>
    <phoneticPr fontId="65" type="noConversion"/>
  </si>
  <si>
    <t xml:space="preserve">                                </t>
    <phoneticPr fontId="65" type="noConversion"/>
  </si>
  <si>
    <t>년
간
생
산
량</t>
    <phoneticPr fontId="65" type="noConversion"/>
  </si>
  <si>
    <t>닥타일주철관</t>
    <phoneticPr fontId="65" type="noConversion"/>
  </si>
  <si>
    <t>회주철관</t>
    <phoneticPr fontId="65" type="noConversion"/>
  </si>
  <si>
    <t>유성구</t>
    <phoneticPr fontId="65" type="noConversion"/>
  </si>
  <si>
    <t>합  계</t>
    <phoneticPr fontId="65" type="noConversion"/>
  </si>
  <si>
    <t>동  구</t>
    <phoneticPr fontId="65" type="noConversion"/>
  </si>
  <si>
    <t>중  구</t>
    <phoneticPr fontId="65" type="noConversion"/>
  </si>
  <si>
    <t>서  구</t>
    <phoneticPr fontId="65" type="noConversion"/>
  </si>
  <si>
    <t>닥타일주철관</t>
    <phoneticPr fontId="65" type="noConversion"/>
  </si>
  <si>
    <t>21-1. 지하 및 고가 저수조 현황</t>
    <phoneticPr fontId="65" type="noConversion"/>
  </si>
  <si>
    <t>지하저수조</t>
  </si>
  <si>
    <t>고가저수조</t>
    <phoneticPr fontId="65" type="noConversion"/>
  </si>
  <si>
    <t xml:space="preserve">22. 지하누수탐사 </t>
    <phoneticPr fontId="65" type="noConversion"/>
  </si>
  <si>
    <t>계</t>
    <phoneticPr fontId="65" type="noConversion"/>
  </si>
  <si>
    <t>대덕구</t>
    <phoneticPr fontId="65" type="noConversion"/>
  </si>
  <si>
    <t>23. 누수 총괄현황</t>
    <phoneticPr fontId="65" type="noConversion"/>
  </si>
  <si>
    <t>비  율 (%)</t>
    <phoneticPr fontId="65" type="noConversion"/>
  </si>
  <si>
    <t>마을 상수도</t>
    <phoneticPr fontId="65" type="noConversion"/>
  </si>
  <si>
    <t>26. 마을상수도 현황</t>
    <phoneticPr fontId="65" type="noConversion"/>
  </si>
  <si>
    <t>신탄진정수장</t>
    <phoneticPr fontId="65" type="noConversion"/>
  </si>
  <si>
    <t xml:space="preserve">     단위 : ㎾</t>
    <phoneticPr fontId="65" type="noConversion"/>
  </si>
  <si>
    <t>송촌정수장
(회덕 포함)</t>
    <phoneticPr fontId="65" type="noConversion"/>
  </si>
  <si>
    <t>천㎥/년</t>
    <phoneticPr fontId="65" type="noConversion"/>
  </si>
  <si>
    <t>동구</t>
    <phoneticPr fontId="65" type="noConversion"/>
  </si>
  <si>
    <t>총 세 대 수</t>
    <phoneticPr fontId="65" type="noConversion"/>
  </si>
  <si>
    <t>중구</t>
    <phoneticPr fontId="65" type="noConversion"/>
  </si>
  <si>
    <t>서구</t>
    <phoneticPr fontId="65" type="noConversion"/>
  </si>
  <si>
    <t>유성</t>
    <phoneticPr fontId="65" type="noConversion"/>
  </si>
  <si>
    <t>대덕</t>
    <phoneticPr fontId="65" type="noConversion"/>
  </si>
  <si>
    <t>11. 제수밸브 현황</t>
    <phoneticPr fontId="65" type="noConversion"/>
  </si>
  <si>
    <t xml:space="preserve">  단위 : m</t>
    <phoneticPr fontId="65" type="noConversion"/>
  </si>
  <si>
    <t xml:space="preserve">                단위 : m</t>
    <phoneticPr fontId="65" type="noConversion"/>
  </si>
  <si>
    <t xml:space="preserve">            단위 : m</t>
    <phoneticPr fontId="65" type="noConversion"/>
  </si>
  <si>
    <t xml:space="preserve">                 단위 : m</t>
    <phoneticPr fontId="65" type="noConversion"/>
  </si>
  <si>
    <t>증   감</t>
    <phoneticPr fontId="65" type="noConversion"/>
  </si>
  <si>
    <t>단  위</t>
    <phoneticPr fontId="65" type="noConversion"/>
  </si>
  <si>
    <t>급수세대수</t>
    <phoneticPr fontId="65" type="noConversion"/>
  </si>
  <si>
    <t xml:space="preserve">               단위 : ㎥, 천원</t>
    <phoneticPr fontId="65" type="noConversion"/>
  </si>
  <si>
    <t>단위 : 지</t>
    <phoneticPr fontId="65" type="noConversion"/>
  </si>
  <si>
    <t xml:space="preserve">                           단위 : 단지, 개소</t>
    <phoneticPr fontId="65" type="noConversion"/>
  </si>
  <si>
    <t>닥타일
주철관</t>
    <phoneticPr fontId="65" type="noConversion"/>
  </si>
  <si>
    <t xml:space="preserve"> 회주철관</t>
    <phoneticPr fontId="65" type="noConversion"/>
  </si>
  <si>
    <t>정    수    장    별</t>
    <phoneticPr fontId="65" type="noConversion"/>
  </si>
  <si>
    <t>합          계</t>
    <phoneticPr fontId="65" type="noConversion"/>
  </si>
  <si>
    <t>회덕 정수장</t>
    <phoneticPr fontId="65" type="noConversion"/>
  </si>
  <si>
    <t>월평 정수장</t>
    <phoneticPr fontId="65" type="noConversion"/>
  </si>
  <si>
    <t>1㎾당 정수 생산량(㎥)</t>
    <phoneticPr fontId="65" type="noConversion"/>
  </si>
  <si>
    <t>26∼30년</t>
    <phoneticPr fontId="65" type="noConversion"/>
  </si>
  <si>
    <t xml:space="preserve">                        단위 : ㎞</t>
    <phoneticPr fontId="65" type="noConversion"/>
  </si>
  <si>
    <t xml:space="preserve">       (단위 : 개)</t>
    <phoneticPr fontId="65" type="noConversion"/>
  </si>
  <si>
    <t>증    감</t>
    <phoneticPr fontId="65" type="noConversion"/>
  </si>
  <si>
    <t>소 석 회
(수산화나트륨)</t>
    <phoneticPr fontId="65" type="noConversion"/>
  </si>
  <si>
    <t>신탄진 정수장
(삼정 취수장 포함)</t>
    <phoneticPr fontId="65" type="noConversion"/>
  </si>
  <si>
    <t>유  성</t>
    <phoneticPr fontId="65" type="noConversion"/>
  </si>
  <si>
    <t>대  덕</t>
    <phoneticPr fontId="65" type="noConversion"/>
  </si>
  <si>
    <t>소  계</t>
    <phoneticPr fontId="65" type="noConversion"/>
  </si>
  <si>
    <t>PEP관(PFP)</t>
    <phoneticPr fontId="65" type="noConversion"/>
  </si>
  <si>
    <t>PEP관
(PFP)</t>
    <phoneticPr fontId="65" type="noConversion"/>
  </si>
  <si>
    <t xml:space="preserve">        (단위 : 세대, 명)</t>
    <phoneticPr fontId="65" type="noConversion"/>
  </si>
  <si>
    <t xml:space="preserve">     단위 : m</t>
    <phoneticPr fontId="65" type="noConversion"/>
  </si>
  <si>
    <t xml:space="preserve">                                 단위 : m</t>
    <phoneticPr fontId="65" type="noConversion"/>
  </si>
  <si>
    <t xml:space="preserve">   단위 : m</t>
    <phoneticPr fontId="65" type="noConversion"/>
  </si>
  <si>
    <t>단위 : m</t>
    <phoneticPr fontId="65" type="noConversion"/>
  </si>
  <si>
    <t xml:space="preserve">                        단위 : m</t>
    <phoneticPr fontId="65" type="noConversion"/>
  </si>
  <si>
    <t xml:space="preserve">                          단위 : m</t>
    <phoneticPr fontId="65" type="noConversion"/>
  </si>
  <si>
    <t xml:space="preserve">                            단위 : m</t>
    <phoneticPr fontId="65" type="noConversion"/>
  </si>
  <si>
    <t xml:space="preserve">                         단위 : m</t>
    <phoneticPr fontId="65" type="noConversion"/>
  </si>
  <si>
    <t xml:space="preserve">                     단위 : m</t>
    <phoneticPr fontId="65" type="noConversion"/>
  </si>
  <si>
    <t>-</t>
    <phoneticPr fontId="65" type="noConversion"/>
  </si>
  <si>
    <t>송촌정수장, 수도기술연구소
수도시설관리소(중리취수장)</t>
    <phoneticPr fontId="65" type="noConversion"/>
  </si>
  <si>
    <t>구경부적정</t>
  </si>
  <si>
    <t>1,2,3,4공단</t>
  </si>
  <si>
    <t>지하저수조</t>
    <phoneticPr fontId="65" type="noConversion"/>
  </si>
  <si>
    <t>효   동</t>
    <phoneticPr fontId="65" type="noConversion"/>
  </si>
  <si>
    <t>가양1동</t>
    <phoneticPr fontId="65" type="noConversion"/>
  </si>
  <si>
    <t>가양2동</t>
    <phoneticPr fontId="65" type="noConversion"/>
  </si>
  <si>
    <t>성남동</t>
    <phoneticPr fontId="65" type="noConversion"/>
  </si>
  <si>
    <t>삼성동</t>
    <phoneticPr fontId="65" type="noConversion"/>
  </si>
  <si>
    <t xml:space="preserve">작성요령 </t>
    <phoneticPr fontId="65" type="noConversion"/>
  </si>
  <si>
    <t>일일최대 취수량 - 생활용수 + 공업용수의 최대 생산일</t>
    <phoneticPr fontId="65" type="noConversion"/>
  </si>
  <si>
    <t>생활용수 일일최대취수량 - 송촌 + 월평 + 신탄진 + 회덕 = 최대취수량</t>
    <phoneticPr fontId="65" type="noConversion"/>
  </si>
  <si>
    <t>사업소별 일일최대취수량 - 사업소별 최대생산량</t>
    <phoneticPr fontId="65" type="noConversion"/>
  </si>
  <si>
    <t>98.7.1</t>
  </si>
  <si>
    <t>구분</t>
    <phoneticPr fontId="65" type="noConversion"/>
  </si>
  <si>
    <t>1. 구별 기본현황</t>
    <phoneticPr fontId="65" type="noConversion"/>
  </si>
  <si>
    <t xml:space="preserve">                 구   별
    구    분</t>
  </si>
  <si>
    <t>소화전</t>
    <phoneticPr fontId="65" type="noConversion"/>
  </si>
  <si>
    <t>지상식</t>
    <phoneticPr fontId="65" type="noConversion"/>
  </si>
  <si>
    <t>φ400이상</t>
  </si>
  <si>
    <t>저    수     조</t>
  </si>
  <si>
    <t xml:space="preserve">              단위 : 개소</t>
  </si>
  <si>
    <t>한국에너지기술
연구원 그린빌딩</t>
  </si>
  <si>
    <t>유성구 장동
        71-2</t>
  </si>
  <si>
    <t>대전광역시청</t>
  </si>
  <si>
    <t>서구 둔산동
       1420</t>
  </si>
  <si>
    <t>99.11.23</t>
  </si>
  <si>
    <t>99.12.27</t>
  </si>
  <si>
    <t>정부대전청사</t>
  </si>
  <si>
    <t>서구 만년동
       920</t>
  </si>
  <si>
    <t>97.12.20</t>
  </si>
  <si>
    <t>99.1.3</t>
  </si>
  <si>
    <t>롯대 백화점</t>
  </si>
  <si>
    <t>서구 괴정동
     423-31</t>
  </si>
  <si>
    <t>99.12.31</t>
  </si>
  <si>
    <t>00.3.17</t>
  </si>
  <si>
    <t xml:space="preserve">                단위 : ㎥,  %</t>
    <phoneticPr fontId="65" type="noConversion"/>
  </si>
  <si>
    <t>구     분</t>
    <phoneticPr fontId="65" type="noConversion"/>
  </si>
  <si>
    <t>수량</t>
  </si>
  <si>
    <t>비율</t>
  </si>
  <si>
    <t>일 생 산 능 력</t>
  </si>
  <si>
    <t>공업용수
 포      함</t>
  </si>
  <si>
    <t>일평균 생산량</t>
  </si>
  <si>
    <t>유
효
수
량</t>
    <phoneticPr fontId="65" type="noConversion"/>
  </si>
  <si>
    <t>유
수
수
량</t>
    <phoneticPr fontId="65" type="noConversion"/>
  </si>
  <si>
    <t>기      타</t>
  </si>
  <si>
    <t>무
수
수
량</t>
    <phoneticPr fontId="65" type="noConversion"/>
  </si>
  <si>
    <t>공공수량</t>
  </si>
  <si>
    <t>부정사용량</t>
  </si>
  <si>
    <t>무
효
수
량</t>
    <phoneticPr fontId="65" type="noConversion"/>
  </si>
  <si>
    <t>조정감액수량</t>
  </si>
  <si>
    <t>누    수    량</t>
  </si>
  <si>
    <t>기            타</t>
  </si>
  <si>
    <t>* 총생산량 : 정수장 배수유량계를 통과한 유량 합계</t>
    <phoneticPr fontId="65" type="noConversion"/>
  </si>
  <si>
    <t>* 유효수량 : 사용상 유효하다고 인정되는 수량</t>
    <phoneticPr fontId="65" type="noConversion"/>
  </si>
  <si>
    <t>* 유수수량 : 수도요금으로 징수되는  수량</t>
    <phoneticPr fontId="65" type="noConversion"/>
  </si>
  <si>
    <t>* 무효수량 : 사용상 무효라고 인정되는 수량</t>
    <phoneticPr fontId="65" type="noConversion"/>
  </si>
  <si>
    <t>* 무수수량 : 유효수량중 수입이 없는 수량</t>
    <phoneticPr fontId="65" type="noConversion"/>
  </si>
  <si>
    <t>합           계</t>
    <phoneticPr fontId="65" type="noConversion"/>
  </si>
  <si>
    <t xml:space="preserve">수도사업
용수량 </t>
    <phoneticPr fontId="65" type="noConversion"/>
  </si>
  <si>
    <t>계 량 기
불감수량</t>
    <phoneticPr fontId="65" type="noConversion"/>
  </si>
  <si>
    <t>소     계</t>
    <phoneticPr fontId="65" type="noConversion"/>
  </si>
  <si>
    <t>분  수 량</t>
    <phoneticPr fontId="65" type="noConversion"/>
  </si>
  <si>
    <t>요금수량</t>
    <phoneticPr fontId="65" type="noConversion"/>
  </si>
  <si>
    <t>소계</t>
    <phoneticPr fontId="65" type="noConversion"/>
  </si>
  <si>
    <t>합       계</t>
    <phoneticPr fontId="65" type="noConversion"/>
  </si>
  <si>
    <t>년간 총생산량</t>
    <phoneticPr fontId="65" type="noConversion"/>
  </si>
  <si>
    <t>계(건)</t>
    <phoneticPr fontId="65" type="noConversion"/>
  </si>
  <si>
    <t>비   고</t>
    <phoneticPr fontId="65" type="noConversion"/>
  </si>
  <si>
    <t>지  하  누  수</t>
    <phoneticPr fontId="65" type="noConversion"/>
  </si>
  <si>
    <t>구  분</t>
    <phoneticPr fontId="65" type="noConversion"/>
  </si>
  <si>
    <t>노  후</t>
    <phoneticPr fontId="65" type="noConversion"/>
  </si>
  <si>
    <t>시공자재
불     량</t>
    <phoneticPr fontId="65" type="noConversion"/>
  </si>
  <si>
    <t>충격하중</t>
    <phoneticPr fontId="65" type="noConversion"/>
  </si>
  <si>
    <t>지반침하</t>
    <phoneticPr fontId="65" type="noConversion"/>
  </si>
  <si>
    <t>부  식</t>
    <phoneticPr fontId="65" type="noConversion"/>
  </si>
  <si>
    <t>폐관미비</t>
    <phoneticPr fontId="65" type="noConversion"/>
  </si>
  <si>
    <t>고 수 압</t>
    <phoneticPr fontId="65" type="noConversion"/>
  </si>
  <si>
    <t>타공사파손</t>
    <phoneticPr fontId="65" type="noConversion"/>
  </si>
  <si>
    <t>기   타</t>
    <phoneticPr fontId="65" type="noConversion"/>
  </si>
  <si>
    <t>비율(%)</t>
    <phoneticPr fontId="65" type="noConversion"/>
  </si>
  <si>
    <t>중   구</t>
    <phoneticPr fontId="65" type="noConversion"/>
  </si>
  <si>
    <t>서   구</t>
    <phoneticPr fontId="65" type="noConversion"/>
  </si>
  <si>
    <t>합 계</t>
    <phoneticPr fontId="65" type="noConversion"/>
  </si>
  <si>
    <t>서 구</t>
    <phoneticPr fontId="65" type="noConversion"/>
  </si>
  <si>
    <t>동 구</t>
    <phoneticPr fontId="65" type="noConversion"/>
  </si>
  <si>
    <t>중 구</t>
    <phoneticPr fontId="65" type="noConversion"/>
  </si>
  <si>
    <t xml:space="preserve">   나. 급수관 경년별(중구)</t>
    <phoneticPr fontId="65" type="noConversion"/>
  </si>
  <si>
    <t xml:space="preserve">                     단위 : ㎥</t>
    <phoneticPr fontId="65" type="noConversion"/>
  </si>
  <si>
    <t xml:space="preserve">  단위 : m</t>
    <phoneticPr fontId="65" type="noConversion"/>
  </si>
  <si>
    <t xml:space="preserve">       단위 : m</t>
    <phoneticPr fontId="65" type="noConversion"/>
  </si>
  <si>
    <t xml:space="preserve">        단위 : m</t>
    <phoneticPr fontId="65" type="noConversion"/>
  </si>
  <si>
    <t>합계</t>
    <phoneticPr fontId="65" type="noConversion"/>
  </si>
  <si>
    <t>동구</t>
    <phoneticPr fontId="65" type="noConversion"/>
  </si>
  <si>
    <t>중구</t>
    <phoneticPr fontId="65" type="noConversion"/>
  </si>
  <si>
    <t>서구</t>
    <phoneticPr fontId="65" type="noConversion"/>
  </si>
  <si>
    <t>유성구</t>
    <phoneticPr fontId="65" type="noConversion"/>
  </si>
  <si>
    <t>대덕구</t>
    <phoneticPr fontId="65" type="noConversion"/>
  </si>
  <si>
    <t>계</t>
    <phoneticPr fontId="65" type="noConversion"/>
  </si>
  <si>
    <t>누계</t>
    <phoneticPr fontId="65" type="noConversion"/>
  </si>
  <si>
    <t>지하식</t>
    <phoneticPr fontId="65" type="noConversion"/>
  </si>
  <si>
    <t xml:space="preserve">              사업소별
  구    분</t>
    <phoneticPr fontId="65" type="noConversion"/>
  </si>
  <si>
    <t>`</t>
    <phoneticPr fontId="65" type="noConversion"/>
  </si>
  <si>
    <t>저수조
(㎥)</t>
    <phoneticPr fontId="65" type="noConversion"/>
  </si>
  <si>
    <t>PEP관(PFP)</t>
    <phoneticPr fontId="65" type="noConversion"/>
  </si>
  <si>
    <t>PEP관(PFP)</t>
    <phoneticPr fontId="65" type="noConversion"/>
  </si>
  <si>
    <t>수탁공사</t>
    <phoneticPr fontId="65" type="noConversion"/>
  </si>
  <si>
    <t>폐쇄</t>
    <phoneticPr fontId="65" type="noConversion"/>
  </si>
  <si>
    <t>증감</t>
    <phoneticPr fontId="65" type="noConversion"/>
  </si>
  <si>
    <t xml:space="preserve">    사. 급수관 신설.교체.폐쇄(총괄)</t>
    <phoneticPr fontId="65" type="noConversion"/>
  </si>
  <si>
    <t>아. 배수관 신설.교체.폐쇄(총괄)</t>
    <phoneticPr fontId="65" type="noConversion"/>
  </si>
  <si>
    <t>PEP관(PFP)</t>
    <phoneticPr fontId="65" type="noConversion"/>
  </si>
  <si>
    <t>회주철관</t>
    <phoneticPr fontId="65" type="noConversion"/>
  </si>
  <si>
    <t>닥타일주철관</t>
    <phoneticPr fontId="65" type="noConversion"/>
  </si>
  <si>
    <t>시멘트라이닝주철관</t>
    <phoneticPr fontId="65" type="noConversion"/>
  </si>
  <si>
    <t>년도별</t>
    <phoneticPr fontId="65" type="noConversion"/>
  </si>
  <si>
    <t>1일
평
균
생
산
량</t>
    <phoneticPr fontId="65" type="noConversion"/>
  </si>
  <si>
    <t>1인
1일
급
수
량</t>
    <phoneticPr fontId="65" type="noConversion"/>
  </si>
  <si>
    <t>PEP관
(PFP)</t>
    <phoneticPr fontId="65" type="noConversion"/>
  </si>
  <si>
    <t>시멘트라이닝
주철관</t>
    <phoneticPr fontId="65" type="noConversion"/>
  </si>
  <si>
    <t xml:space="preserve"> 회주철관</t>
    <phoneticPr fontId="65" type="noConversion"/>
  </si>
  <si>
    <t>닥타일
주철관</t>
    <phoneticPr fontId="65" type="noConversion"/>
  </si>
  <si>
    <t>PEP(PFP)관</t>
    <phoneticPr fontId="65" type="noConversion"/>
  </si>
  <si>
    <t>계</t>
    <phoneticPr fontId="65" type="noConversion"/>
  </si>
  <si>
    <t>유량계
설  치</t>
    <phoneticPr fontId="65" type="noConversion"/>
  </si>
  <si>
    <t>유량계
미설치</t>
    <phoneticPr fontId="65" type="noConversion"/>
  </si>
  <si>
    <t>계</t>
    <phoneticPr fontId="65" type="noConversion"/>
  </si>
  <si>
    <t>유량계
설  치</t>
    <phoneticPr fontId="65" type="noConversion"/>
  </si>
  <si>
    <t>소계
(분기관)</t>
    <phoneticPr fontId="65" type="noConversion"/>
  </si>
  <si>
    <t>비     고</t>
    <phoneticPr fontId="65" type="noConversion"/>
  </si>
  <si>
    <t>관 로 탐 사</t>
    <phoneticPr fontId="65" type="noConversion"/>
  </si>
  <si>
    <t>2000.3.8</t>
    <phoneticPr fontId="65" type="noConversion"/>
  </si>
  <si>
    <t>현재가동
중지됨</t>
    <phoneticPr fontId="65" type="noConversion"/>
  </si>
  <si>
    <t>차아염소산나트륨</t>
    <phoneticPr fontId="65" type="noConversion"/>
  </si>
  <si>
    <t>증    감</t>
    <phoneticPr fontId="65" type="noConversion"/>
  </si>
  <si>
    <t xml:space="preserve">         년도별
 월 별 </t>
    <phoneticPr fontId="65" type="noConversion"/>
  </si>
  <si>
    <t xml:space="preserve">         년도별
월 별 </t>
    <phoneticPr fontId="65" type="noConversion"/>
  </si>
  <si>
    <t>회주철관</t>
    <phoneticPr fontId="65" type="noConversion"/>
  </si>
  <si>
    <t>닥타일주철관</t>
    <phoneticPr fontId="65" type="noConversion"/>
  </si>
  <si>
    <t>시멘트라이닝
주    철    관</t>
    <phoneticPr fontId="65" type="noConversion"/>
  </si>
  <si>
    <t>ㅡ 2008.1.1일 회덕정수장 생활용수휴지
   (60천㎥/일)</t>
    <phoneticPr fontId="65" type="noConversion"/>
  </si>
  <si>
    <t>20-1. 5개구별 현황</t>
    <phoneticPr fontId="65" type="noConversion"/>
  </si>
  <si>
    <t xml:space="preserve">           1,350
           (90)</t>
    <phoneticPr fontId="65" type="noConversion"/>
  </si>
  <si>
    <t xml:space="preserve">     구 분
 월 별 </t>
    <phoneticPr fontId="65" type="noConversion"/>
  </si>
  <si>
    <t>노은1동</t>
    <phoneticPr fontId="65" type="noConversion"/>
  </si>
  <si>
    <t>노은2동</t>
    <phoneticPr fontId="65" type="noConversion"/>
  </si>
  <si>
    <t>수도
시설</t>
    <phoneticPr fontId="65" type="noConversion"/>
  </si>
  <si>
    <t xml:space="preserve">                단위 : 건</t>
    <phoneticPr fontId="65" type="noConversion"/>
  </si>
  <si>
    <t>구 분</t>
    <phoneticPr fontId="65" type="noConversion"/>
  </si>
  <si>
    <t>비  율 (%)</t>
    <phoneticPr fontId="65" type="noConversion"/>
  </si>
  <si>
    <t>계  (건)</t>
    <phoneticPr fontId="65" type="noConversion"/>
  </si>
  <si>
    <t>지상누수</t>
    <phoneticPr fontId="65" type="noConversion"/>
  </si>
  <si>
    <t>소    계</t>
    <phoneticPr fontId="65" type="noConversion"/>
  </si>
  <si>
    <t>도로누수</t>
    <phoneticPr fontId="65" type="noConversion"/>
  </si>
  <si>
    <t>계량기전
누      수</t>
    <phoneticPr fontId="65" type="noConversion"/>
  </si>
  <si>
    <t>계량기통내
 누      수</t>
    <phoneticPr fontId="65" type="noConversion"/>
  </si>
  <si>
    <t>구  분</t>
    <phoneticPr fontId="65" type="noConversion"/>
  </si>
  <si>
    <t>계</t>
    <phoneticPr fontId="65" type="noConversion"/>
  </si>
  <si>
    <t>관종별 누수</t>
    <phoneticPr fontId="65" type="noConversion"/>
  </si>
  <si>
    <t>부속자재별 누수</t>
    <phoneticPr fontId="65" type="noConversion"/>
  </si>
  <si>
    <t>PVC</t>
    <phoneticPr fontId="65" type="noConversion"/>
  </si>
  <si>
    <t>PE</t>
    <phoneticPr fontId="65" type="noConversion"/>
  </si>
  <si>
    <t>주철관</t>
    <phoneticPr fontId="65" type="noConversion"/>
  </si>
  <si>
    <t>STS</t>
    <phoneticPr fontId="65" type="noConversion"/>
  </si>
  <si>
    <t>도복장강관</t>
    <phoneticPr fontId="65" type="noConversion"/>
  </si>
  <si>
    <t>기타관</t>
    <phoneticPr fontId="65" type="noConversion"/>
  </si>
  <si>
    <t>계량기통내</t>
    <phoneticPr fontId="65" type="noConversion"/>
  </si>
  <si>
    <t>새들분수전</t>
    <phoneticPr fontId="65" type="noConversion"/>
  </si>
  <si>
    <t>기  타</t>
    <phoneticPr fontId="65" type="noConversion"/>
  </si>
  <si>
    <t>누수(건)</t>
    <phoneticPr fontId="65" type="noConversion"/>
  </si>
  <si>
    <t>중구</t>
    <phoneticPr fontId="65" type="noConversion"/>
  </si>
  <si>
    <t>서구</t>
    <phoneticPr fontId="65" type="noConversion"/>
  </si>
  <si>
    <t>유성</t>
    <phoneticPr fontId="65" type="noConversion"/>
  </si>
  <si>
    <t>대덕</t>
    <phoneticPr fontId="65" type="noConversion"/>
  </si>
  <si>
    <t>비율(%)</t>
    <phoneticPr fontId="65" type="noConversion"/>
  </si>
  <si>
    <t>관연장
(km)</t>
    <phoneticPr fontId="65" type="noConversion"/>
  </si>
  <si>
    <t>연장대비
(건/km)</t>
    <phoneticPr fontId="65" type="noConversion"/>
  </si>
  <si>
    <t>소화전</t>
    <phoneticPr fontId="65" type="noConversion"/>
  </si>
  <si>
    <t>계</t>
    <phoneticPr fontId="65" type="noConversion"/>
  </si>
  <si>
    <t>지상식</t>
    <phoneticPr fontId="65" type="noConversion"/>
  </si>
  <si>
    <t>지하식</t>
    <phoneticPr fontId="65" type="noConversion"/>
  </si>
  <si>
    <t>지하 저수 조</t>
    <phoneticPr fontId="65" type="noConversion"/>
  </si>
  <si>
    <t xml:space="preserve">     년도별        월별</t>
    <phoneticPr fontId="65" type="noConversion"/>
  </si>
  <si>
    <t>제 수 밸 브</t>
    <phoneticPr fontId="65" type="noConversion"/>
  </si>
  <si>
    <r>
      <t xml:space="preserve"> </t>
    </r>
    <r>
      <rPr>
        <sz val="11"/>
        <rFont val="돋움"/>
        <family val="3"/>
        <charset val="129"/>
      </rPr>
      <t xml:space="preserve"> </t>
    </r>
    <r>
      <rPr>
        <sz val="11"/>
        <rFont val="돋움"/>
        <family val="3"/>
        <charset val="129"/>
      </rPr>
      <t xml:space="preserve"> * 생산량이</t>
    </r>
    <r>
      <rPr>
        <sz val="11"/>
        <rFont val="돋움"/>
        <family val="3"/>
        <charset val="129"/>
      </rPr>
      <t xml:space="preserve"> 기준임</t>
    </r>
    <phoneticPr fontId="65" type="noConversion"/>
  </si>
  <si>
    <t>23-1. 원인별 누수분석</t>
    <phoneticPr fontId="65" type="noConversion"/>
  </si>
  <si>
    <t>23-2. 관종별 누수분석</t>
    <phoneticPr fontId="65" type="noConversion"/>
  </si>
  <si>
    <t xml:space="preserve"> </t>
    <phoneticPr fontId="65" type="noConversion"/>
  </si>
  <si>
    <t>5. 원수 취수량</t>
    <phoneticPr fontId="65" type="noConversion"/>
  </si>
  <si>
    <t xml:space="preserve"> </t>
    <phoneticPr fontId="65" type="noConversion"/>
  </si>
  <si>
    <t xml:space="preserve"> ※ 송촌정수장 슬러지 처리설비 설치 완료로 가동개시(`11.10.13) 신고,  10월 중순부터 하천 직방류로 하수처리비용 없음</t>
    <phoneticPr fontId="65" type="noConversion"/>
  </si>
  <si>
    <t>* 분 수 량 :  타 수도사업자에게 공급하는 수량</t>
    <phoneticPr fontId="65" type="noConversion"/>
  </si>
  <si>
    <t>* 유 수  율 : 유수수량(요금수량,분수량)/총생산량</t>
    <phoneticPr fontId="65" type="noConversion"/>
  </si>
  <si>
    <t>4. 생산량(유수율) 분석</t>
    <phoneticPr fontId="65" type="noConversion"/>
  </si>
  <si>
    <t xml:space="preserve"> </t>
    <phoneticPr fontId="65" type="noConversion"/>
  </si>
  <si>
    <t xml:space="preserve">  * 연간부과량은 계룡시, 세종시 분수량  별도임.</t>
    <phoneticPr fontId="65" type="noConversion"/>
  </si>
  <si>
    <t xml:space="preserve"> </t>
    <phoneticPr fontId="65" type="noConversion"/>
  </si>
  <si>
    <t>증    감</t>
    <phoneticPr fontId="65" type="noConversion"/>
  </si>
  <si>
    <t>여포수량</t>
    <phoneticPr fontId="65" type="noConversion"/>
  </si>
  <si>
    <t xml:space="preserve">  ※ 송촌정수장 슬러지 처리설비 설치 완료로 가동개시(`11.10.13) </t>
    <phoneticPr fontId="65" type="noConversion"/>
  </si>
  <si>
    <t>둔산3동</t>
    <phoneticPr fontId="65" type="noConversion"/>
  </si>
  <si>
    <t>대덕,유성구 일부</t>
  </si>
  <si>
    <t xml:space="preserve"> </t>
    <phoneticPr fontId="65" type="noConversion"/>
  </si>
  <si>
    <t xml:space="preserve"> </t>
    <phoneticPr fontId="65" type="noConversion"/>
  </si>
  <si>
    <t xml:space="preserve"> </t>
    <phoneticPr fontId="65" type="noConversion"/>
  </si>
  <si>
    <t>낭월동,구도동,남대전물류단지,대별동</t>
  </si>
  <si>
    <t>원신흥동</t>
    <phoneticPr fontId="65" type="noConversion"/>
  </si>
  <si>
    <t xml:space="preserve"> </t>
    <phoneticPr fontId="65" type="noConversion"/>
  </si>
  <si>
    <t xml:space="preserve"> </t>
    <phoneticPr fontId="65" type="noConversion"/>
  </si>
  <si>
    <t xml:space="preserve"> </t>
    <phoneticPr fontId="65" type="noConversion"/>
  </si>
  <si>
    <t xml:space="preserve"> </t>
    <phoneticPr fontId="65" type="noConversion"/>
  </si>
  <si>
    <t xml:space="preserve"> </t>
    <phoneticPr fontId="65" type="noConversion"/>
  </si>
  <si>
    <t xml:space="preserve"> </t>
    <phoneticPr fontId="65" type="noConversion"/>
  </si>
  <si>
    <t>* 공공수량 : 운반급수 등으로 요금수입이 없는 수량</t>
    <phoneticPr fontId="65" type="noConversion"/>
  </si>
  <si>
    <t>* 수도사업용수량 : 정수장,배수지에서 사용하는 수량과 세관,드레인 수량
                         이나 병입수 등 수도사업자가 사용하는 수량</t>
    <phoneticPr fontId="65" type="noConversion"/>
  </si>
  <si>
    <t>2014년</t>
    <phoneticPr fontId="65" type="noConversion"/>
  </si>
  <si>
    <t>외국인포함</t>
    <phoneticPr fontId="65" type="noConversion"/>
  </si>
  <si>
    <t>82이전</t>
    <phoneticPr fontId="65" type="noConversion"/>
  </si>
  <si>
    <t>비    고(세대수)</t>
    <phoneticPr fontId="65" type="noConversion"/>
  </si>
  <si>
    <t>10. 2014년도 도수관부설</t>
    <phoneticPr fontId="65" type="noConversion"/>
  </si>
  <si>
    <t>200</t>
  </si>
  <si>
    <t>2014</t>
  </si>
  <si>
    <t>2000</t>
  </si>
  <si>
    <t>1982이전</t>
    <phoneticPr fontId="65" type="noConversion"/>
  </si>
  <si>
    <t>기타(HI-3P)</t>
    <phoneticPr fontId="65" type="noConversion"/>
  </si>
  <si>
    <t>배수관현황에는 도수관의 연장이 포함되어있어 년도별 연장에서 제외시켰음</t>
    <phoneticPr fontId="65" type="noConversion"/>
  </si>
  <si>
    <t>Φ400</t>
    <phoneticPr fontId="65" type="noConversion"/>
  </si>
  <si>
    <t>Φ500</t>
    <phoneticPr fontId="65" type="noConversion"/>
  </si>
  <si>
    <t>SP D500 L=4.98m</t>
    <phoneticPr fontId="65" type="noConversion"/>
  </si>
  <si>
    <t>Φ450</t>
    <phoneticPr fontId="65" type="noConversion"/>
  </si>
  <si>
    <t>Φ2000</t>
    <phoneticPr fontId="65" type="noConversion"/>
  </si>
  <si>
    <t>Φ2200</t>
    <phoneticPr fontId="65" type="noConversion"/>
  </si>
  <si>
    <t>Φ400</t>
    <phoneticPr fontId="65" type="noConversion"/>
  </si>
  <si>
    <t>Φ500</t>
    <phoneticPr fontId="65" type="noConversion"/>
  </si>
  <si>
    <t>구별</t>
    <phoneticPr fontId="144" type="noConversion"/>
  </si>
  <si>
    <t>서구</t>
    <phoneticPr fontId="144" type="noConversion"/>
  </si>
  <si>
    <t>중구</t>
    <phoneticPr fontId="144" type="noConversion"/>
  </si>
  <si>
    <t>유성구</t>
    <phoneticPr fontId="144" type="noConversion"/>
  </si>
  <si>
    <t>동구</t>
    <phoneticPr fontId="144" type="noConversion"/>
  </si>
  <si>
    <t>대덕구</t>
    <phoneticPr fontId="144" type="noConversion"/>
  </si>
  <si>
    <t>밸브구경</t>
  </si>
  <si>
    <t>250</t>
  </si>
  <si>
    <t>80</t>
  </si>
  <si>
    <t>300</t>
  </si>
  <si>
    <t>400</t>
  </si>
  <si>
    <t>500</t>
  </si>
  <si>
    <t>2300</t>
  </si>
  <si>
    <t>600</t>
  </si>
  <si>
    <t>800</t>
  </si>
  <si>
    <t>350</t>
  </si>
  <si>
    <t>1000</t>
  </si>
  <si>
    <t>900</t>
  </si>
  <si>
    <t>450</t>
  </si>
  <si>
    <t>700</t>
  </si>
  <si>
    <t>1200</t>
  </si>
  <si>
    <t>1350</t>
  </si>
  <si>
    <t>1650</t>
  </si>
  <si>
    <t>1100</t>
  </si>
  <si>
    <t>1500</t>
  </si>
  <si>
    <t>1800</t>
  </si>
  <si>
    <t>2400</t>
  </si>
  <si>
    <t>년도</t>
    <phoneticPr fontId="65" type="noConversion"/>
  </si>
  <si>
    <t>서구</t>
    <phoneticPr fontId="144" type="noConversion"/>
  </si>
  <si>
    <t>중구</t>
    <phoneticPr fontId="144" type="noConversion"/>
  </si>
  <si>
    <t>유성구</t>
    <phoneticPr fontId="144" type="noConversion"/>
  </si>
  <si>
    <t>동구</t>
    <phoneticPr fontId="144" type="noConversion"/>
  </si>
  <si>
    <t>대덕구</t>
    <phoneticPr fontId="144" type="noConversion"/>
  </si>
  <si>
    <t>노후관개량(갱생)공사
블록구축정비공사</t>
    <phoneticPr fontId="65" type="noConversion"/>
  </si>
  <si>
    <t>타기관공사관련</t>
    <phoneticPr fontId="65" type="noConversion"/>
  </si>
  <si>
    <t>연간단가
(노후급배수관교체)</t>
    <phoneticPr fontId="65" type="noConversion"/>
  </si>
  <si>
    <t>신설</t>
    <phoneticPr fontId="65" type="noConversion"/>
  </si>
  <si>
    <t>교체</t>
    <phoneticPr fontId="65" type="noConversion"/>
  </si>
  <si>
    <t>신설</t>
    <phoneticPr fontId="65" type="noConversion"/>
  </si>
  <si>
    <t>폐쇄</t>
    <phoneticPr fontId="65" type="noConversion"/>
  </si>
  <si>
    <t>아. 배수관 신설.교체.폐쇄(동부, 수시)</t>
    <phoneticPr fontId="65" type="noConversion"/>
  </si>
  <si>
    <t>아. 배수관 신설.교체.폐쇄(중부, 수시)</t>
    <phoneticPr fontId="65" type="noConversion"/>
  </si>
  <si>
    <t>아. 배수관 신설.교체.폐쇄(서부, 수시)</t>
    <phoneticPr fontId="65" type="noConversion"/>
  </si>
  <si>
    <t>아. 배수관 신설.교체.폐쇄(유성, 수시)</t>
    <phoneticPr fontId="65" type="noConversion"/>
  </si>
  <si>
    <t>아. 배수관 신설.교체.폐쇄(대덕, 수시)</t>
    <phoneticPr fontId="65" type="noConversion"/>
  </si>
  <si>
    <t>노후관개량(갱생)공사
블록구축정비공사(단위사업)</t>
    <phoneticPr fontId="65" type="noConversion"/>
  </si>
  <si>
    <t>연간단가
(긴급,노후급배수관교체)</t>
    <phoneticPr fontId="65" type="noConversion"/>
  </si>
  <si>
    <t xml:space="preserve">    사. 급수관 신설.교체.폐쇄(동부,수시)</t>
    <phoneticPr fontId="65" type="noConversion"/>
  </si>
  <si>
    <t xml:space="preserve">    사. 급수관 신설.교체.폐쇄(중부,수시)</t>
    <phoneticPr fontId="65" type="noConversion"/>
  </si>
  <si>
    <t xml:space="preserve">    사. 급수관 신설.교체.폐쇄(서부,수시)</t>
    <phoneticPr fontId="65" type="noConversion"/>
  </si>
  <si>
    <t xml:space="preserve">    사. 급수관 신설.교체.폐쇄(대덕,수시)</t>
    <phoneticPr fontId="65" type="noConversion"/>
  </si>
  <si>
    <t>철거,폐쇄</t>
    <phoneticPr fontId="65" type="noConversion"/>
  </si>
  <si>
    <t>철거,폐쇄</t>
    <phoneticPr fontId="65" type="noConversion"/>
  </si>
  <si>
    <t xml:space="preserve">    사. 급수관 신설.교체.폐쇄(유성,수시)</t>
    <phoneticPr fontId="65" type="noConversion"/>
  </si>
  <si>
    <t>* 철거 및 폐쇄에는 관로 교체시 철거 및 폐쇄가포함되고 다발관등이 포함되어서 수량이 많을수 있음</t>
    <phoneticPr fontId="65" type="noConversion"/>
  </si>
  <si>
    <t>나. 급수관부설(중구)</t>
    <phoneticPr fontId="65" type="noConversion"/>
  </si>
  <si>
    <t>가. 급수관부설(동구)</t>
    <phoneticPr fontId="65" type="noConversion"/>
  </si>
  <si>
    <t>다. 급수관부설(서구)</t>
    <phoneticPr fontId="65" type="noConversion"/>
  </si>
  <si>
    <t>라. 급수관부설(유성구)</t>
    <phoneticPr fontId="65" type="noConversion"/>
  </si>
  <si>
    <t>마. 급수관부설(대덕구)</t>
    <phoneticPr fontId="65" type="noConversion"/>
  </si>
  <si>
    <t xml:space="preserve"> 10-2. 배수관 부설(총괄)</t>
    <phoneticPr fontId="65" type="noConversion"/>
  </si>
  <si>
    <t xml:space="preserve"> 가. 배수관 부설(동구)</t>
    <phoneticPr fontId="65" type="noConversion"/>
  </si>
  <si>
    <t xml:space="preserve"> 나. 배수관 부설(중구)</t>
    <phoneticPr fontId="65" type="noConversion"/>
  </si>
  <si>
    <t xml:space="preserve"> 다. 배수관 부설(서구)</t>
    <phoneticPr fontId="65" type="noConversion"/>
  </si>
  <si>
    <t xml:space="preserve"> 라. 배수관 부설(유성구)</t>
    <phoneticPr fontId="65" type="noConversion"/>
  </si>
  <si>
    <t xml:space="preserve"> 마. 배수관 부설(대덕구)</t>
    <phoneticPr fontId="65" type="noConversion"/>
  </si>
  <si>
    <t>수자원공사 관로가 있음 DTC D600MM L=1471.71M 제외함</t>
    <phoneticPr fontId="65" type="noConversion"/>
  </si>
  <si>
    <t>구경별
(mm)</t>
  </si>
  <si>
    <t>성시형주사님이 작업함</t>
    <phoneticPr fontId="65" type="noConversion"/>
  </si>
  <si>
    <t>정            원</t>
    <phoneticPr fontId="65" type="noConversion"/>
  </si>
  <si>
    <t>현           원</t>
    <phoneticPr fontId="65" type="noConversion"/>
  </si>
  <si>
    <t>행   정   직</t>
    <phoneticPr fontId="65" type="noConversion"/>
  </si>
  <si>
    <t>기   술   직</t>
    <phoneticPr fontId="65" type="noConversion"/>
  </si>
  <si>
    <t>관리운영직</t>
    <phoneticPr fontId="65" type="noConversion"/>
  </si>
  <si>
    <t>청 원 경 찰</t>
    <phoneticPr fontId="65" type="noConversion"/>
  </si>
  <si>
    <t>무기계약직</t>
    <phoneticPr fontId="65" type="noConversion"/>
  </si>
  <si>
    <t xml:space="preserve"> </t>
    <phoneticPr fontId="65" type="noConversion"/>
  </si>
  <si>
    <t>시설</t>
    <phoneticPr fontId="65" type="noConversion"/>
  </si>
  <si>
    <t>공업</t>
    <phoneticPr fontId="65" type="noConversion"/>
  </si>
  <si>
    <t>기타</t>
    <phoneticPr fontId="65" type="noConversion"/>
  </si>
  <si>
    <t>무기계약</t>
    <phoneticPr fontId="65" type="noConversion"/>
  </si>
  <si>
    <t>경영부</t>
    <phoneticPr fontId="65" type="noConversion"/>
  </si>
  <si>
    <t>정
수
사
업
소</t>
    <phoneticPr fontId="65" type="noConversion"/>
  </si>
  <si>
    <t>+</t>
    <phoneticPr fontId="65" type="noConversion"/>
  </si>
  <si>
    <t xml:space="preserve">             단위 : 백만원</t>
    <phoneticPr fontId="65" type="noConversion"/>
  </si>
  <si>
    <t xml:space="preserve"> ㅇ 사용료수익</t>
    <phoneticPr fontId="65" type="noConversion"/>
  </si>
  <si>
    <t xml:space="preserve"> ㅇ 급·배수공사수익</t>
    <phoneticPr fontId="65" type="noConversion"/>
  </si>
  <si>
    <t>ㅇ 재료비</t>
    <phoneticPr fontId="65" type="noConversion"/>
  </si>
  <si>
    <t xml:space="preserve"> ㅇ 기타영업외수익 </t>
    <phoneticPr fontId="65" type="noConversion"/>
  </si>
  <si>
    <t>ㅇ 유형자산취득</t>
    <phoneticPr fontId="65" type="noConversion"/>
  </si>
  <si>
    <t>ㅇ 무형자산 및 
기타비유동자산취득</t>
    <phoneticPr fontId="65" type="noConversion"/>
  </si>
  <si>
    <t>ㅇ 예비비</t>
    <phoneticPr fontId="65" type="noConversion"/>
  </si>
  <si>
    <t xml:space="preserve"> </t>
    <phoneticPr fontId="65" type="noConversion"/>
  </si>
  <si>
    <t>ㅇ 기채상환원금</t>
    <phoneticPr fontId="65" type="noConversion"/>
  </si>
  <si>
    <t>ㅇ 기채상환이자</t>
    <phoneticPr fontId="65" type="noConversion"/>
  </si>
  <si>
    <t xml:space="preserve">   ※ 계룡시, 세종시 구경별 요금 포함</t>
    <phoneticPr fontId="65" type="noConversion"/>
  </si>
  <si>
    <t xml:space="preserve">     단위 : ㎥</t>
    <phoneticPr fontId="65" type="noConversion"/>
  </si>
  <si>
    <t>계룡시 공급</t>
    <phoneticPr fontId="65" type="noConversion"/>
  </si>
  <si>
    <t>세종시 공급</t>
    <phoneticPr fontId="65" type="noConversion"/>
  </si>
  <si>
    <t xml:space="preserve"> </t>
    <phoneticPr fontId="65" type="noConversion"/>
  </si>
  <si>
    <t>부과량
(㎥)</t>
    <phoneticPr fontId="65" type="noConversion"/>
  </si>
  <si>
    <t>목욕용</t>
    <phoneticPr fontId="65" type="noConversion"/>
  </si>
  <si>
    <t>일반용</t>
    <phoneticPr fontId="65" type="noConversion"/>
  </si>
  <si>
    <t>기  타
(계룡,세종시)</t>
    <phoneticPr fontId="65" type="noConversion"/>
  </si>
  <si>
    <t xml:space="preserve">  ※ 계룡시 및 세종시 요금 포함</t>
    <phoneticPr fontId="65" type="noConversion"/>
  </si>
  <si>
    <t>계룡시, 세종시</t>
    <phoneticPr fontId="65" type="noConversion"/>
  </si>
  <si>
    <t>14. 계량기 현황</t>
    <phoneticPr fontId="65" type="noConversion"/>
  </si>
  <si>
    <t xml:space="preserve">   단위 : 전</t>
    <phoneticPr fontId="65" type="noConversion"/>
  </si>
  <si>
    <t>80mm</t>
    <phoneticPr fontId="65" type="noConversion"/>
  </si>
  <si>
    <t>세종시 공급</t>
    <phoneticPr fontId="65" type="noConversion"/>
  </si>
  <si>
    <t>이용율
(%)</t>
    <phoneticPr fontId="65" type="noConversion"/>
  </si>
  <si>
    <t>가동율
(%)</t>
    <phoneticPr fontId="65" type="noConversion"/>
  </si>
  <si>
    <t>39개소</t>
    <phoneticPr fontId="65" type="noConversion"/>
  </si>
  <si>
    <t>대성동 12-1</t>
    <phoneticPr fontId="65" type="noConversion"/>
  </si>
  <si>
    <t>2013. 12 휴지
(구도배수지에 병합)</t>
    <phoneticPr fontId="65" type="noConversion"/>
  </si>
  <si>
    <t>하소동 산47</t>
    <phoneticPr fontId="65" type="noConversion"/>
  </si>
  <si>
    <t>03.07</t>
    <phoneticPr fontId="65" type="noConversion"/>
  </si>
  <si>
    <t>용운동 389-6</t>
    <phoneticPr fontId="65" type="noConversion"/>
  </si>
  <si>
    <t>85.08</t>
    <phoneticPr fontId="65" type="noConversion"/>
  </si>
  <si>
    <t>가양동 산17-40</t>
    <phoneticPr fontId="65" type="noConversion"/>
  </si>
  <si>
    <t>자양동 20-69</t>
    <phoneticPr fontId="65" type="noConversion"/>
  </si>
  <si>
    <t>92.01</t>
    <phoneticPr fontId="65" type="noConversion"/>
  </si>
  <si>
    <t>대동 1-31</t>
    <phoneticPr fontId="65" type="noConversion"/>
  </si>
  <si>
    <t>71.04</t>
    <phoneticPr fontId="65" type="noConversion"/>
  </si>
  <si>
    <t>마산</t>
    <phoneticPr fontId="65" type="noConversion"/>
  </si>
  <si>
    <t>마산동 산33-1</t>
    <phoneticPr fontId="65" type="noConversion"/>
  </si>
  <si>
    <t>비룡동 94-3</t>
    <phoneticPr fontId="65" type="noConversion"/>
  </si>
  <si>
    <t>00.03</t>
    <phoneticPr fontId="65" type="noConversion"/>
  </si>
  <si>
    <t>용운동 96-38</t>
    <phoneticPr fontId="65" type="noConversion"/>
  </si>
  <si>
    <t>가오</t>
    <phoneticPr fontId="65" type="noConversion"/>
  </si>
  <si>
    <t>동구</t>
    <phoneticPr fontId="65" type="noConversion"/>
  </si>
  <si>
    <t>가오동 423</t>
    <phoneticPr fontId="65" type="noConversion"/>
  </si>
  <si>
    <t>06.07</t>
    <phoneticPr fontId="65" type="noConversion"/>
  </si>
  <si>
    <t>가오,판암동일부</t>
    <phoneticPr fontId="65" type="noConversion"/>
  </si>
  <si>
    <t>구도</t>
    <phoneticPr fontId="65" type="noConversion"/>
  </si>
  <si>
    <t>구도동 393</t>
    <phoneticPr fontId="65" type="noConversion"/>
  </si>
  <si>
    <t>12.08
(13.6인수)</t>
    <phoneticPr fontId="65" type="noConversion"/>
  </si>
  <si>
    <t>서구</t>
    <phoneticPr fontId="65" type="noConversion"/>
  </si>
  <si>
    <t>학하</t>
    <phoneticPr fontId="65" type="noConversion"/>
  </si>
  <si>
    <t>학하택지개발지구</t>
    <phoneticPr fontId="65" type="noConversion"/>
  </si>
  <si>
    <t>부사동 산4-23</t>
    <phoneticPr fontId="65" type="noConversion"/>
  </si>
  <si>
    <t>청란여중, 신일
여상 주변</t>
    <phoneticPr fontId="65" type="noConversion"/>
  </si>
  <si>
    <t>호동 136-2</t>
    <phoneticPr fontId="65" type="noConversion"/>
  </si>
  <si>
    <t>대흥동 326-54,160</t>
    <phoneticPr fontId="65" type="noConversion"/>
  </si>
  <si>
    <t>50.08</t>
    <phoneticPr fontId="65" type="noConversion"/>
  </si>
  <si>
    <t>대사동 산3-71</t>
    <phoneticPr fontId="65" type="noConversion"/>
  </si>
  <si>
    <t>94.08</t>
    <phoneticPr fontId="65" type="noConversion"/>
  </si>
  <si>
    <t>문화동 산20-4</t>
    <phoneticPr fontId="65" type="noConversion"/>
  </si>
  <si>
    <t>94.07</t>
    <phoneticPr fontId="65" type="noConversion"/>
  </si>
  <si>
    <t>월평51-1</t>
    <phoneticPr fontId="65" type="noConversion"/>
  </si>
  <si>
    <t>서구</t>
    <phoneticPr fontId="65" type="noConversion"/>
  </si>
  <si>
    <t>오동 355-7</t>
    <phoneticPr fontId="65" type="noConversion"/>
  </si>
  <si>
    <t>도마</t>
    <phoneticPr fontId="65" type="noConversion"/>
  </si>
  <si>
    <t>도마동 산27-77</t>
    <phoneticPr fontId="65" type="noConversion"/>
  </si>
  <si>
    <t>변동 254-471</t>
    <phoneticPr fontId="65" type="noConversion"/>
  </si>
  <si>
    <t>88.01</t>
    <phoneticPr fontId="65" type="noConversion"/>
  </si>
  <si>
    <t>관저동 870-6</t>
    <phoneticPr fontId="65" type="noConversion"/>
  </si>
  <si>
    <t>신봉동 산9</t>
    <phoneticPr fontId="65" type="noConversion"/>
  </si>
  <si>
    <t>98.01</t>
    <phoneticPr fontId="65" type="noConversion"/>
  </si>
  <si>
    <t>자운대 고지대     (자운대 자체관리)</t>
    <phoneticPr fontId="65" type="noConversion"/>
  </si>
  <si>
    <t>도룡</t>
    <phoneticPr fontId="65" type="noConversion"/>
  </si>
  <si>
    <t>도룡동 379</t>
    <phoneticPr fontId="65" type="noConversion"/>
  </si>
  <si>
    <t>85.06</t>
    <phoneticPr fontId="65" type="noConversion"/>
  </si>
  <si>
    <t>금고동 100-6</t>
    <phoneticPr fontId="65" type="noConversion"/>
  </si>
  <si>
    <t>덕명동 산16-20</t>
    <phoneticPr fontId="65" type="noConversion"/>
  </si>
  <si>
    <t>신봉동 산23</t>
    <phoneticPr fontId="65" type="noConversion"/>
  </si>
  <si>
    <t>가동중지</t>
    <phoneticPr fontId="65" type="noConversion"/>
  </si>
  <si>
    <t>문지</t>
    <phoneticPr fontId="65" type="noConversion"/>
  </si>
  <si>
    <t>문지동 103-13</t>
    <phoneticPr fontId="65" type="noConversion"/>
  </si>
  <si>
    <t>93.02</t>
    <phoneticPr fontId="65" type="noConversion"/>
  </si>
  <si>
    <t>하기동 544</t>
    <phoneticPr fontId="65" type="noConversion"/>
  </si>
  <si>
    <t>반석동, 하기동 고지대</t>
    <phoneticPr fontId="65" type="noConversion"/>
  </si>
  <si>
    <t>노은3</t>
    <phoneticPr fontId="65" type="noConversion"/>
  </si>
  <si>
    <t>유성</t>
    <phoneticPr fontId="65" type="noConversion"/>
  </si>
  <si>
    <t>지족동 1053</t>
    <phoneticPr fontId="65" type="noConversion"/>
  </si>
  <si>
    <t>노은3, 4지구 외</t>
    <phoneticPr fontId="65" type="noConversion"/>
  </si>
  <si>
    <t>학하</t>
    <phoneticPr fontId="65" type="noConversion"/>
  </si>
  <si>
    <t>덕명동 16-14</t>
    <phoneticPr fontId="65" type="noConversion"/>
  </si>
  <si>
    <t>학하택지개발지구</t>
    <phoneticPr fontId="65" type="noConversion"/>
  </si>
  <si>
    <t>송촌 236-3</t>
    <phoneticPr fontId="65" type="noConversion"/>
  </si>
  <si>
    <t>2008.1.1 휴지</t>
    <phoneticPr fontId="65" type="noConversion"/>
  </si>
  <si>
    <t>99.58
100.82</t>
    <phoneticPr fontId="65" type="noConversion"/>
  </si>
  <si>
    <t>103.78
105.52</t>
    <phoneticPr fontId="65" type="noConversion"/>
  </si>
  <si>
    <t>85-2지
92-2지</t>
    <phoneticPr fontId="65" type="noConversion"/>
  </si>
  <si>
    <t>장동 382-6</t>
    <phoneticPr fontId="65" type="noConversion"/>
  </si>
  <si>
    <t>장동 산72</t>
    <phoneticPr fontId="65" type="noConversion"/>
  </si>
  <si>
    <t>98.09</t>
    <phoneticPr fontId="65" type="noConversion"/>
  </si>
  <si>
    <t>송촌동 443-2</t>
    <phoneticPr fontId="65" type="noConversion"/>
  </si>
  <si>
    <t>신탄진</t>
    <phoneticPr fontId="65" type="noConversion"/>
  </si>
  <si>
    <t>신탄진동 150-4</t>
    <phoneticPr fontId="65" type="noConversion"/>
  </si>
  <si>
    <t>신탄진정수장
(공업용수)</t>
    <phoneticPr fontId="65" type="noConversion"/>
  </si>
  <si>
    <t>가동중지
(1,2,3,4공단)</t>
    <phoneticPr fontId="65" type="noConversion"/>
  </si>
  <si>
    <t xml:space="preserve">  □  총   괄</t>
    <phoneticPr fontId="65" type="noConversion"/>
  </si>
  <si>
    <t>동   력</t>
    <phoneticPr fontId="65" type="noConversion"/>
  </si>
  <si>
    <t>HP</t>
    <phoneticPr fontId="65" type="noConversion"/>
  </si>
  <si>
    <t>가양</t>
    <phoneticPr fontId="65" type="noConversion"/>
  </si>
  <si>
    <t xml:space="preserve"> 가양동 171-7</t>
    <phoneticPr fontId="65" type="noConversion"/>
  </si>
  <si>
    <t>1984. 08
(2004.12교체)</t>
    <phoneticPr fontId="65" type="noConversion"/>
  </si>
  <si>
    <t xml:space="preserve"> 가오동 427-1</t>
    <phoneticPr fontId="65" type="noConversion"/>
  </si>
  <si>
    <t>가오,판암
천동고지대</t>
    <phoneticPr fontId="65" type="noConversion"/>
  </si>
  <si>
    <t>30</t>
    <phoneticPr fontId="65" type="noConversion"/>
  </si>
  <si>
    <t>갈마</t>
    <phoneticPr fontId="65" type="noConversion"/>
  </si>
  <si>
    <t xml:space="preserve"> 갈마동 1458</t>
    <phoneticPr fontId="65" type="noConversion"/>
  </si>
  <si>
    <t>갑동</t>
    <phoneticPr fontId="65" type="noConversion"/>
  </si>
  <si>
    <t>덕명동 44-13</t>
    <phoneticPr fontId="65" type="noConversion"/>
  </si>
  <si>
    <t>2</t>
    <phoneticPr fontId="65" type="noConversion"/>
  </si>
  <si>
    <t>관저동 1128</t>
    <phoneticPr fontId="65" type="noConversion"/>
  </si>
  <si>
    <t>관저2</t>
    <phoneticPr fontId="65" type="noConversion"/>
  </si>
  <si>
    <t>구즉</t>
    <phoneticPr fontId="65" type="noConversion"/>
  </si>
  <si>
    <t>봉산동 산13-3</t>
    <phoneticPr fontId="65" type="noConversion"/>
  </si>
  <si>
    <t>금고,신,둔곡동      주변</t>
    <phoneticPr fontId="65" type="noConversion"/>
  </si>
  <si>
    <t>낭월동 653</t>
    <phoneticPr fontId="65" type="noConversion"/>
  </si>
  <si>
    <t>2004. 12
(‘13.6 배수지 송수
방식으로 변경)</t>
    <phoneticPr fontId="65" type="noConversion"/>
  </si>
  <si>
    <t>2지</t>
    <phoneticPr fontId="65" type="noConversion"/>
  </si>
  <si>
    <t>내동</t>
    <phoneticPr fontId="65" type="noConversion"/>
  </si>
  <si>
    <t xml:space="preserve"> 내동 160-17</t>
    <phoneticPr fontId="65" type="noConversion"/>
  </si>
  <si>
    <t>반석동
하기동 고지대</t>
    <phoneticPr fontId="65" type="noConversion"/>
  </si>
  <si>
    <t>2005. 12</t>
    <phoneticPr fontId="65" type="noConversion"/>
  </si>
  <si>
    <t>대흥</t>
    <phoneticPr fontId="65" type="noConversion"/>
  </si>
  <si>
    <t>대흥동 326-169</t>
    <phoneticPr fontId="65" type="noConversion"/>
  </si>
  <si>
    <t>도룡동 고지대</t>
    <phoneticPr fontId="65" type="noConversion"/>
  </si>
  <si>
    <t>2005. 07
관로가압</t>
    <phoneticPr fontId="65" type="noConversion"/>
  </si>
  <si>
    <t>도마동 120-40</t>
    <phoneticPr fontId="65" type="noConversion"/>
  </si>
  <si>
    <t xml:space="preserve">정림,도마,
배재대,계룡@
복수초등 </t>
    <phoneticPr fontId="65" type="noConversion"/>
  </si>
  <si>
    <t>동부
 (대동)</t>
    <phoneticPr fontId="65" type="noConversion"/>
  </si>
  <si>
    <t>자양동 20-53</t>
    <phoneticPr fontId="65" type="noConversion"/>
  </si>
  <si>
    <t>문화</t>
    <phoneticPr fontId="65" type="noConversion"/>
  </si>
  <si>
    <t>문화동 722-20</t>
    <phoneticPr fontId="65" type="noConversion"/>
  </si>
  <si>
    <t>1994. 7
(2000.11)</t>
    <phoneticPr fontId="65" type="noConversion"/>
  </si>
  <si>
    <t>변동</t>
    <phoneticPr fontId="65" type="noConversion"/>
  </si>
  <si>
    <t>변동 254-335</t>
    <phoneticPr fontId="65" type="noConversion"/>
  </si>
  <si>
    <t>보문</t>
    <phoneticPr fontId="65" type="noConversion"/>
  </si>
  <si>
    <t>부사</t>
    <phoneticPr fontId="65" type="noConversion"/>
  </si>
  <si>
    <t>부사동 304-33</t>
    <phoneticPr fontId="65" type="noConversion"/>
  </si>
  <si>
    <t>75</t>
    <phoneticPr fontId="65" type="noConversion"/>
  </si>
  <si>
    <t>비룡</t>
    <phoneticPr fontId="65" type="noConversion"/>
  </si>
  <si>
    <t>2000. 3</t>
    <phoneticPr fontId="65" type="noConversion"/>
  </si>
  <si>
    <t>15</t>
    <phoneticPr fontId="65" type="noConversion"/>
  </si>
  <si>
    <t>가양동 31-15</t>
    <phoneticPr fontId="65" type="noConversion"/>
  </si>
  <si>
    <t>비래2</t>
    <phoneticPr fontId="65" type="noConversion"/>
  </si>
  <si>
    <t>대덕구</t>
    <phoneticPr fontId="65" type="noConversion"/>
  </si>
  <si>
    <t>위치</t>
    <phoneticPr fontId="65" type="noConversion"/>
  </si>
  <si>
    <t>송촌동 511</t>
    <phoneticPr fontId="65" type="noConversion"/>
  </si>
  <si>
    <t>번지</t>
    <phoneticPr fontId="65" type="noConversion"/>
  </si>
  <si>
    <t>비래골 일원</t>
    <phoneticPr fontId="65" type="noConversion"/>
  </si>
  <si>
    <t>펌프실</t>
    <phoneticPr fontId="65" type="noConversion"/>
  </si>
  <si>
    <t>㎡</t>
    <phoneticPr fontId="65" type="noConversion"/>
  </si>
  <si>
    <t>전동기</t>
    <phoneticPr fontId="65" type="noConversion"/>
  </si>
  <si>
    <t>5</t>
    <phoneticPr fontId="65" type="noConversion"/>
  </si>
  <si>
    <t>사정           (침산동)</t>
    <phoneticPr fontId="65" type="noConversion"/>
  </si>
  <si>
    <t>중구</t>
    <phoneticPr fontId="65" type="noConversion"/>
  </si>
  <si>
    <t>위치</t>
    <phoneticPr fontId="65" type="noConversion"/>
  </si>
  <si>
    <t>사정동 365-5</t>
    <phoneticPr fontId="65" type="noConversion"/>
  </si>
  <si>
    <t>번지</t>
    <phoneticPr fontId="65" type="noConversion"/>
  </si>
  <si>
    <t xml:space="preserve">대전동물원        </t>
    <phoneticPr fontId="65" type="noConversion"/>
  </si>
  <si>
    <t>02. 12                     '09. 증설              ('02. 04)</t>
    <phoneticPr fontId="65" type="noConversion"/>
  </si>
  <si>
    <t>35</t>
    <phoneticPr fontId="65" type="noConversion"/>
  </si>
  <si>
    <t>25</t>
    <phoneticPr fontId="65" type="noConversion"/>
  </si>
  <si>
    <t>15</t>
    <phoneticPr fontId="65" type="noConversion"/>
  </si>
  <si>
    <t>침산동 일원</t>
    <phoneticPr fontId="65" type="noConversion"/>
  </si>
  <si>
    <t>관로가압</t>
    <phoneticPr fontId="65" type="noConversion"/>
  </si>
  <si>
    <t>대성동 223-12</t>
    <phoneticPr fontId="65" type="noConversion"/>
  </si>
  <si>
    <t>구도배수지에 병합되어 가동중지</t>
    <phoneticPr fontId="65" type="noConversion"/>
  </si>
  <si>
    <t>1987. 10
(1997교체)
2013. 12 가동중지</t>
    <phoneticPr fontId="65" type="noConversion"/>
  </si>
  <si>
    <t>구도동 140-3</t>
    <phoneticPr fontId="65" type="noConversion"/>
  </si>
  <si>
    <t>상소동 550-4</t>
    <phoneticPr fontId="65" type="noConversion"/>
  </si>
  <si>
    <t>하소동 402-1</t>
    <phoneticPr fontId="65" type="noConversion"/>
  </si>
  <si>
    <t>삼 괴</t>
    <phoneticPr fontId="65" type="noConversion"/>
  </si>
  <si>
    <t>동구</t>
    <phoneticPr fontId="65" type="noConversion"/>
  </si>
  <si>
    <t>삼괴동 623-4</t>
    <phoneticPr fontId="65" type="noConversion"/>
  </si>
  <si>
    <t>삼괴동지역</t>
    <phoneticPr fontId="65" type="noConversion"/>
  </si>
  <si>
    <t>2006. 12
관로가압</t>
    <phoneticPr fontId="65" type="noConversion"/>
  </si>
  <si>
    <t>석교동 275-15</t>
    <phoneticPr fontId="65" type="noConversion"/>
  </si>
  <si>
    <t>소 호</t>
    <phoneticPr fontId="65" type="noConversion"/>
  </si>
  <si>
    <t>대별동 347-1</t>
    <phoneticPr fontId="65" type="noConversion"/>
  </si>
  <si>
    <t>소호,장척동지역</t>
    <phoneticPr fontId="65" type="noConversion"/>
  </si>
  <si>
    <t>2006. 11
관로가압</t>
    <phoneticPr fontId="65" type="noConversion"/>
  </si>
  <si>
    <t>송촌동 493</t>
    <phoneticPr fontId="65" type="noConversion"/>
  </si>
  <si>
    <t>선비마을2,3,4,5
송촌정수장부근
비래동일부</t>
    <phoneticPr fontId="65" type="noConversion"/>
  </si>
  <si>
    <t>안영동 684-6</t>
    <phoneticPr fontId="65" type="noConversion"/>
  </si>
  <si>
    <t xml:space="preserve"> 오동 355-7</t>
    <phoneticPr fontId="65" type="noConversion"/>
  </si>
  <si>
    <t>용운동 328-1</t>
    <phoneticPr fontId="65" type="noConversion"/>
  </si>
  <si>
    <t>1985. 6
(2000. 06)
25HP×3대→
세종으로 이설</t>
    <phoneticPr fontId="65" type="noConversion"/>
  </si>
  <si>
    <t>용운3</t>
    <phoneticPr fontId="65" type="noConversion"/>
  </si>
  <si>
    <t>자양동 60-1</t>
    <phoneticPr fontId="65" type="noConversion"/>
  </si>
  <si>
    <t>50</t>
    <phoneticPr fontId="65" type="noConversion"/>
  </si>
  <si>
    <t>2</t>
    <phoneticPr fontId="65" type="noConversion"/>
  </si>
  <si>
    <t>원촌</t>
    <phoneticPr fontId="65" type="noConversion"/>
  </si>
  <si>
    <t>유성구</t>
    <phoneticPr fontId="65" type="noConversion"/>
  </si>
  <si>
    <t>원촌동 141-1</t>
    <phoneticPr fontId="65" type="noConversion"/>
  </si>
  <si>
    <t>번</t>
    <phoneticPr fontId="65" type="noConversion"/>
  </si>
  <si>
    <t>원촌동
싸이언스빌</t>
    <phoneticPr fontId="65" type="noConversion"/>
  </si>
  <si>
    <t>2007.4
관로가압</t>
    <phoneticPr fontId="65" type="noConversion"/>
  </si>
  <si>
    <t>펌프실</t>
    <phoneticPr fontId="65" type="noConversion"/>
  </si>
  <si>
    <t>가압펌프</t>
    <phoneticPr fontId="65" type="noConversion"/>
  </si>
  <si>
    <t>15</t>
    <phoneticPr fontId="65" type="noConversion"/>
  </si>
  <si>
    <t>이사</t>
    <phoneticPr fontId="65" type="noConversion"/>
  </si>
  <si>
    <t>위치</t>
    <phoneticPr fontId="65" type="noConversion"/>
  </si>
  <si>
    <t>이사동 374</t>
    <phoneticPr fontId="65" type="noConversion"/>
  </si>
  <si>
    <t>이사동 고지대</t>
    <phoneticPr fontId="65" type="noConversion"/>
  </si>
  <si>
    <t>1998. 1</t>
    <phoneticPr fontId="65" type="noConversion"/>
  </si>
  <si>
    <t>가압펌프</t>
    <phoneticPr fontId="65" type="noConversion"/>
  </si>
  <si>
    <t>3</t>
    <phoneticPr fontId="65" type="noConversion"/>
  </si>
  <si>
    <t>장동지역</t>
    <phoneticPr fontId="65" type="noConversion"/>
  </si>
  <si>
    <t>장동 64-14</t>
    <phoneticPr fontId="65" type="noConversion"/>
  </si>
  <si>
    <t>장태산1</t>
    <phoneticPr fontId="65" type="noConversion"/>
  </si>
  <si>
    <t>장안동 292-3</t>
    <phoneticPr fontId="65" type="noConversion"/>
  </si>
  <si>
    <t>7.5</t>
    <phoneticPr fontId="65" type="noConversion"/>
  </si>
  <si>
    <t>장태산2</t>
    <phoneticPr fontId="65" type="noConversion"/>
  </si>
  <si>
    <t>장안동 374-2</t>
    <phoneticPr fontId="65" type="noConversion"/>
  </si>
  <si>
    <t>수양원
장안동</t>
    <phoneticPr fontId="65" type="noConversion"/>
  </si>
  <si>
    <t>2006.  7
관로가압</t>
    <phoneticPr fontId="65" type="noConversion"/>
  </si>
  <si>
    <t>4</t>
    <phoneticPr fontId="65" type="noConversion"/>
  </si>
  <si>
    <t>10</t>
    <phoneticPr fontId="65" type="noConversion"/>
  </si>
  <si>
    <t>판암1
(판암2)</t>
    <phoneticPr fontId="65" type="noConversion"/>
  </si>
  <si>
    <t xml:space="preserve"> 판암동 496-24</t>
    <phoneticPr fontId="65" type="noConversion"/>
  </si>
  <si>
    <t>1997. 11
(2007. 6교체)</t>
    <phoneticPr fontId="65" type="noConversion"/>
  </si>
  <si>
    <t>배수지</t>
    <phoneticPr fontId="65" type="noConversion"/>
  </si>
  <si>
    <t>2지</t>
    <phoneticPr fontId="65" type="noConversion"/>
  </si>
  <si>
    <t>연축동 산37</t>
    <phoneticPr fontId="65" type="noConversion"/>
  </si>
  <si>
    <t>안산</t>
    <phoneticPr fontId="65" type="noConversion"/>
  </si>
  <si>
    <t>안산동 226-1</t>
    <phoneticPr fontId="65" type="noConversion"/>
  </si>
  <si>
    <t>안산동 일원</t>
    <phoneticPr fontId="65" type="noConversion"/>
  </si>
  <si>
    <t>2011. 12
관로가압</t>
    <phoneticPr fontId="65" type="noConversion"/>
  </si>
  <si>
    <t>세종</t>
    <phoneticPr fontId="65" type="noConversion"/>
  </si>
  <si>
    <t>죽동 638</t>
    <phoneticPr fontId="65" type="noConversion"/>
  </si>
  <si>
    <t>세종시 일원</t>
    <phoneticPr fontId="65" type="noConversion"/>
  </si>
  <si>
    <t>2011. 10
관로가압</t>
    <phoneticPr fontId="65" type="noConversion"/>
  </si>
  <si>
    <t>250</t>
    <phoneticPr fontId="65" type="noConversion"/>
  </si>
  <si>
    <t>450</t>
    <phoneticPr fontId="65" type="noConversion"/>
  </si>
  <si>
    <t>괴곡2</t>
    <phoneticPr fontId="65" type="noConversion"/>
  </si>
  <si>
    <t>괴곡동 467-1,12</t>
    <phoneticPr fontId="65" type="noConversion"/>
  </si>
  <si>
    <t>괴곡동 일원</t>
    <phoneticPr fontId="65" type="noConversion"/>
  </si>
  <si>
    <t>복용동 556-1</t>
    <phoneticPr fontId="65" type="noConversion"/>
  </si>
  <si>
    <t>-</t>
    <phoneticPr fontId="65" type="noConversion"/>
  </si>
  <si>
    <t>2012. 3인수</t>
    <phoneticPr fontId="65" type="noConversion"/>
  </si>
  <si>
    <t>100</t>
    <phoneticPr fontId="65" type="noConversion"/>
  </si>
  <si>
    <t>175</t>
    <phoneticPr fontId="65" type="noConversion"/>
  </si>
  <si>
    <t>정생</t>
    <phoneticPr fontId="65" type="noConversion"/>
  </si>
  <si>
    <t>정생동 145-1</t>
    <phoneticPr fontId="65" type="noConversion"/>
  </si>
  <si>
    <t>어남,정생동</t>
    <phoneticPr fontId="65" type="noConversion"/>
  </si>
  <si>
    <t>2012. 7
관로가압</t>
    <phoneticPr fontId="65" type="noConversion"/>
  </si>
  <si>
    <t>삼정</t>
    <phoneticPr fontId="65" type="noConversion"/>
  </si>
  <si>
    <t>대덕구</t>
    <phoneticPr fontId="65" type="noConversion"/>
  </si>
  <si>
    <t>삼정동 372</t>
    <phoneticPr fontId="65" type="noConversion"/>
  </si>
  <si>
    <t>삼정,갈전,이현,
미호동</t>
    <phoneticPr fontId="65" type="noConversion"/>
  </si>
  <si>
    <t>낭월동 298</t>
    <phoneticPr fontId="65" type="noConversion"/>
  </si>
  <si>
    <t>2013. 6인수
관로가압</t>
    <phoneticPr fontId="65" type="noConversion"/>
  </si>
  <si>
    <t>5.5</t>
    <phoneticPr fontId="65" type="noConversion"/>
  </si>
  <si>
    <t>노은３</t>
    <phoneticPr fontId="65" type="noConversion"/>
  </si>
  <si>
    <t>노은동 499-9</t>
    <phoneticPr fontId="65" type="noConversion"/>
  </si>
  <si>
    <t>노은3 보금자리
주택지구</t>
    <phoneticPr fontId="65" type="noConversion"/>
  </si>
  <si>
    <t>2013.12 준공
(2014.11 인수)</t>
    <phoneticPr fontId="65" type="noConversion"/>
  </si>
  <si>
    <t>30</t>
    <phoneticPr fontId="65" type="noConversion"/>
  </si>
  <si>
    <t>원/㎥</t>
    <phoneticPr fontId="65" type="noConversion"/>
  </si>
  <si>
    <t>동   구</t>
    <phoneticPr fontId="65" type="noConversion"/>
  </si>
  <si>
    <t>동구</t>
    <phoneticPr fontId="65" type="noConversion"/>
  </si>
  <si>
    <t xml:space="preserve"> </t>
    <phoneticPr fontId="65" type="noConversion"/>
  </si>
  <si>
    <t>중 구</t>
    <phoneticPr fontId="65" type="noConversion"/>
  </si>
  <si>
    <t>계</t>
    <phoneticPr fontId="65" type="noConversion"/>
  </si>
  <si>
    <t>유량계
설  치</t>
    <phoneticPr fontId="65" type="noConversion"/>
  </si>
  <si>
    <t>유량계
미설치</t>
    <phoneticPr fontId="65" type="noConversion"/>
  </si>
  <si>
    <r>
      <t xml:space="preserve">총  괄   생 산 량
</t>
    </r>
    <r>
      <rPr>
        <sz val="10"/>
        <color theme="1"/>
        <rFont val="굴림"/>
        <family val="3"/>
        <charset val="129"/>
      </rPr>
      <t>(공업,계룡,세종 포함)</t>
    </r>
    <phoneticPr fontId="65" type="noConversion"/>
  </si>
  <si>
    <r>
      <t xml:space="preserve">대전 총  공급량
</t>
    </r>
    <r>
      <rPr>
        <sz val="10"/>
        <color theme="1"/>
        <rFont val="굴림"/>
        <family val="3"/>
        <charset val="129"/>
      </rPr>
      <t>(계룡,세종 제외)</t>
    </r>
    <phoneticPr fontId="65" type="noConversion"/>
  </si>
  <si>
    <r>
      <t xml:space="preserve">대전 생활  공급량
</t>
    </r>
    <r>
      <rPr>
        <sz val="10"/>
        <color theme="1"/>
        <rFont val="굴림"/>
        <family val="3"/>
        <charset val="129"/>
      </rPr>
      <t>(공업, 계룡,세종 제외)</t>
    </r>
    <phoneticPr fontId="65" type="noConversion"/>
  </si>
  <si>
    <r>
      <t xml:space="preserve">총 괄 생 산 량
</t>
    </r>
    <r>
      <rPr>
        <sz val="10"/>
        <color theme="1"/>
        <rFont val="굴림"/>
        <family val="3"/>
        <charset val="129"/>
      </rPr>
      <t>(공업,계룡,세종 포함)</t>
    </r>
    <phoneticPr fontId="65" type="noConversion"/>
  </si>
  <si>
    <r>
      <t xml:space="preserve">대 전  공 급 량
</t>
    </r>
    <r>
      <rPr>
        <sz val="10"/>
        <color theme="1"/>
        <rFont val="굴림"/>
        <family val="3"/>
        <charset val="129"/>
      </rPr>
      <t>(계룡,세종 제외)</t>
    </r>
    <phoneticPr fontId="65" type="noConversion"/>
  </si>
  <si>
    <r>
      <t xml:space="preserve">대전 생활 공급량
</t>
    </r>
    <r>
      <rPr>
        <sz val="10"/>
        <color theme="1"/>
        <rFont val="굴림"/>
        <family val="3"/>
        <charset val="129"/>
      </rPr>
      <t>(공업,계룡,세종 제외)</t>
    </r>
    <phoneticPr fontId="65" type="noConversion"/>
  </si>
  <si>
    <r>
      <t xml:space="preserve">총 괄  급 수 량
</t>
    </r>
    <r>
      <rPr>
        <sz val="10"/>
        <color theme="1"/>
        <rFont val="굴림"/>
        <family val="3"/>
        <charset val="129"/>
      </rPr>
      <t>(공업,계룡,세종 포함)</t>
    </r>
    <phoneticPr fontId="65" type="noConversion"/>
  </si>
  <si>
    <r>
      <t xml:space="preserve">대 전  급 수 량
</t>
    </r>
    <r>
      <rPr>
        <sz val="10"/>
        <color theme="1"/>
        <rFont val="굴림"/>
        <family val="3"/>
        <charset val="129"/>
      </rPr>
      <t>(계룡,세종 제외)</t>
    </r>
    <phoneticPr fontId="65" type="noConversion"/>
  </si>
  <si>
    <r>
      <t xml:space="preserve">대전 생활 급수량
</t>
    </r>
    <r>
      <rPr>
        <sz val="10"/>
        <color theme="1"/>
        <rFont val="굴림"/>
        <family val="3"/>
        <charset val="129"/>
      </rPr>
      <t>(공업,계룡,세종 제외)</t>
    </r>
    <phoneticPr fontId="65" type="noConversion"/>
  </si>
  <si>
    <t>1,350
(90)</t>
    <phoneticPr fontId="65" type="noConversion"/>
  </si>
  <si>
    <t>신인동</t>
    <phoneticPr fontId="65" type="noConversion"/>
  </si>
  <si>
    <t>노은3</t>
  </si>
  <si>
    <t>유성구 지족동
1053번지</t>
  </si>
  <si>
    <t>재염소투입식</t>
  </si>
  <si>
    <t>99ℓ/일</t>
  </si>
  <si>
    <t>톤</t>
    <phoneticPr fontId="65" type="noConversion"/>
  </si>
  <si>
    <t>중구</t>
    <phoneticPr fontId="65" type="noConversion"/>
  </si>
  <si>
    <t>STS관</t>
    <phoneticPr fontId="65" type="noConversion"/>
  </si>
  <si>
    <t>※ 자료제공 : 기상청 홈페이지(hwp://kma.go.kr) 관측자료 - (과거자료, 요소별자료)</t>
    <phoneticPr fontId="65" type="noConversion"/>
  </si>
  <si>
    <t>공무</t>
    <phoneticPr fontId="65" type="noConversion"/>
  </si>
  <si>
    <t>시설</t>
    <phoneticPr fontId="65" type="noConversion"/>
  </si>
  <si>
    <t>마제형
터널</t>
    <phoneticPr fontId="65" type="noConversion"/>
  </si>
  <si>
    <t>RC관</t>
    <phoneticPr fontId="65" type="noConversion"/>
  </si>
  <si>
    <t>마제형
터널</t>
    <phoneticPr fontId="65" type="noConversion"/>
  </si>
  <si>
    <t>RC관</t>
    <phoneticPr fontId="65" type="noConversion"/>
  </si>
  <si>
    <t>기타(RC관)</t>
    <phoneticPr fontId="65" type="noConversion"/>
  </si>
  <si>
    <t>마제형터널
w3*h3</t>
    <phoneticPr fontId="65" type="noConversion"/>
  </si>
  <si>
    <t>기타(RC관)</t>
    <phoneticPr fontId="65" type="noConversion"/>
  </si>
  <si>
    <t>급   수   인   구(B)</t>
    <phoneticPr fontId="65" type="noConversion"/>
  </si>
  <si>
    <t>보    급    율(B/A)</t>
    <phoneticPr fontId="65" type="noConversion"/>
  </si>
  <si>
    <t>관로</t>
    <phoneticPr fontId="65" type="noConversion"/>
  </si>
  <si>
    <t>m</t>
    <phoneticPr fontId="65" type="noConversion"/>
  </si>
  <si>
    <t>m</t>
    <phoneticPr fontId="65" type="noConversion"/>
  </si>
  <si>
    <t>소계</t>
    <phoneticPr fontId="65" type="noConversion"/>
  </si>
  <si>
    <t>터널</t>
    <phoneticPr fontId="65" type="noConversion"/>
  </si>
  <si>
    <t xml:space="preserve">                          년도별
구분                                                                </t>
    <phoneticPr fontId="65" type="noConversion"/>
  </si>
  <si>
    <t>기타</t>
    <phoneticPr fontId="65" type="noConversion"/>
  </si>
  <si>
    <t>기타</t>
    <phoneticPr fontId="65" type="noConversion"/>
  </si>
  <si>
    <t>2015년</t>
    <phoneticPr fontId="65" type="noConversion"/>
  </si>
  <si>
    <r>
      <t>201</t>
    </r>
    <r>
      <rPr>
        <b/>
        <sz val="12"/>
        <color indexed="8"/>
        <rFont val="굴림"/>
        <family val="3"/>
        <charset val="129"/>
      </rPr>
      <t>4</t>
    </r>
    <r>
      <rPr>
        <b/>
        <sz val="12"/>
        <color indexed="8"/>
        <rFont val="굴림"/>
        <family val="3"/>
        <charset val="129"/>
      </rPr>
      <t>년</t>
    </r>
    <phoneticPr fontId="65" type="noConversion"/>
  </si>
  <si>
    <r>
      <t>●2015년 공기밸브 설치</t>
    </r>
    <r>
      <rPr>
        <b/>
        <sz val="12"/>
        <color indexed="8"/>
        <rFont val="굴림체"/>
        <family val="3"/>
        <charset val="129"/>
      </rPr>
      <t>(신설, 제수밸브부착 공기변제외)</t>
    </r>
    <phoneticPr fontId="65" type="noConversion"/>
  </si>
  <si>
    <r>
      <t>●2015년 공기밸브 설치</t>
    </r>
    <r>
      <rPr>
        <b/>
        <sz val="12"/>
        <color indexed="8"/>
        <rFont val="굴림체"/>
        <family val="3"/>
        <charset val="129"/>
      </rPr>
      <t>(교체, 제수밸브부착 공기변제외)</t>
    </r>
    <phoneticPr fontId="65" type="noConversion"/>
  </si>
  <si>
    <t>2015년</t>
    <phoneticPr fontId="65" type="noConversion"/>
  </si>
  <si>
    <t>2014년도</t>
    <phoneticPr fontId="65" type="noConversion"/>
  </si>
  <si>
    <t>2015년도</t>
    <phoneticPr fontId="65" type="noConversion"/>
  </si>
  <si>
    <t>2015</t>
    <phoneticPr fontId="65" type="noConversion"/>
  </si>
  <si>
    <t>2014</t>
    <phoneticPr fontId="65" type="noConversion"/>
  </si>
  <si>
    <t>(급수과)</t>
    <phoneticPr fontId="65" type="noConversion"/>
  </si>
  <si>
    <t xml:space="preserve">2015년 생산원가 </t>
    <phoneticPr fontId="65" type="noConversion"/>
  </si>
  <si>
    <t>14년
11월</t>
    <phoneticPr fontId="65" type="noConversion"/>
  </si>
  <si>
    <t>14년
12월</t>
    <phoneticPr fontId="65" type="noConversion"/>
  </si>
  <si>
    <t>15년
1월</t>
    <phoneticPr fontId="65" type="noConversion"/>
  </si>
  <si>
    <t>15년도
합    계</t>
    <phoneticPr fontId="65" type="noConversion"/>
  </si>
  <si>
    <t>11월</t>
    <phoneticPr fontId="65" type="noConversion"/>
  </si>
  <si>
    <t>15년도
합   계</t>
    <phoneticPr fontId="65" type="noConversion"/>
  </si>
  <si>
    <t>노은3동</t>
    <phoneticPr fontId="65" type="noConversion"/>
  </si>
  <si>
    <t>관평동</t>
    <phoneticPr fontId="65" type="noConversion"/>
  </si>
  <si>
    <t>15mm</t>
    <phoneticPr fontId="65" type="noConversion"/>
  </si>
  <si>
    <t>선유건설㈜</t>
  </si>
  <si>
    <t>류정선</t>
  </si>
  <si>
    <t>㈜삼혁건설</t>
  </si>
  <si>
    <t>임충혁</t>
  </si>
  <si>
    <t>인성개발㈜</t>
  </si>
  <si>
    <t>소인숙</t>
  </si>
  <si>
    <t>㈜로드텍건설</t>
  </si>
  <si>
    <t>김영주</t>
  </si>
  <si>
    <t>㈜기석건설</t>
  </si>
  <si>
    <t>서기숙</t>
  </si>
  <si>
    <t xml:space="preserve"> 5개 업체</t>
    <phoneticPr fontId="65" type="noConversion"/>
  </si>
  <si>
    <t>전운서</t>
  </si>
  <si>
    <t>아세아나건설㈜</t>
  </si>
  <si>
    <t>이영복</t>
  </si>
  <si>
    <t>(합)한국준설</t>
  </si>
  <si>
    <t>이성수</t>
  </si>
  <si>
    <t>성주건설㈜</t>
  </si>
  <si>
    <t>성덕제</t>
  </si>
  <si>
    <t>부영건설㈜</t>
  </si>
  <si>
    <t>오창현</t>
  </si>
  <si>
    <t>현우건설㈜</t>
    <phoneticPr fontId="65" type="noConversion"/>
  </si>
  <si>
    <t xml:space="preserve"> 5개 업체</t>
    <phoneticPr fontId="65" type="noConversion"/>
  </si>
  <si>
    <t>키움건설㈜</t>
  </si>
  <si>
    <t>박범승</t>
  </si>
  <si>
    <t>일신환경㈜</t>
  </si>
  <si>
    <t>이성복</t>
  </si>
  <si>
    <t>삼정엔지니어링(자)</t>
  </si>
  <si>
    <t>신영국</t>
  </si>
  <si>
    <t>케이제이건설㈜</t>
  </si>
  <si>
    <t>이정화</t>
  </si>
  <si>
    <t>4개 업체</t>
    <phoneticPr fontId="65" type="noConversion"/>
  </si>
  <si>
    <t>(합)풍암건설</t>
  </si>
  <si>
    <t>강영수</t>
  </si>
  <si>
    <t>대전 서구 유등로 559</t>
  </si>
  <si>
    <t>(합)주용건설</t>
  </si>
  <si>
    <t>강영찬</t>
  </si>
  <si>
    <t>대전 서구 신갈마로 155번길38</t>
  </si>
  <si>
    <t>㈜제이엠에스건설</t>
  </si>
  <si>
    <t>전무생</t>
  </si>
  <si>
    <t>대전 유성구 계백로 139</t>
  </si>
  <si>
    <t>(합)해성수력</t>
  </si>
  <si>
    <t>송인석</t>
  </si>
  <si>
    <t>대전 동구 대전로 695</t>
  </si>
  <si>
    <t>㈜대성이엔씨</t>
  </si>
  <si>
    <t>김영성</t>
  </si>
  <si>
    <t>일신환경건설</t>
  </si>
  <si>
    <t>(733)</t>
  </si>
  <si>
    <t>(23)</t>
  </si>
  <si>
    <t>(21)</t>
  </si>
  <si>
    <t>(322)</t>
  </si>
  <si>
    <t>(325)</t>
  </si>
  <si>
    <t>(42)</t>
  </si>
  <si>
    <t>(178)</t>
  </si>
  <si>
    <t>(555)</t>
  </si>
  <si>
    <t>(147)</t>
  </si>
  <si>
    <t>(완료)</t>
    <phoneticPr fontId="65" type="noConversion"/>
  </si>
  <si>
    <t>안영2</t>
  </si>
  <si>
    <t>안영동 152</t>
  </si>
  <si>
    <t>안영동 
검바위골일원</t>
  </si>
  <si>
    <t>2014.10 준공
(2015.01인수)</t>
  </si>
  <si>
    <t>세동</t>
  </si>
  <si>
    <t>세동 45</t>
  </si>
  <si>
    <t>중세동일원</t>
  </si>
  <si>
    <t>용 운</t>
    <phoneticPr fontId="65" type="noConversion"/>
  </si>
  <si>
    <t>대전광역시 관내
62개 구역</t>
    <phoneticPr fontId="65" type="noConversion"/>
  </si>
  <si>
    <r>
      <t xml:space="preserve">13.12
</t>
    </r>
    <r>
      <rPr>
        <sz val="9"/>
        <rFont val="돋움"/>
        <family val="3"/>
        <charset val="129"/>
      </rPr>
      <t>(14.11인수)</t>
    </r>
    <phoneticPr fontId="65" type="noConversion"/>
  </si>
  <si>
    <t>2015. 5</t>
  </si>
  <si>
    <t>22.4ℓ/일</t>
  </si>
  <si>
    <t>2012. 12</t>
  </si>
  <si>
    <t>45.6ℓ/일</t>
  </si>
  <si>
    <t>8ℓ/일</t>
  </si>
  <si>
    <t>2012. 10</t>
  </si>
  <si>
    <t>2012. 8</t>
  </si>
  <si>
    <t>86.4ℓ/일</t>
  </si>
  <si>
    <t>산내4
배수지</t>
  </si>
  <si>
    <t>55.2ℓ/일</t>
  </si>
  <si>
    <t>2014년</t>
    <phoneticPr fontId="65" type="noConversion"/>
  </si>
  <si>
    <t>2015년</t>
    <phoneticPr fontId="65" type="noConversion"/>
  </si>
  <si>
    <t>용이건설㈜</t>
  </si>
  <si>
    <t>최정숙</t>
  </si>
  <si>
    <t>벽두건설㈜</t>
  </si>
  <si>
    <t>이충구</t>
  </si>
  <si>
    <t>창밀건설㈜</t>
  </si>
  <si>
    <t>이봉준</t>
  </si>
  <si>
    <t>선경애드㈜</t>
  </si>
  <si>
    <t>권정원</t>
  </si>
  <si>
    <t>대청상수도건설사(합)</t>
  </si>
  <si>
    <t>김현주</t>
  </si>
  <si>
    <t>5개 업체</t>
    <phoneticPr fontId="65" type="noConversion"/>
  </si>
  <si>
    <t>대전 서구 괴록1길 55</t>
    <phoneticPr fontId="65" type="noConversion"/>
  </si>
  <si>
    <t>대전 유성구 갑동 387-25</t>
    <phoneticPr fontId="65" type="noConversion"/>
  </si>
  <si>
    <t>대전 서구 유등로43번길 14-26</t>
    <phoneticPr fontId="65" type="noConversion"/>
  </si>
  <si>
    <t>대전 유성구 봉명동 652-10</t>
    <phoneticPr fontId="65" type="noConversion"/>
  </si>
  <si>
    <t>대전 서구 변동서로 28번길 70</t>
    <phoneticPr fontId="65" type="noConversion"/>
  </si>
  <si>
    <t>대전 괴정동 127-34</t>
    <phoneticPr fontId="65" type="noConversion"/>
  </si>
  <si>
    <t>대전 서구 도솔로 328번길 62</t>
    <phoneticPr fontId="65" type="noConversion"/>
  </si>
  <si>
    <t>대전 동구 한밭대로 1237번길 8-5</t>
    <phoneticPr fontId="65" type="noConversion"/>
  </si>
  <si>
    <t>대전 서구 괴정로 200-6</t>
    <phoneticPr fontId="65" type="noConversion"/>
  </si>
  <si>
    <t>대전 중구 모암로7번길 68-1</t>
    <phoneticPr fontId="65" type="noConversion"/>
  </si>
  <si>
    <t>대전 서구 유등로 43번길 14-26</t>
    <phoneticPr fontId="65" type="noConversion"/>
  </si>
  <si>
    <t>대전 서구 신갈마로 175, 3층</t>
    <phoneticPr fontId="65" type="noConversion"/>
  </si>
  <si>
    <t>대전 서구 동서대로 1029-2</t>
    <phoneticPr fontId="65" type="noConversion"/>
  </si>
  <si>
    <t>대전 서구 유등로 353</t>
    <phoneticPr fontId="65" type="noConversion"/>
  </si>
  <si>
    <t>대전 동구 대종로 9-17, 2층</t>
    <phoneticPr fontId="65" type="noConversion"/>
  </si>
  <si>
    <t>대전 동구 옥천로96번길 96-77</t>
    <phoneticPr fontId="65" type="noConversion"/>
  </si>
  <si>
    <t>대전 대덕구 대전로 1084</t>
    <phoneticPr fontId="65" type="noConversion"/>
  </si>
  <si>
    <t>대전 대덕구 대덕대로 1593번길 30-9</t>
    <phoneticPr fontId="65" type="noConversion"/>
  </si>
  <si>
    <t>대전 유성구 대정로 67 화물터미널 310호</t>
    <phoneticPr fontId="65" type="noConversion"/>
  </si>
  <si>
    <t>대전 서구 계룡로 636번길 17  102호</t>
    <phoneticPr fontId="65" type="noConversion"/>
  </si>
  <si>
    <t>대전 대덕구 대전로 1064  103호</t>
    <phoneticPr fontId="65" type="noConversion"/>
  </si>
  <si>
    <t xml:space="preserve"> 2개 업체</t>
    <phoneticPr fontId="65" type="noConversion"/>
  </si>
  <si>
    <t>25개 업체</t>
    <phoneticPr fontId="65" type="noConversion"/>
  </si>
  <si>
    <t>(2015. 12. 31. 기준)</t>
    <phoneticPr fontId="65" type="noConversion"/>
  </si>
  <si>
    <t>산내1</t>
    <phoneticPr fontId="65" type="noConversion"/>
  </si>
  <si>
    <t>(가동중지)목은
주택, 변동 고지대</t>
    <phoneticPr fontId="65" type="noConversion"/>
  </si>
  <si>
    <t>538.88원/㎥</t>
    <phoneticPr fontId="65" type="noConversion"/>
  </si>
  <si>
    <t>-</t>
    <phoneticPr fontId="65" type="noConversion"/>
  </si>
  <si>
    <t>-</t>
    <phoneticPr fontId="65" type="noConversion"/>
  </si>
  <si>
    <t>-</t>
    <phoneticPr fontId="65" type="noConversion"/>
  </si>
  <si>
    <t xml:space="preserve">17. 공기밸브 현황   </t>
    <phoneticPr fontId="65" type="noConversion"/>
  </si>
  <si>
    <t xml:space="preserve">16. 중간 염소투입설비  </t>
    <phoneticPr fontId="65" type="noConversion"/>
  </si>
  <si>
    <r>
      <t xml:space="preserve">18. 공동구 시설현황    </t>
    </r>
    <r>
      <rPr>
        <b/>
        <sz val="14"/>
        <color rgb="FFFF0000"/>
        <rFont val="굴림체"/>
        <family val="3"/>
        <charset val="129"/>
      </rPr>
      <t xml:space="preserve">  </t>
    </r>
    <phoneticPr fontId="65" type="noConversion"/>
  </si>
  <si>
    <t xml:space="preserve">19. 단가계약업체별 도급현황    </t>
    <phoneticPr fontId="65" type="noConversion"/>
  </si>
  <si>
    <t xml:space="preserve">11. 송촌정수장 폐수발생량    </t>
    <phoneticPr fontId="65" type="noConversion"/>
  </si>
  <si>
    <t xml:space="preserve">12. 월평정수장 슬러지 처리량    </t>
    <phoneticPr fontId="65" type="noConversion"/>
  </si>
  <si>
    <r>
      <t>13. 월평정수장 방류수량</t>
    </r>
    <r>
      <rPr>
        <b/>
        <sz val="12"/>
        <color rgb="FFFF0000"/>
        <rFont val="굴림체"/>
        <family val="3"/>
        <charset val="129"/>
      </rPr>
      <t xml:space="preserve">        </t>
    </r>
    <phoneticPr fontId="65" type="noConversion"/>
  </si>
  <si>
    <t xml:space="preserve">14. 송촌정수장 슬러지 처리량   </t>
    <phoneticPr fontId="65" type="noConversion"/>
  </si>
  <si>
    <r>
      <t>15. 송촌정수장 방류수량</t>
    </r>
    <r>
      <rPr>
        <b/>
        <sz val="12"/>
        <color rgb="FFFF0000"/>
        <rFont val="굴림체"/>
        <family val="3"/>
        <charset val="129"/>
      </rPr>
      <t xml:space="preserve">       </t>
    </r>
    <phoneticPr fontId="65" type="noConversion"/>
  </si>
  <si>
    <t xml:space="preserve">16. 신탄진정수장 슬러지 처리량  </t>
    <phoneticPr fontId="65" type="noConversion"/>
  </si>
  <si>
    <r>
      <t xml:space="preserve">17. 신탄진정수장 방류수량   </t>
    </r>
    <r>
      <rPr>
        <b/>
        <sz val="12"/>
        <color rgb="FFFF0000"/>
        <rFont val="굴림체"/>
        <family val="3"/>
        <charset val="129"/>
      </rPr>
      <t xml:space="preserve">  </t>
    </r>
    <phoneticPr fontId="65" type="noConversion"/>
  </si>
  <si>
    <t>ㅇ 운영중지(미사용) 배수지 : 5개소(변동, 산내1, 신탄진, 자운대1, 문지배수지)</t>
  </si>
  <si>
    <t>ㅇ 자운대 시설대 자체관리 배수지 : 2개소(자운대1,2)</t>
  </si>
  <si>
    <t>ㅇ 2016년 인수예정 배수지 : 2개소(도안, 죽동)</t>
  </si>
  <si>
    <t>ㅇ 가동중인 배수지 총 33개소중 28개소</t>
    <phoneticPr fontId="65" type="noConversion"/>
  </si>
  <si>
    <t>ㅇ 배수지 총 39개소(정수장 내 배수지 6개소, 일반 배수지 33개소)</t>
    <phoneticPr fontId="65" type="noConversion"/>
  </si>
  <si>
    <t>62</t>
    <phoneticPr fontId="65" type="noConversion"/>
  </si>
  <si>
    <t>괴곡1
(미가동)</t>
    <phoneticPr fontId="65" type="noConversion"/>
  </si>
  <si>
    <t>산내1
(미가동)</t>
    <phoneticPr fontId="65" type="noConversion"/>
  </si>
  <si>
    <t>안 영
(미가동)</t>
    <phoneticPr fontId="65" type="noConversion"/>
  </si>
  <si>
    <t>낭월2
(곤룡)</t>
    <phoneticPr fontId="65" type="noConversion"/>
  </si>
  <si>
    <t>낭월동, 구도동, 대성동, 대별동, 석천들(아)</t>
    <phoneticPr fontId="65" type="noConversion"/>
  </si>
  <si>
    <t>낭월동 일부</t>
    <phoneticPr fontId="65" type="noConversion"/>
  </si>
  <si>
    <t>삼정동, 비룡동</t>
    <phoneticPr fontId="65" type="noConversion"/>
  </si>
  <si>
    <t>용운동, 판암주공4, 판암2동 고지대</t>
    <phoneticPr fontId="65" type="noConversion"/>
  </si>
  <si>
    <t>용운동, 우송대주변, 맹인촌 주변</t>
    <phoneticPr fontId="65" type="noConversion"/>
  </si>
  <si>
    <t>주공 5,6단지</t>
    <phoneticPr fontId="65" type="noConversion"/>
  </si>
  <si>
    <t>삼정동, 판암동 일부</t>
    <phoneticPr fontId="65" type="noConversion"/>
  </si>
  <si>
    <t>정수장 북쪽, 남쪽</t>
    <phoneticPr fontId="65" type="noConversion"/>
  </si>
  <si>
    <t>전동기</t>
    <phoneticPr fontId="65" type="noConversion"/>
  </si>
  <si>
    <t>회덕
(송촌관리)</t>
    <phoneticPr fontId="65" type="noConversion"/>
  </si>
  <si>
    <t>회덕2
(미가동)</t>
    <phoneticPr fontId="6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</si>
</sst>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41" formatCode="_-* #,##0_-;\-* #,##0_-;_-* &quot;-&quot;_-;_-@_-"/>
    <numFmt numFmtId="43" formatCode="_-* #,##0.00_-;\-* #,##0.00_-;_-* &quot;-&quot;??_-;_-@_-"/>
    <numFmt numFmtId="176" formatCode="_-* #,##0.0_-;\-* #,##0.0_-;_-* &quot;-&quot;_-;_-@_-"/>
    <numFmt numFmtId="177" formatCode="0.0"/>
    <numFmt numFmtId="178" formatCode="_-* #,##0.00_-;\-* #,##0.00_-;_-* &quot;-&quot;_-;_-@_-"/>
    <numFmt numFmtId="179" formatCode="0.0_);[Red]\(0.0\)"/>
    <numFmt numFmtId="180" formatCode="#,##0_ "/>
    <numFmt numFmtId="181" formatCode="@&quot;HP&quot;"/>
    <numFmt numFmtId="182" formatCode="#,##0&quot;m3&quot;"/>
    <numFmt numFmtId="183" formatCode="@&quot;지&quot;"/>
    <numFmt numFmtId="184" formatCode="@&quot;개소&quot;"/>
    <numFmt numFmtId="185" formatCode="General&quot;대&quot;"/>
    <numFmt numFmtId="186" formatCode="_-* #,##0.000_-;\-* #,##0.000_-;_-* &quot;-&quot;_-;_-@_-"/>
    <numFmt numFmtId="187" formatCode="#,##0.0_ "/>
    <numFmt numFmtId="188" formatCode="#,##0.00_ "/>
    <numFmt numFmtId="189" formatCode="0.00_ "/>
    <numFmt numFmtId="190" formatCode="0.0_ "/>
    <numFmt numFmtId="191" formatCode="0_ "/>
    <numFmt numFmtId="192" formatCode="0_);[Red]\(0\)"/>
    <numFmt numFmtId="193" formatCode="_-* #,##0.00_-;&quot;₩&quot;\!\-* #,##0.00_-;_-* &quot;-&quot;_-;_-@_-"/>
    <numFmt numFmtId="194" formatCode="#,##0\ "/>
    <numFmt numFmtId="195" formatCode="#,##0&quot;㎥&quot;"/>
    <numFmt numFmtId="196" formatCode="\φ##"/>
    <numFmt numFmtId="197" formatCode="_ * #,##0_ ;_ * \-#,##0_ ;_ * &quot;-&quot;_ ;_ @_ "/>
    <numFmt numFmtId="198" formatCode="_ * #,##0.00_ ;_ * \-#,##0.00_ ;_ * &quot;-&quot;??_ ;_ @_ "/>
    <numFmt numFmtId="199" formatCode="\Φ#####"/>
    <numFmt numFmtId="200" formatCode="#,##0_);[Red]\(#,##0\)"/>
    <numFmt numFmtId="201" formatCode="#,##0;[Red]#,##0"/>
    <numFmt numFmtId="202" formatCode="0.00_);[Red]\(0.00\)"/>
  </numFmts>
  <fonts count="198" x14ac:knownFonts="1">
    <font>
      <sz val="11"/>
      <color indexed="8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indexed="8"/>
      <name val="돋움"/>
      <family val="3"/>
      <charset val="129"/>
    </font>
    <font>
      <sz val="8"/>
      <color indexed="8"/>
      <name val="돋움"/>
      <family val="3"/>
      <charset val="129"/>
    </font>
    <font>
      <sz val="11"/>
      <color indexed="8"/>
      <name val="돋움"/>
      <family val="3"/>
      <charset val="129"/>
    </font>
    <font>
      <sz val="10"/>
      <color indexed="8"/>
      <name val="돋움"/>
      <family val="3"/>
      <charset val="129"/>
    </font>
    <font>
      <sz val="12"/>
      <color indexed="8"/>
      <name val="돋움"/>
      <family val="3"/>
      <charset val="129"/>
    </font>
    <font>
      <sz val="12"/>
      <color indexed="8"/>
      <name val="바탕"/>
      <family val="1"/>
      <charset val="129"/>
    </font>
    <font>
      <sz val="11"/>
      <color indexed="8"/>
      <name val="바탕"/>
      <family val="1"/>
      <charset val="129"/>
    </font>
    <font>
      <b/>
      <sz val="20"/>
      <color indexed="8"/>
      <name val="궁서체"/>
      <family val="1"/>
      <charset val="129"/>
    </font>
    <font>
      <sz val="20"/>
      <color indexed="8"/>
      <name val="궁서체"/>
      <family val="1"/>
      <charset val="129"/>
    </font>
    <font>
      <sz val="10"/>
      <color indexed="8"/>
      <name val="바탕"/>
      <family val="1"/>
      <charset val="129"/>
    </font>
    <font>
      <b/>
      <sz val="18"/>
      <color indexed="8"/>
      <name val="궁서체"/>
      <family val="1"/>
      <charset val="129"/>
    </font>
    <font>
      <sz val="14"/>
      <color indexed="8"/>
      <name val="돋움"/>
      <family val="3"/>
      <charset val="129"/>
    </font>
    <font>
      <b/>
      <sz val="14"/>
      <color indexed="8"/>
      <name val="돋움"/>
      <family val="3"/>
      <charset val="129"/>
    </font>
    <font>
      <b/>
      <sz val="12"/>
      <color indexed="8"/>
      <name val="바탕"/>
      <family val="1"/>
      <charset val="129"/>
    </font>
    <font>
      <b/>
      <sz val="11"/>
      <color indexed="8"/>
      <name val="돋움"/>
      <family val="3"/>
      <charset val="129"/>
    </font>
    <font>
      <b/>
      <sz val="22"/>
      <color indexed="8"/>
      <name val="궁서체"/>
      <family val="1"/>
      <charset val="129"/>
    </font>
    <font>
      <b/>
      <sz val="24"/>
      <color indexed="8"/>
      <name val="굴림체"/>
      <family val="3"/>
      <charset val="129"/>
    </font>
    <font>
      <b/>
      <sz val="20"/>
      <color indexed="8"/>
      <name val="굴림체"/>
      <family val="3"/>
      <charset val="129"/>
    </font>
    <font>
      <b/>
      <sz val="12"/>
      <color indexed="8"/>
      <name val="돋움"/>
      <family val="3"/>
      <charset val="129"/>
    </font>
    <font>
      <b/>
      <sz val="18"/>
      <color indexed="8"/>
      <name val="궁서"/>
      <family val="1"/>
      <charset val="129"/>
    </font>
    <font>
      <b/>
      <sz val="18"/>
      <color indexed="8"/>
      <name val="굴림체"/>
      <family val="3"/>
      <charset val="129"/>
    </font>
    <font>
      <b/>
      <sz val="12"/>
      <color indexed="8"/>
      <name val="굴림체"/>
      <family val="3"/>
      <charset val="129"/>
    </font>
    <font>
      <b/>
      <sz val="10"/>
      <color indexed="8"/>
      <name val="바탕"/>
      <family val="1"/>
      <charset val="129"/>
    </font>
    <font>
      <b/>
      <sz val="12"/>
      <color indexed="8"/>
      <name val="굴림"/>
      <family val="3"/>
      <charset val="129"/>
    </font>
    <font>
      <sz val="12"/>
      <color indexed="8"/>
      <name val="굴림"/>
      <family val="3"/>
      <charset val="129"/>
    </font>
    <font>
      <sz val="13"/>
      <color indexed="8"/>
      <name val="굴림"/>
      <family val="3"/>
      <charset val="129"/>
    </font>
    <font>
      <sz val="11"/>
      <color indexed="8"/>
      <name val="굴림"/>
      <family val="3"/>
      <charset val="129"/>
    </font>
    <font>
      <b/>
      <sz val="16"/>
      <color indexed="8"/>
      <name val="굴림체"/>
      <family val="3"/>
      <charset val="129"/>
    </font>
    <font>
      <b/>
      <sz val="14"/>
      <color indexed="8"/>
      <name val="굴림체"/>
      <family val="3"/>
      <charset val="129"/>
    </font>
    <font>
      <b/>
      <sz val="24"/>
      <color indexed="8"/>
      <name val="굴림"/>
      <family val="3"/>
      <charset val="129"/>
    </font>
    <font>
      <b/>
      <sz val="16"/>
      <color indexed="8"/>
      <name val="궁서체"/>
      <family val="1"/>
      <charset val="129"/>
    </font>
    <font>
      <sz val="10.5"/>
      <color indexed="8"/>
      <name val="바탕"/>
      <family val="1"/>
      <charset val="129"/>
    </font>
    <font>
      <sz val="8"/>
      <name val="돋움"/>
      <family val="3"/>
      <charset val="129"/>
    </font>
    <font>
      <sz val="11"/>
      <color indexed="10"/>
      <name val="돋움"/>
      <family val="3"/>
      <charset val="129"/>
    </font>
    <font>
      <sz val="11"/>
      <name val="돋움"/>
      <family val="3"/>
      <charset val="129"/>
    </font>
    <font>
      <sz val="11"/>
      <name val="바탕"/>
      <family val="1"/>
      <charset val="129"/>
    </font>
    <font>
      <sz val="16"/>
      <color indexed="10"/>
      <name val="돋움"/>
      <family val="3"/>
      <charset val="129"/>
    </font>
    <font>
      <b/>
      <sz val="14"/>
      <color indexed="10"/>
      <name val="돋움"/>
      <family val="3"/>
      <charset val="129"/>
    </font>
    <font>
      <sz val="10"/>
      <name val="돋움"/>
      <family val="3"/>
      <charset val="129"/>
    </font>
    <font>
      <sz val="12"/>
      <name val="바탕"/>
      <family val="1"/>
      <charset val="129"/>
    </font>
    <font>
      <sz val="10"/>
      <name val="바탕"/>
      <family val="1"/>
      <charset val="129"/>
    </font>
    <font>
      <sz val="11"/>
      <color indexed="8"/>
      <name val="맑은 고딕"/>
      <family val="3"/>
      <charset val="129"/>
    </font>
    <font>
      <sz val="16"/>
      <color indexed="10"/>
      <name val="돋움"/>
      <family val="3"/>
      <charset val="129"/>
    </font>
    <font>
      <b/>
      <sz val="18"/>
      <color indexed="10"/>
      <name val="궁서체"/>
      <family val="1"/>
      <charset val="129"/>
    </font>
    <font>
      <b/>
      <sz val="14"/>
      <color indexed="10"/>
      <name val="돋움"/>
      <family val="3"/>
      <charset val="129"/>
    </font>
    <font>
      <b/>
      <sz val="18"/>
      <color indexed="10"/>
      <name val="바탕"/>
      <family val="1"/>
      <charset val="129"/>
    </font>
    <font>
      <sz val="11"/>
      <color indexed="62"/>
      <name val="돋움"/>
      <family val="3"/>
      <charset val="129"/>
    </font>
    <font>
      <sz val="11"/>
      <color indexed="30"/>
      <name val="돋움"/>
      <family val="3"/>
      <charset val="129"/>
    </font>
    <font>
      <sz val="11"/>
      <color indexed="56"/>
      <name val="돋움"/>
      <family val="3"/>
      <charset val="129"/>
    </font>
    <font>
      <sz val="11"/>
      <color indexed="10"/>
      <name val="돋움"/>
      <family val="3"/>
      <charset val="129"/>
    </font>
    <font>
      <sz val="12"/>
      <color indexed="10"/>
      <name val="돋움"/>
      <family val="3"/>
      <charset val="129"/>
    </font>
    <font>
      <sz val="9"/>
      <color indexed="10"/>
      <name val="돋움"/>
      <family val="3"/>
      <charset val="129"/>
    </font>
    <font>
      <sz val="13"/>
      <name val="바탕"/>
      <family val="1"/>
      <charset val="129"/>
    </font>
    <font>
      <sz val="16"/>
      <color indexed="8"/>
      <name val="돋움"/>
      <family val="3"/>
      <charset val="129"/>
    </font>
    <font>
      <sz val="12"/>
      <name val="굴림"/>
      <family val="3"/>
      <charset val="129"/>
    </font>
    <font>
      <b/>
      <sz val="24"/>
      <name val="굴림"/>
      <family val="3"/>
      <charset val="129"/>
    </font>
    <font>
      <sz val="16"/>
      <name val="돋움"/>
      <family val="3"/>
      <charset val="129"/>
    </font>
    <font>
      <b/>
      <sz val="12"/>
      <name val="바탕"/>
      <family val="1"/>
      <charset val="129"/>
    </font>
    <font>
      <sz val="9"/>
      <name val="돋움"/>
      <family val="3"/>
      <charset val="129"/>
    </font>
    <font>
      <b/>
      <sz val="24"/>
      <name val="굴림체"/>
      <family val="3"/>
      <charset val="129"/>
    </font>
    <font>
      <b/>
      <sz val="11"/>
      <name val="돋움"/>
      <family val="3"/>
      <charset val="129"/>
    </font>
    <font>
      <b/>
      <sz val="11"/>
      <name val="굴림"/>
      <family val="3"/>
      <charset val="129"/>
    </font>
    <font>
      <b/>
      <sz val="18"/>
      <name val="굴림체"/>
      <family val="3"/>
      <charset val="129"/>
    </font>
    <font>
      <sz val="20"/>
      <name val="궁서체"/>
      <family val="1"/>
      <charset val="129"/>
    </font>
    <font>
      <sz val="11"/>
      <name val="굴림"/>
      <family val="3"/>
      <charset val="129"/>
    </font>
    <font>
      <b/>
      <sz val="14"/>
      <name val="돋움"/>
      <family val="3"/>
      <charset val="129"/>
    </font>
    <font>
      <b/>
      <sz val="24"/>
      <name val="궁서체"/>
      <family val="1"/>
      <charset val="129"/>
    </font>
    <font>
      <sz val="12"/>
      <name val="돋움"/>
      <family val="3"/>
      <charset val="129"/>
    </font>
    <font>
      <sz val="11"/>
      <name val="굴림체"/>
      <family val="3"/>
      <charset val="129"/>
    </font>
    <font>
      <sz val="10"/>
      <name val="굴림체"/>
      <family val="3"/>
      <charset val="129"/>
    </font>
    <font>
      <b/>
      <sz val="16"/>
      <name val="바탕"/>
      <family val="1"/>
      <charset val="129"/>
    </font>
    <font>
      <b/>
      <sz val="12"/>
      <name val="굴림체"/>
      <family val="3"/>
      <charset val="129"/>
    </font>
    <font>
      <sz val="12"/>
      <name val="굴림체"/>
      <family val="3"/>
      <charset val="129"/>
    </font>
    <font>
      <b/>
      <sz val="20"/>
      <name val="궁서체"/>
      <family val="1"/>
      <charset val="129"/>
    </font>
    <font>
      <sz val="14"/>
      <name val="돋움"/>
      <family val="3"/>
      <charset val="129"/>
    </font>
    <font>
      <b/>
      <sz val="10"/>
      <name val="굴림체"/>
      <family val="3"/>
      <charset val="129"/>
    </font>
    <font>
      <b/>
      <sz val="11"/>
      <name val="굴림체"/>
      <family val="3"/>
      <charset val="129"/>
    </font>
    <font>
      <sz val="24"/>
      <name val="돋움"/>
      <family val="3"/>
      <charset val="129"/>
    </font>
    <font>
      <b/>
      <sz val="12"/>
      <name val="돋움"/>
      <family val="3"/>
      <charset val="129"/>
    </font>
    <font>
      <sz val="22"/>
      <name val="궁서체"/>
      <family val="1"/>
      <charset val="129"/>
    </font>
    <font>
      <sz val="13"/>
      <name val="굴림"/>
      <family val="3"/>
      <charset val="129"/>
    </font>
    <font>
      <b/>
      <sz val="12"/>
      <name val="굴림"/>
      <family val="3"/>
      <charset val="129"/>
    </font>
    <font>
      <b/>
      <sz val="14"/>
      <name val="굴림"/>
      <family val="3"/>
      <charset val="129"/>
    </font>
    <font>
      <sz val="11"/>
      <name val="돋움"/>
      <family val="3"/>
      <charset val="129"/>
    </font>
    <font>
      <b/>
      <sz val="14"/>
      <color indexed="8"/>
      <name val="굴림"/>
      <family val="3"/>
      <charset val="129"/>
    </font>
    <font>
      <b/>
      <sz val="13"/>
      <name val="굴림"/>
      <family val="3"/>
      <charset val="129"/>
    </font>
    <font>
      <sz val="24"/>
      <name val="굴림체"/>
      <family val="3"/>
      <charset val="129"/>
    </font>
    <font>
      <sz val="12"/>
      <color indexed="10"/>
      <name val="돋움"/>
      <family val="3"/>
      <charset val="129"/>
    </font>
    <font>
      <sz val="11"/>
      <color indexed="10"/>
      <name val="돋움"/>
      <family val="3"/>
      <charset val="129"/>
    </font>
    <font>
      <sz val="12"/>
      <color indexed="10"/>
      <name val="바탕"/>
      <family val="1"/>
      <charset val="129"/>
    </font>
    <font>
      <sz val="24"/>
      <name val="궁서체"/>
      <family val="1"/>
      <charset val="129"/>
    </font>
    <font>
      <sz val="12"/>
      <color indexed="8"/>
      <name val="굴림"/>
      <family val="3"/>
      <charset val="129"/>
    </font>
    <font>
      <sz val="12"/>
      <color indexed="8"/>
      <name val="돋움"/>
      <family val="3"/>
      <charset val="129"/>
    </font>
    <font>
      <b/>
      <sz val="12"/>
      <color indexed="8"/>
      <name val="굴림"/>
      <family val="3"/>
      <charset val="129"/>
    </font>
    <font>
      <sz val="12"/>
      <color indexed="8"/>
      <name val="바탕"/>
      <family val="1"/>
      <charset val="129"/>
    </font>
    <font>
      <b/>
      <sz val="12"/>
      <color indexed="8"/>
      <name val="바탕"/>
      <family val="1"/>
      <charset val="129"/>
    </font>
    <font>
      <sz val="11"/>
      <color indexed="8"/>
      <name val="돋움"/>
      <family val="3"/>
      <charset val="129"/>
    </font>
    <font>
      <sz val="11"/>
      <color indexed="8"/>
      <name val="바탕"/>
      <family val="1"/>
      <charset val="129"/>
    </font>
    <font>
      <b/>
      <sz val="14"/>
      <color indexed="8"/>
      <name val="굴림"/>
      <family val="3"/>
      <charset val="129"/>
    </font>
    <font>
      <b/>
      <sz val="11"/>
      <color indexed="8"/>
      <name val="굴림"/>
      <family val="3"/>
      <charset val="129"/>
    </font>
    <font>
      <sz val="12"/>
      <color indexed="10"/>
      <name val="돋움"/>
      <family val="3"/>
      <charset val="129"/>
    </font>
    <font>
      <sz val="11"/>
      <color indexed="10"/>
      <name val="돋움"/>
      <family val="3"/>
      <charset val="129"/>
    </font>
    <font>
      <sz val="16"/>
      <color indexed="10"/>
      <name val="돋움"/>
      <family val="3"/>
      <charset val="129"/>
    </font>
    <font>
      <sz val="12"/>
      <color indexed="30"/>
      <name val="바탕"/>
      <family val="1"/>
      <charset val="129"/>
    </font>
    <font>
      <sz val="11"/>
      <color theme="1"/>
      <name val="맑은 고딕"/>
      <family val="3"/>
      <charset val="129"/>
      <scheme val="minor"/>
    </font>
    <font>
      <sz val="12"/>
      <name val="바탕체"/>
      <family val="1"/>
      <charset val="129"/>
    </font>
    <font>
      <sz val="12"/>
      <color theme="1"/>
      <name val="굴림"/>
      <family val="3"/>
      <charset val="129"/>
    </font>
    <font>
      <b/>
      <sz val="14"/>
      <color rgb="FFFF0000"/>
      <name val="돋움"/>
      <family val="3"/>
      <charset val="129"/>
    </font>
    <font>
      <b/>
      <sz val="18"/>
      <color rgb="FFFF0000"/>
      <name val="바탕"/>
      <family val="1"/>
      <charset val="129"/>
    </font>
    <font>
      <sz val="11"/>
      <color rgb="FFFF0000"/>
      <name val="돋움"/>
      <family val="3"/>
      <charset val="129"/>
    </font>
    <font>
      <b/>
      <sz val="8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sz val="16"/>
      <color rgb="FFFF0000"/>
      <name val="돋움"/>
      <family val="3"/>
      <charset val="129"/>
    </font>
    <font>
      <b/>
      <sz val="20"/>
      <name val="돋움"/>
      <family val="3"/>
      <charset val="129"/>
    </font>
    <font>
      <sz val="12"/>
      <color rgb="FF0070C0"/>
      <name val="돋움"/>
      <family val="3"/>
      <charset val="129"/>
    </font>
    <font>
      <sz val="12"/>
      <color theme="1"/>
      <name val="돋움"/>
      <family val="3"/>
      <charset val="129"/>
    </font>
    <font>
      <b/>
      <sz val="11"/>
      <color rgb="FFFF0000"/>
      <name val="돋움"/>
      <family val="3"/>
      <charset val="129"/>
    </font>
    <font>
      <sz val="12"/>
      <color rgb="FFFF0000"/>
      <name val="굴림"/>
      <family val="3"/>
      <charset val="129"/>
    </font>
    <font>
      <b/>
      <sz val="14"/>
      <color theme="1"/>
      <name val="굴림"/>
      <family val="3"/>
      <charset val="129"/>
    </font>
    <font>
      <b/>
      <sz val="20"/>
      <name val="굴림체"/>
      <family val="3"/>
      <charset val="129"/>
    </font>
    <font>
      <sz val="20"/>
      <name val="돋움"/>
      <family val="3"/>
      <charset val="129"/>
    </font>
    <font>
      <sz val="16"/>
      <color rgb="FFFF0000"/>
      <name val="맑은 고딕"/>
      <family val="3"/>
      <charset val="129"/>
      <scheme val="major"/>
    </font>
    <font>
      <sz val="10"/>
      <color theme="1"/>
      <name val="굴림"/>
      <family val="3"/>
      <charset val="129"/>
    </font>
    <font>
      <b/>
      <sz val="9"/>
      <color indexed="81"/>
      <name val="돋움"/>
      <family val="3"/>
      <charset val="129"/>
    </font>
    <font>
      <b/>
      <sz val="14"/>
      <color rgb="FFFF0000"/>
      <name val="굴림체"/>
      <family val="3"/>
      <charset val="129"/>
    </font>
    <font>
      <sz val="11"/>
      <color rgb="FF0070C0"/>
      <name val="돋움"/>
      <family val="3"/>
      <charset val="129"/>
    </font>
    <font>
      <b/>
      <sz val="9"/>
      <color indexed="81"/>
      <name val="Tahoma"/>
      <family val="2"/>
    </font>
    <font>
      <b/>
      <sz val="12"/>
      <color theme="1"/>
      <name val="굴림"/>
      <family val="3"/>
      <charset val="129"/>
    </font>
    <font>
      <sz val="12"/>
      <color theme="1"/>
      <name val="바탕"/>
      <family val="1"/>
      <charset val="129"/>
    </font>
    <font>
      <sz val="10.5"/>
      <color theme="1"/>
      <name val="바탕"/>
      <family val="1"/>
      <charset val="129"/>
    </font>
    <font>
      <sz val="11"/>
      <color theme="1"/>
      <name val="돋움"/>
      <family val="3"/>
      <charset val="129"/>
    </font>
    <font>
      <sz val="10"/>
      <color theme="1"/>
      <name val="바탕"/>
      <family val="1"/>
      <charset val="129"/>
    </font>
    <font>
      <b/>
      <sz val="14"/>
      <name val="굴림체"/>
      <family val="3"/>
      <charset val="129"/>
    </font>
    <font>
      <sz val="16"/>
      <color rgb="FF0070C0"/>
      <name val="돋움"/>
      <family val="3"/>
      <charset val="129"/>
    </font>
    <font>
      <sz val="10"/>
      <color rgb="FF0070C0"/>
      <name val="돋움"/>
      <family val="3"/>
      <charset val="129"/>
    </font>
    <font>
      <b/>
      <sz val="20"/>
      <color rgb="FF0070C0"/>
      <name val="돋움"/>
      <family val="3"/>
      <charset val="129"/>
    </font>
    <font>
      <b/>
      <sz val="12"/>
      <color theme="1"/>
      <name val="돋움"/>
      <family val="3"/>
      <charset val="129"/>
    </font>
    <font>
      <sz val="12"/>
      <color rgb="FFFF0000"/>
      <name val="돋움"/>
      <family val="3"/>
      <charset val="129"/>
    </font>
    <font>
      <b/>
      <sz val="18"/>
      <name val="궁서체"/>
      <family val="1"/>
      <charset val="129"/>
    </font>
    <font>
      <sz val="9"/>
      <name val="바탕"/>
      <family val="1"/>
      <charset val="129"/>
    </font>
    <font>
      <b/>
      <sz val="11"/>
      <color theme="1"/>
      <name val="굴림"/>
      <family val="3"/>
      <charset val="129"/>
    </font>
    <font>
      <b/>
      <sz val="12"/>
      <color rgb="FFFF0000"/>
      <name val="돋움"/>
      <family val="3"/>
      <charset val="129"/>
    </font>
    <font>
      <sz val="10.5"/>
      <color rgb="FFFF0000"/>
      <name val="바탕"/>
      <family val="1"/>
      <charset val="129"/>
    </font>
    <font>
      <b/>
      <sz val="12"/>
      <color rgb="FFFF0000"/>
      <name val="궁서체"/>
      <family val="1"/>
      <charset val="129"/>
    </font>
    <font>
      <b/>
      <sz val="12"/>
      <color rgb="FFFF0000"/>
      <name val="굴림체"/>
      <family val="3"/>
      <charset val="129"/>
    </font>
    <font>
      <b/>
      <sz val="12"/>
      <color indexed="10"/>
      <name val="돋움"/>
      <family val="3"/>
      <charset val="129"/>
    </font>
    <font>
      <sz val="18"/>
      <name val="바탕"/>
      <family val="1"/>
      <charset val="129"/>
    </font>
    <font>
      <b/>
      <sz val="18"/>
      <name val="바탕"/>
      <family val="1"/>
      <charset val="129"/>
    </font>
    <font>
      <sz val="1"/>
      <color theme="1"/>
      <name val="맑은 고딕"/>
      <family val="3"/>
      <charset val="129"/>
      <scheme val="minor"/>
    </font>
    <font>
      <sz val="10"/>
      <name val="굴림"/>
      <family val="3"/>
      <charset val="129"/>
    </font>
    <font>
      <sz val="14"/>
      <name val="굴림체"/>
      <family val="3"/>
      <charset val="129"/>
    </font>
    <font>
      <sz val="12"/>
      <color rgb="FF00B0F0"/>
      <name val="바탕"/>
      <family val="1"/>
      <charset val="129"/>
    </font>
    <font>
      <sz val="14"/>
      <color indexed="8"/>
      <name val="바탕"/>
      <family val="1"/>
      <charset val="129"/>
    </font>
    <font>
      <sz val="14"/>
      <name val="바탕"/>
      <family val="1"/>
      <charset val="129"/>
    </font>
    <font>
      <b/>
      <sz val="10"/>
      <name val="굴림"/>
      <family val="3"/>
      <charset val="129"/>
    </font>
    <font>
      <b/>
      <sz val="11"/>
      <name val="궁서체"/>
      <family val="1"/>
      <charset val="129"/>
    </font>
    <font>
      <sz val="14"/>
      <name val="굴림"/>
      <family val="3"/>
      <charset val="129"/>
    </font>
    <font>
      <sz val="11"/>
      <color theme="1"/>
      <name val="굴림"/>
      <family val="3"/>
      <charset val="129"/>
    </font>
    <font>
      <b/>
      <sz val="18"/>
      <name val="돋움"/>
      <family val="3"/>
      <charset val="129"/>
    </font>
    <font>
      <b/>
      <sz val="10"/>
      <name val="궁서체"/>
      <family val="1"/>
      <charset val="129"/>
    </font>
    <font>
      <sz val="11"/>
      <color rgb="FF000000"/>
      <name val="맑은 고딕"/>
      <family val="3"/>
      <charset val="129"/>
      <scheme val="minor"/>
    </font>
    <font>
      <b/>
      <sz val="10"/>
      <name val="돋움"/>
      <family val="3"/>
      <charset val="129"/>
    </font>
    <font>
      <sz val="11"/>
      <color rgb="FF0000FF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41"/>
        <bgColor indexed="0"/>
      </patternFill>
    </fill>
    <fill>
      <patternFill patternType="solid">
        <fgColor indexed="42"/>
        <bgColor indexed="0"/>
      </patternFill>
    </fill>
    <fill>
      <patternFill patternType="solid">
        <fgColor indexed="43"/>
        <bgColor indexed="0"/>
      </patternFill>
    </fill>
    <fill>
      <patternFill patternType="solid">
        <fgColor indexed="26"/>
        <bgColor indexed="0"/>
      </patternFill>
    </fill>
    <fill>
      <patternFill patternType="solid">
        <fgColor indexed="31"/>
        <bgColor indexed="0"/>
      </patternFill>
    </fill>
    <fill>
      <patternFill patternType="solid">
        <fgColor indexed="9"/>
        <bgColor indexed="0"/>
      </patternFill>
    </fill>
    <fill>
      <patternFill patternType="solid">
        <fgColor indexed="51"/>
        <bgColor indexed="64"/>
      </patternFill>
    </fill>
    <fill>
      <patternFill patternType="solid">
        <fgColor indexed="51"/>
        <bgColor indexed="0"/>
      </patternFill>
    </fill>
    <fill>
      <patternFill patternType="solid">
        <fgColor indexed="13"/>
        <bgColor indexed="0"/>
      </patternFill>
    </fill>
    <fill>
      <patternFill patternType="solid">
        <fgColor indexed="45"/>
        <bgColor indexed="0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0"/>
      </patternFill>
    </fill>
    <fill>
      <patternFill patternType="solid">
        <fgColor indexed="29"/>
        <bgColor indexed="0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0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0"/>
      </patternFill>
    </fill>
    <fill>
      <patternFill patternType="solid">
        <fgColor indexed="50"/>
        <bgColor indexed="0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indexed="0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0"/>
      </patternFill>
    </fill>
    <fill>
      <patternFill patternType="solid">
        <fgColor rgb="FF00B05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</fills>
  <borders count="268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49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49"/>
      </bottom>
      <diagonal/>
    </border>
    <border>
      <left style="hair">
        <color indexed="64"/>
      </left>
      <right style="hair">
        <color indexed="64"/>
      </right>
      <top style="double">
        <color indexed="49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Down="1"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 diagonalDown="1"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 diagonalDown="1">
      <left style="hair">
        <color indexed="64"/>
      </left>
      <right/>
      <top style="thin">
        <color indexed="64"/>
      </top>
      <bottom style="hair">
        <color indexed="64"/>
      </bottom>
      <diagonal style="thin">
        <color indexed="64"/>
      </diagonal>
    </border>
    <border diagonalDown="1"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 diagonalDown="1"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 diagonalDown="1">
      <left style="hair">
        <color indexed="64"/>
      </left>
      <right/>
      <top style="hair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 diagonalDown="1">
      <left style="medium">
        <color indexed="64"/>
      </left>
      <right/>
      <top style="medium">
        <color indexed="64"/>
      </top>
      <bottom style="hair">
        <color indexed="64"/>
      </bottom>
      <diagonal style="hair">
        <color indexed="64"/>
      </diagonal>
    </border>
    <border diagonalDown="1">
      <left style="medium">
        <color indexed="64"/>
      </left>
      <right/>
      <top style="hair">
        <color indexed="64"/>
      </top>
      <bottom style="thin">
        <color indexed="64"/>
      </bottom>
      <diagonal style="hair">
        <color indexed="64"/>
      </diagonal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49"/>
      </bottom>
      <diagonal/>
    </border>
    <border>
      <left/>
      <right/>
      <top style="medium">
        <color indexed="64"/>
      </top>
      <bottom style="double">
        <color indexed="49"/>
      </bottom>
      <diagonal/>
    </border>
    <border>
      <left/>
      <right style="hair">
        <color indexed="64"/>
      </right>
      <top style="medium">
        <color indexed="64"/>
      </top>
      <bottom style="double">
        <color indexed="49"/>
      </bottom>
      <diagonal/>
    </border>
    <border>
      <left style="medium">
        <color indexed="64"/>
      </left>
      <right/>
      <top style="double">
        <color indexed="49"/>
      </top>
      <bottom/>
      <diagonal/>
    </border>
    <border>
      <left/>
      <right/>
      <top style="double">
        <color indexed="49"/>
      </top>
      <bottom/>
      <diagonal/>
    </border>
    <border>
      <left/>
      <right style="hair">
        <color indexed="64"/>
      </right>
      <top style="double">
        <color indexed="49"/>
      </top>
      <bottom/>
      <diagonal/>
    </border>
    <border diagonalDown="1"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/>
      <top style="thin">
        <color indexed="64"/>
      </top>
      <bottom/>
      <diagonal/>
    </border>
    <border diagonalDown="1"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49"/>
      </top>
      <bottom/>
      <diagonal/>
    </border>
    <border>
      <left style="hair">
        <color indexed="64"/>
      </left>
      <right style="medium">
        <color indexed="64"/>
      </right>
      <top style="double">
        <color indexed="49"/>
      </top>
      <bottom/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54776">
    <xf numFmtId="0" fontId="0" fillId="0" borderId="0"/>
    <xf numFmtId="0" fontId="137" fillId="0" borderId="0"/>
    <xf numFmtId="41" fontId="33" fillId="0" borderId="0" applyFont="0" applyFill="0" applyBorder="0" applyAlignment="0" applyProtection="0"/>
    <xf numFmtId="41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0" fontId="35" fillId="0" borderId="0"/>
    <xf numFmtId="0" fontId="137" fillId="0" borderId="0"/>
    <xf numFmtId="0" fontId="137" fillId="0" borderId="0">
      <alignment vertical="center"/>
    </xf>
    <xf numFmtId="0" fontId="33" fillId="0" borderId="0"/>
    <xf numFmtId="0" fontId="67" fillId="0" borderId="0">
      <alignment vertical="center"/>
    </xf>
    <xf numFmtId="0" fontId="58" fillId="0" borderId="0"/>
    <xf numFmtId="0" fontId="67" fillId="0" borderId="0"/>
    <xf numFmtId="41" fontId="67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/>
    <xf numFmtId="197" fontId="138" fillId="0" borderId="0" applyFont="0" applyFill="0" applyBorder="0" applyAlignment="0" applyProtection="0"/>
    <xf numFmtId="198" fontId="138" fillId="0" borderId="0" applyFont="0" applyFill="0" applyBorder="0" applyAlignment="0" applyProtection="0"/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0" fontId="33" fillId="0" borderId="0"/>
    <xf numFmtId="0" fontId="32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3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37" fillId="0" borderId="0">
      <alignment vertical="center"/>
    </xf>
    <xf numFmtId="0" fontId="67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0" fontId="33" fillId="0" borderId="0"/>
    <xf numFmtId="41" fontId="33" fillId="0" borderId="0" applyFont="0" applyFill="0" applyBorder="0" applyAlignment="0" applyProtection="0"/>
    <xf numFmtId="0" fontId="33" fillId="0" borderId="0"/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1" fontId="67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33" fillId="0" borderId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33" fillId="0" borderId="0"/>
    <xf numFmtId="41" fontId="33" fillId="0" borderId="0" applyFont="0" applyFill="0" applyBorder="0" applyAlignment="0" applyProtection="0"/>
    <xf numFmtId="0" fontId="33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33" fillId="0" borderId="0"/>
    <xf numFmtId="41" fontId="33" fillId="0" borderId="0" applyFont="0" applyFill="0" applyBorder="0" applyAlignment="0" applyProtection="0"/>
    <xf numFmtId="0" fontId="33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33" fillId="0" borderId="0" applyFont="0" applyFill="0" applyBorder="0" applyAlignment="0" applyProtection="0"/>
    <xf numFmtId="0" fontId="33" fillId="0" borderId="0"/>
    <xf numFmtId="0" fontId="33" fillId="0" borderId="0"/>
    <xf numFmtId="0" fontId="17" fillId="0" borderId="0">
      <alignment vertical="center"/>
    </xf>
    <xf numFmtId="0" fontId="33" fillId="0" borderId="0"/>
    <xf numFmtId="41" fontId="33" fillId="0" borderId="0" applyFont="0" applyFill="0" applyBorder="0" applyAlignment="0" applyProtection="0"/>
    <xf numFmtId="0" fontId="33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33" fillId="0" borderId="0"/>
    <xf numFmtId="41" fontId="33" fillId="0" borderId="0" applyFont="0" applyFill="0" applyBorder="0" applyAlignment="0" applyProtection="0"/>
    <xf numFmtId="0" fontId="33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82" fillId="0" borderId="0" applyFont="0" applyFill="0" applyBorder="0" applyAlignment="0" applyProtection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37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37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82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82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82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67" fillId="0" borderId="0"/>
  </cellStyleXfs>
  <cellXfs count="3147">
    <xf numFmtId="0" fontId="0" fillId="0" borderId="0" xfId="0"/>
    <xf numFmtId="0" fontId="37" fillId="0" borderId="0" xfId="0" applyFont="1" applyAlignment="1">
      <alignment vertical="center"/>
    </xf>
    <xf numFmtId="41" fontId="38" fillId="0" borderId="1" xfId="2" applyFont="1" applyBorder="1" applyAlignment="1">
      <alignment horizontal="center" vertical="center"/>
    </xf>
    <xf numFmtId="41" fontId="38" fillId="0" borderId="2" xfId="2" applyFont="1" applyBorder="1" applyAlignment="1">
      <alignment horizontal="center" vertical="center"/>
    </xf>
    <xf numFmtId="41" fontId="38" fillId="0" borderId="3" xfId="2" applyFont="1" applyBorder="1" applyAlignment="1">
      <alignment horizontal="center" vertical="center"/>
    </xf>
    <xf numFmtId="0" fontId="38" fillId="0" borderId="0" xfId="0" applyFont="1"/>
    <xf numFmtId="0" fontId="0" fillId="0" borderId="0" xfId="0" applyBorder="1"/>
    <xf numFmtId="0" fontId="37" fillId="0" borderId="0" xfId="0" applyFont="1"/>
    <xf numFmtId="0" fontId="41" fillId="0" borderId="0" xfId="0" applyFont="1" applyFill="1" applyAlignment="1">
      <alignment horizontal="left" vertical="center"/>
    </xf>
    <xf numFmtId="0" fontId="40" fillId="0" borderId="0" xfId="0" applyFont="1"/>
    <xf numFmtId="41" fontId="38" fillId="0" borderId="0" xfId="2" applyFont="1"/>
    <xf numFmtId="0" fontId="36" fillId="0" borderId="0" xfId="0" applyFont="1"/>
    <xf numFmtId="0" fontId="43" fillId="0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 vertical="center"/>
    </xf>
    <xf numFmtId="41" fontId="45" fillId="0" borderId="0" xfId="2" applyFont="1" applyAlignment="1">
      <alignment horizontal="left" vertical="center"/>
    </xf>
    <xf numFmtId="41" fontId="46" fillId="0" borderId="0" xfId="2" applyFont="1" applyAlignment="1">
      <alignment horizontal="left" vertical="center"/>
    </xf>
    <xf numFmtId="49" fontId="38" fillId="2" borderId="0" xfId="2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7" fillId="0" borderId="0" xfId="0" applyFont="1" applyAlignment="1">
      <alignment vertical="center"/>
    </xf>
    <xf numFmtId="0" fontId="48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49" fillId="0" borderId="0" xfId="0" applyFont="1"/>
    <xf numFmtId="0" fontId="50" fillId="0" borderId="0" xfId="0" applyFont="1"/>
    <xf numFmtId="41" fontId="35" fillId="0" borderId="0" xfId="2" applyFont="1"/>
    <xf numFmtId="0" fontId="49" fillId="0" borderId="0" xfId="0" applyFont="1" applyFill="1" applyAlignment="1">
      <alignment horizontal="left" vertical="center"/>
    </xf>
    <xf numFmtId="0" fontId="50" fillId="0" borderId="0" xfId="0" applyFont="1" applyFill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3" fillId="0" borderId="0" xfId="0" applyFont="1"/>
    <xf numFmtId="0" fontId="49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35" fillId="0" borderId="0" xfId="5"/>
    <xf numFmtId="0" fontId="36" fillId="0" borderId="0" xfId="5" applyFont="1"/>
    <xf numFmtId="0" fontId="53" fillId="0" borderId="0" xfId="5" applyFont="1" applyAlignment="1">
      <alignment horizontal="left" vertical="center"/>
    </xf>
    <xf numFmtId="0" fontId="38" fillId="4" borderId="12" xfId="5" applyFont="1" applyFill="1" applyBorder="1" applyAlignment="1">
      <alignment horizontal="center" vertical="center"/>
    </xf>
    <xf numFmtId="0" fontId="38" fillId="0" borderId="0" xfId="5" applyFont="1"/>
    <xf numFmtId="0" fontId="42" fillId="0" borderId="0" xfId="5" applyFont="1"/>
    <xf numFmtId="0" fontId="46" fillId="0" borderId="0" xfId="5" applyFont="1" applyAlignment="1">
      <alignment horizontal="left" vertical="center"/>
    </xf>
    <xf numFmtId="0" fontId="35" fillId="0" borderId="0" xfId="5" applyAlignment="1">
      <alignment horizontal="center" vertical="center"/>
    </xf>
    <xf numFmtId="0" fontId="35" fillId="0" borderId="0" xfId="5" applyBorder="1" applyAlignment="1" applyProtection="1">
      <alignment horizontal="center" vertical="center"/>
    </xf>
    <xf numFmtId="0" fontId="35" fillId="0" borderId="0" xfId="5" applyAlignment="1">
      <alignment horizontal="center"/>
    </xf>
    <xf numFmtId="0" fontId="34" fillId="0" borderId="0" xfId="5" applyFont="1" applyBorder="1" applyAlignment="1">
      <alignment horizontal="center" vertical="center" wrapText="1"/>
    </xf>
    <xf numFmtId="41" fontId="35" fillId="0" borderId="0" xfId="2" applyFont="1" applyBorder="1" applyAlignment="1" applyProtection="1">
      <alignment vertical="center"/>
    </xf>
    <xf numFmtId="0" fontId="47" fillId="2" borderId="0" xfId="5" applyFont="1" applyFill="1" applyAlignment="1">
      <alignment horizontal="center" vertical="center"/>
    </xf>
    <xf numFmtId="0" fontId="35" fillId="0" borderId="0" xfId="5" applyBorder="1"/>
    <xf numFmtId="0" fontId="38" fillId="0" borderId="0" xfId="5" applyFont="1" applyFill="1"/>
    <xf numFmtId="0" fontId="56" fillId="2" borderId="7" xfId="0" applyFont="1" applyFill="1" applyBorder="1" applyAlignment="1">
      <alignment horizontal="center" vertical="center"/>
    </xf>
    <xf numFmtId="0" fontId="56" fillId="2" borderId="8" xfId="0" applyFont="1" applyFill="1" applyBorder="1" applyAlignment="1">
      <alignment horizontal="center" vertical="center"/>
    </xf>
    <xf numFmtId="0" fontId="56" fillId="4" borderId="7" xfId="0" applyFont="1" applyFill="1" applyBorder="1" applyAlignment="1">
      <alignment horizontal="center" vertical="center"/>
    </xf>
    <xf numFmtId="0" fontId="56" fillId="4" borderId="8" xfId="0" applyFont="1" applyFill="1" applyBorder="1" applyAlignment="1">
      <alignment horizontal="center" vertical="center"/>
    </xf>
    <xf numFmtId="41" fontId="56" fillId="0" borderId="2" xfId="2" applyFont="1" applyFill="1" applyBorder="1" applyAlignment="1">
      <alignment horizontal="center" vertical="center"/>
    </xf>
    <xf numFmtId="41" fontId="56" fillId="0" borderId="3" xfId="2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43" fillId="0" borderId="0" xfId="5" applyFont="1" applyAlignment="1">
      <alignment horizontal="center" vertical="center"/>
    </xf>
    <xf numFmtId="0" fontId="43" fillId="0" borderId="0" xfId="5" applyFont="1" applyAlignment="1">
      <alignment horizontal="left" vertical="center"/>
    </xf>
    <xf numFmtId="0" fontId="38" fillId="0" borderId="0" xfId="5" applyFont="1" applyAlignment="1"/>
    <xf numFmtId="0" fontId="42" fillId="0" borderId="0" xfId="5" applyFont="1" applyAlignment="1">
      <alignment horizontal="left"/>
    </xf>
    <xf numFmtId="0" fontId="46" fillId="0" borderId="4" xfId="5" applyFont="1" applyBorder="1" applyAlignment="1">
      <alignment horizontal="center" vertical="center"/>
    </xf>
    <xf numFmtId="0" fontId="38" fillId="0" borderId="4" xfId="5" applyFont="1" applyBorder="1" applyAlignment="1">
      <alignment horizontal="right"/>
    </xf>
    <xf numFmtId="0" fontId="58" fillId="0" borderId="0" xfId="10"/>
    <xf numFmtId="0" fontId="46" fillId="0" borderId="4" xfId="5" applyFont="1" applyBorder="1" applyAlignment="1">
      <alignment horizontal="center"/>
    </xf>
    <xf numFmtId="0" fontId="42" fillId="0" borderId="0" xfId="5" applyFont="1" applyAlignment="1">
      <alignment horizontal="center" vertical="center"/>
    </xf>
    <xf numFmtId="0" fontId="38" fillId="0" borderId="0" xfId="5" applyFont="1" applyBorder="1"/>
    <xf numFmtId="0" fontId="43" fillId="0" borderId="0" xfId="5" applyFont="1" applyFill="1" applyAlignment="1">
      <alignment horizontal="center" vertical="center"/>
    </xf>
    <xf numFmtId="0" fontId="38" fillId="0" borderId="0" xfId="5" applyFont="1" applyFill="1" applyAlignment="1"/>
    <xf numFmtId="0" fontId="46" fillId="0" borderId="0" xfId="5" applyFont="1" applyAlignment="1">
      <alignment horizontal="center" vertical="center"/>
    </xf>
    <xf numFmtId="0" fontId="38" fillId="0" borderId="0" xfId="5" applyFont="1" applyAlignment="1">
      <alignment horizontal="left"/>
    </xf>
    <xf numFmtId="0" fontId="38" fillId="0" borderId="0" xfId="5" applyFont="1" applyAlignment="1">
      <alignment horizontal="left" vertical="center"/>
    </xf>
    <xf numFmtId="0" fontId="38" fillId="0" borderId="0" xfId="5" applyFont="1" applyAlignment="1">
      <alignment horizontal="center" vertical="center"/>
    </xf>
    <xf numFmtId="0" fontId="38" fillId="0" borderId="0" xfId="5" applyFont="1" applyAlignment="1">
      <alignment shrinkToFit="1"/>
    </xf>
    <xf numFmtId="0" fontId="37" fillId="0" borderId="0" xfId="5" applyFont="1" applyAlignment="1">
      <alignment horizontal="center" vertical="center"/>
    </xf>
    <xf numFmtId="0" fontId="36" fillId="0" borderId="0" xfId="5" applyFont="1" applyAlignment="1">
      <alignment horizontal="center" vertical="center"/>
    </xf>
    <xf numFmtId="0" fontId="37" fillId="0" borderId="0" xfId="5" applyFont="1" applyAlignment="1">
      <alignment shrinkToFit="1"/>
    </xf>
    <xf numFmtId="0" fontId="37" fillId="0" borderId="0" xfId="5" applyFont="1"/>
    <xf numFmtId="0" fontId="38" fillId="0" borderId="0" xfId="5" applyFont="1" applyFill="1" applyBorder="1"/>
    <xf numFmtId="0" fontId="53" fillId="0" borderId="0" xfId="5" applyFont="1" applyFill="1" applyAlignment="1">
      <alignment horizontal="left" vertical="center"/>
    </xf>
    <xf numFmtId="0" fontId="42" fillId="0" borderId="0" xfId="0" applyFont="1"/>
    <xf numFmtId="0" fontId="55" fillId="0" borderId="0" xfId="0" applyFont="1" applyBorder="1" applyAlignment="1">
      <alignment horizontal="left" vertical="center"/>
    </xf>
    <xf numFmtId="41" fontId="42" fillId="0" borderId="0" xfId="2" applyNumberFormat="1" applyFont="1" applyBorder="1" applyAlignment="1">
      <alignment horizontal="center" vertical="center"/>
    </xf>
    <xf numFmtId="0" fontId="57" fillId="3" borderId="12" xfId="0" applyFont="1" applyFill="1" applyBorder="1" applyAlignment="1">
      <alignment horizontal="center" vertical="center"/>
    </xf>
    <xf numFmtId="0" fontId="57" fillId="0" borderId="20" xfId="0" applyFont="1" applyBorder="1" applyAlignment="1">
      <alignment horizontal="center" vertical="center"/>
    </xf>
    <xf numFmtId="41" fontId="0" fillId="0" borderId="0" xfId="0" applyNumberFormat="1"/>
    <xf numFmtId="0" fontId="60" fillId="0" borderId="0" xfId="0" applyFont="1"/>
    <xf numFmtId="0" fontId="61" fillId="0" borderId="0" xfId="0" applyFont="1"/>
    <xf numFmtId="0" fontId="57" fillId="0" borderId="24" xfId="0" applyFont="1" applyBorder="1" applyAlignment="1">
      <alignment horizontal="center" vertical="center"/>
    </xf>
    <xf numFmtId="0" fontId="57" fillId="0" borderId="19" xfId="0" applyFont="1" applyBorder="1" applyAlignment="1">
      <alignment horizontal="center" vertical="center"/>
    </xf>
    <xf numFmtId="0" fontId="57" fillId="0" borderId="14" xfId="0" applyFont="1" applyBorder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3" borderId="25" xfId="0" applyFont="1" applyFill="1" applyBorder="1" applyAlignment="1">
      <alignment horizontal="center" vertical="center"/>
    </xf>
    <xf numFmtId="0" fontId="57" fillId="3" borderId="26" xfId="0" applyFont="1" applyFill="1" applyBorder="1" applyAlignment="1">
      <alignment horizontal="center" vertical="center"/>
    </xf>
    <xf numFmtId="0" fontId="57" fillId="3" borderId="27" xfId="0" applyFont="1" applyFill="1" applyBorder="1" applyAlignment="1">
      <alignment horizontal="center" vertical="center"/>
    </xf>
    <xf numFmtId="0" fontId="57" fillId="3" borderId="28" xfId="0" applyFont="1" applyFill="1" applyBorder="1" applyAlignment="1">
      <alignment horizontal="center" vertical="center"/>
    </xf>
    <xf numFmtId="0" fontId="57" fillId="0" borderId="18" xfId="0" applyFont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49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63" fillId="0" borderId="0" xfId="0" applyFont="1" applyFill="1" applyBorder="1" applyAlignment="1">
      <alignment vertical="center"/>
    </xf>
    <xf numFmtId="41" fontId="38" fillId="0" borderId="0" xfId="5" applyNumberFormat="1" applyFont="1"/>
    <xf numFmtId="0" fontId="38" fillId="0" borderId="0" xfId="5" applyFont="1" applyBorder="1" applyAlignment="1">
      <alignment horizontal="left"/>
    </xf>
    <xf numFmtId="0" fontId="56" fillId="4" borderId="32" xfId="0" applyFont="1" applyFill="1" applyBorder="1" applyAlignment="1">
      <alignment horizontal="center" vertical="center"/>
    </xf>
    <xf numFmtId="188" fontId="57" fillId="0" borderId="35" xfId="2" applyNumberFormat="1" applyFont="1" applyBorder="1" applyAlignment="1">
      <alignment horizontal="center" vertical="center"/>
    </xf>
    <xf numFmtId="0" fontId="56" fillId="4" borderId="12" xfId="0" applyFont="1" applyFill="1" applyBorder="1" applyAlignment="1">
      <alignment horizontal="center" vertical="center"/>
    </xf>
    <xf numFmtId="49" fontId="56" fillId="4" borderId="12" xfId="0" applyNumberFormat="1" applyFont="1" applyFill="1" applyBorder="1" applyAlignment="1">
      <alignment horizontal="center" vertical="center"/>
    </xf>
    <xf numFmtId="0" fontId="57" fillId="0" borderId="36" xfId="0" applyFont="1" applyBorder="1" applyAlignment="1">
      <alignment horizontal="center" vertical="center"/>
    </xf>
    <xf numFmtId="180" fontId="57" fillId="0" borderId="36" xfId="2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41" fontId="39" fillId="0" borderId="2" xfId="2" applyNumberFormat="1" applyFont="1" applyFill="1" applyBorder="1" applyAlignment="1">
      <alignment horizontal="center" vertical="center"/>
    </xf>
    <xf numFmtId="41" fontId="39" fillId="0" borderId="6" xfId="2" applyNumberFormat="1" applyFont="1" applyFill="1" applyBorder="1" applyAlignment="1">
      <alignment horizontal="center" vertical="center"/>
    </xf>
    <xf numFmtId="41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41" xfId="0" applyBorder="1" applyAlignment="1">
      <alignment horizontal="center"/>
    </xf>
    <xf numFmtId="0" fontId="50" fillId="0" borderId="41" xfId="0" applyFont="1" applyBorder="1"/>
    <xf numFmtId="0" fontId="75" fillId="0" borderId="0" xfId="0" applyFont="1"/>
    <xf numFmtId="41" fontId="77" fillId="0" borderId="0" xfId="2" applyFont="1" applyAlignment="1">
      <alignment horizontal="left" vertical="center"/>
    </xf>
    <xf numFmtId="0" fontId="76" fillId="0" borderId="0" xfId="5" applyFont="1" applyFill="1" applyAlignment="1">
      <alignment horizontal="center" vertical="center"/>
    </xf>
    <xf numFmtId="0" fontId="78" fillId="0" borderId="0" xfId="5" applyFont="1"/>
    <xf numFmtId="0" fontId="57" fillId="0" borderId="0" xfId="0" applyFont="1" applyBorder="1" applyAlignment="1">
      <alignment horizontal="center" vertical="center"/>
    </xf>
    <xf numFmtId="176" fontId="37" fillId="0" borderId="0" xfId="2" applyNumberFormat="1" applyFont="1" applyBorder="1" applyAlignment="1">
      <alignment vertical="center"/>
    </xf>
    <xf numFmtId="176" fontId="35" fillId="0" borderId="0" xfId="2" applyNumberFormat="1" applyFont="1" applyBorder="1" applyAlignment="1">
      <alignment vertical="center"/>
    </xf>
    <xf numFmtId="41" fontId="35" fillId="0" borderId="0" xfId="2" applyFont="1" applyFill="1" applyBorder="1" applyAlignment="1">
      <alignment horizontal="center" vertical="center"/>
    </xf>
    <xf numFmtId="41" fontId="44" fillId="0" borderId="0" xfId="2" applyFont="1"/>
    <xf numFmtId="0" fontId="0" fillId="0" borderId="0" xfId="0" quotePrefix="1" applyAlignment="1">
      <alignment horizontal="center"/>
    </xf>
    <xf numFmtId="0" fontId="79" fillId="0" borderId="0" xfId="0" applyFont="1"/>
    <xf numFmtId="0" fontId="80" fillId="0" borderId="0" xfId="0" applyFont="1"/>
    <xf numFmtId="0" fontId="81" fillId="0" borderId="0" xfId="0" applyFont="1"/>
    <xf numFmtId="41" fontId="0" fillId="0" borderId="0" xfId="2" applyFont="1"/>
    <xf numFmtId="41" fontId="35" fillId="0" borderId="0" xfId="2" applyFont="1" applyFill="1" applyBorder="1" applyAlignment="1">
      <alignment vertical="center"/>
    </xf>
    <xf numFmtId="0" fontId="57" fillId="3" borderId="0" xfId="0" applyFont="1" applyFill="1" applyBorder="1" applyAlignment="1">
      <alignment horizontal="center" vertical="center"/>
    </xf>
    <xf numFmtId="41" fontId="57" fillId="0" borderId="0" xfId="2" applyFont="1" applyBorder="1" applyAlignment="1">
      <alignment horizontal="center" vertical="center"/>
    </xf>
    <xf numFmtId="0" fontId="46" fillId="2" borderId="12" xfId="5" applyFont="1" applyFill="1" applyBorder="1" applyAlignment="1">
      <alignment horizontal="center" vertical="center"/>
    </xf>
    <xf numFmtId="0" fontId="69" fillId="0" borderId="0" xfId="0" applyFont="1"/>
    <xf numFmtId="0" fontId="37" fillId="0" borderId="39" xfId="5" applyFont="1" applyFill="1" applyBorder="1"/>
    <xf numFmtId="0" fontId="83" fillId="0" borderId="0" xfId="0" applyFont="1"/>
    <xf numFmtId="0" fontId="53" fillId="0" borderId="0" xfId="5" applyFont="1" applyBorder="1" applyAlignment="1">
      <alignment horizontal="left" vertical="center"/>
    </xf>
    <xf numFmtId="41" fontId="45" fillId="0" borderId="0" xfId="2" applyFont="1" applyBorder="1" applyAlignment="1">
      <alignment horizontal="left" vertical="center"/>
    </xf>
    <xf numFmtId="0" fontId="120" fillId="0" borderId="0" xfId="0" applyFont="1" applyFill="1" applyAlignment="1">
      <alignment horizontal="right" wrapText="1"/>
    </xf>
    <xf numFmtId="43" fontId="0" fillId="0" borderId="0" xfId="0" applyNumberFormat="1"/>
    <xf numFmtId="0" fontId="121" fillId="0" borderId="0" xfId="0" applyFont="1"/>
    <xf numFmtId="0" fontId="66" fillId="0" borderId="0" xfId="0" applyFont="1"/>
    <xf numFmtId="180" fontId="57" fillId="0" borderId="34" xfId="2" applyNumberFormat="1" applyFont="1" applyBorder="1" applyAlignment="1">
      <alignment horizontal="center" vertical="center"/>
    </xf>
    <xf numFmtId="188" fontId="57" fillId="0" borderId="20" xfId="2" applyNumberFormat="1" applyFont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190" fontId="67" fillId="0" borderId="0" xfId="0" applyNumberFormat="1" applyFont="1" applyBorder="1" applyAlignment="1">
      <alignment horizontal="center" vertical="center"/>
    </xf>
    <xf numFmtId="191" fontId="67" fillId="0" borderId="0" xfId="0" applyNumberFormat="1" applyFont="1" applyBorder="1" applyAlignment="1">
      <alignment horizontal="center" vertical="center"/>
    </xf>
    <xf numFmtId="0" fontId="0" fillId="0" borderId="52" xfId="0" applyBorder="1"/>
    <xf numFmtId="0" fontId="0" fillId="0" borderId="0" xfId="0" applyNumberFormat="1" applyAlignment="1">
      <alignment horizontal="center" vertical="center"/>
    </xf>
    <xf numFmtId="186" fontId="35" fillId="0" borderId="41" xfId="3" applyNumberFormat="1" applyFont="1" applyBorder="1" applyAlignment="1">
      <alignment horizontal="right" vertical="center"/>
    </xf>
    <xf numFmtId="0" fontId="86" fillId="0" borderId="0" xfId="0" applyFont="1"/>
    <xf numFmtId="41" fontId="0" fillId="0" borderId="0" xfId="0" applyNumberFormat="1" applyBorder="1" applyAlignment="1">
      <alignment horizontal="center" vertical="center"/>
    </xf>
    <xf numFmtId="41" fontId="38" fillId="0" borderId="16" xfId="2" applyFont="1" applyFill="1" applyBorder="1" applyAlignment="1" applyProtection="1">
      <alignment vertical="center"/>
    </xf>
    <xf numFmtId="41" fontId="42" fillId="0" borderId="53" xfId="2" applyNumberFormat="1" applyFont="1" applyBorder="1" applyAlignment="1">
      <alignment horizontal="center" vertical="center"/>
    </xf>
    <xf numFmtId="41" fontId="39" fillId="0" borderId="20" xfId="2" applyNumberFormat="1" applyFont="1" applyFill="1" applyBorder="1" applyAlignment="1">
      <alignment horizontal="center" vertical="center"/>
    </xf>
    <xf numFmtId="0" fontId="122" fillId="0" borderId="0" xfId="5" applyFont="1" applyFill="1"/>
    <xf numFmtId="0" fontId="122" fillId="0" borderId="0" xfId="5" applyFont="1" applyFill="1" applyBorder="1"/>
    <xf numFmtId="0" fontId="88" fillId="0" borderId="0" xfId="0" applyFont="1" applyAlignment="1">
      <alignment vertical="center"/>
    </xf>
    <xf numFmtId="0" fontId="67" fillId="0" borderId="0" xfId="0" applyFont="1"/>
    <xf numFmtId="0" fontId="89" fillId="0" borderId="0" xfId="0" applyFont="1"/>
    <xf numFmtId="0" fontId="90" fillId="0" borderId="0" xfId="0" applyFont="1" applyAlignment="1">
      <alignment vertical="center"/>
    </xf>
    <xf numFmtId="41" fontId="67" fillId="0" borderId="0" xfId="0" applyNumberFormat="1" applyFont="1"/>
    <xf numFmtId="0" fontId="67" fillId="0" borderId="0" xfId="0" applyFont="1" applyAlignment="1">
      <alignment horizontal="center"/>
    </xf>
    <xf numFmtId="41" fontId="67" fillId="0" borderId="0" xfId="2" applyFont="1"/>
    <xf numFmtId="0" fontId="92" fillId="0" borderId="0" xfId="0" applyFont="1"/>
    <xf numFmtId="0" fontId="93" fillId="0" borderId="0" xfId="0" applyFont="1" applyAlignment="1">
      <alignment horizontal="center" vertical="center"/>
    </xf>
    <xf numFmtId="0" fontId="94" fillId="2" borderId="62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 wrapText="1"/>
    </xf>
    <xf numFmtId="0" fontId="67" fillId="0" borderId="0" xfId="0" applyFont="1" applyFill="1"/>
    <xf numFmtId="41" fontId="67" fillId="0" borderId="0" xfId="0" applyNumberFormat="1" applyFont="1" applyFill="1"/>
    <xf numFmtId="41" fontId="67" fillId="0" borderId="0" xfId="2" applyFont="1" applyFill="1"/>
    <xf numFmtId="0" fontId="94" fillId="0" borderId="63" xfId="0" applyFont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96" fillId="0" borderId="0" xfId="0" applyFont="1" applyAlignment="1">
      <alignment horizontal="center" vertical="center"/>
    </xf>
    <xf numFmtId="0" fontId="89" fillId="0" borderId="0" xfId="0" applyFont="1" applyAlignment="1">
      <alignment horizontal="center"/>
    </xf>
    <xf numFmtId="0" fontId="67" fillId="0" borderId="4" xfId="0" applyFont="1" applyBorder="1" applyAlignment="1">
      <alignment horizontal="center"/>
    </xf>
    <xf numFmtId="0" fontId="67" fillId="0" borderId="4" xfId="0" applyFont="1" applyBorder="1" applyAlignment="1">
      <alignment horizontal="center" vertical="center"/>
    </xf>
    <xf numFmtId="0" fontId="71" fillId="0" borderId="0" xfId="0" applyFont="1" applyAlignment="1">
      <alignment horizontal="center"/>
    </xf>
    <xf numFmtId="0" fontId="71" fillId="0" borderId="0" xfId="0" applyFont="1"/>
    <xf numFmtId="41" fontId="67" fillId="0" borderId="0" xfId="0" applyNumberFormat="1" applyFont="1" applyAlignment="1">
      <alignment horizontal="center"/>
    </xf>
    <xf numFmtId="0" fontId="67" fillId="0" borderId="0" xfId="5" applyFont="1" applyFill="1"/>
    <xf numFmtId="0" fontId="71" fillId="0" borderId="0" xfId="5" applyFont="1" applyFill="1"/>
    <xf numFmtId="0" fontId="95" fillId="0" borderId="0" xfId="5" applyFont="1" applyFill="1" applyAlignment="1">
      <alignment horizontal="left" vertical="center"/>
    </xf>
    <xf numFmtId="41" fontId="98" fillId="0" borderId="0" xfId="2" applyFont="1" applyFill="1" applyAlignment="1">
      <alignment horizontal="left" vertical="center"/>
    </xf>
    <xf numFmtId="0" fontId="99" fillId="0" borderId="0" xfId="5" applyFont="1" applyFill="1" applyAlignment="1">
      <alignment horizontal="left" vertical="center"/>
    </xf>
    <xf numFmtId="0" fontId="67" fillId="0" borderId="0" xfId="5" applyFont="1"/>
    <xf numFmtId="0" fontId="71" fillId="0" borderId="0" xfId="5" applyFont="1"/>
    <xf numFmtId="41" fontId="98" fillId="0" borderId="0" xfId="2" applyFont="1" applyAlignment="1">
      <alignment horizontal="left" vertical="center"/>
    </xf>
    <xf numFmtId="41" fontId="90" fillId="0" borderId="0" xfId="2" applyFont="1" applyAlignment="1">
      <alignment horizontal="left" vertical="center"/>
    </xf>
    <xf numFmtId="0" fontId="72" fillId="0" borderId="0" xfId="5" applyFont="1"/>
    <xf numFmtId="0" fontId="72" fillId="0" borderId="0" xfId="5" applyFont="1" applyBorder="1"/>
    <xf numFmtId="0" fontId="95" fillId="0" borderId="0" xfId="0" applyFont="1" applyBorder="1"/>
    <xf numFmtId="0" fontId="67" fillId="0" borderId="0" xfId="0" applyFont="1" applyBorder="1"/>
    <xf numFmtId="0" fontId="72" fillId="0" borderId="0" xfId="0" applyFont="1"/>
    <xf numFmtId="0" fontId="67" fillId="0" borderId="4" xfId="0" applyFont="1" applyBorder="1"/>
    <xf numFmtId="0" fontId="100" fillId="0" borderId="0" xfId="0" applyFont="1"/>
    <xf numFmtId="0" fontId="95" fillId="0" borderId="0" xfId="0" applyFont="1" applyAlignment="1">
      <alignment vertical="center"/>
    </xf>
    <xf numFmtId="41" fontId="94" fillId="2" borderId="11" xfId="3" applyFont="1" applyFill="1" applyBorder="1" applyAlignment="1">
      <alignment horizontal="center" vertical="center"/>
    </xf>
    <xf numFmtId="41" fontId="94" fillId="2" borderId="65" xfId="3" applyFont="1" applyFill="1" applyBorder="1" applyAlignment="1">
      <alignment horizontal="center" vertical="center"/>
    </xf>
    <xf numFmtId="41" fontId="94" fillId="2" borderId="66" xfId="3" applyFont="1" applyFill="1" applyBorder="1" applyAlignment="1">
      <alignment horizontal="center" vertical="center"/>
    </xf>
    <xf numFmtId="41" fontId="94" fillId="2" borderId="32" xfId="3" applyFont="1" applyFill="1" applyBorder="1" applyAlignment="1">
      <alignment horizontal="center" vertical="center"/>
    </xf>
    <xf numFmtId="41" fontId="100" fillId="0" borderId="41" xfId="3" applyFont="1" applyBorder="1" applyAlignment="1">
      <alignment horizontal="center" vertical="center"/>
    </xf>
    <xf numFmtId="41" fontId="100" fillId="0" borderId="0" xfId="2" applyFont="1" applyAlignment="1">
      <alignment horizontal="center" vertical="center"/>
    </xf>
    <xf numFmtId="41" fontId="94" fillId="2" borderId="68" xfId="3" applyFont="1" applyFill="1" applyBorder="1" applyAlignment="1">
      <alignment horizontal="center" vertical="center"/>
    </xf>
    <xf numFmtId="41" fontId="94" fillId="2" borderId="69" xfId="3" applyFont="1" applyFill="1" applyBorder="1" applyAlignment="1">
      <alignment horizontal="center" vertical="center"/>
    </xf>
    <xf numFmtId="41" fontId="100" fillId="0" borderId="0" xfId="3" applyFont="1" applyBorder="1" applyAlignment="1">
      <alignment horizontal="center" vertical="center"/>
    </xf>
    <xf numFmtId="41" fontId="100" fillId="0" borderId="0" xfId="3" applyFont="1" applyAlignment="1">
      <alignment horizontal="center" vertical="center"/>
    </xf>
    <xf numFmtId="0" fontId="92" fillId="0" borderId="0" xfId="0" applyFont="1" applyAlignment="1">
      <alignment vertical="center"/>
    </xf>
    <xf numFmtId="0" fontId="105" fillId="0" borderId="0" xfId="0" applyFont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104" fillId="0" borderId="4" xfId="0" applyFont="1" applyFill="1" applyBorder="1" applyAlignment="1">
      <alignment horizontal="center" vertical="center"/>
    </xf>
    <xf numFmtId="0" fontId="104" fillId="0" borderId="22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92" fillId="0" borderId="0" xfId="0" applyFont="1" applyAlignment="1">
      <alignment horizontal="left" vertical="center"/>
    </xf>
    <xf numFmtId="0" fontId="100" fillId="0" borderId="0" xfId="0" applyFont="1" applyAlignment="1">
      <alignment vertical="center"/>
    </xf>
    <xf numFmtId="0" fontId="67" fillId="0" borderId="52" xfId="0" applyFont="1" applyBorder="1"/>
    <xf numFmtId="0" fontId="67" fillId="0" borderId="0" xfId="0" applyFont="1" applyAlignment="1">
      <alignment horizontal="center" vertical="center"/>
    </xf>
    <xf numFmtId="0" fontId="110" fillId="0" borderId="0" xfId="0" applyFont="1"/>
    <xf numFmtId="0" fontId="110" fillId="0" borderId="0" xfId="0" applyFont="1" applyFill="1" applyBorder="1" applyAlignment="1">
      <alignment horizontal="left" vertical="center"/>
    </xf>
    <xf numFmtId="0" fontId="67" fillId="0" borderId="0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87" fillId="0" borderId="20" xfId="0" applyFont="1" applyBorder="1" applyAlignment="1">
      <alignment horizontal="center" vertical="center"/>
    </xf>
    <xf numFmtId="0" fontId="92" fillId="0" borderId="0" xfId="0" applyFont="1" applyFill="1" applyBorder="1" applyAlignment="1">
      <alignment horizontal="left" vertical="center"/>
    </xf>
    <xf numFmtId="0" fontId="67" fillId="0" borderId="77" xfId="0" applyFont="1" applyBorder="1"/>
    <xf numFmtId="0" fontId="112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67" fillId="0" borderId="0" xfId="0" applyFont="1" applyFill="1" applyBorder="1" applyAlignment="1">
      <alignment horizontal="center" vertical="center"/>
    </xf>
    <xf numFmtId="0" fontId="67" fillId="7" borderId="0" xfId="0" applyFont="1" applyFill="1" applyBorder="1"/>
    <xf numFmtId="41" fontId="100" fillId="3" borderId="17" xfId="2" applyNumberFormat="1" applyFont="1" applyFill="1" applyBorder="1" applyAlignment="1">
      <alignment horizontal="right" vertical="center"/>
    </xf>
    <xf numFmtId="41" fontId="100" fillId="3" borderId="33" xfId="2" applyNumberFormat="1" applyFont="1" applyFill="1" applyBorder="1" applyAlignment="1">
      <alignment horizontal="right" vertical="center"/>
    </xf>
    <xf numFmtId="187" fontId="100" fillId="7" borderId="19" xfId="2" applyNumberFormat="1" applyFont="1" applyFill="1" applyBorder="1" applyAlignment="1">
      <alignment horizontal="right" vertical="center"/>
    </xf>
    <xf numFmtId="180" fontId="100" fillId="7" borderId="34" xfId="2" applyNumberFormat="1" applyFont="1" applyFill="1" applyBorder="1" applyAlignment="1">
      <alignment horizontal="right" vertical="center"/>
    </xf>
    <xf numFmtId="187" fontId="100" fillId="7" borderId="23" xfId="2" applyNumberFormat="1" applyFont="1" applyFill="1" applyBorder="1" applyAlignment="1">
      <alignment horizontal="right" vertical="center"/>
    </xf>
    <xf numFmtId="180" fontId="100" fillId="7" borderId="14" xfId="2" applyNumberFormat="1" applyFont="1" applyFill="1" applyBorder="1" applyAlignment="1">
      <alignment horizontal="right" vertical="center"/>
    </xf>
    <xf numFmtId="180" fontId="100" fillId="3" borderId="78" xfId="2" applyNumberFormat="1" applyFont="1" applyFill="1" applyBorder="1" applyAlignment="1">
      <alignment horizontal="right" vertical="center"/>
    </xf>
    <xf numFmtId="180" fontId="100" fillId="3" borderId="16" xfId="2" applyNumberFormat="1" applyFont="1" applyFill="1" applyBorder="1" applyAlignment="1">
      <alignment horizontal="right" vertical="center"/>
    </xf>
    <xf numFmtId="180" fontId="100" fillId="7" borderId="60" xfId="2" applyNumberFormat="1" applyFont="1" applyFill="1" applyBorder="1" applyAlignment="1">
      <alignment horizontal="right" vertical="center"/>
    </xf>
    <xf numFmtId="180" fontId="100" fillId="7" borderId="20" xfId="2" applyNumberFormat="1" applyFont="1" applyFill="1" applyBorder="1" applyAlignment="1">
      <alignment horizontal="right" vertical="center"/>
    </xf>
    <xf numFmtId="180" fontId="100" fillId="7" borderId="61" xfId="2" applyNumberFormat="1" applyFont="1" applyFill="1" applyBorder="1" applyAlignment="1">
      <alignment horizontal="right" vertical="center"/>
    </xf>
    <xf numFmtId="180" fontId="100" fillId="7" borderId="36" xfId="2" applyNumberFormat="1" applyFont="1" applyFill="1" applyBorder="1" applyAlignment="1">
      <alignment horizontal="right" vertical="center"/>
    </xf>
    <xf numFmtId="41" fontId="72" fillId="5" borderId="12" xfId="2" applyFont="1" applyFill="1" applyBorder="1" applyAlignment="1" applyProtection="1">
      <alignment vertical="center"/>
    </xf>
    <xf numFmtId="41" fontId="72" fillId="0" borderId="30" xfId="2" applyFont="1" applyFill="1" applyBorder="1" applyAlignment="1" applyProtection="1">
      <alignment vertical="center"/>
    </xf>
    <xf numFmtId="41" fontId="72" fillId="0" borderId="39" xfId="2" applyFont="1" applyFill="1" applyBorder="1" applyAlignment="1">
      <alignment vertical="center"/>
    </xf>
    <xf numFmtId="41" fontId="67" fillId="0" borderId="0" xfId="2" applyFont="1" applyBorder="1"/>
    <xf numFmtId="41" fontId="68" fillId="0" borderId="39" xfId="2" applyNumberFormat="1" applyFont="1" applyFill="1" applyBorder="1" applyAlignment="1">
      <alignment horizontal="center" vertical="center"/>
    </xf>
    <xf numFmtId="41" fontId="68" fillId="0" borderId="0" xfId="2" applyNumberFormat="1" applyFont="1" applyFill="1" applyBorder="1" applyAlignment="1">
      <alignment horizontal="center" vertical="center"/>
    </xf>
    <xf numFmtId="41" fontId="68" fillId="4" borderId="39" xfId="2" applyFont="1" applyFill="1" applyBorder="1" applyAlignment="1">
      <alignment horizontal="center" vertical="center"/>
    </xf>
    <xf numFmtId="0" fontId="72" fillId="0" borderId="0" xfId="5" applyFont="1" applyFill="1" applyAlignment="1"/>
    <xf numFmtId="0" fontId="72" fillId="0" borderId="0" xfId="5" applyFont="1" applyAlignment="1">
      <alignment shrinkToFit="1"/>
    </xf>
    <xf numFmtId="0" fontId="100" fillId="0" borderId="0" xfId="5" applyFont="1" applyAlignment="1">
      <alignment shrinkToFit="1"/>
    </xf>
    <xf numFmtId="0" fontId="100" fillId="0" borderId="0" xfId="5" applyFont="1"/>
    <xf numFmtId="0" fontId="72" fillId="0" borderId="0" xfId="5" applyFont="1" applyAlignment="1"/>
    <xf numFmtId="0" fontId="90" fillId="0" borderId="4" xfId="5" applyFont="1" applyBorder="1" applyAlignment="1">
      <alignment horizontal="center"/>
    </xf>
    <xf numFmtId="0" fontId="90" fillId="0" borderId="4" xfId="5" applyFont="1" applyBorder="1" applyAlignment="1">
      <alignment horizontal="center" vertical="center"/>
    </xf>
    <xf numFmtId="0" fontId="68" fillId="0" borderId="0" xfId="5" applyFont="1"/>
    <xf numFmtId="0" fontId="72" fillId="0" borderId="0" xfId="5" applyFont="1" applyAlignment="1" applyProtection="1">
      <protection locked="0"/>
    </xf>
    <xf numFmtId="0" fontId="72" fillId="0" borderId="0" xfId="5" applyFont="1" applyProtection="1">
      <protection locked="0"/>
    </xf>
    <xf numFmtId="0" fontId="72" fillId="0" borderId="39" xfId="5" applyFont="1" applyBorder="1"/>
    <xf numFmtId="0" fontId="113" fillId="0" borderId="0" xfId="10" applyFont="1"/>
    <xf numFmtId="41" fontId="67" fillId="0" borderId="0" xfId="2" applyFont="1" applyBorder="1" applyAlignment="1" applyProtection="1">
      <alignment vertical="center"/>
    </xf>
    <xf numFmtId="0" fontId="93" fillId="2" borderId="0" xfId="5" applyFont="1" applyFill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46" fillId="0" borderId="0" xfId="5" applyFont="1" applyFill="1" applyAlignment="1">
      <alignment horizontal="center" vertical="center"/>
    </xf>
    <xf numFmtId="41" fontId="45" fillId="0" borderId="0" xfId="3" applyFont="1" applyAlignment="1">
      <alignment horizontal="left" vertical="center"/>
    </xf>
    <xf numFmtId="41" fontId="70" fillId="0" borderId="0" xfId="3" applyFont="1" applyAlignment="1">
      <alignment horizontal="left" vertical="center"/>
    </xf>
    <xf numFmtId="41" fontId="38" fillId="0" borderId="0" xfId="3" applyFont="1" applyFill="1" applyBorder="1" applyAlignment="1" applyProtection="1">
      <alignment vertical="center"/>
    </xf>
    <xf numFmtId="41" fontId="38" fillId="0" borderId="0" xfId="3" applyFont="1" applyBorder="1" applyAlignment="1">
      <alignment vertical="center"/>
    </xf>
    <xf numFmtId="41" fontId="39" fillId="0" borderId="0" xfId="3" applyNumberFormat="1" applyFont="1" applyFill="1" applyBorder="1" applyAlignment="1">
      <alignment horizontal="center" vertical="center"/>
    </xf>
    <xf numFmtId="41" fontId="35" fillId="0" borderId="0" xfId="3" applyFont="1"/>
    <xf numFmtId="0" fontId="57" fillId="0" borderId="39" xfId="0" applyFont="1" applyFill="1" applyBorder="1" applyAlignment="1">
      <alignment horizontal="left" vertical="center" shrinkToFit="1"/>
    </xf>
    <xf numFmtId="0" fontId="91" fillId="0" borderId="0" xfId="0" applyFont="1" applyFill="1" applyAlignment="1">
      <alignment horizontal="right" wrapText="1"/>
    </xf>
    <xf numFmtId="0" fontId="92" fillId="0" borderId="0" xfId="0" applyFont="1" applyAlignment="1">
      <alignment horizontal="left"/>
    </xf>
    <xf numFmtId="0" fontId="92" fillId="0" borderId="0" xfId="0" applyFont="1" applyAlignment="1">
      <alignment horizontal="center"/>
    </xf>
    <xf numFmtId="0" fontId="100" fillId="0" borderId="0" xfId="0" applyFont="1" applyFill="1" applyAlignment="1">
      <alignment horizontal="right" wrapText="1"/>
    </xf>
    <xf numFmtId="0" fontId="114" fillId="2" borderId="79" xfId="2" applyNumberFormat="1" applyFont="1" applyFill="1" applyBorder="1" applyAlignment="1">
      <alignment horizontal="left" vertical="center" wrapText="1"/>
    </xf>
    <xf numFmtId="0" fontId="72" fillId="0" borderId="0" xfId="0" applyFont="1" applyAlignment="1">
      <alignment horizontal="center" vertical="center" shrinkToFit="1"/>
    </xf>
    <xf numFmtId="41" fontId="73" fillId="0" borderId="0" xfId="2" applyFont="1" applyFill="1" applyBorder="1" applyAlignment="1">
      <alignment horizontal="left" vertical="center"/>
    </xf>
    <xf numFmtId="41" fontId="57" fillId="0" borderId="39" xfId="2" applyFont="1" applyFill="1" applyBorder="1" applyAlignment="1">
      <alignment horizontal="left" vertical="center" shrinkToFit="1"/>
    </xf>
    <xf numFmtId="0" fontId="66" fillId="0" borderId="0" xfId="0" applyFont="1" applyAlignment="1">
      <alignment vertical="center"/>
    </xf>
    <xf numFmtId="41" fontId="84" fillId="0" borderId="0" xfId="0" applyNumberFormat="1" applyFont="1" applyAlignment="1">
      <alignment vertical="center"/>
    </xf>
    <xf numFmtId="41" fontId="0" fillId="0" borderId="0" xfId="0" applyNumberFormat="1" applyAlignment="1">
      <alignment vertical="center"/>
    </xf>
    <xf numFmtId="0" fontId="0" fillId="0" borderId="0" xfId="0" applyAlignment="1">
      <alignment horizontal="right"/>
    </xf>
    <xf numFmtId="189" fontId="0" fillId="0" borderId="0" xfId="0" applyNumberFormat="1" applyAlignment="1">
      <alignment vertical="center"/>
    </xf>
    <xf numFmtId="0" fontId="38" fillId="0" borderId="0" xfId="5" applyFont="1" applyBorder="1" applyAlignment="1">
      <alignment horizontal="center" vertical="center"/>
    </xf>
    <xf numFmtId="49" fontId="46" fillId="9" borderId="12" xfId="3" applyNumberFormat="1" applyFont="1" applyFill="1" applyBorder="1" applyAlignment="1">
      <alignment horizontal="center" vertical="center"/>
    </xf>
    <xf numFmtId="49" fontId="46" fillId="10" borderId="12" xfId="3" applyNumberFormat="1" applyFont="1" applyFill="1" applyBorder="1" applyAlignment="1">
      <alignment horizontal="center" vertical="center"/>
    </xf>
    <xf numFmtId="49" fontId="46" fillId="11" borderId="12" xfId="3" applyNumberFormat="1" applyFont="1" applyFill="1" applyBorder="1" applyAlignment="1">
      <alignment horizontal="center" vertical="center"/>
    </xf>
    <xf numFmtId="49" fontId="46" fillId="6" borderId="12" xfId="3" applyNumberFormat="1" applyFont="1" applyFill="1" applyBorder="1" applyAlignment="1">
      <alignment horizontal="center" vertical="center"/>
    </xf>
    <xf numFmtId="0" fontId="38" fillId="0" borderId="0" xfId="5" applyFont="1" applyBorder="1" applyAlignment="1">
      <alignment horizontal="center" vertical="center" wrapText="1"/>
    </xf>
    <xf numFmtId="0" fontId="38" fillId="0" borderId="0" xfId="5" applyFont="1" applyFill="1" applyBorder="1" applyAlignment="1">
      <alignment horizontal="center" vertical="center"/>
    </xf>
    <xf numFmtId="0" fontId="38" fillId="0" borderId="57" xfId="5" applyFont="1" applyBorder="1" applyAlignment="1" applyProtection="1">
      <alignment horizontal="center" vertical="center" wrapText="1"/>
    </xf>
    <xf numFmtId="0" fontId="46" fillId="2" borderId="0" xfId="5" applyFont="1" applyFill="1" applyBorder="1" applyAlignment="1">
      <alignment horizontal="center" vertical="center"/>
    </xf>
    <xf numFmtId="0" fontId="38" fillId="0" borderId="0" xfId="5" applyFont="1" applyBorder="1" applyAlignment="1">
      <alignment horizontal="left" vertical="center"/>
    </xf>
    <xf numFmtId="41" fontId="38" fillId="0" borderId="2" xfId="2" applyFont="1" applyBorder="1" applyAlignment="1" applyProtection="1">
      <alignment vertical="center"/>
    </xf>
    <xf numFmtId="41" fontId="72" fillId="0" borderId="2" xfId="2" applyFont="1" applyBorder="1" applyAlignment="1" applyProtection="1">
      <alignment vertical="center"/>
    </xf>
    <xf numFmtId="0" fontId="38" fillId="4" borderId="12" xfId="5" applyFont="1" applyFill="1" applyBorder="1" applyAlignment="1" applyProtection="1">
      <alignment horizontal="center" vertical="center"/>
    </xf>
    <xf numFmtId="41" fontId="38" fillId="0" borderId="0" xfId="5" applyNumberFormat="1" applyFont="1" applyAlignment="1">
      <alignment horizontal="center" vertical="center"/>
    </xf>
    <xf numFmtId="0" fontId="38" fillId="0" borderId="20" xfId="5" applyFont="1" applyBorder="1" applyAlignment="1">
      <alignment horizontal="center" vertical="center" wrapText="1"/>
    </xf>
    <xf numFmtId="0" fontId="38" fillId="0" borderId="20" xfId="5" applyFont="1" applyBorder="1" applyAlignment="1">
      <alignment horizontal="center" vertical="center"/>
    </xf>
    <xf numFmtId="0" fontId="38" fillId="0" borderId="57" xfId="5" applyFont="1" applyBorder="1" applyAlignment="1">
      <alignment horizontal="center" vertical="center" wrapText="1"/>
    </xf>
    <xf numFmtId="0" fontId="38" fillId="0" borderId="16" xfId="5" applyFont="1" applyBorder="1" applyAlignment="1">
      <alignment horizontal="center" vertical="center" wrapText="1"/>
    </xf>
    <xf numFmtId="41" fontId="72" fillId="0" borderId="2" xfId="2" applyFont="1" applyFill="1" applyBorder="1" applyAlignment="1" applyProtection="1">
      <alignment vertical="center"/>
    </xf>
    <xf numFmtId="0" fontId="38" fillId="0" borderId="86" xfId="5" applyFont="1" applyBorder="1" applyAlignment="1">
      <alignment horizontal="center" vertical="center" wrapText="1"/>
    </xf>
    <xf numFmtId="41" fontId="68" fillId="0" borderId="2" xfId="2" applyNumberFormat="1" applyFont="1" applyFill="1" applyBorder="1" applyAlignment="1">
      <alignment horizontal="center" vertical="center"/>
    </xf>
    <xf numFmtId="41" fontId="68" fillId="0" borderId="6" xfId="2" applyNumberFormat="1" applyFont="1" applyFill="1" applyBorder="1" applyAlignment="1">
      <alignment horizontal="center" vertical="center"/>
    </xf>
    <xf numFmtId="41" fontId="39" fillId="4" borderId="12" xfId="2" applyNumberFormat="1" applyFont="1" applyFill="1" applyBorder="1" applyAlignment="1">
      <alignment horizontal="center" vertical="center"/>
    </xf>
    <xf numFmtId="41" fontId="68" fillId="4" borderId="12" xfId="2" applyNumberFormat="1" applyFont="1" applyFill="1" applyBorder="1" applyAlignment="1">
      <alignment horizontal="center" vertical="center"/>
    </xf>
    <xf numFmtId="41" fontId="39" fillId="0" borderId="5" xfId="2" applyNumberFormat="1" applyFont="1" applyFill="1" applyBorder="1" applyAlignment="1">
      <alignment horizontal="center" vertical="center"/>
    </xf>
    <xf numFmtId="41" fontId="68" fillId="0" borderId="5" xfId="2" applyNumberFormat="1" applyFont="1" applyFill="1" applyBorder="1" applyAlignment="1">
      <alignment horizontal="center" vertical="center"/>
    </xf>
    <xf numFmtId="41" fontId="38" fillId="0" borderId="6" xfId="2" applyFont="1" applyBorder="1" applyAlignment="1" applyProtection="1">
      <alignment vertical="center"/>
    </xf>
    <xf numFmtId="41" fontId="72" fillId="0" borderId="6" xfId="2" applyFont="1" applyBorder="1" applyAlignment="1" applyProtection="1">
      <alignment vertical="center"/>
    </xf>
    <xf numFmtId="41" fontId="38" fillId="13" borderId="12" xfId="2" applyFont="1" applyFill="1" applyBorder="1" applyAlignment="1" applyProtection="1">
      <alignment vertical="center"/>
    </xf>
    <xf numFmtId="41" fontId="72" fillId="13" borderId="12" xfId="2" applyFont="1" applyFill="1" applyBorder="1" applyAlignment="1" applyProtection="1">
      <alignment vertical="center"/>
    </xf>
    <xf numFmtId="41" fontId="38" fillId="0" borderId="5" xfId="2" applyFont="1" applyBorder="1" applyAlignment="1" applyProtection="1">
      <alignment vertical="center"/>
    </xf>
    <xf numFmtId="41" fontId="72" fillId="0" borderId="5" xfId="2" applyFont="1" applyBorder="1" applyAlignment="1" applyProtection="1">
      <alignment vertical="center"/>
    </xf>
    <xf numFmtId="41" fontId="72" fillId="0" borderId="6" xfId="2" applyFont="1" applyFill="1" applyBorder="1" applyAlignment="1" applyProtection="1">
      <alignment vertical="center"/>
    </xf>
    <xf numFmtId="0" fontId="72" fillId="13" borderId="12" xfId="5" applyFont="1" applyFill="1" applyBorder="1" applyAlignment="1">
      <alignment horizontal="center" vertical="center"/>
    </xf>
    <xf numFmtId="0" fontId="72" fillId="0" borderId="57" xfId="5" applyFont="1" applyFill="1" applyBorder="1" applyAlignment="1">
      <alignment horizontal="center" vertical="center" wrapText="1"/>
    </xf>
    <xf numFmtId="0" fontId="72" fillId="0" borderId="20" xfId="5" applyFont="1" applyFill="1" applyBorder="1" applyAlignment="1">
      <alignment horizontal="center" vertical="center" wrapText="1"/>
    </xf>
    <xf numFmtId="0" fontId="72" fillId="0" borderId="20" xfId="5" applyFont="1" applyFill="1" applyBorder="1" applyAlignment="1">
      <alignment horizontal="center" vertical="center"/>
    </xf>
    <xf numFmtId="41" fontId="39" fillId="0" borderId="57" xfId="2" applyNumberFormat="1" applyFont="1" applyFill="1" applyBorder="1" applyAlignment="1">
      <alignment horizontal="center" vertical="center"/>
    </xf>
    <xf numFmtId="41" fontId="39" fillId="0" borderId="86" xfId="2" applyNumberFormat="1" applyFont="1" applyFill="1" applyBorder="1" applyAlignment="1">
      <alignment horizontal="center" vertical="center"/>
    </xf>
    <xf numFmtId="41" fontId="72" fillId="0" borderId="57" xfId="2" applyFont="1" applyFill="1" applyBorder="1" applyAlignment="1" applyProtection="1">
      <alignment vertical="center"/>
    </xf>
    <xf numFmtId="41" fontId="72" fillId="0" borderId="20" xfId="2" applyFont="1" applyFill="1" applyBorder="1" applyAlignment="1" applyProtection="1">
      <alignment vertical="center"/>
    </xf>
    <xf numFmtId="41" fontId="72" fillId="4" borderId="12" xfId="2" applyFont="1" applyFill="1" applyBorder="1" applyAlignment="1" applyProtection="1">
      <alignment horizontal="center" vertical="center"/>
    </xf>
    <xf numFmtId="0" fontId="38" fillId="0" borderId="86" xfId="5" applyFont="1" applyBorder="1" applyAlignment="1" applyProtection="1">
      <alignment horizontal="center" vertical="center" wrapText="1"/>
    </xf>
    <xf numFmtId="0" fontId="46" fillId="4" borderId="83" xfId="5" quotePrefix="1" applyFont="1" applyFill="1" applyBorder="1" applyAlignment="1">
      <alignment horizontal="center" vertical="center"/>
    </xf>
    <xf numFmtId="0" fontId="46" fillId="14" borderId="83" xfId="5" applyFont="1" applyFill="1" applyBorder="1" applyAlignment="1">
      <alignment horizontal="center" vertical="center"/>
    </xf>
    <xf numFmtId="0" fontId="46" fillId="10" borderId="83" xfId="5" quotePrefix="1" applyFont="1" applyFill="1" applyBorder="1" applyAlignment="1">
      <alignment horizontal="center" vertical="center"/>
    </xf>
    <xf numFmtId="0" fontId="46" fillId="15" borderId="83" xfId="5" quotePrefix="1" applyFont="1" applyFill="1" applyBorder="1" applyAlignment="1">
      <alignment horizontal="center" vertical="center"/>
    </xf>
    <xf numFmtId="0" fontId="46" fillId="6" borderId="83" xfId="5" quotePrefix="1" applyFont="1" applyFill="1" applyBorder="1" applyAlignment="1">
      <alignment horizontal="center" vertical="center"/>
    </xf>
    <xf numFmtId="41" fontId="38" fillId="0" borderId="6" xfId="2" applyFont="1" applyBorder="1" applyAlignment="1" applyProtection="1">
      <alignment horizontal="right" vertical="center"/>
      <protection locked="0"/>
    </xf>
    <xf numFmtId="0" fontId="38" fillId="0" borderId="16" xfId="5" applyFont="1" applyBorder="1" applyAlignment="1" applyProtection="1">
      <alignment horizontal="center" vertical="center" wrapText="1"/>
    </xf>
    <xf numFmtId="0" fontId="38" fillId="0" borderId="20" xfId="5" applyFont="1" applyBorder="1" applyAlignment="1" applyProtection="1">
      <alignment horizontal="center" vertical="center" wrapText="1"/>
    </xf>
    <xf numFmtId="0" fontId="38" fillId="0" borderId="36" xfId="5" applyFont="1" applyBorder="1" applyAlignment="1" applyProtection="1">
      <alignment horizontal="center" vertical="center" wrapText="1"/>
    </xf>
    <xf numFmtId="0" fontId="57" fillId="0" borderId="0" xfId="0" applyFont="1"/>
    <xf numFmtId="0" fontId="117" fillId="3" borderId="67" xfId="0" applyFont="1" applyFill="1" applyBorder="1" applyAlignment="1">
      <alignment horizontal="center" vertical="center"/>
    </xf>
    <xf numFmtId="0" fontId="59" fillId="0" borderId="0" xfId="0" applyFont="1"/>
    <xf numFmtId="0" fontId="56" fillId="2" borderId="88" xfId="0" applyFont="1" applyFill="1" applyBorder="1" applyAlignment="1">
      <alignment horizontal="center" vertical="center"/>
    </xf>
    <xf numFmtId="0" fontId="56" fillId="2" borderId="54" xfId="0" applyFont="1" applyFill="1" applyBorder="1" applyAlignment="1">
      <alignment horizontal="center" vertical="center"/>
    </xf>
    <xf numFmtId="0" fontId="56" fillId="2" borderId="89" xfId="0" applyFont="1" applyFill="1" applyBorder="1" applyAlignment="1">
      <alignment horizontal="center" vertical="center" wrapText="1"/>
    </xf>
    <xf numFmtId="0" fontId="117" fillId="4" borderId="82" xfId="0" applyFont="1" applyFill="1" applyBorder="1" applyAlignment="1">
      <alignment horizontal="center" vertical="center"/>
    </xf>
    <xf numFmtId="0" fontId="56" fillId="0" borderId="0" xfId="0" applyFont="1"/>
    <xf numFmtId="0" fontId="56" fillId="2" borderId="23" xfId="0" applyFont="1" applyFill="1" applyBorder="1" applyAlignment="1">
      <alignment horizontal="center" vertical="center"/>
    </xf>
    <xf numFmtId="0" fontId="56" fillId="2" borderId="3" xfId="0" applyFont="1" applyFill="1" applyBorder="1" applyAlignment="1">
      <alignment horizontal="center" vertical="center"/>
    </xf>
    <xf numFmtId="0" fontId="56" fillId="2" borderId="14" xfId="0" applyFont="1" applyFill="1" applyBorder="1" applyAlignment="1">
      <alignment horizontal="center" vertical="center"/>
    </xf>
    <xf numFmtId="0" fontId="56" fillId="2" borderId="12" xfId="0" applyFont="1" applyFill="1" applyBorder="1" applyAlignment="1">
      <alignment horizontal="center" vertical="center"/>
    </xf>
    <xf numFmtId="0" fontId="111" fillId="0" borderId="0" xfId="0" applyFont="1"/>
    <xf numFmtId="0" fontId="94" fillId="4" borderId="67" xfId="0" applyFont="1" applyFill="1" applyBorder="1" applyAlignment="1">
      <alignment horizontal="center" vertical="center" wrapText="1"/>
    </xf>
    <xf numFmtId="0" fontId="93" fillId="0" borderId="0" xfId="0" applyFont="1" applyAlignment="1">
      <alignment horizontal="center"/>
    </xf>
    <xf numFmtId="0" fontId="93" fillId="0" borderId="0" xfId="0" applyFont="1"/>
    <xf numFmtId="0" fontId="94" fillId="4" borderId="12" xfId="0" applyFont="1" applyFill="1" applyBorder="1" applyAlignment="1">
      <alignment horizontal="center" vertical="center"/>
    </xf>
    <xf numFmtId="0" fontId="94" fillId="4" borderId="12" xfId="0" applyFont="1" applyFill="1" applyBorder="1" applyAlignment="1">
      <alignment horizontal="center" vertical="center" wrapText="1"/>
    </xf>
    <xf numFmtId="41" fontId="57" fillId="3" borderId="12" xfId="2" applyFont="1" applyFill="1" applyBorder="1" applyAlignment="1">
      <alignment horizontal="center" vertical="center"/>
    </xf>
    <xf numFmtId="41" fontId="57" fillId="3" borderId="12" xfId="2" applyFont="1" applyFill="1" applyBorder="1" applyAlignment="1">
      <alignment horizontal="center" vertical="center" shrinkToFit="1"/>
    </xf>
    <xf numFmtId="0" fontId="57" fillId="0" borderId="9" xfId="0" applyFont="1" applyFill="1" applyBorder="1" applyAlignment="1">
      <alignment horizontal="center" vertical="center"/>
    </xf>
    <xf numFmtId="41" fontId="57" fillId="0" borderId="58" xfId="2" applyFont="1" applyFill="1" applyBorder="1" applyAlignment="1">
      <alignment horizontal="center" vertical="center"/>
    </xf>
    <xf numFmtId="41" fontId="57" fillId="0" borderId="6" xfId="2" applyFont="1" applyFill="1" applyBorder="1" applyAlignment="1">
      <alignment horizontal="center" vertical="center"/>
    </xf>
    <xf numFmtId="41" fontId="57" fillId="0" borderId="94" xfId="2" applyFont="1" applyFill="1" applyBorder="1" applyAlignment="1">
      <alignment horizontal="center" vertical="center"/>
    </xf>
    <xf numFmtId="0" fontId="57" fillId="0" borderId="24" xfId="0" applyFont="1" applyFill="1" applyBorder="1" applyAlignment="1">
      <alignment horizontal="center" vertical="center"/>
    </xf>
    <xf numFmtId="41" fontId="57" fillId="0" borderId="37" xfId="2" applyFont="1" applyFill="1" applyBorder="1" applyAlignment="1">
      <alignment horizontal="center" vertical="center"/>
    </xf>
    <xf numFmtId="41" fontId="57" fillId="0" borderId="2" xfId="2" applyFont="1" applyFill="1" applyBorder="1" applyAlignment="1">
      <alignment horizontal="center" vertical="center"/>
    </xf>
    <xf numFmtId="41" fontId="57" fillId="0" borderId="46" xfId="2" applyFont="1" applyFill="1" applyBorder="1" applyAlignment="1">
      <alignment horizontal="center" vertical="center"/>
    </xf>
    <xf numFmtId="0" fontId="57" fillId="0" borderId="14" xfId="0" applyFont="1" applyFill="1" applyBorder="1" applyAlignment="1">
      <alignment horizontal="center" vertical="center"/>
    </xf>
    <xf numFmtId="0" fontId="38" fillId="3" borderId="12" xfId="0" applyFont="1" applyFill="1" applyBorder="1" applyAlignment="1">
      <alignment horizontal="center" vertical="center"/>
    </xf>
    <xf numFmtId="0" fontId="42" fillId="3" borderId="12" xfId="0" applyFont="1" applyFill="1" applyBorder="1" applyAlignment="1">
      <alignment horizontal="center" vertical="center" wrapText="1" shrinkToFit="1"/>
    </xf>
    <xf numFmtId="0" fontId="38" fillId="3" borderId="12" xfId="0" applyFont="1" applyFill="1" applyBorder="1" applyAlignment="1">
      <alignment horizontal="center" vertical="center" wrapText="1"/>
    </xf>
    <xf numFmtId="0" fontId="42" fillId="2" borderId="12" xfId="0" applyFont="1" applyFill="1" applyBorder="1" applyAlignment="1">
      <alignment horizontal="center" vertical="center"/>
    </xf>
    <xf numFmtId="41" fontId="42" fillId="2" borderId="12" xfId="2" applyNumberFormat="1" applyFont="1" applyFill="1" applyBorder="1" applyAlignment="1">
      <alignment horizontal="right" vertical="center"/>
    </xf>
    <xf numFmtId="41" fontId="42" fillId="2" borderId="12" xfId="2" applyNumberFormat="1" applyFont="1" applyFill="1" applyBorder="1" applyAlignment="1">
      <alignment horizontal="center" vertical="center"/>
    </xf>
    <xf numFmtId="0" fontId="42" fillId="2" borderId="32" xfId="0" applyFont="1" applyFill="1" applyBorder="1" applyAlignment="1">
      <alignment horizontal="center" vertical="center"/>
    </xf>
    <xf numFmtId="0" fontId="42" fillId="0" borderId="53" xfId="0" applyFont="1" applyBorder="1" applyAlignment="1">
      <alignment horizontal="center" vertical="center"/>
    </xf>
    <xf numFmtId="41" fontId="42" fillId="0" borderId="53" xfId="2" applyNumberFormat="1" applyFont="1" applyFill="1" applyBorder="1" applyAlignment="1">
      <alignment horizontal="right" vertical="center"/>
    </xf>
    <xf numFmtId="41" fontId="42" fillId="0" borderId="53" xfId="2" applyNumberFormat="1" applyFont="1" applyFill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41" fontId="42" fillId="0" borderId="16" xfId="2" applyNumberFormat="1" applyFont="1" applyFill="1" applyBorder="1" applyAlignment="1">
      <alignment horizontal="right" vertical="center"/>
    </xf>
    <xf numFmtId="41" fontId="42" fillId="0" borderId="16" xfId="2" applyNumberFormat="1" applyFont="1" applyFill="1" applyBorder="1" applyAlignment="1">
      <alignment horizontal="center" vertical="center"/>
    </xf>
    <xf numFmtId="41" fontId="42" fillId="0" borderId="16" xfId="2" applyNumberFormat="1" applyFont="1" applyBorder="1" applyAlignment="1">
      <alignment horizontal="center" vertical="center"/>
    </xf>
    <xf numFmtId="0" fontId="87" fillId="0" borderId="0" xfId="0" applyFont="1"/>
    <xf numFmtId="0" fontId="87" fillId="0" borderId="2" xfId="0" applyFont="1" applyBorder="1" applyAlignment="1">
      <alignment horizontal="center" vertical="center"/>
    </xf>
    <xf numFmtId="0" fontId="114" fillId="3" borderId="12" xfId="0" applyFont="1" applyFill="1" applyBorder="1" applyAlignment="1">
      <alignment horizontal="center" vertical="center"/>
    </xf>
    <xf numFmtId="41" fontId="100" fillId="0" borderId="17" xfId="3" applyFont="1" applyBorder="1" applyAlignment="1">
      <alignment horizontal="center" vertical="center"/>
    </xf>
    <xf numFmtId="41" fontId="100" fillId="0" borderId="1" xfId="3" applyFont="1" applyBorder="1" applyAlignment="1">
      <alignment horizontal="center" vertical="center"/>
    </xf>
    <xf numFmtId="41" fontId="100" fillId="0" borderId="19" xfId="3" applyFont="1" applyBorder="1" applyAlignment="1">
      <alignment horizontal="center" vertical="center"/>
    </xf>
    <xf numFmtId="41" fontId="100" fillId="0" borderId="2" xfId="3" applyFont="1" applyBorder="1" applyAlignment="1">
      <alignment horizontal="center" vertical="center"/>
    </xf>
    <xf numFmtId="41" fontId="100" fillId="0" borderId="23" xfId="3" applyFont="1" applyBorder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56" fillId="2" borderId="11" xfId="0" applyFont="1" applyFill="1" applyBorder="1" applyAlignment="1">
      <alignment horizontal="center" vertical="center" wrapText="1"/>
    </xf>
    <xf numFmtId="0" fontId="111" fillId="2" borderId="15" xfId="0" applyFont="1" applyFill="1" applyBorder="1" applyAlignment="1">
      <alignment horizontal="center" vertical="center" wrapText="1"/>
    </xf>
    <xf numFmtId="0" fontId="87" fillId="2" borderId="2" xfId="0" applyFont="1" applyFill="1" applyBorder="1" applyAlignment="1">
      <alignment horizontal="center" vertical="center" wrapText="1"/>
    </xf>
    <xf numFmtId="0" fontId="114" fillId="0" borderId="2" xfId="0" applyFont="1" applyBorder="1" applyAlignment="1">
      <alignment horizontal="center" vertical="center"/>
    </xf>
    <xf numFmtId="0" fontId="87" fillId="0" borderId="52" xfId="0" applyFont="1" applyBorder="1"/>
    <xf numFmtId="0" fontId="87" fillId="2" borderId="15" xfId="0" applyFont="1" applyFill="1" applyBorder="1" applyAlignment="1">
      <alignment horizontal="center" vertical="center"/>
    </xf>
    <xf numFmtId="0" fontId="114" fillId="2" borderId="42" xfId="0" applyFont="1" applyFill="1" applyBorder="1" applyAlignment="1">
      <alignment horizontal="center" vertical="center"/>
    </xf>
    <xf numFmtId="0" fontId="94" fillId="3" borderId="103" xfId="0" applyFont="1" applyFill="1" applyBorder="1" applyAlignment="1">
      <alignment horizontal="center" vertical="center"/>
    </xf>
    <xf numFmtId="0" fontId="94" fillId="3" borderId="104" xfId="0" applyFont="1" applyFill="1" applyBorder="1" applyAlignment="1">
      <alignment horizontal="center" vertical="center"/>
    </xf>
    <xf numFmtId="0" fontId="94" fillId="3" borderId="42" xfId="0" applyFont="1" applyFill="1" applyBorder="1" applyAlignment="1">
      <alignment horizontal="center" vertical="center"/>
    </xf>
    <xf numFmtId="0" fontId="114" fillId="16" borderId="108" xfId="0" applyFont="1" applyFill="1" applyBorder="1" applyAlignment="1">
      <alignment horizontal="center" vertical="center"/>
    </xf>
    <xf numFmtId="0" fontId="114" fillId="16" borderId="109" xfId="0" applyFont="1" applyFill="1" applyBorder="1" applyAlignment="1">
      <alignment horizontal="center" vertical="center"/>
    </xf>
    <xf numFmtId="0" fontId="111" fillId="0" borderId="75" xfId="0" applyFont="1" applyBorder="1" applyAlignment="1">
      <alignment horizontal="center" vertical="center"/>
    </xf>
    <xf numFmtId="0" fontId="111" fillId="0" borderId="24" xfId="0" applyFont="1" applyBorder="1" applyAlignment="1">
      <alignment horizontal="center" vertical="center"/>
    </xf>
    <xf numFmtId="0" fontId="111" fillId="0" borderId="24" xfId="0" applyFont="1" applyBorder="1" applyAlignment="1">
      <alignment horizontal="center" vertical="center" wrapText="1"/>
    </xf>
    <xf numFmtId="0" fontId="111" fillId="0" borderId="14" xfId="0" applyFont="1" applyBorder="1" applyAlignment="1">
      <alignment horizontal="center" vertical="center" wrapText="1"/>
    </xf>
    <xf numFmtId="0" fontId="114" fillId="16" borderId="113" xfId="0" applyFont="1" applyFill="1" applyBorder="1" applyAlignment="1">
      <alignment horizontal="center" vertical="center"/>
    </xf>
    <xf numFmtId="0" fontId="114" fillId="16" borderId="109" xfId="0" applyFont="1" applyFill="1" applyBorder="1" applyAlignment="1">
      <alignment horizontal="center" vertical="center" wrapText="1"/>
    </xf>
    <xf numFmtId="0" fontId="114" fillId="16" borderId="102" xfId="0" applyFont="1" applyFill="1" applyBorder="1" applyAlignment="1">
      <alignment horizontal="center" vertical="center"/>
    </xf>
    <xf numFmtId="0" fontId="114" fillId="3" borderId="11" xfId="0" applyFont="1" applyFill="1" applyBorder="1" applyAlignment="1">
      <alignment horizontal="center" vertical="center"/>
    </xf>
    <xf numFmtId="0" fontId="114" fillId="2" borderId="16" xfId="0" applyFont="1" applyFill="1" applyBorder="1" applyAlignment="1">
      <alignment horizontal="center" vertical="center"/>
    </xf>
    <xf numFmtId="0" fontId="114" fillId="2" borderId="20" xfId="0" applyFont="1" applyFill="1" applyBorder="1" applyAlignment="1">
      <alignment horizontal="center" vertical="center"/>
    </xf>
    <xf numFmtId="0" fontId="114" fillId="2" borderId="36" xfId="0" applyFont="1" applyFill="1" applyBorder="1" applyAlignment="1">
      <alignment horizontal="center" vertical="center"/>
    </xf>
    <xf numFmtId="0" fontId="114" fillId="0" borderId="16" xfId="0" applyFont="1" applyBorder="1" applyAlignment="1">
      <alignment horizontal="center" vertical="center"/>
    </xf>
    <xf numFmtId="0" fontId="114" fillId="0" borderId="20" xfId="0" applyFont="1" applyBorder="1" applyAlignment="1">
      <alignment horizontal="center" vertical="center"/>
    </xf>
    <xf numFmtId="0" fontId="114" fillId="0" borderId="36" xfId="0" applyFont="1" applyBorder="1" applyAlignment="1">
      <alignment horizontal="center" vertical="center" wrapText="1"/>
    </xf>
    <xf numFmtId="0" fontId="111" fillId="3" borderId="71" xfId="0" applyFont="1" applyFill="1" applyBorder="1" applyAlignment="1">
      <alignment horizontal="center" vertical="center"/>
    </xf>
    <xf numFmtId="0" fontId="111" fillId="3" borderId="42" xfId="0" applyFont="1" applyFill="1" applyBorder="1" applyAlignment="1">
      <alignment horizontal="center" vertical="center"/>
    </xf>
    <xf numFmtId="0" fontId="111" fillId="3" borderId="42" xfId="0" applyFont="1" applyFill="1" applyBorder="1" applyAlignment="1">
      <alignment horizontal="center" vertical="center" wrapText="1"/>
    </xf>
    <xf numFmtId="0" fontId="111" fillId="3" borderId="43" xfId="0" applyFont="1" applyFill="1" applyBorder="1" applyAlignment="1">
      <alignment horizontal="center" vertical="center" wrapText="1"/>
    </xf>
    <xf numFmtId="0" fontId="56" fillId="3" borderId="7" xfId="0" applyFont="1" applyFill="1" applyBorder="1" applyAlignment="1">
      <alignment horizontal="center" vertical="center"/>
    </xf>
    <xf numFmtId="0" fontId="56" fillId="3" borderId="13" xfId="0" applyFont="1" applyFill="1" applyBorder="1" applyAlignment="1">
      <alignment horizontal="center" vertical="center" wrapText="1"/>
    </xf>
    <xf numFmtId="0" fontId="56" fillId="3" borderId="32" xfId="0" applyFont="1" applyFill="1" applyBorder="1" applyAlignment="1">
      <alignment horizontal="center" vertical="center"/>
    </xf>
    <xf numFmtId="180" fontId="37" fillId="0" borderId="1" xfId="2" applyNumberFormat="1" applyFont="1" applyFill="1" applyBorder="1" applyAlignment="1">
      <alignment vertical="center"/>
    </xf>
    <xf numFmtId="2" fontId="37" fillId="0" borderId="33" xfId="2" applyNumberFormat="1" applyFont="1" applyBorder="1" applyAlignment="1">
      <alignment horizontal="center" vertical="center"/>
    </xf>
    <xf numFmtId="180" fontId="37" fillId="0" borderId="2" xfId="2" applyNumberFormat="1" applyFont="1" applyFill="1" applyBorder="1" applyAlignment="1">
      <alignment vertical="center"/>
    </xf>
    <xf numFmtId="2" fontId="37" fillId="0" borderId="34" xfId="2" applyNumberFormat="1" applyFont="1" applyBorder="1" applyAlignment="1">
      <alignment horizontal="center" vertical="center"/>
    </xf>
    <xf numFmtId="188" fontId="37" fillId="0" borderId="3" xfId="2" applyNumberFormat="1" applyFont="1" applyFill="1" applyBorder="1" applyAlignment="1">
      <alignment vertical="center"/>
    </xf>
    <xf numFmtId="2" fontId="37" fillId="0" borderId="35" xfId="2" applyNumberFormat="1" applyFont="1" applyBorder="1" applyAlignment="1">
      <alignment horizontal="center" vertical="center"/>
    </xf>
    <xf numFmtId="0" fontId="114" fillId="2" borderId="11" xfId="0" applyFont="1" applyFill="1" applyBorder="1" applyAlignment="1">
      <alignment horizontal="center" vertical="center"/>
    </xf>
    <xf numFmtId="0" fontId="87" fillId="3" borderId="16" xfId="0" applyFont="1" applyFill="1" applyBorder="1" applyAlignment="1">
      <alignment horizontal="center" vertical="center"/>
    </xf>
    <xf numFmtId="0" fontId="87" fillId="0" borderId="36" xfId="0" applyFont="1" applyBorder="1" applyAlignment="1">
      <alignment horizontal="center" vertical="center"/>
    </xf>
    <xf numFmtId="0" fontId="114" fillId="2" borderId="23" xfId="0" applyFont="1" applyFill="1" applyBorder="1" applyAlignment="1">
      <alignment horizontal="center" vertical="center"/>
    </xf>
    <xf numFmtId="0" fontId="114" fillId="2" borderId="35" xfId="0" applyFont="1" applyFill="1" applyBorder="1" applyAlignment="1">
      <alignment horizontal="center" vertical="center"/>
    </xf>
    <xf numFmtId="0" fontId="114" fillId="2" borderId="38" xfId="0" applyFont="1" applyFill="1" applyBorder="1" applyAlignment="1">
      <alignment horizontal="center" vertical="center"/>
    </xf>
    <xf numFmtId="0" fontId="114" fillId="2" borderId="61" xfId="0" applyFont="1" applyFill="1" applyBorder="1" applyAlignment="1">
      <alignment horizontal="center" vertical="center"/>
    </xf>
    <xf numFmtId="0" fontId="114" fillId="2" borderId="14" xfId="0" applyFont="1" applyFill="1" applyBorder="1" applyAlignment="1">
      <alignment horizontal="center" vertical="center"/>
    </xf>
    <xf numFmtId="0" fontId="114" fillId="3" borderId="16" xfId="0" applyFont="1" applyFill="1" applyBorder="1" applyAlignment="1">
      <alignment horizontal="center" vertical="center"/>
    </xf>
    <xf numFmtId="41" fontId="38" fillId="0" borderId="0" xfId="3" applyFont="1" applyFill="1" applyBorder="1" applyAlignment="1">
      <alignment vertical="center"/>
    </xf>
    <xf numFmtId="0" fontId="37" fillId="0" borderId="0" xfId="5" applyFont="1" applyFill="1" applyBorder="1"/>
    <xf numFmtId="0" fontId="56" fillId="0" borderId="19" xfId="0" applyFont="1" applyBorder="1" applyAlignment="1">
      <alignment horizontal="center" vertical="center"/>
    </xf>
    <xf numFmtId="0" fontId="56" fillId="0" borderId="19" xfId="0" applyFont="1" applyFill="1" applyBorder="1" applyAlignment="1">
      <alignment horizontal="center" vertical="center"/>
    </xf>
    <xf numFmtId="0" fontId="56" fillId="0" borderId="17" xfId="0" applyFont="1" applyBorder="1" applyAlignment="1">
      <alignment horizontal="center" vertical="center"/>
    </xf>
    <xf numFmtId="0" fontId="39" fillId="0" borderId="75" xfId="0" applyNumberFormat="1" applyFont="1" applyBorder="1" applyAlignment="1">
      <alignment horizontal="left" vertical="center"/>
    </xf>
    <xf numFmtId="0" fontId="39" fillId="0" borderId="24" xfId="0" applyNumberFormat="1" applyFont="1" applyBorder="1" applyAlignment="1">
      <alignment horizontal="left" vertical="center" wrapText="1"/>
    </xf>
    <xf numFmtId="0" fontId="39" fillId="0" borderId="24" xfId="0" applyNumberFormat="1" applyFont="1" applyBorder="1" applyAlignment="1">
      <alignment horizontal="left" vertical="center"/>
    </xf>
    <xf numFmtId="0" fontId="39" fillId="0" borderId="24" xfId="0" applyNumberFormat="1" applyFont="1" applyBorder="1" applyAlignment="1">
      <alignment horizontal="center" vertical="center"/>
    </xf>
    <xf numFmtId="0" fontId="51" fillId="0" borderId="19" xfId="0" applyFont="1" applyBorder="1" applyAlignment="1">
      <alignment horizontal="center" vertical="center"/>
    </xf>
    <xf numFmtId="0" fontId="64" fillId="0" borderId="24" xfId="0" applyNumberFormat="1" applyFont="1" applyBorder="1" applyAlignment="1">
      <alignment horizontal="left" vertical="center"/>
    </xf>
    <xf numFmtId="0" fontId="0" fillId="0" borderId="24" xfId="0" applyBorder="1"/>
    <xf numFmtId="0" fontId="64" fillId="0" borderId="24" xfId="0" applyNumberFormat="1" applyFont="1" applyBorder="1" applyAlignment="1">
      <alignment horizontal="left" vertical="center" wrapText="1"/>
    </xf>
    <xf numFmtId="41" fontId="116" fillId="0" borderId="0" xfId="2" applyFont="1" applyBorder="1" applyAlignment="1" applyProtection="1">
      <alignment vertical="center"/>
    </xf>
    <xf numFmtId="41" fontId="116" fillId="0" borderId="0" xfId="2" applyFont="1"/>
    <xf numFmtId="0" fontId="116" fillId="0" borderId="0" xfId="5" applyFont="1"/>
    <xf numFmtId="0" fontId="116" fillId="0" borderId="0" xfId="5" applyFont="1" applyAlignment="1">
      <alignment horizontal="center" vertical="center"/>
    </xf>
    <xf numFmtId="0" fontId="116" fillId="0" borderId="0" xfId="0" applyFont="1"/>
    <xf numFmtId="0" fontId="72" fillId="0" borderId="39" xfId="5" applyFont="1" applyFill="1" applyBorder="1"/>
    <xf numFmtId="0" fontId="72" fillId="0" borderId="0" xfId="5" applyFont="1" applyFill="1" applyBorder="1"/>
    <xf numFmtId="0" fontId="114" fillId="2" borderId="7" xfId="0" applyFont="1" applyFill="1" applyBorder="1" applyAlignment="1">
      <alignment horizontal="center" vertical="center" wrapText="1"/>
    </xf>
    <xf numFmtId="0" fontId="87" fillId="0" borderId="24" xfId="0" applyFont="1" applyBorder="1" applyAlignment="1">
      <alignment horizontal="center" vertical="center"/>
    </xf>
    <xf numFmtId="178" fontId="100" fillId="0" borderId="3" xfId="2" applyNumberFormat="1" applyFont="1" applyFill="1" applyBorder="1" applyAlignment="1">
      <alignment vertical="center"/>
    </xf>
    <xf numFmtId="0" fontId="114" fillId="18" borderId="2" xfId="0" applyFont="1" applyFill="1" applyBorder="1" applyAlignment="1">
      <alignment horizontal="center" vertical="center" wrapText="1"/>
    </xf>
    <xf numFmtId="0" fontId="87" fillId="0" borderId="2" xfId="0" applyFont="1" applyBorder="1" applyAlignment="1">
      <alignment horizontal="center" vertical="center" wrapText="1"/>
    </xf>
    <xf numFmtId="0" fontId="87" fillId="0" borderId="2" xfId="0" applyFont="1" applyBorder="1" applyAlignment="1">
      <alignment horizontal="center" vertical="center" shrinkToFit="1"/>
    </xf>
    <xf numFmtId="0" fontId="116" fillId="0" borderId="0" xfId="0" applyFont="1" applyFill="1" applyBorder="1"/>
    <xf numFmtId="41" fontId="116" fillId="0" borderId="0" xfId="2" applyFont="1" applyFill="1" applyBorder="1" applyAlignment="1">
      <alignment vertical="center"/>
    </xf>
    <xf numFmtId="41" fontId="116" fillId="0" borderId="39" xfId="2" applyFont="1" applyBorder="1" applyAlignment="1">
      <alignment vertical="center"/>
    </xf>
    <xf numFmtId="0" fontId="72" fillId="0" borderId="0" xfId="5" applyFont="1" applyFill="1"/>
    <xf numFmtId="0" fontId="114" fillId="2" borderId="8" xfId="0" applyFont="1" applyFill="1" applyBorder="1" applyAlignment="1">
      <alignment horizontal="center" vertical="center"/>
    </xf>
    <xf numFmtId="0" fontId="114" fillId="2" borderId="7" xfId="0" applyFont="1" applyFill="1" applyBorder="1" applyAlignment="1">
      <alignment horizontal="center" vertical="center"/>
    </xf>
    <xf numFmtId="0" fontId="87" fillId="0" borderId="0" xfId="0" applyFont="1" applyBorder="1"/>
    <xf numFmtId="0" fontId="116" fillId="0" borderId="0" xfId="0" applyFont="1" applyAlignment="1">
      <alignment horizontal="center" vertical="center"/>
    </xf>
    <xf numFmtId="41" fontId="116" fillId="0" borderId="0" xfId="0" applyNumberFormat="1" applyFont="1"/>
    <xf numFmtId="43" fontId="116" fillId="0" borderId="0" xfId="0" applyNumberFormat="1" applyFont="1"/>
    <xf numFmtId="43" fontId="67" fillId="0" borderId="0" xfId="0" applyNumberFormat="1" applyFont="1"/>
    <xf numFmtId="0" fontId="92" fillId="0" borderId="0" xfId="0" applyFont="1" applyFill="1" applyAlignment="1">
      <alignment horizontal="left" vertical="center"/>
    </xf>
    <xf numFmtId="0" fontId="123" fillId="0" borderId="0" xfId="0" applyFont="1" applyFill="1" applyAlignment="1">
      <alignment horizontal="left" vertical="center"/>
    </xf>
    <xf numFmtId="0" fontId="116" fillId="0" borderId="0" xfId="0" applyFont="1" applyFill="1"/>
    <xf numFmtId="0" fontId="84" fillId="0" borderId="0" xfId="0" applyFont="1" applyFill="1" applyAlignment="1">
      <alignment horizontal="right" wrapText="1"/>
    </xf>
    <xf numFmtId="0" fontId="46" fillId="2" borderId="83" xfId="5" quotePrefix="1" applyFont="1" applyFill="1" applyBorder="1" applyAlignment="1">
      <alignment horizontal="center" vertical="center"/>
    </xf>
    <xf numFmtId="0" fontId="46" fillId="4" borderId="83" xfId="5" applyFont="1" applyFill="1" applyBorder="1" applyAlignment="1">
      <alignment horizontal="center" vertical="center"/>
    </xf>
    <xf numFmtId="41" fontId="125" fillId="3" borderId="17" xfId="2" applyNumberFormat="1" applyFont="1" applyFill="1" applyBorder="1" applyAlignment="1">
      <alignment horizontal="center" vertical="center"/>
    </xf>
    <xf numFmtId="178" fontId="125" fillId="3" borderId="75" xfId="2" applyNumberFormat="1" applyFont="1" applyFill="1" applyBorder="1" applyAlignment="1">
      <alignment horizontal="center" vertical="center"/>
    </xf>
    <xf numFmtId="41" fontId="125" fillId="3" borderId="33" xfId="2" applyNumberFormat="1" applyFont="1" applyFill="1" applyBorder="1" applyAlignment="1">
      <alignment horizontal="center" vertical="center"/>
    </xf>
    <xf numFmtId="41" fontId="125" fillId="3" borderId="75" xfId="2" applyNumberFormat="1" applyFont="1" applyFill="1" applyBorder="1" applyAlignment="1">
      <alignment horizontal="center" vertical="center"/>
    </xf>
    <xf numFmtId="41" fontId="101" fillId="0" borderId="0" xfId="3" applyFont="1" applyAlignment="1">
      <alignment horizontal="center" vertical="center"/>
    </xf>
    <xf numFmtId="41" fontId="101" fillId="0" borderId="0" xfId="3" applyFont="1" applyAlignment="1">
      <alignment horizontal="right" vertical="center"/>
    </xf>
    <xf numFmtId="1" fontId="101" fillId="0" borderId="0" xfId="3" applyNumberFormat="1" applyFont="1" applyAlignment="1">
      <alignment horizontal="center" vertical="center"/>
    </xf>
    <xf numFmtId="41" fontId="102" fillId="0" borderId="0" xfId="3" applyFont="1" applyAlignment="1">
      <alignment horizontal="center" vertical="center"/>
    </xf>
    <xf numFmtId="41" fontId="74" fillId="0" borderId="0" xfId="3" applyFont="1" applyBorder="1" applyAlignment="1">
      <alignment vertical="center"/>
    </xf>
    <xf numFmtId="178" fontId="74" fillId="0" borderId="0" xfId="3" applyNumberFormat="1" applyFont="1" applyBorder="1" applyAlignment="1">
      <alignment vertical="center"/>
    </xf>
    <xf numFmtId="41" fontId="124" fillId="0" borderId="20" xfId="2" applyFont="1" applyBorder="1" applyAlignment="1">
      <alignment vertical="center"/>
    </xf>
    <xf numFmtId="180" fontId="124" fillId="0" borderId="34" xfId="2" applyNumberFormat="1" applyFont="1" applyBorder="1" applyAlignment="1">
      <alignment horizontal="center" vertical="center"/>
    </xf>
    <xf numFmtId="0" fontId="128" fillId="14" borderId="12" xfId="2" applyNumberFormat="1" applyFont="1" applyFill="1" applyBorder="1" applyAlignment="1">
      <alignment horizontal="center" vertical="center" shrinkToFit="1"/>
    </xf>
    <xf numFmtId="41" fontId="129" fillId="0" borderId="0" xfId="2" applyFont="1" applyBorder="1" applyAlignment="1" applyProtection="1">
      <alignment vertical="center"/>
    </xf>
    <xf numFmtId="41" fontId="129" fillId="0" borderId="0" xfId="2" applyFont="1"/>
    <xf numFmtId="0" fontId="129" fillId="0" borderId="0" xfId="5" applyFont="1"/>
    <xf numFmtId="41" fontId="127" fillId="0" borderId="2" xfId="2" applyFont="1" applyBorder="1" applyAlignment="1">
      <alignment horizontal="center" vertical="center"/>
    </xf>
    <xf numFmtId="0" fontId="125" fillId="0" borderId="0" xfId="5" applyFont="1"/>
    <xf numFmtId="0" fontId="127" fillId="0" borderId="0" xfId="5" applyFont="1"/>
    <xf numFmtId="0" fontId="127" fillId="4" borderId="85" xfId="5" applyFont="1" applyFill="1" applyBorder="1" applyAlignment="1">
      <alignment horizontal="center" vertical="center"/>
    </xf>
    <xf numFmtId="41" fontId="127" fillId="13" borderId="83" xfId="3" applyFont="1" applyFill="1" applyBorder="1" applyAlignment="1" applyProtection="1">
      <alignment vertical="center"/>
    </xf>
    <xf numFmtId="0" fontId="127" fillId="0" borderId="17" xfId="5" applyFont="1" applyBorder="1" applyAlignment="1">
      <alignment horizontal="center" vertical="center" wrapText="1"/>
    </xf>
    <xf numFmtId="41" fontId="127" fillId="0" borderId="1" xfId="3" applyFont="1" applyFill="1" applyBorder="1" applyAlignment="1" applyProtection="1">
      <alignment vertical="center"/>
    </xf>
    <xf numFmtId="41" fontId="125" fillId="0" borderId="1" xfId="5" applyNumberFormat="1" applyFont="1" applyBorder="1" applyAlignment="1">
      <alignment vertical="center"/>
    </xf>
    <xf numFmtId="41" fontId="125" fillId="0" borderId="75" xfId="5" applyNumberFormat="1" applyFont="1" applyBorder="1" applyAlignment="1">
      <alignment vertical="center"/>
    </xf>
    <xf numFmtId="0" fontId="127" fillId="0" borderId="19" xfId="5" applyFont="1" applyBorder="1" applyAlignment="1">
      <alignment horizontal="center" vertical="center" wrapText="1"/>
    </xf>
    <xf numFmtId="41" fontId="127" fillId="0" borderId="2" xfId="3" applyFont="1" applyFill="1" applyBorder="1" applyAlignment="1" applyProtection="1">
      <alignment vertical="center"/>
    </xf>
    <xf numFmtId="41" fontId="125" fillId="0" borderId="2" xfId="5" applyNumberFormat="1" applyFont="1" applyBorder="1" applyAlignment="1">
      <alignment vertical="center"/>
    </xf>
    <xf numFmtId="41" fontId="125" fillId="0" borderId="24" xfId="5" applyNumberFormat="1" applyFont="1" applyBorder="1" applyAlignment="1">
      <alignment vertical="center"/>
    </xf>
    <xf numFmtId="0" fontId="127" fillId="0" borderId="19" xfId="5" applyFont="1" applyBorder="1" applyAlignment="1">
      <alignment horizontal="center" vertical="center"/>
    </xf>
    <xf numFmtId="0" fontId="127" fillId="0" borderId="21" xfId="5" applyFont="1" applyBorder="1" applyAlignment="1">
      <alignment horizontal="center" vertical="center" wrapText="1"/>
    </xf>
    <xf numFmtId="0" fontId="127" fillId="4" borderId="12" xfId="5" applyFont="1" applyFill="1" applyBorder="1" applyAlignment="1">
      <alignment horizontal="center" vertical="center"/>
    </xf>
    <xf numFmtId="41" fontId="127" fillId="13" borderId="12" xfId="3" applyFont="1" applyFill="1" applyBorder="1" applyAlignment="1" applyProtection="1">
      <alignment vertical="center"/>
    </xf>
    <xf numFmtId="0" fontId="127" fillId="0" borderId="18" xfId="5" applyFont="1" applyBorder="1" applyAlignment="1">
      <alignment horizontal="center" vertical="center" wrapText="1"/>
    </xf>
    <xf numFmtId="41" fontId="127" fillId="0" borderId="6" xfId="3" applyFont="1" applyFill="1" applyBorder="1" applyAlignment="1" applyProtection="1">
      <alignment vertical="center"/>
    </xf>
    <xf numFmtId="41" fontId="125" fillId="0" borderId="6" xfId="5" applyNumberFormat="1" applyFont="1" applyBorder="1" applyAlignment="1">
      <alignment vertical="center"/>
    </xf>
    <xf numFmtId="41" fontId="125" fillId="0" borderId="9" xfId="5" applyNumberFormat="1" applyFont="1" applyBorder="1" applyAlignment="1">
      <alignment vertical="center"/>
    </xf>
    <xf numFmtId="0" fontId="127" fillId="0" borderId="23" xfId="5" applyFont="1" applyBorder="1" applyAlignment="1">
      <alignment horizontal="center" vertical="center" wrapText="1"/>
    </xf>
    <xf numFmtId="41" fontId="127" fillId="0" borderId="3" xfId="3" applyFont="1" applyFill="1" applyBorder="1" applyAlignment="1" applyProtection="1">
      <alignment vertical="center"/>
    </xf>
    <xf numFmtId="41" fontId="125" fillId="0" borderId="3" xfId="5" applyNumberFormat="1" applyFont="1" applyBorder="1" applyAlignment="1">
      <alignment vertical="center"/>
    </xf>
    <xf numFmtId="41" fontId="125" fillId="0" borderId="14" xfId="5" applyNumberFormat="1" applyFont="1" applyBorder="1" applyAlignment="1">
      <alignment vertical="center"/>
    </xf>
    <xf numFmtId="41" fontId="57" fillId="7" borderId="20" xfId="2" applyNumberFormat="1" applyFont="1" applyFill="1" applyBorder="1" applyAlignment="1">
      <alignment horizontal="center" vertical="center"/>
    </xf>
    <xf numFmtId="41" fontId="57" fillId="7" borderId="36" xfId="2" applyNumberFormat="1" applyFont="1" applyFill="1" applyBorder="1" applyAlignment="1">
      <alignment horizontal="center" vertical="center"/>
    </xf>
    <xf numFmtId="41" fontId="72" fillId="0" borderId="16" xfId="2" applyFont="1" applyFill="1" applyBorder="1" applyAlignment="1" applyProtection="1">
      <alignment horizontal="center" vertical="center"/>
    </xf>
    <xf numFmtId="176" fontId="85" fillId="0" borderId="12" xfId="2" applyNumberFormat="1" applyFont="1" applyBorder="1" applyAlignment="1">
      <alignment horizontal="center" vertical="center" shrinkToFit="1"/>
    </xf>
    <xf numFmtId="176" fontId="72" fillId="0" borderId="12" xfId="2" applyNumberFormat="1" applyFont="1" applyBorder="1" applyAlignment="1">
      <alignment horizontal="center" vertical="center"/>
    </xf>
    <xf numFmtId="176" fontId="72" fillId="0" borderId="12" xfId="2" applyNumberFormat="1" applyFont="1" applyBorder="1" applyAlignment="1">
      <alignment horizontal="center" vertical="center" shrinkToFit="1"/>
    </xf>
    <xf numFmtId="176" fontId="127" fillId="0" borderId="12" xfId="2" applyNumberFormat="1" applyFont="1" applyBorder="1" applyAlignment="1">
      <alignment horizontal="center" vertical="center" shrinkToFit="1"/>
    </xf>
    <xf numFmtId="187" fontId="127" fillId="23" borderId="12" xfId="2" applyNumberFormat="1" applyFont="1" applyFill="1" applyBorder="1" applyAlignment="1">
      <alignment horizontal="right" vertical="center" shrinkToFit="1"/>
    </xf>
    <xf numFmtId="187" fontId="127" fillId="0" borderId="12" xfId="2" applyNumberFormat="1" applyFont="1" applyBorder="1" applyAlignment="1">
      <alignment horizontal="right" vertical="center" shrinkToFit="1"/>
    </xf>
    <xf numFmtId="176" fontId="72" fillId="0" borderId="12" xfId="0" applyNumberFormat="1" applyFont="1" applyBorder="1" applyAlignment="1">
      <alignment horizontal="center" vertical="center"/>
    </xf>
    <xf numFmtId="176" fontId="127" fillId="0" borderId="12" xfId="0" applyNumberFormat="1" applyFont="1" applyBorder="1" applyAlignment="1">
      <alignment horizontal="center" vertical="center"/>
    </xf>
    <xf numFmtId="176" fontId="72" fillId="0" borderId="12" xfId="0" applyNumberFormat="1" applyFont="1" applyBorder="1" applyAlignment="1">
      <alignment horizontal="center" vertical="center" shrinkToFit="1"/>
    </xf>
    <xf numFmtId="41" fontId="114" fillId="0" borderId="12" xfId="2" applyFont="1" applyBorder="1" applyAlignment="1">
      <alignment horizontal="center" vertical="center" shrinkToFit="1"/>
    </xf>
    <xf numFmtId="41" fontId="114" fillId="0" borderId="12" xfId="2" applyFont="1" applyBorder="1" applyAlignment="1">
      <alignment horizontal="center" vertical="center"/>
    </xf>
    <xf numFmtId="176" fontId="127" fillId="0" borderId="67" xfId="2" applyNumberFormat="1" applyFont="1" applyBorder="1" applyAlignment="1">
      <alignment vertical="center"/>
    </xf>
    <xf numFmtId="176" fontId="127" fillId="0" borderId="67" xfId="2" applyNumberFormat="1" applyFont="1" applyFill="1" applyBorder="1" applyAlignment="1">
      <alignment vertical="center"/>
    </xf>
    <xf numFmtId="187" fontId="127" fillId="23" borderId="32" xfId="2" applyNumberFormat="1" applyFont="1" applyFill="1" applyBorder="1" applyAlignment="1">
      <alignment horizontal="right" vertical="center" shrinkToFit="1"/>
    </xf>
    <xf numFmtId="0" fontId="115" fillId="2" borderId="12" xfId="2" applyNumberFormat="1" applyFont="1" applyFill="1" applyBorder="1" applyAlignment="1">
      <alignment horizontal="center" vertical="center"/>
    </xf>
    <xf numFmtId="0" fontId="131" fillId="2" borderId="12" xfId="2" applyNumberFormat="1" applyFont="1" applyFill="1" applyBorder="1" applyAlignment="1">
      <alignment horizontal="center" vertical="center" shrinkToFit="1"/>
    </xf>
    <xf numFmtId="0" fontId="132" fillId="2" borderId="12" xfId="2" applyNumberFormat="1" applyFont="1" applyFill="1" applyBorder="1" applyAlignment="1">
      <alignment horizontal="center" vertical="center" wrapText="1"/>
    </xf>
    <xf numFmtId="41" fontId="68" fillId="4" borderId="67" xfId="2" applyNumberFormat="1" applyFont="1" applyFill="1" applyBorder="1" applyAlignment="1">
      <alignment horizontal="center" vertical="center"/>
    </xf>
    <xf numFmtId="41" fontId="68" fillId="0" borderId="59" xfId="2" applyNumberFormat="1" applyFont="1" applyFill="1" applyBorder="1" applyAlignment="1">
      <alignment horizontal="center" vertical="center"/>
    </xf>
    <xf numFmtId="41" fontId="68" fillId="0" borderId="30" xfId="2" applyNumberFormat="1" applyFont="1" applyFill="1" applyBorder="1" applyAlignment="1">
      <alignment horizontal="center" vertical="center"/>
    </xf>
    <xf numFmtId="41" fontId="68" fillId="0" borderId="147" xfId="2" applyNumberFormat="1" applyFont="1" applyFill="1" applyBorder="1" applyAlignment="1">
      <alignment horizontal="center" vertical="center"/>
    </xf>
    <xf numFmtId="41" fontId="72" fillId="13" borderId="67" xfId="2" applyFont="1" applyFill="1" applyBorder="1" applyAlignment="1" applyProtection="1">
      <alignment vertical="center"/>
    </xf>
    <xf numFmtId="41" fontId="72" fillId="0" borderId="59" xfId="2" applyFont="1" applyBorder="1" applyAlignment="1" applyProtection="1">
      <alignment vertical="center"/>
    </xf>
    <xf numFmtId="41" fontId="72" fillId="0" borderId="30" xfId="2" applyFont="1" applyBorder="1" applyAlignment="1" applyProtection="1">
      <alignment vertical="center"/>
    </xf>
    <xf numFmtId="41" fontId="72" fillId="0" borderId="147" xfId="2" applyFont="1" applyBorder="1" applyAlignment="1" applyProtection="1">
      <alignment vertical="center"/>
    </xf>
    <xf numFmtId="41" fontId="72" fillId="0" borderId="59" xfId="2" applyFont="1" applyFill="1" applyBorder="1" applyAlignment="1" applyProtection="1">
      <alignment vertical="center"/>
    </xf>
    <xf numFmtId="41" fontId="68" fillId="4" borderId="7" xfId="2" applyNumberFormat="1" applyFont="1" applyFill="1" applyBorder="1" applyAlignment="1">
      <alignment horizontal="center" vertical="center"/>
    </xf>
    <xf numFmtId="41" fontId="72" fillId="13" borderId="7" xfId="2" applyFont="1" applyFill="1" applyBorder="1" applyAlignment="1" applyProtection="1">
      <alignment vertical="center"/>
    </xf>
    <xf numFmtId="0" fontId="115" fillId="2" borderId="12" xfId="2" applyNumberFormat="1" applyFont="1" applyFill="1" applyBorder="1" applyAlignment="1">
      <alignment horizontal="center" vertical="center" shrinkToFit="1"/>
    </xf>
    <xf numFmtId="176" fontId="72" fillId="0" borderId="12" xfId="3" applyNumberFormat="1" applyFont="1" applyBorder="1" applyAlignment="1">
      <alignment vertical="center"/>
    </xf>
    <xf numFmtId="176" fontId="72" fillId="0" borderId="12" xfId="3" applyNumberFormat="1" applyFont="1" applyFill="1" applyBorder="1" applyAlignment="1">
      <alignment vertical="center"/>
    </xf>
    <xf numFmtId="41" fontId="100" fillId="3" borderId="17" xfId="3" applyNumberFormat="1" applyFont="1" applyFill="1" applyBorder="1" applyAlignment="1">
      <alignment horizontal="right" vertical="center"/>
    </xf>
    <xf numFmtId="41" fontId="100" fillId="3" borderId="33" xfId="3" applyNumberFormat="1" applyFont="1" applyFill="1" applyBorder="1" applyAlignment="1">
      <alignment horizontal="right" vertical="center"/>
    </xf>
    <xf numFmtId="187" fontId="100" fillId="7" borderId="19" xfId="3" applyNumberFormat="1" applyFont="1" applyFill="1" applyBorder="1" applyAlignment="1">
      <alignment horizontal="right" vertical="center"/>
    </xf>
    <xf numFmtId="180" fontId="100" fillId="7" borderId="34" xfId="3" applyNumberFormat="1" applyFont="1" applyFill="1" applyBorder="1" applyAlignment="1">
      <alignment horizontal="right" vertical="center"/>
    </xf>
    <xf numFmtId="187" fontId="100" fillId="7" borderId="23" xfId="3" applyNumberFormat="1" applyFont="1" applyFill="1" applyBorder="1" applyAlignment="1">
      <alignment horizontal="right" vertical="center"/>
    </xf>
    <xf numFmtId="180" fontId="100" fillId="7" borderId="14" xfId="3" applyNumberFormat="1" applyFont="1" applyFill="1" applyBorder="1" applyAlignment="1">
      <alignment horizontal="right" vertical="center"/>
    </xf>
    <xf numFmtId="41" fontId="125" fillId="3" borderId="78" xfId="3" applyNumberFormat="1" applyFont="1" applyFill="1" applyBorder="1" applyAlignment="1">
      <alignment horizontal="center" vertical="center"/>
    </xf>
    <xf numFmtId="41" fontId="125" fillId="3" borderId="75" xfId="3" applyNumberFormat="1" applyFont="1" applyFill="1" applyBorder="1" applyAlignment="1">
      <alignment horizontal="center" vertical="center"/>
    </xf>
    <xf numFmtId="180" fontId="100" fillId="3" borderId="78" xfId="3" applyNumberFormat="1" applyFont="1" applyFill="1" applyBorder="1" applyAlignment="1">
      <alignment horizontal="right" vertical="center"/>
    </xf>
    <xf numFmtId="180" fontId="100" fillId="3" borderId="16" xfId="3" applyNumberFormat="1" applyFont="1" applyFill="1" applyBorder="1" applyAlignment="1">
      <alignment horizontal="right" vertical="center"/>
    </xf>
    <xf numFmtId="180" fontId="100" fillId="7" borderId="60" xfId="3" applyNumberFormat="1" applyFont="1" applyFill="1" applyBorder="1" applyAlignment="1">
      <alignment horizontal="right" vertical="center"/>
    </xf>
    <xf numFmtId="180" fontId="100" fillId="7" borderId="20" xfId="3" applyNumberFormat="1" applyFont="1" applyFill="1" applyBorder="1" applyAlignment="1">
      <alignment horizontal="right" vertical="center"/>
    </xf>
    <xf numFmtId="180" fontId="100" fillId="7" borderId="61" xfId="3" applyNumberFormat="1" applyFont="1" applyFill="1" applyBorder="1" applyAlignment="1">
      <alignment horizontal="right" vertical="center"/>
    </xf>
    <xf numFmtId="180" fontId="100" fillId="7" borderId="36" xfId="3" applyNumberFormat="1" applyFont="1" applyFill="1" applyBorder="1" applyAlignment="1">
      <alignment horizontal="right" vertical="center"/>
    </xf>
    <xf numFmtId="41" fontId="72" fillId="4" borderId="12" xfId="3" applyFont="1" applyFill="1" applyBorder="1" applyAlignment="1" applyProtection="1">
      <alignment vertical="center"/>
    </xf>
    <xf numFmtId="0" fontId="129" fillId="0" borderId="0" xfId="0" applyFont="1"/>
    <xf numFmtId="41" fontId="133" fillId="7" borderId="24" xfId="3" applyFont="1" applyFill="1" applyBorder="1" applyAlignment="1">
      <alignment horizontal="center" vertical="center"/>
    </xf>
    <xf numFmtId="41" fontId="133" fillId="7" borderId="14" xfId="3" applyFont="1" applyFill="1" applyBorder="1" applyAlignment="1">
      <alignment horizontal="center" vertical="center"/>
    </xf>
    <xf numFmtId="0" fontId="46" fillId="25" borderId="83" xfId="5" quotePrefix="1" applyFont="1" applyFill="1" applyBorder="1" applyAlignment="1">
      <alignment horizontal="center" vertical="center"/>
    </xf>
    <xf numFmtId="0" fontId="35" fillId="0" borderId="4" xfId="5" applyBorder="1"/>
    <xf numFmtId="41" fontId="72" fillId="4" borderId="12" xfId="3" applyFont="1" applyFill="1" applyBorder="1" applyAlignment="1">
      <alignment horizontal="center" vertical="center"/>
    </xf>
    <xf numFmtId="41" fontId="72" fillId="4" borderId="12" xfId="3" applyFont="1" applyFill="1" applyBorder="1" applyAlignment="1">
      <alignment vertical="center"/>
    </xf>
    <xf numFmtId="41" fontId="72" fillId="4" borderId="12" xfId="2" applyFont="1" applyFill="1" applyBorder="1" applyAlignment="1">
      <alignment vertical="center"/>
    </xf>
    <xf numFmtId="0" fontId="72" fillId="0" borderId="4" xfId="5" applyFont="1" applyFill="1" applyBorder="1"/>
    <xf numFmtId="0" fontId="67" fillId="0" borderId="4" xfId="5" applyFont="1" applyBorder="1"/>
    <xf numFmtId="0" fontId="71" fillId="0" borderId="4" xfId="5" applyFont="1" applyBorder="1"/>
    <xf numFmtId="0" fontId="99" fillId="0" borderId="4" xfId="5" applyFont="1" applyBorder="1" applyAlignment="1">
      <alignment horizontal="left" vertical="center"/>
    </xf>
    <xf numFmtId="41" fontId="46" fillId="0" borderId="4" xfId="2" applyFont="1" applyBorder="1" applyAlignment="1">
      <alignment horizontal="left" vertical="center"/>
    </xf>
    <xf numFmtId="41" fontId="100" fillId="7" borderId="14" xfId="2" applyFont="1" applyFill="1" applyBorder="1" applyAlignment="1">
      <alignment horizontal="center" vertical="center"/>
    </xf>
    <xf numFmtId="41" fontId="100" fillId="7" borderId="24" xfId="2" applyFont="1" applyFill="1" applyBorder="1" applyAlignment="1">
      <alignment horizontal="center" vertical="center"/>
    </xf>
    <xf numFmtId="178" fontId="100" fillId="7" borderId="24" xfId="3" applyNumberFormat="1" applyFont="1" applyFill="1" applyBorder="1" applyAlignment="1">
      <alignment horizontal="center" vertical="center"/>
    </xf>
    <xf numFmtId="178" fontId="100" fillId="7" borderId="121" xfId="3" applyNumberFormat="1" applyFont="1" applyFill="1" applyBorder="1" applyAlignment="1">
      <alignment horizontal="center" vertical="center"/>
    </xf>
    <xf numFmtId="0" fontId="0" fillId="0" borderId="39" xfId="0" applyBorder="1"/>
    <xf numFmtId="0" fontId="126" fillId="0" borderId="19" xfId="0" applyFont="1" applyFill="1" applyBorder="1" applyAlignment="1">
      <alignment horizontal="center" vertical="center"/>
    </xf>
    <xf numFmtId="176" fontId="72" fillId="0" borderId="32" xfId="3" applyNumberFormat="1" applyFont="1" applyBorder="1" applyAlignment="1">
      <alignment vertical="center"/>
    </xf>
    <xf numFmtId="176" fontId="72" fillId="0" borderId="32" xfId="3" applyNumberFormat="1" applyFont="1" applyFill="1" applyBorder="1" applyAlignment="1">
      <alignment vertical="center"/>
    </xf>
    <xf numFmtId="0" fontId="135" fillId="0" borderId="0" xfId="0" applyFont="1"/>
    <xf numFmtId="0" fontId="134" fillId="0" borderId="0" xfId="0" applyFont="1"/>
    <xf numFmtId="0" fontId="136" fillId="0" borderId="0" xfId="5" applyFont="1"/>
    <xf numFmtId="0" fontId="57" fillId="0" borderId="23" xfId="0" applyFont="1" applyBorder="1" applyAlignment="1">
      <alignment horizontal="center" vertical="center"/>
    </xf>
    <xf numFmtId="0" fontId="87" fillId="0" borderId="18" xfId="0" applyFont="1" applyBorder="1" applyAlignment="1">
      <alignment horizontal="center" vertical="center"/>
    </xf>
    <xf numFmtId="0" fontId="38" fillId="27" borderId="0" xfId="5" applyFont="1" applyFill="1" applyBorder="1" applyAlignment="1">
      <alignment horizontal="left"/>
    </xf>
    <xf numFmtId="0" fontId="38" fillId="27" borderId="0" xfId="5" applyFont="1" applyFill="1" applyBorder="1" applyAlignment="1">
      <alignment horizontal="left" vertical="center"/>
    </xf>
    <xf numFmtId="176" fontId="72" fillId="4" borderId="12" xfId="2" applyNumberFormat="1" applyFont="1" applyFill="1" applyBorder="1" applyAlignment="1" applyProtection="1">
      <alignment horizontal="center" vertical="center"/>
    </xf>
    <xf numFmtId="176" fontId="72" fillId="0" borderId="16" xfId="2" applyNumberFormat="1" applyFont="1" applyFill="1" applyBorder="1" applyAlignment="1" applyProtection="1">
      <alignment horizontal="center" vertical="center"/>
    </xf>
    <xf numFmtId="41" fontId="72" fillId="27" borderId="12" xfId="2" applyNumberFormat="1" applyFont="1" applyFill="1" applyBorder="1" applyAlignment="1" applyProtection="1">
      <alignment horizontal="center" vertical="center"/>
    </xf>
    <xf numFmtId="41" fontId="72" fillId="27" borderId="53" xfId="2" applyNumberFormat="1" applyFont="1" applyFill="1" applyBorder="1" applyAlignment="1" applyProtection="1">
      <alignment horizontal="center" vertical="center"/>
    </xf>
    <xf numFmtId="0" fontId="141" fillId="0" borderId="0" xfId="5" applyFont="1" applyAlignment="1"/>
    <xf numFmtId="41" fontId="72" fillId="27" borderId="16" xfId="2" applyFont="1" applyFill="1" applyBorder="1" applyAlignment="1" applyProtection="1">
      <alignment horizontal="center" vertical="center"/>
    </xf>
    <xf numFmtId="0" fontId="0" fillId="0" borderId="0" xfId="0"/>
    <xf numFmtId="41" fontId="38" fillId="4" borderId="12" xfId="2" applyFont="1" applyFill="1" applyBorder="1" applyAlignment="1" applyProtection="1">
      <alignment vertical="center"/>
    </xf>
    <xf numFmtId="41" fontId="38" fillId="0" borderId="57" xfId="2" applyFont="1" applyBorder="1" applyAlignment="1" applyProtection="1">
      <alignment vertical="center"/>
    </xf>
    <xf numFmtId="41" fontId="38" fillId="0" borderId="20" xfId="2" applyFont="1" applyBorder="1" applyAlignment="1" applyProtection="1">
      <alignment vertical="center"/>
    </xf>
    <xf numFmtId="41" fontId="38" fillId="0" borderId="86" xfId="2" applyFont="1" applyBorder="1" applyAlignment="1" applyProtection="1">
      <alignment vertical="center"/>
    </xf>
    <xf numFmtId="41" fontId="72" fillId="4" borderId="12" xfId="2" applyNumberFormat="1" applyFont="1" applyFill="1" applyBorder="1" applyAlignment="1" applyProtection="1">
      <alignment horizontal="center" vertical="center"/>
    </xf>
    <xf numFmtId="41" fontId="72" fillId="4" borderId="12" xfId="2" applyFont="1" applyFill="1" applyBorder="1" applyAlignment="1" applyProtection="1">
      <alignment vertical="center"/>
    </xf>
    <xf numFmtId="0" fontId="46" fillId="2" borderId="67" xfId="5" applyFont="1" applyFill="1" applyBorder="1" applyAlignment="1" applyProtection="1">
      <alignment horizontal="center" vertical="center"/>
    </xf>
    <xf numFmtId="176" fontId="39" fillId="0" borderId="20" xfId="2" applyNumberFormat="1" applyFont="1" applyFill="1" applyBorder="1" applyAlignment="1">
      <alignment horizontal="center" vertical="center"/>
    </xf>
    <xf numFmtId="0" fontId="143" fillId="30" borderId="236" xfId="0" quotePrefix="1" applyFont="1" applyFill="1" applyBorder="1" applyAlignment="1">
      <alignment horizontal="center" vertical="center"/>
    </xf>
    <xf numFmtId="0" fontId="145" fillId="0" borderId="53" xfId="0" quotePrefix="1" applyFont="1" applyBorder="1" applyAlignment="1">
      <alignment vertical="center"/>
    </xf>
    <xf numFmtId="0" fontId="145" fillId="0" borderId="12" xfId="0" quotePrefix="1" applyFont="1" applyBorder="1" applyAlignment="1">
      <alignment vertical="center"/>
    </xf>
    <xf numFmtId="0" fontId="145" fillId="0" borderId="237" xfId="0" quotePrefix="1" applyFont="1" applyBorder="1" applyAlignment="1">
      <alignment vertical="center"/>
    </xf>
    <xf numFmtId="0" fontId="143" fillId="30" borderId="236" xfId="0" applyFont="1" applyFill="1" applyBorder="1" applyAlignment="1">
      <alignment horizontal="center" vertical="center"/>
    </xf>
    <xf numFmtId="41" fontId="100" fillId="0" borderId="19" xfId="3" quotePrefix="1" applyFont="1" applyBorder="1" applyAlignment="1">
      <alignment horizontal="center" vertical="center"/>
    </xf>
    <xf numFmtId="0" fontId="145" fillId="0" borderId="12" xfId="0" applyFont="1" applyBorder="1" applyAlignment="1">
      <alignment vertical="center"/>
    </xf>
    <xf numFmtId="0" fontId="38" fillId="0" borderId="0" xfId="5" applyFont="1" applyBorder="1" applyAlignment="1">
      <alignment horizontal="center" vertical="center"/>
    </xf>
    <xf numFmtId="0" fontId="38" fillId="0" borderId="0" xfId="5" applyFont="1" applyFill="1" applyBorder="1" applyAlignment="1">
      <alignment horizontal="center" vertical="center"/>
    </xf>
    <xf numFmtId="0" fontId="46" fillId="2" borderId="12" xfId="5" applyFont="1" applyFill="1" applyBorder="1" applyAlignment="1" applyProtection="1">
      <alignment horizontal="center" vertical="center"/>
    </xf>
    <xf numFmtId="0" fontId="146" fillId="0" borderId="0" xfId="0" applyFont="1"/>
    <xf numFmtId="0" fontId="147" fillId="31" borderId="0" xfId="0" applyFont="1" applyFill="1"/>
    <xf numFmtId="0" fontId="71" fillId="31" borderId="0" xfId="0" applyFont="1" applyFill="1"/>
    <xf numFmtId="0" fontId="46" fillId="2" borderId="12" xfId="5" applyFont="1" applyFill="1" applyBorder="1" applyAlignment="1" applyProtection="1">
      <alignment horizontal="center" vertical="center"/>
    </xf>
    <xf numFmtId="41" fontId="127" fillId="0" borderId="22" xfId="3" applyFont="1" applyFill="1" applyBorder="1" applyAlignment="1" applyProtection="1">
      <alignment vertical="center"/>
    </xf>
    <xf numFmtId="41" fontId="125" fillId="0" borderId="22" xfId="5" applyNumberFormat="1" applyFont="1" applyBorder="1" applyAlignment="1">
      <alignment vertical="center"/>
    </xf>
    <xf numFmtId="41" fontId="125" fillId="0" borderId="99" xfId="5" applyNumberFormat="1" applyFont="1" applyBorder="1" applyAlignment="1">
      <alignment vertical="center"/>
    </xf>
    <xf numFmtId="0" fontId="46" fillId="27" borderId="81" xfId="5" applyFont="1" applyFill="1" applyBorder="1" applyAlignment="1">
      <alignment vertical="center"/>
    </xf>
    <xf numFmtId="0" fontId="128" fillId="27" borderId="81" xfId="5" applyFont="1" applyFill="1" applyBorder="1" applyAlignment="1">
      <alignment vertical="center"/>
    </xf>
    <xf numFmtId="41" fontId="140" fillId="0" borderId="0" xfId="3" applyFont="1" applyAlignment="1">
      <alignment horizontal="left" vertical="center"/>
    </xf>
    <xf numFmtId="0" fontId="109" fillId="2" borderId="23" xfId="0" applyFont="1" applyFill="1" applyBorder="1" applyAlignment="1">
      <alignment horizontal="center" vertical="center" shrinkToFit="1"/>
    </xf>
    <xf numFmtId="0" fontId="109" fillId="2" borderId="3" xfId="0" applyFont="1" applyFill="1" applyBorder="1" applyAlignment="1">
      <alignment horizontal="center" vertical="center" shrinkToFit="1"/>
    </xf>
    <xf numFmtId="0" fontId="109" fillId="2" borderId="14" xfId="0" applyFont="1" applyFill="1" applyBorder="1" applyAlignment="1">
      <alignment horizontal="center" vertical="center" shrinkToFit="1"/>
    </xf>
    <xf numFmtId="0" fontId="109" fillId="2" borderId="38" xfId="0" applyFont="1" applyFill="1" applyBorder="1" applyAlignment="1">
      <alignment horizontal="center" vertical="center" shrinkToFit="1"/>
    </xf>
    <xf numFmtId="0" fontId="109" fillId="2" borderId="31" xfId="0" applyFont="1" applyFill="1" applyBorder="1" applyAlignment="1">
      <alignment horizontal="center" vertical="center" shrinkToFit="1"/>
    </xf>
    <xf numFmtId="0" fontId="150" fillId="0" borderId="0" xfId="0" applyFont="1"/>
    <xf numFmtId="0" fontId="56" fillId="2" borderId="38" xfId="0" applyFont="1" applyFill="1" applyBorder="1" applyAlignment="1">
      <alignment horizontal="center" vertical="center"/>
    </xf>
    <xf numFmtId="0" fontId="142" fillId="0" borderId="0" xfId="0" applyFont="1"/>
    <xf numFmtId="0" fontId="139" fillId="0" borderId="78" xfId="0" applyFont="1" applyBorder="1" applyAlignment="1">
      <alignment vertical="center"/>
    </xf>
    <xf numFmtId="0" fontId="139" fillId="0" borderId="60" xfId="0" applyFont="1" applyBorder="1" applyAlignment="1">
      <alignment vertical="center"/>
    </xf>
    <xf numFmtId="0" fontId="152" fillId="3" borderId="67" xfId="0" applyFont="1" applyFill="1" applyBorder="1" applyAlignment="1">
      <alignment horizontal="center" vertical="center"/>
    </xf>
    <xf numFmtId="0" fontId="139" fillId="0" borderId="93" xfId="0" applyFont="1" applyBorder="1" applyAlignment="1">
      <alignment vertical="center"/>
    </xf>
    <xf numFmtId="0" fontId="139" fillId="0" borderId="61" xfId="0" applyFont="1" applyBorder="1" applyAlignment="1">
      <alignment vertical="center"/>
    </xf>
    <xf numFmtId="0" fontId="151" fillId="0" borderId="0" xfId="0" applyFont="1"/>
    <xf numFmtId="0" fontId="94" fillId="3" borderId="3" xfId="0" applyFont="1" applyFill="1" applyBorder="1" applyAlignment="1">
      <alignment horizontal="center" vertical="center"/>
    </xf>
    <xf numFmtId="41" fontId="67" fillId="0" borderId="0" xfId="20" applyFont="1" applyBorder="1" applyAlignment="1">
      <alignment vertical="center"/>
    </xf>
    <xf numFmtId="0" fontId="67" fillId="3" borderId="3" xfId="0" applyFont="1" applyFill="1" applyBorder="1" applyAlignment="1">
      <alignment horizontal="center" vertical="center" wrapText="1"/>
    </xf>
    <xf numFmtId="0" fontId="67" fillId="2" borderId="16" xfId="0" applyFont="1" applyFill="1" applyBorder="1" applyAlignment="1">
      <alignment horizontal="center" vertical="center"/>
    </xf>
    <xf numFmtId="0" fontId="67" fillId="0" borderId="20" xfId="0" applyFont="1" applyBorder="1" applyAlignment="1">
      <alignment horizontal="center" vertical="center"/>
    </xf>
    <xf numFmtId="0" fontId="67" fillId="0" borderId="86" xfId="0" applyFont="1" applyBorder="1" applyAlignment="1">
      <alignment horizontal="center" vertical="center"/>
    </xf>
    <xf numFmtId="0" fontId="67" fillId="0" borderId="36" xfId="0" applyFont="1" applyBorder="1" applyAlignment="1">
      <alignment horizontal="center" vertical="center" wrapText="1" shrinkToFit="1"/>
    </xf>
    <xf numFmtId="0" fontId="153" fillId="0" borderId="0" xfId="0" applyFont="1" applyAlignment="1">
      <alignment vertical="center"/>
    </xf>
    <xf numFmtId="0" fontId="153" fillId="0" borderId="0" xfId="0" applyFont="1"/>
    <xf numFmtId="0" fontId="87" fillId="0" borderId="29" xfId="0" applyFont="1" applyBorder="1" applyAlignment="1">
      <alignment horizontal="center" vertical="center"/>
    </xf>
    <xf numFmtId="0" fontId="98" fillId="0" borderId="0" xfId="0" applyFont="1" applyFill="1" applyBorder="1" applyAlignment="1">
      <alignment horizontal="left" vertical="center"/>
    </xf>
    <xf numFmtId="0" fontId="147" fillId="0" borderId="10" xfId="0" applyFont="1" applyFill="1" applyBorder="1" applyAlignment="1">
      <alignment horizontal="center" vertical="center"/>
    </xf>
    <xf numFmtId="0" fontId="154" fillId="0" borderId="0" xfId="0" applyFont="1" applyAlignment="1">
      <alignment horizontal="center"/>
    </xf>
    <xf numFmtId="0" fontId="154" fillId="0" borderId="0" xfId="0" applyFont="1"/>
    <xf numFmtId="41" fontId="118" fillId="2" borderId="11" xfId="20" applyFont="1" applyFill="1" applyBorder="1" applyAlignment="1">
      <alignment horizontal="center" vertical="center"/>
    </xf>
    <xf numFmtId="41" fontId="118" fillId="2" borderId="7" xfId="20" applyFont="1" applyFill="1" applyBorder="1" applyAlignment="1">
      <alignment horizontal="center" vertical="center"/>
    </xf>
    <xf numFmtId="41" fontId="118" fillId="2" borderId="8" xfId="20" applyFont="1" applyFill="1" applyBorder="1" applyAlignment="1">
      <alignment horizontal="center" vertical="center"/>
    </xf>
    <xf numFmtId="0" fontId="155" fillId="0" borderId="0" xfId="0" applyFont="1" applyFill="1" applyAlignment="1">
      <alignment horizontal="left" vertical="center"/>
    </xf>
    <xf numFmtId="41" fontId="151" fillId="0" borderId="0" xfId="2" applyFont="1"/>
    <xf numFmtId="43" fontId="151" fillId="0" borderId="0" xfId="0" applyNumberFormat="1" applyFont="1"/>
    <xf numFmtId="0" fontId="67" fillId="33" borderId="0" xfId="0" applyFont="1" applyFill="1"/>
    <xf numFmtId="0" fontId="33" fillId="3" borderId="11" xfId="27" applyFill="1" applyBorder="1" applyAlignment="1">
      <alignment horizontal="center" vertical="center"/>
    </xf>
    <xf numFmtId="0" fontId="33" fillId="3" borderId="7" xfId="27" applyFill="1" applyBorder="1" applyAlignment="1">
      <alignment horizontal="center" vertical="center"/>
    </xf>
    <xf numFmtId="0" fontId="33" fillId="3" borderId="8" xfId="27" applyFill="1" applyBorder="1" applyAlignment="1">
      <alignment horizontal="center" vertical="center"/>
    </xf>
    <xf numFmtId="0" fontId="159" fillId="0" borderId="0" xfId="0" applyFont="1"/>
    <xf numFmtId="0" fontId="164" fillId="0" borderId="0" xfId="0" applyFont="1"/>
    <xf numFmtId="0" fontId="139" fillId="0" borderId="16" xfId="0" applyFont="1" applyBorder="1" applyAlignment="1">
      <alignment horizontal="center" vertical="center"/>
    </xf>
    <xf numFmtId="41" fontId="139" fillId="7" borderId="16" xfId="2" applyFont="1" applyFill="1" applyBorder="1" applyAlignment="1">
      <alignment horizontal="center" vertical="center"/>
    </xf>
    <xf numFmtId="180" fontId="139" fillId="0" borderId="16" xfId="2" applyNumberFormat="1" applyFont="1" applyBorder="1" applyAlignment="1">
      <alignment horizontal="center" vertical="center"/>
    </xf>
    <xf numFmtId="188" fontId="139" fillId="0" borderId="33" xfId="2" applyNumberFormat="1" applyFont="1" applyBorder="1" applyAlignment="1">
      <alignment horizontal="center" vertical="center"/>
    </xf>
    <xf numFmtId="41" fontId="139" fillId="7" borderId="20" xfId="2" applyFont="1" applyFill="1" applyBorder="1" applyAlignment="1">
      <alignment horizontal="center" vertical="center"/>
    </xf>
    <xf numFmtId="180" fontId="139" fillId="0" borderId="20" xfId="2" applyNumberFormat="1" applyFont="1" applyBorder="1" applyAlignment="1">
      <alignment horizontal="center" vertical="center"/>
    </xf>
    <xf numFmtId="188" fontId="139" fillId="0" borderId="34" xfId="2" applyNumberFormat="1" applyFont="1" applyBorder="1" applyAlignment="1">
      <alignment horizontal="center" vertical="center"/>
    </xf>
    <xf numFmtId="178" fontId="139" fillId="7" borderId="20" xfId="2" applyNumberFormat="1" applyFont="1" applyFill="1" applyBorder="1" applyAlignment="1">
      <alignment horizontal="center" vertical="center"/>
    </xf>
    <xf numFmtId="188" fontId="139" fillId="0" borderId="20" xfId="2" applyNumberFormat="1" applyFont="1" applyBorder="1" applyAlignment="1">
      <alignment horizontal="center" vertical="center"/>
    </xf>
    <xf numFmtId="41" fontId="139" fillId="7" borderId="20" xfId="2" applyFont="1" applyFill="1" applyBorder="1" applyAlignment="1">
      <alignment horizontal="center" vertical="center" shrinkToFit="1"/>
    </xf>
    <xf numFmtId="41" fontId="139" fillId="7" borderId="20" xfId="2" applyNumberFormat="1" applyFont="1" applyFill="1" applyBorder="1" applyAlignment="1">
      <alignment horizontal="center" vertical="center"/>
    </xf>
    <xf numFmtId="178" fontId="139" fillId="0" borderId="20" xfId="2" applyNumberFormat="1" applyFont="1" applyBorder="1" applyAlignment="1">
      <alignment vertical="center"/>
    </xf>
    <xf numFmtId="180" fontId="139" fillId="0" borderId="34" xfId="2" applyNumberFormat="1" applyFont="1" applyBorder="1" applyAlignment="1">
      <alignment horizontal="center" vertical="center"/>
    </xf>
    <xf numFmtId="41" fontId="162" fillId="0" borderId="2" xfId="2" applyFont="1" applyBorder="1" applyAlignment="1">
      <alignment horizontal="center" vertical="center"/>
    </xf>
    <xf numFmtId="41" fontId="165" fillId="0" borderId="2" xfId="2" applyFont="1" applyBorder="1" applyAlignment="1">
      <alignment horizontal="center" vertical="center"/>
    </xf>
    <xf numFmtId="41" fontId="139" fillId="0" borderId="20" xfId="2" applyFont="1" applyBorder="1" applyAlignment="1">
      <alignment horizontal="center" vertical="center" wrapText="1"/>
    </xf>
    <xf numFmtId="41" fontId="67" fillId="0" borderId="0" xfId="20" applyFont="1" applyBorder="1" applyAlignment="1">
      <alignment vertical="center" shrinkToFit="1"/>
    </xf>
    <xf numFmtId="0" fontId="166" fillId="0" borderId="0" xfId="0" applyFont="1"/>
    <xf numFmtId="0" fontId="87" fillId="3" borderId="25" xfId="0" applyFont="1" applyFill="1" applyBorder="1" applyAlignment="1">
      <alignment horizontal="center" vertical="center"/>
    </xf>
    <xf numFmtId="0" fontId="87" fillId="3" borderId="26" xfId="0" applyFont="1" applyFill="1" applyBorder="1" applyAlignment="1">
      <alignment horizontal="center" vertical="center"/>
    </xf>
    <xf numFmtId="41" fontId="87" fillId="0" borderId="0" xfId="2" applyFont="1" applyFill="1" applyBorder="1" applyAlignment="1">
      <alignment horizontal="center" vertical="center"/>
    </xf>
    <xf numFmtId="0" fontId="87" fillId="3" borderId="27" xfId="0" applyFont="1" applyFill="1" applyBorder="1" applyAlignment="1">
      <alignment horizontal="center" vertical="center"/>
    </xf>
    <xf numFmtId="0" fontId="87" fillId="3" borderId="0" xfId="0" applyFont="1" applyFill="1" applyBorder="1" applyAlignment="1">
      <alignment horizontal="center" vertical="center"/>
    </xf>
    <xf numFmtId="41" fontId="87" fillId="0" borderId="0" xfId="2" applyFont="1" applyBorder="1" applyAlignment="1">
      <alignment horizontal="center" vertical="center"/>
    </xf>
    <xf numFmtId="0" fontId="167" fillId="0" borderId="0" xfId="0" applyFont="1"/>
    <xf numFmtId="41" fontId="148" fillId="0" borderId="0" xfId="3" applyFont="1" applyAlignment="1">
      <alignment horizontal="center" vertical="center"/>
    </xf>
    <xf numFmtId="0" fontId="168" fillId="0" borderId="0" xfId="0" applyFont="1"/>
    <xf numFmtId="0" fontId="169" fillId="31" borderId="0" xfId="0" applyFont="1" applyFill="1"/>
    <xf numFmtId="0" fontId="168" fillId="31" borderId="0" xfId="0" applyFont="1" applyFill="1"/>
    <xf numFmtId="0" fontId="67" fillId="0" borderId="0" xfId="0" applyFont="1"/>
    <xf numFmtId="0" fontId="109" fillId="2" borderId="23" xfId="0" applyFont="1" applyFill="1" applyBorder="1" applyAlignment="1">
      <alignment horizontal="center" vertical="center" shrinkToFit="1"/>
    </xf>
    <xf numFmtId="0" fontId="109" fillId="2" borderId="3" xfId="0" applyFont="1" applyFill="1" applyBorder="1" applyAlignment="1">
      <alignment horizontal="center" vertical="center" shrinkToFit="1"/>
    </xf>
    <xf numFmtId="0" fontId="109" fillId="2" borderId="14" xfId="0" applyFont="1" applyFill="1" applyBorder="1" applyAlignment="1">
      <alignment horizontal="center" vertical="center" shrinkToFit="1"/>
    </xf>
    <xf numFmtId="0" fontId="142" fillId="0" borderId="0" xfId="0" applyFont="1"/>
    <xf numFmtId="0" fontId="170" fillId="2" borderId="17" xfId="0" applyFont="1" applyFill="1" applyBorder="1" applyAlignment="1">
      <alignment horizontal="center" vertical="center"/>
    </xf>
    <xf numFmtId="0" fontId="170" fillId="2" borderId="1" xfId="0" applyFont="1" applyFill="1" applyBorder="1" applyAlignment="1">
      <alignment horizontal="center" vertical="center"/>
    </xf>
    <xf numFmtId="0" fontId="170" fillId="2" borderId="75" xfId="0" applyFont="1" applyFill="1" applyBorder="1" applyAlignment="1">
      <alignment horizontal="center" vertical="center"/>
    </xf>
    <xf numFmtId="41" fontId="111" fillId="0" borderId="0" xfId="0" applyNumberFormat="1" applyFont="1" applyAlignment="1">
      <alignment horizontal="center" vertical="center"/>
    </xf>
    <xf numFmtId="201" fontId="100" fillId="0" borderId="40" xfId="31" applyNumberFormat="1" applyFont="1" applyBorder="1" applyAlignment="1">
      <alignment horizontal="center" vertical="center"/>
    </xf>
    <xf numFmtId="200" fontId="100" fillId="0" borderId="122" xfId="31" applyNumberFormat="1" applyFont="1" applyBorder="1" applyAlignment="1">
      <alignment horizontal="center" vertical="center"/>
    </xf>
    <xf numFmtId="0" fontId="114" fillId="2" borderId="63" xfId="0" applyFont="1" applyFill="1" applyBorder="1" applyAlignment="1">
      <alignment horizontal="center" vertical="center"/>
    </xf>
    <xf numFmtId="0" fontId="114" fillId="2" borderId="23" xfId="0" applyFont="1" applyFill="1" applyBorder="1" applyAlignment="1">
      <alignment horizontal="center" vertical="center"/>
    </xf>
    <xf numFmtId="0" fontId="114" fillId="2" borderId="35" xfId="0" applyFont="1" applyFill="1" applyBorder="1" applyAlignment="1">
      <alignment horizontal="center" vertical="center"/>
    </xf>
    <xf numFmtId="0" fontId="114" fillId="2" borderId="38" xfId="0" applyFont="1" applyFill="1" applyBorder="1" applyAlignment="1">
      <alignment horizontal="center" vertical="center"/>
    </xf>
    <xf numFmtId="0" fontId="114" fillId="2" borderId="129" xfId="0" applyFont="1" applyFill="1" applyBorder="1" applyAlignment="1">
      <alignment horizontal="center" vertical="center"/>
    </xf>
    <xf numFmtId="187" fontId="100" fillId="3" borderId="17" xfId="2" applyNumberFormat="1" applyFont="1" applyFill="1" applyBorder="1" applyAlignment="1">
      <alignment horizontal="right" vertical="center"/>
    </xf>
    <xf numFmtId="180" fontId="100" fillId="3" borderId="96" xfId="2" applyNumberFormat="1" applyFont="1" applyFill="1" applyBorder="1" applyAlignment="1">
      <alignment horizontal="right" vertical="center"/>
    </xf>
    <xf numFmtId="180" fontId="100" fillId="7" borderId="130" xfId="2" applyNumberFormat="1" applyFont="1" applyFill="1" applyBorder="1" applyAlignment="1">
      <alignment horizontal="right" vertical="center"/>
    </xf>
    <xf numFmtId="180" fontId="100" fillId="7" borderId="131" xfId="2" applyNumberFormat="1" applyFont="1" applyFill="1" applyBorder="1" applyAlignment="1">
      <alignment horizontal="right" vertical="center"/>
    </xf>
    <xf numFmtId="0" fontId="114" fillId="3" borderId="132" xfId="0" applyFont="1" applyFill="1" applyBorder="1" applyAlignment="1">
      <alignment horizontal="center" vertical="center"/>
    </xf>
    <xf numFmtId="0" fontId="114" fillId="2" borderId="64" xfId="0" applyFont="1" applyFill="1" applyBorder="1" applyAlignment="1">
      <alignment horizontal="center" vertical="center"/>
    </xf>
    <xf numFmtId="41" fontId="37" fillId="3" borderId="17" xfId="2" applyNumberFormat="1" applyFont="1" applyFill="1" applyBorder="1" applyAlignment="1">
      <alignment horizontal="center" vertical="center"/>
    </xf>
    <xf numFmtId="180" fontId="100" fillId="7" borderId="19" xfId="2" applyNumberFormat="1" applyFont="1" applyFill="1" applyBorder="1" applyAlignment="1">
      <alignment horizontal="right" vertical="center"/>
    </xf>
    <xf numFmtId="180" fontId="100" fillId="7" borderId="106" xfId="2" applyNumberFormat="1" applyFont="1" applyFill="1" applyBorder="1" applyAlignment="1">
      <alignment horizontal="right" vertical="center"/>
    </xf>
    <xf numFmtId="200" fontId="100" fillId="0" borderId="58" xfId="31" applyNumberFormat="1" applyFont="1" applyBorder="1" applyAlignment="1">
      <alignment horizontal="center" vertical="center"/>
    </xf>
    <xf numFmtId="200" fontId="100" fillId="0" borderId="37" xfId="31" applyNumberFormat="1" applyFont="1" applyBorder="1" applyAlignment="1">
      <alignment horizontal="center" vertical="center"/>
    </xf>
    <xf numFmtId="201" fontId="100" fillId="0" borderId="6" xfId="31" applyNumberFormat="1" applyFont="1" applyBorder="1" applyAlignment="1">
      <alignment horizontal="center" vertical="center"/>
    </xf>
    <xf numFmtId="180" fontId="149" fillId="0" borderId="122" xfId="0" applyNumberFormat="1" applyFont="1" applyBorder="1" applyAlignment="1">
      <alignment horizontal="right" vertical="center"/>
    </xf>
    <xf numFmtId="41" fontId="37" fillId="3" borderId="17" xfId="20" applyNumberFormat="1" applyFont="1" applyFill="1" applyBorder="1" applyAlignment="1">
      <alignment horizontal="center" vertical="center"/>
    </xf>
    <xf numFmtId="0" fontId="114" fillId="2" borderId="61" xfId="0" applyFont="1" applyFill="1" applyBorder="1" applyAlignment="1">
      <alignment horizontal="center" vertical="center"/>
    </xf>
    <xf numFmtId="0" fontId="114" fillId="2" borderId="14" xfId="0" applyFont="1" applyFill="1" applyBorder="1" applyAlignment="1">
      <alignment horizontal="center" vertical="center"/>
    </xf>
    <xf numFmtId="0" fontId="114" fillId="2" borderId="48" xfId="0" applyFont="1" applyFill="1" applyBorder="1" applyAlignment="1">
      <alignment horizontal="center" vertical="center"/>
    </xf>
    <xf numFmtId="41" fontId="100" fillId="3" borderId="78" xfId="2" applyFont="1" applyFill="1" applyBorder="1" applyAlignment="1">
      <alignment horizontal="right" vertical="center"/>
    </xf>
    <xf numFmtId="176" fontId="100" fillId="3" borderId="133" xfId="2" applyNumberFormat="1" applyFont="1" applyFill="1" applyBorder="1" applyAlignment="1">
      <alignment horizontal="right" vertical="center"/>
    </xf>
    <xf numFmtId="41" fontId="100" fillId="7" borderId="60" xfId="2" applyFont="1" applyFill="1" applyBorder="1" applyAlignment="1">
      <alignment horizontal="right" vertical="center"/>
    </xf>
    <xf numFmtId="41" fontId="100" fillId="7" borderId="134" xfId="2" applyNumberFormat="1" applyFont="1" applyFill="1" applyBorder="1" applyAlignment="1">
      <alignment horizontal="right" vertical="center"/>
    </xf>
    <xf numFmtId="41" fontId="100" fillId="7" borderId="120" xfId="2" applyFont="1" applyFill="1" applyBorder="1" applyAlignment="1">
      <alignment horizontal="right" vertical="center"/>
    </xf>
    <xf numFmtId="41" fontId="100" fillId="7" borderId="135" xfId="2" applyNumberFormat="1" applyFont="1" applyFill="1" applyBorder="1" applyAlignment="1">
      <alignment horizontal="right" vertical="center"/>
    </xf>
    <xf numFmtId="0" fontId="114" fillId="3" borderId="123" xfId="0" applyFont="1" applyFill="1" applyBorder="1" applyAlignment="1">
      <alignment horizontal="center" vertical="center"/>
    </xf>
    <xf numFmtId="0" fontId="114" fillId="2" borderId="116" xfId="0" applyFont="1" applyFill="1" applyBorder="1" applyAlignment="1">
      <alignment horizontal="center" vertical="center"/>
    </xf>
    <xf numFmtId="0" fontId="114" fillId="2" borderId="117" xfId="0" applyFont="1" applyFill="1" applyBorder="1" applyAlignment="1">
      <alignment horizontal="center" vertical="center"/>
    </xf>
    <xf numFmtId="41" fontId="37" fillId="3" borderId="17" xfId="2" applyFont="1" applyFill="1" applyBorder="1" applyAlignment="1">
      <alignment horizontal="center" vertical="center"/>
    </xf>
    <xf numFmtId="180" fontId="149" fillId="0" borderId="58" xfId="0" applyNumberFormat="1" applyFont="1" applyBorder="1" applyAlignment="1">
      <alignment horizontal="right" vertical="center"/>
    </xf>
    <xf numFmtId="180" fontId="149" fillId="0" borderId="37" xfId="0" applyNumberFormat="1" applyFont="1" applyBorder="1" applyAlignment="1">
      <alignment horizontal="right" vertical="center"/>
    </xf>
    <xf numFmtId="193" fontId="100" fillId="0" borderId="2" xfId="20" applyNumberFormat="1" applyFont="1" applyBorder="1" applyAlignment="1">
      <alignment horizontal="center" vertical="center"/>
    </xf>
    <xf numFmtId="41" fontId="100" fillId="7" borderId="34" xfId="20" applyNumberFormat="1" applyFont="1" applyFill="1" applyBorder="1" applyAlignment="1">
      <alignment horizontal="center" vertical="center"/>
    </xf>
    <xf numFmtId="193" fontId="100" fillId="0" borderId="2" xfId="20" applyNumberFormat="1" applyFont="1" applyFill="1" applyBorder="1" applyAlignment="1">
      <alignment horizontal="center" vertical="center"/>
    </xf>
    <xf numFmtId="41" fontId="100" fillId="7" borderId="60" xfId="20" applyFont="1" applyFill="1" applyBorder="1" applyAlignment="1">
      <alignment horizontal="center" vertical="center"/>
    </xf>
    <xf numFmtId="193" fontId="100" fillId="0" borderId="3" xfId="20" applyNumberFormat="1" applyFont="1" applyBorder="1" applyAlignment="1">
      <alignment horizontal="center" vertical="center"/>
    </xf>
    <xf numFmtId="41" fontId="100" fillId="7" borderId="61" xfId="20" applyFont="1" applyFill="1" applyBorder="1" applyAlignment="1">
      <alignment horizontal="center" vertical="center"/>
    </xf>
    <xf numFmtId="41" fontId="100" fillId="7" borderId="14" xfId="20" applyNumberFormat="1" applyFont="1" applyFill="1" applyBorder="1" applyAlignment="1">
      <alignment horizontal="center" vertical="center"/>
    </xf>
    <xf numFmtId="0" fontId="114" fillId="2" borderId="20" xfId="0" applyFont="1" applyFill="1" applyBorder="1" applyAlignment="1">
      <alignment horizontal="center" vertical="center"/>
    </xf>
    <xf numFmtId="0" fontId="114" fillId="2" borderId="36" xfId="0" applyFont="1" applyFill="1" applyBorder="1" applyAlignment="1">
      <alignment horizontal="center" vertical="center"/>
    </xf>
    <xf numFmtId="0" fontId="114" fillId="2" borderId="23" xfId="0" applyFont="1" applyFill="1" applyBorder="1" applyAlignment="1">
      <alignment horizontal="center" vertical="center"/>
    </xf>
    <xf numFmtId="0" fontId="114" fillId="2" borderId="35" xfId="0" applyFont="1" applyFill="1" applyBorder="1" applyAlignment="1">
      <alignment horizontal="center" vertical="center"/>
    </xf>
    <xf numFmtId="0" fontId="114" fillId="2" borderId="38" xfId="0" applyFont="1" applyFill="1" applyBorder="1" applyAlignment="1">
      <alignment horizontal="center" vertical="center"/>
    </xf>
    <xf numFmtId="0" fontId="114" fillId="2" borderId="61" xfId="0" applyFont="1" applyFill="1" applyBorder="1" applyAlignment="1">
      <alignment horizontal="center" vertical="center"/>
    </xf>
    <xf numFmtId="0" fontId="114" fillId="2" borderId="14" xfId="0" applyFont="1" applyFill="1" applyBorder="1" applyAlignment="1">
      <alignment horizontal="center" vertical="center"/>
    </xf>
    <xf numFmtId="0" fontId="114" fillId="3" borderId="16" xfId="0" applyFont="1" applyFill="1" applyBorder="1" applyAlignment="1">
      <alignment horizontal="center" vertical="center"/>
    </xf>
    <xf numFmtId="202" fontId="100" fillId="0" borderId="23" xfId="32" applyNumberFormat="1" applyFont="1" applyBorder="1" applyAlignment="1">
      <alignment horizontal="center" vertical="center"/>
    </xf>
    <xf numFmtId="41" fontId="100" fillId="7" borderId="35" xfId="2" applyFont="1" applyFill="1" applyBorder="1" applyAlignment="1">
      <alignment horizontal="center" vertical="center"/>
    </xf>
    <xf numFmtId="41" fontId="100" fillId="7" borderId="34" xfId="2" applyFont="1" applyFill="1" applyBorder="1" applyAlignment="1">
      <alignment horizontal="center" vertical="center"/>
    </xf>
    <xf numFmtId="202" fontId="100" fillId="0" borderId="19" xfId="32" applyNumberFormat="1" applyFont="1" applyFill="1" applyBorder="1" applyAlignment="1">
      <alignment horizontal="center" vertical="center"/>
    </xf>
    <xf numFmtId="41" fontId="100" fillId="3" borderId="78" xfId="2" applyNumberFormat="1" applyFont="1" applyFill="1" applyBorder="1" applyAlignment="1">
      <alignment horizontal="center" vertical="center"/>
    </xf>
    <xf numFmtId="41" fontId="100" fillId="7" borderId="60" xfId="2" applyFont="1" applyFill="1" applyBorder="1" applyAlignment="1">
      <alignment horizontal="center" vertical="center"/>
    </xf>
    <xf numFmtId="41" fontId="100" fillId="7" borderId="61" xfId="2" applyFont="1" applyFill="1" applyBorder="1" applyAlignment="1">
      <alignment horizontal="center" vertical="center"/>
    </xf>
    <xf numFmtId="0" fontId="56" fillId="3" borderId="11" xfId="0" applyFont="1" applyFill="1" applyBorder="1" applyAlignment="1">
      <alignment horizontal="center" vertical="center"/>
    </xf>
    <xf numFmtId="0" fontId="56" fillId="3" borderId="7" xfId="0" applyFont="1" applyFill="1" applyBorder="1" applyAlignment="1">
      <alignment horizontal="center" vertical="center"/>
    </xf>
    <xf numFmtId="0" fontId="56" fillId="3" borderId="32" xfId="0" applyFont="1" applyFill="1" applyBorder="1" applyAlignment="1">
      <alignment horizontal="center" vertical="center"/>
    </xf>
    <xf numFmtId="0" fontId="56" fillId="3" borderId="12" xfId="0" applyFont="1" applyFill="1" applyBorder="1" applyAlignment="1">
      <alignment horizontal="center" vertical="center"/>
    </xf>
    <xf numFmtId="0" fontId="56" fillId="3" borderId="7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/>
    </xf>
    <xf numFmtId="0" fontId="56" fillId="0" borderId="57" xfId="0" applyFont="1" applyBorder="1" applyAlignment="1">
      <alignment horizontal="center" vertical="center"/>
    </xf>
    <xf numFmtId="0" fontId="56" fillId="0" borderId="20" xfId="0" applyFont="1" applyBorder="1" applyAlignment="1">
      <alignment horizontal="center" vertical="center" wrapText="1"/>
    </xf>
    <xf numFmtId="0" fontId="56" fillId="0" borderId="20" xfId="0" applyFont="1" applyBorder="1" applyAlignment="1">
      <alignment horizontal="center" vertical="center"/>
    </xf>
    <xf numFmtId="0" fontId="56" fillId="0" borderId="86" xfId="0" applyFont="1" applyBorder="1" applyAlignment="1">
      <alignment horizontal="center" vertical="center"/>
    </xf>
    <xf numFmtId="0" fontId="56" fillId="0" borderId="86" xfId="0" applyFont="1" applyBorder="1" applyAlignment="1">
      <alignment horizontal="center" vertical="center" wrapText="1"/>
    </xf>
    <xf numFmtId="0" fontId="56" fillId="0" borderId="36" xfId="0" applyFont="1" applyFill="1" applyBorder="1" applyAlignment="1">
      <alignment horizontal="center" vertical="center"/>
    </xf>
    <xf numFmtId="41" fontId="100" fillId="0" borderId="87" xfId="3" applyFont="1" applyBorder="1" applyAlignment="1">
      <alignment vertical="center" wrapText="1"/>
    </xf>
    <xf numFmtId="41" fontId="100" fillId="0" borderId="37" xfId="3" applyFont="1" applyFill="1" applyBorder="1" applyAlignment="1">
      <alignment vertical="center"/>
    </xf>
    <xf numFmtId="41" fontId="100" fillId="0" borderId="87" xfId="3" applyFont="1" applyFill="1" applyBorder="1" applyAlignment="1">
      <alignment vertical="center"/>
    </xf>
    <xf numFmtId="41" fontId="100" fillId="0" borderId="87" xfId="2" applyFont="1" applyFill="1" applyBorder="1" applyAlignment="1">
      <alignment vertical="center"/>
    </xf>
    <xf numFmtId="0" fontId="38" fillId="0" borderId="19" xfId="5" applyFont="1" applyBorder="1" applyAlignment="1">
      <alignment horizontal="center" vertical="center"/>
    </xf>
    <xf numFmtId="0" fontId="114" fillId="3" borderId="7" xfId="0" applyFont="1" applyFill="1" applyBorder="1" applyAlignment="1">
      <alignment horizontal="center" vertical="center"/>
    </xf>
    <xf numFmtId="0" fontId="67" fillId="3" borderId="71" xfId="0" applyFont="1" applyFill="1" applyBorder="1" applyAlignment="1">
      <alignment horizontal="center" vertical="center"/>
    </xf>
    <xf numFmtId="0" fontId="67" fillId="3" borderId="42" xfId="0" applyFont="1" applyFill="1" applyBorder="1" applyAlignment="1">
      <alignment horizontal="center" vertical="center"/>
    </xf>
    <xf numFmtId="0" fontId="67" fillId="3" borderId="42" xfId="0" applyFont="1" applyFill="1" applyBorder="1" applyAlignment="1">
      <alignment horizontal="center" vertical="center" wrapText="1"/>
    </xf>
    <xf numFmtId="0" fontId="67" fillId="3" borderId="43" xfId="0" applyFont="1" applyFill="1" applyBorder="1" applyAlignment="1">
      <alignment horizontal="center" vertical="center"/>
    </xf>
    <xf numFmtId="0" fontId="67" fillId="4" borderId="73" xfId="0" applyFont="1" applyFill="1" applyBorder="1" applyAlignment="1">
      <alignment horizontal="center" vertical="center"/>
    </xf>
    <xf numFmtId="0" fontId="67" fillId="4" borderId="7" xfId="0" applyFont="1" applyFill="1" applyBorder="1" applyAlignment="1">
      <alignment horizontal="center" vertical="center"/>
    </xf>
    <xf numFmtId="41" fontId="67" fillId="4" borderId="7" xfId="2" applyFont="1" applyFill="1" applyBorder="1" applyAlignment="1">
      <alignment horizontal="center" vertical="center"/>
    </xf>
    <xf numFmtId="0" fontId="67" fillId="4" borderId="44" xfId="0" applyFont="1" applyFill="1" applyBorder="1" applyAlignment="1">
      <alignment horizontal="center" vertical="center"/>
    </xf>
    <xf numFmtId="0" fontId="111" fillId="2" borderId="7" xfId="0" applyFont="1" applyFill="1" applyBorder="1" applyAlignment="1">
      <alignment horizontal="center" vertical="center"/>
    </xf>
    <xf numFmtId="0" fontId="111" fillId="2" borderId="15" xfId="0" applyFont="1" applyFill="1" applyBorder="1" applyAlignment="1">
      <alignment horizontal="center" vertical="center"/>
    </xf>
    <xf numFmtId="0" fontId="111" fillId="2" borderId="15" xfId="0" applyFont="1" applyFill="1" applyBorder="1" applyAlignment="1">
      <alignment horizontal="center" vertical="center" wrapText="1"/>
    </xf>
    <xf numFmtId="0" fontId="114" fillId="2" borderId="42" xfId="0" applyFont="1" applyFill="1" applyBorder="1" applyAlignment="1">
      <alignment horizontal="center" vertical="center"/>
    </xf>
    <xf numFmtId="0" fontId="114" fillId="16" borderId="109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67" fillId="0" borderId="0" xfId="0" applyFont="1"/>
    <xf numFmtId="0" fontId="97" fillId="3" borderId="142" xfId="0" applyFont="1" applyFill="1" applyBorder="1" applyAlignment="1">
      <alignment horizontal="center" vertical="center" shrinkToFit="1"/>
    </xf>
    <xf numFmtId="0" fontId="87" fillId="3" borderId="225" xfId="0" applyFont="1" applyFill="1" applyBorder="1" applyAlignment="1">
      <alignment horizontal="center" vertical="center"/>
    </xf>
    <xf numFmtId="0" fontId="97" fillId="3" borderId="247" xfId="0" applyFont="1" applyFill="1" applyBorder="1" applyAlignment="1">
      <alignment horizontal="center" vertical="center" shrinkToFit="1"/>
    </xf>
    <xf numFmtId="0" fontId="97" fillId="3" borderId="25" xfId="0" applyFont="1" applyFill="1" applyBorder="1" applyAlignment="1">
      <alignment horizontal="center" vertical="center" shrinkToFit="1"/>
    </xf>
    <xf numFmtId="0" fontId="97" fillId="3" borderId="248" xfId="0" applyFont="1" applyFill="1" applyBorder="1" applyAlignment="1">
      <alignment horizontal="center" vertical="center" shrinkToFit="1"/>
    </xf>
    <xf numFmtId="0" fontId="87" fillId="3" borderId="16" xfId="0" applyFont="1" applyFill="1" applyBorder="1" applyAlignment="1">
      <alignment horizontal="center" vertical="center" shrinkToFit="1"/>
    </xf>
    <xf numFmtId="0" fontId="87" fillId="3" borderId="54" xfId="0" applyFont="1" applyFill="1" applyBorder="1" applyAlignment="1">
      <alignment horizontal="center" vertical="center" shrinkToFit="1"/>
    </xf>
    <xf numFmtId="0" fontId="87" fillId="3" borderId="55" xfId="0" applyFont="1" applyFill="1" applyBorder="1" applyAlignment="1">
      <alignment horizontal="center" vertical="center" shrinkToFit="1"/>
    </xf>
    <xf numFmtId="0" fontId="57" fillId="35" borderId="12" xfId="0" quotePrefix="1" applyFont="1" applyFill="1" applyBorder="1" applyAlignment="1">
      <alignment horizontal="left" vertical="center" wrapText="1" shrinkToFit="1"/>
    </xf>
    <xf numFmtId="0" fontId="87" fillId="2" borderId="57" xfId="0" applyFont="1" applyFill="1" applyBorder="1" applyAlignment="1">
      <alignment horizontal="center" vertical="center" shrinkToFit="1"/>
    </xf>
    <xf numFmtId="0" fontId="87" fillId="0" borderId="57" xfId="0" applyFont="1" applyFill="1" applyBorder="1" applyAlignment="1">
      <alignment horizontal="center" vertical="center" wrapText="1"/>
    </xf>
    <xf numFmtId="0" fontId="87" fillId="2" borderId="20" xfId="0" applyFont="1" applyFill="1" applyBorder="1" applyAlignment="1">
      <alignment horizontal="center" vertical="center" wrapText="1"/>
    </xf>
    <xf numFmtId="0" fontId="87" fillId="0" borderId="20" xfId="0" applyFont="1" applyBorder="1" applyAlignment="1">
      <alignment horizontal="center" vertical="center" wrapText="1" shrinkToFit="1"/>
    </xf>
    <xf numFmtId="0" fontId="87" fillId="0" borderId="20" xfId="0" applyFont="1" applyBorder="1" applyAlignment="1">
      <alignment horizontal="center" vertical="center" shrinkToFit="1"/>
    </xf>
    <xf numFmtId="0" fontId="57" fillId="21" borderId="20" xfId="0" applyFont="1" applyFill="1" applyBorder="1" applyAlignment="1">
      <alignment horizontal="center" vertical="center" wrapText="1"/>
    </xf>
    <xf numFmtId="0" fontId="87" fillId="0" borderId="20" xfId="0" applyFont="1" applyFill="1" applyBorder="1" applyAlignment="1">
      <alignment horizontal="center" vertical="center" shrinkToFit="1"/>
    </xf>
    <xf numFmtId="0" fontId="87" fillId="0" borderId="86" xfId="0" applyFont="1" applyFill="1" applyBorder="1" applyAlignment="1">
      <alignment horizontal="center" vertical="center" shrinkToFit="1"/>
    </xf>
    <xf numFmtId="0" fontId="167" fillId="31" borderId="0" xfId="0" applyFont="1" applyFill="1"/>
    <xf numFmtId="41" fontId="72" fillId="0" borderId="2" xfId="2" applyFont="1" applyBorder="1" applyAlignment="1">
      <alignment horizontal="center" vertical="center"/>
    </xf>
    <xf numFmtId="0" fontId="95" fillId="0" borderId="0" xfId="5" applyFont="1" applyAlignment="1">
      <alignment horizontal="left" vertical="center"/>
    </xf>
    <xf numFmtId="0" fontId="172" fillId="0" borderId="0" xfId="5" applyFont="1" applyAlignment="1">
      <alignment horizontal="center" vertical="center"/>
    </xf>
    <xf numFmtId="41" fontId="108" fillId="0" borderId="0" xfId="5" applyNumberFormat="1" applyFont="1" applyAlignment="1">
      <alignment horizontal="left" vertical="center"/>
    </xf>
    <xf numFmtId="0" fontId="172" fillId="0" borderId="0" xfId="5" applyFont="1" applyAlignment="1">
      <alignment horizontal="left" vertical="center"/>
    </xf>
    <xf numFmtId="0" fontId="90" fillId="0" borderId="0" xfId="5" applyFont="1" applyAlignment="1">
      <alignment horizontal="left" vertical="center"/>
    </xf>
    <xf numFmtId="0" fontId="73" fillId="0" borderId="0" xfId="5" applyFont="1" applyAlignment="1">
      <alignment horizontal="left"/>
    </xf>
    <xf numFmtId="0" fontId="90" fillId="0" borderId="0" xfId="5" applyFont="1" applyBorder="1" applyAlignment="1">
      <alignment horizontal="center" vertical="center"/>
    </xf>
    <xf numFmtId="0" fontId="72" fillId="0" borderId="0" xfId="5" applyFont="1" applyProtection="1">
      <protection locked="0" hidden="1"/>
    </xf>
    <xf numFmtId="0" fontId="173" fillId="0" borderId="0" xfId="5" applyFont="1"/>
    <xf numFmtId="0" fontId="72" fillId="0" borderId="0" xfId="5" applyFont="1" applyBorder="1" applyAlignment="1">
      <alignment horizontal="right"/>
    </xf>
    <xf numFmtId="0" fontId="90" fillId="2" borderId="12" xfId="5" applyFont="1" applyFill="1" applyBorder="1" applyAlignment="1" applyProtection="1">
      <alignment horizontal="center" vertical="center"/>
    </xf>
    <xf numFmtId="0" fontId="90" fillId="2" borderId="67" xfId="5" applyFont="1" applyFill="1" applyBorder="1" applyAlignment="1" applyProtection="1">
      <alignment horizontal="center" vertical="center"/>
    </xf>
    <xf numFmtId="0" fontId="90" fillId="2" borderId="12" xfId="5" applyFont="1" applyFill="1" applyBorder="1" applyAlignment="1">
      <alignment horizontal="center" vertical="center"/>
    </xf>
    <xf numFmtId="0" fontId="90" fillId="2" borderId="83" xfId="5" quotePrefix="1" applyFont="1" applyFill="1" applyBorder="1" applyAlignment="1">
      <alignment horizontal="center" vertical="center"/>
    </xf>
    <xf numFmtId="0" fontId="90" fillId="10" borderId="83" xfId="5" quotePrefix="1" applyFont="1" applyFill="1" applyBorder="1" applyAlignment="1">
      <alignment horizontal="center" vertical="center"/>
    </xf>
    <xf numFmtId="0" fontId="90" fillId="25" borderId="83" xfId="5" quotePrefix="1" applyFont="1" applyFill="1" applyBorder="1" applyAlignment="1">
      <alignment horizontal="center" vertical="center"/>
    </xf>
    <xf numFmtId="0" fontId="90" fillId="15" borderId="83" xfId="5" quotePrefix="1" applyFont="1" applyFill="1" applyBorder="1" applyAlignment="1">
      <alignment horizontal="center" vertical="center"/>
    </xf>
    <xf numFmtId="0" fontId="90" fillId="6" borderId="83" xfId="5" quotePrefix="1" applyFont="1" applyFill="1" applyBorder="1" applyAlignment="1">
      <alignment horizontal="center" vertical="center"/>
    </xf>
    <xf numFmtId="0" fontId="90" fillId="4" borderId="83" xfId="5" quotePrefix="1" applyFont="1" applyFill="1" applyBorder="1" applyAlignment="1">
      <alignment horizontal="center" vertical="center"/>
    </xf>
    <xf numFmtId="0" fontId="90" fillId="4" borderId="83" xfId="5" applyFont="1" applyFill="1" applyBorder="1" applyAlignment="1">
      <alignment horizontal="center" vertical="center"/>
    </xf>
    <xf numFmtId="0" fontId="90" fillId="14" borderId="83" xfId="5" applyFont="1" applyFill="1" applyBorder="1" applyAlignment="1">
      <alignment horizontal="center" vertical="center"/>
    </xf>
    <xf numFmtId="0" fontId="90" fillId="14" borderId="12" xfId="2" applyNumberFormat="1" applyFont="1" applyFill="1" applyBorder="1" applyAlignment="1">
      <alignment horizontal="center" vertical="center" shrinkToFit="1"/>
    </xf>
    <xf numFmtId="0" fontId="90" fillId="2" borderId="0" xfId="5" applyFont="1" applyFill="1" applyBorder="1" applyAlignment="1">
      <alignment horizontal="center" vertical="center"/>
    </xf>
    <xf numFmtId="0" fontId="72" fillId="0" borderId="16" xfId="5" applyFont="1" applyFill="1" applyBorder="1" applyAlignment="1" applyProtection="1">
      <alignment horizontal="center" vertical="center" wrapText="1"/>
    </xf>
    <xf numFmtId="176" fontId="72" fillId="0" borderId="6" xfId="2" applyNumberFormat="1" applyFont="1" applyFill="1" applyBorder="1" applyAlignment="1" applyProtection="1">
      <alignment horizontal="center" vertical="center"/>
    </xf>
    <xf numFmtId="0" fontId="72" fillId="0" borderId="0" xfId="5" applyFont="1" applyBorder="1" applyAlignment="1">
      <alignment horizontal="left"/>
    </xf>
    <xf numFmtId="0" fontId="72" fillId="0" borderId="20" xfId="5" applyFont="1" applyFill="1" applyBorder="1" applyAlignment="1" applyProtection="1">
      <alignment horizontal="center" vertical="center" wrapText="1"/>
    </xf>
    <xf numFmtId="0" fontId="72" fillId="0" borderId="20" xfId="5" applyFont="1" applyFill="1" applyBorder="1" applyAlignment="1" applyProtection="1">
      <alignment horizontal="center" vertical="center"/>
    </xf>
    <xf numFmtId="0" fontId="72" fillId="0" borderId="86" xfId="5" applyFont="1" applyFill="1" applyBorder="1" applyAlignment="1">
      <alignment horizontal="center" vertical="center" wrapText="1"/>
    </xf>
    <xf numFmtId="0" fontId="72" fillId="4" borderId="12" xfId="5" applyFont="1" applyFill="1" applyBorder="1" applyAlignment="1" applyProtection="1">
      <alignment horizontal="center" vertical="center"/>
    </xf>
    <xf numFmtId="0" fontId="72" fillId="0" borderId="57" xfId="5" applyFont="1" applyFill="1" applyBorder="1" applyAlignment="1" applyProtection="1">
      <alignment horizontal="center" vertical="center" wrapText="1"/>
    </xf>
    <xf numFmtId="41" fontId="72" fillId="0" borderId="6" xfId="3" applyNumberFormat="1" applyFont="1" applyBorder="1" applyAlignment="1">
      <alignment horizontal="center" vertical="center"/>
    </xf>
    <xf numFmtId="0" fontId="72" fillId="27" borderId="57" xfId="5" applyFont="1" applyFill="1" applyBorder="1" applyAlignment="1" applyProtection="1">
      <alignment horizontal="center" vertical="center" wrapText="1"/>
    </xf>
    <xf numFmtId="0" fontId="72" fillId="27" borderId="0" xfId="5" applyFont="1" applyFill="1" applyBorder="1" applyAlignment="1">
      <alignment horizontal="left"/>
    </xf>
    <xf numFmtId="0" fontId="72" fillId="27" borderId="20" xfId="5" applyFont="1" applyFill="1" applyBorder="1" applyAlignment="1" applyProtection="1">
      <alignment horizontal="center" vertical="center" wrapText="1"/>
    </xf>
    <xf numFmtId="0" fontId="72" fillId="27" borderId="20" xfId="5" applyFont="1" applyFill="1" applyBorder="1" applyAlignment="1" applyProtection="1">
      <alignment horizontal="center" vertical="center"/>
    </xf>
    <xf numFmtId="0" fontId="72" fillId="13" borderId="12" xfId="5" applyFont="1" applyFill="1" applyBorder="1" applyAlignment="1" applyProtection="1">
      <alignment horizontal="center" vertical="center"/>
    </xf>
    <xf numFmtId="0" fontId="72" fillId="0" borderId="0" xfId="5" applyFont="1" applyBorder="1" applyAlignment="1">
      <alignment horizontal="left" vertical="center"/>
    </xf>
    <xf numFmtId="0" fontId="72" fillId="0" borderId="36" xfId="5" applyFont="1" applyFill="1" applyBorder="1" applyAlignment="1">
      <alignment horizontal="center" vertical="center" wrapText="1"/>
    </xf>
    <xf numFmtId="199" fontId="72" fillId="0" borderId="82" xfId="5" applyNumberFormat="1" applyFont="1" applyBorder="1" applyAlignment="1" applyProtection="1">
      <alignment horizontal="center" vertical="center"/>
    </xf>
    <xf numFmtId="0" fontId="72" fillId="13" borderId="53" xfId="5" applyFont="1" applyFill="1" applyBorder="1" applyAlignment="1" applyProtection="1">
      <alignment horizontal="center" vertical="center" wrapText="1"/>
    </xf>
    <xf numFmtId="199" fontId="72" fillId="0" borderId="67" xfId="5" applyNumberFormat="1" applyFont="1" applyBorder="1" applyAlignment="1" applyProtection="1">
      <alignment horizontal="center" vertical="center"/>
    </xf>
    <xf numFmtId="0" fontId="72" fillId="13" borderId="12" xfId="5" applyFont="1" applyFill="1" applyBorder="1" applyAlignment="1" applyProtection="1">
      <alignment horizontal="center" vertical="center" wrapText="1"/>
    </xf>
    <xf numFmtId="41" fontId="72" fillId="27" borderId="12" xfId="2" applyNumberFormat="1" applyFont="1" applyFill="1" applyBorder="1" applyAlignment="1" applyProtection="1">
      <alignment vertical="center"/>
    </xf>
    <xf numFmtId="0" fontId="90" fillId="0" borderId="0" xfId="5" applyFont="1" applyFill="1" applyAlignment="1">
      <alignment horizontal="center" vertical="center"/>
    </xf>
    <xf numFmtId="0" fontId="90" fillId="2" borderId="239" xfId="5" applyFont="1" applyFill="1" applyBorder="1" applyAlignment="1" applyProtection="1">
      <alignment horizontal="center" vertical="center"/>
    </xf>
    <xf numFmtId="0" fontId="72" fillId="0" borderId="0" xfId="5" applyFont="1" applyAlignment="1">
      <alignment horizontal="left"/>
    </xf>
    <xf numFmtId="0" fontId="72" fillId="4" borderId="83" xfId="5" applyFont="1" applyFill="1" applyBorder="1" applyAlignment="1" applyProtection="1">
      <alignment horizontal="center" vertical="center"/>
    </xf>
    <xf numFmtId="41" fontId="72" fillId="13" borderId="83" xfId="3" applyNumberFormat="1" applyFont="1" applyFill="1" applyBorder="1" applyAlignment="1" applyProtection="1">
      <alignment horizontal="center" vertical="center"/>
    </xf>
    <xf numFmtId="41" fontId="72" fillId="0" borderId="0" xfId="5" applyNumberFormat="1" applyFont="1" applyAlignment="1">
      <alignment horizontal="left"/>
    </xf>
    <xf numFmtId="0" fontId="72" fillId="0" borderId="17" xfId="5" applyFont="1" applyFill="1" applyBorder="1" applyAlignment="1" applyProtection="1">
      <alignment horizontal="center" vertical="center" wrapText="1"/>
    </xf>
    <xf numFmtId="41" fontId="72" fillId="0" borderId="6" xfId="3" applyNumberFormat="1" applyFont="1" applyFill="1" applyBorder="1" applyAlignment="1" applyProtection="1">
      <alignment horizontal="center" vertical="center"/>
    </xf>
    <xf numFmtId="0" fontId="72" fillId="0" borderId="19" xfId="5" applyFont="1" applyFill="1" applyBorder="1" applyAlignment="1" applyProtection="1">
      <alignment horizontal="center" vertical="center" wrapText="1"/>
    </xf>
    <xf numFmtId="0" fontId="72" fillId="0" borderId="19" xfId="5" applyFont="1" applyFill="1" applyBorder="1" applyAlignment="1" applyProtection="1">
      <alignment horizontal="center" vertical="center"/>
    </xf>
    <xf numFmtId="0" fontId="72" fillId="0" borderId="21" xfId="5" applyFont="1" applyFill="1" applyBorder="1" applyAlignment="1">
      <alignment horizontal="center" vertical="center" wrapText="1"/>
    </xf>
    <xf numFmtId="41" fontId="72" fillId="13" borderId="12" xfId="3" applyNumberFormat="1" applyFont="1" applyFill="1" applyBorder="1" applyAlignment="1" applyProtection="1">
      <alignment horizontal="center" vertical="center"/>
    </xf>
    <xf numFmtId="0" fontId="72" fillId="0" borderId="18" xfId="5" applyFont="1" applyFill="1" applyBorder="1" applyAlignment="1" applyProtection="1">
      <alignment horizontal="center" vertical="center" wrapText="1"/>
    </xf>
    <xf numFmtId="0" fontId="72" fillId="0" borderId="21" xfId="5" applyFont="1" applyFill="1" applyBorder="1" applyAlignment="1" applyProtection="1">
      <alignment horizontal="center" vertical="center" wrapText="1"/>
    </xf>
    <xf numFmtId="0" fontId="72" fillId="0" borderId="0" xfId="5" applyFont="1" applyAlignment="1">
      <alignment horizontal="left" vertical="center"/>
    </xf>
    <xf numFmtId="0" fontId="72" fillId="0" borderId="23" xfId="5" applyFont="1" applyFill="1" applyBorder="1" applyAlignment="1" applyProtection="1">
      <alignment horizontal="center" vertical="center" wrapText="1"/>
    </xf>
    <xf numFmtId="41" fontId="72" fillId="0" borderId="15" xfId="3" applyNumberFormat="1" applyFont="1" applyFill="1" applyBorder="1" applyAlignment="1" applyProtection="1">
      <alignment horizontal="center" vertical="center"/>
    </xf>
    <xf numFmtId="0" fontId="72" fillId="12" borderId="53" xfId="5" applyFont="1" applyFill="1" applyBorder="1" applyAlignment="1" applyProtection="1">
      <alignment horizontal="center" vertical="center" wrapText="1"/>
    </xf>
    <xf numFmtId="41" fontId="72" fillId="32" borderId="12" xfId="3" applyNumberFormat="1" applyFont="1" applyFill="1" applyBorder="1" applyAlignment="1" applyProtection="1">
      <alignment horizontal="center" vertical="center"/>
    </xf>
    <xf numFmtId="0" fontId="72" fillId="12" borderId="12" xfId="5" applyFont="1" applyFill="1" applyBorder="1" applyAlignment="1" applyProtection="1">
      <alignment horizontal="center" vertical="center" wrapText="1"/>
    </xf>
    <xf numFmtId="0" fontId="72" fillId="0" borderId="227" xfId="0" applyFont="1" applyBorder="1" applyAlignment="1">
      <alignment horizontal="center" vertical="center"/>
    </xf>
    <xf numFmtId="41" fontId="94" fillId="2" borderId="67" xfId="3" applyFont="1" applyFill="1" applyBorder="1" applyAlignment="1">
      <alignment horizontal="center" vertical="center"/>
    </xf>
    <xf numFmtId="0" fontId="111" fillId="2" borderId="8" xfId="0" applyFont="1" applyFill="1" applyBorder="1" applyAlignment="1">
      <alignment horizontal="center" vertical="center"/>
    </xf>
    <xf numFmtId="0" fontId="111" fillId="2" borderId="7" xfId="0" applyFont="1" applyFill="1" applyBorder="1" applyAlignment="1">
      <alignment horizontal="center" vertical="center" wrapText="1"/>
    </xf>
    <xf numFmtId="0" fontId="111" fillId="2" borderId="44" xfId="0" applyFont="1" applyFill="1" applyBorder="1" applyAlignment="1">
      <alignment horizontal="center" vertical="center" wrapText="1"/>
    </xf>
    <xf numFmtId="0" fontId="94" fillId="2" borderId="101" xfId="0" applyFont="1" applyFill="1" applyBorder="1" applyAlignment="1">
      <alignment horizontal="center" vertical="center"/>
    </xf>
    <xf numFmtId="0" fontId="174" fillId="2" borderId="102" xfId="0" applyFont="1" applyFill="1" applyBorder="1" applyAlignment="1">
      <alignment horizontal="center" vertical="center"/>
    </xf>
    <xf numFmtId="0" fontId="161" fillId="2" borderId="42" xfId="0" applyFont="1" applyFill="1" applyBorder="1" applyAlignment="1">
      <alignment horizontal="center" vertical="center"/>
    </xf>
    <xf numFmtId="0" fontId="164" fillId="2" borderId="1" xfId="0" applyFont="1" applyFill="1" applyBorder="1" applyAlignment="1">
      <alignment horizontal="center" vertical="center"/>
    </xf>
    <xf numFmtId="41" fontId="164" fillId="2" borderId="1" xfId="20" applyFont="1" applyFill="1" applyBorder="1" applyAlignment="1">
      <alignment horizontal="center" vertical="center"/>
    </xf>
    <xf numFmtId="0" fontId="164" fillId="2" borderId="45" xfId="0" applyFont="1" applyFill="1" applyBorder="1" applyAlignment="1">
      <alignment horizontal="center" vertical="center"/>
    </xf>
    <xf numFmtId="0" fontId="170" fillId="2" borderId="7" xfId="0" applyFont="1" applyFill="1" applyBorder="1" applyAlignment="1">
      <alignment horizontal="center" vertical="center"/>
    </xf>
    <xf numFmtId="0" fontId="170" fillId="2" borderId="15" xfId="0" applyFont="1" applyFill="1" applyBorder="1" applyAlignment="1">
      <alignment horizontal="center" vertical="center"/>
    </xf>
    <xf numFmtId="0" fontId="170" fillId="2" borderId="15" xfId="0" applyFont="1" applyFill="1" applyBorder="1" applyAlignment="1">
      <alignment horizontal="center" vertical="center" wrapText="1"/>
    </xf>
    <xf numFmtId="0" fontId="161" fillId="3" borderId="7" xfId="0" applyFont="1" applyFill="1" applyBorder="1" applyAlignment="1">
      <alignment horizontal="center" vertical="center"/>
    </xf>
    <xf numFmtId="41" fontId="149" fillId="2" borderId="1" xfId="2" applyFont="1" applyFill="1" applyBorder="1" applyAlignment="1">
      <alignment vertical="center"/>
    </xf>
    <xf numFmtId="0" fontId="170" fillId="2" borderId="65" xfId="0" applyFont="1" applyFill="1" applyBorder="1" applyAlignment="1">
      <alignment horizontal="center" vertical="center" wrapText="1"/>
    </xf>
    <xf numFmtId="0" fontId="161" fillId="3" borderId="8" xfId="0" applyFont="1" applyFill="1" applyBorder="1" applyAlignment="1">
      <alignment horizontal="center" vertical="center"/>
    </xf>
    <xf numFmtId="41" fontId="149" fillId="2" borderId="75" xfId="2" applyFont="1" applyFill="1" applyBorder="1" applyAlignment="1">
      <alignment vertical="center"/>
    </xf>
    <xf numFmtId="0" fontId="114" fillId="16" borderId="109" xfId="0" applyFont="1" applyFill="1" applyBorder="1" applyAlignment="1">
      <alignment horizontal="center" vertical="center"/>
    </xf>
    <xf numFmtId="0" fontId="111" fillId="0" borderId="105" xfId="0" applyFont="1" applyBorder="1" applyAlignment="1">
      <alignment horizontal="center" vertical="center" wrapText="1"/>
    </xf>
    <xf numFmtId="0" fontId="111" fillId="0" borderId="30" xfId="0" applyFont="1" applyBorder="1" applyAlignment="1">
      <alignment horizontal="center" vertical="center"/>
    </xf>
    <xf numFmtId="0" fontId="114" fillId="16" borderId="109" xfId="0" applyFont="1" applyFill="1" applyBorder="1" applyAlignment="1">
      <alignment horizontal="center" vertical="center"/>
    </xf>
    <xf numFmtId="0" fontId="111" fillId="0" borderId="114" xfId="0" applyFont="1" applyBorder="1" applyAlignment="1">
      <alignment horizontal="center" vertical="center"/>
    </xf>
    <xf numFmtId="0" fontId="111" fillId="0" borderId="115" xfId="0" applyFont="1" applyBorder="1" applyAlignment="1">
      <alignment horizontal="center" vertical="center"/>
    </xf>
    <xf numFmtId="0" fontId="111" fillId="0" borderId="116" xfId="0" applyFont="1" applyBorder="1" applyAlignment="1">
      <alignment horizontal="center" vertical="center"/>
    </xf>
    <xf numFmtId="0" fontId="111" fillId="0" borderId="117" xfId="0" applyFont="1" applyBorder="1" applyAlignment="1">
      <alignment horizontal="center" vertical="center"/>
    </xf>
    <xf numFmtId="0" fontId="111" fillId="16" borderId="3" xfId="0" applyFont="1" applyFill="1" applyBorder="1" applyAlignment="1">
      <alignment horizontal="center" vertical="center"/>
    </xf>
    <xf numFmtId="0" fontId="111" fillId="16" borderId="14" xfId="0" applyFont="1" applyFill="1" applyBorder="1" applyAlignment="1">
      <alignment horizontal="center" vertical="center"/>
    </xf>
    <xf numFmtId="0" fontId="111" fillId="16" borderId="38" xfId="0" applyFont="1" applyFill="1" applyBorder="1" applyAlignment="1">
      <alignment horizontal="center" vertical="center"/>
    </xf>
    <xf numFmtId="0" fontId="111" fillId="16" borderId="48" xfId="0" applyFont="1" applyFill="1" applyBorder="1" applyAlignment="1">
      <alignment horizontal="center" vertical="center"/>
    </xf>
    <xf numFmtId="0" fontId="100" fillId="0" borderId="119" xfId="0" applyFont="1" applyBorder="1" applyAlignment="1">
      <alignment horizontal="center" vertical="center" wrapText="1"/>
    </xf>
    <xf numFmtId="0" fontId="111" fillId="0" borderId="123" xfId="0" applyFont="1" applyBorder="1" applyAlignment="1">
      <alignment horizontal="center" vertical="center"/>
    </xf>
    <xf numFmtId="0" fontId="111" fillId="0" borderId="124" xfId="0" applyFont="1" applyBorder="1" applyAlignment="1">
      <alignment horizontal="center" vertical="center"/>
    </xf>
    <xf numFmtId="0" fontId="111" fillId="0" borderId="125" xfId="0" applyFont="1" applyBorder="1" applyAlignment="1">
      <alignment horizontal="center" vertical="center"/>
    </xf>
    <xf numFmtId="0" fontId="111" fillId="0" borderId="123" xfId="0" applyFont="1" applyBorder="1" applyAlignment="1">
      <alignment horizontal="center" vertical="center" wrapText="1"/>
    </xf>
    <xf numFmtId="0" fontId="111" fillId="0" borderId="126" xfId="0" applyFont="1" applyBorder="1" applyAlignment="1">
      <alignment horizontal="center" vertical="center"/>
    </xf>
    <xf numFmtId="0" fontId="114" fillId="3" borderId="7" xfId="0" applyFont="1" applyFill="1" applyBorder="1" applyAlignment="1">
      <alignment horizontal="center" vertical="center"/>
    </xf>
    <xf numFmtId="0" fontId="114" fillId="3" borderId="8" xfId="0" applyFont="1" applyFill="1" applyBorder="1" applyAlignment="1">
      <alignment horizontal="center" vertical="center"/>
    </xf>
    <xf numFmtId="0" fontId="72" fillId="0" borderId="12" xfId="5" applyFont="1" applyBorder="1" applyAlignment="1" applyProtection="1">
      <alignment horizontal="center" vertical="center"/>
    </xf>
    <xf numFmtId="0" fontId="90" fillId="2" borderId="12" xfId="5" applyFont="1" applyFill="1" applyBorder="1" applyAlignment="1" applyProtection="1">
      <alignment horizontal="center" vertical="center"/>
    </xf>
    <xf numFmtId="0" fontId="142" fillId="0" borderId="0" xfId="0" applyFont="1" applyAlignment="1">
      <alignment horizontal="center"/>
    </xf>
    <xf numFmtId="0" fontId="90" fillId="2" borderId="12" xfId="5" applyFont="1" applyFill="1" applyBorder="1" applyAlignment="1" applyProtection="1">
      <alignment horizontal="center" vertical="center"/>
    </xf>
    <xf numFmtId="0" fontId="90" fillId="2" borderId="67" xfId="5" applyFont="1" applyFill="1" applyBorder="1" applyAlignment="1" applyProtection="1">
      <alignment horizontal="center" vertical="center"/>
    </xf>
    <xf numFmtId="49" fontId="90" fillId="9" borderId="12" xfId="3" applyNumberFormat="1" applyFont="1" applyFill="1" applyBorder="1" applyAlignment="1">
      <alignment horizontal="center" vertical="center"/>
    </xf>
    <xf numFmtId="49" fontId="90" fillId="10" borderId="12" xfId="3" applyNumberFormat="1" applyFont="1" applyFill="1" applyBorder="1" applyAlignment="1">
      <alignment horizontal="center" vertical="center"/>
    </xf>
    <xf numFmtId="49" fontId="90" fillId="6" borderId="12" xfId="3" applyNumberFormat="1" applyFont="1" applyFill="1" applyBorder="1" applyAlignment="1">
      <alignment horizontal="center" vertical="center"/>
    </xf>
    <xf numFmtId="49" fontId="90" fillId="11" borderId="12" xfId="3" applyNumberFormat="1" applyFont="1" applyFill="1" applyBorder="1" applyAlignment="1">
      <alignment horizontal="center" vertical="center"/>
    </xf>
    <xf numFmtId="41" fontId="72" fillId="0" borderId="9" xfId="3" applyNumberFormat="1" applyFont="1" applyFill="1" applyBorder="1" applyAlignment="1" applyProtection="1">
      <alignment horizontal="center" vertical="center"/>
    </xf>
    <xf numFmtId="41" fontId="72" fillId="0" borderId="138" xfId="3" applyNumberFormat="1" applyFont="1" applyFill="1" applyBorder="1" applyAlignment="1" applyProtection="1">
      <alignment horizontal="center" vertical="center"/>
    </xf>
    <xf numFmtId="0" fontId="72" fillId="0" borderId="12" xfId="0" applyFont="1" applyBorder="1" applyAlignment="1">
      <alignment horizontal="center" vertical="center"/>
    </xf>
    <xf numFmtId="0" fontId="72" fillId="0" borderId="16" xfId="5" applyFont="1" applyBorder="1" applyAlignment="1" applyProtection="1">
      <alignment horizontal="center" vertical="center" wrapText="1"/>
    </xf>
    <xf numFmtId="41" fontId="72" fillId="0" borderId="16" xfId="2" applyFont="1" applyFill="1" applyBorder="1" applyAlignment="1" applyProtection="1">
      <alignment vertical="center"/>
    </xf>
    <xf numFmtId="41" fontId="72" fillId="0" borderId="24" xfId="2" applyFont="1" applyFill="1" applyBorder="1" applyAlignment="1" applyProtection="1">
      <alignment vertical="center"/>
    </xf>
    <xf numFmtId="0" fontId="72" fillId="0" borderId="20" xfId="5" applyFont="1" applyBorder="1" applyAlignment="1" applyProtection="1">
      <alignment horizontal="center" vertical="center" wrapText="1"/>
    </xf>
    <xf numFmtId="0" fontId="72" fillId="0" borderId="86" xfId="5" applyFont="1" applyBorder="1" applyAlignment="1" applyProtection="1">
      <alignment horizontal="center" vertical="center" wrapText="1"/>
    </xf>
    <xf numFmtId="0" fontId="72" fillId="0" borderId="57" xfId="5" applyFont="1" applyBorder="1" applyAlignment="1" applyProtection="1">
      <alignment horizontal="center" vertical="center" wrapText="1"/>
    </xf>
    <xf numFmtId="41" fontId="72" fillId="0" borderId="57" xfId="2" applyFont="1" applyBorder="1" applyAlignment="1" applyProtection="1">
      <alignment vertical="center"/>
    </xf>
    <xf numFmtId="0" fontId="72" fillId="5" borderId="12" xfId="5" applyFont="1" applyFill="1" applyBorder="1" applyAlignment="1" applyProtection="1">
      <alignment horizontal="center" vertical="center"/>
    </xf>
    <xf numFmtId="0" fontId="72" fillId="0" borderId="36" xfId="5" applyFont="1" applyBorder="1" applyAlignment="1" applyProtection="1">
      <alignment horizontal="center" vertical="center" wrapText="1"/>
    </xf>
    <xf numFmtId="41" fontId="72" fillId="0" borderId="36" xfId="2" applyFont="1" applyBorder="1" applyAlignment="1" applyProtection="1">
      <alignment vertical="center"/>
    </xf>
    <xf numFmtId="0" fontId="90" fillId="2" borderId="83" xfId="5" applyFont="1" applyFill="1" applyBorder="1" applyAlignment="1">
      <alignment horizontal="center" vertical="center"/>
    </xf>
    <xf numFmtId="41" fontId="72" fillId="0" borderId="6" xfId="2" applyFont="1" applyFill="1" applyBorder="1" applyAlignment="1" applyProtection="1">
      <alignment horizontal="right" vertical="center"/>
    </xf>
    <xf numFmtId="41" fontId="72" fillId="0" borderId="9" xfId="2" applyFont="1" applyFill="1" applyBorder="1" applyAlignment="1" applyProtection="1">
      <alignment horizontal="right" vertical="center"/>
    </xf>
    <xf numFmtId="41" fontId="72" fillId="4" borderId="12" xfId="2" applyFont="1" applyFill="1" applyBorder="1" applyAlignment="1">
      <alignment horizontal="center" vertical="center"/>
    </xf>
    <xf numFmtId="0" fontId="100" fillId="0" borderId="39" xfId="5" applyFont="1" applyFill="1" applyBorder="1"/>
    <xf numFmtId="0" fontId="67" fillId="0" borderId="0" xfId="5" applyFont="1" applyBorder="1"/>
    <xf numFmtId="41" fontId="72" fillId="0" borderId="6" xfId="2" applyFont="1" applyBorder="1" applyAlignment="1" applyProtection="1">
      <alignment horizontal="right" vertical="center"/>
      <protection locked="0"/>
    </xf>
    <xf numFmtId="0" fontId="0" fillId="0" borderId="0" xfId="0"/>
    <xf numFmtId="0" fontId="49" fillId="0" borderId="0" xfId="0" applyFont="1"/>
    <xf numFmtId="0" fontId="50" fillId="0" borderId="0" xfId="0" applyFont="1"/>
    <xf numFmtId="0" fontId="83" fillId="0" borderId="0" xfId="0" applyFont="1" applyFill="1" applyAlignment="1">
      <alignment horizontal="right" wrapText="1"/>
    </xf>
    <xf numFmtId="41" fontId="72" fillId="0" borderId="2" xfId="2" applyFont="1" applyFill="1" applyBorder="1" applyAlignment="1" applyProtection="1">
      <alignment horizontal="right" vertical="center"/>
    </xf>
    <xf numFmtId="0" fontId="91" fillId="0" borderId="2" xfId="0" applyFont="1" applyBorder="1" applyAlignment="1">
      <alignment horizontal="center" vertical="center" wrapText="1"/>
    </xf>
    <xf numFmtId="0" fontId="72" fillId="0" borderId="99" xfId="0" applyFont="1" applyBorder="1" applyAlignment="1">
      <alignment horizontal="center" vertical="center" wrapText="1"/>
    </xf>
    <xf numFmtId="0" fontId="72" fillId="0" borderId="81" xfId="5" applyFont="1" applyBorder="1" applyAlignment="1" applyProtection="1">
      <alignment horizontal="center" vertical="center" wrapText="1"/>
    </xf>
    <xf numFmtId="0" fontId="72" fillId="0" borderId="10" xfId="0" applyFont="1" applyBorder="1" applyAlignment="1">
      <alignment horizontal="center" vertical="center"/>
    </xf>
    <xf numFmtId="0" fontId="57" fillId="0" borderId="118" xfId="0" applyFont="1" applyFill="1" applyBorder="1" applyAlignment="1">
      <alignment horizontal="center" vertical="center"/>
    </xf>
    <xf numFmtId="0" fontId="72" fillId="0" borderId="53" xfId="5" applyFont="1" applyBorder="1" applyAlignment="1" applyProtection="1">
      <alignment horizontal="center" vertical="center" wrapText="1"/>
    </xf>
    <xf numFmtId="41" fontId="72" fillId="0" borderId="53" xfId="2" applyFont="1" applyBorder="1" applyAlignment="1" applyProtection="1">
      <alignment vertical="center"/>
    </xf>
    <xf numFmtId="0" fontId="72" fillId="0" borderId="4" xfId="5" applyFont="1" applyBorder="1"/>
    <xf numFmtId="0" fontId="46" fillId="2" borderId="12" xfId="5" quotePrefix="1" applyFont="1" applyFill="1" applyBorder="1" applyAlignment="1">
      <alignment horizontal="center" vertical="center"/>
    </xf>
    <xf numFmtId="0" fontId="46" fillId="10" borderId="12" xfId="5" quotePrefix="1" applyFont="1" applyFill="1" applyBorder="1" applyAlignment="1">
      <alignment horizontal="center" vertical="center"/>
    </xf>
    <xf numFmtId="0" fontId="46" fillId="25" borderId="12" xfId="5" quotePrefix="1" applyFont="1" applyFill="1" applyBorder="1" applyAlignment="1">
      <alignment horizontal="center" vertical="center"/>
    </xf>
    <xf numFmtId="0" fontId="46" fillId="15" borderId="12" xfId="5" quotePrefix="1" applyFont="1" applyFill="1" applyBorder="1" applyAlignment="1">
      <alignment horizontal="center" vertical="center"/>
    </xf>
    <xf numFmtId="0" fontId="46" fillId="6" borderId="12" xfId="5" quotePrefix="1" applyFont="1" applyFill="1" applyBorder="1" applyAlignment="1">
      <alignment horizontal="center" vertical="center"/>
    </xf>
    <xf numFmtId="0" fontId="46" fillId="4" borderId="12" xfId="5" quotePrefix="1" applyFont="1" applyFill="1" applyBorder="1" applyAlignment="1">
      <alignment horizontal="center" vertical="center"/>
    </xf>
    <xf numFmtId="0" fontId="46" fillId="4" borderId="12" xfId="5" applyFont="1" applyFill="1" applyBorder="1" applyAlignment="1">
      <alignment horizontal="center" vertical="center"/>
    </xf>
    <xf numFmtId="0" fontId="46" fillId="14" borderId="12" xfId="5" applyFont="1" applyFill="1" applyBorder="1" applyAlignment="1">
      <alignment horizontal="center" vertical="center"/>
    </xf>
    <xf numFmtId="41" fontId="38" fillId="0" borderId="12" xfId="2" applyFont="1" applyFill="1" applyBorder="1" applyAlignment="1" applyProtection="1">
      <alignment vertical="center"/>
    </xf>
    <xf numFmtId="41" fontId="72" fillId="0" borderId="12" xfId="2" applyFont="1" applyFill="1" applyBorder="1" applyAlignment="1" applyProtection="1">
      <alignment vertical="center"/>
    </xf>
    <xf numFmtId="0" fontId="171" fillId="0" borderId="0" xfId="5" applyFont="1"/>
    <xf numFmtId="41" fontId="100" fillId="0" borderId="1" xfId="2" applyFont="1" applyFill="1" applyBorder="1" applyAlignment="1">
      <alignment vertical="center"/>
    </xf>
    <xf numFmtId="0" fontId="56" fillId="2" borderId="12" xfId="0" applyFont="1" applyFill="1" applyBorder="1" applyAlignment="1">
      <alignment horizontal="center" vertical="center"/>
    </xf>
    <xf numFmtId="0" fontId="90" fillId="14" borderId="11" xfId="2" applyNumberFormat="1" applyFont="1" applyFill="1" applyBorder="1" applyAlignment="1">
      <alignment horizontal="center" vertical="center" shrinkToFit="1"/>
    </xf>
    <xf numFmtId="41" fontId="130" fillId="4" borderId="70" xfId="2" applyNumberFormat="1" applyFont="1" applyFill="1" applyBorder="1" applyAlignment="1">
      <alignment horizontal="center" vertical="center"/>
    </xf>
    <xf numFmtId="41" fontId="130" fillId="0" borderId="58" xfId="2" applyNumberFormat="1" applyFont="1" applyFill="1" applyBorder="1" applyAlignment="1">
      <alignment horizontal="center" vertical="center"/>
    </xf>
    <xf numFmtId="41" fontId="130" fillId="0" borderId="37" xfId="2" applyNumberFormat="1" applyFont="1" applyFill="1" applyBorder="1" applyAlignment="1">
      <alignment horizontal="center" vertical="center"/>
    </xf>
    <xf numFmtId="41" fontId="130" fillId="0" borderId="87" xfId="2" applyNumberFormat="1" applyFont="1" applyFill="1" applyBorder="1" applyAlignment="1">
      <alignment horizontal="center" vertical="center"/>
    </xf>
    <xf numFmtId="41" fontId="127" fillId="13" borderId="70" xfId="2" applyFont="1" applyFill="1" applyBorder="1" applyAlignment="1" applyProtection="1">
      <alignment vertical="center"/>
    </xf>
    <xf numFmtId="41" fontId="127" fillId="0" borderId="58" xfId="2" applyFont="1" applyBorder="1" applyAlignment="1" applyProtection="1">
      <alignment vertical="center"/>
    </xf>
    <xf numFmtId="41" fontId="127" fillId="0" borderId="37" xfId="2" applyFont="1" applyBorder="1" applyAlignment="1" applyProtection="1">
      <alignment vertical="center"/>
    </xf>
    <xf numFmtId="41" fontId="127" fillId="0" borderId="87" xfId="2" applyFont="1" applyBorder="1" applyAlignment="1" applyProtection="1">
      <alignment vertical="center"/>
    </xf>
    <xf numFmtId="41" fontId="127" fillId="0" borderId="58" xfId="2" applyFont="1" applyFill="1" applyBorder="1" applyAlignment="1" applyProtection="1">
      <alignment vertical="center"/>
    </xf>
    <xf numFmtId="41" fontId="127" fillId="0" borderId="37" xfId="2" applyFont="1" applyFill="1" applyBorder="1" applyAlignment="1" applyProtection="1">
      <alignment vertical="center"/>
    </xf>
    <xf numFmtId="49" fontId="46" fillId="2" borderId="12" xfId="2" applyNumberFormat="1" applyFont="1" applyFill="1" applyBorder="1" applyAlignment="1">
      <alignment horizontal="center" vertical="center"/>
    </xf>
    <xf numFmtId="49" fontId="46" fillId="2" borderId="32" xfId="2" applyNumberFormat="1" applyFont="1" applyFill="1" applyBorder="1" applyAlignment="1">
      <alignment horizontal="center" vertical="center"/>
    </xf>
    <xf numFmtId="41" fontId="72" fillId="0" borderId="36" xfId="2" applyFont="1" applyFill="1" applyBorder="1" applyAlignment="1" applyProtection="1">
      <alignment vertical="center"/>
    </xf>
    <xf numFmtId="41" fontId="72" fillId="0" borderId="3" xfId="2" applyFont="1" applyFill="1" applyBorder="1" applyAlignment="1" applyProtection="1">
      <alignment vertical="center"/>
    </xf>
    <xf numFmtId="41" fontId="72" fillId="0" borderId="31" xfId="2" applyFont="1" applyFill="1" applyBorder="1" applyAlignment="1" applyProtection="1">
      <alignment vertical="center"/>
    </xf>
    <xf numFmtId="41" fontId="127" fillId="0" borderId="38" xfId="2" applyFont="1" applyFill="1" applyBorder="1" applyAlignment="1" applyProtection="1">
      <alignment vertical="center"/>
    </xf>
    <xf numFmtId="41" fontId="171" fillId="0" borderId="3" xfId="3" applyFont="1" applyBorder="1" applyAlignment="1">
      <alignment horizontal="right" vertical="center"/>
    </xf>
    <xf numFmtId="178" fontId="171" fillId="0" borderId="14" xfId="3" applyNumberFormat="1" applyFont="1" applyBorder="1" applyAlignment="1">
      <alignment horizontal="right" vertical="center"/>
    </xf>
    <xf numFmtId="0" fontId="176" fillId="0" borderId="99" xfId="0" applyNumberFormat="1" applyFont="1" applyBorder="1" applyAlignment="1">
      <alignment horizontal="left" vertical="center" wrapText="1"/>
    </xf>
    <xf numFmtId="0" fontId="161" fillId="0" borderId="19" xfId="0" applyFont="1" applyFill="1" applyBorder="1" applyAlignment="1">
      <alignment horizontal="center" vertical="center"/>
    </xf>
    <xf numFmtId="0" fontId="163" fillId="0" borderId="24" xfId="0" applyNumberFormat="1" applyFont="1" applyBorder="1" applyAlignment="1">
      <alignment horizontal="left" vertical="center" wrapText="1"/>
    </xf>
    <xf numFmtId="0" fontId="90" fillId="2" borderId="12" xfId="5" applyFont="1" applyFill="1" applyBorder="1" applyAlignment="1" applyProtection="1">
      <alignment horizontal="center" vertical="center"/>
    </xf>
    <xf numFmtId="41" fontId="72" fillId="0" borderId="12" xfId="2" applyFont="1" applyBorder="1" applyAlignment="1">
      <alignment horizontal="center" vertical="center"/>
    </xf>
    <xf numFmtId="0" fontId="90" fillId="2" borderId="12" xfId="5" quotePrefix="1" applyFont="1" applyFill="1" applyBorder="1" applyAlignment="1">
      <alignment horizontal="center" vertical="center"/>
    </xf>
    <xf numFmtId="0" fontId="90" fillId="10" borderId="12" xfId="5" quotePrefix="1" applyFont="1" applyFill="1" applyBorder="1" applyAlignment="1">
      <alignment horizontal="center" vertical="center"/>
    </xf>
    <xf numFmtId="0" fontId="90" fillId="25" borderId="12" xfId="5" quotePrefix="1" applyFont="1" applyFill="1" applyBorder="1" applyAlignment="1">
      <alignment horizontal="center" vertical="center"/>
    </xf>
    <xf numFmtId="0" fontId="90" fillId="15" borderId="12" xfId="5" quotePrefix="1" applyFont="1" applyFill="1" applyBorder="1" applyAlignment="1">
      <alignment horizontal="center" vertical="center"/>
    </xf>
    <xf numFmtId="0" fontId="90" fillId="6" borderId="12" xfId="5" quotePrefix="1" applyFont="1" applyFill="1" applyBorder="1" applyAlignment="1">
      <alignment horizontal="center" vertical="center"/>
    </xf>
    <xf numFmtId="0" fontId="90" fillId="4" borderId="12" xfId="5" quotePrefix="1" applyFont="1" applyFill="1" applyBorder="1" applyAlignment="1">
      <alignment horizontal="center" vertical="center"/>
    </xf>
    <xf numFmtId="0" fontId="90" fillId="4" borderId="12" xfId="5" applyFont="1" applyFill="1" applyBorder="1" applyAlignment="1">
      <alignment horizontal="center" vertical="center"/>
    </xf>
    <xf numFmtId="0" fontId="90" fillId="14" borderId="12" xfId="5" applyFont="1" applyFill="1" applyBorder="1" applyAlignment="1">
      <alignment horizontal="center" vertical="center"/>
    </xf>
    <xf numFmtId="0" fontId="72" fillId="0" borderId="12" xfId="5" applyFont="1" applyFill="1" applyBorder="1" applyAlignment="1" applyProtection="1">
      <alignment horizontal="center" vertical="center" wrapText="1"/>
    </xf>
    <xf numFmtId="176" fontId="72" fillId="0" borderId="12" xfId="2" applyNumberFormat="1" applyFont="1" applyFill="1" applyBorder="1" applyAlignment="1" applyProtection="1">
      <alignment horizontal="center" vertical="center"/>
    </xf>
    <xf numFmtId="0" fontId="72" fillId="0" borderId="12" xfId="5" applyFont="1" applyFill="1" applyBorder="1" applyAlignment="1" applyProtection="1">
      <alignment horizontal="center" vertical="center"/>
    </xf>
    <xf numFmtId="0" fontId="72" fillId="0" borderId="12" xfId="5" applyFont="1" applyFill="1" applyBorder="1" applyAlignment="1">
      <alignment horizontal="center" vertical="center" wrapText="1"/>
    </xf>
    <xf numFmtId="41" fontId="72" fillId="0" borderId="12" xfId="2" applyFont="1" applyFill="1" applyBorder="1" applyAlignment="1" applyProtection="1">
      <alignment horizontal="center" vertical="center"/>
    </xf>
    <xf numFmtId="41" fontId="72" fillId="0" borderId="12" xfId="3" applyNumberFormat="1" applyFont="1" applyBorder="1" applyAlignment="1">
      <alignment horizontal="center" vertical="center"/>
    </xf>
    <xf numFmtId="0" fontId="72" fillId="27" borderId="12" xfId="5" applyFont="1" applyFill="1" applyBorder="1" applyAlignment="1" applyProtection="1">
      <alignment horizontal="center" vertical="center" wrapText="1"/>
    </xf>
    <xf numFmtId="199" fontId="72" fillId="0" borderId="12" xfId="5" applyNumberFormat="1" applyFont="1" applyBorder="1" applyAlignment="1" applyProtection="1">
      <alignment horizontal="center" vertical="center"/>
    </xf>
    <xf numFmtId="41" fontId="72" fillId="27" borderId="12" xfId="2" applyFont="1" applyFill="1" applyBorder="1" applyAlignment="1" applyProtection="1">
      <alignment horizontal="center" vertical="center"/>
    </xf>
    <xf numFmtId="0" fontId="72" fillId="27" borderId="12" xfId="5" applyFont="1" applyFill="1" applyBorder="1" applyAlignment="1" applyProtection="1">
      <alignment horizontal="center" vertical="center"/>
    </xf>
    <xf numFmtId="41" fontId="68" fillId="0" borderId="12" xfId="2" applyNumberFormat="1" applyFont="1" applyFill="1" applyBorder="1" applyAlignment="1">
      <alignment horizontal="center" vertical="center"/>
    </xf>
    <xf numFmtId="41" fontId="38" fillId="0" borderId="12" xfId="2" applyFont="1" applyBorder="1" applyAlignment="1" applyProtection="1">
      <alignment vertical="center"/>
    </xf>
    <xf numFmtId="41" fontId="72" fillId="0" borderId="12" xfId="2" applyFont="1" applyBorder="1" applyAlignment="1" applyProtection="1">
      <alignment vertical="center"/>
    </xf>
    <xf numFmtId="0" fontId="38" fillId="0" borderId="12" xfId="5" applyFont="1" applyBorder="1" applyAlignment="1" applyProtection="1">
      <alignment horizontal="center" vertical="center" wrapText="1"/>
    </xf>
    <xf numFmtId="41" fontId="38" fillId="0" borderId="12" xfId="2" applyFont="1" applyBorder="1" applyAlignment="1" applyProtection="1">
      <alignment horizontal="right" vertical="center"/>
      <protection locked="0"/>
    </xf>
    <xf numFmtId="41" fontId="72" fillId="0" borderId="12" xfId="2" applyFont="1" applyBorder="1" applyAlignment="1" applyProtection="1">
      <alignment horizontal="right" vertical="center"/>
      <protection locked="0"/>
    </xf>
    <xf numFmtId="0" fontId="72" fillId="0" borderId="12" xfId="5" applyFont="1" applyBorder="1" applyAlignment="1" applyProtection="1">
      <alignment horizontal="center" vertical="center" wrapText="1"/>
    </xf>
    <xf numFmtId="200" fontId="67" fillId="0" borderId="0" xfId="0" applyNumberFormat="1" applyFont="1"/>
    <xf numFmtId="176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72" fillId="0" borderId="6" xfId="20" applyNumberFormat="1" applyFont="1" applyBorder="1" applyAlignment="1">
      <alignment horizontal="center" vertical="center"/>
    </xf>
    <xf numFmtId="41" fontId="72" fillId="0" borderId="9" xfId="20" applyNumberFormat="1" applyFont="1" applyBorder="1" applyAlignment="1">
      <alignment horizontal="center" vertical="center"/>
    </xf>
    <xf numFmtId="41" fontId="72" fillId="0" borderId="6" xfId="20" applyNumberFormat="1" applyFont="1" applyBorder="1" applyAlignment="1">
      <alignment horizontal="center" vertical="center"/>
    </xf>
    <xf numFmtId="41" fontId="72" fillId="0" borderId="9" xfId="20" applyNumberFormat="1" applyFont="1" applyBorder="1" applyAlignment="1">
      <alignment horizontal="center" vertical="center"/>
    </xf>
    <xf numFmtId="41" fontId="72" fillId="0" borderId="6" xfId="20" applyNumberFormat="1" applyFont="1" applyBorder="1" applyAlignment="1">
      <alignment horizontal="center" vertical="center"/>
    </xf>
    <xf numFmtId="41" fontId="72" fillId="0" borderId="9" xfId="20" applyNumberFormat="1" applyFont="1" applyBorder="1" applyAlignment="1">
      <alignment horizontal="center" vertical="center"/>
    </xf>
    <xf numFmtId="41" fontId="72" fillId="0" borderId="6" xfId="20" applyNumberFormat="1" applyFont="1" applyBorder="1" applyAlignment="1">
      <alignment horizontal="center" vertical="center"/>
    </xf>
    <xf numFmtId="41" fontId="72" fillId="0" borderId="9" xfId="20" applyNumberFormat="1" applyFont="1" applyBorder="1" applyAlignment="1">
      <alignment horizontal="center" vertical="center"/>
    </xf>
    <xf numFmtId="41" fontId="72" fillId="0" borderId="6" xfId="20" applyNumberFormat="1" applyFont="1" applyBorder="1" applyAlignment="1">
      <alignment horizontal="center" vertical="center"/>
    </xf>
    <xf numFmtId="41" fontId="72" fillId="0" borderId="9" xfId="20" applyNumberFormat="1" applyFont="1" applyBorder="1" applyAlignment="1">
      <alignment horizontal="center" vertical="center"/>
    </xf>
    <xf numFmtId="41" fontId="72" fillId="0" borderId="6" xfId="20" applyNumberFormat="1" applyFont="1" applyBorder="1" applyAlignment="1">
      <alignment horizontal="center" vertical="center"/>
    </xf>
    <xf numFmtId="41" fontId="72" fillId="0" borderId="9" xfId="20" applyNumberFormat="1" applyFont="1" applyBorder="1" applyAlignment="1">
      <alignment horizontal="center" vertical="center"/>
    </xf>
    <xf numFmtId="41" fontId="72" fillId="0" borderId="6" xfId="20" applyNumberFormat="1" applyFont="1" applyBorder="1" applyAlignment="1">
      <alignment horizontal="center" vertical="center"/>
    </xf>
    <xf numFmtId="41" fontId="72" fillId="0" borderId="9" xfId="20" applyNumberFormat="1" applyFont="1" applyBorder="1" applyAlignment="1">
      <alignment horizontal="center" vertical="center"/>
    </xf>
    <xf numFmtId="41" fontId="72" fillId="0" borderId="22" xfId="20" applyNumberFormat="1" applyFont="1" applyBorder="1" applyAlignment="1">
      <alignment horizontal="center" vertical="center"/>
    </xf>
    <xf numFmtId="41" fontId="72" fillId="0" borderId="99" xfId="20" applyNumberFormat="1" applyFont="1" applyBorder="1" applyAlignment="1">
      <alignment horizontal="center" vertical="center"/>
    </xf>
    <xf numFmtId="41" fontId="72" fillId="0" borderId="6" xfId="20" applyNumberFormat="1" applyFont="1" applyBorder="1" applyAlignment="1">
      <alignment horizontal="center" vertical="center"/>
    </xf>
    <xf numFmtId="41" fontId="72" fillId="0" borderId="9" xfId="20" applyNumberFormat="1" applyFont="1" applyBorder="1" applyAlignment="1">
      <alignment horizontal="center" vertical="center"/>
    </xf>
    <xf numFmtId="41" fontId="72" fillId="0" borderId="6" xfId="20" applyNumberFormat="1" applyFont="1" applyBorder="1" applyAlignment="1">
      <alignment horizontal="center" vertical="center"/>
    </xf>
    <xf numFmtId="41" fontId="72" fillId="0" borderId="9" xfId="20" applyNumberFormat="1" applyFont="1" applyBorder="1" applyAlignment="1">
      <alignment horizontal="center" vertical="center"/>
    </xf>
    <xf numFmtId="41" fontId="72" fillId="0" borderId="6" xfId="20" applyNumberFormat="1" applyFont="1" applyBorder="1" applyAlignment="1">
      <alignment horizontal="center" vertical="center"/>
    </xf>
    <xf numFmtId="41" fontId="72" fillId="0" borderId="9" xfId="20" applyNumberFormat="1" applyFont="1" applyBorder="1" applyAlignment="1">
      <alignment horizontal="center" vertical="center"/>
    </xf>
    <xf numFmtId="41" fontId="72" fillId="0" borderId="6" xfId="20" applyNumberFormat="1" applyFont="1" applyBorder="1" applyAlignment="1">
      <alignment horizontal="center" vertical="center"/>
    </xf>
    <xf numFmtId="41" fontId="72" fillId="0" borderId="9" xfId="20" applyNumberFormat="1" applyFont="1" applyBorder="1" applyAlignment="1">
      <alignment horizontal="center" vertical="center"/>
    </xf>
    <xf numFmtId="41" fontId="72" fillId="0" borderId="6" xfId="20" applyNumberFormat="1" applyFont="1" applyBorder="1" applyAlignment="1">
      <alignment horizontal="center" vertical="center"/>
    </xf>
    <xf numFmtId="41" fontId="72" fillId="0" borderId="9" xfId="20" applyNumberFormat="1" applyFont="1" applyBorder="1" applyAlignment="1">
      <alignment horizontal="center" vertical="center"/>
    </xf>
    <xf numFmtId="41" fontId="72" fillId="0" borderId="6" xfId="20" applyNumberFormat="1" applyFont="1" applyBorder="1" applyAlignment="1">
      <alignment horizontal="center" vertical="center"/>
    </xf>
    <xf numFmtId="41" fontId="72" fillId="0" borderId="9" xfId="20" applyNumberFormat="1" applyFont="1" applyBorder="1" applyAlignment="1">
      <alignment horizontal="center" vertical="center"/>
    </xf>
    <xf numFmtId="41" fontId="72" fillId="0" borderId="6" xfId="20" applyNumberFormat="1" applyFont="1" applyBorder="1" applyAlignment="1">
      <alignment horizontal="center" vertical="center"/>
    </xf>
    <xf numFmtId="41" fontId="72" fillId="0" borderId="9" xfId="20" applyNumberFormat="1" applyFont="1" applyBorder="1" applyAlignment="1">
      <alignment horizontal="center" vertical="center"/>
    </xf>
    <xf numFmtId="41" fontId="72" fillId="0" borderId="22" xfId="20" applyNumberFormat="1" applyFont="1" applyBorder="1" applyAlignment="1">
      <alignment horizontal="center" vertical="center"/>
    </xf>
    <xf numFmtId="41" fontId="72" fillId="0" borderId="99" xfId="20" applyNumberFormat="1" applyFont="1" applyBorder="1" applyAlignment="1">
      <alignment horizontal="center" vertical="center"/>
    </xf>
    <xf numFmtId="41" fontId="72" fillId="0" borderId="22" xfId="20" applyNumberFormat="1" applyFont="1" applyBorder="1" applyAlignment="1">
      <alignment horizontal="center" vertical="center"/>
    </xf>
    <xf numFmtId="41" fontId="72" fillId="0" borderId="99" xfId="20" applyNumberFormat="1" applyFont="1" applyBorder="1" applyAlignment="1">
      <alignment horizontal="center" vertical="center"/>
    </xf>
    <xf numFmtId="41" fontId="72" fillId="22" borderId="12" xfId="20" applyNumberFormat="1" applyFont="1" applyFill="1" applyBorder="1" applyAlignment="1">
      <alignment horizontal="center" vertical="center" wrapText="1"/>
    </xf>
    <xf numFmtId="41" fontId="72" fillId="22" borderId="12" xfId="20" applyFont="1" applyFill="1" applyBorder="1" applyAlignment="1">
      <alignment horizontal="center" vertical="center" wrapText="1"/>
    </xf>
    <xf numFmtId="0" fontId="171" fillId="0" borderId="0" xfId="0" applyFont="1"/>
    <xf numFmtId="0" fontId="171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41" fontId="171" fillId="0" borderId="0" xfId="0" applyNumberFormat="1" applyFont="1"/>
    <xf numFmtId="0" fontId="171" fillId="0" borderId="0" xfId="0" applyFont="1" applyAlignment="1">
      <alignment horizontal="center"/>
    </xf>
    <xf numFmtId="41" fontId="140" fillId="0" borderId="0" xfId="2" applyFont="1" applyBorder="1" applyAlignment="1">
      <alignment horizontal="left" vertical="center"/>
    </xf>
    <xf numFmtId="0" fontId="177" fillId="0" borderId="0" xfId="5" applyFont="1" applyAlignment="1">
      <alignment horizontal="center" vertical="center"/>
    </xf>
    <xf numFmtId="41" fontId="175" fillId="0" borderId="0" xfId="2" applyFont="1" applyFill="1" applyAlignment="1">
      <alignment horizontal="left" vertical="center"/>
    </xf>
    <xf numFmtId="0" fontId="179" fillId="0" borderId="0" xfId="0" applyFont="1"/>
    <xf numFmtId="0" fontId="177" fillId="0" borderId="0" xfId="5" applyFont="1" applyFill="1" applyAlignment="1">
      <alignment horizontal="center" vertical="center"/>
    </xf>
    <xf numFmtId="0" fontId="152" fillId="2" borderId="12" xfId="2" applyNumberFormat="1" applyFont="1" applyFill="1" applyBorder="1" applyAlignment="1">
      <alignment horizontal="center" vertical="center" shrinkToFit="1"/>
    </xf>
    <xf numFmtId="176" fontId="162" fillId="0" borderId="12" xfId="2" applyNumberFormat="1" applyFont="1" applyBorder="1" applyAlignment="1">
      <alignment horizontal="center" vertical="center" shrinkToFit="1"/>
    </xf>
    <xf numFmtId="176" fontId="162" fillId="0" borderId="12" xfId="0" applyNumberFormat="1" applyFont="1" applyBorder="1" applyAlignment="1">
      <alignment horizontal="center" vertical="center"/>
    </xf>
    <xf numFmtId="176" fontId="162" fillId="0" borderId="32" xfId="3" applyNumberFormat="1" applyFont="1" applyBorder="1" applyAlignment="1">
      <alignment vertical="center"/>
    </xf>
    <xf numFmtId="176" fontId="162" fillId="0" borderId="32" xfId="3" applyNumberFormat="1" applyFont="1" applyFill="1" applyBorder="1" applyAlignment="1">
      <alignment vertical="center"/>
    </xf>
    <xf numFmtId="0" fontId="161" fillId="0" borderId="157" xfId="0" applyFont="1" applyFill="1" applyBorder="1" applyAlignment="1">
      <alignment horizontal="center" vertical="center"/>
    </xf>
    <xf numFmtId="41" fontId="162" fillId="0" borderId="22" xfId="2" applyFont="1" applyBorder="1" applyAlignment="1">
      <alignment horizontal="center" vertical="center"/>
    </xf>
    <xf numFmtId="0" fontId="172" fillId="0" borderId="0" xfId="5" applyFont="1" applyFill="1" applyAlignment="1">
      <alignment horizontal="center" vertical="center"/>
    </xf>
    <xf numFmtId="0" fontId="172" fillId="0" borderId="0" xfId="5" applyFont="1" applyFill="1" applyAlignment="1">
      <alignment horizontal="left" vertical="center"/>
    </xf>
    <xf numFmtId="0" fontId="90" fillId="0" borderId="0" xfId="5" applyFont="1" applyAlignment="1">
      <alignment horizontal="center" vertical="center"/>
    </xf>
    <xf numFmtId="41" fontId="73" fillId="0" borderId="0" xfId="5" applyNumberFormat="1" applyFont="1" applyAlignment="1">
      <alignment horizontal="center" vertical="center"/>
    </xf>
    <xf numFmtId="41" fontId="72" fillId="0" borderId="0" xfId="5" applyNumberFormat="1" applyFont="1"/>
    <xf numFmtId="0" fontId="72" fillId="0" borderId="0" xfId="5" applyFont="1" applyAlignment="1">
      <alignment horizontal="center" vertical="center"/>
    </xf>
    <xf numFmtId="0" fontId="73" fillId="0" borderId="0" xfId="5" applyFont="1" applyAlignment="1">
      <alignment horizontal="center" vertical="center"/>
    </xf>
    <xf numFmtId="0" fontId="100" fillId="0" borderId="0" xfId="5" applyFont="1" applyAlignment="1">
      <alignment horizontal="center" vertical="center"/>
    </xf>
    <xf numFmtId="0" fontId="71" fillId="0" borderId="0" xfId="5" applyFont="1" applyAlignment="1">
      <alignment horizontal="center" vertical="center"/>
    </xf>
    <xf numFmtId="0" fontId="180" fillId="0" borderId="0" xfId="5" applyFont="1"/>
    <xf numFmtId="41" fontId="73" fillId="0" borderId="0" xfId="5" applyNumberFormat="1" applyFont="1" applyAlignment="1">
      <alignment horizontal="left"/>
    </xf>
    <xf numFmtId="0" fontId="67" fillId="0" borderId="0" xfId="5" applyFont="1" applyAlignment="1">
      <alignment horizontal="center"/>
    </xf>
    <xf numFmtId="0" fontId="107" fillId="0" borderId="0" xfId="5" applyFont="1"/>
    <xf numFmtId="0" fontId="90" fillId="2" borderId="12" xfId="5" applyFont="1" applyFill="1" applyBorder="1" applyAlignment="1" applyProtection="1">
      <alignment horizontal="center" vertical="center"/>
    </xf>
    <xf numFmtId="199" fontId="72" fillId="0" borderId="12" xfId="5" applyNumberFormat="1" applyFont="1" applyBorder="1" applyAlignment="1" applyProtection="1">
      <alignment horizontal="center" vertical="center"/>
    </xf>
    <xf numFmtId="0" fontId="72" fillId="0" borderId="0" xfId="5" applyFont="1" applyAlignment="1">
      <alignment vertical="center"/>
    </xf>
    <xf numFmtId="41" fontId="72" fillId="0" borderId="0" xfId="2" applyFont="1" applyAlignment="1">
      <alignment horizontal="center" vertical="center"/>
    </xf>
    <xf numFmtId="0" fontId="181" fillId="0" borderId="0" xfId="5" applyFont="1" applyAlignment="1"/>
    <xf numFmtId="0" fontId="73" fillId="0" borderId="0" xfId="5" applyFont="1" applyAlignment="1">
      <alignment horizontal="center"/>
    </xf>
    <xf numFmtId="41" fontId="68" fillId="0" borderId="0" xfId="2" applyFont="1" applyAlignment="1">
      <alignment horizontal="center" vertical="center"/>
    </xf>
    <xf numFmtId="0" fontId="95" fillId="0" borderId="0" xfId="5" applyFont="1" applyAlignment="1" applyProtection="1">
      <alignment horizontal="left" vertical="center"/>
      <protection locked="0"/>
    </xf>
    <xf numFmtId="0" fontId="172" fillId="0" borderId="0" xfId="5" applyFont="1" applyAlignment="1" applyProtection="1">
      <alignment horizontal="center" vertical="center"/>
      <protection locked="0"/>
    </xf>
    <xf numFmtId="0" fontId="90" fillId="0" borderId="0" xfId="5" applyFont="1" applyAlignment="1" applyProtection="1">
      <alignment horizontal="left" vertical="center"/>
      <protection locked="0"/>
    </xf>
    <xf numFmtId="0" fontId="73" fillId="0" borderId="0" xfId="5" applyFont="1" applyAlignment="1" applyProtection="1">
      <alignment horizontal="left"/>
      <protection locked="0"/>
    </xf>
    <xf numFmtId="41" fontId="172" fillId="0" borderId="0" xfId="5" applyNumberFormat="1" applyFont="1" applyAlignment="1">
      <alignment horizontal="center" vertical="center"/>
    </xf>
    <xf numFmtId="0" fontId="73" fillId="0" borderId="0" xfId="5" applyFont="1"/>
    <xf numFmtId="176" fontId="38" fillId="0" borderId="12" xfId="2" applyNumberFormat="1" applyFont="1" applyBorder="1" applyAlignment="1">
      <alignment horizontal="center" vertical="center" shrinkToFit="1"/>
    </xf>
    <xf numFmtId="187" fontId="38" fillId="23" borderId="12" xfId="2" applyNumberFormat="1" applyFont="1" applyFill="1" applyBorder="1" applyAlignment="1">
      <alignment horizontal="center" vertical="center" shrinkToFit="1"/>
    </xf>
    <xf numFmtId="41" fontId="87" fillId="0" borderId="148" xfId="2" applyFont="1" applyBorder="1" applyAlignment="1">
      <alignment horizontal="center" vertical="center"/>
    </xf>
    <xf numFmtId="41" fontId="87" fillId="0" borderId="149" xfId="2" applyFont="1" applyBorder="1" applyAlignment="1">
      <alignment horizontal="center" vertical="center"/>
    </xf>
    <xf numFmtId="41" fontId="87" fillId="0" borderId="150" xfId="2" applyFont="1" applyBorder="1" applyAlignment="1">
      <alignment horizontal="center" vertical="center"/>
    </xf>
    <xf numFmtId="41" fontId="87" fillId="0" borderId="151" xfId="2" applyFont="1" applyBorder="1" applyAlignment="1">
      <alignment horizontal="center" vertical="center"/>
    </xf>
    <xf numFmtId="194" fontId="87" fillId="27" borderId="166" xfId="11" applyNumberFormat="1" applyFont="1" applyFill="1" applyBorder="1" applyAlignment="1">
      <alignment vertical="center"/>
    </xf>
    <xf numFmtId="180" fontId="87" fillId="0" borderId="144" xfId="19" applyNumberFormat="1" applyFont="1" applyFill="1" applyBorder="1" applyAlignment="1">
      <alignment vertical="center"/>
    </xf>
    <xf numFmtId="41" fontId="87" fillId="0" borderId="143" xfId="3" applyFont="1" applyBorder="1" applyAlignment="1">
      <alignment horizontal="center" vertical="center"/>
    </xf>
    <xf numFmtId="194" fontId="87" fillId="27" borderId="19" xfId="11" applyNumberFormat="1" applyFont="1" applyFill="1" applyBorder="1" applyAlignment="1">
      <alignment vertical="center"/>
    </xf>
    <xf numFmtId="180" fontId="87" fillId="0" borderId="24" xfId="19" applyNumberFormat="1" applyFont="1" applyFill="1" applyBorder="1" applyAlignment="1">
      <alignment vertical="center"/>
    </xf>
    <xf numFmtId="41" fontId="87" fillId="0" borderId="2" xfId="3" applyFont="1" applyBorder="1" applyAlignment="1">
      <alignment horizontal="center" vertical="center"/>
    </xf>
    <xf numFmtId="194" fontId="87" fillId="27" borderId="23" xfId="11" applyNumberFormat="1" applyFont="1" applyFill="1" applyBorder="1" applyAlignment="1">
      <alignment vertical="center"/>
    </xf>
    <xf numFmtId="180" fontId="87" fillId="0" borderId="14" xfId="19" applyNumberFormat="1" applyFont="1" applyFill="1" applyBorder="1" applyAlignment="1">
      <alignment vertical="center"/>
    </xf>
    <xf numFmtId="41" fontId="87" fillId="0" borderId="3" xfId="3" applyFont="1" applyBorder="1" applyAlignment="1">
      <alignment horizontal="center" vertical="center"/>
    </xf>
    <xf numFmtId="180" fontId="87" fillId="0" borderId="57" xfId="19" applyNumberFormat="1" applyFont="1" applyFill="1" applyBorder="1" applyAlignment="1">
      <alignment vertical="center"/>
    </xf>
    <xf numFmtId="180" fontId="87" fillId="0" borderId="20" xfId="19" applyNumberFormat="1" applyFont="1" applyFill="1" applyBorder="1" applyAlignment="1">
      <alignment vertical="center"/>
    </xf>
    <xf numFmtId="41" fontId="87" fillId="0" borderId="19" xfId="3" applyFont="1" applyBorder="1" applyAlignment="1">
      <alignment horizontal="center" vertical="center"/>
    </xf>
    <xf numFmtId="180" fontId="87" fillId="0" borderId="53" xfId="19" applyNumberFormat="1" applyFont="1" applyFill="1" applyBorder="1" applyAlignment="1">
      <alignment vertical="center"/>
    </xf>
    <xf numFmtId="41" fontId="87" fillId="0" borderId="22" xfId="3" applyFont="1" applyBorder="1" applyAlignment="1">
      <alignment horizontal="center" vertical="center"/>
    </xf>
    <xf numFmtId="194" fontId="87" fillId="0" borderId="57" xfId="19" applyNumberFormat="1" applyFont="1" applyBorder="1" applyAlignment="1">
      <alignment vertical="center"/>
    </xf>
    <xf numFmtId="194" fontId="87" fillId="0" borderId="256" xfId="19" applyNumberFormat="1" applyFont="1" applyBorder="1" applyAlignment="1">
      <alignment vertical="center"/>
    </xf>
    <xf numFmtId="41" fontId="87" fillId="0" borderId="16" xfId="13" applyFont="1" applyBorder="1">
      <alignment vertical="center"/>
    </xf>
    <xf numFmtId="180" fontId="87" fillId="0" borderId="16" xfId="19" applyNumberFormat="1" applyFont="1" applyFill="1" applyBorder="1" applyAlignment="1">
      <alignment vertical="center"/>
    </xf>
    <xf numFmtId="41" fontId="87" fillId="0" borderId="20" xfId="13" applyFont="1" applyBorder="1">
      <alignment vertical="center"/>
    </xf>
    <xf numFmtId="41" fontId="87" fillId="0" borderId="36" xfId="13" applyFont="1" applyBorder="1">
      <alignment vertical="center"/>
    </xf>
    <xf numFmtId="180" fontId="87" fillId="0" borderId="36" xfId="19" applyNumberFormat="1" applyFont="1" applyFill="1" applyBorder="1" applyAlignment="1">
      <alignment vertical="center"/>
    </xf>
    <xf numFmtId="41" fontId="87" fillId="0" borderId="23" xfId="3" applyFont="1" applyBorder="1" applyAlignment="1">
      <alignment horizontal="center" vertical="center"/>
    </xf>
    <xf numFmtId="41" fontId="87" fillId="0" borderId="148" xfId="3" applyFont="1" applyBorder="1" applyAlignment="1">
      <alignment horizontal="center" vertical="center"/>
    </xf>
    <xf numFmtId="41" fontId="87" fillId="0" borderId="149" xfId="3" applyFont="1" applyBorder="1" applyAlignment="1">
      <alignment horizontal="center" vertical="center"/>
    </xf>
    <xf numFmtId="41" fontId="87" fillId="0" borderId="150" xfId="3" applyFont="1" applyBorder="1" applyAlignment="1">
      <alignment horizontal="center" vertical="center"/>
    </xf>
    <xf numFmtId="41" fontId="87" fillId="0" borderId="151" xfId="3" applyFont="1" applyBorder="1" applyAlignment="1">
      <alignment horizontal="center" vertical="center"/>
    </xf>
    <xf numFmtId="0" fontId="87" fillId="0" borderId="143" xfId="0" applyFont="1" applyBorder="1" applyAlignment="1">
      <alignment horizontal="center" vertical="center"/>
    </xf>
    <xf numFmtId="194" fontId="87" fillId="0" borderId="143" xfId="19" applyNumberFormat="1" applyFont="1" applyBorder="1" applyAlignment="1">
      <alignment vertical="center"/>
    </xf>
    <xf numFmtId="180" fontId="87" fillId="0" borderId="143" xfId="19" applyNumberFormat="1" applyFont="1" applyFill="1" applyBorder="1" applyAlignment="1">
      <alignment vertical="center"/>
    </xf>
    <xf numFmtId="194" fontId="87" fillId="0" borderId="2" xfId="19" applyNumberFormat="1" applyFont="1" applyBorder="1" applyAlignment="1">
      <alignment vertical="center"/>
    </xf>
    <xf numFmtId="180" fontId="87" fillId="0" borderId="2" xfId="19" applyNumberFormat="1" applyFont="1" applyFill="1" applyBorder="1" applyAlignment="1">
      <alignment vertical="center"/>
    </xf>
    <xf numFmtId="194" fontId="87" fillId="0" borderId="3" xfId="19" applyNumberFormat="1" applyFont="1" applyBorder="1" applyAlignment="1">
      <alignment vertical="center"/>
    </xf>
    <xf numFmtId="180" fontId="87" fillId="0" borderId="3" xfId="19" applyNumberFormat="1" applyFont="1" applyFill="1" applyBorder="1" applyAlignment="1">
      <alignment vertical="center"/>
    </xf>
    <xf numFmtId="194" fontId="87" fillId="0" borderId="2" xfId="19" applyNumberFormat="1" applyFont="1" applyFill="1" applyBorder="1" applyAlignment="1">
      <alignment horizontal="center" vertical="center"/>
    </xf>
    <xf numFmtId="194" fontId="139" fillId="0" borderId="2" xfId="19" applyNumberFormat="1" applyFont="1" applyFill="1" applyBorder="1" applyAlignment="1">
      <alignment horizontal="center" vertical="center"/>
    </xf>
    <xf numFmtId="180" fontId="139" fillId="0" borderId="2" xfId="19" applyNumberFormat="1" applyFont="1" applyFill="1" applyBorder="1" applyAlignment="1">
      <alignment vertical="center"/>
    </xf>
    <xf numFmtId="194" fontId="139" fillId="0" borderId="3" xfId="19" applyNumberFormat="1" applyFont="1" applyFill="1" applyBorder="1" applyAlignment="1">
      <alignment horizontal="center" vertical="center"/>
    </xf>
    <xf numFmtId="180" fontId="139" fillId="0" borderId="3" xfId="19" applyNumberFormat="1" applyFont="1" applyFill="1" applyBorder="1" applyAlignment="1">
      <alignment vertical="center"/>
    </xf>
    <xf numFmtId="0" fontId="87" fillId="0" borderId="23" xfId="0" applyFont="1" applyBorder="1" applyAlignment="1">
      <alignment horizontal="center" vertical="center"/>
    </xf>
    <xf numFmtId="0" fontId="87" fillId="0" borderId="19" xfId="0" applyFont="1" applyBorder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0" fontId="57" fillId="3" borderId="25" xfId="0" applyFont="1" applyFill="1" applyBorder="1" applyAlignment="1">
      <alignment horizontal="center" vertical="center"/>
    </xf>
    <xf numFmtId="0" fontId="57" fillId="3" borderId="26" xfId="0" applyFont="1" applyFill="1" applyBorder="1" applyAlignment="1">
      <alignment horizontal="center" vertical="center"/>
    </xf>
    <xf numFmtId="180" fontId="87" fillId="0" borderId="38" xfId="0" applyNumberFormat="1" applyFont="1" applyBorder="1" applyAlignment="1">
      <alignment horizontal="center" vertical="center"/>
    </xf>
    <xf numFmtId="180" fontId="87" fillId="3" borderId="34" xfId="0" applyNumberFormat="1" applyFont="1" applyFill="1" applyBorder="1" applyAlignment="1">
      <alignment horizontal="center" vertical="center"/>
    </xf>
    <xf numFmtId="41" fontId="87" fillId="0" borderId="2" xfId="20" applyFont="1" applyBorder="1" applyAlignment="1">
      <alignment horizontal="center" vertical="center" shrinkToFit="1"/>
    </xf>
    <xf numFmtId="41" fontId="87" fillId="0" borderId="9" xfId="2" applyFont="1" applyFill="1" applyBorder="1" applyAlignment="1">
      <alignment horizontal="center" vertical="center" shrinkToFit="1"/>
    </xf>
    <xf numFmtId="41" fontId="87" fillId="2" borderId="143" xfId="2" applyFont="1" applyFill="1" applyBorder="1" applyAlignment="1">
      <alignment horizontal="center" vertical="center" shrinkToFit="1"/>
    </xf>
    <xf numFmtId="41" fontId="87" fillId="2" borderId="145" xfId="2" applyFont="1" applyFill="1" applyBorder="1" applyAlignment="1">
      <alignment horizontal="center" vertical="center" shrinkToFit="1"/>
    </xf>
    <xf numFmtId="41" fontId="87" fillId="0" borderId="118" xfId="2" applyFont="1" applyBorder="1" applyAlignment="1">
      <alignment vertical="center"/>
    </xf>
    <xf numFmtId="41" fontId="87" fillId="2" borderId="57" xfId="2" applyFont="1" applyFill="1" applyBorder="1" applyAlignment="1">
      <alignment horizontal="center" vertical="center" shrinkToFit="1"/>
    </xf>
    <xf numFmtId="41" fontId="87" fillId="2" borderId="18" xfId="2" applyFont="1" applyFill="1" applyBorder="1" applyAlignment="1">
      <alignment horizontal="center" vertical="center" shrinkToFit="1"/>
    </xf>
    <xf numFmtId="41" fontId="87" fillId="2" borderId="144" xfId="2" applyFont="1" applyFill="1" applyBorder="1" applyAlignment="1">
      <alignment horizontal="center" vertical="center" shrinkToFit="1"/>
    </xf>
    <xf numFmtId="0" fontId="94" fillId="0" borderId="64" xfId="0" applyFont="1" applyBorder="1" applyAlignment="1">
      <alignment horizontal="center" vertical="center"/>
    </xf>
    <xf numFmtId="41" fontId="183" fillId="2" borderId="6" xfId="2" applyFont="1" applyFill="1" applyBorder="1" applyAlignment="1">
      <alignment vertical="center"/>
    </xf>
    <xf numFmtId="41" fontId="97" fillId="2" borderId="6" xfId="2" applyFont="1" applyFill="1" applyBorder="1" applyAlignment="1">
      <alignment vertical="center"/>
    </xf>
    <xf numFmtId="41" fontId="97" fillId="2" borderId="59" xfId="2" applyFont="1" applyFill="1" applyBorder="1" applyAlignment="1">
      <alignment vertical="center"/>
    </xf>
    <xf numFmtId="41" fontId="97" fillId="2" borderId="94" xfId="2" applyFont="1" applyFill="1" applyBorder="1" applyAlignment="1">
      <alignment vertical="center"/>
    </xf>
    <xf numFmtId="41" fontId="97" fillId="0" borderId="6" xfId="2" applyFont="1" applyFill="1" applyBorder="1" applyAlignment="1">
      <alignment vertical="center"/>
    </xf>
    <xf numFmtId="41" fontId="97" fillId="0" borderId="59" xfId="2" applyFont="1" applyFill="1" applyBorder="1" applyAlignment="1">
      <alignment vertical="center"/>
    </xf>
    <xf numFmtId="41" fontId="97" fillId="0" borderId="46" xfId="2" applyFont="1" applyFill="1" applyBorder="1" applyAlignment="1">
      <alignment vertical="center"/>
    </xf>
    <xf numFmtId="41" fontId="97" fillId="0" borderId="2" xfId="2" applyFont="1" applyBorder="1" applyAlignment="1">
      <alignment vertical="center"/>
    </xf>
    <xf numFmtId="41" fontId="97" fillId="0" borderId="2" xfId="20" applyFont="1" applyBorder="1" applyAlignment="1">
      <alignment vertical="center"/>
    </xf>
    <xf numFmtId="41" fontId="97" fillId="0" borderId="30" xfId="20" applyFont="1" applyBorder="1" applyAlignment="1">
      <alignment vertical="center"/>
    </xf>
    <xf numFmtId="41" fontId="97" fillId="0" borderId="46" xfId="20" applyFont="1" applyFill="1" applyBorder="1" applyAlignment="1">
      <alignment horizontal="right" vertical="center"/>
    </xf>
    <xf numFmtId="41" fontId="97" fillId="0" borderId="46" xfId="20" applyFont="1" applyFill="1" applyBorder="1" applyAlignment="1">
      <alignment horizontal="center" vertical="center"/>
    </xf>
    <xf numFmtId="41" fontId="97" fillId="0" borderId="50" xfId="2" applyFont="1" applyBorder="1" applyAlignment="1">
      <alignment vertical="center"/>
    </xf>
    <xf numFmtId="41" fontId="97" fillId="0" borderId="122" xfId="2" applyFont="1" applyBorder="1" applyAlignment="1">
      <alignment vertical="center"/>
    </xf>
    <xf numFmtId="41" fontId="97" fillId="0" borderId="50" xfId="20" applyFont="1" applyBorder="1" applyAlignment="1">
      <alignment vertical="center"/>
    </xf>
    <xf numFmtId="41" fontId="97" fillId="0" borderId="107" xfId="20" applyFont="1" applyBorder="1" applyAlignment="1">
      <alignment vertical="center"/>
    </xf>
    <xf numFmtId="41" fontId="97" fillId="0" borderId="51" xfId="20" applyFont="1" applyBorder="1" applyAlignment="1">
      <alignment horizontal="center" vertical="center" shrinkToFit="1"/>
    </xf>
    <xf numFmtId="41" fontId="87" fillId="0" borderId="5" xfId="20" applyFont="1" applyBorder="1" applyAlignment="1">
      <alignment horizontal="center" vertical="center" shrinkToFit="1"/>
    </xf>
    <xf numFmtId="41" fontId="87" fillId="35" borderId="12" xfId="2" applyNumberFormat="1" applyFont="1" applyFill="1" applyBorder="1" applyAlignment="1">
      <alignment horizontal="center" vertical="center" shrinkToFit="1"/>
    </xf>
    <xf numFmtId="41" fontId="87" fillId="0" borderId="20" xfId="2" applyNumberFormat="1" applyFont="1" applyFill="1" applyBorder="1" applyAlignment="1">
      <alignment horizontal="center" vertical="center" shrinkToFit="1"/>
    </xf>
    <xf numFmtId="41" fontId="87" fillId="35" borderId="8" xfId="2" applyNumberFormat="1" applyFont="1" applyFill="1" applyBorder="1" applyAlignment="1">
      <alignment horizontal="center" vertical="center" shrinkToFit="1"/>
    </xf>
    <xf numFmtId="0" fontId="114" fillId="6" borderId="3" xfId="0" applyFont="1" applyFill="1" applyBorder="1" applyAlignment="1">
      <alignment horizontal="center" vertical="center"/>
    </xf>
    <xf numFmtId="41" fontId="87" fillId="2" borderId="59" xfId="2" applyFont="1" applyFill="1" applyBorder="1" applyAlignment="1">
      <alignment horizontal="center" vertical="center" shrinkToFit="1"/>
    </xf>
    <xf numFmtId="41" fontId="183" fillId="0" borderId="2" xfId="20" applyFont="1" applyBorder="1" applyAlignment="1">
      <alignment vertical="center"/>
    </xf>
    <xf numFmtId="41" fontId="87" fillId="35" borderId="70" xfId="2" applyNumberFormat="1" applyFont="1" applyFill="1" applyBorder="1" applyAlignment="1">
      <alignment horizontal="center" vertical="center" shrinkToFit="1"/>
    </xf>
    <xf numFmtId="178" fontId="100" fillId="18" borderId="24" xfId="3" applyNumberFormat="1" applyFont="1" applyFill="1" applyBorder="1" applyAlignment="1">
      <alignment horizontal="right" vertical="center"/>
    </xf>
    <xf numFmtId="41" fontId="87" fillId="2" borderId="37" xfId="2" applyFont="1" applyFill="1" applyBorder="1" applyAlignment="1">
      <alignment horizontal="center" vertical="center" shrinkToFit="1"/>
    </xf>
    <xf numFmtId="41" fontId="87" fillId="0" borderId="9" xfId="3" applyFont="1" applyBorder="1" applyAlignment="1">
      <alignment horizontal="center" vertical="center" wrapText="1"/>
    </xf>
    <xf numFmtId="41" fontId="87" fillId="0" borderId="2" xfId="2" applyNumberFormat="1" applyFont="1" applyFill="1" applyBorder="1" applyAlignment="1">
      <alignment horizontal="center" vertical="center" shrinkToFit="1"/>
    </xf>
    <xf numFmtId="41" fontId="87" fillId="0" borderId="34" xfId="20" applyFont="1" applyBorder="1" applyAlignment="1">
      <alignment horizontal="center" vertical="center" shrinkToFit="1"/>
    </xf>
    <xf numFmtId="41" fontId="87" fillId="35" borderId="7" xfId="2" applyNumberFormat="1" applyFont="1" applyFill="1" applyBorder="1" applyAlignment="1">
      <alignment horizontal="center" vertical="center" shrinkToFit="1"/>
    </xf>
    <xf numFmtId="41" fontId="87" fillId="0" borderId="2" xfId="20" applyFont="1" applyFill="1" applyBorder="1" applyAlignment="1">
      <alignment horizontal="center" vertical="center" shrinkToFit="1"/>
    </xf>
    <xf numFmtId="41" fontId="87" fillId="0" borderId="29" xfId="20" applyFont="1" applyFill="1" applyBorder="1" applyAlignment="1">
      <alignment horizontal="center" vertical="center" shrinkToFit="1"/>
    </xf>
    <xf numFmtId="41" fontId="100" fillId="0" borderId="3" xfId="3" applyFont="1" applyBorder="1" applyAlignment="1">
      <alignment horizontal="right" vertical="center"/>
    </xf>
    <xf numFmtId="41" fontId="87" fillId="2" borderId="58" xfId="2" applyFont="1" applyFill="1" applyBorder="1" applyAlignment="1">
      <alignment horizontal="center" vertical="center" shrinkToFit="1"/>
    </xf>
    <xf numFmtId="41" fontId="87" fillId="24" borderId="2" xfId="20" applyFont="1" applyFill="1" applyBorder="1" applyAlignment="1">
      <alignment horizontal="center" vertical="center" shrinkToFit="1"/>
    </xf>
    <xf numFmtId="0" fontId="107" fillId="0" borderId="0" xfId="0" applyFont="1" applyAlignment="1">
      <alignment horizontal="center"/>
    </xf>
    <xf numFmtId="178" fontId="100" fillId="6" borderId="24" xfId="3" applyNumberFormat="1" applyFont="1" applyFill="1" applyBorder="1" applyAlignment="1">
      <alignment horizontal="right" vertical="center"/>
    </xf>
    <xf numFmtId="178" fontId="100" fillId="18" borderId="2" xfId="3" applyNumberFormat="1" applyFont="1" applyFill="1" applyBorder="1" applyAlignment="1">
      <alignment horizontal="right" vertical="center"/>
    </xf>
    <xf numFmtId="178" fontId="100" fillId="6" borderId="2" xfId="3" applyNumberFormat="1" applyFont="1" applyFill="1" applyBorder="1" applyAlignment="1">
      <alignment horizontal="right" vertical="center"/>
    </xf>
    <xf numFmtId="41" fontId="87" fillId="34" borderId="21" xfId="2" applyFont="1" applyFill="1" applyBorder="1" applyAlignment="1">
      <alignment horizontal="center" vertical="center" shrinkToFit="1"/>
    </xf>
    <xf numFmtId="176" fontId="87" fillId="21" borderId="34" xfId="2" applyNumberFormat="1" applyFont="1" applyFill="1" applyBorder="1" applyAlignment="1">
      <alignment horizontal="center" vertical="center" shrinkToFit="1"/>
    </xf>
    <xf numFmtId="180" fontId="87" fillId="3" borderId="37" xfId="0" applyNumberFormat="1" applyFont="1" applyFill="1" applyBorder="1" applyAlignment="1">
      <alignment horizontal="center" vertical="center"/>
    </xf>
    <xf numFmtId="41" fontId="100" fillId="6" borderId="2" xfId="3" applyFont="1" applyFill="1" applyBorder="1" applyAlignment="1">
      <alignment horizontal="right" vertical="center"/>
    </xf>
    <xf numFmtId="41" fontId="183" fillId="0" borderId="2" xfId="20" applyFont="1" applyFill="1" applyBorder="1" applyAlignment="1">
      <alignment vertical="center"/>
    </xf>
    <xf numFmtId="180" fontId="87" fillId="4" borderId="75" xfId="0" applyNumberFormat="1" applyFont="1" applyFill="1" applyBorder="1" applyAlignment="1">
      <alignment horizontal="center" vertical="center"/>
    </xf>
    <xf numFmtId="41" fontId="87" fillId="0" borderId="118" xfId="2" applyFont="1" applyBorder="1" applyAlignment="1">
      <alignment horizontal="center" vertical="center" wrapText="1"/>
    </xf>
    <xf numFmtId="41" fontId="87" fillId="0" borderId="156" xfId="20" applyFont="1" applyFill="1" applyBorder="1" applyAlignment="1">
      <alignment horizontal="center" vertical="center" shrinkToFit="1"/>
    </xf>
    <xf numFmtId="41" fontId="97" fillId="0" borderId="2" xfId="20" applyFont="1" applyFill="1" applyBorder="1" applyAlignment="1">
      <alignment horizontal="center" vertical="center"/>
    </xf>
    <xf numFmtId="41" fontId="87" fillId="36" borderId="87" xfId="2" applyNumberFormat="1" applyFont="1" applyFill="1" applyBorder="1" applyAlignment="1">
      <alignment horizontal="center" vertical="center" shrinkToFit="1"/>
    </xf>
    <xf numFmtId="180" fontId="87" fillId="3" borderId="20" xfId="0" applyNumberFormat="1" applyFont="1" applyFill="1" applyBorder="1" applyAlignment="1">
      <alignment horizontal="center" vertical="center"/>
    </xf>
    <xf numFmtId="178" fontId="100" fillId="0" borderId="6" xfId="3" applyNumberFormat="1" applyFont="1" applyBorder="1" applyAlignment="1">
      <alignment horizontal="right" vertical="center"/>
    </xf>
    <xf numFmtId="178" fontId="89" fillId="24" borderId="24" xfId="20" applyNumberFormat="1" applyFont="1" applyFill="1" applyBorder="1" applyAlignment="1">
      <alignment vertical="center" shrinkToFit="1"/>
    </xf>
    <xf numFmtId="41" fontId="87" fillId="0" borderId="5" xfId="2" applyNumberFormat="1" applyFont="1" applyFill="1" applyBorder="1" applyAlignment="1">
      <alignment horizontal="center" vertical="center" shrinkToFit="1"/>
    </xf>
    <xf numFmtId="41" fontId="87" fillId="0" borderId="86" xfId="2" applyNumberFormat="1" applyFont="1" applyFill="1" applyBorder="1" applyAlignment="1">
      <alignment horizontal="center" vertical="center" shrinkToFit="1"/>
    </xf>
    <xf numFmtId="41" fontId="87" fillId="31" borderId="154" xfId="20" applyFont="1" applyFill="1" applyBorder="1" applyAlignment="1">
      <alignment horizontal="center" vertical="center" shrinkToFit="1"/>
    </xf>
    <xf numFmtId="176" fontId="87" fillId="21" borderId="2" xfId="2" applyNumberFormat="1" applyFont="1" applyFill="1" applyBorder="1" applyAlignment="1">
      <alignment horizontal="center" vertical="center" shrinkToFit="1"/>
    </xf>
    <xf numFmtId="41" fontId="87" fillId="0" borderId="152" xfId="2" applyFont="1" applyBorder="1" applyAlignment="1">
      <alignment vertical="center"/>
    </xf>
    <xf numFmtId="41" fontId="87" fillId="0" borderId="24" xfId="20" applyFont="1" applyFill="1" applyBorder="1" applyAlignment="1">
      <alignment horizontal="center" vertical="center" shrinkToFit="1"/>
    </xf>
    <xf numFmtId="180" fontId="87" fillId="3" borderId="60" xfId="0" applyNumberFormat="1" applyFont="1" applyFill="1" applyBorder="1" applyAlignment="1">
      <alignment horizontal="center" vertical="center"/>
    </xf>
    <xf numFmtId="41" fontId="87" fillId="2" borderId="6" xfId="2" applyFont="1" applyFill="1" applyBorder="1" applyAlignment="1">
      <alignment horizontal="center" vertical="center" shrinkToFit="1"/>
    </xf>
    <xf numFmtId="41" fontId="100" fillId="0" borderId="2" xfId="3" applyFont="1" applyBorder="1" applyAlignment="1">
      <alignment horizontal="right" vertical="center"/>
    </xf>
    <xf numFmtId="41" fontId="87" fillId="0" borderId="34" xfId="20" applyFont="1" applyFill="1" applyBorder="1" applyAlignment="1">
      <alignment horizontal="center" vertical="center" shrinkToFit="1"/>
    </xf>
    <xf numFmtId="178" fontId="100" fillId="20" borderId="2" xfId="3" applyNumberFormat="1" applyFont="1" applyFill="1" applyBorder="1" applyAlignment="1">
      <alignment horizontal="right" vertical="center"/>
    </xf>
    <xf numFmtId="180" fontId="87" fillId="3" borderId="19" xfId="0" applyNumberFormat="1" applyFont="1" applyFill="1" applyBorder="1" applyAlignment="1">
      <alignment horizontal="center" vertical="center"/>
    </xf>
    <xf numFmtId="41" fontId="87" fillId="31" borderId="225" xfId="20" applyFont="1" applyFill="1" applyBorder="1" applyAlignment="1">
      <alignment horizontal="center" vertical="center" shrinkToFit="1"/>
    </xf>
    <xf numFmtId="178" fontId="87" fillId="0" borderId="118" xfId="2" applyNumberFormat="1" applyFont="1" applyBorder="1" applyAlignment="1">
      <alignment vertical="center"/>
    </xf>
    <xf numFmtId="41" fontId="100" fillId="0" borderId="24" xfId="3" applyFont="1" applyBorder="1" applyAlignment="1">
      <alignment horizontal="right" vertical="center"/>
    </xf>
    <xf numFmtId="41" fontId="87" fillId="31" borderId="5" xfId="20" applyFont="1" applyFill="1" applyBorder="1" applyAlignment="1">
      <alignment horizontal="center" vertical="center" shrinkToFit="1"/>
    </xf>
    <xf numFmtId="180" fontId="87" fillId="4" borderId="1" xfId="0" applyNumberFormat="1" applyFont="1" applyFill="1" applyBorder="1" applyAlignment="1">
      <alignment horizontal="center" vertical="center"/>
    </xf>
    <xf numFmtId="41" fontId="183" fillId="0" borderId="2" xfId="20" applyFont="1" applyBorder="1" applyAlignment="1">
      <alignment horizontal="center" vertical="center"/>
    </xf>
    <xf numFmtId="178" fontId="100" fillId="19" borderId="2" xfId="3" applyNumberFormat="1" applyFont="1" applyFill="1" applyBorder="1" applyAlignment="1">
      <alignment horizontal="right" vertical="center"/>
    </xf>
    <xf numFmtId="180" fontId="87" fillId="3" borderId="2" xfId="0" applyNumberFormat="1" applyFont="1" applyFill="1" applyBorder="1" applyAlignment="1">
      <alignment horizontal="center" vertical="center"/>
    </xf>
    <xf numFmtId="41" fontId="97" fillId="0" borderId="2" xfId="20" applyFont="1" applyBorder="1" applyAlignment="1">
      <alignment horizontal="center" vertical="center" shrinkToFit="1"/>
    </xf>
    <xf numFmtId="41" fontId="183" fillId="0" borderId="5" xfId="20" applyFont="1" applyFill="1" applyBorder="1" applyAlignment="1">
      <alignment vertical="center"/>
    </xf>
    <xf numFmtId="178" fontId="100" fillId="7" borderId="2" xfId="3" applyNumberFormat="1" applyFont="1" applyFill="1" applyBorder="1" applyAlignment="1">
      <alignment horizontal="right" vertical="center"/>
    </xf>
    <xf numFmtId="176" fontId="87" fillId="21" borderId="20" xfId="2" applyNumberFormat="1" applyFont="1" applyFill="1" applyBorder="1" applyAlignment="1">
      <alignment horizontal="center" vertical="center" shrinkToFit="1"/>
    </xf>
    <xf numFmtId="180" fontId="87" fillId="0" borderId="20" xfId="0" applyNumberFormat="1" applyFont="1" applyBorder="1" applyAlignment="1">
      <alignment horizontal="center" vertical="center"/>
    </xf>
    <xf numFmtId="41" fontId="87" fillId="31" borderId="86" xfId="2" applyFont="1" applyFill="1" applyBorder="1" applyAlignment="1">
      <alignment horizontal="center" vertical="center" shrinkToFit="1"/>
    </xf>
    <xf numFmtId="41" fontId="100" fillId="18" borderId="2" xfId="3" applyFont="1" applyFill="1" applyBorder="1" applyAlignment="1">
      <alignment horizontal="right" vertical="center"/>
    </xf>
    <xf numFmtId="180" fontId="87" fillId="3" borderId="24" xfId="0" applyNumberFormat="1" applyFont="1" applyFill="1" applyBorder="1" applyAlignment="1">
      <alignment horizontal="center" vertical="center"/>
    </xf>
    <xf numFmtId="41" fontId="100" fillId="0" borderId="6" xfId="3" applyFont="1" applyBorder="1" applyAlignment="1">
      <alignment horizontal="right" vertical="center"/>
    </xf>
    <xf numFmtId="41" fontId="87" fillId="0" borderId="6" xfId="2" applyFont="1" applyFill="1" applyBorder="1" applyAlignment="1">
      <alignment horizontal="center" vertical="center" shrinkToFit="1"/>
    </xf>
    <xf numFmtId="178" fontId="100" fillId="0" borderId="24" xfId="3" applyNumberFormat="1" applyFont="1" applyBorder="1" applyAlignment="1">
      <alignment horizontal="right" vertical="center"/>
    </xf>
    <xf numFmtId="41" fontId="87" fillId="0" borderId="20" xfId="2" applyFont="1" applyBorder="1" applyAlignment="1">
      <alignment vertical="center"/>
    </xf>
    <xf numFmtId="178" fontId="100" fillId="0" borderId="2" xfId="3" applyNumberFormat="1" applyFont="1" applyBorder="1" applyAlignment="1">
      <alignment horizontal="right" vertical="center"/>
    </xf>
    <xf numFmtId="180" fontId="87" fillId="0" borderId="19" xfId="0" applyNumberFormat="1" applyFont="1" applyBorder="1" applyAlignment="1">
      <alignment horizontal="center" vertical="center"/>
    </xf>
    <xf numFmtId="41" fontId="87" fillId="35" borderId="32" xfId="2" applyNumberFormat="1" applyFont="1" applyFill="1" applyBorder="1" applyAlignment="1">
      <alignment horizontal="center" vertical="center" shrinkToFit="1"/>
    </xf>
    <xf numFmtId="176" fontId="87" fillId="10" borderId="37" xfId="2" applyNumberFormat="1" applyFont="1" applyFill="1" applyBorder="1" applyAlignment="1">
      <alignment horizontal="center" vertical="center" shrinkToFit="1"/>
    </xf>
    <xf numFmtId="41" fontId="87" fillId="0" borderId="5" xfId="20" applyFont="1" applyFill="1" applyBorder="1" applyAlignment="1">
      <alignment horizontal="center" vertical="center" shrinkToFit="1"/>
    </xf>
    <xf numFmtId="41" fontId="87" fillId="17" borderId="2" xfId="20" applyFont="1" applyFill="1" applyBorder="1" applyAlignment="1">
      <alignment vertical="center"/>
    </xf>
    <xf numFmtId="41" fontId="87" fillId="36" borderId="37" xfId="2" applyNumberFormat="1" applyFont="1" applyFill="1" applyBorder="1" applyAlignment="1">
      <alignment horizontal="center" vertical="center" shrinkToFit="1"/>
    </xf>
    <xf numFmtId="180" fontId="87" fillId="0" borderId="37" xfId="0" applyNumberFormat="1" applyFont="1" applyBorder="1" applyAlignment="1">
      <alignment horizontal="center" vertical="center"/>
    </xf>
    <xf numFmtId="41" fontId="87" fillId="2" borderId="34" xfId="20" applyFont="1" applyFill="1" applyBorder="1" applyAlignment="1">
      <alignment horizontal="center" vertical="center" shrinkToFit="1"/>
    </xf>
    <xf numFmtId="41" fontId="87" fillId="2" borderId="72" xfId="2" applyFont="1" applyFill="1" applyBorder="1" applyAlignment="1">
      <alignment horizontal="center" vertical="center" shrinkToFit="1"/>
    </xf>
    <xf numFmtId="180" fontId="87" fillId="0" borderId="23" xfId="0" applyNumberFormat="1" applyFont="1" applyBorder="1" applyAlignment="1">
      <alignment horizontal="center" vertical="center"/>
    </xf>
    <xf numFmtId="41" fontId="87" fillId="31" borderId="29" xfId="20" applyFont="1" applyFill="1" applyBorder="1" applyAlignment="1">
      <alignment horizontal="center" vertical="center" shrinkToFit="1"/>
    </xf>
    <xf numFmtId="41" fontId="97" fillId="0" borderId="5" xfId="20" applyFont="1" applyFill="1" applyBorder="1" applyAlignment="1">
      <alignment horizontal="center" vertical="center"/>
    </xf>
    <xf numFmtId="41" fontId="87" fillId="0" borderId="72" xfId="2" applyFont="1" applyFill="1" applyBorder="1" applyAlignment="1">
      <alignment horizontal="center" vertical="center" shrinkToFit="1"/>
    </xf>
    <xf numFmtId="41" fontId="87" fillId="2" borderId="9" xfId="2" applyFont="1" applyFill="1" applyBorder="1" applyAlignment="1">
      <alignment horizontal="center" vertical="center" shrinkToFit="1"/>
    </xf>
    <xf numFmtId="41" fontId="87" fillId="2" borderId="37" xfId="20" applyFont="1" applyFill="1" applyBorder="1" applyAlignment="1">
      <alignment horizontal="center" vertical="center" shrinkToFit="1"/>
    </xf>
    <xf numFmtId="180" fontId="87" fillId="0" borderId="36" xfId="0" applyNumberFormat="1" applyFont="1" applyBorder="1" applyAlignment="1">
      <alignment horizontal="center" vertical="center"/>
    </xf>
    <xf numFmtId="178" fontId="100" fillId="0" borderId="3" xfId="3" applyNumberFormat="1" applyFont="1" applyBorder="1" applyAlignment="1">
      <alignment horizontal="right" vertical="center"/>
    </xf>
    <xf numFmtId="180" fontId="87" fillId="4" borderId="16" xfId="0" applyNumberFormat="1" applyFont="1" applyFill="1" applyBorder="1" applyAlignment="1">
      <alignment horizontal="center" vertical="center"/>
    </xf>
    <xf numFmtId="176" fontId="87" fillId="21" borderId="24" xfId="2" applyNumberFormat="1" applyFont="1" applyFill="1" applyBorder="1" applyAlignment="1">
      <alignment horizontal="center" vertical="center" shrinkToFit="1"/>
    </xf>
    <xf numFmtId="41" fontId="87" fillId="31" borderId="249" xfId="20" applyFont="1" applyFill="1" applyBorder="1" applyAlignment="1">
      <alignment horizontal="center" vertical="center" shrinkToFit="1"/>
    </xf>
    <xf numFmtId="41" fontId="87" fillId="31" borderId="190" xfId="20" applyFont="1" applyFill="1" applyBorder="1" applyAlignment="1">
      <alignment horizontal="center" vertical="center" shrinkToFit="1"/>
    </xf>
    <xf numFmtId="41" fontId="87" fillId="34" borderId="246" xfId="2" applyFont="1" applyFill="1" applyBorder="1" applyAlignment="1">
      <alignment horizontal="center" vertical="center" shrinkToFit="1"/>
    </xf>
    <xf numFmtId="41" fontId="87" fillId="31" borderId="181" xfId="2" applyFont="1" applyFill="1" applyBorder="1" applyAlignment="1">
      <alignment horizontal="center" vertical="center" shrinkToFit="1"/>
    </xf>
    <xf numFmtId="41" fontId="87" fillId="0" borderId="154" xfId="20" applyFont="1" applyBorder="1" applyAlignment="1">
      <alignment horizontal="center" vertical="center" shrinkToFit="1"/>
    </xf>
    <xf numFmtId="41" fontId="87" fillId="22" borderId="29" xfId="20" applyFont="1" applyFill="1" applyBorder="1" applyAlignment="1">
      <alignment horizontal="center" vertical="center" shrinkToFit="1"/>
    </xf>
    <xf numFmtId="41" fontId="87" fillId="2" borderId="21" xfId="2" applyFont="1" applyFill="1" applyBorder="1" applyAlignment="1">
      <alignment horizontal="center" vertical="center" shrinkToFit="1"/>
    </xf>
    <xf numFmtId="41" fontId="87" fillId="0" borderId="86" xfId="2" applyFont="1" applyBorder="1" applyAlignment="1">
      <alignment horizontal="center" vertical="center" shrinkToFit="1"/>
    </xf>
    <xf numFmtId="41" fontId="87" fillId="0" borderId="130" xfId="20" applyFont="1" applyBorder="1" applyAlignment="1">
      <alignment horizontal="center" vertical="center" shrinkToFit="1"/>
    </xf>
    <xf numFmtId="41" fontId="87" fillId="22" borderId="24" xfId="20" applyFont="1" applyFill="1" applyBorder="1" applyAlignment="1">
      <alignment horizontal="center" vertical="center" shrinkToFit="1"/>
    </xf>
    <xf numFmtId="41" fontId="87" fillId="0" borderId="20" xfId="2" applyFont="1" applyBorder="1" applyAlignment="1">
      <alignment horizontal="center" vertical="center" shrinkToFit="1"/>
    </xf>
    <xf numFmtId="41" fontId="87" fillId="2" borderId="130" xfId="20" applyFont="1" applyFill="1" applyBorder="1" applyAlignment="1">
      <alignment horizontal="center" vertical="center" shrinkToFit="1"/>
    </xf>
    <xf numFmtId="41" fontId="87" fillId="2" borderId="24" xfId="20" applyFont="1" applyFill="1" applyBorder="1" applyAlignment="1">
      <alignment horizontal="center" vertical="center" shrinkToFit="1"/>
    </xf>
    <xf numFmtId="41" fontId="87" fillId="2" borderId="2" xfId="20" applyFont="1" applyFill="1" applyBorder="1" applyAlignment="1">
      <alignment horizontal="center" vertical="center" shrinkToFit="1"/>
    </xf>
    <xf numFmtId="41" fontId="87" fillId="2" borderId="19" xfId="20" applyFont="1" applyFill="1" applyBorder="1" applyAlignment="1">
      <alignment horizontal="center" vertical="center" shrinkToFit="1"/>
    </xf>
    <xf numFmtId="41" fontId="87" fillId="2" borderId="20" xfId="20" applyFont="1" applyFill="1" applyBorder="1" applyAlignment="1">
      <alignment horizontal="center" vertical="center" shrinkToFit="1"/>
    </xf>
    <xf numFmtId="41" fontId="87" fillId="0" borderId="130" xfId="2" applyFont="1" applyFill="1" applyBorder="1" applyAlignment="1">
      <alignment horizontal="center" vertical="center" shrinkToFit="1"/>
    </xf>
    <xf numFmtId="41" fontId="87" fillId="0" borderId="24" xfId="2" applyFont="1" applyFill="1" applyBorder="1" applyAlignment="1">
      <alignment horizontal="center" vertical="center" shrinkToFit="1"/>
    </xf>
    <xf numFmtId="41" fontId="87" fillId="0" borderId="2" xfId="2" applyFont="1" applyFill="1" applyBorder="1" applyAlignment="1">
      <alignment horizontal="center" vertical="center" shrinkToFit="1"/>
    </xf>
    <xf numFmtId="41" fontId="87" fillId="2" borderId="19" xfId="2" applyFont="1" applyFill="1" applyBorder="1" applyAlignment="1">
      <alignment horizontal="center" vertical="center" shrinkToFit="1"/>
    </xf>
    <xf numFmtId="41" fontId="87" fillId="0" borderId="20" xfId="2" applyFont="1" applyFill="1" applyBorder="1" applyAlignment="1">
      <alignment horizontal="center" vertical="center" shrinkToFit="1"/>
    </xf>
    <xf numFmtId="41" fontId="100" fillId="0" borderId="2" xfId="3" applyNumberFormat="1" applyFont="1" applyBorder="1" applyAlignment="1">
      <alignment horizontal="right" vertical="center"/>
    </xf>
    <xf numFmtId="41" fontId="87" fillId="0" borderId="57" xfId="2" applyFont="1" applyFill="1" applyBorder="1" applyAlignment="1">
      <alignment horizontal="center" vertical="center" shrinkToFit="1"/>
    </xf>
    <xf numFmtId="0" fontId="0" fillId="0" borderId="0" xfId="0" applyAlignment="1">
      <alignment vertical="center"/>
    </xf>
    <xf numFmtId="0" fontId="87" fillId="0" borderId="63" xfId="0" applyFont="1" applyBorder="1" applyAlignment="1">
      <alignment horizontal="center" vertical="center" wrapText="1" shrinkToFit="1"/>
    </xf>
    <xf numFmtId="0" fontId="87" fillId="0" borderId="63" xfId="0" applyFont="1" applyBorder="1" applyAlignment="1">
      <alignment horizontal="center" vertical="center" shrinkToFit="1"/>
    </xf>
    <xf numFmtId="0" fontId="87" fillId="0" borderId="116" xfId="0" applyFont="1" applyBorder="1" applyAlignment="1">
      <alignment horizontal="center" vertical="center" shrinkToFit="1"/>
    </xf>
    <xf numFmtId="0" fontId="87" fillId="0" borderId="126" xfId="0" applyFont="1" applyBorder="1" applyAlignment="1">
      <alignment horizontal="center" vertical="center" shrinkToFit="1"/>
    </xf>
    <xf numFmtId="0" fontId="87" fillId="31" borderId="245" xfId="0" applyFont="1" applyFill="1" applyBorder="1" applyAlignment="1">
      <alignment horizontal="center" vertical="center" shrinkToFit="1"/>
    </xf>
    <xf numFmtId="0" fontId="87" fillId="31" borderId="126" xfId="0" applyFont="1" applyFill="1" applyBorder="1" applyAlignment="1">
      <alignment horizontal="center" vertical="center" shrinkToFit="1"/>
    </xf>
    <xf numFmtId="0" fontId="183" fillId="35" borderId="227" xfId="0" quotePrefix="1" applyFont="1" applyFill="1" applyBorder="1" applyAlignment="1">
      <alignment vertical="center" wrapText="1" shrinkToFit="1"/>
    </xf>
    <xf numFmtId="41" fontId="87" fillId="35" borderId="237" xfId="2" applyFont="1" applyFill="1" applyBorder="1" applyAlignment="1">
      <alignment horizontal="center" vertical="center" shrinkToFit="1"/>
    </xf>
    <xf numFmtId="41" fontId="87" fillId="35" borderId="111" xfId="2" applyFont="1" applyFill="1" applyBorder="1" applyAlignment="1">
      <alignment horizontal="center" vertical="center" shrinkToFit="1"/>
    </xf>
    <xf numFmtId="41" fontId="87" fillId="35" borderId="112" xfId="2" applyFont="1" applyFill="1" applyBorder="1" applyAlignment="1">
      <alignment horizontal="center" vertical="center" shrinkToFit="1"/>
    </xf>
    <xf numFmtId="41" fontId="87" fillId="35" borderId="250" xfId="2" applyFont="1" applyFill="1" applyBorder="1" applyAlignment="1">
      <alignment horizontal="center" vertical="center" shrinkToFit="1"/>
    </xf>
    <xf numFmtId="41" fontId="87" fillId="35" borderId="226" xfId="2" applyFont="1" applyFill="1" applyBorder="1" applyAlignment="1">
      <alignment horizontal="center" vertical="center" shrinkToFit="1"/>
    </xf>
    <xf numFmtId="0" fontId="87" fillId="2" borderId="62" xfId="0" applyFont="1" applyFill="1" applyBorder="1" applyAlignment="1">
      <alignment horizontal="center" vertical="center"/>
    </xf>
    <xf numFmtId="0" fontId="183" fillId="0" borderId="62" xfId="0" applyFont="1" applyFill="1" applyBorder="1" applyAlignment="1">
      <alignment horizontal="center" vertical="center" wrapText="1"/>
    </xf>
    <xf numFmtId="0" fontId="183" fillId="2" borderId="6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" xfId="0" applyFont="1" applyBorder="1" applyAlignment="1">
      <alignment horizontal="center" vertical="center"/>
    </xf>
    <xf numFmtId="41" fontId="115" fillId="4" borderId="22" xfId="20" applyFont="1" applyFill="1" applyBorder="1" applyAlignment="1">
      <alignment horizontal="center" vertical="center" shrinkToFit="1"/>
    </xf>
    <xf numFmtId="41" fontId="115" fillId="4" borderId="90" xfId="20" applyFont="1" applyFill="1" applyBorder="1" applyAlignment="1">
      <alignment horizontal="center" vertical="center" shrinkToFit="1"/>
    </xf>
    <xf numFmtId="41" fontId="115" fillId="4" borderId="82" xfId="20" applyFont="1" applyFill="1" applyBorder="1" applyAlignment="1">
      <alignment horizontal="center" vertical="center"/>
    </xf>
    <xf numFmtId="41" fontId="115" fillId="3" borderId="7" xfId="20" applyFont="1" applyFill="1" applyBorder="1" applyAlignment="1">
      <alignment horizontal="center" vertical="center" shrinkToFit="1"/>
    </xf>
    <xf numFmtId="176" fontId="115" fillId="3" borderId="32" xfId="20" applyNumberFormat="1" applyFont="1" applyFill="1" applyBorder="1" applyAlignment="1">
      <alignment horizontal="center" vertical="center" shrinkToFit="1"/>
    </xf>
    <xf numFmtId="41" fontId="115" fillId="3" borderId="67" xfId="20" applyFont="1" applyFill="1" applyBorder="1" applyAlignment="1">
      <alignment horizontal="center" vertical="center"/>
    </xf>
    <xf numFmtId="41" fontId="87" fillId="0" borderId="1" xfId="20" applyFont="1" applyBorder="1" applyAlignment="1">
      <alignment vertical="center" shrinkToFit="1"/>
    </xf>
    <xf numFmtId="176" fontId="87" fillId="0" borderId="33" xfId="20" applyNumberFormat="1" applyFont="1" applyBorder="1" applyAlignment="1">
      <alignment vertical="center"/>
    </xf>
    <xf numFmtId="41" fontId="87" fillId="0" borderId="78" xfId="20" applyFont="1" applyBorder="1" applyAlignment="1">
      <alignment vertical="center"/>
    </xf>
    <xf numFmtId="41" fontId="87" fillId="0" borderId="2" xfId="20" applyFont="1" applyBorder="1" applyAlignment="1">
      <alignment vertical="center" shrinkToFit="1"/>
    </xf>
    <xf numFmtId="176" fontId="87" fillId="0" borderId="34" xfId="20" applyNumberFormat="1" applyFont="1" applyBorder="1" applyAlignment="1">
      <alignment vertical="center"/>
    </xf>
    <xf numFmtId="41" fontId="87" fillId="0" borderId="60" xfId="20" applyFont="1" applyBorder="1" applyAlignment="1">
      <alignment vertical="center"/>
    </xf>
    <xf numFmtId="41" fontId="87" fillId="0" borderId="61" xfId="20" applyFont="1" applyBorder="1" applyAlignment="1">
      <alignment vertical="center"/>
    </xf>
    <xf numFmtId="41" fontId="87" fillId="0" borderId="3" xfId="20" applyFont="1" applyBorder="1" applyAlignment="1">
      <alignment vertical="center" shrinkToFit="1"/>
    </xf>
    <xf numFmtId="176" fontId="87" fillId="0" borderId="35" xfId="20" applyNumberFormat="1" applyFont="1" applyBorder="1" applyAlignment="1">
      <alignment vertical="center"/>
    </xf>
    <xf numFmtId="176" fontId="115" fillId="3" borderId="32" xfId="20" applyNumberFormat="1" applyFont="1" applyFill="1" applyBorder="1" applyAlignment="1">
      <alignment horizontal="center" vertical="center"/>
    </xf>
    <xf numFmtId="41" fontId="87" fillId="0" borderId="1" xfId="20" applyNumberFormat="1" applyFont="1" applyBorder="1" applyAlignment="1">
      <alignment vertical="center" shrinkToFit="1"/>
    </xf>
    <xf numFmtId="176" fontId="97" fillId="0" borderId="33" xfId="20" applyNumberFormat="1" applyFont="1" applyBorder="1" applyAlignment="1">
      <alignment vertical="center"/>
    </xf>
    <xf numFmtId="41" fontId="87" fillId="0" borderId="60" xfId="20" applyFont="1" applyBorder="1" applyAlignment="1">
      <alignment vertical="center" wrapText="1"/>
    </xf>
    <xf numFmtId="41" fontId="87" fillId="0" borderId="2" xfId="20" applyNumberFormat="1" applyFont="1" applyBorder="1" applyAlignment="1">
      <alignment vertical="center" shrinkToFit="1"/>
    </xf>
    <xf numFmtId="176" fontId="97" fillId="0" borderId="34" xfId="20" applyNumberFormat="1" applyFont="1" applyBorder="1" applyAlignment="1">
      <alignment vertical="center"/>
    </xf>
    <xf numFmtId="41" fontId="87" fillId="0" borderId="21" xfId="20" applyFont="1" applyBorder="1" applyAlignment="1">
      <alignment vertical="center"/>
    </xf>
    <xf numFmtId="41" fontId="87" fillId="0" borderId="5" xfId="20" applyNumberFormat="1" applyFont="1" applyBorder="1" applyAlignment="1">
      <alignment vertical="center" shrinkToFit="1"/>
    </xf>
    <xf numFmtId="41" fontId="87" fillId="0" borderId="5" xfId="20" applyFont="1" applyBorder="1" applyAlignment="1">
      <alignment vertical="center" shrinkToFit="1"/>
    </xf>
    <xf numFmtId="176" fontId="87" fillId="0" borderId="156" xfId="20" applyNumberFormat="1" applyFont="1" applyBorder="1" applyAlignment="1">
      <alignment vertical="center"/>
    </xf>
    <xf numFmtId="176" fontId="97" fillId="0" borderId="29" xfId="20" applyNumberFormat="1" applyFont="1" applyBorder="1" applyAlignment="1">
      <alignment vertical="center"/>
    </xf>
    <xf numFmtId="0" fontId="97" fillId="0" borderId="23" xfId="0" applyFont="1" applyBorder="1" applyAlignment="1">
      <alignment vertical="center"/>
    </xf>
    <xf numFmtId="41" fontId="87" fillId="0" borderId="3" xfId="0" applyNumberFormat="1" applyFont="1" applyBorder="1" applyAlignment="1">
      <alignment vertical="center" shrinkToFit="1"/>
    </xf>
    <xf numFmtId="0" fontId="97" fillId="0" borderId="14" xfId="0" applyFont="1" applyBorder="1" applyAlignment="1">
      <alignment vertical="center"/>
    </xf>
    <xf numFmtId="41" fontId="87" fillId="0" borderId="17" xfId="20" applyFont="1" applyBorder="1" applyAlignment="1">
      <alignment vertical="center"/>
    </xf>
    <xf numFmtId="41" fontId="87" fillId="0" borderId="157" xfId="20" applyFont="1" applyBorder="1" applyAlignment="1">
      <alignment vertical="center"/>
    </xf>
    <xf numFmtId="176" fontId="97" fillId="0" borderId="35" xfId="20" applyNumberFormat="1" applyFont="1" applyBorder="1" applyAlignment="1">
      <alignment vertical="center"/>
    </xf>
    <xf numFmtId="41" fontId="67" fillId="0" borderId="0" xfId="20" applyFont="1" applyBorder="1" applyAlignment="1">
      <alignment vertical="center"/>
    </xf>
    <xf numFmtId="41" fontId="67" fillId="2" borderId="92" xfId="20" applyFont="1" applyFill="1" applyBorder="1" applyAlignment="1">
      <alignment vertical="center" shrinkToFit="1"/>
    </xf>
    <xf numFmtId="41" fontId="67" fillId="2" borderId="1" xfId="20" applyFont="1" applyFill="1" applyBorder="1" applyAlignment="1">
      <alignment vertical="center" shrinkToFit="1"/>
    </xf>
    <xf numFmtId="41" fontId="107" fillId="24" borderId="1" xfId="20" applyFont="1" applyFill="1" applyBorder="1" applyAlignment="1">
      <alignment vertical="center" shrinkToFit="1"/>
    </xf>
    <xf numFmtId="41" fontId="67" fillId="24" borderId="1" xfId="20" applyFont="1" applyFill="1" applyBorder="1" applyAlignment="1">
      <alignment vertical="center" shrinkToFit="1"/>
    </xf>
    <xf numFmtId="41" fontId="71" fillId="24" borderId="1" xfId="20" applyFont="1" applyFill="1" applyBorder="1" applyAlignment="1">
      <alignment vertical="center" shrinkToFit="1"/>
    </xf>
    <xf numFmtId="41" fontId="71" fillId="24" borderId="2" xfId="20" applyFont="1" applyFill="1" applyBorder="1" applyAlignment="1">
      <alignment vertical="center" shrinkToFit="1"/>
    </xf>
    <xf numFmtId="41" fontId="67" fillId="0" borderId="37" xfId="20" applyFont="1" applyBorder="1" applyAlignment="1">
      <alignment vertical="center" shrinkToFit="1"/>
    </xf>
    <xf numFmtId="176" fontId="67" fillId="0" borderId="2" xfId="20" applyNumberFormat="1" applyFont="1" applyBorder="1" applyAlignment="1">
      <alignment vertical="center" shrinkToFit="1"/>
    </xf>
    <xf numFmtId="41" fontId="107" fillId="0" borderId="2" xfId="20" applyFont="1" applyBorder="1" applyAlignment="1">
      <alignment vertical="center" shrinkToFit="1"/>
    </xf>
    <xf numFmtId="41" fontId="67" fillId="0" borderId="2" xfId="20" applyFont="1" applyBorder="1" applyAlignment="1">
      <alignment vertical="center" shrinkToFit="1"/>
    </xf>
    <xf numFmtId="176" fontId="71" fillId="0" borderId="2" xfId="20" applyNumberFormat="1" applyFont="1" applyBorder="1" applyAlignment="1">
      <alignment vertical="center" shrinkToFit="1"/>
    </xf>
    <xf numFmtId="41" fontId="71" fillId="0" borderId="2" xfId="20" applyFont="1" applyBorder="1" applyAlignment="1">
      <alignment vertical="center" shrinkToFit="1"/>
    </xf>
    <xf numFmtId="41" fontId="67" fillId="0" borderId="87" xfId="20" applyFont="1" applyBorder="1" applyAlignment="1">
      <alignment vertical="center" shrinkToFit="1"/>
    </xf>
    <xf numFmtId="41" fontId="67" fillId="0" borderId="5" xfId="20" applyFont="1" applyBorder="1" applyAlignment="1">
      <alignment vertical="center" shrinkToFit="1"/>
    </xf>
    <xf numFmtId="41" fontId="67" fillId="0" borderId="38" xfId="20" applyFont="1" applyBorder="1" applyAlignment="1">
      <alignment vertical="center" shrinkToFit="1"/>
    </xf>
    <xf numFmtId="176" fontId="67" fillId="0" borderId="3" xfId="20" applyNumberFormat="1" applyFont="1" applyBorder="1" applyAlignment="1">
      <alignment vertical="center" shrinkToFit="1"/>
    </xf>
    <xf numFmtId="41" fontId="67" fillId="0" borderId="3" xfId="20" applyFont="1" applyBorder="1" applyAlignment="1">
      <alignment vertical="center" shrinkToFit="1"/>
    </xf>
    <xf numFmtId="176" fontId="71" fillId="0" borderId="3" xfId="20" applyNumberFormat="1" applyFont="1" applyBorder="1" applyAlignment="1">
      <alignment vertical="center" shrinkToFit="1"/>
    </xf>
    <xf numFmtId="41" fontId="71" fillId="0" borderId="3" xfId="20" applyFont="1" applyBorder="1" applyAlignment="1">
      <alignment vertical="center" shrinkToFit="1"/>
    </xf>
    <xf numFmtId="41" fontId="87" fillId="3" borderId="1" xfId="20" applyFont="1" applyFill="1" applyBorder="1" applyAlignment="1">
      <alignment horizontal="center" vertical="center" wrapText="1"/>
    </xf>
    <xf numFmtId="176" fontId="87" fillId="0" borderId="2" xfId="20" applyNumberFormat="1" applyFont="1" applyBorder="1" applyAlignment="1">
      <alignment vertical="center"/>
    </xf>
    <xf numFmtId="41" fontId="87" fillId="0" borderId="2" xfId="20" applyFont="1" applyBorder="1" applyAlignment="1">
      <alignment vertical="center"/>
    </xf>
    <xf numFmtId="41" fontId="87" fillId="0" borderId="30" xfId="20" applyFont="1" applyBorder="1" applyAlignment="1">
      <alignment horizontal="center" vertical="center" wrapText="1"/>
    </xf>
    <xf numFmtId="41" fontId="87" fillId="0" borderId="5" xfId="20" applyFont="1" applyBorder="1" applyAlignment="1">
      <alignment vertical="center"/>
    </xf>
    <xf numFmtId="176" fontId="87" fillId="0" borderId="3" xfId="20" applyNumberFormat="1" applyFont="1" applyBorder="1" applyAlignment="1">
      <alignment vertical="center"/>
    </xf>
    <xf numFmtId="41" fontId="87" fillId="0" borderId="3" xfId="20" applyFont="1" applyBorder="1" applyAlignment="1">
      <alignment vertical="center"/>
    </xf>
    <xf numFmtId="41" fontId="87" fillId="0" borderId="31" xfId="20" applyFont="1" applyBorder="1" applyAlignment="1">
      <alignment horizontal="center" vertical="center" wrapText="1"/>
    </xf>
    <xf numFmtId="180" fontId="87" fillId="4" borderId="92" xfId="0" applyNumberFormat="1" applyFont="1" applyFill="1" applyBorder="1" applyAlignment="1">
      <alignment horizontal="center" vertical="center"/>
    </xf>
    <xf numFmtId="0" fontId="67" fillId="0" borderId="0" xfId="0" applyFont="1" applyAlignment="1">
      <alignment horizontal="center"/>
    </xf>
    <xf numFmtId="0" fontId="87" fillId="0" borderId="24" xfId="0" applyFont="1" applyBorder="1" applyAlignment="1">
      <alignment horizontal="center" vertical="center"/>
    </xf>
    <xf numFmtId="41" fontId="72" fillId="4" borderId="17" xfId="20" applyFont="1" applyFill="1" applyBorder="1" applyAlignment="1">
      <alignment horizontal="center" vertical="center"/>
    </xf>
    <xf numFmtId="41" fontId="72" fillId="4" borderId="1" xfId="20" applyFont="1" applyFill="1" applyBorder="1" applyAlignment="1">
      <alignment horizontal="right" vertical="center"/>
    </xf>
    <xf numFmtId="41" fontId="72" fillId="4" borderId="75" xfId="20" applyFont="1" applyFill="1" applyBorder="1" applyAlignment="1">
      <alignment horizontal="right" vertical="center"/>
    </xf>
    <xf numFmtId="41" fontId="72" fillId="0" borderId="19" xfId="20" applyFont="1" applyBorder="1" applyAlignment="1">
      <alignment horizontal="center" vertical="center"/>
    </xf>
    <xf numFmtId="41" fontId="72" fillId="0" borderId="2" xfId="20" applyFont="1" applyBorder="1" applyAlignment="1">
      <alignment horizontal="center" vertical="center"/>
    </xf>
    <xf numFmtId="3" fontId="72" fillId="0" borderId="2" xfId="9" applyNumberFormat="1" applyFont="1" applyBorder="1" applyAlignment="1" applyProtection="1">
      <alignment horizontal="center" vertical="center" wrapText="1"/>
      <protection locked="0"/>
    </xf>
    <xf numFmtId="3" fontId="72" fillId="27" borderId="2" xfId="9" applyNumberFormat="1" applyFont="1" applyFill="1" applyBorder="1" applyAlignment="1" applyProtection="1">
      <alignment horizontal="center" vertical="center" wrapText="1"/>
      <protection locked="0"/>
    </xf>
    <xf numFmtId="38" fontId="100" fillId="0" borderId="24" xfId="0" applyNumberFormat="1" applyFont="1" applyBorder="1" applyAlignment="1">
      <alignment horizontal="center" vertical="center"/>
    </xf>
    <xf numFmtId="0" fontId="72" fillId="0" borderId="2" xfId="9" applyFont="1" applyBorder="1" applyAlignment="1" applyProtection="1">
      <alignment horizontal="center" vertical="center" wrapText="1"/>
      <protection locked="0"/>
    </xf>
    <xf numFmtId="0" fontId="72" fillId="27" borderId="2" xfId="9" applyFont="1" applyFill="1" applyBorder="1" applyAlignment="1" applyProtection="1">
      <alignment horizontal="center" vertical="center" wrapText="1"/>
      <protection locked="0"/>
    </xf>
    <xf numFmtId="41" fontId="72" fillId="0" borderId="23" xfId="20" applyFont="1" applyBorder="1" applyAlignment="1">
      <alignment horizontal="center" vertical="center"/>
    </xf>
    <xf numFmtId="41" fontId="72" fillId="0" borderId="3" xfId="20" applyFont="1" applyBorder="1" applyAlignment="1">
      <alignment horizontal="center" vertical="center"/>
    </xf>
    <xf numFmtId="0" fontId="72" fillId="0" borderId="3" xfId="9" applyFont="1" applyBorder="1" applyAlignment="1" applyProtection="1">
      <alignment horizontal="center" vertical="center" wrapText="1"/>
      <protection locked="0"/>
    </xf>
    <xf numFmtId="0" fontId="72" fillId="27" borderId="3" xfId="9" applyFont="1" applyFill="1" applyBorder="1" applyAlignment="1" applyProtection="1">
      <alignment horizontal="center" vertical="center" wrapText="1"/>
      <protection locked="0"/>
    </xf>
    <xf numFmtId="38" fontId="100" fillId="0" borderId="14" xfId="0" applyNumberFormat="1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87" fillId="0" borderId="9" xfId="0" applyFont="1" applyBorder="1" applyAlignment="1">
      <alignment horizontal="center" vertical="center"/>
    </xf>
    <xf numFmtId="41" fontId="87" fillId="0" borderId="144" xfId="3" applyFont="1" applyBorder="1" applyAlignment="1">
      <alignment horizontal="center" vertical="center"/>
    </xf>
    <xf numFmtId="41" fontId="87" fillId="0" borderId="24" xfId="3" applyFont="1" applyBorder="1" applyAlignment="1">
      <alignment horizontal="center" vertical="center"/>
    </xf>
    <xf numFmtId="41" fontId="87" fillId="0" borderId="14" xfId="3" applyFont="1" applyBorder="1" applyAlignment="1">
      <alignment horizontal="center" vertical="center"/>
    </xf>
    <xf numFmtId="0" fontId="87" fillId="0" borderId="9" xfId="0" applyFont="1" applyBorder="1" applyAlignment="1">
      <alignment horizontal="center" vertical="center" shrinkToFit="1"/>
    </xf>
    <xf numFmtId="194" fontId="87" fillId="0" borderId="20" xfId="19" applyNumberFormat="1" applyFont="1" applyBorder="1" applyAlignment="1">
      <alignment vertical="center"/>
    </xf>
    <xf numFmtId="41" fontId="87" fillId="0" borderId="37" xfId="3" applyFont="1" applyBorder="1" applyAlignment="1">
      <alignment horizontal="center" vertical="center"/>
    </xf>
    <xf numFmtId="194" fontId="87" fillId="0" borderId="36" xfId="19" applyNumberFormat="1" applyFont="1" applyBorder="1" applyAlignment="1">
      <alignment vertical="center"/>
    </xf>
    <xf numFmtId="41" fontId="87" fillId="0" borderId="38" xfId="3" applyFont="1" applyBorder="1" applyAlignment="1">
      <alignment horizontal="center" vertical="center"/>
    </xf>
    <xf numFmtId="41" fontId="67" fillId="0" borderId="0" xfId="0" applyNumberFormat="1" applyFont="1" applyBorder="1" applyAlignment="1">
      <alignment horizontal="center" vertical="center"/>
    </xf>
    <xf numFmtId="41" fontId="72" fillId="0" borderId="1" xfId="2" applyFont="1" applyBorder="1" applyAlignment="1">
      <alignment horizontal="center" vertical="center"/>
    </xf>
    <xf numFmtId="41" fontId="72" fillId="0" borderId="1" xfId="2" applyFont="1" applyFill="1" applyBorder="1" applyAlignment="1">
      <alignment horizontal="center" vertical="center" shrinkToFit="1"/>
    </xf>
    <xf numFmtId="41" fontId="72" fillId="0" borderId="75" xfId="2" applyFont="1" applyFill="1" applyBorder="1" applyAlignment="1">
      <alignment horizontal="center" vertical="center" shrinkToFit="1"/>
    </xf>
    <xf numFmtId="41" fontId="72" fillId="0" borderId="2" xfId="2" applyFont="1" applyFill="1" applyBorder="1" applyAlignment="1">
      <alignment horizontal="center" vertical="center" shrinkToFit="1"/>
    </xf>
    <xf numFmtId="41" fontId="72" fillId="0" borderId="24" xfId="2" applyFont="1" applyFill="1" applyBorder="1" applyAlignment="1">
      <alignment horizontal="center" vertical="center" shrinkToFit="1"/>
    </xf>
    <xf numFmtId="178" fontId="72" fillId="0" borderId="2" xfId="2" applyNumberFormat="1" applyFont="1" applyBorder="1" applyAlignment="1">
      <alignment horizontal="center" vertical="center" shrinkToFit="1"/>
    </xf>
    <xf numFmtId="178" fontId="72" fillId="0" borderId="24" xfId="2" applyNumberFormat="1" applyFont="1" applyBorder="1" applyAlignment="1">
      <alignment horizontal="center" vertical="center" shrinkToFit="1"/>
    </xf>
    <xf numFmtId="49" fontId="72" fillId="0" borderId="6" xfId="0" applyNumberFormat="1" applyFont="1" applyFill="1" applyBorder="1" applyAlignment="1">
      <alignment horizontal="center" vertical="center"/>
    </xf>
    <xf numFmtId="41" fontId="72" fillId="0" borderId="6" xfId="0" applyNumberFormat="1" applyFont="1" applyFill="1" applyBorder="1" applyAlignment="1">
      <alignment horizontal="center" vertical="center"/>
    </xf>
    <xf numFmtId="178" fontId="72" fillId="0" borderId="6" xfId="2" applyNumberFormat="1" applyFont="1" applyFill="1" applyBorder="1" applyAlignment="1">
      <alignment horizontal="center" vertical="center"/>
    </xf>
    <xf numFmtId="41" fontId="72" fillId="0" borderId="9" xfId="0" applyNumberFormat="1" applyFont="1" applyFill="1" applyBorder="1" applyAlignment="1">
      <alignment horizontal="center" vertical="center"/>
    </xf>
    <xf numFmtId="49" fontId="72" fillId="0" borderId="2" xfId="0" applyNumberFormat="1" applyFont="1" applyFill="1" applyBorder="1" applyAlignment="1">
      <alignment horizontal="center" vertical="center"/>
    </xf>
    <xf numFmtId="180" fontId="72" fillId="3" borderId="3" xfId="2" applyNumberFormat="1" applyFont="1" applyFill="1" applyBorder="1" applyAlignment="1">
      <alignment horizontal="center" vertical="center"/>
    </xf>
    <xf numFmtId="180" fontId="72" fillId="3" borderId="3" xfId="2" applyNumberFormat="1" applyFont="1" applyFill="1" applyBorder="1" applyAlignment="1">
      <alignment horizontal="right" vertical="center"/>
    </xf>
    <xf numFmtId="178" fontId="72" fillId="3" borderId="3" xfId="2" applyNumberFormat="1" applyFont="1" applyFill="1" applyBorder="1" applyAlignment="1">
      <alignment horizontal="center" vertical="center"/>
    </xf>
    <xf numFmtId="180" fontId="72" fillId="3" borderId="14" xfId="2" applyNumberFormat="1" applyFont="1" applyFill="1" applyBorder="1" applyAlignment="1">
      <alignment horizontal="right" vertical="center"/>
    </xf>
    <xf numFmtId="41" fontId="72" fillId="0" borderId="6" xfId="2" applyFont="1" applyBorder="1" applyAlignment="1" applyProtection="1">
      <alignment horizontal="center" vertical="center"/>
      <protection locked="0"/>
    </xf>
    <xf numFmtId="178" fontId="72" fillId="0" borderId="6" xfId="2" applyNumberFormat="1" applyFont="1" applyBorder="1" applyAlignment="1" applyProtection="1">
      <alignment horizontal="center" vertical="center"/>
      <protection locked="0"/>
    </xf>
    <xf numFmtId="41" fontId="72" fillId="0" borderId="9" xfId="2" applyFont="1" applyBorder="1" applyAlignment="1" applyProtection="1">
      <alignment horizontal="center" vertical="center"/>
      <protection locked="0"/>
    </xf>
    <xf numFmtId="41" fontId="72" fillId="0" borderId="2" xfId="2" applyFont="1" applyBorder="1" applyAlignment="1" applyProtection="1">
      <alignment horizontal="center" vertical="center"/>
      <protection locked="0"/>
    </xf>
    <xf numFmtId="41" fontId="72" fillId="0" borderId="24" xfId="2" applyFont="1" applyBorder="1" applyAlignment="1" applyProtection="1">
      <alignment horizontal="center" vertical="center"/>
      <protection locked="0"/>
    </xf>
    <xf numFmtId="180" fontId="72" fillId="3" borderId="2" xfId="2" applyNumberFormat="1" applyFont="1" applyFill="1" applyBorder="1" applyAlignment="1">
      <alignment horizontal="center" vertical="center"/>
    </xf>
    <xf numFmtId="180" fontId="72" fillId="3" borderId="2" xfId="2" applyNumberFormat="1" applyFont="1" applyFill="1" applyBorder="1" applyAlignment="1">
      <alignment horizontal="right" vertical="center"/>
    </xf>
    <xf numFmtId="178" fontId="72" fillId="3" borderId="2" xfId="2" applyNumberFormat="1" applyFont="1" applyFill="1" applyBorder="1" applyAlignment="1">
      <alignment horizontal="center" vertical="center"/>
    </xf>
    <xf numFmtId="180" fontId="72" fillId="3" borderId="24" xfId="2" applyNumberFormat="1" applyFont="1" applyFill="1" applyBorder="1" applyAlignment="1">
      <alignment horizontal="right" vertical="center"/>
    </xf>
    <xf numFmtId="178" fontId="72" fillId="0" borderId="2" xfId="2" applyNumberFormat="1" applyFont="1" applyBorder="1" applyAlignment="1" applyProtection="1">
      <alignment horizontal="center" vertical="center"/>
      <protection locked="0"/>
    </xf>
    <xf numFmtId="178" fontId="72" fillId="3" borderId="2" xfId="2" applyNumberFormat="1" applyFont="1" applyFill="1" applyBorder="1" applyAlignment="1">
      <alignment horizontal="right" vertical="center"/>
    </xf>
    <xf numFmtId="49" fontId="72" fillId="3" borderId="3" xfId="0" applyNumberFormat="1" applyFont="1" applyFill="1" applyBorder="1" applyAlignment="1">
      <alignment horizontal="center" vertical="center"/>
    </xf>
    <xf numFmtId="0" fontId="107" fillId="0" borderId="0" xfId="0" applyFont="1" applyAlignment="1">
      <alignment horizontal="center" vertical="center"/>
    </xf>
    <xf numFmtId="41" fontId="100" fillId="3" borderId="17" xfId="2" applyFont="1" applyFill="1" applyBorder="1" applyAlignment="1">
      <alignment horizontal="center" vertical="center"/>
    </xf>
    <xf numFmtId="41" fontId="100" fillId="3" borderId="17" xfId="20" applyNumberFormat="1" applyFont="1" applyFill="1" applyBorder="1" applyAlignment="1">
      <alignment horizontal="center" vertical="center"/>
    </xf>
    <xf numFmtId="41" fontId="100" fillId="0" borderId="14" xfId="2" applyFont="1" applyFill="1" applyBorder="1" applyAlignment="1">
      <alignment horizontal="center" vertical="center"/>
    </xf>
    <xf numFmtId="41" fontId="100" fillId="0" borderId="23" xfId="3" applyFont="1" applyFill="1" applyBorder="1" applyAlignment="1">
      <alignment horizontal="center" vertical="center"/>
    </xf>
    <xf numFmtId="41" fontId="100" fillId="7" borderId="35" xfId="20" applyFont="1" applyFill="1" applyBorder="1" applyAlignment="1">
      <alignment horizontal="center" vertical="center"/>
    </xf>
    <xf numFmtId="180" fontId="100" fillId="0" borderId="59" xfId="11" applyNumberFormat="1" applyFont="1" applyBorder="1" applyAlignment="1">
      <alignment horizontal="right" vertical="center"/>
    </xf>
    <xf numFmtId="180" fontId="100" fillId="0" borderId="37" xfId="0" applyNumberFormat="1" applyFont="1" applyBorder="1" applyAlignment="1">
      <alignment horizontal="right" vertical="center"/>
    </xf>
    <xf numFmtId="41" fontId="100" fillId="3" borderId="17" xfId="2" applyNumberFormat="1" applyFont="1" applyFill="1" applyBorder="1" applyAlignment="1">
      <alignment horizontal="center" vertical="center"/>
    </xf>
    <xf numFmtId="41" fontId="100" fillId="3" borderId="33" xfId="2" applyNumberFormat="1" applyFont="1" applyFill="1" applyBorder="1" applyAlignment="1">
      <alignment horizontal="center" vertical="center"/>
    </xf>
    <xf numFmtId="41" fontId="100" fillId="0" borderId="19" xfId="2" applyFont="1" applyFill="1" applyBorder="1" applyAlignment="1">
      <alignment horizontal="center" vertical="center"/>
    </xf>
    <xf numFmtId="41" fontId="100" fillId="3" borderId="33" xfId="2" applyFont="1" applyFill="1" applyBorder="1" applyAlignment="1">
      <alignment horizontal="center" vertical="center"/>
    </xf>
    <xf numFmtId="41" fontId="100" fillId="0" borderId="19" xfId="3" applyFont="1" applyFill="1" applyBorder="1" applyAlignment="1">
      <alignment horizontal="center" vertical="center"/>
    </xf>
    <xf numFmtId="41" fontId="100" fillId="0" borderId="34" xfId="2" applyFont="1" applyFill="1" applyBorder="1" applyAlignment="1">
      <alignment horizontal="center" vertical="center"/>
    </xf>
    <xf numFmtId="41" fontId="100" fillId="7" borderId="19" xfId="20" applyFont="1" applyFill="1" applyBorder="1" applyAlignment="1">
      <alignment horizontal="center" vertical="center"/>
    </xf>
    <xf numFmtId="180" fontId="100" fillId="0" borderId="30" xfId="11" applyNumberFormat="1" applyFont="1" applyBorder="1" applyAlignment="1">
      <alignment horizontal="right" vertical="center"/>
    </xf>
    <xf numFmtId="41" fontId="100" fillId="7" borderId="34" xfId="20" applyFont="1" applyFill="1" applyBorder="1" applyAlignment="1">
      <alignment horizontal="center" vertical="center"/>
    </xf>
    <xf numFmtId="41" fontId="100" fillId="0" borderId="34" xfId="3" applyFont="1" applyFill="1" applyBorder="1" applyAlignment="1">
      <alignment horizontal="center" vertical="center"/>
    </xf>
    <xf numFmtId="41" fontId="100" fillId="0" borderId="23" xfId="2" applyFont="1" applyFill="1" applyBorder="1" applyAlignment="1">
      <alignment horizontal="center" vertical="center"/>
    </xf>
    <xf numFmtId="41" fontId="100" fillId="0" borderId="35" xfId="3" applyFont="1" applyFill="1" applyBorder="1" applyAlignment="1">
      <alignment horizontal="center" vertical="center"/>
    </xf>
    <xf numFmtId="41" fontId="100" fillId="3" borderId="75" xfId="2" applyNumberFormat="1" applyFont="1" applyFill="1" applyBorder="1" applyAlignment="1">
      <alignment horizontal="center" vertical="center"/>
    </xf>
    <xf numFmtId="180" fontId="100" fillId="0" borderId="58" xfId="0" applyNumberFormat="1" applyFont="1" applyBorder="1" applyAlignment="1">
      <alignment horizontal="right" vertical="center"/>
    </xf>
    <xf numFmtId="180" fontId="100" fillId="0" borderId="122" xfId="0" applyNumberFormat="1" applyFont="1" applyBorder="1" applyAlignment="1">
      <alignment horizontal="right" vertical="center"/>
    </xf>
    <xf numFmtId="0" fontId="114" fillId="2" borderId="23" xfId="0" applyFont="1" applyFill="1" applyBorder="1" applyAlignment="1">
      <alignment horizontal="center" vertical="center"/>
    </xf>
    <xf numFmtId="0" fontId="114" fillId="2" borderId="35" xfId="0" applyFont="1" applyFill="1" applyBorder="1" applyAlignment="1">
      <alignment horizontal="center" vertical="center"/>
    </xf>
    <xf numFmtId="0" fontId="114" fillId="2" borderId="61" xfId="0" applyFont="1" applyFill="1" applyBorder="1" applyAlignment="1">
      <alignment horizontal="center" vertical="center"/>
    </xf>
    <xf numFmtId="0" fontId="114" fillId="2" borderId="14" xfId="0" applyFont="1" applyFill="1" applyBorder="1" applyAlignment="1">
      <alignment horizontal="center" vertical="center"/>
    </xf>
    <xf numFmtId="201" fontId="100" fillId="0" borderId="40" xfId="31" applyNumberFormat="1" applyFont="1" applyBorder="1" applyAlignment="1">
      <alignment horizontal="center" vertical="center"/>
    </xf>
    <xf numFmtId="200" fontId="100" fillId="0" borderId="122" xfId="31" applyNumberFormat="1" applyFont="1" applyBorder="1" applyAlignment="1">
      <alignment horizontal="center" vertical="center"/>
    </xf>
    <xf numFmtId="200" fontId="100" fillId="0" borderId="58" xfId="31" applyNumberFormat="1" applyFont="1" applyBorder="1" applyAlignment="1">
      <alignment horizontal="center" vertical="center"/>
    </xf>
    <xf numFmtId="200" fontId="100" fillId="0" borderId="37" xfId="31" applyNumberFormat="1" applyFont="1" applyBorder="1" applyAlignment="1">
      <alignment horizontal="center" vertical="center"/>
    </xf>
    <xf numFmtId="201" fontId="100" fillId="0" borderId="6" xfId="31" applyNumberFormat="1" applyFont="1" applyBorder="1" applyAlignment="1">
      <alignment horizontal="center" vertical="center"/>
    </xf>
    <xf numFmtId="178" fontId="100" fillId="3" borderId="75" xfId="2" applyNumberFormat="1" applyFont="1" applyFill="1" applyBorder="1" applyAlignment="1">
      <alignment horizontal="center" vertical="center"/>
    </xf>
    <xf numFmtId="41" fontId="100" fillId="3" borderId="78" xfId="3" applyNumberFormat="1" applyFont="1" applyFill="1" applyBorder="1" applyAlignment="1">
      <alignment horizontal="center" vertical="center"/>
    </xf>
    <xf numFmtId="41" fontId="100" fillId="3" borderId="75" xfId="3" applyNumberFormat="1" applyFont="1" applyFill="1" applyBorder="1" applyAlignment="1">
      <alignment horizontal="center" vertical="center"/>
    </xf>
    <xf numFmtId="41" fontId="100" fillId="7" borderId="24" xfId="3" applyFont="1" applyFill="1" applyBorder="1" applyAlignment="1">
      <alignment horizontal="center" vertical="center"/>
    </xf>
    <xf numFmtId="0" fontId="114" fillId="2" borderId="23" xfId="0" applyFont="1" applyFill="1" applyBorder="1" applyAlignment="1">
      <alignment horizontal="center" vertical="center"/>
    </xf>
    <xf numFmtId="0" fontId="114" fillId="2" borderId="35" xfId="0" applyFont="1" applyFill="1" applyBorder="1" applyAlignment="1">
      <alignment horizontal="center" vertical="center"/>
    </xf>
    <xf numFmtId="193" fontId="100" fillId="0" borderId="2" xfId="20" applyNumberFormat="1" applyFont="1" applyBorder="1" applyAlignment="1">
      <alignment horizontal="center" vertical="center"/>
    </xf>
    <xf numFmtId="41" fontId="100" fillId="7" borderId="34" xfId="20" applyNumberFormat="1" applyFont="1" applyFill="1" applyBorder="1" applyAlignment="1">
      <alignment horizontal="center" vertical="center"/>
    </xf>
    <xf numFmtId="193" fontId="100" fillId="0" borderId="2" xfId="20" applyNumberFormat="1" applyFont="1" applyFill="1" applyBorder="1" applyAlignment="1">
      <alignment horizontal="center" vertical="center"/>
    </xf>
    <xf numFmtId="193" fontId="100" fillId="0" borderId="3" xfId="20" applyNumberFormat="1" applyFont="1" applyBorder="1" applyAlignment="1">
      <alignment horizontal="center" vertical="center"/>
    </xf>
    <xf numFmtId="41" fontId="100" fillId="7" borderId="14" xfId="20" applyNumberFormat="1" applyFont="1" applyFill="1" applyBorder="1" applyAlignment="1">
      <alignment horizontal="center" vertical="center"/>
    </xf>
    <xf numFmtId="41" fontId="100" fillId="7" borderId="14" xfId="3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14" fillId="2" borderId="61" xfId="0" applyFont="1" applyFill="1" applyBorder="1" applyAlignment="1">
      <alignment horizontal="center" vertical="center"/>
    </xf>
    <xf numFmtId="0" fontId="114" fillId="2" borderId="14" xfId="0" applyFont="1" applyFill="1" applyBorder="1" applyAlignment="1">
      <alignment horizontal="center" vertical="center"/>
    </xf>
    <xf numFmtId="41" fontId="100" fillId="7" borderId="23" xfId="20" applyFont="1" applyFill="1" applyBorder="1" applyAlignment="1">
      <alignment horizontal="center" vertical="center"/>
    </xf>
    <xf numFmtId="0" fontId="114" fillId="2" borderId="23" xfId="0" applyFont="1" applyFill="1" applyBorder="1" applyAlignment="1">
      <alignment horizontal="center" vertical="center"/>
    </xf>
    <xf numFmtId="0" fontId="114" fillId="2" borderId="35" xfId="0" applyFont="1" applyFill="1" applyBorder="1" applyAlignment="1">
      <alignment horizontal="center" vertical="center"/>
    </xf>
    <xf numFmtId="202" fontId="100" fillId="0" borderId="23" xfId="32" applyNumberFormat="1" applyFont="1" applyBorder="1" applyAlignment="1">
      <alignment horizontal="center" vertical="center"/>
    </xf>
    <xf numFmtId="41" fontId="100" fillId="7" borderId="35" xfId="2" applyFont="1" applyFill="1" applyBorder="1" applyAlignment="1">
      <alignment horizontal="center" vertical="center"/>
    </xf>
    <xf numFmtId="41" fontId="100" fillId="7" borderId="34" xfId="2" applyFont="1" applyFill="1" applyBorder="1" applyAlignment="1">
      <alignment horizontal="center" vertical="center"/>
    </xf>
    <xf numFmtId="202" fontId="100" fillId="0" borderId="19" xfId="32" applyNumberFormat="1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14" fillId="2" borderId="61" xfId="0" applyFont="1" applyFill="1" applyBorder="1" applyAlignment="1">
      <alignment horizontal="center" vertical="center"/>
    </xf>
    <xf numFmtId="0" fontId="114" fillId="2" borderId="14" xfId="0" applyFont="1" applyFill="1" applyBorder="1" applyAlignment="1">
      <alignment horizontal="center" vertical="center"/>
    </xf>
    <xf numFmtId="41" fontId="100" fillId="7" borderId="14" xfId="2" applyFont="1" applyFill="1" applyBorder="1" applyAlignment="1">
      <alignment horizontal="center" vertical="center"/>
    </xf>
    <xf numFmtId="41" fontId="100" fillId="7" borderId="24" xfId="2" applyFont="1" applyFill="1" applyBorder="1" applyAlignment="1">
      <alignment horizontal="center" vertical="center"/>
    </xf>
    <xf numFmtId="41" fontId="100" fillId="3" borderId="78" xfId="2" applyNumberFormat="1" applyFont="1" applyFill="1" applyBorder="1" applyAlignment="1">
      <alignment horizontal="center" vertical="center"/>
    </xf>
    <xf numFmtId="41" fontId="100" fillId="7" borderId="60" xfId="2" applyFont="1" applyFill="1" applyBorder="1" applyAlignment="1">
      <alignment horizontal="center" vertical="center"/>
    </xf>
    <xf numFmtId="41" fontId="100" fillId="7" borderId="61" xfId="2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14" fillId="2" borderId="11" xfId="0" applyFont="1" applyFill="1" applyBorder="1" applyAlignment="1">
      <alignment horizontal="center" vertical="center"/>
    </xf>
    <xf numFmtId="0" fontId="114" fillId="2" borderId="32" xfId="0" applyFont="1" applyFill="1" applyBorder="1" applyAlignment="1">
      <alignment horizontal="center" vertical="center"/>
    </xf>
    <xf numFmtId="0" fontId="111" fillId="4" borderId="57" xfId="0" applyFont="1" applyFill="1" applyBorder="1" applyAlignment="1">
      <alignment horizontal="center" vertical="center" shrinkToFit="1"/>
    </xf>
    <xf numFmtId="0" fontId="71" fillId="0" borderId="19" xfId="0" applyFont="1" applyFill="1" applyBorder="1" applyAlignment="1">
      <alignment horizontal="center" vertical="center"/>
    </xf>
    <xf numFmtId="41" fontId="100" fillId="0" borderId="18" xfId="2" applyFont="1" applyBorder="1" applyAlignment="1">
      <alignment horizontal="center" vertical="center"/>
    </xf>
    <xf numFmtId="41" fontId="100" fillId="2" borderId="6" xfId="3" applyFont="1" applyFill="1" applyBorder="1" applyAlignment="1">
      <alignment vertical="center"/>
    </xf>
    <xf numFmtId="41" fontId="100" fillId="0" borderId="24" xfId="20" applyFont="1" applyBorder="1" applyAlignment="1">
      <alignment horizontal="center" vertical="center" shrinkToFit="1"/>
    </xf>
    <xf numFmtId="0" fontId="71" fillId="0" borderId="0" xfId="0" applyFont="1" applyFill="1" applyBorder="1" applyAlignment="1">
      <alignment horizontal="right" vertical="center"/>
    </xf>
    <xf numFmtId="185" fontId="71" fillId="0" borderId="50" xfId="20" applyNumberFormat="1" applyFont="1" applyFill="1" applyBorder="1" applyAlignment="1">
      <alignment horizontal="center" vertical="center"/>
    </xf>
    <xf numFmtId="41" fontId="71" fillId="0" borderId="2" xfId="20" applyNumberFormat="1" applyFont="1" applyFill="1" applyBorder="1" applyAlignment="1">
      <alignment horizontal="right" vertical="center"/>
    </xf>
    <xf numFmtId="41" fontId="87" fillId="0" borderId="118" xfId="2" applyNumberFormat="1" applyFont="1" applyBorder="1" applyAlignment="1">
      <alignment vertical="center"/>
    </xf>
    <xf numFmtId="0" fontId="71" fillId="0" borderId="24" xfId="0" applyFont="1" applyFill="1" applyBorder="1" applyAlignment="1">
      <alignment vertical="center"/>
    </xf>
    <xf numFmtId="41" fontId="100" fillId="2" borderId="6" xfId="2" applyFont="1" applyFill="1" applyBorder="1" applyAlignment="1">
      <alignment vertical="center"/>
    </xf>
    <xf numFmtId="176" fontId="100" fillId="22" borderId="156" xfId="20" applyNumberFormat="1" applyFont="1" applyFill="1" applyBorder="1" applyAlignment="1">
      <alignment vertical="center"/>
    </xf>
    <xf numFmtId="176" fontId="100" fillId="0" borderId="1" xfId="20" applyNumberFormat="1" applyFont="1" applyBorder="1" applyAlignment="1">
      <alignment vertical="center"/>
    </xf>
    <xf numFmtId="0" fontId="67" fillId="33" borderId="24" xfId="0" applyFont="1" applyFill="1" applyBorder="1" applyAlignment="1">
      <alignment vertical="center"/>
    </xf>
    <xf numFmtId="41" fontId="100" fillId="0" borderId="17" xfId="2" applyFont="1" applyBorder="1" applyAlignment="1">
      <alignment horizontal="center" vertical="center"/>
    </xf>
    <xf numFmtId="176" fontId="100" fillId="0" borderId="1" xfId="2" applyNumberFormat="1" applyFont="1" applyBorder="1" applyAlignment="1">
      <alignment vertical="center"/>
    </xf>
    <xf numFmtId="176" fontId="100" fillId="22" borderId="33" xfId="20" applyNumberFormat="1" applyFont="1" applyFill="1" applyBorder="1" applyAlignment="1">
      <alignment vertical="center"/>
    </xf>
    <xf numFmtId="178" fontId="100" fillId="0" borderId="3" xfId="2" applyNumberFormat="1" applyFont="1" applyFill="1" applyBorder="1" applyAlignment="1">
      <alignment vertical="center"/>
    </xf>
    <xf numFmtId="41" fontId="100" fillId="0" borderId="87" xfId="20" applyFont="1" applyBorder="1" applyAlignment="1">
      <alignment vertical="center" wrapText="1"/>
    </xf>
    <xf numFmtId="41" fontId="100" fillId="0" borderId="37" xfId="20" applyFont="1" applyFill="1" applyBorder="1" applyAlignment="1">
      <alignment vertical="center"/>
    </xf>
    <xf numFmtId="41" fontId="100" fillId="0" borderId="87" xfId="20" applyFont="1" applyFill="1" applyBorder="1" applyAlignment="1">
      <alignment vertical="center"/>
    </xf>
    <xf numFmtId="41" fontId="100" fillId="0" borderId="87" xfId="2" applyFont="1" applyFill="1" applyBorder="1" applyAlignment="1">
      <alignment vertical="center"/>
    </xf>
    <xf numFmtId="0" fontId="114" fillId="3" borderId="7" xfId="0" applyFont="1" applyFill="1" applyBorder="1" applyAlignment="1">
      <alignment horizontal="center" vertical="center"/>
    </xf>
    <xf numFmtId="41" fontId="100" fillId="0" borderId="1" xfId="2" applyFont="1" applyFill="1" applyBorder="1" applyAlignment="1">
      <alignment vertical="center"/>
    </xf>
    <xf numFmtId="0" fontId="71" fillId="33" borderId="30" xfId="0" applyFont="1" applyFill="1" applyBorder="1" applyAlignment="1">
      <alignment horizontal="center" vertical="center" wrapText="1"/>
    </xf>
    <xf numFmtId="41" fontId="71" fillId="0" borderId="2" xfId="2" applyNumberFormat="1" applyFont="1" applyFill="1" applyBorder="1" applyAlignment="1">
      <alignment horizontal="right" vertical="center"/>
    </xf>
    <xf numFmtId="41" fontId="100" fillId="0" borderId="3" xfId="20" applyFont="1" applyBorder="1" applyAlignment="1">
      <alignment horizontal="center" vertical="center" shrinkToFit="1"/>
    </xf>
    <xf numFmtId="41" fontId="100" fillId="0" borderId="5" xfId="2" applyFont="1" applyBorder="1" applyAlignment="1">
      <alignment vertical="center"/>
    </xf>
    <xf numFmtId="181" fontId="71" fillId="0" borderId="2" xfId="20" applyNumberFormat="1" applyFont="1" applyFill="1" applyBorder="1" applyAlignment="1">
      <alignment horizontal="right" vertical="center"/>
    </xf>
    <xf numFmtId="41" fontId="105" fillId="0" borderId="46" xfId="20" applyFont="1" applyFill="1" applyBorder="1" applyAlignment="1">
      <alignment vertical="center"/>
    </xf>
    <xf numFmtId="0" fontId="71" fillId="0" borderId="9" xfId="0" applyFont="1" applyFill="1" applyBorder="1" applyAlignment="1">
      <alignment vertical="center"/>
    </xf>
    <xf numFmtId="41" fontId="72" fillId="0" borderId="24" xfId="2" applyNumberFormat="1" applyFont="1" applyFill="1" applyBorder="1" applyAlignment="1">
      <alignment horizontal="center" vertical="center" shrinkToFit="1"/>
    </xf>
    <xf numFmtId="0" fontId="71" fillId="33" borderId="24" xfId="0" applyFont="1" applyFill="1" applyBorder="1" applyAlignment="1">
      <alignment vertical="center"/>
    </xf>
    <xf numFmtId="0" fontId="71" fillId="33" borderId="6" xfId="0" applyFont="1" applyFill="1" applyBorder="1" applyAlignment="1">
      <alignment horizontal="center" vertical="center"/>
    </xf>
    <xf numFmtId="0" fontId="71" fillId="0" borderId="5" xfId="0" applyFont="1" applyFill="1" applyBorder="1" applyAlignment="1">
      <alignment horizontal="center" vertical="center"/>
    </xf>
    <xf numFmtId="41" fontId="71" fillId="33" borderId="2" xfId="20" applyFont="1" applyFill="1" applyBorder="1" applyAlignment="1">
      <alignment horizontal="left" vertical="center" wrapText="1"/>
    </xf>
    <xf numFmtId="0" fontId="71" fillId="0" borderId="2" xfId="20" applyNumberFormat="1" applyFont="1" applyFill="1" applyBorder="1" applyAlignment="1">
      <alignment horizontal="right" vertical="center"/>
    </xf>
    <xf numFmtId="192" fontId="71" fillId="0" borderId="2" xfId="20" applyNumberFormat="1" applyFont="1" applyFill="1" applyBorder="1" applyAlignment="1">
      <alignment horizontal="right" vertical="center"/>
    </xf>
    <xf numFmtId="0" fontId="71" fillId="0" borderId="5" xfId="0" quotePrefix="1" applyFont="1" applyFill="1" applyBorder="1" applyAlignment="1">
      <alignment horizontal="center" vertical="center"/>
    </xf>
    <xf numFmtId="0" fontId="71" fillId="0" borderId="24" xfId="0" applyFont="1" applyFill="1" applyBorder="1" applyAlignment="1">
      <alignment vertical="center" wrapText="1"/>
    </xf>
    <xf numFmtId="41" fontId="71" fillId="0" borderId="2" xfId="20" applyFont="1" applyFill="1" applyBorder="1" applyAlignment="1">
      <alignment horizontal="right" vertical="center"/>
    </xf>
    <xf numFmtId="0" fontId="71" fillId="33" borderId="5" xfId="0" applyFont="1" applyFill="1" applyBorder="1" applyAlignment="1">
      <alignment horizontal="center" vertical="center"/>
    </xf>
    <xf numFmtId="41" fontId="72" fillId="0" borderId="2" xfId="2" applyNumberFormat="1" applyFont="1" applyFill="1" applyBorder="1" applyAlignment="1">
      <alignment horizontal="center" vertical="center" shrinkToFit="1"/>
    </xf>
    <xf numFmtId="41" fontId="71" fillId="0" borderId="46" xfId="20" applyFont="1" applyFill="1" applyBorder="1" applyAlignment="1">
      <alignment horizontal="center" vertical="center" wrapText="1"/>
    </xf>
    <xf numFmtId="195" fontId="71" fillId="0" borderId="2" xfId="20" applyNumberFormat="1" applyFont="1" applyFill="1" applyBorder="1" applyAlignment="1">
      <alignment horizontal="right" vertical="center"/>
    </xf>
    <xf numFmtId="41" fontId="71" fillId="33" borderId="6" xfId="20" applyFont="1" applyFill="1" applyBorder="1" applyAlignment="1">
      <alignment horizontal="center" vertical="center"/>
    </xf>
    <xf numFmtId="41" fontId="71" fillId="0" borderId="1" xfId="20" applyFont="1" applyBorder="1" applyAlignment="1">
      <alignment horizontal="center" vertical="center"/>
    </xf>
    <xf numFmtId="0" fontId="71" fillId="33" borderId="2" xfId="0" applyFont="1" applyFill="1" applyBorder="1" applyAlignment="1">
      <alignment horizontal="left" vertical="center"/>
    </xf>
    <xf numFmtId="41" fontId="100" fillId="0" borderId="3" xfId="2" applyFont="1" applyBorder="1" applyAlignment="1">
      <alignment vertical="center"/>
    </xf>
    <xf numFmtId="0" fontId="71" fillId="0" borderId="2" xfId="0" applyFont="1" applyFill="1" applyBorder="1" applyAlignment="1">
      <alignment horizontal="center" vertical="center"/>
    </xf>
    <xf numFmtId="195" fontId="71" fillId="0" borderId="5" xfId="20" applyNumberFormat="1" applyFont="1" applyFill="1" applyBorder="1" applyAlignment="1">
      <alignment horizontal="right" vertical="center"/>
    </xf>
    <xf numFmtId="0" fontId="71" fillId="0" borderId="75" xfId="0" applyFont="1" applyBorder="1" applyAlignment="1">
      <alignment vertical="center"/>
    </xf>
    <xf numFmtId="0" fontId="71" fillId="0" borderId="5" xfId="0" applyFont="1" applyFill="1" applyBorder="1" applyAlignment="1">
      <alignment horizontal="left" vertical="center"/>
    </xf>
    <xf numFmtId="0" fontId="71" fillId="0" borderId="29" xfId="0" applyFont="1" applyFill="1" applyBorder="1" applyAlignment="1">
      <alignment vertical="center" wrapText="1"/>
    </xf>
    <xf numFmtId="0" fontId="71" fillId="0" borderId="2" xfId="0" quotePrefix="1" applyFont="1" applyFill="1" applyBorder="1" applyAlignment="1">
      <alignment horizontal="center" vertical="center"/>
    </xf>
    <xf numFmtId="0" fontId="71" fillId="0" borderId="24" xfId="0" applyFont="1" applyFill="1" applyBorder="1" applyAlignment="1">
      <alignment horizontal="center" vertical="center" wrapText="1"/>
    </xf>
    <xf numFmtId="41" fontId="100" fillId="0" borderId="14" xfId="20" applyFont="1" applyBorder="1" applyAlignment="1">
      <alignment horizontal="center" vertical="center" shrinkToFit="1"/>
    </xf>
    <xf numFmtId="0" fontId="111" fillId="0" borderId="36" xfId="0" applyFont="1" applyBorder="1" applyAlignment="1">
      <alignment horizontal="center" vertical="center" shrinkToFit="1"/>
    </xf>
    <xf numFmtId="41" fontId="71" fillId="0" borderId="162" xfId="20" applyFont="1" applyFill="1" applyBorder="1" applyAlignment="1">
      <alignment horizontal="center" vertical="center"/>
    </xf>
    <xf numFmtId="0" fontId="71" fillId="33" borderId="9" xfId="0" applyFont="1" applyFill="1" applyBorder="1" applyAlignment="1">
      <alignment vertical="center" wrapText="1"/>
    </xf>
    <xf numFmtId="0" fontId="71" fillId="0" borderId="29" xfId="0" applyFont="1" applyFill="1" applyBorder="1" applyAlignment="1">
      <alignment vertical="center"/>
    </xf>
    <xf numFmtId="41" fontId="71" fillId="0" borderId="2" xfId="20" applyFont="1" applyFill="1" applyBorder="1" applyAlignment="1">
      <alignment horizontal="center" vertical="center"/>
    </xf>
    <xf numFmtId="0" fontId="71" fillId="33" borderId="29" xfId="0" applyFont="1" applyFill="1" applyBorder="1" applyAlignment="1">
      <alignment vertical="center"/>
    </xf>
    <xf numFmtId="41" fontId="87" fillId="0" borderId="20" xfId="2" applyFont="1" applyFill="1" applyBorder="1" applyAlignment="1">
      <alignment horizontal="center" vertical="center"/>
    </xf>
    <xf numFmtId="0" fontId="71" fillId="0" borderId="1" xfId="20" applyNumberFormat="1" applyFont="1" applyBorder="1" applyAlignment="1">
      <alignment horizontal="center" vertical="center"/>
    </xf>
    <xf numFmtId="0" fontId="71" fillId="33" borderId="6" xfId="0" applyFont="1" applyFill="1" applyBorder="1" applyAlignment="1">
      <alignment horizontal="left" vertical="center"/>
    </xf>
    <xf numFmtId="185" fontId="71" fillId="0" borderId="5" xfId="20" applyNumberFormat="1" applyFont="1" applyFill="1" applyBorder="1" applyAlignment="1">
      <alignment horizontal="center" vertical="center"/>
    </xf>
    <xf numFmtId="0" fontId="71" fillId="33" borderId="2" xfId="0" applyFont="1" applyFill="1" applyBorder="1" applyAlignment="1">
      <alignment horizontal="center" vertical="center"/>
    </xf>
    <xf numFmtId="181" fontId="71" fillId="0" borderId="50" xfId="20" applyNumberFormat="1" applyFont="1" applyFill="1" applyBorder="1" applyAlignment="1">
      <alignment horizontal="right" vertical="center"/>
    </xf>
    <xf numFmtId="41" fontId="71" fillId="33" borderId="5" xfId="20" applyFont="1" applyFill="1" applyBorder="1" applyAlignment="1">
      <alignment horizontal="center" vertical="center"/>
    </xf>
    <xf numFmtId="41" fontId="71" fillId="0" borderId="6" xfId="20" applyNumberFormat="1" applyFont="1" applyFill="1" applyBorder="1" applyAlignment="1">
      <alignment horizontal="right" vertical="center"/>
    </xf>
    <xf numFmtId="183" fontId="71" fillId="0" borderId="5" xfId="20" applyNumberFormat="1" applyFont="1" applyFill="1" applyBorder="1" applyAlignment="1">
      <alignment horizontal="center" vertical="center"/>
    </xf>
    <xf numFmtId="41" fontId="105" fillId="0" borderId="51" xfId="20" applyFont="1" applyBorder="1" applyAlignment="1">
      <alignment vertical="center"/>
    </xf>
    <xf numFmtId="177" fontId="71" fillId="0" borderId="1" xfId="0" applyNumberFormat="1" applyFont="1" applyBorder="1" applyAlignment="1">
      <alignment horizontal="center" vertical="center"/>
    </xf>
    <xf numFmtId="41" fontId="71" fillId="33" borderId="2" xfId="20" applyFont="1" applyFill="1" applyBorder="1" applyAlignment="1">
      <alignment horizontal="center" vertical="center"/>
    </xf>
    <xf numFmtId="41" fontId="71" fillId="0" borderId="50" xfId="20" applyFont="1" applyFill="1" applyBorder="1" applyAlignment="1">
      <alignment horizontal="center" vertical="center"/>
    </xf>
    <xf numFmtId="185" fontId="71" fillId="0" borderId="2" xfId="20" applyNumberFormat="1" applyFont="1" applyFill="1" applyBorder="1" applyAlignment="1">
      <alignment horizontal="center" vertical="center"/>
    </xf>
    <xf numFmtId="178" fontId="71" fillId="0" borderId="162" xfId="20" applyNumberFormat="1" applyFont="1" applyFill="1" applyBorder="1" applyAlignment="1">
      <alignment horizontal="right" vertical="center"/>
    </xf>
    <xf numFmtId="41" fontId="100" fillId="0" borderId="24" xfId="20" applyFont="1" applyBorder="1" applyAlignment="1">
      <alignment horizontal="center" vertical="center"/>
    </xf>
    <xf numFmtId="182" fontId="71" fillId="0" borderId="2" xfId="20" applyNumberFormat="1" applyFont="1" applyFill="1" applyBorder="1" applyAlignment="1">
      <alignment horizontal="right" vertical="center"/>
    </xf>
    <xf numFmtId="1" fontId="71" fillId="0" borderId="2" xfId="20" applyNumberFormat="1" applyFont="1" applyFill="1" applyBorder="1" applyAlignment="1">
      <alignment horizontal="center" vertical="center" wrapText="1"/>
    </xf>
    <xf numFmtId="0" fontId="71" fillId="33" borderId="19" xfId="0" applyFont="1" applyFill="1" applyBorder="1" applyAlignment="1">
      <alignment horizontal="center" vertical="center"/>
    </xf>
    <xf numFmtId="0" fontId="71" fillId="0" borderId="6" xfId="0" applyFont="1" applyFill="1" applyBorder="1" applyAlignment="1">
      <alignment horizontal="left" vertical="center"/>
    </xf>
    <xf numFmtId="178" fontId="71" fillId="0" borderId="2" xfId="20" applyNumberFormat="1" applyFont="1" applyFill="1" applyBorder="1" applyAlignment="1">
      <alignment horizontal="right" vertical="center"/>
    </xf>
    <xf numFmtId="0" fontId="71" fillId="33" borderId="24" xfId="0" applyFont="1" applyFill="1" applyBorder="1" applyAlignment="1">
      <alignment horizontal="left" vertical="center" wrapText="1"/>
    </xf>
    <xf numFmtId="41" fontId="100" fillId="0" borderId="14" xfId="20" applyFont="1" applyBorder="1" applyAlignment="1">
      <alignment horizontal="center" vertical="center"/>
    </xf>
    <xf numFmtId="41" fontId="100" fillId="0" borderId="2" xfId="2" applyNumberFormat="1" applyFont="1" applyBorder="1" applyAlignment="1">
      <alignment vertical="center" shrinkToFit="1"/>
    </xf>
    <xf numFmtId="41" fontId="100" fillId="0" borderId="3" xfId="20" applyFont="1" applyBorder="1" applyAlignment="1">
      <alignment horizontal="right" vertical="center"/>
    </xf>
    <xf numFmtId="0" fontId="71" fillId="0" borderId="147" xfId="0" applyFont="1" applyFill="1" applyBorder="1" applyAlignment="1">
      <alignment horizontal="center" vertical="center" wrapText="1"/>
    </xf>
    <xf numFmtId="0" fontId="71" fillId="0" borderId="59" xfId="0" quotePrefix="1" applyFont="1" applyFill="1" applyBorder="1" applyAlignment="1">
      <alignment horizontal="center" vertical="center"/>
    </xf>
    <xf numFmtId="0" fontId="71" fillId="33" borderId="5" xfId="0" applyFont="1" applyFill="1" applyBorder="1" applyAlignment="1">
      <alignment horizontal="left" vertical="center"/>
    </xf>
    <xf numFmtId="183" fontId="71" fillId="0" borderId="2" xfId="20" applyNumberFormat="1" applyFont="1" applyFill="1" applyBorder="1" applyAlignment="1">
      <alignment horizontal="center" vertical="center"/>
    </xf>
    <xf numFmtId="41" fontId="100" fillId="0" borderId="2" xfId="2" applyFont="1" applyBorder="1" applyAlignment="1">
      <alignment vertical="center"/>
    </xf>
    <xf numFmtId="41" fontId="105" fillId="0" borderId="50" xfId="20" applyFont="1" applyBorder="1" applyAlignment="1">
      <alignment vertical="center"/>
    </xf>
    <xf numFmtId="0" fontId="72" fillId="0" borderId="37" xfId="0" applyFont="1" applyBorder="1" applyAlignment="1">
      <alignment horizontal="center" vertical="center" wrapText="1"/>
    </xf>
    <xf numFmtId="41" fontId="71" fillId="0" borderId="2" xfId="20" applyFont="1" applyFill="1" applyBorder="1" applyAlignment="1">
      <alignment horizontal="center" vertical="center" wrapText="1"/>
    </xf>
    <xf numFmtId="0" fontId="71" fillId="0" borderId="2" xfId="0" applyFont="1" applyFill="1" applyBorder="1" applyAlignment="1">
      <alignment horizontal="left" vertical="center"/>
    </xf>
    <xf numFmtId="0" fontId="71" fillId="0" borderId="17" xfId="0" applyFont="1" applyBorder="1" applyAlignment="1">
      <alignment horizontal="center" vertical="center"/>
    </xf>
    <xf numFmtId="0" fontId="71" fillId="0" borderId="6" xfId="0" applyFont="1" applyFill="1" applyBorder="1" applyAlignment="1">
      <alignment horizontal="center" vertical="center"/>
    </xf>
    <xf numFmtId="0" fontId="71" fillId="0" borderId="30" xfId="0" quotePrefix="1" applyFont="1" applyFill="1" applyBorder="1" applyAlignment="1">
      <alignment horizontal="center" vertical="center"/>
    </xf>
    <xf numFmtId="0" fontId="71" fillId="33" borderId="2" xfId="0" applyFont="1" applyFill="1" applyBorder="1" applyAlignment="1">
      <alignment horizontal="center" vertical="center" wrapText="1"/>
    </xf>
    <xf numFmtId="181" fontId="71" fillId="0" borderId="5" xfId="20" applyNumberFormat="1" applyFont="1" applyFill="1" applyBorder="1" applyAlignment="1">
      <alignment horizontal="right" vertical="center"/>
    </xf>
    <xf numFmtId="0" fontId="100" fillId="0" borderId="2" xfId="0" applyFont="1" applyBorder="1" applyAlignment="1">
      <alignment horizontal="center" vertical="center" wrapText="1"/>
    </xf>
    <xf numFmtId="176" fontId="71" fillId="0" borderId="2" xfId="20" applyNumberFormat="1" applyFont="1" applyFill="1" applyBorder="1" applyAlignment="1">
      <alignment horizontal="right" vertical="center"/>
    </xf>
    <xf numFmtId="41" fontId="100" fillId="0" borderId="23" xfId="20" applyFont="1" applyBorder="1" applyAlignment="1">
      <alignment horizontal="center" vertical="center" shrinkToFit="1"/>
    </xf>
    <xf numFmtId="41" fontId="100" fillId="0" borderId="50" xfId="20" applyFont="1" applyBorder="1" applyAlignment="1">
      <alignment vertical="center"/>
    </xf>
    <xf numFmtId="0" fontId="71" fillId="33" borderId="147" xfId="0" quotePrefix="1" applyFont="1" applyFill="1" applyBorder="1" applyAlignment="1">
      <alignment horizontal="center" vertical="center"/>
    </xf>
    <xf numFmtId="2" fontId="71" fillId="0" borderId="2" xfId="20" applyNumberFormat="1" applyFont="1" applyFill="1" applyBorder="1" applyAlignment="1">
      <alignment horizontal="right" vertical="center"/>
    </xf>
    <xf numFmtId="0" fontId="71" fillId="33" borderId="59" xfId="0" applyFont="1" applyFill="1" applyBorder="1" applyAlignment="1">
      <alignment horizontal="center" vertical="center" wrapText="1"/>
    </xf>
    <xf numFmtId="0" fontId="91" fillId="0" borderId="24" xfId="0" applyFont="1" applyFill="1" applyBorder="1" applyAlignment="1">
      <alignment vertical="center"/>
    </xf>
    <xf numFmtId="41" fontId="105" fillId="0" borderId="168" xfId="20" applyFont="1" applyBorder="1" applyAlignment="1">
      <alignment vertical="center"/>
    </xf>
    <xf numFmtId="195" fontId="71" fillId="0" borderId="6" xfId="20" applyNumberFormat="1" applyFont="1" applyFill="1" applyBorder="1" applyAlignment="1">
      <alignment horizontal="right" vertical="center"/>
    </xf>
    <xf numFmtId="41" fontId="71" fillId="0" borderId="162" xfId="20" applyFont="1" applyFill="1" applyBorder="1" applyAlignment="1">
      <alignment horizontal="center" vertical="center" wrapText="1"/>
    </xf>
    <xf numFmtId="176" fontId="100" fillId="22" borderId="35" xfId="20" applyNumberFormat="1" applyFont="1" applyFill="1" applyBorder="1" applyAlignment="1">
      <alignment vertical="center"/>
    </xf>
    <xf numFmtId="176" fontId="100" fillId="0" borderId="3" xfId="2" applyNumberFormat="1" applyFont="1" applyBorder="1" applyAlignment="1">
      <alignment horizontal="center" vertical="center"/>
    </xf>
    <xf numFmtId="176" fontId="100" fillId="0" borderId="3" xfId="20" applyNumberFormat="1" applyFont="1" applyBorder="1" applyAlignment="1">
      <alignment vertical="center"/>
    </xf>
    <xf numFmtId="176" fontId="100" fillId="0" borderId="3" xfId="2" applyNumberFormat="1" applyFont="1" applyBorder="1" applyAlignment="1">
      <alignment vertical="center"/>
    </xf>
    <xf numFmtId="176" fontId="100" fillId="0" borderId="5" xfId="2" applyNumberFormat="1" applyFont="1" applyBorder="1" applyAlignment="1">
      <alignment vertical="center"/>
    </xf>
    <xf numFmtId="176" fontId="100" fillId="0" borderId="5" xfId="20" applyNumberFormat="1" applyFont="1" applyBorder="1" applyAlignment="1">
      <alignment vertical="center"/>
    </xf>
    <xf numFmtId="41" fontId="100" fillId="0" borderId="21" xfId="2" applyFont="1" applyBorder="1" applyAlignment="1">
      <alignment horizontal="center" vertical="center"/>
    </xf>
    <xf numFmtId="178" fontId="100" fillId="0" borderId="2" xfId="20" applyNumberFormat="1" applyFont="1" applyBorder="1" applyAlignment="1">
      <alignment vertical="center"/>
    </xf>
    <xf numFmtId="176" fontId="100" fillId="22" borderId="34" xfId="20" applyNumberFormat="1" applyFont="1" applyFill="1" applyBorder="1" applyAlignment="1">
      <alignment vertical="center"/>
    </xf>
    <xf numFmtId="176" fontId="100" fillId="0" borderId="2" xfId="20" applyNumberFormat="1" applyFont="1" applyBorder="1" applyAlignment="1">
      <alignment vertical="center"/>
    </xf>
    <xf numFmtId="41" fontId="100" fillId="0" borderId="19" xfId="2" applyFont="1" applyBorder="1" applyAlignment="1">
      <alignment horizontal="center" vertical="center"/>
    </xf>
    <xf numFmtId="176" fontId="100" fillId="22" borderId="72" xfId="20" applyNumberFormat="1" applyFont="1" applyFill="1" applyBorder="1" applyAlignment="1">
      <alignment vertical="center"/>
    </xf>
    <xf numFmtId="176" fontId="100" fillId="0" borderId="6" xfId="2" applyNumberFormat="1" applyFont="1" applyBorder="1" applyAlignment="1">
      <alignment vertical="center"/>
    </xf>
    <xf numFmtId="176" fontId="100" fillId="0" borderId="6" xfId="20" applyNumberFormat="1" applyFont="1" applyBorder="1" applyAlignment="1">
      <alignment vertical="center"/>
    </xf>
    <xf numFmtId="176" fontId="100" fillId="0" borderId="2" xfId="2" applyNumberFormat="1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71" fillId="0" borderId="147" xfId="0" quotePrefix="1" applyFont="1" applyFill="1" applyBorder="1" applyAlignment="1">
      <alignment horizontal="center" vertical="center"/>
    </xf>
    <xf numFmtId="41" fontId="100" fillId="0" borderId="2" xfId="20" applyFont="1" applyBorder="1" applyAlignment="1">
      <alignment vertical="center"/>
    </xf>
    <xf numFmtId="0" fontId="0" fillId="0" borderId="0" xfId="0" applyAlignment="1">
      <alignment horizontal="center" vertical="center"/>
    </xf>
    <xf numFmtId="41" fontId="67" fillId="0" borderId="0" xfId="0" applyNumberFormat="1" applyFont="1"/>
    <xf numFmtId="0" fontId="67" fillId="0" borderId="0" xfId="0" applyFont="1" applyBorder="1"/>
    <xf numFmtId="0" fontId="92" fillId="0" borderId="0" xfId="0" applyFont="1" applyAlignment="1">
      <alignment vertical="center"/>
    </xf>
    <xf numFmtId="0" fontId="101" fillId="0" borderId="0" xfId="0" applyFont="1" applyFill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3" fillId="0" borderId="0" xfId="0" applyFont="1" applyBorder="1" applyAlignment="1">
      <alignment horizontal="left" vertical="center"/>
    </xf>
    <xf numFmtId="0" fontId="105" fillId="0" borderId="0" xfId="0" applyFont="1" applyAlignment="1">
      <alignment horizontal="center"/>
    </xf>
    <xf numFmtId="0" fontId="105" fillId="0" borderId="0" xfId="0" applyFont="1" applyFill="1" applyAlignment="1">
      <alignment horizontal="center" vertical="center"/>
    </xf>
    <xf numFmtId="192" fontId="101" fillId="0" borderId="0" xfId="0" applyNumberFormat="1" applyFont="1"/>
    <xf numFmtId="0" fontId="67" fillId="0" borderId="0" xfId="0" applyFont="1" applyAlignment="1">
      <alignment horizontal="center" vertical="center"/>
    </xf>
    <xf numFmtId="0" fontId="101" fillId="0" borderId="80" xfId="0" applyFont="1" applyBorder="1"/>
    <xf numFmtId="0" fontId="114" fillId="3" borderId="42" xfId="0" applyFont="1" applyFill="1" applyBorder="1" applyAlignment="1">
      <alignment horizontal="center" vertical="center" wrapText="1"/>
    </xf>
    <xf numFmtId="41" fontId="100" fillId="0" borderId="19" xfId="20" applyFont="1" applyBorder="1" applyAlignment="1">
      <alignment horizontal="center" vertical="center"/>
    </xf>
    <xf numFmtId="41" fontId="100" fillId="0" borderId="2" xfId="20" applyFont="1" applyBorder="1" applyAlignment="1">
      <alignment horizontal="center" vertical="center"/>
    </xf>
    <xf numFmtId="41" fontId="100" fillId="0" borderId="23" xfId="20" applyFont="1" applyBorder="1" applyAlignment="1">
      <alignment horizontal="center" vertical="center"/>
    </xf>
    <xf numFmtId="0" fontId="114" fillId="3" borderId="127" xfId="0" applyFont="1" applyFill="1" applyBorder="1" applyAlignment="1">
      <alignment horizontal="center" vertical="center"/>
    </xf>
    <xf numFmtId="0" fontId="114" fillId="3" borderId="103" xfId="0" applyFont="1" applyFill="1" applyBorder="1" applyAlignment="1">
      <alignment horizontal="center" vertical="center"/>
    </xf>
    <xf numFmtId="0" fontId="111" fillId="2" borderId="17" xfId="0" applyFont="1" applyFill="1" applyBorder="1" applyAlignment="1">
      <alignment horizontal="center" vertical="center"/>
    </xf>
    <xf numFmtId="0" fontId="111" fillId="0" borderId="19" xfId="0" applyFont="1" applyBorder="1" applyAlignment="1">
      <alignment horizontal="center" vertical="center"/>
    </xf>
    <xf numFmtId="0" fontId="111" fillId="0" borderId="23" xfId="0" applyFont="1" applyBorder="1" applyAlignment="1">
      <alignment horizontal="center" vertical="center"/>
    </xf>
    <xf numFmtId="0" fontId="111" fillId="2" borderId="18" xfId="0" applyFont="1" applyFill="1" applyBorder="1" applyAlignment="1">
      <alignment horizontal="center" vertical="center"/>
    </xf>
    <xf numFmtId="0" fontId="111" fillId="0" borderId="106" xfId="0" applyFont="1" applyBorder="1" applyAlignment="1">
      <alignment horizontal="center" vertical="center"/>
    </xf>
    <xf numFmtId="41" fontId="101" fillId="0" borderId="0" xfId="20" applyFont="1" applyAlignment="1">
      <alignment horizontal="center" vertical="center"/>
    </xf>
    <xf numFmtId="41" fontId="101" fillId="0" borderId="0" xfId="20" applyFont="1" applyAlignment="1">
      <alignment horizontal="right" vertical="center"/>
    </xf>
    <xf numFmtId="1" fontId="101" fillId="0" borderId="0" xfId="20" applyNumberFormat="1" applyFont="1" applyAlignment="1">
      <alignment horizontal="center" vertical="center"/>
    </xf>
    <xf numFmtId="41" fontId="102" fillId="0" borderId="0" xfId="20" applyFont="1" applyAlignment="1">
      <alignment horizontal="center" vertical="center"/>
    </xf>
    <xf numFmtId="195" fontId="101" fillId="0" borderId="0" xfId="0" applyNumberFormat="1" applyFont="1"/>
    <xf numFmtId="43" fontId="101" fillId="0" borderId="0" xfId="0" applyNumberFormat="1" applyFont="1"/>
    <xf numFmtId="185" fontId="101" fillId="0" borderId="0" xfId="0" applyNumberFormat="1" applyFont="1"/>
    <xf numFmtId="41" fontId="101" fillId="0" borderId="0" xfId="2" applyFont="1" applyAlignment="1">
      <alignment horizontal="right"/>
    </xf>
    <xf numFmtId="0" fontId="101" fillId="0" borderId="0" xfId="0" applyFont="1" applyFill="1"/>
    <xf numFmtId="41" fontId="71" fillId="0" borderId="0" xfId="20" applyFont="1" applyFill="1" applyBorder="1" applyAlignment="1">
      <alignment horizontal="center" wrapText="1"/>
    </xf>
    <xf numFmtId="41" fontId="100" fillId="2" borderId="1" xfId="2" applyFont="1" applyFill="1" applyBorder="1" applyAlignment="1">
      <alignment vertical="center"/>
    </xf>
    <xf numFmtId="41" fontId="100" fillId="0" borderId="37" xfId="20" applyFont="1" applyBorder="1" applyAlignment="1">
      <alignment horizontal="center" vertical="center"/>
    </xf>
    <xf numFmtId="41" fontId="100" fillId="0" borderId="3" xfId="20" applyFont="1" applyBorder="1" applyAlignment="1">
      <alignment horizontal="center" vertical="center"/>
    </xf>
    <xf numFmtId="41" fontId="100" fillId="0" borderId="38" xfId="20" applyFont="1" applyBorder="1" applyAlignment="1">
      <alignment horizontal="center" vertical="center"/>
    </xf>
    <xf numFmtId="41" fontId="105" fillId="0" borderId="2" xfId="20" applyFont="1" applyFill="1" applyBorder="1" applyAlignment="1">
      <alignment vertical="center"/>
    </xf>
    <xf numFmtId="41" fontId="105" fillId="0" borderId="2" xfId="20" applyFont="1" applyBorder="1" applyAlignment="1">
      <alignment vertical="center"/>
    </xf>
    <xf numFmtId="41" fontId="105" fillId="0" borderId="143" xfId="20" applyFont="1" applyBorder="1" applyAlignment="1">
      <alignment vertical="center"/>
    </xf>
    <xf numFmtId="41" fontId="105" fillId="0" borderId="167" xfId="20" applyFont="1" applyBorder="1" applyAlignment="1">
      <alignment vertical="center"/>
    </xf>
    <xf numFmtId="0" fontId="101" fillId="0" borderId="0" xfId="0" applyFont="1"/>
    <xf numFmtId="0" fontId="67" fillId="0" borderId="0" xfId="0" applyFont="1" applyAlignment="1">
      <alignment horizontal="center" vertical="center"/>
    </xf>
    <xf numFmtId="41" fontId="100" fillId="0" borderId="2" xfId="20" applyFont="1" applyBorder="1" applyAlignment="1">
      <alignment horizontal="center" vertical="center" shrinkToFit="1"/>
    </xf>
    <xf numFmtId="41" fontId="100" fillId="0" borderId="19" xfId="20" applyFont="1" applyBorder="1" applyAlignment="1">
      <alignment horizontal="center" vertical="center" shrinkToFit="1"/>
    </xf>
    <xf numFmtId="0" fontId="111" fillId="0" borderId="20" xfId="0" applyFont="1" applyBorder="1" applyAlignment="1">
      <alignment horizontal="center" vertical="center" shrinkToFit="1"/>
    </xf>
    <xf numFmtId="41" fontId="100" fillId="4" borderId="69" xfId="20" applyFont="1" applyFill="1" applyBorder="1" applyAlignment="1">
      <alignment horizontal="center" vertical="center" shrinkToFit="1"/>
    </xf>
    <xf numFmtId="41" fontId="100" fillId="4" borderId="9" xfId="20" applyFont="1" applyFill="1" applyBorder="1" applyAlignment="1">
      <alignment horizontal="center" vertical="center" shrinkToFit="1"/>
    </xf>
    <xf numFmtId="41" fontId="100" fillId="4" borderId="6" xfId="20" applyFont="1" applyFill="1" applyBorder="1" applyAlignment="1">
      <alignment horizontal="center" vertical="center" shrinkToFit="1"/>
    </xf>
    <xf numFmtId="41" fontId="100" fillId="4" borderId="18" xfId="20" applyFont="1" applyFill="1" applyBorder="1" applyAlignment="1">
      <alignment horizontal="center" vertical="center" shrinkToFit="1"/>
    </xf>
    <xf numFmtId="41" fontId="100" fillId="4" borderId="75" xfId="20" applyFont="1" applyFill="1" applyBorder="1" applyAlignment="1">
      <alignment horizontal="center" vertical="center" shrinkToFit="1"/>
    </xf>
    <xf numFmtId="41" fontId="100" fillId="4" borderId="1" xfId="20" applyFont="1" applyFill="1" applyBorder="1" applyAlignment="1">
      <alignment horizontal="center" vertical="center" shrinkToFit="1"/>
    </xf>
    <xf numFmtId="41" fontId="100" fillId="4" borderId="17" xfId="20" applyFont="1" applyFill="1" applyBorder="1" applyAlignment="1">
      <alignment horizontal="center" vertical="center" shrinkToFit="1"/>
    </xf>
    <xf numFmtId="0" fontId="67" fillId="0" borderId="0" xfId="0" applyFont="1" applyAlignment="1">
      <alignment horizontal="center" vertical="center"/>
    </xf>
    <xf numFmtId="0" fontId="100" fillId="0" borderId="14" xfId="0" applyFont="1" applyBorder="1" applyAlignment="1">
      <alignment horizontal="center" vertical="center" wrapText="1"/>
    </xf>
    <xf numFmtId="0" fontId="100" fillId="0" borderId="3" xfId="0" applyFont="1" applyBorder="1" applyAlignment="1">
      <alignment horizontal="center" vertical="center"/>
    </xf>
    <xf numFmtId="0" fontId="100" fillId="0" borderId="3" xfId="0" applyFont="1" applyBorder="1" applyAlignment="1">
      <alignment horizontal="left" vertical="center" wrapText="1"/>
    </xf>
    <xf numFmtId="0" fontId="100" fillId="0" borderId="3" xfId="0" applyFont="1" applyBorder="1" applyAlignment="1">
      <alignment horizontal="center" vertical="center" wrapText="1"/>
    </xf>
    <xf numFmtId="0" fontId="100" fillId="0" borderId="24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/>
    </xf>
    <xf numFmtId="0" fontId="100" fillId="0" borderId="2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149" fillId="3" borderId="19" xfId="0" applyFont="1" applyFill="1" applyBorder="1" applyAlignment="1">
      <alignment horizontal="center" vertical="center"/>
    </xf>
    <xf numFmtId="0" fontId="149" fillId="3" borderId="23" xfId="0" applyFont="1" applyFill="1" applyBorder="1" applyAlignment="1">
      <alignment horizontal="center" vertical="center"/>
    </xf>
    <xf numFmtId="0" fontId="164" fillId="2" borderId="1" xfId="27" applyFont="1" applyFill="1" applyBorder="1" applyAlignment="1">
      <alignment horizontal="center" vertical="center"/>
    </xf>
    <xf numFmtId="0" fontId="164" fillId="0" borderId="3" xfId="27" applyFont="1" applyFill="1" applyBorder="1" applyAlignment="1">
      <alignment horizontal="center" vertical="center"/>
    </xf>
    <xf numFmtId="176" fontId="164" fillId="0" borderId="24" xfId="20" applyNumberFormat="1" applyFont="1" applyBorder="1" applyAlignment="1">
      <alignment horizontal="center" vertical="center"/>
    </xf>
    <xf numFmtId="0" fontId="164" fillId="2" borderId="8" xfId="27" applyFont="1" applyFill="1" applyBorder="1" applyAlignment="1">
      <alignment horizontal="center" vertical="center"/>
    </xf>
    <xf numFmtId="0" fontId="149" fillId="0" borderId="51" xfId="0" applyFont="1" applyBorder="1" applyAlignment="1">
      <alignment horizontal="center" vertical="center"/>
    </xf>
    <xf numFmtId="0" fontId="149" fillId="0" borderId="50" xfId="0" applyFont="1" applyBorder="1" applyAlignment="1">
      <alignment horizontal="center" vertical="center" wrapText="1"/>
    </xf>
    <xf numFmtId="0" fontId="149" fillId="0" borderId="50" xfId="0" applyFont="1" applyBorder="1" applyAlignment="1">
      <alignment horizontal="center" vertical="center"/>
    </xf>
    <xf numFmtId="3" fontId="149" fillId="0" borderId="50" xfId="0" applyNumberFormat="1" applyFont="1" applyBorder="1" applyAlignment="1">
      <alignment horizontal="center" vertical="center"/>
    </xf>
    <xf numFmtId="0" fontId="149" fillId="0" borderId="50" xfId="0" applyFont="1" applyBorder="1" applyAlignment="1">
      <alignment horizontal="left" vertical="center" wrapText="1"/>
    </xf>
    <xf numFmtId="0" fontId="149" fillId="0" borderId="128" xfId="0" applyFont="1" applyBorder="1" applyAlignment="1">
      <alignment horizontal="center" vertical="center" wrapText="1"/>
    </xf>
    <xf numFmtId="0" fontId="149" fillId="0" borderId="46" xfId="0" applyFont="1" applyBorder="1" applyAlignment="1">
      <alignment horizontal="center" vertical="center"/>
    </xf>
    <xf numFmtId="0" fontId="149" fillId="0" borderId="46" xfId="0" applyFont="1" applyBorder="1" applyAlignment="1">
      <alignment horizontal="center" vertical="center" wrapText="1"/>
    </xf>
    <xf numFmtId="0" fontId="149" fillId="0" borderId="2" xfId="0" quotePrefix="1" applyFont="1" applyBorder="1" applyAlignment="1">
      <alignment horizontal="center" vertical="center"/>
    </xf>
    <xf numFmtId="0" fontId="149" fillId="0" borderId="2" xfId="0" applyFont="1" applyBorder="1" applyAlignment="1">
      <alignment horizontal="center" vertical="center"/>
    </xf>
    <xf numFmtId="3" fontId="149" fillId="0" borderId="2" xfId="0" applyNumberFormat="1" applyFont="1" applyBorder="1" applyAlignment="1">
      <alignment horizontal="center" vertical="center"/>
    </xf>
    <xf numFmtId="0" fontId="149" fillId="0" borderId="2" xfId="0" applyFont="1" applyBorder="1" applyAlignment="1">
      <alignment horizontal="left" vertical="center" wrapText="1"/>
    </xf>
    <xf numFmtId="0" fontId="149" fillId="0" borderId="37" xfId="0" applyFont="1" applyBorder="1" applyAlignment="1">
      <alignment horizontal="center" vertical="center"/>
    </xf>
    <xf numFmtId="0" fontId="149" fillId="0" borderId="45" xfId="0" applyFont="1" applyBorder="1" applyAlignment="1">
      <alignment horizontal="center" vertical="center"/>
    </xf>
    <xf numFmtId="3" fontId="149" fillId="0" borderId="1" xfId="0" applyNumberFormat="1" applyFont="1" applyBorder="1" applyAlignment="1">
      <alignment horizontal="center" vertical="center"/>
    </xf>
    <xf numFmtId="0" fontId="149" fillId="0" borderId="1" xfId="0" applyFont="1" applyBorder="1" applyAlignment="1">
      <alignment horizontal="center" vertical="center"/>
    </xf>
    <xf numFmtId="0" fontId="170" fillId="0" borderId="76" xfId="0" applyFont="1" applyBorder="1" applyAlignment="1">
      <alignment horizontal="center" vertical="center"/>
    </xf>
    <xf numFmtId="176" fontId="164" fillId="0" borderId="14" xfId="20" applyNumberFormat="1" applyFont="1" applyBorder="1" applyAlignment="1">
      <alignment horizontal="center" vertical="center"/>
    </xf>
    <xf numFmtId="176" fontId="164" fillId="0" borderId="14" xfId="13" applyNumberFormat="1" applyFont="1" applyBorder="1" applyAlignment="1">
      <alignment horizontal="center" vertical="center"/>
    </xf>
    <xf numFmtId="41" fontId="164" fillId="0" borderId="38" xfId="20" applyNumberFormat="1" applyFont="1" applyBorder="1" applyAlignment="1">
      <alignment horizontal="center" vertical="center"/>
    </xf>
    <xf numFmtId="176" fontId="164" fillId="0" borderId="24" xfId="20" applyNumberFormat="1" applyFont="1" applyFill="1" applyBorder="1" applyAlignment="1">
      <alignment horizontal="center" vertical="center"/>
    </xf>
    <xf numFmtId="41" fontId="164" fillId="0" borderId="37" xfId="20" applyNumberFormat="1" applyFont="1" applyFill="1" applyBorder="1" applyAlignment="1">
      <alignment horizontal="center" vertical="center"/>
    </xf>
    <xf numFmtId="176" fontId="164" fillId="0" borderId="24" xfId="13" applyNumberFormat="1" applyFont="1" applyBorder="1" applyAlignment="1">
      <alignment horizontal="center" vertical="center"/>
    </xf>
    <xf numFmtId="41" fontId="164" fillId="0" borderId="37" xfId="20" applyNumberFormat="1" applyFont="1" applyBorder="1" applyAlignment="1">
      <alignment horizontal="center" vertical="center"/>
    </xf>
    <xf numFmtId="0" fontId="164" fillId="0" borderId="2" xfId="27" applyFont="1" applyFill="1" applyBorder="1" applyAlignment="1">
      <alignment horizontal="center" vertical="center"/>
    </xf>
    <xf numFmtId="41" fontId="164" fillId="0" borderId="72" xfId="27" applyNumberFormat="1" applyFont="1" applyBorder="1" applyAlignment="1">
      <alignment horizontal="center" vertical="center"/>
    </xf>
    <xf numFmtId="41" fontId="164" fillId="0" borderId="1" xfId="27" applyNumberFormat="1" applyFont="1" applyBorder="1" applyAlignment="1">
      <alignment horizontal="center" vertical="center"/>
    </xf>
    <xf numFmtId="0" fontId="164" fillId="0" borderId="6" xfId="27" applyFont="1" applyFill="1" applyBorder="1" applyAlignment="1">
      <alignment horizontal="center" vertical="center"/>
    </xf>
    <xf numFmtId="0" fontId="164" fillId="2" borderId="14" xfId="27" applyFont="1" applyFill="1" applyBorder="1" applyAlignment="1">
      <alignment horizontal="center" vertical="center"/>
    </xf>
    <xf numFmtId="0" fontId="164" fillId="2" borderId="38" xfId="27" applyFont="1" applyFill="1" applyBorder="1" applyAlignment="1">
      <alignment horizontal="center" vertical="center"/>
    </xf>
    <xf numFmtId="0" fontId="164" fillId="2" borderId="3" xfId="27" applyFont="1" applyFill="1" applyBorder="1" applyAlignment="1">
      <alignment horizontal="center" vertical="center"/>
    </xf>
    <xf numFmtId="179" fontId="164" fillId="0" borderId="5" xfId="27" applyNumberFormat="1" applyFont="1" applyBorder="1" applyAlignment="1">
      <alignment vertical="center" shrinkToFit="1"/>
    </xf>
    <xf numFmtId="178" fontId="164" fillId="0" borderId="5" xfId="13" applyNumberFormat="1" applyFont="1" applyBorder="1" applyAlignment="1">
      <alignment horizontal="center" vertical="center"/>
    </xf>
    <xf numFmtId="179" fontId="164" fillId="0" borderId="2" xfId="27" applyNumberFormat="1" applyFont="1" applyBorder="1" applyAlignment="1">
      <alignment vertical="center" shrinkToFit="1"/>
    </xf>
    <xf numFmtId="0" fontId="164" fillId="0" borderId="2" xfId="27" applyFont="1" applyBorder="1" applyAlignment="1">
      <alignment horizontal="center" vertical="center" wrapText="1"/>
    </xf>
    <xf numFmtId="179" fontId="164" fillId="0" borderId="2" xfId="27" applyNumberFormat="1" applyFont="1" applyBorder="1" applyAlignment="1" applyProtection="1">
      <alignment vertical="center" shrinkToFit="1"/>
    </xf>
    <xf numFmtId="178" fontId="164" fillId="0" borderId="2" xfId="13" applyNumberFormat="1" applyFont="1" applyBorder="1" applyAlignment="1">
      <alignment horizontal="center" vertical="center"/>
    </xf>
    <xf numFmtId="0" fontId="164" fillId="0" borderId="9" xfId="27" applyFont="1" applyBorder="1" applyAlignment="1">
      <alignment horizontal="center" vertical="center"/>
    </xf>
    <xf numFmtId="41" fontId="164" fillId="0" borderId="6" xfId="13" applyNumberFormat="1" applyFont="1" applyBorder="1" applyAlignment="1">
      <alignment horizontal="center" vertical="center"/>
    </xf>
    <xf numFmtId="178" fontId="164" fillId="0" borderId="6" xfId="13" applyNumberFormat="1" applyFont="1" applyBorder="1" applyAlignment="1">
      <alignment horizontal="center" vertical="center"/>
    </xf>
    <xf numFmtId="0" fontId="164" fillId="0" borderId="6" xfId="27" applyFont="1" applyBorder="1" applyAlignment="1">
      <alignment horizontal="center" vertical="center"/>
    </xf>
    <xf numFmtId="0" fontId="164" fillId="2" borderId="7" xfId="27" applyFont="1" applyFill="1" applyBorder="1" applyAlignment="1">
      <alignment horizontal="center" vertical="center"/>
    </xf>
    <xf numFmtId="0" fontId="164" fillId="2" borderId="7" xfId="27" applyFont="1" applyFill="1" applyBorder="1" applyAlignment="1">
      <alignment horizontal="center" vertical="center" wrapText="1"/>
    </xf>
    <xf numFmtId="0" fontId="164" fillId="0" borderId="5" xfId="27" applyFont="1" applyBorder="1" applyAlignment="1">
      <alignment horizontal="center" vertical="center"/>
    </xf>
    <xf numFmtId="0" fontId="164" fillId="2" borderId="2" xfId="27" applyFont="1" applyFill="1" applyBorder="1" applyAlignment="1">
      <alignment horizontal="center" vertical="center"/>
    </xf>
    <xf numFmtId="0" fontId="164" fillId="0" borderId="2" xfId="27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64" fillId="2" borderId="2" xfId="0" applyFont="1" applyFill="1" applyBorder="1" applyAlignment="1">
      <alignment horizontal="center" vertical="center"/>
    </xf>
    <xf numFmtId="0" fontId="164" fillId="0" borderId="2" xfId="73" applyFont="1" applyBorder="1" applyAlignment="1">
      <alignment horizontal="left" vertical="center"/>
    </xf>
    <xf numFmtId="0" fontId="164" fillId="2" borderId="6" xfId="0" applyFont="1" applyFill="1" applyBorder="1" applyAlignment="1">
      <alignment horizontal="center" vertical="center"/>
    </xf>
    <xf numFmtId="0" fontId="164" fillId="0" borderId="2" xfId="73" applyFont="1" applyBorder="1" applyAlignment="1">
      <alignment horizontal="center" vertical="center"/>
    </xf>
    <xf numFmtId="41" fontId="164" fillId="27" borderId="2" xfId="20" applyFont="1" applyFill="1" applyBorder="1" applyAlignment="1">
      <alignment horizontal="center" vertical="center"/>
    </xf>
    <xf numFmtId="0" fontId="164" fillId="0" borderId="2" xfId="8" applyFont="1" applyBorder="1" applyAlignment="1">
      <alignment horizontal="left" vertical="center" wrapText="1"/>
    </xf>
    <xf numFmtId="0" fontId="164" fillId="0" borderId="50" xfId="0" applyFont="1" applyBorder="1" applyAlignment="1">
      <alignment horizontal="center" vertical="center"/>
    </xf>
    <xf numFmtId="0" fontId="164" fillId="2" borderId="94" xfId="0" applyFont="1" applyFill="1" applyBorder="1" applyAlignment="1">
      <alignment horizontal="center" vertical="center"/>
    </xf>
    <xf numFmtId="0" fontId="164" fillId="0" borderId="46" xfId="0" applyFont="1" applyFill="1" applyBorder="1" applyAlignment="1">
      <alignment horizontal="center" vertical="center"/>
    </xf>
    <xf numFmtId="0" fontId="164" fillId="0" borderId="2" xfId="8" applyFont="1" applyFill="1" applyBorder="1" applyAlignment="1">
      <alignment horizontal="left" vertical="center" shrinkToFit="1"/>
    </xf>
    <xf numFmtId="0" fontId="164" fillId="0" borderId="2" xfId="8" applyFont="1" applyFill="1" applyBorder="1" applyAlignment="1">
      <alignment horizontal="left" vertical="center"/>
    </xf>
    <xf numFmtId="0" fontId="164" fillId="2" borderId="46" xfId="0" applyFont="1" applyFill="1" applyBorder="1" applyAlignment="1">
      <alignment horizontal="center" vertical="center"/>
    </xf>
    <xf numFmtId="0" fontId="164" fillId="27" borderId="2" xfId="0" applyFont="1" applyFill="1" applyBorder="1" applyAlignment="1">
      <alignment horizontal="left" vertical="center" wrapText="1"/>
    </xf>
    <xf numFmtId="41" fontId="164" fillId="2" borderId="6" xfId="2" applyFont="1" applyFill="1" applyBorder="1" applyAlignment="1">
      <alignment horizontal="center" vertical="center"/>
    </xf>
    <xf numFmtId="41" fontId="164" fillId="2" borderId="2" xfId="2" applyFont="1" applyFill="1" applyBorder="1" applyAlignment="1">
      <alignment horizontal="center" vertical="center"/>
    </xf>
    <xf numFmtId="41" fontId="164" fillId="0" borderId="2" xfId="20" applyFont="1" applyFill="1" applyBorder="1" applyAlignment="1">
      <alignment horizontal="center" vertical="center"/>
    </xf>
    <xf numFmtId="41" fontId="164" fillId="27" borderId="2" xfId="20" applyNumberFormat="1" applyFont="1" applyFill="1" applyBorder="1" applyAlignment="1">
      <alignment horizontal="center" vertical="center"/>
    </xf>
    <xf numFmtId="0" fontId="164" fillId="0" borderId="2" xfId="8" applyFont="1" applyBorder="1" applyAlignment="1">
      <alignment horizontal="center" vertical="center" wrapText="1"/>
    </xf>
    <xf numFmtId="0" fontId="164" fillId="27" borderId="2" xfId="0" applyFont="1" applyFill="1" applyBorder="1" applyAlignment="1">
      <alignment horizontal="left" vertical="center"/>
    </xf>
    <xf numFmtId="0" fontId="164" fillId="27" borderId="2" xfId="0" applyFont="1" applyFill="1" applyBorder="1" applyAlignment="1">
      <alignment horizontal="center" vertical="center"/>
    </xf>
    <xf numFmtId="0" fontId="164" fillId="0" borderId="50" xfId="0" applyFont="1" applyBorder="1" applyAlignment="1">
      <alignment horizontal="left" vertical="center"/>
    </xf>
    <xf numFmtId="0" fontId="164" fillId="0" borderId="2" xfId="0" applyFont="1" applyBorder="1" applyAlignment="1">
      <alignment horizontal="left" vertical="center" shrinkToFit="1"/>
    </xf>
    <xf numFmtId="0" fontId="164" fillId="0" borderId="2" xfId="73" applyFont="1" applyBorder="1" applyAlignment="1">
      <alignment horizontal="left" vertical="center" shrinkToFit="1"/>
    </xf>
    <xf numFmtId="0" fontId="164" fillId="0" borderId="46" xfId="0" applyFont="1" applyBorder="1" applyAlignment="1">
      <alignment horizontal="center" vertical="center"/>
    </xf>
    <xf numFmtId="0" fontId="164" fillId="0" borderId="2" xfId="8" applyFont="1" applyFill="1" applyBorder="1" applyAlignment="1">
      <alignment horizontal="center" vertical="center"/>
    </xf>
    <xf numFmtId="0" fontId="164" fillId="0" borderId="2" xfId="0" applyFont="1" applyFill="1" applyBorder="1" applyAlignment="1">
      <alignment horizontal="left" vertical="center"/>
    </xf>
    <xf numFmtId="0" fontId="164" fillId="22" borderId="46" xfId="0" applyFont="1" applyFill="1" applyBorder="1" applyAlignment="1">
      <alignment horizontal="center" vertical="center"/>
    </xf>
    <xf numFmtId="0" fontId="164" fillId="0" borderId="2" xfId="0" applyFont="1" applyFill="1" applyBorder="1" applyAlignment="1">
      <alignment horizontal="center" vertical="center"/>
    </xf>
    <xf numFmtId="41" fontId="164" fillId="0" borderId="50" xfId="20" applyFont="1" applyBorder="1" applyAlignment="1">
      <alignment horizontal="center" vertical="center"/>
    </xf>
    <xf numFmtId="0" fontId="164" fillId="0" borderId="51" xfId="0" applyFont="1" applyBorder="1" applyAlignment="1">
      <alignment horizontal="center" vertical="center"/>
    </xf>
    <xf numFmtId="0" fontId="164" fillId="0" borderId="155" xfId="0" applyFont="1" applyBorder="1" applyAlignment="1">
      <alignment horizontal="center" vertical="center"/>
    </xf>
    <xf numFmtId="0" fontId="164" fillId="0" borderId="2" xfId="0" applyFont="1" applyBorder="1" applyAlignment="1">
      <alignment horizontal="left" vertical="center"/>
    </xf>
    <xf numFmtId="0" fontId="164" fillId="0" borderId="2" xfId="0" applyFont="1" applyBorder="1" applyAlignment="1">
      <alignment horizontal="center" vertical="center"/>
    </xf>
    <xf numFmtId="41" fontId="164" fillId="0" borderId="2" xfId="20" applyFont="1" applyBorder="1" applyAlignment="1">
      <alignment horizontal="center" vertical="center"/>
    </xf>
    <xf numFmtId="0" fontId="67" fillId="3" borderId="42" xfId="0" applyFont="1" applyFill="1" applyBorder="1" applyAlignment="1">
      <alignment horizontal="center" vertical="center"/>
    </xf>
    <xf numFmtId="0" fontId="67" fillId="4" borderId="7" xfId="0" applyFont="1" applyFill="1" applyBorder="1" applyAlignment="1">
      <alignment horizontal="center" vertical="center"/>
    </xf>
    <xf numFmtId="0" fontId="164" fillId="2" borderId="1" xfId="0" applyFont="1" applyFill="1" applyBorder="1" applyAlignment="1">
      <alignment horizontal="center" vertical="center"/>
    </xf>
    <xf numFmtId="0" fontId="184" fillId="0" borderId="0" xfId="0" applyFont="1" applyAlignment="1">
      <alignment horizontal="center"/>
    </xf>
    <xf numFmtId="41" fontId="185" fillId="0" borderId="12" xfId="20" applyNumberFormat="1" applyFont="1" applyBorder="1" applyAlignment="1">
      <alignment horizontal="center" vertical="center"/>
    </xf>
    <xf numFmtId="41" fontId="72" fillId="0" borderId="12" xfId="20" applyNumberFormat="1" applyFont="1" applyBorder="1" applyAlignment="1">
      <alignment horizontal="center" vertical="center"/>
    </xf>
    <xf numFmtId="41" fontId="87" fillId="0" borderId="91" xfId="2" applyFont="1" applyBorder="1" applyAlignment="1">
      <alignment vertical="center"/>
    </xf>
    <xf numFmtId="49" fontId="114" fillId="4" borderId="12" xfId="0" applyNumberFormat="1" applyFont="1" applyFill="1" applyBorder="1" applyAlignment="1">
      <alignment horizontal="center" vertical="center"/>
    </xf>
    <xf numFmtId="0" fontId="72" fillId="0" borderId="19" xfId="5" applyFont="1" applyBorder="1" applyAlignment="1">
      <alignment horizontal="center" vertical="center"/>
    </xf>
    <xf numFmtId="41" fontId="72" fillId="0" borderId="6" xfId="3" applyFont="1" applyFill="1" applyBorder="1" applyAlignment="1" applyProtection="1">
      <alignment vertical="center"/>
    </xf>
    <xf numFmtId="0" fontId="72" fillId="0" borderId="18" xfId="5" applyFont="1" applyBorder="1" applyAlignment="1">
      <alignment horizontal="center" vertical="center" wrapText="1"/>
    </xf>
    <xf numFmtId="0" fontId="72" fillId="0" borderId="19" xfId="5" applyFont="1" applyBorder="1" applyAlignment="1">
      <alignment horizontal="center" vertical="center" wrapText="1"/>
    </xf>
    <xf numFmtId="0" fontId="72" fillId="0" borderId="21" xfId="5" applyFont="1" applyBorder="1" applyAlignment="1">
      <alignment horizontal="center" vertical="center" wrapText="1"/>
    </xf>
    <xf numFmtId="0" fontId="72" fillId="4" borderId="12" xfId="5" applyFont="1" applyFill="1" applyBorder="1" applyAlignment="1">
      <alignment horizontal="center" vertical="center"/>
    </xf>
    <xf numFmtId="41" fontId="72" fillId="13" borderId="12" xfId="3" applyFont="1" applyFill="1" applyBorder="1" applyAlignment="1" applyProtection="1">
      <alignment vertical="center"/>
    </xf>
    <xf numFmtId="0" fontId="72" fillId="0" borderId="23" xfId="5" applyFont="1" applyBorder="1" applyAlignment="1">
      <alignment horizontal="center" vertical="center" wrapText="1"/>
    </xf>
    <xf numFmtId="41" fontId="72" fillId="0" borderId="22" xfId="3" applyFont="1" applyFill="1" applyBorder="1" applyAlignment="1" applyProtection="1">
      <alignment vertical="center"/>
    </xf>
    <xf numFmtId="178" fontId="38" fillId="0" borderId="0" xfId="5" applyNumberFormat="1" applyFont="1"/>
    <xf numFmtId="41" fontId="127" fillId="13" borderId="12" xfId="3" applyNumberFormat="1" applyFont="1" applyFill="1" applyBorder="1" applyAlignment="1" applyProtection="1">
      <alignment vertical="center"/>
    </xf>
    <xf numFmtId="178" fontId="54" fillId="0" borderId="0" xfId="5" applyNumberFormat="1" applyFont="1" applyAlignment="1">
      <alignment horizontal="left" vertical="center"/>
    </xf>
    <xf numFmtId="178" fontId="186" fillId="0" borderId="0" xfId="5" applyNumberFormat="1" applyFont="1"/>
    <xf numFmtId="178" fontId="38" fillId="0" borderId="0" xfId="3" applyNumberFormat="1" applyFont="1" applyBorder="1" applyAlignment="1">
      <alignment vertical="center"/>
    </xf>
    <xf numFmtId="178" fontId="38" fillId="0" borderId="0" xfId="5" applyNumberFormat="1" applyFont="1" applyAlignment="1">
      <alignment horizontal="center" vertical="center"/>
    </xf>
    <xf numFmtId="178" fontId="76" fillId="0" borderId="0" xfId="5" applyNumberFormat="1" applyFont="1" applyFill="1" applyAlignment="1">
      <alignment horizontal="center" vertical="center"/>
    </xf>
    <xf numFmtId="178" fontId="187" fillId="0" borderId="0" xfId="5" applyNumberFormat="1" applyFont="1" applyAlignment="1">
      <alignment horizontal="center" vertical="center"/>
    </xf>
    <xf numFmtId="178" fontId="186" fillId="0" borderId="0" xfId="5" applyNumberFormat="1" applyFont="1" applyAlignment="1">
      <alignment horizontal="center" vertical="center"/>
    </xf>
    <xf numFmtId="41" fontId="127" fillId="13" borderId="83" xfId="3" applyNumberFormat="1" applyFont="1" applyFill="1" applyBorder="1" applyAlignment="1" applyProtection="1">
      <alignment vertical="center"/>
    </xf>
    <xf numFmtId="41" fontId="127" fillId="0" borderId="6" xfId="3" applyNumberFormat="1" applyFont="1" applyFill="1" applyBorder="1" applyAlignment="1" applyProtection="1">
      <alignment vertical="center"/>
    </xf>
    <xf numFmtId="0" fontId="87" fillId="0" borderId="30" xfId="0" applyFont="1" applyBorder="1" applyAlignment="1">
      <alignment horizontal="center" vertical="center"/>
    </xf>
    <xf numFmtId="0" fontId="72" fillId="0" borderId="114" xfId="5" applyFont="1" applyBorder="1" applyAlignment="1" applyProtection="1">
      <alignment horizontal="center" vertical="center"/>
    </xf>
    <xf numFmtId="0" fontId="90" fillId="2" borderId="12" xfId="5" applyFont="1" applyFill="1" applyBorder="1" applyAlignment="1" applyProtection="1">
      <alignment horizontal="center" vertical="center"/>
    </xf>
    <xf numFmtId="0" fontId="114" fillId="2" borderId="32" xfId="0" applyFont="1" applyFill="1" applyBorder="1" applyAlignment="1">
      <alignment horizontal="center" vertical="center"/>
    </xf>
    <xf numFmtId="41" fontId="72" fillId="0" borderId="3" xfId="2" applyNumberFormat="1" applyFont="1" applyFill="1" applyBorder="1" applyAlignment="1">
      <alignment horizontal="center" vertical="center" shrinkToFit="1"/>
    </xf>
    <xf numFmtId="41" fontId="72" fillId="0" borderId="3" xfId="2" applyNumberFormat="1" applyFont="1" applyBorder="1" applyAlignment="1">
      <alignment horizontal="center" vertical="center" shrinkToFit="1"/>
    </xf>
    <xf numFmtId="41" fontId="72" fillId="0" borderId="14" xfId="2" applyNumberFormat="1" applyFont="1" applyBorder="1" applyAlignment="1">
      <alignment horizontal="center" vertical="center" shrinkToFit="1"/>
    </xf>
    <xf numFmtId="0" fontId="90" fillId="0" borderId="0" xfId="0" applyFont="1" applyAlignment="1">
      <alignment horizontal="center" vertical="center"/>
    </xf>
    <xf numFmtId="0" fontId="114" fillId="2" borderId="43" xfId="0" applyFont="1" applyFill="1" applyBorder="1" applyAlignment="1">
      <alignment horizontal="center" vertical="center"/>
    </xf>
    <xf numFmtId="41" fontId="68" fillId="4" borderId="7" xfId="2" applyFont="1" applyFill="1" applyBorder="1" applyAlignment="1">
      <alignment horizontal="center" vertical="center"/>
    </xf>
    <xf numFmtId="41" fontId="68" fillId="4" borderId="44" xfId="2" applyFont="1" applyFill="1" applyBorder="1" applyAlignment="1">
      <alignment horizontal="center" vertical="center"/>
    </xf>
    <xf numFmtId="0" fontId="73" fillId="0" borderId="13" xfId="0" applyFont="1" applyBorder="1" applyAlignment="1">
      <alignment horizontal="center" vertical="center"/>
    </xf>
    <xf numFmtId="41" fontId="67" fillId="0" borderId="13" xfId="0" applyNumberFormat="1" applyFont="1" applyBorder="1" applyAlignment="1">
      <alignment horizontal="center" vertical="center"/>
    </xf>
    <xf numFmtId="41" fontId="67" fillId="0" borderId="49" xfId="0" applyNumberFormat="1" applyFont="1" applyBorder="1" applyAlignment="1">
      <alignment horizontal="center" vertical="center"/>
    </xf>
    <xf numFmtId="0" fontId="73" fillId="0" borderId="2" xfId="0" applyFont="1" applyBorder="1" applyAlignment="1">
      <alignment horizontal="center" vertical="center" wrapText="1"/>
    </xf>
    <xf numFmtId="41" fontId="68" fillId="0" borderId="2" xfId="2" applyFont="1" applyBorder="1" applyAlignment="1">
      <alignment horizontal="center" vertical="center"/>
    </xf>
    <xf numFmtId="41" fontId="68" fillId="0" borderId="46" xfId="2" applyFont="1" applyBorder="1" applyAlignment="1">
      <alignment horizontal="center" vertical="center"/>
    </xf>
    <xf numFmtId="0" fontId="73" fillId="0" borderId="15" xfId="0" applyFont="1" applyBorder="1" applyAlignment="1">
      <alignment horizontal="center" vertical="center"/>
    </xf>
    <xf numFmtId="41" fontId="68" fillId="0" borderId="15" xfId="2" applyFont="1" applyBorder="1" applyAlignment="1">
      <alignment horizontal="center" vertical="center"/>
    </xf>
    <xf numFmtId="41" fontId="68" fillId="0" borderId="47" xfId="2" applyFont="1" applyBorder="1" applyAlignment="1">
      <alignment horizontal="center" vertical="center"/>
    </xf>
    <xf numFmtId="0" fontId="73" fillId="0" borderId="2" xfId="0" applyFont="1" applyBorder="1" applyAlignment="1">
      <alignment horizontal="center" vertical="center" shrinkToFit="1"/>
    </xf>
    <xf numFmtId="0" fontId="73" fillId="0" borderId="22" xfId="0" applyFont="1" applyBorder="1" applyAlignment="1">
      <alignment horizontal="center" vertical="center" shrinkToFit="1"/>
    </xf>
    <xf numFmtId="41" fontId="68" fillId="0" borderId="22" xfId="2" applyFont="1" applyBorder="1" applyAlignment="1">
      <alignment horizontal="center" vertical="center"/>
    </xf>
    <xf numFmtId="41" fontId="68" fillId="0" borderId="252" xfId="2" applyFont="1" applyBorder="1" applyAlignment="1">
      <alignment horizontal="center" vertical="center"/>
    </xf>
    <xf numFmtId="0" fontId="73" fillId="4" borderId="7" xfId="0" applyFont="1" applyFill="1" applyBorder="1" applyAlignment="1">
      <alignment horizontal="center" vertical="center"/>
    </xf>
    <xf numFmtId="0" fontId="73" fillId="0" borderId="2" xfId="0" applyFont="1" applyBorder="1" applyAlignment="1">
      <alignment horizontal="center" vertical="center"/>
    </xf>
    <xf numFmtId="41" fontId="68" fillId="0" borderId="13" xfId="2" applyFont="1" applyBorder="1" applyAlignment="1">
      <alignment horizontal="center" vertical="center"/>
    </xf>
    <xf numFmtId="41" fontId="68" fillId="0" borderId="49" xfId="2" applyFont="1" applyBorder="1" applyAlignment="1">
      <alignment horizontal="center" vertical="center"/>
    </xf>
    <xf numFmtId="0" fontId="73" fillId="0" borderId="15" xfId="0" applyFont="1" applyBorder="1" applyAlignment="1">
      <alignment horizontal="center" vertical="center" wrapText="1"/>
    </xf>
    <xf numFmtId="0" fontId="73" fillId="0" borderId="40" xfId="0" applyFont="1" applyBorder="1" applyAlignment="1">
      <alignment horizontal="center" vertical="center"/>
    </xf>
    <xf numFmtId="41" fontId="68" fillId="0" borderId="40" xfId="2" applyFont="1" applyBorder="1" applyAlignment="1">
      <alignment horizontal="center" vertical="center"/>
    </xf>
    <xf numFmtId="41" fontId="68" fillId="0" borderId="50" xfId="2" applyFont="1" applyBorder="1" applyAlignment="1">
      <alignment horizontal="center" vertical="center"/>
    </xf>
    <xf numFmtId="41" fontId="68" fillId="0" borderId="51" xfId="2" applyFont="1" applyBorder="1" applyAlignment="1">
      <alignment horizontal="center" vertical="center"/>
    </xf>
    <xf numFmtId="0" fontId="95" fillId="0" borderId="0" xfId="0" applyFont="1" applyFill="1" applyBorder="1" applyAlignment="1">
      <alignment horizontal="left" vertical="center"/>
    </xf>
    <xf numFmtId="0" fontId="172" fillId="0" borderId="0" xfId="0" applyFont="1" applyFill="1" applyBorder="1" applyAlignment="1">
      <alignment horizontal="center" vertical="center"/>
    </xf>
    <xf numFmtId="0" fontId="189" fillId="0" borderId="0" xfId="0" applyFont="1" applyFill="1" applyBorder="1" applyAlignment="1">
      <alignment horizontal="center" vertical="center"/>
    </xf>
    <xf numFmtId="0" fontId="67" fillId="0" borderId="0" xfId="0" applyFont="1" applyBorder="1" applyAlignment="1">
      <alignment horizontal="center"/>
    </xf>
    <xf numFmtId="0" fontId="87" fillId="2" borderId="71" xfId="0" applyFont="1" applyFill="1" applyBorder="1" applyAlignment="1">
      <alignment horizontal="center" vertical="center" wrapText="1"/>
    </xf>
    <xf numFmtId="0" fontId="87" fillId="2" borderId="42" xfId="0" applyFont="1" applyFill="1" applyBorder="1" applyAlignment="1">
      <alignment horizontal="center" vertical="center"/>
    </xf>
    <xf numFmtId="0" fontId="87" fillId="2" borderId="42" xfId="0" applyFont="1" applyFill="1" applyBorder="1" applyAlignment="1">
      <alignment horizontal="center" vertical="center" wrapText="1"/>
    </xf>
    <xf numFmtId="0" fontId="87" fillId="2" borderId="43" xfId="0" applyFont="1" applyFill="1" applyBorder="1" applyAlignment="1">
      <alignment horizontal="center" vertical="center"/>
    </xf>
    <xf numFmtId="0" fontId="100" fillId="0" borderId="0" xfId="0" applyFont="1" applyFill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0" fillId="4" borderId="6" xfId="0" applyFont="1" applyFill="1" applyBorder="1" applyAlignment="1">
      <alignment horizontal="center" vertical="center"/>
    </xf>
    <xf numFmtId="41" fontId="100" fillId="4" borderId="6" xfId="0" applyNumberFormat="1" applyFont="1" applyFill="1" applyBorder="1" applyAlignment="1">
      <alignment horizontal="center" vertical="center"/>
    </xf>
    <xf numFmtId="41" fontId="100" fillId="0" borderId="2" xfId="0" applyNumberFormat="1" applyFont="1" applyBorder="1" applyAlignment="1">
      <alignment horizontal="center" vertical="center"/>
    </xf>
    <xf numFmtId="0" fontId="100" fillId="2" borderId="2" xfId="0" applyFont="1" applyFill="1" applyBorder="1" applyAlignment="1">
      <alignment horizontal="center" vertical="center"/>
    </xf>
    <xf numFmtId="41" fontId="100" fillId="2" borderId="2" xfId="0" applyNumberFormat="1" applyFont="1" applyFill="1" applyBorder="1" applyAlignment="1">
      <alignment horizontal="center" vertical="center"/>
    </xf>
    <xf numFmtId="41" fontId="100" fillId="0" borderId="2" xfId="2" applyFont="1" applyBorder="1" applyAlignment="1">
      <alignment horizontal="center" vertical="center"/>
    </xf>
    <xf numFmtId="41" fontId="100" fillId="0" borderId="46" xfId="2" applyFont="1" applyBorder="1" applyAlignment="1">
      <alignment horizontal="center" vertical="center"/>
    </xf>
    <xf numFmtId="41" fontId="100" fillId="0" borderId="40" xfId="0" applyNumberFormat="1" applyFont="1" applyBorder="1" applyAlignment="1">
      <alignment horizontal="center" vertical="center"/>
    </xf>
    <xf numFmtId="41" fontId="100" fillId="0" borderId="40" xfId="2" applyFont="1" applyBorder="1" applyAlignment="1">
      <alignment horizontal="center" vertical="center"/>
    </xf>
    <xf numFmtId="41" fontId="72" fillId="0" borderId="0" xfId="2" applyNumberFormat="1" applyFont="1" applyBorder="1" applyAlignment="1">
      <alignment horizontal="left"/>
    </xf>
    <xf numFmtId="41" fontId="67" fillId="0" borderId="0" xfId="3" applyFont="1"/>
    <xf numFmtId="41" fontId="72" fillId="0" borderId="0" xfId="5" applyNumberFormat="1" applyFont="1" applyAlignment="1">
      <alignment horizontal="center" vertical="center"/>
    </xf>
    <xf numFmtId="41" fontId="98" fillId="0" borderId="0" xfId="3" applyFont="1" applyAlignment="1">
      <alignment horizontal="left" vertical="center"/>
    </xf>
    <xf numFmtId="41" fontId="72" fillId="13" borderId="240" xfId="3" applyNumberFormat="1" applyFont="1" applyFill="1" applyBorder="1" applyAlignment="1" applyProtection="1">
      <alignment horizontal="center" vertical="center"/>
    </xf>
    <xf numFmtId="41" fontId="72" fillId="0" borderId="94" xfId="3" applyNumberFormat="1" applyFont="1" applyFill="1" applyBorder="1" applyAlignment="1" applyProtection="1">
      <alignment horizontal="center" vertical="center"/>
    </xf>
    <xf numFmtId="41" fontId="72" fillId="13" borderId="239" xfId="3" applyNumberFormat="1" applyFont="1" applyFill="1" applyBorder="1" applyAlignment="1" applyProtection="1">
      <alignment horizontal="center" vertical="center"/>
    </xf>
    <xf numFmtId="0" fontId="72" fillId="12" borderId="237" xfId="5" applyFont="1" applyFill="1" applyBorder="1" applyAlignment="1" applyProtection="1">
      <alignment horizontal="center" vertical="center" wrapText="1"/>
    </xf>
    <xf numFmtId="41" fontId="72" fillId="32" borderId="237" xfId="3" applyNumberFormat="1" applyFont="1" applyFill="1" applyBorder="1" applyAlignment="1" applyProtection="1">
      <alignment horizontal="center" vertical="center"/>
    </xf>
    <xf numFmtId="41" fontId="72" fillId="0" borderId="40" xfId="3" applyNumberFormat="1" applyFont="1" applyFill="1" applyBorder="1" applyAlignment="1" applyProtection="1">
      <alignment horizontal="center" vertical="center"/>
    </xf>
    <xf numFmtId="41" fontId="72" fillId="0" borderId="242" xfId="3" applyNumberFormat="1" applyFont="1" applyFill="1" applyBorder="1" applyAlignment="1" applyProtection="1">
      <alignment horizontal="center" vertical="center"/>
    </xf>
    <xf numFmtId="0" fontId="90" fillId="27" borderId="0" xfId="5" applyFont="1" applyFill="1" applyBorder="1" applyAlignment="1">
      <alignment vertical="center"/>
    </xf>
    <xf numFmtId="0" fontId="72" fillId="4" borderId="85" xfId="5" applyFont="1" applyFill="1" applyBorder="1" applyAlignment="1">
      <alignment horizontal="center" vertical="center"/>
    </xf>
    <xf numFmtId="41" fontId="72" fillId="13" borderId="83" xfId="3" applyFont="1" applyFill="1" applyBorder="1" applyAlignment="1" applyProtection="1">
      <alignment vertical="center"/>
    </xf>
    <xf numFmtId="41" fontId="72" fillId="13" borderId="240" xfId="3" applyFont="1" applyFill="1" applyBorder="1" applyAlignment="1" applyProtection="1">
      <alignment vertical="center"/>
    </xf>
    <xf numFmtId="0" fontId="72" fillId="0" borderId="17" xfId="5" applyFont="1" applyBorder="1" applyAlignment="1">
      <alignment horizontal="center" vertical="center" wrapText="1"/>
    </xf>
    <xf numFmtId="41" fontId="72" fillId="0" borderId="1" xfId="3" applyFont="1" applyFill="1" applyBorder="1" applyAlignment="1" applyProtection="1">
      <alignment vertical="center"/>
    </xf>
    <xf numFmtId="41" fontId="72" fillId="0" borderId="45" xfId="3" applyFont="1" applyFill="1" applyBorder="1" applyAlignment="1" applyProtection="1">
      <alignment vertical="center"/>
    </xf>
    <xf numFmtId="41" fontId="72" fillId="0" borderId="2" xfId="3" applyFont="1" applyFill="1" applyBorder="1" applyAlignment="1" applyProtection="1">
      <alignment vertical="center"/>
    </xf>
    <xf numFmtId="41" fontId="72" fillId="0" borderId="46" xfId="3" applyFont="1" applyFill="1" applyBorder="1" applyAlignment="1" applyProtection="1">
      <alignment vertical="center"/>
    </xf>
    <xf numFmtId="41" fontId="72" fillId="0" borderId="3" xfId="3" applyFont="1" applyFill="1" applyBorder="1" applyAlignment="1" applyProtection="1">
      <alignment vertical="center"/>
    </xf>
    <xf numFmtId="41" fontId="72" fillId="0" borderId="48" xfId="3" applyFont="1" applyFill="1" applyBorder="1" applyAlignment="1" applyProtection="1">
      <alignment vertical="center"/>
    </xf>
    <xf numFmtId="41" fontId="72" fillId="13" borderId="239" xfId="3" applyFont="1" applyFill="1" applyBorder="1" applyAlignment="1" applyProtection="1">
      <alignment vertical="center"/>
    </xf>
    <xf numFmtId="41" fontId="72" fillId="0" borderId="94" xfId="3" applyFont="1" applyFill="1" applyBorder="1" applyAlignment="1" applyProtection="1">
      <alignment vertical="center"/>
    </xf>
    <xf numFmtId="0" fontId="72" fillId="0" borderId="106" xfId="5" applyFont="1" applyBorder="1" applyAlignment="1">
      <alignment horizontal="center" vertical="center" wrapText="1"/>
    </xf>
    <xf numFmtId="41" fontId="72" fillId="0" borderId="40" xfId="3" applyFont="1" applyFill="1" applyBorder="1" applyAlignment="1" applyProtection="1">
      <alignment vertical="center"/>
    </xf>
    <xf numFmtId="41" fontId="72" fillId="0" borderId="242" xfId="3" applyFont="1" applyFill="1" applyBorder="1" applyAlignment="1" applyProtection="1">
      <alignment vertical="center"/>
    </xf>
    <xf numFmtId="0" fontId="72" fillId="0" borderId="0" xfId="0" applyFont="1" applyBorder="1" applyAlignment="1">
      <alignment horizontal="center" vertical="center"/>
    </xf>
    <xf numFmtId="0" fontId="72" fillId="0" borderId="0" xfId="5" applyFont="1" applyFill="1" applyBorder="1" applyAlignment="1">
      <alignment horizontal="center" vertical="center"/>
    </xf>
    <xf numFmtId="41" fontId="72" fillId="0" borderId="0" xfId="3" applyFont="1" applyFill="1" applyBorder="1" applyAlignment="1" applyProtection="1">
      <alignment vertical="center"/>
    </xf>
    <xf numFmtId="41" fontId="72" fillId="0" borderId="0" xfId="3" applyFont="1" applyFill="1" applyBorder="1" applyAlignment="1">
      <alignment vertical="center"/>
    </xf>
    <xf numFmtId="0" fontId="72" fillId="0" borderId="0" xfId="5" applyFont="1" applyBorder="1" applyAlignment="1">
      <alignment horizontal="center" vertical="center" wrapText="1"/>
    </xf>
    <xf numFmtId="41" fontId="72" fillId="0" borderId="0" xfId="3" applyFont="1" applyBorder="1" applyAlignment="1">
      <alignment vertical="center"/>
    </xf>
    <xf numFmtId="41" fontId="68" fillId="0" borderId="0" xfId="3" applyNumberFormat="1" applyFont="1" applyFill="1" applyBorder="1" applyAlignment="1">
      <alignment horizontal="center" vertical="center"/>
    </xf>
    <xf numFmtId="0" fontId="72" fillId="0" borderId="0" xfId="5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114" fillId="2" borderId="12" xfId="0" applyFont="1" applyFill="1" applyBorder="1" applyAlignment="1">
      <alignment horizontal="center" vertical="center"/>
    </xf>
    <xf numFmtId="41" fontId="68" fillId="4" borderId="32" xfId="2" applyFont="1" applyFill="1" applyBorder="1" applyAlignment="1">
      <alignment horizontal="center" vertical="center"/>
    </xf>
    <xf numFmtId="41" fontId="68" fillId="4" borderId="12" xfId="2" applyFont="1" applyFill="1" applyBorder="1" applyAlignment="1">
      <alignment horizontal="center" vertical="center"/>
    </xf>
    <xf numFmtId="0" fontId="72" fillId="28" borderId="140" xfId="0" applyFont="1" applyFill="1" applyBorder="1" applyAlignment="1">
      <alignment horizontal="center" vertical="center"/>
    </xf>
    <xf numFmtId="41" fontId="68" fillId="28" borderId="69" xfId="0" applyNumberFormat="1" applyFont="1" applyFill="1" applyBorder="1" applyAlignment="1">
      <alignment horizontal="center" vertical="center"/>
    </xf>
    <xf numFmtId="41" fontId="68" fillId="28" borderId="13" xfId="0" applyNumberFormat="1" applyFont="1" applyFill="1" applyBorder="1" applyAlignment="1">
      <alignment horizontal="center" vertical="center"/>
    </xf>
    <xf numFmtId="41" fontId="68" fillId="28" borderId="45" xfId="0" applyNumberFormat="1" applyFont="1" applyFill="1" applyBorder="1" applyAlignment="1">
      <alignment horizontal="center" vertical="center"/>
    </xf>
    <xf numFmtId="0" fontId="72" fillId="0" borderId="34" xfId="0" applyFont="1" applyBorder="1" applyAlignment="1">
      <alignment horizontal="center" vertical="center" wrapText="1"/>
    </xf>
    <xf numFmtId="41" fontId="68" fillId="0" borderId="37" xfId="2" applyFont="1" applyBorder="1" applyAlignment="1">
      <alignment horizontal="center" vertical="center"/>
    </xf>
    <xf numFmtId="41" fontId="68" fillId="0" borderId="110" xfId="2" applyFont="1" applyBorder="1" applyAlignment="1">
      <alignment horizontal="center" vertical="center"/>
    </xf>
    <xf numFmtId="0" fontId="72" fillId="0" borderId="20" xfId="0" applyFont="1" applyBorder="1" applyAlignment="1">
      <alignment horizontal="center" vertical="center" wrapText="1"/>
    </xf>
    <xf numFmtId="41" fontId="68" fillId="0" borderId="6" xfId="2" applyFont="1" applyBorder="1" applyAlignment="1">
      <alignment horizontal="center" vertical="center"/>
    </xf>
    <xf numFmtId="0" fontId="72" fillId="29" borderId="32" xfId="0" applyFont="1" applyFill="1" applyBorder="1" applyAlignment="1">
      <alignment horizontal="center" vertical="center"/>
    </xf>
    <xf numFmtId="41" fontId="68" fillId="29" borderId="32" xfId="2" applyFont="1" applyFill="1" applyBorder="1" applyAlignment="1">
      <alignment horizontal="center" vertical="center"/>
    </xf>
    <xf numFmtId="41" fontId="68" fillId="29" borderId="12" xfId="2" applyFont="1" applyFill="1" applyBorder="1" applyAlignment="1">
      <alignment horizontal="center" vertical="center"/>
    </xf>
    <xf numFmtId="41" fontId="68" fillId="29" borderId="146" xfId="2" applyFont="1" applyFill="1" applyBorder="1" applyAlignment="1">
      <alignment horizontal="center" vertical="center"/>
    </xf>
    <xf numFmtId="0" fontId="72" fillId="0" borderId="33" xfId="0" applyFont="1" applyBorder="1" applyAlignment="1">
      <alignment horizontal="center" vertical="center" wrapText="1"/>
    </xf>
    <xf numFmtId="41" fontId="68" fillId="0" borderId="92" xfId="2" applyFont="1" applyBorder="1" applyAlignment="1">
      <alignment horizontal="center" vertical="center"/>
    </xf>
    <xf numFmtId="41" fontId="68" fillId="0" borderId="1" xfId="2" applyFont="1" applyBorder="1" applyAlignment="1">
      <alignment horizontal="center" vertical="center"/>
    </xf>
    <xf numFmtId="41" fontId="68" fillId="0" borderId="45" xfId="2" applyFont="1" applyBorder="1" applyAlignment="1">
      <alignment horizontal="center" vertical="center"/>
    </xf>
    <xf numFmtId="0" fontId="72" fillId="0" borderId="34" xfId="0" applyFont="1" applyBorder="1" applyAlignment="1">
      <alignment horizontal="center" vertical="center"/>
    </xf>
    <xf numFmtId="41" fontId="68" fillId="0" borderId="3" xfId="2" applyFont="1" applyBorder="1" applyAlignment="1">
      <alignment horizontal="center" vertical="center"/>
    </xf>
    <xf numFmtId="0" fontId="72" fillId="0" borderId="224" xfId="0" applyFont="1" applyBorder="1" applyAlignment="1">
      <alignment horizontal="center" vertical="center"/>
    </xf>
    <xf numFmtId="41" fontId="68" fillId="0" borderId="122" xfId="2" applyFont="1" applyBorder="1" applyAlignment="1">
      <alignment horizontal="center" vertical="center"/>
    </xf>
    <xf numFmtId="41" fontId="68" fillId="3" borderId="12" xfId="2" applyFont="1" applyFill="1" applyBorder="1" applyAlignment="1">
      <alignment horizontal="center" vertical="center"/>
    </xf>
    <xf numFmtId="41" fontId="68" fillId="3" borderId="12" xfId="2" applyFont="1" applyFill="1" applyBorder="1" applyAlignment="1">
      <alignment horizontal="center" vertical="center" shrinkToFit="1"/>
    </xf>
    <xf numFmtId="0" fontId="72" fillId="4" borderId="12" xfId="0" applyFont="1" applyFill="1" applyBorder="1" applyAlignment="1">
      <alignment horizontal="center" vertical="center"/>
    </xf>
    <xf numFmtId="41" fontId="68" fillId="4" borderId="12" xfId="0" applyNumberFormat="1" applyFont="1" applyFill="1" applyBorder="1" applyAlignment="1">
      <alignment horizontal="center" vertical="center"/>
    </xf>
    <xf numFmtId="0" fontId="72" fillId="0" borderId="59" xfId="0" applyFont="1" applyBorder="1" applyAlignment="1">
      <alignment horizontal="center" vertical="center" wrapText="1"/>
    </xf>
    <xf numFmtId="41" fontId="68" fillId="0" borderId="18" xfId="2" applyFont="1" applyBorder="1" applyAlignment="1">
      <alignment horizontal="center" vertical="center"/>
    </xf>
    <xf numFmtId="0" fontId="72" fillId="0" borderId="136" xfId="0" applyFont="1" applyBorder="1" applyAlignment="1">
      <alignment horizontal="center" vertical="center"/>
    </xf>
    <xf numFmtId="41" fontId="68" fillId="0" borderId="84" xfId="2" applyFont="1" applyBorder="1" applyAlignment="1">
      <alignment horizontal="center" vertical="center"/>
    </xf>
    <xf numFmtId="0" fontId="72" fillId="0" borderId="30" xfId="0" applyFont="1" applyBorder="1" applyAlignment="1">
      <alignment horizontal="center" vertical="center" wrapText="1"/>
    </xf>
    <xf numFmtId="41" fontId="68" fillId="0" borderId="19" xfId="2" applyFont="1" applyBorder="1" applyAlignment="1">
      <alignment horizontal="center" vertical="center"/>
    </xf>
    <xf numFmtId="0" fontId="72" fillId="0" borderId="14" xfId="0" applyFont="1" applyBorder="1" applyAlignment="1">
      <alignment horizontal="center" vertical="center" wrapText="1"/>
    </xf>
    <xf numFmtId="0" fontId="72" fillId="0" borderId="75" xfId="0" applyFont="1" applyBorder="1" applyAlignment="1">
      <alignment horizontal="center" vertical="center" wrapText="1"/>
    </xf>
    <xf numFmtId="41" fontId="68" fillId="0" borderId="58" xfId="2" applyFont="1" applyBorder="1" applyAlignment="1">
      <alignment horizontal="center" vertical="center"/>
    </xf>
    <xf numFmtId="41" fontId="68" fillId="0" borderId="9" xfId="2" applyFont="1" applyBorder="1" applyAlignment="1">
      <alignment horizontal="center" vertical="center"/>
    </xf>
    <xf numFmtId="0" fontId="72" fillId="0" borderId="138" xfId="0" applyFont="1" applyBorder="1" applyAlignment="1">
      <alignment horizontal="center" vertical="center" wrapText="1"/>
    </xf>
    <xf numFmtId="0" fontId="72" fillId="0" borderId="24" xfId="0" applyFont="1" applyBorder="1" applyAlignment="1">
      <alignment horizontal="center" vertical="center" wrapText="1"/>
    </xf>
    <xf numFmtId="0" fontId="72" fillId="0" borderId="24" xfId="0" applyFont="1" applyBorder="1" applyAlignment="1">
      <alignment horizontal="center" vertical="center"/>
    </xf>
    <xf numFmtId="0" fontId="72" fillId="0" borderId="139" xfId="0" applyFont="1" applyBorder="1" applyAlignment="1">
      <alignment horizontal="center" vertical="center"/>
    </xf>
    <xf numFmtId="41" fontId="68" fillId="13" borderId="12" xfId="2" applyNumberFormat="1" applyFont="1" applyFill="1" applyBorder="1" applyAlignment="1">
      <alignment horizontal="center" vertical="center"/>
    </xf>
    <xf numFmtId="0" fontId="72" fillId="0" borderId="30" xfId="0" applyFont="1" applyBorder="1" applyAlignment="1">
      <alignment horizontal="center" vertical="center"/>
    </xf>
    <xf numFmtId="41" fontId="68" fillId="0" borderId="75" xfId="2" applyFont="1" applyBorder="1" applyAlignment="1">
      <alignment horizontal="center" vertical="center"/>
    </xf>
    <xf numFmtId="41" fontId="68" fillId="0" borderId="24" xfId="2" applyFont="1" applyBorder="1" applyAlignment="1">
      <alignment horizontal="center" vertical="center"/>
    </xf>
    <xf numFmtId="0" fontId="87" fillId="4" borderId="12" xfId="0" applyFont="1" applyFill="1" applyBorder="1" applyAlignment="1">
      <alignment horizontal="center" vertical="center"/>
    </xf>
    <xf numFmtId="41" fontId="87" fillId="4" borderId="12" xfId="0" applyNumberFormat="1" applyFont="1" applyFill="1" applyBorder="1" applyAlignment="1">
      <alignment horizontal="center" vertical="center"/>
    </xf>
    <xf numFmtId="0" fontId="87" fillId="0" borderId="9" xfId="0" applyFont="1" applyFill="1" applyBorder="1" applyAlignment="1">
      <alignment horizontal="center" vertical="center"/>
    </xf>
    <xf numFmtId="41" fontId="87" fillId="0" borderId="18" xfId="2" applyFont="1" applyBorder="1" applyAlignment="1">
      <alignment vertical="center"/>
    </xf>
    <xf numFmtId="41" fontId="87" fillId="0" borderId="6" xfId="2" applyFont="1" applyBorder="1" applyAlignment="1">
      <alignment vertical="center"/>
    </xf>
    <xf numFmtId="41" fontId="87" fillId="0" borderId="94" xfId="2" applyFont="1" applyBorder="1" applyAlignment="1">
      <alignment vertical="center"/>
    </xf>
    <xf numFmtId="0" fontId="87" fillId="0" borderId="30" xfId="0" applyFont="1" applyFill="1" applyBorder="1" applyAlignment="1">
      <alignment horizontal="center" vertical="center"/>
    </xf>
    <xf numFmtId="41" fontId="87" fillId="0" borderId="19" xfId="2" applyFont="1" applyBorder="1" applyAlignment="1">
      <alignment vertical="center"/>
    </xf>
    <xf numFmtId="41" fontId="87" fillId="0" borderId="2" xfId="0" applyNumberFormat="1" applyFont="1" applyFill="1" applyBorder="1" applyAlignment="1">
      <alignment horizontal="center" vertical="center"/>
    </xf>
    <xf numFmtId="41" fontId="87" fillId="0" borderId="46" xfId="0" applyNumberFormat="1" applyFont="1" applyFill="1" applyBorder="1" applyAlignment="1">
      <alignment horizontal="center" vertical="center"/>
    </xf>
    <xf numFmtId="0" fontId="87" fillId="0" borderId="30" xfId="0" applyFont="1" applyFill="1" applyBorder="1" applyAlignment="1">
      <alignment horizontal="center" vertical="center" wrapText="1"/>
    </xf>
    <xf numFmtId="41" fontId="87" fillId="0" borderId="2" xfId="2" applyFont="1" applyFill="1" applyBorder="1" applyAlignment="1">
      <alignment horizontal="center" vertical="center"/>
    </xf>
    <xf numFmtId="41" fontId="87" fillId="0" borderId="46" xfId="2" applyFont="1" applyFill="1" applyBorder="1" applyAlignment="1">
      <alignment horizontal="center" vertical="center"/>
    </xf>
    <xf numFmtId="0" fontId="87" fillId="0" borderId="31" xfId="0" applyFont="1" applyFill="1" applyBorder="1" applyAlignment="1">
      <alignment horizontal="center" vertical="center"/>
    </xf>
    <xf numFmtId="41" fontId="87" fillId="4" borderId="12" xfId="2" applyFont="1" applyFill="1" applyBorder="1" applyAlignment="1">
      <alignment horizontal="center" vertical="center"/>
    </xf>
    <xf numFmtId="0" fontId="87" fillId="0" borderId="95" xfId="0" applyFont="1" applyBorder="1" applyAlignment="1">
      <alignment horizontal="center" vertical="center"/>
    </xf>
    <xf numFmtId="41" fontId="87" fillId="0" borderId="17" xfId="2" applyFont="1" applyBorder="1" applyAlignment="1">
      <alignment horizontal="center" vertical="center"/>
    </xf>
    <xf numFmtId="41" fontId="87" fillId="0" borderId="1" xfId="2" applyFont="1" applyBorder="1" applyAlignment="1">
      <alignment horizontal="center" vertical="center"/>
    </xf>
    <xf numFmtId="41" fontId="87" fillId="0" borderId="13" xfId="2" applyFont="1" applyBorder="1" applyAlignment="1">
      <alignment horizontal="center" vertical="center"/>
    </xf>
    <xf numFmtId="41" fontId="87" fillId="0" borderId="45" xfId="2" applyFont="1" applyBorder="1" applyAlignment="1">
      <alignment horizontal="center" vertical="center"/>
    </xf>
    <xf numFmtId="0" fontId="87" fillId="0" borderId="30" xfId="0" applyFont="1" applyBorder="1" applyAlignment="1">
      <alignment horizontal="center" vertical="center" wrapText="1"/>
    </xf>
    <xf numFmtId="41" fontId="87" fillId="4" borderId="12" xfId="2" applyNumberFormat="1" applyFont="1" applyFill="1" applyBorder="1" applyAlignment="1">
      <alignment horizontal="center" vertical="center"/>
    </xf>
    <xf numFmtId="0" fontId="87" fillId="0" borderId="75" xfId="0" applyFont="1" applyBorder="1" applyAlignment="1">
      <alignment horizontal="center" vertical="center"/>
    </xf>
    <xf numFmtId="41" fontId="87" fillId="0" borderId="58" xfId="2" applyFont="1" applyBorder="1" applyAlignment="1">
      <alignment horizontal="center" vertical="center"/>
    </xf>
    <xf numFmtId="41" fontId="87" fillId="0" borderId="92" xfId="2" applyFont="1" applyBorder="1" applyAlignment="1">
      <alignment horizontal="center" vertical="center"/>
    </xf>
    <xf numFmtId="41" fontId="87" fillId="0" borderId="96" xfId="2" applyFont="1" applyBorder="1" applyAlignment="1">
      <alignment horizontal="center" vertical="center"/>
    </xf>
    <xf numFmtId="41" fontId="87" fillId="0" borderId="19" xfId="2" applyFont="1" applyBorder="1" applyAlignment="1">
      <alignment horizontal="center" vertical="center"/>
    </xf>
    <xf numFmtId="41" fontId="87" fillId="0" borderId="2" xfId="2" applyFont="1" applyBorder="1" applyAlignment="1">
      <alignment horizontal="center" vertical="center"/>
    </xf>
    <xf numFmtId="41" fontId="87" fillId="0" borderId="46" xfId="2" applyFont="1" applyBorder="1" applyAlignment="1">
      <alignment horizontal="center" vertical="center"/>
    </xf>
    <xf numFmtId="0" fontId="87" fillId="0" borderId="97" xfId="0" applyFont="1" applyBorder="1" applyAlignment="1">
      <alignment horizontal="center" vertical="center"/>
    </xf>
    <xf numFmtId="41" fontId="87" fillId="0" borderId="98" xfId="2" applyFont="1" applyBorder="1" applyAlignment="1">
      <alignment horizontal="center" vertical="center"/>
    </xf>
    <xf numFmtId="41" fontId="87" fillId="0" borderId="50" xfId="2" applyFont="1" applyBorder="1" applyAlignment="1">
      <alignment horizontal="center" vertical="center"/>
    </xf>
    <xf numFmtId="41" fontId="87" fillId="0" borderId="51" xfId="2" applyFont="1" applyBorder="1" applyAlignment="1">
      <alignment horizontal="center" vertical="center"/>
    </xf>
    <xf numFmtId="41" fontId="38" fillId="0" borderId="0" xfId="2" applyNumberFormat="1" applyFont="1" applyBorder="1" applyAlignment="1">
      <alignment horizontal="left"/>
    </xf>
    <xf numFmtId="0" fontId="87" fillId="2" borderId="12" xfId="0" applyFont="1" applyFill="1" applyBorder="1" applyAlignment="1">
      <alignment horizontal="center" vertical="center" wrapText="1"/>
    </xf>
    <xf numFmtId="0" fontId="87" fillId="2" borderId="12" xfId="0" applyFont="1" applyFill="1" applyBorder="1" applyAlignment="1">
      <alignment horizontal="center" vertical="center"/>
    </xf>
    <xf numFmtId="0" fontId="100" fillId="3" borderId="12" xfId="0" applyFont="1" applyFill="1" applyBorder="1" applyAlignment="1">
      <alignment horizontal="center" vertical="center"/>
    </xf>
    <xf numFmtId="41" fontId="100" fillId="3" borderId="12" xfId="2" applyFont="1" applyFill="1" applyBorder="1" applyAlignment="1">
      <alignment horizontal="center" vertical="center" shrinkToFit="1"/>
    </xf>
    <xf numFmtId="41" fontId="100" fillId="0" borderId="0" xfId="2" applyFont="1" applyAlignment="1">
      <alignment horizontal="left" vertical="center"/>
    </xf>
    <xf numFmtId="0" fontId="100" fillId="0" borderId="18" xfId="0" applyFont="1" applyBorder="1" applyAlignment="1">
      <alignment horizontal="center" vertical="center"/>
    </xf>
    <xf numFmtId="41" fontId="100" fillId="0" borderId="6" xfId="2" applyFont="1" applyBorder="1" applyAlignment="1">
      <alignment horizontal="center" vertical="center" shrinkToFit="1"/>
    </xf>
    <xf numFmtId="0" fontId="100" fillId="0" borderId="19" xfId="0" applyFont="1" applyBorder="1" applyAlignment="1">
      <alignment horizontal="center" vertical="center"/>
    </xf>
    <xf numFmtId="0" fontId="100" fillId="0" borderId="23" xfId="0" applyFont="1" applyBorder="1" applyAlignment="1">
      <alignment horizontal="center" vertical="center"/>
    </xf>
    <xf numFmtId="0" fontId="114" fillId="0" borderId="12" xfId="0" applyFont="1" applyBorder="1" applyAlignment="1">
      <alignment horizontal="center" vertical="center"/>
    </xf>
    <xf numFmtId="0" fontId="100" fillId="0" borderId="12" xfId="0" applyFont="1" applyBorder="1" applyAlignment="1">
      <alignment horizontal="center" vertical="center"/>
    </xf>
    <xf numFmtId="41" fontId="100" fillId="0" borderId="12" xfId="2" applyFont="1" applyBorder="1" applyAlignment="1">
      <alignment horizontal="center" vertical="center" shrinkToFit="1"/>
    </xf>
    <xf numFmtId="0" fontId="100" fillId="2" borderId="12" xfId="0" applyFont="1" applyFill="1" applyBorder="1" applyAlignment="1">
      <alignment horizontal="center" vertical="center"/>
    </xf>
    <xf numFmtId="41" fontId="100" fillId="2" borderId="12" xfId="2" applyFont="1" applyFill="1" applyBorder="1" applyAlignment="1">
      <alignment horizontal="center" vertical="center" shrinkToFit="1"/>
    </xf>
    <xf numFmtId="41" fontId="100" fillId="0" borderId="0" xfId="0" applyNumberFormat="1" applyFont="1"/>
    <xf numFmtId="41" fontId="100" fillId="0" borderId="9" xfId="2" applyFont="1" applyBorder="1" applyAlignment="1">
      <alignment horizontal="center" vertical="center" shrinkToFit="1"/>
    </xf>
    <xf numFmtId="41" fontId="100" fillId="0" borderId="2" xfId="2" applyFont="1" applyBorder="1" applyAlignment="1">
      <alignment horizontal="center" vertical="center" shrinkToFit="1"/>
    </xf>
    <xf numFmtId="41" fontId="100" fillId="0" borderId="24" xfId="2" applyFont="1" applyBorder="1" applyAlignment="1">
      <alignment horizontal="center" vertical="center" shrinkToFit="1"/>
    </xf>
    <xf numFmtId="41" fontId="100" fillId="27" borderId="2" xfId="2" applyFont="1" applyFill="1" applyBorder="1" applyAlignment="1">
      <alignment horizontal="center" vertical="center" shrinkToFit="1"/>
    </xf>
    <xf numFmtId="41" fontId="100" fillId="0" borderId="3" xfId="2" applyFont="1" applyBorder="1" applyAlignment="1">
      <alignment horizontal="center" vertical="center" shrinkToFit="1"/>
    </xf>
    <xf numFmtId="41" fontId="100" fillId="0" borderId="14" xfId="2" applyFont="1" applyBorder="1" applyAlignment="1">
      <alignment horizontal="center" vertical="center" shrinkToFit="1"/>
    </xf>
    <xf numFmtId="0" fontId="114" fillId="2" borderId="12" xfId="0" applyFont="1" applyFill="1" applyBorder="1" applyAlignment="1">
      <alignment horizontal="center" vertical="center" wrapText="1"/>
    </xf>
    <xf numFmtId="41" fontId="87" fillId="2" borderId="12" xfId="2" applyFont="1" applyFill="1" applyBorder="1" applyAlignment="1">
      <alignment horizontal="center" vertical="center" shrinkToFit="1"/>
    </xf>
    <xf numFmtId="0" fontId="87" fillId="2" borderId="12" xfId="0" applyFont="1" applyFill="1" applyBorder="1" applyAlignment="1">
      <alignment horizontal="center" vertical="center" shrinkToFit="1"/>
    </xf>
    <xf numFmtId="41" fontId="87" fillId="2" borderId="12" xfId="2" applyFont="1" applyFill="1" applyBorder="1" applyAlignment="1">
      <alignment horizontal="center" vertical="center" wrapText="1"/>
    </xf>
    <xf numFmtId="41" fontId="87" fillId="2" borderId="12" xfId="2" applyFont="1" applyFill="1" applyBorder="1" applyAlignment="1">
      <alignment horizontal="center" vertical="center" wrapText="1" shrinkToFit="1"/>
    </xf>
    <xf numFmtId="0" fontId="87" fillId="2" borderId="12" xfId="0" applyFont="1" applyFill="1" applyBorder="1" applyAlignment="1">
      <alignment horizontal="center" vertical="center" wrapText="1" shrinkToFit="1"/>
    </xf>
    <xf numFmtId="41" fontId="100" fillId="2" borderId="12" xfId="2" applyFont="1" applyFill="1" applyBorder="1" applyAlignment="1">
      <alignment horizontal="center" vertical="center" wrapText="1" shrinkToFit="1"/>
    </xf>
    <xf numFmtId="41" fontId="100" fillId="2" borderId="12" xfId="2" applyFont="1" applyFill="1" applyBorder="1" applyAlignment="1">
      <alignment horizontal="center" vertical="center"/>
    </xf>
    <xf numFmtId="41" fontId="100" fillId="0" borderId="6" xfId="2" applyFont="1" applyFill="1" applyBorder="1" applyAlignment="1">
      <alignment horizontal="center" vertical="center"/>
    </xf>
    <xf numFmtId="41" fontId="100" fillId="0" borderId="9" xfId="2" applyFont="1" applyFill="1" applyBorder="1" applyAlignment="1">
      <alignment horizontal="center" vertical="center"/>
    </xf>
    <xf numFmtId="41" fontId="100" fillId="0" borderId="2" xfId="2" applyFont="1" applyFill="1" applyBorder="1" applyAlignment="1">
      <alignment horizontal="center" vertical="center"/>
    </xf>
    <xf numFmtId="41" fontId="100" fillId="0" borderId="24" xfId="2" applyFont="1" applyFill="1" applyBorder="1" applyAlignment="1">
      <alignment horizontal="center" vertical="center"/>
    </xf>
    <xf numFmtId="0" fontId="100" fillId="0" borderId="21" xfId="0" applyFont="1" applyBorder="1" applyAlignment="1">
      <alignment horizontal="center" vertical="center"/>
    </xf>
    <xf numFmtId="41" fontId="100" fillId="0" borderId="5" xfId="2" applyFont="1" applyFill="1" applyBorder="1" applyAlignment="1">
      <alignment horizontal="center" vertical="center"/>
    </xf>
    <xf numFmtId="41" fontId="100" fillId="0" borderId="29" xfId="2" applyFont="1" applyFill="1" applyBorder="1" applyAlignment="1">
      <alignment horizontal="center" vertical="center"/>
    </xf>
    <xf numFmtId="41" fontId="100" fillId="2" borderId="12" xfId="0" applyNumberFormat="1" applyFont="1" applyFill="1" applyBorder="1" applyAlignment="1">
      <alignment horizontal="center" vertical="center"/>
    </xf>
    <xf numFmtId="41" fontId="100" fillId="0" borderId="6" xfId="2" applyFont="1" applyBorder="1" applyAlignment="1">
      <alignment horizontal="center" vertical="center"/>
    </xf>
    <xf numFmtId="41" fontId="100" fillId="0" borderId="9" xfId="2" applyFont="1" applyBorder="1" applyAlignment="1">
      <alignment horizontal="center" vertical="center"/>
    </xf>
    <xf numFmtId="41" fontId="100" fillId="0" borderId="24" xfId="2" applyFont="1" applyBorder="1" applyAlignment="1">
      <alignment horizontal="center" vertical="center"/>
    </xf>
    <xf numFmtId="41" fontId="100" fillId="0" borderId="5" xfId="2" applyFont="1" applyBorder="1" applyAlignment="1">
      <alignment horizontal="center" vertical="center"/>
    </xf>
    <xf numFmtId="41" fontId="100" fillId="0" borderId="29" xfId="2" applyFont="1" applyBorder="1" applyAlignment="1">
      <alignment horizontal="center" vertical="center"/>
    </xf>
    <xf numFmtId="41" fontId="100" fillId="0" borderId="3" xfId="2" applyFont="1" applyBorder="1" applyAlignment="1">
      <alignment horizontal="center" vertical="center"/>
    </xf>
    <xf numFmtId="41" fontId="100" fillId="0" borderId="14" xfId="2" applyFont="1" applyBorder="1" applyAlignment="1">
      <alignment horizontal="center" vertical="center"/>
    </xf>
    <xf numFmtId="0" fontId="87" fillId="2" borderId="3" xfId="0" applyFont="1" applyFill="1" applyBorder="1" applyAlignment="1">
      <alignment horizontal="center" vertical="center"/>
    </xf>
    <xf numFmtId="0" fontId="87" fillId="2" borderId="38" xfId="0" applyFont="1" applyFill="1" applyBorder="1" applyAlignment="1">
      <alignment horizontal="center" vertical="center"/>
    </xf>
    <xf numFmtId="0" fontId="87" fillId="2" borderId="14" xfId="0" applyFont="1" applyFill="1" applyBorder="1" applyAlignment="1">
      <alignment horizontal="center" vertical="center"/>
    </xf>
    <xf numFmtId="41" fontId="72" fillId="3" borderId="12" xfId="2" applyFont="1" applyFill="1" applyBorder="1" applyAlignment="1">
      <alignment horizontal="center" vertical="center"/>
    </xf>
    <xf numFmtId="41" fontId="72" fillId="3" borderId="12" xfId="2" applyFont="1" applyFill="1" applyBorder="1" applyAlignment="1">
      <alignment horizontal="center" vertical="center" shrinkToFit="1"/>
    </xf>
    <xf numFmtId="0" fontId="72" fillId="3" borderId="16" xfId="0" applyFont="1" applyFill="1" applyBorder="1" applyAlignment="1">
      <alignment horizontal="center" vertical="center"/>
    </xf>
    <xf numFmtId="41" fontId="72" fillId="3" borderId="92" xfId="2" applyNumberFormat="1" applyFont="1" applyFill="1" applyBorder="1" applyAlignment="1">
      <alignment horizontal="center" vertical="center"/>
    </xf>
    <xf numFmtId="41" fontId="72" fillId="3" borderId="1" xfId="2" applyNumberFormat="1" applyFont="1" applyFill="1" applyBorder="1" applyAlignment="1">
      <alignment horizontal="center" vertical="center"/>
    </xf>
    <xf numFmtId="41" fontId="72" fillId="3" borderId="75" xfId="2" applyNumberFormat="1" applyFont="1" applyFill="1" applyBorder="1" applyAlignment="1">
      <alignment horizontal="center" vertical="center"/>
    </xf>
    <xf numFmtId="41" fontId="72" fillId="4" borderId="12" xfId="0" applyNumberFormat="1" applyFont="1" applyFill="1" applyBorder="1" applyAlignment="1">
      <alignment horizontal="center" vertical="center"/>
    </xf>
    <xf numFmtId="0" fontId="72" fillId="0" borderId="20" xfId="0" applyFont="1" applyBorder="1" applyAlignment="1">
      <alignment horizontal="center" vertical="center"/>
    </xf>
    <xf numFmtId="41" fontId="72" fillId="0" borderId="37" xfId="0" applyNumberFormat="1" applyFont="1" applyFill="1" applyBorder="1" applyAlignment="1">
      <alignment horizontal="center" vertical="center"/>
    </xf>
    <xf numFmtId="41" fontId="72" fillId="0" borderId="2" xfId="0" applyNumberFormat="1" applyFont="1" applyFill="1" applyBorder="1" applyAlignment="1">
      <alignment horizontal="center" vertical="center"/>
    </xf>
    <xf numFmtId="41" fontId="72" fillId="0" borderId="24" xfId="0" applyNumberFormat="1" applyFont="1" applyFill="1" applyBorder="1" applyAlignment="1">
      <alignment horizontal="center" vertical="center"/>
    </xf>
    <xf numFmtId="41" fontId="72" fillId="0" borderId="18" xfId="2" applyFont="1" applyBorder="1" applyAlignment="1">
      <alignment horizontal="center" vertical="center"/>
    </xf>
    <xf numFmtId="41" fontId="72" fillId="0" borderId="6" xfId="2" applyFont="1" applyBorder="1" applyAlignment="1">
      <alignment horizontal="center" vertical="center"/>
    </xf>
    <xf numFmtId="41" fontId="72" fillId="0" borderId="9" xfId="2" applyFont="1" applyBorder="1" applyAlignment="1">
      <alignment horizontal="center" vertical="center"/>
    </xf>
    <xf numFmtId="41" fontId="72" fillId="0" borderId="37" xfId="2" applyNumberFormat="1" applyFont="1" applyBorder="1" applyAlignment="1">
      <alignment horizontal="center" vertical="center"/>
    </xf>
    <xf numFmtId="41" fontId="72" fillId="0" borderId="2" xfId="2" applyNumberFormat="1" applyFont="1" applyBorder="1" applyAlignment="1">
      <alignment horizontal="center" vertical="center"/>
    </xf>
    <xf numFmtId="41" fontId="72" fillId="0" borderId="24" xfId="2" applyNumberFormat="1" applyFont="1" applyBorder="1" applyAlignment="1">
      <alignment horizontal="center" vertical="center"/>
    </xf>
    <xf numFmtId="0" fontId="72" fillId="0" borderId="138" xfId="0" applyFont="1" applyBorder="1" applyAlignment="1">
      <alignment horizontal="center" vertical="center"/>
    </xf>
    <xf numFmtId="41" fontId="72" fillId="0" borderId="84" xfId="2" applyFont="1" applyBorder="1" applyAlignment="1">
      <alignment horizontal="center" vertical="center"/>
    </xf>
    <xf numFmtId="0" fontId="72" fillId="0" borderId="36" xfId="0" applyFont="1" applyBorder="1" applyAlignment="1">
      <alignment horizontal="center" vertical="center"/>
    </xf>
    <xf numFmtId="41" fontId="72" fillId="0" borderId="38" xfId="2" applyNumberFormat="1" applyFont="1" applyBorder="1" applyAlignment="1">
      <alignment horizontal="center" vertical="center"/>
    </xf>
    <xf numFmtId="41" fontId="72" fillId="0" borderId="3" xfId="2" applyNumberFormat="1" applyFont="1" applyBorder="1" applyAlignment="1">
      <alignment horizontal="center" vertical="center"/>
    </xf>
    <xf numFmtId="41" fontId="72" fillId="0" borderId="14" xfId="2" applyNumberFormat="1" applyFont="1" applyBorder="1" applyAlignment="1">
      <alignment horizontal="center" vertical="center"/>
    </xf>
    <xf numFmtId="41" fontId="72" fillId="0" borderId="19" xfId="2" applyFont="1" applyBorder="1" applyAlignment="1">
      <alignment horizontal="center" vertical="center"/>
    </xf>
    <xf numFmtId="41" fontId="72" fillId="0" borderId="24" xfId="2" applyFont="1" applyBorder="1" applyAlignment="1">
      <alignment horizontal="center" vertical="center"/>
    </xf>
    <xf numFmtId="41" fontId="72" fillId="0" borderId="0" xfId="2" applyFont="1" applyBorder="1" applyAlignment="1">
      <alignment horizontal="center" vertical="center"/>
    </xf>
    <xf numFmtId="41" fontId="72" fillId="0" borderId="157" xfId="2" applyFont="1" applyBorder="1" applyAlignment="1">
      <alignment horizontal="center" vertical="center"/>
    </xf>
    <xf numFmtId="41" fontId="72" fillId="0" borderId="0" xfId="0" applyNumberFormat="1" applyFont="1"/>
    <xf numFmtId="0" fontId="72" fillId="0" borderId="137" xfId="0" applyFont="1" applyBorder="1" applyAlignment="1">
      <alignment horizontal="center" vertical="center" wrapText="1"/>
    </xf>
    <xf numFmtId="41" fontId="72" fillId="0" borderId="58" xfId="2" applyFont="1" applyBorder="1" applyAlignment="1">
      <alignment horizontal="center" vertical="center"/>
    </xf>
    <xf numFmtId="41" fontId="72" fillId="0" borderId="37" xfId="2" applyFont="1" applyBorder="1" applyAlignment="1">
      <alignment horizontal="center" vertical="center"/>
    </xf>
    <xf numFmtId="41" fontId="72" fillId="13" borderId="12" xfId="2" applyFont="1" applyFill="1" applyBorder="1" applyAlignment="1">
      <alignment horizontal="center" vertical="center"/>
    </xf>
    <xf numFmtId="41" fontId="72" fillId="0" borderId="75" xfId="2" applyFont="1" applyBorder="1" applyAlignment="1">
      <alignment horizontal="center" vertical="center"/>
    </xf>
    <xf numFmtId="41" fontId="72" fillId="0" borderId="23" xfId="2" applyFont="1" applyBorder="1" applyAlignment="1">
      <alignment horizontal="center" vertical="center"/>
    </xf>
    <xf numFmtId="41" fontId="72" fillId="0" borderId="14" xfId="2" applyFont="1" applyBorder="1" applyAlignment="1">
      <alignment horizontal="center" vertical="center"/>
    </xf>
    <xf numFmtId="41" fontId="149" fillId="0" borderId="1" xfId="3" applyFont="1" applyBorder="1" applyAlignment="1">
      <alignment horizontal="center" vertical="center"/>
    </xf>
    <xf numFmtId="180" fontId="149" fillId="0" borderId="2" xfId="3" applyNumberFormat="1" applyFont="1" applyBorder="1" applyAlignment="1">
      <alignment horizontal="right" vertical="center"/>
    </xf>
    <xf numFmtId="41" fontId="174" fillId="2" borderId="8" xfId="3" applyFont="1" applyFill="1" applyBorder="1" applyAlignment="1">
      <alignment horizontal="center" vertical="center"/>
    </xf>
    <xf numFmtId="41" fontId="174" fillId="2" borderId="69" xfId="3" applyFont="1" applyFill="1" applyBorder="1" applyAlignment="1">
      <alignment horizontal="center" vertical="center"/>
    </xf>
    <xf numFmtId="41" fontId="174" fillId="2" borderId="13" xfId="3" applyFont="1" applyFill="1" applyBorder="1" applyAlignment="1">
      <alignment horizontal="center" vertical="center"/>
    </xf>
    <xf numFmtId="41" fontId="174" fillId="2" borderId="95" xfId="3" applyFont="1" applyFill="1" applyBorder="1" applyAlignment="1">
      <alignment horizontal="center" vertical="center"/>
    </xf>
    <xf numFmtId="41" fontId="174" fillId="2" borderId="70" xfId="3" applyFont="1" applyFill="1" applyBorder="1" applyAlignment="1">
      <alignment horizontal="center" vertical="center"/>
    </xf>
    <xf numFmtId="41" fontId="174" fillId="2" borderId="11" xfId="3" applyFont="1" applyFill="1" applyBorder="1" applyAlignment="1">
      <alignment horizontal="center" vertical="center"/>
    </xf>
    <xf numFmtId="41" fontId="174" fillId="2" borderId="22" xfId="3" applyFont="1" applyFill="1" applyBorder="1" applyAlignment="1">
      <alignment horizontal="center" vertical="center"/>
    </xf>
    <xf numFmtId="41" fontId="149" fillId="0" borderId="2" xfId="3" applyFont="1" applyBorder="1" applyAlignment="1">
      <alignment horizontal="center" vertical="center"/>
    </xf>
    <xf numFmtId="41" fontId="149" fillId="0" borderId="2" xfId="20" applyFont="1" applyBorder="1" applyAlignment="1">
      <alignment horizontal="center" vertical="center"/>
    </xf>
    <xf numFmtId="41" fontId="149" fillId="0" borderId="3" xfId="3" applyFont="1" applyBorder="1" applyAlignment="1">
      <alignment horizontal="center" vertical="center"/>
    </xf>
    <xf numFmtId="41" fontId="149" fillId="0" borderId="3" xfId="20" applyFont="1" applyBorder="1" applyAlignment="1">
      <alignment horizontal="center" vertical="center"/>
    </xf>
    <xf numFmtId="41" fontId="162" fillId="0" borderId="2" xfId="2" applyFont="1" applyFill="1" applyBorder="1" applyAlignment="1">
      <alignment horizontal="center" vertical="center" shrinkToFit="1"/>
    </xf>
    <xf numFmtId="41" fontId="162" fillId="0" borderId="24" xfId="2" applyFont="1" applyFill="1" applyBorder="1" applyAlignment="1">
      <alignment horizontal="center" vertical="center" shrinkToFit="1"/>
    </xf>
    <xf numFmtId="41" fontId="139" fillId="0" borderId="1" xfId="2" applyFont="1" applyBorder="1" applyAlignment="1">
      <alignment horizontal="center" vertical="center"/>
    </xf>
    <xf numFmtId="41" fontId="139" fillId="0" borderId="45" xfId="2" applyFont="1" applyBorder="1" applyAlignment="1">
      <alignment horizontal="center" vertical="center"/>
    </xf>
    <xf numFmtId="41" fontId="139" fillId="0" borderId="2" xfId="2" applyFont="1" applyBorder="1" applyAlignment="1">
      <alignment horizontal="center" vertical="center"/>
    </xf>
    <xf numFmtId="41" fontId="162" fillId="0" borderId="2" xfId="20" applyFont="1" applyBorder="1" applyAlignment="1">
      <alignment horizontal="center" vertical="center"/>
    </xf>
    <xf numFmtId="41" fontId="162" fillId="0" borderId="2" xfId="3" applyFont="1" applyBorder="1" applyAlignment="1">
      <alignment horizontal="center" vertical="center"/>
    </xf>
    <xf numFmtId="41" fontId="139" fillId="0" borderId="2" xfId="20" applyFont="1" applyBorder="1" applyAlignment="1">
      <alignment horizontal="center" vertical="center"/>
    </xf>
    <xf numFmtId="41" fontId="191" fillId="0" borderId="130" xfId="20" applyFont="1" applyBorder="1" applyAlignment="1">
      <alignment horizontal="center" vertical="center"/>
    </xf>
    <xf numFmtId="41" fontId="139" fillId="0" borderId="50" xfId="2" applyFont="1" applyBorder="1" applyAlignment="1">
      <alignment horizontal="center" vertical="center"/>
    </xf>
    <xf numFmtId="41" fontId="162" fillId="0" borderId="50" xfId="20" applyFont="1" applyBorder="1" applyAlignment="1">
      <alignment horizontal="center" vertical="center"/>
    </xf>
    <xf numFmtId="41" fontId="162" fillId="0" borderId="50" xfId="3" applyFont="1" applyBorder="1" applyAlignment="1">
      <alignment horizontal="center" vertical="center"/>
    </xf>
    <xf numFmtId="41" fontId="139" fillId="0" borderId="50" xfId="20" applyFont="1" applyBorder="1" applyAlignment="1">
      <alignment horizontal="center" vertical="center"/>
    </xf>
    <xf numFmtId="41" fontId="191" fillId="0" borderId="169" xfId="20" applyFont="1" applyBorder="1" applyAlignment="1">
      <alignment horizontal="center" vertical="center"/>
    </xf>
    <xf numFmtId="0" fontId="161" fillId="0" borderId="1" xfId="0" applyFont="1" applyBorder="1" applyAlignment="1">
      <alignment horizontal="center" vertical="center"/>
    </xf>
    <xf numFmtId="41" fontId="139" fillId="0" borderId="13" xfId="2" applyFont="1" applyBorder="1" applyAlignment="1">
      <alignment horizontal="center" vertical="center"/>
    </xf>
    <xf numFmtId="41" fontId="139" fillId="0" borderId="49" xfId="2" applyFont="1" applyBorder="1" applyAlignment="1">
      <alignment horizontal="center" vertical="center"/>
    </xf>
    <xf numFmtId="0" fontId="161" fillId="0" borderId="5" xfId="0" applyFont="1" applyBorder="1" applyAlignment="1">
      <alignment horizontal="center" vertical="center"/>
    </xf>
    <xf numFmtId="41" fontId="139" fillId="0" borderId="3" xfId="2" applyFont="1" applyBorder="1" applyAlignment="1">
      <alignment horizontal="center" vertical="center"/>
    </xf>
    <xf numFmtId="41" fontId="139" fillId="0" borderId="48" xfId="2" applyFont="1" applyBorder="1" applyAlignment="1">
      <alignment horizontal="center" vertical="center"/>
    </xf>
    <xf numFmtId="41" fontId="162" fillId="0" borderId="1" xfId="20" applyFont="1" applyBorder="1" applyAlignment="1">
      <alignment horizontal="center" vertical="center"/>
    </xf>
    <xf numFmtId="41" fontId="162" fillId="0" borderId="1" xfId="3" applyFont="1" applyBorder="1" applyAlignment="1">
      <alignment horizontal="center" vertical="center"/>
    </xf>
    <xf numFmtId="41" fontId="139" fillId="0" borderId="1" xfId="20" applyFont="1" applyBorder="1" applyAlignment="1">
      <alignment horizontal="center" vertical="center"/>
    </xf>
    <xf numFmtId="41" fontId="162" fillId="27" borderId="1" xfId="20" applyFont="1" applyFill="1" applyBorder="1" applyAlignment="1">
      <alignment horizontal="center" vertical="center"/>
    </xf>
    <xf numFmtId="41" fontId="191" fillId="0" borderId="45" xfId="0" applyNumberFormat="1" applyFont="1" applyBorder="1" applyAlignment="1">
      <alignment horizontal="right" vertical="center"/>
    </xf>
    <xf numFmtId="0" fontId="161" fillId="0" borderId="3" xfId="0" applyFont="1" applyBorder="1" applyAlignment="1">
      <alignment horizontal="center" vertical="center"/>
    </xf>
    <xf numFmtId="41" fontId="162" fillId="0" borderId="3" xfId="20" applyFont="1" applyBorder="1" applyAlignment="1">
      <alignment horizontal="center" vertical="center"/>
    </xf>
    <xf numFmtId="41" fontId="162" fillId="0" borderId="3" xfId="3" applyFont="1" applyBorder="1" applyAlignment="1">
      <alignment horizontal="center" vertical="center"/>
    </xf>
    <xf numFmtId="41" fontId="139" fillId="0" borderId="3" xfId="20" applyFont="1" applyBorder="1" applyAlignment="1">
      <alignment horizontal="center" vertical="center"/>
    </xf>
    <xf numFmtId="41" fontId="162" fillId="27" borderId="3" xfId="20" applyFont="1" applyFill="1" applyBorder="1" applyAlignment="1">
      <alignment horizontal="center" vertical="center"/>
    </xf>
    <xf numFmtId="41" fontId="191" fillId="0" borderId="48" xfId="0" applyNumberFormat="1" applyFont="1" applyBorder="1" applyAlignment="1">
      <alignment horizontal="right" vertical="center"/>
    </xf>
    <xf numFmtId="0" fontId="161" fillId="0" borderId="6" xfId="0" applyFont="1" applyBorder="1" applyAlignment="1">
      <alignment horizontal="center" vertical="center"/>
    </xf>
    <xf numFmtId="41" fontId="139" fillId="0" borderId="6" xfId="2" applyFont="1" applyBorder="1" applyAlignment="1">
      <alignment horizontal="center" vertical="center"/>
    </xf>
    <xf numFmtId="41" fontId="162" fillId="0" borderId="6" xfId="20" applyFont="1" applyBorder="1" applyAlignment="1">
      <alignment horizontal="center" vertical="center"/>
    </xf>
    <xf numFmtId="41" fontId="162" fillId="0" borderId="6" xfId="3" applyFont="1" applyBorder="1" applyAlignment="1">
      <alignment horizontal="center" vertical="center"/>
    </xf>
    <xf numFmtId="41" fontId="139" fillId="0" borderId="6" xfId="20" applyFont="1" applyBorder="1" applyAlignment="1">
      <alignment horizontal="center" vertical="center"/>
    </xf>
    <xf numFmtId="41" fontId="162" fillId="27" borderId="6" xfId="20" applyFont="1" applyFill="1" applyBorder="1" applyAlignment="1">
      <alignment horizontal="center" vertical="center"/>
    </xf>
    <xf numFmtId="41" fontId="191" fillId="0" borderId="94" xfId="0" applyNumberFormat="1" applyFont="1" applyBorder="1" applyAlignment="1">
      <alignment horizontal="right" vertical="center"/>
    </xf>
    <xf numFmtId="0" fontId="161" fillId="0" borderId="50" xfId="0" applyFont="1" applyBorder="1" applyAlignment="1">
      <alignment horizontal="center" vertical="center"/>
    </xf>
    <xf numFmtId="41" fontId="162" fillId="27" borderId="50" xfId="20" applyFont="1" applyFill="1" applyBorder="1" applyAlignment="1">
      <alignment horizontal="center" vertical="center"/>
    </xf>
    <xf numFmtId="41" fontId="191" fillId="0" borderId="51" xfId="0" applyNumberFormat="1" applyFont="1" applyBorder="1" applyAlignment="1">
      <alignment horizontal="right" vertical="center"/>
    </xf>
    <xf numFmtId="41" fontId="149" fillId="2" borderId="17" xfId="2" applyFont="1" applyFill="1" applyBorder="1" applyAlignment="1">
      <alignment vertical="center"/>
    </xf>
    <xf numFmtId="41" fontId="149" fillId="0" borderId="19" xfId="2" applyFont="1" applyBorder="1" applyAlignment="1">
      <alignment vertical="center"/>
    </xf>
    <xf numFmtId="41" fontId="164" fillId="0" borderId="2" xfId="20" applyFont="1" applyBorder="1" applyAlignment="1">
      <alignment vertical="center"/>
    </xf>
    <xf numFmtId="41" fontId="149" fillId="0" borderId="2" xfId="20" applyFont="1" applyBorder="1" applyAlignment="1">
      <alignment vertical="center"/>
    </xf>
    <xf numFmtId="41" fontId="149" fillId="27" borderId="2" xfId="20" applyFont="1" applyFill="1" applyBorder="1" applyAlignment="1">
      <alignment vertical="center"/>
    </xf>
    <xf numFmtId="41" fontId="149" fillId="0" borderId="24" xfId="20" applyFont="1" applyBorder="1" applyAlignment="1">
      <alignment vertical="center"/>
    </xf>
    <xf numFmtId="41" fontId="149" fillId="0" borderId="2" xfId="20" applyFont="1" applyBorder="1" applyAlignment="1">
      <alignment horizontal="right" vertical="center"/>
    </xf>
    <xf numFmtId="41" fontId="164" fillId="22" borderId="2" xfId="20" applyFont="1" applyFill="1" applyBorder="1" applyAlignment="1">
      <alignment vertical="center"/>
    </xf>
    <xf numFmtId="41" fontId="149" fillId="22" borderId="2" xfId="20" applyFont="1" applyFill="1" applyBorder="1" applyAlignment="1">
      <alignment vertical="center"/>
    </xf>
    <xf numFmtId="41" fontId="149" fillId="0" borderId="23" xfId="2" applyFont="1" applyBorder="1" applyAlignment="1">
      <alignment vertical="center"/>
    </xf>
    <xf numFmtId="41" fontId="164" fillId="22" borderId="3" xfId="20" applyFont="1" applyFill="1" applyBorder="1" applyAlignment="1">
      <alignment vertical="center"/>
    </xf>
    <xf numFmtId="41" fontId="149" fillId="0" borderId="3" xfId="20" applyFont="1" applyBorder="1" applyAlignment="1">
      <alignment vertical="center"/>
    </xf>
    <xf numFmtId="41" fontId="149" fillId="27" borderId="3" xfId="20" applyFont="1" applyFill="1" applyBorder="1" applyAlignment="1">
      <alignment vertical="center"/>
    </xf>
    <xf numFmtId="41" fontId="149" fillId="0" borderId="14" xfId="20" applyFont="1" applyBorder="1" applyAlignment="1">
      <alignment vertical="center"/>
    </xf>
    <xf numFmtId="0" fontId="100" fillId="0" borderId="17" xfId="0" applyFont="1" applyBorder="1" applyAlignment="1">
      <alignment horizontal="center" vertical="center"/>
    </xf>
    <xf numFmtId="41" fontId="100" fillId="0" borderId="105" xfId="20" applyFont="1" applyBorder="1" applyAlignment="1">
      <alignment horizontal="center" vertical="center"/>
    </xf>
    <xf numFmtId="41" fontId="100" fillId="0" borderId="1" xfId="20" applyFont="1" applyBorder="1" applyAlignment="1">
      <alignment vertical="center"/>
    </xf>
    <xf numFmtId="41" fontId="100" fillId="0" borderId="1" xfId="20" applyFont="1" applyBorder="1" applyAlignment="1">
      <alignment horizontal="center" vertical="center"/>
    </xf>
    <xf numFmtId="41" fontId="100" fillId="0" borderId="30" xfId="20" applyFont="1" applyBorder="1" applyAlignment="1">
      <alignment horizontal="center" vertical="center"/>
    </xf>
    <xf numFmtId="41" fontId="100" fillId="0" borderId="30" xfId="20" applyNumberFormat="1" applyFont="1" applyBorder="1" applyAlignment="1">
      <alignment horizontal="center" vertical="center" shrinkToFit="1"/>
    </xf>
    <xf numFmtId="41" fontId="100" fillId="0" borderId="2" xfId="20" applyNumberFormat="1" applyFont="1" applyBorder="1" applyAlignment="1">
      <alignment vertical="center" shrinkToFit="1"/>
    </xf>
    <xf numFmtId="0" fontId="100" fillId="0" borderId="106" xfId="0" applyFont="1" applyBorder="1" applyAlignment="1">
      <alignment horizontal="center" vertical="center"/>
    </xf>
    <xf numFmtId="178" fontId="100" fillId="0" borderId="107" xfId="20" applyNumberFormat="1" applyFont="1" applyBorder="1" applyAlignment="1">
      <alignment horizontal="center" vertical="center"/>
    </xf>
    <xf numFmtId="41" fontId="100" fillId="0" borderId="17" xfId="2" applyFont="1" applyBorder="1" applyAlignment="1">
      <alignment vertical="center"/>
    </xf>
    <xf numFmtId="41" fontId="100" fillId="0" borderId="1" xfId="2" applyFont="1" applyBorder="1" applyAlignment="1">
      <alignment vertical="center"/>
    </xf>
    <xf numFmtId="41" fontId="100" fillId="0" borderId="75" xfId="2" applyFont="1" applyBorder="1" applyAlignment="1">
      <alignment vertical="center"/>
    </xf>
    <xf numFmtId="41" fontId="100" fillId="0" borderId="19" xfId="2" applyFont="1" applyBorder="1" applyAlignment="1">
      <alignment vertical="center"/>
    </xf>
    <xf numFmtId="41" fontId="100" fillId="27" borderId="2" xfId="20" applyFont="1" applyFill="1" applyBorder="1" applyAlignment="1">
      <alignment vertical="center"/>
    </xf>
    <xf numFmtId="41" fontId="100" fillId="0" borderId="24" xfId="20" applyFont="1" applyBorder="1" applyAlignment="1">
      <alignment vertical="center"/>
    </xf>
    <xf numFmtId="41" fontId="100" fillId="0" borderId="23" xfId="2" applyFont="1" applyBorder="1" applyAlignment="1">
      <alignment vertical="center"/>
    </xf>
    <xf numFmtId="41" fontId="100" fillId="0" borderId="3" xfId="20" applyFont="1" applyBorder="1" applyAlignment="1">
      <alignment vertical="center"/>
    </xf>
    <xf numFmtId="41" fontId="100" fillId="27" borderId="3" xfId="20" applyFont="1" applyFill="1" applyBorder="1" applyAlignment="1">
      <alignment vertical="center"/>
    </xf>
    <xf numFmtId="41" fontId="100" fillId="0" borderId="14" xfId="20" applyFont="1" applyBorder="1" applyAlignment="1">
      <alignment vertical="center"/>
    </xf>
    <xf numFmtId="180" fontId="100" fillId="4" borderId="1" xfId="2" applyNumberFormat="1" applyFont="1" applyFill="1" applyBorder="1" applyAlignment="1">
      <alignment horizontal="center" vertical="center"/>
    </xf>
    <xf numFmtId="180" fontId="100" fillId="0" borderId="2" xfId="3" applyNumberFormat="1" applyFont="1" applyBorder="1" applyAlignment="1">
      <alignment horizontal="center" vertical="center" shrinkToFit="1"/>
    </xf>
    <xf numFmtId="180" fontId="100" fillId="0" borderId="5" xfId="3" applyNumberFormat="1" applyFont="1" applyBorder="1" applyAlignment="1">
      <alignment horizontal="center" vertical="center" shrinkToFit="1"/>
    </xf>
    <xf numFmtId="180" fontId="100" fillId="0" borderId="2" xfId="0" applyNumberFormat="1" applyFont="1" applyBorder="1" applyAlignment="1">
      <alignment horizontal="center" vertical="center" shrinkToFit="1"/>
    </xf>
    <xf numFmtId="180" fontId="100" fillId="0" borderId="3" xfId="3" applyNumberFormat="1" applyFont="1" applyBorder="1" applyAlignment="1">
      <alignment horizontal="center" vertical="center" shrinkToFit="1"/>
    </xf>
    <xf numFmtId="180" fontId="100" fillId="0" borderId="2" xfId="2" applyNumberFormat="1" applyFont="1" applyBorder="1" applyAlignment="1">
      <alignment horizontal="center" vertical="center" shrinkToFit="1"/>
    </xf>
    <xf numFmtId="180" fontId="100" fillId="0" borderId="6" xfId="2" applyNumberFormat="1" applyFont="1" applyBorder="1" applyAlignment="1">
      <alignment horizontal="center" vertical="center" shrinkToFit="1"/>
    </xf>
    <xf numFmtId="180" fontId="100" fillId="0" borderId="5" xfId="2" applyNumberFormat="1" applyFont="1" applyBorder="1" applyAlignment="1">
      <alignment horizontal="center" vertical="center" shrinkToFit="1"/>
    </xf>
    <xf numFmtId="180" fontId="100" fillId="4" borderId="75" xfId="2" applyNumberFormat="1" applyFont="1" applyFill="1" applyBorder="1" applyAlignment="1">
      <alignment horizontal="center" vertical="center"/>
    </xf>
    <xf numFmtId="180" fontId="100" fillId="0" borderId="24" xfId="2" applyNumberFormat="1" applyFont="1" applyBorder="1" applyAlignment="1">
      <alignment horizontal="center" vertical="center" shrinkToFit="1"/>
    </xf>
    <xf numFmtId="180" fontId="100" fillId="0" borderId="29" xfId="2" applyNumberFormat="1" applyFont="1" applyBorder="1" applyAlignment="1">
      <alignment horizontal="center" vertical="center" shrinkToFit="1"/>
    </xf>
    <xf numFmtId="180" fontId="100" fillId="0" borderId="24" xfId="0" applyNumberFormat="1" applyFont="1" applyBorder="1" applyAlignment="1">
      <alignment horizontal="center" vertical="center" shrinkToFit="1"/>
    </xf>
    <xf numFmtId="180" fontId="100" fillId="0" borderId="14" xfId="2" applyNumberFormat="1" applyFont="1" applyBorder="1" applyAlignment="1">
      <alignment horizontal="center" vertical="center" shrinkToFit="1"/>
    </xf>
    <xf numFmtId="0" fontId="100" fillId="3" borderId="17" xfId="0" applyFont="1" applyFill="1" applyBorder="1" applyAlignment="1">
      <alignment horizontal="center" vertical="center"/>
    </xf>
    <xf numFmtId="0" fontId="100" fillId="3" borderId="19" xfId="0" applyFont="1" applyFill="1" applyBorder="1" applyAlignment="1">
      <alignment horizontal="center" vertical="center"/>
    </xf>
    <xf numFmtId="180" fontId="100" fillId="4" borderId="2" xfId="2" applyNumberFormat="1" applyFont="1" applyFill="1" applyBorder="1" applyAlignment="1">
      <alignment horizontal="center" vertical="center"/>
    </xf>
    <xf numFmtId="0" fontId="100" fillId="3" borderId="21" xfId="0" applyFont="1" applyFill="1" applyBorder="1" applyAlignment="1">
      <alignment horizontal="center" vertical="center"/>
    </xf>
    <xf numFmtId="180" fontId="100" fillId="4" borderId="5" xfId="2" applyNumberFormat="1" applyFont="1" applyFill="1" applyBorder="1" applyAlignment="1">
      <alignment horizontal="center" vertical="center"/>
    </xf>
    <xf numFmtId="0" fontId="100" fillId="3" borderId="18" xfId="0" applyFont="1" applyFill="1" applyBorder="1" applyAlignment="1">
      <alignment horizontal="center" vertical="center"/>
    </xf>
    <xf numFmtId="0" fontId="100" fillId="3" borderId="23" xfId="0" applyFont="1" applyFill="1" applyBorder="1" applyAlignment="1">
      <alignment horizontal="center" vertical="center"/>
    </xf>
    <xf numFmtId="0" fontId="100" fillId="4" borderId="75" xfId="0" applyFont="1" applyFill="1" applyBorder="1" applyAlignment="1">
      <alignment horizontal="center" vertical="center"/>
    </xf>
    <xf numFmtId="0" fontId="100" fillId="4" borderId="2" xfId="0" applyFont="1" applyFill="1" applyBorder="1" applyAlignment="1">
      <alignment horizontal="center" vertical="center"/>
    </xf>
    <xf numFmtId="0" fontId="100" fillId="0" borderId="24" xfId="0" applyFont="1" applyBorder="1" applyAlignment="1">
      <alignment horizontal="center" vertical="center"/>
    </xf>
    <xf numFmtId="0" fontId="100" fillId="4" borderId="3" xfId="0" applyFont="1" applyFill="1" applyBorder="1" applyAlignment="1">
      <alignment horizontal="center" vertical="center"/>
    </xf>
    <xf numFmtId="0" fontId="100" fillId="0" borderId="14" xfId="0" applyFont="1" applyBorder="1" applyAlignment="1">
      <alignment horizontal="center" vertical="center"/>
    </xf>
    <xf numFmtId="0" fontId="100" fillId="4" borderId="9" xfId="0" applyFont="1" applyFill="1" applyBorder="1" applyAlignment="1">
      <alignment horizontal="center" vertical="center"/>
    </xf>
    <xf numFmtId="0" fontId="139" fillId="0" borderId="20" xfId="0" applyFont="1" applyBorder="1" applyAlignment="1">
      <alignment horizontal="center" vertical="center"/>
    </xf>
    <xf numFmtId="0" fontId="90" fillId="2" borderId="12" xfId="5" applyFont="1" applyFill="1" applyBorder="1" applyAlignment="1" applyProtection="1">
      <alignment horizontal="center" vertical="center"/>
    </xf>
    <xf numFmtId="199" fontId="72" fillId="0" borderId="12" xfId="5" applyNumberFormat="1" applyFont="1" applyBorder="1" applyAlignment="1" applyProtection="1">
      <alignment horizontal="center" vertical="center"/>
    </xf>
    <xf numFmtId="0" fontId="72" fillId="0" borderId="12" xfId="5" applyFont="1" applyFill="1" applyBorder="1" applyAlignment="1">
      <alignment horizontal="center" vertical="center"/>
    </xf>
    <xf numFmtId="41" fontId="71" fillId="0" borderId="6" xfId="20" applyFont="1" applyFill="1" applyBorder="1" applyAlignment="1">
      <alignment horizontal="right" vertical="center"/>
    </xf>
    <xf numFmtId="1" fontId="71" fillId="0" borderId="163" xfId="20" applyNumberFormat="1" applyFont="1" applyFill="1" applyBorder="1" applyAlignment="1">
      <alignment horizontal="center" vertical="center"/>
    </xf>
    <xf numFmtId="41" fontId="71" fillId="0" borderId="5" xfId="20" applyFont="1" applyFill="1" applyBorder="1" applyAlignment="1">
      <alignment horizontal="center" vertical="center"/>
    </xf>
    <xf numFmtId="41" fontId="71" fillId="0" borderId="6" xfId="20" applyFont="1" applyFill="1" applyBorder="1" applyAlignment="1">
      <alignment horizontal="center" vertical="center"/>
    </xf>
    <xf numFmtId="1" fontId="71" fillId="0" borderId="6" xfId="20" applyNumberFormat="1" applyFont="1" applyFill="1" applyBorder="1" applyAlignment="1">
      <alignment horizontal="center" vertical="center" wrapText="1"/>
    </xf>
    <xf numFmtId="0" fontId="71" fillId="0" borderId="94" xfId="0" applyFont="1" applyFill="1" applyBorder="1" applyAlignment="1">
      <alignment horizontal="center" vertical="center" wrapText="1"/>
    </xf>
    <xf numFmtId="0" fontId="71" fillId="0" borderId="1" xfId="0" applyFont="1" applyBorder="1" applyAlignment="1">
      <alignment horizontal="center" vertical="center"/>
    </xf>
    <xf numFmtId="0" fontId="90" fillId="14" borderId="32" xfId="2" applyNumberFormat="1" applyFont="1" applyFill="1" applyBorder="1" applyAlignment="1">
      <alignment horizontal="center" vertical="center" shrinkToFit="1"/>
    </xf>
    <xf numFmtId="41" fontId="68" fillId="4" borderId="32" xfId="2" applyNumberFormat="1" applyFont="1" applyFill="1" applyBorder="1" applyAlignment="1">
      <alignment horizontal="center" vertical="center"/>
    </xf>
    <xf numFmtId="41" fontId="68" fillId="0" borderId="72" xfId="2" applyNumberFormat="1" applyFont="1" applyFill="1" applyBorder="1" applyAlignment="1">
      <alignment horizontal="center" vertical="center"/>
    </xf>
    <xf numFmtId="41" fontId="68" fillId="0" borderId="34" xfId="2" applyNumberFormat="1" applyFont="1" applyFill="1" applyBorder="1" applyAlignment="1">
      <alignment horizontal="center" vertical="center"/>
    </xf>
    <xf numFmtId="41" fontId="68" fillId="0" borderId="156" xfId="2" applyNumberFormat="1" applyFont="1" applyFill="1" applyBorder="1" applyAlignment="1">
      <alignment horizontal="center" vertical="center"/>
    </xf>
    <xf numFmtId="41" fontId="72" fillId="13" borderId="32" xfId="2" applyFont="1" applyFill="1" applyBorder="1" applyAlignment="1" applyProtection="1">
      <alignment vertical="center"/>
    </xf>
    <xf numFmtId="41" fontId="72" fillId="0" borderId="72" xfId="2" applyFont="1" applyBorder="1" applyAlignment="1" applyProtection="1">
      <alignment vertical="center"/>
    </xf>
    <xf numFmtId="41" fontId="72" fillId="0" borderId="34" xfId="2" applyFont="1" applyBorder="1" applyAlignment="1" applyProtection="1">
      <alignment vertical="center"/>
    </xf>
    <xf numFmtId="41" fontId="72" fillId="0" borderId="156" xfId="2" applyFont="1" applyBorder="1" applyAlignment="1" applyProtection="1">
      <alignment vertical="center"/>
    </xf>
    <xf numFmtId="41" fontId="72" fillId="0" borderId="72" xfId="2" applyFont="1" applyFill="1" applyBorder="1" applyAlignment="1" applyProtection="1">
      <alignment vertical="center"/>
    </xf>
    <xf numFmtId="41" fontId="72" fillId="0" borderId="34" xfId="2" applyFont="1" applyFill="1" applyBorder="1" applyAlignment="1" applyProtection="1">
      <alignment vertical="center"/>
    </xf>
    <xf numFmtId="41" fontId="72" fillId="0" borderId="35" xfId="2" applyFont="1" applyFill="1" applyBorder="1" applyAlignment="1" applyProtection="1">
      <alignment vertical="center"/>
    </xf>
    <xf numFmtId="41" fontId="149" fillId="0" borderId="75" xfId="3" applyFont="1" applyBorder="1" applyAlignment="1">
      <alignment horizontal="center" vertical="center"/>
    </xf>
    <xf numFmtId="41" fontId="149" fillId="0" borderId="24" xfId="3" applyFont="1" applyBorder="1" applyAlignment="1">
      <alignment horizontal="center" vertical="center"/>
    </xf>
    <xf numFmtId="41" fontId="149" fillId="0" borderId="24" xfId="20" applyFont="1" applyBorder="1" applyAlignment="1">
      <alignment horizontal="center" vertical="center"/>
    </xf>
    <xf numFmtId="41" fontId="100" fillId="0" borderId="3" xfId="3" applyFont="1" applyBorder="1" applyAlignment="1">
      <alignment horizontal="center" vertical="center"/>
    </xf>
    <xf numFmtId="41" fontId="107" fillId="0" borderId="1" xfId="2" applyFont="1" applyBorder="1" applyAlignment="1">
      <alignment horizontal="center" vertical="center"/>
    </xf>
    <xf numFmtId="41" fontId="107" fillId="17" borderId="1" xfId="2" applyFont="1" applyFill="1" applyBorder="1" applyAlignment="1">
      <alignment horizontal="center" vertical="center"/>
    </xf>
    <xf numFmtId="41" fontId="107" fillId="0" borderId="1" xfId="20" applyFont="1" applyBorder="1" applyAlignment="1">
      <alignment horizontal="center" vertical="center"/>
    </xf>
    <xf numFmtId="41" fontId="107" fillId="0" borderId="45" xfId="2" applyFont="1" applyBorder="1" applyAlignment="1">
      <alignment horizontal="center" vertical="center"/>
    </xf>
    <xf numFmtId="41" fontId="107" fillId="0" borderId="2" xfId="2" applyFont="1" applyBorder="1" applyAlignment="1">
      <alignment horizontal="center" vertical="center"/>
    </xf>
    <xf numFmtId="41" fontId="107" fillId="17" borderId="2" xfId="2" applyFont="1" applyFill="1" applyBorder="1" applyAlignment="1">
      <alignment horizontal="center" vertical="center"/>
    </xf>
    <xf numFmtId="41" fontId="107" fillId="0" borderId="2" xfId="20" applyFont="1" applyBorder="1" applyAlignment="1">
      <alignment horizontal="center" vertical="center"/>
    </xf>
    <xf numFmtId="41" fontId="107" fillId="0" borderId="46" xfId="2" applyFont="1" applyBorder="1" applyAlignment="1">
      <alignment horizontal="center" vertical="center"/>
    </xf>
    <xf numFmtId="41" fontId="100" fillId="0" borderId="2" xfId="20" applyNumberFormat="1" applyFont="1" applyBorder="1" applyAlignment="1">
      <alignment vertical="center"/>
    </xf>
    <xf numFmtId="41" fontId="107" fillId="0" borderId="2" xfId="20" applyFont="1" applyBorder="1" applyAlignment="1">
      <alignment horizontal="right" indent="1"/>
    </xf>
    <xf numFmtId="41" fontId="107" fillId="0" borderId="46" xfId="20" applyFont="1" applyBorder="1" applyAlignment="1">
      <alignment horizontal="right" indent="1"/>
    </xf>
    <xf numFmtId="41" fontId="107" fillId="0" borderId="2" xfId="2" applyFont="1" applyFill="1" applyBorder="1" applyAlignment="1">
      <alignment horizontal="center" vertical="center"/>
    </xf>
    <xf numFmtId="41" fontId="107" fillId="0" borderId="2" xfId="20" applyFont="1" applyFill="1" applyBorder="1" applyAlignment="1">
      <alignment horizontal="center" vertical="center"/>
    </xf>
    <xf numFmtId="41" fontId="107" fillId="0" borderId="46" xfId="20" applyFont="1" applyFill="1" applyBorder="1" applyAlignment="1">
      <alignment horizontal="center" vertical="center"/>
    </xf>
    <xf numFmtId="41" fontId="107" fillId="0" borderId="50" xfId="2" applyFont="1" applyBorder="1" applyAlignment="1">
      <alignment horizontal="center" vertical="center"/>
    </xf>
    <xf numFmtId="41" fontId="107" fillId="17" borderId="50" xfId="2" applyFont="1" applyFill="1" applyBorder="1" applyAlignment="1">
      <alignment horizontal="center" vertical="center"/>
    </xf>
    <xf numFmtId="41" fontId="107" fillId="0" borderId="50" xfId="20" applyFont="1" applyBorder="1" applyAlignment="1">
      <alignment horizontal="center" vertical="center"/>
    </xf>
    <xf numFmtId="41" fontId="107" fillId="0" borderId="51" xfId="20" applyFont="1" applyBorder="1" applyAlignment="1">
      <alignment horizontal="center" vertical="center"/>
    </xf>
    <xf numFmtId="41" fontId="100" fillId="0" borderId="1" xfId="2" applyFont="1" applyBorder="1" applyAlignment="1">
      <alignment horizontal="center" vertical="center"/>
    </xf>
    <xf numFmtId="41" fontId="100" fillId="0" borderId="75" xfId="2" applyFont="1" applyBorder="1" applyAlignment="1">
      <alignment horizontal="center" vertical="center"/>
    </xf>
    <xf numFmtId="41" fontId="100" fillId="2" borderId="2" xfId="2" applyFont="1" applyFill="1" applyBorder="1" applyAlignment="1">
      <alignment horizontal="center" vertical="center"/>
    </xf>
    <xf numFmtId="41" fontId="100" fillId="2" borderId="2" xfId="20" applyFont="1" applyFill="1" applyBorder="1" applyAlignment="1">
      <alignment horizontal="center" vertical="center"/>
    </xf>
    <xf numFmtId="41" fontId="100" fillId="2" borderId="24" xfId="2" applyFont="1" applyFill="1" applyBorder="1" applyAlignment="1">
      <alignment horizontal="center" vertical="center"/>
    </xf>
    <xf numFmtId="41" fontId="100" fillId="7" borderId="2" xfId="20" applyFont="1" applyFill="1" applyBorder="1" applyAlignment="1">
      <alignment horizontal="center" vertical="center"/>
    </xf>
    <xf numFmtId="41" fontId="100" fillId="0" borderId="30" xfId="20" applyFont="1" applyFill="1" applyBorder="1" applyAlignment="1">
      <alignment horizontal="center" vertical="center"/>
    </xf>
    <xf numFmtId="41" fontId="100" fillId="2" borderId="30" xfId="20" applyFont="1" applyFill="1" applyBorder="1" applyAlignment="1">
      <alignment horizontal="center" vertical="center"/>
    </xf>
    <xf numFmtId="41" fontId="100" fillId="0" borderId="3" xfId="2" applyFont="1" applyFill="1" applyBorder="1" applyAlignment="1">
      <alignment horizontal="center" vertical="center"/>
    </xf>
    <xf numFmtId="0" fontId="100" fillId="0" borderId="1" xfId="0" applyNumberFormat="1" applyFont="1" applyBorder="1" applyAlignment="1">
      <alignment horizontal="center" vertical="center"/>
    </xf>
    <xf numFmtId="190" fontId="100" fillId="0" borderId="1" xfId="0" applyNumberFormat="1" applyFont="1" applyBorder="1" applyAlignment="1">
      <alignment horizontal="center" vertical="center"/>
    </xf>
    <xf numFmtId="41" fontId="100" fillId="0" borderId="2" xfId="2" applyNumberFormat="1" applyFont="1" applyBorder="1" applyAlignment="1">
      <alignment horizontal="center" vertical="center"/>
    </xf>
    <xf numFmtId="41" fontId="100" fillId="0" borderId="2" xfId="2" applyNumberFormat="1" applyFont="1" applyBorder="1" applyAlignment="1">
      <alignment vertical="center"/>
    </xf>
    <xf numFmtId="190" fontId="100" fillId="0" borderId="19" xfId="0" applyNumberFormat="1" applyFont="1" applyBorder="1" applyAlignment="1">
      <alignment horizontal="center" vertical="center"/>
    </xf>
    <xf numFmtId="41" fontId="100" fillId="27" borderId="2" xfId="2" applyNumberFormat="1" applyFont="1" applyFill="1" applyBorder="1" applyAlignment="1">
      <alignment vertical="center"/>
    </xf>
    <xf numFmtId="41" fontId="100" fillId="27" borderId="2" xfId="2" applyNumberFormat="1" applyFont="1" applyFill="1" applyBorder="1" applyAlignment="1">
      <alignment horizontal="center" vertical="center"/>
    </xf>
    <xf numFmtId="41" fontId="100" fillId="0" borderId="2" xfId="0" applyNumberFormat="1" applyFont="1" applyFill="1" applyBorder="1" applyAlignment="1">
      <alignment horizontal="center" vertical="center"/>
    </xf>
    <xf numFmtId="0" fontId="100" fillId="0" borderId="2" xfId="0" applyFont="1" applyFill="1" applyBorder="1" applyAlignment="1">
      <alignment vertical="center"/>
    </xf>
    <xf numFmtId="41" fontId="100" fillId="0" borderId="2" xfId="20" applyNumberFormat="1" applyFont="1" applyFill="1" applyBorder="1" applyAlignment="1">
      <alignment horizontal="center" vertical="center"/>
    </xf>
    <xf numFmtId="41" fontId="100" fillId="0" borderId="2" xfId="20" applyFont="1" applyFill="1" applyBorder="1" applyAlignment="1">
      <alignment horizontal="right" vertical="center" indent="1"/>
    </xf>
    <xf numFmtId="41" fontId="100" fillId="0" borderId="2" xfId="20" applyFont="1" applyFill="1" applyBorder="1" applyAlignment="1">
      <alignment horizontal="center" vertical="center"/>
    </xf>
    <xf numFmtId="190" fontId="100" fillId="0" borderId="106" xfId="0" applyNumberFormat="1" applyFont="1" applyBorder="1" applyAlignment="1">
      <alignment horizontal="center" vertical="center"/>
    </xf>
    <xf numFmtId="41" fontId="100" fillId="0" borderId="50" xfId="2" applyFont="1" applyBorder="1" applyAlignment="1">
      <alignment horizontal="center" vertical="center"/>
    </xf>
    <xf numFmtId="41" fontId="100" fillId="0" borderId="50" xfId="0" applyNumberFormat="1" applyFont="1" applyFill="1" applyBorder="1" applyAlignment="1">
      <alignment horizontal="center" vertical="center"/>
    </xf>
    <xf numFmtId="0" fontId="100" fillId="0" borderId="50" xfId="0" applyFont="1" applyFill="1" applyBorder="1" applyAlignment="1">
      <alignment vertical="center"/>
    </xf>
    <xf numFmtId="41" fontId="100" fillId="0" borderId="50" xfId="20" applyNumberFormat="1" applyFont="1" applyFill="1" applyBorder="1" applyAlignment="1">
      <alignment horizontal="center" vertical="center"/>
    </xf>
    <xf numFmtId="41" fontId="100" fillId="0" borderId="50" xfId="20" applyFont="1" applyFill="1" applyBorder="1" applyAlignment="1">
      <alignment horizontal="right" vertical="center" indent="1"/>
    </xf>
    <xf numFmtId="41" fontId="100" fillId="0" borderId="50" xfId="20" applyFont="1" applyFill="1" applyBorder="1" applyAlignment="1">
      <alignment horizontal="center" vertical="center"/>
    </xf>
    <xf numFmtId="0" fontId="114" fillId="16" borderId="266" xfId="0" applyFont="1" applyFill="1" applyBorder="1" applyAlignment="1">
      <alignment horizontal="center" vertical="center"/>
    </xf>
    <xf numFmtId="190" fontId="100" fillId="0" borderId="12" xfId="0" applyNumberFormat="1" applyFont="1" applyBorder="1" applyAlignment="1">
      <alignment horizontal="right" vertical="center"/>
    </xf>
    <xf numFmtId="190" fontId="100" fillId="0" borderId="92" xfId="0" applyNumberFormat="1" applyFont="1" applyBorder="1" applyAlignment="1">
      <alignment horizontal="right" vertical="center"/>
    </xf>
    <xf numFmtId="190" fontId="100" fillId="0" borderId="1" xfId="0" applyNumberFormat="1" applyFont="1" applyBorder="1" applyAlignment="1">
      <alignment horizontal="right" vertical="center"/>
    </xf>
    <xf numFmtId="190" fontId="100" fillId="0" borderId="45" xfId="0" applyNumberFormat="1" applyFont="1" applyBorder="1" applyAlignment="1">
      <alignment horizontal="right" vertical="center"/>
    </xf>
    <xf numFmtId="41" fontId="100" fillId="0" borderId="20" xfId="2" applyFont="1" applyBorder="1" applyAlignment="1">
      <alignment horizontal="center" vertical="center"/>
    </xf>
    <xf numFmtId="41" fontId="100" fillId="0" borderId="37" xfId="2" applyFont="1" applyBorder="1" applyAlignment="1">
      <alignment horizontal="center" vertical="center"/>
    </xf>
    <xf numFmtId="41" fontId="100" fillId="0" borderId="37" xfId="20" applyFont="1" applyFill="1" applyBorder="1" applyAlignment="1">
      <alignment horizontal="center" vertical="center"/>
    </xf>
    <xf numFmtId="41" fontId="100" fillId="0" borderId="46" xfId="20" applyFont="1" applyFill="1" applyBorder="1" applyAlignment="1">
      <alignment horizontal="center" vertical="center"/>
    </xf>
    <xf numFmtId="41" fontId="100" fillId="0" borderId="267" xfId="2" applyFont="1" applyBorder="1" applyAlignment="1">
      <alignment horizontal="center" vertical="center"/>
    </xf>
    <xf numFmtId="41" fontId="100" fillId="0" borderId="122" xfId="20" applyFont="1" applyFill="1" applyBorder="1" applyAlignment="1">
      <alignment horizontal="center" vertical="center"/>
    </xf>
    <xf numFmtId="41" fontId="100" fillId="0" borderId="51" xfId="20" applyFont="1" applyFill="1" applyBorder="1" applyAlignment="1">
      <alignment horizontal="center" vertical="center"/>
    </xf>
    <xf numFmtId="41" fontId="100" fillId="0" borderId="16" xfId="2" applyFont="1" applyBorder="1" applyAlignment="1">
      <alignment horizontal="right" vertical="center" indent="1"/>
    </xf>
    <xf numFmtId="191" fontId="100" fillId="0" borderId="92" xfId="0" applyNumberFormat="1" applyFont="1" applyBorder="1" applyAlignment="1">
      <alignment horizontal="right" vertical="center"/>
    </xf>
    <xf numFmtId="191" fontId="100" fillId="0" borderId="1" xfId="0" applyNumberFormat="1" applyFont="1" applyBorder="1" applyAlignment="1">
      <alignment horizontal="right" vertical="center"/>
    </xf>
    <xf numFmtId="191" fontId="100" fillId="0" borderId="45" xfId="0" applyNumberFormat="1" applyFont="1" applyBorder="1" applyAlignment="1">
      <alignment horizontal="right" vertical="center"/>
    </xf>
    <xf numFmtId="41" fontId="100" fillId="0" borderId="81" xfId="2" applyFont="1" applyBorder="1" applyAlignment="1">
      <alignment horizontal="right" vertical="center" indent="1"/>
    </xf>
    <xf numFmtId="191" fontId="100" fillId="0" borderId="37" xfId="0" applyNumberFormat="1" applyFont="1" applyFill="1" applyBorder="1" applyAlignment="1">
      <alignment horizontal="right" vertical="center"/>
    </xf>
    <xf numFmtId="191" fontId="100" fillId="0" borderId="2" xfId="0" applyNumberFormat="1" applyFont="1" applyFill="1" applyBorder="1" applyAlignment="1">
      <alignment horizontal="right" vertical="center"/>
    </xf>
    <xf numFmtId="191" fontId="100" fillId="0" borderId="46" xfId="0" applyNumberFormat="1" applyFont="1" applyFill="1" applyBorder="1" applyAlignment="1">
      <alignment horizontal="right" vertical="center"/>
    </xf>
    <xf numFmtId="41" fontId="100" fillId="0" borderId="20" xfId="2" applyFont="1" applyBorder="1" applyAlignment="1">
      <alignment horizontal="right" vertical="center" indent="1"/>
    </xf>
    <xf numFmtId="41" fontId="100" fillId="0" borderId="57" xfId="2" applyFont="1" applyBorder="1" applyAlignment="1">
      <alignment horizontal="right" vertical="center" indent="1"/>
    </xf>
    <xf numFmtId="0" fontId="100" fillId="0" borderId="86" xfId="0" applyFont="1" applyBorder="1" applyAlignment="1">
      <alignment horizontal="right" vertical="center" indent="1"/>
    </xf>
    <xf numFmtId="190" fontId="100" fillId="0" borderId="37" xfId="0" applyNumberFormat="1" applyFont="1" applyBorder="1" applyAlignment="1">
      <alignment horizontal="right" vertical="center"/>
    </xf>
    <xf numFmtId="190" fontId="100" fillId="0" borderId="2" xfId="0" applyNumberFormat="1" applyFont="1" applyBorder="1" applyAlignment="1">
      <alignment horizontal="right" vertical="center"/>
    </xf>
    <xf numFmtId="190" fontId="100" fillId="0" borderId="46" xfId="0" applyNumberFormat="1" applyFont="1" applyBorder="1" applyAlignment="1">
      <alignment horizontal="right" vertical="center"/>
    </xf>
    <xf numFmtId="41" fontId="100" fillId="0" borderId="16" xfId="2" applyNumberFormat="1" applyFont="1" applyBorder="1" applyAlignment="1">
      <alignment horizontal="left" vertical="center" indent="1"/>
    </xf>
    <xf numFmtId="41" fontId="100" fillId="0" borderId="37" xfId="2" applyNumberFormat="1" applyFont="1" applyBorder="1" applyAlignment="1">
      <alignment horizontal="right" vertical="center"/>
    </xf>
    <xf numFmtId="41" fontId="100" fillId="0" borderId="2" xfId="2" applyNumberFormat="1" applyFont="1" applyBorder="1" applyAlignment="1">
      <alignment horizontal="right" vertical="center"/>
    </xf>
    <xf numFmtId="0" fontId="100" fillId="0" borderId="2" xfId="0" applyFont="1" applyBorder="1" applyAlignment="1">
      <alignment horizontal="right" vertical="center"/>
    </xf>
    <xf numFmtId="0" fontId="100" fillId="0" borderId="46" xfId="0" applyFont="1" applyBorder="1" applyAlignment="1">
      <alignment horizontal="right" vertical="center"/>
    </xf>
    <xf numFmtId="0" fontId="100" fillId="0" borderId="36" xfId="0" applyFont="1" applyBorder="1" applyAlignment="1">
      <alignment horizontal="right" vertical="center" indent="1"/>
    </xf>
    <xf numFmtId="191" fontId="100" fillId="0" borderId="2" xfId="0" applyNumberFormat="1" applyFont="1" applyBorder="1" applyAlignment="1">
      <alignment horizontal="right" vertical="center"/>
    </xf>
    <xf numFmtId="191" fontId="100" fillId="0" borderId="46" xfId="0" applyNumberFormat="1" applyFont="1" applyBorder="1" applyAlignment="1">
      <alignment horizontal="right" vertical="center"/>
    </xf>
    <xf numFmtId="189" fontId="100" fillId="0" borderId="57" xfId="0" applyNumberFormat="1" applyFont="1" applyBorder="1" applyAlignment="1">
      <alignment horizontal="right" vertical="center"/>
    </xf>
    <xf numFmtId="189" fontId="100" fillId="0" borderId="37" xfId="0" applyNumberFormat="1" applyFont="1" applyBorder="1" applyAlignment="1">
      <alignment horizontal="right" vertical="center"/>
    </xf>
    <xf numFmtId="189" fontId="100" fillId="0" borderId="2" xfId="0" applyNumberFormat="1" applyFont="1" applyBorder="1" applyAlignment="1">
      <alignment horizontal="right" vertical="center"/>
    </xf>
    <xf numFmtId="189" fontId="100" fillId="0" borderId="46" xfId="0" applyNumberFormat="1" applyFont="1" applyBorder="1" applyAlignment="1">
      <alignment horizontal="right" vertical="center"/>
    </xf>
    <xf numFmtId="0" fontId="100" fillId="0" borderId="267" xfId="0" applyFont="1" applyBorder="1" applyAlignment="1">
      <alignment horizontal="right" vertical="center"/>
    </xf>
    <xf numFmtId="190" fontId="100" fillId="0" borderId="122" xfId="0" applyNumberFormat="1" applyFont="1" applyBorder="1" applyAlignment="1">
      <alignment horizontal="right" vertical="center"/>
    </xf>
    <xf numFmtId="190" fontId="100" fillId="0" borderId="50" xfId="0" applyNumberFormat="1" applyFont="1" applyBorder="1" applyAlignment="1">
      <alignment horizontal="right" vertical="center"/>
    </xf>
    <xf numFmtId="191" fontId="100" fillId="0" borderId="50" xfId="0" applyNumberFormat="1" applyFont="1" applyBorder="1" applyAlignment="1">
      <alignment horizontal="right" vertical="center"/>
    </xf>
    <xf numFmtId="191" fontId="100" fillId="0" borderId="51" xfId="0" applyNumberFormat="1" applyFont="1" applyBorder="1" applyAlignment="1">
      <alignment horizontal="right" vertical="center"/>
    </xf>
    <xf numFmtId="41" fontId="87" fillId="3" borderId="12" xfId="2" applyNumberFormat="1" applyFont="1" applyFill="1" applyBorder="1" applyAlignment="1">
      <alignment horizontal="center" vertical="center"/>
    </xf>
    <xf numFmtId="41" fontId="72" fillId="0" borderId="9" xfId="3" applyNumberFormat="1" applyFont="1" applyBorder="1" applyAlignment="1">
      <alignment horizontal="center" vertical="center"/>
    </xf>
    <xf numFmtId="41" fontId="72" fillId="0" borderId="36" xfId="3" applyNumberFormat="1" applyFont="1" applyBorder="1" applyAlignment="1">
      <alignment horizontal="center" vertical="center"/>
    </xf>
    <xf numFmtId="41" fontId="72" fillId="0" borderId="99" xfId="3" applyNumberFormat="1" applyFont="1" applyBorder="1" applyAlignment="1">
      <alignment horizontal="center" vertical="center"/>
    </xf>
    <xf numFmtId="41" fontId="72" fillId="0" borderId="12" xfId="2" applyNumberFormat="1" applyFont="1" applyFill="1" applyBorder="1" applyAlignment="1" applyProtection="1">
      <alignment horizontal="center" vertical="center"/>
    </xf>
    <xf numFmtId="0" fontId="172" fillId="0" borderId="0" xfId="5" applyFont="1" applyAlignment="1" applyProtection="1">
      <alignment horizontal="left" vertical="center"/>
      <protection locked="0"/>
    </xf>
    <xf numFmtId="0" fontId="90" fillId="0" borderId="4" xfId="5" applyFont="1" applyBorder="1" applyAlignment="1" applyProtection="1">
      <alignment horizontal="center" vertical="center"/>
      <protection locked="0"/>
    </xf>
    <xf numFmtId="0" fontId="72" fillId="0" borderId="4" xfId="5" applyFont="1" applyBorder="1" applyAlignment="1" applyProtection="1">
      <alignment horizontal="right"/>
      <protection locked="0"/>
    </xf>
    <xf numFmtId="0" fontId="90" fillId="0" borderId="0" xfId="5" applyFont="1" applyBorder="1" applyAlignment="1" applyProtection="1">
      <alignment horizontal="center" vertical="center"/>
      <protection locked="0"/>
    </xf>
    <xf numFmtId="0" fontId="72" fillId="27" borderId="0" xfId="5" applyFont="1" applyFill="1" applyBorder="1" applyAlignment="1">
      <alignment horizontal="left" vertical="center"/>
    </xf>
    <xf numFmtId="0" fontId="72" fillId="0" borderId="4" xfId="5" applyFont="1" applyBorder="1" applyAlignment="1">
      <alignment horizontal="right"/>
    </xf>
    <xf numFmtId="0" fontId="68" fillId="0" borderId="0" xfId="5" applyFont="1" applyBorder="1"/>
    <xf numFmtId="0" fontId="68" fillId="0" borderId="10" xfId="5" applyFont="1" applyBorder="1"/>
    <xf numFmtId="176" fontId="72" fillId="0" borderId="12" xfId="3" applyNumberFormat="1" applyFont="1" applyBorder="1" applyAlignment="1">
      <alignment horizontal="center" vertical="center"/>
    </xf>
    <xf numFmtId="0" fontId="90" fillId="0" borderId="0" xfId="5" applyFont="1" applyBorder="1" applyAlignment="1">
      <alignment horizontal="center"/>
    </xf>
    <xf numFmtId="0" fontId="192" fillId="0" borderId="0" xfId="5" applyFont="1"/>
    <xf numFmtId="0" fontId="99" fillId="0" borderId="0" xfId="5" applyFont="1" applyAlignment="1">
      <alignment horizontal="left" vertical="center"/>
    </xf>
    <xf numFmtId="49" fontId="90" fillId="2" borderId="12" xfId="2" applyNumberFormat="1" applyFont="1" applyFill="1" applyBorder="1" applyAlignment="1">
      <alignment horizontal="center" vertical="center"/>
    </xf>
    <xf numFmtId="49" fontId="72" fillId="2" borderId="0" xfId="2" applyNumberFormat="1" applyFont="1" applyFill="1" applyAlignment="1">
      <alignment horizontal="center" vertical="center"/>
    </xf>
    <xf numFmtId="0" fontId="72" fillId="0" borderId="12" xfId="5" applyFont="1" applyBorder="1" applyAlignment="1">
      <alignment horizontal="center" vertical="center" wrapText="1"/>
    </xf>
    <xf numFmtId="0" fontId="72" fillId="0" borderId="12" xfId="5" applyFont="1" applyBorder="1" applyAlignment="1">
      <alignment horizontal="center" vertical="center"/>
    </xf>
    <xf numFmtId="176" fontId="68" fillId="0" borderId="12" xfId="2" applyNumberFormat="1" applyFont="1" applyFill="1" applyBorder="1" applyAlignment="1">
      <alignment horizontal="center" vertical="center"/>
    </xf>
    <xf numFmtId="0" fontId="103" fillId="0" borderId="0" xfId="5" applyFont="1" applyAlignment="1"/>
    <xf numFmtId="0" fontId="193" fillId="0" borderId="0" xfId="5" applyFont="1" applyAlignment="1">
      <alignment horizontal="left" vertical="center"/>
    </xf>
    <xf numFmtId="41" fontId="72" fillId="4" borderId="12" xfId="2" applyNumberFormat="1" applyFont="1" applyFill="1" applyBorder="1" applyAlignment="1">
      <alignment horizontal="center" vertical="center"/>
    </xf>
    <xf numFmtId="41" fontId="72" fillId="0" borderId="12" xfId="2" applyNumberFormat="1" applyFont="1" applyBorder="1" applyAlignment="1">
      <alignment horizontal="center" vertical="center"/>
    </xf>
    <xf numFmtId="41" fontId="72" fillId="0" borderId="12" xfId="2" applyFont="1" applyBorder="1" applyAlignment="1">
      <alignment horizontal="center" vertical="center" wrapText="1"/>
    </xf>
    <xf numFmtId="41" fontId="72" fillId="22" borderId="12" xfId="3" applyFont="1" applyFill="1" applyBorder="1" applyAlignment="1">
      <alignment horizontal="center" vertical="center" wrapText="1"/>
    </xf>
    <xf numFmtId="41" fontId="72" fillId="4" borderId="12" xfId="2" applyFont="1" applyFill="1" applyBorder="1" applyAlignment="1">
      <alignment horizontal="center" vertical="center" wrapText="1"/>
    </xf>
    <xf numFmtId="0" fontId="72" fillId="4" borderId="39" xfId="5" applyFont="1" applyFill="1" applyBorder="1" applyAlignment="1">
      <alignment horizontal="center" vertical="center"/>
    </xf>
    <xf numFmtId="41" fontId="68" fillId="4" borderId="39" xfId="2" applyFont="1" applyFill="1" applyBorder="1" applyAlignment="1">
      <alignment horizontal="center" vertical="center" wrapText="1"/>
    </xf>
    <xf numFmtId="41" fontId="68" fillId="4" borderId="39" xfId="2" applyNumberFormat="1" applyFont="1" applyFill="1" applyBorder="1" applyAlignment="1">
      <alignment horizontal="center" vertical="center"/>
    </xf>
    <xf numFmtId="0" fontId="73" fillId="0" borderId="0" xfId="5" applyFont="1" applyBorder="1" applyAlignment="1">
      <alignment horizontal="center" vertical="center" wrapText="1"/>
    </xf>
    <xf numFmtId="41" fontId="68" fillId="0" borderId="0" xfId="2" applyFont="1" applyBorder="1" applyAlignment="1">
      <alignment horizontal="center" vertical="center" wrapText="1"/>
    </xf>
    <xf numFmtId="41" fontId="68" fillId="0" borderId="0" xfId="2" applyFont="1" applyBorder="1" applyAlignment="1">
      <alignment horizontal="center" vertical="center"/>
    </xf>
    <xf numFmtId="0" fontId="73" fillId="0" borderId="0" xfId="5" applyFont="1" applyBorder="1" applyAlignment="1">
      <alignment horizontal="center" vertical="center"/>
    </xf>
    <xf numFmtId="0" fontId="67" fillId="0" borderId="0" xfId="0" applyFont="1" applyAlignment="1">
      <alignment horizontal="left" vertical="center" wrapText="1"/>
    </xf>
    <xf numFmtId="41" fontId="72" fillId="4" borderId="12" xfId="2" applyNumberFormat="1" applyFont="1" applyFill="1" applyBorder="1" applyAlignment="1" applyProtection="1">
      <alignment vertical="center"/>
    </xf>
    <xf numFmtId="41" fontId="72" fillId="0" borderId="12" xfId="3" applyFont="1" applyFill="1" applyBorder="1" applyAlignment="1" applyProtection="1">
      <alignment vertical="center"/>
    </xf>
    <xf numFmtId="0" fontId="72" fillId="0" borderId="39" xfId="5" applyFont="1" applyFill="1" applyBorder="1" applyAlignment="1">
      <alignment horizontal="center" vertical="center"/>
    </xf>
    <xf numFmtId="0" fontId="73" fillId="0" borderId="0" xfId="5" applyFont="1" applyFill="1" applyBorder="1" applyAlignment="1">
      <alignment horizontal="center" vertical="center" wrapText="1"/>
    </xf>
    <xf numFmtId="0" fontId="73" fillId="0" borderId="0" xfId="5" applyFont="1" applyFill="1" applyBorder="1" applyAlignment="1">
      <alignment horizontal="center" vertical="center"/>
    </xf>
    <xf numFmtId="41" fontId="72" fillId="0" borderId="0" xfId="2" applyFont="1"/>
    <xf numFmtId="41" fontId="72" fillId="0" borderId="39" xfId="2" applyFont="1" applyFill="1" applyBorder="1" applyAlignment="1" applyProtection="1">
      <alignment vertical="center"/>
    </xf>
    <xf numFmtId="41" fontId="72" fillId="0" borderId="0" xfId="2" applyFont="1" applyFill="1" applyBorder="1" applyAlignment="1" applyProtection="1">
      <alignment vertical="center"/>
    </xf>
    <xf numFmtId="41" fontId="72" fillId="0" borderId="0" xfId="2" applyFont="1" applyBorder="1" applyAlignment="1">
      <alignment vertical="center"/>
    </xf>
    <xf numFmtId="41" fontId="72" fillId="13" borderId="83" xfId="3" applyNumberFormat="1" applyFont="1" applyFill="1" applyBorder="1" applyAlignment="1" applyProtection="1">
      <alignment vertical="center"/>
    </xf>
    <xf numFmtId="41" fontId="100" fillId="0" borderId="1" xfId="5" applyNumberFormat="1" applyFont="1" applyBorder="1" applyAlignment="1">
      <alignment vertical="center"/>
    </xf>
    <xf numFmtId="41" fontId="100" fillId="0" borderId="75" xfId="5" applyNumberFormat="1" applyFont="1" applyBorder="1" applyAlignment="1">
      <alignment vertical="center"/>
    </xf>
    <xf numFmtId="41" fontId="100" fillId="0" borderId="2" xfId="5" applyNumberFormat="1" applyFont="1" applyBorder="1" applyAlignment="1">
      <alignment vertical="center"/>
    </xf>
    <xf numFmtId="41" fontId="100" fillId="0" borderId="24" xfId="5" applyNumberFormat="1" applyFont="1" applyBorder="1" applyAlignment="1">
      <alignment vertical="center"/>
    </xf>
    <xf numFmtId="41" fontId="100" fillId="0" borderId="3" xfId="5" applyNumberFormat="1" applyFont="1" applyBorder="1" applyAlignment="1">
      <alignment vertical="center"/>
    </xf>
    <xf numFmtId="41" fontId="100" fillId="0" borderId="14" xfId="5" applyNumberFormat="1" applyFont="1" applyBorder="1" applyAlignment="1">
      <alignment vertical="center"/>
    </xf>
    <xf numFmtId="0" fontId="100" fillId="0" borderId="0" xfId="5" applyFont="1" applyFill="1" applyBorder="1"/>
    <xf numFmtId="0" fontId="71" fillId="37" borderId="19" xfId="0" applyFont="1" applyFill="1" applyBorder="1" applyAlignment="1">
      <alignment horizontal="center" vertical="center"/>
    </xf>
    <xf numFmtId="0" fontId="71" fillId="37" borderId="2" xfId="0" applyFont="1" applyFill="1" applyBorder="1" applyAlignment="1">
      <alignment horizontal="center" vertical="center"/>
    </xf>
    <xf numFmtId="0" fontId="71" fillId="37" borderId="2" xfId="0" applyFont="1" applyFill="1" applyBorder="1" applyAlignment="1">
      <alignment horizontal="left" vertical="center"/>
    </xf>
    <xf numFmtId="41" fontId="71" fillId="37" borderId="2" xfId="20" applyFont="1" applyFill="1" applyBorder="1" applyAlignment="1">
      <alignment horizontal="center" vertical="center"/>
    </xf>
    <xf numFmtId="2" fontId="71" fillId="37" borderId="2" xfId="0" quotePrefix="1" applyNumberFormat="1" applyFont="1" applyFill="1" applyBorder="1" applyAlignment="1">
      <alignment horizontal="center" vertical="center"/>
    </xf>
    <xf numFmtId="0" fontId="91" fillId="37" borderId="24" xfId="0" applyFont="1" applyFill="1" applyBorder="1" applyAlignment="1">
      <alignment vertical="center" wrapText="1"/>
    </xf>
    <xf numFmtId="0" fontId="71" fillId="37" borderId="30" xfId="0" quotePrefix="1" applyFont="1" applyFill="1" applyBorder="1" applyAlignment="1">
      <alignment horizontal="center" vertical="center"/>
    </xf>
    <xf numFmtId="0" fontId="71" fillId="37" borderId="24" xfId="0" applyFont="1" applyFill="1" applyBorder="1" applyAlignment="1">
      <alignment vertical="center" wrapText="1"/>
    </xf>
    <xf numFmtId="0" fontId="71" fillId="37" borderId="5" xfId="0" applyFont="1" applyFill="1" applyBorder="1" applyAlignment="1">
      <alignment horizontal="center" vertical="center"/>
    </xf>
    <xf numFmtId="0" fontId="71" fillId="37" borderId="5" xfId="0" applyFont="1" applyFill="1" applyBorder="1" applyAlignment="1">
      <alignment horizontal="left" vertical="center"/>
    </xf>
    <xf numFmtId="41" fontId="71" fillId="37" borderId="5" xfId="20" applyFont="1" applyFill="1" applyBorder="1" applyAlignment="1">
      <alignment horizontal="center" vertical="center"/>
    </xf>
    <xf numFmtId="0" fontId="71" fillId="37" borderId="147" xfId="0" quotePrefix="1" applyFont="1" applyFill="1" applyBorder="1" applyAlignment="1">
      <alignment horizontal="center" vertical="center"/>
    </xf>
    <xf numFmtId="0" fontId="71" fillId="37" borderId="29" xfId="0" applyFont="1" applyFill="1" applyBorder="1" applyAlignment="1">
      <alignment vertical="center"/>
    </xf>
    <xf numFmtId="0" fontId="71" fillId="37" borderId="24" xfId="0" applyFont="1" applyFill="1" applyBorder="1" applyAlignment="1">
      <alignment vertical="center"/>
    </xf>
    <xf numFmtId="0" fontId="137" fillId="0" borderId="0" xfId="54773" applyFont="1">
      <alignment vertical="center"/>
    </xf>
    <xf numFmtId="0" fontId="194" fillId="0" borderId="0" xfId="54773" applyFont="1" applyAlignment="1">
      <alignment vertical="center"/>
    </xf>
    <xf numFmtId="0" fontId="196" fillId="0" borderId="0" xfId="54773" applyFont="1" applyBorder="1" applyAlignment="1">
      <alignment vertical="center"/>
    </xf>
    <xf numFmtId="0" fontId="197" fillId="0" borderId="0" xfId="54773" applyFont="1" applyBorder="1" applyAlignment="1">
      <alignment vertical="center"/>
    </xf>
    <xf numFmtId="0" fontId="67" fillId="2" borderId="11" xfId="0" applyFont="1" applyFill="1" applyBorder="1" applyAlignment="1">
      <alignment horizontal="center" vertical="center"/>
    </xf>
    <xf numFmtId="0" fontId="67" fillId="2" borderId="7" xfId="0" applyFont="1" applyFill="1" applyBorder="1" applyAlignment="1">
      <alignment horizontal="center" vertical="center"/>
    </xf>
    <xf numFmtId="0" fontId="67" fillId="2" borderId="7" xfId="0" applyFont="1" applyFill="1" applyBorder="1" applyAlignment="1">
      <alignment horizontal="center" vertical="center" wrapText="1"/>
    </xf>
    <xf numFmtId="41" fontId="67" fillId="2" borderId="7" xfId="2" applyFont="1" applyFill="1" applyBorder="1" applyAlignment="1">
      <alignment horizontal="center" vertical="center"/>
    </xf>
    <xf numFmtId="0" fontId="71" fillId="2" borderId="8" xfId="0" applyFont="1" applyFill="1" applyBorder="1" applyAlignment="1">
      <alignment horizontal="center" vertical="center"/>
    </xf>
    <xf numFmtId="0" fontId="71" fillId="33" borderId="23" xfId="0" applyFont="1" applyFill="1" applyBorder="1" applyAlignment="1">
      <alignment horizontal="center" vertical="center"/>
    </xf>
    <xf numFmtId="0" fontId="71" fillId="33" borderId="3" xfId="0" applyFont="1" applyFill="1" applyBorder="1" applyAlignment="1">
      <alignment horizontal="center" vertical="center" wrapText="1"/>
    </xf>
    <xf numFmtId="0" fontId="71" fillId="33" borderId="3" xfId="0" applyFont="1" applyFill="1" applyBorder="1" applyAlignment="1">
      <alignment horizontal="center" vertical="center"/>
    </xf>
    <xf numFmtId="0" fontId="71" fillId="33" borderId="3" xfId="0" applyFont="1" applyFill="1" applyBorder="1" applyAlignment="1">
      <alignment horizontal="left" vertical="center"/>
    </xf>
    <xf numFmtId="41" fontId="71" fillId="33" borderId="3" xfId="20" applyFont="1" applyFill="1" applyBorder="1" applyAlignment="1">
      <alignment horizontal="center" vertical="center"/>
    </xf>
    <xf numFmtId="0" fontId="71" fillId="33" borderId="31" xfId="0" quotePrefix="1" applyFont="1" applyFill="1" applyBorder="1" applyAlignment="1">
      <alignment horizontal="center" vertical="center"/>
    </xf>
    <xf numFmtId="0" fontId="71" fillId="33" borderId="14" xfId="0" applyFont="1" applyFill="1" applyBorder="1" applyAlignment="1">
      <alignment vertical="center" wrapText="1"/>
    </xf>
    <xf numFmtId="41" fontId="71" fillId="0" borderId="2" xfId="20" applyFont="1" applyFill="1" applyBorder="1" applyAlignment="1">
      <alignment vertical="center"/>
    </xf>
    <xf numFmtId="1" fontId="71" fillId="0" borderId="2" xfId="20" applyNumberFormat="1" applyFont="1" applyFill="1" applyBorder="1" applyAlignment="1">
      <alignment horizontal="center" vertical="center"/>
    </xf>
    <xf numFmtId="1" fontId="71" fillId="0" borderId="196" xfId="20" applyNumberFormat="1" applyFont="1" applyFill="1" applyBorder="1" applyAlignment="1">
      <alignment horizontal="center" vertical="center"/>
    </xf>
    <xf numFmtId="41" fontId="105" fillId="0" borderId="0" xfId="3" applyFont="1" applyAlignment="1">
      <alignment horizontal="right" vertical="center"/>
    </xf>
    <xf numFmtId="41" fontId="105" fillId="0" borderId="0" xfId="3" applyFont="1" applyAlignment="1">
      <alignment horizontal="center" vertical="center"/>
    </xf>
    <xf numFmtId="41" fontId="104" fillId="24" borderId="158" xfId="20" applyFont="1" applyFill="1" applyBorder="1" applyAlignment="1">
      <alignment horizontal="center" vertical="center"/>
    </xf>
    <xf numFmtId="1" fontId="104" fillId="24" borderId="158" xfId="20" applyNumberFormat="1" applyFont="1" applyFill="1" applyBorder="1" applyAlignment="1">
      <alignment horizontal="center" vertical="center"/>
    </xf>
    <xf numFmtId="41" fontId="104" fillId="24" borderId="159" xfId="20" applyFont="1" applyFill="1" applyBorder="1" applyAlignment="1">
      <alignment horizontal="center" vertical="center"/>
    </xf>
    <xf numFmtId="41" fontId="101" fillId="0" borderId="0" xfId="20" applyFont="1" applyBorder="1" applyAlignment="1">
      <alignment horizontal="center" vertical="center"/>
    </xf>
    <xf numFmtId="41" fontId="105" fillId="0" borderId="0" xfId="20" applyFont="1" applyBorder="1" applyAlignment="1">
      <alignment horizontal="left" vertical="center"/>
    </xf>
    <xf numFmtId="41" fontId="195" fillId="2" borderId="160" xfId="20" applyFont="1" applyFill="1" applyBorder="1" applyAlignment="1">
      <alignment horizontal="center" vertical="center"/>
    </xf>
    <xf numFmtId="41" fontId="195" fillId="2" borderId="160" xfId="20" applyFont="1" applyFill="1" applyBorder="1" applyAlignment="1">
      <alignment horizontal="center" vertical="center" wrapText="1"/>
    </xf>
    <xf numFmtId="41" fontId="195" fillId="2" borderId="161" xfId="20" applyFont="1" applyFill="1" applyBorder="1" applyAlignment="1">
      <alignment horizontal="center" vertical="center"/>
    </xf>
    <xf numFmtId="180" fontId="100" fillId="0" borderId="23" xfId="11" applyNumberFormat="1" applyFont="1" applyBorder="1" applyAlignment="1">
      <alignment horizontal="right" vertical="center"/>
    </xf>
    <xf numFmtId="41" fontId="38" fillId="13" borderId="12" xfId="3" applyFont="1" applyFill="1" applyBorder="1" applyAlignment="1" applyProtection="1">
      <alignment vertical="center"/>
    </xf>
    <xf numFmtId="0" fontId="139" fillId="0" borderId="21" xfId="0" applyFont="1" applyBorder="1" applyAlignment="1">
      <alignment horizontal="center" vertical="center" wrapText="1"/>
    </xf>
    <xf numFmtId="0" fontId="139" fillId="0" borderId="84" xfId="0" applyFont="1" applyBorder="1" applyAlignment="1">
      <alignment horizontal="center" vertical="center"/>
    </xf>
    <xf numFmtId="0" fontId="139" fillId="0" borderId="18" xfId="0" applyFont="1" applyBorder="1" applyAlignment="1">
      <alignment horizontal="center" vertical="center"/>
    </xf>
    <xf numFmtId="0" fontId="139" fillId="0" borderId="21" xfId="0" applyFont="1" applyFill="1" applyBorder="1" applyAlignment="1">
      <alignment horizontal="center" vertical="center" wrapText="1"/>
    </xf>
    <xf numFmtId="0" fontId="56" fillId="4" borderId="253" xfId="0" applyFont="1" applyFill="1" applyBorder="1" applyAlignment="1">
      <alignment horizontal="left" vertical="center" wrapText="1"/>
    </xf>
    <xf numFmtId="0" fontId="56" fillId="4" borderId="254" xfId="0" applyFont="1" applyFill="1" applyBorder="1" applyAlignment="1">
      <alignment horizontal="left" vertical="center" wrapText="1"/>
    </xf>
    <xf numFmtId="0" fontId="56" fillId="4" borderId="255" xfId="0" applyFont="1" applyFill="1" applyBorder="1" applyAlignment="1">
      <alignment horizontal="left" vertical="center" wrapText="1"/>
    </xf>
    <xf numFmtId="0" fontId="139" fillId="0" borderId="78" xfId="0" applyFont="1" applyFill="1" applyBorder="1" applyAlignment="1">
      <alignment horizontal="center" vertical="center"/>
    </xf>
    <xf numFmtId="0" fontId="139" fillId="0" borderId="152" xfId="0" applyFont="1" applyFill="1" applyBorder="1" applyAlignment="1">
      <alignment horizontal="center" vertical="center"/>
    </xf>
    <xf numFmtId="0" fontId="139" fillId="0" borderId="33" xfId="0" applyFont="1" applyFill="1" applyBorder="1" applyAlignment="1">
      <alignment horizontal="center" vertical="center"/>
    </xf>
    <xf numFmtId="0" fontId="139" fillId="0" borderId="60" xfId="0" applyFont="1" applyFill="1" applyBorder="1" applyAlignment="1">
      <alignment horizontal="center" vertical="center"/>
    </xf>
    <xf numFmtId="0" fontId="139" fillId="0" borderId="118" xfId="0" applyFont="1" applyFill="1" applyBorder="1" applyAlignment="1">
      <alignment horizontal="center" vertical="center"/>
    </xf>
    <xf numFmtId="0" fontId="139" fillId="0" borderId="34" xfId="0" applyFont="1" applyFill="1" applyBorder="1" applyAlignment="1">
      <alignment horizontal="center" vertical="center"/>
    </xf>
    <xf numFmtId="0" fontId="139" fillId="0" borderId="60" xfId="0" applyFont="1" applyFill="1" applyBorder="1" applyAlignment="1">
      <alignment horizontal="center" vertical="center" wrapText="1"/>
    </xf>
    <xf numFmtId="0" fontId="139" fillId="0" borderId="118" xfId="0" applyFont="1" applyFill="1" applyBorder="1" applyAlignment="1">
      <alignment horizontal="center" vertical="center" wrapText="1"/>
    </xf>
    <xf numFmtId="0" fontId="139" fillId="0" borderId="34" xfId="0" applyFont="1" applyFill="1" applyBorder="1" applyAlignment="1">
      <alignment horizontal="center" vertical="center" wrapText="1"/>
    </xf>
    <xf numFmtId="0" fontId="139" fillId="0" borderId="30" xfId="0" applyFont="1" applyFill="1" applyBorder="1" applyAlignment="1">
      <alignment horizontal="center" vertical="center" wrapText="1"/>
    </xf>
    <xf numFmtId="0" fontId="44" fillId="0" borderId="4" xfId="0" applyFont="1" applyBorder="1" applyAlignment="1">
      <alignment horizontal="right"/>
    </xf>
    <xf numFmtId="0" fontId="57" fillId="0" borderId="19" xfId="0" applyFont="1" applyFill="1" applyBorder="1" applyAlignment="1">
      <alignment horizontal="center" vertical="center" wrapText="1"/>
    </xf>
    <xf numFmtId="0" fontId="57" fillId="0" borderId="23" xfId="0" applyFont="1" applyFill="1" applyBorder="1" applyAlignment="1">
      <alignment horizontal="center" vertical="center" wrapText="1"/>
    </xf>
    <xf numFmtId="0" fontId="57" fillId="0" borderId="5" xfId="0" applyFont="1" applyFill="1" applyBorder="1" applyAlignment="1">
      <alignment horizontal="center" vertical="center"/>
    </xf>
    <xf numFmtId="0" fontId="57" fillId="0" borderId="15" xfId="0" applyFont="1" applyFill="1" applyBorder="1" applyAlignment="1">
      <alignment horizontal="center" vertical="center"/>
    </xf>
    <xf numFmtId="0" fontId="57" fillId="0" borderId="6" xfId="0" applyFont="1" applyFill="1" applyBorder="1" applyAlignment="1">
      <alignment horizontal="center" vertical="center"/>
    </xf>
    <xf numFmtId="0" fontId="57" fillId="0" borderId="30" xfId="0" applyFont="1" applyFill="1" applyBorder="1" applyAlignment="1">
      <alignment horizontal="center" vertical="center"/>
    </xf>
    <xf numFmtId="0" fontId="57" fillId="0" borderId="34" xfId="0" applyFont="1" applyFill="1" applyBorder="1" applyAlignment="1">
      <alignment horizontal="center" vertical="center"/>
    </xf>
    <xf numFmtId="0" fontId="57" fillId="0" borderId="31" xfId="0" applyFont="1" applyFill="1" applyBorder="1" applyAlignment="1">
      <alignment horizontal="center" vertical="center"/>
    </xf>
    <xf numFmtId="0" fontId="57" fillId="0" borderId="35" xfId="0" applyFont="1" applyFill="1" applyBorder="1" applyAlignment="1">
      <alignment horizontal="center" vertical="center"/>
    </xf>
    <xf numFmtId="180" fontId="87" fillId="0" borderId="31" xfId="0" applyNumberFormat="1" applyFont="1" applyBorder="1" applyAlignment="1">
      <alignment horizontal="center" vertical="center"/>
    </xf>
    <xf numFmtId="180" fontId="87" fillId="0" borderId="38" xfId="0" applyNumberFormat="1" applyFont="1" applyBorder="1" applyAlignment="1">
      <alignment horizontal="center" vertical="center"/>
    </xf>
    <xf numFmtId="180" fontId="87" fillId="0" borderId="91" xfId="0" applyNumberFormat="1" applyFont="1" applyBorder="1" applyAlignment="1">
      <alignment horizontal="center" vertical="center"/>
    </xf>
    <xf numFmtId="180" fontId="87" fillId="0" borderId="35" xfId="0" applyNumberFormat="1" applyFont="1" applyBorder="1" applyAlignment="1">
      <alignment horizontal="center" vertical="center"/>
    </xf>
    <xf numFmtId="180" fontId="87" fillId="0" borderId="30" xfId="0" applyNumberFormat="1" applyFont="1" applyBorder="1" applyAlignment="1">
      <alignment horizontal="center" vertical="center"/>
    </xf>
    <xf numFmtId="180" fontId="87" fillId="0" borderId="118" xfId="0" applyNumberFormat="1" applyFont="1" applyBorder="1" applyAlignment="1">
      <alignment horizontal="center" vertical="center"/>
    </xf>
    <xf numFmtId="180" fontId="87" fillId="0" borderId="34" xfId="0" applyNumberFormat="1" applyFont="1" applyBorder="1" applyAlignment="1">
      <alignment horizontal="center" vertical="center"/>
    </xf>
    <xf numFmtId="0" fontId="139" fillId="0" borderId="2" xfId="0" applyFont="1" applyBorder="1" applyAlignment="1">
      <alignment horizontal="center" vertical="center"/>
    </xf>
    <xf numFmtId="0" fontId="139" fillId="0" borderId="30" xfId="0" applyFont="1" applyBorder="1" applyAlignment="1">
      <alignment horizontal="center" vertical="center"/>
    </xf>
    <xf numFmtId="180" fontId="87" fillId="0" borderId="37" xfId="0" applyNumberFormat="1" applyFont="1" applyBorder="1" applyAlignment="1">
      <alignment horizontal="center" vertical="center"/>
    </xf>
    <xf numFmtId="0" fontId="139" fillId="0" borderId="19" xfId="0" applyFont="1" applyBorder="1" applyAlignment="1">
      <alignment horizontal="center" vertical="center" wrapText="1"/>
    </xf>
    <xf numFmtId="0" fontId="139" fillId="0" borderId="19" xfId="0" applyFont="1" applyBorder="1" applyAlignment="1">
      <alignment horizontal="center" vertical="center"/>
    </xf>
    <xf numFmtId="180" fontId="87" fillId="3" borderId="30" xfId="0" applyNumberFormat="1" applyFont="1" applyFill="1" applyBorder="1" applyAlignment="1">
      <alignment horizontal="center" vertical="center"/>
    </xf>
    <xf numFmtId="180" fontId="87" fillId="3" borderId="118" xfId="0" applyNumberFormat="1" applyFont="1" applyFill="1" applyBorder="1" applyAlignment="1">
      <alignment horizontal="center" vertical="center"/>
    </xf>
    <xf numFmtId="180" fontId="87" fillId="3" borderId="34" xfId="0" applyNumberFormat="1" applyFont="1" applyFill="1" applyBorder="1" applyAlignment="1">
      <alignment horizontal="center" vertical="center"/>
    </xf>
    <xf numFmtId="0" fontId="87" fillId="0" borderId="30" xfId="0" applyFont="1" applyBorder="1" applyAlignment="1">
      <alignment horizontal="center" vertical="center"/>
    </xf>
    <xf numFmtId="0" fontId="87" fillId="0" borderId="118" xfId="0" applyFont="1" applyBorder="1" applyAlignment="1">
      <alignment horizontal="center" vertical="center"/>
    </xf>
    <xf numFmtId="0" fontId="87" fillId="0" borderId="34" xfId="0" applyFont="1" applyBorder="1" applyAlignment="1">
      <alignment horizontal="center" vertical="center"/>
    </xf>
    <xf numFmtId="0" fontId="139" fillId="3" borderId="2" xfId="0" applyFont="1" applyFill="1" applyBorder="1" applyAlignment="1">
      <alignment horizontal="center" vertical="center"/>
    </xf>
    <xf numFmtId="0" fontId="139" fillId="3" borderId="30" xfId="0" applyFont="1" applyFill="1" applyBorder="1" applyAlignment="1">
      <alignment horizontal="center" vertical="center"/>
    </xf>
    <xf numFmtId="180" fontId="87" fillId="3" borderId="37" xfId="0" applyNumberFormat="1" applyFont="1" applyFill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56" fillId="2" borderId="171" xfId="0" applyFont="1" applyFill="1" applyBorder="1" applyAlignment="1">
      <alignment horizontal="left" vertical="center" wrapText="1"/>
    </xf>
    <xf numFmtId="0" fontId="56" fillId="2" borderId="172" xfId="0" applyFont="1" applyFill="1" applyBorder="1" applyAlignment="1">
      <alignment horizontal="left" vertical="center"/>
    </xf>
    <xf numFmtId="0" fontId="56" fillId="2" borderId="173" xfId="0" applyFont="1" applyFill="1" applyBorder="1" applyAlignment="1">
      <alignment horizontal="left" vertical="center"/>
    </xf>
    <xf numFmtId="0" fontId="56" fillId="2" borderId="174" xfId="0" applyFont="1" applyFill="1" applyBorder="1" applyAlignment="1">
      <alignment horizontal="left" vertical="center"/>
    </xf>
    <xf numFmtId="0" fontId="56" fillId="2" borderId="175" xfId="0" applyFont="1" applyFill="1" applyBorder="1" applyAlignment="1">
      <alignment horizontal="left" vertical="center"/>
    </xf>
    <xf numFmtId="0" fontId="56" fillId="2" borderId="176" xfId="0" applyFont="1" applyFill="1" applyBorder="1" applyAlignment="1">
      <alignment horizontal="left" vertical="center"/>
    </xf>
    <xf numFmtId="0" fontId="56" fillId="2" borderId="16" xfId="0" applyFont="1" applyFill="1" applyBorder="1" applyAlignment="1">
      <alignment horizontal="center" vertical="center"/>
    </xf>
    <xf numFmtId="0" fontId="56" fillId="2" borderId="36" xfId="0" applyFont="1" applyFill="1" applyBorder="1" applyAlignment="1">
      <alignment horizontal="center" vertical="center"/>
    </xf>
    <xf numFmtId="0" fontId="56" fillId="2" borderId="92" xfId="0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center" vertical="center"/>
    </xf>
    <xf numFmtId="0" fontId="56" fillId="2" borderId="105" xfId="0" applyFont="1" applyFill="1" applyBorder="1" applyAlignment="1">
      <alignment horizontal="center" vertical="center"/>
    </xf>
    <xf numFmtId="0" fontId="56" fillId="2" borderId="17" xfId="0" applyFont="1" applyFill="1" applyBorder="1" applyAlignment="1">
      <alignment horizontal="center" vertical="center"/>
    </xf>
    <xf numFmtId="0" fontId="56" fillId="2" borderId="75" xfId="0" applyFont="1" applyFill="1" applyBorder="1" applyAlignment="1">
      <alignment horizontal="center" vertical="center"/>
    </xf>
    <xf numFmtId="0" fontId="56" fillId="2" borderId="31" xfId="0" applyFont="1" applyFill="1" applyBorder="1" applyAlignment="1">
      <alignment horizontal="center" vertical="center" wrapText="1"/>
    </xf>
    <xf numFmtId="0" fontId="56" fillId="2" borderId="91" xfId="0" applyFont="1" applyFill="1" applyBorder="1" applyAlignment="1">
      <alignment horizontal="center" vertical="center" wrapText="1"/>
    </xf>
    <xf numFmtId="0" fontId="56" fillId="2" borderId="35" xfId="0" applyFont="1" applyFill="1" applyBorder="1" applyAlignment="1">
      <alignment horizontal="center" vertical="center" wrapText="1"/>
    </xf>
    <xf numFmtId="0" fontId="139" fillId="4" borderId="18" xfId="0" applyFont="1" applyFill="1" applyBorder="1" applyAlignment="1">
      <alignment horizontal="center" vertical="center"/>
    </xf>
    <xf numFmtId="0" fontId="139" fillId="4" borderId="6" xfId="0" applyFont="1" applyFill="1" applyBorder="1" applyAlignment="1">
      <alignment horizontal="center" vertical="center"/>
    </xf>
    <xf numFmtId="0" fontId="139" fillId="4" borderId="59" xfId="0" applyFont="1" applyFill="1" applyBorder="1" applyAlignment="1">
      <alignment horizontal="center" vertical="center"/>
    </xf>
    <xf numFmtId="180" fontId="87" fillId="4" borderId="105" xfId="0" applyNumberFormat="1" applyFont="1" applyFill="1" applyBorder="1" applyAlignment="1">
      <alignment horizontal="center" vertical="center"/>
    </xf>
    <xf numFmtId="180" fontId="87" fillId="4" borderId="152" xfId="0" applyNumberFormat="1" applyFont="1" applyFill="1" applyBorder="1" applyAlignment="1">
      <alignment horizontal="center" vertical="center"/>
    </xf>
    <xf numFmtId="180" fontId="87" fillId="4" borderId="33" xfId="0" applyNumberFormat="1" applyFont="1" applyFill="1" applyBorder="1" applyAlignment="1">
      <alignment horizontal="center" vertical="center"/>
    </xf>
    <xf numFmtId="0" fontId="139" fillId="0" borderId="93" xfId="0" applyFont="1" applyBorder="1" applyAlignment="1">
      <alignment horizontal="center" vertical="center"/>
    </xf>
    <xf numFmtId="0" fontId="139" fillId="0" borderId="87" xfId="0" applyFont="1" applyBorder="1" applyAlignment="1">
      <alignment horizontal="center" vertical="center"/>
    </xf>
    <xf numFmtId="0" fontId="139" fillId="0" borderId="82" xfId="0" applyFont="1" applyBorder="1" applyAlignment="1">
      <alignment horizontal="center" vertical="center"/>
    </xf>
    <xf numFmtId="0" fontId="139" fillId="0" borderId="100" xfId="0" applyFont="1" applyBorder="1" applyAlignment="1">
      <alignment horizontal="center" vertical="center"/>
    </xf>
    <xf numFmtId="0" fontId="139" fillId="0" borderId="118" xfId="0" applyFont="1" applyBorder="1" applyAlignment="1">
      <alignment horizontal="center" vertical="center"/>
    </xf>
    <xf numFmtId="0" fontId="139" fillId="0" borderId="34" xfId="0" applyFont="1" applyBorder="1" applyAlignment="1">
      <alignment horizontal="center" vertical="center"/>
    </xf>
    <xf numFmtId="0" fontId="139" fillId="0" borderId="91" xfId="0" applyFont="1" applyBorder="1" applyAlignment="1">
      <alignment horizontal="center" vertical="center"/>
    </xf>
    <xf numFmtId="0" fontId="139" fillId="0" borderId="35" xfId="0" applyFont="1" applyBorder="1" applyAlignment="1">
      <alignment horizontal="center" vertical="center"/>
    </xf>
    <xf numFmtId="0" fontId="56" fillId="2" borderId="31" xfId="0" applyFont="1" applyFill="1" applyBorder="1" applyAlignment="1">
      <alignment horizontal="center" vertical="center"/>
    </xf>
    <xf numFmtId="0" fontId="56" fillId="2" borderId="38" xfId="0" applyFont="1" applyFill="1" applyBorder="1" applyAlignment="1">
      <alignment horizontal="center" vertical="center"/>
    </xf>
    <xf numFmtId="180" fontId="87" fillId="4" borderId="92" xfId="0" applyNumberFormat="1" applyFont="1" applyFill="1" applyBorder="1" applyAlignment="1">
      <alignment horizontal="center" vertical="center"/>
    </xf>
    <xf numFmtId="180" fontId="87" fillId="0" borderId="60" xfId="0" applyNumberFormat="1" applyFont="1" applyBorder="1" applyAlignment="1">
      <alignment horizontal="center" vertical="center" shrinkToFit="1"/>
    </xf>
    <xf numFmtId="180" fontId="87" fillId="0" borderId="118" xfId="0" applyNumberFormat="1" applyFont="1" applyBorder="1" applyAlignment="1">
      <alignment horizontal="center" vertical="center" shrinkToFit="1"/>
    </xf>
    <xf numFmtId="180" fontId="87" fillId="0" borderId="34" xfId="0" applyNumberFormat="1" applyFont="1" applyBorder="1" applyAlignment="1">
      <alignment horizontal="center" vertical="center" shrinkToFit="1"/>
    </xf>
    <xf numFmtId="180" fontId="87" fillId="0" borderId="61" xfId="0" applyNumberFormat="1" applyFont="1" applyBorder="1" applyAlignment="1">
      <alignment horizontal="center" vertical="center" shrinkToFit="1"/>
    </xf>
    <xf numFmtId="180" fontId="87" fillId="0" borderId="91" xfId="0" applyNumberFormat="1" applyFont="1" applyBorder="1" applyAlignment="1">
      <alignment horizontal="center" vertical="center" shrinkToFit="1"/>
    </xf>
    <xf numFmtId="180" fontId="87" fillId="0" borderId="35" xfId="0" applyNumberFormat="1" applyFont="1" applyBorder="1" applyAlignment="1">
      <alignment horizontal="center" vertical="center" shrinkToFit="1"/>
    </xf>
    <xf numFmtId="0" fontId="139" fillId="0" borderId="84" xfId="0" applyFont="1" applyBorder="1"/>
    <xf numFmtId="0" fontId="139" fillId="0" borderId="18" xfId="0" applyFont="1" applyBorder="1"/>
    <xf numFmtId="0" fontId="139" fillId="0" borderId="23" xfId="0" applyFont="1" applyBorder="1" applyAlignment="1">
      <alignment horizontal="center" vertical="center"/>
    </xf>
    <xf numFmtId="0" fontId="139" fillId="0" borderId="3" xfId="0" applyFont="1" applyBorder="1" applyAlignment="1">
      <alignment horizontal="center" vertical="center"/>
    </xf>
    <xf numFmtId="0" fontId="139" fillId="0" borderId="31" xfId="0" applyFont="1" applyBorder="1" applyAlignment="1">
      <alignment horizontal="center" vertical="center"/>
    </xf>
    <xf numFmtId="0" fontId="87" fillId="0" borderId="60" xfId="0" applyFont="1" applyBorder="1" applyAlignment="1">
      <alignment horizontal="center" vertical="center"/>
    </xf>
    <xf numFmtId="180" fontId="87" fillId="2" borderId="78" xfId="0" applyNumberFormat="1" applyFont="1" applyFill="1" applyBorder="1" applyAlignment="1">
      <alignment horizontal="center" vertical="center" shrinkToFit="1"/>
    </xf>
    <xf numFmtId="180" fontId="87" fillId="2" borderId="152" xfId="0" applyNumberFormat="1" applyFont="1" applyFill="1" applyBorder="1" applyAlignment="1">
      <alignment horizontal="center" vertical="center" shrinkToFit="1"/>
    </xf>
    <xf numFmtId="180" fontId="87" fillId="2" borderId="33" xfId="0" applyNumberFormat="1" applyFont="1" applyFill="1" applyBorder="1" applyAlignment="1">
      <alignment horizontal="center" vertical="center" shrinkToFit="1"/>
    </xf>
    <xf numFmtId="0" fontId="139" fillId="0" borderId="20" xfId="0" applyFont="1" applyBorder="1" applyAlignment="1">
      <alignment horizontal="center" vertical="center"/>
    </xf>
    <xf numFmtId="0" fontId="139" fillId="2" borderId="16" xfId="0" applyFont="1" applyFill="1" applyBorder="1" applyAlignment="1">
      <alignment horizontal="center" vertical="center"/>
    </xf>
    <xf numFmtId="0" fontId="139" fillId="0" borderId="41" xfId="0" applyFont="1" applyBorder="1" applyAlignment="1">
      <alignment horizontal="center" vertical="center"/>
    </xf>
    <xf numFmtId="0" fontId="139" fillId="0" borderId="110" xfId="0" applyFont="1" applyBorder="1" applyAlignment="1">
      <alignment horizontal="center" vertical="center"/>
    </xf>
    <xf numFmtId="0" fontId="139" fillId="0" borderId="56" xfId="0" applyFont="1" applyBorder="1" applyAlignment="1">
      <alignment horizontal="center" vertical="center"/>
    </xf>
    <xf numFmtId="0" fontId="139" fillId="0" borderId="58" xfId="0" applyFont="1" applyBorder="1" applyAlignment="1">
      <alignment horizontal="center" vertical="center"/>
    </xf>
    <xf numFmtId="0" fontId="139" fillId="0" borderId="165" xfId="0" applyFont="1" applyBorder="1" applyAlignment="1">
      <alignment horizontal="center" vertical="center"/>
    </xf>
    <xf numFmtId="0" fontId="139" fillId="0" borderId="0" xfId="0" applyFont="1" applyBorder="1" applyAlignment="1">
      <alignment horizontal="center" vertical="center"/>
    </xf>
    <xf numFmtId="0" fontId="139" fillId="0" borderId="74" xfId="0" applyFont="1" applyBorder="1" applyAlignment="1">
      <alignment horizontal="center" vertical="center"/>
    </xf>
    <xf numFmtId="0" fontId="139" fillId="0" borderId="24" xfId="0" applyFont="1" applyBorder="1" applyAlignment="1">
      <alignment horizontal="center" vertical="center"/>
    </xf>
    <xf numFmtId="180" fontId="87" fillId="2" borderId="60" xfId="0" applyNumberFormat="1" applyFont="1" applyFill="1" applyBorder="1" applyAlignment="1">
      <alignment horizontal="center" vertical="center" shrinkToFit="1"/>
    </xf>
    <xf numFmtId="180" fontId="87" fillId="2" borderId="118" xfId="0" applyNumberFormat="1" applyFont="1" applyFill="1" applyBorder="1" applyAlignment="1">
      <alignment horizontal="center" vertical="center" shrinkToFit="1"/>
    </xf>
    <xf numFmtId="180" fontId="87" fillId="2" borderId="34" xfId="0" applyNumberFormat="1" applyFont="1" applyFill="1" applyBorder="1" applyAlignment="1">
      <alignment horizontal="center" vertical="center" shrinkToFit="1"/>
    </xf>
    <xf numFmtId="0" fontId="56" fillId="18" borderId="12" xfId="0" applyFont="1" applyFill="1" applyBorder="1" applyAlignment="1">
      <alignment horizontal="center" vertical="center"/>
    </xf>
    <xf numFmtId="0" fontId="57" fillId="4" borderId="16" xfId="0" applyFont="1" applyFill="1" applyBorder="1" applyAlignment="1">
      <alignment horizontal="center" vertical="center"/>
    </xf>
    <xf numFmtId="0" fontId="139" fillId="2" borderId="57" xfId="0" applyFont="1" applyFill="1" applyBorder="1" applyAlignment="1">
      <alignment horizontal="center" vertical="center"/>
    </xf>
    <xf numFmtId="0" fontId="56" fillId="18" borderId="67" xfId="0" applyFont="1" applyFill="1" applyBorder="1" applyAlignment="1">
      <alignment horizontal="center" vertical="center"/>
    </xf>
    <xf numFmtId="0" fontId="56" fillId="18" borderId="66" xfId="0" applyFont="1" applyFill="1" applyBorder="1" applyAlignment="1">
      <alignment horizontal="center" vertical="center"/>
    </xf>
    <xf numFmtId="0" fontId="56" fillId="18" borderId="32" xfId="0" applyFont="1" applyFill="1" applyBorder="1" applyAlignment="1">
      <alignment horizontal="center" vertical="center"/>
    </xf>
    <xf numFmtId="180" fontId="87" fillId="4" borderId="78" xfId="0" applyNumberFormat="1" applyFont="1" applyFill="1" applyBorder="1" applyAlignment="1">
      <alignment horizontal="center" vertical="center" shrinkToFit="1"/>
    </xf>
    <xf numFmtId="180" fontId="87" fillId="4" borderId="152" xfId="0" applyNumberFormat="1" applyFont="1" applyFill="1" applyBorder="1" applyAlignment="1">
      <alignment horizontal="center" vertical="center" shrinkToFit="1"/>
    </xf>
    <xf numFmtId="180" fontId="87" fillId="4" borderId="33" xfId="0" applyNumberFormat="1" applyFont="1" applyFill="1" applyBorder="1" applyAlignment="1">
      <alignment horizontal="center" vertical="center" shrinkToFit="1"/>
    </xf>
    <xf numFmtId="0" fontId="52" fillId="2" borderId="67" xfId="0" applyFont="1" applyFill="1" applyBorder="1" applyAlignment="1">
      <alignment horizontal="center" vertical="center"/>
    </xf>
    <xf numFmtId="0" fontId="52" fillId="2" borderId="66" xfId="0" applyFont="1" applyFill="1" applyBorder="1" applyAlignment="1">
      <alignment horizontal="center" vertical="center"/>
    </xf>
    <xf numFmtId="0" fontId="52" fillId="2" borderId="32" xfId="0" applyFont="1" applyFill="1" applyBorder="1" applyAlignment="1">
      <alignment horizontal="center" vertical="center"/>
    </xf>
    <xf numFmtId="0" fontId="139" fillId="0" borderId="21" xfId="0" applyFont="1" applyBorder="1" applyAlignment="1">
      <alignment horizontal="left" vertical="center"/>
    </xf>
    <xf numFmtId="0" fontId="139" fillId="0" borderId="157" xfId="0" applyFont="1" applyBorder="1" applyAlignment="1">
      <alignment horizontal="left" vertical="center"/>
    </xf>
    <xf numFmtId="176" fontId="87" fillId="0" borderId="29" xfId="20" applyNumberFormat="1" applyFont="1" applyBorder="1" applyAlignment="1">
      <alignment horizontal="center" vertical="center"/>
    </xf>
    <xf numFmtId="176" fontId="87" fillId="0" borderId="99" xfId="20" applyNumberFormat="1" applyFont="1" applyBorder="1" applyAlignment="1">
      <alignment horizontal="center" vertical="center"/>
    </xf>
    <xf numFmtId="41" fontId="87" fillId="0" borderId="5" xfId="20" applyFont="1" applyBorder="1" applyAlignment="1">
      <alignment horizontal="center" vertical="center" shrinkToFit="1"/>
    </xf>
    <xf numFmtId="41" fontId="87" fillId="0" borderId="22" xfId="20" applyFont="1" applyBorder="1" applyAlignment="1">
      <alignment horizontal="center" vertical="center" shrinkToFit="1"/>
    </xf>
    <xf numFmtId="190" fontId="87" fillId="0" borderId="31" xfId="20" applyNumberFormat="1" applyFont="1" applyBorder="1" applyAlignment="1">
      <alignment horizontal="center" vertical="center" shrinkToFit="1"/>
    </xf>
    <xf numFmtId="190" fontId="87" fillId="0" borderId="35" xfId="0" applyNumberFormat="1" applyFont="1" applyBorder="1" applyAlignment="1">
      <alignment horizontal="center" vertical="center" shrinkToFit="1"/>
    </xf>
    <xf numFmtId="190" fontId="87" fillId="0" borderId="30" xfId="20" applyNumberFormat="1" applyFont="1" applyBorder="1" applyAlignment="1">
      <alignment horizontal="center" vertical="center" shrinkToFit="1"/>
    </xf>
    <xf numFmtId="190" fontId="87" fillId="0" borderId="34" xfId="0" applyNumberFormat="1" applyFont="1" applyBorder="1" applyAlignment="1">
      <alignment horizontal="center" vertical="center" shrinkToFit="1"/>
    </xf>
    <xf numFmtId="41" fontId="87" fillId="0" borderId="37" xfId="20" applyFont="1" applyBorder="1" applyAlignment="1">
      <alignment horizontal="center" vertical="center"/>
    </xf>
    <xf numFmtId="41" fontId="87" fillId="0" borderId="2" xfId="20" applyFont="1" applyBorder="1" applyAlignment="1">
      <alignment horizontal="center" vertical="center"/>
    </xf>
    <xf numFmtId="0" fontId="114" fillId="2" borderId="65" xfId="0" applyFont="1" applyFill="1" applyBorder="1" applyAlignment="1">
      <alignment horizontal="center" vertical="center" wrapText="1"/>
    </xf>
    <xf numFmtId="0" fontId="114" fillId="0" borderId="32" xfId="0" applyFont="1" applyBorder="1" applyAlignment="1"/>
    <xf numFmtId="190" fontId="87" fillId="3" borderId="105" xfId="20" applyNumberFormat="1" applyFont="1" applyFill="1" applyBorder="1" applyAlignment="1">
      <alignment horizontal="center" vertical="center" shrinkToFit="1"/>
    </xf>
    <xf numFmtId="190" fontId="87" fillId="0" borderId="33" xfId="0" applyNumberFormat="1" applyFont="1" applyBorder="1" applyAlignment="1">
      <alignment horizontal="center" vertical="center" shrinkToFit="1"/>
    </xf>
    <xf numFmtId="0" fontId="87" fillId="0" borderId="23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114" fillId="2" borderId="11" xfId="0" applyFont="1" applyFill="1" applyBorder="1" applyAlignment="1">
      <alignment horizontal="center" vertical="center"/>
    </xf>
    <xf numFmtId="0" fontId="114" fillId="2" borderId="8" xfId="0" applyFont="1" applyFill="1" applyBorder="1" applyAlignment="1">
      <alignment horizontal="center" vertical="center"/>
    </xf>
    <xf numFmtId="0" fontId="114" fillId="2" borderId="70" xfId="0" applyFont="1" applyFill="1" applyBorder="1" applyAlignment="1">
      <alignment horizontal="center" vertical="center"/>
    </xf>
    <xf numFmtId="0" fontId="114" fillId="2" borderId="7" xfId="0" applyFont="1" applyFill="1" applyBorder="1" applyAlignment="1">
      <alignment horizontal="center" vertical="center"/>
    </xf>
    <xf numFmtId="0" fontId="87" fillId="0" borderId="19" xfId="0" applyFont="1" applyBorder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0" fontId="87" fillId="0" borderId="24" xfId="0" applyFont="1" applyBorder="1" applyAlignment="1">
      <alignment horizontal="center" vertical="center"/>
    </xf>
    <xf numFmtId="0" fontId="87" fillId="3" borderId="17" xfId="0" applyFont="1" applyFill="1" applyBorder="1" applyAlignment="1">
      <alignment horizontal="center" vertical="center"/>
    </xf>
    <xf numFmtId="0" fontId="87" fillId="3" borderId="75" xfId="0" applyFont="1" applyFill="1" applyBorder="1" applyAlignment="1">
      <alignment horizontal="center" vertical="center"/>
    </xf>
    <xf numFmtId="41" fontId="87" fillId="3" borderId="92" xfId="20" applyNumberFormat="1" applyFont="1" applyFill="1" applyBorder="1" applyAlignment="1">
      <alignment horizontal="center" vertical="center"/>
    </xf>
    <xf numFmtId="41" fontId="87" fillId="3" borderId="1" xfId="20" applyNumberFormat="1" applyFont="1" applyFill="1" applyBorder="1" applyAlignment="1">
      <alignment horizontal="center" vertical="center"/>
    </xf>
    <xf numFmtId="41" fontId="87" fillId="0" borderId="23" xfId="20" applyFont="1" applyBorder="1" applyAlignment="1">
      <alignment horizontal="center" vertical="center"/>
    </xf>
    <xf numFmtId="41" fontId="87" fillId="0" borderId="3" xfId="20" applyFont="1" applyBorder="1" applyAlignment="1">
      <alignment horizontal="center" vertical="center"/>
    </xf>
    <xf numFmtId="41" fontId="87" fillId="0" borderId="87" xfId="20" applyFont="1" applyBorder="1" applyAlignment="1">
      <alignment horizontal="center" vertical="center"/>
    </xf>
    <xf numFmtId="41" fontId="87" fillId="0" borderId="5" xfId="20" applyFont="1" applyBorder="1" applyAlignment="1">
      <alignment horizontal="center" vertical="center"/>
    </xf>
    <xf numFmtId="0" fontId="67" fillId="3" borderId="75" xfId="0" applyFont="1" applyFill="1" applyBorder="1" applyAlignment="1">
      <alignment horizontal="center" vertical="center" wrapText="1"/>
    </xf>
    <xf numFmtId="0" fontId="67" fillId="3" borderId="14" xfId="0" applyFont="1" applyFill="1" applyBorder="1" applyAlignment="1">
      <alignment horizontal="center" vertical="center"/>
    </xf>
    <xf numFmtId="0" fontId="67" fillId="3" borderId="1" xfId="0" applyFont="1" applyFill="1" applyBorder="1" applyAlignment="1">
      <alignment horizontal="center" vertical="center" wrapText="1"/>
    </xf>
    <xf numFmtId="0" fontId="67" fillId="3" borderId="3" xfId="0" applyFont="1" applyFill="1" applyBorder="1" applyAlignment="1">
      <alignment horizontal="center" vertical="center"/>
    </xf>
    <xf numFmtId="0" fontId="67" fillId="3" borderId="1" xfId="0" applyFont="1" applyFill="1" applyBorder="1" applyAlignment="1">
      <alignment horizontal="center" vertical="center"/>
    </xf>
    <xf numFmtId="0" fontId="67" fillId="3" borderId="177" xfId="0" applyFont="1" applyFill="1" applyBorder="1" applyAlignment="1">
      <alignment horizontal="left" vertical="center" wrapText="1"/>
    </xf>
    <xf numFmtId="0" fontId="67" fillId="3" borderId="178" xfId="0" applyFont="1" applyFill="1" applyBorder="1" applyAlignment="1">
      <alignment horizontal="left" vertical="center"/>
    </xf>
    <xf numFmtId="0" fontId="67" fillId="3" borderId="92" xfId="0" applyFont="1" applyFill="1" applyBorder="1" applyAlignment="1">
      <alignment horizontal="center" vertical="center" wrapText="1"/>
    </xf>
    <xf numFmtId="0" fontId="67" fillId="3" borderId="38" xfId="0" applyFont="1" applyFill="1" applyBorder="1" applyAlignment="1">
      <alignment horizontal="center" vertical="center"/>
    </xf>
    <xf numFmtId="41" fontId="87" fillId="0" borderId="37" xfId="20" applyNumberFormat="1" applyFont="1" applyBorder="1" applyAlignment="1">
      <alignment horizontal="center" vertical="center"/>
    </xf>
    <xf numFmtId="41" fontId="87" fillId="0" borderId="2" xfId="20" applyNumberFormat="1" applyFont="1" applyBorder="1" applyAlignment="1">
      <alignment horizontal="center" vertical="center"/>
    </xf>
    <xf numFmtId="0" fontId="56" fillId="4" borderId="67" xfId="0" applyFont="1" applyFill="1" applyBorder="1" applyAlignment="1">
      <alignment horizontal="center" vertical="center" wrapText="1"/>
    </xf>
    <xf numFmtId="0" fontId="56" fillId="4" borderId="70" xfId="0" applyFont="1" applyFill="1" applyBorder="1" applyAlignment="1">
      <alignment horizontal="center" vertical="center" wrapText="1"/>
    </xf>
    <xf numFmtId="41" fontId="114" fillId="0" borderId="19" xfId="2" applyFont="1" applyFill="1" applyBorder="1" applyAlignment="1">
      <alignment horizontal="center" vertical="center"/>
    </xf>
    <xf numFmtId="41" fontId="114" fillId="0" borderId="2" xfId="2" applyFont="1" applyFill="1" applyBorder="1" applyAlignment="1">
      <alignment horizontal="center" vertical="center"/>
    </xf>
    <xf numFmtId="41" fontId="114" fillId="0" borderId="17" xfId="2" applyFont="1" applyFill="1" applyBorder="1" applyAlignment="1">
      <alignment horizontal="center" vertical="center"/>
    </xf>
    <xf numFmtId="41" fontId="114" fillId="0" borderId="1" xfId="2" applyFont="1" applyFill="1" applyBorder="1" applyAlignment="1">
      <alignment horizontal="center" vertical="center"/>
    </xf>
    <xf numFmtId="41" fontId="56" fillId="0" borderId="19" xfId="2" applyFont="1" applyFill="1" applyBorder="1" applyAlignment="1">
      <alignment horizontal="center" vertical="center" wrapText="1"/>
    </xf>
    <xf numFmtId="41" fontId="56" fillId="0" borderId="23" xfId="2" applyFont="1" applyFill="1" applyBorder="1" applyAlignment="1">
      <alignment horizontal="center" vertical="center" wrapText="1"/>
    </xf>
    <xf numFmtId="41" fontId="114" fillId="0" borderId="19" xfId="2" applyFont="1" applyFill="1" applyBorder="1" applyAlignment="1">
      <alignment horizontal="center" vertical="center" wrapText="1"/>
    </xf>
    <xf numFmtId="41" fontId="114" fillId="0" borderId="2" xfId="2" applyFont="1" applyFill="1" applyBorder="1" applyAlignment="1">
      <alignment horizontal="center" vertical="center" wrapText="1"/>
    </xf>
    <xf numFmtId="41" fontId="161" fillId="0" borderId="19" xfId="2" applyFont="1" applyFill="1" applyBorder="1" applyAlignment="1">
      <alignment horizontal="center" vertical="center"/>
    </xf>
    <xf numFmtId="41" fontId="161" fillId="0" borderId="2" xfId="2" applyFont="1" applyFill="1" applyBorder="1" applyAlignment="1">
      <alignment horizontal="center" vertical="center"/>
    </xf>
    <xf numFmtId="41" fontId="114" fillId="0" borderId="60" xfId="2" applyFont="1" applyFill="1" applyBorder="1" applyAlignment="1">
      <alignment horizontal="center" vertical="center"/>
    </xf>
    <xf numFmtId="41" fontId="114" fillId="0" borderId="37" xfId="2" applyFont="1" applyFill="1" applyBorder="1" applyAlignment="1">
      <alignment horizontal="center" vertical="center"/>
    </xf>
    <xf numFmtId="0" fontId="57" fillId="0" borderId="150" xfId="0" applyFont="1" applyBorder="1" applyAlignment="1">
      <alignment horizontal="center" vertical="center"/>
    </xf>
    <xf numFmtId="0" fontId="57" fillId="0" borderId="151" xfId="0" applyFont="1" applyBorder="1" applyAlignment="1">
      <alignment horizontal="center" vertical="center"/>
    </xf>
    <xf numFmtId="0" fontId="87" fillId="3" borderId="0" xfId="0" applyFont="1" applyFill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57" fillId="3" borderId="17" xfId="0" applyFont="1" applyFill="1" applyBorder="1" applyAlignment="1">
      <alignment horizontal="center" vertical="center"/>
    </xf>
    <xf numFmtId="0" fontId="57" fillId="3" borderId="25" xfId="0" applyFont="1" applyFill="1" applyBorder="1" applyAlignment="1">
      <alignment horizontal="center" vertical="center"/>
    </xf>
    <xf numFmtId="0" fontId="57" fillId="3" borderId="75" xfId="0" applyFont="1" applyFill="1" applyBorder="1" applyAlignment="1">
      <alignment horizontal="center" vertical="center"/>
    </xf>
    <xf numFmtId="0" fontId="57" fillId="3" borderId="26" xfId="0" applyFont="1" applyFill="1" applyBorder="1" applyAlignment="1">
      <alignment horizontal="center" vertical="center"/>
    </xf>
    <xf numFmtId="0" fontId="87" fillId="3" borderId="92" xfId="0" applyFont="1" applyFill="1" applyBorder="1" applyAlignment="1">
      <alignment horizontal="center" vertical="center"/>
    </xf>
    <xf numFmtId="0" fontId="57" fillId="3" borderId="92" xfId="0" applyFont="1" applyFill="1" applyBorder="1" applyAlignment="1">
      <alignment horizontal="center" vertical="center"/>
    </xf>
    <xf numFmtId="0" fontId="57" fillId="3" borderId="105" xfId="0" applyFont="1" applyFill="1" applyBorder="1" applyAlignment="1">
      <alignment horizontal="center" vertical="center"/>
    </xf>
    <xf numFmtId="0" fontId="87" fillId="0" borderId="150" xfId="0" applyFont="1" applyBorder="1" applyAlignment="1">
      <alignment horizontal="center" vertical="center"/>
    </xf>
    <xf numFmtId="0" fontId="87" fillId="0" borderId="151" xfId="0" applyFont="1" applyBorder="1" applyAlignment="1">
      <alignment horizontal="center" vertical="center"/>
    </xf>
    <xf numFmtId="0" fontId="57" fillId="3" borderId="16" xfId="0" applyFont="1" applyFill="1" applyBorder="1" applyAlignment="1">
      <alignment horizontal="center" vertical="center"/>
    </xf>
    <xf numFmtId="0" fontId="87" fillId="3" borderId="16" xfId="0" applyFont="1" applyFill="1" applyBorder="1" applyAlignment="1">
      <alignment horizontal="center" vertical="center"/>
    </xf>
    <xf numFmtId="0" fontId="114" fillId="0" borderId="19" xfId="0" applyFont="1" applyBorder="1" applyAlignment="1">
      <alignment horizontal="center" vertical="center"/>
    </xf>
    <xf numFmtId="0" fontId="114" fillId="0" borderId="23" xfId="0" applyFont="1" applyBorder="1" applyAlignment="1">
      <alignment horizontal="center" vertical="center"/>
    </xf>
    <xf numFmtId="0" fontId="114" fillId="0" borderId="18" xfId="0" applyFont="1" applyFill="1" applyBorder="1" applyAlignment="1">
      <alignment horizontal="center" vertical="center"/>
    </xf>
    <xf numFmtId="0" fontId="114" fillId="0" borderId="19" xfId="0" applyFont="1" applyFill="1" applyBorder="1" applyAlignment="1">
      <alignment horizontal="center" vertical="center"/>
    </xf>
    <xf numFmtId="0" fontId="114" fillId="0" borderId="23" xfId="0" applyFont="1" applyFill="1" applyBorder="1" applyAlignment="1">
      <alignment horizontal="center" vertical="center"/>
    </xf>
    <xf numFmtId="0" fontId="114" fillId="0" borderId="18" xfId="0" applyFont="1" applyBorder="1" applyAlignment="1">
      <alignment horizontal="center" vertical="center"/>
    </xf>
    <xf numFmtId="0" fontId="114" fillId="0" borderId="2" xfId="0" applyFont="1" applyBorder="1" applyAlignment="1">
      <alignment horizontal="center" vertical="center" wrapText="1"/>
    </xf>
    <xf numFmtId="0" fontId="114" fillId="0" borderId="2" xfId="0" applyFont="1" applyBorder="1" applyAlignment="1">
      <alignment horizontal="center" vertical="center"/>
    </xf>
    <xf numFmtId="0" fontId="94" fillId="6" borderId="75" xfId="0" applyFont="1" applyFill="1" applyBorder="1" applyAlignment="1">
      <alignment horizontal="center" vertical="center"/>
    </xf>
    <xf numFmtId="0" fontId="94" fillId="6" borderId="14" xfId="0" applyFont="1" applyFill="1" applyBorder="1" applyAlignment="1">
      <alignment horizontal="center" vertical="center"/>
    </xf>
    <xf numFmtId="0" fontId="114" fillId="0" borderId="6" xfId="0" applyFont="1" applyBorder="1" applyAlignment="1">
      <alignment horizontal="center" vertical="center"/>
    </xf>
    <xf numFmtId="0" fontId="56" fillId="6" borderId="17" xfId="0" applyFont="1" applyFill="1" applyBorder="1" applyAlignment="1">
      <alignment horizontal="center" vertical="center"/>
    </xf>
    <xf numFmtId="0" fontId="56" fillId="6" borderId="1" xfId="0" applyFont="1" applyFill="1" applyBorder="1" applyAlignment="1">
      <alignment horizontal="center" vertical="center"/>
    </xf>
    <xf numFmtId="0" fontId="56" fillId="6" borderId="23" xfId="0" applyFont="1" applyFill="1" applyBorder="1" applyAlignment="1">
      <alignment horizontal="center" vertical="center"/>
    </xf>
    <xf numFmtId="0" fontId="56" fillId="6" borderId="3" xfId="0" applyFont="1" applyFill="1" applyBorder="1" applyAlignment="1">
      <alignment horizontal="center" vertical="center"/>
    </xf>
    <xf numFmtId="0" fontId="114" fillId="6" borderId="1" xfId="0" applyFont="1" applyFill="1" applyBorder="1" applyAlignment="1">
      <alignment horizontal="center" vertical="center"/>
    </xf>
    <xf numFmtId="0" fontId="114" fillId="0" borderId="19" xfId="0" applyFont="1" applyBorder="1" applyAlignment="1">
      <alignment horizontal="center" vertical="center" wrapText="1"/>
    </xf>
    <xf numFmtId="0" fontId="114" fillId="6" borderId="2" xfId="0" applyFont="1" applyFill="1" applyBorder="1" applyAlignment="1">
      <alignment horizontal="center" vertical="center" wrapText="1"/>
    </xf>
    <xf numFmtId="0" fontId="114" fillId="6" borderId="2" xfId="0" applyFont="1" applyFill="1" applyBorder="1" applyAlignment="1">
      <alignment horizontal="center" vertical="center"/>
    </xf>
    <xf numFmtId="0" fontId="37" fillId="0" borderId="0" xfId="0" applyFont="1" applyAlignment="1">
      <alignment vertical="center" wrapText="1"/>
    </xf>
    <xf numFmtId="0" fontId="0" fillId="0" borderId="0" xfId="0" applyAlignment="1"/>
    <xf numFmtId="0" fontId="87" fillId="0" borderId="2" xfId="0" applyFont="1" applyBorder="1" applyAlignment="1">
      <alignment horizontal="center" vertical="center"/>
    </xf>
    <xf numFmtId="0" fontId="87" fillId="0" borderId="3" xfId="0" applyFont="1" applyBorder="1" applyAlignment="1">
      <alignment horizontal="center" vertical="center"/>
    </xf>
    <xf numFmtId="0" fontId="87" fillId="3" borderId="179" xfId="0" applyFont="1" applyFill="1" applyBorder="1" applyAlignment="1">
      <alignment horizontal="center" vertical="center"/>
    </xf>
    <xf numFmtId="0" fontId="87" fillId="3" borderId="180" xfId="0" applyFont="1" applyFill="1" applyBorder="1" applyAlignment="1">
      <alignment horizontal="center" vertical="center"/>
    </xf>
    <xf numFmtId="0" fontId="87" fillId="3" borderId="181" xfId="0" applyFont="1" applyFill="1" applyBorder="1" applyAlignment="1">
      <alignment horizontal="center" vertical="center"/>
    </xf>
    <xf numFmtId="0" fontId="87" fillId="3" borderId="182" xfId="0" applyFont="1" applyFill="1" applyBorder="1" applyAlignment="1">
      <alignment horizontal="center" vertical="center"/>
    </xf>
    <xf numFmtId="0" fontId="87" fillId="3" borderId="183" xfId="0" applyFont="1" applyFill="1" applyBorder="1" applyAlignment="1">
      <alignment horizontal="center" vertical="center" wrapText="1"/>
    </xf>
    <xf numFmtId="0" fontId="87" fillId="3" borderId="184" xfId="0" applyFont="1" applyFill="1" applyBorder="1" applyAlignment="1">
      <alignment horizontal="center" vertical="center" wrapText="1"/>
    </xf>
    <xf numFmtId="0" fontId="67" fillId="0" borderId="185" xfId="0" applyFont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left" vertical="center" shrinkToFit="1"/>
    </xf>
    <xf numFmtId="0" fontId="87" fillId="3" borderId="83" xfId="0" applyFont="1" applyFill="1" applyBorder="1" applyAlignment="1">
      <alignment horizontal="center" vertical="center"/>
    </xf>
    <xf numFmtId="0" fontId="87" fillId="3" borderId="81" xfId="0" applyFont="1" applyFill="1" applyBorder="1" applyAlignment="1">
      <alignment horizontal="center" vertical="center"/>
    </xf>
    <xf numFmtId="0" fontId="87" fillId="3" borderId="186" xfId="0" applyFont="1" applyFill="1" applyBorder="1" applyAlignment="1">
      <alignment horizontal="center" vertical="center"/>
    </xf>
    <xf numFmtId="0" fontId="87" fillId="3" borderId="29" xfId="0" applyFont="1" applyFill="1" applyBorder="1" applyAlignment="1">
      <alignment horizontal="center" vertical="center" wrapText="1"/>
    </xf>
    <xf numFmtId="0" fontId="67" fillId="0" borderId="187" xfId="0" applyFont="1" applyBorder="1" applyAlignment="1">
      <alignment horizontal="center" vertical="center"/>
    </xf>
    <xf numFmtId="0" fontId="87" fillId="3" borderId="152" xfId="0" applyFont="1" applyFill="1" applyBorder="1" applyAlignment="1">
      <alignment horizontal="center" vertical="center" wrapText="1"/>
    </xf>
    <xf numFmtId="0" fontId="0" fillId="0" borderId="15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87" fillId="3" borderId="156" xfId="0" applyFont="1" applyFill="1" applyBorder="1" applyAlignment="1">
      <alignment horizontal="center" vertical="center" wrapText="1" shrinkToFit="1"/>
    </xf>
    <xf numFmtId="0" fontId="87" fillId="3" borderId="89" xfId="0" applyFont="1" applyFill="1" applyBorder="1" applyAlignment="1">
      <alignment horizontal="center" vertical="center" shrinkToFit="1"/>
    </xf>
    <xf numFmtId="0" fontId="87" fillId="3" borderId="87" xfId="0" applyFont="1" applyFill="1" applyBorder="1" applyAlignment="1">
      <alignment horizontal="center" vertical="center" shrinkToFit="1"/>
    </xf>
    <xf numFmtId="0" fontId="87" fillId="3" borderId="251" xfId="0" applyFont="1" applyFill="1" applyBorder="1" applyAlignment="1">
      <alignment horizontal="center" vertical="center" shrinkToFit="1"/>
    </xf>
    <xf numFmtId="0" fontId="87" fillId="3" borderId="5" xfId="0" applyFont="1" applyFill="1" applyBorder="1" applyAlignment="1">
      <alignment horizontal="center" vertical="center" wrapText="1" shrinkToFit="1"/>
    </xf>
    <xf numFmtId="0" fontId="87" fillId="3" borderId="54" xfId="0" applyFont="1" applyFill="1" applyBorder="1" applyAlignment="1">
      <alignment horizontal="center" vertical="center" shrinkToFit="1"/>
    </xf>
    <xf numFmtId="0" fontId="87" fillId="3" borderId="30" xfId="0" applyFont="1" applyFill="1" applyBorder="1" applyAlignment="1">
      <alignment horizontal="center" vertical="center" wrapText="1"/>
    </xf>
    <xf numFmtId="0" fontId="87" fillId="3" borderId="118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94" fillId="3" borderId="188" xfId="0" applyFont="1" applyFill="1" applyBorder="1" applyAlignment="1">
      <alignment horizontal="left" vertical="center" wrapText="1"/>
    </xf>
    <xf numFmtId="0" fontId="94" fillId="3" borderId="189" xfId="0" applyFont="1" applyFill="1" applyBorder="1" applyAlignment="1">
      <alignment horizontal="left" vertical="center"/>
    </xf>
    <xf numFmtId="0" fontId="94" fillId="3" borderId="190" xfId="0" applyFont="1" applyFill="1" applyBorder="1" applyAlignment="1">
      <alignment horizontal="center" vertical="center"/>
    </xf>
    <xf numFmtId="0" fontId="94" fillId="3" borderId="3" xfId="0" applyFont="1" applyFill="1" applyBorder="1" applyAlignment="1">
      <alignment horizontal="center" vertical="center"/>
    </xf>
    <xf numFmtId="0" fontId="94" fillId="3" borderId="191" xfId="0" applyFont="1" applyFill="1" applyBorder="1" applyAlignment="1">
      <alignment horizontal="center" vertical="center" wrapText="1"/>
    </xf>
    <xf numFmtId="0" fontId="94" fillId="3" borderId="48" xfId="0" applyFont="1" applyFill="1" applyBorder="1" applyAlignment="1">
      <alignment horizontal="center" vertical="center"/>
    </xf>
    <xf numFmtId="0" fontId="94" fillId="3" borderId="109" xfId="0" applyFont="1" applyFill="1" applyBorder="1" applyAlignment="1">
      <alignment horizontal="center" vertical="center"/>
    </xf>
    <xf numFmtId="0" fontId="67" fillId="0" borderId="22" xfId="0" applyFont="1" applyBorder="1" applyAlignment="1">
      <alignment horizontal="center" vertical="center"/>
    </xf>
    <xf numFmtId="0" fontId="188" fillId="0" borderId="192" xfId="0" applyFont="1" applyBorder="1" applyAlignment="1">
      <alignment horizontal="center" vertical="center"/>
    </xf>
    <xf numFmtId="0" fontId="188" fillId="0" borderId="193" xfId="0" applyFont="1" applyBorder="1" applyAlignment="1">
      <alignment horizontal="center" vertical="center"/>
    </xf>
    <xf numFmtId="0" fontId="188" fillId="0" borderId="194" xfId="0" applyFont="1" applyBorder="1" applyAlignment="1">
      <alignment horizontal="center" vertical="center"/>
    </xf>
    <xf numFmtId="0" fontId="114" fillId="2" borderId="71" xfId="0" applyFont="1" applyFill="1" applyBorder="1" applyAlignment="1">
      <alignment horizontal="center" vertical="center"/>
    </xf>
    <xf numFmtId="0" fontId="114" fillId="2" borderId="42" xfId="0" applyFont="1" applyFill="1" applyBorder="1" applyAlignment="1">
      <alignment horizontal="center" vertical="center"/>
    </xf>
    <xf numFmtId="0" fontId="114" fillId="4" borderId="73" xfId="0" applyFont="1" applyFill="1" applyBorder="1" applyAlignment="1">
      <alignment horizontal="center" vertical="center"/>
    </xf>
    <xf numFmtId="0" fontId="114" fillId="4" borderId="7" xfId="0" applyFont="1" applyFill="1" applyBorder="1" applyAlignment="1">
      <alignment horizontal="center" vertical="center"/>
    </xf>
    <xf numFmtId="0" fontId="188" fillId="0" borderId="195" xfId="0" applyFont="1" applyBorder="1" applyAlignment="1">
      <alignment horizontal="center" vertical="center"/>
    </xf>
    <xf numFmtId="0" fontId="87" fillId="0" borderId="196" xfId="0" applyFont="1" applyFill="1" applyBorder="1" applyAlignment="1">
      <alignment horizontal="center" vertical="center"/>
    </xf>
    <xf numFmtId="0" fontId="111" fillId="0" borderId="0" xfId="0" applyFont="1" applyBorder="1" applyAlignment="1">
      <alignment horizontal="center" vertical="center"/>
    </xf>
    <xf numFmtId="0" fontId="87" fillId="0" borderId="87" xfId="0" applyFont="1" applyBorder="1" applyAlignment="1">
      <alignment horizontal="center" vertical="center"/>
    </xf>
    <xf numFmtId="0" fontId="87" fillId="0" borderId="110" xfId="0" applyFont="1" applyBorder="1" applyAlignment="1">
      <alignment horizontal="center" vertical="center"/>
    </xf>
    <xf numFmtId="0" fontId="87" fillId="0" borderId="192" xfId="0" applyFont="1" applyBorder="1" applyAlignment="1">
      <alignment horizontal="center" vertical="center"/>
    </xf>
    <xf numFmtId="0" fontId="87" fillId="0" borderId="193" xfId="0" applyFont="1" applyBorder="1" applyAlignment="1">
      <alignment horizontal="center" vertical="center"/>
    </xf>
    <xf numFmtId="0" fontId="87" fillId="0" borderId="163" xfId="0" applyFont="1" applyBorder="1" applyAlignment="1">
      <alignment horizontal="center" vertical="center"/>
    </xf>
    <xf numFmtId="0" fontId="114" fillId="0" borderId="83" xfId="0" applyFont="1" applyBorder="1" applyAlignment="1">
      <alignment horizontal="center" vertical="center"/>
    </xf>
    <xf numFmtId="0" fontId="114" fillId="0" borderId="81" xfId="0" applyFont="1" applyBorder="1" applyAlignment="1">
      <alignment horizontal="center" vertical="center"/>
    </xf>
    <xf numFmtId="0" fontId="114" fillId="0" borderId="53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87" fillId="0" borderId="61" xfId="0" applyFont="1" applyBorder="1" applyAlignment="1">
      <alignment horizontal="center" vertical="center"/>
    </xf>
    <xf numFmtId="0" fontId="87" fillId="0" borderId="78" xfId="0" applyFont="1" applyBorder="1" applyAlignment="1">
      <alignment horizontal="center" vertical="center"/>
    </xf>
    <xf numFmtId="0" fontId="87" fillId="0" borderId="93" xfId="0" applyFont="1" applyBorder="1" applyAlignment="1">
      <alignment horizontal="center" vertical="center"/>
    </xf>
    <xf numFmtId="0" fontId="87" fillId="0" borderId="41" xfId="0" applyFont="1" applyBorder="1" applyAlignment="1">
      <alignment horizontal="center" vertical="center"/>
    </xf>
    <xf numFmtId="0" fontId="190" fillId="2" borderId="12" xfId="0" applyFont="1" applyFill="1" applyBorder="1" applyAlignment="1">
      <alignment horizontal="center" vertical="center"/>
    </xf>
    <xf numFmtId="0" fontId="190" fillId="2" borderId="92" xfId="0" applyFont="1" applyFill="1" applyBorder="1" applyAlignment="1">
      <alignment horizontal="center" vertical="center"/>
    </xf>
    <xf numFmtId="0" fontId="190" fillId="2" borderId="38" xfId="0" applyFont="1" applyFill="1" applyBorder="1" applyAlignment="1">
      <alignment horizontal="center" vertical="center"/>
    </xf>
    <xf numFmtId="0" fontId="190" fillId="2" borderId="105" xfId="0" applyFont="1" applyFill="1" applyBorder="1" applyAlignment="1">
      <alignment horizontal="center" vertical="center"/>
    </xf>
    <xf numFmtId="0" fontId="190" fillId="2" borderId="152" xfId="0" applyFont="1" applyFill="1" applyBorder="1" applyAlignment="1">
      <alignment horizontal="center" vertical="center"/>
    </xf>
    <xf numFmtId="0" fontId="190" fillId="2" borderId="33" xfId="0" applyFont="1" applyFill="1" applyBorder="1" applyAlignment="1">
      <alignment horizontal="center" vertical="center"/>
    </xf>
    <xf numFmtId="0" fontId="72" fillId="0" borderId="85" xfId="0" applyFont="1" applyBorder="1" applyAlignment="1">
      <alignment horizontal="center" vertical="center"/>
    </xf>
    <xf numFmtId="0" fontId="72" fillId="0" borderId="84" xfId="0" applyFont="1" applyBorder="1" applyAlignment="1">
      <alignment horizontal="center" vertical="center"/>
    </xf>
    <xf numFmtId="0" fontId="72" fillId="0" borderId="157" xfId="0" applyFont="1" applyBorder="1" applyAlignment="1">
      <alignment horizontal="center" vertical="center"/>
    </xf>
    <xf numFmtId="0" fontId="114" fillId="2" borderId="12" xfId="0" applyFont="1" applyFill="1" applyBorder="1" applyAlignment="1">
      <alignment horizontal="center" vertical="center"/>
    </xf>
    <xf numFmtId="0" fontId="93" fillId="0" borderId="12" xfId="0" applyFont="1" applyBorder="1" applyAlignment="1">
      <alignment horizontal="center" vertical="center"/>
    </xf>
    <xf numFmtId="0" fontId="72" fillId="3" borderId="12" xfId="0" applyFont="1" applyFill="1" applyBorder="1" applyAlignment="1">
      <alignment horizontal="center" vertical="center"/>
    </xf>
    <xf numFmtId="0" fontId="72" fillId="0" borderId="41" xfId="0" applyFont="1" applyBorder="1" applyAlignment="1">
      <alignment horizontal="center" vertical="center"/>
    </xf>
    <xf numFmtId="0" fontId="72" fillId="0" borderId="82" xfId="0" applyFont="1" applyBorder="1" applyAlignment="1">
      <alignment horizontal="center" vertical="center"/>
    </xf>
    <xf numFmtId="0" fontId="72" fillId="0" borderId="60" xfId="5" applyFont="1" applyBorder="1" applyAlignment="1" applyProtection="1">
      <alignment horizontal="center" vertical="center" wrapText="1"/>
    </xf>
    <xf numFmtId="0" fontId="72" fillId="0" borderId="60" xfId="5" applyFont="1" applyBorder="1" applyAlignment="1" applyProtection="1">
      <alignment horizontal="center" vertical="center"/>
    </xf>
    <xf numFmtId="0" fontId="38" fillId="0" borderId="83" xfId="5" applyFont="1" applyBorder="1" applyAlignment="1" applyProtection="1">
      <alignment horizontal="center" vertical="center"/>
    </xf>
    <xf numFmtId="0" fontId="38" fillId="0" borderId="81" xfId="5" applyFont="1" applyBorder="1" applyAlignment="1" applyProtection="1">
      <alignment horizontal="center" vertical="center"/>
    </xf>
    <xf numFmtId="0" fontId="38" fillId="0" borderId="57" xfId="5" applyFont="1" applyBorder="1" applyAlignment="1" applyProtection="1">
      <alignment horizontal="center" vertical="center"/>
    </xf>
    <xf numFmtId="0" fontId="38" fillId="0" borderId="93" xfId="5" applyFont="1" applyBorder="1" applyAlignment="1" applyProtection="1">
      <alignment horizontal="center" vertical="center"/>
    </xf>
    <xf numFmtId="0" fontId="38" fillId="0" borderId="41" xfId="5" applyFont="1" applyBorder="1" applyAlignment="1" applyProtection="1">
      <alignment horizontal="center" vertical="center"/>
    </xf>
    <xf numFmtId="0" fontId="38" fillId="0" borderId="56" xfId="5" applyFont="1" applyBorder="1" applyAlignment="1" applyProtection="1">
      <alignment horizontal="center" vertical="center"/>
    </xf>
    <xf numFmtId="0" fontId="38" fillId="0" borderId="60" xfId="5" applyFont="1" applyBorder="1" applyAlignment="1" applyProtection="1">
      <alignment horizontal="center" vertical="center"/>
    </xf>
    <xf numFmtId="0" fontId="38" fillId="0" borderId="61" xfId="5" applyFont="1" applyBorder="1" applyAlignment="1" applyProtection="1">
      <alignment horizontal="center" vertical="center"/>
    </xf>
    <xf numFmtId="199" fontId="72" fillId="0" borderId="83" xfId="5" applyNumberFormat="1" applyFont="1" applyBorder="1" applyAlignment="1" applyProtection="1">
      <alignment horizontal="center" vertical="center"/>
    </xf>
    <xf numFmtId="199" fontId="72" fillId="0" borderId="81" xfId="5" applyNumberFormat="1" applyFont="1" applyBorder="1" applyAlignment="1" applyProtection="1">
      <alignment horizontal="center" vertical="center"/>
    </xf>
    <xf numFmtId="199" fontId="72" fillId="0" borderId="53" xfId="5" applyNumberFormat="1" applyFont="1" applyBorder="1" applyAlignment="1" applyProtection="1">
      <alignment horizontal="center" vertical="center"/>
    </xf>
    <xf numFmtId="0" fontId="72" fillId="0" borderId="12" xfId="5" applyFont="1" applyBorder="1" applyAlignment="1" applyProtection="1">
      <alignment horizontal="center" vertical="center"/>
    </xf>
    <xf numFmtId="0" fontId="72" fillId="0" borderId="67" xfId="5" applyFont="1" applyBorder="1" applyAlignment="1" applyProtection="1">
      <alignment horizontal="center" vertical="center"/>
    </xf>
    <xf numFmtId="199" fontId="72" fillId="0" borderId="67" xfId="5" applyNumberFormat="1" applyFont="1" applyBorder="1" applyAlignment="1" applyProtection="1">
      <alignment horizontal="center" vertical="center"/>
    </xf>
    <xf numFmtId="0" fontId="38" fillId="0" borderId="85" xfId="5" applyFont="1" applyBorder="1" applyAlignment="1">
      <alignment horizontal="center" vertical="center"/>
    </xf>
    <xf numFmtId="0" fontId="38" fillId="0" borderId="41" xfId="5" applyFont="1" applyBorder="1" applyAlignment="1">
      <alignment horizontal="center" vertical="center"/>
    </xf>
    <xf numFmtId="0" fontId="38" fillId="0" borderId="82" xfId="5" applyFont="1" applyBorder="1" applyAlignment="1">
      <alignment horizontal="center" vertical="center"/>
    </xf>
    <xf numFmtId="0" fontId="72" fillId="0" borderId="83" xfId="5" applyFont="1" applyFill="1" applyBorder="1" applyAlignment="1">
      <alignment horizontal="center" vertical="center"/>
    </xf>
    <xf numFmtId="0" fontId="72" fillId="0" borderId="81" xfId="5" applyFont="1" applyFill="1" applyBorder="1" applyAlignment="1">
      <alignment horizontal="center" vertical="center"/>
    </xf>
    <xf numFmtId="0" fontId="72" fillId="0" borderId="53" xfId="5" applyFont="1" applyFill="1" applyBorder="1" applyAlignment="1">
      <alignment horizontal="center" vertical="center"/>
    </xf>
    <xf numFmtId="0" fontId="38" fillId="0" borderId="83" xfId="5" applyFont="1" applyBorder="1" applyAlignment="1">
      <alignment horizontal="center" vertical="center"/>
    </xf>
    <xf numFmtId="0" fontId="8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38" fillId="3" borderId="79" xfId="0" applyFont="1" applyFill="1" applyBorder="1" applyAlignment="1">
      <alignment horizontal="left" vertical="center" wrapText="1"/>
    </xf>
    <xf numFmtId="0" fontId="42" fillId="0" borderId="12" xfId="0" applyFont="1" applyBorder="1" applyAlignment="1">
      <alignment horizontal="center" vertical="center"/>
    </xf>
    <xf numFmtId="0" fontId="72" fillId="0" borderId="222" xfId="5" applyFont="1" applyBorder="1" applyAlignment="1" applyProtection="1">
      <alignment horizontal="center" vertical="center"/>
    </xf>
    <xf numFmtId="0" fontId="72" fillId="0" borderId="212" xfId="5" applyFont="1" applyBorder="1" applyAlignment="1" applyProtection="1">
      <alignment horizontal="center" vertical="center"/>
    </xf>
    <xf numFmtId="0" fontId="72" fillId="0" borderId="244" xfId="5" applyFont="1" applyBorder="1" applyAlignment="1" applyProtection="1">
      <alignment horizontal="center" vertical="center"/>
    </xf>
    <xf numFmtId="0" fontId="72" fillId="0" borderId="124" xfId="5" applyFont="1" applyBorder="1" applyAlignment="1" applyProtection="1">
      <alignment horizontal="center" vertical="center"/>
    </xf>
    <xf numFmtId="0" fontId="72" fillId="0" borderId="164" xfId="5" applyFont="1" applyBorder="1" applyAlignment="1" applyProtection="1">
      <alignment horizontal="center" vertical="center"/>
    </xf>
    <xf numFmtId="0" fontId="72" fillId="0" borderId="114" xfId="5" applyFont="1" applyBorder="1" applyAlignment="1" applyProtection="1">
      <alignment horizontal="center" vertical="center"/>
    </xf>
    <xf numFmtId="0" fontId="90" fillId="2" borderId="238" xfId="5" applyFont="1" applyFill="1" applyBorder="1" applyAlignment="1" applyProtection="1">
      <alignment horizontal="center" vertical="center"/>
    </xf>
    <xf numFmtId="0" fontId="90" fillId="2" borderId="12" xfId="5" applyFont="1" applyFill="1" applyBorder="1" applyAlignment="1" applyProtection="1">
      <alignment horizontal="center" vertical="center"/>
    </xf>
    <xf numFmtId="0" fontId="90" fillId="2" borderId="235" xfId="5" applyFont="1" applyFill="1" applyBorder="1" applyAlignment="1" applyProtection="1">
      <alignment horizontal="center" vertical="center"/>
    </xf>
    <xf numFmtId="0" fontId="90" fillId="2" borderId="208" xfId="5" applyFont="1" applyFill="1" applyBorder="1" applyAlignment="1" applyProtection="1">
      <alignment horizontal="center" vertical="center"/>
    </xf>
    <xf numFmtId="0" fontId="90" fillId="2" borderId="214" xfId="5" applyFont="1" applyFill="1" applyBorder="1" applyAlignment="1" applyProtection="1">
      <alignment horizontal="center" vertical="center"/>
    </xf>
    <xf numFmtId="0" fontId="90" fillId="2" borderId="220" xfId="5" applyFont="1" applyFill="1" applyBorder="1" applyAlignment="1" applyProtection="1">
      <alignment horizontal="center" vertical="center"/>
    </xf>
    <xf numFmtId="0" fontId="90" fillId="2" borderId="221" xfId="5" applyFont="1" applyFill="1" applyBorder="1" applyAlignment="1" applyProtection="1">
      <alignment horizontal="center" vertical="center"/>
    </xf>
    <xf numFmtId="0" fontId="90" fillId="2" borderId="243" xfId="5" applyFont="1" applyFill="1" applyBorder="1" applyAlignment="1" applyProtection="1">
      <alignment horizontal="center" vertical="center"/>
    </xf>
    <xf numFmtId="0" fontId="90" fillId="2" borderId="141" xfId="5" applyFont="1" applyFill="1" applyBorder="1" applyAlignment="1" applyProtection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222" xfId="0" applyFont="1" applyBorder="1" applyAlignment="1">
      <alignment horizontal="center" vertical="center"/>
    </xf>
    <xf numFmtId="0" fontId="72" fillId="0" borderId="241" xfId="0" applyFont="1" applyBorder="1" applyAlignment="1">
      <alignment horizontal="center" vertical="center"/>
    </xf>
    <xf numFmtId="0" fontId="72" fillId="0" borderId="114" xfId="0" applyFont="1" applyBorder="1" applyAlignment="1">
      <alignment horizontal="center" vertical="center"/>
    </xf>
    <xf numFmtId="0" fontId="90" fillId="2" borderId="127" xfId="5" applyFont="1" applyFill="1" applyBorder="1" applyAlignment="1" applyProtection="1">
      <alignment horizontal="center" vertical="center"/>
    </xf>
    <xf numFmtId="0" fontId="90" fillId="2" borderId="114" xfId="5" applyFont="1" applyFill="1" applyBorder="1" applyAlignment="1" applyProtection="1">
      <alignment horizontal="center" vertical="center"/>
    </xf>
    <xf numFmtId="1" fontId="71" fillId="0" borderId="5" xfId="20" applyNumberFormat="1" applyFont="1" applyFill="1" applyBorder="1" applyAlignment="1">
      <alignment horizontal="center" vertical="center"/>
    </xf>
    <xf numFmtId="1" fontId="71" fillId="0" borderId="15" xfId="20" applyNumberFormat="1" applyFont="1" applyFill="1" applyBorder="1" applyAlignment="1">
      <alignment horizontal="center" vertical="center"/>
    </xf>
    <xf numFmtId="1" fontId="71" fillId="0" borderId="6" xfId="20" applyNumberFormat="1" applyFont="1" applyFill="1" applyBorder="1" applyAlignment="1">
      <alignment horizontal="center" vertical="center"/>
    </xf>
    <xf numFmtId="1" fontId="71" fillId="0" borderId="197" xfId="20" applyNumberFormat="1" applyFont="1" applyFill="1" applyBorder="1" applyAlignment="1">
      <alignment horizontal="center" vertical="center"/>
    </xf>
    <xf numFmtId="1" fontId="71" fillId="0" borderId="193" xfId="20" applyNumberFormat="1" applyFont="1" applyFill="1" applyBorder="1" applyAlignment="1">
      <alignment horizontal="center" vertical="center"/>
    </xf>
    <xf numFmtId="1" fontId="71" fillId="0" borderId="163" xfId="20" applyNumberFormat="1" applyFont="1" applyFill="1" applyBorder="1" applyAlignment="1">
      <alignment horizontal="center" vertical="center"/>
    </xf>
    <xf numFmtId="41" fontId="71" fillId="0" borderId="5" xfId="20" applyFont="1" applyFill="1" applyBorder="1" applyAlignment="1">
      <alignment horizontal="center" vertical="center" wrapText="1"/>
    </xf>
    <xf numFmtId="41" fontId="71" fillId="0" borderId="15" xfId="20" applyFont="1" applyFill="1" applyBorder="1" applyAlignment="1">
      <alignment horizontal="center" vertical="center" wrapText="1"/>
    </xf>
    <xf numFmtId="41" fontId="71" fillId="0" borderId="6" xfId="20" applyFont="1" applyFill="1" applyBorder="1" applyAlignment="1">
      <alignment horizontal="center" vertical="center" wrapText="1"/>
    </xf>
    <xf numFmtId="41" fontId="71" fillId="0" borderId="5" xfId="20" applyFont="1" applyFill="1" applyBorder="1" applyAlignment="1">
      <alignment horizontal="center" vertical="center"/>
    </xf>
    <xf numFmtId="41" fontId="71" fillId="0" borderId="15" xfId="20" applyFont="1" applyFill="1" applyBorder="1" applyAlignment="1">
      <alignment horizontal="center" vertical="center"/>
    </xf>
    <xf numFmtId="41" fontId="71" fillId="0" borderId="6" xfId="20" applyFont="1" applyFill="1" applyBorder="1" applyAlignment="1">
      <alignment horizontal="center" vertical="center"/>
    </xf>
    <xf numFmtId="41" fontId="71" fillId="0" borderId="5" xfId="20" applyFont="1" applyFill="1" applyBorder="1" applyAlignment="1">
      <alignment horizontal="right" vertical="center"/>
    </xf>
    <xf numFmtId="41" fontId="71" fillId="0" borderId="15" xfId="20" applyFont="1" applyFill="1" applyBorder="1" applyAlignment="1">
      <alignment horizontal="right" vertical="center"/>
    </xf>
    <xf numFmtId="41" fontId="71" fillId="0" borderId="6" xfId="20" applyFont="1" applyFill="1" applyBorder="1" applyAlignment="1">
      <alignment horizontal="right" vertical="center"/>
    </xf>
    <xf numFmtId="1" fontId="71" fillId="0" borderId="5" xfId="20" applyNumberFormat="1" applyFont="1" applyFill="1" applyBorder="1" applyAlignment="1">
      <alignment horizontal="center" vertical="center" wrapText="1"/>
    </xf>
    <xf numFmtId="1" fontId="71" fillId="0" borderId="15" xfId="20" applyNumberFormat="1" applyFont="1" applyFill="1" applyBorder="1" applyAlignment="1">
      <alignment horizontal="center" vertical="center" wrapText="1"/>
    </xf>
    <xf numFmtId="1" fontId="71" fillId="0" borderId="6" xfId="20" applyNumberFormat="1" applyFont="1" applyFill="1" applyBorder="1" applyAlignment="1">
      <alignment horizontal="center" vertical="center" wrapText="1"/>
    </xf>
    <xf numFmtId="41" fontId="71" fillId="0" borderId="2" xfId="20" applyFont="1" applyFill="1" applyBorder="1" applyAlignment="1">
      <alignment horizontal="center" vertical="center" wrapText="1"/>
    </xf>
    <xf numFmtId="41" fontId="71" fillId="0" borderId="155" xfId="20" quotePrefix="1" applyFont="1" applyFill="1" applyBorder="1" applyAlignment="1">
      <alignment horizontal="center" vertical="center" wrapText="1"/>
    </xf>
    <xf numFmtId="41" fontId="71" fillId="0" borderId="47" xfId="20" quotePrefix="1" applyFont="1" applyFill="1" applyBorder="1" applyAlignment="1">
      <alignment horizontal="center" vertical="center" wrapText="1"/>
    </xf>
    <xf numFmtId="41" fontId="71" fillId="0" borderId="94" xfId="20" quotePrefix="1" applyFont="1" applyFill="1" applyBorder="1" applyAlignment="1">
      <alignment horizontal="center" vertical="center" wrapText="1"/>
    </xf>
    <xf numFmtId="41" fontId="71" fillId="0" borderId="47" xfId="20" applyFont="1" applyFill="1" applyBorder="1" applyAlignment="1">
      <alignment horizontal="center" vertical="center" wrapText="1"/>
    </xf>
    <xf numFmtId="41" fontId="71" fillId="0" borderId="94" xfId="20" applyFont="1" applyFill="1" applyBorder="1" applyAlignment="1">
      <alignment horizontal="center" vertical="center" wrapText="1"/>
    </xf>
    <xf numFmtId="1" fontId="71" fillId="0" borderId="196" xfId="20" applyNumberFormat="1" applyFont="1" applyFill="1" applyBorder="1" applyAlignment="1">
      <alignment horizontal="center" vertical="center"/>
    </xf>
    <xf numFmtId="41" fontId="71" fillId="0" borderId="155" xfId="20" quotePrefix="1" applyFont="1" applyFill="1" applyBorder="1" applyAlignment="1">
      <alignment horizontal="center" vertical="center"/>
    </xf>
    <xf numFmtId="41" fontId="71" fillId="0" borderId="47" xfId="20" quotePrefix="1" applyFont="1" applyFill="1" applyBorder="1" applyAlignment="1">
      <alignment horizontal="center" vertical="center"/>
    </xf>
    <xf numFmtId="41" fontId="71" fillId="0" borderId="94" xfId="20" quotePrefix="1" applyFont="1" applyFill="1" applyBorder="1" applyAlignment="1">
      <alignment horizontal="center" vertical="center"/>
    </xf>
    <xf numFmtId="0" fontId="71" fillId="0" borderId="155" xfId="20" applyNumberFormat="1" applyFont="1" applyFill="1" applyBorder="1" applyAlignment="1">
      <alignment horizontal="center" vertical="center" wrapText="1"/>
    </xf>
    <xf numFmtId="0" fontId="71" fillId="0" borderId="47" xfId="20" applyNumberFormat="1" applyFont="1" applyFill="1" applyBorder="1" applyAlignment="1">
      <alignment horizontal="center" vertical="center" wrapText="1"/>
    </xf>
    <xf numFmtId="0" fontId="71" fillId="0" borderId="94" xfId="20" applyNumberFormat="1" applyFont="1" applyFill="1" applyBorder="1" applyAlignment="1">
      <alignment horizontal="center" vertical="center" wrapText="1"/>
    </xf>
    <xf numFmtId="41" fontId="71" fillId="0" borderId="155" xfId="20" applyFont="1" applyFill="1" applyBorder="1" applyAlignment="1">
      <alignment horizontal="center" vertical="center" wrapText="1"/>
    </xf>
    <xf numFmtId="41" fontId="71" fillId="0" borderId="155" xfId="20" applyFont="1" applyFill="1" applyBorder="1" applyAlignment="1">
      <alignment horizontal="center" vertical="center"/>
    </xf>
    <xf numFmtId="41" fontId="71" fillId="0" borderId="47" xfId="20" applyFont="1" applyFill="1" applyBorder="1" applyAlignment="1">
      <alignment horizontal="center" vertical="center"/>
    </xf>
    <xf numFmtId="41" fontId="71" fillId="0" borderId="94" xfId="20" applyFont="1" applyFill="1" applyBorder="1" applyAlignment="1">
      <alignment horizontal="center" vertical="center"/>
    </xf>
    <xf numFmtId="1" fontId="71" fillId="0" borderId="2" xfId="20" applyNumberFormat="1" applyFont="1" applyFill="1" applyBorder="1" applyAlignment="1">
      <alignment horizontal="center" vertical="center" wrapText="1"/>
    </xf>
    <xf numFmtId="41" fontId="71" fillId="0" borderId="2" xfId="20" applyFont="1" applyFill="1" applyBorder="1" applyAlignment="1">
      <alignment horizontal="center" vertical="center"/>
    </xf>
    <xf numFmtId="0" fontId="71" fillId="0" borderId="155" xfId="0" applyNumberFormat="1" applyFont="1" applyFill="1" applyBorder="1" applyAlignment="1">
      <alignment horizontal="center" vertical="center" wrapText="1"/>
    </xf>
    <xf numFmtId="0" fontId="71" fillId="0" borderId="47" xfId="0" applyNumberFormat="1" applyFont="1" applyFill="1" applyBorder="1" applyAlignment="1">
      <alignment horizontal="center" vertical="center" wrapText="1"/>
    </xf>
    <xf numFmtId="0" fontId="71" fillId="0" borderId="94" xfId="0" applyNumberFormat="1" applyFont="1" applyFill="1" applyBorder="1" applyAlignment="1">
      <alignment horizontal="center" vertical="center" wrapText="1"/>
    </xf>
    <xf numFmtId="0" fontId="71" fillId="0" borderId="155" xfId="20" quotePrefix="1" applyNumberFormat="1" applyFont="1" applyFill="1" applyBorder="1" applyAlignment="1">
      <alignment horizontal="center" vertical="center"/>
    </xf>
    <xf numFmtId="0" fontId="71" fillId="0" borderId="47" xfId="20" quotePrefix="1" applyNumberFormat="1" applyFont="1" applyFill="1" applyBorder="1" applyAlignment="1">
      <alignment horizontal="center" vertical="center"/>
    </xf>
    <xf numFmtId="0" fontId="71" fillId="0" borderId="94" xfId="20" quotePrefix="1" applyNumberFormat="1" applyFont="1" applyFill="1" applyBorder="1" applyAlignment="1">
      <alignment horizontal="center" vertical="center"/>
    </xf>
    <xf numFmtId="0" fontId="90" fillId="24" borderId="265" xfId="0" applyFont="1" applyFill="1" applyBorder="1" applyAlignment="1">
      <alignment horizontal="center" vertical="center"/>
    </xf>
    <xf numFmtId="0" fontId="90" fillId="24" borderId="264" xfId="0" applyFont="1" applyFill="1" applyBorder="1" applyAlignment="1">
      <alignment horizontal="center" vertical="center"/>
    </xf>
    <xf numFmtId="41" fontId="104" fillId="24" borderId="263" xfId="20" applyFont="1" applyFill="1" applyBorder="1" applyAlignment="1">
      <alignment horizontal="center" vertical="center"/>
    </xf>
    <xf numFmtId="41" fontId="104" fillId="24" borderId="264" xfId="20" applyFont="1" applyFill="1" applyBorder="1" applyAlignment="1">
      <alignment horizontal="center" vertical="center"/>
    </xf>
    <xf numFmtId="0" fontId="72" fillId="0" borderId="262" xfId="0" applyFont="1" applyBorder="1" applyAlignment="1">
      <alignment horizontal="center" vertical="center" wrapText="1"/>
    </xf>
    <xf numFmtId="0" fontId="72" fillId="0" borderId="260" xfId="0" applyFont="1" applyBorder="1" applyAlignment="1">
      <alignment horizontal="center" vertical="center" wrapText="1"/>
    </xf>
    <xf numFmtId="41" fontId="105" fillId="0" borderId="259" xfId="20" applyFont="1" applyBorder="1" applyAlignment="1">
      <alignment vertical="center"/>
    </xf>
    <xf numFmtId="41" fontId="105" fillId="0" borderId="261" xfId="20" applyFont="1" applyBorder="1" applyAlignment="1">
      <alignment vertical="center"/>
    </xf>
    <xf numFmtId="41" fontId="105" fillId="0" borderId="260" xfId="20" applyFont="1" applyBorder="1" applyAlignment="1">
      <alignment vertical="center"/>
    </xf>
    <xf numFmtId="41" fontId="195" fillId="2" borderId="198" xfId="20" applyFont="1" applyFill="1" applyBorder="1" applyAlignment="1">
      <alignment horizontal="center" vertical="center"/>
    </xf>
    <xf numFmtId="41" fontId="195" fillId="2" borderId="199" xfId="20" applyFont="1" applyFill="1" applyBorder="1" applyAlignment="1">
      <alignment horizontal="center" vertical="center"/>
    </xf>
    <xf numFmtId="41" fontId="195" fillId="2" borderId="200" xfId="20" applyFont="1" applyFill="1" applyBorder="1" applyAlignment="1">
      <alignment horizontal="center" vertical="center"/>
    </xf>
    <xf numFmtId="0" fontId="71" fillId="0" borderId="155" xfId="0" applyFont="1" applyFill="1" applyBorder="1" applyAlignment="1">
      <alignment horizontal="center" vertical="center" wrapText="1"/>
    </xf>
    <xf numFmtId="0" fontId="71" fillId="0" borderId="47" xfId="0" applyFont="1" applyFill="1" applyBorder="1" applyAlignment="1">
      <alignment horizontal="center" vertical="center" wrapText="1"/>
    </xf>
    <xf numFmtId="0" fontId="71" fillId="0" borderId="94" xfId="0" applyFont="1" applyFill="1" applyBorder="1" applyAlignment="1">
      <alignment horizontal="center" vertical="center" wrapText="1"/>
    </xf>
    <xf numFmtId="0" fontId="71" fillId="0" borderId="15" xfId="0" applyFont="1" applyBorder="1" applyAlignment="1">
      <alignment horizontal="center" vertical="center"/>
    </xf>
    <xf numFmtId="0" fontId="71" fillId="0" borderId="6" xfId="0" applyFont="1" applyBorder="1" applyAlignment="1">
      <alignment horizontal="center" vertical="center"/>
    </xf>
    <xf numFmtId="0" fontId="71" fillId="0" borderId="15" xfId="0" applyFont="1" applyBorder="1" applyAlignment="1">
      <alignment horizontal="center" vertical="center" wrapText="1"/>
    </xf>
    <xf numFmtId="0" fontId="71" fillId="0" borderId="6" xfId="0" applyFont="1" applyBorder="1" applyAlignment="1">
      <alignment horizontal="center" vertical="center" wrapText="1"/>
    </xf>
    <xf numFmtId="0" fontId="71" fillId="0" borderId="47" xfId="0" applyFont="1" applyBorder="1" applyAlignment="1">
      <alignment horizontal="center" vertical="center" wrapText="1"/>
    </xf>
    <xf numFmtId="0" fontId="71" fillId="0" borderId="94" xfId="0" applyFont="1" applyBorder="1" applyAlignment="1">
      <alignment horizontal="center" vertical="center" wrapText="1"/>
    </xf>
    <xf numFmtId="0" fontId="71" fillId="0" borderId="155" xfId="0" applyFont="1" applyBorder="1" applyAlignment="1">
      <alignment horizontal="center" vertical="center" wrapText="1"/>
    </xf>
    <xf numFmtId="0" fontId="71" fillId="0" borderId="242" xfId="0" applyFont="1" applyBorder="1" applyAlignment="1">
      <alignment horizontal="center" vertical="center" wrapText="1"/>
    </xf>
    <xf numFmtId="0" fontId="71" fillId="0" borderId="5" xfId="0" applyFont="1" applyBorder="1" applyAlignment="1">
      <alignment horizontal="center" vertical="center" wrapText="1"/>
    </xf>
    <xf numFmtId="0" fontId="71" fillId="0" borderId="40" xfId="0" applyFont="1" applyBorder="1" applyAlignment="1">
      <alignment horizontal="center" vertical="center" wrapText="1"/>
    </xf>
    <xf numFmtId="0" fontId="71" fillId="0" borderId="5" xfId="0" applyFont="1" applyBorder="1" applyAlignment="1">
      <alignment horizontal="center" vertical="center"/>
    </xf>
    <xf numFmtId="0" fontId="71" fillId="0" borderId="40" xfId="0" applyFont="1" applyBorder="1" applyAlignment="1">
      <alignment horizontal="center" vertical="center"/>
    </xf>
    <xf numFmtId="0" fontId="72" fillId="0" borderId="63" xfId="0" applyFont="1" applyBorder="1" applyAlignment="1">
      <alignment horizontal="center" vertical="center" wrapText="1"/>
    </xf>
    <xf numFmtId="0" fontId="72" fillId="0" borderId="37" xfId="0" applyFont="1" applyBorder="1" applyAlignment="1">
      <alignment horizontal="center" vertical="center" wrapText="1"/>
    </xf>
    <xf numFmtId="41" fontId="105" fillId="0" borderId="30" xfId="20" applyFont="1" applyBorder="1" applyAlignment="1">
      <alignment vertical="center"/>
    </xf>
    <xf numFmtId="41" fontId="105" fillId="0" borderId="37" xfId="20" applyFont="1" applyBorder="1" applyAlignment="1">
      <alignment vertical="center"/>
    </xf>
    <xf numFmtId="41" fontId="105" fillId="0" borderId="30" xfId="0" applyNumberFormat="1" applyFont="1" applyFill="1" applyBorder="1" applyAlignment="1">
      <alignment horizontal="center" vertical="center"/>
    </xf>
    <xf numFmtId="41" fontId="105" fillId="0" borderId="37" xfId="0" applyNumberFormat="1" applyFont="1" applyFill="1" applyBorder="1" applyAlignment="1">
      <alignment horizontal="center" vertical="center"/>
    </xf>
    <xf numFmtId="41" fontId="105" fillId="0" borderId="30" xfId="20" applyFont="1" applyFill="1" applyBorder="1" applyAlignment="1">
      <alignment vertical="center"/>
    </xf>
    <xf numFmtId="41" fontId="105" fillId="0" borderId="37" xfId="20" applyFont="1" applyFill="1" applyBorder="1" applyAlignment="1">
      <alignment vertical="center"/>
    </xf>
    <xf numFmtId="0" fontId="72" fillId="0" borderId="64" xfId="0" applyFont="1" applyBorder="1" applyAlignment="1">
      <alignment horizontal="center" vertical="center" wrapText="1"/>
    </xf>
    <xf numFmtId="0" fontId="72" fillId="0" borderId="122" xfId="0" applyFont="1" applyBorder="1" applyAlignment="1">
      <alignment horizontal="center" vertical="center" wrapText="1"/>
    </xf>
    <xf numFmtId="41" fontId="105" fillId="0" borderId="107" xfId="20" applyFont="1" applyBorder="1" applyAlignment="1">
      <alignment vertical="center"/>
    </xf>
    <xf numFmtId="41" fontId="105" fillId="0" borderId="122" xfId="20" applyFont="1" applyBorder="1" applyAlignment="1">
      <alignment vertical="center"/>
    </xf>
    <xf numFmtId="17" fontId="71" fillId="0" borderId="155" xfId="20" quotePrefix="1" applyNumberFormat="1" applyFont="1" applyFill="1" applyBorder="1" applyAlignment="1">
      <alignment horizontal="center" vertical="center" wrapText="1"/>
    </xf>
    <xf numFmtId="17" fontId="71" fillId="0" borderId="47" xfId="20" quotePrefix="1" applyNumberFormat="1" applyFont="1" applyFill="1" applyBorder="1" applyAlignment="1">
      <alignment horizontal="center" vertical="center" wrapText="1"/>
    </xf>
    <xf numFmtId="17" fontId="71" fillId="0" borderId="94" xfId="20" quotePrefix="1" applyNumberFormat="1" applyFont="1" applyFill="1" applyBorder="1" applyAlignment="1">
      <alignment horizontal="center" vertical="center" wrapText="1"/>
    </xf>
    <xf numFmtId="41" fontId="71" fillId="0" borderId="5" xfId="20" applyFont="1" applyFill="1" applyBorder="1" applyAlignment="1">
      <alignment vertical="center"/>
    </xf>
    <xf numFmtId="41" fontId="71" fillId="0" borderId="15" xfId="20" applyFont="1" applyFill="1" applyBorder="1" applyAlignment="1">
      <alignment vertical="center"/>
    </xf>
    <xf numFmtId="41" fontId="71" fillId="0" borderId="6" xfId="20" applyFont="1" applyFill="1" applyBorder="1" applyAlignment="1">
      <alignment vertical="center"/>
    </xf>
    <xf numFmtId="0" fontId="67" fillId="0" borderId="155" xfId="0" applyFont="1" applyFill="1" applyBorder="1" applyAlignment="1">
      <alignment horizontal="center" vertical="center"/>
    </xf>
    <xf numFmtId="0" fontId="67" fillId="0" borderId="47" xfId="0" applyFont="1" applyFill="1" applyBorder="1" applyAlignment="1">
      <alignment horizontal="center" vertical="center"/>
    </xf>
    <xf numFmtId="0" fontId="67" fillId="0" borderId="94" xfId="0" applyFont="1" applyFill="1" applyBorder="1" applyAlignment="1">
      <alignment horizontal="center" vertical="center"/>
    </xf>
    <xf numFmtId="0" fontId="71" fillId="0" borderId="155" xfId="0" quotePrefix="1" applyFont="1" applyFill="1" applyBorder="1" applyAlignment="1">
      <alignment horizontal="center" vertical="center" wrapText="1"/>
    </xf>
    <xf numFmtId="0" fontId="71" fillId="0" borderId="47" xfId="0" quotePrefix="1" applyFont="1" applyFill="1" applyBorder="1" applyAlignment="1">
      <alignment horizontal="center" vertical="center" wrapText="1"/>
    </xf>
    <xf numFmtId="41" fontId="71" fillId="0" borderId="258" xfId="20" applyFont="1" applyFill="1" applyBorder="1" applyAlignment="1">
      <alignment horizontal="center" vertical="center" wrapText="1"/>
    </xf>
    <xf numFmtId="184" fontId="71" fillId="0" borderId="201" xfId="20" applyNumberFormat="1" applyFont="1" applyFill="1" applyBorder="1" applyAlignment="1">
      <alignment horizontal="center" vertical="center"/>
    </xf>
    <xf numFmtId="184" fontId="71" fillId="0" borderId="202" xfId="20" applyNumberFormat="1" applyFont="1" applyFill="1" applyBorder="1" applyAlignment="1">
      <alignment horizontal="center" vertical="center"/>
    </xf>
    <xf numFmtId="184" fontId="71" fillId="0" borderId="203" xfId="20" applyNumberFormat="1" applyFont="1" applyFill="1" applyBorder="1" applyAlignment="1">
      <alignment horizontal="center" vertical="center"/>
    </xf>
    <xf numFmtId="184" fontId="71" fillId="0" borderId="80" xfId="20" applyNumberFormat="1" applyFont="1" applyFill="1" applyBorder="1" applyAlignment="1">
      <alignment horizontal="center" vertical="center"/>
    </xf>
    <xf numFmtId="184" fontId="71" fillId="0" borderId="0" xfId="20" applyNumberFormat="1" applyFont="1" applyFill="1" applyBorder="1" applyAlignment="1">
      <alignment horizontal="center" vertical="center"/>
    </xf>
    <xf numFmtId="184" fontId="71" fillId="0" borderId="110" xfId="20" applyNumberFormat="1" applyFont="1" applyFill="1" applyBorder="1" applyAlignment="1">
      <alignment horizontal="center" vertical="center"/>
    </xf>
    <xf numFmtId="184" fontId="71" fillId="0" borderId="62" xfId="20" applyNumberFormat="1" applyFont="1" applyFill="1" applyBorder="1" applyAlignment="1">
      <alignment horizontal="center" vertical="center"/>
    </xf>
    <xf numFmtId="184" fontId="71" fillId="0" borderId="74" xfId="20" applyNumberFormat="1" applyFont="1" applyFill="1" applyBorder="1" applyAlignment="1">
      <alignment horizontal="center" vertical="center"/>
    </xf>
    <xf numFmtId="184" fontId="71" fillId="0" borderId="58" xfId="20" applyNumberFormat="1" applyFont="1" applyFill="1" applyBorder="1" applyAlignment="1">
      <alignment horizontal="center" vertical="center"/>
    </xf>
    <xf numFmtId="41" fontId="71" fillId="0" borderId="257" xfId="20" applyFont="1" applyFill="1" applyBorder="1" applyAlignment="1">
      <alignment horizontal="right" vertical="center" wrapText="1"/>
    </xf>
    <xf numFmtId="41" fontId="71" fillId="0" borderId="15" xfId="20" applyFont="1" applyFill="1" applyBorder="1" applyAlignment="1">
      <alignment horizontal="right" vertical="center" wrapText="1"/>
    </xf>
    <xf numFmtId="41" fontId="71" fillId="0" borderId="6" xfId="20" applyFont="1" applyFill="1" applyBorder="1" applyAlignment="1">
      <alignment horizontal="right" vertical="center" wrapText="1"/>
    </xf>
    <xf numFmtId="41" fontId="71" fillId="0" borderId="257" xfId="20" applyFont="1" applyFill="1" applyBorder="1" applyAlignment="1">
      <alignment horizontal="center" vertical="center" wrapText="1"/>
    </xf>
    <xf numFmtId="0" fontId="71" fillId="0" borderId="155" xfId="20" applyNumberFormat="1" applyFont="1" applyFill="1" applyBorder="1" applyAlignment="1">
      <alignment horizontal="center" vertical="center"/>
    </xf>
    <xf numFmtId="0" fontId="71" fillId="0" borderId="47" xfId="20" applyNumberFormat="1" applyFont="1" applyFill="1" applyBorder="1" applyAlignment="1">
      <alignment horizontal="center" vertical="center"/>
    </xf>
    <xf numFmtId="0" fontId="71" fillId="0" borderId="94" xfId="20" applyNumberFormat="1" applyFont="1" applyFill="1" applyBorder="1" applyAlignment="1">
      <alignment horizontal="center" vertical="center"/>
    </xf>
    <xf numFmtId="0" fontId="71" fillId="0" borderId="193" xfId="0" applyFont="1" applyBorder="1" applyAlignment="1">
      <alignment horizontal="center" vertical="center"/>
    </xf>
    <xf numFmtId="0" fontId="71" fillId="0" borderId="163" xfId="0" applyFont="1" applyBorder="1" applyAlignment="1">
      <alignment horizontal="center" vertical="center"/>
    </xf>
    <xf numFmtId="0" fontId="71" fillId="0" borderId="197" xfId="0" applyFont="1" applyBorder="1" applyAlignment="1">
      <alignment horizontal="center" vertical="center"/>
    </xf>
    <xf numFmtId="0" fontId="71" fillId="0" borderId="194" xfId="0" applyFont="1" applyBorder="1" applyAlignment="1">
      <alignment horizontal="center" vertical="center"/>
    </xf>
    <xf numFmtId="0" fontId="67" fillId="2" borderId="7" xfId="0" applyFont="1" applyFill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0" fontId="109" fillId="2" borderId="17" xfId="0" applyFont="1" applyFill="1" applyBorder="1" applyAlignment="1">
      <alignment horizontal="center" vertical="center" shrinkToFit="1"/>
    </xf>
    <xf numFmtId="0" fontId="109" fillId="2" borderId="1" xfId="0" applyFont="1" applyFill="1" applyBorder="1" applyAlignment="1">
      <alignment horizontal="center" vertical="center" shrinkToFit="1"/>
    </xf>
    <xf numFmtId="0" fontId="109" fillId="2" borderId="75" xfId="0" applyFont="1" applyFill="1" applyBorder="1" applyAlignment="1">
      <alignment horizontal="center" vertical="center" shrinkToFit="1"/>
    </xf>
    <xf numFmtId="0" fontId="108" fillId="2" borderId="16" xfId="0" applyFont="1" applyFill="1" applyBorder="1" applyAlignment="1">
      <alignment horizontal="center" vertical="center" wrapText="1" shrinkToFit="1"/>
    </xf>
    <xf numFmtId="0" fontId="108" fillId="2" borderId="36" xfId="0" applyFont="1" applyFill="1" applyBorder="1" applyAlignment="1">
      <alignment horizontal="center" vertical="center" shrinkToFit="1"/>
    </xf>
    <xf numFmtId="0" fontId="109" fillId="2" borderId="92" xfId="0" applyFont="1" applyFill="1" applyBorder="1" applyAlignment="1">
      <alignment horizontal="center" vertical="center" shrinkToFit="1"/>
    </xf>
    <xf numFmtId="0" fontId="109" fillId="2" borderId="105" xfId="0" applyFont="1" applyFill="1" applyBorder="1" applyAlignment="1">
      <alignment horizontal="center" vertical="center" shrinkToFit="1"/>
    </xf>
    <xf numFmtId="0" fontId="49" fillId="0" borderId="0" xfId="0" applyFont="1" applyAlignment="1">
      <alignment horizontal="left" vertical="center"/>
    </xf>
    <xf numFmtId="0" fontId="53" fillId="0" borderId="0" xfId="0" applyFont="1" applyBorder="1" applyAlignment="1">
      <alignment horizontal="left" vertical="center"/>
    </xf>
    <xf numFmtId="0" fontId="164" fillId="2" borderId="92" xfId="27" applyFont="1" applyFill="1" applyBorder="1" applyAlignment="1">
      <alignment horizontal="center" vertical="center"/>
    </xf>
    <xf numFmtId="0" fontId="164" fillId="2" borderId="75" xfId="27" applyFont="1" applyFill="1" applyBorder="1" applyAlignment="1">
      <alignment horizontal="center" vertical="center"/>
    </xf>
    <xf numFmtId="0" fontId="164" fillId="0" borderId="5" xfId="27" applyFont="1" applyBorder="1" applyAlignment="1">
      <alignment wrapText="1"/>
    </xf>
    <xf numFmtId="0" fontId="164" fillId="0" borderId="24" xfId="27" applyFont="1" applyBorder="1" applyAlignment="1">
      <alignment horizontal="center" vertical="center"/>
    </xf>
    <xf numFmtId="0" fontId="164" fillId="0" borderId="29" xfId="27" applyFont="1" applyBorder="1" applyAlignment="1">
      <alignment horizontal="center" vertical="center"/>
    </xf>
    <xf numFmtId="0" fontId="164" fillId="2" borderId="2" xfId="27" applyFont="1" applyFill="1" applyBorder="1" applyAlignment="1">
      <alignment wrapText="1"/>
    </xf>
    <xf numFmtId="0" fontId="164" fillId="0" borderId="2" xfId="27" applyFont="1" applyBorder="1" applyAlignment="1">
      <alignment wrapText="1"/>
    </xf>
    <xf numFmtId="0" fontId="164" fillId="0" borderId="2" xfId="27" applyFont="1" applyBorder="1" applyAlignment="1">
      <alignment horizontal="left" vertical="center" wrapText="1"/>
    </xf>
    <xf numFmtId="0" fontId="164" fillId="2" borderId="1" xfId="27" applyFont="1" applyFill="1" applyBorder="1" applyAlignment="1">
      <alignment horizontal="center" vertical="center"/>
    </xf>
    <xf numFmtId="0" fontId="164" fillId="0" borderId="18" xfId="27" applyFont="1" applyBorder="1" applyAlignment="1">
      <alignment horizontal="center" vertical="center"/>
    </xf>
    <xf numFmtId="0" fontId="164" fillId="0" borderId="19" xfId="27" applyFont="1" applyBorder="1" applyAlignment="1">
      <alignment horizontal="center" vertical="center"/>
    </xf>
    <xf numFmtId="0" fontId="164" fillId="0" borderId="23" xfId="27" applyFont="1" applyBorder="1" applyAlignment="1">
      <alignment horizontal="center" vertical="center"/>
    </xf>
    <xf numFmtId="0" fontId="164" fillId="2" borderId="204" xfId="27" applyFont="1" applyFill="1" applyBorder="1" applyAlignment="1">
      <alignment horizontal="left" vertical="center" wrapText="1"/>
    </xf>
    <xf numFmtId="0" fontId="164" fillId="2" borderId="205" xfId="27" applyFont="1" applyFill="1" applyBorder="1" applyAlignment="1">
      <alignment horizontal="left" vertical="center" wrapText="1"/>
    </xf>
    <xf numFmtId="0" fontId="164" fillId="2" borderId="206" xfId="27" applyFont="1" applyFill="1" applyBorder="1" applyAlignment="1">
      <alignment horizontal="left" vertical="center" wrapText="1"/>
    </xf>
    <xf numFmtId="0" fontId="164" fillId="2" borderId="207" xfId="27" applyFont="1" applyFill="1" applyBorder="1" applyAlignment="1">
      <alignment horizontal="left" vertical="center" wrapText="1"/>
    </xf>
    <xf numFmtId="0" fontId="164" fillId="0" borderId="19" xfId="27" applyFont="1" applyBorder="1" applyAlignment="1">
      <alignment horizontal="center" vertical="center" wrapText="1"/>
    </xf>
    <xf numFmtId="0" fontId="164" fillId="0" borderId="21" xfId="27" applyFont="1" applyBorder="1" applyAlignment="1">
      <alignment horizontal="center" vertical="center"/>
    </xf>
    <xf numFmtId="0" fontId="164" fillId="0" borderId="2" xfId="27" quotePrefix="1" applyFont="1" applyBorder="1" applyAlignment="1">
      <alignment horizontal="center" vertical="center" wrapText="1"/>
    </xf>
    <xf numFmtId="0" fontId="164" fillId="0" borderId="2" xfId="27" applyFont="1" applyBorder="1" applyAlignment="1">
      <alignment horizontal="center" vertical="center"/>
    </xf>
    <xf numFmtId="0" fontId="164" fillId="0" borderId="5" xfId="27" applyFont="1" applyBorder="1" applyAlignment="1">
      <alignment horizontal="center" vertical="center"/>
    </xf>
    <xf numFmtId="0" fontId="164" fillId="2" borderId="11" xfId="27" applyFont="1" applyFill="1" applyBorder="1" applyAlignment="1">
      <alignment horizontal="center" vertical="center"/>
    </xf>
    <xf numFmtId="0" fontId="164" fillId="2" borderId="7" xfId="27" applyFont="1" applyFill="1" applyBorder="1" applyAlignment="1">
      <alignment horizontal="center" vertical="center"/>
    </xf>
    <xf numFmtId="0" fontId="164" fillId="0" borderId="24" xfId="27" applyFont="1" applyBorder="1" applyAlignment="1">
      <alignment horizontal="center" vertical="center" wrapText="1"/>
    </xf>
    <xf numFmtId="0" fontId="164" fillId="0" borderId="75" xfId="27" applyFont="1" applyBorder="1" applyAlignment="1">
      <alignment horizontal="center" vertical="center"/>
    </xf>
    <xf numFmtId="0" fontId="164" fillId="0" borderId="17" xfId="27" applyFont="1" applyBorder="1" applyAlignment="1">
      <alignment horizontal="center" vertical="center"/>
    </xf>
    <xf numFmtId="0" fontId="164" fillId="0" borderId="1" xfId="27" applyFont="1" applyBorder="1" applyAlignment="1">
      <alignment horizontal="center" vertical="center"/>
    </xf>
    <xf numFmtId="0" fontId="33" fillId="3" borderId="7" xfId="27" applyFill="1" applyBorder="1" applyAlignment="1">
      <alignment horizontal="center" vertical="center"/>
    </xf>
    <xf numFmtId="0" fontId="164" fillId="2" borderId="1" xfId="27" applyFont="1" applyFill="1" applyBorder="1" applyAlignment="1">
      <alignment wrapText="1"/>
    </xf>
    <xf numFmtId="0" fontId="164" fillId="3" borderId="163" xfId="0" applyFont="1" applyFill="1" applyBorder="1" applyAlignment="1">
      <alignment horizontal="center" vertical="center"/>
    </xf>
    <xf numFmtId="0" fontId="164" fillId="3" borderId="196" xfId="0" applyFont="1" applyFill="1" applyBorder="1" applyAlignment="1">
      <alignment horizontal="center" vertical="center"/>
    </xf>
    <xf numFmtId="0" fontId="164" fillId="3" borderId="128" xfId="0" applyFont="1" applyFill="1" applyBorder="1" applyAlignment="1">
      <alignment horizontal="center" vertical="center"/>
    </xf>
    <xf numFmtId="0" fontId="92" fillId="0" borderId="0" xfId="0" applyFont="1" applyAlignment="1">
      <alignment horizontal="left" vertical="center"/>
    </xf>
    <xf numFmtId="0" fontId="164" fillId="3" borderId="19" xfId="0" applyFont="1" applyFill="1" applyBorder="1" applyAlignment="1">
      <alignment horizontal="center" vertical="center"/>
    </xf>
    <xf numFmtId="0" fontId="164" fillId="4" borderId="192" xfId="0" applyFont="1" applyFill="1" applyBorder="1" applyAlignment="1">
      <alignment horizontal="center" vertical="center" wrapText="1"/>
    </xf>
    <xf numFmtId="0" fontId="164" fillId="0" borderId="193" xfId="0" applyFont="1" applyBorder="1" applyAlignment="1">
      <alignment horizontal="center" vertical="center"/>
    </xf>
    <xf numFmtId="0" fontId="114" fillId="0" borderId="128" xfId="0" applyFont="1" applyBorder="1" applyAlignment="1">
      <alignment horizontal="center" vertical="center"/>
    </xf>
    <xf numFmtId="0" fontId="114" fillId="0" borderId="50" xfId="0" applyFont="1" applyBorder="1" applyAlignment="1">
      <alignment horizontal="center" vertical="center"/>
    </xf>
    <xf numFmtId="0" fontId="114" fillId="2" borderId="60" xfId="0" applyFont="1" applyFill="1" applyBorder="1" applyAlignment="1">
      <alignment horizontal="center" vertical="center"/>
    </xf>
    <xf numFmtId="0" fontId="114" fillId="2" borderId="118" xfId="0" applyFont="1" applyFill="1" applyBorder="1" applyAlignment="1">
      <alignment horizontal="center" vertical="center"/>
    </xf>
    <xf numFmtId="0" fontId="114" fillId="2" borderId="37" xfId="0" applyFont="1" applyFill="1" applyBorder="1" applyAlignment="1">
      <alignment horizontal="center" vertical="center"/>
    </xf>
    <xf numFmtId="0" fontId="114" fillId="0" borderId="3" xfId="0" applyFont="1" applyBorder="1" applyAlignment="1">
      <alignment horizontal="center" vertical="center"/>
    </xf>
    <xf numFmtId="0" fontId="170" fillId="2" borderId="104" xfId="0" applyFont="1" applyFill="1" applyBorder="1" applyAlignment="1">
      <alignment horizontal="center" vertical="center"/>
    </xf>
    <xf numFmtId="0" fontId="170" fillId="2" borderId="208" xfId="0" applyFont="1" applyFill="1" applyBorder="1" applyAlignment="1">
      <alignment horizontal="center" vertical="center"/>
    </xf>
    <xf numFmtId="0" fontId="170" fillId="2" borderId="209" xfId="0" applyFont="1" applyFill="1" applyBorder="1" applyAlignment="1">
      <alignment horizontal="center" vertical="center"/>
    </xf>
    <xf numFmtId="0" fontId="119" fillId="0" borderId="0" xfId="0" applyFont="1" applyAlignment="1">
      <alignment horizontal="left" vertical="center"/>
    </xf>
    <xf numFmtId="0" fontId="114" fillId="2" borderId="210" xfId="0" applyFont="1" applyFill="1" applyBorder="1" applyAlignment="1">
      <alignment horizontal="left" vertical="center" wrapText="1"/>
    </xf>
    <xf numFmtId="0" fontId="114" fillId="2" borderId="211" xfId="0" applyFont="1" applyFill="1" applyBorder="1" applyAlignment="1">
      <alignment horizontal="left" vertical="center" wrapText="1"/>
    </xf>
    <xf numFmtId="0" fontId="111" fillId="2" borderId="104" xfId="0" applyFont="1" applyFill="1" applyBorder="1" applyAlignment="1">
      <alignment horizontal="center" vertical="center"/>
    </xf>
    <xf numFmtId="0" fontId="111" fillId="2" borderId="208" xfId="0" applyFont="1" applyFill="1" applyBorder="1" applyAlignment="1">
      <alignment horizontal="center" vertical="center"/>
    </xf>
    <xf numFmtId="0" fontId="111" fillId="2" borderId="209" xfId="0" applyFont="1" applyFill="1" applyBorder="1" applyAlignment="1">
      <alignment horizontal="center" vertical="center"/>
    </xf>
    <xf numFmtId="0" fontId="114" fillId="0" borderId="196" xfId="0" applyFont="1" applyBorder="1" applyAlignment="1">
      <alignment horizontal="center" vertical="center"/>
    </xf>
    <xf numFmtId="0" fontId="114" fillId="0" borderId="63" xfId="0" applyFont="1" applyFill="1" applyBorder="1" applyAlignment="1">
      <alignment horizontal="center" vertical="center"/>
    </xf>
    <xf numFmtId="0" fontId="114" fillId="0" borderId="118" xfId="0" applyFont="1" applyFill="1" applyBorder="1" applyAlignment="1">
      <alignment horizontal="center" vertical="center"/>
    </xf>
    <xf numFmtId="0" fontId="114" fillId="0" borderId="212" xfId="0" applyFont="1" applyBorder="1" applyAlignment="1">
      <alignment horizontal="center" vertical="center"/>
    </xf>
    <xf numFmtId="0" fontId="114" fillId="0" borderId="69" xfId="0" applyFont="1" applyBorder="1" applyAlignment="1">
      <alignment horizontal="center" vertical="center"/>
    </xf>
    <xf numFmtId="0" fontId="114" fillId="0" borderId="62" xfId="0" applyFont="1" applyBorder="1" applyAlignment="1">
      <alignment horizontal="center" vertical="center"/>
    </xf>
    <xf numFmtId="0" fontId="114" fillId="0" borderId="58" xfId="0" applyFont="1" applyBorder="1" applyAlignment="1">
      <alignment horizontal="center" vertical="center"/>
    </xf>
    <xf numFmtId="0" fontId="87" fillId="2" borderId="170" xfId="0" applyFont="1" applyFill="1" applyBorder="1" applyAlignment="1">
      <alignment horizontal="left" vertical="center" wrapText="1"/>
    </xf>
    <xf numFmtId="0" fontId="87" fillId="2" borderId="213" xfId="0" applyFont="1" applyFill="1" applyBorder="1" applyAlignment="1">
      <alignment horizontal="left" vertical="center" wrapText="1"/>
    </xf>
    <xf numFmtId="0" fontId="114" fillId="0" borderId="17" xfId="0" applyFont="1" applyBorder="1" applyAlignment="1">
      <alignment horizontal="center" vertical="center"/>
    </xf>
    <xf numFmtId="0" fontId="114" fillId="0" borderId="1" xfId="0" applyFont="1" applyBorder="1" applyAlignment="1">
      <alignment horizontal="center" vertical="center"/>
    </xf>
    <xf numFmtId="0" fontId="111" fillId="2" borderId="214" xfId="0" applyFont="1" applyFill="1" applyBorder="1" applyAlignment="1">
      <alignment horizontal="center" vertical="center"/>
    </xf>
    <xf numFmtId="0" fontId="114" fillId="0" borderId="76" xfId="0" applyFont="1" applyBorder="1" applyAlignment="1">
      <alignment horizontal="center" vertical="center"/>
    </xf>
    <xf numFmtId="0" fontId="94" fillId="0" borderId="197" xfId="0" applyFont="1" applyBorder="1" applyAlignment="1">
      <alignment horizontal="center" vertical="center"/>
    </xf>
    <xf numFmtId="0" fontId="114" fillId="2" borderId="215" xfId="0" applyFont="1" applyFill="1" applyBorder="1" applyAlignment="1">
      <alignment horizontal="center" vertical="center"/>
    </xf>
    <xf numFmtId="0" fontId="114" fillId="2" borderId="208" xfId="0" applyFont="1" applyFill="1" applyBorder="1" applyAlignment="1">
      <alignment horizontal="center" vertical="center"/>
    </xf>
    <xf numFmtId="0" fontId="161" fillId="0" borderId="132" xfId="0" applyFont="1" applyBorder="1" applyAlignment="1">
      <alignment horizontal="center" vertical="center"/>
    </xf>
    <xf numFmtId="0" fontId="161" fillId="0" borderId="152" xfId="0" applyFont="1" applyBorder="1" applyAlignment="1">
      <alignment horizontal="center" vertical="center"/>
    </xf>
    <xf numFmtId="0" fontId="161" fillId="0" borderId="63" xfId="0" applyFont="1" applyBorder="1" applyAlignment="1">
      <alignment horizontal="center" vertical="center"/>
    </xf>
    <xf numFmtId="0" fontId="161" fillId="0" borderId="118" xfId="0" applyFont="1" applyBorder="1" applyAlignment="1">
      <alignment horizontal="center" vertical="center"/>
    </xf>
    <xf numFmtId="0" fontId="161" fillId="0" borderId="64" xfId="0" applyFont="1" applyBorder="1" applyAlignment="1">
      <alignment horizontal="center" vertical="center"/>
    </xf>
    <xf numFmtId="0" fontId="161" fillId="0" borderId="216" xfId="0" applyFont="1" applyBorder="1" applyAlignment="1">
      <alignment horizontal="center" vertical="center"/>
    </xf>
    <xf numFmtId="0" fontId="94" fillId="0" borderId="217" xfId="0" applyFont="1" applyBorder="1" applyAlignment="1">
      <alignment horizontal="center" vertical="center"/>
    </xf>
    <xf numFmtId="0" fontId="114" fillId="0" borderId="163" xfId="0" applyFont="1" applyBorder="1" applyAlignment="1">
      <alignment horizontal="center" vertical="center"/>
    </xf>
    <xf numFmtId="0" fontId="94" fillId="0" borderId="128" xfId="0" applyFont="1" applyBorder="1" applyAlignment="1">
      <alignment horizontal="center" vertical="center"/>
    </xf>
    <xf numFmtId="0" fontId="100" fillId="0" borderId="107" xfId="0" applyFont="1" applyBorder="1" applyAlignment="1">
      <alignment horizontal="center" vertical="center"/>
    </xf>
    <xf numFmtId="0" fontId="100" fillId="0" borderId="122" xfId="0" applyFont="1" applyBorder="1" applyAlignment="1">
      <alignment horizontal="center" vertical="center"/>
    </xf>
    <xf numFmtId="0" fontId="114" fillId="0" borderId="63" xfId="0" applyFont="1" applyBorder="1" applyAlignment="1">
      <alignment horizontal="center" vertical="center"/>
    </xf>
    <xf numFmtId="0" fontId="114" fillId="0" borderId="34" xfId="0" applyFont="1" applyBorder="1" applyAlignment="1">
      <alignment horizontal="center" vertical="center"/>
    </xf>
    <xf numFmtId="0" fontId="114" fillId="0" borderId="64" xfId="0" applyFont="1" applyBorder="1" applyAlignment="1">
      <alignment horizontal="center" vertical="center"/>
    </xf>
    <xf numFmtId="0" fontId="114" fillId="0" borderId="218" xfId="0" applyFont="1" applyBorder="1" applyAlignment="1">
      <alignment horizontal="center" vertical="center"/>
    </xf>
    <xf numFmtId="0" fontId="94" fillId="3" borderId="215" xfId="0" applyFont="1" applyFill="1" applyBorder="1" applyAlignment="1">
      <alignment horizontal="center" vertical="center"/>
    </xf>
    <xf numFmtId="0" fontId="94" fillId="3" borderId="219" xfId="0" applyFont="1" applyFill="1" applyBorder="1" applyAlignment="1">
      <alignment horizontal="center" vertical="center"/>
    </xf>
    <xf numFmtId="0" fontId="114" fillId="0" borderId="192" xfId="0" applyFont="1" applyBorder="1" applyAlignment="1">
      <alignment horizontal="center" vertical="center" wrapText="1"/>
    </xf>
    <xf numFmtId="0" fontId="114" fillId="0" borderId="163" xfId="0" applyFont="1" applyBorder="1" applyAlignment="1">
      <alignment horizontal="center" vertical="center" wrapText="1"/>
    </xf>
    <xf numFmtId="0" fontId="100" fillId="0" borderId="30" xfId="0" applyFont="1" applyBorder="1" applyAlignment="1"/>
    <xf numFmtId="0" fontId="100" fillId="0" borderId="130" xfId="0" applyFont="1" applyBorder="1" applyAlignment="1"/>
    <xf numFmtId="0" fontId="100" fillId="0" borderId="131" xfId="0" applyFont="1" applyBorder="1" applyAlignment="1">
      <alignment horizontal="center" vertical="center"/>
    </xf>
    <xf numFmtId="0" fontId="94" fillId="3" borderId="104" xfId="0" applyFont="1" applyFill="1" applyBorder="1" applyAlignment="1">
      <alignment horizontal="center" vertical="center"/>
    </xf>
    <xf numFmtId="0" fontId="93" fillId="0" borderId="214" xfId="0" applyFont="1" applyBorder="1" applyAlignment="1"/>
    <xf numFmtId="0" fontId="100" fillId="0" borderId="59" xfId="0" applyFont="1" applyBorder="1" applyAlignment="1"/>
    <xf numFmtId="0" fontId="100" fillId="0" borderId="153" xfId="0" applyFont="1" applyBorder="1" applyAlignment="1"/>
    <xf numFmtId="0" fontId="114" fillId="16" borderId="220" xfId="0" applyFont="1" applyFill="1" applyBorder="1" applyAlignment="1">
      <alignment horizontal="center" vertical="center"/>
    </xf>
    <xf numFmtId="0" fontId="114" fillId="16" borderId="221" xfId="0" applyFont="1" applyFill="1" applyBorder="1" applyAlignment="1">
      <alignment horizontal="center" vertical="center"/>
    </xf>
    <xf numFmtId="0" fontId="111" fillId="0" borderId="222" xfId="0" applyFont="1" applyBorder="1" applyAlignment="1">
      <alignment horizontal="center" vertical="center"/>
    </xf>
    <xf numFmtId="0" fontId="111" fillId="0" borderId="32" xfId="0" applyFont="1" applyBorder="1" applyAlignment="1">
      <alignment horizontal="center" vertical="center"/>
    </xf>
    <xf numFmtId="0" fontId="111" fillId="0" borderId="80" xfId="0" applyFont="1" applyBorder="1" applyAlignment="1">
      <alignment horizontal="center" vertical="center"/>
    </xf>
    <xf numFmtId="0" fontId="111" fillId="0" borderId="10" xfId="0" applyFont="1" applyBorder="1" applyAlignment="1">
      <alignment horizontal="center" vertical="center"/>
    </xf>
    <xf numFmtId="0" fontId="100" fillId="0" borderId="2" xfId="0" applyFont="1" applyBorder="1" applyAlignment="1">
      <alignment horizontal="center" vertical="center"/>
    </xf>
    <xf numFmtId="0" fontId="100" fillId="0" borderId="46" xfId="0" applyFont="1" applyBorder="1" applyAlignment="1">
      <alignment horizontal="center" vertical="center"/>
    </xf>
    <xf numFmtId="0" fontId="114" fillId="16" borderId="104" xfId="0" applyFont="1" applyFill="1" applyBorder="1" applyAlignment="1">
      <alignment horizontal="center" vertical="center"/>
    </xf>
    <xf numFmtId="0" fontId="114" fillId="16" borderId="214" xfId="0" applyFont="1" applyFill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100" fillId="0" borderId="45" xfId="0" applyFont="1" applyBorder="1" applyAlignment="1">
      <alignment horizontal="center" vertical="center"/>
    </xf>
    <xf numFmtId="0" fontId="100" fillId="0" borderId="2" xfId="0" applyFont="1" applyBorder="1" applyAlignment="1">
      <alignment horizontal="center" vertical="center" wrapText="1"/>
    </xf>
    <xf numFmtId="0" fontId="111" fillId="0" borderId="76" xfId="0" applyFont="1" applyBorder="1" applyAlignment="1">
      <alignment horizontal="center" vertical="center"/>
    </xf>
    <xf numFmtId="0" fontId="111" fillId="0" borderId="196" xfId="0" applyFont="1" applyBorder="1" applyAlignment="1">
      <alignment horizontal="center" vertical="center"/>
    </xf>
    <xf numFmtId="0" fontId="111" fillId="0" borderId="217" xfId="0" applyFont="1" applyBorder="1" applyAlignment="1">
      <alignment horizontal="center" vertical="center"/>
    </xf>
    <xf numFmtId="0" fontId="111" fillId="0" borderId="223" xfId="0" applyFont="1" applyBorder="1" applyAlignment="1">
      <alignment horizontal="center" vertical="center"/>
    </xf>
    <xf numFmtId="0" fontId="111" fillId="0" borderId="224" xfId="0" applyFont="1" applyBorder="1" applyAlignment="1">
      <alignment horizontal="center" vertical="center"/>
    </xf>
    <xf numFmtId="0" fontId="111" fillId="16" borderId="184" xfId="0" applyFont="1" applyFill="1" applyBorder="1" applyAlignment="1">
      <alignment horizontal="center" vertical="center"/>
    </xf>
    <xf numFmtId="0" fontId="111" fillId="16" borderId="225" xfId="0" applyFont="1" applyFill="1" applyBorder="1" applyAlignment="1">
      <alignment horizontal="center" vertical="center"/>
    </xf>
    <xf numFmtId="0" fontId="100" fillId="0" borderId="50" xfId="0" applyFont="1" applyBorder="1" applyAlignment="1">
      <alignment horizontal="center" vertical="center" wrapText="1"/>
    </xf>
    <xf numFmtId="0" fontId="100" fillId="0" borderId="51" xfId="0" applyFont="1" applyBorder="1" applyAlignment="1">
      <alignment horizontal="center" vertical="center"/>
    </xf>
    <xf numFmtId="0" fontId="111" fillId="16" borderId="113" xfId="0" applyFont="1" applyFill="1" applyBorder="1" applyAlignment="1">
      <alignment horizontal="center" vertical="center"/>
    </xf>
    <xf numFmtId="0" fontId="111" fillId="16" borderId="124" xfId="0" applyFont="1" applyFill="1" applyBorder="1" applyAlignment="1">
      <alignment horizontal="center" vertical="center"/>
    </xf>
    <xf numFmtId="0" fontId="111" fillId="16" borderId="266" xfId="0" applyFont="1" applyFill="1" applyBorder="1" applyAlignment="1">
      <alignment horizontal="center" vertical="center"/>
    </xf>
    <xf numFmtId="0" fontId="111" fillId="16" borderId="81" xfId="0" applyFont="1" applyFill="1" applyBorder="1" applyAlignment="1">
      <alignment horizontal="center" vertical="center"/>
    </xf>
    <xf numFmtId="0" fontId="111" fillId="16" borderId="185" xfId="0" applyFont="1" applyFill="1" applyBorder="1" applyAlignment="1">
      <alignment horizontal="center" vertical="center"/>
    </xf>
    <xf numFmtId="0" fontId="111" fillId="0" borderId="114" xfId="0" applyFont="1" applyFill="1" applyBorder="1" applyAlignment="1">
      <alignment horizontal="center" vertical="center"/>
    </xf>
    <xf numFmtId="0" fontId="100" fillId="0" borderId="31" xfId="0" applyFont="1" applyBorder="1" applyAlignment="1">
      <alignment horizontal="center"/>
    </xf>
    <xf numFmtId="0" fontId="100" fillId="0" borderId="129" xfId="0" applyFont="1" applyBorder="1" applyAlignment="1">
      <alignment horizontal="center"/>
    </xf>
    <xf numFmtId="0" fontId="100" fillId="0" borderId="30" xfId="0" applyFont="1" applyBorder="1" applyAlignment="1">
      <alignment horizontal="center"/>
    </xf>
    <xf numFmtId="0" fontId="100" fillId="0" borderId="130" xfId="0" applyFont="1" applyBorder="1" applyAlignment="1">
      <alignment horizontal="center"/>
    </xf>
    <xf numFmtId="49" fontId="100" fillId="0" borderId="30" xfId="0" applyNumberFormat="1" applyFont="1" applyBorder="1" applyAlignment="1">
      <alignment horizontal="center"/>
    </xf>
    <xf numFmtId="49" fontId="100" fillId="0" borderId="130" xfId="0" applyNumberFormat="1" applyFont="1" applyBorder="1" applyAlignment="1">
      <alignment horizontal="center"/>
    </xf>
    <xf numFmtId="49" fontId="100" fillId="2" borderId="105" xfId="2" applyNumberFormat="1" applyFont="1" applyFill="1" applyBorder="1" applyAlignment="1">
      <alignment horizontal="center" vertical="center"/>
    </xf>
    <xf numFmtId="49" fontId="100" fillId="2" borderId="96" xfId="2" applyNumberFormat="1" applyFont="1" applyFill="1" applyBorder="1" applyAlignment="1">
      <alignment horizontal="center" vertical="center"/>
    </xf>
    <xf numFmtId="0" fontId="100" fillId="0" borderId="31" xfId="0" applyFont="1" applyBorder="1" applyAlignment="1"/>
    <xf numFmtId="0" fontId="100" fillId="0" borderId="129" xfId="0" applyFont="1" applyBorder="1" applyAlignment="1"/>
    <xf numFmtId="41" fontId="100" fillId="2" borderId="105" xfId="2" applyFont="1" applyFill="1" applyBorder="1" applyAlignment="1">
      <alignment horizontal="center" vertical="center"/>
    </xf>
    <xf numFmtId="0" fontId="100" fillId="0" borderId="96" xfId="0" applyFont="1" applyBorder="1" applyAlignment="1">
      <alignment horizontal="center" vertical="center"/>
    </xf>
    <xf numFmtId="0" fontId="111" fillId="0" borderId="114" xfId="0" applyFont="1" applyFill="1" applyBorder="1" applyAlignment="1">
      <alignment horizontal="center" vertical="center" wrapText="1"/>
    </xf>
    <xf numFmtId="0" fontId="111" fillId="0" borderId="227" xfId="0" applyFont="1" applyFill="1" applyBorder="1" applyAlignment="1">
      <alignment horizontal="center" vertical="center"/>
    </xf>
    <xf numFmtId="0" fontId="100" fillId="0" borderId="107" xfId="0" applyFont="1" applyBorder="1" applyAlignment="1">
      <alignment horizontal="center"/>
    </xf>
    <xf numFmtId="0" fontId="100" fillId="0" borderId="131" xfId="0" applyFont="1" applyBorder="1" applyAlignment="1">
      <alignment horizontal="center"/>
    </xf>
    <xf numFmtId="0" fontId="114" fillId="3" borderId="228" xfId="0" applyFont="1" applyFill="1" applyBorder="1" applyAlignment="1">
      <alignment horizontal="center" vertical="center"/>
    </xf>
    <xf numFmtId="0" fontId="114" fillId="0" borderId="101" xfId="0" applyFont="1" applyBorder="1" applyAlignment="1"/>
    <xf numFmtId="0" fontId="56" fillId="0" borderId="60" xfId="0" applyFont="1" applyBorder="1" applyAlignment="1">
      <alignment horizontal="center" vertical="center" wrapText="1"/>
    </xf>
    <xf numFmtId="0" fontId="51" fillId="0" borderId="34" xfId="0" applyFont="1" applyBorder="1" applyAlignment="1">
      <alignment vertical="center"/>
    </xf>
    <xf numFmtId="0" fontId="56" fillId="0" borderId="60" xfId="0" applyFont="1" applyBorder="1" applyAlignment="1">
      <alignment horizontal="center" vertical="center"/>
    </xf>
    <xf numFmtId="0" fontId="56" fillId="0" borderId="61" xfId="0" applyFont="1" applyBorder="1" applyAlignment="1">
      <alignment horizontal="center" vertical="center" wrapText="1"/>
    </xf>
    <xf numFmtId="0" fontId="51" fillId="0" borderId="35" xfId="0" applyFont="1" applyBorder="1" applyAlignment="1">
      <alignment vertical="center"/>
    </xf>
    <xf numFmtId="0" fontId="56" fillId="3" borderId="67" xfId="0" applyFont="1" applyFill="1" applyBorder="1" applyAlignment="1">
      <alignment horizontal="center" vertical="center"/>
    </xf>
    <xf numFmtId="0" fontId="51" fillId="0" borderId="32" xfId="0" applyFont="1" applyBorder="1" applyAlignment="1">
      <alignment horizontal="center" vertical="center"/>
    </xf>
    <xf numFmtId="0" fontId="56" fillId="0" borderId="78" xfId="0" applyFont="1" applyBorder="1" applyAlignment="1">
      <alignment horizontal="center" vertical="center"/>
    </xf>
    <xf numFmtId="0" fontId="51" fillId="0" borderId="33" xfId="0" applyFont="1" applyBorder="1" applyAlignment="1">
      <alignment vertical="center"/>
    </xf>
    <xf numFmtId="0" fontId="71" fillId="0" borderId="0" xfId="0" applyFont="1" applyAlignment="1">
      <alignment horizontal="left" vertical="center"/>
    </xf>
    <xf numFmtId="0" fontId="114" fillId="2" borderId="229" xfId="0" applyFont="1" applyFill="1" applyBorder="1" applyAlignment="1">
      <alignment horizontal="left" vertical="center" wrapText="1"/>
    </xf>
    <xf numFmtId="0" fontId="114" fillId="2" borderId="230" xfId="0" applyFont="1" applyFill="1" applyBorder="1" applyAlignment="1">
      <alignment horizontal="left" vertical="center"/>
    </xf>
    <xf numFmtId="0" fontId="114" fillId="2" borderId="67" xfId="0" applyFont="1" applyFill="1" applyBorder="1" applyAlignment="1">
      <alignment horizontal="center" vertical="center"/>
    </xf>
    <xf numFmtId="0" fontId="114" fillId="2" borderId="32" xfId="0" applyFont="1" applyFill="1" applyBorder="1" applyAlignment="1">
      <alignment horizontal="center" vertical="center"/>
    </xf>
    <xf numFmtId="0" fontId="114" fillId="2" borderId="177" xfId="0" applyFont="1" applyFill="1" applyBorder="1" applyAlignment="1">
      <alignment horizontal="left" vertical="center" wrapText="1"/>
    </xf>
    <xf numFmtId="0" fontId="114" fillId="2" borderId="178" xfId="0" applyFont="1" applyFill="1" applyBorder="1" applyAlignment="1">
      <alignment horizontal="left" vertical="center" wrapText="1"/>
    </xf>
    <xf numFmtId="0" fontId="114" fillId="2" borderId="231" xfId="0" applyFont="1" applyFill="1" applyBorder="1" applyAlignment="1">
      <alignment horizontal="left" vertical="center" wrapText="1"/>
    </xf>
    <xf numFmtId="0" fontId="114" fillId="2" borderId="232" xfId="0" applyFont="1" applyFill="1" applyBorder="1" applyAlignment="1">
      <alignment horizontal="left" vertical="center"/>
    </xf>
    <xf numFmtId="0" fontId="114" fillId="2" borderId="78" xfId="0" applyFont="1" applyFill="1" applyBorder="1" applyAlignment="1">
      <alignment horizontal="center" vertical="center"/>
    </xf>
    <xf numFmtId="0" fontId="114" fillId="2" borderId="33" xfId="0" applyFont="1" applyFill="1" applyBorder="1" applyAlignment="1">
      <alignment horizontal="center" vertical="center"/>
    </xf>
    <xf numFmtId="0" fontId="114" fillId="2" borderId="152" xfId="0" applyFont="1" applyFill="1" applyBorder="1" applyAlignment="1">
      <alignment horizontal="center" vertical="center"/>
    </xf>
    <xf numFmtId="0" fontId="67" fillId="0" borderId="0" xfId="0" applyFont="1" applyBorder="1" applyAlignment="1">
      <alignment vertical="center"/>
    </xf>
    <xf numFmtId="0" fontId="0" fillId="0" borderId="0" xfId="0" applyBorder="1" applyAlignment="1"/>
    <xf numFmtId="0" fontId="56" fillId="2" borderId="78" xfId="0" applyFont="1" applyFill="1" applyBorder="1" applyAlignment="1">
      <alignment horizontal="center" vertical="center"/>
    </xf>
    <xf numFmtId="0" fontId="126" fillId="2" borderId="33" xfId="0" applyFont="1" applyFill="1" applyBorder="1" applyAlignment="1">
      <alignment horizontal="center" vertical="center"/>
    </xf>
    <xf numFmtId="0" fontId="56" fillId="2" borderId="67" xfId="0" applyFont="1" applyFill="1" applyBorder="1" applyAlignment="1">
      <alignment horizontal="center" vertical="center"/>
    </xf>
    <xf numFmtId="0" fontId="126" fillId="2" borderId="32" xfId="0" applyFont="1" applyFill="1" applyBorder="1" applyAlignment="1">
      <alignment horizontal="center" vertical="center"/>
    </xf>
    <xf numFmtId="0" fontId="114" fillId="2" borderId="233" xfId="0" applyFont="1" applyFill="1" applyBorder="1" applyAlignment="1">
      <alignment horizontal="left" vertical="center" wrapText="1"/>
    </xf>
    <xf numFmtId="0" fontId="114" fillId="2" borderId="234" xfId="0" applyFont="1" applyFill="1" applyBorder="1" applyAlignment="1">
      <alignment horizontal="left" vertical="center" wrapText="1"/>
    </xf>
    <xf numFmtId="0" fontId="114" fillId="2" borderId="235" xfId="0" applyFont="1" applyFill="1" applyBorder="1" applyAlignment="1">
      <alignment horizontal="center" vertical="center"/>
    </xf>
    <xf numFmtId="0" fontId="114" fillId="2" borderId="219" xfId="0" applyFont="1" applyFill="1" applyBorder="1" applyAlignment="1">
      <alignment horizontal="center" vertical="center"/>
    </xf>
    <xf numFmtId="0" fontId="114" fillId="2" borderId="214" xfId="0" applyFont="1" applyFill="1" applyBorder="1" applyAlignment="1">
      <alignment horizontal="center" vertical="center"/>
    </xf>
    <xf numFmtId="0" fontId="111" fillId="0" borderId="234" xfId="0" applyFont="1" applyBorder="1"/>
    <xf numFmtId="0" fontId="114" fillId="2" borderId="183" xfId="0" applyFont="1" applyFill="1" applyBorder="1" applyAlignment="1">
      <alignment horizontal="center" vertical="center"/>
    </xf>
    <xf numFmtId="0" fontId="114" fillId="2" borderId="185" xfId="0" applyFont="1" applyFill="1" applyBorder="1" applyAlignment="1">
      <alignment horizontal="center" vertical="center"/>
    </xf>
    <xf numFmtId="0" fontId="114" fillId="2" borderId="184" xfId="0" applyFont="1" applyFill="1" applyBorder="1" applyAlignment="1">
      <alignment horizontal="center" vertical="center"/>
    </xf>
    <xf numFmtId="0" fontId="114" fillId="2" borderId="225" xfId="0" applyFont="1" applyFill="1" applyBorder="1" applyAlignment="1">
      <alignment horizontal="center" vertical="center"/>
    </xf>
    <xf numFmtId="0" fontId="90" fillId="0" borderId="244" xfId="0" applyFont="1" applyBorder="1" applyAlignment="1">
      <alignment horizontal="center" vertical="center"/>
    </xf>
    <xf numFmtId="0" fontId="90" fillId="0" borderId="124" xfId="0" applyFont="1" applyBorder="1" applyAlignment="1">
      <alignment horizontal="center" vertical="center"/>
    </xf>
    <xf numFmtId="0" fontId="90" fillId="0" borderId="119" xfId="0" applyFont="1" applyBorder="1" applyAlignment="1">
      <alignment horizontal="center" vertical="center"/>
    </xf>
    <xf numFmtId="0" fontId="114" fillId="4" borderId="12" xfId="0" applyFont="1" applyFill="1" applyBorder="1" applyAlignment="1">
      <alignment horizontal="center" vertical="center"/>
    </xf>
    <xf numFmtId="0" fontId="90" fillId="0" borderId="164" xfId="0" applyFont="1" applyBorder="1" applyAlignment="1">
      <alignment horizontal="center" vertical="center"/>
    </xf>
    <xf numFmtId="0" fontId="56" fillId="2" borderId="12" xfId="0" applyFont="1" applyFill="1" applyBorder="1" applyAlignment="1">
      <alignment horizontal="center" vertical="center"/>
    </xf>
    <xf numFmtId="0" fontId="47" fillId="0" borderId="12" xfId="0" applyFont="1" applyBorder="1" applyAlignment="1">
      <alignment horizontal="center" vertical="center"/>
    </xf>
    <xf numFmtId="0" fontId="57" fillId="0" borderId="212" xfId="0" applyFont="1" applyFill="1" applyBorder="1" applyAlignment="1">
      <alignment horizontal="center" vertical="center"/>
    </xf>
    <xf numFmtId="0" fontId="37" fillId="0" borderId="80" xfId="0" applyFont="1" applyBorder="1"/>
    <xf numFmtId="0" fontId="87" fillId="0" borderId="212" xfId="0" applyFont="1" applyBorder="1" applyAlignment="1">
      <alignment horizontal="center" vertical="center"/>
    </xf>
    <xf numFmtId="0" fontId="87" fillId="0" borderId="195" xfId="0" applyFont="1" applyBorder="1" applyAlignment="1">
      <alignment horizontal="center" vertical="center"/>
    </xf>
    <xf numFmtId="0" fontId="87" fillId="0" borderId="194" xfId="0" applyFont="1" applyBorder="1" applyAlignment="1">
      <alignment horizontal="center" vertical="center"/>
    </xf>
    <xf numFmtId="0" fontId="38" fillId="0" borderId="12" xfId="5" applyFont="1" applyBorder="1" applyAlignment="1" applyProtection="1">
      <alignment horizontal="center" vertical="center"/>
    </xf>
    <xf numFmtId="0" fontId="72" fillId="0" borderId="12" xfId="5" applyFont="1" applyBorder="1" applyAlignment="1" applyProtection="1">
      <alignment horizontal="center" vertical="center" wrapText="1"/>
    </xf>
    <xf numFmtId="3" fontId="72" fillId="0" borderId="60" xfId="5" applyNumberFormat="1" applyFont="1" applyBorder="1" applyAlignment="1" applyProtection="1">
      <alignment horizontal="center" vertical="center" wrapText="1"/>
    </xf>
    <xf numFmtId="0" fontId="72" fillId="0" borderId="61" xfId="5" applyFont="1" applyBorder="1" applyAlignment="1" applyProtection="1">
      <alignment horizontal="center" vertical="center"/>
    </xf>
    <xf numFmtId="0" fontId="72" fillId="0" borderId="83" xfId="5" applyFont="1" applyBorder="1" applyAlignment="1" applyProtection="1">
      <alignment horizontal="center" vertical="center"/>
    </xf>
    <xf numFmtId="0" fontId="72" fillId="0" borderId="81" xfId="5" applyFont="1" applyBorder="1" applyAlignment="1" applyProtection="1">
      <alignment horizontal="center" vertical="center"/>
    </xf>
    <xf numFmtId="0" fontId="72" fillId="0" borderId="57" xfId="5" applyFont="1" applyBorder="1" applyAlignment="1" applyProtection="1">
      <alignment horizontal="center" vertical="center"/>
    </xf>
    <xf numFmtId="0" fontId="72" fillId="0" borderId="93" xfId="5" applyFont="1" applyBorder="1" applyAlignment="1" applyProtection="1">
      <alignment horizontal="center" vertical="center"/>
    </xf>
    <xf numFmtId="3" fontId="72" fillId="0" borderId="60" xfId="5" applyNumberFormat="1" applyFont="1" applyBorder="1" applyAlignment="1" applyProtection="1">
      <alignment horizontal="center" vertical="center"/>
    </xf>
    <xf numFmtId="0" fontId="72" fillId="0" borderId="41" xfId="5" applyFont="1" applyBorder="1" applyAlignment="1" applyProtection="1">
      <alignment horizontal="center" vertical="center"/>
    </xf>
    <xf numFmtId="0" fontId="72" fillId="0" borderId="56" xfId="5" applyFont="1" applyBorder="1" applyAlignment="1" applyProtection="1">
      <alignment horizontal="center" vertical="center"/>
    </xf>
    <xf numFmtId="3" fontId="72" fillId="0" borderId="93" xfId="5" applyNumberFormat="1" applyFont="1" applyBorder="1" applyAlignment="1" applyProtection="1">
      <alignment horizontal="center" vertical="center"/>
    </xf>
    <xf numFmtId="199" fontId="72" fillId="0" borderId="12" xfId="5" applyNumberFormat="1" applyFont="1" applyBorder="1" applyAlignment="1" applyProtection="1">
      <alignment horizontal="center" vertical="center"/>
    </xf>
    <xf numFmtId="0" fontId="72" fillId="0" borderId="12" xfId="5" applyFont="1" applyBorder="1" applyAlignment="1">
      <alignment horizontal="center" vertical="center"/>
    </xf>
    <xf numFmtId="0" fontId="72" fillId="0" borderId="12" xfId="5" applyFont="1" applyFill="1" applyBorder="1" applyAlignment="1">
      <alignment horizontal="center" vertical="center"/>
    </xf>
    <xf numFmtId="0" fontId="72" fillId="0" borderId="39" xfId="5" applyFont="1" applyBorder="1" applyAlignment="1">
      <alignment horizontal="center" vertical="center"/>
    </xf>
    <xf numFmtId="0" fontId="72" fillId="0" borderId="0" xfId="5" applyFont="1" applyBorder="1" applyAlignment="1">
      <alignment horizontal="center" vertical="center"/>
    </xf>
    <xf numFmtId="196" fontId="72" fillId="0" borderId="12" xfId="5" applyNumberFormat="1" applyFont="1" applyBorder="1" applyAlignment="1">
      <alignment horizontal="center" vertical="center"/>
    </xf>
    <xf numFmtId="0" fontId="72" fillId="0" borderId="39" xfId="5" applyFont="1" applyFill="1" applyBorder="1" applyAlignment="1">
      <alignment horizontal="center" vertical="center"/>
    </xf>
    <xf numFmtId="0" fontId="72" fillId="0" borderId="0" xfId="5" applyFont="1" applyFill="1" applyBorder="1" applyAlignment="1">
      <alignment horizontal="center" vertical="center"/>
    </xf>
    <xf numFmtId="0" fontId="72" fillId="0" borderId="12" xfId="0" applyFont="1" applyBorder="1" applyAlignment="1">
      <alignment horizontal="center" vertical="center"/>
    </xf>
    <xf numFmtId="0" fontId="72" fillId="0" borderId="39" xfId="0" applyFont="1" applyBorder="1" applyAlignment="1">
      <alignment horizontal="center" vertical="center"/>
    </xf>
    <xf numFmtId="0" fontId="72" fillId="0" borderId="85" xfId="5" applyFont="1" applyBorder="1" applyAlignment="1" applyProtection="1">
      <alignment horizontal="center" vertical="center"/>
    </xf>
    <xf numFmtId="0" fontId="90" fillId="8" borderId="67" xfId="5" applyFont="1" applyFill="1" applyBorder="1" applyAlignment="1">
      <alignment horizontal="center" vertical="center"/>
    </xf>
    <xf numFmtId="0" fontId="90" fillId="8" borderId="66" xfId="5" applyFont="1" applyFill="1" applyBorder="1" applyAlignment="1">
      <alignment horizontal="center" vertical="center"/>
    </xf>
    <xf numFmtId="0" fontId="90" fillId="8" borderId="32" xfId="5" applyFont="1" applyFill="1" applyBorder="1" applyAlignment="1">
      <alignment horizontal="center" vertical="center"/>
    </xf>
    <xf numFmtId="0" fontId="90" fillId="20" borderId="12" xfId="5" applyFont="1" applyFill="1" applyBorder="1" applyAlignment="1">
      <alignment horizontal="center" vertical="center" wrapText="1"/>
    </xf>
    <xf numFmtId="0" fontId="90" fillId="20" borderId="12" xfId="5" applyFont="1" applyFill="1" applyBorder="1" applyAlignment="1">
      <alignment horizontal="center" vertical="center"/>
    </xf>
    <xf numFmtId="0" fontId="90" fillId="26" borderId="12" xfId="5" applyFont="1" applyFill="1" applyBorder="1" applyAlignment="1">
      <alignment horizontal="center" vertical="center"/>
    </xf>
    <xf numFmtId="0" fontId="90" fillId="2" borderId="67" xfId="5" applyFont="1" applyFill="1" applyBorder="1" applyAlignment="1" applyProtection="1">
      <alignment horizontal="center" vertical="center"/>
    </xf>
    <xf numFmtId="0" fontId="90" fillId="2" borderId="66" xfId="5" applyFont="1" applyFill="1" applyBorder="1" applyAlignment="1" applyProtection="1">
      <alignment horizontal="center" vertical="center"/>
    </xf>
    <xf numFmtId="0" fontId="90" fillId="2" borderId="32" xfId="5" applyFont="1" applyFill="1" applyBorder="1" applyAlignment="1" applyProtection="1">
      <alignment horizontal="center" vertical="center"/>
    </xf>
    <xf numFmtId="0" fontId="90" fillId="21" borderId="12" xfId="5" applyFont="1" applyFill="1" applyBorder="1" applyAlignment="1">
      <alignment horizontal="center" vertical="center" wrapText="1"/>
    </xf>
    <xf numFmtId="0" fontId="90" fillId="21" borderId="12" xfId="5" applyFont="1" applyFill="1" applyBorder="1" applyAlignment="1">
      <alignment horizontal="center" vertical="center"/>
    </xf>
    <xf numFmtId="0" fontId="90" fillId="2" borderId="85" xfId="5" applyFont="1" applyFill="1" applyBorder="1" applyAlignment="1" applyProtection="1">
      <alignment horizontal="center" vertical="center"/>
    </xf>
    <xf numFmtId="0" fontId="90" fillId="2" borderId="140" xfId="5" applyFont="1" applyFill="1" applyBorder="1" applyAlignment="1" applyProtection="1">
      <alignment horizontal="center" vertical="center"/>
    </xf>
    <xf numFmtId="0" fontId="90" fillId="2" borderId="82" xfId="5" applyFont="1" applyFill="1" applyBorder="1" applyAlignment="1" applyProtection="1">
      <alignment horizontal="center" vertical="center"/>
    </xf>
    <xf numFmtId="0" fontId="72" fillId="0" borderId="53" xfId="5" applyFont="1" applyBorder="1" applyAlignment="1" applyProtection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127" fillId="0" borderId="67" xfId="0" applyFont="1" applyBorder="1" applyAlignment="1">
      <alignment horizontal="center" vertical="center"/>
    </xf>
    <xf numFmtId="0" fontId="128" fillId="2" borderId="12" xfId="5" applyFont="1" applyFill="1" applyBorder="1" applyAlignment="1" applyProtection="1">
      <alignment horizontal="center" vertical="center"/>
    </xf>
    <xf numFmtId="0" fontId="46" fillId="26" borderId="12" xfId="5" applyFont="1" applyFill="1" applyBorder="1" applyAlignment="1">
      <alignment horizontal="center" vertical="center"/>
    </xf>
    <xf numFmtId="0" fontId="127" fillId="0" borderId="12" xfId="0" applyFont="1" applyBorder="1" applyAlignment="1">
      <alignment horizontal="center" vertical="center"/>
    </xf>
    <xf numFmtId="0" fontId="46" fillId="2" borderId="67" xfId="5" applyFont="1" applyFill="1" applyBorder="1" applyAlignment="1" applyProtection="1">
      <alignment horizontal="center" vertical="center"/>
    </xf>
    <xf numFmtId="0" fontId="46" fillId="2" borderId="66" xfId="5" applyFont="1" applyFill="1" applyBorder="1" applyAlignment="1" applyProtection="1">
      <alignment horizontal="center" vertical="center"/>
    </xf>
    <xf numFmtId="0" fontId="46" fillId="2" borderId="32" xfId="5" applyFont="1" applyFill="1" applyBorder="1" applyAlignment="1" applyProtection="1">
      <alignment horizontal="center" vertical="center"/>
    </xf>
    <xf numFmtId="0" fontId="46" fillId="8" borderId="67" xfId="5" applyFont="1" applyFill="1" applyBorder="1" applyAlignment="1">
      <alignment horizontal="center" vertical="center"/>
    </xf>
    <xf numFmtId="0" fontId="46" fillId="8" borderId="66" xfId="5" applyFont="1" applyFill="1" applyBorder="1" applyAlignment="1">
      <alignment horizontal="center" vertical="center"/>
    </xf>
    <xf numFmtId="0" fontId="46" fillId="8" borderId="32" xfId="5" applyFont="1" applyFill="1" applyBorder="1" applyAlignment="1">
      <alignment horizontal="center" vertical="center"/>
    </xf>
    <xf numFmtId="0" fontId="46" fillId="21" borderId="12" xfId="5" applyFont="1" applyFill="1" applyBorder="1" applyAlignment="1">
      <alignment horizontal="center" vertical="center" wrapText="1"/>
    </xf>
    <xf numFmtId="0" fontId="46" fillId="21" borderId="12" xfId="5" applyFont="1" applyFill="1" applyBorder="1" applyAlignment="1">
      <alignment horizontal="center" vertical="center"/>
    </xf>
    <xf numFmtId="0" fontId="46" fillId="20" borderId="12" xfId="5" applyFont="1" applyFill="1" applyBorder="1" applyAlignment="1">
      <alignment horizontal="center" vertical="center" wrapText="1"/>
    </xf>
    <xf numFmtId="0" fontId="46" fillId="20" borderId="12" xfId="5" applyFont="1" applyFill="1" applyBorder="1" applyAlignment="1">
      <alignment horizontal="center" vertical="center"/>
    </xf>
  </cellXfs>
  <cellStyles count="54776">
    <cellStyle name="Normal" xfId="1"/>
    <cellStyle name="쉼표 [0]" xfId="2" builtinId="6"/>
    <cellStyle name="쉼표 [0] 10" xfId="1984"/>
    <cellStyle name="쉼표 [0] 11" xfId="3921"/>
    <cellStyle name="쉼표 [0] 12" xfId="54774"/>
    <cellStyle name="쉼표 [0] 2" xfId="3"/>
    <cellStyle name="쉼표 [0] 2 2" xfId="13"/>
    <cellStyle name="쉼표 [0] 2 3" xfId="20"/>
    <cellStyle name="쉼표 [0] 3" xfId="4"/>
    <cellStyle name="쉼표 [0] 3 2" xfId="14"/>
    <cellStyle name="쉼표 [0] 3 2 2" xfId="131"/>
    <cellStyle name="쉼표 [0] 3 3" xfId="21"/>
    <cellStyle name="쉼표 [0] 4" xfId="12"/>
    <cellStyle name="쉼표 [0] 4 2" xfId="126"/>
    <cellStyle name="쉼표 [0] 5" xfId="74"/>
    <cellStyle name="쉼표 [0] 6" xfId="278"/>
    <cellStyle name="쉼표 [0] 7" xfId="523"/>
    <cellStyle name="쉼표 [0] 8" xfId="1008"/>
    <cellStyle name="쉼표 [0] 9" xfId="1013"/>
    <cellStyle name="콤마 [0]_대전인구11" xfId="15"/>
    <cellStyle name="콤마_대전인구11" xfId="16"/>
    <cellStyle name="통화 [0]" xfId="5" builtinId="7"/>
    <cellStyle name="통화 [0] 2" xfId="22"/>
    <cellStyle name="통화 [0] 3" xfId="75"/>
    <cellStyle name="통화 [0] 4" xfId="279"/>
    <cellStyle name="통화 [0] 5" xfId="524"/>
    <cellStyle name="통화 [0] 6" xfId="1009"/>
    <cellStyle name="통화 [0] 7" xfId="1014"/>
    <cellStyle name="통화 [0] 8" xfId="1985"/>
    <cellStyle name="표준" xfId="0" builtinId="0"/>
    <cellStyle name="표준 10" xfId="72"/>
    <cellStyle name="표준 10 10" xfId="11997"/>
    <cellStyle name="표준 10 11" xfId="15868"/>
    <cellStyle name="표준 10 12" xfId="19739"/>
    <cellStyle name="표준 10 13" xfId="23610"/>
    <cellStyle name="표준 10 14" xfId="27481"/>
    <cellStyle name="표준 10 15" xfId="31352"/>
    <cellStyle name="표준 10 16" xfId="35223"/>
    <cellStyle name="표준 10 17" xfId="39094"/>
    <cellStyle name="표준 10 18" xfId="39335"/>
    <cellStyle name="표준 10 19" xfId="43206"/>
    <cellStyle name="표준 10 2" xfId="178"/>
    <cellStyle name="표준 10 2 10" xfId="19836"/>
    <cellStyle name="표준 10 2 11" xfId="23707"/>
    <cellStyle name="표준 10 2 12" xfId="27578"/>
    <cellStyle name="표준 10 2 13" xfId="31449"/>
    <cellStyle name="표준 10 2 14" xfId="35320"/>
    <cellStyle name="표준 10 2 15" xfId="39191"/>
    <cellStyle name="표준 10 2 16" xfId="39432"/>
    <cellStyle name="표준 10 2 17" xfId="43303"/>
    <cellStyle name="표준 10 2 18" xfId="47174"/>
    <cellStyle name="표준 10 2 19" xfId="51045"/>
    <cellStyle name="표준 10 2 2" xfId="423"/>
    <cellStyle name="표준 10 2 2 10" xfId="23949"/>
    <cellStyle name="표준 10 2 2 11" xfId="27820"/>
    <cellStyle name="표준 10 2 2 12" xfId="31691"/>
    <cellStyle name="표준 10 2 2 13" xfId="35562"/>
    <cellStyle name="표준 10 2 2 14" xfId="39674"/>
    <cellStyle name="표준 10 2 2 15" xfId="43545"/>
    <cellStyle name="표준 10 2 2 16" xfId="47416"/>
    <cellStyle name="표준 10 2 2 17" xfId="51287"/>
    <cellStyle name="표준 10 2 2 2" xfId="910"/>
    <cellStyle name="표준 10 2 2 2 10" xfId="28304"/>
    <cellStyle name="표준 10 2 2 2 11" xfId="32175"/>
    <cellStyle name="표준 10 2 2 2 12" xfId="36046"/>
    <cellStyle name="표준 10 2 2 2 13" xfId="40158"/>
    <cellStyle name="표준 10 2 2 2 14" xfId="44029"/>
    <cellStyle name="표준 10 2 2 2 15" xfId="47900"/>
    <cellStyle name="표준 10 2 2 2 16" xfId="51771"/>
    <cellStyle name="표준 10 2 2 2 2" xfId="1884"/>
    <cellStyle name="표준 10 2 2 2 2 10" xfId="33143"/>
    <cellStyle name="표준 10 2 2 2 2 11" xfId="37014"/>
    <cellStyle name="표준 10 2 2 2 2 12" xfId="41126"/>
    <cellStyle name="표준 10 2 2 2 2 13" xfId="44997"/>
    <cellStyle name="표준 10 2 2 2 2 14" xfId="48868"/>
    <cellStyle name="표준 10 2 2 2 2 15" xfId="52739"/>
    <cellStyle name="표준 10 2 2 2 2 2" xfId="3823"/>
    <cellStyle name="표준 10 2 2 2 2 2 10" xfId="38950"/>
    <cellStyle name="표준 10 2 2 2 2 2 11" xfId="43062"/>
    <cellStyle name="표준 10 2 2 2 2 2 12" xfId="46933"/>
    <cellStyle name="표준 10 2 2 2 2 2 13" xfId="50804"/>
    <cellStyle name="표준 10 2 2 2 2 2 14" xfId="54675"/>
    <cellStyle name="표준 10 2 2 2 2 2 2" xfId="7982"/>
    <cellStyle name="표준 10 2 2 2 2 2 3" xfId="11853"/>
    <cellStyle name="표준 10 2 2 2 2 2 4" xfId="15724"/>
    <cellStyle name="표준 10 2 2 2 2 2 5" xfId="19595"/>
    <cellStyle name="표준 10 2 2 2 2 2 6" xfId="23466"/>
    <cellStyle name="표준 10 2 2 2 2 2 7" xfId="27337"/>
    <cellStyle name="표준 10 2 2 2 2 2 8" xfId="31208"/>
    <cellStyle name="표준 10 2 2 2 2 2 9" xfId="35079"/>
    <cellStyle name="표준 10 2 2 2 2 3" xfId="6046"/>
    <cellStyle name="표준 10 2 2 2 2 4" xfId="9917"/>
    <cellStyle name="표준 10 2 2 2 2 5" xfId="13788"/>
    <cellStyle name="표준 10 2 2 2 2 6" xfId="17659"/>
    <cellStyle name="표준 10 2 2 2 2 7" xfId="21530"/>
    <cellStyle name="표준 10 2 2 2 2 8" xfId="25401"/>
    <cellStyle name="표준 10 2 2 2 2 9" xfId="29272"/>
    <cellStyle name="표준 10 2 2 2 3" xfId="2855"/>
    <cellStyle name="표준 10 2 2 2 3 10" xfId="37982"/>
    <cellStyle name="표준 10 2 2 2 3 11" xfId="42094"/>
    <cellStyle name="표준 10 2 2 2 3 12" xfId="45965"/>
    <cellStyle name="표준 10 2 2 2 3 13" xfId="49836"/>
    <cellStyle name="표준 10 2 2 2 3 14" xfId="53707"/>
    <cellStyle name="표준 10 2 2 2 3 2" xfId="7014"/>
    <cellStyle name="표준 10 2 2 2 3 3" xfId="10885"/>
    <cellStyle name="표준 10 2 2 2 3 4" xfId="14756"/>
    <cellStyle name="표준 10 2 2 2 3 5" xfId="18627"/>
    <cellStyle name="표준 10 2 2 2 3 6" xfId="22498"/>
    <cellStyle name="표준 10 2 2 2 3 7" xfId="26369"/>
    <cellStyle name="표준 10 2 2 2 3 8" xfId="30240"/>
    <cellStyle name="표준 10 2 2 2 3 9" xfId="34111"/>
    <cellStyle name="표준 10 2 2 2 4" xfId="5078"/>
    <cellStyle name="표준 10 2 2 2 5" xfId="8949"/>
    <cellStyle name="표준 10 2 2 2 6" xfId="12820"/>
    <cellStyle name="표준 10 2 2 2 7" xfId="16691"/>
    <cellStyle name="표준 10 2 2 2 8" xfId="20562"/>
    <cellStyle name="표준 10 2 2 2 9" xfId="24433"/>
    <cellStyle name="표준 10 2 2 3" xfId="1400"/>
    <cellStyle name="표준 10 2 2 3 10" xfId="32659"/>
    <cellStyle name="표준 10 2 2 3 11" xfId="36530"/>
    <cellStyle name="표준 10 2 2 3 12" xfId="40642"/>
    <cellStyle name="표준 10 2 2 3 13" xfId="44513"/>
    <cellStyle name="표준 10 2 2 3 14" xfId="48384"/>
    <cellStyle name="표준 10 2 2 3 15" xfId="52255"/>
    <cellStyle name="표준 10 2 2 3 2" xfId="3339"/>
    <cellStyle name="표준 10 2 2 3 2 10" xfId="38466"/>
    <cellStyle name="표준 10 2 2 3 2 11" xfId="42578"/>
    <cellStyle name="표준 10 2 2 3 2 12" xfId="46449"/>
    <cellStyle name="표준 10 2 2 3 2 13" xfId="50320"/>
    <cellStyle name="표준 10 2 2 3 2 14" xfId="54191"/>
    <cellStyle name="표준 10 2 2 3 2 2" xfId="7498"/>
    <cellStyle name="표준 10 2 2 3 2 3" xfId="11369"/>
    <cellStyle name="표준 10 2 2 3 2 4" xfId="15240"/>
    <cellStyle name="표준 10 2 2 3 2 5" xfId="19111"/>
    <cellStyle name="표준 10 2 2 3 2 6" xfId="22982"/>
    <cellStyle name="표준 10 2 2 3 2 7" xfId="26853"/>
    <cellStyle name="표준 10 2 2 3 2 8" xfId="30724"/>
    <cellStyle name="표준 10 2 2 3 2 9" xfId="34595"/>
    <cellStyle name="표준 10 2 2 3 3" xfId="5562"/>
    <cellStyle name="표준 10 2 2 3 4" xfId="9433"/>
    <cellStyle name="표준 10 2 2 3 5" xfId="13304"/>
    <cellStyle name="표준 10 2 2 3 6" xfId="17175"/>
    <cellStyle name="표준 10 2 2 3 7" xfId="21046"/>
    <cellStyle name="표준 10 2 2 3 8" xfId="24917"/>
    <cellStyle name="표준 10 2 2 3 9" xfId="28788"/>
    <cellStyle name="표준 10 2 2 4" xfId="2371"/>
    <cellStyle name="표준 10 2 2 4 10" xfId="37498"/>
    <cellStyle name="표준 10 2 2 4 11" xfId="41610"/>
    <cellStyle name="표준 10 2 2 4 12" xfId="45481"/>
    <cellStyle name="표준 10 2 2 4 13" xfId="49352"/>
    <cellStyle name="표준 10 2 2 4 14" xfId="53223"/>
    <cellStyle name="표준 10 2 2 4 2" xfId="6530"/>
    <cellStyle name="표준 10 2 2 4 3" xfId="10401"/>
    <cellStyle name="표준 10 2 2 4 4" xfId="14272"/>
    <cellStyle name="표준 10 2 2 4 5" xfId="18143"/>
    <cellStyle name="표준 10 2 2 4 6" xfId="22014"/>
    <cellStyle name="표준 10 2 2 4 7" xfId="25885"/>
    <cellStyle name="표준 10 2 2 4 8" xfId="29756"/>
    <cellStyle name="표준 10 2 2 4 9" xfId="33627"/>
    <cellStyle name="표준 10 2 2 5" xfId="4594"/>
    <cellStyle name="표준 10 2 2 6" xfId="8465"/>
    <cellStyle name="표준 10 2 2 7" xfId="12336"/>
    <cellStyle name="표준 10 2 2 8" xfId="16207"/>
    <cellStyle name="표준 10 2 2 9" xfId="20078"/>
    <cellStyle name="표준 10 2 3" xfId="668"/>
    <cellStyle name="표준 10 2 3 10" xfId="28062"/>
    <cellStyle name="표준 10 2 3 11" xfId="31933"/>
    <cellStyle name="표준 10 2 3 12" xfId="35804"/>
    <cellStyle name="표준 10 2 3 13" xfId="39916"/>
    <cellStyle name="표준 10 2 3 14" xfId="43787"/>
    <cellStyle name="표준 10 2 3 15" xfId="47658"/>
    <cellStyle name="표준 10 2 3 16" xfId="51529"/>
    <cellStyle name="표준 10 2 3 2" xfId="1642"/>
    <cellStyle name="표준 10 2 3 2 10" xfId="32901"/>
    <cellStyle name="표준 10 2 3 2 11" xfId="36772"/>
    <cellStyle name="표준 10 2 3 2 12" xfId="40884"/>
    <cellStyle name="표준 10 2 3 2 13" xfId="44755"/>
    <cellStyle name="표준 10 2 3 2 14" xfId="48626"/>
    <cellStyle name="표준 10 2 3 2 15" xfId="52497"/>
    <cellStyle name="표준 10 2 3 2 2" xfId="3581"/>
    <cellStyle name="표준 10 2 3 2 2 10" xfId="38708"/>
    <cellStyle name="표준 10 2 3 2 2 11" xfId="42820"/>
    <cellStyle name="표준 10 2 3 2 2 12" xfId="46691"/>
    <cellStyle name="표준 10 2 3 2 2 13" xfId="50562"/>
    <cellStyle name="표준 10 2 3 2 2 14" xfId="54433"/>
    <cellStyle name="표준 10 2 3 2 2 2" xfId="7740"/>
    <cellStyle name="표준 10 2 3 2 2 3" xfId="11611"/>
    <cellStyle name="표준 10 2 3 2 2 4" xfId="15482"/>
    <cellStyle name="표준 10 2 3 2 2 5" xfId="19353"/>
    <cellStyle name="표준 10 2 3 2 2 6" xfId="23224"/>
    <cellStyle name="표준 10 2 3 2 2 7" xfId="27095"/>
    <cellStyle name="표준 10 2 3 2 2 8" xfId="30966"/>
    <cellStyle name="표준 10 2 3 2 2 9" xfId="34837"/>
    <cellStyle name="표준 10 2 3 2 3" xfId="5804"/>
    <cellStyle name="표준 10 2 3 2 4" xfId="9675"/>
    <cellStyle name="표준 10 2 3 2 5" xfId="13546"/>
    <cellStyle name="표준 10 2 3 2 6" xfId="17417"/>
    <cellStyle name="표준 10 2 3 2 7" xfId="21288"/>
    <cellStyle name="표준 10 2 3 2 8" xfId="25159"/>
    <cellStyle name="표준 10 2 3 2 9" xfId="29030"/>
    <cellStyle name="표준 10 2 3 3" xfId="2613"/>
    <cellStyle name="표준 10 2 3 3 10" xfId="37740"/>
    <cellStyle name="표준 10 2 3 3 11" xfId="41852"/>
    <cellStyle name="표준 10 2 3 3 12" xfId="45723"/>
    <cellStyle name="표준 10 2 3 3 13" xfId="49594"/>
    <cellStyle name="표준 10 2 3 3 14" xfId="53465"/>
    <cellStyle name="표준 10 2 3 3 2" xfId="6772"/>
    <cellStyle name="표준 10 2 3 3 3" xfId="10643"/>
    <cellStyle name="표준 10 2 3 3 4" xfId="14514"/>
    <cellStyle name="표준 10 2 3 3 5" xfId="18385"/>
    <cellStyle name="표준 10 2 3 3 6" xfId="22256"/>
    <cellStyle name="표준 10 2 3 3 7" xfId="26127"/>
    <cellStyle name="표준 10 2 3 3 8" xfId="29998"/>
    <cellStyle name="표준 10 2 3 3 9" xfId="33869"/>
    <cellStyle name="표준 10 2 3 4" xfId="4836"/>
    <cellStyle name="표준 10 2 3 5" xfId="8707"/>
    <cellStyle name="표준 10 2 3 6" xfId="12578"/>
    <cellStyle name="표준 10 2 3 7" xfId="16449"/>
    <cellStyle name="표준 10 2 3 8" xfId="20320"/>
    <cellStyle name="표준 10 2 3 9" xfId="24191"/>
    <cellStyle name="표준 10 2 4" xfId="1158"/>
    <cellStyle name="표준 10 2 4 10" xfId="32417"/>
    <cellStyle name="표준 10 2 4 11" xfId="36288"/>
    <cellStyle name="표준 10 2 4 12" xfId="40400"/>
    <cellStyle name="표준 10 2 4 13" xfId="44271"/>
    <cellStyle name="표준 10 2 4 14" xfId="48142"/>
    <cellStyle name="표준 10 2 4 15" xfId="52013"/>
    <cellStyle name="표준 10 2 4 2" xfId="3097"/>
    <cellStyle name="표준 10 2 4 2 10" xfId="38224"/>
    <cellStyle name="표준 10 2 4 2 11" xfId="42336"/>
    <cellStyle name="표준 10 2 4 2 12" xfId="46207"/>
    <cellStyle name="표준 10 2 4 2 13" xfId="50078"/>
    <cellStyle name="표준 10 2 4 2 14" xfId="53949"/>
    <cellStyle name="표준 10 2 4 2 2" xfId="7256"/>
    <cellStyle name="표준 10 2 4 2 3" xfId="11127"/>
    <cellStyle name="표준 10 2 4 2 4" xfId="14998"/>
    <cellStyle name="표준 10 2 4 2 5" xfId="18869"/>
    <cellStyle name="표준 10 2 4 2 6" xfId="22740"/>
    <cellStyle name="표준 10 2 4 2 7" xfId="26611"/>
    <cellStyle name="표준 10 2 4 2 8" xfId="30482"/>
    <cellStyle name="표준 10 2 4 2 9" xfId="34353"/>
    <cellStyle name="표준 10 2 4 3" xfId="5320"/>
    <cellStyle name="표준 10 2 4 4" xfId="9191"/>
    <cellStyle name="표준 10 2 4 5" xfId="13062"/>
    <cellStyle name="표준 10 2 4 6" xfId="16933"/>
    <cellStyle name="표준 10 2 4 7" xfId="20804"/>
    <cellStyle name="표준 10 2 4 8" xfId="24675"/>
    <cellStyle name="표준 10 2 4 9" xfId="28546"/>
    <cellStyle name="표준 10 2 5" xfId="2129"/>
    <cellStyle name="표준 10 2 5 10" xfId="37256"/>
    <cellStyle name="표준 10 2 5 11" xfId="41368"/>
    <cellStyle name="표준 10 2 5 12" xfId="45239"/>
    <cellStyle name="표준 10 2 5 13" xfId="49110"/>
    <cellStyle name="표준 10 2 5 14" xfId="52981"/>
    <cellStyle name="표준 10 2 5 2" xfId="6288"/>
    <cellStyle name="표준 10 2 5 3" xfId="10159"/>
    <cellStyle name="표준 10 2 5 4" xfId="14030"/>
    <cellStyle name="표준 10 2 5 5" xfId="17901"/>
    <cellStyle name="표준 10 2 5 6" xfId="21772"/>
    <cellStyle name="표준 10 2 5 7" xfId="25643"/>
    <cellStyle name="표준 10 2 5 8" xfId="29514"/>
    <cellStyle name="표준 10 2 5 9" xfId="33385"/>
    <cellStyle name="표준 10 2 6" xfId="4352"/>
    <cellStyle name="표준 10 2 7" xfId="8223"/>
    <cellStyle name="표준 10 2 8" xfId="12094"/>
    <cellStyle name="표준 10 2 9" xfId="15965"/>
    <cellStyle name="표준 10 20" xfId="47077"/>
    <cellStyle name="표준 10 21" xfId="50948"/>
    <cellStyle name="표준 10 3" xfId="326"/>
    <cellStyle name="표준 10 3 10" xfId="23852"/>
    <cellStyle name="표준 10 3 11" xfId="27723"/>
    <cellStyle name="표준 10 3 12" xfId="31594"/>
    <cellStyle name="표준 10 3 13" xfId="35465"/>
    <cellStyle name="표준 10 3 14" xfId="39577"/>
    <cellStyle name="표준 10 3 15" xfId="43448"/>
    <cellStyle name="표준 10 3 16" xfId="47319"/>
    <cellStyle name="표준 10 3 17" xfId="51190"/>
    <cellStyle name="표준 10 3 2" xfId="813"/>
    <cellStyle name="표준 10 3 2 10" xfId="28207"/>
    <cellStyle name="표준 10 3 2 11" xfId="32078"/>
    <cellStyle name="표준 10 3 2 12" xfId="35949"/>
    <cellStyle name="표준 10 3 2 13" xfId="40061"/>
    <cellStyle name="표준 10 3 2 14" xfId="43932"/>
    <cellStyle name="표준 10 3 2 15" xfId="47803"/>
    <cellStyle name="표준 10 3 2 16" xfId="51674"/>
    <cellStyle name="표준 10 3 2 2" xfId="1787"/>
    <cellStyle name="표준 10 3 2 2 10" xfId="33046"/>
    <cellStyle name="표준 10 3 2 2 11" xfId="36917"/>
    <cellStyle name="표준 10 3 2 2 12" xfId="41029"/>
    <cellStyle name="표준 10 3 2 2 13" xfId="44900"/>
    <cellStyle name="표준 10 3 2 2 14" xfId="48771"/>
    <cellStyle name="표준 10 3 2 2 15" xfId="52642"/>
    <cellStyle name="표준 10 3 2 2 2" xfId="3726"/>
    <cellStyle name="표준 10 3 2 2 2 10" xfId="38853"/>
    <cellStyle name="표준 10 3 2 2 2 11" xfId="42965"/>
    <cellStyle name="표준 10 3 2 2 2 12" xfId="46836"/>
    <cellStyle name="표준 10 3 2 2 2 13" xfId="50707"/>
    <cellStyle name="표준 10 3 2 2 2 14" xfId="54578"/>
    <cellStyle name="표준 10 3 2 2 2 2" xfId="7885"/>
    <cellStyle name="표준 10 3 2 2 2 3" xfId="11756"/>
    <cellStyle name="표준 10 3 2 2 2 4" xfId="15627"/>
    <cellStyle name="표준 10 3 2 2 2 5" xfId="19498"/>
    <cellStyle name="표준 10 3 2 2 2 6" xfId="23369"/>
    <cellStyle name="표준 10 3 2 2 2 7" xfId="27240"/>
    <cellStyle name="표준 10 3 2 2 2 8" xfId="31111"/>
    <cellStyle name="표준 10 3 2 2 2 9" xfId="34982"/>
    <cellStyle name="표준 10 3 2 2 3" xfId="5949"/>
    <cellStyle name="표준 10 3 2 2 4" xfId="9820"/>
    <cellStyle name="표준 10 3 2 2 5" xfId="13691"/>
    <cellStyle name="표준 10 3 2 2 6" xfId="17562"/>
    <cellStyle name="표준 10 3 2 2 7" xfId="21433"/>
    <cellStyle name="표준 10 3 2 2 8" xfId="25304"/>
    <cellStyle name="표준 10 3 2 2 9" xfId="29175"/>
    <cellStyle name="표준 10 3 2 3" xfId="2758"/>
    <cellStyle name="표준 10 3 2 3 10" xfId="37885"/>
    <cellStyle name="표준 10 3 2 3 11" xfId="41997"/>
    <cellStyle name="표준 10 3 2 3 12" xfId="45868"/>
    <cellStyle name="표준 10 3 2 3 13" xfId="49739"/>
    <cellStyle name="표준 10 3 2 3 14" xfId="53610"/>
    <cellStyle name="표준 10 3 2 3 2" xfId="6917"/>
    <cellStyle name="표준 10 3 2 3 3" xfId="10788"/>
    <cellStyle name="표준 10 3 2 3 4" xfId="14659"/>
    <cellStyle name="표준 10 3 2 3 5" xfId="18530"/>
    <cellStyle name="표준 10 3 2 3 6" xfId="22401"/>
    <cellStyle name="표준 10 3 2 3 7" xfId="26272"/>
    <cellStyle name="표준 10 3 2 3 8" xfId="30143"/>
    <cellStyle name="표준 10 3 2 3 9" xfId="34014"/>
    <cellStyle name="표준 10 3 2 4" xfId="4981"/>
    <cellStyle name="표준 10 3 2 5" xfId="8852"/>
    <cellStyle name="표준 10 3 2 6" xfId="12723"/>
    <cellStyle name="표준 10 3 2 7" xfId="16594"/>
    <cellStyle name="표준 10 3 2 8" xfId="20465"/>
    <cellStyle name="표준 10 3 2 9" xfId="24336"/>
    <cellStyle name="표준 10 3 3" xfId="1303"/>
    <cellStyle name="표준 10 3 3 10" xfId="32562"/>
    <cellStyle name="표준 10 3 3 11" xfId="36433"/>
    <cellStyle name="표준 10 3 3 12" xfId="40545"/>
    <cellStyle name="표준 10 3 3 13" xfId="44416"/>
    <cellStyle name="표준 10 3 3 14" xfId="48287"/>
    <cellStyle name="표준 10 3 3 15" xfId="52158"/>
    <cellStyle name="표준 10 3 3 2" xfId="3242"/>
    <cellStyle name="표준 10 3 3 2 10" xfId="38369"/>
    <cellStyle name="표준 10 3 3 2 11" xfId="42481"/>
    <cellStyle name="표준 10 3 3 2 12" xfId="46352"/>
    <cellStyle name="표준 10 3 3 2 13" xfId="50223"/>
    <cellStyle name="표준 10 3 3 2 14" xfId="54094"/>
    <cellStyle name="표준 10 3 3 2 2" xfId="7401"/>
    <cellStyle name="표준 10 3 3 2 3" xfId="11272"/>
    <cellStyle name="표준 10 3 3 2 4" xfId="15143"/>
    <cellStyle name="표준 10 3 3 2 5" xfId="19014"/>
    <cellStyle name="표준 10 3 3 2 6" xfId="22885"/>
    <cellStyle name="표준 10 3 3 2 7" xfId="26756"/>
    <cellStyle name="표준 10 3 3 2 8" xfId="30627"/>
    <cellStyle name="표준 10 3 3 2 9" xfId="34498"/>
    <cellStyle name="표준 10 3 3 3" xfId="5465"/>
    <cellStyle name="표준 10 3 3 4" xfId="9336"/>
    <cellStyle name="표준 10 3 3 5" xfId="13207"/>
    <cellStyle name="표준 10 3 3 6" xfId="17078"/>
    <cellStyle name="표준 10 3 3 7" xfId="20949"/>
    <cellStyle name="표준 10 3 3 8" xfId="24820"/>
    <cellStyle name="표준 10 3 3 9" xfId="28691"/>
    <cellStyle name="표준 10 3 4" xfId="2274"/>
    <cellStyle name="표준 10 3 4 10" xfId="37401"/>
    <cellStyle name="표준 10 3 4 11" xfId="41513"/>
    <cellStyle name="표준 10 3 4 12" xfId="45384"/>
    <cellStyle name="표준 10 3 4 13" xfId="49255"/>
    <cellStyle name="표준 10 3 4 14" xfId="53126"/>
    <cellStyle name="표준 10 3 4 2" xfId="6433"/>
    <cellStyle name="표준 10 3 4 3" xfId="10304"/>
    <cellStyle name="표준 10 3 4 4" xfId="14175"/>
    <cellStyle name="표준 10 3 4 5" xfId="18046"/>
    <cellStyle name="표준 10 3 4 6" xfId="21917"/>
    <cellStyle name="표준 10 3 4 7" xfId="25788"/>
    <cellStyle name="표준 10 3 4 8" xfId="29659"/>
    <cellStyle name="표준 10 3 4 9" xfId="33530"/>
    <cellStyle name="표준 10 3 5" xfId="4497"/>
    <cellStyle name="표준 10 3 6" xfId="8368"/>
    <cellStyle name="표준 10 3 7" xfId="12239"/>
    <cellStyle name="표준 10 3 8" xfId="16110"/>
    <cellStyle name="표준 10 3 9" xfId="19981"/>
    <cellStyle name="표준 10 4" xfId="571"/>
    <cellStyle name="표준 10 4 10" xfId="27965"/>
    <cellStyle name="표준 10 4 11" xfId="31836"/>
    <cellStyle name="표준 10 4 12" xfId="35707"/>
    <cellStyle name="표준 10 4 13" xfId="39819"/>
    <cellStyle name="표준 10 4 14" xfId="43690"/>
    <cellStyle name="표준 10 4 15" xfId="47561"/>
    <cellStyle name="표준 10 4 16" xfId="51432"/>
    <cellStyle name="표준 10 4 2" xfId="1545"/>
    <cellStyle name="표준 10 4 2 10" xfId="32804"/>
    <cellStyle name="표준 10 4 2 11" xfId="36675"/>
    <cellStyle name="표준 10 4 2 12" xfId="40787"/>
    <cellStyle name="표준 10 4 2 13" xfId="44658"/>
    <cellStyle name="표준 10 4 2 14" xfId="48529"/>
    <cellStyle name="표준 10 4 2 15" xfId="52400"/>
    <cellStyle name="표준 10 4 2 2" xfId="3484"/>
    <cellStyle name="표준 10 4 2 2 10" xfId="38611"/>
    <cellStyle name="표준 10 4 2 2 11" xfId="42723"/>
    <cellStyle name="표준 10 4 2 2 12" xfId="46594"/>
    <cellStyle name="표준 10 4 2 2 13" xfId="50465"/>
    <cellStyle name="표준 10 4 2 2 14" xfId="54336"/>
    <cellStyle name="표준 10 4 2 2 2" xfId="7643"/>
    <cellStyle name="표준 10 4 2 2 3" xfId="11514"/>
    <cellStyle name="표준 10 4 2 2 4" xfId="15385"/>
    <cellStyle name="표준 10 4 2 2 5" xfId="19256"/>
    <cellStyle name="표준 10 4 2 2 6" xfId="23127"/>
    <cellStyle name="표준 10 4 2 2 7" xfId="26998"/>
    <cellStyle name="표준 10 4 2 2 8" xfId="30869"/>
    <cellStyle name="표준 10 4 2 2 9" xfId="34740"/>
    <cellStyle name="표준 10 4 2 3" xfId="5707"/>
    <cellStyle name="표준 10 4 2 4" xfId="9578"/>
    <cellStyle name="표준 10 4 2 5" xfId="13449"/>
    <cellStyle name="표준 10 4 2 6" xfId="17320"/>
    <cellStyle name="표준 10 4 2 7" xfId="21191"/>
    <cellStyle name="표준 10 4 2 8" xfId="25062"/>
    <cellStyle name="표준 10 4 2 9" xfId="28933"/>
    <cellStyle name="표준 10 4 3" xfId="2516"/>
    <cellStyle name="표준 10 4 3 10" xfId="37643"/>
    <cellStyle name="표준 10 4 3 11" xfId="41755"/>
    <cellStyle name="표준 10 4 3 12" xfId="45626"/>
    <cellStyle name="표준 10 4 3 13" xfId="49497"/>
    <cellStyle name="표준 10 4 3 14" xfId="53368"/>
    <cellStyle name="표준 10 4 3 2" xfId="6675"/>
    <cellStyle name="표준 10 4 3 3" xfId="10546"/>
    <cellStyle name="표준 10 4 3 4" xfId="14417"/>
    <cellStyle name="표준 10 4 3 5" xfId="18288"/>
    <cellStyle name="표준 10 4 3 6" xfId="22159"/>
    <cellStyle name="표준 10 4 3 7" xfId="26030"/>
    <cellStyle name="표준 10 4 3 8" xfId="29901"/>
    <cellStyle name="표준 10 4 3 9" xfId="33772"/>
    <cellStyle name="표준 10 4 4" xfId="4739"/>
    <cellStyle name="표준 10 4 5" xfId="8610"/>
    <cellStyle name="표준 10 4 6" xfId="12481"/>
    <cellStyle name="표준 10 4 7" xfId="16352"/>
    <cellStyle name="표준 10 4 8" xfId="20223"/>
    <cellStyle name="표준 10 4 9" xfId="24094"/>
    <cellStyle name="표준 10 5" xfId="1061"/>
    <cellStyle name="표준 10 5 10" xfId="32320"/>
    <cellStyle name="표준 10 5 11" xfId="36191"/>
    <cellStyle name="표준 10 5 12" xfId="40303"/>
    <cellStyle name="표준 10 5 13" xfId="44174"/>
    <cellStyle name="표준 10 5 14" xfId="48045"/>
    <cellStyle name="표준 10 5 15" xfId="51916"/>
    <cellStyle name="표준 10 5 2" xfId="3000"/>
    <cellStyle name="표준 10 5 2 10" xfId="38127"/>
    <cellStyle name="표준 10 5 2 11" xfId="42239"/>
    <cellStyle name="표준 10 5 2 12" xfId="46110"/>
    <cellStyle name="표준 10 5 2 13" xfId="49981"/>
    <cellStyle name="표준 10 5 2 14" xfId="53852"/>
    <cellStyle name="표준 10 5 2 2" xfId="7159"/>
    <cellStyle name="표준 10 5 2 3" xfId="11030"/>
    <cellStyle name="표준 10 5 2 4" xfId="14901"/>
    <cellStyle name="표준 10 5 2 5" xfId="18772"/>
    <cellStyle name="표준 10 5 2 6" xfId="22643"/>
    <cellStyle name="표준 10 5 2 7" xfId="26514"/>
    <cellStyle name="표준 10 5 2 8" xfId="30385"/>
    <cellStyle name="표준 10 5 2 9" xfId="34256"/>
    <cellStyle name="표준 10 5 3" xfId="5223"/>
    <cellStyle name="표준 10 5 4" xfId="9094"/>
    <cellStyle name="표준 10 5 5" xfId="12965"/>
    <cellStyle name="표준 10 5 6" xfId="16836"/>
    <cellStyle name="표준 10 5 7" xfId="20707"/>
    <cellStyle name="표준 10 5 8" xfId="24578"/>
    <cellStyle name="표준 10 5 9" xfId="28449"/>
    <cellStyle name="표준 10 6" xfId="2032"/>
    <cellStyle name="표준 10 6 10" xfId="37159"/>
    <cellStyle name="표준 10 6 11" xfId="41271"/>
    <cellStyle name="표준 10 6 12" xfId="45142"/>
    <cellStyle name="표준 10 6 13" xfId="49013"/>
    <cellStyle name="표준 10 6 14" xfId="52884"/>
    <cellStyle name="표준 10 6 2" xfId="6191"/>
    <cellStyle name="표준 10 6 3" xfId="10062"/>
    <cellStyle name="표준 10 6 4" xfId="13933"/>
    <cellStyle name="표준 10 6 5" xfId="17804"/>
    <cellStyle name="표준 10 6 6" xfId="21675"/>
    <cellStyle name="표준 10 6 7" xfId="25546"/>
    <cellStyle name="표준 10 6 8" xfId="29417"/>
    <cellStyle name="표준 10 6 9" xfId="33288"/>
    <cellStyle name="표준 10 7" xfId="3922"/>
    <cellStyle name="표준 10 8" xfId="4255"/>
    <cellStyle name="표준 10 9" xfId="8126"/>
    <cellStyle name="표준 100" xfId="3923"/>
    <cellStyle name="표준 101" xfId="3924"/>
    <cellStyle name="표준 102" xfId="54773"/>
    <cellStyle name="표준 102 2" xfId="3925"/>
    <cellStyle name="표준 11" xfId="229"/>
    <cellStyle name="표준 11 10" xfId="16016"/>
    <cellStyle name="표준 11 11" xfId="19887"/>
    <cellStyle name="표준 11 12" xfId="23758"/>
    <cellStyle name="표준 11 13" xfId="27629"/>
    <cellStyle name="표준 11 14" xfId="31500"/>
    <cellStyle name="표준 11 15" xfId="35371"/>
    <cellStyle name="표준 11 16" xfId="39242"/>
    <cellStyle name="표준 11 17" xfId="39483"/>
    <cellStyle name="표준 11 18" xfId="43354"/>
    <cellStyle name="표준 11 19" xfId="47225"/>
    <cellStyle name="표준 11 2" xfId="474"/>
    <cellStyle name="표준 11 2 10" xfId="24000"/>
    <cellStyle name="표준 11 2 11" xfId="27871"/>
    <cellStyle name="표준 11 2 12" xfId="31742"/>
    <cellStyle name="표준 11 2 13" xfId="35613"/>
    <cellStyle name="표준 11 2 14" xfId="39725"/>
    <cellStyle name="표준 11 2 15" xfId="43596"/>
    <cellStyle name="표준 11 2 16" xfId="47467"/>
    <cellStyle name="표준 11 2 17" xfId="51338"/>
    <cellStyle name="표준 11 2 2" xfId="961"/>
    <cellStyle name="표준 11 2 2 10" xfId="28355"/>
    <cellStyle name="표준 11 2 2 11" xfId="32226"/>
    <cellStyle name="표준 11 2 2 12" xfId="36097"/>
    <cellStyle name="표준 11 2 2 13" xfId="40209"/>
    <cellStyle name="표준 11 2 2 14" xfId="44080"/>
    <cellStyle name="표준 11 2 2 15" xfId="47951"/>
    <cellStyle name="표준 11 2 2 16" xfId="51822"/>
    <cellStyle name="표준 11 2 2 2" xfId="1935"/>
    <cellStyle name="표준 11 2 2 2 10" xfId="33194"/>
    <cellStyle name="표준 11 2 2 2 11" xfId="37065"/>
    <cellStyle name="표준 11 2 2 2 12" xfId="41177"/>
    <cellStyle name="표준 11 2 2 2 13" xfId="45048"/>
    <cellStyle name="표준 11 2 2 2 14" xfId="48919"/>
    <cellStyle name="표준 11 2 2 2 15" xfId="52790"/>
    <cellStyle name="표준 11 2 2 2 2" xfId="3874"/>
    <cellStyle name="표준 11 2 2 2 2 10" xfId="39001"/>
    <cellStyle name="표준 11 2 2 2 2 11" xfId="43113"/>
    <cellStyle name="표준 11 2 2 2 2 12" xfId="46984"/>
    <cellStyle name="표준 11 2 2 2 2 13" xfId="50855"/>
    <cellStyle name="표준 11 2 2 2 2 14" xfId="54726"/>
    <cellStyle name="표준 11 2 2 2 2 2" xfId="8033"/>
    <cellStyle name="표준 11 2 2 2 2 3" xfId="11904"/>
    <cellStyle name="표준 11 2 2 2 2 4" xfId="15775"/>
    <cellStyle name="표준 11 2 2 2 2 5" xfId="19646"/>
    <cellStyle name="표준 11 2 2 2 2 6" xfId="23517"/>
    <cellStyle name="표준 11 2 2 2 2 7" xfId="27388"/>
    <cellStyle name="표준 11 2 2 2 2 8" xfId="31259"/>
    <cellStyle name="표준 11 2 2 2 2 9" xfId="35130"/>
    <cellStyle name="표준 11 2 2 2 3" xfId="6097"/>
    <cellStyle name="표준 11 2 2 2 4" xfId="9968"/>
    <cellStyle name="표준 11 2 2 2 5" xfId="13839"/>
    <cellStyle name="표준 11 2 2 2 6" xfId="17710"/>
    <cellStyle name="표준 11 2 2 2 7" xfId="21581"/>
    <cellStyle name="표준 11 2 2 2 8" xfId="25452"/>
    <cellStyle name="표준 11 2 2 2 9" xfId="29323"/>
    <cellStyle name="표준 11 2 2 3" xfId="2906"/>
    <cellStyle name="표준 11 2 2 3 10" xfId="38033"/>
    <cellStyle name="표준 11 2 2 3 11" xfId="42145"/>
    <cellStyle name="표준 11 2 2 3 12" xfId="46016"/>
    <cellStyle name="표준 11 2 2 3 13" xfId="49887"/>
    <cellStyle name="표준 11 2 2 3 14" xfId="53758"/>
    <cellStyle name="표준 11 2 2 3 2" xfId="7065"/>
    <cellStyle name="표준 11 2 2 3 3" xfId="10936"/>
    <cellStyle name="표준 11 2 2 3 4" xfId="14807"/>
    <cellStyle name="표준 11 2 2 3 5" xfId="18678"/>
    <cellStyle name="표준 11 2 2 3 6" xfId="22549"/>
    <cellStyle name="표준 11 2 2 3 7" xfId="26420"/>
    <cellStyle name="표준 11 2 2 3 8" xfId="30291"/>
    <cellStyle name="표준 11 2 2 3 9" xfId="34162"/>
    <cellStyle name="표준 11 2 2 4" xfId="5129"/>
    <cellStyle name="표준 11 2 2 5" xfId="9000"/>
    <cellStyle name="표준 11 2 2 6" xfId="12871"/>
    <cellStyle name="표준 11 2 2 7" xfId="16742"/>
    <cellStyle name="표준 11 2 2 8" xfId="20613"/>
    <cellStyle name="표준 11 2 2 9" xfId="24484"/>
    <cellStyle name="표준 11 2 3" xfId="1451"/>
    <cellStyle name="표준 11 2 3 10" xfId="32710"/>
    <cellStyle name="표준 11 2 3 11" xfId="36581"/>
    <cellStyle name="표준 11 2 3 12" xfId="40693"/>
    <cellStyle name="표준 11 2 3 13" xfId="44564"/>
    <cellStyle name="표준 11 2 3 14" xfId="48435"/>
    <cellStyle name="표준 11 2 3 15" xfId="52306"/>
    <cellStyle name="표준 11 2 3 2" xfId="3390"/>
    <cellStyle name="표준 11 2 3 2 10" xfId="38517"/>
    <cellStyle name="표준 11 2 3 2 11" xfId="42629"/>
    <cellStyle name="표준 11 2 3 2 12" xfId="46500"/>
    <cellStyle name="표준 11 2 3 2 13" xfId="50371"/>
    <cellStyle name="표준 11 2 3 2 14" xfId="54242"/>
    <cellStyle name="표준 11 2 3 2 2" xfId="7549"/>
    <cellStyle name="표준 11 2 3 2 3" xfId="11420"/>
    <cellStyle name="표준 11 2 3 2 4" xfId="15291"/>
    <cellStyle name="표준 11 2 3 2 5" xfId="19162"/>
    <cellStyle name="표준 11 2 3 2 6" xfId="23033"/>
    <cellStyle name="표준 11 2 3 2 7" xfId="26904"/>
    <cellStyle name="표준 11 2 3 2 8" xfId="30775"/>
    <cellStyle name="표준 11 2 3 2 9" xfId="34646"/>
    <cellStyle name="표준 11 2 3 3" xfId="5613"/>
    <cellStyle name="표준 11 2 3 4" xfId="9484"/>
    <cellStyle name="표준 11 2 3 5" xfId="13355"/>
    <cellStyle name="표준 11 2 3 6" xfId="17226"/>
    <cellStyle name="표준 11 2 3 7" xfId="21097"/>
    <cellStyle name="표준 11 2 3 8" xfId="24968"/>
    <cellStyle name="표준 11 2 3 9" xfId="28839"/>
    <cellStyle name="표준 11 2 4" xfId="2422"/>
    <cellStyle name="표준 11 2 4 10" xfId="37549"/>
    <cellStyle name="표준 11 2 4 11" xfId="41661"/>
    <cellStyle name="표준 11 2 4 12" xfId="45532"/>
    <cellStyle name="표준 11 2 4 13" xfId="49403"/>
    <cellStyle name="표준 11 2 4 14" xfId="53274"/>
    <cellStyle name="표준 11 2 4 2" xfId="6581"/>
    <cellStyle name="표준 11 2 4 3" xfId="10452"/>
    <cellStyle name="표준 11 2 4 4" xfId="14323"/>
    <cellStyle name="표준 11 2 4 5" xfId="18194"/>
    <cellStyle name="표준 11 2 4 6" xfId="22065"/>
    <cellStyle name="표준 11 2 4 7" xfId="25936"/>
    <cellStyle name="표준 11 2 4 8" xfId="29807"/>
    <cellStyle name="표준 11 2 4 9" xfId="33678"/>
    <cellStyle name="표준 11 2 5" xfId="4645"/>
    <cellStyle name="표준 11 2 6" xfId="8516"/>
    <cellStyle name="표준 11 2 7" xfId="12387"/>
    <cellStyle name="표준 11 2 8" xfId="16258"/>
    <cellStyle name="표준 11 2 9" xfId="20129"/>
    <cellStyle name="표준 11 20" xfId="51096"/>
    <cellStyle name="표준 11 3" xfId="719"/>
    <cellStyle name="표준 11 3 10" xfId="28113"/>
    <cellStyle name="표준 11 3 11" xfId="31984"/>
    <cellStyle name="표준 11 3 12" xfId="35855"/>
    <cellStyle name="표준 11 3 13" xfId="39967"/>
    <cellStyle name="표준 11 3 14" xfId="43838"/>
    <cellStyle name="표준 11 3 15" xfId="47709"/>
    <cellStyle name="표준 11 3 16" xfId="51580"/>
    <cellStyle name="표준 11 3 2" xfId="1693"/>
    <cellStyle name="표준 11 3 2 10" xfId="32952"/>
    <cellStyle name="표준 11 3 2 11" xfId="36823"/>
    <cellStyle name="표준 11 3 2 12" xfId="40935"/>
    <cellStyle name="표준 11 3 2 13" xfId="44806"/>
    <cellStyle name="표준 11 3 2 14" xfId="48677"/>
    <cellStyle name="표준 11 3 2 15" xfId="52548"/>
    <cellStyle name="표준 11 3 2 2" xfId="3632"/>
    <cellStyle name="표준 11 3 2 2 10" xfId="38759"/>
    <cellStyle name="표준 11 3 2 2 11" xfId="42871"/>
    <cellStyle name="표준 11 3 2 2 12" xfId="46742"/>
    <cellStyle name="표준 11 3 2 2 13" xfId="50613"/>
    <cellStyle name="표준 11 3 2 2 14" xfId="54484"/>
    <cellStyle name="표준 11 3 2 2 2" xfId="7791"/>
    <cellStyle name="표준 11 3 2 2 3" xfId="11662"/>
    <cellStyle name="표준 11 3 2 2 4" xfId="15533"/>
    <cellStyle name="표준 11 3 2 2 5" xfId="19404"/>
    <cellStyle name="표준 11 3 2 2 6" xfId="23275"/>
    <cellStyle name="표준 11 3 2 2 7" xfId="27146"/>
    <cellStyle name="표준 11 3 2 2 8" xfId="31017"/>
    <cellStyle name="표준 11 3 2 2 9" xfId="34888"/>
    <cellStyle name="표준 11 3 2 3" xfId="5855"/>
    <cellStyle name="표준 11 3 2 4" xfId="9726"/>
    <cellStyle name="표준 11 3 2 5" xfId="13597"/>
    <cellStyle name="표준 11 3 2 6" xfId="17468"/>
    <cellStyle name="표준 11 3 2 7" xfId="21339"/>
    <cellStyle name="표준 11 3 2 8" xfId="25210"/>
    <cellStyle name="표준 11 3 2 9" xfId="29081"/>
    <cellStyle name="표준 11 3 3" xfId="2664"/>
    <cellStyle name="표준 11 3 3 10" xfId="37791"/>
    <cellStyle name="표준 11 3 3 11" xfId="41903"/>
    <cellStyle name="표준 11 3 3 12" xfId="45774"/>
    <cellStyle name="표준 11 3 3 13" xfId="49645"/>
    <cellStyle name="표준 11 3 3 14" xfId="53516"/>
    <cellStyle name="표준 11 3 3 2" xfId="6823"/>
    <cellStyle name="표준 11 3 3 3" xfId="10694"/>
    <cellStyle name="표준 11 3 3 4" xfId="14565"/>
    <cellStyle name="표준 11 3 3 5" xfId="18436"/>
    <cellStyle name="표준 11 3 3 6" xfId="22307"/>
    <cellStyle name="표준 11 3 3 7" xfId="26178"/>
    <cellStyle name="표준 11 3 3 8" xfId="30049"/>
    <cellStyle name="표준 11 3 3 9" xfId="33920"/>
    <cellStyle name="표준 11 3 4" xfId="4887"/>
    <cellStyle name="표준 11 3 5" xfId="8758"/>
    <cellStyle name="표준 11 3 6" xfId="12629"/>
    <cellStyle name="표준 11 3 7" xfId="16500"/>
    <cellStyle name="표준 11 3 8" xfId="20371"/>
    <cellStyle name="표준 11 3 9" xfId="24242"/>
    <cellStyle name="표준 11 4" xfId="1209"/>
    <cellStyle name="표준 11 4 10" xfId="32468"/>
    <cellStyle name="표준 11 4 11" xfId="36339"/>
    <cellStyle name="표준 11 4 12" xfId="40451"/>
    <cellStyle name="표준 11 4 13" xfId="44322"/>
    <cellStyle name="표준 11 4 14" xfId="48193"/>
    <cellStyle name="표준 11 4 15" xfId="52064"/>
    <cellStyle name="표준 11 4 2" xfId="3148"/>
    <cellStyle name="표준 11 4 2 10" xfId="38275"/>
    <cellStyle name="표준 11 4 2 11" xfId="42387"/>
    <cellStyle name="표준 11 4 2 12" xfId="46258"/>
    <cellStyle name="표준 11 4 2 13" xfId="50129"/>
    <cellStyle name="표준 11 4 2 14" xfId="54000"/>
    <cellStyle name="표준 11 4 2 2" xfId="7307"/>
    <cellStyle name="표준 11 4 2 3" xfId="11178"/>
    <cellStyle name="표준 11 4 2 4" xfId="15049"/>
    <cellStyle name="표준 11 4 2 5" xfId="18920"/>
    <cellStyle name="표준 11 4 2 6" xfId="22791"/>
    <cellStyle name="표준 11 4 2 7" xfId="26662"/>
    <cellStyle name="표준 11 4 2 8" xfId="30533"/>
    <cellStyle name="표준 11 4 2 9" xfId="34404"/>
    <cellStyle name="표준 11 4 3" xfId="5371"/>
    <cellStyle name="표준 11 4 4" xfId="9242"/>
    <cellStyle name="표준 11 4 5" xfId="13113"/>
    <cellStyle name="표준 11 4 6" xfId="16984"/>
    <cellStyle name="표준 11 4 7" xfId="20855"/>
    <cellStyle name="표준 11 4 8" xfId="24726"/>
    <cellStyle name="표준 11 4 9" xfId="28597"/>
    <cellStyle name="표준 11 5" xfId="2180"/>
    <cellStyle name="표준 11 5 10" xfId="37307"/>
    <cellStyle name="표준 11 5 11" xfId="41419"/>
    <cellStyle name="표준 11 5 12" xfId="45290"/>
    <cellStyle name="표준 11 5 13" xfId="49161"/>
    <cellStyle name="표준 11 5 14" xfId="53032"/>
    <cellStyle name="표준 11 5 2" xfId="6339"/>
    <cellStyle name="표준 11 5 3" xfId="10210"/>
    <cellStyle name="표준 11 5 4" xfId="14081"/>
    <cellStyle name="표준 11 5 5" xfId="17952"/>
    <cellStyle name="표준 11 5 6" xfId="21823"/>
    <cellStyle name="표준 11 5 7" xfId="25694"/>
    <cellStyle name="표준 11 5 8" xfId="29565"/>
    <cellStyle name="표준 11 5 9" xfId="33436"/>
    <cellStyle name="표준 11 6" xfId="3926"/>
    <cellStyle name="표준 11 7" xfId="4403"/>
    <cellStyle name="표준 11 8" xfId="8274"/>
    <cellStyle name="표준 11 9" xfId="12145"/>
    <cellStyle name="표준 117" xfId="3927"/>
    <cellStyle name="표준 118" xfId="3928"/>
    <cellStyle name="표준 119" xfId="3929"/>
    <cellStyle name="표준 12" xfId="277"/>
    <cellStyle name="표준 12 2" xfId="3930"/>
    <cellStyle name="표준 13" xfId="276"/>
    <cellStyle name="표준 13 10" xfId="19934"/>
    <cellStyle name="표준 13 11" xfId="23805"/>
    <cellStyle name="표준 13 12" xfId="27676"/>
    <cellStyle name="표준 13 13" xfId="31547"/>
    <cellStyle name="표준 13 14" xfId="35418"/>
    <cellStyle name="표준 13 15" xfId="39530"/>
    <cellStyle name="표준 13 16" xfId="43401"/>
    <cellStyle name="표준 13 17" xfId="47272"/>
    <cellStyle name="표준 13 18" xfId="51143"/>
    <cellStyle name="표준 13 2" xfId="766"/>
    <cellStyle name="표준 13 2 10" xfId="28160"/>
    <cellStyle name="표준 13 2 11" xfId="32031"/>
    <cellStyle name="표준 13 2 12" xfId="35902"/>
    <cellStyle name="표준 13 2 13" xfId="40014"/>
    <cellStyle name="표준 13 2 14" xfId="43885"/>
    <cellStyle name="표준 13 2 15" xfId="47756"/>
    <cellStyle name="표준 13 2 16" xfId="51627"/>
    <cellStyle name="표준 13 2 2" xfId="1740"/>
    <cellStyle name="표준 13 2 2 10" xfId="32999"/>
    <cellStyle name="표준 13 2 2 11" xfId="36870"/>
    <cellStyle name="표준 13 2 2 12" xfId="40982"/>
    <cellStyle name="표준 13 2 2 13" xfId="44853"/>
    <cellStyle name="표준 13 2 2 14" xfId="48724"/>
    <cellStyle name="표준 13 2 2 15" xfId="52595"/>
    <cellStyle name="표준 13 2 2 2" xfId="3679"/>
    <cellStyle name="표준 13 2 2 2 10" xfId="38806"/>
    <cellStyle name="표준 13 2 2 2 11" xfId="42918"/>
    <cellStyle name="표준 13 2 2 2 12" xfId="46789"/>
    <cellStyle name="표준 13 2 2 2 13" xfId="50660"/>
    <cellStyle name="표준 13 2 2 2 14" xfId="54531"/>
    <cellStyle name="표준 13 2 2 2 2" xfId="7838"/>
    <cellStyle name="표준 13 2 2 2 3" xfId="11709"/>
    <cellStyle name="표준 13 2 2 2 4" xfId="15580"/>
    <cellStyle name="표준 13 2 2 2 5" xfId="19451"/>
    <cellStyle name="표준 13 2 2 2 6" xfId="23322"/>
    <cellStyle name="표준 13 2 2 2 7" xfId="27193"/>
    <cellStyle name="표준 13 2 2 2 8" xfId="31064"/>
    <cellStyle name="표준 13 2 2 2 9" xfId="34935"/>
    <cellStyle name="표준 13 2 2 3" xfId="5902"/>
    <cellStyle name="표준 13 2 2 4" xfId="9773"/>
    <cellStyle name="표준 13 2 2 5" xfId="13644"/>
    <cellStyle name="표준 13 2 2 6" xfId="17515"/>
    <cellStyle name="표준 13 2 2 7" xfId="21386"/>
    <cellStyle name="표준 13 2 2 8" xfId="25257"/>
    <cellStyle name="표준 13 2 2 9" xfId="29128"/>
    <cellStyle name="표준 13 2 3" xfId="2711"/>
    <cellStyle name="표준 13 2 3 10" xfId="37838"/>
    <cellStyle name="표준 13 2 3 11" xfId="41950"/>
    <cellStyle name="표준 13 2 3 12" xfId="45821"/>
    <cellStyle name="표준 13 2 3 13" xfId="49692"/>
    <cellStyle name="표준 13 2 3 14" xfId="53563"/>
    <cellStyle name="표준 13 2 3 2" xfId="6870"/>
    <cellStyle name="표준 13 2 3 3" xfId="10741"/>
    <cellStyle name="표준 13 2 3 4" xfId="14612"/>
    <cellStyle name="표준 13 2 3 5" xfId="18483"/>
    <cellStyle name="표준 13 2 3 6" xfId="22354"/>
    <cellStyle name="표준 13 2 3 7" xfId="26225"/>
    <cellStyle name="표준 13 2 3 8" xfId="30096"/>
    <cellStyle name="표준 13 2 3 9" xfId="33967"/>
    <cellStyle name="표준 13 2 4" xfId="4934"/>
    <cellStyle name="표준 13 2 5" xfId="8805"/>
    <cellStyle name="표준 13 2 6" xfId="12676"/>
    <cellStyle name="표준 13 2 7" xfId="16547"/>
    <cellStyle name="표준 13 2 8" xfId="20418"/>
    <cellStyle name="표준 13 2 9" xfId="24289"/>
    <cellStyle name="표준 13 3" xfId="1256"/>
    <cellStyle name="표준 13 3 10" xfId="32515"/>
    <cellStyle name="표준 13 3 11" xfId="36386"/>
    <cellStyle name="표준 13 3 12" xfId="40498"/>
    <cellStyle name="표준 13 3 13" xfId="44369"/>
    <cellStyle name="표준 13 3 14" xfId="48240"/>
    <cellStyle name="표준 13 3 15" xfId="52111"/>
    <cellStyle name="표준 13 3 2" xfId="3195"/>
    <cellStyle name="표준 13 3 2 10" xfId="38322"/>
    <cellStyle name="표준 13 3 2 11" xfId="42434"/>
    <cellStyle name="표준 13 3 2 12" xfId="46305"/>
    <cellStyle name="표준 13 3 2 13" xfId="50176"/>
    <cellStyle name="표준 13 3 2 14" xfId="54047"/>
    <cellStyle name="표준 13 3 2 2" xfId="7354"/>
    <cellStyle name="표준 13 3 2 3" xfId="11225"/>
    <cellStyle name="표준 13 3 2 4" xfId="15096"/>
    <cellStyle name="표준 13 3 2 5" xfId="18967"/>
    <cellStyle name="표준 13 3 2 6" xfId="22838"/>
    <cellStyle name="표준 13 3 2 7" xfId="26709"/>
    <cellStyle name="표준 13 3 2 8" xfId="30580"/>
    <cellStyle name="표준 13 3 2 9" xfId="34451"/>
    <cellStyle name="표준 13 3 3" xfId="5418"/>
    <cellStyle name="표준 13 3 4" xfId="9289"/>
    <cellStyle name="표준 13 3 5" xfId="13160"/>
    <cellStyle name="표준 13 3 6" xfId="17031"/>
    <cellStyle name="표준 13 3 7" xfId="20902"/>
    <cellStyle name="표준 13 3 8" xfId="24773"/>
    <cellStyle name="표준 13 3 9" xfId="28644"/>
    <cellStyle name="표준 13 4" xfId="2227"/>
    <cellStyle name="표준 13 4 10" xfId="37354"/>
    <cellStyle name="표준 13 4 11" xfId="41466"/>
    <cellStyle name="표준 13 4 12" xfId="45337"/>
    <cellStyle name="표준 13 4 13" xfId="49208"/>
    <cellStyle name="표준 13 4 14" xfId="53079"/>
    <cellStyle name="표준 13 4 2" xfId="6386"/>
    <cellStyle name="표준 13 4 3" xfId="10257"/>
    <cellStyle name="표준 13 4 4" xfId="14128"/>
    <cellStyle name="표준 13 4 5" xfId="17999"/>
    <cellStyle name="표준 13 4 6" xfId="21870"/>
    <cellStyle name="표준 13 4 7" xfId="25741"/>
    <cellStyle name="표준 13 4 8" xfId="29612"/>
    <cellStyle name="표준 13 4 9" xfId="33483"/>
    <cellStyle name="표준 13 5" xfId="3931"/>
    <cellStyle name="표준 13 6" xfId="4450"/>
    <cellStyle name="표준 13 7" xfId="8321"/>
    <cellStyle name="표준 13 8" xfId="12192"/>
    <cellStyle name="표준 13 9" xfId="16063"/>
    <cellStyle name="표준 14" xfId="522"/>
    <cellStyle name="표준 14 2" xfId="3932"/>
    <cellStyle name="표준 15" xfId="521"/>
    <cellStyle name="표준 15 10" xfId="24047"/>
    <cellStyle name="표준 15 11" xfId="27918"/>
    <cellStyle name="표준 15 12" xfId="31789"/>
    <cellStyle name="표준 15 13" xfId="35660"/>
    <cellStyle name="표준 15 14" xfId="39772"/>
    <cellStyle name="표준 15 15" xfId="43643"/>
    <cellStyle name="표준 15 16" xfId="47514"/>
    <cellStyle name="표준 15 17" xfId="51385"/>
    <cellStyle name="표준 15 2" xfId="1498"/>
    <cellStyle name="표준 15 2 10" xfId="32757"/>
    <cellStyle name="표준 15 2 11" xfId="36628"/>
    <cellStyle name="표준 15 2 12" xfId="40740"/>
    <cellStyle name="표준 15 2 13" xfId="44611"/>
    <cellStyle name="표준 15 2 14" xfId="48482"/>
    <cellStyle name="표준 15 2 15" xfId="52353"/>
    <cellStyle name="표준 15 2 2" xfId="3437"/>
    <cellStyle name="표준 15 2 2 10" xfId="38564"/>
    <cellStyle name="표준 15 2 2 11" xfId="42676"/>
    <cellStyle name="표준 15 2 2 12" xfId="46547"/>
    <cellStyle name="표준 15 2 2 13" xfId="50418"/>
    <cellStyle name="표준 15 2 2 14" xfId="54289"/>
    <cellStyle name="표준 15 2 2 2" xfId="7596"/>
    <cellStyle name="표준 15 2 2 3" xfId="11467"/>
    <cellStyle name="표준 15 2 2 4" xfId="15338"/>
    <cellStyle name="표준 15 2 2 5" xfId="19209"/>
    <cellStyle name="표준 15 2 2 6" xfId="23080"/>
    <cellStyle name="표준 15 2 2 7" xfId="26951"/>
    <cellStyle name="표준 15 2 2 8" xfId="30822"/>
    <cellStyle name="표준 15 2 2 9" xfId="34693"/>
    <cellStyle name="표준 15 2 3" xfId="5660"/>
    <cellStyle name="표준 15 2 4" xfId="9531"/>
    <cellStyle name="표준 15 2 5" xfId="13402"/>
    <cellStyle name="표준 15 2 6" xfId="17273"/>
    <cellStyle name="표준 15 2 7" xfId="21144"/>
    <cellStyle name="표준 15 2 8" xfId="25015"/>
    <cellStyle name="표준 15 2 9" xfId="28886"/>
    <cellStyle name="표준 15 3" xfId="2469"/>
    <cellStyle name="표준 15 3 10" xfId="37596"/>
    <cellStyle name="표준 15 3 11" xfId="41708"/>
    <cellStyle name="표준 15 3 12" xfId="45579"/>
    <cellStyle name="표준 15 3 13" xfId="49450"/>
    <cellStyle name="표준 15 3 14" xfId="53321"/>
    <cellStyle name="표준 15 3 2" xfId="6628"/>
    <cellStyle name="표준 15 3 3" xfId="10499"/>
    <cellStyle name="표준 15 3 4" xfId="14370"/>
    <cellStyle name="표준 15 3 5" xfId="18241"/>
    <cellStyle name="표준 15 3 6" xfId="22112"/>
    <cellStyle name="표준 15 3 7" xfId="25983"/>
    <cellStyle name="표준 15 3 8" xfId="29854"/>
    <cellStyle name="표준 15 3 9" xfId="33725"/>
    <cellStyle name="표준 15 4" xfId="3933"/>
    <cellStyle name="표준 15 5" xfId="4692"/>
    <cellStyle name="표준 15 6" xfId="8563"/>
    <cellStyle name="표준 15 7" xfId="12434"/>
    <cellStyle name="표준 15 8" xfId="16305"/>
    <cellStyle name="표준 15 9" xfId="20176"/>
    <cellStyle name="표준 16" xfId="1010"/>
    <cellStyle name="표준 16 2" xfId="3934"/>
    <cellStyle name="표준 17" xfId="1012"/>
    <cellStyle name="표준 17 2" xfId="3935"/>
    <cellStyle name="표준 18" xfId="1011"/>
    <cellStyle name="표준 18 10" xfId="28402"/>
    <cellStyle name="표준 18 11" xfId="32273"/>
    <cellStyle name="표준 18 12" xfId="36144"/>
    <cellStyle name="표준 18 13" xfId="40256"/>
    <cellStyle name="표준 18 14" xfId="44127"/>
    <cellStyle name="표준 18 15" xfId="47998"/>
    <cellStyle name="표준 18 16" xfId="51869"/>
    <cellStyle name="표준 18 2" xfId="2953"/>
    <cellStyle name="표준 18 2 10" xfId="38080"/>
    <cellStyle name="표준 18 2 11" xfId="42192"/>
    <cellStyle name="표준 18 2 12" xfId="46063"/>
    <cellStyle name="표준 18 2 13" xfId="49934"/>
    <cellStyle name="표준 18 2 14" xfId="53805"/>
    <cellStyle name="표준 18 2 2" xfId="7112"/>
    <cellStyle name="표준 18 2 3" xfId="10983"/>
    <cellStyle name="표준 18 2 4" xfId="14854"/>
    <cellStyle name="표준 18 2 5" xfId="18725"/>
    <cellStyle name="표준 18 2 6" xfId="22596"/>
    <cellStyle name="표준 18 2 7" xfId="26467"/>
    <cellStyle name="표준 18 2 8" xfId="30338"/>
    <cellStyle name="표준 18 2 9" xfId="34209"/>
    <cellStyle name="표준 18 3" xfId="3936"/>
    <cellStyle name="표준 18 4" xfId="5176"/>
    <cellStyle name="표준 18 5" xfId="9047"/>
    <cellStyle name="표준 18 6" xfId="12918"/>
    <cellStyle name="표준 18 7" xfId="16789"/>
    <cellStyle name="표준 18 8" xfId="20660"/>
    <cellStyle name="표준 18 9" xfId="24531"/>
    <cellStyle name="표준 19" xfId="1983"/>
    <cellStyle name="표준 19 2" xfId="3937"/>
    <cellStyle name="표준 2" xfId="17"/>
    <cellStyle name="표준 2 2" xfId="6"/>
    <cellStyle name="표준 2 2 2" xfId="3939"/>
    <cellStyle name="표준 2 3" xfId="31"/>
    <cellStyle name="표준 2 3 2" xfId="3940"/>
    <cellStyle name="표준 2 4" xfId="3938"/>
    <cellStyle name="표준 2 5" xfId="54775"/>
    <cellStyle name="표준 20" xfId="1982"/>
    <cellStyle name="표준 20 10" xfId="17757"/>
    <cellStyle name="표준 20 11" xfId="21628"/>
    <cellStyle name="표준 20 12" xfId="25499"/>
    <cellStyle name="표준 20 13" xfId="29370"/>
    <cellStyle name="표준 20 14" xfId="33241"/>
    <cellStyle name="표준 20 15" xfId="37112"/>
    <cellStyle name="표준 20 16" xfId="41224"/>
    <cellStyle name="표준 20 17" xfId="45095"/>
    <cellStyle name="표준 20 18" xfId="48966"/>
    <cellStyle name="표준 20 19" xfId="52837"/>
    <cellStyle name="표준 20 2" xfId="3942"/>
    <cellStyle name="표준 20 3" xfId="3943"/>
    <cellStyle name="표준 20 4" xfId="3944"/>
    <cellStyle name="표준 20 5" xfId="3945"/>
    <cellStyle name="표준 20 6" xfId="3941"/>
    <cellStyle name="표준 20 7" xfId="6144"/>
    <cellStyle name="표준 20 8" xfId="10015"/>
    <cellStyle name="표준 20 9" xfId="13886"/>
    <cellStyle name="표준 21" xfId="3946"/>
    <cellStyle name="표준 21 2" xfId="3947"/>
    <cellStyle name="표준 21 3" xfId="3948"/>
    <cellStyle name="표준 21 4" xfId="3949"/>
    <cellStyle name="표준 21 5" xfId="3950"/>
    <cellStyle name="표준 22" xfId="3951"/>
    <cellStyle name="표준 22 2" xfId="3952"/>
    <cellStyle name="표준 22 3" xfId="3953"/>
    <cellStyle name="표준 22 4" xfId="3954"/>
    <cellStyle name="표준 22 5" xfId="3955"/>
    <cellStyle name="표준 23" xfId="3956"/>
    <cellStyle name="표준 24" xfId="3957"/>
    <cellStyle name="표준 25" xfId="3958"/>
    <cellStyle name="표준 256" xfId="3959"/>
    <cellStyle name="표준 257" xfId="3960"/>
    <cellStyle name="표준 258" xfId="3961"/>
    <cellStyle name="표준 259" xfId="3962"/>
    <cellStyle name="표준 26" xfId="3963"/>
    <cellStyle name="표준 260" xfId="3964"/>
    <cellStyle name="표준 261" xfId="3965"/>
    <cellStyle name="표준 262" xfId="3966"/>
    <cellStyle name="표준 263" xfId="3967"/>
    <cellStyle name="표준 264" xfId="3968"/>
    <cellStyle name="표준 265" xfId="3969"/>
    <cellStyle name="표준 266" xfId="3970"/>
    <cellStyle name="표준 267" xfId="3971"/>
    <cellStyle name="표준 268" xfId="3972"/>
    <cellStyle name="표준 269" xfId="3973"/>
    <cellStyle name="표준 27" xfId="3974"/>
    <cellStyle name="표준 270" xfId="3975"/>
    <cellStyle name="표준 271" xfId="3976"/>
    <cellStyle name="표준 272" xfId="3977"/>
    <cellStyle name="표준 273" xfId="3978"/>
    <cellStyle name="표준 274" xfId="3979"/>
    <cellStyle name="표준 275" xfId="3980"/>
    <cellStyle name="표준 276" xfId="3981"/>
    <cellStyle name="표준 277" xfId="3982"/>
    <cellStyle name="표준 278" xfId="3983"/>
    <cellStyle name="표준 279" xfId="3984"/>
    <cellStyle name="표준 28" xfId="3985"/>
    <cellStyle name="표준 280" xfId="3986"/>
    <cellStyle name="표준 281" xfId="3987"/>
    <cellStyle name="표준 282" xfId="3988"/>
    <cellStyle name="표준 283" xfId="3989"/>
    <cellStyle name="표준 284" xfId="3990"/>
    <cellStyle name="표준 285" xfId="3991"/>
    <cellStyle name="표준 286" xfId="3992"/>
    <cellStyle name="표준 287" xfId="3993"/>
    <cellStyle name="표준 288" xfId="3994"/>
    <cellStyle name="표준 289" xfId="3995"/>
    <cellStyle name="표준 29" xfId="3996"/>
    <cellStyle name="표준 290" xfId="3997"/>
    <cellStyle name="표준 291" xfId="3998"/>
    <cellStyle name="표준 292" xfId="3999"/>
    <cellStyle name="표준 293" xfId="4000"/>
    <cellStyle name="표준 294" xfId="4001"/>
    <cellStyle name="표준 295" xfId="4002"/>
    <cellStyle name="표준 296" xfId="4003"/>
    <cellStyle name="표준 297" xfId="4004"/>
    <cellStyle name="표준 298" xfId="4005"/>
    <cellStyle name="표준 299" xfId="4006"/>
    <cellStyle name="표준 3" xfId="7"/>
    <cellStyle name="표준 3 2" xfId="18"/>
    <cellStyle name="표준 3 3" xfId="4007"/>
    <cellStyle name="표준 30" xfId="4008"/>
    <cellStyle name="표준 300" xfId="4009"/>
    <cellStyle name="표준 301" xfId="4010"/>
    <cellStyle name="표준 302" xfId="4011"/>
    <cellStyle name="표준 303" xfId="4012"/>
    <cellStyle name="표준 304" xfId="4013"/>
    <cellStyle name="표준 305" xfId="4014"/>
    <cellStyle name="표준 306" xfId="4015"/>
    <cellStyle name="표준 307" xfId="4016"/>
    <cellStyle name="표준 308" xfId="4017"/>
    <cellStyle name="표준 309" xfId="4018"/>
    <cellStyle name="표준 31" xfId="4019"/>
    <cellStyle name="표준 310" xfId="4020"/>
    <cellStyle name="표준 311" xfId="4021"/>
    <cellStyle name="표준 312" xfId="4022"/>
    <cellStyle name="표준 313" xfId="4023"/>
    <cellStyle name="표준 314" xfId="4024"/>
    <cellStyle name="표준 315" xfId="4025"/>
    <cellStyle name="표준 316" xfId="4026"/>
    <cellStyle name="표준 317" xfId="4027"/>
    <cellStyle name="표준 318" xfId="4028"/>
    <cellStyle name="표준 319" xfId="4029"/>
    <cellStyle name="표준 32" xfId="4030"/>
    <cellStyle name="표준 320" xfId="4031"/>
    <cellStyle name="표준 321" xfId="4032"/>
    <cellStyle name="표준 322" xfId="4033"/>
    <cellStyle name="표준 323" xfId="4034"/>
    <cellStyle name="표준 324" xfId="4035"/>
    <cellStyle name="표준 325" xfId="4036"/>
    <cellStyle name="표준 326" xfId="4037"/>
    <cellStyle name="표준 327" xfId="4038"/>
    <cellStyle name="표준 328" xfId="4039"/>
    <cellStyle name="표준 329" xfId="4040"/>
    <cellStyle name="표준 33" xfId="4041"/>
    <cellStyle name="표준 330" xfId="4042"/>
    <cellStyle name="표준 331" xfId="4043"/>
    <cellStyle name="표준 332" xfId="4044"/>
    <cellStyle name="표준 333" xfId="4045"/>
    <cellStyle name="표준 334" xfId="4046"/>
    <cellStyle name="표준 335" xfId="4047"/>
    <cellStyle name="표준 336" xfId="4048"/>
    <cellStyle name="표준 337" xfId="4049"/>
    <cellStyle name="표준 338" xfId="4050"/>
    <cellStyle name="표준 339" xfId="4051"/>
    <cellStyle name="표준 34" xfId="4052"/>
    <cellStyle name="표준 340" xfId="4053"/>
    <cellStyle name="표준 341" xfId="4054"/>
    <cellStyle name="표준 342" xfId="4055"/>
    <cellStyle name="표준 343" xfId="4056"/>
    <cellStyle name="표준 344" xfId="4057"/>
    <cellStyle name="표준 345" xfId="4058"/>
    <cellStyle name="표준 346" xfId="4059"/>
    <cellStyle name="표준 347" xfId="4060"/>
    <cellStyle name="표준 348" xfId="4061"/>
    <cellStyle name="표준 349" xfId="4062"/>
    <cellStyle name="표준 35" xfId="4063"/>
    <cellStyle name="표준 350" xfId="4064"/>
    <cellStyle name="표준 351" xfId="4065"/>
    <cellStyle name="표준 352" xfId="4066"/>
    <cellStyle name="표준 353" xfId="4067"/>
    <cellStyle name="표준 354" xfId="4068"/>
    <cellStyle name="표준 355" xfId="4069"/>
    <cellStyle name="표준 36" xfId="4070"/>
    <cellStyle name="표준 37" xfId="4071"/>
    <cellStyle name="표준 38" xfId="4072"/>
    <cellStyle name="표준 38 2" xfId="4073"/>
    <cellStyle name="표준 38 3" xfId="4074"/>
    <cellStyle name="표준 38 4" xfId="4075"/>
    <cellStyle name="표준 39" xfId="4076"/>
    <cellStyle name="표준 39 2" xfId="4077"/>
    <cellStyle name="표준 39 3" xfId="4078"/>
    <cellStyle name="표준 39 4" xfId="4079"/>
    <cellStyle name="표준 4" xfId="19"/>
    <cellStyle name="표준 4 2" xfId="4080"/>
    <cellStyle name="표준 40" xfId="4081"/>
    <cellStyle name="표준 40 2" xfId="4082"/>
    <cellStyle name="표준 40 3" xfId="4083"/>
    <cellStyle name="표준 40 4" xfId="4084"/>
    <cellStyle name="표준 41" xfId="4085"/>
    <cellStyle name="표준 41 2" xfId="4086"/>
    <cellStyle name="표준 41 3" xfId="4087"/>
    <cellStyle name="표준 41 4" xfId="4088"/>
    <cellStyle name="표준 42" xfId="4089"/>
    <cellStyle name="표준 42 2" xfId="4090"/>
    <cellStyle name="표준 42 3" xfId="4091"/>
    <cellStyle name="표준 42 4" xfId="4092"/>
    <cellStyle name="표준 43" xfId="4093"/>
    <cellStyle name="표준 44" xfId="4094"/>
    <cellStyle name="표준 44 2" xfId="4095"/>
    <cellStyle name="표준 44 3" xfId="4096"/>
    <cellStyle name="표준 44 4" xfId="4097"/>
    <cellStyle name="표준 45" xfId="4098"/>
    <cellStyle name="표준 45 2" xfId="4099"/>
    <cellStyle name="표준 45 3" xfId="4100"/>
    <cellStyle name="표준 45 4" xfId="4101"/>
    <cellStyle name="표준 46" xfId="4102"/>
    <cellStyle name="표준 46 2" xfId="4103"/>
    <cellStyle name="표준 46 3" xfId="4104"/>
    <cellStyle name="표준 46 4" xfId="4105"/>
    <cellStyle name="표준 47" xfId="4106"/>
    <cellStyle name="표준 47 2" xfId="4107"/>
    <cellStyle name="표준 47 3" xfId="4108"/>
    <cellStyle name="표준 47 4" xfId="4109"/>
    <cellStyle name="표준 48" xfId="4110"/>
    <cellStyle name="표준 48 2" xfId="4111"/>
    <cellStyle name="표준 48 3" xfId="4112"/>
    <cellStyle name="표준 48 4" xfId="4113"/>
    <cellStyle name="표준 49" xfId="4114"/>
    <cellStyle name="표준 49 2" xfId="4115"/>
    <cellStyle name="표준 49 3" xfId="4116"/>
    <cellStyle name="표준 49 4" xfId="4117"/>
    <cellStyle name="표준 5" xfId="11"/>
    <cellStyle name="표준 5 2" xfId="4118"/>
    <cellStyle name="표준 50" xfId="4119"/>
    <cellStyle name="표준 50 2" xfId="4120"/>
    <cellStyle name="표준 50 3" xfId="4121"/>
    <cellStyle name="표준 50 4" xfId="4122"/>
    <cellStyle name="표준 51" xfId="4123"/>
    <cellStyle name="표준 51 2" xfId="4124"/>
    <cellStyle name="표준 51 3" xfId="4125"/>
    <cellStyle name="표준 51 4" xfId="4126"/>
    <cellStyle name="표준 52" xfId="4127"/>
    <cellStyle name="표준 52 2" xfId="4128"/>
    <cellStyle name="표준 52 3" xfId="4129"/>
    <cellStyle name="표준 52 4" xfId="4130"/>
    <cellStyle name="표준 53" xfId="4131"/>
    <cellStyle name="표준 53 2" xfId="4132"/>
    <cellStyle name="표준 53 3" xfId="4133"/>
    <cellStyle name="표준 53 4" xfId="4134"/>
    <cellStyle name="표준 54" xfId="4135"/>
    <cellStyle name="표준 54 2" xfId="4136"/>
    <cellStyle name="표준 54 3" xfId="4137"/>
    <cellStyle name="표준 54 4" xfId="4138"/>
    <cellStyle name="표준 55" xfId="4139"/>
    <cellStyle name="표준 55 2" xfId="4140"/>
    <cellStyle name="표준 55 3" xfId="4141"/>
    <cellStyle name="표준 55 4" xfId="4142"/>
    <cellStyle name="표준 56" xfId="4143"/>
    <cellStyle name="표준 56 2" xfId="4144"/>
    <cellStyle name="표준 56 3" xfId="4145"/>
    <cellStyle name="표준 56 4" xfId="4146"/>
    <cellStyle name="표준 57" xfId="4147"/>
    <cellStyle name="표준 57 2" xfId="4148"/>
    <cellStyle name="표준 57 3" xfId="4149"/>
    <cellStyle name="표준 57 4" xfId="4150"/>
    <cellStyle name="표준 58" xfId="4151"/>
    <cellStyle name="표준 58 2" xfId="4152"/>
    <cellStyle name="표준 58 3" xfId="4153"/>
    <cellStyle name="표준 58 4" xfId="4154"/>
    <cellStyle name="표준 59" xfId="4155"/>
    <cellStyle name="표준 59 2" xfId="4156"/>
    <cellStyle name="표준 59 3" xfId="4157"/>
    <cellStyle name="표준 59 4" xfId="4158"/>
    <cellStyle name="표준 6" xfId="23"/>
    <cellStyle name="표준 6 10" xfId="76"/>
    <cellStyle name="표준 6 11" xfId="127"/>
    <cellStyle name="표준 6 11 10" xfId="15915"/>
    <cellStyle name="표준 6 11 11" xfId="19786"/>
    <cellStyle name="표준 6 11 12" xfId="23657"/>
    <cellStyle name="표준 6 11 13" xfId="27528"/>
    <cellStyle name="표준 6 11 14" xfId="31399"/>
    <cellStyle name="표준 6 11 15" xfId="35270"/>
    <cellStyle name="표준 6 11 16" xfId="39141"/>
    <cellStyle name="표준 6 11 17" xfId="39382"/>
    <cellStyle name="표준 6 11 18" xfId="43253"/>
    <cellStyle name="표준 6 11 19" xfId="47124"/>
    <cellStyle name="표준 6 11 2" xfId="225"/>
    <cellStyle name="표준 6 11 2 10" xfId="19883"/>
    <cellStyle name="표준 6 11 2 11" xfId="23754"/>
    <cellStyle name="표준 6 11 2 12" xfId="27625"/>
    <cellStyle name="표준 6 11 2 13" xfId="31496"/>
    <cellStyle name="표준 6 11 2 14" xfId="35367"/>
    <cellStyle name="표준 6 11 2 15" xfId="39238"/>
    <cellStyle name="표준 6 11 2 16" xfId="39479"/>
    <cellStyle name="표준 6 11 2 17" xfId="43350"/>
    <cellStyle name="표준 6 11 2 18" xfId="47221"/>
    <cellStyle name="표준 6 11 2 19" xfId="51092"/>
    <cellStyle name="표준 6 11 2 2" xfId="470"/>
    <cellStyle name="표준 6 11 2 2 10" xfId="23996"/>
    <cellStyle name="표준 6 11 2 2 11" xfId="27867"/>
    <cellStyle name="표준 6 11 2 2 12" xfId="31738"/>
    <cellStyle name="표준 6 11 2 2 13" xfId="35609"/>
    <cellStyle name="표준 6 11 2 2 14" xfId="39721"/>
    <cellStyle name="표준 6 11 2 2 15" xfId="43592"/>
    <cellStyle name="표준 6 11 2 2 16" xfId="47463"/>
    <cellStyle name="표준 6 11 2 2 17" xfId="51334"/>
    <cellStyle name="표준 6 11 2 2 2" xfId="957"/>
    <cellStyle name="표준 6 11 2 2 2 10" xfId="28351"/>
    <cellStyle name="표준 6 11 2 2 2 11" xfId="32222"/>
    <cellStyle name="표준 6 11 2 2 2 12" xfId="36093"/>
    <cellStyle name="표준 6 11 2 2 2 13" xfId="40205"/>
    <cellStyle name="표준 6 11 2 2 2 14" xfId="44076"/>
    <cellStyle name="표준 6 11 2 2 2 15" xfId="47947"/>
    <cellStyle name="표준 6 11 2 2 2 16" xfId="51818"/>
    <cellStyle name="표준 6 11 2 2 2 2" xfId="1931"/>
    <cellStyle name="표준 6 11 2 2 2 2 10" xfId="33190"/>
    <cellStyle name="표준 6 11 2 2 2 2 11" xfId="37061"/>
    <cellStyle name="표준 6 11 2 2 2 2 12" xfId="41173"/>
    <cellStyle name="표준 6 11 2 2 2 2 13" xfId="45044"/>
    <cellStyle name="표준 6 11 2 2 2 2 14" xfId="48915"/>
    <cellStyle name="표준 6 11 2 2 2 2 15" xfId="52786"/>
    <cellStyle name="표준 6 11 2 2 2 2 2" xfId="3870"/>
    <cellStyle name="표준 6 11 2 2 2 2 2 10" xfId="38997"/>
    <cellStyle name="표준 6 11 2 2 2 2 2 11" xfId="43109"/>
    <cellStyle name="표준 6 11 2 2 2 2 2 12" xfId="46980"/>
    <cellStyle name="표준 6 11 2 2 2 2 2 13" xfId="50851"/>
    <cellStyle name="표준 6 11 2 2 2 2 2 14" xfId="54722"/>
    <cellStyle name="표준 6 11 2 2 2 2 2 2" xfId="8029"/>
    <cellStyle name="표준 6 11 2 2 2 2 2 3" xfId="11900"/>
    <cellStyle name="표준 6 11 2 2 2 2 2 4" xfId="15771"/>
    <cellStyle name="표준 6 11 2 2 2 2 2 5" xfId="19642"/>
    <cellStyle name="표준 6 11 2 2 2 2 2 6" xfId="23513"/>
    <cellStyle name="표준 6 11 2 2 2 2 2 7" xfId="27384"/>
    <cellStyle name="표준 6 11 2 2 2 2 2 8" xfId="31255"/>
    <cellStyle name="표준 6 11 2 2 2 2 2 9" xfId="35126"/>
    <cellStyle name="표준 6 11 2 2 2 2 3" xfId="6093"/>
    <cellStyle name="표준 6 11 2 2 2 2 4" xfId="9964"/>
    <cellStyle name="표준 6 11 2 2 2 2 5" xfId="13835"/>
    <cellStyle name="표준 6 11 2 2 2 2 6" xfId="17706"/>
    <cellStyle name="표준 6 11 2 2 2 2 7" xfId="21577"/>
    <cellStyle name="표준 6 11 2 2 2 2 8" xfId="25448"/>
    <cellStyle name="표준 6 11 2 2 2 2 9" xfId="29319"/>
    <cellStyle name="표준 6 11 2 2 2 3" xfId="2902"/>
    <cellStyle name="표준 6 11 2 2 2 3 10" xfId="38029"/>
    <cellStyle name="표준 6 11 2 2 2 3 11" xfId="42141"/>
    <cellStyle name="표준 6 11 2 2 2 3 12" xfId="46012"/>
    <cellStyle name="표준 6 11 2 2 2 3 13" xfId="49883"/>
    <cellStyle name="표준 6 11 2 2 2 3 14" xfId="53754"/>
    <cellStyle name="표준 6 11 2 2 2 3 2" xfId="7061"/>
    <cellStyle name="표준 6 11 2 2 2 3 3" xfId="10932"/>
    <cellStyle name="표준 6 11 2 2 2 3 4" xfId="14803"/>
    <cellStyle name="표준 6 11 2 2 2 3 5" xfId="18674"/>
    <cellStyle name="표준 6 11 2 2 2 3 6" xfId="22545"/>
    <cellStyle name="표준 6 11 2 2 2 3 7" xfId="26416"/>
    <cellStyle name="표준 6 11 2 2 2 3 8" xfId="30287"/>
    <cellStyle name="표준 6 11 2 2 2 3 9" xfId="34158"/>
    <cellStyle name="표준 6 11 2 2 2 4" xfId="5125"/>
    <cellStyle name="표준 6 11 2 2 2 5" xfId="8996"/>
    <cellStyle name="표준 6 11 2 2 2 6" xfId="12867"/>
    <cellStyle name="표준 6 11 2 2 2 7" xfId="16738"/>
    <cellStyle name="표준 6 11 2 2 2 8" xfId="20609"/>
    <cellStyle name="표준 6 11 2 2 2 9" xfId="24480"/>
    <cellStyle name="표준 6 11 2 2 3" xfId="1447"/>
    <cellStyle name="표준 6 11 2 2 3 10" xfId="32706"/>
    <cellStyle name="표준 6 11 2 2 3 11" xfId="36577"/>
    <cellStyle name="표준 6 11 2 2 3 12" xfId="40689"/>
    <cellStyle name="표준 6 11 2 2 3 13" xfId="44560"/>
    <cellStyle name="표준 6 11 2 2 3 14" xfId="48431"/>
    <cellStyle name="표준 6 11 2 2 3 15" xfId="52302"/>
    <cellStyle name="표준 6 11 2 2 3 2" xfId="3386"/>
    <cellStyle name="표준 6 11 2 2 3 2 10" xfId="38513"/>
    <cellStyle name="표준 6 11 2 2 3 2 11" xfId="42625"/>
    <cellStyle name="표준 6 11 2 2 3 2 12" xfId="46496"/>
    <cellStyle name="표준 6 11 2 2 3 2 13" xfId="50367"/>
    <cellStyle name="표준 6 11 2 2 3 2 14" xfId="54238"/>
    <cellStyle name="표준 6 11 2 2 3 2 2" xfId="7545"/>
    <cellStyle name="표준 6 11 2 2 3 2 3" xfId="11416"/>
    <cellStyle name="표준 6 11 2 2 3 2 4" xfId="15287"/>
    <cellStyle name="표준 6 11 2 2 3 2 5" xfId="19158"/>
    <cellStyle name="표준 6 11 2 2 3 2 6" xfId="23029"/>
    <cellStyle name="표준 6 11 2 2 3 2 7" xfId="26900"/>
    <cellStyle name="표준 6 11 2 2 3 2 8" xfId="30771"/>
    <cellStyle name="표준 6 11 2 2 3 2 9" xfId="34642"/>
    <cellStyle name="표준 6 11 2 2 3 3" xfId="5609"/>
    <cellStyle name="표준 6 11 2 2 3 4" xfId="9480"/>
    <cellStyle name="표준 6 11 2 2 3 5" xfId="13351"/>
    <cellStyle name="표준 6 11 2 2 3 6" xfId="17222"/>
    <cellStyle name="표준 6 11 2 2 3 7" xfId="21093"/>
    <cellStyle name="표준 6 11 2 2 3 8" xfId="24964"/>
    <cellStyle name="표준 6 11 2 2 3 9" xfId="28835"/>
    <cellStyle name="표준 6 11 2 2 4" xfId="2418"/>
    <cellStyle name="표준 6 11 2 2 4 10" xfId="37545"/>
    <cellStyle name="표준 6 11 2 2 4 11" xfId="41657"/>
    <cellStyle name="표준 6 11 2 2 4 12" xfId="45528"/>
    <cellStyle name="표준 6 11 2 2 4 13" xfId="49399"/>
    <cellStyle name="표준 6 11 2 2 4 14" xfId="53270"/>
    <cellStyle name="표준 6 11 2 2 4 2" xfId="6577"/>
    <cellStyle name="표준 6 11 2 2 4 3" xfId="10448"/>
    <cellStyle name="표준 6 11 2 2 4 4" xfId="14319"/>
    <cellStyle name="표준 6 11 2 2 4 5" xfId="18190"/>
    <cellStyle name="표준 6 11 2 2 4 6" xfId="22061"/>
    <cellStyle name="표준 6 11 2 2 4 7" xfId="25932"/>
    <cellStyle name="표준 6 11 2 2 4 8" xfId="29803"/>
    <cellStyle name="표준 6 11 2 2 4 9" xfId="33674"/>
    <cellStyle name="표준 6 11 2 2 5" xfId="4641"/>
    <cellStyle name="표준 6 11 2 2 6" xfId="8512"/>
    <cellStyle name="표준 6 11 2 2 7" xfId="12383"/>
    <cellStyle name="표준 6 11 2 2 8" xfId="16254"/>
    <cellStyle name="표준 6 11 2 2 9" xfId="20125"/>
    <cellStyle name="표준 6 11 2 3" xfId="715"/>
    <cellStyle name="표준 6 11 2 3 10" xfId="28109"/>
    <cellStyle name="표준 6 11 2 3 11" xfId="31980"/>
    <cellStyle name="표준 6 11 2 3 12" xfId="35851"/>
    <cellStyle name="표준 6 11 2 3 13" xfId="39963"/>
    <cellStyle name="표준 6 11 2 3 14" xfId="43834"/>
    <cellStyle name="표준 6 11 2 3 15" xfId="47705"/>
    <cellStyle name="표준 6 11 2 3 16" xfId="51576"/>
    <cellStyle name="표준 6 11 2 3 2" xfId="1689"/>
    <cellStyle name="표준 6 11 2 3 2 10" xfId="32948"/>
    <cellStyle name="표준 6 11 2 3 2 11" xfId="36819"/>
    <cellStyle name="표준 6 11 2 3 2 12" xfId="40931"/>
    <cellStyle name="표준 6 11 2 3 2 13" xfId="44802"/>
    <cellStyle name="표준 6 11 2 3 2 14" xfId="48673"/>
    <cellStyle name="표준 6 11 2 3 2 15" xfId="52544"/>
    <cellStyle name="표준 6 11 2 3 2 2" xfId="3628"/>
    <cellStyle name="표준 6 11 2 3 2 2 10" xfId="38755"/>
    <cellStyle name="표준 6 11 2 3 2 2 11" xfId="42867"/>
    <cellStyle name="표준 6 11 2 3 2 2 12" xfId="46738"/>
    <cellStyle name="표준 6 11 2 3 2 2 13" xfId="50609"/>
    <cellStyle name="표준 6 11 2 3 2 2 14" xfId="54480"/>
    <cellStyle name="표준 6 11 2 3 2 2 2" xfId="7787"/>
    <cellStyle name="표준 6 11 2 3 2 2 3" xfId="11658"/>
    <cellStyle name="표준 6 11 2 3 2 2 4" xfId="15529"/>
    <cellStyle name="표준 6 11 2 3 2 2 5" xfId="19400"/>
    <cellStyle name="표준 6 11 2 3 2 2 6" xfId="23271"/>
    <cellStyle name="표준 6 11 2 3 2 2 7" xfId="27142"/>
    <cellStyle name="표준 6 11 2 3 2 2 8" xfId="31013"/>
    <cellStyle name="표준 6 11 2 3 2 2 9" xfId="34884"/>
    <cellStyle name="표준 6 11 2 3 2 3" xfId="5851"/>
    <cellStyle name="표준 6 11 2 3 2 4" xfId="9722"/>
    <cellStyle name="표준 6 11 2 3 2 5" xfId="13593"/>
    <cellStyle name="표준 6 11 2 3 2 6" xfId="17464"/>
    <cellStyle name="표준 6 11 2 3 2 7" xfId="21335"/>
    <cellStyle name="표준 6 11 2 3 2 8" xfId="25206"/>
    <cellStyle name="표준 6 11 2 3 2 9" xfId="29077"/>
    <cellStyle name="표준 6 11 2 3 3" xfId="2660"/>
    <cellStyle name="표준 6 11 2 3 3 10" xfId="37787"/>
    <cellStyle name="표준 6 11 2 3 3 11" xfId="41899"/>
    <cellStyle name="표준 6 11 2 3 3 12" xfId="45770"/>
    <cellStyle name="표준 6 11 2 3 3 13" xfId="49641"/>
    <cellStyle name="표준 6 11 2 3 3 14" xfId="53512"/>
    <cellStyle name="표준 6 11 2 3 3 2" xfId="6819"/>
    <cellStyle name="표준 6 11 2 3 3 3" xfId="10690"/>
    <cellStyle name="표준 6 11 2 3 3 4" xfId="14561"/>
    <cellStyle name="표준 6 11 2 3 3 5" xfId="18432"/>
    <cellStyle name="표준 6 11 2 3 3 6" xfId="22303"/>
    <cellStyle name="표준 6 11 2 3 3 7" xfId="26174"/>
    <cellStyle name="표준 6 11 2 3 3 8" xfId="30045"/>
    <cellStyle name="표준 6 11 2 3 3 9" xfId="33916"/>
    <cellStyle name="표준 6 11 2 3 4" xfId="4883"/>
    <cellStyle name="표준 6 11 2 3 5" xfId="8754"/>
    <cellStyle name="표준 6 11 2 3 6" xfId="12625"/>
    <cellStyle name="표준 6 11 2 3 7" xfId="16496"/>
    <cellStyle name="표준 6 11 2 3 8" xfId="20367"/>
    <cellStyle name="표준 6 11 2 3 9" xfId="24238"/>
    <cellStyle name="표준 6 11 2 4" xfId="1205"/>
    <cellStyle name="표준 6 11 2 4 10" xfId="32464"/>
    <cellStyle name="표준 6 11 2 4 11" xfId="36335"/>
    <cellStyle name="표준 6 11 2 4 12" xfId="40447"/>
    <cellStyle name="표준 6 11 2 4 13" xfId="44318"/>
    <cellStyle name="표준 6 11 2 4 14" xfId="48189"/>
    <cellStyle name="표준 6 11 2 4 15" xfId="52060"/>
    <cellStyle name="표준 6 11 2 4 2" xfId="3144"/>
    <cellStyle name="표준 6 11 2 4 2 10" xfId="38271"/>
    <cellStyle name="표준 6 11 2 4 2 11" xfId="42383"/>
    <cellStyle name="표준 6 11 2 4 2 12" xfId="46254"/>
    <cellStyle name="표준 6 11 2 4 2 13" xfId="50125"/>
    <cellStyle name="표준 6 11 2 4 2 14" xfId="53996"/>
    <cellStyle name="표준 6 11 2 4 2 2" xfId="7303"/>
    <cellStyle name="표준 6 11 2 4 2 3" xfId="11174"/>
    <cellStyle name="표준 6 11 2 4 2 4" xfId="15045"/>
    <cellStyle name="표준 6 11 2 4 2 5" xfId="18916"/>
    <cellStyle name="표준 6 11 2 4 2 6" xfId="22787"/>
    <cellStyle name="표준 6 11 2 4 2 7" xfId="26658"/>
    <cellStyle name="표준 6 11 2 4 2 8" xfId="30529"/>
    <cellStyle name="표준 6 11 2 4 2 9" xfId="34400"/>
    <cellStyle name="표준 6 11 2 4 3" xfId="5367"/>
    <cellStyle name="표준 6 11 2 4 4" xfId="9238"/>
    <cellStyle name="표준 6 11 2 4 5" xfId="13109"/>
    <cellStyle name="표준 6 11 2 4 6" xfId="16980"/>
    <cellStyle name="표준 6 11 2 4 7" xfId="20851"/>
    <cellStyle name="표준 6 11 2 4 8" xfId="24722"/>
    <cellStyle name="표준 6 11 2 4 9" xfId="28593"/>
    <cellStyle name="표준 6 11 2 5" xfId="2176"/>
    <cellStyle name="표준 6 11 2 5 10" xfId="37303"/>
    <cellStyle name="표준 6 11 2 5 11" xfId="41415"/>
    <cellStyle name="표준 6 11 2 5 12" xfId="45286"/>
    <cellStyle name="표준 6 11 2 5 13" xfId="49157"/>
    <cellStyle name="표준 6 11 2 5 14" xfId="53028"/>
    <cellStyle name="표준 6 11 2 5 2" xfId="6335"/>
    <cellStyle name="표준 6 11 2 5 3" xfId="10206"/>
    <cellStyle name="표준 6 11 2 5 4" xfId="14077"/>
    <cellStyle name="표준 6 11 2 5 5" xfId="17948"/>
    <cellStyle name="표준 6 11 2 5 6" xfId="21819"/>
    <cellStyle name="표준 6 11 2 5 7" xfId="25690"/>
    <cellStyle name="표준 6 11 2 5 8" xfId="29561"/>
    <cellStyle name="표준 6 11 2 5 9" xfId="33432"/>
    <cellStyle name="표준 6 11 2 6" xfId="4399"/>
    <cellStyle name="표준 6 11 2 7" xfId="8270"/>
    <cellStyle name="표준 6 11 2 8" xfId="12141"/>
    <cellStyle name="표준 6 11 2 9" xfId="16012"/>
    <cellStyle name="표준 6 11 20" xfId="50995"/>
    <cellStyle name="표준 6 11 3" xfId="373"/>
    <cellStyle name="표준 6 11 3 10" xfId="23899"/>
    <cellStyle name="표준 6 11 3 11" xfId="27770"/>
    <cellStyle name="표준 6 11 3 12" xfId="31641"/>
    <cellStyle name="표준 6 11 3 13" xfId="35512"/>
    <cellStyle name="표준 6 11 3 14" xfId="39624"/>
    <cellStyle name="표준 6 11 3 15" xfId="43495"/>
    <cellStyle name="표준 6 11 3 16" xfId="47366"/>
    <cellStyle name="표준 6 11 3 17" xfId="51237"/>
    <cellStyle name="표준 6 11 3 2" xfId="860"/>
    <cellStyle name="표준 6 11 3 2 10" xfId="28254"/>
    <cellStyle name="표준 6 11 3 2 11" xfId="32125"/>
    <cellStyle name="표준 6 11 3 2 12" xfId="35996"/>
    <cellStyle name="표준 6 11 3 2 13" xfId="40108"/>
    <cellStyle name="표준 6 11 3 2 14" xfId="43979"/>
    <cellStyle name="표준 6 11 3 2 15" xfId="47850"/>
    <cellStyle name="표준 6 11 3 2 16" xfId="51721"/>
    <cellStyle name="표준 6 11 3 2 2" xfId="1834"/>
    <cellStyle name="표준 6 11 3 2 2 10" xfId="33093"/>
    <cellStyle name="표준 6 11 3 2 2 11" xfId="36964"/>
    <cellStyle name="표준 6 11 3 2 2 12" xfId="41076"/>
    <cellStyle name="표준 6 11 3 2 2 13" xfId="44947"/>
    <cellStyle name="표준 6 11 3 2 2 14" xfId="48818"/>
    <cellStyle name="표준 6 11 3 2 2 15" xfId="52689"/>
    <cellStyle name="표준 6 11 3 2 2 2" xfId="3773"/>
    <cellStyle name="표준 6 11 3 2 2 2 10" xfId="38900"/>
    <cellStyle name="표준 6 11 3 2 2 2 11" xfId="43012"/>
    <cellStyle name="표준 6 11 3 2 2 2 12" xfId="46883"/>
    <cellStyle name="표준 6 11 3 2 2 2 13" xfId="50754"/>
    <cellStyle name="표준 6 11 3 2 2 2 14" xfId="54625"/>
    <cellStyle name="표준 6 11 3 2 2 2 2" xfId="7932"/>
    <cellStyle name="표준 6 11 3 2 2 2 3" xfId="11803"/>
    <cellStyle name="표준 6 11 3 2 2 2 4" xfId="15674"/>
    <cellStyle name="표준 6 11 3 2 2 2 5" xfId="19545"/>
    <cellStyle name="표준 6 11 3 2 2 2 6" xfId="23416"/>
    <cellStyle name="표준 6 11 3 2 2 2 7" xfId="27287"/>
    <cellStyle name="표준 6 11 3 2 2 2 8" xfId="31158"/>
    <cellStyle name="표준 6 11 3 2 2 2 9" xfId="35029"/>
    <cellStyle name="표준 6 11 3 2 2 3" xfId="5996"/>
    <cellStyle name="표준 6 11 3 2 2 4" xfId="9867"/>
    <cellStyle name="표준 6 11 3 2 2 5" xfId="13738"/>
    <cellStyle name="표준 6 11 3 2 2 6" xfId="17609"/>
    <cellStyle name="표준 6 11 3 2 2 7" xfId="21480"/>
    <cellStyle name="표준 6 11 3 2 2 8" xfId="25351"/>
    <cellStyle name="표준 6 11 3 2 2 9" xfId="29222"/>
    <cellStyle name="표준 6 11 3 2 3" xfId="2805"/>
    <cellStyle name="표준 6 11 3 2 3 10" xfId="37932"/>
    <cellStyle name="표준 6 11 3 2 3 11" xfId="42044"/>
    <cellStyle name="표준 6 11 3 2 3 12" xfId="45915"/>
    <cellStyle name="표준 6 11 3 2 3 13" xfId="49786"/>
    <cellStyle name="표준 6 11 3 2 3 14" xfId="53657"/>
    <cellStyle name="표준 6 11 3 2 3 2" xfId="6964"/>
    <cellStyle name="표준 6 11 3 2 3 3" xfId="10835"/>
    <cellStyle name="표준 6 11 3 2 3 4" xfId="14706"/>
    <cellStyle name="표준 6 11 3 2 3 5" xfId="18577"/>
    <cellStyle name="표준 6 11 3 2 3 6" xfId="22448"/>
    <cellStyle name="표준 6 11 3 2 3 7" xfId="26319"/>
    <cellStyle name="표준 6 11 3 2 3 8" xfId="30190"/>
    <cellStyle name="표준 6 11 3 2 3 9" xfId="34061"/>
    <cellStyle name="표준 6 11 3 2 4" xfId="5028"/>
    <cellStyle name="표준 6 11 3 2 5" xfId="8899"/>
    <cellStyle name="표준 6 11 3 2 6" xfId="12770"/>
    <cellStyle name="표준 6 11 3 2 7" xfId="16641"/>
    <cellStyle name="표준 6 11 3 2 8" xfId="20512"/>
    <cellStyle name="표준 6 11 3 2 9" xfId="24383"/>
    <cellStyle name="표준 6 11 3 3" xfId="1350"/>
    <cellStyle name="표준 6 11 3 3 10" xfId="32609"/>
    <cellStyle name="표준 6 11 3 3 11" xfId="36480"/>
    <cellStyle name="표준 6 11 3 3 12" xfId="40592"/>
    <cellStyle name="표준 6 11 3 3 13" xfId="44463"/>
    <cellStyle name="표준 6 11 3 3 14" xfId="48334"/>
    <cellStyle name="표준 6 11 3 3 15" xfId="52205"/>
    <cellStyle name="표준 6 11 3 3 2" xfId="3289"/>
    <cellStyle name="표준 6 11 3 3 2 10" xfId="38416"/>
    <cellStyle name="표준 6 11 3 3 2 11" xfId="42528"/>
    <cellStyle name="표준 6 11 3 3 2 12" xfId="46399"/>
    <cellStyle name="표준 6 11 3 3 2 13" xfId="50270"/>
    <cellStyle name="표준 6 11 3 3 2 14" xfId="54141"/>
    <cellStyle name="표준 6 11 3 3 2 2" xfId="7448"/>
    <cellStyle name="표준 6 11 3 3 2 3" xfId="11319"/>
    <cellStyle name="표준 6 11 3 3 2 4" xfId="15190"/>
    <cellStyle name="표준 6 11 3 3 2 5" xfId="19061"/>
    <cellStyle name="표준 6 11 3 3 2 6" xfId="22932"/>
    <cellStyle name="표준 6 11 3 3 2 7" xfId="26803"/>
    <cellStyle name="표준 6 11 3 3 2 8" xfId="30674"/>
    <cellStyle name="표준 6 11 3 3 2 9" xfId="34545"/>
    <cellStyle name="표준 6 11 3 3 3" xfId="5512"/>
    <cellStyle name="표준 6 11 3 3 4" xfId="9383"/>
    <cellStyle name="표준 6 11 3 3 5" xfId="13254"/>
    <cellStyle name="표준 6 11 3 3 6" xfId="17125"/>
    <cellStyle name="표준 6 11 3 3 7" xfId="20996"/>
    <cellStyle name="표준 6 11 3 3 8" xfId="24867"/>
    <cellStyle name="표준 6 11 3 3 9" xfId="28738"/>
    <cellStyle name="표준 6 11 3 4" xfId="2321"/>
    <cellStyle name="표준 6 11 3 4 10" xfId="37448"/>
    <cellStyle name="표준 6 11 3 4 11" xfId="41560"/>
    <cellStyle name="표준 6 11 3 4 12" xfId="45431"/>
    <cellStyle name="표준 6 11 3 4 13" xfId="49302"/>
    <cellStyle name="표준 6 11 3 4 14" xfId="53173"/>
    <cellStyle name="표준 6 11 3 4 2" xfId="6480"/>
    <cellStyle name="표준 6 11 3 4 3" xfId="10351"/>
    <cellStyle name="표준 6 11 3 4 4" xfId="14222"/>
    <cellStyle name="표준 6 11 3 4 5" xfId="18093"/>
    <cellStyle name="표준 6 11 3 4 6" xfId="21964"/>
    <cellStyle name="표준 6 11 3 4 7" xfId="25835"/>
    <cellStyle name="표준 6 11 3 4 8" xfId="29706"/>
    <cellStyle name="표준 6 11 3 4 9" xfId="33577"/>
    <cellStyle name="표준 6 11 3 5" xfId="4544"/>
    <cellStyle name="표준 6 11 3 6" xfId="8415"/>
    <cellStyle name="표준 6 11 3 7" xfId="12286"/>
    <cellStyle name="표준 6 11 3 8" xfId="16157"/>
    <cellStyle name="표준 6 11 3 9" xfId="20028"/>
    <cellStyle name="표준 6 11 4" xfId="618"/>
    <cellStyle name="표준 6 11 4 10" xfId="28012"/>
    <cellStyle name="표준 6 11 4 11" xfId="31883"/>
    <cellStyle name="표준 6 11 4 12" xfId="35754"/>
    <cellStyle name="표준 6 11 4 13" xfId="39866"/>
    <cellStyle name="표준 6 11 4 14" xfId="43737"/>
    <cellStyle name="표준 6 11 4 15" xfId="47608"/>
    <cellStyle name="표준 6 11 4 16" xfId="51479"/>
    <cellStyle name="표준 6 11 4 2" xfId="1592"/>
    <cellStyle name="표준 6 11 4 2 10" xfId="32851"/>
    <cellStyle name="표준 6 11 4 2 11" xfId="36722"/>
    <cellStyle name="표준 6 11 4 2 12" xfId="40834"/>
    <cellStyle name="표준 6 11 4 2 13" xfId="44705"/>
    <cellStyle name="표준 6 11 4 2 14" xfId="48576"/>
    <cellStyle name="표준 6 11 4 2 15" xfId="52447"/>
    <cellStyle name="표준 6 11 4 2 2" xfId="3531"/>
    <cellStyle name="표준 6 11 4 2 2 10" xfId="38658"/>
    <cellStyle name="표준 6 11 4 2 2 11" xfId="42770"/>
    <cellStyle name="표준 6 11 4 2 2 12" xfId="46641"/>
    <cellStyle name="표준 6 11 4 2 2 13" xfId="50512"/>
    <cellStyle name="표준 6 11 4 2 2 14" xfId="54383"/>
    <cellStyle name="표준 6 11 4 2 2 2" xfId="7690"/>
    <cellStyle name="표준 6 11 4 2 2 3" xfId="11561"/>
    <cellStyle name="표준 6 11 4 2 2 4" xfId="15432"/>
    <cellStyle name="표준 6 11 4 2 2 5" xfId="19303"/>
    <cellStyle name="표준 6 11 4 2 2 6" xfId="23174"/>
    <cellStyle name="표준 6 11 4 2 2 7" xfId="27045"/>
    <cellStyle name="표준 6 11 4 2 2 8" xfId="30916"/>
    <cellStyle name="표준 6 11 4 2 2 9" xfId="34787"/>
    <cellStyle name="표준 6 11 4 2 3" xfId="5754"/>
    <cellStyle name="표준 6 11 4 2 4" xfId="9625"/>
    <cellStyle name="표준 6 11 4 2 5" xfId="13496"/>
    <cellStyle name="표준 6 11 4 2 6" xfId="17367"/>
    <cellStyle name="표준 6 11 4 2 7" xfId="21238"/>
    <cellStyle name="표준 6 11 4 2 8" xfId="25109"/>
    <cellStyle name="표준 6 11 4 2 9" xfId="28980"/>
    <cellStyle name="표준 6 11 4 3" xfId="2563"/>
    <cellStyle name="표준 6 11 4 3 10" xfId="37690"/>
    <cellStyle name="표준 6 11 4 3 11" xfId="41802"/>
    <cellStyle name="표준 6 11 4 3 12" xfId="45673"/>
    <cellStyle name="표준 6 11 4 3 13" xfId="49544"/>
    <cellStyle name="표준 6 11 4 3 14" xfId="53415"/>
    <cellStyle name="표준 6 11 4 3 2" xfId="6722"/>
    <cellStyle name="표준 6 11 4 3 3" xfId="10593"/>
    <cellStyle name="표준 6 11 4 3 4" xfId="14464"/>
    <cellStyle name="표준 6 11 4 3 5" xfId="18335"/>
    <cellStyle name="표준 6 11 4 3 6" xfId="22206"/>
    <cellStyle name="표준 6 11 4 3 7" xfId="26077"/>
    <cellStyle name="표준 6 11 4 3 8" xfId="29948"/>
    <cellStyle name="표준 6 11 4 3 9" xfId="33819"/>
    <cellStyle name="표준 6 11 4 4" xfId="4786"/>
    <cellStyle name="표준 6 11 4 5" xfId="8657"/>
    <cellStyle name="표준 6 11 4 6" xfId="12528"/>
    <cellStyle name="표준 6 11 4 7" xfId="16399"/>
    <cellStyle name="표준 6 11 4 8" xfId="20270"/>
    <cellStyle name="표준 6 11 4 9" xfId="24141"/>
    <cellStyle name="표준 6 11 5" xfId="1108"/>
    <cellStyle name="표준 6 11 5 10" xfId="32367"/>
    <cellStyle name="표준 6 11 5 11" xfId="36238"/>
    <cellStyle name="표준 6 11 5 12" xfId="40350"/>
    <cellStyle name="표준 6 11 5 13" xfId="44221"/>
    <cellStyle name="표준 6 11 5 14" xfId="48092"/>
    <cellStyle name="표준 6 11 5 15" xfId="51963"/>
    <cellStyle name="표준 6 11 5 2" xfId="3047"/>
    <cellStyle name="표준 6 11 5 2 10" xfId="38174"/>
    <cellStyle name="표준 6 11 5 2 11" xfId="42286"/>
    <cellStyle name="표준 6 11 5 2 12" xfId="46157"/>
    <cellStyle name="표준 6 11 5 2 13" xfId="50028"/>
    <cellStyle name="표준 6 11 5 2 14" xfId="53899"/>
    <cellStyle name="표준 6 11 5 2 2" xfId="7206"/>
    <cellStyle name="표준 6 11 5 2 3" xfId="11077"/>
    <cellStyle name="표준 6 11 5 2 4" xfId="14948"/>
    <cellStyle name="표준 6 11 5 2 5" xfId="18819"/>
    <cellStyle name="표준 6 11 5 2 6" xfId="22690"/>
    <cellStyle name="표준 6 11 5 2 7" xfId="26561"/>
    <cellStyle name="표준 6 11 5 2 8" xfId="30432"/>
    <cellStyle name="표준 6 11 5 2 9" xfId="34303"/>
    <cellStyle name="표준 6 11 5 3" xfId="5270"/>
    <cellStyle name="표준 6 11 5 4" xfId="9141"/>
    <cellStyle name="표준 6 11 5 5" xfId="13012"/>
    <cellStyle name="표준 6 11 5 6" xfId="16883"/>
    <cellStyle name="표준 6 11 5 7" xfId="20754"/>
    <cellStyle name="표준 6 11 5 8" xfId="24625"/>
    <cellStyle name="표준 6 11 5 9" xfId="28496"/>
    <cellStyle name="표준 6 11 6" xfId="2079"/>
    <cellStyle name="표준 6 11 6 10" xfId="37206"/>
    <cellStyle name="표준 6 11 6 11" xfId="41318"/>
    <cellStyle name="표준 6 11 6 12" xfId="45189"/>
    <cellStyle name="표준 6 11 6 13" xfId="49060"/>
    <cellStyle name="표준 6 11 6 14" xfId="52931"/>
    <cellStyle name="표준 6 11 6 2" xfId="6238"/>
    <cellStyle name="표준 6 11 6 3" xfId="10109"/>
    <cellStyle name="표준 6 11 6 4" xfId="13980"/>
    <cellStyle name="표준 6 11 6 5" xfId="17851"/>
    <cellStyle name="표준 6 11 6 6" xfId="21722"/>
    <cellStyle name="표준 6 11 6 7" xfId="25593"/>
    <cellStyle name="표준 6 11 6 8" xfId="29464"/>
    <cellStyle name="표준 6 11 6 9" xfId="33335"/>
    <cellStyle name="표준 6 11 7" xfId="4302"/>
    <cellStyle name="표준 6 11 8" xfId="8173"/>
    <cellStyle name="표준 6 11 9" xfId="12044"/>
    <cellStyle name="표준 6 12" xfId="132"/>
    <cellStyle name="표준 6 12 10" xfId="19790"/>
    <cellStyle name="표준 6 12 11" xfId="23661"/>
    <cellStyle name="표준 6 12 12" xfId="27532"/>
    <cellStyle name="표준 6 12 13" xfId="31403"/>
    <cellStyle name="표준 6 12 14" xfId="35274"/>
    <cellStyle name="표준 6 12 15" xfId="39145"/>
    <cellStyle name="표준 6 12 16" xfId="39386"/>
    <cellStyle name="표준 6 12 17" xfId="43257"/>
    <cellStyle name="표준 6 12 18" xfId="47128"/>
    <cellStyle name="표준 6 12 19" xfId="50999"/>
    <cellStyle name="표준 6 12 2" xfId="377"/>
    <cellStyle name="표준 6 12 2 10" xfId="23903"/>
    <cellStyle name="표준 6 12 2 11" xfId="27774"/>
    <cellStyle name="표준 6 12 2 12" xfId="31645"/>
    <cellStyle name="표준 6 12 2 13" xfId="35516"/>
    <cellStyle name="표준 6 12 2 14" xfId="39628"/>
    <cellStyle name="표준 6 12 2 15" xfId="43499"/>
    <cellStyle name="표준 6 12 2 16" xfId="47370"/>
    <cellStyle name="표준 6 12 2 17" xfId="51241"/>
    <cellStyle name="표준 6 12 2 2" xfId="864"/>
    <cellStyle name="표준 6 12 2 2 10" xfId="28258"/>
    <cellStyle name="표준 6 12 2 2 11" xfId="32129"/>
    <cellStyle name="표준 6 12 2 2 12" xfId="36000"/>
    <cellStyle name="표준 6 12 2 2 13" xfId="40112"/>
    <cellStyle name="표준 6 12 2 2 14" xfId="43983"/>
    <cellStyle name="표준 6 12 2 2 15" xfId="47854"/>
    <cellStyle name="표준 6 12 2 2 16" xfId="51725"/>
    <cellStyle name="표준 6 12 2 2 2" xfId="1838"/>
    <cellStyle name="표준 6 12 2 2 2 10" xfId="33097"/>
    <cellStyle name="표준 6 12 2 2 2 11" xfId="36968"/>
    <cellStyle name="표준 6 12 2 2 2 12" xfId="41080"/>
    <cellStyle name="표준 6 12 2 2 2 13" xfId="44951"/>
    <cellStyle name="표준 6 12 2 2 2 14" xfId="48822"/>
    <cellStyle name="표준 6 12 2 2 2 15" xfId="52693"/>
    <cellStyle name="표준 6 12 2 2 2 2" xfId="3777"/>
    <cellStyle name="표준 6 12 2 2 2 2 10" xfId="38904"/>
    <cellStyle name="표준 6 12 2 2 2 2 11" xfId="43016"/>
    <cellStyle name="표준 6 12 2 2 2 2 12" xfId="46887"/>
    <cellStyle name="표준 6 12 2 2 2 2 13" xfId="50758"/>
    <cellStyle name="표준 6 12 2 2 2 2 14" xfId="54629"/>
    <cellStyle name="표준 6 12 2 2 2 2 2" xfId="7936"/>
    <cellStyle name="표준 6 12 2 2 2 2 3" xfId="11807"/>
    <cellStyle name="표준 6 12 2 2 2 2 4" xfId="15678"/>
    <cellStyle name="표준 6 12 2 2 2 2 5" xfId="19549"/>
    <cellStyle name="표준 6 12 2 2 2 2 6" xfId="23420"/>
    <cellStyle name="표준 6 12 2 2 2 2 7" xfId="27291"/>
    <cellStyle name="표준 6 12 2 2 2 2 8" xfId="31162"/>
    <cellStyle name="표준 6 12 2 2 2 2 9" xfId="35033"/>
    <cellStyle name="표준 6 12 2 2 2 3" xfId="6000"/>
    <cellStyle name="표준 6 12 2 2 2 4" xfId="9871"/>
    <cellStyle name="표준 6 12 2 2 2 5" xfId="13742"/>
    <cellStyle name="표준 6 12 2 2 2 6" xfId="17613"/>
    <cellStyle name="표준 6 12 2 2 2 7" xfId="21484"/>
    <cellStyle name="표준 6 12 2 2 2 8" xfId="25355"/>
    <cellStyle name="표준 6 12 2 2 2 9" xfId="29226"/>
    <cellStyle name="표준 6 12 2 2 3" xfId="2809"/>
    <cellStyle name="표준 6 12 2 2 3 10" xfId="37936"/>
    <cellStyle name="표준 6 12 2 2 3 11" xfId="42048"/>
    <cellStyle name="표준 6 12 2 2 3 12" xfId="45919"/>
    <cellStyle name="표준 6 12 2 2 3 13" xfId="49790"/>
    <cellStyle name="표준 6 12 2 2 3 14" xfId="53661"/>
    <cellStyle name="표준 6 12 2 2 3 2" xfId="6968"/>
    <cellStyle name="표준 6 12 2 2 3 3" xfId="10839"/>
    <cellStyle name="표준 6 12 2 2 3 4" xfId="14710"/>
    <cellStyle name="표준 6 12 2 2 3 5" xfId="18581"/>
    <cellStyle name="표준 6 12 2 2 3 6" xfId="22452"/>
    <cellStyle name="표준 6 12 2 2 3 7" xfId="26323"/>
    <cellStyle name="표준 6 12 2 2 3 8" xfId="30194"/>
    <cellStyle name="표준 6 12 2 2 3 9" xfId="34065"/>
    <cellStyle name="표준 6 12 2 2 4" xfId="5032"/>
    <cellStyle name="표준 6 12 2 2 5" xfId="8903"/>
    <cellStyle name="표준 6 12 2 2 6" xfId="12774"/>
    <cellStyle name="표준 6 12 2 2 7" xfId="16645"/>
    <cellStyle name="표준 6 12 2 2 8" xfId="20516"/>
    <cellStyle name="표준 6 12 2 2 9" xfId="24387"/>
    <cellStyle name="표준 6 12 2 3" xfId="1354"/>
    <cellStyle name="표준 6 12 2 3 10" xfId="32613"/>
    <cellStyle name="표준 6 12 2 3 11" xfId="36484"/>
    <cellStyle name="표준 6 12 2 3 12" xfId="40596"/>
    <cellStyle name="표준 6 12 2 3 13" xfId="44467"/>
    <cellStyle name="표준 6 12 2 3 14" xfId="48338"/>
    <cellStyle name="표준 6 12 2 3 15" xfId="52209"/>
    <cellStyle name="표준 6 12 2 3 2" xfId="3293"/>
    <cellStyle name="표준 6 12 2 3 2 10" xfId="38420"/>
    <cellStyle name="표준 6 12 2 3 2 11" xfId="42532"/>
    <cellStyle name="표준 6 12 2 3 2 12" xfId="46403"/>
    <cellStyle name="표준 6 12 2 3 2 13" xfId="50274"/>
    <cellStyle name="표준 6 12 2 3 2 14" xfId="54145"/>
    <cellStyle name="표준 6 12 2 3 2 2" xfId="7452"/>
    <cellStyle name="표준 6 12 2 3 2 3" xfId="11323"/>
    <cellStyle name="표준 6 12 2 3 2 4" xfId="15194"/>
    <cellStyle name="표준 6 12 2 3 2 5" xfId="19065"/>
    <cellStyle name="표준 6 12 2 3 2 6" xfId="22936"/>
    <cellStyle name="표준 6 12 2 3 2 7" xfId="26807"/>
    <cellStyle name="표준 6 12 2 3 2 8" xfId="30678"/>
    <cellStyle name="표준 6 12 2 3 2 9" xfId="34549"/>
    <cellStyle name="표준 6 12 2 3 3" xfId="5516"/>
    <cellStyle name="표준 6 12 2 3 4" xfId="9387"/>
    <cellStyle name="표준 6 12 2 3 5" xfId="13258"/>
    <cellStyle name="표준 6 12 2 3 6" xfId="17129"/>
    <cellStyle name="표준 6 12 2 3 7" xfId="21000"/>
    <cellStyle name="표준 6 12 2 3 8" xfId="24871"/>
    <cellStyle name="표준 6 12 2 3 9" xfId="28742"/>
    <cellStyle name="표준 6 12 2 4" xfId="2325"/>
    <cellStyle name="표준 6 12 2 4 10" xfId="37452"/>
    <cellStyle name="표준 6 12 2 4 11" xfId="41564"/>
    <cellStyle name="표준 6 12 2 4 12" xfId="45435"/>
    <cellStyle name="표준 6 12 2 4 13" xfId="49306"/>
    <cellStyle name="표준 6 12 2 4 14" xfId="53177"/>
    <cellStyle name="표준 6 12 2 4 2" xfId="6484"/>
    <cellStyle name="표준 6 12 2 4 3" xfId="10355"/>
    <cellStyle name="표준 6 12 2 4 4" xfId="14226"/>
    <cellStyle name="표준 6 12 2 4 5" xfId="18097"/>
    <cellStyle name="표준 6 12 2 4 6" xfId="21968"/>
    <cellStyle name="표준 6 12 2 4 7" xfId="25839"/>
    <cellStyle name="표준 6 12 2 4 8" xfId="29710"/>
    <cellStyle name="표준 6 12 2 4 9" xfId="33581"/>
    <cellStyle name="표준 6 12 2 5" xfId="4548"/>
    <cellStyle name="표준 6 12 2 6" xfId="8419"/>
    <cellStyle name="표준 6 12 2 7" xfId="12290"/>
    <cellStyle name="표준 6 12 2 8" xfId="16161"/>
    <cellStyle name="표준 6 12 2 9" xfId="20032"/>
    <cellStyle name="표준 6 12 3" xfId="622"/>
    <cellStyle name="표준 6 12 3 10" xfId="28016"/>
    <cellStyle name="표준 6 12 3 11" xfId="31887"/>
    <cellStyle name="표준 6 12 3 12" xfId="35758"/>
    <cellStyle name="표준 6 12 3 13" xfId="39870"/>
    <cellStyle name="표준 6 12 3 14" xfId="43741"/>
    <cellStyle name="표준 6 12 3 15" xfId="47612"/>
    <cellStyle name="표준 6 12 3 16" xfId="51483"/>
    <cellStyle name="표준 6 12 3 2" xfId="1596"/>
    <cellStyle name="표준 6 12 3 2 10" xfId="32855"/>
    <cellStyle name="표준 6 12 3 2 11" xfId="36726"/>
    <cellStyle name="표준 6 12 3 2 12" xfId="40838"/>
    <cellStyle name="표준 6 12 3 2 13" xfId="44709"/>
    <cellStyle name="표준 6 12 3 2 14" xfId="48580"/>
    <cellStyle name="표준 6 12 3 2 15" xfId="52451"/>
    <cellStyle name="표준 6 12 3 2 2" xfId="3535"/>
    <cellStyle name="표준 6 12 3 2 2 10" xfId="38662"/>
    <cellStyle name="표준 6 12 3 2 2 11" xfId="42774"/>
    <cellStyle name="표준 6 12 3 2 2 12" xfId="46645"/>
    <cellStyle name="표준 6 12 3 2 2 13" xfId="50516"/>
    <cellStyle name="표준 6 12 3 2 2 14" xfId="54387"/>
    <cellStyle name="표준 6 12 3 2 2 2" xfId="7694"/>
    <cellStyle name="표준 6 12 3 2 2 3" xfId="11565"/>
    <cellStyle name="표준 6 12 3 2 2 4" xfId="15436"/>
    <cellStyle name="표준 6 12 3 2 2 5" xfId="19307"/>
    <cellStyle name="표준 6 12 3 2 2 6" xfId="23178"/>
    <cellStyle name="표준 6 12 3 2 2 7" xfId="27049"/>
    <cellStyle name="표준 6 12 3 2 2 8" xfId="30920"/>
    <cellStyle name="표준 6 12 3 2 2 9" xfId="34791"/>
    <cellStyle name="표준 6 12 3 2 3" xfId="5758"/>
    <cellStyle name="표준 6 12 3 2 4" xfId="9629"/>
    <cellStyle name="표준 6 12 3 2 5" xfId="13500"/>
    <cellStyle name="표준 6 12 3 2 6" xfId="17371"/>
    <cellStyle name="표준 6 12 3 2 7" xfId="21242"/>
    <cellStyle name="표준 6 12 3 2 8" xfId="25113"/>
    <cellStyle name="표준 6 12 3 2 9" xfId="28984"/>
    <cellStyle name="표준 6 12 3 3" xfId="2567"/>
    <cellStyle name="표준 6 12 3 3 10" xfId="37694"/>
    <cellStyle name="표준 6 12 3 3 11" xfId="41806"/>
    <cellStyle name="표준 6 12 3 3 12" xfId="45677"/>
    <cellStyle name="표준 6 12 3 3 13" xfId="49548"/>
    <cellStyle name="표준 6 12 3 3 14" xfId="53419"/>
    <cellStyle name="표준 6 12 3 3 2" xfId="6726"/>
    <cellStyle name="표준 6 12 3 3 3" xfId="10597"/>
    <cellStyle name="표준 6 12 3 3 4" xfId="14468"/>
    <cellStyle name="표준 6 12 3 3 5" xfId="18339"/>
    <cellStyle name="표준 6 12 3 3 6" xfId="22210"/>
    <cellStyle name="표준 6 12 3 3 7" xfId="26081"/>
    <cellStyle name="표준 6 12 3 3 8" xfId="29952"/>
    <cellStyle name="표준 6 12 3 3 9" xfId="33823"/>
    <cellStyle name="표준 6 12 3 4" xfId="4790"/>
    <cellStyle name="표준 6 12 3 5" xfId="8661"/>
    <cellStyle name="표준 6 12 3 6" xfId="12532"/>
    <cellStyle name="표준 6 12 3 7" xfId="16403"/>
    <cellStyle name="표준 6 12 3 8" xfId="20274"/>
    <cellStyle name="표준 6 12 3 9" xfId="24145"/>
    <cellStyle name="표준 6 12 4" xfId="1112"/>
    <cellStyle name="표준 6 12 4 10" xfId="32371"/>
    <cellStyle name="표준 6 12 4 11" xfId="36242"/>
    <cellStyle name="표준 6 12 4 12" xfId="40354"/>
    <cellStyle name="표준 6 12 4 13" xfId="44225"/>
    <cellStyle name="표준 6 12 4 14" xfId="48096"/>
    <cellStyle name="표준 6 12 4 15" xfId="51967"/>
    <cellStyle name="표준 6 12 4 2" xfId="3051"/>
    <cellStyle name="표준 6 12 4 2 10" xfId="38178"/>
    <cellStyle name="표준 6 12 4 2 11" xfId="42290"/>
    <cellStyle name="표준 6 12 4 2 12" xfId="46161"/>
    <cellStyle name="표준 6 12 4 2 13" xfId="50032"/>
    <cellStyle name="표준 6 12 4 2 14" xfId="53903"/>
    <cellStyle name="표준 6 12 4 2 2" xfId="7210"/>
    <cellStyle name="표준 6 12 4 2 3" xfId="11081"/>
    <cellStyle name="표준 6 12 4 2 4" xfId="14952"/>
    <cellStyle name="표준 6 12 4 2 5" xfId="18823"/>
    <cellStyle name="표준 6 12 4 2 6" xfId="22694"/>
    <cellStyle name="표준 6 12 4 2 7" xfId="26565"/>
    <cellStyle name="표준 6 12 4 2 8" xfId="30436"/>
    <cellStyle name="표준 6 12 4 2 9" xfId="34307"/>
    <cellStyle name="표준 6 12 4 3" xfId="5274"/>
    <cellStyle name="표준 6 12 4 4" xfId="9145"/>
    <cellStyle name="표준 6 12 4 5" xfId="13016"/>
    <cellStyle name="표준 6 12 4 6" xfId="16887"/>
    <cellStyle name="표준 6 12 4 7" xfId="20758"/>
    <cellStyle name="표준 6 12 4 8" xfId="24629"/>
    <cellStyle name="표준 6 12 4 9" xfId="28500"/>
    <cellStyle name="표준 6 12 5" xfId="2083"/>
    <cellStyle name="표준 6 12 5 10" xfId="37210"/>
    <cellStyle name="표준 6 12 5 11" xfId="41322"/>
    <cellStyle name="표준 6 12 5 12" xfId="45193"/>
    <cellStyle name="표준 6 12 5 13" xfId="49064"/>
    <cellStyle name="표준 6 12 5 14" xfId="52935"/>
    <cellStyle name="표준 6 12 5 2" xfId="6242"/>
    <cellStyle name="표준 6 12 5 3" xfId="10113"/>
    <cellStyle name="표준 6 12 5 4" xfId="13984"/>
    <cellStyle name="표준 6 12 5 5" xfId="17855"/>
    <cellStyle name="표준 6 12 5 6" xfId="21726"/>
    <cellStyle name="표준 6 12 5 7" xfId="25597"/>
    <cellStyle name="표준 6 12 5 8" xfId="29468"/>
    <cellStyle name="표준 6 12 5 9" xfId="33339"/>
    <cellStyle name="표준 6 12 6" xfId="4306"/>
    <cellStyle name="표준 6 12 7" xfId="8177"/>
    <cellStyle name="표준 6 12 8" xfId="12048"/>
    <cellStyle name="표준 6 12 9" xfId="15919"/>
    <cellStyle name="표준 6 13" xfId="280"/>
    <cellStyle name="표준 6 13 10" xfId="23806"/>
    <cellStyle name="표준 6 13 11" xfId="27677"/>
    <cellStyle name="표준 6 13 12" xfId="31548"/>
    <cellStyle name="표준 6 13 13" xfId="35419"/>
    <cellStyle name="표준 6 13 14" xfId="39531"/>
    <cellStyle name="표준 6 13 15" xfId="43402"/>
    <cellStyle name="표준 6 13 16" xfId="47273"/>
    <cellStyle name="표준 6 13 17" xfId="51144"/>
    <cellStyle name="표준 6 13 2" xfId="767"/>
    <cellStyle name="표준 6 13 2 10" xfId="28161"/>
    <cellStyle name="표준 6 13 2 11" xfId="32032"/>
    <cellStyle name="표준 6 13 2 12" xfId="35903"/>
    <cellStyle name="표준 6 13 2 13" xfId="40015"/>
    <cellStyle name="표준 6 13 2 14" xfId="43886"/>
    <cellStyle name="표준 6 13 2 15" xfId="47757"/>
    <cellStyle name="표준 6 13 2 16" xfId="51628"/>
    <cellStyle name="표준 6 13 2 2" xfId="1741"/>
    <cellStyle name="표준 6 13 2 2 10" xfId="33000"/>
    <cellStyle name="표준 6 13 2 2 11" xfId="36871"/>
    <cellStyle name="표준 6 13 2 2 12" xfId="40983"/>
    <cellStyle name="표준 6 13 2 2 13" xfId="44854"/>
    <cellStyle name="표준 6 13 2 2 14" xfId="48725"/>
    <cellStyle name="표준 6 13 2 2 15" xfId="52596"/>
    <cellStyle name="표준 6 13 2 2 2" xfId="3680"/>
    <cellStyle name="표준 6 13 2 2 2 10" xfId="38807"/>
    <cellStyle name="표준 6 13 2 2 2 11" xfId="42919"/>
    <cellStyle name="표준 6 13 2 2 2 12" xfId="46790"/>
    <cellStyle name="표준 6 13 2 2 2 13" xfId="50661"/>
    <cellStyle name="표준 6 13 2 2 2 14" xfId="54532"/>
    <cellStyle name="표준 6 13 2 2 2 2" xfId="7839"/>
    <cellStyle name="표준 6 13 2 2 2 3" xfId="11710"/>
    <cellStyle name="표준 6 13 2 2 2 4" xfId="15581"/>
    <cellStyle name="표준 6 13 2 2 2 5" xfId="19452"/>
    <cellStyle name="표준 6 13 2 2 2 6" xfId="23323"/>
    <cellStyle name="표준 6 13 2 2 2 7" xfId="27194"/>
    <cellStyle name="표준 6 13 2 2 2 8" xfId="31065"/>
    <cellStyle name="표준 6 13 2 2 2 9" xfId="34936"/>
    <cellStyle name="표준 6 13 2 2 3" xfId="5903"/>
    <cellStyle name="표준 6 13 2 2 4" xfId="9774"/>
    <cellStyle name="표준 6 13 2 2 5" xfId="13645"/>
    <cellStyle name="표준 6 13 2 2 6" xfId="17516"/>
    <cellStyle name="표준 6 13 2 2 7" xfId="21387"/>
    <cellStyle name="표준 6 13 2 2 8" xfId="25258"/>
    <cellStyle name="표준 6 13 2 2 9" xfId="29129"/>
    <cellStyle name="표준 6 13 2 3" xfId="2712"/>
    <cellStyle name="표준 6 13 2 3 10" xfId="37839"/>
    <cellStyle name="표준 6 13 2 3 11" xfId="41951"/>
    <cellStyle name="표준 6 13 2 3 12" xfId="45822"/>
    <cellStyle name="표준 6 13 2 3 13" xfId="49693"/>
    <cellStyle name="표준 6 13 2 3 14" xfId="53564"/>
    <cellStyle name="표준 6 13 2 3 2" xfId="6871"/>
    <cellStyle name="표준 6 13 2 3 3" xfId="10742"/>
    <cellStyle name="표준 6 13 2 3 4" xfId="14613"/>
    <cellStyle name="표준 6 13 2 3 5" xfId="18484"/>
    <cellStyle name="표준 6 13 2 3 6" xfId="22355"/>
    <cellStyle name="표준 6 13 2 3 7" xfId="26226"/>
    <cellStyle name="표준 6 13 2 3 8" xfId="30097"/>
    <cellStyle name="표준 6 13 2 3 9" xfId="33968"/>
    <cellStyle name="표준 6 13 2 4" xfId="4935"/>
    <cellStyle name="표준 6 13 2 5" xfId="8806"/>
    <cellStyle name="표준 6 13 2 6" xfId="12677"/>
    <cellStyle name="표준 6 13 2 7" xfId="16548"/>
    <cellStyle name="표준 6 13 2 8" xfId="20419"/>
    <cellStyle name="표준 6 13 2 9" xfId="24290"/>
    <cellStyle name="표준 6 13 3" xfId="1257"/>
    <cellStyle name="표준 6 13 3 10" xfId="32516"/>
    <cellStyle name="표준 6 13 3 11" xfId="36387"/>
    <cellStyle name="표준 6 13 3 12" xfId="40499"/>
    <cellStyle name="표준 6 13 3 13" xfId="44370"/>
    <cellStyle name="표준 6 13 3 14" xfId="48241"/>
    <cellStyle name="표준 6 13 3 15" xfId="52112"/>
    <cellStyle name="표준 6 13 3 2" xfId="3196"/>
    <cellStyle name="표준 6 13 3 2 10" xfId="38323"/>
    <cellStyle name="표준 6 13 3 2 11" xfId="42435"/>
    <cellStyle name="표준 6 13 3 2 12" xfId="46306"/>
    <cellStyle name="표준 6 13 3 2 13" xfId="50177"/>
    <cellStyle name="표준 6 13 3 2 14" xfId="54048"/>
    <cellStyle name="표준 6 13 3 2 2" xfId="7355"/>
    <cellStyle name="표준 6 13 3 2 3" xfId="11226"/>
    <cellStyle name="표준 6 13 3 2 4" xfId="15097"/>
    <cellStyle name="표준 6 13 3 2 5" xfId="18968"/>
    <cellStyle name="표준 6 13 3 2 6" xfId="22839"/>
    <cellStyle name="표준 6 13 3 2 7" xfId="26710"/>
    <cellStyle name="표준 6 13 3 2 8" xfId="30581"/>
    <cellStyle name="표준 6 13 3 2 9" xfId="34452"/>
    <cellStyle name="표준 6 13 3 3" xfId="5419"/>
    <cellStyle name="표준 6 13 3 4" xfId="9290"/>
    <cellStyle name="표준 6 13 3 5" xfId="13161"/>
    <cellStyle name="표준 6 13 3 6" xfId="17032"/>
    <cellStyle name="표준 6 13 3 7" xfId="20903"/>
    <cellStyle name="표준 6 13 3 8" xfId="24774"/>
    <cellStyle name="표준 6 13 3 9" xfId="28645"/>
    <cellStyle name="표준 6 13 4" xfId="2228"/>
    <cellStyle name="표준 6 13 4 10" xfId="37355"/>
    <cellStyle name="표준 6 13 4 11" xfId="41467"/>
    <cellStyle name="표준 6 13 4 12" xfId="45338"/>
    <cellStyle name="표준 6 13 4 13" xfId="49209"/>
    <cellStyle name="표준 6 13 4 14" xfId="53080"/>
    <cellStyle name="표준 6 13 4 2" xfId="6387"/>
    <cellStyle name="표준 6 13 4 3" xfId="10258"/>
    <cellStyle name="표준 6 13 4 4" xfId="14129"/>
    <cellStyle name="표준 6 13 4 5" xfId="18000"/>
    <cellStyle name="표준 6 13 4 6" xfId="21871"/>
    <cellStyle name="표준 6 13 4 7" xfId="25742"/>
    <cellStyle name="표준 6 13 4 8" xfId="29613"/>
    <cellStyle name="표준 6 13 4 9" xfId="33484"/>
    <cellStyle name="표준 6 13 5" xfId="4451"/>
    <cellStyle name="표준 6 13 6" xfId="8322"/>
    <cellStyle name="표준 6 13 7" xfId="12193"/>
    <cellStyle name="표준 6 13 8" xfId="16064"/>
    <cellStyle name="표준 6 13 9" xfId="19935"/>
    <cellStyle name="표준 6 14" xfId="525"/>
    <cellStyle name="표준 6 14 10" xfId="27919"/>
    <cellStyle name="표준 6 14 11" xfId="31790"/>
    <cellStyle name="표준 6 14 12" xfId="35661"/>
    <cellStyle name="표준 6 14 13" xfId="39773"/>
    <cellStyle name="표준 6 14 14" xfId="43644"/>
    <cellStyle name="표준 6 14 15" xfId="47515"/>
    <cellStyle name="표준 6 14 16" xfId="51386"/>
    <cellStyle name="표준 6 14 2" xfId="1499"/>
    <cellStyle name="표준 6 14 2 10" xfId="32758"/>
    <cellStyle name="표준 6 14 2 11" xfId="36629"/>
    <cellStyle name="표준 6 14 2 12" xfId="40741"/>
    <cellStyle name="표준 6 14 2 13" xfId="44612"/>
    <cellStyle name="표준 6 14 2 14" xfId="48483"/>
    <cellStyle name="표준 6 14 2 15" xfId="52354"/>
    <cellStyle name="표준 6 14 2 2" xfId="3438"/>
    <cellStyle name="표준 6 14 2 2 10" xfId="38565"/>
    <cellStyle name="표준 6 14 2 2 11" xfId="42677"/>
    <cellStyle name="표준 6 14 2 2 12" xfId="46548"/>
    <cellStyle name="표준 6 14 2 2 13" xfId="50419"/>
    <cellStyle name="표준 6 14 2 2 14" xfId="54290"/>
    <cellStyle name="표준 6 14 2 2 2" xfId="7597"/>
    <cellStyle name="표준 6 14 2 2 3" xfId="11468"/>
    <cellStyle name="표준 6 14 2 2 4" xfId="15339"/>
    <cellStyle name="표준 6 14 2 2 5" xfId="19210"/>
    <cellStyle name="표준 6 14 2 2 6" xfId="23081"/>
    <cellStyle name="표준 6 14 2 2 7" xfId="26952"/>
    <cellStyle name="표준 6 14 2 2 8" xfId="30823"/>
    <cellStyle name="표준 6 14 2 2 9" xfId="34694"/>
    <cellStyle name="표준 6 14 2 3" xfId="5661"/>
    <cellStyle name="표준 6 14 2 4" xfId="9532"/>
    <cellStyle name="표준 6 14 2 5" xfId="13403"/>
    <cellStyle name="표준 6 14 2 6" xfId="17274"/>
    <cellStyle name="표준 6 14 2 7" xfId="21145"/>
    <cellStyle name="표준 6 14 2 8" xfId="25016"/>
    <cellStyle name="표준 6 14 2 9" xfId="28887"/>
    <cellStyle name="표준 6 14 3" xfId="2470"/>
    <cellStyle name="표준 6 14 3 10" xfId="37597"/>
    <cellStyle name="표준 6 14 3 11" xfId="41709"/>
    <cellStyle name="표준 6 14 3 12" xfId="45580"/>
    <cellStyle name="표준 6 14 3 13" xfId="49451"/>
    <cellStyle name="표준 6 14 3 14" xfId="53322"/>
    <cellStyle name="표준 6 14 3 2" xfId="6629"/>
    <cellStyle name="표준 6 14 3 3" xfId="10500"/>
    <cellStyle name="표준 6 14 3 4" xfId="14371"/>
    <cellStyle name="표준 6 14 3 5" xfId="18242"/>
    <cellStyle name="표준 6 14 3 6" xfId="22113"/>
    <cellStyle name="표준 6 14 3 7" xfId="25984"/>
    <cellStyle name="표준 6 14 3 8" xfId="29855"/>
    <cellStyle name="표준 6 14 3 9" xfId="33726"/>
    <cellStyle name="표준 6 14 4" xfId="4693"/>
    <cellStyle name="표준 6 14 5" xfId="8564"/>
    <cellStyle name="표준 6 14 6" xfId="12435"/>
    <cellStyle name="표준 6 14 7" xfId="16306"/>
    <cellStyle name="표준 6 14 8" xfId="20177"/>
    <cellStyle name="표준 6 14 9" xfId="24048"/>
    <cellStyle name="표준 6 15" xfId="1015"/>
    <cellStyle name="표준 6 15 10" xfId="32274"/>
    <cellStyle name="표준 6 15 11" xfId="36145"/>
    <cellStyle name="표준 6 15 12" xfId="40257"/>
    <cellStyle name="표준 6 15 13" xfId="44128"/>
    <cellStyle name="표준 6 15 14" xfId="47999"/>
    <cellStyle name="표준 6 15 15" xfId="51870"/>
    <cellStyle name="표준 6 15 2" xfId="2954"/>
    <cellStyle name="표준 6 15 2 10" xfId="38081"/>
    <cellStyle name="표준 6 15 2 11" xfId="42193"/>
    <cellStyle name="표준 6 15 2 12" xfId="46064"/>
    <cellStyle name="표준 6 15 2 13" xfId="49935"/>
    <cellStyle name="표준 6 15 2 14" xfId="53806"/>
    <cellStyle name="표준 6 15 2 2" xfId="7113"/>
    <cellStyle name="표준 6 15 2 3" xfId="10984"/>
    <cellStyle name="표준 6 15 2 4" xfId="14855"/>
    <cellStyle name="표준 6 15 2 5" xfId="18726"/>
    <cellStyle name="표준 6 15 2 6" xfId="22597"/>
    <cellStyle name="표준 6 15 2 7" xfId="26468"/>
    <cellStyle name="표준 6 15 2 8" xfId="30339"/>
    <cellStyle name="표준 6 15 2 9" xfId="34210"/>
    <cellStyle name="표준 6 15 3" xfId="5177"/>
    <cellStyle name="표준 6 15 4" xfId="9048"/>
    <cellStyle name="표준 6 15 5" xfId="12919"/>
    <cellStyle name="표준 6 15 6" xfId="16790"/>
    <cellStyle name="표준 6 15 7" xfId="20661"/>
    <cellStyle name="표준 6 15 8" xfId="24532"/>
    <cellStyle name="표준 6 15 9" xfId="28403"/>
    <cellStyle name="표준 6 16" xfId="1986"/>
    <cellStyle name="표준 6 16 10" xfId="37113"/>
    <cellStyle name="표준 6 16 11" xfId="41225"/>
    <cellStyle name="표준 6 16 12" xfId="45096"/>
    <cellStyle name="표준 6 16 13" xfId="48967"/>
    <cellStyle name="표준 6 16 14" xfId="52838"/>
    <cellStyle name="표준 6 16 2" xfId="6145"/>
    <cellStyle name="표준 6 16 3" xfId="10016"/>
    <cellStyle name="표준 6 16 4" xfId="13887"/>
    <cellStyle name="표준 6 16 5" xfId="17758"/>
    <cellStyle name="표준 6 16 6" xfId="21629"/>
    <cellStyle name="표준 6 16 7" xfId="25500"/>
    <cellStyle name="표준 6 16 8" xfId="29371"/>
    <cellStyle name="표준 6 16 9" xfId="33242"/>
    <cellStyle name="표준 6 17" xfId="4159"/>
    <cellStyle name="표준 6 18" xfId="4209"/>
    <cellStyle name="표준 6 19" xfId="8080"/>
    <cellStyle name="표준 6 2" xfId="24"/>
    <cellStyle name="표준 6 2 10" xfId="128"/>
    <cellStyle name="표준 6 2 10 10" xfId="15916"/>
    <cellStyle name="표준 6 2 10 11" xfId="19787"/>
    <cellStyle name="표준 6 2 10 12" xfId="23658"/>
    <cellStyle name="표준 6 2 10 13" xfId="27529"/>
    <cellStyle name="표준 6 2 10 14" xfId="31400"/>
    <cellStyle name="표준 6 2 10 15" xfId="35271"/>
    <cellStyle name="표준 6 2 10 16" xfId="39142"/>
    <cellStyle name="표준 6 2 10 17" xfId="39383"/>
    <cellStyle name="표준 6 2 10 18" xfId="43254"/>
    <cellStyle name="표준 6 2 10 19" xfId="47125"/>
    <cellStyle name="표준 6 2 10 2" xfId="226"/>
    <cellStyle name="표준 6 2 10 2 10" xfId="19884"/>
    <cellStyle name="표준 6 2 10 2 11" xfId="23755"/>
    <cellStyle name="표준 6 2 10 2 12" xfId="27626"/>
    <cellStyle name="표준 6 2 10 2 13" xfId="31497"/>
    <cellStyle name="표준 6 2 10 2 14" xfId="35368"/>
    <cellStyle name="표준 6 2 10 2 15" xfId="39239"/>
    <cellStyle name="표준 6 2 10 2 16" xfId="39480"/>
    <cellStyle name="표준 6 2 10 2 17" xfId="43351"/>
    <cellStyle name="표준 6 2 10 2 18" xfId="47222"/>
    <cellStyle name="표준 6 2 10 2 19" xfId="51093"/>
    <cellStyle name="표준 6 2 10 2 2" xfId="471"/>
    <cellStyle name="표준 6 2 10 2 2 10" xfId="23997"/>
    <cellStyle name="표준 6 2 10 2 2 11" xfId="27868"/>
    <cellStyle name="표준 6 2 10 2 2 12" xfId="31739"/>
    <cellStyle name="표준 6 2 10 2 2 13" xfId="35610"/>
    <cellStyle name="표준 6 2 10 2 2 14" xfId="39722"/>
    <cellStyle name="표준 6 2 10 2 2 15" xfId="43593"/>
    <cellStyle name="표준 6 2 10 2 2 16" xfId="47464"/>
    <cellStyle name="표준 6 2 10 2 2 17" xfId="51335"/>
    <cellStyle name="표준 6 2 10 2 2 2" xfId="958"/>
    <cellStyle name="표준 6 2 10 2 2 2 10" xfId="28352"/>
    <cellStyle name="표준 6 2 10 2 2 2 11" xfId="32223"/>
    <cellStyle name="표준 6 2 10 2 2 2 12" xfId="36094"/>
    <cellStyle name="표준 6 2 10 2 2 2 13" xfId="40206"/>
    <cellStyle name="표준 6 2 10 2 2 2 14" xfId="44077"/>
    <cellStyle name="표준 6 2 10 2 2 2 15" xfId="47948"/>
    <cellStyle name="표준 6 2 10 2 2 2 16" xfId="51819"/>
    <cellStyle name="표준 6 2 10 2 2 2 2" xfId="1932"/>
    <cellStyle name="표준 6 2 10 2 2 2 2 10" xfId="33191"/>
    <cellStyle name="표준 6 2 10 2 2 2 2 11" xfId="37062"/>
    <cellStyle name="표준 6 2 10 2 2 2 2 12" xfId="41174"/>
    <cellStyle name="표준 6 2 10 2 2 2 2 13" xfId="45045"/>
    <cellStyle name="표준 6 2 10 2 2 2 2 14" xfId="48916"/>
    <cellStyle name="표준 6 2 10 2 2 2 2 15" xfId="52787"/>
    <cellStyle name="표준 6 2 10 2 2 2 2 2" xfId="3871"/>
    <cellStyle name="표준 6 2 10 2 2 2 2 2 10" xfId="38998"/>
    <cellStyle name="표준 6 2 10 2 2 2 2 2 11" xfId="43110"/>
    <cellStyle name="표준 6 2 10 2 2 2 2 2 12" xfId="46981"/>
    <cellStyle name="표준 6 2 10 2 2 2 2 2 13" xfId="50852"/>
    <cellStyle name="표준 6 2 10 2 2 2 2 2 14" xfId="54723"/>
    <cellStyle name="표준 6 2 10 2 2 2 2 2 2" xfId="8030"/>
    <cellStyle name="표준 6 2 10 2 2 2 2 2 3" xfId="11901"/>
    <cellStyle name="표준 6 2 10 2 2 2 2 2 4" xfId="15772"/>
    <cellStyle name="표준 6 2 10 2 2 2 2 2 5" xfId="19643"/>
    <cellStyle name="표준 6 2 10 2 2 2 2 2 6" xfId="23514"/>
    <cellStyle name="표준 6 2 10 2 2 2 2 2 7" xfId="27385"/>
    <cellStyle name="표준 6 2 10 2 2 2 2 2 8" xfId="31256"/>
    <cellStyle name="표준 6 2 10 2 2 2 2 2 9" xfId="35127"/>
    <cellStyle name="표준 6 2 10 2 2 2 2 3" xfId="6094"/>
    <cellStyle name="표준 6 2 10 2 2 2 2 4" xfId="9965"/>
    <cellStyle name="표준 6 2 10 2 2 2 2 5" xfId="13836"/>
    <cellStyle name="표준 6 2 10 2 2 2 2 6" xfId="17707"/>
    <cellStyle name="표준 6 2 10 2 2 2 2 7" xfId="21578"/>
    <cellStyle name="표준 6 2 10 2 2 2 2 8" xfId="25449"/>
    <cellStyle name="표준 6 2 10 2 2 2 2 9" xfId="29320"/>
    <cellStyle name="표준 6 2 10 2 2 2 3" xfId="2903"/>
    <cellStyle name="표준 6 2 10 2 2 2 3 10" xfId="38030"/>
    <cellStyle name="표준 6 2 10 2 2 2 3 11" xfId="42142"/>
    <cellStyle name="표준 6 2 10 2 2 2 3 12" xfId="46013"/>
    <cellStyle name="표준 6 2 10 2 2 2 3 13" xfId="49884"/>
    <cellStyle name="표준 6 2 10 2 2 2 3 14" xfId="53755"/>
    <cellStyle name="표준 6 2 10 2 2 2 3 2" xfId="7062"/>
    <cellStyle name="표준 6 2 10 2 2 2 3 3" xfId="10933"/>
    <cellStyle name="표준 6 2 10 2 2 2 3 4" xfId="14804"/>
    <cellStyle name="표준 6 2 10 2 2 2 3 5" xfId="18675"/>
    <cellStyle name="표준 6 2 10 2 2 2 3 6" xfId="22546"/>
    <cellStyle name="표준 6 2 10 2 2 2 3 7" xfId="26417"/>
    <cellStyle name="표준 6 2 10 2 2 2 3 8" xfId="30288"/>
    <cellStyle name="표준 6 2 10 2 2 2 3 9" xfId="34159"/>
    <cellStyle name="표준 6 2 10 2 2 2 4" xfId="5126"/>
    <cellStyle name="표준 6 2 10 2 2 2 5" xfId="8997"/>
    <cellStyle name="표준 6 2 10 2 2 2 6" xfId="12868"/>
    <cellStyle name="표준 6 2 10 2 2 2 7" xfId="16739"/>
    <cellStyle name="표준 6 2 10 2 2 2 8" xfId="20610"/>
    <cellStyle name="표준 6 2 10 2 2 2 9" xfId="24481"/>
    <cellStyle name="표준 6 2 10 2 2 3" xfId="1448"/>
    <cellStyle name="표준 6 2 10 2 2 3 10" xfId="32707"/>
    <cellStyle name="표준 6 2 10 2 2 3 11" xfId="36578"/>
    <cellStyle name="표준 6 2 10 2 2 3 12" xfId="40690"/>
    <cellStyle name="표준 6 2 10 2 2 3 13" xfId="44561"/>
    <cellStyle name="표준 6 2 10 2 2 3 14" xfId="48432"/>
    <cellStyle name="표준 6 2 10 2 2 3 15" xfId="52303"/>
    <cellStyle name="표준 6 2 10 2 2 3 2" xfId="3387"/>
    <cellStyle name="표준 6 2 10 2 2 3 2 10" xfId="38514"/>
    <cellStyle name="표준 6 2 10 2 2 3 2 11" xfId="42626"/>
    <cellStyle name="표준 6 2 10 2 2 3 2 12" xfId="46497"/>
    <cellStyle name="표준 6 2 10 2 2 3 2 13" xfId="50368"/>
    <cellStyle name="표준 6 2 10 2 2 3 2 14" xfId="54239"/>
    <cellStyle name="표준 6 2 10 2 2 3 2 2" xfId="7546"/>
    <cellStyle name="표준 6 2 10 2 2 3 2 3" xfId="11417"/>
    <cellStyle name="표준 6 2 10 2 2 3 2 4" xfId="15288"/>
    <cellStyle name="표준 6 2 10 2 2 3 2 5" xfId="19159"/>
    <cellStyle name="표준 6 2 10 2 2 3 2 6" xfId="23030"/>
    <cellStyle name="표준 6 2 10 2 2 3 2 7" xfId="26901"/>
    <cellStyle name="표준 6 2 10 2 2 3 2 8" xfId="30772"/>
    <cellStyle name="표준 6 2 10 2 2 3 2 9" xfId="34643"/>
    <cellStyle name="표준 6 2 10 2 2 3 3" xfId="5610"/>
    <cellStyle name="표준 6 2 10 2 2 3 4" xfId="9481"/>
    <cellStyle name="표준 6 2 10 2 2 3 5" xfId="13352"/>
    <cellStyle name="표준 6 2 10 2 2 3 6" xfId="17223"/>
    <cellStyle name="표준 6 2 10 2 2 3 7" xfId="21094"/>
    <cellStyle name="표준 6 2 10 2 2 3 8" xfId="24965"/>
    <cellStyle name="표준 6 2 10 2 2 3 9" xfId="28836"/>
    <cellStyle name="표준 6 2 10 2 2 4" xfId="2419"/>
    <cellStyle name="표준 6 2 10 2 2 4 10" xfId="37546"/>
    <cellStyle name="표준 6 2 10 2 2 4 11" xfId="41658"/>
    <cellStyle name="표준 6 2 10 2 2 4 12" xfId="45529"/>
    <cellStyle name="표준 6 2 10 2 2 4 13" xfId="49400"/>
    <cellStyle name="표준 6 2 10 2 2 4 14" xfId="53271"/>
    <cellStyle name="표준 6 2 10 2 2 4 2" xfId="6578"/>
    <cellStyle name="표준 6 2 10 2 2 4 3" xfId="10449"/>
    <cellStyle name="표준 6 2 10 2 2 4 4" xfId="14320"/>
    <cellStyle name="표준 6 2 10 2 2 4 5" xfId="18191"/>
    <cellStyle name="표준 6 2 10 2 2 4 6" xfId="22062"/>
    <cellStyle name="표준 6 2 10 2 2 4 7" xfId="25933"/>
    <cellStyle name="표준 6 2 10 2 2 4 8" xfId="29804"/>
    <cellStyle name="표준 6 2 10 2 2 4 9" xfId="33675"/>
    <cellStyle name="표준 6 2 10 2 2 5" xfId="4642"/>
    <cellStyle name="표준 6 2 10 2 2 6" xfId="8513"/>
    <cellStyle name="표준 6 2 10 2 2 7" xfId="12384"/>
    <cellStyle name="표준 6 2 10 2 2 8" xfId="16255"/>
    <cellStyle name="표준 6 2 10 2 2 9" xfId="20126"/>
    <cellStyle name="표준 6 2 10 2 3" xfId="716"/>
    <cellStyle name="표준 6 2 10 2 3 10" xfId="28110"/>
    <cellStyle name="표준 6 2 10 2 3 11" xfId="31981"/>
    <cellStyle name="표준 6 2 10 2 3 12" xfId="35852"/>
    <cellStyle name="표준 6 2 10 2 3 13" xfId="39964"/>
    <cellStyle name="표준 6 2 10 2 3 14" xfId="43835"/>
    <cellStyle name="표준 6 2 10 2 3 15" xfId="47706"/>
    <cellStyle name="표준 6 2 10 2 3 16" xfId="51577"/>
    <cellStyle name="표준 6 2 10 2 3 2" xfId="1690"/>
    <cellStyle name="표준 6 2 10 2 3 2 10" xfId="32949"/>
    <cellStyle name="표준 6 2 10 2 3 2 11" xfId="36820"/>
    <cellStyle name="표준 6 2 10 2 3 2 12" xfId="40932"/>
    <cellStyle name="표준 6 2 10 2 3 2 13" xfId="44803"/>
    <cellStyle name="표준 6 2 10 2 3 2 14" xfId="48674"/>
    <cellStyle name="표준 6 2 10 2 3 2 15" xfId="52545"/>
    <cellStyle name="표준 6 2 10 2 3 2 2" xfId="3629"/>
    <cellStyle name="표준 6 2 10 2 3 2 2 10" xfId="38756"/>
    <cellStyle name="표준 6 2 10 2 3 2 2 11" xfId="42868"/>
    <cellStyle name="표준 6 2 10 2 3 2 2 12" xfId="46739"/>
    <cellStyle name="표준 6 2 10 2 3 2 2 13" xfId="50610"/>
    <cellStyle name="표준 6 2 10 2 3 2 2 14" xfId="54481"/>
    <cellStyle name="표준 6 2 10 2 3 2 2 2" xfId="7788"/>
    <cellStyle name="표준 6 2 10 2 3 2 2 3" xfId="11659"/>
    <cellStyle name="표준 6 2 10 2 3 2 2 4" xfId="15530"/>
    <cellStyle name="표준 6 2 10 2 3 2 2 5" xfId="19401"/>
    <cellStyle name="표준 6 2 10 2 3 2 2 6" xfId="23272"/>
    <cellStyle name="표준 6 2 10 2 3 2 2 7" xfId="27143"/>
    <cellStyle name="표준 6 2 10 2 3 2 2 8" xfId="31014"/>
    <cellStyle name="표준 6 2 10 2 3 2 2 9" xfId="34885"/>
    <cellStyle name="표준 6 2 10 2 3 2 3" xfId="5852"/>
    <cellStyle name="표준 6 2 10 2 3 2 4" xfId="9723"/>
    <cellStyle name="표준 6 2 10 2 3 2 5" xfId="13594"/>
    <cellStyle name="표준 6 2 10 2 3 2 6" xfId="17465"/>
    <cellStyle name="표준 6 2 10 2 3 2 7" xfId="21336"/>
    <cellStyle name="표준 6 2 10 2 3 2 8" xfId="25207"/>
    <cellStyle name="표준 6 2 10 2 3 2 9" xfId="29078"/>
    <cellStyle name="표준 6 2 10 2 3 3" xfId="2661"/>
    <cellStyle name="표준 6 2 10 2 3 3 10" xfId="37788"/>
    <cellStyle name="표준 6 2 10 2 3 3 11" xfId="41900"/>
    <cellStyle name="표준 6 2 10 2 3 3 12" xfId="45771"/>
    <cellStyle name="표준 6 2 10 2 3 3 13" xfId="49642"/>
    <cellStyle name="표준 6 2 10 2 3 3 14" xfId="53513"/>
    <cellStyle name="표준 6 2 10 2 3 3 2" xfId="6820"/>
    <cellStyle name="표준 6 2 10 2 3 3 3" xfId="10691"/>
    <cellStyle name="표준 6 2 10 2 3 3 4" xfId="14562"/>
    <cellStyle name="표준 6 2 10 2 3 3 5" xfId="18433"/>
    <cellStyle name="표준 6 2 10 2 3 3 6" xfId="22304"/>
    <cellStyle name="표준 6 2 10 2 3 3 7" xfId="26175"/>
    <cellStyle name="표준 6 2 10 2 3 3 8" xfId="30046"/>
    <cellStyle name="표준 6 2 10 2 3 3 9" xfId="33917"/>
    <cellStyle name="표준 6 2 10 2 3 4" xfId="4884"/>
    <cellStyle name="표준 6 2 10 2 3 5" xfId="8755"/>
    <cellStyle name="표준 6 2 10 2 3 6" xfId="12626"/>
    <cellStyle name="표준 6 2 10 2 3 7" xfId="16497"/>
    <cellStyle name="표준 6 2 10 2 3 8" xfId="20368"/>
    <cellStyle name="표준 6 2 10 2 3 9" xfId="24239"/>
    <cellStyle name="표준 6 2 10 2 4" xfId="1206"/>
    <cellStyle name="표준 6 2 10 2 4 10" xfId="32465"/>
    <cellStyle name="표준 6 2 10 2 4 11" xfId="36336"/>
    <cellStyle name="표준 6 2 10 2 4 12" xfId="40448"/>
    <cellStyle name="표준 6 2 10 2 4 13" xfId="44319"/>
    <cellStyle name="표준 6 2 10 2 4 14" xfId="48190"/>
    <cellStyle name="표준 6 2 10 2 4 15" xfId="52061"/>
    <cellStyle name="표준 6 2 10 2 4 2" xfId="3145"/>
    <cellStyle name="표준 6 2 10 2 4 2 10" xfId="38272"/>
    <cellStyle name="표준 6 2 10 2 4 2 11" xfId="42384"/>
    <cellStyle name="표준 6 2 10 2 4 2 12" xfId="46255"/>
    <cellStyle name="표준 6 2 10 2 4 2 13" xfId="50126"/>
    <cellStyle name="표준 6 2 10 2 4 2 14" xfId="53997"/>
    <cellStyle name="표준 6 2 10 2 4 2 2" xfId="7304"/>
    <cellStyle name="표준 6 2 10 2 4 2 3" xfId="11175"/>
    <cellStyle name="표준 6 2 10 2 4 2 4" xfId="15046"/>
    <cellStyle name="표준 6 2 10 2 4 2 5" xfId="18917"/>
    <cellStyle name="표준 6 2 10 2 4 2 6" xfId="22788"/>
    <cellStyle name="표준 6 2 10 2 4 2 7" xfId="26659"/>
    <cellStyle name="표준 6 2 10 2 4 2 8" xfId="30530"/>
    <cellStyle name="표준 6 2 10 2 4 2 9" xfId="34401"/>
    <cellStyle name="표준 6 2 10 2 4 3" xfId="5368"/>
    <cellStyle name="표준 6 2 10 2 4 4" xfId="9239"/>
    <cellStyle name="표준 6 2 10 2 4 5" xfId="13110"/>
    <cellStyle name="표준 6 2 10 2 4 6" xfId="16981"/>
    <cellStyle name="표준 6 2 10 2 4 7" xfId="20852"/>
    <cellStyle name="표준 6 2 10 2 4 8" xfId="24723"/>
    <cellStyle name="표준 6 2 10 2 4 9" xfId="28594"/>
    <cellStyle name="표준 6 2 10 2 5" xfId="2177"/>
    <cellStyle name="표준 6 2 10 2 5 10" xfId="37304"/>
    <cellStyle name="표준 6 2 10 2 5 11" xfId="41416"/>
    <cellStyle name="표준 6 2 10 2 5 12" xfId="45287"/>
    <cellStyle name="표준 6 2 10 2 5 13" xfId="49158"/>
    <cellStyle name="표준 6 2 10 2 5 14" xfId="53029"/>
    <cellStyle name="표준 6 2 10 2 5 2" xfId="6336"/>
    <cellStyle name="표준 6 2 10 2 5 3" xfId="10207"/>
    <cellStyle name="표준 6 2 10 2 5 4" xfId="14078"/>
    <cellStyle name="표준 6 2 10 2 5 5" xfId="17949"/>
    <cellStyle name="표준 6 2 10 2 5 6" xfId="21820"/>
    <cellStyle name="표준 6 2 10 2 5 7" xfId="25691"/>
    <cellStyle name="표준 6 2 10 2 5 8" xfId="29562"/>
    <cellStyle name="표준 6 2 10 2 5 9" xfId="33433"/>
    <cellStyle name="표준 6 2 10 2 6" xfId="4400"/>
    <cellStyle name="표준 6 2 10 2 7" xfId="8271"/>
    <cellStyle name="표준 6 2 10 2 8" xfId="12142"/>
    <cellStyle name="표준 6 2 10 2 9" xfId="16013"/>
    <cellStyle name="표준 6 2 10 20" xfId="50996"/>
    <cellStyle name="표준 6 2 10 3" xfId="374"/>
    <cellStyle name="표준 6 2 10 3 10" xfId="23900"/>
    <cellStyle name="표준 6 2 10 3 11" xfId="27771"/>
    <cellStyle name="표준 6 2 10 3 12" xfId="31642"/>
    <cellStyle name="표준 6 2 10 3 13" xfId="35513"/>
    <cellStyle name="표준 6 2 10 3 14" xfId="39625"/>
    <cellStyle name="표준 6 2 10 3 15" xfId="43496"/>
    <cellStyle name="표준 6 2 10 3 16" xfId="47367"/>
    <cellStyle name="표준 6 2 10 3 17" xfId="51238"/>
    <cellStyle name="표준 6 2 10 3 2" xfId="861"/>
    <cellStyle name="표준 6 2 10 3 2 10" xfId="28255"/>
    <cellStyle name="표준 6 2 10 3 2 11" xfId="32126"/>
    <cellStyle name="표준 6 2 10 3 2 12" xfId="35997"/>
    <cellStyle name="표준 6 2 10 3 2 13" xfId="40109"/>
    <cellStyle name="표준 6 2 10 3 2 14" xfId="43980"/>
    <cellStyle name="표준 6 2 10 3 2 15" xfId="47851"/>
    <cellStyle name="표준 6 2 10 3 2 16" xfId="51722"/>
    <cellStyle name="표준 6 2 10 3 2 2" xfId="1835"/>
    <cellStyle name="표준 6 2 10 3 2 2 10" xfId="33094"/>
    <cellStyle name="표준 6 2 10 3 2 2 11" xfId="36965"/>
    <cellStyle name="표준 6 2 10 3 2 2 12" xfId="41077"/>
    <cellStyle name="표준 6 2 10 3 2 2 13" xfId="44948"/>
    <cellStyle name="표준 6 2 10 3 2 2 14" xfId="48819"/>
    <cellStyle name="표준 6 2 10 3 2 2 15" xfId="52690"/>
    <cellStyle name="표준 6 2 10 3 2 2 2" xfId="3774"/>
    <cellStyle name="표준 6 2 10 3 2 2 2 10" xfId="38901"/>
    <cellStyle name="표준 6 2 10 3 2 2 2 11" xfId="43013"/>
    <cellStyle name="표준 6 2 10 3 2 2 2 12" xfId="46884"/>
    <cellStyle name="표준 6 2 10 3 2 2 2 13" xfId="50755"/>
    <cellStyle name="표준 6 2 10 3 2 2 2 14" xfId="54626"/>
    <cellStyle name="표준 6 2 10 3 2 2 2 2" xfId="7933"/>
    <cellStyle name="표준 6 2 10 3 2 2 2 3" xfId="11804"/>
    <cellStyle name="표준 6 2 10 3 2 2 2 4" xfId="15675"/>
    <cellStyle name="표준 6 2 10 3 2 2 2 5" xfId="19546"/>
    <cellStyle name="표준 6 2 10 3 2 2 2 6" xfId="23417"/>
    <cellStyle name="표준 6 2 10 3 2 2 2 7" xfId="27288"/>
    <cellStyle name="표준 6 2 10 3 2 2 2 8" xfId="31159"/>
    <cellStyle name="표준 6 2 10 3 2 2 2 9" xfId="35030"/>
    <cellStyle name="표준 6 2 10 3 2 2 3" xfId="5997"/>
    <cellStyle name="표준 6 2 10 3 2 2 4" xfId="9868"/>
    <cellStyle name="표준 6 2 10 3 2 2 5" xfId="13739"/>
    <cellStyle name="표준 6 2 10 3 2 2 6" xfId="17610"/>
    <cellStyle name="표준 6 2 10 3 2 2 7" xfId="21481"/>
    <cellStyle name="표준 6 2 10 3 2 2 8" xfId="25352"/>
    <cellStyle name="표준 6 2 10 3 2 2 9" xfId="29223"/>
    <cellStyle name="표준 6 2 10 3 2 3" xfId="2806"/>
    <cellStyle name="표준 6 2 10 3 2 3 10" xfId="37933"/>
    <cellStyle name="표준 6 2 10 3 2 3 11" xfId="42045"/>
    <cellStyle name="표준 6 2 10 3 2 3 12" xfId="45916"/>
    <cellStyle name="표준 6 2 10 3 2 3 13" xfId="49787"/>
    <cellStyle name="표준 6 2 10 3 2 3 14" xfId="53658"/>
    <cellStyle name="표준 6 2 10 3 2 3 2" xfId="6965"/>
    <cellStyle name="표준 6 2 10 3 2 3 3" xfId="10836"/>
    <cellStyle name="표준 6 2 10 3 2 3 4" xfId="14707"/>
    <cellStyle name="표준 6 2 10 3 2 3 5" xfId="18578"/>
    <cellStyle name="표준 6 2 10 3 2 3 6" xfId="22449"/>
    <cellStyle name="표준 6 2 10 3 2 3 7" xfId="26320"/>
    <cellStyle name="표준 6 2 10 3 2 3 8" xfId="30191"/>
    <cellStyle name="표준 6 2 10 3 2 3 9" xfId="34062"/>
    <cellStyle name="표준 6 2 10 3 2 4" xfId="5029"/>
    <cellStyle name="표준 6 2 10 3 2 5" xfId="8900"/>
    <cellStyle name="표준 6 2 10 3 2 6" xfId="12771"/>
    <cellStyle name="표준 6 2 10 3 2 7" xfId="16642"/>
    <cellStyle name="표준 6 2 10 3 2 8" xfId="20513"/>
    <cellStyle name="표준 6 2 10 3 2 9" xfId="24384"/>
    <cellStyle name="표준 6 2 10 3 3" xfId="1351"/>
    <cellStyle name="표준 6 2 10 3 3 10" xfId="32610"/>
    <cellStyle name="표준 6 2 10 3 3 11" xfId="36481"/>
    <cellStyle name="표준 6 2 10 3 3 12" xfId="40593"/>
    <cellStyle name="표준 6 2 10 3 3 13" xfId="44464"/>
    <cellStyle name="표준 6 2 10 3 3 14" xfId="48335"/>
    <cellStyle name="표준 6 2 10 3 3 15" xfId="52206"/>
    <cellStyle name="표준 6 2 10 3 3 2" xfId="3290"/>
    <cellStyle name="표준 6 2 10 3 3 2 10" xfId="38417"/>
    <cellStyle name="표준 6 2 10 3 3 2 11" xfId="42529"/>
    <cellStyle name="표준 6 2 10 3 3 2 12" xfId="46400"/>
    <cellStyle name="표준 6 2 10 3 3 2 13" xfId="50271"/>
    <cellStyle name="표준 6 2 10 3 3 2 14" xfId="54142"/>
    <cellStyle name="표준 6 2 10 3 3 2 2" xfId="7449"/>
    <cellStyle name="표준 6 2 10 3 3 2 3" xfId="11320"/>
    <cellStyle name="표준 6 2 10 3 3 2 4" xfId="15191"/>
    <cellStyle name="표준 6 2 10 3 3 2 5" xfId="19062"/>
    <cellStyle name="표준 6 2 10 3 3 2 6" xfId="22933"/>
    <cellStyle name="표준 6 2 10 3 3 2 7" xfId="26804"/>
    <cellStyle name="표준 6 2 10 3 3 2 8" xfId="30675"/>
    <cellStyle name="표준 6 2 10 3 3 2 9" xfId="34546"/>
    <cellStyle name="표준 6 2 10 3 3 3" xfId="5513"/>
    <cellStyle name="표준 6 2 10 3 3 4" xfId="9384"/>
    <cellStyle name="표준 6 2 10 3 3 5" xfId="13255"/>
    <cellStyle name="표준 6 2 10 3 3 6" xfId="17126"/>
    <cellStyle name="표준 6 2 10 3 3 7" xfId="20997"/>
    <cellStyle name="표준 6 2 10 3 3 8" xfId="24868"/>
    <cellStyle name="표준 6 2 10 3 3 9" xfId="28739"/>
    <cellStyle name="표준 6 2 10 3 4" xfId="2322"/>
    <cellStyle name="표준 6 2 10 3 4 10" xfId="37449"/>
    <cellStyle name="표준 6 2 10 3 4 11" xfId="41561"/>
    <cellStyle name="표준 6 2 10 3 4 12" xfId="45432"/>
    <cellStyle name="표준 6 2 10 3 4 13" xfId="49303"/>
    <cellStyle name="표준 6 2 10 3 4 14" xfId="53174"/>
    <cellStyle name="표준 6 2 10 3 4 2" xfId="6481"/>
    <cellStyle name="표준 6 2 10 3 4 3" xfId="10352"/>
    <cellStyle name="표준 6 2 10 3 4 4" xfId="14223"/>
    <cellStyle name="표준 6 2 10 3 4 5" xfId="18094"/>
    <cellStyle name="표준 6 2 10 3 4 6" xfId="21965"/>
    <cellStyle name="표준 6 2 10 3 4 7" xfId="25836"/>
    <cellStyle name="표준 6 2 10 3 4 8" xfId="29707"/>
    <cellStyle name="표준 6 2 10 3 4 9" xfId="33578"/>
    <cellStyle name="표준 6 2 10 3 5" xfId="4545"/>
    <cellStyle name="표준 6 2 10 3 6" xfId="8416"/>
    <cellStyle name="표준 6 2 10 3 7" xfId="12287"/>
    <cellStyle name="표준 6 2 10 3 8" xfId="16158"/>
    <cellStyle name="표준 6 2 10 3 9" xfId="20029"/>
    <cellStyle name="표준 6 2 10 4" xfId="619"/>
    <cellStyle name="표준 6 2 10 4 10" xfId="28013"/>
    <cellStyle name="표준 6 2 10 4 11" xfId="31884"/>
    <cellStyle name="표준 6 2 10 4 12" xfId="35755"/>
    <cellStyle name="표준 6 2 10 4 13" xfId="39867"/>
    <cellStyle name="표준 6 2 10 4 14" xfId="43738"/>
    <cellStyle name="표준 6 2 10 4 15" xfId="47609"/>
    <cellStyle name="표준 6 2 10 4 16" xfId="51480"/>
    <cellStyle name="표준 6 2 10 4 2" xfId="1593"/>
    <cellStyle name="표준 6 2 10 4 2 10" xfId="32852"/>
    <cellStyle name="표준 6 2 10 4 2 11" xfId="36723"/>
    <cellStyle name="표준 6 2 10 4 2 12" xfId="40835"/>
    <cellStyle name="표준 6 2 10 4 2 13" xfId="44706"/>
    <cellStyle name="표준 6 2 10 4 2 14" xfId="48577"/>
    <cellStyle name="표준 6 2 10 4 2 15" xfId="52448"/>
    <cellStyle name="표준 6 2 10 4 2 2" xfId="3532"/>
    <cellStyle name="표준 6 2 10 4 2 2 10" xfId="38659"/>
    <cellStyle name="표준 6 2 10 4 2 2 11" xfId="42771"/>
    <cellStyle name="표준 6 2 10 4 2 2 12" xfId="46642"/>
    <cellStyle name="표준 6 2 10 4 2 2 13" xfId="50513"/>
    <cellStyle name="표준 6 2 10 4 2 2 14" xfId="54384"/>
    <cellStyle name="표준 6 2 10 4 2 2 2" xfId="7691"/>
    <cellStyle name="표준 6 2 10 4 2 2 3" xfId="11562"/>
    <cellStyle name="표준 6 2 10 4 2 2 4" xfId="15433"/>
    <cellStyle name="표준 6 2 10 4 2 2 5" xfId="19304"/>
    <cellStyle name="표준 6 2 10 4 2 2 6" xfId="23175"/>
    <cellStyle name="표준 6 2 10 4 2 2 7" xfId="27046"/>
    <cellStyle name="표준 6 2 10 4 2 2 8" xfId="30917"/>
    <cellStyle name="표준 6 2 10 4 2 2 9" xfId="34788"/>
    <cellStyle name="표준 6 2 10 4 2 3" xfId="5755"/>
    <cellStyle name="표준 6 2 10 4 2 4" xfId="9626"/>
    <cellStyle name="표준 6 2 10 4 2 5" xfId="13497"/>
    <cellStyle name="표준 6 2 10 4 2 6" xfId="17368"/>
    <cellStyle name="표준 6 2 10 4 2 7" xfId="21239"/>
    <cellStyle name="표준 6 2 10 4 2 8" xfId="25110"/>
    <cellStyle name="표준 6 2 10 4 2 9" xfId="28981"/>
    <cellStyle name="표준 6 2 10 4 3" xfId="2564"/>
    <cellStyle name="표준 6 2 10 4 3 10" xfId="37691"/>
    <cellStyle name="표준 6 2 10 4 3 11" xfId="41803"/>
    <cellStyle name="표준 6 2 10 4 3 12" xfId="45674"/>
    <cellStyle name="표준 6 2 10 4 3 13" xfId="49545"/>
    <cellStyle name="표준 6 2 10 4 3 14" xfId="53416"/>
    <cellStyle name="표준 6 2 10 4 3 2" xfId="6723"/>
    <cellStyle name="표준 6 2 10 4 3 3" xfId="10594"/>
    <cellStyle name="표준 6 2 10 4 3 4" xfId="14465"/>
    <cellStyle name="표준 6 2 10 4 3 5" xfId="18336"/>
    <cellStyle name="표준 6 2 10 4 3 6" xfId="22207"/>
    <cellStyle name="표준 6 2 10 4 3 7" xfId="26078"/>
    <cellStyle name="표준 6 2 10 4 3 8" xfId="29949"/>
    <cellStyle name="표준 6 2 10 4 3 9" xfId="33820"/>
    <cellStyle name="표준 6 2 10 4 4" xfId="4787"/>
    <cellStyle name="표준 6 2 10 4 5" xfId="8658"/>
    <cellStyle name="표준 6 2 10 4 6" xfId="12529"/>
    <cellStyle name="표준 6 2 10 4 7" xfId="16400"/>
    <cellStyle name="표준 6 2 10 4 8" xfId="20271"/>
    <cellStyle name="표준 6 2 10 4 9" xfId="24142"/>
    <cellStyle name="표준 6 2 10 5" xfId="1109"/>
    <cellStyle name="표준 6 2 10 5 10" xfId="32368"/>
    <cellStyle name="표준 6 2 10 5 11" xfId="36239"/>
    <cellStyle name="표준 6 2 10 5 12" xfId="40351"/>
    <cellStyle name="표준 6 2 10 5 13" xfId="44222"/>
    <cellStyle name="표준 6 2 10 5 14" xfId="48093"/>
    <cellStyle name="표준 6 2 10 5 15" xfId="51964"/>
    <cellStyle name="표준 6 2 10 5 2" xfId="3048"/>
    <cellStyle name="표준 6 2 10 5 2 10" xfId="38175"/>
    <cellStyle name="표준 6 2 10 5 2 11" xfId="42287"/>
    <cellStyle name="표준 6 2 10 5 2 12" xfId="46158"/>
    <cellStyle name="표준 6 2 10 5 2 13" xfId="50029"/>
    <cellStyle name="표준 6 2 10 5 2 14" xfId="53900"/>
    <cellStyle name="표준 6 2 10 5 2 2" xfId="7207"/>
    <cellStyle name="표준 6 2 10 5 2 3" xfId="11078"/>
    <cellStyle name="표준 6 2 10 5 2 4" xfId="14949"/>
    <cellStyle name="표준 6 2 10 5 2 5" xfId="18820"/>
    <cellStyle name="표준 6 2 10 5 2 6" xfId="22691"/>
    <cellStyle name="표준 6 2 10 5 2 7" xfId="26562"/>
    <cellStyle name="표준 6 2 10 5 2 8" xfId="30433"/>
    <cellStyle name="표준 6 2 10 5 2 9" xfId="34304"/>
    <cellStyle name="표준 6 2 10 5 3" xfId="5271"/>
    <cellStyle name="표준 6 2 10 5 4" xfId="9142"/>
    <cellStyle name="표준 6 2 10 5 5" xfId="13013"/>
    <cellStyle name="표준 6 2 10 5 6" xfId="16884"/>
    <cellStyle name="표준 6 2 10 5 7" xfId="20755"/>
    <cellStyle name="표준 6 2 10 5 8" xfId="24626"/>
    <cellStyle name="표준 6 2 10 5 9" xfId="28497"/>
    <cellStyle name="표준 6 2 10 6" xfId="2080"/>
    <cellStyle name="표준 6 2 10 6 10" xfId="37207"/>
    <cellStyle name="표준 6 2 10 6 11" xfId="41319"/>
    <cellStyle name="표준 6 2 10 6 12" xfId="45190"/>
    <cellStyle name="표준 6 2 10 6 13" xfId="49061"/>
    <cellStyle name="표준 6 2 10 6 14" xfId="52932"/>
    <cellStyle name="표준 6 2 10 6 2" xfId="6239"/>
    <cellStyle name="표준 6 2 10 6 3" xfId="10110"/>
    <cellStyle name="표준 6 2 10 6 4" xfId="13981"/>
    <cellStyle name="표준 6 2 10 6 5" xfId="17852"/>
    <cellStyle name="표준 6 2 10 6 6" xfId="21723"/>
    <cellStyle name="표준 6 2 10 6 7" xfId="25594"/>
    <cellStyle name="표준 6 2 10 6 8" xfId="29465"/>
    <cellStyle name="표준 6 2 10 6 9" xfId="33336"/>
    <cellStyle name="표준 6 2 10 7" xfId="4303"/>
    <cellStyle name="표준 6 2 10 8" xfId="8174"/>
    <cellStyle name="표준 6 2 10 9" xfId="12045"/>
    <cellStyle name="표준 6 2 11" xfId="133"/>
    <cellStyle name="표준 6 2 11 10" xfId="19791"/>
    <cellStyle name="표준 6 2 11 11" xfId="23662"/>
    <cellStyle name="표준 6 2 11 12" xfId="27533"/>
    <cellStyle name="표준 6 2 11 13" xfId="31404"/>
    <cellStyle name="표준 6 2 11 14" xfId="35275"/>
    <cellStyle name="표준 6 2 11 15" xfId="39146"/>
    <cellStyle name="표준 6 2 11 16" xfId="39387"/>
    <cellStyle name="표준 6 2 11 17" xfId="43258"/>
    <cellStyle name="표준 6 2 11 18" xfId="47129"/>
    <cellStyle name="표준 6 2 11 19" xfId="51000"/>
    <cellStyle name="표준 6 2 11 2" xfId="378"/>
    <cellStyle name="표준 6 2 11 2 10" xfId="23904"/>
    <cellStyle name="표준 6 2 11 2 11" xfId="27775"/>
    <cellStyle name="표준 6 2 11 2 12" xfId="31646"/>
    <cellStyle name="표준 6 2 11 2 13" xfId="35517"/>
    <cellStyle name="표준 6 2 11 2 14" xfId="39629"/>
    <cellStyle name="표준 6 2 11 2 15" xfId="43500"/>
    <cellStyle name="표준 6 2 11 2 16" xfId="47371"/>
    <cellStyle name="표준 6 2 11 2 17" xfId="51242"/>
    <cellStyle name="표준 6 2 11 2 2" xfId="865"/>
    <cellStyle name="표준 6 2 11 2 2 10" xfId="28259"/>
    <cellStyle name="표준 6 2 11 2 2 11" xfId="32130"/>
    <cellStyle name="표준 6 2 11 2 2 12" xfId="36001"/>
    <cellStyle name="표준 6 2 11 2 2 13" xfId="40113"/>
    <cellStyle name="표준 6 2 11 2 2 14" xfId="43984"/>
    <cellStyle name="표준 6 2 11 2 2 15" xfId="47855"/>
    <cellStyle name="표준 6 2 11 2 2 16" xfId="51726"/>
    <cellStyle name="표준 6 2 11 2 2 2" xfId="1839"/>
    <cellStyle name="표준 6 2 11 2 2 2 10" xfId="33098"/>
    <cellStyle name="표준 6 2 11 2 2 2 11" xfId="36969"/>
    <cellStyle name="표준 6 2 11 2 2 2 12" xfId="41081"/>
    <cellStyle name="표준 6 2 11 2 2 2 13" xfId="44952"/>
    <cellStyle name="표준 6 2 11 2 2 2 14" xfId="48823"/>
    <cellStyle name="표준 6 2 11 2 2 2 15" xfId="52694"/>
    <cellStyle name="표준 6 2 11 2 2 2 2" xfId="3778"/>
    <cellStyle name="표준 6 2 11 2 2 2 2 10" xfId="38905"/>
    <cellStyle name="표준 6 2 11 2 2 2 2 11" xfId="43017"/>
    <cellStyle name="표준 6 2 11 2 2 2 2 12" xfId="46888"/>
    <cellStyle name="표준 6 2 11 2 2 2 2 13" xfId="50759"/>
    <cellStyle name="표준 6 2 11 2 2 2 2 14" xfId="54630"/>
    <cellStyle name="표준 6 2 11 2 2 2 2 2" xfId="7937"/>
    <cellStyle name="표준 6 2 11 2 2 2 2 3" xfId="11808"/>
    <cellStyle name="표준 6 2 11 2 2 2 2 4" xfId="15679"/>
    <cellStyle name="표준 6 2 11 2 2 2 2 5" xfId="19550"/>
    <cellStyle name="표준 6 2 11 2 2 2 2 6" xfId="23421"/>
    <cellStyle name="표준 6 2 11 2 2 2 2 7" xfId="27292"/>
    <cellStyle name="표준 6 2 11 2 2 2 2 8" xfId="31163"/>
    <cellStyle name="표준 6 2 11 2 2 2 2 9" xfId="35034"/>
    <cellStyle name="표준 6 2 11 2 2 2 3" xfId="6001"/>
    <cellStyle name="표준 6 2 11 2 2 2 4" xfId="9872"/>
    <cellStyle name="표준 6 2 11 2 2 2 5" xfId="13743"/>
    <cellStyle name="표준 6 2 11 2 2 2 6" xfId="17614"/>
    <cellStyle name="표준 6 2 11 2 2 2 7" xfId="21485"/>
    <cellStyle name="표준 6 2 11 2 2 2 8" xfId="25356"/>
    <cellStyle name="표준 6 2 11 2 2 2 9" xfId="29227"/>
    <cellStyle name="표준 6 2 11 2 2 3" xfId="2810"/>
    <cellStyle name="표준 6 2 11 2 2 3 10" xfId="37937"/>
    <cellStyle name="표준 6 2 11 2 2 3 11" xfId="42049"/>
    <cellStyle name="표준 6 2 11 2 2 3 12" xfId="45920"/>
    <cellStyle name="표준 6 2 11 2 2 3 13" xfId="49791"/>
    <cellStyle name="표준 6 2 11 2 2 3 14" xfId="53662"/>
    <cellStyle name="표준 6 2 11 2 2 3 2" xfId="6969"/>
    <cellStyle name="표준 6 2 11 2 2 3 3" xfId="10840"/>
    <cellStyle name="표준 6 2 11 2 2 3 4" xfId="14711"/>
    <cellStyle name="표준 6 2 11 2 2 3 5" xfId="18582"/>
    <cellStyle name="표준 6 2 11 2 2 3 6" xfId="22453"/>
    <cellStyle name="표준 6 2 11 2 2 3 7" xfId="26324"/>
    <cellStyle name="표준 6 2 11 2 2 3 8" xfId="30195"/>
    <cellStyle name="표준 6 2 11 2 2 3 9" xfId="34066"/>
    <cellStyle name="표준 6 2 11 2 2 4" xfId="5033"/>
    <cellStyle name="표준 6 2 11 2 2 5" xfId="8904"/>
    <cellStyle name="표준 6 2 11 2 2 6" xfId="12775"/>
    <cellStyle name="표준 6 2 11 2 2 7" xfId="16646"/>
    <cellStyle name="표준 6 2 11 2 2 8" xfId="20517"/>
    <cellStyle name="표준 6 2 11 2 2 9" xfId="24388"/>
    <cellStyle name="표준 6 2 11 2 3" xfId="1355"/>
    <cellStyle name="표준 6 2 11 2 3 10" xfId="32614"/>
    <cellStyle name="표준 6 2 11 2 3 11" xfId="36485"/>
    <cellStyle name="표준 6 2 11 2 3 12" xfId="40597"/>
    <cellStyle name="표준 6 2 11 2 3 13" xfId="44468"/>
    <cellStyle name="표준 6 2 11 2 3 14" xfId="48339"/>
    <cellStyle name="표준 6 2 11 2 3 15" xfId="52210"/>
    <cellStyle name="표준 6 2 11 2 3 2" xfId="3294"/>
    <cellStyle name="표준 6 2 11 2 3 2 10" xfId="38421"/>
    <cellStyle name="표준 6 2 11 2 3 2 11" xfId="42533"/>
    <cellStyle name="표준 6 2 11 2 3 2 12" xfId="46404"/>
    <cellStyle name="표준 6 2 11 2 3 2 13" xfId="50275"/>
    <cellStyle name="표준 6 2 11 2 3 2 14" xfId="54146"/>
    <cellStyle name="표준 6 2 11 2 3 2 2" xfId="7453"/>
    <cellStyle name="표준 6 2 11 2 3 2 3" xfId="11324"/>
    <cellStyle name="표준 6 2 11 2 3 2 4" xfId="15195"/>
    <cellStyle name="표준 6 2 11 2 3 2 5" xfId="19066"/>
    <cellStyle name="표준 6 2 11 2 3 2 6" xfId="22937"/>
    <cellStyle name="표준 6 2 11 2 3 2 7" xfId="26808"/>
    <cellStyle name="표준 6 2 11 2 3 2 8" xfId="30679"/>
    <cellStyle name="표준 6 2 11 2 3 2 9" xfId="34550"/>
    <cellStyle name="표준 6 2 11 2 3 3" xfId="5517"/>
    <cellStyle name="표준 6 2 11 2 3 4" xfId="9388"/>
    <cellStyle name="표준 6 2 11 2 3 5" xfId="13259"/>
    <cellStyle name="표준 6 2 11 2 3 6" xfId="17130"/>
    <cellStyle name="표준 6 2 11 2 3 7" xfId="21001"/>
    <cellStyle name="표준 6 2 11 2 3 8" xfId="24872"/>
    <cellStyle name="표준 6 2 11 2 3 9" xfId="28743"/>
    <cellStyle name="표준 6 2 11 2 4" xfId="2326"/>
    <cellStyle name="표준 6 2 11 2 4 10" xfId="37453"/>
    <cellStyle name="표준 6 2 11 2 4 11" xfId="41565"/>
    <cellStyle name="표준 6 2 11 2 4 12" xfId="45436"/>
    <cellStyle name="표준 6 2 11 2 4 13" xfId="49307"/>
    <cellStyle name="표준 6 2 11 2 4 14" xfId="53178"/>
    <cellStyle name="표준 6 2 11 2 4 2" xfId="6485"/>
    <cellStyle name="표준 6 2 11 2 4 3" xfId="10356"/>
    <cellStyle name="표준 6 2 11 2 4 4" xfId="14227"/>
    <cellStyle name="표준 6 2 11 2 4 5" xfId="18098"/>
    <cellStyle name="표준 6 2 11 2 4 6" xfId="21969"/>
    <cellStyle name="표준 6 2 11 2 4 7" xfId="25840"/>
    <cellStyle name="표준 6 2 11 2 4 8" xfId="29711"/>
    <cellStyle name="표준 6 2 11 2 4 9" xfId="33582"/>
    <cellStyle name="표준 6 2 11 2 5" xfId="4549"/>
    <cellStyle name="표준 6 2 11 2 6" xfId="8420"/>
    <cellStyle name="표준 6 2 11 2 7" xfId="12291"/>
    <cellStyle name="표준 6 2 11 2 8" xfId="16162"/>
    <cellStyle name="표준 6 2 11 2 9" xfId="20033"/>
    <cellStyle name="표준 6 2 11 3" xfId="623"/>
    <cellStyle name="표준 6 2 11 3 10" xfId="28017"/>
    <cellStyle name="표준 6 2 11 3 11" xfId="31888"/>
    <cellStyle name="표준 6 2 11 3 12" xfId="35759"/>
    <cellStyle name="표준 6 2 11 3 13" xfId="39871"/>
    <cellStyle name="표준 6 2 11 3 14" xfId="43742"/>
    <cellStyle name="표준 6 2 11 3 15" xfId="47613"/>
    <cellStyle name="표준 6 2 11 3 16" xfId="51484"/>
    <cellStyle name="표준 6 2 11 3 2" xfId="1597"/>
    <cellStyle name="표준 6 2 11 3 2 10" xfId="32856"/>
    <cellStyle name="표준 6 2 11 3 2 11" xfId="36727"/>
    <cellStyle name="표준 6 2 11 3 2 12" xfId="40839"/>
    <cellStyle name="표준 6 2 11 3 2 13" xfId="44710"/>
    <cellStyle name="표준 6 2 11 3 2 14" xfId="48581"/>
    <cellStyle name="표준 6 2 11 3 2 15" xfId="52452"/>
    <cellStyle name="표준 6 2 11 3 2 2" xfId="3536"/>
    <cellStyle name="표준 6 2 11 3 2 2 10" xfId="38663"/>
    <cellStyle name="표준 6 2 11 3 2 2 11" xfId="42775"/>
    <cellStyle name="표준 6 2 11 3 2 2 12" xfId="46646"/>
    <cellStyle name="표준 6 2 11 3 2 2 13" xfId="50517"/>
    <cellStyle name="표준 6 2 11 3 2 2 14" xfId="54388"/>
    <cellStyle name="표준 6 2 11 3 2 2 2" xfId="7695"/>
    <cellStyle name="표준 6 2 11 3 2 2 3" xfId="11566"/>
    <cellStyle name="표준 6 2 11 3 2 2 4" xfId="15437"/>
    <cellStyle name="표준 6 2 11 3 2 2 5" xfId="19308"/>
    <cellStyle name="표준 6 2 11 3 2 2 6" xfId="23179"/>
    <cellStyle name="표준 6 2 11 3 2 2 7" xfId="27050"/>
    <cellStyle name="표준 6 2 11 3 2 2 8" xfId="30921"/>
    <cellStyle name="표준 6 2 11 3 2 2 9" xfId="34792"/>
    <cellStyle name="표준 6 2 11 3 2 3" xfId="5759"/>
    <cellStyle name="표준 6 2 11 3 2 4" xfId="9630"/>
    <cellStyle name="표준 6 2 11 3 2 5" xfId="13501"/>
    <cellStyle name="표준 6 2 11 3 2 6" xfId="17372"/>
    <cellStyle name="표준 6 2 11 3 2 7" xfId="21243"/>
    <cellStyle name="표준 6 2 11 3 2 8" xfId="25114"/>
    <cellStyle name="표준 6 2 11 3 2 9" xfId="28985"/>
    <cellStyle name="표준 6 2 11 3 3" xfId="2568"/>
    <cellStyle name="표준 6 2 11 3 3 10" xfId="37695"/>
    <cellStyle name="표준 6 2 11 3 3 11" xfId="41807"/>
    <cellStyle name="표준 6 2 11 3 3 12" xfId="45678"/>
    <cellStyle name="표준 6 2 11 3 3 13" xfId="49549"/>
    <cellStyle name="표준 6 2 11 3 3 14" xfId="53420"/>
    <cellStyle name="표준 6 2 11 3 3 2" xfId="6727"/>
    <cellStyle name="표준 6 2 11 3 3 3" xfId="10598"/>
    <cellStyle name="표준 6 2 11 3 3 4" xfId="14469"/>
    <cellStyle name="표준 6 2 11 3 3 5" xfId="18340"/>
    <cellStyle name="표준 6 2 11 3 3 6" xfId="22211"/>
    <cellStyle name="표준 6 2 11 3 3 7" xfId="26082"/>
    <cellStyle name="표준 6 2 11 3 3 8" xfId="29953"/>
    <cellStyle name="표준 6 2 11 3 3 9" xfId="33824"/>
    <cellStyle name="표준 6 2 11 3 4" xfId="4791"/>
    <cellStyle name="표준 6 2 11 3 5" xfId="8662"/>
    <cellStyle name="표준 6 2 11 3 6" xfId="12533"/>
    <cellStyle name="표준 6 2 11 3 7" xfId="16404"/>
    <cellStyle name="표준 6 2 11 3 8" xfId="20275"/>
    <cellStyle name="표준 6 2 11 3 9" xfId="24146"/>
    <cellStyle name="표준 6 2 11 4" xfId="1113"/>
    <cellStyle name="표준 6 2 11 4 10" xfId="32372"/>
    <cellStyle name="표준 6 2 11 4 11" xfId="36243"/>
    <cellStyle name="표준 6 2 11 4 12" xfId="40355"/>
    <cellStyle name="표준 6 2 11 4 13" xfId="44226"/>
    <cellStyle name="표준 6 2 11 4 14" xfId="48097"/>
    <cellStyle name="표준 6 2 11 4 15" xfId="51968"/>
    <cellStyle name="표준 6 2 11 4 2" xfId="3052"/>
    <cellStyle name="표준 6 2 11 4 2 10" xfId="38179"/>
    <cellStyle name="표준 6 2 11 4 2 11" xfId="42291"/>
    <cellStyle name="표준 6 2 11 4 2 12" xfId="46162"/>
    <cellStyle name="표준 6 2 11 4 2 13" xfId="50033"/>
    <cellStyle name="표준 6 2 11 4 2 14" xfId="53904"/>
    <cellStyle name="표준 6 2 11 4 2 2" xfId="7211"/>
    <cellStyle name="표준 6 2 11 4 2 3" xfId="11082"/>
    <cellStyle name="표준 6 2 11 4 2 4" xfId="14953"/>
    <cellStyle name="표준 6 2 11 4 2 5" xfId="18824"/>
    <cellStyle name="표준 6 2 11 4 2 6" xfId="22695"/>
    <cellStyle name="표준 6 2 11 4 2 7" xfId="26566"/>
    <cellStyle name="표준 6 2 11 4 2 8" xfId="30437"/>
    <cellStyle name="표준 6 2 11 4 2 9" xfId="34308"/>
    <cellStyle name="표준 6 2 11 4 3" xfId="5275"/>
    <cellStyle name="표준 6 2 11 4 4" xfId="9146"/>
    <cellStyle name="표준 6 2 11 4 5" xfId="13017"/>
    <cellStyle name="표준 6 2 11 4 6" xfId="16888"/>
    <cellStyle name="표준 6 2 11 4 7" xfId="20759"/>
    <cellStyle name="표준 6 2 11 4 8" xfId="24630"/>
    <cellStyle name="표준 6 2 11 4 9" xfId="28501"/>
    <cellStyle name="표준 6 2 11 5" xfId="2084"/>
    <cellStyle name="표준 6 2 11 5 10" xfId="37211"/>
    <cellStyle name="표준 6 2 11 5 11" xfId="41323"/>
    <cellStyle name="표준 6 2 11 5 12" xfId="45194"/>
    <cellStyle name="표준 6 2 11 5 13" xfId="49065"/>
    <cellStyle name="표준 6 2 11 5 14" xfId="52936"/>
    <cellStyle name="표준 6 2 11 5 2" xfId="6243"/>
    <cellStyle name="표준 6 2 11 5 3" xfId="10114"/>
    <cellStyle name="표준 6 2 11 5 4" xfId="13985"/>
    <cellStyle name="표준 6 2 11 5 5" xfId="17856"/>
    <cellStyle name="표준 6 2 11 5 6" xfId="21727"/>
    <cellStyle name="표준 6 2 11 5 7" xfId="25598"/>
    <cellStyle name="표준 6 2 11 5 8" xfId="29469"/>
    <cellStyle name="표준 6 2 11 5 9" xfId="33340"/>
    <cellStyle name="표준 6 2 11 6" xfId="4307"/>
    <cellStyle name="표준 6 2 11 7" xfId="8178"/>
    <cellStyle name="표준 6 2 11 8" xfId="12049"/>
    <cellStyle name="표준 6 2 11 9" xfId="15920"/>
    <cellStyle name="표준 6 2 12" xfId="281"/>
    <cellStyle name="표준 6 2 12 10" xfId="23807"/>
    <cellStyle name="표준 6 2 12 11" xfId="27678"/>
    <cellStyle name="표준 6 2 12 12" xfId="31549"/>
    <cellStyle name="표준 6 2 12 13" xfId="35420"/>
    <cellStyle name="표준 6 2 12 14" xfId="39532"/>
    <cellStyle name="표준 6 2 12 15" xfId="43403"/>
    <cellStyle name="표준 6 2 12 16" xfId="47274"/>
    <cellStyle name="표준 6 2 12 17" xfId="51145"/>
    <cellStyle name="표준 6 2 12 2" xfId="768"/>
    <cellStyle name="표준 6 2 12 2 10" xfId="28162"/>
    <cellStyle name="표준 6 2 12 2 11" xfId="32033"/>
    <cellStyle name="표준 6 2 12 2 12" xfId="35904"/>
    <cellStyle name="표준 6 2 12 2 13" xfId="40016"/>
    <cellStyle name="표준 6 2 12 2 14" xfId="43887"/>
    <cellStyle name="표준 6 2 12 2 15" xfId="47758"/>
    <cellStyle name="표준 6 2 12 2 16" xfId="51629"/>
    <cellStyle name="표준 6 2 12 2 2" xfId="1742"/>
    <cellStyle name="표준 6 2 12 2 2 10" xfId="33001"/>
    <cellStyle name="표준 6 2 12 2 2 11" xfId="36872"/>
    <cellStyle name="표준 6 2 12 2 2 12" xfId="40984"/>
    <cellStyle name="표준 6 2 12 2 2 13" xfId="44855"/>
    <cellStyle name="표준 6 2 12 2 2 14" xfId="48726"/>
    <cellStyle name="표준 6 2 12 2 2 15" xfId="52597"/>
    <cellStyle name="표준 6 2 12 2 2 2" xfId="3681"/>
    <cellStyle name="표준 6 2 12 2 2 2 10" xfId="38808"/>
    <cellStyle name="표준 6 2 12 2 2 2 11" xfId="42920"/>
    <cellStyle name="표준 6 2 12 2 2 2 12" xfId="46791"/>
    <cellStyle name="표준 6 2 12 2 2 2 13" xfId="50662"/>
    <cellStyle name="표준 6 2 12 2 2 2 14" xfId="54533"/>
    <cellStyle name="표준 6 2 12 2 2 2 2" xfId="7840"/>
    <cellStyle name="표준 6 2 12 2 2 2 3" xfId="11711"/>
    <cellStyle name="표준 6 2 12 2 2 2 4" xfId="15582"/>
    <cellStyle name="표준 6 2 12 2 2 2 5" xfId="19453"/>
    <cellStyle name="표준 6 2 12 2 2 2 6" xfId="23324"/>
    <cellStyle name="표준 6 2 12 2 2 2 7" xfId="27195"/>
    <cellStyle name="표준 6 2 12 2 2 2 8" xfId="31066"/>
    <cellStyle name="표준 6 2 12 2 2 2 9" xfId="34937"/>
    <cellStyle name="표준 6 2 12 2 2 3" xfId="5904"/>
    <cellStyle name="표준 6 2 12 2 2 4" xfId="9775"/>
    <cellStyle name="표준 6 2 12 2 2 5" xfId="13646"/>
    <cellStyle name="표준 6 2 12 2 2 6" xfId="17517"/>
    <cellStyle name="표준 6 2 12 2 2 7" xfId="21388"/>
    <cellStyle name="표준 6 2 12 2 2 8" xfId="25259"/>
    <cellStyle name="표준 6 2 12 2 2 9" xfId="29130"/>
    <cellStyle name="표준 6 2 12 2 3" xfId="2713"/>
    <cellStyle name="표준 6 2 12 2 3 10" xfId="37840"/>
    <cellStyle name="표준 6 2 12 2 3 11" xfId="41952"/>
    <cellStyle name="표준 6 2 12 2 3 12" xfId="45823"/>
    <cellStyle name="표준 6 2 12 2 3 13" xfId="49694"/>
    <cellStyle name="표준 6 2 12 2 3 14" xfId="53565"/>
    <cellStyle name="표준 6 2 12 2 3 2" xfId="6872"/>
    <cellStyle name="표준 6 2 12 2 3 3" xfId="10743"/>
    <cellStyle name="표준 6 2 12 2 3 4" xfId="14614"/>
    <cellStyle name="표준 6 2 12 2 3 5" xfId="18485"/>
    <cellStyle name="표준 6 2 12 2 3 6" xfId="22356"/>
    <cellStyle name="표준 6 2 12 2 3 7" xfId="26227"/>
    <cellStyle name="표준 6 2 12 2 3 8" xfId="30098"/>
    <cellStyle name="표준 6 2 12 2 3 9" xfId="33969"/>
    <cellStyle name="표준 6 2 12 2 4" xfId="4936"/>
    <cellStyle name="표준 6 2 12 2 5" xfId="8807"/>
    <cellStyle name="표준 6 2 12 2 6" xfId="12678"/>
    <cellStyle name="표준 6 2 12 2 7" xfId="16549"/>
    <cellStyle name="표준 6 2 12 2 8" xfId="20420"/>
    <cellStyle name="표준 6 2 12 2 9" xfId="24291"/>
    <cellStyle name="표준 6 2 12 3" xfId="1258"/>
    <cellStyle name="표준 6 2 12 3 10" xfId="32517"/>
    <cellStyle name="표준 6 2 12 3 11" xfId="36388"/>
    <cellStyle name="표준 6 2 12 3 12" xfId="40500"/>
    <cellStyle name="표준 6 2 12 3 13" xfId="44371"/>
    <cellStyle name="표준 6 2 12 3 14" xfId="48242"/>
    <cellStyle name="표준 6 2 12 3 15" xfId="52113"/>
    <cellStyle name="표준 6 2 12 3 2" xfId="3197"/>
    <cellStyle name="표준 6 2 12 3 2 10" xfId="38324"/>
    <cellStyle name="표준 6 2 12 3 2 11" xfId="42436"/>
    <cellStyle name="표준 6 2 12 3 2 12" xfId="46307"/>
    <cellStyle name="표준 6 2 12 3 2 13" xfId="50178"/>
    <cellStyle name="표준 6 2 12 3 2 14" xfId="54049"/>
    <cellStyle name="표준 6 2 12 3 2 2" xfId="7356"/>
    <cellStyle name="표준 6 2 12 3 2 3" xfId="11227"/>
    <cellStyle name="표준 6 2 12 3 2 4" xfId="15098"/>
    <cellStyle name="표준 6 2 12 3 2 5" xfId="18969"/>
    <cellStyle name="표준 6 2 12 3 2 6" xfId="22840"/>
    <cellStyle name="표준 6 2 12 3 2 7" xfId="26711"/>
    <cellStyle name="표준 6 2 12 3 2 8" xfId="30582"/>
    <cellStyle name="표준 6 2 12 3 2 9" xfId="34453"/>
    <cellStyle name="표준 6 2 12 3 3" xfId="5420"/>
    <cellStyle name="표준 6 2 12 3 4" xfId="9291"/>
    <cellStyle name="표준 6 2 12 3 5" xfId="13162"/>
    <cellStyle name="표준 6 2 12 3 6" xfId="17033"/>
    <cellStyle name="표준 6 2 12 3 7" xfId="20904"/>
    <cellStyle name="표준 6 2 12 3 8" xfId="24775"/>
    <cellStyle name="표준 6 2 12 3 9" xfId="28646"/>
    <cellStyle name="표준 6 2 12 4" xfId="2229"/>
    <cellStyle name="표준 6 2 12 4 10" xfId="37356"/>
    <cellStyle name="표준 6 2 12 4 11" xfId="41468"/>
    <cellStyle name="표준 6 2 12 4 12" xfId="45339"/>
    <cellStyle name="표준 6 2 12 4 13" xfId="49210"/>
    <cellStyle name="표준 6 2 12 4 14" xfId="53081"/>
    <cellStyle name="표준 6 2 12 4 2" xfId="6388"/>
    <cellStyle name="표준 6 2 12 4 3" xfId="10259"/>
    <cellStyle name="표준 6 2 12 4 4" xfId="14130"/>
    <cellStyle name="표준 6 2 12 4 5" xfId="18001"/>
    <cellStyle name="표준 6 2 12 4 6" xfId="21872"/>
    <cellStyle name="표준 6 2 12 4 7" xfId="25743"/>
    <cellStyle name="표준 6 2 12 4 8" xfId="29614"/>
    <cellStyle name="표준 6 2 12 4 9" xfId="33485"/>
    <cellStyle name="표준 6 2 12 5" xfId="4452"/>
    <cellStyle name="표준 6 2 12 6" xfId="8323"/>
    <cellStyle name="표준 6 2 12 7" xfId="12194"/>
    <cellStyle name="표준 6 2 12 8" xfId="16065"/>
    <cellStyle name="표준 6 2 12 9" xfId="19936"/>
    <cellStyle name="표준 6 2 13" xfId="526"/>
    <cellStyle name="표준 6 2 13 10" xfId="27920"/>
    <cellStyle name="표준 6 2 13 11" xfId="31791"/>
    <cellStyle name="표준 6 2 13 12" xfId="35662"/>
    <cellStyle name="표준 6 2 13 13" xfId="39774"/>
    <cellStyle name="표준 6 2 13 14" xfId="43645"/>
    <cellStyle name="표준 6 2 13 15" xfId="47516"/>
    <cellStyle name="표준 6 2 13 16" xfId="51387"/>
    <cellStyle name="표준 6 2 13 2" xfId="1500"/>
    <cellStyle name="표준 6 2 13 2 10" xfId="32759"/>
    <cellStyle name="표준 6 2 13 2 11" xfId="36630"/>
    <cellStyle name="표준 6 2 13 2 12" xfId="40742"/>
    <cellStyle name="표준 6 2 13 2 13" xfId="44613"/>
    <cellStyle name="표준 6 2 13 2 14" xfId="48484"/>
    <cellStyle name="표준 6 2 13 2 15" xfId="52355"/>
    <cellStyle name="표준 6 2 13 2 2" xfId="3439"/>
    <cellStyle name="표준 6 2 13 2 2 10" xfId="38566"/>
    <cellStyle name="표준 6 2 13 2 2 11" xfId="42678"/>
    <cellStyle name="표준 6 2 13 2 2 12" xfId="46549"/>
    <cellStyle name="표준 6 2 13 2 2 13" xfId="50420"/>
    <cellStyle name="표준 6 2 13 2 2 14" xfId="54291"/>
    <cellStyle name="표준 6 2 13 2 2 2" xfId="7598"/>
    <cellStyle name="표준 6 2 13 2 2 3" xfId="11469"/>
    <cellStyle name="표준 6 2 13 2 2 4" xfId="15340"/>
    <cellStyle name="표준 6 2 13 2 2 5" xfId="19211"/>
    <cellStyle name="표준 6 2 13 2 2 6" xfId="23082"/>
    <cellStyle name="표준 6 2 13 2 2 7" xfId="26953"/>
    <cellStyle name="표준 6 2 13 2 2 8" xfId="30824"/>
    <cellStyle name="표준 6 2 13 2 2 9" xfId="34695"/>
    <cellStyle name="표준 6 2 13 2 3" xfId="5662"/>
    <cellStyle name="표준 6 2 13 2 4" xfId="9533"/>
    <cellStyle name="표준 6 2 13 2 5" xfId="13404"/>
    <cellStyle name="표준 6 2 13 2 6" xfId="17275"/>
    <cellStyle name="표준 6 2 13 2 7" xfId="21146"/>
    <cellStyle name="표준 6 2 13 2 8" xfId="25017"/>
    <cellStyle name="표준 6 2 13 2 9" xfId="28888"/>
    <cellStyle name="표준 6 2 13 3" xfId="2471"/>
    <cellStyle name="표준 6 2 13 3 10" xfId="37598"/>
    <cellStyle name="표준 6 2 13 3 11" xfId="41710"/>
    <cellStyle name="표준 6 2 13 3 12" xfId="45581"/>
    <cellStyle name="표준 6 2 13 3 13" xfId="49452"/>
    <cellStyle name="표준 6 2 13 3 14" xfId="53323"/>
    <cellStyle name="표준 6 2 13 3 2" xfId="6630"/>
    <cellStyle name="표준 6 2 13 3 3" xfId="10501"/>
    <cellStyle name="표준 6 2 13 3 4" xfId="14372"/>
    <cellStyle name="표준 6 2 13 3 5" xfId="18243"/>
    <cellStyle name="표준 6 2 13 3 6" xfId="22114"/>
    <cellStyle name="표준 6 2 13 3 7" xfId="25985"/>
    <cellStyle name="표준 6 2 13 3 8" xfId="29856"/>
    <cellStyle name="표준 6 2 13 3 9" xfId="33727"/>
    <cellStyle name="표준 6 2 13 4" xfId="4694"/>
    <cellStyle name="표준 6 2 13 5" xfId="8565"/>
    <cellStyle name="표준 6 2 13 6" xfId="12436"/>
    <cellStyle name="표준 6 2 13 7" xfId="16307"/>
    <cellStyle name="표준 6 2 13 8" xfId="20178"/>
    <cellStyle name="표준 6 2 13 9" xfId="24049"/>
    <cellStyle name="표준 6 2 14" xfId="1016"/>
    <cellStyle name="표준 6 2 14 10" xfId="32275"/>
    <cellStyle name="표준 6 2 14 11" xfId="36146"/>
    <cellStyle name="표준 6 2 14 12" xfId="40258"/>
    <cellStyle name="표준 6 2 14 13" xfId="44129"/>
    <cellStyle name="표준 6 2 14 14" xfId="48000"/>
    <cellStyle name="표준 6 2 14 15" xfId="51871"/>
    <cellStyle name="표준 6 2 14 2" xfId="2955"/>
    <cellStyle name="표준 6 2 14 2 10" xfId="38082"/>
    <cellStyle name="표준 6 2 14 2 11" xfId="42194"/>
    <cellStyle name="표준 6 2 14 2 12" xfId="46065"/>
    <cellStyle name="표준 6 2 14 2 13" xfId="49936"/>
    <cellStyle name="표준 6 2 14 2 14" xfId="53807"/>
    <cellStyle name="표준 6 2 14 2 2" xfId="7114"/>
    <cellStyle name="표준 6 2 14 2 3" xfId="10985"/>
    <cellStyle name="표준 6 2 14 2 4" xfId="14856"/>
    <cellStyle name="표준 6 2 14 2 5" xfId="18727"/>
    <cellStyle name="표준 6 2 14 2 6" xfId="22598"/>
    <cellStyle name="표준 6 2 14 2 7" xfId="26469"/>
    <cellStyle name="표준 6 2 14 2 8" xfId="30340"/>
    <cellStyle name="표준 6 2 14 2 9" xfId="34211"/>
    <cellStyle name="표준 6 2 14 3" xfId="5178"/>
    <cellStyle name="표준 6 2 14 4" xfId="9049"/>
    <cellStyle name="표준 6 2 14 5" xfId="12920"/>
    <cellStyle name="표준 6 2 14 6" xfId="16791"/>
    <cellStyle name="표준 6 2 14 7" xfId="20662"/>
    <cellStyle name="표준 6 2 14 8" xfId="24533"/>
    <cellStyle name="표준 6 2 14 9" xfId="28404"/>
    <cellStyle name="표준 6 2 15" xfId="1987"/>
    <cellStyle name="표준 6 2 15 10" xfId="37114"/>
    <cellStyle name="표준 6 2 15 11" xfId="41226"/>
    <cellStyle name="표준 6 2 15 12" xfId="45097"/>
    <cellStyle name="표준 6 2 15 13" xfId="48968"/>
    <cellStyle name="표준 6 2 15 14" xfId="52839"/>
    <cellStyle name="표준 6 2 15 2" xfId="6146"/>
    <cellStyle name="표준 6 2 15 3" xfId="10017"/>
    <cellStyle name="표준 6 2 15 4" xfId="13888"/>
    <cellStyle name="표준 6 2 15 5" xfId="17759"/>
    <cellStyle name="표준 6 2 15 6" xfId="21630"/>
    <cellStyle name="표준 6 2 15 7" xfId="25501"/>
    <cellStyle name="표준 6 2 15 8" xfId="29372"/>
    <cellStyle name="표준 6 2 15 9" xfId="33243"/>
    <cellStyle name="표준 6 2 16" xfId="4210"/>
    <cellStyle name="표준 6 2 17" xfId="8081"/>
    <cellStyle name="표준 6 2 18" xfId="11952"/>
    <cellStyle name="표준 6 2 19" xfId="15823"/>
    <cellStyle name="표준 6 2 2" xfId="29"/>
    <cellStyle name="표준 6 2 2 10" xfId="1020"/>
    <cellStyle name="표준 6 2 2 10 10" xfId="32279"/>
    <cellStyle name="표준 6 2 2 10 11" xfId="36150"/>
    <cellStyle name="표준 6 2 2 10 12" xfId="40262"/>
    <cellStyle name="표준 6 2 2 10 13" xfId="44133"/>
    <cellStyle name="표준 6 2 2 10 14" xfId="48004"/>
    <cellStyle name="표준 6 2 2 10 15" xfId="51875"/>
    <cellStyle name="표준 6 2 2 10 2" xfId="2959"/>
    <cellStyle name="표준 6 2 2 10 2 10" xfId="38086"/>
    <cellStyle name="표준 6 2 2 10 2 11" xfId="42198"/>
    <cellStyle name="표준 6 2 2 10 2 12" xfId="46069"/>
    <cellStyle name="표준 6 2 2 10 2 13" xfId="49940"/>
    <cellStyle name="표준 6 2 2 10 2 14" xfId="53811"/>
    <cellStyle name="표준 6 2 2 10 2 2" xfId="7118"/>
    <cellStyle name="표준 6 2 2 10 2 3" xfId="10989"/>
    <cellStyle name="표준 6 2 2 10 2 4" xfId="14860"/>
    <cellStyle name="표준 6 2 2 10 2 5" xfId="18731"/>
    <cellStyle name="표준 6 2 2 10 2 6" xfId="22602"/>
    <cellStyle name="표준 6 2 2 10 2 7" xfId="26473"/>
    <cellStyle name="표준 6 2 2 10 2 8" xfId="30344"/>
    <cellStyle name="표준 6 2 2 10 2 9" xfId="34215"/>
    <cellStyle name="표준 6 2 2 10 3" xfId="5182"/>
    <cellStyle name="표준 6 2 2 10 4" xfId="9053"/>
    <cellStyle name="표준 6 2 2 10 5" xfId="12924"/>
    <cellStyle name="표준 6 2 2 10 6" xfId="16795"/>
    <cellStyle name="표준 6 2 2 10 7" xfId="20666"/>
    <cellStyle name="표준 6 2 2 10 8" xfId="24537"/>
    <cellStyle name="표준 6 2 2 10 9" xfId="28408"/>
    <cellStyle name="표준 6 2 2 11" xfId="1991"/>
    <cellStyle name="표준 6 2 2 11 10" xfId="37118"/>
    <cellStyle name="표준 6 2 2 11 11" xfId="41230"/>
    <cellStyle name="표준 6 2 2 11 12" xfId="45101"/>
    <cellStyle name="표준 6 2 2 11 13" xfId="48972"/>
    <cellStyle name="표준 6 2 2 11 14" xfId="52843"/>
    <cellStyle name="표준 6 2 2 11 2" xfId="6150"/>
    <cellStyle name="표준 6 2 2 11 3" xfId="10021"/>
    <cellStyle name="표준 6 2 2 11 4" xfId="13892"/>
    <cellStyle name="표준 6 2 2 11 5" xfId="17763"/>
    <cellStyle name="표준 6 2 2 11 6" xfId="21634"/>
    <cellStyle name="표준 6 2 2 11 7" xfId="25505"/>
    <cellStyle name="표준 6 2 2 11 8" xfId="29376"/>
    <cellStyle name="표준 6 2 2 11 9" xfId="33247"/>
    <cellStyle name="표준 6 2 2 12" xfId="4214"/>
    <cellStyle name="표준 6 2 2 13" xfId="8085"/>
    <cellStyle name="표준 6 2 2 14" xfId="11956"/>
    <cellStyle name="표준 6 2 2 15" xfId="15827"/>
    <cellStyle name="표준 6 2 2 16" xfId="19698"/>
    <cellStyle name="표준 6 2 2 17" xfId="23569"/>
    <cellStyle name="표준 6 2 2 18" xfId="27440"/>
    <cellStyle name="표준 6 2 2 19" xfId="31311"/>
    <cellStyle name="표준 6 2 2 2" xfId="38"/>
    <cellStyle name="표준 6 2 2 2 10" xfId="4221"/>
    <cellStyle name="표준 6 2 2 2 11" xfId="8092"/>
    <cellStyle name="표준 6 2 2 2 12" xfId="11963"/>
    <cellStyle name="표준 6 2 2 2 13" xfId="15834"/>
    <cellStyle name="표준 6 2 2 2 14" xfId="19705"/>
    <cellStyle name="표준 6 2 2 2 15" xfId="23576"/>
    <cellStyle name="표준 6 2 2 2 16" xfId="27447"/>
    <cellStyle name="표준 6 2 2 2 17" xfId="31318"/>
    <cellStyle name="표준 6 2 2 2 18" xfId="35189"/>
    <cellStyle name="표준 6 2 2 2 19" xfId="39060"/>
    <cellStyle name="표준 6 2 2 2 2" xfId="64"/>
    <cellStyle name="표준 6 2 2 2 2 10" xfId="8118"/>
    <cellStyle name="표준 6 2 2 2 2 11" xfId="11989"/>
    <cellStyle name="표준 6 2 2 2 2 12" xfId="15860"/>
    <cellStyle name="표준 6 2 2 2 2 13" xfId="19731"/>
    <cellStyle name="표준 6 2 2 2 2 14" xfId="23602"/>
    <cellStyle name="표준 6 2 2 2 2 15" xfId="27473"/>
    <cellStyle name="표준 6 2 2 2 2 16" xfId="31344"/>
    <cellStyle name="표준 6 2 2 2 2 17" xfId="35215"/>
    <cellStyle name="표준 6 2 2 2 2 18" xfId="39086"/>
    <cellStyle name="표준 6 2 2 2 2 19" xfId="39327"/>
    <cellStyle name="표준 6 2 2 2 2 2" xfId="118"/>
    <cellStyle name="표준 6 2 2 2 2 2 10" xfId="15907"/>
    <cellStyle name="표준 6 2 2 2 2 2 11" xfId="19778"/>
    <cellStyle name="표준 6 2 2 2 2 2 12" xfId="23649"/>
    <cellStyle name="표준 6 2 2 2 2 2 13" xfId="27520"/>
    <cellStyle name="표준 6 2 2 2 2 2 14" xfId="31391"/>
    <cellStyle name="표준 6 2 2 2 2 2 15" xfId="35262"/>
    <cellStyle name="표준 6 2 2 2 2 2 16" xfId="39133"/>
    <cellStyle name="표준 6 2 2 2 2 2 17" xfId="39374"/>
    <cellStyle name="표준 6 2 2 2 2 2 18" xfId="43245"/>
    <cellStyle name="표준 6 2 2 2 2 2 19" xfId="47116"/>
    <cellStyle name="표준 6 2 2 2 2 2 2" xfId="217"/>
    <cellStyle name="표준 6 2 2 2 2 2 2 10" xfId="19875"/>
    <cellStyle name="표준 6 2 2 2 2 2 2 11" xfId="23746"/>
    <cellStyle name="표준 6 2 2 2 2 2 2 12" xfId="27617"/>
    <cellStyle name="표준 6 2 2 2 2 2 2 13" xfId="31488"/>
    <cellStyle name="표준 6 2 2 2 2 2 2 14" xfId="35359"/>
    <cellStyle name="표준 6 2 2 2 2 2 2 15" xfId="39230"/>
    <cellStyle name="표준 6 2 2 2 2 2 2 16" xfId="39471"/>
    <cellStyle name="표준 6 2 2 2 2 2 2 17" xfId="43342"/>
    <cellStyle name="표준 6 2 2 2 2 2 2 18" xfId="47213"/>
    <cellStyle name="표준 6 2 2 2 2 2 2 19" xfId="51084"/>
    <cellStyle name="표준 6 2 2 2 2 2 2 2" xfId="462"/>
    <cellStyle name="표준 6 2 2 2 2 2 2 2 10" xfId="23988"/>
    <cellStyle name="표준 6 2 2 2 2 2 2 2 11" xfId="27859"/>
    <cellStyle name="표준 6 2 2 2 2 2 2 2 12" xfId="31730"/>
    <cellStyle name="표준 6 2 2 2 2 2 2 2 13" xfId="35601"/>
    <cellStyle name="표준 6 2 2 2 2 2 2 2 14" xfId="39713"/>
    <cellStyle name="표준 6 2 2 2 2 2 2 2 15" xfId="43584"/>
    <cellStyle name="표준 6 2 2 2 2 2 2 2 16" xfId="47455"/>
    <cellStyle name="표준 6 2 2 2 2 2 2 2 17" xfId="51326"/>
    <cellStyle name="표준 6 2 2 2 2 2 2 2 2" xfId="949"/>
    <cellStyle name="표준 6 2 2 2 2 2 2 2 2 10" xfId="28343"/>
    <cellStyle name="표준 6 2 2 2 2 2 2 2 2 11" xfId="32214"/>
    <cellStyle name="표준 6 2 2 2 2 2 2 2 2 12" xfId="36085"/>
    <cellStyle name="표준 6 2 2 2 2 2 2 2 2 13" xfId="40197"/>
    <cellStyle name="표준 6 2 2 2 2 2 2 2 2 14" xfId="44068"/>
    <cellStyle name="표준 6 2 2 2 2 2 2 2 2 15" xfId="47939"/>
    <cellStyle name="표준 6 2 2 2 2 2 2 2 2 16" xfId="51810"/>
    <cellStyle name="표준 6 2 2 2 2 2 2 2 2 2" xfId="1923"/>
    <cellStyle name="표준 6 2 2 2 2 2 2 2 2 2 10" xfId="33182"/>
    <cellStyle name="표준 6 2 2 2 2 2 2 2 2 2 11" xfId="37053"/>
    <cellStyle name="표준 6 2 2 2 2 2 2 2 2 2 12" xfId="41165"/>
    <cellStyle name="표준 6 2 2 2 2 2 2 2 2 2 13" xfId="45036"/>
    <cellStyle name="표준 6 2 2 2 2 2 2 2 2 2 14" xfId="48907"/>
    <cellStyle name="표준 6 2 2 2 2 2 2 2 2 2 15" xfId="52778"/>
    <cellStyle name="표준 6 2 2 2 2 2 2 2 2 2 2" xfId="3862"/>
    <cellStyle name="표준 6 2 2 2 2 2 2 2 2 2 2 10" xfId="38989"/>
    <cellStyle name="표준 6 2 2 2 2 2 2 2 2 2 2 11" xfId="43101"/>
    <cellStyle name="표준 6 2 2 2 2 2 2 2 2 2 2 12" xfId="46972"/>
    <cellStyle name="표준 6 2 2 2 2 2 2 2 2 2 2 13" xfId="50843"/>
    <cellStyle name="표준 6 2 2 2 2 2 2 2 2 2 2 14" xfId="54714"/>
    <cellStyle name="표준 6 2 2 2 2 2 2 2 2 2 2 2" xfId="8021"/>
    <cellStyle name="표준 6 2 2 2 2 2 2 2 2 2 2 3" xfId="11892"/>
    <cellStyle name="표준 6 2 2 2 2 2 2 2 2 2 2 4" xfId="15763"/>
    <cellStyle name="표준 6 2 2 2 2 2 2 2 2 2 2 5" xfId="19634"/>
    <cellStyle name="표준 6 2 2 2 2 2 2 2 2 2 2 6" xfId="23505"/>
    <cellStyle name="표준 6 2 2 2 2 2 2 2 2 2 2 7" xfId="27376"/>
    <cellStyle name="표준 6 2 2 2 2 2 2 2 2 2 2 8" xfId="31247"/>
    <cellStyle name="표준 6 2 2 2 2 2 2 2 2 2 2 9" xfId="35118"/>
    <cellStyle name="표준 6 2 2 2 2 2 2 2 2 2 3" xfId="6085"/>
    <cellStyle name="표준 6 2 2 2 2 2 2 2 2 2 4" xfId="9956"/>
    <cellStyle name="표준 6 2 2 2 2 2 2 2 2 2 5" xfId="13827"/>
    <cellStyle name="표준 6 2 2 2 2 2 2 2 2 2 6" xfId="17698"/>
    <cellStyle name="표준 6 2 2 2 2 2 2 2 2 2 7" xfId="21569"/>
    <cellStyle name="표준 6 2 2 2 2 2 2 2 2 2 8" xfId="25440"/>
    <cellStyle name="표준 6 2 2 2 2 2 2 2 2 2 9" xfId="29311"/>
    <cellStyle name="표준 6 2 2 2 2 2 2 2 2 3" xfId="2894"/>
    <cellStyle name="표준 6 2 2 2 2 2 2 2 2 3 10" xfId="38021"/>
    <cellStyle name="표준 6 2 2 2 2 2 2 2 2 3 11" xfId="42133"/>
    <cellStyle name="표준 6 2 2 2 2 2 2 2 2 3 12" xfId="46004"/>
    <cellStyle name="표준 6 2 2 2 2 2 2 2 2 3 13" xfId="49875"/>
    <cellStyle name="표준 6 2 2 2 2 2 2 2 2 3 14" xfId="53746"/>
    <cellStyle name="표준 6 2 2 2 2 2 2 2 2 3 2" xfId="7053"/>
    <cellStyle name="표준 6 2 2 2 2 2 2 2 2 3 3" xfId="10924"/>
    <cellStyle name="표준 6 2 2 2 2 2 2 2 2 3 4" xfId="14795"/>
    <cellStyle name="표준 6 2 2 2 2 2 2 2 2 3 5" xfId="18666"/>
    <cellStyle name="표준 6 2 2 2 2 2 2 2 2 3 6" xfId="22537"/>
    <cellStyle name="표준 6 2 2 2 2 2 2 2 2 3 7" xfId="26408"/>
    <cellStyle name="표준 6 2 2 2 2 2 2 2 2 3 8" xfId="30279"/>
    <cellStyle name="표준 6 2 2 2 2 2 2 2 2 3 9" xfId="34150"/>
    <cellStyle name="표준 6 2 2 2 2 2 2 2 2 4" xfId="5117"/>
    <cellStyle name="표준 6 2 2 2 2 2 2 2 2 5" xfId="8988"/>
    <cellStyle name="표준 6 2 2 2 2 2 2 2 2 6" xfId="12859"/>
    <cellStyle name="표준 6 2 2 2 2 2 2 2 2 7" xfId="16730"/>
    <cellStyle name="표준 6 2 2 2 2 2 2 2 2 8" xfId="20601"/>
    <cellStyle name="표준 6 2 2 2 2 2 2 2 2 9" xfId="24472"/>
    <cellStyle name="표준 6 2 2 2 2 2 2 2 3" xfId="1439"/>
    <cellStyle name="표준 6 2 2 2 2 2 2 2 3 10" xfId="32698"/>
    <cellStyle name="표준 6 2 2 2 2 2 2 2 3 11" xfId="36569"/>
    <cellStyle name="표준 6 2 2 2 2 2 2 2 3 12" xfId="40681"/>
    <cellStyle name="표준 6 2 2 2 2 2 2 2 3 13" xfId="44552"/>
    <cellStyle name="표준 6 2 2 2 2 2 2 2 3 14" xfId="48423"/>
    <cellStyle name="표준 6 2 2 2 2 2 2 2 3 15" xfId="52294"/>
    <cellStyle name="표준 6 2 2 2 2 2 2 2 3 2" xfId="3378"/>
    <cellStyle name="표준 6 2 2 2 2 2 2 2 3 2 10" xfId="38505"/>
    <cellStyle name="표준 6 2 2 2 2 2 2 2 3 2 11" xfId="42617"/>
    <cellStyle name="표준 6 2 2 2 2 2 2 2 3 2 12" xfId="46488"/>
    <cellStyle name="표준 6 2 2 2 2 2 2 2 3 2 13" xfId="50359"/>
    <cellStyle name="표준 6 2 2 2 2 2 2 2 3 2 14" xfId="54230"/>
    <cellStyle name="표준 6 2 2 2 2 2 2 2 3 2 2" xfId="7537"/>
    <cellStyle name="표준 6 2 2 2 2 2 2 2 3 2 3" xfId="11408"/>
    <cellStyle name="표준 6 2 2 2 2 2 2 2 3 2 4" xfId="15279"/>
    <cellStyle name="표준 6 2 2 2 2 2 2 2 3 2 5" xfId="19150"/>
    <cellStyle name="표준 6 2 2 2 2 2 2 2 3 2 6" xfId="23021"/>
    <cellStyle name="표준 6 2 2 2 2 2 2 2 3 2 7" xfId="26892"/>
    <cellStyle name="표준 6 2 2 2 2 2 2 2 3 2 8" xfId="30763"/>
    <cellStyle name="표준 6 2 2 2 2 2 2 2 3 2 9" xfId="34634"/>
    <cellStyle name="표준 6 2 2 2 2 2 2 2 3 3" xfId="5601"/>
    <cellStyle name="표준 6 2 2 2 2 2 2 2 3 4" xfId="9472"/>
    <cellStyle name="표준 6 2 2 2 2 2 2 2 3 5" xfId="13343"/>
    <cellStyle name="표준 6 2 2 2 2 2 2 2 3 6" xfId="17214"/>
    <cellStyle name="표준 6 2 2 2 2 2 2 2 3 7" xfId="21085"/>
    <cellStyle name="표준 6 2 2 2 2 2 2 2 3 8" xfId="24956"/>
    <cellStyle name="표준 6 2 2 2 2 2 2 2 3 9" xfId="28827"/>
    <cellStyle name="표준 6 2 2 2 2 2 2 2 4" xfId="2410"/>
    <cellStyle name="표준 6 2 2 2 2 2 2 2 4 10" xfId="37537"/>
    <cellStyle name="표준 6 2 2 2 2 2 2 2 4 11" xfId="41649"/>
    <cellStyle name="표준 6 2 2 2 2 2 2 2 4 12" xfId="45520"/>
    <cellStyle name="표준 6 2 2 2 2 2 2 2 4 13" xfId="49391"/>
    <cellStyle name="표준 6 2 2 2 2 2 2 2 4 14" xfId="53262"/>
    <cellStyle name="표준 6 2 2 2 2 2 2 2 4 2" xfId="6569"/>
    <cellStyle name="표준 6 2 2 2 2 2 2 2 4 3" xfId="10440"/>
    <cellStyle name="표준 6 2 2 2 2 2 2 2 4 4" xfId="14311"/>
    <cellStyle name="표준 6 2 2 2 2 2 2 2 4 5" xfId="18182"/>
    <cellStyle name="표준 6 2 2 2 2 2 2 2 4 6" xfId="22053"/>
    <cellStyle name="표준 6 2 2 2 2 2 2 2 4 7" xfId="25924"/>
    <cellStyle name="표준 6 2 2 2 2 2 2 2 4 8" xfId="29795"/>
    <cellStyle name="표준 6 2 2 2 2 2 2 2 4 9" xfId="33666"/>
    <cellStyle name="표준 6 2 2 2 2 2 2 2 5" xfId="4633"/>
    <cellStyle name="표준 6 2 2 2 2 2 2 2 6" xfId="8504"/>
    <cellStyle name="표준 6 2 2 2 2 2 2 2 7" xfId="12375"/>
    <cellStyle name="표준 6 2 2 2 2 2 2 2 8" xfId="16246"/>
    <cellStyle name="표준 6 2 2 2 2 2 2 2 9" xfId="20117"/>
    <cellStyle name="표준 6 2 2 2 2 2 2 3" xfId="707"/>
    <cellStyle name="표준 6 2 2 2 2 2 2 3 10" xfId="28101"/>
    <cellStyle name="표준 6 2 2 2 2 2 2 3 11" xfId="31972"/>
    <cellStyle name="표준 6 2 2 2 2 2 2 3 12" xfId="35843"/>
    <cellStyle name="표준 6 2 2 2 2 2 2 3 13" xfId="39955"/>
    <cellStyle name="표준 6 2 2 2 2 2 2 3 14" xfId="43826"/>
    <cellStyle name="표준 6 2 2 2 2 2 2 3 15" xfId="47697"/>
    <cellStyle name="표준 6 2 2 2 2 2 2 3 16" xfId="51568"/>
    <cellStyle name="표준 6 2 2 2 2 2 2 3 2" xfId="1681"/>
    <cellStyle name="표준 6 2 2 2 2 2 2 3 2 10" xfId="32940"/>
    <cellStyle name="표준 6 2 2 2 2 2 2 3 2 11" xfId="36811"/>
    <cellStyle name="표준 6 2 2 2 2 2 2 3 2 12" xfId="40923"/>
    <cellStyle name="표준 6 2 2 2 2 2 2 3 2 13" xfId="44794"/>
    <cellStyle name="표준 6 2 2 2 2 2 2 3 2 14" xfId="48665"/>
    <cellStyle name="표준 6 2 2 2 2 2 2 3 2 15" xfId="52536"/>
    <cellStyle name="표준 6 2 2 2 2 2 2 3 2 2" xfId="3620"/>
    <cellStyle name="표준 6 2 2 2 2 2 2 3 2 2 10" xfId="38747"/>
    <cellStyle name="표준 6 2 2 2 2 2 2 3 2 2 11" xfId="42859"/>
    <cellStyle name="표준 6 2 2 2 2 2 2 3 2 2 12" xfId="46730"/>
    <cellStyle name="표준 6 2 2 2 2 2 2 3 2 2 13" xfId="50601"/>
    <cellStyle name="표준 6 2 2 2 2 2 2 3 2 2 14" xfId="54472"/>
    <cellStyle name="표준 6 2 2 2 2 2 2 3 2 2 2" xfId="7779"/>
    <cellStyle name="표준 6 2 2 2 2 2 2 3 2 2 3" xfId="11650"/>
    <cellStyle name="표준 6 2 2 2 2 2 2 3 2 2 4" xfId="15521"/>
    <cellStyle name="표준 6 2 2 2 2 2 2 3 2 2 5" xfId="19392"/>
    <cellStyle name="표준 6 2 2 2 2 2 2 3 2 2 6" xfId="23263"/>
    <cellStyle name="표준 6 2 2 2 2 2 2 3 2 2 7" xfId="27134"/>
    <cellStyle name="표준 6 2 2 2 2 2 2 3 2 2 8" xfId="31005"/>
    <cellStyle name="표준 6 2 2 2 2 2 2 3 2 2 9" xfId="34876"/>
    <cellStyle name="표준 6 2 2 2 2 2 2 3 2 3" xfId="5843"/>
    <cellStyle name="표준 6 2 2 2 2 2 2 3 2 4" xfId="9714"/>
    <cellStyle name="표준 6 2 2 2 2 2 2 3 2 5" xfId="13585"/>
    <cellStyle name="표준 6 2 2 2 2 2 2 3 2 6" xfId="17456"/>
    <cellStyle name="표준 6 2 2 2 2 2 2 3 2 7" xfId="21327"/>
    <cellStyle name="표준 6 2 2 2 2 2 2 3 2 8" xfId="25198"/>
    <cellStyle name="표준 6 2 2 2 2 2 2 3 2 9" xfId="29069"/>
    <cellStyle name="표준 6 2 2 2 2 2 2 3 3" xfId="2652"/>
    <cellStyle name="표준 6 2 2 2 2 2 2 3 3 10" xfId="37779"/>
    <cellStyle name="표준 6 2 2 2 2 2 2 3 3 11" xfId="41891"/>
    <cellStyle name="표준 6 2 2 2 2 2 2 3 3 12" xfId="45762"/>
    <cellStyle name="표준 6 2 2 2 2 2 2 3 3 13" xfId="49633"/>
    <cellStyle name="표준 6 2 2 2 2 2 2 3 3 14" xfId="53504"/>
    <cellStyle name="표준 6 2 2 2 2 2 2 3 3 2" xfId="6811"/>
    <cellStyle name="표준 6 2 2 2 2 2 2 3 3 3" xfId="10682"/>
    <cellStyle name="표준 6 2 2 2 2 2 2 3 3 4" xfId="14553"/>
    <cellStyle name="표준 6 2 2 2 2 2 2 3 3 5" xfId="18424"/>
    <cellStyle name="표준 6 2 2 2 2 2 2 3 3 6" xfId="22295"/>
    <cellStyle name="표준 6 2 2 2 2 2 2 3 3 7" xfId="26166"/>
    <cellStyle name="표준 6 2 2 2 2 2 2 3 3 8" xfId="30037"/>
    <cellStyle name="표준 6 2 2 2 2 2 2 3 3 9" xfId="33908"/>
    <cellStyle name="표준 6 2 2 2 2 2 2 3 4" xfId="4875"/>
    <cellStyle name="표준 6 2 2 2 2 2 2 3 5" xfId="8746"/>
    <cellStyle name="표준 6 2 2 2 2 2 2 3 6" xfId="12617"/>
    <cellStyle name="표준 6 2 2 2 2 2 2 3 7" xfId="16488"/>
    <cellStyle name="표준 6 2 2 2 2 2 2 3 8" xfId="20359"/>
    <cellStyle name="표준 6 2 2 2 2 2 2 3 9" xfId="24230"/>
    <cellStyle name="표준 6 2 2 2 2 2 2 4" xfId="1197"/>
    <cellStyle name="표준 6 2 2 2 2 2 2 4 10" xfId="32456"/>
    <cellStyle name="표준 6 2 2 2 2 2 2 4 11" xfId="36327"/>
    <cellStyle name="표준 6 2 2 2 2 2 2 4 12" xfId="40439"/>
    <cellStyle name="표준 6 2 2 2 2 2 2 4 13" xfId="44310"/>
    <cellStyle name="표준 6 2 2 2 2 2 2 4 14" xfId="48181"/>
    <cellStyle name="표준 6 2 2 2 2 2 2 4 15" xfId="52052"/>
    <cellStyle name="표준 6 2 2 2 2 2 2 4 2" xfId="3136"/>
    <cellStyle name="표준 6 2 2 2 2 2 2 4 2 10" xfId="38263"/>
    <cellStyle name="표준 6 2 2 2 2 2 2 4 2 11" xfId="42375"/>
    <cellStyle name="표준 6 2 2 2 2 2 2 4 2 12" xfId="46246"/>
    <cellStyle name="표준 6 2 2 2 2 2 2 4 2 13" xfId="50117"/>
    <cellStyle name="표준 6 2 2 2 2 2 2 4 2 14" xfId="53988"/>
    <cellStyle name="표준 6 2 2 2 2 2 2 4 2 2" xfId="7295"/>
    <cellStyle name="표준 6 2 2 2 2 2 2 4 2 3" xfId="11166"/>
    <cellStyle name="표준 6 2 2 2 2 2 2 4 2 4" xfId="15037"/>
    <cellStyle name="표준 6 2 2 2 2 2 2 4 2 5" xfId="18908"/>
    <cellStyle name="표준 6 2 2 2 2 2 2 4 2 6" xfId="22779"/>
    <cellStyle name="표준 6 2 2 2 2 2 2 4 2 7" xfId="26650"/>
    <cellStyle name="표준 6 2 2 2 2 2 2 4 2 8" xfId="30521"/>
    <cellStyle name="표준 6 2 2 2 2 2 2 4 2 9" xfId="34392"/>
    <cellStyle name="표준 6 2 2 2 2 2 2 4 3" xfId="5359"/>
    <cellStyle name="표준 6 2 2 2 2 2 2 4 4" xfId="9230"/>
    <cellStyle name="표준 6 2 2 2 2 2 2 4 5" xfId="13101"/>
    <cellStyle name="표준 6 2 2 2 2 2 2 4 6" xfId="16972"/>
    <cellStyle name="표준 6 2 2 2 2 2 2 4 7" xfId="20843"/>
    <cellStyle name="표준 6 2 2 2 2 2 2 4 8" xfId="24714"/>
    <cellStyle name="표준 6 2 2 2 2 2 2 4 9" xfId="28585"/>
    <cellStyle name="표준 6 2 2 2 2 2 2 5" xfId="2168"/>
    <cellStyle name="표준 6 2 2 2 2 2 2 5 10" xfId="37295"/>
    <cellStyle name="표준 6 2 2 2 2 2 2 5 11" xfId="41407"/>
    <cellStyle name="표준 6 2 2 2 2 2 2 5 12" xfId="45278"/>
    <cellStyle name="표준 6 2 2 2 2 2 2 5 13" xfId="49149"/>
    <cellStyle name="표준 6 2 2 2 2 2 2 5 14" xfId="53020"/>
    <cellStyle name="표준 6 2 2 2 2 2 2 5 2" xfId="6327"/>
    <cellStyle name="표준 6 2 2 2 2 2 2 5 3" xfId="10198"/>
    <cellStyle name="표준 6 2 2 2 2 2 2 5 4" xfId="14069"/>
    <cellStyle name="표준 6 2 2 2 2 2 2 5 5" xfId="17940"/>
    <cellStyle name="표준 6 2 2 2 2 2 2 5 6" xfId="21811"/>
    <cellStyle name="표준 6 2 2 2 2 2 2 5 7" xfId="25682"/>
    <cellStyle name="표준 6 2 2 2 2 2 2 5 8" xfId="29553"/>
    <cellStyle name="표준 6 2 2 2 2 2 2 5 9" xfId="33424"/>
    <cellStyle name="표준 6 2 2 2 2 2 2 6" xfId="4391"/>
    <cellStyle name="표준 6 2 2 2 2 2 2 7" xfId="8262"/>
    <cellStyle name="표준 6 2 2 2 2 2 2 8" xfId="12133"/>
    <cellStyle name="표준 6 2 2 2 2 2 2 9" xfId="16004"/>
    <cellStyle name="표준 6 2 2 2 2 2 20" xfId="50987"/>
    <cellStyle name="표준 6 2 2 2 2 2 3" xfId="365"/>
    <cellStyle name="표준 6 2 2 2 2 2 3 10" xfId="23891"/>
    <cellStyle name="표준 6 2 2 2 2 2 3 11" xfId="27762"/>
    <cellStyle name="표준 6 2 2 2 2 2 3 12" xfId="31633"/>
    <cellStyle name="표준 6 2 2 2 2 2 3 13" xfId="35504"/>
    <cellStyle name="표준 6 2 2 2 2 2 3 14" xfId="39616"/>
    <cellStyle name="표준 6 2 2 2 2 2 3 15" xfId="43487"/>
    <cellStyle name="표준 6 2 2 2 2 2 3 16" xfId="47358"/>
    <cellStyle name="표준 6 2 2 2 2 2 3 17" xfId="51229"/>
    <cellStyle name="표준 6 2 2 2 2 2 3 2" xfId="852"/>
    <cellStyle name="표준 6 2 2 2 2 2 3 2 10" xfId="28246"/>
    <cellStyle name="표준 6 2 2 2 2 2 3 2 11" xfId="32117"/>
    <cellStyle name="표준 6 2 2 2 2 2 3 2 12" xfId="35988"/>
    <cellStyle name="표준 6 2 2 2 2 2 3 2 13" xfId="40100"/>
    <cellStyle name="표준 6 2 2 2 2 2 3 2 14" xfId="43971"/>
    <cellStyle name="표준 6 2 2 2 2 2 3 2 15" xfId="47842"/>
    <cellStyle name="표준 6 2 2 2 2 2 3 2 16" xfId="51713"/>
    <cellStyle name="표준 6 2 2 2 2 2 3 2 2" xfId="1826"/>
    <cellStyle name="표준 6 2 2 2 2 2 3 2 2 10" xfId="33085"/>
    <cellStyle name="표준 6 2 2 2 2 2 3 2 2 11" xfId="36956"/>
    <cellStyle name="표준 6 2 2 2 2 2 3 2 2 12" xfId="41068"/>
    <cellStyle name="표준 6 2 2 2 2 2 3 2 2 13" xfId="44939"/>
    <cellStyle name="표준 6 2 2 2 2 2 3 2 2 14" xfId="48810"/>
    <cellStyle name="표준 6 2 2 2 2 2 3 2 2 15" xfId="52681"/>
    <cellStyle name="표준 6 2 2 2 2 2 3 2 2 2" xfId="3765"/>
    <cellStyle name="표준 6 2 2 2 2 2 3 2 2 2 10" xfId="38892"/>
    <cellStyle name="표준 6 2 2 2 2 2 3 2 2 2 11" xfId="43004"/>
    <cellStyle name="표준 6 2 2 2 2 2 3 2 2 2 12" xfId="46875"/>
    <cellStyle name="표준 6 2 2 2 2 2 3 2 2 2 13" xfId="50746"/>
    <cellStyle name="표준 6 2 2 2 2 2 3 2 2 2 14" xfId="54617"/>
    <cellStyle name="표준 6 2 2 2 2 2 3 2 2 2 2" xfId="7924"/>
    <cellStyle name="표준 6 2 2 2 2 2 3 2 2 2 3" xfId="11795"/>
    <cellStyle name="표준 6 2 2 2 2 2 3 2 2 2 4" xfId="15666"/>
    <cellStyle name="표준 6 2 2 2 2 2 3 2 2 2 5" xfId="19537"/>
    <cellStyle name="표준 6 2 2 2 2 2 3 2 2 2 6" xfId="23408"/>
    <cellStyle name="표준 6 2 2 2 2 2 3 2 2 2 7" xfId="27279"/>
    <cellStyle name="표준 6 2 2 2 2 2 3 2 2 2 8" xfId="31150"/>
    <cellStyle name="표준 6 2 2 2 2 2 3 2 2 2 9" xfId="35021"/>
    <cellStyle name="표준 6 2 2 2 2 2 3 2 2 3" xfId="5988"/>
    <cellStyle name="표준 6 2 2 2 2 2 3 2 2 4" xfId="9859"/>
    <cellStyle name="표준 6 2 2 2 2 2 3 2 2 5" xfId="13730"/>
    <cellStyle name="표준 6 2 2 2 2 2 3 2 2 6" xfId="17601"/>
    <cellStyle name="표준 6 2 2 2 2 2 3 2 2 7" xfId="21472"/>
    <cellStyle name="표준 6 2 2 2 2 2 3 2 2 8" xfId="25343"/>
    <cellStyle name="표준 6 2 2 2 2 2 3 2 2 9" xfId="29214"/>
    <cellStyle name="표준 6 2 2 2 2 2 3 2 3" xfId="2797"/>
    <cellStyle name="표준 6 2 2 2 2 2 3 2 3 10" xfId="37924"/>
    <cellStyle name="표준 6 2 2 2 2 2 3 2 3 11" xfId="42036"/>
    <cellStyle name="표준 6 2 2 2 2 2 3 2 3 12" xfId="45907"/>
    <cellStyle name="표준 6 2 2 2 2 2 3 2 3 13" xfId="49778"/>
    <cellStyle name="표준 6 2 2 2 2 2 3 2 3 14" xfId="53649"/>
    <cellStyle name="표준 6 2 2 2 2 2 3 2 3 2" xfId="6956"/>
    <cellStyle name="표준 6 2 2 2 2 2 3 2 3 3" xfId="10827"/>
    <cellStyle name="표준 6 2 2 2 2 2 3 2 3 4" xfId="14698"/>
    <cellStyle name="표준 6 2 2 2 2 2 3 2 3 5" xfId="18569"/>
    <cellStyle name="표준 6 2 2 2 2 2 3 2 3 6" xfId="22440"/>
    <cellStyle name="표준 6 2 2 2 2 2 3 2 3 7" xfId="26311"/>
    <cellStyle name="표준 6 2 2 2 2 2 3 2 3 8" xfId="30182"/>
    <cellStyle name="표준 6 2 2 2 2 2 3 2 3 9" xfId="34053"/>
    <cellStyle name="표준 6 2 2 2 2 2 3 2 4" xfId="5020"/>
    <cellStyle name="표준 6 2 2 2 2 2 3 2 5" xfId="8891"/>
    <cellStyle name="표준 6 2 2 2 2 2 3 2 6" xfId="12762"/>
    <cellStyle name="표준 6 2 2 2 2 2 3 2 7" xfId="16633"/>
    <cellStyle name="표준 6 2 2 2 2 2 3 2 8" xfId="20504"/>
    <cellStyle name="표준 6 2 2 2 2 2 3 2 9" xfId="24375"/>
    <cellStyle name="표준 6 2 2 2 2 2 3 3" xfId="1342"/>
    <cellStyle name="표준 6 2 2 2 2 2 3 3 10" xfId="32601"/>
    <cellStyle name="표준 6 2 2 2 2 2 3 3 11" xfId="36472"/>
    <cellStyle name="표준 6 2 2 2 2 2 3 3 12" xfId="40584"/>
    <cellStyle name="표준 6 2 2 2 2 2 3 3 13" xfId="44455"/>
    <cellStyle name="표준 6 2 2 2 2 2 3 3 14" xfId="48326"/>
    <cellStyle name="표준 6 2 2 2 2 2 3 3 15" xfId="52197"/>
    <cellStyle name="표준 6 2 2 2 2 2 3 3 2" xfId="3281"/>
    <cellStyle name="표준 6 2 2 2 2 2 3 3 2 10" xfId="38408"/>
    <cellStyle name="표준 6 2 2 2 2 2 3 3 2 11" xfId="42520"/>
    <cellStyle name="표준 6 2 2 2 2 2 3 3 2 12" xfId="46391"/>
    <cellStyle name="표준 6 2 2 2 2 2 3 3 2 13" xfId="50262"/>
    <cellStyle name="표준 6 2 2 2 2 2 3 3 2 14" xfId="54133"/>
    <cellStyle name="표준 6 2 2 2 2 2 3 3 2 2" xfId="7440"/>
    <cellStyle name="표준 6 2 2 2 2 2 3 3 2 3" xfId="11311"/>
    <cellStyle name="표준 6 2 2 2 2 2 3 3 2 4" xfId="15182"/>
    <cellStyle name="표준 6 2 2 2 2 2 3 3 2 5" xfId="19053"/>
    <cellStyle name="표준 6 2 2 2 2 2 3 3 2 6" xfId="22924"/>
    <cellStyle name="표준 6 2 2 2 2 2 3 3 2 7" xfId="26795"/>
    <cellStyle name="표준 6 2 2 2 2 2 3 3 2 8" xfId="30666"/>
    <cellStyle name="표준 6 2 2 2 2 2 3 3 2 9" xfId="34537"/>
    <cellStyle name="표준 6 2 2 2 2 2 3 3 3" xfId="5504"/>
    <cellStyle name="표준 6 2 2 2 2 2 3 3 4" xfId="9375"/>
    <cellStyle name="표준 6 2 2 2 2 2 3 3 5" xfId="13246"/>
    <cellStyle name="표준 6 2 2 2 2 2 3 3 6" xfId="17117"/>
    <cellStyle name="표준 6 2 2 2 2 2 3 3 7" xfId="20988"/>
    <cellStyle name="표준 6 2 2 2 2 2 3 3 8" xfId="24859"/>
    <cellStyle name="표준 6 2 2 2 2 2 3 3 9" xfId="28730"/>
    <cellStyle name="표준 6 2 2 2 2 2 3 4" xfId="2313"/>
    <cellStyle name="표준 6 2 2 2 2 2 3 4 10" xfId="37440"/>
    <cellStyle name="표준 6 2 2 2 2 2 3 4 11" xfId="41552"/>
    <cellStyle name="표준 6 2 2 2 2 2 3 4 12" xfId="45423"/>
    <cellStyle name="표준 6 2 2 2 2 2 3 4 13" xfId="49294"/>
    <cellStyle name="표준 6 2 2 2 2 2 3 4 14" xfId="53165"/>
    <cellStyle name="표준 6 2 2 2 2 2 3 4 2" xfId="6472"/>
    <cellStyle name="표준 6 2 2 2 2 2 3 4 3" xfId="10343"/>
    <cellStyle name="표준 6 2 2 2 2 2 3 4 4" xfId="14214"/>
    <cellStyle name="표준 6 2 2 2 2 2 3 4 5" xfId="18085"/>
    <cellStyle name="표준 6 2 2 2 2 2 3 4 6" xfId="21956"/>
    <cellStyle name="표준 6 2 2 2 2 2 3 4 7" xfId="25827"/>
    <cellStyle name="표준 6 2 2 2 2 2 3 4 8" xfId="29698"/>
    <cellStyle name="표준 6 2 2 2 2 2 3 4 9" xfId="33569"/>
    <cellStyle name="표준 6 2 2 2 2 2 3 5" xfId="4536"/>
    <cellStyle name="표준 6 2 2 2 2 2 3 6" xfId="8407"/>
    <cellStyle name="표준 6 2 2 2 2 2 3 7" xfId="12278"/>
    <cellStyle name="표준 6 2 2 2 2 2 3 8" xfId="16149"/>
    <cellStyle name="표준 6 2 2 2 2 2 3 9" xfId="20020"/>
    <cellStyle name="표준 6 2 2 2 2 2 4" xfId="610"/>
    <cellStyle name="표준 6 2 2 2 2 2 4 10" xfId="28004"/>
    <cellStyle name="표준 6 2 2 2 2 2 4 11" xfId="31875"/>
    <cellStyle name="표준 6 2 2 2 2 2 4 12" xfId="35746"/>
    <cellStyle name="표준 6 2 2 2 2 2 4 13" xfId="39858"/>
    <cellStyle name="표준 6 2 2 2 2 2 4 14" xfId="43729"/>
    <cellStyle name="표준 6 2 2 2 2 2 4 15" xfId="47600"/>
    <cellStyle name="표준 6 2 2 2 2 2 4 16" xfId="51471"/>
    <cellStyle name="표준 6 2 2 2 2 2 4 2" xfId="1584"/>
    <cellStyle name="표준 6 2 2 2 2 2 4 2 10" xfId="32843"/>
    <cellStyle name="표준 6 2 2 2 2 2 4 2 11" xfId="36714"/>
    <cellStyle name="표준 6 2 2 2 2 2 4 2 12" xfId="40826"/>
    <cellStyle name="표준 6 2 2 2 2 2 4 2 13" xfId="44697"/>
    <cellStyle name="표준 6 2 2 2 2 2 4 2 14" xfId="48568"/>
    <cellStyle name="표준 6 2 2 2 2 2 4 2 15" xfId="52439"/>
    <cellStyle name="표준 6 2 2 2 2 2 4 2 2" xfId="3523"/>
    <cellStyle name="표준 6 2 2 2 2 2 4 2 2 10" xfId="38650"/>
    <cellStyle name="표준 6 2 2 2 2 2 4 2 2 11" xfId="42762"/>
    <cellStyle name="표준 6 2 2 2 2 2 4 2 2 12" xfId="46633"/>
    <cellStyle name="표준 6 2 2 2 2 2 4 2 2 13" xfId="50504"/>
    <cellStyle name="표준 6 2 2 2 2 2 4 2 2 14" xfId="54375"/>
    <cellStyle name="표준 6 2 2 2 2 2 4 2 2 2" xfId="7682"/>
    <cellStyle name="표준 6 2 2 2 2 2 4 2 2 3" xfId="11553"/>
    <cellStyle name="표준 6 2 2 2 2 2 4 2 2 4" xfId="15424"/>
    <cellStyle name="표준 6 2 2 2 2 2 4 2 2 5" xfId="19295"/>
    <cellStyle name="표준 6 2 2 2 2 2 4 2 2 6" xfId="23166"/>
    <cellStyle name="표준 6 2 2 2 2 2 4 2 2 7" xfId="27037"/>
    <cellStyle name="표준 6 2 2 2 2 2 4 2 2 8" xfId="30908"/>
    <cellStyle name="표준 6 2 2 2 2 2 4 2 2 9" xfId="34779"/>
    <cellStyle name="표준 6 2 2 2 2 2 4 2 3" xfId="5746"/>
    <cellStyle name="표준 6 2 2 2 2 2 4 2 4" xfId="9617"/>
    <cellStyle name="표준 6 2 2 2 2 2 4 2 5" xfId="13488"/>
    <cellStyle name="표준 6 2 2 2 2 2 4 2 6" xfId="17359"/>
    <cellStyle name="표준 6 2 2 2 2 2 4 2 7" xfId="21230"/>
    <cellStyle name="표준 6 2 2 2 2 2 4 2 8" xfId="25101"/>
    <cellStyle name="표준 6 2 2 2 2 2 4 2 9" xfId="28972"/>
    <cellStyle name="표준 6 2 2 2 2 2 4 3" xfId="2555"/>
    <cellStyle name="표준 6 2 2 2 2 2 4 3 10" xfId="37682"/>
    <cellStyle name="표준 6 2 2 2 2 2 4 3 11" xfId="41794"/>
    <cellStyle name="표준 6 2 2 2 2 2 4 3 12" xfId="45665"/>
    <cellStyle name="표준 6 2 2 2 2 2 4 3 13" xfId="49536"/>
    <cellStyle name="표준 6 2 2 2 2 2 4 3 14" xfId="53407"/>
    <cellStyle name="표준 6 2 2 2 2 2 4 3 2" xfId="6714"/>
    <cellStyle name="표준 6 2 2 2 2 2 4 3 3" xfId="10585"/>
    <cellStyle name="표준 6 2 2 2 2 2 4 3 4" xfId="14456"/>
    <cellStyle name="표준 6 2 2 2 2 2 4 3 5" xfId="18327"/>
    <cellStyle name="표준 6 2 2 2 2 2 4 3 6" xfId="22198"/>
    <cellStyle name="표준 6 2 2 2 2 2 4 3 7" xfId="26069"/>
    <cellStyle name="표준 6 2 2 2 2 2 4 3 8" xfId="29940"/>
    <cellStyle name="표준 6 2 2 2 2 2 4 3 9" xfId="33811"/>
    <cellStyle name="표준 6 2 2 2 2 2 4 4" xfId="4778"/>
    <cellStyle name="표준 6 2 2 2 2 2 4 5" xfId="8649"/>
    <cellStyle name="표준 6 2 2 2 2 2 4 6" xfId="12520"/>
    <cellStyle name="표준 6 2 2 2 2 2 4 7" xfId="16391"/>
    <cellStyle name="표준 6 2 2 2 2 2 4 8" xfId="20262"/>
    <cellStyle name="표준 6 2 2 2 2 2 4 9" xfId="24133"/>
    <cellStyle name="표준 6 2 2 2 2 2 5" xfId="1100"/>
    <cellStyle name="표준 6 2 2 2 2 2 5 10" xfId="32359"/>
    <cellStyle name="표준 6 2 2 2 2 2 5 11" xfId="36230"/>
    <cellStyle name="표준 6 2 2 2 2 2 5 12" xfId="40342"/>
    <cellStyle name="표준 6 2 2 2 2 2 5 13" xfId="44213"/>
    <cellStyle name="표준 6 2 2 2 2 2 5 14" xfId="48084"/>
    <cellStyle name="표준 6 2 2 2 2 2 5 15" xfId="51955"/>
    <cellStyle name="표준 6 2 2 2 2 2 5 2" xfId="3039"/>
    <cellStyle name="표준 6 2 2 2 2 2 5 2 10" xfId="38166"/>
    <cellStyle name="표준 6 2 2 2 2 2 5 2 11" xfId="42278"/>
    <cellStyle name="표준 6 2 2 2 2 2 5 2 12" xfId="46149"/>
    <cellStyle name="표준 6 2 2 2 2 2 5 2 13" xfId="50020"/>
    <cellStyle name="표준 6 2 2 2 2 2 5 2 14" xfId="53891"/>
    <cellStyle name="표준 6 2 2 2 2 2 5 2 2" xfId="7198"/>
    <cellStyle name="표준 6 2 2 2 2 2 5 2 3" xfId="11069"/>
    <cellStyle name="표준 6 2 2 2 2 2 5 2 4" xfId="14940"/>
    <cellStyle name="표준 6 2 2 2 2 2 5 2 5" xfId="18811"/>
    <cellStyle name="표준 6 2 2 2 2 2 5 2 6" xfId="22682"/>
    <cellStyle name="표준 6 2 2 2 2 2 5 2 7" xfId="26553"/>
    <cellStyle name="표준 6 2 2 2 2 2 5 2 8" xfId="30424"/>
    <cellStyle name="표준 6 2 2 2 2 2 5 2 9" xfId="34295"/>
    <cellStyle name="표준 6 2 2 2 2 2 5 3" xfId="5262"/>
    <cellStyle name="표준 6 2 2 2 2 2 5 4" xfId="9133"/>
    <cellStyle name="표준 6 2 2 2 2 2 5 5" xfId="13004"/>
    <cellStyle name="표준 6 2 2 2 2 2 5 6" xfId="16875"/>
    <cellStyle name="표준 6 2 2 2 2 2 5 7" xfId="20746"/>
    <cellStyle name="표준 6 2 2 2 2 2 5 8" xfId="24617"/>
    <cellStyle name="표준 6 2 2 2 2 2 5 9" xfId="28488"/>
    <cellStyle name="표준 6 2 2 2 2 2 6" xfId="2071"/>
    <cellStyle name="표준 6 2 2 2 2 2 6 10" xfId="37198"/>
    <cellStyle name="표준 6 2 2 2 2 2 6 11" xfId="41310"/>
    <cellStyle name="표준 6 2 2 2 2 2 6 12" xfId="45181"/>
    <cellStyle name="표준 6 2 2 2 2 2 6 13" xfId="49052"/>
    <cellStyle name="표준 6 2 2 2 2 2 6 14" xfId="52923"/>
    <cellStyle name="표준 6 2 2 2 2 2 6 2" xfId="6230"/>
    <cellStyle name="표준 6 2 2 2 2 2 6 3" xfId="10101"/>
    <cellStyle name="표준 6 2 2 2 2 2 6 4" xfId="13972"/>
    <cellStyle name="표준 6 2 2 2 2 2 6 5" xfId="17843"/>
    <cellStyle name="표준 6 2 2 2 2 2 6 6" xfId="21714"/>
    <cellStyle name="표준 6 2 2 2 2 2 6 7" xfId="25585"/>
    <cellStyle name="표준 6 2 2 2 2 2 6 8" xfId="29456"/>
    <cellStyle name="표준 6 2 2 2 2 2 6 9" xfId="33327"/>
    <cellStyle name="표준 6 2 2 2 2 2 7" xfId="4294"/>
    <cellStyle name="표준 6 2 2 2 2 2 8" xfId="8165"/>
    <cellStyle name="표준 6 2 2 2 2 2 9" xfId="12036"/>
    <cellStyle name="표준 6 2 2 2 2 20" xfId="43198"/>
    <cellStyle name="표준 6 2 2 2 2 21" xfId="47069"/>
    <cellStyle name="표준 6 2 2 2 2 22" xfId="50940"/>
    <cellStyle name="표준 6 2 2 2 2 3" xfId="170"/>
    <cellStyle name="표준 6 2 2 2 2 3 10" xfId="19828"/>
    <cellStyle name="표준 6 2 2 2 2 3 11" xfId="23699"/>
    <cellStyle name="표준 6 2 2 2 2 3 12" xfId="27570"/>
    <cellStyle name="표준 6 2 2 2 2 3 13" xfId="31441"/>
    <cellStyle name="표준 6 2 2 2 2 3 14" xfId="35312"/>
    <cellStyle name="표준 6 2 2 2 2 3 15" xfId="39183"/>
    <cellStyle name="표준 6 2 2 2 2 3 16" xfId="39424"/>
    <cellStyle name="표준 6 2 2 2 2 3 17" xfId="43295"/>
    <cellStyle name="표준 6 2 2 2 2 3 18" xfId="47166"/>
    <cellStyle name="표준 6 2 2 2 2 3 19" xfId="51037"/>
    <cellStyle name="표준 6 2 2 2 2 3 2" xfId="415"/>
    <cellStyle name="표준 6 2 2 2 2 3 2 10" xfId="23941"/>
    <cellStyle name="표준 6 2 2 2 2 3 2 11" xfId="27812"/>
    <cellStyle name="표준 6 2 2 2 2 3 2 12" xfId="31683"/>
    <cellStyle name="표준 6 2 2 2 2 3 2 13" xfId="35554"/>
    <cellStyle name="표준 6 2 2 2 2 3 2 14" xfId="39666"/>
    <cellStyle name="표준 6 2 2 2 2 3 2 15" xfId="43537"/>
    <cellStyle name="표준 6 2 2 2 2 3 2 16" xfId="47408"/>
    <cellStyle name="표준 6 2 2 2 2 3 2 17" xfId="51279"/>
    <cellStyle name="표준 6 2 2 2 2 3 2 2" xfId="902"/>
    <cellStyle name="표준 6 2 2 2 2 3 2 2 10" xfId="28296"/>
    <cellStyle name="표준 6 2 2 2 2 3 2 2 11" xfId="32167"/>
    <cellStyle name="표준 6 2 2 2 2 3 2 2 12" xfId="36038"/>
    <cellStyle name="표준 6 2 2 2 2 3 2 2 13" xfId="40150"/>
    <cellStyle name="표준 6 2 2 2 2 3 2 2 14" xfId="44021"/>
    <cellStyle name="표준 6 2 2 2 2 3 2 2 15" xfId="47892"/>
    <cellStyle name="표준 6 2 2 2 2 3 2 2 16" xfId="51763"/>
    <cellStyle name="표준 6 2 2 2 2 3 2 2 2" xfId="1876"/>
    <cellStyle name="표준 6 2 2 2 2 3 2 2 2 10" xfId="33135"/>
    <cellStyle name="표준 6 2 2 2 2 3 2 2 2 11" xfId="37006"/>
    <cellStyle name="표준 6 2 2 2 2 3 2 2 2 12" xfId="41118"/>
    <cellStyle name="표준 6 2 2 2 2 3 2 2 2 13" xfId="44989"/>
    <cellStyle name="표준 6 2 2 2 2 3 2 2 2 14" xfId="48860"/>
    <cellStyle name="표준 6 2 2 2 2 3 2 2 2 15" xfId="52731"/>
    <cellStyle name="표준 6 2 2 2 2 3 2 2 2 2" xfId="3815"/>
    <cellStyle name="표준 6 2 2 2 2 3 2 2 2 2 10" xfId="38942"/>
    <cellStyle name="표준 6 2 2 2 2 3 2 2 2 2 11" xfId="43054"/>
    <cellStyle name="표준 6 2 2 2 2 3 2 2 2 2 12" xfId="46925"/>
    <cellStyle name="표준 6 2 2 2 2 3 2 2 2 2 13" xfId="50796"/>
    <cellStyle name="표준 6 2 2 2 2 3 2 2 2 2 14" xfId="54667"/>
    <cellStyle name="표준 6 2 2 2 2 3 2 2 2 2 2" xfId="7974"/>
    <cellStyle name="표준 6 2 2 2 2 3 2 2 2 2 3" xfId="11845"/>
    <cellStyle name="표준 6 2 2 2 2 3 2 2 2 2 4" xfId="15716"/>
    <cellStyle name="표준 6 2 2 2 2 3 2 2 2 2 5" xfId="19587"/>
    <cellStyle name="표준 6 2 2 2 2 3 2 2 2 2 6" xfId="23458"/>
    <cellStyle name="표준 6 2 2 2 2 3 2 2 2 2 7" xfId="27329"/>
    <cellStyle name="표준 6 2 2 2 2 3 2 2 2 2 8" xfId="31200"/>
    <cellStyle name="표준 6 2 2 2 2 3 2 2 2 2 9" xfId="35071"/>
    <cellStyle name="표준 6 2 2 2 2 3 2 2 2 3" xfId="6038"/>
    <cellStyle name="표준 6 2 2 2 2 3 2 2 2 4" xfId="9909"/>
    <cellStyle name="표준 6 2 2 2 2 3 2 2 2 5" xfId="13780"/>
    <cellStyle name="표준 6 2 2 2 2 3 2 2 2 6" xfId="17651"/>
    <cellStyle name="표준 6 2 2 2 2 3 2 2 2 7" xfId="21522"/>
    <cellStyle name="표준 6 2 2 2 2 3 2 2 2 8" xfId="25393"/>
    <cellStyle name="표준 6 2 2 2 2 3 2 2 2 9" xfId="29264"/>
    <cellStyle name="표준 6 2 2 2 2 3 2 2 3" xfId="2847"/>
    <cellStyle name="표준 6 2 2 2 2 3 2 2 3 10" xfId="37974"/>
    <cellStyle name="표준 6 2 2 2 2 3 2 2 3 11" xfId="42086"/>
    <cellStyle name="표준 6 2 2 2 2 3 2 2 3 12" xfId="45957"/>
    <cellStyle name="표준 6 2 2 2 2 3 2 2 3 13" xfId="49828"/>
    <cellStyle name="표준 6 2 2 2 2 3 2 2 3 14" xfId="53699"/>
    <cellStyle name="표준 6 2 2 2 2 3 2 2 3 2" xfId="7006"/>
    <cellStyle name="표준 6 2 2 2 2 3 2 2 3 3" xfId="10877"/>
    <cellStyle name="표준 6 2 2 2 2 3 2 2 3 4" xfId="14748"/>
    <cellStyle name="표준 6 2 2 2 2 3 2 2 3 5" xfId="18619"/>
    <cellStyle name="표준 6 2 2 2 2 3 2 2 3 6" xfId="22490"/>
    <cellStyle name="표준 6 2 2 2 2 3 2 2 3 7" xfId="26361"/>
    <cellStyle name="표준 6 2 2 2 2 3 2 2 3 8" xfId="30232"/>
    <cellStyle name="표준 6 2 2 2 2 3 2 2 3 9" xfId="34103"/>
    <cellStyle name="표준 6 2 2 2 2 3 2 2 4" xfId="5070"/>
    <cellStyle name="표준 6 2 2 2 2 3 2 2 5" xfId="8941"/>
    <cellStyle name="표준 6 2 2 2 2 3 2 2 6" xfId="12812"/>
    <cellStyle name="표준 6 2 2 2 2 3 2 2 7" xfId="16683"/>
    <cellStyle name="표준 6 2 2 2 2 3 2 2 8" xfId="20554"/>
    <cellStyle name="표준 6 2 2 2 2 3 2 2 9" xfId="24425"/>
    <cellStyle name="표준 6 2 2 2 2 3 2 3" xfId="1392"/>
    <cellStyle name="표준 6 2 2 2 2 3 2 3 10" xfId="32651"/>
    <cellStyle name="표준 6 2 2 2 2 3 2 3 11" xfId="36522"/>
    <cellStyle name="표준 6 2 2 2 2 3 2 3 12" xfId="40634"/>
    <cellStyle name="표준 6 2 2 2 2 3 2 3 13" xfId="44505"/>
    <cellStyle name="표준 6 2 2 2 2 3 2 3 14" xfId="48376"/>
    <cellStyle name="표준 6 2 2 2 2 3 2 3 15" xfId="52247"/>
    <cellStyle name="표준 6 2 2 2 2 3 2 3 2" xfId="3331"/>
    <cellStyle name="표준 6 2 2 2 2 3 2 3 2 10" xfId="38458"/>
    <cellStyle name="표준 6 2 2 2 2 3 2 3 2 11" xfId="42570"/>
    <cellStyle name="표준 6 2 2 2 2 3 2 3 2 12" xfId="46441"/>
    <cellStyle name="표준 6 2 2 2 2 3 2 3 2 13" xfId="50312"/>
    <cellStyle name="표준 6 2 2 2 2 3 2 3 2 14" xfId="54183"/>
    <cellStyle name="표준 6 2 2 2 2 3 2 3 2 2" xfId="7490"/>
    <cellStyle name="표준 6 2 2 2 2 3 2 3 2 3" xfId="11361"/>
    <cellStyle name="표준 6 2 2 2 2 3 2 3 2 4" xfId="15232"/>
    <cellStyle name="표준 6 2 2 2 2 3 2 3 2 5" xfId="19103"/>
    <cellStyle name="표준 6 2 2 2 2 3 2 3 2 6" xfId="22974"/>
    <cellStyle name="표준 6 2 2 2 2 3 2 3 2 7" xfId="26845"/>
    <cellStyle name="표준 6 2 2 2 2 3 2 3 2 8" xfId="30716"/>
    <cellStyle name="표준 6 2 2 2 2 3 2 3 2 9" xfId="34587"/>
    <cellStyle name="표준 6 2 2 2 2 3 2 3 3" xfId="5554"/>
    <cellStyle name="표준 6 2 2 2 2 3 2 3 4" xfId="9425"/>
    <cellStyle name="표준 6 2 2 2 2 3 2 3 5" xfId="13296"/>
    <cellStyle name="표준 6 2 2 2 2 3 2 3 6" xfId="17167"/>
    <cellStyle name="표준 6 2 2 2 2 3 2 3 7" xfId="21038"/>
    <cellStyle name="표준 6 2 2 2 2 3 2 3 8" xfId="24909"/>
    <cellStyle name="표준 6 2 2 2 2 3 2 3 9" xfId="28780"/>
    <cellStyle name="표준 6 2 2 2 2 3 2 4" xfId="2363"/>
    <cellStyle name="표준 6 2 2 2 2 3 2 4 10" xfId="37490"/>
    <cellStyle name="표준 6 2 2 2 2 3 2 4 11" xfId="41602"/>
    <cellStyle name="표준 6 2 2 2 2 3 2 4 12" xfId="45473"/>
    <cellStyle name="표준 6 2 2 2 2 3 2 4 13" xfId="49344"/>
    <cellStyle name="표준 6 2 2 2 2 3 2 4 14" xfId="53215"/>
    <cellStyle name="표준 6 2 2 2 2 3 2 4 2" xfId="6522"/>
    <cellStyle name="표준 6 2 2 2 2 3 2 4 3" xfId="10393"/>
    <cellStyle name="표준 6 2 2 2 2 3 2 4 4" xfId="14264"/>
    <cellStyle name="표준 6 2 2 2 2 3 2 4 5" xfId="18135"/>
    <cellStyle name="표준 6 2 2 2 2 3 2 4 6" xfId="22006"/>
    <cellStyle name="표준 6 2 2 2 2 3 2 4 7" xfId="25877"/>
    <cellStyle name="표준 6 2 2 2 2 3 2 4 8" xfId="29748"/>
    <cellStyle name="표준 6 2 2 2 2 3 2 4 9" xfId="33619"/>
    <cellStyle name="표준 6 2 2 2 2 3 2 5" xfId="4586"/>
    <cellStyle name="표준 6 2 2 2 2 3 2 6" xfId="8457"/>
    <cellStyle name="표준 6 2 2 2 2 3 2 7" xfId="12328"/>
    <cellStyle name="표준 6 2 2 2 2 3 2 8" xfId="16199"/>
    <cellStyle name="표준 6 2 2 2 2 3 2 9" xfId="20070"/>
    <cellStyle name="표준 6 2 2 2 2 3 3" xfId="660"/>
    <cellStyle name="표준 6 2 2 2 2 3 3 10" xfId="28054"/>
    <cellStyle name="표준 6 2 2 2 2 3 3 11" xfId="31925"/>
    <cellStyle name="표준 6 2 2 2 2 3 3 12" xfId="35796"/>
    <cellStyle name="표준 6 2 2 2 2 3 3 13" xfId="39908"/>
    <cellStyle name="표준 6 2 2 2 2 3 3 14" xfId="43779"/>
    <cellStyle name="표준 6 2 2 2 2 3 3 15" xfId="47650"/>
    <cellStyle name="표준 6 2 2 2 2 3 3 16" xfId="51521"/>
    <cellStyle name="표준 6 2 2 2 2 3 3 2" xfId="1634"/>
    <cellStyle name="표준 6 2 2 2 2 3 3 2 10" xfId="32893"/>
    <cellStyle name="표준 6 2 2 2 2 3 3 2 11" xfId="36764"/>
    <cellStyle name="표준 6 2 2 2 2 3 3 2 12" xfId="40876"/>
    <cellStyle name="표준 6 2 2 2 2 3 3 2 13" xfId="44747"/>
    <cellStyle name="표준 6 2 2 2 2 3 3 2 14" xfId="48618"/>
    <cellStyle name="표준 6 2 2 2 2 3 3 2 15" xfId="52489"/>
    <cellStyle name="표준 6 2 2 2 2 3 3 2 2" xfId="3573"/>
    <cellStyle name="표준 6 2 2 2 2 3 3 2 2 10" xfId="38700"/>
    <cellStyle name="표준 6 2 2 2 2 3 3 2 2 11" xfId="42812"/>
    <cellStyle name="표준 6 2 2 2 2 3 3 2 2 12" xfId="46683"/>
    <cellStyle name="표준 6 2 2 2 2 3 3 2 2 13" xfId="50554"/>
    <cellStyle name="표준 6 2 2 2 2 3 3 2 2 14" xfId="54425"/>
    <cellStyle name="표준 6 2 2 2 2 3 3 2 2 2" xfId="7732"/>
    <cellStyle name="표준 6 2 2 2 2 3 3 2 2 3" xfId="11603"/>
    <cellStyle name="표준 6 2 2 2 2 3 3 2 2 4" xfId="15474"/>
    <cellStyle name="표준 6 2 2 2 2 3 3 2 2 5" xfId="19345"/>
    <cellStyle name="표준 6 2 2 2 2 3 3 2 2 6" xfId="23216"/>
    <cellStyle name="표준 6 2 2 2 2 3 3 2 2 7" xfId="27087"/>
    <cellStyle name="표준 6 2 2 2 2 3 3 2 2 8" xfId="30958"/>
    <cellStyle name="표준 6 2 2 2 2 3 3 2 2 9" xfId="34829"/>
    <cellStyle name="표준 6 2 2 2 2 3 3 2 3" xfId="5796"/>
    <cellStyle name="표준 6 2 2 2 2 3 3 2 4" xfId="9667"/>
    <cellStyle name="표준 6 2 2 2 2 3 3 2 5" xfId="13538"/>
    <cellStyle name="표준 6 2 2 2 2 3 3 2 6" xfId="17409"/>
    <cellStyle name="표준 6 2 2 2 2 3 3 2 7" xfId="21280"/>
    <cellStyle name="표준 6 2 2 2 2 3 3 2 8" xfId="25151"/>
    <cellStyle name="표준 6 2 2 2 2 3 3 2 9" xfId="29022"/>
    <cellStyle name="표준 6 2 2 2 2 3 3 3" xfId="2605"/>
    <cellStyle name="표준 6 2 2 2 2 3 3 3 10" xfId="37732"/>
    <cellStyle name="표준 6 2 2 2 2 3 3 3 11" xfId="41844"/>
    <cellStyle name="표준 6 2 2 2 2 3 3 3 12" xfId="45715"/>
    <cellStyle name="표준 6 2 2 2 2 3 3 3 13" xfId="49586"/>
    <cellStyle name="표준 6 2 2 2 2 3 3 3 14" xfId="53457"/>
    <cellStyle name="표준 6 2 2 2 2 3 3 3 2" xfId="6764"/>
    <cellStyle name="표준 6 2 2 2 2 3 3 3 3" xfId="10635"/>
    <cellStyle name="표준 6 2 2 2 2 3 3 3 4" xfId="14506"/>
    <cellStyle name="표준 6 2 2 2 2 3 3 3 5" xfId="18377"/>
    <cellStyle name="표준 6 2 2 2 2 3 3 3 6" xfId="22248"/>
    <cellStyle name="표준 6 2 2 2 2 3 3 3 7" xfId="26119"/>
    <cellStyle name="표준 6 2 2 2 2 3 3 3 8" xfId="29990"/>
    <cellStyle name="표준 6 2 2 2 2 3 3 3 9" xfId="33861"/>
    <cellStyle name="표준 6 2 2 2 2 3 3 4" xfId="4828"/>
    <cellStyle name="표준 6 2 2 2 2 3 3 5" xfId="8699"/>
    <cellStyle name="표준 6 2 2 2 2 3 3 6" xfId="12570"/>
    <cellStyle name="표준 6 2 2 2 2 3 3 7" xfId="16441"/>
    <cellStyle name="표준 6 2 2 2 2 3 3 8" xfId="20312"/>
    <cellStyle name="표준 6 2 2 2 2 3 3 9" xfId="24183"/>
    <cellStyle name="표준 6 2 2 2 2 3 4" xfId="1150"/>
    <cellStyle name="표준 6 2 2 2 2 3 4 10" xfId="32409"/>
    <cellStyle name="표준 6 2 2 2 2 3 4 11" xfId="36280"/>
    <cellStyle name="표준 6 2 2 2 2 3 4 12" xfId="40392"/>
    <cellStyle name="표준 6 2 2 2 2 3 4 13" xfId="44263"/>
    <cellStyle name="표준 6 2 2 2 2 3 4 14" xfId="48134"/>
    <cellStyle name="표준 6 2 2 2 2 3 4 15" xfId="52005"/>
    <cellStyle name="표준 6 2 2 2 2 3 4 2" xfId="3089"/>
    <cellStyle name="표준 6 2 2 2 2 3 4 2 10" xfId="38216"/>
    <cellStyle name="표준 6 2 2 2 2 3 4 2 11" xfId="42328"/>
    <cellStyle name="표준 6 2 2 2 2 3 4 2 12" xfId="46199"/>
    <cellStyle name="표준 6 2 2 2 2 3 4 2 13" xfId="50070"/>
    <cellStyle name="표준 6 2 2 2 2 3 4 2 14" xfId="53941"/>
    <cellStyle name="표준 6 2 2 2 2 3 4 2 2" xfId="7248"/>
    <cellStyle name="표준 6 2 2 2 2 3 4 2 3" xfId="11119"/>
    <cellStyle name="표준 6 2 2 2 2 3 4 2 4" xfId="14990"/>
    <cellStyle name="표준 6 2 2 2 2 3 4 2 5" xfId="18861"/>
    <cellStyle name="표준 6 2 2 2 2 3 4 2 6" xfId="22732"/>
    <cellStyle name="표준 6 2 2 2 2 3 4 2 7" xfId="26603"/>
    <cellStyle name="표준 6 2 2 2 2 3 4 2 8" xfId="30474"/>
    <cellStyle name="표준 6 2 2 2 2 3 4 2 9" xfId="34345"/>
    <cellStyle name="표준 6 2 2 2 2 3 4 3" xfId="5312"/>
    <cellStyle name="표준 6 2 2 2 2 3 4 4" xfId="9183"/>
    <cellStyle name="표준 6 2 2 2 2 3 4 5" xfId="13054"/>
    <cellStyle name="표준 6 2 2 2 2 3 4 6" xfId="16925"/>
    <cellStyle name="표준 6 2 2 2 2 3 4 7" xfId="20796"/>
    <cellStyle name="표준 6 2 2 2 2 3 4 8" xfId="24667"/>
    <cellStyle name="표준 6 2 2 2 2 3 4 9" xfId="28538"/>
    <cellStyle name="표준 6 2 2 2 2 3 5" xfId="2121"/>
    <cellStyle name="표준 6 2 2 2 2 3 5 10" xfId="37248"/>
    <cellStyle name="표준 6 2 2 2 2 3 5 11" xfId="41360"/>
    <cellStyle name="표준 6 2 2 2 2 3 5 12" xfId="45231"/>
    <cellStyle name="표준 6 2 2 2 2 3 5 13" xfId="49102"/>
    <cellStyle name="표준 6 2 2 2 2 3 5 14" xfId="52973"/>
    <cellStyle name="표준 6 2 2 2 2 3 5 2" xfId="6280"/>
    <cellStyle name="표준 6 2 2 2 2 3 5 3" xfId="10151"/>
    <cellStyle name="표준 6 2 2 2 2 3 5 4" xfId="14022"/>
    <cellStyle name="표준 6 2 2 2 2 3 5 5" xfId="17893"/>
    <cellStyle name="표준 6 2 2 2 2 3 5 6" xfId="21764"/>
    <cellStyle name="표준 6 2 2 2 2 3 5 7" xfId="25635"/>
    <cellStyle name="표준 6 2 2 2 2 3 5 8" xfId="29506"/>
    <cellStyle name="표준 6 2 2 2 2 3 5 9" xfId="33377"/>
    <cellStyle name="표준 6 2 2 2 2 3 6" xfId="4344"/>
    <cellStyle name="표준 6 2 2 2 2 3 7" xfId="8215"/>
    <cellStyle name="표준 6 2 2 2 2 3 8" xfId="12086"/>
    <cellStyle name="표준 6 2 2 2 2 3 9" xfId="15957"/>
    <cellStyle name="표준 6 2 2 2 2 4" xfId="268"/>
    <cellStyle name="표준 6 2 2 2 2 4 10" xfId="19926"/>
    <cellStyle name="표준 6 2 2 2 2 4 11" xfId="23797"/>
    <cellStyle name="표준 6 2 2 2 2 4 12" xfId="27668"/>
    <cellStyle name="표준 6 2 2 2 2 4 13" xfId="31539"/>
    <cellStyle name="표준 6 2 2 2 2 4 14" xfId="35410"/>
    <cellStyle name="표준 6 2 2 2 2 4 15" xfId="39281"/>
    <cellStyle name="표준 6 2 2 2 2 4 16" xfId="39522"/>
    <cellStyle name="표준 6 2 2 2 2 4 17" xfId="43393"/>
    <cellStyle name="표준 6 2 2 2 2 4 18" xfId="47264"/>
    <cellStyle name="표준 6 2 2 2 2 4 19" xfId="51135"/>
    <cellStyle name="표준 6 2 2 2 2 4 2" xfId="513"/>
    <cellStyle name="표준 6 2 2 2 2 4 2 10" xfId="24039"/>
    <cellStyle name="표준 6 2 2 2 2 4 2 11" xfId="27910"/>
    <cellStyle name="표준 6 2 2 2 2 4 2 12" xfId="31781"/>
    <cellStyle name="표준 6 2 2 2 2 4 2 13" xfId="35652"/>
    <cellStyle name="표준 6 2 2 2 2 4 2 14" xfId="39764"/>
    <cellStyle name="표준 6 2 2 2 2 4 2 15" xfId="43635"/>
    <cellStyle name="표준 6 2 2 2 2 4 2 16" xfId="47506"/>
    <cellStyle name="표준 6 2 2 2 2 4 2 17" xfId="51377"/>
    <cellStyle name="표준 6 2 2 2 2 4 2 2" xfId="1000"/>
    <cellStyle name="표준 6 2 2 2 2 4 2 2 10" xfId="28394"/>
    <cellStyle name="표준 6 2 2 2 2 4 2 2 11" xfId="32265"/>
    <cellStyle name="표준 6 2 2 2 2 4 2 2 12" xfId="36136"/>
    <cellStyle name="표준 6 2 2 2 2 4 2 2 13" xfId="40248"/>
    <cellStyle name="표준 6 2 2 2 2 4 2 2 14" xfId="44119"/>
    <cellStyle name="표준 6 2 2 2 2 4 2 2 15" xfId="47990"/>
    <cellStyle name="표준 6 2 2 2 2 4 2 2 16" xfId="51861"/>
    <cellStyle name="표준 6 2 2 2 2 4 2 2 2" xfId="1974"/>
    <cellStyle name="표준 6 2 2 2 2 4 2 2 2 10" xfId="33233"/>
    <cellStyle name="표준 6 2 2 2 2 4 2 2 2 11" xfId="37104"/>
    <cellStyle name="표준 6 2 2 2 2 4 2 2 2 12" xfId="41216"/>
    <cellStyle name="표준 6 2 2 2 2 4 2 2 2 13" xfId="45087"/>
    <cellStyle name="표준 6 2 2 2 2 4 2 2 2 14" xfId="48958"/>
    <cellStyle name="표준 6 2 2 2 2 4 2 2 2 15" xfId="52829"/>
    <cellStyle name="표준 6 2 2 2 2 4 2 2 2 2" xfId="3913"/>
    <cellStyle name="표준 6 2 2 2 2 4 2 2 2 2 10" xfId="39040"/>
    <cellStyle name="표준 6 2 2 2 2 4 2 2 2 2 11" xfId="43152"/>
    <cellStyle name="표준 6 2 2 2 2 4 2 2 2 2 12" xfId="47023"/>
    <cellStyle name="표준 6 2 2 2 2 4 2 2 2 2 13" xfId="50894"/>
    <cellStyle name="표준 6 2 2 2 2 4 2 2 2 2 14" xfId="54765"/>
    <cellStyle name="표준 6 2 2 2 2 4 2 2 2 2 2" xfId="8072"/>
    <cellStyle name="표준 6 2 2 2 2 4 2 2 2 2 3" xfId="11943"/>
    <cellStyle name="표준 6 2 2 2 2 4 2 2 2 2 4" xfId="15814"/>
    <cellStyle name="표준 6 2 2 2 2 4 2 2 2 2 5" xfId="19685"/>
    <cellStyle name="표준 6 2 2 2 2 4 2 2 2 2 6" xfId="23556"/>
    <cellStyle name="표준 6 2 2 2 2 4 2 2 2 2 7" xfId="27427"/>
    <cellStyle name="표준 6 2 2 2 2 4 2 2 2 2 8" xfId="31298"/>
    <cellStyle name="표준 6 2 2 2 2 4 2 2 2 2 9" xfId="35169"/>
    <cellStyle name="표준 6 2 2 2 2 4 2 2 2 3" xfId="6136"/>
    <cellStyle name="표준 6 2 2 2 2 4 2 2 2 4" xfId="10007"/>
    <cellStyle name="표준 6 2 2 2 2 4 2 2 2 5" xfId="13878"/>
    <cellStyle name="표준 6 2 2 2 2 4 2 2 2 6" xfId="17749"/>
    <cellStyle name="표준 6 2 2 2 2 4 2 2 2 7" xfId="21620"/>
    <cellStyle name="표준 6 2 2 2 2 4 2 2 2 8" xfId="25491"/>
    <cellStyle name="표준 6 2 2 2 2 4 2 2 2 9" xfId="29362"/>
    <cellStyle name="표준 6 2 2 2 2 4 2 2 3" xfId="2945"/>
    <cellStyle name="표준 6 2 2 2 2 4 2 2 3 10" xfId="38072"/>
    <cellStyle name="표준 6 2 2 2 2 4 2 2 3 11" xfId="42184"/>
    <cellStyle name="표준 6 2 2 2 2 4 2 2 3 12" xfId="46055"/>
    <cellStyle name="표준 6 2 2 2 2 4 2 2 3 13" xfId="49926"/>
    <cellStyle name="표준 6 2 2 2 2 4 2 2 3 14" xfId="53797"/>
    <cellStyle name="표준 6 2 2 2 2 4 2 2 3 2" xfId="7104"/>
    <cellStyle name="표준 6 2 2 2 2 4 2 2 3 3" xfId="10975"/>
    <cellStyle name="표준 6 2 2 2 2 4 2 2 3 4" xfId="14846"/>
    <cellStyle name="표준 6 2 2 2 2 4 2 2 3 5" xfId="18717"/>
    <cellStyle name="표준 6 2 2 2 2 4 2 2 3 6" xfId="22588"/>
    <cellStyle name="표준 6 2 2 2 2 4 2 2 3 7" xfId="26459"/>
    <cellStyle name="표준 6 2 2 2 2 4 2 2 3 8" xfId="30330"/>
    <cellStyle name="표준 6 2 2 2 2 4 2 2 3 9" xfId="34201"/>
    <cellStyle name="표준 6 2 2 2 2 4 2 2 4" xfId="5168"/>
    <cellStyle name="표준 6 2 2 2 2 4 2 2 5" xfId="9039"/>
    <cellStyle name="표준 6 2 2 2 2 4 2 2 6" xfId="12910"/>
    <cellStyle name="표준 6 2 2 2 2 4 2 2 7" xfId="16781"/>
    <cellStyle name="표준 6 2 2 2 2 4 2 2 8" xfId="20652"/>
    <cellStyle name="표준 6 2 2 2 2 4 2 2 9" xfId="24523"/>
    <cellStyle name="표준 6 2 2 2 2 4 2 3" xfId="1490"/>
    <cellStyle name="표준 6 2 2 2 2 4 2 3 10" xfId="32749"/>
    <cellStyle name="표준 6 2 2 2 2 4 2 3 11" xfId="36620"/>
    <cellStyle name="표준 6 2 2 2 2 4 2 3 12" xfId="40732"/>
    <cellStyle name="표준 6 2 2 2 2 4 2 3 13" xfId="44603"/>
    <cellStyle name="표준 6 2 2 2 2 4 2 3 14" xfId="48474"/>
    <cellStyle name="표준 6 2 2 2 2 4 2 3 15" xfId="52345"/>
    <cellStyle name="표준 6 2 2 2 2 4 2 3 2" xfId="3429"/>
    <cellStyle name="표준 6 2 2 2 2 4 2 3 2 10" xfId="38556"/>
    <cellStyle name="표준 6 2 2 2 2 4 2 3 2 11" xfId="42668"/>
    <cellStyle name="표준 6 2 2 2 2 4 2 3 2 12" xfId="46539"/>
    <cellStyle name="표준 6 2 2 2 2 4 2 3 2 13" xfId="50410"/>
    <cellStyle name="표준 6 2 2 2 2 4 2 3 2 14" xfId="54281"/>
    <cellStyle name="표준 6 2 2 2 2 4 2 3 2 2" xfId="7588"/>
    <cellStyle name="표준 6 2 2 2 2 4 2 3 2 3" xfId="11459"/>
    <cellStyle name="표준 6 2 2 2 2 4 2 3 2 4" xfId="15330"/>
    <cellStyle name="표준 6 2 2 2 2 4 2 3 2 5" xfId="19201"/>
    <cellStyle name="표준 6 2 2 2 2 4 2 3 2 6" xfId="23072"/>
    <cellStyle name="표준 6 2 2 2 2 4 2 3 2 7" xfId="26943"/>
    <cellStyle name="표준 6 2 2 2 2 4 2 3 2 8" xfId="30814"/>
    <cellStyle name="표준 6 2 2 2 2 4 2 3 2 9" xfId="34685"/>
    <cellStyle name="표준 6 2 2 2 2 4 2 3 3" xfId="5652"/>
    <cellStyle name="표준 6 2 2 2 2 4 2 3 4" xfId="9523"/>
    <cellStyle name="표준 6 2 2 2 2 4 2 3 5" xfId="13394"/>
    <cellStyle name="표준 6 2 2 2 2 4 2 3 6" xfId="17265"/>
    <cellStyle name="표준 6 2 2 2 2 4 2 3 7" xfId="21136"/>
    <cellStyle name="표준 6 2 2 2 2 4 2 3 8" xfId="25007"/>
    <cellStyle name="표준 6 2 2 2 2 4 2 3 9" xfId="28878"/>
    <cellStyle name="표준 6 2 2 2 2 4 2 4" xfId="2461"/>
    <cellStyle name="표준 6 2 2 2 2 4 2 4 10" xfId="37588"/>
    <cellStyle name="표준 6 2 2 2 2 4 2 4 11" xfId="41700"/>
    <cellStyle name="표준 6 2 2 2 2 4 2 4 12" xfId="45571"/>
    <cellStyle name="표준 6 2 2 2 2 4 2 4 13" xfId="49442"/>
    <cellStyle name="표준 6 2 2 2 2 4 2 4 14" xfId="53313"/>
    <cellStyle name="표준 6 2 2 2 2 4 2 4 2" xfId="6620"/>
    <cellStyle name="표준 6 2 2 2 2 4 2 4 3" xfId="10491"/>
    <cellStyle name="표준 6 2 2 2 2 4 2 4 4" xfId="14362"/>
    <cellStyle name="표준 6 2 2 2 2 4 2 4 5" xfId="18233"/>
    <cellStyle name="표준 6 2 2 2 2 4 2 4 6" xfId="22104"/>
    <cellStyle name="표준 6 2 2 2 2 4 2 4 7" xfId="25975"/>
    <cellStyle name="표준 6 2 2 2 2 4 2 4 8" xfId="29846"/>
    <cellStyle name="표준 6 2 2 2 2 4 2 4 9" xfId="33717"/>
    <cellStyle name="표준 6 2 2 2 2 4 2 5" xfId="4684"/>
    <cellStyle name="표준 6 2 2 2 2 4 2 6" xfId="8555"/>
    <cellStyle name="표준 6 2 2 2 2 4 2 7" xfId="12426"/>
    <cellStyle name="표준 6 2 2 2 2 4 2 8" xfId="16297"/>
    <cellStyle name="표준 6 2 2 2 2 4 2 9" xfId="20168"/>
    <cellStyle name="표준 6 2 2 2 2 4 3" xfId="758"/>
    <cellStyle name="표준 6 2 2 2 2 4 3 10" xfId="28152"/>
    <cellStyle name="표준 6 2 2 2 2 4 3 11" xfId="32023"/>
    <cellStyle name="표준 6 2 2 2 2 4 3 12" xfId="35894"/>
    <cellStyle name="표준 6 2 2 2 2 4 3 13" xfId="40006"/>
    <cellStyle name="표준 6 2 2 2 2 4 3 14" xfId="43877"/>
    <cellStyle name="표준 6 2 2 2 2 4 3 15" xfId="47748"/>
    <cellStyle name="표준 6 2 2 2 2 4 3 16" xfId="51619"/>
    <cellStyle name="표준 6 2 2 2 2 4 3 2" xfId="1732"/>
    <cellStyle name="표준 6 2 2 2 2 4 3 2 10" xfId="32991"/>
    <cellStyle name="표준 6 2 2 2 2 4 3 2 11" xfId="36862"/>
    <cellStyle name="표준 6 2 2 2 2 4 3 2 12" xfId="40974"/>
    <cellStyle name="표준 6 2 2 2 2 4 3 2 13" xfId="44845"/>
    <cellStyle name="표준 6 2 2 2 2 4 3 2 14" xfId="48716"/>
    <cellStyle name="표준 6 2 2 2 2 4 3 2 15" xfId="52587"/>
    <cellStyle name="표준 6 2 2 2 2 4 3 2 2" xfId="3671"/>
    <cellStyle name="표준 6 2 2 2 2 4 3 2 2 10" xfId="38798"/>
    <cellStyle name="표준 6 2 2 2 2 4 3 2 2 11" xfId="42910"/>
    <cellStyle name="표준 6 2 2 2 2 4 3 2 2 12" xfId="46781"/>
    <cellStyle name="표준 6 2 2 2 2 4 3 2 2 13" xfId="50652"/>
    <cellStyle name="표준 6 2 2 2 2 4 3 2 2 14" xfId="54523"/>
    <cellStyle name="표준 6 2 2 2 2 4 3 2 2 2" xfId="7830"/>
    <cellStyle name="표준 6 2 2 2 2 4 3 2 2 3" xfId="11701"/>
    <cellStyle name="표준 6 2 2 2 2 4 3 2 2 4" xfId="15572"/>
    <cellStyle name="표준 6 2 2 2 2 4 3 2 2 5" xfId="19443"/>
    <cellStyle name="표준 6 2 2 2 2 4 3 2 2 6" xfId="23314"/>
    <cellStyle name="표준 6 2 2 2 2 4 3 2 2 7" xfId="27185"/>
    <cellStyle name="표준 6 2 2 2 2 4 3 2 2 8" xfId="31056"/>
    <cellStyle name="표준 6 2 2 2 2 4 3 2 2 9" xfId="34927"/>
    <cellStyle name="표준 6 2 2 2 2 4 3 2 3" xfId="5894"/>
    <cellStyle name="표준 6 2 2 2 2 4 3 2 4" xfId="9765"/>
    <cellStyle name="표준 6 2 2 2 2 4 3 2 5" xfId="13636"/>
    <cellStyle name="표준 6 2 2 2 2 4 3 2 6" xfId="17507"/>
    <cellStyle name="표준 6 2 2 2 2 4 3 2 7" xfId="21378"/>
    <cellStyle name="표준 6 2 2 2 2 4 3 2 8" xfId="25249"/>
    <cellStyle name="표준 6 2 2 2 2 4 3 2 9" xfId="29120"/>
    <cellStyle name="표준 6 2 2 2 2 4 3 3" xfId="2703"/>
    <cellStyle name="표준 6 2 2 2 2 4 3 3 10" xfId="37830"/>
    <cellStyle name="표준 6 2 2 2 2 4 3 3 11" xfId="41942"/>
    <cellStyle name="표준 6 2 2 2 2 4 3 3 12" xfId="45813"/>
    <cellStyle name="표준 6 2 2 2 2 4 3 3 13" xfId="49684"/>
    <cellStyle name="표준 6 2 2 2 2 4 3 3 14" xfId="53555"/>
    <cellStyle name="표준 6 2 2 2 2 4 3 3 2" xfId="6862"/>
    <cellStyle name="표준 6 2 2 2 2 4 3 3 3" xfId="10733"/>
    <cellStyle name="표준 6 2 2 2 2 4 3 3 4" xfId="14604"/>
    <cellStyle name="표준 6 2 2 2 2 4 3 3 5" xfId="18475"/>
    <cellStyle name="표준 6 2 2 2 2 4 3 3 6" xfId="22346"/>
    <cellStyle name="표준 6 2 2 2 2 4 3 3 7" xfId="26217"/>
    <cellStyle name="표준 6 2 2 2 2 4 3 3 8" xfId="30088"/>
    <cellStyle name="표준 6 2 2 2 2 4 3 3 9" xfId="33959"/>
    <cellStyle name="표준 6 2 2 2 2 4 3 4" xfId="4926"/>
    <cellStyle name="표준 6 2 2 2 2 4 3 5" xfId="8797"/>
    <cellStyle name="표준 6 2 2 2 2 4 3 6" xfId="12668"/>
    <cellStyle name="표준 6 2 2 2 2 4 3 7" xfId="16539"/>
    <cellStyle name="표준 6 2 2 2 2 4 3 8" xfId="20410"/>
    <cellStyle name="표준 6 2 2 2 2 4 3 9" xfId="24281"/>
    <cellStyle name="표준 6 2 2 2 2 4 4" xfId="1248"/>
    <cellStyle name="표준 6 2 2 2 2 4 4 10" xfId="32507"/>
    <cellStyle name="표준 6 2 2 2 2 4 4 11" xfId="36378"/>
    <cellStyle name="표준 6 2 2 2 2 4 4 12" xfId="40490"/>
    <cellStyle name="표준 6 2 2 2 2 4 4 13" xfId="44361"/>
    <cellStyle name="표준 6 2 2 2 2 4 4 14" xfId="48232"/>
    <cellStyle name="표준 6 2 2 2 2 4 4 15" xfId="52103"/>
    <cellStyle name="표준 6 2 2 2 2 4 4 2" xfId="3187"/>
    <cellStyle name="표준 6 2 2 2 2 4 4 2 10" xfId="38314"/>
    <cellStyle name="표준 6 2 2 2 2 4 4 2 11" xfId="42426"/>
    <cellStyle name="표준 6 2 2 2 2 4 4 2 12" xfId="46297"/>
    <cellStyle name="표준 6 2 2 2 2 4 4 2 13" xfId="50168"/>
    <cellStyle name="표준 6 2 2 2 2 4 4 2 14" xfId="54039"/>
    <cellStyle name="표준 6 2 2 2 2 4 4 2 2" xfId="7346"/>
    <cellStyle name="표준 6 2 2 2 2 4 4 2 3" xfId="11217"/>
    <cellStyle name="표준 6 2 2 2 2 4 4 2 4" xfId="15088"/>
    <cellStyle name="표준 6 2 2 2 2 4 4 2 5" xfId="18959"/>
    <cellStyle name="표준 6 2 2 2 2 4 4 2 6" xfId="22830"/>
    <cellStyle name="표준 6 2 2 2 2 4 4 2 7" xfId="26701"/>
    <cellStyle name="표준 6 2 2 2 2 4 4 2 8" xfId="30572"/>
    <cellStyle name="표준 6 2 2 2 2 4 4 2 9" xfId="34443"/>
    <cellStyle name="표준 6 2 2 2 2 4 4 3" xfId="5410"/>
    <cellStyle name="표준 6 2 2 2 2 4 4 4" xfId="9281"/>
    <cellStyle name="표준 6 2 2 2 2 4 4 5" xfId="13152"/>
    <cellStyle name="표준 6 2 2 2 2 4 4 6" xfId="17023"/>
    <cellStyle name="표준 6 2 2 2 2 4 4 7" xfId="20894"/>
    <cellStyle name="표준 6 2 2 2 2 4 4 8" xfId="24765"/>
    <cellStyle name="표준 6 2 2 2 2 4 4 9" xfId="28636"/>
    <cellStyle name="표준 6 2 2 2 2 4 5" xfId="2219"/>
    <cellStyle name="표준 6 2 2 2 2 4 5 10" xfId="37346"/>
    <cellStyle name="표준 6 2 2 2 2 4 5 11" xfId="41458"/>
    <cellStyle name="표준 6 2 2 2 2 4 5 12" xfId="45329"/>
    <cellStyle name="표준 6 2 2 2 2 4 5 13" xfId="49200"/>
    <cellStyle name="표준 6 2 2 2 2 4 5 14" xfId="53071"/>
    <cellStyle name="표준 6 2 2 2 2 4 5 2" xfId="6378"/>
    <cellStyle name="표준 6 2 2 2 2 4 5 3" xfId="10249"/>
    <cellStyle name="표준 6 2 2 2 2 4 5 4" xfId="14120"/>
    <cellStyle name="표준 6 2 2 2 2 4 5 5" xfId="17991"/>
    <cellStyle name="표준 6 2 2 2 2 4 5 6" xfId="21862"/>
    <cellStyle name="표준 6 2 2 2 2 4 5 7" xfId="25733"/>
    <cellStyle name="표준 6 2 2 2 2 4 5 8" xfId="29604"/>
    <cellStyle name="표준 6 2 2 2 2 4 5 9" xfId="33475"/>
    <cellStyle name="표준 6 2 2 2 2 4 6" xfId="4442"/>
    <cellStyle name="표준 6 2 2 2 2 4 7" xfId="8313"/>
    <cellStyle name="표준 6 2 2 2 2 4 8" xfId="12184"/>
    <cellStyle name="표준 6 2 2 2 2 4 9" xfId="16055"/>
    <cellStyle name="표준 6 2 2 2 2 5" xfId="318"/>
    <cellStyle name="표준 6 2 2 2 2 5 10" xfId="23844"/>
    <cellStyle name="표준 6 2 2 2 2 5 11" xfId="27715"/>
    <cellStyle name="표준 6 2 2 2 2 5 12" xfId="31586"/>
    <cellStyle name="표준 6 2 2 2 2 5 13" xfId="35457"/>
    <cellStyle name="표준 6 2 2 2 2 5 14" xfId="39569"/>
    <cellStyle name="표준 6 2 2 2 2 5 15" xfId="43440"/>
    <cellStyle name="표준 6 2 2 2 2 5 16" xfId="47311"/>
    <cellStyle name="표준 6 2 2 2 2 5 17" xfId="51182"/>
    <cellStyle name="표준 6 2 2 2 2 5 2" xfId="805"/>
    <cellStyle name="표준 6 2 2 2 2 5 2 10" xfId="28199"/>
    <cellStyle name="표준 6 2 2 2 2 5 2 11" xfId="32070"/>
    <cellStyle name="표준 6 2 2 2 2 5 2 12" xfId="35941"/>
    <cellStyle name="표준 6 2 2 2 2 5 2 13" xfId="40053"/>
    <cellStyle name="표준 6 2 2 2 2 5 2 14" xfId="43924"/>
    <cellStyle name="표준 6 2 2 2 2 5 2 15" xfId="47795"/>
    <cellStyle name="표준 6 2 2 2 2 5 2 16" xfId="51666"/>
    <cellStyle name="표준 6 2 2 2 2 5 2 2" xfId="1779"/>
    <cellStyle name="표준 6 2 2 2 2 5 2 2 10" xfId="33038"/>
    <cellStyle name="표준 6 2 2 2 2 5 2 2 11" xfId="36909"/>
    <cellStyle name="표준 6 2 2 2 2 5 2 2 12" xfId="41021"/>
    <cellStyle name="표준 6 2 2 2 2 5 2 2 13" xfId="44892"/>
    <cellStyle name="표준 6 2 2 2 2 5 2 2 14" xfId="48763"/>
    <cellStyle name="표준 6 2 2 2 2 5 2 2 15" xfId="52634"/>
    <cellStyle name="표준 6 2 2 2 2 5 2 2 2" xfId="3718"/>
    <cellStyle name="표준 6 2 2 2 2 5 2 2 2 10" xfId="38845"/>
    <cellStyle name="표준 6 2 2 2 2 5 2 2 2 11" xfId="42957"/>
    <cellStyle name="표준 6 2 2 2 2 5 2 2 2 12" xfId="46828"/>
    <cellStyle name="표준 6 2 2 2 2 5 2 2 2 13" xfId="50699"/>
    <cellStyle name="표준 6 2 2 2 2 5 2 2 2 14" xfId="54570"/>
    <cellStyle name="표준 6 2 2 2 2 5 2 2 2 2" xfId="7877"/>
    <cellStyle name="표준 6 2 2 2 2 5 2 2 2 3" xfId="11748"/>
    <cellStyle name="표준 6 2 2 2 2 5 2 2 2 4" xfId="15619"/>
    <cellStyle name="표준 6 2 2 2 2 5 2 2 2 5" xfId="19490"/>
    <cellStyle name="표준 6 2 2 2 2 5 2 2 2 6" xfId="23361"/>
    <cellStyle name="표준 6 2 2 2 2 5 2 2 2 7" xfId="27232"/>
    <cellStyle name="표준 6 2 2 2 2 5 2 2 2 8" xfId="31103"/>
    <cellStyle name="표준 6 2 2 2 2 5 2 2 2 9" xfId="34974"/>
    <cellStyle name="표준 6 2 2 2 2 5 2 2 3" xfId="5941"/>
    <cellStyle name="표준 6 2 2 2 2 5 2 2 4" xfId="9812"/>
    <cellStyle name="표준 6 2 2 2 2 5 2 2 5" xfId="13683"/>
    <cellStyle name="표준 6 2 2 2 2 5 2 2 6" xfId="17554"/>
    <cellStyle name="표준 6 2 2 2 2 5 2 2 7" xfId="21425"/>
    <cellStyle name="표준 6 2 2 2 2 5 2 2 8" xfId="25296"/>
    <cellStyle name="표준 6 2 2 2 2 5 2 2 9" xfId="29167"/>
    <cellStyle name="표준 6 2 2 2 2 5 2 3" xfId="2750"/>
    <cellStyle name="표준 6 2 2 2 2 5 2 3 10" xfId="37877"/>
    <cellStyle name="표준 6 2 2 2 2 5 2 3 11" xfId="41989"/>
    <cellStyle name="표준 6 2 2 2 2 5 2 3 12" xfId="45860"/>
    <cellStyle name="표준 6 2 2 2 2 5 2 3 13" xfId="49731"/>
    <cellStyle name="표준 6 2 2 2 2 5 2 3 14" xfId="53602"/>
    <cellStyle name="표준 6 2 2 2 2 5 2 3 2" xfId="6909"/>
    <cellStyle name="표준 6 2 2 2 2 5 2 3 3" xfId="10780"/>
    <cellStyle name="표준 6 2 2 2 2 5 2 3 4" xfId="14651"/>
    <cellStyle name="표준 6 2 2 2 2 5 2 3 5" xfId="18522"/>
    <cellStyle name="표준 6 2 2 2 2 5 2 3 6" xfId="22393"/>
    <cellStyle name="표준 6 2 2 2 2 5 2 3 7" xfId="26264"/>
    <cellStyle name="표준 6 2 2 2 2 5 2 3 8" xfId="30135"/>
    <cellStyle name="표준 6 2 2 2 2 5 2 3 9" xfId="34006"/>
    <cellStyle name="표준 6 2 2 2 2 5 2 4" xfId="4973"/>
    <cellStyle name="표준 6 2 2 2 2 5 2 5" xfId="8844"/>
    <cellStyle name="표준 6 2 2 2 2 5 2 6" xfId="12715"/>
    <cellStyle name="표준 6 2 2 2 2 5 2 7" xfId="16586"/>
    <cellStyle name="표준 6 2 2 2 2 5 2 8" xfId="20457"/>
    <cellStyle name="표준 6 2 2 2 2 5 2 9" xfId="24328"/>
    <cellStyle name="표준 6 2 2 2 2 5 3" xfId="1295"/>
    <cellStyle name="표준 6 2 2 2 2 5 3 10" xfId="32554"/>
    <cellStyle name="표준 6 2 2 2 2 5 3 11" xfId="36425"/>
    <cellStyle name="표준 6 2 2 2 2 5 3 12" xfId="40537"/>
    <cellStyle name="표준 6 2 2 2 2 5 3 13" xfId="44408"/>
    <cellStyle name="표준 6 2 2 2 2 5 3 14" xfId="48279"/>
    <cellStyle name="표준 6 2 2 2 2 5 3 15" xfId="52150"/>
    <cellStyle name="표준 6 2 2 2 2 5 3 2" xfId="3234"/>
    <cellStyle name="표준 6 2 2 2 2 5 3 2 10" xfId="38361"/>
    <cellStyle name="표준 6 2 2 2 2 5 3 2 11" xfId="42473"/>
    <cellStyle name="표준 6 2 2 2 2 5 3 2 12" xfId="46344"/>
    <cellStyle name="표준 6 2 2 2 2 5 3 2 13" xfId="50215"/>
    <cellStyle name="표준 6 2 2 2 2 5 3 2 14" xfId="54086"/>
    <cellStyle name="표준 6 2 2 2 2 5 3 2 2" xfId="7393"/>
    <cellStyle name="표준 6 2 2 2 2 5 3 2 3" xfId="11264"/>
    <cellStyle name="표준 6 2 2 2 2 5 3 2 4" xfId="15135"/>
    <cellStyle name="표준 6 2 2 2 2 5 3 2 5" xfId="19006"/>
    <cellStyle name="표준 6 2 2 2 2 5 3 2 6" xfId="22877"/>
    <cellStyle name="표준 6 2 2 2 2 5 3 2 7" xfId="26748"/>
    <cellStyle name="표준 6 2 2 2 2 5 3 2 8" xfId="30619"/>
    <cellStyle name="표준 6 2 2 2 2 5 3 2 9" xfId="34490"/>
    <cellStyle name="표준 6 2 2 2 2 5 3 3" xfId="5457"/>
    <cellStyle name="표준 6 2 2 2 2 5 3 4" xfId="9328"/>
    <cellStyle name="표준 6 2 2 2 2 5 3 5" xfId="13199"/>
    <cellStyle name="표준 6 2 2 2 2 5 3 6" xfId="17070"/>
    <cellStyle name="표준 6 2 2 2 2 5 3 7" xfId="20941"/>
    <cellStyle name="표준 6 2 2 2 2 5 3 8" xfId="24812"/>
    <cellStyle name="표준 6 2 2 2 2 5 3 9" xfId="28683"/>
    <cellStyle name="표준 6 2 2 2 2 5 4" xfId="2266"/>
    <cellStyle name="표준 6 2 2 2 2 5 4 10" xfId="37393"/>
    <cellStyle name="표준 6 2 2 2 2 5 4 11" xfId="41505"/>
    <cellStyle name="표준 6 2 2 2 2 5 4 12" xfId="45376"/>
    <cellStyle name="표준 6 2 2 2 2 5 4 13" xfId="49247"/>
    <cellStyle name="표준 6 2 2 2 2 5 4 14" xfId="53118"/>
    <cellStyle name="표준 6 2 2 2 2 5 4 2" xfId="6425"/>
    <cellStyle name="표준 6 2 2 2 2 5 4 3" xfId="10296"/>
    <cellStyle name="표준 6 2 2 2 2 5 4 4" xfId="14167"/>
    <cellStyle name="표준 6 2 2 2 2 5 4 5" xfId="18038"/>
    <cellStyle name="표준 6 2 2 2 2 5 4 6" xfId="21909"/>
    <cellStyle name="표준 6 2 2 2 2 5 4 7" xfId="25780"/>
    <cellStyle name="표준 6 2 2 2 2 5 4 8" xfId="29651"/>
    <cellStyle name="표준 6 2 2 2 2 5 4 9" xfId="33522"/>
    <cellStyle name="표준 6 2 2 2 2 5 5" xfId="4489"/>
    <cellStyle name="표준 6 2 2 2 2 5 6" xfId="8360"/>
    <cellStyle name="표준 6 2 2 2 2 5 7" xfId="12231"/>
    <cellStyle name="표준 6 2 2 2 2 5 8" xfId="16102"/>
    <cellStyle name="표준 6 2 2 2 2 5 9" xfId="19973"/>
    <cellStyle name="표준 6 2 2 2 2 6" xfId="563"/>
    <cellStyle name="표준 6 2 2 2 2 6 10" xfId="27957"/>
    <cellStyle name="표준 6 2 2 2 2 6 11" xfId="31828"/>
    <cellStyle name="표준 6 2 2 2 2 6 12" xfId="35699"/>
    <cellStyle name="표준 6 2 2 2 2 6 13" xfId="39811"/>
    <cellStyle name="표준 6 2 2 2 2 6 14" xfId="43682"/>
    <cellStyle name="표준 6 2 2 2 2 6 15" xfId="47553"/>
    <cellStyle name="표준 6 2 2 2 2 6 16" xfId="51424"/>
    <cellStyle name="표준 6 2 2 2 2 6 2" xfId="1537"/>
    <cellStyle name="표준 6 2 2 2 2 6 2 10" xfId="32796"/>
    <cellStyle name="표준 6 2 2 2 2 6 2 11" xfId="36667"/>
    <cellStyle name="표준 6 2 2 2 2 6 2 12" xfId="40779"/>
    <cellStyle name="표준 6 2 2 2 2 6 2 13" xfId="44650"/>
    <cellStyle name="표준 6 2 2 2 2 6 2 14" xfId="48521"/>
    <cellStyle name="표준 6 2 2 2 2 6 2 15" xfId="52392"/>
    <cellStyle name="표준 6 2 2 2 2 6 2 2" xfId="3476"/>
    <cellStyle name="표준 6 2 2 2 2 6 2 2 10" xfId="38603"/>
    <cellStyle name="표준 6 2 2 2 2 6 2 2 11" xfId="42715"/>
    <cellStyle name="표준 6 2 2 2 2 6 2 2 12" xfId="46586"/>
    <cellStyle name="표준 6 2 2 2 2 6 2 2 13" xfId="50457"/>
    <cellStyle name="표준 6 2 2 2 2 6 2 2 14" xfId="54328"/>
    <cellStyle name="표준 6 2 2 2 2 6 2 2 2" xfId="7635"/>
    <cellStyle name="표준 6 2 2 2 2 6 2 2 3" xfId="11506"/>
    <cellStyle name="표준 6 2 2 2 2 6 2 2 4" xfId="15377"/>
    <cellStyle name="표준 6 2 2 2 2 6 2 2 5" xfId="19248"/>
    <cellStyle name="표준 6 2 2 2 2 6 2 2 6" xfId="23119"/>
    <cellStyle name="표준 6 2 2 2 2 6 2 2 7" xfId="26990"/>
    <cellStyle name="표준 6 2 2 2 2 6 2 2 8" xfId="30861"/>
    <cellStyle name="표준 6 2 2 2 2 6 2 2 9" xfId="34732"/>
    <cellStyle name="표준 6 2 2 2 2 6 2 3" xfId="5699"/>
    <cellStyle name="표준 6 2 2 2 2 6 2 4" xfId="9570"/>
    <cellStyle name="표준 6 2 2 2 2 6 2 5" xfId="13441"/>
    <cellStyle name="표준 6 2 2 2 2 6 2 6" xfId="17312"/>
    <cellStyle name="표준 6 2 2 2 2 6 2 7" xfId="21183"/>
    <cellStyle name="표준 6 2 2 2 2 6 2 8" xfId="25054"/>
    <cellStyle name="표준 6 2 2 2 2 6 2 9" xfId="28925"/>
    <cellStyle name="표준 6 2 2 2 2 6 3" xfId="2508"/>
    <cellStyle name="표준 6 2 2 2 2 6 3 10" xfId="37635"/>
    <cellStyle name="표준 6 2 2 2 2 6 3 11" xfId="41747"/>
    <cellStyle name="표준 6 2 2 2 2 6 3 12" xfId="45618"/>
    <cellStyle name="표준 6 2 2 2 2 6 3 13" xfId="49489"/>
    <cellStyle name="표준 6 2 2 2 2 6 3 14" xfId="53360"/>
    <cellStyle name="표준 6 2 2 2 2 6 3 2" xfId="6667"/>
    <cellStyle name="표준 6 2 2 2 2 6 3 3" xfId="10538"/>
    <cellStyle name="표준 6 2 2 2 2 6 3 4" xfId="14409"/>
    <cellStyle name="표준 6 2 2 2 2 6 3 5" xfId="18280"/>
    <cellStyle name="표준 6 2 2 2 2 6 3 6" xfId="22151"/>
    <cellStyle name="표준 6 2 2 2 2 6 3 7" xfId="26022"/>
    <cellStyle name="표준 6 2 2 2 2 6 3 8" xfId="29893"/>
    <cellStyle name="표준 6 2 2 2 2 6 3 9" xfId="33764"/>
    <cellStyle name="표준 6 2 2 2 2 6 4" xfId="4731"/>
    <cellStyle name="표준 6 2 2 2 2 6 5" xfId="8602"/>
    <cellStyle name="표준 6 2 2 2 2 6 6" xfId="12473"/>
    <cellStyle name="표준 6 2 2 2 2 6 7" xfId="16344"/>
    <cellStyle name="표준 6 2 2 2 2 6 8" xfId="20215"/>
    <cellStyle name="표준 6 2 2 2 2 6 9" xfId="24086"/>
    <cellStyle name="표준 6 2 2 2 2 7" xfId="1053"/>
    <cellStyle name="표준 6 2 2 2 2 7 10" xfId="32312"/>
    <cellStyle name="표준 6 2 2 2 2 7 11" xfId="36183"/>
    <cellStyle name="표준 6 2 2 2 2 7 12" xfId="40295"/>
    <cellStyle name="표준 6 2 2 2 2 7 13" xfId="44166"/>
    <cellStyle name="표준 6 2 2 2 2 7 14" xfId="48037"/>
    <cellStyle name="표준 6 2 2 2 2 7 15" xfId="51908"/>
    <cellStyle name="표준 6 2 2 2 2 7 2" xfId="2992"/>
    <cellStyle name="표준 6 2 2 2 2 7 2 10" xfId="38119"/>
    <cellStyle name="표준 6 2 2 2 2 7 2 11" xfId="42231"/>
    <cellStyle name="표준 6 2 2 2 2 7 2 12" xfId="46102"/>
    <cellStyle name="표준 6 2 2 2 2 7 2 13" xfId="49973"/>
    <cellStyle name="표준 6 2 2 2 2 7 2 14" xfId="53844"/>
    <cellStyle name="표준 6 2 2 2 2 7 2 2" xfId="7151"/>
    <cellStyle name="표준 6 2 2 2 2 7 2 3" xfId="11022"/>
    <cellStyle name="표준 6 2 2 2 2 7 2 4" xfId="14893"/>
    <cellStyle name="표준 6 2 2 2 2 7 2 5" xfId="18764"/>
    <cellStyle name="표준 6 2 2 2 2 7 2 6" xfId="22635"/>
    <cellStyle name="표준 6 2 2 2 2 7 2 7" xfId="26506"/>
    <cellStyle name="표준 6 2 2 2 2 7 2 8" xfId="30377"/>
    <cellStyle name="표준 6 2 2 2 2 7 2 9" xfId="34248"/>
    <cellStyle name="표준 6 2 2 2 2 7 3" xfId="5215"/>
    <cellStyle name="표준 6 2 2 2 2 7 4" xfId="9086"/>
    <cellStyle name="표준 6 2 2 2 2 7 5" xfId="12957"/>
    <cellStyle name="표준 6 2 2 2 2 7 6" xfId="16828"/>
    <cellStyle name="표준 6 2 2 2 2 7 7" xfId="20699"/>
    <cellStyle name="표준 6 2 2 2 2 7 8" xfId="24570"/>
    <cellStyle name="표준 6 2 2 2 2 7 9" xfId="28441"/>
    <cellStyle name="표준 6 2 2 2 2 8" xfId="2024"/>
    <cellStyle name="표준 6 2 2 2 2 8 10" xfId="37151"/>
    <cellStyle name="표준 6 2 2 2 2 8 11" xfId="41263"/>
    <cellStyle name="표준 6 2 2 2 2 8 12" xfId="45134"/>
    <cellStyle name="표준 6 2 2 2 2 8 13" xfId="49005"/>
    <cellStyle name="표준 6 2 2 2 2 8 14" xfId="52876"/>
    <cellStyle name="표준 6 2 2 2 2 8 2" xfId="6183"/>
    <cellStyle name="표준 6 2 2 2 2 8 3" xfId="10054"/>
    <cellStyle name="표준 6 2 2 2 2 8 4" xfId="13925"/>
    <cellStyle name="표준 6 2 2 2 2 8 5" xfId="17796"/>
    <cellStyle name="표준 6 2 2 2 2 8 6" xfId="21667"/>
    <cellStyle name="표준 6 2 2 2 2 8 7" xfId="25538"/>
    <cellStyle name="표준 6 2 2 2 2 8 8" xfId="29409"/>
    <cellStyle name="표준 6 2 2 2 2 8 9" xfId="33280"/>
    <cellStyle name="표준 6 2 2 2 2 9" xfId="4247"/>
    <cellStyle name="표준 6 2 2 2 20" xfId="39301"/>
    <cellStyle name="표준 6 2 2 2 21" xfId="43172"/>
    <cellStyle name="표준 6 2 2 2 22" xfId="47043"/>
    <cellStyle name="표준 6 2 2 2 23" xfId="50914"/>
    <cellStyle name="표준 6 2 2 2 3" xfId="92"/>
    <cellStyle name="표준 6 2 2 2 3 10" xfId="15881"/>
    <cellStyle name="표준 6 2 2 2 3 11" xfId="19752"/>
    <cellStyle name="표준 6 2 2 2 3 12" xfId="23623"/>
    <cellStyle name="표준 6 2 2 2 3 13" xfId="27494"/>
    <cellStyle name="표준 6 2 2 2 3 14" xfId="31365"/>
    <cellStyle name="표준 6 2 2 2 3 15" xfId="35236"/>
    <cellStyle name="표준 6 2 2 2 3 16" xfId="39107"/>
    <cellStyle name="표준 6 2 2 2 3 17" xfId="39348"/>
    <cellStyle name="표준 6 2 2 2 3 18" xfId="43219"/>
    <cellStyle name="표준 6 2 2 2 3 19" xfId="47090"/>
    <cellStyle name="표준 6 2 2 2 3 2" xfId="191"/>
    <cellStyle name="표준 6 2 2 2 3 2 10" xfId="19849"/>
    <cellStyle name="표준 6 2 2 2 3 2 11" xfId="23720"/>
    <cellStyle name="표준 6 2 2 2 3 2 12" xfId="27591"/>
    <cellStyle name="표준 6 2 2 2 3 2 13" xfId="31462"/>
    <cellStyle name="표준 6 2 2 2 3 2 14" xfId="35333"/>
    <cellStyle name="표준 6 2 2 2 3 2 15" xfId="39204"/>
    <cellStyle name="표준 6 2 2 2 3 2 16" xfId="39445"/>
    <cellStyle name="표준 6 2 2 2 3 2 17" xfId="43316"/>
    <cellStyle name="표준 6 2 2 2 3 2 18" xfId="47187"/>
    <cellStyle name="표준 6 2 2 2 3 2 19" xfId="51058"/>
    <cellStyle name="표준 6 2 2 2 3 2 2" xfId="436"/>
    <cellStyle name="표준 6 2 2 2 3 2 2 10" xfId="23962"/>
    <cellStyle name="표준 6 2 2 2 3 2 2 11" xfId="27833"/>
    <cellStyle name="표준 6 2 2 2 3 2 2 12" xfId="31704"/>
    <cellStyle name="표준 6 2 2 2 3 2 2 13" xfId="35575"/>
    <cellStyle name="표준 6 2 2 2 3 2 2 14" xfId="39687"/>
    <cellStyle name="표준 6 2 2 2 3 2 2 15" xfId="43558"/>
    <cellStyle name="표준 6 2 2 2 3 2 2 16" xfId="47429"/>
    <cellStyle name="표준 6 2 2 2 3 2 2 17" xfId="51300"/>
    <cellStyle name="표준 6 2 2 2 3 2 2 2" xfId="923"/>
    <cellStyle name="표준 6 2 2 2 3 2 2 2 10" xfId="28317"/>
    <cellStyle name="표준 6 2 2 2 3 2 2 2 11" xfId="32188"/>
    <cellStyle name="표준 6 2 2 2 3 2 2 2 12" xfId="36059"/>
    <cellStyle name="표준 6 2 2 2 3 2 2 2 13" xfId="40171"/>
    <cellStyle name="표준 6 2 2 2 3 2 2 2 14" xfId="44042"/>
    <cellStyle name="표준 6 2 2 2 3 2 2 2 15" xfId="47913"/>
    <cellStyle name="표준 6 2 2 2 3 2 2 2 16" xfId="51784"/>
    <cellStyle name="표준 6 2 2 2 3 2 2 2 2" xfId="1897"/>
    <cellStyle name="표준 6 2 2 2 3 2 2 2 2 10" xfId="33156"/>
    <cellStyle name="표준 6 2 2 2 3 2 2 2 2 11" xfId="37027"/>
    <cellStyle name="표준 6 2 2 2 3 2 2 2 2 12" xfId="41139"/>
    <cellStyle name="표준 6 2 2 2 3 2 2 2 2 13" xfId="45010"/>
    <cellStyle name="표준 6 2 2 2 3 2 2 2 2 14" xfId="48881"/>
    <cellStyle name="표준 6 2 2 2 3 2 2 2 2 15" xfId="52752"/>
    <cellStyle name="표준 6 2 2 2 3 2 2 2 2 2" xfId="3836"/>
    <cellStyle name="표준 6 2 2 2 3 2 2 2 2 2 10" xfId="38963"/>
    <cellStyle name="표준 6 2 2 2 3 2 2 2 2 2 11" xfId="43075"/>
    <cellStyle name="표준 6 2 2 2 3 2 2 2 2 2 12" xfId="46946"/>
    <cellStyle name="표준 6 2 2 2 3 2 2 2 2 2 13" xfId="50817"/>
    <cellStyle name="표준 6 2 2 2 3 2 2 2 2 2 14" xfId="54688"/>
    <cellStyle name="표준 6 2 2 2 3 2 2 2 2 2 2" xfId="7995"/>
    <cellStyle name="표준 6 2 2 2 3 2 2 2 2 2 3" xfId="11866"/>
    <cellStyle name="표준 6 2 2 2 3 2 2 2 2 2 4" xfId="15737"/>
    <cellStyle name="표준 6 2 2 2 3 2 2 2 2 2 5" xfId="19608"/>
    <cellStyle name="표준 6 2 2 2 3 2 2 2 2 2 6" xfId="23479"/>
    <cellStyle name="표준 6 2 2 2 3 2 2 2 2 2 7" xfId="27350"/>
    <cellStyle name="표준 6 2 2 2 3 2 2 2 2 2 8" xfId="31221"/>
    <cellStyle name="표준 6 2 2 2 3 2 2 2 2 2 9" xfId="35092"/>
    <cellStyle name="표준 6 2 2 2 3 2 2 2 2 3" xfId="6059"/>
    <cellStyle name="표준 6 2 2 2 3 2 2 2 2 4" xfId="9930"/>
    <cellStyle name="표준 6 2 2 2 3 2 2 2 2 5" xfId="13801"/>
    <cellStyle name="표준 6 2 2 2 3 2 2 2 2 6" xfId="17672"/>
    <cellStyle name="표준 6 2 2 2 3 2 2 2 2 7" xfId="21543"/>
    <cellStyle name="표준 6 2 2 2 3 2 2 2 2 8" xfId="25414"/>
    <cellStyle name="표준 6 2 2 2 3 2 2 2 2 9" xfId="29285"/>
    <cellStyle name="표준 6 2 2 2 3 2 2 2 3" xfId="2868"/>
    <cellStyle name="표준 6 2 2 2 3 2 2 2 3 10" xfId="37995"/>
    <cellStyle name="표준 6 2 2 2 3 2 2 2 3 11" xfId="42107"/>
    <cellStyle name="표준 6 2 2 2 3 2 2 2 3 12" xfId="45978"/>
    <cellStyle name="표준 6 2 2 2 3 2 2 2 3 13" xfId="49849"/>
    <cellStyle name="표준 6 2 2 2 3 2 2 2 3 14" xfId="53720"/>
    <cellStyle name="표준 6 2 2 2 3 2 2 2 3 2" xfId="7027"/>
    <cellStyle name="표준 6 2 2 2 3 2 2 2 3 3" xfId="10898"/>
    <cellStyle name="표준 6 2 2 2 3 2 2 2 3 4" xfId="14769"/>
    <cellStyle name="표준 6 2 2 2 3 2 2 2 3 5" xfId="18640"/>
    <cellStyle name="표준 6 2 2 2 3 2 2 2 3 6" xfId="22511"/>
    <cellStyle name="표준 6 2 2 2 3 2 2 2 3 7" xfId="26382"/>
    <cellStyle name="표준 6 2 2 2 3 2 2 2 3 8" xfId="30253"/>
    <cellStyle name="표준 6 2 2 2 3 2 2 2 3 9" xfId="34124"/>
    <cellStyle name="표준 6 2 2 2 3 2 2 2 4" xfId="5091"/>
    <cellStyle name="표준 6 2 2 2 3 2 2 2 5" xfId="8962"/>
    <cellStyle name="표준 6 2 2 2 3 2 2 2 6" xfId="12833"/>
    <cellStyle name="표준 6 2 2 2 3 2 2 2 7" xfId="16704"/>
    <cellStyle name="표준 6 2 2 2 3 2 2 2 8" xfId="20575"/>
    <cellStyle name="표준 6 2 2 2 3 2 2 2 9" xfId="24446"/>
    <cellStyle name="표준 6 2 2 2 3 2 2 3" xfId="1413"/>
    <cellStyle name="표준 6 2 2 2 3 2 2 3 10" xfId="32672"/>
    <cellStyle name="표준 6 2 2 2 3 2 2 3 11" xfId="36543"/>
    <cellStyle name="표준 6 2 2 2 3 2 2 3 12" xfId="40655"/>
    <cellStyle name="표준 6 2 2 2 3 2 2 3 13" xfId="44526"/>
    <cellStyle name="표준 6 2 2 2 3 2 2 3 14" xfId="48397"/>
    <cellStyle name="표준 6 2 2 2 3 2 2 3 15" xfId="52268"/>
    <cellStyle name="표준 6 2 2 2 3 2 2 3 2" xfId="3352"/>
    <cellStyle name="표준 6 2 2 2 3 2 2 3 2 10" xfId="38479"/>
    <cellStyle name="표준 6 2 2 2 3 2 2 3 2 11" xfId="42591"/>
    <cellStyle name="표준 6 2 2 2 3 2 2 3 2 12" xfId="46462"/>
    <cellStyle name="표준 6 2 2 2 3 2 2 3 2 13" xfId="50333"/>
    <cellStyle name="표준 6 2 2 2 3 2 2 3 2 14" xfId="54204"/>
    <cellStyle name="표준 6 2 2 2 3 2 2 3 2 2" xfId="7511"/>
    <cellStyle name="표준 6 2 2 2 3 2 2 3 2 3" xfId="11382"/>
    <cellStyle name="표준 6 2 2 2 3 2 2 3 2 4" xfId="15253"/>
    <cellStyle name="표준 6 2 2 2 3 2 2 3 2 5" xfId="19124"/>
    <cellStyle name="표준 6 2 2 2 3 2 2 3 2 6" xfId="22995"/>
    <cellStyle name="표준 6 2 2 2 3 2 2 3 2 7" xfId="26866"/>
    <cellStyle name="표준 6 2 2 2 3 2 2 3 2 8" xfId="30737"/>
    <cellStyle name="표준 6 2 2 2 3 2 2 3 2 9" xfId="34608"/>
    <cellStyle name="표준 6 2 2 2 3 2 2 3 3" xfId="5575"/>
    <cellStyle name="표준 6 2 2 2 3 2 2 3 4" xfId="9446"/>
    <cellStyle name="표준 6 2 2 2 3 2 2 3 5" xfId="13317"/>
    <cellStyle name="표준 6 2 2 2 3 2 2 3 6" xfId="17188"/>
    <cellStyle name="표준 6 2 2 2 3 2 2 3 7" xfId="21059"/>
    <cellStyle name="표준 6 2 2 2 3 2 2 3 8" xfId="24930"/>
    <cellStyle name="표준 6 2 2 2 3 2 2 3 9" xfId="28801"/>
    <cellStyle name="표준 6 2 2 2 3 2 2 4" xfId="2384"/>
    <cellStyle name="표준 6 2 2 2 3 2 2 4 10" xfId="37511"/>
    <cellStyle name="표준 6 2 2 2 3 2 2 4 11" xfId="41623"/>
    <cellStyle name="표준 6 2 2 2 3 2 2 4 12" xfId="45494"/>
    <cellStyle name="표준 6 2 2 2 3 2 2 4 13" xfId="49365"/>
    <cellStyle name="표준 6 2 2 2 3 2 2 4 14" xfId="53236"/>
    <cellStyle name="표준 6 2 2 2 3 2 2 4 2" xfId="6543"/>
    <cellStyle name="표준 6 2 2 2 3 2 2 4 3" xfId="10414"/>
    <cellStyle name="표준 6 2 2 2 3 2 2 4 4" xfId="14285"/>
    <cellStyle name="표준 6 2 2 2 3 2 2 4 5" xfId="18156"/>
    <cellStyle name="표준 6 2 2 2 3 2 2 4 6" xfId="22027"/>
    <cellStyle name="표준 6 2 2 2 3 2 2 4 7" xfId="25898"/>
    <cellStyle name="표준 6 2 2 2 3 2 2 4 8" xfId="29769"/>
    <cellStyle name="표준 6 2 2 2 3 2 2 4 9" xfId="33640"/>
    <cellStyle name="표준 6 2 2 2 3 2 2 5" xfId="4607"/>
    <cellStyle name="표준 6 2 2 2 3 2 2 6" xfId="8478"/>
    <cellStyle name="표준 6 2 2 2 3 2 2 7" xfId="12349"/>
    <cellStyle name="표준 6 2 2 2 3 2 2 8" xfId="16220"/>
    <cellStyle name="표준 6 2 2 2 3 2 2 9" xfId="20091"/>
    <cellStyle name="표준 6 2 2 2 3 2 3" xfId="681"/>
    <cellStyle name="표준 6 2 2 2 3 2 3 10" xfId="28075"/>
    <cellStyle name="표준 6 2 2 2 3 2 3 11" xfId="31946"/>
    <cellStyle name="표준 6 2 2 2 3 2 3 12" xfId="35817"/>
    <cellStyle name="표준 6 2 2 2 3 2 3 13" xfId="39929"/>
    <cellStyle name="표준 6 2 2 2 3 2 3 14" xfId="43800"/>
    <cellStyle name="표준 6 2 2 2 3 2 3 15" xfId="47671"/>
    <cellStyle name="표준 6 2 2 2 3 2 3 16" xfId="51542"/>
    <cellStyle name="표준 6 2 2 2 3 2 3 2" xfId="1655"/>
    <cellStyle name="표준 6 2 2 2 3 2 3 2 10" xfId="32914"/>
    <cellStyle name="표준 6 2 2 2 3 2 3 2 11" xfId="36785"/>
    <cellStyle name="표준 6 2 2 2 3 2 3 2 12" xfId="40897"/>
    <cellStyle name="표준 6 2 2 2 3 2 3 2 13" xfId="44768"/>
    <cellStyle name="표준 6 2 2 2 3 2 3 2 14" xfId="48639"/>
    <cellStyle name="표준 6 2 2 2 3 2 3 2 15" xfId="52510"/>
    <cellStyle name="표준 6 2 2 2 3 2 3 2 2" xfId="3594"/>
    <cellStyle name="표준 6 2 2 2 3 2 3 2 2 10" xfId="38721"/>
    <cellStyle name="표준 6 2 2 2 3 2 3 2 2 11" xfId="42833"/>
    <cellStyle name="표준 6 2 2 2 3 2 3 2 2 12" xfId="46704"/>
    <cellStyle name="표준 6 2 2 2 3 2 3 2 2 13" xfId="50575"/>
    <cellStyle name="표준 6 2 2 2 3 2 3 2 2 14" xfId="54446"/>
    <cellStyle name="표준 6 2 2 2 3 2 3 2 2 2" xfId="7753"/>
    <cellStyle name="표준 6 2 2 2 3 2 3 2 2 3" xfId="11624"/>
    <cellStyle name="표준 6 2 2 2 3 2 3 2 2 4" xfId="15495"/>
    <cellStyle name="표준 6 2 2 2 3 2 3 2 2 5" xfId="19366"/>
    <cellStyle name="표준 6 2 2 2 3 2 3 2 2 6" xfId="23237"/>
    <cellStyle name="표준 6 2 2 2 3 2 3 2 2 7" xfId="27108"/>
    <cellStyle name="표준 6 2 2 2 3 2 3 2 2 8" xfId="30979"/>
    <cellStyle name="표준 6 2 2 2 3 2 3 2 2 9" xfId="34850"/>
    <cellStyle name="표준 6 2 2 2 3 2 3 2 3" xfId="5817"/>
    <cellStyle name="표준 6 2 2 2 3 2 3 2 4" xfId="9688"/>
    <cellStyle name="표준 6 2 2 2 3 2 3 2 5" xfId="13559"/>
    <cellStyle name="표준 6 2 2 2 3 2 3 2 6" xfId="17430"/>
    <cellStyle name="표준 6 2 2 2 3 2 3 2 7" xfId="21301"/>
    <cellStyle name="표준 6 2 2 2 3 2 3 2 8" xfId="25172"/>
    <cellStyle name="표준 6 2 2 2 3 2 3 2 9" xfId="29043"/>
    <cellStyle name="표준 6 2 2 2 3 2 3 3" xfId="2626"/>
    <cellStyle name="표준 6 2 2 2 3 2 3 3 10" xfId="37753"/>
    <cellStyle name="표준 6 2 2 2 3 2 3 3 11" xfId="41865"/>
    <cellStyle name="표준 6 2 2 2 3 2 3 3 12" xfId="45736"/>
    <cellStyle name="표준 6 2 2 2 3 2 3 3 13" xfId="49607"/>
    <cellStyle name="표준 6 2 2 2 3 2 3 3 14" xfId="53478"/>
    <cellStyle name="표준 6 2 2 2 3 2 3 3 2" xfId="6785"/>
    <cellStyle name="표준 6 2 2 2 3 2 3 3 3" xfId="10656"/>
    <cellStyle name="표준 6 2 2 2 3 2 3 3 4" xfId="14527"/>
    <cellStyle name="표준 6 2 2 2 3 2 3 3 5" xfId="18398"/>
    <cellStyle name="표준 6 2 2 2 3 2 3 3 6" xfId="22269"/>
    <cellStyle name="표준 6 2 2 2 3 2 3 3 7" xfId="26140"/>
    <cellStyle name="표준 6 2 2 2 3 2 3 3 8" xfId="30011"/>
    <cellStyle name="표준 6 2 2 2 3 2 3 3 9" xfId="33882"/>
    <cellStyle name="표준 6 2 2 2 3 2 3 4" xfId="4849"/>
    <cellStyle name="표준 6 2 2 2 3 2 3 5" xfId="8720"/>
    <cellStyle name="표준 6 2 2 2 3 2 3 6" xfId="12591"/>
    <cellStyle name="표준 6 2 2 2 3 2 3 7" xfId="16462"/>
    <cellStyle name="표준 6 2 2 2 3 2 3 8" xfId="20333"/>
    <cellStyle name="표준 6 2 2 2 3 2 3 9" xfId="24204"/>
    <cellStyle name="표준 6 2 2 2 3 2 4" xfId="1171"/>
    <cellStyle name="표준 6 2 2 2 3 2 4 10" xfId="32430"/>
    <cellStyle name="표준 6 2 2 2 3 2 4 11" xfId="36301"/>
    <cellStyle name="표준 6 2 2 2 3 2 4 12" xfId="40413"/>
    <cellStyle name="표준 6 2 2 2 3 2 4 13" xfId="44284"/>
    <cellStyle name="표준 6 2 2 2 3 2 4 14" xfId="48155"/>
    <cellStyle name="표준 6 2 2 2 3 2 4 15" xfId="52026"/>
    <cellStyle name="표준 6 2 2 2 3 2 4 2" xfId="3110"/>
    <cellStyle name="표준 6 2 2 2 3 2 4 2 10" xfId="38237"/>
    <cellStyle name="표준 6 2 2 2 3 2 4 2 11" xfId="42349"/>
    <cellStyle name="표준 6 2 2 2 3 2 4 2 12" xfId="46220"/>
    <cellStyle name="표준 6 2 2 2 3 2 4 2 13" xfId="50091"/>
    <cellStyle name="표준 6 2 2 2 3 2 4 2 14" xfId="53962"/>
    <cellStyle name="표준 6 2 2 2 3 2 4 2 2" xfId="7269"/>
    <cellStyle name="표준 6 2 2 2 3 2 4 2 3" xfId="11140"/>
    <cellStyle name="표준 6 2 2 2 3 2 4 2 4" xfId="15011"/>
    <cellStyle name="표준 6 2 2 2 3 2 4 2 5" xfId="18882"/>
    <cellStyle name="표준 6 2 2 2 3 2 4 2 6" xfId="22753"/>
    <cellStyle name="표준 6 2 2 2 3 2 4 2 7" xfId="26624"/>
    <cellStyle name="표준 6 2 2 2 3 2 4 2 8" xfId="30495"/>
    <cellStyle name="표준 6 2 2 2 3 2 4 2 9" xfId="34366"/>
    <cellStyle name="표준 6 2 2 2 3 2 4 3" xfId="5333"/>
    <cellStyle name="표준 6 2 2 2 3 2 4 4" xfId="9204"/>
    <cellStyle name="표준 6 2 2 2 3 2 4 5" xfId="13075"/>
    <cellStyle name="표준 6 2 2 2 3 2 4 6" xfId="16946"/>
    <cellStyle name="표준 6 2 2 2 3 2 4 7" xfId="20817"/>
    <cellStyle name="표준 6 2 2 2 3 2 4 8" xfId="24688"/>
    <cellStyle name="표준 6 2 2 2 3 2 4 9" xfId="28559"/>
    <cellStyle name="표준 6 2 2 2 3 2 5" xfId="2142"/>
    <cellStyle name="표준 6 2 2 2 3 2 5 10" xfId="37269"/>
    <cellStyle name="표준 6 2 2 2 3 2 5 11" xfId="41381"/>
    <cellStyle name="표준 6 2 2 2 3 2 5 12" xfId="45252"/>
    <cellStyle name="표준 6 2 2 2 3 2 5 13" xfId="49123"/>
    <cellStyle name="표준 6 2 2 2 3 2 5 14" xfId="52994"/>
    <cellStyle name="표준 6 2 2 2 3 2 5 2" xfId="6301"/>
    <cellStyle name="표준 6 2 2 2 3 2 5 3" xfId="10172"/>
    <cellStyle name="표준 6 2 2 2 3 2 5 4" xfId="14043"/>
    <cellStyle name="표준 6 2 2 2 3 2 5 5" xfId="17914"/>
    <cellStyle name="표준 6 2 2 2 3 2 5 6" xfId="21785"/>
    <cellStyle name="표준 6 2 2 2 3 2 5 7" xfId="25656"/>
    <cellStyle name="표준 6 2 2 2 3 2 5 8" xfId="29527"/>
    <cellStyle name="표준 6 2 2 2 3 2 5 9" xfId="33398"/>
    <cellStyle name="표준 6 2 2 2 3 2 6" xfId="4365"/>
    <cellStyle name="표준 6 2 2 2 3 2 7" xfId="8236"/>
    <cellStyle name="표준 6 2 2 2 3 2 8" xfId="12107"/>
    <cellStyle name="표준 6 2 2 2 3 2 9" xfId="15978"/>
    <cellStyle name="표준 6 2 2 2 3 20" xfId="50961"/>
    <cellStyle name="표준 6 2 2 2 3 3" xfId="339"/>
    <cellStyle name="표준 6 2 2 2 3 3 10" xfId="23865"/>
    <cellStyle name="표준 6 2 2 2 3 3 11" xfId="27736"/>
    <cellStyle name="표준 6 2 2 2 3 3 12" xfId="31607"/>
    <cellStyle name="표준 6 2 2 2 3 3 13" xfId="35478"/>
    <cellStyle name="표준 6 2 2 2 3 3 14" xfId="39590"/>
    <cellStyle name="표준 6 2 2 2 3 3 15" xfId="43461"/>
    <cellStyle name="표준 6 2 2 2 3 3 16" xfId="47332"/>
    <cellStyle name="표준 6 2 2 2 3 3 17" xfId="51203"/>
    <cellStyle name="표준 6 2 2 2 3 3 2" xfId="826"/>
    <cellStyle name="표준 6 2 2 2 3 3 2 10" xfId="28220"/>
    <cellStyle name="표준 6 2 2 2 3 3 2 11" xfId="32091"/>
    <cellStyle name="표준 6 2 2 2 3 3 2 12" xfId="35962"/>
    <cellStyle name="표준 6 2 2 2 3 3 2 13" xfId="40074"/>
    <cellStyle name="표준 6 2 2 2 3 3 2 14" xfId="43945"/>
    <cellStyle name="표준 6 2 2 2 3 3 2 15" xfId="47816"/>
    <cellStyle name="표준 6 2 2 2 3 3 2 16" xfId="51687"/>
    <cellStyle name="표준 6 2 2 2 3 3 2 2" xfId="1800"/>
    <cellStyle name="표준 6 2 2 2 3 3 2 2 10" xfId="33059"/>
    <cellStyle name="표준 6 2 2 2 3 3 2 2 11" xfId="36930"/>
    <cellStyle name="표준 6 2 2 2 3 3 2 2 12" xfId="41042"/>
    <cellStyle name="표준 6 2 2 2 3 3 2 2 13" xfId="44913"/>
    <cellStyle name="표준 6 2 2 2 3 3 2 2 14" xfId="48784"/>
    <cellStyle name="표준 6 2 2 2 3 3 2 2 15" xfId="52655"/>
    <cellStyle name="표준 6 2 2 2 3 3 2 2 2" xfId="3739"/>
    <cellStyle name="표준 6 2 2 2 3 3 2 2 2 10" xfId="38866"/>
    <cellStyle name="표준 6 2 2 2 3 3 2 2 2 11" xfId="42978"/>
    <cellStyle name="표준 6 2 2 2 3 3 2 2 2 12" xfId="46849"/>
    <cellStyle name="표준 6 2 2 2 3 3 2 2 2 13" xfId="50720"/>
    <cellStyle name="표준 6 2 2 2 3 3 2 2 2 14" xfId="54591"/>
    <cellStyle name="표준 6 2 2 2 3 3 2 2 2 2" xfId="7898"/>
    <cellStyle name="표준 6 2 2 2 3 3 2 2 2 3" xfId="11769"/>
    <cellStyle name="표준 6 2 2 2 3 3 2 2 2 4" xfId="15640"/>
    <cellStyle name="표준 6 2 2 2 3 3 2 2 2 5" xfId="19511"/>
    <cellStyle name="표준 6 2 2 2 3 3 2 2 2 6" xfId="23382"/>
    <cellStyle name="표준 6 2 2 2 3 3 2 2 2 7" xfId="27253"/>
    <cellStyle name="표준 6 2 2 2 3 3 2 2 2 8" xfId="31124"/>
    <cellStyle name="표준 6 2 2 2 3 3 2 2 2 9" xfId="34995"/>
    <cellStyle name="표준 6 2 2 2 3 3 2 2 3" xfId="5962"/>
    <cellStyle name="표준 6 2 2 2 3 3 2 2 4" xfId="9833"/>
    <cellStyle name="표준 6 2 2 2 3 3 2 2 5" xfId="13704"/>
    <cellStyle name="표준 6 2 2 2 3 3 2 2 6" xfId="17575"/>
    <cellStyle name="표준 6 2 2 2 3 3 2 2 7" xfId="21446"/>
    <cellStyle name="표준 6 2 2 2 3 3 2 2 8" xfId="25317"/>
    <cellStyle name="표준 6 2 2 2 3 3 2 2 9" xfId="29188"/>
    <cellStyle name="표준 6 2 2 2 3 3 2 3" xfId="2771"/>
    <cellStyle name="표준 6 2 2 2 3 3 2 3 10" xfId="37898"/>
    <cellStyle name="표준 6 2 2 2 3 3 2 3 11" xfId="42010"/>
    <cellStyle name="표준 6 2 2 2 3 3 2 3 12" xfId="45881"/>
    <cellStyle name="표준 6 2 2 2 3 3 2 3 13" xfId="49752"/>
    <cellStyle name="표준 6 2 2 2 3 3 2 3 14" xfId="53623"/>
    <cellStyle name="표준 6 2 2 2 3 3 2 3 2" xfId="6930"/>
    <cellStyle name="표준 6 2 2 2 3 3 2 3 3" xfId="10801"/>
    <cellStyle name="표준 6 2 2 2 3 3 2 3 4" xfId="14672"/>
    <cellStyle name="표준 6 2 2 2 3 3 2 3 5" xfId="18543"/>
    <cellStyle name="표준 6 2 2 2 3 3 2 3 6" xfId="22414"/>
    <cellStyle name="표준 6 2 2 2 3 3 2 3 7" xfId="26285"/>
    <cellStyle name="표준 6 2 2 2 3 3 2 3 8" xfId="30156"/>
    <cellStyle name="표준 6 2 2 2 3 3 2 3 9" xfId="34027"/>
    <cellStyle name="표준 6 2 2 2 3 3 2 4" xfId="4994"/>
    <cellStyle name="표준 6 2 2 2 3 3 2 5" xfId="8865"/>
    <cellStyle name="표준 6 2 2 2 3 3 2 6" xfId="12736"/>
    <cellStyle name="표준 6 2 2 2 3 3 2 7" xfId="16607"/>
    <cellStyle name="표준 6 2 2 2 3 3 2 8" xfId="20478"/>
    <cellStyle name="표준 6 2 2 2 3 3 2 9" xfId="24349"/>
    <cellStyle name="표준 6 2 2 2 3 3 3" xfId="1316"/>
    <cellStyle name="표준 6 2 2 2 3 3 3 10" xfId="32575"/>
    <cellStyle name="표준 6 2 2 2 3 3 3 11" xfId="36446"/>
    <cellStyle name="표준 6 2 2 2 3 3 3 12" xfId="40558"/>
    <cellStyle name="표준 6 2 2 2 3 3 3 13" xfId="44429"/>
    <cellStyle name="표준 6 2 2 2 3 3 3 14" xfId="48300"/>
    <cellStyle name="표준 6 2 2 2 3 3 3 15" xfId="52171"/>
    <cellStyle name="표준 6 2 2 2 3 3 3 2" xfId="3255"/>
    <cellStyle name="표준 6 2 2 2 3 3 3 2 10" xfId="38382"/>
    <cellStyle name="표준 6 2 2 2 3 3 3 2 11" xfId="42494"/>
    <cellStyle name="표준 6 2 2 2 3 3 3 2 12" xfId="46365"/>
    <cellStyle name="표준 6 2 2 2 3 3 3 2 13" xfId="50236"/>
    <cellStyle name="표준 6 2 2 2 3 3 3 2 14" xfId="54107"/>
    <cellStyle name="표준 6 2 2 2 3 3 3 2 2" xfId="7414"/>
    <cellStyle name="표준 6 2 2 2 3 3 3 2 3" xfId="11285"/>
    <cellStyle name="표준 6 2 2 2 3 3 3 2 4" xfId="15156"/>
    <cellStyle name="표준 6 2 2 2 3 3 3 2 5" xfId="19027"/>
    <cellStyle name="표준 6 2 2 2 3 3 3 2 6" xfId="22898"/>
    <cellStyle name="표준 6 2 2 2 3 3 3 2 7" xfId="26769"/>
    <cellStyle name="표준 6 2 2 2 3 3 3 2 8" xfId="30640"/>
    <cellStyle name="표준 6 2 2 2 3 3 3 2 9" xfId="34511"/>
    <cellStyle name="표준 6 2 2 2 3 3 3 3" xfId="5478"/>
    <cellStyle name="표준 6 2 2 2 3 3 3 4" xfId="9349"/>
    <cellStyle name="표준 6 2 2 2 3 3 3 5" xfId="13220"/>
    <cellStyle name="표준 6 2 2 2 3 3 3 6" xfId="17091"/>
    <cellStyle name="표준 6 2 2 2 3 3 3 7" xfId="20962"/>
    <cellStyle name="표준 6 2 2 2 3 3 3 8" xfId="24833"/>
    <cellStyle name="표준 6 2 2 2 3 3 3 9" xfId="28704"/>
    <cellStyle name="표준 6 2 2 2 3 3 4" xfId="2287"/>
    <cellStyle name="표준 6 2 2 2 3 3 4 10" xfId="37414"/>
    <cellStyle name="표준 6 2 2 2 3 3 4 11" xfId="41526"/>
    <cellStyle name="표준 6 2 2 2 3 3 4 12" xfId="45397"/>
    <cellStyle name="표준 6 2 2 2 3 3 4 13" xfId="49268"/>
    <cellStyle name="표준 6 2 2 2 3 3 4 14" xfId="53139"/>
    <cellStyle name="표준 6 2 2 2 3 3 4 2" xfId="6446"/>
    <cellStyle name="표준 6 2 2 2 3 3 4 3" xfId="10317"/>
    <cellStyle name="표준 6 2 2 2 3 3 4 4" xfId="14188"/>
    <cellStyle name="표준 6 2 2 2 3 3 4 5" xfId="18059"/>
    <cellStyle name="표준 6 2 2 2 3 3 4 6" xfId="21930"/>
    <cellStyle name="표준 6 2 2 2 3 3 4 7" xfId="25801"/>
    <cellStyle name="표준 6 2 2 2 3 3 4 8" xfId="29672"/>
    <cellStyle name="표준 6 2 2 2 3 3 4 9" xfId="33543"/>
    <cellStyle name="표준 6 2 2 2 3 3 5" xfId="4510"/>
    <cellStyle name="표준 6 2 2 2 3 3 6" xfId="8381"/>
    <cellStyle name="표준 6 2 2 2 3 3 7" xfId="12252"/>
    <cellStyle name="표준 6 2 2 2 3 3 8" xfId="16123"/>
    <cellStyle name="표준 6 2 2 2 3 3 9" xfId="19994"/>
    <cellStyle name="표준 6 2 2 2 3 4" xfId="584"/>
    <cellStyle name="표준 6 2 2 2 3 4 10" xfId="27978"/>
    <cellStyle name="표준 6 2 2 2 3 4 11" xfId="31849"/>
    <cellStyle name="표준 6 2 2 2 3 4 12" xfId="35720"/>
    <cellStyle name="표준 6 2 2 2 3 4 13" xfId="39832"/>
    <cellStyle name="표준 6 2 2 2 3 4 14" xfId="43703"/>
    <cellStyle name="표준 6 2 2 2 3 4 15" xfId="47574"/>
    <cellStyle name="표준 6 2 2 2 3 4 16" xfId="51445"/>
    <cellStyle name="표준 6 2 2 2 3 4 2" xfId="1558"/>
    <cellStyle name="표준 6 2 2 2 3 4 2 10" xfId="32817"/>
    <cellStyle name="표준 6 2 2 2 3 4 2 11" xfId="36688"/>
    <cellStyle name="표준 6 2 2 2 3 4 2 12" xfId="40800"/>
    <cellStyle name="표준 6 2 2 2 3 4 2 13" xfId="44671"/>
    <cellStyle name="표준 6 2 2 2 3 4 2 14" xfId="48542"/>
    <cellStyle name="표준 6 2 2 2 3 4 2 15" xfId="52413"/>
    <cellStyle name="표준 6 2 2 2 3 4 2 2" xfId="3497"/>
    <cellStyle name="표준 6 2 2 2 3 4 2 2 10" xfId="38624"/>
    <cellStyle name="표준 6 2 2 2 3 4 2 2 11" xfId="42736"/>
    <cellStyle name="표준 6 2 2 2 3 4 2 2 12" xfId="46607"/>
    <cellStyle name="표준 6 2 2 2 3 4 2 2 13" xfId="50478"/>
    <cellStyle name="표준 6 2 2 2 3 4 2 2 14" xfId="54349"/>
    <cellStyle name="표준 6 2 2 2 3 4 2 2 2" xfId="7656"/>
    <cellStyle name="표준 6 2 2 2 3 4 2 2 3" xfId="11527"/>
    <cellStyle name="표준 6 2 2 2 3 4 2 2 4" xfId="15398"/>
    <cellStyle name="표준 6 2 2 2 3 4 2 2 5" xfId="19269"/>
    <cellStyle name="표준 6 2 2 2 3 4 2 2 6" xfId="23140"/>
    <cellStyle name="표준 6 2 2 2 3 4 2 2 7" xfId="27011"/>
    <cellStyle name="표준 6 2 2 2 3 4 2 2 8" xfId="30882"/>
    <cellStyle name="표준 6 2 2 2 3 4 2 2 9" xfId="34753"/>
    <cellStyle name="표준 6 2 2 2 3 4 2 3" xfId="5720"/>
    <cellStyle name="표준 6 2 2 2 3 4 2 4" xfId="9591"/>
    <cellStyle name="표준 6 2 2 2 3 4 2 5" xfId="13462"/>
    <cellStyle name="표준 6 2 2 2 3 4 2 6" xfId="17333"/>
    <cellStyle name="표준 6 2 2 2 3 4 2 7" xfId="21204"/>
    <cellStyle name="표준 6 2 2 2 3 4 2 8" xfId="25075"/>
    <cellStyle name="표준 6 2 2 2 3 4 2 9" xfId="28946"/>
    <cellStyle name="표준 6 2 2 2 3 4 3" xfId="2529"/>
    <cellStyle name="표준 6 2 2 2 3 4 3 10" xfId="37656"/>
    <cellStyle name="표준 6 2 2 2 3 4 3 11" xfId="41768"/>
    <cellStyle name="표준 6 2 2 2 3 4 3 12" xfId="45639"/>
    <cellStyle name="표준 6 2 2 2 3 4 3 13" xfId="49510"/>
    <cellStyle name="표준 6 2 2 2 3 4 3 14" xfId="53381"/>
    <cellStyle name="표준 6 2 2 2 3 4 3 2" xfId="6688"/>
    <cellStyle name="표준 6 2 2 2 3 4 3 3" xfId="10559"/>
    <cellStyle name="표준 6 2 2 2 3 4 3 4" xfId="14430"/>
    <cellStyle name="표준 6 2 2 2 3 4 3 5" xfId="18301"/>
    <cellStyle name="표준 6 2 2 2 3 4 3 6" xfId="22172"/>
    <cellStyle name="표준 6 2 2 2 3 4 3 7" xfId="26043"/>
    <cellStyle name="표준 6 2 2 2 3 4 3 8" xfId="29914"/>
    <cellStyle name="표준 6 2 2 2 3 4 3 9" xfId="33785"/>
    <cellStyle name="표준 6 2 2 2 3 4 4" xfId="4752"/>
    <cellStyle name="표준 6 2 2 2 3 4 5" xfId="8623"/>
    <cellStyle name="표준 6 2 2 2 3 4 6" xfId="12494"/>
    <cellStyle name="표준 6 2 2 2 3 4 7" xfId="16365"/>
    <cellStyle name="표준 6 2 2 2 3 4 8" xfId="20236"/>
    <cellStyle name="표준 6 2 2 2 3 4 9" xfId="24107"/>
    <cellStyle name="표준 6 2 2 2 3 5" xfId="1074"/>
    <cellStyle name="표준 6 2 2 2 3 5 10" xfId="32333"/>
    <cellStyle name="표준 6 2 2 2 3 5 11" xfId="36204"/>
    <cellStyle name="표준 6 2 2 2 3 5 12" xfId="40316"/>
    <cellStyle name="표준 6 2 2 2 3 5 13" xfId="44187"/>
    <cellStyle name="표준 6 2 2 2 3 5 14" xfId="48058"/>
    <cellStyle name="표준 6 2 2 2 3 5 15" xfId="51929"/>
    <cellStyle name="표준 6 2 2 2 3 5 2" xfId="3013"/>
    <cellStyle name="표준 6 2 2 2 3 5 2 10" xfId="38140"/>
    <cellStyle name="표준 6 2 2 2 3 5 2 11" xfId="42252"/>
    <cellStyle name="표준 6 2 2 2 3 5 2 12" xfId="46123"/>
    <cellStyle name="표준 6 2 2 2 3 5 2 13" xfId="49994"/>
    <cellStyle name="표준 6 2 2 2 3 5 2 14" xfId="53865"/>
    <cellStyle name="표준 6 2 2 2 3 5 2 2" xfId="7172"/>
    <cellStyle name="표준 6 2 2 2 3 5 2 3" xfId="11043"/>
    <cellStyle name="표준 6 2 2 2 3 5 2 4" xfId="14914"/>
    <cellStyle name="표준 6 2 2 2 3 5 2 5" xfId="18785"/>
    <cellStyle name="표준 6 2 2 2 3 5 2 6" xfId="22656"/>
    <cellStyle name="표준 6 2 2 2 3 5 2 7" xfId="26527"/>
    <cellStyle name="표준 6 2 2 2 3 5 2 8" xfId="30398"/>
    <cellStyle name="표준 6 2 2 2 3 5 2 9" xfId="34269"/>
    <cellStyle name="표준 6 2 2 2 3 5 3" xfId="5236"/>
    <cellStyle name="표준 6 2 2 2 3 5 4" xfId="9107"/>
    <cellStyle name="표준 6 2 2 2 3 5 5" xfId="12978"/>
    <cellStyle name="표준 6 2 2 2 3 5 6" xfId="16849"/>
    <cellStyle name="표준 6 2 2 2 3 5 7" xfId="20720"/>
    <cellStyle name="표준 6 2 2 2 3 5 8" xfId="24591"/>
    <cellStyle name="표준 6 2 2 2 3 5 9" xfId="28462"/>
    <cellStyle name="표준 6 2 2 2 3 6" xfId="2045"/>
    <cellStyle name="표준 6 2 2 2 3 6 10" xfId="37172"/>
    <cellStyle name="표준 6 2 2 2 3 6 11" xfId="41284"/>
    <cellStyle name="표준 6 2 2 2 3 6 12" xfId="45155"/>
    <cellStyle name="표준 6 2 2 2 3 6 13" xfId="49026"/>
    <cellStyle name="표준 6 2 2 2 3 6 14" xfId="52897"/>
    <cellStyle name="표준 6 2 2 2 3 6 2" xfId="6204"/>
    <cellStyle name="표준 6 2 2 2 3 6 3" xfId="10075"/>
    <cellStyle name="표준 6 2 2 2 3 6 4" xfId="13946"/>
    <cellStyle name="표준 6 2 2 2 3 6 5" xfId="17817"/>
    <cellStyle name="표준 6 2 2 2 3 6 6" xfId="21688"/>
    <cellStyle name="표준 6 2 2 2 3 6 7" xfId="25559"/>
    <cellStyle name="표준 6 2 2 2 3 6 8" xfId="29430"/>
    <cellStyle name="표준 6 2 2 2 3 6 9" xfId="33301"/>
    <cellStyle name="표준 6 2 2 2 3 7" xfId="4268"/>
    <cellStyle name="표준 6 2 2 2 3 8" xfId="8139"/>
    <cellStyle name="표준 6 2 2 2 3 9" xfId="12010"/>
    <cellStyle name="표준 6 2 2 2 4" xfId="144"/>
    <cellStyle name="표준 6 2 2 2 4 10" xfId="19802"/>
    <cellStyle name="표준 6 2 2 2 4 11" xfId="23673"/>
    <cellStyle name="표준 6 2 2 2 4 12" xfId="27544"/>
    <cellStyle name="표준 6 2 2 2 4 13" xfId="31415"/>
    <cellStyle name="표준 6 2 2 2 4 14" xfId="35286"/>
    <cellStyle name="표준 6 2 2 2 4 15" xfId="39157"/>
    <cellStyle name="표준 6 2 2 2 4 16" xfId="39398"/>
    <cellStyle name="표준 6 2 2 2 4 17" xfId="43269"/>
    <cellStyle name="표준 6 2 2 2 4 18" xfId="47140"/>
    <cellStyle name="표준 6 2 2 2 4 19" xfId="51011"/>
    <cellStyle name="표준 6 2 2 2 4 2" xfId="389"/>
    <cellStyle name="표준 6 2 2 2 4 2 10" xfId="23915"/>
    <cellStyle name="표준 6 2 2 2 4 2 11" xfId="27786"/>
    <cellStyle name="표준 6 2 2 2 4 2 12" xfId="31657"/>
    <cellStyle name="표준 6 2 2 2 4 2 13" xfId="35528"/>
    <cellStyle name="표준 6 2 2 2 4 2 14" xfId="39640"/>
    <cellStyle name="표준 6 2 2 2 4 2 15" xfId="43511"/>
    <cellStyle name="표준 6 2 2 2 4 2 16" xfId="47382"/>
    <cellStyle name="표준 6 2 2 2 4 2 17" xfId="51253"/>
    <cellStyle name="표준 6 2 2 2 4 2 2" xfId="876"/>
    <cellStyle name="표준 6 2 2 2 4 2 2 10" xfId="28270"/>
    <cellStyle name="표준 6 2 2 2 4 2 2 11" xfId="32141"/>
    <cellStyle name="표준 6 2 2 2 4 2 2 12" xfId="36012"/>
    <cellStyle name="표준 6 2 2 2 4 2 2 13" xfId="40124"/>
    <cellStyle name="표준 6 2 2 2 4 2 2 14" xfId="43995"/>
    <cellStyle name="표준 6 2 2 2 4 2 2 15" xfId="47866"/>
    <cellStyle name="표준 6 2 2 2 4 2 2 16" xfId="51737"/>
    <cellStyle name="표준 6 2 2 2 4 2 2 2" xfId="1850"/>
    <cellStyle name="표준 6 2 2 2 4 2 2 2 10" xfId="33109"/>
    <cellStyle name="표준 6 2 2 2 4 2 2 2 11" xfId="36980"/>
    <cellStyle name="표준 6 2 2 2 4 2 2 2 12" xfId="41092"/>
    <cellStyle name="표준 6 2 2 2 4 2 2 2 13" xfId="44963"/>
    <cellStyle name="표준 6 2 2 2 4 2 2 2 14" xfId="48834"/>
    <cellStyle name="표준 6 2 2 2 4 2 2 2 15" xfId="52705"/>
    <cellStyle name="표준 6 2 2 2 4 2 2 2 2" xfId="3789"/>
    <cellStyle name="표준 6 2 2 2 4 2 2 2 2 10" xfId="38916"/>
    <cellStyle name="표준 6 2 2 2 4 2 2 2 2 11" xfId="43028"/>
    <cellStyle name="표준 6 2 2 2 4 2 2 2 2 12" xfId="46899"/>
    <cellStyle name="표준 6 2 2 2 4 2 2 2 2 13" xfId="50770"/>
    <cellStyle name="표준 6 2 2 2 4 2 2 2 2 14" xfId="54641"/>
    <cellStyle name="표준 6 2 2 2 4 2 2 2 2 2" xfId="7948"/>
    <cellStyle name="표준 6 2 2 2 4 2 2 2 2 3" xfId="11819"/>
    <cellStyle name="표준 6 2 2 2 4 2 2 2 2 4" xfId="15690"/>
    <cellStyle name="표준 6 2 2 2 4 2 2 2 2 5" xfId="19561"/>
    <cellStyle name="표준 6 2 2 2 4 2 2 2 2 6" xfId="23432"/>
    <cellStyle name="표준 6 2 2 2 4 2 2 2 2 7" xfId="27303"/>
    <cellStyle name="표준 6 2 2 2 4 2 2 2 2 8" xfId="31174"/>
    <cellStyle name="표준 6 2 2 2 4 2 2 2 2 9" xfId="35045"/>
    <cellStyle name="표준 6 2 2 2 4 2 2 2 3" xfId="6012"/>
    <cellStyle name="표준 6 2 2 2 4 2 2 2 4" xfId="9883"/>
    <cellStyle name="표준 6 2 2 2 4 2 2 2 5" xfId="13754"/>
    <cellStyle name="표준 6 2 2 2 4 2 2 2 6" xfId="17625"/>
    <cellStyle name="표준 6 2 2 2 4 2 2 2 7" xfId="21496"/>
    <cellStyle name="표준 6 2 2 2 4 2 2 2 8" xfId="25367"/>
    <cellStyle name="표준 6 2 2 2 4 2 2 2 9" xfId="29238"/>
    <cellStyle name="표준 6 2 2 2 4 2 2 3" xfId="2821"/>
    <cellStyle name="표준 6 2 2 2 4 2 2 3 10" xfId="37948"/>
    <cellStyle name="표준 6 2 2 2 4 2 2 3 11" xfId="42060"/>
    <cellStyle name="표준 6 2 2 2 4 2 2 3 12" xfId="45931"/>
    <cellStyle name="표준 6 2 2 2 4 2 2 3 13" xfId="49802"/>
    <cellStyle name="표준 6 2 2 2 4 2 2 3 14" xfId="53673"/>
    <cellStyle name="표준 6 2 2 2 4 2 2 3 2" xfId="6980"/>
    <cellStyle name="표준 6 2 2 2 4 2 2 3 3" xfId="10851"/>
    <cellStyle name="표준 6 2 2 2 4 2 2 3 4" xfId="14722"/>
    <cellStyle name="표준 6 2 2 2 4 2 2 3 5" xfId="18593"/>
    <cellStyle name="표준 6 2 2 2 4 2 2 3 6" xfId="22464"/>
    <cellStyle name="표준 6 2 2 2 4 2 2 3 7" xfId="26335"/>
    <cellStyle name="표준 6 2 2 2 4 2 2 3 8" xfId="30206"/>
    <cellStyle name="표준 6 2 2 2 4 2 2 3 9" xfId="34077"/>
    <cellStyle name="표준 6 2 2 2 4 2 2 4" xfId="5044"/>
    <cellStyle name="표준 6 2 2 2 4 2 2 5" xfId="8915"/>
    <cellStyle name="표준 6 2 2 2 4 2 2 6" xfId="12786"/>
    <cellStyle name="표준 6 2 2 2 4 2 2 7" xfId="16657"/>
    <cellStyle name="표준 6 2 2 2 4 2 2 8" xfId="20528"/>
    <cellStyle name="표준 6 2 2 2 4 2 2 9" xfId="24399"/>
    <cellStyle name="표준 6 2 2 2 4 2 3" xfId="1366"/>
    <cellStyle name="표준 6 2 2 2 4 2 3 10" xfId="32625"/>
    <cellStyle name="표준 6 2 2 2 4 2 3 11" xfId="36496"/>
    <cellStyle name="표준 6 2 2 2 4 2 3 12" xfId="40608"/>
    <cellStyle name="표준 6 2 2 2 4 2 3 13" xfId="44479"/>
    <cellStyle name="표준 6 2 2 2 4 2 3 14" xfId="48350"/>
    <cellStyle name="표준 6 2 2 2 4 2 3 15" xfId="52221"/>
    <cellStyle name="표준 6 2 2 2 4 2 3 2" xfId="3305"/>
    <cellStyle name="표준 6 2 2 2 4 2 3 2 10" xfId="38432"/>
    <cellStyle name="표준 6 2 2 2 4 2 3 2 11" xfId="42544"/>
    <cellStyle name="표준 6 2 2 2 4 2 3 2 12" xfId="46415"/>
    <cellStyle name="표준 6 2 2 2 4 2 3 2 13" xfId="50286"/>
    <cellStyle name="표준 6 2 2 2 4 2 3 2 14" xfId="54157"/>
    <cellStyle name="표준 6 2 2 2 4 2 3 2 2" xfId="7464"/>
    <cellStyle name="표준 6 2 2 2 4 2 3 2 3" xfId="11335"/>
    <cellStyle name="표준 6 2 2 2 4 2 3 2 4" xfId="15206"/>
    <cellStyle name="표준 6 2 2 2 4 2 3 2 5" xfId="19077"/>
    <cellStyle name="표준 6 2 2 2 4 2 3 2 6" xfId="22948"/>
    <cellStyle name="표준 6 2 2 2 4 2 3 2 7" xfId="26819"/>
    <cellStyle name="표준 6 2 2 2 4 2 3 2 8" xfId="30690"/>
    <cellStyle name="표준 6 2 2 2 4 2 3 2 9" xfId="34561"/>
    <cellStyle name="표준 6 2 2 2 4 2 3 3" xfId="5528"/>
    <cellStyle name="표준 6 2 2 2 4 2 3 4" xfId="9399"/>
    <cellStyle name="표준 6 2 2 2 4 2 3 5" xfId="13270"/>
    <cellStyle name="표준 6 2 2 2 4 2 3 6" xfId="17141"/>
    <cellStyle name="표준 6 2 2 2 4 2 3 7" xfId="21012"/>
    <cellStyle name="표준 6 2 2 2 4 2 3 8" xfId="24883"/>
    <cellStyle name="표준 6 2 2 2 4 2 3 9" xfId="28754"/>
    <cellStyle name="표준 6 2 2 2 4 2 4" xfId="2337"/>
    <cellStyle name="표준 6 2 2 2 4 2 4 10" xfId="37464"/>
    <cellStyle name="표준 6 2 2 2 4 2 4 11" xfId="41576"/>
    <cellStyle name="표준 6 2 2 2 4 2 4 12" xfId="45447"/>
    <cellStyle name="표준 6 2 2 2 4 2 4 13" xfId="49318"/>
    <cellStyle name="표준 6 2 2 2 4 2 4 14" xfId="53189"/>
    <cellStyle name="표준 6 2 2 2 4 2 4 2" xfId="6496"/>
    <cellStyle name="표준 6 2 2 2 4 2 4 3" xfId="10367"/>
    <cellStyle name="표준 6 2 2 2 4 2 4 4" xfId="14238"/>
    <cellStyle name="표준 6 2 2 2 4 2 4 5" xfId="18109"/>
    <cellStyle name="표준 6 2 2 2 4 2 4 6" xfId="21980"/>
    <cellStyle name="표준 6 2 2 2 4 2 4 7" xfId="25851"/>
    <cellStyle name="표준 6 2 2 2 4 2 4 8" xfId="29722"/>
    <cellStyle name="표준 6 2 2 2 4 2 4 9" xfId="33593"/>
    <cellStyle name="표준 6 2 2 2 4 2 5" xfId="4560"/>
    <cellStyle name="표준 6 2 2 2 4 2 6" xfId="8431"/>
    <cellStyle name="표준 6 2 2 2 4 2 7" xfId="12302"/>
    <cellStyle name="표준 6 2 2 2 4 2 8" xfId="16173"/>
    <cellStyle name="표준 6 2 2 2 4 2 9" xfId="20044"/>
    <cellStyle name="표준 6 2 2 2 4 3" xfId="634"/>
    <cellStyle name="표준 6 2 2 2 4 3 10" xfId="28028"/>
    <cellStyle name="표준 6 2 2 2 4 3 11" xfId="31899"/>
    <cellStyle name="표준 6 2 2 2 4 3 12" xfId="35770"/>
    <cellStyle name="표준 6 2 2 2 4 3 13" xfId="39882"/>
    <cellStyle name="표준 6 2 2 2 4 3 14" xfId="43753"/>
    <cellStyle name="표준 6 2 2 2 4 3 15" xfId="47624"/>
    <cellStyle name="표준 6 2 2 2 4 3 16" xfId="51495"/>
    <cellStyle name="표준 6 2 2 2 4 3 2" xfId="1608"/>
    <cellStyle name="표준 6 2 2 2 4 3 2 10" xfId="32867"/>
    <cellStyle name="표준 6 2 2 2 4 3 2 11" xfId="36738"/>
    <cellStyle name="표준 6 2 2 2 4 3 2 12" xfId="40850"/>
    <cellStyle name="표준 6 2 2 2 4 3 2 13" xfId="44721"/>
    <cellStyle name="표준 6 2 2 2 4 3 2 14" xfId="48592"/>
    <cellStyle name="표준 6 2 2 2 4 3 2 15" xfId="52463"/>
    <cellStyle name="표준 6 2 2 2 4 3 2 2" xfId="3547"/>
    <cellStyle name="표준 6 2 2 2 4 3 2 2 10" xfId="38674"/>
    <cellStyle name="표준 6 2 2 2 4 3 2 2 11" xfId="42786"/>
    <cellStyle name="표준 6 2 2 2 4 3 2 2 12" xfId="46657"/>
    <cellStyle name="표준 6 2 2 2 4 3 2 2 13" xfId="50528"/>
    <cellStyle name="표준 6 2 2 2 4 3 2 2 14" xfId="54399"/>
    <cellStyle name="표준 6 2 2 2 4 3 2 2 2" xfId="7706"/>
    <cellStyle name="표준 6 2 2 2 4 3 2 2 3" xfId="11577"/>
    <cellStyle name="표준 6 2 2 2 4 3 2 2 4" xfId="15448"/>
    <cellStyle name="표준 6 2 2 2 4 3 2 2 5" xfId="19319"/>
    <cellStyle name="표준 6 2 2 2 4 3 2 2 6" xfId="23190"/>
    <cellStyle name="표준 6 2 2 2 4 3 2 2 7" xfId="27061"/>
    <cellStyle name="표준 6 2 2 2 4 3 2 2 8" xfId="30932"/>
    <cellStyle name="표준 6 2 2 2 4 3 2 2 9" xfId="34803"/>
    <cellStyle name="표준 6 2 2 2 4 3 2 3" xfId="5770"/>
    <cellStyle name="표준 6 2 2 2 4 3 2 4" xfId="9641"/>
    <cellStyle name="표준 6 2 2 2 4 3 2 5" xfId="13512"/>
    <cellStyle name="표준 6 2 2 2 4 3 2 6" xfId="17383"/>
    <cellStyle name="표준 6 2 2 2 4 3 2 7" xfId="21254"/>
    <cellStyle name="표준 6 2 2 2 4 3 2 8" xfId="25125"/>
    <cellStyle name="표준 6 2 2 2 4 3 2 9" xfId="28996"/>
    <cellStyle name="표준 6 2 2 2 4 3 3" xfId="2579"/>
    <cellStyle name="표준 6 2 2 2 4 3 3 10" xfId="37706"/>
    <cellStyle name="표준 6 2 2 2 4 3 3 11" xfId="41818"/>
    <cellStyle name="표준 6 2 2 2 4 3 3 12" xfId="45689"/>
    <cellStyle name="표준 6 2 2 2 4 3 3 13" xfId="49560"/>
    <cellStyle name="표준 6 2 2 2 4 3 3 14" xfId="53431"/>
    <cellStyle name="표준 6 2 2 2 4 3 3 2" xfId="6738"/>
    <cellStyle name="표준 6 2 2 2 4 3 3 3" xfId="10609"/>
    <cellStyle name="표준 6 2 2 2 4 3 3 4" xfId="14480"/>
    <cellStyle name="표준 6 2 2 2 4 3 3 5" xfId="18351"/>
    <cellStyle name="표준 6 2 2 2 4 3 3 6" xfId="22222"/>
    <cellStyle name="표준 6 2 2 2 4 3 3 7" xfId="26093"/>
    <cellStyle name="표준 6 2 2 2 4 3 3 8" xfId="29964"/>
    <cellStyle name="표준 6 2 2 2 4 3 3 9" xfId="33835"/>
    <cellStyle name="표준 6 2 2 2 4 3 4" xfId="4802"/>
    <cellStyle name="표준 6 2 2 2 4 3 5" xfId="8673"/>
    <cellStyle name="표준 6 2 2 2 4 3 6" xfId="12544"/>
    <cellStyle name="표준 6 2 2 2 4 3 7" xfId="16415"/>
    <cellStyle name="표준 6 2 2 2 4 3 8" xfId="20286"/>
    <cellStyle name="표준 6 2 2 2 4 3 9" xfId="24157"/>
    <cellStyle name="표준 6 2 2 2 4 4" xfId="1124"/>
    <cellStyle name="표준 6 2 2 2 4 4 10" xfId="32383"/>
    <cellStyle name="표준 6 2 2 2 4 4 11" xfId="36254"/>
    <cellStyle name="표준 6 2 2 2 4 4 12" xfId="40366"/>
    <cellStyle name="표준 6 2 2 2 4 4 13" xfId="44237"/>
    <cellStyle name="표준 6 2 2 2 4 4 14" xfId="48108"/>
    <cellStyle name="표준 6 2 2 2 4 4 15" xfId="51979"/>
    <cellStyle name="표준 6 2 2 2 4 4 2" xfId="3063"/>
    <cellStyle name="표준 6 2 2 2 4 4 2 10" xfId="38190"/>
    <cellStyle name="표준 6 2 2 2 4 4 2 11" xfId="42302"/>
    <cellStyle name="표준 6 2 2 2 4 4 2 12" xfId="46173"/>
    <cellStyle name="표준 6 2 2 2 4 4 2 13" xfId="50044"/>
    <cellStyle name="표준 6 2 2 2 4 4 2 14" xfId="53915"/>
    <cellStyle name="표준 6 2 2 2 4 4 2 2" xfId="7222"/>
    <cellStyle name="표준 6 2 2 2 4 4 2 3" xfId="11093"/>
    <cellStyle name="표준 6 2 2 2 4 4 2 4" xfId="14964"/>
    <cellStyle name="표준 6 2 2 2 4 4 2 5" xfId="18835"/>
    <cellStyle name="표준 6 2 2 2 4 4 2 6" xfId="22706"/>
    <cellStyle name="표준 6 2 2 2 4 4 2 7" xfId="26577"/>
    <cellStyle name="표준 6 2 2 2 4 4 2 8" xfId="30448"/>
    <cellStyle name="표준 6 2 2 2 4 4 2 9" xfId="34319"/>
    <cellStyle name="표준 6 2 2 2 4 4 3" xfId="5286"/>
    <cellStyle name="표준 6 2 2 2 4 4 4" xfId="9157"/>
    <cellStyle name="표준 6 2 2 2 4 4 5" xfId="13028"/>
    <cellStyle name="표준 6 2 2 2 4 4 6" xfId="16899"/>
    <cellStyle name="표준 6 2 2 2 4 4 7" xfId="20770"/>
    <cellStyle name="표준 6 2 2 2 4 4 8" xfId="24641"/>
    <cellStyle name="표준 6 2 2 2 4 4 9" xfId="28512"/>
    <cellStyle name="표준 6 2 2 2 4 5" xfId="2095"/>
    <cellStyle name="표준 6 2 2 2 4 5 10" xfId="37222"/>
    <cellStyle name="표준 6 2 2 2 4 5 11" xfId="41334"/>
    <cellStyle name="표준 6 2 2 2 4 5 12" xfId="45205"/>
    <cellStyle name="표준 6 2 2 2 4 5 13" xfId="49076"/>
    <cellStyle name="표준 6 2 2 2 4 5 14" xfId="52947"/>
    <cellStyle name="표준 6 2 2 2 4 5 2" xfId="6254"/>
    <cellStyle name="표준 6 2 2 2 4 5 3" xfId="10125"/>
    <cellStyle name="표준 6 2 2 2 4 5 4" xfId="13996"/>
    <cellStyle name="표준 6 2 2 2 4 5 5" xfId="17867"/>
    <cellStyle name="표준 6 2 2 2 4 5 6" xfId="21738"/>
    <cellStyle name="표준 6 2 2 2 4 5 7" xfId="25609"/>
    <cellStyle name="표준 6 2 2 2 4 5 8" xfId="29480"/>
    <cellStyle name="표준 6 2 2 2 4 5 9" xfId="33351"/>
    <cellStyle name="표준 6 2 2 2 4 6" xfId="4318"/>
    <cellStyle name="표준 6 2 2 2 4 7" xfId="8189"/>
    <cellStyle name="표준 6 2 2 2 4 8" xfId="12060"/>
    <cellStyle name="표준 6 2 2 2 4 9" xfId="15931"/>
    <cellStyle name="표준 6 2 2 2 5" xfId="242"/>
    <cellStyle name="표준 6 2 2 2 5 10" xfId="19900"/>
    <cellStyle name="표준 6 2 2 2 5 11" xfId="23771"/>
    <cellStyle name="표준 6 2 2 2 5 12" xfId="27642"/>
    <cellStyle name="표준 6 2 2 2 5 13" xfId="31513"/>
    <cellStyle name="표준 6 2 2 2 5 14" xfId="35384"/>
    <cellStyle name="표준 6 2 2 2 5 15" xfId="39255"/>
    <cellStyle name="표준 6 2 2 2 5 16" xfId="39496"/>
    <cellStyle name="표준 6 2 2 2 5 17" xfId="43367"/>
    <cellStyle name="표준 6 2 2 2 5 18" xfId="47238"/>
    <cellStyle name="표준 6 2 2 2 5 19" xfId="51109"/>
    <cellStyle name="표준 6 2 2 2 5 2" xfId="487"/>
    <cellStyle name="표준 6 2 2 2 5 2 10" xfId="24013"/>
    <cellStyle name="표준 6 2 2 2 5 2 11" xfId="27884"/>
    <cellStyle name="표준 6 2 2 2 5 2 12" xfId="31755"/>
    <cellStyle name="표준 6 2 2 2 5 2 13" xfId="35626"/>
    <cellStyle name="표준 6 2 2 2 5 2 14" xfId="39738"/>
    <cellStyle name="표준 6 2 2 2 5 2 15" xfId="43609"/>
    <cellStyle name="표준 6 2 2 2 5 2 16" xfId="47480"/>
    <cellStyle name="표준 6 2 2 2 5 2 17" xfId="51351"/>
    <cellStyle name="표준 6 2 2 2 5 2 2" xfId="974"/>
    <cellStyle name="표준 6 2 2 2 5 2 2 10" xfId="28368"/>
    <cellStyle name="표준 6 2 2 2 5 2 2 11" xfId="32239"/>
    <cellStyle name="표준 6 2 2 2 5 2 2 12" xfId="36110"/>
    <cellStyle name="표준 6 2 2 2 5 2 2 13" xfId="40222"/>
    <cellStyle name="표준 6 2 2 2 5 2 2 14" xfId="44093"/>
    <cellStyle name="표준 6 2 2 2 5 2 2 15" xfId="47964"/>
    <cellStyle name="표준 6 2 2 2 5 2 2 16" xfId="51835"/>
    <cellStyle name="표준 6 2 2 2 5 2 2 2" xfId="1948"/>
    <cellStyle name="표준 6 2 2 2 5 2 2 2 10" xfId="33207"/>
    <cellStyle name="표준 6 2 2 2 5 2 2 2 11" xfId="37078"/>
    <cellStyle name="표준 6 2 2 2 5 2 2 2 12" xfId="41190"/>
    <cellStyle name="표준 6 2 2 2 5 2 2 2 13" xfId="45061"/>
    <cellStyle name="표준 6 2 2 2 5 2 2 2 14" xfId="48932"/>
    <cellStyle name="표준 6 2 2 2 5 2 2 2 15" xfId="52803"/>
    <cellStyle name="표준 6 2 2 2 5 2 2 2 2" xfId="3887"/>
    <cellStyle name="표준 6 2 2 2 5 2 2 2 2 10" xfId="39014"/>
    <cellStyle name="표준 6 2 2 2 5 2 2 2 2 11" xfId="43126"/>
    <cellStyle name="표준 6 2 2 2 5 2 2 2 2 12" xfId="46997"/>
    <cellStyle name="표준 6 2 2 2 5 2 2 2 2 13" xfId="50868"/>
    <cellStyle name="표준 6 2 2 2 5 2 2 2 2 14" xfId="54739"/>
    <cellStyle name="표준 6 2 2 2 5 2 2 2 2 2" xfId="8046"/>
    <cellStyle name="표준 6 2 2 2 5 2 2 2 2 3" xfId="11917"/>
    <cellStyle name="표준 6 2 2 2 5 2 2 2 2 4" xfId="15788"/>
    <cellStyle name="표준 6 2 2 2 5 2 2 2 2 5" xfId="19659"/>
    <cellStyle name="표준 6 2 2 2 5 2 2 2 2 6" xfId="23530"/>
    <cellStyle name="표준 6 2 2 2 5 2 2 2 2 7" xfId="27401"/>
    <cellStyle name="표준 6 2 2 2 5 2 2 2 2 8" xfId="31272"/>
    <cellStyle name="표준 6 2 2 2 5 2 2 2 2 9" xfId="35143"/>
    <cellStyle name="표준 6 2 2 2 5 2 2 2 3" xfId="6110"/>
    <cellStyle name="표준 6 2 2 2 5 2 2 2 4" xfId="9981"/>
    <cellStyle name="표준 6 2 2 2 5 2 2 2 5" xfId="13852"/>
    <cellStyle name="표준 6 2 2 2 5 2 2 2 6" xfId="17723"/>
    <cellStyle name="표준 6 2 2 2 5 2 2 2 7" xfId="21594"/>
    <cellStyle name="표준 6 2 2 2 5 2 2 2 8" xfId="25465"/>
    <cellStyle name="표준 6 2 2 2 5 2 2 2 9" xfId="29336"/>
    <cellStyle name="표준 6 2 2 2 5 2 2 3" xfId="2919"/>
    <cellStyle name="표준 6 2 2 2 5 2 2 3 10" xfId="38046"/>
    <cellStyle name="표준 6 2 2 2 5 2 2 3 11" xfId="42158"/>
    <cellStyle name="표준 6 2 2 2 5 2 2 3 12" xfId="46029"/>
    <cellStyle name="표준 6 2 2 2 5 2 2 3 13" xfId="49900"/>
    <cellStyle name="표준 6 2 2 2 5 2 2 3 14" xfId="53771"/>
    <cellStyle name="표준 6 2 2 2 5 2 2 3 2" xfId="7078"/>
    <cellStyle name="표준 6 2 2 2 5 2 2 3 3" xfId="10949"/>
    <cellStyle name="표준 6 2 2 2 5 2 2 3 4" xfId="14820"/>
    <cellStyle name="표준 6 2 2 2 5 2 2 3 5" xfId="18691"/>
    <cellStyle name="표준 6 2 2 2 5 2 2 3 6" xfId="22562"/>
    <cellStyle name="표준 6 2 2 2 5 2 2 3 7" xfId="26433"/>
    <cellStyle name="표준 6 2 2 2 5 2 2 3 8" xfId="30304"/>
    <cellStyle name="표준 6 2 2 2 5 2 2 3 9" xfId="34175"/>
    <cellStyle name="표준 6 2 2 2 5 2 2 4" xfId="5142"/>
    <cellStyle name="표준 6 2 2 2 5 2 2 5" xfId="9013"/>
    <cellStyle name="표준 6 2 2 2 5 2 2 6" xfId="12884"/>
    <cellStyle name="표준 6 2 2 2 5 2 2 7" xfId="16755"/>
    <cellStyle name="표준 6 2 2 2 5 2 2 8" xfId="20626"/>
    <cellStyle name="표준 6 2 2 2 5 2 2 9" xfId="24497"/>
    <cellStyle name="표준 6 2 2 2 5 2 3" xfId="1464"/>
    <cellStyle name="표준 6 2 2 2 5 2 3 10" xfId="32723"/>
    <cellStyle name="표준 6 2 2 2 5 2 3 11" xfId="36594"/>
    <cellStyle name="표준 6 2 2 2 5 2 3 12" xfId="40706"/>
    <cellStyle name="표준 6 2 2 2 5 2 3 13" xfId="44577"/>
    <cellStyle name="표준 6 2 2 2 5 2 3 14" xfId="48448"/>
    <cellStyle name="표준 6 2 2 2 5 2 3 15" xfId="52319"/>
    <cellStyle name="표준 6 2 2 2 5 2 3 2" xfId="3403"/>
    <cellStyle name="표준 6 2 2 2 5 2 3 2 10" xfId="38530"/>
    <cellStyle name="표준 6 2 2 2 5 2 3 2 11" xfId="42642"/>
    <cellStyle name="표준 6 2 2 2 5 2 3 2 12" xfId="46513"/>
    <cellStyle name="표준 6 2 2 2 5 2 3 2 13" xfId="50384"/>
    <cellStyle name="표준 6 2 2 2 5 2 3 2 14" xfId="54255"/>
    <cellStyle name="표준 6 2 2 2 5 2 3 2 2" xfId="7562"/>
    <cellStyle name="표준 6 2 2 2 5 2 3 2 3" xfId="11433"/>
    <cellStyle name="표준 6 2 2 2 5 2 3 2 4" xfId="15304"/>
    <cellStyle name="표준 6 2 2 2 5 2 3 2 5" xfId="19175"/>
    <cellStyle name="표준 6 2 2 2 5 2 3 2 6" xfId="23046"/>
    <cellStyle name="표준 6 2 2 2 5 2 3 2 7" xfId="26917"/>
    <cellStyle name="표준 6 2 2 2 5 2 3 2 8" xfId="30788"/>
    <cellStyle name="표준 6 2 2 2 5 2 3 2 9" xfId="34659"/>
    <cellStyle name="표준 6 2 2 2 5 2 3 3" xfId="5626"/>
    <cellStyle name="표준 6 2 2 2 5 2 3 4" xfId="9497"/>
    <cellStyle name="표준 6 2 2 2 5 2 3 5" xfId="13368"/>
    <cellStyle name="표준 6 2 2 2 5 2 3 6" xfId="17239"/>
    <cellStyle name="표준 6 2 2 2 5 2 3 7" xfId="21110"/>
    <cellStyle name="표준 6 2 2 2 5 2 3 8" xfId="24981"/>
    <cellStyle name="표준 6 2 2 2 5 2 3 9" xfId="28852"/>
    <cellStyle name="표준 6 2 2 2 5 2 4" xfId="2435"/>
    <cellStyle name="표준 6 2 2 2 5 2 4 10" xfId="37562"/>
    <cellStyle name="표준 6 2 2 2 5 2 4 11" xfId="41674"/>
    <cellStyle name="표준 6 2 2 2 5 2 4 12" xfId="45545"/>
    <cellStyle name="표준 6 2 2 2 5 2 4 13" xfId="49416"/>
    <cellStyle name="표준 6 2 2 2 5 2 4 14" xfId="53287"/>
    <cellStyle name="표준 6 2 2 2 5 2 4 2" xfId="6594"/>
    <cellStyle name="표준 6 2 2 2 5 2 4 3" xfId="10465"/>
    <cellStyle name="표준 6 2 2 2 5 2 4 4" xfId="14336"/>
    <cellStyle name="표준 6 2 2 2 5 2 4 5" xfId="18207"/>
    <cellStyle name="표준 6 2 2 2 5 2 4 6" xfId="22078"/>
    <cellStyle name="표준 6 2 2 2 5 2 4 7" xfId="25949"/>
    <cellStyle name="표준 6 2 2 2 5 2 4 8" xfId="29820"/>
    <cellStyle name="표준 6 2 2 2 5 2 4 9" xfId="33691"/>
    <cellStyle name="표준 6 2 2 2 5 2 5" xfId="4658"/>
    <cellStyle name="표준 6 2 2 2 5 2 6" xfId="8529"/>
    <cellStyle name="표준 6 2 2 2 5 2 7" xfId="12400"/>
    <cellStyle name="표준 6 2 2 2 5 2 8" xfId="16271"/>
    <cellStyle name="표준 6 2 2 2 5 2 9" xfId="20142"/>
    <cellStyle name="표준 6 2 2 2 5 3" xfId="732"/>
    <cellStyle name="표준 6 2 2 2 5 3 10" xfId="28126"/>
    <cellStyle name="표준 6 2 2 2 5 3 11" xfId="31997"/>
    <cellStyle name="표준 6 2 2 2 5 3 12" xfId="35868"/>
    <cellStyle name="표준 6 2 2 2 5 3 13" xfId="39980"/>
    <cellStyle name="표준 6 2 2 2 5 3 14" xfId="43851"/>
    <cellStyle name="표준 6 2 2 2 5 3 15" xfId="47722"/>
    <cellStyle name="표준 6 2 2 2 5 3 16" xfId="51593"/>
    <cellStyle name="표준 6 2 2 2 5 3 2" xfId="1706"/>
    <cellStyle name="표준 6 2 2 2 5 3 2 10" xfId="32965"/>
    <cellStyle name="표준 6 2 2 2 5 3 2 11" xfId="36836"/>
    <cellStyle name="표준 6 2 2 2 5 3 2 12" xfId="40948"/>
    <cellStyle name="표준 6 2 2 2 5 3 2 13" xfId="44819"/>
    <cellStyle name="표준 6 2 2 2 5 3 2 14" xfId="48690"/>
    <cellStyle name="표준 6 2 2 2 5 3 2 15" xfId="52561"/>
    <cellStyle name="표준 6 2 2 2 5 3 2 2" xfId="3645"/>
    <cellStyle name="표준 6 2 2 2 5 3 2 2 10" xfId="38772"/>
    <cellStyle name="표준 6 2 2 2 5 3 2 2 11" xfId="42884"/>
    <cellStyle name="표준 6 2 2 2 5 3 2 2 12" xfId="46755"/>
    <cellStyle name="표준 6 2 2 2 5 3 2 2 13" xfId="50626"/>
    <cellStyle name="표준 6 2 2 2 5 3 2 2 14" xfId="54497"/>
    <cellStyle name="표준 6 2 2 2 5 3 2 2 2" xfId="7804"/>
    <cellStyle name="표준 6 2 2 2 5 3 2 2 3" xfId="11675"/>
    <cellStyle name="표준 6 2 2 2 5 3 2 2 4" xfId="15546"/>
    <cellStyle name="표준 6 2 2 2 5 3 2 2 5" xfId="19417"/>
    <cellStyle name="표준 6 2 2 2 5 3 2 2 6" xfId="23288"/>
    <cellStyle name="표준 6 2 2 2 5 3 2 2 7" xfId="27159"/>
    <cellStyle name="표준 6 2 2 2 5 3 2 2 8" xfId="31030"/>
    <cellStyle name="표준 6 2 2 2 5 3 2 2 9" xfId="34901"/>
    <cellStyle name="표준 6 2 2 2 5 3 2 3" xfId="5868"/>
    <cellStyle name="표준 6 2 2 2 5 3 2 4" xfId="9739"/>
    <cellStyle name="표준 6 2 2 2 5 3 2 5" xfId="13610"/>
    <cellStyle name="표준 6 2 2 2 5 3 2 6" xfId="17481"/>
    <cellStyle name="표준 6 2 2 2 5 3 2 7" xfId="21352"/>
    <cellStyle name="표준 6 2 2 2 5 3 2 8" xfId="25223"/>
    <cellStyle name="표준 6 2 2 2 5 3 2 9" xfId="29094"/>
    <cellStyle name="표준 6 2 2 2 5 3 3" xfId="2677"/>
    <cellStyle name="표준 6 2 2 2 5 3 3 10" xfId="37804"/>
    <cellStyle name="표준 6 2 2 2 5 3 3 11" xfId="41916"/>
    <cellStyle name="표준 6 2 2 2 5 3 3 12" xfId="45787"/>
    <cellStyle name="표준 6 2 2 2 5 3 3 13" xfId="49658"/>
    <cellStyle name="표준 6 2 2 2 5 3 3 14" xfId="53529"/>
    <cellStyle name="표준 6 2 2 2 5 3 3 2" xfId="6836"/>
    <cellStyle name="표준 6 2 2 2 5 3 3 3" xfId="10707"/>
    <cellStyle name="표준 6 2 2 2 5 3 3 4" xfId="14578"/>
    <cellStyle name="표준 6 2 2 2 5 3 3 5" xfId="18449"/>
    <cellStyle name="표준 6 2 2 2 5 3 3 6" xfId="22320"/>
    <cellStyle name="표준 6 2 2 2 5 3 3 7" xfId="26191"/>
    <cellStyle name="표준 6 2 2 2 5 3 3 8" xfId="30062"/>
    <cellStyle name="표준 6 2 2 2 5 3 3 9" xfId="33933"/>
    <cellStyle name="표준 6 2 2 2 5 3 4" xfId="4900"/>
    <cellStyle name="표준 6 2 2 2 5 3 5" xfId="8771"/>
    <cellStyle name="표준 6 2 2 2 5 3 6" xfId="12642"/>
    <cellStyle name="표준 6 2 2 2 5 3 7" xfId="16513"/>
    <cellStyle name="표준 6 2 2 2 5 3 8" xfId="20384"/>
    <cellStyle name="표준 6 2 2 2 5 3 9" xfId="24255"/>
    <cellStyle name="표준 6 2 2 2 5 4" xfId="1222"/>
    <cellStyle name="표준 6 2 2 2 5 4 10" xfId="32481"/>
    <cellStyle name="표준 6 2 2 2 5 4 11" xfId="36352"/>
    <cellStyle name="표준 6 2 2 2 5 4 12" xfId="40464"/>
    <cellStyle name="표준 6 2 2 2 5 4 13" xfId="44335"/>
    <cellStyle name="표준 6 2 2 2 5 4 14" xfId="48206"/>
    <cellStyle name="표준 6 2 2 2 5 4 15" xfId="52077"/>
    <cellStyle name="표준 6 2 2 2 5 4 2" xfId="3161"/>
    <cellStyle name="표준 6 2 2 2 5 4 2 10" xfId="38288"/>
    <cellStyle name="표준 6 2 2 2 5 4 2 11" xfId="42400"/>
    <cellStyle name="표준 6 2 2 2 5 4 2 12" xfId="46271"/>
    <cellStyle name="표준 6 2 2 2 5 4 2 13" xfId="50142"/>
    <cellStyle name="표준 6 2 2 2 5 4 2 14" xfId="54013"/>
    <cellStyle name="표준 6 2 2 2 5 4 2 2" xfId="7320"/>
    <cellStyle name="표준 6 2 2 2 5 4 2 3" xfId="11191"/>
    <cellStyle name="표준 6 2 2 2 5 4 2 4" xfId="15062"/>
    <cellStyle name="표준 6 2 2 2 5 4 2 5" xfId="18933"/>
    <cellStyle name="표준 6 2 2 2 5 4 2 6" xfId="22804"/>
    <cellStyle name="표준 6 2 2 2 5 4 2 7" xfId="26675"/>
    <cellStyle name="표준 6 2 2 2 5 4 2 8" xfId="30546"/>
    <cellStyle name="표준 6 2 2 2 5 4 2 9" xfId="34417"/>
    <cellStyle name="표준 6 2 2 2 5 4 3" xfId="5384"/>
    <cellStyle name="표준 6 2 2 2 5 4 4" xfId="9255"/>
    <cellStyle name="표준 6 2 2 2 5 4 5" xfId="13126"/>
    <cellStyle name="표준 6 2 2 2 5 4 6" xfId="16997"/>
    <cellStyle name="표준 6 2 2 2 5 4 7" xfId="20868"/>
    <cellStyle name="표준 6 2 2 2 5 4 8" xfId="24739"/>
    <cellStyle name="표준 6 2 2 2 5 4 9" xfId="28610"/>
    <cellStyle name="표준 6 2 2 2 5 5" xfId="2193"/>
    <cellStyle name="표준 6 2 2 2 5 5 10" xfId="37320"/>
    <cellStyle name="표준 6 2 2 2 5 5 11" xfId="41432"/>
    <cellStyle name="표준 6 2 2 2 5 5 12" xfId="45303"/>
    <cellStyle name="표준 6 2 2 2 5 5 13" xfId="49174"/>
    <cellStyle name="표준 6 2 2 2 5 5 14" xfId="53045"/>
    <cellStyle name="표준 6 2 2 2 5 5 2" xfId="6352"/>
    <cellStyle name="표준 6 2 2 2 5 5 3" xfId="10223"/>
    <cellStyle name="표준 6 2 2 2 5 5 4" xfId="14094"/>
    <cellStyle name="표준 6 2 2 2 5 5 5" xfId="17965"/>
    <cellStyle name="표준 6 2 2 2 5 5 6" xfId="21836"/>
    <cellStyle name="표준 6 2 2 2 5 5 7" xfId="25707"/>
    <cellStyle name="표준 6 2 2 2 5 5 8" xfId="29578"/>
    <cellStyle name="표준 6 2 2 2 5 5 9" xfId="33449"/>
    <cellStyle name="표준 6 2 2 2 5 6" xfId="4416"/>
    <cellStyle name="표준 6 2 2 2 5 7" xfId="8287"/>
    <cellStyle name="표준 6 2 2 2 5 8" xfId="12158"/>
    <cellStyle name="표준 6 2 2 2 5 9" xfId="16029"/>
    <cellStyle name="표준 6 2 2 2 6" xfId="292"/>
    <cellStyle name="표준 6 2 2 2 6 10" xfId="23818"/>
    <cellStyle name="표준 6 2 2 2 6 11" xfId="27689"/>
    <cellStyle name="표준 6 2 2 2 6 12" xfId="31560"/>
    <cellStyle name="표준 6 2 2 2 6 13" xfId="35431"/>
    <cellStyle name="표준 6 2 2 2 6 14" xfId="39543"/>
    <cellStyle name="표준 6 2 2 2 6 15" xfId="43414"/>
    <cellStyle name="표준 6 2 2 2 6 16" xfId="47285"/>
    <cellStyle name="표준 6 2 2 2 6 17" xfId="51156"/>
    <cellStyle name="표준 6 2 2 2 6 2" xfId="779"/>
    <cellStyle name="표준 6 2 2 2 6 2 10" xfId="28173"/>
    <cellStyle name="표준 6 2 2 2 6 2 11" xfId="32044"/>
    <cellStyle name="표준 6 2 2 2 6 2 12" xfId="35915"/>
    <cellStyle name="표준 6 2 2 2 6 2 13" xfId="40027"/>
    <cellStyle name="표준 6 2 2 2 6 2 14" xfId="43898"/>
    <cellStyle name="표준 6 2 2 2 6 2 15" xfId="47769"/>
    <cellStyle name="표준 6 2 2 2 6 2 16" xfId="51640"/>
    <cellStyle name="표준 6 2 2 2 6 2 2" xfId="1753"/>
    <cellStyle name="표준 6 2 2 2 6 2 2 10" xfId="33012"/>
    <cellStyle name="표준 6 2 2 2 6 2 2 11" xfId="36883"/>
    <cellStyle name="표준 6 2 2 2 6 2 2 12" xfId="40995"/>
    <cellStyle name="표준 6 2 2 2 6 2 2 13" xfId="44866"/>
    <cellStyle name="표준 6 2 2 2 6 2 2 14" xfId="48737"/>
    <cellStyle name="표준 6 2 2 2 6 2 2 15" xfId="52608"/>
    <cellStyle name="표준 6 2 2 2 6 2 2 2" xfId="3692"/>
    <cellStyle name="표준 6 2 2 2 6 2 2 2 10" xfId="38819"/>
    <cellStyle name="표준 6 2 2 2 6 2 2 2 11" xfId="42931"/>
    <cellStyle name="표준 6 2 2 2 6 2 2 2 12" xfId="46802"/>
    <cellStyle name="표준 6 2 2 2 6 2 2 2 13" xfId="50673"/>
    <cellStyle name="표준 6 2 2 2 6 2 2 2 14" xfId="54544"/>
    <cellStyle name="표준 6 2 2 2 6 2 2 2 2" xfId="7851"/>
    <cellStyle name="표준 6 2 2 2 6 2 2 2 3" xfId="11722"/>
    <cellStyle name="표준 6 2 2 2 6 2 2 2 4" xfId="15593"/>
    <cellStyle name="표준 6 2 2 2 6 2 2 2 5" xfId="19464"/>
    <cellStyle name="표준 6 2 2 2 6 2 2 2 6" xfId="23335"/>
    <cellStyle name="표준 6 2 2 2 6 2 2 2 7" xfId="27206"/>
    <cellStyle name="표준 6 2 2 2 6 2 2 2 8" xfId="31077"/>
    <cellStyle name="표준 6 2 2 2 6 2 2 2 9" xfId="34948"/>
    <cellStyle name="표준 6 2 2 2 6 2 2 3" xfId="5915"/>
    <cellStyle name="표준 6 2 2 2 6 2 2 4" xfId="9786"/>
    <cellStyle name="표준 6 2 2 2 6 2 2 5" xfId="13657"/>
    <cellStyle name="표준 6 2 2 2 6 2 2 6" xfId="17528"/>
    <cellStyle name="표준 6 2 2 2 6 2 2 7" xfId="21399"/>
    <cellStyle name="표준 6 2 2 2 6 2 2 8" xfId="25270"/>
    <cellStyle name="표준 6 2 2 2 6 2 2 9" xfId="29141"/>
    <cellStyle name="표준 6 2 2 2 6 2 3" xfId="2724"/>
    <cellStyle name="표준 6 2 2 2 6 2 3 10" xfId="37851"/>
    <cellStyle name="표준 6 2 2 2 6 2 3 11" xfId="41963"/>
    <cellStyle name="표준 6 2 2 2 6 2 3 12" xfId="45834"/>
    <cellStyle name="표준 6 2 2 2 6 2 3 13" xfId="49705"/>
    <cellStyle name="표준 6 2 2 2 6 2 3 14" xfId="53576"/>
    <cellStyle name="표준 6 2 2 2 6 2 3 2" xfId="6883"/>
    <cellStyle name="표준 6 2 2 2 6 2 3 3" xfId="10754"/>
    <cellStyle name="표준 6 2 2 2 6 2 3 4" xfId="14625"/>
    <cellStyle name="표준 6 2 2 2 6 2 3 5" xfId="18496"/>
    <cellStyle name="표준 6 2 2 2 6 2 3 6" xfId="22367"/>
    <cellStyle name="표준 6 2 2 2 6 2 3 7" xfId="26238"/>
    <cellStyle name="표준 6 2 2 2 6 2 3 8" xfId="30109"/>
    <cellStyle name="표준 6 2 2 2 6 2 3 9" xfId="33980"/>
    <cellStyle name="표준 6 2 2 2 6 2 4" xfId="4947"/>
    <cellStyle name="표준 6 2 2 2 6 2 5" xfId="8818"/>
    <cellStyle name="표준 6 2 2 2 6 2 6" xfId="12689"/>
    <cellStyle name="표준 6 2 2 2 6 2 7" xfId="16560"/>
    <cellStyle name="표준 6 2 2 2 6 2 8" xfId="20431"/>
    <cellStyle name="표준 6 2 2 2 6 2 9" xfId="24302"/>
    <cellStyle name="표준 6 2 2 2 6 3" xfId="1269"/>
    <cellStyle name="표준 6 2 2 2 6 3 10" xfId="32528"/>
    <cellStyle name="표준 6 2 2 2 6 3 11" xfId="36399"/>
    <cellStyle name="표준 6 2 2 2 6 3 12" xfId="40511"/>
    <cellStyle name="표준 6 2 2 2 6 3 13" xfId="44382"/>
    <cellStyle name="표준 6 2 2 2 6 3 14" xfId="48253"/>
    <cellStyle name="표준 6 2 2 2 6 3 15" xfId="52124"/>
    <cellStyle name="표준 6 2 2 2 6 3 2" xfId="3208"/>
    <cellStyle name="표준 6 2 2 2 6 3 2 10" xfId="38335"/>
    <cellStyle name="표준 6 2 2 2 6 3 2 11" xfId="42447"/>
    <cellStyle name="표준 6 2 2 2 6 3 2 12" xfId="46318"/>
    <cellStyle name="표준 6 2 2 2 6 3 2 13" xfId="50189"/>
    <cellStyle name="표준 6 2 2 2 6 3 2 14" xfId="54060"/>
    <cellStyle name="표준 6 2 2 2 6 3 2 2" xfId="7367"/>
    <cellStyle name="표준 6 2 2 2 6 3 2 3" xfId="11238"/>
    <cellStyle name="표준 6 2 2 2 6 3 2 4" xfId="15109"/>
    <cellStyle name="표준 6 2 2 2 6 3 2 5" xfId="18980"/>
    <cellStyle name="표준 6 2 2 2 6 3 2 6" xfId="22851"/>
    <cellStyle name="표준 6 2 2 2 6 3 2 7" xfId="26722"/>
    <cellStyle name="표준 6 2 2 2 6 3 2 8" xfId="30593"/>
    <cellStyle name="표준 6 2 2 2 6 3 2 9" xfId="34464"/>
    <cellStyle name="표준 6 2 2 2 6 3 3" xfId="5431"/>
    <cellStyle name="표준 6 2 2 2 6 3 4" xfId="9302"/>
    <cellStyle name="표준 6 2 2 2 6 3 5" xfId="13173"/>
    <cellStyle name="표준 6 2 2 2 6 3 6" xfId="17044"/>
    <cellStyle name="표준 6 2 2 2 6 3 7" xfId="20915"/>
    <cellStyle name="표준 6 2 2 2 6 3 8" xfId="24786"/>
    <cellStyle name="표준 6 2 2 2 6 3 9" xfId="28657"/>
    <cellStyle name="표준 6 2 2 2 6 4" xfId="2240"/>
    <cellStyle name="표준 6 2 2 2 6 4 10" xfId="37367"/>
    <cellStyle name="표준 6 2 2 2 6 4 11" xfId="41479"/>
    <cellStyle name="표준 6 2 2 2 6 4 12" xfId="45350"/>
    <cellStyle name="표준 6 2 2 2 6 4 13" xfId="49221"/>
    <cellStyle name="표준 6 2 2 2 6 4 14" xfId="53092"/>
    <cellStyle name="표준 6 2 2 2 6 4 2" xfId="6399"/>
    <cellStyle name="표준 6 2 2 2 6 4 3" xfId="10270"/>
    <cellStyle name="표준 6 2 2 2 6 4 4" xfId="14141"/>
    <cellStyle name="표준 6 2 2 2 6 4 5" xfId="18012"/>
    <cellStyle name="표준 6 2 2 2 6 4 6" xfId="21883"/>
    <cellStyle name="표준 6 2 2 2 6 4 7" xfId="25754"/>
    <cellStyle name="표준 6 2 2 2 6 4 8" xfId="29625"/>
    <cellStyle name="표준 6 2 2 2 6 4 9" xfId="33496"/>
    <cellStyle name="표준 6 2 2 2 6 5" xfId="4463"/>
    <cellStyle name="표준 6 2 2 2 6 6" xfId="8334"/>
    <cellStyle name="표준 6 2 2 2 6 7" xfId="12205"/>
    <cellStyle name="표준 6 2 2 2 6 8" xfId="16076"/>
    <cellStyle name="표준 6 2 2 2 6 9" xfId="19947"/>
    <cellStyle name="표준 6 2 2 2 7" xfId="537"/>
    <cellStyle name="표준 6 2 2 2 7 10" xfId="27931"/>
    <cellStyle name="표준 6 2 2 2 7 11" xfId="31802"/>
    <cellStyle name="표준 6 2 2 2 7 12" xfId="35673"/>
    <cellStyle name="표준 6 2 2 2 7 13" xfId="39785"/>
    <cellStyle name="표준 6 2 2 2 7 14" xfId="43656"/>
    <cellStyle name="표준 6 2 2 2 7 15" xfId="47527"/>
    <cellStyle name="표준 6 2 2 2 7 16" xfId="51398"/>
    <cellStyle name="표준 6 2 2 2 7 2" xfId="1511"/>
    <cellStyle name="표준 6 2 2 2 7 2 10" xfId="32770"/>
    <cellStyle name="표준 6 2 2 2 7 2 11" xfId="36641"/>
    <cellStyle name="표준 6 2 2 2 7 2 12" xfId="40753"/>
    <cellStyle name="표준 6 2 2 2 7 2 13" xfId="44624"/>
    <cellStyle name="표준 6 2 2 2 7 2 14" xfId="48495"/>
    <cellStyle name="표준 6 2 2 2 7 2 15" xfId="52366"/>
    <cellStyle name="표준 6 2 2 2 7 2 2" xfId="3450"/>
    <cellStyle name="표준 6 2 2 2 7 2 2 10" xfId="38577"/>
    <cellStyle name="표준 6 2 2 2 7 2 2 11" xfId="42689"/>
    <cellStyle name="표준 6 2 2 2 7 2 2 12" xfId="46560"/>
    <cellStyle name="표준 6 2 2 2 7 2 2 13" xfId="50431"/>
    <cellStyle name="표준 6 2 2 2 7 2 2 14" xfId="54302"/>
    <cellStyle name="표준 6 2 2 2 7 2 2 2" xfId="7609"/>
    <cellStyle name="표준 6 2 2 2 7 2 2 3" xfId="11480"/>
    <cellStyle name="표준 6 2 2 2 7 2 2 4" xfId="15351"/>
    <cellStyle name="표준 6 2 2 2 7 2 2 5" xfId="19222"/>
    <cellStyle name="표준 6 2 2 2 7 2 2 6" xfId="23093"/>
    <cellStyle name="표준 6 2 2 2 7 2 2 7" xfId="26964"/>
    <cellStyle name="표준 6 2 2 2 7 2 2 8" xfId="30835"/>
    <cellStyle name="표준 6 2 2 2 7 2 2 9" xfId="34706"/>
    <cellStyle name="표준 6 2 2 2 7 2 3" xfId="5673"/>
    <cellStyle name="표준 6 2 2 2 7 2 4" xfId="9544"/>
    <cellStyle name="표준 6 2 2 2 7 2 5" xfId="13415"/>
    <cellStyle name="표준 6 2 2 2 7 2 6" xfId="17286"/>
    <cellStyle name="표준 6 2 2 2 7 2 7" xfId="21157"/>
    <cellStyle name="표준 6 2 2 2 7 2 8" xfId="25028"/>
    <cellStyle name="표준 6 2 2 2 7 2 9" xfId="28899"/>
    <cellStyle name="표준 6 2 2 2 7 3" xfId="2482"/>
    <cellStyle name="표준 6 2 2 2 7 3 10" xfId="37609"/>
    <cellStyle name="표준 6 2 2 2 7 3 11" xfId="41721"/>
    <cellStyle name="표준 6 2 2 2 7 3 12" xfId="45592"/>
    <cellStyle name="표준 6 2 2 2 7 3 13" xfId="49463"/>
    <cellStyle name="표준 6 2 2 2 7 3 14" xfId="53334"/>
    <cellStyle name="표준 6 2 2 2 7 3 2" xfId="6641"/>
    <cellStyle name="표준 6 2 2 2 7 3 3" xfId="10512"/>
    <cellStyle name="표준 6 2 2 2 7 3 4" xfId="14383"/>
    <cellStyle name="표준 6 2 2 2 7 3 5" xfId="18254"/>
    <cellStyle name="표준 6 2 2 2 7 3 6" xfId="22125"/>
    <cellStyle name="표준 6 2 2 2 7 3 7" xfId="25996"/>
    <cellStyle name="표준 6 2 2 2 7 3 8" xfId="29867"/>
    <cellStyle name="표준 6 2 2 2 7 3 9" xfId="33738"/>
    <cellStyle name="표준 6 2 2 2 7 4" xfId="4705"/>
    <cellStyle name="표준 6 2 2 2 7 5" xfId="8576"/>
    <cellStyle name="표준 6 2 2 2 7 6" xfId="12447"/>
    <cellStyle name="표준 6 2 2 2 7 7" xfId="16318"/>
    <cellStyle name="표준 6 2 2 2 7 8" xfId="20189"/>
    <cellStyle name="표준 6 2 2 2 7 9" xfId="24060"/>
    <cellStyle name="표준 6 2 2 2 8" xfId="1027"/>
    <cellStyle name="표준 6 2 2 2 8 10" xfId="32286"/>
    <cellStyle name="표준 6 2 2 2 8 11" xfId="36157"/>
    <cellStyle name="표준 6 2 2 2 8 12" xfId="40269"/>
    <cellStyle name="표준 6 2 2 2 8 13" xfId="44140"/>
    <cellStyle name="표준 6 2 2 2 8 14" xfId="48011"/>
    <cellStyle name="표준 6 2 2 2 8 15" xfId="51882"/>
    <cellStyle name="표준 6 2 2 2 8 2" xfId="2966"/>
    <cellStyle name="표준 6 2 2 2 8 2 10" xfId="38093"/>
    <cellStyle name="표준 6 2 2 2 8 2 11" xfId="42205"/>
    <cellStyle name="표준 6 2 2 2 8 2 12" xfId="46076"/>
    <cellStyle name="표준 6 2 2 2 8 2 13" xfId="49947"/>
    <cellStyle name="표준 6 2 2 2 8 2 14" xfId="53818"/>
    <cellStyle name="표준 6 2 2 2 8 2 2" xfId="7125"/>
    <cellStyle name="표준 6 2 2 2 8 2 3" xfId="10996"/>
    <cellStyle name="표준 6 2 2 2 8 2 4" xfId="14867"/>
    <cellStyle name="표준 6 2 2 2 8 2 5" xfId="18738"/>
    <cellStyle name="표준 6 2 2 2 8 2 6" xfId="22609"/>
    <cellStyle name="표준 6 2 2 2 8 2 7" xfId="26480"/>
    <cellStyle name="표준 6 2 2 2 8 2 8" xfId="30351"/>
    <cellStyle name="표준 6 2 2 2 8 2 9" xfId="34222"/>
    <cellStyle name="표준 6 2 2 2 8 3" xfId="5189"/>
    <cellStyle name="표준 6 2 2 2 8 4" xfId="9060"/>
    <cellStyle name="표준 6 2 2 2 8 5" xfId="12931"/>
    <cellStyle name="표준 6 2 2 2 8 6" xfId="16802"/>
    <cellStyle name="표준 6 2 2 2 8 7" xfId="20673"/>
    <cellStyle name="표준 6 2 2 2 8 8" xfId="24544"/>
    <cellStyle name="표준 6 2 2 2 8 9" xfId="28415"/>
    <cellStyle name="표준 6 2 2 2 9" xfId="1998"/>
    <cellStyle name="표준 6 2 2 2 9 10" xfId="37125"/>
    <cellStyle name="표준 6 2 2 2 9 11" xfId="41237"/>
    <cellStyle name="표준 6 2 2 2 9 12" xfId="45108"/>
    <cellStyle name="표준 6 2 2 2 9 13" xfId="48979"/>
    <cellStyle name="표준 6 2 2 2 9 14" xfId="52850"/>
    <cellStyle name="표준 6 2 2 2 9 2" xfId="6157"/>
    <cellStyle name="표준 6 2 2 2 9 3" xfId="10028"/>
    <cellStyle name="표준 6 2 2 2 9 4" xfId="13899"/>
    <cellStyle name="표준 6 2 2 2 9 5" xfId="17770"/>
    <cellStyle name="표준 6 2 2 2 9 6" xfId="21641"/>
    <cellStyle name="표준 6 2 2 2 9 7" xfId="25512"/>
    <cellStyle name="표준 6 2 2 2 9 8" xfId="29383"/>
    <cellStyle name="표준 6 2 2 2 9 9" xfId="33254"/>
    <cellStyle name="표준 6 2 2 20" xfId="35182"/>
    <cellStyle name="표준 6 2 2 21" xfId="39053"/>
    <cellStyle name="표준 6 2 2 22" xfId="39294"/>
    <cellStyle name="표준 6 2 2 23" xfId="43165"/>
    <cellStyle name="표준 6 2 2 24" xfId="47036"/>
    <cellStyle name="표준 6 2 2 25" xfId="50907"/>
    <cellStyle name="표준 6 2 2 3" xfId="47"/>
    <cellStyle name="표준 6 2 2 3 10" xfId="4230"/>
    <cellStyle name="표준 6 2 2 3 11" xfId="8101"/>
    <cellStyle name="표준 6 2 2 3 12" xfId="11972"/>
    <cellStyle name="표준 6 2 2 3 13" xfId="15843"/>
    <cellStyle name="표준 6 2 2 3 14" xfId="19714"/>
    <cellStyle name="표준 6 2 2 3 15" xfId="23585"/>
    <cellStyle name="표준 6 2 2 3 16" xfId="27456"/>
    <cellStyle name="표준 6 2 2 3 17" xfId="31327"/>
    <cellStyle name="표준 6 2 2 3 18" xfId="35198"/>
    <cellStyle name="표준 6 2 2 3 19" xfId="39069"/>
    <cellStyle name="표준 6 2 2 3 2" xfId="70"/>
    <cellStyle name="표준 6 2 2 3 2 10" xfId="8124"/>
    <cellStyle name="표준 6 2 2 3 2 11" xfId="11995"/>
    <cellStyle name="표준 6 2 2 3 2 12" xfId="15866"/>
    <cellStyle name="표준 6 2 2 3 2 13" xfId="19737"/>
    <cellStyle name="표준 6 2 2 3 2 14" xfId="23608"/>
    <cellStyle name="표준 6 2 2 3 2 15" xfId="27479"/>
    <cellStyle name="표준 6 2 2 3 2 16" xfId="31350"/>
    <cellStyle name="표준 6 2 2 3 2 17" xfId="35221"/>
    <cellStyle name="표준 6 2 2 3 2 18" xfId="39092"/>
    <cellStyle name="표준 6 2 2 3 2 19" xfId="39333"/>
    <cellStyle name="표준 6 2 2 3 2 2" xfId="124"/>
    <cellStyle name="표준 6 2 2 3 2 2 10" xfId="15913"/>
    <cellStyle name="표준 6 2 2 3 2 2 11" xfId="19784"/>
    <cellStyle name="표준 6 2 2 3 2 2 12" xfId="23655"/>
    <cellStyle name="표준 6 2 2 3 2 2 13" xfId="27526"/>
    <cellStyle name="표준 6 2 2 3 2 2 14" xfId="31397"/>
    <cellStyle name="표준 6 2 2 3 2 2 15" xfId="35268"/>
    <cellStyle name="표준 6 2 2 3 2 2 16" xfId="39139"/>
    <cellStyle name="표준 6 2 2 3 2 2 17" xfId="39380"/>
    <cellStyle name="표준 6 2 2 3 2 2 18" xfId="43251"/>
    <cellStyle name="표준 6 2 2 3 2 2 19" xfId="47122"/>
    <cellStyle name="표준 6 2 2 3 2 2 2" xfId="223"/>
    <cellStyle name="표준 6 2 2 3 2 2 2 10" xfId="19881"/>
    <cellStyle name="표준 6 2 2 3 2 2 2 11" xfId="23752"/>
    <cellStyle name="표준 6 2 2 3 2 2 2 12" xfId="27623"/>
    <cellStyle name="표준 6 2 2 3 2 2 2 13" xfId="31494"/>
    <cellStyle name="표준 6 2 2 3 2 2 2 14" xfId="35365"/>
    <cellStyle name="표준 6 2 2 3 2 2 2 15" xfId="39236"/>
    <cellStyle name="표준 6 2 2 3 2 2 2 16" xfId="39477"/>
    <cellStyle name="표준 6 2 2 3 2 2 2 17" xfId="43348"/>
    <cellStyle name="표준 6 2 2 3 2 2 2 18" xfId="47219"/>
    <cellStyle name="표준 6 2 2 3 2 2 2 19" xfId="51090"/>
    <cellStyle name="표준 6 2 2 3 2 2 2 2" xfId="468"/>
    <cellStyle name="표준 6 2 2 3 2 2 2 2 10" xfId="23994"/>
    <cellStyle name="표준 6 2 2 3 2 2 2 2 11" xfId="27865"/>
    <cellStyle name="표준 6 2 2 3 2 2 2 2 12" xfId="31736"/>
    <cellStyle name="표준 6 2 2 3 2 2 2 2 13" xfId="35607"/>
    <cellStyle name="표준 6 2 2 3 2 2 2 2 14" xfId="39719"/>
    <cellStyle name="표준 6 2 2 3 2 2 2 2 15" xfId="43590"/>
    <cellStyle name="표준 6 2 2 3 2 2 2 2 16" xfId="47461"/>
    <cellStyle name="표준 6 2 2 3 2 2 2 2 17" xfId="51332"/>
    <cellStyle name="표준 6 2 2 3 2 2 2 2 2" xfId="955"/>
    <cellStyle name="표준 6 2 2 3 2 2 2 2 2 10" xfId="28349"/>
    <cellStyle name="표준 6 2 2 3 2 2 2 2 2 11" xfId="32220"/>
    <cellStyle name="표준 6 2 2 3 2 2 2 2 2 12" xfId="36091"/>
    <cellStyle name="표준 6 2 2 3 2 2 2 2 2 13" xfId="40203"/>
    <cellStyle name="표준 6 2 2 3 2 2 2 2 2 14" xfId="44074"/>
    <cellStyle name="표준 6 2 2 3 2 2 2 2 2 15" xfId="47945"/>
    <cellStyle name="표준 6 2 2 3 2 2 2 2 2 16" xfId="51816"/>
    <cellStyle name="표준 6 2 2 3 2 2 2 2 2 2" xfId="1929"/>
    <cellStyle name="표준 6 2 2 3 2 2 2 2 2 2 10" xfId="33188"/>
    <cellStyle name="표준 6 2 2 3 2 2 2 2 2 2 11" xfId="37059"/>
    <cellStyle name="표준 6 2 2 3 2 2 2 2 2 2 12" xfId="41171"/>
    <cellStyle name="표준 6 2 2 3 2 2 2 2 2 2 13" xfId="45042"/>
    <cellStyle name="표준 6 2 2 3 2 2 2 2 2 2 14" xfId="48913"/>
    <cellStyle name="표준 6 2 2 3 2 2 2 2 2 2 15" xfId="52784"/>
    <cellStyle name="표준 6 2 2 3 2 2 2 2 2 2 2" xfId="3868"/>
    <cellStyle name="표준 6 2 2 3 2 2 2 2 2 2 2 10" xfId="38995"/>
    <cellStyle name="표준 6 2 2 3 2 2 2 2 2 2 2 11" xfId="43107"/>
    <cellStyle name="표준 6 2 2 3 2 2 2 2 2 2 2 12" xfId="46978"/>
    <cellStyle name="표준 6 2 2 3 2 2 2 2 2 2 2 13" xfId="50849"/>
    <cellStyle name="표준 6 2 2 3 2 2 2 2 2 2 2 14" xfId="54720"/>
    <cellStyle name="표준 6 2 2 3 2 2 2 2 2 2 2 2" xfId="8027"/>
    <cellStyle name="표준 6 2 2 3 2 2 2 2 2 2 2 3" xfId="11898"/>
    <cellStyle name="표준 6 2 2 3 2 2 2 2 2 2 2 4" xfId="15769"/>
    <cellStyle name="표준 6 2 2 3 2 2 2 2 2 2 2 5" xfId="19640"/>
    <cellStyle name="표준 6 2 2 3 2 2 2 2 2 2 2 6" xfId="23511"/>
    <cellStyle name="표준 6 2 2 3 2 2 2 2 2 2 2 7" xfId="27382"/>
    <cellStyle name="표준 6 2 2 3 2 2 2 2 2 2 2 8" xfId="31253"/>
    <cellStyle name="표준 6 2 2 3 2 2 2 2 2 2 2 9" xfId="35124"/>
    <cellStyle name="표준 6 2 2 3 2 2 2 2 2 2 3" xfId="6091"/>
    <cellStyle name="표준 6 2 2 3 2 2 2 2 2 2 4" xfId="9962"/>
    <cellStyle name="표준 6 2 2 3 2 2 2 2 2 2 5" xfId="13833"/>
    <cellStyle name="표준 6 2 2 3 2 2 2 2 2 2 6" xfId="17704"/>
    <cellStyle name="표준 6 2 2 3 2 2 2 2 2 2 7" xfId="21575"/>
    <cellStyle name="표준 6 2 2 3 2 2 2 2 2 2 8" xfId="25446"/>
    <cellStyle name="표준 6 2 2 3 2 2 2 2 2 2 9" xfId="29317"/>
    <cellStyle name="표준 6 2 2 3 2 2 2 2 2 3" xfId="2900"/>
    <cellStyle name="표준 6 2 2 3 2 2 2 2 2 3 10" xfId="38027"/>
    <cellStyle name="표준 6 2 2 3 2 2 2 2 2 3 11" xfId="42139"/>
    <cellStyle name="표준 6 2 2 3 2 2 2 2 2 3 12" xfId="46010"/>
    <cellStyle name="표준 6 2 2 3 2 2 2 2 2 3 13" xfId="49881"/>
    <cellStyle name="표준 6 2 2 3 2 2 2 2 2 3 14" xfId="53752"/>
    <cellStyle name="표준 6 2 2 3 2 2 2 2 2 3 2" xfId="7059"/>
    <cellStyle name="표준 6 2 2 3 2 2 2 2 2 3 3" xfId="10930"/>
    <cellStyle name="표준 6 2 2 3 2 2 2 2 2 3 4" xfId="14801"/>
    <cellStyle name="표준 6 2 2 3 2 2 2 2 2 3 5" xfId="18672"/>
    <cellStyle name="표준 6 2 2 3 2 2 2 2 2 3 6" xfId="22543"/>
    <cellStyle name="표준 6 2 2 3 2 2 2 2 2 3 7" xfId="26414"/>
    <cellStyle name="표준 6 2 2 3 2 2 2 2 2 3 8" xfId="30285"/>
    <cellStyle name="표준 6 2 2 3 2 2 2 2 2 3 9" xfId="34156"/>
    <cellStyle name="표준 6 2 2 3 2 2 2 2 2 4" xfId="5123"/>
    <cellStyle name="표준 6 2 2 3 2 2 2 2 2 5" xfId="8994"/>
    <cellStyle name="표준 6 2 2 3 2 2 2 2 2 6" xfId="12865"/>
    <cellStyle name="표준 6 2 2 3 2 2 2 2 2 7" xfId="16736"/>
    <cellStyle name="표준 6 2 2 3 2 2 2 2 2 8" xfId="20607"/>
    <cellStyle name="표준 6 2 2 3 2 2 2 2 2 9" xfId="24478"/>
    <cellStyle name="표준 6 2 2 3 2 2 2 2 3" xfId="1445"/>
    <cellStyle name="표준 6 2 2 3 2 2 2 2 3 10" xfId="32704"/>
    <cellStyle name="표준 6 2 2 3 2 2 2 2 3 11" xfId="36575"/>
    <cellStyle name="표준 6 2 2 3 2 2 2 2 3 12" xfId="40687"/>
    <cellStyle name="표준 6 2 2 3 2 2 2 2 3 13" xfId="44558"/>
    <cellStyle name="표준 6 2 2 3 2 2 2 2 3 14" xfId="48429"/>
    <cellStyle name="표준 6 2 2 3 2 2 2 2 3 15" xfId="52300"/>
    <cellStyle name="표준 6 2 2 3 2 2 2 2 3 2" xfId="3384"/>
    <cellStyle name="표준 6 2 2 3 2 2 2 2 3 2 10" xfId="38511"/>
    <cellStyle name="표준 6 2 2 3 2 2 2 2 3 2 11" xfId="42623"/>
    <cellStyle name="표준 6 2 2 3 2 2 2 2 3 2 12" xfId="46494"/>
    <cellStyle name="표준 6 2 2 3 2 2 2 2 3 2 13" xfId="50365"/>
    <cellStyle name="표준 6 2 2 3 2 2 2 2 3 2 14" xfId="54236"/>
    <cellStyle name="표준 6 2 2 3 2 2 2 2 3 2 2" xfId="7543"/>
    <cellStyle name="표준 6 2 2 3 2 2 2 2 3 2 3" xfId="11414"/>
    <cellStyle name="표준 6 2 2 3 2 2 2 2 3 2 4" xfId="15285"/>
    <cellStyle name="표준 6 2 2 3 2 2 2 2 3 2 5" xfId="19156"/>
    <cellStyle name="표준 6 2 2 3 2 2 2 2 3 2 6" xfId="23027"/>
    <cellStyle name="표준 6 2 2 3 2 2 2 2 3 2 7" xfId="26898"/>
    <cellStyle name="표준 6 2 2 3 2 2 2 2 3 2 8" xfId="30769"/>
    <cellStyle name="표준 6 2 2 3 2 2 2 2 3 2 9" xfId="34640"/>
    <cellStyle name="표준 6 2 2 3 2 2 2 2 3 3" xfId="5607"/>
    <cellStyle name="표준 6 2 2 3 2 2 2 2 3 4" xfId="9478"/>
    <cellStyle name="표준 6 2 2 3 2 2 2 2 3 5" xfId="13349"/>
    <cellStyle name="표준 6 2 2 3 2 2 2 2 3 6" xfId="17220"/>
    <cellStyle name="표준 6 2 2 3 2 2 2 2 3 7" xfId="21091"/>
    <cellStyle name="표준 6 2 2 3 2 2 2 2 3 8" xfId="24962"/>
    <cellStyle name="표준 6 2 2 3 2 2 2 2 3 9" xfId="28833"/>
    <cellStyle name="표준 6 2 2 3 2 2 2 2 4" xfId="2416"/>
    <cellStyle name="표준 6 2 2 3 2 2 2 2 4 10" xfId="37543"/>
    <cellStyle name="표준 6 2 2 3 2 2 2 2 4 11" xfId="41655"/>
    <cellStyle name="표준 6 2 2 3 2 2 2 2 4 12" xfId="45526"/>
    <cellStyle name="표준 6 2 2 3 2 2 2 2 4 13" xfId="49397"/>
    <cellStyle name="표준 6 2 2 3 2 2 2 2 4 14" xfId="53268"/>
    <cellStyle name="표준 6 2 2 3 2 2 2 2 4 2" xfId="6575"/>
    <cellStyle name="표준 6 2 2 3 2 2 2 2 4 3" xfId="10446"/>
    <cellStyle name="표준 6 2 2 3 2 2 2 2 4 4" xfId="14317"/>
    <cellStyle name="표준 6 2 2 3 2 2 2 2 4 5" xfId="18188"/>
    <cellStyle name="표준 6 2 2 3 2 2 2 2 4 6" xfId="22059"/>
    <cellStyle name="표준 6 2 2 3 2 2 2 2 4 7" xfId="25930"/>
    <cellStyle name="표준 6 2 2 3 2 2 2 2 4 8" xfId="29801"/>
    <cellStyle name="표준 6 2 2 3 2 2 2 2 4 9" xfId="33672"/>
    <cellStyle name="표준 6 2 2 3 2 2 2 2 5" xfId="4639"/>
    <cellStyle name="표준 6 2 2 3 2 2 2 2 6" xfId="8510"/>
    <cellStyle name="표준 6 2 2 3 2 2 2 2 7" xfId="12381"/>
    <cellStyle name="표준 6 2 2 3 2 2 2 2 8" xfId="16252"/>
    <cellStyle name="표준 6 2 2 3 2 2 2 2 9" xfId="20123"/>
    <cellStyle name="표준 6 2 2 3 2 2 2 3" xfId="713"/>
    <cellStyle name="표준 6 2 2 3 2 2 2 3 10" xfId="28107"/>
    <cellStyle name="표준 6 2 2 3 2 2 2 3 11" xfId="31978"/>
    <cellStyle name="표준 6 2 2 3 2 2 2 3 12" xfId="35849"/>
    <cellStyle name="표준 6 2 2 3 2 2 2 3 13" xfId="39961"/>
    <cellStyle name="표준 6 2 2 3 2 2 2 3 14" xfId="43832"/>
    <cellStyle name="표준 6 2 2 3 2 2 2 3 15" xfId="47703"/>
    <cellStyle name="표준 6 2 2 3 2 2 2 3 16" xfId="51574"/>
    <cellStyle name="표준 6 2 2 3 2 2 2 3 2" xfId="1687"/>
    <cellStyle name="표준 6 2 2 3 2 2 2 3 2 10" xfId="32946"/>
    <cellStyle name="표준 6 2 2 3 2 2 2 3 2 11" xfId="36817"/>
    <cellStyle name="표준 6 2 2 3 2 2 2 3 2 12" xfId="40929"/>
    <cellStyle name="표준 6 2 2 3 2 2 2 3 2 13" xfId="44800"/>
    <cellStyle name="표준 6 2 2 3 2 2 2 3 2 14" xfId="48671"/>
    <cellStyle name="표준 6 2 2 3 2 2 2 3 2 15" xfId="52542"/>
    <cellStyle name="표준 6 2 2 3 2 2 2 3 2 2" xfId="3626"/>
    <cellStyle name="표준 6 2 2 3 2 2 2 3 2 2 10" xfId="38753"/>
    <cellStyle name="표준 6 2 2 3 2 2 2 3 2 2 11" xfId="42865"/>
    <cellStyle name="표준 6 2 2 3 2 2 2 3 2 2 12" xfId="46736"/>
    <cellStyle name="표준 6 2 2 3 2 2 2 3 2 2 13" xfId="50607"/>
    <cellStyle name="표준 6 2 2 3 2 2 2 3 2 2 14" xfId="54478"/>
    <cellStyle name="표준 6 2 2 3 2 2 2 3 2 2 2" xfId="7785"/>
    <cellStyle name="표준 6 2 2 3 2 2 2 3 2 2 3" xfId="11656"/>
    <cellStyle name="표준 6 2 2 3 2 2 2 3 2 2 4" xfId="15527"/>
    <cellStyle name="표준 6 2 2 3 2 2 2 3 2 2 5" xfId="19398"/>
    <cellStyle name="표준 6 2 2 3 2 2 2 3 2 2 6" xfId="23269"/>
    <cellStyle name="표준 6 2 2 3 2 2 2 3 2 2 7" xfId="27140"/>
    <cellStyle name="표준 6 2 2 3 2 2 2 3 2 2 8" xfId="31011"/>
    <cellStyle name="표준 6 2 2 3 2 2 2 3 2 2 9" xfId="34882"/>
    <cellStyle name="표준 6 2 2 3 2 2 2 3 2 3" xfId="5849"/>
    <cellStyle name="표준 6 2 2 3 2 2 2 3 2 4" xfId="9720"/>
    <cellStyle name="표준 6 2 2 3 2 2 2 3 2 5" xfId="13591"/>
    <cellStyle name="표준 6 2 2 3 2 2 2 3 2 6" xfId="17462"/>
    <cellStyle name="표준 6 2 2 3 2 2 2 3 2 7" xfId="21333"/>
    <cellStyle name="표준 6 2 2 3 2 2 2 3 2 8" xfId="25204"/>
    <cellStyle name="표준 6 2 2 3 2 2 2 3 2 9" xfId="29075"/>
    <cellStyle name="표준 6 2 2 3 2 2 2 3 3" xfId="2658"/>
    <cellStyle name="표준 6 2 2 3 2 2 2 3 3 10" xfId="37785"/>
    <cellStyle name="표준 6 2 2 3 2 2 2 3 3 11" xfId="41897"/>
    <cellStyle name="표준 6 2 2 3 2 2 2 3 3 12" xfId="45768"/>
    <cellStyle name="표준 6 2 2 3 2 2 2 3 3 13" xfId="49639"/>
    <cellStyle name="표준 6 2 2 3 2 2 2 3 3 14" xfId="53510"/>
    <cellStyle name="표준 6 2 2 3 2 2 2 3 3 2" xfId="6817"/>
    <cellStyle name="표준 6 2 2 3 2 2 2 3 3 3" xfId="10688"/>
    <cellStyle name="표준 6 2 2 3 2 2 2 3 3 4" xfId="14559"/>
    <cellStyle name="표준 6 2 2 3 2 2 2 3 3 5" xfId="18430"/>
    <cellStyle name="표준 6 2 2 3 2 2 2 3 3 6" xfId="22301"/>
    <cellStyle name="표준 6 2 2 3 2 2 2 3 3 7" xfId="26172"/>
    <cellStyle name="표준 6 2 2 3 2 2 2 3 3 8" xfId="30043"/>
    <cellStyle name="표준 6 2 2 3 2 2 2 3 3 9" xfId="33914"/>
    <cellStyle name="표준 6 2 2 3 2 2 2 3 4" xfId="4881"/>
    <cellStyle name="표준 6 2 2 3 2 2 2 3 5" xfId="8752"/>
    <cellStyle name="표준 6 2 2 3 2 2 2 3 6" xfId="12623"/>
    <cellStyle name="표준 6 2 2 3 2 2 2 3 7" xfId="16494"/>
    <cellStyle name="표준 6 2 2 3 2 2 2 3 8" xfId="20365"/>
    <cellStyle name="표준 6 2 2 3 2 2 2 3 9" xfId="24236"/>
    <cellStyle name="표준 6 2 2 3 2 2 2 4" xfId="1203"/>
    <cellStyle name="표준 6 2 2 3 2 2 2 4 10" xfId="32462"/>
    <cellStyle name="표준 6 2 2 3 2 2 2 4 11" xfId="36333"/>
    <cellStyle name="표준 6 2 2 3 2 2 2 4 12" xfId="40445"/>
    <cellStyle name="표준 6 2 2 3 2 2 2 4 13" xfId="44316"/>
    <cellStyle name="표준 6 2 2 3 2 2 2 4 14" xfId="48187"/>
    <cellStyle name="표준 6 2 2 3 2 2 2 4 15" xfId="52058"/>
    <cellStyle name="표준 6 2 2 3 2 2 2 4 2" xfId="3142"/>
    <cellStyle name="표준 6 2 2 3 2 2 2 4 2 10" xfId="38269"/>
    <cellStyle name="표준 6 2 2 3 2 2 2 4 2 11" xfId="42381"/>
    <cellStyle name="표준 6 2 2 3 2 2 2 4 2 12" xfId="46252"/>
    <cellStyle name="표준 6 2 2 3 2 2 2 4 2 13" xfId="50123"/>
    <cellStyle name="표준 6 2 2 3 2 2 2 4 2 14" xfId="53994"/>
    <cellStyle name="표준 6 2 2 3 2 2 2 4 2 2" xfId="7301"/>
    <cellStyle name="표준 6 2 2 3 2 2 2 4 2 3" xfId="11172"/>
    <cellStyle name="표준 6 2 2 3 2 2 2 4 2 4" xfId="15043"/>
    <cellStyle name="표준 6 2 2 3 2 2 2 4 2 5" xfId="18914"/>
    <cellStyle name="표준 6 2 2 3 2 2 2 4 2 6" xfId="22785"/>
    <cellStyle name="표준 6 2 2 3 2 2 2 4 2 7" xfId="26656"/>
    <cellStyle name="표준 6 2 2 3 2 2 2 4 2 8" xfId="30527"/>
    <cellStyle name="표준 6 2 2 3 2 2 2 4 2 9" xfId="34398"/>
    <cellStyle name="표준 6 2 2 3 2 2 2 4 3" xfId="5365"/>
    <cellStyle name="표준 6 2 2 3 2 2 2 4 4" xfId="9236"/>
    <cellStyle name="표준 6 2 2 3 2 2 2 4 5" xfId="13107"/>
    <cellStyle name="표준 6 2 2 3 2 2 2 4 6" xfId="16978"/>
    <cellStyle name="표준 6 2 2 3 2 2 2 4 7" xfId="20849"/>
    <cellStyle name="표준 6 2 2 3 2 2 2 4 8" xfId="24720"/>
    <cellStyle name="표준 6 2 2 3 2 2 2 4 9" xfId="28591"/>
    <cellStyle name="표준 6 2 2 3 2 2 2 5" xfId="2174"/>
    <cellStyle name="표준 6 2 2 3 2 2 2 5 10" xfId="37301"/>
    <cellStyle name="표준 6 2 2 3 2 2 2 5 11" xfId="41413"/>
    <cellStyle name="표준 6 2 2 3 2 2 2 5 12" xfId="45284"/>
    <cellStyle name="표준 6 2 2 3 2 2 2 5 13" xfId="49155"/>
    <cellStyle name="표준 6 2 2 3 2 2 2 5 14" xfId="53026"/>
    <cellStyle name="표준 6 2 2 3 2 2 2 5 2" xfId="6333"/>
    <cellStyle name="표준 6 2 2 3 2 2 2 5 3" xfId="10204"/>
    <cellStyle name="표준 6 2 2 3 2 2 2 5 4" xfId="14075"/>
    <cellStyle name="표준 6 2 2 3 2 2 2 5 5" xfId="17946"/>
    <cellStyle name="표준 6 2 2 3 2 2 2 5 6" xfId="21817"/>
    <cellStyle name="표준 6 2 2 3 2 2 2 5 7" xfId="25688"/>
    <cellStyle name="표준 6 2 2 3 2 2 2 5 8" xfId="29559"/>
    <cellStyle name="표준 6 2 2 3 2 2 2 5 9" xfId="33430"/>
    <cellStyle name="표준 6 2 2 3 2 2 2 6" xfId="4397"/>
    <cellStyle name="표준 6 2 2 3 2 2 2 7" xfId="8268"/>
    <cellStyle name="표준 6 2 2 3 2 2 2 8" xfId="12139"/>
    <cellStyle name="표준 6 2 2 3 2 2 2 9" xfId="16010"/>
    <cellStyle name="표준 6 2 2 3 2 2 20" xfId="50993"/>
    <cellStyle name="표준 6 2 2 3 2 2 3" xfId="371"/>
    <cellStyle name="표준 6 2 2 3 2 2 3 10" xfId="23897"/>
    <cellStyle name="표준 6 2 2 3 2 2 3 11" xfId="27768"/>
    <cellStyle name="표준 6 2 2 3 2 2 3 12" xfId="31639"/>
    <cellStyle name="표준 6 2 2 3 2 2 3 13" xfId="35510"/>
    <cellStyle name="표준 6 2 2 3 2 2 3 14" xfId="39622"/>
    <cellStyle name="표준 6 2 2 3 2 2 3 15" xfId="43493"/>
    <cellStyle name="표준 6 2 2 3 2 2 3 16" xfId="47364"/>
    <cellStyle name="표준 6 2 2 3 2 2 3 17" xfId="51235"/>
    <cellStyle name="표준 6 2 2 3 2 2 3 2" xfId="858"/>
    <cellStyle name="표준 6 2 2 3 2 2 3 2 10" xfId="28252"/>
    <cellStyle name="표준 6 2 2 3 2 2 3 2 11" xfId="32123"/>
    <cellStyle name="표준 6 2 2 3 2 2 3 2 12" xfId="35994"/>
    <cellStyle name="표준 6 2 2 3 2 2 3 2 13" xfId="40106"/>
    <cellStyle name="표준 6 2 2 3 2 2 3 2 14" xfId="43977"/>
    <cellStyle name="표준 6 2 2 3 2 2 3 2 15" xfId="47848"/>
    <cellStyle name="표준 6 2 2 3 2 2 3 2 16" xfId="51719"/>
    <cellStyle name="표준 6 2 2 3 2 2 3 2 2" xfId="1832"/>
    <cellStyle name="표준 6 2 2 3 2 2 3 2 2 10" xfId="33091"/>
    <cellStyle name="표준 6 2 2 3 2 2 3 2 2 11" xfId="36962"/>
    <cellStyle name="표준 6 2 2 3 2 2 3 2 2 12" xfId="41074"/>
    <cellStyle name="표준 6 2 2 3 2 2 3 2 2 13" xfId="44945"/>
    <cellStyle name="표준 6 2 2 3 2 2 3 2 2 14" xfId="48816"/>
    <cellStyle name="표준 6 2 2 3 2 2 3 2 2 15" xfId="52687"/>
    <cellStyle name="표준 6 2 2 3 2 2 3 2 2 2" xfId="3771"/>
    <cellStyle name="표준 6 2 2 3 2 2 3 2 2 2 10" xfId="38898"/>
    <cellStyle name="표준 6 2 2 3 2 2 3 2 2 2 11" xfId="43010"/>
    <cellStyle name="표준 6 2 2 3 2 2 3 2 2 2 12" xfId="46881"/>
    <cellStyle name="표준 6 2 2 3 2 2 3 2 2 2 13" xfId="50752"/>
    <cellStyle name="표준 6 2 2 3 2 2 3 2 2 2 14" xfId="54623"/>
    <cellStyle name="표준 6 2 2 3 2 2 3 2 2 2 2" xfId="7930"/>
    <cellStyle name="표준 6 2 2 3 2 2 3 2 2 2 3" xfId="11801"/>
    <cellStyle name="표준 6 2 2 3 2 2 3 2 2 2 4" xfId="15672"/>
    <cellStyle name="표준 6 2 2 3 2 2 3 2 2 2 5" xfId="19543"/>
    <cellStyle name="표준 6 2 2 3 2 2 3 2 2 2 6" xfId="23414"/>
    <cellStyle name="표준 6 2 2 3 2 2 3 2 2 2 7" xfId="27285"/>
    <cellStyle name="표준 6 2 2 3 2 2 3 2 2 2 8" xfId="31156"/>
    <cellStyle name="표준 6 2 2 3 2 2 3 2 2 2 9" xfId="35027"/>
    <cellStyle name="표준 6 2 2 3 2 2 3 2 2 3" xfId="5994"/>
    <cellStyle name="표준 6 2 2 3 2 2 3 2 2 4" xfId="9865"/>
    <cellStyle name="표준 6 2 2 3 2 2 3 2 2 5" xfId="13736"/>
    <cellStyle name="표준 6 2 2 3 2 2 3 2 2 6" xfId="17607"/>
    <cellStyle name="표준 6 2 2 3 2 2 3 2 2 7" xfId="21478"/>
    <cellStyle name="표준 6 2 2 3 2 2 3 2 2 8" xfId="25349"/>
    <cellStyle name="표준 6 2 2 3 2 2 3 2 2 9" xfId="29220"/>
    <cellStyle name="표준 6 2 2 3 2 2 3 2 3" xfId="2803"/>
    <cellStyle name="표준 6 2 2 3 2 2 3 2 3 10" xfId="37930"/>
    <cellStyle name="표준 6 2 2 3 2 2 3 2 3 11" xfId="42042"/>
    <cellStyle name="표준 6 2 2 3 2 2 3 2 3 12" xfId="45913"/>
    <cellStyle name="표준 6 2 2 3 2 2 3 2 3 13" xfId="49784"/>
    <cellStyle name="표준 6 2 2 3 2 2 3 2 3 14" xfId="53655"/>
    <cellStyle name="표준 6 2 2 3 2 2 3 2 3 2" xfId="6962"/>
    <cellStyle name="표준 6 2 2 3 2 2 3 2 3 3" xfId="10833"/>
    <cellStyle name="표준 6 2 2 3 2 2 3 2 3 4" xfId="14704"/>
    <cellStyle name="표준 6 2 2 3 2 2 3 2 3 5" xfId="18575"/>
    <cellStyle name="표준 6 2 2 3 2 2 3 2 3 6" xfId="22446"/>
    <cellStyle name="표준 6 2 2 3 2 2 3 2 3 7" xfId="26317"/>
    <cellStyle name="표준 6 2 2 3 2 2 3 2 3 8" xfId="30188"/>
    <cellStyle name="표준 6 2 2 3 2 2 3 2 3 9" xfId="34059"/>
    <cellStyle name="표준 6 2 2 3 2 2 3 2 4" xfId="5026"/>
    <cellStyle name="표준 6 2 2 3 2 2 3 2 5" xfId="8897"/>
    <cellStyle name="표준 6 2 2 3 2 2 3 2 6" xfId="12768"/>
    <cellStyle name="표준 6 2 2 3 2 2 3 2 7" xfId="16639"/>
    <cellStyle name="표준 6 2 2 3 2 2 3 2 8" xfId="20510"/>
    <cellStyle name="표준 6 2 2 3 2 2 3 2 9" xfId="24381"/>
    <cellStyle name="표준 6 2 2 3 2 2 3 3" xfId="1348"/>
    <cellStyle name="표준 6 2 2 3 2 2 3 3 10" xfId="32607"/>
    <cellStyle name="표준 6 2 2 3 2 2 3 3 11" xfId="36478"/>
    <cellStyle name="표준 6 2 2 3 2 2 3 3 12" xfId="40590"/>
    <cellStyle name="표준 6 2 2 3 2 2 3 3 13" xfId="44461"/>
    <cellStyle name="표준 6 2 2 3 2 2 3 3 14" xfId="48332"/>
    <cellStyle name="표준 6 2 2 3 2 2 3 3 15" xfId="52203"/>
    <cellStyle name="표준 6 2 2 3 2 2 3 3 2" xfId="3287"/>
    <cellStyle name="표준 6 2 2 3 2 2 3 3 2 10" xfId="38414"/>
    <cellStyle name="표준 6 2 2 3 2 2 3 3 2 11" xfId="42526"/>
    <cellStyle name="표준 6 2 2 3 2 2 3 3 2 12" xfId="46397"/>
    <cellStyle name="표준 6 2 2 3 2 2 3 3 2 13" xfId="50268"/>
    <cellStyle name="표준 6 2 2 3 2 2 3 3 2 14" xfId="54139"/>
    <cellStyle name="표준 6 2 2 3 2 2 3 3 2 2" xfId="7446"/>
    <cellStyle name="표준 6 2 2 3 2 2 3 3 2 3" xfId="11317"/>
    <cellStyle name="표준 6 2 2 3 2 2 3 3 2 4" xfId="15188"/>
    <cellStyle name="표준 6 2 2 3 2 2 3 3 2 5" xfId="19059"/>
    <cellStyle name="표준 6 2 2 3 2 2 3 3 2 6" xfId="22930"/>
    <cellStyle name="표준 6 2 2 3 2 2 3 3 2 7" xfId="26801"/>
    <cellStyle name="표준 6 2 2 3 2 2 3 3 2 8" xfId="30672"/>
    <cellStyle name="표준 6 2 2 3 2 2 3 3 2 9" xfId="34543"/>
    <cellStyle name="표준 6 2 2 3 2 2 3 3 3" xfId="5510"/>
    <cellStyle name="표준 6 2 2 3 2 2 3 3 4" xfId="9381"/>
    <cellStyle name="표준 6 2 2 3 2 2 3 3 5" xfId="13252"/>
    <cellStyle name="표준 6 2 2 3 2 2 3 3 6" xfId="17123"/>
    <cellStyle name="표준 6 2 2 3 2 2 3 3 7" xfId="20994"/>
    <cellStyle name="표준 6 2 2 3 2 2 3 3 8" xfId="24865"/>
    <cellStyle name="표준 6 2 2 3 2 2 3 3 9" xfId="28736"/>
    <cellStyle name="표준 6 2 2 3 2 2 3 4" xfId="2319"/>
    <cellStyle name="표준 6 2 2 3 2 2 3 4 10" xfId="37446"/>
    <cellStyle name="표준 6 2 2 3 2 2 3 4 11" xfId="41558"/>
    <cellStyle name="표준 6 2 2 3 2 2 3 4 12" xfId="45429"/>
    <cellStyle name="표준 6 2 2 3 2 2 3 4 13" xfId="49300"/>
    <cellStyle name="표준 6 2 2 3 2 2 3 4 14" xfId="53171"/>
    <cellStyle name="표준 6 2 2 3 2 2 3 4 2" xfId="6478"/>
    <cellStyle name="표준 6 2 2 3 2 2 3 4 3" xfId="10349"/>
    <cellStyle name="표준 6 2 2 3 2 2 3 4 4" xfId="14220"/>
    <cellStyle name="표준 6 2 2 3 2 2 3 4 5" xfId="18091"/>
    <cellStyle name="표준 6 2 2 3 2 2 3 4 6" xfId="21962"/>
    <cellStyle name="표준 6 2 2 3 2 2 3 4 7" xfId="25833"/>
    <cellStyle name="표준 6 2 2 3 2 2 3 4 8" xfId="29704"/>
    <cellStyle name="표준 6 2 2 3 2 2 3 4 9" xfId="33575"/>
    <cellStyle name="표준 6 2 2 3 2 2 3 5" xfId="4542"/>
    <cellStyle name="표준 6 2 2 3 2 2 3 6" xfId="8413"/>
    <cellStyle name="표준 6 2 2 3 2 2 3 7" xfId="12284"/>
    <cellStyle name="표준 6 2 2 3 2 2 3 8" xfId="16155"/>
    <cellStyle name="표준 6 2 2 3 2 2 3 9" xfId="20026"/>
    <cellStyle name="표준 6 2 2 3 2 2 4" xfId="616"/>
    <cellStyle name="표준 6 2 2 3 2 2 4 10" xfId="28010"/>
    <cellStyle name="표준 6 2 2 3 2 2 4 11" xfId="31881"/>
    <cellStyle name="표준 6 2 2 3 2 2 4 12" xfId="35752"/>
    <cellStyle name="표준 6 2 2 3 2 2 4 13" xfId="39864"/>
    <cellStyle name="표준 6 2 2 3 2 2 4 14" xfId="43735"/>
    <cellStyle name="표준 6 2 2 3 2 2 4 15" xfId="47606"/>
    <cellStyle name="표준 6 2 2 3 2 2 4 16" xfId="51477"/>
    <cellStyle name="표준 6 2 2 3 2 2 4 2" xfId="1590"/>
    <cellStyle name="표준 6 2 2 3 2 2 4 2 10" xfId="32849"/>
    <cellStyle name="표준 6 2 2 3 2 2 4 2 11" xfId="36720"/>
    <cellStyle name="표준 6 2 2 3 2 2 4 2 12" xfId="40832"/>
    <cellStyle name="표준 6 2 2 3 2 2 4 2 13" xfId="44703"/>
    <cellStyle name="표준 6 2 2 3 2 2 4 2 14" xfId="48574"/>
    <cellStyle name="표준 6 2 2 3 2 2 4 2 15" xfId="52445"/>
    <cellStyle name="표준 6 2 2 3 2 2 4 2 2" xfId="3529"/>
    <cellStyle name="표준 6 2 2 3 2 2 4 2 2 10" xfId="38656"/>
    <cellStyle name="표준 6 2 2 3 2 2 4 2 2 11" xfId="42768"/>
    <cellStyle name="표준 6 2 2 3 2 2 4 2 2 12" xfId="46639"/>
    <cellStyle name="표준 6 2 2 3 2 2 4 2 2 13" xfId="50510"/>
    <cellStyle name="표준 6 2 2 3 2 2 4 2 2 14" xfId="54381"/>
    <cellStyle name="표준 6 2 2 3 2 2 4 2 2 2" xfId="7688"/>
    <cellStyle name="표준 6 2 2 3 2 2 4 2 2 3" xfId="11559"/>
    <cellStyle name="표준 6 2 2 3 2 2 4 2 2 4" xfId="15430"/>
    <cellStyle name="표준 6 2 2 3 2 2 4 2 2 5" xfId="19301"/>
    <cellStyle name="표준 6 2 2 3 2 2 4 2 2 6" xfId="23172"/>
    <cellStyle name="표준 6 2 2 3 2 2 4 2 2 7" xfId="27043"/>
    <cellStyle name="표준 6 2 2 3 2 2 4 2 2 8" xfId="30914"/>
    <cellStyle name="표준 6 2 2 3 2 2 4 2 2 9" xfId="34785"/>
    <cellStyle name="표준 6 2 2 3 2 2 4 2 3" xfId="5752"/>
    <cellStyle name="표준 6 2 2 3 2 2 4 2 4" xfId="9623"/>
    <cellStyle name="표준 6 2 2 3 2 2 4 2 5" xfId="13494"/>
    <cellStyle name="표준 6 2 2 3 2 2 4 2 6" xfId="17365"/>
    <cellStyle name="표준 6 2 2 3 2 2 4 2 7" xfId="21236"/>
    <cellStyle name="표준 6 2 2 3 2 2 4 2 8" xfId="25107"/>
    <cellStyle name="표준 6 2 2 3 2 2 4 2 9" xfId="28978"/>
    <cellStyle name="표준 6 2 2 3 2 2 4 3" xfId="2561"/>
    <cellStyle name="표준 6 2 2 3 2 2 4 3 10" xfId="37688"/>
    <cellStyle name="표준 6 2 2 3 2 2 4 3 11" xfId="41800"/>
    <cellStyle name="표준 6 2 2 3 2 2 4 3 12" xfId="45671"/>
    <cellStyle name="표준 6 2 2 3 2 2 4 3 13" xfId="49542"/>
    <cellStyle name="표준 6 2 2 3 2 2 4 3 14" xfId="53413"/>
    <cellStyle name="표준 6 2 2 3 2 2 4 3 2" xfId="6720"/>
    <cellStyle name="표준 6 2 2 3 2 2 4 3 3" xfId="10591"/>
    <cellStyle name="표준 6 2 2 3 2 2 4 3 4" xfId="14462"/>
    <cellStyle name="표준 6 2 2 3 2 2 4 3 5" xfId="18333"/>
    <cellStyle name="표준 6 2 2 3 2 2 4 3 6" xfId="22204"/>
    <cellStyle name="표준 6 2 2 3 2 2 4 3 7" xfId="26075"/>
    <cellStyle name="표준 6 2 2 3 2 2 4 3 8" xfId="29946"/>
    <cellStyle name="표준 6 2 2 3 2 2 4 3 9" xfId="33817"/>
    <cellStyle name="표준 6 2 2 3 2 2 4 4" xfId="4784"/>
    <cellStyle name="표준 6 2 2 3 2 2 4 5" xfId="8655"/>
    <cellStyle name="표준 6 2 2 3 2 2 4 6" xfId="12526"/>
    <cellStyle name="표준 6 2 2 3 2 2 4 7" xfId="16397"/>
    <cellStyle name="표준 6 2 2 3 2 2 4 8" xfId="20268"/>
    <cellStyle name="표준 6 2 2 3 2 2 4 9" xfId="24139"/>
    <cellStyle name="표준 6 2 2 3 2 2 5" xfId="1106"/>
    <cellStyle name="표준 6 2 2 3 2 2 5 10" xfId="32365"/>
    <cellStyle name="표준 6 2 2 3 2 2 5 11" xfId="36236"/>
    <cellStyle name="표준 6 2 2 3 2 2 5 12" xfId="40348"/>
    <cellStyle name="표준 6 2 2 3 2 2 5 13" xfId="44219"/>
    <cellStyle name="표준 6 2 2 3 2 2 5 14" xfId="48090"/>
    <cellStyle name="표준 6 2 2 3 2 2 5 15" xfId="51961"/>
    <cellStyle name="표준 6 2 2 3 2 2 5 2" xfId="3045"/>
    <cellStyle name="표준 6 2 2 3 2 2 5 2 10" xfId="38172"/>
    <cellStyle name="표준 6 2 2 3 2 2 5 2 11" xfId="42284"/>
    <cellStyle name="표준 6 2 2 3 2 2 5 2 12" xfId="46155"/>
    <cellStyle name="표준 6 2 2 3 2 2 5 2 13" xfId="50026"/>
    <cellStyle name="표준 6 2 2 3 2 2 5 2 14" xfId="53897"/>
    <cellStyle name="표준 6 2 2 3 2 2 5 2 2" xfId="7204"/>
    <cellStyle name="표준 6 2 2 3 2 2 5 2 3" xfId="11075"/>
    <cellStyle name="표준 6 2 2 3 2 2 5 2 4" xfId="14946"/>
    <cellStyle name="표준 6 2 2 3 2 2 5 2 5" xfId="18817"/>
    <cellStyle name="표준 6 2 2 3 2 2 5 2 6" xfId="22688"/>
    <cellStyle name="표준 6 2 2 3 2 2 5 2 7" xfId="26559"/>
    <cellStyle name="표준 6 2 2 3 2 2 5 2 8" xfId="30430"/>
    <cellStyle name="표준 6 2 2 3 2 2 5 2 9" xfId="34301"/>
    <cellStyle name="표준 6 2 2 3 2 2 5 3" xfId="5268"/>
    <cellStyle name="표준 6 2 2 3 2 2 5 4" xfId="9139"/>
    <cellStyle name="표준 6 2 2 3 2 2 5 5" xfId="13010"/>
    <cellStyle name="표준 6 2 2 3 2 2 5 6" xfId="16881"/>
    <cellStyle name="표준 6 2 2 3 2 2 5 7" xfId="20752"/>
    <cellStyle name="표준 6 2 2 3 2 2 5 8" xfId="24623"/>
    <cellStyle name="표준 6 2 2 3 2 2 5 9" xfId="28494"/>
    <cellStyle name="표준 6 2 2 3 2 2 6" xfId="2077"/>
    <cellStyle name="표준 6 2 2 3 2 2 6 10" xfId="37204"/>
    <cellStyle name="표준 6 2 2 3 2 2 6 11" xfId="41316"/>
    <cellStyle name="표준 6 2 2 3 2 2 6 12" xfId="45187"/>
    <cellStyle name="표준 6 2 2 3 2 2 6 13" xfId="49058"/>
    <cellStyle name="표준 6 2 2 3 2 2 6 14" xfId="52929"/>
    <cellStyle name="표준 6 2 2 3 2 2 6 2" xfId="6236"/>
    <cellStyle name="표준 6 2 2 3 2 2 6 3" xfId="10107"/>
    <cellStyle name="표준 6 2 2 3 2 2 6 4" xfId="13978"/>
    <cellStyle name="표준 6 2 2 3 2 2 6 5" xfId="17849"/>
    <cellStyle name="표준 6 2 2 3 2 2 6 6" xfId="21720"/>
    <cellStyle name="표준 6 2 2 3 2 2 6 7" xfId="25591"/>
    <cellStyle name="표준 6 2 2 3 2 2 6 8" xfId="29462"/>
    <cellStyle name="표준 6 2 2 3 2 2 6 9" xfId="33333"/>
    <cellStyle name="표준 6 2 2 3 2 2 7" xfId="4300"/>
    <cellStyle name="표준 6 2 2 3 2 2 8" xfId="8171"/>
    <cellStyle name="표준 6 2 2 3 2 2 9" xfId="12042"/>
    <cellStyle name="표준 6 2 2 3 2 20" xfId="43204"/>
    <cellStyle name="표준 6 2 2 3 2 21" xfId="47075"/>
    <cellStyle name="표준 6 2 2 3 2 22" xfId="50946"/>
    <cellStyle name="표준 6 2 2 3 2 3" xfId="176"/>
    <cellStyle name="표준 6 2 2 3 2 3 10" xfId="19834"/>
    <cellStyle name="표준 6 2 2 3 2 3 11" xfId="23705"/>
    <cellStyle name="표준 6 2 2 3 2 3 12" xfId="27576"/>
    <cellStyle name="표준 6 2 2 3 2 3 13" xfId="31447"/>
    <cellStyle name="표준 6 2 2 3 2 3 14" xfId="35318"/>
    <cellStyle name="표준 6 2 2 3 2 3 15" xfId="39189"/>
    <cellStyle name="표준 6 2 2 3 2 3 16" xfId="39430"/>
    <cellStyle name="표준 6 2 2 3 2 3 17" xfId="43301"/>
    <cellStyle name="표준 6 2 2 3 2 3 18" xfId="47172"/>
    <cellStyle name="표준 6 2 2 3 2 3 19" xfId="51043"/>
    <cellStyle name="표준 6 2 2 3 2 3 2" xfId="421"/>
    <cellStyle name="표준 6 2 2 3 2 3 2 10" xfId="23947"/>
    <cellStyle name="표준 6 2 2 3 2 3 2 11" xfId="27818"/>
    <cellStyle name="표준 6 2 2 3 2 3 2 12" xfId="31689"/>
    <cellStyle name="표준 6 2 2 3 2 3 2 13" xfId="35560"/>
    <cellStyle name="표준 6 2 2 3 2 3 2 14" xfId="39672"/>
    <cellStyle name="표준 6 2 2 3 2 3 2 15" xfId="43543"/>
    <cellStyle name="표준 6 2 2 3 2 3 2 16" xfId="47414"/>
    <cellStyle name="표준 6 2 2 3 2 3 2 17" xfId="51285"/>
    <cellStyle name="표준 6 2 2 3 2 3 2 2" xfId="908"/>
    <cellStyle name="표준 6 2 2 3 2 3 2 2 10" xfId="28302"/>
    <cellStyle name="표준 6 2 2 3 2 3 2 2 11" xfId="32173"/>
    <cellStyle name="표준 6 2 2 3 2 3 2 2 12" xfId="36044"/>
    <cellStyle name="표준 6 2 2 3 2 3 2 2 13" xfId="40156"/>
    <cellStyle name="표준 6 2 2 3 2 3 2 2 14" xfId="44027"/>
    <cellStyle name="표준 6 2 2 3 2 3 2 2 15" xfId="47898"/>
    <cellStyle name="표준 6 2 2 3 2 3 2 2 16" xfId="51769"/>
    <cellStyle name="표준 6 2 2 3 2 3 2 2 2" xfId="1882"/>
    <cellStyle name="표준 6 2 2 3 2 3 2 2 2 10" xfId="33141"/>
    <cellStyle name="표준 6 2 2 3 2 3 2 2 2 11" xfId="37012"/>
    <cellStyle name="표준 6 2 2 3 2 3 2 2 2 12" xfId="41124"/>
    <cellStyle name="표준 6 2 2 3 2 3 2 2 2 13" xfId="44995"/>
    <cellStyle name="표준 6 2 2 3 2 3 2 2 2 14" xfId="48866"/>
    <cellStyle name="표준 6 2 2 3 2 3 2 2 2 15" xfId="52737"/>
    <cellStyle name="표준 6 2 2 3 2 3 2 2 2 2" xfId="3821"/>
    <cellStyle name="표준 6 2 2 3 2 3 2 2 2 2 10" xfId="38948"/>
    <cellStyle name="표준 6 2 2 3 2 3 2 2 2 2 11" xfId="43060"/>
    <cellStyle name="표준 6 2 2 3 2 3 2 2 2 2 12" xfId="46931"/>
    <cellStyle name="표준 6 2 2 3 2 3 2 2 2 2 13" xfId="50802"/>
    <cellStyle name="표준 6 2 2 3 2 3 2 2 2 2 14" xfId="54673"/>
    <cellStyle name="표준 6 2 2 3 2 3 2 2 2 2 2" xfId="7980"/>
    <cellStyle name="표준 6 2 2 3 2 3 2 2 2 2 3" xfId="11851"/>
    <cellStyle name="표준 6 2 2 3 2 3 2 2 2 2 4" xfId="15722"/>
    <cellStyle name="표준 6 2 2 3 2 3 2 2 2 2 5" xfId="19593"/>
    <cellStyle name="표준 6 2 2 3 2 3 2 2 2 2 6" xfId="23464"/>
    <cellStyle name="표준 6 2 2 3 2 3 2 2 2 2 7" xfId="27335"/>
    <cellStyle name="표준 6 2 2 3 2 3 2 2 2 2 8" xfId="31206"/>
    <cellStyle name="표준 6 2 2 3 2 3 2 2 2 2 9" xfId="35077"/>
    <cellStyle name="표준 6 2 2 3 2 3 2 2 2 3" xfId="6044"/>
    <cellStyle name="표준 6 2 2 3 2 3 2 2 2 4" xfId="9915"/>
    <cellStyle name="표준 6 2 2 3 2 3 2 2 2 5" xfId="13786"/>
    <cellStyle name="표준 6 2 2 3 2 3 2 2 2 6" xfId="17657"/>
    <cellStyle name="표준 6 2 2 3 2 3 2 2 2 7" xfId="21528"/>
    <cellStyle name="표준 6 2 2 3 2 3 2 2 2 8" xfId="25399"/>
    <cellStyle name="표준 6 2 2 3 2 3 2 2 2 9" xfId="29270"/>
    <cellStyle name="표준 6 2 2 3 2 3 2 2 3" xfId="2853"/>
    <cellStyle name="표준 6 2 2 3 2 3 2 2 3 10" xfId="37980"/>
    <cellStyle name="표준 6 2 2 3 2 3 2 2 3 11" xfId="42092"/>
    <cellStyle name="표준 6 2 2 3 2 3 2 2 3 12" xfId="45963"/>
    <cellStyle name="표준 6 2 2 3 2 3 2 2 3 13" xfId="49834"/>
    <cellStyle name="표준 6 2 2 3 2 3 2 2 3 14" xfId="53705"/>
    <cellStyle name="표준 6 2 2 3 2 3 2 2 3 2" xfId="7012"/>
    <cellStyle name="표준 6 2 2 3 2 3 2 2 3 3" xfId="10883"/>
    <cellStyle name="표준 6 2 2 3 2 3 2 2 3 4" xfId="14754"/>
    <cellStyle name="표준 6 2 2 3 2 3 2 2 3 5" xfId="18625"/>
    <cellStyle name="표준 6 2 2 3 2 3 2 2 3 6" xfId="22496"/>
    <cellStyle name="표준 6 2 2 3 2 3 2 2 3 7" xfId="26367"/>
    <cellStyle name="표준 6 2 2 3 2 3 2 2 3 8" xfId="30238"/>
    <cellStyle name="표준 6 2 2 3 2 3 2 2 3 9" xfId="34109"/>
    <cellStyle name="표준 6 2 2 3 2 3 2 2 4" xfId="5076"/>
    <cellStyle name="표준 6 2 2 3 2 3 2 2 5" xfId="8947"/>
    <cellStyle name="표준 6 2 2 3 2 3 2 2 6" xfId="12818"/>
    <cellStyle name="표준 6 2 2 3 2 3 2 2 7" xfId="16689"/>
    <cellStyle name="표준 6 2 2 3 2 3 2 2 8" xfId="20560"/>
    <cellStyle name="표준 6 2 2 3 2 3 2 2 9" xfId="24431"/>
    <cellStyle name="표준 6 2 2 3 2 3 2 3" xfId="1398"/>
    <cellStyle name="표준 6 2 2 3 2 3 2 3 10" xfId="32657"/>
    <cellStyle name="표준 6 2 2 3 2 3 2 3 11" xfId="36528"/>
    <cellStyle name="표준 6 2 2 3 2 3 2 3 12" xfId="40640"/>
    <cellStyle name="표준 6 2 2 3 2 3 2 3 13" xfId="44511"/>
    <cellStyle name="표준 6 2 2 3 2 3 2 3 14" xfId="48382"/>
    <cellStyle name="표준 6 2 2 3 2 3 2 3 15" xfId="52253"/>
    <cellStyle name="표준 6 2 2 3 2 3 2 3 2" xfId="3337"/>
    <cellStyle name="표준 6 2 2 3 2 3 2 3 2 10" xfId="38464"/>
    <cellStyle name="표준 6 2 2 3 2 3 2 3 2 11" xfId="42576"/>
    <cellStyle name="표준 6 2 2 3 2 3 2 3 2 12" xfId="46447"/>
    <cellStyle name="표준 6 2 2 3 2 3 2 3 2 13" xfId="50318"/>
    <cellStyle name="표준 6 2 2 3 2 3 2 3 2 14" xfId="54189"/>
    <cellStyle name="표준 6 2 2 3 2 3 2 3 2 2" xfId="7496"/>
    <cellStyle name="표준 6 2 2 3 2 3 2 3 2 3" xfId="11367"/>
    <cellStyle name="표준 6 2 2 3 2 3 2 3 2 4" xfId="15238"/>
    <cellStyle name="표준 6 2 2 3 2 3 2 3 2 5" xfId="19109"/>
    <cellStyle name="표준 6 2 2 3 2 3 2 3 2 6" xfId="22980"/>
    <cellStyle name="표준 6 2 2 3 2 3 2 3 2 7" xfId="26851"/>
    <cellStyle name="표준 6 2 2 3 2 3 2 3 2 8" xfId="30722"/>
    <cellStyle name="표준 6 2 2 3 2 3 2 3 2 9" xfId="34593"/>
    <cellStyle name="표준 6 2 2 3 2 3 2 3 3" xfId="5560"/>
    <cellStyle name="표준 6 2 2 3 2 3 2 3 4" xfId="9431"/>
    <cellStyle name="표준 6 2 2 3 2 3 2 3 5" xfId="13302"/>
    <cellStyle name="표준 6 2 2 3 2 3 2 3 6" xfId="17173"/>
    <cellStyle name="표준 6 2 2 3 2 3 2 3 7" xfId="21044"/>
    <cellStyle name="표준 6 2 2 3 2 3 2 3 8" xfId="24915"/>
    <cellStyle name="표준 6 2 2 3 2 3 2 3 9" xfId="28786"/>
    <cellStyle name="표준 6 2 2 3 2 3 2 4" xfId="2369"/>
    <cellStyle name="표준 6 2 2 3 2 3 2 4 10" xfId="37496"/>
    <cellStyle name="표준 6 2 2 3 2 3 2 4 11" xfId="41608"/>
    <cellStyle name="표준 6 2 2 3 2 3 2 4 12" xfId="45479"/>
    <cellStyle name="표준 6 2 2 3 2 3 2 4 13" xfId="49350"/>
    <cellStyle name="표준 6 2 2 3 2 3 2 4 14" xfId="53221"/>
    <cellStyle name="표준 6 2 2 3 2 3 2 4 2" xfId="6528"/>
    <cellStyle name="표준 6 2 2 3 2 3 2 4 3" xfId="10399"/>
    <cellStyle name="표준 6 2 2 3 2 3 2 4 4" xfId="14270"/>
    <cellStyle name="표준 6 2 2 3 2 3 2 4 5" xfId="18141"/>
    <cellStyle name="표준 6 2 2 3 2 3 2 4 6" xfId="22012"/>
    <cellStyle name="표준 6 2 2 3 2 3 2 4 7" xfId="25883"/>
    <cellStyle name="표준 6 2 2 3 2 3 2 4 8" xfId="29754"/>
    <cellStyle name="표준 6 2 2 3 2 3 2 4 9" xfId="33625"/>
    <cellStyle name="표준 6 2 2 3 2 3 2 5" xfId="4592"/>
    <cellStyle name="표준 6 2 2 3 2 3 2 6" xfId="8463"/>
    <cellStyle name="표준 6 2 2 3 2 3 2 7" xfId="12334"/>
    <cellStyle name="표준 6 2 2 3 2 3 2 8" xfId="16205"/>
    <cellStyle name="표준 6 2 2 3 2 3 2 9" xfId="20076"/>
    <cellStyle name="표준 6 2 2 3 2 3 3" xfId="666"/>
    <cellStyle name="표준 6 2 2 3 2 3 3 10" xfId="28060"/>
    <cellStyle name="표준 6 2 2 3 2 3 3 11" xfId="31931"/>
    <cellStyle name="표준 6 2 2 3 2 3 3 12" xfId="35802"/>
    <cellStyle name="표준 6 2 2 3 2 3 3 13" xfId="39914"/>
    <cellStyle name="표준 6 2 2 3 2 3 3 14" xfId="43785"/>
    <cellStyle name="표준 6 2 2 3 2 3 3 15" xfId="47656"/>
    <cellStyle name="표준 6 2 2 3 2 3 3 16" xfId="51527"/>
    <cellStyle name="표준 6 2 2 3 2 3 3 2" xfId="1640"/>
    <cellStyle name="표준 6 2 2 3 2 3 3 2 10" xfId="32899"/>
    <cellStyle name="표준 6 2 2 3 2 3 3 2 11" xfId="36770"/>
    <cellStyle name="표준 6 2 2 3 2 3 3 2 12" xfId="40882"/>
    <cellStyle name="표준 6 2 2 3 2 3 3 2 13" xfId="44753"/>
    <cellStyle name="표준 6 2 2 3 2 3 3 2 14" xfId="48624"/>
    <cellStyle name="표준 6 2 2 3 2 3 3 2 15" xfId="52495"/>
    <cellStyle name="표준 6 2 2 3 2 3 3 2 2" xfId="3579"/>
    <cellStyle name="표준 6 2 2 3 2 3 3 2 2 10" xfId="38706"/>
    <cellStyle name="표준 6 2 2 3 2 3 3 2 2 11" xfId="42818"/>
    <cellStyle name="표준 6 2 2 3 2 3 3 2 2 12" xfId="46689"/>
    <cellStyle name="표준 6 2 2 3 2 3 3 2 2 13" xfId="50560"/>
    <cellStyle name="표준 6 2 2 3 2 3 3 2 2 14" xfId="54431"/>
    <cellStyle name="표준 6 2 2 3 2 3 3 2 2 2" xfId="7738"/>
    <cellStyle name="표준 6 2 2 3 2 3 3 2 2 3" xfId="11609"/>
    <cellStyle name="표준 6 2 2 3 2 3 3 2 2 4" xfId="15480"/>
    <cellStyle name="표준 6 2 2 3 2 3 3 2 2 5" xfId="19351"/>
    <cellStyle name="표준 6 2 2 3 2 3 3 2 2 6" xfId="23222"/>
    <cellStyle name="표준 6 2 2 3 2 3 3 2 2 7" xfId="27093"/>
    <cellStyle name="표준 6 2 2 3 2 3 3 2 2 8" xfId="30964"/>
    <cellStyle name="표준 6 2 2 3 2 3 3 2 2 9" xfId="34835"/>
    <cellStyle name="표준 6 2 2 3 2 3 3 2 3" xfId="5802"/>
    <cellStyle name="표준 6 2 2 3 2 3 3 2 4" xfId="9673"/>
    <cellStyle name="표준 6 2 2 3 2 3 3 2 5" xfId="13544"/>
    <cellStyle name="표준 6 2 2 3 2 3 3 2 6" xfId="17415"/>
    <cellStyle name="표준 6 2 2 3 2 3 3 2 7" xfId="21286"/>
    <cellStyle name="표준 6 2 2 3 2 3 3 2 8" xfId="25157"/>
    <cellStyle name="표준 6 2 2 3 2 3 3 2 9" xfId="29028"/>
    <cellStyle name="표준 6 2 2 3 2 3 3 3" xfId="2611"/>
    <cellStyle name="표준 6 2 2 3 2 3 3 3 10" xfId="37738"/>
    <cellStyle name="표준 6 2 2 3 2 3 3 3 11" xfId="41850"/>
    <cellStyle name="표준 6 2 2 3 2 3 3 3 12" xfId="45721"/>
    <cellStyle name="표준 6 2 2 3 2 3 3 3 13" xfId="49592"/>
    <cellStyle name="표준 6 2 2 3 2 3 3 3 14" xfId="53463"/>
    <cellStyle name="표준 6 2 2 3 2 3 3 3 2" xfId="6770"/>
    <cellStyle name="표준 6 2 2 3 2 3 3 3 3" xfId="10641"/>
    <cellStyle name="표준 6 2 2 3 2 3 3 3 4" xfId="14512"/>
    <cellStyle name="표준 6 2 2 3 2 3 3 3 5" xfId="18383"/>
    <cellStyle name="표준 6 2 2 3 2 3 3 3 6" xfId="22254"/>
    <cellStyle name="표준 6 2 2 3 2 3 3 3 7" xfId="26125"/>
    <cellStyle name="표준 6 2 2 3 2 3 3 3 8" xfId="29996"/>
    <cellStyle name="표준 6 2 2 3 2 3 3 3 9" xfId="33867"/>
    <cellStyle name="표준 6 2 2 3 2 3 3 4" xfId="4834"/>
    <cellStyle name="표준 6 2 2 3 2 3 3 5" xfId="8705"/>
    <cellStyle name="표준 6 2 2 3 2 3 3 6" xfId="12576"/>
    <cellStyle name="표준 6 2 2 3 2 3 3 7" xfId="16447"/>
    <cellStyle name="표준 6 2 2 3 2 3 3 8" xfId="20318"/>
    <cellStyle name="표준 6 2 2 3 2 3 3 9" xfId="24189"/>
    <cellStyle name="표준 6 2 2 3 2 3 4" xfId="1156"/>
    <cellStyle name="표준 6 2 2 3 2 3 4 10" xfId="32415"/>
    <cellStyle name="표준 6 2 2 3 2 3 4 11" xfId="36286"/>
    <cellStyle name="표준 6 2 2 3 2 3 4 12" xfId="40398"/>
    <cellStyle name="표준 6 2 2 3 2 3 4 13" xfId="44269"/>
    <cellStyle name="표준 6 2 2 3 2 3 4 14" xfId="48140"/>
    <cellStyle name="표준 6 2 2 3 2 3 4 15" xfId="52011"/>
    <cellStyle name="표준 6 2 2 3 2 3 4 2" xfId="3095"/>
    <cellStyle name="표준 6 2 2 3 2 3 4 2 10" xfId="38222"/>
    <cellStyle name="표준 6 2 2 3 2 3 4 2 11" xfId="42334"/>
    <cellStyle name="표준 6 2 2 3 2 3 4 2 12" xfId="46205"/>
    <cellStyle name="표준 6 2 2 3 2 3 4 2 13" xfId="50076"/>
    <cellStyle name="표준 6 2 2 3 2 3 4 2 14" xfId="53947"/>
    <cellStyle name="표준 6 2 2 3 2 3 4 2 2" xfId="7254"/>
    <cellStyle name="표준 6 2 2 3 2 3 4 2 3" xfId="11125"/>
    <cellStyle name="표준 6 2 2 3 2 3 4 2 4" xfId="14996"/>
    <cellStyle name="표준 6 2 2 3 2 3 4 2 5" xfId="18867"/>
    <cellStyle name="표준 6 2 2 3 2 3 4 2 6" xfId="22738"/>
    <cellStyle name="표준 6 2 2 3 2 3 4 2 7" xfId="26609"/>
    <cellStyle name="표준 6 2 2 3 2 3 4 2 8" xfId="30480"/>
    <cellStyle name="표준 6 2 2 3 2 3 4 2 9" xfId="34351"/>
    <cellStyle name="표준 6 2 2 3 2 3 4 3" xfId="5318"/>
    <cellStyle name="표준 6 2 2 3 2 3 4 4" xfId="9189"/>
    <cellStyle name="표준 6 2 2 3 2 3 4 5" xfId="13060"/>
    <cellStyle name="표준 6 2 2 3 2 3 4 6" xfId="16931"/>
    <cellStyle name="표준 6 2 2 3 2 3 4 7" xfId="20802"/>
    <cellStyle name="표준 6 2 2 3 2 3 4 8" xfId="24673"/>
    <cellStyle name="표준 6 2 2 3 2 3 4 9" xfId="28544"/>
    <cellStyle name="표준 6 2 2 3 2 3 5" xfId="2127"/>
    <cellStyle name="표준 6 2 2 3 2 3 5 10" xfId="37254"/>
    <cellStyle name="표준 6 2 2 3 2 3 5 11" xfId="41366"/>
    <cellStyle name="표준 6 2 2 3 2 3 5 12" xfId="45237"/>
    <cellStyle name="표준 6 2 2 3 2 3 5 13" xfId="49108"/>
    <cellStyle name="표준 6 2 2 3 2 3 5 14" xfId="52979"/>
    <cellStyle name="표준 6 2 2 3 2 3 5 2" xfId="6286"/>
    <cellStyle name="표준 6 2 2 3 2 3 5 3" xfId="10157"/>
    <cellStyle name="표준 6 2 2 3 2 3 5 4" xfId="14028"/>
    <cellStyle name="표준 6 2 2 3 2 3 5 5" xfId="17899"/>
    <cellStyle name="표준 6 2 2 3 2 3 5 6" xfId="21770"/>
    <cellStyle name="표준 6 2 2 3 2 3 5 7" xfId="25641"/>
    <cellStyle name="표준 6 2 2 3 2 3 5 8" xfId="29512"/>
    <cellStyle name="표준 6 2 2 3 2 3 5 9" xfId="33383"/>
    <cellStyle name="표준 6 2 2 3 2 3 6" xfId="4350"/>
    <cellStyle name="표준 6 2 2 3 2 3 7" xfId="8221"/>
    <cellStyle name="표준 6 2 2 3 2 3 8" xfId="12092"/>
    <cellStyle name="표준 6 2 2 3 2 3 9" xfId="15963"/>
    <cellStyle name="표준 6 2 2 3 2 4" xfId="274"/>
    <cellStyle name="표준 6 2 2 3 2 4 10" xfId="19932"/>
    <cellStyle name="표준 6 2 2 3 2 4 11" xfId="23803"/>
    <cellStyle name="표준 6 2 2 3 2 4 12" xfId="27674"/>
    <cellStyle name="표준 6 2 2 3 2 4 13" xfId="31545"/>
    <cellStyle name="표준 6 2 2 3 2 4 14" xfId="35416"/>
    <cellStyle name="표준 6 2 2 3 2 4 15" xfId="39287"/>
    <cellStyle name="표준 6 2 2 3 2 4 16" xfId="39528"/>
    <cellStyle name="표준 6 2 2 3 2 4 17" xfId="43399"/>
    <cellStyle name="표준 6 2 2 3 2 4 18" xfId="47270"/>
    <cellStyle name="표준 6 2 2 3 2 4 19" xfId="51141"/>
    <cellStyle name="표준 6 2 2 3 2 4 2" xfId="519"/>
    <cellStyle name="표준 6 2 2 3 2 4 2 10" xfId="24045"/>
    <cellStyle name="표준 6 2 2 3 2 4 2 11" xfId="27916"/>
    <cellStyle name="표준 6 2 2 3 2 4 2 12" xfId="31787"/>
    <cellStyle name="표준 6 2 2 3 2 4 2 13" xfId="35658"/>
    <cellStyle name="표준 6 2 2 3 2 4 2 14" xfId="39770"/>
    <cellStyle name="표준 6 2 2 3 2 4 2 15" xfId="43641"/>
    <cellStyle name="표준 6 2 2 3 2 4 2 16" xfId="47512"/>
    <cellStyle name="표준 6 2 2 3 2 4 2 17" xfId="51383"/>
    <cellStyle name="표준 6 2 2 3 2 4 2 2" xfId="1006"/>
    <cellStyle name="표준 6 2 2 3 2 4 2 2 10" xfId="28400"/>
    <cellStyle name="표준 6 2 2 3 2 4 2 2 11" xfId="32271"/>
    <cellStyle name="표준 6 2 2 3 2 4 2 2 12" xfId="36142"/>
    <cellStyle name="표준 6 2 2 3 2 4 2 2 13" xfId="40254"/>
    <cellStyle name="표준 6 2 2 3 2 4 2 2 14" xfId="44125"/>
    <cellStyle name="표준 6 2 2 3 2 4 2 2 15" xfId="47996"/>
    <cellStyle name="표준 6 2 2 3 2 4 2 2 16" xfId="51867"/>
    <cellStyle name="표준 6 2 2 3 2 4 2 2 2" xfId="1980"/>
    <cellStyle name="표준 6 2 2 3 2 4 2 2 2 10" xfId="33239"/>
    <cellStyle name="표준 6 2 2 3 2 4 2 2 2 11" xfId="37110"/>
    <cellStyle name="표준 6 2 2 3 2 4 2 2 2 12" xfId="41222"/>
    <cellStyle name="표준 6 2 2 3 2 4 2 2 2 13" xfId="45093"/>
    <cellStyle name="표준 6 2 2 3 2 4 2 2 2 14" xfId="48964"/>
    <cellStyle name="표준 6 2 2 3 2 4 2 2 2 15" xfId="52835"/>
    <cellStyle name="표준 6 2 2 3 2 4 2 2 2 2" xfId="3919"/>
    <cellStyle name="표준 6 2 2 3 2 4 2 2 2 2 10" xfId="39046"/>
    <cellStyle name="표준 6 2 2 3 2 4 2 2 2 2 11" xfId="43158"/>
    <cellStyle name="표준 6 2 2 3 2 4 2 2 2 2 12" xfId="47029"/>
    <cellStyle name="표준 6 2 2 3 2 4 2 2 2 2 13" xfId="50900"/>
    <cellStyle name="표준 6 2 2 3 2 4 2 2 2 2 14" xfId="54771"/>
    <cellStyle name="표준 6 2 2 3 2 4 2 2 2 2 2" xfId="8078"/>
    <cellStyle name="표준 6 2 2 3 2 4 2 2 2 2 3" xfId="11949"/>
    <cellStyle name="표준 6 2 2 3 2 4 2 2 2 2 4" xfId="15820"/>
    <cellStyle name="표준 6 2 2 3 2 4 2 2 2 2 5" xfId="19691"/>
    <cellStyle name="표준 6 2 2 3 2 4 2 2 2 2 6" xfId="23562"/>
    <cellStyle name="표준 6 2 2 3 2 4 2 2 2 2 7" xfId="27433"/>
    <cellStyle name="표준 6 2 2 3 2 4 2 2 2 2 8" xfId="31304"/>
    <cellStyle name="표준 6 2 2 3 2 4 2 2 2 2 9" xfId="35175"/>
    <cellStyle name="표준 6 2 2 3 2 4 2 2 2 3" xfId="6142"/>
    <cellStyle name="표준 6 2 2 3 2 4 2 2 2 4" xfId="10013"/>
    <cellStyle name="표준 6 2 2 3 2 4 2 2 2 5" xfId="13884"/>
    <cellStyle name="표준 6 2 2 3 2 4 2 2 2 6" xfId="17755"/>
    <cellStyle name="표준 6 2 2 3 2 4 2 2 2 7" xfId="21626"/>
    <cellStyle name="표준 6 2 2 3 2 4 2 2 2 8" xfId="25497"/>
    <cellStyle name="표준 6 2 2 3 2 4 2 2 2 9" xfId="29368"/>
    <cellStyle name="표준 6 2 2 3 2 4 2 2 3" xfId="2951"/>
    <cellStyle name="표준 6 2 2 3 2 4 2 2 3 10" xfId="38078"/>
    <cellStyle name="표준 6 2 2 3 2 4 2 2 3 11" xfId="42190"/>
    <cellStyle name="표준 6 2 2 3 2 4 2 2 3 12" xfId="46061"/>
    <cellStyle name="표준 6 2 2 3 2 4 2 2 3 13" xfId="49932"/>
    <cellStyle name="표준 6 2 2 3 2 4 2 2 3 14" xfId="53803"/>
    <cellStyle name="표준 6 2 2 3 2 4 2 2 3 2" xfId="7110"/>
    <cellStyle name="표준 6 2 2 3 2 4 2 2 3 3" xfId="10981"/>
    <cellStyle name="표준 6 2 2 3 2 4 2 2 3 4" xfId="14852"/>
    <cellStyle name="표준 6 2 2 3 2 4 2 2 3 5" xfId="18723"/>
    <cellStyle name="표준 6 2 2 3 2 4 2 2 3 6" xfId="22594"/>
    <cellStyle name="표준 6 2 2 3 2 4 2 2 3 7" xfId="26465"/>
    <cellStyle name="표준 6 2 2 3 2 4 2 2 3 8" xfId="30336"/>
    <cellStyle name="표준 6 2 2 3 2 4 2 2 3 9" xfId="34207"/>
    <cellStyle name="표준 6 2 2 3 2 4 2 2 4" xfId="5174"/>
    <cellStyle name="표준 6 2 2 3 2 4 2 2 5" xfId="9045"/>
    <cellStyle name="표준 6 2 2 3 2 4 2 2 6" xfId="12916"/>
    <cellStyle name="표준 6 2 2 3 2 4 2 2 7" xfId="16787"/>
    <cellStyle name="표준 6 2 2 3 2 4 2 2 8" xfId="20658"/>
    <cellStyle name="표준 6 2 2 3 2 4 2 2 9" xfId="24529"/>
    <cellStyle name="표준 6 2 2 3 2 4 2 3" xfId="1496"/>
    <cellStyle name="표준 6 2 2 3 2 4 2 3 10" xfId="32755"/>
    <cellStyle name="표준 6 2 2 3 2 4 2 3 11" xfId="36626"/>
    <cellStyle name="표준 6 2 2 3 2 4 2 3 12" xfId="40738"/>
    <cellStyle name="표준 6 2 2 3 2 4 2 3 13" xfId="44609"/>
    <cellStyle name="표준 6 2 2 3 2 4 2 3 14" xfId="48480"/>
    <cellStyle name="표준 6 2 2 3 2 4 2 3 15" xfId="52351"/>
    <cellStyle name="표준 6 2 2 3 2 4 2 3 2" xfId="3435"/>
    <cellStyle name="표준 6 2 2 3 2 4 2 3 2 10" xfId="38562"/>
    <cellStyle name="표준 6 2 2 3 2 4 2 3 2 11" xfId="42674"/>
    <cellStyle name="표준 6 2 2 3 2 4 2 3 2 12" xfId="46545"/>
    <cellStyle name="표준 6 2 2 3 2 4 2 3 2 13" xfId="50416"/>
    <cellStyle name="표준 6 2 2 3 2 4 2 3 2 14" xfId="54287"/>
    <cellStyle name="표준 6 2 2 3 2 4 2 3 2 2" xfId="7594"/>
    <cellStyle name="표준 6 2 2 3 2 4 2 3 2 3" xfId="11465"/>
    <cellStyle name="표준 6 2 2 3 2 4 2 3 2 4" xfId="15336"/>
    <cellStyle name="표준 6 2 2 3 2 4 2 3 2 5" xfId="19207"/>
    <cellStyle name="표준 6 2 2 3 2 4 2 3 2 6" xfId="23078"/>
    <cellStyle name="표준 6 2 2 3 2 4 2 3 2 7" xfId="26949"/>
    <cellStyle name="표준 6 2 2 3 2 4 2 3 2 8" xfId="30820"/>
    <cellStyle name="표준 6 2 2 3 2 4 2 3 2 9" xfId="34691"/>
    <cellStyle name="표준 6 2 2 3 2 4 2 3 3" xfId="5658"/>
    <cellStyle name="표준 6 2 2 3 2 4 2 3 4" xfId="9529"/>
    <cellStyle name="표준 6 2 2 3 2 4 2 3 5" xfId="13400"/>
    <cellStyle name="표준 6 2 2 3 2 4 2 3 6" xfId="17271"/>
    <cellStyle name="표준 6 2 2 3 2 4 2 3 7" xfId="21142"/>
    <cellStyle name="표준 6 2 2 3 2 4 2 3 8" xfId="25013"/>
    <cellStyle name="표준 6 2 2 3 2 4 2 3 9" xfId="28884"/>
    <cellStyle name="표준 6 2 2 3 2 4 2 4" xfId="2467"/>
    <cellStyle name="표준 6 2 2 3 2 4 2 4 10" xfId="37594"/>
    <cellStyle name="표준 6 2 2 3 2 4 2 4 11" xfId="41706"/>
    <cellStyle name="표준 6 2 2 3 2 4 2 4 12" xfId="45577"/>
    <cellStyle name="표준 6 2 2 3 2 4 2 4 13" xfId="49448"/>
    <cellStyle name="표준 6 2 2 3 2 4 2 4 14" xfId="53319"/>
    <cellStyle name="표준 6 2 2 3 2 4 2 4 2" xfId="6626"/>
    <cellStyle name="표준 6 2 2 3 2 4 2 4 3" xfId="10497"/>
    <cellStyle name="표준 6 2 2 3 2 4 2 4 4" xfId="14368"/>
    <cellStyle name="표준 6 2 2 3 2 4 2 4 5" xfId="18239"/>
    <cellStyle name="표준 6 2 2 3 2 4 2 4 6" xfId="22110"/>
    <cellStyle name="표준 6 2 2 3 2 4 2 4 7" xfId="25981"/>
    <cellStyle name="표준 6 2 2 3 2 4 2 4 8" xfId="29852"/>
    <cellStyle name="표준 6 2 2 3 2 4 2 4 9" xfId="33723"/>
    <cellStyle name="표준 6 2 2 3 2 4 2 5" xfId="4690"/>
    <cellStyle name="표준 6 2 2 3 2 4 2 6" xfId="8561"/>
    <cellStyle name="표준 6 2 2 3 2 4 2 7" xfId="12432"/>
    <cellStyle name="표준 6 2 2 3 2 4 2 8" xfId="16303"/>
    <cellStyle name="표준 6 2 2 3 2 4 2 9" xfId="20174"/>
    <cellStyle name="표준 6 2 2 3 2 4 3" xfId="764"/>
    <cellStyle name="표준 6 2 2 3 2 4 3 10" xfId="28158"/>
    <cellStyle name="표준 6 2 2 3 2 4 3 11" xfId="32029"/>
    <cellStyle name="표준 6 2 2 3 2 4 3 12" xfId="35900"/>
    <cellStyle name="표준 6 2 2 3 2 4 3 13" xfId="40012"/>
    <cellStyle name="표준 6 2 2 3 2 4 3 14" xfId="43883"/>
    <cellStyle name="표준 6 2 2 3 2 4 3 15" xfId="47754"/>
    <cellStyle name="표준 6 2 2 3 2 4 3 16" xfId="51625"/>
    <cellStyle name="표준 6 2 2 3 2 4 3 2" xfId="1738"/>
    <cellStyle name="표준 6 2 2 3 2 4 3 2 10" xfId="32997"/>
    <cellStyle name="표준 6 2 2 3 2 4 3 2 11" xfId="36868"/>
    <cellStyle name="표준 6 2 2 3 2 4 3 2 12" xfId="40980"/>
    <cellStyle name="표준 6 2 2 3 2 4 3 2 13" xfId="44851"/>
    <cellStyle name="표준 6 2 2 3 2 4 3 2 14" xfId="48722"/>
    <cellStyle name="표준 6 2 2 3 2 4 3 2 15" xfId="52593"/>
    <cellStyle name="표준 6 2 2 3 2 4 3 2 2" xfId="3677"/>
    <cellStyle name="표준 6 2 2 3 2 4 3 2 2 10" xfId="38804"/>
    <cellStyle name="표준 6 2 2 3 2 4 3 2 2 11" xfId="42916"/>
    <cellStyle name="표준 6 2 2 3 2 4 3 2 2 12" xfId="46787"/>
    <cellStyle name="표준 6 2 2 3 2 4 3 2 2 13" xfId="50658"/>
    <cellStyle name="표준 6 2 2 3 2 4 3 2 2 14" xfId="54529"/>
    <cellStyle name="표준 6 2 2 3 2 4 3 2 2 2" xfId="7836"/>
    <cellStyle name="표준 6 2 2 3 2 4 3 2 2 3" xfId="11707"/>
    <cellStyle name="표준 6 2 2 3 2 4 3 2 2 4" xfId="15578"/>
    <cellStyle name="표준 6 2 2 3 2 4 3 2 2 5" xfId="19449"/>
    <cellStyle name="표준 6 2 2 3 2 4 3 2 2 6" xfId="23320"/>
    <cellStyle name="표준 6 2 2 3 2 4 3 2 2 7" xfId="27191"/>
    <cellStyle name="표준 6 2 2 3 2 4 3 2 2 8" xfId="31062"/>
    <cellStyle name="표준 6 2 2 3 2 4 3 2 2 9" xfId="34933"/>
    <cellStyle name="표준 6 2 2 3 2 4 3 2 3" xfId="5900"/>
    <cellStyle name="표준 6 2 2 3 2 4 3 2 4" xfId="9771"/>
    <cellStyle name="표준 6 2 2 3 2 4 3 2 5" xfId="13642"/>
    <cellStyle name="표준 6 2 2 3 2 4 3 2 6" xfId="17513"/>
    <cellStyle name="표준 6 2 2 3 2 4 3 2 7" xfId="21384"/>
    <cellStyle name="표준 6 2 2 3 2 4 3 2 8" xfId="25255"/>
    <cellStyle name="표준 6 2 2 3 2 4 3 2 9" xfId="29126"/>
    <cellStyle name="표준 6 2 2 3 2 4 3 3" xfId="2709"/>
    <cellStyle name="표준 6 2 2 3 2 4 3 3 10" xfId="37836"/>
    <cellStyle name="표준 6 2 2 3 2 4 3 3 11" xfId="41948"/>
    <cellStyle name="표준 6 2 2 3 2 4 3 3 12" xfId="45819"/>
    <cellStyle name="표준 6 2 2 3 2 4 3 3 13" xfId="49690"/>
    <cellStyle name="표준 6 2 2 3 2 4 3 3 14" xfId="53561"/>
    <cellStyle name="표준 6 2 2 3 2 4 3 3 2" xfId="6868"/>
    <cellStyle name="표준 6 2 2 3 2 4 3 3 3" xfId="10739"/>
    <cellStyle name="표준 6 2 2 3 2 4 3 3 4" xfId="14610"/>
    <cellStyle name="표준 6 2 2 3 2 4 3 3 5" xfId="18481"/>
    <cellStyle name="표준 6 2 2 3 2 4 3 3 6" xfId="22352"/>
    <cellStyle name="표준 6 2 2 3 2 4 3 3 7" xfId="26223"/>
    <cellStyle name="표준 6 2 2 3 2 4 3 3 8" xfId="30094"/>
    <cellStyle name="표준 6 2 2 3 2 4 3 3 9" xfId="33965"/>
    <cellStyle name="표준 6 2 2 3 2 4 3 4" xfId="4932"/>
    <cellStyle name="표준 6 2 2 3 2 4 3 5" xfId="8803"/>
    <cellStyle name="표준 6 2 2 3 2 4 3 6" xfId="12674"/>
    <cellStyle name="표준 6 2 2 3 2 4 3 7" xfId="16545"/>
    <cellStyle name="표준 6 2 2 3 2 4 3 8" xfId="20416"/>
    <cellStyle name="표준 6 2 2 3 2 4 3 9" xfId="24287"/>
    <cellStyle name="표준 6 2 2 3 2 4 4" xfId="1254"/>
    <cellStyle name="표준 6 2 2 3 2 4 4 10" xfId="32513"/>
    <cellStyle name="표준 6 2 2 3 2 4 4 11" xfId="36384"/>
    <cellStyle name="표준 6 2 2 3 2 4 4 12" xfId="40496"/>
    <cellStyle name="표준 6 2 2 3 2 4 4 13" xfId="44367"/>
    <cellStyle name="표준 6 2 2 3 2 4 4 14" xfId="48238"/>
    <cellStyle name="표준 6 2 2 3 2 4 4 15" xfId="52109"/>
    <cellStyle name="표준 6 2 2 3 2 4 4 2" xfId="3193"/>
    <cellStyle name="표준 6 2 2 3 2 4 4 2 10" xfId="38320"/>
    <cellStyle name="표준 6 2 2 3 2 4 4 2 11" xfId="42432"/>
    <cellStyle name="표준 6 2 2 3 2 4 4 2 12" xfId="46303"/>
    <cellStyle name="표준 6 2 2 3 2 4 4 2 13" xfId="50174"/>
    <cellStyle name="표준 6 2 2 3 2 4 4 2 14" xfId="54045"/>
    <cellStyle name="표준 6 2 2 3 2 4 4 2 2" xfId="7352"/>
    <cellStyle name="표준 6 2 2 3 2 4 4 2 3" xfId="11223"/>
    <cellStyle name="표준 6 2 2 3 2 4 4 2 4" xfId="15094"/>
    <cellStyle name="표준 6 2 2 3 2 4 4 2 5" xfId="18965"/>
    <cellStyle name="표준 6 2 2 3 2 4 4 2 6" xfId="22836"/>
    <cellStyle name="표준 6 2 2 3 2 4 4 2 7" xfId="26707"/>
    <cellStyle name="표준 6 2 2 3 2 4 4 2 8" xfId="30578"/>
    <cellStyle name="표준 6 2 2 3 2 4 4 2 9" xfId="34449"/>
    <cellStyle name="표준 6 2 2 3 2 4 4 3" xfId="5416"/>
    <cellStyle name="표준 6 2 2 3 2 4 4 4" xfId="9287"/>
    <cellStyle name="표준 6 2 2 3 2 4 4 5" xfId="13158"/>
    <cellStyle name="표준 6 2 2 3 2 4 4 6" xfId="17029"/>
    <cellStyle name="표준 6 2 2 3 2 4 4 7" xfId="20900"/>
    <cellStyle name="표준 6 2 2 3 2 4 4 8" xfId="24771"/>
    <cellStyle name="표준 6 2 2 3 2 4 4 9" xfId="28642"/>
    <cellStyle name="표준 6 2 2 3 2 4 5" xfId="2225"/>
    <cellStyle name="표준 6 2 2 3 2 4 5 10" xfId="37352"/>
    <cellStyle name="표준 6 2 2 3 2 4 5 11" xfId="41464"/>
    <cellStyle name="표준 6 2 2 3 2 4 5 12" xfId="45335"/>
    <cellStyle name="표준 6 2 2 3 2 4 5 13" xfId="49206"/>
    <cellStyle name="표준 6 2 2 3 2 4 5 14" xfId="53077"/>
    <cellStyle name="표준 6 2 2 3 2 4 5 2" xfId="6384"/>
    <cellStyle name="표준 6 2 2 3 2 4 5 3" xfId="10255"/>
    <cellStyle name="표준 6 2 2 3 2 4 5 4" xfId="14126"/>
    <cellStyle name="표준 6 2 2 3 2 4 5 5" xfId="17997"/>
    <cellStyle name="표준 6 2 2 3 2 4 5 6" xfId="21868"/>
    <cellStyle name="표준 6 2 2 3 2 4 5 7" xfId="25739"/>
    <cellStyle name="표준 6 2 2 3 2 4 5 8" xfId="29610"/>
    <cellStyle name="표준 6 2 2 3 2 4 5 9" xfId="33481"/>
    <cellStyle name="표준 6 2 2 3 2 4 6" xfId="4448"/>
    <cellStyle name="표준 6 2 2 3 2 4 7" xfId="8319"/>
    <cellStyle name="표준 6 2 2 3 2 4 8" xfId="12190"/>
    <cellStyle name="표준 6 2 2 3 2 4 9" xfId="16061"/>
    <cellStyle name="표준 6 2 2 3 2 5" xfId="324"/>
    <cellStyle name="표준 6 2 2 3 2 5 10" xfId="23850"/>
    <cellStyle name="표준 6 2 2 3 2 5 11" xfId="27721"/>
    <cellStyle name="표준 6 2 2 3 2 5 12" xfId="31592"/>
    <cellStyle name="표준 6 2 2 3 2 5 13" xfId="35463"/>
    <cellStyle name="표준 6 2 2 3 2 5 14" xfId="39575"/>
    <cellStyle name="표준 6 2 2 3 2 5 15" xfId="43446"/>
    <cellStyle name="표준 6 2 2 3 2 5 16" xfId="47317"/>
    <cellStyle name="표준 6 2 2 3 2 5 17" xfId="51188"/>
    <cellStyle name="표준 6 2 2 3 2 5 2" xfId="811"/>
    <cellStyle name="표준 6 2 2 3 2 5 2 10" xfId="28205"/>
    <cellStyle name="표준 6 2 2 3 2 5 2 11" xfId="32076"/>
    <cellStyle name="표준 6 2 2 3 2 5 2 12" xfId="35947"/>
    <cellStyle name="표준 6 2 2 3 2 5 2 13" xfId="40059"/>
    <cellStyle name="표준 6 2 2 3 2 5 2 14" xfId="43930"/>
    <cellStyle name="표준 6 2 2 3 2 5 2 15" xfId="47801"/>
    <cellStyle name="표준 6 2 2 3 2 5 2 16" xfId="51672"/>
    <cellStyle name="표준 6 2 2 3 2 5 2 2" xfId="1785"/>
    <cellStyle name="표준 6 2 2 3 2 5 2 2 10" xfId="33044"/>
    <cellStyle name="표준 6 2 2 3 2 5 2 2 11" xfId="36915"/>
    <cellStyle name="표준 6 2 2 3 2 5 2 2 12" xfId="41027"/>
    <cellStyle name="표준 6 2 2 3 2 5 2 2 13" xfId="44898"/>
    <cellStyle name="표준 6 2 2 3 2 5 2 2 14" xfId="48769"/>
    <cellStyle name="표준 6 2 2 3 2 5 2 2 15" xfId="52640"/>
    <cellStyle name="표준 6 2 2 3 2 5 2 2 2" xfId="3724"/>
    <cellStyle name="표준 6 2 2 3 2 5 2 2 2 10" xfId="38851"/>
    <cellStyle name="표준 6 2 2 3 2 5 2 2 2 11" xfId="42963"/>
    <cellStyle name="표준 6 2 2 3 2 5 2 2 2 12" xfId="46834"/>
    <cellStyle name="표준 6 2 2 3 2 5 2 2 2 13" xfId="50705"/>
    <cellStyle name="표준 6 2 2 3 2 5 2 2 2 14" xfId="54576"/>
    <cellStyle name="표준 6 2 2 3 2 5 2 2 2 2" xfId="7883"/>
    <cellStyle name="표준 6 2 2 3 2 5 2 2 2 3" xfId="11754"/>
    <cellStyle name="표준 6 2 2 3 2 5 2 2 2 4" xfId="15625"/>
    <cellStyle name="표준 6 2 2 3 2 5 2 2 2 5" xfId="19496"/>
    <cellStyle name="표준 6 2 2 3 2 5 2 2 2 6" xfId="23367"/>
    <cellStyle name="표준 6 2 2 3 2 5 2 2 2 7" xfId="27238"/>
    <cellStyle name="표준 6 2 2 3 2 5 2 2 2 8" xfId="31109"/>
    <cellStyle name="표준 6 2 2 3 2 5 2 2 2 9" xfId="34980"/>
    <cellStyle name="표준 6 2 2 3 2 5 2 2 3" xfId="5947"/>
    <cellStyle name="표준 6 2 2 3 2 5 2 2 4" xfId="9818"/>
    <cellStyle name="표준 6 2 2 3 2 5 2 2 5" xfId="13689"/>
    <cellStyle name="표준 6 2 2 3 2 5 2 2 6" xfId="17560"/>
    <cellStyle name="표준 6 2 2 3 2 5 2 2 7" xfId="21431"/>
    <cellStyle name="표준 6 2 2 3 2 5 2 2 8" xfId="25302"/>
    <cellStyle name="표준 6 2 2 3 2 5 2 2 9" xfId="29173"/>
    <cellStyle name="표준 6 2 2 3 2 5 2 3" xfId="2756"/>
    <cellStyle name="표준 6 2 2 3 2 5 2 3 10" xfId="37883"/>
    <cellStyle name="표준 6 2 2 3 2 5 2 3 11" xfId="41995"/>
    <cellStyle name="표준 6 2 2 3 2 5 2 3 12" xfId="45866"/>
    <cellStyle name="표준 6 2 2 3 2 5 2 3 13" xfId="49737"/>
    <cellStyle name="표준 6 2 2 3 2 5 2 3 14" xfId="53608"/>
    <cellStyle name="표준 6 2 2 3 2 5 2 3 2" xfId="6915"/>
    <cellStyle name="표준 6 2 2 3 2 5 2 3 3" xfId="10786"/>
    <cellStyle name="표준 6 2 2 3 2 5 2 3 4" xfId="14657"/>
    <cellStyle name="표준 6 2 2 3 2 5 2 3 5" xfId="18528"/>
    <cellStyle name="표준 6 2 2 3 2 5 2 3 6" xfId="22399"/>
    <cellStyle name="표준 6 2 2 3 2 5 2 3 7" xfId="26270"/>
    <cellStyle name="표준 6 2 2 3 2 5 2 3 8" xfId="30141"/>
    <cellStyle name="표준 6 2 2 3 2 5 2 3 9" xfId="34012"/>
    <cellStyle name="표준 6 2 2 3 2 5 2 4" xfId="4979"/>
    <cellStyle name="표준 6 2 2 3 2 5 2 5" xfId="8850"/>
    <cellStyle name="표준 6 2 2 3 2 5 2 6" xfId="12721"/>
    <cellStyle name="표준 6 2 2 3 2 5 2 7" xfId="16592"/>
    <cellStyle name="표준 6 2 2 3 2 5 2 8" xfId="20463"/>
    <cellStyle name="표준 6 2 2 3 2 5 2 9" xfId="24334"/>
    <cellStyle name="표준 6 2 2 3 2 5 3" xfId="1301"/>
    <cellStyle name="표준 6 2 2 3 2 5 3 10" xfId="32560"/>
    <cellStyle name="표준 6 2 2 3 2 5 3 11" xfId="36431"/>
    <cellStyle name="표준 6 2 2 3 2 5 3 12" xfId="40543"/>
    <cellStyle name="표준 6 2 2 3 2 5 3 13" xfId="44414"/>
    <cellStyle name="표준 6 2 2 3 2 5 3 14" xfId="48285"/>
    <cellStyle name="표준 6 2 2 3 2 5 3 15" xfId="52156"/>
    <cellStyle name="표준 6 2 2 3 2 5 3 2" xfId="3240"/>
    <cellStyle name="표준 6 2 2 3 2 5 3 2 10" xfId="38367"/>
    <cellStyle name="표준 6 2 2 3 2 5 3 2 11" xfId="42479"/>
    <cellStyle name="표준 6 2 2 3 2 5 3 2 12" xfId="46350"/>
    <cellStyle name="표준 6 2 2 3 2 5 3 2 13" xfId="50221"/>
    <cellStyle name="표준 6 2 2 3 2 5 3 2 14" xfId="54092"/>
    <cellStyle name="표준 6 2 2 3 2 5 3 2 2" xfId="7399"/>
    <cellStyle name="표준 6 2 2 3 2 5 3 2 3" xfId="11270"/>
    <cellStyle name="표준 6 2 2 3 2 5 3 2 4" xfId="15141"/>
    <cellStyle name="표준 6 2 2 3 2 5 3 2 5" xfId="19012"/>
    <cellStyle name="표준 6 2 2 3 2 5 3 2 6" xfId="22883"/>
    <cellStyle name="표준 6 2 2 3 2 5 3 2 7" xfId="26754"/>
    <cellStyle name="표준 6 2 2 3 2 5 3 2 8" xfId="30625"/>
    <cellStyle name="표준 6 2 2 3 2 5 3 2 9" xfId="34496"/>
    <cellStyle name="표준 6 2 2 3 2 5 3 3" xfId="5463"/>
    <cellStyle name="표준 6 2 2 3 2 5 3 4" xfId="9334"/>
    <cellStyle name="표준 6 2 2 3 2 5 3 5" xfId="13205"/>
    <cellStyle name="표준 6 2 2 3 2 5 3 6" xfId="17076"/>
    <cellStyle name="표준 6 2 2 3 2 5 3 7" xfId="20947"/>
    <cellStyle name="표준 6 2 2 3 2 5 3 8" xfId="24818"/>
    <cellStyle name="표준 6 2 2 3 2 5 3 9" xfId="28689"/>
    <cellStyle name="표준 6 2 2 3 2 5 4" xfId="2272"/>
    <cellStyle name="표준 6 2 2 3 2 5 4 10" xfId="37399"/>
    <cellStyle name="표준 6 2 2 3 2 5 4 11" xfId="41511"/>
    <cellStyle name="표준 6 2 2 3 2 5 4 12" xfId="45382"/>
    <cellStyle name="표준 6 2 2 3 2 5 4 13" xfId="49253"/>
    <cellStyle name="표준 6 2 2 3 2 5 4 14" xfId="53124"/>
    <cellStyle name="표준 6 2 2 3 2 5 4 2" xfId="6431"/>
    <cellStyle name="표준 6 2 2 3 2 5 4 3" xfId="10302"/>
    <cellStyle name="표준 6 2 2 3 2 5 4 4" xfId="14173"/>
    <cellStyle name="표준 6 2 2 3 2 5 4 5" xfId="18044"/>
    <cellStyle name="표준 6 2 2 3 2 5 4 6" xfId="21915"/>
    <cellStyle name="표준 6 2 2 3 2 5 4 7" xfId="25786"/>
    <cellStyle name="표준 6 2 2 3 2 5 4 8" xfId="29657"/>
    <cellStyle name="표준 6 2 2 3 2 5 4 9" xfId="33528"/>
    <cellStyle name="표준 6 2 2 3 2 5 5" xfId="4495"/>
    <cellStyle name="표준 6 2 2 3 2 5 6" xfId="8366"/>
    <cellStyle name="표준 6 2 2 3 2 5 7" xfId="12237"/>
    <cellStyle name="표준 6 2 2 3 2 5 8" xfId="16108"/>
    <cellStyle name="표준 6 2 2 3 2 5 9" xfId="19979"/>
    <cellStyle name="표준 6 2 2 3 2 6" xfId="569"/>
    <cellStyle name="표준 6 2 2 3 2 6 10" xfId="27963"/>
    <cellStyle name="표준 6 2 2 3 2 6 11" xfId="31834"/>
    <cellStyle name="표준 6 2 2 3 2 6 12" xfId="35705"/>
    <cellStyle name="표준 6 2 2 3 2 6 13" xfId="39817"/>
    <cellStyle name="표준 6 2 2 3 2 6 14" xfId="43688"/>
    <cellStyle name="표준 6 2 2 3 2 6 15" xfId="47559"/>
    <cellStyle name="표준 6 2 2 3 2 6 16" xfId="51430"/>
    <cellStyle name="표준 6 2 2 3 2 6 2" xfId="1543"/>
    <cellStyle name="표준 6 2 2 3 2 6 2 10" xfId="32802"/>
    <cellStyle name="표준 6 2 2 3 2 6 2 11" xfId="36673"/>
    <cellStyle name="표준 6 2 2 3 2 6 2 12" xfId="40785"/>
    <cellStyle name="표준 6 2 2 3 2 6 2 13" xfId="44656"/>
    <cellStyle name="표준 6 2 2 3 2 6 2 14" xfId="48527"/>
    <cellStyle name="표준 6 2 2 3 2 6 2 15" xfId="52398"/>
    <cellStyle name="표준 6 2 2 3 2 6 2 2" xfId="3482"/>
    <cellStyle name="표준 6 2 2 3 2 6 2 2 10" xfId="38609"/>
    <cellStyle name="표준 6 2 2 3 2 6 2 2 11" xfId="42721"/>
    <cellStyle name="표준 6 2 2 3 2 6 2 2 12" xfId="46592"/>
    <cellStyle name="표준 6 2 2 3 2 6 2 2 13" xfId="50463"/>
    <cellStyle name="표준 6 2 2 3 2 6 2 2 14" xfId="54334"/>
    <cellStyle name="표준 6 2 2 3 2 6 2 2 2" xfId="7641"/>
    <cellStyle name="표준 6 2 2 3 2 6 2 2 3" xfId="11512"/>
    <cellStyle name="표준 6 2 2 3 2 6 2 2 4" xfId="15383"/>
    <cellStyle name="표준 6 2 2 3 2 6 2 2 5" xfId="19254"/>
    <cellStyle name="표준 6 2 2 3 2 6 2 2 6" xfId="23125"/>
    <cellStyle name="표준 6 2 2 3 2 6 2 2 7" xfId="26996"/>
    <cellStyle name="표준 6 2 2 3 2 6 2 2 8" xfId="30867"/>
    <cellStyle name="표준 6 2 2 3 2 6 2 2 9" xfId="34738"/>
    <cellStyle name="표준 6 2 2 3 2 6 2 3" xfId="5705"/>
    <cellStyle name="표준 6 2 2 3 2 6 2 4" xfId="9576"/>
    <cellStyle name="표준 6 2 2 3 2 6 2 5" xfId="13447"/>
    <cellStyle name="표준 6 2 2 3 2 6 2 6" xfId="17318"/>
    <cellStyle name="표준 6 2 2 3 2 6 2 7" xfId="21189"/>
    <cellStyle name="표준 6 2 2 3 2 6 2 8" xfId="25060"/>
    <cellStyle name="표준 6 2 2 3 2 6 2 9" xfId="28931"/>
    <cellStyle name="표준 6 2 2 3 2 6 3" xfId="2514"/>
    <cellStyle name="표준 6 2 2 3 2 6 3 10" xfId="37641"/>
    <cellStyle name="표준 6 2 2 3 2 6 3 11" xfId="41753"/>
    <cellStyle name="표준 6 2 2 3 2 6 3 12" xfId="45624"/>
    <cellStyle name="표준 6 2 2 3 2 6 3 13" xfId="49495"/>
    <cellStyle name="표준 6 2 2 3 2 6 3 14" xfId="53366"/>
    <cellStyle name="표준 6 2 2 3 2 6 3 2" xfId="6673"/>
    <cellStyle name="표준 6 2 2 3 2 6 3 3" xfId="10544"/>
    <cellStyle name="표준 6 2 2 3 2 6 3 4" xfId="14415"/>
    <cellStyle name="표준 6 2 2 3 2 6 3 5" xfId="18286"/>
    <cellStyle name="표준 6 2 2 3 2 6 3 6" xfId="22157"/>
    <cellStyle name="표준 6 2 2 3 2 6 3 7" xfId="26028"/>
    <cellStyle name="표준 6 2 2 3 2 6 3 8" xfId="29899"/>
    <cellStyle name="표준 6 2 2 3 2 6 3 9" xfId="33770"/>
    <cellStyle name="표준 6 2 2 3 2 6 4" xfId="4737"/>
    <cellStyle name="표준 6 2 2 3 2 6 5" xfId="8608"/>
    <cellStyle name="표준 6 2 2 3 2 6 6" xfId="12479"/>
    <cellStyle name="표준 6 2 2 3 2 6 7" xfId="16350"/>
    <cellStyle name="표준 6 2 2 3 2 6 8" xfId="20221"/>
    <cellStyle name="표준 6 2 2 3 2 6 9" xfId="24092"/>
    <cellStyle name="표준 6 2 2 3 2 7" xfId="1059"/>
    <cellStyle name="표준 6 2 2 3 2 7 10" xfId="32318"/>
    <cellStyle name="표준 6 2 2 3 2 7 11" xfId="36189"/>
    <cellStyle name="표준 6 2 2 3 2 7 12" xfId="40301"/>
    <cellStyle name="표준 6 2 2 3 2 7 13" xfId="44172"/>
    <cellStyle name="표준 6 2 2 3 2 7 14" xfId="48043"/>
    <cellStyle name="표준 6 2 2 3 2 7 15" xfId="51914"/>
    <cellStyle name="표준 6 2 2 3 2 7 2" xfId="2998"/>
    <cellStyle name="표준 6 2 2 3 2 7 2 10" xfId="38125"/>
    <cellStyle name="표준 6 2 2 3 2 7 2 11" xfId="42237"/>
    <cellStyle name="표준 6 2 2 3 2 7 2 12" xfId="46108"/>
    <cellStyle name="표준 6 2 2 3 2 7 2 13" xfId="49979"/>
    <cellStyle name="표준 6 2 2 3 2 7 2 14" xfId="53850"/>
    <cellStyle name="표준 6 2 2 3 2 7 2 2" xfId="7157"/>
    <cellStyle name="표준 6 2 2 3 2 7 2 3" xfId="11028"/>
    <cellStyle name="표준 6 2 2 3 2 7 2 4" xfId="14899"/>
    <cellStyle name="표준 6 2 2 3 2 7 2 5" xfId="18770"/>
    <cellStyle name="표준 6 2 2 3 2 7 2 6" xfId="22641"/>
    <cellStyle name="표준 6 2 2 3 2 7 2 7" xfId="26512"/>
    <cellStyle name="표준 6 2 2 3 2 7 2 8" xfId="30383"/>
    <cellStyle name="표준 6 2 2 3 2 7 2 9" xfId="34254"/>
    <cellStyle name="표준 6 2 2 3 2 7 3" xfId="5221"/>
    <cellStyle name="표준 6 2 2 3 2 7 4" xfId="9092"/>
    <cellStyle name="표준 6 2 2 3 2 7 5" xfId="12963"/>
    <cellStyle name="표준 6 2 2 3 2 7 6" xfId="16834"/>
    <cellStyle name="표준 6 2 2 3 2 7 7" xfId="20705"/>
    <cellStyle name="표준 6 2 2 3 2 7 8" xfId="24576"/>
    <cellStyle name="표준 6 2 2 3 2 7 9" xfId="28447"/>
    <cellStyle name="표준 6 2 2 3 2 8" xfId="2030"/>
    <cellStyle name="표준 6 2 2 3 2 8 10" xfId="37157"/>
    <cellStyle name="표준 6 2 2 3 2 8 11" xfId="41269"/>
    <cellStyle name="표준 6 2 2 3 2 8 12" xfId="45140"/>
    <cellStyle name="표준 6 2 2 3 2 8 13" xfId="49011"/>
    <cellStyle name="표준 6 2 2 3 2 8 14" xfId="52882"/>
    <cellStyle name="표준 6 2 2 3 2 8 2" xfId="6189"/>
    <cellStyle name="표준 6 2 2 3 2 8 3" xfId="10060"/>
    <cellStyle name="표준 6 2 2 3 2 8 4" xfId="13931"/>
    <cellStyle name="표준 6 2 2 3 2 8 5" xfId="17802"/>
    <cellStyle name="표준 6 2 2 3 2 8 6" xfId="21673"/>
    <cellStyle name="표준 6 2 2 3 2 8 7" xfId="25544"/>
    <cellStyle name="표준 6 2 2 3 2 8 8" xfId="29415"/>
    <cellStyle name="표준 6 2 2 3 2 8 9" xfId="33286"/>
    <cellStyle name="표준 6 2 2 3 2 9" xfId="4253"/>
    <cellStyle name="표준 6 2 2 3 20" xfId="39310"/>
    <cellStyle name="표준 6 2 2 3 21" xfId="43181"/>
    <cellStyle name="표준 6 2 2 3 22" xfId="47052"/>
    <cellStyle name="표준 6 2 2 3 23" xfId="50923"/>
    <cellStyle name="표준 6 2 2 3 3" xfId="101"/>
    <cellStyle name="표준 6 2 2 3 3 10" xfId="15890"/>
    <cellStyle name="표준 6 2 2 3 3 11" xfId="19761"/>
    <cellStyle name="표준 6 2 2 3 3 12" xfId="23632"/>
    <cellStyle name="표준 6 2 2 3 3 13" xfId="27503"/>
    <cellStyle name="표준 6 2 2 3 3 14" xfId="31374"/>
    <cellStyle name="표준 6 2 2 3 3 15" xfId="35245"/>
    <cellStyle name="표준 6 2 2 3 3 16" xfId="39116"/>
    <cellStyle name="표준 6 2 2 3 3 17" xfId="39357"/>
    <cellStyle name="표준 6 2 2 3 3 18" xfId="43228"/>
    <cellStyle name="표준 6 2 2 3 3 19" xfId="47099"/>
    <cellStyle name="표준 6 2 2 3 3 2" xfId="200"/>
    <cellStyle name="표준 6 2 2 3 3 2 10" xfId="19858"/>
    <cellStyle name="표준 6 2 2 3 3 2 11" xfId="23729"/>
    <cellStyle name="표준 6 2 2 3 3 2 12" xfId="27600"/>
    <cellStyle name="표준 6 2 2 3 3 2 13" xfId="31471"/>
    <cellStyle name="표준 6 2 2 3 3 2 14" xfId="35342"/>
    <cellStyle name="표준 6 2 2 3 3 2 15" xfId="39213"/>
    <cellStyle name="표준 6 2 2 3 3 2 16" xfId="39454"/>
    <cellStyle name="표준 6 2 2 3 3 2 17" xfId="43325"/>
    <cellStyle name="표준 6 2 2 3 3 2 18" xfId="47196"/>
    <cellStyle name="표준 6 2 2 3 3 2 19" xfId="51067"/>
    <cellStyle name="표준 6 2 2 3 3 2 2" xfId="445"/>
    <cellStyle name="표준 6 2 2 3 3 2 2 10" xfId="23971"/>
    <cellStyle name="표준 6 2 2 3 3 2 2 11" xfId="27842"/>
    <cellStyle name="표준 6 2 2 3 3 2 2 12" xfId="31713"/>
    <cellStyle name="표준 6 2 2 3 3 2 2 13" xfId="35584"/>
    <cellStyle name="표준 6 2 2 3 3 2 2 14" xfId="39696"/>
    <cellStyle name="표준 6 2 2 3 3 2 2 15" xfId="43567"/>
    <cellStyle name="표준 6 2 2 3 3 2 2 16" xfId="47438"/>
    <cellStyle name="표준 6 2 2 3 3 2 2 17" xfId="51309"/>
    <cellStyle name="표준 6 2 2 3 3 2 2 2" xfId="932"/>
    <cellStyle name="표준 6 2 2 3 3 2 2 2 10" xfId="28326"/>
    <cellStyle name="표준 6 2 2 3 3 2 2 2 11" xfId="32197"/>
    <cellStyle name="표준 6 2 2 3 3 2 2 2 12" xfId="36068"/>
    <cellStyle name="표준 6 2 2 3 3 2 2 2 13" xfId="40180"/>
    <cellStyle name="표준 6 2 2 3 3 2 2 2 14" xfId="44051"/>
    <cellStyle name="표준 6 2 2 3 3 2 2 2 15" xfId="47922"/>
    <cellStyle name="표준 6 2 2 3 3 2 2 2 16" xfId="51793"/>
    <cellStyle name="표준 6 2 2 3 3 2 2 2 2" xfId="1906"/>
    <cellStyle name="표준 6 2 2 3 3 2 2 2 2 10" xfId="33165"/>
    <cellStyle name="표준 6 2 2 3 3 2 2 2 2 11" xfId="37036"/>
    <cellStyle name="표준 6 2 2 3 3 2 2 2 2 12" xfId="41148"/>
    <cellStyle name="표준 6 2 2 3 3 2 2 2 2 13" xfId="45019"/>
    <cellStyle name="표준 6 2 2 3 3 2 2 2 2 14" xfId="48890"/>
    <cellStyle name="표준 6 2 2 3 3 2 2 2 2 15" xfId="52761"/>
    <cellStyle name="표준 6 2 2 3 3 2 2 2 2 2" xfId="3845"/>
    <cellStyle name="표준 6 2 2 3 3 2 2 2 2 2 10" xfId="38972"/>
    <cellStyle name="표준 6 2 2 3 3 2 2 2 2 2 11" xfId="43084"/>
    <cellStyle name="표준 6 2 2 3 3 2 2 2 2 2 12" xfId="46955"/>
    <cellStyle name="표준 6 2 2 3 3 2 2 2 2 2 13" xfId="50826"/>
    <cellStyle name="표준 6 2 2 3 3 2 2 2 2 2 14" xfId="54697"/>
    <cellStyle name="표준 6 2 2 3 3 2 2 2 2 2 2" xfId="8004"/>
    <cellStyle name="표준 6 2 2 3 3 2 2 2 2 2 3" xfId="11875"/>
    <cellStyle name="표준 6 2 2 3 3 2 2 2 2 2 4" xfId="15746"/>
    <cellStyle name="표준 6 2 2 3 3 2 2 2 2 2 5" xfId="19617"/>
    <cellStyle name="표준 6 2 2 3 3 2 2 2 2 2 6" xfId="23488"/>
    <cellStyle name="표준 6 2 2 3 3 2 2 2 2 2 7" xfId="27359"/>
    <cellStyle name="표준 6 2 2 3 3 2 2 2 2 2 8" xfId="31230"/>
    <cellStyle name="표준 6 2 2 3 3 2 2 2 2 2 9" xfId="35101"/>
    <cellStyle name="표준 6 2 2 3 3 2 2 2 2 3" xfId="6068"/>
    <cellStyle name="표준 6 2 2 3 3 2 2 2 2 4" xfId="9939"/>
    <cellStyle name="표준 6 2 2 3 3 2 2 2 2 5" xfId="13810"/>
    <cellStyle name="표준 6 2 2 3 3 2 2 2 2 6" xfId="17681"/>
    <cellStyle name="표준 6 2 2 3 3 2 2 2 2 7" xfId="21552"/>
    <cellStyle name="표준 6 2 2 3 3 2 2 2 2 8" xfId="25423"/>
    <cellStyle name="표준 6 2 2 3 3 2 2 2 2 9" xfId="29294"/>
    <cellStyle name="표준 6 2 2 3 3 2 2 2 3" xfId="2877"/>
    <cellStyle name="표준 6 2 2 3 3 2 2 2 3 10" xfId="38004"/>
    <cellStyle name="표준 6 2 2 3 3 2 2 2 3 11" xfId="42116"/>
    <cellStyle name="표준 6 2 2 3 3 2 2 2 3 12" xfId="45987"/>
    <cellStyle name="표준 6 2 2 3 3 2 2 2 3 13" xfId="49858"/>
    <cellStyle name="표준 6 2 2 3 3 2 2 2 3 14" xfId="53729"/>
    <cellStyle name="표준 6 2 2 3 3 2 2 2 3 2" xfId="7036"/>
    <cellStyle name="표준 6 2 2 3 3 2 2 2 3 3" xfId="10907"/>
    <cellStyle name="표준 6 2 2 3 3 2 2 2 3 4" xfId="14778"/>
    <cellStyle name="표준 6 2 2 3 3 2 2 2 3 5" xfId="18649"/>
    <cellStyle name="표준 6 2 2 3 3 2 2 2 3 6" xfId="22520"/>
    <cellStyle name="표준 6 2 2 3 3 2 2 2 3 7" xfId="26391"/>
    <cellStyle name="표준 6 2 2 3 3 2 2 2 3 8" xfId="30262"/>
    <cellStyle name="표준 6 2 2 3 3 2 2 2 3 9" xfId="34133"/>
    <cellStyle name="표준 6 2 2 3 3 2 2 2 4" xfId="5100"/>
    <cellStyle name="표준 6 2 2 3 3 2 2 2 5" xfId="8971"/>
    <cellStyle name="표준 6 2 2 3 3 2 2 2 6" xfId="12842"/>
    <cellStyle name="표준 6 2 2 3 3 2 2 2 7" xfId="16713"/>
    <cellStyle name="표준 6 2 2 3 3 2 2 2 8" xfId="20584"/>
    <cellStyle name="표준 6 2 2 3 3 2 2 2 9" xfId="24455"/>
    <cellStyle name="표준 6 2 2 3 3 2 2 3" xfId="1422"/>
    <cellStyle name="표준 6 2 2 3 3 2 2 3 10" xfId="32681"/>
    <cellStyle name="표준 6 2 2 3 3 2 2 3 11" xfId="36552"/>
    <cellStyle name="표준 6 2 2 3 3 2 2 3 12" xfId="40664"/>
    <cellStyle name="표준 6 2 2 3 3 2 2 3 13" xfId="44535"/>
    <cellStyle name="표준 6 2 2 3 3 2 2 3 14" xfId="48406"/>
    <cellStyle name="표준 6 2 2 3 3 2 2 3 15" xfId="52277"/>
    <cellStyle name="표준 6 2 2 3 3 2 2 3 2" xfId="3361"/>
    <cellStyle name="표준 6 2 2 3 3 2 2 3 2 10" xfId="38488"/>
    <cellStyle name="표준 6 2 2 3 3 2 2 3 2 11" xfId="42600"/>
    <cellStyle name="표준 6 2 2 3 3 2 2 3 2 12" xfId="46471"/>
    <cellStyle name="표준 6 2 2 3 3 2 2 3 2 13" xfId="50342"/>
    <cellStyle name="표준 6 2 2 3 3 2 2 3 2 14" xfId="54213"/>
    <cellStyle name="표준 6 2 2 3 3 2 2 3 2 2" xfId="7520"/>
    <cellStyle name="표준 6 2 2 3 3 2 2 3 2 3" xfId="11391"/>
    <cellStyle name="표준 6 2 2 3 3 2 2 3 2 4" xfId="15262"/>
    <cellStyle name="표준 6 2 2 3 3 2 2 3 2 5" xfId="19133"/>
    <cellStyle name="표준 6 2 2 3 3 2 2 3 2 6" xfId="23004"/>
    <cellStyle name="표준 6 2 2 3 3 2 2 3 2 7" xfId="26875"/>
    <cellStyle name="표준 6 2 2 3 3 2 2 3 2 8" xfId="30746"/>
    <cellStyle name="표준 6 2 2 3 3 2 2 3 2 9" xfId="34617"/>
    <cellStyle name="표준 6 2 2 3 3 2 2 3 3" xfId="5584"/>
    <cellStyle name="표준 6 2 2 3 3 2 2 3 4" xfId="9455"/>
    <cellStyle name="표준 6 2 2 3 3 2 2 3 5" xfId="13326"/>
    <cellStyle name="표준 6 2 2 3 3 2 2 3 6" xfId="17197"/>
    <cellStyle name="표준 6 2 2 3 3 2 2 3 7" xfId="21068"/>
    <cellStyle name="표준 6 2 2 3 3 2 2 3 8" xfId="24939"/>
    <cellStyle name="표준 6 2 2 3 3 2 2 3 9" xfId="28810"/>
    <cellStyle name="표준 6 2 2 3 3 2 2 4" xfId="2393"/>
    <cellStyle name="표준 6 2 2 3 3 2 2 4 10" xfId="37520"/>
    <cellStyle name="표준 6 2 2 3 3 2 2 4 11" xfId="41632"/>
    <cellStyle name="표준 6 2 2 3 3 2 2 4 12" xfId="45503"/>
    <cellStyle name="표준 6 2 2 3 3 2 2 4 13" xfId="49374"/>
    <cellStyle name="표준 6 2 2 3 3 2 2 4 14" xfId="53245"/>
    <cellStyle name="표준 6 2 2 3 3 2 2 4 2" xfId="6552"/>
    <cellStyle name="표준 6 2 2 3 3 2 2 4 3" xfId="10423"/>
    <cellStyle name="표준 6 2 2 3 3 2 2 4 4" xfId="14294"/>
    <cellStyle name="표준 6 2 2 3 3 2 2 4 5" xfId="18165"/>
    <cellStyle name="표준 6 2 2 3 3 2 2 4 6" xfId="22036"/>
    <cellStyle name="표준 6 2 2 3 3 2 2 4 7" xfId="25907"/>
    <cellStyle name="표준 6 2 2 3 3 2 2 4 8" xfId="29778"/>
    <cellStyle name="표준 6 2 2 3 3 2 2 4 9" xfId="33649"/>
    <cellStyle name="표준 6 2 2 3 3 2 2 5" xfId="4616"/>
    <cellStyle name="표준 6 2 2 3 3 2 2 6" xfId="8487"/>
    <cellStyle name="표준 6 2 2 3 3 2 2 7" xfId="12358"/>
    <cellStyle name="표준 6 2 2 3 3 2 2 8" xfId="16229"/>
    <cellStyle name="표준 6 2 2 3 3 2 2 9" xfId="20100"/>
    <cellStyle name="표준 6 2 2 3 3 2 3" xfId="690"/>
    <cellStyle name="표준 6 2 2 3 3 2 3 10" xfId="28084"/>
    <cellStyle name="표준 6 2 2 3 3 2 3 11" xfId="31955"/>
    <cellStyle name="표준 6 2 2 3 3 2 3 12" xfId="35826"/>
    <cellStyle name="표준 6 2 2 3 3 2 3 13" xfId="39938"/>
    <cellStyle name="표준 6 2 2 3 3 2 3 14" xfId="43809"/>
    <cellStyle name="표준 6 2 2 3 3 2 3 15" xfId="47680"/>
    <cellStyle name="표준 6 2 2 3 3 2 3 16" xfId="51551"/>
    <cellStyle name="표준 6 2 2 3 3 2 3 2" xfId="1664"/>
    <cellStyle name="표준 6 2 2 3 3 2 3 2 10" xfId="32923"/>
    <cellStyle name="표준 6 2 2 3 3 2 3 2 11" xfId="36794"/>
    <cellStyle name="표준 6 2 2 3 3 2 3 2 12" xfId="40906"/>
    <cellStyle name="표준 6 2 2 3 3 2 3 2 13" xfId="44777"/>
    <cellStyle name="표준 6 2 2 3 3 2 3 2 14" xfId="48648"/>
    <cellStyle name="표준 6 2 2 3 3 2 3 2 15" xfId="52519"/>
    <cellStyle name="표준 6 2 2 3 3 2 3 2 2" xfId="3603"/>
    <cellStyle name="표준 6 2 2 3 3 2 3 2 2 10" xfId="38730"/>
    <cellStyle name="표준 6 2 2 3 3 2 3 2 2 11" xfId="42842"/>
    <cellStyle name="표준 6 2 2 3 3 2 3 2 2 12" xfId="46713"/>
    <cellStyle name="표준 6 2 2 3 3 2 3 2 2 13" xfId="50584"/>
    <cellStyle name="표준 6 2 2 3 3 2 3 2 2 14" xfId="54455"/>
    <cellStyle name="표준 6 2 2 3 3 2 3 2 2 2" xfId="7762"/>
    <cellStyle name="표준 6 2 2 3 3 2 3 2 2 3" xfId="11633"/>
    <cellStyle name="표준 6 2 2 3 3 2 3 2 2 4" xfId="15504"/>
    <cellStyle name="표준 6 2 2 3 3 2 3 2 2 5" xfId="19375"/>
    <cellStyle name="표준 6 2 2 3 3 2 3 2 2 6" xfId="23246"/>
    <cellStyle name="표준 6 2 2 3 3 2 3 2 2 7" xfId="27117"/>
    <cellStyle name="표준 6 2 2 3 3 2 3 2 2 8" xfId="30988"/>
    <cellStyle name="표준 6 2 2 3 3 2 3 2 2 9" xfId="34859"/>
    <cellStyle name="표준 6 2 2 3 3 2 3 2 3" xfId="5826"/>
    <cellStyle name="표준 6 2 2 3 3 2 3 2 4" xfId="9697"/>
    <cellStyle name="표준 6 2 2 3 3 2 3 2 5" xfId="13568"/>
    <cellStyle name="표준 6 2 2 3 3 2 3 2 6" xfId="17439"/>
    <cellStyle name="표준 6 2 2 3 3 2 3 2 7" xfId="21310"/>
    <cellStyle name="표준 6 2 2 3 3 2 3 2 8" xfId="25181"/>
    <cellStyle name="표준 6 2 2 3 3 2 3 2 9" xfId="29052"/>
    <cellStyle name="표준 6 2 2 3 3 2 3 3" xfId="2635"/>
    <cellStyle name="표준 6 2 2 3 3 2 3 3 10" xfId="37762"/>
    <cellStyle name="표준 6 2 2 3 3 2 3 3 11" xfId="41874"/>
    <cellStyle name="표준 6 2 2 3 3 2 3 3 12" xfId="45745"/>
    <cellStyle name="표준 6 2 2 3 3 2 3 3 13" xfId="49616"/>
    <cellStyle name="표준 6 2 2 3 3 2 3 3 14" xfId="53487"/>
    <cellStyle name="표준 6 2 2 3 3 2 3 3 2" xfId="6794"/>
    <cellStyle name="표준 6 2 2 3 3 2 3 3 3" xfId="10665"/>
    <cellStyle name="표준 6 2 2 3 3 2 3 3 4" xfId="14536"/>
    <cellStyle name="표준 6 2 2 3 3 2 3 3 5" xfId="18407"/>
    <cellStyle name="표준 6 2 2 3 3 2 3 3 6" xfId="22278"/>
    <cellStyle name="표준 6 2 2 3 3 2 3 3 7" xfId="26149"/>
    <cellStyle name="표준 6 2 2 3 3 2 3 3 8" xfId="30020"/>
    <cellStyle name="표준 6 2 2 3 3 2 3 3 9" xfId="33891"/>
    <cellStyle name="표준 6 2 2 3 3 2 3 4" xfId="4858"/>
    <cellStyle name="표준 6 2 2 3 3 2 3 5" xfId="8729"/>
    <cellStyle name="표준 6 2 2 3 3 2 3 6" xfId="12600"/>
    <cellStyle name="표준 6 2 2 3 3 2 3 7" xfId="16471"/>
    <cellStyle name="표준 6 2 2 3 3 2 3 8" xfId="20342"/>
    <cellStyle name="표준 6 2 2 3 3 2 3 9" xfId="24213"/>
    <cellStyle name="표준 6 2 2 3 3 2 4" xfId="1180"/>
    <cellStyle name="표준 6 2 2 3 3 2 4 10" xfId="32439"/>
    <cellStyle name="표준 6 2 2 3 3 2 4 11" xfId="36310"/>
    <cellStyle name="표준 6 2 2 3 3 2 4 12" xfId="40422"/>
    <cellStyle name="표준 6 2 2 3 3 2 4 13" xfId="44293"/>
    <cellStyle name="표준 6 2 2 3 3 2 4 14" xfId="48164"/>
    <cellStyle name="표준 6 2 2 3 3 2 4 15" xfId="52035"/>
    <cellStyle name="표준 6 2 2 3 3 2 4 2" xfId="3119"/>
    <cellStyle name="표준 6 2 2 3 3 2 4 2 10" xfId="38246"/>
    <cellStyle name="표준 6 2 2 3 3 2 4 2 11" xfId="42358"/>
    <cellStyle name="표준 6 2 2 3 3 2 4 2 12" xfId="46229"/>
    <cellStyle name="표준 6 2 2 3 3 2 4 2 13" xfId="50100"/>
    <cellStyle name="표준 6 2 2 3 3 2 4 2 14" xfId="53971"/>
    <cellStyle name="표준 6 2 2 3 3 2 4 2 2" xfId="7278"/>
    <cellStyle name="표준 6 2 2 3 3 2 4 2 3" xfId="11149"/>
    <cellStyle name="표준 6 2 2 3 3 2 4 2 4" xfId="15020"/>
    <cellStyle name="표준 6 2 2 3 3 2 4 2 5" xfId="18891"/>
    <cellStyle name="표준 6 2 2 3 3 2 4 2 6" xfId="22762"/>
    <cellStyle name="표준 6 2 2 3 3 2 4 2 7" xfId="26633"/>
    <cellStyle name="표준 6 2 2 3 3 2 4 2 8" xfId="30504"/>
    <cellStyle name="표준 6 2 2 3 3 2 4 2 9" xfId="34375"/>
    <cellStyle name="표준 6 2 2 3 3 2 4 3" xfId="5342"/>
    <cellStyle name="표준 6 2 2 3 3 2 4 4" xfId="9213"/>
    <cellStyle name="표준 6 2 2 3 3 2 4 5" xfId="13084"/>
    <cellStyle name="표준 6 2 2 3 3 2 4 6" xfId="16955"/>
    <cellStyle name="표준 6 2 2 3 3 2 4 7" xfId="20826"/>
    <cellStyle name="표준 6 2 2 3 3 2 4 8" xfId="24697"/>
    <cellStyle name="표준 6 2 2 3 3 2 4 9" xfId="28568"/>
    <cellStyle name="표준 6 2 2 3 3 2 5" xfId="2151"/>
    <cellStyle name="표준 6 2 2 3 3 2 5 10" xfId="37278"/>
    <cellStyle name="표준 6 2 2 3 3 2 5 11" xfId="41390"/>
    <cellStyle name="표준 6 2 2 3 3 2 5 12" xfId="45261"/>
    <cellStyle name="표준 6 2 2 3 3 2 5 13" xfId="49132"/>
    <cellStyle name="표준 6 2 2 3 3 2 5 14" xfId="53003"/>
    <cellStyle name="표준 6 2 2 3 3 2 5 2" xfId="6310"/>
    <cellStyle name="표준 6 2 2 3 3 2 5 3" xfId="10181"/>
    <cellStyle name="표준 6 2 2 3 3 2 5 4" xfId="14052"/>
    <cellStyle name="표준 6 2 2 3 3 2 5 5" xfId="17923"/>
    <cellStyle name="표준 6 2 2 3 3 2 5 6" xfId="21794"/>
    <cellStyle name="표준 6 2 2 3 3 2 5 7" xfId="25665"/>
    <cellStyle name="표준 6 2 2 3 3 2 5 8" xfId="29536"/>
    <cellStyle name="표준 6 2 2 3 3 2 5 9" xfId="33407"/>
    <cellStyle name="표준 6 2 2 3 3 2 6" xfId="4374"/>
    <cellStyle name="표준 6 2 2 3 3 2 7" xfId="8245"/>
    <cellStyle name="표준 6 2 2 3 3 2 8" xfId="12116"/>
    <cellStyle name="표준 6 2 2 3 3 2 9" xfId="15987"/>
    <cellStyle name="표준 6 2 2 3 3 20" xfId="50970"/>
    <cellStyle name="표준 6 2 2 3 3 3" xfId="348"/>
    <cellStyle name="표준 6 2 2 3 3 3 10" xfId="23874"/>
    <cellStyle name="표준 6 2 2 3 3 3 11" xfId="27745"/>
    <cellStyle name="표준 6 2 2 3 3 3 12" xfId="31616"/>
    <cellStyle name="표준 6 2 2 3 3 3 13" xfId="35487"/>
    <cellStyle name="표준 6 2 2 3 3 3 14" xfId="39599"/>
    <cellStyle name="표준 6 2 2 3 3 3 15" xfId="43470"/>
    <cellStyle name="표준 6 2 2 3 3 3 16" xfId="47341"/>
    <cellStyle name="표준 6 2 2 3 3 3 17" xfId="51212"/>
    <cellStyle name="표준 6 2 2 3 3 3 2" xfId="835"/>
    <cellStyle name="표준 6 2 2 3 3 3 2 10" xfId="28229"/>
    <cellStyle name="표준 6 2 2 3 3 3 2 11" xfId="32100"/>
    <cellStyle name="표준 6 2 2 3 3 3 2 12" xfId="35971"/>
    <cellStyle name="표준 6 2 2 3 3 3 2 13" xfId="40083"/>
    <cellStyle name="표준 6 2 2 3 3 3 2 14" xfId="43954"/>
    <cellStyle name="표준 6 2 2 3 3 3 2 15" xfId="47825"/>
    <cellStyle name="표준 6 2 2 3 3 3 2 16" xfId="51696"/>
    <cellStyle name="표준 6 2 2 3 3 3 2 2" xfId="1809"/>
    <cellStyle name="표준 6 2 2 3 3 3 2 2 10" xfId="33068"/>
    <cellStyle name="표준 6 2 2 3 3 3 2 2 11" xfId="36939"/>
    <cellStyle name="표준 6 2 2 3 3 3 2 2 12" xfId="41051"/>
    <cellStyle name="표준 6 2 2 3 3 3 2 2 13" xfId="44922"/>
    <cellStyle name="표준 6 2 2 3 3 3 2 2 14" xfId="48793"/>
    <cellStyle name="표준 6 2 2 3 3 3 2 2 15" xfId="52664"/>
    <cellStyle name="표준 6 2 2 3 3 3 2 2 2" xfId="3748"/>
    <cellStyle name="표준 6 2 2 3 3 3 2 2 2 10" xfId="38875"/>
    <cellStyle name="표준 6 2 2 3 3 3 2 2 2 11" xfId="42987"/>
    <cellStyle name="표준 6 2 2 3 3 3 2 2 2 12" xfId="46858"/>
    <cellStyle name="표준 6 2 2 3 3 3 2 2 2 13" xfId="50729"/>
    <cellStyle name="표준 6 2 2 3 3 3 2 2 2 14" xfId="54600"/>
    <cellStyle name="표준 6 2 2 3 3 3 2 2 2 2" xfId="7907"/>
    <cellStyle name="표준 6 2 2 3 3 3 2 2 2 3" xfId="11778"/>
    <cellStyle name="표준 6 2 2 3 3 3 2 2 2 4" xfId="15649"/>
    <cellStyle name="표준 6 2 2 3 3 3 2 2 2 5" xfId="19520"/>
    <cellStyle name="표준 6 2 2 3 3 3 2 2 2 6" xfId="23391"/>
    <cellStyle name="표준 6 2 2 3 3 3 2 2 2 7" xfId="27262"/>
    <cellStyle name="표준 6 2 2 3 3 3 2 2 2 8" xfId="31133"/>
    <cellStyle name="표준 6 2 2 3 3 3 2 2 2 9" xfId="35004"/>
    <cellStyle name="표준 6 2 2 3 3 3 2 2 3" xfId="5971"/>
    <cellStyle name="표준 6 2 2 3 3 3 2 2 4" xfId="9842"/>
    <cellStyle name="표준 6 2 2 3 3 3 2 2 5" xfId="13713"/>
    <cellStyle name="표준 6 2 2 3 3 3 2 2 6" xfId="17584"/>
    <cellStyle name="표준 6 2 2 3 3 3 2 2 7" xfId="21455"/>
    <cellStyle name="표준 6 2 2 3 3 3 2 2 8" xfId="25326"/>
    <cellStyle name="표준 6 2 2 3 3 3 2 2 9" xfId="29197"/>
    <cellStyle name="표준 6 2 2 3 3 3 2 3" xfId="2780"/>
    <cellStyle name="표준 6 2 2 3 3 3 2 3 10" xfId="37907"/>
    <cellStyle name="표준 6 2 2 3 3 3 2 3 11" xfId="42019"/>
    <cellStyle name="표준 6 2 2 3 3 3 2 3 12" xfId="45890"/>
    <cellStyle name="표준 6 2 2 3 3 3 2 3 13" xfId="49761"/>
    <cellStyle name="표준 6 2 2 3 3 3 2 3 14" xfId="53632"/>
    <cellStyle name="표준 6 2 2 3 3 3 2 3 2" xfId="6939"/>
    <cellStyle name="표준 6 2 2 3 3 3 2 3 3" xfId="10810"/>
    <cellStyle name="표준 6 2 2 3 3 3 2 3 4" xfId="14681"/>
    <cellStyle name="표준 6 2 2 3 3 3 2 3 5" xfId="18552"/>
    <cellStyle name="표준 6 2 2 3 3 3 2 3 6" xfId="22423"/>
    <cellStyle name="표준 6 2 2 3 3 3 2 3 7" xfId="26294"/>
    <cellStyle name="표준 6 2 2 3 3 3 2 3 8" xfId="30165"/>
    <cellStyle name="표준 6 2 2 3 3 3 2 3 9" xfId="34036"/>
    <cellStyle name="표준 6 2 2 3 3 3 2 4" xfId="5003"/>
    <cellStyle name="표준 6 2 2 3 3 3 2 5" xfId="8874"/>
    <cellStyle name="표준 6 2 2 3 3 3 2 6" xfId="12745"/>
    <cellStyle name="표준 6 2 2 3 3 3 2 7" xfId="16616"/>
    <cellStyle name="표준 6 2 2 3 3 3 2 8" xfId="20487"/>
    <cellStyle name="표준 6 2 2 3 3 3 2 9" xfId="24358"/>
    <cellStyle name="표준 6 2 2 3 3 3 3" xfId="1325"/>
    <cellStyle name="표준 6 2 2 3 3 3 3 10" xfId="32584"/>
    <cellStyle name="표준 6 2 2 3 3 3 3 11" xfId="36455"/>
    <cellStyle name="표준 6 2 2 3 3 3 3 12" xfId="40567"/>
    <cellStyle name="표준 6 2 2 3 3 3 3 13" xfId="44438"/>
    <cellStyle name="표준 6 2 2 3 3 3 3 14" xfId="48309"/>
    <cellStyle name="표준 6 2 2 3 3 3 3 15" xfId="52180"/>
    <cellStyle name="표준 6 2 2 3 3 3 3 2" xfId="3264"/>
    <cellStyle name="표준 6 2 2 3 3 3 3 2 10" xfId="38391"/>
    <cellStyle name="표준 6 2 2 3 3 3 3 2 11" xfId="42503"/>
    <cellStyle name="표준 6 2 2 3 3 3 3 2 12" xfId="46374"/>
    <cellStyle name="표준 6 2 2 3 3 3 3 2 13" xfId="50245"/>
    <cellStyle name="표준 6 2 2 3 3 3 3 2 14" xfId="54116"/>
    <cellStyle name="표준 6 2 2 3 3 3 3 2 2" xfId="7423"/>
    <cellStyle name="표준 6 2 2 3 3 3 3 2 3" xfId="11294"/>
    <cellStyle name="표준 6 2 2 3 3 3 3 2 4" xfId="15165"/>
    <cellStyle name="표준 6 2 2 3 3 3 3 2 5" xfId="19036"/>
    <cellStyle name="표준 6 2 2 3 3 3 3 2 6" xfId="22907"/>
    <cellStyle name="표준 6 2 2 3 3 3 3 2 7" xfId="26778"/>
    <cellStyle name="표준 6 2 2 3 3 3 3 2 8" xfId="30649"/>
    <cellStyle name="표준 6 2 2 3 3 3 3 2 9" xfId="34520"/>
    <cellStyle name="표준 6 2 2 3 3 3 3 3" xfId="5487"/>
    <cellStyle name="표준 6 2 2 3 3 3 3 4" xfId="9358"/>
    <cellStyle name="표준 6 2 2 3 3 3 3 5" xfId="13229"/>
    <cellStyle name="표준 6 2 2 3 3 3 3 6" xfId="17100"/>
    <cellStyle name="표준 6 2 2 3 3 3 3 7" xfId="20971"/>
    <cellStyle name="표준 6 2 2 3 3 3 3 8" xfId="24842"/>
    <cellStyle name="표준 6 2 2 3 3 3 3 9" xfId="28713"/>
    <cellStyle name="표준 6 2 2 3 3 3 4" xfId="2296"/>
    <cellStyle name="표준 6 2 2 3 3 3 4 10" xfId="37423"/>
    <cellStyle name="표준 6 2 2 3 3 3 4 11" xfId="41535"/>
    <cellStyle name="표준 6 2 2 3 3 3 4 12" xfId="45406"/>
    <cellStyle name="표준 6 2 2 3 3 3 4 13" xfId="49277"/>
    <cellStyle name="표준 6 2 2 3 3 3 4 14" xfId="53148"/>
    <cellStyle name="표준 6 2 2 3 3 3 4 2" xfId="6455"/>
    <cellStyle name="표준 6 2 2 3 3 3 4 3" xfId="10326"/>
    <cellStyle name="표준 6 2 2 3 3 3 4 4" xfId="14197"/>
    <cellStyle name="표준 6 2 2 3 3 3 4 5" xfId="18068"/>
    <cellStyle name="표준 6 2 2 3 3 3 4 6" xfId="21939"/>
    <cellStyle name="표준 6 2 2 3 3 3 4 7" xfId="25810"/>
    <cellStyle name="표준 6 2 2 3 3 3 4 8" xfId="29681"/>
    <cellStyle name="표준 6 2 2 3 3 3 4 9" xfId="33552"/>
    <cellStyle name="표준 6 2 2 3 3 3 5" xfId="4519"/>
    <cellStyle name="표준 6 2 2 3 3 3 6" xfId="8390"/>
    <cellStyle name="표준 6 2 2 3 3 3 7" xfId="12261"/>
    <cellStyle name="표준 6 2 2 3 3 3 8" xfId="16132"/>
    <cellStyle name="표준 6 2 2 3 3 3 9" xfId="20003"/>
    <cellStyle name="표준 6 2 2 3 3 4" xfId="593"/>
    <cellStyle name="표준 6 2 2 3 3 4 10" xfId="27987"/>
    <cellStyle name="표준 6 2 2 3 3 4 11" xfId="31858"/>
    <cellStyle name="표준 6 2 2 3 3 4 12" xfId="35729"/>
    <cellStyle name="표준 6 2 2 3 3 4 13" xfId="39841"/>
    <cellStyle name="표준 6 2 2 3 3 4 14" xfId="43712"/>
    <cellStyle name="표준 6 2 2 3 3 4 15" xfId="47583"/>
    <cellStyle name="표준 6 2 2 3 3 4 16" xfId="51454"/>
    <cellStyle name="표준 6 2 2 3 3 4 2" xfId="1567"/>
    <cellStyle name="표준 6 2 2 3 3 4 2 10" xfId="32826"/>
    <cellStyle name="표준 6 2 2 3 3 4 2 11" xfId="36697"/>
    <cellStyle name="표준 6 2 2 3 3 4 2 12" xfId="40809"/>
    <cellStyle name="표준 6 2 2 3 3 4 2 13" xfId="44680"/>
    <cellStyle name="표준 6 2 2 3 3 4 2 14" xfId="48551"/>
    <cellStyle name="표준 6 2 2 3 3 4 2 15" xfId="52422"/>
    <cellStyle name="표준 6 2 2 3 3 4 2 2" xfId="3506"/>
    <cellStyle name="표준 6 2 2 3 3 4 2 2 10" xfId="38633"/>
    <cellStyle name="표준 6 2 2 3 3 4 2 2 11" xfId="42745"/>
    <cellStyle name="표준 6 2 2 3 3 4 2 2 12" xfId="46616"/>
    <cellStyle name="표준 6 2 2 3 3 4 2 2 13" xfId="50487"/>
    <cellStyle name="표준 6 2 2 3 3 4 2 2 14" xfId="54358"/>
    <cellStyle name="표준 6 2 2 3 3 4 2 2 2" xfId="7665"/>
    <cellStyle name="표준 6 2 2 3 3 4 2 2 3" xfId="11536"/>
    <cellStyle name="표준 6 2 2 3 3 4 2 2 4" xfId="15407"/>
    <cellStyle name="표준 6 2 2 3 3 4 2 2 5" xfId="19278"/>
    <cellStyle name="표준 6 2 2 3 3 4 2 2 6" xfId="23149"/>
    <cellStyle name="표준 6 2 2 3 3 4 2 2 7" xfId="27020"/>
    <cellStyle name="표준 6 2 2 3 3 4 2 2 8" xfId="30891"/>
    <cellStyle name="표준 6 2 2 3 3 4 2 2 9" xfId="34762"/>
    <cellStyle name="표준 6 2 2 3 3 4 2 3" xfId="5729"/>
    <cellStyle name="표준 6 2 2 3 3 4 2 4" xfId="9600"/>
    <cellStyle name="표준 6 2 2 3 3 4 2 5" xfId="13471"/>
    <cellStyle name="표준 6 2 2 3 3 4 2 6" xfId="17342"/>
    <cellStyle name="표준 6 2 2 3 3 4 2 7" xfId="21213"/>
    <cellStyle name="표준 6 2 2 3 3 4 2 8" xfId="25084"/>
    <cellStyle name="표준 6 2 2 3 3 4 2 9" xfId="28955"/>
    <cellStyle name="표준 6 2 2 3 3 4 3" xfId="2538"/>
    <cellStyle name="표준 6 2 2 3 3 4 3 10" xfId="37665"/>
    <cellStyle name="표준 6 2 2 3 3 4 3 11" xfId="41777"/>
    <cellStyle name="표준 6 2 2 3 3 4 3 12" xfId="45648"/>
    <cellStyle name="표준 6 2 2 3 3 4 3 13" xfId="49519"/>
    <cellStyle name="표준 6 2 2 3 3 4 3 14" xfId="53390"/>
    <cellStyle name="표준 6 2 2 3 3 4 3 2" xfId="6697"/>
    <cellStyle name="표준 6 2 2 3 3 4 3 3" xfId="10568"/>
    <cellStyle name="표준 6 2 2 3 3 4 3 4" xfId="14439"/>
    <cellStyle name="표준 6 2 2 3 3 4 3 5" xfId="18310"/>
    <cellStyle name="표준 6 2 2 3 3 4 3 6" xfId="22181"/>
    <cellStyle name="표준 6 2 2 3 3 4 3 7" xfId="26052"/>
    <cellStyle name="표준 6 2 2 3 3 4 3 8" xfId="29923"/>
    <cellStyle name="표준 6 2 2 3 3 4 3 9" xfId="33794"/>
    <cellStyle name="표준 6 2 2 3 3 4 4" xfId="4761"/>
    <cellStyle name="표준 6 2 2 3 3 4 5" xfId="8632"/>
    <cellStyle name="표준 6 2 2 3 3 4 6" xfId="12503"/>
    <cellStyle name="표준 6 2 2 3 3 4 7" xfId="16374"/>
    <cellStyle name="표준 6 2 2 3 3 4 8" xfId="20245"/>
    <cellStyle name="표준 6 2 2 3 3 4 9" xfId="24116"/>
    <cellStyle name="표준 6 2 2 3 3 5" xfId="1083"/>
    <cellStyle name="표준 6 2 2 3 3 5 10" xfId="32342"/>
    <cellStyle name="표준 6 2 2 3 3 5 11" xfId="36213"/>
    <cellStyle name="표준 6 2 2 3 3 5 12" xfId="40325"/>
    <cellStyle name="표준 6 2 2 3 3 5 13" xfId="44196"/>
    <cellStyle name="표준 6 2 2 3 3 5 14" xfId="48067"/>
    <cellStyle name="표준 6 2 2 3 3 5 15" xfId="51938"/>
    <cellStyle name="표준 6 2 2 3 3 5 2" xfId="3022"/>
    <cellStyle name="표준 6 2 2 3 3 5 2 10" xfId="38149"/>
    <cellStyle name="표준 6 2 2 3 3 5 2 11" xfId="42261"/>
    <cellStyle name="표준 6 2 2 3 3 5 2 12" xfId="46132"/>
    <cellStyle name="표준 6 2 2 3 3 5 2 13" xfId="50003"/>
    <cellStyle name="표준 6 2 2 3 3 5 2 14" xfId="53874"/>
    <cellStyle name="표준 6 2 2 3 3 5 2 2" xfId="7181"/>
    <cellStyle name="표준 6 2 2 3 3 5 2 3" xfId="11052"/>
    <cellStyle name="표준 6 2 2 3 3 5 2 4" xfId="14923"/>
    <cellStyle name="표준 6 2 2 3 3 5 2 5" xfId="18794"/>
    <cellStyle name="표준 6 2 2 3 3 5 2 6" xfId="22665"/>
    <cellStyle name="표준 6 2 2 3 3 5 2 7" xfId="26536"/>
    <cellStyle name="표준 6 2 2 3 3 5 2 8" xfId="30407"/>
    <cellStyle name="표준 6 2 2 3 3 5 2 9" xfId="34278"/>
    <cellStyle name="표준 6 2 2 3 3 5 3" xfId="5245"/>
    <cellStyle name="표준 6 2 2 3 3 5 4" xfId="9116"/>
    <cellStyle name="표준 6 2 2 3 3 5 5" xfId="12987"/>
    <cellStyle name="표준 6 2 2 3 3 5 6" xfId="16858"/>
    <cellStyle name="표준 6 2 2 3 3 5 7" xfId="20729"/>
    <cellStyle name="표준 6 2 2 3 3 5 8" xfId="24600"/>
    <cellStyle name="표준 6 2 2 3 3 5 9" xfId="28471"/>
    <cellStyle name="표준 6 2 2 3 3 6" xfId="2054"/>
    <cellStyle name="표준 6 2 2 3 3 6 10" xfId="37181"/>
    <cellStyle name="표준 6 2 2 3 3 6 11" xfId="41293"/>
    <cellStyle name="표준 6 2 2 3 3 6 12" xfId="45164"/>
    <cellStyle name="표준 6 2 2 3 3 6 13" xfId="49035"/>
    <cellStyle name="표준 6 2 2 3 3 6 14" xfId="52906"/>
    <cellStyle name="표준 6 2 2 3 3 6 2" xfId="6213"/>
    <cellStyle name="표준 6 2 2 3 3 6 3" xfId="10084"/>
    <cellStyle name="표준 6 2 2 3 3 6 4" xfId="13955"/>
    <cellStyle name="표준 6 2 2 3 3 6 5" xfId="17826"/>
    <cellStyle name="표준 6 2 2 3 3 6 6" xfId="21697"/>
    <cellStyle name="표준 6 2 2 3 3 6 7" xfId="25568"/>
    <cellStyle name="표준 6 2 2 3 3 6 8" xfId="29439"/>
    <cellStyle name="표준 6 2 2 3 3 6 9" xfId="33310"/>
    <cellStyle name="표준 6 2 2 3 3 7" xfId="4277"/>
    <cellStyle name="표준 6 2 2 3 3 8" xfId="8148"/>
    <cellStyle name="표준 6 2 2 3 3 9" xfId="12019"/>
    <cellStyle name="표준 6 2 2 3 4" xfId="153"/>
    <cellStyle name="표준 6 2 2 3 4 10" xfId="19811"/>
    <cellStyle name="표준 6 2 2 3 4 11" xfId="23682"/>
    <cellStyle name="표준 6 2 2 3 4 12" xfId="27553"/>
    <cellStyle name="표준 6 2 2 3 4 13" xfId="31424"/>
    <cellStyle name="표준 6 2 2 3 4 14" xfId="35295"/>
    <cellStyle name="표준 6 2 2 3 4 15" xfId="39166"/>
    <cellStyle name="표준 6 2 2 3 4 16" xfId="39407"/>
    <cellStyle name="표준 6 2 2 3 4 17" xfId="43278"/>
    <cellStyle name="표준 6 2 2 3 4 18" xfId="47149"/>
    <cellStyle name="표준 6 2 2 3 4 19" xfId="51020"/>
    <cellStyle name="표준 6 2 2 3 4 2" xfId="398"/>
    <cellStyle name="표준 6 2 2 3 4 2 10" xfId="23924"/>
    <cellStyle name="표준 6 2 2 3 4 2 11" xfId="27795"/>
    <cellStyle name="표준 6 2 2 3 4 2 12" xfId="31666"/>
    <cellStyle name="표준 6 2 2 3 4 2 13" xfId="35537"/>
    <cellStyle name="표준 6 2 2 3 4 2 14" xfId="39649"/>
    <cellStyle name="표준 6 2 2 3 4 2 15" xfId="43520"/>
    <cellStyle name="표준 6 2 2 3 4 2 16" xfId="47391"/>
    <cellStyle name="표준 6 2 2 3 4 2 17" xfId="51262"/>
    <cellStyle name="표준 6 2 2 3 4 2 2" xfId="885"/>
    <cellStyle name="표준 6 2 2 3 4 2 2 10" xfId="28279"/>
    <cellStyle name="표준 6 2 2 3 4 2 2 11" xfId="32150"/>
    <cellStyle name="표준 6 2 2 3 4 2 2 12" xfId="36021"/>
    <cellStyle name="표준 6 2 2 3 4 2 2 13" xfId="40133"/>
    <cellStyle name="표준 6 2 2 3 4 2 2 14" xfId="44004"/>
    <cellStyle name="표준 6 2 2 3 4 2 2 15" xfId="47875"/>
    <cellStyle name="표준 6 2 2 3 4 2 2 16" xfId="51746"/>
    <cellStyle name="표준 6 2 2 3 4 2 2 2" xfId="1859"/>
    <cellStyle name="표준 6 2 2 3 4 2 2 2 10" xfId="33118"/>
    <cellStyle name="표준 6 2 2 3 4 2 2 2 11" xfId="36989"/>
    <cellStyle name="표준 6 2 2 3 4 2 2 2 12" xfId="41101"/>
    <cellStyle name="표준 6 2 2 3 4 2 2 2 13" xfId="44972"/>
    <cellStyle name="표준 6 2 2 3 4 2 2 2 14" xfId="48843"/>
    <cellStyle name="표준 6 2 2 3 4 2 2 2 15" xfId="52714"/>
    <cellStyle name="표준 6 2 2 3 4 2 2 2 2" xfId="3798"/>
    <cellStyle name="표준 6 2 2 3 4 2 2 2 2 10" xfId="38925"/>
    <cellStyle name="표준 6 2 2 3 4 2 2 2 2 11" xfId="43037"/>
    <cellStyle name="표준 6 2 2 3 4 2 2 2 2 12" xfId="46908"/>
    <cellStyle name="표준 6 2 2 3 4 2 2 2 2 13" xfId="50779"/>
    <cellStyle name="표준 6 2 2 3 4 2 2 2 2 14" xfId="54650"/>
    <cellStyle name="표준 6 2 2 3 4 2 2 2 2 2" xfId="7957"/>
    <cellStyle name="표준 6 2 2 3 4 2 2 2 2 3" xfId="11828"/>
    <cellStyle name="표준 6 2 2 3 4 2 2 2 2 4" xfId="15699"/>
    <cellStyle name="표준 6 2 2 3 4 2 2 2 2 5" xfId="19570"/>
    <cellStyle name="표준 6 2 2 3 4 2 2 2 2 6" xfId="23441"/>
    <cellStyle name="표준 6 2 2 3 4 2 2 2 2 7" xfId="27312"/>
    <cellStyle name="표준 6 2 2 3 4 2 2 2 2 8" xfId="31183"/>
    <cellStyle name="표준 6 2 2 3 4 2 2 2 2 9" xfId="35054"/>
    <cellStyle name="표준 6 2 2 3 4 2 2 2 3" xfId="6021"/>
    <cellStyle name="표준 6 2 2 3 4 2 2 2 4" xfId="9892"/>
    <cellStyle name="표준 6 2 2 3 4 2 2 2 5" xfId="13763"/>
    <cellStyle name="표준 6 2 2 3 4 2 2 2 6" xfId="17634"/>
    <cellStyle name="표준 6 2 2 3 4 2 2 2 7" xfId="21505"/>
    <cellStyle name="표준 6 2 2 3 4 2 2 2 8" xfId="25376"/>
    <cellStyle name="표준 6 2 2 3 4 2 2 2 9" xfId="29247"/>
    <cellStyle name="표준 6 2 2 3 4 2 2 3" xfId="2830"/>
    <cellStyle name="표준 6 2 2 3 4 2 2 3 10" xfId="37957"/>
    <cellStyle name="표준 6 2 2 3 4 2 2 3 11" xfId="42069"/>
    <cellStyle name="표준 6 2 2 3 4 2 2 3 12" xfId="45940"/>
    <cellStyle name="표준 6 2 2 3 4 2 2 3 13" xfId="49811"/>
    <cellStyle name="표준 6 2 2 3 4 2 2 3 14" xfId="53682"/>
    <cellStyle name="표준 6 2 2 3 4 2 2 3 2" xfId="6989"/>
    <cellStyle name="표준 6 2 2 3 4 2 2 3 3" xfId="10860"/>
    <cellStyle name="표준 6 2 2 3 4 2 2 3 4" xfId="14731"/>
    <cellStyle name="표준 6 2 2 3 4 2 2 3 5" xfId="18602"/>
    <cellStyle name="표준 6 2 2 3 4 2 2 3 6" xfId="22473"/>
    <cellStyle name="표준 6 2 2 3 4 2 2 3 7" xfId="26344"/>
    <cellStyle name="표준 6 2 2 3 4 2 2 3 8" xfId="30215"/>
    <cellStyle name="표준 6 2 2 3 4 2 2 3 9" xfId="34086"/>
    <cellStyle name="표준 6 2 2 3 4 2 2 4" xfId="5053"/>
    <cellStyle name="표준 6 2 2 3 4 2 2 5" xfId="8924"/>
    <cellStyle name="표준 6 2 2 3 4 2 2 6" xfId="12795"/>
    <cellStyle name="표준 6 2 2 3 4 2 2 7" xfId="16666"/>
    <cellStyle name="표준 6 2 2 3 4 2 2 8" xfId="20537"/>
    <cellStyle name="표준 6 2 2 3 4 2 2 9" xfId="24408"/>
    <cellStyle name="표준 6 2 2 3 4 2 3" xfId="1375"/>
    <cellStyle name="표준 6 2 2 3 4 2 3 10" xfId="32634"/>
    <cellStyle name="표준 6 2 2 3 4 2 3 11" xfId="36505"/>
    <cellStyle name="표준 6 2 2 3 4 2 3 12" xfId="40617"/>
    <cellStyle name="표준 6 2 2 3 4 2 3 13" xfId="44488"/>
    <cellStyle name="표준 6 2 2 3 4 2 3 14" xfId="48359"/>
    <cellStyle name="표준 6 2 2 3 4 2 3 15" xfId="52230"/>
    <cellStyle name="표준 6 2 2 3 4 2 3 2" xfId="3314"/>
    <cellStyle name="표준 6 2 2 3 4 2 3 2 10" xfId="38441"/>
    <cellStyle name="표준 6 2 2 3 4 2 3 2 11" xfId="42553"/>
    <cellStyle name="표준 6 2 2 3 4 2 3 2 12" xfId="46424"/>
    <cellStyle name="표준 6 2 2 3 4 2 3 2 13" xfId="50295"/>
    <cellStyle name="표준 6 2 2 3 4 2 3 2 14" xfId="54166"/>
    <cellStyle name="표준 6 2 2 3 4 2 3 2 2" xfId="7473"/>
    <cellStyle name="표준 6 2 2 3 4 2 3 2 3" xfId="11344"/>
    <cellStyle name="표준 6 2 2 3 4 2 3 2 4" xfId="15215"/>
    <cellStyle name="표준 6 2 2 3 4 2 3 2 5" xfId="19086"/>
    <cellStyle name="표준 6 2 2 3 4 2 3 2 6" xfId="22957"/>
    <cellStyle name="표준 6 2 2 3 4 2 3 2 7" xfId="26828"/>
    <cellStyle name="표준 6 2 2 3 4 2 3 2 8" xfId="30699"/>
    <cellStyle name="표준 6 2 2 3 4 2 3 2 9" xfId="34570"/>
    <cellStyle name="표준 6 2 2 3 4 2 3 3" xfId="5537"/>
    <cellStyle name="표준 6 2 2 3 4 2 3 4" xfId="9408"/>
    <cellStyle name="표준 6 2 2 3 4 2 3 5" xfId="13279"/>
    <cellStyle name="표준 6 2 2 3 4 2 3 6" xfId="17150"/>
    <cellStyle name="표준 6 2 2 3 4 2 3 7" xfId="21021"/>
    <cellStyle name="표준 6 2 2 3 4 2 3 8" xfId="24892"/>
    <cellStyle name="표준 6 2 2 3 4 2 3 9" xfId="28763"/>
    <cellStyle name="표준 6 2 2 3 4 2 4" xfId="2346"/>
    <cellStyle name="표준 6 2 2 3 4 2 4 10" xfId="37473"/>
    <cellStyle name="표준 6 2 2 3 4 2 4 11" xfId="41585"/>
    <cellStyle name="표준 6 2 2 3 4 2 4 12" xfId="45456"/>
    <cellStyle name="표준 6 2 2 3 4 2 4 13" xfId="49327"/>
    <cellStyle name="표준 6 2 2 3 4 2 4 14" xfId="53198"/>
    <cellStyle name="표준 6 2 2 3 4 2 4 2" xfId="6505"/>
    <cellStyle name="표준 6 2 2 3 4 2 4 3" xfId="10376"/>
    <cellStyle name="표준 6 2 2 3 4 2 4 4" xfId="14247"/>
    <cellStyle name="표준 6 2 2 3 4 2 4 5" xfId="18118"/>
    <cellStyle name="표준 6 2 2 3 4 2 4 6" xfId="21989"/>
    <cellStyle name="표준 6 2 2 3 4 2 4 7" xfId="25860"/>
    <cellStyle name="표준 6 2 2 3 4 2 4 8" xfId="29731"/>
    <cellStyle name="표준 6 2 2 3 4 2 4 9" xfId="33602"/>
    <cellStyle name="표준 6 2 2 3 4 2 5" xfId="4569"/>
    <cellStyle name="표준 6 2 2 3 4 2 6" xfId="8440"/>
    <cellStyle name="표준 6 2 2 3 4 2 7" xfId="12311"/>
    <cellStyle name="표준 6 2 2 3 4 2 8" xfId="16182"/>
    <cellStyle name="표준 6 2 2 3 4 2 9" xfId="20053"/>
    <cellStyle name="표준 6 2 2 3 4 3" xfId="643"/>
    <cellStyle name="표준 6 2 2 3 4 3 10" xfId="28037"/>
    <cellStyle name="표준 6 2 2 3 4 3 11" xfId="31908"/>
    <cellStyle name="표준 6 2 2 3 4 3 12" xfId="35779"/>
    <cellStyle name="표준 6 2 2 3 4 3 13" xfId="39891"/>
    <cellStyle name="표준 6 2 2 3 4 3 14" xfId="43762"/>
    <cellStyle name="표준 6 2 2 3 4 3 15" xfId="47633"/>
    <cellStyle name="표준 6 2 2 3 4 3 16" xfId="51504"/>
    <cellStyle name="표준 6 2 2 3 4 3 2" xfId="1617"/>
    <cellStyle name="표준 6 2 2 3 4 3 2 10" xfId="32876"/>
    <cellStyle name="표준 6 2 2 3 4 3 2 11" xfId="36747"/>
    <cellStyle name="표준 6 2 2 3 4 3 2 12" xfId="40859"/>
    <cellStyle name="표준 6 2 2 3 4 3 2 13" xfId="44730"/>
    <cellStyle name="표준 6 2 2 3 4 3 2 14" xfId="48601"/>
    <cellStyle name="표준 6 2 2 3 4 3 2 15" xfId="52472"/>
    <cellStyle name="표준 6 2 2 3 4 3 2 2" xfId="3556"/>
    <cellStyle name="표준 6 2 2 3 4 3 2 2 10" xfId="38683"/>
    <cellStyle name="표준 6 2 2 3 4 3 2 2 11" xfId="42795"/>
    <cellStyle name="표준 6 2 2 3 4 3 2 2 12" xfId="46666"/>
    <cellStyle name="표준 6 2 2 3 4 3 2 2 13" xfId="50537"/>
    <cellStyle name="표준 6 2 2 3 4 3 2 2 14" xfId="54408"/>
    <cellStyle name="표준 6 2 2 3 4 3 2 2 2" xfId="7715"/>
    <cellStyle name="표준 6 2 2 3 4 3 2 2 3" xfId="11586"/>
    <cellStyle name="표준 6 2 2 3 4 3 2 2 4" xfId="15457"/>
    <cellStyle name="표준 6 2 2 3 4 3 2 2 5" xfId="19328"/>
    <cellStyle name="표준 6 2 2 3 4 3 2 2 6" xfId="23199"/>
    <cellStyle name="표준 6 2 2 3 4 3 2 2 7" xfId="27070"/>
    <cellStyle name="표준 6 2 2 3 4 3 2 2 8" xfId="30941"/>
    <cellStyle name="표준 6 2 2 3 4 3 2 2 9" xfId="34812"/>
    <cellStyle name="표준 6 2 2 3 4 3 2 3" xfId="5779"/>
    <cellStyle name="표준 6 2 2 3 4 3 2 4" xfId="9650"/>
    <cellStyle name="표준 6 2 2 3 4 3 2 5" xfId="13521"/>
    <cellStyle name="표준 6 2 2 3 4 3 2 6" xfId="17392"/>
    <cellStyle name="표준 6 2 2 3 4 3 2 7" xfId="21263"/>
    <cellStyle name="표준 6 2 2 3 4 3 2 8" xfId="25134"/>
    <cellStyle name="표준 6 2 2 3 4 3 2 9" xfId="29005"/>
    <cellStyle name="표준 6 2 2 3 4 3 3" xfId="2588"/>
    <cellStyle name="표준 6 2 2 3 4 3 3 10" xfId="37715"/>
    <cellStyle name="표준 6 2 2 3 4 3 3 11" xfId="41827"/>
    <cellStyle name="표준 6 2 2 3 4 3 3 12" xfId="45698"/>
    <cellStyle name="표준 6 2 2 3 4 3 3 13" xfId="49569"/>
    <cellStyle name="표준 6 2 2 3 4 3 3 14" xfId="53440"/>
    <cellStyle name="표준 6 2 2 3 4 3 3 2" xfId="6747"/>
    <cellStyle name="표준 6 2 2 3 4 3 3 3" xfId="10618"/>
    <cellStyle name="표준 6 2 2 3 4 3 3 4" xfId="14489"/>
    <cellStyle name="표준 6 2 2 3 4 3 3 5" xfId="18360"/>
    <cellStyle name="표준 6 2 2 3 4 3 3 6" xfId="22231"/>
    <cellStyle name="표준 6 2 2 3 4 3 3 7" xfId="26102"/>
    <cellStyle name="표준 6 2 2 3 4 3 3 8" xfId="29973"/>
    <cellStyle name="표준 6 2 2 3 4 3 3 9" xfId="33844"/>
    <cellStyle name="표준 6 2 2 3 4 3 4" xfId="4811"/>
    <cellStyle name="표준 6 2 2 3 4 3 5" xfId="8682"/>
    <cellStyle name="표준 6 2 2 3 4 3 6" xfId="12553"/>
    <cellStyle name="표준 6 2 2 3 4 3 7" xfId="16424"/>
    <cellStyle name="표준 6 2 2 3 4 3 8" xfId="20295"/>
    <cellStyle name="표준 6 2 2 3 4 3 9" xfId="24166"/>
    <cellStyle name="표준 6 2 2 3 4 4" xfId="1133"/>
    <cellStyle name="표준 6 2 2 3 4 4 10" xfId="32392"/>
    <cellStyle name="표준 6 2 2 3 4 4 11" xfId="36263"/>
    <cellStyle name="표준 6 2 2 3 4 4 12" xfId="40375"/>
    <cellStyle name="표준 6 2 2 3 4 4 13" xfId="44246"/>
    <cellStyle name="표준 6 2 2 3 4 4 14" xfId="48117"/>
    <cellStyle name="표준 6 2 2 3 4 4 15" xfId="51988"/>
    <cellStyle name="표준 6 2 2 3 4 4 2" xfId="3072"/>
    <cellStyle name="표준 6 2 2 3 4 4 2 10" xfId="38199"/>
    <cellStyle name="표준 6 2 2 3 4 4 2 11" xfId="42311"/>
    <cellStyle name="표준 6 2 2 3 4 4 2 12" xfId="46182"/>
    <cellStyle name="표준 6 2 2 3 4 4 2 13" xfId="50053"/>
    <cellStyle name="표준 6 2 2 3 4 4 2 14" xfId="53924"/>
    <cellStyle name="표준 6 2 2 3 4 4 2 2" xfId="7231"/>
    <cellStyle name="표준 6 2 2 3 4 4 2 3" xfId="11102"/>
    <cellStyle name="표준 6 2 2 3 4 4 2 4" xfId="14973"/>
    <cellStyle name="표준 6 2 2 3 4 4 2 5" xfId="18844"/>
    <cellStyle name="표준 6 2 2 3 4 4 2 6" xfId="22715"/>
    <cellStyle name="표준 6 2 2 3 4 4 2 7" xfId="26586"/>
    <cellStyle name="표준 6 2 2 3 4 4 2 8" xfId="30457"/>
    <cellStyle name="표준 6 2 2 3 4 4 2 9" xfId="34328"/>
    <cellStyle name="표준 6 2 2 3 4 4 3" xfId="5295"/>
    <cellStyle name="표준 6 2 2 3 4 4 4" xfId="9166"/>
    <cellStyle name="표준 6 2 2 3 4 4 5" xfId="13037"/>
    <cellStyle name="표준 6 2 2 3 4 4 6" xfId="16908"/>
    <cellStyle name="표준 6 2 2 3 4 4 7" xfId="20779"/>
    <cellStyle name="표준 6 2 2 3 4 4 8" xfId="24650"/>
    <cellStyle name="표준 6 2 2 3 4 4 9" xfId="28521"/>
    <cellStyle name="표준 6 2 2 3 4 5" xfId="2104"/>
    <cellStyle name="표준 6 2 2 3 4 5 10" xfId="37231"/>
    <cellStyle name="표준 6 2 2 3 4 5 11" xfId="41343"/>
    <cellStyle name="표준 6 2 2 3 4 5 12" xfId="45214"/>
    <cellStyle name="표준 6 2 2 3 4 5 13" xfId="49085"/>
    <cellStyle name="표준 6 2 2 3 4 5 14" xfId="52956"/>
    <cellStyle name="표준 6 2 2 3 4 5 2" xfId="6263"/>
    <cellStyle name="표준 6 2 2 3 4 5 3" xfId="10134"/>
    <cellStyle name="표준 6 2 2 3 4 5 4" xfId="14005"/>
    <cellStyle name="표준 6 2 2 3 4 5 5" xfId="17876"/>
    <cellStyle name="표준 6 2 2 3 4 5 6" xfId="21747"/>
    <cellStyle name="표준 6 2 2 3 4 5 7" xfId="25618"/>
    <cellStyle name="표준 6 2 2 3 4 5 8" xfId="29489"/>
    <cellStyle name="표준 6 2 2 3 4 5 9" xfId="33360"/>
    <cellStyle name="표준 6 2 2 3 4 6" xfId="4327"/>
    <cellStyle name="표준 6 2 2 3 4 7" xfId="8198"/>
    <cellStyle name="표준 6 2 2 3 4 8" xfId="12069"/>
    <cellStyle name="표준 6 2 2 3 4 9" xfId="15940"/>
    <cellStyle name="표준 6 2 2 3 5" xfId="251"/>
    <cellStyle name="표준 6 2 2 3 5 10" xfId="19909"/>
    <cellStyle name="표준 6 2 2 3 5 11" xfId="23780"/>
    <cellStyle name="표준 6 2 2 3 5 12" xfId="27651"/>
    <cellStyle name="표준 6 2 2 3 5 13" xfId="31522"/>
    <cellStyle name="표준 6 2 2 3 5 14" xfId="35393"/>
    <cellStyle name="표준 6 2 2 3 5 15" xfId="39264"/>
    <cellStyle name="표준 6 2 2 3 5 16" xfId="39505"/>
    <cellStyle name="표준 6 2 2 3 5 17" xfId="43376"/>
    <cellStyle name="표준 6 2 2 3 5 18" xfId="47247"/>
    <cellStyle name="표준 6 2 2 3 5 19" xfId="51118"/>
    <cellStyle name="표준 6 2 2 3 5 2" xfId="496"/>
    <cellStyle name="표준 6 2 2 3 5 2 10" xfId="24022"/>
    <cellStyle name="표준 6 2 2 3 5 2 11" xfId="27893"/>
    <cellStyle name="표준 6 2 2 3 5 2 12" xfId="31764"/>
    <cellStyle name="표준 6 2 2 3 5 2 13" xfId="35635"/>
    <cellStyle name="표준 6 2 2 3 5 2 14" xfId="39747"/>
    <cellStyle name="표준 6 2 2 3 5 2 15" xfId="43618"/>
    <cellStyle name="표준 6 2 2 3 5 2 16" xfId="47489"/>
    <cellStyle name="표준 6 2 2 3 5 2 17" xfId="51360"/>
    <cellStyle name="표준 6 2 2 3 5 2 2" xfId="983"/>
    <cellStyle name="표준 6 2 2 3 5 2 2 10" xfId="28377"/>
    <cellStyle name="표준 6 2 2 3 5 2 2 11" xfId="32248"/>
    <cellStyle name="표준 6 2 2 3 5 2 2 12" xfId="36119"/>
    <cellStyle name="표준 6 2 2 3 5 2 2 13" xfId="40231"/>
    <cellStyle name="표준 6 2 2 3 5 2 2 14" xfId="44102"/>
    <cellStyle name="표준 6 2 2 3 5 2 2 15" xfId="47973"/>
    <cellStyle name="표준 6 2 2 3 5 2 2 16" xfId="51844"/>
    <cellStyle name="표준 6 2 2 3 5 2 2 2" xfId="1957"/>
    <cellStyle name="표준 6 2 2 3 5 2 2 2 10" xfId="33216"/>
    <cellStyle name="표준 6 2 2 3 5 2 2 2 11" xfId="37087"/>
    <cellStyle name="표준 6 2 2 3 5 2 2 2 12" xfId="41199"/>
    <cellStyle name="표준 6 2 2 3 5 2 2 2 13" xfId="45070"/>
    <cellStyle name="표준 6 2 2 3 5 2 2 2 14" xfId="48941"/>
    <cellStyle name="표준 6 2 2 3 5 2 2 2 15" xfId="52812"/>
    <cellStyle name="표준 6 2 2 3 5 2 2 2 2" xfId="3896"/>
    <cellStyle name="표준 6 2 2 3 5 2 2 2 2 10" xfId="39023"/>
    <cellStyle name="표준 6 2 2 3 5 2 2 2 2 11" xfId="43135"/>
    <cellStyle name="표준 6 2 2 3 5 2 2 2 2 12" xfId="47006"/>
    <cellStyle name="표준 6 2 2 3 5 2 2 2 2 13" xfId="50877"/>
    <cellStyle name="표준 6 2 2 3 5 2 2 2 2 14" xfId="54748"/>
    <cellStyle name="표준 6 2 2 3 5 2 2 2 2 2" xfId="8055"/>
    <cellStyle name="표준 6 2 2 3 5 2 2 2 2 3" xfId="11926"/>
    <cellStyle name="표준 6 2 2 3 5 2 2 2 2 4" xfId="15797"/>
    <cellStyle name="표준 6 2 2 3 5 2 2 2 2 5" xfId="19668"/>
    <cellStyle name="표준 6 2 2 3 5 2 2 2 2 6" xfId="23539"/>
    <cellStyle name="표준 6 2 2 3 5 2 2 2 2 7" xfId="27410"/>
    <cellStyle name="표준 6 2 2 3 5 2 2 2 2 8" xfId="31281"/>
    <cellStyle name="표준 6 2 2 3 5 2 2 2 2 9" xfId="35152"/>
    <cellStyle name="표준 6 2 2 3 5 2 2 2 3" xfId="6119"/>
    <cellStyle name="표준 6 2 2 3 5 2 2 2 4" xfId="9990"/>
    <cellStyle name="표준 6 2 2 3 5 2 2 2 5" xfId="13861"/>
    <cellStyle name="표준 6 2 2 3 5 2 2 2 6" xfId="17732"/>
    <cellStyle name="표준 6 2 2 3 5 2 2 2 7" xfId="21603"/>
    <cellStyle name="표준 6 2 2 3 5 2 2 2 8" xfId="25474"/>
    <cellStyle name="표준 6 2 2 3 5 2 2 2 9" xfId="29345"/>
    <cellStyle name="표준 6 2 2 3 5 2 2 3" xfId="2928"/>
    <cellStyle name="표준 6 2 2 3 5 2 2 3 10" xfId="38055"/>
    <cellStyle name="표준 6 2 2 3 5 2 2 3 11" xfId="42167"/>
    <cellStyle name="표준 6 2 2 3 5 2 2 3 12" xfId="46038"/>
    <cellStyle name="표준 6 2 2 3 5 2 2 3 13" xfId="49909"/>
    <cellStyle name="표준 6 2 2 3 5 2 2 3 14" xfId="53780"/>
    <cellStyle name="표준 6 2 2 3 5 2 2 3 2" xfId="7087"/>
    <cellStyle name="표준 6 2 2 3 5 2 2 3 3" xfId="10958"/>
    <cellStyle name="표준 6 2 2 3 5 2 2 3 4" xfId="14829"/>
    <cellStyle name="표준 6 2 2 3 5 2 2 3 5" xfId="18700"/>
    <cellStyle name="표준 6 2 2 3 5 2 2 3 6" xfId="22571"/>
    <cellStyle name="표준 6 2 2 3 5 2 2 3 7" xfId="26442"/>
    <cellStyle name="표준 6 2 2 3 5 2 2 3 8" xfId="30313"/>
    <cellStyle name="표준 6 2 2 3 5 2 2 3 9" xfId="34184"/>
    <cellStyle name="표준 6 2 2 3 5 2 2 4" xfId="5151"/>
    <cellStyle name="표준 6 2 2 3 5 2 2 5" xfId="9022"/>
    <cellStyle name="표준 6 2 2 3 5 2 2 6" xfId="12893"/>
    <cellStyle name="표준 6 2 2 3 5 2 2 7" xfId="16764"/>
    <cellStyle name="표준 6 2 2 3 5 2 2 8" xfId="20635"/>
    <cellStyle name="표준 6 2 2 3 5 2 2 9" xfId="24506"/>
    <cellStyle name="표준 6 2 2 3 5 2 3" xfId="1473"/>
    <cellStyle name="표준 6 2 2 3 5 2 3 10" xfId="32732"/>
    <cellStyle name="표준 6 2 2 3 5 2 3 11" xfId="36603"/>
    <cellStyle name="표준 6 2 2 3 5 2 3 12" xfId="40715"/>
    <cellStyle name="표준 6 2 2 3 5 2 3 13" xfId="44586"/>
    <cellStyle name="표준 6 2 2 3 5 2 3 14" xfId="48457"/>
    <cellStyle name="표준 6 2 2 3 5 2 3 15" xfId="52328"/>
    <cellStyle name="표준 6 2 2 3 5 2 3 2" xfId="3412"/>
    <cellStyle name="표준 6 2 2 3 5 2 3 2 10" xfId="38539"/>
    <cellStyle name="표준 6 2 2 3 5 2 3 2 11" xfId="42651"/>
    <cellStyle name="표준 6 2 2 3 5 2 3 2 12" xfId="46522"/>
    <cellStyle name="표준 6 2 2 3 5 2 3 2 13" xfId="50393"/>
    <cellStyle name="표준 6 2 2 3 5 2 3 2 14" xfId="54264"/>
    <cellStyle name="표준 6 2 2 3 5 2 3 2 2" xfId="7571"/>
    <cellStyle name="표준 6 2 2 3 5 2 3 2 3" xfId="11442"/>
    <cellStyle name="표준 6 2 2 3 5 2 3 2 4" xfId="15313"/>
    <cellStyle name="표준 6 2 2 3 5 2 3 2 5" xfId="19184"/>
    <cellStyle name="표준 6 2 2 3 5 2 3 2 6" xfId="23055"/>
    <cellStyle name="표준 6 2 2 3 5 2 3 2 7" xfId="26926"/>
    <cellStyle name="표준 6 2 2 3 5 2 3 2 8" xfId="30797"/>
    <cellStyle name="표준 6 2 2 3 5 2 3 2 9" xfId="34668"/>
    <cellStyle name="표준 6 2 2 3 5 2 3 3" xfId="5635"/>
    <cellStyle name="표준 6 2 2 3 5 2 3 4" xfId="9506"/>
    <cellStyle name="표준 6 2 2 3 5 2 3 5" xfId="13377"/>
    <cellStyle name="표준 6 2 2 3 5 2 3 6" xfId="17248"/>
    <cellStyle name="표준 6 2 2 3 5 2 3 7" xfId="21119"/>
    <cellStyle name="표준 6 2 2 3 5 2 3 8" xfId="24990"/>
    <cellStyle name="표준 6 2 2 3 5 2 3 9" xfId="28861"/>
    <cellStyle name="표준 6 2 2 3 5 2 4" xfId="2444"/>
    <cellStyle name="표준 6 2 2 3 5 2 4 10" xfId="37571"/>
    <cellStyle name="표준 6 2 2 3 5 2 4 11" xfId="41683"/>
    <cellStyle name="표준 6 2 2 3 5 2 4 12" xfId="45554"/>
    <cellStyle name="표준 6 2 2 3 5 2 4 13" xfId="49425"/>
    <cellStyle name="표준 6 2 2 3 5 2 4 14" xfId="53296"/>
    <cellStyle name="표준 6 2 2 3 5 2 4 2" xfId="6603"/>
    <cellStyle name="표준 6 2 2 3 5 2 4 3" xfId="10474"/>
    <cellStyle name="표준 6 2 2 3 5 2 4 4" xfId="14345"/>
    <cellStyle name="표준 6 2 2 3 5 2 4 5" xfId="18216"/>
    <cellStyle name="표준 6 2 2 3 5 2 4 6" xfId="22087"/>
    <cellStyle name="표준 6 2 2 3 5 2 4 7" xfId="25958"/>
    <cellStyle name="표준 6 2 2 3 5 2 4 8" xfId="29829"/>
    <cellStyle name="표준 6 2 2 3 5 2 4 9" xfId="33700"/>
    <cellStyle name="표준 6 2 2 3 5 2 5" xfId="4667"/>
    <cellStyle name="표준 6 2 2 3 5 2 6" xfId="8538"/>
    <cellStyle name="표준 6 2 2 3 5 2 7" xfId="12409"/>
    <cellStyle name="표준 6 2 2 3 5 2 8" xfId="16280"/>
    <cellStyle name="표준 6 2 2 3 5 2 9" xfId="20151"/>
    <cellStyle name="표준 6 2 2 3 5 3" xfId="741"/>
    <cellStyle name="표준 6 2 2 3 5 3 10" xfId="28135"/>
    <cellStyle name="표준 6 2 2 3 5 3 11" xfId="32006"/>
    <cellStyle name="표준 6 2 2 3 5 3 12" xfId="35877"/>
    <cellStyle name="표준 6 2 2 3 5 3 13" xfId="39989"/>
    <cellStyle name="표준 6 2 2 3 5 3 14" xfId="43860"/>
    <cellStyle name="표준 6 2 2 3 5 3 15" xfId="47731"/>
    <cellStyle name="표준 6 2 2 3 5 3 16" xfId="51602"/>
    <cellStyle name="표준 6 2 2 3 5 3 2" xfId="1715"/>
    <cellStyle name="표준 6 2 2 3 5 3 2 10" xfId="32974"/>
    <cellStyle name="표준 6 2 2 3 5 3 2 11" xfId="36845"/>
    <cellStyle name="표준 6 2 2 3 5 3 2 12" xfId="40957"/>
    <cellStyle name="표준 6 2 2 3 5 3 2 13" xfId="44828"/>
    <cellStyle name="표준 6 2 2 3 5 3 2 14" xfId="48699"/>
    <cellStyle name="표준 6 2 2 3 5 3 2 15" xfId="52570"/>
    <cellStyle name="표준 6 2 2 3 5 3 2 2" xfId="3654"/>
    <cellStyle name="표준 6 2 2 3 5 3 2 2 10" xfId="38781"/>
    <cellStyle name="표준 6 2 2 3 5 3 2 2 11" xfId="42893"/>
    <cellStyle name="표준 6 2 2 3 5 3 2 2 12" xfId="46764"/>
    <cellStyle name="표준 6 2 2 3 5 3 2 2 13" xfId="50635"/>
    <cellStyle name="표준 6 2 2 3 5 3 2 2 14" xfId="54506"/>
    <cellStyle name="표준 6 2 2 3 5 3 2 2 2" xfId="7813"/>
    <cellStyle name="표준 6 2 2 3 5 3 2 2 3" xfId="11684"/>
    <cellStyle name="표준 6 2 2 3 5 3 2 2 4" xfId="15555"/>
    <cellStyle name="표준 6 2 2 3 5 3 2 2 5" xfId="19426"/>
    <cellStyle name="표준 6 2 2 3 5 3 2 2 6" xfId="23297"/>
    <cellStyle name="표준 6 2 2 3 5 3 2 2 7" xfId="27168"/>
    <cellStyle name="표준 6 2 2 3 5 3 2 2 8" xfId="31039"/>
    <cellStyle name="표준 6 2 2 3 5 3 2 2 9" xfId="34910"/>
    <cellStyle name="표준 6 2 2 3 5 3 2 3" xfId="5877"/>
    <cellStyle name="표준 6 2 2 3 5 3 2 4" xfId="9748"/>
    <cellStyle name="표준 6 2 2 3 5 3 2 5" xfId="13619"/>
    <cellStyle name="표준 6 2 2 3 5 3 2 6" xfId="17490"/>
    <cellStyle name="표준 6 2 2 3 5 3 2 7" xfId="21361"/>
    <cellStyle name="표준 6 2 2 3 5 3 2 8" xfId="25232"/>
    <cellStyle name="표준 6 2 2 3 5 3 2 9" xfId="29103"/>
    <cellStyle name="표준 6 2 2 3 5 3 3" xfId="2686"/>
    <cellStyle name="표준 6 2 2 3 5 3 3 10" xfId="37813"/>
    <cellStyle name="표준 6 2 2 3 5 3 3 11" xfId="41925"/>
    <cellStyle name="표준 6 2 2 3 5 3 3 12" xfId="45796"/>
    <cellStyle name="표준 6 2 2 3 5 3 3 13" xfId="49667"/>
    <cellStyle name="표준 6 2 2 3 5 3 3 14" xfId="53538"/>
    <cellStyle name="표준 6 2 2 3 5 3 3 2" xfId="6845"/>
    <cellStyle name="표준 6 2 2 3 5 3 3 3" xfId="10716"/>
    <cellStyle name="표준 6 2 2 3 5 3 3 4" xfId="14587"/>
    <cellStyle name="표준 6 2 2 3 5 3 3 5" xfId="18458"/>
    <cellStyle name="표준 6 2 2 3 5 3 3 6" xfId="22329"/>
    <cellStyle name="표준 6 2 2 3 5 3 3 7" xfId="26200"/>
    <cellStyle name="표준 6 2 2 3 5 3 3 8" xfId="30071"/>
    <cellStyle name="표준 6 2 2 3 5 3 3 9" xfId="33942"/>
    <cellStyle name="표준 6 2 2 3 5 3 4" xfId="4909"/>
    <cellStyle name="표준 6 2 2 3 5 3 5" xfId="8780"/>
    <cellStyle name="표준 6 2 2 3 5 3 6" xfId="12651"/>
    <cellStyle name="표준 6 2 2 3 5 3 7" xfId="16522"/>
    <cellStyle name="표준 6 2 2 3 5 3 8" xfId="20393"/>
    <cellStyle name="표준 6 2 2 3 5 3 9" xfId="24264"/>
    <cellStyle name="표준 6 2 2 3 5 4" xfId="1231"/>
    <cellStyle name="표준 6 2 2 3 5 4 10" xfId="32490"/>
    <cellStyle name="표준 6 2 2 3 5 4 11" xfId="36361"/>
    <cellStyle name="표준 6 2 2 3 5 4 12" xfId="40473"/>
    <cellStyle name="표준 6 2 2 3 5 4 13" xfId="44344"/>
    <cellStyle name="표준 6 2 2 3 5 4 14" xfId="48215"/>
    <cellStyle name="표준 6 2 2 3 5 4 15" xfId="52086"/>
    <cellStyle name="표준 6 2 2 3 5 4 2" xfId="3170"/>
    <cellStyle name="표준 6 2 2 3 5 4 2 10" xfId="38297"/>
    <cellStyle name="표준 6 2 2 3 5 4 2 11" xfId="42409"/>
    <cellStyle name="표준 6 2 2 3 5 4 2 12" xfId="46280"/>
    <cellStyle name="표준 6 2 2 3 5 4 2 13" xfId="50151"/>
    <cellStyle name="표준 6 2 2 3 5 4 2 14" xfId="54022"/>
    <cellStyle name="표준 6 2 2 3 5 4 2 2" xfId="7329"/>
    <cellStyle name="표준 6 2 2 3 5 4 2 3" xfId="11200"/>
    <cellStyle name="표준 6 2 2 3 5 4 2 4" xfId="15071"/>
    <cellStyle name="표준 6 2 2 3 5 4 2 5" xfId="18942"/>
    <cellStyle name="표준 6 2 2 3 5 4 2 6" xfId="22813"/>
    <cellStyle name="표준 6 2 2 3 5 4 2 7" xfId="26684"/>
    <cellStyle name="표준 6 2 2 3 5 4 2 8" xfId="30555"/>
    <cellStyle name="표준 6 2 2 3 5 4 2 9" xfId="34426"/>
    <cellStyle name="표준 6 2 2 3 5 4 3" xfId="5393"/>
    <cellStyle name="표준 6 2 2 3 5 4 4" xfId="9264"/>
    <cellStyle name="표준 6 2 2 3 5 4 5" xfId="13135"/>
    <cellStyle name="표준 6 2 2 3 5 4 6" xfId="17006"/>
    <cellStyle name="표준 6 2 2 3 5 4 7" xfId="20877"/>
    <cellStyle name="표준 6 2 2 3 5 4 8" xfId="24748"/>
    <cellStyle name="표준 6 2 2 3 5 4 9" xfId="28619"/>
    <cellStyle name="표준 6 2 2 3 5 5" xfId="2202"/>
    <cellStyle name="표준 6 2 2 3 5 5 10" xfId="37329"/>
    <cellStyle name="표준 6 2 2 3 5 5 11" xfId="41441"/>
    <cellStyle name="표준 6 2 2 3 5 5 12" xfId="45312"/>
    <cellStyle name="표준 6 2 2 3 5 5 13" xfId="49183"/>
    <cellStyle name="표준 6 2 2 3 5 5 14" xfId="53054"/>
    <cellStyle name="표준 6 2 2 3 5 5 2" xfId="6361"/>
    <cellStyle name="표준 6 2 2 3 5 5 3" xfId="10232"/>
    <cellStyle name="표준 6 2 2 3 5 5 4" xfId="14103"/>
    <cellStyle name="표준 6 2 2 3 5 5 5" xfId="17974"/>
    <cellStyle name="표준 6 2 2 3 5 5 6" xfId="21845"/>
    <cellStyle name="표준 6 2 2 3 5 5 7" xfId="25716"/>
    <cellStyle name="표준 6 2 2 3 5 5 8" xfId="29587"/>
    <cellStyle name="표준 6 2 2 3 5 5 9" xfId="33458"/>
    <cellStyle name="표준 6 2 2 3 5 6" xfId="4425"/>
    <cellStyle name="표준 6 2 2 3 5 7" xfId="8296"/>
    <cellStyle name="표준 6 2 2 3 5 8" xfId="12167"/>
    <cellStyle name="표준 6 2 2 3 5 9" xfId="16038"/>
    <cellStyle name="표준 6 2 2 3 6" xfId="301"/>
    <cellStyle name="표준 6 2 2 3 6 10" xfId="23827"/>
    <cellStyle name="표준 6 2 2 3 6 11" xfId="27698"/>
    <cellStyle name="표준 6 2 2 3 6 12" xfId="31569"/>
    <cellStyle name="표준 6 2 2 3 6 13" xfId="35440"/>
    <cellStyle name="표준 6 2 2 3 6 14" xfId="39552"/>
    <cellStyle name="표준 6 2 2 3 6 15" xfId="43423"/>
    <cellStyle name="표준 6 2 2 3 6 16" xfId="47294"/>
    <cellStyle name="표준 6 2 2 3 6 17" xfId="51165"/>
    <cellStyle name="표준 6 2 2 3 6 2" xfId="788"/>
    <cellStyle name="표준 6 2 2 3 6 2 10" xfId="28182"/>
    <cellStyle name="표준 6 2 2 3 6 2 11" xfId="32053"/>
    <cellStyle name="표준 6 2 2 3 6 2 12" xfId="35924"/>
    <cellStyle name="표준 6 2 2 3 6 2 13" xfId="40036"/>
    <cellStyle name="표준 6 2 2 3 6 2 14" xfId="43907"/>
    <cellStyle name="표준 6 2 2 3 6 2 15" xfId="47778"/>
    <cellStyle name="표준 6 2 2 3 6 2 16" xfId="51649"/>
    <cellStyle name="표준 6 2 2 3 6 2 2" xfId="1762"/>
    <cellStyle name="표준 6 2 2 3 6 2 2 10" xfId="33021"/>
    <cellStyle name="표준 6 2 2 3 6 2 2 11" xfId="36892"/>
    <cellStyle name="표준 6 2 2 3 6 2 2 12" xfId="41004"/>
    <cellStyle name="표준 6 2 2 3 6 2 2 13" xfId="44875"/>
    <cellStyle name="표준 6 2 2 3 6 2 2 14" xfId="48746"/>
    <cellStyle name="표준 6 2 2 3 6 2 2 15" xfId="52617"/>
    <cellStyle name="표준 6 2 2 3 6 2 2 2" xfId="3701"/>
    <cellStyle name="표준 6 2 2 3 6 2 2 2 10" xfId="38828"/>
    <cellStyle name="표준 6 2 2 3 6 2 2 2 11" xfId="42940"/>
    <cellStyle name="표준 6 2 2 3 6 2 2 2 12" xfId="46811"/>
    <cellStyle name="표준 6 2 2 3 6 2 2 2 13" xfId="50682"/>
    <cellStyle name="표준 6 2 2 3 6 2 2 2 14" xfId="54553"/>
    <cellStyle name="표준 6 2 2 3 6 2 2 2 2" xfId="7860"/>
    <cellStyle name="표준 6 2 2 3 6 2 2 2 3" xfId="11731"/>
    <cellStyle name="표준 6 2 2 3 6 2 2 2 4" xfId="15602"/>
    <cellStyle name="표준 6 2 2 3 6 2 2 2 5" xfId="19473"/>
    <cellStyle name="표준 6 2 2 3 6 2 2 2 6" xfId="23344"/>
    <cellStyle name="표준 6 2 2 3 6 2 2 2 7" xfId="27215"/>
    <cellStyle name="표준 6 2 2 3 6 2 2 2 8" xfId="31086"/>
    <cellStyle name="표준 6 2 2 3 6 2 2 2 9" xfId="34957"/>
    <cellStyle name="표준 6 2 2 3 6 2 2 3" xfId="5924"/>
    <cellStyle name="표준 6 2 2 3 6 2 2 4" xfId="9795"/>
    <cellStyle name="표준 6 2 2 3 6 2 2 5" xfId="13666"/>
    <cellStyle name="표준 6 2 2 3 6 2 2 6" xfId="17537"/>
    <cellStyle name="표준 6 2 2 3 6 2 2 7" xfId="21408"/>
    <cellStyle name="표준 6 2 2 3 6 2 2 8" xfId="25279"/>
    <cellStyle name="표준 6 2 2 3 6 2 2 9" xfId="29150"/>
    <cellStyle name="표준 6 2 2 3 6 2 3" xfId="2733"/>
    <cellStyle name="표준 6 2 2 3 6 2 3 10" xfId="37860"/>
    <cellStyle name="표준 6 2 2 3 6 2 3 11" xfId="41972"/>
    <cellStyle name="표준 6 2 2 3 6 2 3 12" xfId="45843"/>
    <cellStyle name="표준 6 2 2 3 6 2 3 13" xfId="49714"/>
    <cellStyle name="표준 6 2 2 3 6 2 3 14" xfId="53585"/>
    <cellStyle name="표준 6 2 2 3 6 2 3 2" xfId="6892"/>
    <cellStyle name="표준 6 2 2 3 6 2 3 3" xfId="10763"/>
    <cellStyle name="표준 6 2 2 3 6 2 3 4" xfId="14634"/>
    <cellStyle name="표준 6 2 2 3 6 2 3 5" xfId="18505"/>
    <cellStyle name="표준 6 2 2 3 6 2 3 6" xfId="22376"/>
    <cellStyle name="표준 6 2 2 3 6 2 3 7" xfId="26247"/>
    <cellStyle name="표준 6 2 2 3 6 2 3 8" xfId="30118"/>
    <cellStyle name="표준 6 2 2 3 6 2 3 9" xfId="33989"/>
    <cellStyle name="표준 6 2 2 3 6 2 4" xfId="4956"/>
    <cellStyle name="표준 6 2 2 3 6 2 5" xfId="8827"/>
    <cellStyle name="표준 6 2 2 3 6 2 6" xfId="12698"/>
    <cellStyle name="표준 6 2 2 3 6 2 7" xfId="16569"/>
    <cellStyle name="표준 6 2 2 3 6 2 8" xfId="20440"/>
    <cellStyle name="표준 6 2 2 3 6 2 9" xfId="24311"/>
    <cellStyle name="표준 6 2 2 3 6 3" xfId="1278"/>
    <cellStyle name="표준 6 2 2 3 6 3 10" xfId="32537"/>
    <cellStyle name="표준 6 2 2 3 6 3 11" xfId="36408"/>
    <cellStyle name="표준 6 2 2 3 6 3 12" xfId="40520"/>
    <cellStyle name="표준 6 2 2 3 6 3 13" xfId="44391"/>
    <cellStyle name="표준 6 2 2 3 6 3 14" xfId="48262"/>
    <cellStyle name="표준 6 2 2 3 6 3 15" xfId="52133"/>
    <cellStyle name="표준 6 2 2 3 6 3 2" xfId="3217"/>
    <cellStyle name="표준 6 2 2 3 6 3 2 10" xfId="38344"/>
    <cellStyle name="표준 6 2 2 3 6 3 2 11" xfId="42456"/>
    <cellStyle name="표준 6 2 2 3 6 3 2 12" xfId="46327"/>
    <cellStyle name="표준 6 2 2 3 6 3 2 13" xfId="50198"/>
    <cellStyle name="표준 6 2 2 3 6 3 2 14" xfId="54069"/>
    <cellStyle name="표준 6 2 2 3 6 3 2 2" xfId="7376"/>
    <cellStyle name="표준 6 2 2 3 6 3 2 3" xfId="11247"/>
    <cellStyle name="표준 6 2 2 3 6 3 2 4" xfId="15118"/>
    <cellStyle name="표준 6 2 2 3 6 3 2 5" xfId="18989"/>
    <cellStyle name="표준 6 2 2 3 6 3 2 6" xfId="22860"/>
    <cellStyle name="표준 6 2 2 3 6 3 2 7" xfId="26731"/>
    <cellStyle name="표준 6 2 2 3 6 3 2 8" xfId="30602"/>
    <cellStyle name="표준 6 2 2 3 6 3 2 9" xfId="34473"/>
    <cellStyle name="표준 6 2 2 3 6 3 3" xfId="5440"/>
    <cellStyle name="표준 6 2 2 3 6 3 4" xfId="9311"/>
    <cellStyle name="표준 6 2 2 3 6 3 5" xfId="13182"/>
    <cellStyle name="표준 6 2 2 3 6 3 6" xfId="17053"/>
    <cellStyle name="표준 6 2 2 3 6 3 7" xfId="20924"/>
    <cellStyle name="표준 6 2 2 3 6 3 8" xfId="24795"/>
    <cellStyle name="표준 6 2 2 3 6 3 9" xfId="28666"/>
    <cellStyle name="표준 6 2 2 3 6 4" xfId="2249"/>
    <cellStyle name="표준 6 2 2 3 6 4 10" xfId="37376"/>
    <cellStyle name="표준 6 2 2 3 6 4 11" xfId="41488"/>
    <cellStyle name="표준 6 2 2 3 6 4 12" xfId="45359"/>
    <cellStyle name="표준 6 2 2 3 6 4 13" xfId="49230"/>
    <cellStyle name="표준 6 2 2 3 6 4 14" xfId="53101"/>
    <cellStyle name="표준 6 2 2 3 6 4 2" xfId="6408"/>
    <cellStyle name="표준 6 2 2 3 6 4 3" xfId="10279"/>
    <cellStyle name="표준 6 2 2 3 6 4 4" xfId="14150"/>
    <cellStyle name="표준 6 2 2 3 6 4 5" xfId="18021"/>
    <cellStyle name="표준 6 2 2 3 6 4 6" xfId="21892"/>
    <cellStyle name="표준 6 2 2 3 6 4 7" xfId="25763"/>
    <cellStyle name="표준 6 2 2 3 6 4 8" xfId="29634"/>
    <cellStyle name="표준 6 2 2 3 6 4 9" xfId="33505"/>
    <cellStyle name="표준 6 2 2 3 6 5" xfId="4472"/>
    <cellStyle name="표준 6 2 2 3 6 6" xfId="8343"/>
    <cellStyle name="표준 6 2 2 3 6 7" xfId="12214"/>
    <cellStyle name="표준 6 2 2 3 6 8" xfId="16085"/>
    <cellStyle name="표준 6 2 2 3 6 9" xfId="19956"/>
    <cellStyle name="표준 6 2 2 3 7" xfId="546"/>
    <cellStyle name="표준 6 2 2 3 7 10" xfId="27940"/>
    <cellStyle name="표준 6 2 2 3 7 11" xfId="31811"/>
    <cellStyle name="표준 6 2 2 3 7 12" xfId="35682"/>
    <cellStyle name="표준 6 2 2 3 7 13" xfId="39794"/>
    <cellStyle name="표준 6 2 2 3 7 14" xfId="43665"/>
    <cellStyle name="표준 6 2 2 3 7 15" xfId="47536"/>
    <cellStyle name="표준 6 2 2 3 7 16" xfId="51407"/>
    <cellStyle name="표준 6 2 2 3 7 2" xfId="1520"/>
    <cellStyle name="표준 6 2 2 3 7 2 10" xfId="32779"/>
    <cellStyle name="표준 6 2 2 3 7 2 11" xfId="36650"/>
    <cellStyle name="표준 6 2 2 3 7 2 12" xfId="40762"/>
    <cellStyle name="표준 6 2 2 3 7 2 13" xfId="44633"/>
    <cellStyle name="표준 6 2 2 3 7 2 14" xfId="48504"/>
    <cellStyle name="표준 6 2 2 3 7 2 15" xfId="52375"/>
    <cellStyle name="표준 6 2 2 3 7 2 2" xfId="3459"/>
    <cellStyle name="표준 6 2 2 3 7 2 2 10" xfId="38586"/>
    <cellStyle name="표준 6 2 2 3 7 2 2 11" xfId="42698"/>
    <cellStyle name="표준 6 2 2 3 7 2 2 12" xfId="46569"/>
    <cellStyle name="표준 6 2 2 3 7 2 2 13" xfId="50440"/>
    <cellStyle name="표준 6 2 2 3 7 2 2 14" xfId="54311"/>
    <cellStyle name="표준 6 2 2 3 7 2 2 2" xfId="7618"/>
    <cellStyle name="표준 6 2 2 3 7 2 2 3" xfId="11489"/>
    <cellStyle name="표준 6 2 2 3 7 2 2 4" xfId="15360"/>
    <cellStyle name="표준 6 2 2 3 7 2 2 5" xfId="19231"/>
    <cellStyle name="표준 6 2 2 3 7 2 2 6" xfId="23102"/>
    <cellStyle name="표준 6 2 2 3 7 2 2 7" xfId="26973"/>
    <cellStyle name="표준 6 2 2 3 7 2 2 8" xfId="30844"/>
    <cellStyle name="표준 6 2 2 3 7 2 2 9" xfId="34715"/>
    <cellStyle name="표준 6 2 2 3 7 2 3" xfId="5682"/>
    <cellStyle name="표준 6 2 2 3 7 2 4" xfId="9553"/>
    <cellStyle name="표준 6 2 2 3 7 2 5" xfId="13424"/>
    <cellStyle name="표준 6 2 2 3 7 2 6" xfId="17295"/>
    <cellStyle name="표준 6 2 2 3 7 2 7" xfId="21166"/>
    <cellStyle name="표준 6 2 2 3 7 2 8" xfId="25037"/>
    <cellStyle name="표준 6 2 2 3 7 2 9" xfId="28908"/>
    <cellStyle name="표준 6 2 2 3 7 3" xfId="2491"/>
    <cellStyle name="표준 6 2 2 3 7 3 10" xfId="37618"/>
    <cellStyle name="표준 6 2 2 3 7 3 11" xfId="41730"/>
    <cellStyle name="표준 6 2 2 3 7 3 12" xfId="45601"/>
    <cellStyle name="표준 6 2 2 3 7 3 13" xfId="49472"/>
    <cellStyle name="표준 6 2 2 3 7 3 14" xfId="53343"/>
    <cellStyle name="표준 6 2 2 3 7 3 2" xfId="6650"/>
    <cellStyle name="표준 6 2 2 3 7 3 3" xfId="10521"/>
    <cellStyle name="표준 6 2 2 3 7 3 4" xfId="14392"/>
    <cellStyle name="표준 6 2 2 3 7 3 5" xfId="18263"/>
    <cellStyle name="표준 6 2 2 3 7 3 6" xfId="22134"/>
    <cellStyle name="표준 6 2 2 3 7 3 7" xfId="26005"/>
    <cellStyle name="표준 6 2 2 3 7 3 8" xfId="29876"/>
    <cellStyle name="표준 6 2 2 3 7 3 9" xfId="33747"/>
    <cellStyle name="표준 6 2 2 3 7 4" xfId="4714"/>
    <cellStyle name="표준 6 2 2 3 7 5" xfId="8585"/>
    <cellStyle name="표준 6 2 2 3 7 6" xfId="12456"/>
    <cellStyle name="표준 6 2 2 3 7 7" xfId="16327"/>
    <cellStyle name="표준 6 2 2 3 7 8" xfId="20198"/>
    <cellStyle name="표준 6 2 2 3 7 9" xfId="24069"/>
    <cellStyle name="표준 6 2 2 3 8" xfId="1036"/>
    <cellStyle name="표준 6 2 2 3 8 10" xfId="32295"/>
    <cellStyle name="표준 6 2 2 3 8 11" xfId="36166"/>
    <cellStyle name="표준 6 2 2 3 8 12" xfId="40278"/>
    <cellStyle name="표준 6 2 2 3 8 13" xfId="44149"/>
    <cellStyle name="표준 6 2 2 3 8 14" xfId="48020"/>
    <cellStyle name="표준 6 2 2 3 8 15" xfId="51891"/>
    <cellStyle name="표준 6 2 2 3 8 2" xfId="2975"/>
    <cellStyle name="표준 6 2 2 3 8 2 10" xfId="38102"/>
    <cellStyle name="표준 6 2 2 3 8 2 11" xfId="42214"/>
    <cellStyle name="표준 6 2 2 3 8 2 12" xfId="46085"/>
    <cellStyle name="표준 6 2 2 3 8 2 13" xfId="49956"/>
    <cellStyle name="표준 6 2 2 3 8 2 14" xfId="53827"/>
    <cellStyle name="표준 6 2 2 3 8 2 2" xfId="7134"/>
    <cellStyle name="표준 6 2 2 3 8 2 3" xfId="11005"/>
    <cellStyle name="표준 6 2 2 3 8 2 4" xfId="14876"/>
    <cellStyle name="표준 6 2 2 3 8 2 5" xfId="18747"/>
    <cellStyle name="표준 6 2 2 3 8 2 6" xfId="22618"/>
    <cellStyle name="표준 6 2 2 3 8 2 7" xfId="26489"/>
    <cellStyle name="표준 6 2 2 3 8 2 8" xfId="30360"/>
    <cellStyle name="표준 6 2 2 3 8 2 9" xfId="34231"/>
    <cellStyle name="표준 6 2 2 3 8 3" xfId="5198"/>
    <cellStyle name="표준 6 2 2 3 8 4" xfId="9069"/>
    <cellStyle name="표준 6 2 2 3 8 5" xfId="12940"/>
    <cellStyle name="표준 6 2 2 3 8 6" xfId="16811"/>
    <cellStyle name="표준 6 2 2 3 8 7" xfId="20682"/>
    <cellStyle name="표준 6 2 2 3 8 8" xfId="24553"/>
    <cellStyle name="표준 6 2 2 3 8 9" xfId="28424"/>
    <cellStyle name="표준 6 2 2 3 9" xfId="2007"/>
    <cellStyle name="표준 6 2 2 3 9 10" xfId="37134"/>
    <cellStyle name="표준 6 2 2 3 9 11" xfId="41246"/>
    <cellStyle name="표준 6 2 2 3 9 12" xfId="45117"/>
    <cellStyle name="표준 6 2 2 3 9 13" xfId="48988"/>
    <cellStyle name="표준 6 2 2 3 9 14" xfId="52859"/>
    <cellStyle name="표준 6 2 2 3 9 2" xfId="6166"/>
    <cellStyle name="표준 6 2 2 3 9 3" xfId="10037"/>
    <cellStyle name="표준 6 2 2 3 9 4" xfId="13908"/>
    <cellStyle name="표준 6 2 2 3 9 5" xfId="17779"/>
    <cellStyle name="표준 6 2 2 3 9 6" xfId="21650"/>
    <cellStyle name="표준 6 2 2 3 9 7" xfId="25521"/>
    <cellStyle name="표준 6 2 2 3 9 8" xfId="29392"/>
    <cellStyle name="표준 6 2 2 3 9 9" xfId="33263"/>
    <cellStyle name="표준 6 2 2 4" xfId="58"/>
    <cellStyle name="표준 6 2 2 4 10" xfId="8112"/>
    <cellStyle name="표준 6 2 2 4 11" xfId="11983"/>
    <cellStyle name="표준 6 2 2 4 12" xfId="15854"/>
    <cellStyle name="표준 6 2 2 4 13" xfId="19725"/>
    <cellStyle name="표준 6 2 2 4 14" xfId="23596"/>
    <cellStyle name="표준 6 2 2 4 15" xfId="27467"/>
    <cellStyle name="표준 6 2 2 4 16" xfId="31338"/>
    <cellStyle name="표준 6 2 2 4 17" xfId="35209"/>
    <cellStyle name="표준 6 2 2 4 18" xfId="39080"/>
    <cellStyle name="표준 6 2 2 4 19" xfId="39321"/>
    <cellStyle name="표준 6 2 2 4 2" xfId="112"/>
    <cellStyle name="표준 6 2 2 4 2 10" xfId="15901"/>
    <cellStyle name="표준 6 2 2 4 2 11" xfId="19772"/>
    <cellStyle name="표준 6 2 2 4 2 12" xfId="23643"/>
    <cellStyle name="표준 6 2 2 4 2 13" xfId="27514"/>
    <cellStyle name="표준 6 2 2 4 2 14" xfId="31385"/>
    <cellStyle name="표준 6 2 2 4 2 15" xfId="35256"/>
    <cellStyle name="표준 6 2 2 4 2 16" xfId="39127"/>
    <cellStyle name="표준 6 2 2 4 2 17" xfId="39368"/>
    <cellStyle name="표준 6 2 2 4 2 18" xfId="43239"/>
    <cellStyle name="표준 6 2 2 4 2 19" xfId="47110"/>
    <cellStyle name="표준 6 2 2 4 2 2" xfId="211"/>
    <cellStyle name="표준 6 2 2 4 2 2 10" xfId="19869"/>
    <cellStyle name="표준 6 2 2 4 2 2 11" xfId="23740"/>
    <cellStyle name="표준 6 2 2 4 2 2 12" xfId="27611"/>
    <cellStyle name="표준 6 2 2 4 2 2 13" xfId="31482"/>
    <cellStyle name="표준 6 2 2 4 2 2 14" xfId="35353"/>
    <cellStyle name="표준 6 2 2 4 2 2 15" xfId="39224"/>
    <cellStyle name="표준 6 2 2 4 2 2 16" xfId="39465"/>
    <cellStyle name="표준 6 2 2 4 2 2 17" xfId="43336"/>
    <cellStyle name="표준 6 2 2 4 2 2 18" xfId="47207"/>
    <cellStyle name="표준 6 2 2 4 2 2 19" xfId="51078"/>
    <cellStyle name="표준 6 2 2 4 2 2 2" xfId="456"/>
    <cellStyle name="표준 6 2 2 4 2 2 2 10" xfId="23982"/>
    <cellStyle name="표준 6 2 2 4 2 2 2 11" xfId="27853"/>
    <cellStyle name="표준 6 2 2 4 2 2 2 12" xfId="31724"/>
    <cellStyle name="표준 6 2 2 4 2 2 2 13" xfId="35595"/>
    <cellStyle name="표준 6 2 2 4 2 2 2 14" xfId="39707"/>
    <cellStyle name="표준 6 2 2 4 2 2 2 15" xfId="43578"/>
    <cellStyle name="표준 6 2 2 4 2 2 2 16" xfId="47449"/>
    <cellStyle name="표준 6 2 2 4 2 2 2 17" xfId="51320"/>
    <cellStyle name="표준 6 2 2 4 2 2 2 2" xfId="943"/>
    <cellStyle name="표준 6 2 2 4 2 2 2 2 10" xfId="28337"/>
    <cellStyle name="표준 6 2 2 4 2 2 2 2 11" xfId="32208"/>
    <cellStyle name="표준 6 2 2 4 2 2 2 2 12" xfId="36079"/>
    <cellStyle name="표준 6 2 2 4 2 2 2 2 13" xfId="40191"/>
    <cellStyle name="표준 6 2 2 4 2 2 2 2 14" xfId="44062"/>
    <cellStyle name="표준 6 2 2 4 2 2 2 2 15" xfId="47933"/>
    <cellStyle name="표준 6 2 2 4 2 2 2 2 16" xfId="51804"/>
    <cellStyle name="표준 6 2 2 4 2 2 2 2 2" xfId="1917"/>
    <cellStyle name="표준 6 2 2 4 2 2 2 2 2 10" xfId="33176"/>
    <cellStyle name="표준 6 2 2 4 2 2 2 2 2 11" xfId="37047"/>
    <cellStyle name="표준 6 2 2 4 2 2 2 2 2 12" xfId="41159"/>
    <cellStyle name="표준 6 2 2 4 2 2 2 2 2 13" xfId="45030"/>
    <cellStyle name="표준 6 2 2 4 2 2 2 2 2 14" xfId="48901"/>
    <cellStyle name="표준 6 2 2 4 2 2 2 2 2 15" xfId="52772"/>
    <cellStyle name="표준 6 2 2 4 2 2 2 2 2 2" xfId="3856"/>
    <cellStyle name="표준 6 2 2 4 2 2 2 2 2 2 10" xfId="38983"/>
    <cellStyle name="표준 6 2 2 4 2 2 2 2 2 2 11" xfId="43095"/>
    <cellStyle name="표준 6 2 2 4 2 2 2 2 2 2 12" xfId="46966"/>
    <cellStyle name="표준 6 2 2 4 2 2 2 2 2 2 13" xfId="50837"/>
    <cellStyle name="표준 6 2 2 4 2 2 2 2 2 2 14" xfId="54708"/>
    <cellStyle name="표준 6 2 2 4 2 2 2 2 2 2 2" xfId="8015"/>
    <cellStyle name="표준 6 2 2 4 2 2 2 2 2 2 3" xfId="11886"/>
    <cellStyle name="표준 6 2 2 4 2 2 2 2 2 2 4" xfId="15757"/>
    <cellStyle name="표준 6 2 2 4 2 2 2 2 2 2 5" xfId="19628"/>
    <cellStyle name="표준 6 2 2 4 2 2 2 2 2 2 6" xfId="23499"/>
    <cellStyle name="표준 6 2 2 4 2 2 2 2 2 2 7" xfId="27370"/>
    <cellStyle name="표준 6 2 2 4 2 2 2 2 2 2 8" xfId="31241"/>
    <cellStyle name="표준 6 2 2 4 2 2 2 2 2 2 9" xfId="35112"/>
    <cellStyle name="표준 6 2 2 4 2 2 2 2 2 3" xfId="6079"/>
    <cellStyle name="표준 6 2 2 4 2 2 2 2 2 4" xfId="9950"/>
    <cellStyle name="표준 6 2 2 4 2 2 2 2 2 5" xfId="13821"/>
    <cellStyle name="표준 6 2 2 4 2 2 2 2 2 6" xfId="17692"/>
    <cellStyle name="표준 6 2 2 4 2 2 2 2 2 7" xfId="21563"/>
    <cellStyle name="표준 6 2 2 4 2 2 2 2 2 8" xfId="25434"/>
    <cellStyle name="표준 6 2 2 4 2 2 2 2 2 9" xfId="29305"/>
    <cellStyle name="표준 6 2 2 4 2 2 2 2 3" xfId="2888"/>
    <cellStyle name="표준 6 2 2 4 2 2 2 2 3 10" xfId="38015"/>
    <cellStyle name="표준 6 2 2 4 2 2 2 2 3 11" xfId="42127"/>
    <cellStyle name="표준 6 2 2 4 2 2 2 2 3 12" xfId="45998"/>
    <cellStyle name="표준 6 2 2 4 2 2 2 2 3 13" xfId="49869"/>
    <cellStyle name="표준 6 2 2 4 2 2 2 2 3 14" xfId="53740"/>
    <cellStyle name="표준 6 2 2 4 2 2 2 2 3 2" xfId="7047"/>
    <cellStyle name="표준 6 2 2 4 2 2 2 2 3 3" xfId="10918"/>
    <cellStyle name="표준 6 2 2 4 2 2 2 2 3 4" xfId="14789"/>
    <cellStyle name="표준 6 2 2 4 2 2 2 2 3 5" xfId="18660"/>
    <cellStyle name="표준 6 2 2 4 2 2 2 2 3 6" xfId="22531"/>
    <cellStyle name="표준 6 2 2 4 2 2 2 2 3 7" xfId="26402"/>
    <cellStyle name="표준 6 2 2 4 2 2 2 2 3 8" xfId="30273"/>
    <cellStyle name="표준 6 2 2 4 2 2 2 2 3 9" xfId="34144"/>
    <cellStyle name="표준 6 2 2 4 2 2 2 2 4" xfId="5111"/>
    <cellStyle name="표준 6 2 2 4 2 2 2 2 5" xfId="8982"/>
    <cellStyle name="표준 6 2 2 4 2 2 2 2 6" xfId="12853"/>
    <cellStyle name="표준 6 2 2 4 2 2 2 2 7" xfId="16724"/>
    <cellStyle name="표준 6 2 2 4 2 2 2 2 8" xfId="20595"/>
    <cellStyle name="표준 6 2 2 4 2 2 2 2 9" xfId="24466"/>
    <cellStyle name="표준 6 2 2 4 2 2 2 3" xfId="1433"/>
    <cellStyle name="표준 6 2 2 4 2 2 2 3 10" xfId="32692"/>
    <cellStyle name="표준 6 2 2 4 2 2 2 3 11" xfId="36563"/>
    <cellStyle name="표준 6 2 2 4 2 2 2 3 12" xfId="40675"/>
    <cellStyle name="표준 6 2 2 4 2 2 2 3 13" xfId="44546"/>
    <cellStyle name="표준 6 2 2 4 2 2 2 3 14" xfId="48417"/>
    <cellStyle name="표준 6 2 2 4 2 2 2 3 15" xfId="52288"/>
    <cellStyle name="표준 6 2 2 4 2 2 2 3 2" xfId="3372"/>
    <cellStyle name="표준 6 2 2 4 2 2 2 3 2 10" xfId="38499"/>
    <cellStyle name="표준 6 2 2 4 2 2 2 3 2 11" xfId="42611"/>
    <cellStyle name="표준 6 2 2 4 2 2 2 3 2 12" xfId="46482"/>
    <cellStyle name="표준 6 2 2 4 2 2 2 3 2 13" xfId="50353"/>
    <cellStyle name="표준 6 2 2 4 2 2 2 3 2 14" xfId="54224"/>
    <cellStyle name="표준 6 2 2 4 2 2 2 3 2 2" xfId="7531"/>
    <cellStyle name="표준 6 2 2 4 2 2 2 3 2 3" xfId="11402"/>
    <cellStyle name="표준 6 2 2 4 2 2 2 3 2 4" xfId="15273"/>
    <cellStyle name="표준 6 2 2 4 2 2 2 3 2 5" xfId="19144"/>
    <cellStyle name="표준 6 2 2 4 2 2 2 3 2 6" xfId="23015"/>
    <cellStyle name="표준 6 2 2 4 2 2 2 3 2 7" xfId="26886"/>
    <cellStyle name="표준 6 2 2 4 2 2 2 3 2 8" xfId="30757"/>
    <cellStyle name="표준 6 2 2 4 2 2 2 3 2 9" xfId="34628"/>
    <cellStyle name="표준 6 2 2 4 2 2 2 3 3" xfId="5595"/>
    <cellStyle name="표준 6 2 2 4 2 2 2 3 4" xfId="9466"/>
    <cellStyle name="표준 6 2 2 4 2 2 2 3 5" xfId="13337"/>
    <cellStyle name="표준 6 2 2 4 2 2 2 3 6" xfId="17208"/>
    <cellStyle name="표준 6 2 2 4 2 2 2 3 7" xfId="21079"/>
    <cellStyle name="표준 6 2 2 4 2 2 2 3 8" xfId="24950"/>
    <cellStyle name="표준 6 2 2 4 2 2 2 3 9" xfId="28821"/>
    <cellStyle name="표준 6 2 2 4 2 2 2 4" xfId="2404"/>
    <cellStyle name="표준 6 2 2 4 2 2 2 4 10" xfId="37531"/>
    <cellStyle name="표준 6 2 2 4 2 2 2 4 11" xfId="41643"/>
    <cellStyle name="표준 6 2 2 4 2 2 2 4 12" xfId="45514"/>
    <cellStyle name="표준 6 2 2 4 2 2 2 4 13" xfId="49385"/>
    <cellStyle name="표준 6 2 2 4 2 2 2 4 14" xfId="53256"/>
    <cellStyle name="표준 6 2 2 4 2 2 2 4 2" xfId="6563"/>
    <cellStyle name="표준 6 2 2 4 2 2 2 4 3" xfId="10434"/>
    <cellStyle name="표준 6 2 2 4 2 2 2 4 4" xfId="14305"/>
    <cellStyle name="표준 6 2 2 4 2 2 2 4 5" xfId="18176"/>
    <cellStyle name="표준 6 2 2 4 2 2 2 4 6" xfId="22047"/>
    <cellStyle name="표준 6 2 2 4 2 2 2 4 7" xfId="25918"/>
    <cellStyle name="표준 6 2 2 4 2 2 2 4 8" xfId="29789"/>
    <cellStyle name="표준 6 2 2 4 2 2 2 4 9" xfId="33660"/>
    <cellStyle name="표준 6 2 2 4 2 2 2 5" xfId="4627"/>
    <cellStyle name="표준 6 2 2 4 2 2 2 6" xfId="8498"/>
    <cellStyle name="표준 6 2 2 4 2 2 2 7" xfId="12369"/>
    <cellStyle name="표준 6 2 2 4 2 2 2 8" xfId="16240"/>
    <cellStyle name="표준 6 2 2 4 2 2 2 9" xfId="20111"/>
    <cellStyle name="표준 6 2 2 4 2 2 3" xfId="701"/>
    <cellStyle name="표준 6 2 2 4 2 2 3 10" xfId="28095"/>
    <cellStyle name="표준 6 2 2 4 2 2 3 11" xfId="31966"/>
    <cellStyle name="표준 6 2 2 4 2 2 3 12" xfId="35837"/>
    <cellStyle name="표준 6 2 2 4 2 2 3 13" xfId="39949"/>
    <cellStyle name="표준 6 2 2 4 2 2 3 14" xfId="43820"/>
    <cellStyle name="표준 6 2 2 4 2 2 3 15" xfId="47691"/>
    <cellStyle name="표준 6 2 2 4 2 2 3 16" xfId="51562"/>
    <cellStyle name="표준 6 2 2 4 2 2 3 2" xfId="1675"/>
    <cellStyle name="표준 6 2 2 4 2 2 3 2 10" xfId="32934"/>
    <cellStyle name="표준 6 2 2 4 2 2 3 2 11" xfId="36805"/>
    <cellStyle name="표준 6 2 2 4 2 2 3 2 12" xfId="40917"/>
    <cellStyle name="표준 6 2 2 4 2 2 3 2 13" xfId="44788"/>
    <cellStyle name="표준 6 2 2 4 2 2 3 2 14" xfId="48659"/>
    <cellStyle name="표준 6 2 2 4 2 2 3 2 15" xfId="52530"/>
    <cellStyle name="표준 6 2 2 4 2 2 3 2 2" xfId="3614"/>
    <cellStyle name="표준 6 2 2 4 2 2 3 2 2 10" xfId="38741"/>
    <cellStyle name="표준 6 2 2 4 2 2 3 2 2 11" xfId="42853"/>
    <cellStyle name="표준 6 2 2 4 2 2 3 2 2 12" xfId="46724"/>
    <cellStyle name="표준 6 2 2 4 2 2 3 2 2 13" xfId="50595"/>
    <cellStyle name="표준 6 2 2 4 2 2 3 2 2 14" xfId="54466"/>
    <cellStyle name="표준 6 2 2 4 2 2 3 2 2 2" xfId="7773"/>
    <cellStyle name="표준 6 2 2 4 2 2 3 2 2 3" xfId="11644"/>
    <cellStyle name="표준 6 2 2 4 2 2 3 2 2 4" xfId="15515"/>
    <cellStyle name="표준 6 2 2 4 2 2 3 2 2 5" xfId="19386"/>
    <cellStyle name="표준 6 2 2 4 2 2 3 2 2 6" xfId="23257"/>
    <cellStyle name="표준 6 2 2 4 2 2 3 2 2 7" xfId="27128"/>
    <cellStyle name="표준 6 2 2 4 2 2 3 2 2 8" xfId="30999"/>
    <cellStyle name="표준 6 2 2 4 2 2 3 2 2 9" xfId="34870"/>
    <cellStyle name="표준 6 2 2 4 2 2 3 2 3" xfId="5837"/>
    <cellStyle name="표준 6 2 2 4 2 2 3 2 4" xfId="9708"/>
    <cellStyle name="표준 6 2 2 4 2 2 3 2 5" xfId="13579"/>
    <cellStyle name="표준 6 2 2 4 2 2 3 2 6" xfId="17450"/>
    <cellStyle name="표준 6 2 2 4 2 2 3 2 7" xfId="21321"/>
    <cellStyle name="표준 6 2 2 4 2 2 3 2 8" xfId="25192"/>
    <cellStyle name="표준 6 2 2 4 2 2 3 2 9" xfId="29063"/>
    <cellStyle name="표준 6 2 2 4 2 2 3 3" xfId="2646"/>
    <cellStyle name="표준 6 2 2 4 2 2 3 3 10" xfId="37773"/>
    <cellStyle name="표준 6 2 2 4 2 2 3 3 11" xfId="41885"/>
    <cellStyle name="표준 6 2 2 4 2 2 3 3 12" xfId="45756"/>
    <cellStyle name="표준 6 2 2 4 2 2 3 3 13" xfId="49627"/>
    <cellStyle name="표준 6 2 2 4 2 2 3 3 14" xfId="53498"/>
    <cellStyle name="표준 6 2 2 4 2 2 3 3 2" xfId="6805"/>
    <cellStyle name="표준 6 2 2 4 2 2 3 3 3" xfId="10676"/>
    <cellStyle name="표준 6 2 2 4 2 2 3 3 4" xfId="14547"/>
    <cellStyle name="표준 6 2 2 4 2 2 3 3 5" xfId="18418"/>
    <cellStyle name="표준 6 2 2 4 2 2 3 3 6" xfId="22289"/>
    <cellStyle name="표준 6 2 2 4 2 2 3 3 7" xfId="26160"/>
    <cellStyle name="표준 6 2 2 4 2 2 3 3 8" xfId="30031"/>
    <cellStyle name="표준 6 2 2 4 2 2 3 3 9" xfId="33902"/>
    <cellStyle name="표준 6 2 2 4 2 2 3 4" xfId="4869"/>
    <cellStyle name="표준 6 2 2 4 2 2 3 5" xfId="8740"/>
    <cellStyle name="표준 6 2 2 4 2 2 3 6" xfId="12611"/>
    <cellStyle name="표준 6 2 2 4 2 2 3 7" xfId="16482"/>
    <cellStyle name="표준 6 2 2 4 2 2 3 8" xfId="20353"/>
    <cellStyle name="표준 6 2 2 4 2 2 3 9" xfId="24224"/>
    <cellStyle name="표준 6 2 2 4 2 2 4" xfId="1191"/>
    <cellStyle name="표준 6 2 2 4 2 2 4 10" xfId="32450"/>
    <cellStyle name="표준 6 2 2 4 2 2 4 11" xfId="36321"/>
    <cellStyle name="표준 6 2 2 4 2 2 4 12" xfId="40433"/>
    <cellStyle name="표준 6 2 2 4 2 2 4 13" xfId="44304"/>
    <cellStyle name="표준 6 2 2 4 2 2 4 14" xfId="48175"/>
    <cellStyle name="표준 6 2 2 4 2 2 4 15" xfId="52046"/>
    <cellStyle name="표준 6 2 2 4 2 2 4 2" xfId="3130"/>
    <cellStyle name="표준 6 2 2 4 2 2 4 2 10" xfId="38257"/>
    <cellStyle name="표준 6 2 2 4 2 2 4 2 11" xfId="42369"/>
    <cellStyle name="표준 6 2 2 4 2 2 4 2 12" xfId="46240"/>
    <cellStyle name="표준 6 2 2 4 2 2 4 2 13" xfId="50111"/>
    <cellStyle name="표준 6 2 2 4 2 2 4 2 14" xfId="53982"/>
    <cellStyle name="표준 6 2 2 4 2 2 4 2 2" xfId="7289"/>
    <cellStyle name="표준 6 2 2 4 2 2 4 2 3" xfId="11160"/>
    <cellStyle name="표준 6 2 2 4 2 2 4 2 4" xfId="15031"/>
    <cellStyle name="표준 6 2 2 4 2 2 4 2 5" xfId="18902"/>
    <cellStyle name="표준 6 2 2 4 2 2 4 2 6" xfId="22773"/>
    <cellStyle name="표준 6 2 2 4 2 2 4 2 7" xfId="26644"/>
    <cellStyle name="표준 6 2 2 4 2 2 4 2 8" xfId="30515"/>
    <cellStyle name="표준 6 2 2 4 2 2 4 2 9" xfId="34386"/>
    <cellStyle name="표준 6 2 2 4 2 2 4 3" xfId="5353"/>
    <cellStyle name="표준 6 2 2 4 2 2 4 4" xfId="9224"/>
    <cellStyle name="표준 6 2 2 4 2 2 4 5" xfId="13095"/>
    <cellStyle name="표준 6 2 2 4 2 2 4 6" xfId="16966"/>
    <cellStyle name="표준 6 2 2 4 2 2 4 7" xfId="20837"/>
    <cellStyle name="표준 6 2 2 4 2 2 4 8" xfId="24708"/>
    <cellStyle name="표준 6 2 2 4 2 2 4 9" xfId="28579"/>
    <cellStyle name="표준 6 2 2 4 2 2 5" xfId="2162"/>
    <cellStyle name="표준 6 2 2 4 2 2 5 10" xfId="37289"/>
    <cellStyle name="표준 6 2 2 4 2 2 5 11" xfId="41401"/>
    <cellStyle name="표준 6 2 2 4 2 2 5 12" xfId="45272"/>
    <cellStyle name="표준 6 2 2 4 2 2 5 13" xfId="49143"/>
    <cellStyle name="표준 6 2 2 4 2 2 5 14" xfId="53014"/>
    <cellStyle name="표준 6 2 2 4 2 2 5 2" xfId="6321"/>
    <cellStyle name="표준 6 2 2 4 2 2 5 3" xfId="10192"/>
    <cellStyle name="표준 6 2 2 4 2 2 5 4" xfId="14063"/>
    <cellStyle name="표준 6 2 2 4 2 2 5 5" xfId="17934"/>
    <cellStyle name="표준 6 2 2 4 2 2 5 6" xfId="21805"/>
    <cellStyle name="표준 6 2 2 4 2 2 5 7" xfId="25676"/>
    <cellStyle name="표준 6 2 2 4 2 2 5 8" xfId="29547"/>
    <cellStyle name="표준 6 2 2 4 2 2 5 9" xfId="33418"/>
    <cellStyle name="표준 6 2 2 4 2 2 6" xfId="4385"/>
    <cellStyle name="표준 6 2 2 4 2 2 7" xfId="8256"/>
    <cellStyle name="표준 6 2 2 4 2 2 8" xfId="12127"/>
    <cellStyle name="표준 6 2 2 4 2 2 9" xfId="15998"/>
    <cellStyle name="표준 6 2 2 4 2 20" xfId="50981"/>
    <cellStyle name="표준 6 2 2 4 2 3" xfId="359"/>
    <cellStyle name="표준 6 2 2 4 2 3 10" xfId="23885"/>
    <cellStyle name="표준 6 2 2 4 2 3 11" xfId="27756"/>
    <cellStyle name="표준 6 2 2 4 2 3 12" xfId="31627"/>
    <cellStyle name="표준 6 2 2 4 2 3 13" xfId="35498"/>
    <cellStyle name="표준 6 2 2 4 2 3 14" xfId="39610"/>
    <cellStyle name="표준 6 2 2 4 2 3 15" xfId="43481"/>
    <cellStyle name="표준 6 2 2 4 2 3 16" xfId="47352"/>
    <cellStyle name="표준 6 2 2 4 2 3 17" xfId="51223"/>
    <cellStyle name="표준 6 2 2 4 2 3 2" xfId="846"/>
    <cellStyle name="표준 6 2 2 4 2 3 2 10" xfId="28240"/>
    <cellStyle name="표준 6 2 2 4 2 3 2 11" xfId="32111"/>
    <cellStyle name="표준 6 2 2 4 2 3 2 12" xfId="35982"/>
    <cellStyle name="표준 6 2 2 4 2 3 2 13" xfId="40094"/>
    <cellStyle name="표준 6 2 2 4 2 3 2 14" xfId="43965"/>
    <cellStyle name="표준 6 2 2 4 2 3 2 15" xfId="47836"/>
    <cellStyle name="표준 6 2 2 4 2 3 2 16" xfId="51707"/>
    <cellStyle name="표준 6 2 2 4 2 3 2 2" xfId="1820"/>
    <cellStyle name="표준 6 2 2 4 2 3 2 2 10" xfId="33079"/>
    <cellStyle name="표준 6 2 2 4 2 3 2 2 11" xfId="36950"/>
    <cellStyle name="표준 6 2 2 4 2 3 2 2 12" xfId="41062"/>
    <cellStyle name="표준 6 2 2 4 2 3 2 2 13" xfId="44933"/>
    <cellStyle name="표준 6 2 2 4 2 3 2 2 14" xfId="48804"/>
    <cellStyle name="표준 6 2 2 4 2 3 2 2 15" xfId="52675"/>
    <cellStyle name="표준 6 2 2 4 2 3 2 2 2" xfId="3759"/>
    <cellStyle name="표준 6 2 2 4 2 3 2 2 2 10" xfId="38886"/>
    <cellStyle name="표준 6 2 2 4 2 3 2 2 2 11" xfId="42998"/>
    <cellStyle name="표준 6 2 2 4 2 3 2 2 2 12" xfId="46869"/>
    <cellStyle name="표준 6 2 2 4 2 3 2 2 2 13" xfId="50740"/>
    <cellStyle name="표준 6 2 2 4 2 3 2 2 2 14" xfId="54611"/>
    <cellStyle name="표준 6 2 2 4 2 3 2 2 2 2" xfId="7918"/>
    <cellStyle name="표준 6 2 2 4 2 3 2 2 2 3" xfId="11789"/>
    <cellStyle name="표준 6 2 2 4 2 3 2 2 2 4" xfId="15660"/>
    <cellStyle name="표준 6 2 2 4 2 3 2 2 2 5" xfId="19531"/>
    <cellStyle name="표준 6 2 2 4 2 3 2 2 2 6" xfId="23402"/>
    <cellStyle name="표준 6 2 2 4 2 3 2 2 2 7" xfId="27273"/>
    <cellStyle name="표준 6 2 2 4 2 3 2 2 2 8" xfId="31144"/>
    <cellStyle name="표준 6 2 2 4 2 3 2 2 2 9" xfId="35015"/>
    <cellStyle name="표준 6 2 2 4 2 3 2 2 3" xfId="5982"/>
    <cellStyle name="표준 6 2 2 4 2 3 2 2 4" xfId="9853"/>
    <cellStyle name="표준 6 2 2 4 2 3 2 2 5" xfId="13724"/>
    <cellStyle name="표준 6 2 2 4 2 3 2 2 6" xfId="17595"/>
    <cellStyle name="표준 6 2 2 4 2 3 2 2 7" xfId="21466"/>
    <cellStyle name="표준 6 2 2 4 2 3 2 2 8" xfId="25337"/>
    <cellStyle name="표준 6 2 2 4 2 3 2 2 9" xfId="29208"/>
    <cellStyle name="표준 6 2 2 4 2 3 2 3" xfId="2791"/>
    <cellStyle name="표준 6 2 2 4 2 3 2 3 10" xfId="37918"/>
    <cellStyle name="표준 6 2 2 4 2 3 2 3 11" xfId="42030"/>
    <cellStyle name="표준 6 2 2 4 2 3 2 3 12" xfId="45901"/>
    <cellStyle name="표준 6 2 2 4 2 3 2 3 13" xfId="49772"/>
    <cellStyle name="표준 6 2 2 4 2 3 2 3 14" xfId="53643"/>
    <cellStyle name="표준 6 2 2 4 2 3 2 3 2" xfId="6950"/>
    <cellStyle name="표준 6 2 2 4 2 3 2 3 3" xfId="10821"/>
    <cellStyle name="표준 6 2 2 4 2 3 2 3 4" xfId="14692"/>
    <cellStyle name="표준 6 2 2 4 2 3 2 3 5" xfId="18563"/>
    <cellStyle name="표준 6 2 2 4 2 3 2 3 6" xfId="22434"/>
    <cellStyle name="표준 6 2 2 4 2 3 2 3 7" xfId="26305"/>
    <cellStyle name="표준 6 2 2 4 2 3 2 3 8" xfId="30176"/>
    <cellStyle name="표준 6 2 2 4 2 3 2 3 9" xfId="34047"/>
    <cellStyle name="표준 6 2 2 4 2 3 2 4" xfId="5014"/>
    <cellStyle name="표준 6 2 2 4 2 3 2 5" xfId="8885"/>
    <cellStyle name="표준 6 2 2 4 2 3 2 6" xfId="12756"/>
    <cellStyle name="표준 6 2 2 4 2 3 2 7" xfId="16627"/>
    <cellStyle name="표준 6 2 2 4 2 3 2 8" xfId="20498"/>
    <cellStyle name="표준 6 2 2 4 2 3 2 9" xfId="24369"/>
    <cellStyle name="표준 6 2 2 4 2 3 3" xfId="1336"/>
    <cellStyle name="표준 6 2 2 4 2 3 3 10" xfId="32595"/>
    <cellStyle name="표준 6 2 2 4 2 3 3 11" xfId="36466"/>
    <cellStyle name="표준 6 2 2 4 2 3 3 12" xfId="40578"/>
    <cellStyle name="표준 6 2 2 4 2 3 3 13" xfId="44449"/>
    <cellStyle name="표준 6 2 2 4 2 3 3 14" xfId="48320"/>
    <cellStyle name="표준 6 2 2 4 2 3 3 15" xfId="52191"/>
    <cellStyle name="표준 6 2 2 4 2 3 3 2" xfId="3275"/>
    <cellStyle name="표준 6 2 2 4 2 3 3 2 10" xfId="38402"/>
    <cellStyle name="표준 6 2 2 4 2 3 3 2 11" xfId="42514"/>
    <cellStyle name="표준 6 2 2 4 2 3 3 2 12" xfId="46385"/>
    <cellStyle name="표준 6 2 2 4 2 3 3 2 13" xfId="50256"/>
    <cellStyle name="표준 6 2 2 4 2 3 3 2 14" xfId="54127"/>
    <cellStyle name="표준 6 2 2 4 2 3 3 2 2" xfId="7434"/>
    <cellStyle name="표준 6 2 2 4 2 3 3 2 3" xfId="11305"/>
    <cellStyle name="표준 6 2 2 4 2 3 3 2 4" xfId="15176"/>
    <cellStyle name="표준 6 2 2 4 2 3 3 2 5" xfId="19047"/>
    <cellStyle name="표준 6 2 2 4 2 3 3 2 6" xfId="22918"/>
    <cellStyle name="표준 6 2 2 4 2 3 3 2 7" xfId="26789"/>
    <cellStyle name="표준 6 2 2 4 2 3 3 2 8" xfId="30660"/>
    <cellStyle name="표준 6 2 2 4 2 3 3 2 9" xfId="34531"/>
    <cellStyle name="표준 6 2 2 4 2 3 3 3" xfId="5498"/>
    <cellStyle name="표준 6 2 2 4 2 3 3 4" xfId="9369"/>
    <cellStyle name="표준 6 2 2 4 2 3 3 5" xfId="13240"/>
    <cellStyle name="표준 6 2 2 4 2 3 3 6" xfId="17111"/>
    <cellStyle name="표준 6 2 2 4 2 3 3 7" xfId="20982"/>
    <cellStyle name="표준 6 2 2 4 2 3 3 8" xfId="24853"/>
    <cellStyle name="표준 6 2 2 4 2 3 3 9" xfId="28724"/>
    <cellStyle name="표준 6 2 2 4 2 3 4" xfId="2307"/>
    <cellStyle name="표준 6 2 2 4 2 3 4 10" xfId="37434"/>
    <cellStyle name="표준 6 2 2 4 2 3 4 11" xfId="41546"/>
    <cellStyle name="표준 6 2 2 4 2 3 4 12" xfId="45417"/>
    <cellStyle name="표준 6 2 2 4 2 3 4 13" xfId="49288"/>
    <cellStyle name="표준 6 2 2 4 2 3 4 14" xfId="53159"/>
    <cellStyle name="표준 6 2 2 4 2 3 4 2" xfId="6466"/>
    <cellStyle name="표준 6 2 2 4 2 3 4 3" xfId="10337"/>
    <cellStyle name="표준 6 2 2 4 2 3 4 4" xfId="14208"/>
    <cellStyle name="표준 6 2 2 4 2 3 4 5" xfId="18079"/>
    <cellStyle name="표준 6 2 2 4 2 3 4 6" xfId="21950"/>
    <cellStyle name="표준 6 2 2 4 2 3 4 7" xfId="25821"/>
    <cellStyle name="표준 6 2 2 4 2 3 4 8" xfId="29692"/>
    <cellStyle name="표준 6 2 2 4 2 3 4 9" xfId="33563"/>
    <cellStyle name="표준 6 2 2 4 2 3 5" xfId="4530"/>
    <cellStyle name="표준 6 2 2 4 2 3 6" xfId="8401"/>
    <cellStyle name="표준 6 2 2 4 2 3 7" xfId="12272"/>
    <cellStyle name="표준 6 2 2 4 2 3 8" xfId="16143"/>
    <cellStyle name="표준 6 2 2 4 2 3 9" xfId="20014"/>
    <cellStyle name="표준 6 2 2 4 2 4" xfId="604"/>
    <cellStyle name="표준 6 2 2 4 2 4 10" xfId="27998"/>
    <cellStyle name="표준 6 2 2 4 2 4 11" xfId="31869"/>
    <cellStyle name="표준 6 2 2 4 2 4 12" xfId="35740"/>
    <cellStyle name="표준 6 2 2 4 2 4 13" xfId="39852"/>
    <cellStyle name="표준 6 2 2 4 2 4 14" xfId="43723"/>
    <cellStyle name="표준 6 2 2 4 2 4 15" xfId="47594"/>
    <cellStyle name="표준 6 2 2 4 2 4 16" xfId="51465"/>
    <cellStyle name="표준 6 2 2 4 2 4 2" xfId="1578"/>
    <cellStyle name="표준 6 2 2 4 2 4 2 10" xfId="32837"/>
    <cellStyle name="표준 6 2 2 4 2 4 2 11" xfId="36708"/>
    <cellStyle name="표준 6 2 2 4 2 4 2 12" xfId="40820"/>
    <cellStyle name="표준 6 2 2 4 2 4 2 13" xfId="44691"/>
    <cellStyle name="표준 6 2 2 4 2 4 2 14" xfId="48562"/>
    <cellStyle name="표준 6 2 2 4 2 4 2 15" xfId="52433"/>
    <cellStyle name="표준 6 2 2 4 2 4 2 2" xfId="3517"/>
    <cellStyle name="표준 6 2 2 4 2 4 2 2 10" xfId="38644"/>
    <cellStyle name="표준 6 2 2 4 2 4 2 2 11" xfId="42756"/>
    <cellStyle name="표준 6 2 2 4 2 4 2 2 12" xfId="46627"/>
    <cellStyle name="표준 6 2 2 4 2 4 2 2 13" xfId="50498"/>
    <cellStyle name="표준 6 2 2 4 2 4 2 2 14" xfId="54369"/>
    <cellStyle name="표준 6 2 2 4 2 4 2 2 2" xfId="7676"/>
    <cellStyle name="표준 6 2 2 4 2 4 2 2 3" xfId="11547"/>
    <cellStyle name="표준 6 2 2 4 2 4 2 2 4" xfId="15418"/>
    <cellStyle name="표준 6 2 2 4 2 4 2 2 5" xfId="19289"/>
    <cellStyle name="표준 6 2 2 4 2 4 2 2 6" xfId="23160"/>
    <cellStyle name="표준 6 2 2 4 2 4 2 2 7" xfId="27031"/>
    <cellStyle name="표준 6 2 2 4 2 4 2 2 8" xfId="30902"/>
    <cellStyle name="표준 6 2 2 4 2 4 2 2 9" xfId="34773"/>
    <cellStyle name="표준 6 2 2 4 2 4 2 3" xfId="5740"/>
    <cellStyle name="표준 6 2 2 4 2 4 2 4" xfId="9611"/>
    <cellStyle name="표준 6 2 2 4 2 4 2 5" xfId="13482"/>
    <cellStyle name="표준 6 2 2 4 2 4 2 6" xfId="17353"/>
    <cellStyle name="표준 6 2 2 4 2 4 2 7" xfId="21224"/>
    <cellStyle name="표준 6 2 2 4 2 4 2 8" xfId="25095"/>
    <cellStyle name="표준 6 2 2 4 2 4 2 9" xfId="28966"/>
    <cellStyle name="표준 6 2 2 4 2 4 3" xfId="2549"/>
    <cellStyle name="표준 6 2 2 4 2 4 3 10" xfId="37676"/>
    <cellStyle name="표준 6 2 2 4 2 4 3 11" xfId="41788"/>
    <cellStyle name="표준 6 2 2 4 2 4 3 12" xfId="45659"/>
    <cellStyle name="표준 6 2 2 4 2 4 3 13" xfId="49530"/>
    <cellStyle name="표준 6 2 2 4 2 4 3 14" xfId="53401"/>
    <cellStyle name="표준 6 2 2 4 2 4 3 2" xfId="6708"/>
    <cellStyle name="표준 6 2 2 4 2 4 3 3" xfId="10579"/>
    <cellStyle name="표준 6 2 2 4 2 4 3 4" xfId="14450"/>
    <cellStyle name="표준 6 2 2 4 2 4 3 5" xfId="18321"/>
    <cellStyle name="표준 6 2 2 4 2 4 3 6" xfId="22192"/>
    <cellStyle name="표준 6 2 2 4 2 4 3 7" xfId="26063"/>
    <cellStyle name="표준 6 2 2 4 2 4 3 8" xfId="29934"/>
    <cellStyle name="표준 6 2 2 4 2 4 3 9" xfId="33805"/>
    <cellStyle name="표준 6 2 2 4 2 4 4" xfId="4772"/>
    <cellStyle name="표준 6 2 2 4 2 4 5" xfId="8643"/>
    <cellStyle name="표준 6 2 2 4 2 4 6" xfId="12514"/>
    <cellStyle name="표준 6 2 2 4 2 4 7" xfId="16385"/>
    <cellStyle name="표준 6 2 2 4 2 4 8" xfId="20256"/>
    <cellStyle name="표준 6 2 2 4 2 4 9" xfId="24127"/>
    <cellStyle name="표준 6 2 2 4 2 5" xfId="1094"/>
    <cellStyle name="표준 6 2 2 4 2 5 10" xfId="32353"/>
    <cellStyle name="표준 6 2 2 4 2 5 11" xfId="36224"/>
    <cellStyle name="표준 6 2 2 4 2 5 12" xfId="40336"/>
    <cellStyle name="표준 6 2 2 4 2 5 13" xfId="44207"/>
    <cellStyle name="표준 6 2 2 4 2 5 14" xfId="48078"/>
    <cellStyle name="표준 6 2 2 4 2 5 15" xfId="51949"/>
    <cellStyle name="표준 6 2 2 4 2 5 2" xfId="3033"/>
    <cellStyle name="표준 6 2 2 4 2 5 2 10" xfId="38160"/>
    <cellStyle name="표준 6 2 2 4 2 5 2 11" xfId="42272"/>
    <cellStyle name="표준 6 2 2 4 2 5 2 12" xfId="46143"/>
    <cellStyle name="표준 6 2 2 4 2 5 2 13" xfId="50014"/>
    <cellStyle name="표준 6 2 2 4 2 5 2 14" xfId="53885"/>
    <cellStyle name="표준 6 2 2 4 2 5 2 2" xfId="7192"/>
    <cellStyle name="표준 6 2 2 4 2 5 2 3" xfId="11063"/>
    <cellStyle name="표준 6 2 2 4 2 5 2 4" xfId="14934"/>
    <cellStyle name="표준 6 2 2 4 2 5 2 5" xfId="18805"/>
    <cellStyle name="표준 6 2 2 4 2 5 2 6" xfId="22676"/>
    <cellStyle name="표준 6 2 2 4 2 5 2 7" xfId="26547"/>
    <cellStyle name="표준 6 2 2 4 2 5 2 8" xfId="30418"/>
    <cellStyle name="표준 6 2 2 4 2 5 2 9" xfId="34289"/>
    <cellStyle name="표준 6 2 2 4 2 5 3" xfId="5256"/>
    <cellStyle name="표준 6 2 2 4 2 5 4" xfId="9127"/>
    <cellStyle name="표준 6 2 2 4 2 5 5" xfId="12998"/>
    <cellStyle name="표준 6 2 2 4 2 5 6" xfId="16869"/>
    <cellStyle name="표준 6 2 2 4 2 5 7" xfId="20740"/>
    <cellStyle name="표준 6 2 2 4 2 5 8" xfId="24611"/>
    <cellStyle name="표준 6 2 2 4 2 5 9" xfId="28482"/>
    <cellStyle name="표준 6 2 2 4 2 6" xfId="2065"/>
    <cellStyle name="표준 6 2 2 4 2 6 10" xfId="37192"/>
    <cellStyle name="표준 6 2 2 4 2 6 11" xfId="41304"/>
    <cellStyle name="표준 6 2 2 4 2 6 12" xfId="45175"/>
    <cellStyle name="표준 6 2 2 4 2 6 13" xfId="49046"/>
    <cellStyle name="표준 6 2 2 4 2 6 14" xfId="52917"/>
    <cellStyle name="표준 6 2 2 4 2 6 2" xfId="6224"/>
    <cellStyle name="표준 6 2 2 4 2 6 3" xfId="10095"/>
    <cellStyle name="표준 6 2 2 4 2 6 4" xfId="13966"/>
    <cellStyle name="표준 6 2 2 4 2 6 5" xfId="17837"/>
    <cellStyle name="표준 6 2 2 4 2 6 6" xfId="21708"/>
    <cellStyle name="표준 6 2 2 4 2 6 7" xfId="25579"/>
    <cellStyle name="표준 6 2 2 4 2 6 8" xfId="29450"/>
    <cellStyle name="표준 6 2 2 4 2 6 9" xfId="33321"/>
    <cellStyle name="표준 6 2 2 4 2 7" xfId="4288"/>
    <cellStyle name="표준 6 2 2 4 2 8" xfId="8159"/>
    <cellStyle name="표준 6 2 2 4 2 9" xfId="12030"/>
    <cellStyle name="표준 6 2 2 4 20" xfId="43192"/>
    <cellStyle name="표준 6 2 2 4 21" xfId="47063"/>
    <cellStyle name="표준 6 2 2 4 22" xfId="50934"/>
    <cellStyle name="표준 6 2 2 4 3" xfId="164"/>
    <cellStyle name="표준 6 2 2 4 3 10" xfId="19822"/>
    <cellStyle name="표준 6 2 2 4 3 11" xfId="23693"/>
    <cellStyle name="표준 6 2 2 4 3 12" xfId="27564"/>
    <cellStyle name="표준 6 2 2 4 3 13" xfId="31435"/>
    <cellStyle name="표준 6 2 2 4 3 14" xfId="35306"/>
    <cellStyle name="표준 6 2 2 4 3 15" xfId="39177"/>
    <cellStyle name="표준 6 2 2 4 3 16" xfId="39418"/>
    <cellStyle name="표준 6 2 2 4 3 17" xfId="43289"/>
    <cellStyle name="표준 6 2 2 4 3 18" xfId="47160"/>
    <cellStyle name="표준 6 2 2 4 3 19" xfId="51031"/>
    <cellStyle name="표준 6 2 2 4 3 2" xfId="409"/>
    <cellStyle name="표준 6 2 2 4 3 2 10" xfId="23935"/>
    <cellStyle name="표준 6 2 2 4 3 2 11" xfId="27806"/>
    <cellStyle name="표준 6 2 2 4 3 2 12" xfId="31677"/>
    <cellStyle name="표준 6 2 2 4 3 2 13" xfId="35548"/>
    <cellStyle name="표준 6 2 2 4 3 2 14" xfId="39660"/>
    <cellStyle name="표준 6 2 2 4 3 2 15" xfId="43531"/>
    <cellStyle name="표준 6 2 2 4 3 2 16" xfId="47402"/>
    <cellStyle name="표준 6 2 2 4 3 2 17" xfId="51273"/>
    <cellStyle name="표준 6 2 2 4 3 2 2" xfId="896"/>
    <cellStyle name="표준 6 2 2 4 3 2 2 10" xfId="28290"/>
    <cellStyle name="표준 6 2 2 4 3 2 2 11" xfId="32161"/>
    <cellStyle name="표준 6 2 2 4 3 2 2 12" xfId="36032"/>
    <cellStyle name="표준 6 2 2 4 3 2 2 13" xfId="40144"/>
    <cellStyle name="표준 6 2 2 4 3 2 2 14" xfId="44015"/>
    <cellStyle name="표준 6 2 2 4 3 2 2 15" xfId="47886"/>
    <cellStyle name="표준 6 2 2 4 3 2 2 16" xfId="51757"/>
    <cellStyle name="표준 6 2 2 4 3 2 2 2" xfId="1870"/>
    <cellStyle name="표준 6 2 2 4 3 2 2 2 10" xfId="33129"/>
    <cellStyle name="표준 6 2 2 4 3 2 2 2 11" xfId="37000"/>
    <cellStyle name="표준 6 2 2 4 3 2 2 2 12" xfId="41112"/>
    <cellStyle name="표준 6 2 2 4 3 2 2 2 13" xfId="44983"/>
    <cellStyle name="표준 6 2 2 4 3 2 2 2 14" xfId="48854"/>
    <cellStyle name="표준 6 2 2 4 3 2 2 2 15" xfId="52725"/>
    <cellStyle name="표준 6 2 2 4 3 2 2 2 2" xfId="3809"/>
    <cellStyle name="표준 6 2 2 4 3 2 2 2 2 10" xfId="38936"/>
    <cellStyle name="표준 6 2 2 4 3 2 2 2 2 11" xfId="43048"/>
    <cellStyle name="표준 6 2 2 4 3 2 2 2 2 12" xfId="46919"/>
    <cellStyle name="표준 6 2 2 4 3 2 2 2 2 13" xfId="50790"/>
    <cellStyle name="표준 6 2 2 4 3 2 2 2 2 14" xfId="54661"/>
    <cellStyle name="표준 6 2 2 4 3 2 2 2 2 2" xfId="7968"/>
    <cellStyle name="표준 6 2 2 4 3 2 2 2 2 3" xfId="11839"/>
    <cellStyle name="표준 6 2 2 4 3 2 2 2 2 4" xfId="15710"/>
    <cellStyle name="표준 6 2 2 4 3 2 2 2 2 5" xfId="19581"/>
    <cellStyle name="표준 6 2 2 4 3 2 2 2 2 6" xfId="23452"/>
    <cellStyle name="표준 6 2 2 4 3 2 2 2 2 7" xfId="27323"/>
    <cellStyle name="표준 6 2 2 4 3 2 2 2 2 8" xfId="31194"/>
    <cellStyle name="표준 6 2 2 4 3 2 2 2 2 9" xfId="35065"/>
    <cellStyle name="표준 6 2 2 4 3 2 2 2 3" xfId="6032"/>
    <cellStyle name="표준 6 2 2 4 3 2 2 2 4" xfId="9903"/>
    <cellStyle name="표준 6 2 2 4 3 2 2 2 5" xfId="13774"/>
    <cellStyle name="표준 6 2 2 4 3 2 2 2 6" xfId="17645"/>
    <cellStyle name="표준 6 2 2 4 3 2 2 2 7" xfId="21516"/>
    <cellStyle name="표준 6 2 2 4 3 2 2 2 8" xfId="25387"/>
    <cellStyle name="표준 6 2 2 4 3 2 2 2 9" xfId="29258"/>
    <cellStyle name="표준 6 2 2 4 3 2 2 3" xfId="2841"/>
    <cellStyle name="표준 6 2 2 4 3 2 2 3 10" xfId="37968"/>
    <cellStyle name="표준 6 2 2 4 3 2 2 3 11" xfId="42080"/>
    <cellStyle name="표준 6 2 2 4 3 2 2 3 12" xfId="45951"/>
    <cellStyle name="표준 6 2 2 4 3 2 2 3 13" xfId="49822"/>
    <cellStyle name="표준 6 2 2 4 3 2 2 3 14" xfId="53693"/>
    <cellStyle name="표준 6 2 2 4 3 2 2 3 2" xfId="7000"/>
    <cellStyle name="표준 6 2 2 4 3 2 2 3 3" xfId="10871"/>
    <cellStyle name="표준 6 2 2 4 3 2 2 3 4" xfId="14742"/>
    <cellStyle name="표준 6 2 2 4 3 2 2 3 5" xfId="18613"/>
    <cellStyle name="표준 6 2 2 4 3 2 2 3 6" xfId="22484"/>
    <cellStyle name="표준 6 2 2 4 3 2 2 3 7" xfId="26355"/>
    <cellStyle name="표준 6 2 2 4 3 2 2 3 8" xfId="30226"/>
    <cellStyle name="표준 6 2 2 4 3 2 2 3 9" xfId="34097"/>
    <cellStyle name="표준 6 2 2 4 3 2 2 4" xfId="5064"/>
    <cellStyle name="표준 6 2 2 4 3 2 2 5" xfId="8935"/>
    <cellStyle name="표준 6 2 2 4 3 2 2 6" xfId="12806"/>
    <cellStyle name="표준 6 2 2 4 3 2 2 7" xfId="16677"/>
    <cellStyle name="표준 6 2 2 4 3 2 2 8" xfId="20548"/>
    <cellStyle name="표준 6 2 2 4 3 2 2 9" xfId="24419"/>
    <cellStyle name="표준 6 2 2 4 3 2 3" xfId="1386"/>
    <cellStyle name="표준 6 2 2 4 3 2 3 10" xfId="32645"/>
    <cellStyle name="표준 6 2 2 4 3 2 3 11" xfId="36516"/>
    <cellStyle name="표준 6 2 2 4 3 2 3 12" xfId="40628"/>
    <cellStyle name="표준 6 2 2 4 3 2 3 13" xfId="44499"/>
    <cellStyle name="표준 6 2 2 4 3 2 3 14" xfId="48370"/>
    <cellStyle name="표준 6 2 2 4 3 2 3 15" xfId="52241"/>
    <cellStyle name="표준 6 2 2 4 3 2 3 2" xfId="3325"/>
    <cellStyle name="표준 6 2 2 4 3 2 3 2 10" xfId="38452"/>
    <cellStyle name="표준 6 2 2 4 3 2 3 2 11" xfId="42564"/>
    <cellStyle name="표준 6 2 2 4 3 2 3 2 12" xfId="46435"/>
    <cellStyle name="표준 6 2 2 4 3 2 3 2 13" xfId="50306"/>
    <cellStyle name="표준 6 2 2 4 3 2 3 2 14" xfId="54177"/>
    <cellStyle name="표준 6 2 2 4 3 2 3 2 2" xfId="7484"/>
    <cellStyle name="표준 6 2 2 4 3 2 3 2 3" xfId="11355"/>
    <cellStyle name="표준 6 2 2 4 3 2 3 2 4" xfId="15226"/>
    <cellStyle name="표준 6 2 2 4 3 2 3 2 5" xfId="19097"/>
    <cellStyle name="표준 6 2 2 4 3 2 3 2 6" xfId="22968"/>
    <cellStyle name="표준 6 2 2 4 3 2 3 2 7" xfId="26839"/>
    <cellStyle name="표준 6 2 2 4 3 2 3 2 8" xfId="30710"/>
    <cellStyle name="표준 6 2 2 4 3 2 3 2 9" xfId="34581"/>
    <cellStyle name="표준 6 2 2 4 3 2 3 3" xfId="5548"/>
    <cellStyle name="표준 6 2 2 4 3 2 3 4" xfId="9419"/>
    <cellStyle name="표준 6 2 2 4 3 2 3 5" xfId="13290"/>
    <cellStyle name="표준 6 2 2 4 3 2 3 6" xfId="17161"/>
    <cellStyle name="표준 6 2 2 4 3 2 3 7" xfId="21032"/>
    <cellStyle name="표준 6 2 2 4 3 2 3 8" xfId="24903"/>
    <cellStyle name="표준 6 2 2 4 3 2 3 9" xfId="28774"/>
    <cellStyle name="표준 6 2 2 4 3 2 4" xfId="2357"/>
    <cellStyle name="표준 6 2 2 4 3 2 4 10" xfId="37484"/>
    <cellStyle name="표준 6 2 2 4 3 2 4 11" xfId="41596"/>
    <cellStyle name="표준 6 2 2 4 3 2 4 12" xfId="45467"/>
    <cellStyle name="표준 6 2 2 4 3 2 4 13" xfId="49338"/>
    <cellStyle name="표준 6 2 2 4 3 2 4 14" xfId="53209"/>
    <cellStyle name="표준 6 2 2 4 3 2 4 2" xfId="6516"/>
    <cellStyle name="표준 6 2 2 4 3 2 4 3" xfId="10387"/>
    <cellStyle name="표준 6 2 2 4 3 2 4 4" xfId="14258"/>
    <cellStyle name="표준 6 2 2 4 3 2 4 5" xfId="18129"/>
    <cellStyle name="표준 6 2 2 4 3 2 4 6" xfId="22000"/>
    <cellStyle name="표준 6 2 2 4 3 2 4 7" xfId="25871"/>
    <cellStyle name="표준 6 2 2 4 3 2 4 8" xfId="29742"/>
    <cellStyle name="표준 6 2 2 4 3 2 4 9" xfId="33613"/>
    <cellStyle name="표준 6 2 2 4 3 2 5" xfId="4580"/>
    <cellStyle name="표준 6 2 2 4 3 2 6" xfId="8451"/>
    <cellStyle name="표준 6 2 2 4 3 2 7" xfId="12322"/>
    <cellStyle name="표준 6 2 2 4 3 2 8" xfId="16193"/>
    <cellStyle name="표준 6 2 2 4 3 2 9" xfId="20064"/>
    <cellStyle name="표준 6 2 2 4 3 3" xfId="654"/>
    <cellStyle name="표준 6 2 2 4 3 3 10" xfId="28048"/>
    <cellStyle name="표준 6 2 2 4 3 3 11" xfId="31919"/>
    <cellStyle name="표준 6 2 2 4 3 3 12" xfId="35790"/>
    <cellStyle name="표준 6 2 2 4 3 3 13" xfId="39902"/>
    <cellStyle name="표준 6 2 2 4 3 3 14" xfId="43773"/>
    <cellStyle name="표준 6 2 2 4 3 3 15" xfId="47644"/>
    <cellStyle name="표준 6 2 2 4 3 3 16" xfId="51515"/>
    <cellStyle name="표준 6 2 2 4 3 3 2" xfId="1628"/>
    <cellStyle name="표준 6 2 2 4 3 3 2 10" xfId="32887"/>
    <cellStyle name="표준 6 2 2 4 3 3 2 11" xfId="36758"/>
    <cellStyle name="표준 6 2 2 4 3 3 2 12" xfId="40870"/>
    <cellStyle name="표준 6 2 2 4 3 3 2 13" xfId="44741"/>
    <cellStyle name="표준 6 2 2 4 3 3 2 14" xfId="48612"/>
    <cellStyle name="표준 6 2 2 4 3 3 2 15" xfId="52483"/>
    <cellStyle name="표준 6 2 2 4 3 3 2 2" xfId="3567"/>
    <cellStyle name="표준 6 2 2 4 3 3 2 2 10" xfId="38694"/>
    <cellStyle name="표준 6 2 2 4 3 3 2 2 11" xfId="42806"/>
    <cellStyle name="표준 6 2 2 4 3 3 2 2 12" xfId="46677"/>
    <cellStyle name="표준 6 2 2 4 3 3 2 2 13" xfId="50548"/>
    <cellStyle name="표준 6 2 2 4 3 3 2 2 14" xfId="54419"/>
    <cellStyle name="표준 6 2 2 4 3 3 2 2 2" xfId="7726"/>
    <cellStyle name="표준 6 2 2 4 3 3 2 2 3" xfId="11597"/>
    <cellStyle name="표준 6 2 2 4 3 3 2 2 4" xfId="15468"/>
    <cellStyle name="표준 6 2 2 4 3 3 2 2 5" xfId="19339"/>
    <cellStyle name="표준 6 2 2 4 3 3 2 2 6" xfId="23210"/>
    <cellStyle name="표준 6 2 2 4 3 3 2 2 7" xfId="27081"/>
    <cellStyle name="표준 6 2 2 4 3 3 2 2 8" xfId="30952"/>
    <cellStyle name="표준 6 2 2 4 3 3 2 2 9" xfId="34823"/>
    <cellStyle name="표준 6 2 2 4 3 3 2 3" xfId="5790"/>
    <cellStyle name="표준 6 2 2 4 3 3 2 4" xfId="9661"/>
    <cellStyle name="표준 6 2 2 4 3 3 2 5" xfId="13532"/>
    <cellStyle name="표준 6 2 2 4 3 3 2 6" xfId="17403"/>
    <cellStyle name="표준 6 2 2 4 3 3 2 7" xfId="21274"/>
    <cellStyle name="표준 6 2 2 4 3 3 2 8" xfId="25145"/>
    <cellStyle name="표준 6 2 2 4 3 3 2 9" xfId="29016"/>
    <cellStyle name="표준 6 2 2 4 3 3 3" xfId="2599"/>
    <cellStyle name="표준 6 2 2 4 3 3 3 10" xfId="37726"/>
    <cellStyle name="표준 6 2 2 4 3 3 3 11" xfId="41838"/>
    <cellStyle name="표준 6 2 2 4 3 3 3 12" xfId="45709"/>
    <cellStyle name="표준 6 2 2 4 3 3 3 13" xfId="49580"/>
    <cellStyle name="표준 6 2 2 4 3 3 3 14" xfId="53451"/>
    <cellStyle name="표준 6 2 2 4 3 3 3 2" xfId="6758"/>
    <cellStyle name="표준 6 2 2 4 3 3 3 3" xfId="10629"/>
    <cellStyle name="표준 6 2 2 4 3 3 3 4" xfId="14500"/>
    <cellStyle name="표준 6 2 2 4 3 3 3 5" xfId="18371"/>
    <cellStyle name="표준 6 2 2 4 3 3 3 6" xfId="22242"/>
    <cellStyle name="표준 6 2 2 4 3 3 3 7" xfId="26113"/>
    <cellStyle name="표준 6 2 2 4 3 3 3 8" xfId="29984"/>
    <cellStyle name="표준 6 2 2 4 3 3 3 9" xfId="33855"/>
    <cellStyle name="표준 6 2 2 4 3 3 4" xfId="4822"/>
    <cellStyle name="표준 6 2 2 4 3 3 5" xfId="8693"/>
    <cellStyle name="표준 6 2 2 4 3 3 6" xfId="12564"/>
    <cellStyle name="표준 6 2 2 4 3 3 7" xfId="16435"/>
    <cellStyle name="표준 6 2 2 4 3 3 8" xfId="20306"/>
    <cellStyle name="표준 6 2 2 4 3 3 9" xfId="24177"/>
    <cellStyle name="표준 6 2 2 4 3 4" xfId="1144"/>
    <cellStyle name="표준 6 2 2 4 3 4 10" xfId="32403"/>
    <cellStyle name="표준 6 2 2 4 3 4 11" xfId="36274"/>
    <cellStyle name="표준 6 2 2 4 3 4 12" xfId="40386"/>
    <cellStyle name="표준 6 2 2 4 3 4 13" xfId="44257"/>
    <cellStyle name="표준 6 2 2 4 3 4 14" xfId="48128"/>
    <cellStyle name="표준 6 2 2 4 3 4 15" xfId="51999"/>
    <cellStyle name="표준 6 2 2 4 3 4 2" xfId="3083"/>
    <cellStyle name="표준 6 2 2 4 3 4 2 10" xfId="38210"/>
    <cellStyle name="표준 6 2 2 4 3 4 2 11" xfId="42322"/>
    <cellStyle name="표준 6 2 2 4 3 4 2 12" xfId="46193"/>
    <cellStyle name="표준 6 2 2 4 3 4 2 13" xfId="50064"/>
    <cellStyle name="표준 6 2 2 4 3 4 2 14" xfId="53935"/>
    <cellStyle name="표준 6 2 2 4 3 4 2 2" xfId="7242"/>
    <cellStyle name="표준 6 2 2 4 3 4 2 3" xfId="11113"/>
    <cellStyle name="표준 6 2 2 4 3 4 2 4" xfId="14984"/>
    <cellStyle name="표준 6 2 2 4 3 4 2 5" xfId="18855"/>
    <cellStyle name="표준 6 2 2 4 3 4 2 6" xfId="22726"/>
    <cellStyle name="표준 6 2 2 4 3 4 2 7" xfId="26597"/>
    <cellStyle name="표준 6 2 2 4 3 4 2 8" xfId="30468"/>
    <cellStyle name="표준 6 2 2 4 3 4 2 9" xfId="34339"/>
    <cellStyle name="표준 6 2 2 4 3 4 3" xfId="5306"/>
    <cellStyle name="표준 6 2 2 4 3 4 4" xfId="9177"/>
    <cellStyle name="표준 6 2 2 4 3 4 5" xfId="13048"/>
    <cellStyle name="표준 6 2 2 4 3 4 6" xfId="16919"/>
    <cellStyle name="표준 6 2 2 4 3 4 7" xfId="20790"/>
    <cellStyle name="표준 6 2 2 4 3 4 8" xfId="24661"/>
    <cellStyle name="표준 6 2 2 4 3 4 9" xfId="28532"/>
    <cellStyle name="표준 6 2 2 4 3 5" xfId="2115"/>
    <cellStyle name="표준 6 2 2 4 3 5 10" xfId="37242"/>
    <cellStyle name="표준 6 2 2 4 3 5 11" xfId="41354"/>
    <cellStyle name="표준 6 2 2 4 3 5 12" xfId="45225"/>
    <cellStyle name="표준 6 2 2 4 3 5 13" xfId="49096"/>
    <cellStyle name="표준 6 2 2 4 3 5 14" xfId="52967"/>
    <cellStyle name="표준 6 2 2 4 3 5 2" xfId="6274"/>
    <cellStyle name="표준 6 2 2 4 3 5 3" xfId="10145"/>
    <cellStyle name="표준 6 2 2 4 3 5 4" xfId="14016"/>
    <cellStyle name="표준 6 2 2 4 3 5 5" xfId="17887"/>
    <cellStyle name="표준 6 2 2 4 3 5 6" xfId="21758"/>
    <cellStyle name="표준 6 2 2 4 3 5 7" xfId="25629"/>
    <cellStyle name="표준 6 2 2 4 3 5 8" xfId="29500"/>
    <cellStyle name="표준 6 2 2 4 3 5 9" xfId="33371"/>
    <cellStyle name="표준 6 2 2 4 3 6" xfId="4338"/>
    <cellStyle name="표준 6 2 2 4 3 7" xfId="8209"/>
    <cellStyle name="표준 6 2 2 4 3 8" xfId="12080"/>
    <cellStyle name="표준 6 2 2 4 3 9" xfId="15951"/>
    <cellStyle name="표준 6 2 2 4 4" xfId="262"/>
    <cellStyle name="표준 6 2 2 4 4 10" xfId="19920"/>
    <cellStyle name="표준 6 2 2 4 4 11" xfId="23791"/>
    <cellStyle name="표준 6 2 2 4 4 12" xfId="27662"/>
    <cellStyle name="표준 6 2 2 4 4 13" xfId="31533"/>
    <cellStyle name="표준 6 2 2 4 4 14" xfId="35404"/>
    <cellStyle name="표준 6 2 2 4 4 15" xfId="39275"/>
    <cellStyle name="표준 6 2 2 4 4 16" xfId="39516"/>
    <cellStyle name="표준 6 2 2 4 4 17" xfId="43387"/>
    <cellStyle name="표준 6 2 2 4 4 18" xfId="47258"/>
    <cellStyle name="표준 6 2 2 4 4 19" xfId="51129"/>
    <cellStyle name="표준 6 2 2 4 4 2" xfId="507"/>
    <cellStyle name="표준 6 2 2 4 4 2 10" xfId="24033"/>
    <cellStyle name="표준 6 2 2 4 4 2 11" xfId="27904"/>
    <cellStyle name="표준 6 2 2 4 4 2 12" xfId="31775"/>
    <cellStyle name="표준 6 2 2 4 4 2 13" xfId="35646"/>
    <cellStyle name="표준 6 2 2 4 4 2 14" xfId="39758"/>
    <cellStyle name="표준 6 2 2 4 4 2 15" xfId="43629"/>
    <cellStyle name="표준 6 2 2 4 4 2 16" xfId="47500"/>
    <cellStyle name="표준 6 2 2 4 4 2 17" xfId="51371"/>
    <cellStyle name="표준 6 2 2 4 4 2 2" xfId="994"/>
    <cellStyle name="표준 6 2 2 4 4 2 2 10" xfId="28388"/>
    <cellStyle name="표준 6 2 2 4 4 2 2 11" xfId="32259"/>
    <cellStyle name="표준 6 2 2 4 4 2 2 12" xfId="36130"/>
    <cellStyle name="표준 6 2 2 4 4 2 2 13" xfId="40242"/>
    <cellStyle name="표준 6 2 2 4 4 2 2 14" xfId="44113"/>
    <cellStyle name="표준 6 2 2 4 4 2 2 15" xfId="47984"/>
    <cellStyle name="표준 6 2 2 4 4 2 2 16" xfId="51855"/>
    <cellStyle name="표준 6 2 2 4 4 2 2 2" xfId="1968"/>
    <cellStyle name="표준 6 2 2 4 4 2 2 2 10" xfId="33227"/>
    <cellStyle name="표준 6 2 2 4 4 2 2 2 11" xfId="37098"/>
    <cellStyle name="표준 6 2 2 4 4 2 2 2 12" xfId="41210"/>
    <cellStyle name="표준 6 2 2 4 4 2 2 2 13" xfId="45081"/>
    <cellStyle name="표준 6 2 2 4 4 2 2 2 14" xfId="48952"/>
    <cellStyle name="표준 6 2 2 4 4 2 2 2 15" xfId="52823"/>
    <cellStyle name="표준 6 2 2 4 4 2 2 2 2" xfId="3907"/>
    <cellStyle name="표준 6 2 2 4 4 2 2 2 2 10" xfId="39034"/>
    <cellStyle name="표준 6 2 2 4 4 2 2 2 2 11" xfId="43146"/>
    <cellStyle name="표준 6 2 2 4 4 2 2 2 2 12" xfId="47017"/>
    <cellStyle name="표준 6 2 2 4 4 2 2 2 2 13" xfId="50888"/>
    <cellStyle name="표준 6 2 2 4 4 2 2 2 2 14" xfId="54759"/>
    <cellStyle name="표준 6 2 2 4 4 2 2 2 2 2" xfId="8066"/>
    <cellStyle name="표준 6 2 2 4 4 2 2 2 2 3" xfId="11937"/>
    <cellStyle name="표준 6 2 2 4 4 2 2 2 2 4" xfId="15808"/>
    <cellStyle name="표준 6 2 2 4 4 2 2 2 2 5" xfId="19679"/>
    <cellStyle name="표준 6 2 2 4 4 2 2 2 2 6" xfId="23550"/>
    <cellStyle name="표준 6 2 2 4 4 2 2 2 2 7" xfId="27421"/>
    <cellStyle name="표준 6 2 2 4 4 2 2 2 2 8" xfId="31292"/>
    <cellStyle name="표준 6 2 2 4 4 2 2 2 2 9" xfId="35163"/>
    <cellStyle name="표준 6 2 2 4 4 2 2 2 3" xfId="6130"/>
    <cellStyle name="표준 6 2 2 4 4 2 2 2 4" xfId="10001"/>
    <cellStyle name="표준 6 2 2 4 4 2 2 2 5" xfId="13872"/>
    <cellStyle name="표준 6 2 2 4 4 2 2 2 6" xfId="17743"/>
    <cellStyle name="표준 6 2 2 4 4 2 2 2 7" xfId="21614"/>
    <cellStyle name="표준 6 2 2 4 4 2 2 2 8" xfId="25485"/>
    <cellStyle name="표준 6 2 2 4 4 2 2 2 9" xfId="29356"/>
    <cellStyle name="표준 6 2 2 4 4 2 2 3" xfId="2939"/>
    <cellStyle name="표준 6 2 2 4 4 2 2 3 10" xfId="38066"/>
    <cellStyle name="표준 6 2 2 4 4 2 2 3 11" xfId="42178"/>
    <cellStyle name="표준 6 2 2 4 4 2 2 3 12" xfId="46049"/>
    <cellStyle name="표준 6 2 2 4 4 2 2 3 13" xfId="49920"/>
    <cellStyle name="표준 6 2 2 4 4 2 2 3 14" xfId="53791"/>
    <cellStyle name="표준 6 2 2 4 4 2 2 3 2" xfId="7098"/>
    <cellStyle name="표준 6 2 2 4 4 2 2 3 3" xfId="10969"/>
    <cellStyle name="표준 6 2 2 4 4 2 2 3 4" xfId="14840"/>
    <cellStyle name="표준 6 2 2 4 4 2 2 3 5" xfId="18711"/>
    <cellStyle name="표준 6 2 2 4 4 2 2 3 6" xfId="22582"/>
    <cellStyle name="표준 6 2 2 4 4 2 2 3 7" xfId="26453"/>
    <cellStyle name="표준 6 2 2 4 4 2 2 3 8" xfId="30324"/>
    <cellStyle name="표준 6 2 2 4 4 2 2 3 9" xfId="34195"/>
    <cellStyle name="표준 6 2 2 4 4 2 2 4" xfId="5162"/>
    <cellStyle name="표준 6 2 2 4 4 2 2 5" xfId="9033"/>
    <cellStyle name="표준 6 2 2 4 4 2 2 6" xfId="12904"/>
    <cellStyle name="표준 6 2 2 4 4 2 2 7" xfId="16775"/>
    <cellStyle name="표준 6 2 2 4 4 2 2 8" xfId="20646"/>
    <cellStyle name="표준 6 2 2 4 4 2 2 9" xfId="24517"/>
    <cellStyle name="표준 6 2 2 4 4 2 3" xfId="1484"/>
    <cellStyle name="표준 6 2 2 4 4 2 3 10" xfId="32743"/>
    <cellStyle name="표준 6 2 2 4 4 2 3 11" xfId="36614"/>
    <cellStyle name="표준 6 2 2 4 4 2 3 12" xfId="40726"/>
    <cellStyle name="표준 6 2 2 4 4 2 3 13" xfId="44597"/>
    <cellStyle name="표준 6 2 2 4 4 2 3 14" xfId="48468"/>
    <cellStyle name="표준 6 2 2 4 4 2 3 15" xfId="52339"/>
    <cellStyle name="표준 6 2 2 4 4 2 3 2" xfId="3423"/>
    <cellStyle name="표준 6 2 2 4 4 2 3 2 10" xfId="38550"/>
    <cellStyle name="표준 6 2 2 4 4 2 3 2 11" xfId="42662"/>
    <cellStyle name="표준 6 2 2 4 4 2 3 2 12" xfId="46533"/>
    <cellStyle name="표준 6 2 2 4 4 2 3 2 13" xfId="50404"/>
    <cellStyle name="표준 6 2 2 4 4 2 3 2 14" xfId="54275"/>
    <cellStyle name="표준 6 2 2 4 4 2 3 2 2" xfId="7582"/>
    <cellStyle name="표준 6 2 2 4 4 2 3 2 3" xfId="11453"/>
    <cellStyle name="표준 6 2 2 4 4 2 3 2 4" xfId="15324"/>
    <cellStyle name="표준 6 2 2 4 4 2 3 2 5" xfId="19195"/>
    <cellStyle name="표준 6 2 2 4 4 2 3 2 6" xfId="23066"/>
    <cellStyle name="표준 6 2 2 4 4 2 3 2 7" xfId="26937"/>
    <cellStyle name="표준 6 2 2 4 4 2 3 2 8" xfId="30808"/>
    <cellStyle name="표준 6 2 2 4 4 2 3 2 9" xfId="34679"/>
    <cellStyle name="표준 6 2 2 4 4 2 3 3" xfId="5646"/>
    <cellStyle name="표준 6 2 2 4 4 2 3 4" xfId="9517"/>
    <cellStyle name="표준 6 2 2 4 4 2 3 5" xfId="13388"/>
    <cellStyle name="표준 6 2 2 4 4 2 3 6" xfId="17259"/>
    <cellStyle name="표준 6 2 2 4 4 2 3 7" xfId="21130"/>
    <cellStyle name="표준 6 2 2 4 4 2 3 8" xfId="25001"/>
    <cellStyle name="표준 6 2 2 4 4 2 3 9" xfId="28872"/>
    <cellStyle name="표준 6 2 2 4 4 2 4" xfId="2455"/>
    <cellStyle name="표준 6 2 2 4 4 2 4 10" xfId="37582"/>
    <cellStyle name="표준 6 2 2 4 4 2 4 11" xfId="41694"/>
    <cellStyle name="표준 6 2 2 4 4 2 4 12" xfId="45565"/>
    <cellStyle name="표준 6 2 2 4 4 2 4 13" xfId="49436"/>
    <cellStyle name="표준 6 2 2 4 4 2 4 14" xfId="53307"/>
    <cellStyle name="표준 6 2 2 4 4 2 4 2" xfId="6614"/>
    <cellStyle name="표준 6 2 2 4 4 2 4 3" xfId="10485"/>
    <cellStyle name="표준 6 2 2 4 4 2 4 4" xfId="14356"/>
    <cellStyle name="표준 6 2 2 4 4 2 4 5" xfId="18227"/>
    <cellStyle name="표준 6 2 2 4 4 2 4 6" xfId="22098"/>
    <cellStyle name="표준 6 2 2 4 4 2 4 7" xfId="25969"/>
    <cellStyle name="표준 6 2 2 4 4 2 4 8" xfId="29840"/>
    <cellStyle name="표준 6 2 2 4 4 2 4 9" xfId="33711"/>
    <cellStyle name="표준 6 2 2 4 4 2 5" xfId="4678"/>
    <cellStyle name="표준 6 2 2 4 4 2 6" xfId="8549"/>
    <cellStyle name="표준 6 2 2 4 4 2 7" xfId="12420"/>
    <cellStyle name="표준 6 2 2 4 4 2 8" xfId="16291"/>
    <cellStyle name="표준 6 2 2 4 4 2 9" xfId="20162"/>
    <cellStyle name="표준 6 2 2 4 4 3" xfId="752"/>
    <cellStyle name="표준 6 2 2 4 4 3 10" xfId="28146"/>
    <cellStyle name="표준 6 2 2 4 4 3 11" xfId="32017"/>
    <cellStyle name="표준 6 2 2 4 4 3 12" xfId="35888"/>
    <cellStyle name="표준 6 2 2 4 4 3 13" xfId="40000"/>
    <cellStyle name="표준 6 2 2 4 4 3 14" xfId="43871"/>
    <cellStyle name="표준 6 2 2 4 4 3 15" xfId="47742"/>
    <cellStyle name="표준 6 2 2 4 4 3 16" xfId="51613"/>
    <cellStyle name="표준 6 2 2 4 4 3 2" xfId="1726"/>
    <cellStyle name="표준 6 2 2 4 4 3 2 10" xfId="32985"/>
    <cellStyle name="표준 6 2 2 4 4 3 2 11" xfId="36856"/>
    <cellStyle name="표준 6 2 2 4 4 3 2 12" xfId="40968"/>
    <cellStyle name="표준 6 2 2 4 4 3 2 13" xfId="44839"/>
    <cellStyle name="표준 6 2 2 4 4 3 2 14" xfId="48710"/>
    <cellStyle name="표준 6 2 2 4 4 3 2 15" xfId="52581"/>
    <cellStyle name="표준 6 2 2 4 4 3 2 2" xfId="3665"/>
    <cellStyle name="표준 6 2 2 4 4 3 2 2 10" xfId="38792"/>
    <cellStyle name="표준 6 2 2 4 4 3 2 2 11" xfId="42904"/>
    <cellStyle name="표준 6 2 2 4 4 3 2 2 12" xfId="46775"/>
    <cellStyle name="표준 6 2 2 4 4 3 2 2 13" xfId="50646"/>
    <cellStyle name="표준 6 2 2 4 4 3 2 2 14" xfId="54517"/>
    <cellStyle name="표준 6 2 2 4 4 3 2 2 2" xfId="7824"/>
    <cellStyle name="표준 6 2 2 4 4 3 2 2 3" xfId="11695"/>
    <cellStyle name="표준 6 2 2 4 4 3 2 2 4" xfId="15566"/>
    <cellStyle name="표준 6 2 2 4 4 3 2 2 5" xfId="19437"/>
    <cellStyle name="표준 6 2 2 4 4 3 2 2 6" xfId="23308"/>
    <cellStyle name="표준 6 2 2 4 4 3 2 2 7" xfId="27179"/>
    <cellStyle name="표준 6 2 2 4 4 3 2 2 8" xfId="31050"/>
    <cellStyle name="표준 6 2 2 4 4 3 2 2 9" xfId="34921"/>
    <cellStyle name="표준 6 2 2 4 4 3 2 3" xfId="5888"/>
    <cellStyle name="표준 6 2 2 4 4 3 2 4" xfId="9759"/>
    <cellStyle name="표준 6 2 2 4 4 3 2 5" xfId="13630"/>
    <cellStyle name="표준 6 2 2 4 4 3 2 6" xfId="17501"/>
    <cellStyle name="표준 6 2 2 4 4 3 2 7" xfId="21372"/>
    <cellStyle name="표준 6 2 2 4 4 3 2 8" xfId="25243"/>
    <cellStyle name="표준 6 2 2 4 4 3 2 9" xfId="29114"/>
    <cellStyle name="표준 6 2 2 4 4 3 3" xfId="2697"/>
    <cellStyle name="표준 6 2 2 4 4 3 3 10" xfId="37824"/>
    <cellStyle name="표준 6 2 2 4 4 3 3 11" xfId="41936"/>
    <cellStyle name="표준 6 2 2 4 4 3 3 12" xfId="45807"/>
    <cellStyle name="표준 6 2 2 4 4 3 3 13" xfId="49678"/>
    <cellStyle name="표준 6 2 2 4 4 3 3 14" xfId="53549"/>
    <cellStyle name="표준 6 2 2 4 4 3 3 2" xfId="6856"/>
    <cellStyle name="표준 6 2 2 4 4 3 3 3" xfId="10727"/>
    <cellStyle name="표준 6 2 2 4 4 3 3 4" xfId="14598"/>
    <cellStyle name="표준 6 2 2 4 4 3 3 5" xfId="18469"/>
    <cellStyle name="표준 6 2 2 4 4 3 3 6" xfId="22340"/>
    <cellStyle name="표준 6 2 2 4 4 3 3 7" xfId="26211"/>
    <cellStyle name="표준 6 2 2 4 4 3 3 8" xfId="30082"/>
    <cellStyle name="표준 6 2 2 4 4 3 3 9" xfId="33953"/>
    <cellStyle name="표준 6 2 2 4 4 3 4" xfId="4920"/>
    <cellStyle name="표준 6 2 2 4 4 3 5" xfId="8791"/>
    <cellStyle name="표준 6 2 2 4 4 3 6" xfId="12662"/>
    <cellStyle name="표준 6 2 2 4 4 3 7" xfId="16533"/>
    <cellStyle name="표준 6 2 2 4 4 3 8" xfId="20404"/>
    <cellStyle name="표준 6 2 2 4 4 3 9" xfId="24275"/>
    <cellStyle name="표준 6 2 2 4 4 4" xfId="1242"/>
    <cellStyle name="표준 6 2 2 4 4 4 10" xfId="32501"/>
    <cellStyle name="표준 6 2 2 4 4 4 11" xfId="36372"/>
    <cellStyle name="표준 6 2 2 4 4 4 12" xfId="40484"/>
    <cellStyle name="표준 6 2 2 4 4 4 13" xfId="44355"/>
    <cellStyle name="표준 6 2 2 4 4 4 14" xfId="48226"/>
    <cellStyle name="표준 6 2 2 4 4 4 15" xfId="52097"/>
    <cellStyle name="표준 6 2 2 4 4 4 2" xfId="3181"/>
    <cellStyle name="표준 6 2 2 4 4 4 2 10" xfId="38308"/>
    <cellStyle name="표준 6 2 2 4 4 4 2 11" xfId="42420"/>
    <cellStyle name="표준 6 2 2 4 4 4 2 12" xfId="46291"/>
    <cellStyle name="표준 6 2 2 4 4 4 2 13" xfId="50162"/>
    <cellStyle name="표준 6 2 2 4 4 4 2 14" xfId="54033"/>
    <cellStyle name="표준 6 2 2 4 4 4 2 2" xfId="7340"/>
    <cellStyle name="표준 6 2 2 4 4 4 2 3" xfId="11211"/>
    <cellStyle name="표준 6 2 2 4 4 4 2 4" xfId="15082"/>
    <cellStyle name="표준 6 2 2 4 4 4 2 5" xfId="18953"/>
    <cellStyle name="표준 6 2 2 4 4 4 2 6" xfId="22824"/>
    <cellStyle name="표준 6 2 2 4 4 4 2 7" xfId="26695"/>
    <cellStyle name="표준 6 2 2 4 4 4 2 8" xfId="30566"/>
    <cellStyle name="표준 6 2 2 4 4 4 2 9" xfId="34437"/>
    <cellStyle name="표준 6 2 2 4 4 4 3" xfId="5404"/>
    <cellStyle name="표준 6 2 2 4 4 4 4" xfId="9275"/>
    <cellStyle name="표준 6 2 2 4 4 4 5" xfId="13146"/>
    <cellStyle name="표준 6 2 2 4 4 4 6" xfId="17017"/>
    <cellStyle name="표준 6 2 2 4 4 4 7" xfId="20888"/>
    <cellStyle name="표준 6 2 2 4 4 4 8" xfId="24759"/>
    <cellStyle name="표준 6 2 2 4 4 4 9" xfId="28630"/>
    <cellStyle name="표준 6 2 2 4 4 5" xfId="2213"/>
    <cellStyle name="표준 6 2 2 4 4 5 10" xfId="37340"/>
    <cellStyle name="표준 6 2 2 4 4 5 11" xfId="41452"/>
    <cellStyle name="표준 6 2 2 4 4 5 12" xfId="45323"/>
    <cellStyle name="표준 6 2 2 4 4 5 13" xfId="49194"/>
    <cellStyle name="표준 6 2 2 4 4 5 14" xfId="53065"/>
    <cellStyle name="표준 6 2 2 4 4 5 2" xfId="6372"/>
    <cellStyle name="표준 6 2 2 4 4 5 3" xfId="10243"/>
    <cellStyle name="표준 6 2 2 4 4 5 4" xfId="14114"/>
    <cellStyle name="표준 6 2 2 4 4 5 5" xfId="17985"/>
    <cellStyle name="표준 6 2 2 4 4 5 6" xfId="21856"/>
    <cellStyle name="표준 6 2 2 4 4 5 7" xfId="25727"/>
    <cellStyle name="표준 6 2 2 4 4 5 8" xfId="29598"/>
    <cellStyle name="표준 6 2 2 4 4 5 9" xfId="33469"/>
    <cellStyle name="표준 6 2 2 4 4 6" xfId="4436"/>
    <cellStyle name="표준 6 2 2 4 4 7" xfId="8307"/>
    <cellStyle name="표준 6 2 2 4 4 8" xfId="12178"/>
    <cellStyle name="표준 6 2 2 4 4 9" xfId="16049"/>
    <cellStyle name="표준 6 2 2 4 5" xfId="312"/>
    <cellStyle name="표준 6 2 2 4 5 10" xfId="23838"/>
    <cellStyle name="표준 6 2 2 4 5 11" xfId="27709"/>
    <cellStyle name="표준 6 2 2 4 5 12" xfId="31580"/>
    <cellStyle name="표준 6 2 2 4 5 13" xfId="35451"/>
    <cellStyle name="표준 6 2 2 4 5 14" xfId="39563"/>
    <cellStyle name="표준 6 2 2 4 5 15" xfId="43434"/>
    <cellStyle name="표준 6 2 2 4 5 16" xfId="47305"/>
    <cellStyle name="표준 6 2 2 4 5 17" xfId="51176"/>
    <cellStyle name="표준 6 2 2 4 5 2" xfId="799"/>
    <cellStyle name="표준 6 2 2 4 5 2 10" xfId="28193"/>
    <cellStyle name="표준 6 2 2 4 5 2 11" xfId="32064"/>
    <cellStyle name="표준 6 2 2 4 5 2 12" xfId="35935"/>
    <cellStyle name="표준 6 2 2 4 5 2 13" xfId="40047"/>
    <cellStyle name="표준 6 2 2 4 5 2 14" xfId="43918"/>
    <cellStyle name="표준 6 2 2 4 5 2 15" xfId="47789"/>
    <cellStyle name="표준 6 2 2 4 5 2 16" xfId="51660"/>
    <cellStyle name="표준 6 2 2 4 5 2 2" xfId="1773"/>
    <cellStyle name="표준 6 2 2 4 5 2 2 10" xfId="33032"/>
    <cellStyle name="표준 6 2 2 4 5 2 2 11" xfId="36903"/>
    <cellStyle name="표준 6 2 2 4 5 2 2 12" xfId="41015"/>
    <cellStyle name="표준 6 2 2 4 5 2 2 13" xfId="44886"/>
    <cellStyle name="표준 6 2 2 4 5 2 2 14" xfId="48757"/>
    <cellStyle name="표준 6 2 2 4 5 2 2 15" xfId="52628"/>
    <cellStyle name="표준 6 2 2 4 5 2 2 2" xfId="3712"/>
    <cellStyle name="표준 6 2 2 4 5 2 2 2 10" xfId="38839"/>
    <cellStyle name="표준 6 2 2 4 5 2 2 2 11" xfId="42951"/>
    <cellStyle name="표준 6 2 2 4 5 2 2 2 12" xfId="46822"/>
    <cellStyle name="표준 6 2 2 4 5 2 2 2 13" xfId="50693"/>
    <cellStyle name="표준 6 2 2 4 5 2 2 2 14" xfId="54564"/>
    <cellStyle name="표준 6 2 2 4 5 2 2 2 2" xfId="7871"/>
    <cellStyle name="표준 6 2 2 4 5 2 2 2 3" xfId="11742"/>
    <cellStyle name="표준 6 2 2 4 5 2 2 2 4" xfId="15613"/>
    <cellStyle name="표준 6 2 2 4 5 2 2 2 5" xfId="19484"/>
    <cellStyle name="표준 6 2 2 4 5 2 2 2 6" xfId="23355"/>
    <cellStyle name="표준 6 2 2 4 5 2 2 2 7" xfId="27226"/>
    <cellStyle name="표준 6 2 2 4 5 2 2 2 8" xfId="31097"/>
    <cellStyle name="표준 6 2 2 4 5 2 2 2 9" xfId="34968"/>
    <cellStyle name="표준 6 2 2 4 5 2 2 3" xfId="5935"/>
    <cellStyle name="표준 6 2 2 4 5 2 2 4" xfId="9806"/>
    <cellStyle name="표준 6 2 2 4 5 2 2 5" xfId="13677"/>
    <cellStyle name="표준 6 2 2 4 5 2 2 6" xfId="17548"/>
    <cellStyle name="표준 6 2 2 4 5 2 2 7" xfId="21419"/>
    <cellStyle name="표준 6 2 2 4 5 2 2 8" xfId="25290"/>
    <cellStyle name="표준 6 2 2 4 5 2 2 9" xfId="29161"/>
    <cellStyle name="표준 6 2 2 4 5 2 3" xfId="2744"/>
    <cellStyle name="표준 6 2 2 4 5 2 3 10" xfId="37871"/>
    <cellStyle name="표준 6 2 2 4 5 2 3 11" xfId="41983"/>
    <cellStyle name="표준 6 2 2 4 5 2 3 12" xfId="45854"/>
    <cellStyle name="표준 6 2 2 4 5 2 3 13" xfId="49725"/>
    <cellStyle name="표준 6 2 2 4 5 2 3 14" xfId="53596"/>
    <cellStyle name="표준 6 2 2 4 5 2 3 2" xfId="6903"/>
    <cellStyle name="표준 6 2 2 4 5 2 3 3" xfId="10774"/>
    <cellStyle name="표준 6 2 2 4 5 2 3 4" xfId="14645"/>
    <cellStyle name="표준 6 2 2 4 5 2 3 5" xfId="18516"/>
    <cellStyle name="표준 6 2 2 4 5 2 3 6" xfId="22387"/>
    <cellStyle name="표준 6 2 2 4 5 2 3 7" xfId="26258"/>
    <cellStyle name="표준 6 2 2 4 5 2 3 8" xfId="30129"/>
    <cellStyle name="표준 6 2 2 4 5 2 3 9" xfId="34000"/>
    <cellStyle name="표준 6 2 2 4 5 2 4" xfId="4967"/>
    <cellStyle name="표준 6 2 2 4 5 2 5" xfId="8838"/>
    <cellStyle name="표준 6 2 2 4 5 2 6" xfId="12709"/>
    <cellStyle name="표준 6 2 2 4 5 2 7" xfId="16580"/>
    <cellStyle name="표준 6 2 2 4 5 2 8" xfId="20451"/>
    <cellStyle name="표준 6 2 2 4 5 2 9" xfId="24322"/>
    <cellStyle name="표준 6 2 2 4 5 3" xfId="1289"/>
    <cellStyle name="표준 6 2 2 4 5 3 10" xfId="32548"/>
    <cellStyle name="표준 6 2 2 4 5 3 11" xfId="36419"/>
    <cellStyle name="표준 6 2 2 4 5 3 12" xfId="40531"/>
    <cellStyle name="표준 6 2 2 4 5 3 13" xfId="44402"/>
    <cellStyle name="표준 6 2 2 4 5 3 14" xfId="48273"/>
    <cellStyle name="표준 6 2 2 4 5 3 15" xfId="52144"/>
    <cellStyle name="표준 6 2 2 4 5 3 2" xfId="3228"/>
    <cellStyle name="표준 6 2 2 4 5 3 2 10" xfId="38355"/>
    <cellStyle name="표준 6 2 2 4 5 3 2 11" xfId="42467"/>
    <cellStyle name="표준 6 2 2 4 5 3 2 12" xfId="46338"/>
    <cellStyle name="표준 6 2 2 4 5 3 2 13" xfId="50209"/>
    <cellStyle name="표준 6 2 2 4 5 3 2 14" xfId="54080"/>
    <cellStyle name="표준 6 2 2 4 5 3 2 2" xfId="7387"/>
    <cellStyle name="표준 6 2 2 4 5 3 2 3" xfId="11258"/>
    <cellStyle name="표준 6 2 2 4 5 3 2 4" xfId="15129"/>
    <cellStyle name="표준 6 2 2 4 5 3 2 5" xfId="19000"/>
    <cellStyle name="표준 6 2 2 4 5 3 2 6" xfId="22871"/>
    <cellStyle name="표준 6 2 2 4 5 3 2 7" xfId="26742"/>
    <cellStyle name="표준 6 2 2 4 5 3 2 8" xfId="30613"/>
    <cellStyle name="표준 6 2 2 4 5 3 2 9" xfId="34484"/>
    <cellStyle name="표준 6 2 2 4 5 3 3" xfId="5451"/>
    <cellStyle name="표준 6 2 2 4 5 3 4" xfId="9322"/>
    <cellStyle name="표준 6 2 2 4 5 3 5" xfId="13193"/>
    <cellStyle name="표준 6 2 2 4 5 3 6" xfId="17064"/>
    <cellStyle name="표준 6 2 2 4 5 3 7" xfId="20935"/>
    <cellStyle name="표준 6 2 2 4 5 3 8" xfId="24806"/>
    <cellStyle name="표준 6 2 2 4 5 3 9" xfId="28677"/>
    <cellStyle name="표준 6 2 2 4 5 4" xfId="2260"/>
    <cellStyle name="표준 6 2 2 4 5 4 10" xfId="37387"/>
    <cellStyle name="표준 6 2 2 4 5 4 11" xfId="41499"/>
    <cellStyle name="표준 6 2 2 4 5 4 12" xfId="45370"/>
    <cellStyle name="표준 6 2 2 4 5 4 13" xfId="49241"/>
    <cellStyle name="표준 6 2 2 4 5 4 14" xfId="53112"/>
    <cellStyle name="표준 6 2 2 4 5 4 2" xfId="6419"/>
    <cellStyle name="표준 6 2 2 4 5 4 3" xfId="10290"/>
    <cellStyle name="표준 6 2 2 4 5 4 4" xfId="14161"/>
    <cellStyle name="표준 6 2 2 4 5 4 5" xfId="18032"/>
    <cellStyle name="표준 6 2 2 4 5 4 6" xfId="21903"/>
    <cellStyle name="표준 6 2 2 4 5 4 7" xfId="25774"/>
    <cellStyle name="표준 6 2 2 4 5 4 8" xfId="29645"/>
    <cellStyle name="표준 6 2 2 4 5 4 9" xfId="33516"/>
    <cellStyle name="표준 6 2 2 4 5 5" xfId="4483"/>
    <cellStyle name="표준 6 2 2 4 5 6" xfId="8354"/>
    <cellStyle name="표준 6 2 2 4 5 7" xfId="12225"/>
    <cellStyle name="표준 6 2 2 4 5 8" xfId="16096"/>
    <cellStyle name="표준 6 2 2 4 5 9" xfId="19967"/>
    <cellStyle name="표준 6 2 2 4 6" xfId="557"/>
    <cellStyle name="표준 6 2 2 4 6 10" xfId="27951"/>
    <cellStyle name="표준 6 2 2 4 6 11" xfId="31822"/>
    <cellStyle name="표준 6 2 2 4 6 12" xfId="35693"/>
    <cellStyle name="표준 6 2 2 4 6 13" xfId="39805"/>
    <cellStyle name="표준 6 2 2 4 6 14" xfId="43676"/>
    <cellStyle name="표준 6 2 2 4 6 15" xfId="47547"/>
    <cellStyle name="표준 6 2 2 4 6 16" xfId="51418"/>
    <cellStyle name="표준 6 2 2 4 6 2" xfId="1531"/>
    <cellStyle name="표준 6 2 2 4 6 2 10" xfId="32790"/>
    <cellStyle name="표준 6 2 2 4 6 2 11" xfId="36661"/>
    <cellStyle name="표준 6 2 2 4 6 2 12" xfId="40773"/>
    <cellStyle name="표준 6 2 2 4 6 2 13" xfId="44644"/>
    <cellStyle name="표준 6 2 2 4 6 2 14" xfId="48515"/>
    <cellStyle name="표준 6 2 2 4 6 2 15" xfId="52386"/>
    <cellStyle name="표준 6 2 2 4 6 2 2" xfId="3470"/>
    <cellStyle name="표준 6 2 2 4 6 2 2 10" xfId="38597"/>
    <cellStyle name="표준 6 2 2 4 6 2 2 11" xfId="42709"/>
    <cellStyle name="표준 6 2 2 4 6 2 2 12" xfId="46580"/>
    <cellStyle name="표준 6 2 2 4 6 2 2 13" xfId="50451"/>
    <cellStyle name="표준 6 2 2 4 6 2 2 14" xfId="54322"/>
    <cellStyle name="표준 6 2 2 4 6 2 2 2" xfId="7629"/>
    <cellStyle name="표준 6 2 2 4 6 2 2 3" xfId="11500"/>
    <cellStyle name="표준 6 2 2 4 6 2 2 4" xfId="15371"/>
    <cellStyle name="표준 6 2 2 4 6 2 2 5" xfId="19242"/>
    <cellStyle name="표준 6 2 2 4 6 2 2 6" xfId="23113"/>
    <cellStyle name="표준 6 2 2 4 6 2 2 7" xfId="26984"/>
    <cellStyle name="표준 6 2 2 4 6 2 2 8" xfId="30855"/>
    <cellStyle name="표준 6 2 2 4 6 2 2 9" xfId="34726"/>
    <cellStyle name="표준 6 2 2 4 6 2 3" xfId="5693"/>
    <cellStyle name="표준 6 2 2 4 6 2 4" xfId="9564"/>
    <cellStyle name="표준 6 2 2 4 6 2 5" xfId="13435"/>
    <cellStyle name="표준 6 2 2 4 6 2 6" xfId="17306"/>
    <cellStyle name="표준 6 2 2 4 6 2 7" xfId="21177"/>
    <cellStyle name="표준 6 2 2 4 6 2 8" xfId="25048"/>
    <cellStyle name="표준 6 2 2 4 6 2 9" xfId="28919"/>
    <cellStyle name="표준 6 2 2 4 6 3" xfId="2502"/>
    <cellStyle name="표준 6 2 2 4 6 3 10" xfId="37629"/>
    <cellStyle name="표준 6 2 2 4 6 3 11" xfId="41741"/>
    <cellStyle name="표준 6 2 2 4 6 3 12" xfId="45612"/>
    <cellStyle name="표준 6 2 2 4 6 3 13" xfId="49483"/>
    <cellStyle name="표준 6 2 2 4 6 3 14" xfId="53354"/>
    <cellStyle name="표준 6 2 2 4 6 3 2" xfId="6661"/>
    <cellStyle name="표준 6 2 2 4 6 3 3" xfId="10532"/>
    <cellStyle name="표준 6 2 2 4 6 3 4" xfId="14403"/>
    <cellStyle name="표준 6 2 2 4 6 3 5" xfId="18274"/>
    <cellStyle name="표준 6 2 2 4 6 3 6" xfId="22145"/>
    <cellStyle name="표준 6 2 2 4 6 3 7" xfId="26016"/>
    <cellStyle name="표준 6 2 2 4 6 3 8" xfId="29887"/>
    <cellStyle name="표준 6 2 2 4 6 3 9" xfId="33758"/>
    <cellStyle name="표준 6 2 2 4 6 4" xfId="4725"/>
    <cellStyle name="표준 6 2 2 4 6 5" xfId="8596"/>
    <cellStyle name="표준 6 2 2 4 6 6" xfId="12467"/>
    <cellStyle name="표준 6 2 2 4 6 7" xfId="16338"/>
    <cellStyle name="표준 6 2 2 4 6 8" xfId="20209"/>
    <cellStyle name="표준 6 2 2 4 6 9" xfId="24080"/>
    <cellStyle name="표준 6 2 2 4 7" xfId="1047"/>
    <cellStyle name="표준 6 2 2 4 7 10" xfId="32306"/>
    <cellStyle name="표준 6 2 2 4 7 11" xfId="36177"/>
    <cellStyle name="표준 6 2 2 4 7 12" xfId="40289"/>
    <cellStyle name="표준 6 2 2 4 7 13" xfId="44160"/>
    <cellStyle name="표준 6 2 2 4 7 14" xfId="48031"/>
    <cellStyle name="표준 6 2 2 4 7 15" xfId="51902"/>
    <cellStyle name="표준 6 2 2 4 7 2" xfId="2986"/>
    <cellStyle name="표준 6 2 2 4 7 2 10" xfId="38113"/>
    <cellStyle name="표준 6 2 2 4 7 2 11" xfId="42225"/>
    <cellStyle name="표준 6 2 2 4 7 2 12" xfId="46096"/>
    <cellStyle name="표준 6 2 2 4 7 2 13" xfId="49967"/>
    <cellStyle name="표준 6 2 2 4 7 2 14" xfId="53838"/>
    <cellStyle name="표준 6 2 2 4 7 2 2" xfId="7145"/>
    <cellStyle name="표준 6 2 2 4 7 2 3" xfId="11016"/>
    <cellStyle name="표준 6 2 2 4 7 2 4" xfId="14887"/>
    <cellStyle name="표준 6 2 2 4 7 2 5" xfId="18758"/>
    <cellStyle name="표준 6 2 2 4 7 2 6" xfId="22629"/>
    <cellStyle name="표준 6 2 2 4 7 2 7" xfId="26500"/>
    <cellStyle name="표준 6 2 2 4 7 2 8" xfId="30371"/>
    <cellStyle name="표준 6 2 2 4 7 2 9" xfId="34242"/>
    <cellStyle name="표준 6 2 2 4 7 3" xfId="5209"/>
    <cellStyle name="표준 6 2 2 4 7 4" xfId="9080"/>
    <cellStyle name="표준 6 2 2 4 7 5" xfId="12951"/>
    <cellStyle name="표준 6 2 2 4 7 6" xfId="16822"/>
    <cellStyle name="표준 6 2 2 4 7 7" xfId="20693"/>
    <cellStyle name="표준 6 2 2 4 7 8" xfId="24564"/>
    <cellStyle name="표준 6 2 2 4 7 9" xfId="28435"/>
    <cellStyle name="표준 6 2 2 4 8" xfId="2018"/>
    <cellStyle name="표준 6 2 2 4 8 10" xfId="37145"/>
    <cellStyle name="표준 6 2 2 4 8 11" xfId="41257"/>
    <cellStyle name="표준 6 2 2 4 8 12" xfId="45128"/>
    <cellStyle name="표준 6 2 2 4 8 13" xfId="48999"/>
    <cellStyle name="표준 6 2 2 4 8 14" xfId="52870"/>
    <cellStyle name="표준 6 2 2 4 8 2" xfId="6177"/>
    <cellStyle name="표준 6 2 2 4 8 3" xfId="10048"/>
    <cellStyle name="표준 6 2 2 4 8 4" xfId="13919"/>
    <cellStyle name="표준 6 2 2 4 8 5" xfId="17790"/>
    <cellStyle name="표준 6 2 2 4 8 6" xfId="21661"/>
    <cellStyle name="표준 6 2 2 4 8 7" xfId="25532"/>
    <cellStyle name="표준 6 2 2 4 8 8" xfId="29403"/>
    <cellStyle name="표준 6 2 2 4 8 9" xfId="33274"/>
    <cellStyle name="표준 6 2 2 4 9" xfId="4241"/>
    <cellStyle name="표준 6 2 2 5" xfId="85"/>
    <cellStyle name="표준 6 2 2 5 10" xfId="15874"/>
    <cellStyle name="표준 6 2 2 5 11" xfId="19745"/>
    <cellStyle name="표준 6 2 2 5 12" xfId="23616"/>
    <cellStyle name="표준 6 2 2 5 13" xfId="27487"/>
    <cellStyle name="표준 6 2 2 5 14" xfId="31358"/>
    <cellStyle name="표준 6 2 2 5 15" xfId="35229"/>
    <cellStyle name="표준 6 2 2 5 16" xfId="39100"/>
    <cellStyle name="표준 6 2 2 5 17" xfId="39341"/>
    <cellStyle name="표준 6 2 2 5 18" xfId="43212"/>
    <cellStyle name="표준 6 2 2 5 19" xfId="47083"/>
    <cellStyle name="표준 6 2 2 5 2" xfId="184"/>
    <cellStyle name="표준 6 2 2 5 2 10" xfId="19842"/>
    <cellStyle name="표준 6 2 2 5 2 11" xfId="23713"/>
    <cellStyle name="표준 6 2 2 5 2 12" xfId="27584"/>
    <cellStyle name="표준 6 2 2 5 2 13" xfId="31455"/>
    <cellStyle name="표준 6 2 2 5 2 14" xfId="35326"/>
    <cellStyle name="표준 6 2 2 5 2 15" xfId="39197"/>
    <cellStyle name="표준 6 2 2 5 2 16" xfId="39438"/>
    <cellStyle name="표준 6 2 2 5 2 17" xfId="43309"/>
    <cellStyle name="표준 6 2 2 5 2 18" xfId="47180"/>
    <cellStyle name="표준 6 2 2 5 2 19" xfId="51051"/>
    <cellStyle name="표준 6 2 2 5 2 2" xfId="429"/>
    <cellStyle name="표준 6 2 2 5 2 2 10" xfId="23955"/>
    <cellStyle name="표준 6 2 2 5 2 2 11" xfId="27826"/>
    <cellStyle name="표준 6 2 2 5 2 2 12" xfId="31697"/>
    <cellStyle name="표준 6 2 2 5 2 2 13" xfId="35568"/>
    <cellStyle name="표준 6 2 2 5 2 2 14" xfId="39680"/>
    <cellStyle name="표준 6 2 2 5 2 2 15" xfId="43551"/>
    <cellStyle name="표준 6 2 2 5 2 2 16" xfId="47422"/>
    <cellStyle name="표준 6 2 2 5 2 2 17" xfId="51293"/>
    <cellStyle name="표준 6 2 2 5 2 2 2" xfId="916"/>
    <cellStyle name="표준 6 2 2 5 2 2 2 10" xfId="28310"/>
    <cellStyle name="표준 6 2 2 5 2 2 2 11" xfId="32181"/>
    <cellStyle name="표준 6 2 2 5 2 2 2 12" xfId="36052"/>
    <cellStyle name="표준 6 2 2 5 2 2 2 13" xfId="40164"/>
    <cellStyle name="표준 6 2 2 5 2 2 2 14" xfId="44035"/>
    <cellStyle name="표준 6 2 2 5 2 2 2 15" xfId="47906"/>
    <cellStyle name="표준 6 2 2 5 2 2 2 16" xfId="51777"/>
    <cellStyle name="표준 6 2 2 5 2 2 2 2" xfId="1890"/>
    <cellStyle name="표준 6 2 2 5 2 2 2 2 10" xfId="33149"/>
    <cellStyle name="표준 6 2 2 5 2 2 2 2 11" xfId="37020"/>
    <cellStyle name="표준 6 2 2 5 2 2 2 2 12" xfId="41132"/>
    <cellStyle name="표준 6 2 2 5 2 2 2 2 13" xfId="45003"/>
    <cellStyle name="표준 6 2 2 5 2 2 2 2 14" xfId="48874"/>
    <cellStyle name="표준 6 2 2 5 2 2 2 2 15" xfId="52745"/>
    <cellStyle name="표준 6 2 2 5 2 2 2 2 2" xfId="3829"/>
    <cellStyle name="표준 6 2 2 5 2 2 2 2 2 10" xfId="38956"/>
    <cellStyle name="표준 6 2 2 5 2 2 2 2 2 11" xfId="43068"/>
    <cellStyle name="표준 6 2 2 5 2 2 2 2 2 12" xfId="46939"/>
    <cellStyle name="표준 6 2 2 5 2 2 2 2 2 13" xfId="50810"/>
    <cellStyle name="표준 6 2 2 5 2 2 2 2 2 14" xfId="54681"/>
    <cellStyle name="표준 6 2 2 5 2 2 2 2 2 2" xfId="7988"/>
    <cellStyle name="표준 6 2 2 5 2 2 2 2 2 3" xfId="11859"/>
    <cellStyle name="표준 6 2 2 5 2 2 2 2 2 4" xfId="15730"/>
    <cellStyle name="표준 6 2 2 5 2 2 2 2 2 5" xfId="19601"/>
    <cellStyle name="표준 6 2 2 5 2 2 2 2 2 6" xfId="23472"/>
    <cellStyle name="표준 6 2 2 5 2 2 2 2 2 7" xfId="27343"/>
    <cellStyle name="표준 6 2 2 5 2 2 2 2 2 8" xfId="31214"/>
    <cellStyle name="표준 6 2 2 5 2 2 2 2 2 9" xfId="35085"/>
    <cellStyle name="표준 6 2 2 5 2 2 2 2 3" xfId="6052"/>
    <cellStyle name="표준 6 2 2 5 2 2 2 2 4" xfId="9923"/>
    <cellStyle name="표준 6 2 2 5 2 2 2 2 5" xfId="13794"/>
    <cellStyle name="표준 6 2 2 5 2 2 2 2 6" xfId="17665"/>
    <cellStyle name="표준 6 2 2 5 2 2 2 2 7" xfId="21536"/>
    <cellStyle name="표준 6 2 2 5 2 2 2 2 8" xfId="25407"/>
    <cellStyle name="표준 6 2 2 5 2 2 2 2 9" xfId="29278"/>
    <cellStyle name="표준 6 2 2 5 2 2 2 3" xfId="2861"/>
    <cellStyle name="표준 6 2 2 5 2 2 2 3 10" xfId="37988"/>
    <cellStyle name="표준 6 2 2 5 2 2 2 3 11" xfId="42100"/>
    <cellStyle name="표준 6 2 2 5 2 2 2 3 12" xfId="45971"/>
    <cellStyle name="표준 6 2 2 5 2 2 2 3 13" xfId="49842"/>
    <cellStyle name="표준 6 2 2 5 2 2 2 3 14" xfId="53713"/>
    <cellStyle name="표준 6 2 2 5 2 2 2 3 2" xfId="7020"/>
    <cellStyle name="표준 6 2 2 5 2 2 2 3 3" xfId="10891"/>
    <cellStyle name="표준 6 2 2 5 2 2 2 3 4" xfId="14762"/>
    <cellStyle name="표준 6 2 2 5 2 2 2 3 5" xfId="18633"/>
    <cellStyle name="표준 6 2 2 5 2 2 2 3 6" xfId="22504"/>
    <cellStyle name="표준 6 2 2 5 2 2 2 3 7" xfId="26375"/>
    <cellStyle name="표준 6 2 2 5 2 2 2 3 8" xfId="30246"/>
    <cellStyle name="표준 6 2 2 5 2 2 2 3 9" xfId="34117"/>
    <cellStyle name="표준 6 2 2 5 2 2 2 4" xfId="5084"/>
    <cellStyle name="표준 6 2 2 5 2 2 2 5" xfId="8955"/>
    <cellStyle name="표준 6 2 2 5 2 2 2 6" xfId="12826"/>
    <cellStyle name="표준 6 2 2 5 2 2 2 7" xfId="16697"/>
    <cellStyle name="표준 6 2 2 5 2 2 2 8" xfId="20568"/>
    <cellStyle name="표준 6 2 2 5 2 2 2 9" xfId="24439"/>
    <cellStyle name="표준 6 2 2 5 2 2 3" xfId="1406"/>
    <cellStyle name="표준 6 2 2 5 2 2 3 10" xfId="32665"/>
    <cellStyle name="표준 6 2 2 5 2 2 3 11" xfId="36536"/>
    <cellStyle name="표준 6 2 2 5 2 2 3 12" xfId="40648"/>
    <cellStyle name="표준 6 2 2 5 2 2 3 13" xfId="44519"/>
    <cellStyle name="표준 6 2 2 5 2 2 3 14" xfId="48390"/>
    <cellStyle name="표준 6 2 2 5 2 2 3 15" xfId="52261"/>
    <cellStyle name="표준 6 2 2 5 2 2 3 2" xfId="3345"/>
    <cellStyle name="표준 6 2 2 5 2 2 3 2 10" xfId="38472"/>
    <cellStyle name="표준 6 2 2 5 2 2 3 2 11" xfId="42584"/>
    <cellStyle name="표준 6 2 2 5 2 2 3 2 12" xfId="46455"/>
    <cellStyle name="표준 6 2 2 5 2 2 3 2 13" xfId="50326"/>
    <cellStyle name="표준 6 2 2 5 2 2 3 2 14" xfId="54197"/>
    <cellStyle name="표준 6 2 2 5 2 2 3 2 2" xfId="7504"/>
    <cellStyle name="표준 6 2 2 5 2 2 3 2 3" xfId="11375"/>
    <cellStyle name="표준 6 2 2 5 2 2 3 2 4" xfId="15246"/>
    <cellStyle name="표준 6 2 2 5 2 2 3 2 5" xfId="19117"/>
    <cellStyle name="표준 6 2 2 5 2 2 3 2 6" xfId="22988"/>
    <cellStyle name="표준 6 2 2 5 2 2 3 2 7" xfId="26859"/>
    <cellStyle name="표준 6 2 2 5 2 2 3 2 8" xfId="30730"/>
    <cellStyle name="표준 6 2 2 5 2 2 3 2 9" xfId="34601"/>
    <cellStyle name="표준 6 2 2 5 2 2 3 3" xfId="5568"/>
    <cellStyle name="표준 6 2 2 5 2 2 3 4" xfId="9439"/>
    <cellStyle name="표준 6 2 2 5 2 2 3 5" xfId="13310"/>
    <cellStyle name="표준 6 2 2 5 2 2 3 6" xfId="17181"/>
    <cellStyle name="표준 6 2 2 5 2 2 3 7" xfId="21052"/>
    <cellStyle name="표준 6 2 2 5 2 2 3 8" xfId="24923"/>
    <cellStyle name="표준 6 2 2 5 2 2 3 9" xfId="28794"/>
    <cellStyle name="표준 6 2 2 5 2 2 4" xfId="2377"/>
    <cellStyle name="표준 6 2 2 5 2 2 4 10" xfId="37504"/>
    <cellStyle name="표준 6 2 2 5 2 2 4 11" xfId="41616"/>
    <cellStyle name="표준 6 2 2 5 2 2 4 12" xfId="45487"/>
    <cellStyle name="표준 6 2 2 5 2 2 4 13" xfId="49358"/>
    <cellStyle name="표준 6 2 2 5 2 2 4 14" xfId="53229"/>
    <cellStyle name="표준 6 2 2 5 2 2 4 2" xfId="6536"/>
    <cellStyle name="표준 6 2 2 5 2 2 4 3" xfId="10407"/>
    <cellStyle name="표준 6 2 2 5 2 2 4 4" xfId="14278"/>
    <cellStyle name="표준 6 2 2 5 2 2 4 5" xfId="18149"/>
    <cellStyle name="표준 6 2 2 5 2 2 4 6" xfId="22020"/>
    <cellStyle name="표준 6 2 2 5 2 2 4 7" xfId="25891"/>
    <cellStyle name="표준 6 2 2 5 2 2 4 8" xfId="29762"/>
    <cellStyle name="표준 6 2 2 5 2 2 4 9" xfId="33633"/>
    <cellStyle name="표준 6 2 2 5 2 2 5" xfId="4600"/>
    <cellStyle name="표준 6 2 2 5 2 2 6" xfId="8471"/>
    <cellStyle name="표준 6 2 2 5 2 2 7" xfId="12342"/>
    <cellStyle name="표준 6 2 2 5 2 2 8" xfId="16213"/>
    <cellStyle name="표준 6 2 2 5 2 2 9" xfId="20084"/>
    <cellStyle name="표준 6 2 2 5 2 3" xfId="674"/>
    <cellStyle name="표준 6 2 2 5 2 3 10" xfId="28068"/>
    <cellStyle name="표준 6 2 2 5 2 3 11" xfId="31939"/>
    <cellStyle name="표준 6 2 2 5 2 3 12" xfId="35810"/>
    <cellStyle name="표준 6 2 2 5 2 3 13" xfId="39922"/>
    <cellStyle name="표준 6 2 2 5 2 3 14" xfId="43793"/>
    <cellStyle name="표준 6 2 2 5 2 3 15" xfId="47664"/>
    <cellStyle name="표준 6 2 2 5 2 3 16" xfId="51535"/>
    <cellStyle name="표준 6 2 2 5 2 3 2" xfId="1648"/>
    <cellStyle name="표준 6 2 2 5 2 3 2 10" xfId="32907"/>
    <cellStyle name="표준 6 2 2 5 2 3 2 11" xfId="36778"/>
    <cellStyle name="표준 6 2 2 5 2 3 2 12" xfId="40890"/>
    <cellStyle name="표준 6 2 2 5 2 3 2 13" xfId="44761"/>
    <cellStyle name="표준 6 2 2 5 2 3 2 14" xfId="48632"/>
    <cellStyle name="표준 6 2 2 5 2 3 2 15" xfId="52503"/>
    <cellStyle name="표준 6 2 2 5 2 3 2 2" xfId="3587"/>
    <cellStyle name="표준 6 2 2 5 2 3 2 2 10" xfId="38714"/>
    <cellStyle name="표준 6 2 2 5 2 3 2 2 11" xfId="42826"/>
    <cellStyle name="표준 6 2 2 5 2 3 2 2 12" xfId="46697"/>
    <cellStyle name="표준 6 2 2 5 2 3 2 2 13" xfId="50568"/>
    <cellStyle name="표준 6 2 2 5 2 3 2 2 14" xfId="54439"/>
    <cellStyle name="표준 6 2 2 5 2 3 2 2 2" xfId="7746"/>
    <cellStyle name="표준 6 2 2 5 2 3 2 2 3" xfId="11617"/>
    <cellStyle name="표준 6 2 2 5 2 3 2 2 4" xfId="15488"/>
    <cellStyle name="표준 6 2 2 5 2 3 2 2 5" xfId="19359"/>
    <cellStyle name="표준 6 2 2 5 2 3 2 2 6" xfId="23230"/>
    <cellStyle name="표준 6 2 2 5 2 3 2 2 7" xfId="27101"/>
    <cellStyle name="표준 6 2 2 5 2 3 2 2 8" xfId="30972"/>
    <cellStyle name="표준 6 2 2 5 2 3 2 2 9" xfId="34843"/>
    <cellStyle name="표준 6 2 2 5 2 3 2 3" xfId="5810"/>
    <cellStyle name="표준 6 2 2 5 2 3 2 4" xfId="9681"/>
    <cellStyle name="표준 6 2 2 5 2 3 2 5" xfId="13552"/>
    <cellStyle name="표준 6 2 2 5 2 3 2 6" xfId="17423"/>
    <cellStyle name="표준 6 2 2 5 2 3 2 7" xfId="21294"/>
    <cellStyle name="표준 6 2 2 5 2 3 2 8" xfId="25165"/>
    <cellStyle name="표준 6 2 2 5 2 3 2 9" xfId="29036"/>
    <cellStyle name="표준 6 2 2 5 2 3 3" xfId="2619"/>
    <cellStyle name="표준 6 2 2 5 2 3 3 10" xfId="37746"/>
    <cellStyle name="표준 6 2 2 5 2 3 3 11" xfId="41858"/>
    <cellStyle name="표준 6 2 2 5 2 3 3 12" xfId="45729"/>
    <cellStyle name="표준 6 2 2 5 2 3 3 13" xfId="49600"/>
    <cellStyle name="표준 6 2 2 5 2 3 3 14" xfId="53471"/>
    <cellStyle name="표준 6 2 2 5 2 3 3 2" xfId="6778"/>
    <cellStyle name="표준 6 2 2 5 2 3 3 3" xfId="10649"/>
    <cellStyle name="표준 6 2 2 5 2 3 3 4" xfId="14520"/>
    <cellStyle name="표준 6 2 2 5 2 3 3 5" xfId="18391"/>
    <cellStyle name="표준 6 2 2 5 2 3 3 6" xfId="22262"/>
    <cellStyle name="표준 6 2 2 5 2 3 3 7" xfId="26133"/>
    <cellStyle name="표준 6 2 2 5 2 3 3 8" xfId="30004"/>
    <cellStyle name="표준 6 2 2 5 2 3 3 9" xfId="33875"/>
    <cellStyle name="표준 6 2 2 5 2 3 4" xfId="4842"/>
    <cellStyle name="표준 6 2 2 5 2 3 5" xfId="8713"/>
    <cellStyle name="표준 6 2 2 5 2 3 6" xfId="12584"/>
    <cellStyle name="표준 6 2 2 5 2 3 7" xfId="16455"/>
    <cellStyle name="표준 6 2 2 5 2 3 8" xfId="20326"/>
    <cellStyle name="표준 6 2 2 5 2 3 9" xfId="24197"/>
    <cellStyle name="표준 6 2 2 5 2 4" xfId="1164"/>
    <cellStyle name="표준 6 2 2 5 2 4 10" xfId="32423"/>
    <cellStyle name="표준 6 2 2 5 2 4 11" xfId="36294"/>
    <cellStyle name="표준 6 2 2 5 2 4 12" xfId="40406"/>
    <cellStyle name="표준 6 2 2 5 2 4 13" xfId="44277"/>
    <cellStyle name="표준 6 2 2 5 2 4 14" xfId="48148"/>
    <cellStyle name="표준 6 2 2 5 2 4 15" xfId="52019"/>
    <cellStyle name="표준 6 2 2 5 2 4 2" xfId="3103"/>
    <cellStyle name="표준 6 2 2 5 2 4 2 10" xfId="38230"/>
    <cellStyle name="표준 6 2 2 5 2 4 2 11" xfId="42342"/>
    <cellStyle name="표준 6 2 2 5 2 4 2 12" xfId="46213"/>
    <cellStyle name="표준 6 2 2 5 2 4 2 13" xfId="50084"/>
    <cellStyle name="표준 6 2 2 5 2 4 2 14" xfId="53955"/>
    <cellStyle name="표준 6 2 2 5 2 4 2 2" xfId="7262"/>
    <cellStyle name="표준 6 2 2 5 2 4 2 3" xfId="11133"/>
    <cellStyle name="표준 6 2 2 5 2 4 2 4" xfId="15004"/>
    <cellStyle name="표준 6 2 2 5 2 4 2 5" xfId="18875"/>
    <cellStyle name="표준 6 2 2 5 2 4 2 6" xfId="22746"/>
    <cellStyle name="표준 6 2 2 5 2 4 2 7" xfId="26617"/>
    <cellStyle name="표준 6 2 2 5 2 4 2 8" xfId="30488"/>
    <cellStyle name="표준 6 2 2 5 2 4 2 9" xfId="34359"/>
    <cellStyle name="표준 6 2 2 5 2 4 3" xfId="5326"/>
    <cellStyle name="표준 6 2 2 5 2 4 4" xfId="9197"/>
    <cellStyle name="표준 6 2 2 5 2 4 5" xfId="13068"/>
    <cellStyle name="표준 6 2 2 5 2 4 6" xfId="16939"/>
    <cellStyle name="표준 6 2 2 5 2 4 7" xfId="20810"/>
    <cellStyle name="표준 6 2 2 5 2 4 8" xfId="24681"/>
    <cellStyle name="표준 6 2 2 5 2 4 9" xfId="28552"/>
    <cellStyle name="표준 6 2 2 5 2 5" xfId="2135"/>
    <cellStyle name="표준 6 2 2 5 2 5 10" xfId="37262"/>
    <cellStyle name="표준 6 2 2 5 2 5 11" xfId="41374"/>
    <cellStyle name="표준 6 2 2 5 2 5 12" xfId="45245"/>
    <cellStyle name="표준 6 2 2 5 2 5 13" xfId="49116"/>
    <cellStyle name="표준 6 2 2 5 2 5 14" xfId="52987"/>
    <cellStyle name="표준 6 2 2 5 2 5 2" xfId="6294"/>
    <cellStyle name="표준 6 2 2 5 2 5 3" xfId="10165"/>
    <cellStyle name="표준 6 2 2 5 2 5 4" xfId="14036"/>
    <cellStyle name="표준 6 2 2 5 2 5 5" xfId="17907"/>
    <cellStyle name="표준 6 2 2 5 2 5 6" xfId="21778"/>
    <cellStyle name="표준 6 2 2 5 2 5 7" xfId="25649"/>
    <cellStyle name="표준 6 2 2 5 2 5 8" xfId="29520"/>
    <cellStyle name="표준 6 2 2 5 2 5 9" xfId="33391"/>
    <cellStyle name="표준 6 2 2 5 2 6" xfId="4358"/>
    <cellStyle name="표준 6 2 2 5 2 7" xfId="8229"/>
    <cellStyle name="표준 6 2 2 5 2 8" xfId="12100"/>
    <cellStyle name="표준 6 2 2 5 2 9" xfId="15971"/>
    <cellStyle name="표준 6 2 2 5 20" xfId="50954"/>
    <cellStyle name="표준 6 2 2 5 3" xfId="332"/>
    <cellStyle name="표준 6 2 2 5 3 10" xfId="23858"/>
    <cellStyle name="표준 6 2 2 5 3 11" xfId="27729"/>
    <cellStyle name="표준 6 2 2 5 3 12" xfId="31600"/>
    <cellStyle name="표준 6 2 2 5 3 13" xfId="35471"/>
    <cellStyle name="표준 6 2 2 5 3 14" xfId="39583"/>
    <cellStyle name="표준 6 2 2 5 3 15" xfId="43454"/>
    <cellStyle name="표준 6 2 2 5 3 16" xfId="47325"/>
    <cellStyle name="표준 6 2 2 5 3 17" xfId="51196"/>
    <cellStyle name="표준 6 2 2 5 3 2" xfId="819"/>
    <cellStyle name="표준 6 2 2 5 3 2 10" xfId="28213"/>
    <cellStyle name="표준 6 2 2 5 3 2 11" xfId="32084"/>
    <cellStyle name="표준 6 2 2 5 3 2 12" xfId="35955"/>
    <cellStyle name="표준 6 2 2 5 3 2 13" xfId="40067"/>
    <cellStyle name="표준 6 2 2 5 3 2 14" xfId="43938"/>
    <cellStyle name="표준 6 2 2 5 3 2 15" xfId="47809"/>
    <cellStyle name="표준 6 2 2 5 3 2 16" xfId="51680"/>
    <cellStyle name="표준 6 2 2 5 3 2 2" xfId="1793"/>
    <cellStyle name="표준 6 2 2 5 3 2 2 10" xfId="33052"/>
    <cellStyle name="표준 6 2 2 5 3 2 2 11" xfId="36923"/>
    <cellStyle name="표준 6 2 2 5 3 2 2 12" xfId="41035"/>
    <cellStyle name="표준 6 2 2 5 3 2 2 13" xfId="44906"/>
    <cellStyle name="표준 6 2 2 5 3 2 2 14" xfId="48777"/>
    <cellStyle name="표준 6 2 2 5 3 2 2 15" xfId="52648"/>
    <cellStyle name="표준 6 2 2 5 3 2 2 2" xfId="3732"/>
    <cellStyle name="표준 6 2 2 5 3 2 2 2 10" xfId="38859"/>
    <cellStyle name="표준 6 2 2 5 3 2 2 2 11" xfId="42971"/>
    <cellStyle name="표준 6 2 2 5 3 2 2 2 12" xfId="46842"/>
    <cellStyle name="표준 6 2 2 5 3 2 2 2 13" xfId="50713"/>
    <cellStyle name="표준 6 2 2 5 3 2 2 2 14" xfId="54584"/>
    <cellStyle name="표준 6 2 2 5 3 2 2 2 2" xfId="7891"/>
    <cellStyle name="표준 6 2 2 5 3 2 2 2 3" xfId="11762"/>
    <cellStyle name="표준 6 2 2 5 3 2 2 2 4" xfId="15633"/>
    <cellStyle name="표준 6 2 2 5 3 2 2 2 5" xfId="19504"/>
    <cellStyle name="표준 6 2 2 5 3 2 2 2 6" xfId="23375"/>
    <cellStyle name="표준 6 2 2 5 3 2 2 2 7" xfId="27246"/>
    <cellStyle name="표준 6 2 2 5 3 2 2 2 8" xfId="31117"/>
    <cellStyle name="표준 6 2 2 5 3 2 2 2 9" xfId="34988"/>
    <cellStyle name="표준 6 2 2 5 3 2 2 3" xfId="5955"/>
    <cellStyle name="표준 6 2 2 5 3 2 2 4" xfId="9826"/>
    <cellStyle name="표준 6 2 2 5 3 2 2 5" xfId="13697"/>
    <cellStyle name="표준 6 2 2 5 3 2 2 6" xfId="17568"/>
    <cellStyle name="표준 6 2 2 5 3 2 2 7" xfId="21439"/>
    <cellStyle name="표준 6 2 2 5 3 2 2 8" xfId="25310"/>
    <cellStyle name="표준 6 2 2 5 3 2 2 9" xfId="29181"/>
    <cellStyle name="표준 6 2 2 5 3 2 3" xfId="2764"/>
    <cellStyle name="표준 6 2 2 5 3 2 3 10" xfId="37891"/>
    <cellStyle name="표준 6 2 2 5 3 2 3 11" xfId="42003"/>
    <cellStyle name="표준 6 2 2 5 3 2 3 12" xfId="45874"/>
    <cellStyle name="표준 6 2 2 5 3 2 3 13" xfId="49745"/>
    <cellStyle name="표준 6 2 2 5 3 2 3 14" xfId="53616"/>
    <cellStyle name="표준 6 2 2 5 3 2 3 2" xfId="6923"/>
    <cellStyle name="표준 6 2 2 5 3 2 3 3" xfId="10794"/>
    <cellStyle name="표준 6 2 2 5 3 2 3 4" xfId="14665"/>
    <cellStyle name="표준 6 2 2 5 3 2 3 5" xfId="18536"/>
    <cellStyle name="표준 6 2 2 5 3 2 3 6" xfId="22407"/>
    <cellStyle name="표준 6 2 2 5 3 2 3 7" xfId="26278"/>
    <cellStyle name="표준 6 2 2 5 3 2 3 8" xfId="30149"/>
    <cellStyle name="표준 6 2 2 5 3 2 3 9" xfId="34020"/>
    <cellStyle name="표준 6 2 2 5 3 2 4" xfId="4987"/>
    <cellStyle name="표준 6 2 2 5 3 2 5" xfId="8858"/>
    <cellStyle name="표준 6 2 2 5 3 2 6" xfId="12729"/>
    <cellStyle name="표준 6 2 2 5 3 2 7" xfId="16600"/>
    <cellStyle name="표준 6 2 2 5 3 2 8" xfId="20471"/>
    <cellStyle name="표준 6 2 2 5 3 2 9" xfId="24342"/>
    <cellStyle name="표준 6 2 2 5 3 3" xfId="1309"/>
    <cellStyle name="표준 6 2 2 5 3 3 10" xfId="32568"/>
    <cellStyle name="표준 6 2 2 5 3 3 11" xfId="36439"/>
    <cellStyle name="표준 6 2 2 5 3 3 12" xfId="40551"/>
    <cellStyle name="표준 6 2 2 5 3 3 13" xfId="44422"/>
    <cellStyle name="표준 6 2 2 5 3 3 14" xfId="48293"/>
    <cellStyle name="표준 6 2 2 5 3 3 15" xfId="52164"/>
    <cellStyle name="표준 6 2 2 5 3 3 2" xfId="3248"/>
    <cellStyle name="표준 6 2 2 5 3 3 2 10" xfId="38375"/>
    <cellStyle name="표준 6 2 2 5 3 3 2 11" xfId="42487"/>
    <cellStyle name="표준 6 2 2 5 3 3 2 12" xfId="46358"/>
    <cellStyle name="표준 6 2 2 5 3 3 2 13" xfId="50229"/>
    <cellStyle name="표준 6 2 2 5 3 3 2 14" xfId="54100"/>
    <cellStyle name="표준 6 2 2 5 3 3 2 2" xfId="7407"/>
    <cellStyle name="표준 6 2 2 5 3 3 2 3" xfId="11278"/>
    <cellStyle name="표준 6 2 2 5 3 3 2 4" xfId="15149"/>
    <cellStyle name="표준 6 2 2 5 3 3 2 5" xfId="19020"/>
    <cellStyle name="표준 6 2 2 5 3 3 2 6" xfId="22891"/>
    <cellStyle name="표준 6 2 2 5 3 3 2 7" xfId="26762"/>
    <cellStyle name="표준 6 2 2 5 3 3 2 8" xfId="30633"/>
    <cellStyle name="표준 6 2 2 5 3 3 2 9" xfId="34504"/>
    <cellStyle name="표준 6 2 2 5 3 3 3" xfId="5471"/>
    <cellStyle name="표준 6 2 2 5 3 3 4" xfId="9342"/>
    <cellStyle name="표준 6 2 2 5 3 3 5" xfId="13213"/>
    <cellStyle name="표준 6 2 2 5 3 3 6" xfId="17084"/>
    <cellStyle name="표준 6 2 2 5 3 3 7" xfId="20955"/>
    <cellStyle name="표준 6 2 2 5 3 3 8" xfId="24826"/>
    <cellStyle name="표준 6 2 2 5 3 3 9" xfId="28697"/>
    <cellStyle name="표준 6 2 2 5 3 4" xfId="2280"/>
    <cellStyle name="표준 6 2 2 5 3 4 10" xfId="37407"/>
    <cellStyle name="표준 6 2 2 5 3 4 11" xfId="41519"/>
    <cellStyle name="표준 6 2 2 5 3 4 12" xfId="45390"/>
    <cellStyle name="표준 6 2 2 5 3 4 13" xfId="49261"/>
    <cellStyle name="표준 6 2 2 5 3 4 14" xfId="53132"/>
    <cellStyle name="표준 6 2 2 5 3 4 2" xfId="6439"/>
    <cellStyle name="표준 6 2 2 5 3 4 3" xfId="10310"/>
    <cellStyle name="표준 6 2 2 5 3 4 4" xfId="14181"/>
    <cellStyle name="표준 6 2 2 5 3 4 5" xfId="18052"/>
    <cellStyle name="표준 6 2 2 5 3 4 6" xfId="21923"/>
    <cellStyle name="표준 6 2 2 5 3 4 7" xfId="25794"/>
    <cellStyle name="표준 6 2 2 5 3 4 8" xfId="29665"/>
    <cellStyle name="표준 6 2 2 5 3 4 9" xfId="33536"/>
    <cellStyle name="표준 6 2 2 5 3 5" xfId="4503"/>
    <cellStyle name="표준 6 2 2 5 3 6" xfId="8374"/>
    <cellStyle name="표준 6 2 2 5 3 7" xfId="12245"/>
    <cellStyle name="표준 6 2 2 5 3 8" xfId="16116"/>
    <cellStyle name="표준 6 2 2 5 3 9" xfId="19987"/>
    <cellStyle name="표준 6 2 2 5 4" xfId="577"/>
    <cellStyle name="표준 6 2 2 5 4 10" xfId="27971"/>
    <cellStyle name="표준 6 2 2 5 4 11" xfId="31842"/>
    <cellStyle name="표준 6 2 2 5 4 12" xfId="35713"/>
    <cellStyle name="표준 6 2 2 5 4 13" xfId="39825"/>
    <cellStyle name="표준 6 2 2 5 4 14" xfId="43696"/>
    <cellStyle name="표준 6 2 2 5 4 15" xfId="47567"/>
    <cellStyle name="표준 6 2 2 5 4 16" xfId="51438"/>
    <cellStyle name="표준 6 2 2 5 4 2" xfId="1551"/>
    <cellStyle name="표준 6 2 2 5 4 2 10" xfId="32810"/>
    <cellStyle name="표준 6 2 2 5 4 2 11" xfId="36681"/>
    <cellStyle name="표준 6 2 2 5 4 2 12" xfId="40793"/>
    <cellStyle name="표준 6 2 2 5 4 2 13" xfId="44664"/>
    <cellStyle name="표준 6 2 2 5 4 2 14" xfId="48535"/>
    <cellStyle name="표준 6 2 2 5 4 2 15" xfId="52406"/>
    <cellStyle name="표준 6 2 2 5 4 2 2" xfId="3490"/>
    <cellStyle name="표준 6 2 2 5 4 2 2 10" xfId="38617"/>
    <cellStyle name="표준 6 2 2 5 4 2 2 11" xfId="42729"/>
    <cellStyle name="표준 6 2 2 5 4 2 2 12" xfId="46600"/>
    <cellStyle name="표준 6 2 2 5 4 2 2 13" xfId="50471"/>
    <cellStyle name="표준 6 2 2 5 4 2 2 14" xfId="54342"/>
    <cellStyle name="표준 6 2 2 5 4 2 2 2" xfId="7649"/>
    <cellStyle name="표준 6 2 2 5 4 2 2 3" xfId="11520"/>
    <cellStyle name="표준 6 2 2 5 4 2 2 4" xfId="15391"/>
    <cellStyle name="표준 6 2 2 5 4 2 2 5" xfId="19262"/>
    <cellStyle name="표준 6 2 2 5 4 2 2 6" xfId="23133"/>
    <cellStyle name="표준 6 2 2 5 4 2 2 7" xfId="27004"/>
    <cellStyle name="표준 6 2 2 5 4 2 2 8" xfId="30875"/>
    <cellStyle name="표준 6 2 2 5 4 2 2 9" xfId="34746"/>
    <cellStyle name="표준 6 2 2 5 4 2 3" xfId="5713"/>
    <cellStyle name="표준 6 2 2 5 4 2 4" xfId="9584"/>
    <cellStyle name="표준 6 2 2 5 4 2 5" xfId="13455"/>
    <cellStyle name="표준 6 2 2 5 4 2 6" xfId="17326"/>
    <cellStyle name="표준 6 2 2 5 4 2 7" xfId="21197"/>
    <cellStyle name="표준 6 2 2 5 4 2 8" xfId="25068"/>
    <cellStyle name="표준 6 2 2 5 4 2 9" xfId="28939"/>
    <cellStyle name="표준 6 2 2 5 4 3" xfId="2522"/>
    <cellStyle name="표준 6 2 2 5 4 3 10" xfId="37649"/>
    <cellStyle name="표준 6 2 2 5 4 3 11" xfId="41761"/>
    <cellStyle name="표준 6 2 2 5 4 3 12" xfId="45632"/>
    <cellStyle name="표준 6 2 2 5 4 3 13" xfId="49503"/>
    <cellStyle name="표준 6 2 2 5 4 3 14" xfId="53374"/>
    <cellStyle name="표준 6 2 2 5 4 3 2" xfId="6681"/>
    <cellStyle name="표준 6 2 2 5 4 3 3" xfId="10552"/>
    <cellStyle name="표준 6 2 2 5 4 3 4" xfId="14423"/>
    <cellStyle name="표준 6 2 2 5 4 3 5" xfId="18294"/>
    <cellStyle name="표준 6 2 2 5 4 3 6" xfId="22165"/>
    <cellStyle name="표준 6 2 2 5 4 3 7" xfId="26036"/>
    <cellStyle name="표준 6 2 2 5 4 3 8" xfId="29907"/>
    <cellStyle name="표준 6 2 2 5 4 3 9" xfId="33778"/>
    <cellStyle name="표준 6 2 2 5 4 4" xfId="4745"/>
    <cellStyle name="표준 6 2 2 5 4 5" xfId="8616"/>
    <cellStyle name="표준 6 2 2 5 4 6" xfId="12487"/>
    <cellStyle name="표준 6 2 2 5 4 7" xfId="16358"/>
    <cellStyle name="표준 6 2 2 5 4 8" xfId="20229"/>
    <cellStyle name="표준 6 2 2 5 4 9" xfId="24100"/>
    <cellStyle name="표준 6 2 2 5 5" xfId="1067"/>
    <cellStyle name="표준 6 2 2 5 5 10" xfId="32326"/>
    <cellStyle name="표준 6 2 2 5 5 11" xfId="36197"/>
    <cellStyle name="표준 6 2 2 5 5 12" xfId="40309"/>
    <cellStyle name="표준 6 2 2 5 5 13" xfId="44180"/>
    <cellStyle name="표준 6 2 2 5 5 14" xfId="48051"/>
    <cellStyle name="표준 6 2 2 5 5 15" xfId="51922"/>
    <cellStyle name="표준 6 2 2 5 5 2" xfId="3006"/>
    <cellStyle name="표준 6 2 2 5 5 2 10" xfId="38133"/>
    <cellStyle name="표준 6 2 2 5 5 2 11" xfId="42245"/>
    <cellStyle name="표준 6 2 2 5 5 2 12" xfId="46116"/>
    <cellStyle name="표준 6 2 2 5 5 2 13" xfId="49987"/>
    <cellStyle name="표준 6 2 2 5 5 2 14" xfId="53858"/>
    <cellStyle name="표준 6 2 2 5 5 2 2" xfId="7165"/>
    <cellStyle name="표준 6 2 2 5 5 2 3" xfId="11036"/>
    <cellStyle name="표준 6 2 2 5 5 2 4" xfId="14907"/>
    <cellStyle name="표준 6 2 2 5 5 2 5" xfId="18778"/>
    <cellStyle name="표준 6 2 2 5 5 2 6" xfId="22649"/>
    <cellStyle name="표준 6 2 2 5 5 2 7" xfId="26520"/>
    <cellStyle name="표준 6 2 2 5 5 2 8" xfId="30391"/>
    <cellStyle name="표준 6 2 2 5 5 2 9" xfId="34262"/>
    <cellStyle name="표준 6 2 2 5 5 3" xfId="5229"/>
    <cellStyle name="표준 6 2 2 5 5 4" xfId="9100"/>
    <cellStyle name="표준 6 2 2 5 5 5" xfId="12971"/>
    <cellStyle name="표준 6 2 2 5 5 6" xfId="16842"/>
    <cellStyle name="표준 6 2 2 5 5 7" xfId="20713"/>
    <cellStyle name="표준 6 2 2 5 5 8" xfId="24584"/>
    <cellStyle name="표준 6 2 2 5 5 9" xfId="28455"/>
    <cellStyle name="표준 6 2 2 5 6" xfId="2038"/>
    <cellStyle name="표준 6 2 2 5 6 10" xfId="37165"/>
    <cellStyle name="표준 6 2 2 5 6 11" xfId="41277"/>
    <cellStyle name="표준 6 2 2 5 6 12" xfId="45148"/>
    <cellStyle name="표준 6 2 2 5 6 13" xfId="49019"/>
    <cellStyle name="표준 6 2 2 5 6 14" xfId="52890"/>
    <cellStyle name="표준 6 2 2 5 6 2" xfId="6197"/>
    <cellStyle name="표준 6 2 2 5 6 3" xfId="10068"/>
    <cellStyle name="표준 6 2 2 5 6 4" xfId="13939"/>
    <cellStyle name="표준 6 2 2 5 6 5" xfId="17810"/>
    <cellStyle name="표준 6 2 2 5 6 6" xfId="21681"/>
    <cellStyle name="표준 6 2 2 5 6 7" xfId="25552"/>
    <cellStyle name="표준 6 2 2 5 6 8" xfId="29423"/>
    <cellStyle name="표준 6 2 2 5 6 9" xfId="33294"/>
    <cellStyle name="표준 6 2 2 5 7" xfId="4261"/>
    <cellStyle name="표준 6 2 2 5 8" xfId="8132"/>
    <cellStyle name="표준 6 2 2 5 9" xfId="12003"/>
    <cellStyle name="표준 6 2 2 6" xfId="137"/>
    <cellStyle name="표준 6 2 2 6 10" xfId="19795"/>
    <cellStyle name="표준 6 2 2 6 11" xfId="23666"/>
    <cellStyle name="표준 6 2 2 6 12" xfId="27537"/>
    <cellStyle name="표준 6 2 2 6 13" xfId="31408"/>
    <cellStyle name="표준 6 2 2 6 14" xfId="35279"/>
    <cellStyle name="표준 6 2 2 6 15" xfId="39150"/>
    <cellStyle name="표준 6 2 2 6 16" xfId="39391"/>
    <cellStyle name="표준 6 2 2 6 17" xfId="43262"/>
    <cellStyle name="표준 6 2 2 6 18" xfId="47133"/>
    <cellStyle name="표준 6 2 2 6 19" xfId="51004"/>
    <cellStyle name="표준 6 2 2 6 2" xfId="382"/>
    <cellStyle name="표준 6 2 2 6 2 10" xfId="23908"/>
    <cellStyle name="표준 6 2 2 6 2 11" xfId="27779"/>
    <cellStyle name="표준 6 2 2 6 2 12" xfId="31650"/>
    <cellStyle name="표준 6 2 2 6 2 13" xfId="35521"/>
    <cellStyle name="표준 6 2 2 6 2 14" xfId="39633"/>
    <cellStyle name="표준 6 2 2 6 2 15" xfId="43504"/>
    <cellStyle name="표준 6 2 2 6 2 16" xfId="47375"/>
    <cellStyle name="표준 6 2 2 6 2 17" xfId="51246"/>
    <cellStyle name="표준 6 2 2 6 2 2" xfId="869"/>
    <cellStyle name="표준 6 2 2 6 2 2 10" xfId="28263"/>
    <cellStyle name="표준 6 2 2 6 2 2 11" xfId="32134"/>
    <cellStyle name="표준 6 2 2 6 2 2 12" xfId="36005"/>
    <cellStyle name="표준 6 2 2 6 2 2 13" xfId="40117"/>
    <cellStyle name="표준 6 2 2 6 2 2 14" xfId="43988"/>
    <cellStyle name="표준 6 2 2 6 2 2 15" xfId="47859"/>
    <cellStyle name="표준 6 2 2 6 2 2 16" xfId="51730"/>
    <cellStyle name="표준 6 2 2 6 2 2 2" xfId="1843"/>
    <cellStyle name="표준 6 2 2 6 2 2 2 10" xfId="33102"/>
    <cellStyle name="표준 6 2 2 6 2 2 2 11" xfId="36973"/>
    <cellStyle name="표준 6 2 2 6 2 2 2 12" xfId="41085"/>
    <cellStyle name="표준 6 2 2 6 2 2 2 13" xfId="44956"/>
    <cellStyle name="표준 6 2 2 6 2 2 2 14" xfId="48827"/>
    <cellStyle name="표준 6 2 2 6 2 2 2 15" xfId="52698"/>
    <cellStyle name="표준 6 2 2 6 2 2 2 2" xfId="3782"/>
    <cellStyle name="표준 6 2 2 6 2 2 2 2 10" xfId="38909"/>
    <cellStyle name="표준 6 2 2 6 2 2 2 2 11" xfId="43021"/>
    <cellStyle name="표준 6 2 2 6 2 2 2 2 12" xfId="46892"/>
    <cellStyle name="표준 6 2 2 6 2 2 2 2 13" xfId="50763"/>
    <cellStyle name="표준 6 2 2 6 2 2 2 2 14" xfId="54634"/>
    <cellStyle name="표준 6 2 2 6 2 2 2 2 2" xfId="7941"/>
    <cellStyle name="표준 6 2 2 6 2 2 2 2 3" xfId="11812"/>
    <cellStyle name="표준 6 2 2 6 2 2 2 2 4" xfId="15683"/>
    <cellStyle name="표준 6 2 2 6 2 2 2 2 5" xfId="19554"/>
    <cellStyle name="표준 6 2 2 6 2 2 2 2 6" xfId="23425"/>
    <cellStyle name="표준 6 2 2 6 2 2 2 2 7" xfId="27296"/>
    <cellStyle name="표준 6 2 2 6 2 2 2 2 8" xfId="31167"/>
    <cellStyle name="표준 6 2 2 6 2 2 2 2 9" xfId="35038"/>
    <cellStyle name="표준 6 2 2 6 2 2 2 3" xfId="6005"/>
    <cellStyle name="표준 6 2 2 6 2 2 2 4" xfId="9876"/>
    <cellStyle name="표준 6 2 2 6 2 2 2 5" xfId="13747"/>
    <cellStyle name="표준 6 2 2 6 2 2 2 6" xfId="17618"/>
    <cellStyle name="표준 6 2 2 6 2 2 2 7" xfId="21489"/>
    <cellStyle name="표준 6 2 2 6 2 2 2 8" xfId="25360"/>
    <cellStyle name="표준 6 2 2 6 2 2 2 9" xfId="29231"/>
    <cellStyle name="표준 6 2 2 6 2 2 3" xfId="2814"/>
    <cellStyle name="표준 6 2 2 6 2 2 3 10" xfId="37941"/>
    <cellStyle name="표준 6 2 2 6 2 2 3 11" xfId="42053"/>
    <cellStyle name="표준 6 2 2 6 2 2 3 12" xfId="45924"/>
    <cellStyle name="표준 6 2 2 6 2 2 3 13" xfId="49795"/>
    <cellStyle name="표준 6 2 2 6 2 2 3 14" xfId="53666"/>
    <cellStyle name="표준 6 2 2 6 2 2 3 2" xfId="6973"/>
    <cellStyle name="표준 6 2 2 6 2 2 3 3" xfId="10844"/>
    <cellStyle name="표준 6 2 2 6 2 2 3 4" xfId="14715"/>
    <cellStyle name="표준 6 2 2 6 2 2 3 5" xfId="18586"/>
    <cellStyle name="표준 6 2 2 6 2 2 3 6" xfId="22457"/>
    <cellStyle name="표준 6 2 2 6 2 2 3 7" xfId="26328"/>
    <cellStyle name="표준 6 2 2 6 2 2 3 8" xfId="30199"/>
    <cellStyle name="표준 6 2 2 6 2 2 3 9" xfId="34070"/>
    <cellStyle name="표준 6 2 2 6 2 2 4" xfId="5037"/>
    <cellStyle name="표준 6 2 2 6 2 2 5" xfId="8908"/>
    <cellStyle name="표준 6 2 2 6 2 2 6" xfId="12779"/>
    <cellStyle name="표준 6 2 2 6 2 2 7" xfId="16650"/>
    <cellStyle name="표준 6 2 2 6 2 2 8" xfId="20521"/>
    <cellStyle name="표준 6 2 2 6 2 2 9" xfId="24392"/>
    <cellStyle name="표준 6 2 2 6 2 3" xfId="1359"/>
    <cellStyle name="표준 6 2 2 6 2 3 10" xfId="32618"/>
    <cellStyle name="표준 6 2 2 6 2 3 11" xfId="36489"/>
    <cellStyle name="표준 6 2 2 6 2 3 12" xfId="40601"/>
    <cellStyle name="표준 6 2 2 6 2 3 13" xfId="44472"/>
    <cellStyle name="표준 6 2 2 6 2 3 14" xfId="48343"/>
    <cellStyle name="표준 6 2 2 6 2 3 15" xfId="52214"/>
    <cellStyle name="표준 6 2 2 6 2 3 2" xfId="3298"/>
    <cellStyle name="표준 6 2 2 6 2 3 2 10" xfId="38425"/>
    <cellStyle name="표준 6 2 2 6 2 3 2 11" xfId="42537"/>
    <cellStyle name="표준 6 2 2 6 2 3 2 12" xfId="46408"/>
    <cellStyle name="표준 6 2 2 6 2 3 2 13" xfId="50279"/>
    <cellStyle name="표준 6 2 2 6 2 3 2 14" xfId="54150"/>
    <cellStyle name="표준 6 2 2 6 2 3 2 2" xfId="7457"/>
    <cellStyle name="표준 6 2 2 6 2 3 2 3" xfId="11328"/>
    <cellStyle name="표준 6 2 2 6 2 3 2 4" xfId="15199"/>
    <cellStyle name="표준 6 2 2 6 2 3 2 5" xfId="19070"/>
    <cellStyle name="표준 6 2 2 6 2 3 2 6" xfId="22941"/>
    <cellStyle name="표준 6 2 2 6 2 3 2 7" xfId="26812"/>
    <cellStyle name="표준 6 2 2 6 2 3 2 8" xfId="30683"/>
    <cellStyle name="표준 6 2 2 6 2 3 2 9" xfId="34554"/>
    <cellStyle name="표준 6 2 2 6 2 3 3" xfId="5521"/>
    <cellStyle name="표준 6 2 2 6 2 3 4" xfId="9392"/>
    <cellStyle name="표준 6 2 2 6 2 3 5" xfId="13263"/>
    <cellStyle name="표준 6 2 2 6 2 3 6" xfId="17134"/>
    <cellStyle name="표준 6 2 2 6 2 3 7" xfId="21005"/>
    <cellStyle name="표준 6 2 2 6 2 3 8" xfId="24876"/>
    <cellStyle name="표준 6 2 2 6 2 3 9" xfId="28747"/>
    <cellStyle name="표준 6 2 2 6 2 4" xfId="2330"/>
    <cellStyle name="표준 6 2 2 6 2 4 10" xfId="37457"/>
    <cellStyle name="표준 6 2 2 6 2 4 11" xfId="41569"/>
    <cellStyle name="표준 6 2 2 6 2 4 12" xfId="45440"/>
    <cellStyle name="표준 6 2 2 6 2 4 13" xfId="49311"/>
    <cellStyle name="표준 6 2 2 6 2 4 14" xfId="53182"/>
    <cellStyle name="표준 6 2 2 6 2 4 2" xfId="6489"/>
    <cellStyle name="표준 6 2 2 6 2 4 3" xfId="10360"/>
    <cellStyle name="표준 6 2 2 6 2 4 4" xfId="14231"/>
    <cellStyle name="표준 6 2 2 6 2 4 5" xfId="18102"/>
    <cellStyle name="표준 6 2 2 6 2 4 6" xfId="21973"/>
    <cellStyle name="표준 6 2 2 6 2 4 7" xfId="25844"/>
    <cellStyle name="표준 6 2 2 6 2 4 8" xfId="29715"/>
    <cellStyle name="표준 6 2 2 6 2 4 9" xfId="33586"/>
    <cellStyle name="표준 6 2 2 6 2 5" xfId="4553"/>
    <cellStyle name="표준 6 2 2 6 2 6" xfId="8424"/>
    <cellStyle name="표준 6 2 2 6 2 7" xfId="12295"/>
    <cellStyle name="표준 6 2 2 6 2 8" xfId="16166"/>
    <cellStyle name="표준 6 2 2 6 2 9" xfId="20037"/>
    <cellStyle name="표준 6 2 2 6 3" xfId="627"/>
    <cellStyle name="표준 6 2 2 6 3 10" xfId="28021"/>
    <cellStyle name="표준 6 2 2 6 3 11" xfId="31892"/>
    <cellStyle name="표준 6 2 2 6 3 12" xfId="35763"/>
    <cellStyle name="표준 6 2 2 6 3 13" xfId="39875"/>
    <cellStyle name="표준 6 2 2 6 3 14" xfId="43746"/>
    <cellStyle name="표준 6 2 2 6 3 15" xfId="47617"/>
    <cellStyle name="표준 6 2 2 6 3 16" xfId="51488"/>
    <cellStyle name="표준 6 2 2 6 3 2" xfId="1601"/>
    <cellStyle name="표준 6 2 2 6 3 2 10" xfId="32860"/>
    <cellStyle name="표준 6 2 2 6 3 2 11" xfId="36731"/>
    <cellStyle name="표준 6 2 2 6 3 2 12" xfId="40843"/>
    <cellStyle name="표준 6 2 2 6 3 2 13" xfId="44714"/>
    <cellStyle name="표준 6 2 2 6 3 2 14" xfId="48585"/>
    <cellStyle name="표준 6 2 2 6 3 2 15" xfId="52456"/>
    <cellStyle name="표준 6 2 2 6 3 2 2" xfId="3540"/>
    <cellStyle name="표준 6 2 2 6 3 2 2 10" xfId="38667"/>
    <cellStyle name="표준 6 2 2 6 3 2 2 11" xfId="42779"/>
    <cellStyle name="표준 6 2 2 6 3 2 2 12" xfId="46650"/>
    <cellStyle name="표준 6 2 2 6 3 2 2 13" xfId="50521"/>
    <cellStyle name="표준 6 2 2 6 3 2 2 14" xfId="54392"/>
    <cellStyle name="표준 6 2 2 6 3 2 2 2" xfId="7699"/>
    <cellStyle name="표준 6 2 2 6 3 2 2 3" xfId="11570"/>
    <cellStyle name="표준 6 2 2 6 3 2 2 4" xfId="15441"/>
    <cellStyle name="표준 6 2 2 6 3 2 2 5" xfId="19312"/>
    <cellStyle name="표준 6 2 2 6 3 2 2 6" xfId="23183"/>
    <cellStyle name="표준 6 2 2 6 3 2 2 7" xfId="27054"/>
    <cellStyle name="표준 6 2 2 6 3 2 2 8" xfId="30925"/>
    <cellStyle name="표준 6 2 2 6 3 2 2 9" xfId="34796"/>
    <cellStyle name="표준 6 2 2 6 3 2 3" xfId="5763"/>
    <cellStyle name="표준 6 2 2 6 3 2 4" xfId="9634"/>
    <cellStyle name="표준 6 2 2 6 3 2 5" xfId="13505"/>
    <cellStyle name="표준 6 2 2 6 3 2 6" xfId="17376"/>
    <cellStyle name="표준 6 2 2 6 3 2 7" xfId="21247"/>
    <cellStyle name="표준 6 2 2 6 3 2 8" xfId="25118"/>
    <cellStyle name="표준 6 2 2 6 3 2 9" xfId="28989"/>
    <cellStyle name="표준 6 2 2 6 3 3" xfId="2572"/>
    <cellStyle name="표준 6 2 2 6 3 3 10" xfId="37699"/>
    <cellStyle name="표준 6 2 2 6 3 3 11" xfId="41811"/>
    <cellStyle name="표준 6 2 2 6 3 3 12" xfId="45682"/>
    <cellStyle name="표준 6 2 2 6 3 3 13" xfId="49553"/>
    <cellStyle name="표준 6 2 2 6 3 3 14" xfId="53424"/>
    <cellStyle name="표준 6 2 2 6 3 3 2" xfId="6731"/>
    <cellStyle name="표준 6 2 2 6 3 3 3" xfId="10602"/>
    <cellStyle name="표준 6 2 2 6 3 3 4" xfId="14473"/>
    <cellStyle name="표준 6 2 2 6 3 3 5" xfId="18344"/>
    <cellStyle name="표준 6 2 2 6 3 3 6" xfId="22215"/>
    <cellStyle name="표준 6 2 2 6 3 3 7" xfId="26086"/>
    <cellStyle name="표준 6 2 2 6 3 3 8" xfId="29957"/>
    <cellStyle name="표준 6 2 2 6 3 3 9" xfId="33828"/>
    <cellStyle name="표준 6 2 2 6 3 4" xfId="4795"/>
    <cellStyle name="표준 6 2 2 6 3 5" xfId="8666"/>
    <cellStyle name="표준 6 2 2 6 3 6" xfId="12537"/>
    <cellStyle name="표준 6 2 2 6 3 7" xfId="16408"/>
    <cellStyle name="표준 6 2 2 6 3 8" xfId="20279"/>
    <cellStyle name="표준 6 2 2 6 3 9" xfId="24150"/>
    <cellStyle name="표준 6 2 2 6 4" xfId="1117"/>
    <cellStyle name="표준 6 2 2 6 4 10" xfId="32376"/>
    <cellStyle name="표준 6 2 2 6 4 11" xfId="36247"/>
    <cellStyle name="표준 6 2 2 6 4 12" xfId="40359"/>
    <cellStyle name="표준 6 2 2 6 4 13" xfId="44230"/>
    <cellStyle name="표준 6 2 2 6 4 14" xfId="48101"/>
    <cellStyle name="표준 6 2 2 6 4 15" xfId="51972"/>
    <cellStyle name="표준 6 2 2 6 4 2" xfId="3056"/>
    <cellStyle name="표준 6 2 2 6 4 2 10" xfId="38183"/>
    <cellStyle name="표준 6 2 2 6 4 2 11" xfId="42295"/>
    <cellStyle name="표준 6 2 2 6 4 2 12" xfId="46166"/>
    <cellStyle name="표준 6 2 2 6 4 2 13" xfId="50037"/>
    <cellStyle name="표준 6 2 2 6 4 2 14" xfId="53908"/>
    <cellStyle name="표준 6 2 2 6 4 2 2" xfId="7215"/>
    <cellStyle name="표준 6 2 2 6 4 2 3" xfId="11086"/>
    <cellStyle name="표준 6 2 2 6 4 2 4" xfId="14957"/>
    <cellStyle name="표준 6 2 2 6 4 2 5" xfId="18828"/>
    <cellStyle name="표준 6 2 2 6 4 2 6" xfId="22699"/>
    <cellStyle name="표준 6 2 2 6 4 2 7" xfId="26570"/>
    <cellStyle name="표준 6 2 2 6 4 2 8" xfId="30441"/>
    <cellStyle name="표준 6 2 2 6 4 2 9" xfId="34312"/>
    <cellStyle name="표준 6 2 2 6 4 3" xfId="5279"/>
    <cellStyle name="표준 6 2 2 6 4 4" xfId="9150"/>
    <cellStyle name="표준 6 2 2 6 4 5" xfId="13021"/>
    <cellStyle name="표준 6 2 2 6 4 6" xfId="16892"/>
    <cellStyle name="표준 6 2 2 6 4 7" xfId="20763"/>
    <cellStyle name="표준 6 2 2 6 4 8" xfId="24634"/>
    <cellStyle name="표준 6 2 2 6 4 9" xfId="28505"/>
    <cellStyle name="표준 6 2 2 6 5" xfId="2088"/>
    <cellStyle name="표준 6 2 2 6 5 10" xfId="37215"/>
    <cellStyle name="표준 6 2 2 6 5 11" xfId="41327"/>
    <cellStyle name="표준 6 2 2 6 5 12" xfId="45198"/>
    <cellStyle name="표준 6 2 2 6 5 13" xfId="49069"/>
    <cellStyle name="표준 6 2 2 6 5 14" xfId="52940"/>
    <cellStyle name="표준 6 2 2 6 5 2" xfId="6247"/>
    <cellStyle name="표준 6 2 2 6 5 3" xfId="10118"/>
    <cellStyle name="표준 6 2 2 6 5 4" xfId="13989"/>
    <cellStyle name="표준 6 2 2 6 5 5" xfId="17860"/>
    <cellStyle name="표준 6 2 2 6 5 6" xfId="21731"/>
    <cellStyle name="표준 6 2 2 6 5 7" xfId="25602"/>
    <cellStyle name="표준 6 2 2 6 5 8" xfId="29473"/>
    <cellStyle name="표준 6 2 2 6 5 9" xfId="33344"/>
    <cellStyle name="표준 6 2 2 6 6" xfId="4311"/>
    <cellStyle name="표준 6 2 2 6 7" xfId="8182"/>
    <cellStyle name="표준 6 2 2 6 8" xfId="12053"/>
    <cellStyle name="표준 6 2 2 6 9" xfId="15924"/>
    <cellStyle name="표준 6 2 2 7" xfId="235"/>
    <cellStyle name="표준 6 2 2 7 10" xfId="19893"/>
    <cellStyle name="표준 6 2 2 7 11" xfId="23764"/>
    <cellStyle name="표준 6 2 2 7 12" xfId="27635"/>
    <cellStyle name="표준 6 2 2 7 13" xfId="31506"/>
    <cellStyle name="표준 6 2 2 7 14" xfId="35377"/>
    <cellStyle name="표준 6 2 2 7 15" xfId="39248"/>
    <cellStyle name="표준 6 2 2 7 16" xfId="39489"/>
    <cellStyle name="표준 6 2 2 7 17" xfId="43360"/>
    <cellStyle name="표준 6 2 2 7 18" xfId="47231"/>
    <cellStyle name="표준 6 2 2 7 19" xfId="51102"/>
    <cellStyle name="표준 6 2 2 7 2" xfId="480"/>
    <cellStyle name="표준 6 2 2 7 2 10" xfId="24006"/>
    <cellStyle name="표준 6 2 2 7 2 11" xfId="27877"/>
    <cellStyle name="표준 6 2 2 7 2 12" xfId="31748"/>
    <cellStyle name="표준 6 2 2 7 2 13" xfId="35619"/>
    <cellStyle name="표준 6 2 2 7 2 14" xfId="39731"/>
    <cellStyle name="표준 6 2 2 7 2 15" xfId="43602"/>
    <cellStyle name="표준 6 2 2 7 2 16" xfId="47473"/>
    <cellStyle name="표준 6 2 2 7 2 17" xfId="51344"/>
    <cellStyle name="표준 6 2 2 7 2 2" xfId="967"/>
    <cellStyle name="표준 6 2 2 7 2 2 10" xfId="28361"/>
    <cellStyle name="표준 6 2 2 7 2 2 11" xfId="32232"/>
    <cellStyle name="표준 6 2 2 7 2 2 12" xfId="36103"/>
    <cellStyle name="표준 6 2 2 7 2 2 13" xfId="40215"/>
    <cellStyle name="표준 6 2 2 7 2 2 14" xfId="44086"/>
    <cellStyle name="표준 6 2 2 7 2 2 15" xfId="47957"/>
    <cellStyle name="표준 6 2 2 7 2 2 16" xfId="51828"/>
    <cellStyle name="표준 6 2 2 7 2 2 2" xfId="1941"/>
    <cellStyle name="표준 6 2 2 7 2 2 2 10" xfId="33200"/>
    <cellStyle name="표준 6 2 2 7 2 2 2 11" xfId="37071"/>
    <cellStyle name="표준 6 2 2 7 2 2 2 12" xfId="41183"/>
    <cellStyle name="표준 6 2 2 7 2 2 2 13" xfId="45054"/>
    <cellStyle name="표준 6 2 2 7 2 2 2 14" xfId="48925"/>
    <cellStyle name="표준 6 2 2 7 2 2 2 15" xfId="52796"/>
    <cellStyle name="표준 6 2 2 7 2 2 2 2" xfId="3880"/>
    <cellStyle name="표준 6 2 2 7 2 2 2 2 10" xfId="39007"/>
    <cellStyle name="표준 6 2 2 7 2 2 2 2 11" xfId="43119"/>
    <cellStyle name="표준 6 2 2 7 2 2 2 2 12" xfId="46990"/>
    <cellStyle name="표준 6 2 2 7 2 2 2 2 13" xfId="50861"/>
    <cellStyle name="표준 6 2 2 7 2 2 2 2 14" xfId="54732"/>
    <cellStyle name="표준 6 2 2 7 2 2 2 2 2" xfId="8039"/>
    <cellStyle name="표준 6 2 2 7 2 2 2 2 3" xfId="11910"/>
    <cellStyle name="표준 6 2 2 7 2 2 2 2 4" xfId="15781"/>
    <cellStyle name="표준 6 2 2 7 2 2 2 2 5" xfId="19652"/>
    <cellStyle name="표준 6 2 2 7 2 2 2 2 6" xfId="23523"/>
    <cellStyle name="표준 6 2 2 7 2 2 2 2 7" xfId="27394"/>
    <cellStyle name="표준 6 2 2 7 2 2 2 2 8" xfId="31265"/>
    <cellStyle name="표준 6 2 2 7 2 2 2 2 9" xfId="35136"/>
    <cellStyle name="표준 6 2 2 7 2 2 2 3" xfId="6103"/>
    <cellStyle name="표준 6 2 2 7 2 2 2 4" xfId="9974"/>
    <cellStyle name="표준 6 2 2 7 2 2 2 5" xfId="13845"/>
    <cellStyle name="표준 6 2 2 7 2 2 2 6" xfId="17716"/>
    <cellStyle name="표준 6 2 2 7 2 2 2 7" xfId="21587"/>
    <cellStyle name="표준 6 2 2 7 2 2 2 8" xfId="25458"/>
    <cellStyle name="표준 6 2 2 7 2 2 2 9" xfId="29329"/>
    <cellStyle name="표준 6 2 2 7 2 2 3" xfId="2912"/>
    <cellStyle name="표준 6 2 2 7 2 2 3 10" xfId="38039"/>
    <cellStyle name="표준 6 2 2 7 2 2 3 11" xfId="42151"/>
    <cellStyle name="표준 6 2 2 7 2 2 3 12" xfId="46022"/>
    <cellStyle name="표준 6 2 2 7 2 2 3 13" xfId="49893"/>
    <cellStyle name="표준 6 2 2 7 2 2 3 14" xfId="53764"/>
    <cellStyle name="표준 6 2 2 7 2 2 3 2" xfId="7071"/>
    <cellStyle name="표준 6 2 2 7 2 2 3 3" xfId="10942"/>
    <cellStyle name="표준 6 2 2 7 2 2 3 4" xfId="14813"/>
    <cellStyle name="표준 6 2 2 7 2 2 3 5" xfId="18684"/>
    <cellStyle name="표준 6 2 2 7 2 2 3 6" xfId="22555"/>
    <cellStyle name="표준 6 2 2 7 2 2 3 7" xfId="26426"/>
    <cellStyle name="표준 6 2 2 7 2 2 3 8" xfId="30297"/>
    <cellStyle name="표준 6 2 2 7 2 2 3 9" xfId="34168"/>
    <cellStyle name="표준 6 2 2 7 2 2 4" xfId="5135"/>
    <cellStyle name="표준 6 2 2 7 2 2 5" xfId="9006"/>
    <cellStyle name="표준 6 2 2 7 2 2 6" xfId="12877"/>
    <cellStyle name="표준 6 2 2 7 2 2 7" xfId="16748"/>
    <cellStyle name="표준 6 2 2 7 2 2 8" xfId="20619"/>
    <cellStyle name="표준 6 2 2 7 2 2 9" xfId="24490"/>
    <cellStyle name="표준 6 2 2 7 2 3" xfId="1457"/>
    <cellStyle name="표준 6 2 2 7 2 3 10" xfId="32716"/>
    <cellStyle name="표준 6 2 2 7 2 3 11" xfId="36587"/>
    <cellStyle name="표준 6 2 2 7 2 3 12" xfId="40699"/>
    <cellStyle name="표준 6 2 2 7 2 3 13" xfId="44570"/>
    <cellStyle name="표준 6 2 2 7 2 3 14" xfId="48441"/>
    <cellStyle name="표준 6 2 2 7 2 3 15" xfId="52312"/>
    <cellStyle name="표준 6 2 2 7 2 3 2" xfId="3396"/>
    <cellStyle name="표준 6 2 2 7 2 3 2 10" xfId="38523"/>
    <cellStyle name="표준 6 2 2 7 2 3 2 11" xfId="42635"/>
    <cellStyle name="표준 6 2 2 7 2 3 2 12" xfId="46506"/>
    <cellStyle name="표준 6 2 2 7 2 3 2 13" xfId="50377"/>
    <cellStyle name="표준 6 2 2 7 2 3 2 14" xfId="54248"/>
    <cellStyle name="표준 6 2 2 7 2 3 2 2" xfId="7555"/>
    <cellStyle name="표준 6 2 2 7 2 3 2 3" xfId="11426"/>
    <cellStyle name="표준 6 2 2 7 2 3 2 4" xfId="15297"/>
    <cellStyle name="표준 6 2 2 7 2 3 2 5" xfId="19168"/>
    <cellStyle name="표준 6 2 2 7 2 3 2 6" xfId="23039"/>
    <cellStyle name="표준 6 2 2 7 2 3 2 7" xfId="26910"/>
    <cellStyle name="표준 6 2 2 7 2 3 2 8" xfId="30781"/>
    <cellStyle name="표준 6 2 2 7 2 3 2 9" xfId="34652"/>
    <cellStyle name="표준 6 2 2 7 2 3 3" xfId="5619"/>
    <cellStyle name="표준 6 2 2 7 2 3 4" xfId="9490"/>
    <cellStyle name="표준 6 2 2 7 2 3 5" xfId="13361"/>
    <cellStyle name="표준 6 2 2 7 2 3 6" xfId="17232"/>
    <cellStyle name="표준 6 2 2 7 2 3 7" xfId="21103"/>
    <cellStyle name="표준 6 2 2 7 2 3 8" xfId="24974"/>
    <cellStyle name="표준 6 2 2 7 2 3 9" xfId="28845"/>
    <cellStyle name="표준 6 2 2 7 2 4" xfId="2428"/>
    <cellStyle name="표준 6 2 2 7 2 4 10" xfId="37555"/>
    <cellStyle name="표준 6 2 2 7 2 4 11" xfId="41667"/>
    <cellStyle name="표준 6 2 2 7 2 4 12" xfId="45538"/>
    <cellStyle name="표준 6 2 2 7 2 4 13" xfId="49409"/>
    <cellStyle name="표준 6 2 2 7 2 4 14" xfId="53280"/>
    <cellStyle name="표준 6 2 2 7 2 4 2" xfId="6587"/>
    <cellStyle name="표준 6 2 2 7 2 4 3" xfId="10458"/>
    <cellStyle name="표준 6 2 2 7 2 4 4" xfId="14329"/>
    <cellStyle name="표준 6 2 2 7 2 4 5" xfId="18200"/>
    <cellStyle name="표준 6 2 2 7 2 4 6" xfId="22071"/>
    <cellStyle name="표준 6 2 2 7 2 4 7" xfId="25942"/>
    <cellStyle name="표준 6 2 2 7 2 4 8" xfId="29813"/>
    <cellStyle name="표준 6 2 2 7 2 4 9" xfId="33684"/>
    <cellStyle name="표준 6 2 2 7 2 5" xfId="4651"/>
    <cellStyle name="표준 6 2 2 7 2 6" xfId="8522"/>
    <cellStyle name="표준 6 2 2 7 2 7" xfId="12393"/>
    <cellStyle name="표준 6 2 2 7 2 8" xfId="16264"/>
    <cellStyle name="표준 6 2 2 7 2 9" xfId="20135"/>
    <cellStyle name="표준 6 2 2 7 3" xfId="725"/>
    <cellStyle name="표준 6 2 2 7 3 10" xfId="28119"/>
    <cellStyle name="표준 6 2 2 7 3 11" xfId="31990"/>
    <cellStyle name="표준 6 2 2 7 3 12" xfId="35861"/>
    <cellStyle name="표준 6 2 2 7 3 13" xfId="39973"/>
    <cellStyle name="표준 6 2 2 7 3 14" xfId="43844"/>
    <cellStyle name="표준 6 2 2 7 3 15" xfId="47715"/>
    <cellStyle name="표준 6 2 2 7 3 16" xfId="51586"/>
    <cellStyle name="표준 6 2 2 7 3 2" xfId="1699"/>
    <cellStyle name="표준 6 2 2 7 3 2 10" xfId="32958"/>
    <cellStyle name="표준 6 2 2 7 3 2 11" xfId="36829"/>
    <cellStyle name="표준 6 2 2 7 3 2 12" xfId="40941"/>
    <cellStyle name="표준 6 2 2 7 3 2 13" xfId="44812"/>
    <cellStyle name="표준 6 2 2 7 3 2 14" xfId="48683"/>
    <cellStyle name="표준 6 2 2 7 3 2 15" xfId="52554"/>
    <cellStyle name="표준 6 2 2 7 3 2 2" xfId="3638"/>
    <cellStyle name="표준 6 2 2 7 3 2 2 10" xfId="38765"/>
    <cellStyle name="표준 6 2 2 7 3 2 2 11" xfId="42877"/>
    <cellStyle name="표준 6 2 2 7 3 2 2 12" xfId="46748"/>
    <cellStyle name="표준 6 2 2 7 3 2 2 13" xfId="50619"/>
    <cellStyle name="표준 6 2 2 7 3 2 2 14" xfId="54490"/>
    <cellStyle name="표준 6 2 2 7 3 2 2 2" xfId="7797"/>
    <cellStyle name="표준 6 2 2 7 3 2 2 3" xfId="11668"/>
    <cellStyle name="표준 6 2 2 7 3 2 2 4" xfId="15539"/>
    <cellStyle name="표준 6 2 2 7 3 2 2 5" xfId="19410"/>
    <cellStyle name="표준 6 2 2 7 3 2 2 6" xfId="23281"/>
    <cellStyle name="표준 6 2 2 7 3 2 2 7" xfId="27152"/>
    <cellStyle name="표준 6 2 2 7 3 2 2 8" xfId="31023"/>
    <cellStyle name="표준 6 2 2 7 3 2 2 9" xfId="34894"/>
    <cellStyle name="표준 6 2 2 7 3 2 3" xfId="5861"/>
    <cellStyle name="표준 6 2 2 7 3 2 4" xfId="9732"/>
    <cellStyle name="표준 6 2 2 7 3 2 5" xfId="13603"/>
    <cellStyle name="표준 6 2 2 7 3 2 6" xfId="17474"/>
    <cellStyle name="표준 6 2 2 7 3 2 7" xfId="21345"/>
    <cellStyle name="표준 6 2 2 7 3 2 8" xfId="25216"/>
    <cellStyle name="표준 6 2 2 7 3 2 9" xfId="29087"/>
    <cellStyle name="표준 6 2 2 7 3 3" xfId="2670"/>
    <cellStyle name="표준 6 2 2 7 3 3 10" xfId="37797"/>
    <cellStyle name="표준 6 2 2 7 3 3 11" xfId="41909"/>
    <cellStyle name="표준 6 2 2 7 3 3 12" xfId="45780"/>
    <cellStyle name="표준 6 2 2 7 3 3 13" xfId="49651"/>
    <cellStyle name="표준 6 2 2 7 3 3 14" xfId="53522"/>
    <cellStyle name="표준 6 2 2 7 3 3 2" xfId="6829"/>
    <cellStyle name="표준 6 2 2 7 3 3 3" xfId="10700"/>
    <cellStyle name="표준 6 2 2 7 3 3 4" xfId="14571"/>
    <cellStyle name="표준 6 2 2 7 3 3 5" xfId="18442"/>
    <cellStyle name="표준 6 2 2 7 3 3 6" xfId="22313"/>
    <cellStyle name="표준 6 2 2 7 3 3 7" xfId="26184"/>
    <cellStyle name="표준 6 2 2 7 3 3 8" xfId="30055"/>
    <cellStyle name="표준 6 2 2 7 3 3 9" xfId="33926"/>
    <cellStyle name="표준 6 2 2 7 3 4" xfId="4893"/>
    <cellStyle name="표준 6 2 2 7 3 5" xfId="8764"/>
    <cellStyle name="표준 6 2 2 7 3 6" xfId="12635"/>
    <cellStyle name="표준 6 2 2 7 3 7" xfId="16506"/>
    <cellStyle name="표준 6 2 2 7 3 8" xfId="20377"/>
    <cellStyle name="표준 6 2 2 7 3 9" xfId="24248"/>
    <cellStyle name="표준 6 2 2 7 4" xfId="1215"/>
    <cellStyle name="표준 6 2 2 7 4 10" xfId="32474"/>
    <cellStyle name="표준 6 2 2 7 4 11" xfId="36345"/>
    <cellStyle name="표준 6 2 2 7 4 12" xfId="40457"/>
    <cellStyle name="표준 6 2 2 7 4 13" xfId="44328"/>
    <cellStyle name="표준 6 2 2 7 4 14" xfId="48199"/>
    <cellStyle name="표준 6 2 2 7 4 15" xfId="52070"/>
    <cellStyle name="표준 6 2 2 7 4 2" xfId="3154"/>
    <cellStyle name="표준 6 2 2 7 4 2 10" xfId="38281"/>
    <cellStyle name="표준 6 2 2 7 4 2 11" xfId="42393"/>
    <cellStyle name="표준 6 2 2 7 4 2 12" xfId="46264"/>
    <cellStyle name="표준 6 2 2 7 4 2 13" xfId="50135"/>
    <cellStyle name="표준 6 2 2 7 4 2 14" xfId="54006"/>
    <cellStyle name="표준 6 2 2 7 4 2 2" xfId="7313"/>
    <cellStyle name="표준 6 2 2 7 4 2 3" xfId="11184"/>
    <cellStyle name="표준 6 2 2 7 4 2 4" xfId="15055"/>
    <cellStyle name="표준 6 2 2 7 4 2 5" xfId="18926"/>
    <cellStyle name="표준 6 2 2 7 4 2 6" xfId="22797"/>
    <cellStyle name="표준 6 2 2 7 4 2 7" xfId="26668"/>
    <cellStyle name="표준 6 2 2 7 4 2 8" xfId="30539"/>
    <cellStyle name="표준 6 2 2 7 4 2 9" xfId="34410"/>
    <cellStyle name="표준 6 2 2 7 4 3" xfId="5377"/>
    <cellStyle name="표준 6 2 2 7 4 4" xfId="9248"/>
    <cellStyle name="표준 6 2 2 7 4 5" xfId="13119"/>
    <cellStyle name="표준 6 2 2 7 4 6" xfId="16990"/>
    <cellStyle name="표준 6 2 2 7 4 7" xfId="20861"/>
    <cellStyle name="표준 6 2 2 7 4 8" xfId="24732"/>
    <cellStyle name="표준 6 2 2 7 4 9" xfId="28603"/>
    <cellStyle name="표준 6 2 2 7 5" xfId="2186"/>
    <cellStyle name="표준 6 2 2 7 5 10" xfId="37313"/>
    <cellStyle name="표준 6 2 2 7 5 11" xfId="41425"/>
    <cellStyle name="표준 6 2 2 7 5 12" xfId="45296"/>
    <cellStyle name="표준 6 2 2 7 5 13" xfId="49167"/>
    <cellStyle name="표준 6 2 2 7 5 14" xfId="53038"/>
    <cellStyle name="표준 6 2 2 7 5 2" xfId="6345"/>
    <cellStyle name="표준 6 2 2 7 5 3" xfId="10216"/>
    <cellStyle name="표준 6 2 2 7 5 4" xfId="14087"/>
    <cellStyle name="표준 6 2 2 7 5 5" xfId="17958"/>
    <cellStyle name="표준 6 2 2 7 5 6" xfId="21829"/>
    <cellStyle name="표준 6 2 2 7 5 7" xfId="25700"/>
    <cellStyle name="표준 6 2 2 7 5 8" xfId="29571"/>
    <cellStyle name="표준 6 2 2 7 5 9" xfId="33442"/>
    <cellStyle name="표준 6 2 2 7 6" xfId="4409"/>
    <cellStyle name="표준 6 2 2 7 7" xfId="8280"/>
    <cellStyle name="표준 6 2 2 7 8" xfId="12151"/>
    <cellStyle name="표준 6 2 2 7 9" xfId="16022"/>
    <cellStyle name="표준 6 2 2 8" xfId="285"/>
    <cellStyle name="표준 6 2 2 8 10" xfId="23811"/>
    <cellStyle name="표준 6 2 2 8 11" xfId="27682"/>
    <cellStyle name="표준 6 2 2 8 12" xfId="31553"/>
    <cellStyle name="표준 6 2 2 8 13" xfId="35424"/>
    <cellStyle name="표준 6 2 2 8 14" xfId="39536"/>
    <cellStyle name="표준 6 2 2 8 15" xfId="43407"/>
    <cellStyle name="표준 6 2 2 8 16" xfId="47278"/>
    <cellStyle name="표준 6 2 2 8 17" xfId="51149"/>
    <cellStyle name="표준 6 2 2 8 2" xfId="772"/>
    <cellStyle name="표준 6 2 2 8 2 10" xfId="28166"/>
    <cellStyle name="표준 6 2 2 8 2 11" xfId="32037"/>
    <cellStyle name="표준 6 2 2 8 2 12" xfId="35908"/>
    <cellStyle name="표준 6 2 2 8 2 13" xfId="40020"/>
    <cellStyle name="표준 6 2 2 8 2 14" xfId="43891"/>
    <cellStyle name="표준 6 2 2 8 2 15" xfId="47762"/>
    <cellStyle name="표준 6 2 2 8 2 16" xfId="51633"/>
    <cellStyle name="표준 6 2 2 8 2 2" xfId="1746"/>
    <cellStyle name="표준 6 2 2 8 2 2 10" xfId="33005"/>
    <cellStyle name="표준 6 2 2 8 2 2 11" xfId="36876"/>
    <cellStyle name="표준 6 2 2 8 2 2 12" xfId="40988"/>
    <cellStyle name="표준 6 2 2 8 2 2 13" xfId="44859"/>
    <cellStyle name="표준 6 2 2 8 2 2 14" xfId="48730"/>
    <cellStyle name="표준 6 2 2 8 2 2 15" xfId="52601"/>
    <cellStyle name="표준 6 2 2 8 2 2 2" xfId="3685"/>
    <cellStyle name="표준 6 2 2 8 2 2 2 10" xfId="38812"/>
    <cellStyle name="표준 6 2 2 8 2 2 2 11" xfId="42924"/>
    <cellStyle name="표준 6 2 2 8 2 2 2 12" xfId="46795"/>
    <cellStyle name="표준 6 2 2 8 2 2 2 13" xfId="50666"/>
    <cellStyle name="표준 6 2 2 8 2 2 2 14" xfId="54537"/>
    <cellStyle name="표준 6 2 2 8 2 2 2 2" xfId="7844"/>
    <cellStyle name="표준 6 2 2 8 2 2 2 3" xfId="11715"/>
    <cellStyle name="표준 6 2 2 8 2 2 2 4" xfId="15586"/>
    <cellStyle name="표준 6 2 2 8 2 2 2 5" xfId="19457"/>
    <cellStyle name="표준 6 2 2 8 2 2 2 6" xfId="23328"/>
    <cellStyle name="표준 6 2 2 8 2 2 2 7" xfId="27199"/>
    <cellStyle name="표준 6 2 2 8 2 2 2 8" xfId="31070"/>
    <cellStyle name="표준 6 2 2 8 2 2 2 9" xfId="34941"/>
    <cellStyle name="표준 6 2 2 8 2 2 3" xfId="5908"/>
    <cellStyle name="표준 6 2 2 8 2 2 4" xfId="9779"/>
    <cellStyle name="표준 6 2 2 8 2 2 5" xfId="13650"/>
    <cellStyle name="표준 6 2 2 8 2 2 6" xfId="17521"/>
    <cellStyle name="표준 6 2 2 8 2 2 7" xfId="21392"/>
    <cellStyle name="표준 6 2 2 8 2 2 8" xfId="25263"/>
    <cellStyle name="표준 6 2 2 8 2 2 9" xfId="29134"/>
    <cellStyle name="표준 6 2 2 8 2 3" xfId="2717"/>
    <cellStyle name="표준 6 2 2 8 2 3 10" xfId="37844"/>
    <cellStyle name="표준 6 2 2 8 2 3 11" xfId="41956"/>
    <cellStyle name="표준 6 2 2 8 2 3 12" xfId="45827"/>
    <cellStyle name="표준 6 2 2 8 2 3 13" xfId="49698"/>
    <cellStyle name="표준 6 2 2 8 2 3 14" xfId="53569"/>
    <cellStyle name="표준 6 2 2 8 2 3 2" xfId="6876"/>
    <cellStyle name="표준 6 2 2 8 2 3 3" xfId="10747"/>
    <cellStyle name="표준 6 2 2 8 2 3 4" xfId="14618"/>
    <cellStyle name="표준 6 2 2 8 2 3 5" xfId="18489"/>
    <cellStyle name="표준 6 2 2 8 2 3 6" xfId="22360"/>
    <cellStyle name="표준 6 2 2 8 2 3 7" xfId="26231"/>
    <cellStyle name="표준 6 2 2 8 2 3 8" xfId="30102"/>
    <cellStyle name="표준 6 2 2 8 2 3 9" xfId="33973"/>
    <cellStyle name="표준 6 2 2 8 2 4" xfId="4940"/>
    <cellStyle name="표준 6 2 2 8 2 5" xfId="8811"/>
    <cellStyle name="표준 6 2 2 8 2 6" xfId="12682"/>
    <cellStyle name="표준 6 2 2 8 2 7" xfId="16553"/>
    <cellStyle name="표준 6 2 2 8 2 8" xfId="20424"/>
    <cellStyle name="표준 6 2 2 8 2 9" xfId="24295"/>
    <cellStyle name="표준 6 2 2 8 3" xfId="1262"/>
    <cellStyle name="표준 6 2 2 8 3 10" xfId="32521"/>
    <cellStyle name="표준 6 2 2 8 3 11" xfId="36392"/>
    <cellStyle name="표준 6 2 2 8 3 12" xfId="40504"/>
    <cellStyle name="표준 6 2 2 8 3 13" xfId="44375"/>
    <cellStyle name="표준 6 2 2 8 3 14" xfId="48246"/>
    <cellStyle name="표준 6 2 2 8 3 15" xfId="52117"/>
    <cellStyle name="표준 6 2 2 8 3 2" xfId="3201"/>
    <cellStyle name="표준 6 2 2 8 3 2 10" xfId="38328"/>
    <cellStyle name="표준 6 2 2 8 3 2 11" xfId="42440"/>
    <cellStyle name="표준 6 2 2 8 3 2 12" xfId="46311"/>
    <cellStyle name="표준 6 2 2 8 3 2 13" xfId="50182"/>
    <cellStyle name="표준 6 2 2 8 3 2 14" xfId="54053"/>
    <cellStyle name="표준 6 2 2 8 3 2 2" xfId="7360"/>
    <cellStyle name="표준 6 2 2 8 3 2 3" xfId="11231"/>
    <cellStyle name="표준 6 2 2 8 3 2 4" xfId="15102"/>
    <cellStyle name="표준 6 2 2 8 3 2 5" xfId="18973"/>
    <cellStyle name="표준 6 2 2 8 3 2 6" xfId="22844"/>
    <cellStyle name="표준 6 2 2 8 3 2 7" xfId="26715"/>
    <cellStyle name="표준 6 2 2 8 3 2 8" xfId="30586"/>
    <cellStyle name="표준 6 2 2 8 3 2 9" xfId="34457"/>
    <cellStyle name="표준 6 2 2 8 3 3" xfId="5424"/>
    <cellStyle name="표준 6 2 2 8 3 4" xfId="9295"/>
    <cellStyle name="표준 6 2 2 8 3 5" xfId="13166"/>
    <cellStyle name="표준 6 2 2 8 3 6" xfId="17037"/>
    <cellStyle name="표준 6 2 2 8 3 7" xfId="20908"/>
    <cellStyle name="표준 6 2 2 8 3 8" xfId="24779"/>
    <cellStyle name="표준 6 2 2 8 3 9" xfId="28650"/>
    <cellStyle name="표준 6 2 2 8 4" xfId="2233"/>
    <cellStyle name="표준 6 2 2 8 4 10" xfId="37360"/>
    <cellStyle name="표준 6 2 2 8 4 11" xfId="41472"/>
    <cellStyle name="표준 6 2 2 8 4 12" xfId="45343"/>
    <cellStyle name="표준 6 2 2 8 4 13" xfId="49214"/>
    <cellStyle name="표준 6 2 2 8 4 14" xfId="53085"/>
    <cellStyle name="표준 6 2 2 8 4 2" xfId="6392"/>
    <cellStyle name="표준 6 2 2 8 4 3" xfId="10263"/>
    <cellStyle name="표준 6 2 2 8 4 4" xfId="14134"/>
    <cellStyle name="표준 6 2 2 8 4 5" xfId="18005"/>
    <cellStyle name="표준 6 2 2 8 4 6" xfId="21876"/>
    <cellStyle name="표준 6 2 2 8 4 7" xfId="25747"/>
    <cellStyle name="표준 6 2 2 8 4 8" xfId="29618"/>
    <cellStyle name="표준 6 2 2 8 4 9" xfId="33489"/>
    <cellStyle name="표준 6 2 2 8 5" xfId="4456"/>
    <cellStyle name="표준 6 2 2 8 6" xfId="8327"/>
    <cellStyle name="표준 6 2 2 8 7" xfId="12198"/>
    <cellStyle name="표준 6 2 2 8 8" xfId="16069"/>
    <cellStyle name="표준 6 2 2 8 9" xfId="19940"/>
    <cellStyle name="표준 6 2 2 9" xfId="530"/>
    <cellStyle name="표준 6 2 2 9 10" xfId="27924"/>
    <cellStyle name="표준 6 2 2 9 11" xfId="31795"/>
    <cellStyle name="표준 6 2 2 9 12" xfId="35666"/>
    <cellStyle name="표준 6 2 2 9 13" xfId="39778"/>
    <cellStyle name="표준 6 2 2 9 14" xfId="43649"/>
    <cellStyle name="표준 6 2 2 9 15" xfId="47520"/>
    <cellStyle name="표준 6 2 2 9 16" xfId="51391"/>
    <cellStyle name="표준 6 2 2 9 2" xfId="1504"/>
    <cellStyle name="표준 6 2 2 9 2 10" xfId="32763"/>
    <cellStyle name="표준 6 2 2 9 2 11" xfId="36634"/>
    <cellStyle name="표준 6 2 2 9 2 12" xfId="40746"/>
    <cellStyle name="표준 6 2 2 9 2 13" xfId="44617"/>
    <cellStyle name="표준 6 2 2 9 2 14" xfId="48488"/>
    <cellStyle name="표준 6 2 2 9 2 15" xfId="52359"/>
    <cellStyle name="표준 6 2 2 9 2 2" xfId="3443"/>
    <cellStyle name="표준 6 2 2 9 2 2 10" xfId="38570"/>
    <cellStyle name="표준 6 2 2 9 2 2 11" xfId="42682"/>
    <cellStyle name="표준 6 2 2 9 2 2 12" xfId="46553"/>
    <cellStyle name="표준 6 2 2 9 2 2 13" xfId="50424"/>
    <cellStyle name="표준 6 2 2 9 2 2 14" xfId="54295"/>
    <cellStyle name="표준 6 2 2 9 2 2 2" xfId="7602"/>
    <cellStyle name="표준 6 2 2 9 2 2 3" xfId="11473"/>
    <cellStyle name="표준 6 2 2 9 2 2 4" xfId="15344"/>
    <cellStyle name="표준 6 2 2 9 2 2 5" xfId="19215"/>
    <cellStyle name="표준 6 2 2 9 2 2 6" xfId="23086"/>
    <cellStyle name="표준 6 2 2 9 2 2 7" xfId="26957"/>
    <cellStyle name="표준 6 2 2 9 2 2 8" xfId="30828"/>
    <cellStyle name="표준 6 2 2 9 2 2 9" xfId="34699"/>
    <cellStyle name="표준 6 2 2 9 2 3" xfId="5666"/>
    <cellStyle name="표준 6 2 2 9 2 4" xfId="9537"/>
    <cellStyle name="표준 6 2 2 9 2 5" xfId="13408"/>
    <cellStyle name="표준 6 2 2 9 2 6" xfId="17279"/>
    <cellStyle name="표준 6 2 2 9 2 7" xfId="21150"/>
    <cellStyle name="표준 6 2 2 9 2 8" xfId="25021"/>
    <cellStyle name="표준 6 2 2 9 2 9" xfId="28892"/>
    <cellStyle name="표준 6 2 2 9 3" xfId="2475"/>
    <cellStyle name="표준 6 2 2 9 3 10" xfId="37602"/>
    <cellStyle name="표준 6 2 2 9 3 11" xfId="41714"/>
    <cellStyle name="표준 6 2 2 9 3 12" xfId="45585"/>
    <cellStyle name="표준 6 2 2 9 3 13" xfId="49456"/>
    <cellStyle name="표준 6 2 2 9 3 14" xfId="53327"/>
    <cellStyle name="표준 6 2 2 9 3 2" xfId="6634"/>
    <cellStyle name="표준 6 2 2 9 3 3" xfId="10505"/>
    <cellStyle name="표준 6 2 2 9 3 4" xfId="14376"/>
    <cellStyle name="표준 6 2 2 9 3 5" xfId="18247"/>
    <cellStyle name="표준 6 2 2 9 3 6" xfId="22118"/>
    <cellStyle name="표준 6 2 2 9 3 7" xfId="25989"/>
    <cellStyle name="표준 6 2 2 9 3 8" xfId="29860"/>
    <cellStyle name="표준 6 2 2 9 3 9" xfId="33731"/>
    <cellStyle name="표준 6 2 2 9 4" xfId="4698"/>
    <cellStyle name="표준 6 2 2 9 5" xfId="8569"/>
    <cellStyle name="표준 6 2 2 9 6" xfId="12440"/>
    <cellStyle name="표준 6 2 2 9 7" xfId="16311"/>
    <cellStyle name="표준 6 2 2 9 8" xfId="20182"/>
    <cellStyle name="표준 6 2 2 9 9" xfId="24053"/>
    <cellStyle name="표준 6 2 20" xfId="19694"/>
    <cellStyle name="표준 6 2 21" xfId="23565"/>
    <cellStyle name="표준 6 2 22" xfId="27436"/>
    <cellStyle name="표준 6 2 23" xfId="31307"/>
    <cellStyle name="표준 6 2 24" xfId="35178"/>
    <cellStyle name="표준 6 2 25" xfId="39049"/>
    <cellStyle name="표준 6 2 26" xfId="39290"/>
    <cellStyle name="표준 6 2 27" xfId="43161"/>
    <cellStyle name="표준 6 2 28" xfId="47032"/>
    <cellStyle name="표준 6 2 29" xfId="50903"/>
    <cellStyle name="표준 6 2 3" xfId="34"/>
    <cellStyle name="표준 6 2 3 10" xfId="4217"/>
    <cellStyle name="표준 6 2 3 11" xfId="8088"/>
    <cellStyle name="표준 6 2 3 12" xfId="11959"/>
    <cellStyle name="표준 6 2 3 13" xfId="15830"/>
    <cellStyle name="표준 6 2 3 14" xfId="19701"/>
    <cellStyle name="표준 6 2 3 15" xfId="23572"/>
    <cellStyle name="표준 6 2 3 16" xfId="27443"/>
    <cellStyle name="표준 6 2 3 17" xfId="31314"/>
    <cellStyle name="표준 6 2 3 18" xfId="35185"/>
    <cellStyle name="표준 6 2 3 19" xfId="39056"/>
    <cellStyle name="표준 6 2 3 2" xfId="61"/>
    <cellStyle name="표준 6 2 3 2 10" xfId="8115"/>
    <cellStyle name="표준 6 2 3 2 11" xfId="11986"/>
    <cellStyle name="표준 6 2 3 2 12" xfId="15857"/>
    <cellStyle name="표준 6 2 3 2 13" xfId="19728"/>
    <cellStyle name="표준 6 2 3 2 14" xfId="23599"/>
    <cellStyle name="표준 6 2 3 2 15" xfId="27470"/>
    <cellStyle name="표준 6 2 3 2 16" xfId="31341"/>
    <cellStyle name="표준 6 2 3 2 17" xfId="35212"/>
    <cellStyle name="표준 6 2 3 2 18" xfId="39083"/>
    <cellStyle name="표준 6 2 3 2 19" xfId="39324"/>
    <cellStyle name="표준 6 2 3 2 2" xfId="115"/>
    <cellStyle name="표준 6 2 3 2 2 10" xfId="15904"/>
    <cellStyle name="표준 6 2 3 2 2 11" xfId="19775"/>
    <cellStyle name="표준 6 2 3 2 2 12" xfId="23646"/>
    <cellStyle name="표준 6 2 3 2 2 13" xfId="27517"/>
    <cellStyle name="표준 6 2 3 2 2 14" xfId="31388"/>
    <cellStyle name="표준 6 2 3 2 2 15" xfId="35259"/>
    <cellStyle name="표준 6 2 3 2 2 16" xfId="39130"/>
    <cellStyle name="표준 6 2 3 2 2 17" xfId="39371"/>
    <cellStyle name="표준 6 2 3 2 2 18" xfId="43242"/>
    <cellStyle name="표준 6 2 3 2 2 19" xfId="47113"/>
    <cellStyle name="표준 6 2 3 2 2 2" xfId="214"/>
    <cellStyle name="표준 6 2 3 2 2 2 10" xfId="19872"/>
    <cellStyle name="표준 6 2 3 2 2 2 11" xfId="23743"/>
    <cellStyle name="표준 6 2 3 2 2 2 12" xfId="27614"/>
    <cellStyle name="표준 6 2 3 2 2 2 13" xfId="31485"/>
    <cellStyle name="표준 6 2 3 2 2 2 14" xfId="35356"/>
    <cellStyle name="표준 6 2 3 2 2 2 15" xfId="39227"/>
    <cellStyle name="표준 6 2 3 2 2 2 16" xfId="39468"/>
    <cellStyle name="표준 6 2 3 2 2 2 17" xfId="43339"/>
    <cellStyle name="표준 6 2 3 2 2 2 18" xfId="47210"/>
    <cellStyle name="표준 6 2 3 2 2 2 19" xfId="51081"/>
    <cellStyle name="표준 6 2 3 2 2 2 2" xfId="459"/>
    <cellStyle name="표준 6 2 3 2 2 2 2 10" xfId="23985"/>
    <cellStyle name="표준 6 2 3 2 2 2 2 11" xfId="27856"/>
    <cellStyle name="표준 6 2 3 2 2 2 2 12" xfId="31727"/>
    <cellStyle name="표준 6 2 3 2 2 2 2 13" xfId="35598"/>
    <cellStyle name="표준 6 2 3 2 2 2 2 14" xfId="39710"/>
    <cellStyle name="표준 6 2 3 2 2 2 2 15" xfId="43581"/>
    <cellStyle name="표준 6 2 3 2 2 2 2 16" xfId="47452"/>
    <cellStyle name="표준 6 2 3 2 2 2 2 17" xfId="51323"/>
    <cellStyle name="표준 6 2 3 2 2 2 2 2" xfId="946"/>
    <cellStyle name="표준 6 2 3 2 2 2 2 2 10" xfId="28340"/>
    <cellStyle name="표준 6 2 3 2 2 2 2 2 11" xfId="32211"/>
    <cellStyle name="표준 6 2 3 2 2 2 2 2 12" xfId="36082"/>
    <cellStyle name="표준 6 2 3 2 2 2 2 2 13" xfId="40194"/>
    <cellStyle name="표준 6 2 3 2 2 2 2 2 14" xfId="44065"/>
    <cellStyle name="표준 6 2 3 2 2 2 2 2 15" xfId="47936"/>
    <cellStyle name="표준 6 2 3 2 2 2 2 2 16" xfId="51807"/>
    <cellStyle name="표준 6 2 3 2 2 2 2 2 2" xfId="1920"/>
    <cellStyle name="표준 6 2 3 2 2 2 2 2 2 10" xfId="33179"/>
    <cellStyle name="표준 6 2 3 2 2 2 2 2 2 11" xfId="37050"/>
    <cellStyle name="표준 6 2 3 2 2 2 2 2 2 12" xfId="41162"/>
    <cellStyle name="표준 6 2 3 2 2 2 2 2 2 13" xfId="45033"/>
    <cellStyle name="표준 6 2 3 2 2 2 2 2 2 14" xfId="48904"/>
    <cellStyle name="표준 6 2 3 2 2 2 2 2 2 15" xfId="52775"/>
    <cellStyle name="표준 6 2 3 2 2 2 2 2 2 2" xfId="3859"/>
    <cellStyle name="표준 6 2 3 2 2 2 2 2 2 2 10" xfId="38986"/>
    <cellStyle name="표준 6 2 3 2 2 2 2 2 2 2 11" xfId="43098"/>
    <cellStyle name="표준 6 2 3 2 2 2 2 2 2 2 12" xfId="46969"/>
    <cellStyle name="표준 6 2 3 2 2 2 2 2 2 2 13" xfId="50840"/>
    <cellStyle name="표준 6 2 3 2 2 2 2 2 2 2 14" xfId="54711"/>
    <cellStyle name="표준 6 2 3 2 2 2 2 2 2 2 2" xfId="8018"/>
    <cellStyle name="표준 6 2 3 2 2 2 2 2 2 2 3" xfId="11889"/>
    <cellStyle name="표준 6 2 3 2 2 2 2 2 2 2 4" xfId="15760"/>
    <cellStyle name="표준 6 2 3 2 2 2 2 2 2 2 5" xfId="19631"/>
    <cellStyle name="표준 6 2 3 2 2 2 2 2 2 2 6" xfId="23502"/>
    <cellStyle name="표준 6 2 3 2 2 2 2 2 2 2 7" xfId="27373"/>
    <cellStyle name="표준 6 2 3 2 2 2 2 2 2 2 8" xfId="31244"/>
    <cellStyle name="표준 6 2 3 2 2 2 2 2 2 2 9" xfId="35115"/>
    <cellStyle name="표준 6 2 3 2 2 2 2 2 2 3" xfId="6082"/>
    <cellStyle name="표준 6 2 3 2 2 2 2 2 2 4" xfId="9953"/>
    <cellStyle name="표준 6 2 3 2 2 2 2 2 2 5" xfId="13824"/>
    <cellStyle name="표준 6 2 3 2 2 2 2 2 2 6" xfId="17695"/>
    <cellStyle name="표준 6 2 3 2 2 2 2 2 2 7" xfId="21566"/>
    <cellStyle name="표준 6 2 3 2 2 2 2 2 2 8" xfId="25437"/>
    <cellStyle name="표준 6 2 3 2 2 2 2 2 2 9" xfId="29308"/>
    <cellStyle name="표준 6 2 3 2 2 2 2 2 3" xfId="2891"/>
    <cellStyle name="표준 6 2 3 2 2 2 2 2 3 10" xfId="38018"/>
    <cellStyle name="표준 6 2 3 2 2 2 2 2 3 11" xfId="42130"/>
    <cellStyle name="표준 6 2 3 2 2 2 2 2 3 12" xfId="46001"/>
    <cellStyle name="표준 6 2 3 2 2 2 2 2 3 13" xfId="49872"/>
    <cellStyle name="표준 6 2 3 2 2 2 2 2 3 14" xfId="53743"/>
    <cellStyle name="표준 6 2 3 2 2 2 2 2 3 2" xfId="7050"/>
    <cellStyle name="표준 6 2 3 2 2 2 2 2 3 3" xfId="10921"/>
    <cellStyle name="표준 6 2 3 2 2 2 2 2 3 4" xfId="14792"/>
    <cellStyle name="표준 6 2 3 2 2 2 2 2 3 5" xfId="18663"/>
    <cellStyle name="표준 6 2 3 2 2 2 2 2 3 6" xfId="22534"/>
    <cellStyle name="표준 6 2 3 2 2 2 2 2 3 7" xfId="26405"/>
    <cellStyle name="표준 6 2 3 2 2 2 2 2 3 8" xfId="30276"/>
    <cellStyle name="표준 6 2 3 2 2 2 2 2 3 9" xfId="34147"/>
    <cellStyle name="표준 6 2 3 2 2 2 2 2 4" xfId="5114"/>
    <cellStyle name="표준 6 2 3 2 2 2 2 2 5" xfId="8985"/>
    <cellStyle name="표준 6 2 3 2 2 2 2 2 6" xfId="12856"/>
    <cellStyle name="표준 6 2 3 2 2 2 2 2 7" xfId="16727"/>
    <cellStyle name="표준 6 2 3 2 2 2 2 2 8" xfId="20598"/>
    <cellStyle name="표준 6 2 3 2 2 2 2 2 9" xfId="24469"/>
    <cellStyle name="표준 6 2 3 2 2 2 2 3" xfId="1436"/>
    <cellStyle name="표준 6 2 3 2 2 2 2 3 10" xfId="32695"/>
    <cellStyle name="표준 6 2 3 2 2 2 2 3 11" xfId="36566"/>
    <cellStyle name="표준 6 2 3 2 2 2 2 3 12" xfId="40678"/>
    <cellStyle name="표준 6 2 3 2 2 2 2 3 13" xfId="44549"/>
    <cellStyle name="표준 6 2 3 2 2 2 2 3 14" xfId="48420"/>
    <cellStyle name="표준 6 2 3 2 2 2 2 3 15" xfId="52291"/>
    <cellStyle name="표준 6 2 3 2 2 2 2 3 2" xfId="3375"/>
    <cellStyle name="표준 6 2 3 2 2 2 2 3 2 10" xfId="38502"/>
    <cellStyle name="표준 6 2 3 2 2 2 2 3 2 11" xfId="42614"/>
    <cellStyle name="표준 6 2 3 2 2 2 2 3 2 12" xfId="46485"/>
    <cellStyle name="표준 6 2 3 2 2 2 2 3 2 13" xfId="50356"/>
    <cellStyle name="표준 6 2 3 2 2 2 2 3 2 14" xfId="54227"/>
    <cellStyle name="표준 6 2 3 2 2 2 2 3 2 2" xfId="7534"/>
    <cellStyle name="표준 6 2 3 2 2 2 2 3 2 3" xfId="11405"/>
    <cellStyle name="표준 6 2 3 2 2 2 2 3 2 4" xfId="15276"/>
    <cellStyle name="표준 6 2 3 2 2 2 2 3 2 5" xfId="19147"/>
    <cellStyle name="표준 6 2 3 2 2 2 2 3 2 6" xfId="23018"/>
    <cellStyle name="표준 6 2 3 2 2 2 2 3 2 7" xfId="26889"/>
    <cellStyle name="표준 6 2 3 2 2 2 2 3 2 8" xfId="30760"/>
    <cellStyle name="표준 6 2 3 2 2 2 2 3 2 9" xfId="34631"/>
    <cellStyle name="표준 6 2 3 2 2 2 2 3 3" xfId="5598"/>
    <cellStyle name="표준 6 2 3 2 2 2 2 3 4" xfId="9469"/>
    <cellStyle name="표준 6 2 3 2 2 2 2 3 5" xfId="13340"/>
    <cellStyle name="표준 6 2 3 2 2 2 2 3 6" xfId="17211"/>
    <cellStyle name="표준 6 2 3 2 2 2 2 3 7" xfId="21082"/>
    <cellStyle name="표준 6 2 3 2 2 2 2 3 8" xfId="24953"/>
    <cellStyle name="표준 6 2 3 2 2 2 2 3 9" xfId="28824"/>
    <cellStyle name="표준 6 2 3 2 2 2 2 4" xfId="2407"/>
    <cellStyle name="표준 6 2 3 2 2 2 2 4 10" xfId="37534"/>
    <cellStyle name="표준 6 2 3 2 2 2 2 4 11" xfId="41646"/>
    <cellStyle name="표준 6 2 3 2 2 2 2 4 12" xfId="45517"/>
    <cellStyle name="표준 6 2 3 2 2 2 2 4 13" xfId="49388"/>
    <cellStyle name="표준 6 2 3 2 2 2 2 4 14" xfId="53259"/>
    <cellStyle name="표준 6 2 3 2 2 2 2 4 2" xfId="6566"/>
    <cellStyle name="표준 6 2 3 2 2 2 2 4 3" xfId="10437"/>
    <cellStyle name="표준 6 2 3 2 2 2 2 4 4" xfId="14308"/>
    <cellStyle name="표준 6 2 3 2 2 2 2 4 5" xfId="18179"/>
    <cellStyle name="표준 6 2 3 2 2 2 2 4 6" xfId="22050"/>
    <cellStyle name="표준 6 2 3 2 2 2 2 4 7" xfId="25921"/>
    <cellStyle name="표준 6 2 3 2 2 2 2 4 8" xfId="29792"/>
    <cellStyle name="표준 6 2 3 2 2 2 2 4 9" xfId="33663"/>
    <cellStyle name="표준 6 2 3 2 2 2 2 5" xfId="4630"/>
    <cellStyle name="표준 6 2 3 2 2 2 2 6" xfId="8501"/>
    <cellStyle name="표준 6 2 3 2 2 2 2 7" xfId="12372"/>
    <cellStyle name="표준 6 2 3 2 2 2 2 8" xfId="16243"/>
    <cellStyle name="표준 6 2 3 2 2 2 2 9" xfId="20114"/>
    <cellStyle name="표준 6 2 3 2 2 2 3" xfId="704"/>
    <cellStyle name="표준 6 2 3 2 2 2 3 10" xfId="28098"/>
    <cellStyle name="표준 6 2 3 2 2 2 3 11" xfId="31969"/>
    <cellStyle name="표준 6 2 3 2 2 2 3 12" xfId="35840"/>
    <cellStyle name="표준 6 2 3 2 2 2 3 13" xfId="39952"/>
    <cellStyle name="표준 6 2 3 2 2 2 3 14" xfId="43823"/>
    <cellStyle name="표준 6 2 3 2 2 2 3 15" xfId="47694"/>
    <cellStyle name="표준 6 2 3 2 2 2 3 16" xfId="51565"/>
    <cellStyle name="표준 6 2 3 2 2 2 3 2" xfId="1678"/>
    <cellStyle name="표준 6 2 3 2 2 2 3 2 10" xfId="32937"/>
    <cellStyle name="표준 6 2 3 2 2 2 3 2 11" xfId="36808"/>
    <cellStyle name="표준 6 2 3 2 2 2 3 2 12" xfId="40920"/>
    <cellStyle name="표준 6 2 3 2 2 2 3 2 13" xfId="44791"/>
    <cellStyle name="표준 6 2 3 2 2 2 3 2 14" xfId="48662"/>
    <cellStyle name="표준 6 2 3 2 2 2 3 2 15" xfId="52533"/>
    <cellStyle name="표준 6 2 3 2 2 2 3 2 2" xfId="3617"/>
    <cellStyle name="표준 6 2 3 2 2 2 3 2 2 10" xfId="38744"/>
    <cellStyle name="표준 6 2 3 2 2 2 3 2 2 11" xfId="42856"/>
    <cellStyle name="표준 6 2 3 2 2 2 3 2 2 12" xfId="46727"/>
    <cellStyle name="표준 6 2 3 2 2 2 3 2 2 13" xfId="50598"/>
    <cellStyle name="표준 6 2 3 2 2 2 3 2 2 14" xfId="54469"/>
    <cellStyle name="표준 6 2 3 2 2 2 3 2 2 2" xfId="7776"/>
    <cellStyle name="표준 6 2 3 2 2 2 3 2 2 3" xfId="11647"/>
    <cellStyle name="표준 6 2 3 2 2 2 3 2 2 4" xfId="15518"/>
    <cellStyle name="표준 6 2 3 2 2 2 3 2 2 5" xfId="19389"/>
    <cellStyle name="표준 6 2 3 2 2 2 3 2 2 6" xfId="23260"/>
    <cellStyle name="표준 6 2 3 2 2 2 3 2 2 7" xfId="27131"/>
    <cellStyle name="표준 6 2 3 2 2 2 3 2 2 8" xfId="31002"/>
    <cellStyle name="표준 6 2 3 2 2 2 3 2 2 9" xfId="34873"/>
    <cellStyle name="표준 6 2 3 2 2 2 3 2 3" xfId="5840"/>
    <cellStyle name="표준 6 2 3 2 2 2 3 2 4" xfId="9711"/>
    <cellStyle name="표준 6 2 3 2 2 2 3 2 5" xfId="13582"/>
    <cellStyle name="표준 6 2 3 2 2 2 3 2 6" xfId="17453"/>
    <cellStyle name="표준 6 2 3 2 2 2 3 2 7" xfId="21324"/>
    <cellStyle name="표준 6 2 3 2 2 2 3 2 8" xfId="25195"/>
    <cellStyle name="표준 6 2 3 2 2 2 3 2 9" xfId="29066"/>
    <cellStyle name="표준 6 2 3 2 2 2 3 3" xfId="2649"/>
    <cellStyle name="표준 6 2 3 2 2 2 3 3 10" xfId="37776"/>
    <cellStyle name="표준 6 2 3 2 2 2 3 3 11" xfId="41888"/>
    <cellStyle name="표준 6 2 3 2 2 2 3 3 12" xfId="45759"/>
    <cellStyle name="표준 6 2 3 2 2 2 3 3 13" xfId="49630"/>
    <cellStyle name="표준 6 2 3 2 2 2 3 3 14" xfId="53501"/>
    <cellStyle name="표준 6 2 3 2 2 2 3 3 2" xfId="6808"/>
    <cellStyle name="표준 6 2 3 2 2 2 3 3 3" xfId="10679"/>
    <cellStyle name="표준 6 2 3 2 2 2 3 3 4" xfId="14550"/>
    <cellStyle name="표준 6 2 3 2 2 2 3 3 5" xfId="18421"/>
    <cellStyle name="표준 6 2 3 2 2 2 3 3 6" xfId="22292"/>
    <cellStyle name="표준 6 2 3 2 2 2 3 3 7" xfId="26163"/>
    <cellStyle name="표준 6 2 3 2 2 2 3 3 8" xfId="30034"/>
    <cellStyle name="표준 6 2 3 2 2 2 3 3 9" xfId="33905"/>
    <cellStyle name="표준 6 2 3 2 2 2 3 4" xfId="4872"/>
    <cellStyle name="표준 6 2 3 2 2 2 3 5" xfId="8743"/>
    <cellStyle name="표준 6 2 3 2 2 2 3 6" xfId="12614"/>
    <cellStyle name="표준 6 2 3 2 2 2 3 7" xfId="16485"/>
    <cellStyle name="표준 6 2 3 2 2 2 3 8" xfId="20356"/>
    <cellStyle name="표준 6 2 3 2 2 2 3 9" xfId="24227"/>
    <cellStyle name="표준 6 2 3 2 2 2 4" xfId="1194"/>
    <cellStyle name="표준 6 2 3 2 2 2 4 10" xfId="32453"/>
    <cellStyle name="표준 6 2 3 2 2 2 4 11" xfId="36324"/>
    <cellStyle name="표준 6 2 3 2 2 2 4 12" xfId="40436"/>
    <cellStyle name="표준 6 2 3 2 2 2 4 13" xfId="44307"/>
    <cellStyle name="표준 6 2 3 2 2 2 4 14" xfId="48178"/>
    <cellStyle name="표준 6 2 3 2 2 2 4 15" xfId="52049"/>
    <cellStyle name="표준 6 2 3 2 2 2 4 2" xfId="3133"/>
    <cellStyle name="표준 6 2 3 2 2 2 4 2 10" xfId="38260"/>
    <cellStyle name="표준 6 2 3 2 2 2 4 2 11" xfId="42372"/>
    <cellStyle name="표준 6 2 3 2 2 2 4 2 12" xfId="46243"/>
    <cellStyle name="표준 6 2 3 2 2 2 4 2 13" xfId="50114"/>
    <cellStyle name="표준 6 2 3 2 2 2 4 2 14" xfId="53985"/>
    <cellStyle name="표준 6 2 3 2 2 2 4 2 2" xfId="7292"/>
    <cellStyle name="표준 6 2 3 2 2 2 4 2 3" xfId="11163"/>
    <cellStyle name="표준 6 2 3 2 2 2 4 2 4" xfId="15034"/>
    <cellStyle name="표준 6 2 3 2 2 2 4 2 5" xfId="18905"/>
    <cellStyle name="표준 6 2 3 2 2 2 4 2 6" xfId="22776"/>
    <cellStyle name="표준 6 2 3 2 2 2 4 2 7" xfId="26647"/>
    <cellStyle name="표준 6 2 3 2 2 2 4 2 8" xfId="30518"/>
    <cellStyle name="표준 6 2 3 2 2 2 4 2 9" xfId="34389"/>
    <cellStyle name="표준 6 2 3 2 2 2 4 3" xfId="5356"/>
    <cellStyle name="표준 6 2 3 2 2 2 4 4" xfId="9227"/>
    <cellStyle name="표준 6 2 3 2 2 2 4 5" xfId="13098"/>
    <cellStyle name="표준 6 2 3 2 2 2 4 6" xfId="16969"/>
    <cellStyle name="표준 6 2 3 2 2 2 4 7" xfId="20840"/>
    <cellStyle name="표준 6 2 3 2 2 2 4 8" xfId="24711"/>
    <cellStyle name="표준 6 2 3 2 2 2 4 9" xfId="28582"/>
    <cellStyle name="표준 6 2 3 2 2 2 5" xfId="2165"/>
    <cellStyle name="표준 6 2 3 2 2 2 5 10" xfId="37292"/>
    <cellStyle name="표준 6 2 3 2 2 2 5 11" xfId="41404"/>
    <cellStyle name="표준 6 2 3 2 2 2 5 12" xfId="45275"/>
    <cellStyle name="표준 6 2 3 2 2 2 5 13" xfId="49146"/>
    <cellStyle name="표준 6 2 3 2 2 2 5 14" xfId="53017"/>
    <cellStyle name="표준 6 2 3 2 2 2 5 2" xfId="6324"/>
    <cellStyle name="표준 6 2 3 2 2 2 5 3" xfId="10195"/>
    <cellStyle name="표준 6 2 3 2 2 2 5 4" xfId="14066"/>
    <cellStyle name="표준 6 2 3 2 2 2 5 5" xfId="17937"/>
    <cellStyle name="표준 6 2 3 2 2 2 5 6" xfId="21808"/>
    <cellStyle name="표준 6 2 3 2 2 2 5 7" xfId="25679"/>
    <cellStyle name="표준 6 2 3 2 2 2 5 8" xfId="29550"/>
    <cellStyle name="표준 6 2 3 2 2 2 5 9" xfId="33421"/>
    <cellStyle name="표준 6 2 3 2 2 2 6" xfId="4388"/>
    <cellStyle name="표준 6 2 3 2 2 2 7" xfId="8259"/>
    <cellStyle name="표준 6 2 3 2 2 2 8" xfId="12130"/>
    <cellStyle name="표준 6 2 3 2 2 2 9" xfId="16001"/>
    <cellStyle name="표준 6 2 3 2 2 20" xfId="50984"/>
    <cellStyle name="표준 6 2 3 2 2 3" xfId="362"/>
    <cellStyle name="표준 6 2 3 2 2 3 10" xfId="23888"/>
    <cellStyle name="표준 6 2 3 2 2 3 11" xfId="27759"/>
    <cellStyle name="표준 6 2 3 2 2 3 12" xfId="31630"/>
    <cellStyle name="표준 6 2 3 2 2 3 13" xfId="35501"/>
    <cellStyle name="표준 6 2 3 2 2 3 14" xfId="39613"/>
    <cellStyle name="표준 6 2 3 2 2 3 15" xfId="43484"/>
    <cellStyle name="표준 6 2 3 2 2 3 16" xfId="47355"/>
    <cellStyle name="표준 6 2 3 2 2 3 17" xfId="51226"/>
    <cellStyle name="표준 6 2 3 2 2 3 2" xfId="849"/>
    <cellStyle name="표준 6 2 3 2 2 3 2 10" xfId="28243"/>
    <cellStyle name="표준 6 2 3 2 2 3 2 11" xfId="32114"/>
    <cellStyle name="표준 6 2 3 2 2 3 2 12" xfId="35985"/>
    <cellStyle name="표준 6 2 3 2 2 3 2 13" xfId="40097"/>
    <cellStyle name="표준 6 2 3 2 2 3 2 14" xfId="43968"/>
    <cellStyle name="표준 6 2 3 2 2 3 2 15" xfId="47839"/>
    <cellStyle name="표준 6 2 3 2 2 3 2 16" xfId="51710"/>
    <cellStyle name="표준 6 2 3 2 2 3 2 2" xfId="1823"/>
    <cellStyle name="표준 6 2 3 2 2 3 2 2 10" xfId="33082"/>
    <cellStyle name="표준 6 2 3 2 2 3 2 2 11" xfId="36953"/>
    <cellStyle name="표준 6 2 3 2 2 3 2 2 12" xfId="41065"/>
    <cellStyle name="표준 6 2 3 2 2 3 2 2 13" xfId="44936"/>
    <cellStyle name="표준 6 2 3 2 2 3 2 2 14" xfId="48807"/>
    <cellStyle name="표준 6 2 3 2 2 3 2 2 15" xfId="52678"/>
    <cellStyle name="표준 6 2 3 2 2 3 2 2 2" xfId="3762"/>
    <cellStyle name="표준 6 2 3 2 2 3 2 2 2 10" xfId="38889"/>
    <cellStyle name="표준 6 2 3 2 2 3 2 2 2 11" xfId="43001"/>
    <cellStyle name="표준 6 2 3 2 2 3 2 2 2 12" xfId="46872"/>
    <cellStyle name="표준 6 2 3 2 2 3 2 2 2 13" xfId="50743"/>
    <cellStyle name="표준 6 2 3 2 2 3 2 2 2 14" xfId="54614"/>
    <cellStyle name="표준 6 2 3 2 2 3 2 2 2 2" xfId="7921"/>
    <cellStyle name="표준 6 2 3 2 2 3 2 2 2 3" xfId="11792"/>
    <cellStyle name="표준 6 2 3 2 2 3 2 2 2 4" xfId="15663"/>
    <cellStyle name="표준 6 2 3 2 2 3 2 2 2 5" xfId="19534"/>
    <cellStyle name="표준 6 2 3 2 2 3 2 2 2 6" xfId="23405"/>
    <cellStyle name="표준 6 2 3 2 2 3 2 2 2 7" xfId="27276"/>
    <cellStyle name="표준 6 2 3 2 2 3 2 2 2 8" xfId="31147"/>
    <cellStyle name="표준 6 2 3 2 2 3 2 2 2 9" xfId="35018"/>
    <cellStyle name="표준 6 2 3 2 2 3 2 2 3" xfId="5985"/>
    <cellStyle name="표준 6 2 3 2 2 3 2 2 4" xfId="9856"/>
    <cellStyle name="표준 6 2 3 2 2 3 2 2 5" xfId="13727"/>
    <cellStyle name="표준 6 2 3 2 2 3 2 2 6" xfId="17598"/>
    <cellStyle name="표준 6 2 3 2 2 3 2 2 7" xfId="21469"/>
    <cellStyle name="표준 6 2 3 2 2 3 2 2 8" xfId="25340"/>
    <cellStyle name="표준 6 2 3 2 2 3 2 2 9" xfId="29211"/>
    <cellStyle name="표준 6 2 3 2 2 3 2 3" xfId="2794"/>
    <cellStyle name="표준 6 2 3 2 2 3 2 3 10" xfId="37921"/>
    <cellStyle name="표준 6 2 3 2 2 3 2 3 11" xfId="42033"/>
    <cellStyle name="표준 6 2 3 2 2 3 2 3 12" xfId="45904"/>
    <cellStyle name="표준 6 2 3 2 2 3 2 3 13" xfId="49775"/>
    <cellStyle name="표준 6 2 3 2 2 3 2 3 14" xfId="53646"/>
    <cellStyle name="표준 6 2 3 2 2 3 2 3 2" xfId="6953"/>
    <cellStyle name="표준 6 2 3 2 2 3 2 3 3" xfId="10824"/>
    <cellStyle name="표준 6 2 3 2 2 3 2 3 4" xfId="14695"/>
    <cellStyle name="표준 6 2 3 2 2 3 2 3 5" xfId="18566"/>
    <cellStyle name="표준 6 2 3 2 2 3 2 3 6" xfId="22437"/>
    <cellStyle name="표준 6 2 3 2 2 3 2 3 7" xfId="26308"/>
    <cellStyle name="표준 6 2 3 2 2 3 2 3 8" xfId="30179"/>
    <cellStyle name="표준 6 2 3 2 2 3 2 3 9" xfId="34050"/>
    <cellStyle name="표준 6 2 3 2 2 3 2 4" xfId="5017"/>
    <cellStyle name="표준 6 2 3 2 2 3 2 5" xfId="8888"/>
    <cellStyle name="표준 6 2 3 2 2 3 2 6" xfId="12759"/>
    <cellStyle name="표준 6 2 3 2 2 3 2 7" xfId="16630"/>
    <cellStyle name="표준 6 2 3 2 2 3 2 8" xfId="20501"/>
    <cellStyle name="표준 6 2 3 2 2 3 2 9" xfId="24372"/>
    <cellStyle name="표준 6 2 3 2 2 3 3" xfId="1339"/>
    <cellStyle name="표준 6 2 3 2 2 3 3 10" xfId="32598"/>
    <cellStyle name="표준 6 2 3 2 2 3 3 11" xfId="36469"/>
    <cellStyle name="표준 6 2 3 2 2 3 3 12" xfId="40581"/>
    <cellStyle name="표준 6 2 3 2 2 3 3 13" xfId="44452"/>
    <cellStyle name="표준 6 2 3 2 2 3 3 14" xfId="48323"/>
    <cellStyle name="표준 6 2 3 2 2 3 3 15" xfId="52194"/>
    <cellStyle name="표준 6 2 3 2 2 3 3 2" xfId="3278"/>
    <cellStyle name="표준 6 2 3 2 2 3 3 2 10" xfId="38405"/>
    <cellStyle name="표준 6 2 3 2 2 3 3 2 11" xfId="42517"/>
    <cellStyle name="표준 6 2 3 2 2 3 3 2 12" xfId="46388"/>
    <cellStyle name="표준 6 2 3 2 2 3 3 2 13" xfId="50259"/>
    <cellStyle name="표준 6 2 3 2 2 3 3 2 14" xfId="54130"/>
    <cellStyle name="표준 6 2 3 2 2 3 3 2 2" xfId="7437"/>
    <cellStyle name="표준 6 2 3 2 2 3 3 2 3" xfId="11308"/>
    <cellStyle name="표준 6 2 3 2 2 3 3 2 4" xfId="15179"/>
    <cellStyle name="표준 6 2 3 2 2 3 3 2 5" xfId="19050"/>
    <cellStyle name="표준 6 2 3 2 2 3 3 2 6" xfId="22921"/>
    <cellStyle name="표준 6 2 3 2 2 3 3 2 7" xfId="26792"/>
    <cellStyle name="표준 6 2 3 2 2 3 3 2 8" xfId="30663"/>
    <cellStyle name="표준 6 2 3 2 2 3 3 2 9" xfId="34534"/>
    <cellStyle name="표준 6 2 3 2 2 3 3 3" xfId="5501"/>
    <cellStyle name="표준 6 2 3 2 2 3 3 4" xfId="9372"/>
    <cellStyle name="표준 6 2 3 2 2 3 3 5" xfId="13243"/>
    <cellStyle name="표준 6 2 3 2 2 3 3 6" xfId="17114"/>
    <cellStyle name="표준 6 2 3 2 2 3 3 7" xfId="20985"/>
    <cellStyle name="표준 6 2 3 2 2 3 3 8" xfId="24856"/>
    <cellStyle name="표준 6 2 3 2 2 3 3 9" xfId="28727"/>
    <cellStyle name="표준 6 2 3 2 2 3 4" xfId="2310"/>
    <cellStyle name="표준 6 2 3 2 2 3 4 10" xfId="37437"/>
    <cellStyle name="표준 6 2 3 2 2 3 4 11" xfId="41549"/>
    <cellStyle name="표준 6 2 3 2 2 3 4 12" xfId="45420"/>
    <cellStyle name="표준 6 2 3 2 2 3 4 13" xfId="49291"/>
    <cellStyle name="표준 6 2 3 2 2 3 4 14" xfId="53162"/>
    <cellStyle name="표준 6 2 3 2 2 3 4 2" xfId="6469"/>
    <cellStyle name="표준 6 2 3 2 2 3 4 3" xfId="10340"/>
    <cellStyle name="표준 6 2 3 2 2 3 4 4" xfId="14211"/>
    <cellStyle name="표준 6 2 3 2 2 3 4 5" xfId="18082"/>
    <cellStyle name="표준 6 2 3 2 2 3 4 6" xfId="21953"/>
    <cellStyle name="표준 6 2 3 2 2 3 4 7" xfId="25824"/>
    <cellStyle name="표준 6 2 3 2 2 3 4 8" xfId="29695"/>
    <cellStyle name="표준 6 2 3 2 2 3 4 9" xfId="33566"/>
    <cellStyle name="표준 6 2 3 2 2 3 5" xfId="4533"/>
    <cellStyle name="표준 6 2 3 2 2 3 6" xfId="8404"/>
    <cellStyle name="표준 6 2 3 2 2 3 7" xfId="12275"/>
    <cellStyle name="표준 6 2 3 2 2 3 8" xfId="16146"/>
    <cellStyle name="표준 6 2 3 2 2 3 9" xfId="20017"/>
    <cellStyle name="표준 6 2 3 2 2 4" xfId="607"/>
    <cellStyle name="표준 6 2 3 2 2 4 10" xfId="28001"/>
    <cellStyle name="표준 6 2 3 2 2 4 11" xfId="31872"/>
    <cellStyle name="표준 6 2 3 2 2 4 12" xfId="35743"/>
    <cellStyle name="표준 6 2 3 2 2 4 13" xfId="39855"/>
    <cellStyle name="표준 6 2 3 2 2 4 14" xfId="43726"/>
    <cellStyle name="표준 6 2 3 2 2 4 15" xfId="47597"/>
    <cellStyle name="표준 6 2 3 2 2 4 16" xfId="51468"/>
    <cellStyle name="표준 6 2 3 2 2 4 2" xfId="1581"/>
    <cellStyle name="표준 6 2 3 2 2 4 2 10" xfId="32840"/>
    <cellStyle name="표준 6 2 3 2 2 4 2 11" xfId="36711"/>
    <cellStyle name="표준 6 2 3 2 2 4 2 12" xfId="40823"/>
    <cellStyle name="표준 6 2 3 2 2 4 2 13" xfId="44694"/>
    <cellStyle name="표준 6 2 3 2 2 4 2 14" xfId="48565"/>
    <cellStyle name="표준 6 2 3 2 2 4 2 15" xfId="52436"/>
    <cellStyle name="표준 6 2 3 2 2 4 2 2" xfId="3520"/>
    <cellStyle name="표준 6 2 3 2 2 4 2 2 10" xfId="38647"/>
    <cellStyle name="표준 6 2 3 2 2 4 2 2 11" xfId="42759"/>
    <cellStyle name="표준 6 2 3 2 2 4 2 2 12" xfId="46630"/>
    <cellStyle name="표준 6 2 3 2 2 4 2 2 13" xfId="50501"/>
    <cellStyle name="표준 6 2 3 2 2 4 2 2 14" xfId="54372"/>
    <cellStyle name="표준 6 2 3 2 2 4 2 2 2" xfId="7679"/>
    <cellStyle name="표준 6 2 3 2 2 4 2 2 3" xfId="11550"/>
    <cellStyle name="표준 6 2 3 2 2 4 2 2 4" xfId="15421"/>
    <cellStyle name="표준 6 2 3 2 2 4 2 2 5" xfId="19292"/>
    <cellStyle name="표준 6 2 3 2 2 4 2 2 6" xfId="23163"/>
    <cellStyle name="표준 6 2 3 2 2 4 2 2 7" xfId="27034"/>
    <cellStyle name="표준 6 2 3 2 2 4 2 2 8" xfId="30905"/>
    <cellStyle name="표준 6 2 3 2 2 4 2 2 9" xfId="34776"/>
    <cellStyle name="표준 6 2 3 2 2 4 2 3" xfId="5743"/>
    <cellStyle name="표준 6 2 3 2 2 4 2 4" xfId="9614"/>
    <cellStyle name="표준 6 2 3 2 2 4 2 5" xfId="13485"/>
    <cellStyle name="표준 6 2 3 2 2 4 2 6" xfId="17356"/>
    <cellStyle name="표준 6 2 3 2 2 4 2 7" xfId="21227"/>
    <cellStyle name="표준 6 2 3 2 2 4 2 8" xfId="25098"/>
    <cellStyle name="표준 6 2 3 2 2 4 2 9" xfId="28969"/>
    <cellStyle name="표준 6 2 3 2 2 4 3" xfId="2552"/>
    <cellStyle name="표준 6 2 3 2 2 4 3 10" xfId="37679"/>
    <cellStyle name="표준 6 2 3 2 2 4 3 11" xfId="41791"/>
    <cellStyle name="표준 6 2 3 2 2 4 3 12" xfId="45662"/>
    <cellStyle name="표준 6 2 3 2 2 4 3 13" xfId="49533"/>
    <cellStyle name="표준 6 2 3 2 2 4 3 14" xfId="53404"/>
    <cellStyle name="표준 6 2 3 2 2 4 3 2" xfId="6711"/>
    <cellStyle name="표준 6 2 3 2 2 4 3 3" xfId="10582"/>
    <cellStyle name="표준 6 2 3 2 2 4 3 4" xfId="14453"/>
    <cellStyle name="표준 6 2 3 2 2 4 3 5" xfId="18324"/>
    <cellStyle name="표준 6 2 3 2 2 4 3 6" xfId="22195"/>
    <cellStyle name="표준 6 2 3 2 2 4 3 7" xfId="26066"/>
    <cellStyle name="표준 6 2 3 2 2 4 3 8" xfId="29937"/>
    <cellStyle name="표준 6 2 3 2 2 4 3 9" xfId="33808"/>
    <cellStyle name="표준 6 2 3 2 2 4 4" xfId="4775"/>
    <cellStyle name="표준 6 2 3 2 2 4 5" xfId="8646"/>
    <cellStyle name="표준 6 2 3 2 2 4 6" xfId="12517"/>
    <cellStyle name="표준 6 2 3 2 2 4 7" xfId="16388"/>
    <cellStyle name="표준 6 2 3 2 2 4 8" xfId="20259"/>
    <cellStyle name="표준 6 2 3 2 2 4 9" xfId="24130"/>
    <cellStyle name="표준 6 2 3 2 2 5" xfId="1097"/>
    <cellStyle name="표준 6 2 3 2 2 5 10" xfId="32356"/>
    <cellStyle name="표준 6 2 3 2 2 5 11" xfId="36227"/>
    <cellStyle name="표준 6 2 3 2 2 5 12" xfId="40339"/>
    <cellStyle name="표준 6 2 3 2 2 5 13" xfId="44210"/>
    <cellStyle name="표준 6 2 3 2 2 5 14" xfId="48081"/>
    <cellStyle name="표준 6 2 3 2 2 5 15" xfId="51952"/>
    <cellStyle name="표준 6 2 3 2 2 5 2" xfId="3036"/>
    <cellStyle name="표준 6 2 3 2 2 5 2 10" xfId="38163"/>
    <cellStyle name="표준 6 2 3 2 2 5 2 11" xfId="42275"/>
    <cellStyle name="표준 6 2 3 2 2 5 2 12" xfId="46146"/>
    <cellStyle name="표준 6 2 3 2 2 5 2 13" xfId="50017"/>
    <cellStyle name="표준 6 2 3 2 2 5 2 14" xfId="53888"/>
    <cellStyle name="표준 6 2 3 2 2 5 2 2" xfId="7195"/>
    <cellStyle name="표준 6 2 3 2 2 5 2 3" xfId="11066"/>
    <cellStyle name="표준 6 2 3 2 2 5 2 4" xfId="14937"/>
    <cellStyle name="표준 6 2 3 2 2 5 2 5" xfId="18808"/>
    <cellStyle name="표준 6 2 3 2 2 5 2 6" xfId="22679"/>
    <cellStyle name="표준 6 2 3 2 2 5 2 7" xfId="26550"/>
    <cellStyle name="표준 6 2 3 2 2 5 2 8" xfId="30421"/>
    <cellStyle name="표준 6 2 3 2 2 5 2 9" xfId="34292"/>
    <cellStyle name="표준 6 2 3 2 2 5 3" xfId="5259"/>
    <cellStyle name="표준 6 2 3 2 2 5 4" xfId="9130"/>
    <cellStyle name="표준 6 2 3 2 2 5 5" xfId="13001"/>
    <cellStyle name="표준 6 2 3 2 2 5 6" xfId="16872"/>
    <cellStyle name="표준 6 2 3 2 2 5 7" xfId="20743"/>
    <cellStyle name="표준 6 2 3 2 2 5 8" xfId="24614"/>
    <cellStyle name="표준 6 2 3 2 2 5 9" xfId="28485"/>
    <cellStyle name="표준 6 2 3 2 2 6" xfId="2068"/>
    <cellStyle name="표준 6 2 3 2 2 6 10" xfId="37195"/>
    <cellStyle name="표준 6 2 3 2 2 6 11" xfId="41307"/>
    <cellStyle name="표준 6 2 3 2 2 6 12" xfId="45178"/>
    <cellStyle name="표준 6 2 3 2 2 6 13" xfId="49049"/>
    <cellStyle name="표준 6 2 3 2 2 6 14" xfId="52920"/>
    <cellStyle name="표준 6 2 3 2 2 6 2" xfId="6227"/>
    <cellStyle name="표준 6 2 3 2 2 6 3" xfId="10098"/>
    <cellStyle name="표준 6 2 3 2 2 6 4" xfId="13969"/>
    <cellStyle name="표준 6 2 3 2 2 6 5" xfId="17840"/>
    <cellStyle name="표준 6 2 3 2 2 6 6" xfId="21711"/>
    <cellStyle name="표준 6 2 3 2 2 6 7" xfId="25582"/>
    <cellStyle name="표준 6 2 3 2 2 6 8" xfId="29453"/>
    <cellStyle name="표준 6 2 3 2 2 6 9" xfId="33324"/>
    <cellStyle name="표준 6 2 3 2 2 7" xfId="4291"/>
    <cellStyle name="표준 6 2 3 2 2 8" xfId="8162"/>
    <cellStyle name="표준 6 2 3 2 2 9" xfId="12033"/>
    <cellStyle name="표준 6 2 3 2 20" xfId="43195"/>
    <cellStyle name="표준 6 2 3 2 21" xfId="47066"/>
    <cellStyle name="표준 6 2 3 2 22" xfId="50937"/>
    <cellStyle name="표준 6 2 3 2 3" xfId="167"/>
    <cellStyle name="표준 6 2 3 2 3 10" xfId="19825"/>
    <cellStyle name="표준 6 2 3 2 3 11" xfId="23696"/>
    <cellStyle name="표준 6 2 3 2 3 12" xfId="27567"/>
    <cellStyle name="표준 6 2 3 2 3 13" xfId="31438"/>
    <cellStyle name="표준 6 2 3 2 3 14" xfId="35309"/>
    <cellStyle name="표준 6 2 3 2 3 15" xfId="39180"/>
    <cellStyle name="표준 6 2 3 2 3 16" xfId="39421"/>
    <cellStyle name="표준 6 2 3 2 3 17" xfId="43292"/>
    <cellStyle name="표준 6 2 3 2 3 18" xfId="47163"/>
    <cellStyle name="표준 6 2 3 2 3 19" xfId="51034"/>
    <cellStyle name="표준 6 2 3 2 3 2" xfId="412"/>
    <cellStyle name="표준 6 2 3 2 3 2 10" xfId="23938"/>
    <cellStyle name="표준 6 2 3 2 3 2 11" xfId="27809"/>
    <cellStyle name="표준 6 2 3 2 3 2 12" xfId="31680"/>
    <cellStyle name="표준 6 2 3 2 3 2 13" xfId="35551"/>
    <cellStyle name="표준 6 2 3 2 3 2 14" xfId="39663"/>
    <cellStyle name="표준 6 2 3 2 3 2 15" xfId="43534"/>
    <cellStyle name="표준 6 2 3 2 3 2 16" xfId="47405"/>
    <cellStyle name="표준 6 2 3 2 3 2 17" xfId="51276"/>
    <cellStyle name="표준 6 2 3 2 3 2 2" xfId="899"/>
    <cellStyle name="표준 6 2 3 2 3 2 2 10" xfId="28293"/>
    <cellStyle name="표준 6 2 3 2 3 2 2 11" xfId="32164"/>
    <cellStyle name="표준 6 2 3 2 3 2 2 12" xfId="36035"/>
    <cellStyle name="표준 6 2 3 2 3 2 2 13" xfId="40147"/>
    <cellStyle name="표준 6 2 3 2 3 2 2 14" xfId="44018"/>
    <cellStyle name="표준 6 2 3 2 3 2 2 15" xfId="47889"/>
    <cellStyle name="표준 6 2 3 2 3 2 2 16" xfId="51760"/>
    <cellStyle name="표준 6 2 3 2 3 2 2 2" xfId="1873"/>
    <cellStyle name="표준 6 2 3 2 3 2 2 2 10" xfId="33132"/>
    <cellStyle name="표준 6 2 3 2 3 2 2 2 11" xfId="37003"/>
    <cellStyle name="표준 6 2 3 2 3 2 2 2 12" xfId="41115"/>
    <cellStyle name="표준 6 2 3 2 3 2 2 2 13" xfId="44986"/>
    <cellStyle name="표준 6 2 3 2 3 2 2 2 14" xfId="48857"/>
    <cellStyle name="표준 6 2 3 2 3 2 2 2 15" xfId="52728"/>
    <cellStyle name="표준 6 2 3 2 3 2 2 2 2" xfId="3812"/>
    <cellStyle name="표준 6 2 3 2 3 2 2 2 2 10" xfId="38939"/>
    <cellStyle name="표준 6 2 3 2 3 2 2 2 2 11" xfId="43051"/>
    <cellStyle name="표준 6 2 3 2 3 2 2 2 2 12" xfId="46922"/>
    <cellStyle name="표준 6 2 3 2 3 2 2 2 2 13" xfId="50793"/>
    <cellStyle name="표준 6 2 3 2 3 2 2 2 2 14" xfId="54664"/>
    <cellStyle name="표준 6 2 3 2 3 2 2 2 2 2" xfId="7971"/>
    <cellStyle name="표준 6 2 3 2 3 2 2 2 2 3" xfId="11842"/>
    <cellStyle name="표준 6 2 3 2 3 2 2 2 2 4" xfId="15713"/>
    <cellStyle name="표준 6 2 3 2 3 2 2 2 2 5" xfId="19584"/>
    <cellStyle name="표준 6 2 3 2 3 2 2 2 2 6" xfId="23455"/>
    <cellStyle name="표준 6 2 3 2 3 2 2 2 2 7" xfId="27326"/>
    <cellStyle name="표준 6 2 3 2 3 2 2 2 2 8" xfId="31197"/>
    <cellStyle name="표준 6 2 3 2 3 2 2 2 2 9" xfId="35068"/>
    <cellStyle name="표준 6 2 3 2 3 2 2 2 3" xfId="6035"/>
    <cellStyle name="표준 6 2 3 2 3 2 2 2 4" xfId="9906"/>
    <cellStyle name="표준 6 2 3 2 3 2 2 2 5" xfId="13777"/>
    <cellStyle name="표준 6 2 3 2 3 2 2 2 6" xfId="17648"/>
    <cellStyle name="표준 6 2 3 2 3 2 2 2 7" xfId="21519"/>
    <cellStyle name="표준 6 2 3 2 3 2 2 2 8" xfId="25390"/>
    <cellStyle name="표준 6 2 3 2 3 2 2 2 9" xfId="29261"/>
    <cellStyle name="표준 6 2 3 2 3 2 2 3" xfId="2844"/>
    <cellStyle name="표준 6 2 3 2 3 2 2 3 10" xfId="37971"/>
    <cellStyle name="표준 6 2 3 2 3 2 2 3 11" xfId="42083"/>
    <cellStyle name="표준 6 2 3 2 3 2 2 3 12" xfId="45954"/>
    <cellStyle name="표준 6 2 3 2 3 2 2 3 13" xfId="49825"/>
    <cellStyle name="표준 6 2 3 2 3 2 2 3 14" xfId="53696"/>
    <cellStyle name="표준 6 2 3 2 3 2 2 3 2" xfId="7003"/>
    <cellStyle name="표준 6 2 3 2 3 2 2 3 3" xfId="10874"/>
    <cellStyle name="표준 6 2 3 2 3 2 2 3 4" xfId="14745"/>
    <cellStyle name="표준 6 2 3 2 3 2 2 3 5" xfId="18616"/>
    <cellStyle name="표준 6 2 3 2 3 2 2 3 6" xfId="22487"/>
    <cellStyle name="표준 6 2 3 2 3 2 2 3 7" xfId="26358"/>
    <cellStyle name="표준 6 2 3 2 3 2 2 3 8" xfId="30229"/>
    <cellStyle name="표준 6 2 3 2 3 2 2 3 9" xfId="34100"/>
    <cellStyle name="표준 6 2 3 2 3 2 2 4" xfId="5067"/>
    <cellStyle name="표준 6 2 3 2 3 2 2 5" xfId="8938"/>
    <cellStyle name="표준 6 2 3 2 3 2 2 6" xfId="12809"/>
    <cellStyle name="표준 6 2 3 2 3 2 2 7" xfId="16680"/>
    <cellStyle name="표준 6 2 3 2 3 2 2 8" xfId="20551"/>
    <cellStyle name="표준 6 2 3 2 3 2 2 9" xfId="24422"/>
    <cellStyle name="표준 6 2 3 2 3 2 3" xfId="1389"/>
    <cellStyle name="표준 6 2 3 2 3 2 3 10" xfId="32648"/>
    <cellStyle name="표준 6 2 3 2 3 2 3 11" xfId="36519"/>
    <cellStyle name="표준 6 2 3 2 3 2 3 12" xfId="40631"/>
    <cellStyle name="표준 6 2 3 2 3 2 3 13" xfId="44502"/>
    <cellStyle name="표준 6 2 3 2 3 2 3 14" xfId="48373"/>
    <cellStyle name="표준 6 2 3 2 3 2 3 15" xfId="52244"/>
    <cellStyle name="표준 6 2 3 2 3 2 3 2" xfId="3328"/>
    <cellStyle name="표준 6 2 3 2 3 2 3 2 10" xfId="38455"/>
    <cellStyle name="표준 6 2 3 2 3 2 3 2 11" xfId="42567"/>
    <cellStyle name="표준 6 2 3 2 3 2 3 2 12" xfId="46438"/>
    <cellStyle name="표준 6 2 3 2 3 2 3 2 13" xfId="50309"/>
    <cellStyle name="표준 6 2 3 2 3 2 3 2 14" xfId="54180"/>
    <cellStyle name="표준 6 2 3 2 3 2 3 2 2" xfId="7487"/>
    <cellStyle name="표준 6 2 3 2 3 2 3 2 3" xfId="11358"/>
    <cellStyle name="표준 6 2 3 2 3 2 3 2 4" xfId="15229"/>
    <cellStyle name="표준 6 2 3 2 3 2 3 2 5" xfId="19100"/>
    <cellStyle name="표준 6 2 3 2 3 2 3 2 6" xfId="22971"/>
    <cellStyle name="표준 6 2 3 2 3 2 3 2 7" xfId="26842"/>
    <cellStyle name="표준 6 2 3 2 3 2 3 2 8" xfId="30713"/>
    <cellStyle name="표준 6 2 3 2 3 2 3 2 9" xfId="34584"/>
    <cellStyle name="표준 6 2 3 2 3 2 3 3" xfId="5551"/>
    <cellStyle name="표준 6 2 3 2 3 2 3 4" xfId="9422"/>
    <cellStyle name="표준 6 2 3 2 3 2 3 5" xfId="13293"/>
    <cellStyle name="표준 6 2 3 2 3 2 3 6" xfId="17164"/>
    <cellStyle name="표준 6 2 3 2 3 2 3 7" xfId="21035"/>
    <cellStyle name="표준 6 2 3 2 3 2 3 8" xfId="24906"/>
    <cellStyle name="표준 6 2 3 2 3 2 3 9" xfId="28777"/>
    <cellStyle name="표준 6 2 3 2 3 2 4" xfId="2360"/>
    <cellStyle name="표준 6 2 3 2 3 2 4 10" xfId="37487"/>
    <cellStyle name="표준 6 2 3 2 3 2 4 11" xfId="41599"/>
    <cellStyle name="표준 6 2 3 2 3 2 4 12" xfId="45470"/>
    <cellStyle name="표준 6 2 3 2 3 2 4 13" xfId="49341"/>
    <cellStyle name="표준 6 2 3 2 3 2 4 14" xfId="53212"/>
    <cellStyle name="표준 6 2 3 2 3 2 4 2" xfId="6519"/>
    <cellStyle name="표준 6 2 3 2 3 2 4 3" xfId="10390"/>
    <cellStyle name="표준 6 2 3 2 3 2 4 4" xfId="14261"/>
    <cellStyle name="표준 6 2 3 2 3 2 4 5" xfId="18132"/>
    <cellStyle name="표준 6 2 3 2 3 2 4 6" xfId="22003"/>
    <cellStyle name="표준 6 2 3 2 3 2 4 7" xfId="25874"/>
    <cellStyle name="표준 6 2 3 2 3 2 4 8" xfId="29745"/>
    <cellStyle name="표준 6 2 3 2 3 2 4 9" xfId="33616"/>
    <cellStyle name="표준 6 2 3 2 3 2 5" xfId="4583"/>
    <cellStyle name="표준 6 2 3 2 3 2 6" xfId="8454"/>
    <cellStyle name="표준 6 2 3 2 3 2 7" xfId="12325"/>
    <cellStyle name="표준 6 2 3 2 3 2 8" xfId="16196"/>
    <cellStyle name="표준 6 2 3 2 3 2 9" xfId="20067"/>
    <cellStyle name="표준 6 2 3 2 3 3" xfId="657"/>
    <cellStyle name="표준 6 2 3 2 3 3 10" xfId="28051"/>
    <cellStyle name="표준 6 2 3 2 3 3 11" xfId="31922"/>
    <cellStyle name="표준 6 2 3 2 3 3 12" xfId="35793"/>
    <cellStyle name="표준 6 2 3 2 3 3 13" xfId="39905"/>
    <cellStyle name="표준 6 2 3 2 3 3 14" xfId="43776"/>
    <cellStyle name="표준 6 2 3 2 3 3 15" xfId="47647"/>
    <cellStyle name="표준 6 2 3 2 3 3 16" xfId="51518"/>
    <cellStyle name="표준 6 2 3 2 3 3 2" xfId="1631"/>
    <cellStyle name="표준 6 2 3 2 3 3 2 10" xfId="32890"/>
    <cellStyle name="표준 6 2 3 2 3 3 2 11" xfId="36761"/>
    <cellStyle name="표준 6 2 3 2 3 3 2 12" xfId="40873"/>
    <cellStyle name="표준 6 2 3 2 3 3 2 13" xfId="44744"/>
    <cellStyle name="표준 6 2 3 2 3 3 2 14" xfId="48615"/>
    <cellStyle name="표준 6 2 3 2 3 3 2 15" xfId="52486"/>
    <cellStyle name="표준 6 2 3 2 3 3 2 2" xfId="3570"/>
    <cellStyle name="표준 6 2 3 2 3 3 2 2 10" xfId="38697"/>
    <cellStyle name="표준 6 2 3 2 3 3 2 2 11" xfId="42809"/>
    <cellStyle name="표준 6 2 3 2 3 3 2 2 12" xfId="46680"/>
    <cellStyle name="표준 6 2 3 2 3 3 2 2 13" xfId="50551"/>
    <cellStyle name="표준 6 2 3 2 3 3 2 2 14" xfId="54422"/>
    <cellStyle name="표준 6 2 3 2 3 3 2 2 2" xfId="7729"/>
    <cellStyle name="표준 6 2 3 2 3 3 2 2 3" xfId="11600"/>
    <cellStyle name="표준 6 2 3 2 3 3 2 2 4" xfId="15471"/>
    <cellStyle name="표준 6 2 3 2 3 3 2 2 5" xfId="19342"/>
    <cellStyle name="표준 6 2 3 2 3 3 2 2 6" xfId="23213"/>
    <cellStyle name="표준 6 2 3 2 3 3 2 2 7" xfId="27084"/>
    <cellStyle name="표준 6 2 3 2 3 3 2 2 8" xfId="30955"/>
    <cellStyle name="표준 6 2 3 2 3 3 2 2 9" xfId="34826"/>
    <cellStyle name="표준 6 2 3 2 3 3 2 3" xfId="5793"/>
    <cellStyle name="표준 6 2 3 2 3 3 2 4" xfId="9664"/>
    <cellStyle name="표준 6 2 3 2 3 3 2 5" xfId="13535"/>
    <cellStyle name="표준 6 2 3 2 3 3 2 6" xfId="17406"/>
    <cellStyle name="표준 6 2 3 2 3 3 2 7" xfId="21277"/>
    <cellStyle name="표준 6 2 3 2 3 3 2 8" xfId="25148"/>
    <cellStyle name="표준 6 2 3 2 3 3 2 9" xfId="29019"/>
    <cellStyle name="표준 6 2 3 2 3 3 3" xfId="2602"/>
    <cellStyle name="표준 6 2 3 2 3 3 3 10" xfId="37729"/>
    <cellStyle name="표준 6 2 3 2 3 3 3 11" xfId="41841"/>
    <cellStyle name="표준 6 2 3 2 3 3 3 12" xfId="45712"/>
    <cellStyle name="표준 6 2 3 2 3 3 3 13" xfId="49583"/>
    <cellStyle name="표준 6 2 3 2 3 3 3 14" xfId="53454"/>
    <cellStyle name="표준 6 2 3 2 3 3 3 2" xfId="6761"/>
    <cellStyle name="표준 6 2 3 2 3 3 3 3" xfId="10632"/>
    <cellStyle name="표준 6 2 3 2 3 3 3 4" xfId="14503"/>
    <cellStyle name="표준 6 2 3 2 3 3 3 5" xfId="18374"/>
    <cellStyle name="표준 6 2 3 2 3 3 3 6" xfId="22245"/>
    <cellStyle name="표준 6 2 3 2 3 3 3 7" xfId="26116"/>
    <cellStyle name="표준 6 2 3 2 3 3 3 8" xfId="29987"/>
    <cellStyle name="표준 6 2 3 2 3 3 3 9" xfId="33858"/>
    <cellStyle name="표준 6 2 3 2 3 3 4" xfId="4825"/>
    <cellStyle name="표준 6 2 3 2 3 3 5" xfId="8696"/>
    <cellStyle name="표준 6 2 3 2 3 3 6" xfId="12567"/>
    <cellStyle name="표준 6 2 3 2 3 3 7" xfId="16438"/>
    <cellStyle name="표준 6 2 3 2 3 3 8" xfId="20309"/>
    <cellStyle name="표준 6 2 3 2 3 3 9" xfId="24180"/>
    <cellStyle name="표준 6 2 3 2 3 4" xfId="1147"/>
    <cellStyle name="표준 6 2 3 2 3 4 10" xfId="32406"/>
    <cellStyle name="표준 6 2 3 2 3 4 11" xfId="36277"/>
    <cellStyle name="표준 6 2 3 2 3 4 12" xfId="40389"/>
    <cellStyle name="표준 6 2 3 2 3 4 13" xfId="44260"/>
    <cellStyle name="표준 6 2 3 2 3 4 14" xfId="48131"/>
    <cellStyle name="표준 6 2 3 2 3 4 15" xfId="52002"/>
    <cellStyle name="표준 6 2 3 2 3 4 2" xfId="3086"/>
    <cellStyle name="표준 6 2 3 2 3 4 2 10" xfId="38213"/>
    <cellStyle name="표준 6 2 3 2 3 4 2 11" xfId="42325"/>
    <cellStyle name="표준 6 2 3 2 3 4 2 12" xfId="46196"/>
    <cellStyle name="표준 6 2 3 2 3 4 2 13" xfId="50067"/>
    <cellStyle name="표준 6 2 3 2 3 4 2 14" xfId="53938"/>
    <cellStyle name="표준 6 2 3 2 3 4 2 2" xfId="7245"/>
    <cellStyle name="표준 6 2 3 2 3 4 2 3" xfId="11116"/>
    <cellStyle name="표준 6 2 3 2 3 4 2 4" xfId="14987"/>
    <cellStyle name="표준 6 2 3 2 3 4 2 5" xfId="18858"/>
    <cellStyle name="표준 6 2 3 2 3 4 2 6" xfId="22729"/>
    <cellStyle name="표준 6 2 3 2 3 4 2 7" xfId="26600"/>
    <cellStyle name="표준 6 2 3 2 3 4 2 8" xfId="30471"/>
    <cellStyle name="표준 6 2 3 2 3 4 2 9" xfId="34342"/>
    <cellStyle name="표준 6 2 3 2 3 4 3" xfId="5309"/>
    <cellStyle name="표준 6 2 3 2 3 4 4" xfId="9180"/>
    <cellStyle name="표준 6 2 3 2 3 4 5" xfId="13051"/>
    <cellStyle name="표준 6 2 3 2 3 4 6" xfId="16922"/>
    <cellStyle name="표준 6 2 3 2 3 4 7" xfId="20793"/>
    <cellStyle name="표준 6 2 3 2 3 4 8" xfId="24664"/>
    <cellStyle name="표준 6 2 3 2 3 4 9" xfId="28535"/>
    <cellStyle name="표준 6 2 3 2 3 5" xfId="2118"/>
    <cellStyle name="표준 6 2 3 2 3 5 10" xfId="37245"/>
    <cellStyle name="표준 6 2 3 2 3 5 11" xfId="41357"/>
    <cellStyle name="표준 6 2 3 2 3 5 12" xfId="45228"/>
    <cellStyle name="표준 6 2 3 2 3 5 13" xfId="49099"/>
    <cellStyle name="표준 6 2 3 2 3 5 14" xfId="52970"/>
    <cellStyle name="표준 6 2 3 2 3 5 2" xfId="6277"/>
    <cellStyle name="표준 6 2 3 2 3 5 3" xfId="10148"/>
    <cellStyle name="표준 6 2 3 2 3 5 4" xfId="14019"/>
    <cellStyle name="표준 6 2 3 2 3 5 5" xfId="17890"/>
    <cellStyle name="표준 6 2 3 2 3 5 6" xfId="21761"/>
    <cellStyle name="표준 6 2 3 2 3 5 7" xfId="25632"/>
    <cellStyle name="표준 6 2 3 2 3 5 8" xfId="29503"/>
    <cellStyle name="표준 6 2 3 2 3 5 9" xfId="33374"/>
    <cellStyle name="표준 6 2 3 2 3 6" xfId="4341"/>
    <cellStyle name="표준 6 2 3 2 3 7" xfId="8212"/>
    <cellStyle name="표준 6 2 3 2 3 8" xfId="12083"/>
    <cellStyle name="표준 6 2 3 2 3 9" xfId="15954"/>
    <cellStyle name="표준 6 2 3 2 4" xfId="265"/>
    <cellStyle name="표준 6 2 3 2 4 10" xfId="19923"/>
    <cellStyle name="표준 6 2 3 2 4 11" xfId="23794"/>
    <cellStyle name="표준 6 2 3 2 4 12" xfId="27665"/>
    <cellStyle name="표준 6 2 3 2 4 13" xfId="31536"/>
    <cellStyle name="표준 6 2 3 2 4 14" xfId="35407"/>
    <cellStyle name="표준 6 2 3 2 4 15" xfId="39278"/>
    <cellStyle name="표준 6 2 3 2 4 16" xfId="39519"/>
    <cellStyle name="표준 6 2 3 2 4 17" xfId="43390"/>
    <cellStyle name="표준 6 2 3 2 4 18" xfId="47261"/>
    <cellStyle name="표준 6 2 3 2 4 19" xfId="51132"/>
    <cellStyle name="표준 6 2 3 2 4 2" xfId="510"/>
    <cellStyle name="표준 6 2 3 2 4 2 10" xfId="24036"/>
    <cellStyle name="표준 6 2 3 2 4 2 11" xfId="27907"/>
    <cellStyle name="표준 6 2 3 2 4 2 12" xfId="31778"/>
    <cellStyle name="표준 6 2 3 2 4 2 13" xfId="35649"/>
    <cellStyle name="표준 6 2 3 2 4 2 14" xfId="39761"/>
    <cellStyle name="표준 6 2 3 2 4 2 15" xfId="43632"/>
    <cellStyle name="표준 6 2 3 2 4 2 16" xfId="47503"/>
    <cellStyle name="표준 6 2 3 2 4 2 17" xfId="51374"/>
    <cellStyle name="표준 6 2 3 2 4 2 2" xfId="997"/>
    <cellStyle name="표준 6 2 3 2 4 2 2 10" xfId="28391"/>
    <cellStyle name="표준 6 2 3 2 4 2 2 11" xfId="32262"/>
    <cellStyle name="표준 6 2 3 2 4 2 2 12" xfId="36133"/>
    <cellStyle name="표준 6 2 3 2 4 2 2 13" xfId="40245"/>
    <cellStyle name="표준 6 2 3 2 4 2 2 14" xfId="44116"/>
    <cellStyle name="표준 6 2 3 2 4 2 2 15" xfId="47987"/>
    <cellStyle name="표준 6 2 3 2 4 2 2 16" xfId="51858"/>
    <cellStyle name="표준 6 2 3 2 4 2 2 2" xfId="1971"/>
    <cellStyle name="표준 6 2 3 2 4 2 2 2 10" xfId="33230"/>
    <cellStyle name="표준 6 2 3 2 4 2 2 2 11" xfId="37101"/>
    <cellStyle name="표준 6 2 3 2 4 2 2 2 12" xfId="41213"/>
    <cellStyle name="표준 6 2 3 2 4 2 2 2 13" xfId="45084"/>
    <cellStyle name="표준 6 2 3 2 4 2 2 2 14" xfId="48955"/>
    <cellStyle name="표준 6 2 3 2 4 2 2 2 15" xfId="52826"/>
    <cellStyle name="표준 6 2 3 2 4 2 2 2 2" xfId="3910"/>
    <cellStyle name="표준 6 2 3 2 4 2 2 2 2 10" xfId="39037"/>
    <cellStyle name="표준 6 2 3 2 4 2 2 2 2 11" xfId="43149"/>
    <cellStyle name="표준 6 2 3 2 4 2 2 2 2 12" xfId="47020"/>
    <cellStyle name="표준 6 2 3 2 4 2 2 2 2 13" xfId="50891"/>
    <cellStyle name="표준 6 2 3 2 4 2 2 2 2 14" xfId="54762"/>
    <cellStyle name="표준 6 2 3 2 4 2 2 2 2 2" xfId="8069"/>
    <cellStyle name="표준 6 2 3 2 4 2 2 2 2 3" xfId="11940"/>
    <cellStyle name="표준 6 2 3 2 4 2 2 2 2 4" xfId="15811"/>
    <cellStyle name="표준 6 2 3 2 4 2 2 2 2 5" xfId="19682"/>
    <cellStyle name="표준 6 2 3 2 4 2 2 2 2 6" xfId="23553"/>
    <cellStyle name="표준 6 2 3 2 4 2 2 2 2 7" xfId="27424"/>
    <cellStyle name="표준 6 2 3 2 4 2 2 2 2 8" xfId="31295"/>
    <cellStyle name="표준 6 2 3 2 4 2 2 2 2 9" xfId="35166"/>
    <cellStyle name="표준 6 2 3 2 4 2 2 2 3" xfId="6133"/>
    <cellStyle name="표준 6 2 3 2 4 2 2 2 4" xfId="10004"/>
    <cellStyle name="표준 6 2 3 2 4 2 2 2 5" xfId="13875"/>
    <cellStyle name="표준 6 2 3 2 4 2 2 2 6" xfId="17746"/>
    <cellStyle name="표준 6 2 3 2 4 2 2 2 7" xfId="21617"/>
    <cellStyle name="표준 6 2 3 2 4 2 2 2 8" xfId="25488"/>
    <cellStyle name="표준 6 2 3 2 4 2 2 2 9" xfId="29359"/>
    <cellStyle name="표준 6 2 3 2 4 2 2 3" xfId="2942"/>
    <cellStyle name="표준 6 2 3 2 4 2 2 3 10" xfId="38069"/>
    <cellStyle name="표준 6 2 3 2 4 2 2 3 11" xfId="42181"/>
    <cellStyle name="표준 6 2 3 2 4 2 2 3 12" xfId="46052"/>
    <cellStyle name="표준 6 2 3 2 4 2 2 3 13" xfId="49923"/>
    <cellStyle name="표준 6 2 3 2 4 2 2 3 14" xfId="53794"/>
    <cellStyle name="표준 6 2 3 2 4 2 2 3 2" xfId="7101"/>
    <cellStyle name="표준 6 2 3 2 4 2 2 3 3" xfId="10972"/>
    <cellStyle name="표준 6 2 3 2 4 2 2 3 4" xfId="14843"/>
    <cellStyle name="표준 6 2 3 2 4 2 2 3 5" xfId="18714"/>
    <cellStyle name="표준 6 2 3 2 4 2 2 3 6" xfId="22585"/>
    <cellStyle name="표준 6 2 3 2 4 2 2 3 7" xfId="26456"/>
    <cellStyle name="표준 6 2 3 2 4 2 2 3 8" xfId="30327"/>
    <cellStyle name="표준 6 2 3 2 4 2 2 3 9" xfId="34198"/>
    <cellStyle name="표준 6 2 3 2 4 2 2 4" xfId="5165"/>
    <cellStyle name="표준 6 2 3 2 4 2 2 5" xfId="9036"/>
    <cellStyle name="표준 6 2 3 2 4 2 2 6" xfId="12907"/>
    <cellStyle name="표준 6 2 3 2 4 2 2 7" xfId="16778"/>
    <cellStyle name="표준 6 2 3 2 4 2 2 8" xfId="20649"/>
    <cellStyle name="표준 6 2 3 2 4 2 2 9" xfId="24520"/>
    <cellStyle name="표준 6 2 3 2 4 2 3" xfId="1487"/>
    <cellStyle name="표준 6 2 3 2 4 2 3 10" xfId="32746"/>
    <cellStyle name="표준 6 2 3 2 4 2 3 11" xfId="36617"/>
    <cellStyle name="표준 6 2 3 2 4 2 3 12" xfId="40729"/>
    <cellStyle name="표준 6 2 3 2 4 2 3 13" xfId="44600"/>
    <cellStyle name="표준 6 2 3 2 4 2 3 14" xfId="48471"/>
    <cellStyle name="표준 6 2 3 2 4 2 3 15" xfId="52342"/>
    <cellStyle name="표준 6 2 3 2 4 2 3 2" xfId="3426"/>
    <cellStyle name="표준 6 2 3 2 4 2 3 2 10" xfId="38553"/>
    <cellStyle name="표준 6 2 3 2 4 2 3 2 11" xfId="42665"/>
    <cellStyle name="표준 6 2 3 2 4 2 3 2 12" xfId="46536"/>
    <cellStyle name="표준 6 2 3 2 4 2 3 2 13" xfId="50407"/>
    <cellStyle name="표준 6 2 3 2 4 2 3 2 14" xfId="54278"/>
    <cellStyle name="표준 6 2 3 2 4 2 3 2 2" xfId="7585"/>
    <cellStyle name="표준 6 2 3 2 4 2 3 2 3" xfId="11456"/>
    <cellStyle name="표준 6 2 3 2 4 2 3 2 4" xfId="15327"/>
    <cellStyle name="표준 6 2 3 2 4 2 3 2 5" xfId="19198"/>
    <cellStyle name="표준 6 2 3 2 4 2 3 2 6" xfId="23069"/>
    <cellStyle name="표준 6 2 3 2 4 2 3 2 7" xfId="26940"/>
    <cellStyle name="표준 6 2 3 2 4 2 3 2 8" xfId="30811"/>
    <cellStyle name="표준 6 2 3 2 4 2 3 2 9" xfId="34682"/>
    <cellStyle name="표준 6 2 3 2 4 2 3 3" xfId="5649"/>
    <cellStyle name="표준 6 2 3 2 4 2 3 4" xfId="9520"/>
    <cellStyle name="표준 6 2 3 2 4 2 3 5" xfId="13391"/>
    <cellStyle name="표준 6 2 3 2 4 2 3 6" xfId="17262"/>
    <cellStyle name="표준 6 2 3 2 4 2 3 7" xfId="21133"/>
    <cellStyle name="표준 6 2 3 2 4 2 3 8" xfId="25004"/>
    <cellStyle name="표준 6 2 3 2 4 2 3 9" xfId="28875"/>
    <cellStyle name="표준 6 2 3 2 4 2 4" xfId="2458"/>
    <cellStyle name="표준 6 2 3 2 4 2 4 10" xfId="37585"/>
    <cellStyle name="표준 6 2 3 2 4 2 4 11" xfId="41697"/>
    <cellStyle name="표준 6 2 3 2 4 2 4 12" xfId="45568"/>
    <cellStyle name="표준 6 2 3 2 4 2 4 13" xfId="49439"/>
    <cellStyle name="표준 6 2 3 2 4 2 4 14" xfId="53310"/>
    <cellStyle name="표준 6 2 3 2 4 2 4 2" xfId="6617"/>
    <cellStyle name="표준 6 2 3 2 4 2 4 3" xfId="10488"/>
    <cellStyle name="표준 6 2 3 2 4 2 4 4" xfId="14359"/>
    <cellStyle name="표준 6 2 3 2 4 2 4 5" xfId="18230"/>
    <cellStyle name="표준 6 2 3 2 4 2 4 6" xfId="22101"/>
    <cellStyle name="표준 6 2 3 2 4 2 4 7" xfId="25972"/>
    <cellStyle name="표준 6 2 3 2 4 2 4 8" xfId="29843"/>
    <cellStyle name="표준 6 2 3 2 4 2 4 9" xfId="33714"/>
    <cellStyle name="표준 6 2 3 2 4 2 5" xfId="4681"/>
    <cellStyle name="표준 6 2 3 2 4 2 6" xfId="8552"/>
    <cellStyle name="표준 6 2 3 2 4 2 7" xfId="12423"/>
    <cellStyle name="표준 6 2 3 2 4 2 8" xfId="16294"/>
    <cellStyle name="표준 6 2 3 2 4 2 9" xfId="20165"/>
    <cellStyle name="표준 6 2 3 2 4 3" xfId="755"/>
    <cellStyle name="표준 6 2 3 2 4 3 10" xfId="28149"/>
    <cellStyle name="표준 6 2 3 2 4 3 11" xfId="32020"/>
    <cellStyle name="표준 6 2 3 2 4 3 12" xfId="35891"/>
    <cellStyle name="표준 6 2 3 2 4 3 13" xfId="40003"/>
    <cellStyle name="표준 6 2 3 2 4 3 14" xfId="43874"/>
    <cellStyle name="표준 6 2 3 2 4 3 15" xfId="47745"/>
    <cellStyle name="표준 6 2 3 2 4 3 16" xfId="51616"/>
    <cellStyle name="표준 6 2 3 2 4 3 2" xfId="1729"/>
    <cellStyle name="표준 6 2 3 2 4 3 2 10" xfId="32988"/>
    <cellStyle name="표준 6 2 3 2 4 3 2 11" xfId="36859"/>
    <cellStyle name="표준 6 2 3 2 4 3 2 12" xfId="40971"/>
    <cellStyle name="표준 6 2 3 2 4 3 2 13" xfId="44842"/>
    <cellStyle name="표준 6 2 3 2 4 3 2 14" xfId="48713"/>
    <cellStyle name="표준 6 2 3 2 4 3 2 15" xfId="52584"/>
    <cellStyle name="표준 6 2 3 2 4 3 2 2" xfId="3668"/>
    <cellStyle name="표준 6 2 3 2 4 3 2 2 10" xfId="38795"/>
    <cellStyle name="표준 6 2 3 2 4 3 2 2 11" xfId="42907"/>
    <cellStyle name="표준 6 2 3 2 4 3 2 2 12" xfId="46778"/>
    <cellStyle name="표준 6 2 3 2 4 3 2 2 13" xfId="50649"/>
    <cellStyle name="표준 6 2 3 2 4 3 2 2 14" xfId="54520"/>
    <cellStyle name="표준 6 2 3 2 4 3 2 2 2" xfId="7827"/>
    <cellStyle name="표준 6 2 3 2 4 3 2 2 3" xfId="11698"/>
    <cellStyle name="표준 6 2 3 2 4 3 2 2 4" xfId="15569"/>
    <cellStyle name="표준 6 2 3 2 4 3 2 2 5" xfId="19440"/>
    <cellStyle name="표준 6 2 3 2 4 3 2 2 6" xfId="23311"/>
    <cellStyle name="표준 6 2 3 2 4 3 2 2 7" xfId="27182"/>
    <cellStyle name="표준 6 2 3 2 4 3 2 2 8" xfId="31053"/>
    <cellStyle name="표준 6 2 3 2 4 3 2 2 9" xfId="34924"/>
    <cellStyle name="표준 6 2 3 2 4 3 2 3" xfId="5891"/>
    <cellStyle name="표준 6 2 3 2 4 3 2 4" xfId="9762"/>
    <cellStyle name="표준 6 2 3 2 4 3 2 5" xfId="13633"/>
    <cellStyle name="표준 6 2 3 2 4 3 2 6" xfId="17504"/>
    <cellStyle name="표준 6 2 3 2 4 3 2 7" xfId="21375"/>
    <cellStyle name="표준 6 2 3 2 4 3 2 8" xfId="25246"/>
    <cellStyle name="표준 6 2 3 2 4 3 2 9" xfId="29117"/>
    <cellStyle name="표준 6 2 3 2 4 3 3" xfId="2700"/>
    <cellStyle name="표준 6 2 3 2 4 3 3 10" xfId="37827"/>
    <cellStyle name="표준 6 2 3 2 4 3 3 11" xfId="41939"/>
    <cellStyle name="표준 6 2 3 2 4 3 3 12" xfId="45810"/>
    <cellStyle name="표준 6 2 3 2 4 3 3 13" xfId="49681"/>
    <cellStyle name="표준 6 2 3 2 4 3 3 14" xfId="53552"/>
    <cellStyle name="표준 6 2 3 2 4 3 3 2" xfId="6859"/>
    <cellStyle name="표준 6 2 3 2 4 3 3 3" xfId="10730"/>
    <cellStyle name="표준 6 2 3 2 4 3 3 4" xfId="14601"/>
    <cellStyle name="표준 6 2 3 2 4 3 3 5" xfId="18472"/>
    <cellStyle name="표준 6 2 3 2 4 3 3 6" xfId="22343"/>
    <cellStyle name="표준 6 2 3 2 4 3 3 7" xfId="26214"/>
    <cellStyle name="표준 6 2 3 2 4 3 3 8" xfId="30085"/>
    <cellStyle name="표준 6 2 3 2 4 3 3 9" xfId="33956"/>
    <cellStyle name="표준 6 2 3 2 4 3 4" xfId="4923"/>
    <cellStyle name="표준 6 2 3 2 4 3 5" xfId="8794"/>
    <cellStyle name="표준 6 2 3 2 4 3 6" xfId="12665"/>
    <cellStyle name="표준 6 2 3 2 4 3 7" xfId="16536"/>
    <cellStyle name="표준 6 2 3 2 4 3 8" xfId="20407"/>
    <cellStyle name="표준 6 2 3 2 4 3 9" xfId="24278"/>
    <cellStyle name="표준 6 2 3 2 4 4" xfId="1245"/>
    <cellStyle name="표준 6 2 3 2 4 4 10" xfId="32504"/>
    <cellStyle name="표준 6 2 3 2 4 4 11" xfId="36375"/>
    <cellStyle name="표준 6 2 3 2 4 4 12" xfId="40487"/>
    <cellStyle name="표준 6 2 3 2 4 4 13" xfId="44358"/>
    <cellStyle name="표준 6 2 3 2 4 4 14" xfId="48229"/>
    <cellStyle name="표준 6 2 3 2 4 4 15" xfId="52100"/>
    <cellStyle name="표준 6 2 3 2 4 4 2" xfId="3184"/>
    <cellStyle name="표준 6 2 3 2 4 4 2 10" xfId="38311"/>
    <cellStyle name="표준 6 2 3 2 4 4 2 11" xfId="42423"/>
    <cellStyle name="표준 6 2 3 2 4 4 2 12" xfId="46294"/>
    <cellStyle name="표준 6 2 3 2 4 4 2 13" xfId="50165"/>
    <cellStyle name="표준 6 2 3 2 4 4 2 14" xfId="54036"/>
    <cellStyle name="표준 6 2 3 2 4 4 2 2" xfId="7343"/>
    <cellStyle name="표준 6 2 3 2 4 4 2 3" xfId="11214"/>
    <cellStyle name="표준 6 2 3 2 4 4 2 4" xfId="15085"/>
    <cellStyle name="표준 6 2 3 2 4 4 2 5" xfId="18956"/>
    <cellStyle name="표준 6 2 3 2 4 4 2 6" xfId="22827"/>
    <cellStyle name="표준 6 2 3 2 4 4 2 7" xfId="26698"/>
    <cellStyle name="표준 6 2 3 2 4 4 2 8" xfId="30569"/>
    <cellStyle name="표준 6 2 3 2 4 4 2 9" xfId="34440"/>
    <cellStyle name="표준 6 2 3 2 4 4 3" xfId="5407"/>
    <cellStyle name="표준 6 2 3 2 4 4 4" xfId="9278"/>
    <cellStyle name="표준 6 2 3 2 4 4 5" xfId="13149"/>
    <cellStyle name="표준 6 2 3 2 4 4 6" xfId="17020"/>
    <cellStyle name="표준 6 2 3 2 4 4 7" xfId="20891"/>
    <cellStyle name="표준 6 2 3 2 4 4 8" xfId="24762"/>
    <cellStyle name="표준 6 2 3 2 4 4 9" xfId="28633"/>
    <cellStyle name="표준 6 2 3 2 4 5" xfId="2216"/>
    <cellStyle name="표준 6 2 3 2 4 5 10" xfId="37343"/>
    <cellStyle name="표준 6 2 3 2 4 5 11" xfId="41455"/>
    <cellStyle name="표준 6 2 3 2 4 5 12" xfId="45326"/>
    <cellStyle name="표준 6 2 3 2 4 5 13" xfId="49197"/>
    <cellStyle name="표준 6 2 3 2 4 5 14" xfId="53068"/>
    <cellStyle name="표준 6 2 3 2 4 5 2" xfId="6375"/>
    <cellStyle name="표준 6 2 3 2 4 5 3" xfId="10246"/>
    <cellStyle name="표준 6 2 3 2 4 5 4" xfId="14117"/>
    <cellStyle name="표준 6 2 3 2 4 5 5" xfId="17988"/>
    <cellStyle name="표준 6 2 3 2 4 5 6" xfId="21859"/>
    <cellStyle name="표준 6 2 3 2 4 5 7" xfId="25730"/>
    <cellStyle name="표준 6 2 3 2 4 5 8" xfId="29601"/>
    <cellStyle name="표준 6 2 3 2 4 5 9" xfId="33472"/>
    <cellStyle name="표준 6 2 3 2 4 6" xfId="4439"/>
    <cellStyle name="표준 6 2 3 2 4 7" xfId="8310"/>
    <cellStyle name="표준 6 2 3 2 4 8" xfId="12181"/>
    <cellStyle name="표준 6 2 3 2 4 9" xfId="16052"/>
    <cellStyle name="표준 6 2 3 2 5" xfId="315"/>
    <cellStyle name="표준 6 2 3 2 5 10" xfId="23841"/>
    <cellStyle name="표준 6 2 3 2 5 11" xfId="27712"/>
    <cellStyle name="표준 6 2 3 2 5 12" xfId="31583"/>
    <cellStyle name="표준 6 2 3 2 5 13" xfId="35454"/>
    <cellStyle name="표준 6 2 3 2 5 14" xfId="39566"/>
    <cellStyle name="표준 6 2 3 2 5 15" xfId="43437"/>
    <cellStyle name="표준 6 2 3 2 5 16" xfId="47308"/>
    <cellStyle name="표준 6 2 3 2 5 17" xfId="51179"/>
    <cellStyle name="표준 6 2 3 2 5 2" xfId="802"/>
    <cellStyle name="표준 6 2 3 2 5 2 10" xfId="28196"/>
    <cellStyle name="표준 6 2 3 2 5 2 11" xfId="32067"/>
    <cellStyle name="표준 6 2 3 2 5 2 12" xfId="35938"/>
    <cellStyle name="표준 6 2 3 2 5 2 13" xfId="40050"/>
    <cellStyle name="표준 6 2 3 2 5 2 14" xfId="43921"/>
    <cellStyle name="표준 6 2 3 2 5 2 15" xfId="47792"/>
    <cellStyle name="표준 6 2 3 2 5 2 16" xfId="51663"/>
    <cellStyle name="표준 6 2 3 2 5 2 2" xfId="1776"/>
    <cellStyle name="표준 6 2 3 2 5 2 2 10" xfId="33035"/>
    <cellStyle name="표준 6 2 3 2 5 2 2 11" xfId="36906"/>
    <cellStyle name="표준 6 2 3 2 5 2 2 12" xfId="41018"/>
    <cellStyle name="표준 6 2 3 2 5 2 2 13" xfId="44889"/>
    <cellStyle name="표준 6 2 3 2 5 2 2 14" xfId="48760"/>
    <cellStyle name="표준 6 2 3 2 5 2 2 15" xfId="52631"/>
    <cellStyle name="표준 6 2 3 2 5 2 2 2" xfId="3715"/>
    <cellStyle name="표준 6 2 3 2 5 2 2 2 10" xfId="38842"/>
    <cellStyle name="표준 6 2 3 2 5 2 2 2 11" xfId="42954"/>
    <cellStyle name="표준 6 2 3 2 5 2 2 2 12" xfId="46825"/>
    <cellStyle name="표준 6 2 3 2 5 2 2 2 13" xfId="50696"/>
    <cellStyle name="표준 6 2 3 2 5 2 2 2 14" xfId="54567"/>
    <cellStyle name="표준 6 2 3 2 5 2 2 2 2" xfId="7874"/>
    <cellStyle name="표준 6 2 3 2 5 2 2 2 3" xfId="11745"/>
    <cellStyle name="표준 6 2 3 2 5 2 2 2 4" xfId="15616"/>
    <cellStyle name="표준 6 2 3 2 5 2 2 2 5" xfId="19487"/>
    <cellStyle name="표준 6 2 3 2 5 2 2 2 6" xfId="23358"/>
    <cellStyle name="표준 6 2 3 2 5 2 2 2 7" xfId="27229"/>
    <cellStyle name="표준 6 2 3 2 5 2 2 2 8" xfId="31100"/>
    <cellStyle name="표준 6 2 3 2 5 2 2 2 9" xfId="34971"/>
    <cellStyle name="표준 6 2 3 2 5 2 2 3" xfId="5938"/>
    <cellStyle name="표준 6 2 3 2 5 2 2 4" xfId="9809"/>
    <cellStyle name="표준 6 2 3 2 5 2 2 5" xfId="13680"/>
    <cellStyle name="표준 6 2 3 2 5 2 2 6" xfId="17551"/>
    <cellStyle name="표준 6 2 3 2 5 2 2 7" xfId="21422"/>
    <cellStyle name="표준 6 2 3 2 5 2 2 8" xfId="25293"/>
    <cellStyle name="표준 6 2 3 2 5 2 2 9" xfId="29164"/>
    <cellStyle name="표준 6 2 3 2 5 2 3" xfId="2747"/>
    <cellStyle name="표준 6 2 3 2 5 2 3 10" xfId="37874"/>
    <cellStyle name="표준 6 2 3 2 5 2 3 11" xfId="41986"/>
    <cellStyle name="표준 6 2 3 2 5 2 3 12" xfId="45857"/>
    <cellStyle name="표준 6 2 3 2 5 2 3 13" xfId="49728"/>
    <cellStyle name="표준 6 2 3 2 5 2 3 14" xfId="53599"/>
    <cellStyle name="표준 6 2 3 2 5 2 3 2" xfId="6906"/>
    <cellStyle name="표준 6 2 3 2 5 2 3 3" xfId="10777"/>
    <cellStyle name="표준 6 2 3 2 5 2 3 4" xfId="14648"/>
    <cellStyle name="표준 6 2 3 2 5 2 3 5" xfId="18519"/>
    <cellStyle name="표준 6 2 3 2 5 2 3 6" xfId="22390"/>
    <cellStyle name="표준 6 2 3 2 5 2 3 7" xfId="26261"/>
    <cellStyle name="표준 6 2 3 2 5 2 3 8" xfId="30132"/>
    <cellStyle name="표준 6 2 3 2 5 2 3 9" xfId="34003"/>
    <cellStyle name="표준 6 2 3 2 5 2 4" xfId="4970"/>
    <cellStyle name="표준 6 2 3 2 5 2 5" xfId="8841"/>
    <cellStyle name="표준 6 2 3 2 5 2 6" xfId="12712"/>
    <cellStyle name="표준 6 2 3 2 5 2 7" xfId="16583"/>
    <cellStyle name="표준 6 2 3 2 5 2 8" xfId="20454"/>
    <cellStyle name="표준 6 2 3 2 5 2 9" xfId="24325"/>
    <cellStyle name="표준 6 2 3 2 5 3" xfId="1292"/>
    <cellStyle name="표준 6 2 3 2 5 3 10" xfId="32551"/>
    <cellStyle name="표준 6 2 3 2 5 3 11" xfId="36422"/>
    <cellStyle name="표준 6 2 3 2 5 3 12" xfId="40534"/>
    <cellStyle name="표준 6 2 3 2 5 3 13" xfId="44405"/>
    <cellStyle name="표준 6 2 3 2 5 3 14" xfId="48276"/>
    <cellStyle name="표준 6 2 3 2 5 3 15" xfId="52147"/>
    <cellStyle name="표준 6 2 3 2 5 3 2" xfId="3231"/>
    <cellStyle name="표준 6 2 3 2 5 3 2 10" xfId="38358"/>
    <cellStyle name="표준 6 2 3 2 5 3 2 11" xfId="42470"/>
    <cellStyle name="표준 6 2 3 2 5 3 2 12" xfId="46341"/>
    <cellStyle name="표준 6 2 3 2 5 3 2 13" xfId="50212"/>
    <cellStyle name="표준 6 2 3 2 5 3 2 14" xfId="54083"/>
    <cellStyle name="표준 6 2 3 2 5 3 2 2" xfId="7390"/>
    <cellStyle name="표준 6 2 3 2 5 3 2 3" xfId="11261"/>
    <cellStyle name="표준 6 2 3 2 5 3 2 4" xfId="15132"/>
    <cellStyle name="표준 6 2 3 2 5 3 2 5" xfId="19003"/>
    <cellStyle name="표준 6 2 3 2 5 3 2 6" xfId="22874"/>
    <cellStyle name="표준 6 2 3 2 5 3 2 7" xfId="26745"/>
    <cellStyle name="표준 6 2 3 2 5 3 2 8" xfId="30616"/>
    <cellStyle name="표준 6 2 3 2 5 3 2 9" xfId="34487"/>
    <cellStyle name="표준 6 2 3 2 5 3 3" xfId="5454"/>
    <cellStyle name="표준 6 2 3 2 5 3 4" xfId="9325"/>
    <cellStyle name="표준 6 2 3 2 5 3 5" xfId="13196"/>
    <cellStyle name="표준 6 2 3 2 5 3 6" xfId="17067"/>
    <cellStyle name="표준 6 2 3 2 5 3 7" xfId="20938"/>
    <cellStyle name="표준 6 2 3 2 5 3 8" xfId="24809"/>
    <cellStyle name="표준 6 2 3 2 5 3 9" xfId="28680"/>
    <cellStyle name="표준 6 2 3 2 5 4" xfId="2263"/>
    <cellStyle name="표준 6 2 3 2 5 4 10" xfId="37390"/>
    <cellStyle name="표준 6 2 3 2 5 4 11" xfId="41502"/>
    <cellStyle name="표준 6 2 3 2 5 4 12" xfId="45373"/>
    <cellStyle name="표준 6 2 3 2 5 4 13" xfId="49244"/>
    <cellStyle name="표준 6 2 3 2 5 4 14" xfId="53115"/>
    <cellStyle name="표준 6 2 3 2 5 4 2" xfId="6422"/>
    <cellStyle name="표준 6 2 3 2 5 4 3" xfId="10293"/>
    <cellStyle name="표준 6 2 3 2 5 4 4" xfId="14164"/>
    <cellStyle name="표준 6 2 3 2 5 4 5" xfId="18035"/>
    <cellStyle name="표준 6 2 3 2 5 4 6" xfId="21906"/>
    <cellStyle name="표준 6 2 3 2 5 4 7" xfId="25777"/>
    <cellStyle name="표준 6 2 3 2 5 4 8" xfId="29648"/>
    <cellStyle name="표준 6 2 3 2 5 4 9" xfId="33519"/>
    <cellStyle name="표준 6 2 3 2 5 5" xfId="4486"/>
    <cellStyle name="표준 6 2 3 2 5 6" xfId="8357"/>
    <cellStyle name="표준 6 2 3 2 5 7" xfId="12228"/>
    <cellStyle name="표준 6 2 3 2 5 8" xfId="16099"/>
    <cellStyle name="표준 6 2 3 2 5 9" xfId="19970"/>
    <cellStyle name="표준 6 2 3 2 6" xfId="560"/>
    <cellStyle name="표준 6 2 3 2 6 10" xfId="27954"/>
    <cellStyle name="표준 6 2 3 2 6 11" xfId="31825"/>
    <cellStyle name="표준 6 2 3 2 6 12" xfId="35696"/>
    <cellStyle name="표준 6 2 3 2 6 13" xfId="39808"/>
    <cellStyle name="표준 6 2 3 2 6 14" xfId="43679"/>
    <cellStyle name="표준 6 2 3 2 6 15" xfId="47550"/>
    <cellStyle name="표준 6 2 3 2 6 16" xfId="51421"/>
    <cellStyle name="표준 6 2 3 2 6 2" xfId="1534"/>
    <cellStyle name="표준 6 2 3 2 6 2 10" xfId="32793"/>
    <cellStyle name="표준 6 2 3 2 6 2 11" xfId="36664"/>
    <cellStyle name="표준 6 2 3 2 6 2 12" xfId="40776"/>
    <cellStyle name="표준 6 2 3 2 6 2 13" xfId="44647"/>
    <cellStyle name="표준 6 2 3 2 6 2 14" xfId="48518"/>
    <cellStyle name="표준 6 2 3 2 6 2 15" xfId="52389"/>
    <cellStyle name="표준 6 2 3 2 6 2 2" xfId="3473"/>
    <cellStyle name="표준 6 2 3 2 6 2 2 10" xfId="38600"/>
    <cellStyle name="표준 6 2 3 2 6 2 2 11" xfId="42712"/>
    <cellStyle name="표준 6 2 3 2 6 2 2 12" xfId="46583"/>
    <cellStyle name="표준 6 2 3 2 6 2 2 13" xfId="50454"/>
    <cellStyle name="표준 6 2 3 2 6 2 2 14" xfId="54325"/>
    <cellStyle name="표준 6 2 3 2 6 2 2 2" xfId="7632"/>
    <cellStyle name="표준 6 2 3 2 6 2 2 3" xfId="11503"/>
    <cellStyle name="표준 6 2 3 2 6 2 2 4" xfId="15374"/>
    <cellStyle name="표준 6 2 3 2 6 2 2 5" xfId="19245"/>
    <cellStyle name="표준 6 2 3 2 6 2 2 6" xfId="23116"/>
    <cellStyle name="표준 6 2 3 2 6 2 2 7" xfId="26987"/>
    <cellStyle name="표준 6 2 3 2 6 2 2 8" xfId="30858"/>
    <cellStyle name="표준 6 2 3 2 6 2 2 9" xfId="34729"/>
    <cellStyle name="표준 6 2 3 2 6 2 3" xfId="5696"/>
    <cellStyle name="표준 6 2 3 2 6 2 4" xfId="9567"/>
    <cellStyle name="표준 6 2 3 2 6 2 5" xfId="13438"/>
    <cellStyle name="표준 6 2 3 2 6 2 6" xfId="17309"/>
    <cellStyle name="표준 6 2 3 2 6 2 7" xfId="21180"/>
    <cellStyle name="표준 6 2 3 2 6 2 8" xfId="25051"/>
    <cellStyle name="표준 6 2 3 2 6 2 9" xfId="28922"/>
    <cellStyle name="표준 6 2 3 2 6 3" xfId="2505"/>
    <cellStyle name="표준 6 2 3 2 6 3 10" xfId="37632"/>
    <cellStyle name="표준 6 2 3 2 6 3 11" xfId="41744"/>
    <cellStyle name="표준 6 2 3 2 6 3 12" xfId="45615"/>
    <cellStyle name="표준 6 2 3 2 6 3 13" xfId="49486"/>
    <cellStyle name="표준 6 2 3 2 6 3 14" xfId="53357"/>
    <cellStyle name="표준 6 2 3 2 6 3 2" xfId="6664"/>
    <cellStyle name="표준 6 2 3 2 6 3 3" xfId="10535"/>
    <cellStyle name="표준 6 2 3 2 6 3 4" xfId="14406"/>
    <cellStyle name="표준 6 2 3 2 6 3 5" xfId="18277"/>
    <cellStyle name="표준 6 2 3 2 6 3 6" xfId="22148"/>
    <cellStyle name="표준 6 2 3 2 6 3 7" xfId="26019"/>
    <cellStyle name="표준 6 2 3 2 6 3 8" xfId="29890"/>
    <cellStyle name="표준 6 2 3 2 6 3 9" xfId="33761"/>
    <cellStyle name="표준 6 2 3 2 6 4" xfId="4728"/>
    <cellStyle name="표준 6 2 3 2 6 5" xfId="8599"/>
    <cellStyle name="표준 6 2 3 2 6 6" xfId="12470"/>
    <cellStyle name="표준 6 2 3 2 6 7" xfId="16341"/>
    <cellStyle name="표준 6 2 3 2 6 8" xfId="20212"/>
    <cellStyle name="표준 6 2 3 2 6 9" xfId="24083"/>
    <cellStyle name="표준 6 2 3 2 7" xfId="1050"/>
    <cellStyle name="표준 6 2 3 2 7 10" xfId="32309"/>
    <cellStyle name="표준 6 2 3 2 7 11" xfId="36180"/>
    <cellStyle name="표준 6 2 3 2 7 12" xfId="40292"/>
    <cellStyle name="표준 6 2 3 2 7 13" xfId="44163"/>
    <cellStyle name="표준 6 2 3 2 7 14" xfId="48034"/>
    <cellStyle name="표준 6 2 3 2 7 15" xfId="51905"/>
    <cellStyle name="표준 6 2 3 2 7 2" xfId="2989"/>
    <cellStyle name="표준 6 2 3 2 7 2 10" xfId="38116"/>
    <cellStyle name="표준 6 2 3 2 7 2 11" xfId="42228"/>
    <cellStyle name="표준 6 2 3 2 7 2 12" xfId="46099"/>
    <cellStyle name="표준 6 2 3 2 7 2 13" xfId="49970"/>
    <cellStyle name="표준 6 2 3 2 7 2 14" xfId="53841"/>
    <cellStyle name="표준 6 2 3 2 7 2 2" xfId="7148"/>
    <cellStyle name="표준 6 2 3 2 7 2 3" xfId="11019"/>
    <cellStyle name="표준 6 2 3 2 7 2 4" xfId="14890"/>
    <cellStyle name="표준 6 2 3 2 7 2 5" xfId="18761"/>
    <cellStyle name="표준 6 2 3 2 7 2 6" xfId="22632"/>
    <cellStyle name="표준 6 2 3 2 7 2 7" xfId="26503"/>
    <cellStyle name="표준 6 2 3 2 7 2 8" xfId="30374"/>
    <cellStyle name="표준 6 2 3 2 7 2 9" xfId="34245"/>
    <cellStyle name="표준 6 2 3 2 7 3" xfId="5212"/>
    <cellStyle name="표준 6 2 3 2 7 4" xfId="9083"/>
    <cellStyle name="표준 6 2 3 2 7 5" xfId="12954"/>
    <cellStyle name="표준 6 2 3 2 7 6" xfId="16825"/>
    <cellStyle name="표준 6 2 3 2 7 7" xfId="20696"/>
    <cellStyle name="표준 6 2 3 2 7 8" xfId="24567"/>
    <cellStyle name="표준 6 2 3 2 7 9" xfId="28438"/>
    <cellStyle name="표준 6 2 3 2 8" xfId="2021"/>
    <cellStyle name="표준 6 2 3 2 8 10" xfId="37148"/>
    <cellStyle name="표준 6 2 3 2 8 11" xfId="41260"/>
    <cellStyle name="표준 6 2 3 2 8 12" xfId="45131"/>
    <cellStyle name="표준 6 2 3 2 8 13" xfId="49002"/>
    <cellStyle name="표준 6 2 3 2 8 14" xfId="52873"/>
    <cellStyle name="표준 6 2 3 2 8 2" xfId="6180"/>
    <cellStyle name="표준 6 2 3 2 8 3" xfId="10051"/>
    <cellStyle name="표준 6 2 3 2 8 4" xfId="13922"/>
    <cellStyle name="표준 6 2 3 2 8 5" xfId="17793"/>
    <cellStyle name="표준 6 2 3 2 8 6" xfId="21664"/>
    <cellStyle name="표준 6 2 3 2 8 7" xfId="25535"/>
    <cellStyle name="표준 6 2 3 2 8 8" xfId="29406"/>
    <cellStyle name="표준 6 2 3 2 8 9" xfId="33277"/>
    <cellStyle name="표준 6 2 3 2 9" xfId="4244"/>
    <cellStyle name="표준 6 2 3 20" xfId="39297"/>
    <cellStyle name="표준 6 2 3 21" xfId="43168"/>
    <cellStyle name="표준 6 2 3 22" xfId="47039"/>
    <cellStyle name="표준 6 2 3 23" xfId="50910"/>
    <cellStyle name="표준 6 2 3 3" xfId="88"/>
    <cellStyle name="표준 6 2 3 3 10" xfId="15877"/>
    <cellStyle name="표준 6 2 3 3 11" xfId="19748"/>
    <cellStyle name="표준 6 2 3 3 12" xfId="23619"/>
    <cellStyle name="표준 6 2 3 3 13" xfId="27490"/>
    <cellStyle name="표준 6 2 3 3 14" xfId="31361"/>
    <cellStyle name="표준 6 2 3 3 15" xfId="35232"/>
    <cellStyle name="표준 6 2 3 3 16" xfId="39103"/>
    <cellStyle name="표준 6 2 3 3 17" xfId="39344"/>
    <cellStyle name="표준 6 2 3 3 18" xfId="43215"/>
    <cellStyle name="표준 6 2 3 3 19" xfId="47086"/>
    <cellStyle name="표준 6 2 3 3 2" xfId="187"/>
    <cellStyle name="표준 6 2 3 3 2 10" xfId="19845"/>
    <cellStyle name="표준 6 2 3 3 2 11" xfId="23716"/>
    <cellStyle name="표준 6 2 3 3 2 12" xfId="27587"/>
    <cellStyle name="표준 6 2 3 3 2 13" xfId="31458"/>
    <cellStyle name="표준 6 2 3 3 2 14" xfId="35329"/>
    <cellStyle name="표준 6 2 3 3 2 15" xfId="39200"/>
    <cellStyle name="표준 6 2 3 3 2 16" xfId="39441"/>
    <cellStyle name="표준 6 2 3 3 2 17" xfId="43312"/>
    <cellStyle name="표준 6 2 3 3 2 18" xfId="47183"/>
    <cellStyle name="표준 6 2 3 3 2 19" xfId="51054"/>
    <cellStyle name="표준 6 2 3 3 2 2" xfId="432"/>
    <cellStyle name="표준 6 2 3 3 2 2 10" xfId="23958"/>
    <cellStyle name="표준 6 2 3 3 2 2 11" xfId="27829"/>
    <cellStyle name="표준 6 2 3 3 2 2 12" xfId="31700"/>
    <cellStyle name="표준 6 2 3 3 2 2 13" xfId="35571"/>
    <cellStyle name="표준 6 2 3 3 2 2 14" xfId="39683"/>
    <cellStyle name="표준 6 2 3 3 2 2 15" xfId="43554"/>
    <cellStyle name="표준 6 2 3 3 2 2 16" xfId="47425"/>
    <cellStyle name="표준 6 2 3 3 2 2 17" xfId="51296"/>
    <cellStyle name="표준 6 2 3 3 2 2 2" xfId="919"/>
    <cellStyle name="표준 6 2 3 3 2 2 2 10" xfId="28313"/>
    <cellStyle name="표준 6 2 3 3 2 2 2 11" xfId="32184"/>
    <cellStyle name="표준 6 2 3 3 2 2 2 12" xfId="36055"/>
    <cellStyle name="표준 6 2 3 3 2 2 2 13" xfId="40167"/>
    <cellStyle name="표준 6 2 3 3 2 2 2 14" xfId="44038"/>
    <cellStyle name="표준 6 2 3 3 2 2 2 15" xfId="47909"/>
    <cellStyle name="표준 6 2 3 3 2 2 2 16" xfId="51780"/>
    <cellStyle name="표준 6 2 3 3 2 2 2 2" xfId="1893"/>
    <cellStyle name="표준 6 2 3 3 2 2 2 2 10" xfId="33152"/>
    <cellStyle name="표준 6 2 3 3 2 2 2 2 11" xfId="37023"/>
    <cellStyle name="표준 6 2 3 3 2 2 2 2 12" xfId="41135"/>
    <cellStyle name="표준 6 2 3 3 2 2 2 2 13" xfId="45006"/>
    <cellStyle name="표준 6 2 3 3 2 2 2 2 14" xfId="48877"/>
    <cellStyle name="표준 6 2 3 3 2 2 2 2 15" xfId="52748"/>
    <cellStyle name="표준 6 2 3 3 2 2 2 2 2" xfId="3832"/>
    <cellStyle name="표준 6 2 3 3 2 2 2 2 2 10" xfId="38959"/>
    <cellStyle name="표준 6 2 3 3 2 2 2 2 2 11" xfId="43071"/>
    <cellStyle name="표준 6 2 3 3 2 2 2 2 2 12" xfId="46942"/>
    <cellStyle name="표준 6 2 3 3 2 2 2 2 2 13" xfId="50813"/>
    <cellStyle name="표준 6 2 3 3 2 2 2 2 2 14" xfId="54684"/>
    <cellStyle name="표준 6 2 3 3 2 2 2 2 2 2" xfId="7991"/>
    <cellStyle name="표준 6 2 3 3 2 2 2 2 2 3" xfId="11862"/>
    <cellStyle name="표준 6 2 3 3 2 2 2 2 2 4" xfId="15733"/>
    <cellStyle name="표준 6 2 3 3 2 2 2 2 2 5" xfId="19604"/>
    <cellStyle name="표준 6 2 3 3 2 2 2 2 2 6" xfId="23475"/>
    <cellStyle name="표준 6 2 3 3 2 2 2 2 2 7" xfId="27346"/>
    <cellStyle name="표준 6 2 3 3 2 2 2 2 2 8" xfId="31217"/>
    <cellStyle name="표준 6 2 3 3 2 2 2 2 2 9" xfId="35088"/>
    <cellStyle name="표준 6 2 3 3 2 2 2 2 3" xfId="6055"/>
    <cellStyle name="표준 6 2 3 3 2 2 2 2 4" xfId="9926"/>
    <cellStyle name="표준 6 2 3 3 2 2 2 2 5" xfId="13797"/>
    <cellStyle name="표준 6 2 3 3 2 2 2 2 6" xfId="17668"/>
    <cellStyle name="표준 6 2 3 3 2 2 2 2 7" xfId="21539"/>
    <cellStyle name="표준 6 2 3 3 2 2 2 2 8" xfId="25410"/>
    <cellStyle name="표준 6 2 3 3 2 2 2 2 9" xfId="29281"/>
    <cellStyle name="표준 6 2 3 3 2 2 2 3" xfId="2864"/>
    <cellStyle name="표준 6 2 3 3 2 2 2 3 10" xfId="37991"/>
    <cellStyle name="표준 6 2 3 3 2 2 2 3 11" xfId="42103"/>
    <cellStyle name="표준 6 2 3 3 2 2 2 3 12" xfId="45974"/>
    <cellStyle name="표준 6 2 3 3 2 2 2 3 13" xfId="49845"/>
    <cellStyle name="표준 6 2 3 3 2 2 2 3 14" xfId="53716"/>
    <cellStyle name="표준 6 2 3 3 2 2 2 3 2" xfId="7023"/>
    <cellStyle name="표준 6 2 3 3 2 2 2 3 3" xfId="10894"/>
    <cellStyle name="표준 6 2 3 3 2 2 2 3 4" xfId="14765"/>
    <cellStyle name="표준 6 2 3 3 2 2 2 3 5" xfId="18636"/>
    <cellStyle name="표준 6 2 3 3 2 2 2 3 6" xfId="22507"/>
    <cellStyle name="표준 6 2 3 3 2 2 2 3 7" xfId="26378"/>
    <cellStyle name="표준 6 2 3 3 2 2 2 3 8" xfId="30249"/>
    <cellStyle name="표준 6 2 3 3 2 2 2 3 9" xfId="34120"/>
    <cellStyle name="표준 6 2 3 3 2 2 2 4" xfId="5087"/>
    <cellStyle name="표준 6 2 3 3 2 2 2 5" xfId="8958"/>
    <cellStyle name="표준 6 2 3 3 2 2 2 6" xfId="12829"/>
    <cellStyle name="표준 6 2 3 3 2 2 2 7" xfId="16700"/>
    <cellStyle name="표준 6 2 3 3 2 2 2 8" xfId="20571"/>
    <cellStyle name="표준 6 2 3 3 2 2 2 9" xfId="24442"/>
    <cellStyle name="표준 6 2 3 3 2 2 3" xfId="1409"/>
    <cellStyle name="표준 6 2 3 3 2 2 3 10" xfId="32668"/>
    <cellStyle name="표준 6 2 3 3 2 2 3 11" xfId="36539"/>
    <cellStyle name="표준 6 2 3 3 2 2 3 12" xfId="40651"/>
    <cellStyle name="표준 6 2 3 3 2 2 3 13" xfId="44522"/>
    <cellStyle name="표준 6 2 3 3 2 2 3 14" xfId="48393"/>
    <cellStyle name="표준 6 2 3 3 2 2 3 15" xfId="52264"/>
    <cellStyle name="표준 6 2 3 3 2 2 3 2" xfId="3348"/>
    <cellStyle name="표준 6 2 3 3 2 2 3 2 10" xfId="38475"/>
    <cellStyle name="표준 6 2 3 3 2 2 3 2 11" xfId="42587"/>
    <cellStyle name="표준 6 2 3 3 2 2 3 2 12" xfId="46458"/>
    <cellStyle name="표준 6 2 3 3 2 2 3 2 13" xfId="50329"/>
    <cellStyle name="표준 6 2 3 3 2 2 3 2 14" xfId="54200"/>
    <cellStyle name="표준 6 2 3 3 2 2 3 2 2" xfId="7507"/>
    <cellStyle name="표준 6 2 3 3 2 2 3 2 3" xfId="11378"/>
    <cellStyle name="표준 6 2 3 3 2 2 3 2 4" xfId="15249"/>
    <cellStyle name="표준 6 2 3 3 2 2 3 2 5" xfId="19120"/>
    <cellStyle name="표준 6 2 3 3 2 2 3 2 6" xfId="22991"/>
    <cellStyle name="표준 6 2 3 3 2 2 3 2 7" xfId="26862"/>
    <cellStyle name="표준 6 2 3 3 2 2 3 2 8" xfId="30733"/>
    <cellStyle name="표준 6 2 3 3 2 2 3 2 9" xfId="34604"/>
    <cellStyle name="표준 6 2 3 3 2 2 3 3" xfId="5571"/>
    <cellStyle name="표준 6 2 3 3 2 2 3 4" xfId="9442"/>
    <cellStyle name="표준 6 2 3 3 2 2 3 5" xfId="13313"/>
    <cellStyle name="표준 6 2 3 3 2 2 3 6" xfId="17184"/>
    <cellStyle name="표준 6 2 3 3 2 2 3 7" xfId="21055"/>
    <cellStyle name="표준 6 2 3 3 2 2 3 8" xfId="24926"/>
    <cellStyle name="표준 6 2 3 3 2 2 3 9" xfId="28797"/>
    <cellStyle name="표준 6 2 3 3 2 2 4" xfId="2380"/>
    <cellStyle name="표준 6 2 3 3 2 2 4 10" xfId="37507"/>
    <cellStyle name="표준 6 2 3 3 2 2 4 11" xfId="41619"/>
    <cellStyle name="표준 6 2 3 3 2 2 4 12" xfId="45490"/>
    <cellStyle name="표준 6 2 3 3 2 2 4 13" xfId="49361"/>
    <cellStyle name="표준 6 2 3 3 2 2 4 14" xfId="53232"/>
    <cellStyle name="표준 6 2 3 3 2 2 4 2" xfId="6539"/>
    <cellStyle name="표준 6 2 3 3 2 2 4 3" xfId="10410"/>
    <cellStyle name="표준 6 2 3 3 2 2 4 4" xfId="14281"/>
    <cellStyle name="표준 6 2 3 3 2 2 4 5" xfId="18152"/>
    <cellStyle name="표준 6 2 3 3 2 2 4 6" xfId="22023"/>
    <cellStyle name="표준 6 2 3 3 2 2 4 7" xfId="25894"/>
    <cellStyle name="표준 6 2 3 3 2 2 4 8" xfId="29765"/>
    <cellStyle name="표준 6 2 3 3 2 2 4 9" xfId="33636"/>
    <cellStyle name="표준 6 2 3 3 2 2 5" xfId="4603"/>
    <cellStyle name="표준 6 2 3 3 2 2 6" xfId="8474"/>
    <cellStyle name="표준 6 2 3 3 2 2 7" xfId="12345"/>
    <cellStyle name="표준 6 2 3 3 2 2 8" xfId="16216"/>
    <cellStyle name="표준 6 2 3 3 2 2 9" xfId="20087"/>
    <cellStyle name="표준 6 2 3 3 2 3" xfId="677"/>
    <cellStyle name="표준 6 2 3 3 2 3 10" xfId="28071"/>
    <cellStyle name="표준 6 2 3 3 2 3 11" xfId="31942"/>
    <cellStyle name="표준 6 2 3 3 2 3 12" xfId="35813"/>
    <cellStyle name="표준 6 2 3 3 2 3 13" xfId="39925"/>
    <cellStyle name="표준 6 2 3 3 2 3 14" xfId="43796"/>
    <cellStyle name="표준 6 2 3 3 2 3 15" xfId="47667"/>
    <cellStyle name="표준 6 2 3 3 2 3 16" xfId="51538"/>
    <cellStyle name="표준 6 2 3 3 2 3 2" xfId="1651"/>
    <cellStyle name="표준 6 2 3 3 2 3 2 10" xfId="32910"/>
    <cellStyle name="표준 6 2 3 3 2 3 2 11" xfId="36781"/>
    <cellStyle name="표준 6 2 3 3 2 3 2 12" xfId="40893"/>
    <cellStyle name="표준 6 2 3 3 2 3 2 13" xfId="44764"/>
    <cellStyle name="표준 6 2 3 3 2 3 2 14" xfId="48635"/>
    <cellStyle name="표준 6 2 3 3 2 3 2 15" xfId="52506"/>
    <cellStyle name="표준 6 2 3 3 2 3 2 2" xfId="3590"/>
    <cellStyle name="표준 6 2 3 3 2 3 2 2 10" xfId="38717"/>
    <cellStyle name="표준 6 2 3 3 2 3 2 2 11" xfId="42829"/>
    <cellStyle name="표준 6 2 3 3 2 3 2 2 12" xfId="46700"/>
    <cellStyle name="표준 6 2 3 3 2 3 2 2 13" xfId="50571"/>
    <cellStyle name="표준 6 2 3 3 2 3 2 2 14" xfId="54442"/>
    <cellStyle name="표준 6 2 3 3 2 3 2 2 2" xfId="7749"/>
    <cellStyle name="표준 6 2 3 3 2 3 2 2 3" xfId="11620"/>
    <cellStyle name="표준 6 2 3 3 2 3 2 2 4" xfId="15491"/>
    <cellStyle name="표준 6 2 3 3 2 3 2 2 5" xfId="19362"/>
    <cellStyle name="표준 6 2 3 3 2 3 2 2 6" xfId="23233"/>
    <cellStyle name="표준 6 2 3 3 2 3 2 2 7" xfId="27104"/>
    <cellStyle name="표준 6 2 3 3 2 3 2 2 8" xfId="30975"/>
    <cellStyle name="표준 6 2 3 3 2 3 2 2 9" xfId="34846"/>
    <cellStyle name="표준 6 2 3 3 2 3 2 3" xfId="5813"/>
    <cellStyle name="표준 6 2 3 3 2 3 2 4" xfId="9684"/>
    <cellStyle name="표준 6 2 3 3 2 3 2 5" xfId="13555"/>
    <cellStyle name="표준 6 2 3 3 2 3 2 6" xfId="17426"/>
    <cellStyle name="표준 6 2 3 3 2 3 2 7" xfId="21297"/>
    <cellStyle name="표준 6 2 3 3 2 3 2 8" xfId="25168"/>
    <cellStyle name="표준 6 2 3 3 2 3 2 9" xfId="29039"/>
    <cellStyle name="표준 6 2 3 3 2 3 3" xfId="2622"/>
    <cellStyle name="표준 6 2 3 3 2 3 3 10" xfId="37749"/>
    <cellStyle name="표준 6 2 3 3 2 3 3 11" xfId="41861"/>
    <cellStyle name="표준 6 2 3 3 2 3 3 12" xfId="45732"/>
    <cellStyle name="표준 6 2 3 3 2 3 3 13" xfId="49603"/>
    <cellStyle name="표준 6 2 3 3 2 3 3 14" xfId="53474"/>
    <cellStyle name="표준 6 2 3 3 2 3 3 2" xfId="6781"/>
    <cellStyle name="표준 6 2 3 3 2 3 3 3" xfId="10652"/>
    <cellStyle name="표준 6 2 3 3 2 3 3 4" xfId="14523"/>
    <cellStyle name="표준 6 2 3 3 2 3 3 5" xfId="18394"/>
    <cellStyle name="표준 6 2 3 3 2 3 3 6" xfId="22265"/>
    <cellStyle name="표준 6 2 3 3 2 3 3 7" xfId="26136"/>
    <cellStyle name="표준 6 2 3 3 2 3 3 8" xfId="30007"/>
    <cellStyle name="표준 6 2 3 3 2 3 3 9" xfId="33878"/>
    <cellStyle name="표준 6 2 3 3 2 3 4" xfId="4845"/>
    <cellStyle name="표준 6 2 3 3 2 3 5" xfId="8716"/>
    <cellStyle name="표준 6 2 3 3 2 3 6" xfId="12587"/>
    <cellStyle name="표준 6 2 3 3 2 3 7" xfId="16458"/>
    <cellStyle name="표준 6 2 3 3 2 3 8" xfId="20329"/>
    <cellStyle name="표준 6 2 3 3 2 3 9" xfId="24200"/>
    <cellStyle name="표준 6 2 3 3 2 4" xfId="1167"/>
    <cellStyle name="표준 6 2 3 3 2 4 10" xfId="32426"/>
    <cellStyle name="표준 6 2 3 3 2 4 11" xfId="36297"/>
    <cellStyle name="표준 6 2 3 3 2 4 12" xfId="40409"/>
    <cellStyle name="표준 6 2 3 3 2 4 13" xfId="44280"/>
    <cellStyle name="표준 6 2 3 3 2 4 14" xfId="48151"/>
    <cellStyle name="표준 6 2 3 3 2 4 15" xfId="52022"/>
    <cellStyle name="표준 6 2 3 3 2 4 2" xfId="3106"/>
    <cellStyle name="표준 6 2 3 3 2 4 2 10" xfId="38233"/>
    <cellStyle name="표준 6 2 3 3 2 4 2 11" xfId="42345"/>
    <cellStyle name="표준 6 2 3 3 2 4 2 12" xfId="46216"/>
    <cellStyle name="표준 6 2 3 3 2 4 2 13" xfId="50087"/>
    <cellStyle name="표준 6 2 3 3 2 4 2 14" xfId="53958"/>
    <cellStyle name="표준 6 2 3 3 2 4 2 2" xfId="7265"/>
    <cellStyle name="표준 6 2 3 3 2 4 2 3" xfId="11136"/>
    <cellStyle name="표준 6 2 3 3 2 4 2 4" xfId="15007"/>
    <cellStyle name="표준 6 2 3 3 2 4 2 5" xfId="18878"/>
    <cellStyle name="표준 6 2 3 3 2 4 2 6" xfId="22749"/>
    <cellStyle name="표준 6 2 3 3 2 4 2 7" xfId="26620"/>
    <cellStyle name="표준 6 2 3 3 2 4 2 8" xfId="30491"/>
    <cellStyle name="표준 6 2 3 3 2 4 2 9" xfId="34362"/>
    <cellStyle name="표준 6 2 3 3 2 4 3" xfId="5329"/>
    <cellStyle name="표준 6 2 3 3 2 4 4" xfId="9200"/>
    <cellStyle name="표준 6 2 3 3 2 4 5" xfId="13071"/>
    <cellStyle name="표준 6 2 3 3 2 4 6" xfId="16942"/>
    <cellStyle name="표준 6 2 3 3 2 4 7" xfId="20813"/>
    <cellStyle name="표준 6 2 3 3 2 4 8" xfId="24684"/>
    <cellStyle name="표준 6 2 3 3 2 4 9" xfId="28555"/>
    <cellStyle name="표준 6 2 3 3 2 5" xfId="2138"/>
    <cellStyle name="표준 6 2 3 3 2 5 10" xfId="37265"/>
    <cellStyle name="표준 6 2 3 3 2 5 11" xfId="41377"/>
    <cellStyle name="표준 6 2 3 3 2 5 12" xfId="45248"/>
    <cellStyle name="표준 6 2 3 3 2 5 13" xfId="49119"/>
    <cellStyle name="표준 6 2 3 3 2 5 14" xfId="52990"/>
    <cellStyle name="표준 6 2 3 3 2 5 2" xfId="6297"/>
    <cellStyle name="표준 6 2 3 3 2 5 3" xfId="10168"/>
    <cellStyle name="표준 6 2 3 3 2 5 4" xfId="14039"/>
    <cellStyle name="표준 6 2 3 3 2 5 5" xfId="17910"/>
    <cellStyle name="표준 6 2 3 3 2 5 6" xfId="21781"/>
    <cellStyle name="표준 6 2 3 3 2 5 7" xfId="25652"/>
    <cellStyle name="표준 6 2 3 3 2 5 8" xfId="29523"/>
    <cellStyle name="표준 6 2 3 3 2 5 9" xfId="33394"/>
    <cellStyle name="표준 6 2 3 3 2 6" xfId="4361"/>
    <cellStyle name="표준 6 2 3 3 2 7" xfId="8232"/>
    <cellStyle name="표준 6 2 3 3 2 8" xfId="12103"/>
    <cellStyle name="표준 6 2 3 3 2 9" xfId="15974"/>
    <cellStyle name="표준 6 2 3 3 20" xfId="50957"/>
    <cellStyle name="표준 6 2 3 3 3" xfId="335"/>
    <cellStyle name="표준 6 2 3 3 3 10" xfId="23861"/>
    <cellStyle name="표준 6 2 3 3 3 11" xfId="27732"/>
    <cellStyle name="표준 6 2 3 3 3 12" xfId="31603"/>
    <cellStyle name="표준 6 2 3 3 3 13" xfId="35474"/>
    <cellStyle name="표준 6 2 3 3 3 14" xfId="39586"/>
    <cellStyle name="표준 6 2 3 3 3 15" xfId="43457"/>
    <cellStyle name="표준 6 2 3 3 3 16" xfId="47328"/>
    <cellStyle name="표준 6 2 3 3 3 17" xfId="51199"/>
    <cellStyle name="표준 6 2 3 3 3 2" xfId="822"/>
    <cellStyle name="표준 6 2 3 3 3 2 10" xfId="28216"/>
    <cellStyle name="표준 6 2 3 3 3 2 11" xfId="32087"/>
    <cellStyle name="표준 6 2 3 3 3 2 12" xfId="35958"/>
    <cellStyle name="표준 6 2 3 3 3 2 13" xfId="40070"/>
    <cellStyle name="표준 6 2 3 3 3 2 14" xfId="43941"/>
    <cellStyle name="표준 6 2 3 3 3 2 15" xfId="47812"/>
    <cellStyle name="표준 6 2 3 3 3 2 16" xfId="51683"/>
    <cellStyle name="표준 6 2 3 3 3 2 2" xfId="1796"/>
    <cellStyle name="표준 6 2 3 3 3 2 2 10" xfId="33055"/>
    <cellStyle name="표준 6 2 3 3 3 2 2 11" xfId="36926"/>
    <cellStyle name="표준 6 2 3 3 3 2 2 12" xfId="41038"/>
    <cellStyle name="표준 6 2 3 3 3 2 2 13" xfId="44909"/>
    <cellStyle name="표준 6 2 3 3 3 2 2 14" xfId="48780"/>
    <cellStyle name="표준 6 2 3 3 3 2 2 15" xfId="52651"/>
    <cellStyle name="표준 6 2 3 3 3 2 2 2" xfId="3735"/>
    <cellStyle name="표준 6 2 3 3 3 2 2 2 10" xfId="38862"/>
    <cellStyle name="표준 6 2 3 3 3 2 2 2 11" xfId="42974"/>
    <cellStyle name="표준 6 2 3 3 3 2 2 2 12" xfId="46845"/>
    <cellStyle name="표준 6 2 3 3 3 2 2 2 13" xfId="50716"/>
    <cellStyle name="표준 6 2 3 3 3 2 2 2 14" xfId="54587"/>
    <cellStyle name="표준 6 2 3 3 3 2 2 2 2" xfId="7894"/>
    <cellStyle name="표준 6 2 3 3 3 2 2 2 3" xfId="11765"/>
    <cellStyle name="표준 6 2 3 3 3 2 2 2 4" xfId="15636"/>
    <cellStyle name="표준 6 2 3 3 3 2 2 2 5" xfId="19507"/>
    <cellStyle name="표준 6 2 3 3 3 2 2 2 6" xfId="23378"/>
    <cellStyle name="표준 6 2 3 3 3 2 2 2 7" xfId="27249"/>
    <cellStyle name="표준 6 2 3 3 3 2 2 2 8" xfId="31120"/>
    <cellStyle name="표준 6 2 3 3 3 2 2 2 9" xfId="34991"/>
    <cellStyle name="표준 6 2 3 3 3 2 2 3" xfId="5958"/>
    <cellStyle name="표준 6 2 3 3 3 2 2 4" xfId="9829"/>
    <cellStyle name="표준 6 2 3 3 3 2 2 5" xfId="13700"/>
    <cellStyle name="표준 6 2 3 3 3 2 2 6" xfId="17571"/>
    <cellStyle name="표준 6 2 3 3 3 2 2 7" xfId="21442"/>
    <cellStyle name="표준 6 2 3 3 3 2 2 8" xfId="25313"/>
    <cellStyle name="표준 6 2 3 3 3 2 2 9" xfId="29184"/>
    <cellStyle name="표준 6 2 3 3 3 2 3" xfId="2767"/>
    <cellStyle name="표준 6 2 3 3 3 2 3 10" xfId="37894"/>
    <cellStyle name="표준 6 2 3 3 3 2 3 11" xfId="42006"/>
    <cellStyle name="표준 6 2 3 3 3 2 3 12" xfId="45877"/>
    <cellStyle name="표준 6 2 3 3 3 2 3 13" xfId="49748"/>
    <cellStyle name="표준 6 2 3 3 3 2 3 14" xfId="53619"/>
    <cellStyle name="표준 6 2 3 3 3 2 3 2" xfId="6926"/>
    <cellStyle name="표준 6 2 3 3 3 2 3 3" xfId="10797"/>
    <cellStyle name="표준 6 2 3 3 3 2 3 4" xfId="14668"/>
    <cellStyle name="표준 6 2 3 3 3 2 3 5" xfId="18539"/>
    <cellStyle name="표준 6 2 3 3 3 2 3 6" xfId="22410"/>
    <cellStyle name="표준 6 2 3 3 3 2 3 7" xfId="26281"/>
    <cellStyle name="표준 6 2 3 3 3 2 3 8" xfId="30152"/>
    <cellStyle name="표준 6 2 3 3 3 2 3 9" xfId="34023"/>
    <cellStyle name="표준 6 2 3 3 3 2 4" xfId="4990"/>
    <cellStyle name="표준 6 2 3 3 3 2 5" xfId="8861"/>
    <cellStyle name="표준 6 2 3 3 3 2 6" xfId="12732"/>
    <cellStyle name="표준 6 2 3 3 3 2 7" xfId="16603"/>
    <cellStyle name="표준 6 2 3 3 3 2 8" xfId="20474"/>
    <cellStyle name="표준 6 2 3 3 3 2 9" xfId="24345"/>
    <cellStyle name="표준 6 2 3 3 3 3" xfId="1312"/>
    <cellStyle name="표준 6 2 3 3 3 3 10" xfId="32571"/>
    <cellStyle name="표준 6 2 3 3 3 3 11" xfId="36442"/>
    <cellStyle name="표준 6 2 3 3 3 3 12" xfId="40554"/>
    <cellStyle name="표준 6 2 3 3 3 3 13" xfId="44425"/>
    <cellStyle name="표준 6 2 3 3 3 3 14" xfId="48296"/>
    <cellStyle name="표준 6 2 3 3 3 3 15" xfId="52167"/>
    <cellStyle name="표준 6 2 3 3 3 3 2" xfId="3251"/>
    <cellStyle name="표준 6 2 3 3 3 3 2 10" xfId="38378"/>
    <cellStyle name="표준 6 2 3 3 3 3 2 11" xfId="42490"/>
    <cellStyle name="표준 6 2 3 3 3 3 2 12" xfId="46361"/>
    <cellStyle name="표준 6 2 3 3 3 3 2 13" xfId="50232"/>
    <cellStyle name="표준 6 2 3 3 3 3 2 14" xfId="54103"/>
    <cellStyle name="표준 6 2 3 3 3 3 2 2" xfId="7410"/>
    <cellStyle name="표준 6 2 3 3 3 3 2 3" xfId="11281"/>
    <cellStyle name="표준 6 2 3 3 3 3 2 4" xfId="15152"/>
    <cellStyle name="표준 6 2 3 3 3 3 2 5" xfId="19023"/>
    <cellStyle name="표준 6 2 3 3 3 3 2 6" xfId="22894"/>
    <cellStyle name="표준 6 2 3 3 3 3 2 7" xfId="26765"/>
    <cellStyle name="표준 6 2 3 3 3 3 2 8" xfId="30636"/>
    <cellStyle name="표준 6 2 3 3 3 3 2 9" xfId="34507"/>
    <cellStyle name="표준 6 2 3 3 3 3 3" xfId="5474"/>
    <cellStyle name="표준 6 2 3 3 3 3 4" xfId="9345"/>
    <cellStyle name="표준 6 2 3 3 3 3 5" xfId="13216"/>
    <cellStyle name="표준 6 2 3 3 3 3 6" xfId="17087"/>
    <cellStyle name="표준 6 2 3 3 3 3 7" xfId="20958"/>
    <cellStyle name="표준 6 2 3 3 3 3 8" xfId="24829"/>
    <cellStyle name="표준 6 2 3 3 3 3 9" xfId="28700"/>
    <cellStyle name="표준 6 2 3 3 3 4" xfId="2283"/>
    <cellStyle name="표준 6 2 3 3 3 4 10" xfId="37410"/>
    <cellStyle name="표준 6 2 3 3 3 4 11" xfId="41522"/>
    <cellStyle name="표준 6 2 3 3 3 4 12" xfId="45393"/>
    <cellStyle name="표준 6 2 3 3 3 4 13" xfId="49264"/>
    <cellStyle name="표준 6 2 3 3 3 4 14" xfId="53135"/>
    <cellStyle name="표준 6 2 3 3 3 4 2" xfId="6442"/>
    <cellStyle name="표준 6 2 3 3 3 4 3" xfId="10313"/>
    <cellStyle name="표준 6 2 3 3 3 4 4" xfId="14184"/>
    <cellStyle name="표준 6 2 3 3 3 4 5" xfId="18055"/>
    <cellStyle name="표준 6 2 3 3 3 4 6" xfId="21926"/>
    <cellStyle name="표준 6 2 3 3 3 4 7" xfId="25797"/>
    <cellStyle name="표준 6 2 3 3 3 4 8" xfId="29668"/>
    <cellStyle name="표준 6 2 3 3 3 4 9" xfId="33539"/>
    <cellStyle name="표준 6 2 3 3 3 5" xfId="4506"/>
    <cellStyle name="표준 6 2 3 3 3 6" xfId="8377"/>
    <cellStyle name="표준 6 2 3 3 3 7" xfId="12248"/>
    <cellStyle name="표준 6 2 3 3 3 8" xfId="16119"/>
    <cellStyle name="표준 6 2 3 3 3 9" xfId="19990"/>
    <cellStyle name="표준 6 2 3 3 4" xfId="580"/>
    <cellStyle name="표준 6 2 3 3 4 10" xfId="27974"/>
    <cellStyle name="표준 6 2 3 3 4 11" xfId="31845"/>
    <cellStyle name="표준 6 2 3 3 4 12" xfId="35716"/>
    <cellStyle name="표준 6 2 3 3 4 13" xfId="39828"/>
    <cellStyle name="표준 6 2 3 3 4 14" xfId="43699"/>
    <cellStyle name="표준 6 2 3 3 4 15" xfId="47570"/>
    <cellStyle name="표준 6 2 3 3 4 16" xfId="51441"/>
    <cellStyle name="표준 6 2 3 3 4 2" xfId="1554"/>
    <cellStyle name="표준 6 2 3 3 4 2 10" xfId="32813"/>
    <cellStyle name="표준 6 2 3 3 4 2 11" xfId="36684"/>
    <cellStyle name="표준 6 2 3 3 4 2 12" xfId="40796"/>
    <cellStyle name="표준 6 2 3 3 4 2 13" xfId="44667"/>
    <cellStyle name="표준 6 2 3 3 4 2 14" xfId="48538"/>
    <cellStyle name="표준 6 2 3 3 4 2 15" xfId="52409"/>
    <cellStyle name="표준 6 2 3 3 4 2 2" xfId="3493"/>
    <cellStyle name="표준 6 2 3 3 4 2 2 10" xfId="38620"/>
    <cellStyle name="표준 6 2 3 3 4 2 2 11" xfId="42732"/>
    <cellStyle name="표준 6 2 3 3 4 2 2 12" xfId="46603"/>
    <cellStyle name="표준 6 2 3 3 4 2 2 13" xfId="50474"/>
    <cellStyle name="표준 6 2 3 3 4 2 2 14" xfId="54345"/>
    <cellStyle name="표준 6 2 3 3 4 2 2 2" xfId="7652"/>
    <cellStyle name="표준 6 2 3 3 4 2 2 3" xfId="11523"/>
    <cellStyle name="표준 6 2 3 3 4 2 2 4" xfId="15394"/>
    <cellStyle name="표준 6 2 3 3 4 2 2 5" xfId="19265"/>
    <cellStyle name="표준 6 2 3 3 4 2 2 6" xfId="23136"/>
    <cellStyle name="표준 6 2 3 3 4 2 2 7" xfId="27007"/>
    <cellStyle name="표준 6 2 3 3 4 2 2 8" xfId="30878"/>
    <cellStyle name="표준 6 2 3 3 4 2 2 9" xfId="34749"/>
    <cellStyle name="표준 6 2 3 3 4 2 3" xfId="5716"/>
    <cellStyle name="표준 6 2 3 3 4 2 4" xfId="9587"/>
    <cellStyle name="표준 6 2 3 3 4 2 5" xfId="13458"/>
    <cellStyle name="표준 6 2 3 3 4 2 6" xfId="17329"/>
    <cellStyle name="표준 6 2 3 3 4 2 7" xfId="21200"/>
    <cellStyle name="표준 6 2 3 3 4 2 8" xfId="25071"/>
    <cellStyle name="표준 6 2 3 3 4 2 9" xfId="28942"/>
    <cellStyle name="표준 6 2 3 3 4 3" xfId="2525"/>
    <cellStyle name="표준 6 2 3 3 4 3 10" xfId="37652"/>
    <cellStyle name="표준 6 2 3 3 4 3 11" xfId="41764"/>
    <cellStyle name="표준 6 2 3 3 4 3 12" xfId="45635"/>
    <cellStyle name="표준 6 2 3 3 4 3 13" xfId="49506"/>
    <cellStyle name="표준 6 2 3 3 4 3 14" xfId="53377"/>
    <cellStyle name="표준 6 2 3 3 4 3 2" xfId="6684"/>
    <cellStyle name="표준 6 2 3 3 4 3 3" xfId="10555"/>
    <cellStyle name="표준 6 2 3 3 4 3 4" xfId="14426"/>
    <cellStyle name="표준 6 2 3 3 4 3 5" xfId="18297"/>
    <cellStyle name="표준 6 2 3 3 4 3 6" xfId="22168"/>
    <cellStyle name="표준 6 2 3 3 4 3 7" xfId="26039"/>
    <cellStyle name="표준 6 2 3 3 4 3 8" xfId="29910"/>
    <cellStyle name="표준 6 2 3 3 4 3 9" xfId="33781"/>
    <cellStyle name="표준 6 2 3 3 4 4" xfId="4748"/>
    <cellStyle name="표준 6 2 3 3 4 5" xfId="8619"/>
    <cellStyle name="표준 6 2 3 3 4 6" xfId="12490"/>
    <cellStyle name="표준 6 2 3 3 4 7" xfId="16361"/>
    <cellStyle name="표준 6 2 3 3 4 8" xfId="20232"/>
    <cellStyle name="표준 6 2 3 3 4 9" xfId="24103"/>
    <cellStyle name="표준 6 2 3 3 5" xfId="1070"/>
    <cellStyle name="표준 6 2 3 3 5 10" xfId="32329"/>
    <cellStyle name="표준 6 2 3 3 5 11" xfId="36200"/>
    <cellStyle name="표준 6 2 3 3 5 12" xfId="40312"/>
    <cellStyle name="표준 6 2 3 3 5 13" xfId="44183"/>
    <cellStyle name="표준 6 2 3 3 5 14" xfId="48054"/>
    <cellStyle name="표준 6 2 3 3 5 15" xfId="51925"/>
    <cellStyle name="표준 6 2 3 3 5 2" xfId="3009"/>
    <cellStyle name="표준 6 2 3 3 5 2 10" xfId="38136"/>
    <cellStyle name="표준 6 2 3 3 5 2 11" xfId="42248"/>
    <cellStyle name="표준 6 2 3 3 5 2 12" xfId="46119"/>
    <cellStyle name="표준 6 2 3 3 5 2 13" xfId="49990"/>
    <cellStyle name="표준 6 2 3 3 5 2 14" xfId="53861"/>
    <cellStyle name="표준 6 2 3 3 5 2 2" xfId="7168"/>
    <cellStyle name="표준 6 2 3 3 5 2 3" xfId="11039"/>
    <cellStyle name="표준 6 2 3 3 5 2 4" xfId="14910"/>
    <cellStyle name="표준 6 2 3 3 5 2 5" xfId="18781"/>
    <cellStyle name="표준 6 2 3 3 5 2 6" xfId="22652"/>
    <cellStyle name="표준 6 2 3 3 5 2 7" xfId="26523"/>
    <cellStyle name="표준 6 2 3 3 5 2 8" xfId="30394"/>
    <cellStyle name="표준 6 2 3 3 5 2 9" xfId="34265"/>
    <cellStyle name="표준 6 2 3 3 5 3" xfId="5232"/>
    <cellStyle name="표준 6 2 3 3 5 4" xfId="9103"/>
    <cellStyle name="표준 6 2 3 3 5 5" xfId="12974"/>
    <cellStyle name="표준 6 2 3 3 5 6" xfId="16845"/>
    <cellStyle name="표준 6 2 3 3 5 7" xfId="20716"/>
    <cellStyle name="표준 6 2 3 3 5 8" xfId="24587"/>
    <cellStyle name="표준 6 2 3 3 5 9" xfId="28458"/>
    <cellStyle name="표준 6 2 3 3 6" xfId="2041"/>
    <cellStyle name="표준 6 2 3 3 6 10" xfId="37168"/>
    <cellStyle name="표준 6 2 3 3 6 11" xfId="41280"/>
    <cellStyle name="표준 6 2 3 3 6 12" xfId="45151"/>
    <cellStyle name="표준 6 2 3 3 6 13" xfId="49022"/>
    <cellStyle name="표준 6 2 3 3 6 14" xfId="52893"/>
    <cellStyle name="표준 6 2 3 3 6 2" xfId="6200"/>
    <cellStyle name="표준 6 2 3 3 6 3" xfId="10071"/>
    <cellStyle name="표준 6 2 3 3 6 4" xfId="13942"/>
    <cellStyle name="표준 6 2 3 3 6 5" xfId="17813"/>
    <cellStyle name="표준 6 2 3 3 6 6" xfId="21684"/>
    <cellStyle name="표준 6 2 3 3 6 7" xfId="25555"/>
    <cellStyle name="표준 6 2 3 3 6 8" xfId="29426"/>
    <cellStyle name="표준 6 2 3 3 6 9" xfId="33297"/>
    <cellStyle name="표준 6 2 3 3 7" xfId="4264"/>
    <cellStyle name="표준 6 2 3 3 8" xfId="8135"/>
    <cellStyle name="표준 6 2 3 3 9" xfId="12006"/>
    <cellStyle name="표준 6 2 3 4" xfId="140"/>
    <cellStyle name="표준 6 2 3 4 10" xfId="19798"/>
    <cellStyle name="표준 6 2 3 4 11" xfId="23669"/>
    <cellStyle name="표준 6 2 3 4 12" xfId="27540"/>
    <cellStyle name="표준 6 2 3 4 13" xfId="31411"/>
    <cellStyle name="표준 6 2 3 4 14" xfId="35282"/>
    <cellStyle name="표준 6 2 3 4 15" xfId="39153"/>
    <cellStyle name="표준 6 2 3 4 16" xfId="39394"/>
    <cellStyle name="표준 6 2 3 4 17" xfId="43265"/>
    <cellStyle name="표준 6 2 3 4 18" xfId="47136"/>
    <cellStyle name="표준 6 2 3 4 19" xfId="51007"/>
    <cellStyle name="표준 6 2 3 4 2" xfId="385"/>
    <cellStyle name="표준 6 2 3 4 2 10" xfId="23911"/>
    <cellStyle name="표준 6 2 3 4 2 11" xfId="27782"/>
    <cellStyle name="표준 6 2 3 4 2 12" xfId="31653"/>
    <cellStyle name="표준 6 2 3 4 2 13" xfId="35524"/>
    <cellStyle name="표준 6 2 3 4 2 14" xfId="39636"/>
    <cellStyle name="표준 6 2 3 4 2 15" xfId="43507"/>
    <cellStyle name="표준 6 2 3 4 2 16" xfId="47378"/>
    <cellStyle name="표준 6 2 3 4 2 17" xfId="51249"/>
    <cellStyle name="표준 6 2 3 4 2 2" xfId="872"/>
    <cellStyle name="표준 6 2 3 4 2 2 10" xfId="28266"/>
    <cellStyle name="표준 6 2 3 4 2 2 11" xfId="32137"/>
    <cellStyle name="표준 6 2 3 4 2 2 12" xfId="36008"/>
    <cellStyle name="표준 6 2 3 4 2 2 13" xfId="40120"/>
    <cellStyle name="표준 6 2 3 4 2 2 14" xfId="43991"/>
    <cellStyle name="표준 6 2 3 4 2 2 15" xfId="47862"/>
    <cellStyle name="표준 6 2 3 4 2 2 16" xfId="51733"/>
    <cellStyle name="표준 6 2 3 4 2 2 2" xfId="1846"/>
    <cellStyle name="표준 6 2 3 4 2 2 2 10" xfId="33105"/>
    <cellStyle name="표준 6 2 3 4 2 2 2 11" xfId="36976"/>
    <cellStyle name="표준 6 2 3 4 2 2 2 12" xfId="41088"/>
    <cellStyle name="표준 6 2 3 4 2 2 2 13" xfId="44959"/>
    <cellStyle name="표준 6 2 3 4 2 2 2 14" xfId="48830"/>
    <cellStyle name="표준 6 2 3 4 2 2 2 15" xfId="52701"/>
    <cellStyle name="표준 6 2 3 4 2 2 2 2" xfId="3785"/>
    <cellStyle name="표준 6 2 3 4 2 2 2 2 10" xfId="38912"/>
    <cellStyle name="표준 6 2 3 4 2 2 2 2 11" xfId="43024"/>
    <cellStyle name="표준 6 2 3 4 2 2 2 2 12" xfId="46895"/>
    <cellStyle name="표준 6 2 3 4 2 2 2 2 13" xfId="50766"/>
    <cellStyle name="표준 6 2 3 4 2 2 2 2 14" xfId="54637"/>
    <cellStyle name="표준 6 2 3 4 2 2 2 2 2" xfId="7944"/>
    <cellStyle name="표준 6 2 3 4 2 2 2 2 3" xfId="11815"/>
    <cellStyle name="표준 6 2 3 4 2 2 2 2 4" xfId="15686"/>
    <cellStyle name="표준 6 2 3 4 2 2 2 2 5" xfId="19557"/>
    <cellStyle name="표준 6 2 3 4 2 2 2 2 6" xfId="23428"/>
    <cellStyle name="표준 6 2 3 4 2 2 2 2 7" xfId="27299"/>
    <cellStyle name="표준 6 2 3 4 2 2 2 2 8" xfId="31170"/>
    <cellStyle name="표준 6 2 3 4 2 2 2 2 9" xfId="35041"/>
    <cellStyle name="표준 6 2 3 4 2 2 2 3" xfId="6008"/>
    <cellStyle name="표준 6 2 3 4 2 2 2 4" xfId="9879"/>
    <cellStyle name="표준 6 2 3 4 2 2 2 5" xfId="13750"/>
    <cellStyle name="표준 6 2 3 4 2 2 2 6" xfId="17621"/>
    <cellStyle name="표준 6 2 3 4 2 2 2 7" xfId="21492"/>
    <cellStyle name="표준 6 2 3 4 2 2 2 8" xfId="25363"/>
    <cellStyle name="표준 6 2 3 4 2 2 2 9" xfId="29234"/>
    <cellStyle name="표준 6 2 3 4 2 2 3" xfId="2817"/>
    <cellStyle name="표준 6 2 3 4 2 2 3 10" xfId="37944"/>
    <cellStyle name="표준 6 2 3 4 2 2 3 11" xfId="42056"/>
    <cellStyle name="표준 6 2 3 4 2 2 3 12" xfId="45927"/>
    <cellStyle name="표준 6 2 3 4 2 2 3 13" xfId="49798"/>
    <cellStyle name="표준 6 2 3 4 2 2 3 14" xfId="53669"/>
    <cellStyle name="표준 6 2 3 4 2 2 3 2" xfId="6976"/>
    <cellStyle name="표준 6 2 3 4 2 2 3 3" xfId="10847"/>
    <cellStyle name="표준 6 2 3 4 2 2 3 4" xfId="14718"/>
    <cellStyle name="표준 6 2 3 4 2 2 3 5" xfId="18589"/>
    <cellStyle name="표준 6 2 3 4 2 2 3 6" xfId="22460"/>
    <cellStyle name="표준 6 2 3 4 2 2 3 7" xfId="26331"/>
    <cellStyle name="표준 6 2 3 4 2 2 3 8" xfId="30202"/>
    <cellStyle name="표준 6 2 3 4 2 2 3 9" xfId="34073"/>
    <cellStyle name="표준 6 2 3 4 2 2 4" xfId="5040"/>
    <cellStyle name="표준 6 2 3 4 2 2 5" xfId="8911"/>
    <cellStyle name="표준 6 2 3 4 2 2 6" xfId="12782"/>
    <cellStyle name="표준 6 2 3 4 2 2 7" xfId="16653"/>
    <cellStyle name="표준 6 2 3 4 2 2 8" xfId="20524"/>
    <cellStyle name="표준 6 2 3 4 2 2 9" xfId="24395"/>
    <cellStyle name="표준 6 2 3 4 2 3" xfId="1362"/>
    <cellStyle name="표준 6 2 3 4 2 3 10" xfId="32621"/>
    <cellStyle name="표준 6 2 3 4 2 3 11" xfId="36492"/>
    <cellStyle name="표준 6 2 3 4 2 3 12" xfId="40604"/>
    <cellStyle name="표준 6 2 3 4 2 3 13" xfId="44475"/>
    <cellStyle name="표준 6 2 3 4 2 3 14" xfId="48346"/>
    <cellStyle name="표준 6 2 3 4 2 3 15" xfId="52217"/>
    <cellStyle name="표준 6 2 3 4 2 3 2" xfId="3301"/>
    <cellStyle name="표준 6 2 3 4 2 3 2 10" xfId="38428"/>
    <cellStyle name="표준 6 2 3 4 2 3 2 11" xfId="42540"/>
    <cellStyle name="표준 6 2 3 4 2 3 2 12" xfId="46411"/>
    <cellStyle name="표준 6 2 3 4 2 3 2 13" xfId="50282"/>
    <cellStyle name="표준 6 2 3 4 2 3 2 14" xfId="54153"/>
    <cellStyle name="표준 6 2 3 4 2 3 2 2" xfId="7460"/>
    <cellStyle name="표준 6 2 3 4 2 3 2 3" xfId="11331"/>
    <cellStyle name="표준 6 2 3 4 2 3 2 4" xfId="15202"/>
    <cellStyle name="표준 6 2 3 4 2 3 2 5" xfId="19073"/>
    <cellStyle name="표준 6 2 3 4 2 3 2 6" xfId="22944"/>
    <cellStyle name="표준 6 2 3 4 2 3 2 7" xfId="26815"/>
    <cellStyle name="표준 6 2 3 4 2 3 2 8" xfId="30686"/>
    <cellStyle name="표준 6 2 3 4 2 3 2 9" xfId="34557"/>
    <cellStyle name="표준 6 2 3 4 2 3 3" xfId="5524"/>
    <cellStyle name="표준 6 2 3 4 2 3 4" xfId="9395"/>
    <cellStyle name="표준 6 2 3 4 2 3 5" xfId="13266"/>
    <cellStyle name="표준 6 2 3 4 2 3 6" xfId="17137"/>
    <cellStyle name="표준 6 2 3 4 2 3 7" xfId="21008"/>
    <cellStyle name="표준 6 2 3 4 2 3 8" xfId="24879"/>
    <cellStyle name="표준 6 2 3 4 2 3 9" xfId="28750"/>
    <cellStyle name="표준 6 2 3 4 2 4" xfId="2333"/>
    <cellStyle name="표준 6 2 3 4 2 4 10" xfId="37460"/>
    <cellStyle name="표준 6 2 3 4 2 4 11" xfId="41572"/>
    <cellStyle name="표준 6 2 3 4 2 4 12" xfId="45443"/>
    <cellStyle name="표준 6 2 3 4 2 4 13" xfId="49314"/>
    <cellStyle name="표준 6 2 3 4 2 4 14" xfId="53185"/>
    <cellStyle name="표준 6 2 3 4 2 4 2" xfId="6492"/>
    <cellStyle name="표준 6 2 3 4 2 4 3" xfId="10363"/>
    <cellStyle name="표준 6 2 3 4 2 4 4" xfId="14234"/>
    <cellStyle name="표준 6 2 3 4 2 4 5" xfId="18105"/>
    <cellStyle name="표준 6 2 3 4 2 4 6" xfId="21976"/>
    <cellStyle name="표준 6 2 3 4 2 4 7" xfId="25847"/>
    <cellStyle name="표준 6 2 3 4 2 4 8" xfId="29718"/>
    <cellStyle name="표준 6 2 3 4 2 4 9" xfId="33589"/>
    <cellStyle name="표준 6 2 3 4 2 5" xfId="4556"/>
    <cellStyle name="표준 6 2 3 4 2 6" xfId="8427"/>
    <cellStyle name="표준 6 2 3 4 2 7" xfId="12298"/>
    <cellStyle name="표준 6 2 3 4 2 8" xfId="16169"/>
    <cellStyle name="표준 6 2 3 4 2 9" xfId="20040"/>
    <cellStyle name="표준 6 2 3 4 3" xfId="630"/>
    <cellStyle name="표준 6 2 3 4 3 10" xfId="28024"/>
    <cellStyle name="표준 6 2 3 4 3 11" xfId="31895"/>
    <cellStyle name="표준 6 2 3 4 3 12" xfId="35766"/>
    <cellStyle name="표준 6 2 3 4 3 13" xfId="39878"/>
    <cellStyle name="표준 6 2 3 4 3 14" xfId="43749"/>
    <cellStyle name="표준 6 2 3 4 3 15" xfId="47620"/>
    <cellStyle name="표준 6 2 3 4 3 16" xfId="51491"/>
    <cellStyle name="표준 6 2 3 4 3 2" xfId="1604"/>
    <cellStyle name="표준 6 2 3 4 3 2 10" xfId="32863"/>
    <cellStyle name="표준 6 2 3 4 3 2 11" xfId="36734"/>
    <cellStyle name="표준 6 2 3 4 3 2 12" xfId="40846"/>
    <cellStyle name="표준 6 2 3 4 3 2 13" xfId="44717"/>
    <cellStyle name="표준 6 2 3 4 3 2 14" xfId="48588"/>
    <cellStyle name="표준 6 2 3 4 3 2 15" xfId="52459"/>
    <cellStyle name="표준 6 2 3 4 3 2 2" xfId="3543"/>
    <cellStyle name="표준 6 2 3 4 3 2 2 10" xfId="38670"/>
    <cellStyle name="표준 6 2 3 4 3 2 2 11" xfId="42782"/>
    <cellStyle name="표준 6 2 3 4 3 2 2 12" xfId="46653"/>
    <cellStyle name="표준 6 2 3 4 3 2 2 13" xfId="50524"/>
    <cellStyle name="표준 6 2 3 4 3 2 2 14" xfId="54395"/>
    <cellStyle name="표준 6 2 3 4 3 2 2 2" xfId="7702"/>
    <cellStyle name="표준 6 2 3 4 3 2 2 3" xfId="11573"/>
    <cellStyle name="표준 6 2 3 4 3 2 2 4" xfId="15444"/>
    <cellStyle name="표준 6 2 3 4 3 2 2 5" xfId="19315"/>
    <cellStyle name="표준 6 2 3 4 3 2 2 6" xfId="23186"/>
    <cellStyle name="표준 6 2 3 4 3 2 2 7" xfId="27057"/>
    <cellStyle name="표준 6 2 3 4 3 2 2 8" xfId="30928"/>
    <cellStyle name="표준 6 2 3 4 3 2 2 9" xfId="34799"/>
    <cellStyle name="표준 6 2 3 4 3 2 3" xfId="5766"/>
    <cellStyle name="표준 6 2 3 4 3 2 4" xfId="9637"/>
    <cellStyle name="표준 6 2 3 4 3 2 5" xfId="13508"/>
    <cellStyle name="표준 6 2 3 4 3 2 6" xfId="17379"/>
    <cellStyle name="표준 6 2 3 4 3 2 7" xfId="21250"/>
    <cellStyle name="표준 6 2 3 4 3 2 8" xfId="25121"/>
    <cellStyle name="표준 6 2 3 4 3 2 9" xfId="28992"/>
    <cellStyle name="표준 6 2 3 4 3 3" xfId="2575"/>
    <cellStyle name="표준 6 2 3 4 3 3 10" xfId="37702"/>
    <cellStyle name="표준 6 2 3 4 3 3 11" xfId="41814"/>
    <cellStyle name="표준 6 2 3 4 3 3 12" xfId="45685"/>
    <cellStyle name="표준 6 2 3 4 3 3 13" xfId="49556"/>
    <cellStyle name="표준 6 2 3 4 3 3 14" xfId="53427"/>
    <cellStyle name="표준 6 2 3 4 3 3 2" xfId="6734"/>
    <cellStyle name="표준 6 2 3 4 3 3 3" xfId="10605"/>
    <cellStyle name="표준 6 2 3 4 3 3 4" xfId="14476"/>
    <cellStyle name="표준 6 2 3 4 3 3 5" xfId="18347"/>
    <cellStyle name="표준 6 2 3 4 3 3 6" xfId="22218"/>
    <cellStyle name="표준 6 2 3 4 3 3 7" xfId="26089"/>
    <cellStyle name="표준 6 2 3 4 3 3 8" xfId="29960"/>
    <cellStyle name="표준 6 2 3 4 3 3 9" xfId="33831"/>
    <cellStyle name="표준 6 2 3 4 3 4" xfId="4798"/>
    <cellStyle name="표준 6 2 3 4 3 5" xfId="8669"/>
    <cellStyle name="표준 6 2 3 4 3 6" xfId="12540"/>
    <cellStyle name="표준 6 2 3 4 3 7" xfId="16411"/>
    <cellStyle name="표준 6 2 3 4 3 8" xfId="20282"/>
    <cellStyle name="표준 6 2 3 4 3 9" xfId="24153"/>
    <cellStyle name="표준 6 2 3 4 4" xfId="1120"/>
    <cellStyle name="표준 6 2 3 4 4 10" xfId="32379"/>
    <cellStyle name="표준 6 2 3 4 4 11" xfId="36250"/>
    <cellStyle name="표준 6 2 3 4 4 12" xfId="40362"/>
    <cellStyle name="표준 6 2 3 4 4 13" xfId="44233"/>
    <cellStyle name="표준 6 2 3 4 4 14" xfId="48104"/>
    <cellStyle name="표준 6 2 3 4 4 15" xfId="51975"/>
    <cellStyle name="표준 6 2 3 4 4 2" xfId="3059"/>
    <cellStyle name="표준 6 2 3 4 4 2 10" xfId="38186"/>
    <cellStyle name="표준 6 2 3 4 4 2 11" xfId="42298"/>
    <cellStyle name="표준 6 2 3 4 4 2 12" xfId="46169"/>
    <cellStyle name="표준 6 2 3 4 4 2 13" xfId="50040"/>
    <cellStyle name="표준 6 2 3 4 4 2 14" xfId="53911"/>
    <cellStyle name="표준 6 2 3 4 4 2 2" xfId="7218"/>
    <cellStyle name="표준 6 2 3 4 4 2 3" xfId="11089"/>
    <cellStyle name="표준 6 2 3 4 4 2 4" xfId="14960"/>
    <cellStyle name="표준 6 2 3 4 4 2 5" xfId="18831"/>
    <cellStyle name="표준 6 2 3 4 4 2 6" xfId="22702"/>
    <cellStyle name="표준 6 2 3 4 4 2 7" xfId="26573"/>
    <cellStyle name="표준 6 2 3 4 4 2 8" xfId="30444"/>
    <cellStyle name="표준 6 2 3 4 4 2 9" xfId="34315"/>
    <cellStyle name="표준 6 2 3 4 4 3" xfId="5282"/>
    <cellStyle name="표준 6 2 3 4 4 4" xfId="9153"/>
    <cellStyle name="표준 6 2 3 4 4 5" xfId="13024"/>
    <cellStyle name="표준 6 2 3 4 4 6" xfId="16895"/>
    <cellStyle name="표준 6 2 3 4 4 7" xfId="20766"/>
    <cellStyle name="표준 6 2 3 4 4 8" xfId="24637"/>
    <cellStyle name="표준 6 2 3 4 4 9" xfId="28508"/>
    <cellStyle name="표준 6 2 3 4 5" xfId="2091"/>
    <cellStyle name="표준 6 2 3 4 5 10" xfId="37218"/>
    <cellStyle name="표준 6 2 3 4 5 11" xfId="41330"/>
    <cellStyle name="표준 6 2 3 4 5 12" xfId="45201"/>
    <cellStyle name="표준 6 2 3 4 5 13" xfId="49072"/>
    <cellStyle name="표준 6 2 3 4 5 14" xfId="52943"/>
    <cellStyle name="표준 6 2 3 4 5 2" xfId="6250"/>
    <cellStyle name="표준 6 2 3 4 5 3" xfId="10121"/>
    <cellStyle name="표준 6 2 3 4 5 4" xfId="13992"/>
    <cellStyle name="표준 6 2 3 4 5 5" xfId="17863"/>
    <cellStyle name="표준 6 2 3 4 5 6" xfId="21734"/>
    <cellStyle name="표준 6 2 3 4 5 7" xfId="25605"/>
    <cellStyle name="표준 6 2 3 4 5 8" xfId="29476"/>
    <cellStyle name="표준 6 2 3 4 5 9" xfId="33347"/>
    <cellStyle name="표준 6 2 3 4 6" xfId="4314"/>
    <cellStyle name="표준 6 2 3 4 7" xfId="8185"/>
    <cellStyle name="표준 6 2 3 4 8" xfId="12056"/>
    <cellStyle name="표준 6 2 3 4 9" xfId="15927"/>
    <cellStyle name="표준 6 2 3 5" xfId="238"/>
    <cellStyle name="표준 6 2 3 5 10" xfId="19896"/>
    <cellStyle name="표준 6 2 3 5 11" xfId="23767"/>
    <cellStyle name="표준 6 2 3 5 12" xfId="27638"/>
    <cellStyle name="표준 6 2 3 5 13" xfId="31509"/>
    <cellStyle name="표준 6 2 3 5 14" xfId="35380"/>
    <cellStyle name="표준 6 2 3 5 15" xfId="39251"/>
    <cellStyle name="표준 6 2 3 5 16" xfId="39492"/>
    <cellStyle name="표준 6 2 3 5 17" xfId="43363"/>
    <cellStyle name="표준 6 2 3 5 18" xfId="47234"/>
    <cellStyle name="표준 6 2 3 5 19" xfId="51105"/>
    <cellStyle name="표준 6 2 3 5 2" xfId="483"/>
    <cellStyle name="표준 6 2 3 5 2 10" xfId="24009"/>
    <cellStyle name="표준 6 2 3 5 2 11" xfId="27880"/>
    <cellStyle name="표준 6 2 3 5 2 12" xfId="31751"/>
    <cellStyle name="표준 6 2 3 5 2 13" xfId="35622"/>
    <cellStyle name="표준 6 2 3 5 2 14" xfId="39734"/>
    <cellStyle name="표준 6 2 3 5 2 15" xfId="43605"/>
    <cellStyle name="표준 6 2 3 5 2 16" xfId="47476"/>
    <cellStyle name="표준 6 2 3 5 2 17" xfId="51347"/>
    <cellStyle name="표준 6 2 3 5 2 2" xfId="970"/>
    <cellStyle name="표준 6 2 3 5 2 2 10" xfId="28364"/>
    <cellStyle name="표준 6 2 3 5 2 2 11" xfId="32235"/>
    <cellStyle name="표준 6 2 3 5 2 2 12" xfId="36106"/>
    <cellStyle name="표준 6 2 3 5 2 2 13" xfId="40218"/>
    <cellStyle name="표준 6 2 3 5 2 2 14" xfId="44089"/>
    <cellStyle name="표준 6 2 3 5 2 2 15" xfId="47960"/>
    <cellStyle name="표준 6 2 3 5 2 2 16" xfId="51831"/>
    <cellStyle name="표준 6 2 3 5 2 2 2" xfId="1944"/>
    <cellStyle name="표준 6 2 3 5 2 2 2 10" xfId="33203"/>
    <cellStyle name="표준 6 2 3 5 2 2 2 11" xfId="37074"/>
    <cellStyle name="표준 6 2 3 5 2 2 2 12" xfId="41186"/>
    <cellStyle name="표준 6 2 3 5 2 2 2 13" xfId="45057"/>
    <cellStyle name="표준 6 2 3 5 2 2 2 14" xfId="48928"/>
    <cellStyle name="표준 6 2 3 5 2 2 2 15" xfId="52799"/>
    <cellStyle name="표준 6 2 3 5 2 2 2 2" xfId="3883"/>
    <cellStyle name="표준 6 2 3 5 2 2 2 2 10" xfId="39010"/>
    <cellStyle name="표준 6 2 3 5 2 2 2 2 11" xfId="43122"/>
    <cellStyle name="표준 6 2 3 5 2 2 2 2 12" xfId="46993"/>
    <cellStyle name="표준 6 2 3 5 2 2 2 2 13" xfId="50864"/>
    <cellStyle name="표준 6 2 3 5 2 2 2 2 14" xfId="54735"/>
    <cellStyle name="표준 6 2 3 5 2 2 2 2 2" xfId="8042"/>
    <cellStyle name="표준 6 2 3 5 2 2 2 2 3" xfId="11913"/>
    <cellStyle name="표준 6 2 3 5 2 2 2 2 4" xfId="15784"/>
    <cellStyle name="표준 6 2 3 5 2 2 2 2 5" xfId="19655"/>
    <cellStyle name="표준 6 2 3 5 2 2 2 2 6" xfId="23526"/>
    <cellStyle name="표준 6 2 3 5 2 2 2 2 7" xfId="27397"/>
    <cellStyle name="표준 6 2 3 5 2 2 2 2 8" xfId="31268"/>
    <cellStyle name="표준 6 2 3 5 2 2 2 2 9" xfId="35139"/>
    <cellStyle name="표준 6 2 3 5 2 2 2 3" xfId="6106"/>
    <cellStyle name="표준 6 2 3 5 2 2 2 4" xfId="9977"/>
    <cellStyle name="표준 6 2 3 5 2 2 2 5" xfId="13848"/>
    <cellStyle name="표준 6 2 3 5 2 2 2 6" xfId="17719"/>
    <cellStyle name="표준 6 2 3 5 2 2 2 7" xfId="21590"/>
    <cellStyle name="표준 6 2 3 5 2 2 2 8" xfId="25461"/>
    <cellStyle name="표준 6 2 3 5 2 2 2 9" xfId="29332"/>
    <cellStyle name="표준 6 2 3 5 2 2 3" xfId="2915"/>
    <cellStyle name="표준 6 2 3 5 2 2 3 10" xfId="38042"/>
    <cellStyle name="표준 6 2 3 5 2 2 3 11" xfId="42154"/>
    <cellStyle name="표준 6 2 3 5 2 2 3 12" xfId="46025"/>
    <cellStyle name="표준 6 2 3 5 2 2 3 13" xfId="49896"/>
    <cellStyle name="표준 6 2 3 5 2 2 3 14" xfId="53767"/>
    <cellStyle name="표준 6 2 3 5 2 2 3 2" xfId="7074"/>
    <cellStyle name="표준 6 2 3 5 2 2 3 3" xfId="10945"/>
    <cellStyle name="표준 6 2 3 5 2 2 3 4" xfId="14816"/>
    <cellStyle name="표준 6 2 3 5 2 2 3 5" xfId="18687"/>
    <cellStyle name="표준 6 2 3 5 2 2 3 6" xfId="22558"/>
    <cellStyle name="표준 6 2 3 5 2 2 3 7" xfId="26429"/>
    <cellStyle name="표준 6 2 3 5 2 2 3 8" xfId="30300"/>
    <cellStyle name="표준 6 2 3 5 2 2 3 9" xfId="34171"/>
    <cellStyle name="표준 6 2 3 5 2 2 4" xfId="5138"/>
    <cellStyle name="표준 6 2 3 5 2 2 5" xfId="9009"/>
    <cellStyle name="표준 6 2 3 5 2 2 6" xfId="12880"/>
    <cellStyle name="표준 6 2 3 5 2 2 7" xfId="16751"/>
    <cellStyle name="표준 6 2 3 5 2 2 8" xfId="20622"/>
    <cellStyle name="표준 6 2 3 5 2 2 9" xfId="24493"/>
    <cellStyle name="표준 6 2 3 5 2 3" xfId="1460"/>
    <cellStyle name="표준 6 2 3 5 2 3 10" xfId="32719"/>
    <cellStyle name="표준 6 2 3 5 2 3 11" xfId="36590"/>
    <cellStyle name="표준 6 2 3 5 2 3 12" xfId="40702"/>
    <cellStyle name="표준 6 2 3 5 2 3 13" xfId="44573"/>
    <cellStyle name="표준 6 2 3 5 2 3 14" xfId="48444"/>
    <cellStyle name="표준 6 2 3 5 2 3 15" xfId="52315"/>
    <cellStyle name="표준 6 2 3 5 2 3 2" xfId="3399"/>
    <cellStyle name="표준 6 2 3 5 2 3 2 10" xfId="38526"/>
    <cellStyle name="표준 6 2 3 5 2 3 2 11" xfId="42638"/>
    <cellStyle name="표준 6 2 3 5 2 3 2 12" xfId="46509"/>
    <cellStyle name="표준 6 2 3 5 2 3 2 13" xfId="50380"/>
    <cellStyle name="표준 6 2 3 5 2 3 2 14" xfId="54251"/>
    <cellStyle name="표준 6 2 3 5 2 3 2 2" xfId="7558"/>
    <cellStyle name="표준 6 2 3 5 2 3 2 3" xfId="11429"/>
    <cellStyle name="표준 6 2 3 5 2 3 2 4" xfId="15300"/>
    <cellStyle name="표준 6 2 3 5 2 3 2 5" xfId="19171"/>
    <cellStyle name="표준 6 2 3 5 2 3 2 6" xfId="23042"/>
    <cellStyle name="표준 6 2 3 5 2 3 2 7" xfId="26913"/>
    <cellStyle name="표준 6 2 3 5 2 3 2 8" xfId="30784"/>
    <cellStyle name="표준 6 2 3 5 2 3 2 9" xfId="34655"/>
    <cellStyle name="표준 6 2 3 5 2 3 3" xfId="5622"/>
    <cellStyle name="표준 6 2 3 5 2 3 4" xfId="9493"/>
    <cellStyle name="표준 6 2 3 5 2 3 5" xfId="13364"/>
    <cellStyle name="표준 6 2 3 5 2 3 6" xfId="17235"/>
    <cellStyle name="표준 6 2 3 5 2 3 7" xfId="21106"/>
    <cellStyle name="표준 6 2 3 5 2 3 8" xfId="24977"/>
    <cellStyle name="표준 6 2 3 5 2 3 9" xfId="28848"/>
    <cellStyle name="표준 6 2 3 5 2 4" xfId="2431"/>
    <cellStyle name="표준 6 2 3 5 2 4 10" xfId="37558"/>
    <cellStyle name="표준 6 2 3 5 2 4 11" xfId="41670"/>
    <cellStyle name="표준 6 2 3 5 2 4 12" xfId="45541"/>
    <cellStyle name="표준 6 2 3 5 2 4 13" xfId="49412"/>
    <cellStyle name="표준 6 2 3 5 2 4 14" xfId="53283"/>
    <cellStyle name="표준 6 2 3 5 2 4 2" xfId="6590"/>
    <cellStyle name="표준 6 2 3 5 2 4 3" xfId="10461"/>
    <cellStyle name="표준 6 2 3 5 2 4 4" xfId="14332"/>
    <cellStyle name="표준 6 2 3 5 2 4 5" xfId="18203"/>
    <cellStyle name="표준 6 2 3 5 2 4 6" xfId="22074"/>
    <cellStyle name="표준 6 2 3 5 2 4 7" xfId="25945"/>
    <cellStyle name="표준 6 2 3 5 2 4 8" xfId="29816"/>
    <cellStyle name="표준 6 2 3 5 2 4 9" xfId="33687"/>
    <cellStyle name="표준 6 2 3 5 2 5" xfId="4654"/>
    <cellStyle name="표준 6 2 3 5 2 6" xfId="8525"/>
    <cellStyle name="표준 6 2 3 5 2 7" xfId="12396"/>
    <cellStyle name="표준 6 2 3 5 2 8" xfId="16267"/>
    <cellStyle name="표준 6 2 3 5 2 9" xfId="20138"/>
    <cellStyle name="표준 6 2 3 5 3" xfId="728"/>
    <cellStyle name="표준 6 2 3 5 3 10" xfId="28122"/>
    <cellStyle name="표준 6 2 3 5 3 11" xfId="31993"/>
    <cellStyle name="표준 6 2 3 5 3 12" xfId="35864"/>
    <cellStyle name="표준 6 2 3 5 3 13" xfId="39976"/>
    <cellStyle name="표준 6 2 3 5 3 14" xfId="43847"/>
    <cellStyle name="표준 6 2 3 5 3 15" xfId="47718"/>
    <cellStyle name="표준 6 2 3 5 3 16" xfId="51589"/>
    <cellStyle name="표준 6 2 3 5 3 2" xfId="1702"/>
    <cellStyle name="표준 6 2 3 5 3 2 10" xfId="32961"/>
    <cellStyle name="표준 6 2 3 5 3 2 11" xfId="36832"/>
    <cellStyle name="표준 6 2 3 5 3 2 12" xfId="40944"/>
    <cellStyle name="표준 6 2 3 5 3 2 13" xfId="44815"/>
    <cellStyle name="표준 6 2 3 5 3 2 14" xfId="48686"/>
    <cellStyle name="표준 6 2 3 5 3 2 15" xfId="52557"/>
    <cellStyle name="표준 6 2 3 5 3 2 2" xfId="3641"/>
    <cellStyle name="표준 6 2 3 5 3 2 2 10" xfId="38768"/>
    <cellStyle name="표준 6 2 3 5 3 2 2 11" xfId="42880"/>
    <cellStyle name="표준 6 2 3 5 3 2 2 12" xfId="46751"/>
    <cellStyle name="표준 6 2 3 5 3 2 2 13" xfId="50622"/>
    <cellStyle name="표준 6 2 3 5 3 2 2 14" xfId="54493"/>
    <cellStyle name="표준 6 2 3 5 3 2 2 2" xfId="7800"/>
    <cellStyle name="표준 6 2 3 5 3 2 2 3" xfId="11671"/>
    <cellStyle name="표준 6 2 3 5 3 2 2 4" xfId="15542"/>
    <cellStyle name="표준 6 2 3 5 3 2 2 5" xfId="19413"/>
    <cellStyle name="표준 6 2 3 5 3 2 2 6" xfId="23284"/>
    <cellStyle name="표준 6 2 3 5 3 2 2 7" xfId="27155"/>
    <cellStyle name="표준 6 2 3 5 3 2 2 8" xfId="31026"/>
    <cellStyle name="표준 6 2 3 5 3 2 2 9" xfId="34897"/>
    <cellStyle name="표준 6 2 3 5 3 2 3" xfId="5864"/>
    <cellStyle name="표준 6 2 3 5 3 2 4" xfId="9735"/>
    <cellStyle name="표준 6 2 3 5 3 2 5" xfId="13606"/>
    <cellStyle name="표준 6 2 3 5 3 2 6" xfId="17477"/>
    <cellStyle name="표준 6 2 3 5 3 2 7" xfId="21348"/>
    <cellStyle name="표준 6 2 3 5 3 2 8" xfId="25219"/>
    <cellStyle name="표준 6 2 3 5 3 2 9" xfId="29090"/>
    <cellStyle name="표준 6 2 3 5 3 3" xfId="2673"/>
    <cellStyle name="표준 6 2 3 5 3 3 10" xfId="37800"/>
    <cellStyle name="표준 6 2 3 5 3 3 11" xfId="41912"/>
    <cellStyle name="표준 6 2 3 5 3 3 12" xfId="45783"/>
    <cellStyle name="표준 6 2 3 5 3 3 13" xfId="49654"/>
    <cellStyle name="표준 6 2 3 5 3 3 14" xfId="53525"/>
    <cellStyle name="표준 6 2 3 5 3 3 2" xfId="6832"/>
    <cellStyle name="표준 6 2 3 5 3 3 3" xfId="10703"/>
    <cellStyle name="표준 6 2 3 5 3 3 4" xfId="14574"/>
    <cellStyle name="표준 6 2 3 5 3 3 5" xfId="18445"/>
    <cellStyle name="표준 6 2 3 5 3 3 6" xfId="22316"/>
    <cellStyle name="표준 6 2 3 5 3 3 7" xfId="26187"/>
    <cellStyle name="표준 6 2 3 5 3 3 8" xfId="30058"/>
    <cellStyle name="표준 6 2 3 5 3 3 9" xfId="33929"/>
    <cellStyle name="표준 6 2 3 5 3 4" xfId="4896"/>
    <cellStyle name="표준 6 2 3 5 3 5" xfId="8767"/>
    <cellStyle name="표준 6 2 3 5 3 6" xfId="12638"/>
    <cellStyle name="표준 6 2 3 5 3 7" xfId="16509"/>
    <cellStyle name="표준 6 2 3 5 3 8" xfId="20380"/>
    <cellStyle name="표준 6 2 3 5 3 9" xfId="24251"/>
    <cellStyle name="표준 6 2 3 5 4" xfId="1218"/>
    <cellStyle name="표준 6 2 3 5 4 10" xfId="32477"/>
    <cellStyle name="표준 6 2 3 5 4 11" xfId="36348"/>
    <cellStyle name="표준 6 2 3 5 4 12" xfId="40460"/>
    <cellStyle name="표준 6 2 3 5 4 13" xfId="44331"/>
    <cellStyle name="표준 6 2 3 5 4 14" xfId="48202"/>
    <cellStyle name="표준 6 2 3 5 4 15" xfId="52073"/>
    <cellStyle name="표준 6 2 3 5 4 2" xfId="3157"/>
    <cellStyle name="표준 6 2 3 5 4 2 10" xfId="38284"/>
    <cellStyle name="표준 6 2 3 5 4 2 11" xfId="42396"/>
    <cellStyle name="표준 6 2 3 5 4 2 12" xfId="46267"/>
    <cellStyle name="표준 6 2 3 5 4 2 13" xfId="50138"/>
    <cellStyle name="표준 6 2 3 5 4 2 14" xfId="54009"/>
    <cellStyle name="표준 6 2 3 5 4 2 2" xfId="7316"/>
    <cellStyle name="표준 6 2 3 5 4 2 3" xfId="11187"/>
    <cellStyle name="표준 6 2 3 5 4 2 4" xfId="15058"/>
    <cellStyle name="표준 6 2 3 5 4 2 5" xfId="18929"/>
    <cellStyle name="표준 6 2 3 5 4 2 6" xfId="22800"/>
    <cellStyle name="표준 6 2 3 5 4 2 7" xfId="26671"/>
    <cellStyle name="표준 6 2 3 5 4 2 8" xfId="30542"/>
    <cellStyle name="표준 6 2 3 5 4 2 9" xfId="34413"/>
    <cellStyle name="표준 6 2 3 5 4 3" xfId="5380"/>
    <cellStyle name="표준 6 2 3 5 4 4" xfId="9251"/>
    <cellStyle name="표준 6 2 3 5 4 5" xfId="13122"/>
    <cellStyle name="표준 6 2 3 5 4 6" xfId="16993"/>
    <cellStyle name="표준 6 2 3 5 4 7" xfId="20864"/>
    <cellStyle name="표준 6 2 3 5 4 8" xfId="24735"/>
    <cellStyle name="표준 6 2 3 5 4 9" xfId="28606"/>
    <cellStyle name="표준 6 2 3 5 5" xfId="2189"/>
    <cellStyle name="표준 6 2 3 5 5 10" xfId="37316"/>
    <cellStyle name="표준 6 2 3 5 5 11" xfId="41428"/>
    <cellStyle name="표준 6 2 3 5 5 12" xfId="45299"/>
    <cellStyle name="표준 6 2 3 5 5 13" xfId="49170"/>
    <cellStyle name="표준 6 2 3 5 5 14" xfId="53041"/>
    <cellStyle name="표준 6 2 3 5 5 2" xfId="6348"/>
    <cellStyle name="표준 6 2 3 5 5 3" xfId="10219"/>
    <cellStyle name="표준 6 2 3 5 5 4" xfId="14090"/>
    <cellStyle name="표준 6 2 3 5 5 5" xfId="17961"/>
    <cellStyle name="표준 6 2 3 5 5 6" xfId="21832"/>
    <cellStyle name="표준 6 2 3 5 5 7" xfId="25703"/>
    <cellStyle name="표준 6 2 3 5 5 8" xfId="29574"/>
    <cellStyle name="표준 6 2 3 5 5 9" xfId="33445"/>
    <cellStyle name="표준 6 2 3 5 6" xfId="4412"/>
    <cellStyle name="표준 6 2 3 5 7" xfId="8283"/>
    <cellStyle name="표준 6 2 3 5 8" xfId="12154"/>
    <cellStyle name="표준 6 2 3 5 9" xfId="16025"/>
    <cellStyle name="표준 6 2 3 6" xfId="288"/>
    <cellStyle name="표준 6 2 3 6 10" xfId="23814"/>
    <cellStyle name="표준 6 2 3 6 11" xfId="27685"/>
    <cellStyle name="표준 6 2 3 6 12" xfId="31556"/>
    <cellStyle name="표준 6 2 3 6 13" xfId="35427"/>
    <cellStyle name="표준 6 2 3 6 14" xfId="39539"/>
    <cellStyle name="표준 6 2 3 6 15" xfId="43410"/>
    <cellStyle name="표준 6 2 3 6 16" xfId="47281"/>
    <cellStyle name="표준 6 2 3 6 17" xfId="51152"/>
    <cellStyle name="표준 6 2 3 6 2" xfId="775"/>
    <cellStyle name="표준 6 2 3 6 2 10" xfId="28169"/>
    <cellStyle name="표준 6 2 3 6 2 11" xfId="32040"/>
    <cellStyle name="표준 6 2 3 6 2 12" xfId="35911"/>
    <cellStyle name="표준 6 2 3 6 2 13" xfId="40023"/>
    <cellStyle name="표준 6 2 3 6 2 14" xfId="43894"/>
    <cellStyle name="표준 6 2 3 6 2 15" xfId="47765"/>
    <cellStyle name="표준 6 2 3 6 2 16" xfId="51636"/>
    <cellStyle name="표준 6 2 3 6 2 2" xfId="1749"/>
    <cellStyle name="표준 6 2 3 6 2 2 10" xfId="33008"/>
    <cellStyle name="표준 6 2 3 6 2 2 11" xfId="36879"/>
    <cellStyle name="표준 6 2 3 6 2 2 12" xfId="40991"/>
    <cellStyle name="표준 6 2 3 6 2 2 13" xfId="44862"/>
    <cellStyle name="표준 6 2 3 6 2 2 14" xfId="48733"/>
    <cellStyle name="표준 6 2 3 6 2 2 15" xfId="52604"/>
    <cellStyle name="표준 6 2 3 6 2 2 2" xfId="3688"/>
    <cellStyle name="표준 6 2 3 6 2 2 2 10" xfId="38815"/>
    <cellStyle name="표준 6 2 3 6 2 2 2 11" xfId="42927"/>
    <cellStyle name="표준 6 2 3 6 2 2 2 12" xfId="46798"/>
    <cellStyle name="표준 6 2 3 6 2 2 2 13" xfId="50669"/>
    <cellStyle name="표준 6 2 3 6 2 2 2 14" xfId="54540"/>
    <cellStyle name="표준 6 2 3 6 2 2 2 2" xfId="7847"/>
    <cellStyle name="표준 6 2 3 6 2 2 2 3" xfId="11718"/>
    <cellStyle name="표준 6 2 3 6 2 2 2 4" xfId="15589"/>
    <cellStyle name="표준 6 2 3 6 2 2 2 5" xfId="19460"/>
    <cellStyle name="표준 6 2 3 6 2 2 2 6" xfId="23331"/>
    <cellStyle name="표준 6 2 3 6 2 2 2 7" xfId="27202"/>
    <cellStyle name="표준 6 2 3 6 2 2 2 8" xfId="31073"/>
    <cellStyle name="표준 6 2 3 6 2 2 2 9" xfId="34944"/>
    <cellStyle name="표준 6 2 3 6 2 2 3" xfId="5911"/>
    <cellStyle name="표준 6 2 3 6 2 2 4" xfId="9782"/>
    <cellStyle name="표준 6 2 3 6 2 2 5" xfId="13653"/>
    <cellStyle name="표준 6 2 3 6 2 2 6" xfId="17524"/>
    <cellStyle name="표준 6 2 3 6 2 2 7" xfId="21395"/>
    <cellStyle name="표준 6 2 3 6 2 2 8" xfId="25266"/>
    <cellStyle name="표준 6 2 3 6 2 2 9" xfId="29137"/>
    <cellStyle name="표준 6 2 3 6 2 3" xfId="2720"/>
    <cellStyle name="표준 6 2 3 6 2 3 10" xfId="37847"/>
    <cellStyle name="표준 6 2 3 6 2 3 11" xfId="41959"/>
    <cellStyle name="표준 6 2 3 6 2 3 12" xfId="45830"/>
    <cellStyle name="표준 6 2 3 6 2 3 13" xfId="49701"/>
    <cellStyle name="표준 6 2 3 6 2 3 14" xfId="53572"/>
    <cellStyle name="표준 6 2 3 6 2 3 2" xfId="6879"/>
    <cellStyle name="표준 6 2 3 6 2 3 3" xfId="10750"/>
    <cellStyle name="표준 6 2 3 6 2 3 4" xfId="14621"/>
    <cellStyle name="표준 6 2 3 6 2 3 5" xfId="18492"/>
    <cellStyle name="표준 6 2 3 6 2 3 6" xfId="22363"/>
    <cellStyle name="표준 6 2 3 6 2 3 7" xfId="26234"/>
    <cellStyle name="표준 6 2 3 6 2 3 8" xfId="30105"/>
    <cellStyle name="표준 6 2 3 6 2 3 9" xfId="33976"/>
    <cellStyle name="표준 6 2 3 6 2 4" xfId="4943"/>
    <cellStyle name="표준 6 2 3 6 2 5" xfId="8814"/>
    <cellStyle name="표준 6 2 3 6 2 6" xfId="12685"/>
    <cellStyle name="표준 6 2 3 6 2 7" xfId="16556"/>
    <cellStyle name="표준 6 2 3 6 2 8" xfId="20427"/>
    <cellStyle name="표준 6 2 3 6 2 9" xfId="24298"/>
    <cellStyle name="표준 6 2 3 6 3" xfId="1265"/>
    <cellStyle name="표준 6 2 3 6 3 10" xfId="32524"/>
    <cellStyle name="표준 6 2 3 6 3 11" xfId="36395"/>
    <cellStyle name="표준 6 2 3 6 3 12" xfId="40507"/>
    <cellStyle name="표준 6 2 3 6 3 13" xfId="44378"/>
    <cellStyle name="표준 6 2 3 6 3 14" xfId="48249"/>
    <cellStyle name="표준 6 2 3 6 3 15" xfId="52120"/>
    <cellStyle name="표준 6 2 3 6 3 2" xfId="3204"/>
    <cellStyle name="표준 6 2 3 6 3 2 10" xfId="38331"/>
    <cellStyle name="표준 6 2 3 6 3 2 11" xfId="42443"/>
    <cellStyle name="표준 6 2 3 6 3 2 12" xfId="46314"/>
    <cellStyle name="표준 6 2 3 6 3 2 13" xfId="50185"/>
    <cellStyle name="표준 6 2 3 6 3 2 14" xfId="54056"/>
    <cellStyle name="표준 6 2 3 6 3 2 2" xfId="7363"/>
    <cellStyle name="표준 6 2 3 6 3 2 3" xfId="11234"/>
    <cellStyle name="표준 6 2 3 6 3 2 4" xfId="15105"/>
    <cellStyle name="표준 6 2 3 6 3 2 5" xfId="18976"/>
    <cellStyle name="표준 6 2 3 6 3 2 6" xfId="22847"/>
    <cellStyle name="표준 6 2 3 6 3 2 7" xfId="26718"/>
    <cellStyle name="표준 6 2 3 6 3 2 8" xfId="30589"/>
    <cellStyle name="표준 6 2 3 6 3 2 9" xfId="34460"/>
    <cellStyle name="표준 6 2 3 6 3 3" xfId="5427"/>
    <cellStyle name="표준 6 2 3 6 3 4" xfId="9298"/>
    <cellStyle name="표준 6 2 3 6 3 5" xfId="13169"/>
    <cellStyle name="표준 6 2 3 6 3 6" xfId="17040"/>
    <cellStyle name="표준 6 2 3 6 3 7" xfId="20911"/>
    <cellStyle name="표준 6 2 3 6 3 8" xfId="24782"/>
    <cellStyle name="표준 6 2 3 6 3 9" xfId="28653"/>
    <cellStyle name="표준 6 2 3 6 4" xfId="2236"/>
    <cellStyle name="표준 6 2 3 6 4 10" xfId="37363"/>
    <cellStyle name="표준 6 2 3 6 4 11" xfId="41475"/>
    <cellStyle name="표준 6 2 3 6 4 12" xfId="45346"/>
    <cellStyle name="표준 6 2 3 6 4 13" xfId="49217"/>
    <cellStyle name="표준 6 2 3 6 4 14" xfId="53088"/>
    <cellStyle name="표준 6 2 3 6 4 2" xfId="6395"/>
    <cellStyle name="표준 6 2 3 6 4 3" xfId="10266"/>
    <cellStyle name="표준 6 2 3 6 4 4" xfId="14137"/>
    <cellStyle name="표준 6 2 3 6 4 5" xfId="18008"/>
    <cellStyle name="표준 6 2 3 6 4 6" xfId="21879"/>
    <cellStyle name="표준 6 2 3 6 4 7" xfId="25750"/>
    <cellStyle name="표준 6 2 3 6 4 8" xfId="29621"/>
    <cellStyle name="표준 6 2 3 6 4 9" xfId="33492"/>
    <cellStyle name="표준 6 2 3 6 5" xfId="4459"/>
    <cellStyle name="표준 6 2 3 6 6" xfId="8330"/>
    <cellStyle name="표준 6 2 3 6 7" xfId="12201"/>
    <cellStyle name="표준 6 2 3 6 8" xfId="16072"/>
    <cellStyle name="표준 6 2 3 6 9" xfId="19943"/>
    <cellStyle name="표준 6 2 3 7" xfId="533"/>
    <cellStyle name="표준 6 2 3 7 10" xfId="27927"/>
    <cellStyle name="표준 6 2 3 7 11" xfId="31798"/>
    <cellStyle name="표준 6 2 3 7 12" xfId="35669"/>
    <cellStyle name="표준 6 2 3 7 13" xfId="39781"/>
    <cellStyle name="표준 6 2 3 7 14" xfId="43652"/>
    <cellStyle name="표준 6 2 3 7 15" xfId="47523"/>
    <cellStyle name="표준 6 2 3 7 16" xfId="51394"/>
    <cellStyle name="표준 6 2 3 7 2" xfId="1507"/>
    <cellStyle name="표준 6 2 3 7 2 10" xfId="32766"/>
    <cellStyle name="표준 6 2 3 7 2 11" xfId="36637"/>
    <cellStyle name="표준 6 2 3 7 2 12" xfId="40749"/>
    <cellStyle name="표준 6 2 3 7 2 13" xfId="44620"/>
    <cellStyle name="표준 6 2 3 7 2 14" xfId="48491"/>
    <cellStyle name="표준 6 2 3 7 2 15" xfId="52362"/>
    <cellStyle name="표준 6 2 3 7 2 2" xfId="3446"/>
    <cellStyle name="표준 6 2 3 7 2 2 10" xfId="38573"/>
    <cellStyle name="표준 6 2 3 7 2 2 11" xfId="42685"/>
    <cellStyle name="표준 6 2 3 7 2 2 12" xfId="46556"/>
    <cellStyle name="표준 6 2 3 7 2 2 13" xfId="50427"/>
    <cellStyle name="표준 6 2 3 7 2 2 14" xfId="54298"/>
    <cellStyle name="표준 6 2 3 7 2 2 2" xfId="7605"/>
    <cellStyle name="표준 6 2 3 7 2 2 3" xfId="11476"/>
    <cellStyle name="표준 6 2 3 7 2 2 4" xfId="15347"/>
    <cellStyle name="표준 6 2 3 7 2 2 5" xfId="19218"/>
    <cellStyle name="표준 6 2 3 7 2 2 6" xfId="23089"/>
    <cellStyle name="표준 6 2 3 7 2 2 7" xfId="26960"/>
    <cellStyle name="표준 6 2 3 7 2 2 8" xfId="30831"/>
    <cellStyle name="표준 6 2 3 7 2 2 9" xfId="34702"/>
    <cellStyle name="표준 6 2 3 7 2 3" xfId="5669"/>
    <cellStyle name="표준 6 2 3 7 2 4" xfId="9540"/>
    <cellStyle name="표준 6 2 3 7 2 5" xfId="13411"/>
    <cellStyle name="표준 6 2 3 7 2 6" xfId="17282"/>
    <cellStyle name="표준 6 2 3 7 2 7" xfId="21153"/>
    <cellStyle name="표준 6 2 3 7 2 8" xfId="25024"/>
    <cellStyle name="표준 6 2 3 7 2 9" xfId="28895"/>
    <cellStyle name="표준 6 2 3 7 3" xfId="2478"/>
    <cellStyle name="표준 6 2 3 7 3 10" xfId="37605"/>
    <cellStyle name="표준 6 2 3 7 3 11" xfId="41717"/>
    <cellStyle name="표준 6 2 3 7 3 12" xfId="45588"/>
    <cellStyle name="표준 6 2 3 7 3 13" xfId="49459"/>
    <cellStyle name="표준 6 2 3 7 3 14" xfId="53330"/>
    <cellStyle name="표준 6 2 3 7 3 2" xfId="6637"/>
    <cellStyle name="표준 6 2 3 7 3 3" xfId="10508"/>
    <cellStyle name="표준 6 2 3 7 3 4" xfId="14379"/>
    <cellStyle name="표준 6 2 3 7 3 5" xfId="18250"/>
    <cellStyle name="표준 6 2 3 7 3 6" xfId="22121"/>
    <cellStyle name="표준 6 2 3 7 3 7" xfId="25992"/>
    <cellStyle name="표준 6 2 3 7 3 8" xfId="29863"/>
    <cellStyle name="표준 6 2 3 7 3 9" xfId="33734"/>
    <cellStyle name="표준 6 2 3 7 4" xfId="4701"/>
    <cellStyle name="표준 6 2 3 7 5" xfId="8572"/>
    <cellStyle name="표준 6 2 3 7 6" xfId="12443"/>
    <cellStyle name="표준 6 2 3 7 7" xfId="16314"/>
    <cellStyle name="표준 6 2 3 7 8" xfId="20185"/>
    <cellStyle name="표준 6 2 3 7 9" xfId="24056"/>
    <cellStyle name="표준 6 2 3 8" xfId="1023"/>
    <cellStyle name="표준 6 2 3 8 10" xfId="32282"/>
    <cellStyle name="표준 6 2 3 8 11" xfId="36153"/>
    <cellStyle name="표준 6 2 3 8 12" xfId="40265"/>
    <cellStyle name="표준 6 2 3 8 13" xfId="44136"/>
    <cellStyle name="표준 6 2 3 8 14" xfId="48007"/>
    <cellStyle name="표준 6 2 3 8 15" xfId="51878"/>
    <cellStyle name="표준 6 2 3 8 2" xfId="2962"/>
    <cellStyle name="표준 6 2 3 8 2 10" xfId="38089"/>
    <cellStyle name="표준 6 2 3 8 2 11" xfId="42201"/>
    <cellStyle name="표준 6 2 3 8 2 12" xfId="46072"/>
    <cellStyle name="표준 6 2 3 8 2 13" xfId="49943"/>
    <cellStyle name="표준 6 2 3 8 2 14" xfId="53814"/>
    <cellStyle name="표준 6 2 3 8 2 2" xfId="7121"/>
    <cellStyle name="표준 6 2 3 8 2 3" xfId="10992"/>
    <cellStyle name="표준 6 2 3 8 2 4" xfId="14863"/>
    <cellStyle name="표준 6 2 3 8 2 5" xfId="18734"/>
    <cellStyle name="표준 6 2 3 8 2 6" xfId="22605"/>
    <cellStyle name="표준 6 2 3 8 2 7" xfId="26476"/>
    <cellStyle name="표준 6 2 3 8 2 8" xfId="30347"/>
    <cellStyle name="표준 6 2 3 8 2 9" xfId="34218"/>
    <cellStyle name="표준 6 2 3 8 3" xfId="5185"/>
    <cellStyle name="표준 6 2 3 8 4" xfId="9056"/>
    <cellStyle name="표준 6 2 3 8 5" xfId="12927"/>
    <cellStyle name="표준 6 2 3 8 6" xfId="16798"/>
    <cellStyle name="표준 6 2 3 8 7" xfId="20669"/>
    <cellStyle name="표준 6 2 3 8 8" xfId="24540"/>
    <cellStyle name="표준 6 2 3 8 9" xfId="28411"/>
    <cellStyle name="표준 6 2 3 9" xfId="1994"/>
    <cellStyle name="표준 6 2 3 9 10" xfId="37121"/>
    <cellStyle name="표준 6 2 3 9 11" xfId="41233"/>
    <cellStyle name="표준 6 2 3 9 12" xfId="45104"/>
    <cellStyle name="표준 6 2 3 9 13" xfId="48975"/>
    <cellStyle name="표준 6 2 3 9 14" xfId="52846"/>
    <cellStyle name="표준 6 2 3 9 2" xfId="6153"/>
    <cellStyle name="표준 6 2 3 9 3" xfId="10024"/>
    <cellStyle name="표준 6 2 3 9 4" xfId="13895"/>
    <cellStyle name="표준 6 2 3 9 5" xfId="17766"/>
    <cellStyle name="표준 6 2 3 9 6" xfId="21637"/>
    <cellStyle name="표준 6 2 3 9 7" xfId="25508"/>
    <cellStyle name="표준 6 2 3 9 8" xfId="29379"/>
    <cellStyle name="표준 6 2 3 9 9" xfId="33250"/>
    <cellStyle name="표준 6 2 4" xfId="41"/>
    <cellStyle name="표준 6 2 4 10" xfId="4224"/>
    <cellStyle name="표준 6 2 4 11" xfId="8095"/>
    <cellStyle name="표준 6 2 4 12" xfId="11966"/>
    <cellStyle name="표준 6 2 4 13" xfId="15837"/>
    <cellStyle name="표준 6 2 4 14" xfId="19708"/>
    <cellStyle name="표준 6 2 4 15" xfId="23579"/>
    <cellStyle name="표준 6 2 4 16" xfId="27450"/>
    <cellStyle name="표준 6 2 4 17" xfId="31321"/>
    <cellStyle name="표준 6 2 4 18" xfId="35192"/>
    <cellStyle name="표준 6 2 4 19" xfId="39063"/>
    <cellStyle name="표준 6 2 4 2" xfId="67"/>
    <cellStyle name="표준 6 2 4 2 10" xfId="8121"/>
    <cellStyle name="표준 6 2 4 2 11" xfId="11992"/>
    <cellStyle name="표준 6 2 4 2 12" xfId="15863"/>
    <cellStyle name="표준 6 2 4 2 13" xfId="19734"/>
    <cellStyle name="표준 6 2 4 2 14" xfId="23605"/>
    <cellStyle name="표준 6 2 4 2 15" xfId="27476"/>
    <cellStyle name="표준 6 2 4 2 16" xfId="31347"/>
    <cellStyle name="표준 6 2 4 2 17" xfId="35218"/>
    <cellStyle name="표준 6 2 4 2 18" xfId="39089"/>
    <cellStyle name="표준 6 2 4 2 19" xfId="39330"/>
    <cellStyle name="표준 6 2 4 2 2" xfId="121"/>
    <cellStyle name="표준 6 2 4 2 2 10" xfId="15910"/>
    <cellStyle name="표준 6 2 4 2 2 11" xfId="19781"/>
    <cellStyle name="표준 6 2 4 2 2 12" xfId="23652"/>
    <cellStyle name="표준 6 2 4 2 2 13" xfId="27523"/>
    <cellStyle name="표준 6 2 4 2 2 14" xfId="31394"/>
    <cellStyle name="표준 6 2 4 2 2 15" xfId="35265"/>
    <cellStyle name="표준 6 2 4 2 2 16" xfId="39136"/>
    <cellStyle name="표준 6 2 4 2 2 17" xfId="39377"/>
    <cellStyle name="표준 6 2 4 2 2 18" xfId="43248"/>
    <cellStyle name="표준 6 2 4 2 2 19" xfId="47119"/>
    <cellStyle name="표준 6 2 4 2 2 2" xfId="220"/>
    <cellStyle name="표준 6 2 4 2 2 2 10" xfId="19878"/>
    <cellStyle name="표준 6 2 4 2 2 2 11" xfId="23749"/>
    <cellStyle name="표준 6 2 4 2 2 2 12" xfId="27620"/>
    <cellStyle name="표준 6 2 4 2 2 2 13" xfId="31491"/>
    <cellStyle name="표준 6 2 4 2 2 2 14" xfId="35362"/>
    <cellStyle name="표준 6 2 4 2 2 2 15" xfId="39233"/>
    <cellStyle name="표준 6 2 4 2 2 2 16" xfId="39474"/>
    <cellStyle name="표준 6 2 4 2 2 2 17" xfId="43345"/>
    <cellStyle name="표준 6 2 4 2 2 2 18" xfId="47216"/>
    <cellStyle name="표준 6 2 4 2 2 2 19" xfId="51087"/>
    <cellStyle name="표준 6 2 4 2 2 2 2" xfId="465"/>
    <cellStyle name="표준 6 2 4 2 2 2 2 10" xfId="23991"/>
    <cellStyle name="표준 6 2 4 2 2 2 2 11" xfId="27862"/>
    <cellStyle name="표준 6 2 4 2 2 2 2 12" xfId="31733"/>
    <cellStyle name="표준 6 2 4 2 2 2 2 13" xfId="35604"/>
    <cellStyle name="표준 6 2 4 2 2 2 2 14" xfId="39716"/>
    <cellStyle name="표준 6 2 4 2 2 2 2 15" xfId="43587"/>
    <cellStyle name="표준 6 2 4 2 2 2 2 16" xfId="47458"/>
    <cellStyle name="표준 6 2 4 2 2 2 2 17" xfId="51329"/>
    <cellStyle name="표준 6 2 4 2 2 2 2 2" xfId="952"/>
    <cellStyle name="표준 6 2 4 2 2 2 2 2 10" xfId="28346"/>
    <cellStyle name="표준 6 2 4 2 2 2 2 2 11" xfId="32217"/>
    <cellStyle name="표준 6 2 4 2 2 2 2 2 12" xfId="36088"/>
    <cellStyle name="표준 6 2 4 2 2 2 2 2 13" xfId="40200"/>
    <cellStyle name="표준 6 2 4 2 2 2 2 2 14" xfId="44071"/>
    <cellStyle name="표준 6 2 4 2 2 2 2 2 15" xfId="47942"/>
    <cellStyle name="표준 6 2 4 2 2 2 2 2 16" xfId="51813"/>
    <cellStyle name="표준 6 2 4 2 2 2 2 2 2" xfId="1926"/>
    <cellStyle name="표준 6 2 4 2 2 2 2 2 2 10" xfId="33185"/>
    <cellStyle name="표준 6 2 4 2 2 2 2 2 2 11" xfId="37056"/>
    <cellStyle name="표준 6 2 4 2 2 2 2 2 2 12" xfId="41168"/>
    <cellStyle name="표준 6 2 4 2 2 2 2 2 2 13" xfId="45039"/>
    <cellStyle name="표준 6 2 4 2 2 2 2 2 2 14" xfId="48910"/>
    <cellStyle name="표준 6 2 4 2 2 2 2 2 2 15" xfId="52781"/>
    <cellStyle name="표준 6 2 4 2 2 2 2 2 2 2" xfId="3865"/>
    <cellStyle name="표준 6 2 4 2 2 2 2 2 2 2 10" xfId="38992"/>
    <cellStyle name="표준 6 2 4 2 2 2 2 2 2 2 11" xfId="43104"/>
    <cellStyle name="표준 6 2 4 2 2 2 2 2 2 2 12" xfId="46975"/>
    <cellStyle name="표준 6 2 4 2 2 2 2 2 2 2 13" xfId="50846"/>
    <cellStyle name="표준 6 2 4 2 2 2 2 2 2 2 14" xfId="54717"/>
    <cellStyle name="표준 6 2 4 2 2 2 2 2 2 2 2" xfId="8024"/>
    <cellStyle name="표준 6 2 4 2 2 2 2 2 2 2 3" xfId="11895"/>
    <cellStyle name="표준 6 2 4 2 2 2 2 2 2 2 4" xfId="15766"/>
    <cellStyle name="표준 6 2 4 2 2 2 2 2 2 2 5" xfId="19637"/>
    <cellStyle name="표준 6 2 4 2 2 2 2 2 2 2 6" xfId="23508"/>
    <cellStyle name="표준 6 2 4 2 2 2 2 2 2 2 7" xfId="27379"/>
    <cellStyle name="표준 6 2 4 2 2 2 2 2 2 2 8" xfId="31250"/>
    <cellStyle name="표준 6 2 4 2 2 2 2 2 2 2 9" xfId="35121"/>
    <cellStyle name="표준 6 2 4 2 2 2 2 2 2 3" xfId="6088"/>
    <cellStyle name="표준 6 2 4 2 2 2 2 2 2 4" xfId="9959"/>
    <cellStyle name="표준 6 2 4 2 2 2 2 2 2 5" xfId="13830"/>
    <cellStyle name="표준 6 2 4 2 2 2 2 2 2 6" xfId="17701"/>
    <cellStyle name="표준 6 2 4 2 2 2 2 2 2 7" xfId="21572"/>
    <cellStyle name="표준 6 2 4 2 2 2 2 2 2 8" xfId="25443"/>
    <cellStyle name="표준 6 2 4 2 2 2 2 2 2 9" xfId="29314"/>
    <cellStyle name="표준 6 2 4 2 2 2 2 2 3" xfId="2897"/>
    <cellStyle name="표준 6 2 4 2 2 2 2 2 3 10" xfId="38024"/>
    <cellStyle name="표준 6 2 4 2 2 2 2 2 3 11" xfId="42136"/>
    <cellStyle name="표준 6 2 4 2 2 2 2 2 3 12" xfId="46007"/>
    <cellStyle name="표준 6 2 4 2 2 2 2 2 3 13" xfId="49878"/>
    <cellStyle name="표준 6 2 4 2 2 2 2 2 3 14" xfId="53749"/>
    <cellStyle name="표준 6 2 4 2 2 2 2 2 3 2" xfId="7056"/>
    <cellStyle name="표준 6 2 4 2 2 2 2 2 3 3" xfId="10927"/>
    <cellStyle name="표준 6 2 4 2 2 2 2 2 3 4" xfId="14798"/>
    <cellStyle name="표준 6 2 4 2 2 2 2 2 3 5" xfId="18669"/>
    <cellStyle name="표준 6 2 4 2 2 2 2 2 3 6" xfId="22540"/>
    <cellStyle name="표준 6 2 4 2 2 2 2 2 3 7" xfId="26411"/>
    <cellStyle name="표준 6 2 4 2 2 2 2 2 3 8" xfId="30282"/>
    <cellStyle name="표준 6 2 4 2 2 2 2 2 3 9" xfId="34153"/>
    <cellStyle name="표준 6 2 4 2 2 2 2 2 4" xfId="5120"/>
    <cellStyle name="표준 6 2 4 2 2 2 2 2 5" xfId="8991"/>
    <cellStyle name="표준 6 2 4 2 2 2 2 2 6" xfId="12862"/>
    <cellStyle name="표준 6 2 4 2 2 2 2 2 7" xfId="16733"/>
    <cellStyle name="표준 6 2 4 2 2 2 2 2 8" xfId="20604"/>
    <cellStyle name="표준 6 2 4 2 2 2 2 2 9" xfId="24475"/>
    <cellStyle name="표준 6 2 4 2 2 2 2 3" xfId="1442"/>
    <cellStyle name="표준 6 2 4 2 2 2 2 3 10" xfId="32701"/>
    <cellStyle name="표준 6 2 4 2 2 2 2 3 11" xfId="36572"/>
    <cellStyle name="표준 6 2 4 2 2 2 2 3 12" xfId="40684"/>
    <cellStyle name="표준 6 2 4 2 2 2 2 3 13" xfId="44555"/>
    <cellStyle name="표준 6 2 4 2 2 2 2 3 14" xfId="48426"/>
    <cellStyle name="표준 6 2 4 2 2 2 2 3 15" xfId="52297"/>
    <cellStyle name="표준 6 2 4 2 2 2 2 3 2" xfId="3381"/>
    <cellStyle name="표준 6 2 4 2 2 2 2 3 2 10" xfId="38508"/>
    <cellStyle name="표준 6 2 4 2 2 2 2 3 2 11" xfId="42620"/>
    <cellStyle name="표준 6 2 4 2 2 2 2 3 2 12" xfId="46491"/>
    <cellStyle name="표준 6 2 4 2 2 2 2 3 2 13" xfId="50362"/>
    <cellStyle name="표준 6 2 4 2 2 2 2 3 2 14" xfId="54233"/>
    <cellStyle name="표준 6 2 4 2 2 2 2 3 2 2" xfId="7540"/>
    <cellStyle name="표준 6 2 4 2 2 2 2 3 2 3" xfId="11411"/>
    <cellStyle name="표준 6 2 4 2 2 2 2 3 2 4" xfId="15282"/>
    <cellStyle name="표준 6 2 4 2 2 2 2 3 2 5" xfId="19153"/>
    <cellStyle name="표준 6 2 4 2 2 2 2 3 2 6" xfId="23024"/>
    <cellStyle name="표준 6 2 4 2 2 2 2 3 2 7" xfId="26895"/>
    <cellStyle name="표준 6 2 4 2 2 2 2 3 2 8" xfId="30766"/>
    <cellStyle name="표준 6 2 4 2 2 2 2 3 2 9" xfId="34637"/>
    <cellStyle name="표준 6 2 4 2 2 2 2 3 3" xfId="5604"/>
    <cellStyle name="표준 6 2 4 2 2 2 2 3 4" xfId="9475"/>
    <cellStyle name="표준 6 2 4 2 2 2 2 3 5" xfId="13346"/>
    <cellStyle name="표준 6 2 4 2 2 2 2 3 6" xfId="17217"/>
    <cellStyle name="표준 6 2 4 2 2 2 2 3 7" xfId="21088"/>
    <cellStyle name="표준 6 2 4 2 2 2 2 3 8" xfId="24959"/>
    <cellStyle name="표준 6 2 4 2 2 2 2 3 9" xfId="28830"/>
    <cellStyle name="표준 6 2 4 2 2 2 2 4" xfId="2413"/>
    <cellStyle name="표준 6 2 4 2 2 2 2 4 10" xfId="37540"/>
    <cellStyle name="표준 6 2 4 2 2 2 2 4 11" xfId="41652"/>
    <cellStyle name="표준 6 2 4 2 2 2 2 4 12" xfId="45523"/>
    <cellStyle name="표준 6 2 4 2 2 2 2 4 13" xfId="49394"/>
    <cellStyle name="표준 6 2 4 2 2 2 2 4 14" xfId="53265"/>
    <cellStyle name="표준 6 2 4 2 2 2 2 4 2" xfId="6572"/>
    <cellStyle name="표준 6 2 4 2 2 2 2 4 3" xfId="10443"/>
    <cellStyle name="표준 6 2 4 2 2 2 2 4 4" xfId="14314"/>
    <cellStyle name="표준 6 2 4 2 2 2 2 4 5" xfId="18185"/>
    <cellStyle name="표준 6 2 4 2 2 2 2 4 6" xfId="22056"/>
    <cellStyle name="표준 6 2 4 2 2 2 2 4 7" xfId="25927"/>
    <cellStyle name="표준 6 2 4 2 2 2 2 4 8" xfId="29798"/>
    <cellStyle name="표준 6 2 4 2 2 2 2 4 9" xfId="33669"/>
    <cellStyle name="표준 6 2 4 2 2 2 2 5" xfId="4636"/>
    <cellStyle name="표준 6 2 4 2 2 2 2 6" xfId="8507"/>
    <cellStyle name="표준 6 2 4 2 2 2 2 7" xfId="12378"/>
    <cellStyle name="표준 6 2 4 2 2 2 2 8" xfId="16249"/>
    <cellStyle name="표준 6 2 4 2 2 2 2 9" xfId="20120"/>
    <cellStyle name="표준 6 2 4 2 2 2 3" xfId="710"/>
    <cellStyle name="표준 6 2 4 2 2 2 3 10" xfId="28104"/>
    <cellStyle name="표준 6 2 4 2 2 2 3 11" xfId="31975"/>
    <cellStyle name="표준 6 2 4 2 2 2 3 12" xfId="35846"/>
    <cellStyle name="표준 6 2 4 2 2 2 3 13" xfId="39958"/>
    <cellStyle name="표준 6 2 4 2 2 2 3 14" xfId="43829"/>
    <cellStyle name="표준 6 2 4 2 2 2 3 15" xfId="47700"/>
    <cellStyle name="표준 6 2 4 2 2 2 3 16" xfId="51571"/>
    <cellStyle name="표준 6 2 4 2 2 2 3 2" xfId="1684"/>
    <cellStyle name="표준 6 2 4 2 2 2 3 2 10" xfId="32943"/>
    <cellStyle name="표준 6 2 4 2 2 2 3 2 11" xfId="36814"/>
    <cellStyle name="표준 6 2 4 2 2 2 3 2 12" xfId="40926"/>
    <cellStyle name="표준 6 2 4 2 2 2 3 2 13" xfId="44797"/>
    <cellStyle name="표준 6 2 4 2 2 2 3 2 14" xfId="48668"/>
    <cellStyle name="표준 6 2 4 2 2 2 3 2 15" xfId="52539"/>
    <cellStyle name="표준 6 2 4 2 2 2 3 2 2" xfId="3623"/>
    <cellStyle name="표준 6 2 4 2 2 2 3 2 2 10" xfId="38750"/>
    <cellStyle name="표준 6 2 4 2 2 2 3 2 2 11" xfId="42862"/>
    <cellStyle name="표준 6 2 4 2 2 2 3 2 2 12" xfId="46733"/>
    <cellStyle name="표준 6 2 4 2 2 2 3 2 2 13" xfId="50604"/>
    <cellStyle name="표준 6 2 4 2 2 2 3 2 2 14" xfId="54475"/>
    <cellStyle name="표준 6 2 4 2 2 2 3 2 2 2" xfId="7782"/>
    <cellStyle name="표준 6 2 4 2 2 2 3 2 2 3" xfId="11653"/>
    <cellStyle name="표준 6 2 4 2 2 2 3 2 2 4" xfId="15524"/>
    <cellStyle name="표준 6 2 4 2 2 2 3 2 2 5" xfId="19395"/>
    <cellStyle name="표준 6 2 4 2 2 2 3 2 2 6" xfId="23266"/>
    <cellStyle name="표준 6 2 4 2 2 2 3 2 2 7" xfId="27137"/>
    <cellStyle name="표준 6 2 4 2 2 2 3 2 2 8" xfId="31008"/>
    <cellStyle name="표준 6 2 4 2 2 2 3 2 2 9" xfId="34879"/>
    <cellStyle name="표준 6 2 4 2 2 2 3 2 3" xfId="5846"/>
    <cellStyle name="표준 6 2 4 2 2 2 3 2 4" xfId="9717"/>
    <cellStyle name="표준 6 2 4 2 2 2 3 2 5" xfId="13588"/>
    <cellStyle name="표준 6 2 4 2 2 2 3 2 6" xfId="17459"/>
    <cellStyle name="표준 6 2 4 2 2 2 3 2 7" xfId="21330"/>
    <cellStyle name="표준 6 2 4 2 2 2 3 2 8" xfId="25201"/>
    <cellStyle name="표준 6 2 4 2 2 2 3 2 9" xfId="29072"/>
    <cellStyle name="표준 6 2 4 2 2 2 3 3" xfId="2655"/>
    <cellStyle name="표준 6 2 4 2 2 2 3 3 10" xfId="37782"/>
    <cellStyle name="표준 6 2 4 2 2 2 3 3 11" xfId="41894"/>
    <cellStyle name="표준 6 2 4 2 2 2 3 3 12" xfId="45765"/>
    <cellStyle name="표준 6 2 4 2 2 2 3 3 13" xfId="49636"/>
    <cellStyle name="표준 6 2 4 2 2 2 3 3 14" xfId="53507"/>
    <cellStyle name="표준 6 2 4 2 2 2 3 3 2" xfId="6814"/>
    <cellStyle name="표준 6 2 4 2 2 2 3 3 3" xfId="10685"/>
    <cellStyle name="표준 6 2 4 2 2 2 3 3 4" xfId="14556"/>
    <cellStyle name="표준 6 2 4 2 2 2 3 3 5" xfId="18427"/>
    <cellStyle name="표준 6 2 4 2 2 2 3 3 6" xfId="22298"/>
    <cellStyle name="표준 6 2 4 2 2 2 3 3 7" xfId="26169"/>
    <cellStyle name="표준 6 2 4 2 2 2 3 3 8" xfId="30040"/>
    <cellStyle name="표준 6 2 4 2 2 2 3 3 9" xfId="33911"/>
    <cellStyle name="표준 6 2 4 2 2 2 3 4" xfId="4878"/>
    <cellStyle name="표준 6 2 4 2 2 2 3 5" xfId="8749"/>
    <cellStyle name="표준 6 2 4 2 2 2 3 6" xfId="12620"/>
    <cellStyle name="표준 6 2 4 2 2 2 3 7" xfId="16491"/>
    <cellStyle name="표준 6 2 4 2 2 2 3 8" xfId="20362"/>
    <cellStyle name="표준 6 2 4 2 2 2 3 9" xfId="24233"/>
    <cellStyle name="표준 6 2 4 2 2 2 4" xfId="1200"/>
    <cellStyle name="표준 6 2 4 2 2 2 4 10" xfId="32459"/>
    <cellStyle name="표준 6 2 4 2 2 2 4 11" xfId="36330"/>
    <cellStyle name="표준 6 2 4 2 2 2 4 12" xfId="40442"/>
    <cellStyle name="표준 6 2 4 2 2 2 4 13" xfId="44313"/>
    <cellStyle name="표준 6 2 4 2 2 2 4 14" xfId="48184"/>
    <cellStyle name="표준 6 2 4 2 2 2 4 15" xfId="52055"/>
    <cellStyle name="표준 6 2 4 2 2 2 4 2" xfId="3139"/>
    <cellStyle name="표준 6 2 4 2 2 2 4 2 10" xfId="38266"/>
    <cellStyle name="표준 6 2 4 2 2 2 4 2 11" xfId="42378"/>
    <cellStyle name="표준 6 2 4 2 2 2 4 2 12" xfId="46249"/>
    <cellStyle name="표준 6 2 4 2 2 2 4 2 13" xfId="50120"/>
    <cellStyle name="표준 6 2 4 2 2 2 4 2 14" xfId="53991"/>
    <cellStyle name="표준 6 2 4 2 2 2 4 2 2" xfId="7298"/>
    <cellStyle name="표준 6 2 4 2 2 2 4 2 3" xfId="11169"/>
    <cellStyle name="표준 6 2 4 2 2 2 4 2 4" xfId="15040"/>
    <cellStyle name="표준 6 2 4 2 2 2 4 2 5" xfId="18911"/>
    <cellStyle name="표준 6 2 4 2 2 2 4 2 6" xfId="22782"/>
    <cellStyle name="표준 6 2 4 2 2 2 4 2 7" xfId="26653"/>
    <cellStyle name="표준 6 2 4 2 2 2 4 2 8" xfId="30524"/>
    <cellStyle name="표준 6 2 4 2 2 2 4 2 9" xfId="34395"/>
    <cellStyle name="표준 6 2 4 2 2 2 4 3" xfId="5362"/>
    <cellStyle name="표준 6 2 4 2 2 2 4 4" xfId="9233"/>
    <cellStyle name="표준 6 2 4 2 2 2 4 5" xfId="13104"/>
    <cellStyle name="표준 6 2 4 2 2 2 4 6" xfId="16975"/>
    <cellStyle name="표준 6 2 4 2 2 2 4 7" xfId="20846"/>
    <cellStyle name="표준 6 2 4 2 2 2 4 8" xfId="24717"/>
    <cellStyle name="표준 6 2 4 2 2 2 4 9" xfId="28588"/>
    <cellStyle name="표준 6 2 4 2 2 2 5" xfId="2171"/>
    <cellStyle name="표준 6 2 4 2 2 2 5 10" xfId="37298"/>
    <cellStyle name="표준 6 2 4 2 2 2 5 11" xfId="41410"/>
    <cellStyle name="표준 6 2 4 2 2 2 5 12" xfId="45281"/>
    <cellStyle name="표준 6 2 4 2 2 2 5 13" xfId="49152"/>
    <cellStyle name="표준 6 2 4 2 2 2 5 14" xfId="53023"/>
    <cellStyle name="표준 6 2 4 2 2 2 5 2" xfId="6330"/>
    <cellStyle name="표준 6 2 4 2 2 2 5 3" xfId="10201"/>
    <cellStyle name="표준 6 2 4 2 2 2 5 4" xfId="14072"/>
    <cellStyle name="표준 6 2 4 2 2 2 5 5" xfId="17943"/>
    <cellStyle name="표준 6 2 4 2 2 2 5 6" xfId="21814"/>
    <cellStyle name="표준 6 2 4 2 2 2 5 7" xfId="25685"/>
    <cellStyle name="표준 6 2 4 2 2 2 5 8" xfId="29556"/>
    <cellStyle name="표준 6 2 4 2 2 2 5 9" xfId="33427"/>
    <cellStyle name="표준 6 2 4 2 2 2 6" xfId="4394"/>
    <cellStyle name="표준 6 2 4 2 2 2 7" xfId="8265"/>
    <cellStyle name="표준 6 2 4 2 2 2 8" xfId="12136"/>
    <cellStyle name="표준 6 2 4 2 2 2 9" xfId="16007"/>
    <cellStyle name="표준 6 2 4 2 2 20" xfId="50990"/>
    <cellStyle name="표준 6 2 4 2 2 3" xfId="368"/>
    <cellStyle name="표준 6 2 4 2 2 3 10" xfId="23894"/>
    <cellStyle name="표준 6 2 4 2 2 3 11" xfId="27765"/>
    <cellStyle name="표준 6 2 4 2 2 3 12" xfId="31636"/>
    <cellStyle name="표준 6 2 4 2 2 3 13" xfId="35507"/>
    <cellStyle name="표준 6 2 4 2 2 3 14" xfId="39619"/>
    <cellStyle name="표준 6 2 4 2 2 3 15" xfId="43490"/>
    <cellStyle name="표준 6 2 4 2 2 3 16" xfId="47361"/>
    <cellStyle name="표준 6 2 4 2 2 3 17" xfId="51232"/>
    <cellStyle name="표준 6 2 4 2 2 3 2" xfId="855"/>
    <cellStyle name="표준 6 2 4 2 2 3 2 10" xfId="28249"/>
    <cellStyle name="표준 6 2 4 2 2 3 2 11" xfId="32120"/>
    <cellStyle name="표준 6 2 4 2 2 3 2 12" xfId="35991"/>
    <cellStyle name="표준 6 2 4 2 2 3 2 13" xfId="40103"/>
    <cellStyle name="표준 6 2 4 2 2 3 2 14" xfId="43974"/>
    <cellStyle name="표준 6 2 4 2 2 3 2 15" xfId="47845"/>
    <cellStyle name="표준 6 2 4 2 2 3 2 16" xfId="51716"/>
    <cellStyle name="표준 6 2 4 2 2 3 2 2" xfId="1829"/>
    <cellStyle name="표준 6 2 4 2 2 3 2 2 10" xfId="33088"/>
    <cellStyle name="표준 6 2 4 2 2 3 2 2 11" xfId="36959"/>
    <cellStyle name="표준 6 2 4 2 2 3 2 2 12" xfId="41071"/>
    <cellStyle name="표준 6 2 4 2 2 3 2 2 13" xfId="44942"/>
    <cellStyle name="표준 6 2 4 2 2 3 2 2 14" xfId="48813"/>
    <cellStyle name="표준 6 2 4 2 2 3 2 2 15" xfId="52684"/>
    <cellStyle name="표준 6 2 4 2 2 3 2 2 2" xfId="3768"/>
    <cellStyle name="표준 6 2 4 2 2 3 2 2 2 10" xfId="38895"/>
    <cellStyle name="표준 6 2 4 2 2 3 2 2 2 11" xfId="43007"/>
    <cellStyle name="표준 6 2 4 2 2 3 2 2 2 12" xfId="46878"/>
    <cellStyle name="표준 6 2 4 2 2 3 2 2 2 13" xfId="50749"/>
    <cellStyle name="표준 6 2 4 2 2 3 2 2 2 14" xfId="54620"/>
    <cellStyle name="표준 6 2 4 2 2 3 2 2 2 2" xfId="7927"/>
    <cellStyle name="표준 6 2 4 2 2 3 2 2 2 3" xfId="11798"/>
    <cellStyle name="표준 6 2 4 2 2 3 2 2 2 4" xfId="15669"/>
    <cellStyle name="표준 6 2 4 2 2 3 2 2 2 5" xfId="19540"/>
    <cellStyle name="표준 6 2 4 2 2 3 2 2 2 6" xfId="23411"/>
    <cellStyle name="표준 6 2 4 2 2 3 2 2 2 7" xfId="27282"/>
    <cellStyle name="표준 6 2 4 2 2 3 2 2 2 8" xfId="31153"/>
    <cellStyle name="표준 6 2 4 2 2 3 2 2 2 9" xfId="35024"/>
    <cellStyle name="표준 6 2 4 2 2 3 2 2 3" xfId="5991"/>
    <cellStyle name="표준 6 2 4 2 2 3 2 2 4" xfId="9862"/>
    <cellStyle name="표준 6 2 4 2 2 3 2 2 5" xfId="13733"/>
    <cellStyle name="표준 6 2 4 2 2 3 2 2 6" xfId="17604"/>
    <cellStyle name="표준 6 2 4 2 2 3 2 2 7" xfId="21475"/>
    <cellStyle name="표준 6 2 4 2 2 3 2 2 8" xfId="25346"/>
    <cellStyle name="표준 6 2 4 2 2 3 2 2 9" xfId="29217"/>
    <cellStyle name="표준 6 2 4 2 2 3 2 3" xfId="2800"/>
    <cellStyle name="표준 6 2 4 2 2 3 2 3 10" xfId="37927"/>
    <cellStyle name="표준 6 2 4 2 2 3 2 3 11" xfId="42039"/>
    <cellStyle name="표준 6 2 4 2 2 3 2 3 12" xfId="45910"/>
    <cellStyle name="표준 6 2 4 2 2 3 2 3 13" xfId="49781"/>
    <cellStyle name="표준 6 2 4 2 2 3 2 3 14" xfId="53652"/>
    <cellStyle name="표준 6 2 4 2 2 3 2 3 2" xfId="6959"/>
    <cellStyle name="표준 6 2 4 2 2 3 2 3 3" xfId="10830"/>
    <cellStyle name="표준 6 2 4 2 2 3 2 3 4" xfId="14701"/>
    <cellStyle name="표준 6 2 4 2 2 3 2 3 5" xfId="18572"/>
    <cellStyle name="표준 6 2 4 2 2 3 2 3 6" xfId="22443"/>
    <cellStyle name="표준 6 2 4 2 2 3 2 3 7" xfId="26314"/>
    <cellStyle name="표준 6 2 4 2 2 3 2 3 8" xfId="30185"/>
    <cellStyle name="표준 6 2 4 2 2 3 2 3 9" xfId="34056"/>
    <cellStyle name="표준 6 2 4 2 2 3 2 4" xfId="5023"/>
    <cellStyle name="표준 6 2 4 2 2 3 2 5" xfId="8894"/>
    <cellStyle name="표준 6 2 4 2 2 3 2 6" xfId="12765"/>
    <cellStyle name="표준 6 2 4 2 2 3 2 7" xfId="16636"/>
    <cellStyle name="표준 6 2 4 2 2 3 2 8" xfId="20507"/>
    <cellStyle name="표준 6 2 4 2 2 3 2 9" xfId="24378"/>
    <cellStyle name="표준 6 2 4 2 2 3 3" xfId="1345"/>
    <cellStyle name="표준 6 2 4 2 2 3 3 10" xfId="32604"/>
    <cellStyle name="표준 6 2 4 2 2 3 3 11" xfId="36475"/>
    <cellStyle name="표준 6 2 4 2 2 3 3 12" xfId="40587"/>
    <cellStyle name="표준 6 2 4 2 2 3 3 13" xfId="44458"/>
    <cellStyle name="표준 6 2 4 2 2 3 3 14" xfId="48329"/>
    <cellStyle name="표준 6 2 4 2 2 3 3 15" xfId="52200"/>
    <cellStyle name="표준 6 2 4 2 2 3 3 2" xfId="3284"/>
    <cellStyle name="표준 6 2 4 2 2 3 3 2 10" xfId="38411"/>
    <cellStyle name="표준 6 2 4 2 2 3 3 2 11" xfId="42523"/>
    <cellStyle name="표준 6 2 4 2 2 3 3 2 12" xfId="46394"/>
    <cellStyle name="표준 6 2 4 2 2 3 3 2 13" xfId="50265"/>
    <cellStyle name="표준 6 2 4 2 2 3 3 2 14" xfId="54136"/>
    <cellStyle name="표준 6 2 4 2 2 3 3 2 2" xfId="7443"/>
    <cellStyle name="표준 6 2 4 2 2 3 3 2 3" xfId="11314"/>
    <cellStyle name="표준 6 2 4 2 2 3 3 2 4" xfId="15185"/>
    <cellStyle name="표준 6 2 4 2 2 3 3 2 5" xfId="19056"/>
    <cellStyle name="표준 6 2 4 2 2 3 3 2 6" xfId="22927"/>
    <cellStyle name="표준 6 2 4 2 2 3 3 2 7" xfId="26798"/>
    <cellStyle name="표준 6 2 4 2 2 3 3 2 8" xfId="30669"/>
    <cellStyle name="표준 6 2 4 2 2 3 3 2 9" xfId="34540"/>
    <cellStyle name="표준 6 2 4 2 2 3 3 3" xfId="5507"/>
    <cellStyle name="표준 6 2 4 2 2 3 3 4" xfId="9378"/>
    <cellStyle name="표준 6 2 4 2 2 3 3 5" xfId="13249"/>
    <cellStyle name="표준 6 2 4 2 2 3 3 6" xfId="17120"/>
    <cellStyle name="표준 6 2 4 2 2 3 3 7" xfId="20991"/>
    <cellStyle name="표준 6 2 4 2 2 3 3 8" xfId="24862"/>
    <cellStyle name="표준 6 2 4 2 2 3 3 9" xfId="28733"/>
    <cellStyle name="표준 6 2 4 2 2 3 4" xfId="2316"/>
    <cellStyle name="표준 6 2 4 2 2 3 4 10" xfId="37443"/>
    <cellStyle name="표준 6 2 4 2 2 3 4 11" xfId="41555"/>
    <cellStyle name="표준 6 2 4 2 2 3 4 12" xfId="45426"/>
    <cellStyle name="표준 6 2 4 2 2 3 4 13" xfId="49297"/>
    <cellStyle name="표준 6 2 4 2 2 3 4 14" xfId="53168"/>
    <cellStyle name="표준 6 2 4 2 2 3 4 2" xfId="6475"/>
    <cellStyle name="표준 6 2 4 2 2 3 4 3" xfId="10346"/>
    <cellStyle name="표준 6 2 4 2 2 3 4 4" xfId="14217"/>
    <cellStyle name="표준 6 2 4 2 2 3 4 5" xfId="18088"/>
    <cellStyle name="표준 6 2 4 2 2 3 4 6" xfId="21959"/>
    <cellStyle name="표준 6 2 4 2 2 3 4 7" xfId="25830"/>
    <cellStyle name="표준 6 2 4 2 2 3 4 8" xfId="29701"/>
    <cellStyle name="표준 6 2 4 2 2 3 4 9" xfId="33572"/>
    <cellStyle name="표준 6 2 4 2 2 3 5" xfId="4539"/>
    <cellStyle name="표준 6 2 4 2 2 3 6" xfId="8410"/>
    <cellStyle name="표준 6 2 4 2 2 3 7" xfId="12281"/>
    <cellStyle name="표준 6 2 4 2 2 3 8" xfId="16152"/>
    <cellStyle name="표준 6 2 4 2 2 3 9" xfId="20023"/>
    <cellStyle name="표준 6 2 4 2 2 4" xfId="613"/>
    <cellStyle name="표준 6 2 4 2 2 4 10" xfId="28007"/>
    <cellStyle name="표준 6 2 4 2 2 4 11" xfId="31878"/>
    <cellStyle name="표준 6 2 4 2 2 4 12" xfId="35749"/>
    <cellStyle name="표준 6 2 4 2 2 4 13" xfId="39861"/>
    <cellStyle name="표준 6 2 4 2 2 4 14" xfId="43732"/>
    <cellStyle name="표준 6 2 4 2 2 4 15" xfId="47603"/>
    <cellStyle name="표준 6 2 4 2 2 4 16" xfId="51474"/>
    <cellStyle name="표준 6 2 4 2 2 4 2" xfId="1587"/>
    <cellStyle name="표준 6 2 4 2 2 4 2 10" xfId="32846"/>
    <cellStyle name="표준 6 2 4 2 2 4 2 11" xfId="36717"/>
    <cellStyle name="표준 6 2 4 2 2 4 2 12" xfId="40829"/>
    <cellStyle name="표준 6 2 4 2 2 4 2 13" xfId="44700"/>
    <cellStyle name="표준 6 2 4 2 2 4 2 14" xfId="48571"/>
    <cellStyle name="표준 6 2 4 2 2 4 2 15" xfId="52442"/>
    <cellStyle name="표준 6 2 4 2 2 4 2 2" xfId="3526"/>
    <cellStyle name="표준 6 2 4 2 2 4 2 2 10" xfId="38653"/>
    <cellStyle name="표준 6 2 4 2 2 4 2 2 11" xfId="42765"/>
    <cellStyle name="표준 6 2 4 2 2 4 2 2 12" xfId="46636"/>
    <cellStyle name="표준 6 2 4 2 2 4 2 2 13" xfId="50507"/>
    <cellStyle name="표준 6 2 4 2 2 4 2 2 14" xfId="54378"/>
    <cellStyle name="표준 6 2 4 2 2 4 2 2 2" xfId="7685"/>
    <cellStyle name="표준 6 2 4 2 2 4 2 2 3" xfId="11556"/>
    <cellStyle name="표준 6 2 4 2 2 4 2 2 4" xfId="15427"/>
    <cellStyle name="표준 6 2 4 2 2 4 2 2 5" xfId="19298"/>
    <cellStyle name="표준 6 2 4 2 2 4 2 2 6" xfId="23169"/>
    <cellStyle name="표준 6 2 4 2 2 4 2 2 7" xfId="27040"/>
    <cellStyle name="표준 6 2 4 2 2 4 2 2 8" xfId="30911"/>
    <cellStyle name="표준 6 2 4 2 2 4 2 2 9" xfId="34782"/>
    <cellStyle name="표준 6 2 4 2 2 4 2 3" xfId="5749"/>
    <cellStyle name="표준 6 2 4 2 2 4 2 4" xfId="9620"/>
    <cellStyle name="표준 6 2 4 2 2 4 2 5" xfId="13491"/>
    <cellStyle name="표준 6 2 4 2 2 4 2 6" xfId="17362"/>
    <cellStyle name="표준 6 2 4 2 2 4 2 7" xfId="21233"/>
    <cellStyle name="표준 6 2 4 2 2 4 2 8" xfId="25104"/>
    <cellStyle name="표준 6 2 4 2 2 4 2 9" xfId="28975"/>
    <cellStyle name="표준 6 2 4 2 2 4 3" xfId="2558"/>
    <cellStyle name="표준 6 2 4 2 2 4 3 10" xfId="37685"/>
    <cellStyle name="표준 6 2 4 2 2 4 3 11" xfId="41797"/>
    <cellStyle name="표준 6 2 4 2 2 4 3 12" xfId="45668"/>
    <cellStyle name="표준 6 2 4 2 2 4 3 13" xfId="49539"/>
    <cellStyle name="표준 6 2 4 2 2 4 3 14" xfId="53410"/>
    <cellStyle name="표준 6 2 4 2 2 4 3 2" xfId="6717"/>
    <cellStyle name="표준 6 2 4 2 2 4 3 3" xfId="10588"/>
    <cellStyle name="표준 6 2 4 2 2 4 3 4" xfId="14459"/>
    <cellStyle name="표준 6 2 4 2 2 4 3 5" xfId="18330"/>
    <cellStyle name="표준 6 2 4 2 2 4 3 6" xfId="22201"/>
    <cellStyle name="표준 6 2 4 2 2 4 3 7" xfId="26072"/>
    <cellStyle name="표준 6 2 4 2 2 4 3 8" xfId="29943"/>
    <cellStyle name="표준 6 2 4 2 2 4 3 9" xfId="33814"/>
    <cellStyle name="표준 6 2 4 2 2 4 4" xfId="4781"/>
    <cellStyle name="표준 6 2 4 2 2 4 5" xfId="8652"/>
    <cellStyle name="표준 6 2 4 2 2 4 6" xfId="12523"/>
    <cellStyle name="표준 6 2 4 2 2 4 7" xfId="16394"/>
    <cellStyle name="표준 6 2 4 2 2 4 8" xfId="20265"/>
    <cellStyle name="표준 6 2 4 2 2 4 9" xfId="24136"/>
    <cellStyle name="표준 6 2 4 2 2 5" xfId="1103"/>
    <cellStyle name="표준 6 2 4 2 2 5 10" xfId="32362"/>
    <cellStyle name="표준 6 2 4 2 2 5 11" xfId="36233"/>
    <cellStyle name="표준 6 2 4 2 2 5 12" xfId="40345"/>
    <cellStyle name="표준 6 2 4 2 2 5 13" xfId="44216"/>
    <cellStyle name="표준 6 2 4 2 2 5 14" xfId="48087"/>
    <cellStyle name="표준 6 2 4 2 2 5 15" xfId="51958"/>
    <cellStyle name="표준 6 2 4 2 2 5 2" xfId="3042"/>
    <cellStyle name="표준 6 2 4 2 2 5 2 10" xfId="38169"/>
    <cellStyle name="표준 6 2 4 2 2 5 2 11" xfId="42281"/>
    <cellStyle name="표준 6 2 4 2 2 5 2 12" xfId="46152"/>
    <cellStyle name="표준 6 2 4 2 2 5 2 13" xfId="50023"/>
    <cellStyle name="표준 6 2 4 2 2 5 2 14" xfId="53894"/>
    <cellStyle name="표준 6 2 4 2 2 5 2 2" xfId="7201"/>
    <cellStyle name="표준 6 2 4 2 2 5 2 3" xfId="11072"/>
    <cellStyle name="표준 6 2 4 2 2 5 2 4" xfId="14943"/>
    <cellStyle name="표준 6 2 4 2 2 5 2 5" xfId="18814"/>
    <cellStyle name="표준 6 2 4 2 2 5 2 6" xfId="22685"/>
    <cellStyle name="표준 6 2 4 2 2 5 2 7" xfId="26556"/>
    <cellStyle name="표준 6 2 4 2 2 5 2 8" xfId="30427"/>
    <cellStyle name="표준 6 2 4 2 2 5 2 9" xfId="34298"/>
    <cellStyle name="표준 6 2 4 2 2 5 3" xfId="5265"/>
    <cellStyle name="표준 6 2 4 2 2 5 4" xfId="9136"/>
    <cellStyle name="표준 6 2 4 2 2 5 5" xfId="13007"/>
    <cellStyle name="표준 6 2 4 2 2 5 6" xfId="16878"/>
    <cellStyle name="표준 6 2 4 2 2 5 7" xfId="20749"/>
    <cellStyle name="표준 6 2 4 2 2 5 8" xfId="24620"/>
    <cellStyle name="표준 6 2 4 2 2 5 9" xfId="28491"/>
    <cellStyle name="표준 6 2 4 2 2 6" xfId="2074"/>
    <cellStyle name="표준 6 2 4 2 2 6 10" xfId="37201"/>
    <cellStyle name="표준 6 2 4 2 2 6 11" xfId="41313"/>
    <cellStyle name="표준 6 2 4 2 2 6 12" xfId="45184"/>
    <cellStyle name="표준 6 2 4 2 2 6 13" xfId="49055"/>
    <cellStyle name="표준 6 2 4 2 2 6 14" xfId="52926"/>
    <cellStyle name="표준 6 2 4 2 2 6 2" xfId="6233"/>
    <cellStyle name="표준 6 2 4 2 2 6 3" xfId="10104"/>
    <cellStyle name="표준 6 2 4 2 2 6 4" xfId="13975"/>
    <cellStyle name="표준 6 2 4 2 2 6 5" xfId="17846"/>
    <cellStyle name="표준 6 2 4 2 2 6 6" xfId="21717"/>
    <cellStyle name="표준 6 2 4 2 2 6 7" xfId="25588"/>
    <cellStyle name="표준 6 2 4 2 2 6 8" xfId="29459"/>
    <cellStyle name="표준 6 2 4 2 2 6 9" xfId="33330"/>
    <cellStyle name="표준 6 2 4 2 2 7" xfId="4297"/>
    <cellStyle name="표준 6 2 4 2 2 8" xfId="8168"/>
    <cellStyle name="표준 6 2 4 2 2 9" xfId="12039"/>
    <cellStyle name="표준 6 2 4 2 20" xfId="43201"/>
    <cellStyle name="표준 6 2 4 2 21" xfId="47072"/>
    <cellStyle name="표준 6 2 4 2 22" xfId="50943"/>
    <cellStyle name="표준 6 2 4 2 3" xfId="173"/>
    <cellStyle name="표준 6 2 4 2 3 10" xfId="19831"/>
    <cellStyle name="표준 6 2 4 2 3 11" xfId="23702"/>
    <cellStyle name="표준 6 2 4 2 3 12" xfId="27573"/>
    <cellStyle name="표준 6 2 4 2 3 13" xfId="31444"/>
    <cellStyle name="표준 6 2 4 2 3 14" xfId="35315"/>
    <cellStyle name="표준 6 2 4 2 3 15" xfId="39186"/>
    <cellStyle name="표준 6 2 4 2 3 16" xfId="39427"/>
    <cellStyle name="표준 6 2 4 2 3 17" xfId="43298"/>
    <cellStyle name="표준 6 2 4 2 3 18" xfId="47169"/>
    <cellStyle name="표준 6 2 4 2 3 19" xfId="51040"/>
    <cellStyle name="표준 6 2 4 2 3 2" xfId="418"/>
    <cellStyle name="표준 6 2 4 2 3 2 10" xfId="23944"/>
    <cellStyle name="표준 6 2 4 2 3 2 11" xfId="27815"/>
    <cellStyle name="표준 6 2 4 2 3 2 12" xfId="31686"/>
    <cellStyle name="표준 6 2 4 2 3 2 13" xfId="35557"/>
    <cellStyle name="표준 6 2 4 2 3 2 14" xfId="39669"/>
    <cellStyle name="표준 6 2 4 2 3 2 15" xfId="43540"/>
    <cellStyle name="표준 6 2 4 2 3 2 16" xfId="47411"/>
    <cellStyle name="표준 6 2 4 2 3 2 17" xfId="51282"/>
    <cellStyle name="표준 6 2 4 2 3 2 2" xfId="905"/>
    <cellStyle name="표준 6 2 4 2 3 2 2 10" xfId="28299"/>
    <cellStyle name="표준 6 2 4 2 3 2 2 11" xfId="32170"/>
    <cellStyle name="표준 6 2 4 2 3 2 2 12" xfId="36041"/>
    <cellStyle name="표준 6 2 4 2 3 2 2 13" xfId="40153"/>
    <cellStyle name="표준 6 2 4 2 3 2 2 14" xfId="44024"/>
    <cellStyle name="표준 6 2 4 2 3 2 2 15" xfId="47895"/>
    <cellStyle name="표준 6 2 4 2 3 2 2 16" xfId="51766"/>
    <cellStyle name="표준 6 2 4 2 3 2 2 2" xfId="1879"/>
    <cellStyle name="표준 6 2 4 2 3 2 2 2 10" xfId="33138"/>
    <cellStyle name="표준 6 2 4 2 3 2 2 2 11" xfId="37009"/>
    <cellStyle name="표준 6 2 4 2 3 2 2 2 12" xfId="41121"/>
    <cellStyle name="표준 6 2 4 2 3 2 2 2 13" xfId="44992"/>
    <cellStyle name="표준 6 2 4 2 3 2 2 2 14" xfId="48863"/>
    <cellStyle name="표준 6 2 4 2 3 2 2 2 15" xfId="52734"/>
    <cellStyle name="표준 6 2 4 2 3 2 2 2 2" xfId="3818"/>
    <cellStyle name="표준 6 2 4 2 3 2 2 2 2 10" xfId="38945"/>
    <cellStyle name="표준 6 2 4 2 3 2 2 2 2 11" xfId="43057"/>
    <cellStyle name="표준 6 2 4 2 3 2 2 2 2 12" xfId="46928"/>
    <cellStyle name="표준 6 2 4 2 3 2 2 2 2 13" xfId="50799"/>
    <cellStyle name="표준 6 2 4 2 3 2 2 2 2 14" xfId="54670"/>
    <cellStyle name="표준 6 2 4 2 3 2 2 2 2 2" xfId="7977"/>
    <cellStyle name="표준 6 2 4 2 3 2 2 2 2 3" xfId="11848"/>
    <cellStyle name="표준 6 2 4 2 3 2 2 2 2 4" xfId="15719"/>
    <cellStyle name="표준 6 2 4 2 3 2 2 2 2 5" xfId="19590"/>
    <cellStyle name="표준 6 2 4 2 3 2 2 2 2 6" xfId="23461"/>
    <cellStyle name="표준 6 2 4 2 3 2 2 2 2 7" xfId="27332"/>
    <cellStyle name="표준 6 2 4 2 3 2 2 2 2 8" xfId="31203"/>
    <cellStyle name="표준 6 2 4 2 3 2 2 2 2 9" xfId="35074"/>
    <cellStyle name="표준 6 2 4 2 3 2 2 2 3" xfId="6041"/>
    <cellStyle name="표준 6 2 4 2 3 2 2 2 4" xfId="9912"/>
    <cellStyle name="표준 6 2 4 2 3 2 2 2 5" xfId="13783"/>
    <cellStyle name="표준 6 2 4 2 3 2 2 2 6" xfId="17654"/>
    <cellStyle name="표준 6 2 4 2 3 2 2 2 7" xfId="21525"/>
    <cellStyle name="표준 6 2 4 2 3 2 2 2 8" xfId="25396"/>
    <cellStyle name="표준 6 2 4 2 3 2 2 2 9" xfId="29267"/>
    <cellStyle name="표준 6 2 4 2 3 2 2 3" xfId="2850"/>
    <cellStyle name="표준 6 2 4 2 3 2 2 3 10" xfId="37977"/>
    <cellStyle name="표준 6 2 4 2 3 2 2 3 11" xfId="42089"/>
    <cellStyle name="표준 6 2 4 2 3 2 2 3 12" xfId="45960"/>
    <cellStyle name="표준 6 2 4 2 3 2 2 3 13" xfId="49831"/>
    <cellStyle name="표준 6 2 4 2 3 2 2 3 14" xfId="53702"/>
    <cellStyle name="표준 6 2 4 2 3 2 2 3 2" xfId="7009"/>
    <cellStyle name="표준 6 2 4 2 3 2 2 3 3" xfId="10880"/>
    <cellStyle name="표준 6 2 4 2 3 2 2 3 4" xfId="14751"/>
    <cellStyle name="표준 6 2 4 2 3 2 2 3 5" xfId="18622"/>
    <cellStyle name="표준 6 2 4 2 3 2 2 3 6" xfId="22493"/>
    <cellStyle name="표준 6 2 4 2 3 2 2 3 7" xfId="26364"/>
    <cellStyle name="표준 6 2 4 2 3 2 2 3 8" xfId="30235"/>
    <cellStyle name="표준 6 2 4 2 3 2 2 3 9" xfId="34106"/>
    <cellStyle name="표준 6 2 4 2 3 2 2 4" xfId="5073"/>
    <cellStyle name="표준 6 2 4 2 3 2 2 5" xfId="8944"/>
    <cellStyle name="표준 6 2 4 2 3 2 2 6" xfId="12815"/>
    <cellStyle name="표준 6 2 4 2 3 2 2 7" xfId="16686"/>
    <cellStyle name="표준 6 2 4 2 3 2 2 8" xfId="20557"/>
    <cellStyle name="표준 6 2 4 2 3 2 2 9" xfId="24428"/>
    <cellStyle name="표준 6 2 4 2 3 2 3" xfId="1395"/>
    <cellStyle name="표준 6 2 4 2 3 2 3 10" xfId="32654"/>
    <cellStyle name="표준 6 2 4 2 3 2 3 11" xfId="36525"/>
    <cellStyle name="표준 6 2 4 2 3 2 3 12" xfId="40637"/>
    <cellStyle name="표준 6 2 4 2 3 2 3 13" xfId="44508"/>
    <cellStyle name="표준 6 2 4 2 3 2 3 14" xfId="48379"/>
    <cellStyle name="표준 6 2 4 2 3 2 3 15" xfId="52250"/>
    <cellStyle name="표준 6 2 4 2 3 2 3 2" xfId="3334"/>
    <cellStyle name="표준 6 2 4 2 3 2 3 2 10" xfId="38461"/>
    <cellStyle name="표준 6 2 4 2 3 2 3 2 11" xfId="42573"/>
    <cellStyle name="표준 6 2 4 2 3 2 3 2 12" xfId="46444"/>
    <cellStyle name="표준 6 2 4 2 3 2 3 2 13" xfId="50315"/>
    <cellStyle name="표준 6 2 4 2 3 2 3 2 14" xfId="54186"/>
    <cellStyle name="표준 6 2 4 2 3 2 3 2 2" xfId="7493"/>
    <cellStyle name="표준 6 2 4 2 3 2 3 2 3" xfId="11364"/>
    <cellStyle name="표준 6 2 4 2 3 2 3 2 4" xfId="15235"/>
    <cellStyle name="표준 6 2 4 2 3 2 3 2 5" xfId="19106"/>
    <cellStyle name="표준 6 2 4 2 3 2 3 2 6" xfId="22977"/>
    <cellStyle name="표준 6 2 4 2 3 2 3 2 7" xfId="26848"/>
    <cellStyle name="표준 6 2 4 2 3 2 3 2 8" xfId="30719"/>
    <cellStyle name="표준 6 2 4 2 3 2 3 2 9" xfId="34590"/>
    <cellStyle name="표준 6 2 4 2 3 2 3 3" xfId="5557"/>
    <cellStyle name="표준 6 2 4 2 3 2 3 4" xfId="9428"/>
    <cellStyle name="표준 6 2 4 2 3 2 3 5" xfId="13299"/>
    <cellStyle name="표준 6 2 4 2 3 2 3 6" xfId="17170"/>
    <cellStyle name="표준 6 2 4 2 3 2 3 7" xfId="21041"/>
    <cellStyle name="표준 6 2 4 2 3 2 3 8" xfId="24912"/>
    <cellStyle name="표준 6 2 4 2 3 2 3 9" xfId="28783"/>
    <cellStyle name="표준 6 2 4 2 3 2 4" xfId="2366"/>
    <cellStyle name="표준 6 2 4 2 3 2 4 10" xfId="37493"/>
    <cellStyle name="표준 6 2 4 2 3 2 4 11" xfId="41605"/>
    <cellStyle name="표준 6 2 4 2 3 2 4 12" xfId="45476"/>
    <cellStyle name="표준 6 2 4 2 3 2 4 13" xfId="49347"/>
    <cellStyle name="표준 6 2 4 2 3 2 4 14" xfId="53218"/>
    <cellStyle name="표준 6 2 4 2 3 2 4 2" xfId="6525"/>
    <cellStyle name="표준 6 2 4 2 3 2 4 3" xfId="10396"/>
    <cellStyle name="표준 6 2 4 2 3 2 4 4" xfId="14267"/>
    <cellStyle name="표준 6 2 4 2 3 2 4 5" xfId="18138"/>
    <cellStyle name="표준 6 2 4 2 3 2 4 6" xfId="22009"/>
    <cellStyle name="표준 6 2 4 2 3 2 4 7" xfId="25880"/>
    <cellStyle name="표준 6 2 4 2 3 2 4 8" xfId="29751"/>
    <cellStyle name="표준 6 2 4 2 3 2 4 9" xfId="33622"/>
    <cellStyle name="표준 6 2 4 2 3 2 5" xfId="4589"/>
    <cellStyle name="표준 6 2 4 2 3 2 6" xfId="8460"/>
    <cellStyle name="표준 6 2 4 2 3 2 7" xfId="12331"/>
    <cellStyle name="표준 6 2 4 2 3 2 8" xfId="16202"/>
    <cellStyle name="표준 6 2 4 2 3 2 9" xfId="20073"/>
    <cellStyle name="표준 6 2 4 2 3 3" xfId="663"/>
    <cellStyle name="표준 6 2 4 2 3 3 10" xfId="28057"/>
    <cellStyle name="표준 6 2 4 2 3 3 11" xfId="31928"/>
    <cellStyle name="표준 6 2 4 2 3 3 12" xfId="35799"/>
    <cellStyle name="표준 6 2 4 2 3 3 13" xfId="39911"/>
    <cellStyle name="표준 6 2 4 2 3 3 14" xfId="43782"/>
    <cellStyle name="표준 6 2 4 2 3 3 15" xfId="47653"/>
    <cellStyle name="표준 6 2 4 2 3 3 16" xfId="51524"/>
    <cellStyle name="표준 6 2 4 2 3 3 2" xfId="1637"/>
    <cellStyle name="표준 6 2 4 2 3 3 2 10" xfId="32896"/>
    <cellStyle name="표준 6 2 4 2 3 3 2 11" xfId="36767"/>
    <cellStyle name="표준 6 2 4 2 3 3 2 12" xfId="40879"/>
    <cellStyle name="표준 6 2 4 2 3 3 2 13" xfId="44750"/>
    <cellStyle name="표준 6 2 4 2 3 3 2 14" xfId="48621"/>
    <cellStyle name="표준 6 2 4 2 3 3 2 15" xfId="52492"/>
    <cellStyle name="표준 6 2 4 2 3 3 2 2" xfId="3576"/>
    <cellStyle name="표준 6 2 4 2 3 3 2 2 10" xfId="38703"/>
    <cellStyle name="표준 6 2 4 2 3 3 2 2 11" xfId="42815"/>
    <cellStyle name="표준 6 2 4 2 3 3 2 2 12" xfId="46686"/>
    <cellStyle name="표준 6 2 4 2 3 3 2 2 13" xfId="50557"/>
    <cellStyle name="표준 6 2 4 2 3 3 2 2 14" xfId="54428"/>
    <cellStyle name="표준 6 2 4 2 3 3 2 2 2" xfId="7735"/>
    <cellStyle name="표준 6 2 4 2 3 3 2 2 3" xfId="11606"/>
    <cellStyle name="표준 6 2 4 2 3 3 2 2 4" xfId="15477"/>
    <cellStyle name="표준 6 2 4 2 3 3 2 2 5" xfId="19348"/>
    <cellStyle name="표준 6 2 4 2 3 3 2 2 6" xfId="23219"/>
    <cellStyle name="표준 6 2 4 2 3 3 2 2 7" xfId="27090"/>
    <cellStyle name="표준 6 2 4 2 3 3 2 2 8" xfId="30961"/>
    <cellStyle name="표준 6 2 4 2 3 3 2 2 9" xfId="34832"/>
    <cellStyle name="표준 6 2 4 2 3 3 2 3" xfId="5799"/>
    <cellStyle name="표준 6 2 4 2 3 3 2 4" xfId="9670"/>
    <cellStyle name="표준 6 2 4 2 3 3 2 5" xfId="13541"/>
    <cellStyle name="표준 6 2 4 2 3 3 2 6" xfId="17412"/>
    <cellStyle name="표준 6 2 4 2 3 3 2 7" xfId="21283"/>
    <cellStyle name="표준 6 2 4 2 3 3 2 8" xfId="25154"/>
    <cellStyle name="표준 6 2 4 2 3 3 2 9" xfId="29025"/>
    <cellStyle name="표준 6 2 4 2 3 3 3" xfId="2608"/>
    <cellStyle name="표준 6 2 4 2 3 3 3 10" xfId="37735"/>
    <cellStyle name="표준 6 2 4 2 3 3 3 11" xfId="41847"/>
    <cellStyle name="표준 6 2 4 2 3 3 3 12" xfId="45718"/>
    <cellStyle name="표준 6 2 4 2 3 3 3 13" xfId="49589"/>
    <cellStyle name="표준 6 2 4 2 3 3 3 14" xfId="53460"/>
    <cellStyle name="표준 6 2 4 2 3 3 3 2" xfId="6767"/>
    <cellStyle name="표준 6 2 4 2 3 3 3 3" xfId="10638"/>
    <cellStyle name="표준 6 2 4 2 3 3 3 4" xfId="14509"/>
    <cellStyle name="표준 6 2 4 2 3 3 3 5" xfId="18380"/>
    <cellStyle name="표준 6 2 4 2 3 3 3 6" xfId="22251"/>
    <cellStyle name="표준 6 2 4 2 3 3 3 7" xfId="26122"/>
    <cellStyle name="표준 6 2 4 2 3 3 3 8" xfId="29993"/>
    <cellStyle name="표준 6 2 4 2 3 3 3 9" xfId="33864"/>
    <cellStyle name="표준 6 2 4 2 3 3 4" xfId="4831"/>
    <cellStyle name="표준 6 2 4 2 3 3 5" xfId="8702"/>
    <cellStyle name="표준 6 2 4 2 3 3 6" xfId="12573"/>
    <cellStyle name="표준 6 2 4 2 3 3 7" xfId="16444"/>
    <cellStyle name="표준 6 2 4 2 3 3 8" xfId="20315"/>
    <cellStyle name="표준 6 2 4 2 3 3 9" xfId="24186"/>
    <cellStyle name="표준 6 2 4 2 3 4" xfId="1153"/>
    <cellStyle name="표준 6 2 4 2 3 4 10" xfId="32412"/>
    <cellStyle name="표준 6 2 4 2 3 4 11" xfId="36283"/>
    <cellStyle name="표준 6 2 4 2 3 4 12" xfId="40395"/>
    <cellStyle name="표준 6 2 4 2 3 4 13" xfId="44266"/>
    <cellStyle name="표준 6 2 4 2 3 4 14" xfId="48137"/>
    <cellStyle name="표준 6 2 4 2 3 4 15" xfId="52008"/>
    <cellStyle name="표준 6 2 4 2 3 4 2" xfId="3092"/>
    <cellStyle name="표준 6 2 4 2 3 4 2 10" xfId="38219"/>
    <cellStyle name="표준 6 2 4 2 3 4 2 11" xfId="42331"/>
    <cellStyle name="표준 6 2 4 2 3 4 2 12" xfId="46202"/>
    <cellStyle name="표준 6 2 4 2 3 4 2 13" xfId="50073"/>
    <cellStyle name="표준 6 2 4 2 3 4 2 14" xfId="53944"/>
    <cellStyle name="표준 6 2 4 2 3 4 2 2" xfId="7251"/>
    <cellStyle name="표준 6 2 4 2 3 4 2 3" xfId="11122"/>
    <cellStyle name="표준 6 2 4 2 3 4 2 4" xfId="14993"/>
    <cellStyle name="표준 6 2 4 2 3 4 2 5" xfId="18864"/>
    <cellStyle name="표준 6 2 4 2 3 4 2 6" xfId="22735"/>
    <cellStyle name="표준 6 2 4 2 3 4 2 7" xfId="26606"/>
    <cellStyle name="표준 6 2 4 2 3 4 2 8" xfId="30477"/>
    <cellStyle name="표준 6 2 4 2 3 4 2 9" xfId="34348"/>
    <cellStyle name="표준 6 2 4 2 3 4 3" xfId="5315"/>
    <cellStyle name="표준 6 2 4 2 3 4 4" xfId="9186"/>
    <cellStyle name="표준 6 2 4 2 3 4 5" xfId="13057"/>
    <cellStyle name="표준 6 2 4 2 3 4 6" xfId="16928"/>
    <cellStyle name="표준 6 2 4 2 3 4 7" xfId="20799"/>
    <cellStyle name="표준 6 2 4 2 3 4 8" xfId="24670"/>
    <cellStyle name="표준 6 2 4 2 3 4 9" xfId="28541"/>
    <cellStyle name="표준 6 2 4 2 3 5" xfId="2124"/>
    <cellStyle name="표준 6 2 4 2 3 5 10" xfId="37251"/>
    <cellStyle name="표준 6 2 4 2 3 5 11" xfId="41363"/>
    <cellStyle name="표준 6 2 4 2 3 5 12" xfId="45234"/>
    <cellStyle name="표준 6 2 4 2 3 5 13" xfId="49105"/>
    <cellStyle name="표준 6 2 4 2 3 5 14" xfId="52976"/>
    <cellStyle name="표준 6 2 4 2 3 5 2" xfId="6283"/>
    <cellStyle name="표준 6 2 4 2 3 5 3" xfId="10154"/>
    <cellStyle name="표준 6 2 4 2 3 5 4" xfId="14025"/>
    <cellStyle name="표준 6 2 4 2 3 5 5" xfId="17896"/>
    <cellStyle name="표준 6 2 4 2 3 5 6" xfId="21767"/>
    <cellStyle name="표준 6 2 4 2 3 5 7" xfId="25638"/>
    <cellStyle name="표준 6 2 4 2 3 5 8" xfId="29509"/>
    <cellStyle name="표준 6 2 4 2 3 5 9" xfId="33380"/>
    <cellStyle name="표준 6 2 4 2 3 6" xfId="4347"/>
    <cellStyle name="표준 6 2 4 2 3 7" xfId="8218"/>
    <cellStyle name="표준 6 2 4 2 3 8" xfId="12089"/>
    <cellStyle name="표준 6 2 4 2 3 9" xfId="15960"/>
    <cellStyle name="표준 6 2 4 2 4" xfId="271"/>
    <cellStyle name="표준 6 2 4 2 4 10" xfId="19929"/>
    <cellStyle name="표준 6 2 4 2 4 11" xfId="23800"/>
    <cellStyle name="표준 6 2 4 2 4 12" xfId="27671"/>
    <cellStyle name="표준 6 2 4 2 4 13" xfId="31542"/>
    <cellStyle name="표준 6 2 4 2 4 14" xfId="35413"/>
    <cellStyle name="표준 6 2 4 2 4 15" xfId="39284"/>
    <cellStyle name="표준 6 2 4 2 4 16" xfId="39525"/>
    <cellStyle name="표준 6 2 4 2 4 17" xfId="43396"/>
    <cellStyle name="표준 6 2 4 2 4 18" xfId="47267"/>
    <cellStyle name="표준 6 2 4 2 4 19" xfId="51138"/>
    <cellStyle name="표준 6 2 4 2 4 2" xfId="516"/>
    <cellStyle name="표준 6 2 4 2 4 2 10" xfId="24042"/>
    <cellStyle name="표준 6 2 4 2 4 2 11" xfId="27913"/>
    <cellStyle name="표준 6 2 4 2 4 2 12" xfId="31784"/>
    <cellStyle name="표준 6 2 4 2 4 2 13" xfId="35655"/>
    <cellStyle name="표준 6 2 4 2 4 2 14" xfId="39767"/>
    <cellStyle name="표준 6 2 4 2 4 2 15" xfId="43638"/>
    <cellStyle name="표준 6 2 4 2 4 2 16" xfId="47509"/>
    <cellStyle name="표준 6 2 4 2 4 2 17" xfId="51380"/>
    <cellStyle name="표준 6 2 4 2 4 2 2" xfId="1003"/>
    <cellStyle name="표준 6 2 4 2 4 2 2 10" xfId="28397"/>
    <cellStyle name="표준 6 2 4 2 4 2 2 11" xfId="32268"/>
    <cellStyle name="표준 6 2 4 2 4 2 2 12" xfId="36139"/>
    <cellStyle name="표준 6 2 4 2 4 2 2 13" xfId="40251"/>
    <cellStyle name="표준 6 2 4 2 4 2 2 14" xfId="44122"/>
    <cellStyle name="표준 6 2 4 2 4 2 2 15" xfId="47993"/>
    <cellStyle name="표준 6 2 4 2 4 2 2 16" xfId="51864"/>
    <cellStyle name="표준 6 2 4 2 4 2 2 2" xfId="1977"/>
    <cellStyle name="표준 6 2 4 2 4 2 2 2 10" xfId="33236"/>
    <cellStyle name="표준 6 2 4 2 4 2 2 2 11" xfId="37107"/>
    <cellStyle name="표준 6 2 4 2 4 2 2 2 12" xfId="41219"/>
    <cellStyle name="표준 6 2 4 2 4 2 2 2 13" xfId="45090"/>
    <cellStyle name="표준 6 2 4 2 4 2 2 2 14" xfId="48961"/>
    <cellStyle name="표준 6 2 4 2 4 2 2 2 15" xfId="52832"/>
    <cellStyle name="표준 6 2 4 2 4 2 2 2 2" xfId="3916"/>
    <cellStyle name="표준 6 2 4 2 4 2 2 2 2 10" xfId="39043"/>
    <cellStyle name="표준 6 2 4 2 4 2 2 2 2 11" xfId="43155"/>
    <cellStyle name="표준 6 2 4 2 4 2 2 2 2 12" xfId="47026"/>
    <cellStyle name="표준 6 2 4 2 4 2 2 2 2 13" xfId="50897"/>
    <cellStyle name="표준 6 2 4 2 4 2 2 2 2 14" xfId="54768"/>
    <cellStyle name="표준 6 2 4 2 4 2 2 2 2 2" xfId="8075"/>
    <cellStyle name="표준 6 2 4 2 4 2 2 2 2 3" xfId="11946"/>
    <cellStyle name="표준 6 2 4 2 4 2 2 2 2 4" xfId="15817"/>
    <cellStyle name="표준 6 2 4 2 4 2 2 2 2 5" xfId="19688"/>
    <cellStyle name="표준 6 2 4 2 4 2 2 2 2 6" xfId="23559"/>
    <cellStyle name="표준 6 2 4 2 4 2 2 2 2 7" xfId="27430"/>
    <cellStyle name="표준 6 2 4 2 4 2 2 2 2 8" xfId="31301"/>
    <cellStyle name="표준 6 2 4 2 4 2 2 2 2 9" xfId="35172"/>
    <cellStyle name="표준 6 2 4 2 4 2 2 2 3" xfId="6139"/>
    <cellStyle name="표준 6 2 4 2 4 2 2 2 4" xfId="10010"/>
    <cellStyle name="표준 6 2 4 2 4 2 2 2 5" xfId="13881"/>
    <cellStyle name="표준 6 2 4 2 4 2 2 2 6" xfId="17752"/>
    <cellStyle name="표준 6 2 4 2 4 2 2 2 7" xfId="21623"/>
    <cellStyle name="표준 6 2 4 2 4 2 2 2 8" xfId="25494"/>
    <cellStyle name="표준 6 2 4 2 4 2 2 2 9" xfId="29365"/>
    <cellStyle name="표준 6 2 4 2 4 2 2 3" xfId="2948"/>
    <cellStyle name="표준 6 2 4 2 4 2 2 3 10" xfId="38075"/>
    <cellStyle name="표준 6 2 4 2 4 2 2 3 11" xfId="42187"/>
    <cellStyle name="표준 6 2 4 2 4 2 2 3 12" xfId="46058"/>
    <cellStyle name="표준 6 2 4 2 4 2 2 3 13" xfId="49929"/>
    <cellStyle name="표준 6 2 4 2 4 2 2 3 14" xfId="53800"/>
    <cellStyle name="표준 6 2 4 2 4 2 2 3 2" xfId="7107"/>
    <cellStyle name="표준 6 2 4 2 4 2 2 3 3" xfId="10978"/>
    <cellStyle name="표준 6 2 4 2 4 2 2 3 4" xfId="14849"/>
    <cellStyle name="표준 6 2 4 2 4 2 2 3 5" xfId="18720"/>
    <cellStyle name="표준 6 2 4 2 4 2 2 3 6" xfId="22591"/>
    <cellStyle name="표준 6 2 4 2 4 2 2 3 7" xfId="26462"/>
    <cellStyle name="표준 6 2 4 2 4 2 2 3 8" xfId="30333"/>
    <cellStyle name="표준 6 2 4 2 4 2 2 3 9" xfId="34204"/>
    <cellStyle name="표준 6 2 4 2 4 2 2 4" xfId="5171"/>
    <cellStyle name="표준 6 2 4 2 4 2 2 5" xfId="9042"/>
    <cellStyle name="표준 6 2 4 2 4 2 2 6" xfId="12913"/>
    <cellStyle name="표준 6 2 4 2 4 2 2 7" xfId="16784"/>
    <cellStyle name="표준 6 2 4 2 4 2 2 8" xfId="20655"/>
    <cellStyle name="표준 6 2 4 2 4 2 2 9" xfId="24526"/>
    <cellStyle name="표준 6 2 4 2 4 2 3" xfId="1493"/>
    <cellStyle name="표준 6 2 4 2 4 2 3 10" xfId="32752"/>
    <cellStyle name="표준 6 2 4 2 4 2 3 11" xfId="36623"/>
    <cellStyle name="표준 6 2 4 2 4 2 3 12" xfId="40735"/>
    <cellStyle name="표준 6 2 4 2 4 2 3 13" xfId="44606"/>
    <cellStyle name="표준 6 2 4 2 4 2 3 14" xfId="48477"/>
    <cellStyle name="표준 6 2 4 2 4 2 3 15" xfId="52348"/>
    <cellStyle name="표준 6 2 4 2 4 2 3 2" xfId="3432"/>
    <cellStyle name="표준 6 2 4 2 4 2 3 2 10" xfId="38559"/>
    <cellStyle name="표준 6 2 4 2 4 2 3 2 11" xfId="42671"/>
    <cellStyle name="표준 6 2 4 2 4 2 3 2 12" xfId="46542"/>
    <cellStyle name="표준 6 2 4 2 4 2 3 2 13" xfId="50413"/>
    <cellStyle name="표준 6 2 4 2 4 2 3 2 14" xfId="54284"/>
    <cellStyle name="표준 6 2 4 2 4 2 3 2 2" xfId="7591"/>
    <cellStyle name="표준 6 2 4 2 4 2 3 2 3" xfId="11462"/>
    <cellStyle name="표준 6 2 4 2 4 2 3 2 4" xfId="15333"/>
    <cellStyle name="표준 6 2 4 2 4 2 3 2 5" xfId="19204"/>
    <cellStyle name="표준 6 2 4 2 4 2 3 2 6" xfId="23075"/>
    <cellStyle name="표준 6 2 4 2 4 2 3 2 7" xfId="26946"/>
    <cellStyle name="표준 6 2 4 2 4 2 3 2 8" xfId="30817"/>
    <cellStyle name="표준 6 2 4 2 4 2 3 2 9" xfId="34688"/>
    <cellStyle name="표준 6 2 4 2 4 2 3 3" xfId="5655"/>
    <cellStyle name="표준 6 2 4 2 4 2 3 4" xfId="9526"/>
    <cellStyle name="표준 6 2 4 2 4 2 3 5" xfId="13397"/>
    <cellStyle name="표준 6 2 4 2 4 2 3 6" xfId="17268"/>
    <cellStyle name="표준 6 2 4 2 4 2 3 7" xfId="21139"/>
    <cellStyle name="표준 6 2 4 2 4 2 3 8" xfId="25010"/>
    <cellStyle name="표준 6 2 4 2 4 2 3 9" xfId="28881"/>
    <cellStyle name="표준 6 2 4 2 4 2 4" xfId="2464"/>
    <cellStyle name="표준 6 2 4 2 4 2 4 10" xfId="37591"/>
    <cellStyle name="표준 6 2 4 2 4 2 4 11" xfId="41703"/>
    <cellStyle name="표준 6 2 4 2 4 2 4 12" xfId="45574"/>
    <cellStyle name="표준 6 2 4 2 4 2 4 13" xfId="49445"/>
    <cellStyle name="표준 6 2 4 2 4 2 4 14" xfId="53316"/>
    <cellStyle name="표준 6 2 4 2 4 2 4 2" xfId="6623"/>
    <cellStyle name="표준 6 2 4 2 4 2 4 3" xfId="10494"/>
    <cellStyle name="표준 6 2 4 2 4 2 4 4" xfId="14365"/>
    <cellStyle name="표준 6 2 4 2 4 2 4 5" xfId="18236"/>
    <cellStyle name="표준 6 2 4 2 4 2 4 6" xfId="22107"/>
    <cellStyle name="표준 6 2 4 2 4 2 4 7" xfId="25978"/>
    <cellStyle name="표준 6 2 4 2 4 2 4 8" xfId="29849"/>
    <cellStyle name="표준 6 2 4 2 4 2 4 9" xfId="33720"/>
    <cellStyle name="표준 6 2 4 2 4 2 5" xfId="4687"/>
    <cellStyle name="표준 6 2 4 2 4 2 6" xfId="8558"/>
    <cellStyle name="표준 6 2 4 2 4 2 7" xfId="12429"/>
    <cellStyle name="표준 6 2 4 2 4 2 8" xfId="16300"/>
    <cellStyle name="표준 6 2 4 2 4 2 9" xfId="20171"/>
    <cellStyle name="표준 6 2 4 2 4 3" xfId="761"/>
    <cellStyle name="표준 6 2 4 2 4 3 10" xfId="28155"/>
    <cellStyle name="표준 6 2 4 2 4 3 11" xfId="32026"/>
    <cellStyle name="표준 6 2 4 2 4 3 12" xfId="35897"/>
    <cellStyle name="표준 6 2 4 2 4 3 13" xfId="40009"/>
    <cellStyle name="표준 6 2 4 2 4 3 14" xfId="43880"/>
    <cellStyle name="표준 6 2 4 2 4 3 15" xfId="47751"/>
    <cellStyle name="표준 6 2 4 2 4 3 16" xfId="51622"/>
    <cellStyle name="표준 6 2 4 2 4 3 2" xfId="1735"/>
    <cellStyle name="표준 6 2 4 2 4 3 2 10" xfId="32994"/>
    <cellStyle name="표준 6 2 4 2 4 3 2 11" xfId="36865"/>
    <cellStyle name="표준 6 2 4 2 4 3 2 12" xfId="40977"/>
    <cellStyle name="표준 6 2 4 2 4 3 2 13" xfId="44848"/>
    <cellStyle name="표준 6 2 4 2 4 3 2 14" xfId="48719"/>
    <cellStyle name="표준 6 2 4 2 4 3 2 15" xfId="52590"/>
    <cellStyle name="표준 6 2 4 2 4 3 2 2" xfId="3674"/>
    <cellStyle name="표준 6 2 4 2 4 3 2 2 10" xfId="38801"/>
    <cellStyle name="표준 6 2 4 2 4 3 2 2 11" xfId="42913"/>
    <cellStyle name="표준 6 2 4 2 4 3 2 2 12" xfId="46784"/>
    <cellStyle name="표준 6 2 4 2 4 3 2 2 13" xfId="50655"/>
    <cellStyle name="표준 6 2 4 2 4 3 2 2 14" xfId="54526"/>
    <cellStyle name="표준 6 2 4 2 4 3 2 2 2" xfId="7833"/>
    <cellStyle name="표준 6 2 4 2 4 3 2 2 3" xfId="11704"/>
    <cellStyle name="표준 6 2 4 2 4 3 2 2 4" xfId="15575"/>
    <cellStyle name="표준 6 2 4 2 4 3 2 2 5" xfId="19446"/>
    <cellStyle name="표준 6 2 4 2 4 3 2 2 6" xfId="23317"/>
    <cellStyle name="표준 6 2 4 2 4 3 2 2 7" xfId="27188"/>
    <cellStyle name="표준 6 2 4 2 4 3 2 2 8" xfId="31059"/>
    <cellStyle name="표준 6 2 4 2 4 3 2 2 9" xfId="34930"/>
    <cellStyle name="표준 6 2 4 2 4 3 2 3" xfId="5897"/>
    <cellStyle name="표준 6 2 4 2 4 3 2 4" xfId="9768"/>
    <cellStyle name="표준 6 2 4 2 4 3 2 5" xfId="13639"/>
    <cellStyle name="표준 6 2 4 2 4 3 2 6" xfId="17510"/>
    <cellStyle name="표준 6 2 4 2 4 3 2 7" xfId="21381"/>
    <cellStyle name="표준 6 2 4 2 4 3 2 8" xfId="25252"/>
    <cellStyle name="표준 6 2 4 2 4 3 2 9" xfId="29123"/>
    <cellStyle name="표준 6 2 4 2 4 3 3" xfId="2706"/>
    <cellStyle name="표준 6 2 4 2 4 3 3 10" xfId="37833"/>
    <cellStyle name="표준 6 2 4 2 4 3 3 11" xfId="41945"/>
    <cellStyle name="표준 6 2 4 2 4 3 3 12" xfId="45816"/>
    <cellStyle name="표준 6 2 4 2 4 3 3 13" xfId="49687"/>
    <cellStyle name="표준 6 2 4 2 4 3 3 14" xfId="53558"/>
    <cellStyle name="표준 6 2 4 2 4 3 3 2" xfId="6865"/>
    <cellStyle name="표준 6 2 4 2 4 3 3 3" xfId="10736"/>
    <cellStyle name="표준 6 2 4 2 4 3 3 4" xfId="14607"/>
    <cellStyle name="표준 6 2 4 2 4 3 3 5" xfId="18478"/>
    <cellStyle name="표준 6 2 4 2 4 3 3 6" xfId="22349"/>
    <cellStyle name="표준 6 2 4 2 4 3 3 7" xfId="26220"/>
    <cellStyle name="표준 6 2 4 2 4 3 3 8" xfId="30091"/>
    <cellStyle name="표준 6 2 4 2 4 3 3 9" xfId="33962"/>
    <cellStyle name="표준 6 2 4 2 4 3 4" xfId="4929"/>
    <cellStyle name="표준 6 2 4 2 4 3 5" xfId="8800"/>
    <cellStyle name="표준 6 2 4 2 4 3 6" xfId="12671"/>
    <cellStyle name="표준 6 2 4 2 4 3 7" xfId="16542"/>
    <cellStyle name="표준 6 2 4 2 4 3 8" xfId="20413"/>
    <cellStyle name="표준 6 2 4 2 4 3 9" xfId="24284"/>
    <cellStyle name="표준 6 2 4 2 4 4" xfId="1251"/>
    <cellStyle name="표준 6 2 4 2 4 4 10" xfId="32510"/>
    <cellStyle name="표준 6 2 4 2 4 4 11" xfId="36381"/>
    <cellStyle name="표준 6 2 4 2 4 4 12" xfId="40493"/>
    <cellStyle name="표준 6 2 4 2 4 4 13" xfId="44364"/>
    <cellStyle name="표준 6 2 4 2 4 4 14" xfId="48235"/>
    <cellStyle name="표준 6 2 4 2 4 4 15" xfId="52106"/>
    <cellStyle name="표준 6 2 4 2 4 4 2" xfId="3190"/>
    <cellStyle name="표준 6 2 4 2 4 4 2 10" xfId="38317"/>
    <cellStyle name="표준 6 2 4 2 4 4 2 11" xfId="42429"/>
    <cellStyle name="표준 6 2 4 2 4 4 2 12" xfId="46300"/>
    <cellStyle name="표준 6 2 4 2 4 4 2 13" xfId="50171"/>
    <cellStyle name="표준 6 2 4 2 4 4 2 14" xfId="54042"/>
    <cellStyle name="표준 6 2 4 2 4 4 2 2" xfId="7349"/>
    <cellStyle name="표준 6 2 4 2 4 4 2 3" xfId="11220"/>
    <cellStyle name="표준 6 2 4 2 4 4 2 4" xfId="15091"/>
    <cellStyle name="표준 6 2 4 2 4 4 2 5" xfId="18962"/>
    <cellStyle name="표준 6 2 4 2 4 4 2 6" xfId="22833"/>
    <cellStyle name="표준 6 2 4 2 4 4 2 7" xfId="26704"/>
    <cellStyle name="표준 6 2 4 2 4 4 2 8" xfId="30575"/>
    <cellStyle name="표준 6 2 4 2 4 4 2 9" xfId="34446"/>
    <cellStyle name="표준 6 2 4 2 4 4 3" xfId="5413"/>
    <cellStyle name="표준 6 2 4 2 4 4 4" xfId="9284"/>
    <cellStyle name="표준 6 2 4 2 4 4 5" xfId="13155"/>
    <cellStyle name="표준 6 2 4 2 4 4 6" xfId="17026"/>
    <cellStyle name="표준 6 2 4 2 4 4 7" xfId="20897"/>
    <cellStyle name="표준 6 2 4 2 4 4 8" xfId="24768"/>
    <cellStyle name="표준 6 2 4 2 4 4 9" xfId="28639"/>
    <cellStyle name="표준 6 2 4 2 4 5" xfId="2222"/>
    <cellStyle name="표준 6 2 4 2 4 5 10" xfId="37349"/>
    <cellStyle name="표준 6 2 4 2 4 5 11" xfId="41461"/>
    <cellStyle name="표준 6 2 4 2 4 5 12" xfId="45332"/>
    <cellStyle name="표준 6 2 4 2 4 5 13" xfId="49203"/>
    <cellStyle name="표준 6 2 4 2 4 5 14" xfId="53074"/>
    <cellStyle name="표준 6 2 4 2 4 5 2" xfId="6381"/>
    <cellStyle name="표준 6 2 4 2 4 5 3" xfId="10252"/>
    <cellStyle name="표준 6 2 4 2 4 5 4" xfId="14123"/>
    <cellStyle name="표준 6 2 4 2 4 5 5" xfId="17994"/>
    <cellStyle name="표준 6 2 4 2 4 5 6" xfId="21865"/>
    <cellStyle name="표준 6 2 4 2 4 5 7" xfId="25736"/>
    <cellStyle name="표준 6 2 4 2 4 5 8" xfId="29607"/>
    <cellStyle name="표준 6 2 4 2 4 5 9" xfId="33478"/>
    <cellStyle name="표준 6 2 4 2 4 6" xfId="4445"/>
    <cellStyle name="표준 6 2 4 2 4 7" xfId="8316"/>
    <cellStyle name="표준 6 2 4 2 4 8" xfId="12187"/>
    <cellStyle name="표준 6 2 4 2 4 9" xfId="16058"/>
    <cellStyle name="표준 6 2 4 2 5" xfId="321"/>
    <cellStyle name="표준 6 2 4 2 5 10" xfId="23847"/>
    <cellStyle name="표준 6 2 4 2 5 11" xfId="27718"/>
    <cellStyle name="표준 6 2 4 2 5 12" xfId="31589"/>
    <cellStyle name="표준 6 2 4 2 5 13" xfId="35460"/>
    <cellStyle name="표준 6 2 4 2 5 14" xfId="39572"/>
    <cellStyle name="표준 6 2 4 2 5 15" xfId="43443"/>
    <cellStyle name="표준 6 2 4 2 5 16" xfId="47314"/>
    <cellStyle name="표준 6 2 4 2 5 17" xfId="51185"/>
    <cellStyle name="표준 6 2 4 2 5 2" xfId="808"/>
    <cellStyle name="표준 6 2 4 2 5 2 10" xfId="28202"/>
    <cellStyle name="표준 6 2 4 2 5 2 11" xfId="32073"/>
    <cellStyle name="표준 6 2 4 2 5 2 12" xfId="35944"/>
    <cellStyle name="표준 6 2 4 2 5 2 13" xfId="40056"/>
    <cellStyle name="표준 6 2 4 2 5 2 14" xfId="43927"/>
    <cellStyle name="표준 6 2 4 2 5 2 15" xfId="47798"/>
    <cellStyle name="표준 6 2 4 2 5 2 16" xfId="51669"/>
    <cellStyle name="표준 6 2 4 2 5 2 2" xfId="1782"/>
    <cellStyle name="표준 6 2 4 2 5 2 2 10" xfId="33041"/>
    <cellStyle name="표준 6 2 4 2 5 2 2 11" xfId="36912"/>
    <cellStyle name="표준 6 2 4 2 5 2 2 12" xfId="41024"/>
    <cellStyle name="표준 6 2 4 2 5 2 2 13" xfId="44895"/>
    <cellStyle name="표준 6 2 4 2 5 2 2 14" xfId="48766"/>
    <cellStyle name="표준 6 2 4 2 5 2 2 15" xfId="52637"/>
    <cellStyle name="표준 6 2 4 2 5 2 2 2" xfId="3721"/>
    <cellStyle name="표준 6 2 4 2 5 2 2 2 10" xfId="38848"/>
    <cellStyle name="표준 6 2 4 2 5 2 2 2 11" xfId="42960"/>
    <cellStyle name="표준 6 2 4 2 5 2 2 2 12" xfId="46831"/>
    <cellStyle name="표준 6 2 4 2 5 2 2 2 13" xfId="50702"/>
    <cellStyle name="표준 6 2 4 2 5 2 2 2 14" xfId="54573"/>
    <cellStyle name="표준 6 2 4 2 5 2 2 2 2" xfId="7880"/>
    <cellStyle name="표준 6 2 4 2 5 2 2 2 3" xfId="11751"/>
    <cellStyle name="표준 6 2 4 2 5 2 2 2 4" xfId="15622"/>
    <cellStyle name="표준 6 2 4 2 5 2 2 2 5" xfId="19493"/>
    <cellStyle name="표준 6 2 4 2 5 2 2 2 6" xfId="23364"/>
    <cellStyle name="표준 6 2 4 2 5 2 2 2 7" xfId="27235"/>
    <cellStyle name="표준 6 2 4 2 5 2 2 2 8" xfId="31106"/>
    <cellStyle name="표준 6 2 4 2 5 2 2 2 9" xfId="34977"/>
    <cellStyle name="표준 6 2 4 2 5 2 2 3" xfId="5944"/>
    <cellStyle name="표준 6 2 4 2 5 2 2 4" xfId="9815"/>
    <cellStyle name="표준 6 2 4 2 5 2 2 5" xfId="13686"/>
    <cellStyle name="표준 6 2 4 2 5 2 2 6" xfId="17557"/>
    <cellStyle name="표준 6 2 4 2 5 2 2 7" xfId="21428"/>
    <cellStyle name="표준 6 2 4 2 5 2 2 8" xfId="25299"/>
    <cellStyle name="표준 6 2 4 2 5 2 2 9" xfId="29170"/>
    <cellStyle name="표준 6 2 4 2 5 2 3" xfId="2753"/>
    <cellStyle name="표준 6 2 4 2 5 2 3 10" xfId="37880"/>
    <cellStyle name="표준 6 2 4 2 5 2 3 11" xfId="41992"/>
    <cellStyle name="표준 6 2 4 2 5 2 3 12" xfId="45863"/>
    <cellStyle name="표준 6 2 4 2 5 2 3 13" xfId="49734"/>
    <cellStyle name="표준 6 2 4 2 5 2 3 14" xfId="53605"/>
    <cellStyle name="표준 6 2 4 2 5 2 3 2" xfId="6912"/>
    <cellStyle name="표준 6 2 4 2 5 2 3 3" xfId="10783"/>
    <cellStyle name="표준 6 2 4 2 5 2 3 4" xfId="14654"/>
    <cellStyle name="표준 6 2 4 2 5 2 3 5" xfId="18525"/>
    <cellStyle name="표준 6 2 4 2 5 2 3 6" xfId="22396"/>
    <cellStyle name="표준 6 2 4 2 5 2 3 7" xfId="26267"/>
    <cellStyle name="표준 6 2 4 2 5 2 3 8" xfId="30138"/>
    <cellStyle name="표준 6 2 4 2 5 2 3 9" xfId="34009"/>
    <cellStyle name="표준 6 2 4 2 5 2 4" xfId="4976"/>
    <cellStyle name="표준 6 2 4 2 5 2 5" xfId="8847"/>
    <cellStyle name="표준 6 2 4 2 5 2 6" xfId="12718"/>
    <cellStyle name="표준 6 2 4 2 5 2 7" xfId="16589"/>
    <cellStyle name="표준 6 2 4 2 5 2 8" xfId="20460"/>
    <cellStyle name="표준 6 2 4 2 5 2 9" xfId="24331"/>
    <cellStyle name="표준 6 2 4 2 5 3" xfId="1298"/>
    <cellStyle name="표준 6 2 4 2 5 3 10" xfId="32557"/>
    <cellStyle name="표준 6 2 4 2 5 3 11" xfId="36428"/>
    <cellStyle name="표준 6 2 4 2 5 3 12" xfId="40540"/>
    <cellStyle name="표준 6 2 4 2 5 3 13" xfId="44411"/>
    <cellStyle name="표준 6 2 4 2 5 3 14" xfId="48282"/>
    <cellStyle name="표준 6 2 4 2 5 3 15" xfId="52153"/>
    <cellStyle name="표준 6 2 4 2 5 3 2" xfId="3237"/>
    <cellStyle name="표준 6 2 4 2 5 3 2 10" xfId="38364"/>
    <cellStyle name="표준 6 2 4 2 5 3 2 11" xfId="42476"/>
    <cellStyle name="표준 6 2 4 2 5 3 2 12" xfId="46347"/>
    <cellStyle name="표준 6 2 4 2 5 3 2 13" xfId="50218"/>
    <cellStyle name="표준 6 2 4 2 5 3 2 14" xfId="54089"/>
    <cellStyle name="표준 6 2 4 2 5 3 2 2" xfId="7396"/>
    <cellStyle name="표준 6 2 4 2 5 3 2 3" xfId="11267"/>
    <cellStyle name="표준 6 2 4 2 5 3 2 4" xfId="15138"/>
    <cellStyle name="표준 6 2 4 2 5 3 2 5" xfId="19009"/>
    <cellStyle name="표준 6 2 4 2 5 3 2 6" xfId="22880"/>
    <cellStyle name="표준 6 2 4 2 5 3 2 7" xfId="26751"/>
    <cellStyle name="표준 6 2 4 2 5 3 2 8" xfId="30622"/>
    <cellStyle name="표준 6 2 4 2 5 3 2 9" xfId="34493"/>
    <cellStyle name="표준 6 2 4 2 5 3 3" xfId="5460"/>
    <cellStyle name="표준 6 2 4 2 5 3 4" xfId="9331"/>
    <cellStyle name="표준 6 2 4 2 5 3 5" xfId="13202"/>
    <cellStyle name="표준 6 2 4 2 5 3 6" xfId="17073"/>
    <cellStyle name="표준 6 2 4 2 5 3 7" xfId="20944"/>
    <cellStyle name="표준 6 2 4 2 5 3 8" xfId="24815"/>
    <cellStyle name="표준 6 2 4 2 5 3 9" xfId="28686"/>
    <cellStyle name="표준 6 2 4 2 5 4" xfId="2269"/>
    <cellStyle name="표준 6 2 4 2 5 4 10" xfId="37396"/>
    <cellStyle name="표준 6 2 4 2 5 4 11" xfId="41508"/>
    <cellStyle name="표준 6 2 4 2 5 4 12" xfId="45379"/>
    <cellStyle name="표준 6 2 4 2 5 4 13" xfId="49250"/>
    <cellStyle name="표준 6 2 4 2 5 4 14" xfId="53121"/>
    <cellStyle name="표준 6 2 4 2 5 4 2" xfId="6428"/>
    <cellStyle name="표준 6 2 4 2 5 4 3" xfId="10299"/>
    <cellStyle name="표준 6 2 4 2 5 4 4" xfId="14170"/>
    <cellStyle name="표준 6 2 4 2 5 4 5" xfId="18041"/>
    <cellStyle name="표준 6 2 4 2 5 4 6" xfId="21912"/>
    <cellStyle name="표준 6 2 4 2 5 4 7" xfId="25783"/>
    <cellStyle name="표준 6 2 4 2 5 4 8" xfId="29654"/>
    <cellStyle name="표준 6 2 4 2 5 4 9" xfId="33525"/>
    <cellStyle name="표준 6 2 4 2 5 5" xfId="4492"/>
    <cellStyle name="표준 6 2 4 2 5 6" xfId="8363"/>
    <cellStyle name="표준 6 2 4 2 5 7" xfId="12234"/>
    <cellStyle name="표준 6 2 4 2 5 8" xfId="16105"/>
    <cellStyle name="표준 6 2 4 2 5 9" xfId="19976"/>
    <cellStyle name="표준 6 2 4 2 6" xfId="566"/>
    <cellStyle name="표준 6 2 4 2 6 10" xfId="27960"/>
    <cellStyle name="표준 6 2 4 2 6 11" xfId="31831"/>
    <cellStyle name="표준 6 2 4 2 6 12" xfId="35702"/>
    <cellStyle name="표준 6 2 4 2 6 13" xfId="39814"/>
    <cellStyle name="표준 6 2 4 2 6 14" xfId="43685"/>
    <cellStyle name="표준 6 2 4 2 6 15" xfId="47556"/>
    <cellStyle name="표준 6 2 4 2 6 16" xfId="51427"/>
    <cellStyle name="표준 6 2 4 2 6 2" xfId="1540"/>
    <cellStyle name="표준 6 2 4 2 6 2 10" xfId="32799"/>
    <cellStyle name="표준 6 2 4 2 6 2 11" xfId="36670"/>
    <cellStyle name="표준 6 2 4 2 6 2 12" xfId="40782"/>
    <cellStyle name="표준 6 2 4 2 6 2 13" xfId="44653"/>
    <cellStyle name="표준 6 2 4 2 6 2 14" xfId="48524"/>
    <cellStyle name="표준 6 2 4 2 6 2 15" xfId="52395"/>
    <cellStyle name="표준 6 2 4 2 6 2 2" xfId="3479"/>
    <cellStyle name="표준 6 2 4 2 6 2 2 10" xfId="38606"/>
    <cellStyle name="표준 6 2 4 2 6 2 2 11" xfId="42718"/>
    <cellStyle name="표준 6 2 4 2 6 2 2 12" xfId="46589"/>
    <cellStyle name="표준 6 2 4 2 6 2 2 13" xfId="50460"/>
    <cellStyle name="표준 6 2 4 2 6 2 2 14" xfId="54331"/>
    <cellStyle name="표준 6 2 4 2 6 2 2 2" xfId="7638"/>
    <cellStyle name="표준 6 2 4 2 6 2 2 3" xfId="11509"/>
    <cellStyle name="표준 6 2 4 2 6 2 2 4" xfId="15380"/>
    <cellStyle name="표준 6 2 4 2 6 2 2 5" xfId="19251"/>
    <cellStyle name="표준 6 2 4 2 6 2 2 6" xfId="23122"/>
    <cellStyle name="표준 6 2 4 2 6 2 2 7" xfId="26993"/>
    <cellStyle name="표준 6 2 4 2 6 2 2 8" xfId="30864"/>
    <cellStyle name="표준 6 2 4 2 6 2 2 9" xfId="34735"/>
    <cellStyle name="표준 6 2 4 2 6 2 3" xfId="5702"/>
    <cellStyle name="표준 6 2 4 2 6 2 4" xfId="9573"/>
    <cellStyle name="표준 6 2 4 2 6 2 5" xfId="13444"/>
    <cellStyle name="표준 6 2 4 2 6 2 6" xfId="17315"/>
    <cellStyle name="표준 6 2 4 2 6 2 7" xfId="21186"/>
    <cellStyle name="표준 6 2 4 2 6 2 8" xfId="25057"/>
    <cellStyle name="표준 6 2 4 2 6 2 9" xfId="28928"/>
    <cellStyle name="표준 6 2 4 2 6 3" xfId="2511"/>
    <cellStyle name="표준 6 2 4 2 6 3 10" xfId="37638"/>
    <cellStyle name="표준 6 2 4 2 6 3 11" xfId="41750"/>
    <cellStyle name="표준 6 2 4 2 6 3 12" xfId="45621"/>
    <cellStyle name="표준 6 2 4 2 6 3 13" xfId="49492"/>
    <cellStyle name="표준 6 2 4 2 6 3 14" xfId="53363"/>
    <cellStyle name="표준 6 2 4 2 6 3 2" xfId="6670"/>
    <cellStyle name="표준 6 2 4 2 6 3 3" xfId="10541"/>
    <cellStyle name="표준 6 2 4 2 6 3 4" xfId="14412"/>
    <cellStyle name="표준 6 2 4 2 6 3 5" xfId="18283"/>
    <cellStyle name="표준 6 2 4 2 6 3 6" xfId="22154"/>
    <cellStyle name="표준 6 2 4 2 6 3 7" xfId="26025"/>
    <cellStyle name="표준 6 2 4 2 6 3 8" xfId="29896"/>
    <cellStyle name="표준 6 2 4 2 6 3 9" xfId="33767"/>
    <cellStyle name="표준 6 2 4 2 6 4" xfId="4734"/>
    <cellStyle name="표준 6 2 4 2 6 5" xfId="8605"/>
    <cellStyle name="표준 6 2 4 2 6 6" xfId="12476"/>
    <cellStyle name="표준 6 2 4 2 6 7" xfId="16347"/>
    <cellStyle name="표준 6 2 4 2 6 8" xfId="20218"/>
    <cellStyle name="표준 6 2 4 2 6 9" xfId="24089"/>
    <cellStyle name="표준 6 2 4 2 7" xfId="1056"/>
    <cellStyle name="표준 6 2 4 2 7 10" xfId="32315"/>
    <cellStyle name="표준 6 2 4 2 7 11" xfId="36186"/>
    <cellStyle name="표준 6 2 4 2 7 12" xfId="40298"/>
    <cellStyle name="표준 6 2 4 2 7 13" xfId="44169"/>
    <cellStyle name="표준 6 2 4 2 7 14" xfId="48040"/>
    <cellStyle name="표준 6 2 4 2 7 15" xfId="51911"/>
    <cellStyle name="표준 6 2 4 2 7 2" xfId="2995"/>
    <cellStyle name="표준 6 2 4 2 7 2 10" xfId="38122"/>
    <cellStyle name="표준 6 2 4 2 7 2 11" xfId="42234"/>
    <cellStyle name="표준 6 2 4 2 7 2 12" xfId="46105"/>
    <cellStyle name="표준 6 2 4 2 7 2 13" xfId="49976"/>
    <cellStyle name="표준 6 2 4 2 7 2 14" xfId="53847"/>
    <cellStyle name="표준 6 2 4 2 7 2 2" xfId="7154"/>
    <cellStyle name="표준 6 2 4 2 7 2 3" xfId="11025"/>
    <cellStyle name="표준 6 2 4 2 7 2 4" xfId="14896"/>
    <cellStyle name="표준 6 2 4 2 7 2 5" xfId="18767"/>
    <cellStyle name="표준 6 2 4 2 7 2 6" xfId="22638"/>
    <cellStyle name="표준 6 2 4 2 7 2 7" xfId="26509"/>
    <cellStyle name="표준 6 2 4 2 7 2 8" xfId="30380"/>
    <cellStyle name="표준 6 2 4 2 7 2 9" xfId="34251"/>
    <cellStyle name="표준 6 2 4 2 7 3" xfId="5218"/>
    <cellStyle name="표준 6 2 4 2 7 4" xfId="9089"/>
    <cellStyle name="표준 6 2 4 2 7 5" xfId="12960"/>
    <cellStyle name="표준 6 2 4 2 7 6" xfId="16831"/>
    <cellStyle name="표준 6 2 4 2 7 7" xfId="20702"/>
    <cellStyle name="표준 6 2 4 2 7 8" xfId="24573"/>
    <cellStyle name="표준 6 2 4 2 7 9" xfId="28444"/>
    <cellStyle name="표준 6 2 4 2 8" xfId="2027"/>
    <cellStyle name="표준 6 2 4 2 8 10" xfId="37154"/>
    <cellStyle name="표준 6 2 4 2 8 11" xfId="41266"/>
    <cellStyle name="표준 6 2 4 2 8 12" xfId="45137"/>
    <cellStyle name="표준 6 2 4 2 8 13" xfId="49008"/>
    <cellStyle name="표준 6 2 4 2 8 14" xfId="52879"/>
    <cellStyle name="표준 6 2 4 2 8 2" xfId="6186"/>
    <cellStyle name="표준 6 2 4 2 8 3" xfId="10057"/>
    <cellStyle name="표준 6 2 4 2 8 4" xfId="13928"/>
    <cellStyle name="표준 6 2 4 2 8 5" xfId="17799"/>
    <cellStyle name="표준 6 2 4 2 8 6" xfId="21670"/>
    <cellStyle name="표준 6 2 4 2 8 7" xfId="25541"/>
    <cellStyle name="표준 6 2 4 2 8 8" xfId="29412"/>
    <cellStyle name="표준 6 2 4 2 8 9" xfId="33283"/>
    <cellStyle name="표준 6 2 4 2 9" xfId="4250"/>
    <cellStyle name="표준 6 2 4 20" xfId="39304"/>
    <cellStyle name="표준 6 2 4 21" xfId="43175"/>
    <cellStyle name="표준 6 2 4 22" xfId="47046"/>
    <cellStyle name="표준 6 2 4 23" xfId="50917"/>
    <cellStyle name="표준 6 2 4 3" xfId="95"/>
    <cellStyle name="표준 6 2 4 3 10" xfId="15884"/>
    <cellStyle name="표준 6 2 4 3 11" xfId="19755"/>
    <cellStyle name="표준 6 2 4 3 12" xfId="23626"/>
    <cellStyle name="표준 6 2 4 3 13" xfId="27497"/>
    <cellStyle name="표준 6 2 4 3 14" xfId="31368"/>
    <cellStyle name="표준 6 2 4 3 15" xfId="35239"/>
    <cellStyle name="표준 6 2 4 3 16" xfId="39110"/>
    <cellStyle name="표준 6 2 4 3 17" xfId="39351"/>
    <cellStyle name="표준 6 2 4 3 18" xfId="43222"/>
    <cellStyle name="표준 6 2 4 3 19" xfId="47093"/>
    <cellStyle name="표준 6 2 4 3 2" xfId="194"/>
    <cellStyle name="표준 6 2 4 3 2 10" xfId="19852"/>
    <cellStyle name="표준 6 2 4 3 2 11" xfId="23723"/>
    <cellStyle name="표준 6 2 4 3 2 12" xfId="27594"/>
    <cellStyle name="표준 6 2 4 3 2 13" xfId="31465"/>
    <cellStyle name="표준 6 2 4 3 2 14" xfId="35336"/>
    <cellStyle name="표준 6 2 4 3 2 15" xfId="39207"/>
    <cellStyle name="표준 6 2 4 3 2 16" xfId="39448"/>
    <cellStyle name="표준 6 2 4 3 2 17" xfId="43319"/>
    <cellStyle name="표준 6 2 4 3 2 18" xfId="47190"/>
    <cellStyle name="표준 6 2 4 3 2 19" xfId="51061"/>
    <cellStyle name="표준 6 2 4 3 2 2" xfId="439"/>
    <cellStyle name="표준 6 2 4 3 2 2 10" xfId="23965"/>
    <cellStyle name="표준 6 2 4 3 2 2 11" xfId="27836"/>
    <cellStyle name="표준 6 2 4 3 2 2 12" xfId="31707"/>
    <cellStyle name="표준 6 2 4 3 2 2 13" xfId="35578"/>
    <cellStyle name="표준 6 2 4 3 2 2 14" xfId="39690"/>
    <cellStyle name="표준 6 2 4 3 2 2 15" xfId="43561"/>
    <cellStyle name="표준 6 2 4 3 2 2 16" xfId="47432"/>
    <cellStyle name="표준 6 2 4 3 2 2 17" xfId="51303"/>
    <cellStyle name="표준 6 2 4 3 2 2 2" xfId="926"/>
    <cellStyle name="표준 6 2 4 3 2 2 2 10" xfId="28320"/>
    <cellStyle name="표준 6 2 4 3 2 2 2 11" xfId="32191"/>
    <cellStyle name="표준 6 2 4 3 2 2 2 12" xfId="36062"/>
    <cellStyle name="표준 6 2 4 3 2 2 2 13" xfId="40174"/>
    <cellStyle name="표준 6 2 4 3 2 2 2 14" xfId="44045"/>
    <cellStyle name="표준 6 2 4 3 2 2 2 15" xfId="47916"/>
    <cellStyle name="표준 6 2 4 3 2 2 2 16" xfId="51787"/>
    <cellStyle name="표준 6 2 4 3 2 2 2 2" xfId="1900"/>
    <cellStyle name="표준 6 2 4 3 2 2 2 2 10" xfId="33159"/>
    <cellStyle name="표준 6 2 4 3 2 2 2 2 11" xfId="37030"/>
    <cellStyle name="표준 6 2 4 3 2 2 2 2 12" xfId="41142"/>
    <cellStyle name="표준 6 2 4 3 2 2 2 2 13" xfId="45013"/>
    <cellStyle name="표준 6 2 4 3 2 2 2 2 14" xfId="48884"/>
    <cellStyle name="표준 6 2 4 3 2 2 2 2 15" xfId="52755"/>
    <cellStyle name="표준 6 2 4 3 2 2 2 2 2" xfId="3839"/>
    <cellStyle name="표준 6 2 4 3 2 2 2 2 2 10" xfId="38966"/>
    <cellStyle name="표준 6 2 4 3 2 2 2 2 2 11" xfId="43078"/>
    <cellStyle name="표준 6 2 4 3 2 2 2 2 2 12" xfId="46949"/>
    <cellStyle name="표준 6 2 4 3 2 2 2 2 2 13" xfId="50820"/>
    <cellStyle name="표준 6 2 4 3 2 2 2 2 2 14" xfId="54691"/>
    <cellStyle name="표준 6 2 4 3 2 2 2 2 2 2" xfId="7998"/>
    <cellStyle name="표준 6 2 4 3 2 2 2 2 2 3" xfId="11869"/>
    <cellStyle name="표준 6 2 4 3 2 2 2 2 2 4" xfId="15740"/>
    <cellStyle name="표준 6 2 4 3 2 2 2 2 2 5" xfId="19611"/>
    <cellStyle name="표준 6 2 4 3 2 2 2 2 2 6" xfId="23482"/>
    <cellStyle name="표준 6 2 4 3 2 2 2 2 2 7" xfId="27353"/>
    <cellStyle name="표준 6 2 4 3 2 2 2 2 2 8" xfId="31224"/>
    <cellStyle name="표준 6 2 4 3 2 2 2 2 2 9" xfId="35095"/>
    <cellStyle name="표준 6 2 4 3 2 2 2 2 3" xfId="6062"/>
    <cellStyle name="표준 6 2 4 3 2 2 2 2 4" xfId="9933"/>
    <cellStyle name="표준 6 2 4 3 2 2 2 2 5" xfId="13804"/>
    <cellStyle name="표준 6 2 4 3 2 2 2 2 6" xfId="17675"/>
    <cellStyle name="표준 6 2 4 3 2 2 2 2 7" xfId="21546"/>
    <cellStyle name="표준 6 2 4 3 2 2 2 2 8" xfId="25417"/>
    <cellStyle name="표준 6 2 4 3 2 2 2 2 9" xfId="29288"/>
    <cellStyle name="표준 6 2 4 3 2 2 2 3" xfId="2871"/>
    <cellStyle name="표준 6 2 4 3 2 2 2 3 10" xfId="37998"/>
    <cellStyle name="표준 6 2 4 3 2 2 2 3 11" xfId="42110"/>
    <cellStyle name="표준 6 2 4 3 2 2 2 3 12" xfId="45981"/>
    <cellStyle name="표준 6 2 4 3 2 2 2 3 13" xfId="49852"/>
    <cellStyle name="표준 6 2 4 3 2 2 2 3 14" xfId="53723"/>
    <cellStyle name="표준 6 2 4 3 2 2 2 3 2" xfId="7030"/>
    <cellStyle name="표준 6 2 4 3 2 2 2 3 3" xfId="10901"/>
    <cellStyle name="표준 6 2 4 3 2 2 2 3 4" xfId="14772"/>
    <cellStyle name="표준 6 2 4 3 2 2 2 3 5" xfId="18643"/>
    <cellStyle name="표준 6 2 4 3 2 2 2 3 6" xfId="22514"/>
    <cellStyle name="표준 6 2 4 3 2 2 2 3 7" xfId="26385"/>
    <cellStyle name="표준 6 2 4 3 2 2 2 3 8" xfId="30256"/>
    <cellStyle name="표준 6 2 4 3 2 2 2 3 9" xfId="34127"/>
    <cellStyle name="표준 6 2 4 3 2 2 2 4" xfId="5094"/>
    <cellStyle name="표준 6 2 4 3 2 2 2 5" xfId="8965"/>
    <cellStyle name="표준 6 2 4 3 2 2 2 6" xfId="12836"/>
    <cellStyle name="표준 6 2 4 3 2 2 2 7" xfId="16707"/>
    <cellStyle name="표준 6 2 4 3 2 2 2 8" xfId="20578"/>
    <cellStyle name="표준 6 2 4 3 2 2 2 9" xfId="24449"/>
    <cellStyle name="표준 6 2 4 3 2 2 3" xfId="1416"/>
    <cellStyle name="표준 6 2 4 3 2 2 3 10" xfId="32675"/>
    <cellStyle name="표준 6 2 4 3 2 2 3 11" xfId="36546"/>
    <cellStyle name="표준 6 2 4 3 2 2 3 12" xfId="40658"/>
    <cellStyle name="표준 6 2 4 3 2 2 3 13" xfId="44529"/>
    <cellStyle name="표준 6 2 4 3 2 2 3 14" xfId="48400"/>
    <cellStyle name="표준 6 2 4 3 2 2 3 15" xfId="52271"/>
    <cellStyle name="표준 6 2 4 3 2 2 3 2" xfId="3355"/>
    <cellStyle name="표준 6 2 4 3 2 2 3 2 10" xfId="38482"/>
    <cellStyle name="표준 6 2 4 3 2 2 3 2 11" xfId="42594"/>
    <cellStyle name="표준 6 2 4 3 2 2 3 2 12" xfId="46465"/>
    <cellStyle name="표준 6 2 4 3 2 2 3 2 13" xfId="50336"/>
    <cellStyle name="표준 6 2 4 3 2 2 3 2 14" xfId="54207"/>
    <cellStyle name="표준 6 2 4 3 2 2 3 2 2" xfId="7514"/>
    <cellStyle name="표준 6 2 4 3 2 2 3 2 3" xfId="11385"/>
    <cellStyle name="표준 6 2 4 3 2 2 3 2 4" xfId="15256"/>
    <cellStyle name="표준 6 2 4 3 2 2 3 2 5" xfId="19127"/>
    <cellStyle name="표준 6 2 4 3 2 2 3 2 6" xfId="22998"/>
    <cellStyle name="표준 6 2 4 3 2 2 3 2 7" xfId="26869"/>
    <cellStyle name="표준 6 2 4 3 2 2 3 2 8" xfId="30740"/>
    <cellStyle name="표준 6 2 4 3 2 2 3 2 9" xfId="34611"/>
    <cellStyle name="표준 6 2 4 3 2 2 3 3" xfId="5578"/>
    <cellStyle name="표준 6 2 4 3 2 2 3 4" xfId="9449"/>
    <cellStyle name="표준 6 2 4 3 2 2 3 5" xfId="13320"/>
    <cellStyle name="표준 6 2 4 3 2 2 3 6" xfId="17191"/>
    <cellStyle name="표준 6 2 4 3 2 2 3 7" xfId="21062"/>
    <cellStyle name="표준 6 2 4 3 2 2 3 8" xfId="24933"/>
    <cellStyle name="표준 6 2 4 3 2 2 3 9" xfId="28804"/>
    <cellStyle name="표준 6 2 4 3 2 2 4" xfId="2387"/>
    <cellStyle name="표준 6 2 4 3 2 2 4 10" xfId="37514"/>
    <cellStyle name="표준 6 2 4 3 2 2 4 11" xfId="41626"/>
    <cellStyle name="표준 6 2 4 3 2 2 4 12" xfId="45497"/>
    <cellStyle name="표준 6 2 4 3 2 2 4 13" xfId="49368"/>
    <cellStyle name="표준 6 2 4 3 2 2 4 14" xfId="53239"/>
    <cellStyle name="표준 6 2 4 3 2 2 4 2" xfId="6546"/>
    <cellStyle name="표준 6 2 4 3 2 2 4 3" xfId="10417"/>
    <cellStyle name="표준 6 2 4 3 2 2 4 4" xfId="14288"/>
    <cellStyle name="표준 6 2 4 3 2 2 4 5" xfId="18159"/>
    <cellStyle name="표준 6 2 4 3 2 2 4 6" xfId="22030"/>
    <cellStyle name="표준 6 2 4 3 2 2 4 7" xfId="25901"/>
    <cellStyle name="표준 6 2 4 3 2 2 4 8" xfId="29772"/>
    <cellStyle name="표준 6 2 4 3 2 2 4 9" xfId="33643"/>
    <cellStyle name="표준 6 2 4 3 2 2 5" xfId="4610"/>
    <cellStyle name="표준 6 2 4 3 2 2 6" xfId="8481"/>
    <cellStyle name="표준 6 2 4 3 2 2 7" xfId="12352"/>
    <cellStyle name="표준 6 2 4 3 2 2 8" xfId="16223"/>
    <cellStyle name="표준 6 2 4 3 2 2 9" xfId="20094"/>
    <cellStyle name="표준 6 2 4 3 2 3" xfId="684"/>
    <cellStyle name="표준 6 2 4 3 2 3 10" xfId="28078"/>
    <cellStyle name="표준 6 2 4 3 2 3 11" xfId="31949"/>
    <cellStyle name="표준 6 2 4 3 2 3 12" xfId="35820"/>
    <cellStyle name="표준 6 2 4 3 2 3 13" xfId="39932"/>
    <cellStyle name="표준 6 2 4 3 2 3 14" xfId="43803"/>
    <cellStyle name="표준 6 2 4 3 2 3 15" xfId="47674"/>
    <cellStyle name="표준 6 2 4 3 2 3 16" xfId="51545"/>
    <cellStyle name="표준 6 2 4 3 2 3 2" xfId="1658"/>
    <cellStyle name="표준 6 2 4 3 2 3 2 10" xfId="32917"/>
    <cellStyle name="표준 6 2 4 3 2 3 2 11" xfId="36788"/>
    <cellStyle name="표준 6 2 4 3 2 3 2 12" xfId="40900"/>
    <cellStyle name="표준 6 2 4 3 2 3 2 13" xfId="44771"/>
    <cellStyle name="표준 6 2 4 3 2 3 2 14" xfId="48642"/>
    <cellStyle name="표준 6 2 4 3 2 3 2 15" xfId="52513"/>
    <cellStyle name="표준 6 2 4 3 2 3 2 2" xfId="3597"/>
    <cellStyle name="표준 6 2 4 3 2 3 2 2 10" xfId="38724"/>
    <cellStyle name="표준 6 2 4 3 2 3 2 2 11" xfId="42836"/>
    <cellStyle name="표준 6 2 4 3 2 3 2 2 12" xfId="46707"/>
    <cellStyle name="표준 6 2 4 3 2 3 2 2 13" xfId="50578"/>
    <cellStyle name="표준 6 2 4 3 2 3 2 2 14" xfId="54449"/>
    <cellStyle name="표준 6 2 4 3 2 3 2 2 2" xfId="7756"/>
    <cellStyle name="표준 6 2 4 3 2 3 2 2 3" xfId="11627"/>
    <cellStyle name="표준 6 2 4 3 2 3 2 2 4" xfId="15498"/>
    <cellStyle name="표준 6 2 4 3 2 3 2 2 5" xfId="19369"/>
    <cellStyle name="표준 6 2 4 3 2 3 2 2 6" xfId="23240"/>
    <cellStyle name="표준 6 2 4 3 2 3 2 2 7" xfId="27111"/>
    <cellStyle name="표준 6 2 4 3 2 3 2 2 8" xfId="30982"/>
    <cellStyle name="표준 6 2 4 3 2 3 2 2 9" xfId="34853"/>
    <cellStyle name="표준 6 2 4 3 2 3 2 3" xfId="5820"/>
    <cellStyle name="표준 6 2 4 3 2 3 2 4" xfId="9691"/>
    <cellStyle name="표준 6 2 4 3 2 3 2 5" xfId="13562"/>
    <cellStyle name="표준 6 2 4 3 2 3 2 6" xfId="17433"/>
    <cellStyle name="표준 6 2 4 3 2 3 2 7" xfId="21304"/>
    <cellStyle name="표준 6 2 4 3 2 3 2 8" xfId="25175"/>
    <cellStyle name="표준 6 2 4 3 2 3 2 9" xfId="29046"/>
    <cellStyle name="표준 6 2 4 3 2 3 3" xfId="2629"/>
    <cellStyle name="표준 6 2 4 3 2 3 3 10" xfId="37756"/>
    <cellStyle name="표준 6 2 4 3 2 3 3 11" xfId="41868"/>
    <cellStyle name="표준 6 2 4 3 2 3 3 12" xfId="45739"/>
    <cellStyle name="표준 6 2 4 3 2 3 3 13" xfId="49610"/>
    <cellStyle name="표준 6 2 4 3 2 3 3 14" xfId="53481"/>
    <cellStyle name="표준 6 2 4 3 2 3 3 2" xfId="6788"/>
    <cellStyle name="표준 6 2 4 3 2 3 3 3" xfId="10659"/>
    <cellStyle name="표준 6 2 4 3 2 3 3 4" xfId="14530"/>
    <cellStyle name="표준 6 2 4 3 2 3 3 5" xfId="18401"/>
    <cellStyle name="표준 6 2 4 3 2 3 3 6" xfId="22272"/>
    <cellStyle name="표준 6 2 4 3 2 3 3 7" xfId="26143"/>
    <cellStyle name="표준 6 2 4 3 2 3 3 8" xfId="30014"/>
    <cellStyle name="표준 6 2 4 3 2 3 3 9" xfId="33885"/>
    <cellStyle name="표준 6 2 4 3 2 3 4" xfId="4852"/>
    <cellStyle name="표준 6 2 4 3 2 3 5" xfId="8723"/>
    <cellStyle name="표준 6 2 4 3 2 3 6" xfId="12594"/>
    <cellStyle name="표준 6 2 4 3 2 3 7" xfId="16465"/>
    <cellStyle name="표준 6 2 4 3 2 3 8" xfId="20336"/>
    <cellStyle name="표준 6 2 4 3 2 3 9" xfId="24207"/>
    <cellStyle name="표준 6 2 4 3 2 4" xfId="1174"/>
    <cellStyle name="표준 6 2 4 3 2 4 10" xfId="32433"/>
    <cellStyle name="표준 6 2 4 3 2 4 11" xfId="36304"/>
    <cellStyle name="표준 6 2 4 3 2 4 12" xfId="40416"/>
    <cellStyle name="표준 6 2 4 3 2 4 13" xfId="44287"/>
    <cellStyle name="표준 6 2 4 3 2 4 14" xfId="48158"/>
    <cellStyle name="표준 6 2 4 3 2 4 15" xfId="52029"/>
    <cellStyle name="표준 6 2 4 3 2 4 2" xfId="3113"/>
    <cellStyle name="표준 6 2 4 3 2 4 2 10" xfId="38240"/>
    <cellStyle name="표준 6 2 4 3 2 4 2 11" xfId="42352"/>
    <cellStyle name="표준 6 2 4 3 2 4 2 12" xfId="46223"/>
    <cellStyle name="표준 6 2 4 3 2 4 2 13" xfId="50094"/>
    <cellStyle name="표준 6 2 4 3 2 4 2 14" xfId="53965"/>
    <cellStyle name="표준 6 2 4 3 2 4 2 2" xfId="7272"/>
    <cellStyle name="표준 6 2 4 3 2 4 2 3" xfId="11143"/>
    <cellStyle name="표준 6 2 4 3 2 4 2 4" xfId="15014"/>
    <cellStyle name="표준 6 2 4 3 2 4 2 5" xfId="18885"/>
    <cellStyle name="표준 6 2 4 3 2 4 2 6" xfId="22756"/>
    <cellStyle name="표준 6 2 4 3 2 4 2 7" xfId="26627"/>
    <cellStyle name="표준 6 2 4 3 2 4 2 8" xfId="30498"/>
    <cellStyle name="표준 6 2 4 3 2 4 2 9" xfId="34369"/>
    <cellStyle name="표준 6 2 4 3 2 4 3" xfId="5336"/>
    <cellStyle name="표준 6 2 4 3 2 4 4" xfId="9207"/>
    <cellStyle name="표준 6 2 4 3 2 4 5" xfId="13078"/>
    <cellStyle name="표준 6 2 4 3 2 4 6" xfId="16949"/>
    <cellStyle name="표준 6 2 4 3 2 4 7" xfId="20820"/>
    <cellStyle name="표준 6 2 4 3 2 4 8" xfId="24691"/>
    <cellStyle name="표준 6 2 4 3 2 4 9" xfId="28562"/>
    <cellStyle name="표준 6 2 4 3 2 5" xfId="2145"/>
    <cellStyle name="표준 6 2 4 3 2 5 10" xfId="37272"/>
    <cellStyle name="표준 6 2 4 3 2 5 11" xfId="41384"/>
    <cellStyle name="표준 6 2 4 3 2 5 12" xfId="45255"/>
    <cellStyle name="표준 6 2 4 3 2 5 13" xfId="49126"/>
    <cellStyle name="표준 6 2 4 3 2 5 14" xfId="52997"/>
    <cellStyle name="표준 6 2 4 3 2 5 2" xfId="6304"/>
    <cellStyle name="표준 6 2 4 3 2 5 3" xfId="10175"/>
    <cellStyle name="표준 6 2 4 3 2 5 4" xfId="14046"/>
    <cellStyle name="표준 6 2 4 3 2 5 5" xfId="17917"/>
    <cellStyle name="표준 6 2 4 3 2 5 6" xfId="21788"/>
    <cellStyle name="표준 6 2 4 3 2 5 7" xfId="25659"/>
    <cellStyle name="표준 6 2 4 3 2 5 8" xfId="29530"/>
    <cellStyle name="표준 6 2 4 3 2 5 9" xfId="33401"/>
    <cellStyle name="표준 6 2 4 3 2 6" xfId="4368"/>
    <cellStyle name="표준 6 2 4 3 2 7" xfId="8239"/>
    <cellStyle name="표준 6 2 4 3 2 8" xfId="12110"/>
    <cellStyle name="표준 6 2 4 3 2 9" xfId="15981"/>
    <cellStyle name="표준 6 2 4 3 20" xfId="50964"/>
    <cellStyle name="표준 6 2 4 3 3" xfId="342"/>
    <cellStyle name="표준 6 2 4 3 3 10" xfId="23868"/>
    <cellStyle name="표준 6 2 4 3 3 11" xfId="27739"/>
    <cellStyle name="표준 6 2 4 3 3 12" xfId="31610"/>
    <cellStyle name="표준 6 2 4 3 3 13" xfId="35481"/>
    <cellStyle name="표준 6 2 4 3 3 14" xfId="39593"/>
    <cellStyle name="표준 6 2 4 3 3 15" xfId="43464"/>
    <cellStyle name="표준 6 2 4 3 3 16" xfId="47335"/>
    <cellStyle name="표준 6 2 4 3 3 17" xfId="51206"/>
    <cellStyle name="표준 6 2 4 3 3 2" xfId="829"/>
    <cellStyle name="표준 6 2 4 3 3 2 10" xfId="28223"/>
    <cellStyle name="표준 6 2 4 3 3 2 11" xfId="32094"/>
    <cellStyle name="표준 6 2 4 3 3 2 12" xfId="35965"/>
    <cellStyle name="표준 6 2 4 3 3 2 13" xfId="40077"/>
    <cellStyle name="표준 6 2 4 3 3 2 14" xfId="43948"/>
    <cellStyle name="표준 6 2 4 3 3 2 15" xfId="47819"/>
    <cellStyle name="표준 6 2 4 3 3 2 16" xfId="51690"/>
    <cellStyle name="표준 6 2 4 3 3 2 2" xfId="1803"/>
    <cellStyle name="표준 6 2 4 3 3 2 2 10" xfId="33062"/>
    <cellStyle name="표준 6 2 4 3 3 2 2 11" xfId="36933"/>
    <cellStyle name="표준 6 2 4 3 3 2 2 12" xfId="41045"/>
    <cellStyle name="표준 6 2 4 3 3 2 2 13" xfId="44916"/>
    <cellStyle name="표준 6 2 4 3 3 2 2 14" xfId="48787"/>
    <cellStyle name="표준 6 2 4 3 3 2 2 15" xfId="52658"/>
    <cellStyle name="표준 6 2 4 3 3 2 2 2" xfId="3742"/>
    <cellStyle name="표준 6 2 4 3 3 2 2 2 10" xfId="38869"/>
    <cellStyle name="표준 6 2 4 3 3 2 2 2 11" xfId="42981"/>
    <cellStyle name="표준 6 2 4 3 3 2 2 2 12" xfId="46852"/>
    <cellStyle name="표준 6 2 4 3 3 2 2 2 13" xfId="50723"/>
    <cellStyle name="표준 6 2 4 3 3 2 2 2 14" xfId="54594"/>
    <cellStyle name="표준 6 2 4 3 3 2 2 2 2" xfId="7901"/>
    <cellStyle name="표준 6 2 4 3 3 2 2 2 3" xfId="11772"/>
    <cellStyle name="표준 6 2 4 3 3 2 2 2 4" xfId="15643"/>
    <cellStyle name="표준 6 2 4 3 3 2 2 2 5" xfId="19514"/>
    <cellStyle name="표준 6 2 4 3 3 2 2 2 6" xfId="23385"/>
    <cellStyle name="표준 6 2 4 3 3 2 2 2 7" xfId="27256"/>
    <cellStyle name="표준 6 2 4 3 3 2 2 2 8" xfId="31127"/>
    <cellStyle name="표준 6 2 4 3 3 2 2 2 9" xfId="34998"/>
    <cellStyle name="표준 6 2 4 3 3 2 2 3" xfId="5965"/>
    <cellStyle name="표준 6 2 4 3 3 2 2 4" xfId="9836"/>
    <cellStyle name="표준 6 2 4 3 3 2 2 5" xfId="13707"/>
    <cellStyle name="표준 6 2 4 3 3 2 2 6" xfId="17578"/>
    <cellStyle name="표준 6 2 4 3 3 2 2 7" xfId="21449"/>
    <cellStyle name="표준 6 2 4 3 3 2 2 8" xfId="25320"/>
    <cellStyle name="표준 6 2 4 3 3 2 2 9" xfId="29191"/>
    <cellStyle name="표준 6 2 4 3 3 2 3" xfId="2774"/>
    <cellStyle name="표준 6 2 4 3 3 2 3 10" xfId="37901"/>
    <cellStyle name="표준 6 2 4 3 3 2 3 11" xfId="42013"/>
    <cellStyle name="표준 6 2 4 3 3 2 3 12" xfId="45884"/>
    <cellStyle name="표준 6 2 4 3 3 2 3 13" xfId="49755"/>
    <cellStyle name="표준 6 2 4 3 3 2 3 14" xfId="53626"/>
    <cellStyle name="표준 6 2 4 3 3 2 3 2" xfId="6933"/>
    <cellStyle name="표준 6 2 4 3 3 2 3 3" xfId="10804"/>
    <cellStyle name="표준 6 2 4 3 3 2 3 4" xfId="14675"/>
    <cellStyle name="표준 6 2 4 3 3 2 3 5" xfId="18546"/>
    <cellStyle name="표준 6 2 4 3 3 2 3 6" xfId="22417"/>
    <cellStyle name="표준 6 2 4 3 3 2 3 7" xfId="26288"/>
    <cellStyle name="표준 6 2 4 3 3 2 3 8" xfId="30159"/>
    <cellStyle name="표준 6 2 4 3 3 2 3 9" xfId="34030"/>
    <cellStyle name="표준 6 2 4 3 3 2 4" xfId="4997"/>
    <cellStyle name="표준 6 2 4 3 3 2 5" xfId="8868"/>
    <cellStyle name="표준 6 2 4 3 3 2 6" xfId="12739"/>
    <cellStyle name="표준 6 2 4 3 3 2 7" xfId="16610"/>
    <cellStyle name="표준 6 2 4 3 3 2 8" xfId="20481"/>
    <cellStyle name="표준 6 2 4 3 3 2 9" xfId="24352"/>
    <cellStyle name="표준 6 2 4 3 3 3" xfId="1319"/>
    <cellStyle name="표준 6 2 4 3 3 3 10" xfId="32578"/>
    <cellStyle name="표준 6 2 4 3 3 3 11" xfId="36449"/>
    <cellStyle name="표준 6 2 4 3 3 3 12" xfId="40561"/>
    <cellStyle name="표준 6 2 4 3 3 3 13" xfId="44432"/>
    <cellStyle name="표준 6 2 4 3 3 3 14" xfId="48303"/>
    <cellStyle name="표준 6 2 4 3 3 3 15" xfId="52174"/>
    <cellStyle name="표준 6 2 4 3 3 3 2" xfId="3258"/>
    <cellStyle name="표준 6 2 4 3 3 3 2 10" xfId="38385"/>
    <cellStyle name="표준 6 2 4 3 3 3 2 11" xfId="42497"/>
    <cellStyle name="표준 6 2 4 3 3 3 2 12" xfId="46368"/>
    <cellStyle name="표준 6 2 4 3 3 3 2 13" xfId="50239"/>
    <cellStyle name="표준 6 2 4 3 3 3 2 14" xfId="54110"/>
    <cellStyle name="표준 6 2 4 3 3 3 2 2" xfId="7417"/>
    <cellStyle name="표준 6 2 4 3 3 3 2 3" xfId="11288"/>
    <cellStyle name="표준 6 2 4 3 3 3 2 4" xfId="15159"/>
    <cellStyle name="표준 6 2 4 3 3 3 2 5" xfId="19030"/>
    <cellStyle name="표준 6 2 4 3 3 3 2 6" xfId="22901"/>
    <cellStyle name="표준 6 2 4 3 3 3 2 7" xfId="26772"/>
    <cellStyle name="표준 6 2 4 3 3 3 2 8" xfId="30643"/>
    <cellStyle name="표준 6 2 4 3 3 3 2 9" xfId="34514"/>
    <cellStyle name="표준 6 2 4 3 3 3 3" xfId="5481"/>
    <cellStyle name="표준 6 2 4 3 3 3 4" xfId="9352"/>
    <cellStyle name="표준 6 2 4 3 3 3 5" xfId="13223"/>
    <cellStyle name="표준 6 2 4 3 3 3 6" xfId="17094"/>
    <cellStyle name="표준 6 2 4 3 3 3 7" xfId="20965"/>
    <cellStyle name="표준 6 2 4 3 3 3 8" xfId="24836"/>
    <cellStyle name="표준 6 2 4 3 3 3 9" xfId="28707"/>
    <cellStyle name="표준 6 2 4 3 3 4" xfId="2290"/>
    <cellStyle name="표준 6 2 4 3 3 4 10" xfId="37417"/>
    <cellStyle name="표준 6 2 4 3 3 4 11" xfId="41529"/>
    <cellStyle name="표준 6 2 4 3 3 4 12" xfId="45400"/>
    <cellStyle name="표준 6 2 4 3 3 4 13" xfId="49271"/>
    <cellStyle name="표준 6 2 4 3 3 4 14" xfId="53142"/>
    <cellStyle name="표준 6 2 4 3 3 4 2" xfId="6449"/>
    <cellStyle name="표준 6 2 4 3 3 4 3" xfId="10320"/>
    <cellStyle name="표준 6 2 4 3 3 4 4" xfId="14191"/>
    <cellStyle name="표준 6 2 4 3 3 4 5" xfId="18062"/>
    <cellStyle name="표준 6 2 4 3 3 4 6" xfId="21933"/>
    <cellStyle name="표준 6 2 4 3 3 4 7" xfId="25804"/>
    <cellStyle name="표준 6 2 4 3 3 4 8" xfId="29675"/>
    <cellStyle name="표준 6 2 4 3 3 4 9" xfId="33546"/>
    <cellStyle name="표준 6 2 4 3 3 5" xfId="4513"/>
    <cellStyle name="표준 6 2 4 3 3 6" xfId="8384"/>
    <cellStyle name="표준 6 2 4 3 3 7" xfId="12255"/>
    <cellStyle name="표준 6 2 4 3 3 8" xfId="16126"/>
    <cellStyle name="표준 6 2 4 3 3 9" xfId="19997"/>
    <cellStyle name="표준 6 2 4 3 4" xfId="587"/>
    <cellStyle name="표준 6 2 4 3 4 10" xfId="27981"/>
    <cellStyle name="표준 6 2 4 3 4 11" xfId="31852"/>
    <cellStyle name="표준 6 2 4 3 4 12" xfId="35723"/>
    <cellStyle name="표준 6 2 4 3 4 13" xfId="39835"/>
    <cellStyle name="표준 6 2 4 3 4 14" xfId="43706"/>
    <cellStyle name="표준 6 2 4 3 4 15" xfId="47577"/>
    <cellStyle name="표준 6 2 4 3 4 16" xfId="51448"/>
    <cellStyle name="표준 6 2 4 3 4 2" xfId="1561"/>
    <cellStyle name="표준 6 2 4 3 4 2 10" xfId="32820"/>
    <cellStyle name="표준 6 2 4 3 4 2 11" xfId="36691"/>
    <cellStyle name="표준 6 2 4 3 4 2 12" xfId="40803"/>
    <cellStyle name="표준 6 2 4 3 4 2 13" xfId="44674"/>
    <cellStyle name="표준 6 2 4 3 4 2 14" xfId="48545"/>
    <cellStyle name="표준 6 2 4 3 4 2 15" xfId="52416"/>
    <cellStyle name="표준 6 2 4 3 4 2 2" xfId="3500"/>
    <cellStyle name="표준 6 2 4 3 4 2 2 10" xfId="38627"/>
    <cellStyle name="표준 6 2 4 3 4 2 2 11" xfId="42739"/>
    <cellStyle name="표준 6 2 4 3 4 2 2 12" xfId="46610"/>
    <cellStyle name="표준 6 2 4 3 4 2 2 13" xfId="50481"/>
    <cellStyle name="표준 6 2 4 3 4 2 2 14" xfId="54352"/>
    <cellStyle name="표준 6 2 4 3 4 2 2 2" xfId="7659"/>
    <cellStyle name="표준 6 2 4 3 4 2 2 3" xfId="11530"/>
    <cellStyle name="표준 6 2 4 3 4 2 2 4" xfId="15401"/>
    <cellStyle name="표준 6 2 4 3 4 2 2 5" xfId="19272"/>
    <cellStyle name="표준 6 2 4 3 4 2 2 6" xfId="23143"/>
    <cellStyle name="표준 6 2 4 3 4 2 2 7" xfId="27014"/>
    <cellStyle name="표준 6 2 4 3 4 2 2 8" xfId="30885"/>
    <cellStyle name="표준 6 2 4 3 4 2 2 9" xfId="34756"/>
    <cellStyle name="표준 6 2 4 3 4 2 3" xfId="5723"/>
    <cellStyle name="표준 6 2 4 3 4 2 4" xfId="9594"/>
    <cellStyle name="표준 6 2 4 3 4 2 5" xfId="13465"/>
    <cellStyle name="표준 6 2 4 3 4 2 6" xfId="17336"/>
    <cellStyle name="표준 6 2 4 3 4 2 7" xfId="21207"/>
    <cellStyle name="표준 6 2 4 3 4 2 8" xfId="25078"/>
    <cellStyle name="표준 6 2 4 3 4 2 9" xfId="28949"/>
    <cellStyle name="표준 6 2 4 3 4 3" xfId="2532"/>
    <cellStyle name="표준 6 2 4 3 4 3 10" xfId="37659"/>
    <cellStyle name="표준 6 2 4 3 4 3 11" xfId="41771"/>
    <cellStyle name="표준 6 2 4 3 4 3 12" xfId="45642"/>
    <cellStyle name="표준 6 2 4 3 4 3 13" xfId="49513"/>
    <cellStyle name="표준 6 2 4 3 4 3 14" xfId="53384"/>
    <cellStyle name="표준 6 2 4 3 4 3 2" xfId="6691"/>
    <cellStyle name="표준 6 2 4 3 4 3 3" xfId="10562"/>
    <cellStyle name="표준 6 2 4 3 4 3 4" xfId="14433"/>
    <cellStyle name="표준 6 2 4 3 4 3 5" xfId="18304"/>
    <cellStyle name="표준 6 2 4 3 4 3 6" xfId="22175"/>
    <cellStyle name="표준 6 2 4 3 4 3 7" xfId="26046"/>
    <cellStyle name="표준 6 2 4 3 4 3 8" xfId="29917"/>
    <cellStyle name="표준 6 2 4 3 4 3 9" xfId="33788"/>
    <cellStyle name="표준 6 2 4 3 4 4" xfId="4755"/>
    <cellStyle name="표준 6 2 4 3 4 5" xfId="8626"/>
    <cellStyle name="표준 6 2 4 3 4 6" xfId="12497"/>
    <cellStyle name="표준 6 2 4 3 4 7" xfId="16368"/>
    <cellStyle name="표준 6 2 4 3 4 8" xfId="20239"/>
    <cellStyle name="표준 6 2 4 3 4 9" xfId="24110"/>
    <cellStyle name="표준 6 2 4 3 5" xfId="1077"/>
    <cellStyle name="표준 6 2 4 3 5 10" xfId="32336"/>
    <cellStyle name="표준 6 2 4 3 5 11" xfId="36207"/>
    <cellStyle name="표준 6 2 4 3 5 12" xfId="40319"/>
    <cellStyle name="표준 6 2 4 3 5 13" xfId="44190"/>
    <cellStyle name="표준 6 2 4 3 5 14" xfId="48061"/>
    <cellStyle name="표준 6 2 4 3 5 15" xfId="51932"/>
    <cellStyle name="표준 6 2 4 3 5 2" xfId="3016"/>
    <cellStyle name="표준 6 2 4 3 5 2 10" xfId="38143"/>
    <cellStyle name="표준 6 2 4 3 5 2 11" xfId="42255"/>
    <cellStyle name="표준 6 2 4 3 5 2 12" xfId="46126"/>
    <cellStyle name="표준 6 2 4 3 5 2 13" xfId="49997"/>
    <cellStyle name="표준 6 2 4 3 5 2 14" xfId="53868"/>
    <cellStyle name="표준 6 2 4 3 5 2 2" xfId="7175"/>
    <cellStyle name="표준 6 2 4 3 5 2 3" xfId="11046"/>
    <cellStyle name="표준 6 2 4 3 5 2 4" xfId="14917"/>
    <cellStyle name="표준 6 2 4 3 5 2 5" xfId="18788"/>
    <cellStyle name="표준 6 2 4 3 5 2 6" xfId="22659"/>
    <cellStyle name="표준 6 2 4 3 5 2 7" xfId="26530"/>
    <cellStyle name="표준 6 2 4 3 5 2 8" xfId="30401"/>
    <cellStyle name="표준 6 2 4 3 5 2 9" xfId="34272"/>
    <cellStyle name="표준 6 2 4 3 5 3" xfId="5239"/>
    <cellStyle name="표준 6 2 4 3 5 4" xfId="9110"/>
    <cellStyle name="표준 6 2 4 3 5 5" xfId="12981"/>
    <cellStyle name="표준 6 2 4 3 5 6" xfId="16852"/>
    <cellStyle name="표준 6 2 4 3 5 7" xfId="20723"/>
    <cellStyle name="표준 6 2 4 3 5 8" xfId="24594"/>
    <cellStyle name="표준 6 2 4 3 5 9" xfId="28465"/>
    <cellStyle name="표준 6 2 4 3 6" xfId="2048"/>
    <cellStyle name="표준 6 2 4 3 6 10" xfId="37175"/>
    <cellStyle name="표준 6 2 4 3 6 11" xfId="41287"/>
    <cellStyle name="표준 6 2 4 3 6 12" xfId="45158"/>
    <cellStyle name="표준 6 2 4 3 6 13" xfId="49029"/>
    <cellStyle name="표준 6 2 4 3 6 14" xfId="52900"/>
    <cellStyle name="표준 6 2 4 3 6 2" xfId="6207"/>
    <cellStyle name="표준 6 2 4 3 6 3" xfId="10078"/>
    <cellStyle name="표준 6 2 4 3 6 4" xfId="13949"/>
    <cellStyle name="표준 6 2 4 3 6 5" xfId="17820"/>
    <cellStyle name="표준 6 2 4 3 6 6" xfId="21691"/>
    <cellStyle name="표준 6 2 4 3 6 7" xfId="25562"/>
    <cellStyle name="표준 6 2 4 3 6 8" xfId="29433"/>
    <cellStyle name="표준 6 2 4 3 6 9" xfId="33304"/>
    <cellStyle name="표준 6 2 4 3 7" xfId="4271"/>
    <cellStyle name="표준 6 2 4 3 8" xfId="8142"/>
    <cellStyle name="표준 6 2 4 3 9" xfId="12013"/>
    <cellStyle name="표준 6 2 4 4" xfId="147"/>
    <cellStyle name="표준 6 2 4 4 10" xfId="19805"/>
    <cellStyle name="표준 6 2 4 4 11" xfId="23676"/>
    <cellStyle name="표준 6 2 4 4 12" xfId="27547"/>
    <cellStyle name="표준 6 2 4 4 13" xfId="31418"/>
    <cellStyle name="표준 6 2 4 4 14" xfId="35289"/>
    <cellStyle name="표준 6 2 4 4 15" xfId="39160"/>
    <cellStyle name="표준 6 2 4 4 16" xfId="39401"/>
    <cellStyle name="표준 6 2 4 4 17" xfId="43272"/>
    <cellStyle name="표준 6 2 4 4 18" xfId="47143"/>
    <cellStyle name="표준 6 2 4 4 19" xfId="51014"/>
    <cellStyle name="표준 6 2 4 4 2" xfId="392"/>
    <cellStyle name="표준 6 2 4 4 2 10" xfId="23918"/>
    <cellStyle name="표준 6 2 4 4 2 11" xfId="27789"/>
    <cellStyle name="표준 6 2 4 4 2 12" xfId="31660"/>
    <cellStyle name="표준 6 2 4 4 2 13" xfId="35531"/>
    <cellStyle name="표준 6 2 4 4 2 14" xfId="39643"/>
    <cellStyle name="표준 6 2 4 4 2 15" xfId="43514"/>
    <cellStyle name="표준 6 2 4 4 2 16" xfId="47385"/>
    <cellStyle name="표준 6 2 4 4 2 17" xfId="51256"/>
    <cellStyle name="표준 6 2 4 4 2 2" xfId="879"/>
    <cellStyle name="표준 6 2 4 4 2 2 10" xfId="28273"/>
    <cellStyle name="표준 6 2 4 4 2 2 11" xfId="32144"/>
    <cellStyle name="표준 6 2 4 4 2 2 12" xfId="36015"/>
    <cellStyle name="표준 6 2 4 4 2 2 13" xfId="40127"/>
    <cellStyle name="표준 6 2 4 4 2 2 14" xfId="43998"/>
    <cellStyle name="표준 6 2 4 4 2 2 15" xfId="47869"/>
    <cellStyle name="표준 6 2 4 4 2 2 16" xfId="51740"/>
    <cellStyle name="표준 6 2 4 4 2 2 2" xfId="1853"/>
    <cellStyle name="표준 6 2 4 4 2 2 2 10" xfId="33112"/>
    <cellStyle name="표준 6 2 4 4 2 2 2 11" xfId="36983"/>
    <cellStyle name="표준 6 2 4 4 2 2 2 12" xfId="41095"/>
    <cellStyle name="표준 6 2 4 4 2 2 2 13" xfId="44966"/>
    <cellStyle name="표준 6 2 4 4 2 2 2 14" xfId="48837"/>
    <cellStyle name="표준 6 2 4 4 2 2 2 15" xfId="52708"/>
    <cellStyle name="표준 6 2 4 4 2 2 2 2" xfId="3792"/>
    <cellStyle name="표준 6 2 4 4 2 2 2 2 10" xfId="38919"/>
    <cellStyle name="표준 6 2 4 4 2 2 2 2 11" xfId="43031"/>
    <cellStyle name="표준 6 2 4 4 2 2 2 2 12" xfId="46902"/>
    <cellStyle name="표준 6 2 4 4 2 2 2 2 13" xfId="50773"/>
    <cellStyle name="표준 6 2 4 4 2 2 2 2 14" xfId="54644"/>
    <cellStyle name="표준 6 2 4 4 2 2 2 2 2" xfId="7951"/>
    <cellStyle name="표준 6 2 4 4 2 2 2 2 3" xfId="11822"/>
    <cellStyle name="표준 6 2 4 4 2 2 2 2 4" xfId="15693"/>
    <cellStyle name="표준 6 2 4 4 2 2 2 2 5" xfId="19564"/>
    <cellStyle name="표준 6 2 4 4 2 2 2 2 6" xfId="23435"/>
    <cellStyle name="표준 6 2 4 4 2 2 2 2 7" xfId="27306"/>
    <cellStyle name="표준 6 2 4 4 2 2 2 2 8" xfId="31177"/>
    <cellStyle name="표준 6 2 4 4 2 2 2 2 9" xfId="35048"/>
    <cellStyle name="표준 6 2 4 4 2 2 2 3" xfId="6015"/>
    <cellStyle name="표준 6 2 4 4 2 2 2 4" xfId="9886"/>
    <cellStyle name="표준 6 2 4 4 2 2 2 5" xfId="13757"/>
    <cellStyle name="표준 6 2 4 4 2 2 2 6" xfId="17628"/>
    <cellStyle name="표준 6 2 4 4 2 2 2 7" xfId="21499"/>
    <cellStyle name="표준 6 2 4 4 2 2 2 8" xfId="25370"/>
    <cellStyle name="표준 6 2 4 4 2 2 2 9" xfId="29241"/>
    <cellStyle name="표준 6 2 4 4 2 2 3" xfId="2824"/>
    <cellStyle name="표준 6 2 4 4 2 2 3 10" xfId="37951"/>
    <cellStyle name="표준 6 2 4 4 2 2 3 11" xfId="42063"/>
    <cellStyle name="표준 6 2 4 4 2 2 3 12" xfId="45934"/>
    <cellStyle name="표준 6 2 4 4 2 2 3 13" xfId="49805"/>
    <cellStyle name="표준 6 2 4 4 2 2 3 14" xfId="53676"/>
    <cellStyle name="표준 6 2 4 4 2 2 3 2" xfId="6983"/>
    <cellStyle name="표준 6 2 4 4 2 2 3 3" xfId="10854"/>
    <cellStyle name="표준 6 2 4 4 2 2 3 4" xfId="14725"/>
    <cellStyle name="표준 6 2 4 4 2 2 3 5" xfId="18596"/>
    <cellStyle name="표준 6 2 4 4 2 2 3 6" xfId="22467"/>
    <cellStyle name="표준 6 2 4 4 2 2 3 7" xfId="26338"/>
    <cellStyle name="표준 6 2 4 4 2 2 3 8" xfId="30209"/>
    <cellStyle name="표준 6 2 4 4 2 2 3 9" xfId="34080"/>
    <cellStyle name="표준 6 2 4 4 2 2 4" xfId="5047"/>
    <cellStyle name="표준 6 2 4 4 2 2 5" xfId="8918"/>
    <cellStyle name="표준 6 2 4 4 2 2 6" xfId="12789"/>
    <cellStyle name="표준 6 2 4 4 2 2 7" xfId="16660"/>
    <cellStyle name="표준 6 2 4 4 2 2 8" xfId="20531"/>
    <cellStyle name="표준 6 2 4 4 2 2 9" xfId="24402"/>
    <cellStyle name="표준 6 2 4 4 2 3" xfId="1369"/>
    <cellStyle name="표준 6 2 4 4 2 3 10" xfId="32628"/>
    <cellStyle name="표준 6 2 4 4 2 3 11" xfId="36499"/>
    <cellStyle name="표준 6 2 4 4 2 3 12" xfId="40611"/>
    <cellStyle name="표준 6 2 4 4 2 3 13" xfId="44482"/>
    <cellStyle name="표준 6 2 4 4 2 3 14" xfId="48353"/>
    <cellStyle name="표준 6 2 4 4 2 3 15" xfId="52224"/>
    <cellStyle name="표준 6 2 4 4 2 3 2" xfId="3308"/>
    <cellStyle name="표준 6 2 4 4 2 3 2 10" xfId="38435"/>
    <cellStyle name="표준 6 2 4 4 2 3 2 11" xfId="42547"/>
    <cellStyle name="표준 6 2 4 4 2 3 2 12" xfId="46418"/>
    <cellStyle name="표준 6 2 4 4 2 3 2 13" xfId="50289"/>
    <cellStyle name="표준 6 2 4 4 2 3 2 14" xfId="54160"/>
    <cellStyle name="표준 6 2 4 4 2 3 2 2" xfId="7467"/>
    <cellStyle name="표준 6 2 4 4 2 3 2 3" xfId="11338"/>
    <cellStyle name="표준 6 2 4 4 2 3 2 4" xfId="15209"/>
    <cellStyle name="표준 6 2 4 4 2 3 2 5" xfId="19080"/>
    <cellStyle name="표준 6 2 4 4 2 3 2 6" xfId="22951"/>
    <cellStyle name="표준 6 2 4 4 2 3 2 7" xfId="26822"/>
    <cellStyle name="표준 6 2 4 4 2 3 2 8" xfId="30693"/>
    <cellStyle name="표준 6 2 4 4 2 3 2 9" xfId="34564"/>
    <cellStyle name="표준 6 2 4 4 2 3 3" xfId="5531"/>
    <cellStyle name="표준 6 2 4 4 2 3 4" xfId="9402"/>
    <cellStyle name="표준 6 2 4 4 2 3 5" xfId="13273"/>
    <cellStyle name="표준 6 2 4 4 2 3 6" xfId="17144"/>
    <cellStyle name="표준 6 2 4 4 2 3 7" xfId="21015"/>
    <cellStyle name="표준 6 2 4 4 2 3 8" xfId="24886"/>
    <cellStyle name="표준 6 2 4 4 2 3 9" xfId="28757"/>
    <cellStyle name="표준 6 2 4 4 2 4" xfId="2340"/>
    <cellStyle name="표준 6 2 4 4 2 4 10" xfId="37467"/>
    <cellStyle name="표준 6 2 4 4 2 4 11" xfId="41579"/>
    <cellStyle name="표준 6 2 4 4 2 4 12" xfId="45450"/>
    <cellStyle name="표준 6 2 4 4 2 4 13" xfId="49321"/>
    <cellStyle name="표준 6 2 4 4 2 4 14" xfId="53192"/>
    <cellStyle name="표준 6 2 4 4 2 4 2" xfId="6499"/>
    <cellStyle name="표준 6 2 4 4 2 4 3" xfId="10370"/>
    <cellStyle name="표준 6 2 4 4 2 4 4" xfId="14241"/>
    <cellStyle name="표준 6 2 4 4 2 4 5" xfId="18112"/>
    <cellStyle name="표준 6 2 4 4 2 4 6" xfId="21983"/>
    <cellStyle name="표준 6 2 4 4 2 4 7" xfId="25854"/>
    <cellStyle name="표준 6 2 4 4 2 4 8" xfId="29725"/>
    <cellStyle name="표준 6 2 4 4 2 4 9" xfId="33596"/>
    <cellStyle name="표준 6 2 4 4 2 5" xfId="4563"/>
    <cellStyle name="표준 6 2 4 4 2 6" xfId="8434"/>
    <cellStyle name="표준 6 2 4 4 2 7" xfId="12305"/>
    <cellStyle name="표준 6 2 4 4 2 8" xfId="16176"/>
    <cellStyle name="표준 6 2 4 4 2 9" xfId="20047"/>
    <cellStyle name="표준 6 2 4 4 3" xfId="637"/>
    <cellStyle name="표준 6 2 4 4 3 10" xfId="28031"/>
    <cellStyle name="표준 6 2 4 4 3 11" xfId="31902"/>
    <cellStyle name="표준 6 2 4 4 3 12" xfId="35773"/>
    <cellStyle name="표준 6 2 4 4 3 13" xfId="39885"/>
    <cellStyle name="표준 6 2 4 4 3 14" xfId="43756"/>
    <cellStyle name="표준 6 2 4 4 3 15" xfId="47627"/>
    <cellStyle name="표준 6 2 4 4 3 16" xfId="51498"/>
    <cellStyle name="표준 6 2 4 4 3 2" xfId="1611"/>
    <cellStyle name="표준 6 2 4 4 3 2 10" xfId="32870"/>
    <cellStyle name="표준 6 2 4 4 3 2 11" xfId="36741"/>
    <cellStyle name="표준 6 2 4 4 3 2 12" xfId="40853"/>
    <cellStyle name="표준 6 2 4 4 3 2 13" xfId="44724"/>
    <cellStyle name="표준 6 2 4 4 3 2 14" xfId="48595"/>
    <cellStyle name="표준 6 2 4 4 3 2 15" xfId="52466"/>
    <cellStyle name="표준 6 2 4 4 3 2 2" xfId="3550"/>
    <cellStyle name="표준 6 2 4 4 3 2 2 10" xfId="38677"/>
    <cellStyle name="표준 6 2 4 4 3 2 2 11" xfId="42789"/>
    <cellStyle name="표준 6 2 4 4 3 2 2 12" xfId="46660"/>
    <cellStyle name="표준 6 2 4 4 3 2 2 13" xfId="50531"/>
    <cellStyle name="표준 6 2 4 4 3 2 2 14" xfId="54402"/>
    <cellStyle name="표준 6 2 4 4 3 2 2 2" xfId="7709"/>
    <cellStyle name="표준 6 2 4 4 3 2 2 3" xfId="11580"/>
    <cellStyle name="표준 6 2 4 4 3 2 2 4" xfId="15451"/>
    <cellStyle name="표준 6 2 4 4 3 2 2 5" xfId="19322"/>
    <cellStyle name="표준 6 2 4 4 3 2 2 6" xfId="23193"/>
    <cellStyle name="표준 6 2 4 4 3 2 2 7" xfId="27064"/>
    <cellStyle name="표준 6 2 4 4 3 2 2 8" xfId="30935"/>
    <cellStyle name="표준 6 2 4 4 3 2 2 9" xfId="34806"/>
    <cellStyle name="표준 6 2 4 4 3 2 3" xfId="5773"/>
    <cellStyle name="표준 6 2 4 4 3 2 4" xfId="9644"/>
    <cellStyle name="표준 6 2 4 4 3 2 5" xfId="13515"/>
    <cellStyle name="표준 6 2 4 4 3 2 6" xfId="17386"/>
    <cellStyle name="표준 6 2 4 4 3 2 7" xfId="21257"/>
    <cellStyle name="표준 6 2 4 4 3 2 8" xfId="25128"/>
    <cellStyle name="표준 6 2 4 4 3 2 9" xfId="28999"/>
    <cellStyle name="표준 6 2 4 4 3 3" xfId="2582"/>
    <cellStyle name="표준 6 2 4 4 3 3 10" xfId="37709"/>
    <cellStyle name="표준 6 2 4 4 3 3 11" xfId="41821"/>
    <cellStyle name="표준 6 2 4 4 3 3 12" xfId="45692"/>
    <cellStyle name="표준 6 2 4 4 3 3 13" xfId="49563"/>
    <cellStyle name="표준 6 2 4 4 3 3 14" xfId="53434"/>
    <cellStyle name="표준 6 2 4 4 3 3 2" xfId="6741"/>
    <cellStyle name="표준 6 2 4 4 3 3 3" xfId="10612"/>
    <cellStyle name="표준 6 2 4 4 3 3 4" xfId="14483"/>
    <cellStyle name="표준 6 2 4 4 3 3 5" xfId="18354"/>
    <cellStyle name="표준 6 2 4 4 3 3 6" xfId="22225"/>
    <cellStyle name="표준 6 2 4 4 3 3 7" xfId="26096"/>
    <cellStyle name="표준 6 2 4 4 3 3 8" xfId="29967"/>
    <cellStyle name="표준 6 2 4 4 3 3 9" xfId="33838"/>
    <cellStyle name="표준 6 2 4 4 3 4" xfId="4805"/>
    <cellStyle name="표준 6 2 4 4 3 5" xfId="8676"/>
    <cellStyle name="표준 6 2 4 4 3 6" xfId="12547"/>
    <cellStyle name="표준 6 2 4 4 3 7" xfId="16418"/>
    <cellStyle name="표준 6 2 4 4 3 8" xfId="20289"/>
    <cellStyle name="표준 6 2 4 4 3 9" xfId="24160"/>
    <cellStyle name="표준 6 2 4 4 4" xfId="1127"/>
    <cellStyle name="표준 6 2 4 4 4 10" xfId="32386"/>
    <cellStyle name="표준 6 2 4 4 4 11" xfId="36257"/>
    <cellStyle name="표준 6 2 4 4 4 12" xfId="40369"/>
    <cellStyle name="표준 6 2 4 4 4 13" xfId="44240"/>
    <cellStyle name="표준 6 2 4 4 4 14" xfId="48111"/>
    <cellStyle name="표준 6 2 4 4 4 15" xfId="51982"/>
    <cellStyle name="표준 6 2 4 4 4 2" xfId="3066"/>
    <cellStyle name="표준 6 2 4 4 4 2 10" xfId="38193"/>
    <cellStyle name="표준 6 2 4 4 4 2 11" xfId="42305"/>
    <cellStyle name="표준 6 2 4 4 4 2 12" xfId="46176"/>
    <cellStyle name="표준 6 2 4 4 4 2 13" xfId="50047"/>
    <cellStyle name="표준 6 2 4 4 4 2 14" xfId="53918"/>
    <cellStyle name="표준 6 2 4 4 4 2 2" xfId="7225"/>
    <cellStyle name="표준 6 2 4 4 4 2 3" xfId="11096"/>
    <cellStyle name="표준 6 2 4 4 4 2 4" xfId="14967"/>
    <cellStyle name="표준 6 2 4 4 4 2 5" xfId="18838"/>
    <cellStyle name="표준 6 2 4 4 4 2 6" xfId="22709"/>
    <cellStyle name="표준 6 2 4 4 4 2 7" xfId="26580"/>
    <cellStyle name="표준 6 2 4 4 4 2 8" xfId="30451"/>
    <cellStyle name="표준 6 2 4 4 4 2 9" xfId="34322"/>
    <cellStyle name="표준 6 2 4 4 4 3" xfId="5289"/>
    <cellStyle name="표준 6 2 4 4 4 4" xfId="9160"/>
    <cellStyle name="표준 6 2 4 4 4 5" xfId="13031"/>
    <cellStyle name="표준 6 2 4 4 4 6" xfId="16902"/>
    <cellStyle name="표준 6 2 4 4 4 7" xfId="20773"/>
    <cellStyle name="표준 6 2 4 4 4 8" xfId="24644"/>
    <cellStyle name="표준 6 2 4 4 4 9" xfId="28515"/>
    <cellStyle name="표준 6 2 4 4 5" xfId="2098"/>
    <cellStyle name="표준 6 2 4 4 5 10" xfId="37225"/>
    <cellStyle name="표준 6 2 4 4 5 11" xfId="41337"/>
    <cellStyle name="표준 6 2 4 4 5 12" xfId="45208"/>
    <cellStyle name="표준 6 2 4 4 5 13" xfId="49079"/>
    <cellStyle name="표준 6 2 4 4 5 14" xfId="52950"/>
    <cellStyle name="표준 6 2 4 4 5 2" xfId="6257"/>
    <cellStyle name="표준 6 2 4 4 5 3" xfId="10128"/>
    <cellStyle name="표준 6 2 4 4 5 4" xfId="13999"/>
    <cellStyle name="표준 6 2 4 4 5 5" xfId="17870"/>
    <cellStyle name="표준 6 2 4 4 5 6" xfId="21741"/>
    <cellStyle name="표준 6 2 4 4 5 7" xfId="25612"/>
    <cellStyle name="표준 6 2 4 4 5 8" xfId="29483"/>
    <cellStyle name="표준 6 2 4 4 5 9" xfId="33354"/>
    <cellStyle name="표준 6 2 4 4 6" xfId="4321"/>
    <cellStyle name="표준 6 2 4 4 7" xfId="8192"/>
    <cellStyle name="표준 6 2 4 4 8" xfId="12063"/>
    <cellStyle name="표준 6 2 4 4 9" xfId="15934"/>
    <cellStyle name="표준 6 2 4 5" xfId="245"/>
    <cellStyle name="표준 6 2 4 5 10" xfId="19903"/>
    <cellStyle name="표준 6 2 4 5 11" xfId="23774"/>
    <cellStyle name="표준 6 2 4 5 12" xfId="27645"/>
    <cellStyle name="표준 6 2 4 5 13" xfId="31516"/>
    <cellStyle name="표준 6 2 4 5 14" xfId="35387"/>
    <cellStyle name="표준 6 2 4 5 15" xfId="39258"/>
    <cellStyle name="표준 6 2 4 5 16" xfId="39499"/>
    <cellStyle name="표준 6 2 4 5 17" xfId="43370"/>
    <cellStyle name="표준 6 2 4 5 18" xfId="47241"/>
    <cellStyle name="표준 6 2 4 5 19" xfId="51112"/>
    <cellStyle name="표준 6 2 4 5 2" xfId="490"/>
    <cellStyle name="표준 6 2 4 5 2 10" xfId="24016"/>
    <cellStyle name="표준 6 2 4 5 2 11" xfId="27887"/>
    <cellStyle name="표준 6 2 4 5 2 12" xfId="31758"/>
    <cellStyle name="표준 6 2 4 5 2 13" xfId="35629"/>
    <cellStyle name="표준 6 2 4 5 2 14" xfId="39741"/>
    <cellStyle name="표준 6 2 4 5 2 15" xfId="43612"/>
    <cellStyle name="표준 6 2 4 5 2 16" xfId="47483"/>
    <cellStyle name="표준 6 2 4 5 2 17" xfId="51354"/>
    <cellStyle name="표준 6 2 4 5 2 2" xfId="977"/>
    <cellStyle name="표준 6 2 4 5 2 2 10" xfId="28371"/>
    <cellStyle name="표준 6 2 4 5 2 2 11" xfId="32242"/>
    <cellStyle name="표준 6 2 4 5 2 2 12" xfId="36113"/>
    <cellStyle name="표준 6 2 4 5 2 2 13" xfId="40225"/>
    <cellStyle name="표준 6 2 4 5 2 2 14" xfId="44096"/>
    <cellStyle name="표준 6 2 4 5 2 2 15" xfId="47967"/>
    <cellStyle name="표준 6 2 4 5 2 2 16" xfId="51838"/>
    <cellStyle name="표준 6 2 4 5 2 2 2" xfId="1951"/>
    <cellStyle name="표준 6 2 4 5 2 2 2 10" xfId="33210"/>
    <cellStyle name="표준 6 2 4 5 2 2 2 11" xfId="37081"/>
    <cellStyle name="표준 6 2 4 5 2 2 2 12" xfId="41193"/>
    <cellStyle name="표준 6 2 4 5 2 2 2 13" xfId="45064"/>
    <cellStyle name="표준 6 2 4 5 2 2 2 14" xfId="48935"/>
    <cellStyle name="표준 6 2 4 5 2 2 2 15" xfId="52806"/>
    <cellStyle name="표준 6 2 4 5 2 2 2 2" xfId="3890"/>
    <cellStyle name="표준 6 2 4 5 2 2 2 2 10" xfId="39017"/>
    <cellStyle name="표준 6 2 4 5 2 2 2 2 11" xfId="43129"/>
    <cellStyle name="표준 6 2 4 5 2 2 2 2 12" xfId="47000"/>
    <cellStyle name="표준 6 2 4 5 2 2 2 2 13" xfId="50871"/>
    <cellStyle name="표준 6 2 4 5 2 2 2 2 14" xfId="54742"/>
    <cellStyle name="표준 6 2 4 5 2 2 2 2 2" xfId="8049"/>
    <cellStyle name="표준 6 2 4 5 2 2 2 2 3" xfId="11920"/>
    <cellStyle name="표준 6 2 4 5 2 2 2 2 4" xfId="15791"/>
    <cellStyle name="표준 6 2 4 5 2 2 2 2 5" xfId="19662"/>
    <cellStyle name="표준 6 2 4 5 2 2 2 2 6" xfId="23533"/>
    <cellStyle name="표준 6 2 4 5 2 2 2 2 7" xfId="27404"/>
    <cellStyle name="표준 6 2 4 5 2 2 2 2 8" xfId="31275"/>
    <cellStyle name="표준 6 2 4 5 2 2 2 2 9" xfId="35146"/>
    <cellStyle name="표준 6 2 4 5 2 2 2 3" xfId="6113"/>
    <cellStyle name="표준 6 2 4 5 2 2 2 4" xfId="9984"/>
    <cellStyle name="표준 6 2 4 5 2 2 2 5" xfId="13855"/>
    <cellStyle name="표준 6 2 4 5 2 2 2 6" xfId="17726"/>
    <cellStyle name="표준 6 2 4 5 2 2 2 7" xfId="21597"/>
    <cellStyle name="표준 6 2 4 5 2 2 2 8" xfId="25468"/>
    <cellStyle name="표준 6 2 4 5 2 2 2 9" xfId="29339"/>
    <cellStyle name="표준 6 2 4 5 2 2 3" xfId="2922"/>
    <cellStyle name="표준 6 2 4 5 2 2 3 10" xfId="38049"/>
    <cellStyle name="표준 6 2 4 5 2 2 3 11" xfId="42161"/>
    <cellStyle name="표준 6 2 4 5 2 2 3 12" xfId="46032"/>
    <cellStyle name="표준 6 2 4 5 2 2 3 13" xfId="49903"/>
    <cellStyle name="표준 6 2 4 5 2 2 3 14" xfId="53774"/>
    <cellStyle name="표준 6 2 4 5 2 2 3 2" xfId="7081"/>
    <cellStyle name="표준 6 2 4 5 2 2 3 3" xfId="10952"/>
    <cellStyle name="표준 6 2 4 5 2 2 3 4" xfId="14823"/>
    <cellStyle name="표준 6 2 4 5 2 2 3 5" xfId="18694"/>
    <cellStyle name="표준 6 2 4 5 2 2 3 6" xfId="22565"/>
    <cellStyle name="표준 6 2 4 5 2 2 3 7" xfId="26436"/>
    <cellStyle name="표준 6 2 4 5 2 2 3 8" xfId="30307"/>
    <cellStyle name="표준 6 2 4 5 2 2 3 9" xfId="34178"/>
    <cellStyle name="표준 6 2 4 5 2 2 4" xfId="5145"/>
    <cellStyle name="표준 6 2 4 5 2 2 5" xfId="9016"/>
    <cellStyle name="표준 6 2 4 5 2 2 6" xfId="12887"/>
    <cellStyle name="표준 6 2 4 5 2 2 7" xfId="16758"/>
    <cellStyle name="표준 6 2 4 5 2 2 8" xfId="20629"/>
    <cellStyle name="표준 6 2 4 5 2 2 9" xfId="24500"/>
    <cellStyle name="표준 6 2 4 5 2 3" xfId="1467"/>
    <cellStyle name="표준 6 2 4 5 2 3 10" xfId="32726"/>
    <cellStyle name="표준 6 2 4 5 2 3 11" xfId="36597"/>
    <cellStyle name="표준 6 2 4 5 2 3 12" xfId="40709"/>
    <cellStyle name="표준 6 2 4 5 2 3 13" xfId="44580"/>
    <cellStyle name="표준 6 2 4 5 2 3 14" xfId="48451"/>
    <cellStyle name="표준 6 2 4 5 2 3 15" xfId="52322"/>
    <cellStyle name="표준 6 2 4 5 2 3 2" xfId="3406"/>
    <cellStyle name="표준 6 2 4 5 2 3 2 10" xfId="38533"/>
    <cellStyle name="표준 6 2 4 5 2 3 2 11" xfId="42645"/>
    <cellStyle name="표준 6 2 4 5 2 3 2 12" xfId="46516"/>
    <cellStyle name="표준 6 2 4 5 2 3 2 13" xfId="50387"/>
    <cellStyle name="표준 6 2 4 5 2 3 2 14" xfId="54258"/>
    <cellStyle name="표준 6 2 4 5 2 3 2 2" xfId="7565"/>
    <cellStyle name="표준 6 2 4 5 2 3 2 3" xfId="11436"/>
    <cellStyle name="표준 6 2 4 5 2 3 2 4" xfId="15307"/>
    <cellStyle name="표준 6 2 4 5 2 3 2 5" xfId="19178"/>
    <cellStyle name="표준 6 2 4 5 2 3 2 6" xfId="23049"/>
    <cellStyle name="표준 6 2 4 5 2 3 2 7" xfId="26920"/>
    <cellStyle name="표준 6 2 4 5 2 3 2 8" xfId="30791"/>
    <cellStyle name="표준 6 2 4 5 2 3 2 9" xfId="34662"/>
    <cellStyle name="표준 6 2 4 5 2 3 3" xfId="5629"/>
    <cellStyle name="표준 6 2 4 5 2 3 4" xfId="9500"/>
    <cellStyle name="표준 6 2 4 5 2 3 5" xfId="13371"/>
    <cellStyle name="표준 6 2 4 5 2 3 6" xfId="17242"/>
    <cellStyle name="표준 6 2 4 5 2 3 7" xfId="21113"/>
    <cellStyle name="표준 6 2 4 5 2 3 8" xfId="24984"/>
    <cellStyle name="표준 6 2 4 5 2 3 9" xfId="28855"/>
    <cellStyle name="표준 6 2 4 5 2 4" xfId="2438"/>
    <cellStyle name="표준 6 2 4 5 2 4 10" xfId="37565"/>
    <cellStyle name="표준 6 2 4 5 2 4 11" xfId="41677"/>
    <cellStyle name="표준 6 2 4 5 2 4 12" xfId="45548"/>
    <cellStyle name="표준 6 2 4 5 2 4 13" xfId="49419"/>
    <cellStyle name="표준 6 2 4 5 2 4 14" xfId="53290"/>
    <cellStyle name="표준 6 2 4 5 2 4 2" xfId="6597"/>
    <cellStyle name="표준 6 2 4 5 2 4 3" xfId="10468"/>
    <cellStyle name="표준 6 2 4 5 2 4 4" xfId="14339"/>
    <cellStyle name="표준 6 2 4 5 2 4 5" xfId="18210"/>
    <cellStyle name="표준 6 2 4 5 2 4 6" xfId="22081"/>
    <cellStyle name="표준 6 2 4 5 2 4 7" xfId="25952"/>
    <cellStyle name="표준 6 2 4 5 2 4 8" xfId="29823"/>
    <cellStyle name="표준 6 2 4 5 2 4 9" xfId="33694"/>
    <cellStyle name="표준 6 2 4 5 2 5" xfId="4661"/>
    <cellStyle name="표준 6 2 4 5 2 6" xfId="8532"/>
    <cellStyle name="표준 6 2 4 5 2 7" xfId="12403"/>
    <cellStyle name="표준 6 2 4 5 2 8" xfId="16274"/>
    <cellStyle name="표준 6 2 4 5 2 9" xfId="20145"/>
    <cellStyle name="표준 6 2 4 5 3" xfId="735"/>
    <cellStyle name="표준 6 2 4 5 3 10" xfId="28129"/>
    <cellStyle name="표준 6 2 4 5 3 11" xfId="32000"/>
    <cellStyle name="표준 6 2 4 5 3 12" xfId="35871"/>
    <cellStyle name="표준 6 2 4 5 3 13" xfId="39983"/>
    <cellStyle name="표준 6 2 4 5 3 14" xfId="43854"/>
    <cellStyle name="표준 6 2 4 5 3 15" xfId="47725"/>
    <cellStyle name="표준 6 2 4 5 3 16" xfId="51596"/>
    <cellStyle name="표준 6 2 4 5 3 2" xfId="1709"/>
    <cellStyle name="표준 6 2 4 5 3 2 10" xfId="32968"/>
    <cellStyle name="표준 6 2 4 5 3 2 11" xfId="36839"/>
    <cellStyle name="표준 6 2 4 5 3 2 12" xfId="40951"/>
    <cellStyle name="표준 6 2 4 5 3 2 13" xfId="44822"/>
    <cellStyle name="표준 6 2 4 5 3 2 14" xfId="48693"/>
    <cellStyle name="표준 6 2 4 5 3 2 15" xfId="52564"/>
    <cellStyle name="표준 6 2 4 5 3 2 2" xfId="3648"/>
    <cellStyle name="표준 6 2 4 5 3 2 2 10" xfId="38775"/>
    <cellStyle name="표준 6 2 4 5 3 2 2 11" xfId="42887"/>
    <cellStyle name="표준 6 2 4 5 3 2 2 12" xfId="46758"/>
    <cellStyle name="표준 6 2 4 5 3 2 2 13" xfId="50629"/>
    <cellStyle name="표준 6 2 4 5 3 2 2 14" xfId="54500"/>
    <cellStyle name="표준 6 2 4 5 3 2 2 2" xfId="7807"/>
    <cellStyle name="표준 6 2 4 5 3 2 2 3" xfId="11678"/>
    <cellStyle name="표준 6 2 4 5 3 2 2 4" xfId="15549"/>
    <cellStyle name="표준 6 2 4 5 3 2 2 5" xfId="19420"/>
    <cellStyle name="표준 6 2 4 5 3 2 2 6" xfId="23291"/>
    <cellStyle name="표준 6 2 4 5 3 2 2 7" xfId="27162"/>
    <cellStyle name="표준 6 2 4 5 3 2 2 8" xfId="31033"/>
    <cellStyle name="표준 6 2 4 5 3 2 2 9" xfId="34904"/>
    <cellStyle name="표준 6 2 4 5 3 2 3" xfId="5871"/>
    <cellStyle name="표준 6 2 4 5 3 2 4" xfId="9742"/>
    <cellStyle name="표준 6 2 4 5 3 2 5" xfId="13613"/>
    <cellStyle name="표준 6 2 4 5 3 2 6" xfId="17484"/>
    <cellStyle name="표준 6 2 4 5 3 2 7" xfId="21355"/>
    <cellStyle name="표준 6 2 4 5 3 2 8" xfId="25226"/>
    <cellStyle name="표준 6 2 4 5 3 2 9" xfId="29097"/>
    <cellStyle name="표준 6 2 4 5 3 3" xfId="2680"/>
    <cellStyle name="표준 6 2 4 5 3 3 10" xfId="37807"/>
    <cellStyle name="표준 6 2 4 5 3 3 11" xfId="41919"/>
    <cellStyle name="표준 6 2 4 5 3 3 12" xfId="45790"/>
    <cellStyle name="표준 6 2 4 5 3 3 13" xfId="49661"/>
    <cellStyle name="표준 6 2 4 5 3 3 14" xfId="53532"/>
    <cellStyle name="표준 6 2 4 5 3 3 2" xfId="6839"/>
    <cellStyle name="표준 6 2 4 5 3 3 3" xfId="10710"/>
    <cellStyle name="표준 6 2 4 5 3 3 4" xfId="14581"/>
    <cellStyle name="표준 6 2 4 5 3 3 5" xfId="18452"/>
    <cellStyle name="표준 6 2 4 5 3 3 6" xfId="22323"/>
    <cellStyle name="표준 6 2 4 5 3 3 7" xfId="26194"/>
    <cellStyle name="표준 6 2 4 5 3 3 8" xfId="30065"/>
    <cellStyle name="표준 6 2 4 5 3 3 9" xfId="33936"/>
    <cellStyle name="표준 6 2 4 5 3 4" xfId="4903"/>
    <cellStyle name="표준 6 2 4 5 3 5" xfId="8774"/>
    <cellStyle name="표준 6 2 4 5 3 6" xfId="12645"/>
    <cellStyle name="표준 6 2 4 5 3 7" xfId="16516"/>
    <cellStyle name="표준 6 2 4 5 3 8" xfId="20387"/>
    <cellStyle name="표준 6 2 4 5 3 9" xfId="24258"/>
    <cellStyle name="표준 6 2 4 5 4" xfId="1225"/>
    <cellStyle name="표준 6 2 4 5 4 10" xfId="32484"/>
    <cellStyle name="표준 6 2 4 5 4 11" xfId="36355"/>
    <cellStyle name="표준 6 2 4 5 4 12" xfId="40467"/>
    <cellStyle name="표준 6 2 4 5 4 13" xfId="44338"/>
    <cellStyle name="표준 6 2 4 5 4 14" xfId="48209"/>
    <cellStyle name="표준 6 2 4 5 4 15" xfId="52080"/>
    <cellStyle name="표준 6 2 4 5 4 2" xfId="3164"/>
    <cellStyle name="표준 6 2 4 5 4 2 10" xfId="38291"/>
    <cellStyle name="표준 6 2 4 5 4 2 11" xfId="42403"/>
    <cellStyle name="표준 6 2 4 5 4 2 12" xfId="46274"/>
    <cellStyle name="표준 6 2 4 5 4 2 13" xfId="50145"/>
    <cellStyle name="표준 6 2 4 5 4 2 14" xfId="54016"/>
    <cellStyle name="표준 6 2 4 5 4 2 2" xfId="7323"/>
    <cellStyle name="표준 6 2 4 5 4 2 3" xfId="11194"/>
    <cellStyle name="표준 6 2 4 5 4 2 4" xfId="15065"/>
    <cellStyle name="표준 6 2 4 5 4 2 5" xfId="18936"/>
    <cellStyle name="표준 6 2 4 5 4 2 6" xfId="22807"/>
    <cellStyle name="표준 6 2 4 5 4 2 7" xfId="26678"/>
    <cellStyle name="표준 6 2 4 5 4 2 8" xfId="30549"/>
    <cellStyle name="표준 6 2 4 5 4 2 9" xfId="34420"/>
    <cellStyle name="표준 6 2 4 5 4 3" xfId="5387"/>
    <cellStyle name="표준 6 2 4 5 4 4" xfId="9258"/>
    <cellStyle name="표준 6 2 4 5 4 5" xfId="13129"/>
    <cellStyle name="표준 6 2 4 5 4 6" xfId="17000"/>
    <cellStyle name="표준 6 2 4 5 4 7" xfId="20871"/>
    <cellStyle name="표준 6 2 4 5 4 8" xfId="24742"/>
    <cellStyle name="표준 6 2 4 5 4 9" xfId="28613"/>
    <cellStyle name="표준 6 2 4 5 5" xfId="2196"/>
    <cellStyle name="표준 6 2 4 5 5 10" xfId="37323"/>
    <cellStyle name="표준 6 2 4 5 5 11" xfId="41435"/>
    <cellStyle name="표준 6 2 4 5 5 12" xfId="45306"/>
    <cellStyle name="표준 6 2 4 5 5 13" xfId="49177"/>
    <cellStyle name="표준 6 2 4 5 5 14" xfId="53048"/>
    <cellStyle name="표준 6 2 4 5 5 2" xfId="6355"/>
    <cellStyle name="표준 6 2 4 5 5 3" xfId="10226"/>
    <cellStyle name="표준 6 2 4 5 5 4" xfId="14097"/>
    <cellStyle name="표준 6 2 4 5 5 5" xfId="17968"/>
    <cellStyle name="표준 6 2 4 5 5 6" xfId="21839"/>
    <cellStyle name="표준 6 2 4 5 5 7" xfId="25710"/>
    <cellStyle name="표준 6 2 4 5 5 8" xfId="29581"/>
    <cellStyle name="표준 6 2 4 5 5 9" xfId="33452"/>
    <cellStyle name="표준 6 2 4 5 6" xfId="4419"/>
    <cellStyle name="표준 6 2 4 5 7" xfId="8290"/>
    <cellStyle name="표준 6 2 4 5 8" xfId="12161"/>
    <cellStyle name="표준 6 2 4 5 9" xfId="16032"/>
    <cellStyle name="표준 6 2 4 6" xfId="295"/>
    <cellStyle name="표준 6 2 4 6 10" xfId="23821"/>
    <cellStyle name="표준 6 2 4 6 11" xfId="27692"/>
    <cellStyle name="표준 6 2 4 6 12" xfId="31563"/>
    <cellStyle name="표준 6 2 4 6 13" xfId="35434"/>
    <cellStyle name="표준 6 2 4 6 14" xfId="39546"/>
    <cellStyle name="표준 6 2 4 6 15" xfId="43417"/>
    <cellStyle name="표준 6 2 4 6 16" xfId="47288"/>
    <cellStyle name="표준 6 2 4 6 17" xfId="51159"/>
    <cellStyle name="표준 6 2 4 6 2" xfId="782"/>
    <cellStyle name="표준 6 2 4 6 2 10" xfId="28176"/>
    <cellStyle name="표준 6 2 4 6 2 11" xfId="32047"/>
    <cellStyle name="표준 6 2 4 6 2 12" xfId="35918"/>
    <cellStyle name="표준 6 2 4 6 2 13" xfId="40030"/>
    <cellStyle name="표준 6 2 4 6 2 14" xfId="43901"/>
    <cellStyle name="표준 6 2 4 6 2 15" xfId="47772"/>
    <cellStyle name="표준 6 2 4 6 2 16" xfId="51643"/>
    <cellStyle name="표준 6 2 4 6 2 2" xfId="1756"/>
    <cellStyle name="표준 6 2 4 6 2 2 10" xfId="33015"/>
    <cellStyle name="표준 6 2 4 6 2 2 11" xfId="36886"/>
    <cellStyle name="표준 6 2 4 6 2 2 12" xfId="40998"/>
    <cellStyle name="표준 6 2 4 6 2 2 13" xfId="44869"/>
    <cellStyle name="표준 6 2 4 6 2 2 14" xfId="48740"/>
    <cellStyle name="표준 6 2 4 6 2 2 15" xfId="52611"/>
    <cellStyle name="표준 6 2 4 6 2 2 2" xfId="3695"/>
    <cellStyle name="표준 6 2 4 6 2 2 2 10" xfId="38822"/>
    <cellStyle name="표준 6 2 4 6 2 2 2 11" xfId="42934"/>
    <cellStyle name="표준 6 2 4 6 2 2 2 12" xfId="46805"/>
    <cellStyle name="표준 6 2 4 6 2 2 2 13" xfId="50676"/>
    <cellStyle name="표준 6 2 4 6 2 2 2 14" xfId="54547"/>
    <cellStyle name="표준 6 2 4 6 2 2 2 2" xfId="7854"/>
    <cellStyle name="표준 6 2 4 6 2 2 2 3" xfId="11725"/>
    <cellStyle name="표준 6 2 4 6 2 2 2 4" xfId="15596"/>
    <cellStyle name="표준 6 2 4 6 2 2 2 5" xfId="19467"/>
    <cellStyle name="표준 6 2 4 6 2 2 2 6" xfId="23338"/>
    <cellStyle name="표준 6 2 4 6 2 2 2 7" xfId="27209"/>
    <cellStyle name="표준 6 2 4 6 2 2 2 8" xfId="31080"/>
    <cellStyle name="표준 6 2 4 6 2 2 2 9" xfId="34951"/>
    <cellStyle name="표준 6 2 4 6 2 2 3" xfId="5918"/>
    <cellStyle name="표준 6 2 4 6 2 2 4" xfId="9789"/>
    <cellStyle name="표준 6 2 4 6 2 2 5" xfId="13660"/>
    <cellStyle name="표준 6 2 4 6 2 2 6" xfId="17531"/>
    <cellStyle name="표준 6 2 4 6 2 2 7" xfId="21402"/>
    <cellStyle name="표준 6 2 4 6 2 2 8" xfId="25273"/>
    <cellStyle name="표준 6 2 4 6 2 2 9" xfId="29144"/>
    <cellStyle name="표준 6 2 4 6 2 3" xfId="2727"/>
    <cellStyle name="표준 6 2 4 6 2 3 10" xfId="37854"/>
    <cellStyle name="표준 6 2 4 6 2 3 11" xfId="41966"/>
    <cellStyle name="표준 6 2 4 6 2 3 12" xfId="45837"/>
    <cellStyle name="표준 6 2 4 6 2 3 13" xfId="49708"/>
    <cellStyle name="표준 6 2 4 6 2 3 14" xfId="53579"/>
    <cellStyle name="표준 6 2 4 6 2 3 2" xfId="6886"/>
    <cellStyle name="표준 6 2 4 6 2 3 3" xfId="10757"/>
    <cellStyle name="표준 6 2 4 6 2 3 4" xfId="14628"/>
    <cellStyle name="표준 6 2 4 6 2 3 5" xfId="18499"/>
    <cellStyle name="표준 6 2 4 6 2 3 6" xfId="22370"/>
    <cellStyle name="표준 6 2 4 6 2 3 7" xfId="26241"/>
    <cellStyle name="표준 6 2 4 6 2 3 8" xfId="30112"/>
    <cellStyle name="표준 6 2 4 6 2 3 9" xfId="33983"/>
    <cellStyle name="표준 6 2 4 6 2 4" xfId="4950"/>
    <cellStyle name="표준 6 2 4 6 2 5" xfId="8821"/>
    <cellStyle name="표준 6 2 4 6 2 6" xfId="12692"/>
    <cellStyle name="표준 6 2 4 6 2 7" xfId="16563"/>
    <cellStyle name="표준 6 2 4 6 2 8" xfId="20434"/>
    <cellStyle name="표준 6 2 4 6 2 9" xfId="24305"/>
    <cellStyle name="표준 6 2 4 6 3" xfId="1272"/>
    <cellStyle name="표준 6 2 4 6 3 10" xfId="32531"/>
    <cellStyle name="표준 6 2 4 6 3 11" xfId="36402"/>
    <cellStyle name="표준 6 2 4 6 3 12" xfId="40514"/>
    <cellStyle name="표준 6 2 4 6 3 13" xfId="44385"/>
    <cellStyle name="표준 6 2 4 6 3 14" xfId="48256"/>
    <cellStyle name="표준 6 2 4 6 3 15" xfId="52127"/>
    <cellStyle name="표준 6 2 4 6 3 2" xfId="3211"/>
    <cellStyle name="표준 6 2 4 6 3 2 10" xfId="38338"/>
    <cellStyle name="표준 6 2 4 6 3 2 11" xfId="42450"/>
    <cellStyle name="표준 6 2 4 6 3 2 12" xfId="46321"/>
    <cellStyle name="표준 6 2 4 6 3 2 13" xfId="50192"/>
    <cellStyle name="표준 6 2 4 6 3 2 14" xfId="54063"/>
    <cellStyle name="표준 6 2 4 6 3 2 2" xfId="7370"/>
    <cellStyle name="표준 6 2 4 6 3 2 3" xfId="11241"/>
    <cellStyle name="표준 6 2 4 6 3 2 4" xfId="15112"/>
    <cellStyle name="표준 6 2 4 6 3 2 5" xfId="18983"/>
    <cellStyle name="표준 6 2 4 6 3 2 6" xfId="22854"/>
    <cellStyle name="표준 6 2 4 6 3 2 7" xfId="26725"/>
    <cellStyle name="표준 6 2 4 6 3 2 8" xfId="30596"/>
    <cellStyle name="표준 6 2 4 6 3 2 9" xfId="34467"/>
    <cellStyle name="표준 6 2 4 6 3 3" xfId="5434"/>
    <cellStyle name="표준 6 2 4 6 3 4" xfId="9305"/>
    <cellStyle name="표준 6 2 4 6 3 5" xfId="13176"/>
    <cellStyle name="표준 6 2 4 6 3 6" xfId="17047"/>
    <cellStyle name="표준 6 2 4 6 3 7" xfId="20918"/>
    <cellStyle name="표준 6 2 4 6 3 8" xfId="24789"/>
    <cellStyle name="표준 6 2 4 6 3 9" xfId="28660"/>
    <cellStyle name="표준 6 2 4 6 4" xfId="2243"/>
    <cellStyle name="표준 6 2 4 6 4 10" xfId="37370"/>
    <cellStyle name="표준 6 2 4 6 4 11" xfId="41482"/>
    <cellStyle name="표준 6 2 4 6 4 12" xfId="45353"/>
    <cellStyle name="표준 6 2 4 6 4 13" xfId="49224"/>
    <cellStyle name="표준 6 2 4 6 4 14" xfId="53095"/>
    <cellStyle name="표준 6 2 4 6 4 2" xfId="6402"/>
    <cellStyle name="표준 6 2 4 6 4 3" xfId="10273"/>
    <cellStyle name="표준 6 2 4 6 4 4" xfId="14144"/>
    <cellStyle name="표준 6 2 4 6 4 5" xfId="18015"/>
    <cellStyle name="표준 6 2 4 6 4 6" xfId="21886"/>
    <cellStyle name="표준 6 2 4 6 4 7" xfId="25757"/>
    <cellStyle name="표준 6 2 4 6 4 8" xfId="29628"/>
    <cellStyle name="표준 6 2 4 6 4 9" xfId="33499"/>
    <cellStyle name="표준 6 2 4 6 5" xfId="4466"/>
    <cellStyle name="표준 6 2 4 6 6" xfId="8337"/>
    <cellStyle name="표준 6 2 4 6 7" xfId="12208"/>
    <cellStyle name="표준 6 2 4 6 8" xfId="16079"/>
    <cellStyle name="표준 6 2 4 6 9" xfId="19950"/>
    <cellStyle name="표준 6 2 4 7" xfId="540"/>
    <cellStyle name="표준 6 2 4 7 10" xfId="27934"/>
    <cellStyle name="표준 6 2 4 7 11" xfId="31805"/>
    <cellStyle name="표준 6 2 4 7 12" xfId="35676"/>
    <cellStyle name="표준 6 2 4 7 13" xfId="39788"/>
    <cellStyle name="표준 6 2 4 7 14" xfId="43659"/>
    <cellStyle name="표준 6 2 4 7 15" xfId="47530"/>
    <cellStyle name="표준 6 2 4 7 16" xfId="51401"/>
    <cellStyle name="표준 6 2 4 7 2" xfId="1514"/>
    <cellStyle name="표준 6 2 4 7 2 10" xfId="32773"/>
    <cellStyle name="표준 6 2 4 7 2 11" xfId="36644"/>
    <cellStyle name="표준 6 2 4 7 2 12" xfId="40756"/>
    <cellStyle name="표준 6 2 4 7 2 13" xfId="44627"/>
    <cellStyle name="표준 6 2 4 7 2 14" xfId="48498"/>
    <cellStyle name="표준 6 2 4 7 2 15" xfId="52369"/>
    <cellStyle name="표준 6 2 4 7 2 2" xfId="3453"/>
    <cellStyle name="표준 6 2 4 7 2 2 10" xfId="38580"/>
    <cellStyle name="표준 6 2 4 7 2 2 11" xfId="42692"/>
    <cellStyle name="표준 6 2 4 7 2 2 12" xfId="46563"/>
    <cellStyle name="표준 6 2 4 7 2 2 13" xfId="50434"/>
    <cellStyle name="표준 6 2 4 7 2 2 14" xfId="54305"/>
    <cellStyle name="표준 6 2 4 7 2 2 2" xfId="7612"/>
    <cellStyle name="표준 6 2 4 7 2 2 3" xfId="11483"/>
    <cellStyle name="표준 6 2 4 7 2 2 4" xfId="15354"/>
    <cellStyle name="표준 6 2 4 7 2 2 5" xfId="19225"/>
    <cellStyle name="표준 6 2 4 7 2 2 6" xfId="23096"/>
    <cellStyle name="표준 6 2 4 7 2 2 7" xfId="26967"/>
    <cellStyle name="표준 6 2 4 7 2 2 8" xfId="30838"/>
    <cellStyle name="표준 6 2 4 7 2 2 9" xfId="34709"/>
    <cellStyle name="표준 6 2 4 7 2 3" xfId="5676"/>
    <cellStyle name="표준 6 2 4 7 2 4" xfId="9547"/>
    <cellStyle name="표준 6 2 4 7 2 5" xfId="13418"/>
    <cellStyle name="표준 6 2 4 7 2 6" xfId="17289"/>
    <cellStyle name="표준 6 2 4 7 2 7" xfId="21160"/>
    <cellStyle name="표준 6 2 4 7 2 8" xfId="25031"/>
    <cellStyle name="표준 6 2 4 7 2 9" xfId="28902"/>
    <cellStyle name="표준 6 2 4 7 3" xfId="2485"/>
    <cellStyle name="표준 6 2 4 7 3 10" xfId="37612"/>
    <cellStyle name="표준 6 2 4 7 3 11" xfId="41724"/>
    <cellStyle name="표준 6 2 4 7 3 12" xfId="45595"/>
    <cellStyle name="표준 6 2 4 7 3 13" xfId="49466"/>
    <cellStyle name="표준 6 2 4 7 3 14" xfId="53337"/>
    <cellStyle name="표준 6 2 4 7 3 2" xfId="6644"/>
    <cellStyle name="표준 6 2 4 7 3 3" xfId="10515"/>
    <cellStyle name="표준 6 2 4 7 3 4" xfId="14386"/>
    <cellStyle name="표준 6 2 4 7 3 5" xfId="18257"/>
    <cellStyle name="표준 6 2 4 7 3 6" xfId="22128"/>
    <cellStyle name="표준 6 2 4 7 3 7" xfId="25999"/>
    <cellStyle name="표준 6 2 4 7 3 8" xfId="29870"/>
    <cellStyle name="표준 6 2 4 7 3 9" xfId="33741"/>
    <cellStyle name="표준 6 2 4 7 4" xfId="4708"/>
    <cellStyle name="표준 6 2 4 7 5" xfId="8579"/>
    <cellStyle name="표준 6 2 4 7 6" xfId="12450"/>
    <cellStyle name="표준 6 2 4 7 7" xfId="16321"/>
    <cellStyle name="표준 6 2 4 7 8" xfId="20192"/>
    <cellStyle name="표준 6 2 4 7 9" xfId="24063"/>
    <cellStyle name="표준 6 2 4 8" xfId="1030"/>
    <cellStyle name="표준 6 2 4 8 10" xfId="32289"/>
    <cellStyle name="표준 6 2 4 8 11" xfId="36160"/>
    <cellStyle name="표준 6 2 4 8 12" xfId="40272"/>
    <cellStyle name="표준 6 2 4 8 13" xfId="44143"/>
    <cellStyle name="표준 6 2 4 8 14" xfId="48014"/>
    <cellStyle name="표준 6 2 4 8 15" xfId="51885"/>
    <cellStyle name="표준 6 2 4 8 2" xfId="2969"/>
    <cellStyle name="표준 6 2 4 8 2 10" xfId="38096"/>
    <cellStyle name="표준 6 2 4 8 2 11" xfId="42208"/>
    <cellStyle name="표준 6 2 4 8 2 12" xfId="46079"/>
    <cellStyle name="표준 6 2 4 8 2 13" xfId="49950"/>
    <cellStyle name="표준 6 2 4 8 2 14" xfId="53821"/>
    <cellStyle name="표준 6 2 4 8 2 2" xfId="7128"/>
    <cellStyle name="표준 6 2 4 8 2 3" xfId="10999"/>
    <cellStyle name="표준 6 2 4 8 2 4" xfId="14870"/>
    <cellStyle name="표준 6 2 4 8 2 5" xfId="18741"/>
    <cellStyle name="표준 6 2 4 8 2 6" xfId="22612"/>
    <cellStyle name="표준 6 2 4 8 2 7" xfId="26483"/>
    <cellStyle name="표준 6 2 4 8 2 8" xfId="30354"/>
    <cellStyle name="표준 6 2 4 8 2 9" xfId="34225"/>
    <cellStyle name="표준 6 2 4 8 3" xfId="5192"/>
    <cellStyle name="표준 6 2 4 8 4" xfId="9063"/>
    <cellStyle name="표준 6 2 4 8 5" xfId="12934"/>
    <cellStyle name="표준 6 2 4 8 6" xfId="16805"/>
    <cellStyle name="표준 6 2 4 8 7" xfId="20676"/>
    <cellStyle name="표준 6 2 4 8 8" xfId="24547"/>
    <cellStyle name="표준 6 2 4 8 9" xfId="28418"/>
    <cellStyle name="표준 6 2 4 9" xfId="2001"/>
    <cellStyle name="표준 6 2 4 9 10" xfId="37128"/>
    <cellStyle name="표준 6 2 4 9 11" xfId="41240"/>
    <cellStyle name="표준 6 2 4 9 12" xfId="45111"/>
    <cellStyle name="표준 6 2 4 9 13" xfId="48982"/>
    <cellStyle name="표준 6 2 4 9 14" xfId="52853"/>
    <cellStyle name="표준 6 2 4 9 2" xfId="6160"/>
    <cellStyle name="표준 6 2 4 9 3" xfId="10031"/>
    <cellStyle name="표준 6 2 4 9 4" xfId="13902"/>
    <cellStyle name="표준 6 2 4 9 5" xfId="17773"/>
    <cellStyle name="표준 6 2 4 9 6" xfId="21644"/>
    <cellStyle name="표준 6 2 4 9 7" xfId="25515"/>
    <cellStyle name="표준 6 2 4 9 8" xfId="29386"/>
    <cellStyle name="표준 6 2 4 9 9" xfId="33257"/>
    <cellStyle name="표준 6 2 5" xfId="44"/>
    <cellStyle name="표준 6 2 5 10" xfId="8098"/>
    <cellStyle name="표준 6 2 5 11" xfId="11969"/>
    <cellStyle name="표준 6 2 5 12" xfId="15840"/>
    <cellStyle name="표준 6 2 5 13" xfId="19711"/>
    <cellStyle name="표준 6 2 5 14" xfId="23582"/>
    <cellStyle name="표준 6 2 5 15" xfId="27453"/>
    <cellStyle name="표준 6 2 5 16" xfId="31324"/>
    <cellStyle name="표준 6 2 5 17" xfId="35195"/>
    <cellStyle name="표준 6 2 5 18" xfId="39066"/>
    <cellStyle name="표준 6 2 5 19" xfId="39307"/>
    <cellStyle name="표준 6 2 5 2" xfId="98"/>
    <cellStyle name="표준 6 2 5 2 10" xfId="15887"/>
    <cellStyle name="표준 6 2 5 2 11" xfId="19758"/>
    <cellStyle name="표준 6 2 5 2 12" xfId="23629"/>
    <cellStyle name="표준 6 2 5 2 13" xfId="27500"/>
    <cellStyle name="표준 6 2 5 2 14" xfId="31371"/>
    <cellStyle name="표준 6 2 5 2 15" xfId="35242"/>
    <cellStyle name="표준 6 2 5 2 16" xfId="39113"/>
    <cellStyle name="표준 6 2 5 2 17" xfId="39354"/>
    <cellStyle name="표준 6 2 5 2 18" xfId="43225"/>
    <cellStyle name="표준 6 2 5 2 19" xfId="47096"/>
    <cellStyle name="표준 6 2 5 2 2" xfId="197"/>
    <cellStyle name="표준 6 2 5 2 2 10" xfId="19855"/>
    <cellStyle name="표준 6 2 5 2 2 11" xfId="23726"/>
    <cellStyle name="표준 6 2 5 2 2 12" xfId="27597"/>
    <cellStyle name="표준 6 2 5 2 2 13" xfId="31468"/>
    <cellStyle name="표준 6 2 5 2 2 14" xfId="35339"/>
    <cellStyle name="표준 6 2 5 2 2 15" xfId="39210"/>
    <cellStyle name="표준 6 2 5 2 2 16" xfId="39451"/>
    <cellStyle name="표준 6 2 5 2 2 17" xfId="43322"/>
    <cellStyle name="표준 6 2 5 2 2 18" xfId="47193"/>
    <cellStyle name="표준 6 2 5 2 2 19" xfId="51064"/>
    <cellStyle name="표준 6 2 5 2 2 2" xfId="442"/>
    <cellStyle name="표준 6 2 5 2 2 2 10" xfId="23968"/>
    <cellStyle name="표준 6 2 5 2 2 2 11" xfId="27839"/>
    <cellStyle name="표준 6 2 5 2 2 2 12" xfId="31710"/>
    <cellStyle name="표준 6 2 5 2 2 2 13" xfId="35581"/>
    <cellStyle name="표준 6 2 5 2 2 2 14" xfId="39693"/>
    <cellStyle name="표준 6 2 5 2 2 2 15" xfId="43564"/>
    <cellStyle name="표준 6 2 5 2 2 2 16" xfId="47435"/>
    <cellStyle name="표준 6 2 5 2 2 2 17" xfId="51306"/>
    <cellStyle name="표준 6 2 5 2 2 2 2" xfId="929"/>
    <cellStyle name="표준 6 2 5 2 2 2 2 10" xfId="28323"/>
    <cellStyle name="표준 6 2 5 2 2 2 2 11" xfId="32194"/>
    <cellStyle name="표준 6 2 5 2 2 2 2 12" xfId="36065"/>
    <cellStyle name="표준 6 2 5 2 2 2 2 13" xfId="40177"/>
    <cellStyle name="표준 6 2 5 2 2 2 2 14" xfId="44048"/>
    <cellStyle name="표준 6 2 5 2 2 2 2 15" xfId="47919"/>
    <cellStyle name="표준 6 2 5 2 2 2 2 16" xfId="51790"/>
    <cellStyle name="표준 6 2 5 2 2 2 2 2" xfId="1903"/>
    <cellStyle name="표준 6 2 5 2 2 2 2 2 10" xfId="33162"/>
    <cellStyle name="표준 6 2 5 2 2 2 2 2 11" xfId="37033"/>
    <cellStyle name="표준 6 2 5 2 2 2 2 2 12" xfId="41145"/>
    <cellStyle name="표준 6 2 5 2 2 2 2 2 13" xfId="45016"/>
    <cellStyle name="표준 6 2 5 2 2 2 2 2 14" xfId="48887"/>
    <cellStyle name="표준 6 2 5 2 2 2 2 2 15" xfId="52758"/>
    <cellStyle name="표준 6 2 5 2 2 2 2 2 2" xfId="3842"/>
    <cellStyle name="표준 6 2 5 2 2 2 2 2 2 10" xfId="38969"/>
    <cellStyle name="표준 6 2 5 2 2 2 2 2 2 11" xfId="43081"/>
    <cellStyle name="표준 6 2 5 2 2 2 2 2 2 12" xfId="46952"/>
    <cellStyle name="표준 6 2 5 2 2 2 2 2 2 13" xfId="50823"/>
    <cellStyle name="표준 6 2 5 2 2 2 2 2 2 14" xfId="54694"/>
    <cellStyle name="표준 6 2 5 2 2 2 2 2 2 2" xfId="8001"/>
    <cellStyle name="표준 6 2 5 2 2 2 2 2 2 3" xfId="11872"/>
    <cellStyle name="표준 6 2 5 2 2 2 2 2 2 4" xfId="15743"/>
    <cellStyle name="표준 6 2 5 2 2 2 2 2 2 5" xfId="19614"/>
    <cellStyle name="표준 6 2 5 2 2 2 2 2 2 6" xfId="23485"/>
    <cellStyle name="표준 6 2 5 2 2 2 2 2 2 7" xfId="27356"/>
    <cellStyle name="표준 6 2 5 2 2 2 2 2 2 8" xfId="31227"/>
    <cellStyle name="표준 6 2 5 2 2 2 2 2 2 9" xfId="35098"/>
    <cellStyle name="표준 6 2 5 2 2 2 2 2 3" xfId="6065"/>
    <cellStyle name="표준 6 2 5 2 2 2 2 2 4" xfId="9936"/>
    <cellStyle name="표준 6 2 5 2 2 2 2 2 5" xfId="13807"/>
    <cellStyle name="표준 6 2 5 2 2 2 2 2 6" xfId="17678"/>
    <cellStyle name="표준 6 2 5 2 2 2 2 2 7" xfId="21549"/>
    <cellStyle name="표준 6 2 5 2 2 2 2 2 8" xfId="25420"/>
    <cellStyle name="표준 6 2 5 2 2 2 2 2 9" xfId="29291"/>
    <cellStyle name="표준 6 2 5 2 2 2 2 3" xfId="2874"/>
    <cellStyle name="표준 6 2 5 2 2 2 2 3 10" xfId="38001"/>
    <cellStyle name="표준 6 2 5 2 2 2 2 3 11" xfId="42113"/>
    <cellStyle name="표준 6 2 5 2 2 2 2 3 12" xfId="45984"/>
    <cellStyle name="표준 6 2 5 2 2 2 2 3 13" xfId="49855"/>
    <cellStyle name="표준 6 2 5 2 2 2 2 3 14" xfId="53726"/>
    <cellStyle name="표준 6 2 5 2 2 2 2 3 2" xfId="7033"/>
    <cellStyle name="표준 6 2 5 2 2 2 2 3 3" xfId="10904"/>
    <cellStyle name="표준 6 2 5 2 2 2 2 3 4" xfId="14775"/>
    <cellStyle name="표준 6 2 5 2 2 2 2 3 5" xfId="18646"/>
    <cellStyle name="표준 6 2 5 2 2 2 2 3 6" xfId="22517"/>
    <cellStyle name="표준 6 2 5 2 2 2 2 3 7" xfId="26388"/>
    <cellStyle name="표준 6 2 5 2 2 2 2 3 8" xfId="30259"/>
    <cellStyle name="표준 6 2 5 2 2 2 2 3 9" xfId="34130"/>
    <cellStyle name="표준 6 2 5 2 2 2 2 4" xfId="5097"/>
    <cellStyle name="표준 6 2 5 2 2 2 2 5" xfId="8968"/>
    <cellStyle name="표준 6 2 5 2 2 2 2 6" xfId="12839"/>
    <cellStyle name="표준 6 2 5 2 2 2 2 7" xfId="16710"/>
    <cellStyle name="표준 6 2 5 2 2 2 2 8" xfId="20581"/>
    <cellStyle name="표준 6 2 5 2 2 2 2 9" xfId="24452"/>
    <cellStyle name="표준 6 2 5 2 2 2 3" xfId="1419"/>
    <cellStyle name="표준 6 2 5 2 2 2 3 10" xfId="32678"/>
    <cellStyle name="표준 6 2 5 2 2 2 3 11" xfId="36549"/>
    <cellStyle name="표준 6 2 5 2 2 2 3 12" xfId="40661"/>
    <cellStyle name="표준 6 2 5 2 2 2 3 13" xfId="44532"/>
    <cellStyle name="표준 6 2 5 2 2 2 3 14" xfId="48403"/>
    <cellStyle name="표준 6 2 5 2 2 2 3 15" xfId="52274"/>
    <cellStyle name="표준 6 2 5 2 2 2 3 2" xfId="3358"/>
    <cellStyle name="표준 6 2 5 2 2 2 3 2 10" xfId="38485"/>
    <cellStyle name="표준 6 2 5 2 2 2 3 2 11" xfId="42597"/>
    <cellStyle name="표준 6 2 5 2 2 2 3 2 12" xfId="46468"/>
    <cellStyle name="표준 6 2 5 2 2 2 3 2 13" xfId="50339"/>
    <cellStyle name="표준 6 2 5 2 2 2 3 2 14" xfId="54210"/>
    <cellStyle name="표준 6 2 5 2 2 2 3 2 2" xfId="7517"/>
    <cellStyle name="표준 6 2 5 2 2 2 3 2 3" xfId="11388"/>
    <cellStyle name="표준 6 2 5 2 2 2 3 2 4" xfId="15259"/>
    <cellStyle name="표준 6 2 5 2 2 2 3 2 5" xfId="19130"/>
    <cellStyle name="표준 6 2 5 2 2 2 3 2 6" xfId="23001"/>
    <cellStyle name="표준 6 2 5 2 2 2 3 2 7" xfId="26872"/>
    <cellStyle name="표준 6 2 5 2 2 2 3 2 8" xfId="30743"/>
    <cellStyle name="표준 6 2 5 2 2 2 3 2 9" xfId="34614"/>
    <cellStyle name="표준 6 2 5 2 2 2 3 3" xfId="5581"/>
    <cellStyle name="표준 6 2 5 2 2 2 3 4" xfId="9452"/>
    <cellStyle name="표준 6 2 5 2 2 2 3 5" xfId="13323"/>
    <cellStyle name="표준 6 2 5 2 2 2 3 6" xfId="17194"/>
    <cellStyle name="표준 6 2 5 2 2 2 3 7" xfId="21065"/>
    <cellStyle name="표준 6 2 5 2 2 2 3 8" xfId="24936"/>
    <cellStyle name="표준 6 2 5 2 2 2 3 9" xfId="28807"/>
    <cellStyle name="표준 6 2 5 2 2 2 4" xfId="2390"/>
    <cellStyle name="표준 6 2 5 2 2 2 4 10" xfId="37517"/>
    <cellStyle name="표준 6 2 5 2 2 2 4 11" xfId="41629"/>
    <cellStyle name="표준 6 2 5 2 2 2 4 12" xfId="45500"/>
    <cellStyle name="표준 6 2 5 2 2 2 4 13" xfId="49371"/>
    <cellStyle name="표준 6 2 5 2 2 2 4 14" xfId="53242"/>
    <cellStyle name="표준 6 2 5 2 2 2 4 2" xfId="6549"/>
    <cellStyle name="표준 6 2 5 2 2 2 4 3" xfId="10420"/>
    <cellStyle name="표준 6 2 5 2 2 2 4 4" xfId="14291"/>
    <cellStyle name="표준 6 2 5 2 2 2 4 5" xfId="18162"/>
    <cellStyle name="표준 6 2 5 2 2 2 4 6" xfId="22033"/>
    <cellStyle name="표준 6 2 5 2 2 2 4 7" xfId="25904"/>
    <cellStyle name="표준 6 2 5 2 2 2 4 8" xfId="29775"/>
    <cellStyle name="표준 6 2 5 2 2 2 4 9" xfId="33646"/>
    <cellStyle name="표준 6 2 5 2 2 2 5" xfId="4613"/>
    <cellStyle name="표준 6 2 5 2 2 2 6" xfId="8484"/>
    <cellStyle name="표준 6 2 5 2 2 2 7" xfId="12355"/>
    <cellStyle name="표준 6 2 5 2 2 2 8" xfId="16226"/>
    <cellStyle name="표준 6 2 5 2 2 2 9" xfId="20097"/>
    <cellStyle name="표준 6 2 5 2 2 3" xfId="687"/>
    <cellStyle name="표준 6 2 5 2 2 3 10" xfId="28081"/>
    <cellStyle name="표준 6 2 5 2 2 3 11" xfId="31952"/>
    <cellStyle name="표준 6 2 5 2 2 3 12" xfId="35823"/>
    <cellStyle name="표준 6 2 5 2 2 3 13" xfId="39935"/>
    <cellStyle name="표준 6 2 5 2 2 3 14" xfId="43806"/>
    <cellStyle name="표준 6 2 5 2 2 3 15" xfId="47677"/>
    <cellStyle name="표준 6 2 5 2 2 3 16" xfId="51548"/>
    <cellStyle name="표준 6 2 5 2 2 3 2" xfId="1661"/>
    <cellStyle name="표준 6 2 5 2 2 3 2 10" xfId="32920"/>
    <cellStyle name="표준 6 2 5 2 2 3 2 11" xfId="36791"/>
    <cellStyle name="표준 6 2 5 2 2 3 2 12" xfId="40903"/>
    <cellStyle name="표준 6 2 5 2 2 3 2 13" xfId="44774"/>
    <cellStyle name="표준 6 2 5 2 2 3 2 14" xfId="48645"/>
    <cellStyle name="표준 6 2 5 2 2 3 2 15" xfId="52516"/>
    <cellStyle name="표준 6 2 5 2 2 3 2 2" xfId="3600"/>
    <cellStyle name="표준 6 2 5 2 2 3 2 2 10" xfId="38727"/>
    <cellStyle name="표준 6 2 5 2 2 3 2 2 11" xfId="42839"/>
    <cellStyle name="표준 6 2 5 2 2 3 2 2 12" xfId="46710"/>
    <cellStyle name="표준 6 2 5 2 2 3 2 2 13" xfId="50581"/>
    <cellStyle name="표준 6 2 5 2 2 3 2 2 14" xfId="54452"/>
    <cellStyle name="표준 6 2 5 2 2 3 2 2 2" xfId="7759"/>
    <cellStyle name="표준 6 2 5 2 2 3 2 2 3" xfId="11630"/>
    <cellStyle name="표준 6 2 5 2 2 3 2 2 4" xfId="15501"/>
    <cellStyle name="표준 6 2 5 2 2 3 2 2 5" xfId="19372"/>
    <cellStyle name="표준 6 2 5 2 2 3 2 2 6" xfId="23243"/>
    <cellStyle name="표준 6 2 5 2 2 3 2 2 7" xfId="27114"/>
    <cellStyle name="표준 6 2 5 2 2 3 2 2 8" xfId="30985"/>
    <cellStyle name="표준 6 2 5 2 2 3 2 2 9" xfId="34856"/>
    <cellStyle name="표준 6 2 5 2 2 3 2 3" xfId="5823"/>
    <cellStyle name="표준 6 2 5 2 2 3 2 4" xfId="9694"/>
    <cellStyle name="표준 6 2 5 2 2 3 2 5" xfId="13565"/>
    <cellStyle name="표준 6 2 5 2 2 3 2 6" xfId="17436"/>
    <cellStyle name="표준 6 2 5 2 2 3 2 7" xfId="21307"/>
    <cellStyle name="표준 6 2 5 2 2 3 2 8" xfId="25178"/>
    <cellStyle name="표준 6 2 5 2 2 3 2 9" xfId="29049"/>
    <cellStyle name="표준 6 2 5 2 2 3 3" xfId="2632"/>
    <cellStyle name="표준 6 2 5 2 2 3 3 10" xfId="37759"/>
    <cellStyle name="표준 6 2 5 2 2 3 3 11" xfId="41871"/>
    <cellStyle name="표준 6 2 5 2 2 3 3 12" xfId="45742"/>
    <cellStyle name="표준 6 2 5 2 2 3 3 13" xfId="49613"/>
    <cellStyle name="표준 6 2 5 2 2 3 3 14" xfId="53484"/>
    <cellStyle name="표준 6 2 5 2 2 3 3 2" xfId="6791"/>
    <cellStyle name="표준 6 2 5 2 2 3 3 3" xfId="10662"/>
    <cellStyle name="표준 6 2 5 2 2 3 3 4" xfId="14533"/>
    <cellStyle name="표준 6 2 5 2 2 3 3 5" xfId="18404"/>
    <cellStyle name="표준 6 2 5 2 2 3 3 6" xfId="22275"/>
    <cellStyle name="표준 6 2 5 2 2 3 3 7" xfId="26146"/>
    <cellStyle name="표준 6 2 5 2 2 3 3 8" xfId="30017"/>
    <cellStyle name="표준 6 2 5 2 2 3 3 9" xfId="33888"/>
    <cellStyle name="표준 6 2 5 2 2 3 4" xfId="4855"/>
    <cellStyle name="표준 6 2 5 2 2 3 5" xfId="8726"/>
    <cellStyle name="표준 6 2 5 2 2 3 6" xfId="12597"/>
    <cellStyle name="표준 6 2 5 2 2 3 7" xfId="16468"/>
    <cellStyle name="표준 6 2 5 2 2 3 8" xfId="20339"/>
    <cellStyle name="표준 6 2 5 2 2 3 9" xfId="24210"/>
    <cellStyle name="표준 6 2 5 2 2 4" xfId="1177"/>
    <cellStyle name="표준 6 2 5 2 2 4 10" xfId="32436"/>
    <cellStyle name="표준 6 2 5 2 2 4 11" xfId="36307"/>
    <cellStyle name="표준 6 2 5 2 2 4 12" xfId="40419"/>
    <cellStyle name="표준 6 2 5 2 2 4 13" xfId="44290"/>
    <cellStyle name="표준 6 2 5 2 2 4 14" xfId="48161"/>
    <cellStyle name="표준 6 2 5 2 2 4 15" xfId="52032"/>
    <cellStyle name="표준 6 2 5 2 2 4 2" xfId="3116"/>
    <cellStyle name="표준 6 2 5 2 2 4 2 10" xfId="38243"/>
    <cellStyle name="표준 6 2 5 2 2 4 2 11" xfId="42355"/>
    <cellStyle name="표준 6 2 5 2 2 4 2 12" xfId="46226"/>
    <cellStyle name="표준 6 2 5 2 2 4 2 13" xfId="50097"/>
    <cellStyle name="표준 6 2 5 2 2 4 2 14" xfId="53968"/>
    <cellStyle name="표준 6 2 5 2 2 4 2 2" xfId="7275"/>
    <cellStyle name="표준 6 2 5 2 2 4 2 3" xfId="11146"/>
    <cellStyle name="표준 6 2 5 2 2 4 2 4" xfId="15017"/>
    <cellStyle name="표준 6 2 5 2 2 4 2 5" xfId="18888"/>
    <cellStyle name="표준 6 2 5 2 2 4 2 6" xfId="22759"/>
    <cellStyle name="표준 6 2 5 2 2 4 2 7" xfId="26630"/>
    <cellStyle name="표준 6 2 5 2 2 4 2 8" xfId="30501"/>
    <cellStyle name="표준 6 2 5 2 2 4 2 9" xfId="34372"/>
    <cellStyle name="표준 6 2 5 2 2 4 3" xfId="5339"/>
    <cellStyle name="표준 6 2 5 2 2 4 4" xfId="9210"/>
    <cellStyle name="표준 6 2 5 2 2 4 5" xfId="13081"/>
    <cellStyle name="표준 6 2 5 2 2 4 6" xfId="16952"/>
    <cellStyle name="표준 6 2 5 2 2 4 7" xfId="20823"/>
    <cellStyle name="표준 6 2 5 2 2 4 8" xfId="24694"/>
    <cellStyle name="표준 6 2 5 2 2 4 9" xfId="28565"/>
    <cellStyle name="표준 6 2 5 2 2 5" xfId="2148"/>
    <cellStyle name="표준 6 2 5 2 2 5 10" xfId="37275"/>
    <cellStyle name="표준 6 2 5 2 2 5 11" xfId="41387"/>
    <cellStyle name="표준 6 2 5 2 2 5 12" xfId="45258"/>
    <cellStyle name="표준 6 2 5 2 2 5 13" xfId="49129"/>
    <cellStyle name="표준 6 2 5 2 2 5 14" xfId="53000"/>
    <cellStyle name="표준 6 2 5 2 2 5 2" xfId="6307"/>
    <cellStyle name="표준 6 2 5 2 2 5 3" xfId="10178"/>
    <cellStyle name="표준 6 2 5 2 2 5 4" xfId="14049"/>
    <cellStyle name="표준 6 2 5 2 2 5 5" xfId="17920"/>
    <cellStyle name="표준 6 2 5 2 2 5 6" xfId="21791"/>
    <cellStyle name="표준 6 2 5 2 2 5 7" xfId="25662"/>
    <cellStyle name="표준 6 2 5 2 2 5 8" xfId="29533"/>
    <cellStyle name="표준 6 2 5 2 2 5 9" xfId="33404"/>
    <cellStyle name="표준 6 2 5 2 2 6" xfId="4371"/>
    <cellStyle name="표준 6 2 5 2 2 7" xfId="8242"/>
    <cellStyle name="표준 6 2 5 2 2 8" xfId="12113"/>
    <cellStyle name="표준 6 2 5 2 2 9" xfId="15984"/>
    <cellStyle name="표준 6 2 5 2 20" xfId="50967"/>
    <cellStyle name="표준 6 2 5 2 3" xfId="345"/>
    <cellStyle name="표준 6 2 5 2 3 10" xfId="23871"/>
    <cellStyle name="표준 6 2 5 2 3 11" xfId="27742"/>
    <cellStyle name="표준 6 2 5 2 3 12" xfId="31613"/>
    <cellStyle name="표준 6 2 5 2 3 13" xfId="35484"/>
    <cellStyle name="표준 6 2 5 2 3 14" xfId="39596"/>
    <cellStyle name="표준 6 2 5 2 3 15" xfId="43467"/>
    <cellStyle name="표준 6 2 5 2 3 16" xfId="47338"/>
    <cellStyle name="표준 6 2 5 2 3 17" xfId="51209"/>
    <cellStyle name="표준 6 2 5 2 3 2" xfId="832"/>
    <cellStyle name="표준 6 2 5 2 3 2 10" xfId="28226"/>
    <cellStyle name="표준 6 2 5 2 3 2 11" xfId="32097"/>
    <cellStyle name="표준 6 2 5 2 3 2 12" xfId="35968"/>
    <cellStyle name="표준 6 2 5 2 3 2 13" xfId="40080"/>
    <cellStyle name="표준 6 2 5 2 3 2 14" xfId="43951"/>
    <cellStyle name="표준 6 2 5 2 3 2 15" xfId="47822"/>
    <cellStyle name="표준 6 2 5 2 3 2 16" xfId="51693"/>
    <cellStyle name="표준 6 2 5 2 3 2 2" xfId="1806"/>
    <cellStyle name="표준 6 2 5 2 3 2 2 10" xfId="33065"/>
    <cellStyle name="표준 6 2 5 2 3 2 2 11" xfId="36936"/>
    <cellStyle name="표준 6 2 5 2 3 2 2 12" xfId="41048"/>
    <cellStyle name="표준 6 2 5 2 3 2 2 13" xfId="44919"/>
    <cellStyle name="표준 6 2 5 2 3 2 2 14" xfId="48790"/>
    <cellStyle name="표준 6 2 5 2 3 2 2 15" xfId="52661"/>
    <cellStyle name="표준 6 2 5 2 3 2 2 2" xfId="3745"/>
    <cellStyle name="표준 6 2 5 2 3 2 2 2 10" xfId="38872"/>
    <cellStyle name="표준 6 2 5 2 3 2 2 2 11" xfId="42984"/>
    <cellStyle name="표준 6 2 5 2 3 2 2 2 12" xfId="46855"/>
    <cellStyle name="표준 6 2 5 2 3 2 2 2 13" xfId="50726"/>
    <cellStyle name="표준 6 2 5 2 3 2 2 2 14" xfId="54597"/>
    <cellStyle name="표준 6 2 5 2 3 2 2 2 2" xfId="7904"/>
    <cellStyle name="표준 6 2 5 2 3 2 2 2 3" xfId="11775"/>
    <cellStyle name="표준 6 2 5 2 3 2 2 2 4" xfId="15646"/>
    <cellStyle name="표준 6 2 5 2 3 2 2 2 5" xfId="19517"/>
    <cellStyle name="표준 6 2 5 2 3 2 2 2 6" xfId="23388"/>
    <cellStyle name="표준 6 2 5 2 3 2 2 2 7" xfId="27259"/>
    <cellStyle name="표준 6 2 5 2 3 2 2 2 8" xfId="31130"/>
    <cellStyle name="표준 6 2 5 2 3 2 2 2 9" xfId="35001"/>
    <cellStyle name="표준 6 2 5 2 3 2 2 3" xfId="5968"/>
    <cellStyle name="표준 6 2 5 2 3 2 2 4" xfId="9839"/>
    <cellStyle name="표준 6 2 5 2 3 2 2 5" xfId="13710"/>
    <cellStyle name="표준 6 2 5 2 3 2 2 6" xfId="17581"/>
    <cellStyle name="표준 6 2 5 2 3 2 2 7" xfId="21452"/>
    <cellStyle name="표준 6 2 5 2 3 2 2 8" xfId="25323"/>
    <cellStyle name="표준 6 2 5 2 3 2 2 9" xfId="29194"/>
    <cellStyle name="표준 6 2 5 2 3 2 3" xfId="2777"/>
    <cellStyle name="표준 6 2 5 2 3 2 3 10" xfId="37904"/>
    <cellStyle name="표준 6 2 5 2 3 2 3 11" xfId="42016"/>
    <cellStyle name="표준 6 2 5 2 3 2 3 12" xfId="45887"/>
    <cellStyle name="표준 6 2 5 2 3 2 3 13" xfId="49758"/>
    <cellStyle name="표준 6 2 5 2 3 2 3 14" xfId="53629"/>
    <cellStyle name="표준 6 2 5 2 3 2 3 2" xfId="6936"/>
    <cellStyle name="표준 6 2 5 2 3 2 3 3" xfId="10807"/>
    <cellStyle name="표준 6 2 5 2 3 2 3 4" xfId="14678"/>
    <cellStyle name="표준 6 2 5 2 3 2 3 5" xfId="18549"/>
    <cellStyle name="표준 6 2 5 2 3 2 3 6" xfId="22420"/>
    <cellStyle name="표준 6 2 5 2 3 2 3 7" xfId="26291"/>
    <cellStyle name="표준 6 2 5 2 3 2 3 8" xfId="30162"/>
    <cellStyle name="표준 6 2 5 2 3 2 3 9" xfId="34033"/>
    <cellStyle name="표준 6 2 5 2 3 2 4" xfId="5000"/>
    <cellStyle name="표준 6 2 5 2 3 2 5" xfId="8871"/>
    <cellStyle name="표준 6 2 5 2 3 2 6" xfId="12742"/>
    <cellStyle name="표준 6 2 5 2 3 2 7" xfId="16613"/>
    <cellStyle name="표준 6 2 5 2 3 2 8" xfId="20484"/>
    <cellStyle name="표준 6 2 5 2 3 2 9" xfId="24355"/>
    <cellStyle name="표준 6 2 5 2 3 3" xfId="1322"/>
    <cellStyle name="표준 6 2 5 2 3 3 10" xfId="32581"/>
    <cellStyle name="표준 6 2 5 2 3 3 11" xfId="36452"/>
    <cellStyle name="표준 6 2 5 2 3 3 12" xfId="40564"/>
    <cellStyle name="표준 6 2 5 2 3 3 13" xfId="44435"/>
    <cellStyle name="표준 6 2 5 2 3 3 14" xfId="48306"/>
    <cellStyle name="표준 6 2 5 2 3 3 15" xfId="52177"/>
    <cellStyle name="표준 6 2 5 2 3 3 2" xfId="3261"/>
    <cellStyle name="표준 6 2 5 2 3 3 2 10" xfId="38388"/>
    <cellStyle name="표준 6 2 5 2 3 3 2 11" xfId="42500"/>
    <cellStyle name="표준 6 2 5 2 3 3 2 12" xfId="46371"/>
    <cellStyle name="표준 6 2 5 2 3 3 2 13" xfId="50242"/>
    <cellStyle name="표준 6 2 5 2 3 3 2 14" xfId="54113"/>
    <cellStyle name="표준 6 2 5 2 3 3 2 2" xfId="7420"/>
    <cellStyle name="표준 6 2 5 2 3 3 2 3" xfId="11291"/>
    <cellStyle name="표준 6 2 5 2 3 3 2 4" xfId="15162"/>
    <cellStyle name="표준 6 2 5 2 3 3 2 5" xfId="19033"/>
    <cellStyle name="표준 6 2 5 2 3 3 2 6" xfId="22904"/>
    <cellStyle name="표준 6 2 5 2 3 3 2 7" xfId="26775"/>
    <cellStyle name="표준 6 2 5 2 3 3 2 8" xfId="30646"/>
    <cellStyle name="표준 6 2 5 2 3 3 2 9" xfId="34517"/>
    <cellStyle name="표준 6 2 5 2 3 3 3" xfId="5484"/>
    <cellStyle name="표준 6 2 5 2 3 3 4" xfId="9355"/>
    <cellStyle name="표준 6 2 5 2 3 3 5" xfId="13226"/>
    <cellStyle name="표준 6 2 5 2 3 3 6" xfId="17097"/>
    <cellStyle name="표준 6 2 5 2 3 3 7" xfId="20968"/>
    <cellStyle name="표준 6 2 5 2 3 3 8" xfId="24839"/>
    <cellStyle name="표준 6 2 5 2 3 3 9" xfId="28710"/>
    <cellStyle name="표준 6 2 5 2 3 4" xfId="2293"/>
    <cellStyle name="표준 6 2 5 2 3 4 10" xfId="37420"/>
    <cellStyle name="표준 6 2 5 2 3 4 11" xfId="41532"/>
    <cellStyle name="표준 6 2 5 2 3 4 12" xfId="45403"/>
    <cellStyle name="표준 6 2 5 2 3 4 13" xfId="49274"/>
    <cellStyle name="표준 6 2 5 2 3 4 14" xfId="53145"/>
    <cellStyle name="표준 6 2 5 2 3 4 2" xfId="6452"/>
    <cellStyle name="표준 6 2 5 2 3 4 3" xfId="10323"/>
    <cellStyle name="표준 6 2 5 2 3 4 4" xfId="14194"/>
    <cellStyle name="표준 6 2 5 2 3 4 5" xfId="18065"/>
    <cellStyle name="표준 6 2 5 2 3 4 6" xfId="21936"/>
    <cellStyle name="표준 6 2 5 2 3 4 7" xfId="25807"/>
    <cellStyle name="표준 6 2 5 2 3 4 8" xfId="29678"/>
    <cellStyle name="표준 6 2 5 2 3 4 9" xfId="33549"/>
    <cellStyle name="표준 6 2 5 2 3 5" xfId="4516"/>
    <cellStyle name="표준 6 2 5 2 3 6" xfId="8387"/>
    <cellStyle name="표준 6 2 5 2 3 7" xfId="12258"/>
    <cellStyle name="표준 6 2 5 2 3 8" xfId="16129"/>
    <cellStyle name="표준 6 2 5 2 3 9" xfId="20000"/>
    <cellStyle name="표준 6 2 5 2 4" xfId="590"/>
    <cellStyle name="표준 6 2 5 2 4 10" xfId="27984"/>
    <cellStyle name="표준 6 2 5 2 4 11" xfId="31855"/>
    <cellStyle name="표준 6 2 5 2 4 12" xfId="35726"/>
    <cellStyle name="표준 6 2 5 2 4 13" xfId="39838"/>
    <cellStyle name="표준 6 2 5 2 4 14" xfId="43709"/>
    <cellStyle name="표준 6 2 5 2 4 15" xfId="47580"/>
    <cellStyle name="표준 6 2 5 2 4 16" xfId="51451"/>
    <cellStyle name="표준 6 2 5 2 4 2" xfId="1564"/>
    <cellStyle name="표준 6 2 5 2 4 2 10" xfId="32823"/>
    <cellStyle name="표준 6 2 5 2 4 2 11" xfId="36694"/>
    <cellStyle name="표준 6 2 5 2 4 2 12" xfId="40806"/>
    <cellStyle name="표준 6 2 5 2 4 2 13" xfId="44677"/>
    <cellStyle name="표준 6 2 5 2 4 2 14" xfId="48548"/>
    <cellStyle name="표준 6 2 5 2 4 2 15" xfId="52419"/>
    <cellStyle name="표준 6 2 5 2 4 2 2" xfId="3503"/>
    <cellStyle name="표준 6 2 5 2 4 2 2 10" xfId="38630"/>
    <cellStyle name="표준 6 2 5 2 4 2 2 11" xfId="42742"/>
    <cellStyle name="표준 6 2 5 2 4 2 2 12" xfId="46613"/>
    <cellStyle name="표준 6 2 5 2 4 2 2 13" xfId="50484"/>
    <cellStyle name="표준 6 2 5 2 4 2 2 14" xfId="54355"/>
    <cellStyle name="표준 6 2 5 2 4 2 2 2" xfId="7662"/>
    <cellStyle name="표준 6 2 5 2 4 2 2 3" xfId="11533"/>
    <cellStyle name="표준 6 2 5 2 4 2 2 4" xfId="15404"/>
    <cellStyle name="표준 6 2 5 2 4 2 2 5" xfId="19275"/>
    <cellStyle name="표준 6 2 5 2 4 2 2 6" xfId="23146"/>
    <cellStyle name="표준 6 2 5 2 4 2 2 7" xfId="27017"/>
    <cellStyle name="표준 6 2 5 2 4 2 2 8" xfId="30888"/>
    <cellStyle name="표준 6 2 5 2 4 2 2 9" xfId="34759"/>
    <cellStyle name="표준 6 2 5 2 4 2 3" xfId="5726"/>
    <cellStyle name="표준 6 2 5 2 4 2 4" xfId="9597"/>
    <cellStyle name="표준 6 2 5 2 4 2 5" xfId="13468"/>
    <cellStyle name="표준 6 2 5 2 4 2 6" xfId="17339"/>
    <cellStyle name="표준 6 2 5 2 4 2 7" xfId="21210"/>
    <cellStyle name="표준 6 2 5 2 4 2 8" xfId="25081"/>
    <cellStyle name="표준 6 2 5 2 4 2 9" xfId="28952"/>
    <cellStyle name="표준 6 2 5 2 4 3" xfId="2535"/>
    <cellStyle name="표준 6 2 5 2 4 3 10" xfId="37662"/>
    <cellStyle name="표준 6 2 5 2 4 3 11" xfId="41774"/>
    <cellStyle name="표준 6 2 5 2 4 3 12" xfId="45645"/>
    <cellStyle name="표준 6 2 5 2 4 3 13" xfId="49516"/>
    <cellStyle name="표준 6 2 5 2 4 3 14" xfId="53387"/>
    <cellStyle name="표준 6 2 5 2 4 3 2" xfId="6694"/>
    <cellStyle name="표준 6 2 5 2 4 3 3" xfId="10565"/>
    <cellStyle name="표준 6 2 5 2 4 3 4" xfId="14436"/>
    <cellStyle name="표준 6 2 5 2 4 3 5" xfId="18307"/>
    <cellStyle name="표준 6 2 5 2 4 3 6" xfId="22178"/>
    <cellStyle name="표준 6 2 5 2 4 3 7" xfId="26049"/>
    <cellStyle name="표준 6 2 5 2 4 3 8" xfId="29920"/>
    <cellStyle name="표준 6 2 5 2 4 3 9" xfId="33791"/>
    <cellStyle name="표준 6 2 5 2 4 4" xfId="4758"/>
    <cellStyle name="표준 6 2 5 2 4 5" xfId="8629"/>
    <cellStyle name="표준 6 2 5 2 4 6" xfId="12500"/>
    <cellStyle name="표준 6 2 5 2 4 7" xfId="16371"/>
    <cellStyle name="표준 6 2 5 2 4 8" xfId="20242"/>
    <cellStyle name="표준 6 2 5 2 4 9" xfId="24113"/>
    <cellStyle name="표준 6 2 5 2 5" xfId="1080"/>
    <cellStyle name="표준 6 2 5 2 5 10" xfId="32339"/>
    <cellStyle name="표준 6 2 5 2 5 11" xfId="36210"/>
    <cellStyle name="표준 6 2 5 2 5 12" xfId="40322"/>
    <cellStyle name="표준 6 2 5 2 5 13" xfId="44193"/>
    <cellStyle name="표준 6 2 5 2 5 14" xfId="48064"/>
    <cellStyle name="표준 6 2 5 2 5 15" xfId="51935"/>
    <cellStyle name="표준 6 2 5 2 5 2" xfId="3019"/>
    <cellStyle name="표준 6 2 5 2 5 2 10" xfId="38146"/>
    <cellStyle name="표준 6 2 5 2 5 2 11" xfId="42258"/>
    <cellStyle name="표준 6 2 5 2 5 2 12" xfId="46129"/>
    <cellStyle name="표준 6 2 5 2 5 2 13" xfId="50000"/>
    <cellStyle name="표준 6 2 5 2 5 2 14" xfId="53871"/>
    <cellStyle name="표준 6 2 5 2 5 2 2" xfId="7178"/>
    <cellStyle name="표준 6 2 5 2 5 2 3" xfId="11049"/>
    <cellStyle name="표준 6 2 5 2 5 2 4" xfId="14920"/>
    <cellStyle name="표준 6 2 5 2 5 2 5" xfId="18791"/>
    <cellStyle name="표준 6 2 5 2 5 2 6" xfId="22662"/>
    <cellStyle name="표준 6 2 5 2 5 2 7" xfId="26533"/>
    <cellStyle name="표준 6 2 5 2 5 2 8" xfId="30404"/>
    <cellStyle name="표준 6 2 5 2 5 2 9" xfId="34275"/>
    <cellStyle name="표준 6 2 5 2 5 3" xfId="5242"/>
    <cellStyle name="표준 6 2 5 2 5 4" xfId="9113"/>
    <cellStyle name="표준 6 2 5 2 5 5" xfId="12984"/>
    <cellStyle name="표준 6 2 5 2 5 6" xfId="16855"/>
    <cellStyle name="표준 6 2 5 2 5 7" xfId="20726"/>
    <cellStyle name="표준 6 2 5 2 5 8" xfId="24597"/>
    <cellStyle name="표준 6 2 5 2 5 9" xfId="28468"/>
    <cellStyle name="표준 6 2 5 2 6" xfId="2051"/>
    <cellStyle name="표준 6 2 5 2 6 10" xfId="37178"/>
    <cellStyle name="표준 6 2 5 2 6 11" xfId="41290"/>
    <cellStyle name="표준 6 2 5 2 6 12" xfId="45161"/>
    <cellStyle name="표준 6 2 5 2 6 13" xfId="49032"/>
    <cellStyle name="표준 6 2 5 2 6 14" xfId="52903"/>
    <cellStyle name="표준 6 2 5 2 6 2" xfId="6210"/>
    <cellStyle name="표준 6 2 5 2 6 3" xfId="10081"/>
    <cellStyle name="표준 6 2 5 2 6 4" xfId="13952"/>
    <cellStyle name="표준 6 2 5 2 6 5" xfId="17823"/>
    <cellStyle name="표준 6 2 5 2 6 6" xfId="21694"/>
    <cellStyle name="표준 6 2 5 2 6 7" xfId="25565"/>
    <cellStyle name="표준 6 2 5 2 6 8" xfId="29436"/>
    <cellStyle name="표준 6 2 5 2 6 9" xfId="33307"/>
    <cellStyle name="표준 6 2 5 2 7" xfId="4274"/>
    <cellStyle name="표준 6 2 5 2 8" xfId="8145"/>
    <cellStyle name="표준 6 2 5 2 9" xfId="12016"/>
    <cellStyle name="표준 6 2 5 20" xfId="43178"/>
    <cellStyle name="표준 6 2 5 21" xfId="47049"/>
    <cellStyle name="표준 6 2 5 22" xfId="50920"/>
    <cellStyle name="표준 6 2 5 3" xfId="150"/>
    <cellStyle name="표준 6 2 5 3 10" xfId="19808"/>
    <cellStyle name="표준 6 2 5 3 11" xfId="23679"/>
    <cellStyle name="표준 6 2 5 3 12" xfId="27550"/>
    <cellStyle name="표준 6 2 5 3 13" xfId="31421"/>
    <cellStyle name="표준 6 2 5 3 14" xfId="35292"/>
    <cellStyle name="표준 6 2 5 3 15" xfId="39163"/>
    <cellStyle name="표준 6 2 5 3 16" xfId="39404"/>
    <cellStyle name="표준 6 2 5 3 17" xfId="43275"/>
    <cellStyle name="표준 6 2 5 3 18" xfId="47146"/>
    <cellStyle name="표준 6 2 5 3 19" xfId="51017"/>
    <cellStyle name="표준 6 2 5 3 2" xfId="395"/>
    <cellStyle name="표준 6 2 5 3 2 10" xfId="23921"/>
    <cellStyle name="표준 6 2 5 3 2 11" xfId="27792"/>
    <cellStyle name="표준 6 2 5 3 2 12" xfId="31663"/>
    <cellStyle name="표준 6 2 5 3 2 13" xfId="35534"/>
    <cellStyle name="표준 6 2 5 3 2 14" xfId="39646"/>
    <cellStyle name="표준 6 2 5 3 2 15" xfId="43517"/>
    <cellStyle name="표준 6 2 5 3 2 16" xfId="47388"/>
    <cellStyle name="표준 6 2 5 3 2 17" xfId="51259"/>
    <cellStyle name="표준 6 2 5 3 2 2" xfId="882"/>
    <cellStyle name="표준 6 2 5 3 2 2 10" xfId="28276"/>
    <cellStyle name="표준 6 2 5 3 2 2 11" xfId="32147"/>
    <cellStyle name="표준 6 2 5 3 2 2 12" xfId="36018"/>
    <cellStyle name="표준 6 2 5 3 2 2 13" xfId="40130"/>
    <cellStyle name="표준 6 2 5 3 2 2 14" xfId="44001"/>
    <cellStyle name="표준 6 2 5 3 2 2 15" xfId="47872"/>
    <cellStyle name="표준 6 2 5 3 2 2 16" xfId="51743"/>
    <cellStyle name="표준 6 2 5 3 2 2 2" xfId="1856"/>
    <cellStyle name="표준 6 2 5 3 2 2 2 10" xfId="33115"/>
    <cellStyle name="표준 6 2 5 3 2 2 2 11" xfId="36986"/>
    <cellStyle name="표준 6 2 5 3 2 2 2 12" xfId="41098"/>
    <cellStyle name="표준 6 2 5 3 2 2 2 13" xfId="44969"/>
    <cellStyle name="표준 6 2 5 3 2 2 2 14" xfId="48840"/>
    <cellStyle name="표준 6 2 5 3 2 2 2 15" xfId="52711"/>
    <cellStyle name="표준 6 2 5 3 2 2 2 2" xfId="3795"/>
    <cellStyle name="표준 6 2 5 3 2 2 2 2 10" xfId="38922"/>
    <cellStyle name="표준 6 2 5 3 2 2 2 2 11" xfId="43034"/>
    <cellStyle name="표준 6 2 5 3 2 2 2 2 12" xfId="46905"/>
    <cellStyle name="표준 6 2 5 3 2 2 2 2 13" xfId="50776"/>
    <cellStyle name="표준 6 2 5 3 2 2 2 2 14" xfId="54647"/>
    <cellStyle name="표준 6 2 5 3 2 2 2 2 2" xfId="7954"/>
    <cellStyle name="표준 6 2 5 3 2 2 2 2 3" xfId="11825"/>
    <cellStyle name="표준 6 2 5 3 2 2 2 2 4" xfId="15696"/>
    <cellStyle name="표준 6 2 5 3 2 2 2 2 5" xfId="19567"/>
    <cellStyle name="표준 6 2 5 3 2 2 2 2 6" xfId="23438"/>
    <cellStyle name="표준 6 2 5 3 2 2 2 2 7" xfId="27309"/>
    <cellStyle name="표준 6 2 5 3 2 2 2 2 8" xfId="31180"/>
    <cellStyle name="표준 6 2 5 3 2 2 2 2 9" xfId="35051"/>
    <cellStyle name="표준 6 2 5 3 2 2 2 3" xfId="6018"/>
    <cellStyle name="표준 6 2 5 3 2 2 2 4" xfId="9889"/>
    <cellStyle name="표준 6 2 5 3 2 2 2 5" xfId="13760"/>
    <cellStyle name="표준 6 2 5 3 2 2 2 6" xfId="17631"/>
    <cellStyle name="표준 6 2 5 3 2 2 2 7" xfId="21502"/>
    <cellStyle name="표준 6 2 5 3 2 2 2 8" xfId="25373"/>
    <cellStyle name="표준 6 2 5 3 2 2 2 9" xfId="29244"/>
    <cellStyle name="표준 6 2 5 3 2 2 3" xfId="2827"/>
    <cellStyle name="표준 6 2 5 3 2 2 3 10" xfId="37954"/>
    <cellStyle name="표준 6 2 5 3 2 2 3 11" xfId="42066"/>
    <cellStyle name="표준 6 2 5 3 2 2 3 12" xfId="45937"/>
    <cellStyle name="표준 6 2 5 3 2 2 3 13" xfId="49808"/>
    <cellStyle name="표준 6 2 5 3 2 2 3 14" xfId="53679"/>
    <cellStyle name="표준 6 2 5 3 2 2 3 2" xfId="6986"/>
    <cellStyle name="표준 6 2 5 3 2 2 3 3" xfId="10857"/>
    <cellStyle name="표준 6 2 5 3 2 2 3 4" xfId="14728"/>
    <cellStyle name="표준 6 2 5 3 2 2 3 5" xfId="18599"/>
    <cellStyle name="표준 6 2 5 3 2 2 3 6" xfId="22470"/>
    <cellStyle name="표준 6 2 5 3 2 2 3 7" xfId="26341"/>
    <cellStyle name="표준 6 2 5 3 2 2 3 8" xfId="30212"/>
    <cellStyle name="표준 6 2 5 3 2 2 3 9" xfId="34083"/>
    <cellStyle name="표준 6 2 5 3 2 2 4" xfId="5050"/>
    <cellStyle name="표준 6 2 5 3 2 2 5" xfId="8921"/>
    <cellStyle name="표준 6 2 5 3 2 2 6" xfId="12792"/>
    <cellStyle name="표준 6 2 5 3 2 2 7" xfId="16663"/>
    <cellStyle name="표준 6 2 5 3 2 2 8" xfId="20534"/>
    <cellStyle name="표준 6 2 5 3 2 2 9" xfId="24405"/>
    <cellStyle name="표준 6 2 5 3 2 3" xfId="1372"/>
    <cellStyle name="표준 6 2 5 3 2 3 10" xfId="32631"/>
    <cellStyle name="표준 6 2 5 3 2 3 11" xfId="36502"/>
    <cellStyle name="표준 6 2 5 3 2 3 12" xfId="40614"/>
    <cellStyle name="표준 6 2 5 3 2 3 13" xfId="44485"/>
    <cellStyle name="표준 6 2 5 3 2 3 14" xfId="48356"/>
    <cellStyle name="표준 6 2 5 3 2 3 15" xfId="52227"/>
    <cellStyle name="표준 6 2 5 3 2 3 2" xfId="3311"/>
    <cellStyle name="표준 6 2 5 3 2 3 2 10" xfId="38438"/>
    <cellStyle name="표준 6 2 5 3 2 3 2 11" xfId="42550"/>
    <cellStyle name="표준 6 2 5 3 2 3 2 12" xfId="46421"/>
    <cellStyle name="표준 6 2 5 3 2 3 2 13" xfId="50292"/>
    <cellStyle name="표준 6 2 5 3 2 3 2 14" xfId="54163"/>
    <cellStyle name="표준 6 2 5 3 2 3 2 2" xfId="7470"/>
    <cellStyle name="표준 6 2 5 3 2 3 2 3" xfId="11341"/>
    <cellStyle name="표준 6 2 5 3 2 3 2 4" xfId="15212"/>
    <cellStyle name="표준 6 2 5 3 2 3 2 5" xfId="19083"/>
    <cellStyle name="표준 6 2 5 3 2 3 2 6" xfId="22954"/>
    <cellStyle name="표준 6 2 5 3 2 3 2 7" xfId="26825"/>
    <cellStyle name="표준 6 2 5 3 2 3 2 8" xfId="30696"/>
    <cellStyle name="표준 6 2 5 3 2 3 2 9" xfId="34567"/>
    <cellStyle name="표준 6 2 5 3 2 3 3" xfId="5534"/>
    <cellStyle name="표준 6 2 5 3 2 3 4" xfId="9405"/>
    <cellStyle name="표준 6 2 5 3 2 3 5" xfId="13276"/>
    <cellStyle name="표준 6 2 5 3 2 3 6" xfId="17147"/>
    <cellStyle name="표준 6 2 5 3 2 3 7" xfId="21018"/>
    <cellStyle name="표준 6 2 5 3 2 3 8" xfId="24889"/>
    <cellStyle name="표준 6 2 5 3 2 3 9" xfId="28760"/>
    <cellStyle name="표준 6 2 5 3 2 4" xfId="2343"/>
    <cellStyle name="표준 6 2 5 3 2 4 10" xfId="37470"/>
    <cellStyle name="표준 6 2 5 3 2 4 11" xfId="41582"/>
    <cellStyle name="표준 6 2 5 3 2 4 12" xfId="45453"/>
    <cellStyle name="표준 6 2 5 3 2 4 13" xfId="49324"/>
    <cellStyle name="표준 6 2 5 3 2 4 14" xfId="53195"/>
    <cellStyle name="표준 6 2 5 3 2 4 2" xfId="6502"/>
    <cellStyle name="표준 6 2 5 3 2 4 3" xfId="10373"/>
    <cellStyle name="표준 6 2 5 3 2 4 4" xfId="14244"/>
    <cellStyle name="표준 6 2 5 3 2 4 5" xfId="18115"/>
    <cellStyle name="표준 6 2 5 3 2 4 6" xfId="21986"/>
    <cellStyle name="표준 6 2 5 3 2 4 7" xfId="25857"/>
    <cellStyle name="표준 6 2 5 3 2 4 8" xfId="29728"/>
    <cellStyle name="표준 6 2 5 3 2 4 9" xfId="33599"/>
    <cellStyle name="표준 6 2 5 3 2 5" xfId="4566"/>
    <cellStyle name="표준 6 2 5 3 2 6" xfId="8437"/>
    <cellStyle name="표준 6 2 5 3 2 7" xfId="12308"/>
    <cellStyle name="표준 6 2 5 3 2 8" xfId="16179"/>
    <cellStyle name="표준 6 2 5 3 2 9" xfId="20050"/>
    <cellStyle name="표준 6 2 5 3 3" xfId="640"/>
    <cellStyle name="표준 6 2 5 3 3 10" xfId="28034"/>
    <cellStyle name="표준 6 2 5 3 3 11" xfId="31905"/>
    <cellStyle name="표준 6 2 5 3 3 12" xfId="35776"/>
    <cellStyle name="표준 6 2 5 3 3 13" xfId="39888"/>
    <cellStyle name="표준 6 2 5 3 3 14" xfId="43759"/>
    <cellStyle name="표준 6 2 5 3 3 15" xfId="47630"/>
    <cellStyle name="표준 6 2 5 3 3 16" xfId="51501"/>
    <cellStyle name="표준 6 2 5 3 3 2" xfId="1614"/>
    <cellStyle name="표준 6 2 5 3 3 2 10" xfId="32873"/>
    <cellStyle name="표준 6 2 5 3 3 2 11" xfId="36744"/>
    <cellStyle name="표준 6 2 5 3 3 2 12" xfId="40856"/>
    <cellStyle name="표준 6 2 5 3 3 2 13" xfId="44727"/>
    <cellStyle name="표준 6 2 5 3 3 2 14" xfId="48598"/>
    <cellStyle name="표준 6 2 5 3 3 2 15" xfId="52469"/>
    <cellStyle name="표준 6 2 5 3 3 2 2" xfId="3553"/>
    <cellStyle name="표준 6 2 5 3 3 2 2 10" xfId="38680"/>
    <cellStyle name="표준 6 2 5 3 3 2 2 11" xfId="42792"/>
    <cellStyle name="표준 6 2 5 3 3 2 2 12" xfId="46663"/>
    <cellStyle name="표준 6 2 5 3 3 2 2 13" xfId="50534"/>
    <cellStyle name="표준 6 2 5 3 3 2 2 14" xfId="54405"/>
    <cellStyle name="표준 6 2 5 3 3 2 2 2" xfId="7712"/>
    <cellStyle name="표준 6 2 5 3 3 2 2 3" xfId="11583"/>
    <cellStyle name="표준 6 2 5 3 3 2 2 4" xfId="15454"/>
    <cellStyle name="표준 6 2 5 3 3 2 2 5" xfId="19325"/>
    <cellStyle name="표준 6 2 5 3 3 2 2 6" xfId="23196"/>
    <cellStyle name="표준 6 2 5 3 3 2 2 7" xfId="27067"/>
    <cellStyle name="표준 6 2 5 3 3 2 2 8" xfId="30938"/>
    <cellStyle name="표준 6 2 5 3 3 2 2 9" xfId="34809"/>
    <cellStyle name="표준 6 2 5 3 3 2 3" xfId="5776"/>
    <cellStyle name="표준 6 2 5 3 3 2 4" xfId="9647"/>
    <cellStyle name="표준 6 2 5 3 3 2 5" xfId="13518"/>
    <cellStyle name="표준 6 2 5 3 3 2 6" xfId="17389"/>
    <cellStyle name="표준 6 2 5 3 3 2 7" xfId="21260"/>
    <cellStyle name="표준 6 2 5 3 3 2 8" xfId="25131"/>
    <cellStyle name="표준 6 2 5 3 3 2 9" xfId="29002"/>
    <cellStyle name="표준 6 2 5 3 3 3" xfId="2585"/>
    <cellStyle name="표준 6 2 5 3 3 3 10" xfId="37712"/>
    <cellStyle name="표준 6 2 5 3 3 3 11" xfId="41824"/>
    <cellStyle name="표준 6 2 5 3 3 3 12" xfId="45695"/>
    <cellStyle name="표준 6 2 5 3 3 3 13" xfId="49566"/>
    <cellStyle name="표준 6 2 5 3 3 3 14" xfId="53437"/>
    <cellStyle name="표준 6 2 5 3 3 3 2" xfId="6744"/>
    <cellStyle name="표준 6 2 5 3 3 3 3" xfId="10615"/>
    <cellStyle name="표준 6 2 5 3 3 3 4" xfId="14486"/>
    <cellStyle name="표준 6 2 5 3 3 3 5" xfId="18357"/>
    <cellStyle name="표준 6 2 5 3 3 3 6" xfId="22228"/>
    <cellStyle name="표준 6 2 5 3 3 3 7" xfId="26099"/>
    <cellStyle name="표준 6 2 5 3 3 3 8" xfId="29970"/>
    <cellStyle name="표준 6 2 5 3 3 3 9" xfId="33841"/>
    <cellStyle name="표준 6 2 5 3 3 4" xfId="4808"/>
    <cellStyle name="표준 6 2 5 3 3 5" xfId="8679"/>
    <cellStyle name="표준 6 2 5 3 3 6" xfId="12550"/>
    <cellStyle name="표준 6 2 5 3 3 7" xfId="16421"/>
    <cellStyle name="표준 6 2 5 3 3 8" xfId="20292"/>
    <cellStyle name="표준 6 2 5 3 3 9" xfId="24163"/>
    <cellStyle name="표준 6 2 5 3 4" xfId="1130"/>
    <cellStyle name="표준 6 2 5 3 4 10" xfId="32389"/>
    <cellStyle name="표준 6 2 5 3 4 11" xfId="36260"/>
    <cellStyle name="표준 6 2 5 3 4 12" xfId="40372"/>
    <cellStyle name="표준 6 2 5 3 4 13" xfId="44243"/>
    <cellStyle name="표준 6 2 5 3 4 14" xfId="48114"/>
    <cellStyle name="표준 6 2 5 3 4 15" xfId="51985"/>
    <cellStyle name="표준 6 2 5 3 4 2" xfId="3069"/>
    <cellStyle name="표준 6 2 5 3 4 2 10" xfId="38196"/>
    <cellStyle name="표준 6 2 5 3 4 2 11" xfId="42308"/>
    <cellStyle name="표준 6 2 5 3 4 2 12" xfId="46179"/>
    <cellStyle name="표준 6 2 5 3 4 2 13" xfId="50050"/>
    <cellStyle name="표준 6 2 5 3 4 2 14" xfId="53921"/>
    <cellStyle name="표준 6 2 5 3 4 2 2" xfId="7228"/>
    <cellStyle name="표준 6 2 5 3 4 2 3" xfId="11099"/>
    <cellStyle name="표준 6 2 5 3 4 2 4" xfId="14970"/>
    <cellStyle name="표준 6 2 5 3 4 2 5" xfId="18841"/>
    <cellStyle name="표준 6 2 5 3 4 2 6" xfId="22712"/>
    <cellStyle name="표준 6 2 5 3 4 2 7" xfId="26583"/>
    <cellStyle name="표준 6 2 5 3 4 2 8" xfId="30454"/>
    <cellStyle name="표준 6 2 5 3 4 2 9" xfId="34325"/>
    <cellStyle name="표준 6 2 5 3 4 3" xfId="5292"/>
    <cellStyle name="표준 6 2 5 3 4 4" xfId="9163"/>
    <cellStyle name="표준 6 2 5 3 4 5" xfId="13034"/>
    <cellStyle name="표준 6 2 5 3 4 6" xfId="16905"/>
    <cellStyle name="표준 6 2 5 3 4 7" xfId="20776"/>
    <cellStyle name="표준 6 2 5 3 4 8" xfId="24647"/>
    <cellStyle name="표준 6 2 5 3 4 9" xfId="28518"/>
    <cellStyle name="표준 6 2 5 3 5" xfId="2101"/>
    <cellStyle name="표준 6 2 5 3 5 10" xfId="37228"/>
    <cellStyle name="표준 6 2 5 3 5 11" xfId="41340"/>
    <cellStyle name="표준 6 2 5 3 5 12" xfId="45211"/>
    <cellStyle name="표준 6 2 5 3 5 13" xfId="49082"/>
    <cellStyle name="표준 6 2 5 3 5 14" xfId="52953"/>
    <cellStyle name="표준 6 2 5 3 5 2" xfId="6260"/>
    <cellStyle name="표준 6 2 5 3 5 3" xfId="10131"/>
    <cellStyle name="표준 6 2 5 3 5 4" xfId="14002"/>
    <cellStyle name="표준 6 2 5 3 5 5" xfId="17873"/>
    <cellStyle name="표준 6 2 5 3 5 6" xfId="21744"/>
    <cellStyle name="표준 6 2 5 3 5 7" xfId="25615"/>
    <cellStyle name="표준 6 2 5 3 5 8" xfId="29486"/>
    <cellStyle name="표준 6 2 5 3 5 9" xfId="33357"/>
    <cellStyle name="표준 6 2 5 3 6" xfId="4324"/>
    <cellStyle name="표준 6 2 5 3 7" xfId="8195"/>
    <cellStyle name="표준 6 2 5 3 8" xfId="12066"/>
    <cellStyle name="표준 6 2 5 3 9" xfId="15937"/>
    <cellStyle name="표준 6 2 5 4" xfId="248"/>
    <cellStyle name="표준 6 2 5 4 10" xfId="19906"/>
    <cellStyle name="표준 6 2 5 4 11" xfId="23777"/>
    <cellStyle name="표준 6 2 5 4 12" xfId="27648"/>
    <cellStyle name="표준 6 2 5 4 13" xfId="31519"/>
    <cellStyle name="표준 6 2 5 4 14" xfId="35390"/>
    <cellStyle name="표준 6 2 5 4 15" xfId="39261"/>
    <cellStyle name="표준 6 2 5 4 16" xfId="39502"/>
    <cellStyle name="표준 6 2 5 4 17" xfId="43373"/>
    <cellStyle name="표준 6 2 5 4 18" xfId="47244"/>
    <cellStyle name="표준 6 2 5 4 19" xfId="51115"/>
    <cellStyle name="표준 6 2 5 4 2" xfId="493"/>
    <cellStyle name="표준 6 2 5 4 2 10" xfId="24019"/>
    <cellStyle name="표준 6 2 5 4 2 11" xfId="27890"/>
    <cellStyle name="표준 6 2 5 4 2 12" xfId="31761"/>
    <cellStyle name="표준 6 2 5 4 2 13" xfId="35632"/>
    <cellStyle name="표준 6 2 5 4 2 14" xfId="39744"/>
    <cellStyle name="표준 6 2 5 4 2 15" xfId="43615"/>
    <cellStyle name="표준 6 2 5 4 2 16" xfId="47486"/>
    <cellStyle name="표준 6 2 5 4 2 17" xfId="51357"/>
    <cellStyle name="표준 6 2 5 4 2 2" xfId="980"/>
    <cellStyle name="표준 6 2 5 4 2 2 10" xfId="28374"/>
    <cellStyle name="표준 6 2 5 4 2 2 11" xfId="32245"/>
    <cellStyle name="표준 6 2 5 4 2 2 12" xfId="36116"/>
    <cellStyle name="표준 6 2 5 4 2 2 13" xfId="40228"/>
    <cellStyle name="표준 6 2 5 4 2 2 14" xfId="44099"/>
    <cellStyle name="표준 6 2 5 4 2 2 15" xfId="47970"/>
    <cellStyle name="표준 6 2 5 4 2 2 16" xfId="51841"/>
    <cellStyle name="표준 6 2 5 4 2 2 2" xfId="1954"/>
    <cellStyle name="표준 6 2 5 4 2 2 2 10" xfId="33213"/>
    <cellStyle name="표준 6 2 5 4 2 2 2 11" xfId="37084"/>
    <cellStyle name="표준 6 2 5 4 2 2 2 12" xfId="41196"/>
    <cellStyle name="표준 6 2 5 4 2 2 2 13" xfId="45067"/>
    <cellStyle name="표준 6 2 5 4 2 2 2 14" xfId="48938"/>
    <cellStyle name="표준 6 2 5 4 2 2 2 15" xfId="52809"/>
    <cellStyle name="표준 6 2 5 4 2 2 2 2" xfId="3893"/>
    <cellStyle name="표준 6 2 5 4 2 2 2 2 10" xfId="39020"/>
    <cellStyle name="표준 6 2 5 4 2 2 2 2 11" xfId="43132"/>
    <cellStyle name="표준 6 2 5 4 2 2 2 2 12" xfId="47003"/>
    <cellStyle name="표준 6 2 5 4 2 2 2 2 13" xfId="50874"/>
    <cellStyle name="표준 6 2 5 4 2 2 2 2 14" xfId="54745"/>
    <cellStyle name="표준 6 2 5 4 2 2 2 2 2" xfId="8052"/>
    <cellStyle name="표준 6 2 5 4 2 2 2 2 3" xfId="11923"/>
    <cellStyle name="표준 6 2 5 4 2 2 2 2 4" xfId="15794"/>
    <cellStyle name="표준 6 2 5 4 2 2 2 2 5" xfId="19665"/>
    <cellStyle name="표준 6 2 5 4 2 2 2 2 6" xfId="23536"/>
    <cellStyle name="표준 6 2 5 4 2 2 2 2 7" xfId="27407"/>
    <cellStyle name="표준 6 2 5 4 2 2 2 2 8" xfId="31278"/>
    <cellStyle name="표준 6 2 5 4 2 2 2 2 9" xfId="35149"/>
    <cellStyle name="표준 6 2 5 4 2 2 2 3" xfId="6116"/>
    <cellStyle name="표준 6 2 5 4 2 2 2 4" xfId="9987"/>
    <cellStyle name="표준 6 2 5 4 2 2 2 5" xfId="13858"/>
    <cellStyle name="표준 6 2 5 4 2 2 2 6" xfId="17729"/>
    <cellStyle name="표준 6 2 5 4 2 2 2 7" xfId="21600"/>
    <cellStyle name="표준 6 2 5 4 2 2 2 8" xfId="25471"/>
    <cellStyle name="표준 6 2 5 4 2 2 2 9" xfId="29342"/>
    <cellStyle name="표준 6 2 5 4 2 2 3" xfId="2925"/>
    <cellStyle name="표준 6 2 5 4 2 2 3 10" xfId="38052"/>
    <cellStyle name="표준 6 2 5 4 2 2 3 11" xfId="42164"/>
    <cellStyle name="표준 6 2 5 4 2 2 3 12" xfId="46035"/>
    <cellStyle name="표준 6 2 5 4 2 2 3 13" xfId="49906"/>
    <cellStyle name="표준 6 2 5 4 2 2 3 14" xfId="53777"/>
    <cellStyle name="표준 6 2 5 4 2 2 3 2" xfId="7084"/>
    <cellStyle name="표준 6 2 5 4 2 2 3 3" xfId="10955"/>
    <cellStyle name="표준 6 2 5 4 2 2 3 4" xfId="14826"/>
    <cellStyle name="표준 6 2 5 4 2 2 3 5" xfId="18697"/>
    <cellStyle name="표준 6 2 5 4 2 2 3 6" xfId="22568"/>
    <cellStyle name="표준 6 2 5 4 2 2 3 7" xfId="26439"/>
    <cellStyle name="표준 6 2 5 4 2 2 3 8" xfId="30310"/>
    <cellStyle name="표준 6 2 5 4 2 2 3 9" xfId="34181"/>
    <cellStyle name="표준 6 2 5 4 2 2 4" xfId="5148"/>
    <cellStyle name="표준 6 2 5 4 2 2 5" xfId="9019"/>
    <cellStyle name="표준 6 2 5 4 2 2 6" xfId="12890"/>
    <cellStyle name="표준 6 2 5 4 2 2 7" xfId="16761"/>
    <cellStyle name="표준 6 2 5 4 2 2 8" xfId="20632"/>
    <cellStyle name="표준 6 2 5 4 2 2 9" xfId="24503"/>
    <cellStyle name="표준 6 2 5 4 2 3" xfId="1470"/>
    <cellStyle name="표준 6 2 5 4 2 3 10" xfId="32729"/>
    <cellStyle name="표준 6 2 5 4 2 3 11" xfId="36600"/>
    <cellStyle name="표준 6 2 5 4 2 3 12" xfId="40712"/>
    <cellStyle name="표준 6 2 5 4 2 3 13" xfId="44583"/>
    <cellStyle name="표준 6 2 5 4 2 3 14" xfId="48454"/>
    <cellStyle name="표준 6 2 5 4 2 3 15" xfId="52325"/>
    <cellStyle name="표준 6 2 5 4 2 3 2" xfId="3409"/>
    <cellStyle name="표준 6 2 5 4 2 3 2 10" xfId="38536"/>
    <cellStyle name="표준 6 2 5 4 2 3 2 11" xfId="42648"/>
    <cellStyle name="표준 6 2 5 4 2 3 2 12" xfId="46519"/>
    <cellStyle name="표준 6 2 5 4 2 3 2 13" xfId="50390"/>
    <cellStyle name="표준 6 2 5 4 2 3 2 14" xfId="54261"/>
    <cellStyle name="표준 6 2 5 4 2 3 2 2" xfId="7568"/>
    <cellStyle name="표준 6 2 5 4 2 3 2 3" xfId="11439"/>
    <cellStyle name="표준 6 2 5 4 2 3 2 4" xfId="15310"/>
    <cellStyle name="표준 6 2 5 4 2 3 2 5" xfId="19181"/>
    <cellStyle name="표준 6 2 5 4 2 3 2 6" xfId="23052"/>
    <cellStyle name="표준 6 2 5 4 2 3 2 7" xfId="26923"/>
    <cellStyle name="표준 6 2 5 4 2 3 2 8" xfId="30794"/>
    <cellStyle name="표준 6 2 5 4 2 3 2 9" xfId="34665"/>
    <cellStyle name="표준 6 2 5 4 2 3 3" xfId="5632"/>
    <cellStyle name="표준 6 2 5 4 2 3 4" xfId="9503"/>
    <cellStyle name="표준 6 2 5 4 2 3 5" xfId="13374"/>
    <cellStyle name="표준 6 2 5 4 2 3 6" xfId="17245"/>
    <cellStyle name="표준 6 2 5 4 2 3 7" xfId="21116"/>
    <cellStyle name="표준 6 2 5 4 2 3 8" xfId="24987"/>
    <cellStyle name="표준 6 2 5 4 2 3 9" xfId="28858"/>
    <cellStyle name="표준 6 2 5 4 2 4" xfId="2441"/>
    <cellStyle name="표준 6 2 5 4 2 4 10" xfId="37568"/>
    <cellStyle name="표준 6 2 5 4 2 4 11" xfId="41680"/>
    <cellStyle name="표준 6 2 5 4 2 4 12" xfId="45551"/>
    <cellStyle name="표준 6 2 5 4 2 4 13" xfId="49422"/>
    <cellStyle name="표준 6 2 5 4 2 4 14" xfId="53293"/>
    <cellStyle name="표준 6 2 5 4 2 4 2" xfId="6600"/>
    <cellStyle name="표준 6 2 5 4 2 4 3" xfId="10471"/>
    <cellStyle name="표준 6 2 5 4 2 4 4" xfId="14342"/>
    <cellStyle name="표준 6 2 5 4 2 4 5" xfId="18213"/>
    <cellStyle name="표준 6 2 5 4 2 4 6" xfId="22084"/>
    <cellStyle name="표준 6 2 5 4 2 4 7" xfId="25955"/>
    <cellStyle name="표준 6 2 5 4 2 4 8" xfId="29826"/>
    <cellStyle name="표준 6 2 5 4 2 4 9" xfId="33697"/>
    <cellStyle name="표준 6 2 5 4 2 5" xfId="4664"/>
    <cellStyle name="표준 6 2 5 4 2 6" xfId="8535"/>
    <cellStyle name="표준 6 2 5 4 2 7" xfId="12406"/>
    <cellStyle name="표준 6 2 5 4 2 8" xfId="16277"/>
    <cellStyle name="표준 6 2 5 4 2 9" xfId="20148"/>
    <cellStyle name="표준 6 2 5 4 3" xfId="738"/>
    <cellStyle name="표준 6 2 5 4 3 10" xfId="28132"/>
    <cellStyle name="표준 6 2 5 4 3 11" xfId="32003"/>
    <cellStyle name="표준 6 2 5 4 3 12" xfId="35874"/>
    <cellStyle name="표준 6 2 5 4 3 13" xfId="39986"/>
    <cellStyle name="표준 6 2 5 4 3 14" xfId="43857"/>
    <cellStyle name="표준 6 2 5 4 3 15" xfId="47728"/>
    <cellStyle name="표준 6 2 5 4 3 16" xfId="51599"/>
    <cellStyle name="표준 6 2 5 4 3 2" xfId="1712"/>
    <cellStyle name="표준 6 2 5 4 3 2 10" xfId="32971"/>
    <cellStyle name="표준 6 2 5 4 3 2 11" xfId="36842"/>
    <cellStyle name="표준 6 2 5 4 3 2 12" xfId="40954"/>
    <cellStyle name="표준 6 2 5 4 3 2 13" xfId="44825"/>
    <cellStyle name="표준 6 2 5 4 3 2 14" xfId="48696"/>
    <cellStyle name="표준 6 2 5 4 3 2 15" xfId="52567"/>
    <cellStyle name="표준 6 2 5 4 3 2 2" xfId="3651"/>
    <cellStyle name="표준 6 2 5 4 3 2 2 10" xfId="38778"/>
    <cellStyle name="표준 6 2 5 4 3 2 2 11" xfId="42890"/>
    <cellStyle name="표준 6 2 5 4 3 2 2 12" xfId="46761"/>
    <cellStyle name="표준 6 2 5 4 3 2 2 13" xfId="50632"/>
    <cellStyle name="표준 6 2 5 4 3 2 2 14" xfId="54503"/>
    <cellStyle name="표준 6 2 5 4 3 2 2 2" xfId="7810"/>
    <cellStyle name="표준 6 2 5 4 3 2 2 3" xfId="11681"/>
    <cellStyle name="표준 6 2 5 4 3 2 2 4" xfId="15552"/>
    <cellStyle name="표준 6 2 5 4 3 2 2 5" xfId="19423"/>
    <cellStyle name="표준 6 2 5 4 3 2 2 6" xfId="23294"/>
    <cellStyle name="표준 6 2 5 4 3 2 2 7" xfId="27165"/>
    <cellStyle name="표준 6 2 5 4 3 2 2 8" xfId="31036"/>
    <cellStyle name="표준 6 2 5 4 3 2 2 9" xfId="34907"/>
    <cellStyle name="표준 6 2 5 4 3 2 3" xfId="5874"/>
    <cellStyle name="표준 6 2 5 4 3 2 4" xfId="9745"/>
    <cellStyle name="표준 6 2 5 4 3 2 5" xfId="13616"/>
    <cellStyle name="표준 6 2 5 4 3 2 6" xfId="17487"/>
    <cellStyle name="표준 6 2 5 4 3 2 7" xfId="21358"/>
    <cellStyle name="표준 6 2 5 4 3 2 8" xfId="25229"/>
    <cellStyle name="표준 6 2 5 4 3 2 9" xfId="29100"/>
    <cellStyle name="표준 6 2 5 4 3 3" xfId="2683"/>
    <cellStyle name="표준 6 2 5 4 3 3 10" xfId="37810"/>
    <cellStyle name="표준 6 2 5 4 3 3 11" xfId="41922"/>
    <cellStyle name="표준 6 2 5 4 3 3 12" xfId="45793"/>
    <cellStyle name="표준 6 2 5 4 3 3 13" xfId="49664"/>
    <cellStyle name="표준 6 2 5 4 3 3 14" xfId="53535"/>
    <cellStyle name="표준 6 2 5 4 3 3 2" xfId="6842"/>
    <cellStyle name="표준 6 2 5 4 3 3 3" xfId="10713"/>
    <cellStyle name="표준 6 2 5 4 3 3 4" xfId="14584"/>
    <cellStyle name="표준 6 2 5 4 3 3 5" xfId="18455"/>
    <cellStyle name="표준 6 2 5 4 3 3 6" xfId="22326"/>
    <cellStyle name="표준 6 2 5 4 3 3 7" xfId="26197"/>
    <cellStyle name="표준 6 2 5 4 3 3 8" xfId="30068"/>
    <cellStyle name="표준 6 2 5 4 3 3 9" xfId="33939"/>
    <cellStyle name="표준 6 2 5 4 3 4" xfId="4906"/>
    <cellStyle name="표준 6 2 5 4 3 5" xfId="8777"/>
    <cellStyle name="표준 6 2 5 4 3 6" xfId="12648"/>
    <cellStyle name="표준 6 2 5 4 3 7" xfId="16519"/>
    <cellStyle name="표준 6 2 5 4 3 8" xfId="20390"/>
    <cellStyle name="표준 6 2 5 4 3 9" xfId="24261"/>
    <cellStyle name="표준 6 2 5 4 4" xfId="1228"/>
    <cellStyle name="표준 6 2 5 4 4 10" xfId="32487"/>
    <cellStyle name="표준 6 2 5 4 4 11" xfId="36358"/>
    <cellStyle name="표준 6 2 5 4 4 12" xfId="40470"/>
    <cellStyle name="표준 6 2 5 4 4 13" xfId="44341"/>
    <cellStyle name="표준 6 2 5 4 4 14" xfId="48212"/>
    <cellStyle name="표준 6 2 5 4 4 15" xfId="52083"/>
    <cellStyle name="표준 6 2 5 4 4 2" xfId="3167"/>
    <cellStyle name="표준 6 2 5 4 4 2 10" xfId="38294"/>
    <cellStyle name="표준 6 2 5 4 4 2 11" xfId="42406"/>
    <cellStyle name="표준 6 2 5 4 4 2 12" xfId="46277"/>
    <cellStyle name="표준 6 2 5 4 4 2 13" xfId="50148"/>
    <cellStyle name="표준 6 2 5 4 4 2 14" xfId="54019"/>
    <cellStyle name="표준 6 2 5 4 4 2 2" xfId="7326"/>
    <cellStyle name="표준 6 2 5 4 4 2 3" xfId="11197"/>
    <cellStyle name="표준 6 2 5 4 4 2 4" xfId="15068"/>
    <cellStyle name="표준 6 2 5 4 4 2 5" xfId="18939"/>
    <cellStyle name="표준 6 2 5 4 4 2 6" xfId="22810"/>
    <cellStyle name="표준 6 2 5 4 4 2 7" xfId="26681"/>
    <cellStyle name="표준 6 2 5 4 4 2 8" xfId="30552"/>
    <cellStyle name="표준 6 2 5 4 4 2 9" xfId="34423"/>
    <cellStyle name="표준 6 2 5 4 4 3" xfId="5390"/>
    <cellStyle name="표준 6 2 5 4 4 4" xfId="9261"/>
    <cellStyle name="표준 6 2 5 4 4 5" xfId="13132"/>
    <cellStyle name="표준 6 2 5 4 4 6" xfId="17003"/>
    <cellStyle name="표준 6 2 5 4 4 7" xfId="20874"/>
    <cellStyle name="표준 6 2 5 4 4 8" xfId="24745"/>
    <cellStyle name="표준 6 2 5 4 4 9" xfId="28616"/>
    <cellStyle name="표준 6 2 5 4 5" xfId="2199"/>
    <cellStyle name="표준 6 2 5 4 5 10" xfId="37326"/>
    <cellStyle name="표준 6 2 5 4 5 11" xfId="41438"/>
    <cellStyle name="표준 6 2 5 4 5 12" xfId="45309"/>
    <cellStyle name="표준 6 2 5 4 5 13" xfId="49180"/>
    <cellStyle name="표준 6 2 5 4 5 14" xfId="53051"/>
    <cellStyle name="표준 6 2 5 4 5 2" xfId="6358"/>
    <cellStyle name="표준 6 2 5 4 5 3" xfId="10229"/>
    <cellStyle name="표준 6 2 5 4 5 4" xfId="14100"/>
    <cellStyle name="표준 6 2 5 4 5 5" xfId="17971"/>
    <cellStyle name="표준 6 2 5 4 5 6" xfId="21842"/>
    <cellStyle name="표준 6 2 5 4 5 7" xfId="25713"/>
    <cellStyle name="표준 6 2 5 4 5 8" xfId="29584"/>
    <cellStyle name="표준 6 2 5 4 5 9" xfId="33455"/>
    <cellStyle name="표준 6 2 5 4 6" xfId="4422"/>
    <cellStyle name="표준 6 2 5 4 7" xfId="8293"/>
    <cellStyle name="표준 6 2 5 4 8" xfId="12164"/>
    <cellStyle name="표준 6 2 5 4 9" xfId="16035"/>
    <cellStyle name="표준 6 2 5 5" xfId="298"/>
    <cellStyle name="표준 6 2 5 5 10" xfId="23824"/>
    <cellStyle name="표준 6 2 5 5 11" xfId="27695"/>
    <cellStyle name="표준 6 2 5 5 12" xfId="31566"/>
    <cellStyle name="표준 6 2 5 5 13" xfId="35437"/>
    <cellStyle name="표준 6 2 5 5 14" xfId="39549"/>
    <cellStyle name="표준 6 2 5 5 15" xfId="43420"/>
    <cellStyle name="표준 6 2 5 5 16" xfId="47291"/>
    <cellStyle name="표준 6 2 5 5 17" xfId="51162"/>
    <cellStyle name="표준 6 2 5 5 2" xfId="785"/>
    <cellStyle name="표준 6 2 5 5 2 10" xfId="28179"/>
    <cellStyle name="표준 6 2 5 5 2 11" xfId="32050"/>
    <cellStyle name="표준 6 2 5 5 2 12" xfId="35921"/>
    <cellStyle name="표준 6 2 5 5 2 13" xfId="40033"/>
    <cellStyle name="표준 6 2 5 5 2 14" xfId="43904"/>
    <cellStyle name="표준 6 2 5 5 2 15" xfId="47775"/>
    <cellStyle name="표준 6 2 5 5 2 16" xfId="51646"/>
    <cellStyle name="표준 6 2 5 5 2 2" xfId="1759"/>
    <cellStyle name="표준 6 2 5 5 2 2 10" xfId="33018"/>
    <cellStyle name="표준 6 2 5 5 2 2 11" xfId="36889"/>
    <cellStyle name="표준 6 2 5 5 2 2 12" xfId="41001"/>
    <cellStyle name="표준 6 2 5 5 2 2 13" xfId="44872"/>
    <cellStyle name="표준 6 2 5 5 2 2 14" xfId="48743"/>
    <cellStyle name="표준 6 2 5 5 2 2 15" xfId="52614"/>
    <cellStyle name="표준 6 2 5 5 2 2 2" xfId="3698"/>
    <cellStyle name="표준 6 2 5 5 2 2 2 10" xfId="38825"/>
    <cellStyle name="표준 6 2 5 5 2 2 2 11" xfId="42937"/>
    <cellStyle name="표준 6 2 5 5 2 2 2 12" xfId="46808"/>
    <cellStyle name="표준 6 2 5 5 2 2 2 13" xfId="50679"/>
    <cellStyle name="표준 6 2 5 5 2 2 2 14" xfId="54550"/>
    <cellStyle name="표준 6 2 5 5 2 2 2 2" xfId="7857"/>
    <cellStyle name="표준 6 2 5 5 2 2 2 3" xfId="11728"/>
    <cellStyle name="표준 6 2 5 5 2 2 2 4" xfId="15599"/>
    <cellStyle name="표준 6 2 5 5 2 2 2 5" xfId="19470"/>
    <cellStyle name="표준 6 2 5 5 2 2 2 6" xfId="23341"/>
    <cellStyle name="표준 6 2 5 5 2 2 2 7" xfId="27212"/>
    <cellStyle name="표준 6 2 5 5 2 2 2 8" xfId="31083"/>
    <cellStyle name="표준 6 2 5 5 2 2 2 9" xfId="34954"/>
    <cellStyle name="표준 6 2 5 5 2 2 3" xfId="5921"/>
    <cellStyle name="표준 6 2 5 5 2 2 4" xfId="9792"/>
    <cellStyle name="표준 6 2 5 5 2 2 5" xfId="13663"/>
    <cellStyle name="표준 6 2 5 5 2 2 6" xfId="17534"/>
    <cellStyle name="표준 6 2 5 5 2 2 7" xfId="21405"/>
    <cellStyle name="표준 6 2 5 5 2 2 8" xfId="25276"/>
    <cellStyle name="표준 6 2 5 5 2 2 9" xfId="29147"/>
    <cellStyle name="표준 6 2 5 5 2 3" xfId="2730"/>
    <cellStyle name="표준 6 2 5 5 2 3 10" xfId="37857"/>
    <cellStyle name="표준 6 2 5 5 2 3 11" xfId="41969"/>
    <cellStyle name="표준 6 2 5 5 2 3 12" xfId="45840"/>
    <cellStyle name="표준 6 2 5 5 2 3 13" xfId="49711"/>
    <cellStyle name="표준 6 2 5 5 2 3 14" xfId="53582"/>
    <cellStyle name="표준 6 2 5 5 2 3 2" xfId="6889"/>
    <cellStyle name="표준 6 2 5 5 2 3 3" xfId="10760"/>
    <cellStyle name="표준 6 2 5 5 2 3 4" xfId="14631"/>
    <cellStyle name="표준 6 2 5 5 2 3 5" xfId="18502"/>
    <cellStyle name="표준 6 2 5 5 2 3 6" xfId="22373"/>
    <cellStyle name="표준 6 2 5 5 2 3 7" xfId="26244"/>
    <cellStyle name="표준 6 2 5 5 2 3 8" xfId="30115"/>
    <cellStyle name="표준 6 2 5 5 2 3 9" xfId="33986"/>
    <cellStyle name="표준 6 2 5 5 2 4" xfId="4953"/>
    <cellStyle name="표준 6 2 5 5 2 5" xfId="8824"/>
    <cellStyle name="표준 6 2 5 5 2 6" xfId="12695"/>
    <cellStyle name="표준 6 2 5 5 2 7" xfId="16566"/>
    <cellStyle name="표준 6 2 5 5 2 8" xfId="20437"/>
    <cellStyle name="표준 6 2 5 5 2 9" xfId="24308"/>
    <cellStyle name="표준 6 2 5 5 3" xfId="1275"/>
    <cellStyle name="표준 6 2 5 5 3 10" xfId="32534"/>
    <cellStyle name="표준 6 2 5 5 3 11" xfId="36405"/>
    <cellStyle name="표준 6 2 5 5 3 12" xfId="40517"/>
    <cellStyle name="표준 6 2 5 5 3 13" xfId="44388"/>
    <cellStyle name="표준 6 2 5 5 3 14" xfId="48259"/>
    <cellStyle name="표준 6 2 5 5 3 15" xfId="52130"/>
    <cellStyle name="표준 6 2 5 5 3 2" xfId="3214"/>
    <cellStyle name="표준 6 2 5 5 3 2 10" xfId="38341"/>
    <cellStyle name="표준 6 2 5 5 3 2 11" xfId="42453"/>
    <cellStyle name="표준 6 2 5 5 3 2 12" xfId="46324"/>
    <cellStyle name="표준 6 2 5 5 3 2 13" xfId="50195"/>
    <cellStyle name="표준 6 2 5 5 3 2 14" xfId="54066"/>
    <cellStyle name="표준 6 2 5 5 3 2 2" xfId="7373"/>
    <cellStyle name="표준 6 2 5 5 3 2 3" xfId="11244"/>
    <cellStyle name="표준 6 2 5 5 3 2 4" xfId="15115"/>
    <cellStyle name="표준 6 2 5 5 3 2 5" xfId="18986"/>
    <cellStyle name="표준 6 2 5 5 3 2 6" xfId="22857"/>
    <cellStyle name="표준 6 2 5 5 3 2 7" xfId="26728"/>
    <cellStyle name="표준 6 2 5 5 3 2 8" xfId="30599"/>
    <cellStyle name="표준 6 2 5 5 3 2 9" xfId="34470"/>
    <cellStyle name="표준 6 2 5 5 3 3" xfId="5437"/>
    <cellStyle name="표준 6 2 5 5 3 4" xfId="9308"/>
    <cellStyle name="표준 6 2 5 5 3 5" xfId="13179"/>
    <cellStyle name="표준 6 2 5 5 3 6" xfId="17050"/>
    <cellStyle name="표준 6 2 5 5 3 7" xfId="20921"/>
    <cellStyle name="표준 6 2 5 5 3 8" xfId="24792"/>
    <cellStyle name="표준 6 2 5 5 3 9" xfId="28663"/>
    <cellStyle name="표준 6 2 5 5 4" xfId="2246"/>
    <cellStyle name="표준 6 2 5 5 4 10" xfId="37373"/>
    <cellStyle name="표준 6 2 5 5 4 11" xfId="41485"/>
    <cellStyle name="표준 6 2 5 5 4 12" xfId="45356"/>
    <cellStyle name="표준 6 2 5 5 4 13" xfId="49227"/>
    <cellStyle name="표준 6 2 5 5 4 14" xfId="53098"/>
    <cellStyle name="표준 6 2 5 5 4 2" xfId="6405"/>
    <cellStyle name="표준 6 2 5 5 4 3" xfId="10276"/>
    <cellStyle name="표준 6 2 5 5 4 4" xfId="14147"/>
    <cellStyle name="표준 6 2 5 5 4 5" xfId="18018"/>
    <cellStyle name="표준 6 2 5 5 4 6" xfId="21889"/>
    <cellStyle name="표준 6 2 5 5 4 7" xfId="25760"/>
    <cellStyle name="표준 6 2 5 5 4 8" xfId="29631"/>
    <cellStyle name="표준 6 2 5 5 4 9" xfId="33502"/>
    <cellStyle name="표준 6 2 5 5 5" xfId="4469"/>
    <cellStyle name="표준 6 2 5 5 6" xfId="8340"/>
    <cellStyle name="표준 6 2 5 5 7" xfId="12211"/>
    <cellStyle name="표준 6 2 5 5 8" xfId="16082"/>
    <cellStyle name="표준 6 2 5 5 9" xfId="19953"/>
    <cellStyle name="표준 6 2 5 6" xfId="543"/>
    <cellStyle name="표준 6 2 5 6 10" xfId="27937"/>
    <cellStyle name="표준 6 2 5 6 11" xfId="31808"/>
    <cellStyle name="표준 6 2 5 6 12" xfId="35679"/>
    <cellStyle name="표준 6 2 5 6 13" xfId="39791"/>
    <cellStyle name="표준 6 2 5 6 14" xfId="43662"/>
    <cellStyle name="표준 6 2 5 6 15" xfId="47533"/>
    <cellStyle name="표준 6 2 5 6 16" xfId="51404"/>
    <cellStyle name="표준 6 2 5 6 2" xfId="1517"/>
    <cellStyle name="표준 6 2 5 6 2 10" xfId="32776"/>
    <cellStyle name="표준 6 2 5 6 2 11" xfId="36647"/>
    <cellStyle name="표준 6 2 5 6 2 12" xfId="40759"/>
    <cellStyle name="표준 6 2 5 6 2 13" xfId="44630"/>
    <cellStyle name="표준 6 2 5 6 2 14" xfId="48501"/>
    <cellStyle name="표준 6 2 5 6 2 15" xfId="52372"/>
    <cellStyle name="표준 6 2 5 6 2 2" xfId="3456"/>
    <cellStyle name="표준 6 2 5 6 2 2 10" xfId="38583"/>
    <cellStyle name="표준 6 2 5 6 2 2 11" xfId="42695"/>
    <cellStyle name="표준 6 2 5 6 2 2 12" xfId="46566"/>
    <cellStyle name="표준 6 2 5 6 2 2 13" xfId="50437"/>
    <cellStyle name="표준 6 2 5 6 2 2 14" xfId="54308"/>
    <cellStyle name="표준 6 2 5 6 2 2 2" xfId="7615"/>
    <cellStyle name="표준 6 2 5 6 2 2 3" xfId="11486"/>
    <cellStyle name="표준 6 2 5 6 2 2 4" xfId="15357"/>
    <cellStyle name="표준 6 2 5 6 2 2 5" xfId="19228"/>
    <cellStyle name="표준 6 2 5 6 2 2 6" xfId="23099"/>
    <cellStyle name="표준 6 2 5 6 2 2 7" xfId="26970"/>
    <cellStyle name="표준 6 2 5 6 2 2 8" xfId="30841"/>
    <cellStyle name="표준 6 2 5 6 2 2 9" xfId="34712"/>
    <cellStyle name="표준 6 2 5 6 2 3" xfId="5679"/>
    <cellStyle name="표준 6 2 5 6 2 4" xfId="9550"/>
    <cellStyle name="표준 6 2 5 6 2 5" xfId="13421"/>
    <cellStyle name="표준 6 2 5 6 2 6" xfId="17292"/>
    <cellStyle name="표준 6 2 5 6 2 7" xfId="21163"/>
    <cellStyle name="표준 6 2 5 6 2 8" xfId="25034"/>
    <cellStyle name="표준 6 2 5 6 2 9" xfId="28905"/>
    <cellStyle name="표준 6 2 5 6 3" xfId="2488"/>
    <cellStyle name="표준 6 2 5 6 3 10" xfId="37615"/>
    <cellStyle name="표준 6 2 5 6 3 11" xfId="41727"/>
    <cellStyle name="표준 6 2 5 6 3 12" xfId="45598"/>
    <cellStyle name="표준 6 2 5 6 3 13" xfId="49469"/>
    <cellStyle name="표준 6 2 5 6 3 14" xfId="53340"/>
    <cellStyle name="표준 6 2 5 6 3 2" xfId="6647"/>
    <cellStyle name="표준 6 2 5 6 3 3" xfId="10518"/>
    <cellStyle name="표준 6 2 5 6 3 4" xfId="14389"/>
    <cellStyle name="표준 6 2 5 6 3 5" xfId="18260"/>
    <cellStyle name="표준 6 2 5 6 3 6" xfId="22131"/>
    <cellStyle name="표준 6 2 5 6 3 7" xfId="26002"/>
    <cellStyle name="표준 6 2 5 6 3 8" xfId="29873"/>
    <cellStyle name="표준 6 2 5 6 3 9" xfId="33744"/>
    <cellStyle name="표준 6 2 5 6 4" xfId="4711"/>
    <cellStyle name="표준 6 2 5 6 5" xfId="8582"/>
    <cellStyle name="표준 6 2 5 6 6" xfId="12453"/>
    <cellStyle name="표준 6 2 5 6 7" xfId="16324"/>
    <cellStyle name="표준 6 2 5 6 8" xfId="20195"/>
    <cellStyle name="표준 6 2 5 6 9" xfId="24066"/>
    <cellStyle name="표준 6 2 5 7" xfId="1033"/>
    <cellStyle name="표준 6 2 5 7 10" xfId="32292"/>
    <cellStyle name="표준 6 2 5 7 11" xfId="36163"/>
    <cellStyle name="표준 6 2 5 7 12" xfId="40275"/>
    <cellStyle name="표준 6 2 5 7 13" xfId="44146"/>
    <cellStyle name="표준 6 2 5 7 14" xfId="48017"/>
    <cellStyle name="표준 6 2 5 7 15" xfId="51888"/>
    <cellStyle name="표준 6 2 5 7 2" xfId="2972"/>
    <cellStyle name="표준 6 2 5 7 2 10" xfId="38099"/>
    <cellStyle name="표준 6 2 5 7 2 11" xfId="42211"/>
    <cellStyle name="표준 6 2 5 7 2 12" xfId="46082"/>
    <cellStyle name="표준 6 2 5 7 2 13" xfId="49953"/>
    <cellStyle name="표준 6 2 5 7 2 14" xfId="53824"/>
    <cellStyle name="표준 6 2 5 7 2 2" xfId="7131"/>
    <cellStyle name="표준 6 2 5 7 2 3" xfId="11002"/>
    <cellStyle name="표준 6 2 5 7 2 4" xfId="14873"/>
    <cellStyle name="표준 6 2 5 7 2 5" xfId="18744"/>
    <cellStyle name="표준 6 2 5 7 2 6" xfId="22615"/>
    <cellStyle name="표준 6 2 5 7 2 7" xfId="26486"/>
    <cellStyle name="표준 6 2 5 7 2 8" xfId="30357"/>
    <cellStyle name="표준 6 2 5 7 2 9" xfId="34228"/>
    <cellStyle name="표준 6 2 5 7 3" xfId="5195"/>
    <cellStyle name="표준 6 2 5 7 4" xfId="9066"/>
    <cellStyle name="표준 6 2 5 7 5" xfId="12937"/>
    <cellStyle name="표준 6 2 5 7 6" xfId="16808"/>
    <cellStyle name="표준 6 2 5 7 7" xfId="20679"/>
    <cellStyle name="표준 6 2 5 7 8" xfId="24550"/>
    <cellStyle name="표준 6 2 5 7 9" xfId="28421"/>
    <cellStyle name="표준 6 2 5 8" xfId="2004"/>
    <cellStyle name="표준 6 2 5 8 10" xfId="37131"/>
    <cellStyle name="표준 6 2 5 8 11" xfId="41243"/>
    <cellStyle name="표준 6 2 5 8 12" xfId="45114"/>
    <cellStyle name="표준 6 2 5 8 13" xfId="48985"/>
    <cellStyle name="표준 6 2 5 8 14" xfId="52856"/>
    <cellStyle name="표준 6 2 5 8 2" xfId="6163"/>
    <cellStyle name="표준 6 2 5 8 3" xfId="10034"/>
    <cellStyle name="표준 6 2 5 8 4" xfId="13905"/>
    <cellStyle name="표준 6 2 5 8 5" xfId="17776"/>
    <cellStyle name="표준 6 2 5 8 6" xfId="21647"/>
    <cellStyle name="표준 6 2 5 8 7" xfId="25518"/>
    <cellStyle name="표준 6 2 5 8 8" xfId="29389"/>
    <cellStyle name="표준 6 2 5 8 9" xfId="33260"/>
    <cellStyle name="표준 6 2 5 9" xfId="4227"/>
    <cellStyle name="표준 6 2 6" xfId="51"/>
    <cellStyle name="표준 6 2 6 10" xfId="8105"/>
    <cellStyle name="표준 6 2 6 11" xfId="11976"/>
    <cellStyle name="표준 6 2 6 12" xfId="15847"/>
    <cellStyle name="표준 6 2 6 13" xfId="19718"/>
    <cellStyle name="표준 6 2 6 14" xfId="23589"/>
    <cellStyle name="표준 6 2 6 15" xfId="27460"/>
    <cellStyle name="표준 6 2 6 16" xfId="31331"/>
    <cellStyle name="표준 6 2 6 17" xfId="35202"/>
    <cellStyle name="표준 6 2 6 18" xfId="39073"/>
    <cellStyle name="표준 6 2 6 19" xfId="39314"/>
    <cellStyle name="표준 6 2 6 2" xfId="105"/>
    <cellStyle name="표준 6 2 6 2 10" xfId="15894"/>
    <cellStyle name="표준 6 2 6 2 11" xfId="19765"/>
    <cellStyle name="표준 6 2 6 2 12" xfId="23636"/>
    <cellStyle name="표준 6 2 6 2 13" xfId="27507"/>
    <cellStyle name="표준 6 2 6 2 14" xfId="31378"/>
    <cellStyle name="표준 6 2 6 2 15" xfId="35249"/>
    <cellStyle name="표준 6 2 6 2 16" xfId="39120"/>
    <cellStyle name="표준 6 2 6 2 17" xfId="39361"/>
    <cellStyle name="표준 6 2 6 2 18" xfId="43232"/>
    <cellStyle name="표준 6 2 6 2 19" xfId="47103"/>
    <cellStyle name="표준 6 2 6 2 2" xfId="204"/>
    <cellStyle name="표준 6 2 6 2 2 10" xfId="19862"/>
    <cellStyle name="표준 6 2 6 2 2 11" xfId="23733"/>
    <cellStyle name="표준 6 2 6 2 2 12" xfId="27604"/>
    <cellStyle name="표준 6 2 6 2 2 13" xfId="31475"/>
    <cellStyle name="표준 6 2 6 2 2 14" xfId="35346"/>
    <cellStyle name="표준 6 2 6 2 2 15" xfId="39217"/>
    <cellStyle name="표준 6 2 6 2 2 16" xfId="39458"/>
    <cellStyle name="표준 6 2 6 2 2 17" xfId="43329"/>
    <cellStyle name="표준 6 2 6 2 2 18" xfId="47200"/>
    <cellStyle name="표준 6 2 6 2 2 19" xfId="51071"/>
    <cellStyle name="표준 6 2 6 2 2 2" xfId="449"/>
    <cellStyle name="표준 6 2 6 2 2 2 10" xfId="23975"/>
    <cellStyle name="표준 6 2 6 2 2 2 11" xfId="27846"/>
    <cellStyle name="표준 6 2 6 2 2 2 12" xfId="31717"/>
    <cellStyle name="표준 6 2 6 2 2 2 13" xfId="35588"/>
    <cellStyle name="표준 6 2 6 2 2 2 14" xfId="39700"/>
    <cellStyle name="표준 6 2 6 2 2 2 15" xfId="43571"/>
    <cellStyle name="표준 6 2 6 2 2 2 16" xfId="47442"/>
    <cellStyle name="표준 6 2 6 2 2 2 17" xfId="51313"/>
    <cellStyle name="표준 6 2 6 2 2 2 2" xfId="936"/>
    <cellStyle name="표준 6 2 6 2 2 2 2 10" xfId="28330"/>
    <cellStyle name="표준 6 2 6 2 2 2 2 11" xfId="32201"/>
    <cellStyle name="표준 6 2 6 2 2 2 2 12" xfId="36072"/>
    <cellStyle name="표준 6 2 6 2 2 2 2 13" xfId="40184"/>
    <cellStyle name="표준 6 2 6 2 2 2 2 14" xfId="44055"/>
    <cellStyle name="표준 6 2 6 2 2 2 2 15" xfId="47926"/>
    <cellStyle name="표준 6 2 6 2 2 2 2 16" xfId="51797"/>
    <cellStyle name="표준 6 2 6 2 2 2 2 2" xfId="1910"/>
    <cellStyle name="표준 6 2 6 2 2 2 2 2 10" xfId="33169"/>
    <cellStyle name="표준 6 2 6 2 2 2 2 2 11" xfId="37040"/>
    <cellStyle name="표준 6 2 6 2 2 2 2 2 12" xfId="41152"/>
    <cellStyle name="표준 6 2 6 2 2 2 2 2 13" xfId="45023"/>
    <cellStyle name="표준 6 2 6 2 2 2 2 2 14" xfId="48894"/>
    <cellStyle name="표준 6 2 6 2 2 2 2 2 15" xfId="52765"/>
    <cellStyle name="표준 6 2 6 2 2 2 2 2 2" xfId="3849"/>
    <cellStyle name="표준 6 2 6 2 2 2 2 2 2 10" xfId="38976"/>
    <cellStyle name="표준 6 2 6 2 2 2 2 2 2 11" xfId="43088"/>
    <cellStyle name="표준 6 2 6 2 2 2 2 2 2 12" xfId="46959"/>
    <cellStyle name="표준 6 2 6 2 2 2 2 2 2 13" xfId="50830"/>
    <cellStyle name="표준 6 2 6 2 2 2 2 2 2 14" xfId="54701"/>
    <cellStyle name="표준 6 2 6 2 2 2 2 2 2 2" xfId="8008"/>
    <cellStyle name="표준 6 2 6 2 2 2 2 2 2 3" xfId="11879"/>
    <cellStyle name="표준 6 2 6 2 2 2 2 2 2 4" xfId="15750"/>
    <cellStyle name="표준 6 2 6 2 2 2 2 2 2 5" xfId="19621"/>
    <cellStyle name="표준 6 2 6 2 2 2 2 2 2 6" xfId="23492"/>
    <cellStyle name="표준 6 2 6 2 2 2 2 2 2 7" xfId="27363"/>
    <cellStyle name="표준 6 2 6 2 2 2 2 2 2 8" xfId="31234"/>
    <cellStyle name="표준 6 2 6 2 2 2 2 2 2 9" xfId="35105"/>
    <cellStyle name="표준 6 2 6 2 2 2 2 2 3" xfId="6072"/>
    <cellStyle name="표준 6 2 6 2 2 2 2 2 4" xfId="9943"/>
    <cellStyle name="표준 6 2 6 2 2 2 2 2 5" xfId="13814"/>
    <cellStyle name="표준 6 2 6 2 2 2 2 2 6" xfId="17685"/>
    <cellStyle name="표준 6 2 6 2 2 2 2 2 7" xfId="21556"/>
    <cellStyle name="표준 6 2 6 2 2 2 2 2 8" xfId="25427"/>
    <cellStyle name="표준 6 2 6 2 2 2 2 2 9" xfId="29298"/>
    <cellStyle name="표준 6 2 6 2 2 2 2 3" xfId="2881"/>
    <cellStyle name="표준 6 2 6 2 2 2 2 3 10" xfId="38008"/>
    <cellStyle name="표준 6 2 6 2 2 2 2 3 11" xfId="42120"/>
    <cellStyle name="표준 6 2 6 2 2 2 2 3 12" xfId="45991"/>
    <cellStyle name="표준 6 2 6 2 2 2 2 3 13" xfId="49862"/>
    <cellStyle name="표준 6 2 6 2 2 2 2 3 14" xfId="53733"/>
    <cellStyle name="표준 6 2 6 2 2 2 2 3 2" xfId="7040"/>
    <cellStyle name="표준 6 2 6 2 2 2 2 3 3" xfId="10911"/>
    <cellStyle name="표준 6 2 6 2 2 2 2 3 4" xfId="14782"/>
    <cellStyle name="표준 6 2 6 2 2 2 2 3 5" xfId="18653"/>
    <cellStyle name="표준 6 2 6 2 2 2 2 3 6" xfId="22524"/>
    <cellStyle name="표준 6 2 6 2 2 2 2 3 7" xfId="26395"/>
    <cellStyle name="표준 6 2 6 2 2 2 2 3 8" xfId="30266"/>
    <cellStyle name="표준 6 2 6 2 2 2 2 3 9" xfId="34137"/>
    <cellStyle name="표준 6 2 6 2 2 2 2 4" xfId="5104"/>
    <cellStyle name="표준 6 2 6 2 2 2 2 5" xfId="8975"/>
    <cellStyle name="표준 6 2 6 2 2 2 2 6" xfId="12846"/>
    <cellStyle name="표준 6 2 6 2 2 2 2 7" xfId="16717"/>
    <cellStyle name="표준 6 2 6 2 2 2 2 8" xfId="20588"/>
    <cellStyle name="표준 6 2 6 2 2 2 2 9" xfId="24459"/>
    <cellStyle name="표준 6 2 6 2 2 2 3" xfId="1426"/>
    <cellStyle name="표준 6 2 6 2 2 2 3 10" xfId="32685"/>
    <cellStyle name="표준 6 2 6 2 2 2 3 11" xfId="36556"/>
    <cellStyle name="표준 6 2 6 2 2 2 3 12" xfId="40668"/>
    <cellStyle name="표준 6 2 6 2 2 2 3 13" xfId="44539"/>
    <cellStyle name="표준 6 2 6 2 2 2 3 14" xfId="48410"/>
    <cellStyle name="표준 6 2 6 2 2 2 3 15" xfId="52281"/>
    <cellStyle name="표준 6 2 6 2 2 2 3 2" xfId="3365"/>
    <cellStyle name="표준 6 2 6 2 2 2 3 2 10" xfId="38492"/>
    <cellStyle name="표준 6 2 6 2 2 2 3 2 11" xfId="42604"/>
    <cellStyle name="표준 6 2 6 2 2 2 3 2 12" xfId="46475"/>
    <cellStyle name="표준 6 2 6 2 2 2 3 2 13" xfId="50346"/>
    <cellStyle name="표준 6 2 6 2 2 2 3 2 14" xfId="54217"/>
    <cellStyle name="표준 6 2 6 2 2 2 3 2 2" xfId="7524"/>
    <cellStyle name="표준 6 2 6 2 2 2 3 2 3" xfId="11395"/>
    <cellStyle name="표준 6 2 6 2 2 2 3 2 4" xfId="15266"/>
    <cellStyle name="표준 6 2 6 2 2 2 3 2 5" xfId="19137"/>
    <cellStyle name="표준 6 2 6 2 2 2 3 2 6" xfId="23008"/>
    <cellStyle name="표준 6 2 6 2 2 2 3 2 7" xfId="26879"/>
    <cellStyle name="표준 6 2 6 2 2 2 3 2 8" xfId="30750"/>
    <cellStyle name="표준 6 2 6 2 2 2 3 2 9" xfId="34621"/>
    <cellStyle name="표준 6 2 6 2 2 2 3 3" xfId="5588"/>
    <cellStyle name="표준 6 2 6 2 2 2 3 4" xfId="9459"/>
    <cellStyle name="표준 6 2 6 2 2 2 3 5" xfId="13330"/>
    <cellStyle name="표준 6 2 6 2 2 2 3 6" xfId="17201"/>
    <cellStyle name="표준 6 2 6 2 2 2 3 7" xfId="21072"/>
    <cellStyle name="표준 6 2 6 2 2 2 3 8" xfId="24943"/>
    <cellStyle name="표준 6 2 6 2 2 2 3 9" xfId="28814"/>
    <cellStyle name="표준 6 2 6 2 2 2 4" xfId="2397"/>
    <cellStyle name="표준 6 2 6 2 2 2 4 10" xfId="37524"/>
    <cellStyle name="표준 6 2 6 2 2 2 4 11" xfId="41636"/>
    <cellStyle name="표준 6 2 6 2 2 2 4 12" xfId="45507"/>
    <cellStyle name="표준 6 2 6 2 2 2 4 13" xfId="49378"/>
    <cellStyle name="표준 6 2 6 2 2 2 4 14" xfId="53249"/>
    <cellStyle name="표준 6 2 6 2 2 2 4 2" xfId="6556"/>
    <cellStyle name="표준 6 2 6 2 2 2 4 3" xfId="10427"/>
    <cellStyle name="표준 6 2 6 2 2 2 4 4" xfId="14298"/>
    <cellStyle name="표준 6 2 6 2 2 2 4 5" xfId="18169"/>
    <cellStyle name="표준 6 2 6 2 2 2 4 6" xfId="22040"/>
    <cellStyle name="표준 6 2 6 2 2 2 4 7" xfId="25911"/>
    <cellStyle name="표준 6 2 6 2 2 2 4 8" xfId="29782"/>
    <cellStyle name="표준 6 2 6 2 2 2 4 9" xfId="33653"/>
    <cellStyle name="표준 6 2 6 2 2 2 5" xfId="4620"/>
    <cellStyle name="표준 6 2 6 2 2 2 6" xfId="8491"/>
    <cellStyle name="표준 6 2 6 2 2 2 7" xfId="12362"/>
    <cellStyle name="표준 6 2 6 2 2 2 8" xfId="16233"/>
    <cellStyle name="표준 6 2 6 2 2 2 9" xfId="20104"/>
    <cellStyle name="표준 6 2 6 2 2 3" xfId="694"/>
    <cellStyle name="표준 6 2 6 2 2 3 10" xfId="28088"/>
    <cellStyle name="표준 6 2 6 2 2 3 11" xfId="31959"/>
    <cellStyle name="표준 6 2 6 2 2 3 12" xfId="35830"/>
    <cellStyle name="표준 6 2 6 2 2 3 13" xfId="39942"/>
    <cellStyle name="표준 6 2 6 2 2 3 14" xfId="43813"/>
    <cellStyle name="표준 6 2 6 2 2 3 15" xfId="47684"/>
    <cellStyle name="표준 6 2 6 2 2 3 16" xfId="51555"/>
    <cellStyle name="표준 6 2 6 2 2 3 2" xfId="1668"/>
    <cellStyle name="표준 6 2 6 2 2 3 2 10" xfId="32927"/>
    <cellStyle name="표준 6 2 6 2 2 3 2 11" xfId="36798"/>
    <cellStyle name="표준 6 2 6 2 2 3 2 12" xfId="40910"/>
    <cellStyle name="표준 6 2 6 2 2 3 2 13" xfId="44781"/>
    <cellStyle name="표준 6 2 6 2 2 3 2 14" xfId="48652"/>
    <cellStyle name="표준 6 2 6 2 2 3 2 15" xfId="52523"/>
    <cellStyle name="표준 6 2 6 2 2 3 2 2" xfId="3607"/>
    <cellStyle name="표준 6 2 6 2 2 3 2 2 10" xfId="38734"/>
    <cellStyle name="표준 6 2 6 2 2 3 2 2 11" xfId="42846"/>
    <cellStyle name="표준 6 2 6 2 2 3 2 2 12" xfId="46717"/>
    <cellStyle name="표준 6 2 6 2 2 3 2 2 13" xfId="50588"/>
    <cellStyle name="표준 6 2 6 2 2 3 2 2 14" xfId="54459"/>
    <cellStyle name="표준 6 2 6 2 2 3 2 2 2" xfId="7766"/>
    <cellStyle name="표준 6 2 6 2 2 3 2 2 3" xfId="11637"/>
    <cellStyle name="표준 6 2 6 2 2 3 2 2 4" xfId="15508"/>
    <cellStyle name="표준 6 2 6 2 2 3 2 2 5" xfId="19379"/>
    <cellStyle name="표준 6 2 6 2 2 3 2 2 6" xfId="23250"/>
    <cellStyle name="표준 6 2 6 2 2 3 2 2 7" xfId="27121"/>
    <cellStyle name="표준 6 2 6 2 2 3 2 2 8" xfId="30992"/>
    <cellStyle name="표준 6 2 6 2 2 3 2 2 9" xfId="34863"/>
    <cellStyle name="표준 6 2 6 2 2 3 2 3" xfId="5830"/>
    <cellStyle name="표준 6 2 6 2 2 3 2 4" xfId="9701"/>
    <cellStyle name="표준 6 2 6 2 2 3 2 5" xfId="13572"/>
    <cellStyle name="표준 6 2 6 2 2 3 2 6" xfId="17443"/>
    <cellStyle name="표준 6 2 6 2 2 3 2 7" xfId="21314"/>
    <cellStyle name="표준 6 2 6 2 2 3 2 8" xfId="25185"/>
    <cellStyle name="표준 6 2 6 2 2 3 2 9" xfId="29056"/>
    <cellStyle name="표준 6 2 6 2 2 3 3" xfId="2639"/>
    <cellStyle name="표준 6 2 6 2 2 3 3 10" xfId="37766"/>
    <cellStyle name="표준 6 2 6 2 2 3 3 11" xfId="41878"/>
    <cellStyle name="표준 6 2 6 2 2 3 3 12" xfId="45749"/>
    <cellStyle name="표준 6 2 6 2 2 3 3 13" xfId="49620"/>
    <cellStyle name="표준 6 2 6 2 2 3 3 14" xfId="53491"/>
    <cellStyle name="표준 6 2 6 2 2 3 3 2" xfId="6798"/>
    <cellStyle name="표준 6 2 6 2 2 3 3 3" xfId="10669"/>
    <cellStyle name="표준 6 2 6 2 2 3 3 4" xfId="14540"/>
    <cellStyle name="표준 6 2 6 2 2 3 3 5" xfId="18411"/>
    <cellStyle name="표준 6 2 6 2 2 3 3 6" xfId="22282"/>
    <cellStyle name="표준 6 2 6 2 2 3 3 7" xfId="26153"/>
    <cellStyle name="표준 6 2 6 2 2 3 3 8" xfId="30024"/>
    <cellStyle name="표준 6 2 6 2 2 3 3 9" xfId="33895"/>
    <cellStyle name="표준 6 2 6 2 2 3 4" xfId="4862"/>
    <cellStyle name="표준 6 2 6 2 2 3 5" xfId="8733"/>
    <cellStyle name="표준 6 2 6 2 2 3 6" xfId="12604"/>
    <cellStyle name="표준 6 2 6 2 2 3 7" xfId="16475"/>
    <cellStyle name="표준 6 2 6 2 2 3 8" xfId="20346"/>
    <cellStyle name="표준 6 2 6 2 2 3 9" xfId="24217"/>
    <cellStyle name="표준 6 2 6 2 2 4" xfId="1184"/>
    <cellStyle name="표준 6 2 6 2 2 4 10" xfId="32443"/>
    <cellStyle name="표준 6 2 6 2 2 4 11" xfId="36314"/>
    <cellStyle name="표준 6 2 6 2 2 4 12" xfId="40426"/>
    <cellStyle name="표준 6 2 6 2 2 4 13" xfId="44297"/>
    <cellStyle name="표준 6 2 6 2 2 4 14" xfId="48168"/>
    <cellStyle name="표준 6 2 6 2 2 4 15" xfId="52039"/>
    <cellStyle name="표준 6 2 6 2 2 4 2" xfId="3123"/>
    <cellStyle name="표준 6 2 6 2 2 4 2 10" xfId="38250"/>
    <cellStyle name="표준 6 2 6 2 2 4 2 11" xfId="42362"/>
    <cellStyle name="표준 6 2 6 2 2 4 2 12" xfId="46233"/>
    <cellStyle name="표준 6 2 6 2 2 4 2 13" xfId="50104"/>
    <cellStyle name="표준 6 2 6 2 2 4 2 14" xfId="53975"/>
    <cellStyle name="표준 6 2 6 2 2 4 2 2" xfId="7282"/>
    <cellStyle name="표준 6 2 6 2 2 4 2 3" xfId="11153"/>
    <cellStyle name="표준 6 2 6 2 2 4 2 4" xfId="15024"/>
    <cellStyle name="표준 6 2 6 2 2 4 2 5" xfId="18895"/>
    <cellStyle name="표준 6 2 6 2 2 4 2 6" xfId="22766"/>
    <cellStyle name="표준 6 2 6 2 2 4 2 7" xfId="26637"/>
    <cellStyle name="표준 6 2 6 2 2 4 2 8" xfId="30508"/>
    <cellStyle name="표준 6 2 6 2 2 4 2 9" xfId="34379"/>
    <cellStyle name="표준 6 2 6 2 2 4 3" xfId="5346"/>
    <cellStyle name="표준 6 2 6 2 2 4 4" xfId="9217"/>
    <cellStyle name="표준 6 2 6 2 2 4 5" xfId="13088"/>
    <cellStyle name="표준 6 2 6 2 2 4 6" xfId="16959"/>
    <cellStyle name="표준 6 2 6 2 2 4 7" xfId="20830"/>
    <cellStyle name="표준 6 2 6 2 2 4 8" xfId="24701"/>
    <cellStyle name="표준 6 2 6 2 2 4 9" xfId="28572"/>
    <cellStyle name="표준 6 2 6 2 2 5" xfId="2155"/>
    <cellStyle name="표준 6 2 6 2 2 5 10" xfId="37282"/>
    <cellStyle name="표준 6 2 6 2 2 5 11" xfId="41394"/>
    <cellStyle name="표준 6 2 6 2 2 5 12" xfId="45265"/>
    <cellStyle name="표준 6 2 6 2 2 5 13" xfId="49136"/>
    <cellStyle name="표준 6 2 6 2 2 5 14" xfId="53007"/>
    <cellStyle name="표준 6 2 6 2 2 5 2" xfId="6314"/>
    <cellStyle name="표준 6 2 6 2 2 5 3" xfId="10185"/>
    <cellStyle name="표준 6 2 6 2 2 5 4" xfId="14056"/>
    <cellStyle name="표준 6 2 6 2 2 5 5" xfId="17927"/>
    <cellStyle name="표준 6 2 6 2 2 5 6" xfId="21798"/>
    <cellStyle name="표준 6 2 6 2 2 5 7" xfId="25669"/>
    <cellStyle name="표준 6 2 6 2 2 5 8" xfId="29540"/>
    <cellStyle name="표준 6 2 6 2 2 5 9" xfId="33411"/>
    <cellStyle name="표준 6 2 6 2 2 6" xfId="4378"/>
    <cellStyle name="표준 6 2 6 2 2 7" xfId="8249"/>
    <cellStyle name="표준 6 2 6 2 2 8" xfId="12120"/>
    <cellStyle name="표준 6 2 6 2 2 9" xfId="15991"/>
    <cellStyle name="표준 6 2 6 2 20" xfId="50974"/>
    <cellStyle name="표준 6 2 6 2 3" xfId="352"/>
    <cellStyle name="표준 6 2 6 2 3 10" xfId="23878"/>
    <cellStyle name="표준 6 2 6 2 3 11" xfId="27749"/>
    <cellStyle name="표준 6 2 6 2 3 12" xfId="31620"/>
    <cellStyle name="표준 6 2 6 2 3 13" xfId="35491"/>
    <cellStyle name="표준 6 2 6 2 3 14" xfId="39603"/>
    <cellStyle name="표준 6 2 6 2 3 15" xfId="43474"/>
    <cellStyle name="표준 6 2 6 2 3 16" xfId="47345"/>
    <cellStyle name="표준 6 2 6 2 3 17" xfId="51216"/>
    <cellStyle name="표준 6 2 6 2 3 2" xfId="839"/>
    <cellStyle name="표준 6 2 6 2 3 2 10" xfId="28233"/>
    <cellStyle name="표준 6 2 6 2 3 2 11" xfId="32104"/>
    <cellStyle name="표준 6 2 6 2 3 2 12" xfId="35975"/>
    <cellStyle name="표준 6 2 6 2 3 2 13" xfId="40087"/>
    <cellStyle name="표준 6 2 6 2 3 2 14" xfId="43958"/>
    <cellStyle name="표준 6 2 6 2 3 2 15" xfId="47829"/>
    <cellStyle name="표준 6 2 6 2 3 2 16" xfId="51700"/>
    <cellStyle name="표준 6 2 6 2 3 2 2" xfId="1813"/>
    <cellStyle name="표준 6 2 6 2 3 2 2 10" xfId="33072"/>
    <cellStyle name="표준 6 2 6 2 3 2 2 11" xfId="36943"/>
    <cellStyle name="표준 6 2 6 2 3 2 2 12" xfId="41055"/>
    <cellStyle name="표준 6 2 6 2 3 2 2 13" xfId="44926"/>
    <cellStyle name="표준 6 2 6 2 3 2 2 14" xfId="48797"/>
    <cellStyle name="표준 6 2 6 2 3 2 2 15" xfId="52668"/>
    <cellStyle name="표준 6 2 6 2 3 2 2 2" xfId="3752"/>
    <cellStyle name="표준 6 2 6 2 3 2 2 2 10" xfId="38879"/>
    <cellStyle name="표준 6 2 6 2 3 2 2 2 11" xfId="42991"/>
    <cellStyle name="표준 6 2 6 2 3 2 2 2 12" xfId="46862"/>
    <cellStyle name="표준 6 2 6 2 3 2 2 2 13" xfId="50733"/>
    <cellStyle name="표준 6 2 6 2 3 2 2 2 14" xfId="54604"/>
    <cellStyle name="표준 6 2 6 2 3 2 2 2 2" xfId="7911"/>
    <cellStyle name="표준 6 2 6 2 3 2 2 2 3" xfId="11782"/>
    <cellStyle name="표준 6 2 6 2 3 2 2 2 4" xfId="15653"/>
    <cellStyle name="표준 6 2 6 2 3 2 2 2 5" xfId="19524"/>
    <cellStyle name="표준 6 2 6 2 3 2 2 2 6" xfId="23395"/>
    <cellStyle name="표준 6 2 6 2 3 2 2 2 7" xfId="27266"/>
    <cellStyle name="표준 6 2 6 2 3 2 2 2 8" xfId="31137"/>
    <cellStyle name="표준 6 2 6 2 3 2 2 2 9" xfId="35008"/>
    <cellStyle name="표준 6 2 6 2 3 2 2 3" xfId="5975"/>
    <cellStyle name="표준 6 2 6 2 3 2 2 4" xfId="9846"/>
    <cellStyle name="표준 6 2 6 2 3 2 2 5" xfId="13717"/>
    <cellStyle name="표준 6 2 6 2 3 2 2 6" xfId="17588"/>
    <cellStyle name="표준 6 2 6 2 3 2 2 7" xfId="21459"/>
    <cellStyle name="표준 6 2 6 2 3 2 2 8" xfId="25330"/>
    <cellStyle name="표준 6 2 6 2 3 2 2 9" xfId="29201"/>
    <cellStyle name="표준 6 2 6 2 3 2 3" xfId="2784"/>
    <cellStyle name="표준 6 2 6 2 3 2 3 10" xfId="37911"/>
    <cellStyle name="표준 6 2 6 2 3 2 3 11" xfId="42023"/>
    <cellStyle name="표준 6 2 6 2 3 2 3 12" xfId="45894"/>
    <cellStyle name="표준 6 2 6 2 3 2 3 13" xfId="49765"/>
    <cellStyle name="표준 6 2 6 2 3 2 3 14" xfId="53636"/>
    <cellStyle name="표준 6 2 6 2 3 2 3 2" xfId="6943"/>
    <cellStyle name="표준 6 2 6 2 3 2 3 3" xfId="10814"/>
    <cellStyle name="표준 6 2 6 2 3 2 3 4" xfId="14685"/>
    <cellStyle name="표준 6 2 6 2 3 2 3 5" xfId="18556"/>
    <cellStyle name="표준 6 2 6 2 3 2 3 6" xfId="22427"/>
    <cellStyle name="표준 6 2 6 2 3 2 3 7" xfId="26298"/>
    <cellStyle name="표준 6 2 6 2 3 2 3 8" xfId="30169"/>
    <cellStyle name="표준 6 2 6 2 3 2 3 9" xfId="34040"/>
    <cellStyle name="표준 6 2 6 2 3 2 4" xfId="5007"/>
    <cellStyle name="표준 6 2 6 2 3 2 5" xfId="8878"/>
    <cellStyle name="표준 6 2 6 2 3 2 6" xfId="12749"/>
    <cellStyle name="표준 6 2 6 2 3 2 7" xfId="16620"/>
    <cellStyle name="표준 6 2 6 2 3 2 8" xfId="20491"/>
    <cellStyle name="표준 6 2 6 2 3 2 9" xfId="24362"/>
    <cellStyle name="표준 6 2 6 2 3 3" xfId="1329"/>
    <cellStyle name="표준 6 2 6 2 3 3 10" xfId="32588"/>
    <cellStyle name="표준 6 2 6 2 3 3 11" xfId="36459"/>
    <cellStyle name="표준 6 2 6 2 3 3 12" xfId="40571"/>
    <cellStyle name="표준 6 2 6 2 3 3 13" xfId="44442"/>
    <cellStyle name="표준 6 2 6 2 3 3 14" xfId="48313"/>
    <cellStyle name="표준 6 2 6 2 3 3 15" xfId="52184"/>
    <cellStyle name="표준 6 2 6 2 3 3 2" xfId="3268"/>
    <cellStyle name="표준 6 2 6 2 3 3 2 10" xfId="38395"/>
    <cellStyle name="표준 6 2 6 2 3 3 2 11" xfId="42507"/>
    <cellStyle name="표준 6 2 6 2 3 3 2 12" xfId="46378"/>
    <cellStyle name="표준 6 2 6 2 3 3 2 13" xfId="50249"/>
    <cellStyle name="표준 6 2 6 2 3 3 2 14" xfId="54120"/>
    <cellStyle name="표준 6 2 6 2 3 3 2 2" xfId="7427"/>
    <cellStyle name="표준 6 2 6 2 3 3 2 3" xfId="11298"/>
    <cellStyle name="표준 6 2 6 2 3 3 2 4" xfId="15169"/>
    <cellStyle name="표준 6 2 6 2 3 3 2 5" xfId="19040"/>
    <cellStyle name="표준 6 2 6 2 3 3 2 6" xfId="22911"/>
    <cellStyle name="표준 6 2 6 2 3 3 2 7" xfId="26782"/>
    <cellStyle name="표준 6 2 6 2 3 3 2 8" xfId="30653"/>
    <cellStyle name="표준 6 2 6 2 3 3 2 9" xfId="34524"/>
    <cellStyle name="표준 6 2 6 2 3 3 3" xfId="5491"/>
    <cellStyle name="표준 6 2 6 2 3 3 4" xfId="9362"/>
    <cellStyle name="표준 6 2 6 2 3 3 5" xfId="13233"/>
    <cellStyle name="표준 6 2 6 2 3 3 6" xfId="17104"/>
    <cellStyle name="표준 6 2 6 2 3 3 7" xfId="20975"/>
    <cellStyle name="표준 6 2 6 2 3 3 8" xfId="24846"/>
    <cellStyle name="표준 6 2 6 2 3 3 9" xfId="28717"/>
    <cellStyle name="표준 6 2 6 2 3 4" xfId="2300"/>
    <cellStyle name="표준 6 2 6 2 3 4 10" xfId="37427"/>
    <cellStyle name="표준 6 2 6 2 3 4 11" xfId="41539"/>
    <cellStyle name="표준 6 2 6 2 3 4 12" xfId="45410"/>
    <cellStyle name="표준 6 2 6 2 3 4 13" xfId="49281"/>
    <cellStyle name="표준 6 2 6 2 3 4 14" xfId="53152"/>
    <cellStyle name="표준 6 2 6 2 3 4 2" xfId="6459"/>
    <cellStyle name="표준 6 2 6 2 3 4 3" xfId="10330"/>
    <cellStyle name="표준 6 2 6 2 3 4 4" xfId="14201"/>
    <cellStyle name="표준 6 2 6 2 3 4 5" xfId="18072"/>
    <cellStyle name="표준 6 2 6 2 3 4 6" xfId="21943"/>
    <cellStyle name="표준 6 2 6 2 3 4 7" xfId="25814"/>
    <cellStyle name="표준 6 2 6 2 3 4 8" xfId="29685"/>
    <cellStyle name="표준 6 2 6 2 3 4 9" xfId="33556"/>
    <cellStyle name="표준 6 2 6 2 3 5" xfId="4523"/>
    <cellStyle name="표준 6 2 6 2 3 6" xfId="8394"/>
    <cellStyle name="표준 6 2 6 2 3 7" xfId="12265"/>
    <cellStyle name="표준 6 2 6 2 3 8" xfId="16136"/>
    <cellStyle name="표준 6 2 6 2 3 9" xfId="20007"/>
    <cellStyle name="표준 6 2 6 2 4" xfId="597"/>
    <cellStyle name="표준 6 2 6 2 4 10" xfId="27991"/>
    <cellStyle name="표준 6 2 6 2 4 11" xfId="31862"/>
    <cellStyle name="표준 6 2 6 2 4 12" xfId="35733"/>
    <cellStyle name="표준 6 2 6 2 4 13" xfId="39845"/>
    <cellStyle name="표준 6 2 6 2 4 14" xfId="43716"/>
    <cellStyle name="표준 6 2 6 2 4 15" xfId="47587"/>
    <cellStyle name="표준 6 2 6 2 4 16" xfId="51458"/>
    <cellStyle name="표준 6 2 6 2 4 2" xfId="1571"/>
    <cellStyle name="표준 6 2 6 2 4 2 10" xfId="32830"/>
    <cellStyle name="표준 6 2 6 2 4 2 11" xfId="36701"/>
    <cellStyle name="표준 6 2 6 2 4 2 12" xfId="40813"/>
    <cellStyle name="표준 6 2 6 2 4 2 13" xfId="44684"/>
    <cellStyle name="표준 6 2 6 2 4 2 14" xfId="48555"/>
    <cellStyle name="표준 6 2 6 2 4 2 15" xfId="52426"/>
    <cellStyle name="표준 6 2 6 2 4 2 2" xfId="3510"/>
    <cellStyle name="표준 6 2 6 2 4 2 2 10" xfId="38637"/>
    <cellStyle name="표준 6 2 6 2 4 2 2 11" xfId="42749"/>
    <cellStyle name="표준 6 2 6 2 4 2 2 12" xfId="46620"/>
    <cellStyle name="표준 6 2 6 2 4 2 2 13" xfId="50491"/>
    <cellStyle name="표준 6 2 6 2 4 2 2 14" xfId="54362"/>
    <cellStyle name="표준 6 2 6 2 4 2 2 2" xfId="7669"/>
    <cellStyle name="표준 6 2 6 2 4 2 2 3" xfId="11540"/>
    <cellStyle name="표준 6 2 6 2 4 2 2 4" xfId="15411"/>
    <cellStyle name="표준 6 2 6 2 4 2 2 5" xfId="19282"/>
    <cellStyle name="표준 6 2 6 2 4 2 2 6" xfId="23153"/>
    <cellStyle name="표준 6 2 6 2 4 2 2 7" xfId="27024"/>
    <cellStyle name="표준 6 2 6 2 4 2 2 8" xfId="30895"/>
    <cellStyle name="표준 6 2 6 2 4 2 2 9" xfId="34766"/>
    <cellStyle name="표준 6 2 6 2 4 2 3" xfId="5733"/>
    <cellStyle name="표준 6 2 6 2 4 2 4" xfId="9604"/>
    <cellStyle name="표준 6 2 6 2 4 2 5" xfId="13475"/>
    <cellStyle name="표준 6 2 6 2 4 2 6" xfId="17346"/>
    <cellStyle name="표준 6 2 6 2 4 2 7" xfId="21217"/>
    <cellStyle name="표준 6 2 6 2 4 2 8" xfId="25088"/>
    <cellStyle name="표준 6 2 6 2 4 2 9" xfId="28959"/>
    <cellStyle name="표준 6 2 6 2 4 3" xfId="2542"/>
    <cellStyle name="표준 6 2 6 2 4 3 10" xfId="37669"/>
    <cellStyle name="표준 6 2 6 2 4 3 11" xfId="41781"/>
    <cellStyle name="표준 6 2 6 2 4 3 12" xfId="45652"/>
    <cellStyle name="표준 6 2 6 2 4 3 13" xfId="49523"/>
    <cellStyle name="표준 6 2 6 2 4 3 14" xfId="53394"/>
    <cellStyle name="표준 6 2 6 2 4 3 2" xfId="6701"/>
    <cellStyle name="표준 6 2 6 2 4 3 3" xfId="10572"/>
    <cellStyle name="표준 6 2 6 2 4 3 4" xfId="14443"/>
    <cellStyle name="표준 6 2 6 2 4 3 5" xfId="18314"/>
    <cellStyle name="표준 6 2 6 2 4 3 6" xfId="22185"/>
    <cellStyle name="표준 6 2 6 2 4 3 7" xfId="26056"/>
    <cellStyle name="표준 6 2 6 2 4 3 8" xfId="29927"/>
    <cellStyle name="표준 6 2 6 2 4 3 9" xfId="33798"/>
    <cellStyle name="표준 6 2 6 2 4 4" xfId="4765"/>
    <cellStyle name="표준 6 2 6 2 4 5" xfId="8636"/>
    <cellStyle name="표준 6 2 6 2 4 6" xfId="12507"/>
    <cellStyle name="표준 6 2 6 2 4 7" xfId="16378"/>
    <cellStyle name="표준 6 2 6 2 4 8" xfId="20249"/>
    <cellStyle name="표준 6 2 6 2 4 9" xfId="24120"/>
    <cellStyle name="표준 6 2 6 2 5" xfId="1087"/>
    <cellStyle name="표준 6 2 6 2 5 10" xfId="32346"/>
    <cellStyle name="표준 6 2 6 2 5 11" xfId="36217"/>
    <cellStyle name="표준 6 2 6 2 5 12" xfId="40329"/>
    <cellStyle name="표준 6 2 6 2 5 13" xfId="44200"/>
    <cellStyle name="표준 6 2 6 2 5 14" xfId="48071"/>
    <cellStyle name="표준 6 2 6 2 5 15" xfId="51942"/>
    <cellStyle name="표준 6 2 6 2 5 2" xfId="3026"/>
    <cellStyle name="표준 6 2 6 2 5 2 10" xfId="38153"/>
    <cellStyle name="표준 6 2 6 2 5 2 11" xfId="42265"/>
    <cellStyle name="표준 6 2 6 2 5 2 12" xfId="46136"/>
    <cellStyle name="표준 6 2 6 2 5 2 13" xfId="50007"/>
    <cellStyle name="표준 6 2 6 2 5 2 14" xfId="53878"/>
    <cellStyle name="표준 6 2 6 2 5 2 2" xfId="7185"/>
    <cellStyle name="표준 6 2 6 2 5 2 3" xfId="11056"/>
    <cellStyle name="표준 6 2 6 2 5 2 4" xfId="14927"/>
    <cellStyle name="표준 6 2 6 2 5 2 5" xfId="18798"/>
    <cellStyle name="표준 6 2 6 2 5 2 6" xfId="22669"/>
    <cellStyle name="표준 6 2 6 2 5 2 7" xfId="26540"/>
    <cellStyle name="표준 6 2 6 2 5 2 8" xfId="30411"/>
    <cellStyle name="표준 6 2 6 2 5 2 9" xfId="34282"/>
    <cellStyle name="표준 6 2 6 2 5 3" xfId="5249"/>
    <cellStyle name="표준 6 2 6 2 5 4" xfId="9120"/>
    <cellStyle name="표준 6 2 6 2 5 5" xfId="12991"/>
    <cellStyle name="표준 6 2 6 2 5 6" xfId="16862"/>
    <cellStyle name="표준 6 2 6 2 5 7" xfId="20733"/>
    <cellStyle name="표준 6 2 6 2 5 8" xfId="24604"/>
    <cellStyle name="표준 6 2 6 2 5 9" xfId="28475"/>
    <cellStyle name="표준 6 2 6 2 6" xfId="2058"/>
    <cellStyle name="표준 6 2 6 2 6 10" xfId="37185"/>
    <cellStyle name="표준 6 2 6 2 6 11" xfId="41297"/>
    <cellStyle name="표준 6 2 6 2 6 12" xfId="45168"/>
    <cellStyle name="표준 6 2 6 2 6 13" xfId="49039"/>
    <cellStyle name="표준 6 2 6 2 6 14" xfId="52910"/>
    <cellStyle name="표준 6 2 6 2 6 2" xfId="6217"/>
    <cellStyle name="표준 6 2 6 2 6 3" xfId="10088"/>
    <cellStyle name="표준 6 2 6 2 6 4" xfId="13959"/>
    <cellStyle name="표준 6 2 6 2 6 5" xfId="17830"/>
    <cellStyle name="표준 6 2 6 2 6 6" xfId="21701"/>
    <cellStyle name="표준 6 2 6 2 6 7" xfId="25572"/>
    <cellStyle name="표준 6 2 6 2 6 8" xfId="29443"/>
    <cellStyle name="표준 6 2 6 2 6 9" xfId="33314"/>
    <cellStyle name="표준 6 2 6 2 7" xfId="4281"/>
    <cellStyle name="표준 6 2 6 2 8" xfId="8152"/>
    <cellStyle name="표준 6 2 6 2 9" xfId="12023"/>
    <cellStyle name="표준 6 2 6 20" xfId="43185"/>
    <cellStyle name="표준 6 2 6 21" xfId="47056"/>
    <cellStyle name="표준 6 2 6 22" xfId="50927"/>
    <cellStyle name="표준 6 2 6 3" xfId="157"/>
    <cellStyle name="표준 6 2 6 3 10" xfId="19815"/>
    <cellStyle name="표준 6 2 6 3 11" xfId="23686"/>
    <cellStyle name="표준 6 2 6 3 12" xfId="27557"/>
    <cellStyle name="표준 6 2 6 3 13" xfId="31428"/>
    <cellStyle name="표준 6 2 6 3 14" xfId="35299"/>
    <cellStyle name="표준 6 2 6 3 15" xfId="39170"/>
    <cellStyle name="표준 6 2 6 3 16" xfId="39411"/>
    <cellStyle name="표준 6 2 6 3 17" xfId="43282"/>
    <cellStyle name="표준 6 2 6 3 18" xfId="47153"/>
    <cellStyle name="표준 6 2 6 3 19" xfId="51024"/>
    <cellStyle name="표준 6 2 6 3 2" xfId="402"/>
    <cellStyle name="표준 6 2 6 3 2 10" xfId="23928"/>
    <cellStyle name="표준 6 2 6 3 2 11" xfId="27799"/>
    <cellStyle name="표준 6 2 6 3 2 12" xfId="31670"/>
    <cellStyle name="표준 6 2 6 3 2 13" xfId="35541"/>
    <cellStyle name="표준 6 2 6 3 2 14" xfId="39653"/>
    <cellStyle name="표준 6 2 6 3 2 15" xfId="43524"/>
    <cellStyle name="표준 6 2 6 3 2 16" xfId="47395"/>
    <cellStyle name="표준 6 2 6 3 2 17" xfId="51266"/>
    <cellStyle name="표준 6 2 6 3 2 2" xfId="889"/>
    <cellStyle name="표준 6 2 6 3 2 2 10" xfId="28283"/>
    <cellStyle name="표준 6 2 6 3 2 2 11" xfId="32154"/>
    <cellStyle name="표준 6 2 6 3 2 2 12" xfId="36025"/>
    <cellStyle name="표준 6 2 6 3 2 2 13" xfId="40137"/>
    <cellStyle name="표준 6 2 6 3 2 2 14" xfId="44008"/>
    <cellStyle name="표준 6 2 6 3 2 2 15" xfId="47879"/>
    <cellStyle name="표준 6 2 6 3 2 2 16" xfId="51750"/>
    <cellStyle name="표준 6 2 6 3 2 2 2" xfId="1863"/>
    <cellStyle name="표준 6 2 6 3 2 2 2 10" xfId="33122"/>
    <cellStyle name="표준 6 2 6 3 2 2 2 11" xfId="36993"/>
    <cellStyle name="표준 6 2 6 3 2 2 2 12" xfId="41105"/>
    <cellStyle name="표준 6 2 6 3 2 2 2 13" xfId="44976"/>
    <cellStyle name="표준 6 2 6 3 2 2 2 14" xfId="48847"/>
    <cellStyle name="표준 6 2 6 3 2 2 2 15" xfId="52718"/>
    <cellStyle name="표준 6 2 6 3 2 2 2 2" xfId="3802"/>
    <cellStyle name="표준 6 2 6 3 2 2 2 2 10" xfId="38929"/>
    <cellStyle name="표준 6 2 6 3 2 2 2 2 11" xfId="43041"/>
    <cellStyle name="표준 6 2 6 3 2 2 2 2 12" xfId="46912"/>
    <cellStyle name="표준 6 2 6 3 2 2 2 2 13" xfId="50783"/>
    <cellStyle name="표준 6 2 6 3 2 2 2 2 14" xfId="54654"/>
    <cellStyle name="표준 6 2 6 3 2 2 2 2 2" xfId="7961"/>
    <cellStyle name="표준 6 2 6 3 2 2 2 2 3" xfId="11832"/>
    <cellStyle name="표준 6 2 6 3 2 2 2 2 4" xfId="15703"/>
    <cellStyle name="표준 6 2 6 3 2 2 2 2 5" xfId="19574"/>
    <cellStyle name="표준 6 2 6 3 2 2 2 2 6" xfId="23445"/>
    <cellStyle name="표준 6 2 6 3 2 2 2 2 7" xfId="27316"/>
    <cellStyle name="표준 6 2 6 3 2 2 2 2 8" xfId="31187"/>
    <cellStyle name="표준 6 2 6 3 2 2 2 2 9" xfId="35058"/>
    <cellStyle name="표준 6 2 6 3 2 2 2 3" xfId="6025"/>
    <cellStyle name="표준 6 2 6 3 2 2 2 4" xfId="9896"/>
    <cellStyle name="표준 6 2 6 3 2 2 2 5" xfId="13767"/>
    <cellStyle name="표준 6 2 6 3 2 2 2 6" xfId="17638"/>
    <cellStyle name="표준 6 2 6 3 2 2 2 7" xfId="21509"/>
    <cellStyle name="표준 6 2 6 3 2 2 2 8" xfId="25380"/>
    <cellStyle name="표준 6 2 6 3 2 2 2 9" xfId="29251"/>
    <cellStyle name="표준 6 2 6 3 2 2 3" xfId="2834"/>
    <cellStyle name="표준 6 2 6 3 2 2 3 10" xfId="37961"/>
    <cellStyle name="표준 6 2 6 3 2 2 3 11" xfId="42073"/>
    <cellStyle name="표준 6 2 6 3 2 2 3 12" xfId="45944"/>
    <cellStyle name="표준 6 2 6 3 2 2 3 13" xfId="49815"/>
    <cellStyle name="표준 6 2 6 3 2 2 3 14" xfId="53686"/>
    <cellStyle name="표준 6 2 6 3 2 2 3 2" xfId="6993"/>
    <cellStyle name="표준 6 2 6 3 2 2 3 3" xfId="10864"/>
    <cellStyle name="표준 6 2 6 3 2 2 3 4" xfId="14735"/>
    <cellStyle name="표준 6 2 6 3 2 2 3 5" xfId="18606"/>
    <cellStyle name="표준 6 2 6 3 2 2 3 6" xfId="22477"/>
    <cellStyle name="표준 6 2 6 3 2 2 3 7" xfId="26348"/>
    <cellStyle name="표준 6 2 6 3 2 2 3 8" xfId="30219"/>
    <cellStyle name="표준 6 2 6 3 2 2 3 9" xfId="34090"/>
    <cellStyle name="표준 6 2 6 3 2 2 4" xfId="5057"/>
    <cellStyle name="표준 6 2 6 3 2 2 5" xfId="8928"/>
    <cellStyle name="표준 6 2 6 3 2 2 6" xfId="12799"/>
    <cellStyle name="표준 6 2 6 3 2 2 7" xfId="16670"/>
    <cellStyle name="표준 6 2 6 3 2 2 8" xfId="20541"/>
    <cellStyle name="표준 6 2 6 3 2 2 9" xfId="24412"/>
    <cellStyle name="표준 6 2 6 3 2 3" xfId="1379"/>
    <cellStyle name="표준 6 2 6 3 2 3 10" xfId="32638"/>
    <cellStyle name="표준 6 2 6 3 2 3 11" xfId="36509"/>
    <cellStyle name="표준 6 2 6 3 2 3 12" xfId="40621"/>
    <cellStyle name="표준 6 2 6 3 2 3 13" xfId="44492"/>
    <cellStyle name="표준 6 2 6 3 2 3 14" xfId="48363"/>
    <cellStyle name="표준 6 2 6 3 2 3 15" xfId="52234"/>
    <cellStyle name="표준 6 2 6 3 2 3 2" xfId="3318"/>
    <cellStyle name="표준 6 2 6 3 2 3 2 10" xfId="38445"/>
    <cellStyle name="표준 6 2 6 3 2 3 2 11" xfId="42557"/>
    <cellStyle name="표준 6 2 6 3 2 3 2 12" xfId="46428"/>
    <cellStyle name="표준 6 2 6 3 2 3 2 13" xfId="50299"/>
    <cellStyle name="표준 6 2 6 3 2 3 2 14" xfId="54170"/>
    <cellStyle name="표준 6 2 6 3 2 3 2 2" xfId="7477"/>
    <cellStyle name="표준 6 2 6 3 2 3 2 3" xfId="11348"/>
    <cellStyle name="표준 6 2 6 3 2 3 2 4" xfId="15219"/>
    <cellStyle name="표준 6 2 6 3 2 3 2 5" xfId="19090"/>
    <cellStyle name="표준 6 2 6 3 2 3 2 6" xfId="22961"/>
    <cellStyle name="표준 6 2 6 3 2 3 2 7" xfId="26832"/>
    <cellStyle name="표준 6 2 6 3 2 3 2 8" xfId="30703"/>
    <cellStyle name="표준 6 2 6 3 2 3 2 9" xfId="34574"/>
    <cellStyle name="표준 6 2 6 3 2 3 3" xfId="5541"/>
    <cellStyle name="표준 6 2 6 3 2 3 4" xfId="9412"/>
    <cellStyle name="표준 6 2 6 3 2 3 5" xfId="13283"/>
    <cellStyle name="표준 6 2 6 3 2 3 6" xfId="17154"/>
    <cellStyle name="표준 6 2 6 3 2 3 7" xfId="21025"/>
    <cellStyle name="표준 6 2 6 3 2 3 8" xfId="24896"/>
    <cellStyle name="표준 6 2 6 3 2 3 9" xfId="28767"/>
    <cellStyle name="표준 6 2 6 3 2 4" xfId="2350"/>
    <cellStyle name="표준 6 2 6 3 2 4 10" xfId="37477"/>
    <cellStyle name="표준 6 2 6 3 2 4 11" xfId="41589"/>
    <cellStyle name="표준 6 2 6 3 2 4 12" xfId="45460"/>
    <cellStyle name="표준 6 2 6 3 2 4 13" xfId="49331"/>
    <cellStyle name="표준 6 2 6 3 2 4 14" xfId="53202"/>
    <cellStyle name="표준 6 2 6 3 2 4 2" xfId="6509"/>
    <cellStyle name="표준 6 2 6 3 2 4 3" xfId="10380"/>
    <cellStyle name="표준 6 2 6 3 2 4 4" xfId="14251"/>
    <cellStyle name="표준 6 2 6 3 2 4 5" xfId="18122"/>
    <cellStyle name="표준 6 2 6 3 2 4 6" xfId="21993"/>
    <cellStyle name="표준 6 2 6 3 2 4 7" xfId="25864"/>
    <cellStyle name="표준 6 2 6 3 2 4 8" xfId="29735"/>
    <cellStyle name="표준 6 2 6 3 2 4 9" xfId="33606"/>
    <cellStyle name="표준 6 2 6 3 2 5" xfId="4573"/>
    <cellStyle name="표준 6 2 6 3 2 6" xfId="8444"/>
    <cellStyle name="표준 6 2 6 3 2 7" xfId="12315"/>
    <cellStyle name="표준 6 2 6 3 2 8" xfId="16186"/>
    <cellStyle name="표준 6 2 6 3 2 9" xfId="20057"/>
    <cellStyle name="표준 6 2 6 3 3" xfId="647"/>
    <cellStyle name="표준 6 2 6 3 3 10" xfId="28041"/>
    <cellStyle name="표준 6 2 6 3 3 11" xfId="31912"/>
    <cellStyle name="표준 6 2 6 3 3 12" xfId="35783"/>
    <cellStyle name="표준 6 2 6 3 3 13" xfId="39895"/>
    <cellStyle name="표준 6 2 6 3 3 14" xfId="43766"/>
    <cellStyle name="표준 6 2 6 3 3 15" xfId="47637"/>
    <cellStyle name="표준 6 2 6 3 3 16" xfId="51508"/>
    <cellStyle name="표준 6 2 6 3 3 2" xfId="1621"/>
    <cellStyle name="표준 6 2 6 3 3 2 10" xfId="32880"/>
    <cellStyle name="표준 6 2 6 3 3 2 11" xfId="36751"/>
    <cellStyle name="표준 6 2 6 3 3 2 12" xfId="40863"/>
    <cellStyle name="표준 6 2 6 3 3 2 13" xfId="44734"/>
    <cellStyle name="표준 6 2 6 3 3 2 14" xfId="48605"/>
    <cellStyle name="표준 6 2 6 3 3 2 15" xfId="52476"/>
    <cellStyle name="표준 6 2 6 3 3 2 2" xfId="3560"/>
    <cellStyle name="표준 6 2 6 3 3 2 2 10" xfId="38687"/>
    <cellStyle name="표준 6 2 6 3 3 2 2 11" xfId="42799"/>
    <cellStyle name="표준 6 2 6 3 3 2 2 12" xfId="46670"/>
    <cellStyle name="표준 6 2 6 3 3 2 2 13" xfId="50541"/>
    <cellStyle name="표준 6 2 6 3 3 2 2 14" xfId="54412"/>
    <cellStyle name="표준 6 2 6 3 3 2 2 2" xfId="7719"/>
    <cellStyle name="표준 6 2 6 3 3 2 2 3" xfId="11590"/>
    <cellStyle name="표준 6 2 6 3 3 2 2 4" xfId="15461"/>
    <cellStyle name="표준 6 2 6 3 3 2 2 5" xfId="19332"/>
    <cellStyle name="표준 6 2 6 3 3 2 2 6" xfId="23203"/>
    <cellStyle name="표준 6 2 6 3 3 2 2 7" xfId="27074"/>
    <cellStyle name="표준 6 2 6 3 3 2 2 8" xfId="30945"/>
    <cellStyle name="표준 6 2 6 3 3 2 2 9" xfId="34816"/>
    <cellStyle name="표준 6 2 6 3 3 2 3" xfId="5783"/>
    <cellStyle name="표준 6 2 6 3 3 2 4" xfId="9654"/>
    <cellStyle name="표준 6 2 6 3 3 2 5" xfId="13525"/>
    <cellStyle name="표준 6 2 6 3 3 2 6" xfId="17396"/>
    <cellStyle name="표준 6 2 6 3 3 2 7" xfId="21267"/>
    <cellStyle name="표준 6 2 6 3 3 2 8" xfId="25138"/>
    <cellStyle name="표준 6 2 6 3 3 2 9" xfId="29009"/>
    <cellStyle name="표준 6 2 6 3 3 3" xfId="2592"/>
    <cellStyle name="표준 6 2 6 3 3 3 10" xfId="37719"/>
    <cellStyle name="표준 6 2 6 3 3 3 11" xfId="41831"/>
    <cellStyle name="표준 6 2 6 3 3 3 12" xfId="45702"/>
    <cellStyle name="표준 6 2 6 3 3 3 13" xfId="49573"/>
    <cellStyle name="표준 6 2 6 3 3 3 14" xfId="53444"/>
    <cellStyle name="표준 6 2 6 3 3 3 2" xfId="6751"/>
    <cellStyle name="표준 6 2 6 3 3 3 3" xfId="10622"/>
    <cellStyle name="표준 6 2 6 3 3 3 4" xfId="14493"/>
    <cellStyle name="표준 6 2 6 3 3 3 5" xfId="18364"/>
    <cellStyle name="표준 6 2 6 3 3 3 6" xfId="22235"/>
    <cellStyle name="표준 6 2 6 3 3 3 7" xfId="26106"/>
    <cellStyle name="표준 6 2 6 3 3 3 8" xfId="29977"/>
    <cellStyle name="표준 6 2 6 3 3 3 9" xfId="33848"/>
    <cellStyle name="표준 6 2 6 3 3 4" xfId="4815"/>
    <cellStyle name="표준 6 2 6 3 3 5" xfId="8686"/>
    <cellStyle name="표준 6 2 6 3 3 6" xfId="12557"/>
    <cellStyle name="표준 6 2 6 3 3 7" xfId="16428"/>
    <cellStyle name="표준 6 2 6 3 3 8" xfId="20299"/>
    <cellStyle name="표준 6 2 6 3 3 9" xfId="24170"/>
    <cellStyle name="표준 6 2 6 3 4" xfId="1137"/>
    <cellStyle name="표준 6 2 6 3 4 10" xfId="32396"/>
    <cellStyle name="표준 6 2 6 3 4 11" xfId="36267"/>
    <cellStyle name="표준 6 2 6 3 4 12" xfId="40379"/>
    <cellStyle name="표준 6 2 6 3 4 13" xfId="44250"/>
    <cellStyle name="표준 6 2 6 3 4 14" xfId="48121"/>
    <cellStyle name="표준 6 2 6 3 4 15" xfId="51992"/>
    <cellStyle name="표준 6 2 6 3 4 2" xfId="3076"/>
    <cellStyle name="표준 6 2 6 3 4 2 10" xfId="38203"/>
    <cellStyle name="표준 6 2 6 3 4 2 11" xfId="42315"/>
    <cellStyle name="표준 6 2 6 3 4 2 12" xfId="46186"/>
    <cellStyle name="표준 6 2 6 3 4 2 13" xfId="50057"/>
    <cellStyle name="표준 6 2 6 3 4 2 14" xfId="53928"/>
    <cellStyle name="표준 6 2 6 3 4 2 2" xfId="7235"/>
    <cellStyle name="표준 6 2 6 3 4 2 3" xfId="11106"/>
    <cellStyle name="표준 6 2 6 3 4 2 4" xfId="14977"/>
    <cellStyle name="표준 6 2 6 3 4 2 5" xfId="18848"/>
    <cellStyle name="표준 6 2 6 3 4 2 6" xfId="22719"/>
    <cellStyle name="표준 6 2 6 3 4 2 7" xfId="26590"/>
    <cellStyle name="표준 6 2 6 3 4 2 8" xfId="30461"/>
    <cellStyle name="표준 6 2 6 3 4 2 9" xfId="34332"/>
    <cellStyle name="표준 6 2 6 3 4 3" xfId="5299"/>
    <cellStyle name="표준 6 2 6 3 4 4" xfId="9170"/>
    <cellStyle name="표준 6 2 6 3 4 5" xfId="13041"/>
    <cellStyle name="표준 6 2 6 3 4 6" xfId="16912"/>
    <cellStyle name="표준 6 2 6 3 4 7" xfId="20783"/>
    <cellStyle name="표준 6 2 6 3 4 8" xfId="24654"/>
    <cellStyle name="표준 6 2 6 3 4 9" xfId="28525"/>
    <cellStyle name="표준 6 2 6 3 5" xfId="2108"/>
    <cellStyle name="표준 6 2 6 3 5 10" xfId="37235"/>
    <cellStyle name="표준 6 2 6 3 5 11" xfId="41347"/>
    <cellStyle name="표준 6 2 6 3 5 12" xfId="45218"/>
    <cellStyle name="표준 6 2 6 3 5 13" xfId="49089"/>
    <cellStyle name="표준 6 2 6 3 5 14" xfId="52960"/>
    <cellStyle name="표준 6 2 6 3 5 2" xfId="6267"/>
    <cellStyle name="표준 6 2 6 3 5 3" xfId="10138"/>
    <cellStyle name="표준 6 2 6 3 5 4" xfId="14009"/>
    <cellStyle name="표준 6 2 6 3 5 5" xfId="17880"/>
    <cellStyle name="표준 6 2 6 3 5 6" xfId="21751"/>
    <cellStyle name="표준 6 2 6 3 5 7" xfId="25622"/>
    <cellStyle name="표준 6 2 6 3 5 8" xfId="29493"/>
    <cellStyle name="표준 6 2 6 3 5 9" xfId="33364"/>
    <cellStyle name="표준 6 2 6 3 6" xfId="4331"/>
    <cellStyle name="표준 6 2 6 3 7" xfId="8202"/>
    <cellStyle name="표준 6 2 6 3 8" xfId="12073"/>
    <cellStyle name="표준 6 2 6 3 9" xfId="15944"/>
    <cellStyle name="표준 6 2 6 4" xfId="255"/>
    <cellStyle name="표준 6 2 6 4 10" xfId="19913"/>
    <cellStyle name="표준 6 2 6 4 11" xfId="23784"/>
    <cellStyle name="표준 6 2 6 4 12" xfId="27655"/>
    <cellStyle name="표준 6 2 6 4 13" xfId="31526"/>
    <cellStyle name="표준 6 2 6 4 14" xfId="35397"/>
    <cellStyle name="표준 6 2 6 4 15" xfId="39268"/>
    <cellStyle name="표준 6 2 6 4 16" xfId="39509"/>
    <cellStyle name="표준 6 2 6 4 17" xfId="43380"/>
    <cellStyle name="표준 6 2 6 4 18" xfId="47251"/>
    <cellStyle name="표준 6 2 6 4 19" xfId="51122"/>
    <cellStyle name="표준 6 2 6 4 2" xfId="500"/>
    <cellStyle name="표준 6 2 6 4 2 10" xfId="24026"/>
    <cellStyle name="표준 6 2 6 4 2 11" xfId="27897"/>
    <cellStyle name="표준 6 2 6 4 2 12" xfId="31768"/>
    <cellStyle name="표준 6 2 6 4 2 13" xfId="35639"/>
    <cellStyle name="표준 6 2 6 4 2 14" xfId="39751"/>
    <cellStyle name="표준 6 2 6 4 2 15" xfId="43622"/>
    <cellStyle name="표준 6 2 6 4 2 16" xfId="47493"/>
    <cellStyle name="표준 6 2 6 4 2 17" xfId="51364"/>
    <cellStyle name="표준 6 2 6 4 2 2" xfId="987"/>
    <cellStyle name="표준 6 2 6 4 2 2 10" xfId="28381"/>
    <cellStyle name="표준 6 2 6 4 2 2 11" xfId="32252"/>
    <cellStyle name="표준 6 2 6 4 2 2 12" xfId="36123"/>
    <cellStyle name="표준 6 2 6 4 2 2 13" xfId="40235"/>
    <cellStyle name="표준 6 2 6 4 2 2 14" xfId="44106"/>
    <cellStyle name="표준 6 2 6 4 2 2 15" xfId="47977"/>
    <cellStyle name="표준 6 2 6 4 2 2 16" xfId="51848"/>
    <cellStyle name="표준 6 2 6 4 2 2 2" xfId="1961"/>
    <cellStyle name="표준 6 2 6 4 2 2 2 10" xfId="33220"/>
    <cellStyle name="표준 6 2 6 4 2 2 2 11" xfId="37091"/>
    <cellStyle name="표준 6 2 6 4 2 2 2 12" xfId="41203"/>
    <cellStyle name="표준 6 2 6 4 2 2 2 13" xfId="45074"/>
    <cellStyle name="표준 6 2 6 4 2 2 2 14" xfId="48945"/>
    <cellStyle name="표준 6 2 6 4 2 2 2 15" xfId="52816"/>
    <cellStyle name="표준 6 2 6 4 2 2 2 2" xfId="3900"/>
    <cellStyle name="표준 6 2 6 4 2 2 2 2 10" xfId="39027"/>
    <cellStyle name="표준 6 2 6 4 2 2 2 2 11" xfId="43139"/>
    <cellStyle name="표준 6 2 6 4 2 2 2 2 12" xfId="47010"/>
    <cellStyle name="표준 6 2 6 4 2 2 2 2 13" xfId="50881"/>
    <cellStyle name="표준 6 2 6 4 2 2 2 2 14" xfId="54752"/>
    <cellStyle name="표준 6 2 6 4 2 2 2 2 2" xfId="8059"/>
    <cellStyle name="표준 6 2 6 4 2 2 2 2 3" xfId="11930"/>
    <cellStyle name="표준 6 2 6 4 2 2 2 2 4" xfId="15801"/>
    <cellStyle name="표준 6 2 6 4 2 2 2 2 5" xfId="19672"/>
    <cellStyle name="표준 6 2 6 4 2 2 2 2 6" xfId="23543"/>
    <cellStyle name="표준 6 2 6 4 2 2 2 2 7" xfId="27414"/>
    <cellStyle name="표준 6 2 6 4 2 2 2 2 8" xfId="31285"/>
    <cellStyle name="표준 6 2 6 4 2 2 2 2 9" xfId="35156"/>
    <cellStyle name="표준 6 2 6 4 2 2 2 3" xfId="6123"/>
    <cellStyle name="표준 6 2 6 4 2 2 2 4" xfId="9994"/>
    <cellStyle name="표준 6 2 6 4 2 2 2 5" xfId="13865"/>
    <cellStyle name="표준 6 2 6 4 2 2 2 6" xfId="17736"/>
    <cellStyle name="표준 6 2 6 4 2 2 2 7" xfId="21607"/>
    <cellStyle name="표준 6 2 6 4 2 2 2 8" xfId="25478"/>
    <cellStyle name="표준 6 2 6 4 2 2 2 9" xfId="29349"/>
    <cellStyle name="표준 6 2 6 4 2 2 3" xfId="2932"/>
    <cellStyle name="표준 6 2 6 4 2 2 3 10" xfId="38059"/>
    <cellStyle name="표준 6 2 6 4 2 2 3 11" xfId="42171"/>
    <cellStyle name="표준 6 2 6 4 2 2 3 12" xfId="46042"/>
    <cellStyle name="표준 6 2 6 4 2 2 3 13" xfId="49913"/>
    <cellStyle name="표준 6 2 6 4 2 2 3 14" xfId="53784"/>
    <cellStyle name="표준 6 2 6 4 2 2 3 2" xfId="7091"/>
    <cellStyle name="표준 6 2 6 4 2 2 3 3" xfId="10962"/>
    <cellStyle name="표준 6 2 6 4 2 2 3 4" xfId="14833"/>
    <cellStyle name="표준 6 2 6 4 2 2 3 5" xfId="18704"/>
    <cellStyle name="표준 6 2 6 4 2 2 3 6" xfId="22575"/>
    <cellStyle name="표준 6 2 6 4 2 2 3 7" xfId="26446"/>
    <cellStyle name="표준 6 2 6 4 2 2 3 8" xfId="30317"/>
    <cellStyle name="표준 6 2 6 4 2 2 3 9" xfId="34188"/>
    <cellStyle name="표준 6 2 6 4 2 2 4" xfId="5155"/>
    <cellStyle name="표준 6 2 6 4 2 2 5" xfId="9026"/>
    <cellStyle name="표준 6 2 6 4 2 2 6" xfId="12897"/>
    <cellStyle name="표준 6 2 6 4 2 2 7" xfId="16768"/>
    <cellStyle name="표준 6 2 6 4 2 2 8" xfId="20639"/>
    <cellStyle name="표준 6 2 6 4 2 2 9" xfId="24510"/>
    <cellStyle name="표준 6 2 6 4 2 3" xfId="1477"/>
    <cellStyle name="표준 6 2 6 4 2 3 10" xfId="32736"/>
    <cellStyle name="표준 6 2 6 4 2 3 11" xfId="36607"/>
    <cellStyle name="표준 6 2 6 4 2 3 12" xfId="40719"/>
    <cellStyle name="표준 6 2 6 4 2 3 13" xfId="44590"/>
    <cellStyle name="표준 6 2 6 4 2 3 14" xfId="48461"/>
    <cellStyle name="표준 6 2 6 4 2 3 15" xfId="52332"/>
    <cellStyle name="표준 6 2 6 4 2 3 2" xfId="3416"/>
    <cellStyle name="표준 6 2 6 4 2 3 2 10" xfId="38543"/>
    <cellStyle name="표준 6 2 6 4 2 3 2 11" xfId="42655"/>
    <cellStyle name="표준 6 2 6 4 2 3 2 12" xfId="46526"/>
    <cellStyle name="표준 6 2 6 4 2 3 2 13" xfId="50397"/>
    <cellStyle name="표준 6 2 6 4 2 3 2 14" xfId="54268"/>
    <cellStyle name="표준 6 2 6 4 2 3 2 2" xfId="7575"/>
    <cellStyle name="표준 6 2 6 4 2 3 2 3" xfId="11446"/>
    <cellStyle name="표준 6 2 6 4 2 3 2 4" xfId="15317"/>
    <cellStyle name="표준 6 2 6 4 2 3 2 5" xfId="19188"/>
    <cellStyle name="표준 6 2 6 4 2 3 2 6" xfId="23059"/>
    <cellStyle name="표준 6 2 6 4 2 3 2 7" xfId="26930"/>
    <cellStyle name="표준 6 2 6 4 2 3 2 8" xfId="30801"/>
    <cellStyle name="표준 6 2 6 4 2 3 2 9" xfId="34672"/>
    <cellStyle name="표준 6 2 6 4 2 3 3" xfId="5639"/>
    <cellStyle name="표준 6 2 6 4 2 3 4" xfId="9510"/>
    <cellStyle name="표준 6 2 6 4 2 3 5" xfId="13381"/>
    <cellStyle name="표준 6 2 6 4 2 3 6" xfId="17252"/>
    <cellStyle name="표준 6 2 6 4 2 3 7" xfId="21123"/>
    <cellStyle name="표준 6 2 6 4 2 3 8" xfId="24994"/>
    <cellStyle name="표준 6 2 6 4 2 3 9" xfId="28865"/>
    <cellStyle name="표준 6 2 6 4 2 4" xfId="2448"/>
    <cellStyle name="표준 6 2 6 4 2 4 10" xfId="37575"/>
    <cellStyle name="표준 6 2 6 4 2 4 11" xfId="41687"/>
    <cellStyle name="표준 6 2 6 4 2 4 12" xfId="45558"/>
    <cellStyle name="표준 6 2 6 4 2 4 13" xfId="49429"/>
    <cellStyle name="표준 6 2 6 4 2 4 14" xfId="53300"/>
    <cellStyle name="표준 6 2 6 4 2 4 2" xfId="6607"/>
    <cellStyle name="표준 6 2 6 4 2 4 3" xfId="10478"/>
    <cellStyle name="표준 6 2 6 4 2 4 4" xfId="14349"/>
    <cellStyle name="표준 6 2 6 4 2 4 5" xfId="18220"/>
    <cellStyle name="표준 6 2 6 4 2 4 6" xfId="22091"/>
    <cellStyle name="표준 6 2 6 4 2 4 7" xfId="25962"/>
    <cellStyle name="표준 6 2 6 4 2 4 8" xfId="29833"/>
    <cellStyle name="표준 6 2 6 4 2 4 9" xfId="33704"/>
    <cellStyle name="표준 6 2 6 4 2 5" xfId="4671"/>
    <cellStyle name="표준 6 2 6 4 2 6" xfId="8542"/>
    <cellStyle name="표준 6 2 6 4 2 7" xfId="12413"/>
    <cellStyle name="표준 6 2 6 4 2 8" xfId="16284"/>
    <cellStyle name="표준 6 2 6 4 2 9" xfId="20155"/>
    <cellStyle name="표준 6 2 6 4 3" xfId="745"/>
    <cellStyle name="표준 6 2 6 4 3 10" xfId="28139"/>
    <cellStyle name="표준 6 2 6 4 3 11" xfId="32010"/>
    <cellStyle name="표준 6 2 6 4 3 12" xfId="35881"/>
    <cellStyle name="표준 6 2 6 4 3 13" xfId="39993"/>
    <cellStyle name="표준 6 2 6 4 3 14" xfId="43864"/>
    <cellStyle name="표준 6 2 6 4 3 15" xfId="47735"/>
    <cellStyle name="표준 6 2 6 4 3 16" xfId="51606"/>
    <cellStyle name="표준 6 2 6 4 3 2" xfId="1719"/>
    <cellStyle name="표준 6 2 6 4 3 2 10" xfId="32978"/>
    <cellStyle name="표준 6 2 6 4 3 2 11" xfId="36849"/>
    <cellStyle name="표준 6 2 6 4 3 2 12" xfId="40961"/>
    <cellStyle name="표준 6 2 6 4 3 2 13" xfId="44832"/>
    <cellStyle name="표준 6 2 6 4 3 2 14" xfId="48703"/>
    <cellStyle name="표준 6 2 6 4 3 2 15" xfId="52574"/>
    <cellStyle name="표준 6 2 6 4 3 2 2" xfId="3658"/>
    <cellStyle name="표준 6 2 6 4 3 2 2 10" xfId="38785"/>
    <cellStyle name="표준 6 2 6 4 3 2 2 11" xfId="42897"/>
    <cellStyle name="표준 6 2 6 4 3 2 2 12" xfId="46768"/>
    <cellStyle name="표준 6 2 6 4 3 2 2 13" xfId="50639"/>
    <cellStyle name="표준 6 2 6 4 3 2 2 14" xfId="54510"/>
    <cellStyle name="표준 6 2 6 4 3 2 2 2" xfId="7817"/>
    <cellStyle name="표준 6 2 6 4 3 2 2 3" xfId="11688"/>
    <cellStyle name="표준 6 2 6 4 3 2 2 4" xfId="15559"/>
    <cellStyle name="표준 6 2 6 4 3 2 2 5" xfId="19430"/>
    <cellStyle name="표준 6 2 6 4 3 2 2 6" xfId="23301"/>
    <cellStyle name="표준 6 2 6 4 3 2 2 7" xfId="27172"/>
    <cellStyle name="표준 6 2 6 4 3 2 2 8" xfId="31043"/>
    <cellStyle name="표준 6 2 6 4 3 2 2 9" xfId="34914"/>
    <cellStyle name="표준 6 2 6 4 3 2 3" xfId="5881"/>
    <cellStyle name="표준 6 2 6 4 3 2 4" xfId="9752"/>
    <cellStyle name="표준 6 2 6 4 3 2 5" xfId="13623"/>
    <cellStyle name="표준 6 2 6 4 3 2 6" xfId="17494"/>
    <cellStyle name="표준 6 2 6 4 3 2 7" xfId="21365"/>
    <cellStyle name="표준 6 2 6 4 3 2 8" xfId="25236"/>
    <cellStyle name="표준 6 2 6 4 3 2 9" xfId="29107"/>
    <cellStyle name="표준 6 2 6 4 3 3" xfId="2690"/>
    <cellStyle name="표준 6 2 6 4 3 3 10" xfId="37817"/>
    <cellStyle name="표준 6 2 6 4 3 3 11" xfId="41929"/>
    <cellStyle name="표준 6 2 6 4 3 3 12" xfId="45800"/>
    <cellStyle name="표준 6 2 6 4 3 3 13" xfId="49671"/>
    <cellStyle name="표준 6 2 6 4 3 3 14" xfId="53542"/>
    <cellStyle name="표준 6 2 6 4 3 3 2" xfId="6849"/>
    <cellStyle name="표준 6 2 6 4 3 3 3" xfId="10720"/>
    <cellStyle name="표준 6 2 6 4 3 3 4" xfId="14591"/>
    <cellStyle name="표준 6 2 6 4 3 3 5" xfId="18462"/>
    <cellStyle name="표준 6 2 6 4 3 3 6" xfId="22333"/>
    <cellStyle name="표준 6 2 6 4 3 3 7" xfId="26204"/>
    <cellStyle name="표준 6 2 6 4 3 3 8" xfId="30075"/>
    <cellStyle name="표준 6 2 6 4 3 3 9" xfId="33946"/>
    <cellStyle name="표준 6 2 6 4 3 4" xfId="4913"/>
    <cellStyle name="표준 6 2 6 4 3 5" xfId="8784"/>
    <cellStyle name="표준 6 2 6 4 3 6" xfId="12655"/>
    <cellStyle name="표준 6 2 6 4 3 7" xfId="16526"/>
    <cellStyle name="표준 6 2 6 4 3 8" xfId="20397"/>
    <cellStyle name="표준 6 2 6 4 3 9" xfId="24268"/>
    <cellStyle name="표준 6 2 6 4 4" xfId="1235"/>
    <cellStyle name="표준 6 2 6 4 4 10" xfId="32494"/>
    <cellStyle name="표준 6 2 6 4 4 11" xfId="36365"/>
    <cellStyle name="표준 6 2 6 4 4 12" xfId="40477"/>
    <cellStyle name="표준 6 2 6 4 4 13" xfId="44348"/>
    <cellStyle name="표준 6 2 6 4 4 14" xfId="48219"/>
    <cellStyle name="표준 6 2 6 4 4 15" xfId="52090"/>
    <cellStyle name="표준 6 2 6 4 4 2" xfId="3174"/>
    <cellStyle name="표준 6 2 6 4 4 2 10" xfId="38301"/>
    <cellStyle name="표준 6 2 6 4 4 2 11" xfId="42413"/>
    <cellStyle name="표준 6 2 6 4 4 2 12" xfId="46284"/>
    <cellStyle name="표준 6 2 6 4 4 2 13" xfId="50155"/>
    <cellStyle name="표준 6 2 6 4 4 2 14" xfId="54026"/>
    <cellStyle name="표준 6 2 6 4 4 2 2" xfId="7333"/>
    <cellStyle name="표준 6 2 6 4 4 2 3" xfId="11204"/>
    <cellStyle name="표준 6 2 6 4 4 2 4" xfId="15075"/>
    <cellStyle name="표준 6 2 6 4 4 2 5" xfId="18946"/>
    <cellStyle name="표준 6 2 6 4 4 2 6" xfId="22817"/>
    <cellStyle name="표준 6 2 6 4 4 2 7" xfId="26688"/>
    <cellStyle name="표준 6 2 6 4 4 2 8" xfId="30559"/>
    <cellStyle name="표준 6 2 6 4 4 2 9" xfId="34430"/>
    <cellStyle name="표준 6 2 6 4 4 3" xfId="5397"/>
    <cellStyle name="표준 6 2 6 4 4 4" xfId="9268"/>
    <cellStyle name="표준 6 2 6 4 4 5" xfId="13139"/>
    <cellStyle name="표준 6 2 6 4 4 6" xfId="17010"/>
    <cellStyle name="표준 6 2 6 4 4 7" xfId="20881"/>
    <cellStyle name="표준 6 2 6 4 4 8" xfId="24752"/>
    <cellStyle name="표준 6 2 6 4 4 9" xfId="28623"/>
    <cellStyle name="표준 6 2 6 4 5" xfId="2206"/>
    <cellStyle name="표준 6 2 6 4 5 10" xfId="37333"/>
    <cellStyle name="표준 6 2 6 4 5 11" xfId="41445"/>
    <cellStyle name="표준 6 2 6 4 5 12" xfId="45316"/>
    <cellStyle name="표준 6 2 6 4 5 13" xfId="49187"/>
    <cellStyle name="표준 6 2 6 4 5 14" xfId="53058"/>
    <cellStyle name="표준 6 2 6 4 5 2" xfId="6365"/>
    <cellStyle name="표준 6 2 6 4 5 3" xfId="10236"/>
    <cellStyle name="표준 6 2 6 4 5 4" xfId="14107"/>
    <cellStyle name="표준 6 2 6 4 5 5" xfId="17978"/>
    <cellStyle name="표준 6 2 6 4 5 6" xfId="21849"/>
    <cellStyle name="표준 6 2 6 4 5 7" xfId="25720"/>
    <cellStyle name="표준 6 2 6 4 5 8" xfId="29591"/>
    <cellStyle name="표준 6 2 6 4 5 9" xfId="33462"/>
    <cellStyle name="표준 6 2 6 4 6" xfId="4429"/>
    <cellStyle name="표준 6 2 6 4 7" xfId="8300"/>
    <cellStyle name="표준 6 2 6 4 8" xfId="12171"/>
    <cellStyle name="표준 6 2 6 4 9" xfId="16042"/>
    <cellStyle name="표준 6 2 6 5" xfId="305"/>
    <cellStyle name="표준 6 2 6 5 10" xfId="23831"/>
    <cellStyle name="표준 6 2 6 5 11" xfId="27702"/>
    <cellStyle name="표준 6 2 6 5 12" xfId="31573"/>
    <cellStyle name="표준 6 2 6 5 13" xfId="35444"/>
    <cellStyle name="표준 6 2 6 5 14" xfId="39556"/>
    <cellStyle name="표준 6 2 6 5 15" xfId="43427"/>
    <cellStyle name="표준 6 2 6 5 16" xfId="47298"/>
    <cellStyle name="표준 6 2 6 5 17" xfId="51169"/>
    <cellStyle name="표준 6 2 6 5 2" xfId="792"/>
    <cellStyle name="표준 6 2 6 5 2 10" xfId="28186"/>
    <cellStyle name="표준 6 2 6 5 2 11" xfId="32057"/>
    <cellStyle name="표준 6 2 6 5 2 12" xfId="35928"/>
    <cellStyle name="표준 6 2 6 5 2 13" xfId="40040"/>
    <cellStyle name="표준 6 2 6 5 2 14" xfId="43911"/>
    <cellStyle name="표준 6 2 6 5 2 15" xfId="47782"/>
    <cellStyle name="표준 6 2 6 5 2 16" xfId="51653"/>
    <cellStyle name="표준 6 2 6 5 2 2" xfId="1766"/>
    <cellStyle name="표준 6 2 6 5 2 2 10" xfId="33025"/>
    <cellStyle name="표준 6 2 6 5 2 2 11" xfId="36896"/>
    <cellStyle name="표준 6 2 6 5 2 2 12" xfId="41008"/>
    <cellStyle name="표준 6 2 6 5 2 2 13" xfId="44879"/>
    <cellStyle name="표준 6 2 6 5 2 2 14" xfId="48750"/>
    <cellStyle name="표준 6 2 6 5 2 2 15" xfId="52621"/>
    <cellStyle name="표준 6 2 6 5 2 2 2" xfId="3705"/>
    <cellStyle name="표준 6 2 6 5 2 2 2 10" xfId="38832"/>
    <cellStyle name="표준 6 2 6 5 2 2 2 11" xfId="42944"/>
    <cellStyle name="표준 6 2 6 5 2 2 2 12" xfId="46815"/>
    <cellStyle name="표준 6 2 6 5 2 2 2 13" xfId="50686"/>
    <cellStyle name="표준 6 2 6 5 2 2 2 14" xfId="54557"/>
    <cellStyle name="표준 6 2 6 5 2 2 2 2" xfId="7864"/>
    <cellStyle name="표준 6 2 6 5 2 2 2 3" xfId="11735"/>
    <cellStyle name="표준 6 2 6 5 2 2 2 4" xfId="15606"/>
    <cellStyle name="표준 6 2 6 5 2 2 2 5" xfId="19477"/>
    <cellStyle name="표준 6 2 6 5 2 2 2 6" xfId="23348"/>
    <cellStyle name="표준 6 2 6 5 2 2 2 7" xfId="27219"/>
    <cellStyle name="표준 6 2 6 5 2 2 2 8" xfId="31090"/>
    <cellStyle name="표준 6 2 6 5 2 2 2 9" xfId="34961"/>
    <cellStyle name="표준 6 2 6 5 2 2 3" xfId="5928"/>
    <cellStyle name="표준 6 2 6 5 2 2 4" xfId="9799"/>
    <cellStyle name="표준 6 2 6 5 2 2 5" xfId="13670"/>
    <cellStyle name="표준 6 2 6 5 2 2 6" xfId="17541"/>
    <cellStyle name="표준 6 2 6 5 2 2 7" xfId="21412"/>
    <cellStyle name="표준 6 2 6 5 2 2 8" xfId="25283"/>
    <cellStyle name="표준 6 2 6 5 2 2 9" xfId="29154"/>
    <cellStyle name="표준 6 2 6 5 2 3" xfId="2737"/>
    <cellStyle name="표준 6 2 6 5 2 3 10" xfId="37864"/>
    <cellStyle name="표준 6 2 6 5 2 3 11" xfId="41976"/>
    <cellStyle name="표준 6 2 6 5 2 3 12" xfId="45847"/>
    <cellStyle name="표준 6 2 6 5 2 3 13" xfId="49718"/>
    <cellStyle name="표준 6 2 6 5 2 3 14" xfId="53589"/>
    <cellStyle name="표준 6 2 6 5 2 3 2" xfId="6896"/>
    <cellStyle name="표준 6 2 6 5 2 3 3" xfId="10767"/>
    <cellStyle name="표준 6 2 6 5 2 3 4" xfId="14638"/>
    <cellStyle name="표준 6 2 6 5 2 3 5" xfId="18509"/>
    <cellStyle name="표준 6 2 6 5 2 3 6" xfId="22380"/>
    <cellStyle name="표준 6 2 6 5 2 3 7" xfId="26251"/>
    <cellStyle name="표준 6 2 6 5 2 3 8" xfId="30122"/>
    <cellStyle name="표준 6 2 6 5 2 3 9" xfId="33993"/>
    <cellStyle name="표준 6 2 6 5 2 4" xfId="4960"/>
    <cellStyle name="표준 6 2 6 5 2 5" xfId="8831"/>
    <cellStyle name="표준 6 2 6 5 2 6" xfId="12702"/>
    <cellStyle name="표준 6 2 6 5 2 7" xfId="16573"/>
    <cellStyle name="표준 6 2 6 5 2 8" xfId="20444"/>
    <cellStyle name="표준 6 2 6 5 2 9" xfId="24315"/>
    <cellStyle name="표준 6 2 6 5 3" xfId="1282"/>
    <cellStyle name="표준 6 2 6 5 3 10" xfId="32541"/>
    <cellStyle name="표준 6 2 6 5 3 11" xfId="36412"/>
    <cellStyle name="표준 6 2 6 5 3 12" xfId="40524"/>
    <cellStyle name="표준 6 2 6 5 3 13" xfId="44395"/>
    <cellStyle name="표준 6 2 6 5 3 14" xfId="48266"/>
    <cellStyle name="표준 6 2 6 5 3 15" xfId="52137"/>
    <cellStyle name="표준 6 2 6 5 3 2" xfId="3221"/>
    <cellStyle name="표준 6 2 6 5 3 2 10" xfId="38348"/>
    <cellStyle name="표준 6 2 6 5 3 2 11" xfId="42460"/>
    <cellStyle name="표준 6 2 6 5 3 2 12" xfId="46331"/>
    <cellStyle name="표준 6 2 6 5 3 2 13" xfId="50202"/>
    <cellStyle name="표준 6 2 6 5 3 2 14" xfId="54073"/>
    <cellStyle name="표준 6 2 6 5 3 2 2" xfId="7380"/>
    <cellStyle name="표준 6 2 6 5 3 2 3" xfId="11251"/>
    <cellStyle name="표준 6 2 6 5 3 2 4" xfId="15122"/>
    <cellStyle name="표준 6 2 6 5 3 2 5" xfId="18993"/>
    <cellStyle name="표준 6 2 6 5 3 2 6" xfId="22864"/>
    <cellStyle name="표준 6 2 6 5 3 2 7" xfId="26735"/>
    <cellStyle name="표준 6 2 6 5 3 2 8" xfId="30606"/>
    <cellStyle name="표준 6 2 6 5 3 2 9" xfId="34477"/>
    <cellStyle name="표준 6 2 6 5 3 3" xfId="5444"/>
    <cellStyle name="표준 6 2 6 5 3 4" xfId="9315"/>
    <cellStyle name="표준 6 2 6 5 3 5" xfId="13186"/>
    <cellStyle name="표준 6 2 6 5 3 6" xfId="17057"/>
    <cellStyle name="표준 6 2 6 5 3 7" xfId="20928"/>
    <cellStyle name="표준 6 2 6 5 3 8" xfId="24799"/>
    <cellStyle name="표준 6 2 6 5 3 9" xfId="28670"/>
    <cellStyle name="표준 6 2 6 5 4" xfId="2253"/>
    <cellStyle name="표준 6 2 6 5 4 10" xfId="37380"/>
    <cellStyle name="표준 6 2 6 5 4 11" xfId="41492"/>
    <cellStyle name="표준 6 2 6 5 4 12" xfId="45363"/>
    <cellStyle name="표준 6 2 6 5 4 13" xfId="49234"/>
    <cellStyle name="표준 6 2 6 5 4 14" xfId="53105"/>
    <cellStyle name="표준 6 2 6 5 4 2" xfId="6412"/>
    <cellStyle name="표준 6 2 6 5 4 3" xfId="10283"/>
    <cellStyle name="표준 6 2 6 5 4 4" xfId="14154"/>
    <cellStyle name="표준 6 2 6 5 4 5" xfId="18025"/>
    <cellStyle name="표준 6 2 6 5 4 6" xfId="21896"/>
    <cellStyle name="표준 6 2 6 5 4 7" xfId="25767"/>
    <cellStyle name="표준 6 2 6 5 4 8" xfId="29638"/>
    <cellStyle name="표준 6 2 6 5 4 9" xfId="33509"/>
    <cellStyle name="표준 6 2 6 5 5" xfId="4476"/>
    <cellStyle name="표준 6 2 6 5 6" xfId="8347"/>
    <cellStyle name="표준 6 2 6 5 7" xfId="12218"/>
    <cellStyle name="표준 6 2 6 5 8" xfId="16089"/>
    <cellStyle name="표준 6 2 6 5 9" xfId="19960"/>
    <cellStyle name="표준 6 2 6 6" xfId="550"/>
    <cellStyle name="표준 6 2 6 6 10" xfId="27944"/>
    <cellStyle name="표준 6 2 6 6 11" xfId="31815"/>
    <cellStyle name="표준 6 2 6 6 12" xfId="35686"/>
    <cellStyle name="표준 6 2 6 6 13" xfId="39798"/>
    <cellStyle name="표준 6 2 6 6 14" xfId="43669"/>
    <cellStyle name="표준 6 2 6 6 15" xfId="47540"/>
    <cellStyle name="표준 6 2 6 6 16" xfId="51411"/>
    <cellStyle name="표준 6 2 6 6 2" xfId="1524"/>
    <cellStyle name="표준 6 2 6 6 2 10" xfId="32783"/>
    <cellStyle name="표준 6 2 6 6 2 11" xfId="36654"/>
    <cellStyle name="표준 6 2 6 6 2 12" xfId="40766"/>
    <cellStyle name="표준 6 2 6 6 2 13" xfId="44637"/>
    <cellStyle name="표준 6 2 6 6 2 14" xfId="48508"/>
    <cellStyle name="표준 6 2 6 6 2 15" xfId="52379"/>
    <cellStyle name="표준 6 2 6 6 2 2" xfId="3463"/>
    <cellStyle name="표준 6 2 6 6 2 2 10" xfId="38590"/>
    <cellStyle name="표준 6 2 6 6 2 2 11" xfId="42702"/>
    <cellStyle name="표준 6 2 6 6 2 2 12" xfId="46573"/>
    <cellStyle name="표준 6 2 6 6 2 2 13" xfId="50444"/>
    <cellStyle name="표준 6 2 6 6 2 2 14" xfId="54315"/>
    <cellStyle name="표준 6 2 6 6 2 2 2" xfId="7622"/>
    <cellStyle name="표준 6 2 6 6 2 2 3" xfId="11493"/>
    <cellStyle name="표준 6 2 6 6 2 2 4" xfId="15364"/>
    <cellStyle name="표준 6 2 6 6 2 2 5" xfId="19235"/>
    <cellStyle name="표준 6 2 6 6 2 2 6" xfId="23106"/>
    <cellStyle name="표준 6 2 6 6 2 2 7" xfId="26977"/>
    <cellStyle name="표준 6 2 6 6 2 2 8" xfId="30848"/>
    <cellStyle name="표준 6 2 6 6 2 2 9" xfId="34719"/>
    <cellStyle name="표준 6 2 6 6 2 3" xfId="5686"/>
    <cellStyle name="표준 6 2 6 6 2 4" xfId="9557"/>
    <cellStyle name="표준 6 2 6 6 2 5" xfId="13428"/>
    <cellStyle name="표준 6 2 6 6 2 6" xfId="17299"/>
    <cellStyle name="표준 6 2 6 6 2 7" xfId="21170"/>
    <cellStyle name="표준 6 2 6 6 2 8" xfId="25041"/>
    <cellStyle name="표준 6 2 6 6 2 9" xfId="28912"/>
    <cellStyle name="표준 6 2 6 6 3" xfId="2495"/>
    <cellStyle name="표준 6 2 6 6 3 10" xfId="37622"/>
    <cellStyle name="표준 6 2 6 6 3 11" xfId="41734"/>
    <cellStyle name="표준 6 2 6 6 3 12" xfId="45605"/>
    <cellStyle name="표준 6 2 6 6 3 13" xfId="49476"/>
    <cellStyle name="표준 6 2 6 6 3 14" xfId="53347"/>
    <cellStyle name="표준 6 2 6 6 3 2" xfId="6654"/>
    <cellStyle name="표준 6 2 6 6 3 3" xfId="10525"/>
    <cellStyle name="표준 6 2 6 6 3 4" xfId="14396"/>
    <cellStyle name="표준 6 2 6 6 3 5" xfId="18267"/>
    <cellStyle name="표준 6 2 6 6 3 6" xfId="22138"/>
    <cellStyle name="표준 6 2 6 6 3 7" xfId="26009"/>
    <cellStyle name="표준 6 2 6 6 3 8" xfId="29880"/>
    <cellStyle name="표준 6 2 6 6 3 9" xfId="33751"/>
    <cellStyle name="표준 6 2 6 6 4" xfId="4718"/>
    <cellStyle name="표준 6 2 6 6 5" xfId="8589"/>
    <cellStyle name="표준 6 2 6 6 6" xfId="12460"/>
    <cellStyle name="표준 6 2 6 6 7" xfId="16331"/>
    <cellStyle name="표준 6 2 6 6 8" xfId="20202"/>
    <cellStyle name="표준 6 2 6 6 9" xfId="24073"/>
    <cellStyle name="표준 6 2 6 7" xfId="1040"/>
    <cellStyle name="표준 6 2 6 7 10" xfId="32299"/>
    <cellStyle name="표준 6 2 6 7 11" xfId="36170"/>
    <cellStyle name="표준 6 2 6 7 12" xfId="40282"/>
    <cellStyle name="표준 6 2 6 7 13" xfId="44153"/>
    <cellStyle name="표준 6 2 6 7 14" xfId="48024"/>
    <cellStyle name="표준 6 2 6 7 15" xfId="51895"/>
    <cellStyle name="표준 6 2 6 7 2" xfId="2979"/>
    <cellStyle name="표준 6 2 6 7 2 10" xfId="38106"/>
    <cellStyle name="표준 6 2 6 7 2 11" xfId="42218"/>
    <cellStyle name="표준 6 2 6 7 2 12" xfId="46089"/>
    <cellStyle name="표준 6 2 6 7 2 13" xfId="49960"/>
    <cellStyle name="표준 6 2 6 7 2 14" xfId="53831"/>
    <cellStyle name="표준 6 2 6 7 2 2" xfId="7138"/>
    <cellStyle name="표준 6 2 6 7 2 3" xfId="11009"/>
    <cellStyle name="표준 6 2 6 7 2 4" xfId="14880"/>
    <cellStyle name="표준 6 2 6 7 2 5" xfId="18751"/>
    <cellStyle name="표준 6 2 6 7 2 6" xfId="22622"/>
    <cellStyle name="표준 6 2 6 7 2 7" xfId="26493"/>
    <cellStyle name="표준 6 2 6 7 2 8" xfId="30364"/>
    <cellStyle name="표준 6 2 6 7 2 9" xfId="34235"/>
    <cellStyle name="표준 6 2 6 7 3" xfId="5202"/>
    <cellStyle name="표준 6 2 6 7 4" xfId="9073"/>
    <cellStyle name="표준 6 2 6 7 5" xfId="12944"/>
    <cellStyle name="표준 6 2 6 7 6" xfId="16815"/>
    <cellStyle name="표준 6 2 6 7 7" xfId="20686"/>
    <cellStyle name="표준 6 2 6 7 8" xfId="24557"/>
    <cellStyle name="표준 6 2 6 7 9" xfId="28428"/>
    <cellStyle name="표준 6 2 6 8" xfId="2011"/>
    <cellStyle name="표준 6 2 6 8 10" xfId="37138"/>
    <cellStyle name="표준 6 2 6 8 11" xfId="41250"/>
    <cellStyle name="표준 6 2 6 8 12" xfId="45121"/>
    <cellStyle name="표준 6 2 6 8 13" xfId="48992"/>
    <cellStyle name="표준 6 2 6 8 14" xfId="52863"/>
    <cellStyle name="표준 6 2 6 8 2" xfId="6170"/>
    <cellStyle name="표준 6 2 6 8 3" xfId="10041"/>
    <cellStyle name="표준 6 2 6 8 4" xfId="13912"/>
    <cellStyle name="표준 6 2 6 8 5" xfId="17783"/>
    <cellStyle name="표준 6 2 6 8 6" xfId="21654"/>
    <cellStyle name="표준 6 2 6 8 7" xfId="25525"/>
    <cellStyle name="표준 6 2 6 8 8" xfId="29396"/>
    <cellStyle name="표준 6 2 6 8 9" xfId="33267"/>
    <cellStyle name="표준 6 2 6 9" xfId="4234"/>
    <cellStyle name="표준 6 2 7" xfId="55"/>
    <cellStyle name="표준 6 2 7 10" xfId="8109"/>
    <cellStyle name="표준 6 2 7 11" xfId="11980"/>
    <cellStyle name="표준 6 2 7 12" xfId="15851"/>
    <cellStyle name="표준 6 2 7 13" xfId="19722"/>
    <cellStyle name="표준 6 2 7 14" xfId="23593"/>
    <cellStyle name="표준 6 2 7 15" xfId="27464"/>
    <cellStyle name="표준 6 2 7 16" xfId="31335"/>
    <cellStyle name="표준 6 2 7 17" xfId="35206"/>
    <cellStyle name="표준 6 2 7 18" xfId="39077"/>
    <cellStyle name="표준 6 2 7 19" xfId="39318"/>
    <cellStyle name="표준 6 2 7 2" xfId="109"/>
    <cellStyle name="표준 6 2 7 2 10" xfId="15898"/>
    <cellStyle name="표준 6 2 7 2 11" xfId="19769"/>
    <cellStyle name="표준 6 2 7 2 12" xfId="23640"/>
    <cellStyle name="표준 6 2 7 2 13" xfId="27511"/>
    <cellStyle name="표준 6 2 7 2 14" xfId="31382"/>
    <cellStyle name="표준 6 2 7 2 15" xfId="35253"/>
    <cellStyle name="표준 6 2 7 2 16" xfId="39124"/>
    <cellStyle name="표준 6 2 7 2 17" xfId="39365"/>
    <cellStyle name="표준 6 2 7 2 18" xfId="43236"/>
    <cellStyle name="표준 6 2 7 2 19" xfId="47107"/>
    <cellStyle name="표준 6 2 7 2 2" xfId="208"/>
    <cellStyle name="표준 6 2 7 2 2 10" xfId="19866"/>
    <cellStyle name="표준 6 2 7 2 2 11" xfId="23737"/>
    <cellStyle name="표준 6 2 7 2 2 12" xfId="27608"/>
    <cellStyle name="표준 6 2 7 2 2 13" xfId="31479"/>
    <cellStyle name="표준 6 2 7 2 2 14" xfId="35350"/>
    <cellStyle name="표준 6 2 7 2 2 15" xfId="39221"/>
    <cellStyle name="표준 6 2 7 2 2 16" xfId="39462"/>
    <cellStyle name="표준 6 2 7 2 2 17" xfId="43333"/>
    <cellStyle name="표준 6 2 7 2 2 18" xfId="47204"/>
    <cellStyle name="표준 6 2 7 2 2 19" xfId="51075"/>
    <cellStyle name="표준 6 2 7 2 2 2" xfId="453"/>
    <cellStyle name="표준 6 2 7 2 2 2 10" xfId="23979"/>
    <cellStyle name="표준 6 2 7 2 2 2 11" xfId="27850"/>
    <cellStyle name="표준 6 2 7 2 2 2 12" xfId="31721"/>
    <cellStyle name="표준 6 2 7 2 2 2 13" xfId="35592"/>
    <cellStyle name="표준 6 2 7 2 2 2 14" xfId="39704"/>
    <cellStyle name="표준 6 2 7 2 2 2 15" xfId="43575"/>
    <cellStyle name="표준 6 2 7 2 2 2 16" xfId="47446"/>
    <cellStyle name="표준 6 2 7 2 2 2 17" xfId="51317"/>
    <cellStyle name="표준 6 2 7 2 2 2 2" xfId="940"/>
    <cellStyle name="표준 6 2 7 2 2 2 2 10" xfId="28334"/>
    <cellStyle name="표준 6 2 7 2 2 2 2 11" xfId="32205"/>
    <cellStyle name="표준 6 2 7 2 2 2 2 12" xfId="36076"/>
    <cellStyle name="표준 6 2 7 2 2 2 2 13" xfId="40188"/>
    <cellStyle name="표준 6 2 7 2 2 2 2 14" xfId="44059"/>
    <cellStyle name="표준 6 2 7 2 2 2 2 15" xfId="47930"/>
    <cellStyle name="표준 6 2 7 2 2 2 2 16" xfId="51801"/>
    <cellStyle name="표준 6 2 7 2 2 2 2 2" xfId="1914"/>
    <cellStyle name="표준 6 2 7 2 2 2 2 2 10" xfId="33173"/>
    <cellStyle name="표준 6 2 7 2 2 2 2 2 11" xfId="37044"/>
    <cellStyle name="표준 6 2 7 2 2 2 2 2 12" xfId="41156"/>
    <cellStyle name="표준 6 2 7 2 2 2 2 2 13" xfId="45027"/>
    <cellStyle name="표준 6 2 7 2 2 2 2 2 14" xfId="48898"/>
    <cellStyle name="표준 6 2 7 2 2 2 2 2 15" xfId="52769"/>
    <cellStyle name="표준 6 2 7 2 2 2 2 2 2" xfId="3853"/>
    <cellStyle name="표준 6 2 7 2 2 2 2 2 2 10" xfId="38980"/>
    <cellStyle name="표준 6 2 7 2 2 2 2 2 2 11" xfId="43092"/>
    <cellStyle name="표준 6 2 7 2 2 2 2 2 2 12" xfId="46963"/>
    <cellStyle name="표준 6 2 7 2 2 2 2 2 2 13" xfId="50834"/>
    <cellStyle name="표준 6 2 7 2 2 2 2 2 2 14" xfId="54705"/>
    <cellStyle name="표준 6 2 7 2 2 2 2 2 2 2" xfId="8012"/>
    <cellStyle name="표준 6 2 7 2 2 2 2 2 2 3" xfId="11883"/>
    <cellStyle name="표준 6 2 7 2 2 2 2 2 2 4" xfId="15754"/>
    <cellStyle name="표준 6 2 7 2 2 2 2 2 2 5" xfId="19625"/>
    <cellStyle name="표준 6 2 7 2 2 2 2 2 2 6" xfId="23496"/>
    <cellStyle name="표준 6 2 7 2 2 2 2 2 2 7" xfId="27367"/>
    <cellStyle name="표준 6 2 7 2 2 2 2 2 2 8" xfId="31238"/>
    <cellStyle name="표준 6 2 7 2 2 2 2 2 2 9" xfId="35109"/>
    <cellStyle name="표준 6 2 7 2 2 2 2 2 3" xfId="6076"/>
    <cellStyle name="표준 6 2 7 2 2 2 2 2 4" xfId="9947"/>
    <cellStyle name="표준 6 2 7 2 2 2 2 2 5" xfId="13818"/>
    <cellStyle name="표준 6 2 7 2 2 2 2 2 6" xfId="17689"/>
    <cellStyle name="표준 6 2 7 2 2 2 2 2 7" xfId="21560"/>
    <cellStyle name="표준 6 2 7 2 2 2 2 2 8" xfId="25431"/>
    <cellStyle name="표준 6 2 7 2 2 2 2 2 9" xfId="29302"/>
    <cellStyle name="표준 6 2 7 2 2 2 2 3" xfId="2885"/>
    <cellStyle name="표준 6 2 7 2 2 2 2 3 10" xfId="38012"/>
    <cellStyle name="표준 6 2 7 2 2 2 2 3 11" xfId="42124"/>
    <cellStyle name="표준 6 2 7 2 2 2 2 3 12" xfId="45995"/>
    <cellStyle name="표준 6 2 7 2 2 2 2 3 13" xfId="49866"/>
    <cellStyle name="표준 6 2 7 2 2 2 2 3 14" xfId="53737"/>
    <cellStyle name="표준 6 2 7 2 2 2 2 3 2" xfId="7044"/>
    <cellStyle name="표준 6 2 7 2 2 2 2 3 3" xfId="10915"/>
    <cellStyle name="표준 6 2 7 2 2 2 2 3 4" xfId="14786"/>
    <cellStyle name="표준 6 2 7 2 2 2 2 3 5" xfId="18657"/>
    <cellStyle name="표준 6 2 7 2 2 2 2 3 6" xfId="22528"/>
    <cellStyle name="표준 6 2 7 2 2 2 2 3 7" xfId="26399"/>
    <cellStyle name="표준 6 2 7 2 2 2 2 3 8" xfId="30270"/>
    <cellStyle name="표준 6 2 7 2 2 2 2 3 9" xfId="34141"/>
    <cellStyle name="표준 6 2 7 2 2 2 2 4" xfId="5108"/>
    <cellStyle name="표준 6 2 7 2 2 2 2 5" xfId="8979"/>
    <cellStyle name="표준 6 2 7 2 2 2 2 6" xfId="12850"/>
    <cellStyle name="표준 6 2 7 2 2 2 2 7" xfId="16721"/>
    <cellStyle name="표준 6 2 7 2 2 2 2 8" xfId="20592"/>
    <cellStyle name="표준 6 2 7 2 2 2 2 9" xfId="24463"/>
    <cellStyle name="표준 6 2 7 2 2 2 3" xfId="1430"/>
    <cellStyle name="표준 6 2 7 2 2 2 3 10" xfId="32689"/>
    <cellStyle name="표준 6 2 7 2 2 2 3 11" xfId="36560"/>
    <cellStyle name="표준 6 2 7 2 2 2 3 12" xfId="40672"/>
    <cellStyle name="표준 6 2 7 2 2 2 3 13" xfId="44543"/>
    <cellStyle name="표준 6 2 7 2 2 2 3 14" xfId="48414"/>
    <cellStyle name="표준 6 2 7 2 2 2 3 15" xfId="52285"/>
    <cellStyle name="표준 6 2 7 2 2 2 3 2" xfId="3369"/>
    <cellStyle name="표준 6 2 7 2 2 2 3 2 10" xfId="38496"/>
    <cellStyle name="표준 6 2 7 2 2 2 3 2 11" xfId="42608"/>
    <cellStyle name="표준 6 2 7 2 2 2 3 2 12" xfId="46479"/>
    <cellStyle name="표준 6 2 7 2 2 2 3 2 13" xfId="50350"/>
    <cellStyle name="표준 6 2 7 2 2 2 3 2 14" xfId="54221"/>
    <cellStyle name="표준 6 2 7 2 2 2 3 2 2" xfId="7528"/>
    <cellStyle name="표준 6 2 7 2 2 2 3 2 3" xfId="11399"/>
    <cellStyle name="표준 6 2 7 2 2 2 3 2 4" xfId="15270"/>
    <cellStyle name="표준 6 2 7 2 2 2 3 2 5" xfId="19141"/>
    <cellStyle name="표준 6 2 7 2 2 2 3 2 6" xfId="23012"/>
    <cellStyle name="표준 6 2 7 2 2 2 3 2 7" xfId="26883"/>
    <cellStyle name="표준 6 2 7 2 2 2 3 2 8" xfId="30754"/>
    <cellStyle name="표준 6 2 7 2 2 2 3 2 9" xfId="34625"/>
    <cellStyle name="표준 6 2 7 2 2 2 3 3" xfId="5592"/>
    <cellStyle name="표준 6 2 7 2 2 2 3 4" xfId="9463"/>
    <cellStyle name="표준 6 2 7 2 2 2 3 5" xfId="13334"/>
    <cellStyle name="표준 6 2 7 2 2 2 3 6" xfId="17205"/>
    <cellStyle name="표준 6 2 7 2 2 2 3 7" xfId="21076"/>
    <cellStyle name="표준 6 2 7 2 2 2 3 8" xfId="24947"/>
    <cellStyle name="표준 6 2 7 2 2 2 3 9" xfId="28818"/>
    <cellStyle name="표준 6 2 7 2 2 2 4" xfId="2401"/>
    <cellStyle name="표준 6 2 7 2 2 2 4 10" xfId="37528"/>
    <cellStyle name="표준 6 2 7 2 2 2 4 11" xfId="41640"/>
    <cellStyle name="표준 6 2 7 2 2 2 4 12" xfId="45511"/>
    <cellStyle name="표준 6 2 7 2 2 2 4 13" xfId="49382"/>
    <cellStyle name="표준 6 2 7 2 2 2 4 14" xfId="53253"/>
    <cellStyle name="표준 6 2 7 2 2 2 4 2" xfId="6560"/>
    <cellStyle name="표준 6 2 7 2 2 2 4 3" xfId="10431"/>
    <cellStyle name="표준 6 2 7 2 2 2 4 4" xfId="14302"/>
    <cellStyle name="표준 6 2 7 2 2 2 4 5" xfId="18173"/>
    <cellStyle name="표준 6 2 7 2 2 2 4 6" xfId="22044"/>
    <cellStyle name="표준 6 2 7 2 2 2 4 7" xfId="25915"/>
    <cellStyle name="표준 6 2 7 2 2 2 4 8" xfId="29786"/>
    <cellStyle name="표준 6 2 7 2 2 2 4 9" xfId="33657"/>
    <cellStyle name="표준 6 2 7 2 2 2 5" xfId="4624"/>
    <cellStyle name="표준 6 2 7 2 2 2 6" xfId="8495"/>
    <cellStyle name="표준 6 2 7 2 2 2 7" xfId="12366"/>
    <cellStyle name="표준 6 2 7 2 2 2 8" xfId="16237"/>
    <cellStyle name="표준 6 2 7 2 2 2 9" xfId="20108"/>
    <cellStyle name="표준 6 2 7 2 2 3" xfId="698"/>
    <cellStyle name="표준 6 2 7 2 2 3 10" xfId="28092"/>
    <cellStyle name="표준 6 2 7 2 2 3 11" xfId="31963"/>
    <cellStyle name="표준 6 2 7 2 2 3 12" xfId="35834"/>
    <cellStyle name="표준 6 2 7 2 2 3 13" xfId="39946"/>
    <cellStyle name="표준 6 2 7 2 2 3 14" xfId="43817"/>
    <cellStyle name="표준 6 2 7 2 2 3 15" xfId="47688"/>
    <cellStyle name="표준 6 2 7 2 2 3 16" xfId="51559"/>
    <cellStyle name="표준 6 2 7 2 2 3 2" xfId="1672"/>
    <cellStyle name="표준 6 2 7 2 2 3 2 10" xfId="32931"/>
    <cellStyle name="표준 6 2 7 2 2 3 2 11" xfId="36802"/>
    <cellStyle name="표준 6 2 7 2 2 3 2 12" xfId="40914"/>
    <cellStyle name="표준 6 2 7 2 2 3 2 13" xfId="44785"/>
    <cellStyle name="표준 6 2 7 2 2 3 2 14" xfId="48656"/>
    <cellStyle name="표준 6 2 7 2 2 3 2 15" xfId="52527"/>
    <cellStyle name="표준 6 2 7 2 2 3 2 2" xfId="3611"/>
    <cellStyle name="표준 6 2 7 2 2 3 2 2 10" xfId="38738"/>
    <cellStyle name="표준 6 2 7 2 2 3 2 2 11" xfId="42850"/>
    <cellStyle name="표준 6 2 7 2 2 3 2 2 12" xfId="46721"/>
    <cellStyle name="표준 6 2 7 2 2 3 2 2 13" xfId="50592"/>
    <cellStyle name="표준 6 2 7 2 2 3 2 2 14" xfId="54463"/>
    <cellStyle name="표준 6 2 7 2 2 3 2 2 2" xfId="7770"/>
    <cellStyle name="표준 6 2 7 2 2 3 2 2 3" xfId="11641"/>
    <cellStyle name="표준 6 2 7 2 2 3 2 2 4" xfId="15512"/>
    <cellStyle name="표준 6 2 7 2 2 3 2 2 5" xfId="19383"/>
    <cellStyle name="표준 6 2 7 2 2 3 2 2 6" xfId="23254"/>
    <cellStyle name="표준 6 2 7 2 2 3 2 2 7" xfId="27125"/>
    <cellStyle name="표준 6 2 7 2 2 3 2 2 8" xfId="30996"/>
    <cellStyle name="표준 6 2 7 2 2 3 2 2 9" xfId="34867"/>
    <cellStyle name="표준 6 2 7 2 2 3 2 3" xfId="5834"/>
    <cellStyle name="표준 6 2 7 2 2 3 2 4" xfId="9705"/>
    <cellStyle name="표준 6 2 7 2 2 3 2 5" xfId="13576"/>
    <cellStyle name="표준 6 2 7 2 2 3 2 6" xfId="17447"/>
    <cellStyle name="표준 6 2 7 2 2 3 2 7" xfId="21318"/>
    <cellStyle name="표준 6 2 7 2 2 3 2 8" xfId="25189"/>
    <cellStyle name="표준 6 2 7 2 2 3 2 9" xfId="29060"/>
    <cellStyle name="표준 6 2 7 2 2 3 3" xfId="2643"/>
    <cellStyle name="표준 6 2 7 2 2 3 3 10" xfId="37770"/>
    <cellStyle name="표준 6 2 7 2 2 3 3 11" xfId="41882"/>
    <cellStyle name="표준 6 2 7 2 2 3 3 12" xfId="45753"/>
    <cellStyle name="표준 6 2 7 2 2 3 3 13" xfId="49624"/>
    <cellStyle name="표준 6 2 7 2 2 3 3 14" xfId="53495"/>
    <cellStyle name="표준 6 2 7 2 2 3 3 2" xfId="6802"/>
    <cellStyle name="표준 6 2 7 2 2 3 3 3" xfId="10673"/>
    <cellStyle name="표준 6 2 7 2 2 3 3 4" xfId="14544"/>
    <cellStyle name="표준 6 2 7 2 2 3 3 5" xfId="18415"/>
    <cellStyle name="표준 6 2 7 2 2 3 3 6" xfId="22286"/>
    <cellStyle name="표준 6 2 7 2 2 3 3 7" xfId="26157"/>
    <cellStyle name="표준 6 2 7 2 2 3 3 8" xfId="30028"/>
    <cellStyle name="표준 6 2 7 2 2 3 3 9" xfId="33899"/>
    <cellStyle name="표준 6 2 7 2 2 3 4" xfId="4866"/>
    <cellStyle name="표준 6 2 7 2 2 3 5" xfId="8737"/>
    <cellStyle name="표준 6 2 7 2 2 3 6" xfId="12608"/>
    <cellStyle name="표준 6 2 7 2 2 3 7" xfId="16479"/>
    <cellStyle name="표준 6 2 7 2 2 3 8" xfId="20350"/>
    <cellStyle name="표준 6 2 7 2 2 3 9" xfId="24221"/>
    <cellStyle name="표준 6 2 7 2 2 4" xfId="1188"/>
    <cellStyle name="표준 6 2 7 2 2 4 10" xfId="32447"/>
    <cellStyle name="표준 6 2 7 2 2 4 11" xfId="36318"/>
    <cellStyle name="표준 6 2 7 2 2 4 12" xfId="40430"/>
    <cellStyle name="표준 6 2 7 2 2 4 13" xfId="44301"/>
    <cellStyle name="표준 6 2 7 2 2 4 14" xfId="48172"/>
    <cellStyle name="표준 6 2 7 2 2 4 15" xfId="52043"/>
    <cellStyle name="표준 6 2 7 2 2 4 2" xfId="3127"/>
    <cellStyle name="표준 6 2 7 2 2 4 2 10" xfId="38254"/>
    <cellStyle name="표준 6 2 7 2 2 4 2 11" xfId="42366"/>
    <cellStyle name="표준 6 2 7 2 2 4 2 12" xfId="46237"/>
    <cellStyle name="표준 6 2 7 2 2 4 2 13" xfId="50108"/>
    <cellStyle name="표준 6 2 7 2 2 4 2 14" xfId="53979"/>
    <cellStyle name="표준 6 2 7 2 2 4 2 2" xfId="7286"/>
    <cellStyle name="표준 6 2 7 2 2 4 2 3" xfId="11157"/>
    <cellStyle name="표준 6 2 7 2 2 4 2 4" xfId="15028"/>
    <cellStyle name="표준 6 2 7 2 2 4 2 5" xfId="18899"/>
    <cellStyle name="표준 6 2 7 2 2 4 2 6" xfId="22770"/>
    <cellStyle name="표준 6 2 7 2 2 4 2 7" xfId="26641"/>
    <cellStyle name="표준 6 2 7 2 2 4 2 8" xfId="30512"/>
    <cellStyle name="표준 6 2 7 2 2 4 2 9" xfId="34383"/>
    <cellStyle name="표준 6 2 7 2 2 4 3" xfId="5350"/>
    <cellStyle name="표준 6 2 7 2 2 4 4" xfId="9221"/>
    <cellStyle name="표준 6 2 7 2 2 4 5" xfId="13092"/>
    <cellStyle name="표준 6 2 7 2 2 4 6" xfId="16963"/>
    <cellStyle name="표준 6 2 7 2 2 4 7" xfId="20834"/>
    <cellStyle name="표준 6 2 7 2 2 4 8" xfId="24705"/>
    <cellStyle name="표준 6 2 7 2 2 4 9" xfId="28576"/>
    <cellStyle name="표준 6 2 7 2 2 5" xfId="2159"/>
    <cellStyle name="표준 6 2 7 2 2 5 10" xfId="37286"/>
    <cellStyle name="표준 6 2 7 2 2 5 11" xfId="41398"/>
    <cellStyle name="표준 6 2 7 2 2 5 12" xfId="45269"/>
    <cellStyle name="표준 6 2 7 2 2 5 13" xfId="49140"/>
    <cellStyle name="표준 6 2 7 2 2 5 14" xfId="53011"/>
    <cellStyle name="표준 6 2 7 2 2 5 2" xfId="6318"/>
    <cellStyle name="표준 6 2 7 2 2 5 3" xfId="10189"/>
    <cellStyle name="표준 6 2 7 2 2 5 4" xfId="14060"/>
    <cellStyle name="표준 6 2 7 2 2 5 5" xfId="17931"/>
    <cellStyle name="표준 6 2 7 2 2 5 6" xfId="21802"/>
    <cellStyle name="표준 6 2 7 2 2 5 7" xfId="25673"/>
    <cellStyle name="표준 6 2 7 2 2 5 8" xfId="29544"/>
    <cellStyle name="표준 6 2 7 2 2 5 9" xfId="33415"/>
    <cellStyle name="표준 6 2 7 2 2 6" xfId="4382"/>
    <cellStyle name="표준 6 2 7 2 2 7" xfId="8253"/>
    <cellStyle name="표준 6 2 7 2 2 8" xfId="12124"/>
    <cellStyle name="표준 6 2 7 2 2 9" xfId="15995"/>
    <cellStyle name="표준 6 2 7 2 20" xfId="50978"/>
    <cellStyle name="표준 6 2 7 2 3" xfId="356"/>
    <cellStyle name="표준 6 2 7 2 3 10" xfId="23882"/>
    <cellStyle name="표준 6 2 7 2 3 11" xfId="27753"/>
    <cellStyle name="표준 6 2 7 2 3 12" xfId="31624"/>
    <cellStyle name="표준 6 2 7 2 3 13" xfId="35495"/>
    <cellStyle name="표준 6 2 7 2 3 14" xfId="39607"/>
    <cellStyle name="표준 6 2 7 2 3 15" xfId="43478"/>
    <cellStyle name="표준 6 2 7 2 3 16" xfId="47349"/>
    <cellStyle name="표준 6 2 7 2 3 17" xfId="51220"/>
    <cellStyle name="표준 6 2 7 2 3 2" xfId="843"/>
    <cellStyle name="표준 6 2 7 2 3 2 10" xfId="28237"/>
    <cellStyle name="표준 6 2 7 2 3 2 11" xfId="32108"/>
    <cellStyle name="표준 6 2 7 2 3 2 12" xfId="35979"/>
    <cellStyle name="표준 6 2 7 2 3 2 13" xfId="40091"/>
    <cellStyle name="표준 6 2 7 2 3 2 14" xfId="43962"/>
    <cellStyle name="표준 6 2 7 2 3 2 15" xfId="47833"/>
    <cellStyle name="표준 6 2 7 2 3 2 16" xfId="51704"/>
    <cellStyle name="표준 6 2 7 2 3 2 2" xfId="1817"/>
    <cellStyle name="표준 6 2 7 2 3 2 2 10" xfId="33076"/>
    <cellStyle name="표준 6 2 7 2 3 2 2 11" xfId="36947"/>
    <cellStyle name="표준 6 2 7 2 3 2 2 12" xfId="41059"/>
    <cellStyle name="표준 6 2 7 2 3 2 2 13" xfId="44930"/>
    <cellStyle name="표준 6 2 7 2 3 2 2 14" xfId="48801"/>
    <cellStyle name="표준 6 2 7 2 3 2 2 15" xfId="52672"/>
    <cellStyle name="표준 6 2 7 2 3 2 2 2" xfId="3756"/>
    <cellStyle name="표준 6 2 7 2 3 2 2 2 10" xfId="38883"/>
    <cellStyle name="표준 6 2 7 2 3 2 2 2 11" xfId="42995"/>
    <cellStyle name="표준 6 2 7 2 3 2 2 2 12" xfId="46866"/>
    <cellStyle name="표준 6 2 7 2 3 2 2 2 13" xfId="50737"/>
    <cellStyle name="표준 6 2 7 2 3 2 2 2 14" xfId="54608"/>
    <cellStyle name="표준 6 2 7 2 3 2 2 2 2" xfId="7915"/>
    <cellStyle name="표준 6 2 7 2 3 2 2 2 3" xfId="11786"/>
    <cellStyle name="표준 6 2 7 2 3 2 2 2 4" xfId="15657"/>
    <cellStyle name="표준 6 2 7 2 3 2 2 2 5" xfId="19528"/>
    <cellStyle name="표준 6 2 7 2 3 2 2 2 6" xfId="23399"/>
    <cellStyle name="표준 6 2 7 2 3 2 2 2 7" xfId="27270"/>
    <cellStyle name="표준 6 2 7 2 3 2 2 2 8" xfId="31141"/>
    <cellStyle name="표준 6 2 7 2 3 2 2 2 9" xfId="35012"/>
    <cellStyle name="표준 6 2 7 2 3 2 2 3" xfId="5979"/>
    <cellStyle name="표준 6 2 7 2 3 2 2 4" xfId="9850"/>
    <cellStyle name="표준 6 2 7 2 3 2 2 5" xfId="13721"/>
    <cellStyle name="표준 6 2 7 2 3 2 2 6" xfId="17592"/>
    <cellStyle name="표준 6 2 7 2 3 2 2 7" xfId="21463"/>
    <cellStyle name="표준 6 2 7 2 3 2 2 8" xfId="25334"/>
    <cellStyle name="표준 6 2 7 2 3 2 2 9" xfId="29205"/>
    <cellStyle name="표준 6 2 7 2 3 2 3" xfId="2788"/>
    <cellStyle name="표준 6 2 7 2 3 2 3 10" xfId="37915"/>
    <cellStyle name="표준 6 2 7 2 3 2 3 11" xfId="42027"/>
    <cellStyle name="표준 6 2 7 2 3 2 3 12" xfId="45898"/>
    <cellStyle name="표준 6 2 7 2 3 2 3 13" xfId="49769"/>
    <cellStyle name="표준 6 2 7 2 3 2 3 14" xfId="53640"/>
    <cellStyle name="표준 6 2 7 2 3 2 3 2" xfId="6947"/>
    <cellStyle name="표준 6 2 7 2 3 2 3 3" xfId="10818"/>
    <cellStyle name="표준 6 2 7 2 3 2 3 4" xfId="14689"/>
    <cellStyle name="표준 6 2 7 2 3 2 3 5" xfId="18560"/>
    <cellStyle name="표준 6 2 7 2 3 2 3 6" xfId="22431"/>
    <cellStyle name="표준 6 2 7 2 3 2 3 7" xfId="26302"/>
    <cellStyle name="표준 6 2 7 2 3 2 3 8" xfId="30173"/>
    <cellStyle name="표준 6 2 7 2 3 2 3 9" xfId="34044"/>
    <cellStyle name="표준 6 2 7 2 3 2 4" xfId="5011"/>
    <cellStyle name="표준 6 2 7 2 3 2 5" xfId="8882"/>
    <cellStyle name="표준 6 2 7 2 3 2 6" xfId="12753"/>
    <cellStyle name="표준 6 2 7 2 3 2 7" xfId="16624"/>
    <cellStyle name="표준 6 2 7 2 3 2 8" xfId="20495"/>
    <cellStyle name="표준 6 2 7 2 3 2 9" xfId="24366"/>
    <cellStyle name="표준 6 2 7 2 3 3" xfId="1333"/>
    <cellStyle name="표준 6 2 7 2 3 3 10" xfId="32592"/>
    <cellStyle name="표준 6 2 7 2 3 3 11" xfId="36463"/>
    <cellStyle name="표준 6 2 7 2 3 3 12" xfId="40575"/>
    <cellStyle name="표준 6 2 7 2 3 3 13" xfId="44446"/>
    <cellStyle name="표준 6 2 7 2 3 3 14" xfId="48317"/>
    <cellStyle name="표준 6 2 7 2 3 3 15" xfId="52188"/>
    <cellStyle name="표준 6 2 7 2 3 3 2" xfId="3272"/>
    <cellStyle name="표준 6 2 7 2 3 3 2 10" xfId="38399"/>
    <cellStyle name="표준 6 2 7 2 3 3 2 11" xfId="42511"/>
    <cellStyle name="표준 6 2 7 2 3 3 2 12" xfId="46382"/>
    <cellStyle name="표준 6 2 7 2 3 3 2 13" xfId="50253"/>
    <cellStyle name="표준 6 2 7 2 3 3 2 14" xfId="54124"/>
    <cellStyle name="표준 6 2 7 2 3 3 2 2" xfId="7431"/>
    <cellStyle name="표준 6 2 7 2 3 3 2 3" xfId="11302"/>
    <cellStyle name="표준 6 2 7 2 3 3 2 4" xfId="15173"/>
    <cellStyle name="표준 6 2 7 2 3 3 2 5" xfId="19044"/>
    <cellStyle name="표준 6 2 7 2 3 3 2 6" xfId="22915"/>
    <cellStyle name="표준 6 2 7 2 3 3 2 7" xfId="26786"/>
    <cellStyle name="표준 6 2 7 2 3 3 2 8" xfId="30657"/>
    <cellStyle name="표준 6 2 7 2 3 3 2 9" xfId="34528"/>
    <cellStyle name="표준 6 2 7 2 3 3 3" xfId="5495"/>
    <cellStyle name="표준 6 2 7 2 3 3 4" xfId="9366"/>
    <cellStyle name="표준 6 2 7 2 3 3 5" xfId="13237"/>
    <cellStyle name="표준 6 2 7 2 3 3 6" xfId="17108"/>
    <cellStyle name="표준 6 2 7 2 3 3 7" xfId="20979"/>
    <cellStyle name="표준 6 2 7 2 3 3 8" xfId="24850"/>
    <cellStyle name="표준 6 2 7 2 3 3 9" xfId="28721"/>
    <cellStyle name="표준 6 2 7 2 3 4" xfId="2304"/>
    <cellStyle name="표준 6 2 7 2 3 4 10" xfId="37431"/>
    <cellStyle name="표준 6 2 7 2 3 4 11" xfId="41543"/>
    <cellStyle name="표준 6 2 7 2 3 4 12" xfId="45414"/>
    <cellStyle name="표준 6 2 7 2 3 4 13" xfId="49285"/>
    <cellStyle name="표준 6 2 7 2 3 4 14" xfId="53156"/>
    <cellStyle name="표준 6 2 7 2 3 4 2" xfId="6463"/>
    <cellStyle name="표준 6 2 7 2 3 4 3" xfId="10334"/>
    <cellStyle name="표준 6 2 7 2 3 4 4" xfId="14205"/>
    <cellStyle name="표준 6 2 7 2 3 4 5" xfId="18076"/>
    <cellStyle name="표준 6 2 7 2 3 4 6" xfId="21947"/>
    <cellStyle name="표준 6 2 7 2 3 4 7" xfId="25818"/>
    <cellStyle name="표준 6 2 7 2 3 4 8" xfId="29689"/>
    <cellStyle name="표준 6 2 7 2 3 4 9" xfId="33560"/>
    <cellStyle name="표준 6 2 7 2 3 5" xfId="4527"/>
    <cellStyle name="표준 6 2 7 2 3 6" xfId="8398"/>
    <cellStyle name="표준 6 2 7 2 3 7" xfId="12269"/>
    <cellStyle name="표준 6 2 7 2 3 8" xfId="16140"/>
    <cellStyle name="표준 6 2 7 2 3 9" xfId="20011"/>
    <cellStyle name="표준 6 2 7 2 4" xfId="601"/>
    <cellStyle name="표준 6 2 7 2 4 10" xfId="27995"/>
    <cellStyle name="표준 6 2 7 2 4 11" xfId="31866"/>
    <cellStyle name="표준 6 2 7 2 4 12" xfId="35737"/>
    <cellStyle name="표준 6 2 7 2 4 13" xfId="39849"/>
    <cellStyle name="표준 6 2 7 2 4 14" xfId="43720"/>
    <cellStyle name="표준 6 2 7 2 4 15" xfId="47591"/>
    <cellStyle name="표준 6 2 7 2 4 16" xfId="51462"/>
    <cellStyle name="표준 6 2 7 2 4 2" xfId="1575"/>
    <cellStyle name="표준 6 2 7 2 4 2 10" xfId="32834"/>
    <cellStyle name="표준 6 2 7 2 4 2 11" xfId="36705"/>
    <cellStyle name="표준 6 2 7 2 4 2 12" xfId="40817"/>
    <cellStyle name="표준 6 2 7 2 4 2 13" xfId="44688"/>
    <cellStyle name="표준 6 2 7 2 4 2 14" xfId="48559"/>
    <cellStyle name="표준 6 2 7 2 4 2 15" xfId="52430"/>
    <cellStyle name="표준 6 2 7 2 4 2 2" xfId="3514"/>
    <cellStyle name="표준 6 2 7 2 4 2 2 10" xfId="38641"/>
    <cellStyle name="표준 6 2 7 2 4 2 2 11" xfId="42753"/>
    <cellStyle name="표준 6 2 7 2 4 2 2 12" xfId="46624"/>
    <cellStyle name="표준 6 2 7 2 4 2 2 13" xfId="50495"/>
    <cellStyle name="표준 6 2 7 2 4 2 2 14" xfId="54366"/>
    <cellStyle name="표준 6 2 7 2 4 2 2 2" xfId="7673"/>
    <cellStyle name="표준 6 2 7 2 4 2 2 3" xfId="11544"/>
    <cellStyle name="표준 6 2 7 2 4 2 2 4" xfId="15415"/>
    <cellStyle name="표준 6 2 7 2 4 2 2 5" xfId="19286"/>
    <cellStyle name="표준 6 2 7 2 4 2 2 6" xfId="23157"/>
    <cellStyle name="표준 6 2 7 2 4 2 2 7" xfId="27028"/>
    <cellStyle name="표준 6 2 7 2 4 2 2 8" xfId="30899"/>
    <cellStyle name="표준 6 2 7 2 4 2 2 9" xfId="34770"/>
    <cellStyle name="표준 6 2 7 2 4 2 3" xfId="5737"/>
    <cellStyle name="표준 6 2 7 2 4 2 4" xfId="9608"/>
    <cellStyle name="표준 6 2 7 2 4 2 5" xfId="13479"/>
    <cellStyle name="표준 6 2 7 2 4 2 6" xfId="17350"/>
    <cellStyle name="표준 6 2 7 2 4 2 7" xfId="21221"/>
    <cellStyle name="표준 6 2 7 2 4 2 8" xfId="25092"/>
    <cellStyle name="표준 6 2 7 2 4 2 9" xfId="28963"/>
    <cellStyle name="표준 6 2 7 2 4 3" xfId="2546"/>
    <cellStyle name="표준 6 2 7 2 4 3 10" xfId="37673"/>
    <cellStyle name="표준 6 2 7 2 4 3 11" xfId="41785"/>
    <cellStyle name="표준 6 2 7 2 4 3 12" xfId="45656"/>
    <cellStyle name="표준 6 2 7 2 4 3 13" xfId="49527"/>
    <cellStyle name="표준 6 2 7 2 4 3 14" xfId="53398"/>
    <cellStyle name="표준 6 2 7 2 4 3 2" xfId="6705"/>
    <cellStyle name="표준 6 2 7 2 4 3 3" xfId="10576"/>
    <cellStyle name="표준 6 2 7 2 4 3 4" xfId="14447"/>
    <cellStyle name="표준 6 2 7 2 4 3 5" xfId="18318"/>
    <cellStyle name="표준 6 2 7 2 4 3 6" xfId="22189"/>
    <cellStyle name="표준 6 2 7 2 4 3 7" xfId="26060"/>
    <cellStyle name="표준 6 2 7 2 4 3 8" xfId="29931"/>
    <cellStyle name="표준 6 2 7 2 4 3 9" xfId="33802"/>
    <cellStyle name="표준 6 2 7 2 4 4" xfId="4769"/>
    <cellStyle name="표준 6 2 7 2 4 5" xfId="8640"/>
    <cellStyle name="표준 6 2 7 2 4 6" xfId="12511"/>
    <cellStyle name="표준 6 2 7 2 4 7" xfId="16382"/>
    <cellStyle name="표준 6 2 7 2 4 8" xfId="20253"/>
    <cellStyle name="표준 6 2 7 2 4 9" xfId="24124"/>
    <cellStyle name="표준 6 2 7 2 5" xfId="1091"/>
    <cellStyle name="표준 6 2 7 2 5 10" xfId="32350"/>
    <cellStyle name="표준 6 2 7 2 5 11" xfId="36221"/>
    <cellStyle name="표준 6 2 7 2 5 12" xfId="40333"/>
    <cellStyle name="표준 6 2 7 2 5 13" xfId="44204"/>
    <cellStyle name="표준 6 2 7 2 5 14" xfId="48075"/>
    <cellStyle name="표준 6 2 7 2 5 15" xfId="51946"/>
    <cellStyle name="표준 6 2 7 2 5 2" xfId="3030"/>
    <cellStyle name="표준 6 2 7 2 5 2 10" xfId="38157"/>
    <cellStyle name="표준 6 2 7 2 5 2 11" xfId="42269"/>
    <cellStyle name="표준 6 2 7 2 5 2 12" xfId="46140"/>
    <cellStyle name="표준 6 2 7 2 5 2 13" xfId="50011"/>
    <cellStyle name="표준 6 2 7 2 5 2 14" xfId="53882"/>
    <cellStyle name="표준 6 2 7 2 5 2 2" xfId="7189"/>
    <cellStyle name="표준 6 2 7 2 5 2 3" xfId="11060"/>
    <cellStyle name="표준 6 2 7 2 5 2 4" xfId="14931"/>
    <cellStyle name="표준 6 2 7 2 5 2 5" xfId="18802"/>
    <cellStyle name="표준 6 2 7 2 5 2 6" xfId="22673"/>
    <cellStyle name="표준 6 2 7 2 5 2 7" xfId="26544"/>
    <cellStyle name="표준 6 2 7 2 5 2 8" xfId="30415"/>
    <cellStyle name="표준 6 2 7 2 5 2 9" xfId="34286"/>
    <cellStyle name="표준 6 2 7 2 5 3" xfId="5253"/>
    <cellStyle name="표준 6 2 7 2 5 4" xfId="9124"/>
    <cellStyle name="표준 6 2 7 2 5 5" xfId="12995"/>
    <cellStyle name="표준 6 2 7 2 5 6" xfId="16866"/>
    <cellStyle name="표준 6 2 7 2 5 7" xfId="20737"/>
    <cellStyle name="표준 6 2 7 2 5 8" xfId="24608"/>
    <cellStyle name="표준 6 2 7 2 5 9" xfId="28479"/>
    <cellStyle name="표준 6 2 7 2 6" xfId="2062"/>
    <cellStyle name="표준 6 2 7 2 6 10" xfId="37189"/>
    <cellStyle name="표준 6 2 7 2 6 11" xfId="41301"/>
    <cellStyle name="표준 6 2 7 2 6 12" xfId="45172"/>
    <cellStyle name="표준 6 2 7 2 6 13" xfId="49043"/>
    <cellStyle name="표준 6 2 7 2 6 14" xfId="52914"/>
    <cellStyle name="표준 6 2 7 2 6 2" xfId="6221"/>
    <cellStyle name="표준 6 2 7 2 6 3" xfId="10092"/>
    <cellStyle name="표준 6 2 7 2 6 4" xfId="13963"/>
    <cellStyle name="표준 6 2 7 2 6 5" xfId="17834"/>
    <cellStyle name="표준 6 2 7 2 6 6" xfId="21705"/>
    <cellStyle name="표준 6 2 7 2 6 7" xfId="25576"/>
    <cellStyle name="표준 6 2 7 2 6 8" xfId="29447"/>
    <cellStyle name="표준 6 2 7 2 6 9" xfId="33318"/>
    <cellStyle name="표준 6 2 7 2 7" xfId="4285"/>
    <cellStyle name="표준 6 2 7 2 8" xfId="8156"/>
    <cellStyle name="표준 6 2 7 2 9" xfId="12027"/>
    <cellStyle name="표준 6 2 7 20" xfId="43189"/>
    <cellStyle name="표준 6 2 7 21" xfId="47060"/>
    <cellStyle name="표준 6 2 7 22" xfId="50931"/>
    <cellStyle name="표준 6 2 7 3" xfId="161"/>
    <cellStyle name="표준 6 2 7 3 10" xfId="19819"/>
    <cellStyle name="표준 6 2 7 3 11" xfId="23690"/>
    <cellStyle name="표준 6 2 7 3 12" xfId="27561"/>
    <cellStyle name="표준 6 2 7 3 13" xfId="31432"/>
    <cellStyle name="표준 6 2 7 3 14" xfId="35303"/>
    <cellStyle name="표준 6 2 7 3 15" xfId="39174"/>
    <cellStyle name="표준 6 2 7 3 16" xfId="39415"/>
    <cellStyle name="표준 6 2 7 3 17" xfId="43286"/>
    <cellStyle name="표준 6 2 7 3 18" xfId="47157"/>
    <cellStyle name="표준 6 2 7 3 19" xfId="51028"/>
    <cellStyle name="표준 6 2 7 3 2" xfId="406"/>
    <cellStyle name="표준 6 2 7 3 2 10" xfId="23932"/>
    <cellStyle name="표준 6 2 7 3 2 11" xfId="27803"/>
    <cellStyle name="표준 6 2 7 3 2 12" xfId="31674"/>
    <cellStyle name="표준 6 2 7 3 2 13" xfId="35545"/>
    <cellStyle name="표준 6 2 7 3 2 14" xfId="39657"/>
    <cellStyle name="표준 6 2 7 3 2 15" xfId="43528"/>
    <cellStyle name="표준 6 2 7 3 2 16" xfId="47399"/>
    <cellStyle name="표준 6 2 7 3 2 17" xfId="51270"/>
    <cellStyle name="표준 6 2 7 3 2 2" xfId="893"/>
    <cellStyle name="표준 6 2 7 3 2 2 10" xfId="28287"/>
    <cellStyle name="표준 6 2 7 3 2 2 11" xfId="32158"/>
    <cellStyle name="표준 6 2 7 3 2 2 12" xfId="36029"/>
    <cellStyle name="표준 6 2 7 3 2 2 13" xfId="40141"/>
    <cellStyle name="표준 6 2 7 3 2 2 14" xfId="44012"/>
    <cellStyle name="표준 6 2 7 3 2 2 15" xfId="47883"/>
    <cellStyle name="표준 6 2 7 3 2 2 16" xfId="51754"/>
    <cellStyle name="표준 6 2 7 3 2 2 2" xfId="1867"/>
    <cellStyle name="표준 6 2 7 3 2 2 2 10" xfId="33126"/>
    <cellStyle name="표준 6 2 7 3 2 2 2 11" xfId="36997"/>
    <cellStyle name="표준 6 2 7 3 2 2 2 12" xfId="41109"/>
    <cellStyle name="표준 6 2 7 3 2 2 2 13" xfId="44980"/>
    <cellStyle name="표준 6 2 7 3 2 2 2 14" xfId="48851"/>
    <cellStyle name="표준 6 2 7 3 2 2 2 15" xfId="52722"/>
    <cellStyle name="표준 6 2 7 3 2 2 2 2" xfId="3806"/>
    <cellStyle name="표준 6 2 7 3 2 2 2 2 10" xfId="38933"/>
    <cellStyle name="표준 6 2 7 3 2 2 2 2 11" xfId="43045"/>
    <cellStyle name="표준 6 2 7 3 2 2 2 2 12" xfId="46916"/>
    <cellStyle name="표준 6 2 7 3 2 2 2 2 13" xfId="50787"/>
    <cellStyle name="표준 6 2 7 3 2 2 2 2 14" xfId="54658"/>
    <cellStyle name="표준 6 2 7 3 2 2 2 2 2" xfId="7965"/>
    <cellStyle name="표준 6 2 7 3 2 2 2 2 3" xfId="11836"/>
    <cellStyle name="표준 6 2 7 3 2 2 2 2 4" xfId="15707"/>
    <cellStyle name="표준 6 2 7 3 2 2 2 2 5" xfId="19578"/>
    <cellStyle name="표준 6 2 7 3 2 2 2 2 6" xfId="23449"/>
    <cellStyle name="표준 6 2 7 3 2 2 2 2 7" xfId="27320"/>
    <cellStyle name="표준 6 2 7 3 2 2 2 2 8" xfId="31191"/>
    <cellStyle name="표준 6 2 7 3 2 2 2 2 9" xfId="35062"/>
    <cellStyle name="표준 6 2 7 3 2 2 2 3" xfId="6029"/>
    <cellStyle name="표준 6 2 7 3 2 2 2 4" xfId="9900"/>
    <cellStyle name="표준 6 2 7 3 2 2 2 5" xfId="13771"/>
    <cellStyle name="표준 6 2 7 3 2 2 2 6" xfId="17642"/>
    <cellStyle name="표준 6 2 7 3 2 2 2 7" xfId="21513"/>
    <cellStyle name="표준 6 2 7 3 2 2 2 8" xfId="25384"/>
    <cellStyle name="표준 6 2 7 3 2 2 2 9" xfId="29255"/>
    <cellStyle name="표준 6 2 7 3 2 2 3" xfId="2838"/>
    <cellStyle name="표준 6 2 7 3 2 2 3 10" xfId="37965"/>
    <cellStyle name="표준 6 2 7 3 2 2 3 11" xfId="42077"/>
    <cellStyle name="표준 6 2 7 3 2 2 3 12" xfId="45948"/>
    <cellStyle name="표준 6 2 7 3 2 2 3 13" xfId="49819"/>
    <cellStyle name="표준 6 2 7 3 2 2 3 14" xfId="53690"/>
    <cellStyle name="표준 6 2 7 3 2 2 3 2" xfId="6997"/>
    <cellStyle name="표준 6 2 7 3 2 2 3 3" xfId="10868"/>
    <cellStyle name="표준 6 2 7 3 2 2 3 4" xfId="14739"/>
    <cellStyle name="표준 6 2 7 3 2 2 3 5" xfId="18610"/>
    <cellStyle name="표준 6 2 7 3 2 2 3 6" xfId="22481"/>
    <cellStyle name="표준 6 2 7 3 2 2 3 7" xfId="26352"/>
    <cellStyle name="표준 6 2 7 3 2 2 3 8" xfId="30223"/>
    <cellStyle name="표준 6 2 7 3 2 2 3 9" xfId="34094"/>
    <cellStyle name="표준 6 2 7 3 2 2 4" xfId="5061"/>
    <cellStyle name="표준 6 2 7 3 2 2 5" xfId="8932"/>
    <cellStyle name="표준 6 2 7 3 2 2 6" xfId="12803"/>
    <cellStyle name="표준 6 2 7 3 2 2 7" xfId="16674"/>
    <cellStyle name="표준 6 2 7 3 2 2 8" xfId="20545"/>
    <cellStyle name="표준 6 2 7 3 2 2 9" xfId="24416"/>
    <cellStyle name="표준 6 2 7 3 2 3" xfId="1383"/>
    <cellStyle name="표준 6 2 7 3 2 3 10" xfId="32642"/>
    <cellStyle name="표준 6 2 7 3 2 3 11" xfId="36513"/>
    <cellStyle name="표준 6 2 7 3 2 3 12" xfId="40625"/>
    <cellStyle name="표준 6 2 7 3 2 3 13" xfId="44496"/>
    <cellStyle name="표준 6 2 7 3 2 3 14" xfId="48367"/>
    <cellStyle name="표준 6 2 7 3 2 3 15" xfId="52238"/>
    <cellStyle name="표준 6 2 7 3 2 3 2" xfId="3322"/>
    <cellStyle name="표준 6 2 7 3 2 3 2 10" xfId="38449"/>
    <cellStyle name="표준 6 2 7 3 2 3 2 11" xfId="42561"/>
    <cellStyle name="표준 6 2 7 3 2 3 2 12" xfId="46432"/>
    <cellStyle name="표준 6 2 7 3 2 3 2 13" xfId="50303"/>
    <cellStyle name="표준 6 2 7 3 2 3 2 14" xfId="54174"/>
    <cellStyle name="표준 6 2 7 3 2 3 2 2" xfId="7481"/>
    <cellStyle name="표준 6 2 7 3 2 3 2 3" xfId="11352"/>
    <cellStyle name="표준 6 2 7 3 2 3 2 4" xfId="15223"/>
    <cellStyle name="표준 6 2 7 3 2 3 2 5" xfId="19094"/>
    <cellStyle name="표준 6 2 7 3 2 3 2 6" xfId="22965"/>
    <cellStyle name="표준 6 2 7 3 2 3 2 7" xfId="26836"/>
    <cellStyle name="표준 6 2 7 3 2 3 2 8" xfId="30707"/>
    <cellStyle name="표준 6 2 7 3 2 3 2 9" xfId="34578"/>
    <cellStyle name="표준 6 2 7 3 2 3 3" xfId="5545"/>
    <cellStyle name="표준 6 2 7 3 2 3 4" xfId="9416"/>
    <cellStyle name="표준 6 2 7 3 2 3 5" xfId="13287"/>
    <cellStyle name="표준 6 2 7 3 2 3 6" xfId="17158"/>
    <cellStyle name="표준 6 2 7 3 2 3 7" xfId="21029"/>
    <cellStyle name="표준 6 2 7 3 2 3 8" xfId="24900"/>
    <cellStyle name="표준 6 2 7 3 2 3 9" xfId="28771"/>
    <cellStyle name="표준 6 2 7 3 2 4" xfId="2354"/>
    <cellStyle name="표준 6 2 7 3 2 4 10" xfId="37481"/>
    <cellStyle name="표준 6 2 7 3 2 4 11" xfId="41593"/>
    <cellStyle name="표준 6 2 7 3 2 4 12" xfId="45464"/>
    <cellStyle name="표준 6 2 7 3 2 4 13" xfId="49335"/>
    <cellStyle name="표준 6 2 7 3 2 4 14" xfId="53206"/>
    <cellStyle name="표준 6 2 7 3 2 4 2" xfId="6513"/>
    <cellStyle name="표준 6 2 7 3 2 4 3" xfId="10384"/>
    <cellStyle name="표준 6 2 7 3 2 4 4" xfId="14255"/>
    <cellStyle name="표준 6 2 7 3 2 4 5" xfId="18126"/>
    <cellStyle name="표준 6 2 7 3 2 4 6" xfId="21997"/>
    <cellStyle name="표준 6 2 7 3 2 4 7" xfId="25868"/>
    <cellStyle name="표준 6 2 7 3 2 4 8" xfId="29739"/>
    <cellStyle name="표준 6 2 7 3 2 4 9" xfId="33610"/>
    <cellStyle name="표준 6 2 7 3 2 5" xfId="4577"/>
    <cellStyle name="표준 6 2 7 3 2 6" xfId="8448"/>
    <cellStyle name="표준 6 2 7 3 2 7" xfId="12319"/>
    <cellStyle name="표준 6 2 7 3 2 8" xfId="16190"/>
    <cellStyle name="표준 6 2 7 3 2 9" xfId="20061"/>
    <cellStyle name="표준 6 2 7 3 3" xfId="651"/>
    <cellStyle name="표준 6 2 7 3 3 10" xfId="28045"/>
    <cellStyle name="표준 6 2 7 3 3 11" xfId="31916"/>
    <cellStyle name="표준 6 2 7 3 3 12" xfId="35787"/>
    <cellStyle name="표준 6 2 7 3 3 13" xfId="39899"/>
    <cellStyle name="표준 6 2 7 3 3 14" xfId="43770"/>
    <cellStyle name="표준 6 2 7 3 3 15" xfId="47641"/>
    <cellStyle name="표준 6 2 7 3 3 16" xfId="51512"/>
    <cellStyle name="표준 6 2 7 3 3 2" xfId="1625"/>
    <cellStyle name="표준 6 2 7 3 3 2 10" xfId="32884"/>
    <cellStyle name="표준 6 2 7 3 3 2 11" xfId="36755"/>
    <cellStyle name="표준 6 2 7 3 3 2 12" xfId="40867"/>
    <cellStyle name="표준 6 2 7 3 3 2 13" xfId="44738"/>
    <cellStyle name="표준 6 2 7 3 3 2 14" xfId="48609"/>
    <cellStyle name="표준 6 2 7 3 3 2 15" xfId="52480"/>
    <cellStyle name="표준 6 2 7 3 3 2 2" xfId="3564"/>
    <cellStyle name="표준 6 2 7 3 3 2 2 10" xfId="38691"/>
    <cellStyle name="표준 6 2 7 3 3 2 2 11" xfId="42803"/>
    <cellStyle name="표준 6 2 7 3 3 2 2 12" xfId="46674"/>
    <cellStyle name="표준 6 2 7 3 3 2 2 13" xfId="50545"/>
    <cellStyle name="표준 6 2 7 3 3 2 2 14" xfId="54416"/>
    <cellStyle name="표준 6 2 7 3 3 2 2 2" xfId="7723"/>
    <cellStyle name="표준 6 2 7 3 3 2 2 3" xfId="11594"/>
    <cellStyle name="표준 6 2 7 3 3 2 2 4" xfId="15465"/>
    <cellStyle name="표준 6 2 7 3 3 2 2 5" xfId="19336"/>
    <cellStyle name="표준 6 2 7 3 3 2 2 6" xfId="23207"/>
    <cellStyle name="표준 6 2 7 3 3 2 2 7" xfId="27078"/>
    <cellStyle name="표준 6 2 7 3 3 2 2 8" xfId="30949"/>
    <cellStyle name="표준 6 2 7 3 3 2 2 9" xfId="34820"/>
    <cellStyle name="표준 6 2 7 3 3 2 3" xfId="5787"/>
    <cellStyle name="표준 6 2 7 3 3 2 4" xfId="9658"/>
    <cellStyle name="표준 6 2 7 3 3 2 5" xfId="13529"/>
    <cellStyle name="표준 6 2 7 3 3 2 6" xfId="17400"/>
    <cellStyle name="표준 6 2 7 3 3 2 7" xfId="21271"/>
    <cellStyle name="표준 6 2 7 3 3 2 8" xfId="25142"/>
    <cellStyle name="표준 6 2 7 3 3 2 9" xfId="29013"/>
    <cellStyle name="표준 6 2 7 3 3 3" xfId="2596"/>
    <cellStyle name="표준 6 2 7 3 3 3 10" xfId="37723"/>
    <cellStyle name="표준 6 2 7 3 3 3 11" xfId="41835"/>
    <cellStyle name="표준 6 2 7 3 3 3 12" xfId="45706"/>
    <cellStyle name="표준 6 2 7 3 3 3 13" xfId="49577"/>
    <cellStyle name="표준 6 2 7 3 3 3 14" xfId="53448"/>
    <cellStyle name="표준 6 2 7 3 3 3 2" xfId="6755"/>
    <cellStyle name="표준 6 2 7 3 3 3 3" xfId="10626"/>
    <cellStyle name="표준 6 2 7 3 3 3 4" xfId="14497"/>
    <cellStyle name="표준 6 2 7 3 3 3 5" xfId="18368"/>
    <cellStyle name="표준 6 2 7 3 3 3 6" xfId="22239"/>
    <cellStyle name="표준 6 2 7 3 3 3 7" xfId="26110"/>
    <cellStyle name="표준 6 2 7 3 3 3 8" xfId="29981"/>
    <cellStyle name="표준 6 2 7 3 3 3 9" xfId="33852"/>
    <cellStyle name="표준 6 2 7 3 3 4" xfId="4819"/>
    <cellStyle name="표준 6 2 7 3 3 5" xfId="8690"/>
    <cellStyle name="표준 6 2 7 3 3 6" xfId="12561"/>
    <cellStyle name="표준 6 2 7 3 3 7" xfId="16432"/>
    <cellStyle name="표준 6 2 7 3 3 8" xfId="20303"/>
    <cellStyle name="표준 6 2 7 3 3 9" xfId="24174"/>
    <cellStyle name="표준 6 2 7 3 4" xfId="1141"/>
    <cellStyle name="표준 6 2 7 3 4 10" xfId="32400"/>
    <cellStyle name="표준 6 2 7 3 4 11" xfId="36271"/>
    <cellStyle name="표준 6 2 7 3 4 12" xfId="40383"/>
    <cellStyle name="표준 6 2 7 3 4 13" xfId="44254"/>
    <cellStyle name="표준 6 2 7 3 4 14" xfId="48125"/>
    <cellStyle name="표준 6 2 7 3 4 15" xfId="51996"/>
    <cellStyle name="표준 6 2 7 3 4 2" xfId="3080"/>
    <cellStyle name="표준 6 2 7 3 4 2 10" xfId="38207"/>
    <cellStyle name="표준 6 2 7 3 4 2 11" xfId="42319"/>
    <cellStyle name="표준 6 2 7 3 4 2 12" xfId="46190"/>
    <cellStyle name="표준 6 2 7 3 4 2 13" xfId="50061"/>
    <cellStyle name="표준 6 2 7 3 4 2 14" xfId="53932"/>
    <cellStyle name="표준 6 2 7 3 4 2 2" xfId="7239"/>
    <cellStyle name="표준 6 2 7 3 4 2 3" xfId="11110"/>
    <cellStyle name="표준 6 2 7 3 4 2 4" xfId="14981"/>
    <cellStyle name="표준 6 2 7 3 4 2 5" xfId="18852"/>
    <cellStyle name="표준 6 2 7 3 4 2 6" xfId="22723"/>
    <cellStyle name="표준 6 2 7 3 4 2 7" xfId="26594"/>
    <cellStyle name="표준 6 2 7 3 4 2 8" xfId="30465"/>
    <cellStyle name="표준 6 2 7 3 4 2 9" xfId="34336"/>
    <cellStyle name="표준 6 2 7 3 4 3" xfId="5303"/>
    <cellStyle name="표준 6 2 7 3 4 4" xfId="9174"/>
    <cellStyle name="표준 6 2 7 3 4 5" xfId="13045"/>
    <cellStyle name="표준 6 2 7 3 4 6" xfId="16916"/>
    <cellStyle name="표준 6 2 7 3 4 7" xfId="20787"/>
    <cellStyle name="표준 6 2 7 3 4 8" xfId="24658"/>
    <cellStyle name="표준 6 2 7 3 4 9" xfId="28529"/>
    <cellStyle name="표준 6 2 7 3 5" xfId="2112"/>
    <cellStyle name="표준 6 2 7 3 5 10" xfId="37239"/>
    <cellStyle name="표준 6 2 7 3 5 11" xfId="41351"/>
    <cellStyle name="표준 6 2 7 3 5 12" xfId="45222"/>
    <cellStyle name="표준 6 2 7 3 5 13" xfId="49093"/>
    <cellStyle name="표준 6 2 7 3 5 14" xfId="52964"/>
    <cellStyle name="표준 6 2 7 3 5 2" xfId="6271"/>
    <cellStyle name="표준 6 2 7 3 5 3" xfId="10142"/>
    <cellStyle name="표준 6 2 7 3 5 4" xfId="14013"/>
    <cellStyle name="표준 6 2 7 3 5 5" xfId="17884"/>
    <cellStyle name="표준 6 2 7 3 5 6" xfId="21755"/>
    <cellStyle name="표준 6 2 7 3 5 7" xfId="25626"/>
    <cellStyle name="표준 6 2 7 3 5 8" xfId="29497"/>
    <cellStyle name="표준 6 2 7 3 5 9" xfId="33368"/>
    <cellStyle name="표준 6 2 7 3 6" xfId="4335"/>
    <cellStyle name="표준 6 2 7 3 7" xfId="8206"/>
    <cellStyle name="표준 6 2 7 3 8" xfId="12077"/>
    <cellStyle name="표준 6 2 7 3 9" xfId="15948"/>
    <cellStyle name="표준 6 2 7 4" xfId="259"/>
    <cellStyle name="표준 6 2 7 4 10" xfId="19917"/>
    <cellStyle name="표준 6 2 7 4 11" xfId="23788"/>
    <cellStyle name="표준 6 2 7 4 12" xfId="27659"/>
    <cellStyle name="표준 6 2 7 4 13" xfId="31530"/>
    <cellStyle name="표준 6 2 7 4 14" xfId="35401"/>
    <cellStyle name="표준 6 2 7 4 15" xfId="39272"/>
    <cellStyle name="표준 6 2 7 4 16" xfId="39513"/>
    <cellStyle name="표준 6 2 7 4 17" xfId="43384"/>
    <cellStyle name="표준 6 2 7 4 18" xfId="47255"/>
    <cellStyle name="표준 6 2 7 4 19" xfId="51126"/>
    <cellStyle name="표준 6 2 7 4 2" xfId="504"/>
    <cellStyle name="표준 6 2 7 4 2 10" xfId="24030"/>
    <cellStyle name="표준 6 2 7 4 2 11" xfId="27901"/>
    <cellStyle name="표준 6 2 7 4 2 12" xfId="31772"/>
    <cellStyle name="표준 6 2 7 4 2 13" xfId="35643"/>
    <cellStyle name="표준 6 2 7 4 2 14" xfId="39755"/>
    <cellStyle name="표준 6 2 7 4 2 15" xfId="43626"/>
    <cellStyle name="표준 6 2 7 4 2 16" xfId="47497"/>
    <cellStyle name="표준 6 2 7 4 2 17" xfId="51368"/>
    <cellStyle name="표준 6 2 7 4 2 2" xfId="991"/>
    <cellStyle name="표준 6 2 7 4 2 2 10" xfId="28385"/>
    <cellStyle name="표준 6 2 7 4 2 2 11" xfId="32256"/>
    <cellStyle name="표준 6 2 7 4 2 2 12" xfId="36127"/>
    <cellStyle name="표준 6 2 7 4 2 2 13" xfId="40239"/>
    <cellStyle name="표준 6 2 7 4 2 2 14" xfId="44110"/>
    <cellStyle name="표준 6 2 7 4 2 2 15" xfId="47981"/>
    <cellStyle name="표준 6 2 7 4 2 2 16" xfId="51852"/>
    <cellStyle name="표준 6 2 7 4 2 2 2" xfId="1965"/>
    <cellStyle name="표준 6 2 7 4 2 2 2 10" xfId="33224"/>
    <cellStyle name="표준 6 2 7 4 2 2 2 11" xfId="37095"/>
    <cellStyle name="표준 6 2 7 4 2 2 2 12" xfId="41207"/>
    <cellStyle name="표준 6 2 7 4 2 2 2 13" xfId="45078"/>
    <cellStyle name="표준 6 2 7 4 2 2 2 14" xfId="48949"/>
    <cellStyle name="표준 6 2 7 4 2 2 2 15" xfId="52820"/>
    <cellStyle name="표준 6 2 7 4 2 2 2 2" xfId="3904"/>
    <cellStyle name="표준 6 2 7 4 2 2 2 2 10" xfId="39031"/>
    <cellStyle name="표준 6 2 7 4 2 2 2 2 11" xfId="43143"/>
    <cellStyle name="표준 6 2 7 4 2 2 2 2 12" xfId="47014"/>
    <cellStyle name="표준 6 2 7 4 2 2 2 2 13" xfId="50885"/>
    <cellStyle name="표준 6 2 7 4 2 2 2 2 14" xfId="54756"/>
    <cellStyle name="표준 6 2 7 4 2 2 2 2 2" xfId="8063"/>
    <cellStyle name="표준 6 2 7 4 2 2 2 2 3" xfId="11934"/>
    <cellStyle name="표준 6 2 7 4 2 2 2 2 4" xfId="15805"/>
    <cellStyle name="표준 6 2 7 4 2 2 2 2 5" xfId="19676"/>
    <cellStyle name="표준 6 2 7 4 2 2 2 2 6" xfId="23547"/>
    <cellStyle name="표준 6 2 7 4 2 2 2 2 7" xfId="27418"/>
    <cellStyle name="표준 6 2 7 4 2 2 2 2 8" xfId="31289"/>
    <cellStyle name="표준 6 2 7 4 2 2 2 2 9" xfId="35160"/>
    <cellStyle name="표준 6 2 7 4 2 2 2 3" xfId="6127"/>
    <cellStyle name="표준 6 2 7 4 2 2 2 4" xfId="9998"/>
    <cellStyle name="표준 6 2 7 4 2 2 2 5" xfId="13869"/>
    <cellStyle name="표준 6 2 7 4 2 2 2 6" xfId="17740"/>
    <cellStyle name="표준 6 2 7 4 2 2 2 7" xfId="21611"/>
    <cellStyle name="표준 6 2 7 4 2 2 2 8" xfId="25482"/>
    <cellStyle name="표준 6 2 7 4 2 2 2 9" xfId="29353"/>
    <cellStyle name="표준 6 2 7 4 2 2 3" xfId="2936"/>
    <cellStyle name="표준 6 2 7 4 2 2 3 10" xfId="38063"/>
    <cellStyle name="표준 6 2 7 4 2 2 3 11" xfId="42175"/>
    <cellStyle name="표준 6 2 7 4 2 2 3 12" xfId="46046"/>
    <cellStyle name="표준 6 2 7 4 2 2 3 13" xfId="49917"/>
    <cellStyle name="표준 6 2 7 4 2 2 3 14" xfId="53788"/>
    <cellStyle name="표준 6 2 7 4 2 2 3 2" xfId="7095"/>
    <cellStyle name="표준 6 2 7 4 2 2 3 3" xfId="10966"/>
    <cellStyle name="표준 6 2 7 4 2 2 3 4" xfId="14837"/>
    <cellStyle name="표준 6 2 7 4 2 2 3 5" xfId="18708"/>
    <cellStyle name="표준 6 2 7 4 2 2 3 6" xfId="22579"/>
    <cellStyle name="표준 6 2 7 4 2 2 3 7" xfId="26450"/>
    <cellStyle name="표준 6 2 7 4 2 2 3 8" xfId="30321"/>
    <cellStyle name="표준 6 2 7 4 2 2 3 9" xfId="34192"/>
    <cellStyle name="표준 6 2 7 4 2 2 4" xfId="5159"/>
    <cellStyle name="표준 6 2 7 4 2 2 5" xfId="9030"/>
    <cellStyle name="표준 6 2 7 4 2 2 6" xfId="12901"/>
    <cellStyle name="표준 6 2 7 4 2 2 7" xfId="16772"/>
    <cellStyle name="표준 6 2 7 4 2 2 8" xfId="20643"/>
    <cellStyle name="표준 6 2 7 4 2 2 9" xfId="24514"/>
    <cellStyle name="표준 6 2 7 4 2 3" xfId="1481"/>
    <cellStyle name="표준 6 2 7 4 2 3 10" xfId="32740"/>
    <cellStyle name="표준 6 2 7 4 2 3 11" xfId="36611"/>
    <cellStyle name="표준 6 2 7 4 2 3 12" xfId="40723"/>
    <cellStyle name="표준 6 2 7 4 2 3 13" xfId="44594"/>
    <cellStyle name="표준 6 2 7 4 2 3 14" xfId="48465"/>
    <cellStyle name="표준 6 2 7 4 2 3 15" xfId="52336"/>
    <cellStyle name="표준 6 2 7 4 2 3 2" xfId="3420"/>
    <cellStyle name="표준 6 2 7 4 2 3 2 10" xfId="38547"/>
    <cellStyle name="표준 6 2 7 4 2 3 2 11" xfId="42659"/>
    <cellStyle name="표준 6 2 7 4 2 3 2 12" xfId="46530"/>
    <cellStyle name="표준 6 2 7 4 2 3 2 13" xfId="50401"/>
    <cellStyle name="표준 6 2 7 4 2 3 2 14" xfId="54272"/>
    <cellStyle name="표준 6 2 7 4 2 3 2 2" xfId="7579"/>
    <cellStyle name="표준 6 2 7 4 2 3 2 3" xfId="11450"/>
    <cellStyle name="표준 6 2 7 4 2 3 2 4" xfId="15321"/>
    <cellStyle name="표준 6 2 7 4 2 3 2 5" xfId="19192"/>
    <cellStyle name="표준 6 2 7 4 2 3 2 6" xfId="23063"/>
    <cellStyle name="표준 6 2 7 4 2 3 2 7" xfId="26934"/>
    <cellStyle name="표준 6 2 7 4 2 3 2 8" xfId="30805"/>
    <cellStyle name="표준 6 2 7 4 2 3 2 9" xfId="34676"/>
    <cellStyle name="표준 6 2 7 4 2 3 3" xfId="5643"/>
    <cellStyle name="표준 6 2 7 4 2 3 4" xfId="9514"/>
    <cellStyle name="표준 6 2 7 4 2 3 5" xfId="13385"/>
    <cellStyle name="표준 6 2 7 4 2 3 6" xfId="17256"/>
    <cellStyle name="표준 6 2 7 4 2 3 7" xfId="21127"/>
    <cellStyle name="표준 6 2 7 4 2 3 8" xfId="24998"/>
    <cellStyle name="표준 6 2 7 4 2 3 9" xfId="28869"/>
    <cellStyle name="표준 6 2 7 4 2 4" xfId="2452"/>
    <cellStyle name="표준 6 2 7 4 2 4 10" xfId="37579"/>
    <cellStyle name="표준 6 2 7 4 2 4 11" xfId="41691"/>
    <cellStyle name="표준 6 2 7 4 2 4 12" xfId="45562"/>
    <cellStyle name="표준 6 2 7 4 2 4 13" xfId="49433"/>
    <cellStyle name="표준 6 2 7 4 2 4 14" xfId="53304"/>
    <cellStyle name="표준 6 2 7 4 2 4 2" xfId="6611"/>
    <cellStyle name="표준 6 2 7 4 2 4 3" xfId="10482"/>
    <cellStyle name="표준 6 2 7 4 2 4 4" xfId="14353"/>
    <cellStyle name="표준 6 2 7 4 2 4 5" xfId="18224"/>
    <cellStyle name="표준 6 2 7 4 2 4 6" xfId="22095"/>
    <cellStyle name="표준 6 2 7 4 2 4 7" xfId="25966"/>
    <cellStyle name="표준 6 2 7 4 2 4 8" xfId="29837"/>
    <cellStyle name="표준 6 2 7 4 2 4 9" xfId="33708"/>
    <cellStyle name="표준 6 2 7 4 2 5" xfId="4675"/>
    <cellStyle name="표준 6 2 7 4 2 6" xfId="8546"/>
    <cellStyle name="표준 6 2 7 4 2 7" xfId="12417"/>
    <cellStyle name="표준 6 2 7 4 2 8" xfId="16288"/>
    <cellStyle name="표준 6 2 7 4 2 9" xfId="20159"/>
    <cellStyle name="표준 6 2 7 4 3" xfId="749"/>
    <cellStyle name="표준 6 2 7 4 3 10" xfId="28143"/>
    <cellStyle name="표준 6 2 7 4 3 11" xfId="32014"/>
    <cellStyle name="표준 6 2 7 4 3 12" xfId="35885"/>
    <cellStyle name="표준 6 2 7 4 3 13" xfId="39997"/>
    <cellStyle name="표준 6 2 7 4 3 14" xfId="43868"/>
    <cellStyle name="표준 6 2 7 4 3 15" xfId="47739"/>
    <cellStyle name="표준 6 2 7 4 3 16" xfId="51610"/>
    <cellStyle name="표준 6 2 7 4 3 2" xfId="1723"/>
    <cellStyle name="표준 6 2 7 4 3 2 10" xfId="32982"/>
    <cellStyle name="표준 6 2 7 4 3 2 11" xfId="36853"/>
    <cellStyle name="표준 6 2 7 4 3 2 12" xfId="40965"/>
    <cellStyle name="표준 6 2 7 4 3 2 13" xfId="44836"/>
    <cellStyle name="표준 6 2 7 4 3 2 14" xfId="48707"/>
    <cellStyle name="표준 6 2 7 4 3 2 15" xfId="52578"/>
    <cellStyle name="표준 6 2 7 4 3 2 2" xfId="3662"/>
    <cellStyle name="표준 6 2 7 4 3 2 2 10" xfId="38789"/>
    <cellStyle name="표준 6 2 7 4 3 2 2 11" xfId="42901"/>
    <cellStyle name="표준 6 2 7 4 3 2 2 12" xfId="46772"/>
    <cellStyle name="표준 6 2 7 4 3 2 2 13" xfId="50643"/>
    <cellStyle name="표준 6 2 7 4 3 2 2 14" xfId="54514"/>
    <cellStyle name="표준 6 2 7 4 3 2 2 2" xfId="7821"/>
    <cellStyle name="표준 6 2 7 4 3 2 2 3" xfId="11692"/>
    <cellStyle name="표준 6 2 7 4 3 2 2 4" xfId="15563"/>
    <cellStyle name="표준 6 2 7 4 3 2 2 5" xfId="19434"/>
    <cellStyle name="표준 6 2 7 4 3 2 2 6" xfId="23305"/>
    <cellStyle name="표준 6 2 7 4 3 2 2 7" xfId="27176"/>
    <cellStyle name="표준 6 2 7 4 3 2 2 8" xfId="31047"/>
    <cellStyle name="표준 6 2 7 4 3 2 2 9" xfId="34918"/>
    <cellStyle name="표준 6 2 7 4 3 2 3" xfId="5885"/>
    <cellStyle name="표준 6 2 7 4 3 2 4" xfId="9756"/>
    <cellStyle name="표준 6 2 7 4 3 2 5" xfId="13627"/>
    <cellStyle name="표준 6 2 7 4 3 2 6" xfId="17498"/>
    <cellStyle name="표준 6 2 7 4 3 2 7" xfId="21369"/>
    <cellStyle name="표준 6 2 7 4 3 2 8" xfId="25240"/>
    <cellStyle name="표준 6 2 7 4 3 2 9" xfId="29111"/>
    <cellStyle name="표준 6 2 7 4 3 3" xfId="2694"/>
    <cellStyle name="표준 6 2 7 4 3 3 10" xfId="37821"/>
    <cellStyle name="표준 6 2 7 4 3 3 11" xfId="41933"/>
    <cellStyle name="표준 6 2 7 4 3 3 12" xfId="45804"/>
    <cellStyle name="표준 6 2 7 4 3 3 13" xfId="49675"/>
    <cellStyle name="표준 6 2 7 4 3 3 14" xfId="53546"/>
    <cellStyle name="표준 6 2 7 4 3 3 2" xfId="6853"/>
    <cellStyle name="표준 6 2 7 4 3 3 3" xfId="10724"/>
    <cellStyle name="표준 6 2 7 4 3 3 4" xfId="14595"/>
    <cellStyle name="표준 6 2 7 4 3 3 5" xfId="18466"/>
    <cellStyle name="표준 6 2 7 4 3 3 6" xfId="22337"/>
    <cellStyle name="표준 6 2 7 4 3 3 7" xfId="26208"/>
    <cellStyle name="표준 6 2 7 4 3 3 8" xfId="30079"/>
    <cellStyle name="표준 6 2 7 4 3 3 9" xfId="33950"/>
    <cellStyle name="표준 6 2 7 4 3 4" xfId="4917"/>
    <cellStyle name="표준 6 2 7 4 3 5" xfId="8788"/>
    <cellStyle name="표준 6 2 7 4 3 6" xfId="12659"/>
    <cellStyle name="표준 6 2 7 4 3 7" xfId="16530"/>
    <cellStyle name="표준 6 2 7 4 3 8" xfId="20401"/>
    <cellStyle name="표준 6 2 7 4 3 9" xfId="24272"/>
    <cellStyle name="표준 6 2 7 4 4" xfId="1239"/>
    <cellStyle name="표준 6 2 7 4 4 10" xfId="32498"/>
    <cellStyle name="표준 6 2 7 4 4 11" xfId="36369"/>
    <cellStyle name="표준 6 2 7 4 4 12" xfId="40481"/>
    <cellStyle name="표준 6 2 7 4 4 13" xfId="44352"/>
    <cellStyle name="표준 6 2 7 4 4 14" xfId="48223"/>
    <cellStyle name="표준 6 2 7 4 4 15" xfId="52094"/>
    <cellStyle name="표준 6 2 7 4 4 2" xfId="3178"/>
    <cellStyle name="표준 6 2 7 4 4 2 10" xfId="38305"/>
    <cellStyle name="표준 6 2 7 4 4 2 11" xfId="42417"/>
    <cellStyle name="표준 6 2 7 4 4 2 12" xfId="46288"/>
    <cellStyle name="표준 6 2 7 4 4 2 13" xfId="50159"/>
    <cellStyle name="표준 6 2 7 4 4 2 14" xfId="54030"/>
    <cellStyle name="표준 6 2 7 4 4 2 2" xfId="7337"/>
    <cellStyle name="표준 6 2 7 4 4 2 3" xfId="11208"/>
    <cellStyle name="표준 6 2 7 4 4 2 4" xfId="15079"/>
    <cellStyle name="표준 6 2 7 4 4 2 5" xfId="18950"/>
    <cellStyle name="표준 6 2 7 4 4 2 6" xfId="22821"/>
    <cellStyle name="표준 6 2 7 4 4 2 7" xfId="26692"/>
    <cellStyle name="표준 6 2 7 4 4 2 8" xfId="30563"/>
    <cellStyle name="표준 6 2 7 4 4 2 9" xfId="34434"/>
    <cellStyle name="표준 6 2 7 4 4 3" xfId="5401"/>
    <cellStyle name="표준 6 2 7 4 4 4" xfId="9272"/>
    <cellStyle name="표준 6 2 7 4 4 5" xfId="13143"/>
    <cellStyle name="표준 6 2 7 4 4 6" xfId="17014"/>
    <cellStyle name="표준 6 2 7 4 4 7" xfId="20885"/>
    <cellStyle name="표준 6 2 7 4 4 8" xfId="24756"/>
    <cellStyle name="표준 6 2 7 4 4 9" xfId="28627"/>
    <cellStyle name="표준 6 2 7 4 5" xfId="2210"/>
    <cellStyle name="표준 6 2 7 4 5 10" xfId="37337"/>
    <cellStyle name="표준 6 2 7 4 5 11" xfId="41449"/>
    <cellStyle name="표준 6 2 7 4 5 12" xfId="45320"/>
    <cellStyle name="표준 6 2 7 4 5 13" xfId="49191"/>
    <cellStyle name="표준 6 2 7 4 5 14" xfId="53062"/>
    <cellStyle name="표준 6 2 7 4 5 2" xfId="6369"/>
    <cellStyle name="표준 6 2 7 4 5 3" xfId="10240"/>
    <cellStyle name="표준 6 2 7 4 5 4" xfId="14111"/>
    <cellStyle name="표준 6 2 7 4 5 5" xfId="17982"/>
    <cellStyle name="표준 6 2 7 4 5 6" xfId="21853"/>
    <cellStyle name="표준 6 2 7 4 5 7" xfId="25724"/>
    <cellStyle name="표준 6 2 7 4 5 8" xfId="29595"/>
    <cellStyle name="표준 6 2 7 4 5 9" xfId="33466"/>
    <cellStyle name="표준 6 2 7 4 6" xfId="4433"/>
    <cellStyle name="표준 6 2 7 4 7" xfId="8304"/>
    <cellStyle name="표준 6 2 7 4 8" xfId="12175"/>
    <cellStyle name="표준 6 2 7 4 9" xfId="16046"/>
    <cellStyle name="표준 6 2 7 5" xfId="309"/>
    <cellStyle name="표준 6 2 7 5 10" xfId="23835"/>
    <cellStyle name="표준 6 2 7 5 11" xfId="27706"/>
    <cellStyle name="표준 6 2 7 5 12" xfId="31577"/>
    <cellStyle name="표준 6 2 7 5 13" xfId="35448"/>
    <cellStyle name="표준 6 2 7 5 14" xfId="39560"/>
    <cellStyle name="표준 6 2 7 5 15" xfId="43431"/>
    <cellStyle name="표준 6 2 7 5 16" xfId="47302"/>
    <cellStyle name="표준 6 2 7 5 17" xfId="51173"/>
    <cellStyle name="표준 6 2 7 5 2" xfId="796"/>
    <cellStyle name="표준 6 2 7 5 2 10" xfId="28190"/>
    <cellStyle name="표준 6 2 7 5 2 11" xfId="32061"/>
    <cellStyle name="표준 6 2 7 5 2 12" xfId="35932"/>
    <cellStyle name="표준 6 2 7 5 2 13" xfId="40044"/>
    <cellStyle name="표준 6 2 7 5 2 14" xfId="43915"/>
    <cellStyle name="표준 6 2 7 5 2 15" xfId="47786"/>
    <cellStyle name="표준 6 2 7 5 2 16" xfId="51657"/>
    <cellStyle name="표준 6 2 7 5 2 2" xfId="1770"/>
    <cellStyle name="표준 6 2 7 5 2 2 10" xfId="33029"/>
    <cellStyle name="표준 6 2 7 5 2 2 11" xfId="36900"/>
    <cellStyle name="표준 6 2 7 5 2 2 12" xfId="41012"/>
    <cellStyle name="표준 6 2 7 5 2 2 13" xfId="44883"/>
    <cellStyle name="표준 6 2 7 5 2 2 14" xfId="48754"/>
    <cellStyle name="표준 6 2 7 5 2 2 15" xfId="52625"/>
    <cellStyle name="표준 6 2 7 5 2 2 2" xfId="3709"/>
    <cellStyle name="표준 6 2 7 5 2 2 2 10" xfId="38836"/>
    <cellStyle name="표준 6 2 7 5 2 2 2 11" xfId="42948"/>
    <cellStyle name="표준 6 2 7 5 2 2 2 12" xfId="46819"/>
    <cellStyle name="표준 6 2 7 5 2 2 2 13" xfId="50690"/>
    <cellStyle name="표준 6 2 7 5 2 2 2 14" xfId="54561"/>
    <cellStyle name="표준 6 2 7 5 2 2 2 2" xfId="7868"/>
    <cellStyle name="표준 6 2 7 5 2 2 2 3" xfId="11739"/>
    <cellStyle name="표준 6 2 7 5 2 2 2 4" xfId="15610"/>
    <cellStyle name="표준 6 2 7 5 2 2 2 5" xfId="19481"/>
    <cellStyle name="표준 6 2 7 5 2 2 2 6" xfId="23352"/>
    <cellStyle name="표준 6 2 7 5 2 2 2 7" xfId="27223"/>
    <cellStyle name="표준 6 2 7 5 2 2 2 8" xfId="31094"/>
    <cellStyle name="표준 6 2 7 5 2 2 2 9" xfId="34965"/>
    <cellStyle name="표준 6 2 7 5 2 2 3" xfId="5932"/>
    <cellStyle name="표준 6 2 7 5 2 2 4" xfId="9803"/>
    <cellStyle name="표준 6 2 7 5 2 2 5" xfId="13674"/>
    <cellStyle name="표준 6 2 7 5 2 2 6" xfId="17545"/>
    <cellStyle name="표준 6 2 7 5 2 2 7" xfId="21416"/>
    <cellStyle name="표준 6 2 7 5 2 2 8" xfId="25287"/>
    <cellStyle name="표준 6 2 7 5 2 2 9" xfId="29158"/>
    <cellStyle name="표준 6 2 7 5 2 3" xfId="2741"/>
    <cellStyle name="표준 6 2 7 5 2 3 10" xfId="37868"/>
    <cellStyle name="표준 6 2 7 5 2 3 11" xfId="41980"/>
    <cellStyle name="표준 6 2 7 5 2 3 12" xfId="45851"/>
    <cellStyle name="표준 6 2 7 5 2 3 13" xfId="49722"/>
    <cellStyle name="표준 6 2 7 5 2 3 14" xfId="53593"/>
    <cellStyle name="표준 6 2 7 5 2 3 2" xfId="6900"/>
    <cellStyle name="표준 6 2 7 5 2 3 3" xfId="10771"/>
    <cellStyle name="표준 6 2 7 5 2 3 4" xfId="14642"/>
    <cellStyle name="표준 6 2 7 5 2 3 5" xfId="18513"/>
    <cellStyle name="표준 6 2 7 5 2 3 6" xfId="22384"/>
    <cellStyle name="표준 6 2 7 5 2 3 7" xfId="26255"/>
    <cellStyle name="표준 6 2 7 5 2 3 8" xfId="30126"/>
    <cellStyle name="표준 6 2 7 5 2 3 9" xfId="33997"/>
    <cellStyle name="표준 6 2 7 5 2 4" xfId="4964"/>
    <cellStyle name="표준 6 2 7 5 2 5" xfId="8835"/>
    <cellStyle name="표준 6 2 7 5 2 6" xfId="12706"/>
    <cellStyle name="표준 6 2 7 5 2 7" xfId="16577"/>
    <cellStyle name="표준 6 2 7 5 2 8" xfId="20448"/>
    <cellStyle name="표준 6 2 7 5 2 9" xfId="24319"/>
    <cellStyle name="표준 6 2 7 5 3" xfId="1286"/>
    <cellStyle name="표준 6 2 7 5 3 10" xfId="32545"/>
    <cellStyle name="표준 6 2 7 5 3 11" xfId="36416"/>
    <cellStyle name="표준 6 2 7 5 3 12" xfId="40528"/>
    <cellStyle name="표준 6 2 7 5 3 13" xfId="44399"/>
    <cellStyle name="표준 6 2 7 5 3 14" xfId="48270"/>
    <cellStyle name="표준 6 2 7 5 3 15" xfId="52141"/>
    <cellStyle name="표준 6 2 7 5 3 2" xfId="3225"/>
    <cellStyle name="표준 6 2 7 5 3 2 10" xfId="38352"/>
    <cellStyle name="표준 6 2 7 5 3 2 11" xfId="42464"/>
    <cellStyle name="표준 6 2 7 5 3 2 12" xfId="46335"/>
    <cellStyle name="표준 6 2 7 5 3 2 13" xfId="50206"/>
    <cellStyle name="표준 6 2 7 5 3 2 14" xfId="54077"/>
    <cellStyle name="표준 6 2 7 5 3 2 2" xfId="7384"/>
    <cellStyle name="표준 6 2 7 5 3 2 3" xfId="11255"/>
    <cellStyle name="표준 6 2 7 5 3 2 4" xfId="15126"/>
    <cellStyle name="표준 6 2 7 5 3 2 5" xfId="18997"/>
    <cellStyle name="표준 6 2 7 5 3 2 6" xfId="22868"/>
    <cellStyle name="표준 6 2 7 5 3 2 7" xfId="26739"/>
    <cellStyle name="표준 6 2 7 5 3 2 8" xfId="30610"/>
    <cellStyle name="표준 6 2 7 5 3 2 9" xfId="34481"/>
    <cellStyle name="표준 6 2 7 5 3 3" xfId="5448"/>
    <cellStyle name="표준 6 2 7 5 3 4" xfId="9319"/>
    <cellStyle name="표준 6 2 7 5 3 5" xfId="13190"/>
    <cellStyle name="표준 6 2 7 5 3 6" xfId="17061"/>
    <cellStyle name="표준 6 2 7 5 3 7" xfId="20932"/>
    <cellStyle name="표준 6 2 7 5 3 8" xfId="24803"/>
    <cellStyle name="표준 6 2 7 5 3 9" xfId="28674"/>
    <cellStyle name="표준 6 2 7 5 4" xfId="2257"/>
    <cellStyle name="표준 6 2 7 5 4 10" xfId="37384"/>
    <cellStyle name="표준 6 2 7 5 4 11" xfId="41496"/>
    <cellStyle name="표준 6 2 7 5 4 12" xfId="45367"/>
    <cellStyle name="표준 6 2 7 5 4 13" xfId="49238"/>
    <cellStyle name="표준 6 2 7 5 4 14" xfId="53109"/>
    <cellStyle name="표준 6 2 7 5 4 2" xfId="6416"/>
    <cellStyle name="표준 6 2 7 5 4 3" xfId="10287"/>
    <cellStyle name="표준 6 2 7 5 4 4" xfId="14158"/>
    <cellStyle name="표준 6 2 7 5 4 5" xfId="18029"/>
    <cellStyle name="표준 6 2 7 5 4 6" xfId="21900"/>
    <cellStyle name="표준 6 2 7 5 4 7" xfId="25771"/>
    <cellStyle name="표준 6 2 7 5 4 8" xfId="29642"/>
    <cellStyle name="표준 6 2 7 5 4 9" xfId="33513"/>
    <cellStyle name="표준 6 2 7 5 5" xfId="4480"/>
    <cellStyle name="표준 6 2 7 5 6" xfId="8351"/>
    <cellStyle name="표준 6 2 7 5 7" xfId="12222"/>
    <cellStyle name="표준 6 2 7 5 8" xfId="16093"/>
    <cellStyle name="표준 6 2 7 5 9" xfId="19964"/>
    <cellStyle name="표준 6 2 7 6" xfId="554"/>
    <cellStyle name="표준 6 2 7 6 10" xfId="27948"/>
    <cellStyle name="표준 6 2 7 6 11" xfId="31819"/>
    <cellStyle name="표준 6 2 7 6 12" xfId="35690"/>
    <cellStyle name="표준 6 2 7 6 13" xfId="39802"/>
    <cellStyle name="표준 6 2 7 6 14" xfId="43673"/>
    <cellStyle name="표준 6 2 7 6 15" xfId="47544"/>
    <cellStyle name="표준 6 2 7 6 16" xfId="51415"/>
    <cellStyle name="표준 6 2 7 6 2" xfId="1528"/>
    <cellStyle name="표준 6 2 7 6 2 10" xfId="32787"/>
    <cellStyle name="표준 6 2 7 6 2 11" xfId="36658"/>
    <cellStyle name="표준 6 2 7 6 2 12" xfId="40770"/>
    <cellStyle name="표준 6 2 7 6 2 13" xfId="44641"/>
    <cellStyle name="표준 6 2 7 6 2 14" xfId="48512"/>
    <cellStyle name="표준 6 2 7 6 2 15" xfId="52383"/>
    <cellStyle name="표준 6 2 7 6 2 2" xfId="3467"/>
    <cellStyle name="표준 6 2 7 6 2 2 10" xfId="38594"/>
    <cellStyle name="표준 6 2 7 6 2 2 11" xfId="42706"/>
    <cellStyle name="표준 6 2 7 6 2 2 12" xfId="46577"/>
    <cellStyle name="표준 6 2 7 6 2 2 13" xfId="50448"/>
    <cellStyle name="표준 6 2 7 6 2 2 14" xfId="54319"/>
    <cellStyle name="표준 6 2 7 6 2 2 2" xfId="7626"/>
    <cellStyle name="표준 6 2 7 6 2 2 3" xfId="11497"/>
    <cellStyle name="표준 6 2 7 6 2 2 4" xfId="15368"/>
    <cellStyle name="표준 6 2 7 6 2 2 5" xfId="19239"/>
    <cellStyle name="표준 6 2 7 6 2 2 6" xfId="23110"/>
    <cellStyle name="표준 6 2 7 6 2 2 7" xfId="26981"/>
    <cellStyle name="표준 6 2 7 6 2 2 8" xfId="30852"/>
    <cellStyle name="표준 6 2 7 6 2 2 9" xfId="34723"/>
    <cellStyle name="표준 6 2 7 6 2 3" xfId="5690"/>
    <cellStyle name="표준 6 2 7 6 2 4" xfId="9561"/>
    <cellStyle name="표준 6 2 7 6 2 5" xfId="13432"/>
    <cellStyle name="표준 6 2 7 6 2 6" xfId="17303"/>
    <cellStyle name="표준 6 2 7 6 2 7" xfId="21174"/>
    <cellStyle name="표준 6 2 7 6 2 8" xfId="25045"/>
    <cellStyle name="표준 6 2 7 6 2 9" xfId="28916"/>
    <cellStyle name="표준 6 2 7 6 3" xfId="2499"/>
    <cellStyle name="표준 6 2 7 6 3 10" xfId="37626"/>
    <cellStyle name="표준 6 2 7 6 3 11" xfId="41738"/>
    <cellStyle name="표준 6 2 7 6 3 12" xfId="45609"/>
    <cellStyle name="표준 6 2 7 6 3 13" xfId="49480"/>
    <cellStyle name="표준 6 2 7 6 3 14" xfId="53351"/>
    <cellStyle name="표준 6 2 7 6 3 2" xfId="6658"/>
    <cellStyle name="표준 6 2 7 6 3 3" xfId="10529"/>
    <cellStyle name="표준 6 2 7 6 3 4" xfId="14400"/>
    <cellStyle name="표준 6 2 7 6 3 5" xfId="18271"/>
    <cellStyle name="표준 6 2 7 6 3 6" xfId="22142"/>
    <cellStyle name="표준 6 2 7 6 3 7" xfId="26013"/>
    <cellStyle name="표준 6 2 7 6 3 8" xfId="29884"/>
    <cellStyle name="표준 6 2 7 6 3 9" xfId="33755"/>
    <cellStyle name="표준 6 2 7 6 4" xfId="4722"/>
    <cellStyle name="표준 6 2 7 6 5" xfId="8593"/>
    <cellStyle name="표준 6 2 7 6 6" xfId="12464"/>
    <cellStyle name="표준 6 2 7 6 7" xfId="16335"/>
    <cellStyle name="표준 6 2 7 6 8" xfId="20206"/>
    <cellStyle name="표준 6 2 7 6 9" xfId="24077"/>
    <cellStyle name="표준 6 2 7 7" xfId="1044"/>
    <cellStyle name="표준 6 2 7 7 10" xfId="32303"/>
    <cellStyle name="표준 6 2 7 7 11" xfId="36174"/>
    <cellStyle name="표준 6 2 7 7 12" xfId="40286"/>
    <cellStyle name="표준 6 2 7 7 13" xfId="44157"/>
    <cellStyle name="표준 6 2 7 7 14" xfId="48028"/>
    <cellStyle name="표준 6 2 7 7 15" xfId="51899"/>
    <cellStyle name="표준 6 2 7 7 2" xfId="2983"/>
    <cellStyle name="표준 6 2 7 7 2 10" xfId="38110"/>
    <cellStyle name="표준 6 2 7 7 2 11" xfId="42222"/>
    <cellStyle name="표준 6 2 7 7 2 12" xfId="46093"/>
    <cellStyle name="표준 6 2 7 7 2 13" xfId="49964"/>
    <cellStyle name="표준 6 2 7 7 2 14" xfId="53835"/>
    <cellStyle name="표준 6 2 7 7 2 2" xfId="7142"/>
    <cellStyle name="표준 6 2 7 7 2 3" xfId="11013"/>
    <cellStyle name="표준 6 2 7 7 2 4" xfId="14884"/>
    <cellStyle name="표준 6 2 7 7 2 5" xfId="18755"/>
    <cellStyle name="표준 6 2 7 7 2 6" xfId="22626"/>
    <cellStyle name="표준 6 2 7 7 2 7" xfId="26497"/>
    <cellStyle name="표준 6 2 7 7 2 8" xfId="30368"/>
    <cellStyle name="표준 6 2 7 7 2 9" xfId="34239"/>
    <cellStyle name="표준 6 2 7 7 3" xfId="5206"/>
    <cellStyle name="표준 6 2 7 7 4" xfId="9077"/>
    <cellStyle name="표준 6 2 7 7 5" xfId="12948"/>
    <cellStyle name="표준 6 2 7 7 6" xfId="16819"/>
    <cellStyle name="표준 6 2 7 7 7" xfId="20690"/>
    <cellStyle name="표준 6 2 7 7 8" xfId="24561"/>
    <cellStyle name="표준 6 2 7 7 9" xfId="28432"/>
    <cellStyle name="표준 6 2 7 8" xfId="2015"/>
    <cellStyle name="표준 6 2 7 8 10" xfId="37142"/>
    <cellStyle name="표준 6 2 7 8 11" xfId="41254"/>
    <cellStyle name="표준 6 2 7 8 12" xfId="45125"/>
    <cellStyle name="표준 6 2 7 8 13" xfId="48996"/>
    <cellStyle name="표준 6 2 7 8 14" xfId="52867"/>
    <cellStyle name="표준 6 2 7 8 2" xfId="6174"/>
    <cellStyle name="표준 6 2 7 8 3" xfId="10045"/>
    <cellStyle name="표준 6 2 7 8 4" xfId="13916"/>
    <cellStyle name="표준 6 2 7 8 5" xfId="17787"/>
    <cellStyle name="표준 6 2 7 8 6" xfId="21658"/>
    <cellStyle name="표준 6 2 7 8 7" xfId="25529"/>
    <cellStyle name="표준 6 2 7 8 8" xfId="29400"/>
    <cellStyle name="표준 6 2 7 8 9" xfId="33271"/>
    <cellStyle name="표준 6 2 7 9" xfId="4238"/>
    <cellStyle name="표준 6 2 8" xfId="81"/>
    <cellStyle name="표준 6 2 8 10" xfId="11999"/>
    <cellStyle name="표준 6 2 8 11" xfId="15870"/>
    <cellStyle name="표준 6 2 8 12" xfId="19741"/>
    <cellStyle name="표준 6 2 8 13" xfId="23612"/>
    <cellStyle name="표준 6 2 8 14" xfId="27483"/>
    <cellStyle name="표준 6 2 8 15" xfId="31354"/>
    <cellStyle name="표준 6 2 8 16" xfId="35225"/>
    <cellStyle name="표준 6 2 8 17" xfId="39096"/>
    <cellStyle name="표준 6 2 8 18" xfId="39337"/>
    <cellStyle name="표준 6 2 8 19" xfId="43208"/>
    <cellStyle name="표준 6 2 8 2" xfId="180"/>
    <cellStyle name="표준 6 2 8 2 10" xfId="19838"/>
    <cellStyle name="표준 6 2 8 2 11" xfId="23709"/>
    <cellStyle name="표준 6 2 8 2 12" xfId="27580"/>
    <cellStyle name="표준 6 2 8 2 13" xfId="31451"/>
    <cellStyle name="표준 6 2 8 2 14" xfId="35322"/>
    <cellStyle name="표준 6 2 8 2 15" xfId="39193"/>
    <cellStyle name="표준 6 2 8 2 16" xfId="39434"/>
    <cellStyle name="표준 6 2 8 2 17" xfId="43305"/>
    <cellStyle name="표준 6 2 8 2 18" xfId="47176"/>
    <cellStyle name="표준 6 2 8 2 19" xfId="51047"/>
    <cellStyle name="표준 6 2 8 2 2" xfId="425"/>
    <cellStyle name="표준 6 2 8 2 2 10" xfId="23951"/>
    <cellStyle name="표준 6 2 8 2 2 11" xfId="27822"/>
    <cellStyle name="표준 6 2 8 2 2 12" xfId="31693"/>
    <cellStyle name="표준 6 2 8 2 2 13" xfId="35564"/>
    <cellStyle name="표준 6 2 8 2 2 14" xfId="39676"/>
    <cellStyle name="표준 6 2 8 2 2 15" xfId="43547"/>
    <cellStyle name="표준 6 2 8 2 2 16" xfId="47418"/>
    <cellStyle name="표준 6 2 8 2 2 17" xfId="51289"/>
    <cellStyle name="표준 6 2 8 2 2 2" xfId="912"/>
    <cellStyle name="표준 6 2 8 2 2 2 10" xfId="28306"/>
    <cellStyle name="표준 6 2 8 2 2 2 11" xfId="32177"/>
    <cellStyle name="표준 6 2 8 2 2 2 12" xfId="36048"/>
    <cellStyle name="표준 6 2 8 2 2 2 13" xfId="40160"/>
    <cellStyle name="표준 6 2 8 2 2 2 14" xfId="44031"/>
    <cellStyle name="표준 6 2 8 2 2 2 15" xfId="47902"/>
    <cellStyle name="표준 6 2 8 2 2 2 16" xfId="51773"/>
    <cellStyle name="표준 6 2 8 2 2 2 2" xfId="1886"/>
    <cellStyle name="표준 6 2 8 2 2 2 2 10" xfId="33145"/>
    <cellStyle name="표준 6 2 8 2 2 2 2 11" xfId="37016"/>
    <cellStyle name="표준 6 2 8 2 2 2 2 12" xfId="41128"/>
    <cellStyle name="표준 6 2 8 2 2 2 2 13" xfId="44999"/>
    <cellStyle name="표준 6 2 8 2 2 2 2 14" xfId="48870"/>
    <cellStyle name="표준 6 2 8 2 2 2 2 15" xfId="52741"/>
    <cellStyle name="표준 6 2 8 2 2 2 2 2" xfId="3825"/>
    <cellStyle name="표준 6 2 8 2 2 2 2 2 10" xfId="38952"/>
    <cellStyle name="표준 6 2 8 2 2 2 2 2 11" xfId="43064"/>
    <cellStyle name="표준 6 2 8 2 2 2 2 2 12" xfId="46935"/>
    <cellStyle name="표준 6 2 8 2 2 2 2 2 13" xfId="50806"/>
    <cellStyle name="표준 6 2 8 2 2 2 2 2 14" xfId="54677"/>
    <cellStyle name="표준 6 2 8 2 2 2 2 2 2" xfId="7984"/>
    <cellStyle name="표준 6 2 8 2 2 2 2 2 3" xfId="11855"/>
    <cellStyle name="표준 6 2 8 2 2 2 2 2 4" xfId="15726"/>
    <cellStyle name="표준 6 2 8 2 2 2 2 2 5" xfId="19597"/>
    <cellStyle name="표준 6 2 8 2 2 2 2 2 6" xfId="23468"/>
    <cellStyle name="표준 6 2 8 2 2 2 2 2 7" xfId="27339"/>
    <cellStyle name="표준 6 2 8 2 2 2 2 2 8" xfId="31210"/>
    <cellStyle name="표준 6 2 8 2 2 2 2 2 9" xfId="35081"/>
    <cellStyle name="표준 6 2 8 2 2 2 2 3" xfId="6048"/>
    <cellStyle name="표준 6 2 8 2 2 2 2 4" xfId="9919"/>
    <cellStyle name="표준 6 2 8 2 2 2 2 5" xfId="13790"/>
    <cellStyle name="표준 6 2 8 2 2 2 2 6" xfId="17661"/>
    <cellStyle name="표준 6 2 8 2 2 2 2 7" xfId="21532"/>
    <cellStyle name="표준 6 2 8 2 2 2 2 8" xfId="25403"/>
    <cellStyle name="표준 6 2 8 2 2 2 2 9" xfId="29274"/>
    <cellStyle name="표준 6 2 8 2 2 2 3" xfId="2857"/>
    <cellStyle name="표준 6 2 8 2 2 2 3 10" xfId="37984"/>
    <cellStyle name="표준 6 2 8 2 2 2 3 11" xfId="42096"/>
    <cellStyle name="표준 6 2 8 2 2 2 3 12" xfId="45967"/>
    <cellStyle name="표준 6 2 8 2 2 2 3 13" xfId="49838"/>
    <cellStyle name="표준 6 2 8 2 2 2 3 14" xfId="53709"/>
    <cellStyle name="표준 6 2 8 2 2 2 3 2" xfId="7016"/>
    <cellStyle name="표준 6 2 8 2 2 2 3 3" xfId="10887"/>
    <cellStyle name="표준 6 2 8 2 2 2 3 4" xfId="14758"/>
    <cellStyle name="표준 6 2 8 2 2 2 3 5" xfId="18629"/>
    <cellStyle name="표준 6 2 8 2 2 2 3 6" xfId="22500"/>
    <cellStyle name="표준 6 2 8 2 2 2 3 7" xfId="26371"/>
    <cellStyle name="표준 6 2 8 2 2 2 3 8" xfId="30242"/>
    <cellStyle name="표준 6 2 8 2 2 2 3 9" xfId="34113"/>
    <cellStyle name="표준 6 2 8 2 2 2 4" xfId="5080"/>
    <cellStyle name="표준 6 2 8 2 2 2 5" xfId="8951"/>
    <cellStyle name="표준 6 2 8 2 2 2 6" xfId="12822"/>
    <cellStyle name="표준 6 2 8 2 2 2 7" xfId="16693"/>
    <cellStyle name="표준 6 2 8 2 2 2 8" xfId="20564"/>
    <cellStyle name="표준 6 2 8 2 2 2 9" xfId="24435"/>
    <cellStyle name="표준 6 2 8 2 2 3" xfId="1402"/>
    <cellStyle name="표준 6 2 8 2 2 3 10" xfId="32661"/>
    <cellStyle name="표준 6 2 8 2 2 3 11" xfId="36532"/>
    <cellStyle name="표준 6 2 8 2 2 3 12" xfId="40644"/>
    <cellStyle name="표준 6 2 8 2 2 3 13" xfId="44515"/>
    <cellStyle name="표준 6 2 8 2 2 3 14" xfId="48386"/>
    <cellStyle name="표준 6 2 8 2 2 3 15" xfId="52257"/>
    <cellStyle name="표준 6 2 8 2 2 3 2" xfId="3341"/>
    <cellStyle name="표준 6 2 8 2 2 3 2 10" xfId="38468"/>
    <cellStyle name="표준 6 2 8 2 2 3 2 11" xfId="42580"/>
    <cellStyle name="표준 6 2 8 2 2 3 2 12" xfId="46451"/>
    <cellStyle name="표준 6 2 8 2 2 3 2 13" xfId="50322"/>
    <cellStyle name="표준 6 2 8 2 2 3 2 14" xfId="54193"/>
    <cellStyle name="표준 6 2 8 2 2 3 2 2" xfId="7500"/>
    <cellStyle name="표준 6 2 8 2 2 3 2 3" xfId="11371"/>
    <cellStyle name="표준 6 2 8 2 2 3 2 4" xfId="15242"/>
    <cellStyle name="표준 6 2 8 2 2 3 2 5" xfId="19113"/>
    <cellStyle name="표준 6 2 8 2 2 3 2 6" xfId="22984"/>
    <cellStyle name="표준 6 2 8 2 2 3 2 7" xfId="26855"/>
    <cellStyle name="표준 6 2 8 2 2 3 2 8" xfId="30726"/>
    <cellStyle name="표준 6 2 8 2 2 3 2 9" xfId="34597"/>
    <cellStyle name="표준 6 2 8 2 2 3 3" xfId="5564"/>
    <cellStyle name="표준 6 2 8 2 2 3 4" xfId="9435"/>
    <cellStyle name="표준 6 2 8 2 2 3 5" xfId="13306"/>
    <cellStyle name="표준 6 2 8 2 2 3 6" xfId="17177"/>
    <cellStyle name="표준 6 2 8 2 2 3 7" xfId="21048"/>
    <cellStyle name="표준 6 2 8 2 2 3 8" xfId="24919"/>
    <cellStyle name="표준 6 2 8 2 2 3 9" xfId="28790"/>
    <cellStyle name="표준 6 2 8 2 2 4" xfId="2373"/>
    <cellStyle name="표준 6 2 8 2 2 4 10" xfId="37500"/>
    <cellStyle name="표준 6 2 8 2 2 4 11" xfId="41612"/>
    <cellStyle name="표준 6 2 8 2 2 4 12" xfId="45483"/>
    <cellStyle name="표준 6 2 8 2 2 4 13" xfId="49354"/>
    <cellStyle name="표준 6 2 8 2 2 4 14" xfId="53225"/>
    <cellStyle name="표준 6 2 8 2 2 4 2" xfId="6532"/>
    <cellStyle name="표준 6 2 8 2 2 4 3" xfId="10403"/>
    <cellStyle name="표준 6 2 8 2 2 4 4" xfId="14274"/>
    <cellStyle name="표준 6 2 8 2 2 4 5" xfId="18145"/>
    <cellStyle name="표준 6 2 8 2 2 4 6" xfId="22016"/>
    <cellStyle name="표준 6 2 8 2 2 4 7" xfId="25887"/>
    <cellStyle name="표준 6 2 8 2 2 4 8" xfId="29758"/>
    <cellStyle name="표준 6 2 8 2 2 4 9" xfId="33629"/>
    <cellStyle name="표준 6 2 8 2 2 5" xfId="4596"/>
    <cellStyle name="표준 6 2 8 2 2 6" xfId="8467"/>
    <cellStyle name="표준 6 2 8 2 2 7" xfId="12338"/>
    <cellStyle name="표준 6 2 8 2 2 8" xfId="16209"/>
    <cellStyle name="표준 6 2 8 2 2 9" xfId="20080"/>
    <cellStyle name="표준 6 2 8 2 3" xfId="670"/>
    <cellStyle name="표준 6 2 8 2 3 10" xfId="28064"/>
    <cellStyle name="표준 6 2 8 2 3 11" xfId="31935"/>
    <cellStyle name="표준 6 2 8 2 3 12" xfId="35806"/>
    <cellStyle name="표준 6 2 8 2 3 13" xfId="39918"/>
    <cellStyle name="표준 6 2 8 2 3 14" xfId="43789"/>
    <cellStyle name="표준 6 2 8 2 3 15" xfId="47660"/>
    <cellStyle name="표준 6 2 8 2 3 16" xfId="51531"/>
    <cellStyle name="표준 6 2 8 2 3 2" xfId="1644"/>
    <cellStyle name="표준 6 2 8 2 3 2 10" xfId="32903"/>
    <cellStyle name="표준 6 2 8 2 3 2 11" xfId="36774"/>
    <cellStyle name="표준 6 2 8 2 3 2 12" xfId="40886"/>
    <cellStyle name="표준 6 2 8 2 3 2 13" xfId="44757"/>
    <cellStyle name="표준 6 2 8 2 3 2 14" xfId="48628"/>
    <cellStyle name="표준 6 2 8 2 3 2 15" xfId="52499"/>
    <cellStyle name="표준 6 2 8 2 3 2 2" xfId="3583"/>
    <cellStyle name="표준 6 2 8 2 3 2 2 10" xfId="38710"/>
    <cellStyle name="표준 6 2 8 2 3 2 2 11" xfId="42822"/>
    <cellStyle name="표준 6 2 8 2 3 2 2 12" xfId="46693"/>
    <cellStyle name="표준 6 2 8 2 3 2 2 13" xfId="50564"/>
    <cellStyle name="표준 6 2 8 2 3 2 2 14" xfId="54435"/>
    <cellStyle name="표준 6 2 8 2 3 2 2 2" xfId="7742"/>
    <cellStyle name="표준 6 2 8 2 3 2 2 3" xfId="11613"/>
    <cellStyle name="표준 6 2 8 2 3 2 2 4" xfId="15484"/>
    <cellStyle name="표준 6 2 8 2 3 2 2 5" xfId="19355"/>
    <cellStyle name="표준 6 2 8 2 3 2 2 6" xfId="23226"/>
    <cellStyle name="표준 6 2 8 2 3 2 2 7" xfId="27097"/>
    <cellStyle name="표준 6 2 8 2 3 2 2 8" xfId="30968"/>
    <cellStyle name="표준 6 2 8 2 3 2 2 9" xfId="34839"/>
    <cellStyle name="표준 6 2 8 2 3 2 3" xfId="5806"/>
    <cellStyle name="표준 6 2 8 2 3 2 4" xfId="9677"/>
    <cellStyle name="표준 6 2 8 2 3 2 5" xfId="13548"/>
    <cellStyle name="표준 6 2 8 2 3 2 6" xfId="17419"/>
    <cellStyle name="표준 6 2 8 2 3 2 7" xfId="21290"/>
    <cellStyle name="표준 6 2 8 2 3 2 8" xfId="25161"/>
    <cellStyle name="표준 6 2 8 2 3 2 9" xfId="29032"/>
    <cellStyle name="표준 6 2 8 2 3 3" xfId="2615"/>
    <cellStyle name="표준 6 2 8 2 3 3 10" xfId="37742"/>
    <cellStyle name="표준 6 2 8 2 3 3 11" xfId="41854"/>
    <cellStyle name="표준 6 2 8 2 3 3 12" xfId="45725"/>
    <cellStyle name="표준 6 2 8 2 3 3 13" xfId="49596"/>
    <cellStyle name="표준 6 2 8 2 3 3 14" xfId="53467"/>
    <cellStyle name="표준 6 2 8 2 3 3 2" xfId="6774"/>
    <cellStyle name="표준 6 2 8 2 3 3 3" xfId="10645"/>
    <cellStyle name="표준 6 2 8 2 3 3 4" xfId="14516"/>
    <cellStyle name="표준 6 2 8 2 3 3 5" xfId="18387"/>
    <cellStyle name="표준 6 2 8 2 3 3 6" xfId="22258"/>
    <cellStyle name="표준 6 2 8 2 3 3 7" xfId="26129"/>
    <cellStyle name="표준 6 2 8 2 3 3 8" xfId="30000"/>
    <cellStyle name="표준 6 2 8 2 3 3 9" xfId="33871"/>
    <cellStyle name="표준 6 2 8 2 3 4" xfId="4838"/>
    <cellStyle name="표준 6 2 8 2 3 5" xfId="8709"/>
    <cellStyle name="표준 6 2 8 2 3 6" xfId="12580"/>
    <cellStyle name="표준 6 2 8 2 3 7" xfId="16451"/>
    <cellStyle name="표준 6 2 8 2 3 8" xfId="20322"/>
    <cellStyle name="표준 6 2 8 2 3 9" xfId="24193"/>
    <cellStyle name="표준 6 2 8 2 4" xfId="1160"/>
    <cellStyle name="표준 6 2 8 2 4 10" xfId="32419"/>
    <cellStyle name="표준 6 2 8 2 4 11" xfId="36290"/>
    <cellStyle name="표준 6 2 8 2 4 12" xfId="40402"/>
    <cellStyle name="표준 6 2 8 2 4 13" xfId="44273"/>
    <cellStyle name="표준 6 2 8 2 4 14" xfId="48144"/>
    <cellStyle name="표준 6 2 8 2 4 15" xfId="52015"/>
    <cellStyle name="표준 6 2 8 2 4 2" xfId="3099"/>
    <cellStyle name="표준 6 2 8 2 4 2 10" xfId="38226"/>
    <cellStyle name="표준 6 2 8 2 4 2 11" xfId="42338"/>
    <cellStyle name="표준 6 2 8 2 4 2 12" xfId="46209"/>
    <cellStyle name="표준 6 2 8 2 4 2 13" xfId="50080"/>
    <cellStyle name="표준 6 2 8 2 4 2 14" xfId="53951"/>
    <cellStyle name="표준 6 2 8 2 4 2 2" xfId="7258"/>
    <cellStyle name="표준 6 2 8 2 4 2 3" xfId="11129"/>
    <cellStyle name="표준 6 2 8 2 4 2 4" xfId="15000"/>
    <cellStyle name="표준 6 2 8 2 4 2 5" xfId="18871"/>
    <cellStyle name="표준 6 2 8 2 4 2 6" xfId="22742"/>
    <cellStyle name="표준 6 2 8 2 4 2 7" xfId="26613"/>
    <cellStyle name="표준 6 2 8 2 4 2 8" xfId="30484"/>
    <cellStyle name="표준 6 2 8 2 4 2 9" xfId="34355"/>
    <cellStyle name="표준 6 2 8 2 4 3" xfId="5322"/>
    <cellStyle name="표준 6 2 8 2 4 4" xfId="9193"/>
    <cellStyle name="표준 6 2 8 2 4 5" xfId="13064"/>
    <cellStyle name="표준 6 2 8 2 4 6" xfId="16935"/>
    <cellStyle name="표준 6 2 8 2 4 7" xfId="20806"/>
    <cellStyle name="표준 6 2 8 2 4 8" xfId="24677"/>
    <cellStyle name="표준 6 2 8 2 4 9" xfId="28548"/>
    <cellStyle name="표준 6 2 8 2 5" xfId="2131"/>
    <cellStyle name="표준 6 2 8 2 5 10" xfId="37258"/>
    <cellStyle name="표준 6 2 8 2 5 11" xfId="41370"/>
    <cellStyle name="표준 6 2 8 2 5 12" xfId="45241"/>
    <cellStyle name="표준 6 2 8 2 5 13" xfId="49112"/>
    <cellStyle name="표준 6 2 8 2 5 14" xfId="52983"/>
    <cellStyle name="표준 6 2 8 2 5 2" xfId="6290"/>
    <cellStyle name="표준 6 2 8 2 5 3" xfId="10161"/>
    <cellStyle name="표준 6 2 8 2 5 4" xfId="14032"/>
    <cellStyle name="표준 6 2 8 2 5 5" xfId="17903"/>
    <cellStyle name="표준 6 2 8 2 5 6" xfId="21774"/>
    <cellStyle name="표준 6 2 8 2 5 7" xfId="25645"/>
    <cellStyle name="표준 6 2 8 2 5 8" xfId="29516"/>
    <cellStyle name="표준 6 2 8 2 5 9" xfId="33387"/>
    <cellStyle name="표준 6 2 8 2 6" xfId="4354"/>
    <cellStyle name="표준 6 2 8 2 7" xfId="8225"/>
    <cellStyle name="표준 6 2 8 2 8" xfId="12096"/>
    <cellStyle name="표준 6 2 8 2 9" xfId="15967"/>
    <cellStyle name="표준 6 2 8 20" xfId="47079"/>
    <cellStyle name="표준 6 2 8 21" xfId="50950"/>
    <cellStyle name="표준 6 2 8 3" xfId="231"/>
    <cellStyle name="표준 6 2 8 3 10" xfId="19889"/>
    <cellStyle name="표준 6 2 8 3 11" xfId="23760"/>
    <cellStyle name="표준 6 2 8 3 12" xfId="27631"/>
    <cellStyle name="표준 6 2 8 3 13" xfId="31502"/>
    <cellStyle name="표준 6 2 8 3 14" xfId="35373"/>
    <cellStyle name="표준 6 2 8 3 15" xfId="39244"/>
    <cellStyle name="표준 6 2 8 3 16" xfId="39485"/>
    <cellStyle name="표준 6 2 8 3 17" xfId="43356"/>
    <cellStyle name="표준 6 2 8 3 18" xfId="47227"/>
    <cellStyle name="표준 6 2 8 3 19" xfId="51098"/>
    <cellStyle name="표준 6 2 8 3 2" xfId="476"/>
    <cellStyle name="표준 6 2 8 3 2 10" xfId="24002"/>
    <cellStyle name="표준 6 2 8 3 2 11" xfId="27873"/>
    <cellStyle name="표준 6 2 8 3 2 12" xfId="31744"/>
    <cellStyle name="표준 6 2 8 3 2 13" xfId="35615"/>
    <cellStyle name="표준 6 2 8 3 2 14" xfId="39727"/>
    <cellStyle name="표준 6 2 8 3 2 15" xfId="43598"/>
    <cellStyle name="표준 6 2 8 3 2 16" xfId="47469"/>
    <cellStyle name="표준 6 2 8 3 2 17" xfId="51340"/>
    <cellStyle name="표준 6 2 8 3 2 2" xfId="963"/>
    <cellStyle name="표준 6 2 8 3 2 2 10" xfId="28357"/>
    <cellStyle name="표준 6 2 8 3 2 2 11" xfId="32228"/>
    <cellStyle name="표준 6 2 8 3 2 2 12" xfId="36099"/>
    <cellStyle name="표준 6 2 8 3 2 2 13" xfId="40211"/>
    <cellStyle name="표준 6 2 8 3 2 2 14" xfId="44082"/>
    <cellStyle name="표준 6 2 8 3 2 2 15" xfId="47953"/>
    <cellStyle name="표준 6 2 8 3 2 2 16" xfId="51824"/>
    <cellStyle name="표준 6 2 8 3 2 2 2" xfId="1937"/>
    <cellStyle name="표준 6 2 8 3 2 2 2 10" xfId="33196"/>
    <cellStyle name="표준 6 2 8 3 2 2 2 11" xfId="37067"/>
    <cellStyle name="표준 6 2 8 3 2 2 2 12" xfId="41179"/>
    <cellStyle name="표준 6 2 8 3 2 2 2 13" xfId="45050"/>
    <cellStyle name="표준 6 2 8 3 2 2 2 14" xfId="48921"/>
    <cellStyle name="표준 6 2 8 3 2 2 2 15" xfId="52792"/>
    <cellStyle name="표준 6 2 8 3 2 2 2 2" xfId="3876"/>
    <cellStyle name="표준 6 2 8 3 2 2 2 2 10" xfId="39003"/>
    <cellStyle name="표준 6 2 8 3 2 2 2 2 11" xfId="43115"/>
    <cellStyle name="표준 6 2 8 3 2 2 2 2 12" xfId="46986"/>
    <cellStyle name="표준 6 2 8 3 2 2 2 2 13" xfId="50857"/>
    <cellStyle name="표준 6 2 8 3 2 2 2 2 14" xfId="54728"/>
    <cellStyle name="표준 6 2 8 3 2 2 2 2 2" xfId="8035"/>
    <cellStyle name="표준 6 2 8 3 2 2 2 2 3" xfId="11906"/>
    <cellStyle name="표준 6 2 8 3 2 2 2 2 4" xfId="15777"/>
    <cellStyle name="표준 6 2 8 3 2 2 2 2 5" xfId="19648"/>
    <cellStyle name="표준 6 2 8 3 2 2 2 2 6" xfId="23519"/>
    <cellStyle name="표준 6 2 8 3 2 2 2 2 7" xfId="27390"/>
    <cellStyle name="표준 6 2 8 3 2 2 2 2 8" xfId="31261"/>
    <cellStyle name="표준 6 2 8 3 2 2 2 2 9" xfId="35132"/>
    <cellStyle name="표준 6 2 8 3 2 2 2 3" xfId="6099"/>
    <cellStyle name="표준 6 2 8 3 2 2 2 4" xfId="9970"/>
    <cellStyle name="표준 6 2 8 3 2 2 2 5" xfId="13841"/>
    <cellStyle name="표준 6 2 8 3 2 2 2 6" xfId="17712"/>
    <cellStyle name="표준 6 2 8 3 2 2 2 7" xfId="21583"/>
    <cellStyle name="표준 6 2 8 3 2 2 2 8" xfId="25454"/>
    <cellStyle name="표준 6 2 8 3 2 2 2 9" xfId="29325"/>
    <cellStyle name="표준 6 2 8 3 2 2 3" xfId="2908"/>
    <cellStyle name="표준 6 2 8 3 2 2 3 10" xfId="38035"/>
    <cellStyle name="표준 6 2 8 3 2 2 3 11" xfId="42147"/>
    <cellStyle name="표준 6 2 8 3 2 2 3 12" xfId="46018"/>
    <cellStyle name="표준 6 2 8 3 2 2 3 13" xfId="49889"/>
    <cellStyle name="표준 6 2 8 3 2 2 3 14" xfId="53760"/>
    <cellStyle name="표준 6 2 8 3 2 2 3 2" xfId="7067"/>
    <cellStyle name="표준 6 2 8 3 2 2 3 3" xfId="10938"/>
    <cellStyle name="표준 6 2 8 3 2 2 3 4" xfId="14809"/>
    <cellStyle name="표준 6 2 8 3 2 2 3 5" xfId="18680"/>
    <cellStyle name="표준 6 2 8 3 2 2 3 6" xfId="22551"/>
    <cellStyle name="표준 6 2 8 3 2 2 3 7" xfId="26422"/>
    <cellStyle name="표준 6 2 8 3 2 2 3 8" xfId="30293"/>
    <cellStyle name="표준 6 2 8 3 2 2 3 9" xfId="34164"/>
    <cellStyle name="표준 6 2 8 3 2 2 4" xfId="5131"/>
    <cellStyle name="표준 6 2 8 3 2 2 5" xfId="9002"/>
    <cellStyle name="표준 6 2 8 3 2 2 6" xfId="12873"/>
    <cellStyle name="표준 6 2 8 3 2 2 7" xfId="16744"/>
    <cellStyle name="표준 6 2 8 3 2 2 8" xfId="20615"/>
    <cellStyle name="표준 6 2 8 3 2 2 9" xfId="24486"/>
    <cellStyle name="표준 6 2 8 3 2 3" xfId="1453"/>
    <cellStyle name="표준 6 2 8 3 2 3 10" xfId="32712"/>
    <cellStyle name="표준 6 2 8 3 2 3 11" xfId="36583"/>
    <cellStyle name="표준 6 2 8 3 2 3 12" xfId="40695"/>
    <cellStyle name="표준 6 2 8 3 2 3 13" xfId="44566"/>
    <cellStyle name="표준 6 2 8 3 2 3 14" xfId="48437"/>
    <cellStyle name="표준 6 2 8 3 2 3 15" xfId="52308"/>
    <cellStyle name="표준 6 2 8 3 2 3 2" xfId="3392"/>
    <cellStyle name="표준 6 2 8 3 2 3 2 10" xfId="38519"/>
    <cellStyle name="표준 6 2 8 3 2 3 2 11" xfId="42631"/>
    <cellStyle name="표준 6 2 8 3 2 3 2 12" xfId="46502"/>
    <cellStyle name="표준 6 2 8 3 2 3 2 13" xfId="50373"/>
    <cellStyle name="표준 6 2 8 3 2 3 2 14" xfId="54244"/>
    <cellStyle name="표준 6 2 8 3 2 3 2 2" xfId="7551"/>
    <cellStyle name="표준 6 2 8 3 2 3 2 3" xfId="11422"/>
    <cellStyle name="표준 6 2 8 3 2 3 2 4" xfId="15293"/>
    <cellStyle name="표준 6 2 8 3 2 3 2 5" xfId="19164"/>
    <cellStyle name="표준 6 2 8 3 2 3 2 6" xfId="23035"/>
    <cellStyle name="표준 6 2 8 3 2 3 2 7" xfId="26906"/>
    <cellStyle name="표준 6 2 8 3 2 3 2 8" xfId="30777"/>
    <cellStyle name="표준 6 2 8 3 2 3 2 9" xfId="34648"/>
    <cellStyle name="표준 6 2 8 3 2 3 3" xfId="5615"/>
    <cellStyle name="표준 6 2 8 3 2 3 4" xfId="9486"/>
    <cellStyle name="표준 6 2 8 3 2 3 5" xfId="13357"/>
    <cellStyle name="표준 6 2 8 3 2 3 6" xfId="17228"/>
    <cellStyle name="표준 6 2 8 3 2 3 7" xfId="21099"/>
    <cellStyle name="표준 6 2 8 3 2 3 8" xfId="24970"/>
    <cellStyle name="표준 6 2 8 3 2 3 9" xfId="28841"/>
    <cellStyle name="표준 6 2 8 3 2 4" xfId="2424"/>
    <cellStyle name="표준 6 2 8 3 2 4 10" xfId="37551"/>
    <cellStyle name="표준 6 2 8 3 2 4 11" xfId="41663"/>
    <cellStyle name="표준 6 2 8 3 2 4 12" xfId="45534"/>
    <cellStyle name="표준 6 2 8 3 2 4 13" xfId="49405"/>
    <cellStyle name="표준 6 2 8 3 2 4 14" xfId="53276"/>
    <cellStyle name="표준 6 2 8 3 2 4 2" xfId="6583"/>
    <cellStyle name="표준 6 2 8 3 2 4 3" xfId="10454"/>
    <cellStyle name="표준 6 2 8 3 2 4 4" xfId="14325"/>
    <cellStyle name="표준 6 2 8 3 2 4 5" xfId="18196"/>
    <cellStyle name="표준 6 2 8 3 2 4 6" xfId="22067"/>
    <cellStyle name="표준 6 2 8 3 2 4 7" xfId="25938"/>
    <cellStyle name="표준 6 2 8 3 2 4 8" xfId="29809"/>
    <cellStyle name="표준 6 2 8 3 2 4 9" xfId="33680"/>
    <cellStyle name="표준 6 2 8 3 2 5" xfId="4647"/>
    <cellStyle name="표준 6 2 8 3 2 6" xfId="8518"/>
    <cellStyle name="표준 6 2 8 3 2 7" xfId="12389"/>
    <cellStyle name="표준 6 2 8 3 2 8" xfId="16260"/>
    <cellStyle name="표준 6 2 8 3 2 9" xfId="20131"/>
    <cellStyle name="표준 6 2 8 3 3" xfId="721"/>
    <cellStyle name="표준 6 2 8 3 3 10" xfId="28115"/>
    <cellStyle name="표준 6 2 8 3 3 11" xfId="31986"/>
    <cellStyle name="표준 6 2 8 3 3 12" xfId="35857"/>
    <cellStyle name="표준 6 2 8 3 3 13" xfId="39969"/>
    <cellStyle name="표준 6 2 8 3 3 14" xfId="43840"/>
    <cellStyle name="표준 6 2 8 3 3 15" xfId="47711"/>
    <cellStyle name="표준 6 2 8 3 3 16" xfId="51582"/>
    <cellStyle name="표준 6 2 8 3 3 2" xfId="1695"/>
    <cellStyle name="표준 6 2 8 3 3 2 10" xfId="32954"/>
    <cellStyle name="표준 6 2 8 3 3 2 11" xfId="36825"/>
    <cellStyle name="표준 6 2 8 3 3 2 12" xfId="40937"/>
    <cellStyle name="표준 6 2 8 3 3 2 13" xfId="44808"/>
    <cellStyle name="표준 6 2 8 3 3 2 14" xfId="48679"/>
    <cellStyle name="표준 6 2 8 3 3 2 15" xfId="52550"/>
    <cellStyle name="표준 6 2 8 3 3 2 2" xfId="3634"/>
    <cellStyle name="표준 6 2 8 3 3 2 2 10" xfId="38761"/>
    <cellStyle name="표준 6 2 8 3 3 2 2 11" xfId="42873"/>
    <cellStyle name="표준 6 2 8 3 3 2 2 12" xfId="46744"/>
    <cellStyle name="표준 6 2 8 3 3 2 2 13" xfId="50615"/>
    <cellStyle name="표준 6 2 8 3 3 2 2 14" xfId="54486"/>
    <cellStyle name="표준 6 2 8 3 3 2 2 2" xfId="7793"/>
    <cellStyle name="표준 6 2 8 3 3 2 2 3" xfId="11664"/>
    <cellStyle name="표준 6 2 8 3 3 2 2 4" xfId="15535"/>
    <cellStyle name="표준 6 2 8 3 3 2 2 5" xfId="19406"/>
    <cellStyle name="표준 6 2 8 3 3 2 2 6" xfId="23277"/>
    <cellStyle name="표준 6 2 8 3 3 2 2 7" xfId="27148"/>
    <cellStyle name="표준 6 2 8 3 3 2 2 8" xfId="31019"/>
    <cellStyle name="표준 6 2 8 3 3 2 2 9" xfId="34890"/>
    <cellStyle name="표준 6 2 8 3 3 2 3" xfId="5857"/>
    <cellStyle name="표준 6 2 8 3 3 2 4" xfId="9728"/>
    <cellStyle name="표준 6 2 8 3 3 2 5" xfId="13599"/>
    <cellStyle name="표준 6 2 8 3 3 2 6" xfId="17470"/>
    <cellStyle name="표준 6 2 8 3 3 2 7" xfId="21341"/>
    <cellStyle name="표준 6 2 8 3 3 2 8" xfId="25212"/>
    <cellStyle name="표준 6 2 8 3 3 2 9" xfId="29083"/>
    <cellStyle name="표준 6 2 8 3 3 3" xfId="2666"/>
    <cellStyle name="표준 6 2 8 3 3 3 10" xfId="37793"/>
    <cellStyle name="표준 6 2 8 3 3 3 11" xfId="41905"/>
    <cellStyle name="표준 6 2 8 3 3 3 12" xfId="45776"/>
    <cellStyle name="표준 6 2 8 3 3 3 13" xfId="49647"/>
    <cellStyle name="표준 6 2 8 3 3 3 14" xfId="53518"/>
    <cellStyle name="표준 6 2 8 3 3 3 2" xfId="6825"/>
    <cellStyle name="표준 6 2 8 3 3 3 3" xfId="10696"/>
    <cellStyle name="표준 6 2 8 3 3 3 4" xfId="14567"/>
    <cellStyle name="표준 6 2 8 3 3 3 5" xfId="18438"/>
    <cellStyle name="표준 6 2 8 3 3 3 6" xfId="22309"/>
    <cellStyle name="표준 6 2 8 3 3 3 7" xfId="26180"/>
    <cellStyle name="표준 6 2 8 3 3 3 8" xfId="30051"/>
    <cellStyle name="표준 6 2 8 3 3 3 9" xfId="33922"/>
    <cellStyle name="표준 6 2 8 3 3 4" xfId="4889"/>
    <cellStyle name="표준 6 2 8 3 3 5" xfId="8760"/>
    <cellStyle name="표준 6 2 8 3 3 6" xfId="12631"/>
    <cellStyle name="표준 6 2 8 3 3 7" xfId="16502"/>
    <cellStyle name="표준 6 2 8 3 3 8" xfId="20373"/>
    <cellStyle name="표준 6 2 8 3 3 9" xfId="24244"/>
    <cellStyle name="표준 6 2 8 3 4" xfId="1211"/>
    <cellStyle name="표준 6 2 8 3 4 10" xfId="32470"/>
    <cellStyle name="표준 6 2 8 3 4 11" xfId="36341"/>
    <cellStyle name="표준 6 2 8 3 4 12" xfId="40453"/>
    <cellStyle name="표준 6 2 8 3 4 13" xfId="44324"/>
    <cellStyle name="표준 6 2 8 3 4 14" xfId="48195"/>
    <cellStyle name="표준 6 2 8 3 4 15" xfId="52066"/>
    <cellStyle name="표준 6 2 8 3 4 2" xfId="3150"/>
    <cellStyle name="표준 6 2 8 3 4 2 10" xfId="38277"/>
    <cellStyle name="표준 6 2 8 3 4 2 11" xfId="42389"/>
    <cellStyle name="표준 6 2 8 3 4 2 12" xfId="46260"/>
    <cellStyle name="표준 6 2 8 3 4 2 13" xfId="50131"/>
    <cellStyle name="표준 6 2 8 3 4 2 14" xfId="54002"/>
    <cellStyle name="표준 6 2 8 3 4 2 2" xfId="7309"/>
    <cellStyle name="표준 6 2 8 3 4 2 3" xfId="11180"/>
    <cellStyle name="표준 6 2 8 3 4 2 4" xfId="15051"/>
    <cellStyle name="표준 6 2 8 3 4 2 5" xfId="18922"/>
    <cellStyle name="표준 6 2 8 3 4 2 6" xfId="22793"/>
    <cellStyle name="표준 6 2 8 3 4 2 7" xfId="26664"/>
    <cellStyle name="표준 6 2 8 3 4 2 8" xfId="30535"/>
    <cellStyle name="표준 6 2 8 3 4 2 9" xfId="34406"/>
    <cellStyle name="표준 6 2 8 3 4 3" xfId="5373"/>
    <cellStyle name="표준 6 2 8 3 4 4" xfId="9244"/>
    <cellStyle name="표준 6 2 8 3 4 5" xfId="13115"/>
    <cellStyle name="표준 6 2 8 3 4 6" xfId="16986"/>
    <cellStyle name="표준 6 2 8 3 4 7" xfId="20857"/>
    <cellStyle name="표준 6 2 8 3 4 8" xfId="24728"/>
    <cellStyle name="표준 6 2 8 3 4 9" xfId="28599"/>
    <cellStyle name="표준 6 2 8 3 5" xfId="2182"/>
    <cellStyle name="표준 6 2 8 3 5 10" xfId="37309"/>
    <cellStyle name="표준 6 2 8 3 5 11" xfId="41421"/>
    <cellStyle name="표준 6 2 8 3 5 12" xfId="45292"/>
    <cellStyle name="표준 6 2 8 3 5 13" xfId="49163"/>
    <cellStyle name="표준 6 2 8 3 5 14" xfId="53034"/>
    <cellStyle name="표준 6 2 8 3 5 2" xfId="6341"/>
    <cellStyle name="표준 6 2 8 3 5 3" xfId="10212"/>
    <cellStyle name="표준 6 2 8 3 5 4" xfId="14083"/>
    <cellStyle name="표준 6 2 8 3 5 5" xfId="17954"/>
    <cellStyle name="표준 6 2 8 3 5 6" xfId="21825"/>
    <cellStyle name="표준 6 2 8 3 5 7" xfId="25696"/>
    <cellStyle name="표준 6 2 8 3 5 8" xfId="29567"/>
    <cellStyle name="표준 6 2 8 3 5 9" xfId="33438"/>
    <cellStyle name="표준 6 2 8 3 6" xfId="4405"/>
    <cellStyle name="표준 6 2 8 3 7" xfId="8276"/>
    <cellStyle name="표준 6 2 8 3 8" xfId="12147"/>
    <cellStyle name="표준 6 2 8 3 9" xfId="16018"/>
    <cellStyle name="표준 6 2 8 4" xfId="328"/>
    <cellStyle name="표준 6 2 8 4 10" xfId="23854"/>
    <cellStyle name="표준 6 2 8 4 11" xfId="27725"/>
    <cellStyle name="표준 6 2 8 4 12" xfId="31596"/>
    <cellStyle name="표준 6 2 8 4 13" xfId="35467"/>
    <cellStyle name="표준 6 2 8 4 14" xfId="39579"/>
    <cellStyle name="표준 6 2 8 4 15" xfId="43450"/>
    <cellStyle name="표준 6 2 8 4 16" xfId="47321"/>
    <cellStyle name="표준 6 2 8 4 17" xfId="51192"/>
    <cellStyle name="표준 6 2 8 4 2" xfId="815"/>
    <cellStyle name="표준 6 2 8 4 2 10" xfId="28209"/>
    <cellStyle name="표준 6 2 8 4 2 11" xfId="32080"/>
    <cellStyle name="표준 6 2 8 4 2 12" xfId="35951"/>
    <cellStyle name="표준 6 2 8 4 2 13" xfId="40063"/>
    <cellStyle name="표준 6 2 8 4 2 14" xfId="43934"/>
    <cellStyle name="표준 6 2 8 4 2 15" xfId="47805"/>
    <cellStyle name="표준 6 2 8 4 2 16" xfId="51676"/>
    <cellStyle name="표준 6 2 8 4 2 2" xfId="1789"/>
    <cellStyle name="표준 6 2 8 4 2 2 10" xfId="33048"/>
    <cellStyle name="표준 6 2 8 4 2 2 11" xfId="36919"/>
    <cellStyle name="표준 6 2 8 4 2 2 12" xfId="41031"/>
    <cellStyle name="표준 6 2 8 4 2 2 13" xfId="44902"/>
    <cellStyle name="표준 6 2 8 4 2 2 14" xfId="48773"/>
    <cellStyle name="표준 6 2 8 4 2 2 15" xfId="52644"/>
    <cellStyle name="표준 6 2 8 4 2 2 2" xfId="3728"/>
    <cellStyle name="표준 6 2 8 4 2 2 2 10" xfId="38855"/>
    <cellStyle name="표준 6 2 8 4 2 2 2 11" xfId="42967"/>
    <cellStyle name="표준 6 2 8 4 2 2 2 12" xfId="46838"/>
    <cellStyle name="표준 6 2 8 4 2 2 2 13" xfId="50709"/>
    <cellStyle name="표준 6 2 8 4 2 2 2 14" xfId="54580"/>
    <cellStyle name="표준 6 2 8 4 2 2 2 2" xfId="7887"/>
    <cellStyle name="표준 6 2 8 4 2 2 2 3" xfId="11758"/>
    <cellStyle name="표준 6 2 8 4 2 2 2 4" xfId="15629"/>
    <cellStyle name="표준 6 2 8 4 2 2 2 5" xfId="19500"/>
    <cellStyle name="표준 6 2 8 4 2 2 2 6" xfId="23371"/>
    <cellStyle name="표준 6 2 8 4 2 2 2 7" xfId="27242"/>
    <cellStyle name="표준 6 2 8 4 2 2 2 8" xfId="31113"/>
    <cellStyle name="표준 6 2 8 4 2 2 2 9" xfId="34984"/>
    <cellStyle name="표준 6 2 8 4 2 2 3" xfId="5951"/>
    <cellStyle name="표준 6 2 8 4 2 2 4" xfId="9822"/>
    <cellStyle name="표준 6 2 8 4 2 2 5" xfId="13693"/>
    <cellStyle name="표준 6 2 8 4 2 2 6" xfId="17564"/>
    <cellStyle name="표준 6 2 8 4 2 2 7" xfId="21435"/>
    <cellStyle name="표준 6 2 8 4 2 2 8" xfId="25306"/>
    <cellStyle name="표준 6 2 8 4 2 2 9" xfId="29177"/>
    <cellStyle name="표준 6 2 8 4 2 3" xfId="2760"/>
    <cellStyle name="표준 6 2 8 4 2 3 10" xfId="37887"/>
    <cellStyle name="표준 6 2 8 4 2 3 11" xfId="41999"/>
    <cellStyle name="표준 6 2 8 4 2 3 12" xfId="45870"/>
    <cellStyle name="표준 6 2 8 4 2 3 13" xfId="49741"/>
    <cellStyle name="표준 6 2 8 4 2 3 14" xfId="53612"/>
    <cellStyle name="표준 6 2 8 4 2 3 2" xfId="6919"/>
    <cellStyle name="표준 6 2 8 4 2 3 3" xfId="10790"/>
    <cellStyle name="표준 6 2 8 4 2 3 4" xfId="14661"/>
    <cellStyle name="표준 6 2 8 4 2 3 5" xfId="18532"/>
    <cellStyle name="표준 6 2 8 4 2 3 6" xfId="22403"/>
    <cellStyle name="표준 6 2 8 4 2 3 7" xfId="26274"/>
    <cellStyle name="표준 6 2 8 4 2 3 8" xfId="30145"/>
    <cellStyle name="표준 6 2 8 4 2 3 9" xfId="34016"/>
    <cellStyle name="표준 6 2 8 4 2 4" xfId="4983"/>
    <cellStyle name="표준 6 2 8 4 2 5" xfId="8854"/>
    <cellStyle name="표준 6 2 8 4 2 6" xfId="12725"/>
    <cellStyle name="표준 6 2 8 4 2 7" xfId="16596"/>
    <cellStyle name="표준 6 2 8 4 2 8" xfId="20467"/>
    <cellStyle name="표준 6 2 8 4 2 9" xfId="24338"/>
    <cellStyle name="표준 6 2 8 4 3" xfId="1305"/>
    <cellStyle name="표준 6 2 8 4 3 10" xfId="32564"/>
    <cellStyle name="표준 6 2 8 4 3 11" xfId="36435"/>
    <cellStyle name="표준 6 2 8 4 3 12" xfId="40547"/>
    <cellStyle name="표준 6 2 8 4 3 13" xfId="44418"/>
    <cellStyle name="표준 6 2 8 4 3 14" xfId="48289"/>
    <cellStyle name="표준 6 2 8 4 3 15" xfId="52160"/>
    <cellStyle name="표준 6 2 8 4 3 2" xfId="3244"/>
    <cellStyle name="표준 6 2 8 4 3 2 10" xfId="38371"/>
    <cellStyle name="표준 6 2 8 4 3 2 11" xfId="42483"/>
    <cellStyle name="표준 6 2 8 4 3 2 12" xfId="46354"/>
    <cellStyle name="표준 6 2 8 4 3 2 13" xfId="50225"/>
    <cellStyle name="표준 6 2 8 4 3 2 14" xfId="54096"/>
    <cellStyle name="표준 6 2 8 4 3 2 2" xfId="7403"/>
    <cellStyle name="표준 6 2 8 4 3 2 3" xfId="11274"/>
    <cellStyle name="표준 6 2 8 4 3 2 4" xfId="15145"/>
    <cellStyle name="표준 6 2 8 4 3 2 5" xfId="19016"/>
    <cellStyle name="표준 6 2 8 4 3 2 6" xfId="22887"/>
    <cellStyle name="표준 6 2 8 4 3 2 7" xfId="26758"/>
    <cellStyle name="표준 6 2 8 4 3 2 8" xfId="30629"/>
    <cellStyle name="표준 6 2 8 4 3 2 9" xfId="34500"/>
    <cellStyle name="표준 6 2 8 4 3 3" xfId="5467"/>
    <cellStyle name="표준 6 2 8 4 3 4" xfId="9338"/>
    <cellStyle name="표준 6 2 8 4 3 5" xfId="13209"/>
    <cellStyle name="표준 6 2 8 4 3 6" xfId="17080"/>
    <cellStyle name="표준 6 2 8 4 3 7" xfId="20951"/>
    <cellStyle name="표준 6 2 8 4 3 8" xfId="24822"/>
    <cellStyle name="표준 6 2 8 4 3 9" xfId="28693"/>
    <cellStyle name="표준 6 2 8 4 4" xfId="2276"/>
    <cellStyle name="표준 6 2 8 4 4 10" xfId="37403"/>
    <cellStyle name="표준 6 2 8 4 4 11" xfId="41515"/>
    <cellStyle name="표준 6 2 8 4 4 12" xfId="45386"/>
    <cellStyle name="표준 6 2 8 4 4 13" xfId="49257"/>
    <cellStyle name="표준 6 2 8 4 4 14" xfId="53128"/>
    <cellStyle name="표준 6 2 8 4 4 2" xfId="6435"/>
    <cellStyle name="표준 6 2 8 4 4 3" xfId="10306"/>
    <cellStyle name="표준 6 2 8 4 4 4" xfId="14177"/>
    <cellStyle name="표준 6 2 8 4 4 5" xfId="18048"/>
    <cellStyle name="표준 6 2 8 4 4 6" xfId="21919"/>
    <cellStyle name="표준 6 2 8 4 4 7" xfId="25790"/>
    <cellStyle name="표준 6 2 8 4 4 8" xfId="29661"/>
    <cellStyle name="표준 6 2 8 4 4 9" xfId="33532"/>
    <cellStyle name="표준 6 2 8 4 5" xfId="4499"/>
    <cellStyle name="표준 6 2 8 4 6" xfId="8370"/>
    <cellStyle name="표준 6 2 8 4 7" xfId="12241"/>
    <cellStyle name="표준 6 2 8 4 8" xfId="16112"/>
    <cellStyle name="표준 6 2 8 4 9" xfId="19983"/>
    <cellStyle name="표준 6 2 8 5" xfId="573"/>
    <cellStyle name="표준 6 2 8 5 10" xfId="27967"/>
    <cellStyle name="표준 6 2 8 5 11" xfId="31838"/>
    <cellStyle name="표준 6 2 8 5 12" xfId="35709"/>
    <cellStyle name="표준 6 2 8 5 13" xfId="39821"/>
    <cellStyle name="표준 6 2 8 5 14" xfId="43692"/>
    <cellStyle name="표준 6 2 8 5 15" xfId="47563"/>
    <cellStyle name="표준 6 2 8 5 16" xfId="51434"/>
    <cellStyle name="표준 6 2 8 5 2" xfId="1547"/>
    <cellStyle name="표준 6 2 8 5 2 10" xfId="32806"/>
    <cellStyle name="표준 6 2 8 5 2 11" xfId="36677"/>
    <cellStyle name="표준 6 2 8 5 2 12" xfId="40789"/>
    <cellStyle name="표준 6 2 8 5 2 13" xfId="44660"/>
    <cellStyle name="표준 6 2 8 5 2 14" xfId="48531"/>
    <cellStyle name="표준 6 2 8 5 2 15" xfId="52402"/>
    <cellStyle name="표준 6 2 8 5 2 2" xfId="3486"/>
    <cellStyle name="표준 6 2 8 5 2 2 10" xfId="38613"/>
    <cellStyle name="표준 6 2 8 5 2 2 11" xfId="42725"/>
    <cellStyle name="표준 6 2 8 5 2 2 12" xfId="46596"/>
    <cellStyle name="표준 6 2 8 5 2 2 13" xfId="50467"/>
    <cellStyle name="표준 6 2 8 5 2 2 14" xfId="54338"/>
    <cellStyle name="표준 6 2 8 5 2 2 2" xfId="7645"/>
    <cellStyle name="표준 6 2 8 5 2 2 3" xfId="11516"/>
    <cellStyle name="표준 6 2 8 5 2 2 4" xfId="15387"/>
    <cellStyle name="표준 6 2 8 5 2 2 5" xfId="19258"/>
    <cellStyle name="표준 6 2 8 5 2 2 6" xfId="23129"/>
    <cellStyle name="표준 6 2 8 5 2 2 7" xfId="27000"/>
    <cellStyle name="표준 6 2 8 5 2 2 8" xfId="30871"/>
    <cellStyle name="표준 6 2 8 5 2 2 9" xfId="34742"/>
    <cellStyle name="표준 6 2 8 5 2 3" xfId="5709"/>
    <cellStyle name="표준 6 2 8 5 2 4" xfId="9580"/>
    <cellStyle name="표준 6 2 8 5 2 5" xfId="13451"/>
    <cellStyle name="표준 6 2 8 5 2 6" xfId="17322"/>
    <cellStyle name="표준 6 2 8 5 2 7" xfId="21193"/>
    <cellStyle name="표준 6 2 8 5 2 8" xfId="25064"/>
    <cellStyle name="표준 6 2 8 5 2 9" xfId="28935"/>
    <cellStyle name="표준 6 2 8 5 3" xfId="2518"/>
    <cellStyle name="표준 6 2 8 5 3 10" xfId="37645"/>
    <cellStyle name="표준 6 2 8 5 3 11" xfId="41757"/>
    <cellStyle name="표준 6 2 8 5 3 12" xfId="45628"/>
    <cellStyle name="표준 6 2 8 5 3 13" xfId="49499"/>
    <cellStyle name="표준 6 2 8 5 3 14" xfId="53370"/>
    <cellStyle name="표준 6 2 8 5 3 2" xfId="6677"/>
    <cellStyle name="표준 6 2 8 5 3 3" xfId="10548"/>
    <cellStyle name="표준 6 2 8 5 3 4" xfId="14419"/>
    <cellStyle name="표준 6 2 8 5 3 5" xfId="18290"/>
    <cellStyle name="표준 6 2 8 5 3 6" xfId="22161"/>
    <cellStyle name="표준 6 2 8 5 3 7" xfId="26032"/>
    <cellStyle name="표준 6 2 8 5 3 8" xfId="29903"/>
    <cellStyle name="표준 6 2 8 5 3 9" xfId="33774"/>
    <cellStyle name="표준 6 2 8 5 4" xfId="4741"/>
    <cellStyle name="표준 6 2 8 5 5" xfId="8612"/>
    <cellStyle name="표준 6 2 8 5 6" xfId="12483"/>
    <cellStyle name="표준 6 2 8 5 7" xfId="16354"/>
    <cellStyle name="표준 6 2 8 5 8" xfId="20225"/>
    <cellStyle name="표준 6 2 8 5 9" xfId="24096"/>
    <cellStyle name="표준 6 2 8 6" xfId="1063"/>
    <cellStyle name="표준 6 2 8 6 10" xfId="32322"/>
    <cellStyle name="표준 6 2 8 6 11" xfId="36193"/>
    <cellStyle name="표준 6 2 8 6 12" xfId="40305"/>
    <cellStyle name="표준 6 2 8 6 13" xfId="44176"/>
    <cellStyle name="표준 6 2 8 6 14" xfId="48047"/>
    <cellStyle name="표준 6 2 8 6 15" xfId="51918"/>
    <cellStyle name="표준 6 2 8 6 2" xfId="3002"/>
    <cellStyle name="표준 6 2 8 6 2 10" xfId="38129"/>
    <cellStyle name="표준 6 2 8 6 2 11" xfId="42241"/>
    <cellStyle name="표준 6 2 8 6 2 12" xfId="46112"/>
    <cellStyle name="표준 6 2 8 6 2 13" xfId="49983"/>
    <cellStyle name="표준 6 2 8 6 2 14" xfId="53854"/>
    <cellStyle name="표준 6 2 8 6 2 2" xfId="7161"/>
    <cellStyle name="표준 6 2 8 6 2 3" xfId="11032"/>
    <cellStyle name="표준 6 2 8 6 2 4" xfId="14903"/>
    <cellStyle name="표준 6 2 8 6 2 5" xfId="18774"/>
    <cellStyle name="표준 6 2 8 6 2 6" xfId="22645"/>
    <cellStyle name="표준 6 2 8 6 2 7" xfId="26516"/>
    <cellStyle name="표준 6 2 8 6 2 8" xfId="30387"/>
    <cellStyle name="표준 6 2 8 6 2 9" xfId="34258"/>
    <cellStyle name="표준 6 2 8 6 3" xfId="5225"/>
    <cellStyle name="표준 6 2 8 6 4" xfId="9096"/>
    <cellStyle name="표준 6 2 8 6 5" xfId="12967"/>
    <cellStyle name="표준 6 2 8 6 6" xfId="16838"/>
    <cellStyle name="표준 6 2 8 6 7" xfId="20709"/>
    <cellStyle name="표준 6 2 8 6 8" xfId="24580"/>
    <cellStyle name="표준 6 2 8 6 9" xfId="28451"/>
    <cellStyle name="표준 6 2 8 7" xfId="2034"/>
    <cellStyle name="표준 6 2 8 7 10" xfId="37161"/>
    <cellStyle name="표준 6 2 8 7 11" xfId="41273"/>
    <cellStyle name="표준 6 2 8 7 12" xfId="45144"/>
    <cellStyle name="표준 6 2 8 7 13" xfId="49015"/>
    <cellStyle name="표준 6 2 8 7 14" xfId="52886"/>
    <cellStyle name="표준 6 2 8 7 2" xfId="6193"/>
    <cellStyle name="표준 6 2 8 7 3" xfId="10064"/>
    <cellStyle name="표준 6 2 8 7 4" xfId="13935"/>
    <cellStyle name="표준 6 2 8 7 5" xfId="17806"/>
    <cellStyle name="표준 6 2 8 7 6" xfId="21677"/>
    <cellStyle name="표준 6 2 8 7 7" xfId="25548"/>
    <cellStyle name="표준 6 2 8 7 8" xfId="29419"/>
    <cellStyle name="표준 6 2 8 7 9" xfId="33290"/>
    <cellStyle name="표준 6 2 8 8" xfId="4257"/>
    <cellStyle name="표준 6 2 8 9" xfId="8128"/>
    <cellStyle name="표준 6 2 9" xfId="77"/>
    <cellStyle name="표준 6 20" xfId="11951"/>
    <cellStyle name="표준 6 21" xfId="15822"/>
    <cellStyle name="표준 6 22" xfId="19693"/>
    <cellStyle name="표준 6 23" xfId="23564"/>
    <cellStyle name="표준 6 24" xfId="27435"/>
    <cellStyle name="표준 6 25" xfId="31306"/>
    <cellStyle name="표준 6 26" xfId="35177"/>
    <cellStyle name="표준 6 27" xfId="39048"/>
    <cellStyle name="표준 6 28" xfId="39289"/>
    <cellStyle name="표준 6 29" xfId="43160"/>
    <cellStyle name="표준 6 3" xfId="28"/>
    <cellStyle name="표준 6 3 10" xfId="1019"/>
    <cellStyle name="표준 6 3 10 10" xfId="32278"/>
    <cellStyle name="표준 6 3 10 11" xfId="36149"/>
    <cellStyle name="표준 6 3 10 12" xfId="40261"/>
    <cellStyle name="표준 6 3 10 13" xfId="44132"/>
    <cellStyle name="표준 6 3 10 14" xfId="48003"/>
    <cellStyle name="표준 6 3 10 15" xfId="51874"/>
    <cellStyle name="표준 6 3 10 2" xfId="2958"/>
    <cellStyle name="표준 6 3 10 2 10" xfId="38085"/>
    <cellStyle name="표준 6 3 10 2 11" xfId="42197"/>
    <cellStyle name="표준 6 3 10 2 12" xfId="46068"/>
    <cellStyle name="표준 6 3 10 2 13" xfId="49939"/>
    <cellStyle name="표준 6 3 10 2 14" xfId="53810"/>
    <cellStyle name="표준 6 3 10 2 2" xfId="7117"/>
    <cellStyle name="표준 6 3 10 2 3" xfId="10988"/>
    <cellStyle name="표준 6 3 10 2 4" xfId="14859"/>
    <cellStyle name="표준 6 3 10 2 5" xfId="18730"/>
    <cellStyle name="표준 6 3 10 2 6" xfId="22601"/>
    <cellStyle name="표준 6 3 10 2 7" xfId="26472"/>
    <cellStyle name="표준 6 3 10 2 8" xfId="30343"/>
    <cellStyle name="표준 6 3 10 2 9" xfId="34214"/>
    <cellStyle name="표준 6 3 10 3" xfId="5181"/>
    <cellStyle name="표준 6 3 10 4" xfId="9052"/>
    <cellStyle name="표준 6 3 10 5" xfId="12923"/>
    <cellStyle name="표준 6 3 10 6" xfId="16794"/>
    <cellStyle name="표준 6 3 10 7" xfId="20665"/>
    <cellStyle name="표준 6 3 10 8" xfId="24536"/>
    <cellStyle name="표준 6 3 10 9" xfId="28407"/>
    <cellStyle name="표준 6 3 11" xfId="1990"/>
    <cellStyle name="표준 6 3 11 10" xfId="37117"/>
    <cellStyle name="표준 6 3 11 11" xfId="41229"/>
    <cellStyle name="표준 6 3 11 12" xfId="45100"/>
    <cellStyle name="표준 6 3 11 13" xfId="48971"/>
    <cellStyle name="표준 6 3 11 14" xfId="52842"/>
    <cellStyle name="표준 6 3 11 2" xfId="6149"/>
    <cellStyle name="표준 6 3 11 3" xfId="10020"/>
    <cellStyle name="표준 6 3 11 4" xfId="13891"/>
    <cellStyle name="표준 6 3 11 5" xfId="17762"/>
    <cellStyle name="표준 6 3 11 6" xfId="21633"/>
    <cellStyle name="표준 6 3 11 7" xfId="25504"/>
    <cellStyle name="표준 6 3 11 8" xfId="29375"/>
    <cellStyle name="표준 6 3 11 9" xfId="33246"/>
    <cellStyle name="표준 6 3 12" xfId="4213"/>
    <cellStyle name="표준 6 3 13" xfId="8084"/>
    <cellStyle name="표준 6 3 14" xfId="11955"/>
    <cellStyle name="표준 6 3 15" xfId="15826"/>
    <cellStyle name="표준 6 3 16" xfId="19697"/>
    <cellStyle name="표준 6 3 17" xfId="23568"/>
    <cellStyle name="표준 6 3 18" xfId="27439"/>
    <cellStyle name="표준 6 3 19" xfId="31310"/>
    <cellStyle name="표준 6 3 2" xfId="37"/>
    <cellStyle name="표준 6 3 2 10" xfId="4220"/>
    <cellStyle name="표준 6 3 2 11" xfId="8091"/>
    <cellStyle name="표준 6 3 2 12" xfId="11962"/>
    <cellStyle name="표준 6 3 2 13" xfId="15833"/>
    <cellStyle name="표준 6 3 2 14" xfId="19704"/>
    <cellStyle name="표준 6 3 2 15" xfId="23575"/>
    <cellStyle name="표준 6 3 2 16" xfId="27446"/>
    <cellStyle name="표준 6 3 2 17" xfId="31317"/>
    <cellStyle name="표준 6 3 2 18" xfId="35188"/>
    <cellStyle name="표준 6 3 2 19" xfId="39059"/>
    <cellStyle name="표준 6 3 2 2" xfId="63"/>
    <cellStyle name="표준 6 3 2 2 10" xfId="8117"/>
    <cellStyle name="표준 6 3 2 2 11" xfId="11988"/>
    <cellStyle name="표준 6 3 2 2 12" xfId="15859"/>
    <cellStyle name="표준 6 3 2 2 13" xfId="19730"/>
    <cellStyle name="표준 6 3 2 2 14" xfId="23601"/>
    <cellStyle name="표준 6 3 2 2 15" xfId="27472"/>
    <cellStyle name="표준 6 3 2 2 16" xfId="31343"/>
    <cellStyle name="표준 6 3 2 2 17" xfId="35214"/>
    <cellStyle name="표준 6 3 2 2 18" xfId="39085"/>
    <cellStyle name="표준 6 3 2 2 19" xfId="39326"/>
    <cellStyle name="표준 6 3 2 2 2" xfId="117"/>
    <cellStyle name="표준 6 3 2 2 2 10" xfId="15906"/>
    <cellStyle name="표준 6 3 2 2 2 11" xfId="19777"/>
    <cellStyle name="표준 6 3 2 2 2 12" xfId="23648"/>
    <cellStyle name="표준 6 3 2 2 2 13" xfId="27519"/>
    <cellStyle name="표준 6 3 2 2 2 14" xfId="31390"/>
    <cellStyle name="표준 6 3 2 2 2 15" xfId="35261"/>
    <cellStyle name="표준 6 3 2 2 2 16" xfId="39132"/>
    <cellStyle name="표준 6 3 2 2 2 17" xfId="39373"/>
    <cellStyle name="표준 6 3 2 2 2 18" xfId="43244"/>
    <cellStyle name="표준 6 3 2 2 2 19" xfId="47115"/>
    <cellStyle name="표준 6 3 2 2 2 2" xfId="216"/>
    <cellStyle name="표준 6 3 2 2 2 2 10" xfId="19874"/>
    <cellStyle name="표준 6 3 2 2 2 2 11" xfId="23745"/>
    <cellStyle name="표준 6 3 2 2 2 2 12" xfId="27616"/>
    <cellStyle name="표준 6 3 2 2 2 2 13" xfId="31487"/>
    <cellStyle name="표준 6 3 2 2 2 2 14" xfId="35358"/>
    <cellStyle name="표준 6 3 2 2 2 2 15" xfId="39229"/>
    <cellStyle name="표준 6 3 2 2 2 2 16" xfId="39470"/>
    <cellStyle name="표준 6 3 2 2 2 2 17" xfId="43341"/>
    <cellStyle name="표준 6 3 2 2 2 2 18" xfId="47212"/>
    <cellStyle name="표준 6 3 2 2 2 2 19" xfId="51083"/>
    <cellStyle name="표준 6 3 2 2 2 2 2" xfId="461"/>
    <cellStyle name="표준 6 3 2 2 2 2 2 10" xfId="23987"/>
    <cellStyle name="표준 6 3 2 2 2 2 2 11" xfId="27858"/>
    <cellStyle name="표준 6 3 2 2 2 2 2 12" xfId="31729"/>
    <cellStyle name="표준 6 3 2 2 2 2 2 13" xfId="35600"/>
    <cellStyle name="표준 6 3 2 2 2 2 2 14" xfId="39712"/>
    <cellStyle name="표준 6 3 2 2 2 2 2 15" xfId="43583"/>
    <cellStyle name="표준 6 3 2 2 2 2 2 16" xfId="47454"/>
    <cellStyle name="표준 6 3 2 2 2 2 2 17" xfId="51325"/>
    <cellStyle name="표준 6 3 2 2 2 2 2 2" xfId="948"/>
    <cellStyle name="표준 6 3 2 2 2 2 2 2 10" xfId="28342"/>
    <cellStyle name="표준 6 3 2 2 2 2 2 2 11" xfId="32213"/>
    <cellStyle name="표준 6 3 2 2 2 2 2 2 12" xfId="36084"/>
    <cellStyle name="표준 6 3 2 2 2 2 2 2 13" xfId="40196"/>
    <cellStyle name="표준 6 3 2 2 2 2 2 2 14" xfId="44067"/>
    <cellStyle name="표준 6 3 2 2 2 2 2 2 15" xfId="47938"/>
    <cellStyle name="표준 6 3 2 2 2 2 2 2 16" xfId="51809"/>
    <cellStyle name="표준 6 3 2 2 2 2 2 2 2" xfId="1922"/>
    <cellStyle name="표준 6 3 2 2 2 2 2 2 2 10" xfId="33181"/>
    <cellStyle name="표준 6 3 2 2 2 2 2 2 2 11" xfId="37052"/>
    <cellStyle name="표준 6 3 2 2 2 2 2 2 2 12" xfId="41164"/>
    <cellStyle name="표준 6 3 2 2 2 2 2 2 2 13" xfId="45035"/>
    <cellStyle name="표준 6 3 2 2 2 2 2 2 2 14" xfId="48906"/>
    <cellStyle name="표준 6 3 2 2 2 2 2 2 2 15" xfId="52777"/>
    <cellStyle name="표준 6 3 2 2 2 2 2 2 2 2" xfId="3861"/>
    <cellStyle name="표준 6 3 2 2 2 2 2 2 2 2 10" xfId="38988"/>
    <cellStyle name="표준 6 3 2 2 2 2 2 2 2 2 11" xfId="43100"/>
    <cellStyle name="표준 6 3 2 2 2 2 2 2 2 2 12" xfId="46971"/>
    <cellStyle name="표준 6 3 2 2 2 2 2 2 2 2 13" xfId="50842"/>
    <cellStyle name="표준 6 3 2 2 2 2 2 2 2 2 14" xfId="54713"/>
    <cellStyle name="표준 6 3 2 2 2 2 2 2 2 2 2" xfId="8020"/>
    <cellStyle name="표준 6 3 2 2 2 2 2 2 2 2 3" xfId="11891"/>
    <cellStyle name="표준 6 3 2 2 2 2 2 2 2 2 4" xfId="15762"/>
    <cellStyle name="표준 6 3 2 2 2 2 2 2 2 2 5" xfId="19633"/>
    <cellStyle name="표준 6 3 2 2 2 2 2 2 2 2 6" xfId="23504"/>
    <cellStyle name="표준 6 3 2 2 2 2 2 2 2 2 7" xfId="27375"/>
    <cellStyle name="표준 6 3 2 2 2 2 2 2 2 2 8" xfId="31246"/>
    <cellStyle name="표준 6 3 2 2 2 2 2 2 2 2 9" xfId="35117"/>
    <cellStyle name="표준 6 3 2 2 2 2 2 2 2 3" xfId="6084"/>
    <cellStyle name="표준 6 3 2 2 2 2 2 2 2 4" xfId="9955"/>
    <cellStyle name="표준 6 3 2 2 2 2 2 2 2 5" xfId="13826"/>
    <cellStyle name="표준 6 3 2 2 2 2 2 2 2 6" xfId="17697"/>
    <cellStyle name="표준 6 3 2 2 2 2 2 2 2 7" xfId="21568"/>
    <cellStyle name="표준 6 3 2 2 2 2 2 2 2 8" xfId="25439"/>
    <cellStyle name="표준 6 3 2 2 2 2 2 2 2 9" xfId="29310"/>
    <cellStyle name="표준 6 3 2 2 2 2 2 2 3" xfId="2893"/>
    <cellStyle name="표준 6 3 2 2 2 2 2 2 3 10" xfId="38020"/>
    <cellStyle name="표준 6 3 2 2 2 2 2 2 3 11" xfId="42132"/>
    <cellStyle name="표준 6 3 2 2 2 2 2 2 3 12" xfId="46003"/>
    <cellStyle name="표준 6 3 2 2 2 2 2 2 3 13" xfId="49874"/>
    <cellStyle name="표준 6 3 2 2 2 2 2 2 3 14" xfId="53745"/>
    <cellStyle name="표준 6 3 2 2 2 2 2 2 3 2" xfId="7052"/>
    <cellStyle name="표준 6 3 2 2 2 2 2 2 3 3" xfId="10923"/>
    <cellStyle name="표준 6 3 2 2 2 2 2 2 3 4" xfId="14794"/>
    <cellStyle name="표준 6 3 2 2 2 2 2 2 3 5" xfId="18665"/>
    <cellStyle name="표준 6 3 2 2 2 2 2 2 3 6" xfId="22536"/>
    <cellStyle name="표준 6 3 2 2 2 2 2 2 3 7" xfId="26407"/>
    <cellStyle name="표준 6 3 2 2 2 2 2 2 3 8" xfId="30278"/>
    <cellStyle name="표준 6 3 2 2 2 2 2 2 3 9" xfId="34149"/>
    <cellStyle name="표준 6 3 2 2 2 2 2 2 4" xfId="5116"/>
    <cellStyle name="표준 6 3 2 2 2 2 2 2 5" xfId="8987"/>
    <cellStyle name="표준 6 3 2 2 2 2 2 2 6" xfId="12858"/>
    <cellStyle name="표준 6 3 2 2 2 2 2 2 7" xfId="16729"/>
    <cellStyle name="표준 6 3 2 2 2 2 2 2 8" xfId="20600"/>
    <cellStyle name="표준 6 3 2 2 2 2 2 2 9" xfId="24471"/>
    <cellStyle name="표준 6 3 2 2 2 2 2 3" xfId="1438"/>
    <cellStyle name="표준 6 3 2 2 2 2 2 3 10" xfId="32697"/>
    <cellStyle name="표준 6 3 2 2 2 2 2 3 11" xfId="36568"/>
    <cellStyle name="표준 6 3 2 2 2 2 2 3 12" xfId="40680"/>
    <cellStyle name="표준 6 3 2 2 2 2 2 3 13" xfId="44551"/>
    <cellStyle name="표준 6 3 2 2 2 2 2 3 14" xfId="48422"/>
    <cellStyle name="표준 6 3 2 2 2 2 2 3 15" xfId="52293"/>
    <cellStyle name="표준 6 3 2 2 2 2 2 3 2" xfId="3377"/>
    <cellStyle name="표준 6 3 2 2 2 2 2 3 2 10" xfId="38504"/>
    <cellStyle name="표준 6 3 2 2 2 2 2 3 2 11" xfId="42616"/>
    <cellStyle name="표준 6 3 2 2 2 2 2 3 2 12" xfId="46487"/>
    <cellStyle name="표준 6 3 2 2 2 2 2 3 2 13" xfId="50358"/>
    <cellStyle name="표준 6 3 2 2 2 2 2 3 2 14" xfId="54229"/>
    <cellStyle name="표준 6 3 2 2 2 2 2 3 2 2" xfId="7536"/>
    <cellStyle name="표준 6 3 2 2 2 2 2 3 2 3" xfId="11407"/>
    <cellStyle name="표준 6 3 2 2 2 2 2 3 2 4" xfId="15278"/>
    <cellStyle name="표준 6 3 2 2 2 2 2 3 2 5" xfId="19149"/>
    <cellStyle name="표준 6 3 2 2 2 2 2 3 2 6" xfId="23020"/>
    <cellStyle name="표준 6 3 2 2 2 2 2 3 2 7" xfId="26891"/>
    <cellStyle name="표준 6 3 2 2 2 2 2 3 2 8" xfId="30762"/>
    <cellStyle name="표준 6 3 2 2 2 2 2 3 2 9" xfId="34633"/>
    <cellStyle name="표준 6 3 2 2 2 2 2 3 3" xfId="5600"/>
    <cellStyle name="표준 6 3 2 2 2 2 2 3 4" xfId="9471"/>
    <cellStyle name="표준 6 3 2 2 2 2 2 3 5" xfId="13342"/>
    <cellStyle name="표준 6 3 2 2 2 2 2 3 6" xfId="17213"/>
    <cellStyle name="표준 6 3 2 2 2 2 2 3 7" xfId="21084"/>
    <cellStyle name="표준 6 3 2 2 2 2 2 3 8" xfId="24955"/>
    <cellStyle name="표준 6 3 2 2 2 2 2 3 9" xfId="28826"/>
    <cellStyle name="표준 6 3 2 2 2 2 2 4" xfId="2409"/>
    <cellStyle name="표준 6 3 2 2 2 2 2 4 10" xfId="37536"/>
    <cellStyle name="표준 6 3 2 2 2 2 2 4 11" xfId="41648"/>
    <cellStyle name="표준 6 3 2 2 2 2 2 4 12" xfId="45519"/>
    <cellStyle name="표준 6 3 2 2 2 2 2 4 13" xfId="49390"/>
    <cellStyle name="표준 6 3 2 2 2 2 2 4 14" xfId="53261"/>
    <cellStyle name="표준 6 3 2 2 2 2 2 4 2" xfId="6568"/>
    <cellStyle name="표준 6 3 2 2 2 2 2 4 3" xfId="10439"/>
    <cellStyle name="표준 6 3 2 2 2 2 2 4 4" xfId="14310"/>
    <cellStyle name="표준 6 3 2 2 2 2 2 4 5" xfId="18181"/>
    <cellStyle name="표준 6 3 2 2 2 2 2 4 6" xfId="22052"/>
    <cellStyle name="표준 6 3 2 2 2 2 2 4 7" xfId="25923"/>
    <cellStyle name="표준 6 3 2 2 2 2 2 4 8" xfId="29794"/>
    <cellStyle name="표준 6 3 2 2 2 2 2 4 9" xfId="33665"/>
    <cellStyle name="표준 6 3 2 2 2 2 2 5" xfId="4632"/>
    <cellStyle name="표준 6 3 2 2 2 2 2 6" xfId="8503"/>
    <cellStyle name="표준 6 3 2 2 2 2 2 7" xfId="12374"/>
    <cellStyle name="표준 6 3 2 2 2 2 2 8" xfId="16245"/>
    <cellStyle name="표준 6 3 2 2 2 2 2 9" xfId="20116"/>
    <cellStyle name="표준 6 3 2 2 2 2 3" xfId="706"/>
    <cellStyle name="표준 6 3 2 2 2 2 3 10" xfId="28100"/>
    <cellStyle name="표준 6 3 2 2 2 2 3 11" xfId="31971"/>
    <cellStyle name="표준 6 3 2 2 2 2 3 12" xfId="35842"/>
    <cellStyle name="표준 6 3 2 2 2 2 3 13" xfId="39954"/>
    <cellStyle name="표준 6 3 2 2 2 2 3 14" xfId="43825"/>
    <cellStyle name="표준 6 3 2 2 2 2 3 15" xfId="47696"/>
    <cellStyle name="표준 6 3 2 2 2 2 3 16" xfId="51567"/>
    <cellStyle name="표준 6 3 2 2 2 2 3 2" xfId="1680"/>
    <cellStyle name="표준 6 3 2 2 2 2 3 2 10" xfId="32939"/>
    <cellStyle name="표준 6 3 2 2 2 2 3 2 11" xfId="36810"/>
    <cellStyle name="표준 6 3 2 2 2 2 3 2 12" xfId="40922"/>
    <cellStyle name="표준 6 3 2 2 2 2 3 2 13" xfId="44793"/>
    <cellStyle name="표준 6 3 2 2 2 2 3 2 14" xfId="48664"/>
    <cellStyle name="표준 6 3 2 2 2 2 3 2 15" xfId="52535"/>
    <cellStyle name="표준 6 3 2 2 2 2 3 2 2" xfId="3619"/>
    <cellStyle name="표준 6 3 2 2 2 2 3 2 2 10" xfId="38746"/>
    <cellStyle name="표준 6 3 2 2 2 2 3 2 2 11" xfId="42858"/>
    <cellStyle name="표준 6 3 2 2 2 2 3 2 2 12" xfId="46729"/>
    <cellStyle name="표준 6 3 2 2 2 2 3 2 2 13" xfId="50600"/>
    <cellStyle name="표준 6 3 2 2 2 2 3 2 2 14" xfId="54471"/>
    <cellStyle name="표준 6 3 2 2 2 2 3 2 2 2" xfId="7778"/>
    <cellStyle name="표준 6 3 2 2 2 2 3 2 2 3" xfId="11649"/>
    <cellStyle name="표준 6 3 2 2 2 2 3 2 2 4" xfId="15520"/>
    <cellStyle name="표준 6 3 2 2 2 2 3 2 2 5" xfId="19391"/>
    <cellStyle name="표준 6 3 2 2 2 2 3 2 2 6" xfId="23262"/>
    <cellStyle name="표준 6 3 2 2 2 2 3 2 2 7" xfId="27133"/>
    <cellStyle name="표준 6 3 2 2 2 2 3 2 2 8" xfId="31004"/>
    <cellStyle name="표준 6 3 2 2 2 2 3 2 2 9" xfId="34875"/>
    <cellStyle name="표준 6 3 2 2 2 2 3 2 3" xfId="5842"/>
    <cellStyle name="표준 6 3 2 2 2 2 3 2 4" xfId="9713"/>
    <cellStyle name="표준 6 3 2 2 2 2 3 2 5" xfId="13584"/>
    <cellStyle name="표준 6 3 2 2 2 2 3 2 6" xfId="17455"/>
    <cellStyle name="표준 6 3 2 2 2 2 3 2 7" xfId="21326"/>
    <cellStyle name="표준 6 3 2 2 2 2 3 2 8" xfId="25197"/>
    <cellStyle name="표준 6 3 2 2 2 2 3 2 9" xfId="29068"/>
    <cellStyle name="표준 6 3 2 2 2 2 3 3" xfId="2651"/>
    <cellStyle name="표준 6 3 2 2 2 2 3 3 10" xfId="37778"/>
    <cellStyle name="표준 6 3 2 2 2 2 3 3 11" xfId="41890"/>
    <cellStyle name="표준 6 3 2 2 2 2 3 3 12" xfId="45761"/>
    <cellStyle name="표준 6 3 2 2 2 2 3 3 13" xfId="49632"/>
    <cellStyle name="표준 6 3 2 2 2 2 3 3 14" xfId="53503"/>
    <cellStyle name="표준 6 3 2 2 2 2 3 3 2" xfId="6810"/>
    <cellStyle name="표준 6 3 2 2 2 2 3 3 3" xfId="10681"/>
    <cellStyle name="표준 6 3 2 2 2 2 3 3 4" xfId="14552"/>
    <cellStyle name="표준 6 3 2 2 2 2 3 3 5" xfId="18423"/>
    <cellStyle name="표준 6 3 2 2 2 2 3 3 6" xfId="22294"/>
    <cellStyle name="표준 6 3 2 2 2 2 3 3 7" xfId="26165"/>
    <cellStyle name="표준 6 3 2 2 2 2 3 3 8" xfId="30036"/>
    <cellStyle name="표준 6 3 2 2 2 2 3 3 9" xfId="33907"/>
    <cellStyle name="표준 6 3 2 2 2 2 3 4" xfId="4874"/>
    <cellStyle name="표준 6 3 2 2 2 2 3 5" xfId="8745"/>
    <cellStyle name="표준 6 3 2 2 2 2 3 6" xfId="12616"/>
    <cellStyle name="표준 6 3 2 2 2 2 3 7" xfId="16487"/>
    <cellStyle name="표준 6 3 2 2 2 2 3 8" xfId="20358"/>
    <cellStyle name="표준 6 3 2 2 2 2 3 9" xfId="24229"/>
    <cellStyle name="표준 6 3 2 2 2 2 4" xfId="1196"/>
    <cellStyle name="표준 6 3 2 2 2 2 4 10" xfId="32455"/>
    <cellStyle name="표준 6 3 2 2 2 2 4 11" xfId="36326"/>
    <cellStyle name="표준 6 3 2 2 2 2 4 12" xfId="40438"/>
    <cellStyle name="표준 6 3 2 2 2 2 4 13" xfId="44309"/>
    <cellStyle name="표준 6 3 2 2 2 2 4 14" xfId="48180"/>
    <cellStyle name="표준 6 3 2 2 2 2 4 15" xfId="52051"/>
    <cellStyle name="표준 6 3 2 2 2 2 4 2" xfId="3135"/>
    <cellStyle name="표준 6 3 2 2 2 2 4 2 10" xfId="38262"/>
    <cellStyle name="표준 6 3 2 2 2 2 4 2 11" xfId="42374"/>
    <cellStyle name="표준 6 3 2 2 2 2 4 2 12" xfId="46245"/>
    <cellStyle name="표준 6 3 2 2 2 2 4 2 13" xfId="50116"/>
    <cellStyle name="표준 6 3 2 2 2 2 4 2 14" xfId="53987"/>
    <cellStyle name="표준 6 3 2 2 2 2 4 2 2" xfId="7294"/>
    <cellStyle name="표준 6 3 2 2 2 2 4 2 3" xfId="11165"/>
    <cellStyle name="표준 6 3 2 2 2 2 4 2 4" xfId="15036"/>
    <cellStyle name="표준 6 3 2 2 2 2 4 2 5" xfId="18907"/>
    <cellStyle name="표준 6 3 2 2 2 2 4 2 6" xfId="22778"/>
    <cellStyle name="표준 6 3 2 2 2 2 4 2 7" xfId="26649"/>
    <cellStyle name="표준 6 3 2 2 2 2 4 2 8" xfId="30520"/>
    <cellStyle name="표준 6 3 2 2 2 2 4 2 9" xfId="34391"/>
    <cellStyle name="표준 6 3 2 2 2 2 4 3" xfId="5358"/>
    <cellStyle name="표준 6 3 2 2 2 2 4 4" xfId="9229"/>
    <cellStyle name="표준 6 3 2 2 2 2 4 5" xfId="13100"/>
    <cellStyle name="표준 6 3 2 2 2 2 4 6" xfId="16971"/>
    <cellStyle name="표준 6 3 2 2 2 2 4 7" xfId="20842"/>
    <cellStyle name="표준 6 3 2 2 2 2 4 8" xfId="24713"/>
    <cellStyle name="표준 6 3 2 2 2 2 4 9" xfId="28584"/>
    <cellStyle name="표준 6 3 2 2 2 2 5" xfId="2167"/>
    <cellStyle name="표준 6 3 2 2 2 2 5 10" xfId="37294"/>
    <cellStyle name="표준 6 3 2 2 2 2 5 11" xfId="41406"/>
    <cellStyle name="표준 6 3 2 2 2 2 5 12" xfId="45277"/>
    <cellStyle name="표준 6 3 2 2 2 2 5 13" xfId="49148"/>
    <cellStyle name="표준 6 3 2 2 2 2 5 14" xfId="53019"/>
    <cellStyle name="표준 6 3 2 2 2 2 5 2" xfId="6326"/>
    <cellStyle name="표준 6 3 2 2 2 2 5 3" xfId="10197"/>
    <cellStyle name="표준 6 3 2 2 2 2 5 4" xfId="14068"/>
    <cellStyle name="표준 6 3 2 2 2 2 5 5" xfId="17939"/>
    <cellStyle name="표준 6 3 2 2 2 2 5 6" xfId="21810"/>
    <cellStyle name="표준 6 3 2 2 2 2 5 7" xfId="25681"/>
    <cellStyle name="표준 6 3 2 2 2 2 5 8" xfId="29552"/>
    <cellStyle name="표준 6 3 2 2 2 2 5 9" xfId="33423"/>
    <cellStyle name="표준 6 3 2 2 2 2 6" xfId="4390"/>
    <cellStyle name="표준 6 3 2 2 2 2 7" xfId="8261"/>
    <cellStyle name="표준 6 3 2 2 2 2 8" xfId="12132"/>
    <cellStyle name="표준 6 3 2 2 2 2 9" xfId="16003"/>
    <cellStyle name="표준 6 3 2 2 2 20" xfId="50986"/>
    <cellStyle name="표준 6 3 2 2 2 3" xfId="364"/>
    <cellStyle name="표준 6 3 2 2 2 3 10" xfId="23890"/>
    <cellStyle name="표준 6 3 2 2 2 3 11" xfId="27761"/>
    <cellStyle name="표준 6 3 2 2 2 3 12" xfId="31632"/>
    <cellStyle name="표준 6 3 2 2 2 3 13" xfId="35503"/>
    <cellStyle name="표준 6 3 2 2 2 3 14" xfId="39615"/>
    <cellStyle name="표준 6 3 2 2 2 3 15" xfId="43486"/>
    <cellStyle name="표준 6 3 2 2 2 3 16" xfId="47357"/>
    <cellStyle name="표준 6 3 2 2 2 3 17" xfId="51228"/>
    <cellStyle name="표준 6 3 2 2 2 3 2" xfId="851"/>
    <cellStyle name="표준 6 3 2 2 2 3 2 10" xfId="28245"/>
    <cellStyle name="표준 6 3 2 2 2 3 2 11" xfId="32116"/>
    <cellStyle name="표준 6 3 2 2 2 3 2 12" xfId="35987"/>
    <cellStyle name="표준 6 3 2 2 2 3 2 13" xfId="40099"/>
    <cellStyle name="표준 6 3 2 2 2 3 2 14" xfId="43970"/>
    <cellStyle name="표준 6 3 2 2 2 3 2 15" xfId="47841"/>
    <cellStyle name="표준 6 3 2 2 2 3 2 16" xfId="51712"/>
    <cellStyle name="표준 6 3 2 2 2 3 2 2" xfId="1825"/>
    <cellStyle name="표준 6 3 2 2 2 3 2 2 10" xfId="33084"/>
    <cellStyle name="표준 6 3 2 2 2 3 2 2 11" xfId="36955"/>
    <cellStyle name="표준 6 3 2 2 2 3 2 2 12" xfId="41067"/>
    <cellStyle name="표준 6 3 2 2 2 3 2 2 13" xfId="44938"/>
    <cellStyle name="표준 6 3 2 2 2 3 2 2 14" xfId="48809"/>
    <cellStyle name="표준 6 3 2 2 2 3 2 2 15" xfId="52680"/>
    <cellStyle name="표준 6 3 2 2 2 3 2 2 2" xfId="3764"/>
    <cellStyle name="표준 6 3 2 2 2 3 2 2 2 10" xfId="38891"/>
    <cellStyle name="표준 6 3 2 2 2 3 2 2 2 11" xfId="43003"/>
    <cellStyle name="표준 6 3 2 2 2 3 2 2 2 12" xfId="46874"/>
    <cellStyle name="표준 6 3 2 2 2 3 2 2 2 13" xfId="50745"/>
    <cellStyle name="표준 6 3 2 2 2 3 2 2 2 14" xfId="54616"/>
    <cellStyle name="표준 6 3 2 2 2 3 2 2 2 2" xfId="7923"/>
    <cellStyle name="표준 6 3 2 2 2 3 2 2 2 3" xfId="11794"/>
    <cellStyle name="표준 6 3 2 2 2 3 2 2 2 4" xfId="15665"/>
    <cellStyle name="표준 6 3 2 2 2 3 2 2 2 5" xfId="19536"/>
    <cellStyle name="표준 6 3 2 2 2 3 2 2 2 6" xfId="23407"/>
    <cellStyle name="표준 6 3 2 2 2 3 2 2 2 7" xfId="27278"/>
    <cellStyle name="표준 6 3 2 2 2 3 2 2 2 8" xfId="31149"/>
    <cellStyle name="표준 6 3 2 2 2 3 2 2 2 9" xfId="35020"/>
    <cellStyle name="표준 6 3 2 2 2 3 2 2 3" xfId="5987"/>
    <cellStyle name="표준 6 3 2 2 2 3 2 2 4" xfId="9858"/>
    <cellStyle name="표준 6 3 2 2 2 3 2 2 5" xfId="13729"/>
    <cellStyle name="표준 6 3 2 2 2 3 2 2 6" xfId="17600"/>
    <cellStyle name="표준 6 3 2 2 2 3 2 2 7" xfId="21471"/>
    <cellStyle name="표준 6 3 2 2 2 3 2 2 8" xfId="25342"/>
    <cellStyle name="표준 6 3 2 2 2 3 2 2 9" xfId="29213"/>
    <cellStyle name="표준 6 3 2 2 2 3 2 3" xfId="2796"/>
    <cellStyle name="표준 6 3 2 2 2 3 2 3 10" xfId="37923"/>
    <cellStyle name="표준 6 3 2 2 2 3 2 3 11" xfId="42035"/>
    <cellStyle name="표준 6 3 2 2 2 3 2 3 12" xfId="45906"/>
    <cellStyle name="표준 6 3 2 2 2 3 2 3 13" xfId="49777"/>
    <cellStyle name="표준 6 3 2 2 2 3 2 3 14" xfId="53648"/>
    <cellStyle name="표준 6 3 2 2 2 3 2 3 2" xfId="6955"/>
    <cellStyle name="표준 6 3 2 2 2 3 2 3 3" xfId="10826"/>
    <cellStyle name="표준 6 3 2 2 2 3 2 3 4" xfId="14697"/>
    <cellStyle name="표준 6 3 2 2 2 3 2 3 5" xfId="18568"/>
    <cellStyle name="표준 6 3 2 2 2 3 2 3 6" xfId="22439"/>
    <cellStyle name="표준 6 3 2 2 2 3 2 3 7" xfId="26310"/>
    <cellStyle name="표준 6 3 2 2 2 3 2 3 8" xfId="30181"/>
    <cellStyle name="표준 6 3 2 2 2 3 2 3 9" xfId="34052"/>
    <cellStyle name="표준 6 3 2 2 2 3 2 4" xfId="5019"/>
    <cellStyle name="표준 6 3 2 2 2 3 2 5" xfId="8890"/>
    <cellStyle name="표준 6 3 2 2 2 3 2 6" xfId="12761"/>
    <cellStyle name="표준 6 3 2 2 2 3 2 7" xfId="16632"/>
    <cellStyle name="표준 6 3 2 2 2 3 2 8" xfId="20503"/>
    <cellStyle name="표준 6 3 2 2 2 3 2 9" xfId="24374"/>
    <cellStyle name="표준 6 3 2 2 2 3 3" xfId="1341"/>
    <cellStyle name="표준 6 3 2 2 2 3 3 10" xfId="32600"/>
    <cellStyle name="표준 6 3 2 2 2 3 3 11" xfId="36471"/>
    <cellStyle name="표준 6 3 2 2 2 3 3 12" xfId="40583"/>
    <cellStyle name="표준 6 3 2 2 2 3 3 13" xfId="44454"/>
    <cellStyle name="표준 6 3 2 2 2 3 3 14" xfId="48325"/>
    <cellStyle name="표준 6 3 2 2 2 3 3 15" xfId="52196"/>
    <cellStyle name="표준 6 3 2 2 2 3 3 2" xfId="3280"/>
    <cellStyle name="표준 6 3 2 2 2 3 3 2 10" xfId="38407"/>
    <cellStyle name="표준 6 3 2 2 2 3 3 2 11" xfId="42519"/>
    <cellStyle name="표준 6 3 2 2 2 3 3 2 12" xfId="46390"/>
    <cellStyle name="표준 6 3 2 2 2 3 3 2 13" xfId="50261"/>
    <cellStyle name="표준 6 3 2 2 2 3 3 2 14" xfId="54132"/>
    <cellStyle name="표준 6 3 2 2 2 3 3 2 2" xfId="7439"/>
    <cellStyle name="표준 6 3 2 2 2 3 3 2 3" xfId="11310"/>
    <cellStyle name="표준 6 3 2 2 2 3 3 2 4" xfId="15181"/>
    <cellStyle name="표준 6 3 2 2 2 3 3 2 5" xfId="19052"/>
    <cellStyle name="표준 6 3 2 2 2 3 3 2 6" xfId="22923"/>
    <cellStyle name="표준 6 3 2 2 2 3 3 2 7" xfId="26794"/>
    <cellStyle name="표준 6 3 2 2 2 3 3 2 8" xfId="30665"/>
    <cellStyle name="표준 6 3 2 2 2 3 3 2 9" xfId="34536"/>
    <cellStyle name="표준 6 3 2 2 2 3 3 3" xfId="5503"/>
    <cellStyle name="표준 6 3 2 2 2 3 3 4" xfId="9374"/>
    <cellStyle name="표준 6 3 2 2 2 3 3 5" xfId="13245"/>
    <cellStyle name="표준 6 3 2 2 2 3 3 6" xfId="17116"/>
    <cellStyle name="표준 6 3 2 2 2 3 3 7" xfId="20987"/>
    <cellStyle name="표준 6 3 2 2 2 3 3 8" xfId="24858"/>
    <cellStyle name="표준 6 3 2 2 2 3 3 9" xfId="28729"/>
    <cellStyle name="표준 6 3 2 2 2 3 4" xfId="2312"/>
    <cellStyle name="표준 6 3 2 2 2 3 4 10" xfId="37439"/>
    <cellStyle name="표준 6 3 2 2 2 3 4 11" xfId="41551"/>
    <cellStyle name="표준 6 3 2 2 2 3 4 12" xfId="45422"/>
    <cellStyle name="표준 6 3 2 2 2 3 4 13" xfId="49293"/>
    <cellStyle name="표준 6 3 2 2 2 3 4 14" xfId="53164"/>
    <cellStyle name="표준 6 3 2 2 2 3 4 2" xfId="6471"/>
    <cellStyle name="표준 6 3 2 2 2 3 4 3" xfId="10342"/>
    <cellStyle name="표준 6 3 2 2 2 3 4 4" xfId="14213"/>
    <cellStyle name="표준 6 3 2 2 2 3 4 5" xfId="18084"/>
    <cellStyle name="표준 6 3 2 2 2 3 4 6" xfId="21955"/>
    <cellStyle name="표준 6 3 2 2 2 3 4 7" xfId="25826"/>
    <cellStyle name="표준 6 3 2 2 2 3 4 8" xfId="29697"/>
    <cellStyle name="표준 6 3 2 2 2 3 4 9" xfId="33568"/>
    <cellStyle name="표준 6 3 2 2 2 3 5" xfId="4535"/>
    <cellStyle name="표준 6 3 2 2 2 3 6" xfId="8406"/>
    <cellStyle name="표준 6 3 2 2 2 3 7" xfId="12277"/>
    <cellStyle name="표준 6 3 2 2 2 3 8" xfId="16148"/>
    <cellStyle name="표준 6 3 2 2 2 3 9" xfId="20019"/>
    <cellStyle name="표준 6 3 2 2 2 4" xfId="609"/>
    <cellStyle name="표준 6 3 2 2 2 4 10" xfId="28003"/>
    <cellStyle name="표준 6 3 2 2 2 4 11" xfId="31874"/>
    <cellStyle name="표준 6 3 2 2 2 4 12" xfId="35745"/>
    <cellStyle name="표준 6 3 2 2 2 4 13" xfId="39857"/>
    <cellStyle name="표준 6 3 2 2 2 4 14" xfId="43728"/>
    <cellStyle name="표준 6 3 2 2 2 4 15" xfId="47599"/>
    <cellStyle name="표준 6 3 2 2 2 4 16" xfId="51470"/>
    <cellStyle name="표준 6 3 2 2 2 4 2" xfId="1583"/>
    <cellStyle name="표준 6 3 2 2 2 4 2 10" xfId="32842"/>
    <cellStyle name="표준 6 3 2 2 2 4 2 11" xfId="36713"/>
    <cellStyle name="표준 6 3 2 2 2 4 2 12" xfId="40825"/>
    <cellStyle name="표준 6 3 2 2 2 4 2 13" xfId="44696"/>
    <cellStyle name="표준 6 3 2 2 2 4 2 14" xfId="48567"/>
    <cellStyle name="표준 6 3 2 2 2 4 2 15" xfId="52438"/>
    <cellStyle name="표준 6 3 2 2 2 4 2 2" xfId="3522"/>
    <cellStyle name="표준 6 3 2 2 2 4 2 2 10" xfId="38649"/>
    <cellStyle name="표준 6 3 2 2 2 4 2 2 11" xfId="42761"/>
    <cellStyle name="표준 6 3 2 2 2 4 2 2 12" xfId="46632"/>
    <cellStyle name="표준 6 3 2 2 2 4 2 2 13" xfId="50503"/>
    <cellStyle name="표준 6 3 2 2 2 4 2 2 14" xfId="54374"/>
    <cellStyle name="표준 6 3 2 2 2 4 2 2 2" xfId="7681"/>
    <cellStyle name="표준 6 3 2 2 2 4 2 2 3" xfId="11552"/>
    <cellStyle name="표준 6 3 2 2 2 4 2 2 4" xfId="15423"/>
    <cellStyle name="표준 6 3 2 2 2 4 2 2 5" xfId="19294"/>
    <cellStyle name="표준 6 3 2 2 2 4 2 2 6" xfId="23165"/>
    <cellStyle name="표준 6 3 2 2 2 4 2 2 7" xfId="27036"/>
    <cellStyle name="표준 6 3 2 2 2 4 2 2 8" xfId="30907"/>
    <cellStyle name="표준 6 3 2 2 2 4 2 2 9" xfId="34778"/>
    <cellStyle name="표준 6 3 2 2 2 4 2 3" xfId="5745"/>
    <cellStyle name="표준 6 3 2 2 2 4 2 4" xfId="9616"/>
    <cellStyle name="표준 6 3 2 2 2 4 2 5" xfId="13487"/>
    <cellStyle name="표준 6 3 2 2 2 4 2 6" xfId="17358"/>
    <cellStyle name="표준 6 3 2 2 2 4 2 7" xfId="21229"/>
    <cellStyle name="표준 6 3 2 2 2 4 2 8" xfId="25100"/>
    <cellStyle name="표준 6 3 2 2 2 4 2 9" xfId="28971"/>
    <cellStyle name="표준 6 3 2 2 2 4 3" xfId="2554"/>
    <cellStyle name="표준 6 3 2 2 2 4 3 10" xfId="37681"/>
    <cellStyle name="표준 6 3 2 2 2 4 3 11" xfId="41793"/>
    <cellStyle name="표준 6 3 2 2 2 4 3 12" xfId="45664"/>
    <cellStyle name="표준 6 3 2 2 2 4 3 13" xfId="49535"/>
    <cellStyle name="표준 6 3 2 2 2 4 3 14" xfId="53406"/>
    <cellStyle name="표준 6 3 2 2 2 4 3 2" xfId="6713"/>
    <cellStyle name="표준 6 3 2 2 2 4 3 3" xfId="10584"/>
    <cellStyle name="표준 6 3 2 2 2 4 3 4" xfId="14455"/>
    <cellStyle name="표준 6 3 2 2 2 4 3 5" xfId="18326"/>
    <cellStyle name="표준 6 3 2 2 2 4 3 6" xfId="22197"/>
    <cellStyle name="표준 6 3 2 2 2 4 3 7" xfId="26068"/>
    <cellStyle name="표준 6 3 2 2 2 4 3 8" xfId="29939"/>
    <cellStyle name="표준 6 3 2 2 2 4 3 9" xfId="33810"/>
    <cellStyle name="표준 6 3 2 2 2 4 4" xfId="4777"/>
    <cellStyle name="표준 6 3 2 2 2 4 5" xfId="8648"/>
    <cellStyle name="표준 6 3 2 2 2 4 6" xfId="12519"/>
    <cellStyle name="표준 6 3 2 2 2 4 7" xfId="16390"/>
    <cellStyle name="표준 6 3 2 2 2 4 8" xfId="20261"/>
    <cellStyle name="표준 6 3 2 2 2 4 9" xfId="24132"/>
    <cellStyle name="표준 6 3 2 2 2 5" xfId="1099"/>
    <cellStyle name="표준 6 3 2 2 2 5 10" xfId="32358"/>
    <cellStyle name="표준 6 3 2 2 2 5 11" xfId="36229"/>
    <cellStyle name="표준 6 3 2 2 2 5 12" xfId="40341"/>
    <cellStyle name="표준 6 3 2 2 2 5 13" xfId="44212"/>
    <cellStyle name="표준 6 3 2 2 2 5 14" xfId="48083"/>
    <cellStyle name="표준 6 3 2 2 2 5 15" xfId="51954"/>
    <cellStyle name="표준 6 3 2 2 2 5 2" xfId="3038"/>
    <cellStyle name="표준 6 3 2 2 2 5 2 10" xfId="38165"/>
    <cellStyle name="표준 6 3 2 2 2 5 2 11" xfId="42277"/>
    <cellStyle name="표준 6 3 2 2 2 5 2 12" xfId="46148"/>
    <cellStyle name="표준 6 3 2 2 2 5 2 13" xfId="50019"/>
    <cellStyle name="표준 6 3 2 2 2 5 2 14" xfId="53890"/>
    <cellStyle name="표준 6 3 2 2 2 5 2 2" xfId="7197"/>
    <cellStyle name="표준 6 3 2 2 2 5 2 3" xfId="11068"/>
    <cellStyle name="표준 6 3 2 2 2 5 2 4" xfId="14939"/>
    <cellStyle name="표준 6 3 2 2 2 5 2 5" xfId="18810"/>
    <cellStyle name="표준 6 3 2 2 2 5 2 6" xfId="22681"/>
    <cellStyle name="표준 6 3 2 2 2 5 2 7" xfId="26552"/>
    <cellStyle name="표준 6 3 2 2 2 5 2 8" xfId="30423"/>
    <cellStyle name="표준 6 3 2 2 2 5 2 9" xfId="34294"/>
    <cellStyle name="표준 6 3 2 2 2 5 3" xfId="5261"/>
    <cellStyle name="표준 6 3 2 2 2 5 4" xfId="9132"/>
    <cellStyle name="표준 6 3 2 2 2 5 5" xfId="13003"/>
    <cellStyle name="표준 6 3 2 2 2 5 6" xfId="16874"/>
    <cellStyle name="표준 6 3 2 2 2 5 7" xfId="20745"/>
    <cellStyle name="표준 6 3 2 2 2 5 8" xfId="24616"/>
    <cellStyle name="표준 6 3 2 2 2 5 9" xfId="28487"/>
    <cellStyle name="표준 6 3 2 2 2 6" xfId="2070"/>
    <cellStyle name="표준 6 3 2 2 2 6 10" xfId="37197"/>
    <cellStyle name="표준 6 3 2 2 2 6 11" xfId="41309"/>
    <cellStyle name="표준 6 3 2 2 2 6 12" xfId="45180"/>
    <cellStyle name="표준 6 3 2 2 2 6 13" xfId="49051"/>
    <cellStyle name="표준 6 3 2 2 2 6 14" xfId="52922"/>
    <cellStyle name="표준 6 3 2 2 2 6 2" xfId="6229"/>
    <cellStyle name="표준 6 3 2 2 2 6 3" xfId="10100"/>
    <cellStyle name="표준 6 3 2 2 2 6 4" xfId="13971"/>
    <cellStyle name="표준 6 3 2 2 2 6 5" xfId="17842"/>
    <cellStyle name="표준 6 3 2 2 2 6 6" xfId="21713"/>
    <cellStyle name="표준 6 3 2 2 2 6 7" xfId="25584"/>
    <cellStyle name="표준 6 3 2 2 2 6 8" xfId="29455"/>
    <cellStyle name="표준 6 3 2 2 2 6 9" xfId="33326"/>
    <cellStyle name="표준 6 3 2 2 2 7" xfId="4293"/>
    <cellStyle name="표준 6 3 2 2 2 8" xfId="8164"/>
    <cellStyle name="표준 6 3 2 2 2 9" xfId="12035"/>
    <cellStyle name="표준 6 3 2 2 20" xfId="43197"/>
    <cellStyle name="표준 6 3 2 2 21" xfId="47068"/>
    <cellStyle name="표준 6 3 2 2 22" xfId="50939"/>
    <cellStyle name="표준 6 3 2 2 3" xfId="169"/>
    <cellStyle name="표준 6 3 2 2 3 10" xfId="19827"/>
    <cellStyle name="표준 6 3 2 2 3 11" xfId="23698"/>
    <cellStyle name="표준 6 3 2 2 3 12" xfId="27569"/>
    <cellStyle name="표준 6 3 2 2 3 13" xfId="31440"/>
    <cellStyle name="표준 6 3 2 2 3 14" xfId="35311"/>
    <cellStyle name="표준 6 3 2 2 3 15" xfId="39182"/>
    <cellStyle name="표준 6 3 2 2 3 16" xfId="39423"/>
    <cellStyle name="표준 6 3 2 2 3 17" xfId="43294"/>
    <cellStyle name="표준 6 3 2 2 3 18" xfId="47165"/>
    <cellStyle name="표준 6 3 2 2 3 19" xfId="51036"/>
    <cellStyle name="표준 6 3 2 2 3 2" xfId="414"/>
    <cellStyle name="표준 6 3 2 2 3 2 10" xfId="23940"/>
    <cellStyle name="표준 6 3 2 2 3 2 11" xfId="27811"/>
    <cellStyle name="표준 6 3 2 2 3 2 12" xfId="31682"/>
    <cellStyle name="표준 6 3 2 2 3 2 13" xfId="35553"/>
    <cellStyle name="표준 6 3 2 2 3 2 14" xfId="39665"/>
    <cellStyle name="표준 6 3 2 2 3 2 15" xfId="43536"/>
    <cellStyle name="표준 6 3 2 2 3 2 16" xfId="47407"/>
    <cellStyle name="표준 6 3 2 2 3 2 17" xfId="51278"/>
    <cellStyle name="표준 6 3 2 2 3 2 2" xfId="901"/>
    <cellStyle name="표준 6 3 2 2 3 2 2 10" xfId="28295"/>
    <cellStyle name="표준 6 3 2 2 3 2 2 11" xfId="32166"/>
    <cellStyle name="표준 6 3 2 2 3 2 2 12" xfId="36037"/>
    <cellStyle name="표준 6 3 2 2 3 2 2 13" xfId="40149"/>
    <cellStyle name="표준 6 3 2 2 3 2 2 14" xfId="44020"/>
    <cellStyle name="표준 6 3 2 2 3 2 2 15" xfId="47891"/>
    <cellStyle name="표준 6 3 2 2 3 2 2 16" xfId="51762"/>
    <cellStyle name="표준 6 3 2 2 3 2 2 2" xfId="1875"/>
    <cellStyle name="표준 6 3 2 2 3 2 2 2 10" xfId="33134"/>
    <cellStyle name="표준 6 3 2 2 3 2 2 2 11" xfId="37005"/>
    <cellStyle name="표준 6 3 2 2 3 2 2 2 12" xfId="41117"/>
    <cellStyle name="표준 6 3 2 2 3 2 2 2 13" xfId="44988"/>
    <cellStyle name="표준 6 3 2 2 3 2 2 2 14" xfId="48859"/>
    <cellStyle name="표준 6 3 2 2 3 2 2 2 15" xfId="52730"/>
    <cellStyle name="표준 6 3 2 2 3 2 2 2 2" xfId="3814"/>
    <cellStyle name="표준 6 3 2 2 3 2 2 2 2 10" xfId="38941"/>
    <cellStyle name="표준 6 3 2 2 3 2 2 2 2 11" xfId="43053"/>
    <cellStyle name="표준 6 3 2 2 3 2 2 2 2 12" xfId="46924"/>
    <cellStyle name="표준 6 3 2 2 3 2 2 2 2 13" xfId="50795"/>
    <cellStyle name="표준 6 3 2 2 3 2 2 2 2 14" xfId="54666"/>
    <cellStyle name="표준 6 3 2 2 3 2 2 2 2 2" xfId="7973"/>
    <cellStyle name="표준 6 3 2 2 3 2 2 2 2 3" xfId="11844"/>
    <cellStyle name="표준 6 3 2 2 3 2 2 2 2 4" xfId="15715"/>
    <cellStyle name="표준 6 3 2 2 3 2 2 2 2 5" xfId="19586"/>
    <cellStyle name="표준 6 3 2 2 3 2 2 2 2 6" xfId="23457"/>
    <cellStyle name="표준 6 3 2 2 3 2 2 2 2 7" xfId="27328"/>
    <cellStyle name="표준 6 3 2 2 3 2 2 2 2 8" xfId="31199"/>
    <cellStyle name="표준 6 3 2 2 3 2 2 2 2 9" xfId="35070"/>
    <cellStyle name="표준 6 3 2 2 3 2 2 2 3" xfId="6037"/>
    <cellStyle name="표준 6 3 2 2 3 2 2 2 4" xfId="9908"/>
    <cellStyle name="표준 6 3 2 2 3 2 2 2 5" xfId="13779"/>
    <cellStyle name="표준 6 3 2 2 3 2 2 2 6" xfId="17650"/>
    <cellStyle name="표준 6 3 2 2 3 2 2 2 7" xfId="21521"/>
    <cellStyle name="표준 6 3 2 2 3 2 2 2 8" xfId="25392"/>
    <cellStyle name="표준 6 3 2 2 3 2 2 2 9" xfId="29263"/>
    <cellStyle name="표준 6 3 2 2 3 2 2 3" xfId="2846"/>
    <cellStyle name="표준 6 3 2 2 3 2 2 3 10" xfId="37973"/>
    <cellStyle name="표준 6 3 2 2 3 2 2 3 11" xfId="42085"/>
    <cellStyle name="표준 6 3 2 2 3 2 2 3 12" xfId="45956"/>
    <cellStyle name="표준 6 3 2 2 3 2 2 3 13" xfId="49827"/>
    <cellStyle name="표준 6 3 2 2 3 2 2 3 14" xfId="53698"/>
    <cellStyle name="표준 6 3 2 2 3 2 2 3 2" xfId="7005"/>
    <cellStyle name="표준 6 3 2 2 3 2 2 3 3" xfId="10876"/>
    <cellStyle name="표준 6 3 2 2 3 2 2 3 4" xfId="14747"/>
    <cellStyle name="표준 6 3 2 2 3 2 2 3 5" xfId="18618"/>
    <cellStyle name="표준 6 3 2 2 3 2 2 3 6" xfId="22489"/>
    <cellStyle name="표준 6 3 2 2 3 2 2 3 7" xfId="26360"/>
    <cellStyle name="표준 6 3 2 2 3 2 2 3 8" xfId="30231"/>
    <cellStyle name="표준 6 3 2 2 3 2 2 3 9" xfId="34102"/>
    <cellStyle name="표준 6 3 2 2 3 2 2 4" xfId="5069"/>
    <cellStyle name="표준 6 3 2 2 3 2 2 5" xfId="8940"/>
    <cellStyle name="표준 6 3 2 2 3 2 2 6" xfId="12811"/>
    <cellStyle name="표준 6 3 2 2 3 2 2 7" xfId="16682"/>
    <cellStyle name="표준 6 3 2 2 3 2 2 8" xfId="20553"/>
    <cellStyle name="표준 6 3 2 2 3 2 2 9" xfId="24424"/>
    <cellStyle name="표준 6 3 2 2 3 2 3" xfId="1391"/>
    <cellStyle name="표준 6 3 2 2 3 2 3 10" xfId="32650"/>
    <cellStyle name="표준 6 3 2 2 3 2 3 11" xfId="36521"/>
    <cellStyle name="표준 6 3 2 2 3 2 3 12" xfId="40633"/>
    <cellStyle name="표준 6 3 2 2 3 2 3 13" xfId="44504"/>
    <cellStyle name="표준 6 3 2 2 3 2 3 14" xfId="48375"/>
    <cellStyle name="표준 6 3 2 2 3 2 3 15" xfId="52246"/>
    <cellStyle name="표준 6 3 2 2 3 2 3 2" xfId="3330"/>
    <cellStyle name="표준 6 3 2 2 3 2 3 2 10" xfId="38457"/>
    <cellStyle name="표준 6 3 2 2 3 2 3 2 11" xfId="42569"/>
    <cellStyle name="표준 6 3 2 2 3 2 3 2 12" xfId="46440"/>
    <cellStyle name="표준 6 3 2 2 3 2 3 2 13" xfId="50311"/>
    <cellStyle name="표준 6 3 2 2 3 2 3 2 14" xfId="54182"/>
    <cellStyle name="표준 6 3 2 2 3 2 3 2 2" xfId="7489"/>
    <cellStyle name="표준 6 3 2 2 3 2 3 2 3" xfId="11360"/>
    <cellStyle name="표준 6 3 2 2 3 2 3 2 4" xfId="15231"/>
    <cellStyle name="표준 6 3 2 2 3 2 3 2 5" xfId="19102"/>
    <cellStyle name="표준 6 3 2 2 3 2 3 2 6" xfId="22973"/>
    <cellStyle name="표준 6 3 2 2 3 2 3 2 7" xfId="26844"/>
    <cellStyle name="표준 6 3 2 2 3 2 3 2 8" xfId="30715"/>
    <cellStyle name="표준 6 3 2 2 3 2 3 2 9" xfId="34586"/>
    <cellStyle name="표준 6 3 2 2 3 2 3 3" xfId="5553"/>
    <cellStyle name="표준 6 3 2 2 3 2 3 4" xfId="9424"/>
    <cellStyle name="표준 6 3 2 2 3 2 3 5" xfId="13295"/>
    <cellStyle name="표준 6 3 2 2 3 2 3 6" xfId="17166"/>
    <cellStyle name="표준 6 3 2 2 3 2 3 7" xfId="21037"/>
    <cellStyle name="표준 6 3 2 2 3 2 3 8" xfId="24908"/>
    <cellStyle name="표준 6 3 2 2 3 2 3 9" xfId="28779"/>
    <cellStyle name="표준 6 3 2 2 3 2 4" xfId="2362"/>
    <cellStyle name="표준 6 3 2 2 3 2 4 10" xfId="37489"/>
    <cellStyle name="표준 6 3 2 2 3 2 4 11" xfId="41601"/>
    <cellStyle name="표준 6 3 2 2 3 2 4 12" xfId="45472"/>
    <cellStyle name="표준 6 3 2 2 3 2 4 13" xfId="49343"/>
    <cellStyle name="표준 6 3 2 2 3 2 4 14" xfId="53214"/>
    <cellStyle name="표준 6 3 2 2 3 2 4 2" xfId="6521"/>
    <cellStyle name="표준 6 3 2 2 3 2 4 3" xfId="10392"/>
    <cellStyle name="표준 6 3 2 2 3 2 4 4" xfId="14263"/>
    <cellStyle name="표준 6 3 2 2 3 2 4 5" xfId="18134"/>
    <cellStyle name="표준 6 3 2 2 3 2 4 6" xfId="22005"/>
    <cellStyle name="표준 6 3 2 2 3 2 4 7" xfId="25876"/>
    <cellStyle name="표준 6 3 2 2 3 2 4 8" xfId="29747"/>
    <cellStyle name="표준 6 3 2 2 3 2 4 9" xfId="33618"/>
    <cellStyle name="표준 6 3 2 2 3 2 5" xfId="4585"/>
    <cellStyle name="표준 6 3 2 2 3 2 6" xfId="8456"/>
    <cellStyle name="표준 6 3 2 2 3 2 7" xfId="12327"/>
    <cellStyle name="표준 6 3 2 2 3 2 8" xfId="16198"/>
    <cellStyle name="표준 6 3 2 2 3 2 9" xfId="20069"/>
    <cellStyle name="표준 6 3 2 2 3 3" xfId="659"/>
    <cellStyle name="표준 6 3 2 2 3 3 10" xfId="28053"/>
    <cellStyle name="표준 6 3 2 2 3 3 11" xfId="31924"/>
    <cellStyle name="표준 6 3 2 2 3 3 12" xfId="35795"/>
    <cellStyle name="표준 6 3 2 2 3 3 13" xfId="39907"/>
    <cellStyle name="표준 6 3 2 2 3 3 14" xfId="43778"/>
    <cellStyle name="표준 6 3 2 2 3 3 15" xfId="47649"/>
    <cellStyle name="표준 6 3 2 2 3 3 16" xfId="51520"/>
    <cellStyle name="표준 6 3 2 2 3 3 2" xfId="1633"/>
    <cellStyle name="표준 6 3 2 2 3 3 2 10" xfId="32892"/>
    <cellStyle name="표준 6 3 2 2 3 3 2 11" xfId="36763"/>
    <cellStyle name="표준 6 3 2 2 3 3 2 12" xfId="40875"/>
    <cellStyle name="표준 6 3 2 2 3 3 2 13" xfId="44746"/>
    <cellStyle name="표준 6 3 2 2 3 3 2 14" xfId="48617"/>
    <cellStyle name="표준 6 3 2 2 3 3 2 15" xfId="52488"/>
    <cellStyle name="표준 6 3 2 2 3 3 2 2" xfId="3572"/>
    <cellStyle name="표준 6 3 2 2 3 3 2 2 10" xfId="38699"/>
    <cellStyle name="표준 6 3 2 2 3 3 2 2 11" xfId="42811"/>
    <cellStyle name="표준 6 3 2 2 3 3 2 2 12" xfId="46682"/>
    <cellStyle name="표준 6 3 2 2 3 3 2 2 13" xfId="50553"/>
    <cellStyle name="표준 6 3 2 2 3 3 2 2 14" xfId="54424"/>
    <cellStyle name="표준 6 3 2 2 3 3 2 2 2" xfId="7731"/>
    <cellStyle name="표준 6 3 2 2 3 3 2 2 3" xfId="11602"/>
    <cellStyle name="표준 6 3 2 2 3 3 2 2 4" xfId="15473"/>
    <cellStyle name="표준 6 3 2 2 3 3 2 2 5" xfId="19344"/>
    <cellStyle name="표준 6 3 2 2 3 3 2 2 6" xfId="23215"/>
    <cellStyle name="표준 6 3 2 2 3 3 2 2 7" xfId="27086"/>
    <cellStyle name="표준 6 3 2 2 3 3 2 2 8" xfId="30957"/>
    <cellStyle name="표준 6 3 2 2 3 3 2 2 9" xfId="34828"/>
    <cellStyle name="표준 6 3 2 2 3 3 2 3" xfId="5795"/>
    <cellStyle name="표준 6 3 2 2 3 3 2 4" xfId="9666"/>
    <cellStyle name="표준 6 3 2 2 3 3 2 5" xfId="13537"/>
    <cellStyle name="표준 6 3 2 2 3 3 2 6" xfId="17408"/>
    <cellStyle name="표준 6 3 2 2 3 3 2 7" xfId="21279"/>
    <cellStyle name="표준 6 3 2 2 3 3 2 8" xfId="25150"/>
    <cellStyle name="표준 6 3 2 2 3 3 2 9" xfId="29021"/>
    <cellStyle name="표준 6 3 2 2 3 3 3" xfId="2604"/>
    <cellStyle name="표준 6 3 2 2 3 3 3 10" xfId="37731"/>
    <cellStyle name="표준 6 3 2 2 3 3 3 11" xfId="41843"/>
    <cellStyle name="표준 6 3 2 2 3 3 3 12" xfId="45714"/>
    <cellStyle name="표준 6 3 2 2 3 3 3 13" xfId="49585"/>
    <cellStyle name="표준 6 3 2 2 3 3 3 14" xfId="53456"/>
    <cellStyle name="표준 6 3 2 2 3 3 3 2" xfId="6763"/>
    <cellStyle name="표준 6 3 2 2 3 3 3 3" xfId="10634"/>
    <cellStyle name="표준 6 3 2 2 3 3 3 4" xfId="14505"/>
    <cellStyle name="표준 6 3 2 2 3 3 3 5" xfId="18376"/>
    <cellStyle name="표준 6 3 2 2 3 3 3 6" xfId="22247"/>
    <cellStyle name="표준 6 3 2 2 3 3 3 7" xfId="26118"/>
    <cellStyle name="표준 6 3 2 2 3 3 3 8" xfId="29989"/>
    <cellStyle name="표준 6 3 2 2 3 3 3 9" xfId="33860"/>
    <cellStyle name="표준 6 3 2 2 3 3 4" xfId="4827"/>
    <cellStyle name="표준 6 3 2 2 3 3 5" xfId="8698"/>
    <cellStyle name="표준 6 3 2 2 3 3 6" xfId="12569"/>
    <cellStyle name="표준 6 3 2 2 3 3 7" xfId="16440"/>
    <cellStyle name="표준 6 3 2 2 3 3 8" xfId="20311"/>
    <cellStyle name="표준 6 3 2 2 3 3 9" xfId="24182"/>
    <cellStyle name="표준 6 3 2 2 3 4" xfId="1149"/>
    <cellStyle name="표준 6 3 2 2 3 4 10" xfId="32408"/>
    <cellStyle name="표준 6 3 2 2 3 4 11" xfId="36279"/>
    <cellStyle name="표준 6 3 2 2 3 4 12" xfId="40391"/>
    <cellStyle name="표준 6 3 2 2 3 4 13" xfId="44262"/>
    <cellStyle name="표준 6 3 2 2 3 4 14" xfId="48133"/>
    <cellStyle name="표준 6 3 2 2 3 4 15" xfId="52004"/>
    <cellStyle name="표준 6 3 2 2 3 4 2" xfId="3088"/>
    <cellStyle name="표준 6 3 2 2 3 4 2 10" xfId="38215"/>
    <cellStyle name="표준 6 3 2 2 3 4 2 11" xfId="42327"/>
    <cellStyle name="표준 6 3 2 2 3 4 2 12" xfId="46198"/>
    <cellStyle name="표준 6 3 2 2 3 4 2 13" xfId="50069"/>
    <cellStyle name="표준 6 3 2 2 3 4 2 14" xfId="53940"/>
    <cellStyle name="표준 6 3 2 2 3 4 2 2" xfId="7247"/>
    <cellStyle name="표준 6 3 2 2 3 4 2 3" xfId="11118"/>
    <cellStyle name="표준 6 3 2 2 3 4 2 4" xfId="14989"/>
    <cellStyle name="표준 6 3 2 2 3 4 2 5" xfId="18860"/>
    <cellStyle name="표준 6 3 2 2 3 4 2 6" xfId="22731"/>
    <cellStyle name="표준 6 3 2 2 3 4 2 7" xfId="26602"/>
    <cellStyle name="표준 6 3 2 2 3 4 2 8" xfId="30473"/>
    <cellStyle name="표준 6 3 2 2 3 4 2 9" xfId="34344"/>
    <cellStyle name="표준 6 3 2 2 3 4 3" xfId="5311"/>
    <cellStyle name="표준 6 3 2 2 3 4 4" xfId="9182"/>
    <cellStyle name="표준 6 3 2 2 3 4 5" xfId="13053"/>
    <cellStyle name="표준 6 3 2 2 3 4 6" xfId="16924"/>
    <cellStyle name="표준 6 3 2 2 3 4 7" xfId="20795"/>
    <cellStyle name="표준 6 3 2 2 3 4 8" xfId="24666"/>
    <cellStyle name="표준 6 3 2 2 3 4 9" xfId="28537"/>
    <cellStyle name="표준 6 3 2 2 3 5" xfId="2120"/>
    <cellStyle name="표준 6 3 2 2 3 5 10" xfId="37247"/>
    <cellStyle name="표준 6 3 2 2 3 5 11" xfId="41359"/>
    <cellStyle name="표준 6 3 2 2 3 5 12" xfId="45230"/>
    <cellStyle name="표준 6 3 2 2 3 5 13" xfId="49101"/>
    <cellStyle name="표준 6 3 2 2 3 5 14" xfId="52972"/>
    <cellStyle name="표준 6 3 2 2 3 5 2" xfId="6279"/>
    <cellStyle name="표준 6 3 2 2 3 5 3" xfId="10150"/>
    <cellStyle name="표준 6 3 2 2 3 5 4" xfId="14021"/>
    <cellStyle name="표준 6 3 2 2 3 5 5" xfId="17892"/>
    <cellStyle name="표준 6 3 2 2 3 5 6" xfId="21763"/>
    <cellStyle name="표준 6 3 2 2 3 5 7" xfId="25634"/>
    <cellStyle name="표준 6 3 2 2 3 5 8" xfId="29505"/>
    <cellStyle name="표준 6 3 2 2 3 5 9" xfId="33376"/>
    <cellStyle name="표준 6 3 2 2 3 6" xfId="4343"/>
    <cellStyle name="표준 6 3 2 2 3 7" xfId="8214"/>
    <cellStyle name="표준 6 3 2 2 3 8" xfId="12085"/>
    <cellStyle name="표준 6 3 2 2 3 9" xfId="15956"/>
    <cellStyle name="표준 6 3 2 2 4" xfId="267"/>
    <cellStyle name="표준 6 3 2 2 4 10" xfId="19925"/>
    <cellStyle name="표준 6 3 2 2 4 11" xfId="23796"/>
    <cellStyle name="표준 6 3 2 2 4 12" xfId="27667"/>
    <cellStyle name="표준 6 3 2 2 4 13" xfId="31538"/>
    <cellStyle name="표준 6 3 2 2 4 14" xfId="35409"/>
    <cellStyle name="표준 6 3 2 2 4 15" xfId="39280"/>
    <cellStyle name="표준 6 3 2 2 4 16" xfId="39521"/>
    <cellStyle name="표준 6 3 2 2 4 17" xfId="43392"/>
    <cellStyle name="표준 6 3 2 2 4 18" xfId="47263"/>
    <cellStyle name="표준 6 3 2 2 4 19" xfId="51134"/>
    <cellStyle name="표준 6 3 2 2 4 2" xfId="512"/>
    <cellStyle name="표준 6 3 2 2 4 2 10" xfId="24038"/>
    <cellStyle name="표준 6 3 2 2 4 2 11" xfId="27909"/>
    <cellStyle name="표준 6 3 2 2 4 2 12" xfId="31780"/>
    <cellStyle name="표준 6 3 2 2 4 2 13" xfId="35651"/>
    <cellStyle name="표준 6 3 2 2 4 2 14" xfId="39763"/>
    <cellStyle name="표준 6 3 2 2 4 2 15" xfId="43634"/>
    <cellStyle name="표준 6 3 2 2 4 2 16" xfId="47505"/>
    <cellStyle name="표준 6 3 2 2 4 2 17" xfId="51376"/>
    <cellStyle name="표준 6 3 2 2 4 2 2" xfId="999"/>
    <cellStyle name="표준 6 3 2 2 4 2 2 10" xfId="28393"/>
    <cellStyle name="표준 6 3 2 2 4 2 2 11" xfId="32264"/>
    <cellStyle name="표준 6 3 2 2 4 2 2 12" xfId="36135"/>
    <cellStyle name="표준 6 3 2 2 4 2 2 13" xfId="40247"/>
    <cellStyle name="표준 6 3 2 2 4 2 2 14" xfId="44118"/>
    <cellStyle name="표준 6 3 2 2 4 2 2 15" xfId="47989"/>
    <cellStyle name="표준 6 3 2 2 4 2 2 16" xfId="51860"/>
    <cellStyle name="표준 6 3 2 2 4 2 2 2" xfId="1973"/>
    <cellStyle name="표준 6 3 2 2 4 2 2 2 10" xfId="33232"/>
    <cellStyle name="표준 6 3 2 2 4 2 2 2 11" xfId="37103"/>
    <cellStyle name="표준 6 3 2 2 4 2 2 2 12" xfId="41215"/>
    <cellStyle name="표준 6 3 2 2 4 2 2 2 13" xfId="45086"/>
    <cellStyle name="표준 6 3 2 2 4 2 2 2 14" xfId="48957"/>
    <cellStyle name="표준 6 3 2 2 4 2 2 2 15" xfId="52828"/>
    <cellStyle name="표준 6 3 2 2 4 2 2 2 2" xfId="3912"/>
    <cellStyle name="표준 6 3 2 2 4 2 2 2 2 10" xfId="39039"/>
    <cellStyle name="표준 6 3 2 2 4 2 2 2 2 11" xfId="43151"/>
    <cellStyle name="표준 6 3 2 2 4 2 2 2 2 12" xfId="47022"/>
    <cellStyle name="표준 6 3 2 2 4 2 2 2 2 13" xfId="50893"/>
    <cellStyle name="표준 6 3 2 2 4 2 2 2 2 14" xfId="54764"/>
    <cellStyle name="표준 6 3 2 2 4 2 2 2 2 2" xfId="8071"/>
    <cellStyle name="표준 6 3 2 2 4 2 2 2 2 3" xfId="11942"/>
    <cellStyle name="표준 6 3 2 2 4 2 2 2 2 4" xfId="15813"/>
    <cellStyle name="표준 6 3 2 2 4 2 2 2 2 5" xfId="19684"/>
    <cellStyle name="표준 6 3 2 2 4 2 2 2 2 6" xfId="23555"/>
    <cellStyle name="표준 6 3 2 2 4 2 2 2 2 7" xfId="27426"/>
    <cellStyle name="표준 6 3 2 2 4 2 2 2 2 8" xfId="31297"/>
    <cellStyle name="표준 6 3 2 2 4 2 2 2 2 9" xfId="35168"/>
    <cellStyle name="표준 6 3 2 2 4 2 2 2 3" xfId="6135"/>
    <cellStyle name="표준 6 3 2 2 4 2 2 2 4" xfId="10006"/>
    <cellStyle name="표준 6 3 2 2 4 2 2 2 5" xfId="13877"/>
    <cellStyle name="표준 6 3 2 2 4 2 2 2 6" xfId="17748"/>
    <cellStyle name="표준 6 3 2 2 4 2 2 2 7" xfId="21619"/>
    <cellStyle name="표준 6 3 2 2 4 2 2 2 8" xfId="25490"/>
    <cellStyle name="표준 6 3 2 2 4 2 2 2 9" xfId="29361"/>
    <cellStyle name="표준 6 3 2 2 4 2 2 3" xfId="2944"/>
    <cellStyle name="표준 6 3 2 2 4 2 2 3 10" xfId="38071"/>
    <cellStyle name="표준 6 3 2 2 4 2 2 3 11" xfId="42183"/>
    <cellStyle name="표준 6 3 2 2 4 2 2 3 12" xfId="46054"/>
    <cellStyle name="표준 6 3 2 2 4 2 2 3 13" xfId="49925"/>
    <cellStyle name="표준 6 3 2 2 4 2 2 3 14" xfId="53796"/>
    <cellStyle name="표준 6 3 2 2 4 2 2 3 2" xfId="7103"/>
    <cellStyle name="표준 6 3 2 2 4 2 2 3 3" xfId="10974"/>
    <cellStyle name="표준 6 3 2 2 4 2 2 3 4" xfId="14845"/>
    <cellStyle name="표준 6 3 2 2 4 2 2 3 5" xfId="18716"/>
    <cellStyle name="표준 6 3 2 2 4 2 2 3 6" xfId="22587"/>
    <cellStyle name="표준 6 3 2 2 4 2 2 3 7" xfId="26458"/>
    <cellStyle name="표준 6 3 2 2 4 2 2 3 8" xfId="30329"/>
    <cellStyle name="표준 6 3 2 2 4 2 2 3 9" xfId="34200"/>
    <cellStyle name="표준 6 3 2 2 4 2 2 4" xfId="5167"/>
    <cellStyle name="표준 6 3 2 2 4 2 2 5" xfId="9038"/>
    <cellStyle name="표준 6 3 2 2 4 2 2 6" xfId="12909"/>
    <cellStyle name="표준 6 3 2 2 4 2 2 7" xfId="16780"/>
    <cellStyle name="표준 6 3 2 2 4 2 2 8" xfId="20651"/>
    <cellStyle name="표준 6 3 2 2 4 2 2 9" xfId="24522"/>
    <cellStyle name="표준 6 3 2 2 4 2 3" xfId="1489"/>
    <cellStyle name="표준 6 3 2 2 4 2 3 10" xfId="32748"/>
    <cellStyle name="표준 6 3 2 2 4 2 3 11" xfId="36619"/>
    <cellStyle name="표준 6 3 2 2 4 2 3 12" xfId="40731"/>
    <cellStyle name="표준 6 3 2 2 4 2 3 13" xfId="44602"/>
    <cellStyle name="표준 6 3 2 2 4 2 3 14" xfId="48473"/>
    <cellStyle name="표준 6 3 2 2 4 2 3 15" xfId="52344"/>
    <cellStyle name="표준 6 3 2 2 4 2 3 2" xfId="3428"/>
    <cellStyle name="표준 6 3 2 2 4 2 3 2 10" xfId="38555"/>
    <cellStyle name="표준 6 3 2 2 4 2 3 2 11" xfId="42667"/>
    <cellStyle name="표준 6 3 2 2 4 2 3 2 12" xfId="46538"/>
    <cellStyle name="표준 6 3 2 2 4 2 3 2 13" xfId="50409"/>
    <cellStyle name="표준 6 3 2 2 4 2 3 2 14" xfId="54280"/>
    <cellStyle name="표준 6 3 2 2 4 2 3 2 2" xfId="7587"/>
    <cellStyle name="표준 6 3 2 2 4 2 3 2 3" xfId="11458"/>
    <cellStyle name="표준 6 3 2 2 4 2 3 2 4" xfId="15329"/>
    <cellStyle name="표준 6 3 2 2 4 2 3 2 5" xfId="19200"/>
    <cellStyle name="표준 6 3 2 2 4 2 3 2 6" xfId="23071"/>
    <cellStyle name="표준 6 3 2 2 4 2 3 2 7" xfId="26942"/>
    <cellStyle name="표준 6 3 2 2 4 2 3 2 8" xfId="30813"/>
    <cellStyle name="표준 6 3 2 2 4 2 3 2 9" xfId="34684"/>
    <cellStyle name="표준 6 3 2 2 4 2 3 3" xfId="5651"/>
    <cellStyle name="표준 6 3 2 2 4 2 3 4" xfId="9522"/>
    <cellStyle name="표준 6 3 2 2 4 2 3 5" xfId="13393"/>
    <cellStyle name="표준 6 3 2 2 4 2 3 6" xfId="17264"/>
    <cellStyle name="표준 6 3 2 2 4 2 3 7" xfId="21135"/>
    <cellStyle name="표준 6 3 2 2 4 2 3 8" xfId="25006"/>
    <cellStyle name="표준 6 3 2 2 4 2 3 9" xfId="28877"/>
    <cellStyle name="표준 6 3 2 2 4 2 4" xfId="2460"/>
    <cellStyle name="표준 6 3 2 2 4 2 4 10" xfId="37587"/>
    <cellStyle name="표준 6 3 2 2 4 2 4 11" xfId="41699"/>
    <cellStyle name="표준 6 3 2 2 4 2 4 12" xfId="45570"/>
    <cellStyle name="표준 6 3 2 2 4 2 4 13" xfId="49441"/>
    <cellStyle name="표준 6 3 2 2 4 2 4 14" xfId="53312"/>
    <cellStyle name="표준 6 3 2 2 4 2 4 2" xfId="6619"/>
    <cellStyle name="표준 6 3 2 2 4 2 4 3" xfId="10490"/>
    <cellStyle name="표준 6 3 2 2 4 2 4 4" xfId="14361"/>
    <cellStyle name="표준 6 3 2 2 4 2 4 5" xfId="18232"/>
    <cellStyle name="표준 6 3 2 2 4 2 4 6" xfId="22103"/>
    <cellStyle name="표준 6 3 2 2 4 2 4 7" xfId="25974"/>
    <cellStyle name="표준 6 3 2 2 4 2 4 8" xfId="29845"/>
    <cellStyle name="표준 6 3 2 2 4 2 4 9" xfId="33716"/>
    <cellStyle name="표준 6 3 2 2 4 2 5" xfId="4683"/>
    <cellStyle name="표준 6 3 2 2 4 2 6" xfId="8554"/>
    <cellStyle name="표준 6 3 2 2 4 2 7" xfId="12425"/>
    <cellStyle name="표준 6 3 2 2 4 2 8" xfId="16296"/>
    <cellStyle name="표준 6 3 2 2 4 2 9" xfId="20167"/>
    <cellStyle name="표준 6 3 2 2 4 3" xfId="757"/>
    <cellStyle name="표준 6 3 2 2 4 3 10" xfId="28151"/>
    <cellStyle name="표준 6 3 2 2 4 3 11" xfId="32022"/>
    <cellStyle name="표준 6 3 2 2 4 3 12" xfId="35893"/>
    <cellStyle name="표준 6 3 2 2 4 3 13" xfId="40005"/>
    <cellStyle name="표준 6 3 2 2 4 3 14" xfId="43876"/>
    <cellStyle name="표준 6 3 2 2 4 3 15" xfId="47747"/>
    <cellStyle name="표준 6 3 2 2 4 3 16" xfId="51618"/>
    <cellStyle name="표준 6 3 2 2 4 3 2" xfId="1731"/>
    <cellStyle name="표준 6 3 2 2 4 3 2 10" xfId="32990"/>
    <cellStyle name="표준 6 3 2 2 4 3 2 11" xfId="36861"/>
    <cellStyle name="표준 6 3 2 2 4 3 2 12" xfId="40973"/>
    <cellStyle name="표준 6 3 2 2 4 3 2 13" xfId="44844"/>
    <cellStyle name="표준 6 3 2 2 4 3 2 14" xfId="48715"/>
    <cellStyle name="표준 6 3 2 2 4 3 2 15" xfId="52586"/>
    <cellStyle name="표준 6 3 2 2 4 3 2 2" xfId="3670"/>
    <cellStyle name="표준 6 3 2 2 4 3 2 2 10" xfId="38797"/>
    <cellStyle name="표준 6 3 2 2 4 3 2 2 11" xfId="42909"/>
    <cellStyle name="표준 6 3 2 2 4 3 2 2 12" xfId="46780"/>
    <cellStyle name="표준 6 3 2 2 4 3 2 2 13" xfId="50651"/>
    <cellStyle name="표준 6 3 2 2 4 3 2 2 14" xfId="54522"/>
    <cellStyle name="표준 6 3 2 2 4 3 2 2 2" xfId="7829"/>
    <cellStyle name="표준 6 3 2 2 4 3 2 2 3" xfId="11700"/>
    <cellStyle name="표준 6 3 2 2 4 3 2 2 4" xfId="15571"/>
    <cellStyle name="표준 6 3 2 2 4 3 2 2 5" xfId="19442"/>
    <cellStyle name="표준 6 3 2 2 4 3 2 2 6" xfId="23313"/>
    <cellStyle name="표준 6 3 2 2 4 3 2 2 7" xfId="27184"/>
    <cellStyle name="표준 6 3 2 2 4 3 2 2 8" xfId="31055"/>
    <cellStyle name="표준 6 3 2 2 4 3 2 2 9" xfId="34926"/>
    <cellStyle name="표준 6 3 2 2 4 3 2 3" xfId="5893"/>
    <cellStyle name="표준 6 3 2 2 4 3 2 4" xfId="9764"/>
    <cellStyle name="표준 6 3 2 2 4 3 2 5" xfId="13635"/>
    <cellStyle name="표준 6 3 2 2 4 3 2 6" xfId="17506"/>
    <cellStyle name="표준 6 3 2 2 4 3 2 7" xfId="21377"/>
    <cellStyle name="표준 6 3 2 2 4 3 2 8" xfId="25248"/>
    <cellStyle name="표준 6 3 2 2 4 3 2 9" xfId="29119"/>
    <cellStyle name="표준 6 3 2 2 4 3 3" xfId="2702"/>
    <cellStyle name="표준 6 3 2 2 4 3 3 10" xfId="37829"/>
    <cellStyle name="표준 6 3 2 2 4 3 3 11" xfId="41941"/>
    <cellStyle name="표준 6 3 2 2 4 3 3 12" xfId="45812"/>
    <cellStyle name="표준 6 3 2 2 4 3 3 13" xfId="49683"/>
    <cellStyle name="표준 6 3 2 2 4 3 3 14" xfId="53554"/>
    <cellStyle name="표준 6 3 2 2 4 3 3 2" xfId="6861"/>
    <cellStyle name="표준 6 3 2 2 4 3 3 3" xfId="10732"/>
    <cellStyle name="표준 6 3 2 2 4 3 3 4" xfId="14603"/>
    <cellStyle name="표준 6 3 2 2 4 3 3 5" xfId="18474"/>
    <cellStyle name="표준 6 3 2 2 4 3 3 6" xfId="22345"/>
    <cellStyle name="표준 6 3 2 2 4 3 3 7" xfId="26216"/>
    <cellStyle name="표준 6 3 2 2 4 3 3 8" xfId="30087"/>
    <cellStyle name="표준 6 3 2 2 4 3 3 9" xfId="33958"/>
    <cellStyle name="표준 6 3 2 2 4 3 4" xfId="4925"/>
    <cellStyle name="표준 6 3 2 2 4 3 5" xfId="8796"/>
    <cellStyle name="표준 6 3 2 2 4 3 6" xfId="12667"/>
    <cellStyle name="표준 6 3 2 2 4 3 7" xfId="16538"/>
    <cellStyle name="표준 6 3 2 2 4 3 8" xfId="20409"/>
    <cellStyle name="표준 6 3 2 2 4 3 9" xfId="24280"/>
    <cellStyle name="표준 6 3 2 2 4 4" xfId="1247"/>
    <cellStyle name="표준 6 3 2 2 4 4 10" xfId="32506"/>
    <cellStyle name="표준 6 3 2 2 4 4 11" xfId="36377"/>
    <cellStyle name="표준 6 3 2 2 4 4 12" xfId="40489"/>
    <cellStyle name="표준 6 3 2 2 4 4 13" xfId="44360"/>
    <cellStyle name="표준 6 3 2 2 4 4 14" xfId="48231"/>
    <cellStyle name="표준 6 3 2 2 4 4 15" xfId="52102"/>
    <cellStyle name="표준 6 3 2 2 4 4 2" xfId="3186"/>
    <cellStyle name="표준 6 3 2 2 4 4 2 10" xfId="38313"/>
    <cellStyle name="표준 6 3 2 2 4 4 2 11" xfId="42425"/>
    <cellStyle name="표준 6 3 2 2 4 4 2 12" xfId="46296"/>
    <cellStyle name="표준 6 3 2 2 4 4 2 13" xfId="50167"/>
    <cellStyle name="표준 6 3 2 2 4 4 2 14" xfId="54038"/>
    <cellStyle name="표준 6 3 2 2 4 4 2 2" xfId="7345"/>
    <cellStyle name="표준 6 3 2 2 4 4 2 3" xfId="11216"/>
    <cellStyle name="표준 6 3 2 2 4 4 2 4" xfId="15087"/>
    <cellStyle name="표준 6 3 2 2 4 4 2 5" xfId="18958"/>
    <cellStyle name="표준 6 3 2 2 4 4 2 6" xfId="22829"/>
    <cellStyle name="표준 6 3 2 2 4 4 2 7" xfId="26700"/>
    <cellStyle name="표준 6 3 2 2 4 4 2 8" xfId="30571"/>
    <cellStyle name="표준 6 3 2 2 4 4 2 9" xfId="34442"/>
    <cellStyle name="표준 6 3 2 2 4 4 3" xfId="5409"/>
    <cellStyle name="표준 6 3 2 2 4 4 4" xfId="9280"/>
    <cellStyle name="표준 6 3 2 2 4 4 5" xfId="13151"/>
    <cellStyle name="표준 6 3 2 2 4 4 6" xfId="17022"/>
    <cellStyle name="표준 6 3 2 2 4 4 7" xfId="20893"/>
    <cellStyle name="표준 6 3 2 2 4 4 8" xfId="24764"/>
    <cellStyle name="표준 6 3 2 2 4 4 9" xfId="28635"/>
    <cellStyle name="표준 6 3 2 2 4 5" xfId="2218"/>
    <cellStyle name="표준 6 3 2 2 4 5 10" xfId="37345"/>
    <cellStyle name="표준 6 3 2 2 4 5 11" xfId="41457"/>
    <cellStyle name="표준 6 3 2 2 4 5 12" xfId="45328"/>
    <cellStyle name="표준 6 3 2 2 4 5 13" xfId="49199"/>
    <cellStyle name="표준 6 3 2 2 4 5 14" xfId="53070"/>
    <cellStyle name="표준 6 3 2 2 4 5 2" xfId="6377"/>
    <cellStyle name="표준 6 3 2 2 4 5 3" xfId="10248"/>
    <cellStyle name="표준 6 3 2 2 4 5 4" xfId="14119"/>
    <cellStyle name="표준 6 3 2 2 4 5 5" xfId="17990"/>
    <cellStyle name="표준 6 3 2 2 4 5 6" xfId="21861"/>
    <cellStyle name="표준 6 3 2 2 4 5 7" xfId="25732"/>
    <cellStyle name="표준 6 3 2 2 4 5 8" xfId="29603"/>
    <cellStyle name="표준 6 3 2 2 4 5 9" xfId="33474"/>
    <cellStyle name="표준 6 3 2 2 4 6" xfId="4441"/>
    <cellStyle name="표준 6 3 2 2 4 7" xfId="8312"/>
    <cellStyle name="표준 6 3 2 2 4 8" xfId="12183"/>
    <cellStyle name="표준 6 3 2 2 4 9" xfId="16054"/>
    <cellStyle name="표준 6 3 2 2 5" xfId="317"/>
    <cellStyle name="표준 6 3 2 2 5 10" xfId="23843"/>
    <cellStyle name="표준 6 3 2 2 5 11" xfId="27714"/>
    <cellStyle name="표준 6 3 2 2 5 12" xfId="31585"/>
    <cellStyle name="표준 6 3 2 2 5 13" xfId="35456"/>
    <cellStyle name="표준 6 3 2 2 5 14" xfId="39568"/>
    <cellStyle name="표준 6 3 2 2 5 15" xfId="43439"/>
    <cellStyle name="표준 6 3 2 2 5 16" xfId="47310"/>
    <cellStyle name="표준 6 3 2 2 5 17" xfId="51181"/>
    <cellStyle name="표준 6 3 2 2 5 2" xfId="804"/>
    <cellStyle name="표준 6 3 2 2 5 2 10" xfId="28198"/>
    <cellStyle name="표준 6 3 2 2 5 2 11" xfId="32069"/>
    <cellStyle name="표준 6 3 2 2 5 2 12" xfId="35940"/>
    <cellStyle name="표준 6 3 2 2 5 2 13" xfId="40052"/>
    <cellStyle name="표준 6 3 2 2 5 2 14" xfId="43923"/>
    <cellStyle name="표준 6 3 2 2 5 2 15" xfId="47794"/>
    <cellStyle name="표준 6 3 2 2 5 2 16" xfId="51665"/>
    <cellStyle name="표준 6 3 2 2 5 2 2" xfId="1778"/>
    <cellStyle name="표준 6 3 2 2 5 2 2 10" xfId="33037"/>
    <cellStyle name="표준 6 3 2 2 5 2 2 11" xfId="36908"/>
    <cellStyle name="표준 6 3 2 2 5 2 2 12" xfId="41020"/>
    <cellStyle name="표준 6 3 2 2 5 2 2 13" xfId="44891"/>
    <cellStyle name="표준 6 3 2 2 5 2 2 14" xfId="48762"/>
    <cellStyle name="표준 6 3 2 2 5 2 2 15" xfId="52633"/>
    <cellStyle name="표준 6 3 2 2 5 2 2 2" xfId="3717"/>
    <cellStyle name="표준 6 3 2 2 5 2 2 2 10" xfId="38844"/>
    <cellStyle name="표준 6 3 2 2 5 2 2 2 11" xfId="42956"/>
    <cellStyle name="표준 6 3 2 2 5 2 2 2 12" xfId="46827"/>
    <cellStyle name="표준 6 3 2 2 5 2 2 2 13" xfId="50698"/>
    <cellStyle name="표준 6 3 2 2 5 2 2 2 14" xfId="54569"/>
    <cellStyle name="표준 6 3 2 2 5 2 2 2 2" xfId="7876"/>
    <cellStyle name="표준 6 3 2 2 5 2 2 2 3" xfId="11747"/>
    <cellStyle name="표준 6 3 2 2 5 2 2 2 4" xfId="15618"/>
    <cellStyle name="표준 6 3 2 2 5 2 2 2 5" xfId="19489"/>
    <cellStyle name="표준 6 3 2 2 5 2 2 2 6" xfId="23360"/>
    <cellStyle name="표준 6 3 2 2 5 2 2 2 7" xfId="27231"/>
    <cellStyle name="표준 6 3 2 2 5 2 2 2 8" xfId="31102"/>
    <cellStyle name="표준 6 3 2 2 5 2 2 2 9" xfId="34973"/>
    <cellStyle name="표준 6 3 2 2 5 2 2 3" xfId="5940"/>
    <cellStyle name="표준 6 3 2 2 5 2 2 4" xfId="9811"/>
    <cellStyle name="표준 6 3 2 2 5 2 2 5" xfId="13682"/>
    <cellStyle name="표준 6 3 2 2 5 2 2 6" xfId="17553"/>
    <cellStyle name="표준 6 3 2 2 5 2 2 7" xfId="21424"/>
    <cellStyle name="표준 6 3 2 2 5 2 2 8" xfId="25295"/>
    <cellStyle name="표준 6 3 2 2 5 2 2 9" xfId="29166"/>
    <cellStyle name="표준 6 3 2 2 5 2 3" xfId="2749"/>
    <cellStyle name="표준 6 3 2 2 5 2 3 10" xfId="37876"/>
    <cellStyle name="표준 6 3 2 2 5 2 3 11" xfId="41988"/>
    <cellStyle name="표준 6 3 2 2 5 2 3 12" xfId="45859"/>
    <cellStyle name="표준 6 3 2 2 5 2 3 13" xfId="49730"/>
    <cellStyle name="표준 6 3 2 2 5 2 3 14" xfId="53601"/>
    <cellStyle name="표준 6 3 2 2 5 2 3 2" xfId="6908"/>
    <cellStyle name="표준 6 3 2 2 5 2 3 3" xfId="10779"/>
    <cellStyle name="표준 6 3 2 2 5 2 3 4" xfId="14650"/>
    <cellStyle name="표준 6 3 2 2 5 2 3 5" xfId="18521"/>
    <cellStyle name="표준 6 3 2 2 5 2 3 6" xfId="22392"/>
    <cellStyle name="표준 6 3 2 2 5 2 3 7" xfId="26263"/>
    <cellStyle name="표준 6 3 2 2 5 2 3 8" xfId="30134"/>
    <cellStyle name="표준 6 3 2 2 5 2 3 9" xfId="34005"/>
    <cellStyle name="표준 6 3 2 2 5 2 4" xfId="4972"/>
    <cellStyle name="표준 6 3 2 2 5 2 5" xfId="8843"/>
    <cellStyle name="표준 6 3 2 2 5 2 6" xfId="12714"/>
    <cellStyle name="표준 6 3 2 2 5 2 7" xfId="16585"/>
    <cellStyle name="표준 6 3 2 2 5 2 8" xfId="20456"/>
    <cellStyle name="표준 6 3 2 2 5 2 9" xfId="24327"/>
    <cellStyle name="표준 6 3 2 2 5 3" xfId="1294"/>
    <cellStyle name="표준 6 3 2 2 5 3 10" xfId="32553"/>
    <cellStyle name="표준 6 3 2 2 5 3 11" xfId="36424"/>
    <cellStyle name="표준 6 3 2 2 5 3 12" xfId="40536"/>
    <cellStyle name="표준 6 3 2 2 5 3 13" xfId="44407"/>
    <cellStyle name="표준 6 3 2 2 5 3 14" xfId="48278"/>
    <cellStyle name="표준 6 3 2 2 5 3 15" xfId="52149"/>
    <cellStyle name="표준 6 3 2 2 5 3 2" xfId="3233"/>
    <cellStyle name="표준 6 3 2 2 5 3 2 10" xfId="38360"/>
    <cellStyle name="표준 6 3 2 2 5 3 2 11" xfId="42472"/>
    <cellStyle name="표준 6 3 2 2 5 3 2 12" xfId="46343"/>
    <cellStyle name="표준 6 3 2 2 5 3 2 13" xfId="50214"/>
    <cellStyle name="표준 6 3 2 2 5 3 2 14" xfId="54085"/>
    <cellStyle name="표준 6 3 2 2 5 3 2 2" xfId="7392"/>
    <cellStyle name="표준 6 3 2 2 5 3 2 3" xfId="11263"/>
    <cellStyle name="표준 6 3 2 2 5 3 2 4" xfId="15134"/>
    <cellStyle name="표준 6 3 2 2 5 3 2 5" xfId="19005"/>
    <cellStyle name="표준 6 3 2 2 5 3 2 6" xfId="22876"/>
    <cellStyle name="표준 6 3 2 2 5 3 2 7" xfId="26747"/>
    <cellStyle name="표준 6 3 2 2 5 3 2 8" xfId="30618"/>
    <cellStyle name="표준 6 3 2 2 5 3 2 9" xfId="34489"/>
    <cellStyle name="표준 6 3 2 2 5 3 3" xfId="5456"/>
    <cellStyle name="표준 6 3 2 2 5 3 4" xfId="9327"/>
    <cellStyle name="표준 6 3 2 2 5 3 5" xfId="13198"/>
    <cellStyle name="표준 6 3 2 2 5 3 6" xfId="17069"/>
    <cellStyle name="표준 6 3 2 2 5 3 7" xfId="20940"/>
    <cellStyle name="표준 6 3 2 2 5 3 8" xfId="24811"/>
    <cellStyle name="표준 6 3 2 2 5 3 9" xfId="28682"/>
    <cellStyle name="표준 6 3 2 2 5 4" xfId="2265"/>
    <cellStyle name="표준 6 3 2 2 5 4 10" xfId="37392"/>
    <cellStyle name="표준 6 3 2 2 5 4 11" xfId="41504"/>
    <cellStyle name="표준 6 3 2 2 5 4 12" xfId="45375"/>
    <cellStyle name="표준 6 3 2 2 5 4 13" xfId="49246"/>
    <cellStyle name="표준 6 3 2 2 5 4 14" xfId="53117"/>
    <cellStyle name="표준 6 3 2 2 5 4 2" xfId="6424"/>
    <cellStyle name="표준 6 3 2 2 5 4 3" xfId="10295"/>
    <cellStyle name="표준 6 3 2 2 5 4 4" xfId="14166"/>
    <cellStyle name="표준 6 3 2 2 5 4 5" xfId="18037"/>
    <cellStyle name="표준 6 3 2 2 5 4 6" xfId="21908"/>
    <cellStyle name="표준 6 3 2 2 5 4 7" xfId="25779"/>
    <cellStyle name="표준 6 3 2 2 5 4 8" xfId="29650"/>
    <cellStyle name="표준 6 3 2 2 5 4 9" xfId="33521"/>
    <cellStyle name="표준 6 3 2 2 5 5" xfId="4488"/>
    <cellStyle name="표준 6 3 2 2 5 6" xfId="8359"/>
    <cellStyle name="표준 6 3 2 2 5 7" xfId="12230"/>
    <cellStyle name="표준 6 3 2 2 5 8" xfId="16101"/>
    <cellStyle name="표준 6 3 2 2 5 9" xfId="19972"/>
    <cellStyle name="표준 6 3 2 2 6" xfId="562"/>
    <cellStyle name="표준 6 3 2 2 6 10" xfId="27956"/>
    <cellStyle name="표준 6 3 2 2 6 11" xfId="31827"/>
    <cellStyle name="표준 6 3 2 2 6 12" xfId="35698"/>
    <cellStyle name="표준 6 3 2 2 6 13" xfId="39810"/>
    <cellStyle name="표준 6 3 2 2 6 14" xfId="43681"/>
    <cellStyle name="표준 6 3 2 2 6 15" xfId="47552"/>
    <cellStyle name="표준 6 3 2 2 6 16" xfId="51423"/>
    <cellStyle name="표준 6 3 2 2 6 2" xfId="1536"/>
    <cellStyle name="표준 6 3 2 2 6 2 10" xfId="32795"/>
    <cellStyle name="표준 6 3 2 2 6 2 11" xfId="36666"/>
    <cellStyle name="표준 6 3 2 2 6 2 12" xfId="40778"/>
    <cellStyle name="표준 6 3 2 2 6 2 13" xfId="44649"/>
    <cellStyle name="표준 6 3 2 2 6 2 14" xfId="48520"/>
    <cellStyle name="표준 6 3 2 2 6 2 15" xfId="52391"/>
    <cellStyle name="표준 6 3 2 2 6 2 2" xfId="3475"/>
    <cellStyle name="표준 6 3 2 2 6 2 2 10" xfId="38602"/>
    <cellStyle name="표준 6 3 2 2 6 2 2 11" xfId="42714"/>
    <cellStyle name="표준 6 3 2 2 6 2 2 12" xfId="46585"/>
    <cellStyle name="표준 6 3 2 2 6 2 2 13" xfId="50456"/>
    <cellStyle name="표준 6 3 2 2 6 2 2 14" xfId="54327"/>
    <cellStyle name="표준 6 3 2 2 6 2 2 2" xfId="7634"/>
    <cellStyle name="표준 6 3 2 2 6 2 2 3" xfId="11505"/>
    <cellStyle name="표준 6 3 2 2 6 2 2 4" xfId="15376"/>
    <cellStyle name="표준 6 3 2 2 6 2 2 5" xfId="19247"/>
    <cellStyle name="표준 6 3 2 2 6 2 2 6" xfId="23118"/>
    <cellStyle name="표준 6 3 2 2 6 2 2 7" xfId="26989"/>
    <cellStyle name="표준 6 3 2 2 6 2 2 8" xfId="30860"/>
    <cellStyle name="표준 6 3 2 2 6 2 2 9" xfId="34731"/>
    <cellStyle name="표준 6 3 2 2 6 2 3" xfId="5698"/>
    <cellStyle name="표준 6 3 2 2 6 2 4" xfId="9569"/>
    <cellStyle name="표준 6 3 2 2 6 2 5" xfId="13440"/>
    <cellStyle name="표준 6 3 2 2 6 2 6" xfId="17311"/>
    <cellStyle name="표준 6 3 2 2 6 2 7" xfId="21182"/>
    <cellStyle name="표준 6 3 2 2 6 2 8" xfId="25053"/>
    <cellStyle name="표준 6 3 2 2 6 2 9" xfId="28924"/>
    <cellStyle name="표준 6 3 2 2 6 3" xfId="2507"/>
    <cellStyle name="표준 6 3 2 2 6 3 10" xfId="37634"/>
    <cellStyle name="표준 6 3 2 2 6 3 11" xfId="41746"/>
    <cellStyle name="표준 6 3 2 2 6 3 12" xfId="45617"/>
    <cellStyle name="표준 6 3 2 2 6 3 13" xfId="49488"/>
    <cellStyle name="표준 6 3 2 2 6 3 14" xfId="53359"/>
    <cellStyle name="표준 6 3 2 2 6 3 2" xfId="6666"/>
    <cellStyle name="표준 6 3 2 2 6 3 3" xfId="10537"/>
    <cellStyle name="표준 6 3 2 2 6 3 4" xfId="14408"/>
    <cellStyle name="표준 6 3 2 2 6 3 5" xfId="18279"/>
    <cellStyle name="표준 6 3 2 2 6 3 6" xfId="22150"/>
    <cellStyle name="표준 6 3 2 2 6 3 7" xfId="26021"/>
    <cellStyle name="표준 6 3 2 2 6 3 8" xfId="29892"/>
    <cellStyle name="표준 6 3 2 2 6 3 9" xfId="33763"/>
    <cellStyle name="표준 6 3 2 2 6 4" xfId="4730"/>
    <cellStyle name="표준 6 3 2 2 6 5" xfId="8601"/>
    <cellStyle name="표준 6 3 2 2 6 6" xfId="12472"/>
    <cellStyle name="표준 6 3 2 2 6 7" xfId="16343"/>
    <cellStyle name="표준 6 3 2 2 6 8" xfId="20214"/>
    <cellStyle name="표준 6 3 2 2 6 9" xfId="24085"/>
    <cellStyle name="표준 6 3 2 2 7" xfId="1052"/>
    <cellStyle name="표준 6 3 2 2 7 10" xfId="32311"/>
    <cellStyle name="표준 6 3 2 2 7 11" xfId="36182"/>
    <cellStyle name="표준 6 3 2 2 7 12" xfId="40294"/>
    <cellStyle name="표준 6 3 2 2 7 13" xfId="44165"/>
    <cellStyle name="표준 6 3 2 2 7 14" xfId="48036"/>
    <cellStyle name="표준 6 3 2 2 7 15" xfId="51907"/>
    <cellStyle name="표준 6 3 2 2 7 2" xfId="2991"/>
    <cellStyle name="표준 6 3 2 2 7 2 10" xfId="38118"/>
    <cellStyle name="표준 6 3 2 2 7 2 11" xfId="42230"/>
    <cellStyle name="표준 6 3 2 2 7 2 12" xfId="46101"/>
    <cellStyle name="표준 6 3 2 2 7 2 13" xfId="49972"/>
    <cellStyle name="표준 6 3 2 2 7 2 14" xfId="53843"/>
    <cellStyle name="표준 6 3 2 2 7 2 2" xfId="7150"/>
    <cellStyle name="표준 6 3 2 2 7 2 3" xfId="11021"/>
    <cellStyle name="표준 6 3 2 2 7 2 4" xfId="14892"/>
    <cellStyle name="표준 6 3 2 2 7 2 5" xfId="18763"/>
    <cellStyle name="표준 6 3 2 2 7 2 6" xfId="22634"/>
    <cellStyle name="표준 6 3 2 2 7 2 7" xfId="26505"/>
    <cellStyle name="표준 6 3 2 2 7 2 8" xfId="30376"/>
    <cellStyle name="표준 6 3 2 2 7 2 9" xfId="34247"/>
    <cellStyle name="표준 6 3 2 2 7 3" xfId="5214"/>
    <cellStyle name="표준 6 3 2 2 7 4" xfId="9085"/>
    <cellStyle name="표준 6 3 2 2 7 5" xfId="12956"/>
    <cellStyle name="표준 6 3 2 2 7 6" xfId="16827"/>
    <cellStyle name="표준 6 3 2 2 7 7" xfId="20698"/>
    <cellStyle name="표준 6 3 2 2 7 8" xfId="24569"/>
    <cellStyle name="표준 6 3 2 2 7 9" xfId="28440"/>
    <cellStyle name="표준 6 3 2 2 8" xfId="2023"/>
    <cellStyle name="표준 6 3 2 2 8 10" xfId="37150"/>
    <cellStyle name="표준 6 3 2 2 8 11" xfId="41262"/>
    <cellStyle name="표준 6 3 2 2 8 12" xfId="45133"/>
    <cellStyle name="표준 6 3 2 2 8 13" xfId="49004"/>
    <cellStyle name="표준 6 3 2 2 8 14" xfId="52875"/>
    <cellStyle name="표준 6 3 2 2 8 2" xfId="6182"/>
    <cellStyle name="표준 6 3 2 2 8 3" xfId="10053"/>
    <cellStyle name="표준 6 3 2 2 8 4" xfId="13924"/>
    <cellStyle name="표준 6 3 2 2 8 5" xfId="17795"/>
    <cellStyle name="표준 6 3 2 2 8 6" xfId="21666"/>
    <cellStyle name="표준 6 3 2 2 8 7" xfId="25537"/>
    <cellStyle name="표준 6 3 2 2 8 8" xfId="29408"/>
    <cellStyle name="표준 6 3 2 2 8 9" xfId="33279"/>
    <cellStyle name="표준 6 3 2 2 9" xfId="4246"/>
    <cellStyle name="표준 6 3 2 20" xfId="39300"/>
    <cellStyle name="표준 6 3 2 21" xfId="43171"/>
    <cellStyle name="표준 6 3 2 22" xfId="47042"/>
    <cellStyle name="표준 6 3 2 23" xfId="50913"/>
    <cellStyle name="표준 6 3 2 3" xfId="91"/>
    <cellStyle name="표준 6 3 2 3 10" xfId="15880"/>
    <cellStyle name="표준 6 3 2 3 11" xfId="19751"/>
    <cellStyle name="표준 6 3 2 3 12" xfId="23622"/>
    <cellStyle name="표준 6 3 2 3 13" xfId="27493"/>
    <cellStyle name="표준 6 3 2 3 14" xfId="31364"/>
    <cellStyle name="표준 6 3 2 3 15" xfId="35235"/>
    <cellStyle name="표준 6 3 2 3 16" xfId="39106"/>
    <cellStyle name="표준 6 3 2 3 17" xfId="39347"/>
    <cellStyle name="표준 6 3 2 3 18" xfId="43218"/>
    <cellStyle name="표준 6 3 2 3 19" xfId="47089"/>
    <cellStyle name="표준 6 3 2 3 2" xfId="190"/>
    <cellStyle name="표준 6 3 2 3 2 10" xfId="19848"/>
    <cellStyle name="표준 6 3 2 3 2 11" xfId="23719"/>
    <cellStyle name="표준 6 3 2 3 2 12" xfId="27590"/>
    <cellStyle name="표준 6 3 2 3 2 13" xfId="31461"/>
    <cellStyle name="표준 6 3 2 3 2 14" xfId="35332"/>
    <cellStyle name="표준 6 3 2 3 2 15" xfId="39203"/>
    <cellStyle name="표준 6 3 2 3 2 16" xfId="39444"/>
    <cellStyle name="표준 6 3 2 3 2 17" xfId="43315"/>
    <cellStyle name="표준 6 3 2 3 2 18" xfId="47186"/>
    <cellStyle name="표준 6 3 2 3 2 19" xfId="51057"/>
    <cellStyle name="표준 6 3 2 3 2 2" xfId="435"/>
    <cellStyle name="표준 6 3 2 3 2 2 10" xfId="23961"/>
    <cellStyle name="표준 6 3 2 3 2 2 11" xfId="27832"/>
    <cellStyle name="표준 6 3 2 3 2 2 12" xfId="31703"/>
    <cellStyle name="표준 6 3 2 3 2 2 13" xfId="35574"/>
    <cellStyle name="표준 6 3 2 3 2 2 14" xfId="39686"/>
    <cellStyle name="표준 6 3 2 3 2 2 15" xfId="43557"/>
    <cellStyle name="표준 6 3 2 3 2 2 16" xfId="47428"/>
    <cellStyle name="표준 6 3 2 3 2 2 17" xfId="51299"/>
    <cellStyle name="표준 6 3 2 3 2 2 2" xfId="922"/>
    <cellStyle name="표준 6 3 2 3 2 2 2 10" xfId="28316"/>
    <cellStyle name="표준 6 3 2 3 2 2 2 11" xfId="32187"/>
    <cellStyle name="표준 6 3 2 3 2 2 2 12" xfId="36058"/>
    <cellStyle name="표준 6 3 2 3 2 2 2 13" xfId="40170"/>
    <cellStyle name="표준 6 3 2 3 2 2 2 14" xfId="44041"/>
    <cellStyle name="표준 6 3 2 3 2 2 2 15" xfId="47912"/>
    <cellStyle name="표준 6 3 2 3 2 2 2 16" xfId="51783"/>
    <cellStyle name="표준 6 3 2 3 2 2 2 2" xfId="1896"/>
    <cellStyle name="표준 6 3 2 3 2 2 2 2 10" xfId="33155"/>
    <cellStyle name="표준 6 3 2 3 2 2 2 2 11" xfId="37026"/>
    <cellStyle name="표준 6 3 2 3 2 2 2 2 12" xfId="41138"/>
    <cellStyle name="표준 6 3 2 3 2 2 2 2 13" xfId="45009"/>
    <cellStyle name="표준 6 3 2 3 2 2 2 2 14" xfId="48880"/>
    <cellStyle name="표준 6 3 2 3 2 2 2 2 15" xfId="52751"/>
    <cellStyle name="표준 6 3 2 3 2 2 2 2 2" xfId="3835"/>
    <cellStyle name="표준 6 3 2 3 2 2 2 2 2 10" xfId="38962"/>
    <cellStyle name="표준 6 3 2 3 2 2 2 2 2 11" xfId="43074"/>
    <cellStyle name="표준 6 3 2 3 2 2 2 2 2 12" xfId="46945"/>
    <cellStyle name="표준 6 3 2 3 2 2 2 2 2 13" xfId="50816"/>
    <cellStyle name="표준 6 3 2 3 2 2 2 2 2 14" xfId="54687"/>
    <cellStyle name="표준 6 3 2 3 2 2 2 2 2 2" xfId="7994"/>
    <cellStyle name="표준 6 3 2 3 2 2 2 2 2 3" xfId="11865"/>
    <cellStyle name="표준 6 3 2 3 2 2 2 2 2 4" xfId="15736"/>
    <cellStyle name="표준 6 3 2 3 2 2 2 2 2 5" xfId="19607"/>
    <cellStyle name="표준 6 3 2 3 2 2 2 2 2 6" xfId="23478"/>
    <cellStyle name="표준 6 3 2 3 2 2 2 2 2 7" xfId="27349"/>
    <cellStyle name="표준 6 3 2 3 2 2 2 2 2 8" xfId="31220"/>
    <cellStyle name="표준 6 3 2 3 2 2 2 2 2 9" xfId="35091"/>
    <cellStyle name="표준 6 3 2 3 2 2 2 2 3" xfId="6058"/>
    <cellStyle name="표준 6 3 2 3 2 2 2 2 4" xfId="9929"/>
    <cellStyle name="표준 6 3 2 3 2 2 2 2 5" xfId="13800"/>
    <cellStyle name="표준 6 3 2 3 2 2 2 2 6" xfId="17671"/>
    <cellStyle name="표준 6 3 2 3 2 2 2 2 7" xfId="21542"/>
    <cellStyle name="표준 6 3 2 3 2 2 2 2 8" xfId="25413"/>
    <cellStyle name="표준 6 3 2 3 2 2 2 2 9" xfId="29284"/>
    <cellStyle name="표준 6 3 2 3 2 2 2 3" xfId="2867"/>
    <cellStyle name="표준 6 3 2 3 2 2 2 3 10" xfId="37994"/>
    <cellStyle name="표준 6 3 2 3 2 2 2 3 11" xfId="42106"/>
    <cellStyle name="표준 6 3 2 3 2 2 2 3 12" xfId="45977"/>
    <cellStyle name="표준 6 3 2 3 2 2 2 3 13" xfId="49848"/>
    <cellStyle name="표준 6 3 2 3 2 2 2 3 14" xfId="53719"/>
    <cellStyle name="표준 6 3 2 3 2 2 2 3 2" xfId="7026"/>
    <cellStyle name="표준 6 3 2 3 2 2 2 3 3" xfId="10897"/>
    <cellStyle name="표준 6 3 2 3 2 2 2 3 4" xfId="14768"/>
    <cellStyle name="표준 6 3 2 3 2 2 2 3 5" xfId="18639"/>
    <cellStyle name="표준 6 3 2 3 2 2 2 3 6" xfId="22510"/>
    <cellStyle name="표준 6 3 2 3 2 2 2 3 7" xfId="26381"/>
    <cellStyle name="표준 6 3 2 3 2 2 2 3 8" xfId="30252"/>
    <cellStyle name="표준 6 3 2 3 2 2 2 3 9" xfId="34123"/>
    <cellStyle name="표준 6 3 2 3 2 2 2 4" xfId="5090"/>
    <cellStyle name="표준 6 3 2 3 2 2 2 5" xfId="8961"/>
    <cellStyle name="표준 6 3 2 3 2 2 2 6" xfId="12832"/>
    <cellStyle name="표준 6 3 2 3 2 2 2 7" xfId="16703"/>
    <cellStyle name="표준 6 3 2 3 2 2 2 8" xfId="20574"/>
    <cellStyle name="표준 6 3 2 3 2 2 2 9" xfId="24445"/>
    <cellStyle name="표준 6 3 2 3 2 2 3" xfId="1412"/>
    <cellStyle name="표준 6 3 2 3 2 2 3 10" xfId="32671"/>
    <cellStyle name="표준 6 3 2 3 2 2 3 11" xfId="36542"/>
    <cellStyle name="표준 6 3 2 3 2 2 3 12" xfId="40654"/>
    <cellStyle name="표준 6 3 2 3 2 2 3 13" xfId="44525"/>
    <cellStyle name="표준 6 3 2 3 2 2 3 14" xfId="48396"/>
    <cellStyle name="표준 6 3 2 3 2 2 3 15" xfId="52267"/>
    <cellStyle name="표준 6 3 2 3 2 2 3 2" xfId="3351"/>
    <cellStyle name="표준 6 3 2 3 2 2 3 2 10" xfId="38478"/>
    <cellStyle name="표준 6 3 2 3 2 2 3 2 11" xfId="42590"/>
    <cellStyle name="표준 6 3 2 3 2 2 3 2 12" xfId="46461"/>
    <cellStyle name="표준 6 3 2 3 2 2 3 2 13" xfId="50332"/>
    <cellStyle name="표준 6 3 2 3 2 2 3 2 14" xfId="54203"/>
    <cellStyle name="표준 6 3 2 3 2 2 3 2 2" xfId="7510"/>
    <cellStyle name="표준 6 3 2 3 2 2 3 2 3" xfId="11381"/>
    <cellStyle name="표준 6 3 2 3 2 2 3 2 4" xfId="15252"/>
    <cellStyle name="표준 6 3 2 3 2 2 3 2 5" xfId="19123"/>
    <cellStyle name="표준 6 3 2 3 2 2 3 2 6" xfId="22994"/>
    <cellStyle name="표준 6 3 2 3 2 2 3 2 7" xfId="26865"/>
    <cellStyle name="표준 6 3 2 3 2 2 3 2 8" xfId="30736"/>
    <cellStyle name="표준 6 3 2 3 2 2 3 2 9" xfId="34607"/>
    <cellStyle name="표준 6 3 2 3 2 2 3 3" xfId="5574"/>
    <cellStyle name="표준 6 3 2 3 2 2 3 4" xfId="9445"/>
    <cellStyle name="표준 6 3 2 3 2 2 3 5" xfId="13316"/>
    <cellStyle name="표준 6 3 2 3 2 2 3 6" xfId="17187"/>
    <cellStyle name="표준 6 3 2 3 2 2 3 7" xfId="21058"/>
    <cellStyle name="표준 6 3 2 3 2 2 3 8" xfId="24929"/>
    <cellStyle name="표준 6 3 2 3 2 2 3 9" xfId="28800"/>
    <cellStyle name="표준 6 3 2 3 2 2 4" xfId="2383"/>
    <cellStyle name="표준 6 3 2 3 2 2 4 10" xfId="37510"/>
    <cellStyle name="표준 6 3 2 3 2 2 4 11" xfId="41622"/>
    <cellStyle name="표준 6 3 2 3 2 2 4 12" xfId="45493"/>
    <cellStyle name="표준 6 3 2 3 2 2 4 13" xfId="49364"/>
    <cellStyle name="표준 6 3 2 3 2 2 4 14" xfId="53235"/>
    <cellStyle name="표준 6 3 2 3 2 2 4 2" xfId="6542"/>
    <cellStyle name="표준 6 3 2 3 2 2 4 3" xfId="10413"/>
    <cellStyle name="표준 6 3 2 3 2 2 4 4" xfId="14284"/>
    <cellStyle name="표준 6 3 2 3 2 2 4 5" xfId="18155"/>
    <cellStyle name="표준 6 3 2 3 2 2 4 6" xfId="22026"/>
    <cellStyle name="표준 6 3 2 3 2 2 4 7" xfId="25897"/>
    <cellStyle name="표준 6 3 2 3 2 2 4 8" xfId="29768"/>
    <cellStyle name="표준 6 3 2 3 2 2 4 9" xfId="33639"/>
    <cellStyle name="표준 6 3 2 3 2 2 5" xfId="4606"/>
    <cellStyle name="표준 6 3 2 3 2 2 6" xfId="8477"/>
    <cellStyle name="표준 6 3 2 3 2 2 7" xfId="12348"/>
    <cellStyle name="표준 6 3 2 3 2 2 8" xfId="16219"/>
    <cellStyle name="표준 6 3 2 3 2 2 9" xfId="20090"/>
    <cellStyle name="표준 6 3 2 3 2 3" xfId="680"/>
    <cellStyle name="표준 6 3 2 3 2 3 10" xfId="28074"/>
    <cellStyle name="표준 6 3 2 3 2 3 11" xfId="31945"/>
    <cellStyle name="표준 6 3 2 3 2 3 12" xfId="35816"/>
    <cellStyle name="표준 6 3 2 3 2 3 13" xfId="39928"/>
    <cellStyle name="표준 6 3 2 3 2 3 14" xfId="43799"/>
    <cellStyle name="표준 6 3 2 3 2 3 15" xfId="47670"/>
    <cellStyle name="표준 6 3 2 3 2 3 16" xfId="51541"/>
    <cellStyle name="표준 6 3 2 3 2 3 2" xfId="1654"/>
    <cellStyle name="표준 6 3 2 3 2 3 2 10" xfId="32913"/>
    <cellStyle name="표준 6 3 2 3 2 3 2 11" xfId="36784"/>
    <cellStyle name="표준 6 3 2 3 2 3 2 12" xfId="40896"/>
    <cellStyle name="표준 6 3 2 3 2 3 2 13" xfId="44767"/>
    <cellStyle name="표준 6 3 2 3 2 3 2 14" xfId="48638"/>
    <cellStyle name="표준 6 3 2 3 2 3 2 15" xfId="52509"/>
    <cellStyle name="표준 6 3 2 3 2 3 2 2" xfId="3593"/>
    <cellStyle name="표준 6 3 2 3 2 3 2 2 10" xfId="38720"/>
    <cellStyle name="표준 6 3 2 3 2 3 2 2 11" xfId="42832"/>
    <cellStyle name="표준 6 3 2 3 2 3 2 2 12" xfId="46703"/>
    <cellStyle name="표준 6 3 2 3 2 3 2 2 13" xfId="50574"/>
    <cellStyle name="표준 6 3 2 3 2 3 2 2 14" xfId="54445"/>
    <cellStyle name="표준 6 3 2 3 2 3 2 2 2" xfId="7752"/>
    <cellStyle name="표준 6 3 2 3 2 3 2 2 3" xfId="11623"/>
    <cellStyle name="표준 6 3 2 3 2 3 2 2 4" xfId="15494"/>
    <cellStyle name="표준 6 3 2 3 2 3 2 2 5" xfId="19365"/>
    <cellStyle name="표준 6 3 2 3 2 3 2 2 6" xfId="23236"/>
    <cellStyle name="표준 6 3 2 3 2 3 2 2 7" xfId="27107"/>
    <cellStyle name="표준 6 3 2 3 2 3 2 2 8" xfId="30978"/>
    <cellStyle name="표준 6 3 2 3 2 3 2 2 9" xfId="34849"/>
    <cellStyle name="표준 6 3 2 3 2 3 2 3" xfId="5816"/>
    <cellStyle name="표준 6 3 2 3 2 3 2 4" xfId="9687"/>
    <cellStyle name="표준 6 3 2 3 2 3 2 5" xfId="13558"/>
    <cellStyle name="표준 6 3 2 3 2 3 2 6" xfId="17429"/>
    <cellStyle name="표준 6 3 2 3 2 3 2 7" xfId="21300"/>
    <cellStyle name="표준 6 3 2 3 2 3 2 8" xfId="25171"/>
    <cellStyle name="표준 6 3 2 3 2 3 2 9" xfId="29042"/>
    <cellStyle name="표준 6 3 2 3 2 3 3" xfId="2625"/>
    <cellStyle name="표준 6 3 2 3 2 3 3 10" xfId="37752"/>
    <cellStyle name="표준 6 3 2 3 2 3 3 11" xfId="41864"/>
    <cellStyle name="표준 6 3 2 3 2 3 3 12" xfId="45735"/>
    <cellStyle name="표준 6 3 2 3 2 3 3 13" xfId="49606"/>
    <cellStyle name="표준 6 3 2 3 2 3 3 14" xfId="53477"/>
    <cellStyle name="표준 6 3 2 3 2 3 3 2" xfId="6784"/>
    <cellStyle name="표준 6 3 2 3 2 3 3 3" xfId="10655"/>
    <cellStyle name="표준 6 3 2 3 2 3 3 4" xfId="14526"/>
    <cellStyle name="표준 6 3 2 3 2 3 3 5" xfId="18397"/>
    <cellStyle name="표준 6 3 2 3 2 3 3 6" xfId="22268"/>
    <cellStyle name="표준 6 3 2 3 2 3 3 7" xfId="26139"/>
    <cellStyle name="표준 6 3 2 3 2 3 3 8" xfId="30010"/>
    <cellStyle name="표준 6 3 2 3 2 3 3 9" xfId="33881"/>
    <cellStyle name="표준 6 3 2 3 2 3 4" xfId="4848"/>
    <cellStyle name="표준 6 3 2 3 2 3 5" xfId="8719"/>
    <cellStyle name="표준 6 3 2 3 2 3 6" xfId="12590"/>
    <cellStyle name="표준 6 3 2 3 2 3 7" xfId="16461"/>
    <cellStyle name="표준 6 3 2 3 2 3 8" xfId="20332"/>
    <cellStyle name="표준 6 3 2 3 2 3 9" xfId="24203"/>
    <cellStyle name="표준 6 3 2 3 2 4" xfId="1170"/>
    <cellStyle name="표준 6 3 2 3 2 4 10" xfId="32429"/>
    <cellStyle name="표준 6 3 2 3 2 4 11" xfId="36300"/>
    <cellStyle name="표준 6 3 2 3 2 4 12" xfId="40412"/>
    <cellStyle name="표준 6 3 2 3 2 4 13" xfId="44283"/>
    <cellStyle name="표준 6 3 2 3 2 4 14" xfId="48154"/>
    <cellStyle name="표준 6 3 2 3 2 4 15" xfId="52025"/>
    <cellStyle name="표준 6 3 2 3 2 4 2" xfId="3109"/>
    <cellStyle name="표준 6 3 2 3 2 4 2 10" xfId="38236"/>
    <cellStyle name="표준 6 3 2 3 2 4 2 11" xfId="42348"/>
    <cellStyle name="표준 6 3 2 3 2 4 2 12" xfId="46219"/>
    <cellStyle name="표준 6 3 2 3 2 4 2 13" xfId="50090"/>
    <cellStyle name="표준 6 3 2 3 2 4 2 14" xfId="53961"/>
    <cellStyle name="표준 6 3 2 3 2 4 2 2" xfId="7268"/>
    <cellStyle name="표준 6 3 2 3 2 4 2 3" xfId="11139"/>
    <cellStyle name="표준 6 3 2 3 2 4 2 4" xfId="15010"/>
    <cellStyle name="표준 6 3 2 3 2 4 2 5" xfId="18881"/>
    <cellStyle name="표준 6 3 2 3 2 4 2 6" xfId="22752"/>
    <cellStyle name="표준 6 3 2 3 2 4 2 7" xfId="26623"/>
    <cellStyle name="표준 6 3 2 3 2 4 2 8" xfId="30494"/>
    <cellStyle name="표준 6 3 2 3 2 4 2 9" xfId="34365"/>
    <cellStyle name="표준 6 3 2 3 2 4 3" xfId="5332"/>
    <cellStyle name="표준 6 3 2 3 2 4 4" xfId="9203"/>
    <cellStyle name="표준 6 3 2 3 2 4 5" xfId="13074"/>
    <cellStyle name="표준 6 3 2 3 2 4 6" xfId="16945"/>
    <cellStyle name="표준 6 3 2 3 2 4 7" xfId="20816"/>
    <cellStyle name="표준 6 3 2 3 2 4 8" xfId="24687"/>
    <cellStyle name="표준 6 3 2 3 2 4 9" xfId="28558"/>
    <cellStyle name="표준 6 3 2 3 2 5" xfId="2141"/>
    <cellStyle name="표준 6 3 2 3 2 5 10" xfId="37268"/>
    <cellStyle name="표준 6 3 2 3 2 5 11" xfId="41380"/>
    <cellStyle name="표준 6 3 2 3 2 5 12" xfId="45251"/>
    <cellStyle name="표준 6 3 2 3 2 5 13" xfId="49122"/>
    <cellStyle name="표준 6 3 2 3 2 5 14" xfId="52993"/>
    <cellStyle name="표준 6 3 2 3 2 5 2" xfId="6300"/>
    <cellStyle name="표준 6 3 2 3 2 5 3" xfId="10171"/>
    <cellStyle name="표준 6 3 2 3 2 5 4" xfId="14042"/>
    <cellStyle name="표준 6 3 2 3 2 5 5" xfId="17913"/>
    <cellStyle name="표준 6 3 2 3 2 5 6" xfId="21784"/>
    <cellStyle name="표준 6 3 2 3 2 5 7" xfId="25655"/>
    <cellStyle name="표준 6 3 2 3 2 5 8" xfId="29526"/>
    <cellStyle name="표준 6 3 2 3 2 5 9" xfId="33397"/>
    <cellStyle name="표준 6 3 2 3 2 6" xfId="4364"/>
    <cellStyle name="표준 6 3 2 3 2 7" xfId="8235"/>
    <cellStyle name="표준 6 3 2 3 2 8" xfId="12106"/>
    <cellStyle name="표준 6 3 2 3 2 9" xfId="15977"/>
    <cellStyle name="표준 6 3 2 3 20" xfId="50960"/>
    <cellStyle name="표준 6 3 2 3 3" xfId="338"/>
    <cellStyle name="표준 6 3 2 3 3 10" xfId="23864"/>
    <cellStyle name="표준 6 3 2 3 3 11" xfId="27735"/>
    <cellStyle name="표준 6 3 2 3 3 12" xfId="31606"/>
    <cellStyle name="표준 6 3 2 3 3 13" xfId="35477"/>
    <cellStyle name="표준 6 3 2 3 3 14" xfId="39589"/>
    <cellStyle name="표준 6 3 2 3 3 15" xfId="43460"/>
    <cellStyle name="표준 6 3 2 3 3 16" xfId="47331"/>
    <cellStyle name="표준 6 3 2 3 3 17" xfId="51202"/>
    <cellStyle name="표준 6 3 2 3 3 2" xfId="825"/>
    <cellStyle name="표준 6 3 2 3 3 2 10" xfId="28219"/>
    <cellStyle name="표준 6 3 2 3 3 2 11" xfId="32090"/>
    <cellStyle name="표준 6 3 2 3 3 2 12" xfId="35961"/>
    <cellStyle name="표준 6 3 2 3 3 2 13" xfId="40073"/>
    <cellStyle name="표준 6 3 2 3 3 2 14" xfId="43944"/>
    <cellStyle name="표준 6 3 2 3 3 2 15" xfId="47815"/>
    <cellStyle name="표준 6 3 2 3 3 2 16" xfId="51686"/>
    <cellStyle name="표준 6 3 2 3 3 2 2" xfId="1799"/>
    <cellStyle name="표준 6 3 2 3 3 2 2 10" xfId="33058"/>
    <cellStyle name="표준 6 3 2 3 3 2 2 11" xfId="36929"/>
    <cellStyle name="표준 6 3 2 3 3 2 2 12" xfId="41041"/>
    <cellStyle name="표준 6 3 2 3 3 2 2 13" xfId="44912"/>
    <cellStyle name="표준 6 3 2 3 3 2 2 14" xfId="48783"/>
    <cellStyle name="표준 6 3 2 3 3 2 2 15" xfId="52654"/>
    <cellStyle name="표준 6 3 2 3 3 2 2 2" xfId="3738"/>
    <cellStyle name="표준 6 3 2 3 3 2 2 2 10" xfId="38865"/>
    <cellStyle name="표준 6 3 2 3 3 2 2 2 11" xfId="42977"/>
    <cellStyle name="표준 6 3 2 3 3 2 2 2 12" xfId="46848"/>
    <cellStyle name="표준 6 3 2 3 3 2 2 2 13" xfId="50719"/>
    <cellStyle name="표준 6 3 2 3 3 2 2 2 14" xfId="54590"/>
    <cellStyle name="표준 6 3 2 3 3 2 2 2 2" xfId="7897"/>
    <cellStyle name="표준 6 3 2 3 3 2 2 2 3" xfId="11768"/>
    <cellStyle name="표준 6 3 2 3 3 2 2 2 4" xfId="15639"/>
    <cellStyle name="표준 6 3 2 3 3 2 2 2 5" xfId="19510"/>
    <cellStyle name="표준 6 3 2 3 3 2 2 2 6" xfId="23381"/>
    <cellStyle name="표준 6 3 2 3 3 2 2 2 7" xfId="27252"/>
    <cellStyle name="표준 6 3 2 3 3 2 2 2 8" xfId="31123"/>
    <cellStyle name="표준 6 3 2 3 3 2 2 2 9" xfId="34994"/>
    <cellStyle name="표준 6 3 2 3 3 2 2 3" xfId="5961"/>
    <cellStyle name="표준 6 3 2 3 3 2 2 4" xfId="9832"/>
    <cellStyle name="표준 6 3 2 3 3 2 2 5" xfId="13703"/>
    <cellStyle name="표준 6 3 2 3 3 2 2 6" xfId="17574"/>
    <cellStyle name="표준 6 3 2 3 3 2 2 7" xfId="21445"/>
    <cellStyle name="표준 6 3 2 3 3 2 2 8" xfId="25316"/>
    <cellStyle name="표준 6 3 2 3 3 2 2 9" xfId="29187"/>
    <cellStyle name="표준 6 3 2 3 3 2 3" xfId="2770"/>
    <cellStyle name="표준 6 3 2 3 3 2 3 10" xfId="37897"/>
    <cellStyle name="표준 6 3 2 3 3 2 3 11" xfId="42009"/>
    <cellStyle name="표준 6 3 2 3 3 2 3 12" xfId="45880"/>
    <cellStyle name="표준 6 3 2 3 3 2 3 13" xfId="49751"/>
    <cellStyle name="표준 6 3 2 3 3 2 3 14" xfId="53622"/>
    <cellStyle name="표준 6 3 2 3 3 2 3 2" xfId="6929"/>
    <cellStyle name="표준 6 3 2 3 3 2 3 3" xfId="10800"/>
    <cellStyle name="표준 6 3 2 3 3 2 3 4" xfId="14671"/>
    <cellStyle name="표준 6 3 2 3 3 2 3 5" xfId="18542"/>
    <cellStyle name="표준 6 3 2 3 3 2 3 6" xfId="22413"/>
    <cellStyle name="표준 6 3 2 3 3 2 3 7" xfId="26284"/>
    <cellStyle name="표준 6 3 2 3 3 2 3 8" xfId="30155"/>
    <cellStyle name="표준 6 3 2 3 3 2 3 9" xfId="34026"/>
    <cellStyle name="표준 6 3 2 3 3 2 4" xfId="4993"/>
    <cellStyle name="표준 6 3 2 3 3 2 5" xfId="8864"/>
    <cellStyle name="표준 6 3 2 3 3 2 6" xfId="12735"/>
    <cellStyle name="표준 6 3 2 3 3 2 7" xfId="16606"/>
    <cellStyle name="표준 6 3 2 3 3 2 8" xfId="20477"/>
    <cellStyle name="표준 6 3 2 3 3 2 9" xfId="24348"/>
    <cellStyle name="표준 6 3 2 3 3 3" xfId="1315"/>
    <cellStyle name="표준 6 3 2 3 3 3 10" xfId="32574"/>
    <cellStyle name="표준 6 3 2 3 3 3 11" xfId="36445"/>
    <cellStyle name="표준 6 3 2 3 3 3 12" xfId="40557"/>
    <cellStyle name="표준 6 3 2 3 3 3 13" xfId="44428"/>
    <cellStyle name="표준 6 3 2 3 3 3 14" xfId="48299"/>
    <cellStyle name="표준 6 3 2 3 3 3 15" xfId="52170"/>
    <cellStyle name="표준 6 3 2 3 3 3 2" xfId="3254"/>
    <cellStyle name="표준 6 3 2 3 3 3 2 10" xfId="38381"/>
    <cellStyle name="표준 6 3 2 3 3 3 2 11" xfId="42493"/>
    <cellStyle name="표준 6 3 2 3 3 3 2 12" xfId="46364"/>
    <cellStyle name="표준 6 3 2 3 3 3 2 13" xfId="50235"/>
    <cellStyle name="표준 6 3 2 3 3 3 2 14" xfId="54106"/>
    <cellStyle name="표준 6 3 2 3 3 3 2 2" xfId="7413"/>
    <cellStyle name="표준 6 3 2 3 3 3 2 3" xfId="11284"/>
    <cellStyle name="표준 6 3 2 3 3 3 2 4" xfId="15155"/>
    <cellStyle name="표준 6 3 2 3 3 3 2 5" xfId="19026"/>
    <cellStyle name="표준 6 3 2 3 3 3 2 6" xfId="22897"/>
    <cellStyle name="표준 6 3 2 3 3 3 2 7" xfId="26768"/>
    <cellStyle name="표준 6 3 2 3 3 3 2 8" xfId="30639"/>
    <cellStyle name="표준 6 3 2 3 3 3 2 9" xfId="34510"/>
    <cellStyle name="표준 6 3 2 3 3 3 3" xfId="5477"/>
    <cellStyle name="표준 6 3 2 3 3 3 4" xfId="9348"/>
    <cellStyle name="표준 6 3 2 3 3 3 5" xfId="13219"/>
    <cellStyle name="표준 6 3 2 3 3 3 6" xfId="17090"/>
    <cellStyle name="표준 6 3 2 3 3 3 7" xfId="20961"/>
    <cellStyle name="표준 6 3 2 3 3 3 8" xfId="24832"/>
    <cellStyle name="표준 6 3 2 3 3 3 9" xfId="28703"/>
    <cellStyle name="표준 6 3 2 3 3 4" xfId="2286"/>
    <cellStyle name="표준 6 3 2 3 3 4 10" xfId="37413"/>
    <cellStyle name="표준 6 3 2 3 3 4 11" xfId="41525"/>
    <cellStyle name="표준 6 3 2 3 3 4 12" xfId="45396"/>
    <cellStyle name="표준 6 3 2 3 3 4 13" xfId="49267"/>
    <cellStyle name="표준 6 3 2 3 3 4 14" xfId="53138"/>
    <cellStyle name="표준 6 3 2 3 3 4 2" xfId="6445"/>
    <cellStyle name="표준 6 3 2 3 3 4 3" xfId="10316"/>
    <cellStyle name="표준 6 3 2 3 3 4 4" xfId="14187"/>
    <cellStyle name="표준 6 3 2 3 3 4 5" xfId="18058"/>
    <cellStyle name="표준 6 3 2 3 3 4 6" xfId="21929"/>
    <cellStyle name="표준 6 3 2 3 3 4 7" xfId="25800"/>
    <cellStyle name="표준 6 3 2 3 3 4 8" xfId="29671"/>
    <cellStyle name="표준 6 3 2 3 3 4 9" xfId="33542"/>
    <cellStyle name="표준 6 3 2 3 3 5" xfId="4509"/>
    <cellStyle name="표준 6 3 2 3 3 6" xfId="8380"/>
    <cellStyle name="표준 6 3 2 3 3 7" xfId="12251"/>
    <cellStyle name="표준 6 3 2 3 3 8" xfId="16122"/>
    <cellStyle name="표준 6 3 2 3 3 9" xfId="19993"/>
    <cellStyle name="표준 6 3 2 3 4" xfId="583"/>
    <cellStyle name="표준 6 3 2 3 4 10" xfId="27977"/>
    <cellStyle name="표준 6 3 2 3 4 11" xfId="31848"/>
    <cellStyle name="표준 6 3 2 3 4 12" xfId="35719"/>
    <cellStyle name="표준 6 3 2 3 4 13" xfId="39831"/>
    <cellStyle name="표준 6 3 2 3 4 14" xfId="43702"/>
    <cellStyle name="표준 6 3 2 3 4 15" xfId="47573"/>
    <cellStyle name="표준 6 3 2 3 4 16" xfId="51444"/>
    <cellStyle name="표준 6 3 2 3 4 2" xfId="1557"/>
    <cellStyle name="표준 6 3 2 3 4 2 10" xfId="32816"/>
    <cellStyle name="표준 6 3 2 3 4 2 11" xfId="36687"/>
    <cellStyle name="표준 6 3 2 3 4 2 12" xfId="40799"/>
    <cellStyle name="표준 6 3 2 3 4 2 13" xfId="44670"/>
    <cellStyle name="표준 6 3 2 3 4 2 14" xfId="48541"/>
    <cellStyle name="표준 6 3 2 3 4 2 15" xfId="52412"/>
    <cellStyle name="표준 6 3 2 3 4 2 2" xfId="3496"/>
    <cellStyle name="표준 6 3 2 3 4 2 2 10" xfId="38623"/>
    <cellStyle name="표준 6 3 2 3 4 2 2 11" xfId="42735"/>
    <cellStyle name="표준 6 3 2 3 4 2 2 12" xfId="46606"/>
    <cellStyle name="표준 6 3 2 3 4 2 2 13" xfId="50477"/>
    <cellStyle name="표준 6 3 2 3 4 2 2 14" xfId="54348"/>
    <cellStyle name="표준 6 3 2 3 4 2 2 2" xfId="7655"/>
    <cellStyle name="표준 6 3 2 3 4 2 2 3" xfId="11526"/>
    <cellStyle name="표준 6 3 2 3 4 2 2 4" xfId="15397"/>
    <cellStyle name="표준 6 3 2 3 4 2 2 5" xfId="19268"/>
    <cellStyle name="표준 6 3 2 3 4 2 2 6" xfId="23139"/>
    <cellStyle name="표준 6 3 2 3 4 2 2 7" xfId="27010"/>
    <cellStyle name="표준 6 3 2 3 4 2 2 8" xfId="30881"/>
    <cellStyle name="표준 6 3 2 3 4 2 2 9" xfId="34752"/>
    <cellStyle name="표준 6 3 2 3 4 2 3" xfId="5719"/>
    <cellStyle name="표준 6 3 2 3 4 2 4" xfId="9590"/>
    <cellStyle name="표준 6 3 2 3 4 2 5" xfId="13461"/>
    <cellStyle name="표준 6 3 2 3 4 2 6" xfId="17332"/>
    <cellStyle name="표준 6 3 2 3 4 2 7" xfId="21203"/>
    <cellStyle name="표준 6 3 2 3 4 2 8" xfId="25074"/>
    <cellStyle name="표준 6 3 2 3 4 2 9" xfId="28945"/>
    <cellStyle name="표준 6 3 2 3 4 3" xfId="2528"/>
    <cellStyle name="표준 6 3 2 3 4 3 10" xfId="37655"/>
    <cellStyle name="표준 6 3 2 3 4 3 11" xfId="41767"/>
    <cellStyle name="표준 6 3 2 3 4 3 12" xfId="45638"/>
    <cellStyle name="표준 6 3 2 3 4 3 13" xfId="49509"/>
    <cellStyle name="표준 6 3 2 3 4 3 14" xfId="53380"/>
    <cellStyle name="표준 6 3 2 3 4 3 2" xfId="6687"/>
    <cellStyle name="표준 6 3 2 3 4 3 3" xfId="10558"/>
    <cellStyle name="표준 6 3 2 3 4 3 4" xfId="14429"/>
    <cellStyle name="표준 6 3 2 3 4 3 5" xfId="18300"/>
    <cellStyle name="표준 6 3 2 3 4 3 6" xfId="22171"/>
    <cellStyle name="표준 6 3 2 3 4 3 7" xfId="26042"/>
    <cellStyle name="표준 6 3 2 3 4 3 8" xfId="29913"/>
    <cellStyle name="표준 6 3 2 3 4 3 9" xfId="33784"/>
    <cellStyle name="표준 6 3 2 3 4 4" xfId="4751"/>
    <cellStyle name="표준 6 3 2 3 4 5" xfId="8622"/>
    <cellStyle name="표준 6 3 2 3 4 6" xfId="12493"/>
    <cellStyle name="표준 6 3 2 3 4 7" xfId="16364"/>
    <cellStyle name="표준 6 3 2 3 4 8" xfId="20235"/>
    <cellStyle name="표준 6 3 2 3 4 9" xfId="24106"/>
    <cellStyle name="표준 6 3 2 3 5" xfId="1073"/>
    <cellStyle name="표준 6 3 2 3 5 10" xfId="32332"/>
    <cellStyle name="표준 6 3 2 3 5 11" xfId="36203"/>
    <cellStyle name="표준 6 3 2 3 5 12" xfId="40315"/>
    <cellStyle name="표준 6 3 2 3 5 13" xfId="44186"/>
    <cellStyle name="표준 6 3 2 3 5 14" xfId="48057"/>
    <cellStyle name="표준 6 3 2 3 5 15" xfId="51928"/>
    <cellStyle name="표준 6 3 2 3 5 2" xfId="3012"/>
    <cellStyle name="표준 6 3 2 3 5 2 10" xfId="38139"/>
    <cellStyle name="표준 6 3 2 3 5 2 11" xfId="42251"/>
    <cellStyle name="표준 6 3 2 3 5 2 12" xfId="46122"/>
    <cellStyle name="표준 6 3 2 3 5 2 13" xfId="49993"/>
    <cellStyle name="표준 6 3 2 3 5 2 14" xfId="53864"/>
    <cellStyle name="표준 6 3 2 3 5 2 2" xfId="7171"/>
    <cellStyle name="표준 6 3 2 3 5 2 3" xfId="11042"/>
    <cellStyle name="표준 6 3 2 3 5 2 4" xfId="14913"/>
    <cellStyle name="표준 6 3 2 3 5 2 5" xfId="18784"/>
    <cellStyle name="표준 6 3 2 3 5 2 6" xfId="22655"/>
    <cellStyle name="표준 6 3 2 3 5 2 7" xfId="26526"/>
    <cellStyle name="표준 6 3 2 3 5 2 8" xfId="30397"/>
    <cellStyle name="표준 6 3 2 3 5 2 9" xfId="34268"/>
    <cellStyle name="표준 6 3 2 3 5 3" xfId="5235"/>
    <cellStyle name="표준 6 3 2 3 5 4" xfId="9106"/>
    <cellStyle name="표준 6 3 2 3 5 5" xfId="12977"/>
    <cellStyle name="표준 6 3 2 3 5 6" xfId="16848"/>
    <cellStyle name="표준 6 3 2 3 5 7" xfId="20719"/>
    <cellStyle name="표준 6 3 2 3 5 8" xfId="24590"/>
    <cellStyle name="표준 6 3 2 3 5 9" xfId="28461"/>
    <cellStyle name="표준 6 3 2 3 6" xfId="2044"/>
    <cellStyle name="표준 6 3 2 3 6 10" xfId="37171"/>
    <cellStyle name="표준 6 3 2 3 6 11" xfId="41283"/>
    <cellStyle name="표준 6 3 2 3 6 12" xfId="45154"/>
    <cellStyle name="표준 6 3 2 3 6 13" xfId="49025"/>
    <cellStyle name="표준 6 3 2 3 6 14" xfId="52896"/>
    <cellStyle name="표준 6 3 2 3 6 2" xfId="6203"/>
    <cellStyle name="표준 6 3 2 3 6 3" xfId="10074"/>
    <cellStyle name="표준 6 3 2 3 6 4" xfId="13945"/>
    <cellStyle name="표준 6 3 2 3 6 5" xfId="17816"/>
    <cellStyle name="표준 6 3 2 3 6 6" xfId="21687"/>
    <cellStyle name="표준 6 3 2 3 6 7" xfId="25558"/>
    <cellStyle name="표준 6 3 2 3 6 8" xfId="29429"/>
    <cellStyle name="표준 6 3 2 3 6 9" xfId="33300"/>
    <cellStyle name="표준 6 3 2 3 7" xfId="4267"/>
    <cellStyle name="표준 6 3 2 3 8" xfId="8138"/>
    <cellStyle name="표준 6 3 2 3 9" xfId="12009"/>
    <cellStyle name="표준 6 3 2 4" xfId="143"/>
    <cellStyle name="표준 6 3 2 4 10" xfId="19801"/>
    <cellStyle name="표준 6 3 2 4 11" xfId="23672"/>
    <cellStyle name="표준 6 3 2 4 12" xfId="27543"/>
    <cellStyle name="표준 6 3 2 4 13" xfId="31414"/>
    <cellStyle name="표준 6 3 2 4 14" xfId="35285"/>
    <cellStyle name="표준 6 3 2 4 15" xfId="39156"/>
    <cellStyle name="표준 6 3 2 4 16" xfId="39397"/>
    <cellStyle name="표준 6 3 2 4 17" xfId="43268"/>
    <cellStyle name="표준 6 3 2 4 18" xfId="47139"/>
    <cellStyle name="표준 6 3 2 4 19" xfId="51010"/>
    <cellStyle name="표준 6 3 2 4 2" xfId="388"/>
    <cellStyle name="표준 6 3 2 4 2 10" xfId="23914"/>
    <cellStyle name="표준 6 3 2 4 2 11" xfId="27785"/>
    <cellStyle name="표준 6 3 2 4 2 12" xfId="31656"/>
    <cellStyle name="표준 6 3 2 4 2 13" xfId="35527"/>
    <cellStyle name="표준 6 3 2 4 2 14" xfId="39639"/>
    <cellStyle name="표준 6 3 2 4 2 15" xfId="43510"/>
    <cellStyle name="표준 6 3 2 4 2 16" xfId="47381"/>
    <cellStyle name="표준 6 3 2 4 2 17" xfId="51252"/>
    <cellStyle name="표준 6 3 2 4 2 2" xfId="875"/>
    <cellStyle name="표준 6 3 2 4 2 2 10" xfId="28269"/>
    <cellStyle name="표준 6 3 2 4 2 2 11" xfId="32140"/>
    <cellStyle name="표준 6 3 2 4 2 2 12" xfId="36011"/>
    <cellStyle name="표준 6 3 2 4 2 2 13" xfId="40123"/>
    <cellStyle name="표준 6 3 2 4 2 2 14" xfId="43994"/>
    <cellStyle name="표준 6 3 2 4 2 2 15" xfId="47865"/>
    <cellStyle name="표준 6 3 2 4 2 2 16" xfId="51736"/>
    <cellStyle name="표준 6 3 2 4 2 2 2" xfId="1849"/>
    <cellStyle name="표준 6 3 2 4 2 2 2 10" xfId="33108"/>
    <cellStyle name="표준 6 3 2 4 2 2 2 11" xfId="36979"/>
    <cellStyle name="표준 6 3 2 4 2 2 2 12" xfId="41091"/>
    <cellStyle name="표준 6 3 2 4 2 2 2 13" xfId="44962"/>
    <cellStyle name="표준 6 3 2 4 2 2 2 14" xfId="48833"/>
    <cellStyle name="표준 6 3 2 4 2 2 2 15" xfId="52704"/>
    <cellStyle name="표준 6 3 2 4 2 2 2 2" xfId="3788"/>
    <cellStyle name="표준 6 3 2 4 2 2 2 2 10" xfId="38915"/>
    <cellStyle name="표준 6 3 2 4 2 2 2 2 11" xfId="43027"/>
    <cellStyle name="표준 6 3 2 4 2 2 2 2 12" xfId="46898"/>
    <cellStyle name="표준 6 3 2 4 2 2 2 2 13" xfId="50769"/>
    <cellStyle name="표준 6 3 2 4 2 2 2 2 14" xfId="54640"/>
    <cellStyle name="표준 6 3 2 4 2 2 2 2 2" xfId="7947"/>
    <cellStyle name="표준 6 3 2 4 2 2 2 2 3" xfId="11818"/>
    <cellStyle name="표준 6 3 2 4 2 2 2 2 4" xfId="15689"/>
    <cellStyle name="표준 6 3 2 4 2 2 2 2 5" xfId="19560"/>
    <cellStyle name="표준 6 3 2 4 2 2 2 2 6" xfId="23431"/>
    <cellStyle name="표준 6 3 2 4 2 2 2 2 7" xfId="27302"/>
    <cellStyle name="표준 6 3 2 4 2 2 2 2 8" xfId="31173"/>
    <cellStyle name="표준 6 3 2 4 2 2 2 2 9" xfId="35044"/>
    <cellStyle name="표준 6 3 2 4 2 2 2 3" xfId="6011"/>
    <cellStyle name="표준 6 3 2 4 2 2 2 4" xfId="9882"/>
    <cellStyle name="표준 6 3 2 4 2 2 2 5" xfId="13753"/>
    <cellStyle name="표준 6 3 2 4 2 2 2 6" xfId="17624"/>
    <cellStyle name="표준 6 3 2 4 2 2 2 7" xfId="21495"/>
    <cellStyle name="표준 6 3 2 4 2 2 2 8" xfId="25366"/>
    <cellStyle name="표준 6 3 2 4 2 2 2 9" xfId="29237"/>
    <cellStyle name="표준 6 3 2 4 2 2 3" xfId="2820"/>
    <cellStyle name="표준 6 3 2 4 2 2 3 10" xfId="37947"/>
    <cellStyle name="표준 6 3 2 4 2 2 3 11" xfId="42059"/>
    <cellStyle name="표준 6 3 2 4 2 2 3 12" xfId="45930"/>
    <cellStyle name="표준 6 3 2 4 2 2 3 13" xfId="49801"/>
    <cellStyle name="표준 6 3 2 4 2 2 3 14" xfId="53672"/>
    <cellStyle name="표준 6 3 2 4 2 2 3 2" xfId="6979"/>
    <cellStyle name="표준 6 3 2 4 2 2 3 3" xfId="10850"/>
    <cellStyle name="표준 6 3 2 4 2 2 3 4" xfId="14721"/>
    <cellStyle name="표준 6 3 2 4 2 2 3 5" xfId="18592"/>
    <cellStyle name="표준 6 3 2 4 2 2 3 6" xfId="22463"/>
    <cellStyle name="표준 6 3 2 4 2 2 3 7" xfId="26334"/>
    <cellStyle name="표준 6 3 2 4 2 2 3 8" xfId="30205"/>
    <cellStyle name="표준 6 3 2 4 2 2 3 9" xfId="34076"/>
    <cellStyle name="표준 6 3 2 4 2 2 4" xfId="5043"/>
    <cellStyle name="표준 6 3 2 4 2 2 5" xfId="8914"/>
    <cellStyle name="표준 6 3 2 4 2 2 6" xfId="12785"/>
    <cellStyle name="표준 6 3 2 4 2 2 7" xfId="16656"/>
    <cellStyle name="표준 6 3 2 4 2 2 8" xfId="20527"/>
    <cellStyle name="표준 6 3 2 4 2 2 9" xfId="24398"/>
    <cellStyle name="표준 6 3 2 4 2 3" xfId="1365"/>
    <cellStyle name="표준 6 3 2 4 2 3 10" xfId="32624"/>
    <cellStyle name="표준 6 3 2 4 2 3 11" xfId="36495"/>
    <cellStyle name="표준 6 3 2 4 2 3 12" xfId="40607"/>
    <cellStyle name="표준 6 3 2 4 2 3 13" xfId="44478"/>
    <cellStyle name="표준 6 3 2 4 2 3 14" xfId="48349"/>
    <cellStyle name="표준 6 3 2 4 2 3 15" xfId="52220"/>
    <cellStyle name="표준 6 3 2 4 2 3 2" xfId="3304"/>
    <cellStyle name="표준 6 3 2 4 2 3 2 10" xfId="38431"/>
    <cellStyle name="표준 6 3 2 4 2 3 2 11" xfId="42543"/>
    <cellStyle name="표준 6 3 2 4 2 3 2 12" xfId="46414"/>
    <cellStyle name="표준 6 3 2 4 2 3 2 13" xfId="50285"/>
    <cellStyle name="표준 6 3 2 4 2 3 2 14" xfId="54156"/>
    <cellStyle name="표준 6 3 2 4 2 3 2 2" xfId="7463"/>
    <cellStyle name="표준 6 3 2 4 2 3 2 3" xfId="11334"/>
    <cellStyle name="표준 6 3 2 4 2 3 2 4" xfId="15205"/>
    <cellStyle name="표준 6 3 2 4 2 3 2 5" xfId="19076"/>
    <cellStyle name="표준 6 3 2 4 2 3 2 6" xfId="22947"/>
    <cellStyle name="표준 6 3 2 4 2 3 2 7" xfId="26818"/>
    <cellStyle name="표준 6 3 2 4 2 3 2 8" xfId="30689"/>
    <cellStyle name="표준 6 3 2 4 2 3 2 9" xfId="34560"/>
    <cellStyle name="표준 6 3 2 4 2 3 3" xfId="5527"/>
    <cellStyle name="표준 6 3 2 4 2 3 4" xfId="9398"/>
    <cellStyle name="표준 6 3 2 4 2 3 5" xfId="13269"/>
    <cellStyle name="표준 6 3 2 4 2 3 6" xfId="17140"/>
    <cellStyle name="표준 6 3 2 4 2 3 7" xfId="21011"/>
    <cellStyle name="표준 6 3 2 4 2 3 8" xfId="24882"/>
    <cellStyle name="표준 6 3 2 4 2 3 9" xfId="28753"/>
    <cellStyle name="표준 6 3 2 4 2 4" xfId="2336"/>
    <cellStyle name="표준 6 3 2 4 2 4 10" xfId="37463"/>
    <cellStyle name="표준 6 3 2 4 2 4 11" xfId="41575"/>
    <cellStyle name="표준 6 3 2 4 2 4 12" xfId="45446"/>
    <cellStyle name="표준 6 3 2 4 2 4 13" xfId="49317"/>
    <cellStyle name="표준 6 3 2 4 2 4 14" xfId="53188"/>
    <cellStyle name="표준 6 3 2 4 2 4 2" xfId="6495"/>
    <cellStyle name="표준 6 3 2 4 2 4 3" xfId="10366"/>
    <cellStyle name="표준 6 3 2 4 2 4 4" xfId="14237"/>
    <cellStyle name="표준 6 3 2 4 2 4 5" xfId="18108"/>
    <cellStyle name="표준 6 3 2 4 2 4 6" xfId="21979"/>
    <cellStyle name="표준 6 3 2 4 2 4 7" xfId="25850"/>
    <cellStyle name="표준 6 3 2 4 2 4 8" xfId="29721"/>
    <cellStyle name="표준 6 3 2 4 2 4 9" xfId="33592"/>
    <cellStyle name="표준 6 3 2 4 2 5" xfId="4559"/>
    <cellStyle name="표준 6 3 2 4 2 6" xfId="8430"/>
    <cellStyle name="표준 6 3 2 4 2 7" xfId="12301"/>
    <cellStyle name="표준 6 3 2 4 2 8" xfId="16172"/>
    <cellStyle name="표준 6 3 2 4 2 9" xfId="20043"/>
    <cellStyle name="표준 6 3 2 4 3" xfId="633"/>
    <cellStyle name="표준 6 3 2 4 3 10" xfId="28027"/>
    <cellStyle name="표준 6 3 2 4 3 11" xfId="31898"/>
    <cellStyle name="표준 6 3 2 4 3 12" xfId="35769"/>
    <cellStyle name="표준 6 3 2 4 3 13" xfId="39881"/>
    <cellStyle name="표준 6 3 2 4 3 14" xfId="43752"/>
    <cellStyle name="표준 6 3 2 4 3 15" xfId="47623"/>
    <cellStyle name="표준 6 3 2 4 3 16" xfId="51494"/>
    <cellStyle name="표준 6 3 2 4 3 2" xfId="1607"/>
    <cellStyle name="표준 6 3 2 4 3 2 10" xfId="32866"/>
    <cellStyle name="표준 6 3 2 4 3 2 11" xfId="36737"/>
    <cellStyle name="표준 6 3 2 4 3 2 12" xfId="40849"/>
    <cellStyle name="표준 6 3 2 4 3 2 13" xfId="44720"/>
    <cellStyle name="표준 6 3 2 4 3 2 14" xfId="48591"/>
    <cellStyle name="표준 6 3 2 4 3 2 15" xfId="52462"/>
    <cellStyle name="표준 6 3 2 4 3 2 2" xfId="3546"/>
    <cellStyle name="표준 6 3 2 4 3 2 2 10" xfId="38673"/>
    <cellStyle name="표준 6 3 2 4 3 2 2 11" xfId="42785"/>
    <cellStyle name="표준 6 3 2 4 3 2 2 12" xfId="46656"/>
    <cellStyle name="표준 6 3 2 4 3 2 2 13" xfId="50527"/>
    <cellStyle name="표준 6 3 2 4 3 2 2 14" xfId="54398"/>
    <cellStyle name="표준 6 3 2 4 3 2 2 2" xfId="7705"/>
    <cellStyle name="표준 6 3 2 4 3 2 2 3" xfId="11576"/>
    <cellStyle name="표준 6 3 2 4 3 2 2 4" xfId="15447"/>
    <cellStyle name="표준 6 3 2 4 3 2 2 5" xfId="19318"/>
    <cellStyle name="표준 6 3 2 4 3 2 2 6" xfId="23189"/>
    <cellStyle name="표준 6 3 2 4 3 2 2 7" xfId="27060"/>
    <cellStyle name="표준 6 3 2 4 3 2 2 8" xfId="30931"/>
    <cellStyle name="표준 6 3 2 4 3 2 2 9" xfId="34802"/>
    <cellStyle name="표준 6 3 2 4 3 2 3" xfId="5769"/>
    <cellStyle name="표준 6 3 2 4 3 2 4" xfId="9640"/>
    <cellStyle name="표준 6 3 2 4 3 2 5" xfId="13511"/>
    <cellStyle name="표준 6 3 2 4 3 2 6" xfId="17382"/>
    <cellStyle name="표준 6 3 2 4 3 2 7" xfId="21253"/>
    <cellStyle name="표준 6 3 2 4 3 2 8" xfId="25124"/>
    <cellStyle name="표준 6 3 2 4 3 2 9" xfId="28995"/>
    <cellStyle name="표준 6 3 2 4 3 3" xfId="2578"/>
    <cellStyle name="표준 6 3 2 4 3 3 10" xfId="37705"/>
    <cellStyle name="표준 6 3 2 4 3 3 11" xfId="41817"/>
    <cellStyle name="표준 6 3 2 4 3 3 12" xfId="45688"/>
    <cellStyle name="표준 6 3 2 4 3 3 13" xfId="49559"/>
    <cellStyle name="표준 6 3 2 4 3 3 14" xfId="53430"/>
    <cellStyle name="표준 6 3 2 4 3 3 2" xfId="6737"/>
    <cellStyle name="표준 6 3 2 4 3 3 3" xfId="10608"/>
    <cellStyle name="표준 6 3 2 4 3 3 4" xfId="14479"/>
    <cellStyle name="표준 6 3 2 4 3 3 5" xfId="18350"/>
    <cellStyle name="표준 6 3 2 4 3 3 6" xfId="22221"/>
    <cellStyle name="표준 6 3 2 4 3 3 7" xfId="26092"/>
    <cellStyle name="표준 6 3 2 4 3 3 8" xfId="29963"/>
    <cellStyle name="표준 6 3 2 4 3 3 9" xfId="33834"/>
    <cellStyle name="표준 6 3 2 4 3 4" xfId="4801"/>
    <cellStyle name="표준 6 3 2 4 3 5" xfId="8672"/>
    <cellStyle name="표준 6 3 2 4 3 6" xfId="12543"/>
    <cellStyle name="표준 6 3 2 4 3 7" xfId="16414"/>
    <cellStyle name="표준 6 3 2 4 3 8" xfId="20285"/>
    <cellStyle name="표준 6 3 2 4 3 9" xfId="24156"/>
    <cellStyle name="표준 6 3 2 4 4" xfId="1123"/>
    <cellStyle name="표준 6 3 2 4 4 10" xfId="32382"/>
    <cellStyle name="표준 6 3 2 4 4 11" xfId="36253"/>
    <cellStyle name="표준 6 3 2 4 4 12" xfId="40365"/>
    <cellStyle name="표준 6 3 2 4 4 13" xfId="44236"/>
    <cellStyle name="표준 6 3 2 4 4 14" xfId="48107"/>
    <cellStyle name="표준 6 3 2 4 4 15" xfId="51978"/>
    <cellStyle name="표준 6 3 2 4 4 2" xfId="3062"/>
    <cellStyle name="표준 6 3 2 4 4 2 10" xfId="38189"/>
    <cellStyle name="표준 6 3 2 4 4 2 11" xfId="42301"/>
    <cellStyle name="표준 6 3 2 4 4 2 12" xfId="46172"/>
    <cellStyle name="표준 6 3 2 4 4 2 13" xfId="50043"/>
    <cellStyle name="표준 6 3 2 4 4 2 14" xfId="53914"/>
    <cellStyle name="표준 6 3 2 4 4 2 2" xfId="7221"/>
    <cellStyle name="표준 6 3 2 4 4 2 3" xfId="11092"/>
    <cellStyle name="표준 6 3 2 4 4 2 4" xfId="14963"/>
    <cellStyle name="표준 6 3 2 4 4 2 5" xfId="18834"/>
    <cellStyle name="표준 6 3 2 4 4 2 6" xfId="22705"/>
    <cellStyle name="표준 6 3 2 4 4 2 7" xfId="26576"/>
    <cellStyle name="표준 6 3 2 4 4 2 8" xfId="30447"/>
    <cellStyle name="표준 6 3 2 4 4 2 9" xfId="34318"/>
    <cellStyle name="표준 6 3 2 4 4 3" xfId="5285"/>
    <cellStyle name="표준 6 3 2 4 4 4" xfId="9156"/>
    <cellStyle name="표준 6 3 2 4 4 5" xfId="13027"/>
    <cellStyle name="표준 6 3 2 4 4 6" xfId="16898"/>
    <cellStyle name="표준 6 3 2 4 4 7" xfId="20769"/>
    <cellStyle name="표준 6 3 2 4 4 8" xfId="24640"/>
    <cellStyle name="표준 6 3 2 4 4 9" xfId="28511"/>
    <cellStyle name="표준 6 3 2 4 5" xfId="2094"/>
    <cellStyle name="표준 6 3 2 4 5 10" xfId="37221"/>
    <cellStyle name="표준 6 3 2 4 5 11" xfId="41333"/>
    <cellStyle name="표준 6 3 2 4 5 12" xfId="45204"/>
    <cellStyle name="표준 6 3 2 4 5 13" xfId="49075"/>
    <cellStyle name="표준 6 3 2 4 5 14" xfId="52946"/>
    <cellStyle name="표준 6 3 2 4 5 2" xfId="6253"/>
    <cellStyle name="표준 6 3 2 4 5 3" xfId="10124"/>
    <cellStyle name="표준 6 3 2 4 5 4" xfId="13995"/>
    <cellStyle name="표준 6 3 2 4 5 5" xfId="17866"/>
    <cellStyle name="표준 6 3 2 4 5 6" xfId="21737"/>
    <cellStyle name="표준 6 3 2 4 5 7" xfId="25608"/>
    <cellStyle name="표준 6 3 2 4 5 8" xfId="29479"/>
    <cellStyle name="표준 6 3 2 4 5 9" xfId="33350"/>
    <cellStyle name="표준 6 3 2 4 6" xfId="4317"/>
    <cellStyle name="표준 6 3 2 4 7" xfId="8188"/>
    <cellStyle name="표준 6 3 2 4 8" xfId="12059"/>
    <cellStyle name="표준 6 3 2 4 9" xfId="15930"/>
    <cellStyle name="표준 6 3 2 5" xfId="241"/>
    <cellStyle name="표준 6 3 2 5 10" xfId="19899"/>
    <cellStyle name="표준 6 3 2 5 11" xfId="23770"/>
    <cellStyle name="표준 6 3 2 5 12" xfId="27641"/>
    <cellStyle name="표준 6 3 2 5 13" xfId="31512"/>
    <cellStyle name="표준 6 3 2 5 14" xfId="35383"/>
    <cellStyle name="표준 6 3 2 5 15" xfId="39254"/>
    <cellStyle name="표준 6 3 2 5 16" xfId="39495"/>
    <cellStyle name="표준 6 3 2 5 17" xfId="43366"/>
    <cellStyle name="표준 6 3 2 5 18" xfId="47237"/>
    <cellStyle name="표준 6 3 2 5 19" xfId="51108"/>
    <cellStyle name="표준 6 3 2 5 2" xfId="486"/>
    <cellStyle name="표준 6 3 2 5 2 10" xfId="24012"/>
    <cellStyle name="표준 6 3 2 5 2 11" xfId="27883"/>
    <cellStyle name="표준 6 3 2 5 2 12" xfId="31754"/>
    <cellStyle name="표준 6 3 2 5 2 13" xfId="35625"/>
    <cellStyle name="표준 6 3 2 5 2 14" xfId="39737"/>
    <cellStyle name="표준 6 3 2 5 2 15" xfId="43608"/>
    <cellStyle name="표준 6 3 2 5 2 16" xfId="47479"/>
    <cellStyle name="표준 6 3 2 5 2 17" xfId="51350"/>
    <cellStyle name="표준 6 3 2 5 2 2" xfId="973"/>
    <cellStyle name="표준 6 3 2 5 2 2 10" xfId="28367"/>
    <cellStyle name="표준 6 3 2 5 2 2 11" xfId="32238"/>
    <cellStyle name="표준 6 3 2 5 2 2 12" xfId="36109"/>
    <cellStyle name="표준 6 3 2 5 2 2 13" xfId="40221"/>
    <cellStyle name="표준 6 3 2 5 2 2 14" xfId="44092"/>
    <cellStyle name="표준 6 3 2 5 2 2 15" xfId="47963"/>
    <cellStyle name="표준 6 3 2 5 2 2 16" xfId="51834"/>
    <cellStyle name="표준 6 3 2 5 2 2 2" xfId="1947"/>
    <cellStyle name="표준 6 3 2 5 2 2 2 10" xfId="33206"/>
    <cellStyle name="표준 6 3 2 5 2 2 2 11" xfId="37077"/>
    <cellStyle name="표준 6 3 2 5 2 2 2 12" xfId="41189"/>
    <cellStyle name="표준 6 3 2 5 2 2 2 13" xfId="45060"/>
    <cellStyle name="표준 6 3 2 5 2 2 2 14" xfId="48931"/>
    <cellStyle name="표준 6 3 2 5 2 2 2 15" xfId="52802"/>
    <cellStyle name="표준 6 3 2 5 2 2 2 2" xfId="3886"/>
    <cellStyle name="표준 6 3 2 5 2 2 2 2 10" xfId="39013"/>
    <cellStyle name="표준 6 3 2 5 2 2 2 2 11" xfId="43125"/>
    <cellStyle name="표준 6 3 2 5 2 2 2 2 12" xfId="46996"/>
    <cellStyle name="표준 6 3 2 5 2 2 2 2 13" xfId="50867"/>
    <cellStyle name="표준 6 3 2 5 2 2 2 2 14" xfId="54738"/>
    <cellStyle name="표준 6 3 2 5 2 2 2 2 2" xfId="8045"/>
    <cellStyle name="표준 6 3 2 5 2 2 2 2 3" xfId="11916"/>
    <cellStyle name="표준 6 3 2 5 2 2 2 2 4" xfId="15787"/>
    <cellStyle name="표준 6 3 2 5 2 2 2 2 5" xfId="19658"/>
    <cellStyle name="표준 6 3 2 5 2 2 2 2 6" xfId="23529"/>
    <cellStyle name="표준 6 3 2 5 2 2 2 2 7" xfId="27400"/>
    <cellStyle name="표준 6 3 2 5 2 2 2 2 8" xfId="31271"/>
    <cellStyle name="표준 6 3 2 5 2 2 2 2 9" xfId="35142"/>
    <cellStyle name="표준 6 3 2 5 2 2 2 3" xfId="6109"/>
    <cellStyle name="표준 6 3 2 5 2 2 2 4" xfId="9980"/>
    <cellStyle name="표준 6 3 2 5 2 2 2 5" xfId="13851"/>
    <cellStyle name="표준 6 3 2 5 2 2 2 6" xfId="17722"/>
    <cellStyle name="표준 6 3 2 5 2 2 2 7" xfId="21593"/>
    <cellStyle name="표준 6 3 2 5 2 2 2 8" xfId="25464"/>
    <cellStyle name="표준 6 3 2 5 2 2 2 9" xfId="29335"/>
    <cellStyle name="표준 6 3 2 5 2 2 3" xfId="2918"/>
    <cellStyle name="표준 6 3 2 5 2 2 3 10" xfId="38045"/>
    <cellStyle name="표준 6 3 2 5 2 2 3 11" xfId="42157"/>
    <cellStyle name="표준 6 3 2 5 2 2 3 12" xfId="46028"/>
    <cellStyle name="표준 6 3 2 5 2 2 3 13" xfId="49899"/>
    <cellStyle name="표준 6 3 2 5 2 2 3 14" xfId="53770"/>
    <cellStyle name="표준 6 3 2 5 2 2 3 2" xfId="7077"/>
    <cellStyle name="표준 6 3 2 5 2 2 3 3" xfId="10948"/>
    <cellStyle name="표준 6 3 2 5 2 2 3 4" xfId="14819"/>
    <cellStyle name="표준 6 3 2 5 2 2 3 5" xfId="18690"/>
    <cellStyle name="표준 6 3 2 5 2 2 3 6" xfId="22561"/>
    <cellStyle name="표준 6 3 2 5 2 2 3 7" xfId="26432"/>
    <cellStyle name="표준 6 3 2 5 2 2 3 8" xfId="30303"/>
    <cellStyle name="표준 6 3 2 5 2 2 3 9" xfId="34174"/>
    <cellStyle name="표준 6 3 2 5 2 2 4" xfId="5141"/>
    <cellStyle name="표준 6 3 2 5 2 2 5" xfId="9012"/>
    <cellStyle name="표준 6 3 2 5 2 2 6" xfId="12883"/>
    <cellStyle name="표준 6 3 2 5 2 2 7" xfId="16754"/>
    <cellStyle name="표준 6 3 2 5 2 2 8" xfId="20625"/>
    <cellStyle name="표준 6 3 2 5 2 2 9" xfId="24496"/>
    <cellStyle name="표준 6 3 2 5 2 3" xfId="1463"/>
    <cellStyle name="표준 6 3 2 5 2 3 10" xfId="32722"/>
    <cellStyle name="표준 6 3 2 5 2 3 11" xfId="36593"/>
    <cellStyle name="표준 6 3 2 5 2 3 12" xfId="40705"/>
    <cellStyle name="표준 6 3 2 5 2 3 13" xfId="44576"/>
    <cellStyle name="표준 6 3 2 5 2 3 14" xfId="48447"/>
    <cellStyle name="표준 6 3 2 5 2 3 15" xfId="52318"/>
    <cellStyle name="표준 6 3 2 5 2 3 2" xfId="3402"/>
    <cellStyle name="표준 6 3 2 5 2 3 2 10" xfId="38529"/>
    <cellStyle name="표준 6 3 2 5 2 3 2 11" xfId="42641"/>
    <cellStyle name="표준 6 3 2 5 2 3 2 12" xfId="46512"/>
    <cellStyle name="표준 6 3 2 5 2 3 2 13" xfId="50383"/>
    <cellStyle name="표준 6 3 2 5 2 3 2 14" xfId="54254"/>
    <cellStyle name="표준 6 3 2 5 2 3 2 2" xfId="7561"/>
    <cellStyle name="표준 6 3 2 5 2 3 2 3" xfId="11432"/>
    <cellStyle name="표준 6 3 2 5 2 3 2 4" xfId="15303"/>
    <cellStyle name="표준 6 3 2 5 2 3 2 5" xfId="19174"/>
    <cellStyle name="표준 6 3 2 5 2 3 2 6" xfId="23045"/>
    <cellStyle name="표준 6 3 2 5 2 3 2 7" xfId="26916"/>
    <cellStyle name="표준 6 3 2 5 2 3 2 8" xfId="30787"/>
    <cellStyle name="표준 6 3 2 5 2 3 2 9" xfId="34658"/>
    <cellStyle name="표준 6 3 2 5 2 3 3" xfId="5625"/>
    <cellStyle name="표준 6 3 2 5 2 3 4" xfId="9496"/>
    <cellStyle name="표준 6 3 2 5 2 3 5" xfId="13367"/>
    <cellStyle name="표준 6 3 2 5 2 3 6" xfId="17238"/>
    <cellStyle name="표준 6 3 2 5 2 3 7" xfId="21109"/>
    <cellStyle name="표준 6 3 2 5 2 3 8" xfId="24980"/>
    <cellStyle name="표준 6 3 2 5 2 3 9" xfId="28851"/>
    <cellStyle name="표준 6 3 2 5 2 4" xfId="2434"/>
    <cellStyle name="표준 6 3 2 5 2 4 10" xfId="37561"/>
    <cellStyle name="표준 6 3 2 5 2 4 11" xfId="41673"/>
    <cellStyle name="표준 6 3 2 5 2 4 12" xfId="45544"/>
    <cellStyle name="표준 6 3 2 5 2 4 13" xfId="49415"/>
    <cellStyle name="표준 6 3 2 5 2 4 14" xfId="53286"/>
    <cellStyle name="표준 6 3 2 5 2 4 2" xfId="6593"/>
    <cellStyle name="표준 6 3 2 5 2 4 3" xfId="10464"/>
    <cellStyle name="표준 6 3 2 5 2 4 4" xfId="14335"/>
    <cellStyle name="표준 6 3 2 5 2 4 5" xfId="18206"/>
    <cellStyle name="표준 6 3 2 5 2 4 6" xfId="22077"/>
    <cellStyle name="표준 6 3 2 5 2 4 7" xfId="25948"/>
    <cellStyle name="표준 6 3 2 5 2 4 8" xfId="29819"/>
    <cellStyle name="표준 6 3 2 5 2 4 9" xfId="33690"/>
    <cellStyle name="표준 6 3 2 5 2 5" xfId="4657"/>
    <cellStyle name="표준 6 3 2 5 2 6" xfId="8528"/>
    <cellStyle name="표준 6 3 2 5 2 7" xfId="12399"/>
    <cellStyle name="표준 6 3 2 5 2 8" xfId="16270"/>
    <cellStyle name="표준 6 3 2 5 2 9" xfId="20141"/>
    <cellStyle name="표준 6 3 2 5 3" xfId="731"/>
    <cellStyle name="표준 6 3 2 5 3 10" xfId="28125"/>
    <cellStyle name="표준 6 3 2 5 3 11" xfId="31996"/>
    <cellStyle name="표준 6 3 2 5 3 12" xfId="35867"/>
    <cellStyle name="표준 6 3 2 5 3 13" xfId="39979"/>
    <cellStyle name="표준 6 3 2 5 3 14" xfId="43850"/>
    <cellStyle name="표준 6 3 2 5 3 15" xfId="47721"/>
    <cellStyle name="표준 6 3 2 5 3 16" xfId="51592"/>
    <cellStyle name="표준 6 3 2 5 3 2" xfId="1705"/>
    <cellStyle name="표준 6 3 2 5 3 2 10" xfId="32964"/>
    <cellStyle name="표준 6 3 2 5 3 2 11" xfId="36835"/>
    <cellStyle name="표준 6 3 2 5 3 2 12" xfId="40947"/>
    <cellStyle name="표준 6 3 2 5 3 2 13" xfId="44818"/>
    <cellStyle name="표준 6 3 2 5 3 2 14" xfId="48689"/>
    <cellStyle name="표준 6 3 2 5 3 2 15" xfId="52560"/>
    <cellStyle name="표준 6 3 2 5 3 2 2" xfId="3644"/>
    <cellStyle name="표준 6 3 2 5 3 2 2 10" xfId="38771"/>
    <cellStyle name="표준 6 3 2 5 3 2 2 11" xfId="42883"/>
    <cellStyle name="표준 6 3 2 5 3 2 2 12" xfId="46754"/>
    <cellStyle name="표준 6 3 2 5 3 2 2 13" xfId="50625"/>
    <cellStyle name="표준 6 3 2 5 3 2 2 14" xfId="54496"/>
    <cellStyle name="표준 6 3 2 5 3 2 2 2" xfId="7803"/>
    <cellStyle name="표준 6 3 2 5 3 2 2 3" xfId="11674"/>
    <cellStyle name="표준 6 3 2 5 3 2 2 4" xfId="15545"/>
    <cellStyle name="표준 6 3 2 5 3 2 2 5" xfId="19416"/>
    <cellStyle name="표준 6 3 2 5 3 2 2 6" xfId="23287"/>
    <cellStyle name="표준 6 3 2 5 3 2 2 7" xfId="27158"/>
    <cellStyle name="표준 6 3 2 5 3 2 2 8" xfId="31029"/>
    <cellStyle name="표준 6 3 2 5 3 2 2 9" xfId="34900"/>
    <cellStyle name="표준 6 3 2 5 3 2 3" xfId="5867"/>
    <cellStyle name="표준 6 3 2 5 3 2 4" xfId="9738"/>
    <cellStyle name="표준 6 3 2 5 3 2 5" xfId="13609"/>
    <cellStyle name="표준 6 3 2 5 3 2 6" xfId="17480"/>
    <cellStyle name="표준 6 3 2 5 3 2 7" xfId="21351"/>
    <cellStyle name="표준 6 3 2 5 3 2 8" xfId="25222"/>
    <cellStyle name="표준 6 3 2 5 3 2 9" xfId="29093"/>
    <cellStyle name="표준 6 3 2 5 3 3" xfId="2676"/>
    <cellStyle name="표준 6 3 2 5 3 3 10" xfId="37803"/>
    <cellStyle name="표준 6 3 2 5 3 3 11" xfId="41915"/>
    <cellStyle name="표준 6 3 2 5 3 3 12" xfId="45786"/>
    <cellStyle name="표준 6 3 2 5 3 3 13" xfId="49657"/>
    <cellStyle name="표준 6 3 2 5 3 3 14" xfId="53528"/>
    <cellStyle name="표준 6 3 2 5 3 3 2" xfId="6835"/>
    <cellStyle name="표준 6 3 2 5 3 3 3" xfId="10706"/>
    <cellStyle name="표준 6 3 2 5 3 3 4" xfId="14577"/>
    <cellStyle name="표준 6 3 2 5 3 3 5" xfId="18448"/>
    <cellStyle name="표준 6 3 2 5 3 3 6" xfId="22319"/>
    <cellStyle name="표준 6 3 2 5 3 3 7" xfId="26190"/>
    <cellStyle name="표준 6 3 2 5 3 3 8" xfId="30061"/>
    <cellStyle name="표준 6 3 2 5 3 3 9" xfId="33932"/>
    <cellStyle name="표준 6 3 2 5 3 4" xfId="4899"/>
    <cellStyle name="표준 6 3 2 5 3 5" xfId="8770"/>
    <cellStyle name="표준 6 3 2 5 3 6" xfId="12641"/>
    <cellStyle name="표준 6 3 2 5 3 7" xfId="16512"/>
    <cellStyle name="표준 6 3 2 5 3 8" xfId="20383"/>
    <cellStyle name="표준 6 3 2 5 3 9" xfId="24254"/>
    <cellStyle name="표준 6 3 2 5 4" xfId="1221"/>
    <cellStyle name="표준 6 3 2 5 4 10" xfId="32480"/>
    <cellStyle name="표준 6 3 2 5 4 11" xfId="36351"/>
    <cellStyle name="표준 6 3 2 5 4 12" xfId="40463"/>
    <cellStyle name="표준 6 3 2 5 4 13" xfId="44334"/>
    <cellStyle name="표준 6 3 2 5 4 14" xfId="48205"/>
    <cellStyle name="표준 6 3 2 5 4 15" xfId="52076"/>
    <cellStyle name="표준 6 3 2 5 4 2" xfId="3160"/>
    <cellStyle name="표준 6 3 2 5 4 2 10" xfId="38287"/>
    <cellStyle name="표준 6 3 2 5 4 2 11" xfId="42399"/>
    <cellStyle name="표준 6 3 2 5 4 2 12" xfId="46270"/>
    <cellStyle name="표준 6 3 2 5 4 2 13" xfId="50141"/>
    <cellStyle name="표준 6 3 2 5 4 2 14" xfId="54012"/>
    <cellStyle name="표준 6 3 2 5 4 2 2" xfId="7319"/>
    <cellStyle name="표준 6 3 2 5 4 2 3" xfId="11190"/>
    <cellStyle name="표준 6 3 2 5 4 2 4" xfId="15061"/>
    <cellStyle name="표준 6 3 2 5 4 2 5" xfId="18932"/>
    <cellStyle name="표준 6 3 2 5 4 2 6" xfId="22803"/>
    <cellStyle name="표준 6 3 2 5 4 2 7" xfId="26674"/>
    <cellStyle name="표준 6 3 2 5 4 2 8" xfId="30545"/>
    <cellStyle name="표준 6 3 2 5 4 2 9" xfId="34416"/>
    <cellStyle name="표준 6 3 2 5 4 3" xfId="5383"/>
    <cellStyle name="표준 6 3 2 5 4 4" xfId="9254"/>
    <cellStyle name="표준 6 3 2 5 4 5" xfId="13125"/>
    <cellStyle name="표준 6 3 2 5 4 6" xfId="16996"/>
    <cellStyle name="표준 6 3 2 5 4 7" xfId="20867"/>
    <cellStyle name="표준 6 3 2 5 4 8" xfId="24738"/>
    <cellStyle name="표준 6 3 2 5 4 9" xfId="28609"/>
    <cellStyle name="표준 6 3 2 5 5" xfId="2192"/>
    <cellStyle name="표준 6 3 2 5 5 10" xfId="37319"/>
    <cellStyle name="표준 6 3 2 5 5 11" xfId="41431"/>
    <cellStyle name="표준 6 3 2 5 5 12" xfId="45302"/>
    <cellStyle name="표준 6 3 2 5 5 13" xfId="49173"/>
    <cellStyle name="표준 6 3 2 5 5 14" xfId="53044"/>
    <cellStyle name="표준 6 3 2 5 5 2" xfId="6351"/>
    <cellStyle name="표준 6 3 2 5 5 3" xfId="10222"/>
    <cellStyle name="표준 6 3 2 5 5 4" xfId="14093"/>
    <cellStyle name="표준 6 3 2 5 5 5" xfId="17964"/>
    <cellStyle name="표준 6 3 2 5 5 6" xfId="21835"/>
    <cellStyle name="표준 6 3 2 5 5 7" xfId="25706"/>
    <cellStyle name="표준 6 3 2 5 5 8" xfId="29577"/>
    <cellStyle name="표준 6 3 2 5 5 9" xfId="33448"/>
    <cellStyle name="표준 6 3 2 5 6" xfId="4415"/>
    <cellStyle name="표준 6 3 2 5 7" xfId="8286"/>
    <cellStyle name="표준 6 3 2 5 8" xfId="12157"/>
    <cellStyle name="표준 6 3 2 5 9" xfId="16028"/>
    <cellStyle name="표준 6 3 2 6" xfId="291"/>
    <cellStyle name="표준 6 3 2 6 10" xfId="23817"/>
    <cellStyle name="표준 6 3 2 6 11" xfId="27688"/>
    <cellStyle name="표준 6 3 2 6 12" xfId="31559"/>
    <cellStyle name="표준 6 3 2 6 13" xfId="35430"/>
    <cellStyle name="표준 6 3 2 6 14" xfId="39542"/>
    <cellStyle name="표준 6 3 2 6 15" xfId="43413"/>
    <cellStyle name="표준 6 3 2 6 16" xfId="47284"/>
    <cellStyle name="표준 6 3 2 6 17" xfId="51155"/>
    <cellStyle name="표준 6 3 2 6 2" xfId="778"/>
    <cellStyle name="표준 6 3 2 6 2 10" xfId="28172"/>
    <cellStyle name="표준 6 3 2 6 2 11" xfId="32043"/>
    <cellStyle name="표준 6 3 2 6 2 12" xfId="35914"/>
    <cellStyle name="표준 6 3 2 6 2 13" xfId="40026"/>
    <cellStyle name="표준 6 3 2 6 2 14" xfId="43897"/>
    <cellStyle name="표준 6 3 2 6 2 15" xfId="47768"/>
    <cellStyle name="표준 6 3 2 6 2 16" xfId="51639"/>
    <cellStyle name="표준 6 3 2 6 2 2" xfId="1752"/>
    <cellStyle name="표준 6 3 2 6 2 2 10" xfId="33011"/>
    <cellStyle name="표준 6 3 2 6 2 2 11" xfId="36882"/>
    <cellStyle name="표준 6 3 2 6 2 2 12" xfId="40994"/>
    <cellStyle name="표준 6 3 2 6 2 2 13" xfId="44865"/>
    <cellStyle name="표준 6 3 2 6 2 2 14" xfId="48736"/>
    <cellStyle name="표준 6 3 2 6 2 2 15" xfId="52607"/>
    <cellStyle name="표준 6 3 2 6 2 2 2" xfId="3691"/>
    <cellStyle name="표준 6 3 2 6 2 2 2 10" xfId="38818"/>
    <cellStyle name="표준 6 3 2 6 2 2 2 11" xfId="42930"/>
    <cellStyle name="표준 6 3 2 6 2 2 2 12" xfId="46801"/>
    <cellStyle name="표준 6 3 2 6 2 2 2 13" xfId="50672"/>
    <cellStyle name="표준 6 3 2 6 2 2 2 14" xfId="54543"/>
    <cellStyle name="표준 6 3 2 6 2 2 2 2" xfId="7850"/>
    <cellStyle name="표준 6 3 2 6 2 2 2 3" xfId="11721"/>
    <cellStyle name="표준 6 3 2 6 2 2 2 4" xfId="15592"/>
    <cellStyle name="표준 6 3 2 6 2 2 2 5" xfId="19463"/>
    <cellStyle name="표준 6 3 2 6 2 2 2 6" xfId="23334"/>
    <cellStyle name="표준 6 3 2 6 2 2 2 7" xfId="27205"/>
    <cellStyle name="표준 6 3 2 6 2 2 2 8" xfId="31076"/>
    <cellStyle name="표준 6 3 2 6 2 2 2 9" xfId="34947"/>
    <cellStyle name="표준 6 3 2 6 2 2 3" xfId="5914"/>
    <cellStyle name="표준 6 3 2 6 2 2 4" xfId="9785"/>
    <cellStyle name="표준 6 3 2 6 2 2 5" xfId="13656"/>
    <cellStyle name="표준 6 3 2 6 2 2 6" xfId="17527"/>
    <cellStyle name="표준 6 3 2 6 2 2 7" xfId="21398"/>
    <cellStyle name="표준 6 3 2 6 2 2 8" xfId="25269"/>
    <cellStyle name="표준 6 3 2 6 2 2 9" xfId="29140"/>
    <cellStyle name="표준 6 3 2 6 2 3" xfId="2723"/>
    <cellStyle name="표준 6 3 2 6 2 3 10" xfId="37850"/>
    <cellStyle name="표준 6 3 2 6 2 3 11" xfId="41962"/>
    <cellStyle name="표준 6 3 2 6 2 3 12" xfId="45833"/>
    <cellStyle name="표준 6 3 2 6 2 3 13" xfId="49704"/>
    <cellStyle name="표준 6 3 2 6 2 3 14" xfId="53575"/>
    <cellStyle name="표준 6 3 2 6 2 3 2" xfId="6882"/>
    <cellStyle name="표준 6 3 2 6 2 3 3" xfId="10753"/>
    <cellStyle name="표준 6 3 2 6 2 3 4" xfId="14624"/>
    <cellStyle name="표준 6 3 2 6 2 3 5" xfId="18495"/>
    <cellStyle name="표준 6 3 2 6 2 3 6" xfId="22366"/>
    <cellStyle name="표준 6 3 2 6 2 3 7" xfId="26237"/>
    <cellStyle name="표준 6 3 2 6 2 3 8" xfId="30108"/>
    <cellStyle name="표준 6 3 2 6 2 3 9" xfId="33979"/>
    <cellStyle name="표준 6 3 2 6 2 4" xfId="4946"/>
    <cellStyle name="표준 6 3 2 6 2 5" xfId="8817"/>
    <cellStyle name="표준 6 3 2 6 2 6" xfId="12688"/>
    <cellStyle name="표준 6 3 2 6 2 7" xfId="16559"/>
    <cellStyle name="표준 6 3 2 6 2 8" xfId="20430"/>
    <cellStyle name="표준 6 3 2 6 2 9" xfId="24301"/>
    <cellStyle name="표준 6 3 2 6 3" xfId="1268"/>
    <cellStyle name="표준 6 3 2 6 3 10" xfId="32527"/>
    <cellStyle name="표준 6 3 2 6 3 11" xfId="36398"/>
    <cellStyle name="표준 6 3 2 6 3 12" xfId="40510"/>
    <cellStyle name="표준 6 3 2 6 3 13" xfId="44381"/>
    <cellStyle name="표준 6 3 2 6 3 14" xfId="48252"/>
    <cellStyle name="표준 6 3 2 6 3 15" xfId="52123"/>
    <cellStyle name="표준 6 3 2 6 3 2" xfId="3207"/>
    <cellStyle name="표준 6 3 2 6 3 2 10" xfId="38334"/>
    <cellStyle name="표준 6 3 2 6 3 2 11" xfId="42446"/>
    <cellStyle name="표준 6 3 2 6 3 2 12" xfId="46317"/>
    <cellStyle name="표준 6 3 2 6 3 2 13" xfId="50188"/>
    <cellStyle name="표준 6 3 2 6 3 2 14" xfId="54059"/>
    <cellStyle name="표준 6 3 2 6 3 2 2" xfId="7366"/>
    <cellStyle name="표준 6 3 2 6 3 2 3" xfId="11237"/>
    <cellStyle name="표준 6 3 2 6 3 2 4" xfId="15108"/>
    <cellStyle name="표준 6 3 2 6 3 2 5" xfId="18979"/>
    <cellStyle name="표준 6 3 2 6 3 2 6" xfId="22850"/>
    <cellStyle name="표준 6 3 2 6 3 2 7" xfId="26721"/>
    <cellStyle name="표준 6 3 2 6 3 2 8" xfId="30592"/>
    <cellStyle name="표준 6 3 2 6 3 2 9" xfId="34463"/>
    <cellStyle name="표준 6 3 2 6 3 3" xfId="5430"/>
    <cellStyle name="표준 6 3 2 6 3 4" xfId="9301"/>
    <cellStyle name="표준 6 3 2 6 3 5" xfId="13172"/>
    <cellStyle name="표준 6 3 2 6 3 6" xfId="17043"/>
    <cellStyle name="표준 6 3 2 6 3 7" xfId="20914"/>
    <cellStyle name="표준 6 3 2 6 3 8" xfId="24785"/>
    <cellStyle name="표준 6 3 2 6 3 9" xfId="28656"/>
    <cellStyle name="표준 6 3 2 6 4" xfId="2239"/>
    <cellStyle name="표준 6 3 2 6 4 10" xfId="37366"/>
    <cellStyle name="표준 6 3 2 6 4 11" xfId="41478"/>
    <cellStyle name="표준 6 3 2 6 4 12" xfId="45349"/>
    <cellStyle name="표준 6 3 2 6 4 13" xfId="49220"/>
    <cellStyle name="표준 6 3 2 6 4 14" xfId="53091"/>
    <cellStyle name="표준 6 3 2 6 4 2" xfId="6398"/>
    <cellStyle name="표준 6 3 2 6 4 3" xfId="10269"/>
    <cellStyle name="표준 6 3 2 6 4 4" xfId="14140"/>
    <cellStyle name="표준 6 3 2 6 4 5" xfId="18011"/>
    <cellStyle name="표준 6 3 2 6 4 6" xfId="21882"/>
    <cellStyle name="표준 6 3 2 6 4 7" xfId="25753"/>
    <cellStyle name="표준 6 3 2 6 4 8" xfId="29624"/>
    <cellStyle name="표준 6 3 2 6 4 9" xfId="33495"/>
    <cellStyle name="표준 6 3 2 6 5" xfId="4462"/>
    <cellStyle name="표준 6 3 2 6 6" xfId="8333"/>
    <cellStyle name="표준 6 3 2 6 7" xfId="12204"/>
    <cellStyle name="표준 6 3 2 6 8" xfId="16075"/>
    <cellStyle name="표준 6 3 2 6 9" xfId="19946"/>
    <cellStyle name="표준 6 3 2 7" xfId="536"/>
    <cellStyle name="표준 6 3 2 7 10" xfId="27930"/>
    <cellStyle name="표준 6 3 2 7 11" xfId="31801"/>
    <cellStyle name="표준 6 3 2 7 12" xfId="35672"/>
    <cellStyle name="표준 6 3 2 7 13" xfId="39784"/>
    <cellStyle name="표준 6 3 2 7 14" xfId="43655"/>
    <cellStyle name="표준 6 3 2 7 15" xfId="47526"/>
    <cellStyle name="표준 6 3 2 7 16" xfId="51397"/>
    <cellStyle name="표준 6 3 2 7 2" xfId="1510"/>
    <cellStyle name="표준 6 3 2 7 2 10" xfId="32769"/>
    <cellStyle name="표준 6 3 2 7 2 11" xfId="36640"/>
    <cellStyle name="표준 6 3 2 7 2 12" xfId="40752"/>
    <cellStyle name="표준 6 3 2 7 2 13" xfId="44623"/>
    <cellStyle name="표준 6 3 2 7 2 14" xfId="48494"/>
    <cellStyle name="표준 6 3 2 7 2 15" xfId="52365"/>
    <cellStyle name="표준 6 3 2 7 2 2" xfId="3449"/>
    <cellStyle name="표준 6 3 2 7 2 2 10" xfId="38576"/>
    <cellStyle name="표준 6 3 2 7 2 2 11" xfId="42688"/>
    <cellStyle name="표준 6 3 2 7 2 2 12" xfId="46559"/>
    <cellStyle name="표준 6 3 2 7 2 2 13" xfId="50430"/>
    <cellStyle name="표준 6 3 2 7 2 2 14" xfId="54301"/>
    <cellStyle name="표준 6 3 2 7 2 2 2" xfId="7608"/>
    <cellStyle name="표준 6 3 2 7 2 2 3" xfId="11479"/>
    <cellStyle name="표준 6 3 2 7 2 2 4" xfId="15350"/>
    <cellStyle name="표준 6 3 2 7 2 2 5" xfId="19221"/>
    <cellStyle name="표준 6 3 2 7 2 2 6" xfId="23092"/>
    <cellStyle name="표준 6 3 2 7 2 2 7" xfId="26963"/>
    <cellStyle name="표준 6 3 2 7 2 2 8" xfId="30834"/>
    <cellStyle name="표준 6 3 2 7 2 2 9" xfId="34705"/>
    <cellStyle name="표준 6 3 2 7 2 3" xfId="5672"/>
    <cellStyle name="표준 6 3 2 7 2 4" xfId="9543"/>
    <cellStyle name="표준 6 3 2 7 2 5" xfId="13414"/>
    <cellStyle name="표준 6 3 2 7 2 6" xfId="17285"/>
    <cellStyle name="표준 6 3 2 7 2 7" xfId="21156"/>
    <cellStyle name="표준 6 3 2 7 2 8" xfId="25027"/>
    <cellStyle name="표준 6 3 2 7 2 9" xfId="28898"/>
    <cellStyle name="표준 6 3 2 7 3" xfId="2481"/>
    <cellStyle name="표준 6 3 2 7 3 10" xfId="37608"/>
    <cellStyle name="표준 6 3 2 7 3 11" xfId="41720"/>
    <cellStyle name="표준 6 3 2 7 3 12" xfId="45591"/>
    <cellStyle name="표준 6 3 2 7 3 13" xfId="49462"/>
    <cellStyle name="표준 6 3 2 7 3 14" xfId="53333"/>
    <cellStyle name="표준 6 3 2 7 3 2" xfId="6640"/>
    <cellStyle name="표준 6 3 2 7 3 3" xfId="10511"/>
    <cellStyle name="표준 6 3 2 7 3 4" xfId="14382"/>
    <cellStyle name="표준 6 3 2 7 3 5" xfId="18253"/>
    <cellStyle name="표준 6 3 2 7 3 6" xfId="22124"/>
    <cellStyle name="표준 6 3 2 7 3 7" xfId="25995"/>
    <cellStyle name="표준 6 3 2 7 3 8" xfId="29866"/>
    <cellStyle name="표준 6 3 2 7 3 9" xfId="33737"/>
    <cellStyle name="표준 6 3 2 7 4" xfId="4704"/>
    <cellStyle name="표준 6 3 2 7 5" xfId="8575"/>
    <cellStyle name="표준 6 3 2 7 6" xfId="12446"/>
    <cellStyle name="표준 6 3 2 7 7" xfId="16317"/>
    <cellStyle name="표준 6 3 2 7 8" xfId="20188"/>
    <cellStyle name="표준 6 3 2 7 9" xfId="24059"/>
    <cellStyle name="표준 6 3 2 8" xfId="1026"/>
    <cellStyle name="표준 6 3 2 8 10" xfId="32285"/>
    <cellStyle name="표준 6 3 2 8 11" xfId="36156"/>
    <cellStyle name="표준 6 3 2 8 12" xfId="40268"/>
    <cellStyle name="표준 6 3 2 8 13" xfId="44139"/>
    <cellStyle name="표준 6 3 2 8 14" xfId="48010"/>
    <cellStyle name="표준 6 3 2 8 15" xfId="51881"/>
    <cellStyle name="표준 6 3 2 8 2" xfId="2965"/>
    <cellStyle name="표준 6 3 2 8 2 10" xfId="38092"/>
    <cellStyle name="표준 6 3 2 8 2 11" xfId="42204"/>
    <cellStyle name="표준 6 3 2 8 2 12" xfId="46075"/>
    <cellStyle name="표준 6 3 2 8 2 13" xfId="49946"/>
    <cellStyle name="표준 6 3 2 8 2 14" xfId="53817"/>
    <cellStyle name="표준 6 3 2 8 2 2" xfId="7124"/>
    <cellStyle name="표준 6 3 2 8 2 3" xfId="10995"/>
    <cellStyle name="표준 6 3 2 8 2 4" xfId="14866"/>
    <cellStyle name="표준 6 3 2 8 2 5" xfId="18737"/>
    <cellStyle name="표준 6 3 2 8 2 6" xfId="22608"/>
    <cellStyle name="표준 6 3 2 8 2 7" xfId="26479"/>
    <cellStyle name="표준 6 3 2 8 2 8" xfId="30350"/>
    <cellStyle name="표준 6 3 2 8 2 9" xfId="34221"/>
    <cellStyle name="표준 6 3 2 8 3" xfId="5188"/>
    <cellStyle name="표준 6 3 2 8 4" xfId="9059"/>
    <cellStyle name="표준 6 3 2 8 5" xfId="12930"/>
    <cellStyle name="표준 6 3 2 8 6" xfId="16801"/>
    <cellStyle name="표준 6 3 2 8 7" xfId="20672"/>
    <cellStyle name="표준 6 3 2 8 8" xfId="24543"/>
    <cellStyle name="표준 6 3 2 8 9" xfId="28414"/>
    <cellStyle name="표준 6 3 2 9" xfId="1997"/>
    <cellStyle name="표준 6 3 2 9 10" xfId="37124"/>
    <cellStyle name="표준 6 3 2 9 11" xfId="41236"/>
    <cellStyle name="표준 6 3 2 9 12" xfId="45107"/>
    <cellStyle name="표준 6 3 2 9 13" xfId="48978"/>
    <cellStyle name="표준 6 3 2 9 14" xfId="52849"/>
    <cellStyle name="표준 6 3 2 9 2" xfId="6156"/>
    <cellStyle name="표준 6 3 2 9 3" xfId="10027"/>
    <cellStyle name="표준 6 3 2 9 4" xfId="13898"/>
    <cellStyle name="표준 6 3 2 9 5" xfId="17769"/>
    <cellStyle name="표준 6 3 2 9 6" xfId="21640"/>
    <cellStyle name="표준 6 3 2 9 7" xfId="25511"/>
    <cellStyle name="표준 6 3 2 9 8" xfId="29382"/>
    <cellStyle name="표준 6 3 2 9 9" xfId="33253"/>
    <cellStyle name="표준 6 3 20" xfId="35181"/>
    <cellStyle name="표준 6 3 21" xfId="39052"/>
    <cellStyle name="표준 6 3 22" xfId="39293"/>
    <cellStyle name="표준 6 3 23" xfId="43164"/>
    <cellStyle name="표준 6 3 24" xfId="47035"/>
    <cellStyle name="표준 6 3 25" xfId="50906"/>
    <cellStyle name="표준 6 3 3" xfId="46"/>
    <cellStyle name="표준 6 3 3 10" xfId="4229"/>
    <cellStyle name="표준 6 3 3 11" xfId="8100"/>
    <cellStyle name="표준 6 3 3 12" xfId="11971"/>
    <cellStyle name="표준 6 3 3 13" xfId="15842"/>
    <cellStyle name="표준 6 3 3 14" xfId="19713"/>
    <cellStyle name="표준 6 3 3 15" xfId="23584"/>
    <cellStyle name="표준 6 3 3 16" xfId="27455"/>
    <cellStyle name="표준 6 3 3 17" xfId="31326"/>
    <cellStyle name="표준 6 3 3 18" xfId="35197"/>
    <cellStyle name="표준 6 3 3 19" xfId="39068"/>
    <cellStyle name="표준 6 3 3 2" xfId="69"/>
    <cellStyle name="표준 6 3 3 2 10" xfId="8123"/>
    <cellStyle name="표준 6 3 3 2 11" xfId="11994"/>
    <cellStyle name="표준 6 3 3 2 12" xfId="15865"/>
    <cellStyle name="표준 6 3 3 2 13" xfId="19736"/>
    <cellStyle name="표준 6 3 3 2 14" xfId="23607"/>
    <cellStyle name="표준 6 3 3 2 15" xfId="27478"/>
    <cellStyle name="표준 6 3 3 2 16" xfId="31349"/>
    <cellStyle name="표준 6 3 3 2 17" xfId="35220"/>
    <cellStyle name="표준 6 3 3 2 18" xfId="39091"/>
    <cellStyle name="표준 6 3 3 2 19" xfId="39332"/>
    <cellStyle name="표준 6 3 3 2 2" xfId="123"/>
    <cellStyle name="표준 6 3 3 2 2 10" xfId="15912"/>
    <cellStyle name="표준 6 3 3 2 2 11" xfId="19783"/>
    <cellStyle name="표준 6 3 3 2 2 12" xfId="23654"/>
    <cellStyle name="표준 6 3 3 2 2 13" xfId="27525"/>
    <cellStyle name="표준 6 3 3 2 2 14" xfId="31396"/>
    <cellStyle name="표준 6 3 3 2 2 15" xfId="35267"/>
    <cellStyle name="표준 6 3 3 2 2 16" xfId="39138"/>
    <cellStyle name="표준 6 3 3 2 2 17" xfId="39379"/>
    <cellStyle name="표준 6 3 3 2 2 18" xfId="43250"/>
    <cellStyle name="표준 6 3 3 2 2 19" xfId="47121"/>
    <cellStyle name="표준 6 3 3 2 2 2" xfId="222"/>
    <cellStyle name="표준 6 3 3 2 2 2 10" xfId="19880"/>
    <cellStyle name="표준 6 3 3 2 2 2 11" xfId="23751"/>
    <cellStyle name="표준 6 3 3 2 2 2 12" xfId="27622"/>
    <cellStyle name="표준 6 3 3 2 2 2 13" xfId="31493"/>
    <cellStyle name="표준 6 3 3 2 2 2 14" xfId="35364"/>
    <cellStyle name="표준 6 3 3 2 2 2 15" xfId="39235"/>
    <cellStyle name="표준 6 3 3 2 2 2 16" xfId="39476"/>
    <cellStyle name="표준 6 3 3 2 2 2 17" xfId="43347"/>
    <cellStyle name="표준 6 3 3 2 2 2 18" xfId="47218"/>
    <cellStyle name="표준 6 3 3 2 2 2 19" xfId="51089"/>
    <cellStyle name="표준 6 3 3 2 2 2 2" xfId="467"/>
    <cellStyle name="표준 6 3 3 2 2 2 2 10" xfId="23993"/>
    <cellStyle name="표준 6 3 3 2 2 2 2 11" xfId="27864"/>
    <cellStyle name="표준 6 3 3 2 2 2 2 12" xfId="31735"/>
    <cellStyle name="표준 6 3 3 2 2 2 2 13" xfId="35606"/>
    <cellStyle name="표준 6 3 3 2 2 2 2 14" xfId="39718"/>
    <cellStyle name="표준 6 3 3 2 2 2 2 15" xfId="43589"/>
    <cellStyle name="표준 6 3 3 2 2 2 2 16" xfId="47460"/>
    <cellStyle name="표준 6 3 3 2 2 2 2 17" xfId="51331"/>
    <cellStyle name="표준 6 3 3 2 2 2 2 2" xfId="954"/>
    <cellStyle name="표준 6 3 3 2 2 2 2 2 10" xfId="28348"/>
    <cellStyle name="표준 6 3 3 2 2 2 2 2 11" xfId="32219"/>
    <cellStyle name="표준 6 3 3 2 2 2 2 2 12" xfId="36090"/>
    <cellStyle name="표준 6 3 3 2 2 2 2 2 13" xfId="40202"/>
    <cellStyle name="표준 6 3 3 2 2 2 2 2 14" xfId="44073"/>
    <cellStyle name="표준 6 3 3 2 2 2 2 2 15" xfId="47944"/>
    <cellStyle name="표준 6 3 3 2 2 2 2 2 16" xfId="51815"/>
    <cellStyle name="표준 6 3 3 2 2 2 2 2 2" xfId="1928"/>
    <cellStyle name="표준 6 3 3 2 2 2 2 2 2 10" xfId="33187"/>
    <cellStyle name="표준 6 3 3 2 2 2 2 2 2 11" xfId="37058"/>
    <cellStyle name="표준 6 3 3 2 2 2 2 2 2 12" xfId="41170"/>
    <cellStyle name="표준 6 3 3 2 2 2 2 2 2 13" xfId="45041"/>
    <cellStyle name="표준 6 3 3 2 2 2 2 2 2 14" xfId="48912"/>
    <cellStyle name="표준 6 3 3 2 2 2 2 2 2 15" xfId="52783"/>
    <cellStyle name="표준 6 3 3 2 2 2 2 2 2 2" xfId="3867"/>
    <cellStyle name="표준 6 3 3 2 2 2 2 2 2 2 10" xfId="38994"/>
    <cellStyle name="표준 6 3 3 2 2 2 2 2 2 2 11" xfId="43106"/>
    <cellStyle name="표준 6 3 3 2 2 2 2 2 2 2 12" xfId="46977"/>
    <cellStyle name="표준 6 3 3 2 2 2 2 2 2 2 13" xfId="50848"/>
    <cellStyle name="표준 6 3 3 2 2 2 2 2 2 2 14" xfId="54719"/>
    <cellStyle name="표준 6 3 3 2 2 2 2 2 2 2 2" xfId="8026"/>
    <cellStyle name="표준 6 3 3 2 2 2 2 2 2 2 3" xfId="11897"/>
    <cellStyle name="표준 6 3 3 2 2 2 2 2 2 2 4" xfId="15768"/>
    <cellStyle name="표준 6 3 3 2 2 2 2 2 2 2 5" xfId="19639"/>
    <cellStyle name="표준 6 3 3 2 2 2 2 2 2 2 6" xfId="23510"/>
    <cellStyle name="표준 6 3 3 2 2 2 2 2 2 2 7" xfId="27381"/>
    <cellStyle name="표준 6 3 3 2 2 2 2 2 2 2 8" xfId="31252"/>
    <cellStyle name="표준 6 3 3 2 2 2 2 2 2 2 9" xfId="35123"/>
    <cellStyle name="표준 6 3 3 2 2 2 2 2 2 3" xfId="6090"/>
    <cellStyle name="표준 6 3 3 2 2 2 2 2 2 4" xfId="9961"/>
    <cellStyle name="표준 6 3 3 2 2 2 2 2 2 5" xfId="13832"/>
    <cellStyle name="표준 6 3 3 2 2 2 2 2 2 6" xfId="17703"/>
    <cellStyle name="표준 6 3 3 2 2 2 2 2 2 7" xfId="21574"/>
    <cellStyle name="표준 6 3 3 2 2 2 2 2 2 8" xfId="25445"/>
    <cellStyle name="표준 6 3 3 2 2 2 2 2 2 9" xfId="29316"/>
    <cellStyle name="표준 6 3 3 2 2 2 2 2 3" xfId="2899"/>
    <cellStyle name="표준 6 3 3 2 2 2 2 2 3 10" xfId="38026"/>
    <cellStyle name="표준 6 3 3 2 2 2 2 2 3 11" xfId="42138"/>
    <cellStyle name="표준 6 3 3 2 2 2 2 2 3 12" xfId="46009"/>
    <cellStyle name="표준 6 3 3 2 2 2 2 2 3 13" xfId="49880"/>
    <cellStyle name="표준 6 3 3 2 2 2 2 2 3 14" xfId="53751"/>
    <cellStyle name="표준 6 3 3 2 2 2 2 2 3 2" xfId="7058"/>
    <cellStyle name="표준 6 3 3 2 2 2 2 2 3 3" xfId="10929"/>
    <cellStyle name="표준 6 3 3 2 2 2 2 2 3 4" xfId="14800"/>
    <cellStyle name="표준 6 3 3 2 2 2 2 2 3 5" xfId="18671"/>
    <cellStyle name="표준 6 3 3 2 2 2 2 2 3 6" xfId="22542"/>
    <cellStyle name="표준 6 3 3 2 2 2 2 2 3 7" xfId="26413"/>
    <cellStyle name="표준 6 3 3 2 2 2 2 2 3 8" xfId="30284"/>
    <cellStyle name="표준 6 3 3 2 2 2 2 2 3 9" xfId="34155"/>
    <cellStyle name="표준 6 3 3 2 2 2 2 2 4" xfId="5122"/>
    <cellStyle name="표준 6 3 3 2 2 2 2 2 5" xfId="8993"/>
    <cellStyle name="표준 6 3 3 2 2 2 2 2 6" xfId="12864"/>
    <cellStyle name="표준 6 3 3 2 2 2 2 2 7" xfId="16735"/>
    <cellStyle name="표준 6 3 3 2 2 2 2 2 8" xfId="20606"/>
    <cellStyle name="표준 6 3 3 2 2 2 2 2 9" xfId="24477"/>
    <cellStyle name="표준 6 3 3 2 2 2 2 3" xfId="1444"/>
    <cellStyle name="표준 6 3 3 2 2 2 2 3 10" xfId="32703"/>
    <cellStyle name="표준 6 3 3 2 2 2 2 3 11" xfId="36574"/>
    <cellStyle name="표준 6 3 3 2 2 2 2 3 12" xfId="40686"/>
    <cellStyle name="표준 6 3 3 2 2 2 2 3 13" xfId="44557"/>
    <cellStyle name="표준 6 3 3 2 2 2 2 3 14" xfId="48428"/>
    <cellStyle name="표준 6 3 3 2 2 2 2 3 15" xfId="52299"/>
    <cellStyle name="표준 6 3 3 2 2 2 2 3 2" xfId="3383"/>
    <cellStyle name="표준 6 3 3 2 2 2 2 3 2 10" xfId="38510"/>
    <cellStyle name="표준 6 3 3 2 2 2 2 3 2 11" xfId="42622"/>
    <cellStyle name="표준 6 3 3 2 2 2 2 3 2 12" xfId="46493"/>
    <cellStyle name="표준 6 3 3 2 2 2 2 3 2 13" xfId="50364"/>
    <cellStyle name="표준 6 3 3 2 2 2 2 3 2 14" xfId="54235"/>
    <cellStyle name="표준 6 3 3 2 2 2 2 3 2 2" xfId="7542"/>
    <cellStyle name="표준 6 3 3 2 2 2 2 3 2 3" xfId="11413"/>
    <cellStyle name="표준 6 3 3 2 2 2 2 3 2 4" xfId="15284"/>
    <cellStyle name="표준 6 3 3 2 2 2 2 3 2 5" xfId="19155"/>
    <cellStyle name="표준 6 3 3 2 2 2 2 3 2 6" xfId="23026"/>
    <cellStyle name="표준 6 3 3 2 2 2 2 3 2 7" xfId="26897"/>
    <cellStyle name="표준 6 3 3 2 2 2 2 3 2 8" xfId="30768"/>
    <cellStyle name="표준 6 3 3 2 2 2 2 3 2 9" xfId="34639"/>
    <cellStyle name="표준 6 3 3 2 2 2 2 3 3" xfId="5606"/>
    <cellStyle name="표준 6 3 3 2 2 2 2 3 4" xfId="9477"/>
    <cellStyle name="표준 6 3 3 2 2 2 2 3 5" xfId="13348"/>
    <cellStyle name="표준 6 3 3 2 2 2 2 3 6" xfId="17219"/>
    <cellStyle name="표준 6 3 3 2 2 2 2 3 7" xfId="21090"/>
    <cellStyle name="표준 6 3 3 2 2 2 2 3 8" xfId="24961"/>
    <cellStyle name="표준 6 3 3 2 2 2 2 3 9" xfId="28832"/>
    <cellStyle name="표준 6 3 3 2 2 2 2 4" xfId="2415"/>
    <cellStyle name="표준 6 3 3 2 2 2 2 4 10" xfId="37542"/>
    <cellStyle name="표준 6 3 3 2 2 2 2 4 11" xfId="41654"/>
    <cellStyle name="표준 6 3 3 2 2 2 2 4 12" xfId="45525"/>
    <cellStyle name="표준 6 3 3 2 2 2 2 4 13" xfId="49396"/>
    <cellStyle name="표준 6 3 3 2 2 2 2 4 14" xfId="53267"/>
    <cellStyle name="표준 6 3 3 2 2 2 2 4 2" xfId="6574"/>
    <cellStyle name="표준 6 3 3 2 2 2 2 4 3" xfId="10445"/>
    <cellStyle name="표준 6 3 3 2 2 2 2 4 4" xfId="14316"/>
    <cellStyle name="표준 6 3 3 2 2 2 2 4 5" xfId="18187"/>
    <cellStyle name="표준 6 3 3 2 2 2 2 4 6" xfId="22058"/>
    <cellStyle name="표준 6 3 3 2 2 2 2 4 7" xfId="25929"/>
    <cellStyle name="표준 6 3 3 2 2 2 2 4 8" xfId="29800"/>
    <cellStyle name="표준 6 3 3 2 2 2 2 4 9" xfId="33671"/>
    <cellStyle name="표준 6 3 3 2 2 2 2 5" xfId="4638"/>
    <cellStyle name="표준 6 3 3 2 2 2 2 6" xfId="8509"/>
    <cellStyle name="표준 6 3 3 2 2 2 2 7" xfId="12380"/>
    <cellStyle name="표준 6 3 3 2 2 2 2 8" xfId="16251"/>
    <cellStyle name="표준 6 3 3 2 2 2 2 9" xfId="20122"/>
    <cellStyle name="표준 6 3 3 2 2 2 3" xfId="712"/>
    <cellStyle name="표준 6 3 3 2 2 2 3 10" xfId="28106"/>
    <cellStyle name="표준 6 3 3 2 2 2 3 11" xfId="31977"/>
    <cellStyle name="표준 6 3 3 2 2 2 3 12" xfId="35848"/>
    <cellStyle name="표준 6 3 3 2 2 2 3 13" xfId="39960"/>
    <cellStyle name="표준 6 3 3 2 2 2 3 14" xfId="43831"/>
    <cellStyle name="표준 6 3 3 2 2 2 3 15" xfId="47702"/>
    <cellStyle name="표준 6 3 3 2 2 2 3 16" xfId="51573"/>
    <cellStyle name="표준 6 3 3 2 2 2 3 2" xfId="1686"/>
    <cellStyle name="표준 6 3 3 2 2 2 3 2 10" xfId="32945"/>
    <cellStyle name="표준 6 3 3 2 2 2 3 2 11" xfId="36816"/>
    <cellStyle name="표준 6 3 3 2 2 2 3 2 12" xfId="40928"/>
    <cellStyle name="표준 6 3 3 2 2 2 3 2 13" xfId="44799"/>
    <cellStyle name="표준 6 3 3 2 2 2 3 2 14" xfId="48670"/>
    <cellStyle name="표준 6 3 3 2 2 2 3 2 15" xfId="52541"/>
    <cellStyle name="표준 6 3 3 2 2 2 3 2 2" xfId="3625"/>
    <cellStyle name="표준 6 3 3 2 2 2 3 2 2 10" xfId="38752"/>
    <cellStyle name="표준 6 3 3 2 2 2 3 2 2 11" xfId="42864"/>
    <cellStyle name="표준 6 3 3 2 2 2 3 2 2 12" xfId="46735"/>
    <cellStyle name="표준 6 3 3 2 2 2 3 2 2 13" xfId="50606"/>
    <cellStyle name="표준 6 3 3 2 2 2 3 2 2 14" xfId="54477"/>
    <cellStyle name="표준 6 3 3 2 2 2 3 2 2 2" xfId="7784"/>
    <cellStyle name="표준 6 3 3 2 2 2 3 2 2 3" xfId="11655"/>
    <cellStyle name="표준 6 3 3 2 2 2 3 2 2 4" xfId="15526"/>
    <cellStyle name="표준 6 3 3 2 2 2 3 2 2 5" xfId="19397"/>
    <cellStyle name="표준 6 3 3 2 2 2 3 2 2 6" xfId="23268"/>
    <cellStyle name="표준 6 3 3 2 2 2 3 2 2 7" xfId="27139"/>
    <cellStyle name="표준 6 3 3 2 2 2 3 2 2 8" xfId="31010"/>
    <cellStyle name="표준 6 3 3 2 2 2 3 2 2 9" xfId="34881"/>
    <cellStyle name="표준 6 3 3 2 2 2 3 2 3" xfId="5848"/>
    <cellStyle name="표준 6 3 3 2 2 2 3 2 4" xfId="9719"/>
    <cellStyle name="표준 6 3 3 2 2 2 3 2 5" xfId="13590"/>
    <cellStyle name="표준 6 3 3 2 2 2 3 2 6" xfId="17461"/>
    <cellStyle name="표준 6 3 3 2 2 2 3 2 7" xfId="21332"/>
    <cellStyle name="표준 6 3 3 2 2 2 3 2 8" xfId="25203"/>
    <cellStyle name="표준 6 3 3 2 2 2 3 2 9" xfId="29074"/>
    <cellStyle name="표준 6 3 3 2 2 2 3 3" xfId="2657"/>
    <cellStyle name="표준 6 3 3 2 2 2 3 3 10" xfId="37784"/>
    <cellStyle name="표준 6 3 3 2 2 2 3 3 11" xfId="41896"/>
    <cellStyle name="표준 6 3 3 2 2 2 3 3 12" xfId="45767"/>
    <cellStyle name="표준 6 3 3 2 2 2 3 3 13" xfId="49638"/>
    <cellStyle name="표준 6 3 3 2 2 2 3 3 14" xfId="53509"/>
    <cellStyle name="표준 6 3 3 2 2 2 3 3 2" xfId="6816"/>
    <cellStyle name="표준 6 3 3 2 2 2 3 3 3" xfId="10687"/>
    <cellStyle name="표준 6 3 3 2 2 2 3 3 4" xfId="14558"/>
    <cellStyle name="표준 6 3 3 2 2 2 3 3 5" xfId="18429"/>
    <cellStyle name="표준 6 3 3 2 2 2 3 3 6" xfId="22300"/>
    <cellStyle name="표준 6 3 3 2 2 2 3 3 7" xfId="26171"/>
    <cellStyle name="표준 6 3 3 2 2 2 3 3 8" xfId="30042"/>
    <cellStyle name="표준 6 3 3 2 2 2 3 3 9" xfId="33913"/>
    <cellStyle name="표준 6 3 3 2 2 2 3 4" xfId="4880"/>
    <cellStyle name="표준 6 3 3 2 2 2 3 5" xfId="8751"/>
    <cellStyle name="표준 6 3 3 2 2 2 3 6" xfId="12622"/>
    <cellStyle name="표준 6 3 3 2 2 2 3 7" xfId="16493"/>
    <cellStyle name="표준 6 3 3 2 2 2 3 8" xfId="20364"/>
    <cellStyle name="표준 6 3 3 2 2 2 3 9" xfId="24235"/>
    <cellStyle name="표준 6 3 3 2 2 2 4" xfId="1202"/>
    <cellStyle name="표준 6 3 3 2 2 2 4 10" xfId="32461"/>
    <cellStyle name="표준 6 3 3 2 2 2 4 11" xfId="36332"/>
    <cellStyle name="표준 6 3 3 2 2 2 4 12" xfId="40444"/>
    <cellStyle name="표준 6 3 3 2 2 2 4 13" xfId="44315"/>
    <cellStyle name="표준 6 3 3 2 2 2 4 14" xfId="48186"/>
    <cellStyle name="표준 6 3 3 2 2 2 4 15" xfId="52057"/>
    <cellStyle name="표준 6 3 3 2 2 2 4 2" xfId="3141"/>
    <cellStyle name="표준 6 3 3 2 2 2 4 2 10" xfId="38268"/>
    <cellStyle name="표준 6 3 3 2 2 2 4 2 11" xfId="42380"/>
    <cellStyle name="표준 6 3 3 2 2 2 4 2 12" xfId="46251"/>
    <cellStyle name="표준 6 3 3 2 2 2 4 2 13" xfId="50122"/>
    <cellStyle name="표준 6 3 3 2 2 2 4 2 14" xfId="53993"/>
    <cellStyle name="표준 6 3 3 2 2 2 4 2 2" xfId="7300"/>
    <cellStyle name="표준 6 3 3 2 2 2 4 2 3" xfId="11171"/>
    <cellStyle name="표준 6 3 3 2 2 2 4 2 4" xfId="15042"/>
    <cellStyle name="표준 6 3 3 2 2 2 4 2 5" xfId="18913"/>
    <cellStyle name="표준 6 3 3 2 2 2 4 2 6" xfId="22784"/>
    <cellStyle name="표준 6 3 3 2 2 2 4 2 7" xfId="26655"/>
    <cellStyle name="표준 6 3 3 2 2 2 4 2 8" xfId="30526"/>
    <cellStyle name="표준 6 3 3 2 2 2 4 2 9" xfId="34397"/>
    <cellStyle name="표준 6 3 3 2 2 2 4 3" xfId="5364"/>
    <cellStyle name="표준 6 3 3 2 2 2 4 4" xfId="9235"/>
    <cellStyle name="표준 6 3 3 2 2 2 4 5" xfId="13106"/>
    <cellStyle name="표준 6 3 3 2 2 2 4 6" xfId="16977"/>
    <cellStyle name="표준 6 3 3 2 2 2 4 7" xfId="20848"/>
    <cellStyle name="표준 6 3 3 2 2 2 4 8" xfId="24719"/>
    <cellStyle name="표준 6 3 3 2 2 2 4 9" xfId="28590"/>
    <cellStyle name="표준 6 3 3 2 2 2 5" xfId="2173"/>
    <cellStyle name="표준 6 3 3 2 2 2 5 10" xfId="37300"/>
    <cellStyle name="표준 6 3 3 2 2 2 5 11" xfId="41412"/>
    <cellStyle name="표준 6 3 3 2 2 2 5 12" xfId="45283"/>
    <cellStyle name="표준 6 3 3 2 2 2 5 13" xfId="49154"/>
    <cellStyle name="표준 6 3 3 2 2 2 5 14" xfId="53025"/>
    <cellStyle name="표준 6 3 3 2 2 2 5 2" xfId="6332"/>
    <cellStyle name="표준 6 3 3 2 2 2 5 3" xfId="10203"/>
    <cellStyle name="표준 6 3 3 2 2 2 5 4" xfId="14074"/>
    <cellStyle name="표준 6 3 3 2 2 2 5 5" xfId="17945"/>
    <cellStyle name="표준 6 3 3 2 2 2 5 6" xfId="21816"/>
    <cellStyle name="표준 6 3 3 2 2 2 5 7" xfId="25687"/>
    <cellStyle name="표준 6 3 3 2 2 2 5 8" xfId="29558"/>
    <cellStyle name="표준 6 3 3 2 2 2 5 9" xfId="33429"/>
    <cellStyle name="표준 6 3 3 2 2 2 6" xfId="4396"/>
    <cellStyle name="표준 6 3 3 2 2 2 7" xfId="8267"/>
    <cellStyle name="표준 6 3 3 2 2 2 8" xfId="12138"/>
    <cellStyle name="표준 6 3 3 2 2 2 9" xfId="16009"/>
    <cellStyle name="표준 6 3 3 2 2 20" xfId="50992"/>
    <cellStyle name="표준 6 3 3 2 2 3" xfId="370"/>
    <cellStyle name="표준 6 3 3 2 2 3 10" xfId="23896"/>
    <cellStyle name="표준 6 3 3 2 2 3 11" xfId="27767"/>
    <cellStyle name="표준 6 3 3 2 2 3 12" xfId="31638"/>
    <cellStyle name="표준 6 3 3 2 2 3 13" xfId="35509"/>
    <cellStyle name="표준 6 3 3 2 2 3 14" xfId="39621"/>
    <cellStyle name="표준 6 3 3 2 2 3 15" xfId="43492"/>
    <cellStyle name="표준 6 3 3 2 2 3 16" xfId="47363"/>
    <cellStyle name="표준 6 3 3 2 2 3 17" xfId="51234"/>
    <cellStyle name="표준 6 3 3 2 2 3 2" xfId="857"/>
    <cellStyle name="표준 6 3 3 2 2 3 2 10" xfId="28251"/>
    <cellStyle name="표준 6 3 3 2 2 3 2 11" xfId="32122"/>
    <cellStyle name="표준 6 3 3 2 2 3 2 12" xfId="35993"/>
    <cellStyle name="표준 6 3 3 2 2 3 2 13" xfId="40105"/>
    <cellStyle name="표준 6 3 3 2 2 3 2 14" xfId="43976"/>
    <cellStyle name="표준 6 3 3 2 2 3 2 15" xfId="47847"/>
    <cellStyle name="표준 6 3 3 2 2 3 2 16" xfId="51718"/>
    <cellStyle name="표준 6 3 3 2 2 3 2 2" xfId="1831"/>
    <cellStyle name="표준 6 3 3 2 2 3 2 2 10" xfId="33090"/>
    <cellStyle name="표준 6 3 3 2 2 3 2 2 11" xfId="36961"/>
    <cellStyle name="표준 6 3 3 2 2 3 2 2 12" xfId="41073"/>
    <cellStyle name="표준 6 3 3 2 2 3 2 2 13" xfId="44944"/>
    <cellStyle name="표준 6 3 3 2 2 3 2 2 14" xfId="48815"/>
    <cellStyle name="표준 6 3 3 2 2 3 2 2 15" xfId="52686"/>
    <cellStyle name="표준 6 3 3 2 2 3 2 2 2" xfId="3770"/>
    <cellStyle name="표준 6 3 3 2 2 3 2 2 2 10" xfId="38897"/>
    <cellStyle name="표준 6 3 3 2 2 3 2 2 2 11" xfId="43009"/>
    <cellStyle name="표준 6 3 3 2 2 3 2 2 2 12" xfId="46880"/>
    <cellStyle name="표준 6 3 3 2 2 3 2 2 2 13" xfId="50751"/>
    <cellStyle name="표준 6 3 3 2 2 3 2 2 2 14" xfId="54622"/>
    <cellStyle name="표준 6 3 3 2 2 3 2 2 2 2" xfId="7929"/>
    <cellStyle name="표준 6 3 3 2 2 3 2 2 2 3" xfId="11800"/>
    <cellStyle name="표준 6 3 3 2 2 3 2 2 2 4" xfId="15671"/>
    <cellStyle name="표준 6 3 3 2 2 3 2 2 2 5" xfId="19542"/>
    <cellStyle name="표준 6 3 3 2 2 3 2 2 2 6" xfId="23413"/>
    <cellStyle name="표준 6 3 3 2 2 3 2 2 2 7" xfId="27284"/>
    <cellStyle name="표준 6 3 3 2 2 3 2 2 2 8" xfId="31155"/>
    <cellStyle name="표준 6 3 3 2 2 3 2 2 2 9" xfId="35026"/>
    <cellStyle name="표준 6 3 3 2 2 3 2 2 3" xfId="5993"/>
    <cellStyle name="표준 6 3 3 2 2 3 2 2 4" xfId="9864"/>
    <cellStyle name="표준 6 3 3 2 2 3 2 2 5" xfId="13735"/>
    <cellStyle name="표준 6 3 3 2 2 3 2 2 6" xfId="17606"/>
    <cellStyle name="표준 6 3 3 2 2 3 2 2 7" xfId="21477"/>
    <cellStyle name="표준 6 3 3 2 2 3 2 2 8" xfId="25348"/>
    <cellStyle name="표준 6 3 3 2 2 3 2 2 9" xfId="29219"/>
    <cellStyle name="표준 6 3 3 2 2 3 2 3" xfId="2802"/>
    <cellStyle name="표준 6 3 3 2 2 3 2 3 10" xfId="37929"/>
    <cellStyle name="표준 6 3 3 2 2 3 2 3 11" xfId="42041"/>
    <cellStyle name="표준 6 3 3 2 2 3 2 3 12" xfId="45912"/>
    <cellStyle name="표준 6 3 3 2 2 3 2 3 13" xfId="49783"/>
    <cellStyle name="표준 6 3 3 2 2 3 2 3 14" xfId="53654"/>
    <cellStyle name="표준 6 3 3 2 2 3 2 3 2" xfId="6961"/>
    <cellStyle name="표준 6 3 3 2 2 3 2 3 3" xfId="10832"/>
    <cellStyle name="표준 6 3 3 2 2 3 2 3 4" xfId="14703"/>
    <cellStyle name="표준 6 3 3 2 2 3 2 3 5" xfId="18574"/>
    <cellStyle name="표준 6 3 3 2 2 3 2 3 6" xfId="22445"/>
    <cellStyle name="표준 6 3 3 2 2 3 2 3 7" xfId="26316"/>
    <cellStyle name="표준 6 3 3 2 2 3 2 3 8" xfId="30187"/>
    <cellStyle name="표준 6 3 3 2 2 3 2 3 9" xfId="34058"/>
    <cellStyle name="표준 6 3 3 2 2 3 2 4" xfId="5025"/>
    <cellStyle name="표준 6 3 3 2 2 3 2 5" xfId="8896"/>
    <cellStyle name="표준 6 3 3 2 2 3 2 6" xfId="12767"/>
    <cellStyle name="표준 6 3 3 2 2 3 2 7" xfId="16638"/>
    <cellStyle name="표준 6 3 3 2 2 3 2 8" xfId="20509"/>
    <cellStyle name="표준 6 3 3 2 2 3 2 9" xfId="24380"/>
    <cellStyle name="표준 6 3 3 2 2 3 3" xfId="1347"/>
    <cellStyle name="표준 6 3 3 2 2 3 3 10" xfId="32606"/>
    <cellStyle name="표준 6 3 3 2 2 3 3 11" xfId="36477"/>
    <cellStyle name="표준 6 3 3 2 2 3 3 12" xfId="40589"/>
    <cellStyle name="표준 6 3 3 2 2 3 3 13" xfId="44460"/>
    <cellStyle name="표준 6 3 3 2 2 3 3 14" xfId="48331"/>
    <cellStyle name="표준 6 3 3 2 2 3 3 15" xfId="52202"/>
    <cellStyle name="표준 6 3 3 2 2 3 3 2" xfId="3286"/>
    <cellStyle name="표준 6 3 3 2 2 3 3 2 10" xfId="38413"/>
    <cellStyle name="표준 6 3 3 2 2 3 3 2 11" xfId="42525"/>
    <cellStyle name="표준 6 3 3 2 2 3 3 2 12" xfId="46396"/>
    <cellStyle name="표준 6 3 3 2 2 3 3 2 13" xfId="50267"/>
    <cellStyle name="표준 6 3 3 2 2 3 3 2 14" xfId="54138"/>
    <cellStyle name="표준 6 3 3 2 2 3 3 2 2" xfId="7445"/>
    <cellStyle name="표준 6 3 3 2 2 3 3 2 3" xfId="11316"/>
    <cellStyle name="표준 6 3 3 2 2 3 3 2 4" xfId="15187"/>
    <cellStyle name="표준 6 3 3 2 2 3 3 2 5" xfId="19058"/>
    <cellStyle name="표준 6 3 3 2 2 3 3 2 6" xfId="22929"/>
    <cellStyle name="표준 6 3 3 2 2 3 3 2 7" xfId="26800"/>
    <cellStyle name="표준 6 3 3 2 2 3 3 2 8" xfId="30671"/>
    <cellStyle name="표준 6 3 3 2 2 3 3 2 9" xfId="34542"/>
    <cellStyle name="표준 6 3 3 2 2 3 3 3" xfId="5509"/>
    <cellStyle name="표준 6 3 3 2 2 3 3 4" xfId="9380"/>
    <cellStyle name="표준 6 3 3 2 2 3 3 5" xfId="13251"/>
    <cellStyle name="표준 6 3 3 2 2 3 3 6" xfId="17122"/>
    <cellStyle name="표준 6 3 3 2 2 3 3 7" xfId="20993"/>
    <cellStyle name="표준 6 3 3 2 2 3 3 8" xfId="24864"/>
    <cellStyle name="표준 6 3 3 2 2 3 3 9" xfId="28735"/>
    <cellStyle name="표준 6 3 3 2 2 3 4" xfId="2318"/>
    <cellStyle name="표준 6 3 3 2 2 3 4 10" xfId="37445"/>
    <cellStyle name="표준 6 3 3 2 2 3 4 11" xfId="41557"/>
    <cellStyle name="표준 6 3 3 2 2 3 4 12" xfId="45428"/>
    <cellStyle name="표준 6 3 3 2 2 3 4 13" xfId="49299"/>
    <cellStyle name="표준 6 3 3 2 2 3 4 14" xfId="53170"/>
    <cellStyle name="표준 6 3 3 2 2 3 4 2" xfId="6477"/>
    <cellStyle name="표준 6 3 3 2 2 3 4 3" xfId="10348"/>
    <cellStyle name="표준 6 3 3 2 2 3 4 4" xfId="14219"/>
    <cellStyle name="표준 6 3 3 2 2 3 4 5" xfId="18090"/>
    <cellStyle name="표준 6 3 3 2 2 3 4 6" xfId="21961"/>
    <cellStyle name="표준 6 3 3 2 2 3 4 7" xfId="25832"/>
    <cellStyle name="표준 6 3 3 2 2 3 4 8" xfId="29703"/>
    <cellStyle name="표준 6 3 3 2 2 3 4 9" xfId="33574"/>
    <cellStyle name="표준 6 3 3 2 2 3 5" xfId="4541"/>
    <cellStyle name="표준 6 3 3 2 2 3 6" xfId="8412"/>
    <cellStyle name="표준 6 3 3 2 2 3 7" xfId="12283"/>
    <cellStyle name="표준 6 3 3 2 2 3 8" xfId="16154"/>
    <cellStyle name="표준 6 3 3 2 2 3 9" xfId="20025"/>
    <cellStyle name="표준 6 3 3 2 2 4" xfId="615"/>
    <cellStyle name="표준 6 3 3 2 2 4 10" xfId="28009"/>
    <cellStyle name="표준 6 3 3 2 2 4 11" xfId="31880"/>
    <cellStyle name="표준 6 3 3 2 2 4 12" xfId="35751"/>
    <cellStyle name="표준 6 3 3 2 2 4 13" xfId="39863"/>
    <cellStyle name="표준 6 3 3 2 2 4 14" xfId="43734"/>
    <cellStyle name="표준 6 3 3 2 2 4 15" xfId="47605"/>
    <cellStyle name="표준 6 3 3 2 2 4 16" xfId="51476"/>
    <cellStyle name="표준 6 3 3 2 2 4 2" xfId="1589"/>
    <cellStyle name="표준 6 3 3 2 2 4 2 10" xfId="32848"/>
    <cellStyle name="표준 6 3 3 2 2 4 2 11" xfId="36719"/>
    <cellStyle name="표준 6 3 3 2 2 4 2 12" xfId="40831"/>
    <cellStyle name="표준 6 3 3 2 2 4 2 13" xfId="44702"/>
    <cellStyle name="표준 6 3 3 2 2 4 2 14" xfId="48573"/>
    <cellStyle name="표준 6 3 3 2 2 4 2 15" xfId="52444"/>
    <cellStyle name="표준 6 3 3 2 2 4 2 2" xfId="3528"/>
    <cellStyle name="표준 6 3 3 2 2 4 2 2 10" xfId="38655"/>
    <cellStyle name="표준 6 3 3 2 2 4 2 2 11" xfId="42767"/>
    <cellStyle name="표준 6 3 3 2 2 4 2 2 12" xfId="46638"/>
    <cellStyle name="표준 6 3 3 2 2 4 2 2 13" xfId="50509"/>
    <cellStyle name="표준 6 3 3 2 2 4 2 2 14" xfId="54380"/>
    <cellStyle name="표준 6 3 3 2 2 4 2 2 2" xfId="7687"/>
    <cellStyle name="표준 6 3 3 2 2 4 2 2 3" xfId="11558"/>
    <cellStyle name="표준 6 3 3 2 2 4 2 2 4" xfId="15429"/>
    <cellStyle name="표준 6 3 3 2 2 4 2 2 5" xfId="19300"/>
    <cellStyle name="표준 6 3 3 2 2 4 2 2 6" xfId="23171"/>
    <cellStyle name="표준 6 3 3 2 2 4 2 2 7" xfId="27042"/>
    <cellStyle name="표준 6 3 3 2 2 4 2 2 8" xfId="30913"/>
    <cellStyle name="표준 6 3 3 2 2 4 2 2 9" xfId="34784"/>
    <cellStyle name="표준 6 3 3 2 2 4 2 3" xfId="5751"/>
    <cellStyle name="표준 6 3 3 2 2 4 2 4" xfId="9622"/>
    <cellStyle name="표준 6 3 3 2 2 4 2 5" xfId="13493"/>
    <cellStyle name="표준 6 3 3 2 2 4 2 6" xfId="17364"/>
    <cellStyle name="표준 6 3 3 2 2 4 2 7" xfId="21235"/>
    <cellStyle name="표준 6 3 3 2 2 4 2 8" xfId="25106"/>
    <cellStyle name="표준 6 3 3 2 2 4 2 9" xfId="28977"/>
    <cellStyle name="표준 6 3 3 2 2 4 3" xfId="2560"/>
    <cellStyle name="표준 6 3 3 2 2 4 3 10" xfId="37687"/>
    <cellStyle name="표준 6 3 3 2 2 4 3 11" xfId="41799"/>
    <cellStyle name="표준 6 3 3 2 2 4 3 12" xfId="45670"/>
    <cellStyle name="표준 6 3 3 2 2 4 3 13" xfId="49541"/>
    <cellStyle name="표준 6 3 3 2 2 4 3 14" xfId="53412"/>
    <cellStyle name="표준 6 3 3 2 2 4 3 2" xfId="6719"/>
    <cellStyle name="표준 6 3 3 2 2 4 3 3" xfId="10590"/>
    <cellStyle name="표준 6 3 3 2 2 4 3 4" xfId="14461"/>
    <cellStyle name="표준 6 3 3 2 2 4 3 5" xfId="18332"/>
    <cellStyle name="표준 6 3 3 2 2 4 3 6" xfId="22203"/>
    <cellStyle name="표준 6 3 3 2 2 4 3 7" xfId="26074"/>
    <cellStyle name="표준 6 3 3 2 2 4 3 8" xfId="29945"/>
    <cellStyle name="표준 6 3 3 2 2 4 3 9" xfId="33816"/>
    <cellStyle name="표준 6 3 3 2 2 4 4" xfId="4783"/>
    <cellStyle name="표준 6 3 3 2 2 4 5" xfId="8654"/>
    <cellStyle name="표준 6 3 3 2 2 4 6" xfId="12525"/>
    <cellStyle name="표준 6 3 3 2 2 4 7" xfId="16396"/>
    <cellStyle name="표준 6 3 3 2 2 4 8" xfId="20267"/>
    <cellStyle name="표준 6 3 3 2 2 4 9" xfId="24138"/>
    <cellStyle name="표준 6 3 3 2 2 5" xfId="1105"/>
    <cellStyle name="표준 6 3 3 2 2 5 10" xfId="32364"/>
    <cellStyle name="표준 6 3 3 2 2 5 11" xfId="36235"/>
    <cellStyle name="표준 6 3 3 2 2 5 12" xfId="40347"/>
    <cellStyle name="표준 6 3 3 2 2 5 13" xfId="44218"/>
    <cellStyle name="표준 6 3 3 2 2 5 14" xfId="48089"/>
    <cellStyle name="표준 6 3 3 2 2 5 15" xfId="51960"/>
    <cellStyle name="표준 6 3 3 2 2 5 2" xfId="3044"/>
    <cellStyle name="표준 6 3 3 2 2 5 2 10" xfId="38171"/>
    <cellStyle name="표준 6 3 3 2 2 5 2 11" xfId="42283"/>
    <cellStyle name="표준 6 3 3 2 2 5 2 12" xfId="46154"/>
    <cellStyle name="표준 6 3 3 2 2 5 2 13" xfId="50025"/>
    <cellStyle name="표준 6 3 3 2 2 5 2 14" xfId="53896"/>
    <cellStyle name="표준 6 3 3 2 2 5 2 2" xfId="7203"/>
    <cellStyle name="표준 6 3 3 2 2 5 2 3" xfId="11074"/>
    <cellStyle name="표준 6 3 3 2 2 5 2 4" xfId="14945"/>
    <cellStyle name="표준 6 3 3 2 2 5 2 5" xfId="18816"/>
    <cellStyle name="표준 6 3 3 2 2 5 2 6" xfId="22687"/>
    <cellStyle name="표준 6 3 3 2 2 5 2 7" xfId="26558"/>
    <cellStyle name="표준 6 3 3 2 2 5 2 8" xfId="30429"/>
    <cellStyle name="표준 6 3 3 2 2 5 2 9" xfId="34300"/>
    <cellStyle name="표준 6 3 3 2 2 5 3" xfId="5267"/>
    <cellStyle name="표준 6 3 3 2 2 5 4" xfId="9138"/>
    <cellStyle name="표준 6 3 3 2 2 5 5" xfId="13009"/>
    <cellStyle name="표준 6 3 3 2 2 5 6" xfId="16880"/>
    <cellStyle name="표준 6 3 3 2 2 5 7" xfId="20751"/>
    <cellStyle name="표준 6 3 3 2 2 5 8" xfId="24622"/>
    <cellStyle name="표준 6 3 3 2 2 5 9" xfId="28493"/>
    <cellStyle name="표준 6 3 3 2 2 6" xfId="2076"/>
    <cellStyle name="표준 6 3 3 2 2 6 10" xfId="37203"/>
    <cellStyle name="표준 6 3 3 2 2 6 11" xfId="41315"/>
    <cellStyle name="표준 6 3 3 2 2 6 12" xfId="45186"/>
    <cellStyle name="표준 6 3 3 2 2 6 13" xfId="49057"/>
    <cellStyle name="표준 6 3 3 2 2 6 14" xfId="52928"/>
    <cellStyle name="표준 6 3 3 2 2 6 2" xfId="6235"/>
    <cellStyle name="표준 6 3 3 2 2 6 3" xfId="10106"/>
    <cellStyle name="표준 6 3 3 2 2 6 4" xfId="13977"/>
    <cellStyle name="표준 6 3 3 2 2 6 5" xfId="17848"/>
    <cellStyle name="표준 6 3 3 2 2 6 6" xfId="21719"/>
    <cellStyle name="표준 6 3 3 2 2 6 7" xfId="25590"/>
    <cellStyle name="표준 6 3 3 2 2 6 8" xfId="29461"/>
    <cellStyle name="표준 6 3 3 2 2 6 9" xfId="33332"/>
    <cellStyle name="표준 6 3 3 2 2 7" xfId="4299"/>
    <cellStyle name="표준 6 3 3 2 2 8" xfId="8170"/>
    <cellStyle name="표준 6 3 3 2 2 9" xfId="12041"/>
    <cellStyle name="표준 6 3 3 2 20" xfId="43203"/>
    <cellStyle name="표준 6 3 3 2 21" xfId="47074"/>
    <cellStyle name="표준 6 3 3 2 22" xfId="50945"/>
    <cellStyle name="표준 6 3 3 2 3" xfId="175"/>
    <cellStyle name="표준 6 3 3 2 3 10" xfId="19833"/>
    <cellStyle name="표준 6 3 3 2 3 11" xfId="23704"/>
    <cellStyle name="표준 6 3 3 2 3 12" xfId="27575"/>
    <cellStyle name="표준 6 3 3 2 3 13" xfId="31446"/>
    <cellStyle name="표준 6 3 3 2 3 14" xfId="35317"/>
    <cellStyle name="표준 6 3 3 2 3 15" xfId="39188"/>
    <cellStyle name="표준 6 3 3 2 3 16" xfId="39429"/>
    <cellStyle name="표준 6 3 3 2 3 17" xfId="43300"/>
    <cellStyle name="표준 6 3 3 2 3 18" xfId="47171"/>
    <cellStyle name="표준 6 3 3 2 3 19" xfId="51042"/>
    <cellStyle name="표준 6 3 3 2 3 2" xfId="420"/>
    <cellStyle name="표준 6 3 3 2 3 2 10" xfId="23946"/>
    <cellStyle name="표준 6 3 3 2 3 2 11" xfId="27817"/>
    <cellStyle name="표준 6 3 3 2 3 2 12" xfId="31688"/>
    <cellStyle name="표준 6 3 3 2 3 2 13" xfId="35559"/>
    <cellStyle name="표준 6 3 3 2 3 2 14" xfId="39671"/>
    <cellStyle name="표준 6 3 3 2 3 2 15" xfId="43542"/>
    <cellStyle name="표준 6 3 3 2 3 2 16" xfId="47413"/>
    <cellStyle name="표준 6 3 3 2 3 2 17" xfId="51284"/>
    <cellStyle name="표준 6 3 3 2 3 2 2" xfId="907"/>
    <cellStyle name="표준 6 3 3 2 3 2 2 10" xfId="28301"/>
    <cellStyle name="표준 6 3 3 2 3 2 2 11" xfId="32172"/>
    <cellStyle name="표준 6 3 3 2 3 2 2 12" xfId="36043"/>
    <cellStyle name="표준 6 3 3 2 3 2 2 13" xfId="40155"/>
    <cellStyle name="표준 6 3 3 2 3 2 2 14" xfId="44026"/>
    <cellStyle name="표준 6 3 3 2 3 2 2 15" xfId="47897"/>
    <cellStyle name="표준 6 3 3 2 3 2 2 16" xfId="51768"/>
    <cellStyle name="표준 6 3 3 2 3 2 2 2" xfId="1881"/>
    <cellStyle name="표준 6 3 3 2 3 2 2 2 10" xfId="33140"/>
    <cellStyle name="표준 6 3 3 2 3 2 2 2 11" xfId="37011"/>
    <cellStyle name="표준 6 3 3 2 3 2 2 2 12" xfId="41123"/>
    <cellStyle name="표준 6 3 3 2 3 2 2 2 13" xfId="44994"/>
    <cellStyle name="표준 6 3 3 2 3 2 2 2 14" xfId="48865"/>
    <cellStyle name="표준 6 3 3 2 3 2 2 2 15" xfId="52736"/>
    <cellStyle name="표준 6 3 3 2 3 2 2 2 2" xfId="3820"/>
    <cellStyle name="표준 6 3 3 2 3 2 2 2 2 10" xfId="38947"/>
    <cellStyle name="표준 6 3 3 2 3 2 2 2 2 11" xfId="43059"/>
    <cellStyle name="표준 6 3 3 2 3 2 2 2 2 12" xfId="46930"/>
    <cellStyle name="표준 6 3 3 2 3 2 2 2 2 13" xfId="50801"/>
    <cellStyle name="표준 6 3 3 2 3 2 2 2 2 14" xfId="54672"/>
    <cellStyle name="표준 6 3 3 2 3 2 2 2 2 2" xfId="7979"/>
    <cellStyle name="표준 6 3 3 2 3 2 2 2 2 3" xfId="11850"/>
    <cellStyle name="표준 6 3 3 2 3 2 2 2 2 4" xfId="15721"/>
    <cellStyle name="표준 6 3 3 2 3 2 2 2 2 5" xfId="19592"/>
    <cellStyle name="표준 6 3 3 2 3 2 2 2 2 6" xfId="23463"/>
    <cellStyle name="표준 6 3 3 2 3 2 2 2 2 7" xfId="27334"/>
    <cellStyle name="표준 6 3 3 2 3 2 2 2 2 8" xfId="31205"/>
    <cellStyle name="표준 6 3 3 2 3 2 2 2 2 9" xfId="35076"/>
    <cellStyle name="표준 6 3 3 2 3 2 2 2 3" xfId="6043"/>
    <cellStyle name="표준 6 3 3 2 3 2 2 2 4" xfId="9914"/>
    <cellStyle name="표준 6 3 3 2 3 2 2 2 5" xfId="13785"/>
    <cellStyle name="표준 6 3 3 2 3 2 2 2 6" xfId="17656"/>
    <cellStyle name="표준 6 3 3 2 3 2 2 2 7" xfId="21527"/>
    <cellStyle name="표준 6 3 3 2 3 2 2 2 8" xfId="25398"/>
    <cellStyle name="표준 6 3 3 2 3 2 2 2 9" xfId="29269"/>
    <cellStyle name="표준 6 3 3 2 3 2 2 3" xfId="2852"/>
    <cellStyle name="표준 6 3 3 2 3 2 2 3 10" xfId="37979"/>
    <cellStyle name="표준 6 3 3 2 3 2 2 3 11" xfId="42091"/>
    <cellStyle name="표준 6 3 3 2 3 2 2 3 12" xfId="45962"/>
    <cellStyle name="표준 6 3 3 2 3 2 2 3 13" xfId="49833"/>
    <cellStyle name="표준 6 3 3 2 3 2 2 3 14" xfId="53704"/>
    <cellStyle name="표준 6 3 3 2 3 2 2 3 2" xfId="7011"/>
    <cellStyle name="표준 6 3 3 2 3 2 2 3 3" xfId="10882"/>
    <cellStyle name="표준 6 3 3 2 3 2 2 3 4" xfId="14753"/>
    <cellStyle name="표준 6 3 3 2 3 2 2 3 5" xfId="18624"/>
    <cellStyle name="표준 6 3 3 2 3 2 2 3 6" xfId="22495"/>
    <cellStyle name="표준 6 3 3 2 3 2 2 3 7" xfId="26366"/>
    <cellStyle name="표준 6 3 3 2 3 2 2 3 8" xfId="30237"/>
    <cellStyle name="표준 6 3 3 2 3 2 2 3 9" xfId="34108"/>
    <cellStyle name="표준 6 3 3 2 3 2 2 4" xfId="5075"/>
    <cellStyle name="표준 6 3 3 2 3 2 2 5" xfId="8946"/>
    <cellStyle name="표준 6 3 3 2 3 2 2 6" xfId="12817"/>
    <cellStyle name="표준 6 3 3 2 3 2 2 7" xfId="16688"/>
    <cellStyle name="표준 6 3 3 2 3 2 2 8" xfId="20559"/>
    <cellStyle name="표준 6 3 3 2 3 2 2 9" xfId="24430"/>
    <cellStyle name="표준 6 3 3 2 3 2 3" xfId="1397"/>
    <cellStyle name="표준 6 3 3 2 3 2 3 10" xfId="32656"/>
    <cellStyle name="표준 6 3 3 2 3 2 3 11" xfId="36527"/>
    <cellStyle name="표준 6 3 3 2 3 2 3 12" xfId="40639"/>
    <cellStyle name="표준 6 3 3 2 3 2 3 13" xfId="44510"/>
    <cellStyle name="표준 6 3 3 2 3 2 3 14" xfId="48381"/>
    <cellStyle name="표준 6 3 3 2 3 2 3 15" xfId="52252"/>
    <cellStyle name="표준 6 3 3 2 3 2 3 2" xfId="3336"/>
    <cellStyle name="표준 6 3 3 2 3 2 3 2 10" xfId="38463"/>
    <cellStyle name="표준 6 3 3 2 3 2 3 2 11" xfId="42575"/>
    <cellStyle name="표준 6 3 3 2 3 2 3 2 12" xfId="46446"/>
    <cellStyle name="표준 6 3 3 2 3 2 3 2 13" xfId="50317"/>
    <cellStyle name="표준 6 3 3 2 3 2 3 2 14" xfId="54188"/>
    <cellStyle name="표준 6 3 3 2 3 2 3 2 2" xfId="7495"/>
    <cellStyle name="표준 6 3 3 2 3 2 3 2 3" xfId="11366"/>
    <cellStyle name="표준 6 3 3 2 3 2 3 2 4" xfId="15237"/>
    <cellStyle name="표준 6 3 3 2 3 2 3 2 5" xfId="19108"/>
    <cellStyle name="표준 6 3 3 2 3 2 3 2 6" xfId="22979"/>
    <cellStyle name="표준 6 3 3 2 3 2 3 2 7" xfId="26850"/>
    <cellStyle name="표준 6 3 3 2 3 2 3 2 8" xfId="30721"/>
    <cellStyle name="표준 6 3 3 2 3 2 3 2 9" xfId="34592"/>
    <cellStyle name="표준 6 3 3 2 3 2 3 3" xfId="5559"/>
    <cellStyle name="표준 6 3 3 2 3 2 3 4" xfId="9430"/>
    <cellStyle name="표준 6 3 3 2 3 2 3 5" xfId="13301"/>
    <cellStyle name="표준 6 3 3 2 3 2 3 6" xfId="17172"/>
    <cellStyle name="표준 6 3 3 2 3 2 3 7" xfId="21043"/>
    <cellStyle name="표준 6 3 3 2 3 2 3 8" xfId="24914"/>
    <cellStyle name="표준 6 3 3 2 3 2 3 9" xfId="28785"/>
    <cellStyle name="표준 6 3 3 2 3 2 4" xfId="2368"/>
    <cellStyle name="표준 6 3 3 2 3 2 4 10" xfId="37495"/>
    <cellStyle name="표준 6 3 3 2 3 2 4 11" xfId="41607"/>
    <cellStyle name="표준 6 3 3 2 3 2 4 12" xfId="45478"/>
    <cellStyle name="표준 6 3 3 2 3 2 4 13" xfId="49349"/>
    <cellStyle name="표준 6 3 3 2 3 2 4 14" xfId="53220"/>
    <cellStyle name="표준 6 3 3 2 3 2 4 2" xfId="6527"/>
    <cellStyle name="표준 6 3 3 2 3 2 4 3" xfId="10398"/>
    <cellStyle name="표준 6 3 3 2 3 2 4 4" xfId="14269"/>
    <cellStyle name="표준 6 3 3 2 3 2 4 5" xfId="18140"/>
    <cellStyle name="표준 6 3 3 2 3 2 4 6" xfId="22011"/>
    <cellStyle name="표준 6 3 3 2 3 2 4 7" xfId="25882"/>
    <cellStyle name="표준 6 3 3 2 3 2 4 8" xfId="29753"/>
    <cellStyle name="표준 6 3 3 2 3 2 4 9" xfId="33624"/>
    <cellStyle name="표준 6 3 3 2 3 2 5" xfId="4591"/>
    <cellStyle name="표준 6 3 3 2 3 2 6" xfId="8462"/>
    <cellStyle name="표준 6 3 3 2 3 2 7" xfId="12333"/>
    <cellStyle name="표준 6 3 3 2 3 2 8" xfId="16204"/>
    <cellStyle name="표준 6 3 3 2 3 2 9" xfId="20075"/>
    <cellStyle name="표준 6 3 3 2 3 3" xfId="665"/>
    <cellStyle name="표준 6 3 3 2 3 3 10" xfId="28059"/>
    <cellStyle name="표준 6 3 3 2 3 3 11" xfId="31930"/>
    <cellStyle name="표준 6 3 3 2 3 3 12" xfId="35801"/>
    <cellStyle name="표준 6 3 3 2 3 3 13" xfId="39913"/>
    <cellStyle name="표준 6 3 3 2 3 3 14" xfId="43784"/>
    <cellStyle name="표준 6 3 3 2 3 3 15" xfId="47655"/>
    <cellStyle name="표준 6 3 3 2 3 3 16" xfId="51526"/>
    <cellStyle name="표준 6 3 3 2 3 3 2" xfId="1639"/>
    <cellStyle name="표준 6 3 3 2 3 3 2 10" xfId="32898"/>
    <cellStyle name="표준 6 3 3 2 3 3 2 11" xfId="36769"/>
    <cellStyle name="표준 6 3 3 2 3 3 2 12" xfId="40881"/>
    <cellStyle name="표준 6 3 3 2 3 3 2 13" xfId="44752"/>
    <cellStyle name="표준 6 3 3 2 3 3 2 14" xfId="48623"/>
    <cellStyle name="표준 6 3 3 2 3 3 2 15" xfId="52494"/>
    <cellStyle name="표준 6 3 3 2 3 3 2 2" xfId="3578"/>
    <cellStyle name="표준 6 3 3 2 3 3 2 2 10" xfId="38705"/>
    <cellStyle name="표준 6 3 3 2 3 3 2 2 11" xfId="42817"/>
    <cellStyle name="표준 6 3 3 2 3 3 2 2 12" xfId="46688"/>
    <cellStyle name="표준 6 3 3 2 3 3 2 2 13" xfId="50559"/>
    <cellStyle name="표준 6 3 3 2 3 3 2 2 14" xfId="54430"/>
    <cellStyle name="표준 6 3 3 2 3 3 2 2 2" xfId="7737"/>
    <cellStyle name="표준 6 3 3 2 3 3 2 2 3" xfId="11608"/>
    <cellStyle name="표준 6 3 3 2 3 3 2 2 4" xfId="15479"/>
    <cellStyle name="표준 6 3 3 2 3 3 2 2 5" xfId="19350"/>
    <cellStyle name="표준 6 3 3 2 3 3 2 2 6" xfId="23221"/>
    <cellStyle name="표준 6 3 3 2 3 3 2 2 7" xfId="27092"/>
    <cellStyle name="표준 6 3 3 2 3 3 2 2 8" xfId="30963"/>
    <cellStyle name="표준 6 3 3 2 3 3 2 2 9" xfId="34834"/>
    <cellStyle name="표준 6 3 3 2 3 3 2 3" xfId="5801"/>
    <cellStyle name="표준 6 3 3 2 3 3 2 4" xfId="9672"/>
    <cellStyle name="표준 6 3 3 2 3 3 2 5" xfId="13543"/>
    <cellStyle name="표준 6 3 3 2 3 3 2 6" xfId="17414"/>
    <cellStyle name="표준 6 3 3 2 3 3 2 7" xfId="21285"/>
    <cellStyle name="표준 6 3 3 2 3 3 2 8" xfId="25156"/>
    <cellStyle name="표준 6 3 3 2 3 3 2 9" xfId="29027"/>
    <cellStyle name="표준 6 3 3 2 3 3 3" xfId="2610"/>
    <cellStyle name="표준 6 3 3 2 3 3 3 10" xfId="37737"/>
    <cellStyle name="표준 6 3 3 2 3 3 3 11" xfId="41849"/>
    <cellStyle name="표준 6 3 3 2 3 3 3 12" xfId="45720"/>
    <cellStyle name="표준 6 3 3 2 3 3 3 13" xfId="49591"/>
    <cellStyle name="표준 6 3 3 2 3 3 3 14" xfId="53462"/>
    <cellStyle name="표준 6 3 3 2 3 3 3 2" xfId="6769"/>
    <cellStyle name="표준 6 3 3 2 3 3 3 3" xfId="10640"/>
    <cellStyle name="표준 6 3 3 2 3 3 3 4" xfId="14511"/>
    <cellStyle name="표준 6 3 3 2 3 3 3 5" xfId="18382"/>
    <cellStyle name="표준 6 3 3 2 3 3 3 6" xfId="22253"/>
    <cellStyle name="표준 6 3 3 2 3 3 3 7" xfId="26124"/>
    <cellStyle name="표준 6 3 3 2 3 3 3 8" xfId="29995"/>
    <cellStyle name="표준 6 3 3 2 3 3 3 9" xfId="33866"/>
    <cellStyle name="표준 6 3 3 2 3 3 4" xfId="4833"/>
    <cellStyle name="표준 6 3 3 2 3 3 5" xfId="8704"/>
    <cellStyle name="표준 6 3 3 2 3 3 6" xfId="12575"/>
    <cellStyle name="표준 6 3 3 2 3 3 7" xfId="16446"/>
    <cellStyle name="표준 6 3 3 2 3 3 8" xfId="20317"/>
    <cellStyle name="표준 6 3 3 2 3 3 9" xfId="24188"/>
    <cellStyle name="표준 6 3 3 2 3 4" xfId="1155"/>
    <cellStyle name="표준 6 3 3 2 3 4 10" xfId="32414"/>
    <cellStyle name="표준 6 3 3 2 3 4 11" xfId="36285"/>
    <cellStyle name="표준 6 3 3 2 3 4 12" xfId="40397"/>
    <cellStyle name="표준 6 3 3 2 3 4 13" xfId="44268"/>
    <cellStyle name="표준 6 3 3 2 3 4 14" xfId="48139"/>
    <cellStyle name="표준 6 3 3 2 3 4 15" xfId="52010"/>
    <cellStyle name="표준 6 3 3 2 3 4 2" xfId="3094"/>
    <cellStyle name="표준 6 3 3 2 3 4 2 10" xfId="38221"/>
    <cellStyle name="표준 6 3 3 2 3 4 2 11" xfId="42333"/>
    <cellStyle name="표준 6 3 3 2 3 4 2 12" xfId="46204"/>
    <cellStyle name="표준 6 3 3 2 3 4 2 13" xfId="50075"/>
    <cellStyle name="표준 6 3 3 2 3 4 2 14" xfId="53946"/>
    <cellStyle name="표준 6 3 3 2 3 4 2 2" xfId="7253"/>
    <cellStyle name="표준 6 3 3 2 3 4 2 3" xfId="11124"/>
    <cellStyle name="표준 6 3 3 2 3 4 2 4" xfId="14995"/>
    <cellStyle name="표준 6 3 3 2 3 4 2 5" xfId="18866"/>
    <cellStyle name="표준 6 3 3 2 3 4 2 6" xfId="22737"/>
    <cellStyle name="표준 6 3 3 2 3 4 2 7" xfId="26608"/>
    <cellStyle name="표준 6 3 3 2 3 4 2 8" xfId="30479"/>
    <cellStyle name="표준 6 3 3 2 3 4 2 9" xfId="34350"/>
    <cellStyle name="표준 6 3 3 2 3 4 3" xfId="5317"/>
    <cellStyle name="표준 6 3 3 2 3 4 4" xfId="9188"/>
    <cellStyle name="표준 6 3 3 2 3 4 5" xfId="13059"/>
    <cellStyle name="표준 6 3 3 2 3 4 6" xfId="16930"/>
    <cellStyle name="표준 6 3 3 2 3 4 7" xfId="20801"/>
    <cellStyle name="표준 6 3 3 2 3 4 8" xfId="24672"/>
    <cellStyle name="표준 6 3 3 2 3 4 9" xfId="28543"/>
    <cellStyle name="표준 6 3 3 2 3 5" xfId="2126"/>
    <cellStyle name="표준 6 3 3 2 3 5 10" xfId="37253"/>
    <cellStyle name="표준 6 3 3 2 3 5 11" xfId="41365"/>
    <cellStyle name="표준 6 3 3 2 3 5 12" xfId="45236"/>
    <cellStyle name="표준 6 3 3 2 3 5 13" xfId="49107"/>
    <cellStyle name="표준 6 3 3 2 3 5 14" xfId="52978"/>
    <cellStyle name="표준 6 3 3 2 3 5 2" xfId="6285"/>
    <cellStyle name="표준 6 3 3 2 3 5 3" xfId="10156"/>
    <cellStyle name="표준 6 3 3 2 3 5 4" xfId="14027"/>
    <cellStyle name="표준 6 3 3 2 3 5 5" xfId="17898"/>
    <cellStyle name="표준 6 3 3 2 3 5 6" xfId="21769"/>
    <cellStyle name="표준 6 3 3 2 3 5 7" xfId="25640"/>
    <cellStyle name="표준 6 3 3 2 3 5 8" xfId="29511"/>
    <cellStyle name="표준 6 3 3 2 3 5 9" xfId="33382"/>
    <cellStyle name="표준 6 3 3 2 3 6" xfId="4349"/>
    <cellStyle name="표준 6 3 3 2 3 7" xfId="8220"/>
    <cellStyle name="표준 6 3 3 2 3 8" xfId="12091"/>
    <cellStyle name="표준 6 3 3 2 3 9" xfId="15962"/>
    <cellStyle name="표준 6 3 3 2 4" xfId="273"/>
    <cellStyle name="표준 6 3 3 2 4 10" xfId="19931"/>
    <cellStyle name="표준 6 3 3 2 4 11" xfId="23802"/>
    <cellStyle name="표준 6 3 3 2 4 12" xfId="27673"/>
    <cellStyle name="표준 6 3 3 2 4 13" xfId="31544"/>
    <cellStyle name="표준 6 3 3 2 4 14" xfId="35415"/>
    <cellStyle name="표준 6 3 3 2 4 15" xfId="39286"/>
    <cellStyle name="표준 6 3 3 2 4 16" xfId="39527"/>
    <cellStyle name="표준 6 3 3 2 4 17" xfId="43398"/>
    <cellStyle name="표준 6 3 3 2 4 18" xfId="47269"/>
    <cellStyle name="표준 6 3 3 2 4 19" xfId="51140"/>
    <cellStyle name="표준 6 3 3 2 4 2" xfId="518"/>
    <cellStyle name="표준 6 3 3 2 4 2 10" xfId="24044"/>
    <cellStyle name="표준 6 3 3 2 4 2 11" xfId="27915"/>
    <cellStyle name="표준 6 3 3 2 4 2 12" xfId="31786"/>
    <cellStyle name="표준 6 3 3 2 4 2 13" xfId="35657"/>
    <cellStyle name="표준 6 3 3 2 4 2 14" xfId="39769"/>
    <cellStyle name="표준 6 3 3 2 4 2 15" xfId="43640"/>
    <cellStyle name="표준 6 3 3 2 4 2 16" xfId="47511"/>
    <cellStyle name="표준 6 3 3 2 4 2 17" xfId="51382"/>
    <cellStyle name="표준 6 3 3 2 4 2 2" xfId="1005"/>
    <cellStyle name="표준 6 3 3 2 4 2 2 10" xfId="28399"/>
    <cellStyle name="표준 6 3 3 2 4 2 2 11" xfId="32270"/>
    <cellStyle name="표준 6 3 3 2 4 2 2 12" xfId="36141"/>
    <cellStyle name="표준 6 3 3 2 4 2 2 13" xfId="40253"/>
    <cellStyle name="표준 6 3 3 2 4 2 2 14" xfId="44124"/>
    <cellStyle name="표준 6 3 3 2 4 2 2 15" xfId="47995"/>
    <cellStyle name="표준 6 3 3 2 4 2 2 16" xfId="51866"/>
    <cellStyle name="표준 6 3 3 2 4 2 2 2" xfId="1979"/>
    <cellStyle name="표준 6 3 3 2 4 2 2 2 10" xfId="33238"/>
    <cellStyle name="표준 6 3 3 2 4 2 2 2 11" xfId="37109"/>
    <cellStyle name="표준 6 3 3 2 4 2 2 2 12" xfId="41221"/>
    <cellStyle name="표준 6 3 3 2 4 2 2 2 13" xfId="45092"/>
    <cellStyle name="표준 6 3 3 2 4 2 2 2 14" xfId="48963"/>
    <cellStyle name="표준 6 3 3 2 4 2 2 2 15" xfId="52834"/>
    <cellStyle name="표준 6 3 3 2 4 2 2 2 2" xfId="3918"/>
    <cellStyle name="표준 6 3 3 2 4 2 2 2 2 10" xfId="39045"/>
    <cellStyle name="표준 6 3 3 2 4 2 2 2 2 11" xfId="43157"/>
    <cellStyle name="표준 6 3 3 2 4 2 2 2 2 12" xfId="47028"/>
    <cellStyle name="표준 6 3 3 2 4 2 2 2 2 13" xfId="50899"/>
    <cellStyle name="표준 6 3 3 2 4 2 2 2 2 14" xfId="54770"/>
    <cellStyle name="표준 6 3 3 2 4 2 2 2 2 2" xfId="8077"/>
    <cellStyle name="표준 6 3 3 2 4 2 2 2 2 3" xfId="11948"/>
    <cellStyle name="표준 6 3 3 2 4 2 2 2 2 4" xfId="15819"/>
    <cellStyle name="표준 6 3 3 2 4 2 2 2 2 5" xfId="19690"/>
    <cellStyle name="표준 6 3 3 2 4 2 2 2 2 6" xfId="23561"/>
    <cellStyle name="표준 6 3 3 2 4 2 2 2 2 7" xfId="27432"/>
    <cellStyle name="표준 6 3 3 2 4 2 2 2 2 8" xfId="31303"/>
    <cellStyle name="표준 6 3 3 2 4 2 2 2 2 9" xfId="35174"/>
    <cellStyle name="표준 6 3 3 2 4 2 2 2 3" xfId="6141"/>
    <cellStyle name="표준 6 3 3 2 4 2 2 2 4" xfId="10012"/>
    <cellStyle name="표준 6 3 3 2 4 2 2 2 5" xfId="13883"/>
    <cellStyle name="표준 6 3 3 2 4 2 2 2 6" xfId="17754"/>
    <cellStyle name="표준 6 3 3 2 4 2 2 2 7" xfId="21625"/>
    <cellStyle name="표준 6 3 3 2 4 2 2 2 8" xfId="25496"/>
    <cellStyle name="표준 6 3 3 2 4 2 2 2 9" xfId="29367"/>
    <cellStyle name="표준 6 3 3 2 4 2 2 3" xfId="2950"/>
    <cellStyle name="표준 6 3 3 2 4 2 2 3 10" xfId="38077"/>
    <cellStyle name="표준 6 3 3 2 4 2 2 3 11" xfId="42189"/>
    <cellStyle name="표준 6 3 3 2 4 2 2 3 12" xfId="46060"/>
    <cellStyle name="표준 6 3 3 2 4 2 2 3 13" xfId="49931"/>
    <cellStyle name="표준 6 3 3 2 4 2 2 3 14" xfId="53802"/>
    <cellStyle name="표준 6 3 3 2 4 2 2 3 2" xfId="7109"/>
    <cellStyle name="표준 6 3 3 2 4 2 2 3 3" xfId="10980"/>
    <cellStyle name="표준 6 3 3 2 4 2 2 3 4" xfId="14851"/>
    <cellStyle name="표준 6 3 3 2 4 2 2 3 5" xfId="18722"/>
    <cellStyle name="표준 6 3 3 2 4 2 2 3 6" xfId="22593"/>
    <cellStyle name="표준 6 3 3 2 4 2 2 3 7" xfId="26464"/>
    <cellStyle name="표준 6 3 3 2 4 2 2 3 8" xfId="30335"/>
    <cellStyle name="표준 6 3 3 2 4 2 2 3 9" xfId="34206"/>
    <cellStyle name="표준 6 3 3 2 4 2 2 4" xfId="5173"/>
    <cellStyle name="표준 6 3 3 2 4 2 2 5" xfId="9044"/>
    <cellStyle name="표준 6 3 3 2 4 2 2 6" xfId="12915"/>
    <cellStyle name="표준 6 3 3 2 4 2 2 7" xfId="16786"/>
    <cellStyle name="표준 6 3 3 2 4 2 2 8" xfId="20657"/>
    <cellStyle name="표준 6 3 3 2 4 2 2 9" xfId="24528"/>
    <cellStyle name="표준 6 3 3 2 4 2 3" xfId="1495"/>
    <cellStyle name="표준 6 3 3 2 4 2 3 10" xfId="32754"/>
    <cellStyle name="표준 6 3 3 2 4 2 3 11" xfId="36625"/>
    <cellStyle name="표준 6 3 3 2 4 2 3 12" xfId="40737"/>
    <cellStyle name="표준 6 3 3 2 4 2 3 13" xfId="44608"/>
    <cellStyle name="표준 6 3 3 2 4 2 3 14" xfId="48479"/>
    <cellStyle name="표준 6 3 3 2 4 2 3 15" xfId="52350"/>
    <cellStyle name="표준 6 3 3 2 4 2 3 2" xfId="3434"/>
    <cellStyle name="표준 6 3 3 2 4 2 3 2 10" xfId="38561"/>
    <cellStyle name="표준 6 3 3 2 4 2 3 2 11" xfId="42673"/>
    <cellStyle name="표준 6 3 3 2 4 2 3 2 12" xfId="46544"/>
    <cellStyle name="표준 6 3 3 2 4 2 3 2 13" xfId="50415"/>
    <cellStyle name="표준 6 3 3 2 4 2 3 2 14" xfId="54286"/>
    <cellStyle name="표준 6 3 3 2 4 2 3 2 2" xfId="7593"/>
    <cellStyle name="표준 6 3 3 2 4 2 3 2 3" xfId="11464"/>
    <cellStyle name="표준 6 3 3 2 4 2 3 2 4" xfId="15335"/>
    <cellStyle name="표준 6 3 3 2 4 2 3 2 5" xfId="19206"/>
    <cellStyle name="표준 6 3 3 2 4 2 3 2 6" xfId="23077"/>
    <cellStyle name="표준 6 3 3 2 4 2 3 2 7" xfId="26948"/>
    <cellStyle name="표준 6 3 3 2 4 2 3 2 8" xfId="30819"/>
    <cellStyle name="표준 6 3 3 2 4 2 3 2 9" xfId="34690"/>
    <cellStyle name="표준 6 3 3 2 4 2 3 3" xfId="5657"/>
    <cellStyle name="표준 6 3 3 2 4 2 3 4" xfId="9528"/>
    <cellStyle name="표준 6 3 3 2 4 2 3 5" xfId="13399"/>
    <cellStyle name="표준 6 3 3 2 4 2 3 6" xfId="17270"/>
    <cellStyle name="표준 6 3 3 2 4 2 3 7" xfId="21141"/>
    <cellStyle name="표준 6 3 3 2 4 2 3 8" xfId="25012"/>
    <cellStyle name="표준 6 3 3 2 4 2 3 9" xfId="28883"/>
    <cellStyle name="표준 6 3 3 2 4 2 4" xfId="2466"/>
    <cellStyle name="표준 6 3 3 2 4 2 4 10" xfId="37593"/>
    <cellStyle name="표준 6 3 3 2 4 2 4 11" xfId="41705"/>
    <cellStyle name="표준 6 3 3 2 4 2 4 12" xfId="45576"/>
    <cellStyle name="표준 6 3 3 2 4 2 4 13" xfId="49447"/>
    <cellStyle name="표준 6 3 3 2 4 2 4 14" xfId="53318"/>
    <cellStyle name="표준 6 3 3 2 4 2 4 2" xfId="6625"/>
    <cellStyle name="표준 6 3 3 2 4 2 4 3" xfId="10496"/>
    <cellStyle name="표준 6 3 3 2 4 2 4 4" xfId="14367"/>
    <cellStyle name="표준 6 3 3 2 4 2 4 5" xfId="18238"/>
    <cellStyle name="표준 6 3 3 2 4 2 4 6" xfId="22109"/>
    <cellStyle name="표준 6 3 3 2 4 2 4 7" xfId="25980"/>
    <cellStyle name="표준 6 3 3 2 4 2 4 8" xfId="29851"/>
    <cellStyle name="표준 6 3 3 2 4 2 4 9" xfId="33722"/>
    <cellStyle name="표준 6 3 3 2 4 2 5" xfId="4689"/>
    <cellStyle name="표준 6 3 3 2 4 2 6" xfId="8560"/>
    <cellStyle name="표준 6 3 3 2 4 2 7" xfId="12431"/>
    <cellStyle name="표준 6 3 3 2 4 2 8" xfId="16302"/>
    <cellStyle name="표준 6 3 3 2 4 2 9" xfId="20173"/>
    <cellStyle name="표준 6 3 3 2 4 3" xfId="763"/>
    <cellStyle name="표준 6 3 3 2 4 3 10" xfId="28157"/>
    <cellStyle name="표준 6 3 3 2 4 3 11" xfId="32028"/>
    <cellStyle name="표준 6 3 3 2 4 3 12" xfId="35899"/>
    <cellStyle name="표준 6 3 3 2 4 3 13" xfId="40011"/>
    <cellStyle name="표준 6 3 3 2 4 3 14" xfId="43882"/>
    <cellStyle name="표준 6 3 3 2 4 3 15" xfId="47753"/>
    <cellStyle name="표준 6 3 3 2 4 3 16" xfId="51624"/>
    <cellStyle name="표준 6 3 3 2 4 3 2" xfId="1737"/>
    <cellStyle name="표준 6 3 3 2 4 3 2 10" xfId="32996"/>
    <cellStyle name="표준 6 3 3 2 4 3 2 11" xfId="36867"/>
    <cellStyle name="표준 6 3 3 2 4 3 2 12" xfId="40979"/>
    <cellStyle name="표준 6 3 3 2 4 3 2 13" xfId="44850"/>
    <cellStyle name="표준 6 3 3 2 4 3 2 14" xfId="48721"/>
    <cellStyle name="표준 6 3 3 2 4 3 2 15" xfId="52592"/>
    <cellStyle name="표준 6 3 3 2 4 3 2 2" xfId="3676"/>
    <cellStyle name="표준 6 3 3 2 4 3 2 2 10" xfId="38803"/>
    <cellStyle name="표준 6 3 3 2 4 3 2 2 11" xfId="42915"/>
    <cellStyle name="표준 6 3 3 2 4 3 2 2 12" xfId="46786"/>
    <cellStyle name="표준 6 3 3 2 4 3 2 2 13" xfId="50657"/>
    <cellStyle name="표준 6 3 3 2 4 3 2 2 14" xfId="54528"/>
    <cellStyle name="표준 6 3 3 2 4 3 2 2 2" xfId="7835"/>
    <cellStyle name="표준 6 3 3 2 4 3 2 2 3" xfId="11706"/>
    <cellStyle name="표준 6 3 3 2 4 3 2 2 4" xfId="15577"/>
    <cellStyle name="표준 6 3 3 2 4 3 2 2 5" xfId="19448"/>
    <cellStyle name="표준 6 3 3 2 4 3 2 2 6" xfId="23319"/>
    <cellStyle name="표준 6 3 3 2 4 3 2 2 7" xfId="27190"/>
    <cellStyle name="표준 6 3 3 2 4 3 2 2 8" xfId="31061"/>
    <cellStyle name="표준 6 3 3 2 4 3 2 2 9" xfId="34932"/>
    <cellStyle name="표준 6 3 3 2 4 3 2 3" xfId="5899"/>
    <cellStyle name="표준 6 3 3 2 4 3 2 4" xfId="9770"/>
    <cellStyle name="표준 6 3 3 2 4 3 2 5" xfId="13641"/>
    <cellStyle name="표준 6 3 3 2 4 3 2 6" xfId="17512"/>
    <cellStyle name="표준 6 3 3 2 4 3 2 7" xfId="21383"/>
    <cellStyle name="표준 6 3 3 2 4 3 2 8" xfId="25254"/>
    <cellStyle name="표준 6 3 3 2 4 3 2 9" xfId="29125"/>
    <cellStyle name="표준 6 3 3 2 4 3 3" xfId="2708"/>
    <cellStyle name="표준 6 3 3 2 4 3 3 10" xfId="37835"/>
    <cellStyle name="표준 6 3 3 2 4 3 3 11" xfId="41947"/>
    <cellStyle name="표준 6 3 3 2 4 3 3 12" xfId="45818"/>
    <cellStyle name="표준 6 3 3 2 4 3 3 13" xfId="49689"/>
    <cellStyle name="표준 6 3 3 2 4 3 3 14" xfId="53560"/>
    <cellStyle name="표준 6 3 3 2 4 3 3 2" xfId="6867"/>
    <cellStyle name="표준 6 3 3 2 4 3 3 3" xfId="10738"/>
    <cellStyle name="표준 6 3 3 2 4 3 3 4" xfId="14609"/>
    <cellStyle name="표준 6 3 3 2 4 3 3 5" xfId="18480"/>
    <cellStyle name="표준 6 3 3 2 4 3 3 6" xfId="22351"/>
    <cellStyle name="표준 6 3 3 2 4 3 3 7" xfId="26222"/>
    <cellStyle name="표준 6 3 3 2 4 3 3 8" xfId="30093"/>
    <cellStyle name="표준 6 3 3 2 4 3 3 9" xfId="33964"/>
    <cellStyle name="표준 6 3 3 2 4 3 4" xfId="4931"/>
    <cellStyle name="표준 6 3 3 2 4 3 5" xfId="8802"/>
    <cellStyle name="표준 6 3 3 2 4 3 6" xfId="12673"/>
    <cellStyle name="표준 6 3 3 2 4 3 7" xfId="16544"/>
    <cellStyle name="표준 6 3 3 2 4 3 8" xfId="20415"/>
    <cellStyle name="표준 6 3 3 2 4 3 9" xfId="24286"/>
    <cellStyle name="표준 6 3 3 2 4 4" xfId="1253"/>
    <cellStyle name="표준 6 3 3 2 4 4 10" xfId="32512"/>
    <cellStyle name="표준 6 3 3 2 4 4 11" xfId="36383"/>
    <cellStyle name="표준 6 3 3 2 4 4 12" xfId="40495"/>
    <cellStyle name="표준 6 3 3 2 4 4 13" xfId="44366"/>
    <cellStyle name="표준 6 3 3 2 4 4 14" xfId="48237"/>
    <cellStyle name="표준 6 3 3 2 4 4 15" xfId="52108"/>
    <cellStyle name="표준 6 3 3 2 4 4 2" xfId="3192"/>
    <cellStyle name="표준 6 3 3 2 4 4 2 10" xfId="38319"/>
    <cellStyle name="표준 6 3 3 2 4 4 2 11" xfId="42431"/>
    <cellStyle name="표준 6 3 3 2 4 4 2 12" xfId="46302"/>
    <cellStyle name="표준 6 3 3 2 4 4 2 13" xfId="50173"/>
    <cellStyle name="표준 6 3 3 2 4 4 2 14" xfId="54044"/>
    <cellStyle name="표준 6 3 3 2 4 4 2 2" xfId="7351"/>
    <cellStyle name="표준 6 3 3 2 4 4 2 3" xfId="11222"/>
    <cellStyle name="표준 6 3 3 2 4 4 2 4" xfId="15093"/>
    <cellStyle name="표준 6 3 3 2 4 4 2 5" xfId="18964"/>
    <cellStyle name="표준 6 3 3 2 4 4 2 6" xfId="22835"/>
    <cellStyle name="표준 6 3 3 2 4 4 2 7" xfId="26706"/>
    <cellStyle name="표준 6 3 3 2 4 4 2 8" xfId="30577"/>
    <cellStyle name="표준 6 3 3 2 4 4 2 9" xfId="34448"/>
    <cellStyle name="표준 6 3 3 2 4 4 3" xfId="5415"/>
    <cellStyle name="표준 6 3 3 2 4 4 4" xfId="9286"/>
    <cellStyle name="표준 6 3 3 2 4 4 5" xfId="13157"/>
    <cellStyle name="표준 6 3 3 2 4 4 6" xfId="17028"/>
    <cellStyle name="표준 6 3 3 2 4 4 7" xfId="20899"/>
    <cellStyle name="표준 6 3 3 2 4 4 8" xfId="24770"/>
    <cellStyle name="표준 6 3 3 2 4 4 9" xfId="28641"/>
    <cellStyle name="표준 6 3 3 2 4 5" xfId="2224"/>
    <cellStyle name="표준 6 3 3 2 4 5 10" xfId="37351"/>
    <cellStyle name="표준 6 3 3 2 4 5 11" xfId="41463"/>
    <cellStyle name="표준 6 3 3 2 4 5 12" xfId="45334"/>
    <cellStyle name="표준 6 3 3 2 4 5 13" xfId="49205"/>
    <cellStyle name="표준 6 3 3 2 4 5 14" xfId="53076"/>
    <cellStyle name="표준 6 3 3 2 4 5 2" xfId="6383"/>
    <cellStyle name="표준 6 3 3 2 4 5 3" xfId="10254"/>
    <cellStyle name="표준 6 3 3 2 4 5 4" xfId="14125"/>
    <cellStyle name="표준 6 3 3 2 4 5 5" xfId="17996"/>
    <cellStyle name="표준 6 3 3 2 4 5 6" xfId="21867"/>
    <cellStyle name="표준 6 3 3 2 4 5 7" xfId="25738"/>
    <cellStyle name="표준 6 3 3 2 4 5 8" xfId="29609"/>
    <cellStyle name="표준 6 3 3 2 4 5 9" xfId="33480"/>
    <cellStyle name="표준 6 3 3 2 4 6" xfId="4447"/>
    <cellStyle name="표준 6 3 3 2 4 7" xfId="8318"/>
    <cellStyle name="표준 6 3 3 2 4 8" xfId="12189"/>
    <cellStyle name="표준 6 3 3 2 4 9" xfId="16060"/>
    <cellStyle name="표준 6 3 3 2 5" xfId="323"/>
    <cellStyle name="표준 6 3 3 2 5 10" xfId="23849"/>
    <cellStyle name="표준 6 3 3 2 5 11" xfId="27720"/>
    <cellStyle name="표준 6 3 3 2 5 12" xfId="31591"/>
    <cellStyle name="표준 6 3 3 2 5 13" xfId="35462"/>
    <cellStyle name="표준 6 3 3 2 5 14" xfId="39574"/>
    <cellStyle name="표준 6 3 3 2 5 15" xfId="43445"/>
    <cellStyle name="표준 6 3 3 2 5 16" xfId="47316"/>
    <cellStyle name="표준 6 3 3 2 5 17" xfId="51187"/>
    <cellStyle name="표준 6 3 3 2 5 2" xfId="810"/>
    <cellStyle name="표준 6 3 3 2 5 2 10" xfId="28204"/>
    <cellStyle name="표준 6 3 3 2 5 2 11" xfId="32075"/>
    <cellStyle name="표준 6 3 3 2 5 2 12" xfId="35946"/>
    <cellStyle name="표준 6 3 3 2 5 2 13" xfId="40058"/>
    <cellStyle name="표준 6 3 3 2 5 2 14" xfId="43929"/>
    <cellStyle name="표준 6 3 3 2 5 2 15" xfId="47800"/>
    <cellStyle name="표준 6 3 3 2 5 2 16" xfId="51671"/>
    <cellStyle name="표준 6 3 3 2 5 2 2" xfId="1784"/>
    <cellStyle name="표준 6 3 3 2 5 2 2 10" xfId="33043"/>
    <cellStyle name="표준 6 3 3 2 5 2 2 11" xfId="36914"/>
    <cellStyle name="표준 6 3 3 2 5 2 2 12" xfId="41026"/>
    <cellStyle name="표준 6 3 3 2 5 2 2 13" xfId="44897"/>
    <cellStyle name="표준 6 3 3 2 5 2 2 14" xfId="48768"/>
    <cellStyle name="표준 6 3 3 2 5 2 2 15" xfId="52639"/>
    <cellStyle name="표준 6 3 3 2 5 2 2 2" xfId="3723"/>
    <cellStyle name="표준 6 3 3 2 5 2 2 2 10" xfId="38850"/>
    <cellStyle name="표준 6 3 3 2 5 2 2 2 11" xfId="42962"/>
    <cellStyle name="표준 6 3 3 2 5 2 2 2 12" xfId="46833"/>
    <cellStyle name="표준 6 3 3 2 5 2 2 2 13" xfId="50704"/>
    <cellStyle name="표준 6 3 3 2 5 2 2 2 14" xfId="54575"/>
    <cellStyle name="표준 6 3 3 2 5 2 2 2 2" xfId="7882"/>
    <cellStyle name="표준 6 3 3 2 5 2 2 2 3" xfId="11753"/>
    <cellStyle name="표준 6 3 3 2 5 2 2 2 4" xfId="15624"/>
    <cellStyle name="표준 6 3 3 2 5 2 2 2 5" xfId="19495"/>
    <cellStyle name="표준 6 3 3 2 5 2 2 2 6" xfId="23366"/>
    <cellStyle name="표준 6 3 3 2 5 2 2 2 7" xfId="27237"/>
    <cellStyle name="표준 6 3 3 2 5 2 2 2 8" xfId="31108"/>
    <cellStyle name="표준 6 3 3 2 5 2 2 2 9" xfId="34979"/>
    <cellStyle name="표준 6 3 3 2 5 2 2 3" xfId="5946"/>
    <cellStyle name="표준 6 3 3 2 5 2 2 4" xfId="9817"/>
    <cellStyle name="표준 6 3 3 2 5 2 2 5" xfId="13688"/>
    <cellStyle name="표준 6 3 3 2 5 2 2 6" xfId="17559"/>
    <cellStyle name="표준 6 3 3 2 5 2 2 7" xfId="21430"/>
    <cellStyle name="표준 6 3 3 2 5 2 2 8" xfId="25301"/>
    <cellStyle name="표준 6 3 3 2 5 2 2 9" xfId="29172"/>
    <cellStyle name="표준 6 3 3 2 5 2 3" xfId="2755"/>
    <cellStyle name="표준 6 3 3 2 5 2 3 10" xfId="37882"/>
    <cellStyle name="표준 6 3 3 2 5 2 3 11" xfId="41994"/>
    <cellStyle name="표준 6 3 3 2 5 2 3 12" xfId="45865"/>
    <cellStyle name="표준 6 3 3 2 5 2 3 13" xfId="49736"/>
    <cellStyle name="표준 6 3 3 2 5 2 3 14" xfId="53607"/>
    <cellStyle name="표준 6 3 3 2 5 2 3 2" xfId="6914"/>
    <cellStyle name="표준 6 3 3 2 5 2 3 3" xfId="10785"/>
    <cellStyle name="표준 6 3 3 2 5 2 3 4" xfId="14656"/>
    <cellStyle name="표준 6 3 3 2 5 2 3 5" xfId="18527"/>
    <cellStyle name="표준 6 3 3 2 5 2 3 6" xfId="22398"/>
    <cellStyle name="표준 6 3 3 2 5 2 3 7" xfId="26269"/>
    <cellStyle name="표준 6 3 3 2 5 2 3 8" xfId="30140"/>
    <cellStyle name="표준 6 3 3 2 5 2 3 9" xfId="34011"/>
    <cellStyle name="표준 6 3 3 2 5 2 4" xfId="4978"/>
    <cellStyle name="표준 6 3 3 2 5 2 5" xfId="8849"/>
    <cellStyle name="표준 6 3 3 2 5 2 6" xfId="12720"/>
    <cellStyle name="표준 6 3 3 2 5 2 7" xfId="16591"/>
    <cellStyle name="표준 6 3 3 2 5 2 8" xfId="20462"/>
    <cellStyle name="표준 6 3 3 2 5 2 9" xfId="24333"/>
    <cellStyle name="표준 6 3 3 2 5 3" xfId="1300"/>
    <cellStyle name="표준 6 3 3 2 5 3 10" xfId="32559"/>
    <cellStyle name="표준 6 3 3 2 5 3 11" xfId="36430"/>
    <cellStyle name="표준 6 3 3 2 5 3 12" xfId="40542"/>
    <cellStyle name="표준 6 3 3 2 5 3 13" xfId="44413"/>
    <cellStyle name="표준 6 3 3 2 5 3 14" xfId="48284"/>
    <cellStyle name="표준 6 3 3 2 5 3 15" xfId="52155"/>
    <cellStyle name="표준 6 3 3 2 5 3 2" xfId="3239"/>
    <cellStyle name="표준 6 3 3 2 5 3 2 10" xfId="38366"/>
    <cellStyle name="표준 6 3 3 2 5 3 2 11" xfId="42478"/>
    <cellStyle name="표준 6 3 3 2 5 3 2 12" xfId="46349"/>
    <cellStyle name="표준 6 3 3 2 5 3 2 13" xfId="50220"/>
    <cellStyle name="표준 6 3 3 2 5 3 2 14" xfId="54091"/>
    <cellStyle name="표준 6 3 3 2 5 3 2 2" xfId="7398"/>
    <cellStyle name="표준 6 3 3 2 5 3 2 3" xfId="11269"/>
    <cellStyle name="표준 6 3 3 2 5 3 2 4" xfId="15140"/>
    <cellStyle name="표준 6 3 3 2 5 3 2 5" xfId="19011"/>
    <cellStyle name="표준 6 3 3 2 5 3 2 6" xfId="22882"/>
    <cellStyle name="표준 6 3 3 2 5 3 2 7" xfId="26753"/>
    <cellStyle name="표준 6 3 3 2 5 3 2 8" xfId="30624"/>
    <cellStyle name="표준 6 3 3 2 5 3 2 9" xfId="34495"/>
    <cellStyle name="표준 6 3 3 2 5 3 3" xfId="5462"/>
    <cellStyle name="표준 6 3 3 2 5 3 4" xfId="9333"/>
    <cellStyle name="표준 6 3 3 2 5 3 5" xfId="13204"/>
    <cellStyle name="표준 6 3 3 2 5 3 6" xfId="17075"/>
    <cellStyle name="표준 6 3 3 2 5 3 7" xfId="20946"/>
    <cellStyle name="표준 6 3 3 2 5 3 8" xfId="24817"/>
    <cellStyle name="표준 6 3 3 2 5 3 9" xfId="28688"/>
    <cellStyle name="표준 6 3 3 2 5 4" xfId="2271"/>
    <cellStyle name="표준 6 3 3 2 5 4 10" xfId="37398"/>
    <cellStyle name="표준 6 3 3 2 5 4 11" xfId="41510"/>
    <cellStyle name="표준 6 3 3 2 5 4 12" xfId="45381"/>
    <cellStyle name="표준 6 3 3 2 5 4 13" xfId="49252"/>
    <cellStyle name="표준 6 3 3 2 5 4 14" xfId="53123"/>
    <cellStyle name="표준 6 3 3 2 5 4 2" xfId="6430"/>
    <cellStyle name="표준 6 3 3 2 5 4 3" xfId="10301"/>
    <cellStyle name="표준 6 3 3 2 5 4 4" xfId="14172"/>
    <cellStyle name="표준 6 3 3 2 5 4 5" xfId="18043"/>
    <cellStyle name="표준 6 3 3 2 5 4 6" xfId="21914"/>
    <cellStyle name="표준 6 3 3 2 5 4 7" xfId="25785"/>
    <cellStyle name="표준 6 3 3 2 5 4 8" xfId="29656"/>
    <cellStyle name="표준 6 3 3 2 5 4 9" xfId="33527"/>
    <cellStyle name="표준 6 3 3 2 5 5" xfId="4494"/>
    <cellStyle name="표준 6 3 3 2 5 6" xfId="8365"/>
    <cellStyle name="표준 6 3 3 2 5 7" xfId="12236"/>
    <cellStyle name="표준 6 3 3 2 5 8" xfId="16107"/>
    <cellStyle name="표준 6 3 3 2 5 9" xfId="19978"/>
    <cellStyle name="표준 6 3 3 2 6" xfId="568"/>
    <cellStyle name="표준 6 3 3 2 6 10" xfId="27962"/>
    <cellStyle name="표준 6 3 3 2 6 11" xfId="31833"/>
    <cellStyle name="표준 6 3 3 2 6 12" xfId="35704"/>
    <cellStyle name="표준 6 3 3 2 6 13" xfId="39816"/>
    <cellStyle name="표준 6 3 3 2 6 14" xfId="43687"/>
    <cellStyle name="표준 6 3 3 2 6 15" xfId="47558"/>
    <cellStyle name="표준 6 3 3 2 6 16" xfId="51429"/>
    <cellStyle name="표준 6 3 3 2 6 2" xfId="1542"/>
    <cellStyle name="표준 6 3 3 2 6 2 10" xfId="32801"/>
    <cellStyle name="표준 6 3 3 2 6 2 11" xfId="36672"/>
    <cellStyle name="표준 6 3 3 2 6 2 12" xfId="40784"/>
    <cellStyle name="표준 6 3 3 2 6 2 13" xfId="44655"/>
    <cellStyle name="표준 6 3 3 2 6 2 14" xfId="48526"/>
    <cellStyle name="표준 6 3 3 2 6 2 15" xfId="52397"/>
    <cellStyle name="표준 6 3 3 2 6 2 2" xfId="3481"/>
    <cellStyle name="표준 6 3 3 2 6 2 2 10" xfId="38608"/>
    <cellStyle name="표준 6 3 3 2 6 2 2 11" xfId="42720"/>
    <cellStyle name="표준 6 3 3 2 6 2 2 12" xfId="46591"/>
    <cellStyle name="표준 6 3 3 2 6 2 2 13" xfId="50462"/>
    <cellStyle name="표준 6 3 3 2 6 2 2 14" xfId="54333"/>
    <cellStyle name="표준 6 3 3 2 6 2 2 2" xfId="7640"/>
    <cellStyle name="표준 6 3 3 2 6 2 2 3" xfId="11511"/>
    <cellStyle name="표준 6 3 3 2 6 2 2 4" xfId="15382"/>
    <cellStyle name="표준 6 3 3 2 6 2 2 5" xfId="19253"/>
    <cellStyle name="표준 6 3 3 2 6 2 2 6" xfId="23124"/>
    <cellStyle name="표준 6 3 3 2 6 2 2 7" xfId="26995"/>
    <cellStyle name="표준 6 3 3 2 6 2 2 8" xfId="30866"/>
    <cellStyle name="표준 6 3 3 2 6 2 2 9" xfId="34737"/>
    <cellStyle name="표준 6 3 3 2 6 2 3" xfId="5704"/>
    <cellStyle name="표준 6 3 3 2 6 2 4" xfId="9575"/>
    <cellStyle name="표준 6 3 3 2 6 2 5" xfId="13446"/>
    <cellStyle name="표준 6 3 3 2 6 2 6" xfId="17317"/>
    <cellStyle name="표준 6 3 3 2 6 2 7" xfId="21188"/>
    <cellStyle name="표준 6 3 3 2 6 2 8" xfId="25059"/>
    <cellStyle name="표준 6 3 3 2 6 2 9" xfId="28930"/>
    <cellStyle name="표준 6 3 3 2 6 3" xfId="2513"/>
    <cellStyle name="표준 6 3 3 2 6 3 10" xfId="37640"/>
    <cellStyle name="표준 6 3 3 2 6 3 11" xfId="41752"/>
    <cellStyle name="표준 6 3 3 2 6 3 12" xfId="45623"/>
    <cellStyle name="표준 6 3 3 2 6 3 13" xfId="49494"/>
    <cellStyle name="표준 6 3 3 2 6 3 14" xfId="53365"/>
    <cellStyle name="표준 6 3 3 2 6 3 2" xfId="6672"/>
    <cellStyle name="표준 6 3 3 2 6 3 3" xfId="10543"/>
    <cellStyle name="표준 6 3 3 2 6 3 4" xfId="14414"/>
    <cellStyle name="표준 6 3 3 2 6 3 5" xfId="18285"/>
    <cellStyle name="표준 6 3 3 2 6 3 6" xfId="22156"/>
    <cellStyle name="표준 6 3 3 2 6 3 7" xfId="26027"/>
    <cellStyle name="표준 6 3 3 2 6 3 8" xfId="29898"/>
    <cellStyle name="표준 6 3 3 2 6 3 9" xfId="33769"/>
    <cellStyle name="표준 6 3 3 2 6 4" xfId="4736"/>
    <cellStyle name="표준 6 3 3 2 6 5" xfId="8607"/>
    <cellStyle name="표준 6 3 3 2 6 6" xfId="12478"/>
    <cellStyle name="표준 6 3 3 2 6 7" xfId="16349"/>
    <cellStyle name="표준 6 3 3 2 6 8" xfId="20220"/>
    <cellStyle name="표준 6 3 3 2 6 9" xfId="24091"/>
    <cellStyle name="표준 6 3 3 2 7" xfId="1058"/>
    <cellStyle name="표준 6 3 3 2 7 10" xfId="32317"/>
    <cellStyle name="표준 6 3 3 2 7 11" xfId="36188"/>
    <cellStyle name="표준 6 3 3 2 7 12" xfId="40300"/>
    <cellStyle name="표준 6 3 3 2 7 13" xfId="44171"/>
    <cellStyle name="표준 6 3 3 2 7 14" xfId="48042"/>
    <cellStyle name="표준 6 3 3 2 7 15" xfId="51913"/>
    <cellStyle name="표준 6 3 3 2 7 2" xfId="2997"/>
    <cellStyle name="표준 6 3 3 2 7 2 10" xfId="38124"/>
    <cellStyle name="표준 6 3 3 2 7 2 11" xfId="42236"/>
    <cellStyle name="표준 6 3 3 2 7 2 12" xfId="46107"/>
    <cellStyle name="표준 6 3 3 2 7 2 13" xfId="49978"/>
    <cellStyle name="표준 6 3 3 2 7 2 14" xfId="53849"/>
    <cellStyle name="표준 6 3 3 2 7 2 2" xfId="7156"/>
    <cellStyle name="표준 6 3 3 2 7 2 3" xfId="11027"/>
    <cellStyle name="표준 6 3 3 2 7 2 4" xfId="14898"/>
    <cellStyle name="표준 6 3 3 2 7 2 5" xfId="18769"/>
    <cellStyle name="표준 6 3 3 2 7 2 6" xfId="22640"/>
    <cellStyle name="표준 6 3 3 2 7 2 7" xfId="26511"/>
    <cellStyle name="표준 6 3 3 2 7 2 8" xfId="30382"/>
    <cellStyle name="표준 6 3 3 2 7 2 9" xfId="34253"/>
    <cellStyle name="표준 6 3 3 2 7 3" xfId="5220"/>
    <cellStyle name="표준 6 3 3 2 7 4" xfId="9091"/>
    <cellStyle name="표준 6 3 3 2 7 5" xfId="12962"/>
    <cellStyle name="표준 6 3 3 2 7 6" xfId="16833"/>
    <cellStyle name="표준 6 3 3 2 7 7" xfId="20704"/>
    <cellStyle name="표준 6 3 3 2 7 8" xfId="24575"/>
    <cellStyle name="표준 6 3 3 2 7 9" xfId="28446"/>
    <cellStyle name="표준 6 3 3 2 8" xfId="2029"/>
    <cellStyle name="표준 6 3 3 2 8 10" xfId="37156"/>
    <cellStyle name="표준 6 3 3 2 8 11" xfId="41268"/>
    <cellStyle name="표준 6 3 3 2 8 12" xfId="45139"/>
    <cellStyle name="표준 6 3 3 2 8 13" xfId="49010"/>
    <cellStyle name="표준 6 3 3 2 8 14" xfId="52881"/>
    <cellStyle name="표준 6 3 3 2 8 2" xfId="6188"/>
    <cellStyle name="표준 6 3 3 2 8 3" xfId="10059"/>
    <cellStyle name="표준 6 3 3 2 8 4" xfId="13930"/>
    <cellStyle name="표준 6 3 3 2 8 5" xfId="17801"/>
    <cellStyle name="표준 6 3 3 2 8 6" xfId="21672"/>
    <cellStyle name="표준 6 3 3 2 8 7" xfId="25543"/>
    <cellStyle name="표준 6 3 3 2 8 8" xfId="29414"/>
    <cellStyle name="표준 6 3 3 2 8 9" xfId="33285"/>
    <cellStyle name="표준 6 3 3 2 9" xfId="4252"/>
    <cellStyle name="표준 6 3 3 20" xfId="39309"/>
    <cellStyle name="표준 6 3 3 21" xfId="43180"/>
    <cellStyle name="표준 6 3 3 22" xfId="47051"/>
    <cellStyle name="표준 6 3 3 23" xfId="50922"/>
    <cellStyle name="표준 6 3 3 3" xfId="100"/>
    <cellStyle name="표준 6 3 3 3 10" xfId="15889"/>
    <cellStyle name="표준 6 3 3 3 11" xfId="19760"/>
    <cellStyle name="표준 6 3 3 3 12" xfId="23631"/>
    <cellStyle name="표준 6 3 3 3 13" xfId="27502"/>
    <cellStyle name="표준 6 3 3 3 14" xfId="31373"/>
    <cellStyle name="표준 6 3 3 3 15" xfId="35244"/>
    <cellStyle name="표준 6 3 3 3 16" xfId="39115"/>
    <cellStyle name="표준 6 3 3 3 17" xfId="39356"/>
    <cellStyle name="표준 6 3 3 3 18" xfId="43227"/>
    <cellStyle name="표준 6 3 3 3 19" xfId="47098"/>
    <cellStyle name="표준 6 3 3 3 2" xfId="199"/>
    <cellStyle name="표준 6 3 3 3 2 10" xfId="19857"/>
    <cellStyle name="표준 6 3 3 3 2 11" xfId="23728"/>
    <cellStyle name="표준 6 3 3 3 2 12" xfId="27599"/>
    <cellStyle name="표준 6 3 3 3 2 13" xfId="31470"/>
    <cellStyle name="표준 6 3 3 3 2 14" xfId="35341"/>
    <cellStyle name="표준 6 3 3 3 2 15" xfId="39212"/>
    <cellStyle name="표준 6 3 3 3 2 16" xfId="39453"/>
    <cellStyle name="표준 6 3 3 3 2 17" xfId="43324"/>
    <cellStyle name="표준 6 3 3 3 2 18" xfId="47195"/>
    <cellStyle name="표준 6 3 3 3 2 19" xfId="51066"/>
    <cellStyle name="표준 6 3 3 3 2 2" xfId="444"/>
    <cellStyle name="표준 6 3 3 3 2 2 10" xfId="23970"/>
    <cellStyle name="표준 6 3 3 3 2 2 11" xfId="27841"/>
    <cellStyle name="표준 6 3 3 3 2 2 12" xfId="31712"/>
    <cellStyle name="표준 6 3 3 3 2 2 13" xfId="35583"/>
    <cellStyle name="표준 6 3 3 3 2 2 14" xfId="39695"/>
    <cellStyle name="표준 6 3 3 3 2 2 15" xfId="43566"/>
    <cellStyle name="표준 6 3 3 3 2 2 16" xfId="47437"/>
    <cellStyle name="표준 6 3 3 3 2 2 17" xfId="51308"/>
    <cellStyle name="표준 6 3 3 3 2 2 2" xfId="931"/>
    <cellStyle name="표준 6 3 3 3 2 2 2 10" xfId="28325"/>
    <cellStyle name="표준 6 3 3 3 2 2 2 11" xfId="32196"/>
    <cellStyle name="표준 6 3 3 3 2 2 2 12" xfId="36067"/>
    <cellStyle name="표준 6 3 3 3 2 2 2 13" xfId="40179"/>
    <cellStyle name="표준 6 3 3 3 2 2 2 14" xfId="44050"/>
    <cellStyle name="표준 6 3 3 3 2 2 2 15" xfId="47921"/>
    <cellStyle name="표준 6 3 3 3 2 2 2 16" xfId="51792"/>
    <cellStyle name="표준 6 3 3 3 2 2 2 2" xfId="1905"/>
    <cellStyle name="표준 6 3 3 3 2 2 2 2 10" xfId="33164"/>
    <cellStyle name="표준 6 3 3 3 2 2 2 2 11" xfId="37035"/>
    <cellStyle name="표준 6 3 3 3 2 2 2 2 12" xfId="41147"/>
    <cellStyle name="표준 6 3 3 3 2 2 2 2 13" xfId="45018"/>
    <cellStyle name="표준 6 3 3 3 2 2 2 2 14" xfId="48889"/>
    <cellStyle name="표준 6 3 3 3 2 2 2 2 15" xfId="52760"/>
    <cellStyle name="표준 6 3 3 3 2 2 2 2 2" xfId="3844"/>
    <cellStyle name="표준 6 3 3 3 2 2 2 2 2 10" xfId="38971"/>
    <cellStyle name="표준 6 3 3 3 2 2 2 2 2 11" xfId="43083"/>
    <cellStyle name="표준 6 3 3 3 2 2 2 2 2 12" xfId="46954"/>
    <cellStyle name="표준 6 3 3 3 2 2 2 2 2 13" xfId="50825"/>
    <cellStyle name="표준 6 3 3 3 2 2 2 2 2 14" xfId="54696"/>
    <cellStyle name="표준 6 3 3 3 2 2 2 2 2 2" xfId="8003"/>
    <cellStyle name="표준 6 3 3 3 2 2 2 2 2 3" xfId="11874"/>
    <cellStyle name="표준 6 3 3 3 2 2 2 2 2 4" xfId="15745"/>
    <cellStyle name="표준 6 3 3 3 2 2 2 2 2 5" xfId="19616"/>
    <cellStyle name="표준 6 3 3 3 2 2 2 2 2 6" xfId="23487"/>
    <cellStyle name="표준 6 3 3 3 2 2 2 2 2 7" xfId="27358"/>
    <cellStyle name="표준 6 3 3 3 2 2 2 2 2 8" xfId="31229"/>
    <cellStyle name="표준 6 3 3 3 2 2 2 2 2 9" xfId="35100"/>
    <cellStyle name="표준 6 3 3 3 2 2 2 2 3" xfId="6067"/>
    <cellStyle name="표준 6 3 3 3 2 2 2 2 4" xfId="9938"/>
    <cellStyle name="표준 6 3 3 3 2 2 2 2 5" xfId="13809"/>
    <cellStyle name="표준 6 3 3 3 2 2 2 2 6" xfId="17680"/>
    <cellStyle name="표준 6 3 3 3 2 2 2 2 7" xfId="21551"/>
    <cellStyle name="표준 6 3 3 3 2 2 2 2 8" xfId="25422"/>
    <cellStyle name="표준 6 3 3 3 2 2 2 2 9" xfId="29293"/>
    <cellStyle name="표준 6 3 3 3 2 2 2 3" xfId="2876"/>
    <cellStyle name="표준 6 3 3 3 2 2 2 3 10" xfId="38003"/>
    <cellStyle name="표준 6 3 3 3 2 2 2 3 11" xfId="42115"/>
    <cellStyle name="표준 6 3 3 3 2 2 2 3 12" xfId="45986"/>
    <cellStyle name="표준 6 3 3 3 2 2 2 3 13" xfId="49857"/>
    <cellStyle name="표준 6 3 3 3 2 2 2 3 14" xfId="53728"/>
    <cellStyle name="표준 6 3 3 3 2 2 2 3 2" xfId="7035"/>
    <cellStyle name="표준 6 3 3 3 2 2 2 3 3" xfId="10906"/>
    <cellStyle name="표준 6 3 3 3 2 2 2 3 4" xfId="14777"/>
    <cellStyle name="표준 6 3 3 3 2 2 2 3 5" xfId="18648"/>
    <cellStyle name="표준 6 3 3 3 2 2 2 3 6" xfId="22519"/>
    <cellStyle name="표준 6 3 3 3 2 2 2 3 7" xfId="26390"/>
    <cellStyle name="표준 6 3 3 3 2 2 2 3 8" xfId="30261"/>
    <cellStyle name="표준 6 3 3 3 2 2 2 3 9" xfId="34132"/>
    <cellStyle name="표준 6 3 3 3 2 2 2 4" xfId="5099"/>
    <cellStyle name="표준 6 3 3 3 2 2 2 5" xfId="8970"/>
    <cellStyle name="표준 6 3 3 3 2 2 2 6" xfId="12841"/>
    <cellStyle name="표준 6 3 3 3 2 2 2 7" xfId="16712"/>
    <cellStyle name="표준 6 3 3 3 2 2 2 8" xfId="20583"/>
    <cellStyle name="표준 6 3 3 3 2 2 2 9" xfId="24454"/>
    <cellStyle name="표준 6 3 3 3 2 2 3" xfId="1421"/>
    <cellStyle name="표준 6 3 3 3 2 2 3 10" xfId="32680"/>
    <cellStyle name="표준 6 3 3 3 2 2 3 11" xfId="36551"/>
    <cellStyle name="표준 6 3 3 3 2 2 3 12" xfId="40663"/>
    <cellStyle name="표준 6 3 3 3 2 2 3 13" xfId="44534"/>
    <cellStyle name="표준 6 3 3 3 2 2 3 14" xfId="48405"/>
    <cellStyle name="표준 6 3 3 3 2 2 3 15" xfId="52276"/>
    <cellStyle name="표준 6 3 3 3 2 2 3 2" xfId="3360"/>
    <cellStyle name="표준 6 3 3 3 2 2 3 2 10" xfId="38487"/>
    <cellStyle name="표준 6 3 3 3 2 2 3 2 11" xfId="42599"/>
    <cellStyle name="표준 6 3 3 3 2 2 3 2 12" xfId="46470"/>
    <cellStyle name="표준 6 3 3 3 2 2 3 2 13" xfId="50341"/>
    <cellStyle name="표준 6 3 3 3 2 2 3 2 14" xfId="54212"/>
    <cellStyle name="표준 6 3 3 3 2 2 3 2 2" xfId="7519"/>
    <cellStyle name="표준 6 3 3 3 2 2 3 2 3" xfId="11390"/>
    <cellStyle name="표준 6 3 3 3 2 2 3 2 4" xfId="15261"/>
    <cellStyle name="표준 6 3 3 3 2 2 3 2 5" xfId="19132"/>
    <cellStyle name="표준 6 3 3 3 2 2 3 2 6" xfId="23003"/>
    <cellStyle name="표준 6 3 3 3 2 2 3 2 7" xfId="26874"/>
    <cellStyle name="표준 6 3 3 3 2 2 3 2 8" xfId="30745"/>
    <cellStyle name="표준 6 3 3 3 2 2 3 2 9" xfId="34616"/>
    <cellStyle name="표준 6 3 3 3 2 2 3 3" xfId="5583"/>
    <cellStyle name="표준 6 3 3 3 2 2 3 4" xfId="9454"/>
    <cellStyle name="표준 6 3 3 3 2 2 3 5" xfId="13325"/>
    <cellStyle name="표준 6 3 3 3 2 2 3 6" xfId="17196"/>
    <cellStyle name="표준 6 3 3 3 2 2 3 7" xfId="21067"/>
    <cellStyle name="표준 6 3 3 3 2 2 3 8" xfId="24938"/>
    <cellStyle name="표준 6 3 3 3 2 2 3 9" xfId="28809"/>
    <cellStyle name="표준 6 3 3 3 2 2 4" xfId="2392"/>
    <cellStyle name="표준 6 3 3 3 2 2 4 10" xfId="37519"/>
    <cellStyle name="표준 6 3 3 3 2 2 4 11" xfId="41631"/>
    <cellStyle name="표준 6 3 3 3 2 2 4 12" xfId="45502"/>
    <cellStyle name="표준 6 3 3 3 2 2 4 13" xfId="49373"/>
    <cellStyle name="표준 6 3 3 3 2 2 4 14" xfId="53244"/>
    <cellStyle name="표준 6 3 3 3 2 2 4 2" xfId="6551"/>
    <cellStyle name="표준 6 3 3 3 2 2 4 3" xfId="10422"/>
    <cellStyle name="표준 6 3 3 3 2 2 4 4" xfId="14293"/>
    <cellStyle name="표준 6 3 3 3 2 2 4 5" xfId="18164"/>
    <cellStyle name="표준 6 3 3 3 2 2 4 6" xfId="22035"/>
    <cellStyle name="표준 6 3 3 3 2 2 4 7" xfId="25906"/>
    <cellStyle name="표준 6 3 3 3 2 2 4 8" xfId="29777"/>
    <cellStyle name="표준 6 3 3 3 2 2 4 9" xfId="33648"/>
    <cellStyle name="표준 6 3 3 3 2 2 5" xfId="4615"/>
    <cellStyle name="표준 6 3 3 3 2 2 6" xfId="8486"/>
    <cellStyle name="표준 6 3 3 3 2 2 7" xfId="12357"/>
    <cellStyle name="표준 6 3 3 3 2 2 8" xfId="16228"/>
    <cellStyle name="표준 6 3 3 3 2 2 9" xfId="20099"/>
    <cellStyle name="표준 6 3 3 3 2 3" xfId="689"/>
    <cellStyle name="표준 6 3 3 3 2 3 10" xfId="28083"/>
    <cellStyle name="표준 6 3 3 3 2 3 11" xfId="31954"/>
    <cellStyle name="표준 6 3 3 3 2 3 12" xfId="35825"/>
    <cellStyle name="표준 6 3 3 3 2 3 13" xfId="39937"/>
    <cellStyle name="표준 6 3 3 3 2 3 14" xfId="43808"/>
    <cellStyle name="표준 6 3 3 3 2 3 15" xfId="47679"/>
    <cellStyle name="표준 6 3 3 3 2 3 16" xfId="51550"/>
    <cellStyle name="표준 6 3 3 3 2 3 2" xfId="1663"/>
    <cellStyle name="표준 6 3 3 3 2 3 2 10" xfId="32922"/>
    <cellStyle name="표준 6 3 3 3 2 3 2 11" xfId="36793"/>
    <cellStyle name="표준 6 3 3 3 2 3 2 12" xfId="40905"/>
    <cellStyle name="표준 6 3 3 3 2 3 2 13" xfId="44776"/>
    <cellStyle name="표준 6 3 3 3 2 3 2 14" xfId="48647"/>
    <cellStyle name="표준 6 3 3 3 2 3 2 15" xfId="52518"/>
    <cellStyle name="표준 6 3 3 3 2 3 2 2" xfId="3602"/>
    <cellStyle name="표준 6 3 3 3 2 3 2 2 10" xfId="38729"/>
    <cellStyle name="표준 6 3 3 3 2 3 2 2 11" xfId="42841"/>
    <cellStyle name="표준 6 3 3 3 2 3 2 2 12" xfId="46712"/>
    <cellStyle name="표준 6 3 3 3 2 3 2 2 13" xfId="50583"/>
    <cellStyle name="표준 6 3 3 3 2 3 2 2 14" xfId="54454"/>
    <cellStyle name="표준 6 3 3 3 2 3 2 2 2" xfId="7761"/>
    <cellStyle name="표준 6 3 3 3 2 3 2 2 3" xfId="11632"/>
    <cellStyle name="표준 6 3 3 3 2 3 2 2 4" xfId="15503"/>
    <cellStyle name="표준 6 3 3 3 2 3 2 2 5" xfId="19374"/>
    <cellStyle name="표준 6 3 3 3 2 3 2 2 6" xfId="23245"/>
    <cellStyle name="표준 6 3 3 3 2 3 2 2 7" xfId="27116"/>
    <cellStyle name="표준 6 3 3 3 2 3 2 2 8" xfId="30987"/>
    <cellStyle name="표준 6 3 3 3 2 3 2 2 9" xfId="34858"/>
    <cellStyle name="표준 6 3 3 3 2 3 2 3" xfId="5825"/>
    <cellStyle name="표준 6 3 3 3 2 3 2 4" xfId="9696"/>
    <cellStyle name="표준 6 3 3 3 2 3 2 5" xfId="13567"/>
    <cellStyle name="표준 6 3 3 3 2 3 2 6" xfId="17438"/>
    <cellStyle name="표준 6 3 3 3 2 3 2 7" xfId="21309"/>
    <cellStyle name="표준 6 3 3 3 2 3 2 8" xfId="25180"/>
    <cellStyle name="표준 6 3 3 3 2 3 2 9" xfId="29051"/>
    <cellStyle name="표준 6 3 3 3 2 3 3" xfId="2634"/>
    <cellStyle name="표준 6 3 3 3 2 3 3 10" xfId="37761"/>
    <cellStyle name="표준 6 3 3 3 2 3 3 11" xfId="41873"/>
    <cellStyle name="표준 6 3 3 3 2 3 3 12" xfId="45744"/>
    <cellStyle name="표준 6 3 3 3 2 3 3 13" xfId="49615"/>
    <cellStyle name="표준 6 3 3 3 2 3 3 14" xfId="53486"/>
    <cellStyle name="표준 6 3 3 3 2 3 3 2" xfId="6793"/>
    <cellStyle name="표준 6 3 3 3 2 3 3 3" xfId="10664"/>
    <cellStyle name="표준 6 3 3 3 2 3 3 4" xfId="14535"/>
    <cellStyle name="표준 6 3 3 3 2 3 3 5" xfId="18406"/>
    <cellStyle name="표준 6 3 3 3 2 3 3 6" xfId="22277"/>
    <cellStyle name="표준 6 3 3 3 2 3 3 7" xfId="26148"/>
    <cellStyle name="표준 6 3 3 3 2 3 3 8" xfId="30019"/>
    <cellStyle name="표준 6 3 3 3 2 3 3 9" xfId="33890"/>
    <cellStyle name="표준 6 3 3 3 2 3 4" xfId="4857"/>
    <cellStyle name="표준 6 3 3 3 2 3 5" xfId="8728"/>
    <cellStyle name="표준 6 3 3 3 2 3 6" xfId="12599"/>
    <cellStyle name="표준 6 3 3 3 2 3 7" xfId="16470"/>
    <cellStyle name="표준 6 3 3 3 2 3 8" xfId="20341"/>
    <cellStyle name="표준 6 3 3 3 2 3 9" xfId="24212"/>
    <cellStyle name="표준 6 3 3 3 2 4" xfId="1179"/>
    <cellStyle name="표준 6 3 3 3 2 4 10" xfId="32438"/>
    <cellStyle name="표준 6 3 3 3 2 4 11" xfId="36309"/>
    <cellStyle name="표준 6 3 3 3 2 4 12" xfId="40421"/>
    <cellStyle name="표준 6 3 3 3 2 4 13" xfId="44292"/>
    <cellStyle name="표준 6 3 3 3 2 4 14" xfId="48163"/>
    <cellStyle name="표준 6 3 3 3 2 4 15" xfId="52034"/>
    <cellStyle name="표준 6 3 3 3 2 4 2" xfId="3118"/>
    <cellStyle name="표준 6 3 3 3 2 4 2 10" xfId="38245"/>
    <cellStyle name="표준 6 3 3 3 2 4 2 11" xfId="42357"/>
    <cellStyle name="표준 6 3 3 3 2 4 2 12" xfId="46228"/>
    <cellStyle name="표준 6 3 3 3 2 4 2 13" xfId="50099"/>
    <cellStyle name="표준 6 3 3 3 2 4 2 14" xfId="53970"/>
    <cellStyle name="표준 6 3 3 3 2 4 2 2" xfId="7277"/>
    <cellStyle name="표준 6 3 3 3 2 4 2 3" xfId="11148"/>
    <cellStyle name="표준 6 3 3 3 2 4 2 4" xfId="15019"/>
    <cellStyle name="표준 6 3 3 3 2 4 2 5" xfId="18890"/>
    <cellStyle name="표준 6 3 3 3 2 4 2 6" xfId="22761"/>
    <cellStyle name="표준 6 3 3 3 2 4 2 7" xfId="26632"/>
    <cellStyle name="표준 6 3 3 3 2 4 2 8" xfId="30503"/>
    <cellStyle name="표준 6 3 3 3 2 4 2 9" xfId="34374"/>
    <cellStyle name="표준 6 3 3 3 2 4 3" xfId="5341"/>
    <cellStyle name="표준 6 3 3 3 2 4 4" xfId="9212"/>
    <cellStyle name="표준 6 3 3 3 2 4 5" xfId="13083"/>
    <cellStyle name="표준 6 3 3 3 2 4 6" xfId="16954"/>
    <cellStyle name="표준 6 3 3 3 2 4 7" xfId="20825"/>
    <cellStyle name="표준 6 3 3 3 2 4 8" xfId="24696"/>
    <cellStyle name="표준 6 3 3 3 2 4 9" xfId="28567"/>
    <cellStyle name="표준 6 3 3 3 2 5" xfId="2150"/>
    <cellStyle name="표준 6 3 3 3 2 5 10" xfId="37277"/>
    <cellStyle name="표준 6 3 3 3 2 5 11" xfId="41389"/>
    <cellStyle name="표준 6 3 3 3 2 5 12" xfId="45260"/>
    <cellStyle name="표준 6 3 3 3 2 5 13" xfId="49131"/>
    <cellStyle name="표준 6 3 3 3 2 5 14" xfId="53002"/>
    <cellStyle name="표준 6 3 3 3 2 5 2" xfId="6309"/>
    <cellStyle name="표준 6 3 3 3 2 5 3" xfId="10180"/>
    <cellStyle name="표준 6 3 3 3 2 5 4" xfId="14051"/>
    <cellStyle name="표준 6 3 3 3 2 5 5" xfId="17922"/>
    <cellStyle name="표준 6 3 3 3 2 5 6" xfId="21793"/>
    <cellStyle name="표준 6 3 3 3 2 5 7" xfId="25664"/>
    <cellStyle name="표준 6 3 3 3 2 5 8" xfId="29535"/>
    <cellStyle name="표준 6 3 3 3 2 5 9" xfId="33406"/>
    <cellStyle name="표준 6 3 3 3 2 6" xfId="4373"/>
    <cellStyle name="표준 6 3 3 3 2 7" xfId="8244"/>
    <cellStyle name="표준 6 3 3 3 2 8" xfId="12115"/>
    <cellStyle name="표준 6 3 3 3 2 9" xfId="15986"/>
    <cellStyle name="표준 6 3 3 3 20" xfId="50969"/>
    <cellStyle name="표준 6 3 3 3 3" xfId="347"/>
    <cellStyle name="표준 6 3 3 3 3 10" xfId="23873"/>
    <cellStyle name="표준 6 3 3 3 3 11" xfId="27744"/>
    <cellStyle name="표준 6 3 3 3 3 12" xfId="31615"/>
    <cellStyle name="표준 6 3 3 3 3 13" xfId="35486"/>
    <cellStyle name="표준 6 3 3 3 3 14" xfId="39598"/>
    <cellStyle name="표준 6 3 3 3 3 15" xfId="43469"/>
    <cellStyle name="표준 6 3 3 3 3 16" xfId="47340"/>
    <cellStyle name="표준 6 3 3 3 3 17" xfId="51211"/>
    <cellStyle name="표준 6 3 3 3 3 2" xfId="834"/>
    <cellStyle name="표준 6 3 3 3 3 2 10" xfId="28228"/>
    <cellStyle name="표준 6 3 3 3 3 2 11" xfId="32099"/>
    <cellStyle name="표준 6 3 3 3 3 2 12" xfId="35970"/>
    <cellStyle name="표준 6 3 3 3 3 2 13" xfId="40082"/>
    <cellStyle name="표준 6 3 3 3 3 2 14" xfId="43953"/>
    <cellStyle name="표준 6 3 3 3 3 2 15" xfId="47824"/>
    <cellStyle name="표준 6 3 3 3 3 2 16" xfId="51695"/>
    <cellStyle name="표준 6 3 3 3 3 2 2" xfId="1808"/>
    <cellStyle name="표준 6 3 3 3 3 2 2 10" xfId="33067"/>
    <cellStyle name="표준 6 3 3 3 3 2 2 11" xfId="36938"/>
    <cellStyle name="표준 6 3 3 3 3 2 2 12" xfId="41050"/>
    <cellStyle name="표준 6 3 3 3 3 2 2 13" xfId="44921"/>
    <cellStyle name="표준 6 3 3 3 3 2 2 14" xfId="48792"/>
    <cellStyle name="표준 6 3 3 3 3 2 2 15" xfId="52663"/>
    <cellStyle name="표준 6 3 3 3 3 2 2 2" xfId="3747"/>
    <cellStyle name="표준 6 3 3 3 3 2 2 2 10" xfId="38874"/>
    <cellStyle name="표준 6 3 3 3 3 2 2 2 11" xfId="42986"/>
    <cellStyle name="표준 6 3 3 3 3 2 2 2 12" xfId="46857"/>
    <cellStyle name="표준 6 3 3 3 3 2 2 2 13" xfId="50728"/>
    <cellStyle name="표준 6 3 3 3 3 2 2 2 14" xfId="54599"/>
    <cellStyle name="표준 6 3 3 3 3 2 2 2 2" xfId="7906"/>
    <cellStyle name="표준 6 3 3 3 3 2 2 2 3" xfId="11777"/>
    <cellStyle name="표준 6 3 3 3 3 2 2 2 4" xfId="15648"/>
    <cellStyle name="표준 6 3 3 3 3 2 2 2 5" xfId="19519"/>
    <cellStyle name="표준 6 3 3 3 3 2 2 2 6" xfId="23390"/>
    <cellStyle name="표준 6 3 3 3 3 2 2 2 7" xfId="27261"/>
    <cellStyle name="표준 6 3 3 3 3 2 2 2 8" xfId="31132"/>
    <cellStyle name="표준 6 3 3 3 3 2 2 2 9" xfId="35003"/>
    <cellStyle name="표준 6 3 3 3 3 2 2 3" xfId="5970"/>
    <cellStyle name="표준 6 3 3 3 3 2 2 4" xfId="9841"/>
    <cellStyle name="표준 6 3 3 3 3 2 2 5" xfId="13712"/>
    <cellStyle name="표준 6 3 3 3 3 2 2 6" xfId="17583"/>
    <cellStyle name="표준 6 3 3 3 3 2 2 7" xfId="21454"/>
    <cellStyle name="표준 6 3 3 3 3 2 2 8" xfId="25325"/>
    <cellStyle name="표준 6 3 3 3 3 2 2 9" xfId="29196"/>
    <cellStyle name="표준 6 3 3 3 3 2 3" xfId="2779"/>
    <cellStyle name="표준 6 3 3 3 3 2 3 10" xfId="37906"/>
    <cellStyle name="표준 6 3 3 3 3 2 3 11" xfId="42018"/>
    <cellStyle name="표준 6 3 3 3 3 2 3 12" xfId="45889"/>
    <cellStyle name="표준 6 3 3 3 3 2 3 13" xfId="49760"/>
    <cellStyle name="표준 6 3 3 3 3 2 3 14" xfId="53631"/>
    <cellStyle name="표준 6 3 3 3 3 2 3 2" xfId="6938"/>
    <cellStyle name="표준 6 3 3 3 3 2 3 3" xfId="10809"/>
    <cellStyle name="표준 6 3 3 3 3 2 3 4" xfId="14680"/>
    <cellStyle name="표준 6 3 3 3 3 2 3 5" xfId="18551"/>
    <cellStyle name="표준 6 3 3 3 3 2 3 6" xfId="22422"/>
    <cellStyle name="표준 6 3 3 3 3 2 3 7" xfId="26293"/>
    <cellStyle name="표준 6 3 3 3 3 2 3 8" xfId="30164"/>
    <cellStyle name="표준 6 3 3 3 3 2 3 9" xfId="34035"/>
    <cellStyle name="표준 6 3 3 3 3 2 4" xfId="5002"/>
    <cellStyle name="표준 6 3 3 3 3 2 5" xfId="8873"/>
    <cellStyle name="표준 6 3 3 3 3 2 6" xfId="12744"/>
    <cellStyle name="표준 6 3 3 3 3 2 7" xfId="16615"/>
    <cellStyle name="표준 6 3 3 3 3 2 8" xfId="20486"/>
    <cellStyle name="표준 6 3 3 3 3 2 9" xfId="24357"/>
    <cellStyle name="표준 6 3 3 3 3 3" xfId="1324"/>
    <cellStyle name="표준 6 3 3 3 3 3 10" xfId="32583"/>
    <cellStyle name="표준 6 3 3 3 3 3 11" xfId="36454"/>
    <cellStyle name="표준 6 3 3 3 3 3 12" xfId="40566"/>
    <cellStyle name="표준 6 3 3 3 3 3 13" xfId="44437"/>
    <cellStyle name="표준 6 3 3 3 3 3 14" xfId="48308"/>
    <cellStyle name="표준 6 3 3 3 3 3 15" xfId="52179"/>
    <cellStyle name="표준 6 3 3 3 3 3 2" xfId="3263"/>
    <cellStyle name="표준 6 3 3 3 3 3 2 10" xfId="38390"/>
    <cellStyle name="표준 6 3 3 3 3 3 2 11" xfId="42502"/>
    <cellStyle name="표준 6 3 3 3 3 3 2 12" xfId="46373"/>
    <cellStyle name="표준 6 3 3 3 3 3 2 13" xfId="50244"/>
    <cellStyle name="표준 6 3 3 3 3 3 2 14" xfId="54115"/>
    <cellStyle name="표준 6 3 3 3 3 3 2 2" xfId="7422"/>
    <cellStyle name="표준 6 3 3 3 3 3 2 3" xfId="11293"/>
    <cellStyle name="표준 6 3 3 3 3 3 2 4" xfId="15164"/>
    <cellStyle name="표준 6 3 3 3 3 3 2 5" xfId="19035"/>
    <cellStyle name="표준 6 3 3 3 3 3 2 6" xfId="22906"/>
    <cellStyle name="표준 6 3 3 3 3 3 2 7" xfId="26777"/>
    <cellStyle name="표준 6 3 3 3 3 3 2 8" xfId="30648"/>
    <cellStyle name="표준 6 3 3 3 3 3 2 9" xfId="34519"/>
    <cellStyle name="표준 6 3 3 3 3 3 3" xfId="5486"/>
    <cellStyle name="표준 6 3 3 3 3 3 4" xfId="9357"/>
    <cellStyle name="표준 6 3 3 3 3 3 5" xfId="13228"/>
    <cellStyle name="표준 6 3 3 3 3 3 6" xfId="17099"/>
    <cellStyle name="표준 6 3 3 3 3 3 7" xfId="20970"/>
    <cellStyle name="표준 6 3 3 3 3 3 8" xfId="24841"/>
    <cellStyle name="표준 6 3 3 3 3 3 9" xfId="28712"/>
    <cellStyle name="표준 6 3 3 3 3 4" xfId="2295"/>
    <cellStyle name="표준 6 3 3 3 3 4 10" xfId="37422"/>
    <cellStyle name="표준 6 3 3 3 3 4 11" xfId="41534"/>
    <cellStyle name="표준 6 3 3 3 3 4 12" xfId="45405"/>
    <cellStyle name="표준 6 3 3 3 3 4 13" xfId="49276"/>
    <cellStyle name="표준 6 3 3 3 3 4 14" xfId="53147"/>
    <cellStyle name="표준 6 3 3 3 3 4 2" xfId="6454"/>
    <cellStyle name="표준 6 3 3 3 3 4 3" xfId="10325"/>
    <cellStyle name="표준 6 3 3 3 3 4 4" xfId="14196"/>
    <cellStyle name="표준 6 3 3 3 3 4 5" xfId="18067"/>
    <cellStyle name="표준 6 3 3 3 3 4 6" xfId="21938"/>
    <cellStyle name="표준 6 3 3 3 3 4 7" xfId="25809"/>
    <cellStyle name="표준 6 3 3 3 3 4 8" xfId="29680"/>
    <cellStyle name="표준 6 3 3 3 3 4 9" xfId="33551"/>
    <cellStyle name="표준 6 3 3 3 3 5" xfId="4518"/>
    <cellStyle name="표준 6 3 3 3 3 6" xfId="8389"/>
    <cellStyle name="표준 6 3 3 3 3 7" xfId="12260"/>
    <cellStyle name="표준 6 3 3 3 3 8" xfId="16131"/>
    <cellStyle name="표준 6 3 3 3 3 9" xfId="20002"/>
    <cellStyle name="표준 6 3 3 3 4" xfId="592"/>
    <cellStyle name="표준 6 3 3 3 4 10" xfId="27986"/>
    <cellStyle name="표준 6 3 3 3 4 11" xfId="31857"/>
    <cellStyle name="표준 6 3 3 3 4 12" xfId="35728"/>
    <cellStyle name="표준 6 3 3 3 4 13" xfId="39840"/>
    <cellStyle name="표준 6 3 3 3 4 14" xfId="43711"/>
    <cellStyle name="표준 6 3 3 3 4 15" xfId="47582"/>
    <cellStyle name="표준 6 3 3 3 4 16" xfId="51453"/>
    <cellStyle name="표준 6 3 3 3 4 2" xfId="1566"/>
    <cellStyle name="표준 6 3 3 3 4 2 10" xfId="32825"/>
    <cellStyle name="표준 6 3 3 3 4 2 11" xfId="36696"/>
    <cellStyle name="표준 6 3 3 3 4 2 12" xfId="40808"/>
    <cellStyle name="표준 6 3 3 3 4 2 13" xfId="44679"/>
    <cellStyle name="표준 6 3 3 3 4 2 14" xfId="48550"/>
    <cellStyle name="표준 6 3 3 3 4 2 15" xfId="52421"/>
    <cellStyle name="표준 6 3 3 3 4 2 2" xfId="3505"/>
    <cellStyle name="표준 6 3 3 3 4 2 2 10" xfId="38632"/>
    <cellStyle name="표준 6 3 3 3 4 2 2 11" xfId="42744"/>
    <cellStyle name="표준 6 3 3 3 4 2 2 12" xfId="46615"/>
    <cellStyle name="표준 6 3 3 3 4 2 2 13" xfId="50486"/>
    <cellStyle name="표준 6 3 3 3 4 2 2 14" xfId="54357"/>
    <cellStyle name="표준 6 3 3 3 4 2 2 2" xfId="7664"/>
    <cellStyle name="표준 6 3 3 3 4 2 2 3" xfId="11535"/>
    <cellStyle name="표준 6 3 3 3 4 2 2 4" xfId="15406"/>
    <cellStyle name="표준 6 3 3 3 4 2 2 5" xfId="19277"/>
    <cellStyle name="표준 6 3 3 3 4 2 2 6" xfId="23148"/>
    <cellStyle name="표준 6 3 3 3 4 2 2 7" xfId="27019"/>
    <cellStyle name="표준 6 3 3 3 4 2 2 8" xfId="30890"/>
    <cellStyle name="표준 6 3 3 3 4 2 2 9" xfId="34761"/>
    <cellStyle name="표준 6 3 3 3 4 2 3" xfId="5728"/>
    <cellStyle name="표준 6 3 3 3 4 2 4" xfId="9599"/>
    <cellStyle name="표준 6 3 3 3 4 2 5" xfId="13470"/>
    <cellStyle name="표준 6 3 3 3 4 2 6" xfId="17341"/>
    <cellStyle name="표준 6 3 3 3 4 2 7" xfId="21212"/>
    <cellStyle name="표준 6 3 3 3 4 2 8" xfId="25083"/>
    <cellStyle name="표준 6 3 3 3 4 2 9" xfId="28954"/>
    <cellStyle name="표준 6 3 3 3 4 3" xfId="2537"/>
    <cellStyle name="표준 6 3 3 3 4 3 10" xfId="37664"/>
    <cellStyle name="표준 6 3 3 3 4 3 11" xfId="41776"/>
    <cellStyle name="표준 6 3 3 3 4 3 12" xfId="45647"/>
    <cellStyle name="표준 6 3 3 3 4 3 13" xfId="49518"/>
    <cellStyle name="표준 6 3 3 3 4 3 14" xfId="53389"/>
    <cellStyle name="표준 6 3 3 3 4 3 2" xfId="6696"/>
    <cellStyle name="표준 6 3 3 3 4 3 3" xfId="10567"/>
    <cellStyle name="표준 6 3 3 3 4 3 4" xfId="14438"/>
    <cellStyle name="표준 6 3 3 3 4 3 5" xfId="18309"/>
    <cellStyle name="표준 6 3 3 3 4 3 6" xfId="22180"/>
    <cellStyle name="표준 6 3 3 3 4 3 7" xfId="26051"/>
    <cellStyle name="표준 6 3 3 3 4 3 8" xfId="29922"/>
    <cellStyle name="표준 6 3 3 3 4 3 9" xfId="33793"/>
    <cellStyle name="표준 6 3 3 3 4 4" xfId="4760"/>
    <cellStyle name="표준 6 3 3 3 4 5" xfId="8631"/>
    <cellStyle name="표준 6 3 3 3 4 6" xfId="12502"/>
    <cellStyle name="표준 6 3 3 3 4 7" xfId="16373"/>
    <cellStyle name="표준 6 3 3 3 4 8" xfId="20244"/>
    <cellStyle name="표준 6 3 3 3 4 9" xfId="24115"/>
    <cellStyle name="표준 6 3 3 3 5" xfId="1082"/>
    <cellStyle name="표준 6 3 3 3 5 10" xfId="32341"/>
    <cellStyle name="표준 6 3 3 3 5 11" xfId="36212"/>
    <cellStyle name="표준 6 3 3 3 5 12" xfId="40324"/>
    <cellStyle name="표준 6 3 3 3 5 13" xfId="44195"/>
    <cellStyle name="표준 6 3 3 3 5 14" xfId="48066"/>
    <cellStyle name="표준 6 3 3 3 5 15" xfId="51937"/>
    <cellStyle name="표준 6 3 3 3 5 2" xfId="3021"/>
    <cellStyle name="표준 6 3 3 3 5 2 10" xfId="38148"/>
    <cellStyle name="표준 6 3 3 3 5 2 11" xfId="42260"/>
    <cellStyle name="표준 6 3 3 3 5 2 12" xfId="46131"/>
    <cellStyle name="표준 6 3 3 3 5 2 13" xfId="50002"/>
    <cellStyle name="표준 6 3 3 3 5 2 14" xfId="53873"/>
    <cellStyle name="표준 6 3 3 3 5 2 2" xfId="7180"/>
    <cellStyle name="표준 6 3 3 3 5 2 3" xfId="11051"/>
    <cellStyle name="표준 6 3 3 3 5 2 4" xfId="14922"/>
    <cellStyle name="표준 6 3 3 3 5 2 5" xfId="18793"/>
    <cellStyle name="표준 6 3 3 3 5 2 6" xfId="22664"/>
    <cellStyle name="표준 6 3 3 3 5 2 7" xfId="26535"/>
    <cellStyle name="표준 6 3 3 3 5 2 8" xfId="30406"/>
    <cellStyle name="표준 6 3 3 3 5 2 9" xfId="34277"/>
    <cellStyle name="표준 6 3 3 3 5 3" xfId="5244"/>
    <cellStyle name="표준 6 3 3 3 5 4" xfId="9115"/>
    <cellStyle name="표준 6 3 3 3 5 5" xfId="12986"/>
    <cellStyle name="표준 6 3 3 3 5 6" xfId="16857"/>
    <cellStyle name="표준 6 3 3 3 5 7" xfId="20728"/>
    <cellStyle name="표준 6 3 3 3 5 8" xfId="24599"/>
    <cellStyle name="표준 6 3 3 3 5 9" xfId="28470"/>
    <cellStyle name="표준 6 3 3 3 6" xfId="2053"/>
    <cellStyle name="표준 6 3 3 3 6 10" xfId="37180"/>
    <cellStyle name="표준 6 3 3 3 6 11" xfId="41292"/>
    <cellStyle name="표준 6 3 3 3 6 12" xfId="45163"/>
    <cellStyle name="표준 6 3 3 3 6 13" xfId="49034"/>
    <cellStyle name="표준 6 3 3 3 6 14" xfId="52905"/>
    <cellStyle name="표준 6 3 3 3 6 2" xfId="6212"/>
    <cellStyle name="표준 6 3 3 3 6 3" xfId="10083"/>
    <cellStyle name="표준 6 3 3 3 6 4" xfId="13954"/>
    <cellStyle name="표준 6 3 3 3 6 5" xfId="17825"/>
    <cellStyle name="표준 6 3 3 3 6 6" xfId="21696"/>
    <cellStyle name="표준 6 3 3 3 6 7" xfId="25567"/>
    <cellStyle name="표준 6 3 3 3 6 8" xfId="29438"/>
    <cellStyle name="표준 6 3 3 3 6 9" xfId="33309"/>
    <cellStyle name="표준 6 3 3 3 7" xfId="4276"/>
    <cellStyle name="표준 6 3 3 3 8" xfId="8147"/>
    <cellStyle name="표준 6 3 3 3 9" xfId="12018"/>
    <cellStyle name="표준 6 3 3 4" xfId="152"/>
    <cellStyle name="표준 6 3 3 4 10" xfId="19810"/>
    <cellStyle name="표준 6 3 3 4 11" xfId="23681"/>
    <cellStyle name="표준 6 3 3 4 12" xfId="27552"/>
    <cellStyle name="표준 6 3 3 4 13" xfId="31423"/>
    <cellStyle name="표준 6 3 3 4 14" xfId="35294"/>
    <cellStyle name="표준 6 3 3 4 15" xfId="39165"/>
    <cellStyle name="표준 6 3 3 4 16" xfId="39406"/>
    <cellStyle name="표준 6 3 3 4 17" xfId="43277"/>
    <cellStyle name="표준 6 3 3 4 18" xfId="47148"/>
    <cellStyle name="표준 6 3 3 4 19" xfId="51019"/>
    <cellStyle name="표준 6 3 3 4 2" xfId="397"/>
    <cellStyle name="표준 6 3 3 4 2 10" xfId="23923"/>
    <cellStyle name="표준 6 3 3 4 2 11" xfId="27794"/>
    <cellStyle name="표준 6 3 3 4 2 12" xfId="31665"/>
    <cellStyle name="표준 6 3 3 4 2 13" xfId="35536"/>
    <cellStyle name="표준 6 3 3 4 2 14" xfId="39648"/>
    <cellStyle name="표준 6 3 3 4 2 15" xfId="43519"/>
    <cellStyle name="표준 6 3 3 4 2 16" xfId="47390"/>
    <cellStyle name="표준 6 3 3 4 2 17" xfId="51261"/>
    <cellStyle name="표준 6 3 3 4 2 2" xfId="884"/>
    <cellStyle name="표준 6 3 3 4 2 2 10" xfId="28278"/>
    <cellStyle name="표준 6 3 3 4 2 2 11" xfId="32149"/>
    <cellStyle name="표준 6 3 3 4 2 2 12" xfId="36020"/>
    <cellStyle name="표준 6 3 3 4 2 2 13" xfId="40132"/>
    <cellStyle name="표준 6 3 3 4 2 2 14" xfId="44003"/>
    <cellStyle name="표준 6 3 3 4 2 2 15" xfId="47874"/>
    <cellStyle name="표준 6 3 3 4 2 2 16" xfId="51745"/>
    <cellStyle name="표준 6 3 3 4 2 2 2" xfId="1858"/>
    <cellStyle name="표준 6 3 3 4 2 2 2 10" xfId="33117"/>
    <cellStyle name="표준 6 3 3 4 2 2 2 11" xfId="36988"/>
    <cellStyle name="표준 6 3 3 4 2 2 2 12" xfId="41100"/>
    <cellStyle name="표준 6 3 3 4 2 2 2 13" xfId="44971"/>
    <cellStyle name="표준 6 3 3 4 2 2 2 14" xfId="48842"/>
    <cellStyle name="표준 6 3 3 4 2 2 2 15" xfId="52713"/>
    <cellStyle name="표준 6 3 3 4 2 2 2 2" xfId="3797"/>
    <cellStyle name="표준 6 3 3 4 2 2 2 2 10" xfId="38924"/>
    <cellStyle name="표준 6 3 3 4 2 2 2 2 11" xfId="43036"/>
    <cellStyle name="표준 6 3 3 4 2 2 2 2 12" xfId="46907"/>
    <cellStyle name="표준 6 3 3 4 2 2 2 2 13" xfId="50778"/>
    <cellStyle name="표준 6 3 3 4 2 2 2 2 14" xfId="54649"/>
    <cellStyle name="표준 6 3 3 4 2 2 2 2 2" xfId="7956"/>
    <cellStyle name="표준 6 3 3 4 2 2 2 2 3" xfId="11827"/>
    <cellStyle name="표준 6 3 3 4 2 2 2 2 4" xfId="15698"/>
    <cellStyle name="표준 6 3 3 4 2 2 2 2 5" xfId="19569"/>
    <cellStyle name="표준 6 3 3 4 2 2 2 2 6" xfId="23440"/>
    <cellStyle name="표준 6 3 3 4 2 2 2 2 7" xfId="27311"/>
    <cellStyle name="표준 6 3 3 4 2 2 2 2 8" xfId="31182"/>
    <cellStyle name="표준 6 3 3 4 2 2 2 2 9" xfId="35053"/>
    <cellStyle name="표준 6 3 3 4 2 2 2 3" xfId="6020"/>
    <cellStyle name="표준 6 3 3 4 2 2 2 4" xfId="9891"/>
    <cellStyle name="표준 6 3 3 4 2 2 2 5" xfId="13762"/>
    <cellStyle name="표준 6 3 3 4 2 2 2 6" xfId="17633"/>
    <cellStyle name="표준 6 3 3 4 2 2 2 7" xfId="21504"/>
    <cellStyle name="표준 6 3 3 4 2 2 2 8" xfId="25375"/>
    <cellStyle name="표준 6 3 3 4 2 2 2 9" xfId="29246"/>
    <cellStyle name="표준 6 3 3 4 2 2 3" xfId="2829"/>
    <cellStyle name="표준 6 3 3 4 2 2 3 10" xfId="37956"/>
    <cellStyle name="표준 6 3 3 4 2 2 3 11" xfId="42068"/>
    <cellStyle name="표준 6 3 3 4 2 2 3 12" xfId="45939"/>
    <cellStyle name="표준 6 3 3 4 2 2 3 13" xfId="49810"/>
    <cellStyle name="표준 6 3 3 4 2 2 3 14" xfId="53681"/>
    <cellStyle name="표준 6 3 3 4 2 2 3 2" xfId="6988"/>
    <cellStyle name="표준 6 3 3 4 2 2 3 3" xfId="10859"/>
    <cellStyle name="표준 6 3 3 4 2 2 3 4" xfId="14730"/>
    <cellStyle name="표준 6 3 3 4 2 2 3 5" xfId="18601"/>
    <cellStyle name="표준 6 3 3 4 2 2 3 6" xfId="22472"/>
    <cellStyle name="표준 6 3 3 4 2 2 3 7" xfId="26343"/>
    <cellStyle name="표준 6 3 3 4 2 2 3 8" xfId="30214"/>
    <cellStyle name="표준 6 3 3 4 2 2 3 9" xfId="34085"/>
    <cellStyle name="표준 6 3 3 4 2 2 4" xfId="5052"/>
    <cellStyle name="표준 6 3 3 4 2 2 5" xfId="8923"/>
    <cellStyle name="표준 6 3 3 4 2 2 6" xfId="12794"/>
    <cellStyle name="표준 6 3 3 4 2 2 7" xfId="16665"/>
    <cellStyle name="표준 6 3 3 4 2 2 8" xfId="20536"/>
    <cellStyle name="표준 6 3 3 4 2 2 9" xfId="24407"/>
    <cellStyle name="표준 6 3 3 4 2 3" xfId="1374"/>
    <cellStyle name="표준 6 3 3 4 2 3 10" xfId="32633"/>
    <cellStyle name="표준 6 3 3 4 2 3 11" xfId="36504"/>
    <cellStyle name="표준 6 3 3 4 2 3 12" xfId="40616"/>
    <cellStyle name="표준 6 3 3 4 2 3 13" xfId="44487"/>
    <cellStyle name="표준 6 3 3 4 2 3 14" xfId="48358"/>
    <cellStyle name="표준 6 3 3 4 2 3 15" xfId="52229"/>
    <cellStyle name="표준 6 3 3 4 2 3 2" xfId="3313"/>
    <cellStyle name="표준 6 3 3 4 2 3 2 10" xfId="38440"/>
    <cellStyle name="표준 6 3 3 4 2 3 2 11" xfId="42552"/>
    <cellStyle name="표준 6 3 3 4 2 3 2 12" xfId="46423"/>
    <cellStyle name="표준 6 3 3 4 2 3 2 13" xfId="50294"/>
    <cellStyle name="표준 6 3 3 4 2 3 2 14" xfId="54165"/>
    <cellStyle name="표준 6 3 3 4 2 3 2 2" xfId="7472"/>
    <cellStyle name="표준 6 3 3 4 2 3 2 3" xfId="11343"/>
    <cellStyle name="표준 6 3 3 4 2 3 2 4" xfId="15214"/>
    <cellStyle name="표준 6 3 3 4 2 3 2 5" xfId="19085"/>
    <cellStyle name="표준 6 3 3 4 2 3 2 6" xfId="22956"/>
    <cellStyle name="표준 6 3 3 4 2 3 2 7" xfId="26827"/>
    <cellStyle name="표준 6 3 3 4 2 3 2 8" xfId="30698"/>
    <cellStyle name="표준 6 3 3 4 2 3 2 9" xfId="34569"/>
    <cellStyle name="표준 6 3 3 4 2 3 3" xfId="5536"/>
    <cellStyle name="표준 6 3 3 4 2 3 4" xfId="9407"/>
    <cellStyle name="표준 6 3 3 4 2 3 5" xfId="13278"/>
    <cellStyle name="표준 6 3 3 4 2 3 6" xfId="17149"/>
    <cellStyle name="표준 6 3 3 4 2 3 7" xfId="21020"/>
    <cellStyle name="표준 6 3 3 4 2 3 8" xfId="24891"/>
    <cellStyle name="표준 6 3 3 4 2 3 9" xfId="28762"/>
    <cellStyle name="표준 6 3 3 4 2 4" xfId="2345"/>
    <cellStyle name="표준 6 3 3 4 2 4 10" xfId="37472"/>
    <cellStyle name="표준 6 3 3 4 2 4 11" xfId="41584"/>
    <cellStyle name="표준 6 3 3 4 2 4 12" xfId="45455"/>
    <cellStyle name="표준 6 3 3 4 2 4 13" xfId="49326"/>
    <cellStyle name="표준 6 3 3 4 2 4 14" xfId="53197"/>
    <cellStyle name="표준 6 3 3 4 2 4 2" xfId="6504"/>
    <cellStyle name="표준 6 3 3 4 2 4 3" xfId="10375"/>
    <cellStyle name="표준 6 3 3 4 2 4 4" xfId="14246"/>
    <cellStyle name="표준 6 3 3 4 2 4 5" xfId="18117"/>
    <cellStyle name="표준 6 3 3 4 2 4 6" xfId="21988"/>
    <cellStyle name="표준 6 3 3 4 2 4 7" xfId="25859"/>
    <cellStyle name="표준 6 3 3 4 2 4 8" xfId="29730"/>
    <cellStyle name="표준 6 3 3 4 2 4 9" xfId="33601"/>
    <cellStyle name="표준 6 3 3 4 2 5" xfId="4568"/>
    <cellStyle name="표준 6 3 3 4 2 6" xfId="8439"/>
    <cellStyle name="표준 6 3 3 4 2 7" xfId="12310"/>
    <cellStyle name="표준 6 3 3 4 2 8" xfId="16181"/>
    <cellStyle name="표준 6 3 3 4 2 9" xfId="20052"/>
    <cellStyle name="표준 6 3 3 4 3" xfId="642"/>
    <cellStyle name="표준 6 3 3 4 3 10" xfId="28036"/>
    <cellStyle name="표준 6 3 3 4 3 11" xfId="31907"/>
    <cellStyle name="표준 6 3 3 4 3 12" xfId="35778"/>
    <cellStyle name="표준 6 3 3 4 3 13" xfId="39890"/>
    <cellStyle name="표준 6 3 3 4 3 14" xfId="43761"/>
    <cellStyle name="표준 6 3 3 4 3 15" xfId="47632"/>
    <cellStyle name="표준 6 3 3 4 3 16" xfId="51503"/>
    <cellStyle name="표준 6 3 3 4 3 2" xfId="1616"/>
    <cellStyle name="표준 6 3 3 4 3 2 10" xfId="32875"/>
    <cellStyle name="표준 6 3 3 4 3 2 11" xfId="36746"/>
    <cellStyle name="표준 6 3 3 4 3 2 12" xfId="40858"/>
    <cellStyle name="표준 6 3 3 4 3 2 13" xfId="44729"/>
    <cellStyle name="표준 6 3 3 4 3 2 14" xfId="48600"/>
    <cellStyle name="표준 6 3 3 4 3 2 15" xfId="52471"/>
    <cellStyle name="표준 6 3 3 4 3 2 2" xfId="3555"/>
    <cellStyle name="표준 6 3 3 4 3 2 2 10" xfId="38682"/>
    <cellStyle name="표준 6 3 3 4 3 2 2 11" xfId="42794"/>
    <cellStyle name="표준 6 3 3 4 3 2 2 12" xfId="46665"/>
    <cellStyle name="표준 6 3 3 4 3 2 2 13" xfId="50536"/>
    <cellStyle name="표준 6 3 3 4 3 2 2 14" xfId="54407"/>
    <cellStyle name="표준 6 3 3 4 3 2 2 2" xfId="7714"/>
    <cellStyle name="표준 6 3 3 4 3 2 2 3" xfId="11585"/>
    <cellStyle name="표준 6 3 3 4 3 2 2 4" xfId="15456"/>
    <cellStyle name="표준 6 3 3 4 3 2 2 5" xfId="19327"/>
    <cellStyle name="표준 6 3 3 4 3 2 2 6" xfId="23198"/>
    <cellStyle name="표준 6 3 3 4 3 2 2 7" xfId="27069"/>
    <cellStyle name="표준 6 3 3 4 3 2 2 8" xfId="30940"/>
    <cellStyle name="표준 6 3 3 4 3 2 2 9" xfId="34811"/>
    <cellStyle name="표준 6 3 3 4 3 2 3" xfId="5778"/>
    <cellStyle name="표준 6 3 3 4 3 2 4" xfId="9649"/>
    <cellStyle name="표준 6 3 3 4 3 2 5" xfId="13520"/>
    <cellStyle name="표준 6 3 3 4 3 2 6" xfId="17391"/>
    <cellStyle name="표준 6 3 3 4 3 2 7" xfId="21262"/>
    <cellStyle name="표준 6 3 3 4 3 2 8" xfId="25133"/>
    <cellStyle name="표준 6 3 3 4 3 2 9" xfId="29004"/>
    <cellStyle name="표준 6 3 3 4 3 3" xfId="2587"/>
    <cellStyle name="표준 6 3 3 4 3 3 10" xfId="37714"/>
    <cellStyle name="표준 6 3 3 4 3 3 11" xfId="41826"/>
    <cellStyle name="표준 6 3 3 4 3 3 12" xfId="45697"/>
    <cellStyle name="표준 6 3 3 4 3 3 13" xfId="49568"/>
    <cellStyle name="표준 6 3 3 4 3 3 14" xfId="53439"/>
    <cellStyle name="표준 6 3 3 4 3 3 2" xfId="6746"/>
    <cellStyle name="표준 6 3 3 4 3 3 3" xfId="10617"/>
    <cellStyle name="표준 6 3 3 4 3 3 4" xfId="14488"/>
    <cellStyle name="표준 6 3 3 4 3 3 5" xfId="18359"/>
    <cellStyle name="표준 6 3 3 4 3 3 6" xfId="22230"/>
    <cellStyle name="표준 6 3 3 4 3 3 7" xfId="26101"/>
    <cellStyle name="표준 6 3 3 4 3 3 8" xfId="29972"/>
    <cellStyle name="표준 6 3 3 4 3 3 9" xfId="33843"/>
    <cellStyle name="표준 6 3 3 4 3 4" xfId="4810"/>
    <cellStyle name="표준 6 3 3 4 3 5" xfId="8681"/>
    <cellStyle name="표준 6 3 3 4 3 6" xfId="12552"/>
    <cellStyle name="표준 6 3 3 4 3 7" xfId="16423"/>
    <cellStyle name="표준 6 3 3 4 3 8" xfId="20294"/>
    <cellStyle name="표준 6 3 3 4 3 9" xfId="24165"/>
    <cellStyle name="표준 6 3 3 4 4" xfId="1132"/>
    <cellStyle name="표준 6 3 3 4 4 10" xfId="32391"/>
    <cellStyle name="표준 6 3 3 4 4 11" xfId="36262"/>
    <cellStyle name="표준 6 3 3 4 4 12" xfId="40374"/>
    <cellStyle name="표준 6 3 3 4 4 13" xfId="44245"/>
    <cellStyle name="표준 6 3 3 4 4 14" xfId="48116"/>
    <cellStyle name="표준 6 3 3 4 4 15" xfId="51987"/>
    <cellStyle name="표준 6 3 3 4 4 2" xfId="3071"/>
    <cellStyle name="표준 6 3 3 4 4 2 10" xfId="38198"/>
    <cellStyle name="표준 6 3 3 4 4 2 11" xfId="42310"/>
    <cellStyle name="표준 6 3 3 4 4 2 12" xfId="46181"/>
    <cellStyle name="표준 6 3 3 4 4 2 13" xfId="50052"/>
    <cellStyle name="표준 6 3 3 4 4 2 14" xfId="53923"/>
    <cellStyle name="표준 6 3 3 4 4 2 2" xfId="7230"/>
    <cellStyle name="표준 6 3 3 4 4 2 3" xfId="11101"/>
    <cellStyle name="표준 6 3 3 4 4 2 4" xfId="14972"/>
    <cellStyle name="표준 6 3 3 4 4 2 5" xfId="18843"/>
    <cellStyle name="표준 6 3 3 4 4 2 6" xfId="22714"/>
    <cellStyle name="표준 6 3 3 4 4 2 7" xfId="26585"/>
    <cellStyle name="표준 6 3 3 4 4 2 8" xfId="30456"/>
    <cellStyle name="표준 6 3 3 4 4 2 9" xfId="34327"/>
    <cellStyle name="표준 6 3 3 4 4 3" xfId="5294"/>
    <cellStyle name="표준 6 3 3 4 4 4" xfId="9165"/>
    <cellStyle name="표준 6 3 3 4 4 5" xfId="13036"/>
    <cellStyle name="표준 6 3 3 4 4 6" xfId="16907"/>
    <cellStyle name="표준 6 3 3 4 4 7" xfId="20778"/>
    <cellStyle name="표준 6 3 3 4 4 8" xfId="24649"/>
    <cellStyle name="표준 6 3 3 4 4 9" xfId="28520"/>
    <cellStyle name="표준 6 3 3 4 5" xfId="2103"/>
    <cellStyle name="표준 6 3 3 4 5 10" xfId="37230"/>
    <cellStyle name="표준 6 3 3 4 5 11" xfId="41342"/>
    <cellStyle name="표준 6 3 3 4 5 12" xfId="45213"/>
    <cellStyle name="표준 6 3 3 4 5 13" xfId="49084"/>
    <cellStyle name="표준 6 3 3 4 5 14" xfId="52955"/>
    <cellStyle name="표준 6 3 3 4 5 2" xfId="6262"/>
    <cellStyle name="표준 6 3 3 4 5 3" xfId="10133"/>
    <cellStyle name="표준 6 3 3 4 5 4" xfId="14004"/>
    <cellStyle name="표준 6 3 3 4 5 5" xfId="17875"/>
    <cellStyle name="표준 6 3 3 4 5 6" xfId="21746"/>
    <cellStyle name="표준 6 3 3 4 5 7" xfId="25617"/>
    <cellStyle name="표준 6 3 3 4 5 8" xfId="29488"/>
    <cellStyle name="표준 6 3 3 4 5 9" xfId="33359"/>
    <cellStyle name="표준 6 3 3 4 6" xfId="4326"/>
    <cellStyle name="표준 6 3 3 4 7" xfId="8197"/>
    <cellStyle name="표준 6 3 3 4 8" xfId="12068"/>
    <cellStyle name="표준 6 3 3 4 9" xfId="15939"/>
    <cellStyle name="표준 6 3 3 5" xfId="250"/>
    <cellStyle name="표준 6 3 3 5 10" xfId="19908"/>
    <cellStyle name="표준 6 3 3 5 11" xfId="23779"/>
    <cellStyle name="표준 6 3 3 5 12" xfId="27650"/>
    <cellStyle name="표준 6 3 3 5 13" xfId="31521"/>
    <cellStyle name="표준 6 3 3 5 14" xfId="35392"/>
    <cellStyle name="표준 6 3 3 5 15" xfId="39263"/>
    <cellStyle name="표준 6 3 3 5 16" xfId="39504"/>
    <cellStyle name="표준 6 3 3 5 17" xfId="43375"/>
    <cellStyle name="표준 6 3 3 5 18" xfId="47246"/>
    <cellStyle name="표준 6 3 3 5 19" xfId="51117"/>
    <cellStyle name="표준 6 3 3 5 2" xfId="495"/>
    <cellStyle name="표준 6 3 3 5 2 10" xfId="24021"/>
    <cellStyle name="표준 6 3 3 5 2 11" xfId="27892"/>
    <cellStyle name="표준 6 3 3 5 2 12" xfId="31763"/>
    <cellStyle name="표준 6 3 3 5 2 13" xfId="35634"/>
    <cellStyle name="표준 6 3 3 5 2 14" xfId="39746"/>
    <cellStyle name="표준 6 3 3 5 2 15" xfId="43617"/>
    <cellStyle name="표준 6 3 3 5 2 16" xfId="47488"/>
    <cellStyle name="표준 6 3 3 5 2 17" xfId="51359"/>
    <cellStyle name="표준 6 3 3 5 2 2" xfId="982"/>
    <cellStyle name="표준 6 3 3 5 2 2 10" xfId="28376"/>
    <cellStyle name="표준 6 3 3 5 2 2 11" xfId="32247"/>
    <cellStyle name="표준 6 3 3 5 2 2 12" xfId="36118"/>
    <cellStyle name="표준 6 3 3 5 2 2 13" xfId="40230"/>
    <cellStyle name="표준 6 3 3 5 2 2 14" xfId="44101"/>
    <cellStyle name="표준 6 3 3 5 2 2 15" xfId="47972"/>
    <cellStyle name="표준 6 3 3 5 2 2 16" xfId="51843"/>
    <cellStyle name="표준 6 3 3 5 2 2 2" xfId="1956"/>
    <cellStyle name="표준 6 3 3 5 2 2 2 10" xfId="33215"/>
    <cellStyle name="표준 6 3 3 5 2 2 2 11" xfId="37086"/>
    <cellStyle name="표준 6 3 3 5 2 2 2 12" xfId="41198"/>
    <cellStyle name="표준 6 3 3 5 2 2 2 13" xfId="45069"/>
    <cellStyle name="표준 6 3 3 5 2 2 2 14" xfId="48940"/>
    <cellStyle name="표준 6 3 3 5 2 2 2 15" xfId="52811"/>
    <cellStyle name="표준 6 3 3 5 2 2 2 2" xfId="3895"/>
    <cellStyle name="표준 6 3 3 5 2 2 2 2 10" xfId="39022"/>
    <cellStyle name="표준 6 3 3 5 2 2 2 2 11" xfId="43134"/>
    <cellStyle name="표준 6 3 3 5 2 2 2 2 12" xfId="47005"/>
    <cellStyle name="표준 6 3 3 5 2 2 2 2 13" xfId="50876"/>
    <cellStyle name="표준 6 3 3 5 2 2 2 2 14" xfId="54747"/>
    <cellStyle name="표준 6 3 3 5 2 2 2 2 2" xfId="8054"/>
    <cellStyle name="표준 6 3 3 5 2 2 2 2 3" xfId="11925"/>
    <cellStyle name="표준 6 3 3 5 2 2 2 2 4" xfId="15796"/>
    <cellStyle name="표준 6 3 3 5 2 2 2 2 5" xfId="19667"/>
    <cellStyle name="표준 6 3 3 5 2 2 2 2 6" xfId="23538"/>
    <cellStyle name="표준 6 3 3 5 2 2 2 2 7" xfId="27409"/>
    <cellStyle name="표준 6 3 3 5 2 2 2 2 8" xfId="31280"/>
    <cellStyle name="표준 6 3 3 5 2 2 2 2 9" xfId="35151"/>
    <cellStyle name="표준 6 3 3 5 2 2 2 3" xfId="6118"/>
    <cellStyle name="표준 6 3 3 5 2 2 2 4" xfId="9989"/>
    <cellStyle name="표준 6 3 3 5 2 2 2 5" xfId="13860"/>
    <cellStyle name="표준 6 3 3 5 2 2 2 6" xfId="17731"/>
    <cellStyle name="표준 6 3 3 5 2 2 2 7" xfId="21602"/>
    <cellStyle name="표준 6 3 3 5 2 2 2 8" xfId="25473"/>
    <cellStyle name="표준 6 3 3 5 2 2 2 9" xfId="29344"/>
    <cellStyle name="표준 6 3 3 5 2 2 3" xfId="2927"/>
    <cellStyle name="표준 6 3 3 5 2 2 3 10" xfId="38054"/>
    <cellStyle name="표준 6 3 3 5 2 2 3 11" xfId="42166"/>
    <cellStyle name="표준 6 3 3 5 2 2 3 12" xfId="46037"/>
    <cellStyle name="표준 6 3 3 5 2 2 3 13" xfId="49908"/>
    <cellStyle name="표준 6 3 3 5 2 2 3 14" xfId="53779"/>
    <cellStyle name="표준 6 3 3 5 2 2 3 2" xfId="7086"/>
    <cellStyle name="표준 6 3 3 5 2 2 3 3" xfId="10957"/>
    <cellStyle name="표준 6 3 3 5 2 2 3 4" xfId="14828"/>
    <cellStyle name="표준 6 3 3 5 2 2 3 5" xfId="18699"/>
    <cellStyle name="표준 6 3 3 5 2 2 3 6" xfId="22570"/>
    <cellStyle name="표준 6 3 3 5 2 2 3 7" xfId="26441"/>
    <cellStyle name="표준 6 3 3 5 2 2 3 8" xfId="30312"/>
    <cellStyle name="표준 6 3 3 5 2 2 3 9" xfId="34183"/>
    <cellStyle name="표준 6 3 3 5 2 2 4" xfId="5150"/>
    <cellStyle name="표준 6 3 3 5 2 2 5" xfId="9021"/>
    <cellStyle name="표준 6 3 3 5 2 2 6" xfId="12892"/>
    <cellStyle name="표준 6 3 3 5 2 2 7" xfId="16763"/>
    <cellStyle name="표준 6 3 3 5 2 2 8" xfId="20634"/>
    <cellStyle name="표준 6 3 3 5 2 2 9" xfId="24505"/>
    <cellStyle name="표준 6 3 3 5 2 3" xfId="1472"/>
    <cellStyle name="표준 6 3 3 5 2 3 10" xfId="32731"/>
    <cellStyle name="표준 6 3 3 5 2 3 11" xfId="36602"/>
    <cellStyle name="표준 6 3 3 5 2 3 12" xfId="40714"/>
    <cellStyle name="표준 6 3 3 5 2 3 13" xfId="44585"/>
    <cellStyle name="표준 6 3 3 5 2 3 14" xfId="48456"/>
    <cellStyle name="표준 6 3 3 5 2 3 15" xfId="52327"/>
    <cellStyle name="표준 6 3 3 5 2 3 2" xfId="3411"/>
    <cellStyle name="표준 6 3 3 5 2 3 2 10" xfId="38538"/>
    <cellStyle name="표준 6 3 3 5 2 3 2 11" xfId="42650"/>
    <cellStyle name="표준 6 3 3 5 2 3 2 12" xfId="46521"/>
    <cellStyle name="표준 6 3 3 5 2 3 2 13" xfId="50392"/>
    <cellStyle name="표준 6 3 3 5 2 3 2 14" xfId="54263"/>
    <cellStyle name="표준 6 3 3 5 2 3 2 2" xfId="7570"/>
    <cellStyle name="표준 6 3 3 5 2 3 2 3" xfId="11441"/>
    <cellStyle name="표준 6 3 3 5 2 3 2 4" xfId="15312"/>
    <cellStyle name="표준 6 3 3 5 2 3 2 5" xfId="19183"/>
    <cellStyle name="표준 6 3 3 5 2 3 2 6" xfId="23054"/>
    <cellStyle name="표준 6 3 3 5 2 3 2 7" xfId="26925"/>
    <cellStyle name="표준 6 3 3 5 2 3 2 8" xfId="30796"/>
    <cellStyle name="표준 6 3 3 5 2 3 2 9" xfId="34667"/>
    <cellStyle name="표준 6 3 3 5 2 3 3" xfId="5634"/>
    <cellStyle name="표준 6 3 3 5 2 3 4" xfId="9505"/>
    <cellStyle name="표준 6 3 3 5 2 3 5" xfId="13376"/>
    <cellStyle name="표준 6 3 3 5 2 3 6" xfId="17247"/>
    <cellStyle name="표준 6 3 3 5 2 3 7" xfId="21118"/>
    <cellStyle name="표준 6 3 3 5 2 3 8" xfId="24989"/>
    <cellStyle name="표준 6 3 3 5 2 3 9" xfId="28860"/>
    <cellStyle name="표준 6 3 3 5 2 4" xfId="2443"/>
    <cellStyle name="표준 6 3 3 5 2 4 10" xfId="37570"/>
    <cellStyle name="표준 6 3 3 5 2 4 11" xfId="41682"/>
    <cellStyle name="표준 6 3 3 5 2 4 12" xfId="45553"/>
    <cellStyle name="표준 6 3 3 5 2 4 13" xfId="49424"/>
    <cellStyle name="표준 6 3 3 5 2 4 14" xfId="53295"/>
    <cellStyle name="표준 6 3 3 5 2 4 2" xfId="6602"/>
    <cellStyle name="표준 6 3 3 5 2 4 3" xfId="10473"/>
    <cellStyle name="표준 6 3 3 5 2 4 4" xfId="14344"/>
    <cellStyle name="표준 6 3 3 5 2 4 5" xfId="18215"/>
    <cellStyle name="표준 6 3 3 5 2 4 6" xfId="22086"/>
    <cellStyle name="표준 6 3 3 5 2 4 7" xfId="25957"/>
    <cellStyle name="표준 6 3 3 5 2 4 8" xfId="29828"/>
    <cellStyle name="표준 6 3 3 5 2 4 9" xfId="33699"/>
    <cellStyle name="표준 6 3 3 5 2 5" xfId="4666"/>
    <cellStyle name="표준 6 3 3 5 2 6" xfId="8537"/>
    <cellStyle name="표준 6 3 3 5 2 7" xfId="12408"/>
    <cellStyle name="표준 6 3 3 5 2 8" xfId="16279"/>
    <cellStyle name="표준 6 3 3 5 2 9" xfId="20150"/>
    <cellStyle name="표준 6 3 3 5 3" xfId="740"/>
    <cellStyle name="표준 6 3 3 5 3 10" xfId="28134"/>
    <cellStyle name="표준 6 3 3 5 3 11" xfId="32005"/>
    <cellStyle name="표준 6 3 3 5 3 12" xfId="35876"/>
    <cellStyle name="표준 6 3 3 5 3 13" xfId="39988"/>
    <cellStyle name="표준 6 3 3 5 3 14" xfId="43859"/>
    <cellStyle name="표준 6 3 3 5 3 15" xfId="47730"/>
    <cellStyle name="표준 6 3 3 5 3 16" xfId="51601"/>
    <cellStyle name="표준 6 3 3 5 3 2" xfId="1714"/>
    <cellStyle name="표준 6 3 3 5 3 2 10" xfId="32973"/>
    <cellStyle name="표준 6 3 3 5 3 2 11" xfId="36844"/>
    <cellStyle name="표준 6 3 3 5 3 2 12" xfId="40956"/>
    <cellStyle name="표준 6 3 3 5 3 2 13" xfId="44827"/>
    <cellStyle name="표준 6 3 3 5 3 2 14" xfId="48698"/>
    <cellStyle name="표준 6 3 3 5 3 2 15" xfId="52569"/>
    <cellStyle name="표준 6 3 3 5 3 2 2" xfId="3653"/>
    <cellStyle name="표준 6 3 3 5 3 2 2 10" xfId="38780"/>
    <cellStyle name="표준 6 3 3 5 3 2 2 11" xfId="42892"/>
    <cellStyle name="표준 6 3 3 5 3 2 2 12" xfId="46763"/>
    <cellStyle name="표준 6 3 3 5 3 2 2 13" xfId="50634"/>
    <cellStyle name="표준 6 3 3 5 3 2 2 14" xfId="54505"/>
    <cellStyle name="표준 6 3 3 5 3 2 2 2" xfId="7812"/>
    <cellStyle name="표준 6 3 3 5 3 2 2 3" xfId="11683"/>
    <cellStyle name="표준 6 3 3 5 3 2 2 4" xfId="15554"/>
    <cellStyle name="표준 6 3 3 5 3 2 2 5" xfId="19425"/>
    <cellStyle name="표준 6 3 3 5 3 2 2 6" xfId="23296"/>
    <cellStyle name="표준 6 3 3 5 3 2 2 7" xfId="27167"/>
    <cellStyle name="표준 6 3 3 5 3 2 2 8" xfId="31038"/>
    <cellStyle name="표준 6 3 3 5 3 2 2 9" xfId="34909"/>
    <cellStyle name="표준 6 3 3 5 3 2 3" xfId="5876"/>
    <cellStyle name="표준 6 3 3 5 3 2 4" xfId="9747"/>
    <cellStyle name="표준 6 3 3 5 3 2 5" xfId="13618"/>
    <cellStyle name="표준 6 3 3 5 3 2 6" xfId="17489"/>
    <cellStyle name="표준 6 3 3 5 3 2 7" xfId="21360"/>
    <cellStyle name="표준 6 3 3 5 3 2 8" xfId="25231"/>
    <cellStyle name="표준 6 3 3 5 3 2 9" xfId="29102"/>
    <cellStyle name="표준 6 3 3 5 3 3" xfId="2685"/>
    <cellStyle name="표준 6 3 3 5 3 3 10" xfId="37812"/>
    <cellStyle name="표준 6 3 3 5 3 3 11" xfId="41924"/>
    <cellStyle name="표준 6 3 3 5 3 3 12" xfId="45795"/>
    <cellStyle name="표준 6 3 3 5 3 3 13" xfId="49666"/>
    <cellStyle name="표준 6 3 3 5 3 3 14" xfId="53537"/>
    <cellStyle name="표준 6 3 3 5 3 3 2" xfId="6844"/>
    <cellStyle name="표준 6 3 3 5 3 3 3" xfId="10715"/>
    <cellStyle name="표준 6 3 3 5 3 3 4" xfId="14586"/>
    <cellStyle name="표준 6 3 3 5 3 3 5" xfId="18457"/>
    <cellStyle name="표준 6 3 3 5 3 3 6" xfId="22328"/>
    <cellStyle name="표준 6 3 3 5 3 3 7" xfId="26199"/>
    <cellStyle name="표준 6 3 3 5 3 3 8" xfId="30070"/>
    <cellStyle name="표준 6 3 3 5 3 3 9" xfId="33941"/>
    <cellStyle name="표준 6 3 3 5 3 4" xfId="4908"/>
    <cellStyle name="표준 6 3 3 5 3 5" xfId="8779"/>
    <cellStyle name="표준 6 3 3 5 3 6" xfId="12650"/>
    <cellStyle name="표준 6 3 3 5 3 7" xfId="16521"/>
    <cellStyle name="표준 6 3 3 5 3 8" xfId="20392"/>
    <cellStyle name="표준 6 3 3 5 3 9" xfId="24263"/>
    <cellStyle name="표준 6 3 3 5 4" xfId="1230"/>
    <cellStyle name="표준 6 3 3 5 4 10" xfId="32489"/>
    <cellStyle name="표준 6 3 3 5 4 11" xfId="36360"/>
    <cellStyle name="표준 6 3 3 5 4 12" xfId="40472"/>
    <cellStyle name="표준 6 3 3 5 4 13" xfId="44343"/>
    <cellStyle name="표준 6 3 3 5 4 14" xfId="48214"/>
    <cellStyle name="표준 6 3 3 5 4 15" xfId="52085"/>
    <cellStyle name="표준 6 3 3 5 4 2" xfId="3169"/>
    <cellStyle name="표준 6 3 3 5 4 2 10" xfId="38296"/>
    <cellStyle name="표준 6 3 3 5 4 2 11" xfId="42408"/>
    <cellStyle name="표준 6 3 3 5 4 2 12" xfId="46279"/>
    <cellStyle name="표준 6 3 3 5 4 2 13" xfId="50150"/>
    <cellStyle name="표준 6 3 3 5 4 2 14" xfId="54021"/>
    <cellStyle name="표준 6 3 3 5 4 2 2" xfId="7328"/>
    <cellStyle name="표준 6 3 3 5 4 2 3" xfId="11199"/>
    <cellStyle name="표준 6 3 3 5 4 2 4" xfId="15070"/>
    <cellStyle name="표준 6 3 3 5 4 2 5" xfId="18941"/>
    <cellStyle name="표준 6 3 3 5 4 2 6" xfId="22812"/>
    <cellStyle name="표준 6 3 3 5 4 2 7" xfId="26683"/>
    <cellStyle name="표준 6 3 3 5 4 2 8" xfId="30554"/>
    <cellStyle name="표준 6 3 3 5 4 2 9" xfId="34425"/>
    <cellStyle name="표준 6 3 3 5 4 3" xfId="5392"/>
    <cellStyle name="표준 6 3 3 5 4 4" xfId="9263"/>
    <cellStyle name="표준 6 3 3 5 4 5" xfId="13134"/>
    <cellStyle name="표준 6 3 3 5 4 6" xfId="17005"/>
    <cellStyle name="표준 6 3 3 5 4 7" xfId="20876"/>
    <cellStyle name="표준 6 3 3 5 4 8" xfId="24747"/>
    <cellStyle name="표준 6 3 3 5 4 9" xfId="28618"/>
    <cellStyle name="표준 6 3 3 5 5" xfId="2201"/>
    <cellStyle name="표준 6 3 3 5 5 10" xfId="37328"/>
    <cellStyle name="표준 6 3 3 5 5 11" xfId="41440"/>
    <cellStyle name="표준 6 3 3 5 5 12" xfId="45311"/>
    <cellStyle name="표준 6 3 3 5 5 13" xfId="49182"/>
    <cellStyle name="표준 6 3 3 5 5 14" xfId="53053"/>
    <cellStyle name="표준 6 3 3 5 5 2" xfId="6360"/>
    <cellStyle name="표준 6 3 3 5 5 3" xfId="10231"/>
    <cellStyle name="표준 6 3 3 5 5 4" xfId="14102"/>
    <cellStyle name="표준 6 3 3 5 5 5" xfId="17973"/>
    <cellStyle name="표준 6 3 3 5 5 6" xfId="21844"/>
    <cellStyle name="표준 6 3 3 5 5 7" xfId="25715"/>
    <cellStyle name="표준 6 3 3 5 5 8" xfId="29586"/>
    <cellStyle name="표준 6 3 3 5 5 9" xfId="33457"/>
    <cellStyle name="표준 6 3 3 5 6" xfId="4424"/>
    <cellStyle name="표준 6 3 3 5 7" xfId="8295"/>
    <cellStyle name="표준 6 3 3 5 8" xfId="12166"/>
    <cellStyle name="표준 6 3 3 5 9" xfId="16037"/>
    <cellStyle name="표준 6 3 3 6" xfId="300"/>
    <cellStyle name="표준 6 3 3 6 10" xfId="23826"/>
    <cellStyle name="표준 6 3 3 6 11" xfId="27697"/>
    <cellStyle name="표준 6 3 3 6 12" xfId="31568"/>
    <cellStyle name="표준 6 3 3 6 13" xfId="35439"/>
    <cellStyle name="표준 6 3 3 6 14" xfId="39551"/>
    <cellStyle name="표준 6 3 3 6 15" xfId="43422"/>
    <cellStyle name="표준 6 3 3 6 16" xfId="47293"/>
    <cellStyle name="표준 6 3 3 6 17" xfId="51164"/>
    <cellStyle name="표준 6 3 3 6 2" xfId="787"/>
    <cellStyle name="표준 6 3 3 6 2 10" xfId="28181"/>
    <cellStyle name="표준 6 3 3 6 2 11" xfId="32052"/>
    <cellStyle name="표준 6 3 3 6 2 12" xfId="35923"/>
    <cellStyle name="표준 6 3 3 6 2 13" xfId="40035"/>
    <cellStyle name="표준 6 3 3 6 2 14" xfId="43906"/>
    <cellStyle name="표준 6 3 3 6 2 15" xfId="47777"/>
    <cellStyle name="표준 6 3 3 6 2 16" xfId="51648"/>
    <cellStyle name="표준 6 3 3 6 2 2" xfId="1761"/>
    <cellStyle name="표준 6 3 3 6 2 2 10" xfId="33020"/>
    <cellStyle name="표준 6 3 3 6 2 2 11" xfId="36891"/>
    <cellStyle name="표준 6 3 3 6 2 2 12" xfId="41003"/>
    <cellStyle name="표준 6 3 3 6 2 2 13" xfId="44874"/>
    <cellStyle name="표준 6 3 3 6 2 2 14" xfId="48745"/>
    <cellStyle name="표준 6 3 3 6 2 2 15" xfId="52616"/>
    <cellStyle name="표준 6 3 3 6 2 2 2" xfId="3700"/>
    <cellStyle name="표준 6 3 3 6 2 2 2 10" xfId="38827"/>
    <cellStyle name="표준 6 3 3 6 2 2 2 11" xfId="42939"/>
    <cellStyle name="표준 6 3 3 6 2 2 2 12" xfId="46810"/>
    <cellStyle name="표준 6 3 3 6 2 2 2 13" xfId="50681"/>
    <cellStyle name="표준 6 3 3 6 2 2 2 14" xfId="54552"/>
    <cellStyle name="표준 6 3 3 6 2 2 2 2" xfId="7859"/>
    <cellStyle name="표준 6 3 3 6 2 2 2 3" xfId="11730"/>
    <cellStyle name="표준 6 3 3 6 2 2 2 4" xfId="15601"/>
    <cellStyle name="표준 6 3 3 6 2 2 2 5" xfId="19472"/>
    <cellStyle name="표준 6 3 3 6 2 2 2 6" xfId="23343"/>
    <cellStyle name="표준 6 3 3 6 2 2 2 7" xfId="27214"/>
    <cellStyle name="표준 6 3 3 6 2 2 2 8" xfId="31085"/>
    <cellStyle name="표준 6 3 3 6 2 2 2 9" xfId="34956"/>
    <cellStyle name="표준 6 3 3 6 2 2 3" xfId="5923"/>
    <cellStyle name="표준 6 3 3 6 2 2 4" xfId="9794"/>
    <cellStyle name="표준 6 3 3 6 2 2 5" xfId="13665"/>
    <cellStyle name="표준 6 3 3 6 2 2 6" xfId="17536"/>
    <cellStyle name="표준 6 3 3 6 2 2 7" xfId="21407"/>
    <cellStyle name="표준 6 3 3 6 2 2 8" xfId="25278"/>
    <cellStyle name="표준 6 3 3 6 2 2 9" xfId="29149"/>
    <cellStyle name="표준 6 3 3 6 2 3" xfId="2732"/>
    <cellStyle name="표준 6 3 3 6 2 3 10" xfId="37859"/>
    <cellStyle name="표준 6 3 3 6 2 3 11" xfId="41971"/>
    <cellStyle name="표준 6 3 3 6 2 3 12" xfId="45842"/>
    <cellStyle name="표준 6 3 3 6 2 3 13" xfId="49713"/>
    <cellStyle name="표준 6 3 3 6 2 3 14" xfId="53584"/>
    <cellStyle name="표준 6 3 3 6 2 3 2" xfId="6891"/>
    <cellStyle name="표준 6 3 3 6 2 3 3" xfId="10762"/>
    <cellStyle name="표준 6 3 3 6 2 3 4" xfId="14633"/>
    <cellStyle name="표준 6 3 3 6 2 3 5" xfId="18504"/>
    <cellStyle name="표준 6 3 3 6 2 3 6" xfId="22375"/>
    <cellStyle name="표준 6 3 3 6 2 3 7" xfId="26246"/>
    <cellStyle name="표준 6 3 3 6 2 3 8" xfId="30117"/>
    <cellStyle name="표준 6 3 3 6 2 3 9" xfId="33988"/>
    <cellStyle name="표준 6 3 3 6 2 4" xfId="4955"/>
    <cellStyle name="표준 6 3 3 6 2 5" xfId="8826"/>
    <cellStyle name="표준 6 3 3 6 2 6" xfId="12697"/>
    <cellStyle name="표준 6 3 3 6 2 7" xfId="16568"/>
    <cellStyle name="표준 6 3 3 6 2 8" xfId="20439"/>
    <cellStyle name="표준 6 3 3 6 2 9" xfId="24310"/>
    <cellStyle name="표준 6 3 3 6 3" xfId="1277"/>
    <cellStyle name="표준 6 3 3 6 3 10" xfId="32536"/>
    <cellStyle name="표준 6 3 3 6 3 11" xfId="36407"/>
    <cellStyle name="표준 6 3 3 6 3 12" xfId="40519"/>
    <cellStyle name="표준 6 3 3 6 3 13" xfId="44390"/>
    <cellStyle name="표준 6 3 3 6 3 14" xfId="48261"/>
    <cellStyle name="표준 6 3 3 6 3 15" xfId="52132"/>
    <cellStyle name="표준 6 3 3 6 3 2" xfId="3216"/>
    <cellStyle name="표준 6 3 3 6 3 2 10" xfId="38343"/>
    <cellStyle name="표준 6 3 3 6 3 2 11" xfId="42455"/>
    <cellStyle name="표준 6 3 3 6 3 2 12" xfId="46326"/>
    <cellStyle name="표준 6 3 3 6 3 2 13" xfId="50197"/>
    <cellStyle name="표준 6 3 3 6 3 2 14" xfId="54068"/>
    <cellStyle name="표준 6 3 3 6 3 2 2" xfId="7375"/>
    <cellStyle name="표준 6 3 3 6 3 2 3" xfId="11246"/>
    <cellStyle name="표준 6 3 3 6 3 2 4" xfId="15117"/>
    <cellStyle name="표준 6 3 3 6 3 2 5" xfId="18988"/>
    <cellStyle name="표준 6 3 3 6 3 2 6" xfId="22859"/>
    <cellStyle name="표준 6 3 3 6 3 2 7" xfId="26730"/>
    <cellStyle name="표준 6 3 3 6 3 2 8" xfId="30601"/>
    <cellStyle name="표준 6 3 3 6 3 2 9" xfId="34472"/>
    <cellStyle name="표준 6 3 3 6 3 3" xfId="5439"/>
    <cellStyle name="표준 6 3 3 6 3 4" xfId="9310"/>
    <cellStyle name="표준 6 3 3 6 3 5" xfId="13181"/>
    <cellStyle name="표준 6 3 3 6 3 6" xfId="17052"/>
    <cellStyle name="표준 6 3 3 6 3 7" xfId="20923"/>
    <cellStyle name="표준 6 3 3 6 3 8" xfId="24794"/>
    <cellStyle name="표준 6 3 3 6 3 9" xfId="28665"/>
    <cellStyle name="표준 6 3 3 6 4" xfId="2248"/>
    <cellStyle name="표준 6 3 3 6 4 10" xfId="37375"/>
    <cellStyle name="표준 6 3 3 6 4 11" xfId="41487"/>
    <cellStyle name="표준 6 3 3 6 4 12" xfId="45358"/>
    <cellStyle name="표준 6 3 3 6 4 13" xfId="49229"/>
    <cellStyle name="표준 6 3 3 6 4 14" xfId="53100"/>
    <cellStyle name="표준 6 3 3 6 4 2" xfId="6407"/>
    <cellStyle name="표준 6 3 3 6 4 3" xfId="10278"/>
    <cellStyle name="표준 6 3 3 6 4 4" xfId="14149"/>
    <cellStyle name="표준 6 3 3 6 4 5" xfId="18020"/>
    <cellStyle name="표준 6 3 3 6 4 6" xfId="21891"/>
    <cellStyle name="표준 6 3 3 6 4 7" xfId="25762"/>
    <cellStyle name="표준 6 3 3 6 4 8" xfId="29633"/>
    <cellStyle name="표준 6 3 3 6 4 9" xfId="33504"/>
    <cellStyle name="표준 6 3 3 6 5" xfId="4471"/>
    <cellStyle name="표준 6 3 3 6 6" xfId="8342"/>
    <cellStyle name="표준 6 3 3 6 7" xfId="12213"/>
    <cellStyle name="표준 6 3 3 6 8" xfId="16084"/>
    <cellStyle name="표준 6 3 3 6 9" xfId="19955"/>
    <cellStyle name="표준 6 3 3 7" xfId="545"/>
    <cellStyle name="표준 6 3 3 7 10" xfId="27939"/>
    <cellStyle name="표준 6 3 3 7 11" xfId="31810"/>
    <cellStyle name="표준 6 3 3 7 12" xfId="35681"/>
    <cellStyle name="표준 6 3 3 7 13" xfId="39793"/>
    <cellStyle name="표준 6 3 3 7 14" xfId="43664"/>
    <cellStyle name="표준 6 3 3 7 15" xfId="47535"/>
    <cellStyle name="표준 6 3 3 7 16" xfId="51406"/>
    <cellStyle name="표준 6 3 3 7 2" xfId="1519"/>
    <cellStyle name="표준 6 3 3 7 2 10" xfId="32778"/>
    <cellStyle name="표준 6 3 3 7 2 11" xfId="36649"/>
    <cellStyle name="표준 6 3 3 7 2 12" xfId="40761"/>
    <cellStyle name="표준 6 3 3 7 2 13" xfId="44632"/>
    <cellStyle name="표준 6 3 3 7 2 14" xfId="48503"/>
    <cellStyle name="표준 6 3 3 7 2 15" xfId="52374"/>
    <cellStyle name="표준 6 3 3 7 2 2" xfId="3458"/>
    <cellStyle name="표준 6 3 3 7 2 2 10" xfId="38585"/>
    <cellStyle name="표준 6 3 3 7 2 2 11" xfId="42697"/>
    <cellStyle name="표준 6 3 3 7 2 2 12" xfId="46568"/>
    <cellStyle name="표준 6 3 3 7 2 2 13" xfId="50439"/>
    <cellStyle name="표준 6 3 3 7 2 2 14" xfId="54310"/>
    <cellStyle name="표준 6 3 3 7 2 2 2" xfId="7617"/>
    <cellStyle name="표준 6 3 3 7 2 2 3" xfId="11488"/>
    <cellStyle name="표준 6 3 3 7 2 2 4" xfId="15359"/>
    <cellStyle name="표준 6 3 3 7 2 2 5" xfId="19230"/>
    <cellStyle name="표준 6 3 3 7 2 2 6" xfId="23101"/>
    <cellStyle name="표준 6 3 3 7 2 2 7" xfId="26972"/>
    <cellStyle name="표준 6 3 3 7 2 2 8" xfId="30843"/>
    <cellStyle name="표준 6 3 3 7 2 2 9" xfId="34714"/>
    <cellStyle name="표준 6 3 3 7 2 3" xfId="5681"/>
    <cellStyle name="표준 6 3 3 7 2 4" xfId="9552"/>
    <cellStyle name="표준 6 3 3 7 2 5" xfId="13423"/>
    <cellStyle name="표준 6 3 3 7 2 6" xfId="17294"/>
    <cellStyle name="표준 6 3 3 7 2 7" xfId="21165"/>
    <cellStyle name="표준 6 3 3 7 2 8" xfId="25036"/>
    <cellStyle name="표준 6 3 3 7 2 9" xfId="28907"/>
    <cellStyle name="표준 6 3 3 7 3" xfId="2490"/>
    <cellStyle name="표준 6 3 3 7 3 10" xfId="37617"/>
    <cellStyle name="표준 6 3 3 7 3 11" xfId="41729"/>
    <cellStyle name="표준 6 3 3 7 3 12" xfId="45600"/>
    <cellStyle name="표준 6 3 3 7 3 13" xfId="49471"/>
    <cellStyle name="표준 6 3 3 7 3 14" xfId="53342"/>
    <cellStyle name="표준 6 3 3 7 3 2" xfId="6649"/>
    <cellStyle name="표준 6 3 3 7 3 3" xfId="10520"/>
    <cellStyle name="표준 6 3 3 7 3 4" xfId="14391"/>
    <cellStyle name="표준 6 3 3 7 3 5" xfId="18262"/>
    <cellStyle name="표준 6 3 3 7 3 6" xfId="22133"/>
    <cellStyle name="표준 6 3 3 7 3 7" xfId="26004"/>
    <cellStyle name="표준 6 3 3 7 3 8" xfId="29875"/>
    <cellStyle name="표준 6 3 3 7 3 9" xfId="33746"/>
    <cellStyle name="표준 6 3 3 7 4" xfId="4713"/>
    <cellStyle name="표준 6 3 3 7 5" xfId="8584"/>
    <cellStyle name="표준 6 3 3 7 6" xfId="12455"/>
    <cellStyle name="표준 6 3 3 7 7" xfId="16326"/>
    <cellStyle name="표준 6 3 3 7 8" xfId="20197"/>
    <cellStyle name="표준 6 3 3 7 9" xfId="24068"/>
    <cellStyle name="표준 6 3 3 8" xfId="1035"/>
    <cellStyle name="표준 6 3 3 8 10" xfId="32294"/>
    <cellStyle name="표준 6 3 3 8 11" xfId="36165"/>
    <cellStyle name="표준 6 3 3 8 12" xfId="40277"/>
    <cellStyle name="표준 6 3 3 8 13" xfId="44148"/>
    <cellStyle name="표준 6 3 3 8 14" xfId="48019"/>
    <cellStyle name="표준 6 3 3 8 15" xfId="51890"/>
    <cellStyle name="표준 6 3 3 8 2" xfId="2974"/>
    <cellStyle name="표준 6 3 3 8 2 10" xfId="38101"/>
    <cellStyle name="표준 6 3 3 8 2 11" xfId="42213"/>
    <cellStyle name="표준 6 3 3 8 2 12" xfId="46084"/>
    <cellStyle name="표준 6 3 3 8 2 13" xfId="49955"/>
    <cellStyle name="표준 6 3 3 8 2 14" xfId="53826"/>
    <cellStyle name="표준 6 3 3 8 2 2" xfId="7133"/>
    <cellStyle name="표준 6 3 3 8 2 3" xfId="11004"/>
    <cellStyle name="표준 6 3 3 8 2 4" xfId="14875"/>
    <cellStyle name="표준 6 3 3 8 2 5" xfId="18746"/>
    <cellStyle name="표준 6 3 3 8 2 6" xfId="22617"/>
    <cellStyle name="표준 6 3 3 8 2 7" xfId="26488"/>
    <cellStyle name="표준 6 3 3 8 2 8" xfId="30359"/>
    <cellStyle name="표준 6 3 3 8 2 9" xfId="34230"/>
    <cellStyle name="표준 6 3 3 8 3" xfId="5197"/>
    <cellStyle name="표준 6 3 3 8 4" xfId="9068"/>
    <cellStyle name="표준 6 3 3 8 5" xfId="12939"/>
    <cellStyle name="표준 6 3 3 8 6" xfId="16810"/>
    <cellStyle name="표준 6 3 3 8 7" xfId="20681"/>
    <cellStyle name="표준 6 3 3 8 8" xfId="24552"/>
    <cellStyle name="표준 6 3 3 8 9" xfId="28423"/>
    <cellStyle name="표준 6 3 3 9" xfId="2006"/>
    <cellStyle name="표준 6 3 3 9 10" xfId="37133"/>
    <cellStyle name="표준 6 3 3 9 11" xfId="41245"/>
    <cellStyle name="표준 6 3 3 9 12" xfId="45116"/>
    <cellStyle name="표준 6 3 3 9 13" xfId="48987"/>
    <cellStyle name="표준 6 3 3 9 14" xfId="52858"/>
    <cellStyle name="표준 6 3 3 9 2" xfId="6165"/>
    <cellStyle name="표준 6 3 3 9 3" xfId="10036"/>
    <cellStyle name="표준 6 3 3 9 4" xfId="13907"/>
    <cellStyle name="표준 6 3 3 9 5" xfId="17778"/>
    <cellStyle name="표준 6 3 3 9 6" xfId="21649"/>
    <cellStyle name="표준 6 3 3 9 7" xfId="25520"/>
    <cellStyle name="표준 6 3 3 9 8" xfId="29391"/>
    <cellStyle name="표준 6 3 3 9 9" xfId="33262"/>
    <cellStyle name="표준 6 3 4" xfId="57"/>
    <cellStyle name="표준 6 3 4 10" xfId="8111"/>
    <cellStyle name="표준 6 3 4 11" xfId="11982"/>
    <cellStyle name="표준 6 3 4 12" xfId="15853"/>
    <cellStyle name="표준 6 3 4 13" xfId="19724"/>
    <cellStyle name="표준 6 3 4 14" xfId="23595"/>
    <cellStyle name="표준 6 3 4 15" xfId="27466"/>
    <cellStyle name="표준 6 3 4 16" xfId="31337"/>
    <cellStyle name="표준 6 3 4 17" xfId="35208"/>
    <cellStyle name="표준 6 3 4 18" xfId="39079"/>
    <cellStyle name="표준 6 3 4 19" xfId="39320"/>
    <cellStyle name="표준 6 3 4 2" xfId="111"/>
    <cellStyle name="표준 6 3 4 2 10" xfId="15900"/>
    <cellStyle name="표준 6 3 4 2 11" xfId="19771"/>
    <cellStyle name="표준 6 3 4 2 12" xfId="23642"/>
    <cellStyle name="표준 6 3 4 2 13" xfId="27513"/>
    <cellStyle name="표준 6 3 4 2 14" xfId="31384"/>
    <cellStyle name="표준 6 3 4 2 15" xfId="35255"/>
    <cellStyle name="표준 6 3 4 2 16" xfId="39126"/>
    <cellStyle name="표준 6 3 4 2 17" xfId="39367"/>
    <cellStyle name="표준 6 3 4 2 18" xfId="43238"/>
    <cellStyle name="표준 6 3 4 2 19" xfId="47109"/>
    <cellStyle name="표준 6 3 4 2 2" xfId="210"/>
    <cellStyle name="표준 6 3 4 2 2 10" xfId="19868"/>
    <cellStyle name="표준 6 3 4 2 2 11" xfId="23739"/>
    <cellStyle name="표준 6 3 4 2 2 12" xfId="27610"/>
    <cellStyle name="표준 6 3 4 2 2 13" xfId="31481"/>
    <cellStyle name="표준 6 3 4 2 2 14" xfId="35352"/>
    <cellStyle name="표준 6 3 4 2 2 15" xfId="39223"/>
    <cellStyle name="표준 6 3 4 2 2 16" xfId="39464"/>
    <cellStyle name="표준 6 3 4 2 2 17" xfId="43335"/>
    <cellStyle name="표준 6 3 4 2 2 18" xfId="47206"/>
    <cellStyle name="표준 6 3 4 2 2 19" xfId="51077"/>
    <cellStyle name="표준 6 3 4 2 2 2" xfId="455"/>
    <cellStyle name="표준 6 3 4 2 2 2 10" xfId="23981"/>
    <cellStyle name="표준 6 3 4 2 2 2 11" xfId="27852"/>
    <cellStyle name="표준 6 3 4 2 2 2 12" xfId="31723"/>
    <cellStyle name="표준 6 3 4 2 2 2 13" xfId="35594"/>
    <cellStyle name="표준 6 3 4 2 2 2 14" xfId="39706"/>
    <cellStyle name="표준 6 3 4 2 2 2 15" xfId="43577"/>
    <cellStyle name="표준 6 3 4 2 2 2 16" xfId="47448"/>
    <cellStyle name="표준 6 3 4 2 2 2 17" xfId="51319"/>
    <cellStyle name="표준 6 3 4 2 2 2 2" xfId="942"/>
    <cellStyle name="표준 6 3 4 2 2 2 2 10" xfId="28336"/>
    <cellStyle name="표준 6 3 4 2 2 2 2 11" xfId="32207"/>
    <cellStyle name="표준 6 3 4 2 2 2 2 12" xfId="36078"/>
    <cellStyle name="표준 6 3 4 2 2 2 2 13" xfId="40190"/>
    <cellStyle name="표준 6 3 4 2 2 2 2 14" xfId="44061"/>
    <cellStyle name="표준 6 3 4 2 2 2 2 15" xfId="47932"/>
    <cellStyle name="표준 6 3 4 2 2 2 2 16" xfId="51803"/>
    <cellStyle name="표준 6 3 4 2 2 2 2 2" xfId="1916"/>
    <cellStyle name="표준 6 3 4 2 2 2 2 2 10" xfId="33175"/>
    <cellStyle name="표준 6 3 4 2 2 2 2 2 11" xfId="37046"/>
    <cellStyle name="표준 6 3 4 2 2 2 2 2 12" xfId="41158"/>
    <cellStyle name="표준 6 3 4 2 2 2 2 2 13" xfId="45029"/>
    <cellStyle name="표준 6 3 4 2 2 2 2 2 14" xfId="48900"/>
    <cellStyle name="표준 6 3 4 2 2 2 2 2 15" xfId="52771"/>
    <cellStyle name="표준 6 3 4 2 2 2 2 2 2" xfId="3855"/>
    <cellStyle name="표준 6 3 4 2 2 2 2 2 2 10" xfId="38982"/>
    <cellStyle name="표준 6 3 4 2 2 2 2 2 2 11" xfId="43094"/>
    <cellStyle name="표준 6 3 4 2 2 2 2 2 2 12" xfId="46965"/>
    <cellStyle name="표준 6 3 4 2 2 2 2 2 2 13" xfId="50836"/>
    <cellStyle name="표준 6 3 4 2 2 2 2 2 2 14" xfId="54707"/>
    <cellStyle name="표준 6 3 4 2 2 2 2 2 2 2" xfId="8014"/>
    <cellStyle name="표준 6 3 4 2 2 2 2 2 2 3" xfId="11885"/>
    <cellStyle name="표준 6 3 4 2 2 2 2 2 2 4" xfId="15756"/>
    <cellStyle name="표준 6 3 4 2 2 2 2 2 2 5" xfId="19627"/>
    <cellStyle name="표준 6 3 4 2 2 2 2 2 2 6" xfId="23498"/>
    <cellStyle name="표준 6 3 4 2 2 2 2 2 2 7" xfId="27369"/>
    <cellStyle name="표준 6 3 4 2 2 2 2 2 2 8" xfId="31240"/>
    <cellStyle name="표준 6 3 4 2 2 2 2 2 2 9" xfId="35111"/>
    <cellStyle name="표준 6 3 4 2 2 2 2 2 3" xfId="6078"/>
    <cellStyle name="표준 6 3 4 2 2 2 2 2 4" xfId="9949"/>
    <cellStyle name="표준 6 3 4 2 2 2 2 2 5" xfId="13820"/>
    <cellStyle name="표준 6 3 4 2 2 2 2 2 6" xfId="17691"/>
    <cellStyle name="표준 6 3 4 2 2 2 2 2 7" xfId="21562"/>
    <cellStyle name="표준 6 3 4 2 2 2 2 2 8" xfId="25433"/>
    <cellStyle name="표준 6 3 4 2 2 2 2 2 9" xfId="29304"/>
    <cellStyle name="표준 6 3 4 2 2 2 2 3" xfId="2887"/>
    <cellStyle name="표준 6 3 4 2 2 2 2 3 10" xfId="38014"/>
    <cellStyle name="표준 6 3 4 2 2 2 2 3 11" xfId="42126"/>
    <cellStyle name="표준 6 3 4 2 2 2 2 3 12" xfId="45997"/>
    <cellStyle name="표준 6 3 4 2 2 2 2 3 13" xfId="49868"/>
    <cellStyle name="표준 6 3 4 2 2 2 2 3 14" xfId="53739"/>
    <cellStyle name="표준 6 3 4 2 2 2 2 3 2" xfId="7046"/>
    <cellStyle name="표준 6 3 4 2 2 2 2 3 3" xfId="10917"/>
    <cellStyle name="표준 6 3 4 2 2 2 2 3 4" xfId="14788"/>
    <cellStyle name="표준 6 3 4 2 2 2 2 3 5" xfId="18659"/>
    <cellStyle name="표준 6 3 4 2 2 2 2 3 6" xfId="22530"/>
    <cellStyle name="표준 6 3 4 2 2 2 2 3 7" xfId="26401"/>
    <cellStyle name="표준 6 3 4 2 2 2 2 3 8" xfId="30272"/>
    <cellStyle name="표준 6 3 4 2 2 2 2 3 9" xfId="34143"/>
    <cellStyle name="표준 6 3 4 2 2 2 2 4" xfId="5110"/>
    <cellStyle name="표준 6 3 4 2 2 2 2 5" xfId="8981"/>
    <cellStyle name="표준 6 3 4 2 2 2 2 6" xfId="12852"/>
    <cellStyle name="표준 6 3 4 2 2 2 2 7" xfId="16723"/>
    <cellStyle name="표준 6 3 4 2 2 2 2 8" xfId="20594"/>
    <cellStyle name="표준 6 3 4 2 2 2 2 9" xfId="24465"/>
    <cellStyle name="표준 6 3 4 2 2 2 3" xfId="1432"/>
    <cellStyle name="표준 6 3 4 2 2 2 3 10" xfId="32691"/>
    <cellStyle name="표준 6 3 4 2 2 2 3 11" xfId="36562"/>
    <cellStyle name="표준 6 3 4 2 2 2 3 12" xfId="40674"/>
    <cellStyle name="표준 6 3 4 2 2 2 3 13" xfId="44545"/>
    <cellStyle name="표준 6 3 4 2 2 2 3 14" xfId="48416"/>
    <cellStyle name="표준 6 3 4 2 2 2 3 15" xfId="52287"/>
    <cellStyle name="표준 6 3 4 2 2 2 3 2" xfId="3371"/>
    <cellStyle name="표준 6 3 4 2 2 2 3 2 10" xfId="38498"/>
    <cellStyle name="표준 6 3 4 2 2 2 3 2 11" xfId="42610"/>
    <cellStyle name="표준 6 3 4 2 2 2 3 2 12" xfId="46481"/>
    <cellStyle name="표준 6 3 4 2 2 2 3 2 13" xfId="50352"/>
    <cellStyle name="표준 6 3 4 2 2 2 3 2 14" xfId="54223"/>
    <cellStyle name="표준 6 3 4 2 2 2 3 2 2" xfId="7530"/>
    <cellStyle name="표준 6 3 4 2 2 2 3 2 3" xfId="11401"/>
    <cellStyle name="표준 6 3 4 2 2 2 3 2 4" xfId="15272"/>
    <cellStyle name="표준 6 3 4 2 2 2 3 2 5" xfId="19143"/>
    <cellStyle name="표준 6 3 4 2 2 2 3 2 6" xfId="23014"/>
    <cellStyle name="표준 6 3 4 2 2 2 3 2 7" xfId="26885"/>
    <cellStyle name="표준 6 3 4 2 2 2 3 2 8" xfId="30756"/>
    <cellStyle name="표준 6 3 4 2 2 2 3 2 9" xfId="34627"/>
    <cellStyle name="표준 6 3 4 2 2 2 3 3" xfId="5594"/>
    <cellStyle name="표준 6 3 4 2 2 2 3 4" xfId="9465"/>
    <cellStyle name="표준 6 3 4 2 2 2 3 5" xfId="13336"/>
    <cellStyle name="표준 6 3 4 2 2 2 3 6" xfId="17207"/>
    <cellStyle name="표준 6 3 4 2 2 2 3 7" xfId="21078"/>
    <cellStyle name="표준 6 3 4 2 2 2 3 8" xfId="24949"/>
    <cellStyle name="표준 6 3 4 2 2 2 3 9" xfId="28820"/>
    <cellStyle name="표준 6 3 4 2 2 2 4" xfId="2403"/>
    <cellStyle name="표준 6 3 4 2 2 2 4 10" xfId="37530"/>
    <cellStyle name="표준 6 3 4 2 2 2 4 11" xfId="41642"/>
    <cellStyle name="표준 6 3 4 2 2 2 4 12" xfId="45513"/>
    <cellStyle name="표준 6 3 4 2 2 2 4 13" xfId="49384"/>
    <cellStyle name="표준 6 3 4 2 2 2 4 14" xfId="53255"/>
    <cellStyle name="표준 6 3 4 2 2 2 4 2" xfId="6562"/>
    <cellStyle name="표준 6 3 4 2 2 2 4 3" xfId="10433"/>
    <cellStyle name="표준 6 3 4 2 2 2 4 4" xfId="14304"/>
    <cellStyle name="표준 6 3 4 2 2 2 4 5" xfId="18175"/>
    <cellStyle name="표준 6 3 4 2 2 2 4 6" xfId="22046"/>
    <cellStyle name="표준 6 3 4 2 2 2 4 7" xfId="25917"/>
    <cellStyle name="표준 6 3 4 2 2 2 4 8" xfId="29788"/>
    <cellStyle name="표준 6 3 4 2 2 2 4 9" xfId="33659"/>
    <cellStyle name="표준 6 3 4 2 2 2 5" xfId="4626"/>
    <cellStyle name="표준 6 3 4 2 2 2 6" xfId="8497"/>
    <cellStyle name="표준 6 3 4 2 2 2 7" xfId="12368"/>
    <cellStyle name="표준 6 3 4 2 2 2 8" xfId="16239"/>
    <cellStyle name="표준 6 3 4 2 2 2 9" xfId="20110"/>
    <cellStyle name="표준 6 3 4 2 2 3" xfId="700"/>
    <cellStyle name="표준 6 3 4 2 2 3 10" xfId="28094"/>
    <cellStyle name="표준 6 3 4 2 2 3 11" xfId="31965"/>
    <cellStyle name="표준 6 3 4 2 2 3 12" xfId="35836"/>
    <cellStyle name="표준 6 3 4 2 2 3 13" xfId="39948"/>
    <cellStyle name="표준 6 3 4 2 2 3 14" xfId="43819"/>
    <cellStyle name="표준 6 3 4 2 2 3 15" xfId="47690"/>
    <cellStyle name="표준 6 3 4 2 2 3 16" xfId="51561"/>
    <cellStyle name="표준 6 3 4 2 2 3 2" xfId="1674"/>
    <cellStyle name="표준 6 3 4 2 2 3 2 10" xfId="32933"/>
    <cellStyle name="표준 6 3 4 2 2 3 2 11" xfId="36804"/>
    <cellStyle name="표준 6 3 4 2 2 3 2 12" xfId="40916"/>
    <cellStyle name="표준 6 3 4 2 2 3 2 13" xfId="44787"/>
    <cellStyle name="표준 6 3 4 2 2 3 2 14" xfId="48658"/>
    <cellStyle name="표준 6 3 4 2 2 3 2 15" xfId="52529"/>
    <cellStyle name="표준 6 3 4 2 2 3 2 2" xfId="3613"/>
    <cellStyle name="표준 6 3 4 2 2 3 2 2 10" xfId="38740"/>
    <cellStyle name="표준 6 3 4 2 2 3 2 2 11" xfId="42852"/>
    <cellStyle name="표준 6 3 4 2 2 3 2 2 12" xfId="46723"/>
    <cellStyle name="표준 6 3 4 2 2 3 2 2 13" xfId="50594"/>
    <cellStyle name="표준 6 3 4 2 2 3 2 2 14" xfId="54465"/>
    <cellStyle name="표준 6 3 4 2 2 3 2 2 2" xfId="7772"/>
    <cellStyle name="표준 6 3 4 2 2 3 2 2 3" xfId="11643"/>
    <cellStyle name="표준 6 3 4 2 2 3 2 2 4" xfId="15514"/>
    <cellStyle name="표준 6 3 4 2 2 3 2 2 5" xfId="19385"/>
    <cellStyle name="표준 6 3 4 2 2 3 2 2 6" xfId="23256"/>
    <cellStyle name="표준 6 3 4 2 2 3 2 2 7" xfId="27127"/>
    <cellStyle name="표준 6 3 4 2 2 3 2 2 8" xfId="30998"/>
    <cellStyle name="표준 6 3 4 2 2 3 2 2 9" xfId="34869"/>
    <cellStyle name="표준 6 3 4 2 2 3 2 3" xfId="5836"/>
    <cellStyle name="표준 6 3 4 2 2 3 2 4" xfId="9707"/>
    <cellStyle name="표준 6 3 4 2 2 3 2 5" xfId="13578"/>
    <cellStyle name="표준 6 3 4 2 2 3 2 6" xfId="17449"/>
    <cellStyle name="표준 6 3 4 2 2 3 2 7" xfId="21320"/>
    <cellStyle name="표준 6 3 4 2 2 3 2 8" xfId="25191"/>
    <cellStyle name="표준 6 3 4 2 2 3 2 9" xfId="29062"/>
    <cellStyle name="표준 6 3 4 2 2 3 3" xfId="2645"/>
    <cellStyle name="표준 6 3 4 2 2 3 3 10" xfId="37772"/>
    <cellStyle name="표준 6 3 4 2 2 3 3 11" xfId="41884"/>
    <cellStyle name="표준 6 3 4 2 2 3 3 12" xfId="45755"/>
    <cellStyle name="표준 6 3 4 2 2 3 3 13" xfId="49626"/>
    <cellStyle name="표준 6 3 4 2 2 3 3 14" xfId="53497"/>
    <cellStyle name="표준 6 3 4 2 2 3 3 2" xfId="6804"/>
    <cellStyle name="표준 6 3 4 2 2 3 3 3" xfId="10675"/>
    <cellStyle name="표준 6 3 4 2 2 3 3 4" xfId="14546"/>
    <cellStyle name="표준 6 3 4 2 2 3 3 5" xfId="18417"/>
    <cellStyle name="표준 6 3 4 2 2 3 3 6" xfId="22288"/>
    <cellStyle name="표준 6 3 4 2 2 3 3 7" xfId="26159"/>
    <cellStyle name="표준 6 3 4 2 2 3 3 8" xfId="30030"/>
    <cellStyle name="표준 6 3 4 2 2 3 3 9" xfId="33901"/>
    <cellStyle name="표준 6 3 4 2 2 3 4" xfId="4868"/>
    <cellStyle name="표준 6 3 4 2 2 3 5" xfId="8739"/>
    <cellStyle name="표준 6 3 4 2 2 3 6" xfId="12610"/>
    <cellStyle name="표준 6 3 4 2 2 3 7" xfId="16481"/>
    <cellStyle name="표준 6 3 4 2 2 3 8" xfId="20352"/>
    <cellStyle name="표준 6 3 4 2 2 3 9" xfId="24223"/>
    <cellStyle name="표준 6 3 4 2 2 4" xfId="1190"/>
    <cellStyle name="표준 6 3 4 2 2 4 10" xfId="32449"/>
    <cellStyle name="표준 6 3 4 2 2 4 11" xfId="36320"/>
    <cellStyle name="표준 6 3 4 2 2 4 12" xfId="40432"/>
    <cellStyle name="표준 6 3 4 2 2 4 13" xfId="44303"/>
    <cellStyle name="표준 6 3 4 2 2 4 14" xfId="48174"/>
    <cellStyle name="표준 6 3 4 2 2 4 15" xfId="52045"/>
    <cellStyle name="표준 6 3 4 2 2 4 2" xfId="3129"/>
    <cellStyle name="표준 6 3 4 2 2 4 2 10" xfId="38256"/>
    <cellStyle name="표준 6 3 4 2 2 4 2 11" xfId="42368"/>
    <cellStyle name="표준 6 3 4 2 2 4 2 12" xfId="46239"/>
    <cellStyle name="표준 6 3 4 2 2 4 2 13" xfId="50110"/>
    <cellStyle name="표준 6 3 4 2 2 4 2 14" xfId="53981"/>
    <cellStyle name="표준 6 3 4 2 2 4 2 2" xfId="7288"/>
    <cellStyle name="표준 6 3 4 2 2 4 2 3" xfId="11159"/>
    <cellStyle name="표준 6 3 4 2 2 4 2 4" xfId="15030"/>
    <cellStyle name="표준 6 3 4 2 2 4 2 5" xfId="18901"/>
    <cellStyle name="표준 6 3 4 2 2 4 2 6" xfId="22772"/>
    <cellStyle name="표준 6 3 4 2 2 4 2 7" xfId="26643"/>
    <cellStyle name="표준 6 3 4 2 2 4 2 8" xfId="30514"/>
    <cellStyle name="표준 6 3 4 2 2 4 2 9" xfId="34385"/>
    <cellStyle name="표준 6 3 4 2 2 4 3" xfId="5352"/>
    <cellStyle name="표준 6 3 4 2 2 4 4" xfId="9223"/>
    <cellStyle name="표준 6 3 4 2 2 4 5" xfId="13094"/>
    <cellStyle name="표준 6 3 4 2 2 4 6" xfId="16965"/>
    <cellStyle name="표준 6 3 4 2 2 4 7" xfId="20836"/>
    <cellStyle name="표준 6 3 4 2 2 4 8" xfId="24707"/>
    <cellStyle name="표준 6 3 4 2 2 4 9" xfId="28578"/>
    <cellStyle name="표준 6 3 4 2 2 5" xfId="2161"/>
    <cellStyle name="표준 6 3 4 2 2 5 10" xfId="37288"/>
    <cellStyle name="표준 6 3 4 2 2 5 11" xfId="41400"/>
    <cellStyle name="표준 6 3 4 2 2 5 12" xfId="45271"/>
    <cellStyle name="표준 6 3 4 2 2 5 13" xfId="49142"/>
    <cellStyle name="표준 6 3 4 2 2 5 14" xfId="53013"/>
    <cellStyle name="표준 6 3 4 2 2 5 2" xfId="6320"/>
    <cellStyle name="표준 6 3 4 2 2 5 3" xfId="10191"/>
    <cellStyle name="표준 6 3 4 2 2 5 4" xfId="14062"/>
    <cellStyle name="표준 6 3 4 2 2 5 5" xfId="17933"/>
    <cellStyle name="표준 6 3 4 2 2 5 6" xfId="21804"/>
    <cellStyle name="표준 6 3 4 2 2 5 7" xfId="25675"/>
    <cellStyle name="표준 6 3 4 2 2 5 8" xfId="29546"/>
    <cellStyle name="표준 6 3 4 2 2 5 9" xfId="33417"/>
    <cellStyle name="표준 6 3 4 2 2 6" xfId="4384"/>
    <cellStyle name="표준 6 3 4 2 2 7" xfId="8255"/>
    <cellStyle name="표준 6 3 4 2 2 8" xfId="12126"/>
    <cellStyle name="표준 6 3 4 2 2 9" xfId="15997"/>
    <cellStyle name="표준 6 3 4 2 20" xfId="50980"/>
    <cellStyle name="표준 6 3 4 2 3" xfId="358"/>
    <cellStyle name="표준 6 3 4 2 3 10" xfId="23884"/>
    <cellStyle name="표준 6 3 4 2 3 11" xfId="27755"/>
    <cellStyle name="표준 6 3 4 2 3 12" xfId="31626"/>
    <cellStyle name="표준 6 3 4 2 3 13" xfId="35497"/>
    <cellStyle name="표준 6 3 4 2 3 14" xfId="39609"/>
    <cellStyle name="표준 6 3 4 2 3 15" xfId="43480"/>
    <cellStyle name="표준 6 3 4 2 3 16" xfId="47351"/>
    <cellStyle name="표준 6 3 4 2 3 17" xfId="51222"/>
    <cellStyle name="표준 6 3 4 2 3 2" xfId="845"/>
    <cellStyle name="표준 6 3 4 2 3 2 10" xfId="28239"/>
    <cellStyle name="표준 6 3 4 2 3 2 11" xfId="32110"/>
    <cellStyle name="표준 6 3 4 2 3 2 12" xfId="35981"/>
    <cellStyle name="표준 6 3 4 2 3 2 13" xfId="40093"/>
    <cellStyle name="표준 6 3 4 2 3 2 14" xfId="43964"/>
    <cellStyle name="표준 6 3 4 2 3 2 15" xfId="47835"/>
    <cellStyle name="표준 6 3 4 2 3 2 16" xfId="51706"/>
    <cellStyle name="표준 6 3 4 2 3 2 2" xfId="1819"/>
    <cellStyle name="표준 6 3 4 2 3 2 2 10" xfId="33078"/>
    <cellStyle name="표준 6 3 4 2 3 2 2 11" xfId="36949"/>
    <cellStyle name="표준 6 3 4 2 3 2 2 12" xfId="41061"/>
    <cellStyle name="표준 6 3 4 2 3 2 2 13" xfId="44932"/>
    <cellStyle name="표준 6 3 4 2 3 2 2 14" xfId="48803"/>
    <cellStyle name="표준 6 3 4 2 3 2 2 15" xfId="52674"/>
    <cellStyle name="표준 6 3 4 2 3 2 2 2" xfId="3758"/>
    <cellStyle name="표준 6 3 4 2 3 2 2 2 10" xfId="38885"/>
    <cellStyle name="표준 6 3 4 2 3 2 2 2 11" xfId="42997"/>
    <cellStyle name="표준 6 3 4 2 3 2 2 2 12" xfId="46868"/>
    <cellStyle name="표준 6 3 4 2 3 2 2 2 13" xfId="50739"/>
    <cellStyle name="표준 6 3 4 2 3 2 2 2 14" xfId="54610"/>
    <cellStyle name="표준 6 3 4 2 3 2 2 2 2" xfId="7917"/>
    <cellStyle name="표준 6 3 4 2 3 2 2 2 3" xfId="11788"/>
    <cellStyle name="표준 6 3 4 2 3 2 2 2 4" xfId="15659"/>
    <cellStyle name="표준 6 3 4 2 3 2 2 2 5" xfId="19530"/>
    <cellStyle name="표준 6 3 4 2 3 2 2 2 6" xfId="23401"/>
    <cellStyle name="표준 6 3 4 2 3 2 2 2 7" xfId="27272"/>
    <cellStyle name="표준 6 3 4 2 3 2 2 2 8" xfId="31143"/>
    <cellStyle name="표준 6 3 4 2 3 2 2 2 9" xfId="35014"/>
    <cellStyle name="표준 6 3 4 2 3 2 2 3" xfId="5981"/>
    <cellStyle name="표준 6 3 4 2 3 2 2 4" xfId="9852"/>
    <cellStyle name="표준 6 3 4 2 3 2 2 5" xfId="13723"/>
    <cellStyle name="표준 6 3 4 2 3 2 2 6" xfId="17594"/>
    <cellStyle name="표준 6 3 4 2 3 2 2 7" xfId="21465"/>
    <cellStyle name="표준 6 3 4 2 3 2 2 8" xfId="25336"/>
    <cellStyle name="표준 6 3 4 2 3 2 2 9" xfId="29207"/>
    <cellStyle name="표준 6 3 4 2 3 2 3" xfId="2790"/>
    <cellStyle name="표준 6 3 4 2 3 2 3 10" xfId="37917"/>
    <cellStyle name="표준 6 3 4 2 3 2 3 11" xfId="42029"/>
    <cellStyle name="표준 6 3 4 2 3 2 3 12" xfId="45900"/>
    <cellStyle name="표준 6 3 4 2 3 2 3 13" xfId="49771"/>
    <cellStyle name="표준 6 3 4 2 3 2 3 14" xfId="53642"/>
    <cellStyle name="표준 6 3 4 2 3 2 3 2" xfId="6949"/>
    <cellStyle name="표준 6 3 4 2 3 2 3 3" xfId="10820"/>
    <cellStyle name="표준 6 3 4 2 3 2 3 4" xfId="14691"/>
    <cellStyle name="표준 6 3 4 2 3 2 3 5" xfId="18562"/>
    <cellStyle name="표준 6 3 4 2 3 2 3 6" xfId="22433"/>
    <cellStyle name="표준 6 3 4 2 3 2 3 7" xfId="26304"/>
    <cellStyle name="표준 6 3 4 2 3 2 3 8" xfId="30175"/>
    <cellStyle name="표준 6 3 4 2 3 2 3 9" xfId="34046"/>
    <cellStyle name="표준 6 3 4 2 3 2 4" xfId="5013"/>
    <cellStyle name="표준 6 3 4 2 3 2 5" xfId="8884"/>
    <cellStyle name="표준 6 3 4 2 3 2 6" xfId="12755"/>
    <cellStyle name="표준 6 3 4 2 3 2 7" xfId="16626"/>
    <cellStyle name="표준 6 3 4 2 3 2 8" xfId="20497"/>
    <cellStyle name="표준 6 3 4 2 3 2 9" xfId="24368"/>
    <cellStyle name="표준 6 3 4 2 3 3" xfId="1335"/>
    <cellStyle name="표준 6 3 4 2 3 3 10" xfId="32594"/>
    <cellStyle name="표준 6 3 4 2 3 3 11" xfId="36465"/>
    <cellStyle name="표준 6 3 4 2 3 3 12" xfId="40577"/>
    <cellStyle name="표준 6 3 4 2 3 3 13" xfId="44448"/>
    <cellStyle name="표준 6 3 4 2 3 3 14" xfId="48319"/>
    <cellStyle name="표준 6 3 4 2 3 3 15" xfId="52190"/>
    <cellStyle name="표준 6 3 4 2 3 3 2" xfId="3274"/>
    <cellStyle name="표준 6 3 4 2 3 3 2 10" xfId="38401"/>
    <cellStyle name="표준 6 3 4 2 3 3 2 11" xfId="42513"/>
    <cellStyle name="표준 6 3 4 2 3 3 2 12" xfId="46384"/>
    <cellStyle name="표준 6 3 4 2 3 3 2 13" xfId="50255"/>
    <cellStyle name="표준 6 3 4 2 3 3 2 14" xfId="54126"/>
    <cellStyle name="표준 6 3 4 2 3 3 2 2" xfId="7433"/>
    <cellStyle name="표준 6 3 4 2 3 3 2 3" xfId="11304"/>
    <cellStyle name="표준 6 3 4 2 3 3 2 4" xfId="15175"/>
    <cellStyle name="표준 6 3 4 2 3 3 2 5" xfId="19046"/>
    <cellStyle name="표준 6 3 4 2 3 3 2 6" xfId="22917"/>
    <cellStyle name="표준 6 3 4 2 3 3 2 7" xfId="26788"/>
    <cellStyle name="표준 6 3 4 2 3 3 2 8" xfId="30659"/>
    <cellStyle name="표준 6 3 4 2 3 3 2 9" xfId="34530"/>
    <cellStyle name="표준 6 3 4 2 3 3 3" xfId="5497"/>
    <cellStyle name="표준 6 3 4 2 3 3 4" xfId="9368"/>
    <cellStyle name="표준 6 3 4 2 3 3 5" xfId="13239"/>
    <cellStyle name="표준 6 3 4 2 3 3 6" xfId="17110"/>
    <cellStyle name="표준 6 3 4 2 3 3 7" xfId="20981"/>
    <cellStyle name="표준 6 3 4 2 3 3 8" xfId="24852"/>
    <cellStyle name="표준 6 3 4 2 3 3 9" xfId="28723"/>
    <cellStyle name="표준 6 3 4 2 3 4" xfId="2306"/>
    <cellStyle name="표준 6 3 4 2 3 4 10" xfId="37433"/>
    <cellStyle name="표준 6 3 4 2 3 4 11" xfId="41545"/>
    <cellStyle name="표준 6 3 4 2 3 4 12" xfId="45416"/>
    <cellStyle name="표준 6 3 4 2 3 4 13" xfId="49287"/>
    <cellStyle name="표준 6 3 4 2 3 4 14" xfId="53158"/>
    <cellStyle name="표준 6 3 4 2 3 4 2" xfId="6465"/>
    <cellStyle name="표준 6 3 4 2 3 4 3" xfId="10336"/>
    <cellStyle name="표준 6 3 4 2 3 4 4" xfId="14207"/>
    <cellStyle name="표준 6 3 4 2 3 4 5" xfId="18078"/>
    <cellStyle name="표준 6 3 4 2 3 4 6" xfId="21949"/>
    <cellStyle name="표준 6 3 4 2 3 4 7" xfId="25820"/>
    <cellStyle name="표준 6 3 4 2 3 4 8" xfId="29691"/>
    <cellStyle name="표준 6 3 4 2 3 4 9" xfId="33562"/>
    <cellStyle name="표준 6 3 4 2 3 5" xfId="4529"/>
    <cellStyle name="표준 6 3 4 2 3 6" xfId="8400"/>
    <cellStyle name="표준 6 3 4 2 3 7" xfId="12271"/>
    <cellStyle name="표준 6 3 4 2 3 8" xfId="16142"/>
    <cellStyle name="표준 6 3 4 2 3 9" xfId="20013"/>
    <cellStyle name="표준 6 3 4 2 4" xfId="603"/>
    <cellStyle name="표준 6 3 4 2 4 10" xfId="27997"/>
    <cellStyle name="표준 6 3 4 2 4 11" xfId="31868"/>
    <cellStyle name="표준 6 3 4 2 4 12" xfId="35739"/>
    <cellStyle name="표준 6 3 4 2 4 13" xfId="39851"/>
    <cellStyle name="표준 6 3 4 2 4 14" xfId="43722"/>
    <cellStyle name="표준 6 3 4 2 4 15" xfId="47593"/>
    <cellStyle name="표준 6 3 4 2 4 16" xfId="51464"/>
    <cellStyle name="표준 6 3 4 2 4 2" xfId="1577"/>
    <cellStyle name="표준 6 3 4 2 4 2 10" xfId="32836"/>
    <cellStyle name="표준 6 3 4 2 4 2 11" xfId="36707"/>
    <cellStyle name="표준 6 3 4 2 4 2 12" xfId="40819"/>
    <cellStyle name="표준 6 3 4 2 4 2 13" xfId="44690"/>
    <cellStyle name="표준 6 3 4 2 4 2 14" xfId="48561"/>
    <cellStyle name="표준 6 3 4 2 4 2 15" xfId="52432"/>
    <cellStyle name="표준 6 3 4 2 4 2 2" xfId="3516"/>
    <cellStyle name="표준 6 3 4 2 4 2 2 10" xfId="38643"/>
    <cellStyle name="표준 6 3 4 2 4 2 2 11" xfId="42755"/>
    <cellStyle name="표준 6 3 4 2 4 2 2 12" xfId="46626"/>
    <cellStyle name="표준 6 3 4 2 4 2 2 13" xfId="50497"/>
    <cellStyle name="표준 6 3 4 2 4 2 2 14" xfId="54368"/>
    <cellStyle name="표준 6 3 4 2 4 2 2 2" xfId="7675"/>
    <cellStyle name="표준 6 3 4 2 4 2 2 3" xfId="11546"/>
    <cellStyle name="표준 6 3 4 2 4 2 2 4" xfId="15417"/>
    <cellStyle name="표준 6 3 4 2 4 2 2 5" xfId="19288"/>
    <cellStyle name="표준 6 3 4 2 4 2 2 6" xfId="23159"/>
    <cellStyle name="표준 6 3 4 2 4 2 2 7" xfId="27030"/>
    <cellStyle name="표준 6 3 4 2 4 2 2 8" xfId="30901"/>
    <cellStyle name="표준 6 3 4 2 4 2 2 9" xfId="34772"/>
    <cellStyle name="표준 6 3 4 2 4 2 3" xfId="5739"/>
    <cellStyle name="표준 6 3 4 2 4 2 4" xfId="9610"/>
    <cellStyle name="표준 6 3 4 2 4 2 5" xfId="13481"/>
    <cellStyle name="표준 6 3 4 2 4 2 6" xfId="17352"/>
    <cellStyle name="표준 6 3 4 2 4 2 7" xfId="21223"/>
    <cellStyle name="표준 6 3 4 2 4 2 8" xfId="25094"/>
    <cellStyle name="표준 6 3 4 2 4 2 9" xfId="28965"/>
    <cellStyle name="표준 6 3 4 2 4 3" xfId="2548"/>
    <cellStyle name="표준 6 3 4 2 4 3 10" xfId="37675"/>
    <cellStyle name="표준 6 3 4 2 4 3 11" xfId="41787"/>
    <cellStyle name="표준 6 3 4 2 4 3 12" xfId="45658"/>
    <cellStyle name="표준 6 3 4 2 4 3 13" xfId="49529"/>
    <cellStyle name="표준 6 3 4 2 4 3 14" xfId="53400"/>
    <cellStyle name="표준 6 3 4 2 4 3 2" xfId="6707"/>
    <cellStyle name="표준 6 3 4 2 4 3 3" xfId="10578"/>
    <cellStyle name="표준 6 3 4 2 4 3 4" xfId="14449"/>
    <cellStyle name="표준 6 3 4 2 4 3 5" xfId="18320"/>
    <cellStyle name="표준 6 3 4 2 4 3 6" xfId="22191"/>
    <cellStyle name="표준 6 3 4 2 4 3 7" xfId="26062"/>
    <cellStyle name="표준 6 3 4 2 4 3 8" xfId="29933"/>
    <cellStyle name="표준 6 3 4 2 4 3 9" xfId="33804"/>
    <cellStyle name="표준 6 3 4 2 4 4" xfId="4771"/>
    <cellStyle name="표준 6 3 4 2 4 5" xfId="8642"/>
    <cellStyle name="표준 6 3 4 2 4 6" xfId="12513"/>
    <cellStyle name="표준 6 3 4 2 4 7" xfId="16384"/>
    <cellStyle name="표준 6 3 4 2 4 8" xfId="20255"/>
    <cellStyle name="표준 6 3 4 2 4 9" xfId="24126"/>
    <cellStyle name="표준 6 3 4 2 5" xfId="1093"/>
    <cellStyle name="표준 6 3 4 2 5 10" xfId="32352"/>
    <cellStyle name="표준 6 3 4 2 5 11" xfId="36223"/>
    <cellStyle name="표준 6 3 4 2 5 12" xfId="40335"/>
    <cellStyle name="표준 6 3 4 2 5 13" xfId="44206"/>
    <cellStyle name="표준 6 3 4 2 5 14" xfId="48077"/>
    <cellStyle name="표준 6 3 4 2 5 15" xfId="51948"/>
    <cellStyle name="표준 6 3 4 2 5 2" xfId="3032"/>
    <cellStyle name="표준 6 3 4 2 5 2 10" xfId="38159"/>
    <cellStyle name="표준 6 3 4 2 5 2 11" xfId="42271"/>
    <cellStyle name="표준 6 3 4 2 5 2 12" xfId="46142"/>
    <cellStyle name="표준 6 3 4 2 5 2 13" xfId="50013"/>
    <cellStyle name="표준 6 3 4 2 5 2 14" xfId="53884"/>
    <cellStyle name="표준 6 3 4 2 5 2 2" xfId="7191"/>
    <cellStyle name="표준 6 3 4 2 5 2 3" xfId="11062"/>
    <cellStyle name="표준 6 3 4 2 5 2 4" xfId="14933"/>
    <cellStyle name="표준 6 3 4 2 5 2 5" xfId="18804"/>
    <cellStyle name="표준 6 3 4 2 5 2 6" xfId="22675"/>
    <cellStyle name="표준 6 3 4 2 5 2 7" xfId="26546"/>
    <cellStyle name="표준 6 3 4 2 5 2 8" xfId="30417"/>
    <cellStyle name="표준 6 3 4 2 5 2 9" xfId="34288"/>
    <cellStyle name="표준 6 3 4 2 5 3" xfId="5255"/>
    <cellStyle name="표준 6 3 4 2 5 4" xfId="9126"/>
    <cellStyle name="표준 6 3 4 2 5 5" xfId="12997"/>
    <cellStyle name="표준 6 3 4 2 5 6" xfId="16868"/>
    <cellStyle name="표준 6 3 4 2 5 7" xfId="20739"/>
    <cellStyle name="표준 6 3 4 2 5 8" xfId="24610"/>
    <cellStyle name="표준 6 3 4 2 5 9" xfId="28481"/>
    <cellStyle name="표준 6 3 4 2 6" xfId="2064"/>
    <cellStyle name="표준 6 3 4 2 6 10" xfId="37191"/>
    <cellStyle name="표준 6 3 4 2 6 11" xfId="41303"/>
    <cellStyle name="표준 6 3 4 2 6 12" xfId="45174"/>
    <cellStyle name="표준 6 3 4 2 6 13" xfId="49045"/>
    <cellStyle name="표준 6 3 4 2 6 14" xfId="52916"/>
    <cellStyle name="표준 6 3 4 2 6 2" xfId="6223"/>
    <cellStyle name="표준 6 3 4 2 6 3" xfId="10094"/>
    <cellStyle name="표준 6 3 4 2 6 4" xfId="13965"/>
    <cellStyle name="표준 6 3 4 2 6 5" xfId="17836"/>
    <cellStyle name="표준 6 3 4 2 6 6" xfId="21707"/>
    <cellStyle name="표준 6 3 4 2 6 7" xfId="25578"/>
    <cellStyle name="표준 6 3 4 2 6 8" xfId="29449"/>
    <cellStyle name="표준 6 3 4 2 6 9" xfId="33320"/>
    <cellStyle name="표준 6 3 4 2 7" xfId="4287"/>
    <cellStyle name="표준 6 3 4 2 8" xfId="8158"/>
    <cellStyle name="표준 6 3 4 2 9" xfId="12029"/>
    <cellStyle name="표준 6 3 4 20" xfId="43191"/>
    <cellStyle name="표준 6 3 4 21" xfId="47062"/>
    <cellStyle name="표준 6 3 4 22" xfId="50933"/>
    <cellStyle name="표준 6 3 4 3" xfId="163"/>
    <cellStyle name="표준 6 3 4 3 10" xfId="19821"/>
    <cellStyle name="표준 6 3 4 3 11" xfId="23692"/>
    <cellStyle name="표준 6 3 4 3 12" xfId="27563"/>
    <cellStyle name="표준 6 3 4 3 13" xfId="31434"/>
    <cellStyle name="표준 6 3 4 3 14" xfId="35305"/>
    <cellStyle name="표준 6 3 4 3 15" xfId="39176"/>
    <cellStyle name="표준 6 3 4 3 16" xfId="39417"/>
    <cellStyle name="표준 6 3 4 3 17" xfId="43288"/>
    <cellStyle name="표준 6 3 4 3 18" xfId="47159"/>
    <cellStyle name="표준 6 3 4 3 19" xfId="51030"/>
    <cellStyle name="표준 6 3 4 3 2" xfId="408"/>
    <cellStyle name="표준 6 3 4 3 2 10" xfId="23934"/>
    <cellStyle name="표준 6 3 4 3 2 11" xfId="27805"/>
    <cellStyle name="표준 6 3 4 3 2 12" xfId="31676"/>
    <cellStyle name="표준 6 3 4 3 2 13" xfId="35547"/>
    <cellStyle name="표준 6 3 4 3 2 14" xfId="39659"/>
    <cellStyle name="표준 6 3 4 3 2 15" xfId="43530"/>
    <cellStyle name="표준 6 3 4 3 2 16" xfId="47401"/>
    <cellStyle name="표준 6 3 4 3 2 17" xfId="51272"/>
    <cellStyle name="표준 6 3 4 3 2 2" xfId="895"/>
    <cellStyle name="표준 6 3 4 3 2 2 10" xfId="28289"/>
    <cellStyle name="표준 6 3 4 3 2 2 11" xfId="32160"/>
    <cellStyle name="표준 6 3 4 3 2 2 12" xfId="36031"/>
    <cellStyle name="표준 6 3 4 3 2 2 13" xfId="40143"/>
    <cellStyle name="표준 6 3 4 3 2 2 14" xfId="44014"/>
    <cellStyle name="표준 6 3 4 3 2 2 15" xfId="47885"/>
    <cellStyle name="표준 6 3 4 3 2 2 16" xfId="51756"/>
    <cellStyle name="표준 6 3 4 3 2 2 2" xfId="1869"/>
    <cellStyle name="표준 6 3 4 3 2 2 2 10" xfId="33128"/>
    <cellStyle name="표준 6 3 4 3 2 2 2 11" xfId="36999"/>
    <cellStyle name="표준 6 3 4 3 2 2 2 12" xfId="41111"/>
    <cellStyle name="표준 6 3 4 3 2 2 2 13" xfId="44982"/>
    <cellStyle name="표준 6 3 4 3 2 2 2 14" xfId="48853"/>
    <cellStyle name="표준 6 3 4 3 2 2 2 15" xfId="52724"/>
    <cellStyle name="표준 6 3 4 3 2 2 2 2" xfId="3808"/>
    <cellStyle name="표준 6 3 4 3 2 2 2 2 10" xfId="38935"/>
    <cellStyle name="표준 6 3 4 3 2 2 2 2 11" xfId="43047"/>
    <cellStyle name="표준 6 3 4 3 2 2 2 2 12" xfId="46918"/>
    <cellStyle name="표준 6 3 4 3 2 2 2 2 13" xfId="50789"/>
    <cellStyle name="표준 6 3 4 3 2 2 2 2 14" xfId="54660"/>
    <cellStyle name="표준 6 3 4 3 2 2 2 2 2" xfId="7967"/>
    <cellStyle name="표준 6 3 4 3 2 2 2 2 3" xfId="11838"/>
    <cellStyle name="표준 6 3 4 3 2 2 2 2 4" xfId="15709"/>
    <cellStyle name="표준 6 3 4 3 2 2 2 2 5" xfId="19580"/>
    <cellStyle name="표준 6 3 4 3 2 2 2 2 6" xfId="23451"/>
    <cellStyle name="표준 6 3 4 3 2 2 2 2 7" xfId="27322"/>
    <cellStyle name="표준 6 3 4 3 2 2 2 2 8" xfId="31193"/>
    <cellStyle name="표준 6 3 4 3 2 2 2 2 9" xfId="35064"/>
    <cellStyle name="표준 6 3 4 3 2 2 2 3" xfId="6031"/>
    <cellStyle name="표준 6 3 4 3 2 2 2 4" xfId="9902"/>
    <cellStyle name="표준 6 3 4 3 2 2 2 5" xfId="13773"/>
    <cellStyle name="표준 6 3 4 3 2 2 2 6" xfId="17644"/>
    <cellStyle name="표준 6 3 4 3 2 2 2 7" xfId="21515"/>
    <cellStyle name="표준 6 3 4 3 2 2 2 8" xfId="25386"/>
    <cellStyle name="표준 6 3 4 3 2 2 2 9" xfId="29257"/>
    <cellStyle name="표준 6 3 4 3 2 2 3" xfId="2840"/>
    <cellStyle name="표준 6 3 4 3 2 2 3 10" xfId="37967"/>
    <cellStyle name="표준 6 3 4 3 2 2 3 11" xfId="42079"/>
    <cellStyle name="표준 6 3 4 3 2 2 3 12" xfId="45950"/>
    <cellStyle name="표준 6 3 4 3 2 2 3 13" xfId="49821"/>
    <cellStyle name="표준 6 3 4 3 2 2 3 14" xfId="53692"/>
    <cellStyle name="표준 6 3 4 3 2 2 3 2" xfId="6999"/>
    <cellStyle name="표준 6 3 4 3 2 2 3 3" xfId="10870"/>
    <cellStyle name="표준 6 3 4 3 2 2 3 4" xfId="14741"/>
    <cellStyle name="표준 6 3 4 3 2 2 3 5" xfId="18612"/>
    <cellStyle name="표준 6 3 4 3 2 2 3 6" xfId="22483"/>
    <cellStyle name="표준 6 3 4 3 2 2 3 7" xfId="26354"/>
    <cellStyle name="표준 6 3 4 3 2 2 3 8" xfId="30225"/>
    <cellStyle name="표준 6 3 4 3 2 2 3 9" xfId="34096"/>
    <cellStyle name="표준 6 3 4 3 2 2 4" xfId="5063"/>
    <cellStyle name="표준 6 3 4 3 2 2 5" xfId="8934"/>
    <cellStyle name="표준 6 3 4 3 2 2 6" xfId="12805"/>
    <cellStyle name="표준 6 3 4 3 2 2 7" xfId="16676"/>
    <cellStyle name="표준 6 3 4 3 2 2 8" xfId="20547"/>
    <cellStyle name="표준 6 3 4 3 2 2 9" xfId="24418"/>
    <cellStyle name="표준 6 3 4 3 2 3" xfId="1385"/>
    <cellStyle name="표준 6 3 4 3 2 3 10" xfId="32644"/>
    <cellStyle name="표준 6 3 4 3 2 3 11" xfId="36515"/>
    <cellStyle name="표준 6 3 4 3 2 3 12" xfId="40627"/>
    <cellStyle name="표준 6 3 4 3 2 3 13" xfId="44498"/>
    <cellStyle name="표준 6 3 4 3 2 3 14" xfId="48369"/>
    <cellStyle name="표준 6 3 4 3 2 3 15" xfId="52240"/>
    <cellStyle name="표준 6 3 4 3 2 3 2" xfId="3324"/>
    <cellStyle name="표준 6 3 4 3 2 3 2 10" xfId="38451"/>
    <cellStyle name="표준 6 3 4 3 2 3 2 11" xfId="42563"/>
    <cellStyle name="표준 6 3 4 3 2 3 2 12" xfId="46434"/>
    <cellStyle name="표준 6 3 4 3 2 3 2 13" xfId="50305"/>
    <cellStyle name="표준 6 3 4 3 2 3 2 14" xfId="54176"/>
    <cellStyle name="표준 6 3 4 3 2 3 2 2" xfId="7483"/>
    <cellStyle name="표준 6 3 4 3 2 3 2 3" xfId="11354"/>
    <cellStyle name="표준 6 3 4 3 2 3 2 4" xfId="15225"/>
    <cellStyle name="표준 6 3 4 3 2 3 2 5" xfId="19096"/>
    <cellStyle name="표준 6 3 4 3 2 3 2 6" xfId="22967"/>
    <cellStyle name="표준 6 3 4 3 2 3 2 7" xfId="26838"/>
    <cellStyle name="표준 6 3 4 3 2 3 2 8" xfId="30709"/>
    <cellStyle name="표준 6 3 4 3 2 3 2 9" xfId="34580"/>
    <cellStyle name="표준 6 3 4 3 2 3 3" xfId="5547"/>
    <cellStyle name="표준 6 3 4 3 2 3 4" xfId="9418"/>
    <cellStyle name="표준 6 3 4 3 2 3 5" xfId="13289"/>
    <cellStyle name="표준 6 3 4 3 2 3 6" xfId="17160"/>
    <cellStyle name="표준 6 3 4 3 2 3 7" xfId="21031"/>
    <cellStyle name="표준 6 3 4 3 2 3 8" xfId="24902"/>
    <cellStyle name="표준 6 3 4 3 2 3 9" xfId="28773"/>
    <cellStyle name="표준 6 3 4 3 2 4" xfId="2356"/>
    <cellStyle name="표준 6 3 4 3 2 4 10" xfId="37483"/>
    <cellStyle name="표준 6 3 4 3 2 4 11" xfId="41595"/>
    <cellStyle name="표준 6 3 4 3 2 4 12" xfId="45466"/>
    <cellStyle name="표준 6 3 4 3 2 4 13" xfId="49337"/>
    <cellStyle name="표준 6 3 4 3 2 4 14" xfId="53208"/>
    <cellStyle name="표준 6 3 4 3 2 4 2" xfId="6515"/>
    <cellStyle name="표준 6 3 4 3 2 4 3" xfId="10386"/>
    <cellStyle name="표준 6 3 4 3 2 4 4" xfId="14257"/>
    <cellStyle name="표준 6 3 4 3 2 4 5" xfId="18128"/>
    <cellStyle name="표준 6 3 4 3 2 4 6" xfId="21999"/>
    <cellStyle name="표준 6 3 4 3 2 4 7" xfId="25870"/>
    <cellStyle name="표준 6 3 4 3 2 4 8" xfId="29741"/>
    <cellStyle name="표준 6 3 4 3 2 4 9" xfId="33612"/>
    <cellStyle name="표준 6 3 4 3 2 5" xfId="4579"/>
    <cellStyle name="표준 6 3 4 3 2 6" xfId="8450"/>
    <cellStyle name="표준 6 3 4 3 2 7" xfId="12321"/>
    <cellStyle name="표준 6 3 4 3 2 8" xfId="16192"/>
    <cellStyle name="표준 6 3 4 3 2 9" xfId="20063"/>
    <cellStyle name="표준 6 3 4 3 3" xfId="653"/>
    <cellStyle name="표준 6 3 4 3 3 10" xfId="28047"/>
    <cellStyle name="표준 6 3 4 3 3 11" xfId="31918"/>
    <cellStyle name="표준 6 3 4 3 3 12" xfId="35789"/>
    <cellStyle name="표준 6 3 4 3 3 13" xfId="39901"/>
    <cellStyle name="표준 6 3 4 3 3 14" xfId="43772"/>
    <cellStyle name="표준 6 3 4 3 3 15" xfId="47643"/>
    <cellStyle name="표준 6 3 4 3 3 16" xfId="51514"/>
    <cellStyle name="표준 6 3 4 3 3 2" xfId="1627"/>
    <cellStyle name="표준 6 3 4 3 3 2 10" xfId="32886"/>
    <cellStyle name="표준 6 3 4 3 3 2 11" xfId="36757"/>
    <cellStyle name="표준 6 3 4 3 3 2 12" xfId="40869"/>
    <cellStyle name="표준 6 3 4 3 3 2 13" xfId="44740"/>
    <cellStyle name="표준 6 3 4 3 3 2 14" xfId="48611"/>
    <cellStyle name="표준 6 3 4 3 3 2 15" xfId="52482"/>
    <cellStyle name="표준 6 3 4 3 3 2 2" xfId="3566"/>
    <cellStyle name="표준 6 3 4 3 3 2 2 10" xfId="38693"/>
    <cellStyle name="표준 6 3 4 3 3 2 2 11" xfId="42805"/>
    <cellStyle name="표준 6 3 4 3 3 2 2 12" xfId="46676"/>
    <cellStyle name="표준 6 3 4 3 3 2 2 13" xfId="50547"/>
    <cellStyle name="표준 6 3 4 3 3 2 2 14" xfId="54418"/>
    <cellStyle name="표준 6 3 4 3 3 2 2 2" xfId="7725"/>
    <cellStyle name="표준 6 3 4 3 3 2 2 3" xfId="11596"/>
    <cellStyle name="표준 6 3 4 3 3 2 2 4" xfId="15467"/>
    <cellStyle name="표준 6 3 4 3 3 2 2 5" xfId="19338"/>
    <cellStyle name="표준 6 3 4 3 3 2 2 6" xfId="23209"/>
    <cellStyle name="표준 6 3 4 3 3 2 2 7" xfId="27080"/>
    <cellStyle name="표준 6 3 4 3 3 2 2 8" xfId="30951"/>
    <cellStyle name="표준 6 3 4 3 3 2 2 9" xfId="34822"/>
    <cellStyle name="표준 6 3 4 3 3 2 3" xfId="5789"/>
    <cellStyle name="표준 6 3 4 3 3 2 4" xfId="9660"/>
    <cellStyle name="표준 6 3 4 3 3 2 5" xfId="13531"/>
    <cellStyle name="표준 6 3 4 3 3 2 6" xfId="17402"/>
    <cellStyle name="표준 6 3 4 3 3 2 7" xfId="21273"/>
    <cellStyle name="표준 6 3 4 3 3 2 8" xfId="25144"/>
    <cellStyle name="표준 6 3 4 3 3 2 9" xfId="29015"/>
    <cellStyle name="표준 6 3 4 3 3 3" xfId="2598"/>
    <cellStyle name="표준 6 3 4 3 3 3 10" xfId="37725"/>
    <cellStyle name="표준 6 3 4 3 3 3 11" xfId="41837"/>
    <cellStyle name="표준 6 3 4 3 3 3 12" xfId="45708"/>
    <cellStyle name="표준 6 3 4 3 3 3 13" xfId="49579"/>
    <cellStyle name="표준 6 3 4 3 3 3 14" xfId="53450"/>
    <cellStyle name="표준 6 3 4 3 3 3 2" xfId="6757"/>
    <cellStyle name="표준 6 3 4 3 3 3 3" xfId="10628"/>
    <cellStyle name="표준 6 3 4 3 3 3 4" xfId="14499"/>
    <cellStyle name="표준 6 3 4 3 3 3 5" xfId="18370"/>
    <cellStyle name="표준 6 3 4 3 3 3 6" xfId="22241"/>
    <cellStyle name="표준 6 3 4 3 3 3 7" xfId="26112"/>
    <cellStyle name="표준 6 3 4 3 3 3 8" xfId="29983"/>
    <cellStyle name="표준 6 3 4 3 3 3 9" xfId="33854"/>
    <cellStyle name="표준 6 3 4 3 3 4" xfId="4821"/>
    <cellStyle name="표준 6 3 4 3 3 5" xfId="8692"/>
    <cellStyle name="표준 6 3 4 3 3 6" xfId="12563"/>
    <cellStyle name="표준 6 3 4 3 3 7" xfId="16434"/>
    <cellStyle name="표준 6 3 4 3 3 8" xfId="20305"/>
    <cellStyle name="표준 6 3 4 3 3 9" xfId="24176"/>
    <cellStyle name="표준 6 3 4 3 4" xfId="1143"/>
    <cellStyle name="표준 6 3 4 3 4 10" xfId="32402"/>
    <cellStyle name="표준 6 3 4 3 4 11" xfId="36273"/>
    <cellStyle name="표준 6 3 4 3 4 12" xfId="40385"/>
    <cellStyle name="표준 6 3 4 3 4 13" xfId="44256"/>
    <cellStyle name="표준 6 3 4 3 4 14" xfId="48127"/>
    <cellStyle name="표준 6 3 4 3 4 15" xfId="51998"/>
    <cellStyle name="표준 6 3 4 3 4 2" xfId="3082"/>
    <cellStyle name="표준 6 3 4 3 4 2 10" xfId="38209"/>
    <cellStyle name="표준 6 3 4 3 4 2 11" xfId="42321"/>
    <cellStyle name="표준 6 3 4 3 4 2 12" xfId="46192"/>
    <cellStyle name="표준 6 3 4 3 4 2 13" xfId="50063"/>
    <cellStyle name="표준 6 3 4 3 4 2 14" xfId="53934"/>
    <cellStyle name="표준 6 3 4 3 4 2 2" xfId="7241"/>
    <cellStyle name="표준 6 3 4 3 4 2 3" xfId="11112"/>
    <cellStyle name="표준 6 3 4 3 4 2 4" xfId="14983"/>
    <cellStyle name="표준 6 3 4 3 4 2 5" xfId="18854"/>
    <cellStyle name="표준 6 3 4 3 4 2 6" xfId="22725"/>
    <cellStyle name="표준 6 3 4 3 4 2 7" xfId="26596"/>
    <cellStyle name="표준 6 3 4 3 4 2 8" xfId="30467"/>
    <cellStyle name="표준 6 3 4 3 4 2 9" xfId="34338"/>
    <cellStyle name="표준 6 3 4 3 4 3" xfId="5305"/>
    <cellStyle name="표준 6 3 4 3 4 4" xfId="9176"/>
    <cellStyle name="표준 6 3 4 3 4 5" xfId="13047"/>
    <cellStyle name="표준 6 3 4 3 4 6" xfId="16918"/>
    <cellStyle name="표준 6 3 4 3 4 7" xfId="20789"/>
    <cellStyle name="표준 6 3 4 3 4 8" xfId="24660"/>
    <cellStyle name="표준 6 3 4 3 4 9" xfId="28531"/>
    <cellStyle name="표준 6 3 4 3 5" xfId="2114"/>
    <cellStyle name="표준 6 3 4 3 5 10" xfId="37241"/>
    <cellStyle name="표준 6 3 4 3 5 11" xfId="41353"/>
    <cellStyle name="표준 6 3 4 3 5 12" xfId="45224"/>
    <cellStyle name="표준 6 3 4 3 5 13" xfId="49095"/>
    <cellStyle name="표준 6 3 4 3 5 14" xfId="52966"/>
    <cellStyle name="표준 6 3 4 3 5 2" xfId="6273"/>
    <cellStyle name="표준 6 3 4 3 5 3" xfId="10144"/>
    <cellStyle name="표준 6 3 4 3 5 4" xfId="14015"/>
    <cellStyle name="표준 6 3 4 3 5 5" xfId="17886"/>
    <cellStyle name="표준 6 3 4 3 5 6" xfId="21757"/>
    <cellStyle name="표준 6 3 4 3 5 7" xfId="25628"/>
    <cellStyle name="표준 6 3 4 3 5 8" xfId="29499"/>
    <cellStyle name="표준 6 3 4 3 5 9" xfId="33370"/>
    <cellStyle name="표준 6 3 4 3 6" xfId="4337"/>
    <cellStyle name="표준 6 3 4 3 7" xfId="8208"/>
    <cellStyle name="표준 6 3 4 3 8" xfId="12079"/>
    <cellStyle name="표준 6 3 4 3 9" xfId="15950"/>
    <cellStyle name="표준 6 3 4 4" xfId="261"/>
    <cellStyle name="표준 6 3 4 4 10" xfId="19919"/>
    <cellStyle name="표준 6 3 4 4 11" xfId="23790"/>
    <cellStyle name="표준 6 3 4 4 12" xfId="27661"/>
    <cellStyle name="표준 6 3 4 4 13" xfId="31532"/>
    <cellStyle name="표준 6 3 4 4 14" xfId="35403"/>
    <cellStyle name="표준 6 3 4 4 15" xfId="39274"/>
    <cellStyle name="표준 6 3 4 4 16" xfId="39515"/>
    <cellStyle name="표준 6 3 4 4 17" xfId="43386"/>
    <cellStyle name="표준 6 3 4 4 18" xfId="47257"/>
    <cellStyle name="표준 6 3 4 4 19" xfId="51128"/>
    <cellStyle name="표준 6 3 4 4 2" xfId="506"/>
    <cellStyle name="표준 6 3 4 4 2 10" xfId="24032"/>
    <cellStyle name="표준 6 3 4 4 2 11" xfId="27903"/>
    <cellStyle name="표준 6 3 4 4 2 12" xfId="31774"/>
    <cellStyle name="표준 6 3 4 4 2 13" xfId="35645"/>
    <cellStyle name="표준 6 3 4 4 2 14" xfId="39757"/>
    <cellStyle name="표준 6 3 4 4 2 15" xfId="43628"/>
    <cellStyle name="표준 6 3 4 4 2 16" xfId="47499"/>
    <cellStyle name="표준 6 3 4 4 2 17" xfId="51370"/>
    <cellStyle name="표준 6 3 4 4 2 2" xfId="993"/>
    <cellStyle name="표준 6 3 4 4 2 2 10" xfId="28387"/>
    <cellStyle name="표준 6 3 4 4 2 2 11" xfId="32258"/>
    <cellStyle name="표준 6 3 4 4 2 2 12" xfId="36129"/>
    <cellStyle name="표준 6 3 4 4 2 2 13" xfId="40241"/>
    <cellStyle name="표준 6 3 4 4 2 2 14" xfId="44112"/>
    <cellStyle name="표준 6 3 4 4 2 2 15" xfId="47983"/>
    <cellStyle name="표준 6 3 4 4 2 2 16" xfId="51854"/>
    <cellStyle name="표준 6 3 4 4 2 2 2" xfId="1967"/>
    <cellStyle name="표준 6 3 4 4 2 2 2 10" xfId="33226"/>
    <cellStyle name="표준 6 3 4 4 2 2 2 11" xfId="37097"/>
    <cellStyle name="표준 6 3 4 4 2 2 2 12" xfId="41209"/>
    <cellStyle name="표준 6 3 4 4 2 2 2 13" xfId="45080"/>
    <cellStyle name="표준 6 3 4 4 2 2 2 14" xfId="48951"/>
    <cellStyle name="표준 6 3 4 4 2 2 2 15" xfId="52822"/>
    <cellStyle name="표준 6 3 4 4 2 2 2 2" xfId="3906"/>
    <cellStyle name="표준 6 3 4 4 2 2 2 2 10" xfId="39033"/>
    <cellStyle name="표준 6 3 4 4 2 2 2 2 11" xfId="43145"/>
    <cellStyle name="표준 6 3 4 4 2 2 2 2 12" xfId="47016"/>
    <cellStyle name="표준 6 3 4 4 2 2 2 2 13" xfId="50887"/>
    <cellStyle name="표준 6 3 4 4 2 2 2 2 14" xfId="54758"/>
    <cellStyle name="표준 6 3 4 4 2 2 2 2 2" xfId="8065"/>
    <cellStyle name="표준 6 3 4 4 2 2 2 2 3" xfId="11936"/>
    <cellStyle name="표준 6 3 4 4 2 2 2 2 4" xfId="15807"/>
    <cellStyle name="표준 6 3 4 4 2 2 2 2 5" xfId="19678"/>
    <cellStyle name="표준 6 3 4 4 2 2 2 2 6" xfId="23549"/>
    <cellStyle name="표준 6 3 4 4 2 2 2 2 7" xfId="27420"/>
    <cellStyle name="표준 6 3 4 4 2 2 2 2 8" xfId="31291"/>
    <cellStyle name="표준 6 3 4 4 2 2 2 2 9" xfId="35162"/>
    <cellStyle name="표준 6 3 4 4 2 2 2 3" xfId="6129"/>
    <cellStyle name="표준 6 3 4 4 2 2 2 4" xfId="10000"/>
    <cellStyle name="표준 6 3 4 4 2 2 2 5" xfId="13871"/>
    <cellStyle name="표준 6 3 4 4 2 2 2 6" xfId="17742"/>
    <cellStyle name="표준 6 3 4 4 2 2 2 7" xfId="21613"/>
    <cellStyle name="표준 6 3 4 4 2 2 2 8" xfId="25484"/>
    <cellStyle name="표준 6 3 4 4 2 2 2 9" xfId="29355"/>
    <cellStyle name="표준 6 3 4 4 2 2 3" xfId="2938"/>
    <cellStyle name="표준 6 3 4 4 2 2 3 10" xfId="38065"/>
    <cellStyle name="표준 6 3 4 4 2 2 3 11" xfId="42177"/>
    <cellStyle name="표준 6 3 4 4 2 2 3 12" xfId="46048"/>
    <cellStyle name="표준 6 3 4 4 2 2 3 13" xfId="49919"/>
    <cellStyle name="표준 6 3 4 4 2 2 3 14" xfId="53790"/>
    <cellStyle name="표준 6 3 4 4 2 2 3 2" xfId="7097"/>
    <cellStyle name="표준 6 3 4 4 2 2 3 3" xfId="10968"/>
    <cellStyle name="표준 6 3 4 4 2 2 3 4" xfId="14839"/>
    <cellStyle name="표준 6 3 4 4 2 2 3 5" xfId="18710"/>
    <cellStyle name="표준 6 3 4 4 2 2 3 6" xfId="22581"/>
    <cellStyle name="표준 6 3 4 4 2 2 3 7" xfId="26452"/>
    <cellStyle name="표준 6 3 4 4 2 2 3 8" xfId="30323"/>
    <cellStyle name="표준 6 3 4 4 2 2 3 9" xfId="34194"/>
    <cellStyle name="표준 6 3 4 4 2 2 4" xfId="5161"/>
    <cellStyle name="표준 6 3 4 4 2 2 5" xfId="9032"/>
    <cellStyle name="표준 6 3 4 4 2 2 6" xfId="12903"/>
    <cellStyle name="표준 6 3 4 4 2 2 7" xfId="16774"/>
    <cellStyle name="표준 6 3 4 4 2 2 8" xfId="20645"/>
    <cellStyle name="표준 6 3 4 4 2 2 9" xfId="24516"/>
    <cellStyle name="표준 6 3 4 4 2 3" xfId="1483"/>
    <cellStyle name="표준 6 3 4 4 2 3 10" xfId="32742"/>
    <cellStyle name="표준 6 3 4 4 2 3 11" xfId="36613"/>
    <cellStyle name="표준 6 3 4 4 2 3 12" xfId="40725"/>
    <cellStyle name="표준 6 3 4 4 2 3 13" xfId="44596"/>
    <cellStyle name="표준 6 3 4 4 2 3 14" xfId="48467"/>
    <cellStyle name="표준 6 3 4 4 2 3 15" xfId="52338"/>
    <cellStyle name="표준 6 3 4 4 2 3 2" xfId="3422"/>
    <cellStyle name="표준 6 3 4 4 2 3 2 10" xfId="38549"/>
    <cellStyle name="표준 6 3 4 4 2 3 2 11" xfId="42661"/>
    <cellStyle name="표준 6 3 4 4 2 3 2 12" xfId="46532"/>
    <cellStyle name="표준 6 3 4 4 2 3 2 13" xfId="50403"/>
    <cellStyle name="표준 6 3 4 4 2 3 2 14" xfId="54274"/>
    <cellStyle name="표준 6 3 4 4 2 3 2 2" xfId="7581"/>
    <cellStyle name="표준 6 3 4 4 2 3 2 3" xfId="11452"/>
    <cellStyle name="표준 6 3 4 4 2 3 2 4" xfId="15323"/>
    <cellStyle name="표준 6 3 4 4 2 3 2 5" xfId="19194"/>
    <cellStyle name="표준 6 3 4 4 2 3 2 6" xfId="23065"/>
    <cellStyle name="표준 6 3 4 4 2 3 2 7" xfId="26936"/>
    <cellStyle name="표준 6 3 4 4 2 3 2 8" xfId="30807"/>
    <cellStyle name="표준 6 3 4 4 2 3 2 9" xfId="34678"/>
    <cellStyle name="표준 6 3 4 4 2 3 3" xfId="5645"/>
    <cellStyle name="표준 6 3 4 4 2 3 4" xfId="9516"/>
    <cellStyle name="표준 6 3 4 4 2 3 5" xfId="13387"/>
    <cellStyle name="표준 6 3 4 4 2 3 6" xfId="17258"/>
    <cellStyle name="표준 6 3 4 4 2 3 7" xfId="21129"/>
    <cellStyle name="표준 6 3 4 4 2 3 8" xfId="25000"/>
    <cellStyle name="표준 6 3 4 4 2 3 9" xfId="28871"/>
    <cellStyle name="표준 6 3 4 4 2 4" xfId="2454"/>
    <cellStyle name="표준 6 3 4 4 2 4 10" xfId="37581"/>
    <cellStyle name="표준 6 3 4 4 2 4 11" xfId="41693"/>
    <cellStyle name="표준 6 3 4 4 2 4 12" xfId="45564"/>
    <cellStyle name="표준 6 3 4 4 2 4 13" xfId="49435"/>
    <cellStyle name="표준 6 3 4 4 2 4 14" xfId="53306"/>
    <cellStyle name="표준 6 3 4 4 2 4 2" xfId="6613"/>
    <cellStyle name="표준 6 3 4 4 2 4 3" xfId="10484"/>
    <cellStyle name="표준 6 3 4 4 2 4 4" xfId="14355"/>
    <cellStyle name="표준 6 3 4 4 2 4 5" xfId="18226"/>
    <cellStyle name="표준 6 3 4 4 2 4 6" xfId="22097"/>
    <cellStyle name="표준 6 3 4 4 2 4 7" xfId="25968"/>
    <cellStyle name="표준 6 3 4 4 2 4 8" xfId="29839"/>
    <cellStyle name="표준 6 3 4 4 2 4 9" xfId="33710"/>
    <cellStyle name="표준 6 3 4 4 2 5" xfId="4677"/>
    <cellStyle name="표준 6 3 4 4 2 6" xfId="8548"/>
    <cellStyle name="표준 6 3 4 4 2 7" xfId="12419"/>
    <cellStyle name="표준 6 3 4 4 2 8" xfId="16290"/>
    <cellStyle name="표준 6 3 4 4 2 9" xfId="20161"/>
    <cellStyle name="표준 6 3 4 4 3" xfId="751"/>
    <cellStyle name="표준 6 3 4 4 3 10" xfId="28145"/>
    <cellStyle name="표준 6 3 4 4 3 11" xfId="32016"/>
    <cellStyle name="표준 6 3 4 4 3 12" xfId="35887"/>
    <cellStyle name="표준 6 3 4 4 3 13" xfId="39999"/>
    <cellStyle name="표준 6 3 4 4 3 14" xfId="43870"/>
    <cellStyle name="표준 6 3 4 4 3 15" xfId="47741"/>
    <cellStyle name="표준 6 3 4 4 3 16" xfId="51612"/>
    <cellStyle name="표준 6 3 4 4 3 2" xfId="1725"/>
    <cellStyle name="표준 6 3 4 4 3 2 10" xfId="32984"/>
    <cellStyle name="표준 6 3 4 4 3 2 11" xfId="36855"/>
    <cellStyle name="표준 6 3 4 4 3 2 12" xfId="40967"/>
    <cellStyle name="표준 6 3 4 4 3 2 13" xfId="44838"/>
    <cellStyle name="표준 6 3 4 4 3 2 14" xfId="48709"/>
    <cellStyle name="표준 6 3 4 4 3 2 15" xfId="52580"/>
    <cellStyle name="표준 6 3 4 4 3 2 2" xfId="3664"/>
    <cellStyle name="표준 6 3 4 4 3 2 2 10" xfId="38791"/>
    <cellStyle name="표준 6 3 4 4 3 2 2 11" xfId="42903"/>
    <cellStyle name="표준 6 3 4 4 3 2 2 12" xfId="46774"/>
    <cellStyle name="표준 6 3 4 4 3 2 2 13" xfId="50645"/>
    <cellStyle name="표준 6 3 4 4 3 2 2 14" xfId="54516"/>
    <cellStyle name="표준 6 3 4 4 3 2 2 2" xfId="7823"/>
    <cellStyle name="표준 6 3 4 4 3 2 2 3" xfId="11694"/>
    <cellStyle name="표준 6 3 4 4 3 2 2 4" xfId="15565"/>
    <cellStyle name="표준 6 3 4 4 3 2 2 5" xfId="19436"/>
    <cellStyle name="표준 6 3 4 4 3 2 2 6" xfId="23307"/>
    <cellStyle name="표준 6 3 4 4 3 2 2 7" xfId="27178"/>
    <cellStyle name="표준 6 3 4 4 3 2 2 8" xfId="31049"/>
    <cellStyle name="표준 6 3 4 4 3 2 2 9" xfId="34920"/>
    <cellStyle name="표준 6 3 4 4 3 2 3" xfId="5887"/>
    <cellStyle name="표준 6 3 4 4 3 2 4" xfId="9758"/>
    <cellStyle name="표준 6 3 4 4 3 2 5" xfId="13629"/>
    <cellStyle name="표준 6 3 4 4 3 2 6" xfId="17500"/>
    <cellStyle name="표준 6 3 4 4 3 2 7" xfId="21371"/>
    <cellStyle name="표준 6 3 4 4 3 2 8" xfId="25242"/>
    <cellStyle name="표준 6 3 4 4 3 2 9" xfId="29113"/>
    <cellStyle name="표준 6 3 4 4 3 3" xfId="2696"/>
    <cellStyle name="표준 6 3 4 4 3 3 10" xfId="37823"/>
    <cellStyle name="표준 6 3 4 4 3 3 11" xfId="41935"/>
    <cellStyle name="표준 6 3 4 4 3 3 12" xfId="45806"/>
    <cellStyle name="표준 6 3 4 4 3 3 13" xfId="49677"/>
    <cellStyle name="표준 6 3 4 4 3 3 14" xfId="53548"/>
    <cellStyle name="표준 6 3 4 4 3 3 2" xfId="6855"/>
    <cellStyle name="표준 6 3 4 4 3 3 3" xfId="10726"/>
    <cellStyle name="표준 6 3 4 4 3 3 4" xfId="14597"/>
    <cellStyle name="표준 6 3 4 4 3 3 5" xfId="18468"/>
    <cellStyle name="표준 6 3 4 4 3 3 6" xfId="22339"/>
    <cellStyle name="표준 6 3 4 4 3 3 7" xfId="26210"/>
    <cellStyle name="표준 6 3 4 4 3 3 8" xfId="30081"/>
    <cellStyle name="표준 6 3 4 4 3 3 9" xfId="33952"/>
    <cellStyle name="표준 6 3 4 4 3 4" xfId="4919"/>
    <cellStyle name="표준 6 3 4 4 3 5" xfId="8790"/>
    <cellStyle name="표준 6 3 4 4 3 6" xfId="12661"/>
    <cellStyle name="표준 6 3 4 4 3 7" xfId="16532"/>
    <cellStyle name="표준 6 3 4 4 3 8" xfId="20403"/>
    <cellStyle name="표준 6 3 4 4 3 9" xfId="24274"/>
    <cellStyle name="표준 6 3 4 4 4" xfId="1241"/>
    <cellStyle name="표준 6 3 4 4 4 10" xfId="32500"/>
    <cellStyle name="표준 6 3 4 4 4 11" xfId="36371"/>
    <cellStyle name="표준 6 3 4 4 4 12" xfId="40483"/>
    <cellStyle name="표준 6 3 4 4 4 13" xfId="44354"/>
    <cellStyle name="표준 6 3 4 4 4 14" xfId="48225"/>
    <cellStyle name="표준 6 3 4 4 4 15" xfId="52096"/>
    <cellStyle name="표준 6 3 4 4 4 2" xfId="3180"/>
    <cellStyle name="표준 6 3 4 4 4 2 10" xfId="38307"/>
    <cellStyle name="표준 6 3 4 4 4 2 11" xfId="42419"/>
    <cellStyle name="표준 6 3 4 4 4 2 12" xfId="46290"/>
    <cellStyle name="표준 6 3 4 4 4 2 13" xfId="50161"/>
    <cellStyle name="표준 6 3 4 4 4 2 14" xfId="54032"/>
    <cellStyle name="표준 6 3 4 4 4 2 2" xfId="7339"/>
    <cellStyle name="표준 6 3 4 4 4 2 3" xfId="11210"/>
    <cellStyle name="표준 6 3 4 4 4 2 4" xfId="15081"/>
    <cellStyle name="표준 6 3 4 4 4 2 5" xfId="18952"/>
    <cellStyle name="표준 6 3 4 4 4 2 6" xfId="22823"/>
    <cellStyle name="표준 6 3 4 4 4 2 7" xfId="26694"/>
    <cellStyle name="표준 6 3 4 4 4 2 8" xfId="30565"/>
    <cellStyle name="표준 6 3 4 4 4 2 9" xfId="34436"/>
    <cellStyle name="표준 6 3 4 4 4 3" xfId="5403"/>
    <cellStyle name="표준 6 3 4 4 4 4" xfId="9274"/>
    <cellStyle name="표준 6 3 4 4 4 5" xfId="13145"/>
    <cellStyle name="표준 6 3 4 4 4 6" xfId="17016"/>
    <cellStyle name="표준 6 3 4 4 4 7" xfId="20887"/>
    <cellStyle name="표준 6 3 4 4 4 8" xfId="24758"/>
    <cellStyle name="표준 6 3 4 4 4 9" xfId="28629"/>
    <cellStyle name="표준 6 3 4 4 5" xfId="2212"/>
    <cellStyle name="표준 6 3 4 4 5 10" xfId="37339"/>
    <cellStyle name="표준 6 3 4 4 5 11" xfId="41451"/>
    <cellStyle name="표준 6 3 4 4 5 12" xfId="45322"/>
    <cellStyle name="표준 6 3 4 4 5 13" xfId="49193"/>
    <cellStyle name="표준 6 3 4 4 5 14" xfId="53064"/>
    <cellStyle name="표준 6 3 4 4 5 2" xfId="6371"/>
    <cellStyle name="표준 6 3 4 4 5 3" xfId="10242"/>
    <cellStyle name="표준 6 3 4 4 5 4" xfId="14113"/>
    <cellStyle name="표준 6 3 4 4 5 5" xfId="17984"/>
    <cellStyle name="표준 6 3 4 4 5 6" xfId="21855"/>
    <cellStyle name="표준 6 3 4 4 5 7" xfId="25726"/>
    <cellStyle name="표준 6 3 4 4 5 8" xfId="29597"/>
    <cellStyle name="표준 6 3 4 4 5 9" xfId="33468"/>
    <cellStyle name="표준 6 3 4 4 6" xfId="4435"/>
    <cellStyle name="표준 6 3 4 4 7" xfId="8306"/>
    <cellStyle name="표준 6 3 4 4 8" xfId="12177"/>
    <cellStyle name="표준 6 3 4 4 9" xfId="16048"/>
    <cellStyle name="표준 6 3 4 5" xfId="311"/>
    <cellStyle name="표준 6 3 4 5 10" xfId="23837"/>
    <cellStyle name="표준 6 3 4 5 11" xfId="27708"/>
    <cellStyle name="표준 6 3 4 5 12" xfId="31579"/>
    <cellStyle name="표준 6 3 4 5 13" xfId="35450"/>
    <cellStyle name="표준 6 3 4 5 14" xfId="39562"/>
    <cellStyle name="표준 6 3 4 5 15" xfId="43433"/>
    <cellStyle name="표준 6 3 4 5 16" xfId="47304"/>
    <cellStyle name="표준 6 3 4 5 17" xfId="51175"/>
    <cellStyle name="표준 6 3 4 5 2" xfId="798"/>
    <cellStyle name="표준 6 3 4 5 2 10" xfId="28192"/>
    <cellStyle name="표준 6 3 4 5 2 11" xfId="32063"/>
    <cellStyle name="표준 6 3 4 5 2 12" xfId="35934"/>
    <cellStyle name="표준 6 3 4 5 2 13" xfId="40046"/>
    <cellStyle name="표준 6 3 4 5 2 14" xfId="43917"/>
    <cellStyle name="표준 6 3 4 5 2 15" xfId="47788"/>
    <cellStyle name="표준 6 3 4 5 2 16" xfId="51659"/>
    <cellStyle name="표준 6 3 4 5 2 2" xfId="1772"/>
    <cellStyle name="표준 6 3 4 5 2 2 10" xfId="33031"/>
    <cellStyle name="표준 6 3 4 5 2 2 11" xfId="36902"/>
    <cellStyle name="표준 6 3 4 5 2 2 12" xfId="41014"/>
    <cellStyle name="표준 6 3 4 5 2 2 13" xfId="44885"/>
    <cellStyle name="표준 6 3 4 5 2 2 14" xfId="48756"/>
    <cellStyle name="표준 6 3 4 5 2 2 15" xfId="52627"/>
    <cellStyle name="표준 6 3 4 5 2 2 2" xfId="3711"/>
    <cellStyle name="표준 6 3 4 5 2 2 2 10" xfId="38838"/>
    <cellStyle name="표준 6 3 4 5 2 2 2 11" xfId="42950"/>
    <cellStyle name="표준 6 3 4 5 2 2 2 12" xfId="46821"/>
    <cellStyle name="표준 6 3 4 5 2 2 2 13" xfId="50692"/>
    <cellStyle name="표준 6 3 4 5 2 2 2 14" xfId="54563"/>
    <cellStyle name="표준 6 3 4 5 2 2 2 2" xfId="7870"/>
    <cellStyle name="표준 6 3 4 5 2 2 2 3" xfId="11741"/>
    <cellStyle name="표준 6 3 4 5 2 2 2 4" xfId="15612"/>
    <cellStyle name="표준 6 3 4 5 2 2 2 5" xfId="19483"/>
    <cellStyle name="표준 6 3 4 5 2 2 2 6" xfId="23354"/>
    <cellStyle name="표준 6 3 4 5 2 2 2 7" xfId="27225"/>
    <cellStyle name="표준 6 3 4 5 2 2 2 8" xfId="31096"/>
    <cellStyle name="표준 6 3 4 5 2 2 2 9" xfId="34967"/>
    <cellStyle name="표준 6 3 4 5 2 2 3" xfId="5934"/>
    <cellStyle name="표준 6 3 4 5 2 2 4" xfId="9805"/>
    <cellStyle name="표준 6 3 4 5 2 2 5" xfId="13676"/>
    <cellStyle name="표준 6 3 4 5 2 2 6" xfId="17547"/>
    <cellStyle name="표준 6 3 4 5 2 2 7" xfId="21418"/>
    <cellStyle name="표준 6 3 4 5 2 2 8" xfId="25289"/>
    <cellStyle name="표준 6 3 4 5 2 2 9" xfId="29160"/>
    <cellStyle name="표준 6 3 4 5 2 3" xfId="2743"/>
    <cellStyle name="표준 6 3 4 5 2 3 10" xfId="37870"/>
    <cellStyle name="표준 6 3 4 5 2 3 11" xfId="41982"/>
    <cellStyle name="표준 6 3 4 5 2 3 12" xfId="45853"/>
    <cellStyle name="표준 6 3 4 5 2 3 13" xfId="49724"/>
    <cellStyle name="표준 6 3 4 5 2 3 14" xfId="53595"/>
    <cellStyle name="표준 6 3 4 5 2 3 2" xfId="6902"/>
    <cellStyle name="표준 6 3 4 5 2 3 3" xfId="10773"/>
    <cellStyle name="표준 6 3 4 5 2 3 4" xfId="14644"/>
    <cellStyle name="표준 6 3 4 5 2 3 5" xfId="18515"/>
    <cellStyle name="표준 6 3 4 5 2 3 6" xfId="22386"/>
    <cellStyle name="표준 6 3 4 5 2 3 7" xfId="26257"/>
    <cellStyle name="표준 6 3 4 5 2 3 8" xfId="30128"/>
    <cellStyle name="표준 6 3 4 5 2 3 9" xfId="33999"/>
    <cellStyle name="표준 6 3 4 5 2 4" xfId="4966"/>
    <cellStyle name="표준 6 3 4 5 2 5" xfId="8837"/>
    <cellStyle name="표준 6 3 4 5 2 6" xfId="12708"/>
    <cellStyle name="표준 6 3 4 5 2 7" xfId="16579"/>
    <cellStyle name="표준 6 3 4 5 2 8" xfId="20450"/>
    <cellStyle name="표준 6 3 4 5 2 9" xfId="24321"/>
    <cellStyle name="표준 6 3 4 5 3" xfId="1288"/>
    <cellStyle name="표준 6 3 4 5 3 10" xfId="32547"/>
    <cellStyle name="표준 6 3 4 5 3 11" xfId="36418"/>
    <cellStyle name="표준 6 3 4 5 3 12" xfId="40530"/>
    <cellStyle name="표준 6 3 4 5 3 13" xfId="44401"/>
    <cellStyle name="표준 6 3 4 5 3 14" xfId="48272"/>
    <cellStyle name="표준 6 3 4 5 3 15" xfId="52143"/>
    <cellStyle name="표준 6 3 4 5 3 2" xfId="3227"/>
    <cellStyle name="표준 6 3 4 5 3 2 10" xfId="38354"/>
    <cellStyle name="표준 6 3 4 5 3 2 11" xfId="42466"/>
    <cellStyle name="표준 6 3 4 5 3 2 12" xfId="46337"/>
    <cellStyle name="표준 6 3 4 5 3 2 13" xfId="50208"/>
    <cellStyle name="표준 6 3 4 5 3 2 14" xfId="54079"/>
    <cellStyle name="표준 6 3 4 5 3 2 2" xfId="7386"/>
    <cellStyle name="표준 6 3 4 5 3 2 3" xfId="11257"/>
    <cellStyle name="표준 6 3 4 5 3 2 4" xfId="15128"/>
    <cellStyle name="표준 6 3 4 5 3 2 5" xfId="18999"/>
    <cellStyle name="표준 6 3 4 5 3 2 6" xfId="22870"/>
    <cellStyle name="표준 6 3 4 5 3 2 7" xfId="26741"/>
    <cellStyle name="표준 6 3 4 5 3 2 8" xfId="30612"/>
    <cellStyle name="표준 6 3 4 5 3 2 9" xfId="34483"/>
    <cellStyle name="표준 6 3 4 5 3 3" xfId="5450"/>
    <cellStyle name="표준 6 3 4 5 3 4" xfId="9321"/>
    <cellStyle name="표준 6 3 4 5 3 5" xfId="13192"/>
    <cellStyle name="표준 6 3 4 5 3 6" xfId="17063"/>
    <cellStyle name="표준 6 3 4 5 3 7" xfId="20934"/>
    <cellStyle name="표준 6 3 4 5 3 8" xfId="24805"/>
    <cellStyle name="표준 6 3 4 5 3 9" xfId="28676"/>
    <cellStyle name="표준 6 3 4 5 4" xfId="2259"/>
    <cellStyle name="표준 6 3 4 5 4 10" xfId="37386"/>
    <cellStyle name="표준 6 3 4 5 4 11" xfId="41498"/>
    <cellStyle name="표준 6 3 4 5 4 12" xfId="45369"/>
    <cellStyle name="표준 6 3 4 5 4 13" xfId="49240"/>
    <cellStyle name="표준 6 3 4 5 4 14" xfId="53111"/>
    <cellStyle name="표준 6 3 4 5 4 2" xfId="6418"/>
    <cellStyle name="표준 6 3 4 5 4 3" xfId="10289"/>
    <cellStyle name="표준 6 3 4 5 4 4" xfId="14160"/>
    <cellStyle name="표준 6 3 4 5 4 5" xfId="18031"/>
    <cellStyle name="표준 6 3 4 5 4 6" xfId="21902"/>
    <cellStyle name="표준 6 3 4 5 4 7" xfId="25773"/>
    <cellStyle name="표준 6 3 4 5 4 8" xfId="29644"/>
    <cellStyle name="표준 6 3 4 5 4 9" xfId="33515"/>
    <cellStyle name="표준 6 3 4 5 5" xfId="4482"/>
    <cellStyle name="표준 6 3 4 5 6" xfId="8353"/>
    <cellStyle name="표준 6 3 4 5 7" xfId="12224"/>
    <cellStyle name="표준 6 3 4 5 8" xfId="16095"/>
    <cellStyle name="표준 6 3 4 5 9" xfId="19966"/>
    <cellStyle name="표준 6 3 4 6" xfId="556"/>
    <cellStyle name="표준 6 3 4 6 10" xfId="27950"/>
    <cellStyle name="표준 6 3 4 6 11" xfId="31821"/>
    <cellStyle name="표준 6 3 4 6 12" xfId="35692"/>
    <cellStyle name="표준 6 3 4 6 13" xfId="39804"/>
    <cellStyle name="표준 6 3 4 6 14" xfId="43675"/>
    <cellStyle name="표준 6 3 4 6 15" xfId="47546"/>
    <cellStyle name="표준 6 3 4 6 16" xfId="51417"/>
    <cellStyle name="표준 6 3 4 6 2" xfId="1530"/>
    <cellStyle name="표준 6 3 4 6 2 10" xfId="32789"/>
    <cellStyle name="표준 6 3 4 6 2 11" xfId="36660"/>
    <cellStyle name="표준 6 3 4 6 2 12" xfId="40772"/>
    <cellStyle name="표준 6 3 4 6 2 13" xfId="44643"/>
    <cellStyle name="표준 6 3 4 6 2 14" xfId="48514"/>
    <cellStyle name="표준 6 3 4 6 2 15" xfId="52385"/>
    <cellStyle name="표준 6 3 4 6 2 2" xfId="3469"/>
    <cellStyle name="표준 6 3 4 6 2 2 10" xfId="38596"/>
    <cellStyle name="표준 6 3 4 6 2 2 11" xfId="42708"/>
    <cellStyle name="표준 6 3 4 6 2 2 12" xfId="46579"/>
    <cellStyle name="표준 6 3 4 6 2 2 13" xfId="50450"/>
    <cellStyle name="표준 6 3 4 6 2 2 14" xfId="54321"/>
    <cellStyle name="표준 6 3 4 6 2 2 2" xfId="7628"/>
    <cellStyle name="표준 6 3 4 6 2 2 3" xfId="11499"/>
    <cellStyle name="표준 6 3 4 6 2 2 4" xfId="15370"/>
    <cellStyle name="표준 6 3 4 6 2 2 5" xfId="19241"/>
    <cellStyle name="표준 6 3 4 6 2 2 6" xfId="23112"/>
    <cellStyle name="표준 6 3 4 6 2 2 7" xfId="26983"/>
    <cellStyle name="표준 6 3 4 6 2 2 8" xfId="30854"/>
    <cellStyle name="표준 6 3 4 6 2 2 9" xfId="34725"/>
    <cellStyle name="표준 6 3 4 6 2 3" xfId="5692"/>
    <cellStyle name="표준 6 3 4 6 2 4" xfId="9563"/>
    <cellStyle name="표준 6 3 4 6 2 5" xfId="13434"/>
    <cellStyle name="표준 6 3 4 6 2 6" xfId="17305"/>
    <cellStyle name="표준 6 3 4 6 2 7" xfId="21176"/>
    <cellStyle name="표준 6 3 4 6 2 8" xfId="25047"/>
    <cellStyle name="표준 6 3 4 6 2 9" xfId="28918"/>
    <cellStyle name="표준 6 3 4 6 3" xfId="2501"/>
    <cellStyle name="표준 6 3 4 6 3 10" xfId="37628"/>
    <cellStyle name="표준 6 3 4 6 3 11" xfId="41740"/>
    <cellStyle name="표준 6 3 4 6 3 12" xfId="45611"/>
    <cellStyle name="표준 6 3 4 6 3 13" xfId="49482"/>
    <cellStyle name="표준 6 3 4 6 3 14" xfId="53353"/>
    <cellStyle name="표준 6 3 4 6 3 2" xfId="6660"/>
    <cellStyle name="표준 6 3 4 6 3 3" xfId="10531"/>
    <cellStyle name="표준 6 3 4 6 3 4" xfId="14402"/>
    <cellStyle name="표준 6 3 4 6 3 5" xfId="18273"/>
    <cellStyle name="표준 6 3 4 6 3 6" xfId="22144"/>
    <cellStyle name="표준 6 3 4 6 3 7" xfId="26015"/>
    <cellStyle name="표준 6 3 4 6 3 8" xfId="29886"/>
    <cellStyle name="표준 6 3 4 6 3 9" xfId="33757"/>
    <cellStyle name="표준 6 3 4 6 4" xfId="4724"/>
    <cellStyle name="표준 6 3 4 6 5" xfId="8595"/>
    <cellStyle name="표준 6 3 4 6 6" xfId="12466"/>
    <cellStyle name="표준 6 3 4 6 7" xfId="16337"/>
    <cellStyle name="표준 6 3 4 6 8" xfId="20208"/>
    <cellStyle name="표준 6 3 4 6 9" xfId="24079"/>
    <cellStyle name="표준 6 3 4 7" xfId="1046"/>
    <cellStyle name="표준 6 3 4 7 10" xfId="32305"/>
    <cellStyle name="표준 6 3 4 7 11" xfId="36176"/>
    <cellStyle name="표준 6 3 4 7 12" xfId="40288"/>
    <cellStyle name="표준 6 3 4 7 13" xfId="44159"/>
    <cellStyle name="표준 6 3 4 7 14" xfId="48030"/>
    <cellStyle name="표준 6 3 4 7 15" xfId="51901"/>
    <cellStyle name="표준 6 3 4 7 2" xfId="2985"/>
    <cellStyle name="표준 6 3 4 7 2 10" xfId="38112"/>
    <cellStyle name="표준 6 3 4 7 2 11" xfId="42224"/>
    <cellStyle name="표준 6 3 4 7 2 12" xfId="46095"/>
    <cellStyle name="표준 6 3 4 7 2 13" xfId="49966"/>
    <cellStyle name="표준 6 3 4 7 2 14" xfId="53837"/>
    <cellStyle name="표준 6 3 4 7 2 2" xfId="7144"/>
    <cellStyle name="표준 6 3 4 7 2 3" xfId="11015"/>
    <cellStyle name="표준 6 3 4 7 2 4" xfId="14886"/>
    <cellStyle name="표준 6 3 4 7 2 5" xfId="18757"/>
    <cellStyle name="표준 6 3 4 7 2 6" xfId="22628"/>
    <cellStyle name="표준 6 3 4 7 2 7" xfId="26499"/>
    <cellStyle name="표준 6 3 4 7 2 8" xfId="30370"/>
    <cellStyle name="표준 6 3 4 7 2 9" xfId="34241"/>
    <cellStyle name="표준 6 3 4 7 3" xfId="5208"/>
    <cellStyle name="표준 6 3 4 7 4" xfId="9079"/>
    <cellStyle name="표준 6 3 4 7 5" xfId="12950"/>
    <cellStyle name="표준 6 3 4 7 6" xfId="16821"/>
    <cellStyle name="표준 6 3 4 7 7" xfId="20692"/>
    <cellStyle name="표준 6 3 4 7 8" xfId="24563"/>
    <cellStyle name="표준 6 3 4 7 9" xfId="28434"/>
    <cellStyle name="표준 6 3 4 8" xfId="2017"/>
    <cellStyle name="표준 6 3 4 8 10" xfId="37144"/>
    <cellStyle name="표준 6 3 4 8 11" xfId="41256"/>
    <cellStyle name="표준 6 3 4 8 12" xfId="45127"/>
    <cellStyle name="표준 6 3 4 8 13" xfId="48998"/>
    <cellStyle name="표준 6 3 4 8 14" xfId="52869"/>
    <cellStyle name="표준 6 3 4 8 2" xfId="6176"/>
    <cellStyle name="표준 6 3 4 8 3" xfId="10047"/>
    <cellStyle name="표준 6 3 4 8 4" xfId="13918"/>
    <cellStyle name="표준 6 3 4 8 5" xfId="17789"/>
    <cellStyle name="표준 6 3 4 8 6" xfId="21660"/>
    <cellStyle name="표준 6 3 4 8 7" xfId="25531"/>
    <cellStyle name="표준 6 3 4 8 8" xfId="29402"/>
    <cellStyle name="표준 6 3 4 8 9" xfId="33273"/>
    <cellStyle name="표준 6 3 4 9" xfId="4240"/>
    <cellStyle name="표준 6 3 5" xfId="84"/>
    <cellStyle name="표준 6 3 5 10" xfId="15873"/>
    <cellStyle name="표준 6 3 5 11" xfId="19744"/>
    <cellStyle name="표준 6 3 5 12" xfId="23615"/>
    <cellStyle name="표준 6 3 5 13" xfId="27486"/>
    <cellStyle name="표준 6 3 5 14" xfId="31357"/>
    <cellStyle name="표준 6 3 5 15" xfId="35228"/>
    <cellStyle name="표준 6 3 5 16" xfId="39099"/>
    <cellStyle name="표준 6 3 5 17" xfId="39340"/>
    <cellStyle name="표준 6 3 5 18" xfId="43211"/>
    <cellStyle name="표준 6 3 5 19" xfId="47082"/>
    <cellStyle name="표준 6 3 5 2" xfId="183"/>
    <cellStyle name="표준 6 3 5 2 10" xfId="19841"/>
    <cellStyle name="표준 6 3 5 2 11" xfId="23712"/>
    <cellStyle name="표준 6 3 5 2 12" xfId="27583"/>
    <cellStyle name="표준 6 3 5 2 13" xfId="31454"/>
    <cellStyle name="표준 6 3 5 2 14" xfId="35325"/>
    <cellStyle name="표준 6 3 5 2 15" xfId="39196"/>
    <cellStyle name="표준 6 3 5 2 16" xfId="39437"/>
    <cellStyle name="표준 6 3 5 2 17" xfId="43308"/>
    <cellStyle name="표준 6 3 5 2 18" xfId="47179"/>
    <cellStyle name="표준 6 3 5 2 19" xfId="51050"/>
    <cellStyle name="표준 6 3 5 2 2" xfId="428"/>
    <cellStyle name="표준 6 3 5 2 2 10" xfId="23954"/>
    <cellStyle name="표준 6 3 5 2 2 11" xfId="27825"/>
    <cellStyle name="표준 6 3 5 2 2 12" xfId="31696"/>
    <cellStyle name="표준 6 3 5 2 2 13" xfId="35567"/>
    <cellStyle name="표준 6 3 5 2 2 14" xfId="39679"/>
    <cellStyle name="표준 6 3 5 2 2 15" xfId="43550"/>
    <cellStyle name="표준 6 3 5 2 2 16" xfId="47421"/>
    <cellStyle name="표준 6 3 5 2 2 17" xfId="51292"/>
    <cellStyle name="표준 6 3 5 2 2 2" xfId="915"/>
    <cellStyle name="표준 6 3 5 2 2 2 10" xfId="28309"/>
    <cellStyle name="표준 6 3 5 2 2 2 11" xfId="32180"/>
    <cellStyle name="표준 6 3 5 2 2 2 12" xfId="36051"/>
    <cellStyle name="표준 6 3 5 2 2 2 13" xfId="40163"/>
    <cellStyle name="표준 6 3 5 2 2 2 14" xfId="44034"/>
    <cellStyle name="표준 6 3 5 2 2 2 15" xfId="47905"/>
    <cellStyle name="표준 6 3 5 2 2 2 16" xfId="51776"/>
    <cellStyle name="표준 6 3 5 2 2 2 2" xfId="1889"/>
    <cellStyle name="표준 6 3 5 2 2 2 2 10" xfId="33148"/>
    <cellStyle name="표준 6 3 5 2 2 2 2 11" xfId="37019"/>
    <cellStyle name="표준 6 3 5 2 2 2 2 12" xfId="41131"/>
    <cellStyle name="표준 6 3 5 2 2 2 2 13" xfId="45002"/>
    <cellStyle name="표준 6 3 5 2 2 2 2 14" xfId="48873"/>
    <cellStyle name="표준 6 3 5 2 2 2 2 15" xfId="52744"/>
    <cellStyle name="표준 6 3 5 2 2 2 2 2" xfId="3828"/>
    <cellStyle name="표준 6 3 5 2 2 2 2 2 10" xfId="38955"/>
    <cellStyle name="표준 6 3 5 2 2 2 2 2 11" xfId="43067"/>
    <cellStyle name="표준 6 3 5 2 2 2 2 2 12" xfId="46938"/>
    <cellStyle name="표준 6 3 5 2 2 2 2 2 13" xfId="50809"/>
    <cellStyle name="표준 6 3 5 2 2 2 2 2 14" xfId="54680"/>
    <cellStyle name="표준 6 3 5 2 2 2 2 2 2" xfId="7987"/>
    <cellStyle name="표준 6 3 5 2 2 2 2 2 3" xfId="11858"/>
    <cellStyle name="표준 6 3 5 2 2 2 2 2 4" xfId="15729"/>
    <cellStyle name="표준 6 3 5 2 2 2 2 2 5" xfId="19600"/>
    <cellStyle name="표준 6 3 5 2 2 2 2 2 6" xfId="23471"/>
    <cellStyle name="표준 6 3 5 2 2 2 2 2 7" xfId="27342"/>
    <cellStyle name="표준 6 3 5 2 2 2 2 2 8" xfId="31213"/>
    <cellStyle name="표준 6 3 5 2 2 2 2 2 9" xfId="35084"/>
    <cellStyle name="표준 6 3 5 2 2 2 2 3" xfId="6051"/>
    <cellStyle name="표준 6 3 5 2 2 2 2 4" xfId="9922"/>
    <cellStyle name="표준 6 3 5 2 2 2 2 5" xfId="13793"/>
    <cellStyle name="표준 6 3 5 2 2 2 2 6" xfId="17664"/>
    <cellStyle name="표준 6 3 5 2 2 2 2 7" xfId="21535"/>
    <cellStyle name="표준 6 3 5 2 2 2 2 8" xfId="25406"/>
    <cellStyle name="표준 6 3 5 2 2 2 2 9" xfId="29277"/>
    <cellStyle name="표준 6 3 5 2 2 2 3" xfId="2860"/>
    <cellStyle name="표준 6 3 5 2 2 2 3 10" xfId="37987"/>
    <cellStyle name="표준 6 3 5 2 2 2 3 11" xfId="42099"/>
    <cellStyle name="표준 6 3 5 2 2 2 3 12" xfId="45970"/>
    <cellStyle name="표준 6 3 5 2 2 2 3 13" xfId="49841"/>
    <cellStyle name="표준 6 3 5 2 2 2 3 14" xfId="53712"/>
    <cellStyle name="표준 6 3 5 2 2 2 3 2" xfId="7019"/>
    <cellStyle name="표준 6 3 5 2 2 2 3 3" xfId="10890"/>
    <cellStyle name="표준 6 3 5 2 2 2 3 4" xfId="14761"/>
    <cellStyle name="표준 6 3 5 2 2 2 3 5" xfId="18632"/>
    <cellStyle name="표준 6 3 5 2 2 2 3 6" xfId="22503"/>
    <cellStyle name="표준 6 3 5 2 2 2 3 7" xfId="26374"/>
    <cellStyle name="표준 6 3 5 2 2 2 3 8" xfId="30245"/>
    <cellStyle name="표준 6 3 5 2 2 2 3 9" xfId="34116"/>
    <cellStyle name="표준 6 3 5 2 2 2 4" xfId="5083"/>
    <cellStyle name="표준 6 3 5 2 2 2 5" xfId="8954"/>
    <cellStyle name="표준 6 3 5 2 2 2 6" xfId="12825"/>
    <cellStyle name="표준 6 3 5 2 2 2 7" xfId="16696"/>
    <cellStyle name="표준 6 3 5 2 2 2 8" xfId="20567"/>
    <cellStyle name="표준 6 3 5 2 2 2 9" xfId="24438"/>
    <cellStyle name="표준 6 3 5 2 2 3" xfId="1405"/>
    <cellStyle name="표준 6 3 5 2 2 3 10" xfId="32664"/>
    <cellStyle name="표준 6 3 5 2 2 3 11" xfId="36535"/>
    <cellStyle name="표준 6 3 5 2 2 3 12" xfId="40647"/>
    <cellStyle name="표준 6 3 5 2 2 3 13" xfId="44518"/>
    <cellStyle name="표준 6 3 5 2 2 3 14" xfId="48389"/>
    <cellStyle name="표준 6 3 5 2 2 3 15" xfId="52260"/>
    <cellStyle name="표준 6 3 5 2 2 3 2" xfId="3344"/>
    <cellStyle name="표준 6 3 5 2 2 3 2 10" xfId="38471"/>
    <cellStyle name="표준 6 3 5 2 2 3 2 11" xfId="42583"/>
    <cellStyle name="표준 6 3 5 2 2 3 2 12" xfId="46454"/>
    <cellStyle name="표준 6 3 5 2 2 3 2 13" xfId="50325"/>
    <cellStyle name="표준 6 3 5 2 2 3 2 14" xfId="54196"/>
    <cellStyle name="표준 6 3 5 2 2 3 2 2" xfId="7503"/>
    <cellStyle name="표준 6 3 5 2 2 3 2 3" xfId="11374"/>
    <cellStyle name="표준 6 3 5 2 2 3 2 4" xfId="15245"/>
    <cellStyle name="표준 6 3 5 2 2 3 2 5" xfId="19116"/>
    <cellStyle name="표준 6 3 5 2 2 3 2 6" xfId="22987"/>
    <cellStyle name="표준 6 3 5 2 2 3 2 7" xfId="26858"/>
    <cellStyle name="표준 6 3 5 2 2 3 2 8" xfId="30729"/>
    <cellStyle name="표준 6 3 5 2 2 3 2 9" xfId="34600"/>
    <cellStyle name="표준 6 3 5 2 2 3 3" xfId="5567"/>
    <cellStyle name="표준 6 3 5 2 2 3 4" xfId="9438"/>
    <cellStyle name="표준 6 3 5 2 2 3 5" xfId="13309"/>
    <cellStyle name="표준 6 3 5 2 2 3 6" xfId="17180"/>
    <cellStyle name="표준 6 3 5 2 2 3 7" xfId="21051"/>
    <cellStyle name="표준 6 3 5 2 2 3 8" xfId="24922"/>
    <cellStyle name="표준 6 3 5 2 2 3 9" xfId="28793"/>
    <cellStyle name="표준 6 3 5 2 2 4" xfId="2376"/>
    <cellStyle name="표준 6 3 5 2 2 4 10" xfId="37503"/>
    <cellStyle name="표준 6 3 5 2 2 4 11" xfId="41615"/>
    <cellStyle name="표준 6 3 5 2 2 4 12" xfId="45486"/>
    <cellStyle name="표준 6 3 5 2 2 4 13" xfId="49357"/>
    <cellStyle name="표준 6 3 5 2 2 4 14" xfId="53228"/>
    <cellStyle name="표준 6 3 5 2 2 4 2" xfId="6535"/>
    <cellStyle name="표준 6 3 5 2 2 4 3" xfId="10406"/>
    <cellStyle name="표준 6 3 5 2 2 4 4" xfId="14277"/>
    <cellStyle name="표준 6 3 5 2 2 4 5" xfId="18148"/>
    <cellStyle name="표준 6 3 5 2 2 4 6" xfId="22019"/>
    <cellStyle name="표준 6 3 5 2 2 4 7" xfId="25890"/>
    <cellStyle name="표준 6 3 5 2 2 4 8" xfId="29761"/>
    <cellStyle name="표준 6 3 5 2 2 4 9" xfId="33632"/>
    <cellStyle name="표준 6 3 5 2 2 5" xfId="4599"/>
    <cellStyle name="표준 6 3 5 2 2 6" xfId="8470"/>
    <cellStyle name="표준 6 3 5 2 2 7" xfId="12341"/>
    <cellStyle name="표준 6 3 5 2 2 8" xfId="16212"/>
    <cellStyle name="표준 6 3 5 2 2 9" xfId="20083"/>
    <cellStyle name="표준 6 3 5 2 3" xfId="673"/>
    <cellStyle name="표준 6 3 5 2 3 10" xfId="28067"/>
    <cellStyle name="표준 6 3 5 2 3 11" xfId="31938"/>
    <cellStyle name="표준 6 3 5 2 3 12" xfId="35809"/>
    <cellStyle name="표준 6 3 5 2 3 13" xfId="39921"/>
    <cellStyle name="표준 6 3 5 2 3 14" xfId="43792"/>
    <cellStyle name="표준 6 3 5 2 3 15" xfId="47663"/>
    <cellStyle name="표준 6 3 5 2 3 16" xfId="51534"/>
    <cellStyle name="표준 6 3 5 2 3 2" xfId="1647"/>
    <cellStyle name="표준 6 3 5 2 3 2 10" xfId="32906"/>
    <cellStyle name="표준 6 3 5 2 3 2 11" xfId="36777"/>
    <cellStyle name="표준 6 3 5 2 3 2 12" xfId="40889"/>
    <cellStyle name="표준 6 3 5 2 3 2 13" xfId="44760"/>
    <cellStyle name="표준 6 3 5 2 3 2 14" xfId="48631"/>
    <cellStyle name="표준 6 3 5 2 3 2 15" xfId="52502"/>
    <cellStyle name="표준 6 3 5 2 3 2 2" xfId="3586"/>
    <cellStyle name="표준 6 3 5 2 3 2 2 10" xfId="38713"/>
    <cellStyle name="표준 6 3 5 2 3 2 2 11" xfId="42825"/>
    <cellStyle name="표준 6 3 5 2 3 2 2 12" xfId="46696"/>
    <cellStyle name="표준 6 3 5 2 3 2 2 13" xfId="50567"/>
    <cellStyle name="표준 6 3 5 2 3 2 2 14" xfId="54438"/>
    <cellStyle name="표준 6 3 5 2 3 2 2 2" xfId="7745"/>
    <cellStyle name="표준 6 3 5 2 3 2 2 3" xfId="11616"/>
    <cellStyle name="표준 6 3 5 2 3 2 2 4" xfId="15487"/>
    <cellStyle name="표준 6 3 5 2 3 2 2 5" xfId="19358"/>
    <cellStyle name="표준 6 3 5 2 3 2 2 6" xfId="23229"/>
    <cellStyle name="표준 6 3 5 2 3 2 2 7" xfId="27100"/>
    <cellStyle name="표준 6 3 5 2 3 2 2 8" xfId="30971"/>
    <cellStyle name="표준 6 3 5 2 3 2 2 9" xfId="34842"/>
    <cellStyle name="표준 6 3 5 2 3 2 3" xfId="5809"/>
    <cellStyle name="표준 6 3 5 2 3 2 4" xfId="9680"/>
    <cellStyle name="표준 6 3 5 2 3 2 5" xfId="13551"/>
    <cellStyle name="표준 6 3 5 2 3 2 6" xfId="17422"/>
    <cellStyle name="표준 6 3 5 2 3 2 7" xfId="21293"/>
    <cellStyle name="표준 6 3 5 2 3 2 8" xfId="25164"/>
    <cellStyle name="표준 6 3 5 2 3 2 9" xfId="29035"/>
    <cellStyle name="표준 6 3 5 2 3 3" xfId="2618"/>
    <cellStyle name="표준 6 3 5 2 3 3 10" xfId="37745"/>
    <cellStyle name="표준 6 3 5 2 3 3 11" xfId="41857"/>
    <cellStyle name="표준 6 3 5 2 3 3 12" xfId="45728"/>
    <cellStyle name="표준 6 3 5 2 3 3 13" xfId="49599"/>
    <cellStyle name="표준 6 3 5 2 3 3 14" xfId="53470"/>
    <cellStyle name="표준 6 3 5 2 3 3 2" xfId="6777"/>
    <cellStyle name="표준 6 3 5 2 3 3 3" xfId="10648"/>
    <cellStyle name="표준 6 3 5 2 3 3 4" xfId="14519"/>
    <cellStyle name="표준 6 3 5 2 3 3 5" xfId="18390"/>
    <cellStyle name="표준 6 3 5 2 3 3 6" xfId="22261"/>
    <cellStyle name="표준 6 3 5 2 3 3 7" xfId="26132"/>
    <cellStyle name="표준 6 3 5 2 3 3 8" xfId="30003"/>
    <cellStyle name="표준 6 3 5 2 3 3 9" xfId="33874"/>
    <cellStyle name="표준 6 3 5 2 3 4" xfId="4841"/>
    <cellStyle name="표준 6 3 5 2 3 5" xfId="8712"/>
    <cellStyle name="표준 6 3 5 2 3 6" xfId="12583"/>
    <cellStyle name="표준 6 3 5 2 3 7" xfId="16454"/>
    <cellStyle name="표준 6 3 5 2 3 8" xfId="20325"/>
    <cellStyle name="표준 6 3 5 2 3 9" xfId="24196"/>
    <cellStyle name="표준 6 3 5 2 4" xfId="1163"/>
    <cellStyle name="표준 6 3 5 2 4 10" xfId="32422"/>
    <cellStyle name="표준 6 3 5 2 4 11" xfId="36293"/>
    <cellStyle name="표준 6 3 5 2 4 12" xfId="40405"/>
    <cellStyle name="표준 6 3 5 2 4 13" xfId="44276"/>
    <cellStyle name="표준 6 3 5 2 4 14" xfId="48147"/>
    <cellStyle name="표준 6 3 5 2 4 15" xfId="52018"/>
    <cellStyle name="표준 6 3 5 2 4 2" xfId="3102"/>
    <cellStyle name="표준 6 3 5 2 4 2 10" xfId="38229"/>
    <cellStyle name="표준 6 3 5 2 4 2 11" xfId="42341"/>
    <cellStyle name="표준 6 3 5 2 4 2 12" xfId="46212"/>
    <cellStyle name="표준 6 3 5 2 4 2 13" xfId="50083"/>
    <cellStyle name="표준 6 3 5 2 4 2 14" xfId="53954"/>
    <cellStyle name="표준 6 3 5 2 4 2 2" xfId="7261"/>
    <cellStyle name="표준 6 3 5 2 4 2 3" xfId="11132"/>
    <cellStyle name="표준 6 3 5 2 4 2 4" xfId="15003"/>
    <cellStyle name="표준 6 3 5 2 4 2 5" xfId="18874"/>
    <cellStyle name="표준 6 3 5 2 4 2 6" xfId="22745"/>
    <cellStyle name="표준 6 3 5 2 4 2 7" xfId="26616"/>
    <cellStyle name="표준 6 3 5 2 4 2 8" xfId="30487"/>
    <cellStyle name="표준 6 3 5 2 4 2 9" xfId="34358"/>
    <cellStyle name="표준 6 3 5 2 4 3" xfId="5325"/>
    <cellStyle name="표준 6 3 5 2 4 4" xfId="9196"/>
    <cellStyle name="표준 6 3 5 2 4 5" xfId="13067"/>
    <cellStyle name="표준 6 3 5 2 4 6" xfId="16938"/>
    <cellStyle name="표준 6 3 5 2 4 7" xfId="20809"/>
    <cellStyle name="표준 6 3 5 2 4 8" xfId="24680"/>
    <cellStyle name="표준 6 3 5 2 4 9" xfId="28551"/>
    <cellStyle name="표준 6 3 5 2 5" xfId="2134"/>
    <cellStyle name="표준 6 3 5 2 5 10" xfId="37261"/>
    <cellStyle name="표준 6 3 5 2 5 11" xfId="41373"/>
    <cellStyle name="표준 6 3 5 2 5 12" xfId="45244"/>
    <cellStyle name="표준 6 3 5 2 5 13" xfId="49115"/>
    <cellStyle name="표준 6 3 5 2 5 14" xfId="52986"/>
    <cellStyle name="표준 6 3 5 2 5 2" xfId="6293"/>
    <cellStyle name="표준 6 3 5 2 5 3" xfId="10164"/>
    <cellStyle name="표준 6 3 5 2 5 4" xfId="14035"/>
    <cellStyle name="표준 6 3 5 2 5 5" xfId="17906"/>
    <cellStyle name="표준 6 3 5 2 5 6" xfId="21777"/>
    <cellStyle name="표준 6 3 5 2 5 7" xfId="25648"/>
    <cellStyle name="표준 6 3 5 2 5 8" xfId="29519"/>
    <cellStyle name="표준 6 3 5 2 5 9" xfId="33390"/>
    <cellStyle name="표준 6 3 5 2 6" xfId="4357"/>
    <cellStyle name="표준 6 3 5 2 7" xfId="8228"/>
    <cellStyle name="표준 6 3 5 2 8" xfId="12099"/>
    <cellStyle name="표준 6 3 5 2 9" xfId="15970"/>
    <cellStyle name="표준 6 3 5 20" xfId="50953"/>
    <cellStyle name="표준 6 3 5 3" xfId="331"/>
    <cellStyle name="표준 6 3 5 3 10" xfId="23857"/>
    <cellStyle name="표준 6 3 5 3 11" xfId="27728"/>
    <cellStyle name="표준 6 3 5 3 12" xfId="31599"/>
    <cellStyle name="표준 6 3 5 3 13" xfId="35470"/>
    <cellStyle name="표준 6 3 5 3 14" xfId="39582"/>
    <cellStyle name="표준 6 3 5 3 15" xfId="43453"/>
    <cellStyle name="표준 6 3 5 3 16" xfId="47324"/>
    <cellStyle name="표준 6 3 5 3 17" xfId="51195"/>
    <cellStyle name="표준 6 3 5 3 2" xfId="818"/>
    <cellStyle name="표준 6 3 5 3 2 10" xfId="28212"/>
    <cellStyle name="표준 6 3 5 3 2 11" xfId="32083"/>
    <cellStyle name="표준 6 3 5 3 2 12" xfId="35954"/>
    <cellStyle name="표준 6 3 5 3 2 13" xfId="40066"/>
    <cellStyle name="표준 6 3 5 3 2 14" xfId="43937"/>
    <cellStyle name="표준 6 3 5 3 2 15" xfId="47808"/>
    <cellStyle name="표준 6 3 5 3 2 16" xfId="51679"/>
    <cellStyle name="표준 6 3 5 3 2 2" xfId="1792"/>
    <cellStyle name="표준 6 3 5 3 2 2 10" xfId="33051"/>
    <cellStyle name="표준 6 3 5 3 2 2 11" xfId="36922"/>
    <cellStyle name="표준 6 3 5 3 2 2 12" xfId="41034"/>
    <cellStyle name="표준 6 3 5 3 2 2 13" xfId="44905"/>
    <cellStyle name="표준 6 3 5 3 2 2 14" xfId="48776"/>
    <cellStyle name="표준 6 3 5 3 2 2 15" xfId="52647"/>
    <cellStyle name="표준 6 3 5 3 2 2 2" xfId="3731"/>
    <cellStyle name="표준 6 3 5 3 2 2 2 10" xfId="38858"/>
    <cellStyle name="표준 6 3 5 3 2 2 2 11" xfId="42970"/>
    <cellStyle name="표준 6 3 5 3 2 2 2 12" xfId="46841"/>
    <cellStyle name="표준 6 3 5 3 2 2 2 13" xfId="50712"/>
    <cellStyle name="표준 6 3 5 3 2 2 2 14" xfId="54583"/>
    <cellStyle name="표준 6 3 5 3 2 2 2 2" xfId="7890"/>
    <cellStyle name="표준 6 3 5 3 2 2 2 3" xfId="11761"/>
    <cellStyle name="표준 6 3 5 3 2 2 2 4" xfId="15632"/>
    <cellStyle name="표준 6 3 5 3 2 2 2 5" xfId="19503"/>
    <cellStyle name="표준 6 3 5 3 2 2 2 6" xfId="23374"/>
    <cellStyle name="표준 6 3 5 3 2 2 2 7" xfId="27245"/>
    <cellStyle name="표준 6 3 5 3 2 2 2 8" xfId="31116"/>
    <cellStyle name="표준 6 3 5 3 2 2 2 9" xfId="34987"/>
    <cellStyle name="표준 6 3 5 3 2 2 3" xfId="5954"/>
    <cellStyle name="표준 6 3 5 3 2 2 4" xfId="9825"/>
    <cellStyle name="표준 6 3 5 3 2 2 5" xfId="13696"/>
    <cellStyle name="표준 6 3 5 3 2 2 6" xfId="17567"/>
    <cellStyle name="표준 6 3 5 3 2 2 7" xfId="21438"/>
    <cellStyle name="표준 6 3 5 3 2 2 8" xfId="25309"/>
    <cellStyle name="표준 6 3 5 3 2 2 9" xfId="29180"/>
    <cellStyle name="표준 6 3 5 3 2 3" xfId="2763"/>
    <cellStyle name="표준 6 3 5 3 2 3 10" xfId="37890"/>
    <cellStyle name="표준 6 3 5 3 2 3 11" xfId="42002"/>
    <cellStyle name="표준 6 3 5 3 2 3 12" xfId="45873"/>
    <cellStyle name="표준 6 3 5 3 2 3 13" xfId="49744"/>
    <cellStyle name="표준 6 3 5 3 2 3 14" xfId="53615"/>
    <cellStyle name="표준 6 3 5 3 2 3 2" xfId="6922"/>
    <cellStyle name="표준 6 3 5 3 2 3 3" xfId="10793"/>
    <cellStyle name="표준 6 3 5 3 2 3 4" xfId="14664"/>
    <cellStyle name="표준 6 3 5 3 2 3 5" xfId="18535"/>
    <cellStyle name="표준 6 3 5 3 2 3 6" xfId="22406"/>
    <cellStyle name="표준 6 3 5 3 2 3 7" xfId="26277"/>
    <cellStyle name="표준 6 3 5 3 2 3 8" xfId="30148"/>
    <cellStyle name="표준 6 3 5 3 2 3 9" xfId="34019"/>
    <cellStyle name="표준 6 3 5 3 2 4" xfId="4986"/>
    <cellStyle name="표준 6 3 5 3 2 5" xfId="8857"/>
    <cellStyle name="표준 6 3 5 3 2 6" xfId="12728"/>
    <cellStyle name="표준 6 3 5 3 2 7" xfId="16599"/>
    <cellStyle name="표준 6 3 5 3 2 8" xfId="20470"/>
    <cellStyle name="표준 6 3 5 3 2 9" xfId="24341"/>
    <cellStyle name="표준 6 3 5 3 3" xfId="1308"/>
    <cellStyle name="표준 6 3 5 3 3 10" xfId="32567"/>
    <cellStyle name="표준 6 3 5 3 3 11" xfId="36438"/>
    <cellStyle name="표준 6 3 5 3 3 12" xfId="40550"/>
    <cellStyle name="표준 6 3 5 3 3 13" xfId="44421"/>
    <cellStyle name="표준 6 3 5 3 3 14" xfId="48292"/>
    <cellStyle name="표준 6 3 5 3 3 15" xfId="52163"/>
    <cellStyle name="표준 6 3 5 3 3 2" xfId="3247"/>
    <cellStyle name="표준 6 3 5 3 3 2 10" xfId="38374"/>
    <cellStyle name="표준 6 3 5 3 3 2 11" xfId="42486"/>
    <cellStyle name="표준 6 3 5 3 3 2 12" xfId="46357"/>
    <cellStyle name="표준 6 3 5 3 3 2 13" xfId="50228"/>
    <cellStyle name="표준 6 3 5 3 3 2 14" xfId="54099"/>
    <cellStyle name="표준 6 3 5 3 3 2 2" xfId="7406"/>
    <cellStyle name="표준 6 3 5 3 3 2 3" xfId="11277"/>
    <cellStyle name="표준 6 3 5 3 3 2 4" xfId="15148"/>
    <cellStyle name="표준 6 3 5 3 3 2 5" xfId="19019"/>
    <cellStyle name="표준 6 3 5 3 3 2 6" xfId="22890"/>
    <cellStyle name="표준 6 3 5 3 3 2 7" xfId="26761"/>
    <cellStyle name="표준 6 3 5 3 3 2 8" xfId="30632"/>
    <cellStyle name="표준 6 3 5 3 3 2 9" xfId="34503"/>
    <cellStyle name="표준 6 3 5 3 3 3" xfId="5470"/>
    <cellStyle name="표준 6 3 5 3 3 4" xfId="9341"/>
    <cellStyle name="표준 6 3 5 3 3 5" xfId="13212"/>
    <cellStyle name="표준 6 3 5 3 3 6" xfId="17083"/>
    <cellStyle name="표준 6 3 5 3 3 7" xfId="20954"/>
    <cellStyle name="표준 6 3 5 3 3 8" xfId="24825"/>
    <cellStyle name="표준 6 3 5 3 3 9" xfId="28696"/>
    <cellStyle name="표준 6 3 5 3 4" xfId="2279"/>
    <cellStyle name="표준 6 3 5 3 4 10" xfId="37406"/>
    <cellStyle name="표준 6 3 5 3 4 11" xfId="41518"/>
    <cellStyle name="표준 6 3 5 3 4 12" xfId="45389"/>
    <cellStyle name="표준 6 3 5 3 4 13" xfId="49260"/>
    <cellStyle name="표준 6 3 5 3 4 14" xfId="53131"/>
    <cellStyle name="표준 6 3 5 3 4 2" xfId="6438"/>
    <cellStyle name="표준 6 3 5 3 4 3" xfId="10309"/>
    <cellStyle name="표준 6 3 5 3 4 4" xfId="14180"/>
    <cellStyle name="표준 6 3 5 3 4 5" xfId="18051"/>
    <cellStyle name="표준 6 3 5 3 4 6" xfId="21922"/>
    <cellStyle name="표준 6 3 5 3 4 7" xfId="25793"/>
    <cellStyle name="표준 6 3 5 3 4 8" xfId="29664"/>
    <cellStyle name="표준 6 3 5 3 4 9" xfId="33535"/>
    <cellStyle name="표준 6 3 5 3 5" xfId="4502"/>
    <cellStyle name="표준 6 3 5 3 6" xfId="8373"/>
    <cellStyle name="표준 6 3 5 3 7" xfId="12244"/>
    <cellStyle name="표준 6 3 5 3 8" xfId="16115"/>
    <cellStyle name="표준 6 3 5 3 9" xfId="19986"/>
    <cellStyle name="표준 6 3 5 4" xfId="576"/>
    <cellStyle name="표준 6 3 5 4 10" xfId="27970"/>
    <cellStyle name="표준 6 3 5 4 11" xfId="31841"/>
    <cellStyle name="표준 6 3 5 4 12" xfId="35712"/>
    <cellStyle name="표준 6 3 5 4 13" xfId="39824"/>
    <cellStyle name="표준 6 3 5 4 14" xfId="43695"/>
    <cellStyle name="표준 6 3 5 4 15" xfId="47566"/>
    <cellStyle name="표준 6 3 5 4 16" xfId="51437"/>
    <cellStyle name="표준 6 3 5 4 2" xfId="1550"/>
    <cellStyle name="표준 6 3 5 4 2 10" xfId="32809"/>
    <cellStyle name="표준 6 3 5 4 2 11" xfId="36680"/>
    <cellStyle name="표준 6 3 5 4 2 12" xfId="40792"/>
    <cellStyle name="표준 6 3 5 4 2 13" xfId="44663"/>
    <cellStyle name="표준 6 3 5 4 2 14" xfId="48534"/>
    <cellStyle name="표준 6 3 5 4 2 15" xfId="52405"/>
    <cellStyle name="표준 6 3 5 4 2 2" xfId="3489"/>
    <cellStyle name="표준 6 3 5 4 2 2 10" xfId="38616"/>
    <cellStyle name="표준 6 3 5 4 2 2 11" xfId="42728"/>
    <cellStyle name="표준 6 3 5 4 2 2 12" xfId="46599"/>
    <cellStyle name="표준 6 3 5 4 2 2 13" xfId="50470"/>
    <cellStyle name="표준 6 3 5 4 2 2 14" xfId="54341"/>
    <cellStyle name="표준 6 3 5 4 2 2 2" xfId="7648"/>
    <cellStyle name="표준 6 3 5 4 2 2 3" xfId="11519"/>
    <cellStyle name="표준 6 3 5 4 2 2 4" xfId="15390"/>
    <cellStyle name="표준 6 3 5 4 2 2 5" xfId="19261"/>
    <cellStyle name="표준 6 3 5 4 2 2 6" xfId="23132"/>
    <cellStyle name="표준 6 3 5 4 2 2 7" xfId="27003"/>
    <cellStyle name="표준 6 3 5 4 2 2 8" xfId="30874"/>
    <cellStyle name="표준 6 3 5 4 2 2 9" xfId="34745"/>
    <cellStyle name="표준 6 3 5 4 2 3" xfId="5712"/>
    <cellStyle name="표준 6 3 5 4 2 4" xfId="9583"/>
    <cellStyle name="표준 6 3 5 4 2 5" xfId="13454"/>
    <cellStyle name="표준 6 3 5 4 2 6" xfId="17325"/>
    <cellStyle name="표준 6 3 5 4 2 7" xfId="21196"/>
    <cellStyle name="표준 6 3 5 4 2 8" xfId="25067"/>
    <cellStyle name="표준 6 3 5 4 2 9" xfId="28938"/>
    <cellStyle name="표준 6 3 5 4 3" xfId="2521"/>
    <cellStyle name="표준 6 3 5 4 3 10" xfId="37648"/>
    <cellStyle name="표준 6 3 5 4 3 11" xfId="41760"/>
    <cellStyle name="표준 6 3 5 4 3 12" xfId="45631"/>
    <cellStyle name="표준 6 3 5 4 3 13" xfId="49502"/>
    <cellStyle name="표준 6 3 5 4 3 14" xfId="53373"/>
    <cellStyle name="표준 6 3 5 4 3 2" xfId="6680"/>
    <cellStyle name="표준 6 3 5 4 3 3" xfId="10551"/>
    <cellStyle name="표준 6 3 5 4 3 4" xfId="14422"/>
    <cellStyle name="표준 6 3 5 4 3 5" xfId="18293"/>
    <cellStyle name="표준 6 3 5 4 3 6" xfId="22164"/>
    <cellStyle name="표준 6 3 5 4 3 7" xfId="26035"/>
    <cellStyle name="표준 6 3 5 4 3 8" xfId="29906"/>
    <cellStyle name="표준 6 3 5 4 3 9" xfId="33777"/>
    <cellStyle name="표준 6 3 5 4 4" xfId="4744"/>
    <cellStyle name="표준 6 3 5 4 5" xfId="8615"/>
    <cellStyle name="표준 6 3 5 4 6" xfId="12486"/>
    <cellStyle name="표준 6 3 5 4 7" xfId="16357"/>
    <cellStyle name="표준 6 3 5 4 8" xfId="20228"/>
    <cellStyle name="표준 6 3 5 4 9" xfId="24099"/>
    <cellStyle name="표준 6 3 5 5" xfId="1066"/>
    <cellStyle name="표준 6 3 5 5 10" xfId="32325"/>
    <cellStyle name="표준 6 3 5 5 11" xfId="36196"/>
    <cellStyle name="표준 6 3 5 5 12" xfId="40308"/>
    <cellStyle name="표준 6 3 5 5 13" xfId="44179"/>
    <cellStyle name="표준 6 3 5 5 14" xfId="48050"/>
    <cellStyle name="표준 6 3 5 5 15" xfId="51921"/>
    <cellStyle name="표준 6 3 5 5 2" xfId="3005"/>
    <cellStyle name="표준 6 3 5 5 2 10" xfId="38132"/>
    <cellStyle name="표준 6 3 5 5 2 11" xfId="42244"/>
    <cellStyle name="표준 6 3 5 5 2 12" xfId="46115"/>
    <cellStyle name="표준 6 3 5 5 2 13" xfId="49986"/>
    <cellStyle name="표준 6 3 5 5 2 14" xfId="53857"/>
    <cellStyle name="표준 6 3 5 5 2 2" xfId="7164"/>
    <cellStyle name="표준 6 3 5 5 2 3" xfId="11035"/>
    <cellStyle name="표준 6 3 5 5 2 4" xfId="14906"/>
    <cellStyle name="표준 6 3 5 5 2 5" xfId="18777"/>
    <cellStyle name="표준 6 3 5 5 2 6" xfId="22648"/>
    <cellStyle name="표준 6 3 5 5 2 7" xfId="26519"/>
    <cellStyle name="표준 6 3 5 5 2 8" xfId="30390"/>
    <cellStyle name="표준 6 3 5 5 2 9" xfId="34261"/>
    <cellStyle name="표준 6 3 5 5 3" xfId="5228"/>
    <cellStyle name="표준 6 3 5 5 4" xfId="9099"/>
    <cellStyle name="표준 6 3 5 5 5" xfId="12970"/>
    <cellStyle name="표준 6 3 5 5 6" xfId="16841"/>
    <cellStyle name="표준 6 3 5 5 7" xfId="20712"/>
    <cellStyle name="표준 6 3 5 5 8" xfId="24583"/>
    <cellStyle name="표준 6 3 5 5 9" xfId="28454"/>
    <cellStyle name="표준 6 3 5 6" xfId="2037"/>
    <cellStyle name="표준 6 3 5 6 10" xfId="37164"/>
    <cellStyle name="표준 6 3 5 6 11" xfId="41276"/>
    <cellStyle name="표준 6 3 5 6 12" xfId="45147"/>
    <cellStyle name="표준 6 3 5 6 13" xfId="49018"/>
    <cellStyle name="표준 6 3 5 6 14" xfId="52889"/>
    <cellStyle name="표준 6 3 5 6 2" xfId="6196"/>
    <cellStyle name="표준 6 3 5 6 3" xfId="10067"/>
    <cellStyle name="표준 6 3 5 6 4" xfId="13938"/>
    <cellStyle name="표준 6 3 5 6 5" xfId="17809"/>
    <cellStyle name="표준 6 3 5 6 6" xfId="21680"/>
    <cellStyle name="표준 6 3 5 6 7" xfId="25551"/>
    <cellStyle name="표준 6 3 5 6 8" xfId="29422"/>
    <cellStyle name="표준 6 3 5 6 9" xfId="33293"/>
    <cellStyle name="표준 6 3 5 7" xfId="4260"/>
    <cellStyle name="표준 6 3 5 8" xfId="8131"/>
    <cellStyle name="표준 6 3 5 9" xfId="12002"/>
    <cellStyle name="표준 6 3 6" xfId="136"/>
    <cellStyle name="표준 6 3 6 10" xfId="19794"/>
    <cellStyle name="표준 6 3 6 11" xfId="23665"/>
    <cellStyle name="표준 6 3 6 12" xfId="27536"/>
    <cellStyle name="표준 6 3 6 13" xfId="31407"/>
    <cellStyle name="표준 6 3 6 14" xfId="35278"/>
    <cellStyle name="표준 6 3 6 15" xfId="39149"/>
    <cellStyle name="표준 6 3 6 16" xfId="39390"/>
    <cellStyle name="표준 6 3 6 17" xfId="43261"/>
    <cellStyle name="표준 6 3 6 18" xfId="47132"/>
    <cellStyle name="표준 6 3 6 19" xfId="51003"/>
    <cellStyle name="표준 6 3 6 2" xfId="381"/>
    <cellStyle name="표준 6 3 6 2 10" xfId="23907"/>
    <cellStyle name="표준 6 3 6 2 11" xfId="27778"/>
    <cellStyle name="표준 6 3 6 2 12" xfId="31649"/>
    <cellStyle name="표준 6 3 6 2 13" xfId="35520"/>
    <cellStyle name="표준 6 3 6 2 14" xfId="39632"/>
    <cellStyle name="표준 6 3 6 2 15" xfId="43503"/>
    <cellStyle name="표준 6 3 6 2 16" xfId="47374"/>
    <cellStyle name="표준 6 3 6 2 17" xfId="51245"/>
    <cellStyle name="표준 6 3 6 2 2" xfId="868"/>
    <cellStyle name="표준 6 3 6 2 2 10" xfId="28262"/>
    <cellStyle name="표준 6 3 6 2 2 11" xfId="32133"/>
    <cellStyle name="표준 6 3 6 2 2 12" xfId="36004"/>
    <cellStyle name="표준 6 3 6 2 2 13" xfId="40116"/>
    <cellStyle name="표준 6 3 6 2 2 14" xfId="43987"/>
    <cellStyle name="표준 6 3 6 2 2 15" xfId="47858"/>
    <cellStyle name="표준 6 3 6 2 2 16" xfId="51729"/>
    <cellStyle name="표준 6 3 6 2 2 2" xfId="1842"/>
    <cellStyle name="표준 6 3 6 2 2 2 10" xfId="33101"/>
    <cellStyle name="표준 6 3 6 2 2 2 11" xfId="36972"/>
    <cellStyle name="표준 6 3 6 2 2 2 12" xfId="41084"/>
    <cellStyle name="표준 6 3 6 2 2 2 13" xfId="44955"/>
    <cellStyle name="표준 6 3 6 2 2 2 14" xfId="48826"/>
    <cellStyle name="표준 6 3 6 2 2 2 15" xfId="52697"/>
    <cellStyle name="표준 6 3 6 2 2 2 2" xfId="3781"/>
    <cellStyle name="표준 6 3 6 2 2 2 2 10" xfId="38908"/>
    <cellStyle name="표준 6 3 6 2 2 2 2 11" xfId="43020"/>
    <cellStyle name="표준 6 3 6 2 2 2 2 12" xfId="46891"/>
    <cellStyle name="표준 6 3 6 2 2 2 2 13" xfId="50762"/>
    <cellStyle name="표준 6 3 6 2 2 2 2 14" xfId="54633"/>
    <cellStyle name="표준 6 3 6 2 2 2 2 2" xfId="7940"/>
    <cellStyle name="표준 6 3 6 2 2 2 2 3" xfId="11811"/>
    <cellStyle name="표준 6 3 6 2 2 2 2 4" xfId="15682"/>
    <cellStyle name="표준 6 3 6 2 2 2 2 5" xfId="19553"/>
    <cellStyle name="표준 6 3 6 2 2 2 2 6" xfId="23424"/>
    <cellStyle name="표준 6 3 6 2 2 2 2 7" xfId="27295"/>
    <cellStyle name="표준 6 3 6 2 2 2 2 8" xfId="31166"/>
    <cellStyle name="표준 6 3 6 2 2 2 2 9" xfId="35037"/>
    <cellStyle name="표준 6 3 6 2 2 2 3" xfId="6004"/>
    <cellStyle name="표준 6 3 6 2 2 2 4" xfId="9875"/>
    <cellStyle name="표준 6 3 6 2 2 2 5" xfId="13746"/>
    <cellStyle name="표준 6 3 6 2 2 2 6" xfId="17617"/>
    <cellStyle name="표준 6 3 6 2 2 2 7" xfId="21488"/>
    <cellStyle name="표준 6 3 6 2 2 2 8" xfId="25359"/>
    <cellStyle name="표준 6 3 6 2 2 2 9" xfId="29230"/>
    <cellStyle name="표준 6 3 6 2 2 3" xfId="2813"/>
    <cellStyle name="표준 6 3 6 2 2 3 10" xfId="37940"/>
    <cellStyle name="표준 6 3 6 2 2 3 11" xfId="42052"/>
    <cellStyle name="표준 6 3 6 2 2 3 12" xfId="45923"/>
    <cellStyle name="표준 6 3 6 2 2 3 13" xfId="49794"/>
    <cellStyle name="표준 6 3 6 2 2 3 14" xfId="53665"/>
    <cellStyle name="표준 6 3 6 2 2 3 2" xfId="6972"/>
    <cellStyle name="표준 6 3 6 2 2 3 3" xfId="10843"/>
    <cellStyle name="표준 6 3 6 2 2 3 4" xfId="14714"/>
    <cellStyle name="표준 6 3 6 2 2 3 5" xfId="18585"/>
    <cellStyle name="표준 6 3 6 2 2 3 6" xfId="22456"/>
    <cellStyle name="표준 6 3 6 2 2 3 7" xfId="26327"/>
    <cellStyle name="표준 6 3 6 2 2 3 8" xfId="30198"/>
    <cellStyle name="표준 6 3 6 2 2 3 9" xfId="34069"/>
    <cellStyle name="표준 6 3 6 2 2 4" xfId="5036"/>
    <cellStyle name="표준 6 3 6 2 2 5" xfId="8907"/>
    <cellStyle name="표준 6 3 6 2 2 6" xfId="12778"/>
    <cellStyle name="표준 6 3 6 2 2 7" xfId="16649"/>
    <cellStyle name="표준 6 3 6 2 2 8" xfId="20520"/>
    <cellStyle name="표준 6 3 6 2 2 9" xfId="24391"/>
    <cellStyle name="표준 6 3 6 2 3" xfId="1358"/>
    <cellStyle name="표준 6 3 6 2 3 10" xfId="32617"/>
    <cellStyle name="표준 6 3 6 2 3 11" xfId="36488"/>
    <cellStyle name="표준 6 3 6 2 3 12" xfId="40600"/>
    <cellStyle name="표준 6 3 6 2 3 13" xfId="44471"/>
    <cellStyle name="표준 6 3 6 2 3 14" xfId="48342"/>
    <cellStyle name="표준 6 3 6 2 3 15" xfId="52213"/>
    <cellStyle name="표준 6 3 6 2 3 2" xfId="3297"/>
    <cellStyle name="표준 6 3 6 2 3 2 10" xfId="38424"/>
    <cellStyle name="표준 6 3 6 2 3 2 11" xfId="42536"/>
    <cellStyle name="표준 6 3 6 2 3 2 12" xfId="46407"/>
    <cellStyle name="표준 6 3 6 2 3 2 13" xfId="50278"/>
    <cellStyle name="표준 6 3 6 2 3 2 14" xfId="54149"/>
    <cellStyle name="표준 6 3 6 2 3 2 2" xfId="7456"/>
    <cellStyle name="표준 6 3 6 2 3 2 3" xfId="11327"/>
    <cellStyle name="표준 6 3 6 2 3 2 4" xfId="15198"/>
    <cellStyle name="표준 6 3 6 2 3 2 5" xfId="19069"/>
    <cellStyle name="표준 6 3 6 2 3 2 6" xfId="22940"/>
    <cellStyle name="표준 6 3 6 2 3 2 7" xfId="26811"/>
    <cellStyle name="표준 6 3 6 2 3 2 8" xfId="30682"/>
    <cellStyle name="표준 6 3 6 2 3 2 9" xfId="34553"/>
    <cellStyle name="표준 6 3 6 2 3 3" xfId="5520"/>
    <cellStyle name="표준 6 3 6 2 3 4" xfId="9391"/>
    <cellStyle name="표준 6 3 6 2 3 5" xfId="13262"/>
    <cellStyle name="표준 6 3 6 2 3 6" xfId="17133"/>
    <cellStyle name="표준 6 3 6 2 3 7" xfId="21004"/>
    <cellStyle name="표준 6 3 6 2 3 8" xfId="24875"/>
    <cellStyle name="표준 6 3 6 2 3 9" xfId="28746"/>
    <cellStyle name="표준 6 3 6 2 4" xfId="2329"/>
    <cellStyle name="표준 6 3 6 2 4 10" xfId="37456"/>
    <cellStyle name="표준 6 3 6 2 4 11" xfId="41568"/>
    <cellStyle name="표준 6 3 6 2 4 12" xfId="45439"/>
    <cellStyle name="표준 6 3 6 2 4 13" xfId="49310"/>
    <cellStyle name="표준 6 3 6 2 4 14" xfId="53181"/>
    <cellStyle name="표준 6 3 6 2 4 2" xfId="6488"/>
    <cellStyle name="표준 6 3 6 2 4 3" xfId="10359"/>
    <cellStyle name="표준 6 3 6 2 4 4" xfId="14230"/>
    <cellStyle name="표준 6 3 6 2 4 5" xfId="18101"/>
    <cellStyle name="표준 6 3 6 2 4 6" xfId="21972"/>
    <cellStyle name="표준 6 3 6 2 4 7" xfId="25843"/>
    <cellStyle name="표준 6 3 6 2 4 8" xfId="29714"/>
    <cellStyle name="표준 6 3 6 2 4 9" xfId="33585"/>
    <cellStyle name="표준 6 3 6 2 5" xfId="4552"/>
    <cellStyle name="표준 6 3 6 2 6" xfId="8423"/>
    <cellStyle name="표준 6 3 6 2 7" xfId="12294"/>
    <cellStyle name="표준 6 3 6 2 8" xfId="16165"/>
    <cellStyle name="표준 6 3 6 2 9" xfId="20036"/>
    <cellStyle name="표준 6 3 6 3" xfId="626"/>
    <cellStyle name="표준 6 3 6 3 10" xfId="28020"/>
    <cellStyle name="표준 6 3 6 3 11" xfId="31891"/>
    <cellStyle name="표준 6 3 6 3 12" xfId="35762"/>
    <cellStyle name="표준 6 3 6 3 13" xfId="39874"/>
    <cellStyle name="표준 6 3 6 3 14" xfId="43745"/>
    <cellStyle name="표준 6 3 6 3 15" xfId="47616"/>
    <cellStyle name="표준 6 3 6 3 16" xfId="51487"/>
    <cellStyle name="표준 6 3 6 3 2" xfId="1600"/>
    <cellStyle name="표준 6 3 6 3 2 10" xfId="32859"/>
    <cellStyle name="표준 6 3 6 3 2 11" xfId="36730"/>
    <cellStyle name="표준 6 3 6 3 2 12" xfId="40842"/>
    <cellStyle name="표준 6 3 6 3 2 13" xfId="44713"/>
    <cellStyle name="표준 6 3 6 3 2 14" xfId="48584"/>
    <cellStyle name="표준 6 3 6 3 2 15" xfId="52455"/>
    <cellStyle name="표준 6 3 6 3 2 2" xfId="3539"/>
    <cellStyle name="표준 6 3 6 3 2 2 10" xfId="38666"/>
    <cellStyle name="표준 6 3 6 3 2 2 11" xfId="42778"/>
    <cellStyle name="표준 6 3 6 3 2 2 12" xfId="46649"/>
    <cellStyle name="표준 6 3 6 3 2 2 13" xfId="50520"/>
    <cellStyle name="표준 6 3 6 3 2 2 14" xfId="54391"/>
    <cellStyle name="표준 6 3 6 3 2 2 2" xfId="7698"/>
    <cellStyle name="표준 6 3 6 3 2 2 3" xfId="11569"/>
    <cellStyle name="표준 6 3 6 3 2 2 4" xfId="15440"/>
    <cellStyle name="표준 6 3 6 3 2 2 5" xfId="19311"/>
    <cellStyle name="표준 6 3 6 3 2 2 6" xfId="23182"/>
    <cellStyle name="표준 6 3 6 3 2 2 7" xfId="27053"/>
    <cellStyle name="표준 6 3 6 3 2 2 8" xfId="30924"/>
    <cellStyle name="표준 6 3 6 3 2 2 9" xfId="34795"/>
    <cellStyle name="표준 6 3 6 3 2 3" xfId="5762"/>
    <cellStyle name="표준 6 3 6 3 2 4" xfId="9633"/>
    <cellStyle name="표준 6 3 6 3 2 5" xfId="13504"/>
    <cellStyle name="표준 6 3 6 3 2 6" xfId="17375"/>
    <cellStyle name="표준 6 3 6 3 2 7" xfId="21246"/>
    <cellStyle name="표준 6 3 6 3 2 8" xfId="25117"/>
    <cellStyle name="표준 6 3 6 3 2 9" xfId="28988"/>
    <cellStyle name="표준 6 3 6 3 3" xfId="2571"/>
    <cellStyle name="표준 6 3 6 3 3 10" xfId="37698"/>
    <cellStyle name="표준 6 3 6 3 3 11" xfId="41810"/>
    <cellStyle name="표준 6 3 6 3 3 12" xfId="45681"/>
    <cellStyle name="표준 6 3 6 3 3 13" xfId="49552"/>
    <cellStyle name="표준 6 3 6 3 3 14" xfId="53423"/>
    <cellStyle name="표준 6 3 6 3 3 2" xfId="6730"/>
    <cellStyle name="표준 6 3 6 3 3 3" xfId="10601"/>
    <cellStyle name="표준 6 3 6 3 3 4" xfId="14472"/>
    <cellStyle name="표준 6 3 6 3 3 5" xfId="18343"/>
    <cellStyle name="표준 6 3 6 3 3 6" xfId="22214"/>
    <cellStyle name="표준 6 3 6 3 3 7" xfId="26085"/>
    <cellStyle name="표준 6 3 6 3 3 8" xfId="29956"/>
    <cellStyle name="표준 6 3 6 3 3 9" xfId="33827"/>
    <cellStyle name="표준 6 3 6 3 4" xfId="4794"/>
    <cellStyle name="표준 6 3 6 3 5" xfId="8665"/>
    <cellStyle name="표준 6 3 6 3 6" xfId="12536"/>
    <cellStyle name="표준 6 3 6 3 7" xfId="16407"/>
    <cellStyle name="표준 6 3 6 3 8" xfId="20278"/>
    <cellStyle name="표준 6 3 6 3 9" xfId="24149"/>
    <cellStyle name="표준 6 3 6 4" xfId="1116"/>
    <cellStyle name="표준 6 3 6 4 10" xfId="32375"/>
    <cellStyle name="표준 6 3 6 4 11" xfId="36246"/>
    <cellStyle name="표준 6 3 6 4 12" xfId="40358"/>
    <cellStyle name="표준 6 3 6 4 13" xfId="44229"/>
    <cellStyle name="표준 6 3 6 4 14" xfId="48100"/>
    <cellStyle name="표준 6 3 6 4 15" xfId="51971"/>
    <cellStyle name="표준 6 3 6 4 2" xfId="3055"/>
    <cellStyle name="표준 6 3 6 4 2 10" xfId="38182"/>
    <cellStyle name="표준 6 3 6 4 2 11" xfId="42294"/>
    <cellStyle name="표준 6 3 6 4 2 12" xfId="46165"/>
    <cellStyle name="표준 6 3 6 4 2 13" xfId="50036"/>
    <cellStyle name="표준 6 3 6 4 2 14" xfId="53907"/>
    <cellStyle name="표준 6 3 6 4 2 2" xfId="7214"/>
    <cellStyle name="표준 6 3 6 4 2 3" xfId="11085"/>
    <cellStyle name="표준 6 3 6 4 2 4" xfId="14956"/>
    <cellStyle name="표준 6 3 6 4 2 5" xfId="18827"/>
    <cellStyle name="표준 6 3 6 4 2 6" xfId="22698"/>
    <cellStyle name="표준 6 3 6 4 2 7" xfId="26569"/>
    <cellStyle name="표준 6 3 6 4 2 8" xfId="30440"/>
    <cellStyle name="표준 6 3 6 4 2 9" xfId="34311"/>
    <cellStyle name="표준 6 3 6 4 3" xfId="5278"/>
    <cellStyle name="표준 6 3 6 4 4" xfId="9149"/>
    <cellStyle name="표준 6 3 6 4 5" xfId="13020"/>
    <cellStyle name="표준 6 3 6 4 6" xfId="16891"/>
    <cellStyle name="표준 6 3 6 4 7" xfId="20762"/>
    <cellStyle name="표준 6 3 6 4 8" xfId="24633"/>
    <cellStyle name="표준 6 3 6 4 9" xfId="28504"/>
    <cellStyle name="표준 6 3 6 5" xfId="2087"/>
    <cellStyle name="표준 6 3 6 5 10" xfId="37214"/>
    <cellStyle name="표준 6 3 6 5 11" xfId="41326"/>
    <cellStyle name="표준 6 3 6 5 12" xfId="45197"/>
    <cellStyle name="표준 6 3 6 5 13" xfId="49068"/>
    <cellStyle name="표준 6 3 6 5 14" xfId="52939"/>
    <cellStyle name="표준 6 3 6 5 2" xfId="6246"/>
    <cellStyle name="표준 6 3 6 5 3" xfId="10117"/>
    <cellStyle name="표준 6 3 6 5 4" xfId="13988"/>
    <cellStyle name="표준 6 3 6 5 5" xfId="17859"/>
    <cellStyle name="표준 6 3 6 5 6" xfId="21730"/>
    <cellStyle name="표준 6 3 6 5 7" xfId="25601"/>
    <cellStyle name="표준 6 3 6 5 8" xfId="29472"/>
    <cellStyle name="표준 6 3 6 5 9" xfId="33343"/>
    <cellStyle name="표준 6 3 6 6" xfId="4310"/>
    <cellStyle name="표준 6 3 6 7" xfId="8181"/>
    <cellStyle name="표준 6 3 6 8" xfId="12052"/>
    <cellStyle name="표준 6 3 6 9" xfId="15923"/>
    <cellStyle name="표준 6 3 7" xfId="234"/>
    <cellStyle name="표준 6 3 7 10" xfId="19892"/>
    <cellStyle name="표준 6 3 7 11" xfId="23763"/>
    <cellStyle name="표준 6 3 7 12" xfId="27634"/>
    <cellStyle name="표준 6 3 7 13" xfId="31505"/>
    <cellStyle name="표준 6 3 7 14" xfId="35376"/>
    <cellStyle name="표준 6 3 7 15" xfId="39247"/>
    <cellStyle name="표준 6 3 7 16" xfId="39488"/>
    <cellStyle name="표준 6 3 7 17" xfId="43359"/>
    <cellStyle name="표준 6 3 7 18" xfId="47230"/>
    <cellStyle name="표준 6 3 7 19" xfId="51101"/>
    <cellStyle name="표준 6 3 7 2" xfId="479"/>
    <cellStyle name="표준 6 3 7 2 10" xfId="24005"/>
    <cellStyle name="표준 6 3 7 2 11" xfId="27876"/>
    <cellStyle name="표준 6 3 7 2 12" xfId="31747"/>
    <cellStyle name="표준 6 3 7 2 13" xfId="35618"/>
    <cellStyle name="표준 6 3 7 2 14" xfId="39730"/>
    <cellStyle name="표준 6 3 7 2 15" xfId="43601"/>
    <cellStyle name="표준 6 3 7 2 16" xfId="47472"/>
    <cellStyle name="표준 6 3 7 2 17" xfId="51343"/>
    <cellStyle name="표준 6 3 7 2 2" xfId="966"/>
    <cellStyle name="표준 6 3 7 2 2 10" xfId="28360"/>
    <cellStyle name="표준 6 3 7 2 2 11" xfId="32231"/>
    <cellStyle name="표준 6 3 7 2 2 12" xfId="36102"/>
    <cellStyle name="표준 6 3 7 2 2 13" xfId="40214"/>
    <cellStyle name="표준 6 3 7 2 2 14" xfId="44085"/>
    <cellStyle name="표준 6 3 7 2 2 15" xfId="47956"/>
    <cellStyle name="표준 6 3 7 2 2 16" xfId="51827"/>
    <cellStyle name="표준 6 3 7 2 2 2" xfId="1940"/>
    <cellStyle name="표준 6 3 7 2 2 2 10" xfId="33199"/>
    <cellStyle name="표준 6 3 7 2 2 2 11" xfId="37070"/>
    <cellStyle name="표준 6 3 7 2 2 2 12" xfId="41182"/>
    <cellStyle name="표준 6 3 7 2 2 2 13" xfId="45053"/>
    <cellStyle name="표준 6 3 7 2 2 2 14" xfId="48924"/>
    <cellStyle name="표준 6 3 7 2 2 2 15" xfId="52795"/>
    <cellStyle name="표준 6 3 7 2 2 2 2" xfId="3879"/>
    <cellStyle name="표준 6 3 7 2 2 2 2 10" xfId="39006"/>
    <cellStyle name="표준 6 3 7 2 2 2 2 11" xfId="43118"/>
    <cellStyle name="표준 6 3 7 2 2 2 2 12" xfId="46989"/>
    <cellStyle name="표준 6 3 7 2 2 2 2 13" xfId="50860"/>
    <cellStyle name="표준 6 3 7 2 2 2 2 14" xfId="54731"/>
    <cellStyle name="표준 6 3 7 2 2 2 2 2" xfId="8038"/>
    <cellStyle name="표준 6 3 7 2 2 2 2 3" xfId="11909"/>
    <cellStyle name="표준 6 3 7 2 2 2 2 4" xfId="15780"/>
    <cellStyle name="표준 6 3 7 2 2 2 2 5" xfId="19651"/>
    <cellStyle name="표준 6 3 7 2 2 2 2 6" xfId="23522"/>
    <cellStyle name="표준 6 3 7 2 2 2 2 7" xfId="27393"/>
    <cellStyle name="표준 6 3 7 2 2 2 2 8" xfId="31264"/>
    <cellStyle name="표준 6 3 7 2 2 2 2 9" xfId="35135"/>
    <cellStyle name="표준 6 3 7 2 2 2 3" xfId="6102"/>
    <cellStyle name="표준 6 3 7 2 2 2 4" xfId="9973"/>
    <cellStyle name="표준 6 3 7 2 2 2 5" xfId="13844"/>
    <cellStyle name="표준 6 3 7 2 2 2 6" xfId="17715"/>
    <cellStyle name="표준 6 3 7 2 2 2 7" xfId="21586"/>
    <cellStyle name="표준 6 3 7 2 2 2 8" xfId="25457"/>
    <cellStyle name="표준 6 3 7 2 2 2 9" xfId="29328"/>
    <cellStyle name="표준 6 3 7 2 2 3" xfId="2911"/>
    <cellStyle name="표준 6 3 7 2 2 3 10" xfId="38038"/>
    <cellStyle name="표준 6 3 7 2 2 3 11" xfId="42150"/>
    <cellStyle name="표준 6 3 7 2 2 3 12" xfId="46021"/>
    <cellStyle name="표준 6 3 7 2 2 3 13" xfId="49892"/>
    <cellStyle name="표준 6 3 7 2 2 3 14" xfId="53763"/>
    <cellStyle name="표준 6 3 7 2 2 3 2" xfId="7070"/>
    <cellStyle name="표준 6 3 7 2 2 3 3" xfId="10941"/>
    <cellStyle name="표준 6 3 7 2 2 3 4" xfId="14812"/>
    <cellStyle name="표준 6 3 7 2 2 3 5" xfId="18683"/>
    <cellStyle name="표준 6 3 7 2 2 3 6" xfId="22554"/>
    <cellStyle name="표준 6 3 7 2 2 3 7" xfId="26425"/>
    <cellStyle name="표준 6 3 7 2 2 3 8" xfId="30296"/>
    <cellStyle name="표준 6 3 7 2 2 3 9" xfId="34167"/>
    <cellStyle name="표준 6 3 7 2 2 4" xfId="5134"/>
    <cellStyle name="표준 6 3 7 2 2 5" xfId="9005"/>
    <cellStyle name="표준 6 3 7 2 2 6" xfId="12876"/>
    <cellStyle name="표준 6 3 7 2 2 7" xfId="16747"/>
    <cellStyle name="표준 6 3 7 2 2 8" xfId="20618"/>
    <cellStyle name="표준 6 3 7 2 2 9" xfId="24489"/>
    <cellStyle name="표준 6 3 7 2 3" xfId="1456"/>
    <cellStyle name="표준 6 3 7 2 3 10" xfId="32715"/>
    <cellStyle name="표준 6 3 7 2 3 11" xfId="36586"/>
    <cellStyle name="표준 6 3 7 2 3 12" xfId="40698"/>
    <cellStyle name="표준 6 3 7 2 3 13" xfId="44569"/>
    <cellStyle name="표준 6 3 7 2 3 14" xfId="48440"/>
    <cellStyle name="표준 6 3 7 2 3 15" xfId="52311"/>
    <cellStyle name="표준 6 3 7 2 3 2" xfId="3395"/>
    <cellStyle name="표준 6 3 7 2 3 2 10" xfId="38522"/>
    <cellStyle name="표준 6 3 7 2 3 2 11" xfId="42634"/>
    <cellStyle name="표준 6 3 7 2 3 2 12" xfId="46505"/>
    <cellStyle name="표준 6 3 7 2 3 2 13" xfId="50376"/>
    <cellStyle name="표준 6 3 7 2 3 2 14" xfId="54247"/>
    <cellStyle name="표준 6 3 7 2 3 2 2" xfId="7554"/>
    <cellStyle name="표준 6 3 7 2 3 2 3" xfId="11425"/>
    <cellStyle name="표준 6 3 7 2 3 2 4" xfId="15296"/>
    <cellStyle name="표준 6 3 7 2 3 2 5" xfId="19167"/>
    <cellStyle name="표준 6 3 7 2 3 2 6" xfId="23038"/>
    <cellStyle name="표준 6 3 7 2 3 2 7" xfId="26909"/>
    <cellStyle name="표준 6 3 7 2 3 2 8" xfId="30780"/>
    <cellStyle name="표준 6 3 7 2 3 2 9" xfId="34651"/>
    <cellStyle name="표준 6 3 7 2 3 3" xfId="5618"/>
    <cellStyle name="표준 6 3 7 2 3 4" xfId="9489"/>
    <cellStyle name="표준 6 3 7 2 3 5" xfId="13360"/>
    <cellStyle name="표준 6 3 7 2 3 6" xfId="17231"/>
    <cellStyle name="표준 6 3 7 2 3 7" xfId="21102"/>
    <cellStyle name="표준 6 3 7 2 3 8" xfId="24973"/>
    <cellStyle name="표준 6 3 7 2 3 9" xfId="28844"/>
    <cellStyle name="표준 6 3 7 2 4" xfId="2427"/>
    <cellStyle name="표준 6 3 7 2 4 10" xfId="37554"/>
    <cellStyle name="표준 6 3 7 2 4 11" xfId="41666"/>
    <cellStyle name="표준 6 3 7 2 4 12" xfId="45537"/>
    <cellStyle name="표준 6 3 7 2 4 13" xfId="49408"/>
    <cellStyle name="표준 6 3 7 2 4 14" xfId="53279"/>
    <cellStyle name="표준 6 3 7 2 4 2" xfId="6586"/>
    <cellStyle name="표준 6 3 7 2 4 3" xfId="10457"/>
    <cellStyle name="표준 6 3 7 2 4 4" xfId="14328"/>
    <cellStyle name="표준 6 3 7 2 4 5" xfId="18199"/>
    <cellStyle name="표준 6 3 7 2 4 6" xfId="22070"/>
    <cellStyle name="표준 6 3 7 2 4 7" xfId="25941"/>
    <cellStyle name="표준 6 3 7 2 4 8" xfId="29812"/>
    <cellStyle name="표준 6 3 7 2 4 9" xfId="33683"/>
    <cellStyle name="표준 6 3 7 2 5" xfId="4650"/>
    <cellStyle name="표준 6 3 7 2 6" xfId="8521"/>
    <cellStyle name="표준 6 3 7 2 7" xfId="12392"/>
    <cellStyle name="표준 6 3 7 2 8" xfId="16263"/>
    <cellStyle name="표준 6 3 7 2 9" xfId="20134"/>
    <cellStyle name="표준 6 3 7 3" xfId="724"/>
    <cellStyle name="표준 6 3 7 3 10" xfId="28118"/>
    <cellStyle name="표준 6 3 7 3 11" xfId="31989"/>
    <cellStyle name="표준 6 3 7 3 12" xfId="35860"/>
    <cellStyle name="표준 6 3 7 3 13" xfId="39972"/>
    <cellStyle name="표준 6 3 7 3 14" xfId="43843"/>
    <cellStyle name="표준 6 3 7 3 15" xfId="47714"/>
    <cellStyle name="표준 6 3 7 3 16" xfId="51585"/>
    <cellStyle name="표준 6 3 7 3 2" xfId="1698"/>
    <cellStyle name="표준 6 3 7 3 2 10" xfId="32957"/>
    <cellStyle name="표준 6 3 7 3 2 11" xfId="36828"/>
    <cellStyle name="표준 6 3 7 3 2 12" xfId="40940"/>
    <cellStyle name="표준 6 3 7 3 2 13" xfId="44811"/>
    <cellStyle name="표준 6 3 7 3 2 14" xfId="48682"/>
    <cellStyle name="표준 6 3 7 3 2 15" xfId="52553"/>
    <cellStyle name="표준 6 3 7 3 2 2" xfId="3637"/>
    <cellStyle name="표준 6 3 7 3 2 2 10" xfId="38764"/>
    <cellStyle name="표준 6 3 7 3 2 2 11" xfId="42876"/>
    <cellStyle name="표준 6 3 7 3 2 2 12" xfId="46747"/>
    <cellStyle name="표준 6 3 7 3 2 2 13" xfId="50618"/>
    <cellStyle name="표준 6 3 7 3 2 2 14" xfId="54489"/>
    <cellStyle name="표준 6 3 7 3 2 2 2" xfId="7796"/>
    <cellStyle name="표준 6 3 7 3 2 2 3" xfId="11667"/>
    <cellStyle name="표준 6 3 7 3 2 2 4" xfId="15538"/>
    <cellStyle name="표준 6 3 7 3 2 2 5" xfId="19409"/>
    <cellStyle name="표준 6 3 7 3 2 2 6" xfId="23280"/>
    <cellStyle name="표준 6 3 7 3 2 2 7" xfId="27151"/>
    <cellStyle name="표준 6 3 7 3 2 2 8" xfId="31022"/>
    <cellStyle name="표준 6 3 7 3 2 2 9" xfId="34893"/>
    <cellStyle name="표준 6 3 7 3 2 3" xfId="5860"/>
    <cellStyle name="표준 6 3 7 3 2 4" xfId="9731"/>
    <cellStyle name="표준 6 3 7 3 2 5" xfId="13602"/>
    <cellStyle name="표준 6 3 7 3 2 6" xfId="17473"/>
    <cellStyle name="표준 6 3 7 3 2 7" xfId="21344"/>
    <cellStyle name="표준 6 3 7 3 2 8" xfId="25215"/>
    <cellStyle name="표준 6 3 7 3 2 9" xfId="29086"/>
    <cellStyle name="표준 6 3 7 3 3" xfId="2669"/>
    <cellStyle name="표준 6 3 7 3 3 10" xfId="37796"/>
    <cellStyle name="표준 6 3 7 3 3 11" xfId="41908"/>
    <cellStyle name="표준 6 3 7 3 3 12" xfId="45779"/>
    <cellStyle name="표준 6 3 7 3 3 13" xfId="49650"/>
    <cellStyle name="표준 6 3 7 3 3 14" xfId="53521"/>
    <cellStyle name="표준 6 3 7 3 3 2" xfId="6828"/>
    <cellStyle name="표준 6 3 7 3 3 3" xfId="10699"/>
    <cellStyle name="표준 6 3 7 3 3 4" xfId="14570"/>
    <cellStyle name="표준 6 3 7 3 3 5" xfId="18441"/>
    <cellStyle name="표준 6 3 7 3 3 6" xfId="22312"/>
    <cellStyle name="표준 6 3 7 3 3 7" xfId="26183"/>
    <cellStyle name="표준 6 3 7 3 3 8" xfId="30054"/>
    <cellStyle name="표준 6 3 7 3 3 9" xfId="33925"/>
    <cellStyle name="표준 6 3 7 3 4" xfId="4892"/>
    <cellStyle name="표준 6 3 7 3 5" xfId="8763"/>
    <cellStyle name="표준 6 3 7 3 6" xfId="12634"/>
    <cellStyle name="표준 6 3 7 3 7" xfId="16505"/>
    <cellStyle name="표준 6 3 7 3 8" xfId="20376"/>
    <cellStyle name="표준 6 3 7 3 9" xfId="24247"/>
    <cellStyle name="표준 6 3 7 4" xfId="1214"/>
    <cellStyle name="표준 6 3 7 4 10" xfId="32473"/>
    <cellStyle name="표준 6 3 7 4 11" xfId="36344"/>
    <cellStyle name="표준 6 3 7 4 12" xfId="40456"/>
    <cellStyle name="표준 6 3 7 4 13" xfId="44327"/>
    <cellStyle name="표준 6 3 7 4 14" xfId="48198"/>
    <cellStyle name="표준 6 3 7 4 15" xfId="52069"/>
    <cellStyle name="표준 6 3 7 4 2" xfId="3153"/>
    <cellStyle name="표준 6 3 7 4 2 10" xfId="38280"/>
    <cellStyle name="표준 6 3 7 4 2 11" xfId="42392"/>
    <cellStyle name="표준 6 3 7 4 2 12" xfId="46263"/>
    <cellStyle name="표준 6 3 7 4 2 13" xfId="50134"/>
    <cellStyle name="표준 6 3 7 4 2 14" xfId="54005"/>
    <cellStyle name="표준 6 3 7 4 2 2" xfId="7312"/>
    <cellStyle name="표준 6 3 7 4 2 3" xfId="11183"/>
    <cellStyle name="표준 6 3 7 4 2 4" xfId="15054"/>
    <cellStyle name="표준 6 3 7 4 2 5" xfId="18925"/>
    <cellStyle name="표준 6 3 7 4 2 6" xfId="22796"/>
    <cellStyle name="표준 6 3 7 4 2 7" xfId="26667"/>
    <cellStyle name="표준 6 3 7 4 2 8" xfId="30538"/>
    <cellStyle name="표준 6 3 7 4 2 9" xfId="34409"/>
    <cellStyle name="표준 6 3 7 4 3" xfId="5376"/>
    <cellStyle name="표준 6 3 7 4 4" xfId="9247"/>
    <cellStyle name="표준 6 3 7 4 5" xfId="13118"/>
    <cellStyle name="표준 6 3 7 4 6" xfId="16989"/>
    <cellStyle name="표준 6 3 7 4 7" xfId="20860"/>
    <cellStyle name="표준 6 3 7 4 8" xfId="24731"/>
    <cellStyle name="표준 6 3 7 4 9" xfId="28602"/>
    <cellStyle name="표준 6 3 7 5" xfId="2185"/>
    <cellStyle name="표준 6 3 7 5 10" xfId="37312"/>
    <cellStyle name="표준 6 3 7 5 11" xfId="41424"/>
    <cellStyle name="표준 6 3 7 5 12" xfId="45295"/>
    <cellStyle name="표준 6 3 7 5 13" xfId="49166"/>
    <cellStyle name="표준 6 3 7 5 14" xfId="53037"/>
    <cellStyle name="표준 6 3 7 5 2" xfId="6344"/>
    <cellStyle name="표준 6 3 7 5 3" xfId="10215"/>
    <cellStyle name="표준 6 3 7 5 4" xfId="14086"/>
    <cellStyle name="표준 6 3 7 5 5" xfId="17957"/>
    <cellStyle name="표준 6 3 7 5 6" xfId="21828"/>
    <cellStyle name="표준 6 3 7 5 7" xfId="25699"/>
    <cellStyle name="표준 6 3 7 5 8" xfId="29570"/>
    <cellStyle name="표준 6 3 7 5 9" xfId="33441"/>
    <cellStyle name="표준 6 3 7 6" xfId="4408"/>
    <cellStyle name="표준 6 3 7 7" xfId="8279"/>
    <cellStyle name="표준 6 3 7 8" xfId="12150"/>
    <cellStyle name="표준 6 3 7 9" xfId="16021"/>
    <cellStyle name="표준 6 3 8" xfId="284"/>
    <cellStyle name="표준 6 3 8 10" xfId="23810"/>
    <cellStyle name="표준 6 3 8 11" xfId="27681"/>
    <cellStyle name="표준 6 3 8 12" xfId="31552"/>
    <cellStyle name="표준 6 3 8 13" xfId="35423"/>
    <cellStyle name="표준 6 3 8 14" xfId="39535"/>
    <cellStyle name="표준 6 3 8 15" xfId="43406"/>
    <cellStyle name="표준 6 3 8 16" xfId="47277"/>
    <cellStyle name="표준 6 3 8 17" xfId="51148"/>
    <cellStyle name="표준 6 3 8 2" xfId="771"/>
    <cellStyle name="표준 6 3 8 2 10" xfId="28165"/>
    <cellStyle name="표준 6 3 8 2 11" xfId="32036"/>
    <cellStyle name="표준 6 3 8 2 12" xfId="35907"/>
    <cellStyle name="표준 6 3 8 2 13" xfId="40019"/>
    <cellStyle name="표준 6 3 8 2 14" xfId="43890"/>
    <cellStyle name="표준 6 3 8 2 15" xfId="47761"/>
    <cellStyle name="표준 6 3 8 2 16" xfId="51632"/>
    <cellStyle name="표준 6 3 8 2 2" xfId="1745"/>
    <cellStyle name="표준 6 3 8 2 2 10" xfId="33004"/>
    <cellStyle name="표준 6 3 8 2 2 11" xfId="36875"/>
    <cellStyle name="표준 6 3 8 2 2 12" xfId="40987"/>
    <cellStyle name="표준 6 3 8 2 2 13" xfId="44858"/>
    <cellStyle name="표준 6 3 8 2 2 14" xfId="48729"/>
    <cellStyle name="표준 6 3 8 2 2 15" xfId="52600"/>
    <cellStyle name="표준 6 3 8 2 2 2" xfId="3684"/>
    <cellStyle name="표준 6 3 8 2 2 2 10" xfId="38811"/>
    <cellStyle name="표준 6 3 8 2 2 2 11" xfId="42923"/>
    <cellStyle name="표준 6 3 8 2 2 2 12" xfId="46794"/>
    <cellStyle name="표준 6 3 8 2 2 2 13" xfId="50665"/>
    <cellStyle name="표준 6 3 8 2 2 2 14" xfId="54536"/>
    <cellStyle name="표준 6 3 8 2 2 2 2" xfId="7843"/>
    <cellStyle name="표준 6 3 8 2 2 2 3" xfId="11714"/>
    <cellStyle name="표준 6 3 8 2 2 2 4" xfId="15585"/>
    <cellStyle name="표준 6 3 8 2 2 2 5" xfId="19456"/>
    <cellStyle name="표준 6 3 8 2 2 2 6" xfId="23327"/>
    <cellStyle name="표준 6 3 8 2 2 2 7" xfId="27198"/>
    <cellStyle name="표준 6 3 8 2 2 2 8" xfId="31069"/>
    <cellStyle name="표준 6 3 8 2 2 2 9" xfId="34940"/>
    <cellStyle name="표준 6 3 8 2 2 3" xfId="5907"/>
    <cellStyle name="표준 6 3 8 2 2 4" xfId="9778"/>
    <cellStyle name="표준 6 3 8 2 2 5" xfId="13649"/>
    <cellStyle name="표준 6 3 8 2 2 6" xfId="17520"/>
    <cellStyle name="표준 6 3 8 2 2 7" xfId="21391"/>
    <cellStyle name="표준 6 3 8 2 2 8" xfId="25262"/>
    <cellStyle name="표준 6 3 8 2 2 9" xfId="29133"/>
    <cellStyle name="표준 6 3 8 2 3" xfId="2716"/>
    <cellStyle name="표준 6 3 8 2 3 10" xfId="37843"/>
    <cellStyle name="표준 6 3 8 2 3 11" xfId="41955"/>
    <cellStyle name="표준 6 3 8 2 3 12" xfId="45826"/>
    <cellStyle name="표준 6 3 8 2 3 13" xfId="49697"/>
    <cellStyle name="표준 6 3 8 2 3 14" xfId="53568"/>
    <cellStyle name="표준 6 3 8 2 3 2" xfId="6875"/>
    <cellStyle name="표준 6 3 8 2 3 3" xfId="10746"/>
    <cellStyle name="표준 6 3 8 2 3 4" xfId="14617"/>
    <cellStyle name="표준 6 3 8 2 3 5" xfId="18488"/>
    <cellStyle name="표준 6 3 8 2 3 6" xfId="22359"/>
    <cellStyle name="표준 6 3 8 2 3 7" xfId="26230"/>
    <cellStyle name="표준 6 3 8 2 3 8" xfId="30101"/>
    <cellStyle name="표준 6 3 8 2 3 9" xfId="33972"/>
    <cellStyle name="표준 6 3 8 2 4" xfId="4939"/>
    <cellStyle name="표준 6 3 8 2 5" xfId="8810"/>
    <cellStyle name="표준 6 3 8 2 6" xfId="12681"/>
    <cellStyle name="표준 6 3 8 2 7" xfId="16552"/>
    <cellStyle name="표준 6 3 8 2 8" xfId="20423"/>
    <cellStyle name="표준 6 3 8 2 9" xfId="24294"/>
    <cellStyle name="표준 6 3 8 3" xfId="1261"/>
    <cellStyle name="표준 6 3 8 3 10" xfId="32520"/>
    <cellStyle name="표준 6 3 8 3 11" xfId="36391"/>
    <cellStyle name="표준 6 3 8 3 12" xfId="40503"/>
    <cellStyle name="표준 6 3 8 3 13" xfId="44374"/>
    <cellStyle name="표준 6 3 8 3 14" xfId="48245"/>
    <cellStyle name="표준 6 3 8 3 15" xfId="52116"/>
    <cellStyle name="표준 6 3 8 3 2" xfId="3200"/>
    <cellStyle name="표준 6 3 8 3 2 10" xfId="38327"/>
    <cellStyle name="표준 6 3 8 3 2 11" xfId="42439"/>
    <cellStyle name="표준 6 3 8 3 2 12" xfId="46310"/>
    <cellStyle name="표준 6 3 8 3 2 13" xfId="50181"/>
    <cellStyle name="표준 6 3 8 3 2 14" xfId="54052"/>
    <cellStyle name="표준 6 3 8 3 2 2" xfId="7359"/>
    <cellStyle name="표준 6 3 8 3 2 3" xfId="11230"/>
    <cellStyle name="표준 6 3 8 3 2 4" xfId="15101"/>
    <cellStyle name="표준 6 3 8 3 2 5" xfId="18972"/>
    <cellStyle name="표준 6 3 8 3 2 6" xfId="22843"/>
    <cellStyle name="표준 6 3 8 3 2 7" xfId="26714"/>
    <cellStyle name="표준 6 3 8 3 2 8" xfId="30585"/>
    <cellStyle name="표준 6 3 8 3 2 9" xfId="34456"/>
    <cellStyle name="표준 6 3 8 3 3" xfId="5423"/>
    <cellStyle name="표준 6 3 8 3 4" xfId="9294"/>
    <cellStyle name="표준 6 3 8 3 5" xfId="13165"/>
    <cellStyle name="표준 6 3 8 3 6" xfId="17036"/>
    <cellStyle name="표준 6 3 8 3 7" xfId="20907"/>
    <cellStyle name="표준 6 3 8 3 8" xfId="24778"/>
    <cellStyle name="표준 6 3 8 3 9" xfId="28649"/>
    <cellStyle name="표준 6 3 8 4" xfId="2232"/>
    <cellStyle name="표준 6 3 8 4 10" xfId="37359"/>
    <cellStyle name="표준 6 3 8 4 11" xfId="41471"/>
    <cellStyle name="표준 6 3 8 4 12" xfId="45342"/>
    <cellStyle name="표준 6 3 8 4 13" xfId="49213"/>
    <cellStyle name="표준 6 3 8 4 14" xfId="53084"/>
    <cellStyle name="표준 6 3 8 4 2" xfId="6391"/>
    <cellStyle name="표준 6 3 8 4 3" xfId="10262"/>
    <cellStyle name="표준 6 3 8 4 4" xfId="14133"/>
    <cellStyle name="표준 6 3 8 4 5" xfId="18004"/>
    <cellStyle name="표준 6 3 8 4 6" xfId="21875"/>
    <cellStyle name="표준 6 3 8 4 7" xfId="25746"/>
    <cellStyle name="표준 6 3 8 4 8" xfId="29617"/>
    <cellStyle name="표준 6 3 8 4 9" xfId="33488"/>
    <cellStyle name="표준 6 3 8 5" xfId="4455"/>
    <cellStyle name="표준 6 3 8 6" xfId="8326"/>
    <cellStyle name="표준 6 3 8 7" xfId="12197"/>
    <cellStyle name="표준 6 3 8 8" xfId="16068"/>
    <cellStyle name="표준 6 3 8 9" xfId="19939"/>
    <cellStyle name="표준 6 3 9" xfId="529"/>
    <cellStyle name="표준 6 3 9 10" xfId="27923"/>
    <cellStyle name="표준 6 3 9 11" xfId="31794"/>
    <cellStyle name="표준 6 3 9 12" xfId="35665"/>
    <cellStyle name="표준 6 3 9 13" xfId="39777"/>
    <cellStyle name="표준 6 3 9 14" xfId="43648"/>
    <cellStyle name="표준 6 3 9 15" xfId="47519"/>
    <cellStyle name="표준 6 3 9 16" xfId="51390"/>
    <cellStyle name="표준 6 3 9 2" xfId="1503"/>
    <cellStyle name="표준 6 3 9 2 10" xfId="32762"/>
    <cellStyle name="표준 6 3 9 2 11" xfId="36633"/>
    <cellStyle name="표준 6 3 9 2 12" xfId="40745"/>
    <cellStyle name="표준 6 3 9 2 13" xfId="44616"/>
    <cellStyle name="표준 6 3 9 2 14" xfId="48487"/>
    <cellStyle name="표준 6 3 9 2 15" xfId="52358"/>
    <cellStyle name="표준 6 3 9 2 2" xfId="3442"/>
    <cellStyle name="표준 6 3 9 2 2 10" xfId="38569"/>
    <cellStyle name="표준 6 3 9 2 2 11" xfId="42681"/>
    <cellStyle name="표준 6 3 9 2 2 12" xfId="46552"/>
    <cellStyle name="표준 6 3 9 2 2 13" xfId="50423"/>
    <cellStyle name="표준 6 3 9 2 2 14" xfId="54294"/>
    <cellStyle name="표준 6 3 9 2 2 2" xfId="7601"/>
    <cellStyle name="표준 6 3 9 2 2 3" xfId="11472"/>
    <cellStyle name="표준 6 3 9 2 2 4" xfId="15343"/>
    <cellStyle name="표준 6 3 9 2 2 5" xfId="19214"/>
    <cellStyle name="표준 6 3 9 2 2 6" xfId="23085"/>
    <cellStyle name="표준 6 3 9 2 2 7" xfId="26956"/>
    <cellStyle name="표준 6 3 9 2 2 8" xfId="30827"/>
    <cellStyle name="표준 6 3 9 2 2 9" xfId="34698"/>
    <cellStyle name="표준 6 3 9 2 3" xfId="5665"/>
    <cellStyle name="표준 6 3 9 2 4" xfId="9536"/>
    <cellStyle name="표준 6 3 9 2 5" xfId="13407"/>
    <cellStyle name="표준 6 3 9 2 6" xfId="17278"/>
    <cellStyle name="표준 6 3 9 2 7" xfId="21149"/>
    <cellStyle name="표준 6 3 9 2 8" xfId="25020"/>
    <cellStyle name="표준 6 3 9 2 9" xfId="28891"/>
    <cellStyle name="표준 6 3 9 3" xfId="2474"/>
    <cellStyle name="표준 6 3 9 3 10" xfId="37601"/>
    <cellStyle name="표준 6 3 9 3 11" xfId="41713"/>
    <cellStyle name="표준 6 3 9 3 12" xfId="45584"/>
    <cellStyle name="표준 6 3 9 3 13" xfId="49455"/>
    <cellStyle name="표준 6 3 9 3 14" xfId="53326"/>
    <cellStyle name="표준 6 3 9 3 2" xfId="6633"/>
    <cellStyle name="표준 6 3 9 3 3" xfId="10504"/>
    <cellStyle name="표준 6 3 9 3 4" xfId="14375"/>
    <cellStyle name="표준 6 3 9 3 5" xfId="18246"/>
    <cellStyle name="표준 6 3 9 3 6" xfId="22117"/>
    <cellStyle name="표준 6 3 9 3 7" xfId="25988"/>
    <cellStyle name="표준 6 3 9 3 8" xfId="29859"/>
    <cellStyle name="표준 6 3 9 3 9" xfId="33730"/>
    <cellStyle name="표준 6 3 9 4" xfId="4697"/>
    <cellStyle name="표준 6 3 9 5" xfId="8568"/>
    <cellStyle name="표준 6 3 9 6" xfId="12439"/>
    <cellStyle name="표준 6 3 9 7" xfId="16310"/>
    <cellStyle name="표준 6 3 9 8" xfId="20181"/>
    <cellStyle name="표준 6 3 9 9" xfId="24052"/>
    <cellStyle name="표준 6 30" xfId="47031"/>
    <cellStyle name="표준 6 31" xfId="50902"/>
    <cellStyle name="표준 6 4" xfId="33"/>
    <cellStyle name="표준 6 4 10" xfId="4216"/>
    <cellStyle name="표준 6 4 11" xfId="8087"/>
    <cellStyle name="표준 6 4 12" xfId="11958"/>
    <cellStyle name="표준 6 4 13" xfId="15829"/>
    <cellStyle name="표준 6 4 14" xfId="19700"/>
    <cellStyle name="표준 6 4 15" xfId="23571"/>
    <cellStyle name="표준 6 4 16" xfId="27442"/>
    <cellStyle name="표준 6 4 17" xfId="31313"/>
    <cellStyle name="표준 6 4 18" xfId="35184"/>
    <cellStyle name="표준 6 4 19" xfId="39055"/>
    <cellStyle name="표준 6 4 2" xfId="60"/>
    <cellStyle name="표준 6 4 2 10" xfId="8114"/>
    <cellStyle name="표준 6 4 2 11" xfId="11985"/>
    <cellStyle name="표준 6 4 2 12" xfId="15856"/>
    <cellStyle name="표준 6 4 2 13" xfId="19727"/>
    <cellStyle name="표준 6 4 2 14" xfId="23598"/>
    <cellStyle name="표준 6 4 2 15" xfId="27469"/>
    <cellStyle name="표준 6 4 2 16" xfId="31340"/>
    <cellStyle name="표준 6 4 2 17" xfId="35211"/>
    <cellStyle name="표준 6 4 2 18" xfId="39082"/>
    <cellStyle name="표준 6 4 2 19" xfId="39323"/>
    <cellStyle name="표준 6 4 2 2" xfId="114"/>
    <cellStyle name="표준 6 4 2 2 10" xfId="15903"/>
    <cellStyle name="표준 6 4 2 2 11" xfId="19774"/>
    <cellStyle name="표준 6 4 2 2 12" xfId="23645"/>
    <cellStyle name="표준 6 4 2 2 13" xfId="27516"/>
    <cellStyle name="표준 6 4 2 2 14" xfId="31387"/>
    <cellStyle name="표준 6 4 2 2 15" xfId="35258"/>
    <cellStyle name="표준 6 4 2 2 16" xfId="39129"/>
    <cellStyle name="표준 6 4 2 2 17" xfId="39370"/>
    <cellStyle name="표준 6 4 2 2 18" xfId="43241"/>
    <cellStyle name="표준 6 4 2 2 19" xfId="47112"/>
    <cellStyle name="표준 6 4 2 2 2" xfId="213"/>
    <cellStyle name="표준 6 4 2 2 2 10" xfId="19871"/>
    <cellStyle name="표준 6 4 2 2 2 11" xfId="23742"/>
    <cellStyle name="표준 6 4 2 2 2 12" xfId="27613"/>
    <cellStyle name="표준 6 4 2 2 2 13" xfId="31484"/>
    <cellStyle name="표준 6 4 2 2 2 14" xfId="35355"/>
    <cellStyle name="표준 6 4 2 2 2 15" xfId="39226"/>
    <cellStyle name="표준 6 4 2 2 2 16" xfId="39467"/>
    <cellStyle name="표준 6 4 2 2 2 17" xfId="43338"/>
    <cellStyle name="표준 6 4 2 2 2 18" xfId="47209"/>
    <cellStyle name="표준 6 4 2 2 2 19" xfId="51080"/>
    <cellStyle name="표준 6 4 2 2 2 2" xfId="458"/>
    <cellStyle name="표준 6 4 2 2 2 2 10" xfId="23984"/>
    <cellStyle name="표준 6 4 2 2 2 2 11" xfId="27855"/>
    <cellStyle name="표준 6 4 2 2 2 2 12" xfId="31726"/>
    <cellStyle name="표준 6 4 2 2 2 2 13" xfId="35597"/>
    <cellStyle name="표준 6 4 2 2 2 2 14" xfId="39709"/>
    <cellStyle name="표준 6 4 2 2 2 2 15" xfId="43580"/>
    <cellStyle name="표준 6 4 2 2 2 2 16" xfId="47451"/>
    <cellStyle name="표준 6 4 2 2 2 2 17" xfId="51322"/>
    <cellStyle name="표준 6 4 2 2 2 2 2" xfId="945"/>
    <cellStyle name="표준 6 4 2 2 2 2 2 10" xfId="28339"/>
    <cellStyle name="표준 6 4 2 2 2 2 2 11" xfId="32210"/>
    <cellStyle name="표준 6 4 2 2 2 2 2 12" xfId="36081"/>
    <cellStyle name="표준 6 4 2 2 2 2 2 13" xfId="40193"/>
    <cellStyle name="표준 6 4 2 2 2 2 2 14" xfId="44064"/>
    <cellStyle name="표준 6 4 2 2 2 2 2 15" xfId="47935"/>
    <cellStyle name="표준 6 4 2 2 2 2 2 16" xfId="51806"/>
    <cellStyle name="표준 6 4 2 2 2 2 2 2" xfId="1919"/>
    <cellStyle name="표준 6 4 2 2 2 2 2 2 10" xfId="33178"/>
    <cellStyle name="표준 6 4 2 2 2 2 2 2 11" xfId="37049"/>
    <cellStyle name="표준 6 4 2 2 2 2 2 2 12" xfId="41161"/>
    <cellStyle name="표준 6 4 2 2 2 2 2 2 13" xfId="45032"/>
    <cellStyle name="표준 6 4 2 2 2 2 2 2 14" xfId="48903"/>
    <cellStyle name="표준 6 4 2 2 2 2 2 2 15" xfId="52774"/>
    <cellStyle name="표준 6 4 2 2 2 2 2 2 2" xfId="3858"/>
    <cellStyle name="표준 6 4 2 2 2 2 2 2 2 10" xfId="38985"/>
    <cellStyle name="표준 6 4 2 2 2 2 2 2 2 11" xfId="43097"/>
    <cellStyle name="표준 6 4 2 2 2 2 2 2 2 12" xfId="46968"/>
    <cellStyle name="표준 6 4 2 2 2 2 2 2 2 13" xfId="50839"/>
    <cellStyle name="표준 6 4 2 2 2 2 2 2 2 14" xfId="54710"/>
    <cellStyle name="표준 6 4 2 2 2 2 2 2 2 2" xfId="8017"/>
    <cellStyle name="표준 6 4 2 2 2 2 2 2 2 3" xfId="11888"/>
    <cellStyle name="표준 6 4 2 2 2 2 2 2 2 4" xfId="15759"/>
    <cellStyle name="표준 6 4 2 2 2 2 2 2 2 5" xfId="19630"/>
    <cellStyle name="표준 6 4 2 2 2 2 2 2 2 6" xfId="23501"/>
    <cellStyle name="표준 6 4 2 2 2 2 2 2 2 7" xfId="27372"/>
    <cellStyle name="표준 6 4 2 2 2 2 2 2 2 8" xfId="31243"/>
    <cellStyle name="표준 6 4 2 2 2 2 2 2 2 9" xfId="35114"/>
    <cellStyle name="표준 6 4 2 2 2 2 2 2 3" xfId="6081"/>
    <cellStyle name="표준 6 4 2 2 2 2 2 2 4" xfId="9952"/>
    <cellStyle name="표준 6 4 2 2 2 2 2 2 5" xfId="13823"/>
    <cellStyle name="표준 6 4 2 2 2 2 2 2 6" xfId="17694"/>
    <cellStyle name="표준 6 4 2 2 2 2 2 2 7" xfId="21565"/>
    <cellStyle name="표준 6 4 2 2 2 2 2 2 8" xfId="25436"/>
    <cellStyle name="표준 6 4 2 2 2 2 2 2 9" xfId="29307"/>
    <cellStyle name="표준 6 4 2 2 2 2 2 3" xfId="2890"/>
    <cellStyle name="표준 6 4 2 2 2 2 2 3 10" xfId="38017"/>
    <cellStyle name="표준 6 4 2 2 2 2 2 3 11" xfId="42129"/>
    <cellStyle name="표준 6 4 2 2 2 2 2 3 12" xfId="46000"/>
    <cellStyle name="표준 6 4 2 2 2 2 2 3 13" xfId="49871"/>
    <cellStyle name="표준 6 4 2 2 2 2 2 3 14" xfId="53742"/>
    <cellStyle name="표준 6 4 2 2 2 2 2 3 2" xfId="7049"/>
    <cellStyle name="표준 6 4 2 2 2 2 2 3 3" xfId="10920"/>
    <cellStyle name="표준 6 4 2 2 2 2 2 3 4" xfId="14791"/>
    <cellStyle name="표준 6 4 2 2 2 2 2 3 5" xfId="18662"/>
    <cellStyle name="표준 6 4 2 2 2 2 2 3 6" xfId="22533"/>
    <cellStyle name="표준 6 4 2 2 2 2 2 3 7" xfId="26404"/>
    <cellStyle name="표준 6 4 2 2 2 2 2 3 8" xfId="30275"/>
    <cellStyle name="표준 6 4 2 2 2 2 2 3 9" xfId="34146"/>
    <cellStyle name="표준 6 4 2 2 2 2 2 4" xfId="5113"/>
    <cellStyle name="표준 6 4 2 2 2 2 2 5" xfId="8984"/>
    <cellStyle name="표준 6 4 2 2 2 2 2 6" xfId="12855"/>
    <cellStyle name="표준 6 4 2 2 2 2 2 7" xfId="16726"/>
    <cellStyle name="표준 6 4 2 2 2 2 2 8" xfId="20597"/>
    <cellStyle name="표준 6 4 2 2 2 2 2 9" xfId="24468"/>
    <cellStyle name="표준 6 4 2 2 2 2 3" xfId="1435"/>
    <cellStyle name="표준 6 4 2 2 2 2 3 10" xfId="32694"/>
    <cellStyle name="표준 6 4 2 2 2 2 3 11" xfId="36565"/>
    <cellStyle name="표준 6 4 2 2 2 2 3 12" xfId="40677"/>
    <cellStyle name="표준 6 4 2 2 2 2 3 13" xfId="44548"/>
    <cellStyle name="표준 6 4 2 2 2 2 3 14" xfId="48419"/>
    <cellStyle name="표준 6 4 2 2 2 2 3 15" xfId="52290"/>
    <cellStyle name="표준 6 4 2 2 2 2 3 2" xfId="3374"/>
    <cellStyle name="표준 6 4 2 2 2 2 3 2 10" xfId="38501"/>
    <cellStyle name="표준 6 4 2 2 2 2 3 2 11" xfId="42613"/>
    <cellStyle name="표준 6 4 2 2 2 2 3 2 12" xfId="46484"/>
    <cellStyle name="표준 6 4 2 2 2 2 3 2 13" xfId="50355"/>
    <cellStyle name="표준 6 4 2 2 2 2 3 2 14" xfId="54226"/>
    <cellStyle name="표준 6 4 2 2 2 2 3 2 2" xfId="7533"/>
    <cellStyle name="표준 6 4 2 2 2 2 3 2 3" xfId="11404"/>
    <cellStyle name="표준 6 4 2 2 2 2 3 2 4" xfId="15275"/>
    <cellStyle name="표준 6 4 2 2 2 2 3 2 5" xfId="19146"/>
    <cellStyle name="표준 6 4 2 2 2 2 3 2 6" xfId="23017"/>
    <cellStyle name="표준 6 4 2 2 2 2 3 2 7" xfId="26888"/>
    <cellStyle name="표준 6 4 2 2 2 2 3 2 8" xfId="30759"/>
    <cellStyle name="표준 6 4 2 2 2 2 3 2 9" xfId="34630"/>
    <cellStyle name="표준 6 4 2 2 2 2 3 3" xfId="5597"/>
    <cellStyle name="표준 6 4 2 2 2 2 3 4" xfId="9468"/>
    <cellStyle name="표준 6 4 2 2 2 2 3 5" xfId="13339"/>
    <cellStyle name="표준 6 4 2 2 2 2 3 6" xfId="17210"/>
    <cellStyle name="표준 6 4 2 2 2 2 3 7" xfId="21081"/>
    <cellStyle name="표준 6 4 2 2 2 2 3 8" xfId="24952"/>
    <cellStyle name="표준 6 4 2 2 2 2 3 9" xfId="28823"/>
    <cellStyle name="표준 6 4 2 2 2 2 4" xfId="2406"/>
    <cellStyle name="표준 6 4 2 2 2 2 4 10" xfId="37533"/>
    <cellStyle name="표준 6 4 2 2 2 2 4 11" xfId="41645"/>
    <cellStyle name="표준 6 4 2 2 2 2 4 12" xfId="45516"/>
    <cellStyle name="표준 6 4 2 2 2 2 4 13" xfId="49387"/>
    <cellStyle name="표준 6 4 2 2 2 2 4 14" xfId="53258"/>
    <cellStyle name="표준 6 4 2 2 2 2 4 2" xfId="6565"/>
    <cellStyle name="표준 6 4 2 2 2 2 4 3" xfId="10436"/>
    <cellStyle name="표준 6 4 2 2 2 2 4 4" xfId="14307"/>
    <cellStyle name="표준 6 4 2 2 2 2 4 5" xfId="18178"/>
    <cellStyle name="표준 6 4 2 2 2 2 4 6" xfId="22049"/>
    <cellStyle name="표준 6 4 2 2 2 2 4 7" xfId="25920"/>
    <cellStyle name="표준 6 4 2 2 2 2 4 8" xfId="29791"/>
    <cellStyle name="표준 6 4 2 2 2 2 4 9" xfId="33662"/>
    <cellStyle name="표준 6 4 2 2 2 2 5" xfId="4629"/>
    <cellStyle name="표준 6 4 2 2 2 2 6" xfId="8500"/>
    <cellStyle name="표준 6 4 2 2 2 2 7" xfId="12371"/>
    <cellStyle name="표준 6 4 2 2 2 2 8" xfId="16242"/>
    <cellStyle name="표준 6 4 2 2 2 2 9" xfId="20113"/>
    <cellStyle name="표준 6 4 2 2 2 3" xfId="703"/>
    <cellStyle name="표준 6 4 2 2 2 3 10" xfId="28097"/>
    <cellStyle name="표준 6 4 2 2 2 3 11" xfId="31968"/>
    <cellStyle name="표준 6 4 2 2 2 3 12" xfId="35839"/>
    <cellStyle name="표준 6 4 2 2 2 3 13" xfId="39951"/>
    <cellStyle name="표준 6 4 2 2 2 3 14" xfId="43822"/>
    <cellStyle name="표준 6 4 2 2 2 3 15" xfId="47693"/>
    <cellStyle name="표준 6 4 2 2 2 3 16" xfId="51564"/>
    <cellStyle name="표준 6 4 2 2 2 3 2" xfId="1677"/>
    <cellStyle name="표준 6 4 2 2 2 3 2 10" xfId="32936"/>
    <cellStyle name="표준 6 4 2 2 2 3 2 11" xfId="36807"/>
    <cellStyle name="표준 6 4 2 2 2 3 2 12" xfId="40919"/>
    <cellStyle name="표준 6 4 2 2 2 3 2 13" xfId="44790"/>
    <cellStyle name="표준 6 4 2 2 2 3 2 14" xfId="48661"/>
    <cellStyle name="표준 6 4 2 2 2 3 2 15" xfId="52532"/>
    <cellStyle name="표준 6 4 2 2 2 3 2 2" xfId="3616"/>
    <cellStyle name="표준 6 4 2 2 2 3 2 2 10" xfId="38743"/>
    <cellStyle name="표준 6 4 2 2 2 3 2 2 11" xfId="42855"/>
    <cellStyle name="표준 6 4 2 2 2 3 2 2 12" xfId="46726"/>
    <cellStyle name="표준 6 4 2 2 2 3 2 2 13" xfId="50597"/>
    <cellStyle name="표준 6 4 2 2 2 3 2 2 14" xfId="54468"/>
    <cellStyle name="표준 6 4 2 2 2 3 2 2 2" xfId="7775"/>
    <cellStyle name="표준 6 4 2 2 2 3 2 2 3" xfId="11646"/>
    <cellStyle name="표준 6 4 2 2 2 3 2 2 4" xfId="15517"/>
    <cellStyle name="표준 6 4 2 2 2 3 2 2 5" xfId="19388"/>
    <cellStyle name="표준 6 4 2 2 2 3 2 2 6" xfId="23259"/>
    <cellStyle name="표준 6 4 2 2 2 3 2 2 7" xfId="27130"/>
    <cellStyle name="표준 6 4 2 2 2 3 2 2 8" xfId="31001"/>
    <cellStyle name="표준 6 4 2 2 2 3 2 2 9" xfId="34872"/>
    <cellStyle name="표준 6 4 2 2 2 3 2 3" xfId="5839"/>
    <cellStyle name="표준 6 4 2 2 2 3 2 4" xfId="9710"/>
    <cellStyle name="표준 6 4 2 2 2 3 2 5" xfId="13581"/>
    <cellStyle name="표준 6 4 2 2 2 3 2 6" xfId="17452"/>
    <cellStyle name="표준 6 4 2 2 2 3 2 7" xfId="21323"/>
    <cellStyle name="표준 6 4 2 2 2 3 2 8" xfId="25194"/>
    <cellStyle name="표준 6 4 2 2 2 3 2 9" xfId="29065"/>
    <cellStyle name="표준 6 4 2 2 2 3 3" xfId="2648"/>
    <cellStyle name="표준 6 4 2 2 2 3 3 10" xfId="37775"/>
    <cellStyle name="표준 6 4 2 2 2 3 3 11" xfId="41887"/>
    <cellStyle name="표준 6 4 2 2 2 3 3 12" xfId="45758"/>
    <cellStyle name="표준 6 4 2 2 2 3 3 13" xfId="49629"/>
    <cellStyle name="표준 6 4 2 2 2 3 3 14" xfId="53500"/>
    <cellStyle name="표준 6 4 2 2 2 3 3 2" xfId="6807"/>
    <cellStyle name="표준 6 4 2 2 2 3 3 3" xfId="10678"/>
    <cellStyle name="표준 6 4 2 2 2 3 3 4" xfId="14549"/>
    <cellStyle name="표준 6 4 2 2 2 3 3 5" xfId="18420"/>
    <cellStyle name="표준 6 4 2 2 2 3 3 6" xfId="22291"/>
    <cellStyle name="표준 6 4 2 2 2 3 3 7" xfId="26162"/>
    <cellStyle name="표준 6 4 2 2 2 3 3 8" xfId="30033"/>
    <cellStyle name="표준 6 4 2 2 2 3 3 9" xfId="33904"/>
    <cellStyle name="표준 6 4 2 2 2 3 4" xfId="4871"/>
    <cellStyle name="표준 6 4 2 2 2 3 5" xfId="8742"/>
    <cellStyle name="표준 6 4 2 2 2 3 6" xfId="12613"/>
    <cellStyle name="표준 6 4 2 2 2 3 7" xfId="16484"/>
    <cellStyle name="표준 6 4 2 2 2 3 8" xfId="20355"/>
    <cellStyle name="표준 6 4 2 2 2 3 9" xfId="24226"/>
    <cellStyle name="표준 6 4 2 2 2 4" xfId="1193"/>
    <cellStyle name="표준 6 4 2 2 2 4 10" xfId="32452"/>
    <cellStyle name="표준 6 4 2 2 2 4 11" xfId="36323"/>
    <cellStyle name="표준 6 4 2 2 2 4 12" xfId="40435"/>
    <cellStyle name="표준 6 4 2 2 2 4 13" xfId="44306"/>
    <cellStyle name="표준 6 4 2 2 2 4 14" xfId="48177"/>
    <cellStyle name="표준 6 4 2 2 2 4 15" xfId="52048"/>
    <cellStyle name="표준 6 4 2 2 2 4 2" xfId="3132"/>
    <cellStyle name="표준 6 4 2 2 2 4 2 10" xfId="38259"/>
    <cellStyle name="표준 6 4 2 2 2 4 2 11" xfId="42371"/>
    <cellStyle name="표준 6 4 2 2 2 4 2 12" xfId="46242"/>
    <cellStyle name="표준 6 4 2 2 2 4 2 13" xfId="50113"/>
    <cellStyle name="표준 6 4 2 2 2 4 2 14" xfId="53984"/>
    <cellStyle name="표준 6 4 2 2 2 4 2 2" xfId="7291"/>
    <cellStyle name="표준 6 4 2 2 2 4 2 3" xfId="11162"/>
    <cellStyle name="표준 6 4 2 2 2 4 2 4" xfId="15033"/>
    <cellStyle name="표준 6 4 2 2 2 4 2 5" xfId="18904"/>
    <cellStyle name="표준 6 4 2 2 2 4 2 6" xfId="22775"/>
    <cellStyle name="표준 6 4 2 2 2 4 2 7" xfId="26646"/>
    <cellStyle name="표준 6 4 2 2 2 4 2 8" xfId="30517"/>
    <cellStyle name="표준 6 4 2 2 2 4 2 9" xfId="34388"/>
    <cellStyle name="표준 6 4 2 2 2 4 3" xfId="5355"/>
    <cellStyle name="표준 6 4 2 2 2 4 4" xfId="9226"/>
    <cellStyle name="표준 6 4 2 2 2 4 5" xfId="13097"/>
    <cellStyle name="표준 6 4 2 2 2 4 6" xfId="16968"/>
    <cellStyle name="표준 6 4 2 2 2 4 7" xfId="20839"/>
    <cellStyle name="표준 6 4 2 2 2 4 8" xfId="24710"/>
    <cellStyle name="표준 6 4 2 2 2 4 9" xfId="28581"/>
    <cellStyle name="표준 6 4 2 2 2 5" xfId="2164"/>
    <cellStyle name="표준 6 4 2 2 2 5 10" xfId="37291"/>
    <cellStyle name="표준 6 4 2 2 2 5 11" xfId="41403"/>
    <cellStyle name="표준 6 4 2 2 2 5 12" xfId="45274"/>
    <cellStyle name="표준 6 4 2 2 2 5 13" xfId="49145"/>
    <cellStyle name="표준 6 4 2 2 2 5 14" xfId="53016"/>
    <cellStyle name="표준 6 4 2 2 2 5 2" xfId="6323"/>
    <cellStyle name="표준 6 4 2 2 2 5 3" xfId="10194"/>
    <cellStyle name="표준 6 4 2 2 2 5 4" xfId="14065"/>
    <cellStyle name="표준 6 4 2 2 2 5 5" xfId="17936"/>
    <cellStyle name="표준 6 4 2 2 2 5 6" xfId="21807"/>
    <cellStyle name="표준 6 4 2 2 2 5 7" xfId="25678"/>
    <cellStyle name="표준 6 4 2 2 2 5 8" xfId="29549"/>
    <cellStyle name="표준 6 4 2 2 2 5 9" xfId="33420"/>
    <cellStyle name="표준 6 4 2 2 2 6" xfId="4387"/>
    <cellStyle name="표준 6 4 2 2 2 7" xfId="8258"/>
    <cellStyle name="표준 6 4 2 2 2 8" xfId="12129"/>
    <cellStyle name="표준 6 4 2 2 2 9" xfId="16000"/>
    <cellStyle name="표준 6 4 2 2 20" xfId="50983"/>
    <cellStyle name="표준 6 4 2 2 3" xfId="361"/>
    <cellStyle name="표준 6 4 2 2 3 10" xfId="23887"/>
    <cellStyle name="표준 6 4 2 2 3 11" xfId="27758"/>
    <cellStyle name="표준 6 4 2 2 3 12" xfId="31629"/>
    <cellStyle name="표준 6 4 2 2 3 13" xfId="35500"/>
    <cellStyle name="표준 6 4 2 2 3 14" xfId="39612"/>
    <cellStyle name="표준 6 4 2 2 3 15" xfId="43483"/>
    <cellStyle name="표준 6 4 2 2 3 16" xfId="47354"/>
    <cellStyle name="표준 6 4 2 2 3 17" xfId="51225"/>
    <cellStyle name="표준 6 4 2 2 3 2" xfId="848"/>
    <cellStyle name="표준 6 4 2 2 3 2 10" xfId="28242"/>
    <cellStyle name="표준 6 4 2 2 3 2 11" xfId="32113"/>
    <cellStyle name="표준 6 4 2 2 3 2 12" xfId="35984"/>
    <cellStyle name="표준 6 4 2 2 3 2 13" xfId="40096"/>
    <cellStyle name="표준 6 4 2 2 3 2 14" xfId="43967"/>
    <cellStyle name="표준 6 4 2 2 3 2 15" xfId="47838"/>
    <cellStyle name="표준 6 4 2 2 3 2 16" xfId="51709"/>
    <cellStyle name="표준 6 4 2 2 3 2 2" xfId="1822"/>
    <cellStyle name="표준 6 4 2 2 3 2 2 10" xfId="33081"/>
    <cellStyle name="표준 6 4 2 2 3 2 2 11" xfId="36952"/>
    <cellStyle name="표준 6 4 2 2 3 2 2 12" xfId="41064"/>
    <cellStyle name="표준 6 4 2 2 3 2 2 13" xfId="44935"/>
    <cellStyle name="표준 6 4 2 2 3 2 2 14" xfId="48806"/>
    <cellStyle name="표준 6 4 2 2 3 2 2 15" xfId="52677"/>
    <cellStyle name="표준 6 4 2 2 3 2 2 2" xfId="3761"/>
    <cellStyle name="표준 6 4 2 2 3 2 2 2 10" xfId="38888"/>
    <cellStyle name="표준 6 4 2 2 3 2 2 2 11" xfId="43000"/>
    <cellStyle name="표준 6 4 2 2 3 2 2 2 12" xfId="46871"/>
    <cellStyle name="표준 6 4 2 2 3 2 2 2 13" xfId="50742"/>
    <cellStyle name="표준 6 4 2 2 3 2 2 2 14" xfId="54613"/>
    <cellStyle name="표준 6 4 2 2 3 2 2 2 2" xfId="7920"/>
    <cellStyle name="표준 6 4 2 2 3 2 2 2 3" xfId="11791"/>
    <cellStyle name="표준 6 4 2 2 3 2 2 2 4" xfId="15662"/>
    <cellStyle name="표준 6 4 2 2 3 2 2 2 5" xfId="19533"/>
    <cellStyle name="표준 6 4 2 2 3 2 2 2 6" xfId="23404"/>
    <cellStyle name="표준 6 4 2 2 3 2 2 2 7" xfId="27275"/>
    <cellStyle name="표준 6 4 2 2 3 2 2 2 8" xfId="31146"/>
    <cellStyle name="표준 6 4 2 2 3 2 2 2 9" xfId="35017"/>
    <cellStyle name="표준 6 4 2 2 3 2 2 3" xfId="5984"/>
    <cellStyle name="표준 6 4 2 2 3 2 2 4" xfId="9855"/>
    <cellStyle name="표준 6 4 2 2 3 2 2 5" xfId="13726"/>
    <cellStyle name="표준 6 4 2 2 3 2 2 6" xfId="17597"/>
    <cellStyle name="표준 6 4 2 2 3 2 2 7" xfId="21468"/>
    <cellStyle name="표준 6 4 2 2 3 2 2 8" xfId="25339"/>
    <cellStyle name="표준 6 4 2 2 3 2 2 9" xfId="29210"/>
    <cellStyle name="표준 6 4 2 2 3 2 3" xfId="2793"/>
    <cellStyle name="표준 6 4 2 2 3 2 3 10" xfId="37920"/>
    <cellStyle name="표준 6 4 2 2 3 2 3 11" xfId="42032"/>
    <cellStyle name="표준 6 4 2 2 3 2 3 12" xfId="45903"/>
    <cellStyle name="표준 6 4 2 2 3 2 3 13" xfId="49774"/>
    <cellStyle name="표준 6 4 2 2 3 2 3 14" xfId="53645"/>
    <cellStyle name="표준 6 4 2 2 3 2 3 2" xfId="6952"/>
    <cellStyle name="표준 6 4 2 2 3 2 3 3" xfId="10823"/>
    <cellStyle name="표준 6 4 2 2 3 2 3 4" xfId="14694"/>
    <cellStyle name="표준 6 4 2 2 3 2 3 5" xfId="18565"/>
    <cellStyle name="표준 6 4 2 2 3 2 3 6" xfId="22436"/>
    <cellStyle name="표준 6 4 2 2 3 2 3 7" xfId="26307"/>
    <cellStyle name="표준 6 4 2 2 3 2 3 8" xfId="30178"/>
    <cellStyle name="표준 6 4 2 2 3 2 3 9" xfId="34049"/>
    <cellStyle name="표준 6 4 2 2 3 2 4" xfId="5016"/>
    <cellStyle name="표준 6 4 2 2 3 2 5" xfId="8887"/>
    <cellStyle name="표준 6 4 2 2 3 2 6" xfId="12758"/>
    <cellStyle name="표준 6 4 2 2 3 2 7" xfId="16629"/>
    <cellStyle name="표준 6 4 2 2 3 2 8" xfId="20500"/>
    <cellStyle name="표준 6 4 2 2 3 2 9" xfId="24371"/>
    <cellStyle name="표준 6 4 2 2 3 3" xfId="1338"/>
    <cellStyle name="표준 6 4 2 2 3 3 10" xfId="32597"/>
    <cellStyle name="표준 6 4 2 2 3 3 11" xfId="36468"/>
    <cellStyle name="표준 6 4 2 2 3 3 12" xfId="40580"/>
    <cellStyle name="표준 6 4 2 2 3 3 13" xfId="44451"/>
    <cellStyle name="표준 6 4 2 2 3 3 14" xfId="48322"/>
    <cellStyle name="표준 6 4 2 2 3 3 15" xfId="52193"/>
    <cellStyle name="표준 6 4 2 2 3 3 2" xfId="3277"/>
    <cellStyle name="표준 6 4 2 2 3 3 2 10" xfId="38404"/>
    <cellStyle name="표준 6 4 2 2 3 3 2 11" xfId="42516"/>
    <cellStyle name="표준 6 4 2 2 3 3 2 12" xfId="46387"/>
    <cellStyle name="표준 6 4 2 2 3 3 2 13" xfId="50258"/>
    <cellStyle name="표준 6 4 2 2 3 3 2 14" xfId="54129"/>
    <cellStyle name="표준 6 4 2 2 3 3 2 2" xfId="7436"/>
    <cellStyle name="표준 6 4 2 2 3 3 2 3" xfId="11307"/>
    <cellStyle name="표준 6 4 2 2 3 3 2 4" xfId="15178"/>
    <cellStyle name="표준 6 4 2 2 3 3 2 5" xfId="19049"/>
    <cellStyle name="표준 6 4 2 2 3 3 2 6" xfId="22920"/>
    <cellStyle name="표준 6 4 2 2 3 3 2 7" xfId="26791"/>
    <cellStyle name="표준 6 4 2 2 3 3 2 8" xfId="30662"/>
    <cellStyle name="표준 6 4 2 2 3 3 2 9" xfId="34533"/>
    <cellStyle name="표준 6 4 2 2 3 3 3" xfId="5500"/>
    <cellStyle name="표준 6 4 2 2 3 3 4" xfId="9371"/>
    <cellStyle name="표준 6 4 2 2 3 3 5" xfId="13242"/>
    <cellStyle name="표준 6 4 2 2 3 3 6" xfId="17113"/>
    <cellStyle name="표준 6 4 2 2 3 3 7" xfId="20984"/>
    <cellStyle name="표준 6 4 2 2 3 3 8" xfId="24855"/>
    <cellStyle name="표준 6 4 2 2 3 3 9" xfId="28726"/>
    <cellStyle name="표준 6 4 2 2 3 4" xfId="2309"/>
    <cellStyle name="표준 6 4 2 2 3 4 10" xfId="37436"/>
    <cellStyle name="표준 6 4 2 2 3 4 11" xfId="41548"/>
    <cellStyle name="표준 6 4 2 2 3 4 12" xfId="45419"/>
    <cellStyle name="표준 6 4 2 2 3 4 13" xfId="49290"/>
    <cellStyle name="표준 6 4 2 2 3 4 14" xfId="53161"/>
    <cellStyle name="표준 6 4 2 2 3 4 2" xfId="6468"/>
    <cellStyle name="표준 6 4 2 2 3 4 3" xfId="10339"/>
    <cellStyle name="표준 6 4 2 2 3 4 4" xfId="14210"/>
    <cellStyle name="표준 6 4 2 2 3 4 5" xfId="18081"/>
    <cellStyle name="표준 6 4 2 2 3 4 6" xfId="21952"/>
    <cellStyle name="표준 6 4 2 2 3 4 7" xfId="25823"/>
    <cellStyle name="표준 6 4 2 2 3 4 8" xfId="29694"/>
    <cellStyle name="표준 6 4 2 2 3 4 9" xfId="33565"/>
    <cellStyle name="표준 6 4 2 2 3 5" xfId="4532"/>
    <cellStyle name="표준 6 4 2 2 3 6" xfId="8403"/>
    <cellStyle name="표준 6 4 2 2 3 7" xfId="12274"/>
    <cellStyle name="표준 6 4 2 2 3 8" xfId="16145"/>
    <cellStyle name="표준 6 4 2 2 3 9" xfId="20016"/>
    <cellStyle name="표준 6 4 2 2 4" xfId="606"/>
    <cellStyle name="표준 6 4 2 2 4 10" xfId="28000"/>
    <cellStyle name="표준 6 4 2 2 4 11" xfId="31871"/>
    <cellStyle name="표준 6 4 2 2 4 12" xfId="35742"/>
    <cellStyle name="표준 6 4 2 2 4 13" xfId="39854"/>
    <cellStyle name="표준 6 4 2 2 4 14" xfId="43725"/>
    <cellStyle name="표준 6 4 2 2 4 15" xfId="47596"/>
    <cellStyle name="표준 6 4 2 2 4 16" xfId="51467"/>
    <cellStyle name="표준 6 4 2 2 4 2" xfId="1580"/>
    <cellStyle name="표준 6 4 2 2 4 2 10" xfId="32839"/>
    <cellStyle name="표준 6 4 2 2 4 2 11" xfId="36710"/>
    <cellStyle name="표준 6 4 2 2 4 2 12" xfId="40822"/>
    <cellStyle name="표준 6 4 2 2 4 2 13" xfId="44693"/>
    <cellStyle name="표준 6 4 2 2 4 2 14" xfId="48564"/>
    <cellStyle name="표준 6 4 2 2 4 2 15" xfId="52435"/>
    <cellStyle name="표준 6 4 2 2 4 2 2" xfId="3519"/>
    <cellStyle name="표준 6 4 2 2 4 2 2 10" xfId="38646"/>
    <cellStyle name="표준 6 4 2 2 4 2 2 11" xfId="42758"/>
    <cellStyle name="표준 6 4 2 2 4 2 2 12" xfId="46629"/>
    <cellStyle name="표준 6 4 2 2 4 2 2 13" xfId="50500"/>
    <cellStyle name="표준 6 4 2 2 4 2 2 14" xfId="54371"/>
    <cellStyle name="표준 6 4 2 2 4 2 2 2" xfId="7678"/>
    <cellStyle name="표준 6 4 2 2 4 2 2 3" xfId="11549"/>
    <cellStyle name="표준 6 4 2 2 4 2 2 4" xfId="15420"/>
    <cellStyle name="표준 6 4 2 2 4 2 2 5" xfId="19291"/>
    <cellStyle name="표준 6 4 2 2 4 2 2 6" xfId="23162"/>
    <cellStyle name="표준 6 4 2 2 4 2 2 7" xfId="27033"/>
    <cellStyle name="표준 6 4 2 2 4 2 2 8" xfId="30904"/>
    <cellStyle name="표준 6 4 2 2 4 2 2 9" xfId="34775"/>
    <cellStyle name="표준 6 4 2 2 4 2 3" xfId="5742"/>
    <cellStyle name="표준 6 4 2 2 4 2 4" xfId="9613"/>
    <cellStyle name="표준 6 4 2 2 4 2 5" xfId="13484"/>
    <cellStyle name="표준 6 4 2 2 4 2 6" xfId="17355"/>
    <cellStyle name="표준 6 4 2 2 4 2 7" xfId="21226"/>
    <cellStyle name="표준 6 4 2 2 4 2 8" xfId="25097"/>
    <cellStyle name="표준 6 4 2 2 4 2 9" xfId="28968"/>
    <cellStyle name="표준 6 4 2 2 4 3" xfId="2551"/>
    <cellStyle name="표준 6 4 2 2 4 3 10" xfId="37678"/>
    <cellStyle name="표준 6 4 2 2 4 3 11" xfId="41790"/>
    <cellStyle name="표준 6 4 2 2 4 3 12" xfId="45661"/>
    <cellStyle name="표준 6 4 2 2 4 3 13" xfId="49532"/>
    <cellStyle name="표준 6 4 2 2 4 3 14" xfId="53403"/>
    <cellStyle name="표준 6 4 2 2 4 3 2" xfId="6710"/>
    <cellStyle name="표준 6 4 2 2 4 3 3" xfId="10581"/>
    <cellStyle name="표준 6 4 2 2 4 3 4" xfId="14452"/>
    <cellStyle name="표준 6 4 2 2 4 3 5" xfId="18323"/>
    <cellStyle name="표준 6 4 2 2 4 3 6" xfId="22194"/>
    <cellStyle name="표준 6 4 2 2 4 3 7" xfId="26065"/>
    <cellStyle name="표준 6 4 2 2 4 3 8" xfId="29936"/>
    <cellStyle name="표준 6 4 2 2 4 3 9" xfId="33807"/>
    <cellStyle name="표준 6 4 2 2 4 4" xfId="4774"/>
    <cellStyle name="표준 6 4 2 2 4 5" xfId="8645"/>
    <cellStyle name="표준 6 4 2 2 4 6" xfId="12516"/>
    <cellStyle name="표준 6 4 2 2 4 7" xfId="16387"/>
    <cellStyle name="표준 6 4 2 2 4 8" xfId="20258"/>
    <cellStyle name="표준 6 4 2 2 4 9" xfId="24129"/>
    <cellStyle name="표준 6 4 2 2 5" xfId="1096"/>
    <cellStyle name="표준 6 4 2 2 5 10" xfId="32355"/>
    <cellStyle name="표준 6 4 2 2 5 11" xfId="36226"/>
    <cellStyle name="표준 6 4 2 2 5 12" xfId="40338"/>
    <cellStyle name="표준 6 4 2 2 5 13" xfId="44209"/>
    <cellStyle name="표준 6 4 2 2 5 14" xfId="48080"/>
    <cellStyle name="표준 6 4 2 2 5 15" xfId="51951"/>
    <cellStyle name="표준 6 4 2 2 5 2" xfId="3035"/>
    <cellStyle name="표준 6 4 2 2 5 2 10" xfId="38162"/>
    <cellStyle name="표준 6 4 2 2 5 2 11" xfId="42274"/>
    <cellStyle name="표준 6 4 2 2 5 2 12" xfId="46145"/>
    <cellStyle name="표준 6 4 2 2 5 2 13" xfId="50016"/>
    <cellStyle name="표준 6 4 2 2 5 2 14" xfId="53887"/>
    <cellStyle name="표준 6 4 2 2 5 2 2" xfId="7194"/>
    <cellStyle name="표준 6 4 2 2 5 2 3" xfId="11065"/>
    <cellStyle name="표준 6 4 2 2 5 2 4" xfId="14936"/>
    <cellStyle name="표준 6 4 2 2 5 2 5" xfId="18807"/>
    <cellStyle name="표준 6 4 2 2 5 2 6" xfId="22678"/>
    <cellStyle name="표준 6 4 2 2 5 2 7" xfId="26549"/>
    <cellStyle name="표준 6 4 2 2 5 2 8" xfId="30420"/>
    <cellStyle name="표준 6 4 2 2 5 2 9" xfId="34291"/>
    <cellStyle name="표준 6 4 2 2 5 3" xfId="5258"/>
    <cellStyle name="표준 6 4 2 2 5 4" xfId="9129"/>
    <cellStyle name="표준 6 4 2 2 5 5" xfId="13000"/>
    <cellStyle name="표준 6 4 2 2 5 6" xfId="16871"/>
    <cellStyle name="표준 6 4 2 2 5 7" xfId="20742"/>
    <cellStyle name="표준 6 4 2 2 5 8" xfId="24613"/>
    <cellStyle name="표준 6 4 2 2 5 9" xfId="28484"/>
    <cellStyle name="표준 6 4 2 2 6" xfId="2067"/>
    <cellStyle name="표준 6 4 2 2 6 10" xfId="37194"/>
    <cellStyle name="표준 6 4 2 2 6 11" xfId="41306"/>
    <cellStyle name="표준 6 4 2 2 6 12" xfId="45177"/>
    <cellStyle name="표준 6 4 2 2 6 13" xfId="49048"/>
    <cellStyle name="표준 6 4 2 2 6 14" xfId="52919"/>
    <cellStyle name="표준 6 4 2 2 6 2" xfId="6226"/>
    <cellStyle name="표준 6 4 2 2 6 3" xfId="10097"/>
    <cellStyle name="표준 6 4 2 2 6 4" xfId="13968"/>
    <cellStyle name="표준 6 4 2 2 6 5" xfId="17839"/>
    <cellStyle name="표준 6 4 2 2 6 6" xfId="21710"/>
    <cellStyle name="표준 6 4 2 2 6 7" xfId="25581"/>
    <cellStyle name="표준 6 4 2 2 6 8" xfId="29452"/>
    <cellStyle name="표준 6 4 2 2 6 9" xfId="33323"/>
    <cellStyle name="표준 6 4 2 2 7" xfId="4290"/>
    <cellStyle name="표준 6 4 2 2 8" xfId="8161"/>
    <cellStyle name="표준 6 4 2 2 9" xfId="12032"/>
    <cellStyle name="표준 6 4 2 20" xfId="43194"/>
    <cellStyle name="표준 6 4 2 21" xfId="47065"/>
    <cellStyle name="표준 6 4 2 22" xfId="50936"/>
    <cellStyle name="표준 6 4 2 3" xfId="166"/>
    <cellStyle name="표준 6 4 2 3 10" xfId="19824"/>
    <cellStyle name="표준 6 4 2 3 11" xfId="23695"/>
    <cellStyle name="표준 6 4 2 3 12" xfId="27566"/>
    <cellStyle name="표준 6 4 2 3 13" xfId="31437"/>
    <cellStyle name="표준 6 4 2 3 14" xfId="35308"/>
    <cellStyle name="표준 6 4 2 3 15" xfId="39179"/>
    <cellStyle name="표준 6 4 2 3 16" xfId="39420"/>
    <cellStyle name="표준 6 4 2 3 17" xfId="43291"/>
    <cellStyle name="표준 6 4 2 3 18" xfId="47162"/>
    <cellStyle name="표준 6 4 2 3 19" xfId="51033"/>
    <cellStyle name="표준 6 4 2 3 2" xfId="411"/>
    <cellStyle name="표준 6 4 2 3 2 10" xfId="23937"/>
    <cellStyle name="표준 6 4 2 3 2 11" xfId="27808"/>
    <cellStyle name="표준 6 4 2 3 2 12" xfId="31679"/>
    <cellStyle name="표준 6 4 2 3 2 13" xfId="35550"/>
    <cellStyle name="표준 6 4 2 3 2 14" xfId="39662"/>
    <cellStyle name="표준 6 4 2 3 2 15" xfId="43533"/>
    <cellStyle name="표준 6 4 2 3 2 16" xfId="47404"/>
    <cellStyle name="표준 6 4 2 3 2 17" xfId="51275"/>
    <cellStyle name="표준 6 4 2 3 2 2" xfId="898"/>
    <cellStyle name="표준 6 4 2 3 2 2 10" xfId="28292"/>
    <cellStyle name="표준 6 4 2 3 2 2 11" xfId="32163"/>
    <cellStyle name="표준 6 4 2 3 2 2 12" xfId="36034"/>
    <cellStyle name="표준 6 4 2 3 2 2 13" xfId="40146"/>
    <cellStyle name="표준 6 4 2 3 2 2 14" xfId="44017"/>
    <cellStyle name="표준 6 4 2 3 2 2 15" xfId="47888"/>
    <cellStyle name="표준 6 4 2 3 2 2 16" xfId="51759"/>
    <cellStyle name="표준 6 4 2 3 2 2 2" xfId="1872"/>
    <cellStyle name="표준 6 4 2 3 2 2 2 10" xfId="33131"/>
    <cellStyle name="표준 6 4 2 3 2 2 2 11" xfId="37002"/>
    <cellStyle name="표준 6 4 2 3 2 2 2 12" xfId="41114"/>
    <cellStyle name="표준 6 4 2 3 2 2 2 13" xfId="44985"/>
    <cellStyle name="표준 6 4 2 3 2 2 2 14" xfId="48856"/>
    <cellStyle name="표준 6 4 2 3 2 2 2 15" xfId="52727"/>
    <cellStyle name="표준 6 4 2 3 2 2 2 2" xfId="3811"/>
    <cellStyle name="표준 6 4 2 3 2 2 2 2 10" xfId="38938"/>
    <cellStyle name="표준 6 4 2 3 2 2 2 2 11" xfId="43050"/>
    <cellStyle name="표준 6 4 2 3 2 2 2 2 12" xfId="46921"/>
    <cellStyle name="표준 6 4 2 3 2 2 2 2 13" xfId="50792"/>
    <cellStyle name="표준 6 4 2 3 2 2 2 2 14" xfId="54663"/>
    <cellStyle name="표준 6 4 2 3 2 2 2 2 2" xfId="7970"/>
    <cellStyle name="표준 6 4 2 3 2 2 2 2 3" xfId="11841"/>
    <cellStyle name="표준 6 4 2 3 2 2 2 2 4" xfId="15712"/>
    <cellStyle name="표준 6 4 2 3 2 2 2 2 5" xfId="19583"/>
    <cellStyle name="표준 6 4 2 3 2 2 2 2 6" xfId="23454"/>
    <cellStyle name="표준 6 4 2 3 2 2 2 2 7" xfId="27325"/>
    <cellStyle name="표준 6 4 2 3 2 2 2 2 8" xfId="31196"/>
    <cellStyle name="표준 6 4 2 3 2 2 2 2 9" xfId="35067"/>
    <cellStyle name="표준 6 4 2 3 2 2 2 3" xfId="6034"/>
    <cellStyle name="표준 6 4 2 3 2 2 2 4" xfId="9905"/>
    <cellStyle name="표준 6 4 2 3 2 2 2 5" xfId="13776"/>
    <cellStyle name="표준 6 4 2 3 2 2 2 6" xfId="17647"/>
    <cellStyle name="표준 6 4 2 3 2 2 2 7" xfId="21518"/>
    <cellStyle name="표준 6 4 2 3 2 2 2 8" xfId="25389"/>
    <cellStyle name="표준 6 4 2 3 2 2 2 9" xfId="29260"/>
    <cellStyle name="표준 6 4 2 3 2 2 3" xfId="2843"/>
    <cellStyle name="표준 6 4 2 3 2 2 3 10" xfId="37970"/>
    <cellStyle name="표준 6 4 2 3 2 2 3 11" xfId="42082"/>
    <cellStyle name="표준 6 4 2 3 2 2 3 12" xfId="45953"/>
    <cellStyle name="표준 6 4 2 3 2 2 3 13" xfId="49824"/>
    <cellStyle name="표준 6 4 2 3 2 2 3 14" xfId="53695"/>
    <cellStyle name="표준 6 4 2 3 2 2 3 2" xfId="7002"/>
    <cellStyle name="표준 6 4 2 3 2 2 3 3" xfId="10873"/>
    <cellStyle name="표준 6 4 2 3 2 2 3 4" xfId="14744"/>
    <cellStyle name="표준 6 4 2 3 2 2 3 5" xfId="18615"/>
    <cellStyle name="표준 6 4 2 3 2 2 3 6" xfId="22486"/>
    <cellStyle name="표준 6 4 2 3 2 2 3 7" xfId="26357"/>
    <cellStyle name="표준 6 4 2 3 2 2 3 8" xfId="30228"/>
    <cellStyle name="표준 6 4 2 3 2 2 3 9" xfId="34099"/>
    <cellStyle name="표준 6 4 2 3 2 2 4" xfId="5066"/>
    <cellStyle name="표준 6 4 2 3 2 2 5" xfId="8937"/>
    <cellStyle name="표준 6 4 2 3 2 2 6" xfId="12808"/>
    <cellStyle name="표준 6 4 2 3 2 2 7" xfId="16679"/>
    <cellStyle name="표준 6 4 2 3 2 2 8" xfId="20550"/>
    <cellStyle name="표준 6 4 2 3 2 2 9" xfId="24421"/>
    <cellStyle name="표준 6 4 2 3 2 3" xfId="1388"/>
    <cellStyle name="표준 6 4 2 3 2 3 10" xfId="32647"/>
    <cellStyle name="표준 6 4 2 3 2 3 11" xfId="36518"/>
    <cellStyle name="표준 6 4 2 3 2 3 12" xfId="40630"/>
    <cellStyle name="표준 6 4 2 3 2 3 13" xfId="44501"/>
    <cellStyle name="표준 6 4 2 3 2 3 14" xfId="48372"/>
    <cellStyle name="표준 6 4 2 3 2 3 15" xfId="52243"/>
    <cellStyle name="표준 6 4 2 3 2 3 2" xfId="3327"/>
    <cellStyle name="표준 6 4 2 3 2 3 2 10" xfId="38454"/>
    <cellStyle name="표준 6 4 2 3 2 3 2 11" xfId="42566"/>
    <cellStyle name="표준 6 4 2 3 2 3 2 12" xfId="46437"/>
    <cellStyle name="표준 6 4 2 3 2 3 2 13" xfId="50308"/>
    <cellStyle name="표준 6 4 2 3 2 3 2 14" xfId="54179"/>
    <cellStyle name="표준 6 4 2 3 2 3 2 2" xfId="7486"/>
    <cellStyle name="표준 6 4 2 3 2 3 2 3" xfId="11357"/>
    <cellStyle name="표준 6 4 2 3 2 3 2 4" xfId="15228"/>
    <cellStyle name="표준 6 4 2 3 2 3 2 5" xfId="19099"/>
    <cellStyle name="표준 6 4 2 3 2 3 2 6" xfId="22970"/>
    <cellStyle name="표준 6 4 2 3 2 3 2 7" xfId="26841"/>
    <cellStyle name="표준 6 4 2 3 2 3 2 8" xfId="30712"/>
    <cellStyle name="표준 6 4 2 3 2 3 2 9" xfId="34583"/>
    <cellStyle name="표준 6 4 2 3 2 3 3" xfId="5550"/>
    <cellStyle name="표준 6 4 2 3 2 3 4" xfId="9421"/>
    <cellStyle name="표준 6 4 2 3 2 3 5" xfId="13292"/>
    <cellStyle name="표준 6 4 2 3 2 3 6" xfId="17163"/>
    <cellStyle name="표준 6 4 2 3 2 3 7" xfId="21034"/>
    <cellStyle name="표준 6 4 2 3 2 3 8" xfId="24905"/>
    <cellStyle name="표준 6 4 2 3 2 3 9" xfId="28776"/>
    <cellStyle name="표준 6 4 2 3 2 4" xfId="2359"/>
    <cellStyle name="표준 6 4 2 3 2 4 10" xfId="37486"/>
    <cellStyle name="표준 6 4 2 3 2 4 11" xfId="41598"/>
    <cellStyle name="표준 6 4 2 3 2 4 12" xfId="45469"/>
    <cellStyle name="표준 6 4 2 3 2 4 13" xfId="49340"/>
    <cellStyle name="표준 6 4 2 3 2 4 14" xfId="53211"/>
    <cellStyle name="표준 6 4 2 3 2 4 2" xfId="6518"/>
    <cellStyle name="표준 6 4 2 3 2 4 3" xfId="10389"/>
    <cellStyle name="표준 6 4 2 3 2 4 4" xfId="14260"/>
    <cellStyle name="표준 6 4 2 3 2 4 5" xfId="18131"/>
    <cellStyle name="표준 6 4 2 3 2 4 6" xfId="22002"/>
    <cellStyle name="표준 6 4 2 3 2 4 7" xfId="25873"/>
    <cellStyle name="표준 6 4 2 3 2 4 8" xfId="29744"/>
    <cellStyle name="표준 6 4 2 3 2 4 9" xfId="33615"/>
    <cellStyle name="표준 6 4 2 3 2 5" xfId="4582"/>
    <cellStyle name="표준 6 4 2 3 2 6" xfId="8453"/>
    <cellStyle name="표준 6 4 2 3 2 7" xfId="12324"/>
    <cellStyle name="표준 6 4 2 3 2 8" xfId="16195"/>
    <cellStyle name="표준 6 4 2 3 2 9" xfId="20066"/>
    <cellStyle name="표준 6 4 2 3 3" xfId="656"/>
    <cellStyle name="표준 6 4 2 3 3 10" xfId="28050"/>
    <cellStyle name="표준 6 4 2 3 3 11" xfId="31921"/>
    <cellStyle name="표준 6 4 2 3 3 12" xfId="35792"/>
    <cellStyle name="표준 6 4 2 3 3 13" xfId="39904"/>
    <cellStyle name="표준 6 4 2 3 3 14" xfId="43775"/>
    <cellStyle name="표준 6 4 2 3 3 15" xfId="47646"/>
    <cellStyle name="표준 6 4 2 3 3 16" xfId="51517"/>
    <cellStyle name="표준 6 4 2 3 3 2" xfId="1630"/>
    <cellStyle name="표준 6 4 2 3 3 2 10" xfId="32889"/>
    <cellStyle name="표준 6 4 2 3 3 2 11" xfId="36760"/>
    <cellStyle name="표준 6 4 2 3 3 2 12" xfId="40872"/>
    <cellStyle name="표준 6 4 2 3 3 2 13" xfId="44743"/>
    <cellStyle name="표준 6 4 2 3 3 2 14" xfId="48614"/>
    <cellStyle name="표준 6 4 2 3 3 2 15" xfId="52485"/>
    <cellStyle name="표준 6 4 2 3 3 2 2" xfId="3569"/>
    <cellStyle name="표준 6 4 2 3 3 2 2 10" xfId="38696"/>
    <cellStyle name="표준 6 4 2 3 3 2 2 11" xfId="42808"/>
    <cellStyle name="표준 6 4 2 3 3 2 2 12" xfId="46679"/>
    <cellStyle name="표준 6 4 2 3 3 2 2 13" xfId="50550"/>
    <cellStyle name="표준 6 4 2 3 3 2 2 14" xfId="54421"/>
    <cellStyle name="표준 6 4 2 3 3 2 2 2" xfId="7728"/>
    <cellStyle name="표준 6 4 2 3 3 2 2 3" xfId="11599"/>
    <cellStyle name="표준 6 4 2 3 3 2 2 4" xfId="15470"/>
    <cellStyle name="표준 6 4 2 3 3 2 2 5" xfId="19341"/>
    <cellStyle name="표준 6 4 2 3 3 2 2 6" xfId="23212"/>
    <cellStyle name="표준 6 4 2 3 3 2 2 7" xfId="27083"/>
    <cellStyle name="표준 6 4 2 3 3 2 2 8" xfId="30954"/>
    <cellStyle name="표준 6 4 2 3 3 2 2 9" xfId="34825"/>
    <cellStyle name="표준 6 4 2 3 3 2 3" xfId="5792"/>
    <cellStyle name="표준 6 4 2 3 3 2 4" xfId="9663"/>
    <cellStyle name="표준 6 4 2 3 3 2 5" xfId="13534"/>
    <cellStyle name="표준 6 4 2 3 3 2 6" xfId="17405"/>
    <cellStyle name="표준 6 4 2 3 3 2 7" xfId="21276"/>
    <cellStyle name="표준 6 4 2 3 3 2 8" xfId="25147"/>
    <cellStyle name="표준 6 4 2 3 3 2 9" xfId="29018"/>
    <cellStyle name="표준 6 4 2 3 3 3" xfId="2601"/>
    <cellStyle name="표준 6 4 2 3 3 3 10" xfId="37728"/>
    <cellStyle name="표준 6 4 2 3 3 3 11" xfId="41840"/>
    <cellStyle name="표준 6 4 2 3 3 3 12" xfId="45711"/>
    <cellStyle name="표준 6 4 2 3 3 3 13" xfId="49582"/>
    <cellStyle name="표준 6 4 2 3 3 3 14" xfId="53453"/>
    <cellStyle name="표준 6 4 2 3 3 3 2" xfId="6760"/>
    <cellStyle name="표준 6 4 2 3 3 3 3" xfId="10631"/>
    <cellStyle name="표준 6 4 2 3 3 3 4" xfId="14502"/>
    <cellStyle name="표준 6 4 2 3 3 3 5" xfId="18373"/>
    <cellStyle name="표준 6 4 2 3 3 3 6" xfId="22244"/>
    <cellStyle name="표준 6 4 2 3 3 3 7" xfId="26115"/>
    <cellStyle name="표준 6 4 2 3 3 3 8" xfId="29986"/>
    <cellStyle name="표준 6 4 2 3 3 3 9" xfId="33857"/>
    <cellStyle name="표준 6 4 2 3 3 4" xfId="4824"/>
    <cellStyle name="표준 6 4 2 3 3 5" xfId="8695"/>
    <cellStyle name="표준 6 4 2 3 3 6" xfId="12566"/>
    <cellStyle name="표준 6 4 2 3 3 7" xfId="16437"/>
    <cellStyle name="표준 6 4 2 3 3 8" xfId="20308"/>
    <cellStyle name="표준 6 4 2 3 3 9" xfId="24179"/>
    <cellStyle name="표준 6 4 2 3 4" xfId="1146"/>
    <cellStyle name="표준 6 4 2 3 4 10" xfId="32405"/>
    <cellStyle name="표준 6 4 2 3 4 11" xfId="36276"/>
    <cellStyle name="표준 6 4 2 3 4 12" xfId="40388"/>
    <cellStyle name="표준 6 4 2 3 4 13" xfId="44259"/>
    <cellStyle name="표준 6 4 2 3 4 14" xfId="48130"/>
    <cellStyle name="표준 6 4 2 3 4 15" xfId="52001"/>
    <cellStyle name="표준 6 4 2 3 4 2" xfId="3085"/>
    <cellStyle name="표준 6 4 2 3 4 2 10" xfId="38212"/>
    <cellStyle name="표준 6 4 2 3 4 2 11" xfId="42324"/>
    <cellStyle name="표준 6 4 2 3 4 2 12" xfId="46195"/>
    <cellStyle name="표준 6 4 2 3 4 2 13" xfId="50066"/>
    <cellStyle name="표준 6 4 2 3 4 2 14" xfId="53937"/>
    <cellStyle name="표준 6 4 2 3 4 2 2" xfId="7244"/>
    <cellStyle name="표준 6 4 2 3 4 2 3" xfId="11115"/>
    <cellStyle name="표준 6 4 2 3 4 2 4" xfId="14986"/>
    <cellStyle name="표준 6 4 2 3 4 2 5" xfId="18857"/>
    <cellStyle name="표준 6 4 2 3 4 2 6" xfId="22728"/>
    <cellStyle name="표준 6 4 2 3 4 2 7" xfId="26599"/>
    <cellStyle name="표준 6 4 2 3 4 2 8" xfId="30470"/>
    <cellStyle name="표준 6 4 2 3 4 2 9" xfId="34341"/>
    <cellStyle name="표준 6 4 2 3 4 3" xfId="5308"/>
    <cellStyle name="표준 6 4 2 3 4 4" xfId="9179"/>
    <cellStyle name="표준 6 4 2 3 4 5" xfId="13050"/>
    <cellStyle name="표준 6 4 2 3 4 6" xfId="16921"/>
    <cellStyle name="표준 6 4 2 3 4 7" xfId="20792"/>
    <cellStyle name="표준 6 4 2 3 4 8" xfId="24663"/>
    <cellStyle name="표준 6 4 2 3 4 9" xfId="28534"/>
    <cellStyle name="표준 6 4 2 3 5" xfId="2117"/>
    <cellStyle name="표준 6 4 2 3 5 10" xfId="37244"/>
    <cellStyle name="표준 6 4 2 3 5 11" xfId="41356"/>
    <cellStyle name="표준 6 4 2 3 5 12" xfId="45227"/>
    <cellStyle name="표준 6 4 2 3 5 13" xfId="49098"/>
    <cellStyle name="표준 6 4 2 3 5 14" xfId="52969"/>
    <cellStyle name="표준 6 4 2 3 5 2" xfId="6276"/>
    <cellStyle name="표준 6 4 2 3 5 3" xfId="10147"/>
    <cellStyle name="표준 6 4 2 3 5 4" xfId="14018"/>
    <cellStyle name="표준 6 4 2 3 5 5" xfId="17889"/>
    <cellStyle name="표준 6 4 2 3 5 6" xfId="21760"/>
    <cellStyle name="표준 6 4 2 3 5 7" xfId="25631"/>
    <cellStyle name="표준 6 4 2 3 5 8" xfId="29502"/>
    <cellStyle name="표준 6 4 2 3 5 9" xfId="33373"/>
    <cellStyle name="표준 6 4 2 3 6" xfId="4340"/>
    <cellStyle name="표준 6 4 2 3 7" xfId="8211"/>
    <cellStyle name="표준 6 4 2 3 8" xfId="12082"/>
    <cellStyle name="표준 6 4 2 3 9" xfId="15953"/>
    <cellStyle name="표준 6 4 2 4" xfId="264"/>
    <cellStyle name="표준 6 4 2 4 10" xfId="19922"/>
    <cellStyle name="표준 6 4 2 4 11" xfId="23793"/>
    <cellStyle name="표준 6 4 2 4 12" xfId="27664"/>
    <cellStyle name="표준 6 4 2 4 13" xfId="31535"/>
    <cellStyle name="표준 6 4 2 4 14" xfId="35406"/>
    <cellStyle name="표준 6 4 2 4 15" xfId="39277"/>
    <cellStyle name="표준 6 4 2 4 16" xfId="39518"/>
    <cellStyle name="표준 6 4 2 4 17" xfId="43389"/>
    <cellStyle name="표준 6 4 2 4 18" xfId="47260"/>
    <cellStyle name="표준 6 4 2 4 19" xfId="51131"/>
    <cellStyle name="표준 6 4 2 4 2" xfId="509"/>
    <cellStyle name="표준 6 4 2 4 2 10" xfId="24035"/>
    <cellStyle name="표준 6 4 2 4 2 11" xfId="27906"/>
    <cellStyle name="표준 6 4 2 4 2 12" xfId="31777"/>
    <cellStyle name="표준 6 4 2 4 2 13" xfId="35648"/>
    <cellStyle name="표준 6 4 2 4 2 14" xfId="39760"/>
    <cellStyle name="표준 6 4 2 4 2 15" xfId="43631"/>
    <cellStyle name="표준 6 4 2 4 2 16" xfId="47502"/>
    <cellStyle name="표준 6 4 2 4 2 17" xfId="51373"/>
    <cellStyle name="표준 6 4 2 4 2 2" xfId="996"/>
    <cellStyle name="표준 6 4 2 4 2 2 10" xfId="28390"/>
    <cellStyle name="표준 6 4 2 4 2 2 11" xfId="32261"/>
    <cellStyle name="표준 6 4 2 4 2 2 12" xfId="36132"/>
    <cellStyle name="표준 6 4 2 4 2 2 13" xfId="40244"/>
    <cellStyle name="표준 6 4 2 4 2 2 14" xfId="44115"/>
    <cellStyle name="표준 6 4 2 4 2 2 15" xfId="47986"/>
    <cellStyle name="표준 6 4 2 4 2 2 16" xfId="51857"/>
    <cellStyle name="표준 6 4 2 4 2 2 2" xfId="1970"/>
    <cellStyle name="표준 6 4 2 4 2 2 2 10" xfId="33229"/>
    <cellStyle name="표준 6 4 2 4 2 2 2 11" xfId="37100"/>
    <cellStyle name="표준 6 4 2 4 2 2 2 12" xfId="41212"/>
    <cellStyle name="표준 6 4 2 4 2 2 2 13" xfId="45083"/>
    <cellStyle name="표준 6 4 2 4 2 2 2 14" xfId="48954"/>
    <cellStyle name="표준 6 4 2 4 2 2 2 15" xfId="52825"/>
    <cellStyle name="표준 6 4 2 4 2 2 2 2" xfId="3909"/>
    <cellStyle name="표준 6 4 2 4 2 2 2 2 10" xfId="39036"/>
    <cellStyle name="표준 6 4 2 4 2 2 2 2 11" xfId="43148"/>
    <cellStyle name="표준 6 4 2 4 2 2 2 2 12" xfId="47019"/>
    <cellStyle name="표준 6 4 2 4 2 2 2 2 13" xfId="50890"/>
    <cellStyle name="표준 6 4 2 4 2 2 2 2 14" xfId="54761"/>
    <cellStyle name="표준 6 4 2 4 2 2 2 2 2" xfId="8068"/>
    <cellStyle name="표준 6 4 2 4 2 2 2 2 3" xfId="11939"/>
    <cellStyle name="표준 6 4 2 4 2 2 2 2 4" xfId="15810"/>
    <cellStyle name="표준 6 4 2 4 2 2 2 2 5" xfId="19681"/>
    <cellStyle name="표준 6 4 2 4 2 2 2 2 6" xfId="23552"/>
    <cellStyle name="표준 6 4 2 4 2 2 2 2 7" xfId="27423"/>
    <cellStyle name="표준 6 4 2 4 2 2 2 2 8" xfId="31294"/>
    <cellStyle name="표준 6 4 2 4 2 2 2 2 9" xfId="35165"/>
    <cellStyle name="표준 6 4 2 4 2 2 2 3" xfId="6132"/>
    <cellStyle name="표준 6 4 2 4 2 2 2 4" xfId="10003"/>
    <cellStyle name="표준 6 4 2 4 2 2 2 5" xfId="13874"/>
    <cellStyle name="표준 6 4 2 4 2 2 2 6" xfId="17745"/>
    <cellStyle name="표준 6 4 2 4 2 2 2 7" xfId="21616"/>
    <cellStyle name="표준 6 4 2 4 2 2 2 8" xfId="25487"/>
    <cellStyle name="표준 6 4 2 4 2 2 2 9" xfId="29358"/>
    <cellStyle name="표준 6 4 2 4 2 2 3" xfId="2941"/>
    <cellStyle name="표준 6 4 2 4 2 2 3 10" xfId="38068"/>
    <cellStyle name="표준 6 4 2 4 2 2 3 11" xfId="42180"/>
    <cellStyle name="표준 6 4 2 4 2 2 3 12" xfId="46051"/>
    <cellStyle name="표준 6 4 2 4 2 2 3 13" xfId="49922"/>
    <cellStyle name="표준 6 4 2 4 2 2 3 14" xfId="53793"/>
    <cellStyle name="표준 6 4 2 4 2 2 3 2" xfId="7100"/>
    <cellStyle name="표준 6 4 2 4 2 2 3 3" xfId="10971"/>
    <cellStyle name="표준 6 4 2 4 2 2 3 4" xfId="14842"/>
    <cellStyle name="표준 6 4 2 4 2 2 3 5" xfId="18713"/>
    <cellStyle name="표준 6 4 2 4 2 2 3 6" xfId="22584"/>
    <cellStyle name="표준 6 4 2 4 2 2 3 7" xfId="26455"/>
    <cellStyle name="표준 6 4 2 4 2 2 3 8" xfId="30326"/>
    <cellStyle name="표준 6 4 2 4 2 2 3 9" xfId="34197"/>
    <cellStyle name="표준 6 4 2 4 2 2 4" xfId="5164"/>
    <cellStyle name="표준 6 4 2 4 2 2 5" xfId="9035"/>
    <cellStyle name="표준 6 4 2 4 2 2 6" xfId="12906"/>
    <cellStyle name="표준 6 4 2 4 2 2 7" xfId="16777"/>
    <cellStyle name="표준 6 4 2 4 2 2 8" xfId="20648"/>
    <cellStyle name="표준 6 4 2 4 2 2 9" xfId="24519"/>
    <cellStyle name="표준 6 4 2 4 2 3" xfId="1486"/>
    <cellStyle name="표준 6 4 2 4 2 3 10" xfId="32745"/>
    <cellStyle name="표준 6 4 2 4 2 3 11" xfId="36616"/>
    <cellStyle name="표준 6 4 2 4 2 3 12" xfId="40728"/>
    <cellStyle name="표준 6 4 2 4 2 3 13" xfId="44599"/>
    <cellStyle name="표준 6 4 2 4 2 3 14" xfId="48470"/>
    <cellStyle name="표준 6 4 2 4 2 3 15" xfId="52341"/>
    <cellStyle name="표준 6 4 2 4 2 3 2" xfId="3425"/>
    <cellStyle name="표준 6 4 2 4 2 3 2 10" xfId="38552"/>
    <cellStyle name="표준 6 4 2 4 2 3 2 11" xfId="42664"/>
    <cellStyle name="표준 6 4 2 4 2 3 2 12" xfId="46535"/>
    <cellStyle name="표준 6 4 2 4 2 3 2 13" xfId="50406"/>
    <cellStyle name="표준 6 4 2 4 2 3 2 14" xfId="54277"/>
    <cellStyle name="표준 6 4 2 4 2 3 2 2" xfId="7584"/>
    <cellStyle name="표준 6 4 2 4 2 3 2 3" xfId="11455"/>
    <cellStyle name="표준 6 4 2 4 2 3 2 4" xfId="15326"/>
    <cellStyle name="표준 6 4 2 4 2 3 2 5" xfId="19197"/>
    <cellStyle name="표준 6 4 2 4 2 3 2 6" xfId="23068"/>
    <cellStyle name="표준 6 4 2 4 2 3 2 7" xfId="26939"/>
    <cellStyle name="표준 6 4 2 4 2 3 2 8" xfId="30810"/>
    <cellStyle name="표준 6 4 2 4 2 3 2 9" xfId="34681"/>
    <cellStyle name="표준 6 4 2 4 2 3 3" xfId="5648"/>
    <cellStyle name="표준 6 4 2 4 2 3 4" xfId="9519"/>
    <cellStyle name="표준 6 4 2 4 2 3 5" xfId="13390"/>
    <cellStyle name="표준 6 4 2 4 2 3 6" xfId="17261"/>
    <cellStyle name="표준 6 4 2 4 2 3 7" xfId="21132"/>
    <cellStyle name="표준 6 4 2 4 2 3 8" xfId="25003"/>
    <cellStyle name="표준 6 4 2 4 2 3 9" xfId="28874"/>
    <cellStyle name="표준 6 4 2 4 2 4" xfId="2457"/>
    <cellStyle name="표준 6 4 2 4 2 4 10" xfId="37584"/>
    <cellStyle name="표준 6 4 2 4 2 4 11" xfId="41696"/>
    <cellStyle name="표준 6 4 2 4 2 4 12" xfId="45567"/>
    <cellStyle name="표준 6 4 2 4 2 4 13" xfId="49438"/>
    <cellStyle name="표준 6 4 2 4 2 4 14" xfId="53309"/>
    <cellStyle name="표준 6 4 2 4 2 4 2" xfId="6616"/>
    <cellStyle name="표준 6 4 2 4 2 4 3" xfId="10487"/>
    <cellStyle name="표준 6 4 2 4 2 4 4" xfId="14358"/>
    <cellStyle name="표준 6 4 2 4 2 4 5" xfId="18229"/>
    <cellStyle name="표준 6 4 2 4 2 4 6" xfId="22100"/>
    <cellStyle name="표준 6 4 2 4 2 4 7" xfId="25971"/>
    <cellStyle name="표준 6 4 2 4 2 4 8" xfId="29842"/>
    <cellStyle name="표준 6 4 2 4 2 4 9" xfId="33713"/>
    <cellStyle name="표준 6 4 2 4 2 5" xfId="4680"/>
    <cellStyle name="표준 6 4 2 4 2 6" xfId="8551"/>
    <cellStyle name="표준 6 4 2 4 2 7" xfId="12422"/>
    <cellStyle name="표준 6 4 2 4 2 8" xfId="16293"/>
    <cellStyle name="표준 6 4 2 4 2 9" xfId="20164"/>
    <cellStyle name="표준 6 4 2 4 3" xfId="754"/>
    <cellStyle name="표준 6 4 2 4 3 10" xfId="28148"/>
    <cellStyle name="표준 6 4 2 4 3 11" xfId="32019"/>
    <cellStyle name="표준 6 4 2 4 3 12" xfId="35890"/>
    <cellStyle name="표준 6 4 2 4 3 13" xfId="40002"/>
    <cellStyle name="표준 6 4 2 4 3 14" xfId="43873"/>
    <cellStyle name="표준 6 4 2 4 3 15" xfId="47744"/>
    <cellStyle name="표준 6 4 2 4 3 16" xfId="51615"/>
    <cellStyle name="표준 6 4 2 4 3 2" xfId="1728"/>
    <cellStyle name="표준 6 4 2 4 3 2 10" xfId="32987"/>
    <cellStyle name="표준 6 4 2 4 3 2 11" xfId="36858"/>
    <cellStyle name="표준 6 4 2 4 3 2 12" xfId="40970"/>
    <cellStyle name="표준 6 4 2 4 3 2 13" xfId="44841"/>
    <cellStyle name="표준 6 4 2 4 3 2 14" xfId="48712"/>
    <cellStyle name="표준 6 4 2 4 3 2 15" xfId="52583"/>
    <cellStyle name="표준 6 4 2 4 3 2 2" xfId="3667"/>
    <cellStyle name="표준 6 4 2 4 3 2 2 10" xfId="38794"/>
    <cellStyle name="표준 6 4 2 4 3 2 2 11" xfId="42906"/>
    <cellStyle name="표준 6 4 2 4 3 2 2 12" xfId="46777"/>
    <cellStyle name="표준 6 4 2 4 3 2 2 13" xfId="50648"/>
    <cellStyle name="표준 6 4 2 4 3 2 2 14" xfId="54519"/>
    <cellStyle name="표준 6 4 2 4 3 2 2 2" xfId="7826"/>
    <cellStyle name="표준 6 4 2 4 3 2 2 3" xfId="11697"/>
    <cellStyle name="표준 6 4 2 4 3 2 2 4" xfId="15568"/>
    <cellStyle name="표준 6 4 2 4 3 2 2 5" xfId="19439"/>
    <cellStyle name="표준 6 4 2 4 3 2 2 6" xfId="23310"/>
    <cellStyle name="표준 6 4 2 4 3 2 2 7" xfId="27181"/>
    <cellStyle name="표준 6 4 2 4 3 2 2 8" xfId="31052"/>
    <cellStyle name="표준 6 4 2 4 3 2 2 9" xfId="34923"/>
    <cellStyle name="표준 6 4 2 4 3 2 3" xfId="5890"/>
    <cellStyle name="표준 6 4 2 4 3 2 4" xfId="9761"/>
    <cellStyle name="표준 6 4 2 4 3 2 5" xfId="13632"/>
    <cellStyle name="표준 6 4 2 4 3 2 6" xfId="17503"/>
    <cellStyle name="표준 6 4 2 4 3 2 7" xfId="21374"/>
    <cellStyle name="표준 6 4 2 4 3 2 8" xfId="25245"/>
    <cellStyle name="표준 6 4 2 4 3 2 9" xfId="29116"/>
    <cellStyle name="표준 6 4 2 4 3 3" xfId="2699"/>
    <cellStyle name="표준 6 4 2 4 3 3 10" xfId="37826"/>
    <cellStyle name="표준 6 4 2 4 3 3 11" xfId="41938"/>
    <cellStyle name="표준 6 4 2 4 3 3 12" xfId="45809"/>
    <cellStyle name="표준 6 4 2 4 3 3 13" xfId="49680"/>
    <cellStyle name="표준 6 4 2 4 3 3 14" xfId="53551"/>
    <cellStyle name="표준 6 4 2 4 3 3 2" xfId="6858"/>
    <cellStyle name="표준 6 4 2 4 3 3 3" xfId="10729"/>
    <cellStyle name="표준 6 4 2 4 3 3 4" xfId="14600"/>
    <cellStyle name="표준 6 4 2 4 3 3 5" xfId="18471"/>
    <cellStyle name="표준 6 4 2 4 3 3 6" xfId="22342"/>
    <cellStyle name="표준 6 4 2 4 3 3 7" xfId="26213"/>
    <cellStyle name="표준 6 4 2 4 3 3 8" xfId="30084"/>
    <cellStyle name="표준 6 4 2 4 3 3 9" xfId="33955"/>
    <cellStyle name="표준 6 4 2 4 3 4" xfId="4922"/>
    <cellStyle name="표준 6 4 2 4 3 5" xfId="8793"/>
    <cellStyle name="표준 6 4 2 4 3 6" xfId="12664"/>
    <cellStyle name="표준 6 4 2 4 3 7" xfId="16535"/>
    <cellStyle name="표준 6 4 2 4 3 8" xfId="20406"/>
    <cellStyle name="표준 6 4 2 4 3 9" xfId="24277"/>
    <cellStyle name="표준 6 4 2 4 4" xfId="1244"/>
    <cellStyle name="표준 6 4 2 4 4 10" xfId="32503"/>
    <cellStyle name="표준 6 4 2 4 4 11" xfId="36374"/>
    <cellStyle name="표준 6 4 2 4 4 12" xfId="40486"/>
    <cellStyle name="표준 6 4 2 4 4 13" xfId="44357"/>
    <cellStyle name="표준 6 4 2 4 4 14" xfId="48228"/>
    <cellStyle name="표준 6 4 2 4 4 15" xfId="52099"/>
    <cellStyle name="표준 6 4 2 4 4 2" xfId="3183"/>
    <cellStyle name="표준 6 4 2 4 4 2 10" xfId="38310"/>
    <cellStyle name="표준 6 4 2 4 4 2 11" xfId="42422"/>
    <cellStyle name="표준 6 4 2 4 4 2 12" xfId="46293"/>
    <cellStyle name="표준 6 4 2 4 4 2 13" xfId="50164"/>
    <cellStyle name="표준 6 4 2 4 4 2 14" xfId="54035"/>
    <cellStyle name="표준 6 4 2 4 4 2 2" xfId="7342"/>
    <cellStyle name="표준 6 4 2 4 4 2 3" xfId="11213"/>
    <cellStyle name="표준 6 4 2 4 4 2 4" xfId="15084"/>
    <cellStyle name="표준 6 4 2 4 4 2 5" xfId="18955"/>
    <cellStyle name="표준 6 4 2 4 4 2 6" xfId="22826"/>
    <cellStyle name="표준 6 4 2 4 4 2 7" xfId="26697"/>
    <cellStyle name="표준 6 4 2 4 4 2 8" xfId="30568"/>
    <cellStyle name="표준 6 4 2 4 4 2 9" xfId="34439"/>
    <cellStyle name="표준 6 4 2 4 4 3" xfId="5406"/>
    <cellStyle name="표준 6 4 2 4 4 4" xfId="9277"/>
    <cellStyle name="표준 6 4 2 4 4 5" xfId="13148"/>
    <cellStyle name="표준 6 4 2 4 4 6" xfId="17019"/>
    <cellStyle name="표준 6 4 2 4 4 7" xfId="20890"/>
    <cellStyle name="표준 6 4 2 4 4 8" xfId="24761"/>
    <cellStyle name="표준 6 4 2 4 4 9" xfId="28632"/>
    <cellStyle name="표준 6 4 2 4 5" xfId="2215"/>
    <cellStyle name="표준 6 4 2 4 5 10" xfId="37342"/>
    <cellStyle name="표준 6 4 2 4 5 11" xfId="41454"/>
    <cellStyle name="표준 6 4 2 4 5 12" xfId="45325"/>
    <cellStyle name="표준 6 4 2 4 5 13" xfId="49196"/>
    <cellStyle name="표준 6 4 2 4 5 14" xfId="53067"/>
    <cellStyle name="표준 6 4 2 4 5 2" xfId="6374"/>
    <cellStyle name="표준 6 4 2 4 5 3" xfId="10245"/>
    <cellStyle name="표준 6 4 2 4 5 4" xfId="14116"/>
    <cellStyle name="표준 6 4 2 4 5 5" xfId="17987"/>
    <cellStyle name="표준 6 4 2 4 5 6" xfId="21858"/>
    <cellStyle name="표준 6 4 2 4 5 7" xfId="25729"/>
    <cellStyle name="표준 6 4 2 4 5 8" xfId="29600"/>
    <cellStyle name="표준 6 4 2 4 5 9" xfId="33471"/>
    <cellStyle name="표준 6 4 2 4 6" xfId="4438"/>
    <cellStyle name="표준 6 4 2 4 7" xfId="8309"/>
    <cellStyle name="표준 6 4 2 4 8" xfId="12180"/>
    <cellStyle name="표준 6 4 2 4 9" xfId="16051"/>
    <cellStyle name="표준 6 4 2 5" xfId="314"/>
    <cellStyle name="표준 6 4 2 5 10" xfId="23840"/>
    <cellStyle name="표준 6 4 2 5 11" xfId="27711"/>
    <cellStyle name="표준 6 4 2 5 12" xfId="31582"/>
    <cellStyle name="표준 6 4 2 5 13" xfId="35453"/>
    <cellStyle name="표준 6 4 2 5 14" xfId="39565"/>
    <cellStyle name="표준 6 4 2 5 15" xfId="43436"/>
    <cellStyle name="표준 6 4 2 5 16" xfId="47307"/>
    <cellStyle name="표준 6 4 2 5 17" xfId="51178"/>
    <cellStyle name="표준 6 4 2 5 2" xfId="801"/>
    <cellStyle name="표준 6 4 2 5 2 10" xfId="28195"/>
    <cellStyle name="표준 6 4 2 5 2 11" xfId="32066"/>
    <cellStyle name="표준 6 4 2 5 2 12" xfId="35937"/>
    <cellStyle name="표준 6 4 2 5 2 13" xfId="40049"/>
    <cellStyle name="표준 6 4 2 5 2 14" xfId="43920"/>
    <cellStyle name="표준 6 4 2 5 2 15" xfId="47791"/>
    <cellStyle name="표준 6 4 2 5 2 16" xfId="51662"/>
    <cellStyle name="표준 6 4 2 5 2 2" xfId="1775"/>
    <cellStyle name="표준 6 4 2 5 2 2 10" xfId="33034"/>
    <cellStyle name="표준 6 4 2 5 2 2 11" xfId="36905"/>
    <cellStyle name="표준 6 4 2 5 2 2 12" xfId="41017"/>
    <cellStyle name="표준 6 4 2 5 2 2 13" xfId="44888"/>
    <cellStyle name="표준 6 4 2 5 2 2 14" xfId="48759"/>
    <cellStyle name="표준 6 4 2 5 2 2 15" xfId="52630"/>
    <cellStyle name="표준 6 4 2 5 2 2 2" xfId="3714"/>
    <cellStyle name="표준 6 4 2 5 2 2 2 10" xfId="38841"/>
    <cellStyle name="표준 6 4 2 5 2 2 2 11" xfId="42953"/>
    <cellStyle name="표준 6 4 2 5 2 2 2 12" xfId="46824"/>
    <cellStyle name="표준 6 4 2 5 2 2 2 13" xfId="50695"/>
    <cellStyle name="표준 6 4 2 5 2 2 2 14" xfId="54566"/>
    <cellStyle name="표준 6 4 2 5 2 2 2 2" xfId="7873"/>
    <cellStyle name="표준 6 4 2 5 2 2 2 3" xfId="11744"/>
    <cellStyle name="표준 6 4 2 5 2 2 2 4" xfId="15615"/>
    <cellStyle name="표준 6 4 2 5 2 2 2 5" xfId="19486"/>
    <cellStyle name="표준 6 4 2 5 2 2 2 6" xfId="23357"/>
    <cellStyle name="표준 6 4 2 5 2 2 2 7" xfId="27228"/>
    <cellStyle name="표준 6 4 2 5 2 2 2 8" xfId="31099"/>
    <cellStyle name="표준 6 4 2 5 2 2 2 9" xfId="34970"/>
    <cellStyle name="표준 6 4 2 5 2 2 3" xfId="5937"/>
    <cellStyle name="표준 6 4 2 5 2 2 4" xfId="9808"/>
    <cellStyle name="표준 6 4 2 5 2 2 5" xfId="13679"/>
    <cellStyle name="표준 6 4 2 5 2 2 6" xfId="17550"/>
    <cellStyle name="표준 6 4 2 5 2 2 7" xfId="21421"/>
    <cellStyle name="표준 6 4 2 5 2 2 8" xfId="25292"/>
    <cellStyle name="표준 6 4 2 5 2 2 9" xfId="29163"/>
    <cellStyle name="표준 6 4 2 5 2 3" xfId="2746"/>
    <cellStyle name="표준 6 4 2 5 2 3 10" xfId="37873"/>
    <cellStyle name="표준 6 4 2 5 2 3 11" xfId="41985"/>
    <cellStyle name="표준 6 4 2 5 2 3 12" xfId="45856"/>
    <cellStyle name="표준 6 4 2 5 2 3 13" xfId="49727"/>
    <cellStyle name="표준 6 4 2 5 2 3 14" xfId="53598"/>
    <cellStyle name="표준 6 4 2 5 2 3 2" xfId="6905"/>
    <cellStyle name="표준 6 4 2 5 2 3 3" xfId="10776"/>
    <cellStyle name="표준 6 4 2 5 2 3 4" xfId="14647"/>
    <cellStyle name="표준 6 4 2 5 2 3 5" xfId="18518"/>
    <cellStyle name="표준 6 4 2 5 2 3 6" xfId="22389"/>
    <cellStyle name="표준 6 4 2 5 2 3 7" xfId="26260"/>
    <cellStyle name="표준 6 4 2 5 2 3 8" xfId="30131"/>
    <cellStyle name="표준 6 4 2 5 2 3 9" xfId="34002"/>
    <cellStyle name="표준 6 4 2 5 2 4" xfId="4969"/>
    <cellStyle name="표준 6 4 2 5 2 5" xfId="8840"/>
    <cellStyle name="표준 6 4 2 5 2 6" xfId="12711"/>
    <cellStyle name="표준 6 4 2 5 2 7" xfId="16582"/>
    <cellStyle name="표준 6 4 2 5 2 8" xfId="20453"/>
    <cellStyle name="표준 6 4 2 5 2 9" xfId="24324"/>
    <cellStyle name="표준 6 4 2 5 3" xfId="1291"/>
    <cellStyle name="표준 6 4 2 5 3 10" xfId="32550"/>
    <cellStyle name="표준 6 4 2 5 3 11" xfId="36421"/>
    <cellStyle name="표준 6 4 2 5 3 12" xfId="40533"/>
    <cellStyle name="표준 6 4 2 5 3 13" xfId="44404"/>
    <cellStyle name="표준 6 4 2 5 3 14" xfId="48275"/>
    <cellStyle name="표준 6 4 2 5 3 15" xfId="52146"/>
    <cellStyle name="표준 6 4 2 5 3 2" xfId="3230"/>
    <cellStyle name="표준 6 4 2 5 3 2 10" xfId="38357"/>
    <cellStyle name="표준 6 4 2 5 3 2 11" xfId="42469"/>
    <cellStyle name="표준 6 4 2 5 3 2 12" xfId="46340"/>
    <cellStyle name="표준 6 4 2 5 3 2 13" xfId="50211"/>
    <cellStyle name="표준 6 4 2 5 3 2 14" xfId="54082"/>
    <cellStyle name="표준 6 4 2 5 3 2 2" xfId="7389"/>
    <cellStyle name="표준 6 4 2 5 3 2 3" xfId="11260"/>
    <cellStyle name="표준 6 4 2 5 3 2 4" xfId="15131"/>
    <cellStyle name="표준 6 4 2 5 3 2 5" xfId="19002"/>
    <cellStyle name="표준 6 4 2 5 3 2 6" xfId="22873"/>
    <cellStyle name="표준 6 4 2 5 3 2 7" xfId="26744"/>
    <cellStyle name="표준 6 4 2 5 3 2 8" xfId="30615"/>
    <cellStyle name="표준 6 4 2 5 3 2 9" xfId="34486"/>
    <cellStyle name="표준 6 4 2 5 3 3" xfId="5453"/>
    <cellStyle name="표준 6 4 2 5 3 4" xfId="9324"/>
    <cellStyle name="표준 6 4 2 5 3 5" xfId="13195"/>
    <cellStyle name="표준 6 4 2 5 3 6" xfId="17066"/>
    <cellStyle name="표준 6 4 2 5 3 7" xfId="20937"/>
    <cellStyle name="표준 6 4 2 5 3 8" xfId="24808"/>
    <cellStyle name="표준 6 4 2 5 3 9" xfId="28679"/>
    <cellStyle name="표준 6 4 2 5 4" xfId="2262"/>
    <cellStyle name="표준 6 4 2 5 4 10" xfId="37389"/>
    <cellStyle name="표준 6 4 2 5 4 11" xfId="41501"/>
    <cellStyle name="표준 6 4 2 5 4 12" xfId="45372"/>
    <cellStyle name="표준 6 4 2 5 4 13" xfId="49243"/>
    <cellStyle name="표준 6 4 2 5 4 14" xfId="53114"/>
    <cellStyle name="표준 6 4 2 5 4 2" xfId="6421"/>
    <cellStyle name="표준 6 4 2 5 4 3" xfId="10292"/>
    <cellStyle name="표준 6 4 2 5 4 4" xfId="14163"/>
    <cellStyle name="표준 6 4 2 5 4 5" xfId="18034"/>
    <cellStyle name="표준 6 4 2 5 4 6" xfId="21905"/>
    <cellStyle name="표준 6 4 2 5 4 7" xfId="25776"/>
    <cellStyle name="표준 6 4 2 5 4 8" xfId="29647"/>
    <cellStyle name="표준 6 4 2 5 4 9" xfId="33518"/>
    <cellStyle name="표준 6 4 2 5 5" xfId="4485"/>
    <cellStyle name="표준 6 4 2 5 6" xfId="8356"/>
    <cellStyle name="표준 6 4 2 5 7" xfId="12227"/>
    <cellStyle name="표준 6 4 2 5 8" xfId="16098"/>
    <cellStyle name="표준 6 4 2 5 9" xfId="19969"/>
    <cellStyle name="표준 6 4 2 6" xfId="559"/>
    <cellStyle name="표준 6 4 2 6 10" xfId="27953"/>
    <cellStyle name="표준 6 4 2 6 11" xfId="31824"/>
    <cellStyle name="표준 6 4 2 6 12" xfId="35695"/>
    <cellStyle name="표준 6 4 2 6 13" xfId="39807"/>
    <cellStyle name="표준 6 4 2 6 14" xfId="43678"/>
    <cellStyle name="표준 6 4 2 6 15" xfId="47549"/>
    <cellStyle name="표준 6 4 2 6 16" xfId="51420"/>
    <cellStyle name="표준 6 4 2 6 2" xfId="1533"/>
    <cellStyle name="표준 6 4 2 6 2 10" xfId="32792"/>
    <cellStyle name="표준 6 4 2 6 2 11" xfId="36663"/>
    <cellStyle name="표준 6 4 2 6 2 12" xfId="40775"/>
    <cellStyle name="표준 6 4 2 6 2 13" xfId="44646"/>
    <cellStyle name="표준 6 4 2 6 2 14" xfId="48517"/>
    <cellStyle name="표준 6 4 2 6 2 15" xfId="52388"/>
    <cellStyle name="표준 6 4 2 6 2 2" xfId="3472"/>
    <cellStyle name="표준 6 4 2 6 2 2 10" xfId="38599"/>
    <cellStyle name="표준 6 4 2 6 2 2 11" xfId="42711"/>
    <cellStyle name="표준 6 4 2 6 2 2 12" xfId="46582"/>
    <cellStyle name="표준 6 4 2 6 2 2 13" xfId="50453"/>
    <cellStyle name="표준 6 4 2 6 2 2 14" xfId="54324"/>
    <cellStyle name="표준 6 4 2 6 2 2 2" xfId="7631"/>
    <cellStyle name="표준 6 4 2 6 2 2 3" xfId="11502"/>
    <cellStyle name="표준 6 4 2 6 2 2 4" xfId="15373"/>
    <cellStyle name="표준 6 4 2 6 2 2 5" xfId="19244"/>
    <cellStyle name="표준 6 4 2 6 2 2 6" xfId="23115"/>
    <cellStyle name="표준 6 4 2 6 2 2 7" xfId="26986"/>
    <cellStyle name="표준 6 4 2 6 2 2 8" xfId="30857"/>
    <cellStyle name="표준 6 4 2 6 2 2 9" xfId="34728"/>
    <cellStyle name="표준 6 4 2 6 2 3" xfId="5695"/>
    <cellStyle name="표준 6 4 2 6 2 4" xfId="9566"/>
    <cellStyle name="표준 6 4 2 6 2 5" xfId="13437"/>
    <cellStyle name="표준 6 4 2 6 2 6" xfId="17308"/>
    <cellStyle name="표준 6 4 2 6 2 7" xfId="21179"/>
    <cellStyle name="표준 6 4 2 6 2 8" xfId="25050"/>
    <cellStyle name="표준 6 4 2 6 2 9" xfId="28921"/>
    <cellStyle name="표준 6 4 2 6 3" xfId="2504"/>
    <cellStyle name="표준 6 4 2 6 3 10" xfId="37631"/>
    <cellStyle name="표준 6 4 2 6 3 11" xfId="41743"/>
    <cellStyle name="표준 6 4 2 6 3 12" xfId="45614"/>
    <cellStyle name="표준 6 4 2 6 3 13" xfId="49485"/>
    <cellStyle name="표준 6 4 2 6 3 14" xfId="53356"/>
    <cellStyle name="표준 6 4 2 6 3 2" xfId="6663"/>
    <cellStyle name="표준 6 4 2 6 3 3" xfId="10534"/>
    <cellStyle name="표준 6 4 2 6 3 4" xfId="14405"/>
    <cellStyle name="표준 6 4 2 6 3 5" xfId="18276"/>
    <cellStyle name="표준 6 4 2 6 3 6" xfId="22147"/>
    <cellStyle name="표준 6 4 2 6 3 7" xfId="26018"/>
    <cellStyle name="표준 6 4 2 6 3 8" xfId="29889"/>
    <cellStyle name="표준 6 4 2 6 3 9" xfId="33760"/>
    <cellStyle name="표준 6 4 2 6 4" xfId="4727"/>
    <cellStyle name="표준 6 4 2 6 5" xfId="8598"/>
    <cellStyle name="표준 6 4 2 6 6" xfId="12469"/>
    <cellStyle name="표준 6 4 2 6 7" xfId="16340"/>
    <cellStyle name="표준 6 4 2 6 8" xfId="20211"/>
    <cellStyle name="표준 6 4 2 6 9" xfId="24082"/>
    <cellStyle name="표준 6 4 2 7" xfId="1049"/>
    <cellStyle name="표준 6 4 2 7 10" xfId="32308"/>
    <cellStyle name="표준 6 4 2 7 11" xfId="36179"/>
    <cellStyle name="표준 6 4 2 7 12" xfId="40291"/>
    <cellStyle name="표준 6 4 2 7 13" xfId="44162"/>
    <cellStyle name="표준 6 4 2 7 14" xfId="48033"/>
    <cellStyle name="표준 6 4 2 7 15" xfId="51904"/>
    <cellStyle name="표준 6 4 2 7 2" xfId="2988"/>
    <cellStyle name="표준 6 4 2 7 2 10" xfId="38115"/>
    <cellStyle name="표준 6 4 2 7 2 11" xfId="42227"/>
    <cellStyle name="표준 6 4 2 7 2 12" xfId="46098"/>
    <cellStyle name="표준 6 4 2 7 2 13" xfId="49969"/>
    <cellStyle name="표준 6 4 2 7 2 14" xfId="53840"/>
    <cellStyle name="표준 6 4 2 7 2 2" xfId="7147"/>
    <cellStyle name="표준 6 4 2 7 2 3" xfId="11018"/>
    <cellStyle name="표준 6 4 2 7 2 4" xfId="14889"/>
    <cellStyle name="표준 6 4 2 7 2 5" xfId="18760"/>
    <cellStyle name="표준 6 4 2 7 2 6" xfId="22631"/>
    <cellStyle name="표준 6 4 2 7 2 7" xfId="26502"/>
    <cellStyle name="표준 6 4 2 7 2 8" xfId="30373"/>
    <cellStyle name="표준 6 4 2 7 2 9" xfId="34244"/>
    <cellStyle name="표준 6 4 2 7 3" xfId="5211"/>
    <cellStyle name="표준 6 4 2 7 4" xfId="9082"/>
    <cellStyle name="표준 6 4 2 7 5" xfId="12953"/>
    <cellStyle name="표준 6 4 2 7 6" xfId="16824"/>
    <cellStyle name="표준 6 4 2 7 7" xfId="20695"/>
    <cellStyle name="표준 6 4 2 7 8" xfId="24566"/>
    <cellStyle name="표준 6 4 2 7 9" xfId="28437"/>
    <cellStyle name="표준 6 4 2 8" xfId="2020"/>
    <cellStyle name="표준 6 4 2 8 10" xfId="37147"/>
    <cellStyle name="표준 6 4 2 8 11" xfId="41259"/>
    <cellStyle name="표준 6 4 2 8 12" xfId="45130"/>
    <cellStyle name="표준 6 4 2 8 13" xfId="49001"/>
    <cellStyle name="표준 6 4 2 8 14" xfId="52872"/>
    <cellStyle name="표준 6 4 2 8 2" xfId="6179"/>
    <cellStyle name="표준 6 4 2 8 3" xfId="10050"/>
    <cellStyle name="표준 6 4 2 8 4" xfId="13921"/>
    <cellStyle name="표준 6 4 2 8 5" xfId="17792"/>
    <cellStyle name="표준 6 4 2 8 6" xfId="21663"/>
    <cellStyle name="표준 6 4 2 8 7" xfId="25534"/>
    <cellStyle name="표준 6 4 2 8 8" xfId="29405"/>
    <cellStyle name="표준 6 4 2 8 9" xfId="33276"/>
    <cellStyle name="표준 6 4 2 9" xfId="4243"/>
    <cellStyle name="표준 6 4 20" xfId="39296"/>
    <cellStyle name="표준 6 4 21" xfId="43167"/>
    <cellStyle name="표준 6 4 22" xfId="47038"/>
    <cellStyle name="표준 6 4 23" xfId="50909"/>
    <cellStyle name="표준 6 4 3" xfId="87"/>
    <cellStyle name="표준 6 4 3 10" xfId="15876"/>
    <cellStyle name="표준 6 4 3 11" xfId="19747"/>
    <cellStyle name="표준 6 4 3 12" xfId="23618"/>
    <cellStyle name="표준 6 4 3 13" xfId="27489"/>
    <cellStyle name="표준 6 4 3 14" xfId="31360"/>
    <cellStyle name="표준 6 4 3 15" xfId="35231"/>
    <cellStyle name="표준 6 4 3 16" xfId="39102"/>
    <cellStyle name="표준 6 4 3 17" xfId="39343"/>
    <cellStyle name="표준 6 4 3 18" xfId="43214"/>
    <cellStyle name="표준 6 4 3 19" xfId="47085"/>
    <cellStyle name="표준 6 4 3 2" xfId="186"/>
    <cellStyle name="표준 6 4 3 2 10" xfId="19844"/>
    <cellStyle name="표준 6 4 3 2 11" xfId="23715"/>
    <cellStyle name="표준 6 4 3 2 12" xfId="27586"/>
    <cellStyle name="표준 6 4 3 2 13" xfId="31457"/>
    <cellStyle name="표준 6 4 3 2 14" xfId="35328"/>
    <cellStyle name="표준 6 4 3 2 15" xfId="39199"/>
    <cellStyle name="표준 6 4 3 2 16" xfId="39440"/>
    <cellStyle name="표준 6 4 3 2 17" xfId="43311"/>
    <cellStyle name="표준 6 4 3 2 18" xfId="47182"/>
    <cellStyle name="표준 6 4 3 2 19" xfId="51053"/>
    <cellStyle name="표준 6 4 3 2 2" xfId="431"/>
    <cellStyle name="표준 6 4 3 2 2 10" xfId="23957"/>
    <cellStyle name="표준 6 4 3 2 2 11" xfId="27828"/>
    <cellStyle name="표준 6 4 3 2 2 12" xfId="31699"/>
    <cellStyle name="표준 6 4 3 2 2 13" xfId="35570"/>
    <cellStyle name="표준 6 4 3 2 2 14" xfId="39682"/>
    <cellStyle name="표준 6 4 3 2 2 15" xfId="43553"/>
    <cellStyle name="표준 6 4 3 2 2 16" xfId="47424"/>
    <cellStyle name="표준 6 4 3 2 2 17" xfId="51295"/>
    <cellStyle name="표준 6 4 3 2 2 2" xfId="918"/>
    <cellStyle name="표준 6 4 3 2 2 2 10" xfId="28312"/>
    <cellStyle name="표준 6 4 3 2 2 2 11" xfId="32183"/>
    <cellStyle name="표준 6 4 3 2 2 2 12" xfId="36054"/>
    <cellStyle name="표준 6 4 3 2 2 2 13" xfId="40166"/>
    <cellStyle name="표준 6 4 3 2 2 2 14" xfId="44037"/>
    <cellStyle name="표준 6 4 3 2 2 2 15" xfId="47908"/>
    <cellStyle name="표준 6 4 3 2 2 2 16" xfId="51779"/>
    <cellStyle name="표준 6 4 3 2 2 2 2" xfId="1892"/>
    <cellStyle name="표준 6 4 3 2 2 2 2 10" xfId="33151"/>
    <cellStyle name="표준 6 4 3 2 2 2 2 11" xfId="37022"/>
    <cellStyle name="표준 6 4 3 2 2 2 2 12" xfId="41134"/>
    <cellStyle name="표준 6 4 3 2 2 2 2 13" xfId="45005"/>
    <cellStyle name="표준 6 4 3 2 2 2 2 14" xfId="48876"/>
    <cellStyle name="표준 6 4 3 2 2 2 2 15" xfId="52747"/>
    <cellStyle name="표준 6 4 3 2 2 2 2 2" xfId="3831"/>
    <cellStyle name="표준 6 4 3 2 2 2 2 2 10" xfId="38958"/>
    <cellStyle name="표준 6 4 3 2 2 2 2 2 11" xfId="43070"/>
    <cellStyle name="표준 6 4 3 2 2 2 2 2 12" xfId="46941"/>
    <cellStyle name="표준 6 4 3 2 2 2 2 2 13" xfId="50812"/>
    <cellStyle name="표준 6 4 3 2 2 2 2 2 14" xfId="54683"/>
    <cellStyle name="표준 6 4 3 2 2 2 2 2 2" xfId="7990"/>
    <cellStyle name="표준 6 4 3 2 2 2 2 2 3" xfId="11861"/>
    <cellStyle name="표준 6 4 3 2 2 2 2 2 4" xfId="15732"/>
    <cellStyle name="표준 6 4 3 2 2 2 2 2 5" xfId="19603"/>
    <cellStyle name="표준 6 4 3 2 2 2 2 2 6" xfId="23474"/>
    <cellStyle name="표준 6 4 3 2 2 2 2 2 7" xfId="27345"/>
    <cellStyle name="표준 6 4 3 2 2 2 2 2 8" xfId="31216"/>
    <cellStyle name="표준 6 4 3 2 2 2 2 2 9" xfId="35087"/>
    <cellStyle name="표준 6 4 3 2 2 2 2 3" xfId="6054"/>
    <cellStyle name="표준 6 4 3 2 2 2 2 4" xfId="9925"/>
    <cellStyle name="표준 6 4 3 2 2 2 2 5" xfId="13796"/>
    <cellStyle name="표준 6 4 3 2 2 2 2 6" xfId="17667"/>
    <cellStyle name="표준 6 4 3 2 2 2 2 7" xfId="21538"/>
    <cellStyle name="표준 6 4 3 2 2 2 2 8" xfId="25409"/>
    <cellStyle name="표준 6 4 3 2 2 2 2 9" xfId="29280"/>
    <cellStyle name="표준 6 4 3 2 2 2 3" xfId="2863"/>
    <cellStyle name="표준 6 4 3 2 2 2 3 10" xfId="37990"/>
    <cellStyle name="표준 6 4 3 2 2 2 3 11" xfId="42102"/>
    <cellStyle name="표준 6 4 3 2 2 2 3 12" xfId="45973"/>
    <cellStyle name="표준 6 4 3 2 2 2 3 13" xfId="49844"/>
    <cellStyle name="표준 6 4 3 2 2 2 3 14" xfId="53715"/>
    <cellStyle name="표준 6 4 3 2 2 2 3 2" xfId="7022"/>
    <cellStyle name="표준 6 4 3 2 2 2 3 3" xfId="10893"/>
    <cellStyle name="표준 6 4 3 2 2 2 3 4" xfId="14764"/>
    <cellStyle name="표준 6 4 3 2 2 2 3 5" xfId="18635"/>
    <cellStyle name="표준 6 4 3 2 2 2 3 6" xfId="22506"/>
    <cellStyle name="표준 6 4 3 2 2 2 3 7" xfId="26377"/>
    <cellStyle name="표준 6 4 3 2 2 2 3 8" xfId="30248"/>
    <cellStyle name="표준 6 4 3 2 2 2 3 9" xfId="34119"/>
    <cellStyle name="표준 6 4 3 2 2 2 4" xfId="5086"/>
    <cellStyle name="표준 6 4 3 2 2 2 5" xfId="8957"/>
    <cellStyle name="표준 6 4 3 2 2 2 6" xfId="12828"/>
    <cellStyle name="표준 6 4 3 2 2 2 7" xfId="16699"/>
    <cellStyle name="표준 6 4 3 2 2 2 8" xfId="20570"/>
    <cellStyle name="표준 6 4 3 2 2 2 9" xfId="24441"/>
    <cellStyle name="표준 6 4 3 2 2 3" xfId="1408"/>
    <cellStyle name="표준 6 4 3 2 2 3 10" xfId="32667"/>
    <cellStyle name="표준 6 4 3 2 2 3 11" xfId="36538"/>
    <cellStyle name="표준 6 4 3 2 2 3 12" xfId="40650"/>
    <cellStyle name="표준 6 4 3 2 2 3 13" xfId="44521"/>
    <cellStyle name="표준 6 4 3 2 2 3 14" xfId="48392"/>
    <cellStyle name="표준 6 4 3 2 2 3 15" xfId="52263"/>
    <cellStyle name="표준 6 4 3 2 2 3 2" xfId="3347"/>
    <cellStyle name="표준 6 4 3 2 2 3 2 10" xfId="38474"/>
    <cellStyle name="표준 6 4 3 2 2 3 2 11" xfId="42586"/>
    <cellStyle name="표준 6 4 3 2 2 3 2 12" xfId="46457"/>
    <cellStyle name="표준 6 4 3 2 2 3 2 13" xfId="50328"/>
    <cellStyle name="표준 6 4 3 2 2 3 2 14" xfId="54199"/>
    <cellStyle name="표준 6 4 3 2 2 3 2 2" xfId="7506"/>
    <cellStyle name="표준 6 4 3 2 2 3 2 3" xfId="11377"/>
    <cellStyle name="표준 6 4 3 2 2 3 2 4" xfId="15248"/>
    <cellStyle name="표준 6 4 3 2 2 3 2 5" xfId="19119"/>
    <cellStyle name="표준 6 4 3 2 2 3 2 6" xfId="22990"/>
    <cellStyle name="표준 6 4 3 2 2 3 2 7" xfId="26861"/>
    <cellStyle name="표준 6 4 3 2 2 3 2 8" xfId="30732"/>
    <cellStyle name="표준 6 4 3 2 2 3 2 9" xfId="34603"/>
    <cellStyle name="표준 6 4 3 2 2 3 3" xfId="5570"/>
    <cellStyle name="표준 6 4 3 2 2 3 4" xfId="9441"/>
    <cellStyle name="표준 6 4 3 2 2 3 5" xfId="13312"/>
    <cellStyle name="표준 6 4 3 2 2 3 6" xfId="17183"/>
    <cellStyle name="표준 6 4 3 2 2 3 7" xfId="21054"/>
    <cellStyle name="표준 6 4 3 2 2 3 8" xfId="24925"/>
    <cellStyle name="표준 6 4 3 2 2 3 9" xfId="28796"/>
    <cellStyle name="표준 6 4 3 2 2 4" xfId="2379"/>
    <cellStyle name="표준 6 4 3 2 2 4 10" xfId="37506"/>
    <cellStyle name="표준 6 4 3 2 2 4 11" xfId="41618"/>
    <cellStyle name="표준 6 4 3 2 2 4 12" xfId="45489"/>
    <cellStyle name="표준 6 4 3 2 2 4 13" xfId="49360"/>
    <cellStyle name="표준 6 4 3 2 2 4 14" xfId="53231"/>
    <cellStyle name="표준 6 4 3 2 2 4 2" xfId="6538"/>
    <cellStyle name="표준 6 4 3 2 2 4 3" xfId="10409"/>
    <cellStyle name="표준 6 4 3 2 2 4 4" xfId="14280"/>
    <cellStyle name="표준 6 4 3 2 2 4 5" xfId="18151"/>
    <cellStyle name="표준 6 4 3 2 2 4 6" xfId="22022"/>
    <cellStyle name="표준 6 4 3 2 2 4 7" xfId="25893"/>
    <cellStyle name="표준 6 4 3 2 2 4 8" xfId="29764"/>
    <cellStyle name="표준 6 4 3 2 2 4 9" xfId="33635"/>
    <cellStyle name="표준 6 4 3 2 2 5" xfId="4602"/>
    <cellStyle name="표준 6 4 3 2 2 6" xfId="8473"/>
    <cellStyle name="표준 6 4 3 2 2 7" xfId="12344"/>
    <cellStyle name="표준 6 4 3 2 2 8" xfId="16215"/>
    <cellStyle name="표준 6 4 3 2 2 9" xfId="20086"/>
    <cellStyle name="표준 6 4 3 2 3" xfId="676"/>
    <cellStyle name="표준 6 4 3 2 3 10" xfId="28070"/>
    <cellStyle name="표준 6 4 3 2 3 11" xfId="31941"/>
    <cellStyle name="표준 6 4 3 2 3 12" xfId="35812"/>
    <cellStyle name="표준 6 4 3 2 3 13" xfId="39924"/>
    <cellStyle name="표준 6 4 3 2 3 14" xfId="43795"/>
    <cellStyle name="표준 6 4 3 2 3 15" xfId="47666"/>
    <cellStyle name="표준 6 4 3 2 3 16" xfId="51537"/>
    <cellStyle name="표준 6 4 3 2 3 2" xfId="1650"/>
    <cellStyle name="표준 6 4 3 2 3 2 10" xfId="32909"/>
    <cellStyle name="표준 6 4 3 2 3 2 11" xfId="36780"/>
    <cellStyle name="표준 6 4 3 2 3 2 12" xfId="40892"/>
    <cellStyle name="표준 6 4 3 2 3 2 13" xfId="44763"/>
    <cellStyle name="표준 6 4 3 2 3 2 14" xfId="48634"/>
    <cellStyle name="표준 6 4 3 2 3 2 15" xfId="52505"/>
    <cellStyle name="표준 6 4 3 2 3 2 2" xfId="3589"/>
    <cellStyle name="표준 6 4 3 2 3 2 2 10" xfId="38716"/>
    <cellStyle name="표준 6 4 3 2 3 2 2 11" xfId="42828"/>
    <cellStyle name="표준 6 4 3 2 3 2 2 12" xfId="46699"/>
    <cellStyle name="표준 6 4 3 2 3 2 2 13" xfId="50570"/>
    <cellStyle name="표준 6 4 3 2 3 2 2 14" xfId="54441"/>
    <cellStyle name="표준 6 4 3 2 3 2 2 2" xfId="7748"/>
    <cellStyle name="표준 6 4 3 2 3 2 2 3" xfId="11619"/>
    <cellStyle name="표준 6 4 3 2 3 2 2 4" xfId="15490"/>
    <cellStyle name="표준 6 4 3 2 3 2 2 5" xfId="19361"/>
    <cellStyle name="표준 6 4 3 2 3 2 2 6" xfId="23232"/>
    <cellStyle name="표준 6 4 3 2 3 2 2 7" xfId="27103"/>
    <cellStyle name="표준 6 4 3 2 3 2 2 8" xfId="30974"/>
    <cellStyle name="표준 6 4 3 2 3 2 2 9" xfId="34845"/>
    <cellStyle name="표준 6 4 3 2 3 2 3" xfId="5812"/>
    <cellStyle name="표준 6 4 3 2 3 2 4" xfId="9683"/>
    <cellStyle name="표준 6 4 3 2 3 2 5" xfId="13554"/>
    <cellStyle name="표준 6 4 3 2 3 2 6" xfId="17425"/>
    <cellStyle name="표준 6 4 3 2 3 2 7" xfId="21296"/>
    <cellStyle name="표준 6 4 3 2 3 2 8" xfId="25167"/>
    <cellStyle name="표준 6 4 3 2 3 2 9" xfId="29038"/>
    <cellStyle name="표준 6 4 3 2 3 3" xfId="2621"/>
    <cellStyle name="표준 6 4 3 2 3 3 10" xfId="37748"/>
    <cellStyle name="표준 6 4 3 2 3 3 11" xfId="41860"/>
    <cellStyle name="표준 6 4 3 2 3 3 12" xfId="45731"/>
    <cellStyle name="표준 6 4 3 2 3 3 13" xfId="49602"/>
    <cellStyle name="표준 6 4 3 2 3 3 14" xfId="53473"/>
    <cellStyle name="표준 6 4 3 2 3 3 2" xfId="6780"/>
    <cellStyle name="표준 6 4 3 2 3 3 3" xfId="10651"/>
    <cellStyle name="표준 6 4 3 2 3 3 4" xfId="14522"/>
    <cellStyle name="표준 6 4 3 2 3 3 5" xfId="18393"/>
    <cellStyle name="표준 6 4 3 2 3 3 6" xfId="22264"/>
    <cellStyle name="표준 6 4 3 2 3 3 7" xfId="26135"/>
    <cellStyle name="표준 6 4 3 2 3 3 8" xfId="30006"/>
    <cellStyle name="표준 6 4 3 2 3 3 9" xfId="33877"/>
    <cellStyle name="표준 6 4 3 2 3 4" xfId="4844"/>
    <cellStyle name="표준 6 4 3 2 3 5" xfId="8715"/>
    <cellStyle name="표준 6 4 3 2 3 6" xfId="12586"/>
    <cellStyle name="표준 6 4 3 2 3 7" xfId="16457"/>
    <cellStyle name="표준 6 4 3 2 3 8" xfId="20328"/>
    <cellStyle name="표준 6 4 3 2 3 9" xfId="24199"/>
    <cellStyle name="표준 6 4 3 2 4" xfId="1166"/>
    <cellStyle name="표준 6 4 3 2 4 10" xfId="32425"/>
    <cellStyle name="표준 6 4 3 2 4 11" xfId="36296"/>
    <cellStyle name="표준 6 4 3 2 4 12" xfId="40408"/>
    <cellStyle name="표준 6 4 3 2 4 13" xfId="44279"/>
    <cellStyle name="표준 6 4 3 2 4 14" xfId="48150"/>
    <cellStyle name="표준 6 4 3 2 4 15" xfId="52021"/>
    <cellStyle name="표준 6 4 3 2 4 2" xfId="3105"/>
    <cellStyle name="표준 6 4 3 2 4 2 10" xfId="38232"/>
    <cellStyle name="표준 6 4 3 2 4 2 11" xfId="42344"/>
    <cellStyle name="표준 6 4 3 2 4 2 12" xfId="46215"/>
    <cellStyle name="표준 6 4 3 2 4 2 13" xfId="50086"/>
    <cellStyle name="표준 6 4 3 2 4 2 14" xfId="53957"/>
    <cellStyle name="표준 6 4 3 2 4 2 2" xfId="7264"/>
    <cellStyle name="표준 6 4 3 2 4 2 3" xfId="11135"/>
    <cellStyle name="표준 6 4 3 2 4 2 4" xfId="15006"/>
    <cellStyle name="표준 6 4 3 2 4 2 5" xfId="18877"/>
    <cellStyle name="표준 6 4 3 2 4 2 6" xfId="22748"/>
    <cellStyle name="표준 6 4 3 2 4 2 7" xfId="26619"/>
    <cellStyle name="표준 6 4 3 2 4 2 8" xfId="30490"/>
    <cellStyle name="표준 6 4 3 2 4 2 9" xfId="34361"/>
    <cellStyle name="표준 6 4 3 2 4 3" xfId="5328"/>
    <cellStyle name="표준 6 4 3 2 4 4" xfId="9199"/>
    <cellStyle name="표준 6 4 3 2 4 5" xfId="13070"/>
    <cellStyle name="표준 6 4 3 2 4 6" xfId="16941"/>
    <cellStyle name="표준 6 4 3 2 4 7" xfId="20812"/>
    <cellStyle name="표준 6 4 3 2 4 8" xfId="24683"/>
    <cellStyle name="표준 6 4 3 2 4 9" xfId="28554"/>
    <cellStyle name="표준 6 4 3 2 5" xfId="2137"/>
    <cellStyle name="표준 6 4 3 2 5 10" xfId="37264"/>
    <cellStyle name="표준 6 4 3 2 5 11" xfId="41376"/>
    <cellStyle name="표준 6 4 3 2 5 12" xfId="45247"/>
    <cellStyle name="표준 6 4 3 2 5 13" xfId="49118"/>
    <cellStyle name="표준 6 4 3 2 5 14" xfId="52989"/>
    <cellStyle name="표준 6 4 3 2 5 2" xfId="6296"/>
    <cellStyle name="표준 6 4 3 2 5 3" xfId="10167"/>
    <cellStyle name="표준 6 4 3 2 5 4" xfId="14038"/>
    <cellStyle name="표준 6 4 3 2 5 5" xfId="17909"/>
    <cellStyle name="표준 6 4 3 2 5 6" xfId="21780"/>
    <cellStyle name="표준 6 4 3 2 5 7" xfId="25651"/>
    <cellStyle name="표준 6 4 3 2 5 8" xfId="29522"/>
    <cellStyle name="표준 6 4 3 2 5 9" xfId="33393"/>
    <cellStyle name="표준 6 4 3 2 6" xfId="4360"/>
    <cellStyle name="표준 6 4 3 2 7" xfId="8231"/>
    <cellStyle name="표준 6 4 3 2 8" xfId="12102"/>
    <cellStyle name="표준 6 4 3 2 9" xfId="15973"/>
    <cellStyle name="표준 6 4 3 20" xfId="50956"/>
    <cellStyle name="표준 6 4 3 3" xfId="334"/>
    <cellStyle name="표준 6 4 3 3 10" xfId="23860"/>
    <cellStyle name="표준 6 4 3 3 11" xfId="27731"/>
    <cellStyle name="표준 6 4 3 3 12" xfId="31602"/>
    <cellStyle name="표준 6 4 3 3 13" xfId="35473"/>
    <cellStyle name="표준 6 4 3 3 14" xfId="39585"/>
    <cellStyle name="표준 6 4 3 3 15" xfId="43456"/>
    <cellStyle name="표준 6 4 3 3 16" xfId="47327"/>
    <cellStyle name="표준 6 4 3 3 17" xfId="51198"/>
    <cellStyle name="표준 6 4 3 3 2" xfId="821"/>
    <cellStyle name="표준 6 4 3 3 2 10" xfId="28215"/>
    <cellStyle name="표준 6 4 3 3 2 11" xfId="32086"/>
    <cellStyle name="표준 6 4 3 3 2 12" xfId="35957"/>
    <cellStyle name="표준 6 4 3 3 2 13" xfId="40069"/>
    <cellStyle name="표준 6 4 3 3 2 14" xfId="43940"/>
    <cellStyle name="표준 6 4 3 3 2 15" xfId="47811"/>
    <cellStyle name="표준 6 4 3 3 2 16" xfId="51682"/>
    <cellStyle name="표준 6 4 3 3 2 2" xfId="1795"/>
    <cellStyle name="표준 6 4 3 3 2 2 10" xfId="33054"/>
    <cellStyle name="표준 6 4 3 3 2 2 11" xfId="36925"/>
    <cellStyle name="표준 6 4 3 3 2 2 12" xfId="41037"/>
    <cellStyle name="표준 6 4 3 3 2 2 13" xfId="44908"/>
    <cellStyle name="표준 6 4 3 3 2 2 14" xfId="48779"/>
    <cellStyle name="표준 6 4 3 3 2 2 15" xfId="52650"/>
    <cellStyle name="표준 6 4 3 3 2 2 2" xfId="3734"/>
    <cellStyle name="표준 6 4 3 3 2 2 2 10" xfId="38861"/>
    <cellStyle name="표준 6 4 3 3 2 2 2 11" xfId="42973"/>
    <cellStyle name="표준 6 4 3 3 2 2 2 12" xfId="46844"/>
    <cellStyle name="표준 6 4 3 3 2 2 2 13" xfId="50715"/>
    <cellStyle name="표준 6 4 3 3 2 2 2 14" xfId="54586"/>
    <cellStyle name="표준 6 4 3 3 2 2 2 2" xfId="7893"/>
    <cellStyle name="표준 6 4 3 3 2 2 2 3" xfId="11764"/>
    <cellStyle name="표준 6 4 3 3 2 2 2 4" xfId="15635"/>
    <cellStyle name="표준 6 4 3 3 2 2 2 5" xfId="19506"/>
    <cellStyle name="표준 6 4 3 3 2 2 2 6" xfId="23377"/>
    <cellStyle name="표준 6 4 3 3 2 2 2 7" xfId="27248"/>
    <cellStyle name="표준 6 4 3 3 2 2 2 8" xfId="31119"/>
    <cellStyle name="표준 6 4 3 3 2 2 2 9" xfId="34990"/>
    <cellStyle name="표준 6 4 3 3 2 2 3" xfId="5957"/>
    <cellStyle name="표준 6 4 3 3 2 2 4" xfId="9828"/>
    <cellStyle name="표준 6 4 3 3 2 2 5" xfId="13699"/>
    <cellStyle name="표준 6 4 3 3 2 2 6" xfId="17570"/>
    <cellStyle name="표준 6 4 3 3 2 2 7" xfId="21441"/>
    <cellStyle name="표준 6 4 3 3 2 2 8" xfId="25312"/>
    <cellStyle name="표준 6 4 3 3 2 2 9" xfId="29183"/>
    <cellStyle name="표준 6 4 3 3 2 3" xfId="2766"/>
    <cellStyle name="표준 6 4 3 3 2 3 10" xfId="37893"/>
    <cellStyle name="표준 6 4 3 3 2 3 11" xfId="42005"/>
    <cellStyle name="표준 6 4 3 3 2 3 12" xfId="45876"/>
    <cellStyle name="표준 6 4 3 3 2 3 13" xfId="49747"/>
    <cellStyle name="표준 6 4 3 3 2 3 14" xfId="53618"/>
    <cellStyle name="표준 6 4 3 3 2 3 2" xfId="6925"/>
    <cellStyle name="표준 6 4 3 3 2 3 3" xfId="10796"/>
    <cellStyle name="표준 6 4 3 3 2 3 4" xfId="14667"/>
    <cellStyle name="표준 6 4 3 3 2 3 5" xfId="18538"/>
    <cellStyle name="표준 6 4 3 3 2 3 6" xfId="22409"/>
    <cellStyle name="표준 6 4 3 3 2 3 7" xfId="26280"/>
    <cellStyle name="표준 6 4 3 3 2 3 8" xfId="30151"/>
    <cellStyle name="표준 6 4 3 3 2 3 9" xfId="34022"/>
    <cellStyle name="표준 6 4 3 3 2 4" xfId="4989"/>
    <cellStyle name="표준 6 4 3 3 2 5" xfId="8860"/>
    <cellStyle name="표준 6 4 3 3 2 6" xfId="12731"/>
    <cellStyle name="표준 6 4 3 3 2 7" xfId="16602"/>
    <cellStyle name="표준 6 4 3 3 2 8" xfId="20473"/>
    <cellStyle name="표준 6 4 3 3 2 9" xfId="24344"/>
    <cellStyle name="표준 6 4 3 3 3" xfId="1311"/>
    <cellStyle name="표준 6 4 3 3 3 10" xfId="32570"/>
    <cellStyle name="표준 6 4 3 3 3 11" xfId="36441"/>
    <cellStyle name="표준 6 4 3 3 3 12" xfId="40553"/>
    <cellStyle name="표준 6 4 3 3 3 13" xfId="44424"/>
    <cellStyle name="표준 6 4 3 3 3 14" xfId="48295"/>
    <cellStyle name="표준 6 4 3 3 3 15" xfId="52166"/>
    <cellStyle name="표준 6 4 3 3 3 2" xfId="3250"/>
    <cellStyle name="표준 6 4 3 3 3 2 10" xfId="38377"/>
    <cellStyle name="표준 6 4 3 3 3 2 11" xfId="42489"/>
    <cellStyle name="표준 6 4 3 3 3 2 12" xfId="46360"/>
    <cellStyle name="표준 6 4 3 3 3 2 13" xfId="50231"/>
    <cellStyle name="표준 6 4 3 3 3 2 14" xfId="54102"/>
    <cellStyle name="표준 6 4 3 3 3 2 2" xfId="7409"/>
    <cellStyle name="표준 6 4 3 3 3 2 3" xfId="11280"/>
    <cellStyle name="표준 6 4 3 3 3 2 4" xfId="15151"/>
    <cellStyle name="표준 6 4 3 3 3 2 5" xfId="19022"/>
    <cellStyle name="표준 6 4 3 3 3 2 6" xfId="22893"/>
    <cellStyle name="표준 6 4 3 3 3 2 7" xfId="26764"/>
    <cellStyle name="표준 6 4 3 3 3 2 8" xfId="30635"/>
    <cellStyle name="표준 6 4 3 3 3 2 9" xfId="34506"/>
    <cellStyle name="표준 6 4 3 3 3 3" xfId="5473"/>
    <cellStyle name="표준 6 4 3 3 3 4" xfId="9344"/>
    <cellStyle name="표준 6 4 3 3 3 5" xfId="13215"/>
    <cellStyle name="표준 6 4 3 3 3 6" xfId="17086"/>
    <cellStyle name="표준 6 4 3 3 3 7" xfId="20957"/>
    <cellStyle name="표준 6 4 3 3 3 8" xfId="24828"/>
    <cellStyle name="표준 6 4 3 3 3 9" xfId="28699"/>
    <cellStyle name="표준 6 4 3 3 4" xfId="2282"/>
    <cellStyle name="표준 6 4 3 3 4 10" xfId="37409"/>
    <cellStyle name="표준 6 4 3 3 4 11" xfId="41521"/>
    <cellStyle name="표준 6 4 3 3 4 12" xfId="45392"/>
    <cellStyle name="표준 6 4 3 3 4 13" xfId="49263"/>
    <cellStyle name="표준 6 4 3 3 4 14" xfId="53134"/>
    <cellStyle name="표준 6 4 3 3 4 2" xfId="6441"/>
    <cellStyle name="표준 6 4 3 3 4 3" xfId="10312"/>
    <cellStyle name="표준 6 4 3 3 4 4" xfId="14183"/>
    <cellStyle name="표준 6 4 3 3 4 5" xfId="18054"/>
    <cellStyle name="표준 6 4 3 3 4 6" xfId="21925"/>
    <cellStyle name="표준 6 4 3 3 4 7" xfId="25796"/>
    <cellStyle name="표준 6 4 3 3 4 8" xfId="29667"/>
    <cellStyle name="표준 6 4 3 3 4 9" xfId="33538"/>
    <cellStyle name="표준 6 4 3 3 5" xfId="4505"/>
    <cellStyle name="표준 6 4 3 3 6" xfId="8376"/>
    <cellStyle name="표준 6 4 3 3 7" xfId="12247"/>
    <cellStyle name="표준 6 4 3 3 8" xfId="16118"/>
    <cellStyle name="표준 6 4 3 3 9" xfId="19989"/>
    <cellStyle name="표준 6 4 3 4" xfId="579"/>
    <cellStyle name="표준 6 4 3 4 10" xfId="27973"/>
    <cellStyle name="표준 6 4 3 4 11" xfId="31844"/>
    <cellStyle name="표준 6 4 3 4 12" xfId="35715"/>
    <cellStyle name="표준 6 4 3 4 13" xfId="39827"/>
    <cellStyle name="표준 6 4 3 4 14" xfId="43698"/>
    <cellStyle name="표준 6 4 3 4 15" xfId="47569"/>
    <cellStyle name="표준 6 4 3 4 16" xfId="51440"/>
    <cellStyle name="표준 6 4 3 4 2" xfId="1553"/>
    <cellStyle name="표준 6 4 3 4 2 10" xfId="32812"/>
    <cellStyle name="표준 6 4 3 4 2 11" xfId="36683"/>
    <cellStyle name="표준 6 4 3 4 2 12" xfId="40795"/>
    <cellStyle name="표준 6 4 3 4 2 13" xfId="44666"/>
    <cellStyle name="표준 6 4 3 4 2 14" xfId="48537"/>
    <cellStyle name="표준 6 4 3 4 2 15" xfId="52408"/>
    <cellStyle name="표준 6 4 3 4 2 2" xfId="3492"/>
    <cellStyle name="표준 6 4 3 4 2 2 10" xfId="38619"/>
    <cellStyle name="표준 6 4 3 4 2 2 11" xfId="42731"/>
    <cellStyle name="표준 6 4 3 4 2 2 12" xfId="46602"/>
    <cellStyle name="표준 6 4 3 4 2 2 13" xfId="50473"/>
    <cellStyle name="표준 6 4 3 4 2 2 14" xfId="54344"/>
    <cellStyle name="표준 6 4 3 4 2 2 2" xfId="7651"/>
    <cellStyle name="표준 6 4 3 4 2 2 3" xfId="11522"/>
    <cellStyle name="표준 6 4 3 4 2 2 4" xfId="15393"/>
    <cellStyle name="표준 6 4 3 4 2 2 5" xfId="19264"/>
    <cellStyle name="표준 6 4 3 4 2 2 6" xfId="23135"/>
    <cellStyle name="표준 6 4 3 4 2 2 7" xfId="27006"/>
    <cellStyle name="표준 6 4 3 4 2 2 8" xfId="30877"/>
    <cellStyle name="표준 6 4 3 4 2 2 9" xfId="34748"/>
    <cellStyle name="표준 6 4 3 4 2 3" xfId="5715"/>
    <cellStyle name="표준 6 4 3 4 2 4" xfId="9586"/>
    <cellStyle name="표준 6 4 3 4 2 5" xfId="13457"/>
    <cellStyle name="표준 6 4 3 4 2 6" xfId="17328"/>
    <cellStyle name="표준 6 4 3 4 2 7" xfId="21199"/>
    <cellStyle name="표준 6 4 3 4 2 8" xfId="25070"/>
    <cellStyle name="표준 6 4 3 4 2 9" xfId="28941"/>
    <cellStyle name="표준 6 4 3 4 3" xfId="2524"/>
    <cellStyle name="표준 6 4 3 4 3 10" xfId="37651"/>
    <cellStyle name="표준 6 4 3 4 3 11" xfId="41763"/>
    <cellStyle name="표준 6 4 3 4 3 12" xfId="45634"/>
    <cellStyle name="표준 6 4 3 4 3 13" xfId="49505"/>
    <cellStyle name="표준 6 4 3 4 3 14" xfId="53376"/>
    <cellStyle name="표준 6 4 3 4 3 2" xfId="6683"/>
    <cellStyle name="표준 6 4 3 4 3 3" xfId="10554"/>
    <cellStyle name="표준 6 4 3 4 3 4" xfId="14425"/>
    <cellStyle name="표준 6 4 3 4 3 5" xfId="18296"/>
    <cellStyle name="표준 6 4 3 4 3 6" xfId="22167"/>
    <cellStyle name="표준 6 4 3 4 3 7" xfId="26038"/>
    <cellStyle name="표준 6 4 3 4 3 8" xfId="29909"/>
    <cellStyle name="표준 6 4 3 4 3 9" xfId="33780"/>
    <cellStyle name="표준 6 4 3 4 4" xfId="4747"/>
    <cellStyle name="표준 6 4 3 4 5" xfId="8618"/>
    <cellStyle name="표준 6 4 3 4 6" xfId="12489"/>
    <cellStyle name="표준 6 4 3 4 7" xfId="16360"/>
    <cellStyle name="표준 6 4 3 4 8" xfId="20231"/>
    <cellStyle name="표준 6 4 3 4 9" xfId="24102"/>
    <cellStyle name="표준 6 4 3 5" xfId="1069"/>
    <cellStyle name="표준 6 4 3 5 10" xfId="32328"/>
    <cellStyle name="표준 6 4 3 5 11" xfId="36199"/>
    <cellStyle name="표준 6 4 3 5 12" xfId="40311"/>
    <cellStyle name="표준 6 4 3 5 13" xfId="44182"/>
    <cellStyle name="표준 6 4 3 5 14" xfId="48053"/>
    <cellStyle name="표준 6 4 3 5 15" xfId="51924"/>
    <cellStyle name="표준 6 4 3 5 2" xfId="3008"/>
    <cellStyle name="표준 6 4 3 5 2 10" xfId="38135"/>
    <cellStyle name="표준 6 4 3 5 2 11" xfId="42247"/>
    <cellStyle name="표준 6 4 3 5 2 12" xfId="46118"/>
    <cellStyle name="표준 6 4 3 5 2 13" xfId="49989"/>
    <cellStyle name="표준 6 4 3 5 2 14" xfId="53860"/>
    <cellStyle name="표준 6 4 3 5 2 2" xfId="7167"/>
    <cellStyle name="표준 6 4 3 5 2 3" xfId="11038"/>
    <cellStyle name="표준 6 4 3 5 2 4" xfId="14909"/>
    <cellStyle name="표준 6 4 3 5 2 5" xfId="18780"/>
    <cellStyle name="표준 6 4 3 5 2 6" xfId="22651"/>
    <cellStyle name="표준 6 4 3 5 2 7" xfId="26522"/>
    <cellStyle name="표준 6 4 3 5 2 8" xfId="30393"/>
    <cellStyle name="표준 6 4 3 5 2 9" xfId="34264"/>
    <cellStyle name="표준 6 4 3 5 3" xfId="5231"/>
    <cellStyle name="표준 6 4 3 5 4" xfId="9102"/>
    <cellStyle name="표준 6 4 3 5 5" xfId="12973"/>
    <cellStyle name="표준 6 4 3 5 6" xfId="16844"/>
    <cellStyle name="표준 6 4 3 5 7" xfId="20715"/>
    <cellStyle name="표준 6 4 3 5 8" xfId="24586"/>
    <cellStyle name="표준 6 4 3 5 9" xfId="28457"/>
    <cellStyle name="표준 6 4 3 6" xfId="2040"/>
    <cellStyle name="표준 6 4 3 6 10" xfId="37167"/>
    <cellStyle name="표준 6 4 3 6 11" xfId="41279"/>
    <cellStyle name="표준 6 4 3 6 12" xfId="45150"/>
    <cellStyle name="표준 6 4 3 6 13" xfId="49021"/>
    <cellStyle name="표준 6 4 3 6 14" xfId="52892"/>
    <cellStyle name="표준 6 4 3 6 2" xfId="6199"/>
    <cellStyle name="표준 6 4 3 6 3" xfId="10070"/>
    <cellStyle name="표준 6 4 3 6 4" xfId="13941"/>
    <cellStyle name="표준 6 4 3 6 5" xfId="17812"/>
    <cellStyle name="표준 6 4 3 6 6" xfId="21683"/>
    <cellStyle name="표준 6 4 3 6 7" xfId="25554"/>
    <cellStyle name="표준 6 4 3 6 8" xfId="29425"/>
    <cellStyle name="표준 6 4 3 6 9" xfId="33296"/>
    <cellStyle name="표준 6 4 3 7" xfId="4263"/>
    <cellStyle name="표준 6 4 3 8" xfId="8134"/>
    <cellStyle name="표준 6 4 3 9" xfId="12005"/>
    <cellStyle name="표준 6 4 4" xfId="139"/>
    <cellStyle name="표준 6 4 4 10" xfId="19797"/>
    <cellStyle name="표준 6 4 4 11" xfId="23668"/>
    <cellStyle name="표준 6 4 4 12" xfId="27539"/>
    <cellStyle name="표준 6 4 4 13" xfId="31410"/>
    <cellStyle name="표준 6 4 4 14" xfId="35281"/>
    <cellStyle name="표준 6 4 4 15" xfId="39152"/>
    <cellStyle name="표준 6 4 4 16" xfId="39393"/>
    <cellStyle name="표준 6 4 4 17" xfId="43264"/>
    <cellStyle name="표준 6 4 4 18" xfId="47135"/>
    <cellStyle name="표준 6 4 4 19" xfId="51006"/>
    <cellStyle name="표준 6 4 4 2" xfId="384"/>
    <cellStyle name="표준 6 4 4 2 10" xfId="23910"/>
    <cellStyle name="표준 6 4 4 2 11" xfId="27781"/>
    <cellStyle name="표준 6 4 4 2 12" xfId="31652"/>
    <cellStyle name="표준 6 4 4 2 13" xfId="35523"/>
    <cellStyle name="표준 6 4 4 2 14" xfId="39635"/>
    <cellStyle name="표준 6 4 4 2 15" xfId="43506"/>
    <cellStyle name="표준 6 4 4 2 16" xfId="47377"/>
    <cellStyle name="표준 6 4 4 2 17" xfId="51248"/>
    <cellStyle name="표준 6 4 4 2 2" xfId="871"/>
    <cellStyle name="표준 6 4 4 2 2 10" xfId="28265"/>
    <cellStyle name="표준 6 4 4 2 2 11" xfId="32136"/>
    <cellStyle name="표준 6 4 4 2 2 12" xfId="36007"/>
    <cellStyle name="표준 6 4 4 2 2 13" xfId="40119"/>
    <cellStyle name="표준 6 4 4 2 2 14" xfId="43990"/>
    <cellStyle name="표준 6 4 4 2 2 15" xfId="47861"/>
    <cellStyle name="표준 6 4 4 2 2 16" xfId="51732"/>
    <cellStyle name="표준 6 4 4 2 2 2" xfId="1845"/>
    <cellStyle name="표준 6 4 4 2 2 2 10" xfId="33104"/>
    <cellStyle name="표준 6 4 4 2 2 2 11" xfId="36975"/>
    <cellStyle name="표준 6 4 4 2 2 2 12" xfId="41087"/>
    <cellStyle name="표준 6 4 4 2 2 2 13" xfId="44958"/>
    <cellStyle name="표준 6 4 4 2 2 2 14" xfId="48829"/>
    <cellStyle name="표준 6 4 4 2 2 2 15" xfId="52700"/>
    <cellStyle name="표준 6 4 4 2 2 2 2" xfId="3784"/>
    <cellStyle name="표준 6 4 4 2 2 2 2 10" xfId="38911"/>
    <cellStyle name="표준 6 4 4 2 2 2 2 11" xfId="43023"/>
    <cellStyle name="표준 6 4 4 2 2 2 2 12" xfId="46894"/>
    <cellStyle name="표준 6 4 4 2 2 2 2 13" xfId="50765"/>
    <cellStyle name="표준 6 4 4 2 2 2 2 14" xfId="54636"/>
    <cellStyle name="표준 6 4 4 2 2 2 2 2" xfId="7943"/>
    <cellStyle name="표준 6 4 4 2 2 2 2 3" xfId="11814"/>
    <cellStyle name="표준 6 4 4 2 2 2 2 4" xfId="15685"/>
    <cellStyle name="표준 6 4 4 2 2 2 2 5" xfId="19556"/>
    <cellStyle name="표준 6 4 4 2 2 2 2 6" xfId="23427"/>
    <cellStyle name="표준 6 4 4 2 2 2 2 7" xfId="27298"/>
    <cellStyle name="표준 6 4 4 2 2 2 2 8" xfId="31169"/>
    <cellStyle name="표준 6 4 4 2 2 2 2 9" xfId="35040"/>
    <cellStyle name="표준 6 4 4 2 2 2 3" xfId="6007"/>
    <cellStyle name="표준 6 4 4 2 2 2 4" xfId="9878"/>
    <cellStyle name="표준 6 4 4 2 2 2 5" xfId="13749"/>
    <cellStyle name="표준 6 4 4 2 2 2 6" xfId="17620"/>
    <cellStyle name="표준 6 4 4 2 2 2 7" xfId="21491"/>
    <cellStyle name="표준 6 4 4 2 2 2 8" xfId="25362"/>
    <cellStyle name="표준 6 4 4 2 2 2 9" xfId="29233"/>
    <cellStyle name="표준 6 4 4 2 2 3" xfId="2816"/>
    <cellStyle name="표준 6 4 4 2 2 3 10" xfId="37943"/>
    <cellStyle name="표준 6 4 4 2 2 3 11" xfId="42055"/>
    <cellStyle name="표준 6 4 4 2 2 3 12" xfId="45926"/>
    <cellStyle name="표준 6 4 4 2 2 3 13" xfId="49797"/>
    <cellStyle name="표준 6 4 4 2 2 3 14" xfId="53668"/>
    <cellStyle name="표준 6 4 4 2 2 3 2" xfId="6975"/>
    <cellStyle name="표준 6 4 4 2 2 3 3" xfId="10846"/>
    <cellStyle name="표준 6 4 4 2 2 3 4" xfId="14717"/>
    <cellStyle name="표준 6 4 4 2 2 3 5" xfId="18588"/>
    <cellStyle name="표준 6 4 4 2 2 3 6" xfId="22459"/>
    <cellStyle name="표준 6 4 4 2 2 3 7" xfId="26330"/>
    <cellStyle name="표준 6 4 4 2 2 3 8" xfId="30201"/>
    <cellStyle name="표준 6 4 4 2 2 3 9" xfId="34072"/>
    <cellStyle name="표준 6 4 4 2 2 4" xfId="5039"/>
    <cellStyle name="표준 6 4 4 2 2 5" xfId="8910"/>
    <cellStyle name="표준 6 4 4 2 2 6" xfId="12781"/>
    <cellStyle name="표준 6 4 4 2 2 7" xfId="16652"/>
    <cellStyle name="표준 6 4 4 2 2 8" xfId="20523"/>
    <cellStyle name="표준 6 4 4 2 2 9" xfId="24394"/>
    <cellStyle name="표준 6 4 4 2 3" xfId="1361"/>
    <cellStyle name="표준 6 4 4 2 3 10" xfId="32620"/>
    <cellStyle name="표준 6 4 4 2 3 11" xfId="36491"/>
    <cellStyle name="표준 6 4 4 2 3 12" xfId="40603"/>
    <cellStyle name="표준 6 4 4 2 3 13" xfId="44474"/>
    <cellStyle name="표준 6 4 4 2 3 14" xfId="48345"/>
    <cellStyle name="표준 6 4 4 2 3 15" xfId="52216"/>
    <cellStyle name="표준 6 4 4 2 3 2" xfId="3300"/>
    <cellStyle name="표준 6 4 4 2 3 2 10" xfId="38427"/>
    <cellStyle name="표준 6 4 4 2 3 2 11" xfId="42539"/>
    <cellStyle name="표준 6 4 4 2 3 2 12" xfId="46410"/>
    <cellStyle name="표준 6 4 4 2 3 2 13" xfId="50281"/>
    <cellStyle name="표준 6 4 4 2 3 2 14" xfId="54152"/>
    <cellStyle name="표준 6 4 4 2 3 2 2" xfId="7459"/>
    <cellStyle name="표준 6 4 4 2 3 2 3" xfId="11330"/>
    <cellStyle name="표준 6 4 4 2 3 2 4" xfId="15201"/>
    <cellStyle name="표준 6 4 4 2 3 2 5" xfId="19072"/>
    <cellStyle name="표준 6 4 4 2 3 2 6" xfId="22943"/>
    <cellStyle name="표준 6 4 4 2 3 2 7" xfId="26814"/>
    <cellStyle name="표준 6 4 4 2 3 2 8" xfId="30685"/>
    <cellStyle name="표준 6 4 4 2 3 2 9" xfId="34556"/>
    <cellStyle name="표준 6 4 4 2 3 3" xfId="5523"/>
    <cellStyle name="표준 6 4 4 2 3 4" xfId="9394"/>
    <cellStyle name="표준 6 4 4 2 3 5" xfId="13265"/>
    <cellStyle name="표준 6 4 4 2 3 6" xfId="17136"/>
    <cellStyle name="표준 6 4 4 2 3 7" xfId="21007"/>
    <cellStyle name="표준 6 4 4 2 3 8" xfId="24878"/>
    <cellStyle name="표준 6 4 4 2 3 9" xfId="28749"/>
    <cellStyle name="표준 6 4 4 2 4" xfId="2332"/>
    <cellStyle name="표준 6 4 4 2 4 10" xfId="37459"/>
    <cellStyle name="표준 6 4 4 2 4 11" xfId="41571"/>
    <cellStyle name="표준 6 4 4 2 4 12" xfId="45442"/>
    <cellStyle name="표준 6 4 4 2 4 13" xfId="49313"/>
    <cellStyle name="표준 6 4 4 2 4 14" xfId="53184"/>
    <cellStyle name="표준 6 4 4 2 4 2" xfId="6491"/>
    <cellStyle name="표준 6 4 4 2 4 3" xfId="10362"/>
    <cellStyle name="표준 6 4 4 2 4 4" xfId="14233"/>
    <cellStyle name="표준 6 4 4 2 4 5" xfId="18104"/>
    <cellStyle name="표준 6 4 4 2 4 6" xfId="21975"/>
    <cellStyle name="표준 6 4 4 2 4 7" xfId="25846"/>
    <cellStyle name="표준 6 4 4 2 4 8" xfId="29717"/>
    <cellStyle name="표준 6 4 4 2 4 9" xfId="33588"/>
    <cellStyle name="표준 6 4 4 2 5" xfId="4555"/>
    <cellStyle name="표준 6 4 4 2 6" xfId="8426"/>
    <cellStyle name="표준 6 4 4 2 7" xfId="12297"/>
    <cellStyle name="표준 6 4 4 2 8" xfId="16168"/>
    <cellStyle name="표준 6 4 4 2 9" xfId="20039"/>
    <cellStyle name="표준 6 4 4 3" xfId="629"/>
    <cellStyle name="표준 6 4 4 3 10" xfId="28023"/>
    <cellStyle name="표준 6 4 4 3 11" xfId="31894"/>
    <cellStyle name="표준 6 4 4 3 12" xfId="35765"/>
    <cellStyle name="표준 6 4 4 3 13" xfId="39877"/>
    <cellStyle name="표준 6 4 4 3 14" xfId="43748"/>
    <cellStyle name="표준 6 4 4 3 15" xfId="47619"/>
    <cellStyle name="표준 6 4 4 3 16" xfId="51490"/>
    <cellStyle name="표준 6 4 4 3 2" xfId="1603"/>
    <cellStyle name="표준 6 4 4 3 2 10" xfId="32862"/>
    <cellStyle name="표준 6 4 4 3 2 11" xfId="36733"/>
    <cellStyle name="표준 6 4 4 3 2 12" xfId="40845"/>
    <cellStyle name="표준 6 4 4 3 2 13" xfId="44716"/>
    <cellStyle name="표준 6 4 4 3 2 14" xfId="48587"/>
    <cellStyle name="표준 6 4 4 3 2 15" xfId="52458"/>
    <cellStyle name="표준 6 4 4 3 2 2" xfId="3542"/>
    <cellStyle name="표준 6 4 4 3 2 2 10" xfId="38669"/>
    <cellStyle name="표준 6 4 4 3 2 2 11" xfId="42781"/>
    <cellStyle name="표준 6 4 4 3 2 2 12" xfId="46652"/>
    <cellStyle name="표준 6 4 4 3 2 2 13" xfId="50523"/>
    <cellStyle name="표준 6 4 4 3 2 2 14" xfId="54394"/>
    <cellStyle name="표준 6 4 4 3 2 2 2" xfId="7701"/>
    <cellStyle name="표준 6 4 4 3 2 2 3" xfId="11572"/>
    <cellStyle name="표준 6 4 4 3 2 2 4" xfId="15443"/>
    <cellStyle name="표준 6 4 4 3 2 2 5" xfId="19314"/>
    <cellStyle name="표준 6 4 4 3 2 2 6" xfId="23185"/>
    <cellStyle name="표준 6 4 4 3 2 2 7" xfId="27056"/>
    <cellStyle name="표준 6 4 4 3 2 2 8" xfId="30927"/>
    <cellStyle name="표준 6 4 4 3 2 2 9" xfId="34798"/>
    <cellStyle name="표준 6 4 4 3 2 3" xfId="5765"/>
    <cellStyle name="표준 6 4 4 3 2 4" xfId="9636"/>
    <cellStyle name="표준 6 4 4 3 2 5" xfId="13507"/>
    <cellStyle name="표준 6 4 4 3 2 6" xfId="17378"/>
    <cellStyle name="표준 6 4 4 3 2 7" xfId="21249"/>
    <cellStyle name="표준 6 4 4 3 2 8" xfId="25120"/>
    <cellStyle name="표준 6 4 4 3 2 9" xfId="28991"/>
    <cellStyle name="표준 6 4 4 3 3" xfId="2574"/>
    <cellStyle name="표준 6 4 4 3 3 10" xfId="37701"/>
    <cellStyle name="표준 6 4 4 3 3 11" xfId="41813"/>
    <cellStyle name="표준 6 4 4 3 3 12" xfId="45684"/>
    <cellStyle name="표준 6 4 4 3 3 13" xfId="49555"/>
    <cellStyle name="표준 6 4 4 3 3 14" xfId="53426"/>
    <cellStyle name="표준 6 4 4 3 3 2" xfId="6733"/>
    <cellStyle name="표준 6 4 4 3 3 3" xfId="10604"/>
    <cellStyle name="표준 6 4 4 3 3 4" xfId="14475"/>
    <cellStyle name="표준 6 4 4 3 3 5" xfId="18346"/>
    <cellStyle name="표준 6 4 4 3 3 6" xfId="22217"/>
    <cellStyle name="표준 6 4 4 3 3 7" xfId="26088"/>
    <cellStyle name="표준 6 4 4 3 3 8" xfId="29959"/>
    <cellStyle name="표준 6 4 4 3 3 9" xfId="33830"/>
    <cellStyle name="표준 6 4 4 3 4" xfId="4797"/>
    <cellStyle name="표준 6 4 4 3 5" xfId="8668"/>
    <cellStyle name="표준 6 4 4 3 6" xfId="12539"/>
    <cellStyle name="표준 6 4 4 3 7" xfId="16410"/>
    <cellStyle name="표준 6 4 4 3 8" xfId="20281"/>
    <cellStyle name="표준 6 4 4 3 9" xfId="24152"/>
    <cellStyle name="표준 6 4 4 4" xfId="1119"/>
    <cellStyle name="표준 6 4 4 4 10" xfId="32378"/>
    <cellStyle name="표준 6 4 4 4 11" xfId="36249"/>
    <cellStyle name="표준 6 4 4 4 12" xfId="40361"/>
    <cellStyle name="표준 6 4 4 4 13" xfId="44232"/>
    <cellStyle name="표준 6 4 4 4 14" xfId="48103"/>
    <cellStyle name="표준 6 4 4 4 15" xfId="51974"/>
    <cellStyle name="표준 6 4 4 4 2" xfId="3058"/>
    <cellStyle name="표준 6 4 4 4 2 10" xfId="38185"/>
    <cellStyle name="표준 6 4 4 4 2 11" xfId="42297"/>
    <cellStyle name="표준 6 4 4 4 2 12" xfId="46168"/>
    <cellStyle name="표준 6 4 4 4 2 13" xfId="50039"/>
    <cellStyle name="표준 6 4 4 4 2 14" xfId="53910"/>
    <cellStyle name="표준 6 4 4 4 2 2" xfId="7217"/>
    <cellStyle name="표준 6 4 4 4 2 3" xfId="11088"/>
    <cellStyle name="표준 6 4 4 4 2 4" xfId="14959"/>
    <cellStyle name="표준 6 4 4 4 2 5" xfId="18830"/>
    <cellStyle name="표준 6 4 4 4 2 6" xfId="22701"/>
    <cellStyle name="표준 6 4 4 4 2 7" xfId="26572"/>
    <cellStyle name="표준 6 4 4 4 2 8" xfId="30443"/>
    <cellStyle name="표준 6 4 4 4 2 9" xfId="34314"/>
    <cellStyle name="표준 6 4 4 4 3" xfId="5281"/>
    <cellStyle name="표준 6 4 4 4 4" xfId="9152"/>
    <cellStyle name="표준 6 4 4 4 5" xfId="13023"/>
    <cellStyle name="표준 6 4 4 4 6" xfId="16894"/>
    <cellStyle name="표준 6 4 4 4 7" xfId="20765"/>
    <cellStyle name="표준 6 4 4 4 8" xfId="24636"/>
    <cellStyle name="표준 6 4 4 4 9" xfId="28507"/>
    <cellStyle name="표준 6 4 4 5" xfId="2090"/>
    <cellStyle name="표준 6 4 4 5 10" xfId="37217"/>
    <cellStyle name="표준 6 4 4 5 11" xfId="41329"/>
    <cellStyle name="표준 6 4 4 5 12" xfId="45200"/>
    <cellStyle name="표준 6 4 4 5 13" xfId="49071"/>
    <cellStyle name="표준 6 4 4 5 14" xfId="52942"/>
    <cellStyle name="표준 6 4 4 5 2" xfId="6249"/>
    <cellStyle name="표준 6 4 4 5 3" xfId="10120"/>
    <cellStyle name="표준 6 4 4 5 4" xfId="13991"/>
    <cellStyle name="표준 6 4 4 5 5" xfId="17862"/>
    <cellStyle name="표준 6 4 4 5 6" xfId="21733"/>
    <cellStyle name="표준 6 4 4 5 7" xfId="25604"/>
    <cellStyle name="표준 6 4 4 5 8" xfId="29475"/>
    <cellStyle name="표준 6 4 4 5 9" xfId="33346"/>
    <cellStyle name="표준 6 4 4 6" xfId="4313"/>
    <cellStyle name="표준 6 4 4 7" xfId="8184"/>
    <cellStyle name="표준 6 4 4 8" xfId="12055"/>
    <cellStyle name="표준 6 4 4 9" xfId="15926"/>
    <cellStyle name="표준 6 4 5" xfId="237"/>
    <cellStyle name="표준 6 4 5 10" xfId="19895"/>
    <cellStyle name="표준 6 4 5 11" xfId="23766"/>
    <cellStyle name="표준 6 4 5 12" xfId="27637"/>
    <cellStyle name="표준 6 4 5 13" xfId="31508"/>
    <cellStyle name="표준 6 4 5 14" xfId="35379"/>
    <cellStyle name="표준 6 4 5 15" xfId="39250"/>
    <cellStyle name="표준 6 4 5 16" xfId="39491"/>
    <cellStyle name="표준 6 4 5 17" xfId="43362"/>
    <cellStyle name="표준 6 4 5 18" xfId="47233"/>
    <cellStyle name="표준 6 4 5 19" xfId="51104"/>
    <cellStyle name="표준 6 4 5 2" xfId="482"/>
    <cellStyle name="표준 6 4 5 2 10" xfId="24008"/>
    <cellStyle name="표준 6 4 5 2 11" xfId="27879"/>
    <cellStyle name="표준 6 4 5 2 12" xfId="31750"/>
    <cellStyle name="표준 6 4 5 2 13" xfId="35621"/>
    <cellStyle name="표준 6 4 5 2 14" xfId="39733"/>
    <cellStyle name="표준 6 4 5 2 15" xfId="43604"/>
    <cellStyle name="표준 6 4 5 2 16" xfId="47475"/>
    <cellStyle name="표준 6 4 5 2 17" xfId="51346"/>
    <cellStyle name="표준 6 4 5 2 2" xfId="969"/>
    <cellStyle name="표준 6 4 5 2 2 10" xfId="28363"/>
    <cellStyle name="표준 6 4 5 2 2 11" xfId="32234"/>
    <cellStyle name="표준 6 4 5 2 2 12" xfId="36105"/>
    <cellStyle name="표준 6 4 5 2 2 13" xfId="40217"/>
    <cellStyle name="표준 6 4 5 2 2 14" xfId="44088"/>
    <cellStyle name="표준 6 4 5 2 2 15" xfId="47959"/>
    <cellStyle name="표준 6 4 5 2 2 16" xfId="51830"/>
    <cellStyle name="표준 6 4 5 2 2 2" xfId="1943"/>
    <cellStyle name="표준 6 4 5 2 2 2 10" xfId="33202"/>
    <cellStyle name="표준 6 4 5 2 2 2 11" xfId="37073"/>
    <cellStyle name="표준 6 4 5 2 2 2 12" xfId="41185"/>
    <cellStyle name="표준 6 4 5 2 2 2 13" xfId="45056"/>
    <cellStyle name="표준 6 4 5 2 2 2 14" xfId="48927"/>
    <cellStyle name="표준 6 4 5 2 2 2 15" xfId="52798"/>
    <cellStyle name="표준 6 4 5 2 2 2 2" xfId="3882"/>
    <cellStyle name="표준 6 4 5 2 2 2 2 10" xfId="39009"/>
    <cellStyle name="표준 6 4 5 2 2 2 2 11" xfId="43121"/>
    <cellStyle name="표준 6 4 5 2 2 2 2 12" xfId="46992"/>
    <cellStyle name="표준 6 4 5 2 2 2 2 13" xfId="50863"/>
    <cellStyle name="표준 6 4 5 2 2 2 2 14" xfId="54734"/>
    <cellStyle name="표준 6 4 5 2 2 2 2 2" xfId="8041"/>
    <cellStyle name="표준 6 4 5 2 2 2 2 3" xfId="11912"/>
    <cellStyle name="표준 6 4 5 2 2 2 2 4" xfId="15783"/>
    <cellStyle name="표준 6 4 5 2 2 2 2 5" xfId="19654"/>
    <cellStyle name="표준 6 4 5 2 2 2 2 6" xfId="23525"/>
    <cellStyle name="표준 6 4 5 2 2 2 2 7" xfId="27396"/>
    <cellStyle name="표준 6 4 5 2 2 2 2 8" xfId="31267"/>
    <cellStyle name="표준 6 4 5 2 2 2 2 9" xfId="35138"/>
    <cellStyle name="표준 6 4 5 2 2 2 3" xfId="6105"/>
    <cellStyle name="표준 6 4 5 2 2 2 4" xfId="9976"/>
    <cellStyle name="표준 6 4 5 2 2 2 5" xfId="13847"/>
    <cellStyle name="표준 6 4 5 2 2 2 6" xfId="17718"/>
    <cellStyle name="표준 6 4 5 2 2 2 7" xfId="21589"/>
    <cellStyle name="표준 6 4 5 2 2 2 8" xfId="25460"/>
    <cellStyle name="표준 6 4 5 2 2 2 9" xfId="29331"/>
    <cellStyle name="표준 6 4 5 2 2 3" xfId="2914"/>
    <cellStyle name="표준 6 4 5 2 2 3 10" xfId="38041"/>
    <cellStyle name="표준 6 4 5 2 2 3 11" xfId="42153"/>
    <cellStyle name="표준 6 4 5 2 2 3 12" xfId="46024"/>
    <cellStyle name="표준 6 4 5 2 2 3 13" xfId="49895"/>
    <cellStyle name="표준 6 4 5 2 2 3 14" xfId="53766"/>
    <cellStyle name="표준 6 4 5 2 2 3 2" xfId="7073"/>
    <cellStyle name="표준 6 4 5 2 2 3 3" xfId="10944"/>
    <cellStyle name="표준 6 4 5 2 2 3 4" xfId="14815"/>
    <cellStyle name="표준 6 4 5 2 2 3 5" xfId="18686"/>
    <cellStyle name="표준 6 4 5 2 2 3 6" xfId="22557"/>
    <cellStyle name="표준 6 4 5 2 2 3 7" xfId="26428"/>
    <cellStyle name="표준 6 4 5 2 2 3 8" xfId="30299"/>
    <cellStyle name="표준 6 4 5 2 2 3 9" xfId="34170"/>
    <cellStyle name="표준 6 4 5 2 2 4" xfId="5137"/>
    <cellStyle name="표준 6 4 5 2 2 5" xfId="9008"/>
    <cellStyle name="표준 6 4 5 2 2 6" xfId="12879"/>
    <cellStyle name="표준 6 4 5 2 2 7" xfId="16750"/>
    <cellStyle name="표준 6 4 5 2 2 8" xfId="20621"/>
    <cellStyle name="표준 6 4 5 2 2 9" xfId="24492"/>
    <cellStyle name="표준 6 4 5 2 3" xfId="1459"/>
    <cellStyle name="표준 6 4 5 2 3 10" xfId="32718"/>
    <cellStyle name="표준 6 4 5 2 3 11" xfId="36589"/>
    <cellStyle name="표준 6 4 5 2 3 12" xfId="40701"/>
    <cellStyle name="표준 6 4 5 2 3 13" xfId="44572"/>
    <cellStyle name="표준 6 4 5 2 3 14" xfId="48443"/>
    <cellStyle name="표준 6 4 5 2 3 15" xfId="52314"/>
    <cellStyle name="표준 6 4 5 2 3 2" xfId="3398"/>
    <cellStyle name="표준 6 4 5 2 3 2 10" xfId="38525"/>
    <cellStyle name="표준 6 4 5 2 3 2 11" xfId="42637"/>
    <cellStyle name="표준 6 4 5 2 3 2 12" xfId="46508"/>
    <cellStyle name="표준 6 4 5 2 3 2 13" xfId="50379"/>
    <cellStyle name="표준 6 4 5 2 3 2 14" xfId="54250"/>
    <cellStyle name="표준 6 4 5 2 3 2 2" xfId="7557"/>
    <cellStyle name="표준 6 4 5 2 3 2 3" xfId="11428"/>
    <cellStyle name="표준 6 4 5 2 3 2 4" xfId="15299"/>
    <cellStyle name="표준 6 4 5 2 3 2 5" xfId="19170"/>
    <cellStyle name="표준 6 4 5 2 3 2 6" xfId="23041"/>
    <cellStyle name="표준 6 4 5 2 3 2 7" xfId="26912"/>
    <cellStyle name="표준 6 4 5 2 3 2 8" xfId="30783"/>
    <cellStyle name="표준 6 4 5 2 3 2 9" xfId="34654"/>
    <cellStyle name="표준 6 4 5 2 3 3" xfId="5621"/>
    <cellStyle name="표준 6 4 5 2 3 4" xfId="9492"/>
    <cellStyle name="표준 6 4 5 2 3 5" xfId="13363"/>
    <cellStyle name="표준 6 4 5 2 3 6" xfId="17234"/>
    <cellStyle name="표준 6 4 5 2 3 7" xfId="21105"/>
    <cellStyle name="표준 6 4 5 2 3 8" xfId="24976"/>
    <cellStyle name="표준 6 4 5 2 3 9" xfId="28847"/>
    <cellStyle name="표준 6 4 5 2 4" xfId="2430"/>
    <cellStyle name="표준 6 4 5 2 4 10" xfId="37557"/>
    <cellStyle name="표준 6 4 5 2 4 11" xfId="41669"/>
    <cellStyle name="표준 6 4 5 2 4 12" xfId="45540"/>
    <cellStyle name="표준 6 4 5 2 4 13" xfId="49411"/>
    <cellStyle name="표준 6 4 5 2 4 14" xfId="53282"/>
    <cellStyle name="표준 6 4 5 2 4 2" xfId="6589"/>
    <cellStyle name="표준 6 4 5 2 4 3" xfId="10460"/>
    <cellStyle name="표준 6 4 5 2 4 4" xfId="14331"/>
    <cellStyle name="표준 6 4 5 2 4 5" xfId="18202"/>
    <cellStyle name="표준 6 4 5 2 4 6" xfId="22073"/>
    <cellStyle name="표준 6 4 5 2 4 7" xfId="25944"/>
    <cellStyle name="표준 6 4 5 2 4 8" xfId="29815"/>
    <cellStyle name="표준 6 4 5 2 4 9" xfId="33686"/>
    <cellStyle name="표준 6 4 5 2 5" xfId="4653"/>
    <cellStyle name="표준 6 4 5 2 6" xfId="8524"/>
    <cellStyle name="표준 6 4 5 2 7" xfId="12395"/>
    <cellStyle name="표준 6 4 5 2 8" xfId="16266"/>
    <cellStyle name="표준 6 4 5 2 9" xfId="20137"/>
    <cellStyle name="표준 6 4 5 3" xfId="727"/>
    <cellStyle name="표준 6 4 5 3 10" xfId="28121"/>
    <cellStyle name="표준 6 4 5 3 11" xfId="31992"/>
    <cellStyle name="표준 6 4 5 3 12" xfId="35863"/>
    <cellStyle name="표준 6 4 5 3 13" xfId="39975"/>
    <cellStyle name="표준 6 4 5 3 14" xfId="43846"/>
    <cellStyle name="표준 6 4 5 3 15" xfId="47717"/>
    <cellStyle name="표준 6 4 5 3 16" xfId="51588"/>
    <cellStyle name="표준 6 4 5 3 2" xfId="1701"/>
    <cellStyle name="표준 6 4 5 3 2 10" xfId="32960"/>
    <cellStyle name="표준 6 4 5 3 2 11" xfId="36831"/>
    <cellStyle name="표준 6 4 5 3 2 12" xfId="40943"/>
    <cellStyle name="표준 6 4 5 3 2 13" xfId="44814"/>
    <cellStyle name="표준 6 4 5 3 2 14" xfId="48685"/>
    <cellStyle name="표준 6 4 5 3 2 15" xfId="52556"/>
    <cellStyle name="표준 6 4 5 3 2 2" xfId="3640"/>
    <cellStyle name="표준 6 4 5 3 2 2 10" xfId="38767"/>
    <cellStyle name="표준 6 4 5 3 2 2 11" xfId="42879"/>
    <cellStyle name="표준 6 4 5 3 2 2 12" xfId="46750"/>
    <cellStyle name="표준 6 4 5 3 2 2 13" xfId="50621"/>
    <cellStyle name="표준 6 4 5 3 2 2 14" xfId="54492"/>
    <cellStyle name="표준 6 4 5 3 2 2 2" xfId="7799"/>
    <cellStyle name="표준 6 4 5 3 2 2 3" xfId="11670"/>
    <cellStyle name="표준 6 4 5 3 2 2 4" xfId="15541"/>
    <cellStyle name="표준 6 4 5 3 2 2 5" xfId="19412"/>
    <cellStyle name="표준 6 4 5 3 2 2 6" xfId="23283"/>
    <cellStyle name="표준 6 4 5 3 2 2 7" xfId="27154"/>
    <cellStyle name="표준 6 4 5 3 2 2 8" xfId="31025"/>
    <cellStyle name="표준 6 4 5 3 2 2 9" xfId="34896"/>
    <cellStyle name="표준 6 4 5 3 2 3" xfId="5863"/>
    <cellStyle name="표준 6 4 5 3 2 4" xfId="9734"/>
    <cellStyle name="표준 6 4 5 3 2 5" xfId="13605"/>
    <cellStyle name="표준 6 4 5 3 2 6" xfId="17476"/>
    <cellStyle name="표준 6 4 5 3 2 7" xfId="21347"/>
    <cellStyle name="표준 6 4 5 3 2 8" xfId="25218"/>
    <cellStyle name="표준 6 4 5 3 2 9" xfId="29089"/>
    <cellStyle name="표준 6 4 5 3 3" xfId="2672"/>
    <cellStyle name="표준 6 4 5 3 3 10" xfId="37799"/>
    <cellStyle name="표준 6 4 5 3 3 11" xfId="41911"/>
    <cellStyle name="표준 6 4 5 3 3 12" xfId="45782"/>
    <cellStyle name="표준 6 4 5 3 3 13" xfId="49653"/>
    <cellStyle name="표준 6 4 5 3 3 14" xfId="53524"/>
    <cellStyle name="표준 6 4 5 3 3 2" xfId="6831"/>
    <cellStyle name="표준 6 4 5 3 3 3" xfId="10702"/>
    <cellStyle name="표준 6 4 5 3 3 4" xfId="14573"/>
    <cellStyle name="표준 6 4 5 3 3 5" xfId="18444"/>
    <cellStyle name="표준 6 4 5 3 3 6" xfId="22315"/>
    <cellStyle name="표준 6 4 5 3 3 7" xfId="26186"/>
    <cellStyle name="표준 6 4 5 3 3 8" xfId="30057"/>
    <cellStyle name="표준 6 4 5 3 3 9" xfId="33928"/>
    <cellStyle name="표준 6 4 5 3 4" xfId="4895"/>
    <cellStyle name="표준 6 4 5 3 5" xfId="8766"/>
    <cellStyle name="표준 6 4 5 3 6" xfId="12637"/>
    <cellStyle name="표준 6 4 5 3 7" xfId="16508"/>
    <cellStyle name="표준 6 4 5 3 8" xfId="20379"/>
    <cellStyle name="표준 6 4 5 3 9" xfId="24250"/>
    <cellStyle name="표준 6 4 5 4" xfId="1217"/>
    <cellStyle name="표준 6 4 5 4 10" xfId="32476"/>
    <cellStyle name="표준 6 4 5 4 11" xfId="36347"/>
    <cellStyle name="표준 6 4 5 4 12" xfId="40459"/>
    <cellStyle name="표준 6 4 5 4 13" xfId="44330"/>
    <cellStyle name="표준 6 4 5 4 14" xfId="48201"/>
    <cellStyle name="표준 6 4 5 4 15" xfId="52072"/>
    <cellStyle name="표준 6 4 5 4 2" xfId="3156"/>
    <cellStyle name="표준 6 4 5 4 2 10" xfId="38283"/>
    <cellStyle name="표준 6 4 5 4 2 11" xfId="42395"/>
    <cellStyle name="표준 6 4 5 4 2 12" xfId="46266"/>
    <cellStyle name="표준 6 4 5 4 2 13" xfId="50137"/>
    <cellStyle name="표준 6 4 5 4 2 14" xfId="54008"/>
    <cellStyle name="표준 6 4 5 4 2 2" xfId="7315"/>
    <cellStyle name="표준 6 4 5 4 2 3" xfId="11186"/>
    <cellStyle name="표준 6 4 5 4 2 4" xfId="15057"/>
    <cellStyle name="표준 6 4 5 4 2 5" xfId="18928"/>
    <cellStyle name="표준 6 4 5 4 2 6" xfId="22799"/>
    <cellStyle name="표준 6 4 5 4 2 7" xfId="26670"/>
    <cellStyle name="표준 6 4 5 4 2 8" xfId="30541"/>
    <cellStyle name="표준 6 4 5 4 2 9" xfId="34412"/>
    <cellStyle name="표준 6 4 5 4 3" xfId="5379"/>
    <cellStyle name="표준 6 4 5 4 4" xfId="9250"/>
    <cellStyle name="표준 6 4 5 4 5" xfId="13121"/>
    <cellStyle name="표준 6 4 5 4 6" xfId="16992"/>
    <cellStyle name="표준 6 4 5 4 7" xfId="20863"/>
    <cellStyle name="표준 6 4 5 4 8" xfId="24734"/>
    <cellStyle name="표준 6 4 5 4 9" xfId="28605"/>
    <cellStyle name="표준 6 4 5 5" xfId="2188"/>
    <cellStyle name="표준 6 4 5 5 10" xfId="37315"/>
    <cellStyle name="표준 6 4 5 5 11" xfId="41427"/>
    <cellStyle name="표준 6 4 5 5 12" xfId="45298"/>
    <cellStyle name="표준 6 4 5 5 13" xfId="49169"/>
    <cellStyle name="표준 6 4 5 5 14" xfId="53040"/>
    <cellStyle name="표준 6 4 5 5 2" xfId="6347"/>
    <cellStyle name="표준 6 4 5 5 3" xfId="10218"/>
    <cellStyle name="표준 6 4 5 5 4" xfId="14089"/>
    <cellStyle name="표준 6 4 5 5 5" xfId="17960"/>
    <cellStyle name="표준 6 4 5 5 6" xfId="21831"/>
    <cellStyle name="표준 6 4 5 5 7" xfId="25702"/>
    <cellStyle name="표준 6 4 5 5 8" xfId="29573"/>
    <cellStyle name="표준 6 4 5 5 9" xfId="33444"/>
    <cellStyle name="표준 6 4 5 6" xfId="4411"/>
    <cellStyle name="표준 6 4 5 7" xfId="8282"/>
    <cellStyle name="표준 6 4 5 8" xfId="12153"/>
    <cellStyle name="표준 6 4 5 9" xfId="16024"/>
    <cellStyle name="표준 6 4 6" xfId="287"/>
    <cellStyle name="표준 6 4 6 10" xfId="23813"/>
    <cellStyle name="표준 6 4 6 11" xfId="27684"/>
    <cellStyle name="표준 6 4 6 12" xfId="31555"/>
    <cellStyle name="표준 6 4 6 13" xfId="35426"/>
    <cellStyle name="표준 6 4 6 14" xfId="39538"/>
    <cellStyle name="표준 6 4 6 15" xfId="43409"/>
    <cellStyle name="표준 6 4 6 16" xfId="47280"/>
    <cellStyle name="표준 6 4 6 17" xfId="51151"/>
    <cellStyle name="표준 6 4 6 2" xfId="774"/>
    <cellStyle name="표준 6 4 6 2 10" xfId="28168"/>
    <cellStyle name="표준 6 4 6 2 11" xfId="32039"/>
    <cellStyle name="표준 6 4 6 2 12" xfId="35910"/>
    <cellStyle name="표준 6 4 6 2 13" xfId="40022"/>
    <cellStyle name="표준 6 4 6 2 14" xfId="43893"/>
    <cellStyle name="표준 6 4 6 2 15" xfId="47764"/>
    <cellStyle name="표준 6 4 6 2 16" xfId="51635"/>
    <cellStyle name="표준 6 4 6 2 2" xfId="1748"/>
    <cellStyle name="표준 6 4 6 2 2 10" xfId="33007"/>
    <cellStyle name="표준 6 4 6 2 2 11" xfId="36878"/>
    <cellStyle name="표준 6 4 6 2 2 12" xfId="40990"/>
    <cellStyle name="표준 6 4 6 2 2 13" xfId="44861"/>
    <cellStyle name="표준 6 4 6 2 2 14" xfId="48732"/>
    <cellStyle name="표준 6 4 6 2 2 15" xfId="52603"/>
    <cellStyle name="표준 6 4 6 2 2 2" xfId="3687"/>
    <cellStyle name="표준 6 4 6 2 2 2 10" xfId="38814"/>
    <cellStyle name="표준 6 4 6 2 2 2 11" xfId="42926"/>
    <cellStyle name="표준 6 4 6 2 2 2 12" xfId="46797"/>
    <cellStyle name="표준 6 4 6 2 2 2 13" xfId="50668"/>
    <cellStyle name="표준 6 4 6 2 2 2 14" xfId="54539"/>
    <cellStyle name="표준 6 4 6 2 2 2 2" xfId="7846"/>
    <cellStyle name="표준 6 4 6 2 2 2 3" xfId="11717"/>
    <cellStyle name="표준 6 4 6 2 2 2 4" xfId="15588"/>
    <cellStyle name="표준 6 4 6 2 2 2 5" xfId="19459"/>
    <cellStyle name="표준 6 4 6 2 2 2 6" xfId="23330"/>
    <cellStyle name="표준 6 4 6 2 2 2 7" xfId="27201"/>
    <cellStyle name="표준 6 4 6 2 2 2 8" xfId="31072"/>
    <cellStyle name="표준 6 4 6 2 2 2 9" xfId="34943"/>
    <cellStyle name="표준 6 4 6 2 2 3" xfId="5910"/>
    <cellStyle name="표준 6 4 6 2 2 4" xfId="9781"/>
    <cellStyle name="표준 6 4 6 2 2 5" xfId="13652"/>
    <cellStyle name="표준 6 4 6 2 2 6" xfId="17523"/>
    <cellStyle name="표준 6 4 6 2 2 7" xfId="21394"/>
    <cellStyle name="표준 6 4 6 2 2 8" xfId="25265"/>
    <cellStyle name="표준 6 4 6 2 2 9" xfId="29136"/>
    <cellStyle name="표준 6 4 6 2 3" xfId="2719"/>
    <cellStyle name="표준 6 4 6 2 3 10" xfId="37846"/>
    <cellStyle name="표준 6 4 6 2 3 11" xfId="41958"/>
    <cellStyle name="표준 6 4 6 2 3 12" xfId="45829"/>
    <cellStyle name="표준 6 4 6 2 3 13" xfId="49700"/>
    <cellStyle name="표준 6 4 6 2 3 14" xfId="53571"/>
    <cellStyle name="표준 6 4 6 2 3 2" xfId="6878"/>
    <cellStyle name="표준 6 4 6 2 3 3" xfId="10749"/>
    <cellStyle name="표준 6 4 6 2 3 4" xfId="14620"/>
    <cellStyle name="표준 6 4 6 2 3 5" xfId="18491"/>
    <cellStyle name="표준 6 4 6 2 3 6" xfId="22362"/>
    <cellStyle name="표준 6 4 6 2 3 7" xfId="26233"/>
    <cellStyle name="표준 6 4 6 2 3 8" xfId="30104"/>
    <cellStyle name="표준 6 4 6 2 3 9" xfId="33975"/>
    <cellStyle name="표준 6 4 6 2 4" xfId="4942"/>
    <cellStyle name="표준 6 4 6 2 5" xfId="8813"/>
    <cellStyle name="표준 6 4 6 2 6" xfId="12684"/>
    <cellStyle name="표준 6 4 6 2 7" xfId="16555"/>
    <cellStyle name="표준 6 4 6 2 8" xfId="20426"/>
    <cellStyle name="표준 6 4 6 2 9" xfId="24297"/>
    <cellStyle name="표준 6 4 6 3" xfId="1264"/>
    <cellStyle name="표준 6 4 6 3 10" xfId="32523"/>
    <cellStyle name="표준 6 4 6 3 11" xfId="36394"/>
    <cellStyle name="표준 6 4 6 3 12" xfId="40506"/>
    <cellStyle name="표준 6 4 6 3 13" xfId="44377"/>
    <cellStyle name="표준 6 4 6 3 14" xfId="48248"/>
    <cellStyle name="표준 6 4 6 3 15" xfId="52119"/>
    <cellStyle name="표준 6 4 6 3 2" xfId="3203"/>
    <cellStyle name="표준 6 4 6 3 2 10" xfId="38330"/>
    <cellStyle name="표준 6 4 6 3 2 11" xfId="42442"/>
    <cellStyle name="표준 6 4 6 3 2 12" xfId="46313"/>
    <cellStyle name="표준 6 4 6 3 2 13" xfId="50184"/>
    <cellStyle name="표준 6 4 6 3 2 14" xfId="54055"/>
    <cellStyle name="표준 6 4 6 3 2 2" xfId="7362"/>
    <cellStyle name="표준 6 4 6 3 2 3" xfId="11233"/>
    <cellStyle name="표준 6 4 6 3 2 4" xfId="15104"/>
    <cellStyle name="표준 6 4 6 3 2 5" xfId="18975"/>
    <cellStyle name="표준 6 4 6 3 2 6" xfId="22846"/>
    <cellStyle name="표준 6 4 6 3 2 7" xfId="26717"/>
    <cellStyle name="표준 6 4 6 3 2 8" xfId="30588"/>
    <cellStyle name="표준 6 4 6 3 2 9" xfId="34459"/>
    <cellStyle name="표준 6 4 6 3 3" xfId="5426"/>
    <cellStyle name="표준 6 4 6 3 4" xfId="9297"/>
    <cellStyle name="표준 6 4 6 3 5" xfId="13168"/>
    <cellStyle name="표준 6 4 6 3 6" xfId="17039"/>
    <cellStyle name="표준 6 4 6 3 7" xfId="20910"/>
    <cellStyle name="표준 6 4 6 3 8" xfId="24781"/>
    <cellStyle name="표준 6 4 6 3 9" xfId="28652"/>
    <cellStyle name="표준 6 4 6 4" xfId="2235"/>
    <cellStyle name="표준 6 4 6 4 10" xfId="37362"/>
    <cellStyle name="표준 6 4 6 4 11" xfId="41474"/>
    <cellStyle name="표준 6 4 6 4 12" xfId="45345"/>
    <cellStyle name="표준 6 4 6 4 13" xfId="49216"/>
    <cellStyle name="표준 6 4 6 4 14" xfId="53087"/>
    <cellStyle name="표준 6 4 6 4 2" xfId="6394"/>
    <cellStyle name="표준 6 4 6 4 3" xfId="10265"/>
    <cellStyle name="표준 6 4 6 4 4" xfId="14136"/>
    <cellStyle name="표준 6 4 6 4 5" xfId="18007"/>
    <cellStyle name="표준 6 4 6 4 6" xfId="21878"/>
    <cellStyle name="표준 6 4 6 4 7" xfId="25749"/>
    <cellStyle name="표준 6 4 6 4 8" xfId="29620"/>
    <cellStyle name="표준 6 4 6 4 9" xfId="33491"/>
    <cellStyle name="표준 6 4 6 5" xfId="4458"/>
    <cellStyle name="표준 6 4 6 6" xfId="8329"/>
    <cellStyle name="표준 6 4 6 7" xfId="12200"/>
    <cellStyle name="표준 6 4 6 8" xfId="16071"/>
    <cellStyle name="표준 6 4 6 9" xfId="19942"/>
    <cellStyle name="표준 6 4 7" xfId="532"/>
    <cellStyle name="표준 6 4 7 10" xfId="27926"/>
    <cellStyle name="표준 6 4 7 11" xfId="31797"/>
    <cellStyle name="표준 6 4 7 12" xfId="35668"/>
    <cellStyle name="표준 6 4 7 13" xfId="39780"/>
    <cellStyle name="표준 6 4 7 14" xfId="43651"/>
    <cellStyle name="표준 6 4 7 15" xfId="47522"/>
    <cellStyle name="표준 6 4 7 16" xfId="51393"/>
    <cellStyle name="표준 6 4 7 2" xfId="1506"/>
    <cellStyle name="표준 6 4 7 2 10" xfId="32765"/>
    <cellStyle name="표준 6 4 7 2 11" xfId="36636"/>
    <cellStyle name="표준 6 4 7 2 12" xfId="40748"/>
    <cellStyle name="표준 6 4 7 2 13" xfId="44619"/>
    <cellStyle name="표준 6 4 7 2 14" xfId="48490"/>
    <cellStyle name="표준 6 4 7 2 15" xfId="52361"/>
    <cellStyle name="표준 6 4 7 2 2" xfId="3445"/>
    <cellStyle name="표준 6 4 7 2 2 10" xfId="38572"/>
    <cellStyle name="표준 6 4 7 2 2 11" xfId="42684"/>
    <cellStyle name="표준 6 4 7 2 2 12" xfId="46555"/>
    <cellStyle name="표준 6 4 7 2 2 13" xfId="50426"/>
    <cellStyle name="표준 6 4 7 2 2 14" xfId="54297"/>
    <cellStyle name="표준 6 4 7 2 2 2" xfId="7604"/>
    <cellStyle name="표준 6 4 7 2 2 3" xfId="11475"/>
    <cellStyle name="표준 6 4 7 2 2 4" xfId="15346"/>
    <cellStyle name="표준 6 4 7 2 2 5" xfId="19217"/>
    <cellStyle name="표준 6 4 7 2 2 6" xfId="23088"/>
    <cellStyle name="표준 6 4 7 2 2 7" xfId="26959"/>
    <cellStyle name="표준 6 4 7 2 2 8" xfId="30830"/>
    <cellStyle name="표준 6 4 7 2 2 9" xfId="34701"/>
    <cellStyle name="표준 6 4 7 2 3" xfId="5668"/>
    <cellStyle name="표준 6 4 7 2 4" xfId="9539"/>
    <cellStyle name="표준 6 4 7 2 5" xfId="13410"/>
    <cellStyle name="표준 6 4 7 2 6" xfId="17281"/>
    <cellStyle name="표준 6 4 7 2 7" xfId="21152"/>
    <cellStyle name="표준 6 4 7 2 8" xfId="25023"/>
    <cellStyle name="표준 6 4 7 2 9" xfId="28894"/>
    <cellStyle name="표준 6 4 7 3" xfId="2477"/>
    <cellStyle name="표준 6 4 7 3 10" xfId="37604"/>
    <cellStyle name="표준 6 4 7 3 11" xfId="41716"/>
    <cellStyle name="표준 6 4 7 3 12" xfId="45587"/>
    <cellStyle name="표준 6 4 7 3 13" xfId="49458"/>
    <cellStyle name="표준 6 4 7 3 14" xfId="53329"/>
    <cellStyle name="표준 6 4 7 3 2" xfId="6636"/>
    <cellStyle name="표준 6 4 7 3 3" xfId="10507"/>
    <cellStyle name="표준 6 4 7 3 4" xfId="14378"/>
    <cellStyle name="표준 6 4 7 3 5" xfId="18249"/>
    <cellStyle name="표준 6 4 7 3 6" xfId="22120"/>
    <cellStyle name="표준 6 4 7 3 7" xfId="25991"/>
    <cellStyle name="표준 6 4 7 3 8" xfId="29862"/>
    <cellStyle name="표준 6 4 7 3 9" xfId="33733"/>
    <cellStyle name="표준 6 4 7 4" xfId="4700"/>
    <cellStyle name="표준 6 4 7 5" xfId="8571"/>
    <cellStyle name="표준 6 4 7 6" xfId="12442"/>
    <cellStyle name="표준 6 4 7 7" xfId="16313"/>
    <cellStyle name="표준 6 4 7 8" xfId="20184"/>
    <cellStyle name="표준 6 4 7 9" xfId="24055"/>
    <cellStyle name="표준 6 4 8" xfId="1022"/>
    <cellStyle name="표준 6 4 8 10" xfId="32281"/>
    <cellStyle name="표준 6 4 8 11" xfId="36152"/>
    <cellStyle name="표준 6 4 8 12" xfId="40264"/>
    <cellStyle name="표준 6 4 8 13" xfId="44135"/>
    <cellStyle name="표준 6 4 8 14" xfId="48006"/>
    <cellStyle name="표준 6 4 8 15" xfId="51877"/>
    <cellStyle name="표준 6 4 8 2" xfId="2961"/>
    <cellStyle name="표준 6 4 8 2 10" xfId="38088"/>
    <cellStyle name="표준 6 4 8 2 11" xfId="42200"/>
    <cellStyle name="표준 6 4 8 2 12" xfId="46071"/>
    <cellStyle name="표준 6 4 8 2 13" xfId="49942"/>
    <cellStyle name="표준 6 4 8 2 14" xfId="53813"/>
    <cellStyle name="표준 6 4 8 2 2" xfId="7120"/>
    <cellStyle name="표준 6 4 8 2 3" xfId="10991"/>
    <cellStyle name="표준 6 4 8 2 4" xfId="14862"/>
    <cellStyle name="표준 6 4 8 2 5" xfId="18733"/>
    <cellStyle name="표준 6 4 8 2 6" xfId="22604"/>
    <cellStyle name="표준 6 4 8 2 7" xfId="26475"/>
    <cellStyle name="표준 6 4 8 2 8" xfId="30346"/>
    <cellStyle name="표준 6 4 8 2 9" xfId="34217"/>
    <cellStyle name="표준 6 4 8 3" xfId="5184"/>
    <cellStyle name="표준 6 4 8 4" xfId="9055"/>
    <cellStyle name="표준 6 4 8 5" xfId="12926"/>
    <cellStyle name="표준 6 4 8 6" xfId="16797"/>
    <cellStyle name="표준 6 4 8 7" xfId="20668"/>
    <cellStyle name="표준 6 4 8 8" xfId="24539"/>
    <cellStyle name="표준 6 4 8 9" xfId="28410"/>
    <cellStyle name="표준 6 4 9" xfId="1993"/>
    <cellStyle name="표준 6 4 9 10" xfId="37120"/>
    <cellStyle name="표준 6 4 9 11" xfId="41232"/>
    <cellStyle name="표준 6 4 9 12" xfId="45103"/>
    <cellStyle name="표준 6 4 9 13" xfId="48974"/>
    <cellStyle name="표준 6 4 9 14" xfId="52845"/>
    <cellStyle name="표준 6 4 9 2" xfId="6152"/>
    <cellStyle name="표준 6 4 9 3" xfId="10023"/>
    <cellStyle name="표준 6 4 9 4" xfId="13894"/>
    <cellStyle name="표준 6 4 9 5" xfId="17765"/>
    <cellStyle name="표준 6 4 9 6" xfId="21636"/>
    <cellStyle name="표준 6 4 9 7" xfId="25507"/>
    <cellStyle name="표준 6 4 9 8" xfId="29378"/>
    <cellStyle name="표준 6 4 9 9" xfId="33249"/>
    <cellStyle name="표준 6 5" xfId="40"/>
    <cellStyle name="표준 6 5 10" xfId="4223"/>
    <cellStyle name="표준 6 5 11" xfId="8094"/>
    <cellStyle name="표준 6 5 12" xfId="11965"/>
    <cellStyle name="표준 6 5 13" xfId="15836"/>
    <cellStyle name="표준 6 5 14" xfId="19707"/>
    <cellStyle name="표준 6 5 15" xfId="23578"/>
    <cellStyle name="표준 6 5 16" xfId="27449"/>
    <cellStyle name="표준 6 5 17" xfId="31320"/>
    <cellStyle name="표준 6 5 18" xfId="35191"/>
    <cellStyle name="표준 6 5 19" xfId="39062"/>
    <cellStyle name="표준 6 5 2" xfId="66"/>
    <cellStyle name="표준 6 5 2 10" xfId="8120"/>
    <cellStyle name="표준 6 5 2 11" xfId="11991"/>
    <cellStyle name="표준 6 5 2 12" xfId="15862"/>
    <cellStyle name="표준 6 5 2 13" xfId="19733"/>
    <cellStyle name="표준 6 5 2 14" xfId="23604"/>
    <cellStyle name="표준 6 5 2 15" xfId="27475"/>
    <cellStyle name="표준 6 5 2 16" xfId="31346"/>
    <cellStyle name="표준 6 5 2 17" xfId="35217"/>
    <cellStyle name="표준 6 5 2 18" xfId="39088"/>
    <cellStyle name="표준 6 5 2 19" xfId="39329"/>
    <cellStyle name="표준 6 5 2 2" xfId="120"/>
    <cellStyle name="표준 6 5 2 2 10" xfId="15909"/>
    <cellStyle name="표준 6 5 2 2 11" xfId="19780"/>
    <cellStyle name="표준 6 5 2 2 12" xfId="23651"/>
    <cellStyle name="표준 6 5 2 2 13" xfId="27522"/>
    <cellStyle name="표준 6 5 2 2 14" xfId="31393"/>
    <cellStyle name="표준 6 5 2 2 15" xfId="35264"/>
    <cellStyle name="표준 6 5 2 2 16" xfId="39135"/>
    <cellStyle name="표준 6 5 2 2 17" xfId="39376"/>
    <cellStyle name="표준 6 5 2 2 18" xfId="43247"/>
    <cellStyle name="표준 6 5 2 2 19" xfId="47118"/>
    <cellStyle name="표준 6 5 2 2 2" xfId="219"/>
    <cellStyle name="표준 6 5 2 2 2 10" xfId="19877"/>
    <cellStyle name="표준 6 5 2 2 2 11" xfId="23748"/>
    <cellStyle name="표준 6 5 2 2 2 12" xfId="27619"/>
    <cellStyle name="표준 6 5 2 2 2 13" xfId="31490"/>
    <cellStyle name="표준 6 5 2 2 2 14" xfId="35361"/>
    <cellStyle name="표준 6 5 2 2 2 15" xfId="39232"/>
    <cellStyle name="표준 6 5 2 2 2 16" xfId="39473"/>
    <cellStyle name="표준 6 5 2 2 2 17" xfId="43344"/>
    <cellStyle name="표준 6 5 2 2 2 18" xfId="47215"/>
    <cellStyle name="표준 6 5 2 2 2 19" xfId="51086"/>
    <cellStyle name="표준 6 5 2 2 2 2" xfId="464"/>
    <cellStyle name="표준 6 5 2 2 2 2 10" xfId="23990"/>
    <cellStyle name="표준 6 5 2 2 2 2 11" xfId="27861"/>
    <cellStyle name="표준 6 5 2 2 2 2 12" xfId="31732"/>
    <cellStyle name="표준 6 5 2 2 2 2 13" xfId="35603"/>
    <cellStyle name="표준 6 5 2 2 2 2 14" xfId="39715"/>
    <cellStyle name="표준 6 5 2 2 2 2 15" xfId="43586"/>
    <cellStyle name="표준 6 5 2 2 2 2 16" xfId="47457"/>
    <cellStyle name="표준 6 5 2 2 2 2 17" xfId="51328"/>
    <cellStyle name="표준 6 5 2 2 2 2 2" xfId="951"/>
    <cellStyle name="표준 6 5 2 2 2 2 2 10" xfId="28345"/>
    <cellStyle name="표준 6 5 2 2 2 2 2 11" xfId="32216"/>
    <cellStyle name="표준 6 5 2 2 2 2 2 12" xfId="36087"/>
    <cellStyle name="표준 6 5 2 2 2 2 2 13" xfId="40199"/>
    <cellStyle name="표준 6 5 2 2 2 2 2 14" xfId="44070"/>
    <cellStyle name="표준 6 5 2 2 2 2 2 15" xfId="47941"/>
    <cellStyle name="표준 6 5 2 2 2 2 2 16" xfId="51812"/>
    <cellStyle name="표준 6 5 2 2 2 2 2 2" xfId="1925"/>
    <cellStyle name="표준 6 5 2 2 2 2 2 2 10" xfId="33184"/>
    <cellStyle name="표준 6 5 2 2 2 2 2 2 11" xfId="37055"/>
    <cellStyle name="표준 6 5 2 2 2 2 2 2 12" xfId="41167"/>
    <cellStyle name="표준 6 5 2 2 2 2 2 2 13" xfId="45038"/>
    <cellStyle name="표준 6 5 2 2 2 2 2 2 14" xfId="48909"/>
    <cellStyle name="표준 6 5 2 2 2 2 2 2 15" xfId="52780"/>
    <cellStyle name="표준 6 5 2 2 2 2 2 2 2" xfId="3864"/>
    <cellStyle name="표준 6 5 2 2 2 2 2 2 2 10" xfId="38991"/>
    <cellStyle name="표준 6 5 2 2 2 2 2 2 2 11" xfId="43103"/>
    <cellStyle name="표준 6 5 2 2 2 2 2 2 2 12" xfId="46974"/>
    <cellStyle name="표준 6 5 2 2 2 2 2 2 2 13" xfId="50845"/>
    <cellStyle name="표준 6 5 2 2 2 2 2 2 2 14" xfId="54716"/>
    <cellStyle name="표준 6 5 2 2 2 2 2 2 2 2" xfId="8023"/>
    <cellStyle name="표준 6 5 2 2 2 2 2 2 2 3" xfId="11894"/>
    <cellStyle name="표준 6 5 2 2 2 2 2 2 2 4" xfId="15765"/>
    <cellStyle name="표준 6 5 2 2 2 2 2 2 2 5" xfId="19636"/>
    <cellStyle name="표준 6 5 2 2 2 2 2 2 2 6" xfId="23507"/>
    <cellStyle name="표준 6 5 2 2 2 2 2 2 2 7" xfId="27378"/>
    <cellStyle name="표준 6 5 2 2 2 2 2 2 2 8" xfId="31249"/>
    <cellStyle name="표준 6 5 2 2 2 2 2 2 2 9" xfId="35120"/>
    <cellStyle name="표준 6 5 2 2 2 2 2 2 3" xfId="6087"/>
    <cellStyle name="표준 6 5 2 2 2 2 2 2 4" xfId="9958"/>
    <cellStyle name="표준 6 5 2 2 2 2 2 2 5" xfId="13829"/>
    <cellStyle name="표준 6 5 2 2 2 2 2 2 6" xfId="17700"/>
    <cellStyle name="표준 6 5 2 2 2 2 2 2 7" xfId="21571"/>
    <cellStyle name="표준 6 5 2 2 2 2 2 2 8" xfId="25442"/>
    <cellStyle name="표준 6 5 2 2 2 2 2 2 9" xfId="29313"/>
    <cellStyle name="표준 6 5 2 2 2 2 2 3" xfId="2896"/>
    <cellStyle name="표준 6 5 2 2 2 2 2 3 10" xfId="38023"/>
    <cellStyle name="표준 6 5 2 2 2 2 2 3 11" xfId="42135"/>
    <cellStyle name="표준 6 5 2 2 2 2 2 3 12" xfId="46006"/>
    <cellStyle name="표준 6 5 2 2 2 2 2 3 13" xfId="49877"/>
    <cellStyle name="표준 6 5 2 2 2 2 2 3 14" xfId="53748"/>
    <cellStyle name="표준 6 5 2 2 2 2 2 3 2" xfId="7055"/>
    <cellStyle name="표준 6 5 2 2 2 2 2 3 3" xfId="10926"/>
    <cellStyle name="표준 6 5 2 2 2 2 2 3 4" xfId="14797"/>
    <cellStyle name="표준 6 5 2 2 2 2 2 3 5" xfId="18668"/>
    <cellStyle name="표준 6 5 2 2 2 2 2 3 6" xfId="22539"/>
    <cellStyle name="표준 6 5 2 2 2 2 2 3 7" xfId="26410"/>
    <cellStyle name="표준 6 5 2 2 2 2 2 3 8" xfId="30281"/>
    <cellStyle name="표준 6 5 2 2 2 2 2 3 9" xfId="34152"/>
    <cellStyle name="표준 6 5 2 2 2 2 2 4" xfId="5119"/>
    <cellStyle name="표준 6 5 2 2 2 2 2 5" xfId="8990"/>
    <cellStyle name="표준 6 5 2 2 2 2 2 6" xfId="12861"/>
    <cellStyle name="표준 6 5 2 2 2 2 2 7" xfId="16732"/>
    <cellStyle name="표준 6 5 2 2 2 2 2 8" xfId="20603"/>
    <cellStyle name="표준 6 5 2 2 2 2 2 9" xfId="24474"/>
    <cellStyle name="표준 6 5 2 2 2 2 3" xfId="1441"/>
    <cellStyle name="표준 6 5 2 2 2 2 3 10" xfId="32700"/>
    <cellStyle name="표준 6 5 2 2 2 2 3 11" xfId="36571"/>
    <cellStyle name="표준 6 5 2 2 2 2 3 12" xfId="40683"/>
    <cellStyle name="표준 6 5 2 2 2 2 3 13" xfId="44554"/>
    <cellStyle name="표준 6 5 2 2 2 2 3 14" xfId="48425"/>
    <cellStyle name="표준 6 5 2 2 2 2 3 15" xfId="52296"/>
    <cellStyle name="표준 6 5 2 2 2 2 3 2" xfId="3380"/>
    <cellStyle name="표준 6 5 2 2 2 2 3 2 10" xfId="38507"/>
    <cellStyle name="표준 6 5 2 2 2 2 3 2 11" xfId="42619"/>
    <cellStyle name="표준 6 5 2 2 2 2 3 2 12" xfId="46490"/>
    <cellStyle name="표준 6 5 2 2 2 2 3 2 13" xfId="50361"/>
    <cellStyle name="표준 6 5 2 2 2 2 3 2 14" xfId="54232"/>
    <cellStyle name="표준 6 5 2 2 2 2 3 2 2" xfId="7539"/>
    <cellStyle name="표준 6 5 2 2 2 2 3 2 3" xfId="11410"/>
    <cellStyle name="표준 6 5 2 2 2 2 3 2 4" xfId="15281"/>
    <cellStyle name="표준 6 5 2 2 2 2 3 2 5" xfId="19152"/>
    <cellStyle name="표준 6 5 2 2 2 2 3 2 6" xfId="23023"/>
    <cellStyle name="표준 6 5 2 2 2 2 3 2 7" xfId="26894"/>
    <cellStyle name="표준 6 5 2 2 2 2 3 2 8" xfId="30765"/>
    <cellStyle name="표준 6 5 2 2 2 2 3 2 9" xfId="34636"/>
    <cellStyle name="표준 6 5 2 2 2 2 3 3" xfId="5603"/>
    <cellStyle name="표준 6 5 2 2 2 2 3 4" xfId="9474"/>
    <cellStyle name="표준 6 5 2 2 2 2 3 5" xfId="13345"/>
    <cellStyle name="표준 6 5 2 2 2 2 3 6" xfId="17216"/>
    <cellStyle name="표준 6 5 2 2 2 2 3 7" xfId="21087"/>
    <cellStyle name="표준 6 5 2 2 2 2 3 8" xfId="24958"/>
    <cellStyle name="표준 6 5 2 2 2 2 3 9" xfId="28829"/>
    <cellStyle name="표준 6 5 2 2 2 2 4" xfId="2412"/>
    <cellStyle name="표준 6 5 2 2 2 2 4 10" xfId="37539"/>
    <cellStyle name="표준 6 5 2 2 2 2 4 11" xfId="41651"/>
    <cellStyle name="표준 6 5 2 2 2 2 4 12" xfId="45522"/>
    <cellStyle name="표준 6 5 2 2 2 2 4 13" xfId="49393"/>
    <cellStyle name="표준 6 5 2 2 2 2 4 14" xfId="53264"/>
    <cellStyle name="표준 6 5 2 2 2 2 4 2" xfId="6571"/>
    <cellStyle name="표준 6 5 2 2 2 2 4 3" xfId="10442"/>
    <cellStyle name="표준 6 5 2 2 2 2 4 4" xfId="14313"/>
    <cellStyle name="표준 6 5 2 2 2 2 4 5" xfId="18184"/>
    <cellStyle name="표준 6 5 2 2 2 2 4 6" xfId="22055"/>
    <cellStyle name="표준 6 5 2 2 2 2 4 7" xfId="25926"/>
    <cellStyle name="표준 6 5 2 2 2 2 4 8" xfId="29797"/>
    <cellStyle name="표준 6 5 2 2 2 2 4 9" xfId="33668"/>
    <cellStyle name="표준 6 5 2 2 2 2 5" xfId="4635"/>
    <cellStyle name="표준 6 5 2 2 2 2 6" xfId="8506"/>
    <cellStyle name="표준 6 5 2 2 2 2 7" xfId="12377"/>
    <cellStyle name="표준 6 5 2 2 2 2 8" xfId="16248"/>
    <cellStyle name="표준 6 5 2 2 2 2 9" xfId="20119"/>
    <cellStyle name="표준 6 5 2 2 2 3" xfId="709"/>
    <cellStyle name="표준 6 5 2 2 2 3 10" xfId="28103"/>
    <cellStyle name="표준 6 5 2 2 2 3 11" xfId="31974"/>
    <cellStyle name="표준 6 5 2 2 2 3 12" xfId="35845"/>
    <cellStyle name="표준 6 5 2 2 2 3 13" xfId="39957"/>
    <cellStyle name="표준 6 5 2 2 2 3 14" xfId="43828"/>
    <cellStyle name="표준 6 5 2 2 2 3 15" xfId="47699"/>
    <cellStyle name="표준 6 5 2 2 2 3 16" xfId="51570"/>
    <cellStyle name="표준 6 5 2 2 2 3 2" xfId="1683"/>
    <cellStyle name="표준 6 5 2 2 2 3 2 10" xfId="32942"/>
    <cellStyle name="표준 6 5 2 2 2 3 2 11" xfId="36813"/>
    <cellStyle name="표준 6 5 2 2 2 3 2 12" xfId="40925"/>
    <cellStyle name="표준 6 5 2 2 2 3 2 13" xfId="44796"/>
    <cellStyle name="표준 6 5 2 2 2 3 2 14" xfId="48667"/>
    <cellStyle name="표준 6 5 2 2 2 3 2 15" xfId="52538"/>
    <cellStyle name="표준 6 5 2 2 2 3 2 2" xfId="3622"/>
    <cellStyle name="표준 6 5 2 2 2 3 2 2 10" xfId="38749"/>
    <cellStyle name="표준 6 5 2 2 2 3 2 2 11" xfId="42861"/>
    <cellStyle name="표준 6 5 2 2 2 3 2 2 12" xfId="46732"/>
    <cellStyle name="표준 6 5 2 2 2 3 2 2 13" xfId="50603"/>
    <cellStyle name="표준 6 5 2 2 2 3 2 2 14" xfId="54474"/>
    <cellStyle name="표준 6 5 2 2 2 3 2 2 2" xfId="7781"/>
    <cellStyle name="표준 6 5 2 2 2 3 2 2 3" xfId="11652"/>
    <cellStyle name="표준 6 5 2 2 2 3 2 2 4" xfId="15523"/>
    <cellStyle name="표준 6 5 2 2 2 3 2 2 5" xfId="19394"/>
    <cellStyle name="표준 6 5 2 2 2 3 2 2 6" xfId="23265"/>
    <cellStyle name="표준 6 5 2 2 2 3 2 2 7" xfId="27136"/>
    <cellStyle name="표준 6 5 2 2 2 3 2 2 8" xfId="31007"/>
    <cellStyle name="표준 6 5 2 2 2 3 2 2 9" xfId="34878"/>
    <cellStyle name="표준 6 5 2 2 2 3 2 3" xfId="5845"/>
    <cellStyle name="표준 6 5 2 2 2 3 2 4" xfId="9716"/>
    <cellStyle name="표준 6 5 2 2 2 3 2 5" xfId="13587"/>
    <cellStyle name="표준 6 5 2 2 2 3 2 6" xfId="17458"/>
    <cellStyle name="표준 6 5 2 2 2 3 2 7" xfId="21329"/>
    <cellStyle name="표준 6 5 2 2 2 3 2 8" xfId="25200"/>
    <cellStyle name="표준 6 5 2 2 2 3 2 9" xfId="29071"/>
    <cellStyle name="표준 6 5 2 2 2 3 3" xfId="2654"/>
    <cellStyle name="표준 6 5 2 2 2 3 3 10" xfId="37781"/>
    <cellStyle name="표준 6 5 2 2 2 3 3 11" xfId="41893"/>
    <cellStyle name="표준 6 5 2 2 2 3 3 12" xfId="45764"/>
    <cellStyle name="표준 6 5 2 2 2 3 3 13" xfId="49635"/>
    <cellStyle name="표준 6 5 2 2 2 3 3 14" xfId="53506"/>
    <cellStyle name="표준 6 5 2 2 2 3 3 2" xfId="6813"/>
    <cellStyle name="표준 6 5 2 2 2 3 3 3" xfId="10684"/>
    <cellStyle name="표준 6 5 2 2 2 3 3 4" xfId="14555"/>
    <cellStyle name="표준 6 5 2 2 2 3 3 5" xfId="18426"/>
    <cellStyle name="표준 6 5 2 2 2 3 3 6" xfId="22297"/>
    <cellStyle name="표준 6 5 2 2 2 3 3 7" xfId="26168"/>
    <cellStyle name="표준 6 5 2 2 2 3 3 8" xfId="30039"/>
    <cellStyle name="표준 6 5 2 2 2 3 3 9" xfId="33910"/>
    <cellStyle name="표준 6 5 2 2 2 3 4" xfId="4877"/>
    <cellStyle name="표준 6 5 2 2 2 3 5" xfId="8748"/>
    <cellStyle name="표준 6 5 2 2 2 3 6" xfId="12619"/>
    <cellStyle name="표준 6 5 2 2 2 3 7" xfId="16490"/>
    <cellStyle name="표준 6 5 2 2 2 3 8" xfId="20361"/>
    <cellStyle name="표준 6 5 2 2 2 3 9" xfId="24232"/>
    <cellStyle name="표준 6 5 2 2 2 4" xfId="1199"/>
    <cellStyle name="표준 6 5 2 2 2 4 10" xfId="32458"/>
    <cellStyle name="표준 6 5 2 2 2 4 11" xfId="36329"/>
    <cellStyle name="표준 6 5 2 2 2 4 12" xfId="40441"/>
    <cellStyle name="표준 6 5 2 2 2 4 13" xfId="44312"/>
    <cellStyle name="표준 6 5 2 2 2 4 14" xfId="48183"/>
    <cellStyle name="표준 6 5 2 2 2 4 15" xfId="52054"/>
    <cellStyle name="표준 6 5 2 2 2 4 2" xfId="3138"/>
    <cellStyle name="표준 6 5 2 2 2 4 2 10" xfId="38265"/>
    <cellStyle name="표준 6 5 2 2 2 4 2 11" xfId="42377"/>
    <cellStyle name="표준 6 5 2 2 2 4 2 12" xfId="46248"/>
    <cellStyle name="표준 6 5 2 2 2 4 2 13" xfId="50119"/>
    <cellStyle name="표준 6 5 2 2 2 4 2 14" xfId="53990"/>
    <cellStyle name="표준 6 5 2 2 2 4 2 2" xfId="7297"/>
    <cellStyle name="표준 6 5 2 2 2 4 2 3" xfId="11168"/>
    <cellStyle name="표준 6 5 2 2 2 4 2 4" xfId="15039"/>
    <cellStyle name="표준 6 5 2 2 2 4 2 5" xfId="18910"/>
    <cellStyle name="표준 6 5 2 2 2 4 2 6" xfId="22781"/>
    <cellStyle name="표준 6 5 2 2 2 4 2 7" xfId="26652"/>
    <cellStyle name="표준 6 5 2 2 2 4 2 8" xfId="30523"/>
    <cellStyle name="표준 6 5 2 2 2 4 2 9" xfId="34394"/>
    <cellStyle name="표준 6 5 2 2 2 4 3" xfId="5361"/>
    <cellStyle name="표준 6 5 2 2 2 4 4" xfId="9232"/>
    <cellStyle name="표준 6 5 2 2 2 4 5" xfId="13103"/>
    <cellStyle name="표준 6 5 2 2 2 4 6" xfId="16974"/>
    <cellStyle name="표준 6 5 2 2 2 4 7" xfId="20845"/>
    <cellStyle name="표준 6 5 2 2 2 4 8" xfId="24716"/>
    <cellStyle name="표준 6 5 2 2 2 4 9" xfId="28587"/>
    <cellStyle name="표준 6 5 2 2 2 5" xfId="2170"/>
    <cellStyle name="표준 6 5 2 2 2 5 10" xfId="37297"/>
    <cellStyle name="표준 6 5 2 2 2 5 11" xfId="41409"/>
    <cellStyle name="표준 6 5 2 2 2 5 12" xfId="45280"/>
    <cellStyle name="표준 6 5 2 2 2 5 13" xfId="49151"/>
    <cellStyle name="표준 6 5 2 2 2 5 14" xfId="53022"/>
    <cellStyle name="표준 6 5 2 2 2 5 2" xfId="6329"/>
    <cellStyle name="표준 6 5 2 2 2 5 3" xfId="10200"/>
    <cellStyle name="표준 6 5 2 2 2 5 4" xfId="14071"/>
    <cellStyle name="표준 6 5 2 2 2 5 5" xfId="17942"/>
    <cellStyle name="표준 6 5 2 2 2 5 6" xfId="21813"/>
    <cellStyle name="표준 6 5 2 2 2 5 7" xfId="25684"/>
    <cellStyle name="표준 6 5 2 2 2 5 8" xfId="29555"/>
    <cellStyle name="표준 6 5 2 2 2 5 9" xfId="33426"/>
    <cellStyle name="표준 6 5 2 2 2 6" xfId="4393"/>
    <cellStyle name="표준 6 5 2 2 2 7" xfId="8264"/>
    <cellStyle name="표준 6 5 2 2 2 8" xfId="12135"/>
    <cellStyle name="표준 6 5 2 2 2 9" xfId="16006"/>
    <cellStyle name="표준 6 5 2 2 20" xfId="50989"/>
    <cellStyle name="표준 6 5 2 2 3" xfId="367"/>
    <cellStyle name="표준 6 5 2 2 3 10" xfId="23893"/>
    <cellStyle name="표준 6 5 2 2 3 11" xfId="27764"/>
    <cellStyle name="표준 6 5 2 2 3 12" xfId="31635"/>
    <cellStyle name="표준 6 5 2 2 3 13" xfId="35506"/>
    <cellStyle name="표준 6 5 2 2 3 14" xfId="39618"/>
    <cellStyle name="표준 6 5 2 2 3 15" xfId="43489"/>
    <cellStyle name="표준 6 5 2 2 3 16" xfId="47360"/>
    <cellStyle name="표준 6 5 2 2 3 17" xfId="51231"/>
    <cellStyle name="표준 6 5 2 2 3 2" xfId="854"/>
    <cellStyle name="표준 6 5 2 2 3 2 10" xfId="28248"/>
    <cellStyle name="표준 6 5 2 2 3 2 11" xfId="32119"/>
    <cellStyle name="표준 6 5 2 2 3 2 12" xfId="35990"/>
    <cellStyle name="표준 6 5 2 2 3 2 13" xfId="40102"/>
    <cellStyle name="표준 6 5 2 2 3 2 14" xfId="43973"/>
    <cellStyle name="표준 6 5 2 2 3 2 15" xfId="47844"/>
    <cellStyle name="표준 6 5 2 2 3 2 16" xfId="51715"/>
    <cellStyle name="표준 6 5 2 2 3 2 2" xfId="1828"/>
    <cellStyle name="표준 6 5 2 2 3 2 2 10" xfId="33087"/>
    <cellStyle name="표준 6 5 2 2 3 2 2 11" xfId="36958"/>
    <cellStyle name="표준 6 5 2 2 3 2 2 12" xfId="41070"/>
    <cellStyle name="표준 6 5 2 2 3 2 2 13" xfId="44941"/>
    <cellStyle name="표준 6 5 2 2 3 2 2 14" xfId="48812"/>
    <cellStyle name="표준 6 5 2 2 3 2 2 15" xfId="52683"/>
    <cellStyle name="표준 6 5 2 2 3 2 2 2" xfId="3767"/>
    <cellStyle name="표준 6 5 2 2 3 2 2 2 10" xfId="38894"/>
    <cellStyle name="표준 6 5 2 2 3 2 2 2 11" xfId="43006"/>
    <cellStyle name="표준 6 5 2 2 3 2 2 2 12" xfId="46877"/>
    <cellStyle name="표준 6 5 2 2 3 2 2 2 13" xfId="50748"/>
    <cellStyle name="표준 6 5 2 2 3 2 2 2 14" xfId="54619"/>
    <cellStyle name="표준 6 5 2 2 3 2 2 2 2" xfId="7926"/>
    <cellStyle name="표준 6 5 2 2 3 2 2 2 3" xfId="11797"/>
    <cellStyle name="표준 6 5 2 2 3 2 2 2 4" xfId="15668"/>
    <cellStyle name="표준 6 5 2 2 3 2 2 2 5" xfId="19539"/>
    <cellStyle name="표준 6 5 2 2 3 2 2 2 6" xfId="23410"/>
    <cellStyle name="표준 6 5 2 2 3 2 2 2 7" xfId="27281"/>
    <cellStyle name="표준 6 5 2 2 3 2 2 2 8" xfId="31152"/>
    <cellStyle name="표준 6 5 2 2 3 2 2 2 9" xfId="35023"/>
    <cellStyle name="표준 6 5 2 2 3 2 2 3" xfId="5990"/>
    <cellStyle name="표준 6 5 2 2 3 2 2 4" xfId="9861"/>
    <cellStyle name="표준 6 5 2 2 3 2 2 5" xfId="13732"/>
    <cellStyle name="표준 6 5 2 2 3 2 2 6" xfId="17603"/>
    <cellStyle name="표준 6 5 2 2 3 2 2 7" xfId="21474"/>
    <cellStyle name="표준 6 5 2 2 3 2 2 8" xfId="25345"/>
    <cellStyle name="표준 6 5 2 2 3 2 2 9" xfId="29216"/>
    <cellStyle name="표준 6 5 2 2 3 2 3" xfId="2799"/>
    <cellStyle name="표준 6 5 2 2 3 2 3 10" xfId="37926"/>
    <cellStyle name="표준 6 5 2 2 3 2 3 11" xfId="42038"/>
    <cellStyle name="표준 6 5 2 2 3 2 3 12" xfId="45909"/>
    <cellStyle name="표준 6 5 2 2 3 2 3 13" xfId="49780"/>
    <cellStyle name="표준 6 5 2 2 3 2 3 14" xfId="53651"/>
    <cellStyle name="표준 6 5 2 2 3 2 3 2" xfId="6958"/>
    <cellStyle name="표준 6 5 2 2 3 2 3 3" xfId="10829"/>
    <cellStyle name="표준 6 5 2 2 3 2 3 4" xfId="14700"/>
    <cellStyle name="표준 6 5 2 2 3 2 3 5" xfId="18571"/>
    <cellStyle name="표준 6 5 2 2 3 2 3 6" xfId="22442"/>
    <cellStyle name="표준 6 5 2 2 3 2 3 7" xfId="26313"/>
    <cellStyle name="표준 6 5 2 2 3 2 3 8" xfId="30184"/>
    <cellStyle name="표준 6 5 2 2 3 2 3 9" xfId="34055"/>
    <cellStyle name="표준 6 5 2 2 3 2 4" xfId="5022"/>
    <cellStyle name="표준 6 5 2 2 3 2 5" xfId="8893"/>
    <cellStyle name="표준 6 5 2 2 3 2 6" xfId="12764"/>
    <cellStyle name="표준 6 5 2 2 3 2 7" xfId="16635"/>
    <cellStyle name="표준 6 5 2 2 3 2 8" xfId="20506"/>
    <cellStyle name="표준 6 5 2 2 3 2 9" xfId="24377"/>
    <cellStyle name="표준 6 5 2 2 3 3" xfId="1344"/>
    <cellStyle name="표준 6 5 2 2 3 3 10" xfId="32603"/>
    <cellStyle name="표준 6 5 2 2 3 3 11" xfId="36474"/>
    <cellStyle name="표준 6 5 2 2 3 3 12" xfId="40586"/>
    <cellStyle name="표준 6 5 2 2 3 3 13" xfId="44457"/>
    <cellStyle name="표준 6 5 2 2 3 3 14" xfId="48328"/>
    <cellStyle name="표준 6 5 2 2 3 3 15" xfId="52199"/>
    <cellStyle name="표준 6 5 2 2 3 3 2" xfId="3283"/>
    <cellStyle name="표준 6 5 2 2 3 3 2 10" xfId="38410"/>
    <cellStyle name="표준 6 5 2 2 3 3 2 11" xfId="42522"/>
    <cellStyle name="표준 6 5 2 2 3 3 2 12" xfId="46393"/>
    <cellStyle name="표준 6 5 2 2 3 3 2 13" xfId="50264"/>
    <cellStyle name="표준 6 5 2 2 3 3 2 14" xfId="54135"/>
    <cellStyle name="표준 6 5 2 2 3 3 2 2" xfId="7442"/>
    <cellStyle name="표준 6 5 2 2 3 3 2 3" xfId="11313"/>
    <cellStyle name="표준 6 5 2 2 3 3 2 4" xfId="15184"/>
    <cellStyle name="표준 6 5 2 2 3 3 2 5" xfId="19055"/>
    <cellStyle name="표준 6 5 2 2 3 3 2 6" xfId="22926"/>
    <cellStyle name="표준 6 5 2 2 3 3 2 7" xfId="26797"/>
    <cellStyle name="표준 6 5 2 2 3 3 2 8" xfId="30668"/>
    <cellStyle name="표준 6 5 2 2 3 3 2 9" xfId="34539"/>
    <cellStyle name="표준 6 5 2 2 3 3 3" xfId="5506"/>
    <cellStyle name="표준 6 5 2 2 3 3 4" xfId="9377"/>
    <cellStyle name="표준 6 5 2 2 3 3 5" xfId="13248"/>
    <cellStyle name="표준 6 5 2 2 3 3 6" xfId="17119"/>
    <cellStyle name="표준 6 5 2 2 3 3 7" xfId="20990"/>
    <cellStyle name="표준 6 5 2 2 3 3 8" xfId="24861"/>
    <cellStyle name="표준 6 5 2 2 3 3 9" xfId="28732"/>
    <cellStyle name="표준 6 5 2 2 3 4" xfId="2315"/>
    <cellStyle name="표준 6 5 2 2 3 4 10" xfId="37442"/>
    <cellStyle name="표준 6 5 2 2 3 4 11" xfId="41554"/>
    <cellStyle name="표준 6 5 2 2 3 4 12" xfId="45425"/>
    <cellStyle name="표준 6 5 2 2 3 4 13" xfId="49296"/>
    <cellStyle name="표준 6 5 2 2 3 4 14" xfId="53167"/>
    <cellStyle name="표준 6 5 2 2 3 4 2" xfId="6474"/>
    <cellStyle name="표준 6 5 2 2 3 4 3" xfId="10345"/>
    <cellStyle name="표준 6 5 2 2 3 4 4" xfId="14216"/>
    <cellStyle name="표준 6 5 2 2 3 4 5" xfId="18087"/>
    <cellStyle name="표준 6 5 2 2 3 4 6" xfId="21958"/>
    <cellStyle name="표준 6 5 2 2 3 4 7" xfId="25829"/>
    <cellStyle name="표준 6 5 2 2 3 4 8" xfId="29700"/>
    <cellStyle name="표준 6 5 2 2 3 4 9" xfId="33571"/>
    <cellStyle name="표준 6 5 2 2 3 5" xfId="4538"/>
    <cellStyle name="표준 6 5 2 2 3 6" xfId="8409"/>
    <cellStyle name="표준 6 5 2 2 3 7" xfId="12280"/>
    <cellStyle name="표준 6 5 2 2 3 8" xfId="16151"/>
    <cellStyle name="표준 6 5 2 2 3 9" xfId="20022"/>
    <cellStyle name="표준 6 5 2 2 4" xfId="612"/>
    <cellStyle name="표준 6 5 2 2 4 10" xfId="28006"/>
    <cellStyle name="표준 6 5 2 2 4 11" xfId="31877"/>
    <cellStyle name="표준 6 5 2 2 4 12" xfId="35748"/>
    <cellStyle name="표준 6 5 2 2 4 13" xfId="39860"/>
    <cellStyle name="표준 6 5 2 2 4 14" xfId="43731"/>
    <cellStyle name="표준 6 5 2 2 4 15" xfId="47602"/>
    <cellStyle name="표준 6 5 2 2 4 16" xfId="51473"/>
    <cellStyle name="표준 6 5 2 2 4 2" xfId="1586"/>
    <cellStyle name="표준 6 5 2 2 4 2 10" xfId="32845"/>
    <cellStyle name="표준 6 5 2 2 4 2 11" xfId="36716"/>
    <cellStyle name="표준 6 5 2 2 4 2 12" xfId="40828"/>
    <cellStyle name="표준 6 5 2 2 4 2 13" xfId="44699"/>
    <cellStyle name="표준 6 5 2 2 4 2 14" xfId="48570"/>
    <cellStyle name="표준 6 5 2 2 4 2 15" xfId="52441"/>
    <cellStyle name="표준 6 5 2 2 4 2 2" xfId="3525"/>
    <cellStyle name="표준 6 5 2 2 4 2 2 10" xfId="38652"/>
    <cellStyle name="표준 6 5 2 2 4 2 2 11" xfId="42764"/>
    <cellStyle name="표준 6 5 2 2 4 2 2 12" xfId="46635"/>
    <cellStyle name="표준 6 5 2 2 4 2 2 13" xfId="50506"/>
    <cellStyle name="표준 6 5 2 2 4 2 2 14" xfId="54377"/>
    <cellStyle name="표준 6 5 2 2 4 2 2 2" xfId="7684"/>
    <cellStyle name="표준 6 5 2 2 4 2 2 3" xfId="11555"/>
    <cellStyle name="표준 6 5 2 2 4 2 2 4" xfId="15426"/>
    <cellStyle name="표준 6 5 2 2 4 2 2 5" xfId="19297"/>
    <cellStyle name="표준 6 5 2 2 4 2 2 6" xfId="23168"/>
    <cellStyle name="표준 6 5 2 2 4 2 2 7" xfId="27039"/>
    <cellStyle name="표준 6 5 2 2 4 2 2 8" xfId="30910"/>
    <cellStyle name="표준 6 5 2 2 4 2 2 9" xfId="34781"/>
    <cellStyle name="표준 6 5 2 2 4 2 3" xfId="5748"/>
    <cellStyle name="표준 6 5 2 2 4 2 4" xfId="9619"/>
    <cellStyle name="표준 6 5 2 2 4 2 5" xfId="13490"/>
    <cellStyle name="표준 6 5 2 2 4 2 6" xfId="17361"/>
    <cellStyle name="표준 6 5 2 2 4 2 7" xfId="21232"/>
    <cellStyle name="표준 6 5 2 2 4 2 8" xfId="25103"/>
    <cellStyle name="표준 6 5 2 2 4 2 9" xfId="28974"/>
    <cellStyle name="표준 6 5 2 2 4 3" xfId="2557"/>
    <cellStyle name="표준 6 5 2 2 4 3 10" xfId="37684"/>
    <cellStyle name="표준 6 5 2 2 4 3 11" xfId="41796"/>
    <cellStyle name="표준 6 5 2 2 4 3 12" xfId="45667"/>
    <cellStyle name="표준 6 5 2 2 4 3 13" xfId="49538"/>
    <cellStyle name="표준 6 5 2 2 4 3 14" xfId="53409"/>
    <cellStyle name="표준 6 5 2 2 4 3 2" xfId="6716"/>
    <cellStyle name="표준 6 5 2 2 4 3 3" xfId="10587"/>
    <cellStyle name="표준 6 5 2 2 4 3 4" xfId="14458"/>
    <cellStyle name="표준 6 5 2 2 4 3 5" xfId="18329"/>
    <cellStyle name="표준 6 5 2 2 4 3 6" xfId="22200"/>
    <cellStyle name="표준 6 5 2 2 4 3 7" xfId="26071"/>
    <cellStyle name="표준 6 5 2 2 4 3 8" xfId="29942"/>
    <cellStyle name="표준 6 5 2 2 4 3 9" xfId="33813"/>
    <cellStyle name="표준 6 5 2 2 4 4" xfId="4780"/>
    <cellStyle name="표준 6 5 2 2 4 5" xfId="8651"/>
    <cellStyle name="표준 6 5 2 2 4 6" xfId="12522"/>
    <cellStyle name="표준 6 5 2 2 4 7" xfId="16393"/>
    <cellStyle name="표준 6 5 2 2 4 8" xfId="20264"/>
    <cellStyle name="표준 6 5 2 2 4 9" xfId="24135"/>
    <cellStyle name="표준 6 5 2 2 5" xfId="1102"/>
    <cellStyle name="표준 6 5 2 2 5 10" xfId="32361"/>
    <cellStyle name="표준 6 5 2 2 5 11" xfId="36232"/>
    <cellStyle name="표준 6 5 2 2 5 12" xfId="40344"/>
    <cellStyle name="표준 6 5 2 2 5 13" xfId="44215"/>
    <cellStyle name="표준 6 5 2 2 5 14" xfId="48086"/>
    <cellStyle name="표준 6 5 2 2 5 15" xfId="51957"/>
    <cellStyle name="표준 6 5 2 2 5 2" xfId="3041"/>
    <cellStyle name="표준 6 5 2 2 5 2 10" xfId="38168"/>
    <cellStyle name="표준 6 5 2 2 5 2 11" xfId="42280"/>
    <cellStyle name="표준 6 5 2 2 5 2 12" xfId="46151"/>
    <cellStyle name="표준 6 5 2 2 5 2 13" xfId="50022"/>
    <cellStyle name="표준 6 5 2 2 5 2 14" xfId="53893"/>
    <cellStyle name="표준 6 5 2 2 5 2 2" xfId="7200"/>
    <cellStyle name="표준 6 5 2 2 5 2 3" xfId="11071"/>
    <cellStyle name="표준 6 5 2 2 5 2 4" xfId="14942"/>
    <cellStyle name="표준 6 5 2 2 5 2 5" xfId="18813"/>
    <cellStyle name="표준 6 5 2 2 5 2 6" xfId="22684"/>
    <cellStyle name="표준 6 5 2 2 5 2 7" xfId="26555"/>
    <cellStyle name="표준 6 5 2 2 5 2 8" xfId="30426"/>
    <cellStyle name="표준 6 5 2 2 5 2 9" xfId="34297"/>
    <cellStyle name="표준 6 5 2 2 5 3" xfId="5264"/>
    <cellStyle name="표준 6 5 2 2 5 4" xfId="9135"/>
    <cellStyle name="표준 6 5 2 2 5 5" xfId="13006"/>
    <cellStyle name="표준 6 5 2 2 5 6" xfId="16877"/>
    <cellStyle name="표준 6 5 2 2 5 7" xfId="20748"/>
    <cellStyle name="표준 6 5 2 2 5 8" xfId="24619"/>
    <cellStyle name="표준 6 5 2 2 5 9" xfId="28490"/>
    <cellStyle name="표준 6 5 2 2 6" xfId="2073"/>
    <cellStyle name="표준 6 5 2 2 6 10" xfId="37200"/>
    <cellStyle name="표준 6 5 2 2 6 11" xfId="41312"/>
    <cellStyle name="표준 6 5 2 2 6 12" xfId="45183"/>
    <cellStyle name="표준 6 5 2 2 6 13" xfId="49054"/>
    <cellStyle name="표준 6 5 2 2 6 14" xfId="52925"/>
    <cellStyle name="표준 6 5 2 2 6 2" xfId="6232"/>
    <cellStyle name="표준 6 5 2 2 6 3" xfId="10103"/>
    <cellStyle name="표준 6 5 2 2 6 4" xfId="13974"/>
    <cellStyle name="표준 6 5 2 2 6 5" xfId="17845"/>
    <cellStyle name="표준 6 5 2 2 6 6" xfId="21716"/>
    <cellStyle name="표준 6 5 2 2 6 7" xfId="25587"/>
    <cellStyle name="표준 6 5 2 2 6 8" xfId="29458"/>
    <cellStyle name="표준 6 5 2 2 6 9" xfId="33329"/>
    <cellStyle name="표준 6 5 2 2 7" xfId="4296"/>
    <cellStyle name="표준 6 5 2 2 8" xfId="8167"/>
    <cellStyle name="표준 6 5 2 2 9" xfId="12038"/>
    <cellStyle name="표준 6 5 2 20" xfId="43200"/>
    <cellStyle name="표준 6 5 2 21" xfId="47071"/>
    <cellStyle name="표준 6 5 2 22" xfId="50942"/>
    <cellStyle name="표준 6 5 2 3" xfId="172"/>
    <cellStyle name="표준 6 5 2 3 10" xfId="19830"/>
    <cellStyle name="표준 6 5 2 3 11" xfId="23701"/>
    <cellStyle name="표준 6 5 2 3 12" xfId="27572"/>
    <cellStyle name="표준 6 5 2 3 13" xfId="31443"/>
    <cellStyle name="표준 6 5 2 3 14" xfId="35314"/>
    <cellStyle name="표준 6 5 2 3 15" xfId="39185"/>
    <cellStyle name="표준 6 5 2 3 16" xfId="39426"/>
    <cellStyle name="표준 6 5 2 3 17" xfId="43297"/>
    <cellStyle name="표준 6 5 2 3 18" xfId="47168"/>
    <cellStyle name="표준 6 5 2 3 19" xfId="51039"/>
    <cellStyle name="표준 6 5 2 3 2" xfId="417"/>
    <cellStyle name="표준 6 5 2 3 2 10" xfId="23943"/>
    <cellStyle name="표준 6 5 2 3 2 11" xfId="27814"/>
    <cellStyle name="표준 6 5 2 3 2 12" xfId="31685"/>
    <cellStyle name="표준 6 5 2 3 2 13" xfId="35556"/>
    <cellStyle name="표준 6 5 2 3 2 14" xfId="39668"/>
    <cellStyle name="표준 6 5 2 3 2 15" xfId="43539"/>
    <cellStyle name="표준 6 5 2 3 2 16" xfId="47410"/>
    <cellStyle name="표준 6 5 2 3 2 17" xfId="51281"/>
    <cellStyle name="표준 6 5 2 3 2 2" xfId="904"/>
    <cellStyle name="표준 6 5 2 3 2 2 10" xfId="28298"/>
    <cellStyle name="표준 6 5 2 3 2 2 11" xfId="32169"/>
    <cellStyle name="표준 6 5 2 3 2 2 12" xfId="36040"/>
    <cellStyle name="표준 6 5 2 3 2 2 13" xfId="40152"/>
    <cellStyle name="표준 6 5 2 3 2 2 14" xfId="44023"/>
    <cellStyle name="표준 6 5 2 3 2 2 15" xfId="47894"/>
    <cellStyle name="표준 6 5 2 3 2 2 16" xfId="51765"/>
    <cellStyle name="표준 6 5 2 3 2 2 2" xfId="1878"/>
    <cellStyle name="표준 6 5 2 3 2 2 2 10" xfId="33137"/>
    <cellStyle name="표준 6 5 2 3 2 2 2 11" xfId="37008"/>
    <cellStyle name="표준 6 5 2 3 2 2 2 12" xfId="41120"/>
    <cellStyle name="표준 6 5 2 3 2 2 2 13" xfId="44991"/>
    <cellStyle name="표준 6 5 2 3 2 2 2 14" xfId="48862"/>
    <cellStyle name="표준 6 5 2 3 2 2 2 15" xfId="52733"/>
    <cellStyle name="표준 6 5 2 3 2 2 2 2" xfId="3817"/>
    <cellStyle name="표준 6 5 2 3 2 2 2 2 10" xfId="38944"/>
    <cellStyle name="표준 6 5 2 3 2 2 2 2 11" xfId="43056"/>
    <cellStyle name="표준 6 5 2 3 2 2 2 2 12" xfId="46927"/>
    <cellStyle name="표준 6 5 2 3 2 2 2 2 13" xfId="50798"/>
    <cellStyle name="표준 6 5 2 3 2 2 2 2 14" xfId="54669"/>
    <cellStyle name="표준 6 5 2 3 2 2 2 2 2" xfId="7976"/>
    <cellStyle name="표준 6 5 2 3 2 2 2 2 3" xfId="11847"/>
    <cellStyle name="표준 6 5 2 3 2 2 2 2 4" xfId="15718"/>
    <cellStyle name="표준 6 5 2 3 2 2 2 2 5" xfId="19589"/>
    <cellStyle name="표준 6 5 2 3 2 2 2 2 6" xfId="23460"/>
    <cellStyle name="표준 6 5 2 3 2 2 2 2 7" xfId="27331"/>
    <cellStyle name="표준 6 5 2 3 2 2 2 2 8" xfId="31202"/>
    <cellStyle name="표준 6 5 2 3 2 2 2 2 9" xfId="35073"/>
    <cellStyle name="표준 6 5 2 3 2 2 2 3" xfId="6040"/>
    <cellStyle name="표준 6 5 2 3 2 2 2 4" xfId="9911"/>
    <cellStyle name="표준 6 5 2 3 2 2 2 5" xfId="13782"/>
    <cellStyle name="표준 6 5 2 3 2 2 2 6" xfId="17653"/>
    <cellStyle name="표준 6 5 2 3 2 2 2 7" xfId="21524"/>
    <cellStyle name="표준 6 5 2 3 2 2 2 8" xfId="25395"/>
    <cellStyle name="표준 6 5 2 3 2 2 2 9" xfId="29266"/>
    <cellStyle name="표준 6 5 2 3 2 2 3" xfId="2849"/>
    <cellStyle name="표준 6 5 2 3 2 2 3 10" xfId="37976"/>
    <cellStyle name="표준 6 5 2 3 2 2 3 11" xfId="42088"/>
    <cellStyle name="표준 6 5 2 3 2 2 3 12" xfId="45959"/>
    <cellStyle name="표준 6 5 2 3 2 2 3 13" xfId="49830"/>
    <cellStyle name="표준 6 5 2 3 2 2 3 14" xfId="53701"/>
    <cellStyle name="표준 6 5 2 3 2 2 3 2" xfId="7008"/>
    <cellStyle name="표준 6 5 2 3 2 2 3 3" xfId="10879"/>
    <cellStyle name="표준 6 5 2 3 2 2 3 4" xfId="14750"/>
    <cellStyle name="표준 6 5 2 3 2 2 3 5" xfId="18621"/>
    <cellStyle name="표준 6 5 2 3 2 2 3 6" xfId="22492"/>
    <cellStyle name="표준 6 5 2 3 2 2 3 7" xfId="26363"/>
    <cellStyle name="표준 6 5 2 3 2 2 3 8" xfId="30234"/>
    <cellStyle name="표준 6 5 2 3 2 2 3 9" xfId="34105"/>
    <cellStyle name="표준 6 5 2 3 2 2 4" xfId="5072"/>
    <cellStyle name="표준 6 5 2 3 2 2 5" xfId="8943"/>
    <cellStyle name="표준 6 5 2 3 2 2 6" xfId="12814"/>
    <cellStyle name="표준 6 5 2 3 2 2 7" xfId="16685"/>
    <cellStyle name="표준 6 5 2 3 2 2 8" xfId="20556"/>
    <cellStyle name="표준 6 5 2 3 2 2 9" xfId="24427"/>
    <cellStyle name="표준 6 5 2 3 2 3" xfId="1394"/>
    <cellStyle name="표준 6 5 2 3 2 3 10" xfId="32653"/>
    <cellStyle name="표준 6 5 2 3 2 3 11" xfId="36524"/>
    <cellStyle name="표준 6 5 2 3 2 3 12" xfId="40636"/>
    <cellStyle name="표준 6 5 2 3 2 3 13" xfId="44507"/>
    <cellStyle name="표준 6 5 2 3 2 3 14" xfId="48378"/>
    <cellStyle name="표준 6 5 2 3 2 3 15" xfId="52249"/>
    <cellStyle name="표준 6 5 2 3 2 3 2" xfId="3333"/>
    <cellStyle name="표준 6 5 2 3 2 3 2 10" xfId="38460"/>
    <cellStyle name="표준 6 5 2 3 2 3 2 11" xfId="42572"/>
    <cellStyle name="표준 6 5 2 3 2 3 2 12" xfId="46443"/>
    <cellStyle name="표준 6 5 2 3 2 3 2 13" xfId="50314"/>
    <cellStyle name="표준 6 5 2 3 2 3 2 14" xfId="54185"/>
    <cellStyle name="표준 6 5 2 3 2 3 2 2" xfId="7492"/>
    <cellStyle name="표준 6 5 2 3 2 3 2 3" xfId="11363"/>
    <cellStyle name="표준 6 5 2 3 2 3 2 4" xfId="15234"/>
    <cellStyle name="표준 6 5 2 3 2 3 2 5" xfId="19105"/>
    <cellStyle name="표준 6 5 2 3 2 3 2 6" xfId="22976"/>
    <cellStyle name="표준 6 5 2 3 2 3 2 7" xfId="26847"/>
    <cellStyle name="표준 6 5 2 3 2 3 2 8" xfId="30718"/>
    <cellStyle name="표준 6 5 2 3 2 3 2 9" xfId="34589"/>
    <cellStyle name="표준 6 5 2 3 2 3 3" xfId="5556"/>
    <cellStyle name="표준 6 5 2 3 2 3 4" xfId="9427"/>
    <cellStyle name="표준 6 5 2 3 2 3 5" xfId="13298"/>
    <cellStyle name="표준 6 5 2 3 2 3 6" xfId="17169"/>
    <cellStyle name="표준 6 5 2 3 2 3 7" xfId="21040"/>
    <cellStyle name="표준 6 5 2 3 2 3 8" xfId="24911"/>
    <cellStyle name="표준 6 5 2 3 2 3 9" xfId="28782"/>
    <cellStyle name="표준 6 5 2 3 2 4" xfId="2365"/>
    <cellStyle name="표준 6 5 2 3 2 4 10" xfId="37492"/>
    <cellStyle name="표준 6 5 2 3 2 4 11" xfId="41604"/>
    <cellStyle name="표준 6 5 2 3 2 4 12" xfId="45475"/>
    <cellStyle name="표준 6 5 2 3 2 4 13" xfId="49346"/>
    <cellStyle name="표준 6 5 2 3 2 4 14" xfId="53217"/>
    <cellStyle name="표준 6 5 2 3 2 4 2" xfId="6524"/>
    <cellStyle name="표준 6 5 2 3 2 4 3" xfId="10395"/>
    <cellStyle name="표준 6 5 2 3 2 4 4" xfId="14266"/>
    <cellStyle name="표준 6 5 2 3 2 4 5" xfId="18137"/>
    <cellStyle name="표준 6 5 2 3 2 4 6" xfId="22008"/>
    <cellStyle name="표준 6 5 2 3 2 4 7" xfId="25879"/>
    <cellStyle name="표준 6 5 2 3 2 4 8" xfId="29750"/>
    <cellStyle name="표준 6 5 2 3 2 4 9" xfId="33621"/>
    <cellStyle name="표준 6 5 2 3 2 5" xfId="4588"/>
    <cellStyle name="표준 6 5 2 3 2 6" xfId="8459"/>
    <cellStyle name="표준 6 5 2 3 2 7" xfId="12330"/>
    <cellStyle name="표준 6 5 2 3 2 8" xfId="16201"/>
    <cellStyle name="표준 6 5 2 3 2 9" xfId="20072"/>
    <cellStyle name="표준 6 5 2 3 3" xfId="662"/>
    <cellStyle name="표준 6 5 2 3 3 10" xfId="28056"/>
    <cellStyle name="표준 6 5 2 3 3 11" xfId="31927"/>
    <cellStyle name="표준 6 5 2 3 3 12" xfId="35798"/>
    <cellStyle name="표준 6 5 2 3 3 13" xfId="39910"/>
    <cellStyle name="표준 6 5 2 3 3 14" xfId="43781"/>
    <cellStyle name="표준 6 5 2 3 3 15" xfId="47652"/>
    <cellStyle name="표준 6 5 2 3 3 16" xfId="51523"/>
    <cellStyle name="표준 6 5 2 3 3 2" xfId="1636"/>
    <cellStyle name="표준 6 5 2 3 3 2 10" xfId="32895"/>
    <cellStyle name="표준 6 5 2 3 3 2 11" xfId="36766"/>
    <cellStyle name="표준 6 5 2 3 3 2 12" xfId="40878"/>
    <cellStyle name="표준 6 5 2 3 3 2 13" xfId="44749"/>
    <cellStyle name="표준 6 5 2 3 3 2 14" xfId="48620"/>
    <cellStyle name="표준 6 5 2 3 3 2 15" xfId="52491"/>
    <cellStyle name="표준 6 5 2 3 3 2 2" xfId="3575"/>
    <cellStyle name="표준 6 5 2 3 3 2 2 10" xfId="38702"/>
    <cellStyle name="표준 6 5 2 3 3 2 2 11" xfId="42814"/>
    <cellStyle name="표준 6 5 2 3 3 2 2 12" xfId="46685"/>
    <cellStyle name="표준 6 5 2 3 3 2 2 13" xfId="50556"/>
    <cellStyle name="표준 6 5 2 3 3 2 2 14" xfId="54427"/>
    <cellStyle name="표준 6 5 2 3 3 2 2 2" xfId="7734"/>
    <cellStyle name="표준 6 5 2 3 3 2 2 3" xfId="11605"/>
    <cellStyle name="표준 6 5 2 3 3 2 2 4" xfId="15476"/>
    <cellStyle name="표준 6 5 2 3 3 2 2 5" xfId="19347"/>
    <cellStyle name="표준 6 5 2 3 3 2 2 6" xfId="23218"/>
    <cellStyle name="표준 6 5 2 3 3 2 2 7" xfId="27089"/>
    <cellStyle name="표준 6 5 2 3 3 2 2 8" xfId="30960"/>
    <cellStyle name="표준 6 5 2 3 3 2 2 9" xfId="34831"/>
    <cellStyle name="표준 6 5 2 3 3 2 3" xfId="5798"/>
    <cellStyle name="표준 6 5 2 3 3 2 4" xfId="9669"/>
    <cellStyle name="표준 6 5 2 3 3 2 5" xfId="13540"/>
    <cellStyle name="표준 6 5 2 3 3 2 6" xfId="17411"/>
    <cellStyle name="표준 6 5 2 3 3 2 7" xfId="21282"/>
    <cellStyle name="표준 6 5 2 3 3 2 8" xfId="25153"/>
    <cellStyle name="표준 6 5 2 3 3 2 9" xfId="29024"/>
    <cellStyle name="표준 6 5 2 3 3 3" xfId="2607"/>
    <cellStyle name="표준 6 5 2 3 3 3 10" xfId="37734"/>
    <cellStyle name="표준 6 5 2 3 3 3 11" xfId="41846"/>
    <cellStyle name="표준 6 5 2 3 3 3 12" xfId="45717"/>
    <cellStyle name="표준 6 5 2 3 3 3 13" xfId="49588"/>
    <cellStyle name="표준 6 5 2 3 3 3 14" xfId="53459"/>
    <cellStyle name="표준 6 5 2 3 3 3 2" xfId="6766"/>
    <cellStyle name="표준 6 5 2 3 3 3 3" xfId="10637"/>
    <cellStyle name="표준 6 5 2 3 3 3 4" xfId="14508"/>
    <cellStyle name="표준 6 5 2 3 3 3 5" xfId="18379"/>
    <cellStyle name="표준 6 5 2 3 3 3 6" xfId="22250"/>
    <cellStyle name="표준 6 5 2 3 3 3 7" xfId="26121"/>
    <cellStyle name="표준 6 5 2 3 3 3 8" xfId="29992"/>
    <cellStyle name="표준 6 5 2 3 3 3 9" xfId="33863"/>
    <cellStyle name="표준 6 5 2 3 3 4" xfId="4830"/>
    <cellStyle name="표준 6 5 2 3 3 5" xfId="8701"/>
    <cellStyle name="표준 6 5 2 3 3 6" xfId="12572"/>
    <cellStyle name="표준 6 5 2 3 3 7" xfId="16443"/>
    <cellStyle name="표준 6 5 2 3 3 8" xfId="20314"/>
    <cellStyle name="표준 6 5 2 3 3 9" xfId="24185"/>
    <cellStyle name="표준 6 5 2 3 4" xfId="1152"/>
    <cellStyle name="표준 6 5 2 3 4 10" xfId="32411"/>
    <cellStyle name="표준 6 5 2 3 4 11" xfId="36282"/>
    <cellStyle name="표준 6 5 2 3 4 12" xfId="40394"/>
    <cellStyle name="표준 6 5 2 3 4 13" xfId="44265"/>
    <cellStyle name="표준 6 5 2 3 4 14" xfId="48136"/>
    <cellStyle name="표준 6 5 2 3 4 15" xfId="52007"/>
    <cellStyle name="표준 6 5 2 3 4 2" xfId="3091"/>
    <cellStyle name="표준 6 5 2 3 4 2 10" xfId="38218"/>
    <cellStyle name="표준 6 5 2 3 4 2 11" xfId="42330"/>
    <cellStyle name="표준 6 5 2 3 4 2 12" xfId="46201"/>
    <cellStyle name="표준 6 5 2 3 4 2 13" xfId="50072"/>
    <cellStyle name="표준 6 5 2 3 4 2 14" xfId="53943"/>
    <cellStyle name="표준 6 5 2 3 4 2 2" xfId="7250"/>
    <cellStyle name="표준 6 5 2 3 4 2 3" xfId="11121"/>
    <cellStyle name="표준 6 5 2 3 4 2 4" xfId="14992"/>
    <cellStyle name="표준 6 5 2 3 4 2 5" xfId="18863"/>
    <cellStyle name="표준 6 5 2 3 4 2 6" xfId="22734"/>
    <cellStyle name="표준 6 5 2 3 4 2 7" xfId="26605"/>
    <cellStyle name="표준 6 5 2 3 4 2 8" xfId="30476"/>
    <cellStyle name="표준 6 5 2 3 4 2 9" xfId="34347"/>
    <cellStyle name="표준 6 5 2 3 4 3" xfId="5314"/>
    <cellStyle name="표준 6 5 2 3 4 4" xfId="9185"/>
    <cellStyle name="표준 6 5 2 3 4 5" xfId="13056"/>
    <cellStyle name="표준 6 5 2 3 4 6" xfId="16927"/>
    <cellStyle name="표준 6 5 2 3 4 7" xfId="20798"/>
    <cellStyle name="표준 6 5 2 3 4 8" xfId="24669"/>
    <cellStyle name="표준 6 5 2 3 4 9" xfId="28540"/>
    <cellStyle name="표준 6 5 2 3 5" xfId="2123"/>
    <cellStyle name="표준 6 5 2 3 5 10" xfId="37250"/>
    <cellStyle name="표준 6 5 2 3 5 11" xfId="41362"/>
    <cellStyle name="표준 6 5 2 3 5 12" xfId="45233"/>
    <cellStyle name="표준 6 5 2 3 5 13" xfId="49104"/>
    <cellStyle name="표준 6 5 2 3 5 14" xfId="52975"/>
    <cellStyle name="표준 6 5 2 3 5 2" xfId="6282"/>
    <cellStyle name="표준 6 5 2 3 5 3" xfId="10153"/>
    <cellStyle name="표준 6 5 2 3 5 4" xfId="14024"/>
    <cellStyle name="표준 6 5 2 3 5 5" xfId="17895"/>
    <cellStyle name="표준 6 5 2 3 5 6" xfId="21766"/>
    <cellStyle name="표준 6 5 2 3 5 7" xfId="25637"/>
    <cellStyle name="표준 6 5 2 3 5 8" xfId="29508"/>
    <cellStyle name="표준 6 5 2 3 5 9" xfId="33379"/>
    <cellStyle name="표준 6 5 2 3 6" xfId="4346"/>
    <cellStyle name="표준 6 5 2 3 7" xfId="8217"/>
    <cellStyle name="표준 6 5 2 3 8" xfId="12088"/>
    <cellStyle name="표준 6 5 2 3 9" xfId="15959"/>
    <cellStyle name="표준 6 5 2 4" xfId="270"/>
    <cellStyle name="표준 6 5 2 4 10" xfId="19928"/>
    <cellStyle name="표준 6 5 2 4 11" xfId="23799"/>
    <cellStyle name="표준 6 5 2 4 12" xfId="27670"/>
    <cellStyle name="표준 6 5 2 4 13" xfId="31541"/>
    <cellStyle name="표준 6 5 2 4 14" xfId="35412"/>
    <cellStyle name="표준 6 5 2 4 15" xfId="39283"/>
    <cellStyle name="표준 6 5 2 4 16" xfId="39524"/>
    <cellStyle name="표준 6 5 2 4 17" xfId="43395"/>
    <cellStyle name="표준 6 5 2 4 18" xfId="47266"/>
    <cellStyle name="표준 6 5 2 4 19" xfId="51137"/>
    <cellStyle name="표준 6 5 2 4 2" xfId="515"/>
    <cellStyle name="표준 6 5 2 4 2 10" xfId="24041"/>
    <cellStyle name="표준 6 5 2 4 2 11" xfId="27912"/>
    <cellStyle name="표준 6 5 2 4 2 12" xfId="31783"/>
    <cellStyle name="표준 6 5 2 4 2 13" xfId="35654"/>
    <cellStyle name="표준 6 5 2 4 2 14" xfId="39766"/>
    <cellStyle name="표준 6 5 2 4 2 15" xfId="43637"/>
    <cellStyle name="표준 6 5 2 4 2 16" xfId="47508"/>
    <cellStyle name="표준 6 5 2 4 2 17" xfId="51379"/>
    <cellStyle name="표준 6 5 2 4 2 2" xfId="1002"/>
    <cellStyle name="표준 6 5 2 4 2 2 10" xfId="28396"/>
    <cellStyle name="표준 6 5 2 4 2 2 11" xfId="32267"/>
    <cellStyle name="표준 6 5 2 4 2 2 12" xfId="36138"/>
    <cellStyle name="표준 6 5 2 4 2 2 13" xfId="40250"/>
    <cellStyle name="표준 6 5 2 4 2 2 14" xfId="44121"/>
    <cellStyle name="표준 6 5 2 4 2 2 15" xfId="47992"/>
    <cellStyle name="표준 6 5 2 4 2 2 16" xfId="51863"/>
    <cellStyle name="표준 6 5 2 4 2 2 2" xfId="1976"/>
    <cellStyle name="표준 6 5 2 4 2 2 2 10" xfId="33235"/>
    <cellStyle name="표준 6 5 2 4 2 2 2 11" xfId="37106"/>
    <cellStyle name="표준 6 5 2 4 2 2 2 12" xfId="41218"/>
    <cellStyle name="표준 6 5 2 4 2 2 2 13" xfId="45089"/>
    <cellStyle name="표준 6 5 2 4 2 2 2 14" xfId="48960"/>
    <cellStyle name="표준 6 5 2 4 2 2 2 15" xfId="52831"/>
    <cellStyle name="표준 6 5 2 4 2 2 2 2" xfId="3915"/>
    <cellStyle name="표준 6 5 2 4 2 2 2 2 10" xfId="39042"/>
    <cellStyle name="표준 6 5 2 4 2 2 2 2 11" xfId="43154"/>
    <cellStyle name="표준 6 5 2 4 2 2 2 2 12" xfId="47025"/>
    <cellStyle name="표준 6 5 2 4 2 2 2 2 13" xfId="50896"/>
    <cellStyle name="표준 6 5 2 4 2 2 2 2 14" xfId="54767"/>
    <cellStyle name="표준 6 5 2 4 2 2 2 2 2" xfId="8074"/>
    <cellStyle name="표준 6 5 2 4 2 2 2 2 3" xfId="11945"/>
    <cellStyle name="표준 6 5 2 4 2 2 2 2 4" xfId="15816"/>
    <cellStyle name="표준 6 5 2 4 2 2 2 2 5" xfId="19687"/>
    <cellStyle name="표준 6 5 2 4 2 2 2 2 6" xfId="23558"/>
    <cellStyle name="표준 6 5 2 4 2 2 2 2 7" xfId="27429"/>
    <cellStyle name="표준 6 5 2 4 2 2 2 2 8" xfId="31300"/>
    <cellStyle name="표준 6 5 2 4 2 2 2 2 9" xfId="35171"/>
    <cellStyle name="표준 6 5 2 4 2 2 2 3" xfId="6138"/>
    <cellStyle name="표준 6 5 2 4 2 2 2 4" xfId="10009"/>
    <cellStyle name="표준 6 5 2 4 2 2 2 5" xfId="13880"/>
    <cellStyle name="표준 6 5 2 4 2 2 2 6" xfId="17751"/>
    <cellStyle name="표준 6 5 2 4 2 2 2 7" xfId="21622"/>
    <cellStyle name="표준 6 5 2 4 2 2 2 8" xfId="25493"/>
    <cellStyle name="표준 6 5 2 4 2 2 2 9" xfId="29364"/>
    <cellStyle name="표준 6 5 2 4 2 2 3" xfId="2947"/>
    <cellStyle name="표준 6 5 2 4 2 2 3 10" xfId="38074"/>
    <cellStyle name="표준 6 5 2 4 2 2 3 11" xfId="42186"/>
    <cellStyle name="표준 6 5 2 4 2 2 3 12" xfId="46057"/>
    <cellStyle name="표준 6 5 2 4 2 2 3 13" xfId="49928"/>
    <cellStyle name="표준 6 5 2 4 2 2 3 14" xfId="53799"/>
    <cellStyle name="표준 6 5 2 4 2 2 3 2" xfId="7106"/>
    <cellStyle name="표준 6 5 2 4 2 2 3 3" xfId="10977"/>
    <cellStyle name="표준 6 5 2 4 2 2 3 4" xfId="14848"/>
    <cellStyle name="표준 6 5 2 4 2 2 3 5" xfId="18719"/>
    <cellStyle name="표준 6 5 2 4 2 2 3 6" xfId="22590"/>
    <cellStyle name="표준 6 5 2 4 2 2 3 7" xfId="26461"/>
    <cellStyle name="표준 6 5 2 4 2 2 3 8" xfId="30332"/>
    <cellStyle name="표준 6 5 2 4 2 2 3 9" xfId="34203"/>
    <cellStyle name="표준 6 5 2 4 2 2 4" xfId="5170"/>
    <cellStyle name="표준 6 5 2 4 2 2 5" xfId="9041"/>
    <cellStyle name="표준 6 5 2 4 2 2 6" xfId="12912"/>
    <cellStyle name="표준 6 5 2 4 2 2 7" xfId="16783"/>
    <cellStyle name="표준 6 5 2 4 2 2 8" xfId="20654"/>
    <cellStyle name="표준 6 5 2 4 2 2 9" xfId="24525"/>
    <cellStyle name="표준 6 5 2 4 2 3" xfId="1492"/>
    <cellStyle name="표준 6 5 2 4 2 3 10" xfId="32751"/>
    <cellStyle name="표준 6 5 2 4 2 3 11" xfId="36622"/>
    <cellStyle name="표준 6 5 2 4 2 3 12" xfId="40734"/>
    <cellStyle name="표준 6 5 2 4 2 3 13" xfId="44605"/>
    <cellStyle name="표준 6 5 2 4 2 3 14" xfId="48476"/>
    <cellStyle name="표준 6 5 2 4 2 3 15" xfId="52347"/>
    <cellStyle name="표준 6 5 2 4 2 3 2" xfId="3431"/>
    <cellStyle name="표준 6 5 2 4 2 3 2 10" xfId="38558"/>
    <cellStyle name="표준 6 5 2 4 2 3 2 11" xfId="42670"/>
    <cellStyle name="표준 6 5 2 4 2 3 2 12" xfId="46541"/>
    <cellStyle name="표준 6 5 2 4 2 3 2 13" xfId="50412"/>
    <cellStyle name="표준 6 5 2 4 2 3 2 14" xfId="54283"/>
    <cellStyle name="표준 6 5 2 4 2 3 2 2" xfId="7590"/>
    <cellStyle name="표준 6 5 2 4 2 3 2 3" xfId="11461"/>
    <cellStyle name="표준 6 5 2 4 2 3 2 4" xfId="15332"/>
    <cellStyle name="표준 6 5 2 4 2 3 2 5" xfId="19203"/>
    <cellStyle name="표준 6 5 2 4 2 3 2 6" xfId="23074"/>
    <cellStyle name="표준 6 5 2 4 2 3 2 7" xfId="26945"/>
    <cellStyle name="표준 6 5 2 4 2 3 2 8" xfId="30816"/>
    <cellStyle name="표준 6 5 2 4 2 3 2 9" xfId="34687"/>
    <cellStyle name="표준 6 5 2 4 2 3 3" xfId="5654"/>
    <cellStyle name="표준 6 5 2 4 2 3 4" xfId="9525"/>
    <cellStyle name="표준 6 5 2 4 2 3 5" xfId="13396"/>
    <cellStyle name="표준 6 5 2 4 2 3 6" xfId="17267"/>
    <cellStyle name="표준 6 5 2 4 2 3 7" xfId="21138"/>
    <cellStyle name="표준 6 5 2 4 2 3 8" xfId="25009"/>
    <cellStyle name="표준 6 5 2 4 2 3 9" xfId="28880"/>
    <cellStyle name="표준 6 5 2 4 2 4" xfId="2463"/>
    <cellStyle name="표준 6 5 2 4 2 4 10" xfId="37590"/>
    <cellStyle name="표준 6 5 2 4 2 4 11" xfId="41702"/>
    <cellStyle name="표준 6 5 2 4 2 4 12" xfId="45573"/>
    <cellStyle name="표준 6 5 2 4 2 4 13" xfId="49444"/>
    <cellStyle name="표준 6 5 2 4 2 4 14" xfId="53315"/>
    <cellStyle name="표준 6 5 2 4 2 4 2" xfId="6622"/>
    <cellStyle name="표준 6 5 2 4 2 4 3" xfId="10493"/>
    <cellStyle name="표준 6 5 2 4 2 4 4" xfId="14364"/>
    <cellStyle name="표준 6 5 2 4 2 4 5" xfId="18235"/>
    <cellStyle name="표준 6 5 2 4 2 4 6" xfId="22106"/>
    <cellStyle name="표준 6 5 2 4 2 4 7" xfId="25977"/>
    <cellStyle name="표준 6 5 2 4 2 4 8" xfId="29848"/>
    <cellStyle name="표준 6 5 2 4 2 4 9" xfId="33719"/>
    <cellStyle name="표준 6 5 2 4 2 5" xfId="4686"/>
    <cellStyle name="표준 6 5 2 4 2 6" xfId="8557"/>
    <cellStyle name="표준 6 5 2 4 2 7" xfId="12428"/>
    <cellStyle name="표준 6 5 2 4 2 8" xfId="16299"/>
    <cellStyle name="표준 6 5 2 4 2 9" xfId="20170"/>
    <cellStyle name="표준 6 5 2 4 3" xfId="760"/>
    <cellStyle name="표준 6 5 2 4 3 10" xfId="28154"/>
    <cellStyle name="표준 6 5 2 4 3 11" xfId="32025"/>
    <cellStyle name="표준 6 5 2 4 3 12" xfId="35896"/>
    <cellStyle name="표준 6 5 2 4 3 13" xfId="40008"/>
    <cellStyle name="표준 6 5 2 4 3 14" xfId="43879"/>
    <cellStyle name="표준 6 5 2 4 3 15" xfId="47750"/>
    <cellStyle name="표준 6 5 2 4 3 16" xfId="51621"/>
    <cellStyle name="표준 6 5 2 4 3 2" xfId="1734"/>
    <cellStyle name="표준 6 5 2 4 3 2 10" xfId="32993"/>
    <cellStyle name="표준 6 5 2 4 3 2 11" xfId="36864"/>
    <cellStyle name="표준 6 5 2 4 3 2 12" xfId="40976"/>
    <cellStyle name="표준 6 5 2 4 3 2 13" xfId="44847"/>
    <cellStyle name="표준 6 5 2 4 3 2 14" xfId="48718"/>
    <cellStyle name="표준 6 5 2 4 3 2 15" xfId="52589"/>
    <cellStyle name="표준 6 5 2 4 3 2 2" xfId="3673"/>
    <cellStyle name="표준 6 5 2 4 3 2 2 10" xfId="38800"/>
    <cellStyle name="표준 6 5 2 4 3 2 2 11" xfId="42912"/>
    <cellStyle name="표준 6 5 2 4 3 2 2 12" xfId="46783"/>
    <cellStyle name="표준 6 5 2 4 3 2 2 13" xfId="50654"/>
    <cellStyle name="표준 6 5 2 4 3 2 2 14" xfId="54525"/>
    <cellStyle name="표준 6 5 2 4 3 2 2 2" xfId="7832"/>
    <cellStyle name="표준 6 5 2 4 3 2 2 3" xfId="11703"/>
    <cellStyle name="표준 6 5 2 4 3 2 2 4" xfId="15574"/>
    <cellStyle name="표준 6 5 2 4 3 2 2 5" xfId="19445"/>
    <cellStyle name="표준 6 5 2 4 3 2 2 6" xfId="23316"/>
    <cellStyle name="표준 6 5 2 4 3 2 2 7" xfId="27187"/>
    <cellStyle name="표준 6 5 2 4 3 2 2 8" xfId="31058"/>
    <cellStyle name="표준 6 5 2 4 3 2 2 9" xfId="34929"/>
    <cellStyle name="표준 6 5 2 4 3 2 3" xfId="5896"/>
    <cellStyle name="표준 6 5 2 4 3 2 4" xfId="9767"/>
    <cellStyle name="표준 6 5 2 4 3 2 5" xfId="13638"/>
    <cellStyle name="표준 6 5 2 4 3 2 6" xfId="17509"/>
    <cellStyle name="표준 6 5 2 4 3 2 7" xfId="21380"/>
    <cellStyle name="표준 6 5 2 4 3 2 8" xfId="25251"/>
    <cellStyle name="표준 6 5 2 4 3 2 9" xfId="29122"/>
    <cellStyle name="표준 6 5 2 4 3 3" xfId="2705"/>
    <cellStyle name="표준 6 5 2 4 3 3 10" xfId="37832"/>
    <cellStyle name="표준 6 5 2 4 3 3 11" xfId="41944"/>
    <cellStyle name="표준 6 5 2 4 3 3 12" xfId="45815"/>
    <cellStyle name="표준 6 5 2 4 3 3 13" xfId="49686"/>
    <cellStyle name="표준 6 5 2 4 3 3 14" xfId="53557"/>
    <cellStyle name="표준 6 5 2 4 3 3 2" xfId="6864"/>
    <cellStyle name="표준 6 5 2 4 3 3 3" xfId="10735"/>
    <cellStyle name="표준 6 5 2 4 3 3 4" xfId="14606"/>
    <cellStyle name="표준 6 5 2 4 3 3 5" xfId="18477"/>
    <cellStyle name="표준 6 5 2 4 3 3 6" xfId="22348"/>
    <cellStyle name="표준 6 5 2 4 3 3 7" xfId="26219"/>
    <cellStyle name="표준 6 5 2 4 3 3 8" xfId="30090"/>
    <cellStyle name="표준 6 5 2 4 3 3 9" xfId="33961"/>
    <cellStyle name="표준 6 5 2 4 3 4" xfId="4928"/>
    <cellStyle name="표준 6 5 2 4 3 5" xfId="8799"/>
    <cellStyle name="표준 6 5 2 4 3 6" xfId="12670"/>
    <cellStyle name="표준 6 5 2 4 3 7" xfId="16541"/>
    <cellStyle name="표준 6 5 2 4 3 8" xfId="20412"/>
    <cellStyle name="표준 6 5 2 4 3 9" xfId="24283"/>
    <cellStyle name="표준 6 5 2 4 4" xfId="1250"/>
    <cellStyle name="표준 6 5 2 4 4 10" xfId="32509"/>
    <cellStyle name="표준 6 5 2 4 4 11" xfId="36380"/>
    <cellStyle name="표준 6 5 2 4 4 12" xfId="40492"/>
    <cellStyle name="표준 6 5 2 4 4 13" xfId="44363"/>
    <cellStyle name="표준 6 5 2 4 4 14" xfId="48234"/>
    <cellStyle name="표준 6 5 2 4 4 15" xfId="52105"/>
    <cellStyle name="표준 6 5 2 4 4 2" xfId="3189"/>
    <cellStyle name="표준 6 5 2 4 4 2 10" xfId="38316"/>
    <cellStyle name="표준 6 5 2 4 4 2 11" xfId="42428"/>
    <cellStyle name="표준 6 5 2 4 4 2 12" xfId="46299"/>
    <cellStyle name="표준 6 5 2 4 4 2 13" xfId="50170"/>
    <cellStyle name="표준 6 5 2 4 4 2 14" xfId="54041"/>
    <cellStyle name="표준 6 5 2 4 4 2 2" xfId="7348"/>
    <cellStyle name="표준 6 5 2 4 4 2 3" xfId="11219"/>
    <cellStyle name="표준 6 5 2 4 4 2 4" xfId="15090"/>
    <cellStyle name="표준 6 5 2 4 4 2 5" xfId="18961"/>
    <cellStyle name="표준 6 5 2 4 4 2 6" xfId="22832"/>
    <cellStyle name="표준 6 5 2 4 4 2 7" xfId="26703"/>
    <cellStyle name="표준 6 5 2 4 4 2 8" xfId="30574"/>
    <cellStyle name="표준 6 5 2 4 4 2 9" xfId="34445"/>
    <cellStyle name="표준 6 5 2 4 4 3" xfId="5412"/>
    <cellStyle name="표준 6 5 2 4 4 4" xfId="9283"/>
    <cellStyle name="표준 6 5 2 4 4 5" xfId="13154"/>
    <cellStyle name="표준 6 5 2 4 4 6" xfId="17025"/>
    <cellStyle name="표준 6 5 2 4 4 7" xfId="20896"/>
    <cellStyle name="표준 6 5 2 4 4 8" xfId="24767"/>
    <cellStyle name="표준 6 5 2 4 4 9" xfId="28638"/>
    <cellStyle name="표준 6 5 2 4 5" xfId="2221"/>
    <cellStyle name="표준 6 5 2 4 5 10" xfId="37348"/>
    <cellStyle name="표준 6 5 2 4 5 11" xfId="41460"/>
    <cellStyle name="표준 6 5 2 4 5 12" xfId="45331"/>
    <cellStyle name="표준 6 5 2 4 5 13" xfId="49202"/>
    <cellStyle name="표준 6 5 2 4 5 14" xfId="53073"/>
    <cellStyle name="표준 6 5 2 4 5 2" xfId="6380"/>
    <cellStyle name="표준 6 5 2 4 5 3" xfId="10251"/>
    <cellStyle name="표준 6 5 2 4 5 4" xfId="14122"/>
    <cellStyle name="표준 6 5 2 4 5 5" xfId="17993"/>
    <cellStyle name="표준 6 5 2 4 5 6" xfId="21864"/>
    <cellStyle name="표준 6 5 2 4 5 7" xfId="25735"/>
    <cellStyle name="표준 6 5 2 4 5 8" xfId="29606"/>
    <cellStyle name="표준 6 5 2 4 5 9" xfId="33477"/>
    <cellStyle name="표준 6 5 2 4 6" xfId="4444"/>
    <cellStyle name="표준 6 5 2 4 7" xfId="8315"/>
    <cellStyle name="표준 6 5 2 4 8" xfId="12186"/>
    <cellStyle name="표준 6 5 2 4 9" xfId="16057"/>
    <cellStyle name="표준 6 5 2 5" xfId="320"/>
    <cellStyle name="표준 6 5 2 5 10" xfId="23846"/>
    <cellStyle name="표준 6 5 2 5 11" xfId="27717"/>
    <cellStyle name="표준 6 5 2 5 12" xfId="31588"/>
    <cellStyle name="표준 6 5 2 5 13" xfId="35459"/>
    <cellStyle name="표준 6 5 2 5 14" xfId="39571"/>
    <cellStyle name="표준 6 5 2 5 15" xfId="43442"/>
    <cellStyle name="표준 6 5 2 5 16" xfId="47313"/>
    <cellStyle name="표준 6 5 2 5 17" xfId="51184"/>
    <cellStyle name="표준 6 5 2 5 2" xfId="807"/>
    <cellStyle name="표준 6 5 2 5 2 10" xfId="28201"/>
    <cellStyle name="표준 6 5 2 5 2 11" xfId="32072"/>
    <cellStyle name="표준 6 5 2 5 2 12" xfId="35943"/>
    <cellStyle name="표준 6 5 2 5 2 13" xfId="40055"/>
    <cellStyle name="표준 6 5 2 5 2 14" xfId="43926"/>
    <cellStyle name="표준 6 5 2 5 2 15" xfId="47797"/>
    <cellStyle name="표준 6 5 2 5 2 16" xfId="51668"/>
    <cellStyle name="표준 6 5 2 5 2 2" xfId="1781"/>
    <cellStyle name="표준 6 5 2 5 2 2 10" xfId="33040"/>
    <cellStyle name="표준 6 5 2 5 2 2 11" xfId="36911"/>
    <cellStyle name="표준 6 5 2 5 2 2 12" xfId="41023"/>
    <cellStyle name="표준 6 5 2 5 2 2 13" xfId="44894"/>
    <cellStyle name="표준 6 5 2 5 2 2 14" xfId="48765"/>
    <cellStyle name="표준 6 5 2 5 2 2 15" xfId="52636"/>
    <cellStyle name="표준 6 5 2 5 2 2 2" xfId="3720"/>
    <cellStyle name="표준 6 5 2 5 2 2 2 10" xfId="38847"/>
    <cellStyle name="표준 6 5 2 5 2 2 2 11" xfId="42959"/>
    <cellStyle name="표준 6 5 2 5 2 2 2 12" xfId="46830"/>
    <cellStyle name="표준 6 5 2 5 2 2 2 13" xfId="50701"/>
    <cellStyle name="표준 6 5 2 5 2 2 2 14" xfId="54572"/>
    <cellStyle name="표준 6 5 2 5 2 2 2 2" xfId="7879"/>
    <cellStyle name="표준 6 5 2 5 2 2 2 3" xfId="11750"/>
    <cellStyle name="표준 6 5 2 5 2 2 2 4" xfId="15621"/>
    <cellStyle name="표준 6 5 2 5 2 2 2 5" xfId="19492"/>
    <cellStyle name="표준 6 5 2 5 2 2 2 6" xfId="23363"/>
    <cellStyle name="표준 6 5 2 5 2 2 2 7" xfId="27234"/>
    <cellStyle name="표준 6 5 2 5 2 2 2 8" xfId="31105"/>
    <cellStyle name="표준 6 5 2 5 2 2 2 9" xfId="34976"/>
    <cellStyle name="표준 6 5 2 5 2 2 3" xfId="5943"/>
    <cellStyle name="표준 6 5 2 5 2 2 4" xfId="9814"/>
    <cellStyle name="표준 6 5 2 5 2 2 5" xfId="13685"/>
    <cellStyle name="표준 6 5 2 5 2 2 6" xfId="17556"/>
    <cellStyle name="표준 6 5 2 5 2 2 7" xfId="21427"/>
    <cellStyle name="표준 6 5 2 5 2 2 8" xfId="25298"/>
    <cellStyle name="표준 6 5 2 5 2 2 9" xfId="29169"/>
    <cellStyle name="표준 6 5 2 5 2 3" xfId="2752"/>
    <cellStyle name="표준 6 5 2 5 2 3 10" xfId="37879"/>
    <cellStyle name="표준 6 5 2 5 2 3 11" xfId="41991"/>
    <cellStyle name="표준 6 5 2 5 2 3 12" xfId="45862"/>
    <cellStyle name="표준 6 5 2 5 2 3 13" xfId="49733"/>
    <cellStyle name="표준 6 5 2 5 2 3 14" xfId="53604"/>
    <cellStyle name="표준 6 5 2 5 2 3 2" xfId="6911"/>
    <cellStyle name="표준 6 5 2 5 2 3 3" xfId="10782"/>
    <cellStyle name="표준 6 5 2 5 2 3 4" xfId="14653"/>
    <cellStyle name="표준 6 5 2 5 2 3 5" xfId="18524"/>
    <cellStyle name="표준 6 5 2 5 2 3 6" xfId="22395"/>
    <cellStyle name="표준 6 5 2 5 2 3 7" xfId="26266"/>
    <cellStyle name="표준 6 5 2 5 2 3 8" xfId="30137"/>
    <cellStyle name="표준 6 5 2 5 2 3 9" xfId="34008"/>
    <cellStyle name="표준 6 5 2 5 2 4" xfId="4975"/>
    <cellStyle name="표준 6 5 2 5 2 5" xfId="8846"/>
    <cellStyle name="표준 6 5 2 5 2 6" xfId="12717"/>
    <cellStyle name="표준 6 5 2 5 2 7" xfId="16588"/>
    <cellStyle name="표준 6 5 2 5 2 8" xfId="20459"/>
    <cellStyle name="표준 6 5 2 5 2 9" xfId="24330"/>
    <cellStyle name="표준 6 5 2 5 3" xfId="1297"/>
    <cellStyle name="표준 6 5 2 5 3 10" xfId="32556"/>
    <cellStyle name="표준 6 5 2 5 3 11" xfId="36427"/>
    <cellStyle name="표준 6 5 2 5 3 12" xfId="40539"/>
    <cellStyle name="표준 6 5 2 5 3 13" xfId="44410"/>
    <cellStyle name="표준 6 5 2 5 3 14" xfId="48281"/>
    <cellStyle name="표준 6 5 2 5 3 15" xfId="52152"/>
    <cellStyle name="표준 6 5 2 5 3 2" xfId="3236"/>
    <cellStyle name="표준 6 5 2 5 3 2 10" xfId="38363"/>
    <cellStyle name="표준 6 5 2 5 3 2 11" xfId="42475"/>
    <cellStyle name="표준 6 5 2 5 3 2 12" xfId="46346"/>
    <cellStyle name="표준 6 5 2 5 3 2 13" xfId="50217"/>
    <cellStyle name="표준 6 5 2 5 3 2 14" xfId="54088"/>
    <cellStyle name="표준 6 5 2 5 3 2 2" xfId="7395"/>
    <cellStyle name="표준 6 5 2 5 3 2 3" xfId="11266"/>
    <cellStyle name="표준 6 5 2 5 3 2 4" xfId="15137"/>
    <cellStyle name="표준 6 5 2 5 3 2 5" xfId="19008"/>
    <cellStyle name="표준 6 5 2 5 3 2 6" xfId="22879"/>
    <cellStyle name="표준 6 5 2 5 3 2 7" xfId="26750"/>
    <cellStyle name="표준 6 5 2 5 3 2 8" xfId="30621"/>
    <cellStyle name="표준 6 5 2 5 3 2 9" xfId="34492"/>
    <cellStyle name="표준 6 5 2 5 3 3" xfId="5459"/>
    <cellStyle name="표준 6 5 2 5 3 4" xfId="9330"/>
    <cellStyle name="표준 6 5 2 5 3 5" xfId="13201"/>
    <cellStyle name="표준 6 5 2 5 3 6" xfId="17072"/>
    <cellStyle name="표준 6 5 2 5 3 7" xfId="20943"/>
    <cellStyle name="표준 6 5 2 5 3 8" xfId="24814"/>
    <cellStyle name="표준 6 5 2 5 3 9" xfId="28685"/>
    <cellStyle name="표준 6 5 2 5 4" xfId="2268"/>
    <cellStyle name="표준 6 5 2 5 4 10" xfId="37395"/>
    <cellStyle name="표준 6 5 2 5 4 11" xfId="41507"/>
    <cellStyle name="표준 6 5 2 5 4 12" xfId="45378"/>
    <cellStyle name="표준 6 5 2 5 4 13" xfId="49249"/>
    <cellStyle name="표준 6 5 2 5 4 14" xfId="53120"/>
    <cellStyle name="표준 6 5 2 5 4 2" xfId="6427"/>
    <cellStyle name="표준 6 5 2 5 4 3" xfId="10298"/>
    <cellStyle name="표준 6 5 2 5 4 4" xfId="14169"/>
    <cellStyle name="표준 6 5 2 5 4 5" xfId="18040"/>
    <cellStyle name="표준 6 5 2 5 4 6" xfId="21911"/>
    <cellStyle name="표준 6 5 2 5 4 7" xfId="25782"/>
    <cellStyle name="표준 6 5 2 5 4 8" xfId="29653"/>
    <cellStyle name="표준 6 5 2 5 4 9" xfId="33524"/>
    <cellStyle name="표준 6 5 2 5 5" xfId="4491"/>
    <cellStyle name="표준 6 5 2 5 6" xfId="8362"/>
    <cellStyle name="표준 6 5 2 5 7" xfId="12233"/>
    <cellStyle name="표준 6 5 2 5 8" xfId="16104"/>
    <cellStyle name="표준 6 5 2 5 9" xfId="19975"/>
    <cellStyle name="표준 6 5 2 6" xfId="565"/>
    <cellStyle name="표준 6 5 2 6 10" xfId="27959"/>
    <cellStyle name="표준 6 5 2 6 11" xfId="31830"/>
    <cellStyle name="표준 6 5 2 6 12" xfId="35701"/>
    <cellStyle name="표준 6 5 2 6 13" xfId="39813"/>
    <cellStyle name="표준 6 5 2 6 14" xfId="43684"/>
    <cellStyle name="표준 6 5 2 6 15" xfId="47555"/>
    <cellStyle name="표준 6 5 2 6 16" xfId="51426"/>
    <cellStyle name="표준 6 5 2 6 2" xfId="1539"/>
    <cellStyle name="표준 6 5 2 6 2 10" xfId="32798"/>
    <cellStyle name="표준 6 5 2 6 2 11" xfId="36669"/>
    <cellStyle name="표준 6 5 2 6 2 12" xfId="40781"/>
    <cellStyle name="표준 6 5 2 6 2 13" xfId="44652"/>
    <cellStyle name="표준 6 5 2 6 2 14" xfId="48523"/>
    <cellStyle name="표준 6 5 2 6 2 15" xfId="52394"/>
    <cellStyle name="표준 6 5 2 6 2 2" xfId="3478"/>
    <cellStyle name="표준 6 5 2 6 2 2 10" xfId="38605"/>
    <cellStyle name="표준 6 5 2 6 2 2 11" xfId="42717"/>
    <cellStyle name="표준 6 5 2 6 2 2 12" xfId="46588"/>
    <cellStyle name="표준 6 5 2 6 2 2 13" xfId="50459"/>
    <cellStyle name="표준 6 5 2 6 2 2 14" xfId="54330"/>
    <cellStyle name="표준 6 5 2 6 2 2 2" xfId="7637"/>
    <cellStyle name="표준 6 5 2 6 2 2 3" xfId="11508"/>
    <cellStyle name="표준 6 5 2 6 2 2 4" xfId="15379"/>
    <cellStyle name="표준 6 5 2 6 2 2 5" xfId="19250"/>
    <cellStyle name="표준 6 5 2 6 2 2 6" xfId="23121"/>
    <cellStyle name="표준 6 5 2 6 2 2 7" xfId="26992"/>
    <cellStyle name="표준 6 5 2 6 2 2 8" xfId="30863"/>
    <cellStyle name="표준 6 5 2 6 2 2 9" xfId="34734"/>
    <cellStyle name="표준 6 5 2 6 2 3" xfId="5701"/>
    <cellStyle name="표준 6 5 2 6 2 4" xfId="9572"/>
    <cellStyle name="표준 6 5 2 6 2 5" xfId="13443"/>
    <cellStyle name="표준 6 5 2 6 2 6" xfId="17314"/>
    <cellStyle name="표준 6 5 2 6 2 7" xfId="21185"/>
    <cellStyle name="표준 6 5 2 6 2 8" xfId="25056"/>
    <cellStyle name="표준 6 5 2 6 2 9" xfId="28927"/>
    <cellStyle name="표준 6 5 2 6 3" xfId="2510"/>
    <cellStyle name="표준 6 5 2 6 3 10" xfId="37637"/>
    <cellStyle name="표준 6 5 2 6 3 11" xfId="41749"/>
    <cellStyle name="표준 6 5 2 6 3 12" xfId="45620"/>
    <cellStyle name="표준 6 5 2 6 3 13" xfId="49491"/>
    <cellStyle name="표준 6 5 2 6 3 14" xfId="53362"/>
    <cellStyle name="표준 6 5 2 6 3 2" xfId="6669"/>
    <cellStyle name="표준 6 5 2 6 3 3" xfId="10540"/>
    <cellStyle name="표준 6 5 2 6 3 4" xfId="14411"/>
    <cellStyle name="표준 6 5 2 6 3 5" xfId="18282"/>
    <cellStyle name="표준 6 5 2 6 3 6" xfId="22153"/>
    <cellStyle name="표준 6 5 2 6 3 7" xfId="26024"/>
    <cellStyle name="표준 6 5 2 6 3 8" xfId="29895"/>
    <cellStyle name="표준 6 5 2 6 3 9" xfId="33766"/>
    <cellStyle name="표준 6 5 2 6 4" xfId="4733"/>
    <cellStyle name="표준 6 5 2 6 5" xfId="8604"/>
    <cellStyle name="표준 6 5 2 6 6" xfId="12475"/>
    <cellStyle name="표준 6 5 2 6 7" xfId="16346"/>
    <cellStyle name="표준 6 5 2 6 8" xfId="20217"/>
    <cellStyle name="표준 6 5 2 6 9" xfId="24088"/>
    <cellStyle name="표준 6 5 2 7" xfId="1055"/>
    <cellStyle name="표준 6 5 2 7 10" xfId="32314"/>
    <cellStyle name="표준 6 5 2 7 11" xfId="36185"/>
    <cellStyle name="표준 6 5 2 7 12" xfId="40297"/>
    <cellStyle name="표준 6 5 2 7 13" xfId="44168"/>
    <cellStyle name="표준 6 5 2 7 14" xfId="48039"/>
    <cellStyle name="표준 6 5 2 7 15" xfId="51910"/>
    <cellStyle name="표준 6 5 2 7 2" xfId="2994"/>
    <cellStyle name="표준 6 5 2 7 2 10" xfId="38121"/>
    <cellStyle name="표준 6 5 2 7 2 11" xfId="42233"/>
    <cellStyle name="표준 6 5 2 7 2 12" xfId="46104"/>
    <cellStyle name="표준 6 5 2 7 2 13" xfId="49975"/>
    <cellStyle name="표준 6 5 2 7 2 14" xfId="53846"/>
    <cellStyle name="표준 6 5 2 7 2 2" xfId="7153"/>
    <cellStyle name="표준 6 5 2 7 2 3" xfId="11024"/>
    <cellStyle name="표준 6 5 2 7 2 4" xfId="14895"/>
    <cellStyle name="표준 6 5 2 7 2 5" xfId="18766"/>
    <cellStyle name="표준 6 5 2 7 2 6" xfId="22637"/>
    <cellStyle name="표준 6 5 2 7 2 7" xfId="26508"/>
    <cellStyle name="표준 6 5 2 7 2 8" xfId="30379"/>
    <cellStyle name="표준 6 5 2 7 2 9" xfId="34250"/>
    <cellStyle name="표준 6 5 2 7 3" xfId="5217"/>
    <cellStyle name="표준 6 5 2 7 4" xfId="9088"/>
    <cellStyle name="표준 6 5 2 7 5" xfId="12959"/>
    <cellStyle name="표준 6 5 2 7 6" xfId="16830"/>
    <cellStyle name="표준 6 5 2 7 7" xfId="20701"/>
    <cellStyle name="표준 6 5 2 7 8" xfId="24572"/>
    <cellStyle name="표준 6 5 2 7 9" xfId="28443"/>
    <cellStyle name="표준 6 5 2 8" xfId="2026"/>
    <cellStyle name="표준 6 5 2 8 10" xfId="37153"/>
    <cellStyle name="표준 6 5 2 8 11" xfId="41265"/>
    <cellStyle name="표준 6 5 2 8 12" xfId="45136"/>
    <cellStyle name="표준 6 5 2 8 13" xfId="49007"/>
    <cellStyle name="표준 6 5 2 8 14" xfId="52878"/>
    <cellStyle name="표준 6 5 2 8 2" xfId="6185"/>
    <cellStyle name="표준 6 5 2 8 3" xfId="10056"/>
    <cellStyle name="표준 6 5 2 8 4" xfId="13927"/>
    <cellStyle name="표준 6 5 2 8 5" xfId="17798"/>
    <cellStyle name="표준 6 5 2 8 6" xfId="21669"/>
    <cellStyle name="표준 6 5 2 8 7" xfId="25540"/>
    <cellStyle name="표준 6 5 2 8 8" xfId="29411"/>
    <cellStyle name="표준 6 5 2 8 9" xfId="33282"/>
    <cellStyle name="표준 6 5 2 9" xfId="4249"/>
    <cellStyle name="표준 6 5 20" xfId="39303"/>
    <cellStyle name="표준 6 5 21" xfId="43174"/>
    <cellStyle name="표준 6 5 22" xfId="47045"/>
    <cellStyle name="표준 6 5 23" xfId="50916"/>
    <cellStyle name="표준 6 5 3" xfId="94"/>
    <cellStyle name="표준 6 5 3 10" xfId="15883"/>
    <cellStyle name="표준 6 5 3 11" xfId="19754"/>
    <cellStyle name="표준 6 5 3 12" xfId="23625"/>
    <cellStyle name="표준 6 5 3 13" xfId="27496"/>
    <cellStyle name="표준 6 5 3 14" xfId="31367"/>
    <cellStyle name="표준 6 5 3 15" xfId="35238"/>
    <cellStyle name="표준 6 5 3 16" xfId="39109"/>
    <cellStyle name="표준 6 5 3 17" xfId="39350"/>
    <cellStyle name="표준 6 5 3 18" xfId="43221"/>
    <cellStyle name="표준 6 5 3 19" xfId="47092"/>
    <cellStyle name="표준 6 5 3 2" xfId="193"/>
    <cellStyle name="표준 6 5 3 2 10" xfId="19851"/>
    <cellStyle name="표준 6 5 3 2 11" xfId="23722"/>
    <cellStyle name="표준 6 5 3 2 12" xfId="27593"/>
    <cellStyle name="표준 6 5 3 2 13" xfId="31464"/>
    <cellStyle name="표준 6 5 3 2 14" xfId="35335"/>
    <cellStyle name="표준 6 5 3 2 15" xfId="39206"/>
    <cellStyle name="표준 6 5 3 2 16" xfId="39447"/>
    <cellStyle name="표준 6 5 3 2 17" xfId="43318"/>
    <cellStyle name="표준 6 5 3 2 18" xfId="47189"/>
    <cellStyle name="표준 6 5 3 2 19" xfId="51060"/>
    <cellStyle name="표준 6 5 3 2 2" xfId="438"/>
    <cellStyle name="표준 6 5 3 2 2 10" xfId="23964"/>
    <cellStyle name="표준 6 5 3 2 2 11" xfId="27835"/>
    <cellStyle name="표준 6 5 3 2 2 12" xfId="31706"/>
    <cellStyle name="표준 6 5 3 2 2 13" xfId="35577"/>
    <cellStyle name="표준 6 5 3 2 2 14" xfId="39689"/>
    <cellStyle name="표준 6 5 3 2 2 15" xfId="43560"/>
    <cellStyle name="표준 6 5 3 2 2 16" xfId="47431"/>
    <cellStyle name="표준 6 5 3 2 2 17" xfId="51302"/>
    <cellStyle name="표준 6 5 3 2 2 2" xfId="925"/>
    <cellStyle name="표준 6 5 3 2 2 2 10" xfId="28319"/>
    <cellStyle name="표준 6 5 3 2 2 2 11" xfId="32190"/>
    <cellStyle name="표준 6 5 3 2 2 2 12" xfId="36061"/>
    <cellStyle name="표준 6 5 3 2 2 2 13" xfId="40173"/>
    <cellStyle name="표준 6 5 3 2 2 2 14" xfId="44044"/>
    <cellStyle name="표준 6 5 3 2 2 2 15" xfId="47915"/>
    <cellStyle name="표준 6 5 3 2 2 2 16" xfId="51786"/>
    <cellStyle name="표준 6 5 3 2 2 2 2" xfId="1899"/>
    <cellStyle name="표준 6 5 3 2 2 2 2 10" xfId="33158"/>
    <cellStyle name="표준 6 5 3 2 2 2 2 11" xfId="37029"/>
    <cellStyle name="표준 6 5 3 2 2 2 2 12" xfId="41141"/>
    <cellStyle name="표준 6 5 3 2 2 2 2 13" xfId="45012"/>
    <cellStyle name="표준 6 5 3 2 2 2 2 14" xfId="48883"/>
    <cellStyle name="표준 6 5 3 2 2 2 2 15" xfId="52754"/>
    <cellStyle name="표준 6 5 3 2 2 2 2 2" xfId="3838"/>
    <cellStyle name="표준 6 5 3 2 2 2 2 2 10" xfId="38965"/>
    <cellStyle name="표준 6 5 3 2 2 2 2 2 11" xfId="43077"/>
    <cellStyle name="표준 6 5 3 2 2 2 2 2 12" xfId="46948"/>
    <cellStyle name="표준 6 5 3 2 2 2 2 2 13" xfId="50819"/>
    <cellStyle name="표준 6 5 3 2 2 2 2 2 14" xfId="54690"/>
    <cellStyle name="표준 6 5 3 2 2 2 2 2 2" xfId="7997"/>
    <cellStyle name="표준 6 5 3 2 2 2 2 2 3" xfId="11868"/>
    <cellStyle name="표준 6 5 3 2 2 2 2 2 4" xfId="15739"/>
    <cellStyle name="표준 6 5 3 2 2 2 2 2 5" xfId="19610"/>
    <cellStyle name="표준 6 5 3 2 2 2 2 2 6" xfId="23481"/>
    <cellStyle name="표준 6 5 3 2 2 2 2 2 7" xfId="27352"/>
    <cellStyle name="표준 6 5 3 2 2 2 2 2 8" xfId="31223"/>
    <cellStyle name="표준 6 5 3 2 2 2 2 2 9" xfId="35094"/>
    <cellStyle name="표준 6 5 3 2 2 2 2 3" xfId="6061"/>
    <cellStyle name="표준 6 5 3 2 2 2 2 4" xfId="9932"/>
    <cellStyle name="표준 6 5 3 2 2 2 2 5" xfId="13803"/>
    <cellStyle name="표준 6 5 3 2 2 2 2 6" xfId="17674"/>
    <cellStyle name="표준 6 5 3 2 2 2 2 7" xfId="21545"/>
    <cellStyle name="표준 6 5 3 2 2 2 2 8" xfId="25416"/>
    <cellStyle name="표준 6 5 3 2 2 2 2 9" xfId="29287"/>
    <cellStyle name="표준 6 5 3 2 2 2 3" xfId="2870"/>
    <cellStyle name="표준 6 5 3 2 2 2 3 10" xfId="37997"/>
    <cellStyle name="표준 6 5 3 2 2 2 3 11" xfId="42109"/>
    <cellStyle name="표준 6 5 3 2 2 2 3 12" xfId="45980"/>
    <cellStyle name="표준 6 5 3 2 2 2 3 13" xfId="49851"/>
    <cellStyle name="표준 6 5 3 2 2 2 3 14" xfId="53722"/>
    <cellStyle name="표준 6 5 3 2 2 2 3 2" xfId="7029"/>
    <cellStyle name="표준 6 5 3 2 2 2 3 3" xfId="10900"/>
    <cellStyle name="표준 6 5 3 2 2 2 3 4" xfId="14771"/>
    <cellStyle name="표준 6 5 3 2 2 2 3 5" xfId="18642"/>
    <cellStyle name="표준 6 5 3 2 2 2 3 6" xfId="22513"/>
    <cellStyle name="표준 6 5 3 2 2 2 3 7" xfId="26384"/>
    <cellStyle name="표준 6 5 3 2 2 2 3 8" xfId="30255"/>
    <cellStyle name="표준 6 5 3 2 2 2 3 9" xfId="34126"/>
    <cellStyle name="표준 6 5 3 2 2 2 4" xfId="5093"/>
    <cellStyle name="표준 6 5 3 2 2 2 5" xfId="8964"/>
    <cellStyle name="표준 6 5 3 2 2 2 6" xfId="12835"/>
    <cellStyle name="표준 6 5 3 2 2 2 7" xfId="16706"/>
    <cellStyle name="표준 6 5 3 2 2 2 8" xfId="20577"/>
    <cellStyle name="표준 6 5 3 2 2 2 9" xfId="24448"/>
    <cellStyle name="표준 6 5 3 2 2 3" xfId="1415"/>
    <cellStyle name="표준 6 5 3 2 2 3 10" xfId="32674"/>
    <cellStyle name="표준 6 5 3 2 2 3 11" xfId="36545"/>
    <cellStyle name="표준 6 5 3 2 2 3 12" xfId="40657"/>
    <cellStyle name="표준 6 5 3 2 2 3 13" xfId="44528"/>
    <cellStyle name="표준 6 5 3 2 2 3 14" xfId="48399"/>
    <cellStyle name="표준 6 5 3 2 2 3 15" xfId="52270"/>
    <cellStyle name="표준 6 5 3 2 2 3 2" xfId="3354"/>
    <cellStyle name="표준 6 5 3 2 2 3 2 10" xfId="38481"/>
    <cellStyle name="표준 6 5 3 2 2 3 2 11" xfId="42593"/>
    <cellStyle name="표준 6 5 3 2 2 3 2 12" xfId="46464"/>
    <cellStyle name="표준 6 5 3 2 2 3 2 13" xfId="50335"/>
    <cellStyle name="표준 6 5 3 2 2 3 2 14" xfId="54206"/>
    <cellStyle name="표준 6 5 3 2 2 3 2 2" xfId="7513"/>
    <cellStyle name="표준 6 5 3 2 2 3 2 3" xfId="11384"/>
    <cellStyle name="표준 6 5 3 2 2 3 2 4" xfId="15255"/>
    <cellStyle name="표준 6 5 3 2 2 3 2 5" xfId="19126"/>
    <cellStyle name="표준 6 5 3 2 2 3 2 6" xfId="22997"/>
    <cellStyle name="표준 6 5 3 2 2 3 2 7" xfId="26868"/>
    <cellStyle name="표준 6 5 3 2 2 3 2 8" xfId="30739"/>
    <cellStyle name="표준 6 5 3 2 2 3 2 9" xfId="34610"/>
    <cellStyle name="표준 6 5 3 2 2 3 3" xfId="5577"/>
    <cellStyle name="표준 6 5 3 2 2 3 4" xfId="9448"/>
    <cellStyle name="표준 6 5 3 2 2 3 5" xfId="13319"/>
    <cellStyle name="표준 6 5 3 2 2 3 6" xfId="17190"/>
    <cellStyle name="표준 6 5 3 2 2 3 7" xfId="21061"/>
    <cellStyle name="표준 6 5 3 2 2 3 8" xfId="24932"/>
    <cellStyle name="표준 6 5 3 2 2 3 9" xfId="28803"/>
    <cellStyle name="표준 6 5 3 2 2 4" xfId="2386"/>
    <cellStyle name="표준 6 5 3 2 2 4 10" xfId="37513"/>
    <cellStyle name="표준 6 5 3 2 2 4 11" xfId="41625"/>
    <cellStyle name="표준 6 5 3 2 2 4 12" xfId="45496"/>
    <cellStyle name="표준 6 5 3 2 2 4 13" xfId="49367"/>
    <cellStyle name="표준 6 5 3 2 2 4 14" xfId="53238"/>
    <cellStyle name="표준 6 5 3 2 2 4 2" xfId="6545"/>
    <cellStyle name="표준 6 5 3 2 2 4 3" xfId="10416"/>
    <cellStyle name="표준 6 5 3 2 2 4 4" xfId="14287"/>
    <cellStyle name="표준 6 5 3 2 2 4 5" xfId="18158"/>
    <cellStyle name="표준 6 5 3 2 2 4 6" xfId="22029"/>
    <cellStyle name="표준 6 5 3 2 2 4 7" xfId="25900"/>
    <cellStyle name="표준 6 5 3 2 2 4 8" xfId="29771"/>
    <cellStyle name="표준 6 5 3 2 2 4 9" xfId="33642"/>
    <cellStyle name="표준 6 5 3 2 2 5" xfId="4609"/>
    <cellStyle name="표준 6 5 3 2 2 6" xfId="8480"/>
    <cellStyle name="표준 6 5 3 2 2 7" xfId="12351"/>
    <cellStyle name="표준 6 5 3 2 2 8" xfId="16222"/>
    <cellStyle name="표준 6 5 3 2 2 9" xfId="20093"/>
    <cellStyle name="표준 6 5 3 2 3" xfId="683"/>
    <cellStyle name="표준 6 5 3 2 3 10" xfId="28077"/>
    <cellStyle name="표준 6 5 3 2 3 11" xfId="31948"/>
    <cellStyle name="표준 6 5 3 2 3 12" xfId="35819"/>
    <cellStyle name="표준 6 5 3 2 3 13" xfId="39931"/>
    <cellStyle name="표준 6 5 3 2 3 14" xfId="43802"/>
    <cellStyle name="표준 6 5 3 2 3 15" xfId="47673"/>
    <cellStyle name="표준 6 5 3 2 3 16" xfId="51544"/>
    <cellStyle name="표준 6 5 3 2 3 2" xfId="1657"/>
    <cellStyle name="표준 6 5 3 2 3 2 10" xfId="32916"/>
    <cellStyle name="표준 6 5 3 2 3 2 11" xfId="36787"/>
    <cellStyle name="표준 6 5 3 2 3 2 12" xfId="40899"/>
    <cellStyle name="표준 6 5 3 2 3 2 13" xfId="44770"/>
    <cellStyle name="표준 6 5 3 2 3 2 14" xfId="48641"/>
    <cellStyle name="표준 6 5 3 2 3 2 15" xfId="52512"/>
    <cellStyle name="표준 6 5 3 2 3 2 2" xfId="3596"/>
    <cellStyle name="표준 6 5 3 2 3 2 2 10" xfId="38723"/>
    <cellStyle name="표준 6 5 3 2 3 2 2 11" xfId="42835"/>
    <cellStyle name="표준 6 5 3 2 3 2 2 12" xfId="46706"/>
    <cellStyle name="표준 6 5 3 2 3 2 2 13" xfId="50577"/>
    <cellStyle name="표준 6 5 3 2 3 2 2 14" xfId="54448"/>
    <cellStyle name="표준 6 5 3 2 3 2 2 2" xfId="7755"/>
    <cellStyle name="표준 6 5 3 2 3 2 2 3" xfId="11626"/>
    <cellStyle name="표준 6 5 3 2 3 2 2 4" xfId="15497"/>
    <cellStyle name="표준 6 5 3 2 3 2 2 5" xfId="19368"/>
    <cellStyle name="표준 6 5 3 2 3 2 2 6" xfId="23239"/>
    <cellStyle name="표준 6 5 3 2 3 2 2 7" xfId="27110"/>
    <cellStyle name="표준 6 5 3 2 3 2 2 8" xfId="30981"/>
    <cellStyle name="표준 6 5 3 2 3 2 2 9" xfId="34852"/>
    <cellStyle name="표준 6 5 3 2 3 2 3" xfId="5819"/>
    <cellStyle name="표준 6 5 3 2 3 2 4" xfId="9690"/>
    <cellStyle name="표준 6 5 3 2 3 2 5" xfId="13561"/>
    <cellStyle name="표준 6 5 3 2 3 2 6" xfId="17432"/>
    <cellStyle name="표준 6 5 3 2 3 2 7" xfId="21303"/>
    <cellStyle name="표준 6 5 3 2 3 2 8" xfId="25174"/>
    <cellStyle name="표준 6 5 3 2 3 2 9" xfId="29045"/>
    <cellStyle name="표준 6 5 3 2 3 3" xfId="2628"/>
    <cellStyle name="표준 6 5 3 2 3 3 10" xfId="37755"/>
    <cellStyle name="표준 6 5 3 2 3 3 11" xfId="41867"/>
    <cellStyle name="표준 6 5 3 2 3 3 12" xfId="45738"/>
    <cellStyle name="표준 6 5 3 2 3 3 13" xfId="49609"/>
    <cellStyle name="표준 6 5 3 2 3 3 14" xfId="53480"/>
    <cellStyle name="표준 6 5 3 2 3 3 2" xfId="6787"/>
    <cellStyle name="표준 6 5 3 2 3 3 3" xfId="10658"/>
    <cellStyle name="표준 6 5 3 2 3 3 4" xfId="14529"/>
    <cellStyle name="표준 6 5 3 2 3 3 5" xfId="18400"/>
    <cellStyle name="표준 6 5 3 2 3 3 6" xfId="22271"/>
    <cellStyle name="표준 6 5 3 2 3 3 7" xfId="26142"/>
    <cellStyle name="표준 6 5 3 2 3 3 8" xfId="30013"/>
    <cellStyle name="표준 6 5 3 2 3 3 9" xfId="33884"/>
    <cellStyle name="표준 6 5 3 2 3 4" xfId="4851"/>
    <cellStyle name="표준 6 5 3 2 3 5" xfId="8722"/>
    <cellStyle name="표준 6 5 3 2 3 6" xfId="12593"/>
    <cellStyle name="표준 6 5 3 2 3 7" xfId="16464"/>
    <cellStyle name="표준 6 5 3 2 3 8" xfId="20335"/>
    <cellStyle name="표준 6 5 3 2 3 9" xfId="24206"/>
    <cellStyle name="표준 6 5 3 2 4" xfId="1173"/>
    <cellStyle name="표준 6 5 3 2 4 10" xfId="32432"/>
    <cellStyle name="표준 6 5 3 2 4 11" xfId="36303"/>
    <cellStyle name="표준 6 5 3 2 4 12" xfId="40415"/>
    <cellStyle name="표준 6 5 3 2 4 13" xfId="44286"/>
    <cellStyle name="표준 6 5 3 2 4 14" xfId="48157"/>
    <cellStyle name="표준 6 5 3 2 4 15" xfId="52028"/>
    <cellStyle name="표준 6 5 3 2 4 2" xfId="3112"/>
    <cellStyle name="표준 6 5 3 2 4 2 10" xfId="38239"/>
    <cellStyle name="표준 6 5 3 2 4 2 11" xfId="42351"/>
    <cellStyle name="표준 6 5 3 2 4 2 12" xfId="46222"/>
    <cellStyle name="표준 6 5 3 2 4 2 13" xfId="50093"/>
    <cellStyle name="표준 6 5 3 2 4 2 14" xfId="53964"/>
    <cellStyle name="표준 6 5 3 2 4 2 2" xfId="7271"/>
    <cellStyle name="표준 6 5 3 2 4 2 3" xfId="11142"/>
    <cellStyle name="표준 6 5 3 2 4 2 4" xfId="15013"/>
    <cellStyle name="표준 6 5 3 2 4 2 5" xfId="18884"/>
    <cellStyle name="표준 6 5 3 2 4 2 6" xfId="22755"/>
    <cellStyle name="표준 6 5 3 2 4 2 7" xfId="26626"/>
    <cellStyle name="표준 6 5 3 2 4 2 8" xfId="30497"/>
    <cellStyle name="표준 6 5 3 2 4 2 9" xfId="34368"/>
    <cellStyle name="표준 6 5 3 2 4 3" xfId="5335"/>
    <cellStyle name="표준 6 5 3 2 4 4" xfId="9206"/>
    <cellStyle name="표준 6 5 3 2 4 5" xfId="13077"/>
    <cellStyle name="표준 6 5 3 2 4 6" xfId="16948"/>
    <cellStyle name="표준 6 5 3 2 4 7" xfId="20819"/>
    <cellStyle name="표준 6 5 3 2 4 8" xfId="24690"/>
    <cellStyle name="표준 6 5 3 2 4 9" xfId="28561"/>
    <cellStyle name="표준 6 5 3 2 5" xfId="2144"/>
    <cellStyle name="표준 6 5 3 2 5 10" xfId="37271"/>
    <cellStyle name="표준 6 5 3 2 5 11" xfId="41383"/>
    <cellStyle name="표준 6 5 3 2 5 12" xfId="45254"/>
    <cellStyle name="표준 6 5 3 2 5 13" xfId="49125"/>
    <cellStyle name="표준 6 5 3 2 5 14" xfId="52996"/>
    <cellStyle name="표준 6 5 3 2 5 2" xfId="6303"/>
    <cellStyle name="표준 6 5 3 2 5 3" xfId="10174"/>
    <cellStyle name="표준 6 5 3 2 5 4" xfId="14045"/>
    <cellStyle name="표준 6 5 3 2 5 5" xfId="17916"/>
    <cellStyle name="표준 6 5 3 2 5 6" xfId="21787"/>
    <cellStyle name="표준 6 5 3 2 5 7" xfId="25658"/>
    <cellStyle name="표준 6 5 3 2 5 8" xfId="29529"/>
    <cellStyle name="표준 6 5 3 2 5 9" xfId="33400"/>
    <cellStyle name="표준 6 5 3 2 6" xfId="4367"/>
    <cellStyle name="표준 6 5 3 2 7" xfId="8238"/>
    <cellStyle name="표준 6 5 3 2 8" xfId="12109"/>
    <cellStyle name="표준 6 5 3 2 9" xfId="15980"/>
    <cellStyle name="표준 6 5 3 20" xfId="50963"/>
    <cellStyle name="표준 6 5 3 3" xfId="341"/>
    <cellStyle name="표준 6 5 3 3 10" xfId="23867"/>
    <cellStyle name="표준 6 5 3 3 11" xfId="27738"/>
    <cellStyle name="표준 6 5 3 3 12" xfId="31609"/>
    <cellStyle name="표준 6 5 3 3 13" xfId="35480"/>
    <cellStyle name="표준 6 5 3 3 14" xfId="39592"/>
    <cellStyle name="표준 6 5 3 3 15" xfId="43463"/>
    <cellStyle name="표준 6 5 3 3 16" xfId="47334"/>
    <cellStyle name="표준 6 5 3 3 17" xfId="51205"/>
    <cellStyle name="표준 6 5 3 3 2" xfId="828"/>
    <cellStyle name="표준 6 5 3 3 2 10" xfId="28222"/>
    <cellStyle name="표준 6 5 3 3 2 11" xfId="32093"/>
    <cellStyle name="표준 6 5 3 3 2 12" xfId="35964"/>
    <cellStyle name="표준 6 5 3 3 2 13" xfId="40076"/>
    <cellStyle name="표준 6 5 3 3 2 14" xfId="43947"/>
    <cellStyle name="표준 6 5 3 3 2 15" xfId="47818"/>
    <cellStyle name="표준 6 5 3 3 2 16" xfId="51689"/>
    <cellStyle name="표준 6 5 3 3 2 2" xfId="1802"/>
    <cellStyle name="표준 6 5 3 3 2 2 10" xfId="33061"/>
    <cellStyle name="표준 6 5 3 3 2 2 11" xfId="36932"/>
    <cellStyle name="표준 6 5 3 3 2 2 12" xfId="41044"/>
    <cellStyle name="표준 6 5 3 3 2 2 13" xfId="44915"/>
    <cellStyle name="표준 6 5 3 3 2 2 14" xfId="48786"/>
    <cellStyle name="표준 6 5 3 3 2 2 15" xfId="52657"/>
    <cellStyle name="표준 6 5 3 3 2 2 2" xfId="3741"/>
    <cellStyle name="표준 6 5 3 3 2 2 2 10" xfId="38868"/>
    <cellStyle name="표준 6 5 3 3 2 2 2 11" xfId="42980"/>
    <cellStyle name="표준 6 5 3 3 2 2 2 12" xfId="46851"/>
    <cellStyle name="표준 6 5 3 3 2 2 2 13" xfId="50722"/>
    <cellStyle name="표준 6 5 3 3 2 2 2 14" xfId="54593"/>
    <cellStyle name="표준 6 5 3 3 2 2 2 2" xfId="7900"/>
    <cellStyle name="표준 6 5 3 3 2 2 2 3" xfId="11771"/>
    <cellStyle name="표준 6 5 3 3 2 2 2 4" xfId="15642"/>
    <cellStyle name="표준 6 5 3 3 2 2 2 5" xfId="19513"/>
    <cellStyle name="표준 6 5 3 3 2 2 2 6" xfId="23384"/>
    <cellStyle name="표준 6 5 3 3 2 2 2 7" xfId="27255"/>
    <cellStyle name="표준 6 5 3 3 2 2 2 8" xfId="31126"/>
    <cellStyle name="표준 6 5 3 3 2 2 2 9" xfId="34997"/>
    <cellStyle name="표준 6 5 3 3 2 2 3" xfId="5964"/>
    <cellStyle name="표준 6 5 3 3 2 2 4" xfId="9835"/>
    <cellStyle name="표준 6 5 3 3 2 2 5" xfId="13706"/>
    <cellStyle name="표준 6 5 3 3 2 2 6" xfId="17577"/>
    <cellStyle name="표준 6 5 3 3 2 2 7" xfId="21448"/>
    <cellStyle name="표준 6 5 3 3 2 2 8" xfId="25319"/>
    <cellStyle name="표준 6 5 3 3 2 2 9" xfId="29190"/>
    <cellStyle name="표준 6 5 3 3 2 3" xfId="2773"/>
    <cellStyle name="표준 6 5 3 3 2 3 10" xfId="37900"/>
    <cellStyle name="표준 6 5 3 3 2 3 11" xfId="42012"/>
    <cellStyle name="표준 6 5 3 3 2 3 12" xfId="45883"/>
    <cellStyle name="표준 6 5 3 3 2 3 13" xfId="49754"/>
    <cellStyle name="표준 6 5 3 3 2 3 14" xfId="53625"/>
    <cellStyle name="표준 6 5 3 3 2 3 2" xfId="6932"/>
    <cellStyle name="표준 6 5 3 3 2 3 3" xfId="10803"/>
    <cellStyle name="표준 6 5 3 3 2 3 4" xfId="14674"/>
    <cellStyle name="표준 6 5 3 3 2 3 5" xfId="18545"/>
    <cellStyle name="표준 6 5 3 3 2 3 6" xfId="22416"/>
    <cellStyle name="표준 6 5 3 3 2 3 7" xfId="26287"/>
    <cellStyle name="표준 6 5 3 3 2 3 8" xfId="30158"/>
    <cellStyle name="표준 6 5 3 3 2 3 9" xfId="34029"/>
    <cellStyle name="표준 6 5 3 3 2 4" xfId="4996"/>
    <cellStyle name="표준 6 5 3 3 2 5" xfId="8867"/>
    <cellStyle name="표준 6 5 3 3 2 6" xfId="12738"/>
    <cellStyle name="표준 6 5 3 3 2 7" xfId="16609"/>
    <cellStyle name="표준 6 5 3 3 2 8" xfId="20480"/>
    <cellStyle name="표준 6 5 3 3 2 9" xfId="24351"/>
    <cellStyle name="표준 6 5 3 3 3" xfId="1318"/>
    <cellStyle name="표준 6 5 3 3 3 10" xfId="32577"/>
    <cellStyle name="표준 6 5 3 3 3 11" xfId="36448"/>
    <cellStyle name="표준 6 5 3 3 3 12" xfId="40560"/>
    <cellStyle name="표준 6 5 3 3 3 13" xfId="44431"/>
    <cellStyle name="표준 6 5 3 3 3 14" xfId="48302"/>
    <cellStyle name="표준 6 5 3 3 3 15" xfId="52173"/>
    <cellStyle name="표준 6 5 3 3 3 2" xfId="3257"/>
    <cellStyle name="표준 6 5 3 3 3 2 10" xfId="38384"/>
    <cellStyle name="표준 6 5 3 3 3 2 11" xfId="42496"/>
    <cellStyle name="표준 6 5 3 3 3 2 12" xfId="46367"/>
    <cellStyle name="표준 6 5 3 3 3 2 13" xfId="50238"/>
    <cellStyle name="표준 6 5 3 3 3 2 14" xfId="54109"/>
    <cellStyle name="표준 6 5 3 3 3 2 2" xfId="7416"/>
    <cellStyle name="표준 6 5 3 3 3 2 3" xfId="11287"/>
    <cellStyle name="표준 6 5 3 3 3 2 4" xfId="15158"/>
    <cellStyle name="표준 6 5 3 3 3 2 5" xfId="19029"/>
    <cellStyle name="표준 6 5 3 3 3 2 6" xfId="22900"/>
    <cellStyle name="표준 6 5 3 3 3 2 7" xfId="26771"/>
    <cellStyle name="표준 6 5 3 3 3 2 8" xfId="30642"/>
    <cellStyle name="표준 6 5 3 3 3 2 9" xfId="34513"/>
    <cellStyle name="표준 6 5 3 3 3 3" xfId="5480"/>
    <cellStyle name="표준 6 5 3 3 3 4" xfId="9351"/>
    <cellStyle name="표준 6 5 3 3 3 5" xfId="13222"/>
    <cellStyle name="표준 6 5 3 3 3 6" xfId="17093"/>
    <cellStyle name="표준 6 5 3 3 3 7" xfId="20964"/>
    <cellStyle name="표준 6 5 3 3 3 8" xfId="24835"/>
    <cellStyle name="표준 6 5 3 3 3 9" xfId="28706"/>
    <cellStyle name="표준 6 5 3 3 4" xfId="2289"/>
    <cellStyle name="표준 6 5 3 3 4 10" xfId="37416"/>
    <cellStyle name="표준 6 5 3 3 4 11" xfId="41528"/>
    <cellStyle name="표준 6 5 3 3 4 12" xfId="45399"/>
    <cellStyle name="표준 6 5 3 3 4 13" xfId="49270"/>
    <cellStyle name="표준 6 5 3 3 4 14" xfId="53141"/>
    <cellStyle name="표준 6 5 3 3 4 2" xfId="6448"/>
    <cellStyle name="표준 6 5 3 3 4 3" xfId="10319"/>
    <cellStyle name="표준 6 5 3 3 4 4" xfId="14190"/>
    <cellStyle name="표준 6 5 3 3 4 5" xfId="18061"/>
    <cellStyle name="표준 6 5 3 3 4 6" xfId="21932"/>
    <cellStyle name="표준 6 5 3 3 4 7" xfId="25803"/>
    <cellStyle name="표준 6 5 3 3 4 8" xfId="29674"/>
    <cellStyle name="표준 6 5 3 3 4 9" xfId="33545"/>
    <cellStyle name="표준 6 5 3 3 5" xfId="4512"/>
    <cellStyle name="표준 6 5 3 3 6" xfId="8383"/>
    <cellStyle name="표준 6 5 3 3 7" xfId="12254"/>
    <cellStyle name="표준 6 5 3 3 8" xfId="16125"/>
    <cellStyle name="표준 6 5 3 3 9" xfId="19996"/>
    <cellStyle name="표준 6 5 3 4" xfId="586"/>
    <cellStyle name="표준 6 5 3 4 10" xfId="27980"/>
    <cellStyle name="표준 6 5 3 4 11" xfId="31851"/>
    <cellStyle name="표준 6 5 3 4 12" xfId="35722"/>
    <cellStyle name="표준 6 5 3 4 13" xfId="39834"/>
    <cellStyle name="표준 6 5 3 4 14" xfId="43705"/>
    <cellStyle name="표준 6 5 3 4 15" xfId="47576"/>
    <cellStyle name="표준 6 5 3 4 16" xfId="51447"/>
    <cellStyle name="표준 6 5 3 4 2" xfId="1560"/>
    <cellStyle name="표준 6 5 3 4 2 10" xfId="32819"/>
    <cellStyle name="표준 6 5 3 4 2 11" xfId="36690"/>
    <cellStyle name="표준 6 5 3 4 2 12" xfId="40802"/>
    <cellStyle name="표준 6 5 3 4 2 13" xfId="44673"/>
    <cellStyle name="표준 6 5 3 4 2 14" xfId="48544"/>
    <cellStyle name="표준 6 5 3 4 2 15" xfId="52415"/>
    <cellStyle name="표준 6 5 3 4 2 2" xfId="3499"/>
    <cellStyle name="표준 6 5 3 4 2 2 10" xfId="38626"/>
    <cellStyle name="표준 6 5 3 4 2 2 11" xfId="42738"/>
    <cellStyle name="표준 6 5 3 4 2 2 12" xfId="46609"/>
    <cellStyle name="표준 6 5 3 4 2 2 13" xfId="50480"/>
    <cellStyle name="표준 6 5 3 4 2 2 14" xfId="54351"/>
    <cellStyle name="표준 6 5 3 4 2 2 2" xfId="7658"/>
    <cellStyle name="표준 6 5 3 4 2 2 3" xfId="11529"/>
    <cellStyle name="표준 6 5 3 4 2 2 4" xfId="15400"/>
    <cellStyle name="표준 6 5 3 4 2 2 5" xfId="19271"/>
    <cellStyle name="표준 6 5 3 4 2 2 6" xfId="23142"/>
    <cellStyle name="표준 6 5 3 4 2 2 7" xfId="27013"/>
    <cellStyle name="표준 6 5 3 4 2 2 8" xfId="30884"/>
    <cellStyle name="표준 6 5 3 4 2 2 9" xfId="34755"/>
    <cellStyle name="표준 6 5 3 4 2 3" xfId="5722"/>
    <cellStyle name="표준 6 5 3 4 2 4" xfId="9593"/>
    <cellStyle name="표준 6 5 3 4 2 5" xfId="13464"/>
    <cellStyle name="표준 6 5 3 4 2 6" xfId="17335"/>
    <cellStyle name="표준 6 5 3 4 2 7" xfId="21206"/>
    <cellStyle name="표준 6 5 3 4 2 8" xfId="25077"/>
    <cellStyle name="표준 6 5 3 4 2 9" xfId="28948"/>
    <cellStyle name="표준 6 5 3 4 3" xfId="2531"/>
    <cellStyle name="표준 6 5 3 4 3 10" xfId="37658"/>
    <cellStyle name="표준 6 5 3 4 3 11" xfId="41770"/>
    <cellStyle name="표준 6 5 3 4 3 12" xfId="45641"/>
    <cellStyle name="표준 6 5 3 4 3 13" xfId="49512"/>
    <cellStyle name="표준 6 5 3 4 3 14" xfId="53383"/>
    <cellStyle name="표준 6 5 3 4 3 2" xfId="6690"/>
    <cellStyle name="표준 6 5 3 4 3 3" xfId="10561"/>
    <cellStyle name="표준 6 5 3 4 3 4" xfId="14432"/>
    <cellStyle name="표준 6 5 3 4 3 5" xfId="18303"/>
    <cellStyle name="표준 6 5 3 4 3 6" xfId="22174"/>
    <cellStyle name="표준 6 5 3 4 3 7" xfId="26045"/>
    <cellStyle name="표준 6 5 3 4 3 8" xfId="29916"/>
    <cellStyle name="표준 6 5 3 4 3 9" xfId="33787"/>
    <cellStyle name="표준 6 5 3 4 4" xfId="4754"/>
    <cellStyle name="표준 6 5 3 4 5" xfId="8625"/>
    <cellStyle name="표준 6 5 3 4 6" xfId="12496"/>
    <cellStyle name="표준 6 5 3 4 7" xfId="16367"/>
    <cellStyle name="표준 6 5 3 4 8" xfId="20238"/>
    <cellStyle name="표준 6 5 3 4 9" xfId="24109"/>
    <cellStyle name="표준 6 5 3 5" xfId="1076"/>
    <cellStyle name="표준 6 5 3 5 10" xfId="32335"/>
    <cellStyle name="표준 6 5 3 5 11" xfId="36206"/>
    <cellStyle name="표준 6 5 3 5 12" xfId="40318"/>
    <cellStyle name="표준 6 5 3 5 13" xfId="44189"/>
    <cellStyle name="표준 6 5 3 5 14" xfId="48060"/>
    <cellStyle name="표준 6 5 3 5 15" xfId="51931"/>
    <cellStyle name="표준 6 5 3 5 2" xfId="3015"/>
    <cellStyle name="표준 6 5 3 5 2 10" xfId="38142"/>
    <cellStyle name="표준 6 5 3 5 2 11" xfId="42254"/>
    <cellStyle name="표준 6 5 3 5 2 12" xfId="46125"/>
    <cellStyle name="표준 6 5 3 5 2 13" xfId="49996"/>
    <cellStyle name="표준 6 5 3 5 2 14" xfId="53867"/>
    <cellStyle name="표준 6 5 3 5 2 2" xfId="7174"/>
    <cellStyle name="표준 6 5 3 5 2 3" xfId="11045"/>
    <cellStyle name="표준 6 5 3 5 2 4" xfId="14916"/>
    <cellStyle name="표준 6 5 3 5 2 5" xfId="18787"/>
    <cellStyle name="표준 6 5 3 5 2 6" xfId="22658"/>
    <cellStyle name="표준 6 5 3 5 2 7" xfId="26529"/>
    <cellStyle name="표준 6 5 3 5 2 8" xfId="30400"/>
    <cellStyle name="표준 6 5 3 5 2 9" xfId="34271"/>
    <cellStyle name="표준 6 5 3 5 3" xfId="5238"/>
    <cellStyle name="표준 6 5 3 5 4" xfId="9109"/>
    <cellStyle name="표준 6 5 3 5 5" xfId="12980"/>
    <cellStyle name="표준 6 5 3 5 6" xfId="16851"/>
    <cellStyle name="표준 6 5 3 5 7" xfId="20722"/>
    <cellStyle name="표준 6 5 3 5 8" xfId="24593"/>
    <cellStyle name="표준 6 5 3 5 9" xfId="28464"/>
    <cellStyle name="표준 6 5 3 6" xfId="2047"/>
    <cellStyle name="표준 6 5 3 6 10" xfId="37174"/>
    <cellStyle name="표준 6 5 3 6 11" xfId="41286"/>
    <cellStyle name="표준 6 5 3 6 12" xfId="45157"/>
    <cellStyle name="표준 6 5 3 6 13" xfId="49028"/>
    <cellStyle name="표준 6 5 3 6 14" xfId="52899"/>
    <cellStyle name="표준 6 5 3 6 2" xfId="6206"/>
    <cellStyle name="표준 6 5 3 6 3" xfId="10077"/>
    <cellStyle name="표준 6 5 3 6 4" xfId="13948"/>
    <cellStyle name="표준 6 5 3 6 5" xfId="17819"/>
    <cellStyle name="표준 6 5 3 6 6" xfId="21690"/>
    <cellStyle name="표준 6 5 3 6 7" xfId="25561"/>
    <cellStyle name="표준 6 5 3 6 8" xfId="29432"/>
    <cellStyle name="표준 6 5 3 6 9" xfId="33303"/>
    <cellStyle name="표준 6 5 3 7" xfId="4270"/>
    <cellStyle name="표준 6 5 3 8" xfId="8141"/>
    <cellStyle name="표준 6 5 3 9" xfId="12012"/>
    <cellStyle name="표준 6 5 4" xfId="146"/>
    <cellStyle name="표준 6 5 4 10" xfId="19804"/>
    <cellStyle name="표준 6 5 4 11" xfId="23675"/>
    <cellStyle name="표준 6 5 4 12" xfId="27546"/>
    <cellStyle name="표준 6 5 4 13" xfId="31417"/>
    <cellStyle name="표준 6 5 4 14" xfId="35288"/>
    <cellStyle name="표준 6 5 4 15" xfId="39159"/>
    <cellStyle name="표준 6 5 4 16" xfId="39400"/>
    <cellStyle name="표준 6 5 4 17" xfId="43271"/>
    <cellStyle name="표준 6 5 4 18" xfId="47142"/>
    <cellStyle name="표준 6 5 4 19" xfId="51013"/>
    <cellStyle name="표준 6 5 4 2" xfId="391"/>
    <cellStyle name="표준 6 5 4 2 10" xfId="23917"/>
    <cellStyle name="표준 6 5 4 2 11" xfId="27788"/>
    <cellStyle name="표준 6 5 4 2 12" xfId="31659"/>
    <cellStyle name="표준 6 5 4 2 13" xfId="35530"/>
    <cellStyle name="표준 6 5 4 2 14" xfId="39642"/>
    <cellStyle name="표준 6 5 4 2 15" xfId="43513"/>
    <cellStyle name="표준 6 5 4 2 16" xfId="47384"/>
    <cellStyle name="표준 6 5 4 2 17" xfId="51255"/>
    <cellStyle name="표준 6 5 4 2 2" xfId="878"/>
    <cellStyle name="표준 6 5 4 2 2 10" xfId="28272"/>
    <cellStyle name="표준 6 5 4 2 2 11" xfId="32143"/>
    <cellStyle name="표준 6 5 4 2 2 12" xfId="36014"/>
    <cellStyle name="표준 6 5 4 2 2 13" xfId="40126"/>
    <cellStyle name="표준 6 5 4 2 2 14" xfId="43997"/>
    <cellStyle name="표준 6 5 4 2 2 15" xfId="47868"/>
    <cellStyle name="표준 6 5 4 2 2 16" xfId="51739"/>
    <cellStyle name="표준 6 5 4 2 2 2" xfId="1852"/>
    <cellStyle name="표준 6 5 4 2 2 2 10" xfId="33111"/>
    <cellStyle name="표준 6 5 4 2 2 2 11" xfId="36982"/>
    <cellStyle name="표준 6 5 4 2 2 2 12" xfId="41094"/>
    <cellStyle name="표준 6 5 4 2 2 2 13" xfId="44965"/>
    <cellStyle name="표준 6 5 4 2 2 2 14" xfId="48836"/>
    <cellStyle name="표준 6 5 4 2 2 2 15" xfId="52707"/>
    <cellStyle name="표준 6 5 4 2 2 2 2" xfId="3791"/>
    <cellStyle name="표준 6 5 4 2 2 2 2 10" xfId="38918"/>
    <cellStyle name="표준 6 5 4 2 2 2 2 11" xfId="43030"/>
    <cellStyle name="표준 6 5 4 2 2 2 2 12" xfId="46901"/>
    <cellStyle name="표준 6 5 4 2 2 2 2 13" xfId="50772"/>
    <cellStyle name="표준 6 5 4 2 2 2 2 14" xfId="54643"/>
    <cellStyle name="표준 6 5 4 2 2 2 2 2" xfId="7950"/>
    <cellStyle name="표준 6 5 4 2 2 2 2 3" xfId="11821"/>
    <cellStyle name="표준 6 5 4 2 2 2 2 4" xfId="15692"/>
    <cellStyle name="표준 6 5 4 2 2 2 2 5" xfId="19563"/>
    <cellStyle name="표준 6 5 4 2 2 2 2 6" xfId="23434"/>
    <cellStyle name="표준 6 5 4 2 2 2 2 7" xfId="27305"/>
    <cellStyle name="표준 6 5 4 2 2 2 2 8" xfId="31176"/>
    <cellStyle name="표준 6 5 4 2 2 2 2 9" xfId="35047"/>
    <cellStyle name="표준 6 5 4 2 2 2 3" xfId="6014"/>
    <cellStyle name="표준 6 5 4 2 2 2 4" xfId="9885"/>
    <cellStyle name="표준 6 5 4 2 2 2 5" xfId="13756"/>
    <cellStyle name="표준 6 5 4 2 2 2 6" xfId="17627"/>
    <cellStyle name="표준 6 5 4 2 2 2 7" xfId="21498"/>
    <cellStyle name="표준 6 5 4 2 2 2 8" xfId="25369"/>
    <cellStyle name="표준 6 5 4 2 2 2 9" xfId="29240"/>
    <cellStyle name="표준 6 5 4 2 2 3" xfId="2823"/>
    <cellStyle name="표준 6 5 4 2 2 3 10" xfId="37950"/>
    <cellStyle name="표준 6 5 4 2 2 3 11" xfId="42062"/>
    <cellStyle name="표준 6 5 4 2 2 3 12" xfId="45933"/>
    <cellStyle name="표준 6 5 4 2 2 3 13" xfId="49804"/>
    <cellStyle name="표준 6 5 4 2 2 3 14" xfId="53675"/>
    <cellStyle name="표준 6 5 4 2 2 3 2" xfId="6982"/>
    <cellStyle name="표준 6 5 4 2 2 3 3" xfId="10853"/>
    <cellStyle name="표준 6 5 4 2 2 3 4" xfId="14724"/>
    <cellStyle name="표준 6 5 4 2 2 3 5" xfId="18595"/>
    <cellStyle name="표준 6 5 4 2 2 3 6" xfId="22466"/>
    <cellStyle name="표준 6 5 4 2 2 3 7" xfId="26337"/>
    <cellStyle name="표준 6 5 4 2 2 3 8" xfId="30208"/>
    <cellStyle name="표준 6 5 4 2 2 3 9" xfId="34079"/>
    <cellStyle name="표준 6 5 4 2 2 4" xfId="5046"/>
    <cellStyle name="표준 6 5 4 2 2 5" xfId="8917"/>
    <cellStyle name="표준 6 5 4 2 2 6" xfId="12788"/>
    <cellStyle name="표준 6 5 4 2 2 7" xfId="16659"/>
    <cellStyle name="표준 6 5 4 2 2 8" xfId="20530"/>
    <cellStyle name="표준 6 5 4 2 2 9" xfId="24401"/>
    <cellStyle name="표준 6 5 4 2 3" xfId="1368"/>
    <cellStyle name="표준 6 5 4 2 3 10" xfId="32627"/>
    <cellStyle name="표준 6 5 4 2 3 11" xfId="36498"/>
    <cellStyle name="표준 6 5 4 2 3 12" xfId="40610"/>
    <cellStyle name="표준 6 5 4 2 3 13" xfId="44481"/>
    <cellStyle name="표준 6 5 4 2 3 14" xfId="48352"/>
    <cellStyle name="표준 6 5 4 2 3 15" xfId="52223"/>
    <cellStyle name="표준 6 5 4 2 3 2" xfId="3307"/>
    <cellStyle name="표준 6 5 4 2 3 2 10" xfId="38434"/>
    <cellStyle name="표준 6 5 4 2 3 2 11" xfId="42546"/>
    <cellStyle name="표준 6 5 4 2 3 2 12" xfId="46417"/>
    <cellStyle name="표준 6 5 4 2 3 2 13" xfId="50288"/>
    <cellStyle name="표준 6 5 4 2 3 2 14" xfId="54159"/>
    <cellStyle name="표준 6 5 4 2 3 2 2" xfId="7466"/>
    <cellStyle name="표준 6 5 4 2 3 2 3" xfId="11337"/>
    <cellStyle name="표준 6 5 4 2 3 2 4" xfId="15208"/>
    <cellStyle name="표준 6 5 4 2 3 2 5" xfId="19079"/>
    <cellStyle name="표준 6 5 4 2 3 2 6" xfId="22950"/>
    <cellStyle name="표준 6 5 4 2 3 2 7" xfId="26821"/>
    <cellStyle name="표준 6 5 4 2 3 2 8" xfId="30692"/>
    <cellStyle name="표준 6 5 4 2 3 2 9" xfId="34563"/>
    <cellStyle name="표준 6 5 4 2 3 3" xfId="5530"/>
    <cellStyle name="표준 6 5 4 2 3 4" xfId="9401"/>
    <cellStyle name="표준 6 5 4 2 3 5" xfId="13272"/>
    <cellStyle name="표준 6 5 4 2 3 6" xfId="17143"/>
    <cellStyle name="표준 6 5 4 2 3 7" xfId="21014"/>
    <cellStyle name="표준 6 5 4 2 3 8" xfId="24885"/>
    <cellStyle name="표준 6 5 4 2 3 9" xfId="28756"/>
    <cellStyle name="표준 6 5 4 2 4" xfId="2339"/>
    <cellStyle name="표준 6 5 4 2 4 10" xfId="37466"/>
    <cellStyle name="표준 6 5 4 2 4 11" xfId="41578"/>
    <cellStyle name="표준 6 5 4 2 4 12" xfId="45449"/>
    <cellStyle name="표준 6 5 4 2 4 13" xfId="49320"/>
    <cellStyle name="표준 6 5 4 2 4 14" xfId="53191"/>
    <cellStyle name="표준 6 5 4 2 4 2" xfId="6498"/>
    <cellStyle name="표준 6 5 4 2 4 3" xfId="10369"/>
    <cellStyle name="표준 6 5 4 2 4 4" xfId="14240"/>
    <cellStyle name="표준 6 5 4 2 4 5" xfId="18111"/>
    <cellStyle name="표준 6 5 4 2 4 6" xfId="21982"/>
    <cellStyle name="표준 6 5 4 2 4 7" xfId="25853"/>
    <cellStyle name="표준 6 5 4 2 4 8" xfId="29724"/>
    <cellStyle name="표준 6 5 4 2 4 9" xfId="33595"/>
    <cellStyle name="표준 6 5 4 2 5" xfId="4562"/>
    <cellStyle name="표준 6 5 4 2 6" xfId="8433"/>
    <cellStyle name="표준 6 5 4 2 7" xfId="12304"/>
    <cellStyle name="표준 6 5 4 2 8" xfId="16175"/>
    <cellStyle name="표준 6 5 4 2 9" xfId="20046"/>
    <cellStyle name="표준 6 5 4 3" xfId="636"/>
    <cellStyle name="표준 6 5 4 3 10" xfId="28030"/>
    <cellStyle name="표준 6 5 4 3 11" xfId="31901"/>
    <cellStyle name="표준 6 5 4 3 12" xfId="35772"/>
    <cellStyle name="표준 6 5 4 3 13" xfId="39884"/>
    <cellStyle name="표준 6 5 4 3 14" xfId="43755"/>
    <cellStyle name="표준 6 5 4 3 15" xfId="47626"/>
    <cellStyle name="표준 6 5 4 3 16" xfId="51497"/>
    <cellStyle name="표준 6 5 4 3 2" xfId="1610"/>
    <cellStyle name="표준 6 5 4 3 2 10" xfId="32869"/>
    <cellStyle name="표준 6 5 4 3 2 11" xfId="36740"/>
    <cellStyle name="표준 6 5 4 3 2 12" xfId="40852"/>
    <cellStyle name="표준 6 5 4 3 2 13" xfId="44723"/>
    <cellStyle name="표준 6 5 4 3 2 14" xfId="48594"/>
    <cellStyle name="표준 6 5 4 3 2 15" xfId="52465"/>
    <cellStyle name="표준 6 5 4 3 2 2" xfId="3549"/>
    <cellStyle name="표준 6 5 4 3 2 2 10" xfId="38676"/>
    <cellStyle name="표준 6 5 4 3 2 2 11" xfId="42788"/>
    <cellStyle name="표준 6 5 4 3 2 2 12" xfId="46659"/>
    <cellStyle name="표준 6 5 4 3 2 2 13" xfId="50530"/>
    <cellStyle name="표준 6 5 4 3 2 2 14" xfId="54401"/>
    <cellStyle name="표준 6 5 4 3 2 2 2" xfId="7708"/>
    <cellStyle name="표준 6 5 4 3 2 2 3" xfId="11579"/>
    <cellStyle name="표준 6 5 4 3 2 2 4" xfId="15450"/>
    <cellStyle name="표준 6 5 4 3 2 2 5" xfId="19321"/>
    <cellStyle name="표준 6 5 4 3 2 2 6" xfId="23192"/>
    <cellStyle name="표준 6 5 4 3 2 2 7" xfId="27063"/>
    <cellStyle name="표준 6 5 4 3 2 2 8" xfId="30934"/>
    <cellStyle name="표준 6 5 4 3 2 2 9" xfId="34805"/>
    <cellStyle name="표준 6 5 4 3 2 3" xfId="5772"/>
    <cellStyle name="표준 6 5 4 3 2 4" xfId="9643"/>
    <cellStyle name="표준 6 5 4 3 2 5" xfId="13514"/>
    <cellStyle name="표준 6 5 4 3 2 6" xfId="17385"/>
    <cellStyle name="표준 6 5 4 3 2 7" xfId="21256"/>
    <cellStyle name="표준 6 5 4 3 2 8" xfId="25127"/>
    <cellStyle name="표준 6 5 4 3 2 9" xfId="28998"/>
    <cellStyle name="표준 6 5 4 3 3" xfId="2581"/>
    <cellStyle name="표준 6 5 4 3 3 10" xfId="37708"/>
    <cellStyle name="표준 6 5 4 3 3 11" xfId="41820"/>
    <cellStyle name="표준 6 5 4 3 3 12" xfId="45691"/>
    <cellStyle name="표준 6 5 4 3 3 13" xfId="49562"/>
    <cellStyle name="표준 6 5 4 3 3 14" xfId="53433"/>
    <cellStyle name="표준 6 5 4 3 3 2" xfId="6740"/>
    <cellStyle name="표준 6 5 4 3 3 3" xfId="10611"/>
    <cellStyle name="표준 6 5 4 3 3 4" xfId="14482"/>
    <cellStyle name="표준 6 5 4 3 3 5" xfId="18353"/>
    <cellStyle name="표준 6 5 4 3 3 6" xfId="22224"/>
    <cellStyle name="표준 6 5 4 3 3 7" xfId="26095"/>
    <cellStyle name="표준 6 5 4 3 3 8" xfId="29966"/>
    <cellStyle name="표준 6 5 4 3 3 9" xfId="33837"/>
    <cellStyle name="표준 6 5 4 3 4" xfId="4804"/>
    <cellStyle name="표준 6 5 4 3 5" xfId="8675"/>
    <cellStyle name="표준 6 5 4 3 6" xfId="12546"/>
    <cellStyle name="표준 6 5 4 3 7" xfId="16417"/>
    <cellStyle name="표준 6 5 4 3 8" xfId="20288"/>
    <cellStyle name="표준 6 5 4 3 9" xfId="24159"/>
    <cellStyle name="표준 6 5 4 4" xfId="1126"/>
    <cellStyle name="표준 6 5 4 4 10" xfId="32385"/>
    <cellStyle name="표준 6 5 4 4 11" xfId="36256"/>
    <cellStyle name="표준 6 5 4 4 12" xfId="40368"/>
    <cellStyle name="표준 6 5 4 4 13" xfId="44239"/>
    <cellStyle name="표준 6 5 4 4 14" xfId="48110"/>
    <cellStyle name="표준 6 5 4 4 15" xfId="51981"/>
    <cellStyle name="표준 6 5 4 4 2" xfId="3065"/>
    <cellStyle name="표준 6 5 4 4 2 10" xfId="38192"/>
    <cellStyle name="표준 6 5 4 4 2 11" xfId="42304"/>
    <cellStyle name="표준 6 5 4 4 2 12" xfId="46175"/>
    <cellStyle name="표준 6 5 4 4 2 13" xfId="50046"/>
    <cellStyle name="표준 6 5 4 4 2 14" xfId="53917"/>
    <cellStyle name="표준 6 5 4 4 2 2" xfId="7224"/>
    <cellStyle name="표준 6 5 4 4 2 3" xfId="11095"/>
    <cellStyle name="표준 6 5 4 4 2 4" xfId="14966"/>
    <cellStyle name="표준 6 5 4 4 2 5" xfId="18837"/>
    <cellStyle name="표준 6 5 4 4 2 6" xfId="22708"/>
    <cellStyle name="표준 6 5 4 4 2 7" xfId="26579"/>
    <cellStyle name="표준 6 5 4 4 2 8" xfId="30450"/>
    <cellStyle name="표준 6 5 4 4 2 9" xfId="34321"/>
    <cellStyle name="표준 6 5 4 4 3" xfId="5288"/>
    <cellStyle name="표준 6 5 4 4 4" xfId="9159"/>
    <cellStyle name="표준 6 5 4 4 5" xfId="13030"/>
    <cellStyle name="표준 6 5 4 4 6" xfId="16901"/>
    <cellStyle name="표준 6 5 4 4 7" xfId="20772"/>
    <cellStyle name="표준 6 5 4 4 8" xfId="24643"/>
    <cellStyle name="표준 6 5 4 4 9" xfId="28514"/>
    <cellStyle name="표준 6 5 4 5" xfId="2097"/>
    <cellStyle name="표준 6 5 4 5 10" xfId="37224"/>
    <cellStyle name="표준 6 5 4 5 11" xfId="41336"/>
    <cellStyle name="표준 6 5 4 5 12" xfId="45207"/>
    <cellStyle name="표준 6 5 4 5 13" xfId="49078"/>
    <cellStyle name="표준 6 5 4 5 14" xfId="52949"/>
    <cellStyle name="표준 6 5 4 5 2" xfId="6256"/>
    <cellStyle name="표준 6 5 4 5 3" xfId="10127"/>
    <cellStyle name="표준 6 5 4 5 4" xfId="13998"/>
    <cellStyle name="표준 6 5 4 5 5" xfId="17869"/>
    <cellStyle name="표준 6 5 4 5 6" xfId="21740"/>
    <cellStyle name="표준 6 5 4 5 7" xfId="25611"/>
    <cellStyle name="표준 6 5 4 5 8" xfId="29482"/>
    <cellStyle name="표준 6 5 4 5 9" xfId="33353"/>
    <cellStyle name="표준 6 5 4 6" xfId="4320"/>
    <cellStyle name="표준 6 5 4 7" xfId="8191"/>
    <cellStyle name="표준 6 5 4 8" xfId="12062"/>
    <cellStyle name="표준 6 5 4 9" xfId="15933"/>
    <cellStyle name="표준 6 5 5" xfId="244"/>
    <cellStyle name="표준 6 5 5 10" xfId="19902"/>
    <cellStyle name="표준 6 5 5 11" xfId="23773"/>
    <cellStyle name="표준 6 5 5 12" xfId="27644"/>
    <cellStyle name="표준 6 5 5 13" xfId="31515"/>
    <cellStyle name="표준 6 5 5 14" xfId="35386"/>
    <cellStyle name="표준 6 5 5 15" xfId="39257"/>
    <cellStyle name="표준 6 5 5 16" xfId="39498"/>
    <cellStyle name="표준 6 5 5 17" xfId="43369"/>
    <cellStyle name="표준 6 5 5 18" xfId="47240"/>
    <cellStyle name="표준 6 5 5 19" xfId="51111"/>
    <cellStyle name="표준 6 5 5 2" xfId="489"/>
    <cellStyle name="표준 6 5 5 2 10" xfId="24015"/>
    <cellStyle name="표준 6 5 5 2 11" xfId="27886"/>
    <cellStyle name="표준 6 5 5 2 12" xfId="31757"/>
    <cellStyle name="표준 6 5 5 2 13" xfId="35628"/>
    <cellStyle name="표준 6 5 5 2 14" xfId="39740"/>
    <cellStyle name="표준 6 5 5 2 15" xfId="43611"/>
    <cellStyle name="표준 6 5 5 2 16" xfId="47482"/>
    <cellStyle name="표준 6 5 5 2 17" xfId="51353"/>
    <cellStyle name="표준 6 5 5 2 2" xfId="976"/>
    <cellStyle name="표준 6 5 5 2 2 10" xfId="28370"/>
    <cellStyle name="표준 6 5 5 2 2 11" xfId="32241"/>
    <cellStyle name="표준 6 5 5 2 2 12" xfId="36112"/>
    <cellStyle name="표준 6 5 5 2 2 13" xfId="40224"/>
    <cellStyle name="표준 6 5 5 2 2 14" xfId="44095"/>
    <cellStyle name="표준 6 5 5 2 2 15" xfId="47966"/>
    <cellStyle name="표준 6 5 5 2 2 16" xfId="51837"/>
    <cellStyle name="표준 6 5 5 2 2 2" xfId="1950"/>
    <cellStyle name="표준 6 5 5 2 2 2 10" xfId="33209"/>
    <cellStyle name="표준 6 5 5 2 2 2 11" xfId="37080"/>
    <cellStyle name="표준 6 5 5 2 2 2 12" xfId="41192"/>
    <cellStyle name="표준 6 5 5 2 2 2 13" xfId="45063"/>
    <cellStyle name="표준 6 5 5 2 2 2 14" xfId="48934"/>
    <cellStyle name="표준 6 5 5 2 2 2 15" xfId="52805"/>
    <cellStyle name="표준 6 5 5 2 2 2 2" xfId="3889"/>
    <cellStyle name="표준 6 5 5 2 2 2 2 10" xfId="39016"/>
    <cellStyle name="표준 6 5 5 2 2 2 2 11" xfId="43128"/>
    <cellStyle name="표준 6 5 5 2 2 2 2 12" xfId="46999"/>
    <cellStyle name="표준 6 5 5 2 2 2 2 13" xfId="50870"/>
    <cellStyle name="표준 6 5 5 2 2 2 2 14" xfId="54741"/>
    <cellStyle name="표준 6 5 5 2 2 2 2 2" xfId="8048"/>
    <cellStyle name="표준 6 5 5 2 2 2 2 3" xfId="11919"/>
    <cellStyle name="표준 6 5 5 2 2 2 2 4" xfId="15790"/>
    <cellStyle name="표준 6 5 5 2 2 2 2 5" xfId="19661"/>
    <cellStyle name="표준 6 5 5 2 2 2 2 6" xfId="23532"/>
    <cellStyle name="표준 6 5 5 2 2 2 2 7" xfId="27403"/>
    <cellStyle name="표준 6 5 5 2 2 2 2 8" xfId="31274"/>
    <cellStyle name="표준 6 5 5 2 2 2 2 9" xfId="35145"/>
    <cellStyle name="표준 6 5 5 2 2 2 3" xfId="6112"/>
    <cellStyle name="표준 6 5 5 2 2 2 4" xfId="9983"/>
    <cellStyle name="표준 6 5 5 2 2 2 5" xfId="13854"/>
    <cellStyle name="표준 6 5 5 2 2 2 6" xfId="17725"/>
    <cellStyle name="표준 6 5 5 2 2 2 7" xfId="21596"/>
    <cellStyle name="표준 6 5 5 2 2 2 8" xfId="25467"/>
    <cellStyle name="표준 6 5 5 2 2 2 9" xfId="29338"/>
    <cellStyle name="표준 6 5 5 2 2 3" xfId="2921"/>
    <cellStyle name="표준 6 5 5 2 2 3 10" xfId="38048"/>
    <cellStyle name="표준 6 5 5 2 2 3 11" xfId="42160"/>
    <cellStyle name="표준 6 5 5 2 2 3 12" xfId="46031"/>
    <cellStyle name="표준 6 5 5 2 2 3 13" xfId="49902"/>
    <cellStyle name="표준 6 5 5 2 2 3 14" xfId="53773"/>
    <cellStyle name="표준 6 5 5 2 2 3 2" xfId="7080"/>
    <cellStyle name="표준 6 5 5 2 2 3 3" xfId="10951"/>
    <cellStyle name="표준 6 5 5 2 2 3 4" xfId="14822"/>
    <cellStyle name="표준 6 5 5 2 2 3 5" xfId="18693"/>
    <cellStyle name="표준 6 5 5 2 2 3 6" xfId="22564"/>
    <cellStyle name="표준 6 5 5 2 2 3 7" xfId="26435"/>
    <cellStyle name="표준 6 5 5 2 2 3 8" xfId="30306"/>
    <cellStyle name="표준 6 5 5 2 2 3 9" xfId="34177"/>
    <cellStyle name="표준 6 5 5 2 2 4" xfId="5144"/>
    <cellStyle name="표준 6 5 5 2 2 5" xfId="9015"/>
    <cellStyle name="표준 6 5 5 2 2 6" xfId="12886"/>
    <cellStyle name="표준 6 5 5 2 2 7" xfId="16757"/>
    <cellStyle name="표준 6 5 5 2 2 8" xfId="20628"/>
    <cellStyle name="표준 6 5 5 2 2 9" xfId="24499"/>
    <cellStyle name="표준 6 5 5 2 3" xfId="1466"/>
    <cellStyle name="표준 6 5 5 2 3 10" xfId="32725"/>
    <cellStyle name="표준 6 5 5 2 3 11" xfId="36596"/>
    <cellStyle name="표준 6 5 5 2 3 12" xfId="40708"/>
    <cellStyle name="표준 6 5 5 2 3 13" xfId="44579"/>
    <cellStyle name="표준 6 5 5 2 3 14" xfId="48450"/>
    <cellStyle name="표준 6 5 5 2 3 15" xfId="52321"/>
    <cellStyle name="표준 6 5 5 2 3 2" xfId="3405"/>
    <cellStyle name="표준 6 5 5 2 3 2 10" xfId="38532"/>
    <cellStyle name="표준 6 5 5 2 3 2 11" xfId="42644"/>
    <cellStyle name="표준 6 5 5 2 3 2 12" xfId="46515"/>
    <cellStyle name="표준 6 5 5 2 3 2 13" xfId="50386"/>
    <cellStyle name="표준 6 5 5 2 3 2 14" xfId="54257"/>
    <cellStyle name="표준 6 5 5 2 3 2 2" xfId="7564"/>
    <cellStyle name="표준 6 5 5 2 3 2 3" xfId="11435"/>
    <cellStyle name="표준 6 5 5 2 3 2 4" xfId="15306"/>
    <cellStyle name="표준 6 5 5 2 3 2 5" xfId="19177"/>
    <cellStyle name="표준 6 5 5 2 3 2 6" xfId="23048"/>
    <cellStyle name="표준 6 5 5 2 3 2 7" xfId="26919"/>
    <cellStyle name="표준 6 5 5 2 3 2 8" xfId="30790"/>
    <cellStyle name="표준 6 5 5 2 3 2 9" xfId="34661"/>
    <cellStyle name="표준 6 5 5 2 3 3" xfId="5628"/>
    <cellStyle name="표준 6 5 5 2 3 4" xfId="9499"/>
    <cellStyle name="표준 6 5 5 2 3 5" xfId="13370"/>
    <cellStyle name="표준 6 5 5 2 3 6" xfId="17241"/>
    <cellStyle name="표준 6 5 5 2 3 7" xfId="21112"/>
    <cellStyle name="표준 6 5 5 2 3 8" xfId="24983"/>
    <cellStyle name="표준 6 5 5 2 3 9" xfId="28854"/>
    <cellStyle name="표준 6 5 5 2 4" xfId="2437"/>
    <cellStyle name="표준 6 5 5 2 4 10" xfId="37564"/>
    <cellStyle name="표준 6 5 5 2 4 11" xfId="41676"/>
    <cellStyle name="표준 6 5 5 2 4 12" xfId="45547"/>
    <cellStyle name="표준 6 5 5 2 4 13" xfId="49418"/>
    <cellStyle name="표준 6 5 5 2 4 14" xfId="53289"/>
    <cellStyle name="표준 6 5 5 2 4 2" xfId="6596"/>
    <cellStyle name="표준 6 5 5 2 4 3" xfId="10467"/>
    <cellStyle name="표준 6 5 5 2 4 4" xfId="14338"/>
    <cellStyle name="표준 6 5 5 2 4 5" xfId="18209"/>
    <cellStyle name="표준 6 5 5 2 4 6" xfId="22080"/>
    <cellStyle name="표준 6 5 5 2 4 7" xfId="25951"/>
    <cellStyle name="표준 6 5 5 2 4 8" xfId="29822"/>
    <cellStyle name="표준 6 5 5 2 4 9" xfId="33693"/>
    <cellStyle name="표준 6 5 5 2 5" xfId="4660"/>
    <cellStyle name="표준 6 5 5 2 6" xfId="8531"/>
    <cellStyle name="표준 6 5 5 2 7" xfId="12402"/>
    <cellStyle name="표준 6 5 5 2 8" xfId="16273"/>
    <cellStyle name="표준 6 5 5 2 9" xfId="20144"/>
    <cellStyle name="표준 6 5 5 3" xfId="734"/>
    <cellStyle name="표준 6 5 5 3 10" xfId="28128"/>
    <cellStyle name="표준 6 5 5 3 11" xfId="31999"/>
    <cellStyle name="표준 6 5 5 3 12" xfId="35870"/>
    <cellStyle name="표준 6 5 5 3 13" xfId="39982"/>
    <cellStyle name="표준 6 5 5 3 14" xfId="43853"/>
    <cellStyle name="표준 6 5 5 3 15" xfId="47724"/>
    <cellStyle name="표준 6 5 5 3 16" xfId="51595"/>
    <cellStyle name="표준 6 5 5 3 2" xfId="1708"/>
    <cellStyle name="표준 6 5 5 3 2 10" xfId="32967"/>
    <cellStyle name="표준 6 5 5 3 2 11" xfId="36838"/>
    <cellStyle name="표준 6 5 5 3 2 12" xfId="40950"/>
    <cellStyle name="표준 6 5 5 3 2 13" xfId="44821"/>
    <cellStyle name="표준 6 5 5 3 2 14" xfId="48692"/>
    <cellStyle name="표준 6 5 5 3 2 15" xfId="52563"/>
    <cellStyle name="표준 6 5 5 3 2 2" xfId="3647"/>
    <cellStyle name="표준 6 5 5 3 2 2 10" xfId="38774"/>
    <cellStyle name="표준 6 5 5 3 2 2 11" xfId="42886"/>
    <cellStyle name="표준 6 5 5 3 2 2 12" xfId="46757"/>
    <cellStyle name="표준 6 5 5 3 2 2 13" xfId="50628"/>
    <cellStyle name="표준 6 5 5 3 2 2 14" xfId="54499"/>
    <cellStyle name="표준 6 5 5 3 2 2 2" xfId="7806"/>
    <cellStyle name="표준 6 5 5 3 2 2 3" xfId="11677"/>
    <cellStyle name="표준 6 5 5 3 2 2 4" xfId="15548"/>
    <cellStyle name="표준 6 5 5 3 2 2 5" xfId="19419"/>
    <cellStyle name="표준 6 5 5 3 2 2 6" xfId="23290"/>
    <cellStyle name="표준 6 5 5 3 2 2 7" xfId="27161"/>
    <cellStyle name="표준 6 5 5 3 2 2 8" xfId="31032"/>
    <cellStyle name="표준 6 5 5 3 2 2 9" xfId="34903"/>
    <cellStyle name="표준 6 5 5 3 2 3" xfId="5870"/>
    <cellStyle name="표준 6 5 5 3 2 4" xfId="9741"/>
    <cellStyle name="표준 6 5 5 3 2 5" xfId="13612"/>
    <cellStyle name="표준 6 5 5 3 2 6" xfId="17483"/>
    <cellStyle name="표준 6 5 5 3 2 7" xfId="21354"/>
    <cellStyle name="표준 6 5 5 3 2 8" xfId="25225"/>
    <cellStyle name="표준 6 5 5 3 2 9" xfId="29096"/>
    <cellStyle name="표준 6 5 5 3 3" xfId="2679"/>
    <cellStyle name="표준 6 5 5 3 3 10" xfId="37806"/>
    <cellStyle name="표준 6 5 5 3 3 11" xfId="41918"/>
    <cellStyle name="표준 6 5 5 3 3 12" xfId="45789"/>
    <cellStyle name="표준 6 5 5 3 3 13" xfId="49660"/>
    <cellStyle name="표준 6 5 5 3 3 14" xfId="53531"/>
    <cellStyle name="표준 6 5 5 3 3 2" xfId="6838"/>
    <cellStyle name="표준 6 5 5 3 3 3" xfId="10709"/>
    <cellStyle name="표준 6 5 5 3 3 4" xfId="14580"/>
    <cellStyle name="표준 6 5 5 3 3 5" xfId="18451"/>
    <cellStyle name="표준 6 5 5 3 3 6" xfId="22322"/>
    <cellStyle name="표준 6 5 5 3 3 7" xfId="26193"/>
    <cellStyle name="표준 6 5 5 3 3 8" xfId="30064"/>
    <cellStyle name="표준 6 5 5 3 3 9" xfId="33935"/>
    <cellStyle name="표준 6 5 5 3 4" xfId="4902"/>
    <cellStyle name="표준 6 5 5 3 5" xfId="8773"/>
    <cellStyle name="표준 6 5 5 3 6" xfId="12644"/>
    <cellStyle name="표준 6 5 5 3 7" xfId="16515"/>
    <cellStyle name="표준 6 5 5 3 8" xfId="20386"/>
    <cellStyle name="표준 6 5 5 3 9" xfId="24257"/>
    <cellStyle name="표준 6 5 5 4" xfId="1224"/>
    <cellStyle name="표준 6 5 5 4 10" xfId="32483"/>
    <cellStyle name="표준 6 5 5 4 11" xfId="36354"/>
    <cellStyle name="표준 6 5 5 4 12" xfId="40466"/>
    <cellStyle name="표준 6 5 5 4 13" xfId="44337"/>
    <cellStyle name="표준 6 5 5 4 14" xfId="48208"/>
    <cellStyle name="표준 6 5 5 4 15" xfId="52079"/>
    <cellStyle name="표준 6 5 5 4 2" xfId="3163"/>
    <cellStyle name="표준 6 5 5 4 2 10" xfId="38290"/>
    <cellStyle name="표준 6 5 5 4 2 11" xfId="42402"/>
    <cellStyle name="표준 6 5 5 4 2 12" xfId="46273"/>
    <cellStyle name="표준 6 5 5 4 2 13" xfId="50144"/>
    <cellStyle name="표준 6 5 5 4 2 14" xfId="54015"/>
    <cellStyle name="표준 6 5 5 4 2 2" xfId="7322"/>
    <cellStyle name="표준 6 5 5 4 2 3" xfId="11193"/>
    <cellStyle name="표준 6 5 5 4 2 4" xfId="15064"/>
    <cellStyle name="표준 6 5 5 4 2 5" xfId="18935"/>
    <cellStyle name="표준 6 5 5 4 2 6" xfId="22806"/>
    <cellStyle name="표준 6 5 5 4 2 7" xfId="26677"/>
    <cellStyle name="표준 6 5 5 4 2 8" xfId="30548"/>
    <cellStyle name="표준 6 5 5 4 2 9" xfId="34419"/>
    <cellStyle name="표준 6 5 5 4 3" xfId="5386"/>
    <cellStyle name="표준 6 5 5 4 4" xfId="9257"/>
    <cellStyle name="표준 6 5 5 4 5" xfId="13128"/>
    <cellStyle name="표준 6 5 5 4 6" xfId="16999"/>
    <cellStyle name="표준 6 5 5 4 7" xfId="20870"/>
    <cellStyle name="표준 6 5 5 4 8" xfId="24741"/>
    <cellStyle name="표준 6 5 5 4 9" xfId="28612"/>
    <cellStyle name="표준 6 5 5 5" xfId="2195"/>
    <cellStyle name="표준 6 5 5 5 10" xfId="37322"/>
    <cellStyle name="표준 6 5 5 5 11" xfId="41434"/>
    <cellStyle name="표준 6 5 5 5 12" xfId="45305"/>
    <cellStyle name="표준 6 5 5 5 13" xfId="49176"/>
    <cellStyle name="표준 6 5 5 5 14" xfId="53047"/>
    <cellStyle name="표준 6 5 5 5 2" xfId="6354"/>
    <cellStyle name="표준 6 5 5 5 3" xfId="10225"/>
    <cellStyle name="표준 6 5 5 5 4" xfId="14096"/>
    <cellStyle name="표준 6 5 5 5 5" xfId="17967"/>
    <cellStyle name="표준 6 5 5 5 6" xfId="21838"/>
    <cellStyle name="표준 6 5 5 5 7" xfId="25709"/>
    <cellStyle name="표준 6 5 5 5 8" xfId="29580"/>
    <cellStyle name="표준 6 5 5 5 9" xfId="33451"/>
    <cellStyle name="표준 6 5 5 6" xfId="4418"/>
    <cellStyle name="표준 6 5 5 7" xfId="8289"/>
    <cellStyle name="표준 6 5 5 8" xfId="12160"/>
    <cellStyle name="표준 6 5 5 9" xfId="16031"/>
    <cellStyle name="표준 6 5 6" xfId="294"/>
    <cellStyle name="표준 6 5 6 10" xfId="23820"/>
    <cellStyle name="표준 6 5 6 11" xfId="27691"/>
    <cellStyle name="표준 6 5 6 12" xfId="31562"/>
    <cellStyle name="표준 6 5 6 13" xfId="35433"/>
    <cellStyle name="표준 6 5 6 14" xfId="39545"/>
    <cellStyle name="표준 6 5 6 15" xfId="43416"/>
    <cellStyle name="표준 6 5 6 16" xfId="47287"/>
    <cellStyle name="표준 6 5 6 17" xfId="51158"/>
    <cellStyle name="표준 6 5 6 2" xfId="781"/>
    <cellStyle name="표준 6 5 6 2 10" xfId="28175"/>
    <cellStyle name="표준 6 5 6 2 11" xfId="32046"/>
    <cellStyle name="표준 6 5 6 2 12" xfId="35917"/>
    <cellStyle name="표준 6 5 6 2 13" xfId="40029"/>
    <cellStyle name="표준 6 5 6 2 14" xfId="43900"/>
    <cellStyle name="표준 6 5 6 2 15" xfId="47771"/>
    <cellStyle name="표준 6 5 6 2 16" xfId="51642"/>
    <cellStyle name="표준 6 5 6 2 2" xfId="1755"/>
    <cellStyle name="표준 6 5 6 2 2 10" xfId="33014"/>
    <cellStyle name="표준 6 5 6 2 2 11" xfId="36885"/>
    <cellStyle name="표준 6 5 6 2 2 12" xfId="40997"/>
    <cellStyle name="표준 6 5 6 2 2 13" xfId="44868"/>
    <cellStyle name="표준 6 5 6 2 2 14" xfId="48739"/>
    <cellStyle name="표준 6 5 6 2 2 15" xfId="52610"/>
    <cellStyle name="표준 6 5 6 2 2 2" xfId="3694"/>
    <cellStyle name="표준 6 5 6 2 2 2 10" xfId="38821"/>
    <cellStyle name="표준 6 5 6 2 2 2 11" xfId="42933"/>
    <cellStyle name="표준 6 5 6 2 2 2 12" xfId="46804"/>
    <cellStyle name="표준 6 5 6 2 2 2 13" xfId="50675"/>
    <cellStyle name="표준 6 5 6 2 2 2 14" xfId="54546"/>
    <cellStyle name="표준 6 5 6 2 2 2 2" xfId="7853"/>
    <cellStyle name="표준 6 5 6 2 2 2 3" xfId="11724"/>
    <cellStyle name="표준 6 5 6 2 2 2 4" xfId="15595"/>
    <cellStyle name="표준 6 5 6 2 2 2 5" xfId="19466"/>
    <cellStyle name="표준 6 5 6 2 2 2 6" xfId="23337"/>
    <cellStyle name="표준 6 5 6 2 2 2 7" xfId="27208"/>
    <cellStyle name="표준 6 5 6 2 2 2 8" xfId="31079"/>
    <cellStyle name="표준 6 5 6 2 2 2 9" xfId="34950"/>
    <cellStyle name="표준 6 5 6 2 2 3" xfId="5917"/>
    <cellStyle name="표준 6 5 6 2 2 4" xfId="9788"/>
    <cellStyle name="표준 6 5 6 2 2 5" xfId="13659"/>
    <cellStyle name="표준 6 5 6 2 2 6" xfId="17530"/>
    <cellStyle name="표준 6 5 6 2 2 7" xfId="21401"/>
    <cellStyle name="표준 6 5 6 2 2 8" xfId="25272"/>
    <cellStyle name="표준 6 5 6 2 2 9" xfId="29143"/>
    <cellStyle name="표준 6 5 6 2 3" xfId="2726"/>
    <cellStyle name="표준 6 5 6 2 3 10" xfId="37853"/>
    <cellStyle name="표준 6 5 6 2 3 11" xfId="41965"/>
    <cellStyle name="표준 6 5 6 2 3 12" xfId="45836"/>
    <cellStyle name="표준 6 5 6 2 3 13" xfId="49707"/>
    <cellStyle name="표준 6 5 6 2 3 14" xfId="53578"/>
    <cellStyle name="표준 6 5 6 2 3 2" xfId="6885"/>
    <cellStyle name="표준 6 5 6 2 3 3" xfId="10756"/>
    <cellStyle name="표준 6 5 6 2 3 4" xfId="14627"/>
    <cellStyle name="표준 6 5 6 2 3 5" xfId="18498"/>
    <cellStyle name="표준 6 5 6 2 3 6" xfId="22369"/>
    <cellStyle name="표준 6 5 6 2 3 7" xfId="26240"/>
    <cellStyle name="표준 6 5 6 2 3 8" xfId="30111"/>
    <cellStyle name="표준 6 5 6 2 3 9" xfId="33982"/>
    <cellStyle name="표준 6 5 6 2 4" xfId="4949"/>
    <cellStyle name="표준 6 5 6 2 5" xfId="8820"/>
    <cellStyle name="표준 6 5 6 2 6" xfId="12691"/>
    <cellStyle name="표준 6 5 6 2 7" xfId="16562"/>
    <cellStyle name="표준 6 5 6 2 8" xfId="20433"/>
    <cellStyle name="표준 6 5 6 2 9" xfId="24304"/>
    <cellStyle name="표준 6 5 6 3" xfId="1271"/>
    <cellStyle name="표준 6 5 6 3 10" xfId="32530"/>
    <cellStyle name="표준 6 5 6 3 11" xfId="36401"/>
    <cellStyle name="표준 6 5 6 3 12" xfId="40513"/>
    <cellStyle name="표준 6 5 6 3 13" xfId="44384"/>
    <cellStyle name="표준 6 5 6 3 14" xfId="48255"/>
    <cellStyle name="표준 6 5 6 3 15" xfId="52126"/>
    <cellStyle name="표준 6 5 6 3 2" xfId="3210"/>
    <cellStyle name="표준 6 5 6 3 2 10" xfId="38337"/>
    <cellStyle name="표준 6 5 6 3 2 11" xfId="42449"/>
    <cellStyle name="표준 6 5 6 3 2 12" xfId="46320"/>
    <cellStyle name="표준 6 5 6 3 2 13" xfId="50191"/>
    <cellStyle name="표준 6 5 6 3 2 14" xfId="54062"/>
    <cellStyle name="표준 6 5 6 3 2 2" xfId="7369"/>
    <cellStyle name="표준 6 5 6 3 2 3" xfId="11240"/>
    <cellStyle name="표준 6 5 6 3 2 4" xfId="15111"/>
    <cellStyle name="표준 6 5 6 3 2 5" xfId="18982"/>
    <cellStyle name="표준 6 5 6 3 2 6" xfId="22853"/>
    <cellStyle name="표준 6 5 6 3 2 7" xfId="26724"/>
    <cellStyle name="표준 6 5 6 3 2 8" xfId="30595"/>
    <cellStyle name="표준 6 5 6 3 2 9" xfId="34466"/>
    <cellStyle name="표준 6 5 6 3 3" xfId="5433"/>
    <cellStyle name="표준 6 5 6 3 4" xfId="9304"/>
    <cellStyle name="표준 6 5 6 3 5" xfId="13175"/>
    <cellStyle name="표준 6 5 6 3 6" xfId="17046"/>
    <cellStyle name="표준 6 5 6 3 7" xfId="20917"/>
    <cellStyle name="표준 6 5 6 3 8" xfId="24788"/>
    <cellStyle name="표준 6 5 6 3 9" xfId="28659"/>
    <cellStyle name="표준 6 5 6 4" xfId="2242"/>
    <cellStyle name="표준 6 5 6 4 10" xfId="37369"/>
    <cellStyle name="표준 6 5 6 4 11" xfId="41481"/>
    <cellStyle name="표준 6 5 6 4 12" xfId="45352"/>
    <cellStyle name="표준 6 5 6 4 13" xfId="49223"/>
    <cellStyle name="표준 6 5 6 4 14" xfId="53094"/>
    <cellStyle name="표준 6 5 6 4 2" xfId="6401"/>
    <cellStyle name="표준 6 5 6 4 3" xfId="10272"/>
    <cellStyle name="표준 6 5 6 4 4" xfId="14143"/>
    <cellStyle name="표준 6 5 6 4 5" xfId="18014"/>
    <cellStyle name="표준 6 5 6 4 6" xfId="21885"/>
    <cellStyle name="표준 6 5 6 4 7" xfId="25756"/>
    <cellStyle name="표준 6 5 6 4 8" xfId="29627"/>
    <cellStyle name="표준 6 5 6 4 9" xfId="33498"/>
    <cellStyle name="표준 6 5 6 5" xfId="4465"/>
    <cellStyle name="표준 6 5 6 6" xfId="8336"/>
    <cellStyle name="표준 6 5 6 7" xfId="12207"/>
    <cellStyle name="표준 6 5 6 8" xfId="16078"/>
    <cellStyle name="표준 6 5 6 9" xfId="19949"/>
    <cellStyle name="표준 6 5 7" xfId="539"/>
    <cellStyle name="표준 6 5 7 10" xfId="27933"/>
    <cellStyle name="표준 6 5 7 11" xfId="31804"/>
    <cellStyle name="표준 6 5 7 12" xfId="35675"/>
    <cellStyle name="표준 6 5 7 13" xfId="39787"/>
    <cellStyle name="표준 6 5 7 14" xfId="43658"/>
    <cellStyle name="표준 6 5 7 15" xfId="47529"/>
    <cellStyle name="표준 6 5 7 16" xfId="51400"/>
    <cellStyle name="표준 6 5 7 2" xfId="1513"/>
    <cellStyle name="표준 6 5 7 2 10" xfId="32772"/>
    <cellStyle name="표준 6 5 7 2 11" xfId="36643"/>
    <cellStyle name="표준 6 5 7 2 12" xfId="40755"/>
    <cellStyle name="표준 6 5 7 2 13" xfId="44626"/>
    <cellStyle name="표준 6 5 7 2 14" xfId="48497"/>
    <cellStyle name="표준 6 5 7 2 15" xfId="52368"/>
    <cellStyle name="표준 6 5 7 2 2" xfId="3452"/>
    <cellStyle name="표준 6 5 7 2 2 10" xfId="38579"/>
    <cellStyle name="표준 6 5 7 2 2 11" xfId="42691"/>
    <cellStyle name="표준 6 5 7 2 2 12" xfId="46562"/>
    <cellStyle name="표준 6 5 7 2 2 13" xfId="50433"/>
    <cellStyle name="표준 6 5 7 2 2 14" xfId="54304"/>
    <cellStyle name="표준 6 5 7 2 2 2" xfId="7611"/>
    <cellStyle name="표준 6 5 7 2 2 3" xfId="11482"/>
    <cellStyle name="표준 6 5 7 2 2 4" xfId="15353"/>
    <cellStyle name="표준 6 5 7 2 2 5" xfId="19224"/>
    <cellStyle name="표준 6 5 7 2 2 6" xfId="23095"/>
    <cellStyle name="표준 6 5 7 2 2 7" xfId="26966"/>
    <cellStyle name="표준 6 5 7 2 2 8" xfId="30837"/>
    <cellStyle name="표준 6 5 7 2 2 9" xfId="34708"/>
    <cellStyle name="표준 6 5 7 2 3" xfId="5675"/>
    <cellStyle name="표준 6 5 7 2 4" xfId="9546"/>
    <cellStyle name="표준 6 5 7 2 5" xfId="13417"/>
    <cellStyle name="표준 6 5 7 2 6" xfId="17288"/>
    <cellStyle name="표준 6 5 7 2 7" xfId="21159"/>
    <cellStyle name="표준 6 5 7 2 8" xfId="25030"/>
    <cellStyle name="표준 6 5 7 2 9" xfId="28901"/>
    <cellStyle name="표준 6 5 7 3" xfId="2484"/>
    <cellStyle name="표준 6 5 7 3 10" xfId="37611"/>
    <cellStyle name="표준 6 5 7 3 11" xfId="41723"/>
    <cellStyle name="표준 6 5 7 3 12" xfId="45594"/>
    <cellStyle name="표준 6 5 7 3 13" xfId="49465"/>
    <cellStyle name="표준 6 5 7 3 14" xfId="53336"/>
    <cellStyle name="표준 6 5 7 3 2" xfId="6643"/>
    <cellStyle name="표준 6 5 7 3 3" xfId="10514"/>
    <cellStyle name="표준 6 5 7 3 4" xfId="14385"/>
    <cellStyle name="표준 6 5 7 3 5" xfId="18256"/>
    <cellStyle name="표준 6 5 7 3 6" xfId="22127"/>
    <cellStyle name="표준 6 5 7 3 7" xfId="25998"/>
    <cellStyle name="표준 6 5 7 3 8" xfId="29869"/>
    <cellStyle name="표준 6 5 7 3 9" xfId="33740"/>
    <cellStyle name="표준 6 5 7 4" xfId="4707"/>
    <cellStyle name="표준 6 5 7 5" xfId="8578"/>
    <cellStyle name="표준 6 5 7 6" xfId="12449"/>
    <cellStyle name="표준 6 5 7 7" xfId="16320"/>
    <cellStyle name="표준 6 5 7 8" xfId="20191"/>
    <cellStyle name="표준 6 5 7 9" xfId="24062"/>
    <cellStyle name="표준 6 5 8" xfId="1029"/>
    <cellStyle name="표준 6 5 8 10" xfId="32288"/>
    <cellStyle name="표준 6 5 8 11" xfId="36159"/>
    <cellStyle name="표준 6 5 8 12" xfId="40271"/>
    <cellStyle name="표준 6 5 8 13" xfId="44142"/>
    <cellStyle name="표준 6 5 8 14" xfId="48013"/>
    <cellStyle name="표준 6 5 8 15" xfId="51884"/>
    <cellStyle name="표준 6 5 8 2" xfId="2968"/>
    <cellStyle name="표준 6 5 8 2 10" xfId="38095"/>
    <cellStyle name="표준 6 5 8 2 11" xfId="42207"/>
    <cellStyle name="표준 6 5 8 2 12" xfId="46078"/>
    <cellStyle name="표준 6 5 8 2 13" xfId="49949"/>
    <cellStyle name="표준 6 5 8 2 14" xfId="53820"/>
    <cellStyle name="표준 6 5 8 2 2" xfId="7127"/>
    <cellStyle name="표준 6 5 8 2 3" xfId="10998"/>
    <cellStyle name="표준 6 5 8 2 4" xfId="14869"/>
    <cellStyle name="표준 6 5 8 2 5" xfId="18740"/>
    <cellStyle name="표준 6 5 8 2 6" xfId="22611"/>
    <cellStyle name="표준 6 5 8 2 7" xfId="26482"/>
    <cellStyle name="표준 6 5 8 2 8" xfId="30353"/>
    <cellStyle name="표준 6 5 8 2 9" xfId="34224"/>
    <cellStyle name="표준 6 5 8 3" xfId="5191"/>
    <cellStyle name="표준 6 5 8 4" xfId="9062"/>
    <cellStyle name="표준 6 5 8 5" xfId="12933"/>
    <cellStyle name="표준 6 5 8 6" xfId="16804"/>
    <cellStyle name="표준 6 5 8 7" xfId="20675"/>
    <cellStyle name="표준 6 5 8 8" xfId="24546"/>
    <cellStyle name="표준 6 5 8 9" xfId="28417"/>
    <cellStyle name="표준 6 5 9" xfId="2000"/>
    <cellStyle name="표준 6 5 9 10" xfId="37127"/>
    <cellStyle name="표준 6 5 9 11" xfId="41239"/>
    <cellStyle name="표준 6 5 9 12" xfId="45110"/>
    <cellStyle name="표준 6 5 9 13" xfId="48981"/>
    <cellStyle name="표준 6 5 9 14" xfId="52852"/>
    <cellStyle name="표준 6 5 9 2" xfId="6159"/>
    <cellStyle name="표준 6 5 9 3" xfId="10030"/>
    <cellStyle name="표준 6 5 9 4" xfId="13901"/>
    <cellStyle name="표준 6 5 9 5" xfId="17772"/>
    <cellStyle name="표준 6 5 9 6" xfId="21643"/>
    <cellStyle name="표준 6 5 9 7" xfId="25514"/>
    <cellStyle name="표준 6 5 9 8" xfId="29385"/>
    <cellStyle name="표준 6 5 9 9" xfId="33256"/>
    <cellStyle name="표준 6 6" xfId="43"/>
    <cellStyle name="표준 6 6 10" xfId="8097"/>
    <cellStyle name="표준 6 6 11" xfId="11968"/>
    <cellStyle name="표준 6 6 12" xfId="15839"/>
    <cellStyle name="표준 6 6 13" xfId="19710"/>
    <cellStyle name="표준 6 6 14" xfId="23581"/>
    <cellStyle name="표준 6 6 15" xfId="27452"/>
    <cellStyle name="표준 6 6 16" xfId="31323"/>
    <cellStyle name="표준 6 6 17" xfId="35194"/>
    <cellStyle name="표준 6 6 18" xfId="39065"/>
    <cellStyle name="표준 6 6 19" xfId="39306"/>
    <cellStyle name="표준 6 6 2" xfId="97"/>
    <cellStyle name="표준 6 6 2 10" xfId="15886"/>
    <cellStyle name="표준 6 6 2 11" xfId="19757"/>
    <cellStyle name="표준 6 6 2 12" xfId="23628"/>
    <cellStyle name="표준 6 6 2 13" xfId="27499"/>
    <cellStyle name="표준 6 6 2 14" xfId="31370"/>
    <cellStyle name="표준 6 6 2 15" xfId="35241"/>
    <cellStyle name="표준 6 6 2 16" xfId="39112"/>
    <cellStyle name="표준 6 6 2 17" xfId="39353"/>
    <cellStyle name="표준 6 6 2 18" xfId="43224"/>
    <cellStyle name="표준 6 6 2 19" xfId="47095"/>
    <cellStyle name="표준 6 6 2 2" xfId="196"/>
    <cellStyle name="표준 6 6 2 2 10" xfId="19854"/>
    <cellStyle name="표준 6 6 2 2 11" xfId="23725"/>
    <cellStyle name="표준 6 6 2 2 12" xfId="27596"/>
    <cellStyle name="표준 6 6 2 2 13" xfId="31467"/>
    <cellStyle name="표준 6 6 2 2 14" xfId="35338"/>
    <cellStyle name="표준 6 6 2 2 15" xfId="39209"/>
    <cellStyle name="표준 6 6 2 2 16" xfId="39450"/>
    <cellStyle name="표준 6 6 2 2 17" xfId="43321"/>
    <cellStyle name="표준 6 6 2 2 18" xfId="47192"/>
    <cellStyle name="표준 6 6 2 2 19" xfId="51063"/>
    <cellStyle name="표준 6 6 2 2 2" xfId="441"/>
    <cellStyle name="표준 6 6 2 2 2 10" xfId="23967"/>
    <cellStyle name="표준 6 6 2 2 2 11" xfId="27838"/>
    <cellStyle name="표준 6 6 2 2 2 12" xfId="31709"/>
    <cellStyle name="표준 6 6 2 2 2 13" xfId="35580"/>
    <cellStyle name="표준 6 6 2 2 2 14" xfId="39692"/>
    <cellStyle name="표준 6 6 2 2 2 15" xfId="43563"/>
    <cellStyle name="표준 6 6 2 2 2 16" xfId="47434"/>
    <cellStyle name="표준 6 6 2 2 2 17" xfId="51305"/>
    <cellStyle name="표준 6 6 2 2 2 2" xfId="928"/>
    <cellStyle name="표준 6 6 2 2 2 2 10" xfId="28322"/>
    <cellStyle name="표준 6 6 2 2 2 2 11" xfId="32193"/>
    <cellStyle name="표준 6 6 2 2 2 2 12" xfId="36064"/>
    <cellStyle name="표준 6 6 2 2 2 2 13" xfId="40176"/>
    <cellStyle name="표준 6 6 2 2 2 2 14" xfId="44047"/>
    <cellStyle name="표준 6 6 2 2 2 2 15" xfId="47918"/>
    <cellStyle name="표준 6 6 2 2 2 2 16" xfId="51789"/>
    <cellStyle name="표준 6 6 2 2 2 2 2" xfId="1902"/>
    <cellStyle name="표준 6 6 2 2 2 2 2 10" xfId="33161"/>
    <cellStyle name="표준 6 6 2 2 2 2 2 11" xfId="37032"/>
    <cellStyle name="표준 6 6 2 2 2 2 2 12" xfId="41144"/>
    <cellStyle name="표준 6 6 2 2 2 2 2 13" xfId="45015"/>
    <cellStyle name="표준 6 6 2 2 2 2 2 14" xfId="48886"/>
    <cellStyle name="표준 6 6 2 2 2 2 2 15" xfId="52757"/>
    <cellStyle name="표준 6 6 2 2 2 2 2 2" xfId="3841"/>
    <cellStyle name="표준 6 6 2 2 2 2 2 2 10" xfId="38968"/>
    <cellStyle name="표준 6 6 2 2 2 2 2 2 11" xfId="43080"/>
    <cellStyle name="표준 6 6 2 2 2 2 2 2 12" xfId="46951"/>
    <cellStyle name="표준 6 6 2 2 2 2 2 2 13" xfId="50822"/>
    <cellStyle name="표준 6 6 2 2 2 2 2 2 14" xfId="54693"/>
    <cellStyle name="표준 6 6 2 2 2 2 2 2 2" xfId="8000"/>
    <cellStyle name="표준 6 6 2 2 2 2 2 2 3" xfId="11871"/>
    <cellStyle name="표준 6 6 2 2 2 2 2 2 4" xfId="15742"/>
    <cellStyle name="표준 6 6 2 2 2 2 2 2 5" xfId="19613"/>
    <cellStyle name="표준 6 6 2 2 2 2 2 2 6" xfId="23484"/>
    <cellStyle name="표준 6 6 2 2 2 2 2 2 7" xfId="27355"/>
    <cellStyle name="표준 6 6 2 2 2 2 2 2 8" xfId="31226"/>
    <cellStyle name="표준 6 6 2 2 2 2 2 2 9" xfId="35097"/>
    <cellStyle name="표준 6 6 2 2 2 2 2 3" xfId="6064"/>
    <cellStyle name="표준 6 6 2 2 2 2 2 4" xfId="9935"/>
    <cellStyle name="표준 6 6 2 2 2 2 2 5" xfId="13806"/>
    <cellStyle name="표준 6 6 2 2 2 2 2 6" xfId="17677"/>
    <cellStyle name="표준 6 6 2 2 2 2 2 7" xfId="21548"/>
    <cellStyle name="표준 6 6 2 2 2 2 2 8" xfId="25419"/>
    <cellStyle name="표준 6 6 2 2 2 2 2 9" xfId="29290"/>
    <cellStyle name="표준 6 6 2 2 2 2 3" xfId="2873"/>
    <cellStyle name="표준 6 6 2 2 2 2 3 10" xfId="38000"/>
    <cellStyle name="표준 6 6 2 2 2 2 3 11" xfId="42112"/>
    <cellStyle name="표준 6 6 2 2 2 2 3 12" xfId="45983"/>
    <cellStyle name="표준 6 6 2 2 2 2 3 13" xfId="49854"/>
    <cellStyle name="표준 6 6 2 2 2 2 3 14" xfId="53725"/>
    <cellStyle name="표준 6 6 2 2 2 2 3 2" xfId="7032"/>
    <cellStyle name="표준 6 6 2 2 2 2 3 3" xfId="10903"/>
    <cellStyle name="표준 6 6 2 2 2 2 3 4" xfId="14774"/>
    <cellStyle name="표준 6 6 2 2 2 2 3 5" xfId="18645"/>
    <cellStyle name="표준 6 6 2 2 2 2 3 6" xfId="22516"/>
    <cellStyle name="표준 6 6 2 2 2 2 3 7" xfId="26387"/>
    <cellStyle name="표준 6 6 2 2 2 2 3 8" xfId="30258"/>
    <cellStyle name="표준 6 6 2 2 2 2 3 9" xfId="34129"/>
    <cellStyle name="표준 6 6 2 2 2 2 4" xfId="5096"/>
    <cellStyle name="표준 6 6 2 2 2 2 5" xfId="8967"/>
    <cellStyle name="표준 6 6 2 2 2 2 6" xfId="12838"/>
    <cellStyle name="표준 6 6 2 2 2 2 7" xfId="16709"/>
    <cellStyle name="표준 6 6 2 2 2 2 8" xfId="20580"/>
    <cellStyle name="표준 6 6 2 2 2 2 9" xfId="24451"/>
    <cellStyle name="표준 6 6 2 2 2 3" xfId="1418"/>
    <cellStyle name="표준 6 6 2 2 2 3 10" xfId="32677"/>
    <cellStyle name="표준 6 6 2 2 2 3 11" xfId="36548"/>
    <cellStyle name="표준 6 6 2 2 2 3 12" xfId="40660"/>
    <cellStyle name="표준 6 6 2 2 2 3 13" xfId="44531"/>
    <cellStyle name="표준 6 6 2 2 2 3 14" xfId="48402"/>
    <cellStyle name="표준 6 6 2 2 2 3 15" xfId="52273"/>
    <cellStyle name="표준 6 6 2 2 2 3 2" xfId="3357"/>
    <cellStyle name="표준 6 6 2 2 2 3 2 10" xfId="38484"/>
    <cellStyle name="표준 6 6 2 2 2 3 2 11" xfId="42596"/>
    <cellStyle name="표준 6 6 2 2 2 3 2 12" xfId="46467"/>
    <cellStyle name="표준 6 6 2 2 2 3 2 13" xfId="50338"/>
    <cellStyle name="표준 6 6 2 2 2 3 2 14" xfId="54209"/>
    <cellStyle name="표준 6 6 2 2 2 3 2 2" xfId="7516"/>
    <cellStyle name="표준 6 6 2 2 2 3 2 3" xfId="11387"/>
    <cellStyle name="표준 6 6 2 2 2 3 2 4" xfId="15258"/>
    <cellStyle name="표준 6 6 2 2 2 3 2 5" xfId="19129"/>
    <cellStyle name="표준 6 6 2 2 2 3 2 6" xfId="23000"/>
    <cellStyle name="표준 6 6 2 2 2 3 2 7" xfId="26871"/>
    <cellStyle name="표준 6 6 2 2 2 3 2 8" xfId="30742"/>
    <cellStyle name="표준 6 6 2 2 2 3 2 9" xfId="34613"/>
    <cellStyle name="표준 6 6 2 2 2 3 3" xfId="5580"/>
    <cellStyle name="표준 6 6 2 2 2 3 4" xfId="9451"/>
    <cellStyle name="표준 6 6 2 2 2 3 5" xfId="13322"/>
    <cellStyle name="표준 6 6 2 2 2 3 6" xfId="17193"/>
    <cellStyle name="표준 6 6 2 2 2 3 7" xfId="21064"/>
    <cellStyle name="표준 6 6 2 2 2 3 8" xfId="24935"/>
    <cellStyle name="표준 6 6 2 2 2 3 9" xfId="28806"/>
    <cellStyle name="표준 6 6 2 2 2 4" xfId="2389"/>
    <cellStyle name="표준 6 6 2 2 2 4 10" xfId="37516"/>
    <cellStyle name="표준 6 6 2 2 2 4 11" xfId="41628"/>
    <cellStyle name="표준 6 6 2 2 2 4 12" xfId="45499"/>
    <cellStyle name="표준 6 6 2 2 2 4 13" xfId="49370"/>
    <cellStyle name="표준 6 6 2 2 2 4 14" xfId="53241"/>
    <cellStyle name="표준 6 6 2 2 2 4 2" xfId="6548"/>
    <cellStyle name="표준 6 6 2 2 2 4 3" xfId="10419"/>
    <cellStyle name="표준 6 6 2 2 2 4 4" xfId="14290"/>
    <cellStyle name="표준 6 6 2 2 2 4 5" xfId="18161"/>
    <cellStyle name="표준 6 6 2 2 2 4 6" xfId="22032"/>
    <cellStyle name="표준 6 6 2 2 2 4 7" xfId="25903"/>
    <cellStyle name="표준 6 6 2 2 2 4 8" xfId="29774"/>
    <cellStyle name="표준 6 6 2 2 2 4 9" xfId="33645"/>
    <cellStyle name="표준 6 6 2 2 2 5" xfId="4612"/>
    <cellStyle name="표준 6 6 2 2 2 6" xfId="8483"/>
    <cellStyle name="표준 6 6 2 2 2 7" xfId="12354"/>
    <cellStyle name="표준 6 6 2 2 2 8" xfId="16225"/>
    <cellStyle name="표준 6 6 2 2 2 9" xfId="20096"/>
    <cellStyle name="표준 6 6 2 2 3" xfId="686"/>
    <cellStyle name="표준 6 6 2 2 3 10" xfId="28080"/>
    <cellStyle name="표준 6 6 2 2 3 11" xfId="31951"/>
    <cellStyle name="표준 6 6 2 2 3 12" xfId="35822"/>
    <cellStyle name="표준 6 6 2 2 3 13" xfId="39934"/>
    <cellStyle name="표준 6 6 2 2 3 14" xfId="43805"/>
    <cellStyle name="표준 6 6 2 2 3 15" xfId="47676"/>
    <cellStyle name="표준 6 6 2 2 3 16" xfId="51547"/>
    <cellStyle name="표준 6 6 2 2 3 2" xfId="1660"/>
    <cellStyle name="표준 6 6 2 2 3 2 10" xfId="32919"/>
    <cellStyle name="표준 6 6 2 2 3 2 11" xfId="36790"/>
    <cellStyle name="표준 6 6 2 2 3 2 12" xfId="40902"/>
    <cellStyle name="표준 6 6 2 2 3 2 13" xfId="44773"/>
    <cellStyle name="표준 6 6 2 2 3 2 14" xfId="48644"/>
    <cellStyle name="표준 6 6 2 2 3 2 15" xfId="52515"/>
    <cellStyle name="표준 6 6 2 2 3 2 2" xfId="3599"/>
    <cellStyle name="표준 6 6 2 2 3 2 2 10" xfId="38726"/>
    <cellStyle name="표준 6 6 2 2 3 2 2 11" xfId="42838"/>
    <cellStyle name="표준 6 6 2 2 3 2 2 12" xfId="46709"/>
    <cellStyle name="표준 6 6 2 2 3 2 2 13" xfId="50580"/>
    <cellStyle name="표준 6 6 2 2 3 2 2 14" xfId="54451"/>
    <cellStyle name="표준 6 6 2 2 3 2 2 2" xfId="7758"/>
    <cellStyle name="표준 6 6 2 2 3 2 2 3" xfId="11629"/>
    <cellStyle name="표준 6 6 2 2 3 2 2 4" xfId="15500"/>
    <cellStyle name="표준 6 6 2 2 3 2 2 5" xfId="19371"/>
    <cellStyle name="표준 6 6 2 2 3 2 2 6" xfId="23242"/>
    <cellStyle name="표준 6 6 2 2 3 2 2 7" xfId="27113"/>
    <cellStyle name="표준 6 6 2 2 3 2 2 8" xfId="30984"/>
    <cellStyle name="표준 6 6 2 2 3 2 2 9" xfId="34855"/>
    <cellStyle name="표준 6 6 2 2 3 2 3" xfId="5822"/>
    <cellStyle name="표준 6 6 2 2 3 2 4" xfId="9693"/>
    <cellStyle name="표준 6 6 2 2 3 2 5" xfId="13564"/>
    <cellStyle name="표준 6 6 2 2 3 2 6" xfId="17435"/>
    <cellStyle name="표준 6 6 2 2 3 2 7" xfId="21306"/>
    <cellStyle name="표준 6 6 2 2 3 2 8" xfId="25177"/>
    <cellStyle name="표준 6 6 2 2 3 2 9" xfId="29048"/>
    <cellStyle name="표준 6 6 2 2 3 3" xfId="2631"/>
    <cellStyle name="표준 6 6 2 2 3 3 10" xfId="37758"/>
    <cellStyle name="표준 6 6 2 2 3 3 11" xfId="41870"/>
    <cellStyle name="표준 6 6 2 2 3 3 12" xfId="45741"/>
    <cellStyle name="표준 6 6 2 2 3 3 13" xfId="49612"/>
    <cellStyle name="표준 6 6 2 2 3 3 14" xfId="53483"/>
    <cellStyle name="표준 6 6 2 2 3 3 2" xfId="6790"/>
    <cellStyle name="표준 6 6 2 2 3 3 3" xfId="10661"/>
    <cellStyle name="표준 6 6 2 2 3 3 4" xfId="14532"/>
    <cellStyle name="표준 6 6 2 2 3 3 5" xfId="18403"/>
    <cellStyle name="표준 6 6 2 2 3 3 6" xfId="22274"/>
    <cellStyle name="표준 6 6 2 2 3 3 7" xfId="26145"/>
    <cellStyle name="표준 6 6 2 2 3 3 8" xfId="30016"/>
    <cellStyle name="표준 6 6 2 2 3 3 9" xfId="33887"/>
    <cellStyle name="표준 6 6 2 2 3 4" xfId="4854"/>
    <cellStyle name="표준 6 6 2 2 3 5" xfId="8725"/>
    <cellStyle name="표준 6 6 2 2 3 6" xfId="12596"/>
    <cellStyle name="표준 6 6 2 2 3 7" xfId="16467"/>
    <cellStyle name="표준 6 6 2 2 3 8" xfId="20338"/>
    <cellStyle name="표준 6 6 2 2 3 9" xfId="24209"/>
    <cellStyle name="표준 6 6 2 2 4" xfId="1176"/>
    <cellStyle name="표준 6 6 2 2 4 10" xfId="32435"/>
    <cellStyle name="표준 6 6 2 2 4 11" xfId="36306"/>
    <cellStyle name="표준 6 6 2 2 4 12" xfId="40418"/>
    <cellStyle name="표준 6 6 2 2 4 13" xfId="44289"/>
    <cellStyle name="표준 6 6 2 2 4 14" xfId="48160"/>
    <cellStyle name="표준 6 6 2 2 4 15" xfId="52031"/>
    <cellStyle name="표준 6 6 2 2 4 2" xfId="3115"/>
    <cellStyle name="표준 6 6 2 2 4 2 10" xfId="38242"/>
    <cellStyle name="표준 6 6 2 2 4 2 11" xfId="42354"/>
    <cellStyle name="표준 6 6 2 2 4 2 12" xfId="46225"/>
    <cellStyle name="표준 6 6 2 2 4 2 13" xfId="50096"/>
    <cellStyle name="표준 6 6 2 2 4 2 14" xfId="53967"/>
    <cellStyle name="표준 6 6 2 2 4 2 2" xfId="7274"/>
    <cellStyle name="표준 6 6 2 2 4 2 3" xfId="11145"/>
    <cellStyle name="표준 6 6 2 2 4 2 4" xfId="15016"/>
    <cellStyle name="표준 6 6 2 2 4 2 5" xfId="18887"/>
    <cellStyle name="표준 6 6 2 2 4 2 6" xfId="22758"/>
    <cellStyle name="표준 6 6 2 2 4 2 7" xfId="26629"/>
    <cellStyle name="표준 6 6 2 2 4 2 8" xfId="30500"/>
    <cellStyle name="표준 6 6 2 2 4 2 9" xfId="34371"/>
    <cellStyle name="표준 6 6 2 2 4 3" xfId="5338"/>
    <cellStyle name="표준 6 6 2 2 4 4" xfId="9209"/>
    <cellStyle name="표준 6 6 2 2 4 5" xfId="13080"/>
    <cellStyle name="표준 6 6 2 2 4 6" xfId="16951"/>
    <cellStyle name="표준 6 6 2 2 4 7" xfId="20822"/>
    <cellStyle name="표준 6 6 2 2 4 8" xfId="24693"/>
    <cellStyle name="표준 6 6 2 2 4 9" xfId="28564"/>
    <cellStyle name="표준 6 6 2 2 5" xfId="2147"/>
    <cellStyle name="표준 6 6 2 2 5 10" xfId="37274"/>
    <cellStyle name="표준 6 6 2 2 5 11" xfId="41386"/>
    <cellStyle name="표준 6 6 2 2 5 12" xfId="45257"/>
    <cellStyle name="표준 6 6 2 2 5 13" xfId="49128"/>
    <cellStyle name="표준 6 6 2 2 5 14" xfId="52999"/>
    <cellStyle name="표준 6 6 2 2 5 2" xfId="6306"/>
    <cellStyle name="표준 6 6 2 2 5 3" xfId="10177"/>
    <cellStyle name="표준 6 6 2 2 5 4" xfId="14048"/>
    <cellStyle name="표준 6 6 2 2 5 5" xfId="17919"/>
    <cellStyle name="표준 6 6 2 2 5 6" xfId="21790"/>
    <cellStyle name="표준 6 6 2 2 5 7" xfId="25661"/>
    <cellStyle name="표준 6 6 2 2 5 8" xfId="29532"/>
    <cellStyle name="표준 6 6 2 2 5 9" xfId="33403"/>
    <cellStyle name="표준 6 6 2 2 6" xfId="4370"/>
    <cellStyle name="표준 6 6 2 2 7" xfId="8241"/>
    <cellStyle name="표준 6 6 2 2 8" xfId="12112"/>
    <cellStyle name="표준 6 6 2 2 9" xfId="15983"/>
    <cellStyle name="표준 6 6 2 20" xfId="50966"/>
    <cellStyle name="표준 6 6 2 3" xfId="344"/>
    <cellStyle name="표준 6 6 2 3 10" xfId="23870"/>
    <cellStyle name="표준 6 6 2 3 11" xfId="27741"/>
    <cellStyle name="표준 6 6 2 3 12" xfId="31612"/>
    <cellStyle name="표준 6 6 2 3 13" xfId="35483"/>
    <cellStyle name="표준 6 6 2 3 14" xfId="39595"/>
    <cellStyle name="표준 6 6 2 3 15" xfId="43466"/>
    <cellStyle name="표준 6 6 2 3 16" xfId="47337"/>
    <cellStyle name="표준 6 6 2 3 17" xfId="51208"/>
    <cellStyle name="표준 6 6 2 3 2" xfId="831"/>
    <cellStyle name="표준 6 6 2 3 2 10" xfId="28225"/>
    <cellStyle name="표준 6 6 2 3 2 11" xfId="32096"/>
    <cellStyle name="표준 6 6 2 3 2 12" xfId="35967"/>
    <cellStyle name="표준 6 6 2 3 2 13" xfId="40079"/>
    <cellStyle name="표준 6 6 2 3 2 14" xfId="43950"/>
    <cellStyle name="표준 6 6 2 3 2 15" xfId="47821"/>
    <cellStyle name="표준 6 6 2 3 2 16" xfId="51692"/>
    <cellStyle name="표준 6 6 2 3 2 2" xfId="1805"/>
    <cellStyle name="표준 6 6 2 3 2 2 10" xfId="33064"/>
    <cellStyle name="표준 6 6 2 3 2 2 11" xfId="36935"/>
    <cellStyle name="표준 6 6 2 3 2 2 12" xfId="41047"/>
    <cellStyle name="표준 6 6 2 3 2 2 13" xfId="44918"/>
    <cellStyle name="표준 6 6 2 3 2 2 14" xfId="48789"/>
    <cellStyle name="표준 6 6 2 3 2 2 15" xfId="52660"/>
    <cellStyle name="표준 6 6 2 3 2 2 2" xfId="3744"/>
    <cellStyle name="표준 6 6 2 3 2 2 2 10" xfId="38871"/>
    <cellStyle name="표준 6 6 2 3 2 2 2 11" xfId="42983"/>
    <cellStyle name="표준 6 6 2 3 2 2 2 12" xfId="46854"/>
    <cellStyle name="표준 6 6 2 3 2 2 2 13" xfId="50725"/>
    <cellStyle name="표준 6 6 2 3 2 2 2 14" xfId="54596"/>
    <cellStyle name="표준 6 6 2 3 2 2 2 2" xfId="7903"/>
    <cellStyle name="표준 6 6 2 3 2 2 2 3" xfId="11774"/>
    <cellStyle name="표준 6 6 2 3 2 2 2 4" xfId="15645"/>
    <cellStyle name="표준 6 6 2 3 2 2 2 5" xfId="19516"/>
    <cellStyle name="표준 6 6 2 3 2 2 2 6" xfId="23387"/>
    <cellStyle name="표준 6 6 2 3 2 2 2 7" xfId="27258"/>
    <cellStyle name="표준 6 6 2 3 2 2 2 8" xfId="31129"/>
    <cellStyle name="표준 6 6 2 3 2 2 2 9" xfId="35000"/>
    <cellStyle name="표준 6 6 2 3 2 2 3" xfId="5967"/>
    <cellStyle name="표준 6 6 2 3 2 2 4" xfId="9838"/>
    <cellStyle name="표준 6 6 2 3 2 2 5" xfId="13709"/>
    <cellStyle name="표준 6 6 2 3 2 2 6" xfId="17580"/>
    <cellStyle name="표준 6 6 2 3 2 2 7" xfId="21451"/>
    <cellStyle name="표준 6 6 2 3 2 2 8" xfId="25322"/>
    <cellStyle name="표준 6 6 2 3 2 2 9" xfId="29193"/>
    <cellStyle name="표준 6 6 2 3 2 3" xfId="2776"/>
    <cellStyle name="표준 6 6 2 3 2 3 10" xfId="37903"/>
    <cellStyle name="표준 6 6 2 3 2 3 11" xfId="42015"/>
    <cellStyle name="표준 6 6 2 3 2 3 12" xfId="45886"/>
    <cellStyle name="표준 6 6 2 3 2 3 13" xfId="49757"/>
    <cellStyle name="표준 6 6 2 3 2 3 14" xfId="53628"/>
    <cellStyle name="표준 6 6 2 3 2 3 2" xfId="6935"/>
    <cellStyle name="표준 6 6 2 3 2 3 3" xfId="10806"/>
    <cellStyle name="표준 6 6 2 3 2 3 4" xfId="14677"/>
    <cellStyle name="표준 6 6 2 3 2 3 5" xfId="18548"/>
    <cellStyle name="표준 6 6 2 3 2 3 6" xfId="22419"/>
    <cellStyle name="표준 6 6 2 3 2 3 7" xfId="26290"/>
    <cellStyle name="표준 6 6 2 3 2 3 8" xfId="30161"/>
    <cellStyle name="표준 6 6 2 3 2 3 9" xfId="34032"/>
    <cellStyle name="표준 6 6 2 3 2 4" xfId="4999"/>
    <cellStyle name="표준 6 6 2 3 2 5" xfId="8870"/>
    <cellStyle name="표준 6 6 2 3 2 6" xfId="12741"/>
    <cellStyle name="표준 6 6 2 3 2 7" xfId="16612"/>
    <cellStyle name="표준 6 6 2 3 2 8" xfId="20483"/>
    <cellStyle name="표준 6 6 2 3 2 9" xfId="24354"/>
    <cellStyle name="표준 6 6 2 3 3" xfId="1321"/>
    <cellStyle name="표준 6 6 2 3 3 10" xfId="32580"/>
    <cellStyle name="표준 6 6 2 3 3 11" xfId="36451"/>
    <cellStyle name="표준 6 6 2 3 3 12" xfId="40563"/>
    <cellStyle name="표준 6 6 2 3 3 13" xfId="44434"/>
    <cellStyle name="표준 6 6 2 3 3 14" xfId="48305"/>
    <cellStyle name="표준 6 6 2 3 3 15" xfId="52176"/>
    <cellStyle name="표준 6 6 2 3 3 2" xfId="3260"/>
    <cellStyle name="표준 6 6 2 3 3 2 10" xfId="38387"/>
    <cellStyle name="표준 6 6 2 3 3 2 11" xfId="42499"/>
    <cellStyle name="표준 6 6 2 3 3 2 12" xfId="46370"/>
    <cellStyle name="표준 6 6 2 3 3 2 13" xfId="50241"/>
    <cellStyle name="표준 6 6 2 3 3 2 14" xfId="54112"/>
    <cellStyle name="표준 6 6 2 3 3 2 2" xfId="7419"/>
    <cellStyle name="표준 6 6 2 3 3 2 3" xfId="11290"/>
    <cellStyle name="표준 6 6 2 3 3 2 4" xfId="15161"/>
    <cellStyle name="표준 6 6 2 3 3 2 5" xfId="19032"/>
    <cellStyle name="표준 6 6 2 3 3 2 6" xfId="22903"/>
    <cellStyle name="표준 6 6 2 3 3 2 7" xfId="26774"/>
    <cellStyle name="표준 6 6 2 3 3 2 8" xfId="30645"/>
    <cellStyle name="표준 6 6 2 3 3 2 9" xfId="34516"/>
    <cellStyle name="표준 6 6 2 3 3 3" xfId="5483"/>
    <cellStyle name="표준 6 6 2 3 3 4" xfId="9354"/>
    <cellStyle name="표준 6 6 2 3 3 5" xfId="13225"/>
    <cellStyle name="표준 6 6 2 3 3 6" xfId="17096"/>
    <cellStyle name="표준 6 6 2 3 3 7" xfId="20967"/>
    <cellStyle name="표준 6 6 2 3 3 8" xfId="24838"/>
    <cellStyle name="표준 6 6 2 3 3 9" xfId="28709"/>
    <cellStyle name="표준 6 6 2 3 4" xfId="2292"/>
    <cellStyle name="표준 6 6 2 3 4 10" xfId="37419"/>
    <cellStyle name="표준 6 6 2 3 4 11" xfId="41531"/>
    <cellStyle name="표준 6 6 2 3 4 12" xfId="45402"/>
    <cellStyle name="표준 6 6 2 3 4 13" xfId="49273"/>
    <cellStyle name="표준 6 6 2 3 4 14" xfId="53144"/>
    <cellStyle name="표준 6 6 2 3 4 2" xfId="6451"/>
    <cellStyle name="표준 6 6 2 3 4 3" xfId="10322"/>
    <cellStyle name="표준 6 6 2 3 4 4" xfId="14193"/>
    <cellStyle name="표준 6 6 2 3 4 5" xfId="18064"/>
    <cellStyle name="표준 6 6 2 3 4 6" xfId="21935"/>
    <cellStyle name="표준 6 6 2 3 4 7" xfId="25806"/>
    <cellStyle name="표준 6 6 2 3 4 8" xfId="29677"/>
    <cellStyle name="표준 6 6 2 3 4 9" xfId="33548"/>
    <cellStyle name="표준 6 6 2 3 5" xfId="4515"/>
    <cellStyle name="표준 6 6 2 3 6" xfId="8386"/>
    <cellStyle name="표준 6 6 2 3 7" xfId="12257"/>
    <cellStyle name="표준 6 6 2 3 8" xfId="16128"/>
    <cellStyle name="표준 6 6 2 3 9" xfId="19999"/>
    <cellStyle name="표준 6 6 2 4" xfId="589"/>
    <cellStyle name="표준 6 6 2 4 10" xfId="27983"/>
    <cellStyle name="표준 6 6 2 4 11" xfId="31854"/>
    <cellStyle name="표준 6 6 2 4 12" xfId="35725"/>
    <cellStyle name="표준 6 6 2 4 13" xfId="39837"/>
    <cellStyle name="표준 6 6 2 4 14" xfId="43708"/>
    <cellStyle name="표준 6 6 2 4 15" xfId="47579"/>
    <cellStyle name="표준 6 6 2 4 16" xfId="51450"/>
    <cellStyle name="표준 6 6 2 4 2" xfId="1563"/>
    <cellStyle name="표준 6 6 2 4 2 10" xfId="32822"/>
    <cellStyle name="표준 6 6 2 4 2 11" xfId="36693"/>
    <cellStyle name="표준 6 6 2 4 2 12" xfId="40805"/>
    <cellStyle name="표준 6 6 2 4 2 13" xfId="44676"/>
    <cellStyle name="표준 6 6 2 4 2 14" xfId="48547"/>
    <cellStyle name="표준 6 6 2 4 2 15" xfId="52418"/>
    <cellStyle name="표준 6 6 2 4 2 2" xfId="3502"/>
    <cellStyle name="표준 6 6 2 4 2 2 10" xfId="38629"/>
    <cellStyle name="표준 6 6 2 4 2 2 11" xfId="42741"/>
    <cellStyle name="표준 6 6 2 4 2 2 12" xfId="46612"/>
    <cellStyle name="표준 6 6 2 4 2 2 13" xfId="50483"/>
    <cellStyle name="표준 6 6 2 4 2 2 14" xfId="54354"/>
    <cellStyle name="표준 6 6 2 4 2 2 2" xfId="7661"/>
    <cellStyle name="표준 6 6 2 4 2 2 3" xfId="11532"/>
    <cellStyle name="표준 6 6 2 4 2 2 4" xfId="15403"/>
    <cellStyle name="표준 6 6 2 4 2 2 5" xfId="19274"/>
    <cellStyle name="표준 6 6 2 4 2 2 6" xfId="23145"/>
    <cellStyle name="표준 6 6 2 4 2 2 7" xfId="27016"/>
    <cellStyle name="표준 6 6 2 4 2 2 8" xfId="30887"/>
    <cellStyle name="표준 6 6 2 4 2 2 9" xfId="34758"/>
    <cellStyle name="표준 6 6 2 4 2 3" xfId="5725"/>
    <cellStyle name="표준 6 6 2 4 2 4" xfId="9596"/>
    <cellStyle name="표준 6 6 2 4 2 5" xfId="13467"/>
    <cellStyle name="표준 6 6 2 4 2 6" xfId="17338"/>
    <cellStyle name="표준 6 6 2 4 2 7" xfId="21209"/>
    <cellStyle name="표준 6 6 2 4 2 8" xfId="25080"/>
    <cellStyle name="표준 6 6 2 4 2 9" xfId="28951"/>
    <cellStyle name="표준 6 6 2 4 3" xfId="2534"/>
    <cellStyle name="표준 6 6 2 4 3 10" xfId="37661"/>
    <cellStyle name="표준 6 6 2 4 3 11" xfId="41773"/>
    <cellStyle name="표준 6 6 2 4 3 12" xfId="45644"/>
    <cellStyle name="표준 6 6 2 4 3 13" xfId="49515"/>
    <cellStyle name="표준 6 6 2 4 3 14" xfId="53386"/>
    <cellStyle name="표준 6 6 2 4 3 2" xfId="6693"/>
    <cellStyle name="표준 6 6 2 4 3 3" xfId="10564"/>
    <cellStyle name="표준 6 6 2 4 3 4" xfId="14435"/>
    <cellStyle name="표준 6 6 2 4 3 5" xfId="18306"/>
    <cellStyle name="표준 6 6 2 4 3 6" xfId="22177"/>
    <cellStyle name="표준 6 6 2 4 3 7" xfId="26048"/>
    <cellStyle name="표준 6 6 2 4 3 8" xfId="29919"/>
    <cellStyle name="표준 6 6 2 4 3 9" xfId="33790"/>
    <cellStyle name="표준 6 6 2 4 4" xfId="4757"/>
    <cellStyle name="표준 6 6 2 4 5" xfId="8628"/>
    <cellStyle name="표준 6 6 2 4 6" xfId="12499"/>
    <cellStyle name="표준 6 6 2 4 7" xfId="16370"/>
    <cellStyle name="표준 6 6 2 4 8" xfId="20241"/>
    <cellStyle name="표준 6 6 2 4 9" xfId="24112"/>
    <cellStyle name="표준 6 6 2 5" xfId="1079"/>
    <cellStyle name="표준 6 6 2 5 10" xfId="32338"/>
    <cellStyle name="표준 6 6 2 5 11" xfId="36209"/>
    <cellStyle name="표준 6 6 2 5 12" xfId="40321"/>
    <cellStyle name="표준 6 6 2 5 13" xfId="44192"/>
    <cellStyle name="표준 6 6 2 5 14" xfId="48063"/>
    <cellStyle name="표준 6 6 2 5 15" xfId="51934"/>
    <cellStyle name="표준 6 6 2 5 2" xfId="3018"/>
    <cellStyle name="표준 6 6 2 5 2 10" xfId="38145"/>
    <cellStyle name="표준 6 6 2 5 2 11" xfId="42257"/>
    <cellStyle name="표준 6 6 2 5 2 12" xfId="46128"/>
    <cellStyle name="표준 6 6 2 5 2 13" xfId="49999"/>
    <cellStyle name="표준 6 6 2 5 2 14" xfId="53870"/>
    <cellStyle name="표준 6 6 2 5 2 2" xfId="7177"/>
    <cellStyle name="표준 6 6 2 5 2 3" xfId="11048"/>
    <cellStyle name="표준 6 6 2 5 2 4" xfId="14919"/>
    <cellStyle name="표준 6 6 2 5 2 5" xfId="18790"/>
    <cellStyle name="표준 6 6 2 5 2 6" xfId="22661"/>
    <cellStyle name="표준 6 6 2 5 2 7" xfId="26532"/>
    <cellStyle name="표준 6 6 2 5 2 8" xfId="30403"/>
    <cellStyle name="표준 6 6 2 5 2 9" xfId="34274"/>
    <cellStyle name="표준 6 6 2 5 3" xfId="5241"/>
    <cellStyle name="표준 6 6 2 5 4" xfId="9112"/>
    <cellStyle name="표준 6 6 2 5 5" xfId="12983"/>
    <cellStyle name="표준 6 6 2 5 6" xfId="16854"/>
    <cellStyle name="표준 6 6 2 5 7" xfId="20725"/>
    <cellStyle name="표준 6 6 2 5 8" xfId="24596"/>
    <cellStyle name="표준 6 6 2 5 9" xfId="28467"/>
    <cellStyle name="표준 6 6 2 6" xfId="2050"/>
    <cellStyle name="표준 6 6 2 6 10" xfId="37177"/>
    <cellStyle name="표준 6 6 2 6 11" xfId="41289"/>
    <cellStyle name="표준 6 6 2 6 12" xfId="45160"/>
    <cellStyle name="표준 6 6 2 6 13" xfId="49031"/>
    <cellStyle name="표준 6 6 2 6 14" xfId="52902"/>
    <cellStyle name="표준 6 6 2 6 2" xfId="6209"/>
    <cellStyle name="표준 6 6 2 6 3" xfId="10080"/>
    <cellStyle name="표준 6 6 2 6 4" xfId="13951"/>
    <cellStyle name="표준 6 6 2 6 5" xfId="17822"/>
    <cellStyle name="표준 6 6 2 6 6" xfId="21693"/>
    <cellStyle name="표준 6 6 2 6 7" xfId="25564"/>
    <cellStyle name="표준 6 6 2 6 8" xfId="29435"/>
    <cellStyle name="표준 6 6 2 6 9" xfId="33306"/>
    <cellStyle name="표준 6 6 2 7" xfId="4273"/>
    <cellStyle name="표준 6 6 2 8" xfId="8144"/>
    <cellStyle name="표준 6 6 2 9" xfId="12015"/>
    <cellStyle name="표준 6 6 20" xfId="43177"/>
    <cellStyle name="표준 6 6 21" xfId="47048"/>
    <cellStyle name="표준 6 6 22" xfId="50919"/>
    <cellStyle name="표준 6 6 3" xfId="149"/>
    <cellStyle name="표준 6 6 3 10" xfId="19807"/>
    <cellStyle name="표준 6 6 3 11" xfId="23678"/>
    <cellStyle name="표준 6 6 3 12" xfId="27549"/>
    <cellStyle name="표준 6 6 3 13" xfId="31420"/>
    <cellStyle name="표준 6 6 3 14" xfId="35291"/>
    <cellStyle name="표준 6 6 3 15" xfId="39162"/>
    <cellStyle name="표준 6 6 3 16" xfId="39403"/>
    <cellStyle name="표준 6 6 3 17" xfId="43274"/>
    <cellStyle name="표준 6 6 3 18" xfId="47145"/>
    <cellStyle name="표준 6 6 3 19" xfId="51016"/>
    <cellStyle name="표준 6 6 3 2" xfId="394"/>
    <cellStyle name="표준 6 6 3 2 10" xfId="23920"/>
    <cellStyle name="표준 6 6 3 2 11" xfId="27791"/>
    <cellStyle name="표준 6 6 3 2 12" xfId="31662"/>
    <cellStyle name="표준 6 6 3 2 13" xfId="35533"/>
    <cellStyle name="표준 6 6 3 2 14" xfId="39645"/>
    <cellStyle name="표준 6 6 3 2 15" xfId="43516"/>
    <cellStyle name="표준 6 6 3 2 16" xfId="47387"/>
    <cellStyle name="표준 6 6 3 2 17" xfId="51258"/>
    <cellStyle name="표준 6 6 3 2 2" xfId="881"/>
    <cellStyle name="표준 6 6 3 2 2 10" xfId="28275"/>
    <cellStyle name="표준 6 6 3 2 2 11" xfId="32146"/>
    <cellStyle name="표준 6 6 3 2 2 12" xfId="36017"/>
    <cellStyle name="표준 6 6 3 2 2 13" xfId="40129"/>
    <cellStyle name="표준 6 6 3 2 2 14" xfId="44000"/>
    <cellStyle name="표준 6 6 3 2 2 15" xfId="47871"/>
    <cellStyle name="표준 6 6 3 2 2 16" xfId="51742"/>
    <cellStyle name="표준 6 6 3 2 2 2" xfId="1855"/>
    <cellStyle name="표준 6 6 3 2 2 2 10" xfId="33114"/>
    <cellStyle name="표준 6 6 3 2 2 2 11" xfId="36985"/>
    <cellStyle name="표준 6 6 3 2 2 2 12" xfId="41097"/>
    <cellStyle name="표준 6 6 3 2 2 2 13" xfId="44968"/>
    <cellStyle name="표준 6 6 3 2 2 2 14" xfId="48839"/>
    <cellStyle name="표준 6 6 3 2 2 2 15" xfId="52710"/>
    <cellStyle name="표준 6 6 3 2 2 2 2" xfId="3794"/>
    <cellStyle name="표준 6 6 3 2 2 2 2 10" xfId="38921"/>
    <cellStyle name="표준 6 6 3 2 2 2 2 11" xfId="43033"/>
    <cellStyle name="표준 6 6 3 2 2 2 2 12" xfId="46904"/>
    <cellStyle name="표준 6 6 3 2 2 2 2 13" xfId="50775"/>
    <cellStyle name="표준 6 6 3 2 2 2 2 14" xfId="54646"/>
    <cellStyle name="표준 6 6 3 2 2 2 2 2" xfId="7953"/>
    <cellStyle name="표준 6 6 3 2 2 2 2 3" xfId="11824"/>
    <cellStyle name="표준 6 6 3 2 2 2 2 4" xfId="15695"/>
    <cellStyle name="표준 6 6 3 2 2 2 2 5" xfId="19566"/>
    <cellStyle name="표준 6 6 3 2 2 2 2 6" xfId="23437"/>
    <cellStyle name="표준 6 6 3 2 2 2 2 7" xfId="27308"/>
    <cellStyle name="표준 6 6 3 2 2 2 2 8" xfId="31179"/>
    <cellStyle name="표준 6 6 3 2 2 2 2 9" xfId="35050"/>
    <cellStyle name="표준 6 6 3 2 2 2 3" xfId="6017"/>
    <cellStyle name="표준 6 6 3 2 2 2 4" xfId="9888"/>
    <cellStyle name="표준 6 6 3 2 2 2 5" xfId="13759"/>
    <cellStyle name="표준 6 6 3 2 2 2 6" xfId="17630"/>
    <cellStyle name="표준 6 6 3 2 2 2 7" xfId="21501"/>
    <cellStyle name="표준 6 6 3 2 2 2 8" xfId="25372"/>
    <cellStyle name="표준 6 6 3 2 2 2 9" xfId="29243"/>
    <cellStyle name="표준 6 6 3 2 2 3" xfId="2826"/>
    <cellStyle name="표준 6 6 3 2 2 3 10" xfId="37953"/>
    <cellStyle name="표준 6 6 3 2 2 3 11" xfId="42065"/>
    <cellStyle name="표준 6 6 3 2 2 3 12" xfId="45936"/>
    <cellStyle name="표준 6 6 3 2 2 3 13" xfId="49807"/>
    <cellStyle name="표준 6 6 3 2 2 3 14" xfId="53678"/>
    <cellStyle name="표준 6 6 3 2 2 3 2" xfId="6985"/>
    <cellStyle name="표준 6 6 3 2 2 3 3" xfId="10856"/>
    <cellStyle name="표준 6 6 3 2 2 3 4" xfId="14727"/>
    <cellStyle name="표준 6 6 3 2 2 3 5" xfId="18598"/>
    <cellStyle name="표준 6 6 3 2 2 3 6" xfId="22469"/>
    <cellStyle name="표준 6 6 3 2 2 3 7" xfId="26340"/>
    <cellStyle name="표준 6 6 3 2 2 3 8" xfId="30211"/>
    <cellStyle name="표준 6 6 3 2 2 3 9" xfId="34082"/>
    <cellStyle name="표준 6 6 3 2 2 4" xfId="5049"/>
    <cellStyle name="표준 6 6 3 2 2 5" xfId="8920"/>
    <cellStyle name="표준 6 6 3 2 2 6" xfId="12791"/>
    <cellStyle name="표준 6 6 3 2 2 7" xfId="16662"/>
    <cellStyle name="표준 6 6 3 2 2 8" xfId="20533"/>
    <cellStyle name="표준 6 6 3 2 2 9" xfId="24404"/>
    <cellStyle name="표준 6 6 3 2 3" xfId="1371"/>
    <cellStyle name="표준 6 6 3 2 3 10" xfId="32630"/>
    <cellStyle name="표준 6 6 3 2 3 11" xfId="36501"/>
    <cellStyle name="표준 6 6 3 2 3 12" xfId="40613"/>
    <cellStyle name="표준 6 6 3 2 3 13" xfId="44484"/>
    <cellStyle name="표준 6 6 3 2 3 14" xfId="48355"/>
    <cellStyle name="표준 6 6 3 2 3 15" xfId="52226"/>
    <cellStyle name="표준 6 6 3 2 3 2" xfId="3310"/>
    <cellStyle name="표준 6 6 3 2 3 2 10" xfId="38437"/>
    <cellStyle name="표준 6 6 3 2 3 2 11" xfId="42549"/>
    <cellStyle name="표준 6 6 3 2 3 2 12" xfId="46420"/>
    <cellStyle name="표준 6 6 3 2 3 2 13" xfId="50291"/>
    <cellStyle name="표준 6 6 3 2 3 2 14" xfId="54162"/>
    <cellStyle name="표준 6 6 3 2 3 2 2" xfId="7469"/>
    <cellStyle name="표준 6 6 3 2 3 2 3" xfId="11340"/>
    <cellStyle name="표준 6 6 3 2 3 2 4" xfId="15211"/>
    <cellStyle name="표준 6 6 3 2 3 2 5" xfId="19082"/>
    <cellStyle name="표준 6 6 3 2 3 2 6" xfId="22953"/>
    <cellStyle name="표준 6 6 3 2 3 2 7" xfId="26824"/>
    <cellStyle name="표준 6 6 3 2 3 2 8" xfId="30695"/>
    <cellStyle name="표준 6 6 3 2 3 2 9" xfId="34566"/>
    <cellStyle name="표준 6 6 3 2 3 3" xfId="5533"/>
    <cellStyle name="표준 6 6 3 2 3 4" xfId="9404"/>
    <cellStyle name="표준 6 6 3 2 3 5" xfId="13275"/>
    <cellStyle name="표준 6 6 3 2 3 6" xfId="17146"/>
    <cellStyle name="표준 6 6 3 2 3 7" xfId="21017"/>
    <cellStyle name="표준 6 6 3 2 3 8" xfId="24888"/>
    <cellStyle name="표준 6 6 3 2 3 9" xfId="28759"/>
    <cellStyle name="표준 6 6 3 2 4" xfId="2342"/>
    <cellStyle name="표준 6 6 3 2 4 10" xfId="37469"/>
    <cellStyle name="표준 6 6 3 2 4 11" xfId="41581"/>
    <cellStyle name="표준 6 6 3 2 4 12" xfId="45452"/>
    <cellStyle name="표준 6 6 3 2 4 13" xfId="49323"/>
    <cellStyle name="표준 6 6 3 2 4 14" xfId="53194"/>
    <cellStyle name="표준 6 6 3 2 4 2" xfId="6501"/>
    <cellStyle name="표준 6 6 3 2 4 3" xfId="10372"/>
    <cellStyle name="표준 6 6 3 2 4 4" xfId="14243"/>
    <cellStyle name="표준 6 6 3 2 4 5" xfId="18114"/>
    <cellStyle name="표준 6 6 3 2 4 6" xfId="21985"/>
    <cellStyle name="표준 6 6 3 2 4 7" xfId="25856"/>
    <cellStyle name="표준 6 6 3 2 4 8" xfId="29727"/>
    <cellStyle name="표준 6 6 3 2 4 9" xfId="33598"/>
    <cellStyle name="표준 6 6 3 2 5" xfId="4565"/>
    <cellStyle name="표준 6 6 3 2 6" xfId="8436"/>
    <cellStyle name="표준 6 6 3 2 7" xfId="12307"/>
    <cellStyle name="표준 6 6 3 2 8" xfId="16178"/>
    <cellStyle name="표준 6 6 3 2 9" xfId="20049"/>
    <cellStyle name="표준 6 6 3 3" xfId="639"/>
    <cellStyle name="표준 6 6 3 3 10" xfId="28033"/>
    <cellStyle name="표준 6 6 3 3 11" xfId="31904"/>
    <cellStyle name="표준 6 6 3 3 12" xfId="35775"/>
    <cellStyle name="표준 6 6 3 3 13" xfId="39887"/>
    <cellStyle name="표준 6 6 3 3 14" xfId="43758"/>
    <cellStyle name="표준 6 6 3 3 15" xfId="47629"/>
    <cellStyle name="표준 6 6 3 3 16" xfId="51500"/>
    <cellStyle name="표준 6 6 3 3 2" xfId="1613"/>
    <cellStyle name="표준 6 6 3 3 2 10" xfId="32872"/>
    <cellStyle name="표준 6 6 3 3 2 11" xfId="36743"/>
    <cellStyle name="표준 6 6 3 3 2 12" xfId="40855"/>
    <cellStyle name="표준 6 6 3 3 2 13" xfId="44726"/>
    <cellStyle name="표준 6 6 3 3 2 14" xfId="48597"/>
    <cellStyle name="표준 6 6 3 3 2 15" xfId="52468"/>
    <cellStyle name="표준 6 6 3 3 2 2" xfId="3552"/>
    <cellStyle name="표준 6 6 3 3 2 2 10" xfId="38679"/>
    <cellStyle name="표준 6 6 3 3 2 2 11" xfId="42791"/>
    <cellStyle name="표준 6 6 3 3 2 2 12" xfId="46662"/>
    <cellStyle name="표준 6 6 3 3 2 2 13" xfId="50533"/>
    <cellStyle name="표준 6 6 3 3 2 2 14" xfId="54404"/>
    <cellStyle name="표준 6 6 3 3 2 2 2" xfId="7711"/>
    <cellStyle name="표준 6 6 3 3 2 2 3" xfId="11582"/>
    <cellStyle name="표준 6 6 3 3 2 2 4" xfId="15453"/>
    <cellStyle name="표준 6 6 3 3 2 2 5" xfId="19324"/>
    <cellStyle name="표준 6 6 3 3 2 2 6" xfId="23195"/>
    <cellStyle name="표준 6 6 3 3 2 2 7" xfId="27066"/>
    <cellStyle name="표준 6 6 3 3 2 2 8" xfId="30937"/>
    <cellStyle name="표준 6 6 3 3 2 2 9" xfId="34808"/>
    <cellStyle name="표준 6 6 3 3 2 3" xfId="5775"/>
    <cellStyle name="표준 6 6 3 3 2 4" xfId="9646"/>
    <cellStyle name="표준 6 6 3 3 2 5" xfId="13517"/>
    <cellStyle name="표준 6 6 3 3 2 6" xfId="17388"/>
    <cellStyle name="표준 6 6 3 3 2 7" xfId="21259"/>
    <cellStyle name="표준 6 6 3 3 2 8" xfId="25130"/>
    <cellStyle name="표준 6 6 3 3 2 9" xfId="29001"/>
    <cellStyle name="표준 6 6 3 3 3" xfId="2584"/>
    <cellStyle name="표준 6 6 3 3 3 10" xfId="37711"/>
    <cellStyle name="표준 6 6 3 3 3 11" xfId="41823"/>
    <cellStyle name="표준 6 6 3 3 3 12" xfId="45694"/>
    <cellStyle name="표준 6 6 3 3 3 13" xfId="49565"/>
    <cellStyle name="표준 6 6 3 3 3 14" xfId="53436"/>
    <cellStyle name="표준 6 6 3 3 3 2" xfId="6743"/>
    <cellStyle name="표준 6 6 3 3 3 3" xfId="10614"/>
    <cellStyle name="표준 6 6 3 3 3 4" xfId="14485"/>
    <cellStyle name="표준 6 6 3 3 3 5" xfId="18356"/>
    <cellStyle name="표준 6 6 3 3 3 6" xfId="22227"/>
    <cellStyle name="표준 6 6 3 3 3 7" xfId="26098"/>
    <cellStyle name="표준 6 6 3 3 3 8" xfId="29969"/>
    <cellStyle name="표준 6 6 3 3 3 9" xfId="33840"/>
    <cellStyle name="표준 6 6 3 3 4" xfId="4807"/>
    <cellStyle name="표준 6 6 3 3 5" xfId="8678"/>
    <cellStyle name="표준 6 6 3 3 6" xfId="12549"/>
    <cellStyle name="표준 6 6 3 3 7" xfId="16420"/>
    <cellStyle name="표준 6 6 3 3 8" xfId="20291"/>
    <cellStyle name="표준 6 6 3 3 9" xfId="24162"/>
    <cellStyle name="표준 6 6 3 4" xfId="1129"/>
    <cellStyle name="표준 6 6 3 4 10" xfId="32388"/>
    <cellStyle name="표준 6 6 3 4 11" xfId="36259"/>
    <cellStyle name="표준 6 6 3 4 12" xfId="40371"/>
    <cellStyle name="표준 6 6 3 4 13" xfId="44242"/>
    <cellStyle name="표준 6 6 3 4 14" xfId="48113"/>
    <cellStyle name="표준 6 6 3 4 15" xfId="51984"/>
    <cellStyle name="표준 6 6 3 4 2" xfId="3068"/>
    <cellStyle name="표준 6 6 3 4 2 10" xfId="38195"/>
    <cellStyle name="표준 6 6 3 4 2 11" xfId="42307"/>
    <cellStyle name="표준 6 6 3 4 2 12" xfId="46178"/>
    <cellStyle name="표준 6 6 3 4 2 13" xfId="50049"/>
    <cellStyle name="표준 6 6 3 4 2 14" xfId="53920"/>
    <cellStyle name="표준 6 6 3 4 2 2" xfId="7227"/>
    <cellStyle name="표준 6 6 3 4 2 3" xfId="11098"/>
    <cellStyle name="표준 6 6 3 4 2 4" xfId="14969"/>
    <cellStyle name="표준 6 6 3 4 2 5" xfId="18840"/>
    <cellStyle name="표준 6 6 3 4 2 6" xfId="22711"/>
    <cellStyle name="표준 6 6 3 4 2 7" xfId="26582"/>
    <cellStyle name="표준 6 6 3 4 2 8" xfId="30453"/>
    <cellStyle name="표준 6 6 3 4 2 9" xfId="34324"/>
    <cellStyle name="표준 6 6 3 4 3" xfId="5291"/>
    <cellStyle name="표준 6 6 3 4 4" xfId="9162"/>
    <cellStyle name="표준 6 6 3 4 5" xfId="13033"/>
    <cellStyle name="표준 6 6 3 4 6" xfId="16904"/>
    <cellStyle name="표준 6 6 3 4 7" xfId="20775"/>
    <cellStyle name="표준 6 6 3 4 8" xfId="24646"/>
    <cellStyle name="표준 6 6 3 4 9" xfId="28517"/>
    <cellStyle name="표준 6 6 3 5" xfId="2100"/>
    <cellStyle name="표준 6 6 3 5 10" xfId="37227"/>
    <cellStyle name="표준 6 6 3 5 11" xfId="41339"/>
    <cellStyle name="표준 6 6 3 5 12" xfId="45210"/>
    <cellStyle name="표준 6 6 3 5 13" xfId="49081"/>
    <cellStyle name="표준 6 6 3 5 14" xfId="52952"/>
    <cellStyle name="표준 6 6 3 5 2" xfId="6259"/>
    <cellStyle name="표준 6 6 3 5 3" xfId="10130"/>
    <cellStyle name="표준 6 6 3 5 4" xfId="14001"/>
    <cellStyle name="표준 6 6 3 5 5" xfId="17872"/>
    <cellStyle name="표준 6 6 3 5 6" xfId="21743"/>
    <cellStyle name="표준 6 6 3 5 7" xfId="25614"/>
    <cellStyle name="표준 6 6 3 5 8" xfId="29485"/>
    <cellStyle name="표준 6 6 3 5 9" xfId="33356"/>
    <cellStyle name="표준 6 6 3 6" xfId="4323"/>
    <cellStyle name="표준 6 6 3 7" xfId="8194"/>
    <cellStyle name="표준 6 6 3 8" xfId="12065"/>
    <cellStyle name="표준 6 6 3 9" xfId="15936"/>
    <cellStyle name="표준 6 6 4" xfId="247"/>
    <cellStyle name="표준 6 6 4 10" xfId="19905"/>
    <cellStyle name="표준 6 6 4 11" xfId="23776"/>
    <cellStyle name="표준 6 6 4 12" xfId="27647"/>
    <cellStyle name="표준 6 6 4 13" xfId="31518"/>
    <cellStyle name="표준 6 6 4 14" xfId="35389"/>
    <cellStyle name="표준 6 6 4 15" xfId="39260"/>
    <cellStyle name="표준 6 6 4 16" xfId="39501"/>
    <cellStyle name="표준 6 6 4 17" xfId="43372"/>
    <cellStyle name="표준 6 6 4 18" xfId="47243"/>
    <cellStyle name="표준 6 6 4 19" xfId="51114"/>
    <cellStyle name="표준 6 6 4 2" xfId="492"/>
    <cellStyle name="표준 6 6 4 2 10" xfId="24018"/>
    <cellStyle name="표준 6 6 4 2 11" xfId="27889"/>
    <cellStyle name="표준 6 6 4 2 12" xfId="31760"/>
    <cellStyle name="표준 6 6 4 2 13" xfId="35631"/>
    <cellStyle name="표준 6 6 4 2 14" xfId="39743"/>
    <cellStyle name="표준 6 6 4 2 15" xfId="43614"/>
    <cellStyle name="표준 6 6 4 2 16" xfId="47485"/>
    <cellStyle name="표준 6 6 4 2 17" xfId="51356"/>
    <cellStyle name="표준 6 6 4 2 2" xfId="979"/>
    <cellStyle name="표준 6 6 4 2 2 10" xfId="28373"/>
    <cellStyle name="표준 6 6 4 2 2 11" xfId="32244"/>
    <cellStyle name="표준 6 6 4 2 2 12" xfId="36115"/>
    <cellStyle name="표준 6 6 4 2 2 13" xfId="40227"/>
    <cellStyle name="표준 6 6 4 2 2 14" xfId="44098"/>
    <cellStyle name="표준 6 6 4 2 2 15" xfId="47969"/>
    <cellStyle name="표준 6 6 4 2 2 16" xfId="51840"/>
    <cellStyle name="표준 6 6 4 2 2 2" xfId="1953"/>
    <cellStyle name="표준 6 6 4 2 2 2 10" xfId="33212"/>
    <cellStyle name="표준 6 6 4 2 2 2 11" xfId="37083"/>
    <cellStyle name="표준 6 6 4 2 2 2 12" xfId="41195"/>
    <cellStyle name="표준 6 6 4 2 2 2 13" xfId="45066"/>
    <cellStyle name="표준 6 6 4 2 2 2 14" xfId="48937"/>
    <cellStyle name="표준 6 6 4 2 2 2 15" xfId="52808"/>
    <cellStyle name="표준 6 6 4 2 2 2 2" xfId="3892"/>
    <cellStyle name="표준 6 6 4 2 2 2 2 10" xfId="39019"/>
    <cellStyle name="표준 6 6 4 2 2 2 2 11" xfId="43131"/>
    <cellStyle name="표준 6 6 4 2 2 2 2 12" xfId="47002"/>
    <cellStyle name="표준 6 6 4 2 2 2 2 13" xfId="50873"/>
    <cellStyle name="표준 6 6 4 2 2 2 2 14" xfId="54744"/>
    <cellStyle name="표준 6 6 4 2 2 2 2 2" xfId="8051"/>
    <cellStyle name="표준 6 6 4 2 2 2 2 3" xfId="11922"/>
    <cellStyle name="표준 6 6 4 2 2 2 2 4" xfId="15793"/>
    <cellStyle name="표준 6 6 4 2 2 2 2 5" xfId="19664"/>
    <cellStyle name="표준 6 6 4 2 2 2 2 6" xfId="23535"/>
    <cellStyle name="표준 6 6 4 2 2 2 2 7" xfId="27406"/>
    <cellStyle name="표준 6 6 4 2 2 2 2 8" xfId="31277"/>
    <cellStyle name="표준 6 6 4 2 2 2 2 9" xfId="35148"/>
    <cellStyle name="표준 6 6 4 2 2 2 3" xfId="6115"/>
    <cellStyle name="표준 6 6 4 2 2 2 4" xfId="9986"/>
    <cellStyle name="표준 6 6 4 2 2 2 5" xfId="13857"/>
    <cellStyle name="표준 6 6 4 2 2 2 6" xfId="17728"/>
    <cellStyle name="표준 6 6 4 2 2 2 7" xfId="21599"/>
    <cellStyle name="표준 6 6 4 2 2 2 8" xfId="25470"/>
    <cellStyle name="표준 6 6 4 2 2 2 9" xfId="29341"/>
    <cellStyle name="표준 6 6 4 2 2 3" xfId="2924"/>
    <cellStyle name="표준 6 6 4 2 2 3 10" xfId="38051"/>
    <cellStyle name="표준 6 6 4 2 2 3 11" xfId="42163"/>
    <cellStyle name="표준 6 6 4 2 2 3 12" xfId="46034"/>
    <cellStyle name="표준 6 6 4 2 2 3 13" xfId="49905"/>
    <cellStyle name="표준 6 6 4 2 2 3 14" xfId="53776"/>
    <cellStyle name="표준 6 6 4 2 2 3 2" xfId="7083"/>
    <cellStyle name="표준 6 6 4 2 2 3 3" xfId="10954"/>
    <cellStyle name="표준 6 6 4 2 2 3 4" xfId="14825"/>
    <cellStyle name="표준 6 6 4 2 2 3 5" xfId="18696"/>
    <cellStyle name="표준 6 6 4 2 2 3 6" xfId="22567"/>
    <cellStyle name="표준 6 6 4 2 2 3 7" xfId="26438"/>
    <cellStyle name="표준 6 6 4 2 2 3 8" xfId="30309"/>
    <cellStyle name="표준 6 6 4 2 2 3 9" xfId="34180"/>
    <cellStyle name="표준 6 6 4 2 2 4" xfId="5147"/>
    <cellStyle name="표준 6 6 4 2 2 5" xfId="9018"/>
    <cellStyle name="표준 6 6 4 2 2 6" xfId="12889"/>
    <cellStyle name="표준 6 6 4 2 2 7" xfId="16760"/>
    <cellStyle name="표준 6 6 4 2 2 8" xfId="20631"/>
    <cellStyle name="표준 6 6 4 2 2 9" xfId="24502"/>
    <cellStyle name="표준 6 6 4 2 3" xfId="1469"/>
    <cellStyle name="표준 6 6 4 2 3 10" xfId="32728"/>
    <cellStyle name="표준 6 6 4 2 3 11" xfId="36599"/>
    <cellStyle name="표준 6 6 4 2 3 12" xfId="40711"/>
    <cellStyle name="표준 6 6 4 2 3 13" xfId="44582"/>
    <cellStyle name="표준 6 6 4 2 3 14" xfId="48453"/>
    <cellStyle name="표준 6 6 4 2 3 15" xfId="52324"/>
    <cellStyle name="표준 6 6 4 2 3 2" xfId="3408"/>
    <cellStyle name="표준 6 6 4 2 3 2 10" xfId="38535"/>
    <cellStyle name="표준 6 6 4 2 3 2 11" xfId="42647"/>
    <cellStyle name="표준 6 6 4 2 3 2 12" xfId="46518"/>
    <cellStyle name="표준 6 6 4 2 3 2 13" xfId="50389"/>
    <cellStyle name="표준 6 6 4 2 3 2 14" xfId="54260"/>
    <cellStyle name="표준 6 6 4 2 3 2 2" xfId="7567"/>
    <cellStyle name="표준 6 6 4 2 3 2 3" xfId="11438"/>
    <cellStyle name="표준 6 6 4 2 3 2 4" xfId="15309"/>
    <cellStyle name="표준 6 6 4 2 3 2 5" xfId="19180"/>
    <cellStyle name="표준 6 6 4 2 3 2 6" xfId="23051"/>
    <cellStyle name="표준 6 6 4 2 3 2 7" xfId="26922"/>
    <cellStyle name="표준 6 6 4 2 3 2 8" xfId="30793"/>
    <cellStyle name="표준 6 6 4 2 3 2 9" xfId="34664"/>
    <cellStyle name="표준 6 6 4 2 3 3" xfId="5631"/>
    <cellStyle name="표준 6 6 4 2 3 4" xfId="9502"/>
    <cellStyle name="표준 6 6 4 2 3 5" xfId="13373"/>
    <cellStyle name="표준 6 6 4 2 3 6" xfId="17244"/>
    <cellStyle name="표준 6 6 4 2 3 7" xfId="21115"/>
    <cellStyle name="표준 6 6 4 2 3 8" xfId="24986"/>
    <cellStyle name="표준 6 6 4 2 3 9" xfId="28857"/>
    <cellStyle name="표준 6 6 4 2 4" xfId="2440"/>
    <cellStyle name="표준 6 6 4 2 4 10" xfId="37567"/>
    <cellStyle name="표준 6 6 4 2 4 11" xfId="41679"/>
    <cellStyle name="표준 6 6 4 2 4 12" xfId="45550"/>
    <cellStyle name="표준 6 6 4 2 4 13" xfId="49421"/>
    <cellStyle name="표준 6 6 4 2 4 14" xfId="53292"/>
    <cellStyle name="표준 6 6 4 2 4 2" xfId="6599"/>
    <cellStyle name="표준 6 6 4 2 4 3" xfId="10470"/>
    <cellStyle name="표준 6 6 4 2 4 4" xfId="14341"/>
    <cellStyle name="표준 6 6 4 2 4 5" xfId="18212"/>
    <cellStyle name="표준 6 6 4 2 4 6" xfId="22083"/>
    <cellStyle name="표준 6 6 4 2 4 7" xfId="25954"/>
    <cellStyle name="표준 6 6 4 2 4 8" xfId="29825"/>
    <cellStyle name="표준 6 6 4 2 4 9" xfId="33696"/>
    <cellStyle name="표준 6 6 4 2 5" xfId="4663"/>
    <cellStyle name="표준 6 6 4 2 6" xfId="8534"/>
    <cellStyle name="표준 6 6 4 2 7" xfId="12405"/>
    <cellStyle name="표준 6 6 4 2 8" xfId="16276"/>
    <cellStyle name="표준 6 6 4 2 9" xfId="20147"/>
    <cellStyle name="표준 6 6 4 3" xfId="737"/>
    <cellStyle name="표준 6 6 4 3 10" xfId="28131"/>
    <cellStyle name="표준 6 6 4 3 11" xfId="32002"/>
    <cellStyle name="표준 6 6 4 3 12" xfId="35873"/>
    <cellStyle name="표준 6 6 4 3 13" xfId="39985"/>
    <cellStyle name="표준 6 6 4 3 14" xfId="43856"/>
    <cellStyle name="표준 6 6 4 3 15" xfId="47727"/>
    <cellStyle name="표준 6 6 4 3 16" xfId="51598"/>
    <cellStyle name="표준 6 6 4 3 2" xfId="1711"/>
    <cellStyle name="표준 6 6 4 3 2 10" xfId="32970"/>
    <cellStyle name="표준 6 6 4 3 2 11" xfId="36841"/>
    <cellStyle name="표준 6 6 4 3 2 12" xfId="40953"/>
    <cellStyle name="표준 6 6 4 3 2 13" xfId="44824"/>
    <cellStyle name="표준 6 6 4 3 2 14" xfId="48695"/>
    <cellStyle name="표준 6 6 4 3 2 15" xfId="52566"/>
    <cellStyle name="표준 6 6 4 3 2 2" xfId="3650"/>
    <cellStyle name="표준 6 6 4 3 2 2 10" xfId="38777"/>
    <cellStyle name="표준 6 6 4 3 2 2 11" xfId="42889"/>
    <cellStyle name="표준 6 6 4 3 2 2 12" xfId="46760"/>
    <cellStyle name="표준 6 6 4 3 2 2 13" xfId="50631"/>
    <cellStyle name="표준 6 6 4 3 2 2 14" xfId="54502"/>
    <cellStyle name="표준 6 6 4 3 2 2 2" xfId="7809"/>
    <cellStyle name="표준 6 6 4 3 2 2 3" xfId="11680"/>
    <cellStyle name="표준 6 6 4 3 2 2 4" xfId="15551"/>
    <cellStyle name="표준 6 6 4 3 2 2 5" xfId="19422"/>
    <cellStyle name="표준 6 6 4 3 2 2 6" xfId="23293"/>
    <cellStyle name="표준 6 6 4 3 2 2 7" xfId="27164"/>
    <cellStyle name="표준 6 6 4 3 2 2 8" xfId="31035"/>
    <cellStyle name="표준 6 6 4 3 2 2 9" xfId="34906"/>
    <cellStyle name="표준 6 6 4 3 2 3" xfId="5873"/>
    <cellStyle name="표준 6 6 4 3 2 4" xfId="9744"/>
    <cellStyle name="표준 6 6 4 3 2 5" xfId="13615"/>
    <cellStyle name="표준 6 6 4 3 2 6" xfId="17486"/>
    <cellStyle name="표준 6 6 4 3 2 7" xfId="21357"/>
    <cellStyle name="표준 6 6 4 3 2 8" xfId="25228"/>
    <cellStyle name="표준 6 6 4 3 2 9" xfId="29099"/>
    <cellStyle name="표준 6 6 4 3 3" xfId="2682"/>
    <cellStyle name="표준 6 6 4 3 3 10" xfId="37809"/>
    <cellStyle name="표준 6 6 4 3 3 11" xfId="41921"/>
    <cellStyle name="표준 6 6 4 3 3 12" xfId="45792"/>
    <cellStyle name="표준 6 6 4 3 3 13" xfId="49663"/>
    <cellStyle name="표준 6 6 4 3 3 14" xfId="53534"/>
    <cellStyle name="표준 6 6 4 3 3 2" xfId="6841"/>
    <cellStyle name="표준 6 6 4 3 3 3" xfId="10712"/>
    <cellStyle name="표준 6 6 4 3 3 4" xfId="14583"/>
    <cellStyle name="표준 6 6 4 3 3 5" xfId="18454"/>
    <cellStyle name="표준 6 6 4 3 3 6" xfId="22325"/>
    <cellStyle name="표준 6 6 4 3 3 7" xfId="26196"/>
    <cellStyle name="표준 6 6 4 3 3 8" xfId="30067"/>
    <cellStyle name="표준 6 6 4 3 3 9" xfId="33938"/>
    <cellStyle name="표준 6 6 4 3 4" xfId="4905"/>
    <cellStyle name="표준 6 6 4 3 5" xfId="8776"/>
    <cellStyle name="표준 6 6 4 3 6" xfId="12647"/>
    <cellStyle name="표준 6 6 4 3 7" xfId="16518"/>
    <cellStyle name="표준 6 6 4 3 8" xfId="20389"/>
    <cellStyle name="표준 6 6 4 3 9" xfId="24260"/>
    <cellStyle name="표준 6 6 4 4" xfId="1227"/>
    <cellStyle name="표준 6 6 4 4 10" xfId="32486"/>
    <cellStyle name="표준 6 6 4 4 11" xfId="36357"/>
    <cellStyle name="표준 6 6 4 4 12" xfId="40469"/>
    <cellStyle name="표준 6 6 4 4 13" xfId="44340"/>
    <cellStyle name="표준 6 6 4 4 14" xfId="48211"/>
    <cellStyle name="표준 6 6 4 4 15" xfId="52082"/>
    <cellStyle name="표준 6 6 4 4 2" xfId="3166"/>
    <cellStyle name="표준 6 6 4 4 2 10" xfId="38293"/>
    <cellStyle name="표준 6 6 4 4 2 11" xfId="42405"/>
    <cellStyle name="표준 6 6 4 4 2 12" xfId="46276"/>
    <cellStyle name="표준 6 6 4 4 2 13" xfId="50147"/>
    <cellStyle name="표준 6 6 4 4 2 14" xfId="54018"/>
    <cellStyle name="표준 6 6 4 4 2 2" xfId="7325"/>
    <cellStyle name="표준 6 6 4 4 2 3" xfId="11196"/>
    <cellStyle name="표준 6 6 4 4 2 4" xfId="15067"/>
    <cellStyle name="표준 6 6 4 4 2 5" xfId="18938"/>
    <cellStyle name="표준 6 6 4 4 2 6" xfId="22809"/>
    <cellStyle name="표준 6 6 4 4 2 7" xfId="26680"/>
    <cellStyle name="표준 6 6 4 4 2 8" xfId="30551"/>
    <cellStyle name="표준 6 6 4 4 2 9" xfId="34422"/>
    <cellStyle name="표준 6 6 4 4 3" xfId="5389"/>
    <cellStyle name="표준 6 6 4 4 4" xfId="9260"/>
    <cellStyle name="표준 6 6 4 4 5" xfId="13131"/>
    <cellStyle name="표준 6 6 4 4 6" xfId="17002"/>
    <cellStyle name="표준 6 6 4 4 7" xfId="20873"/>
    <cellStyle name="표준 6 6 4 4 8" xfId="24744"/>
    <cellStyle name="표준 6 6 4 4 9" xfId="28615"/>
    <cellStyle name="표준 6 6 4 5" xfId="2198"/>
    <cellStyle name="표준 6 6 4 5 10" xfId="37325"/>
    <cellStyle name="표준 6 6 4 5 11" xfId="41437"/>
    <cellStyle name="표준 6 6 4 5 12" xfId="45308"/>
    <cellStyle name="표준 6 6 4 5 13" xfId="49179"/>
    <cellStyle name="표준 6 6 4 5 14" xfId="53050"/>
    <cellStyle name="표준 6 6 4 5 2" xfId="6357"/>
    <cellStyle name="표준 6 6 4 5 3" xfId="10228"/>
    <cellStyle name="표준 6 6 4 5 4" xfId="14099"/>
    <cellStyle name="표준 6 6 4 5 5" xfId="17970"/>
    <cellStyle name="표준 6 6 4 5 6" xfId="21841"/>
    <cellStyle name="표준 6 6 4 5 7" xfId="25712"/>
    <cellStyle name="표준 6 6 4 5 8" xfId="29583"/>
    <cellStyle name="표준 6 6 4 5 9" xfId="33454"/>
    <cellStyle name="표준 6 6 4 6" xfId="4421"/>
    <cellStyle name="표준 6 6 4 7" xfId="8292"/>
    <cellStyle name="표준 6 6 4 8" xfId="12163"/>
    <cellStyle name="표준 6 6 4 9" xfId="16034"/>
    <cellStyle name="표준 6 6 5" xfId="297"/>
    <cellStyle name="표준 6 6 5 10" xfId="23823"/>
    <cellStyle name="표준 6 6 5 11" xfId="27694"/>
    <cellStyle name="표준 6 6 5 12" xfId="31565"/>
    <cellStyle name="표준 6 6 5 13" xfId="35436"/>
    <cellStyle name="표준 6 6 5 14" xfId="39548"/>
    <cellStyle name="표준 6 6 5 15" xfId="43419"/>
    <cellStyle name="표준 6 6 5 16" xfId="47290"/>
    <cellStyle name="표준 6 6 5 17" xfId="51161"/>
    <cellStyle name="표준 6 6 5 2" xfId="784"/>
    <cellStyle name="표준 6 6 5 2 10" xfId="28178"/>
    <cellStyle name="표준 6 6 5 2 11" xfId="32049"/>
    <cellStyle name="표준 6 6 5 2 12" xfId="35920"/>
    <cellStyle name="표준 6 6 5 2 13" xfId="40032"/>
    <cellStyle name="표준 6 6 5 2 14" xfId="43903"/>
    <cellStyle name="표준 6 6 5 2 15" xfId="47774"/>
    <cellStyle name="표준 6 6 5 2 16" xfId="51645"/>
    <cellStyle name="표준 6 6 5 2 2" xfId="1758"/>
    <cellStyle name="표준 6 6 5 2 2 10" xfId="33017"/>
    <cellStyle name="표준 6 6 5 2 2 11" xfId="36888"/>
    <cellStyle name="표준 6 6 5 2 2 12" xfId="41000"/>
    <cellStyle name="표준 6 6 5 2 2 13" xfId="44871"/>
    <cellStyle name="표준 6 6 5 2 2 14" xfId="48742"/>
    <cellStyle name="표준 6 6 5 2 2 15" xfId="52613"/>
    <cellStyle name="표준 6 6 5 2 2 2" xfId="3697"/>
    <cellStyle name="표준 6 6 5 2 2 2 10" xfId="38824"/>
    <cellStyle name="표준 6 6 5 2 2 2 11" xfId="42936"/>
    <cellStyle name="표준 6 6 5 2 2 2 12" xfId="46807"/>
    <cellStyle name="표준 6 6 5 2 2 2 13" xfId="50678"/>
    <cellStyle name="표준 6 6 5 2 2 2 14" xfId="54549"/>
    <cellStyle name="표준 6 6 5 2 2 2 2" xfId="7856"/>
    <cellStyle name="표준 6 6 5 2 2 2 3" xfId="11727"/>
    <cellStyle name="표준 6 6 5 2 2 2 4" xfId="15598"/>
    <cellStyle name="표준 6 6 5 2 2 2 5" xfId="19469"/>
    <cellStyle name="표준 6 6 5 2 2 2 6" xfId="23340"/>
    <cellStyle name="표준 6 6 5 2 2 2 7" xfId="27211"/>
    <cellStyle name="표준 6 6 5 2 2 2 8" xfId="31082"/>
    <cellStyle name="표준 6 6 5 2 2 2 9" xfId="34953"/>
    <cellStyle name="표준 6 6 5 2 2 3" xfId="5920"/>
    <cellStyle name="표준 6 6 5 2 2 4" xfId="9791"/>
    <cellStyle name="표준 6 6 5 2 2 5" xfId="13662"/>
    <cellStyle name="표준 6 6 5 2 2 6" xfId="17533"/>
    <cellStyle name="표준 6 6 5 2 2 7" xfId="21404"/>
    <cellStyle name="표준 6 6 5 2 2 8" xfId="25275"/>
    <cellStyle name="표준 6 6 5 2 2 9" xfId="29146"/>
    <cellStyle name="표준 6 6 5 2 3" xfId="2729"/>
    <cellStyle name="표준 6 6 5 2 3 10" xfId="37856"/>
    <cellStyle name="표준 6 6 5 2 3 11" xfId="41968"/>
    <cellStyle name="표준 6 6 5 2 3 12" xfId="45839"/>
    <cellStyle name="표준 6 6 5 2 3 13" xfId="49710"/>
    <cellStyle name="표준 6 6 5 2 3 14" xfId="53581"/>
    <cellStyle name="표준 6 6 5 2 3 2" xfId="6888"/>
    <cellStyle name="표준 6 6 5 2 3 3" xfId="10759"/>
    <cellStyle name="표준 6 6 5 2 3 4" xfId="14630"/>
    <cellStyle name="표준 6 6 5 2 3 5" xfId="18501"/>
    <cellStyle name="표준 6 6 5 2 3 6" xfId="22372"/>
    <cellStyle name="표준 6 6 5 2 3 7" xfId="26243"/>
    <cellStyle name="표준 6 6 5 2 3 8" xfId="30114"/>
    <cellStyle name="표준 6 6 5 2 3 9" xfId="33985"/>
    <cellStyle name="표준 6 6 5 2 4" xfId="4952"/>
    <cellStyle name="표준 6 6 5 2 5" xfId="8823"/>
    <cellStyle name="표준 6 6 5 2 6" xfId="12694"/>
    <cellStyle name="표준 6 6 5 2 7" xfId="16565"/>
    <cellStyle name="표준 6 6 5 2 8" xfId="20436"/>
    <cellStyle name="표준 6 6 5 2 9" xfId="24307"/>
    <cellStyle name="표준 6 6 5 3" xfId="1274"/>
    <cellStyle name="표준 6 6 5 3 10" xfId="32533"/>
    <cellStyle name="표준 6 6 5 3 11" xfId="36404"/>
    <cellStyle name="표준 6 6 5 3 12" xfId="40516"/>
    <cellStyle name="표준 6 6 5 3 13" xfId="44387"/>
    <cellStyle name="표준 6 6 5 3 14" xfId="48258"/>
    <cellStyle name="표준 6 6 5 3 15" xfId="52129"/>
    <cellStyle name="표준 6 6 5 3 2" xfId="3213"/>
    <cellStyle name="표준 6 6 5 3 2 10" xfId="38340"/>
    <cellStyle name="표준 6 6 5 3 2 11" xfId="42452"/>
    <cellStyle name="표준 6 6 5 3 2 12" xfId="46323"/>
    <cellStyle name="표준 6 6 5 3 2 13" xfId="50194"/>
    <cellStyle name="표준 6 6 5 3 2 14" xfId="54065"/>
    <cellStyle name="표준 6 6 5 3 2 2" xfId="7372"/>
    <cellStyle name="표준 6 6 5 3 2 3" xfId="11243"/>
    <cellStyle name="표준 6 6 5 3 2 4" xfId="15114"/>
    <cellStyle name="표준 6 6 5 3 2 5" xfId="18985"/>
    <cellStyle name="표준 6 6 5 3 2 6" xfId="22856"/>
    <cellStyle name="표준 6 6 5 3 2 7" xfId="26727"/>
    <cellStyle name="표준 6 6 5 3 2 8" xfId="30598"/>
    <cellStyle name="표준 6 6 5 3 2 9" xfId="34469"/>
    <cellStyle name="표준 6 6 5 3 3" xfId="5436"/>
    <cellStyle name="표준 6 6 5 3 4" xfId="9307"/>
    <cellStyle name="표준 6 6 5 3 5" xfId="13178"/>
    <cellStyle name="표준 6 6 5 3 6" xfId="17049"/>
    <cellStyle name="표준 6 6 5 3 7" xfId="20920"/>
    <cellStyle name="표준 6 6 5 3 8" xfId="24791"/>
    <cellStyle name="표준 6 6 5 3 9" xfId="28662"/>
    <cellStyle name="표준 6 6 5 4" xfId="2245"/>
    <cellStyle name="표준 6 6 5 4 10" xfId="37372"/>
    <cellStyle name="표준 6 6 5 4 11" xfId="41484"/>
    <cellStyle name="표준 6 6 5 4 12" xfId="45355"/>
    <cellStyle name="표준 6 6 5 4 13" xfId="49226"/>
    <cellStyle name="표준 6 6 5 4 14" xfId="53097"/>
    <cellStyle name="표준 6 6 5 4 2" xfId="6404"/>
    <cellStyle name="표준 6 6 5 4 3" xfId="10275"/>
    <cellStyle name="표준 6 6 5 4 4" xfId="14146"/>
    <cellStyle name="표준 6 6 5 4 5" xfId="18017"/>
    <cellStyle name="표준 6 6 5 4 6" xfId="21888"/>
    <cellStyle name="표준 6 6 5 4 7" xfId="25759"/>
    <cellStyle name="표준 6 6 5 4 8" xfId="29630"/>
    <cellStyle name="표준 6 6 5 4 9" xfId="33501"/>
    <cellStyle name="표준 6 6 5 5" xfId="4468"/>
    <cellStyle name="표준 6 6 5 6" xfId="8339"/>
    <cellStyle name="표준 6 6 5 7" xfId="12210"/>
    <cellStyle name="표준 6 6 5 8" xfId="16081"/>
    <cellStyle name="표준 6 6 5 9" xfId="19952"/>
    <cellStyle name="표준 6 6 6" xfId="542"/>
    <cellStyle name="표준 6 6 6 10" xfId="27936"/>
    <cellStyle name="표준 6 6 6 11" xfId="31807"/>
    <cellStyle name="표준 6 6 6 12" xfId="35678"/>
    <cellStyle name="표준 6 6 6 13" xfId="39790"/>
    <cellStyle name="표준 6 6 6 14" xfId="43661"/>
    <cellStyle name="표준 6 6 6 15" xfId="47532"/>
    <cellStyle name="표준 6 6 6 16" xfId="51403"/>
    <cellStyle name="표준 6 6 6 2" xfId="1516"/>
    <cellStyle name="표준 6 6 6 2 10" xfId="32775"/>
    <cellStyle name="표준 6 6 6 2 11" xfId="36646"/>
    <cellStyle name="표준 6 6 6 2 12" xfId="40758"/>
    <cellStyle name="표준 6 6 6 2 13" xfId="44629"/>
    <cellStyle name="표준 6 6 6 2 14" xfId="48500"/>
    <cellStyle name="표준 6 6 6 2 15" xfId="52371"/>
    <cellStyle name="표준 6 6 6 2 2" xfId="3455"/>
    <cellStyle name="표준 6 6 6 2 2 10" xfId="38582"/>
    <cellStyle name="표준 6 6 6 2 2 11" xfId="42694"/>
    <cellStyle name="표준 6 6 6 2 2 12" xfId="46565"/>
    <cellStyle name="표준 6 6 6 2 2 13" xfId="50436"/>
    <cellStyle name="표준 6 6 6 2 2 14" xfId="54307"/>
    <cellStyle name="표준 6 6 6 2 2 2" xfId="7614"/>
    <cellStyle name="표준 6 6 6 2 2 3" xfId="11485"/>
    <cellStyle name="표준 6 6 6 2 2 4" xfId="15356"/>
    <cellStyle name="표준 6 6 6 2 2 5" xfId="19227"/>
    <cellStyle name="표준 6 6 6 2 2 6" xfId="23098"/>
    <cellStyle name="표준 6 6 6 2 2 7" xfId="26969"/>
    <cellStyle name="표준 6 6 6 2 2 8" xfId="30840"/>
    <cellStyle name="표준 6 6 6 2 2 9" xfId="34711"/>
    <cellStyle name="표준 6 6 6 2 3" xfId="5678"/>
    <cellStyle name="표준 6 6 6 2 4" xfId="9549"/>
    <cellStyle name="표준 6 6 6 2 5" xfId="13420"/>
    <cellStyle name="표준 6 6 6 2 6" xfId="17291"/>
    <cellStyle name="표준 6 6 6 2 7" xfId="21162"/>
    <cellStyle name="표준 6 6 6 2 8" xfId="25033"/>
    <cellStyle name="표준 6 6 6 2 9" xfId="28904"/>
    <cellStyle name="표준 6 6 6 3" xfId="2487"/>
    <cellStyle name="표준 6 6 6 3 10" xfId="37614"/>
    <cellStyle name="표준 6 6 6 3 11" xfId="41726"/>
    <cellStyle name="표준 6 6 6 3 12" xfId="45597"/>
    <cellStyle name="표준 6 6 6 3 13" xfId="49468"/>
    <cellStyle name="표준 6 6 6 3 14" xfId="53339"/>
    <cellStyle name="표준 6 6 6 3 2" xfId="6646"/>
    <cellStyle name="표준 6 6 6 3 3" xfId="10517"/>
    <cellStyle name="표준 6 6 6 3 4" xfId="14388"/>
    <cellStyle name="표준 6 6 6 3 5" xfId="18259"/>
    <cellStyle name="표준 6 6 6 3 6" xfId="22130"/>
    <cellStyle name="표준 6 6 6 3 7" xfId="26001"/>
    <cellStyle name="표준 6 6 6 3 8" xfId="29872"/>
    <cellStyle name="표준 6 6 6 3 9" xfId="33743"/>
    <cellStyle name="표준 6 6 6 4" xfId="4710"/>
    <cellStyle name="표준 6 6 6 5" xfId="8581"/>
    <cellStyle name="표준 6 6 6 6" xfId="12452"/>
    <cellStyle name="표준 6 6 6 7" xfId="16323"/>
    <cellStyle name="표준 6 6 6 8" xfId="20194"/>
    <cellStyle name="표준 6 6 6 9" xfId="24065"/>
    <cellStyle name="표준 6 6 7" xfId="1032"/>
    <cellStyle name="표준 6 6 7 10" xfId="32291"/>
    <cellStyle name="표준 6 6 7 11" xfId="36162"/>
    <cellStyle name="표준 6 6 7 12" xfId="40274"/>
    <cellStyle name="표준 6 6 7 13" xfId="44145"/>
    <cellStyle name="표준 6 6 7 14" xfId="48016"/>
    <cellStyle name="표준 6 6 7 15" xfId="51887"/>
    <cellStyle name="표준 6 6 7 2" xfId="2971"/>
    <cellStyle name="표준 6 6 7 2 10" xfId="38098"/>
    <cellStyle name="표준 6 6 7 2 11" xfId="42210"/>
    <cellStyle name="표준 6 6 7 2 12" xfId="46081"/>
    <cellStyle name="표준 6 6 7 2 13" xfId="49952"/>
    <cellStyle name="표준 6 6 7 2 14" xfId="53823"/>
    <cellStyle name="표준 6 6 7 2 2" xfId="7130"/>
    <cellStyle name="표준 6 6 7 2 3" xfId="11001"/>
    <cellStyle name="표준 6 6 7 2 4" xfId="14872"/>
    <cellStyle name="표준 6 6 7 2 5" xfId="18743"/>
    <cellStyle name="표준 6 6 7 2 6" xfId="22614"/>
    <cellStyle name="표준 6 6 7 2 7" xfId="26485"/>
    <cellStyle name="표준 6 6 7 2 8" xfId="30356"/>
    <cellStyle name="표준 6 6 7 2 9" xfId="34227"/>
    <cellStyle name="표준 6 6 7 3" xfId="5194"/>
    <cellStyle name="표준 6 6 7 4" xfId="9065"/>
    <cellStyle name="표준 6 6 7 5" xfId="12936"/>
    <cellStyle name="표준 6 6 7 6" xfId="16807"/>
    <cellStyle name="표준 6 6 7 7" xfId="20678"/>
    <cellStyle name="표준 6 6 7 8" xfId="24549"/>
    <cellStyle name="표준 6 6 7 9" xfId="28420"/>
    <cellStyle name="표준 6 6 8" xfId="2003"/>
    <cellStyle name="표준 6 6 8 10" xfId="37130"/>
    <cellStyle name="표준 6 6 8 11" xfId="41242"/>
    <cellStyle name="표준 6 6 8 12" xfId="45113"/>
    <cellStyle name="표준 6 6 8 13" xfId="48984"/>
    <cellStyle name="표준 6 6 8 14" xfId="52855"/>
    <cellStyle name="표준 6 6 8 2" xfId="6162"/>
    <cellStyle name="표준 6 6 8 3" xfId="10033"/>
    <cellStyle name="표준 6 6 8 4" xfId="13904"/>
    <cellStyle name="표준 6 6 8 5" xfId="17775"/>
    <cellStyle name="표준 6 6 8 6" xfId="21646"/>
    <cellStyle name="표준 6 6 8 7" xfId="25517"/>
    <cellStyle name="표준 6 6 8 8" xfId="29388"/>
    <cellStyle name="표준 6 6 8 9" xfId="33259"/>
    <cellStyle name="표준 6 6 9" xfId="4226"/>
    <cellStyle name="표준 6 7" xfId="50"/>
    <cellStyle name="표준 6 7 10" xfId="8104"/>
    <cellStyle name="표준 6 7 11" xfId="11975"/>
    <cellStyle name="표준 6 7 12" xfId="15846"/>
    <cellStyle name="표준 6 7 13" xfId="19717"/>
    <cellStyle name="표준 6 7 14" xfId="23588"/>
    <cellStyle name="표준 6 7 15" xfId="27459"/>
    <cellStyle name="표준 6 7 16" xfId="31330"/>
    <cellStyle name="표준 6 7 17" xfId="35201"/>
    <cellStyle name="표준 6 7 18" xfId="39072"/>
    <cellStyle name="표준 6 7 19" xfId="39313"/>
    <cellStyle name="표준 6 7 2" xfId="104"/>
    <cellStyle name="표준 6 7 2 10" xfId="15893"/>
    <cellStyle name="표준 6 7 2 11" xfId="19764"/>
    <cellStyle name="표준 6 7 2 12" xfId="23635"/>
    <cellStyle name="표준 6 7 2 13" xfId="27506"/>
    <cellStyle name="표준 6 7 2 14" xfId="31377"/>
    <cellStyle name="표준 6 7 2 15" xfId="35248"/>
    <cellStyle name="표준 6 7 2 16" xfId="39119"/>
    <cellStyle name="표준 6 7 2 17" xfId="39360"/>
    <cellStyle name="표준 6 7 2 18" xfId="43231"/>
    <cellStyle name="표준 6 7 2 19" xfId="47102"/>
    <cellStyle name="표준 6 7 2 2" xfId="203"/>
    <cellStyle name="표준 6 7 2 2 10" xfId="19861"/>
    <cellStyle name="표준 6 7 2 2 11" xfId="23732"/>
    <cellStyle name="표준 6 7 2 2 12" xfId="27603"/>
    <cellStyle name="표준 6 7 2 2 13" xfId="31474"/>
    <cellStyle name="표준 6 7 2 2 14" xfId="35345"/>
    <cellStyle name="표준 6 7 2 2 15" xfId="39216"/>
    <cellStyle name="표준 6 7 2 2 16" xfId="39457"/>
    <cellStyle name="표준 6 7 2 2 17" xfId="43328"/>
    <cellStyle name="표준 6 7 2 2 18" xfId="47199"/>
    <cellStyle name="표준 6 7 2 2 19" xfId="51070"/>
    <cellStyle name="표준 6 7 2 2 2" xfId="448"/>
    <cellStyle name="표준 6 7 2 2 2 10" xfId="23974"/>
    <cellStyle name="표준 6 7 2 2 2 11" xfId="27845"/>
    <cellStyle name="표준 6 7 2 2 2 12" xfId="31716"/>
    <cellStyle name="표준 6 7 2 2 2 13" xfId="35587"/>
    <cellStyle name="표준 6 7 2 2 2 14" xfId="39699"/>
    <cellStyle name="표준 6 7 2 2 2 15" xfId="43570"/>
    <cellStyle name="표준 6 7 2 2 2 16" xfId="47441"/>
    <cellStyle name="표준 6 7 2 2 2 17" xfId="51312"/>
    <cellStyle name="표준 6 7 2 2 2 2" xfId="935"/>
    <cellStyle name="표준 6 7 2 2 2 2 10" xfId="28329"/>
    <cellStyle name="표준 6 7 2 2 2 2 11" xfId="32200"/>
    <cellStyle name="표준 6 7 2 2 2 2 12" xfId="36071"/>
    <cellStyle name="표준 6 7 2 2 2 2 13" xfId="40183"/>
    <cellStyle name="표준 6 7 2 2 2 2 14" xfId="44054"/>
    <cellStyle name="표준 6 7 2 2 2 2 15" xfId="47925"/>
    <cellStyle name="표준 6 7 2 2 2 2 16" xfId="51796"/>
    <cellStyle name="표준 6 7 2 2 2 2 2" xfId="1909"/>
    <cellStyle name="표준 6 7 2 2 2 2 2 10" xfId="33168"/>
    <cellStyle name="표준 6 7 2 2 2 2 2 11" xfId="37039"/>
    <cellStyle name="표준 6 7 2 2 2 2 2 12" xfId="41151"/>
    <cellStyle name="표준 6 7 2 2 2 2 2 13" xfId="45022"/>
    <cellStyle name="표준 6 7 2 2 2 2 2 14" xfId="48893"/>
    <cellStyle name="표준 6 7 2 2 2 2 2 15" xfId="52764"/>
    <cellStyle name="표준 6 7 2 2 2 2 2 2" xfId="3848"/>
    <cellStyle name="표준 6 7 2 2 2 2 2 2 10" xfId="38975"/>
    <cellStyle name="표준 6 7 2 2 2 2 2 2 11" xfId="43087"/>
    <cellStyle name="표준 6 7 2 2 2 2 2 2 12" xfId="46958"/>
    <cellStyle name="표준 6 7 2 2 2 2 2 2 13" xfId="50829"/>
    <cellStyle name="표준 6 7 2 2 2 2 2 2 14" xfId="54700"/>
    <cellStyle name="표준 6 7 2 2 2 2 2 2 2" xfId="8007"/>
    <cellStyle name="표준 6 7 2 2 2 2 2 2 3" xfId="11878"/>
    <cellStyle name="표준 6 7 2 2 2 2 2 2 4" xfId="15749"/>
    <cellStyle name="표준 6 7 2 2 2 2 2 2 5" xfId="19620"/>
    <cellStyle name="표준 6 7 2 2 2 2 2 2 6" xfId="23491"/>
    <cellStyle name="표준 6 7 2 2 2 2 2 2 7" xfId="27362"/>
    <cellStyle name="표준 6 7 2 2 2 2 2 2 8" xfId="31233"/>
    <cellStyle name="표준 6 7 2 2 2 2 2 2 9" xfId="35104"/>
    <cellStyle name="표준 6 7 2 2 2 2 2 3" xfId="6071"/>
    <cellStyle name="표준 6 7 2 2 2 2 2 4" xfId="9942"/>
    <cellStyle name="표준 6 7 2 2 2 2 2 5" xfId="13813"/>
    <cellStyle name="표준 6 7 2 2 2 2 2 6" xfId="17684"/>
    <cellStyle name="표준 6 7 2 2 2 2 2 7" xfId="21555"/>
    <cellStyle name="표준 6 7 2 2 2 2 2 8" xfId="25426"/>
    <cellStyle name="표준 6 7 2 2 2 2 2 9" xfId="29297"/>
    <cellStyle name="표준 6 7 2 2 2 2 3" xfId="2880"/>
    <cellStyle name="표준 6 7 2 2 2 2 3 10" xfId="38007"/>
    <cellStyle name="표준 6 7 2 2 2 2 3 11" xfId="42119"/>
    <cellStyle name="표준 6 7 2 2 2 2 3 12" xfId="45990"/>
    <cellStyle name="표준 6 7 2 2 2 2 3 13" xfId="49861"/>
    <cellStyle name="표준 6 7 2 2 2 2 3 14" xfId="53732"/>
    <cellStyle name="표준 6 7 2 2 2 2 3 2" xfId="7039"/>
    <cellStyle name="표준 6 7 2 2 2 2 3 3" xfId="10910"/>
    <cellStyle name="표준 6 7 2 2 2 2 3 4" xfId="14781"/>
    <cellStyle name="표준 6 7 2 2 2 2 3 5" xfId="18652"/>
    <cellStyle name="표준 6 7 2 2 2 2 3 6" xfId="22523"/>
    <cellStyle name="표준 6 7 2 2 2 2 3 7" xfId="26394"/>
    <cellStyle name="표준 6 7 2 2 2 2 3 8" xfId="30265"/>
    <cellStyle name="표준 6 7 2 2 2 2 3 9" xfId="34136"/>
    <cellStyle name="표준 6 7 2 2 2 2 4" xfId="5103"/>
    <cellStyle name="표준 6 7 2 2 2 2 5" xfId="8974"/>
    <cellStyle name="표준 6 7 2 2 2 2 6" xfId="12845"/>
    <cellStyle name="표준 6 7 2 2 2 2 7" xfId="16716"/>
    <cellStyle name="표준 6 7 2 2 2 2 8" xfId="20587"/>
    <cellStyle name="표준 6 7 2 2 2 2 9" xfId="24458"/>
    <cellStyle name="표준 6 7 2 2 2 3" xfId="1425"/>
    <cellStyle name="표준 6 7 2 2 2 3 10" xfId="32684"/>
    <cellStyle name="표준 6 7 2 2 2 3 11" xfId="36555"/>
    <cellStyle name="표준 6 7 2 2 2 3 12" xfId="40667"/>
    <cellStyle name="표준 6 7 2 2 2 3 13" xfId="44538"/>
    <cellStyle name="표준 6 7 2 2 2 3 14" xfId="48409"/>
    <cellStyle name="표준 6 7 2 2 2 3 15" xfId="52280"/>
    <cellStyle name="표준 6 7 2 2 2 3 2" xfId="3364"/>
    <cellStyle name="표준 6 7 2 2 2 3 2 10" xfId="38491"/>
    <cellStyle name="표준 6 7 2 2 2 3 2 11" xfId="42603"/>
    <cellStyle name="표준 6 7 2 2 2 3 2 12" xfId="46474"/>
    <cellStyle name="표준 6 7 2 2 2 3 2 13" xfId="50345"/>
    <cellStyle name="표준 6 7 2 2 2 3 2 14" xfId="54216"/>
    <cellStyle name="표준 6 7 2 2 2 3 2 2" xfId="7523"/>
    <cellStyle name="표준 6 7 2 2 2 3 2 3" xfId="11394"/>
    <cellStyle name="표준 6 7 2 2 2 3 2 4" xfId="15265"/>
    <cellStyle name="표준 6 7 2 2 2 3 2 5" xfId="19136"/>
    <cellStyle name="표준 6 7 2 2 2 3 2 6" xfId="23007"/>
    <cellStyle name="표준 6 7 2 2 2 3 2 7" xfId="26878"/>
    <cellStyle name="표준 6 7 2 2 2 3 2 8" xfId="30749"/>
    <cellStyle name="표준 6 7 2 2 2 3 2 9" xfId="34620"/>
    <cellStyle name="표준 6 7 2 2 2 3 3" xfId="5587"/>
    <cellStyle name="표준 6 7 2 2 2 3 4" xfId="9458"/>
    <cellStyle name="표준 6 7 2 2 2 3 5" xfId="13329"/>
    <cellStyle name="표준 6 7 2 2 2 3 6" xfId="17200"/>
    <cellStyle name="표준 6 7 2 2 2 3 7" xfId="21071"/>
    <cellStyle name="표준 6 7 2 2 2 3 8" xfId="24942"/>
    <cellStyle name="표준 6 7 2 2 2 3 9" xfId="28813"/>
    <cellStyle name="표준 6 7 2 2 2 4" xfId="2396"/>
    <cellStyle name="표준 6 7 2 2 2 4 10" xfId="37523"/>
    <cellStyle name="표준 6 7 2 2 2 4 11" xfId="41635"/>
    <cellStyle name="표준 6 7 2 2 2 4 12" xfId="45506"/>
    <cellStyle name="표준 6 7 2 2 2 4 13" xfId="49377"/>
    <cellStyle name="표준 6 7 2 2 2 4 14" xfId="53248"/>
    <cellStyle name="표준 6 7 2 2 2 4 2" xfId="6555"/>
    <cellStyle name="표준 6 7 2 2 2 4 3" xfId="10426"/>
    <cellStyle name="표준 6 7 2 2 2 4 4" xfId="14297"/>
    <cellStyle name="표준 6 7 2 2 2 4 5" xfId="18168"/>
    <cellStyle name="표준 6 7 2 2 2 4 6" xfId="22039"/>
    <cellStyle name="표준 6 7 2 2 2 4 7" xfId="25910"/>
    <cellStyle name="표준 6 7 2 2 2 4 8" xfId="29781"/>
    <cellStyle name="표준 6 7 2 2 2 4 9" xfId="33652"/>
    <cellStyle name="표준 6 7 2 2 2 5" xfId="4619"/>
    <cellStyle name="표준 6 7 2 2 2 6" xfId="8490"/>
    <cellStyle name="표준 6 7 2 2 2 7" xfId="12361"/>
    <cellStyle name="표준 6 7 2 2 2 8" xfId="16232"/>
    <cellStyle name="표준 6 7 2 2 2 9" xfId="20103"/>
    <cellStyle name="표준 6 7 2 2 3" xfId="693"/>
    <cellStyle name="표준 6 7 2 2 3 10" xfId="28087"/>
    <cellStyle name="표준 6 7 2 2 3 11" xfId="31958"/>
    <cellStyle name="표준 6 7 2 2 3 12" xfId="35829"/>
    <cellStyle name="표준 6 7 2 2 3 13" xfId="39941"/>
    <cellStyle name="표준 6 7 2 2 3 14" xfId="43812"/>
    <cellStyle name="표준 6 7 2 2 3 15" xfId="47683"/>
    <cellStyle name="표준 6 7 2 2 3 16" xfId="51554"/>
    <cellStyle name="표준 6 7 2 2 3 2" xfId="1667"/>
    <cellStyle name="표준 6 7 2 2 3 2 10" xfId="32926"/>
    <cellStyle name="표준 6 7 2 2 3 2 11" xfId="36797"/>
    <cellStyle name="표준 6 7 2 2 3 2 12" xfId="40909"/>
    <cellStyle name="표준 6 7 2 2 3 2 13" xfId="44780"/>
    <cellStyle name="표준 6 7 2 2 3 2 14" xfId="48651"/>
    <cellStyle name="표준 6 7 2 2 3 2 15" xfId="52522"/>
    <cellStyle name="표준 6 7 2 2 3 2 2" xfId="3606"/>
    <cellStyle name="표준 6 7 2 2 3 2 2 10" xfId="38733"/>
    <cellStyle name="표준 6 7 2 2 3 2 2 11" xfId="42845"/>
    <cellStyle name="표준 6 7 2 2 3 2 2 12" xfId="46716"/>
    <cellStyle name="표준 6 7 2 2 3 2 2 13" xfId="50587"/>
    <cellStyle name="표준 6 7 2 2 3 2 2 14" xfId="54458"/>
    <cellStyle name="표준 6 7 2 2 3 2 2 2" xfId="7765"/>
    <cellStyle name="표준 6 7 2 2 3 2 2 3" xfId="11636"/>
    <cellStyle name="표준 6 7 2 2 3 2 2 4" xfId="15507"/>
    <cellStyle name="표준 6 7 2 2 3 2 2 5" xfId="19378"/>
    <cellStyle name="표준 6 7 2 2 3 2 2 6" xfId="23249"/>
    <cellStyle name="표준 6 7 2 2 3 2 2 7" xfId="27120"/>
    <cellStyle name="표준 6 7 2 2 3 2 2 8" xfId="30991"/>
    <cellStyle name="표준 6 7 2 2 3 2 2 9" xfId="34862"/>
    <cellStyle name="표준 6 7 2 2 3 2 3" xfId="5829"/>
    <cellStyle name="표준 6 7 2 2 3 2 4" xfId="9700"/>
    <cellStyle name="표준 6 7 2 2 3 2 5" xfId="13571"/>
    <cellStyle name="표준 6 7 2 2 3 2 6" xfId="17442"/>
    <cellStyle name="표준 6 7 2 2 3 2 7" xfId="21313"/>
    <cellStyle name="표준 6 7 2 2 3 2 8" xfId="25184"/>
    <cellStyle name="표준 6 7 2 2 3 2 9" xfId="29055"/>
    <cellStyle name="표준 6 7 2 2 3 3" xfId="2638"/>
    <cellStyle name="표준 6 7 2 2 3 3 10" xfId="37765"/>
    <cellStyle name="표준 6 7 2 2 3 3 11" xfId="41877"/>
    <cellStyle name="표준 6 7 2 2 3 3 12" xfId="45748"/>
    <cellStyle name="표준 6 7 2 2 3 3 13" xfId="49619"/>
    <cellStyle name="표준 6 7 2 2 3 3 14" xfId="53490"/>
    <cellStyle name="표준 6 7 2 2 3 3 2" xfId="6797"/>
    <cellStyle name="표준 6 7 2 2 3 3 3" xfId="10668"/>
    <cellStyle name="표준 6 7 2 2 3 3 4" xfId="14539"/>
    <cellStyle name="표준 6 7 2 2 3 3 5" xfId="18410"/>
    <cellStyle name="표준 6 7 2 2 3 3 6" xfId="22281"/>
    <cellStyle name="표준 6 7 2 2 3 3 7" xfId="26152"/>
    <cellStyle name="표준 6 7 2 2 3 3 8" xfId="30023"/>
    <cellStyle name="표준 6 7 2 2 3 3 9" xfId="33894"/>
    <cellStyle name="표준 6 7 2 2 3 4" xfId="4861"/>
    <cellStyle name="표준 6 7 2 2 3 5" xfId="8732"/>
    <cellStyle name="표준 6 7 2 2 3 6" xfId="12603"/>
    <cellStyle name="표준 6 7 2 2 3 7" xfId="16474"/>
    <cellStyle name="표준 6 7 2 2 3 8" xfId="20345"/>
    <cellStyle name="표준 6 7 2 2 3 9" xfId="24216"/>
    <cellStyle name="표준 6 7 2 2 4" xfId="1183"/>
    <cellStyle name="표준 6 7 2 2 4 10" xfId="32442"/>
    <cellStyle name="표준 6 7 2 2 4 11" xfId="36313"/>
    <cellStyle name="표준 6 7 2 2 4 12" xfId="40425"/>
    <cellStyle name="표준 6 7 2 2 4 13" xfId="44296"/>
    <cellStyle name="표준 6 7 2 2 4 14" xfId="48167"/>
    <cellStyle name="표준 6 7 2 2 4 15" xfId="52038"/>
    <cellStyle name="표준 6 7 2 2 4 2" xfId="3122"/>
    <cellStyle name="표준 6 7 2 2 4 2 10" xfId="38249"/>
    <cellStyle name="표준 6 7 2 2 4 2 11" xfId="42361"/>
    <cellStyle name="표준 6 7 2 2 4 2 12" xfId="46232"/>
    <cellStyle name="표준 6 7 2 2 4 2 13" xfId="50103"/>
    <cellStyle name="표준 6 7 2 2 4 2 14" xfId="53974"/>
    <cellStyle name="표준 6 7 2 2 4 2 2" xfId="7281"/>
    <cellStyle name="표준 6 7 2 2 4 2 3" xfId="11152"/>
    <cellStyle name="표준 6 7 2 2 4 2 4" xfId="15023"/>
    <cellStyle name="표준 6 7 2 2 4 2 5" xfId="18894"/>
    <cellStyle name="표준 6 7 2 2 4 2 6" xfId="22765"/>
    <cellStyle name="표준 6 7 2 2 4 2 7" xfId="26636"/>
    <cellStyle name="표준 6 7 2 2 4 2 8" xfId="30507"/>
    <cellStyle name="표준 6 7 2 2 4 2 9" xfId="34378"/>
    <cellStyle name="표준 6 7 2 2 4 3" xfId="5345"/>
    <cellStyle name="표준 6 7 2 2 4 4" xfId="9216"/>
    <cellStyle name="표준 6 7 2 2 4 5" xfId="13087"/>
    <cellStyle name="표준 6 7 2 2 4 6" xfId="16958"/>
    <cellStyle name="표준 6 7 2 2 4 7" xfId="20829"/>
    <cellStyle name="표준 6 7 2 2 4 8" xfId="24700"/>
    <cellStyle name="표준 6 7 2 2 4 9" xfId="28571"/>
    <cellStyle name="표준 6 7 2 2 5" xfId="2154"/>
    <cellStyle name="표준 6 7 2 2 5 10" xfId="37281"/>
    <cellStyle name="표준 6 7 2 2 5 11" xfId="41393"/>
    <cellStyle name="표준 6 7 2 2 5 12" xfId="45264"/>
    <cellStyle name="표준 6 7 2 2 5 13" xfId="49135"/>
    <cellStyle name="표준 6 7 2 2 5 14" xfId="53006"/>
    <cellStyle name="표준 6 7 2 2 5 2" xfId="6313"/>
    <cellStyle name="표준 6 7 2 2 5 3" xfId="10184"/>
    <cellStyle name="표준 6 7 2 2 5 4" xfId="14055"/>
    <cellStyle name="표준 6 7 2 2 5 5" xfId="17926"/>
    <cellStyle name="표준 6 7 2 2 5 6" xfId="21797"/>
    <cellStyle name="표준 6 7 2 2 5 7" xfId="25668"/>
    <cellStyle name="표준 6 7 2 2 5 8" xfId="29539"/>
    <cellStyle name="표준 6 7 2 2 5 9" xfId="33410"/>
    <cellStyle name="표준 6 7 2 2 6" xfId="4377"/>
    <cellStyle name="표준 6 7 2 2 7" xfId="8248"/>
    <cellStyle name="표준 6 7 2 2 8" xfId="12119"/>
    <cellStyle name="표준 6 7 2 2 9" xfId="15990"/>
    <cellStyle name="표준 6 7 2 20" xfId="50973"/>
    <cellStyle name="표준 6 7 2 3" xfId="351"/>
    <cellStyle name="표준 6 7 2 3 10" xfId="23877"/>
    <cellStyle name="표준 6 7 2 3 11" xfId="27748"/>
    <cellStyle name="표준 6 7 2 3 12" xfId="31619"/>
    <cellStyle name="표준 6 7 2 3 13" xfId="35490"/>
    <cellStyle name="표준 6 7 2 3 14" xfId="39602"/>
    <cellStyle name="표준 6 7 2 3 15" xfId="43473"/>
    <cellStyle name="표준 6 7 2 3 16" xfId="47344"/>
    <cellStyle name="표준 6 7 2 3 17" xfId="51215"/>
    <cellStyle name="표준 6 7 2 3 2" xfId="838"/>
    <cellStyle name="표준 6 7 2 3 2 10" xfId="28232"/>
    <cellStyle name="표준 6 7 2 3 2 11" xfId="32103"/>
    <cellStyle name="표준 6 7 2 3 2 12" xfId="35974"/>
    <cellStyle name="표준 6 7 2 3 2 13" xfId="40086"/>
    <cellStyle name="표준 6 7 2 3 2 14" xfId="43957"/>
    <cellStyle name="표준 6 7 2 3 2 15" xfId="47828"/>
    <cellStyle name="표준 6 7 2 3 2 16" xfId="51699"/>
    <cellStyle name="표준 6 7 2 3 2 2" xfId="1812"/>
    <cellStyle name="표준 6 7 2 3 2 2 10" xfId="33071"/>
    <cellStyle name="표준 6 7 2 3 2 2 11" xfId="36942"/>
    <cellStyle name="표준 6 7 2 3 2 2 12" xfId="41054"/>
    <cellStyle name="표준 6 7 2 3 2 2 13" xfId="44925"/>
    <cellStyle name="표준 6 7 2 3 2 2 14" xfId="48796"/>
    <cellStyle name="표준 6 7 2 3 2 2 15" xfId="52667"/>
    <cellStyle name="표준 6 7 2 3 2 2 2" xfId="3751"/>
    <cellStyle name="표준 6 7 2 3 2 2 2 10" xfId="38878"/>
    <cellStyle name="표준 6 7 2 3 2 2 2 11" xfId="42990"/>
    <cellStyle name="표준 6 7 2 3 2 2 2 12" xfId="46861"/>
    <cellStyle name="표준 6 7 2 3 2 2 2 13" xfId="50732"/>
    <cellStyle name="표준 6 7 2 3 2 2 2 14" xfId="54603"/>
    <cellStyle name="표준 6 7 2 3 2 2 2 2" xfId="7910"/>
    <cellStyle name="표준 6 7 2 3 2 2 2 3" xfId="11781"/>
    <cellStyle name="표준 6 7 2 3 2 2 2 4" xfId="15652"/>
    <cellStyle name="표준 6 7 2 3 2 2 2 5" xfId="19523"/>
    <cellStyle name="표준 6 7 2 3 2 2 2 6" xfId="23394"/>
    <cellStyle name="표준 6 7 2 3 2 2 2 7" xfId="27265"/>
    <cellStyle name="표준 6 7 2 3 2 2 2 8" xfId="31136"/>
    <cellStyle name="표준 6 7 2 3 2 2 2 9" xfId="35007"/>
    <cellStyle name="표준 6 7 2 3 2 2 3" xfId="5974"/>
    <cellStyle name="표준 6 7 2 3 2 2 4" xfId="9845"/>
    <cellStyle name="표준 6 7 2 3 2 2 5" xfId="13716"/>
    <cellStyle name="표준 6 7 2 3 2 2 6" xfId="17587"/>
    <cellStyle name="표준 6 7 2 3 2 2 7" xfId="21458"/>
    <cellStyle name="표준 6 7 2 3 2 2 8" xfId="25329"/>
    <cellStyle name="표준 6 7 2 3 2 2 9" xfId="29200"/>
    <cellStyle name="표준 6 7 2 3 2 3" xfId="2783"/>
    <cellStyle name="표준 6 7 2 3 2 3 10" xfId="37910"/>
    <cellStyle name="표준 6 7 2 3 2 3 11" xfId="42022"/>
    <cellStyle name="표준 6 7 2 3 2 3 12" xfId="45893"/>
    <cellStyle name="표준 6 7 2 3 2 3 13" xfId="49764"/>
    <cellStyle name="표준 6 7 2 3 2 3 14" xfId="53635"/>
    <cellStyle name="표준 6 7 2 3 2 3 2" xfId="6942"/>
    <cellStyle name="표준 6 7 2 3 2 3 3" xfId="10813"/>
    <cellStyle name="표준 6 7 2 3 2 3 4" xfId="14684"/>
    <cellStyle name="표준 6 7 2 3 2 3 5" xfId="18555"/>
    <cellStyle name="표준 6 7 2 3 2 3 6" xfId="22426"/>
    <cellStyle name="표준 6 7 2 3 2 3 7" xfId="26297"/>
    <cellStyle name="표준 6 7 2 3 2 3 8" xfId="30168"/>
    <cellStyle name="표준 6 7 2 3 2 3 9" xfId="34039"/>
    <cellStyle name="표준 6 7 2 3 2 4" xfId="5006"/>
    <cellStyle name="표준 6 7 2 3 2 5" xfId="8877"/>
    <cellStyle name="표준 6 7 2 3 2 6" xfId="12748"/>
    <cellStyle name="표준 6 7 2 3 2 7" xfId="16619"/>
    <cellStyle name="표준 6 7 2 3 2 8" xfId="20490"/>
    <cellStyle name="표준 6 7 2 3 2 9" xfId="24361"/>
    <cellStyle name="표준 6 7 2 3 3" xfId="1328"/>
    <cellStyle name="표준 6 7 2 3 3 10" xfId="32587"/>
    <cellStyle name="표준 6 7 2 3 3 11" xfId="36458"/>
    <cellStyle name="표준 6 7 2 3 3 12" xfId="40570"/>
    <cellStyle name="표준 6 7 2 3 3 13" xfId="44441"/>
    <cellStyle name="표준 6 7 2 3 3 14" xfId="48312"/>
    <cellStyle name="표준 6 7 2 3 3 15" xfId="52183"/>
    <cellStyle name="표준 6 7 2 3 3 2" xfId="3267"/>
    <cellStyle name="표준 6 7 2 3 3 2 10" xfId="38394"/>
    <cellStyle name="표준 6 7 2 3 3 2 11" xfId="42506"/>
    <cellStyle name="표준 6 7 2 3 3 2 12" xfId="46377"/>
    <cellStyle name="표준 6 7 2 3 3 2 13" xfId="50248"/>
    <cellStyle name="표준 6 7 2 3 3 2 14" xfId="54119"/>
    <cellStyle name="표준 6 7 2 3 3 2 2" xfId="7426"/>
    <cellStyle name="표준 6 7 2 3 3 2 3" xfId="11297"/>
    <cellStyle name="표준 6 7 2 3 3 2 4" xfId="15168"/>
    <cellStyle name="표준 6 7 2 3 3 2 5" xfId="19039"/>
    <cellStyle name="표준 6 7 2 3 3 2 6" xfId="22910"/>
    <cellStyle name="표준 6 7 2 3 3 2 7" xfId="26781"/>
    <cellStyle name="표준 6 7 2 3 3 2 8" xfId="30652"/>
    <cellStyle name="표준 6 7 2 3 3 2 9" xfId="34523"/>
    <cellStyle name="표준 6 7 2 3 3 3" xfId="5490"/>
    <cellStyle name="표준 6 7 2 3 3 4" xfId="9361"/>
    <cellStyle name="표준 6 7 2 3 3 5" xfId="13232"/>
    <cellStyle name="표준 6 7 2 3 3 6" xfId="17103"/>
    <cellStyle name="표준 6 7 2 3 3 7" xfId="20974"/>
    <cellStyle name="표준 6 7 2 3 3 8" xfId="24845"/>
    <cellStyle name="표준 6 7 2 3 3 9" xfId="28716"/>
    <cellStyle name="표준 6 7 2 3 4" xfId="2299"/>
    <cellStyle name="표준 6 7 2 3 4 10" xfId="37426"/>
    <cellStyle name="표준 6 7 2 3 4 11" xfId="41538"/>
    <cellStyle name="표준 6 7 2 3 4 12" xfId="45409"/>
    <cellStyle name="표준 6 7 2 3 4 13" xfId="49280"/>
    <cellStyle name="표준 6 7 2 3 4 14" xfId="53151"/>
    <cellStyle name="표준 6 7 2 3 4 2" xfId="6458"/>
    <cellStyle name="표준 6 7 2 3 4 3" xfId="10329"/>
    <cellStyle name="표준 6 7 2 3 4 4" xfId="14200"/>
    <cellStyle name="표준 6 7 2 3 4 5" xfId="18071"/>
    <cellStyle name="표준 6 7 2 3 4 6" xfId="21942"/>
    <cellStyle name="표준 6 7 2 3 4 7" xfId="25813"/>
    <cellStyle name="표준 6 7 2 3 4 8" xfId="29684"/>
    <cellStyle name="표준 6 7 2 3 4 9" xfId="33555"/>
    <cellStyle name="표준 6 7 2 3 5" xfId="4522"/>
    <cellStyle name="표준 6 7 2 3 6" xfId="8393"/>
    <cellStyle name="표준 6 7 2 3 7" xfId="12264"/>
    <cellStyle name="표준 6 7 2 3 8" xfId="16135"/>
    <cellStyle name="표준 6 7 2 3 9" xfId="20006"/>
    <cellStyle name="표준 6 7 2 4" xfId="596"/>
    <cellStyle name="표준 6 7 2 4 10" xfId="27990"/>
    <cellStyle name="표준 6 7 2 4 11" xfId="31861"/>
    <cellStyle name="표준 6 7 2 4 12" xfId="35732"/>
    <cellStyle name="표준 6 7 2 4 13" xfId="39844"/>
    <cellStyle name="표준 6 7 2 4 14" xfId="43715"/>
    <cellStyle name="표준 6 7 2 4 15" xfId="47586"/>
    <cellStyle name="표준 6 7 2 4 16" xfId="51457"/>
    <cellStyle name="표준 6 7 2 4 2" xfId="1570"/>
    <cellStyle name="표준 6 7 2 4 2 10" xfId="32829"/>
    <cellStyle name="표준 6 7 2 4 2 11" xfId="36700"/>
    <cellStyle name="표준 6 7 2 4 2 12" xfId="40812"/>
    <cellStyle name="표준 6 7 2 4 2 13" xfId="44683"/>
    <cellStyle name="표준 6 7 2 4 2 14" xfId="48554"/>
    <cellStyle name="표준 6 7 2 4 2 15" xfId="52425"/>
    <cellStyle name="표준 6 7 2 4 2 2" xfId="3509"/>
    <cellStyle name="표준 6 7 2 4 2 2 10" xfId="38636"/>
    <cellStyle name="표준 6 7 2 4 2 2 11" xfId="42748"/>
    <cellStyle name="표준 6 7 2 4 2 2 12" xfId="46619"/>
    <cellStyle name="표준 6 7 2 4 2 2 13" xfId="50490"/>
    <cellStyle name="표준 6 7 2 4 2 2 14" xfId="54361"/>
    <cellStyle name="표준 6 7 2 4 2 2 2" xfId="7668"/>
    <cellStyle name="표준 6 7 2 4 2 2 3" xfId="11539"/>
    <cellStyle name="표준 6 7 2 4 2 2 4" xfId="15410"/>
    <cellStyle name="표준 6 7 2 4 2 2 5" xfId="19281"/>
    <cellStyle name="표준 6 7 2 4 2 2 6" xfId="23152"/>
    <cellStyle name="표준 6 7 2 4 2 2 7" xfId="27023"/>
    <cellStyle name="표준 6 7 2 4 2 2 8" xfId="30894"/>
    <cellStyle name="표준 6 7 2 4 2 2 9" xfId="34765"/>
    <cellStyle name="표준 6 7 2 4 2 3" xfId="5732"/>
    <cellStyle name="표준 6 7 2 4 2 4" xfId="9603"/>
    <cellStyle name="표준 6 7 2 4 2 5" xfId="13474"/>
    <cellStyle name="표준 6 7 2 4 2 6" xfId="17345"/>
    <cellStyle name="표준 6 7 2 4 2 7" xfId="21216"/>
    <cellStyle name="표준 6 7 2 4 2 8" xfId="25087"/>
    <cellStyle name="표준 6 7 2 4 2 9" xfId="28958"/>
    <cellStyle name="표준 6 7 2 4 3" xfId="2541"/>
    <cellStyle name="표준 6 7 2 4 3 10" xfId="37668"/>
    <cellStyle name="표준 6 7 2 4 3 11" xfId="41780"/>
    <cellStyle name="표준 6 7 2 4 3 12" xfId="45651"/>
    <cellStyle name="표준 6 7 2 4 3 13" xfId="49522"/>
    <cellStyle name="표준 6 7 2 4 3 14" xfId="53393"/>
    <cellStyle name="표준 6 7 2 4 3 2" xfId="6700"/>
    <cellStyle name="표준 6 7 2 4 3 3" xfId="10571"/>
    <cellStyle name="표준 6 7 2 4 3 4" xfId="14442"/>
    <cellStyle name="표준 6 7 2 4 3 5" xfId="18313"/>
    <cellStyle name="표준 6 7 2 4 3 6" xfId="22184"/>
    <cellStyle name="표준 6 7 2 4 3 7" xfId="26055"/>
    <cellStyle name="표준 6 7 2 4 3 8" xfId="29926"/>
    <cellStyle name="표준 6 7 2 4 3 9" xfId="33797"/>
    <cellStyle name="표준 6 7 2 4 4" xfId="4764"/>
    <cellStyle name="표준 6 7 2 4 5" xfId="8635"/>
    <cellStyle name="표준 6 7 2 4 6" xfId="12506"/>
    <cellStyle name="표준 6 7 2 4 7" xfId="16377"/>
    <cellStyle name="표준 6 7 2 4 8" xfId="20248"/>
    <cellStyle name="표준 6 7 2 4 9" xfId="24119"/>
    <cellStyle name="표준 6 7 2 5" xfId="1086"/>
    <cellStyle name="표준 6 7 2 5 10" xfId="32345"/>
    <cellStyle name="표준 6 7 2 5 11" xfId="36216"/>
    <cellStyle name="표준 6 7 2 5 12" xfId="40328"/>
    <cellStyle name="표준 6 7 2 5 13" xfId="44199"/>
    <cellStyle name="표준 6 7 2 5 14" xfId="48070"/>
    <cellStyle name="표준 6 7 2 5 15" xfId="51941"/>
    <cellStyle name="표준 6 7 2 5 2" xfId="3025"/>
    <cellStyle name="표준 6 7 2 5 2 10" xfId="38152"/>
    <cellStyle name="표준 6 7 2 5 2 11" xfId="42264"/>
    <cellStyle name="표준 6 7 2 5 2 12" xfId="46135"/>
    <cellStyle name="표준 6 7 2 5 2 13" xfId="50006"/>
    <cellStyle name="표준 6 7 2 5 2 14" xfId="53877"/>
    <cellStyle name="표준 6 7 2 5 2 2" xfId="7184"/>
    <cellStyle name="표준 6 7 2 5 2 3" xfId="11055"/>
    <cellStyle name="표준 6 7 2 5 2 4" xfId="14926"/>
    <cellStyle name="표준 6 7 2 5 2 5" xfId="18797"/>
    <cellStyle name="표준 6 7 2 5 2 6" xfId="22668"/>
    <cellStyle name="표준 6 7 2 5 2 7" xfId="26539"/>
    <cellStyle name="표준 6 7 2 5 2 8" xfId="30410"/>
    <cellStyle name="표준 6 7 2 5 2 9" xfId="34281"/>
    <cellStyle name="표준 6 7 2 5 3" xfId="5248"/>
    <cellStyle name="표준 6 7 2 5 4" xfId="9119"/>
    <cellStyle name="표준 6 7 2 5 5" xfId="12990"/>
    <cellStyle name="표준 6 7 2 5 6" xfId="16861"/>
    <cellStyle name="표준 6 7 2 5 7" xfId="20732"/>
    <cellStyle name="표준 6 7 2 5 8" xfId="24603"/>
    <cellStyle name="표준 6 7 2 5 9" xfId="28474"/>
    <cellStyle name="표준 6 7 2 6" xfId="2057"/>
    <cellStyle name="표준 6 7 2 6 10" xfId="37184"/>
    <cellStyle name="표준 6 7 2 6 11" xfId="41296"/>
    <cellStyle name="표준 6 7 2 6 12" xfId="45167"/>
    <cellStyle name="표준 6 7 2 6 13" xfId="49038"/>
    <cellStyle name="표준 6 7 2 6 14" xfId="52909"/>
    <cellStyle name="표준 6 7 2 6 2" xfId="6216"/>
    <cellStyle name="표준 6 7 2 6 3" xfId="10087"/>
    <cellStyle name="표준 6 7 2 6 4" xfId="13958"/>
    <cellStyle name="표준 6 7 2 6 5" xfId="17829"/>
    <cellStyle name="표준 6 7 2 6 6" xfId="21700"/>
    <cellStyle name="표준 6 7 2 6 7" xfId="25571"/>
    <cellStyle name="표준 6 7 2 6 8" xfId="29442"/>
    <cellStyle name="표준 6 7 2 6 9" xfId="33313"/>
    <cellStyle name="표준 6 7 2 7" xfId="4280"/>
    <cellStyle name="표준 6 7 2 8" xfId="8151"/>
    <cellStyle name="표준 6 7 2 9" xfId="12022"/>
    <cellStyle name="표준 6 7 20" xfId="43184"/>
    <cellStyle name="표준 6 7 21" xfId="47055"/>
    <cellStyle name="표준 6 7 22" xfId="50926"/>
    <cellStyle name="표준 6 7 3" xfId="156"/>
    <cellStyle name="표준 6 7 3 10" xfId="19814"/>
    <cellStyle name="표준 6 7 3 11" xfId="23685"/>
    <cellStyle name="표준 6 7 3 12" xfId="27556"/>
    <cellStyle name="표준 6 7 3 13" xfId="31427"/>
    <cellStyle name="표준 6 7 3 14" xfId="35298"/>
    <cellStyle name="표준 6 7 3 15" xfId="39169"/>
    <cellStyle name="표준 6 7 3 16" xfId="39410"/>
    <cellStyle name="표준 6 7 3 17" xfId="43281"/>
    <cellStyle name="표준 6 7 3 18" xfId="47152"/>
    <cellStyle name="표준 6 7 3 19" xfId="51023"/>
    <cellStyle name="표준 6 7 3 2" xfId="401"/>
    <cellStyle name="표준 6 7 3 2 10" xfId="23927"/>
    <cellStyle name="표준 6 7 3 2 11" xfId="27798"/>
    <cellStyle name="표준 6 7 3 2 12" xfId="31669"/>
    <cellStyle name="표준 6 7 3 2 13" xfId="35540"/>
    <cellStyle name="표준 6 7 3 2 14" xfId="39652"/>
    <cellStyle name="표준 6 7 3 2 15" xfId="43523"/>
    <cellStyle name="표준 6 7 3 2 16" xfId="47394"/>
    <cellStyle name="표준 6 7 3 2 17" xfId="51265"/>
    <cellStyle name="표준 6 7 3 2 2" xfId="888"/>
    <cellStyle name="표준 6 7 3 2 2 10" xfId="28282"/>
    <cellStyle name="표준 6 7 3 2 2 11" xfId="32153"/>
    <cellStyle name="표준 6 7 3 2 2 12" xfId="36024"/>
    <cellStyle name="표준 6 7 3 2 2 13" xfId="40136"/>
    <cellStyle name="표준 6 7 3 2 2 14" xfId="44007"/>
    <cellStyle name="표준 6 7 3 2 2 15" xfId="47878"/>
    <cellStyle name="표준 6 7 3 2 2 16" xfId="51749"/>
    <cellStyle name="표준 6 7 3 2 2 2" xfId="1862"/>
    <cellStyle name="표준 6 7 3 2 2 2 10" xfId="33121"/>
    <cellStyle name="표준 6 7 3 2 2 2 11" xfId="36992"/>
    <cellStyle name="표준 6 7 3 2 2 2 12" xfId="41104"/>
    <cellStyle name="표준 6 7 3 2 2 2 13" xfId="44975"/>
    <cellStyle name="표준 6 7 3 2 2 2 14" xfId="48846"/>
    <cellStyle name="표준 6 7 3 2 2 2 15" xfId="52717"/>
    <cellStyle name="표준 6 7 3 2 2 2 2" xfId="3801"/>
    <cellStyle name="표준 6 7 3 2 2 2 2 10" xfId="38928"/>
    <cellStyle name="표준 6 7 3 2 2 2 2 11" xfId="43040"/>
    <cellStyle name="표준 6 7 3 2 2 2 2 12" xfId="46911"/>
    <cellStyle name="표준 6 7 3 2 2 2 2 13" xfId="50782"/>
    <cellStyle name="표준 6 7 3 2 2 2 2 14" xfId="54653"/>
    <cellStyle name="표준 6 7 3 2 2 2 2 2" xfId="7960"/>
    <cellStyle name="표준 6 7 3 2 2 2 2 3" xfId="11831"/>
    <cellStyle name="표준 6 7 3 2 2 2 2 4" xfId="15702"/>
    <cellStyle name="표준 6 7 3 2 2 2 2 5" xfId="19573"/>
    <cellStyle name="표준 6 7 3 2 2 2 2 6" xfId="23444"/>
    <cellStyle name="표준 6 7 3 2 2 2 2 7" xfId="27315"/>
    <cellStyle name="표준 6 7 3 2 2 2 2 8" xfId="31186"/>
    <cellStyle name="표준 6 7 3 2 2 2 2 9" xfId="35057"/>
    <cellStyle name="표준 6 7 3 2 2 2 3" xfId="6024"/>
    <cellStyle name="표준 6 7 3 2 2 2 4" xfId="9895"/>
    <cellStyle name="표준 6 7 3 2 2 2 5" xfId="13766"/>
    <cellStyle name="표준 6 7 3 2 2 2 6" xfId="17637"/>
    <cellStyle name="표준 6 7 3 2 2 2 7" xfId="21508"/>
    <cellStyle name="표준 6 7 3 2 2 2 8" xfId="25379"/>
    <cellStyle name="표준 6 7 3 2 2 2 9" xfId="29250"/>
    <cellStyle name="표준 6 7 3 2 2 3" xfId="2833"/>
    <cellStyle name="표준 6 7 3 2 2 3 10" xfId="37960"/>
    <cellStyle name="표준 6 7 3 2 2 3 11" xfId="42072"/>
    <cellStyle name="표준 6 7 3 2 2 3 12" xfId="45943"/>
    <cellStyle name="표준 6 7 3 2 2 3 13" xfId="49814"/>
    <cellStyle name="표준 6 7 3 2 2 3 14" xfId="53685"/>
    <cellStyle name="표준 6 7 3 2 2 3 2" xfId="6992"/>
    <cellStyle name="표준 6 7 3 2 2 3 3" xfId="10863"/>
    <cellStyle name="표준 6 7 3 2 2 3 4" xfId="14734"/>
    <cellStyle name="표준 6 7 3 2 2 3 5" xfId="18605"/>
    <cellStyle name="표준 6 7 3 2 2 3 6" xfId="22476"/>
    <cellStyle name="표준 6 7 3 2 2 3 7" xfId="26347"/>
    <cellStyle name="표준 6 7 3 2 2 3 8" xfId="30218"/>
    <cellStyle name="표준 6 7 3 2 2 3 9" xfId="34089"/>
    <cellStyle name="표준 6 7 3 2 2 4" xfId="5056"/>
    <cellStyle name="표준 6 7 3 2 2 5" xfId="8927"/>
    <cellStyle name="표준 6 7 3 2 2 6" xfId="12798"/>
    <cellStyle name="표준 6 7 3 2 2 7" xfId="16669"/>
    <cellStyle name="표준 6 7 3 2 2 8" xfId="20540"/>
    <cellStyle name="표준 6 7 3 2 2 9" xfId="24411"/>
    <cellStyle name="표준 6 7 3 2 3" xfId="1378"/>
    <cellStyle name="표준 6 7 3 2 3 10" xfId="32637"/>
    <cellStyle name="표준 6 7 3 2 3 11" xfId="36508"/>
    <cellStyle name="표준 6 7 3 2 3 12" xfId="40620"/>
    <cellStyle name="표준 6 7 3 2 3 13" xfId="44491"/>
    <cellStyle name="표준 6 7 3 2 3 14" xfId="48362"/>
    <cellStyle name="표준 6 7 3 2 3 15" xfId="52233"/>
    <cellStyle name="표준 6 7 3 2 3 2" xfId="3317"/>
    <cellStyle name="표준 6 7 3 2 3 2 10" xfId="38444"/>
    <cellStyle name="표준 6 7 3 2 3 2 11" xfId="42556"/>
    <cellStyle name="표준 6 7 3 2 3 2 12" xfId="46427"/>
    <cellStyle name="표준 6 7 3 2 3 2 13" xfId="50298"/>
    <cellStyle name="표준 6 7 3 2 3 2 14" xfId="54169"/>
    <cellStyle name="표준 6 7 3 2 3 2 2" xfId="7476"/>
    <cellStyle name="표준 6 7 3 2 3 2 3" xfId="11347"/>
    <cellStyle name="표준 6 7 3 2 3 2 4" xfId="15218"/>
    <cellStyle name="표준 6 7 3 2 3 2 5" xfId="19089"/>
    <cellStyle name="표준 6 7 3 2 3 2 6" xfId="22960"/>
    <cellStyle name="표준 6 7 3 2 3 2 7" xfId="26831"/>
    <cellStyle name="표준 6 7 3 2 3 2 8" xfId="30702"/>
    <cellStyle name="표준 6 7 3 2 3 2 9" xfId="34573"/>
    <cellStyle name="표준 6 7 3 2 3 3" xfId="5540"/>
    <cellStyle name="표준 6 7 3 2 3 4" xfId="9411"/>
    <cellStyle name="표준 6 7 3 2 3 5" xfId="13282"/>
    <cellStyle name="표준 6 7 3 2 3 6" xfId="17153"/>
    <cellStyle name="표준 6 7 3 2 3 7" xfId="21024"/>
    <cellStyle name="표준 6 7 3 2 3 8" xfId="24895"/>
    <cellStyle name="표준 6 7 3 2 3 9" xfId="28766"/>
    <cellStyle name="표준 6 7 3 2 4" xfId="2349"/>
    <cellStyle name="표준 6 7 3 2 4 10" xfId="37476"/>
    <cellStyle name="표준 6 7 3 2 4 11" xfId="41588"/>
    <cellStyle name="표준 6 7 3 2 4 12" xfId="45459"/>
    <cellStyle name="표준 6 7 3 2 4 13" xfId="49330"/>
    <cellStyle name="표준 6 7 3 2 4 14" xfId="53201"/>
    <cellStyle name="표준 6 7 3 2 4 2" xfId="6508"/>
    <cellStyle name="표준 6 7 3 2 4 3" xfId="10379"/>
    <cellStyle name="표준 6 7 3 2 4 4" xfId="14250"/>
    <cellStyle name="표준 6 7 3 2 4 5" xfId="18121"/>
    <cellStyle name="표준 6 7 3 2 4 6" xfId="21992"/>
    <cellStyle name="표준 6 7 3 2 4 7" xfId="25863"/>
    <cellStyle name="표준 6 7 3 2 4 8" xfId="29734"/>
    <cellStyle name="표준 6 7 3 2 4 9" xfId="33605"/>
    <cellStyle name="표준 6 7 3 2 5" xfId="4572"/>
    <cellStyle name="표준 6 7 3 2 6" xfId="8443"/>
    <cellStyle name="표준 6 7 3 2 7" xfId="12314"/>
    <cellStyle name="표준 6 7 3 2 8" xfId="16185"/>
    <cellStyle name="표준 6 7 3 2 9" xfId="20056"/>
    <cellStyle name="표준 6 7 3 3" xfId="646"/>
    <cellStyle name="표준 6 7 3 3 10" xfId="28040"/>
    <cellStyle name="표준 6 7 3 3 11" xfId="31911"/>
    <cellStyle name="표준 6 7 3 3 12" xfId="35782"/>
    <cellStyle name="표준 6 7 3 3 13" xfId="39894"/>
    <cellStyle name="표준 6 7 3 3 14" xfId="43765"/>
    <cellStyle name="표준 6 7 3 3 15" xfId="47636"/>
    <cellStyle name="표준 6 7 3 3 16" xfId="51507"/>
    <cellStyle name="표준 6 7 3 3 2" xfId="1620"/>
    <cellStyle name="표준 6 7 3 3 2 10" xfId="32879"/>
    <cellStyle name="표준 6 7 3 3 2 11" xfId="36750"/>
    <cellStyle name="표준 6 7 3 3 2 12" xfId="40862"/>
    <cellStyle name="표준 6 7 3 3 2 13" xfId="44733"/>
    <cellStyle name="표준 6 7 3 3 2 14" xfId="48604"/>
    <cellStyle name="표준 6 7 3 3 2 15" xfId="52475"/>
    <cellStyle name="표준 6 7 3 3 2 2" xfId="3559"/>
    <cellStyle name="표준 6 7 3 3 2 2 10" xfId="38686"/>
    <cellStyle name="표준 6 7 3 3 2 2 11" xfId="42798"/>
    <cellStyle name="표준 6 7 3 3 2 2 12" xfId="46669"/>
    <cellStyle name="표준 6 7 3 3 2 2 13" xfId="50540"/>
    <cellStyle name="표준 6 7 3 3 2 2 14" xfId="54411"/>
    <cellStyle name="표준 6 7 3 3 2 2 2" xfId="7718"/>
    <cellStyle name="표준 6 7 3 3 2 2 3" xfId="11589"/>
    <cellStyle name="표준 6 7 3 3 2 2 4" xfId="15460"/>
    <cellStyle name="표준 6 7 3 3 2 2 5" xfId="19331"/>
    <cellStyle name="표준 6 7 3 3 2 2 6" xfId="23202"/>
    <cellStyle name="표준 6 7 3 3 2 2 7" xfId="27073"/>
    <cellStyle name="표준 6 7 3 3 2 2 8" xfId="30944"/>
    <cellStyle name="표준 6 7 3 3 2 2 9" xfId="34815"/>
    <cellStyle name="표준 6 7 3 3 2 3" xfId="5782"/>
    <cellStyle name="표준 6 7 3 3 2 4" xfId="9653"/>
    <cellStyle name="표준 6 7 3 3 2 5" xfId="13524"/>
    <cellStyle name="표준 6 7 3 3 2 6" xfId="17395"/>
    <cellStyle name="표준 6 7 3 3 2 7" xfId="21266"/>
    <cellStyle name="표준 6 7 3 3 2 8" xfId="25137"/>
    <cellStyle name="표준 6 7 3 3 2 9" xfId="29008"/>
    <cellStyle name="표준 6 7 3 3 3" xfId="2591"/>
    <cellStyle name="표준 6 7 3 3 3 10" xfId="37718"/>
    <cellStyle name="표준 6 7 3 3 3 11" xfId="41830"/>
    <cellStyle name="표준 6 7 3 3 3 12" xfId="45701"/>
    <cellStyle name="표준 6 7 3 3 3 13" xfId="49572"/>
    <cellStyle name="표준 6 7 3 3 3 14" xfId="53443"/>
    <cellStyle name="표준 6 7 3 3 3 2" xfId="6750"/>
    <cellStyle name="표준 6 7 3 3 3 3" xfId="10621"/>
    <cellStyle name="표준 6 7 3 3 3 4" xfId="14492"/>
    <cellStyle name="표준 6 7 3 3 3 5" xfId="18363"/>
    <cellStyle name="표준 6 7 3 3 3 6" xfId="22234"/>
    <cellStyle name="표준 6 7 3 3 3 7" xfId="26105"/>
    <cellStyle name="표준 6 7 3 3 3 8" xfId="29976"/>
    <cellStyle name="표준 6 7 3 3 3 9" xfId="33847"/>
    <cellStyle name="표준 6 7 3 3 4" xfId="4814"/>
    <cellStyle name="표준 6 7 3 3 5" xfId="8685"/>
    <cellStyle name="표준 6 7 3 3 6" xfId="12556"/>
    <cellStyle name="표준 6 7 3 3 7" xfId="16427"/>
    <cellStyle name="표준 6 7 3 3 8" xfId="20298"/>
    <cellStyle name="표준 6 7 3 3 9" xfId="24169"/>
    <cellStyle name="표준 6 7 3 4" xfId="1136"/>
    <cellStyle name="표준 6 7 3 4 10" xfId="32395"/>
    <cellStyle name="표준 6 7 3 4 11" xfId="36266"/>
    <cellStyle name="표준 6 7 3 4 12" xfId="40378"/>
    <cellStyle name="표준 6 7 3 4 13" xfId="44249"/>
    <cellStyle name="표준 6 7 3 4 14" xfId="48120"/>
    <cellStyle name="표준 6 7 3 4 15" xfId="51991"/>
    <cellStyle name="표준 6 7 3 4 2" xfId="3075"/>
    <cellStyle name="표준 6 7 3 4 2 10" xfId="38202"/>
    <cellStyle name="표준 6 7 3 4 2 11" xfId="42314"/>
    <cellStyle name="표준 6 7 3 4 2 12" xfId="46185"/>
    <cellStyle name="표준 6 7 3 4 2 13" xfId="50056"/>
    <cellStyle name="표준 6 7 3 4 2 14" xfId="53927"/>
    <cellStyle name="표준 6 7 3 4 2 2" xfId="7234"/>
    <cellStyle name="표준 6 7 3 4 2 3" xfId="11105"/>
    <cellStyle name="표준 6 7 3 4 2 4" xfId="14976"/>
    <cellStyle name="표준 6 7 3 4 2 5" xfId="18847"/>
    <cellStyle name="표준 6 7 3 4 2 6" xfId="22718"/>
    <cellStyle name="표준 6 7 3 4 2 7" xfId="26589"/>
    <cellStyle name="표준 6 7 3 4 2 8" xfId="30460"/>
    <cellStyle name="표준 6 7 3 4 2 9" xfId="34331"/>
    <cellStyle name="표준 6 7 3 4 3" xfId="5298"/>
    <cellStyle name="표준 6 7 3 4 4" xfId="9169"/>
    <cellStyle name="표준 6 7 3 4 5" xfId="13040"/>
    <cellStyle name="표준 6 7 3 4 6" xfId="16911"/>
    <cellStyle name="표준 6 7 3 4 7" xfId="20782"/>
    <cellStyle name="표준 6 7 3 4 8" xfId="24653"/>
    <cellStyle name="표준 6 7 3 4 9" xfId="28524"/>
    <cellStyle name="표준 6 7 3 5" xfId="2107"/>
    <cellStyle name="표준 6 7 3 5 10" xfId="37234"/>
    <cellStyle name="표준 6 7 3 5 11" xfId="41346"/>
    <cellStyle name="표준 6 7 3 5 12" xfId="45217"/>
    <cellStyle name="표준 6 7 3 5 13" xfId="49088"/>
    <cellStyle name="표준 6 7 3 5 14" xfId="52959"/>
    <cellStyle name="표준 6 7 3 5 2" xfId="6266"/>
    <cellStyle name="표준 6 7 3 5 3" xfId="10137"/>
    <cellStyle name="표준 6 7 3 5 4" xfId="14008"/>
    <cellStyle name="표준 6 7 3 5 5" xfId="17879"/>
    <cellStyle name="표준 6 7 3 5 6" xfId="21750"/>
    <cellStyle name="표준 6 7 3 5 7" xfId="25621"/>
    <cellStyle name="표준 6 7 3 5 8" xfId="29492"/>
    <cellStyle name="표준 6 7 3 5 9" xfId="33363"/>
    <cellStyle name="표준 6 7 3 6" xfId="4330"/>
    <cellStyle name="표준 6 7 3 7" xfId="8201"/>
    <cellStyle name="표준 6 7 3 8" xfId="12072"/>
    <cellStyle name="표준 6 7 3 9" xfId="15943"/>
    <cellStyle name="표준 6 7 4" xfId="254"/>
    <cellStyle name="표준 6 7 4 10" xfId="19912"/>
    <cellStyle name="표준 6 7 4 11" xfId="23783"/>
    <cellStyle name="표준 6 7 4 12" xfId="27654"/>
    <cellStyle name="표준 6 7 4 13" xfId="31525"/>
    <cellStyle name="표준 6 7 4 14" xfId="35396"/>
    <cellStyle name="표준 6 7 4 15" xfId="39267"/>
    <cellStyle name="표준 6 7 4 16" xfId="39508"/>
    <cellStyle name="표준 6 7 4 17" xfId="43379"/>
    <cellStyle name="표준 6 7 4 18" xfId="47250"/>
    <cellStyle name="표준 6 7 4 19" xfId="51121"/>
    <cellStyle name="표준 6 7 4 2" xfId="499"/>
    <cellStyle name="표준 6 7 4 2 10" xfId="24025"/>
    <cellStyle name="표준 6 7 4 2 11" xfId="27896"/>
    <cellStyle name="표준 6 7 4 2 12" xfId="31767"/>
    <cellStyle name="표준 6 7 4 2 13" xfId="35638"/>
    <cellStyle name="표준 6 7 4 2 14" xfId="39750"/>
    <cellStyle name="표준 6 7 4 2 15" xfId="43621"/>
    <cellStyle name="표준 6 7 4 2 16" xfId="47492"/>
    <cellStyle name="표준 6 7 4 2 17" xfId="51363"/>
    <cellStyle name="표준 6 7 4 2 2" xfId="986"/>
    <cellStyle name="표준 6 7 4 2 2 10" xfId="28380"/>
    <cellStyle name="표준 6 7 4 2 2 11" xfId="32251"/>
    <cellStyle name="표준 6 7 4 2 2 12" xfId="36122"/>
    <cellStyle name="표준 6 7 4 2 2 13" xfId="40234"/>
    <cellStyle name="표준 6 7 4 2 2 14" xfId="44105"/>
    <cellStyle name="표준 6 7 4 2 2 15" xfId="47976"/>
    <cellStyle name="표준 6 7 4 2 2 16" xfId="51847"/>
    <cellStyle name="표준 6 7 4 2 2 2" xfId="1960"/>
    <cellStyle name="표준 6 7 4 2 2 2 10" xfId="33219"/>
    <cellStyle name="표준 6 7 4 2 2 2 11" xfId="37090"/>
    <cellStyle name="표준 6 7 4 2 2 2 12" xfId="41202"/>
    <cellStyle name="표준 6 7 4 2 2 2 13" xfId="45073"/>
    <cellStyle name="표준 6 7 4 2 2 2 14" xfId="48944"/>
    <cellStyle name="표준 6 7 4 2 2 2 15" xfId="52815"/>
    <cellStyle name="표준 6 7 4 2 2 2 2" xfId="3899"/>
    <cellStyle name="표준 6 7 4 2 2 2 2 10" xfId="39026"/>
    <cellStyle name="표준 6 7 4 2 2 2 2 11" xfId="43138"/>
    <cellStyle name="표준 6 7 4 2 2 2 2 12" xfId="47009"/>
    <cellStyle name="표준 6 7 4 2 2 2 2 13" xfId="50880"/>
    <cellStyle name="표준 6 7 4 2 2 2 2 14" xfId="54751"/>
    <cellStyle name="표준 6 7 4 2 2 2 2 2" xfId="8058"/>
    <cellStyle name="표준 6 7 4 2 2 2 2 3" xfId="11929"/>
    <cellStyle name="표준 6 7 4 2 2 2 2 4" xfId="15800"/>
    <cellStyle name="표준 6 7 4 2 2 2 2 5" xfId="19671"/>
    <cellStyle name="표준 6 7 4 2 2 2 2 6" xfId="23542"/>
    <cellStyle name="표준 6 7 4 2 2 2 2 7" xfId="27413"/>
    <cellStyle name="표준 6 7 4 2 2 2 2 8" xfId="31284"/>
    <cellStyle name="표준 6 7 4 2 2 2 2 9" xfId="35155"/>
    <cellStyle name="표준 6 7 4 2 2 2 3" xfId="6122"/>
    <cellStyle name="표준 6 7 4 2 2 2 4" xfId="9993"/>
    <cellStyle name="표준 6 7 4 2 2 2 5" xfId="13864"/>
    <cellStyle name="표준 6 7 4 2 2 2 6" xfId="17735"/>
    <cellStyle name="표준 6 7 4 2 2 2 7" xfId="21606"/>
    <cellStyle name="표준 6 7 4 2 2 2 8" xfId="25477"/>
    <cellStyle name="표준 6 7 4 2 2 2 9" xfId="29348"/>
    <cellStyle name="표준 6 7 4 2 2 3" xfId="2931"/>
    <cellStyle name="표준 6 7 4 2 2 3 10" xfId="38058"/>
    <cellStyle name="표준 6 7 4 2 2 3 11" xfId="42170"/>
    <cellStyle name="표준 6 7 4 2 2 3 12" xfId="46041"/>
    <cellStyle name="표준 6 7 4 2 2 3 13" xfId="49912"/>
    <cellStyle name="표준 6 7 4 2 2 3 14" xfId="53783"/>
    <cellStyle name="표준 6 7 4 2 2 3 2" xfId="7090"/>
    <cellStyle name="표준 6 7 4 2 2 3 3" xfId="10961"/>
    <cellStyle name="표준 6 7 4 2 2 3 4" xfId="14832"/>
    <cellStyle name="표준 6 7 4 2 2 3 5" xfId="18703"/>
    <cellStyle name="표준 6 7 4 2 2 3 6" xfId="22574"/>
    <cellStyle name="표준 6 7 4 2 2 3 7" xfId="26445"/>
    <cellStyle name="표준 6 7 4 2 2 3 8" xfId="30316"/>
    <cellStyle name="표준 6 7 4 2 2 3 9" xfId="34187"/>
    <cellStyle name="표준 6 7 4 2 2 4" xfId="5154"/>
    <cellStyle name="표준 6 7 4 2 2 5" xfId="9025"/>
    <cellStyle name="표준 6 7 4 2 2 6" xfId="12896"/>
    <cellStyle name="표준 6 7 4 2 2 7" xfId="16767"/>
    <cellStyle name="표준 6 7 4 2 2 8" xfId="20638"/>
    <cellStyle name="표준 6 7 4 2 2 9" xfId="24509"/>
    <cellStyle name="표준 6 7 4 2 3" xfId="1476"/>
    <cellStyle name="표준 6 7 4 2 3 10" xfId="32735"/>
    <cellStyle name="표준 6 7 4 2 3 11" xfId="36606"/>
    <cellStyle name="표준 6 7 4 2 3 12" xfId="40718"/>
    <cellStyle name="표준 6 7 4 2 3 13" xfId="44589"/>
    <cellStyle name="표준 6 7 4 2 3 14" xfId="48460"/>
    <cellStyle name="표준 6 7 4 2 3 15" xfId="52331"/>
    <cellStyle name="표준 6 7 4 2 3 2" xfId="3415"/>
    <cellStyle name="표준 6 7 4 2 3 2 10" xfId="38542"/>
    <cellStyle name="표준 6 7 4 2 3 2 11" xfId="42654"/>
    <cellStyle name="표준 6 7 4 2 3 2 12" xfId="46525"/>
    <cellStyle name="표준 6 7 4 2 3 2 13" xfId="50396"/>
    <cellStyle name="표준 6 7 4 2 3 2 14" xfId="54267"/>
    <cellStyle name="표준 6 7 4 2 3 2 2" xfId="7574"/>
    <cellStyle name="표준 6 7 4 2 3 2 3" xfId="11445"/>
    <cellStyle name="표준 6 7 4 2 3 2 4" xfId="15316"/>
    <cellStyle name="표준 6 7 4 2 3 2 5" xfId="19187"/>
    <cellStyle name="표준 6 7 4 2 3 2 6" xfId="23058"/>
    <cellStyle name="표준 6 7 4 2 3 2 7" xfId="26929"/>
    <cellStyle name="표준 6 7 4 2 3 2 8" xfId="30800"/>
    <cellStyle name="표준 6 7 4 2 3 2 9" xfId="34671"/>
    <cellStyle name="표준 6 7 4 2 3 3" xfId="5638"/>
    <cellStyle name="표준 6 7 4 2 3 4" xfId="9509"/>
    <cellStyle name="표준 6 7 4 2 3 5" xfId="13380"/>
    <cellStyle name="표준 6 7 4 2 3 6" xfId="17251"/>
    <cellStyle name="표준 6 7 4 2 3 7" xfId="21122"/>
    <cellStyle name="표준 6 7 4 2 3 8" xfId="24993"/>
    <cellStyle name="표준 6 7 4 2 3 9" xfId="28864"/>
    <cellStyle name="표준 6 7 4 2 4" xfId="2447"/>
    <cellStyle name="표준 6 7 4 2 4 10" xfId="37574"/>
    <cellStyle name="표준 6 7 4 2 4 11" xfId="41686"/>
    <cellStyle name="표준 6 7 4 2 4 12" xfId="45557"/>
    <cellStyle name="표준 6 7 4 2 4 13" xfId="49428"/>
    <cellStyle name="표준 6 7 4 2 4 14" xfId="53299"/>
    <cellStyle name="표준 6 7 4 2 4 2" xfId="6606"/>
    <cellStyle name="표준 6 7 4 2 4 3" xfId="10477"/>
    <cellStyle name="표준 6 7 4 2 4 4" xfId="14348"/>
    <cellStyle name="표준 6 7 4 2 4 5" xfId="18219"/>
    <cellStyle name="표준 6 7 4 2 4 6" xfId="22090"/>
    <cellStyle name="표준 6 7 4 2 4 7" xfId="25961"/>
    <cellStyle name="표준 6 7 4 2 4 8" xfId="29832"/>
    <cellStyle name="표준 6 7 4 2 4 9" xfId="33703"/>
    <cellStyle name="표준 6 7 4 2 5" xfId="4670"/>
    <cellStyle name="표준 6 7 4 2 6" xfId="8541"/>
    <cellStyle name="표준 6 7 4 2 7" xfId="12412"/>
    <cellStyle name="표준 6 7 4 2 8" xfId="16283"/>
    <cellStyle name="표준 6 7 4 2 9" xfId="20154"/>
    <cellStyle name="표준 6 7 4 3" xfId="744"/>
    <cellStyle name="표준 6 7 4 3 10" xfId="28138"/>
    <cellStyle name="표준 6 7 4 3 11" xfId="32009"/>
    <cellStyle name="표준 6 7 4 3 12" xfId="35880"/>
    <cellStyle name="표준 6 7 4 3 13" xfId="39992"/>
    <cellStyle name="표준 6 7 4 3 14" xfId="43863"/>
    <cellStyle name="표준 6 7 4 3 15" xfId="47734"/>
    <cellStyle name="표준 6 7 4 3 16" xfId="51605"/>
    <cellStyle name="표준 6 7 4 3 2" xfId="1718"/>
    <cellStyle name="표준 6 7 4 3 2 10" xfId="32977"/>
    <cellStyle name="표준 6 7 4 3 2 11" xfId="36848"/>
    <cellStyle name="표준 6 7 4 3 2 12" xfId="40960"/>
    <cellStyle name="표준 6 7 4 3 2 13" xfId="44831"/>
    <cellStyle name="표준 6 7 4 3 2 14" xfId="48702"/>
    <cellStyle name="표준 6 7 4 3 2 15" xfId="52573"/>
    <cellStyle name="표준 6 7 4 3 2 2" xfId="3657"/>
    <cellStyle name="표준 6 7 4 3 2 2 10" xfId="38784"/>
    <cellStyle name="표준 6 7 4 3 2 2 11" xfId="42896"/>
    <cellStyle name="표준 6 7 4 3 2 2 12" xfId="46767"/>
    <cellStyle name="표준 6 7 4 3 2 2 13" xfId="50638"/>
    <cellStyle name="표준 6 7 4 3 2 2 14" xfId="54509"/>
    <cellStyle name="표준 6 7 4 3 2 2 2" xfId="7816"/>
    <cellStyle name="표준 6 7 4 3 2 2 3" xfId="11687"/>
    <cellStyle name="표준 6 7 4 3 2 2 4" xfId="15558"/>
    <cellStyle name="표준 6 7 4 3 2 2 5" xfId="19429"/>
    <cellStyle name="표준 6 7 4 3 2 2 6" xfId="23300"/>
    <cellStyle name="표준 6 7 4 3 2 2 7" xfId="27171"/>
    <cellStyle name="표준 6 7 4 3 2 2 8" xfId="31042"/>
    <cellStyle name="표준 6 7 4 3 2 2 9" xfId="34913"/>
    <cellStyle name="표준 6 7 4 3 2 3" xfId="5880"/>
    <cellStyle name="표준 6 7 4 3 2 4" xfId="9751"/>
    <cellStyle name="표준 6 7 4 3 2 5" xfId="13622"/>
    <cellStyle name="표준 6 7 4 3 2 6" xfId="17493"/>
    <cellStyle name="표준 6 7 4 3 2 7" xfId="21364"/>
    <cellStyle name="표준 6 7 4 3 2 8" xfId="25235"/>
    <cellStyle name="표준 6 7 4 3 2 9" xfId="29106"/>
    <cellStyle name="표준 6 7 4 3 3" xfId="2689"/>
    <cellStyle name="표준 6 7 4 3 3 10" xfId="37816"/>
    <cellStyle name="표준 6 7 4 3 3 11" xfId="41928"/>
    <cellStyle name="표준 6 7 4 3 3 12" xfId="45799"/>
    <cellStyle name="표준 6 7 4 3 3 13" xfId="49670"/>
    <cellStyle name="표준 6 7 4 3 3 14" xfId="53541"/>
    <cellStyle name="표준 6 7 4 3 3 2" xfId="6848"/>
    <cellStyle name="표준 6 7 4 3 3 3" xfId="10719"/>
    <cellStyle name="표준 6 7 4 3 3 4" xfId="14590"/>
    <cellStyle name="표준 6 7 4 3 3 5" xfId="18461"/>
    <cellStyle name="표준 6 7 4 3 3 6" xfId="22332"/>
    <cellStyle name="표준 6 7 4 3 3 7" xfId="26203"/>
    <cellStyle name="표준 6 7 4 3 3 8" xfId="30074"/>
    <cellStyle name="표준 6 7 4 3 3 9" xfId="33945"/>
    <cellStyle name="표준 6 7 4 3 4" xfId="4912"/>
    <cellStyle name="표준 6 7 4 3 5" xfId="8783"/>
    <cellStyle name="표준 6 7 4 3 6" xfId="12654"/>
    <cellStyle name="표준 6 7 4 3 7" xfId="16525"/>
    <cellStyle name="표준 6 7 4 3 8" xfId="20396"/>
    <cellStyle name="표준 6 7 4 3 9" xfId="24267"/>
    <cellStyle name="표준 6 7 4 4" xfId="1234"/>
    <cellStyle name="표준 6 7 4 4 10" xfId="32493"/>
    <cellStyle name="표준 6 7 4 4 11" xfId="36364"/>
    <cellStyle name="표준 6 7 4 4 12" xfId="40476"/>
    <cellStyle name="표준 6 7 4 4 13" xfId="44347"/>
    <cellStyle name="표준 6 7 4 4 14" xfId="48218"/>
    <cellStyle name="표준 6 7 4 4 15" xfId="52089"/>
    <cellStyle name="표준 6 7 4 4 2" xfId="3173"/>
    <cellStyle name="표준 6 7 4 4 2 10" xfId="38300"/>
    <cellStyle name="표준 6 7 4 4 2 11" xfId="42412"/>
    <cellStyle name="표준 6 7 4 4 2 12" xfId="46283"/>
    <cellStyle name="표준 6 7 4 4 2 13" xfId="50154"/>
    <cellStyle name="표준 6 7 4 4 2 14" xfId="54025"/>
    <cellStyle name="표준 6 7 4 4 2 2" xfId="7332"/>
    <cellStyle name="표준 6 7 4 4 2 3" xfId="11203"/>
    <cellStyle name="표준 6 7 4 4 2 4" xfId="15074"/>
    <cellStyle name="표준 6 7 4 4 2 5" xfId="18945"/>
    <cellStyle name="표준 6 7 4 4 2 6" xfId="22816"/>
    <cellStyle name="표준 6 7 4 4 2 7" xfId="26687"/>
    <cellStyle name="표준 6 7 4 4 2 8" xfId="30558"/>
    <cellStyle name="표준 6 7 4 4 2 9" xfId="34429"/>
    <cellStyle name="표준 6 7 4 4 3" xfId="5396"/>
    <cellStyle name="표준 6 7 4 4 4" xfId="9267"/>
    <cellStyle name="표준 6 7 4 4 5" xfId="13138"/>
    <cellStyle name="표준 6 7 4 4 6" xfId="17009"/>
    <cellStyle name="표준 6 7 4 4 7" xfId="20880"/>
    <cellStyle name="표준 6 7 4 4 8" xfId="24751"/>
    <cellStyle name="표준 6 7 4 4 9" xfId="28622"/>
    <cellStyle name="표준 6 7 4 5" xfId="2205"/>
    <cellStyle name="표준 6 7 4 5 10" xfId="37332"/>
    <cellStyle name="표준 6 7 4 5 11" xfId="41444"/>
    <cellStyle name="표준 6 7 4 5 12" xfId="45315"/>
    <cellStyle name="표준 6 7 4 5 13" xfId="49186"/>
    <cellStyle name="표준 6 7 4 5 14" xfId="53057"/>
    <cellStyle name="표준 6 7 4 5 2" xfId="6364"/>
    <cellStyle name="표준 6 7 4 5 3" xfId="10235"/>
    <cellStyle name="표준 6 7 4 5 4" xfId="14106"/>
    <cellStyle name="표준 6 7 4 5 5" xfId="17977"/>
    <cellStyle name="표준 6 7 4 5 6" xfId="21848"/>
    <cellStyle name="표준 6 7 4 5 7" xfId="25719"/>
    <cellStyle name="표준 6 7 4 5 8" xfId="29590"/>
    <cellStyle name="표준 6 7 4 5 9" xfId="33461"/>
    <cellStyle name="표준 6 7 4 6" xfId="4428"/>
    <cellStyle name="표준 6 7 4 7" xfId="8299"/>
    <cellStyle name="표준 6 7 4 8" xfId="12170"/>
    <cellStyle name="표준 6 7 4 9" xfId="16041"/>
    <cellStyle name="표준 6 7 5" xfId="304"/>
    <cellStyle name="표준 6 7 5 10" xfId="23830"/>
    <cellStyle name="표준 6 7 5 11" xfId="27701"/>
    <cellStyle name="표준 6 7 5 12" xfId="31572"/>
    <cellStyle name="표준 6 7 5 13" xfId="35443"/>
    <cellStyle name="표준 6 7 5 14" xfId="39555"/>
    <cellStyle name="표준 6 7 5 15" xfId="43426"/>
    <cellStyle name="표준 6 7 5 16" xfId="47297"/>
    <cellStyle name="표준 6 7 5 17" xfId="51168"/>
    <cellStyle name="표준 6 7 5 2" xfId="791"/>
    <cellStyle name="표준 6 7 5 2 10" xfId="28185"/>
    <cellStyle name="표준 6 7 5 2 11" xfId="32056"/>
    <cellStyle name="표준 6 7 5 2 12" xfId="35927"/>
    <cellStyle name="표준 6 7 5 2 13" xfId="40039"/>
    <cellStyle name="표준 6 7 5 2 14" xfId="43910"/>
    <cellStyle name="표준 6 7 5 2 15" xfId="47781"/>
    <cellStyle name="표준 6 7 5 2 16" xfId="51652"/>
    <cellStyle name="표준 6 7 5 2 2" xfId="1765"/>
    <cellStyle name="표준 6 7 5 2 2 10" xfId="33024"/>
    <cellStyle name="표준 6 7 5 2 2 11" xfId="36895"/>
    <cellStyle name="표준 6 7 5 2 2 12" xfId="41007"/>
    <cellStyle name="표준 6 7 5 2 2 13" xfId="44878"/>
    <cellStyle name="표준 6 7 5 2 2 14" xfId="48749"/>
    <cellStyle name="표준 6 7 5 2 2 15" xfId="52620"/>
    <cellStyle name="표준 6 7 5 2 2 2" xfId="3704"/>
    <cellStyle name="표준 6 7 5 2 2 2 10" xfId="38831"/>
    <cellStyle name="표준 6 7 5 2 2 2 11" xfId="42943"/>
    <cellStyle name="표준 6 7 5 2 2 2 12" xfId="46814"/>
    <cellStyle name="표준 6 7 5 2 2 2 13" xfId="50685"/>
    <cellStyle name="표준 6 7 5 2 2 2 14" xfId="54556"/>
    <cellStyle name="표준 6 7 5 2 2 2 2" xfId="7863"/>
    <cellStyle name="표준 6 7 5 2 2 2 3" xfId="11734"/>
    <cellStyle name="표준 6 7 5 2 2 2 4" xfId="15605"/>
    <cellStyle name="표준 6 7 5 2 2 2 5" xfId="19476"/>
    <cellStyle name="표준 6 7 5 2 2 2 6" xfId="23347"/>
    <cellStyle name="표준 6 7 5 2 2 2 7" xfId="27218"/>
    <cellStyle name="표준 6 7 5 2 2 2 8" xfId="31089"/>
    <cellStyle name="표준 6 7 5 2 2 2 9" xfId="34960"/>
    <cellStyle name="표준 6 7 5 2 2 3" xfId="5927"/>
    <cellStyle name="표준 6 7 5 2 2 4" xfId="9798"/>
    <cellStyle name="표준 6 7 5 2 2 5" xfId="13669"/>
    <cellStyle name="표준 6 7 5 2 2 6" xfId="17540"/>
    <cellStyle name="표준 6 7 5 2 2 7" xfId="21411"/>
    <cellStyle name="표준 6 7 5 2 2 8" xfId="25282"/>
    <cellStyle name="표준 6 7 5 2 2 9" xfId="29153"/>
    <cellStyle name="표준 6 7 5 2 3" xfId="2736"/>
    <cellStyle name="표준 6 7 5 2 3 10" xfId="37863"/>
    <cellStyle name="표준 6 7 5 2 3 11" xfId="41975"/>
    <cellStyle name="표준 6 7 5 2 3 12" xfId="45846"/>
    <cellStyle name="표준 6 7 5 2 3 13" xfId="49717"/>
    <cellStyle name="표준 6 7 5 2 3 14" xfId="53588"/>
    <cellStyle name="표준 6 7 5 2 3 2" xfId="6895"/>
    <cellStyle name="표준 6 7 5 2 3 3" xfId="10766"/>
    <cellStyle name="표준 6 7 5 2 3 4" xfId="14637"/>
    <cellStyle name="표준 6 7 5 2 3 5" xfId="18508"/>
    <cellStyle name="표준 6 7 5 2 3 6" xfId="22379"/>
    <cellStyle name="표준 6 7 5 2 3 7" xfId="26250"/>
    <cellStyle name="표준 6 7 5 2 3 8" xfId="30121"/>
    <cellStyle name="표준 6 7 5 2 3 9" xfId="33992"/>
    <cellStyle name="표준 6 7 5 2 4" xfId="4959"/>
    <cellStyle name="표준 6 7 5 2 5" xfId="8830"/>
    <cellStyle name="표준 6 7 5 2 6" xfId="12701"/>
    <cellStyle name="표준 6 7 5 2 7" xfId="16572"/>
    <cellStyle name="표준 6 7 5 2 8" xfId="20443"/>
    <cellStyle name="표준 6 7 5 2 9" xfId="24314"/>
    <cellStyle name="표준 6 7 5 3" xfId="1281"/>
    <cellStyle name="표준 6 7 5 3 10" xfId="32540"/>
    <cellStyle name="표준 6 7 5 3 11" xfId="36411"/>
    <cellStyle name="표준 6 7 5 3 12" xfId="40523"/>
    <cellStyle name="표준 6 7 5 3 13" xfId="44394"/>
    <cellStyle name="표준 6 7 5 3 14" xfId="48265"/>
    <cellStyle name="표준 6 7 5 3 15" xfId="52136"/>
    <cellStyle name="표준 6 7 5 3 2" xfId="3220"/>
    <cellStyle name="표준 6 7 5 3 2 10" xfId="38347"/>
    <cellStyle name="표준 6 7 5 3 2 11" xfId="42459"/>
    <cellStyle name="표준 6 7 5 3 2 12" xfId="46330"/>
    <cellStyle name="표준 6 7 5 3 2 13" xfId="50201"/>
    <cellStyle name="표준 6 7 5 3 2 14" xfId="54072"/>
    <cellStyle name="표준 6 7 5 3 2 2" xfId="7379"/>
    <cellStyle name="표준 6 7 5 3 2 3" xfId="11250"/>
    <cellStyle name="표준 6 7 5 3 2 4" xfId="15121"/>
    <cellStyle name="표준 6 7 5 3 2 5" xfId="18992"/>
    <cellStyle name="표준 6 7 5 3 2 6" xfId="22863"/>
    <cellStyle name="표준 6 7 5 3 2 7" xfId="26734"/>
    <cellStyle name="표준 6 7 5 3 2 8" xfId="30605"/>
    <cellStyle name="표준 6 7 5 3 2 9" xfId="34476"/>
    <cellStyle name="표준 6 7 5 3 3" xfId="5443"/>
    <cellStyle name="표준 6 7 5 3 4" xfId="9314"/>
    <cellStyle name="표준 6 7 5 3 5" xfId="13185"/>
    <cellStyle name="표준 6 7 5 3 6" xfId="17056"/>
    <cellStyle name="표준 6 7 5 3 7" xfId="20927"/>
    <cellStyle name="표준 6 7 5 3 8" xfId="24798"/>
    <cellStyle name="표준 6 7 5 3 9" xfId="28669"/>
    <cellStyle name="표준 6 7 5 4" xfId="2252"/>
    <cellStyle name="표준 6 7 5 4 10" xfId="37379"/>
    <cellStyle name="표준 6 7 5 4 11" xfId="41491"/>
    <cellStyle name="표준 6 7 5 4 12" xfId="45362"/>
    <cellStyle name="표준 6 7 5 4 13" xfId="49233"/>
    <cellStyle name="표준 6 7 5 4 14" xfId="53104"/>
    <cellStyle name="표준 6 7 5 4 2" xfId="6411"/>
    <cellStyle name="표준 6 7 5 4 3" xfId="10282"/>
    <cellStyle name="표준 6 7 5 4 4" xfId="14153"/>
    <cellStyle name="표준 6 7 5 4 5" xfId="18024"/>
    <cellStyle name="표준 6 7 5 4 6" xfId="21895"/>
    <cellStyle name="표준 6 7 5 4 7" xfId="25766"/>
    <cellStyle name="표준 6 7 5 4 8" xfId="29637"/>
    <cellStyle name="표준 6 7 5 4 9" xfId="33508"/>
    <cellStyle name="표준 6 7 5 5" xfId="4475"/>
    <cellStyle name="표준 6 7 5 6" xfId="8346"/>
    <cellStyle name="표준 6 7 5 7" xfId="12217"/>
    <cellStyle name="표준 6 7 5 8" xfId="16088"/>
    <cellStyle name="표준 6 7 5 9" xfId="19959"/>
    <cellStyle name="표준 6 7 6" xfId="549"/>
    <cellStyle name="표준 6 7 6 10" xfId="27943"/>
    <cellStyle name="표준 6 7 6 11" xfId="31814"/>
    <cellStyle name="표준 6 7 6 12" xfId="35685"/>
    <cellStyle name="표준 6 7 6 13" xfId="39797"/>
    <cellStyle name="표준 6 7 6 14" xfId="43668"/>
    <cellStyle name="표준 6 7 6 15" xfId="47539"/>
    <cellStyle name="표준 6 7 6 16" xfId="51410"/>
    <cellStyle name="표준 6 7 6 2" xfId="1523"/>
    <cellStyle name="표준 6 7 6 2 10" xfId="32782"/>
    <cellStyle name="표준 6 7 6 2 11" xfId="36653"/>
    <cellStyle name="표준 6 7 6 2 12" xfId="40765"/>
    <cellStyle name="표준 6 7 6 2 13" xfId="44636"/>
    <cellStyle name="표준 6 7 6 2 14" xfId="48507"/>
    <cellStyle name="표준 6 7 6 2 15" xfId="52378"/>
    <cellStyle name="표준 6 7 6 2 2" xfId="3462"/>
    <cellStyle name="표준 6 7 6 2 2 10" xfId="38589"/>
    <cellStyle name="표준 6 7 6 2 2 11" xfId="42701"/>
    <cellStyle name="표준 6 7 6 2 2 12" xfId="46572"/>
    <cellStyle name="표준 6 7 6 2 2 13" xfId="50443"/>
    <cellStyle name="표준 6 7 6 2 2 14" xfId="54314"/>
    <cellStyle name="표준 6 7 6 2 2 2" xfId="7621"/>
    <cellStyle name="표준 6 7 6 2 2 3" xfId="11492"/>
    <cellStyle name="표준 6 7 6 2 2 4" xfId="15363"/>
    <cellStyle name="표준 6 7 6 2 2 5" xfId="19234"/>
    <cellStyle name="표준 6 7 6 2 2 6" xfId="23105"/>
    <cellStyle name="표준 6 7 6 2 2 7" xfId="26976"/>
    <cellStyle name="표준 6 7 6 2 2 8" xfId="30847"/>
    <cellStyle name="표준 6 7 6 2 2 9" xfId="34718"/>
    <cellStyle name="표준 6 7 6 2 3" xfId="5685"/>
    <cellStyle name="표준 6 7 6 2 4" xfId="9556"/>
    <cellStyle name="표준 6 7 6 2 5" xfId="13427"/>
    <cellStyle name="표준 6 7 6 2 6" xfId="17298"/>
    <cellStyle name="표준 6 7 6 2 7" xfId="21169"/>
    <cellStyle name="표준 6 7 6 2 8" xfId="25040"/>
    <cellStyle name="표준 6 7 6 2 9" xfId="28911"/>
    <cellStyle name="표준 6 7 6 3" xfId="2494"/>
    <cellStyle name="표준 6 7 6 3 10" xfId="37621"/>
    <cellStyle name="표준 6 7 6 3 11" xfId="41733"/>
    <cellStyle name="표준 6 7 6 3 12" xfId="45604"/>
    <cellStyle name="표준 6 7 6 3 13" xfId="49475"/>
    <cellStyle name="표준 6 7 6 3 14" xfId="53346"/>
    <cellStyle name="표준 6 7 6 3 2" xfId="6653"/>
    <cellStyle name="표준 6 7 6 3 3" xfId="10524"/>
    <cellStyle name="표준 6 7 6 3 4" xfId="14395"/>
    <cellStyle name="표준 6 7 6 3 5" xfId="18266"/>
    <cellStyle name="표준 6 7 6 3 6" xfId="22137"/>
    <cellStyle name="표준 6 7 6 3 7" xfId="26008"/>
    <cellStyle name="표준 6 7 6 3 8" xfId="29879"/>
    <cellStyle name="표준 6 7 6 3 9" xfId="33750"/>
    <cellStyle name="표준 6 7 6 4" xfId="4717"/>
    <cellStyle name="표준 6 7 6 5" xfId="8588"/>
    <cellStyle name="표준 6 7 6 6" xfId="12459"/>
    <cellStyle name="표준 6 7 6 7" xfId="16330"/>
    <cellStyle name="표준 6 7 6 8" xfId="20201"/>
    <cellStyle name="표준 6 7 6 9" xfId="24072"/>
    <cellStyle name="표준 6 7 7" xfId="1039"/>
    <cellStyle name="표준 6 7 7 10" xfId="32298"/>
    <cellStyle name="표준 6 7 7 11" xfId="36169"/>
    <cellStyle name="표준 6 7 7 12" xfId="40281"/>
    <cellStyle name="표준 6 7 7 13" xfId="44152"/>
    <cellStyle name="표준 6 7 7 14" xfId="48023"/>
    <cellStyle name="표준 6 7 7 15" xfId="51894"/>
    <cellStyle name="표준 6 7 7 2" xfId="2978"/>
    <cellStyle name="표준 6 7 7 2 10" xfId="38105"/>
    <cellStyle name="표준 6 7 7 2 11" xfId="42217"/>
    <cellStyle name="표준 6 7 7 2 12" xfId="46088"/>
    <cellStyle name="표준 6 7 7 2 13" xfId="49959"/>
    <cellStyle name="표준 6 7 7 2 14" xfId="53830"/>
    <cellStyle name="표준 6 7 7 2 2" xfId="7137"/>
    <cellStyle name="표준 6 7 7 2 3" xfId="11008"/>
    <cellStyle name="표준 6 7 7 2 4" xfId="14879"/>
    <cellStyle name="표준 6 7 7 2 5" xfId="18750"/>
    <cellStyle name="표준 6 7 7 2 6" xfId="22621"/>
    <cellStyle name="표준 6 7 7 2 7" xfId="26492"/>
    <cellStyle name="표준 6 7 7 2 8" xfId="30363"/>
    <cellStyle name="표준 6 7 7 2 9" xfId="34234"/>
    <cellStyle name="표준 6 7 7 3" xfId="5201"/>
    <cellStyle name="표준 6 7 7 4" xfId="9072"/>
    <cellStyle name="표준 6 7 7 5" xfId="12943"/>
    <cellStyle name="표준 6 7 7 6" xfId="16814"/>
    <cellStyle name="표준 6 7 7 7" xfId="20685"/>
    <cellStyle name="표준 6 7 7 8" xfId="24556"/>
    <cellStyle name="표준 6 7 7 9" xfId="28427"/>
    <cellStyle name="표준 6 7 8" xfId="2010"/>
    <cellStyle name="표준 6 7 8 10" xfId="37137"/>
    <cellStyle name="표준 6 7 8 11" xfId="41249"/>
    <cellStyle name="표준 6 7 8 12" xfId="45120"/>
    <cellStyle name="표준 6 7 8 13" xfId="48991"/>
    <cellStyle name="표준 6 7 8 14" xfId="52862"/>
    <cellStyle name="표준 6 7 8 2" xfId="6169"/>
    <cellStyle name="표준 6 7 8 3" xfId="10040"/>
    <cellStyle name="표준 6 7 8 4" xfId="13911"/>
    <cellStyle name="표준 6 7 8 5" xfId="17782"/>
    <cellStyle name="표준 6 7 8 6" xfId="21653"/>
    <cellStyle name="표준 6 7 8 7" xfId="25524"/>
    <cellStyle name="표준 6 7 8 8" xfId="29395"/>
    <cellStyle name="표준 6 7 8 9" xfId="33266"/>
    <cellStyle name="표준 6 7 9" xfId="4233"/>
    <cellStyle name="표준 6 8" xfId="54"/>
    <cellStyle name="표준 6 8 10" xfId="8108"/>
    <cellStyle name="표준 6 8 11" xfId="11979"/>
    <cellStyle name="표준 6 8 12" xfId="15850"/>
    <cellStyle name="표준 6 8 13" xfId="19721"/>
    <cellStyle name="표준 6 8 14" xfId="23592"/>
    <cellStyle name="표준 6 8 15" xfId="27463"/>
    <cellStyle name="표준 6 8 16" xfId="31334"/>
    <cellStyle name="표준 6 8 17" xfId="35205"/>
    <cellStyle name="표준 6 8 18" xfId="39076"/>
    <cellStyle name="표준 6 8 19" xfId="39317"/>
    <cellStyle name="표준 6 8 2" xfId="108"/>
    <cellStyle name="표준 6 8 2 10" xfId="15897"/>
    <cellStyle name="표준 6 8 2 11" xfId="19768"/>
    <cellStyle name="표준 6 8 2 12" xfId="23639"/>
    <cellStyle name="표준 6 8 2 13" xfId="27510"/>
    <cellStyle name="표준 6 8 2 14" xfId="31381"/>
    <cellStyle name="표준 6 8 2 15" xfId="35252"/>
    <cellStyle name="표준 6 8 2 16" xfId="39123"/>
    <cellStyle name="표준 6 8 2 17" xfId="39364"/>
    <cellStyle name="표준 6 8 2 18" xfId="43235"/>
    <cellStyle name="표준 6 8 2 19" xfId="47106"/>
    <cellStyle name="표준 6 8 2 2" xfId="207"/>
    <cellStyle name="표준 6 8 2 2 10" xfId="19865"/>
    <cellStyle name="표준 6 8 2 2 11" xfId="23736"/>
    <cellStyle name="표준 6 8 2 2 12" xfId="27607"/>
    <cellStyle name="표준 6 8 2 2 13" xfId="31478"/>
    <cellStyle name="표준 6 8 2 2 14" xfId="35349"/>
    <cellStyle name="표준 6 8 2 2 15" xfId="39220"/>
    <cellStyle name="표준 6 8 2 2 16" xfId="39461"/>
    <cellStyle name="표준 6 8 2 2 17" xfId="43332"/>
    <cellStyle name="표준 6 8 2 2 18" xfId="47203"/>
    <cellStyle name="표준 6 8 2 2 19" xfId="51074"/>
    <cellStyle name="표준 6 8 2 2 2" xfId="452"/>
    <cellStyle name="표준 6 8 2 2 2 10" xfId="23978"/>
    <cellStyle name="표준 6 8 2 2 2 11" xfId="27849"/>
    <cellStyle name="표준 6 8 2 2 2 12" xfId="31720"/>
    <cellStyle name="표준 6 8 2 2 2 13" xfId="35591"/>
    <cellStyle name="표준 6 8 2 2 2 14" xfId="39703"/>
    <cellStyle name="표준 6 8 2 2 2 15" xfId="43574"/>
    <cellStyle name="표준 6 8 2 2 2 16" xfId="47445"/>
    <cellStyle name="표준 6 8 2 2 2 17" xfId="51316"/>
    <cellStyle name="표준 6 8 2 2 2 2" xfId="939"/>
    <cellStyle name="표준 6 8 2 2 2 2 10" xfId="28333"/>
    <cellStyle name="표준 6 8 2 2 2 2 11" xfId="32204"/>
    <cellStyle name="표준 6 8 2 2 2 2 12" xfId="36075"/>
    <cellStyle name="표준 6 8 2 2 2 2 13" xfId="40187"/>
    <cellStyle name="표준 6 8 2 2 2 2 14" xfId="44058"/>
    <cellStyle name="표준 6 8 2 2 2 2 15" xfId="47929"/>
    <cellStyle name="표준 6 8 2 2 2 2 16" xfId="51800"/>
    <cellStyle name="표준 6 8 2 2 2 2 2" xfId="1913"/>
    <cellStyle name="표준 6 8 2 2 2 2 2 10" xfId="33172"/>
    <cellStyle name="표준 6 8 2 2 2 2 2 11" xfId="37043"/>
    <cellStyle name="표준 6 8 2 2 2 2 2 12" xfId="41155"/>
    <cellStyle name="표준 6 8 2 2 2 2 2 13" xfId="45026"/>
    <cellStyle name="표준 6 8 2 2 2 2 2 14" xfId="48897"/>
    <cellStyle name="표준 6 8 2 2 2 2 2 15" xfId="52768"/>
    <cellStyle name="표준 6 8 2 2 2 2 2 2" xfId="3852"/>
    <cellStyle name="표준 6 8 2 2 2 2 2 2 10" xfId="38979"/>
    <cellStyle name="표준 6 8 2 2 2 2 2 2 11" xfId="43091"/>
    <cellStyle name="표준 6 8 2 2 2 2 2 2 12" xfId="46962"/>
    <cellStyle name="표준 6 8 2 2 2 2 2 2 13" xfId="50833"/>
    <cellStyle name="표준 6 8 2 2 2 2 2 2 14" xfId="54704"/>
    <cellStyle name="표준 6 8 2 2 2 2 2 2 2" xfId="8011"/>
    <cellStyle name="표준 6 8 2 2 2 2 2 2 3" xfId="11882"/>
    <cellStyle name="표준 6 8 2 2 2 2 2 2 4" xfId="15753"/>
    <cellStyle name="표준 6 8 2 2 2 2 2 2 5" xfId="19624"/>
    <cellStyle name="표준 6 8 2 2 2 2 2 2 6" xfId="23495"/>
    <cellStyle name="표준 6 8 2 2 2 2 2 2 7" xfId="27366"/>
    <cellStyle name="표준 6 8 2 2 2 2 2 2 8" xfId="31237"/>
    <cellStyle name="표준 6 8 2 2 2 2 2 2 9" xfId="35108"/>
    <cellStyle name="표준 6 8 2 2 2 2 2 3" xfId="6075"/>
    <cellStyle name="표준 6 8 2 2 2 2 2 4" xfId="9946"/>
    <cellStyle name="표준 6 8 2 2 2 2 2 5" xfId="13817"/>
    <cellStyle name="표준 6 8 2 2 2 2 2 6" xfId="17688"/>
    <cellStyle name="표준 6 8 2 2 2 2 2 7" xfId="21559"/>
    <cellStyle name="표준 6 8 2 2 2 2 2 8" xfId="25430"/>
    <cellStyle name="표준 6 8 2 2 2 2 2 9" xfId="29301"/>
    <cellStyle name="표준 6 8 2 2 2 2 3" xfId="2884"/>
    <cellStyle name="표준 6 8 2 2 2 2 3 10" xfId="38011"/>
    <cellStyle name="표준 6 8 2 2 2 2 3 11" xfId="42123"/>
    <cellStyle name="표준 6 8 2 2 2 2 3 12" xfId="45994"/>
    <cellStyle name="표준 6 8 2 2 2 2 3 13" xfId="49865"/>
    <cellStyle name="표준 6 8 2 2 2 2 3 14" xfId="53736"/>
    <cellStyle name="표준 6 8 2 2 2 2 3 2" xfId="7043"/>
    <cellStyle name="표준 6 8 2 2 2 2 3 3" xfId="10914"/>
    <cellStyle name="표준 6 8 2 2 2 2 3 4" xfId="14785"/>
    <cellStyle name="표준 6 8 2 2 2 2 3 5" xfId="18656"/>
    <cellStyle name="표준 6 8 2 2 2 2 3 6" xfId="22527"/>
    <cellStyle name="표준 6 8 2 2 2 2 3 7" xfId="26398"/>
    <cellStyle name="표준 6 8 2 2 2 2 3 8" xfId="30269"/>
    <cellStyle name="표준 6 8 2 2 2 2 3 9" xfId="34140"/>
    <cellStyle name="표준 6 8 2 2 2 2 4" xfId="5107"/>
    <cellStyle name="표준 6 8 2 2 2 2 5" xfId="8978"/>
    <cellStyle name="표준 6 8 2 2 2 2 6" xfId="12849"/>
    <cellStyle name="표준 6 8 2 2 2 2 7" xfId="16720"/>
    <cellStyle name="표준 6 8 2 2 2 2 8" xfId="20591"/>
    <cellStyle name="표준 6 8 2 2 2 2 9" xfId="24462"/>
    <cellStyle name="표준 6 8 2 2 2 3" xfId="1429"/>
    <cellStyle name="표준 6 8 2 2 2 3 10" xfId="32688"/>
    <cellStyle name="표준 6 8 2 2 2 3 11" xfId="36559"/>
    <cellStyle name="표준 6 8 2 2 2 3 12" xfId="40671"/>
    <cellStyle name="표준 6 8 2 2 2 3 13" xfId="44542"/>
    <cellStyle name="표준 6 8 2 2 2 3 14" xfId="48413"/>
    <cellStyle name="표준 6 8 2 2 2 3 15" xfId="52284"/>
    <cellStyle name="표준 6 8 2 2 2 3 2" xfId="3368"/>
    <cellStyle name="표준 6 8 2 2 2 3 2 10" xfId="38495"/>
    <cellStyle name="표준 6 8 2 2 2 3 2 11" xfId="42607"/>
    <cellStyle name="표준 6 8 2 2 2 3 2 12" xfId="46478"/>
    <cellStyle name="표준 6 8 2 2 2 3 2 13" xfId="50349"/>
    <cellStyle name="표준 6 8 2 2 2 3 2 14" xfId="54220"/>
    <cellStyle name="표준 6 8 2 2 2 3 2 2" xfId="7527"/>
    <cellStyle name="표준 6 8 2 2 2 3 2 3" xfId="11398"/>
    <cellStyle name="표준 6 8 2 2 2 3 2 4" xfId="15269"/>
    <cellStyle name="표준 6 8 2 2 2 3 2 5" xfId="19140"/>
    <cellStyle name="표준 6 8 2 2 2 3 2 6" xfId="23011"/>
    <cellStyle name="표준 6 8 2 2 2 3 2 7" xfId="26882"/>
    <cellStyle name="표준 6 8 2 2 2 3 2 8" xfId="30753"/>
    <cellStyle name="표준 6 8 2 2 2 3 2 9" xfId="34624"/>
    <cellStyle name="표준 6 8 2 2 2 3 3" xfId="5591"/>
    <cellStyle name="표준 6 8 2 2 2 3 4" xfId="9462"/>
    <cellStyle name="표준 6 8 2 2 2 3 5" xfId="13333"/>
    <cellStyle name="표준 6 8 2 2 2 3 6" xfId="17204"/>
    <cellStyle name="표준 6 8 2 2 2 3 7" xfId="21075"/>
    <cellStyle name="표준 6 8 2 2 2 3 8" xfId="24946"/>
    <cellStyle name="표준 6 8 2 2 2 3 9" xfId="28817"/>
    <cellStyle name="표준 6 8 2 2 2 4" xfId="2400"/>
    <cellStyle name="표준 6 8 2 2 2 4 10" xfId="37527"/>
    <cellStyle name="표준 6 8 2 2 2 4 11" xfId="41639"/>
    <cellStyle name="표준 6 8 2 2 2 4 12" xfId="45510"/>
    <cellStyle name="표준 6 8 2 2 2 4 13" xfId="49381"/>
    <cellStyle name="표준 6 8 2 2 2 4 14" xfId="53252"/>
    <cellStyle name="표준 6 8 2 2 2 4 2" xfId="6559"/>
    <cellStyle name="표준 6 8 2 2 2 4 3" xfId="10430"/>
    <cellStyle name="표준 6 8 2 2 2 4 4" xfId="14301"/>
    <cellStyle name="표준 6 8 2 2 2 4 5" xfId="18172"/>
    <cellStyle name="표준 6 8 2 2 2 4 6" xfId="22043"/>
    <cellStyle name="표준 6 8 2 2 2 4 7" xfId="25914"/>
    <cellStyle name="표준 6 8 2 2 2 4 8" xfId="29785"/>
    <cellStyle name="표준 6 8 2 2 2 4 9" xfId="33656"/>
    <cellStyle name="표준 6 8 2 2 2 5" xfId="4623"/>
    <cellStyle name="표준 6 8 2 2 2 6" xfId="8494"/>
    <cellStyle name="표준 6 8 2 2 2 7" xfId="12365"/>
    <cellStyle name="표준 6 8 2 2 2 8" xfId="16236"/>
    <cellStyle name="표준 6 8 2 2 2 9" xfId="20107"/>
    <cellStyle name="표준 6 8 2 2 3" xfId="697"/>
    <cellStyle name="표준 6 8 2 2 3 10" xfId="28091"/>
    <cellStyle name="표준 6 8 2 2 3 11" xfId="31962"/>
    <cellStyle name="표준 6 8 2 2 3 12" xfId="35833"/>
    <cellStyle name="표준 6 8 2 2 3 13" xfId="39945"/>
    <cellStyle name="표준 6 8 2 2 3 14" xfId="43816"/>
    <cellStyle name="표준 6 8 2 2 3 15" xfId="47687"/>
    <cellStyle name="표준 6 8 2 2 3 16" xfId="51558"/>
    <cellStyle name="표준 6 8 2 2 3 2" xfId="1671"/>
    <cellStyle name="표준 6 8 2 2 3 2 10" xfId="32930"/>
    <cellStyle name="표준 6 8 2 2 3 2 11" xfId="36801"/>
    <cellStyle name="표준 6 8 2 2 3 2 12" xfId="40913"/>
    <cellStyle name="표준 6 8 2 2 3 2 13" xfId="44784"/>
    <cellStyle name="표준 6 8 2 2 3 2 14" xfId="48655"/>
    <cellStyle name="표준 6 8 2 2 3 2 15" xfId="52526"/>
    <cellStyle name="표준 6 8 2 2 3 2 2" xfId="3610"/>
    <cellStyle name="표준 6 8 2 2 3 2 2 10" xfId="38737"/>
    <cellStyle name="표준 6 8 2 2 3 2 2 11" xfId="42849"/>
    <cellStyle name="표준 6 8 2 2 3 2 2 12" xfId="46720"/>
    <cellStyle name="표준 6 8 2 2 3 2 2 13" xfId="50591"/>
    <cellStyle name="표준 6 8 2 2 3 2 2 14" xfId="54462"/>
    <cellStyle name="표준 6 8 2 2 3 2 2 2" xfId="7769"/>
    <cellStyle name="표준 6 8 2 2 3 2 2 3" xfId="11640"/>
    <cellStyle name="표준 6 8 2 2 3 2 2 4" xfId="15511"/>
    <cellStyle name="표준 6 8 2 2 3 2 2 5" xfId="19382"/>
    <cellStyle name="표준 6 8 2 2 3 2 2 6" xfId="23253"/>
    <cellStyle name="표준 6 8 2 2 3 2 2 7" xfId="27124"/>
    <cellStyle name="표준 6 8 2 2 3 2 2 8" xfId="30995"/>
    <cellStyle name="표준 6 8 2 2 3 2 2 9" xfId="34866"/>
    <cellStyle name="표준 6 8 2 2 3 2 3" xfId="5833"/>
    <cellStyle name="표준 6 8 2 2 3 2 4" xfId="9704"/>
    <cellStyle name="표준 6 8 2 2 3 2 5" xfId="13575"/>
    <cellStyle name="표준 6 8 2 2 3 2 6" xfId="17446"/>
    <cellStyle name="표준 6 8 2 2 3 2 7" xfId="21317"/>
    <cellStyle name="표준 6 8 2 2 3 2 8" xfId="25188"/>
    <cellStyle name="표준 6 8 2 2 3 2 9" xfId="29059"/>
    <cellStyle name="표준 6 8 2 2 3 3" xfId="2642"/>
    <cellStyle name="표준 6 8 2 2 3 3 10" xfId="37769"/>
    <cellStyle name="표준 6 8 2 2 3 3 11" xfId="41881"/>
    <cellStyle name="표준 6 8 2 2 3 3 12" xfId="45752"/>
    <cellStyle name="표준 6 8 2 2 3 3 13" xfId="49623"/>
    <cellStyle name="표준 6 8 2 2 3 3 14" xfId="53494"/>
    <cellStyle name="표준 6 8 2 2 3 3 2" xfId="6801"/>
    <cellStyle name="표준 6 8 2 2 3 3 3" xfId="10672"/>
    <cellStyle name="표준 6 8 2 2 3 3 4" xfId="14543"/>
    <cellStyle name="표준 6 8 2 2 3 3 5" xfId="18414"/>
    <cellStyle name="표준 6 8 2 2 3 3 6" xfId="22285"/>
    <cellStyle name="표준 6 8 2 2 3 3 7" xfId="26156"/>
    <cellStyle name="표준 6 8 2 2 3 3 8" xfId="30027"/>
    <cellStyle name="표준 6 8 2 2 3 3 9" xfId="33898"/>
    <cellStyle name="표준 6 8 2 2 3 4" xfId="4865"/>
    <cellStyle name="표준 6 8 2 2 3 5" xfId="8736"/>
    <cellStyle name="표준 6 8 2 2 3 6" xfId="12607"/>
    <cellStyle name="표준 6 8 2 2 3 7" xfId="16478"/>
    <cellStyle name="표준 6 8 2 2 3 8" xfId="20349"/>
    <cellStyle name="표준 6 8 2 2 3 9" xfId="24220"/>
    <cellStyle name="표준 6 8 2 2 4" xfId="1187"/>
    <cellStyle name="표준 6 8 2 2 4 10" xfId="32446"/>
    <cellStyle name="표준 6 8 2 2 4 11" xfId="36317"/>
    <cellStyle name="표준 6 8 2 2 4 12" xfId="40429"/>
    <cellStyle name="표준 6 8 2 2 4 13" xfId="44300"/>
    <cellStyle name="표준 6 8 2 2 4 14" xfId="48171"/>
    <cellStyle name="표준 6 8 2 2 4 15" xfId="52042"/>
    <cellStyle name="표준 6 8 2 2 4 2" xfId="3126"/>
    <cellStyle name="표준 6 8 2 2 4 2 10" xfId="38253"/>
    <cellStyle name="표준 6 8 2 2 4 2 11" xfId="42365"/>
    <cellStyle name="표준 6 8 2 2 4 2 12" xfId="46236"/>
    <cellStyle name="표준 6 8 2 2 4 2 13" xfId="50107"/>
    <cellStyle name="표준 6 8 2 2 4 2 14" xfId="53978"/>
    <cellStyle name="표준 6 8 2 2 4 2 2" xfId="7285"/>
    <cellStyle name="표준 6 8 2 2 4 2 3" xfId="11156"/>
    <cellStyle name="표준 6 8 2 2 4 2 4" xfId="15027"/>
    <cellStyle name="표준 6 8 2 2 4 2 5" xfId="18898"/>
    <cellStyle name="표준 6 8 2 2 4 2 6" xfId="22769"/>
    <cellStyle name="표준 6 8 2 2 4 2 7" xfId="26640"/>
    <cellStyle name="표준 6 8 2 2 4 2 8" xfId="30511"/>
    <cellStyle name="표준 6 8 2 2 4 2 9" xfId="34382"/>
    <cellStyle name="표준 6 8 2 2 4 3" xfId="5349"/>
    <cellStyle name="표준 6 8 2 2 4 4" xfId="9220"/>
    <cellStyle name="표준 6 8 2 2 4 5" xfId="13091"/>
    <cellStyle name="표준 6 8 2 2 4 6" xfId="16962"/>
    <cellStyle name="표준 6 8 2 2 4 7" xfId="20833"/>
    <cellStyle name="표준 6 8 2 2 4 8" xfId="24704"/>
    <cellStyle name="표준 6 8 2 2 4 9" xfId="28575"/>
    <cellStyle name="표준 6 8 2 2 5" xfId="2158"/>
    <cellStyle name="표준 6 8 2 2 5 10" xfId="37285"/>
    <cellStyle name="표준 6 8 2 2 5 11" xfId="41397"/>
    <cellStyle name="표준 6 8 2 2 5 12" xfId="45268"/>
    <cellStyle name="표준 6 8 2 2 5 13" xfId="49139"/>
    <cellStyle name="표준 6 8 2 2 5 14" xfId="53010"/>
    <cellStyle name="표준 6 8 2 2 5 2" xfId="6317"/>
    <cellStyle name="표준 6 8 2 2 5 3" xfId="10188"/>
    <cellStyle name="표준 6 8 2 2 5 4" xfId="14059"/>
    <cellStyle name="표준 6 8 2 2 5 5" xfId="17930"/>
    <cellStyle name="표준 6 8 2 2 5 6" xfId="21801"/>
    <cellStyle name="표준 6 8 2 2 5 7" xfId="25672"/>
    <cellStyle name="표준 6 8 2 2 5 8" xfId="29543"/>
    <cellStyle name="표준 6 8 2 2 5 9" xfId="33414"/>
    <cellStyle name="표준 6 8 2 2 6" xfId="4381"/>
    <cellStyle name="표준 6 8 2 2 7" xfId="8252"/>
    <cellStyle name="표준 6 8 2 2 8" xfId="12123"/>
    <cellStyle name="표준 6 8 2 2 9" xfId="15994"/>
    <cellStyle name="표준 6 8 2 20" xfId="50977"/>
    <cellStyle name="표준 6 8 2 3" xfId="355"/>
    <cellStyle name="표준 6 8 2 3 10" xfId="23881"/>
    <cellStyle name="표준 6 8 2 3 11" xfId="27752"/>
    <cellStyle name="표준 6 8 2 3 12" xfId="31623"/>
    <cellStyle name="표준 6 8 2 3 13" xfId="35494"/>
    <cellStyle name="표준 6 8 2 3 14" xfId="39606"/>
    <cellStyle name="표준 6 8 2 3 15" xfId="43477"/>
    <cellStyle name="표준 6 8 2 3 16" xfId="47348"/>
    <cellStyle name="표준 6 8 2 3 17" xfId="51219"/>
    <cellStyle name="표준 6 8 2 3 2" xfId="842"/>
    <cellStyle name="표준 6 8 2 3 2 10" xfId="28236"/>
    <cellStyle name="표준 6 8 2 3 2 11" xfId="32107"/>
    <cellStyle name="표준 6 8 2 3 2 12" xfId="35978"/>
    <cellStyle name="표준 6 8 2 3 2 13" xfId="40090"/>
    <cellStyle name="표준 6 8 2 3 2 14" xfId="43961"/>
    <cellStyle name="표준 6 8 2 3 2 15" xfId="47832"/>
    <cellStyle name="표준 6 8 2 3 2 16" xfId="51703"/>
    <cellStyle name="표준 6 8 2 3 2 2" xfId="1816"/>
    <cellStyle name="표준 6 8 2 3 2 2 10" xfId="33075"/>
    <cellStyle name="표준 6 8 2 3 2 2 11" xfId="36946"/>
    <cellStyle name="표준 6 8 2 3 2 2 12" xfId="41058"/>
    <cellStyle name="표준 6 8 2 3 2 2 13" xfId="44929"/>
    <cellStyle name="표준 6 8 2 3 2 2 14" xfId="48800"/>
    <cellStyle name="표준 6 8 2 3 2 2 15" xfId="52671"/>
    <cellStyle name="표준 6 8 2 3 2 2 2" xfId="3755"/>
    <cellStyle name="표준 6 8 2 3 2 2 2 10" xfId="38882"/>
    <cellStyle name="표준 6 8 2 3 2 2 2 11" xfId="42994"/>
    <cellStyle name="표준 6 8 2 3 2 2 2 12" xfId="46865"/>
    <cellStyle name="표준 6 8 2 3 2 2 2 13" xfId="50736"/>
    <cellStyle name="표준 6 8 2 3 2 2 2 14" xfId="54607"/>
    <cellStyle name="표준 6 8 2 3 2 2 2 2" xfId="7914"/>
    <cellStyle name="표준 6 8 2 3 2 2 2 3" xfId="11785"/>
    <cellStyle name="표준 6 8 2 3 2 2 2 4" xfId="15656"/>
    <cellStyle name="표준 6 8 2 3 2 2 2 5" xfId="19527"/>
    <cellStyle name="표준 6 8 2 3 2 2 2 6" xfId="23398"/>
    <cellStyle name="표준 6 8 2 3 2 2 2 7" xfId="27269"/>
    <cellStyle name="표준 6 8 2 3 2 2 2 8" xfId="31140"/>
    <cellStyle name="표준 6 8 2 3 2 2 2 9" xfId="35011"/>
    <cellStyle name="표준 6 8 2 3 2 2 3" xfId="5978"/>
    <cellStyle name="표준 6 8 2 3 2 2 4" xfId="9849"/>
    <cellStyle name="표준 6 8 2 3 2 2 5" xfId="13720"/>
    <cellStyle name="표준 6 8 2 3 2 2 6" xfId="17591"/>
    <cellStyle name="표준 6 8 2 3 2 2 7" xfId="21462"/>
    <cellStyle name="표준 6 8 2 3 2 2 8" xfId="25333"/>
    <cellStyle name="표준 6 8 2 3 2 2 9" xfId="29204"/>
    <cellStyle name="표준 6 8 2 3 2 3" xfId="2787"/>
    <cellStyle name="표준 6 8 2 3 2 3 10" xfId="37914"/>
    <cellStyle name="표준 6 8 2 3 2 3 11" xfId="42026"/>
    <cellStyle name="표준 6 8 2 3 2 3 12" xfId="45897"/>
    <cellStyle name="표준 6 8 2 3 2 3 13" xfId="49768"/>
    <cellStyle name="표준 6 8 2 3 2 3 14" xfId="53639"/>
    <cellStyle name="표준 6 8 2 3 2 3 2" xfId="6946"/>
    <cellStyle name="표준 6 8 2 3 2 3 3" xfId="10817"/>
    <cellStyle name="표준 6 8 2 3 2 3 4" xfId="14688"/>
    <cellStyle name="표준 6 8 2 3 2 3 5" xfId="18559"/>
    <cellStyle name="표준 6 8 2 3 2 3 6" xfId="22430"/>
    <cellStyle name="표준 6 8 2 3 2 3 7" xfId="26301"/>
    <cellStyle name="표준 6 8 2 3 2 3 8" xfId="30172"/>
    <cellStyle name="표준 6 8 2 3 2 3 9" xfId="34043"/>
    <cellStyle name="표준 6 8 2 3 2 4" xfId="5010"/>
    <cellStyle name="표준 6 8 2 3 2 5" xfId="8881"/>
    <cellStyle name="표준 6 8 2 3 2 6" xfId="12752"/>
    <cellStyle name="표준 6 8 2 3 2 7" xfId="16623"/>
    <cellStyle name="표준 6 8 2 3 2 8" xfId="20494"/>
    <cellStyle name="표준 6 8 2 3 2 9" xfId="24365"/>
    <cellStyle name="표준 6 8 2 3 3" xfId="1332"/>
    <cellStyle name="표준 6 8 2 3 3 10" xfId="32591"/>
    <cellStyle name="표준 6 8 2 3 3 11" xfId="36462"/>
    <cellStyle name="표준 6 8 2 3 3 12" xfId="40574"/>
    <cellStyle name="표준 6 8 2 3 3 13" xfId="44445"/>
    <cellStyle name="표준 6 8 2 3 3 14" xfId="48316"/>
    <cellStyle name="표준 6 8 2 3 3 15" xfId="52187"/>
    <cellStyle name="표준 6 8 2 3 3 2" xfId="3271"/>
    <cellStyle name="표준 6 8 2 3 3 2 10" xfId="38398"/>
    <cellStyle name="표준 6 8 2 3 3 2 11" xfId="42510"/>
    <cellStyle name="표준 6 8 2 3 3 2 12" xfId="46381"/>
    <cellStyle name="표준 6 8 2 3 3 2 13" xfId="50252"/>
    <cellStyle name="표준 6 8 2 3 3 2 14" xfId="54123"/>
    <cellStyle name="표준 6 8 2 3 3 2 2" xfId="7430"/>
    <cellStyle name="표준 6 8 2 3 3 2 3" xfId="11301"/>
    <cellStyle name="표준 6 8 2 3 3 2 4" xfId="15172"/>
    <cellStyle name="표준 6 8 2 3 3 2 5" xfId="19043"/>
    <cellStyle name="표준 6 8 2 3 3 2 6" xfId="22914"/>
    <cellStyle name="표준 6 8 2 3 3 2 7" xfId="26785"/>
    <cellStyle name="표준 6 8 2 3 3 2 8" xfId="30656"/>
    <cellStyle name="표준 6 8 2 3 3 2 9" xfId="34527"/>
    <cellStyle name="표준 6 8 2 3 3 3" xfId="5494"/>
    <cellStyle name="표준 6 8 2 3 3 4" xfId="9365"/>
    <cellStyle name="표준 6 8 2 3 3 5" xfId="13236"/>
    <cellStyle name="표준 6 8 2 3 3 6" xfId="17107"/>
    <cellStyle name="표준 6 8 2 3 3 7" xfId="20978"/>
    <cellStyle name="표준 6 8 2 3 3 8" xfId="24849"/>
    <cellStyle name="표준 6 8 2 3 3 9" xfId="28720"/>
    <cellStyle name="표준 6 8 2 3 4" xfId="2303"/>
    <cellStyle name="표준 6 8 2 3 4 10" xfId="37430"/>
    <cellStyle name="표준 6 8 2 3 4 11" xfId="41542"/>
    <cellStyle name="표준 6 8 2 3 4 12" xfId="45413"/>
    <cellStyle name="표준 6 8 2 3 4 13" xfId="49284"/>
    <cellStyle name="표준 6 8 2 3 4 14" xfId="53155"/>
    <cellStyle name="표준 6 8 2 3 4 2" xfId="6462"/>
    <cellStyle name="표준 6 8 2 3 4 3" xfId="10333"/>
    <cellStyle name="표준 6 8 2 3 4 4" xfId="14204"/>
    <cellStyle name="표준 6 8 2 3 4 5" xfId="18075"/>
    <cellStyle name="표준 6 8 2 3 4 6" xfId="21946"/>
    <cellStyle name="표준 6 8 2 3 4 7" xfId="25817"/>
    <cellStyle name="표준 6 8 2 3 4 8" xfId="29688"/>
    <cellStyle name="표준 6 8 2 3 4 9" xfId="33559"/>
    <cellStyle name="표준 6 8 2 3 5" xfId="4526"/>
    <cellStyle name="표준 6 8 2 3 6" xfId="8397"/>
    <cellStyle name="표준 6 8 2 3 7" xfId="12268"/>
    <cellStyle name="표준 6 8 2 3 8" xfId="16139"/>
    <cellStyle name="표준 6 8 2 3 9" xfId="20010"/>
    <cellStyle name="표준 6 8 2 4" xfId="600"/>
    <cellStyle name="표준 6 8 2 4 10" xfId="27994"/>
    <cellStyle name="표준 6 8 2 4 11" xfId="31865"/>
    <cellStyle name="표준 6 8 2 4 12" xfId="35736"/>
    <cellStyle name="표준 6 8 2 4 13" xfId="39848"/>
    <cellStyle name="표준 6 8 2 4 14" xfId="43719"/>
    <cellStyle name="표준 6 8 2 4 15" xfId="47590"/>
    <cellStyle name="표준 6 8 2 4 16" xfId="51461"/>
    <cellStyle name="표준 6 8 2 4 2" xfId="1574"/>
    <cellStyle name="표준 6 8 2 4 2 10" xfId="32833"/>
    <cellStyle name="표준 6 8 2 4 2 11" xfId="36704"/>
    <cellStyle name="표준 6 8 2 4 2 12" xfId="40816"/>
    <cellStyle name="표준 6 8 2 4 2 13" xfId="44687"/>
    <cellStyle name="표준 6 8 2 4 2 14" xfId="48558"/>
    <cellStyle name="표준 6 8 2 4 2 15" xfId="52429"/>
    <cellStyle name="표준 6 8 2 4 2 2" xfId="3513"/>
    <cellStyle name="표준 6 8 2 4 2 2 10" xfId="38640"/>
    <cellStyle name="표준 6 8 2 4 2 2 11" xfId="42752"/>
    <cellStyle name="표준 6 8 2 4 2 2 12" xfId="46623"/>
    <cellStyle name="표준 6 8 2 4 2 2 13" xfId="50494"/>
    <cellStyle name="표준 6 8 2 4 2 2 14" xfId="54365"/>
    <cellStyle name="표준 6 8 2 4 2 2 2" xfId="7672"/>
    <cellStyle name="표준 6 8 2 4 2 2 3" xfId="11543"/>
    <cellStyle name="표준 6 8 2 4 2 2 4" xfId="15414"/>
    <cellStyle name="표준 6 8 2 4 2 2 5" xfId="19285"/>
    <cellStyle name="표준 6 8 2 4 2 2 6" xfId="23156"/>
    <cellStyle name="표준 6 8 2 4 2 2 7" xfId="27027"/>
    <cellStyle name="표준 6 8 2 4 2 2 8" xfId="30898"/>
    <cellStyle name="표준 6 8 2 4 2 2 9" xfId="34769"/>
    <cellStyle name="표준 6 8 2 4 2 3" xfId="5736"/>
    <cellStyle name="표준 6 8 2 4 2 4" xfId="9607"/>
    <cellStyle name="표준 6 8 2 4 2 5" xfId="13478"/>
    <cellStyle name="표준 6 8 2 4 2 6" xfId="17349"/>
    <cellStyle name="표준 6 8 2 4 2 7" xfId="21220"/>
    <cellStyle name="표준 6 8 2 4 2 8" xfId="25091"/>
    <cellStyle name="표준 6 8 2 4 2 9" xfId="28962"/>
    <cellStyle name="표준 6 8 2 4 3" xfId="2545"/>
    <cellStyle name="표준 6 8 2 4 3 10" xfId="37672"/>
    <cellStyle name="표준 6 8 2 4 3 11" xfId="41784"/>
    <cellStyle name="표준 6 8 2 4 3 12" xfId="45655"/>
    <cellStyle name="표준 6 8 2 4 3 13" xfId="49526"/>
    <cellStyle name="표준 6 8 2 4 3 14" xfId="53397"/>
    <cellStyle name="표준 6 8 2 4 3 2" xfId="6704"/>
    <cellStyle name="표준 6 8 2 4 3 3" xfId="10575"/>
    <cellStyle name="표준 6 8 2 4 3 4" xfId="14446"/>
    <cellStyle name="표준 6 8 2 4 3 5" xfId="18317"/>
    <cellStyle name="표준 6 8 2 4 3 6" xfId="22188"/>
    <cellStyle name="표준 6 8 2 4 3 7" xfId="26059"/>
    <cellStyle name="표준 6 8 2 4 3 8" xfId="29930"/>
    <cellStyle name="표준 6 8 2 4 3 9" xfId="33801"/>
    <cellStyle name="표준 6 8 2 4 4" xfId="4768"/>
    <cellStyle name="표준 6 8 2 4 5" xfId="8639"/>
    <cellStyle name="표준 6 8 2 4 6" xfId="12510"/>
    <cellStyle name="표준 6 8 2 4 7" xfId="16381"/>
    <cellStyle name="표준 6 8 2 4 8" xfId="20252"/>
    <cellStyle name="표준 6 8 2 4 9" xfId="24123"/>
    <cellStyle name="표준 6 8 2 5" xfId="1090"/>
    <cellStyle name="표준 6 8 2 5 10" xfId="32349"/>
    <cellStyle name="표준 6 8 2 5 11" xfId="36220"/>
    <cellStyle name="표준 6 8 2 5 12" xfId="40332"/>
    <cellStyle name="표준 6 8 2 5 13" xfId="44203"/>
    <cellStyle name="표준 6 8 2 5 14" xfId="48074"/>
    <cellStyle name="표준 6 8 2 5 15" xfId="51945"/>
    <cellStyle name="표준 6 8 2 5 2" xfId="3029"/>
    <cellStyle name="표준 6 8 2 5 2 10" xfId="38156"/>
    <cellStyle name="표준 6 8 2 5 2 11" xfId="42268"/>
    <cellStyle name="표준 6 8 2 5 2 12" xfId="46139"/>
    <cellStyle name="표준 6 8 2 5 2 13" xfId="50010"/>
    <cellStyle name="표준 6 8 2 5 2 14" xfId="53881"/>
    <cellStyle name="표준 6 8 2 5 2 2" xfId="7188"/>
    <cellStyle name="표준 6 8 2 5 2 3" xfId="11059"/>
    <cellStyle name="표준 6 8 2 5 2 4" xfId="14930"/>
    <cellStyle name="표준 6 8 2 5 2 5" xfId="18801"/>
    <cellStyle name="표준 6 8 2 5 2 6" xfId="22672"/>
    <cellStyle name="표준 6 8 2 5 2 7" xfId="26543"/>
    <cellStyle name="표준 6 8 2 5 2 8" xfId="30414"/>
    <cellStyle name="표준 6 8 2 5 2 9" xfId="34285"/>
    <cellStyle name="표준 6 8 2 5 3" xfId="5252"/>
    <cellStyle name="표준 6 8 2 5 4" xfId="9123"/>
    <cellStyle name="표준 6 8 2 5 5" xfId="12994"/>
    <cellStyle name="표준 6 8 2 5 6" xfId="16865"/>
    <cellStyle name="표준 6 8 2 5 7" xfId="20736"/>
    <cellStyle name="표준 6 8 2 5 8" xfId="24607"/>
    <cellStyle name="표준 6 8 2 5 9" xfId="28478"/>
    <cellStyle name="표준 6 8 2 6" xfId="2061"/>
    <cellStyle name="표준 6 8 2 6 10" xfId="37188"/>
    <cellStyle name="표준 6 8 2 6 11" xfId="41300"/>
    <cellStyle name="표준 6 8 2 6 12" xfId="45171"/>
    <cellStyle name="표준 6 8 2 6 13" xfId="49042"/>
    <cellStyle name="표준 6 8 2 6 14" xfId="52913"/>
    <cellStyle name="표준 6 8 2 6 2" xfId="6220"/>
    <cellStyle name="표준 6 8 2 6 3" xfId="10091"/>
    <cellStyle name="표준 6 8 2 6 4" xfId="13962"/>
    <cellStyle name="표준 6 8 2 6 5" xfId="17833"/>
    <cellStyle name="표준 6 8 2 6 6" xfId="21704"/>
    <cellStyle name="표준 6 8 2 6 7" xfId="25575"/>
    <cellStyle name="표준 6 8 2 6 8" xfId="29446"/>
    <cellStyle name="표준 6 8 2 6 9" xfId="33317"/>
    <cellStyle name="표준 6 8 2 7" xfId="4284"/>
    <cellStyle name="표준 6 8 2 8" xfId="8155"/>
    <cellStyle name="표준 6 8 2 9" xfId="12026"/>
    <cellStyle name="표준 6 8 20" xfId="43188"/>
    <cellStyle name="표준 6 8 21" xfId="47059"/>
    <cellStyle name="표준 6 8 22" xfId="50930"/>
    <cellStyle name="표준 6 8 3" xfId="160"/>
    <cellStyle name="표준 6 8 3 10" xfId="19818"/>
    <cellStyle name="표준 6 8 3 11" xfId="23689"/>
    <cellStyle name="표준 6 8 3 12" xfId="27560"/>
    <cellStyle name="표준 6 8 3 13" xfId="31431"/>
    <cellStyle name="표준 6 8 3 14" xfId="35302"/>
    <cellStyle name="표준 6 8 3 15" xfId="39173"/>
    <cellStyle name="표준 6 8 3 16" xfId="39414"/>
    <cellStyle name="표준 6 8 3 17" xfId="43285"/>
    <cellStyle name="표준 6 8 3 18" xfId="47156"/>
    <cellStyle name="표준 6 8 3 19" xfId="51027"/>
    <cellStyle name="표준 6 8 3 2" xfId="405"/>
    <cellStyle name="표준 6 8 3 2 10" xfId="23931"/>
    <cellStyle name="표준 6 8 3 2 11" xfId="27802"/>
    <cellStyle name="표준 6 8 3 2 12" xfId="31673"/>
    <cellStyle name="표준 6 8 3 2 13" xfId="35544"/>
    <cellStyle name="표준 6 8 3 2 14" xfId="39656"/>
    <cellStyle name="표준 6 8 3 2 15" xfId="43527"/>
    <cellStyle name="표준 6 8 3 2 16" xfId="47398"/>
    <cellStyle name="표준 6 8 3 2 17" xfId="51269"/>
    <cellStyle name="표준 6 8 3 2 2" xfId="892"/>
    <cellStyle name="표준 6 8 3 2 2 10" xfId="28286"/>
    <cellStyle name="표준 6 8 3 2 2 11" xfId="32157"/>
    <cellStyle name="표준 6 8 3 2 2 12" xfId="36028"/>
    <cellStyle name="표준 6 8 3 2 2 13" xfId="40140"/>
    <cellStyle name="표준 6 8 3 2 2 14" xfId="44011"/>
    <cellStyle name="표준 6 8 3 2 2 15" xfId="47882"/>
    <cellStyle name="표준 6 8 3 2 2 16" xfId="51753"/>
    <cellStyle name="표준 6 8 3 2 2 2" xfId="1866"/>
    <cellStyle name="표준 6 8 3 2 2 2 10" xfId="33125"/>
    <cellStyle name="표준 6 8 3 2 2 2 11" xfId="36996"/>
    <cellStyle name="표준 6 8 3 2 2 2 12" xfId="41108"/>
    <cellStyle name="표준 6 8 3 2 2 2 13" xfId="44979"/>
    <cellStyle name="표준 6 8 3 2 2 2 14" xfId="48850"/>
    <cellStyle name="표준 6 8 3 2 2 2 15" xfId="52721"/>
    <cellStyle name="표준 6 8 3 2 2 2 2" xfId="3805"/>
    <cellStyle name="표준 6 8 3 2 2 2 2 10" xfId="38932"/>
    <cellStyle name="표준 6 8 3 2 2 2 2 11" xfId="43044"/>
    <cellStyle name="표준 6 8 3 2 2 2 2 12" xfId="46915"/>
    <cellStyle name="표준 6 8 3 2 2 2 2 13" xfId="50786"/>
    <cellStyle name="표준 6 8 3 2 2 2 2 14" xfId="54657"/>
    <cellStyle name="표준 6 8 3 2 2 2 2 2" xfId="7964"/>
    <cellStyle name="표준 6 8 3 2 2 2 2 3" xfId="11835"/>
    <cellStyle name="표준 6 8 3 2 2 2 2 4" xfId="15706"/>
    <cellStyle name="표준 6 8 3 2 2 2 2 5" xfId="19577"/>
    <cellStyle name="표준 6 8 3 2 2 2 2 6" xfId="23448"/>
    <cellStyle name="표준 6 8 3 2 2 2 2 7" xfId="27319"/>
    <cellStyle name="표준 6 8 3 2 2 2 2 8" xfId="31190"/>
    <cellStyle name="표준 6 8 3 2 2 2 2 9" xfId="35061"/>
    <cellStyle name="표준 6 8 3 2 2 2 3" xfId="6028"/>
    <cellStyle name="표준 6 8 3 2 2 2 4" xfId="9899"/>
    <cellStyle name="표준 6 8 3 2 2 2 5" xfId="13770"/>
    <cellStyle name="표준 6 8 3 2 2 2 6" xfId="17641"/>
    <cellStyle name="표준 6 8 3 2 2 2 7" xfId="21512"/>
    <cellStyle name="표준 6 8 3 2 2 2 8" xfId="25383"/>
    <cellStyle name="표준 6 8 3 2 2 2 9" xfId="29254"/>
    <cellStyle name="표준 6 8 3 2 2 3" xfId="2837"/>
    <cellStyle name="표준 6 8 3 2 2 3 10" xfId="37964"/>
    <cellStyle name="표준 6 8 3 2 2 3 11" xfId="42076"/>
    <cellStyle name="표준 6 8 3 2 2 3 12" xfId="45947"/>
    <cellStyle name="표준 6 8 3 2 2 3 13" xfId="49818"/>
    <cellStyle name="표준 6 8 3 2 2 3 14" xfId="53689"/>
    <cellStyle name="표준 6 8 3 2 2 3 2" xfId="6996"/>
    <cellStyle name="표준 6 8 3 2 2 3 3" xfId="10867"/>
    <cellStyle name="표준 6 8 3 2 2 3 4" xfId="14738"/>
    <cellStyle name="표준 6 8 3 2 2 3 5" xfId="18609"/>
    <cellStyle name="표준 6 8 3 2 2 3 6" xfId="22480"/>
    <cellStyle name="표준 6 8 3 2 2 3 7" xfId="26351"/>
    <cellStyle name="표준 6 8 3 2 2 3 8" xfId="30222"/>
    <cellStyle name="표준 6 8 3 2 2 3 9" xfId="34093"/>
    <cellStyle name="표준 6 8 3 2 2 4" xfId="5060"/>
    <cellStyle name="표준 6 8 3 2 2 5" xfId="8931"/>
    <cellStyle name="표준 6 8 3 2 2 6" xfId="12802"/>
    <cellStyle name="표준 6 8 3 2 2 7" xfId="16673"/>
    <cellStyle name="표준 6 8 3 2 2 8" xfId="20544"/>
    <cellStyle name="표준 6 8 3 2 2 9" xfId="24415"/>
    <cellStyle name="표준 6 8 3 2 3" xfId="1382"/>
    <cellStyle name="표준 6 8 3 2 3 10" xfId="32641"/>
    <cellStyle name="표준 6 8 3 2 3 11" xfId="36512"/>
    <cellStyle name="표준 6 8 3 2 3 12" xfId="40624"/>
    <cellStyle name="표준 6 8 3 2 3 13" xfId="44495"/>
    <cellStyle name="표준 6 8 3 2 3 14" xfId="48366"/>
    <cellStyle name="표준 6 8 3 2 3 15" xfId="52237"/>
    <cellStyle name="표준 6 8 3 2 3 2" xfId="3321"/>
    <cellStyle name="표준 6 8 3 2 3 2 10" xfId="38448"/>
    <cellStyle name="표준 6 8 3 2 3 2 11" xfId="42560"/>
    <cellStyle name="표준 6 8 3 2 3 2 12" xfId="46431"/>
    <cellStyle name="표준 6 8 3 2 3 2 13" xfId="50302"/>
    <cellStyle name="표준 6 8 3 2 3 2 14" xfId="54173"/>
    <cellStyle name="표준 6 8 3 2 3 2 2" xfId="7480"/>
    <cellStyle name="표준 6 8 3 2 3 2 3" xfId="11351"/>
    <cellStyle name="표준 6 8 3 2 3 2 4" xfId="15222"/>
    <cellStyle name="표준 6 8 3 2 3 2 5" xfId="19093"/>
    <cellStyle name="표준 6 8 3 2 3 2 6" xfId="22964"/>
    <cellStyle name="표준 6 8 3 2 3 2 7" xfId="26835"/>
    <cellStyle name="표준 6 8 3 2 3 2 8" xfId="30706"/>
    <cellStyle name="표준 6 8 3 2 3 2 9" xfId="34577"/>
    <cellStyle name="표준 6 8 3 2 3 3" xfId="5544"/>
    <cellStyle name="표준 6 8 3 2 3 4" xfId="9415"/>
    <cellStyle name="표준 6 8 3 2 3 5" xfId="13286"/>
    <cellStyle name="표준 6 8 3 2 3 6" xfId="17157"/>
    <cellStyle name="표준 6 8 3 2 3 7" xfId="21028"/>
    <cellStyle name="표준 6 8 3 2 3 8" xfId="24899"/>
    <cellStyle name="표준 6 8 3 2 3 9" xfId="28770"/>
    <cellStyle name="표준 6 8 3 2 4" xfId="2353"/>
    <cellStyle name="표준 6 8 3 2 4 10" xfId="37480"/>
    <cellStyle name="표준 6 8 3 2 4 11" xfId="41592"/>
    <cellStyle name="표준 6 8 3 2 4 12" xfId="45463"/>
    <cellStyle name="표준 6 8 3 2 4 13" xfId="49334"/>
    <cellStyle name="표준 6 8 3 2 4 14" xfId="53205"/>
    <cellStyle name="표준 6 8 3 2 4 2" xfId="6512"/>
    <cellStyle name="표준 6 8 3 2 4 3" xfId="10383"/>
    <cellStyle name="표준 6 8 3 2 4 4" xfId="14254"/>
    <cellStyle name="표준 6 8 3 2 4 5" xfId="18125"/>
    <cellStyle name="표준 6 8 3 2 4 6" xfId="21996"/>
    <cellStyle name="표준 6 8 3 2 4 7" xfId="25867"/>
    <cellStyle name="표준 6 8 3 2 4 8" xfId="29738"/>
    <cellStyle name="표준 6 8 3 2 4 9" xfId="33609"/>
    <cellStyle name="표준 6 8 3 2 5" xfId="4576"/>
    <cellStyle name="표준 6 8 3 2 6" xfId="8447"/>
    <cellStyle name="표준 6 8 3 2 7" xfId="12318"/>
    <cellStyle name="표준 6 8 3 2 8" xfId="16189"/>
    <cellStyle name="표준 6 8 3 2 9" xfId="20060"/>
    <cellStyle name="표준 6 8 3 3" xfId="650"/>
    <cellStyle name="표준 6 8 3 3 10" xfId="28044"/>
    <cellStyle name="표준 6 8 3 3 11" xfId="31915"/>
    <cellStyle name="표준 6 8 3 3 12" xfId="35786"/>
    <cellStyle name="표준 6 8 3 3 13" xfId="39898"/>
    <cellStyle name="표준 6 8 3 3 14" xfId="43769"/>
    <cellStyle name="표준 6 8 3 3 15" xfId="47640"/>
    <cellStyle name="표준 6 8 3 3 16" xfId="51511"/>
    <cellStyle name="표준 6 8 3 3 2" xfId="1624"/>
    <cellStyle name="표준 6 8 3 3 2 10" xfId="32883"/>
    <cellStyle name="표준 6 8 3 3 2 11" xfId="36754"/>
    <cellStyle name="표준 6 8 3 3 2 12" xfId="40866"/>
    <cellStyle name="표준 6 8 3 3 2 13" xfId="44737"/>
    <cellStyle name="표준 6 8 3 3 2 14" xfId="48608"/>
    <cellStyle name="표준 6 8 3 3 2 15" xfId="52479"/>
    <cellStyle name="표준 6 8 3 3 2 2" xfId="3563"/>
    <cellStyle name="표준 6 8 3 3 2 2 10" xfId="38690"/>
    <cellStyle name="표준 6 8 3 3 2 2 11" xfId="42802"/>
    <cellStyle name="표준 6 8 3 3 2 2 12" xfId="46673"/>
    <cellStyle name="표준 6 8 3 3 2 2 13" xfId="50544"/>
    <cellStyle name="표준 6 8 3 3 2 2 14" xfId="54415"/>
    <cellStyle name="표준 6 8 3 3 2 2 2" xfId="7722"/>
    <cellStyle name="표준 6 8 3 3 2 2 3" xfId="11593"/>
    <cellStyle name="표준 6 8 3 3 2 2 4" xfId="15464"/>
    <cellStyle name="표준 6 8 3 3 2 2 5" xfId="19335"/>
    <cellStyle name="표준 6 8 3 3 2 2 6" xfId="23206"/>
    <cellStyle name="표준 6 8 3 3 2 2 7" xfId="27077"/>
    <cellStyle name="표준 6 8 3 3 2 2 8" xfId="30948"/>
    <cellStyle name="표준 6 8 3 3 2 2 9" xfId="34819"/>
    <cellStyle name="표준 6 8 3 3 2 3" xfId="5786"/>
    <cellStyle name="표준 6 8 3 3 2 4" xfId="9657"/>
    <cellStyle name="표준 6 8 3 3 2 5" xfId="13528"/>
    <cellStyle name="표준 6 8 3 3 2 6" xfId="17399"/>
    <cellStyle name="표준 6 8 3 3 2 7" xfId="21270"/>
    <cellStyle name="표준 6 8 3 3 2 8" xfId="25141"/>
    <cellStyle name="표준 6 8 3 3 2 9" xfId="29012"/>
    <cellStyle name="표준 6 8 3 3 3" xfId="2595"/>
    <cellStyle name="표준 6 8 3 3 3 10" xfId="37722"/>
    <cellStyle name="표준 6 8 3 3 3 11" xfId="41834"/>
    <cellStyle name="표준 6 8 3 3 3 12" xfId="45705"/>
    <cellStyle name="표준 6 8 3 3 3 13" xfId="49576"/>
    <cellStyle name="표준 6 8 3 3 3 14" xfId="53447"/>
    <cellStyle name="표준 6 8 3 3 3 2" xfId="6754"/>
    <cellStyle name="표준 6 8 3 3 3 3" xfId="10625"/>
    <cellStyle name="표준 6 8 3 3 3 4" xfId="14496"/>
    <cellStyle name="표준 6 8 3 3 3 5" xfId="18367"/>
    <cellStyle name="표준 6 8 3 3 3 6" xfId="22238"/>
    <cellStyle name="표준 6 8 3 3 3 7" xfId="26109"/>
    <cellStyle name="표준 6 8 3 3 3 8" xfId="29980"/>
    <cellStyle name="표준 6 8 3 3 3 9" xfId="33851"/>
    <cellStyle name="표준 6 8 3 3 4" xfId="4818"/>
    <cellStyle name="표준 6 8 3 3 5" xfId="8689"/>
    <cellStyle name="표준 6 8 3 3 6" xfId="12560"/>
    <cellStyle name="표준 6 8 3 3 7" xfId="16431"/>
    <cellStyle name="표준 6 8 3 3 8" xfId="20302"/>
    <cellStyle name="표준 6 8 3 3 9" xfId="24173"/>
    <cellStyle name="표준 6 8 3 4" xfId="1140"/>
    <cellStyle name="표준 6 8 3 4 10" xfId="32399"/>
    <cellStyle name="표준 6 8 3 4 11" xfId="36270"/>
    <cellStyle name="표준 6 8 3 4 12" xfId="40382"/>
    <cellStyle name="표준 6 8 3 4 13" xfId="44253"/>
    <cellStyle name="표준 6 8 3 4 14" xfId="48124"/>
    <cellStyle name="표준 6 8 3 4 15" xfId="51995"/>
    <cellStyle name="표준 6 8 3 4 2" xfId="3079"/>
    <cellStyle name="표준 6 8 3 4 2 10" xfId="38206"/>
    <cellStyle name="표준 6 8 3 4 2 11" xfId="42318"/>
    <cellStyle name="표준 6 8 3 4 2 12" xfId="46189"/>
    <cellStyle name="표준 6 8 3 4 2 13" xfId="50060"/>
    <cellStyle name="표준 6 8 3 4 2 14" xfId="53931"/>
    <cellStyle name="표준 6 8 3 4 2 2" xfId="7238"/>
    <cellStyle name="표준 6 8 3 4 2 3" xfId="11109"/>
    <cellStyle name="표준 6 8 3 4 2 4" xfId="14980"/>
    <cellStyle name="표준 6 8 3 4 2 5" xfId="18851"/>
    <cellStyle name="표준 6 8 3 4 2 6" xfId="22722"/>
    <cellStyle name="표준 6 8 3 4 2 7" xfId="26593"/>
    <cellStyle name="표준 6 8 3 4 2 8" xfId="30464"/>
    <cellStyle name="표준 6 8 3 4 2 9" xfId="34335"/>
    <cellStyle name="표준 6 8 3 4 3" xfId="5302"/>
    <cellStyle name="표준 6 8 3 4 4" xfId="9173"/>
    <cellStyle name="표준 6 8 3 4 5" xfId="13044"/>
    <cellStyle name="표준 6 8 3 4 6" xfId="16915"/>
    <cellStyle name="표준 6 8 3 4 7" xfId="20786"/>
    <cellStyle name="표준 6 8 3 4 8" xfId="24657"/>
    <cellStyle name="표준 6 8 3 4 9" xfId="28528"/>
    <cellStyle name="표준 6 8 3 5" xfId="2111"/>
    <cellStyle name="표준 6 8 3 5 10" xfId="37238"/>
    <cellStyle name="표준 6 8 3 5 11" xfId="41350"/>
    <cellStyle name="표준 6 8 3 5 12" xfId="45221"/>
    <cellStyle name="표준 6 8 3 5 13" xfId="49092"/>
    <cellStyle name="표준 6 8 3 5 14" xfId="52963"/>
    <cellStyle name="표준 6 8 3 5 2" xfId="6270"/>
    <cellStyle name="표준 6 8 3 5 3" xfId="10141"/>
    <cellStyle name="표준 6 8 3 5 4" xfId="14012"/>
    <cellStyle name="표준 6 8 3 5 5" xfId="17883"/>
    <cellStyle name="표준 6 8 3 5 6" xfId="21754"/>
    <cellStyle name="표준 6 8 3 5 7" xfId="25625"/>
    <cellStyle name="표준 6 8 3 5 8" xfId="29496"/>
    <cellStyle name="표준 6 8 3 5 9" xfId="33367"/>
    <cellStyle name="표준 6 8 3 6" xfId="4334"/>
    <cellStyle name="표준 6 8 3 7" xfId="8205"/>
    <cellStyle name="표준 6 8 3 8" xfId="12076"/>
    <cellStyle name="표준 6 8 3 9" xfId="15947"/>
    <cellStyle name="표준 6 8 4" xfId="258"/>
    <cellStyle name="표준 6 8 4 10" xfId="19916"/>
    <cellStyle name="표준 6 8 4 11" xfId="23787"/>
    <cellStyle name="표준 6 8 4 12" xfId="27658"/>
    <cellStyle name="표준 6 8 4 13" xfId="31529"/>
    <cellStyle name="표준 6 8 4 14" xfId="35400"/>
    <cellStyle name="표준 6 8 4 15" xfId="39271"/>
    <cellStyle name="표준 6 8 4 16" xfId="39512"/>
    <cellStyle name="표준 6 8 4 17" xfId="43383"/>
    <cellStyle name="표준 6 8 4 18" xfId="47254"/>
    <cellStyle name="표준 6 8 4 19" xfId="51125"/>
    <cellStyle name="표준 6 8 4 2" xfId="503"/>
    <cellStyle name="표준 6 8 4 2 10" xfId="24029"/>
    <cellStyle name="표준 6 8 4 2 11" xfId="27900"/>
    <cellStyle name="표준 6 8 4 2 12" xfId="31771"/>
    <cellStyle name="표준 6 8 4 2 13" xfId="35642"/>
    <cellStyle name="표준 6 8 4 2 14" xfId="39754"/>
    <cellStyle name="표준 6 8 4 2 15" xfId="43625"/>
    <cellStyle name="표준 6 8 4 2 16" xfId="47496"/>
    <cellStyle name="표준 6 8 4 2 17" xfId="51367"/>
    <cellStyle name="표준 6 8 4 2 2" xfId="990"/>
    <cellStyle name="표준 6 8 4 2 2 10" xfId="28384"/>
    <cellStyle name="표준 6 8 4 2 2 11" xfId="32255"/>
    <cellStyle name="표준 6 8 4 2 2 12" xfId="36126"/>
    <cellStyle name="표준 6 8 4 2 2 13" xfId="40238"/>
    <cellStyle name="표준 6 8 4 2 2 14" xfId="44109"/>
    <cellStyle name="표준 6 8 4 2 2 15" xfId="47980"/>
    <cellStyle name="표준 6 8 4 2 2 16" xfId="51851"/>
    <cellStyle name="표준 6 8 4 2 2 2" xfId="1964"/>
    <cellStyle name="표준 6 8 4 2 2 2 10" xfId="33223"/>
    <cellStyle name="표준 6 8 4 2 2 2 11" xfId="37094"/>
    <cellStyle name="표준 6 8 4 2 2 2 12" xfId="41206"/>
    <cellStyle name="표준 6 8 4 2 2 2 13" xfId="45077"/>
    <cellStyle name="표준 6 8 4 2 2 2 14" xfId="48948"/>
    <cellStyle name="표준 6 8 4 2 2 2 15" xfId="52819"/>
    <cellStyle name="표준 6 8 4 2 2 2 2" xfId="3903"/>
    <cellStyle name="표준 6 8 4 2 2 2 2 10" xfId="39030"/>
    <cellStyle name="표준 6 8 4 2 2 2 2 11" xfId="43142"/>
    <cellStyle name="표준 6 8 4 2 2 2 2 12" xfId="47013"/>
    <cellStyle name="표준 6 8 4 2 2 2 2 13" xfId="50884"/>
    <cellStyle name="표준 6 8 4 2 2 2 2 14" xfId="54755"/>
    <cellStyle name="표준 6 8 4 2 2 2 2 2" xfId="8062"/>
    <cellStyle name="표준 6 8 4 2 2 2 2 3" xfId="11933"/>
    <cellStyle name="표준 6 8 4 2 2 2 2 4" xfId="15804"/>
    <cellStyle name="표준 6 8 4 2 2 2 2 5" xfId="19675"/>
    <cellStyle name="표준 6 8 4 2 2 2 2 6" xfId="23546"/>
    <cellStyle name="표준 6 8 4 2 2 2 2 7" xfId="27417"/>
    <cellStyle name="표준 6 8 4 2 2 2 2 8" xfId="31288"/>
    <cellStyle name="표준 6 8 4 2 2 2 2 9" xfId="35159"/>
    <cellStyle name="표준 6 8 4 2 2 2 3" xfId="6126"/>
    <cellStyle name="표준 6 8 4 2 2 2 4" xfId="9997"/>
    <cellStyle name="표준 6 8 4 2 2 2 5" xfId="13868"/>
    <cellStyle name="표준 6 8 4 2 2 2 6" xfId="17739"/>
    <cellStyle name="표준 6 8 4 2 2 2 7" xfId="21610"/>
    <cellStyle name="표준 6 8 4 2 2 2 8" xfId="25481"/>
    <cellStyle name="표준 6 8 4 2 2 2 9" xfId="29352"/>
    <cellStyle name="표준 6 8 4 2 2 3" xfId="2935"/>
    <cellStyle name="표준 6 8 4 2 2 3 10" xfId="38062"/>
    <cellStyle name="표준 6 8 4 2 2 3 11" xfId="42174"/>
    <cellStyle name="표준 6 8 4 2 2 3 12" xfId="46045"/>
    <cellStyle name="표준 6 8 4 2 2 3 13" xfId="49916"/>
    <cellStyle name="표준 6 8 4 2 2 3 14" xfId="53787"/>
    <cellStyle name="표준 6 8 4 2 2 3 2" xfId="7094"/>
    <cellStyle name="표준 6 8 4 2 2 3 3" xfId="10965"/>
    <cellStyle name="표준 6 8 4 2 2 3 4" xfId="14836"/>
    <cellStyle name="표준 6 8 4 2 2 3 5" xfId="18707"/>
    <cellStyle name="표준 6 8 4 2 2 3 6" xfId="22578"/>
    <cellStyle name="표준 6 8 4 2 2 3 7" xfId="26449"/>
    <cellStyle name="표준 6 8 4 2 2 3 8" xfId="30320"/>
    <cellStyle name="표준 6 8 4 2 2 3 9" xfId="34191"/>
    <cellStyle name="표준 6 8 4 2 2 4" xfId="5158"/>
    <cellStyle name="표준 6 8 4 2 2 5" xfId="9029"/>
    <cellStyle name="표준 6 8 4 2 2 6" xfId="12900"/>
    <cellStyle name="표준 6 8 4 2 2 7" xfId="16771"/>
    <cellStyle name="표준 6 8 4 2 2 8" xfId="20642"/>
    <cellStyle name="표준 6 8 4 2 2 9" xfId="24513"/>
    <cellStyle name="표준 6 8 4 2 3" xfId="1480"/>
    <cellStyle name="표준 6 8 4 2 3 10" xfId="32739"/>
    <cellStyle name="표준 6 8 4 2 3 11" xfId="36610"/>
    <cellStyle name="표준 6 8 4 2 3 12" xfId="40722"/>
    <cellStyle name="표준 6 8 4 2 3 13" xfId="44593"/>
    <cellStyle name="표준 6 8 4 2 3 14" xfId="48464"/>
    <cellStyle name="표준 6 8 4 2 3 15" xfId="52335"/>
    <cellStyle name="표준 6 8 4 2 3 2" xfId="3419"/>
    <cellStyle name="표준 6 8 4 2 3 2 10" xfId="38546"/>
    <cellStyle name="표준 6 8 4 2 3 2 11" xfId="42658"/>
    <cellStyle name="표준 6 8 4 2 3 2 12" xfId="46529"/>
    <cellStyle name="표준 6 8 4 2 3 2 13" xfId="50400"/>
    <cellStyle name="표준 6 8 4 2 3 2 14" xfId="54271"/>
    <cellStyle name="표준 6 8 4 2 3 2 2" xfId="7578"/>
    <cellStyle name="표준 6 8 4 2 3 2 3" xfId="11449"/>
    <cellStyle name="표준 6 8 4 2 3 2 4" xfId="15320"/>
    <cellStyle name="표준 6 8 4 2 3 2 5" xfId="19191"/>
    <cellStyle name="표준 6 8 4 2 3 2 6" xfId="23062"/>
    <cellStyle name="표준 6 8 4 2 3 2 7" xfId="26933"/>
    <cellStyle name="표준 6 8 4 2 3 2 8" xfId="30804"/>
    <cellStyle name="표준 6 8 4 2 3 2 9" xfId="34675"/>
    <cellStyle name="표준 6 8 4 2 3 3" xfId="5642"/>
    <cellStyle name="표준 6 8 4 2 3 4" xfId="9513"/>
    <cellStyle name="표준 6 8 4 2 3 5" xfId="13384"/>
    <cellStyle name="표준 6 8 4 2 3 6" xfId="17255"/>
    <cellStyle name="표준 6 8 4 2 3 7" xfId="21126"/>
    <cellStyle name="표준 6 8 4 2 3 8" xfId="24997"/>
    <cellStyle name="표준 6 8 4 2 3 9" xfId="28868"/>
    <cellStyle name="표준 6 8 4 2 4" xfId="2451"/>
    <cellStyle name="표준 6 8 4 2 4 10" xfId="37578"/>
    <cellStyle name="표준 6 8 4 2 4 11" xfId="41690"/>
    <cellStyle name="표준 6 8 4 2 4 12" xfId="45561"/>
    <cellStyle name="표준 6 8 4 2 4 13" xfId="49432"/>
    <cellStyle name="표준 6 8 4 2 4 14" xfId="53303"/>
    <cellStyle name="표준 6 8 4 2 4 2" xfId="6610"/>
    <cellStyle name="표준 6 8 4 2 4 3" xfId="10481"/>
    <cellStyle name="표준 6 8 4 2 4 4" xfId="14352"/>
    <cellStyle name="표준 6 8 4 2 4 5" xfId="18223"/>
    <cellStyle name="표준 6 8 4 2 4 6" xfId="22094"/>
    <cellStyle name="표준 6 8 4 2 4 7" xfId="25965"/>
    <cellStyle name="표준 6 8 4 2 4 8" xfId="29836"/>
    <cellStyle name="표준 6 8 4 2 4 9" xfId="33707"/>
    <cellStyle name="표준 6 8 4 2 5" xfId="4674"/>
    <cellStyle name="표준 6 8 4 2 6" xfId="8545"/>
    <cellStyle name="표준 6 8 4 2 7" xfId="12416"/>
    <cellStyle name="표준 6 8 4 2 8" xfId="16287"/>
    <cellStyle name="표준 6 8 4 2 9" xfId="20158"/>
    <cellStyle name="표준 6 8 4 3" xfId="748"/>
    <cellStyle name="표준 6 8 4 3 10" xfId="28142"/>
    <cellStyle name="표준 6 8 4 3 11" xfId="32013"/>
    <cellStyle name="표준 6 8 4 3 12" xfId="35884"/>
    <cellStyle name="표준 6 8 4 3 13" xfId="39996"/>
    <cellStyle name="표준 6 8 4 3 14" xfId="43867"/>
    <cellStyle name="표준 6 8 4 3 15" xfId="47738"/>
    <cellStyle name="표준 6 8 4 3 16" xfId="51609"/>
    <cellStyle name="표준 6 8 4 3 2" xfId="1722"/>
    <cellStyle name="표준 6 8 4 3 2 10" xfId="32981"/>
    <cellStyle name="표준 6 8 4 3 2 11" xfId="36852"/>
    <cellStyle name="표준 6 8 4 3 2 12" xfId="40964"/>
    <cellStyle name="표준 6 8 4 3 2 13" xfId="44835"/>
    <cellStyle name="표준 6 8 4 3 2 14" xfId="48706"/>
    <cellStyle name="표준 6 8 4 3 2 15" xfId="52577"/>
    <cellStyle name="표준 6 8 4 3 2 2" xfId="3661"/>
    <cellStyle name="표준 6 8 4 3 2 2 10" xfId="38788"/>
    <cellStyle name="표준 6 8 4 3 2 2 11" xfId="42900"/>
    <cellStyle name="표준 6 8 4 3 2 2 12" xfId="46771"/>
    <cellStyle name="표준 6 8 4 3 2 2 13" xfId="50642"/>
    <cellStyle name="표준 6 8 4 3 2 2 14" xfId="54513"/>
    <cellStyle name="표준 6 8 4 3 2 2 2" xfId="7820"/>
    <cellStyle name="표준 6 8 4 3 2 2 3" xfId="11691"/>
    <cellStyle name="표준 6 8 4 3 2 2 4" xfId="15562"/>
    <cellStyle name="표준 6 8 4 3 2 2 5" xfId="19433"/>
    <cellStyle name="표준 6 8 4 3 2 2 6" xfId="23304"/>
    <cellStyle name="표준 6 8 4 3 2 2 7" xfId="27175"/>
    <cellStyle name="표준 6 8 4 3 2 2 8" xfId="31046"/>
    <cellStyle name="표준 6 8 4 3 2 2 9" xfId="34917"/>
    <cellStyle name="표준 6 8 4 3 2 3" xfId="5884"/>
    <cellStyle name="표준 6 8 4 3 2 4" xfId="9755"/>
    <cellStyle name="표준 6 8 4 3 2 5" xfId="13626"/>
    <cellStyle name="표준 6 8 4 3 2 6" xfId="17497"/>
    <cellStyle name="표준 6 8 4 3 2 7" xfId="21368"/>
    <cellStyle name="표준 6 8 4 3 2 8" xfId="25239"/>
    <cellStyle name="표준 6 8 4 3 2 9" xfId="29110"/>
    <cellStyle name="표준 6 8 4 3 3" xfId="2693"/>
    <cellStyle name="표준 6 8 4 3 3 10" xfId="37820"/>
    <cellStyle name="표준 6 8 4 3 3 11" xfId="41932"/>
    <cellStyle name="표준 6 8 4 3 3 12" xfId="45803"/>
    <cellStyle name="표준 6 8 4 3 3 13" xfId="49674"/>
    <cellStyle name="표준 6 8 4 3 3 14" xfId="53545"/>
    <cellStyle name="표준 6 8 4 3 3 2" xfId="6852"/>
    <cellStyle name="표준 6 8 4 3 3 3" xfId="10723"/>
    <cellStyle name="표준 6 8 4 3 3 4" xfId="14594"/>
    <cellStyle name="표준 6 8 4 3 3 5" xfId="18465"/>
    <cellStyle name="표준 6 8 4 3 3 6" xfId="22336"/>
    <cellStyle name="표준 6 8 4 3 3 7" xfId="26207"/>
    <cellStyle name="표준 6 8 4 3 3 8" xfId="30078"/>
    <cellStyle name="표준 6 8 4 3 3 9" xfId="33949"/>
    <cellStyle name="표준 6 8 4 3 4" xfId="4916"/>
    <cellStyle name="표준 6 8 4 3 5" xfId="8787"/>
    <cellStyle name="표준 6 8 4 3 6" xfId="12658"/>
    <cellStyle name="표준 6 8 4 3 7" xfId="16529"/>
    <cellStyle name="표준 6 8 4 3 8" xfId="20400"/>
    <cellStyle name="표준 6 8 4 3 9" xfId="24271"/>
    <cellStyle name="표준 6 8 4 4" xfId="1238"/>
    <cellStyle name="표준 6 8 4 4 10" xfId="32497"/>
    <cellStyle name="표준 6 8 4 4 11" xfId="36368"/>
    <cellStyle name="표준 6 8 4 4 12" xfId="40480"/>
    <cellStyle name="표준 6 8 4 4 13" xfId="44351"/>
    <cellStyle name="표준 6 8 4 4 14" xfId="48222"/>
    <cellStyle name="표준 6 8 4 4 15" xfId="52093"/>
    <cellStyle name="표준 6 8 4 4 2" xfId="3177"/>
    <cellStyle name="표준 6 8 4 4 2 10" xfId="38304"/>
    <cellStyle name="표준 6 8 4 4 2 11" xfId="42416"/>
    <cellStyle name="표준 6 8 4 4 2 12" xfId="46287"/>
    <cellStyle name="표준 6 8 4 4 2 13" xfId="50158"/>
    <cellStyle name="표준 6 8 4 4 2 14" xfId="54029"/>
    <cellStyle name="표준 6 8 4 4 2 2" xfId="7336"/>
    <cellStyle name="표준 6 8 4 4 2 3" xfId="11207"/>
    <cellStyle name="표준 6 8 4 4 2 4" xfId="15078"/>
    <cellStyle name="표준 6 8 4 4 2 5" xfId="18949"/>
    <cellStyle name="표준 6 8 4 4 2 6" xfId="22820"/>
    <cellStyle name="표준 6 8 4 4 2 7" xfId="26691"/>
    <cellStyle name="표준 6 8 4 4 2 8" xfId="30562"/>
    <cellStyle name="표준 6 8 4 4 2 9" xfId="34433"/>
    <cellStyle name="표준 6 8 4 4 3" xfId="5400"/>
    <cellStyle name="표준 6 8 4 4 4" xfId="9271"/>
    <cellStyle name="표준 6 8 4 4 5" xfId="13142"/>
    <cellStyle name="표준 6 8 4 4 6" xfId="17013"/>
    <cellStyle name="표준 6 8 4 4 7" xfId="20884"/>
    <cellStyle name="표준 6 8 4 4 8" xfId="24755"/>
    <cellStyle name="표준 6 8 4 4 9" xfId="28626"/>
    <cellStyle name="표준 6 8 4 5" xfId="2209"/>
    <cellStyle name="표준 6 8 4 5 10" xfId="37336"/>
    <cellStyle name="표준 6 8 4 5 11" xfId="41448"/>
    <cellStyle name="표준 6 8 4 5 12" xfId="45319"/>
    <cellStyle name="표준 6 8 4 5 13" xfId="49190"/>
    <cellStyle name="표준 6 8 4 5 14" xfId="53061"/>
    <cellStyle name="표준 6 8 4 5 2" xfId="6368"/>
    <cellStyle name="표준 6 8 4 5 3" xfId="10239"/>
    <cellStyle name="표준 6 8 4 5 4" xfId="14110"/>
    <cellStyle name="표준 6 8 4 5 5" xfId="17981"/>
    <cellStyle name="표준 6 8 4 5 6" xfId="21852"/>
    <cellStyle name="표준 6 8 4 5 7" xfId="25723"/>
    <cellStyle name="표준 6 8 4 5 8" xfId="29594"/>
    <cellStyle name="표준 6 8 4 5 9" xfId="33465"/>
    <cellStyle name="표준 6 8 4 6" xfId="4432"/>
    <cellStyle name="표준 6 8 4 7" xfId="8303"/>
    <cellStyle name="표준 6 8 4 8" xfId="12174"/>
    <cellStyle name="표준 6 8 4 9" xfId="16045"/>
    <cellStyle name="표준 6 8 5" xfId="308"/>
    <cellStyle name="표준 6 8 5 10" xfId="23834"/>
    <cellStyle name="표준 6 8 5 11" xfId="27705"/>
    <cellStyle name="표준 6 8 5 12" xfId="31576"/>
    <cellStyle name="표준 6 8 5 13" xfId="35447"/>
    <cellStyle name="표준 6 8 5 14" xfId="39559"/>
    <cellStyle name="표준 6 8 5 15" xfId="43430"/>
    <cellStyle name="표준 6 8 5 16" xfId="47301"/>
    <cellStyle name="표준 6 8 5 17" xfId="51172"/>
    <cellStyle name="표준 6 8 5 2" xfId="795"/>
    <cellStyle name="표준 6 8 5 2 10" xfId="28189"/>
    <cellStyle name="표준 6 8 5 2 11" xfId="32060"/>
    <cellStyle name="표준 6 8 5 2 12" xfId="35931"/>
    <cellStyle name="표준 6 8 5 2 13" xfId="40043"/>
    <cellStyle name="표준 6 8 5 2 14" xfId="43914"/>
    <cellStyle name="표준 6 8 5 2 15" xfId="47785"/>
    <cellStyle name="표준 6 8 5 2 16" xfId="51656"/>
    <cellStyle name="표준 6 8 5 2 2" xfId="1769"/>
    <cellStyle name="표준 6 8 5 2 2 10" xfId="33028"/>
    <cellStyle name="표준 6 8 5 2 2 11" xfId="36899"/>
    <cellStyle name="표준 6 8 5 2 2 12" xfId="41011"/>
    <cellStyle name="표준 6 8 5 2 2 13" xfId="44882"/>
    <cellStyle name="표준 6 8 5 2 2 14" xfId="48753"/>
    <cellStyle name="표준 6 8 5 2 2 15" xfId="52624"/>
    <cellStyle name="표준 6 8 5 2 2 2" xfId="3708"/>
    <cellStyle name="표준 6 8 5 2 2 2 10" xfId="38835"/>
    <cellStyle name="표준 6 8 5 2 2 2 11" xfId="42947"/>
    <cellStyle name="표준 6 8 5 2 2 2 12" xfId="46818"/>
    <cellStyle name="표준 6 8 5 2 2 2 13" xfId="50689"/>
    <cellStyle name="표준 6 8 5 2 2 2 14" xfId="54560"/>
    <cellStyle name="표준 6 8 5 2 2 2 2" xfId="7867"/>
    <cellStyle name="표준 6 8 5 2 2 2 3" xfId="11738"/>
    <cellStyle name="표준 6 8 5 2 2 2 4" xfId="15609"/>
    <cellStyle name="표준 6 8 5 2 2 2 5" xfId="19480"/>
    <cellStyle name="표준 6 8 5 2 2 2 6" xfId="23351"/>
    <cellStyle name="표준 6 8 5 2 2 2 7" xfId="27222"/>
    <cellStyle name="표준 6 8 5 2 2 2 8" xfId="31093"/>
    <cellStyle name="표준 6 8 5 2 2 2 9" xfId="34964"/>
    <cellStyle name="표준 6 8 5 2 2 3" xfId="5931"/>
    <cellStyle name="표준 6 8 5 2 2 4" xfId="9802"/>
    <cellStyle name="표준 6 8 5 2 2 5" xfId="13673"/>
    <cellStyle name="표준 6 8 5 2 2 6" xfId="17544"/>
    <cellStyle name="표준 6 8 5 2 2 7" xfId="21415"/>
    <cellStyle name="표준 6 8 5 2 2 8" xfId="25286"/>
    <cellStyle name="표준 6 8 5 2 2 9" xfId="29157"/>
    <cellStyle name="표준 6 8 5 2 3" xfId="2740"/>
    <cellStyle name="표준 6 8 5 2 3 10" xfId="37867"/>
    <cellStyle name="표준 6 8 5 2 3 11" xfId="41979"/>
    <cellStyle name="표준 6 8 5 2 3 12" xfId="45850"/>
    <cellStyle name="표준 6 8 5 2 3 13" xfId="49721"/>
    <cellStyle name="표준 6 8 5 2 3 14" xfId="53592"/>
    <cellStyle name="표준 6 8 5 2 3 2" xfId="6899"/>
    <cellStyle name="표준 6 8 5 2 3 3" xfId="10770"/>
    <cellStyle name="표준 6 8 5 2 3 4" xfId="14641"/>
    <cellStyle name="표준 6 8 5 2 3 5" xfId="18512"/>
    <cellStyle name="표준 6 8 5 2 3 6" xfId="22383"/>
    <cellStyle name="표준 6 8 5 2 3 7" xfId="26254"/>
    <cellStyle name="표준 6 8 5 2 3 8" xfId="30125"/>
    <cellStyle name="표준 6 8 5 2 3 9" xfId="33996"/>
    <cellStyle name="표준 6 8 5 2 4" xfId="4963"/>
    <cellStyle name="표준 6 8 5 2 5" xfId="8834"/>
    <cellStyle name="표준 6 8 5 2 6" xfId="12705"/>
    <cellStyle name="표준 6 8 5 2 7" xfId="16576"/>
    <cellStyle name="표준 6 8 5 2 8" xfId="20447"/>
    <cellStyle name="표준 6 8 5 2 9" xfId="24318"/>
    <cellStyle name="표준 6 8 5 3" xfId="1285"/>
    <cellStyle name="표준 6 8 5 3 10" xfId="32544"/>
    <cellStyle name="표준 6 8 5 3 11" xfId="36415"/>
    <cellStyle name="표준 6 8 5 3 12" xfId="40527"/>
    <cellStyle name="표준 6 8 5 3 13" xfId="44398"/>
    <cellStyle name="표준 6 8 5 3 14" xfId="48269"/>
    <cellStyle name="표준 6 8 5 3 15" xfId="52140"/>
    <cellStyle name="표준 6 8 5 3 2" xfId="3224"/>
    <cellStyle name="표준 6 8 5 3 2 10" xfId="38351"/>
    <cellStyle name="표준 6 8 5 3 2 11" xfId="42463"/>
    <cellStyle name="표준 6 8 5 3 2 12" xfId="46334"/>
    <cellStyle name="표준 6 8 5 3 2 13" xfId="50205"/>
    <cellStyle name="표준 6 8 5 3 2 14" xfId="54076"/>
    <cellStyle name="표준 6 8 5 3 2 2" xfId="7383"/>
    <cellStyle name="표준 6 8 5 3 2 3" xfId="11254"/>
    <cellStyle name="표준 6 8 5 3 2 4" xfId="15125"/>
    <cellStyle name="표준 6 8 5 3 2 5" xfId="18996"/>
    <cellStyle name="표준 6 8 5 3 2 6" xfId="22867"/>
    <cellStyle name="표준 6 8 5 3 2 7" xfId="26738"/>
    <cellStyle name="표준 6 8 5 3 2 8" xfId="30609"/>
    <cellStyle name="표준 6 8 5 3 2 9" xfId="34480"/>
    <cellStyle name="표준 6 8 5 3 3" xfId="5447"/>
    <cellStyle name="표준 6 8 5 3 4" xfId="9318"/>
    <cellStyle name="표준 6 8 5 3 5" xfId="13189"/>
    <cellStyle name="표준 6 8 5 3 6" xfId="17060"/>
    <cellStyle name="표준 6 8 5 3 7" xfId="20931"/>
    <cellStyle name="표준 6 8 5 3 8" xfId="24802"/>
    <cellStyle name="표준 6 8 5 3 9" xfId="28673"/>
    <cellStyle name="표준 6 8 5 4" xfId="2256"/>
    <cellStyle name="표준 6 8 5 4 10" xfId="37383"/>
    <cellStyle name="표준 6 8 5 4 11" xfId="41495"/>
    <cellStyle name="표준 6 8 5 4 12" xfId="45366"/>
    <cellStyle name="표준 6 8 5 4 13" xfId="49237"/>
    <cellStyle name="표준 6 8 5 4 14" xfId="53108"/>
    <cellStyle name="표준 6 8 5 4 2" xfId="6415"/>
    <cellStyle name="표준 6 8 5 4 3" xfId="10286"/>
    <cellStyle name="표준 6 8 5 4 4" xfId="14157"/>
    <cellStyle name="표준 6 8 5 4 5" xfId="18028"/>
    <cellStyle name="표준 6 8 5 4 6" xfId="21899"/>
    <cellStyle name="표준 6 8 5 4 7" xfId="25770"/>
    <cellStyle name="표준 6 8 5 4 8" xfId="29641"/>
    <cellStyle name="표준 6 8 5 4 9" xfId="33512"/>
    <cellStyle name="표준 6 8 5 5" xfId="4479"/>
    <cellStyle name="표준 6 8 5 6" xfId="8350"/>
    <cellStyle name="표준 6 8 5 7" xfId="12221"/>
    <cellStyle name="표준 6 8 5 8" xfId="16092"/>
    <cellStyle name="표준 6 8 5 9" xfId="19963"/>
    <cellStyle name="표준 6 8 6" xfId="553"/>
    <cellStyle name="표준 6 8 6 10" xfId="27947"/>
    <cellStyle name="표준 6 8 6 11" xfId="31818"/>
    <cellStyle name="표준 6 8 6 12" xfId="35689"/>
    <cellStyle name="표준 6 8 6 13" xfId="39801"/>
    <cellStyle name="표준 6 8 6 14" xfId="43672"/>
    <cellStyle name="표준 6 8 6 15" xfId="47543"/>
    <cellStyle name="표준 6 8 6 16" xfId="51414"/>
    <cellStyle name="표준 6 8 6 2" xfId="1527"/>
    <cellStyle name="표준 6 8 6 2 10" xfId="32786"/>
    <cellStyle name="표준 6 8 6 2 11" xfId="36657"/>
    <cellStyle name="표준 6 8 6 2 12" xfId="40769"/>
    <cellStyle name="표준 6 8 6 2 13" xfId="44640"/>
    <cellStyle name="표준 6 8 6 2 14" xfId="48511"/>
    <cellStyle name="표준 6 8 6 2 15" xfId="52382"/>
    <cellStyle name="표준 6 8 6 2 2" xfId="3466"/>
    <cellStyle name="표준 6 8 6 2 2 10" xfId="38593"/>
    <cellStyle name="표준 6 8 6 2 2 11" xfId="42705"/>
    <cellStyle name="표준 6 8 6 2 2 12" xfId="46576"/>
    <cellStyle name="표준 6 8 6 2 2 13" xfId="50447"/>
    <cellStyle name="표준 6 8 6 2 2 14" xfId="54318"/>
    <cellStyle name="표준 6 8 6 2 2 2" xfId="7625"/>
    <cellStyle name="표준 6 8 6 2 2 3" xfId="11496"/>
    <cellStyle name="표준 6 8 6 2 2 4" xfId="15367"/>
    <cellStyle name="표준 6 8 6 2 2 5" xfId="19238"/>
    <cellStyle name="표준 6 8 6 2 2 6" xfId="23109"/>
    <cellStyle name="표준 6 8 6 2 2 7" xfId="26980"/>
    <cellStyle name="표준 6 8 6 2 2 8" xfId="30851"/>
    <cellStyle name="표준 6 8 6 2 2 9" xfId="34722"/>
    <cellStyle name="표준 6 8 6 2 3" xfId="5689"/>
    <cellStyle name="표준 6 8 6 2 4" xfId="9560"/>
    <cellStyle name="표준 6 8 6 2 5" xfId="13431"/>
    <cellStyle name="표준 6 8 6 2 6" xfId="17302"/>
    <cellStyle name="표준 6 8 6 2 7" xfId="21173"/>
    <cellStyle name="표준 6 8 6 2 8" xfId="25044"/>
    <cellStyle name="표준 6 8 6 2 9" xfId="28915"/>
    <cellStyle name="표준 6 8 6 3" xfId="2498"/>
    <cellStyle name="표준 6 8 6 3 10" xfId="37625"/>
    <cellStyle name="표준 6 8 6 3 11" xfId="41737"/>
    <cellStyle name="표준 6 8 6 3 12" xfId="45608"/>
    <cellStyle name="표준 6 8 6 3 13" xfId="49479"/>
    <cellStyle name="표준 6 8 6 3 14" xfId="53350"/>
    <cellStyle name="표준 6 8 6 3 2" xfId="6657"/>
    <cellStyle name="표준 6 8 6 3 3" xfId="10528"/>
    <cellStyle name="표준 6 8 6 3 4" xfId="14399"/>
    <cellStyle name="표준 6 8 6 3 5" xfId="18270"/>
    <cellStyle name="표준 6 8 6 3 6" xfId="22141"/>
    <cellStyle name="표준 6 8 6 3 7" xfId="26012"/>
    <cellStyle name="표준 6 8 6 3 8" xfId="29883"/>
    <cellStyle name="표준 6 8 6 3 9" xfId="33754"/>
    <cellStyle name="표준 6 8 6 4" xfId="4721"/>
    <cellStyle name="표준 6 8 6 5" xfId="8592"/>
    <cellStyle name="표준 6 8 6 6" xfId="12463"/>
    <cellStyle name="표준 6 8 6 7" xfId="16334"/>
    <cellStyle name="표준 6 8 6 8" xfId="20205"/>
    <cellStyle name="표준 6 8 6 9" xfId="24076"/>
    <cellStyle name="표준 6 8 7" xfId="1043"/>
    <cellStyle name="표준 6 8 7 10" xfId="32302"/>
    <cellStyle name="표준 6 8 7 11" xfId="36173"/>
    <cellStyle name="표준 6 8 7 12" xfId="40285"/>
    <cellStyle name="표준 6 8 7 13" xfId="44156"/>
    <cellStyle name="표준 6 8 7 14" xfId="48027"/>
    <cellStyle name="표준 6 8 7 15" xfId="51898"/>
    <cellStyle name="표준 6 8 7 2" xfId="2982"/>
    <cellStyle name="표준 6 8 7 2 10" xfId="38109"/>
    <cellStyle name="표준 6 8 7 2 11" xfId="42221"/>
    <cellStyle name="표준 6 8 7 2 12" xfId="46092"/>
    <cellStyle name="표준 6 8 7 2 13" xfId="49963"/>
    <cellStyle name="표준 6 8 7 2 14" xfId="53834"/>
    <cellStyle name="표준 6 8 7 2 2" xfId="7141"/>
    <cellStyle name="표준 6 8 7 2 3" xfId="11012"/>
    <cellStyle name="표준 6 8 7 2 4" xfId="14883"/>
    <cellStyle name="표준 6 8 7 2 5" xfId="18754"/>
    <cellStyle name="표준 6 8 7 2 6" xfId="22625"/>
    <cellStyle name="표준 6 8 7 2 7" xfId="26496"/>
    <cellStyle name="표준 6 8 7 2 8" xfId="30367"/>
    <cellStyle name="표준 6 8 7 2 9" xfId="34238"/>
    <cellStyle name="표준 6 8 7 3" xfId="5205"/>
    <cellStyle name="표준 6 8 7 4" xfId="9076"/>
    <cellStyle name="표준 6 8 7 5" xfId="12947"/>
    <cellStyle name="표준 6 8 7 6" xfId="16818"/>
    <cellStyle name="표준 6 8 7 7" xfId="20689"/>
    <cellStyle name="표준 6 8 7 8" xfId="24560"/>
    <cellStyle name="표준 6 8 7 9" xfId="28431"/>
    <cellStyle name="표준 6 8 8" xfId="2014"/>
    <cellStyle name="표준 6 8 8 10" xfId="37141"/>
    <cellStyle name="표준 6 8 8 11" xfId="41253"/>
    <cellStyle name="표준 6 8 8 12" xfId="45124"/>
    <cellStyle name="표준 6 8 8 13" xfId="48995"/>
    <cellStyle name="표준 6 8 8 14" xfId="52866"/>
    <cellStyle name="표준 6 8 8 2" xfId="6173"/>
    <cellStyle name="표준 6 8 8 3" xfId="10044"/>
    <cellStyle name="표준 6 8 8 4" xfId="13915"/>
    <cellStyle name="표준 6 8 8 5" xfId="17786"/>
    <cellStyle name="표준 6 8 8 6" xfId="21657"/>
    <cellStyle name="표준 6 8 8 7" xfId="25528"/>
    <cellStyle name="표준 6 8 8 8" xfId="29399"/>
    <cellStyle name="표준 6 8 8 9" xfId="33270"/>
    <cellStyle name="표준 6 8 9" xfId="4237"/>
    <cellStyle name="표준 6 9" xfId="80"/>
    <cellStyle name="표준 6 9 10" xfId="11998"/>
    <cellStyle name="표준 6 9 11" xfId="15869"/>
    <cellStyle name="표준 6 9 12" xfId="19740"/>
    <cellStyle name="표준 6 9 13" xfId="23611"/>
    <cellStyle name="표준 6 9 14" xfId="27482"/>
    <cellStyle name="표준 6 9 15" xfId="31353"/>
    <cellStyle name="표준 6 9 16" xfId="35224"/>
    <cellStyle name="표준 6 9 17" xfId="39095"/>
    <cellStyle name="표준 6 9 18" xfId="39336"/>
    <cellStyle name="표준 6 9 19" xfId="43207"/>
    <cellStyle name="표준 6 9 2" xfId="179"/>
    <cellStyle name="표준 6 9 2 10" xfId="19837"/>
    <cellStyle name="표준 6 9 2 11" xfId="23708"/>
    <cellStyle name="표준 6 9 2 12" xfId="27579"/>
    <cellStyle name="표준 6 9 2 13" xfId="31450"/>
    <cellStyle name="표준 6 9 2 14" xfId="35321"/>
    <cellStyle name="표준 6 9 2 15" xfId="39192"/>
    <cellStyle name="표준 6 9 2 16" xfId="39433"/>
    <cellStyle name="표준 6 9 2 17" xfId="43304"/>
    <cellStyle name="표준 6 9 2 18" xfId="47175"/>
    <cellStyle name="표준 6 9 2 19" xfId="51046"/>
    <cellStyle name="표준 6 9 2 2" xfId="424"/>
    <cellStyle name="표준 6 9 2 2 10" xfId="23950"/>
    <cellStyle name="표준 6 9 2 2 11" xfId="27821"/>
    <cellStyle name="표준 6 9 2 2 12" xfId="31692"/>
    <cellStyle name="표준 6 9 2 2 13" xfId="35563"/>
    <cellStyle name="표준 6 9 2 2 14" xfId="39675"/>
    <cellStyle name="표준 6 9 2 2 15" xfId="43546"/>
    <cellStyle name="표준 6 9 2 2 16" xfId="47417"/>
    <cellStyle name="표준 6 9 2 2 17" xfId="51288"/>
    <cellStyle name="표준 6 9 2 2 2" xfId="911"/>
    <cellStyle name="표준 6 9 2 2 2 10" xfId="28305"/>
    <cellStyle name="표준 6 9 2 2 2 11" xfId="32176"/>
    <cellStyle name="표준 6 9 2 2 2 12" xfId="36047"/>
    <cellStyle name="표준 6 9 2 2 2 13" xfId="40159"/>
    <cellStyle name="표준 6 9 2 2 2 14" xfId="44030"/>
    <cellStyle name="표준 6 9 2 2 2 15" xfId="47901"/>
    <cellStyle name="표준 6 9 2 2 2 16" xfId="51772"/>
    <cellStyle name="표준 6 9 2 2 2 2" xfId="1885"/>
    <cellStyle name="표준 6 9 2 2 2 2 10" xfId="33144"/>
    <cellStyle name="표준 6 9 2 2 2 2 11" xfId="37015"/>
    <cellStyle name="표준 6 9 2 2 2 2 12" xfId="41127"/>
    <cellStyle name="표준 6 9 2 2 2 2 13" xfId="44998"/>
    <cellStyle name="표준 6 9 2 2 2 2 14" xfId="48869"/>
    <cellStyle name="표준 6 9 2 2 2 2 15" xfId="52740"/>
    <cellStyle name="표준 6 9 2 2 2 2 2" xfId="3824"/>
    <cellStyle name="표준 6 9 2 2 2 2 2 10" xfId="38951"/>
    <cellStyle name="표준 6 9 2 2 2 2 2 11" xfId="43063"/>
    <cellStyle name="표준 6 9 2 2 2 2 2 12" xfId="46934"/>
    <cellStyle name="표준 6 9 2 2 2 2 2 13" xfId="50805"/>
    <cellStyle name="표준 6 9 2 2 2 2 2 14" xfId="54676"/>
    <cellStyle name="표준 6 9 2 2 2 2 2 2" xfId="7983"/>
    <cellStyle name="표준 6 9 2 2 2 2 2 3" xfId="11854"/>
    <cellStyle name="표준 6 9 2 2 2 2 2 4" xfId="15725"/>
    <cellStyle name="표준 6 9 2 2 2 2 2 5" xfId="19596"/>
    <cellStyle name="표준 6 9 2 2 2 2 2 6" xfId="23467"/>
    <cellStyle name="표준 6 9 2 2 2 2 2 7" xfId="27338"/>
    <cellStyle name="표준 6 9 2 2 2 2 2 8" xfId="31209"/>
    <cellStyle name="표준 6 9 2 2 2 2 2 9" xfId="35080"/>
    <cellStyle name="표준 6 9 2 2 2 2 3" xfId="6047"/>
    <cellStyle name="표준 6 9 2 2 2 2 4" xfId="9918"/>
    <cellStyle name="표준 6 9 2 2 2 2 5" xfId="13789"/>
    <cellStyle name="표준 6 9 2 2 2 2 6" xfId="17660"/>
    <cellStyle name="표준 6 9 2 2 2 2 7" xfId="21531"/>
    <cellStyle name="표준 6 9 2 2 2 2 8" xfId="25402"/>
    <cellStyle name="표준 6 9 2 2 2 2 9" xfId="29273"/>
    <cellStyle name="표준 6 9 2 2 2 3" xfId="2856"/>
    <cellStyle name="표준 6 9 2 2 2 3 10" xfId="37983"/>
    <cellStyle name="표준 6 9 2 2 2 3 11" xfId="42095"/>
    <cellStyle name="표준 6 9 2 2 2 3 12" xfId="45966"/>
    <cellStyle name="표준 6 9 2 2 2 3 13" xfId="49837"/>
    <cellStyle name="표준 6 9 2 2 2 3 14" xfId="53708"/>
    <cellStyle name="표준 6 9 2 2 2 3 2" xfId="7015"/>
    <cellStyle name="표준 6 9 2 2 2 3 3" xfId="10886"/>
    <cellStyle name="표준 6 9 2 2 2 3 4" xfId="14757"/>
    <cellStyle name="표준 6 9 2 2 2 3 5" xfId="18628"/>
    <cellStyle name="표준 6 9 2 2 2 3 6" xfId="22499"/>
    <cellStyle name="표준 6 9 2 2 2 3 7" xfId="26370"/>
    <cellStyle name="표준 6 9 2 2 2 3 8" xfId="30241"/>
    <cellStyle name="표준 6 9 2 2 2 3 9" xfId="34112"/>
    <cellStyle name="표준 6 9 2 2 2 4" xfId="5079"/>
    <cellStyle name="표준 6 9 2 2 2 5" xfId="8950"/>
    <cellStyle name="표준 6 9 2 2 2 6" xfId="12821"/>
    <cellStyle name="표준 6 9 2 2 2 7" xfId="16692"/>
    <cellStyle name="표준 6 9 2 2 2 8" xfId="20563"/>
    <cellStyle name="표준 6 9 2 2 2 9" xfId="24434"/>
    <cellStyle name="표준 6 9 2 2 3" xfId="1401"/>
    <cellStyle name="표준 6 9 2 2 3 10" xfId="32660"/>
    <cellStyle name="표준 6 9 2 2 3 11" xfId="36531"/>
    <cellStyle name="표준 6 9 2 2 3 12" xfId="40643"/>
    <cellStyle name="표준 6 9 2 2 3 13" xfId="44514"/>
    <cellStyle name="표준 6 9 2 2 3 14" xfId="48385"/>
    <cellStyle name="표준 6 9 2 2 3 15" xfId="52256"/>
    <cellStyle name="표준 6 9 2 2 3 2" xfId="3340"/>
    <cellStyle name="표준 6 9 2 2 3 2 10" xfId="38467"/>
    <cellStyle name="표준 6 9 2 2 3 2 11" xfId="42579"/>
    <cellStyle name="표준 6 9 2 2 3 2 12" xfId="46450"/>
    <cellStyle name="표준 6 9 2 2 3 2 13" xfId="50321"/>
    <cellStyle name="표준 6 9 2 2 3 2 14" xfId="54192"/>
    <cellStyle name="표준 6 9 2 2 3 2 2" xfId="7499"/>
    <cellStyle name="표준 6 9 2 2 3 2 3" xfId="11370"/>
    <cellStyle name="표준 6 9 2 2 3 2 4" xfId="15241"/>
    <cellStyle name="표준 6 9 2 2 3 2 5" xfId="19112"/>
    <cellStyle name="표준 6 9 2 2 3 2 6" xfId="22983"/>
    <cellStyle name="표준 6 9 2 2 3 2 7" xfId="26854"/>
    <cellStyle name="표준 6 9 2 2 3 2 8" xfId="30725"/>
    <cellStyle name="표준 6 9 2 2 3 2 9" xfId="34596"/>
    <cellStyle name="표준 6 9 2 2 3 3" xfId="5563"/>
    <cellStyle name="표준 6 9 2 2 3 4" xfId="9434"/>
    <cellStyle name="표준 6 9 2 2 3 5" xfId="13305"/>
    <cellStyle name="표준 6 9 2 2 3 6" xfId="17176"/>
    <cellStyle name="표준 6 9 2 2 3 7" xfId="21047"/>
    <cellStyle name="표준 6 9 2 2 3 8" xfId="24918"/>
    <cellStyle name="표준 6 9 2 2 3 9" xfId="28789"/>
    <cellStyle name="표준 6 9 2 2 4" xfId="2372"/>
    <cellStyle name="표준 6 9 2 2 4 10" xfId="37499"/>
    <cellStyle name="표준 6 9 2 2 4 11" xfId="41611"/>
    <cellStyle name="표준 6 9 2 2 4 12" xfId="45482"/>
    <cellStyle name="표준 6 9 2 2 4 13" xfId="49353"/>
    <cellStyle name="표준 6 9 2 2 4 14" xfId="53224"/>
    <cellStyle name="표준 6 9 2 2 4 2" xfId="6531"/>
    <cellStyle name="표준 6 9 2 2 4 3" xfId="10402"/>
    <cellStyle name="표준 6 9 2 2 4 4" xfId="14273"/>
    <cellStyle name="표준 6 9 2 2 4 5" xfId="18144"/>
    <cellStyle name="표준 6 9 2 2 4 6" xfId="22015"/>
    <cellStyle name="표준 6 9 2 2 4 7" xfId="25886"/>
    <cellStyle name="표준 6 9 2 2 4 8" xfId="29757"/>
    <cellStyle name="표준 6 9 2 2 4 9" xfId="33628"/>
    <cellStyle name="표준 6 9 2 2 5" xfId="4595"/>
    <cellStyle name="표준 6 9 2 2 6" xfId="8466"/>
    <cellStyle name="표준 6 9 2 2 7" xfId="12337"/>
    <cellStyle name="표준 6 9 2 2 8" xfId="16208"/>
    <cellStyle name="표준 6 9 2 2 9" xfId="20079"/>
    <cellStyle name="표준 6 9 2 3" xfId="669"/>
    <cellStyle name="표준 6 9 2 3 10" xfId="28063"/>
    <cellStyle name="표준 6 9 2 3 11" xfId="31934"/>
    <cellStyle name="표준 6 9 2 3 12" xfId="35805"/>
    <cellStyle name="표준 6 9 2 3 13" xfId="39917"/>
    <cellStyle name="표준 6 9 2 3 14" xfId="43788"/>
    <cellStyle name="표준 6 9 2 3 15" xfId="47659"/>
    <cellStyle name="표준 6 9 2 3 16" xfId="51530"/>
    <cellStyle name="표준 6 9 2 3 2" xfId="1643"/>
    <cellStyle name="표준 6 9 2 3 2 10" xfId="32902"/>
    <cellStyle name="표준 6 9 2 3 2 11" xfId="36773"/>
    <cellStyle name="표준 6 9 2 3 2 12" xfId="40885"/>
    <cellStyle name="표준 6 9 2 3 2 13" xfId="44756"/>
    <cellStyle name="표준 6 9 2 3 2 14" xfId="48627"/>
    <cellStyle name="표준 6 9 2 3 2 15" xfId="52498"/>
    <cellStyle name="표준 6 9 2 3 2 2" xfId="3582"/>
    <cellStyle name="표준 6 9 2 3 2 2 10" xfId="38709"/>
    <cellStyle name="표준 6 9 2 3 2 2 11" xfId="42821"/>
    <cellStyle name="표준 6 9 2 3 2 2 12" xfId="46692"/>
    <cellStyle name="표준 6 9 2 3 2 2 13" xfId="50563"/>
    <cellStyle name="표준 6 9 2 3 2 2 14" xfId="54434"/>
    <cellStyle name="표준 6 9 2 3 2 2 2" xfId="7741"/>
    <cellStyle name="표준 6 9 2 3 2 2 3" xfId="11612"/>
    <cellStyle name="표준 6 9 2 3 2 2 4" xfId="15483"/>
    <cellStyle name="표준 6 9 2 3 2 2 5" xfId="19354"/>
    <cellStyle name="표준 6 9 2 3 2 2 6" xfId="23225"/>
    <cellStyle name="표준 6 9 2 3 2 2 7" xfId="27096"/>
    <cellStyle name="표준 6 9 2 3 2 2 8" xfId="30967"/>
    <cellStyle name="표준 6 9 2 3 2 2 9" xfId="34838"/>
    <cellStyle name="표준 6 9 2 3 2 3" xfId="5805"/>
    <cellStyle name="표준 6 9 2 3 2 4" xfId="9676"/>
    <cellStyle name="표준 6 9 2 3 2 5" xfId="13547"/>
    <cellStyle name="표준 6 9 2 3 2 6" xfId="17418"/>
    <cellStyle name="표준 6 9 2 3 2 7" xfId="21289"/>
    <cellStyle name="표준 6 9 2 3 2 8" xfId="25160"/>
    <cellStyle name="표준 6 9 2 3 2 9" xfId="29031"/>
    <cellStyle name="표준 6 9 2 3 3" xfId="2614"/>
    <cellStyle name="표준 6 9 2 3 3 10" xfId="37741"/>
    <cellStyle name="표준 6 9 2 3 3 11" xfId="41853"/>
    <cellStyle name="표준 6 9 2 3 3 12" xfId="45724"/>
    <cellStyle name="표준 6 9 2 3 3 13" xfId="49595"/>
    <cellStyle name="표준 6 9 2 3 3 14" xfId="53466"/>
    <cellStyle name="표준 6 9 2 3 3 2" xfId="6773"/>
    <cellStyle name="표준 6 9 2 3 3 3" xfId="10644"/>
    <cellStyle name="표준 6 9 2 3 3 4" xfId="14515"/>
    <cellStyle name="표준 6 9 2 3 3 5" xfId="18386"/>
    <cellStyle name="표준 6 9 2 3 3 6" xfId="22257"/>
    <cellStyle name="표준 6 9 2 3 3 7" xfId="26128"/>
    <cellStyle name="표준 6 9 2 3 3 8" xfId="29999"/>
    <cellStyle name="표준 6 9 2 3 3 9" xfId="33870"/>
    <cellStyle name="표준 6 9 2 3 4" xfId="4837"/>
    <cellStyle name="표준 6 9 2 3 5" xfId="8708"/>
    <cellStyle name="표준 6 9 2 3 6" xfId="12579"/>
    <cellStyle name="표준 6 9 2 3 7" xfId="16450"/>
    <cellStyle name="표준 6 9 2 3 8" xfId="20321"/>
    <cellStyle name="표준 6 9 2 3 9" xfId="24192"/>
    <cellStyle name="표준 6 9 2 4" xfId="1159"/>
    <cellStyle name="표준 6 9 2 4 10" xfId="32418"/>
    <cellStyle name="표준 6 9 2 4 11" xfId="36289"/>
    <cellStyle name="표준 6 9 2 4 12" xfId="40401"/>
    <cellStyle name="표준 6 9 2 4 13" xfId="44272"/>
    <cellStyle name="표준 6 9 2 4 14" xfId="48143"/>
    <cellStyle name="표준 6 9 2 4 15" xfId="52014"/>
    <cellStyle name="표준 6 9 2 4 2" xfId="3098"/>
    <cellStyle name="표준 6 9 2 4 2 10" xfId="38225"/>
    <cellStyle name="표준 6 9 2 4 2 11" xfId="42337"/>
    <cellStyle name="표준 6 9 2 4 2 12" xfId="46208"/>
    <cellStyle name="표준 6 9 2 4 2 13" xfId="50079"/>
    <cellStyle name="표준 6 9 2 4 2 14" xfId="53950"/>
    <cellStyle name="표준 6 9 2 4 2 2" xfId="7257"/>
    <cellStyle name="표준 6 9 2 4 2 3" xfId="11128"/>
    <cellStyle name="표준 6 9 2 4 2 4" xfId="14999"/>
    <cellStyle name="표준 6 9 2 4 2 5" xfId="18870"/>
    <cellStyle name="표준 6 9 2 4 2 6" xfId="22741"/>
    <cellStyle name="표준 6 9 2 4 2 7" xfId="26612"/>
    <cellStyle name="표준 6 9 2 4 2 8" xfId="30483"/>
    <cellStyle name="표준 6 9 2 4 2 9" xfId="34354"/>
    <cellStyle name="표준 6 9 2 4 3" xfId="5321"/>
    <cellStyle name="표준 6 9 2 4 4" xfId="9192"/>
    <cellStyle name="표준 6 9 2 4 5" xfId="13063"/>
    <cellStyle name="표준 6 9 2 4 6" xfId="16934"/>
    <cellStyle name="표준 6 9 2 4 7" xfId="20805"/>
    <cellStyle name="표준 6 9 2 4 8" xfId="24676"/>
    <cellStyle name="표준 6 9 2 4 9" xfId="28547"/>
    <cellStyle name="표준 6 9 2 5" xfId="2130"/>
    <cellStyle name="표준 6 9 2 5 10" xfId="37257"/>
    <cellStyle name="표준 6 9 2 5 11" xfId="41369"/>
    <cellStyle name="표준 6 9 2 5 12" xfId="45240"/>
    <cellStyle name="표준 6 9 2 5 13" xfId="49111"/>
    <cellStyle name="표준 6 9 2 5 14" xfId="52982"/>
    <cellStyle name="표준 6 9 2 5 2" xfId="6289"/>
    <cellStyle name="표준 6 9 2 5 3" xfId="10160"/>
    <cellStyle name="표준 6 9 2 5 4" xfId="14031"/>
    <cellStyle name="표준 6 9 2 5 5" xfId="17902"/>
    <cellStyle name="표준 6 9 2 5 6" xfId="21773"/>
    <cellStyle name="표준 6 9 2 5 7" xfId="25644"/>
    <cellStyle name="표준 6 9 2 5 8" xfId="29515"/>
    <cellStyle name="표준 6 9 2 5 9" xfId="33386"/>
    <cellStyle name="표준 6 9 2 6" xfId="4353"/>
    <cellStyle name="표준 6 9 2 7" xfId="8224"/>
    <cellStyle name="표준 6 9 2 8" xfId="12095"/>
    <cellStyle name="표준 6 9 2 9" xfId="15966"/>
    <cellStyle name="표준 6 9 20" xfId="47078"/>
    <cellStyle name="표준 6 9 21" xfId="50949"/>
    <cellStyle name="표준 6 9 3" xfId="230"/>
    <cellStyle name="표준 6 9 3 10" xfId="19888"/>
    <cellStyle name="표준 6 9 3 11" xfId="23759"/>
    <cellStyle name="표준 6 9 3 12" xfId="27630"/>
    <cellStyle name="표준 6 9 3 13" xfId="31501"/>
    <cellStyle name="표준 6 9 3 14" xfId="35372"/>
    <cellStyle name="표준 6 9 3 15" xfId="39243"/>
    <cellStyle name="표준 6 9 3 16" xfId="39484"/>
    <cellStyle name="표준 6 9 3 17" xfId="43355"/>
    <cellStyle name="표준 6 9 3 18" xfId="47226"/>
    <cellStyle name="표준 6 9 3 19" xfId="51097"/>
    <cellStyle name="표준 6 9 3 2" xfId="475"/>
    <cellStyle name="표준 6 9 3 2 10" xfId="24001"/>
    <cellStyle name="표준 6 9 3 2 11" xfId="27872"/>
    <cellStyle name="표준 6 9 3 2 12" xfId="31743"/>
    <cellStyle name="표준 6 9 3 2 13" xfId="35614"/>
    <cellStyle name="표준 6 9 3 2 14" xfId="39726"/>
    <cellStyle name="표준 6 9 3 2 15" xfId="43597"/>
    <cellStyle name="표준 6 9 3 2 16" xfId="47468"/>
    <cellStyle name="표준 6 9 3 2 17" xfId="51339"/>
    <cellStyle name="표준 6 9 3 2 2" xfId="962"/>
    <cellStyle name="표준 6 9 3 2 2 10" xfId="28356"/>
    <cellStyle name="표준 6 9 3 2 2 11" xfId="32227"/>
    <cellStyle name="표준 6 9 3 2 2 12" xfId="36098"/>
    <cellStyle name="표준 6 9 3 2 2 13" xfId="40210"/>
    <cellStyle name="표준 6 9 3 2 2 14" xfId="44081"/>
    <cellStyle name="표준 6 9 3 2 2 15" xfId="47952"/>
    <cellStyle name="표준 6 9 3 2 2 16" xfId="51823"/>
    <cellStyle name="표준 6 9 3 2 2 2" xfId="1936"/>
    <cellStyle name="표준 6 9 3 2 2 2 10" xfId="33195"/>
    <cellStyle name="표준 6 9 3 2 2 2 11" xfId="37066"/>
    <cellStyle name="표준 6 9 3 2 2 2 12" xfId="41178"/>
    <cellStyle name="표준 6 9 3 2 2 2 13" xfId="45049"/>
    <cellStyle name="표준 6 9 3 2 2 2 14" xfId="48920"/>
    <cellStyle name="표준 6 9 3 2 2 2 15" xfId="52791"/>
    <cellStyle name="표준 6 9 3 2 2 2 2" xfId="3875"/>
    <cellStyle name="표준 6 9 3 2 2 2 2 10" xfId="39002"/>
    <cellStyle name="표준 6 9 3 2 2 2 2 11" xfId="43114"/>
    <cellStyle name="표준 6 9 3 2 2 2 2 12" xfId="46985"/>
    <cellStyle name="표준 6 9 3 2 2 2 2 13" xfId="50856"/>
    <cellStyle name="표준 6 9 3 2 2 2 2 14" xfId="54727"/>
    <cellStyle name="표준 6 9 3 2 2 2 2 2" xfId="8034"/>
    <cellStyle name="표준 6 9 3 2 2 2 2 3" xfId="11905"/>
    <cellStyle name="표준 6 9 3 2 2 2 2 4" xfId="15776"/>
    <cellStyle name="표준 6 9 3 2 2 2 2 5" xfId="19647"/>
    <cellStyle name="표준 6 9 3 2 2 2 2 6" xfId="23518"/>
    <cellStyle name="표준 6 9 3 2 2 2 2 7" xfId="27389"/>
    <cellStyle name="표준 6 9 3 2 2 2 2 8" xfId="31260"/>
    <cellStyle name="표준 6 9 3 2 2 2 2 9" xfId="35131"/>
    <cellStyle name="표준 6 9 3 2 2 2 3" xfId="6098"/>
    <cellStyle name="표준 6 9 3 2 2 2 4" xfId="9969"/>
    <cellStyle name="표준 6 9 3 2 2 2 5" xfId="13840"/>
    <cellStyle name="표준 6 9 3 2 2 2 6" xfId="17711"/>
    <cellStyle name="표준 6 9 3 2 2 2 7" xfId="21582"/>
    <cellStyle name="표준 6 9 3 2 2 2 8" xfId="25453"/>
    <cellStyle name="표준 6 9 3 2 2 2 9" xfId="29324"/>
    <cellStyle name="표준 6 9 3 2 2 3" xfId="2907"/>
    <cellStyle name="표준 6 9 3 2 2 3 10" xfId="38034"/>
    <cellStyle name="표준 6 9 3 2 2 3 11" xfId="42146"/>
    <cellStyle name="표준 6 9 3 2 2 3 12" xfId="46017"/>
    <cellStyle name="표준 6 9 3 2 2 3 13" xfId="49888"/>
    <cellStyle name="표준 6 9 3 2 2 3 14" xfId="53759"/>
    <cellStyle name="표준 6 9 3 2 2 3 2" xfId="7066"/>
    <cellStyle name="표준 6 9 3 2 2 3 3" xfId="10937"/>
    <cellStyle name="표준 6 9 3 2 2 3 4" xfId="14808"/>
    <cellStyle name="표준 6 9 3 2 2 3 5" xfId="18679"/>
    <cellStyle name="표준 6 9 3 2 2 3 6" xfId="22550"/>
    <cellStyle name="표준 6 9 3 2 2 3 7" xfId="26421"/>
    <cellStyle name="표준 6 9 3 2 2 3 8" xfId="30292"/>
    <cellStyle name="표준 6 9 3 2 2 3 9" xfId="34163"/>
    <cellStyle name="표준 6 9 3 2 2 4" xfId="5130"/>
    <cellStyle name="표준 6 9 3 2 2 5" xfId="9001"/>
    <cellStyle name="표준 6 9 3 2 2 6" xfId="12872"/>
    <cellStyle name="표준 6 9 3 2 2 7" xfId="16743"/>
    <cellStyle name="표준 6 9 3 2 2 8" xfId="20614"/>
    <cellStyle name="표준 6 9 3 2 2 9" xfId="24485"/>
    <cellStyle name="표준 6 9 3 2 3" xfId="1452"/>
    <cellStyle name="표준 6 9 3 2 3 10" xfId="32711"/>
    <cellStyle name="표준 6 9 3 2 3 11" xfId="36582"/>
    <cellStyle name="표준 6 9 3 2 3 12" xfId="40694"/>
    <cellStyle name="표준 6 9 3 2 3 13" xfId="44565"/>
    <cellStyle name="표준 6 9 3 2 3 14" xfId="48436"/>
    <cellStyle name="표준 6 9 3 2 3 15" xfId="52307"/>
    <cellStyle name="표준 6 9 3 2 3 2" xfId="3391"/>
    <cellStyle name="표준 6 9 3 2 3 2 10" xfId="38518"/>
    <cellStyle name="표준 6 9 3 2 3 2 11" xfId="42630"/>
    <cellStyle name="표준 6 9 3 2 3 2 12" xfId="46501"/>
    <cellStyle name="표준 6 9 3 2 3 2 13" xfId="50372"/>
    <cellStyle name="표준 6 9 3 2 3 2 14" xfId="54243"/>
    <cellStyle name="표준 6 9 3 2 3 2 2" xfId="7550"/>
    <cellStyle name="표준 6 9 3 2 3 2 3" xfId="11421"/>
    <cellStyle name="표준 6 9 3 2 3 2 4" xfId="15292"/>
    <cellStyle name="표준 6 9 3 2 3 2 5" xfId="19163"/>
    <cellStyle name="표준 6 9 3 2 3 2 6" xfId="23034"/>
    <cellStyle name="표준 6 9 3 2 3 2 7" xfId="26905"/>
    <cellStyle name="표준 6 9 3 2 3 2 8" xfId="30776"/>
    <cellStyle name="표준 6 9 3 2 3 2 9" xfId="34647"/>
    <cellStyle name="표준 6 9 3 2 3 3" xfId="5614"/>
    <cellStyle name="표준 6 9 3 2 3 4" xfId="9485"/>
    <cellStyle name="표준 6 9 3 2 3 5" xfId="13356"/>
    <cellStyle name="표준 6 9 3 2 3 6" xfId="17227"/>
    <cellStyle name="표준 6 9 3 2 3 7" xfId="21098"/>
    <cellStyle name="표준 6 9 3 2 3 8" xfId="24969"/>
    <cellStyle name="표준 6 9 3 2 3 9" xfId="28840"/>
    <cellStyle name="표준 6 9 3 2 4" xfId="2423"/>
    <cellStyle name="표준 6 9 3 2 4 10" xfId="37550"/>
    <cellStyle name="표준 6 9 3 2 4 11" xfId="41662"/>
    <cellStyle name="표준 6 9 3 2 4 12" xfId="45533"/>
    <cellStyle name="표준 6 9 3 2 4 13" xfId="49404"/>
    <cellStyle name="표준 6 9 3 2 4 14" xfId="53275"/>
    <cellStyle name="표준 6 9 3 2 4 2" xfId="6582"/>
    <cellStyle name="표준 6 9 3 2 4 3" xfId="10453"/>
    <cellStyle name="표준 6 9 3 2 4 4" xfId="14324"/>
    <cellStyle name="표준 6 9 3 2 4 5" xfId="18195"/>
    <cellStyle name="표준 6 9 3 2 4 6" xfId="22066"/>
    <cellStyle name="표준 6 9 3 2 4 7" xfId="25937"/>
    <cellStyle name="표준 6 9 3 2 4 8" xfId="29808"/>
    <cellStyle name="표준 6 9 3 2 4 9" xfId="33679"/>
    <cellStyle name="표준 6 9 3 2 5" xfId="4646"/>
    <cellStyle name="표준 6 9 3 2 6" xfId="8517"/>
    <cellStyle name="표준 6 9 3 2 7" xfId="12388"/>
    <cellStyle name="표준 6 9 3 2 8" xfId="16259"/>
    <cellStyle name="표준 6 9 3 2 9" xfId="20130"/>
    <cellStyle name="표준 6 9 3 3" xfId="720"/>
    <cellStyle name="표준 6 9 3 3 10" xfId="28114"/>
    <cellStyle name="표준 6 9 3 3 11" xfId="31985"/>
    <cellStyle name="표준 6 9 3 3 12" xfId="35856"/>
    <cellStyle name="표준 6 9 3 3 13" xfId="39968"/>
    <cellStyle name="표준 6 9 3 3 14" xfId="43839"/>
    <cellStyle name="표준 6 9 3 3 15" xfId="47710"/>
    <cellStyle name="표준 6 9 3 3 16" xfId="51581"/>
    <cellStyle name="표준 6 9 3 3 2" xfId="1694"/>
    <cellStyle name="표준 6 9 3 3 2 10" xfId="32953"/>
    <cellStyle name="표준 6 9 3 3 2 11" xfId="36824"/>
    <cellStyle name="표준 6 9 3 3 2 12" xfId="40936"/>
    <cellStyle name="표준 6 9 3 3 2 13" xfId="44807"/>
    <cellStyle name="표준 6 9 3 3 2 14" xfId="48678"/>
    <cellStyle name="표준 6 9 3 3 2 15" xfId="52549"/>
    <cellStyle name="표준 6 9 3 3 2 2" xfId="3633"/>
    <cellStyle name="표준 6 9 3 3 2 2 10" xfId="38760"/>
    <cellStyle name="표준 6 9 3 3 2 2 11" xfId="42872"/>
    <cellStyle name="표준 6 9 3 3 2 2 12" xfId="46743"/>
    <cellStyle name="표준 6 9 3 3 2 2 13" xfId="50614"/>
    <cellStyle name="표준 6 9 3 3 2 2 14" xfId="54485"/>
    <cellStyle name="표준 6 9 3 3 2 2 2" xfId="7792"/>
    <cellStyle name="표준 6 9 3 3 2 2 3" xfId="11663"/>
    <cellStyle name="표준 6 9 3 3 2 2 4" xfId="15534"/>
    <cellStyle name="표준 6 9 3 3 2 2 5" xfId="19405"/>
    <cellStyle name="표준 6 9 3 3 2 2 6" xfId="23276"/>
    <cellStyle name="표준 6 9 3 3 2 2 7" xfId="27147"/>
    <cellStyle name="표준 6 9 3 3 2 2 8" xfId="31018"/>
    <cellStyle name="표준 6 9 3 3 2 2 9" xfId="34889"/>
    <cellStyle name="표준 6 9 3 3 2 3" xfId="5856"/>
    <cellStyle name="표준 6 9 3 3 2 4" xfId="9727"/>
    <cellStyle name="표준 6 9 3 3 2 5" xfId="13598"/>
    <cellStyle name="표준 6 9 3 3 2 6" xfId="17469"/>
    <cellStyle name="표준 6 9 3 3 2 7" xfId="21340"/>
    <cellStyle name="표준 6 9 3 3 2 8" xfId="25211"/>
    <cellStyle name="표준 6 9 3 3 2 9" xfId="29082"/>
    <cellStyle name="표준 6 9 3 3 3" xfId="2665"/>
    <cellStyle name="표준 6 9 3 3 3 10" xfId="37792"/>
    <cellStyle name="표준 6 9 3 3 3 11" xfId="41904"/>
    <cellStyle name="표준 6 9 3 3 3 12" xfId="45775"/>
    <cellStyle name="표준 6 9 3 3 3 13" xfId="49646"/>
    <cellStyle name="표준 6 9 3 3 3 14" xfId="53517"/>
    <cellStyle name="표준 6 9 3 3 3 2" xfId="6824"/>
    <cellStyle name="표준 6 9 3 3 3 3" xfId="10695"/>
    <cellStyle name="표준 6 9 3 3 3 4" xfId="14566"/>
    <cellStyle name="표준 6 9 3 3 3 5" xfId="18437"/>
    <cellStyle name="표준 6 9 3 3 3 6" xfId="22308"/>
    <cellStyle name="표준 6 9 3 3 3 7" xfId="26179"/>
    <cellStyle name="표준 6 9 3 3 3 8" xfId="30050"/>
    <cellStyle name="표준 6 9 3 3 3 9" xfId="33921"/>
    <cellStyle name="표준 6 9 3 3 4" xfId="4888"/>
    <cellStyle name="표준 6 9 3 3 5" xfId="8759"/>
    <cellStyle name="표준 6 9 3 3 6" xfId="12630"/>
    <cellStyle name="표준 6 9 3 3 7" xfId="16501"/>
    <cellStyle name="표준 6 9 3 3 8" xfId="20372"/>
    <cellStyle name="표준 6 9 3 3 9" xfId="24243"/>
    <cellStyle name="표준 6 9 3 4" xfId="1210"/>
    <cellStyle name="표준 6 9 3 4 10" xfId="32469"/>
    <cellStyle name="표준 6 9 3 4 11" xfId="36340"/>
    <cellStyle name="표준 6 9 3 4 12" xfId="40452"/>
    <cellStyle name="표준 6 9 3 4 13" xfId="44323"/>
    <cellStyle name="표준 6 9 3 4 14" xfId="48194"/>
    <cellStyle name="표준 6 9 3 4 15" xfId="52065"/>
    <cellStyle name="표준 6 9 3 4 2" xfId="3149"/>
    <cellStyle name="표준 6 9 3 4 2 10" xfId="38276"/>
    <cellStyle name="표준 6 9 3 4 2 11" xfId="42388"/>
    <cellStyle name="표준 6 9 3 4 2 12" xfId="46259"/>
    <cellStyle name="표준 6 9 3 4 2 13" xfId="50130"/>
    <cellStyle name="표준 6 9 3 4 2 14" xfId="54001"/>
    <cellStyle name="표준 6 9 3 4 2 2" xfId="7308"/>
    <cellStyle name="표준 6 9 3 4 2 3" xfId="11179"/>
    <cellStyle name="표준 6 9 3 4 2 4" xfId="15050"/>
    <cellStyle name="표준 6 9 3 4 2 5" xfId="18921"/>
    <cellStyle name="표준 6 9 3 4 2 6" xfId="22792"/>
    <cellStyle name="표준 6 9 3 4 2 7" xfId="26663"/>
    <cellStyle name="표준 6 9 3 4 2 8" xfId="30534"/>
    <cellStyle name="표준 6 9 3 4 2 9" xfId="34405"/>
    <cellStyle name="표준 6 9 3 4 3" xfId="5372"/>
    <cellStyle name="표준 6 9 3 4 4" xfId="9243"/>
    <cellStyle name="표준 6 9 3 4 5" xfId="13114"/>
    <cellStyle name="표준 6 9 3 4 6" xfId="16985"/>
    <cellStyle name="표준 6 9 3 4 7" xfId="20856"/>
    <cellStyle name="표준 6 9 3 4 8" xfId="24727"/>
    <cellStyle name="표준 6 9 3 4 9" xfId="28598"/>
    <cellStyle name="표준 6 9 3 5" xfId="2181"/>
    <cellStyle name="표준 6 9 3 5 10" xfId="37308"/>
    <cellStyle name="표준 6 9 3 5 11" xfId="41420"/>
    <cellStyle name="표준 6 9 3 5 12" xfId="45291"/>
    <cellStyle name="표준 6 9 3 5 13" xfId="49162"/>
    <cellStyle name="표준 6 9 3 5 14" xfId="53033"/>
    <cellStyle name="표준 6 9 3 5 2" xfId="6340"/>
    <cellStyle name="표준 6 9 3 5 3" xfId="10211"/>
    <cellStyle name="표준 6 9 3 5 4" xfId="14082"/>
    <cellStyle name="표준 6 9 3 5 5" xfId="17953"/>
    <cellStyle name="표준 6 9 3 5 6" xfId="21824"/>
    <cellStyle name="표준 6 9 3 5 7" xfId="25695"/>
    <cellStyle name="표준 6 9 3 5 8" xfId="29566"/>
    <cellStyle name="표준 6 9 3 5 9" xfId="33437"/>
    <cellStyle name="표준 6 9 3 6" xfId="4404"/>
    <cellStyle name="표준 6 9 3 7" xfId="8275"/>
    <cellStyle name="표준 6 9 3 8" xfId="12146"/>
    <cellStyle name="표준 6 9 3 9" xfId="16017"/>
    <cellStyle name="표준 6 9 4" xfId="327"/>
    <cellStyle name="표준 6 9 4 10" xfId="23853"/>
    <cellStyle name="표준 6 9 4 11" xfId="27724"/>
    <cellStyle name="표준 6 9 4 12" xfId="31595"/>
    <cellStyle name="표준 6 9 4 13" xfId="35466"/>
    <cellStyle name="표준 6 9 4 14" xfId="39578"/>
    <cellStyle name="표준 6 9 4 15" xfId="43449"/>
    <cellStyle name="표준 6 9 4 16" xfId="47320"/>
    <cellStyle name="표준 6 9 4 17" xfId="51191"/>
    <cellStyle name="표준 6 9 4 2" xfId="814"/>
    <cellStyle name="표준 6 9 4 2 10" xfId="28208"/>
    <cellStyle name="표준 6 9 4 2 11" xfId="32079"/>
    <cellStyle name="표준 6 9 4 2 12" xfId="35950"/>
    <cellStyle name="표준 6 9 4 2 13" xfId="40062"/>
    <cellStyle name="표준 6 9 4 2 14" xfId="43933"/>
    <cellStyle name="표준 6 9 4 2 15" xfId="47804"/>
    <cellStyle name="표준 6 9 4 2 16" xfId="51675"/>
    <cellStyle name="표준 6 9 4 2 2" xfId="1788"/>
    <cellStyle name="표준 6 9 4 2 2 10" xfId="33047"/>
    <cellStyle name="표준 6 9 4 2 2 11" xfId="36918"/>
    <cellStyle name="표준 6 9 4 2 2 12" xfId="41030"/>
    <cellStyle name="표준 6 9 4 2 2 13" xfId="44901"/>
    <cellStyle name="표준 6 9 4 2 2 14" xfId="48772"/>
    <cellStyle name="표준 6 9 4 2 2 15" xfId="52643"/>
    <cellStyle name="표준 6 9 4 2 2 2" xfId="3727"/>
    <cellStyle name="표준 6 9 4 2 2 2 10" xfId="38854"/>
    <cellStyle name="표준 6 9 4 2 2 2 11" xfId="42966"/>
    <cellStyle name="표준 6 9 4 2 2 2 12" xfId="46837"/>
    <cellStyle name="표준 6 9 4 2 2 2 13" xfId="50708"/>
    <cellStyle name="표준 6 9 4 2 2 2 14" xfId="54579"/>
    <cellStyle name="표준 6 9 4 2 2 2 2" xfId="7886"/>
    <cellStyle name="표준 6 9 4 2 2 2 3" xfId="11757"/>
    <cellStyle name="표준 6 9 4 2 2 2 4" xfId="15628"/>
    <cellStyle name="표준 6 9 4 2 2 2 5" xfId="19499"/>
    <cellStyle name="표준 6 9 4 2 2 2 6" xfId="23370"/>
    <cellStyle name="표준 6 9 4 2 2 2 7" xfId="27241"/>
    <cellStyle name="표준 6 9 4 2 2 2 8" xfId="31112"/>
    <cellStyle name="표준 6 9 4 2 2 2 9" xfId="34983"/>
    <cellStyle name="표준 6 9 4 2 2 3" xfId="5950"/>
    <cellStyle name="표준 6 9 4 2 2 4" xfId="9821"/>
    <cellStyle name="표준 6 9 4 2 2 5" xfId="13692"/>
    <cellStyle name="표준 6 9 4 2 2 6" xfId="17563"/>
    <cellStyle name="표준 6 9 4 2 2 7" xfId="21434"/>
    <cellStyle name="표준 6 9 4 2 2 8" xfId="25305"/>
    <cellStyle name="표준 6 9 4 2 2 9" xfId="29176"/>
    <cellStyle name="표준 6 9 4 2 3" xfId="2759"/>
    <cellStyle name="표준 6 9 4 2 3 10" xfId="37886"/>
    <cellStyle name="표준 6 9 4 2 3 11" xfId="41998"/>
    <cellStyle name="표준 6 9 4 2 3 12" xfId="45869"/>
    <cellStyle name="표준 6 9 4 2 3 13" xfId="49740"/>
    <cellStyle name="표준 6 9 4 2 3 14" xfId="53611"/>
    <cellStyle name="표준 6 9 4 2 3 2" xfId="6918"/>
    <cellStyle name="표준 6 9 4 2 3 3" xfId="10789"/>
    <cellStyle name="표준 6 9 4 2 3 4" xfId="14660"/>
    <cellStyle name="표준 6 9 4 2 3 5" xfId="18531"/>
    <cellStyle name="표준 6 9 4 2 3 6" xfId="22402"/>
    <cellStyle name="표준 6 9 4 2 3 7" xfId="26273"/>
    <cellStyle name="표준 6 9 4 2 3 8" xfId="30144"/>
    <cellStyle name="표준 6 9 4 2 3 9" xfId="34015"/>
    <cellStyle name="표준 6 9 4 2 4" xfId="4982"/>
    <cellStyle name="표준 6 9 4 2 5" xfId="8853"/>
    <cellStyle name="표준 6 9 4 2 6" xfId="12724"/>
    <cellStyle name="표준 6 9 4 2 7" xfId="16595"/>
    <cellStyle name="표준 6 9 4 2 8" xfId="20466"/>
    <cellStyle name="표준 6 9 4 2 9" xfId="24337"/>
    <cellStyle name="표준 6 9 4 3" xfId="1304"/>
    <cellStyle name="표준 6 9 4 3 10" xfId="32563"/>
    <cellStyle name="표준 6 9 4 3 11" xfId="36434"/>
    <cellStyle name="표준 6 9 4 3 12" xfId="40546"/>
    <cellStyle name="표준 6 9 4 3 13" xfId="44417"/>
    <cellStyle name="표준 6 9 4 3 14" xfId="48288"/>
    <cellStyle name="표준 6 9 4 3 15" xfId="52159"/>
    <cellStyle name="표준 6 9 4 3 2" xfId="3243"/>
    <cellStyle name="표준 6 9 4 3 2 10" xfId="38370"/>
    <cellStyle name="표준 6 9 4 3 2 11" xfId="42482"/>
    <cellStyle name="표준 6 9 4 3 2 12" xfId="46353"/>
    <cellStyle name="표준 6 9 4 3 2 13" xfId="50224"/>
    <cellStyle name="표준 6 9 4 3 2 14" xfId="54095"/>
    <cellStyle name="표준 6 9 4 3 2 2" xfId="7402"/>
    <cellStyle name="표준 6 9 4 3 2 3" xfId="11273"/>
    <cellStyle name="표준 6 9 4 3 2 4" xfId="15144"/>
    <cellStyle name="표준 6 9 4 3 2 5" xfId="19015"/>
    <cellStyle name="표준 6 9 4 3 2 6" xfId="22886"/>
    <cellStyle name="표준 6 9 4 3 2 7" xfId="26757"/>
    <cellStyle name="표준 6 9 4 3 2 8" xfId="30628"/>
    <cellStyle name="표준 6 9 4 3 2 9" xfId="34499"/>
    <cellStyle name="표준 6 9 4 3 3" xfId="5466"/>
    <cellStyle name="표준 6 9 4 3 4" xfId="9337"/>
    <cellStyle name="표준 6 9 4 3 5" xfId="13208"/>
    <cellStyle name="표준 6 9 4 3 6" xfId="17079"/>
    <cellStyle name="표준 6 9 4 3 7" xfId="20950"/>
    <cellStyle name="표준 6 9 4 3 8" xfId="24821"/>
    <cellStyle name="표준 6 9 4 3 9" xfId="28692"/>
    <cellStyle name="표준 6 9 4 4" xfId="2275"/>
    <cellStyle name="표준 6 9 4 4 10" xfId="37402"/>
    <cellStyle name="표준 6 9 4 4 11" xfId="41514"/>
    <cellStyle name="표준 6 9 4 4 12" xfId="45385"/>
    <cellStyle name="표준 6 9 4 4 13" xfId="49256"/>
    <cellStyle name="표준 6 9 4 4 14" xfId="53127"/>
    <cellStyle name="표준 6 9 4 4 2" xfId="6434"/>
    <cellStyle name="표준 6 9 4 4 3" xfId="10305"/>
    <cellStyle name="표준 6 9 4 4 4" xfId="14176"/>
    <cellStyle name="표준 6 9 4 4 5" xfId="18047"/>
    <cellStyle name="표준 6 9 4 4 6" xfId="21918"/>
    <cellStyle name="표준 6 9 4 4 7" xfId="25789"/>
    <cellStyle name="표준 6 9 4 4 8" xfId="29660"/>
    <cellStyle name="표준 6 9 4 4 9" xfId="33531"/>
    <cellStyle name="표준 6 9 4 5" xfId="4498"/>
    <cellStyle name="표준 6 9 4 6" xfId="8369"/>
    <cellStyle name="표준 6 9 4 7" xfId="12240"/>
    <cellStyle name="표준 6 9 4 8" xfId="16111"/>
    <cellStyle name="표준 6 9 4 9" xfId="19982"/>
    <cellStyle name="표준 6 9 5" xfId="572"/>
    <cellStyle name="표준 6 9 5 10" xfId="27966"/>
    <cellStyle name="표준 6 9 5 11" xfId="31837"/>
    <cellStyle name="표준 6 9 5 12" xfId="35708"/>
    <cellStyle name="표준 6 9 5 13" xfId="39820"/>
    <cellStyle name="표준 6 9 5 14" xfId="43691"/>
    <cellStyle name="표준 6 9 5 15" xfId="47562"/>
    <cellStyle name="표준 6 9 5 16" xfId="51433"/>
    <cellStyle name="표준 6 9 5 2" xfId="1546"/>
    <cellStyle name="표준 6 9 5 2 10" xfId="32805"/>
    <cellStyle name="표준 6 9 5 2 11" xfId="36676"/>
    <cellStyle name="표준 6 9 5 2 12" xfId="40788"/>
    <cellStyle name="표준 6 9 5 2 13" xfId="44659"/>
    <cellStyle name="표준 6 9 5 2 14" xfId="48530"/>
    <cellStyle name="표준 6 9 5 2 15" xfId="52401"/>
    <cellStyle name="표준 6 9 5 2 2" xfId="3485"/>
    <cellStyle name="표준 6 9 5 2 2 10" xfId="38612"/>
    <cellStyle name="표준 6 9 5 2 2 11" xfId="42724"/>
    <cellStyle name="표준 6 9 5 2 2 12" xfId="46595"/>
    <cellStyle name="표준 6 9 5 2 2 13" xfId="50466"/>
    <cellStyle name="표준 6 9 5 2 2 14" xfId="54337"/>
    <cellStyle name="표준 6 9 5 2 2 2" xfId="7644"/>
    <cellStyle name="표준 6 9 5 2 2 3" xfId="11515"/>
    <cellStyle name="표준 6 9 5 2 2 4" xfId="15386"/>
    <cellStyle name="표준 6 9 5 2 2 5" xfId="19257"/>
    <cellStyle name="표준 6 9 5 2 2 6" xfId="23128"/>
    <cellStyle name="표준 6 9 5 2 2 7" xfId="26999"/>
    <cellStyle name="표준 6 9 5 2 2 8" xfId="30870"/>
    <cellStyle name="표준 6 9 5 2 2 9" xfId="34741"/>
    <cellStyle name="표준 6 9 5 2 3" xfId="5708"/>
    <cellStyle name="표준 6 9 5 2 4" xfId="9579"/>
    <cellStyle name="표준 6 9 5 2 5" xfId="13450"/>
    <cellStyle name="표준 6 9 5 2 6" xfId="17321"/>
    <cellStyle name="표준 6 9 5 2 7" xfId="21192"/>
    <cellStyle name="표준 6 9 5 2 8" xfId="25063"/>
    <cellStyle name="표준 6 9 5 2 9" xfId="28934"/>
    <cellStyle name="표준 6 9 5 3" xfId="2517"/>
    <cellStyle name="표준 6 9 5 3 10" xfId="37644"/>
    <cellStyle name="표준 6 9 5 3 11" xfId="41756"/>
    <cellStyle name="표준 6 9 5 3 12" xfId="45627"/>
    <cellStyle name="표준 6 9 5 3 13" xfId="49498"/>
    <cellStyle name="표준 6 9 5 3 14" xfId="53369"/>
    <cellStyle name="표준 6 9 5 3 2" xfId="6676"/>
    <cellStyle name="표준 6 9 5 3 3" xfId="10547"/>
    <cellStyle name="표준 6 9 5 3 4" xfId="14418"/>
    <cellStyle name="표준 6 9 5 3 5" xfId="18289"/>
    <cellStyle name="표준 6 9 5 3 6" xfId="22160"/>
    <cellStyle name="표준 6 9 5 3 7" xfId="26031"/>
    <cellStyle name="표준 6 9 5 3 8" xfId="29902"/>
    <cellStyle name="표준 6 9 5 3 9" xfId="33773"/>
    <cellStyle name="표준 6 9 5 4" xfId="4740"/>
    <cellStyle name="표준 6 9 5 5" xfId="8611"/>
    <cellStyle name="표준 6 9 5 6" xfId="12482"/>
    <cellStyle name="표준 6 9 5 7" xfId="16353"/>
    <cellStyle name="표준 6 9 5 8" xfId="20224"/>
    <cellStyle name="표준 6 9 5 9" xfId="24095"/>
    <cellStyle name="표준 6 9 6" xfId="1062"/>
    <cellStyle name="표준 6 9 6 10" xfId="32321"/>
    <cellStyle name="표준 6 9 6 11" xfId="36192"/>
    <cellStyle name="표준 6 9 6 12" xfId="40304"/>
    <cellStyle name="표준 6 9 6 13" xfId="44175"/>
    <cellStyle name="표준 6 9 6 14" xfId="48046"/>
    <cellStyle name="표준 6 9 6 15" xfId="51917"/>
    <cellStyle name="표준 6 9 6 2" xfId="3001"/>
    <cellStyle name="표준 6 9 6 2 10" xfId="38128"/>
    <cellStyle name="표준 6 9 6 2 11" xfId="42240"/>
    <cellStyle name="표준 6 9 6 2 12" xfId="46111"/>
    <cellStyle name="표준 6 9 6 2 13" xfId="49982"/>
    <cellStyle name="표준 6 9 6 2 14" xfId="53853"/>
    <cellStyle name="표준 6 9 6 2 2" xfId="7160"/>
    <cellStyle name="표준 6 9 6 2 3" xfId="11031"/>
    <cellStyle name="표준 6 9 6 2 4" xfId="14902"/>
    <cellStyle name="표준 6 9 6 2 5" xfId="18773"/>
    <cellStyle name="표준 6 9 6 2 6" xfId="22644"/>
    <cellStyle name="표준 6 9 6 2 7" xfId="26515"/>
    <cellStyle name="표준 6 9 6 2 8" xfId="30386"/>
    <cellStyle name="표준 6 9 6 2 9" xfId="34257"/>
    <cellStyle name="표준 6 9 6 3" xfId="5224"/>
    <cellStyle name="표준 6 9 6 4" xfId="9095"/>
    <cellStyle name="표준 6 9 6 5" xfId="12966"/>
    <cellStyle name="표준 6 9 6 6" xfId="16837"/>
    <cellStyle name="표준 6 9 6 7" xfId="20708"/>
    <cellStyle name="표준 6 9 6 8" xfId="24579"/>
    <cellStyle name="표준 6 9 6 9" xfId="28450"/>
    <cellStyle name="표준 6 9 7" xfId="2033"/>
    <cellStyle name="표준 6 9 7 10" xfId="37160"/>
    <cellStyle name="표준 6 9 7 11" xfId="41272"/>
    <cellStyle name="표준 6 9 7 12" xfId="45143"/>
    <cellStyle name="표준 6 9 7 13" xfId="49014"/>
    <cellStyle name="표준 6 9 7 14" xfId="52885"/>
    <cellStyle name="표준 6 9 7 2" xfId="6192"/>
    <cellStyle name="표준 6 9 7 3" xfId="10063"/>
    <cellStyle name="표준 6 9 7 4" xfId="13934"/>
    <cellStyle name="표준 6 9 7 5" xfId="17805"/>
    <cellStyle name="표준 6 9 7 6" xfId="21676"/>
    <cellStyle name="표준 6 9 7 7" xfId="25547"/>
    <cellStyle name="표준 6 9 7 8" xfId="29418"/>
    <cellStyle name="표준 6 9 7 9" xfId="33289"/>
    <cellStyle name="표준 6 9 8" xfId="4256"/>
    <cellStyle name="표준 6 9 9" xfId="8127"/>
    <cellStyle name="표준 60" xfId="4160"/>
    <cellStyle name="표준 60 2" xfId="4161"/>
    <cellStyle name="표준 60 3" xfId="4162"/>
    <cellStyle name="표준 60 4" xfId="4163"/>
    <cellStyle name="표준 61" xfId="4164"/>
    <cellStyle name="표준 61 2" xfId="4165"/>
    <cellStyle name="표준 61 3" xfId="4166"/>
    <cellStyle name="표준 61 4" xfId="4167"/>
    <cellStyle name="표준 62" xfId="4168"/>
    <cellStyle name="표준 63" xfId="4169"/>
    <cellStyle name="표준 64" xfId="4170"/>
    <cellStyle name="표준 65" xfId="4171"/>
    <cellStyle name="표준 66" xfId="4172"/>
    <cellStyle name="표준 67" xfId="4173"/>
    <cellStyle name="표준 68" xfId="4174"/>
    <cellStyle name="표준 69" xfId="4175"/>
    <cellStyle name="표준 7" xfId="25"/>
    <cellStyle name="표준 7 10" xfId="129"/>
    <cellStyle name="표준 7 10 10" xfId="15917"/>
    <cellStyle name="표준 7 10 11" xfId="19788"/>
    <cellStyle name="표준 7 10 12" xfId="23659"/>
    <cellStyle name="표준 7 10 13" xfId="27530"/>
    <cellStyle name="표준 7 10 14" xfId="31401"/>
    <cellStyle name="표준 7 10 15" xfId="35272"/>
    <cellStyle name="표준 7 10 16" xfId="39143"/>
    <cellStyle name="표준 7 10 17" xfId="39384"/>
    <cellStyle name="표준 7 10 18" xfId="43255"/>
    <cellStyle name="표준 7 10 19" xfId="47126"/>
    <cellStyle name="표준 7 10 2" xfId="227"/>
    <cellStyle name="표준 7 10 2 10" xfId="19885"/>
    <cellStyle name="표준 7 10 2 11" xfId="23756"/>
    <cellStyle name="표준 7 10 2 12" xfId="27627"/>
    <cellStyle name="표준 7 10 2 13" xfId="31498"/>
    <cellStyle name="표준 7 10 2 14" xfId="35369"/>
    <cellStyle name="표준 7 10 2 15" xfId="39240"/>
    <cellStyle name="표준 7 10 2 16" xfId="39481"/>
    <cellStyle name="표준 7 10 2 17" xfId="43352"/>
    <cellStyle name="표준 7 10 2 18" xfId="47223"/>
    <cellStyle name="표준 7 10 2 19" xfId="51094"/>
    <cellStyle name="표준 7 10 2 2" xfId="472"/>
    <cellStyle name="표준 7 10 2 2 10" xfId="23998"/>
    <cellStyle name="표준 7 10 2 2 11" xfId="27869"/>
    <cellStyle name="표준 7 10 2 2 12" xfId="31740"/>
    <cellStyle name="표준 7 10 2 2 13" xfId="35611"/>
    <cellStyle name="표준 7 10 2 2 14" xfId="39723"/>
    <cellStyle name="표준 7 10 2 2 15" xfId="43594"/>
    <cellStyle name="표준 7 10 2 2 16" xfId="47465"/>
    <cellStyle name="표준 7 10 2 2 17" xfId="51336"/>
    <cellStyle name="표준 7 10 2 2 2" xfId="959"/>
    <cellStyle name="표준 7 10 2 2 2 10" xfId="28353"/>
    <cellStyle name="표준 7 10 2 2 2 11" xfId="32224"/>
    <cellStyle name="표준 7 10 2 2 2 12" xfId="36095"/>
    <cellStyle name="표준 7 10 2 2 2 13" xfId="40207"/>
    <cellStyle name="표준 7 10 2 2 2 14" xfId="44078"/>
    <cellStyle name="표준 7 10 2 2 2 15" xfId="47949"/>
    <cellStyle name="표준 7 10 2 2 2 16" xfId="51820"/>
    <cellStyle name="표준 7 10 2 2 2 2" xfId="1933"/>
    <cellStyle name="표준 7 10 2 2 2 2 10" xfId="33192"/>
    <cellStyle name="표준 7 10 2 2 2 2 11" xfId="37063"/>
    <cellStyle name="표준 7 10 2 2 2 2 12" xfId="41175"/>
    <cellStyle name="표준 7 10 2 2 2 2 13" xfId="45046"/>
    <cellStyle name="표준 7 10 2 2 2 2 14" xfId="48917"/>
    <cellStyle name="표준 7 10 2 2 2 2 15" xfId="52788"/>
    <cellStyle name="표준 7 10 2 2 2 2 2" xfId="3872"/>
    <cellStyle name="표준 7 10 2 2 2 2 2 10" xfId="38999"/>
    <cellStyle name="표준 7 10 2 2 2 2 2 11" xfId="43111"/>
    <cellStyle name="표준 7 10 2 2 2 2 2 12" xfId="46982"/>
    <cellStyle name="표준 7 10 2 2 2 2 2 13" xfId="50853"/>
    <cellStyle name="표준 7 10 2 2 2 2 2 14" xfId="54724"/>
    <cellStyle name="표준 7 10 2 2 2 2 2 2" xfId="8031"/>
    <cellStyle name="표준 7 10 2 2 2 2 2 3" xfId="11902"/>
    <cellStyle name="표준 7 10 2 2 2 2 2 4" xfId="15773"/>
    <cellStyle name="표준 7 10 2 2 2 2 2 5" xfId="19644"/>
    <cellStyle name="표준 7 10 2 2 2 2 2 6" xfId="23515"/>
    <cellStyle name="표준 7 10 2 2 2 2 2 7" xfId="27386"/>
    <cellStyle name="표준 7 10 2 2 2 2 2 8" xfId="31257"/>
    <cellStyle name="표준 7 10 2 2 2 2 2 9" xfId="35128"/>
    <cellStyle name="표준 7 10 2 2 2 2 3" xfId="6095"/>
    <cellStyle name="표준 7 10 2 2 2 2 4" xfId="9966"/>
    <cellStyle name="표준 7 10 2 2 2 2 5" xfId="13837"/>
    <cellStyle name="표준 7 10 2 2 2 2 6" xfId="17708"/>
    <cellStyle name="표준 7 10 2 2 2 2 7" xfId="21579"/>
    <cellStyle name="표준 7 10 2 2 2 2 8" xfId="25450"/>
    <cellStyle name="표준 7 10 2 2 2 2 9" xfId="29321"/>
    <cellStyle name="표준 7 10 2 2 2 3" xfId="2904"/>
    <cellStyle name="표준 7 10 2 2 2 3 10" xfId="38031"/>
    <cellStyle name="표준 7 10 2 2 2 3 11" xfId="42143"/>
    <cellStyle name="표준 7 10 2 2 2 3 12" xfId="46014"/>
    <cellStyle name="표준 7 10 2 2 2 3 13" xfId="49885"/>
    <cellStyle name="표준 7 10 2 2 2 3 14" xfId="53756"/>
    <cellStyle name="표준 7 10 2 2 2 3 2" xfId="7063"/>
    <cellStyle name="표준 7 10 2 2 2 3 3" xfId="10934"/>
    <cellStyle name="표준 7 10 2 2 2 3 4" xfId="14805"/>
    <cellStyle name="표준 7 10 2 2 2 3 5" xfId="18676"/>
    <cellStyle name="표준 7 10 2 2 2 3 6" xfId="22547"/>
    <cellStyle name="표준 7 10 2 2 2 3 7" xfId="26418"/>
    <cellStyle name="표준 7 10 2 2 2 3 8" xfId="30289"/>
    <cellStyle name="표준 7 10 2 2 2 3 9" xfId="34160"/>
    <cellStyle name="표준 7 10 2 2 2 4" xfId="5127"/>
    <cellStyle name="표준 7 10 2 2 2 5" xfId="8998"/>
    <cellStyle name="표준 7 10 2 2 2 6" xfId="12869"/>
    <cellStyle name="표준 7 10 2 2 2 7" xfId="16740"/>
    <cellStyle name="표준 7 10 2 2 2 8" xfId="20611"/>
    <cellStyle name="표준 7 10 2 2 2 9" xfId="24482"/>
    <cellStyle name="표준 7 10 2 2 3" xfId="1449"/>
    <cellStyle name="표준 7 10 2 2 3 10" xfId="32708"/>
    <cellStyle name="표준 7 10 2 2 3 11" xfId="36579"/>
    <cellStyle name="표준 7 10 2 2 3 12" xfId="40691"/>
    <cellStyle name="표준 7 10 2 2 3 13" xfId="44562"/>
    <cellStyle name="표준 7 10 2 2 3 14" xfId="48433"/>
    <cellStyle name="표준 7 10 2 2 3 15" xfId="52304"/>
    <cellStyle name="표준 7 10 2 2 3 2" xfId="3388"/>
    <cellStyle name="표준 7 10 2 2 3 2 10" xfId="38515"/>
    <cellStyle name="표준 7 10 2 2 3 2 11" xfId="42627"/>
    <cellStyle name="표준 7 10 2 2 3 2 12" xfId="46498"/>
    <cellStyle name="표준 7 10 2 2 3 2 13" xfId="50369"/>
    <cellStyle name="표준 7 10 2 2 3 2 14" xfId="54240"/>
    <cellStyle name="표준 7 10 2 2 3 2 2" xfId="7547"/>
    <cellStyle name="표준 7 10 2 2 3 2 3" xfId="11418"/>
    <cellStyle name="표준 7 10 2 2 3 2 4" xfId="15289"/>
    <cellStyle name="표준 7 10 2 2 3 2 5" xfId="19160"/>
    <cellStyle name="표준 7 10 2 2 3 2 6" xfId="23031"/>
    <cellStyle name="표준 7 10 2 2 3 2 7" xfId="26902"/>
    <cellStyle name="표준 7 10 2 2 3 2 8" xfId="30773"/>
    <cellStyle name="표준 7 10 2 2 3 2 9" xfId="34644"/>
    <cellStyle name="표준 7 10 2 2 3 3" xfId="5611"/>
    <cellStyle name="표준 7 10 2 2 3 4" xfId="9482"/>
    <cellStyle name="표준 7 10 2 2 3 5" xfId="13353"/>
    <cellStyle name="표준 7 10 2 2 3 6" xfId="17224"/>
    <cellStyle name="표준 7 10 2 2 3 7" xfId="21095"/>
    <cellStyle name="표준 7 10 2 2 3 8" xfId="24966"/>
    <cellStyle name="표준 7 10 2 2 3 9" xfId="28837"/>
    <cellStyle name="표준 7 10 2 2 4" xfId="2420"/>
    <cellStyle name="표준 7 10 2 2 4 10" xfId="37547"/>
    <cellStyle name="표준 7 10 2 2 4 11" xfId="41659"/>
    <cellStyle name="표준 7 10 2 2 4 12" xfId="45530"/>
    <cellStyle name="표준 7 10 2 2 4 13" xfId="49401"/>
    <cellStyle name="표준 7 10 2 2 4 14" xfId="53272"/>
    <cellStyle name="표준 7 10 2 2 4 2" xfId="6579"/>
    <cellStyle name="표준 7 10 2 2 4 3" xfId="10450"/>
    <cellStyle name="표준 7 10 2 2 4 4" xfId="14321"/>
    <cellStyle name="표준 7 10 2 2 4 5" xfId="18192"/>
    <cellStyle name="표준 7 10 2 2 4 6" xfId="22063"/>
    <cellStyle name="표준 7 10 2 2 4 7" xfId="25934"/>
    <cellStyle name="표준 7 10 2 2 4 8" xfId="29805"/>
    <cellStyle name="표준 7 10 2 2 4 9" xfId="33676"/>
    <cellStyle name="표준 7 10 2 2 5" xfId="4643"/>
    <cellStyle name="표준 7 10 2 2 6" xfId="8514"/>
    <cellStyle name="표준 7 10 2 2 7" xfId="12385"/>
    <cellStyle name="표준 7 10 2 2 8" xfId="16256"/>
    <cellStyle name="표준 7 10 2 2 9" xfId="20127"/>
    <cellStyle name="표준 7 10 2 3" xfId="717"/>
    <cellStyle name="표준 7 10 2 3 10" xfId="28111"/>
    <cellStyle name="표준 7 10 2 3 11" xfId="31982"/>
    <cellStyle name="표준 7 10 2 3 12" xfId="35853"/>
    <cellStyle name="표준 7 10 2 3 13" xfId="39965"/>
    <cellStyle name="표준 7 10 2 3 14" xfId="43836"/>
    <cellStyle name="표준 7 10 2 3 15" xfId="47707"/>
    <cellStyle name="표준 7 10 2 3 16" xfId="51578"/>
    <cellStyle name="표준 7 10 2 3 2" xfId="1691"/>
    <cellStyle name="표준 7 10 2 3 2 10" xfId="32950"/>
    <cellStyle name="표준 7 10 2 3 2 11" xfId="36821"/>
    <cellStyle name="표준 7 10 2 3 2 12" xfId="40933"/>
    <cellStyle name="표준 7 10 2 3 2 13" xfId="44804"/>
    <cellStyle name="표준 7 10 2 3 2 14" xfId="48675"/>
    <cellStyle name="표준 7 10 2 3 2 15" xfId="52546"/>
    <cellStyle name="표준 7 10 2 3 2 2" xfId="3630"/>
    <cellStyle name="표준 7 10 2 3 2 2 10" xfId="38757"/>
    <cellStyle name="표준 7 10 2 3 2 2 11" xfId="42869"/>
    <cellStyle name="표준 7 10 2 3 2 2 12" xfId="46740"/>
    <cellStyle name="표준 7 10 2 3 2 2 13" xfId="50611"/>
    <cellStyle name="표준 7 10 2 3 2 2 14" xfId="54482"/>
    <cellStyle name="표준 7 10 2 3 2 2 2" xfId="7789"/>
    <cellStyle name="표준 7 10 2 3 2 2 3" xfId="11660"/>
    <cellStyle name="표준 7 10 2 3 2 2 4" xfId="15531"/>
    <cellStyle name="표준 7 10 2 3 2 2 5" xfId="19402"/>
    <cellStyle name="표준 7 10 2 3 2 2 6" xfId="23273"/>
    <cellStyle name="표준 7 10 2 3 2 2 7" xfId="27144"/>
    <cellStyle name="표준 7 10 2 3 2 2 8" xfId="31015"/>
    <cellStyle name="표준 7 10 2 3 2 2 9" xfId="34886"/>
    <cellStyle name="표준 7 10 2 3 2 3" xfId="5853"/>
    <cellStyle name="표준 7 10 2 3 2 4" xfId="9724"/>
    <cellStyle name="표준 7 10 2 3 2 5" xfId="13595"/>
    <cellStyle name="표준 7 10 2 3 2 6" xfId="17466"/>
    <cellStyle name="표준 7 10 2 3 2 7" xfId="21337"/>
    <cellStyle name="표준 7 10 2 3 2 8" xfId="25208"/>
    <cellStyle name="표준 7 10 2 3 2 9" xfId="29079"/>
    <cellStyle name="표준 7 10 2 3 3" xfId="2662"/>
    <cellStyle name="표준 7 10 2 3 3 10" xfId="37789"/>
    <cellStyle name="표준 7 10 2 3 3 11" xfId="41901"/>
    <cellStyle name="표준 7 10 2 3 3 12" xfId="45772"/>
    <cellStyle name="표준 7 10 2 3 3 13" xfId="49643"/>
    <cellStyle name="표준 7 10 2 3 3 14" xfId="53514"/>
    <cellStyle name="표준 7 10 2 3 3 2" xfId="6821"/>
    <cellStyle name="표준 7 10 2 3 3 3" xfId="10692"/>
    <cellStyle name="표준 7 10 2 3 3 4" xfId="14563"/>
    <cellStyle name="표준 7 10 2 3 3 5" xfId="18434"/>
    <cellStyle name="표준 7 10 2 3 3 6" xfId="22305"/>
    <cellStyle name="표준 7 10 2 3 3 7" xfId="26176"/>
    <cellStyle name="표준 7 10 2 3 3 8" xfId="30047"/>
    <cellStyle name="표준 7 10 2 3 3 9" xfId="33918"/>
    <cellStyle name="표준 7 10 2 3 4" xfId="4885"/>
    <cellStyle name="표준 7 10 2 3 5" xfId="8756"/>
    <cellStyle name="표준 7 10 2 3 6" xfId="12627"/>
    <cellStyle name="표준 7 10 2 3 7" xfId="16498"/>
    <cellStyle name="표준 7 10 2 3 8" xfId="20369"/>
    <cellStyle name="표준 7 10 2 3 9" xfId="24240"/>
    <cellStyle name="표준 7 10 2 4" xfId="1207"/>
    <cellStyle name="표준 7 10 2 4 10" xfId="32466"/>
    <cellStyle name="표준 7 10 2 4 11" xfId="36337"/>
    <cellStyle name="표준 7 10 2 4 12" xfId="40449"/>
    <cellStyle name="표준 7 10 2 4 13" xfId="44320"/>
    <cellStyle name="표준 7 10 2 4 14" xfId="48191"/>
    <cellStyle name="표준 7 10 2 4 15" xfId="52062"/>
    <cellStyle name="표준 7 10 2 4 2" xfId="3146"/>
    <cellStyle name="표준 7 10 2 4 2 10" xfId="38273"/>
    <cellStyle name="표준 7 10 2 4 2 11" xfId="42385"/>
    <cellStyle name="표준 7 10 2 4 2 12" xfId="46256"/>
    <cellStyle name="표준 7 10 2 4 2 13" xfId="50127"/>
    <cellStyle name="표준 7 10 2 4 2 14" xfId="53998"/>
    <cellStyle name="표준 7 10 2 4 2 2" xfId="7305"/>
    <cellStyle name="표준 7 10 2 4 2 3" xfId="11176"/>
    <cellStyle name="표준 7 10 2 4 2 4" xfId="15047"/>
    <cellStyle name="표준 7 10 2 4 2 5" xfId="18918"/>
    <cellStyle name="표준 7 10 2 4 2 6" xfId="22789"/>
    <cellStyle name="표준 7 10 2 4 2 7" xfId="26660"/>
    <cellStyle name="표준 7 10 2 4 2 8" xfId="30531"/>
    <cellStyle name="표준 7 10 2 4 2 9" xfId="34402"/>
    <cellStyle name="표준 7 10 2 4 3" xfId="5369"/>
    <cellStyle name="표준 7 10 2 4 4" xfId="9240"/>
    <cellStyle name="표준 7 10 2 4 5" xfId="13111"/>
    <cellStyle name="표준 7 10 2 4 6" xfId="16982"/>
    <cellStyle name="표준 7 10 2 4 7" xfId="20853"/>
    <cellStyle name="표준 7 10 2 4 8" xfId="24724"/>
    <cellStyle name="표준 7 10 2 4 9" xfId="28595"/>
    <cellStyle name="표준 7 10 2 5" xfId="2178"/>
    <cellStyle name="표준 7 10 2 5 10" xfId="37305"/>
    <cellStyle name="표준 7 10 2 5 11" xfId="41417"/>
    <cellStyle name="표준 7 10 2 5 12" xfId="45288"/>
    <cellStyle name="표준 7 10 2 5 13" xfId="49159"/>
    <cellStyle name="표준 7 10 2 5 14" xfId="53030"/>
    <cellStyle name="표준 7 10 2 5 2" xfId="6337"/>
    <cellStyle name="표준 7 10 2 5 3" xfId="10208"/>
    <cellStyle name="표준 7 10 2 5 4" xfId="14079"/>
    <cellStyle name="표준 7 10 2 5 5" xfId="17950"/>
    <cellStyle name="표준 7 10 2 5 6" xfId="21821"/>
    <cellStyle name="표준 7 10 2 5 7" xfId="25692"/>
    <cellStyle name="표준 7 10 2 5 8" xfId="29563"/>
    <cellStyle name="표준 7 10 2 5 9" xfId="33434"/>
    <cellStyle name="표준 7 10 2 6" xfId="4401"/>
    <cellStyle name="표준 7 10 2 7" xfId="8272"/>
    <cellStyle name="표준 7 10 2 8" xfId="12143"/>
    <cellStyle name="표준 7 10 2 9" xfId="16014"/>
    <cellStyle name="표준 7 10 20" xfId="50997"/>
    <cellStyle name="표준 7 10 3" xfId="375"/>
    <cellStyle name="표준 7 10 3 10" xfId="23901"/>
    <cellStyle name="표준 7 10 3 11" xfId="27772"/>
    <cellStyle name="표준 7 10 3 12" xfId="31643"/>
    <cellStyle name="표준 7 10 3 13" xfId="35514"/>
    <cellStyle name="표준 7 10 3 14" xfId="39626"/>
    <cellStyle name="표준 7 10 3 15" xfId="43497"/>
    <cellStyle name="표준 7 10 3 16" xfId="47368"/>
    <cellStyle name="표준 7 10 3 17" xfId="51239"/>
    <cellStyle name="표준 7 10 3 2" xfId="862"/>
    <cellStyle name="표준 7 10 3 2 10" xfId="28256"/>
    <cellStyle name="표준 7 10 3 2 11" xfId="32127"/>
    <cellStyle name="표준 7 10 3 2 12" xfId="35998"/>
    <cellStyle name="표준 7 10 3 2 13" xfId="40110"/>
    <cellStyle name="표준 7 10 3 2 14" xfId="43981"/>
    <cellStyle name="표준 7 10 3 2 15" xfId="47852"/>
    <cellStyle name="표준 7 10 3 2 16" xfId="51723"/>
    <cellStyle name="표준 7 10 3 2 2" xfId="1836"/>
    <cellStyle name="표준 7 10 3 2 2 10" xfId="33095"/>
    <cellStyle name="표준 7 10 3 2 2 11" xfId="36966"/>
    <cellStyle name="표준 7 10 3 2 2 12" xfId="41078"/>
    <cellStyle name="표준 7 10 3 2 2 13" xfId="44949"/>
    <cellStyle name="표준 7 10 3 2 2 14" xfId="48820"/>
    <cellStyle name="표준 7 10 3 2 2 15" xfId="52691"/>
    <cellStyle name="표준 7 10 3 2 2 2" xfId="3775"/>
    <cellStyle name="표준 7 10 3 2 2 2 10" xfId="38902"/>
    <cellStyle name="표준 7 10 3 2 2 2 11" xfId="43014"/>
    <cellStyle name="표준 7 10 3 2 2 2 12" xfId="46885"/>
    <cellStyle name="표준 7 10 3 2 2 2 13" xfId="50756"/>
    <cellStyle name="표준 7 10 3 2 2 2 14" xfId="54627"/>
    <cellStyle name="표준 7 10 3 2 2 2 2" xfId="7934"/>
    <cellStyle name="표준 7 10 3 2 2 2 3" xfId="11805"/>
    <cellStyle name="표준 7 10 3 2 2 2 4" xfId="15676"/>
    <cellStyle name="표준 7 10 3 2 2 2 5" xfId="19547"/>
    <cellStyle name="표준 7 10 3 2 2 2 6" xfId="23418"/>
    <cellStyle name="표준 7 10 3 2 2 2 7" xfId="27289"/>
    <cellStyle name="표준 7 10 3 2 2 2 8" xfId="31160"/>
    <cellStyle name="표준 7 10 3 2 2 2 9" xfId="35031"/>
    <cellStyle name="표준 7 10 3 2 2 3" xfId="5998"/>
    <cellStyle name="표준 7 10 3 2 2 4" xfId="9869"/>
    <cellStyle name="표준 7 10 3 2 2 5" xfId="13740"/>
    <cellStyle name="표준 7 10 3 2 2 6" xfId="17611"/>
    <cellStyle name="표준 7 10 3 2 2 7" xfId="21482"/>
    <cellStyle name="표준 7 10 3 2 2 8" xfId="25353"/>
    <cellStyle name="표준 7 10 3 2 2 9" xfId="29224"/>
    <cellStyle name="표준 7 10 3 2 3" xfId="2807"/>
    <cellStyle name="표준 7 10 3 2 3 10" xfId="37934"/>
    <cellStyle name="표준 7 10 3 2 3 11" xfId="42046"/>
    <cellStyle name="표준 7 10 3 2 3 12" xfId="45917"/>
    <cellStyle name="표준 7 10 3 2 3 13" xfId="49788"/>
    <cellStyle name="표준 7 10 3 2 3 14" xfId="53659"/>
    <cellStyle name="표준 7 10 3 2 3 2" xfId="6966"/>
    <cellStyle name="표준 7 10 3 2 3 3" xfId="10837"/>
    <cellStyle name="표준 7 10 3 2 3 4" xfId="14708"/>
    <cellStyle name="표준 7 10 3 2 3 5" xfId="18579"/>
    <cellStyle name="표준 7 10 3 2 3 6" xfId="22450"/>
    <cellStyle name="표준 7 10 3 2 3 7" xfId="26321"/>
    <cellStyle name="표준 7 10 3 2 3 8" xfId="30192"/>
    <cellStyle name="표준 7 10 3 2 3 9" xfId="34063"/>
    <cellStyle name="표준 7 10 3 2 4" xfId="5030"/>
    <cellStyle name="표준 7 10 3 2 5" xfId="8901"/>
    <cellStyle name="표준 7 10 3 2 6" xfId="12772"/>
    <cellStyle name="표준 7 10 3 2 7" xfId="16643"/>
    <cellStyle name="표준 7 10 3 2 8" xfId="20514"/>
    <cellStyle name="표준 7 10 3 2 9" xfId="24385"/>
    <cellStyle name="표준 7 10 3 3" xfId="1352"/>
    <cellStyle name="표준 7 10 3 3 10" xfId="32611"/>
    <cellStyle name="표준 7 10 3 3 11" xfId="36482"/>
    <cellStyle name="표준 7 10 3 3 12" xfId="40594"/>
    <cellStyle name="표준 7 10 3 3 13" xfId="44465"/>
    <cellStyle name="표준 7 10 3 3 14" xfId="48336"/>
    <cellStyle name="표준 7 10 3 3 15" xfId="52207"/>
    <cellStyle name="표준 7 10 3 3 2" xfId="3291"/>
    <cellStyle name="표준 7 10 3 3 2 10" xfId="38418"/>
    <cellStyle name="표준 7 10 3 3 2 11" xfId="42530"/>
    <cellStyle name="표준 7 10 3 3 2 12" xfId="46401"/>
    <cellStyle name="표준 7 10 3 3 2 13" xfId="50272"/>
    <cellStyle name="표준 7 10 3 3 2 14" xfId="54143"/>
    <cellStyle name="표준 7 10 3 3 2 2" xfId="7450"/>
    <cellStyle name="표준 7 10 3 3 2 3" xfId="11321"/>
    <cellStyle name="표준 7 10 3 3 2 4" xfId="15192"/>
    <cellStyle name="표준 7 10 3 3 2 5" xfId="19063"/>
    <cellStyle name="표준 7 10 3 3 2 6" xfId="22934"/>
    <cellStyle name="표준 7 10 3 3 2 7" xfId="26805"/>
    <cellStyle name="표준 7 10 3 3 2 8" xfId="30676"/>
    <cellStyle name="표준 7 10 3 3 2 9" xfId="34547"/>
    <cellStyle name="표준 7 10 3 3 3" xfId="5514"/>
    <cellStyle name="표준 7 10 3 3 4" xfId="9385"/>
    <cellStyle name="표준 7 10 3 3 5" xfId="13256"/>
    <cellStyle name="표준 7 10 3 3 6" xfId="17127"/>
    <cellStyle name="표준 7 10 3 3 7" xfId="20998"/>
    <cellStyle name="표준 7 10 3 3 8" xfId="24869"/>
    <cellStyle name="표준 7 10 3 3 9" xfId="28740"/>
    <cellStyle name="표준 7 10 3 4" xfId="2323"/>
    <cellStyle name="표준 7 10 3 4 10" xfId="37450"/>
    <cellStyle name="표준 7 10 3 4 11" xfId="41562"/>
    <cellStyle name="표준 7 10 3 4 12" xfId="45433"/>
    <cellStyle name="표준 7 10 3 4 13" xfId="49304"/>
    <cellStyle name="표준 7 10 3 4 14" xfId="53175"/>
    <cellStyle name="표준 7 10 3 4 2" xfId="6482"/>
    <cellStyle name="표준 7 10 3 4 3" xfId="10353"/>
    <cellStyle name="표준 7 10 3 4 4" xfId="14224"/>
    <cellStyle name="표준 7 10 3 4 5" xfId="18095"/>
    <cellStyle name="표준 7 10 3 4 6" xfId="21966"/>
    <cellStyle name="표준 7 10 3 4 7" xfId="25837"/>
    <cellStyle name="표준 7 10 3 4 8" xfId="29708"/>
    <cellStyle name="표준 7 10 3 4 9" xfId="33579"/>
    <cellStyle name="표준 7 10 3 5" xfId="4546"/>
    <cellStyle name="표준 7 10 3 6" xfId="8417"/>
    <cellStyle name="표준 7 10 3 7" xfId="12288"/>
    <cellStyle name="표준 7 10 3 8" xfId="16159"/>
    <cellStyle name="표준 7 10 3 9" xfId="20030"/>
    <cellStyle name="표준 7 10 4" xfId="620"/>
    <cellStyle name="표준 7 10 4 10" xfId="28014"/>
    <cellStyle name="표준 7 10 4 11" xfId="31885"/>
    <cellStyle name="표준 7 10 4 12" xfId="35756"/>
    <cellStyle name="표준 7 10 4 13" xfId="39868"/>
    <cellStyle name="표준 7 10 4 14" xfId="43739"/>
    <cellStyle name="표준 7 10 4 15" xfId="47610"/>
    <cellStyle name="표준 7 10 4 16" xfId="51481"/>
    <cellStyle name="표준 7 10 4 2" xfId="1594"/>
    <cellStyle name="표준 7 10 4 2 10" xfId="32853"/>
    <cellStyle name="표준 7 10 4 2 11" xfId="36724"/>
    <cellStyle name="표준 7 10 4 2 12" xfId="40836"/>
    <cellStyle name="표준 7 10 4 2 13" xfId="44707"/>
    <cellStyle name="표준 7 10 4 2 14" xfId="48578"/>
    <cellStyle name="표준 7 10 4 2 15" xfId="52449"/>
    <cellStyle name="표준 7 10 4 2 2" xfId="3533"/>
    <cellStyle name="표준 7 10 4 2 2 10" xfId="38660"/>
    <cellStyle name="표준 7 10 4 2 2 11" xfId="42772"/>
    <cellStyle name="표준 7 10 4 2 2 12" xfId="46643"/>
    <cellStyle name="표준 7 10 4 2 2 13" xfId="50514"/>
    <cellStyle name="표준 7 10 4 2 2 14" xfId="54385"/>
    <cellStyle name="표준 7 10 4 2 2 2" xfId="7692"/>
    <cellStyle name="표준 7 10 4 2 2 3" xfId="11563"/>
    <cellStyle name="표준 7 10 4 2 2 4" xfId="15434"/>
    <cellStyle name="표준 7 10 4 2 2 5" xfId="19305"/>
    <cellStyle name="표준 7 10 4 2 2 6" xfId="23176"/>
    <cellStyle name="표준 7 10 4 2 2 7" xfId="27047"/>
    <cellStyle name="표준 7 10 4 2 2 8" xfId="30918"/>
    <cellStyle name="표준 7 10 4 2 2 9" xfId="34789"/>
    <cellStyle name="표준 7 10 4 2 3" xfId="5756"/>
    <cellStyle name="표준 7 10 4 2 4" xfId="9627"/>
    <cellStyle name="표준 7 10 4 2 5" xfId="13498"/>
    <cellStyle name="표준 7 10 4 2 6" xfId="17369"/>
    <cellStyle name="표준 7 10 4 2 7" xfId="21240"/>
    <cellStyle name="표준 7 10 4 2 8" xfId="25111"/>
    <cellStyle name="표준 7 10 4 2 9" xfId="28982"/>
    <cellStyle name="표준 7 10 4 3" xfId="2565"/>
    <cellStyle name="표준 7 10 4 3 10" xfId="37692"/>
    <cellStyle name="표준 7 10 4 3 11" xfId="41804"/>
    <cellStyle name="표준 7 10 4 3 12" xfId="45675"/>
    <cellStyle name="표준 7 10 4 3 13" xfId="49546"/>
    <cellStyle name="표준 7 10 4 3 14" xfId="53417"/>
    <cellStyle name="표준 7 10 4 3 2" xfId="6724"/>
    <cellStyle name="표준 7 10 4 3 3" xfId="10595"/>
    <cellStyle name="표준 7 10 4 3 4" xfId="14466"/>
    <cellStyle name="표준 7 10 4 3 5" xfId="18337"/>
    <cellStyle name="표준 7 10 4 3 6" xfId="22208"/>
    <cellStyle name="표준 7 10 4 3 7" xfId="26079"/>
    <cellStyle name="표준 7 10 4 3 8" xfId="29950"/>
    <cellStyle name="표준 7 10 4 3 9" xfId="33821"/>
    <cellStyle name="표준 7 10 4 4" xfId="4788"/>
    <cellStyle name="표준 7 10 4 5" xfId="8659"/>
    <cellStyle name="표준 7 10 4 6" xfId="12530"/>
    <cellStyle name="표준 7 10 4 7" xfId="16401"/>
    <cellStyle name="표준 7 10 4 8" xfId="20272"/>
    <cellStyle name="표준 7 10 4 9" xfId="24143"/>
    <cellStyle name="표준 7 10 5" xfId="1110"/>
    <cellStyle name="표준 7 10 5 10" xfId="32369"/>
    <cellStyle name="표준 7 10 5 11" xfId="36240"/>
    <cellStyle name="표준 7 10 5 12" xfId="40352"/>
    <cellStyle name="표준 7 10 5 13" xfId="44223"/>
    <cellStyle name="표준 7 10 5 14" xfId="48094"/>
    <cellStyle name="표준 7 10 5 15" xfId="51965"/>
    <cellStyle name="표준 7 10 5 2" xfId="3049"/>
    <cellStyle name="표준 7 10 5 2 10" xfId="38176"/>
    <cellStyle name="표준 7 10 5 2 11" xfId="42288"/>
    <cellStyle name="표준 7 10 5 2 12" xfId="46159"/>
    <cellStyle name="표준 7 10 5 2 13" xfId="50030"/>
    <cellStyle name="표준 7 10 5 2 14" xfId="53901"/>
    <cellStyle name="표준 7 10 5 2 2" xfId="7208"/>
    <cellStyle name="표준 7 10 5 2 3" xfId="11079"/>
    <cellStyle name="표준 7 10 5 2 4" xfId="14950"/>
    <cellStyle name="표준 7 10 5 2 5" xfId="18821"/>
    <cellStyle name="표준 7 10 5 2 6" xfId="22692"/>
    <cellStyle name="표준 7 10 5 2 7" xfId="26563"/>
    <cellStyle name="표준 7 10 5 2 8" xfId="30434"/>
    <cellStyle name="표준 7 10 5 2 9" xfId="34305"/>
    <cellStyle name="표준 7 10 5 3" xfId="5272"/>
    <cellStyle name="표준 7 10 5 4" xfId="9143"/>
    <cellStyle name="표준 7 10 5 5" xfId="13014"/>
    <cellStyle name="표준 7 10 5 6" xfId="16885"/>
    <cellStyle name="표준 7 10 5 7" xfId="20756"/>
    <cellStyle name="표준 7 10 5 8" xfId="24627"/>
    <cellStyle name="표준 7 10 5 9" xfId="28498"/>
    <cellStyle name="표준 7 10 6" xfId="2081"/>
    <cellStyle name="표준 7 10 6 10" xfId="37208"/>
    <cellStyle name="표준 7 10 6 11" xfId="41320"/>
    <cellStyle name="표준 7 10 6 12" xfId="45191"/>
    <cellStyle name="표준 7 10 6 13" xfId="49062"/>
    <cellStyle name="표준 7 10 6 14" xfId="52933"/>
    <cellStyle name="표준 7 10 6 2" xfId="6240"/>
    <cellStyle name="표준 7 10 6 3" xfId="10111"/>
    <cellStyle name="표준 7 10 6 4" xfId="13982"/>
    <cellStyle name="표준 7 10 6 5" xfId="17853"/>
    <cellStyle name="표준 7 10 6 6" xfId="21724"/>
    <cellStyle name="표준 7 10 6 7" xfId="25595"/>
    <cellStyle name="표준 7 10 6 8" xfId="29466"/>
    <cellStyle name="표준 7 10 6 9" xfId="33337"/>
    <cellStyle name="표준 7 10 7" xfId="4304"/>
    <cellStyle name="표준 7 10 8" xfId="8175"/>
    <cellStyle name="표준 7 10 9" xfId="12046"/>
    <cellStyle name="표준 7 11" xfId="134"/>
    <cellStyle name="표준 7 11 10" xfId="19792"/>
    <cellStyle name="표준 7 11 11" xfId="23663"/>
    <cellStyle name="표준 7 11 12" xfId="27534"/>
    <cellStyle name="표준 7 11 13" xfId="31405"/>
    <cellStyle name="표준 7 11 14" xfId="35276"/>
    <cellStyle name="표준 7 11 15" xfId="39147"/>
    <cellStyle name="표준 7 11 16" xfId="39388"/>
    <cellStyle name="표준 7 11 17" xfId="43259"/>
    <cellStyle name="표준 7 11 18" xfId="47130"/>
    <cellStyle name="표준 7 11 19" xfId="51001"/>
    <cellStyle name="표준 7 11 2" xfId="379"/>
    <cellStyle name="표준 7 11 2 10" xfId="23905"/>
    <cellStyle name="표준 7 11 2 11" xfId="27776"/>
    <cellStyle name="표준 7 11 2 12" xfId="31647"/>
    <cellStyle name="표준 7 11 2 13" xfId="35518"/>
    <cellStyle name="표준 7 11 2 14" xfId="39630"/>
    <cellStyle name="표준 7 11 2 15" xfId="43501"/>
    <cellStyle name="표준 7 11 2 16" xfId="47372"/>
    <cellStyle name="표준 7 11 2 17" xfId="51243"/>
    <cellStyle name="표준 7 11 2 2" xfId="866"/>
    <cellStyle name="표준 7 11 2 2 10" xfId="28260"/>
    <cellStyle name="표준 7 11 2 2 11" xfId="32131"/>
    <cellStyle name="표준 7 11 2 2 12" xfId="36002"/>
    <cellStyle name="표준 7 11 2 2 13" xfId="40114"/>
    <cellStyle name="표준 7 11 2 2 14" xfId="43985"/>
    <cellStyle name="표준 7 11 2 2 15" xfId="47856"/>
    <cellStyle name="표준 7 11 2 2 16" xfId="51727"/>
    <cellStyle name="표준 7 11 2 2 2" xfId="1840"/>
    <cellStyle name="표준 7 11 2 2 2 10" xfId="33099"/>
    <cellStyle name="표준 7 11 2 2 2 11" xfId="36970"/>
    <cellStyle name="표준 7 11 2 2 2 12" xfId="41082"/>
    <cellStyle name="표준 7 11 2 2 2 13" xfId="44953"/>
    <cellStyle name="표준 7 11 2 2 2 14" xfId="48824"/>
    <cellStyle name="표준 7 11 2 2 2 15" xfId="52695"/>
    <cellStyle name="표준 7 11 2 2 2 2" xfId="3779"/>
    <cellStyle name="표준 7 11 2 2 2 2 10" xfId="38906"/>
    <cellStyle name="표준 7 11 2 2 2 2 11" xfId="43018"/>
    <cellStyle name="표준 7 11 2 2 2 2 12" xfId="46889"/>
    <cellStyle name="표준 7 11 2 2 2 2 13" xfId="50760"/>
    <cellStyle name="표준 7 11 2 2 2 2 14" xfId="54631"/>
    <cellStyle name="표준 7 11 2 2 2 2 2" xfId="7938"/>
    <cellStyle name="표준 7 11 2 2 2 2 3" xfId="11809"/>
    <cellStyle name="표준 7 11 2 2 2 2 4" xfId="15680"/>
    <cellStyle name="표준 7 11 2 2 2 2 5" xfId="19551"/>
    <cellStyle name="표준 7 11 2 2 2 2 6" xfId="23422"/>
    <cellStyle name="표준 7 11 2 2 2 2 7" xfId="27293"/>
    <cellStyle name="표준 7 11 2 2 2 2 8" xfId="31164"/>
    <cellStyle name="표준 7 11 2 2 2 2 9" xfId="35035"/>
    <cellStyle name="표준 7 11 2 2 2 3" xfId="6002"/>
    <cellStyle name="표준 7 11 2 2 2 4" xfId="9873"/>
    <cellStyle name="표준 7 11 2 2 2 5" xfId="13744"/>
    <cellStyle name="표준 7 11 2 2 2 6" xfId="17615"/>
    <cellStyle name="표준 7 11 2 2 2 7" xfId="21486"/>
    <cellStyle name="표준 7 11 2 2 2 8" xfId="25357"/>
    <cellStyle name="표준 7 11 2 2 2 9" xfId="29228"/>
    <cellStyle name="표준 7 11 2 2 3" xfId="2811"/>
    <cellStyle name="표준 7 11 2 2 3 10" xfId="37938"/>
    <cellStyle name="표준 7 11 2 2 3 11" xfId="42050"/>
    <cellStyle name="표준 7 11 2 2 3 12" xfId="45921"/>
    <cellStyle name="표준 7 11 2 2 3 13" xfId="49792"/>
    <cellStyle name="표준 7 11 2 2 3 14" xfId="53663"/>
    <cellStyle name="표준 7 11 2 2 3 2" xfId="6970"/>
    <cellStyle name="표준 7 11 2 2 3 3" xfId="10841"/>
    <cellStyle name="표준 7 11 2 2 3 4" xfId="14712"/>
    <cellStyle name="표준 7 11 2 2 3 5" xfId="18583"/>
    <cellStyle name="표준 7 11 2 2 3 6" xfId="22454"/>
    <cellStyle name="표준 7 11 2 2 3 7" xfId="26325"/>
    <cellStyle name="표준 7 11 2 2 3 8" xfId="30196"/>
    <cellStyle name="표준 7 11 2 2 3 9" xfId="34067"/>
    <cellStyle name="표준 7 11 2 2 4" xfId="5034"/>
    <cellStyle name="표준 7 11 2 2 5" xfId="8905"/>
    <cellStyle name="표준 7 11 2 2 6" xfId="12776"/>
    <cellStyle name="표준 7 11 2 2 7" xfId="16647"/>
    <cellStyle name="표준 7 11 2 2 8" xfId="20518"/>
    <cellStyle name="표준 7 11 2 2 9" xfId="24389"/>
    <cellStyle name="표준 7 11 2 3" xfId="1356"/>
    <cellStyle name="표준 7 11 2 3 10" xfId="32615"/>
    <cellStyle name="표준 7 11 2 3 11" xfId="36486"/>
    <cellStyle name="표준 7 11 2 3 12" xfId="40598"/>
    <cellStyle name="표준 7 11 2 3 13" xfId="44469"/>
    <cellStyle name="표준 7 11 2 3 14" xfId="48340"/>
    <cellStyle name="표준 7 11 2 3 15" xfId="52211"/>
    <cellStyle name="표준 7 11 2 3 2" xfId="3295"/>
    <cellStyle name="표준 7 11 2 3 2 10" xfId="38422"/>
    <cellStyle name="표준 7 11 2 3 2 11" xfId="42534"/>
    <cellStyle name="표준 7 11 2 3 2 12" xfId="46405"/>
    <cellStyle name="표준 7 11 2 3 2 13" xfId="50276"/>
    <cellStyle name="표준 7 11 2 3 2 14" xfId="54147"/>
    <cellStyle name="표준 7 11 2 3 2 2" xfId="7454"/>
    <cellStyle name="표준 7 11 2 3 2 3" xfId="11325"/>
    <cellStyle name="표준 7 11 2 3 2 4" xfId="15196"/>
    <cellStyle name="표준 7 11 2 3 2 5" xfId="19067"/>
    <cellStyle name="표준 7 11 2 3 2 6" xfId="22938"/>
    <cellStyle name="표준 7 11 2 3 2 7" xfId="26809"/>
    <cellStyle name="표준 7 11 2 3 2 8" xfId="30680"/>
    <cellStyle name="표준 7 11 2 3 2 9" xfId="34551"/>
    <cellStyle name="표준 7 11 2 3 3" xfId="5518"/>
    <cellStyle name="표준 7 11 2 3 4" xfId="9389"/>
    <cellStyle name="표준 7 11 2 3 5" xfId="13260"/>
    <cellStyle name="표준 7 11 2 3 6" xfId="17131"/>
    <cellStyle name="표준 7 11 2 3 7" xfId="21002"/>
    <cellStyle name="표준 7 11 2 3 8" xfId="24873"/>
    <cellStyle name="표준 7 11 2 3 9" xfId="28744"/>
    <cellStyle name="표준 7 11 2 4" xfId="2327"/>
    <cellStyle name="표준 7 11 2 4 10" xfId="37454"/>
    <cellStyle name="표준 7 11 2 4 11" xfId="41566"/>
    <cellStyle name="표준 7 11 2 4 12" xfId="45437"/>
    <cellStyle name="표준 7 11 2 4 13" xfId="49308"/>
    <cellStyle name="표준 7 11 2 4 14" xfId="53179"/>
    <cellStyle name="표준 7 11 2 4 2" xfId="6486"/>
    <cellStyle name="표준 7 11 2 4 3" xfId="10357"/>
    <cellStyle name="표준 7 11 2 4 4" xfId="14228"/>
    <cellStyle name="표준 7 11 2 4 5" xfId="18099"/>
    <cellStyle name="표준 7 11 2 4 6" xfId="21970"/>
    <cellStyle name="표준 7 11 2 4 7" xfId="25841"/>
    <cellStyle name="표준 7 11 2 4 8" xfId="29712"/>
    <cellStyle name="표준 7 11 2 4 9" xfId="33583"/>
    <cellStyle name="표준 7 11 2 5" xfId="4550"/>
    <cellStyle name="표준 7 11 2 6" xfId="8421"/>
    <cellStyle name="표준 7 11 2 7" xfId="12292"/>
    <cellStyle name="표준 7 11 2 8" xfId="16163"/>
    <cellStyle name="표준 7 11 2 9" xfId="20034"/>
    <cellStyle name="표준 7 11 3" xfId="624"/>
    <cellStyle name="표준 7 11 3 10" xfId="28018"/>
    <cellStyle name="표준 7 11 3 11" xfId="31889"/>
    <cellStyle name="표준 7 11 3 12" xfId="35760"/>
    <cellStyle name="표준 7 11 3 13" xfId="39872"/>
    <cellStyle name="표준 7 11 3 14" xfId="43743"/>
    <cellStyle name="표준 7 11 3 15" xfId="47614"/>
    <cellStyle name="표준 7 11 3 16" xfId="51485"/>
    <cellStyle name="표준 7 11 3 2" xfId="1598"/>
    <cellStyle name="표준 7 11 3 2 10" xfId="32857"/>
    <cellStyle name="표준 7 11 3 2 11" xfId="36728"/>
    <cellStyle name="표준 7 11 3 2 12" xfId="40840"/>
    <cellStyle name="표준 7 11 3 2 13" xfId="44711"/>
    <cellStyle name="표준 7 11 3 2 14" xfId="48582"/>
    <cellStyle name="표준 7 11 3 2 15" xfId="52453"/>
    <cellStyle name="표준 7 11 3 2 2" xfId="3537"/>
    <cellStyle name="표준 7 11 3 2 2 10" xfId="38664"/>
    <cellStyle name="표준 7 11 3 2 2 11" xfId="42776"/>
    <cellStyle name="표준 7 11 3 2 2 12" xfId="46647"/>
    <cellStyle name="표준 7 11 3 2 2 13" xfId="50518"/>
    <cellStyle name="표준 7 11 3 2 2 14" xfId="54389"/>
    <cellStyle name="표준 7 11 3 2 2 2" xfId="7696"/>
    <cellStyle name="표준 7 11 3 2 2 3" xfId="11567"/>
    <cellStyle name="표준 7 11 3 2 2 4" xfId="15438"/>
    <cellStyle name="표준 7 11 3 2 2 5" xfId="19309"/>
    <cellStyle name="표준 7 11 3 2 2 6" xfId="23180"/>
    <cellStyle name="표준 7 11 3 2 2 7" xfId="27051"/>
    <cellStyle name="표준 7 11 3 2 2 8" xfId="30922"/>
    <cellStyle name="표준 7 11 3 2 2 9" xfId="34793"/>
    <cellStyle name="표준 7 11 3 2 3" xfId="5760"/>
    <cellStyle name="표준 7 11 3 2 4" xfId="9631"/>
    <cellStyle name="표준 7 11 3 2 5" xfId="13502"/>
    <cellStyle name="표준 7 11 3 2 6" xfId="17373"/>
    <cellStyle name="표준 7 11 3 2 7" xfId="21244"/>
    <cellStyle name="표준 7 11 3 2 8" xfId="25115"/>
    <cellStyle name="표준 7 11 3 2 9" xfId="28986"/>
    <cellStyle name="표준 7 11 3 3" xfId="2569"/>
    <cellStyle name="표준 7 11 3 3 10" xfId="37696"/>
    <cellStyle name="표준 7 11 3 3 11" xfId="41808"/>
    <cellStyle name="표준 7 11 3 3 12" xfId="45679"/>
    <cellStyle name="표준 7 11 3 3 13" xfId="49550"/>
    <cellStyle name="표준 7 11 3 3 14" xfId="53421"/>
    <cellStyle name="표준 7 11 3 3 2" xfId="6728"/>
    <cellStyle name="표준 7 11 3 3 3" xfId="10599"/>
    <cellStyle name="표준 7 11 3 3 4" xfId="14470"/>
    <cellStyle name="표준 7 11 3 3 5" xfId="18341"/>
    <cellStyle name="표준 7 11 3 3 6" xfId="22212"/>
    <cellStyle name="표준 7 11 3 3 7" xfId="26083"/>
    <cellStyle name="표준 7 11 3 3 8" xfId="29954"/>
    <cellStyle name="표준 7 11 3 3 9" xfId="33825"/>
    <cellStyle name="표준 7 11 3 4" xfId="4792"/>
    <cellStyle name="표준 7 11 3 5" xfId="8663"/>
    <cellStyle name="표준 7 11 3 6" xfId="12534"/>
    <cellStyle name="표준 7 11 3 7" xfId="16405"/>
    <cellStyle name="표준 7 11 3 8" xfId="20276"/>
    <cellStyle name="표준 7 11 3 9" xfId="24147"/>
    <cellStyle name="표준 7 11 4" xfId="1114"/>
    <cellStyle name="표준 7 11 4 10" xfId="32373"/>
    <cellStyle name="표준 7 11 4 11" xfId="36244"/>
    <cellStyle name="표준 7 11 4 12" xfId="40356"/>
    <cellStyle name="표준 7 11 4 13" xfId="44227"/>
    <cellStyle name="표준 7 11 4 14" xfId="48098"/>
    <cellStyle name="표준 7 11 4 15" xfId="51969"/>
    <cellStyle name="표준 7 11 4 2" xfId="3053"/>
    <cellStyle name="표준 7 11 4 2 10" xfId="38180"/>
    <cellStyle name="표준 7 11 4 2 11" xfId="42292"/>
    <cellStyle name="표준 7 11 4 2 12" xfId="46163"/>
    <cellStyle name="표준 7 11 4 2 13" xfId="50034"/>
    <cellStyle name="표준 7 11 4 2 14" xfId="53905"/>
    <cellStyle name="표준 7 11 4 2 2" xfId="7212"/>
    <cellStyle name="표준 7 11 4 2 3" xfId="11083"/>
    <cellStyle name="표준 7 11 4 2 4" xfId="14954"/>
    <cellStyle name="표준 7 11 4 2 5" xfId="18825"/>
    <cellStyle name="표준 7 11 4 2 6" xfId="22696"/>
    <cellStyle name="표준 7 11 4 2 7" xfId="26567"/>
    <cellStyle name="표준 7 11 4 2 8" xfId="30438"/>
    <cellStyle name="표준 7 11 4 2 9" xfId="34309"/>
    <cellStyle name="표준 7 11 4 3" xfId="5276"/>
    <cellStyle name="표준 7 11 4 4" xfId="9147"/>
    <cellStyle name="표준 7 11 4 5" xfId="13018"/>
    <cellStyle name="표준 7 11 4 6" xfId="16889"/>
    <cellStyle name="표준 7 11 4 7" xfId="20760"/>
    <cellStyle name="표준 7 11 4 8" xfId="24631"/>
    <cellStyle name="표준 7 11 4 9" xfId="28502"/>
    <cellStyle name="표준 7 11 5" xfId="2085"/>
    <cellStyle name="표준 7 11 5 10" xfId="37212"/>
    <cellStyle name="표준 7 11 5 11" xfId="41324"/>
    <cellStyle name="표준 7 11 5 12" xfId="45195"/>
    <cellStyle name="표준 7 11 5 13" xfId="49066"/>
    <cellStyle name="표준 7 11 5 14" xfId="52937"/>
    <cellStyle name="표준 7 11 5 2" xfId="6244"/>
    <cellStyle name="표준 7 11 5 3" xfId="10115"/>
    <cellStyle name="표준 7 11 5 4" xfId="13986"/>
    <cellStyle name="표준 7 11 5 5" xfId="17857"/>
    <cellStyle name="표준 7 11 5 6" xfId="21728"/>
    <cellStyle name="표준 7 11 5 7" xfId="25599"/>
    <cellStyle name="표준 7 11 5 8" xfId="29470"/>
    <cellStyle name="표준 7 11 5 9" xfId="33341"/>
    <cellStyle name="표준 7 11 6" xfId="4308"/>
    <cellStyle name="표준 7 11 7" xfId="8179"/>
    <cellStyle name="표준 7 11 8" xfId="12050"/>
    <cellStyle name="표준 7 11 9" xfId="15921"/>
    <cellStyle name="표준 7 12" xfId="282"/>
    <cellStyle name="표준 7 12 10" xfId="23808"/>
    <cellStyle name="표준 7 12 11" xfId="27679"/>
    <cellStyle name="표준 7 12 12" xfId="31550"/>
    <cellStyle name="표준 7 12 13" xfId="35421"/>
    <cellStyle name="표준 7 12 14" xfId="39533"/>
    <cellStyle name="표준 7 12 15" xfId="43404"/>
    <cellStyle name="표준 7 12 16" xfId="47275"/>
    <cellStyle name="표준 7 12 17" xfId="51146"/>
    <cellStyle name="표준 7 12 2" xfId="769"/>
    <cellStyle name="표준 7 12 2 10" xfId="28163"/>
    <cellStyle name="표준 7 12 2 11" xfId="32034"/>
    <cellStyle name="표준 7 12 2 12" xfId="35905"/>
    <cellStyle name="표준 7 12 2 13" xfId="40017"/>
    <cellStyle name="표준 7 12 2 14" xfId="43888"/>
    <cellStyle name="표준 7 12 2 15" xfId="47759"/>
    <cellStyle name="표준 7 12 2 16" xfId="51630"/>
    <cellStyle name="표준 7 12 2 2" xfId="1743"/>
    <cellStyle name="표준 7 12 2 2 10" xfId="33002"/>
    <cellStyle name="표준 7 12 2 2 11" xfId="36873"/>
    <cellStyle name="표준 7 12 2 2 12" xfId="40985"/>
    <cellStyle name="표준 7 12 2 2 13" xfId="44856"/>
    <cellStyle name="표준 7 12 2 2 14" xfId="48727"/>
    <cellStyle name="표준 7 12 2 2 15" xfId="52598"/>
    <cellStyle name="표준 7 12 2 2 2" xfId="3682"/>
    <cellStyle name="표준 7 12 2 2 2 10" xfId="38809"/>
    <cellStyle name="표준 7 12 2 2 2 11" xfId="42921"/>
    <cellStyle name="표준 7 12 2 2 2 12" xfId="46792"/>
    <cellStyle name="표준 7 12 2 2 2 13" xfId="50663"/>
    <cellStyle name="표준 7 12 2 2 2 14" xfId="54534"/>
    <cellStyle name="표준 7 12 2 2 2 2" xfId="7841"/>
    <cellStyle name="표준 7 12 2 2 2 3" xfId="11712"/>
    <cellStyle name="표준 7 12 2 2 2 4" xfId="15583"/>
    <cellStyle name="표준 7 12 2 2 2 5" xfId="19454"/>
    <cellStyle name="표준 7 12 2 2 2 6" xfId="23325"/>
    <cellStyle name="표준 7 12 2 2 2 7" xfId="27196"/>
    <cellStyle name="표준 7 12 2 2 2 8" xfId="31067"/>
    <cellStyle name="표준 7 12 2 2 2 9" xfId="34938"/>
    <cellStyle name="표준 7 12 2 2 3" xfId="5905"/>
    <cellStyle name="표준 7 12 2 2 4" xfId="9776"/>
    <cellStyle name="표준 7 12 2 2 5" xfId="13647"/>
    <cellStyle name="표준 7 12 2 2 6" xfId="17518"/>
    <cellStyle name="표준 7 12 2 2 7" xfId="21389"/>
    <cellStyle name="표준 7 12 2 2 8" xfId="25260"/>
    <cellStyle name="표준 7 12 2 2 9" xfId="29131"/>
    <cellStyle name="표준 7 12 2 3" xfId="2714"/>
    <cellStyle name="표준 7 12 2 3 10" xfId="37841"/>
    <cellStyle name="표준 7 12 2 3 11" xfId="41953"/>
    <cellStyle name="표준 7 12 2 3 12" xfId="45824"/>
    <cellStyle name="표준 7 12 2 3 13" xfId="49695"/>
    <cellStyle name="표준 7 12 2 3 14" xfId="53566"/>
    <cellStyle name="표준 7 12 2 3 2" xfId="6873"/>
    <cellStyle name="표준 7 12 2 3 3" xfId="10744"/>
    <cellStyle name="표준 7 12 2 3 4" xfId="14615"/>
    <cellStyle name="표준 7 12 2 3 5" xfId="18486"/>
    <cellStyle name="표준 7 12 2 3 6" xfId="22357"/>
    <cellStyle name="표준 7 12 2 3 7" xfId="26228"/>
    <cellStyle name="표준 7 12 2 3 8" xfId="30099"/>
    <cellStyle name="표준 7 12 2 3 9" xfId="33970"/>
    <cellStyle name="표준 7 12 2 4" xfId="4937"/>
    <cellStyle name="표준 7 12 2 5" xfId="8808"/>
    <cellStyle name="표준 7 12 2 6" xfId="12679"/>
    <cellStyle name="표준 7 12 2 7" xfId="16550"/>
    <cellStyle name="표준 7 12 2 8" xfId="20421"/>
    <cellStyle name="표준 7 12 2 9" xfId="24292"/>
    <cellStyle name="표준 7 12 3" xfId="1259"/>
    <cellStyle name="표준 7 12 3 10" xfId="32518"/>
    <cellStyle name="표준 7 12 3 11" xfId="36389"/>
    <cellStyle name="표준 7 12 3 12" xfId="40501"/>
    <cellStyle name="표준 7 12 3 13" xfId="44372"/>
    <cellStyle name="표준 7 12 3 14" xfId="48243"/>
    <cellStyle name="표준 7 12 3 15" xfId="52114"/>
    <cellStyle name="표준 7 12 3 2" xfId="3198"/>
    <cellStyle name="표준 7 12 3 2 10" xfId="38325"/>
    <cellStyle name="표준 7 12 3 2 11" xfId="42437"/>
    <cellStyle name="표준 7 12 3 2 12" xfId="46308"/>
    <cellStyle name="표준 7 12 3 2 13" xfId="50179"/>
    <cellStyle name="표준 7 12 3 2 14" xfId="54050"/>
    <cellStyle name="표준 7 12 3 2 2" xfId="7357"/>
    <cellStyle name="표준 7 12 3 2 3" xfId="11228"/>
    <cellStyle name="표준 7 12 3 2 4" xfId="15099"/>
    <cellStyle name="표준 7 12 3 2 5" xfId="18970"/>
    <cellStyle name="표준 7 12 3 2 6" xfId="22841"/>
    <cellStyle name="표준 7 12 3 2 7" xfId="26712"/>
    <cellStyle name="표준 7 12 3 2 8" xfId="30583"/>
    <cellStyle name="표준 7 12 3 2 9" xfId="34454"/>
    <cellStyle name="표준 7 12 3 3" xfId="5421"/>
    <cellStyle name="표준 7 12 3 4" xfId="9292"/>
    <cellStyle name="표준 7 12 3 5" xfId="13163"/>
    <cellStyle name="표준 7 12 3 6" xfId="17034"/>
    <cellStyle name="표준 7 12 3 7" xfId="20905"/>
    <cellStyle name="표준 7 12 3 8" xfId="24776"/>
    <cellStyle name="표준 7 12 3 9" xfId="28647"/>
    <cellStyle name="표준 7 12 4" xfId="2230"/>
    <cellStyle name="표준 7 12 4 10" xfId="37357"/>
    <cellStyle name="표준 7 12 4 11" xfId="41469"/>
    <cellStyle name="표준 7 12 4 12" xfId="45340"/>
    <cellStyle name="표준 7 12 4 13" xfId="49211"/>
    <cellStyle name="표준 7 12 4 14" xfId="53082"/>
    <cellStyle name="표준 7 12 4 2" xfId="6389"/>
    <cellStyle name="표준 7 12 4 3" xfId="10260"/>
    <cellStyle name="표준 7 12 4 4" xfId="14131"/>
    <cellStyle name="표준 7 12 4 5" xfId="18002"/>
    <cellStyle name="표준 7 12 4 6" xfId="21873"/>
    <cellStyle name="표준 7 12 4 7" xfId="25744"/>
    <cellStyle name="표준 7 12 4 8" xfId="29615"/>
    <cellStyle name="표준 7 12 4 9" xfId="33486"/>
    <cellStyle name="표준 7 12 5" xfId="4453"/>
    <cellStyle name="표준 7 12 6" xfId="8324"/>
    <cellStyle name="표준 7 12 7" xfId="12195"/>
    <cellStyle name="표준 7 12 8" xfId="16066"/>
    <cellStyle name="표준 7 12 9" xfId="19937"/>
    <cellStyle name="표준 7 13" xfId="527"/>
    <cellStyle name="표준 7 13 10" xfId="27921"/>
    <cellStyle name="표준 7 13 11" xfId="31792"/>
    <cellStyle name="표준 7 13 12" xfId="35663"/>
    <cellStyle name="표준 7 13 13" xfId="39775"/>
    <cellStyle name="표준 7 13 14" xfId="43646"/>
    <cellStyle name="표준 7 13 15" xfId="47517"/>
    <cellStyle name="표준 7 13 16" xfId="51388"/>
    <cellStyle name="표준 7 13 2" xfId="1501"/>
    <cellStyle name="표준 7 13 2 10" xfId="32760"/>
    <cellStyle name="표준 7 13 2 11" xfId="36631"/>
    <cellStyle name="표준 7 13 2 12" xfId="40743"/>
    <cellStyle name="표준 7 13 2 13" xfId="44614"/>
    <cellStyle name="표준 7 13 2 14" xfId="48485"/>
    <cellStyle name="표준 7 13 2 15" xfId="52356"/>
    <cellStyle name="표준 7 13 2 2" xfId="3440"/>
    <cellStyle name="표준 7 13 2 2 10" xfId="38567"/>
    <cellStyle name="표준 7 13 2 2 11" xfId="42679"/>
    <cellStyle name="표준 7 13 2 2 12" xfId="46550"/>
    <cellStyle name="표준 7 13 2 2 13" xfId="50421"/>
    <cellStyle name="표준 7 13 2 2 14" xfId="54292"/>
    <cellStyle name="표준 7 13 2 2 2" xfId="7599"/>
    <cellStyle name="표준 7 13 2 2 3" xfId="11470"/>
    <cellStyle name="표준 7 13 2 2 4" xfId="15341"/>
    <cellStyle name="표준 7 13 2 2 5" xfId="19212"/>
    <cellStyle name="표준 7 13 2 2 6" xfId="23083"/>
    <cellStyle name="표준 7 13 2 2 7" xfId="26954"/>
    <cellStyle name="표준 7 13 2 2 8" xfId="30825"/>
    <cellStyle name="표준 7 13 2 2 9" xfId="34696"/>
    <cellStyle name="표준 7 13 2 3" xfId="5663"/>
    <cellStyle name="표준 7 13 2 4" xfId="9534"/>
    <cellStyle name="표준 7 13 2 5" xfId="13405"/>
    <cellStyle name="표준 7 13 2 6" xfId="17276"/>
    <cellStyle name="표준 7 13 2 7" xfId="21147"/>
    <cellStyle name="표준 7 13 2 8" xfId="25018"/>
    <cellStyle name="표준 7 13 2 9" xfId="28889"/>
    <cellStyle name="표준 7 13 3" xfId="2472"/>
    <cellStyle name="표준 7 13 3 10" xfId="37599"/>
    <cellStyle name="표준 7 13 3 11" xfId="41711"/>
    <cellStyle name="표준 7 13 3 12" xfId="45582"/>
    <cellStyle name="표준 7 13 3 13" xfId="49453"/>
    <cellStyle name="표준 7 13 3 14" xfId="53324"/>
    <cellStyle name="표준 7 13 3 2" xfId="6631"/>
    <cellStyle name="표준 7 13 3 3" xfId="10502"/>
    <cellStyle name="표준 7 13 3 4" xfId="14373"/>
    <cellStyle name="표준 7 13 3 5" xfId="18244"/>
    <cellStyle name="표준 7 13 3 6" xfId="22115"/>
    <cellStyle name="표준 7 13 3 7" xfId="25986"/>
    <cellStyle name="표준 7 13 3 8" xfId="29857"/>
    <cellStyle name="표준 7 13 3 9" xfId="33728"/>
    <cellStyle name="표준 7 13 4" xfId="4695"/>
    <cellStyle name="표준 7 13 5" xfId="8566"/>
    <cellStyle name="표준 7 13 6" xfId="12437"/>
    <cellStyle name="표준 7 13 7" xfId="16308"/>
    <cellStyle name="표준 7 13 8" xfId="20179"/>
    <cellStyle name="표준 7 13 9" xfId="24050"/>
    <cellStyle name="표준 7 14" xfId="1017"/>
    <cellStyle name="표준 7 14 10" xfId="32276"/>
    <cellStyle name="표준 7 14 11" xfId="36147"/>
    <cellStyle name="표준 7 14 12" xfId="40259"/>
    <cellStyle name="표준 7 14 13" xfId="44130"/>
    <cellStyle name="표준 7 14 14" xfId="48001"/>
    <cellStyle name="표준 7 14 15" xfId="51872"/>
    <cellStyle name="표준 7 14 2" xfId="2956"/>
    <cellStyle name="표준 7 14 2 10" xfId="38083"/>
    <cellStyle name="표준 7 14 2 11" xfId="42195"/>
    <cellStyle name="표준 7 14 2 12" xfId="46066"/>
    <cellStyle name="표준 7 14 2 13" xfId="49937"/>
    <cellStyle name="표준 7 14 2 14" xfId="53808"/>
    <cellStyle name="표준 7 14 2 2" xfId="7115"/>
    <cellStyle name="표준 7 14 2 3" xfId="10986"/>
    <cellStyle name="표준 7 14 2 4" xfId="14857"/>
    <cellStyle name="표준 7 14 2 5" xfId="18728"/>
    <cellStyle name="표준 7 14 2 6" xfId="22599"/>
    <cellStyle name="표준 7 14 2 7" xfId="26470"/>
    <cellStyle name="표준 7 14 2 8" xfId="30341"/>
    <cellStyle name="표준 7 14 2 9" xfId="34212"/>
    <cellStyle name="표준 7 14 3" xfId="5179"/>
    <cellStyle name="표준 7 14 4" xfId="9050"/>
    <cellStyle name="표준 7 14 5" xfId="12921"/>
    <cellStyle name="표준 7 14 6" xfId="16792"/>
    <cellStyle name="표준 7 14 7" xfId="20663"/>
    <cellStyle name="표준 7 14 8" xfId="24534"/>
    <cellStyle name="표준 7 14 9" xfId="28405"/>
    <cellStyle name="표준 7 15" xfId="1988"/>
    <cellStyle name="표준 7 15 10" xfId="37115"/>
    <cellStyle name="표준 7 15 11" xfId="41227"/>
    <cellStyle name="표준 7 15 12" xfId="45098"/>
    <cellStyle name="표준 7 15 13" xfId="48969"/>
    <cellStyle name="표준 7 15 14" xfId="52840"/>
    <cellStyle name="표준 7 15 2" xfId="6147"/>
    <cellStyle name="표준 7 15 3" xfId="10018"/>
    <cellStyle name="표준 7 15 4" xfId="13889"/>
    <cellStyle name="표준 7 15 5" xfId="17760"/>
    <cellStyle name="표준 7 15 6" xfId="21631"/>
    <cellStyle name="표준 7 15 7" xfId="25502"/>
    <cellStyle name="표준 7 15 8" xfId="29373"/>
    <cellStyle name="표준 7 15 9" xfId="33244"/>
    <cellStyle name="표준 7 16" xfId="4176"/>
    <cellStyle name="표준 7 17" xfId="4211"/>
    <cellStyle name="표준 7 18" xfId="8082"/>
    <cellStyle name="표준 7 19" xfId="11953"/>
    <cellStyle name="표준 7 2" xfId="30"/>
    <cellStyle name="표준 7 2 10" xfId="1021"/>
    <cellStyle name="표준 7 2 10 10" xfId="32280"/>
    <cellStyle name="표준 7 2 10 11" xfId="36151"/>
    <cellStyle name="표준 7 2 10 12" xfId="40263"/>
    <cellStyle name="표준 7 2 10 13" xfId="44134"/>
    <cellStyle name="표준 7 2 10 14" xfId="48005"/>
    <cellStyle name="표준 7 2 10 15" xfId="51876"/>
    <cellStyle name="표준 7 2 10 2" xfId="2960"/>
    <cellStyle name="표준 7 2 10 2 10" xfId="38087"/>
    <cellStyle name="표준 7 2 10 2 11" xfId="42199"/>
    <cellStyle name="표준 7 2 10 2 12" xfId="46070"/>
    <cellStyle name="표준 7 2 10 2 13" xfId="49941"/>
    <cellStyle name="표준 7 2 10 2 14" xfId="53812"/>
    <cellStyle name="표준 7 2 10 2 2" xfId="7119"/>
    <cellStyle name="표준 7 2 10 2 3" xfId="10990"/>
    <cellStyle name="표준 7 2 10 2 4" xfId="14861"/>
    <cellStyle name="표준 7 2 10 2 5" xfId="18732"/>
    <cellStyle name="표준 7 2 10 2 6" xfId="22603"/>
    <cellStyle name="표준 7 2 10 2 7" xfId="26474"/>
    <cellStyle name="표준 7 2 10 2 8" xfId="30345"/>
    <cellStyle name="표준 7 2 10 2 9" xfId="34216"/>
    <cellStyle name="표준 7 2 10 3" xfId="5183"/>
    <cellStyle name="표준 7 2 10 4" xfId="9054"/>
    <cellStyle name="표준 7 2 10 5" xfId="12925"/>
    <cellStyle name="표준 7 2 10 6" xfId="16796"/>
    <cellStyle name="표준 7 2 10 7" xfId="20667"/>
    <cellStyle name="표준 7 2 10 8" xfId="24538"/>
    <cellStyle name="표준 7 2 10 9" xfId="28409"/>
    <cellStyle name="표준 7 2 11" xfId="1992"/>
    <cellStyle name="표준 7 2 11 10" xfId="37119"/>
    <cellStyle name="표준 7 2 11 11" xfId="41231"/>
    <cellStyle name="표준 7 2 11 12" xfId="45102"/>
    <cellStyle name="표준 7 2 11 13" xfId="48973"/>
    <cellStyle name="표준 7 2 11 14" xfId="52844"/>
    <cellStyle name="표준 7 2 11 2" xfId="6151"/>
    <cellStyle name="표준 7 2 11 3" xfId="10022"/>
    <cellStyle name="표준 7 2 11 4" xfId="13893"/>
    <cellStyle name="표준 7 2 11 5" xfId="17764"/>
    <cellStyle name="표준 7 2 11 6" xfId="21635"/>
    <cellStyle name="표준 7 2 11 7" xfId="25506"/>
    <cellStyle name="표준 7 2 11 8" xfId="29377"/>
    <cellStyle name="표준 7 2 11 9" xfId="33248"/>
    <cellStyle name="표준 7 2 12" xfId="4215"/>
    <cellStyle name="표준 7 2 13" xfId="8086"/>
    <cellStyle name="표준 7 2 14" xfId="11957"/>
    <cellStyle name="표준 7 2 15" xfId="15828"/>
    <cellStyle name="표준 7 2 16" xfId="19699"/>
    <cellStyle name="표준 7 2 17" xfId="23570"/>
    <cellStyle name="표준 7 2 18" xfId="27441"/>
    <cellStyle name="표준 7 2 19" xfId="31312"/>
    <cellStyle name="표준 7 2 2" xfId="39"/>
    <cellStyle name="표준 7 2 2 10" xfId="4222"/>
    <cellStyle name="표준 7 2 2 11" xfId="8093"/>
    <cellStyle name="표준 7 2 2 12" xfId="11964"/>
    <cellStyle name="표준 7 2 2 13" xfId="15835"/>
    <cellStyle name="표준 7 2 2 14" xfId="19706"/>
    <cellStyle name="표준 7 2 2 15" xfId="23577"/>
    <cellStyle name="표준 7 2 2 16" xfId="27448"/>
    <cellStyle name="표준 7 2 2 17" xfId="31319"/>
    <cellStyle name="표준 7 2 2 18" xfId="35190"/>
    <cellStyle name="표준 7 2 2 19" xfId="39061"/>
    <cellStyle name="표준 7 2 2 2" xfId="65"/>
    <cellStyle name="표준 7 2 2 2 10" xfId="8119"/>
    <cellStyle name="표준 7 2 2 2 11" xfId="11990"/>
    <cellStyle name="표준 7 2 2 2 12" xfId="15861"/>
    <cellStyle name="표준 7 2 2 2 13" xfId="19732"/>
    <cellStyle name="표준 7 2 2 2 14" xfId="23603"/>
    <cellStyle name="표준 7 2 2 2 15" xfId="27474"/>
    <cellStyle name="표준 7 2 2 2 16" xfId="31345"/>
    <cellStyle name="표준 7 2 2 2 17" xfId="35216"/>
    <cellStyle name="표준 7 2 2 2 18" xfId="39087"/>
    <cellStyle name="표준 7 2 2 2 19" xfId="39328"/>
    <cellStyle name="표준 7 2 2 2 2" xfId="119"/>
    <cellStyle name="표준 7 2 2 2 2 10" xfId="15908"/>
    <cellStyle name="표준 7 2 2 2 2 11" xfId="19779"/>
    <cellStyle name="표준 7 2 2 2 2 12" xfId="23650"/>
    <cellStyle name="표준 7 2 2 2 2 13" xfId="27521"/>
    <cellStyle name="표준 7 2 2 2 2 14" xfId="31392"/>
    <cellStyle name="표준 7 2 2 2 2 15" xfId="35263"/>
    <cellStyle name="표준 7 2 2 2 2 16" xfId="39134"/>
    <cellStyle name="표준 7 2 2 2 2 17" xfId="39375"/>
    <cellStyle name="표준 7 2 2 2 2 18" xfId="43246"/>
    <cellStyle name="표준 7 2 2 2 2 19" xfId="47117"/>
    <cellStyle name="표준 7 2 2 2 2 2" xfId="218"/>
    <cellStyle name="표준 7 2 2 2 2 2 10" xfId="19876"/>
    <cellStyle name="표준 7 2 2 2 2 2 11" xfId="23747"/>
    <cellStyle name="표준 7 2 2 2 2 2 12" xfId="27618"/>
    <cellStyle name="표준 7 2 2 2 2 2 13" xfId="31489"/>
    <cellStyle name="표준 7 2 2 2 2 2 14" xfId="35360"/>
    <cellStyle name="표준 7 2 2 2 2 2 15" xfId="39231"/>
    <cellStyle name="표준 7 2 2 2 2 2 16" xfId="39472"/>
    <cellStyle name="표준 7 2 2 2 2 2 17" xfId="43343"/>
    <cellStyle name="표준 7 2 2 2 2 2 18" xfId="47214"/>
    <cellStyle name="표준 7 2 2 2 2 2 19" xfId="51085"/>
    <cellStyle name="표준 7 2 2 2 2 2 2" xfId="463"/>
    <cellStyle name="표준 7 2 2 2 2 2 2 10" xfId="23989"/>
    <cellStyle name="표준 7 2 2 2 2 2 2 11" xfId="27860"/>
    <cellStyle name="표준 7 2 2 2 2 2 2 12" xfId="31731"/>
    <cellStyle name="표준 7 2 2 2 2 2 2 13" xfId="35602"/>
    <cellStyle name="표준 7 2 2 2 2 2 2 14" xfId="39714"/>
    <cellStyle name="표준 7 2 2 2 2 2 2 15" xfId="43585"/>
    <cellStyle name="표준 7 2 2 2 2 2 2 16" xfId="47456"/>
    <cellStyle name="표준 7 2 2 2 2 2 2 17" xfId="51327"/>
    <cellStyle name="표준 7 2 2 2 2 2 2 2" xfId="950"/>
    <cellStyle name="표준 7 2 2 2 2 2 2 2 10" xfId="28344"/>
    <cellStyle name="표준 7 2 2 2 2 2 2 2 11" xfId="32215"/>
    <cellStyle name="표준 7 2 2 2 2 2 2 2 12" xfId="36086"/>
    <cellStyle name="표준 7 2 2 2 2 2 2 2 13" xfId="40198"/>
    <cellStyle name="표준 7 2 2 2 2 2 2 2 14" xfId="44069"/>
    <cellStyle name="표준 7 2 2 2 2 2 2 2 15" xfId="47940"/>
    <cellStyle name="표준 7 2 2 2 2 2 2 2 16" xfId="51811"/>
    <cellStyle name="표준 7 2 2 2 2 2 2 2 2" xfId="1924"/>
    <cellStyle name="표준 7 2 2 2 2 2 2 2 2 10" xfId="33183"/>
    <cellStyle name="표준 7 2 2 2 2 2 2 2 2 11" xfId="37054"/>
    <cellStyle name="표준 7 2 2 2 2 2 2 2 2 12" xfId="41166"/>
    <cellStyle name="표준 7 2 2 2 2 2 2 2 2 13" xfId="45037"/>
    <cellStyle name="표준 7 2 2 2 2 2 2 2 2 14" xfId="48908"/>
    <cellStyle name="표준 7 2 2 2 2 2 2 2 2 15" xfId="52779"/>
    <cellStyle name="표준 7 2 2 2 2 2 2 2 2 2" xfId="3863"/>
    <cellStyle name="표준 7 2 2 2 2 2 2 2 2 2 10" xfId="38990"/>
    <cellStyle name="표준 7 2 2 2 2 2 2 2 2 2 11" xfId="43102"/>
    <cellStyle name="표준 7 2 2 2 2 2 2 2 2 2 12" xfId="46973"/>
    <cellStyle name="표준 7 2 2 2 2 2 2 2 2 2 13" xfId="50844"/>
    <cellStyle name="표준 7 2 2 2 2 2 2 2 2 2 14" xfId="54715"/>
    <cellStyle name="표준 7 2 2 2 2 2 2 2 2 2 2" xfId="8022"/>
    <cellStyle name="표준 7 2 2 2 2 2 2 2 2 2 3" xfId="11893"/>
    <cellStyle name="표준 7 2 2 2 2 2 2 2 2 2 4" xfId="15764"/>
    <cellStyle name="표준 7 2 2 2 2 2 2 2 2 2 5" xfId="19635"/>
    <cellStyle name="표준 7 2 2 2 2 2 2 2 2 2 6" xfId="23506"/>
    <cellStyle name="표준 7 2 2 2 2 2 2 2 2 2 7" xfId="27377"/>
    <cellStyle name="표준 7 2 2 2 2 2 2 2 2 2 8" xfId="31248"/>
    <cellStyle name="표준 7 2 2 2 2 2 2 2 2 2 9" xfId="35119"/>
    <cellStyle name="표준 7 2 2 2 2 2 2 2 2 3" xfId="6086"/>
    <cellStyle name="표준 7 2 2 2 2 2 2 2 2 4" xfId="9957"/>
    <cellStyle name="표준 7 2 2 2 2 2 2 2 2 5" xfId="13828"/>
    <cellStyle name="표준 7 2 2 2 2 2 2 2 2 6" xfId="17699"/>
    <cellStyle name="표준 7 2 2 2 2 2 2 2 2 7" xfId="21570"/>
    <cellStyle name="표준 7 2 2 2 2 2 2 2 2 8" xfId="25441"/>
    <cellStyle name="표준 7 2 2 2 2 2 2 2 2 9" xfId="29312"/>
    <cellStyle name="표준 7 2 2 2 2 2 2 2 3" xfId="2895"/>
    <cellStyle name="표준 7 2 2 2 2 2 2 2 3 10" xfId="38022"/>
    <cellStyle name="표준 7 2 2 2 2 2 2 2 3 11" xfId="42134"/>
    <cellStyle name="표준 7 2 2 2 2 2 2 2 3 12" xfId="46005"/>
    <cellStyle name="표준 7 2 2 2 2 2 2 2 3 13" xfId="49876"/>
    <cellStyle name="표준 7 2 2 2 2 2 2 2 3 14" xfId="53747"/>
    <cellStyle name="표준 7 2 2 2 2 2 2 2 3 2" xfId="7054"/>
    <cellStyle name="표준 7 2 2 2 2 2 2 2 3 3" xfId="10925"/>
    <cellStyle name="표준 7 2 2 2 2 2 2 2 3 4" xfId="14796"/>
    <cellStyle name="표준 7 2 2 2 2 2 2 2 3 5" xfId="18667"/>
    <cellStyle name="표준 7 2 2 2 2 2 2 2 3 6" xfId="22538"/>
    <cellStyle name="표준 7 2 2 2 2 2 2 2 3 7" xfId="26409"/>
    <cellStyle name="표준 7 2 2 2 2 2 2 2 3 8" xfId="30280"/>
    <cellStyle name="표준 7 2 2 2 2 2 2 2 3 9" xfId="34151"/>
    <cellStyle name="표준 7 2 2 2 2 2 2 2 4" xfId="5118"/>
    <cellStyle name="표준 7 2 2 2 2 2 2 2 5" xfId="8989"/>
    <cellStyle name="표준 7 2 2 2 2 2 2 2 6" xfId="12860"/>
    <cellStyle name="표준 7 2 2 2 2 2 2 2 7" xfId="16731"/>
    <cellStyle name="표준 7 2 2 2 2 2 2 2 8" xfId="20602"/>
    <cellStyle name="표준 7 2 2 2 2 2 2 2 9" xfId="24473"/>
    <cellStyle name="표준 7 2 2 2 2 2 2 3" xfId="1440"/>
    <cellStyle name="표준 7 2 2 2 2 2 2 3 10" xfId="32699"/>
    <cellStyle name="표준 7 2 2 2 2 2 2 3 11" xfId="36570"/>
    <cellStyle name="표준 7 2 2 2 2 2 2 3 12" xfId="40682"/>
    <cellStyle name="표준 7 2 2 2 2 2 2 3 13" xfId="44553"/>
    <cellStyle name="표준 7 2 2 2 2 2 2 3 14" xfId="48424"/>
    <cellStyle name="표준 7 2 2 2 2 2 2 3 15" xfId="52295"/>
    <cellStyle name="표준 7 2 2 2 2 2 2 3 2" xfId="3379"/>
    <cellStyle name="표준 7 2 2 2 2 2 2 3 2 10" xfId="38506"/>
    <cellStyle name="표준 7 2 2 2 2 2 2 3 2 11" xfId="42618"/>
    <cellStyle name="표준 7 2 2 2 2 2 2 3 2 12" xfId="46489"/>
    <cellStyle name="표준 7 2 2 2 2 2 2 3 2 13" xfId="50360"/>
    <cellStyle name="표준 7 2 2 2 2 2 2 3 2 14" xfId="54231"/>
    <cellStyle name="표준 7 2 2 2 2 2 2 3 2 2" xfId="7538"/>
    <cellStyle name="표준 7 2 2 2 2 2 2 3 2 3" xfId="11409"/>
    <cellStyle name="표준 7 2 2 2 2 2 2 3 2 4" xfId="15280"/>
    <cellStyle name="표준 7 2 2 2 2 2 2 3 2 5" xfId="19151"/>
    <cellStyle name="표준 7 2 2 2 2 2 2 3 2 6" xfId="23022"/>
    <cellStyle name="표준 7 2 2 2 2 2 2 3 2 7" xfId="26893"/>
    <cellStyle name="표준 7 2 2 2 2 2 2 3 2 8" xfId="30764"/>
    <cellStyle name="표준 7 2 2 2 2 2 2 3 2 9" xfId="34635"/>
    <cellStyle name="표준 7 2 2 2 2 2 2 3 3" xfId="5602"/>
    <cellStyle name="표준 7 2 2 2 2 2 2 3 4" xfId="9473"/>
    <cellStyle name="표준 7 2 2 2 2 2 2 3 5" xfId="13344"/>
    <cellStyle name="표준 7 2 2 2 2 2 2 3 6" xfId="17215"/>
    <cellStyle name="표준 7 2 2 2 2 2 2 3 7" xfId="21086"/>
    <cellStyle name="표준 7 2 2 2 2 2 2 3 8" xfId="24957"/>
    <cellStyle name="표준 7 2 2 2 2 2 2 3 9" xfId="28828"/>
    <cellStyle name="표준 7 2 2 2 2 2 2 4" xfId="2411"/>
    <cellStyle name="표준 7 2 2 2 2 2 2 4 10" xfId="37538"/>
    <cellStyle name="표준 7 2 2 2 2 2 2 4 11" xfId="41650"/>
    <cellStyle name="표준 7 2 2 2 2 2 2 4 12" xfId="45521"/>
    <cellStyle name="표준 7 2 2 2 2 2 2 4 13" xfId="49392"/>
    <cellStyle name="표준 7 2 2 2 2 2 2 4 14" xfId="53263"/>
    <cellStyle name="표준 7 2 2 2 2 2 2 4 2" xfId="6570"/>
    <cellStyle name="표준 7 2 2 2 2 2 2 4 3" xfId="10441"/>
    <cellStyle name="표준 7 2 2 2 2 2 2 4 4" xfId="14312"/>
    <cellStyle name="표준 7 2 2 2 2 2 2 4 5" xfId="18183"/>
    <cellStyle name="표준 7 2 2 2 2 2 2 4 6" xfId="22054"/>
    <cellStyle name="표준 7 2 2 2 2 2 2 4 7" xfId="25925"/>
    <cellStyle name="표준 7 2 2 2 2 2 2 4 8" xfId="29796"/>
    <cellStyle name="표준 7 2 2 2 2 2 2 4 9" xfId="33667"/>
    <cellStyle name="표준 7 2 2 2 2 2 2 5" xfId="4634"/>
    <cellStyle name="표준 7 2 2 2 2 2 2 6" xfId="8505"/>
    <cellStyle name="표준 7 2 2 2 2 2 2 7" xfId="12376"/>
    <cellStyle name="표준 7 2 2 2 2 2 2 8" xfId="16247"/>
    <cellStyle name="표준 7 2 2 2 2 2 2 9" xfId="20118"/>
    <cellStyle name="표준 7 2 2 2 2 2 3" xfId="708"/>
    <cellStyle name="표준 7 2 2 2 2 2 3 10" xfId="28102"/>
    <cellStyle name="표준 7 2 2 2 2 2 3 11" xfId="31973"/>
    <cellStyle name="표준 7 2 2 2 2 2 3 12" xfId="35844"/>
    <cellStyle name="표준 7 2 2 2 2 2 3 13" xfId="39956"/>
    <cellStyle name="표준 7 2 2 2 2 2 3 14" xfId="43827"/>
    <cellStyle name="표준 7 2 2 2 2 2 3 15" xfId="47698"/>
    <cellStyle name="표준 7 2 2 2 2 2 3 16" xfId="51569"/>
    <cellStyle name="표준 7 2 2 2 2 2 3 2" xfId="1682"/>
    <cellStyle name="표준 7 2 2 2 2 2 3 2 10" xfId="32941"/>
    <cellStyle name="표준 7 2 2 2 2 2 3 2 11" xfId="36812"/>
    <cellStyle name="표준 7 2 2 2 2 2 3 2 12" xfId="40924"/>
    <cellStyle name="표준 7 2 2 2 2 2 3 2 13" xfId="44795"/>
    <cellStyle name="표준 7 2 2 2 2 2 3 2 14" xfId="48666"/>
    <cellStyle name="표준 7 2 2 2 2 2 3 2 15" xfId="52537"/>
    <cellStyle name="표준 7 2 2 2 2 2 3 2 2" xfId="3621"/>
    <cellStyle name="표준 7 2 2 2 2 2 3 2 2 10" xfId="38748"/>
    <cellStyle name="표준 7 2 2 2 2 2 3 2 2 11" xfId="42860"/>
    <cellStyle name="표준 7 2 2 2 2 2 3 2 2 12" xfId="46731"/>
    <cellStyle name="표준 7 2 2 2 2 2 3 2 2 13" xfId="50602"/>
    <cellStyle name="표준 7 2 2 2 2 2 3 2 2 14" xfId="54473"/>
    <cellStyle name="표준 7 2 2 2 2 2 3 2 2 2" xfId="7780"/>
    <cellStyle name="표준 7 2 2 2 2 2 3 2 2 3" xfId="11651"/>
    <cellStyle name="표준 7 2 2 2 2 2 3 2 2 4" xfId="15522"/>
    <cellStyle name="표준 7 2 2 2 2 2 3 2 2 5" xfId="19393"/>
    <cellStyle name="표준 7 2 2 2 2 2 3 2 2 6" xfId="23264"/>
    <cellStyle name="표준 7 2 2 2 2 2 3 2 2 7" xfId="27135"/>
    <cellStyle name="표준 7 2 2 2 2 2 3 2 2 8" xfId="31006"/>
    <cellStyle name="표준 7 2 2 2 2 2 3 2 2 9" xfId="34877"/>
    <cellStyle name="표준 7 2 2 2 2 2 3 2 3" xfId="5844"/>
    <cellStyle name="표준 7 2 2 2 2 2 3 2 4" xfId="9715"/>
    <cellStyle name="표준 7 2 2 2 2 2 3 2 5" xfId="13586"/>
    <cellStyle name="표준 7 2 2 2 2 2 3 2 6" xfId="17457"/>
    <cellStyle name="표준 7 2 2 2 2 2 3 2 7" xfId="21328"/>
    <cellStyle name="표준 7 2 2 2 2 2 3 2 8" xfId="25199"/>
    <cellStyle name="표준 7 2 2 2 2 2 3 2 9" xfId="29070"/>
    <cellStyle name="표준 7 2 2 2 2 2 3 3" xfId="2653"/>
    <cellStyle name="표준 7 2 2 2 2 2 3 3 10" xfId="37780"/>
    <cellStyle name="표준 7 2 2 2 2 2 3 3 11" xfId="41892"/>
    <cellStyle name="표준 7 2 2 2 2 2 3 3 12" xfId="45763"/>
    <cellStyle name="표준 7 2 2 2 2 2 3 3 13" xfId="49634"/>
    <cellStyle name="표준 7 2 2 2 2 2 3 3 14" xfId="53505"/>
    <cellStyle name="표준 7 2 2 2 2 2 3 3 2" xfId="6812"/>
    <cellStyle name="표준 7 2 2 2 2 2 3 3 3" xfId="10683"/>
    <cellStyle name="표준 7 2 2 2 2 2 3 3 4" xfId="14554"/>
    <cellStyle name="표준 7 2 2 2 2 2 3 3 5" xfId="18425"/>
    <cellStyle name="표준 7 2 2 2 2 2 3 3 6" xfId="22296"/>
    <cellStyle name="표준 7 2 2 2 2 2 3 3 7" xfId="26167"/>
    <cellStyle name="표준 7 2 2 2 2 2 3 3 8" xfId="30038"/>
    <cellStyle name="표준 7 2 2 2 2 2 3 3 9" xfId="33909"/>
    <cellStyle name="표준 7 2 2 2 2 2 3 4" xfId="4876"/>
    <cellStyle name="표준 7 2 2 2 2 2 3 5" xfId="8747"/>
    <cellStyle name="표준 7 2 2 2 2 2 3 6" xfId="12618"/>
    <cellStyle name="표준 7 2 2 2 2 2 3 7" xfId="16489"/>
    <cellStyle name="표준 7 2 2 2 2 2 3 8" xfId="20360"/>
    <cellStyle name="표준 7 2 2 2 2 2 3 9" xfId="24231"/>
    <cellStyle name="표준 7 2 2 2 2 2 4" xfId="1198"/>
    <cellStyle name="표준 7 2 2 2 2 2 4 10" xfId="32457"/>
    <cellStyle name="표준 7 2 2 2 2 2 4 11" xfId="36328"/>
    <cellStyle name="표준 7 2 2 2 2 2 4 12" xfId="40440"/>
    <cellStyle name="표준 7 2 2 2 2 2 4 13" xfId="44311"/>
    <cellStyle name="표준 7 2 2 2 2 2 4 14" xfId="48182"/>
    <cellStyle name="표준 7 2 2 2 2 2 4 15" xfId="52053"/>
    <cellStyle name="표준 7 2 2 2 2 2 4 2" xfId="3137"/>
    <cellStyle name="표준 7 2 2 2 2 2 4 2 10" xfId="38264"/>
    <cellStyle name="표준 7 2 2 2 2 2 4 2 11" xfId="42376"/>
    <cellStyle name="표준 7 2 2 2 2 2 4 2 12" xfId="46247"/>
    <cellStyle name="표준 7 2 2 2 2 2 4 2 13" xfId="50118"/>
    <cellStyle name="표준 7 2 2 2 2 2 4 2 14" xfId="53989"/>
    <cellStyle name="표준 7 2 2 2 2 2 4 2 2" xfId="7296"/>
    <cellStyle name="표준 7 2 2 2 2 2 4 2 3" xfId="11167"/>
    <cellStyle name="표준 7 2 2 2 2 2 4 2 4" xfId="15038"/>
    <cellStyle name="표준 7 2 2 2 2 2 4 2 5" xfId="18909"/>
    <cellStyle name="표준 7 2 2 2 2 2 4 2 6" xfId="22780"/>
    <cellStyle name="표준 7 2 2 2 2 2 4 2 7" xfId="26651"/>
    <cellStyle name="표준 7 2 2 2 2 2 4 2 8" xfId="30522"/>
    <cellStyle name="표준 7 2 2 2 2 2 4 2 9" xfId="34393"/>
    <cellStyle name="표준 7 2 2 2 2 2 4 3" xfId="5360"/>
    <cellStyle name="표준 7 2 2 2 2 2 4 4" xfId="9231"/>
    <cellStyle name="표준 7 2 2 2 2 2 4 5" xfId="13102"/>
    <cellStyle name="표준 7 2 2 2 2 2 4 6" xfId="16973"/>
    <cellStyle name="표준 7 2 2 2 2 2 4 7" xfId="20844"/>
    <cellStyle name="표준 7 2 2 2 2 2 4 8" xfId="24715"/>
    <cellStyle name="표준 7 2 2 2 2 2 4 9" xfId="28586"/>
    <cellStyle name="표준 7 2 2 2 2 2 5" xfId="2169"/>
    <cellStyle name="표준 7 2 2 2 2 2 5 10" xfId="37296"/>
    <cellStyle name="표준 7 2 2 2 2 2 5 11" xfId="41408"/>
    <cellStyle name="표준 7 2 2 2 2 2 5 12" xfId="45279"/>
    <cellStyle name="표준 7 2 2 2 2 2 5 13" xfId="49150"/>
    <cellStyle name="표준 7 2 2 2 2 2 5 14" xfId="53021"/>
    <cellStyle name="표준 7 2 2 2 2 2 5 2" xfId="6328"/>
    <cellStyle name="표준 7 2 2 2 2 2 5 3" xfId="10199"/>
    <cellStyle name="표준 7 2 2 2 2 2 5 4" xfId="14070"/>
    <cellStyle name="표준 7 2 2 2 2 2 5 5" xfId="17941"/>
    <cellStyle name="표준 7 2 2 2 2 2 5 6" xfId="21812"/>
    <cellStyle name="표준 7 2 2 2 2 2 5 7" xfId="25683"/>
    <cellStyle name="표준 7 2 2 2 2 2 5 8" xfId="29554"/>
    <cellStyle name="표준 7 2 2 2 2 2 5 9" xfId="33425"/>
    <cellStyle name="표준 7 2 2 2 2 2 6" xfId="4392"/>
    <cellStyle name="표준 7 2 2 2 2 2 7" xfId="8263"/>
    <cellStyle name="표준 7 2 2 2 2 2 8" xfId="12134"/>
    <cellStyle name="표준 7 2 2 2 2 2 9" xfId="16005"/>
    <cellStyle name="표준 7 2 2 2 2 20" xfId="50988"/>
    <cellStyle name="표준 7 2 2 2 2 3" xfId="366"/>
    <cellStyle name="표준 7 2 2 2 2 3 10" xfId="23892"/>
    <cellStyle name="표준 7 2 2 2 2 3 11" xfId="27763"/>
    <cellStyle name="표준 7 2 2 2 2 3 12" xfId="31634"/>
    <cellStyle name="표준 7 2 2 2 2 3 13" xfId="35505"/>
    <cellStyle name="표준 7 2 2 2 2 3 14" xfId="39617"/>
    <cellStyle name="표준 7 2 2 2 2 3 15" xfId="43488"/>
    <cellStyle name="표준 7 2 2 2 2 3 16" xfId="47359"/>
    <cellStyle name="표준 7 2 2 2 2 3 17" xfId="51230"/>
    <cellStyle name="표준 7 2 2 2 2 3 2" xfId="853"/>
    <cellStyle name="표준 7 2 2 2 2 3 2 10" xfId="28247"/>
    <cellStyle name="표준 7 2 2 2 2 3 2 11" xfId="32118"/>
    <cellStyle name="표준 7 2 2 2 2 3 2 12" xfId="35989"/>
    <cellStyle name="표준 7 2 2 2 2 3 2 13" xfId="40101"/>
    <cellStyle name="표준 7 2 2 2 2 3 2 14" xfId="43972"/>
    <cellStyle name="표준 7 2 2 2 2 3 2 15" xfId="47843"/>
    <cellStyle name="표준 7 2 2 2 2 3 2 16" xfId="51714"/>
    <cellStyle name="표준 7 2 2 2 2 3 2 2" xfId="1827"/>
    <cellStyle name="표준 7 2 2 2 2 3 2 2 10" xfId="33086"/>
    <cellStyle name="표준 7 2 2 2 2 3 2 2 11" xfId="36957"/>
    <cellStyle name="표준 7 2 2 2 2 3 2 2 12" xfId="41069"/>
    <cellStyle name="표준 7 2 2 2 2 3 2 2 13" xfId="44940"/>
    <cellStyle name="표준 7 2 2 2 2 3 2 2 14" xfId="48811"/>
    <cellStyle name="표준 7 2 2 2 2 3 2 2 15" xfId="52682"/>
    <cellStyle name="표준 7 2 2 2 2 3 2 2 2" xfId="3766"/>
    <cellStyle name="표준 7 2 2 2 2 3 2 2 2 10" xfId="38893"/>
    <cellStyle name="표준 7 2 2 2 2 3 2 2 2 11" xfId="43005"/>
    <cellStyle name="표준 7 2 2 2 2 3 2 2 2 12" xfId="46876"/>
    <cellStyle name="표준 7 2 2 2 2 3 2 2 2 13" xfId="50747"/>
    <cellStyle name="표준 7 2 2 2 2 3 2 2 2 14" xfId="54618"/>
    <cellStyle name="표준 7 2 2 2 2 3 2 2 2 2" xfId="7925"/>
    <cellStyle name="표준 7 2 2 2 2 3 2 2 2 3" xfId="11796"/>
    <cellStyle name="표준 7 2 2 2 2 3 2 2 2 4" xfId="15667"/>
    <cellStyle name="표준 7 2 2 2 2 3 2 2 2 5" xfId="19538"/>
    <cellStyle name="표준 7 2 2 2 2 3 2 2 2 6" xfId="23409"/>
    <cellStyle name="표준 7 2 2 2 2 3 2 2 2 7" xfId="27280"/>
    <cellStyle name="표준 7 2 2 2 2 3 2 2 2 8" xfId="31151"/>
    <cellStyle name="표준 7 2 2 2 2 3 2 2 2 9" xfId="35022"/>
    <cellStyle name="표준 7 2 2 2 2 3 2 2 3" xfId="5989"/>
    <cellStyle name="표준 7 2 2 2 2 3 2 2 4" xfId="9860"/>
    <cellStyle name="표준 7 2 2 2 2 3 2 2 5" xfId="13731"/>
    <cellStyle name="표준 7 2 2 2 2 3 2 2 6" xfId="17602"/>
    <cellStyle name="표준 7 2 2 2 2 3 2 2 7" xfId="21473"/>
    <cellStyle name="표준 7 2 2 2 2 3 2 2 8" xfId="25344"/>
    <cellStyle name="표준 7 2 2 2 2 3 2 2 9" xfId="29215"/>
    <cellStyle name="표준 7 2 2 2 2 3 2 3" xfId="2798"/>
    <cellStyle name="표준 7 2 2 2 2 3 2 3 10" xfId="37925"/>
    <cellStyle name="표준 7 2 2 2 2 3 2 3 11" xfId="42037"/>
    <cellStyle name="표준 7 2 2 2 2 3 2 3 12" xfId="45908"/>
    <cellStyle name="표준 7 2 2 2 2 3 2 3 13" xfId="49779"/>
    <cellStyle name="표준 7 2 2 2 2 3 2 3 14" xfId="53650"/>
    <cellStyle name="표준 7 2 2 2 2 3 2 3 2" xfId="6957"/>
    <cellStyle name="표준 7 2 2 2 2 3 2 3 3" xfId="10828"/>
    <cellStyle name="표준 7 2 2 2 2 3 2 3 4" xfId="14699"/>
    <cellStyle name="표준 7 2 2 2 2 3 2 3 5" xfId="18570"/>
    <cellStyle name="표준 7 2 2 2 2 3 2 3 6" xfId="22441"/>
    <cellStyle name="표준 7 2 2 2 2 3 2 3 7" xfId="26312"/>
    <cellStyle name="표준 7 2 2 2 2 3 2 3 8" xfId="30183"/>
    <cellStyle name="표준 7 2 2 2 2 3 2 3 9" xfId="34054"/>
    <cellStyle name="표준 7 2 2 2 2 3 2 4" xfId="5021"/>
    <cellStyle name="표준 7 2 2 2 2 3 2 5" xfId="8892"/>
    <cellStyle name="표준 7 2 2 2 2 3 2 6" xfId="12763"/>
    <cellStyle name="표준 7 2 2 2 2 3 2 7" xfId="16634"/>
    <cellStyle name="표준 7 2 2 2 2 3 2 8" xfId="20505"/>
    <cellStyle name="표준 7 2 2 2 2 3 2 9" xfId="24376"/>
    <cellStyle name="표준 7 2 2 2 2 3 3" xfId="1343"/>
    <cellStyle name="표준 7 2 2 2 2 3 3 10" xfId="32602"/>
    <cellStyle name="표준 7 2 2 2 2 3 3 11" xfId="36473"/>
    <cellStyle name="표준 7 2 2 2 2 3 3 12" xfId="40585"/>
    <cellStyle name="표준 7 2 2 2 2 3 3 13" xfId="44456"/>
    <cellStyle name="표준 7 2 2 2 2 3 3 14" xfId="48327"/>
    <cellStyle name="표준 7 2 2 2 2 3 3 15" xfId="52198"/>
    <cellStyle name="표준 7 2 2 2 2 3 3 2" xfId="3282"/>
    <cellStyle name="표준 7 2 2 2 2 3 3 2 10" xfId="38409"/>
    <cellStyle name="표준 7 2 2 2 2 3 3 2 11" xfId="42521"/>
    <cellStyle name="표준 7 2 2 2 2 3 3 2 12" xfId="46392"/>
    <cellStyle name="표준 7 2 2 2 2 3 3 2 13" xfId="50263"/>
    <cellStyle name="표준 7 2 2 2 2 3 3 2 14" xfId="54134"/>
    <cellStyle name="표준 7 2 2 2 2 3 3 2 2" xfId="7441"/>
    <cellStyle name="표준 7 2 2 2 2 3 3 2 3" xfId="11312"/>
    <cellStyle name="표준 7 2 2 2 2 3 3 2 4" xfId="15183"/>
    <cellStyle name="표준 7 2 2 2 2 3 3 2 5" xfId="19054"/>
    <cellStyle name="표준 7 2 2 2 2 3 3 2 6" xfId="22925"/>
    <cellStyle name="표준 7 2 2 2 2 3 3 2 7" xfId="26796"/>
    <cellStyle name="표준 7 2 2 2 2 3 3 2 8" xfId="30667"/>
    <cellStyle name="표준 7 2 2 2 2 3 3 2 9" xfId="34538"/>
    <cellStyle name="표준 7 2 2 2 2 3 3 3" xfId="5505"/>
    <cellStyle name="표준 7 2 2 2 2 3 3 4" xfId="9376"/>
    <cellStyle name="표준 7 2 2 2 2 3 3 5" xfId="13247"/>
    <cellStyle name="표준 7 2 2 2 2 3 3 6" xfId="17118"/>
    <cellStyle name="표준 7 2 2 2 2 3 3 7" xfId="20989"/>
    <cellStyle name="표준 7 2 2 2 2 3 3 8" xfId="24860"/>
    <cellStyle name="표준 7 2 2 2 2 3 3 9" xfId="28731"/>
    <cellStyle name="표준 7 2 2 2 2 3 4" xfId="2314"/>
    <cellStyle name="표준 7 2 2 2 2 3 4 10" xfId="37441"/>
    <cellStyle name="표준 7 2 2 2 2 3 4 11" xfId="41553"/>
    <cellStyle name="표준 7 2 2 2 2 3 4 12" xfId="45424"/>
    <cellStyle name="표준 7 2 2 2 2 3 4 13" xfId="49295"/>
    <cellStyle name="표준 7 2 2 2 2 3 4 14" xfId="53166"/>
    <cellStyle name="표준 7 2 2 2 2 3 4 2" xfId="6473"/>
    <cellStyle name="표준 7 2 2 2 2 3 4 3" xfId="10344"/>
    <cellStyle name="표준 7 2 2 2 2 3 4 4" xfId="14215"/>
    <cellStyle name="표준 7 2 2 2 2 3 4 5" xfId="18086"/>
    <cellStyle name="표준 7 2 2 2 2 3 4 6" xfId="21957"/>
    <cellStyle name="표준 7 2 2 2 2 3 4 7" xfId="25828"/>
    <cellStyle name="표준 7 2 2 2 2 3 4 8" xfId="29699"/>
    <cellStyle name="표준 7 2 2 2 2 3 4 9" xfId="33570"/>
    <cellStyle name="표준 7 2 2 2 2 3 5" xfId="4537"/>
    <cellStyle name="표준 7 2 2 2 2 3 6" xfId="8408"/>
    <cellStyle name="표준 7 2 2 2 2 3 7" xfId="12279"/>
    <cellStyle name="표준 7 2 2 2 2 3 8" xfId="16150"/>
    <cellStyle name="표준 7 2 2 2 2 3 9" xfId="20021"/>
    <cellStyle name="표준 7 2 2 2 2 4" xfId="611"/>
    <cellStyle name="표준 7 2 2 2 2 4 10" xfId="28005"/>
    <cellStyle name="표준 7 2 2 2 2 4 11" xfId="31876"/>
    <cellStyle name="표준 7 2 2 2 2 4 12" xfId="35747"/>
    <cellStyle name="표준 7 2 2 2 2 4 13" xfId="39859"/>
    <cellStyle name="표준 7 2 2 2 2 4 14" xfId="43730"/>
    <cellStyle name="표준 7 2 2 2 2 4 15" xfId="47601"/>
    <cellStyle name="표준 7 2 2 2 2 4 16" xfId="51472"/>
    <cellStyle name="표준 7 2 2 2 2 4 2" xfId="1585"/>
    <cellStyle name="표준 7 2 2 2 2 4 2 10" xfId="32844"/>
    <cellStyle name="표준 7 2 2 2 2 4 2 11" xfId="36715"/>
    <cellStyle name="표준 7 2 2 2 2 4 2 12" xfId="40827"/>
    <cellStyle name="표준 7 2 2 2 2 4 2 13" xfId="44698"/>
    <cellStyle name="표준 7 2 2 2 2 4 2 14" xfId="48569"/>
    <cellStyle name="표준 7 2 2 2 2 4 2 15" xfId="52440"/>
    <cellStyle name="표준 7 2 2 2 2 4 2 2" xfId="3524"/>
    <cellStyle name="표준 7 2 2 2 2 4 2 2 10" xfId="38651"/>
    <cellStyle name="표준 7 2 2 2 2 4 2 2 11" xfId="42763"/>
    <cellStyle name="표준 7 2 2 2 2 4 2 2 12" xfId="46634"/>
    <cellStyle name="표준 7 2 2 2 2 4 2 2 13" xfId="50505"/>
    <cellStyle name="표준 7 2 2 2 2 4 2 2 14" xfId="54376"/>
    <cellStyle name="표준 7 2 2 2 2 4 2 2 2" xfId="7683"/>
    <cellStyle name="표준 7 2 2 2 2 4 2 2 3" xfId="11554"/>
    <cellStyle name="표준 7 2 2 2 2 4 2 2 4" xfId="15425"/>
    <cellStyle name="표준 7 2 2 2 2 4 2 2 5" xfId="19296"/>
    <cellStyle name="표준 7 2 2 2 2 4 2 2 6" xfId="23167"/>
    <cellStyle name="표준 7 2 2 2 2 4 2 2 7" xfId="27038"/>
    <cellStyle name="표준 7 2 2 2 2 4 2 2 8" xfId="30909"/>
    <cellStyle name="표준 7 2 2 2 2 4 2 2 9" xfId="34780"/>
    <cellStyle name="표준 7 2 2 2 2 4 2 3" xfId="5747"/>
    <cellStyle name="표준 7 2 2 2 2 4 2 4" xfId="9618"/>
    <cellStyle name="표준 7 2 2 2 2 4 2 5" xfId="13489"/>
    <cellStyle name="표준 7 2 2 2 2 4 2 6" xfId="17360"/>
    <cellStyle name="표준 7 2 2 2 2 4 2 7" xfId="21231"/>
    <cellStyle name="표준 7 2 2 2 2 4 2 8" xfId="25102"/>
    <cellStyle name="표준 7 2 2 2 2 4 2 9" xfId="28973"/>
    <cellStyle name="표준 7 2 2 2 2 4 3" xfId="2556"/>
    <cellStyle name="표준 7 2 2 2 2 4 3 10" xfId="37683"/>
    <cellStyle name="표준 7 2 2 2 2 4 3 11" xfId="41795"/>
    <cellStyle name="표준 7 2 2 2 2 4 3 12" xfId="45666"/>
    <cellStyle name="표준 7 2 2 2 2 4 3 13" xfId="49537"/>
    <cellStyle name="표준 7 2 2 2 2 4 3 14" xfId="53408"/>
    <cellStyle name="표준 7 2 2 2 2 4 3 2" xfId="6715"/>
    <cellStyle name="표준 7 2 2 2 2 4 3 3" xfId="10586"/>
    <cellStyle name="표준 7 2 2 2 2 4 3 4" xfId="14457"/>
    <cellStyle name="표준 7 2 2 2 2 4 3 5" xfId="18328"/>
    <cellStyle name="표준 7 2 2 2 2 4 3 6" xfId="22199"/>
    <cellStyle name="표준 7 2 2 2 2 4 3 7" xfId="26070"/>
    <cellStyle name="표준 7 2 2 2 2 4 3 8" xfId="29941"/>
    <cellStyle name="표준 7 2 2 2 2 4 3 9" xfId="33812"/>
    <cellStyle name="표준 7 2 2 2 2 4 4" xfId="4779"/>
    <cellStyle name="표준 7 2 2 2 2 4 5" xfId="8650"/>
    <cellStyle name="표준 7 2 2 2 2 4 6" xfId="12521"/>
    <cellStyle name="표준 7 2 2 2 2 4 7" xfId="16392"/>
    <cellStyle name="표준 7 2 2 2 2 4 8" xfId="20263"/>
    <cellStyle name="표준 7 2 2 2 2 4 9" xfId="24134"/>
    <cellStyle name="표준 7 2 2 2 2 5" xfId="1101"/>
    <cellStyle name="표준 7 2 2 2 2 5 10" xfId="32360"/>
    <cellStyle name="표준 7 2 2 2 2 5 11" xfId="36231"/>
    <cellStyle name="표준 7 2 2 2 2 5 12" xfId="40343"/>
    <cellStyle name="표준 7 2 2 2 2 5 13" xfId="44214"/>
    <cellStyle name="표준 7 2 2 2 2 5 14" xfId="48085"/>
    <cellStyle name="표준 7 2 2 2 2 5 15" xfId="51956"/>
    <cellStyle name="표준 7 2 2 2 2 5 2" xfId="3040"/>
    <cellStyle name="표준 7 2 2 2 2 5 2 10" xfId="38167"/>
    <cellStyle name="표준 7 2 2 2 2 5 2 11" xfId="42279"/>
    <cellStyle name="표준 7 2 2 2 2 5 2 12" xfId="46150"/>
    <cellStyle name="표준 7 2 2 2 2 5 2 13" xfId="50021"/>
    <cellStyle name="표준 7 2 2 2 2 5 2 14" xfId="53892"/>
    <cellStyle name="표준 7 2 2 2 2 5 2 2" xfId="7199"/>
    <cellStyle name="표준 7 2 2 2 2 5 2 3" xfId="11070"/>
    <cellStyle name="표준 7 2 2 2 2 5 2 4" xfId="14941"/>
    <cellStyle name="표준 7 2 2 2 2 5 2 5" xfId="18812"/>
    <cellStyle name="표준 7 2 2 2 2 5 2 6" xfId="22683"/>
    <cellStyle name="표준 7 2 2 2 2 5 2 7" xfId="26554"/>
    <cellStyle name="표준 7 2 2 2 2 5 2 8" xfId="30425"/>
    <cellStyle name="표준 7 2 2 2 2 5 2 9" xfId="34296"/>
    <cellStyle name="표준 7 2 2 2 2 5 3" xfId="5263"/>
    <cellStyle name="표준 7 2 2 2 2 5 4" xfId="9134"/>
    <cellStyle name="표준 7 2 2 2 2 5 5" xfId="13005"/>
    <cellStyle name="표준 7 2 2 2 2 5 6" xfId="16876"/>
    <cellStyle name="표준 7 2 2 2 2 5 7" xfId="20747"/>
    <cellStyle name="표준 7 2 2 2 2 5 8" xfId="24618"/>
    <cellStyle name="표준 7 2 2 2 2 5 9" xfId="28489"/>
    <cellStyle name="표준 7 2 2 2 2 6" xfId="2072"/>
    <cellStyle name="표준 7 2 2 2 2 6 10" xfId="37199"/>
    <cellStyle name="표준 7 2 2 2 2 6 11" xfId="41311"/>
    <cellStyle name="표준 7 2 2 2 2 6 12" xfId="45182"/>
    <cellStyle name="표준 7 2 2 2 2 6 13" xfId="49053"/>
    <cellStyle name="표준 7 2 2 2 2 6 14" xfId="52924"/>
    <cellStyle name="표준 7 2 2 2 2 6 2" xfId="6231"/>
    <cellStyle name="표준 7 2 2 2 2 6 3" xfId="10102"/>
    <cellStyle name="표준 7 2 2 2 2 6 4" xfId="13973"/>
    <cellStyle name="표준 7 2 2 2 2 6 5" xfId="17844"/>
    <cellStyle name="표준 7 2 2 2 2 6 6" xfId="21715"/>
    <cellStyle name="표준 7 2 2 2 2 6 7" xfId="25586"/>
    <cellStyle name="표준 7 2 2 2 2 6 8" xfId="29457"/>
    <cellStyle name="표준 7 2 2 2 2 6 9" xfId="33328"/>
    <cellStyle name="표준 7 2 2 2 2 7" xfId="4295"/>
    <cellStyle name="표준 7 2 2 2 2 8" xfId="8166"/>
    <cellStyle name="표준 7 2 2 2 2 9" xfId="12037"/>
    <cellStyle name="표준 7 2 2 2 20" xfId="43199"/>
    <cellStyle name="표준 7 2 2 2 21" xfId="47070"/>
    <cellStyle name="표준 7 2 2 2 22" xfId="50941"/>
    <cellStyle name="표준 7 2 2 2 3" xfId="171"/>
    <cellStyle name="표준 7 2 2 2 3 10" xfId="19829"/>
    <cellStyle name="표준 7 2 2 2 3 11" xfId="23700"/>
    <cellStyle name="표준 7 2 2 2 3 12" xfId="27571"/>
    <cellStyle name="표준 7 2 2 2 3 13" xfId="31442"/>
    <cellStyle name="표준 7 2 2 2 3 14" xfId="35313"/>
    <cellStyle name="표준 7 2 2 2 3 15" xfId="39184"/>
    <cellStyle name="표준 7 2 2 2 3 16" xfId="39425"/>
    <cellStyle name="표준 7 2 2 2 3 17" xfId="43296"/>
    <cellStyle name="표준 7 2 2 2 3 18" xfId="47167"/>
    <cellStyle name="표준 7 2 2 2 3 19" xfId="51038"/>
    <cellStyle name="표준 7 2 2 2 3 2" xfId="416"/>
    <cellStyle name="표준 7 2 2 2 3 2 10" xfId="23942"/>
    <cellStyle name="표준 7 2 2 2 3 2 11" xfId="27813"/>
    <cellStyle name="표준 7 2 2 2 3 2 12" xfId="31684"/>
    <cellStyle name="표준 7 2 2 2 3 2 13" xfId="35555"/>
    <cellStyle name="표준 7 2 2 2 3 2 14" xfId="39667"/>
    <cellStyle name="표준 7 2 2 2 3 2 15" xfId="43538"/>
    <cellStyle name="표준 7 2 2 2 3 2 16" xfId="47409"/>
    <cellStyle name="표준 7 2 2 2 3 2 17" xfId="51280"/>
    <cellStyle name="표준 7 2 2 2 3 2 2" xfId="903"/>
    <cellStyle name="표준 7 2 2 2 3 2 2 10" xfId="28297"/>
    <cellStyle name="표준 7 2 2 2 3 2 2 11" xfId="32168"/>
    <cellStyle name="표준 7 2 2 2 3 2 2 12" xfId="36039"/>
    <cellStyle name="표준 7 2 2 2 3 2 2 13" xfId="40151"/>
    <cellStyle name="표준 7 2 2 2 3 2 2 14" xfId="44022"/>
    <cellStyle name="표준 7 2 2 2 3 2 2 15" xfId="47893"/>
    <cellStyle name="표준 7 2 2 2 3 2 2 16" xfId="51764"/>
    <cellStyle name="표준 7 2 2 2 3 2 2 2" xfId="1877"/>
    <cellStyle name="표준 7 2 2 2 3 2 2 2 10" xfId="33136"/>
    <cellStyle name="표준 7 2 2 2 3 2 2 2 11" xfId="37007"/>
    <cellStyle name="표준 7 2 2 2 3 2 2 2 12" xfId="41119"/>
    <cellStyle name="표준 7 2 2 2 3 2 2 2 13" xfId="44990"/>
    <cellStyle name="표준 7 2 2 2 3 2 2 2 14" xfId="48861"/>
    <cellStyle name="표준 7 2 2 2 3 2 2 2 15" xfId="52732"/>
    <cellStyle name="표준 7 2 2 2 3 2 2 2 2" xfId="3816"/>
    <cellStyle name="표준 7 2 2 2 3 2 2 2 2 10" xfId="38943"/>
    <cellStyle name="표준 7 2 2 2 3 2 2 2 2 11" xfId="43055"/>
    <cellStyle name="표준 7 2 2 2 3 2 2 2 2 12" xfId="46926"/>
    <cellStyle name="표준 7 2 2 2 3 2 2 2 2 13" xfId="50797"/>
    <cellStyle name="표준 7 2 2 2 3 2 2 2 2 14" xfId="54668"/>
    <cellStyle name="표준 7 2 2 2 3 2 2 2 2 2" xfId="7975"/>
    <cellStyle name="표준 7 2 2 2 3 2 2 2 2 3" xfId="11846"/>
    <cellStyle name="표준 7 2 2 2 3 2 2 2 2 4" xfId="15717"/>
    <cellStyle name="표준 7 2 2 2 3 2 2 2 2 5" xfId="19588"/>
    <cellStyle name="표준 7 2 2 2 3 2 2 2 2 6" xfId="23459"/>
    <cellStyle name="표준 7 2 2 2 3 2 2 2 2 7" xfId="27330"/>
    <cellStyle name="표준 7 2 2 2 3 2 2 2 2 8" xfId="31201"/>
    <cellStyle name="표준 7 2 2 2 3 2 2 2 2 9" xfId="35072"/>
    <cellStyle name="표준 7 2 2 2 3 2 2 2 3" xfId="6039"/>
    <cellStyle name="표준 7 2 2 2 3 2 2 2 4" xfId="9910"/>
    <cellStyle name="표준 7 2 2 2 3 2 2 2 5" xfId="13781"/>
    <cellStyle name="표준 7 2 2 2 3 2 2 2 6" xfId="17652"/>
    <cellStyle name="표준 7 2 2 2 3 2 2 2 7" xfId="21523"/>
    <cellStyle name="표준 7 2 2 2 3 2 2 2 8" xfId="25394"/>
    <cellStyle name="표준 7 2 2 2 3 2 2 2 9" xfId="29265"/>
    <cellStyle name="표준 7 2 2 2 3 2 2 3" xfId="2848"/>
    <cellStyle name="표준 7 2 2 2 3 2 2 3 10" xfId="37975"/>
    <cellStyle name="표준 7 2 2 2 3 2 2 3 11" xfId="42087"/>
    <cellStyle name="표준 7 2 2 2 3 2 2 3 12" xfId="45958"/>
    <cellStyle name="표준 7 2 2 2 3 2 2 3 13" xfId="49829"/>
    <cellStyle name="표준 7 2 2 2 3 2 2 3 14" xfId="53700"/>
    <cellStyle name="표준 7 2 2 2 3 2 2 3 2" xfId="7007"/>
    <cellStyle name="표준 7 2 2 2 3 2 2 3 3" xfId="10878"/>
    <cellStyle name="표준 7 2 2 2 3 2 2 3 4" xfId="14749"/>
    <cellStyle name="표준 7 2 2 2 3 2 2 3 5" xfId="18620"/>
    <cellStyle name="표준 7 2 2 2 3 2 2 3 6" xfId="22491"/>
    <cellStyle name="표준 7 2 2 2 3 2 2 3 7" xfId="26362"/>
    <cellStyle name="표준 7 2 2 2 3 2 2 3 8" xfId="30233"/>
    <cellStyle name="표준 7 2 2 2 3 2 2 3 9" xfId="34104"/>
    <cellStyle name="표준 7 2 2 2 3 2 2 4" xfId="5071"/>
    <cellStyle name="표준 7 2 2 2 3 2 2 5" xfId="8942"/>
    <cellStyle name="표준 7 2 2 2 3 2 2 6" xfId="12813"/>
    <cellStyle name="표준 7 2 2 2 3 2 2 7" xfId="16684"/>
    <cellStyle name="표준 7 2 2 2 3 2 2 8" xfId="20555"/>
    <cellStyle name="표준 7 2 2 2 3 2 2 9" xfId="24426"/>
    <cellStyle name="표준 7 2 2 2 3 2 3" xfId="1393"/>
    <cellStyle name="표준 7 2 2 2 3 2 3 10" xfId="32652"/>
    <cellStyle name="표준 7 2 2 2 3 2 3 11" xfId="36523"/>
    <cellStyle name="표준 7 2 2 2 3 2 3 12" xfId="40635"/>
    <cellStyle name="표준 7 2 2 2 3 2 3 13" xfId="44506"/>
    <cellStyle name="표준 7 2 2 2 3 2 3 14" xfId="48377"/>
    <cellStyle name="표준 7 2 2 2 3 2 3 15" xfId="52248"/>
    <cellStyle name="표준 7 2 2 2 3 2 3 2" xfId="3332"/>
    <cellStyle name="표준 7 2 2 2 3 2 3 2 10" xfId="38459"/>
    <cellStyle name="표준 7 2 2 2 3 2 3 2 11" xfId="42571"/>
    <cellStyle name="표준 7 2 2 2 3 2 3 2 12" xfId="46442"/>
    <cellStyle name="표준 7 2 2 2 3 2 3 2 13" xfId="50313"/>
    <cellStyle name="표준 7 2 2 2 3 2 3 2 14" xfId="54184"/>
    <cellStyle name="표준 7 2 2 2 3 2 3 2 2" xfId="7491"/>
    <cellStyle name="표준 7 2 2 2 3 2 3 2 3" xfId="11362"/>
    <cellStyle name="표준 7 2 2 2 3 2 3 2 4" xfId="15233"/>
    <cellStyle name="표준 7 2 2 2 3 2 3 2 5" xfId="19104"/>
    <cellStyle name="표준 7 2 2 2 3 2 3 2 6" xfId="22975"/>
    <cellStyle name="표준 7 2 2 2 3 2 3 2 7" xfId="26846"/>
    <cellStyle name="표준 7 2 2 2 3 2 3 2 8" xfId="30717"/>
    <cellStyle name="표준 7 2 2 2 3 2 3 2 9" xfId="34588"/>
    <cellStyle name="표준 7 2 2 2 3 2 3 3" xfId="5555"/>
    <cellStyle name="표준 7 2 2 2 3 2 3 4" xfId="9426"/>
    <cellStyle name="표준 7 2 2 2 3 2 3 5" xfId="13297"/>
    <cellStyle name="표준 7 2 2 2 3 2 3 6" xfId="17168"/>
    <cellStyle name="표준 7 2 2 2 3 2 3 7" xfId="21039"/>
    <cellStyle name="표준 7 2 2 2 3 2 3 8" xfId="24910"/>
    <cellStyle name="표준 7 2 2 2 3 2 3 9" xfId="28781"/>
    <cellStyle name="표준 7 2 2 2 3 2 4" xfId="2364"/>
    <cellStyle name="표준 7 2 2 2 3 2 4 10" xfId="37491"/>
    <cellStyle name="표준 7 2 2 2 3 2 4 11" xfId="41603"/>
    <cellStyle name="표준 7 2 2 2 3 2 4 12" xfId="45474"/>
    <cellStyle name="표준 7 2 2 2 3 2 4 13" xfId="49345"/>
    <cellStyle name="표준 7 2 2 2 3 2 4 14" xfId="53216"/>
    <cellStyle name="표준 7 2 2 2 3 2 4 2" xfId="6523"/>
    <cellStyle name="표준 7 2 2 2 3 2 4 3" xfId="10394"/>
    <cellStyle name="표준 7 2 2 2 3 2 4 4" xfId="14265"/>
    <cellStyle name="표준 7 2 2 2 3 2 4 5" xfId="18136"/>
    <cellStyle name="표준 7 2 2 2 3 2 4 6" xfId="22007"/>
    <cellStyle name="표준 7 2 2 2 3 2 4 7" xfId="25878"/>
    <cellStyle name="표준 7 2 2 2 3 2 4 8" xfId="29749"/>
    <cellStyle name="표준 7 2 2 2 3 2 4 9" xfId="33620"/>
    <cellStyle name="표준 7 2 2 2 3 2 5" xfId="4587"/>
    <cellStyle name="표준 7 2 2 2 3 2 6" xfId="8458"/>
    <cellStyle name="표준 7 2 2 2 3 2 7" xfId="12329"/>
    <cellStyle name="표준 7 2 2 2 3 2 8" xfId="16200"/>
    <cellStyle name="표준 7 2 2 2 3 2 9" xfId="20071"/>
    <cellStyle name="표준 7 2 2 2 3 3" xfId="661"/>
    <cellStyle name="표준 7 2 2 2 3 3 10" xfId="28055"/>
    <cellStyle name="표준 7 2 2 2 3 3 11" xfId="31926"/>
    <cellStyle name="표준 7 2 2 2 3 3 12" xfId="35797"/>
    <cellStyle name="표준 7 2 2 2 3 3 13" xfId="39909"/>
    <cellStyle name="표준 7 2 2 2 3 3 14" xfId="43780"/>
    <cellStyle name="표준 7 2 2 2 3 3 15" xfId="47651"/>
    <cellStyle name="표준 7 2 2 2 3 3 16" xfId="51522"/>
    <cellStyle name="표준 7 2 2 2 3 3 2" xfId="1635"/>
    <cellStyle name="표준 7 2 2 2 3 3 2 10" xfId="32894"/>
    <cellStyle name="표준 7 2 2 2 3 3 2 11" xfId="36765"/>
    <cellStyle name="표준 7 2 2 2 3 3 2 12" xfId="40877"/>
    <cellStyle name="표준 7 2 2 2 3 3 2 13" xfId="44748"/>
    <cellStyle name="표준 7 2 2 2 3 3 2 14" xfId="48619"/>
    <cellStyle name="표준 7 2 2 2 3 3 2 15" xfId="52490"/>
    <cellStyle name="표준 7 2 2 2 3 3 2 2" xfId="3574"/>
    <cellStyle name="표준 7 2 2 2 3 3 2 2 10" xfId="38701"/>
    <cellStyle name="표준 7 2 2 2 3 3 2 2 11" xfId="42813"/>
    <cellStyle name="표준 7 2 2 2 3 3 2 2 12" xfId="46684"/>
    <cellStyle name="표준 7 2 2 2 3 3 2 2 13" xfId="50555"/>
    <cellStyle name="표준 7 2 2 2 3 3 2 2 14" xfId="54426"/>
    <cellStyle name="표준 7 2 2 2 3 3 2 2 2" xfId="7733"/>
    <cellStyle name="표준 7 2 2 2 3 3 2 2 3" xfId="11604"/>
    <cellStyle name="표준 7 2 2 2 3 3 2 2 4" xfId="15475"/>
    <cellStyle name="표준 7 2 2 2 3 3 2 2 5" xfId="19346"/>
    <cellStyle name="표준 7 2 2 2 3 3 2 2 6" xfId="23217"/>
    <cellStyle name="표준 7 2 2 2 3 3 2 2 7" xfId="27088"/>
    <cellStyle name="표준 7 2 2 2 3 3 2 2 8" xfId="30959"/>
    <cellStyle name="표준 7 2 2 2 3 3 2 2 9" xfId="34830"/>
    <cellStyle name="표준 7 2 2 2 3 3 2 3" xfId="5797"/>
    <cellStyle name="표준 7 2 2 2 3 3 2 4" xfId="9668"/>
    <cellStyle name="표준 7 2 2 2 3 3 2 5" xfId="13539"/>
    <cellStyle name="표준 7 2 2 2 3 3 2 6" xfId="17410"/>
    <cellStyle name="표준 7 2 2 2 3 3 2 7" xfId="21281"/>
    <cellStyle name="표준 7 2 2 2 3 3 2 8" xfId="25152"/>
    <cellStyle name="표준 7 2 2 2 3 3 2 9" xfId="29023"/>
    <cellStyle name="표준 7 2 2 2 3 3 3" xfId="2606"/>
    <cellStyle name="표준 7 2 2 2 3 3 3 10" xfId="37733"/>
    <cellStyle name="표준 7 2 2 2 3 3 3 11" xfId="41845"/>
    <cellStyle name="표준 7 2 2 2 3 3 3 12" xfId="45716"/>
    <cellStyle name="표준 7 2 2 2 3 3 3 13" xfId="49587"/>
    <cellStyle name="표준 7 2 2 2 3 3 3 14" xfId="53458"/>
    <cellStyle name="표준 7 2 2 2 3 3 3 2" xfId="6765"/>
    <cellStyle name="표준 7 2 2 2 3 3 3 3" xfId="10636"/>
    <cellStyle name="표준 7 2 2 2 3 3 3 4" xfId="14507"/>
    <cellStyle name="표준 7 2 2 2 3 3 3 5" xfId="18378"/>
    <cellStyle name="표준 7 2 2 2 3 3 3 6" xfId="22249"/>
    <cellStyle name="표준 7 2 2 2 3 3 3 7" xfId="26120"/>
    <cellStyle name="표준 7 2 2 2 3 3 3 8" xfId="29991"/>
    <cellStyle name="표준 7 2 2 2 3 3 3 9" xfId="33862"/>
    <cellStyle name="표준 7 2 2 2 3 3 4" xfId="4829"/>
    <cellStyle name="표준 7 2 2 2 3 3 5" xfId="8700"/>
    <cellStyle name="표준 7 2 2 2 3 3 6" xfId="12571"/>
    <cellStyle name="표준 7 2 2 2 3 3 7" xfId="16442"/>
    <cellStyle name="표준 7 2 2 2 3 3 8" xfId="20313"/>
    <cellStyle name="표준 7 2 2 2 3 3 9" xfId="24184"/>
    <cellStyle name="표준 7 2 2 2 3 4" xfId="1151"/>
    <cellStyle name="표준 7 2 2 2 3 4 10" xfId="32410"/>
    <cellStyle name="표준 7 2 2 2 3 4 11" xfId="36281"/>
    <cellStyle name="표준 7 2 2 2 3 4 12" xfId="40393"/>
    <cellStyle name="표준 7 2 2 2 3 4 13" xfId="44264"/>
    <cellStyle name="표준 7 2 2 2 3 4 14" xfId="48135"/>
    <cellStyle name="표준 7 2 2 2 3 4 15" xfId="52006"/>
    <cellStyle name="표준 7 2 2 2 3 4 2" xfId="3090"/>
    <cellStyle name="표준 7 2 2 2 3 4 2 10" xfId="38217"/>
    <cellStyle name="표준 7 2 2 2 3 4 2 11" xfId="42329"/>
    <cellStyle name="표준 7 2 2 2 3 4 2 12" xfId="46200"/>
    <cellStyle name="표준 7 2 2 2 3 4 2 13" xfId="50071"/>
    <cellStyle name="표준 7 2 2 2 3 4 2 14" xfId="53942"/>
    <cellStyle name="표준 7 2 2 2 3 4 2 2" xfId="7249"/>
    <cellStyle name="표준 7 2 2 2 3 4 2 3" xfId="11120"/>
    <cellStyle name="표준 7 2 2 2 3 4 2 4" xfId="14991"/>
    <cellStyle name="표준 7 2 2 2 3 4 2 5" xfId="18862"/>
    <cellStyle name="표준 7 2 2 2 3 4 2 6" xfId="22733"/>
    <cellStyle name="표준 7 2 2 2 3 4 2 7" xfId="26604"/>
    <cellStyle name="표준 7 2 2 2 3 4 2 8" xfId="30475"/>
    <cellStyle name="표준 7 2 2 2 3 4 2 9" xfId="34346"/>
    <cellStyle name="표준 7 2 2 2 3 4 3" xfId="5313"/>
    <cellStyle name="표준 7 2 2 2 3 4 4" xfId="9184"/>
    <cellStyle name="표준 7 2 2 2 3 4 5" xfId="13055"/>
    <cellStyle name="표준 7 2 2 2 3 4 6" xfId="16926"/>
    <cellStyle name="표준 7 2 2 2 3 4 7" xfId="20797"/>
    <cellStyle name="표준 7 2 2 2 3 4 8" xfId="24668"/>
    <cellStyle name="표준 7 2 2 2 3 4 9" xfId="28539"/>
    <cellStyle name="표준 7 2 2 2 3 5" xfId="2122"/>
    <cellStyle name="표준 7 2 2 2 3 5 10" xfId="37249"/>
    <cellStyle name="표준 7 2 2 2 3 5 11" xfId="41361"/>
    <cellStyle name="표준 7 2 2 2 3 5 12" xfId="45232"/>
    <cellStyle name="표준 7 2 2 2 3 5 13" xfId="49103"/>
    <cellStyle name="표준 7 2 2 2 3 5 14" xfId="52974"/>
    <cellStyle name="표준 7 2 2 2 3 5 2" xfId="6281"/>
    <cellStyle name="표준 7 2 2 2 3 5 3" xfId="10152"/>
    <cellStyle name="표준 7 2 2 2 3 5 4" xfId="14023"/>
    <cellStyle name="표준 7 2 2 2 3 5 5" xfId="17894"/>
    <cellStyle name="표준 7 2 2 2 3 5 6" xfId="21765"/>
    <cellStyle name="표준 7 2 2 2 3 5 7" xfId="25636"/>
    <cellStyle name="표준 7 2 2 2 3 5 8" xfId="29507"/>
    <cellStyle name="표준 7 2 2 2 3 5 9" xfId="33378"/>
    <cellStyle name="표준 7 2 2 2 3 6" xfId="4345"/>
    <cellStyle name="표준 7 2 2 2 3 7" xfId="8216"/>
    <cellStyle name="표준 7 2 2 2 3 8" xfId="12087"/>
    <cellStyle name="표준 7 2 2 2 3 9" xfId="15958"/>
    <cellStyle name="표준 7 2 2 2 4" xfId="269"/>
    <cellStyle name="표준 7 2 2 2 4 10" xfId="19927"/>
    <cellStyle name="표준 7 2 2 2 4 11" xfId="23798"/>
    <cellStyle name="표준 7 2 2 2 4 12" xfId="27669"/>
    <cellStyle name="표준 7 2 2 2 4 13" xfId="31540"/>
    <cellStyle name="표준 7 2 2 2 4 14" xfId="35411"/>
    <cellStyle name="표준 7 2 2 2 4 15" xfId="39282"/>
    <cellStyle name="표준 7 2 2 2 4 16" xfId="39523"/>
    <cellStyle name="표준 7 2 2 2 4 17" xfId="43394"/>
    <cellStyle name="표준 7 2 2 2 4 18" xfId="47265"/>
    <cellStyle name="표준 7 2 2 2 4 19" xfId="51136"/>
    <cellStyle name="표준 7 2 2 2 4 2" xfId="514"/>
    <cellStyle name="표준 7 2 2 2 4 2 10" xfId="24040"/>
    <cellStyle name="표준 7 2 2 2 4 2 11" xfId="27911"/>
    <cellStyle name="표준 7 2 2 2 4 2 12" xfId="31782"/>
    <cellStyle name="표준 7 2 2 2 4 2 13" xfId="35653"/>
    <cellStyle name="표준 7 2 2 2 4 2 14" xfId="39765"/>
    <cellStyle name="표준 7 2 2 2 4 2 15" xfId="43636"/>
    <cellStyle name="표준 7 2 2 2 4 2 16" xfId="47507"/>
    <cellStyle name="표준 7 2 2 2 4 2 17" xfId="51378"/>
    <cellStyle name="표준 7 2 2 2 4 2 2" xfId="1001"/>
    <cellStyle name="표준 7 2 2 2 4 2 2 10" xfId="28395"/>
    <cellStyle name="표준 7 2 2 2 4 2 2 11" xfId="32266"/>
    <cellStyle name="표준 7 2 2 2 4 2 2 12" xfId="36137"/>
    <cellStyle name="표준 7 2 2 2 4 2 2 13" xfId="40249"/>
    <cellStyle name="표준 7 2 2 2 4 2 2 14" xfId="44120"/>
    <cellStyle name="표준 7 2 2 2 4 2 2 15" xfId="47991"/>
    <cellStyle name="표준 7 2 2 2 4 2 2 16" xfId="51862"/>
    <cellStyle name="표준 7 2 2 2 4 2 2 2" xfId="1975"/>
    <cellStyle name="표준 7 2 2 2 4 2 2 2 10" xfId="33234"/>
    <cellStyle name="표준 7 2 2 2 4 2 2 2 11" xfId="37105"/>
    <cellStyle name="표준 7 2 2 2 4 2 2 2 12" xfId="41217"/>
    <cellStyle name="표준 7 2 2 2 4 2 2 2 13" xfId="45088"/>
    <cellStyle name="표준 7 2 2 2 4 2 2 2 14" xfId="48959"/>
    <cellStyle name="표준 7 2 2 2 4 2 2 2 15" xfId="52830"/>
    <cellStyle name="표준 7 2 2 2 4 2 2 2 2" xfId="3914"/>
    <cellStyle name="표준 7 2 2 2 4 2 2 2 2 10" xfId="39041"/>
    <cellStyle name="표준 7 2 2 2 4 2 2 2 2 11" xfId="43153"/>
    <cellStyle name="표준 7 2 2 2 4 2 2 2 2 12" xfId="47024"/>
    <cellStyle name="표준 7 2 2 2 4 2 2 2 2 13" xfId="50895"/>
    <cellStyle name="표준 7 2 2 2 4 2 2 2 2 14" xfId="54766"/>
    <cellStyle name="표준 7 2 2 2 4 2 2 2 2 2" xfId="8073"/>
    <cellStyle name="표준 7 2 2 2 4 2 2 2 2 3" xfId="11944"/>
    <cellStyle name="표준 7 2 2 2 4 2 2 2 2 4" xfId="15815"/>
    <cellStyle name="표준 7 2 2 2 4 2 2 2 2 5" xfId="19686"/>
    <cellStyle name="표준 7 2 2 2 4 2 2 2 2 6" xfId="23557"/>
    <cellStyle name="표준 7 2 2 2 4 2 2 2 2 7" xfId="27428"/>
    <cellStyle name="표준 7 2 2 2 4 2 2 2 2 8" xfId="31299"/>
    <cellStyle name="표준 7 2 2 2 4 2 2 2 2 9" xfId="35170"/>
    <cellStyle name="표준 7 2 2 2 4 2 2 2 3" xfId="6137"/>
    <cellStyle name="표준 7 2 2 2 4 2 2 2 4" xfId="10008"/>
    <cellStyle name="표준 7 2 2 2 4 2 2 2 5" xfId="13879"/>
    <cellStyle name="표준 7 2 2 2 4 2 2 2 6" xfId="17750"/>
    <cellStyle name="표준 7 2 2 2 4 2 2 2 7" xfId="21621"/>
    <cellStyle name="표준 7 2 2 2 4 2 2 2 8" xfId="25492"/>
    <cellStyle name="표준 7 2 2 2 4 2 2 2 9" xfId="29363"/>
    <cellStyle name="표준 7 2 2 2 4 2 2 3" xfId="2946"/>
    <cellStyle name="표준 7 2 2 2 4 2 2 3 10" xfId="38073"/>
    <cellStyle name="표준 7 2 2 2 4 2 2 3 11" xfId="42185"/>
    <cellStyle name="표준 7 2 2 2 4 2 2 3 12" xfId="46056"/>
    <cellStyle name="표준 7 2 2 2 4 2 2 3 13" xfId="49927"/>
    <cellStyle name="표준 7 2 2 2 4 2 2 3 14" xfId="53798"/>
    <cellStyle name="표준 7 2 2 2 4 2 2 3 2" xfId="7105"/>
    <cellStyle name="표준 7 2 2 2 4 2 2 3 3" xfId="10976"/>
    <cellStyle name="표준 7 2 2 2 4 2 2 3 4" xfId="14847"/>
    <cellStyle name="표준 7 2 2 2 4 2 2 3 5" xfId="18718"/>
    <cellStyle name="표준 7 2 2 2 4 2 2 3 6" xfId="22589"/>
    <cellStyle name="표준 7 2 2 2 4 2 2 3 7" xfId="26460"/>
    <cellStyle name="표준 7 2 2 2 4 2 2 3 8" xfId="30331"/>
    <cellStyle name="표준 7 2 2 2 4 2 2 3 9" xfId="34202"/>
    <cellStyle name="표준 7 2 2 2 4 2 2 4" xfId="5169"/>
    <cellStyle name="표준 7 2 2 2 4 2 2 5" xfId="9040"/>
    <cellStyle name="표준 7 2 2 2 4 2 2 6" xfId="12911"/>
    <cellStyle name="표준 7 2 2 2 4 2 2 7" xfId="16782"/>
    <cellStyle name="표준 7 2 2 2 4 2 2 8" xfId="20653"/>
    <cellStyle name="표준 7 2 2 2 4 2 2 9" xfId="24524"/>
    <cellStyle name="표준 7 2 2 2 4 2 3" xfId="1491"/>
    <cellStyle name="표준 7 2 2 2 4 2 3 10" xfId="32750"/>
    <cellStyle name="표준 7 2 2 2 4 2 3 11" xfId="36621"/>
    <cellStyle name="표준 7 2 2 2 4 2 3 12" xfId="40733"/>
    <cellStyle name="표준 7 2 2 2 4 2 3 13" xfId="44604"/>
    <cellStyle name="표준 7 2 2 2 4 2 3 14" xfId="48475"/>
    <cellStyle name="표준 7 2 2 2 4 2 3 15" xfId="52346"/>
    <cellStyle name="표준 7 2 2 2 4 2 3 2" xfId="3430"/>
    <cellStyle name="표준 7 2 2 2 4 2 3 2 10" xfId="38557"/>
    <cellStyle name="표준 7 2 2 2 4 2 3 2 11" xfId="42669"/>
    <cellStyle name="표준 7 2 2 2 4 2 3 2 12" xfId="46540"/>
    <cellStyle name="표준 7 2 2 2 4 2 3 2 13" xfId="50411"/>
    <cellStyle name="표준 7 2 2 2 4 2 3 2 14" xfId="54282"/>
    <cellStyle name="표준 7 2 2 2 4 2 3 2 2" xfId="7589"/>
    <cellStyle name="표준 7 2 2 2 4 2 3 2 3" xfId="11460"/>
    <cellStyle name="표준 7 2 2 2 4 2 3 2 4" xfId="15331"/>
    <cellStyle name="표준 7 2 2 2 4 2 3 2 5" xfId="19202"/>
    <cellStyle name="표준 7 2 2 2 4 2 3 2 6" xfId="23073"/>
    <cellStyle name="표준 7 2 2 2 4 2 3 2 7" xfId="26944"/>
    <cellStyle name="표준 7 2 2 2 4 2 3 2 8" xfId="30815"/>
    <cellStyle name="표준 7 2 2 2 4 2 3 2 9" xfId="34686"/>
    <cellStyle name="표준 7 2 2 2 4 2 3 3" xfId="5653"/>
    <cellStyle name="표준 7 2 2 2 4 2 3 4" xfId="9524"/>
    <cellStyle name="표준 7 2 2 2 4 2 3 5" xfId="13395"/>
    <cellStyle name="표준 7 2 2 2 4 2 3 6" xfId="17266"/>
    <cellStyle name="표준 7 2 2 2 4 2 3 7" xfId="21137"/>
    <cellStyle name="표준 7 2 2 2 4 2 3 8" xfId="25008"/>
    <cellStyle name="표준 7 2 2 2 4 2 3 9" xfId="28879"/>
    <cellStyle name="표준 7 2 2 2 4 2 4" xfId="2462"/>
    <cellStyle name="표준 7 2 2 2 4 2 4 10" xfId="37589"/>
    <cellStyle name="표준 7 2 2 2 4 2 4 11" xfId="41701"/>
    <cellStyle name="표준 7 2 2 2 4 2 4 12" xfId="45572"/>
    <cellStyle name="표준 7 2 2 2 4 2 4 13" xfId="49443"/>
    <cellStyle name="표준 7 2 2 2 4 2 4 14" xfId="53314"/>
    <cellStyle name="표준 7 2 2 2 4 2 4 2" xfId="6621"/>
    <cellStyle name="표준 7 2 2 2 4 2 4 3" xfId="10492"/>
    <cellStyle name="표준 7 2 2 2 4 2 4 4" xfId="14363"/>
    <cellStyle name="표준 7 2 2 2 4 2 4 5" xfId="18234"/>
    <cellStyle name="표준 7 2 2 2 4 2 4 6" xfId="22105"/>
    <cellStyle name="표준 7 2 2 2 4 2 4 7" xfId="25976"/>
    <cellStyle name="표준 7 2 2 2 4 2 4 8" xfId="29847"/>
    <cellStyle name="표준 7 2 2 2 4 2 4 9" xfId="33718"/>
    <cellStyle name="표준 7 2 2 2 4 2 5" xfId="4685"/>
    <cellStyle name="표준 7 2 2 2 4 2 6" xfId="8556"/>
    <cellStyle name="표준 7 2 2 2 4 2 7" xfId="12427"/>
    <cellStyle name="표준 7 2 2 2 4 2 8" xfId="16298"/>
    <cellStyle name="표준 7 2 2 2 4 2 9" xfId="20169"/>
    <cellStyle name="표준 7 2 2 2 4 3" xfId="759"/>
    <cellStyle name="표준 7 2 2 2 4 3 10" xfId="28153"/>
    <cellStyle name="표준 7 2 2 2 4 3 11" xfId="32024"/>
    <cellStyle name="표준 7 2 2 2 4 3 12" xfId="35895"/>
    <cellStyle name="표준 7 2 2 2 4 3 13" xfId="40007"/>
    <cellStyle name="표준 7 2 2 2 4 3 14" xfId="43878"/>
    <cellStyle name="표준 7 2 2 2 4 3 15" xfId="47749"/>
    <cellStyle name="표준 7 2 2 2 4 3 16" xfId="51620"/>
    <cellStyle name="표준 7 2 2 2 4 3 2" xfId="1733"/>
    <cellStyle name="표준 7 2 2 2 4 3 2 10" xfId="32992"/>
    <cellStyle name="표준 7 2 2 2 4 3 2 11" xfId="36863"/>
    <cellStyle name="표준 7 2 2 2 4 3 2 12" xfId="40975"/>
    <cellStyle name="표준 7 2 2 2 4 3 2 13" xfId="44846"/>
    <cellStyle name="표준 7 2 2 2 4 3 2 14" xfId="48717"/>
    <cellStyle name="표준 7 2 2 2 4 3 2 15" xfId="52588"/>
    <cellStyle name="표준 7 2 2 2 4 3 2 2" xfId="3672"/>
    <cellStyle name="표준 7 2 2 2 4 3 2 2 10" xfId="38799"/>
    <cellStyle name="표준 7 2 2 2 4 3 2 2 11" xfId="42911"/>
    <cellStyle name="표준 7 2 2 2 4 3 2 2 12" xfId="46782"/>
    <cellStyle name="표준 7 2 2 2 4 3 2 2 13" xfId="50653"/>
    <cellStyle name="표준 7 2 2 2 4 3 2 2 14" xfId="54524"/>
    <cellStyle name="표준 7 2 2 2 4 3 2 2 2" xfId="7831"/>
    <cellStyle name="표준 7 2 2 2 4 3 2 2 3" xfId="11702"/>
    <cellStyle name="표준 7 2 2 2 4 3 2 2 4" xfId="15573"/>
    <cellStyle name="표준 7 2 2 2 4 3 2 2 5" xfId="19444"/>
    <cellStyle name="표준 7 2 2 2 4 3 2 2 6" xfId="23315"/>
    <cellStyle name="표준 7 2 2 2 4 3 2 2 7" xfId="27186"/>
    <cellStyle name="표준 7 2 2 2 4 3 2 2 8" xfId="31057"/>
    <cellStyle name="표준 7 2 2 2 4 3 2 2 9" xfId="34928"/>
    <cellStyle name="표준 7 2 2 2 4 3 2 3" xfId="5895"/>
    <cellStyle name="표준 7 2 2 2 4 3 2 4" xfId="9766"/>
    <cellStyle name="표준 7 2 2 2 4 3 2 5" xfId="13637"/>
    <cellStyle name="표준 7 2 2 2 4 3 2 6" xfId="17508"/>
    <cellStyle name="표준 7 2 2 2 4 3 2 7" xfId="21379"/>
    <cellStyle name="표준 7 2 2 2 4 3 2 8" xfId="25250"/>
    <cellStyle name="표준 7 2 2 2 4 3 2 9" xfId="29121"/>
    <cellStyle name="표준 7 2 2 2 4 3 3" xfId="2704"/>
    <cellStyle name="표준 7 2 2 2 4 3 3 10" xfId="37831"/>
    <cellStyle name="표준 7 2 2 2 4 3 3 11" xfId="41943"/>
    <cellStyle name="표준 7 2 2 2 4 3 3 12" xfId="45814"/>
    <cellStyle name="표준 7 2 2 2 4 3 3 13" xfId="49685"/>
    <cellStyle name="표준 7 2 2 2 4 3 3 14" xfId="53556"/>
    <cellStyle name="표준 7 2 2 2 4 3 3 2" xfId="6863"/>
    <cellStyle name="표준 7 2 2 2 4 3 3 3" xfId="10734"/>
    <cellStyle name="표준 7 2 2 2 4 3 3 4" xfId="14605"/>
    <cellStyle name="표준 7 2 2 2 4 3 3 5" xfId="18476"/>
    <cellStyle name="표준 7 2 2 2 4 3 3 6" xfId="22347"/>
    <cellStyle name="표준 7 2 2 2 4 3 3 7" xfId="26218"/>
    <cellStyle name="표준 7 2 2 2 4 3 3 8" xfId="30089"/>
    <cellStyle name="표준 7 2 2 2 4 3 3 9" xfId="33960"/>
    <cellStyle name="표준 7 2 2 2 4 3 4" xfId="4927"/>
    <cellStyle name="표준 7 2 2 2 4 3 5" xfId="8798"/>
    <cellStyle name="표준 7 2 2 2 4 3 6" xfId="12669"/>
    <cellStyle name="표준 7 2 2 2 4 3 7" xfId="16540"/>
    <cellStyle name="표준 7 2 2 2 4 3 8" xfId="20411"/>
    <cellStyle name="표준 7 2 2 2 4 3 9" xfId="24282"/>
    <cellStyle name="표준 7 2 2 2 4 4" xfId="1249"/>
    <cellStyle name="표준 7 2 2 2 4 4 10" xfId="32508"/>
    <cellStyle name="표준 7 2 2 2 4 4 11" xfId="36379"/>
    <cellStyle name="표준 7 2 2 2 4 4 12" xfId="40491"/>
    <cellStyle name="표준 7 2 2 2 4 4 13" xfId="44362"/>
    <cellStyle name="표준 7 2 2 2 4 4 14" xfId="48233"/>
    <cellStyle name="표준 7 2 2 2 4 4 15" xfId="52104"/>
    <cellStyle name="표준 7 2 2 2 4 4 2" xfId="3188"/>
    <cellStyle name="표준 7 2 2 2 4 4 2 10" xfId="38315"/>
    <cellStyle name="표준 7 2 2 2 4 4 2 11" xfId="42427"/>
    <cellStyle name="표준 7 2 2 2 4 4 2 12" xfId="46298"/>
    <cellStyle name="표준 7 2 2 2 4 4 2 13" xfId="50169"/>
    <cellStyle name="표준 7 2 2 2 4 4 2 14" xfId="54040"/>
    <cellStyle name="표준 7 2 2 2 4 4 2 2" xfId="7347"/>
    <cellStyle name="표준 7 2 2 2 4 4 2 3" xfId="11218"/>
    <cellStyle name="표준 7 2 2 2 4 4 2 4" xfId="15089"/>
    <cellStyle name="표준 7 2 2 2 4 4 2 5" xfId="18960"/>
    <cellStyle name="표준 7 2 2 2 4 4 2 6" xfId="22831"/>
    <cellStyle name="표준 7 2 2 2 4 4 2 7" xfId="26702"/>
    <cellStyle name="표준 7 2 2 2 4 4 2 8" xfId="30573"/>
    <cellStyle name="표준 7 2 2 2 4 4 2 9" xfId="34444"/>
    <cellStyle name="표준 7 2 2 2 4 4 3" xfId="5411"/>
    <cellStyle name="표준 7 2 2 2 4 4 4" xfId="9282"/>
    <cellStyle name="표준 7 2 2 2 4 4 5" xfId="13153"/>
    <cellStyle name="표준 7 2 2 2 4 4 6" xfId="17024"/>
    <cellStyle name="표준 7 2 2 2 4 4 7" xfId="20895"/>
    <cellStyle name="표준 7 2 2 2 4 4 8" xfId="24766"/>
    <cellStyle name="표준 7 2 2 2 4 4 9" xfId="28637"/>
    <cellStyle name="표준 7 2 2 2 4 5" xfId="2220"/>
    <cellStyle name="표준 7 2 2 2 4 5 10" xfId="37347"/>
    <cellStyle name="표준 7 2 2 2 4 5 11" xfId="41459"/>
    <cellStyle name="표준 7 2 2 2 4 5 12" xfId="45330"/>
    <cellStyle name="표준 7 2 2 2 4 5 13" xfId="49201"/>
    <cellStyle name="표준 7 2 2 2 4 5 14" xfId="53072"/>
    <cellStyle name="표준 7 2 2 2 4 5 2" xfId="6379"/>
    <cellStyle name="표준 7 2 2 2 4 5 3" xfId="10250"/>
    <cellStyle name="표준 7 2 2 2 4 5 4" xfId="14121"/>
    <cellStyle name="표준 7 2 2 2 4 5 5" xfId="17992"/>
    <cellStyle name="표준 7 2 2 2 4 5 6" xfId="21863"/>
    <cellStyle name="표준 7 2 2 2 4 5 7" xfId="25734"/>
    <cellStyle name="표준 7 2 2 2 4 5 8" xfId="29605"/>
    <cellStyle name="표준 7 2 2 2 4 5 9" xfId="33476"/>
    <cellStyle name="표준 7 2 2 2 4 6" xfId="4443"/>
    <cellStyle name="표준 7 2 2 2 4 7" xfId="8314"/>
    <cellStyle name="표준 7 2 2 2 4 8" xfId="12185"/>
    <cellStyle name="표준 7 2 2 2 4 9" xfId="16056"/>
    <cellStyle name="표준 7 2 2 2 5" xfId="319"/>
    <cellStyle name="표준 7 2 2 2 5 10" xfId="23845"/>
    <cellStyle name="표준 7 2 2 2 5 11" xfId="27716"/>
    <cellStyle name="표준 7 2 2 2 5 12" xfId="31587"/>
    <cellStyle name="표준 7 2 2 2 5 13" xfId="35458"/>
    <cellStyle name="표준 7 2 2 2 5 14" xfId="39570"/>
    <cellStyle name="표준 7 2 2 2 5 15" xfId="43441"/>
    <cellStyle name="표준 7 2 2 2 5 16" xfId="47312"/>
    <cellStyle name="표준 7 2 2 2 5 17" xfId="51183"/>
    <cellStyle name="표준 7 2 2 2 5 2" xfId="806"/>
    <cellStyle name="표준 7 2 2 2 5 2 10" xfId="28200"/>
    <cellStyle name="표준 7 2 2 2 5 2 11" xfId="32071"/>
    <cellStyle name="표준 7 2 2 2 5 2 12" xfId="35942"/>
    <cellStyle name="표준 7 2 2 2 5 2 13" xfId="40054"/>
    <cellStyle name="표준 7 2 2 2 5 2 14" xfId="43925"/>
    <cellStyle name="표준 7 2 2 2 5 2 15" xfId="47796"/>
    <cellStyle name="표준 7 2 2 2 5 2 16" xfId="51667"/>
    <cellStyle name="표준 7 2 2 2 5 2 2" xfId="1780"/>
    <cellStyle name="표준 7 2 2 2 5 2 2 10" xfId="33039"/>
    <cellStyle name="표준 7 2 2 2 5 2 2 11" xfId="36910"/>
    <cellStyle name="표준 7 2 2 2 5 2 2 12" xfId="41022"/>
    <cellStyle name="표준 7 2 2 2 5 2 2 13" xfId="44893"/>
    <cellStyle name="표준 7 2 2 2 5 2 2 14" xfId="48764"/>
    <cellStyle name="표준 7 2 2 2 5 2 2 15" xfId="52635"/>
    <cellStyle name="표준 7 2 2 2 5 2 2 2" xfId="3719"/>
    <cellStyle name="표준 7 2 2 2 5 2 2 2 10" xfId="38846"/>
    <cellStyle name="표준 7 2 2 2 5 2 2 2 11" xfId="42958"/>
    <cellStyle name="표준 7 2 2 2 5 2 2 2 12" xfId="46829"/>
    <cellStyle name="표준 7 2 2 2 5 2 2 2 13" xfId="50700"/>
    <cellStyle name="표준 7 2 2 2 5 2 2 2 14" xfId="54571"/>
    <cellStyle name="표준 7 2 2 2 5 2 2 2 2" xfId="7878"/>
    <cellStyle name="표준 7 2 2 2 5 2 2 2 3" xfId="11749"/>
    <cellStyle name="표준 7 2 2 2 5 2 2 2 4" xfId="15620"/>
    <cellStyle name="표준 7 2 2 2 5 2 2 2 5" xfId="19491"/>
    <cellStyle name="표준 7 2 2 2 5 2 2 2 6" xfId="23362"/>
    <cellStyle name="표준 7 2 2 2 5 2 2 2 7" xfId="27233"/>
    <cellStyle name="표준 7 2 2 2 5 2 2 2 8" xfId="31104"/>
    <cellStyle name="표준 7 2 2 2 5 2 2 2 9" xfId="34975"/>
    <cellStyle name="표준 7 2 2 2 5 2 2 3" xfId="5942"/>
    <cellStyle name="표준 7 2 2 2 5 2 2 4" xfId="9813"/>
    <cellStyle name="표준 7 2 2 2 5 2 2 5" xfId="13684"/>
    <cellStyle name="표준 7 2 2 2 5 2 2 6" xfId="17555"/>
    <cellStyle name="표준 7 2 2 2 5 2 2 7" xfId="21426"/>
    <cellStyle name="표준 7 2 2 2 5 2 2 8" xfId="25297"/>
    <cellStyle name="표준 7 2 2 2 5 2 2 9" xfId="29168"/>
    <cellStyle name="표준 7 2 2 2 5 2 3" xfId="2751"/>
    <cellStyle name="표준 7 2 2 2 5 2 3 10" xfId="37878"/>
    <cellStyle name="표준 7 2 2 2 5 2 3 11" xfId="41990"/>
    <cellStyle name="표준 7 2 2 2 5 2 3 12" xfId="45861"/>
    <cellStyle name="표준 7 2 2 2 5 2 3 13" xfId="49732"/>
    <cellStyle name="표준 7 2 2 2 5 2 3 14" xfId="53603"/>
    <cellStyle name="표준 7 2 2 2 5 2 3 2" xfId="6910"/>
    <cellStyle name="표준 7 2 2 2 5 2 3 3" xfId="10781"/>
    <cellStyle name="표준 7 2 2 2 5 2 3 4" xfId="14652"/>
    <cellStyle name="표준 7 2 2 2 5 2 3 5" xfId="18523"/>
    <cellStyle name="표준 7 2 2 2 5 2 3 6" xfId="22394"/>
    <cellStyle name="표준 7 2 2 2 5 2 3 7" xfId="26265"/>
    <cellStyle name="표준 7 2 2 2 5 2 3 8" xfId="30136"/>
    <cellStyle name="표준 7 2 2 2 5 2 3 9" xfId="34007"/>
    <cellStyle name="표준 7 2 2 2 5 2 4" xfId="4974"/>
    <cellStyle name="표준 7 2 2 2 5 2 5" xfId="8845"/>
    <cellStyle name="표준 7 2 2 2 5 2 6" xfId="12716"/>
    <cellStyle name="표준 7 2 2 2 5 2 7" xfId="16587"/>
    <cellStyle name="표준 7 2 2 2 5 2 8" xfId="20458"/>
    <cellStyle name="표준 7 2 2 2 5 2 9" xfId="24329"/>
    <cellStyle name="표준 7 2 2 2 5 3" xfId="1296"/>
    <cellStyle name="표준 7 2 2 2 5 3 10" xfId="32555"/>
    <cellStyle name="표준 7 2 2 2 5 3 11" xfId="36426"/>
    <cellStyle name="표준 7 2 2 2 5 3 12" xfId="40538"/>
    <cellStyle name="표준 7 2 2 2 5 3 13" xfId="44409"/>
    <cellStyle name="표준 7 2 2 2 5 3 14" xfId="48280"/>
    <cellStyle name="표준 7 2 2 2 5 3 15" xfId="52151"/>
    <cellStyle name="표준 7 2 2 2 5 3 2" xfId="3235"/>
    <cellStyle name="표준 7 2 2 2 5 3 2 10" xfId="38362"/>
    <cellStyle name="표준 7 2 2 2 5 3 2 11" xfId="42474"/>
    <cellStyle name="표준 7 2 2 2 5 3 2 12" xfId="46345"/>
    <cellStyle name="표준 7 2 2 2 5 3 2 13" xfId="50216"/>
    <cellStyle name="표준 7 2 2 2 5 3 2 14" xfId="54087"/>
    <cellStyle name="표준 7 2 2 2 5 3 2 2" xfId="7394"/>
    <cellStyle name="표준 7 2 2 2 5 3 2 3" xfId="11265"/>
    <cellStyle name="표준 7 2 2 2 5 3 2 4" xfId="15136"/>
    <cellStyle name="표준 7 2 2 2 5 3 2 5" xfId="19007"/>
    <cellStyle name="표준 7 2 2 2 5 3 2 6" xfId="22878"/>
    <cellStyle name="표준 7 2 2 2 5 3 2 7" xfId="26749"/>
    <cellStyle name="표준 7 2 2 2 5 3 2 8" xfId="30620"/>
    <cellStyle name="표준 7 2 2 2 5 3 2 9" xfId="34491"/>
    <cellStyle name="표준 7 2 2 2 5 3 3" xfId="5458"/>
    <cellStyle name="표준 7 2 2 2 5 3 4" xfId="9329"/>
    <cellStyle name="표준 7 2 2 2 5 3 5" xfId="13200"/>
    <cellStyle name="표준 7 2 2 2 5 3 6" xfId="17071"/>
    <cellStyle name="표준 7 2 2 2 5 3 7" xfId="20942"/>
    <cellStyle name="표준 7 2 2 2 5 3 8" xfId="24813"/>
    <cellStyle name="표준 7 2 2 2 5 3 9" xfId="28684"/>
    <cellStyle name="표준 7 2 2 2 5 4" xfId="2267"/>
    <cellStyle name="표준 7 2 2 2 5 4 10" xfId="37394"/>
    <cellStyle name="표준 7 2 2 2 5 4 11" xfId="41506"/>
    <cellStyle name="표준 7 2 2 2 5 4 12" xfId="45377"/>
    <cellStyle name="표준 7 2 2 2 5 4 13" xfId="49248"/>
    <cellStyle name="표준 7 2 2 2 5 4 14" xfId="53119"/>
    <cellStyle name="표준 7 2 2 2 5 4 2" xfId="6426"/>
    <cellStyle name="표준 7 2 2 2 5 4 3" xfId="10297"/>
    <cellStyle name="표준 7 2 2 2 5 4 4" xfId="14168"/>
    <cellStyle name="표준 7 2 2 2 5 4 5" xfId="18039"/>
    <cellStyle name="표준 7 2 2 2 5 4 6" xfId="21910"/>
    <cellStyle name="표준 7 2 2 2 5 4 7" xfId="25781"/>
    <cellStyle name="표준 7 2 2 2 5 4 8" xfId="29652"/>
    <cellStyle name="표준 7 2 2 2 5 4 9" xfId="33523"/>
    <cellStyle name="표준 7 2 2 2 5 5" xfId="4490"/>
    <cellStyle name="표준 7 2 2 2 5 6" xfId="8361"/>
    <cellStyle name="표준 7 2 2 2 5 7" xfId="12232"/>
    <cellStyle name="표준 7 2 2 2 5 8" xfId="16103"/>
    <cellStyle name="표준 7 2 2 2 5 9" xfId="19974"/>
    <cellStyle name="표준 7 2 2 2 6" xfId="564"/>
    <cellStyle name="표준 7 2 2 2 6 10" xfId="27958"/>
    <cellStyle name="표준 7 2 2 2 6 11" xfId="31829"/>
    <cellStyle name="표준 7 2 2 2 6 12" xfId="35700"/>
    <cellStyle name="표준 7 2 2 2 6 13" xfId="39812"/>
    <cellStyle name="표준 7 2 2 2 6 14" xfId="43683"/>
    <cellStyle name="표준 7 2 2 2 6 15" xfId="47554"/>
    <cellStyle name="표준 7 2 2 2 6 16" xfId="51425"/>
    <cellStyle name="표준 7 2 2 2 6 2" xfId="1538"/>
    <cellStyle name="표준 7 2 2 2 6 2 10" xfId="32797"/>
    <cellStyle name="표준 7 2 2 2 6 2 11" xfId="36668"/>
    <cellStyle name="표준 7 2 2 2 6 2 12" xfId="40780"/>
    <cellStyle name="표준 7 2 2 2 6 2 13" xfId="44651"/>
    <cellStyle name="표준 7 2 2 2 6 2 14" xfId="48522"/>
    <cellStyle name="표준 7 2 2 2 6 2 15" xfId="52393"/>
    <cellStyle name="표준 7 2 2 2 6 2 2" xfId="3477"/>
    <cellStyle name="표준 7 2 2 2 6 2 2 10" xfId="38604"/>
    <cellStyle name="표준 7 2 2 2 6 2 2 11" xfId="42716"/>
    <cellStyle name="표준 7 2 2 2 6 2 2 12" xfId="46587"/>
    <cellStyle name="표준 7 2 2 2 6 2 2 13" xfId="50458"/>
    <cellStyle name="표준 7 2 2 2 6 2 2 14" xfId="54329"/>
    <cellStyle name="표준 7 2 2 2 6 2 2 2" xfId="7636"/>
    <cellStyle name="표준 7 2 2 2 6 2 2 3" xfId="11507"/>
    <cellStyle name="표준 7 2 2 2 6 2 2 4" xfId="15378"/>
    <cellStyle name="표준 7 2 2 2 6 2 2 5" xfId="19249"/>
    <cellStyle name="표준 7 2 2 2 6 2 2 6" xfId="23120"/>
    <cellStyle name="표준 7 2 2 2 6 2 2 7" xfId="26991"/>
    <cellStyle name="표준 7 2 2 2 6 2 2 8" xfId="30862"/>
    <cellStyle name="표준 7 2 2 2 6 2 2 9" xfId="34733"/>
    <cellStyle name="표준 7 2 2 2 6 2 3" xfId="5700"/>
    <cellStyle name="표준 7 2 2 2 6 2 4" xfId="9571"/>
    <cellStyle name="표준 7 2 2 2 6 2 5" xfId="13442"/>
    <cellStyle name="표준 7 2 2 2 6 2 6" xfId="17313"/>
    <cellStyle name="표준 7 2 2 2 6 2 7" xfId="21184"/>
    <cellStyle name="표준 7 2 2 2 6 2 8" xfId="25055"/>
    <cellStyle name="표준 7 2 2 2 6 2 9" xfId="28926"/>
    <cellStyle name="표준 7 2 2 2 6 3" xfId="2509"/>
    <cellStyle name="표준 7 2 2 2 6 3 10" xfId="37636"/>
    <cellStyle name="표준 7 2 2 2 6 3 11" xfId="41748"/>
    <cellStyle name="표준 7 2 2 2 6 3 12" xfId="45619"/>
    <cellStyle name="표준 7 2 2 2 6 3 13" xfId="49490"/>
    <cellStyle name="표준 7 2 2 2 6 3 14" xfId="53361"/>
    <cellStyle name="표준 7 2 2 2 6 3 2" xfId="6668"/>
    <cellStyle name="표준 7 2 2 2 6 3 3" xfId="10539"/>
    <cellStyle name="표준 7 2 2 2 6 3 4" xfId="14410"/>
    <cellStyle name="표준 7 2 2 2 6 3 5" xfId="18281"/>
    <cellStyle name="표준 7 2 2 2 6 3 6" xfId="22152"/>
    <cellStyle name="표준 7 2 2 2 6 3 7" xfId="26023"/>
    <cellStyle name="표준 7 2 2 2 6 3 8" xfId="29894"/>
    <cellStyle name="표준 7 2 2 2 6 3 9" xfId="33765"/>
    <cellStyle name="표준 7 2 2 2 6 4" xfId="4732"/>
    <cellStyle name="표준 7 2 2 2 6 5" xfId="8603"/>
    <cellStyle name="표준 7 2 2 2 6 6" xfId="12474"/>
    <cellStyle name="표준 7 2 2 2 6 7" xfId="16345"/>
    <cellStyle name="표준 7 2 2 2 6 8" xfId="20216"/>
    <cellStyle name="표준 7 2 2 2 6 9" xfId="24087"/>
    <cellStyle name="표준 7 2 2 2 7" xfId="1054"/>
    <cellStyle name="표준 7 2 2 2 7 10" xfId="32313"/>
    <cellStyle name="표준 7 2 2 2 7 11" xfId="36184"/>
    <cellStyle name="표준 7 2 2 2 7 12" xfId="40296"/>
    <cellStyle name="표준 7 2 2 2 7 13" xfId="44167"/>
    <cellStyle name="표준 7 2 2 2 7 14" xfId="48038"/>
    <cellStyle name="표준 7 2 2 2 7 15" xfId="51909"/>
    <cellStyle name="표준 7 2 2 2 7 2" xfId="2993"/>
    <cellStyle name="표준 7 2 2 2 7 2 10" xfId="38120"/>
    <cellStyle name="표준 7 2 2 2 7 2 11" xfId="42232"/>
    <cellStyle name="표준 7 2 2 2 7 2 12" xfId="46103"/>
    <cellStyle name="표준 7 2 2 2 7 2 13" xfId="49974"/>
    <cellStyle name="표준 7 2 2 2 7 2 14" xfId="53845"/>
    <cellStyle name="표준 7 2 2 2 7 2 2" xfId="7152"/>
    <cellStyle name="표준 7 2 2 2 7 2 3" xfId="11023"/>
    <cellStyle name="표준 7 2 2 2 7 2 4" xfId="14894"/>
    <cellStyle name="표준 7 2 2 2 7 2 5" xfId="18765"/>
    <cellStyle name="표준 7 2 2 2 7 2 6" xfId="22636"/>
    <cellStyle name="표준 7 2 2 2 7 2 7" xfId="26507"/>
    <cellStyle name="표준 7 2 2 2 7 2 8" xfId="30378"/>
    <cellStyle name="표준 7 2 2 2 7 2 9" xfId="34249"/>
    <cellStyle name="표준 7 2 2 2 7 3" xfId="5216"/>
    <cellStyle name="표준 7 2 2 2 7 4" xfId="9087"/>
    <cellStyle name="표준 7 2 2 2 7 5" xfId="12958"/>
    <cellStyle name="표준 7 2 2 2 7 6" xfId="16829"/>
    <cellStyle name="표준 7 2 2 2 7 7" xfId="20700"/>
    <cellStyle name="표준 7 2 2 2 7 8" xfId="24571"/>
    <cellStyle name="표준 7 2 2 2 7 9" xfId="28442"/>
    <cellStyle name="표준 7 2 2 2 8" xfId="2025"/>
    <cellStyle name="표준 7 2 2 2 8 10" xfId="37152"/>
    <cellStyle name="표준 7 2 2 2 8 11" xfId="41264"/>
    <cellStyle name="표준 7 2 2 2 8 12" xfId="45135"/>
    <cellStyle name="표준 7 2 2 2 8 13" xfId="49006"/>
    <cellStyle name="표준 7 2 2 2 8 14" xfId="52877"/>
    <cellStyle name="표준 7 2 2 2 8 2" xfId="6184"/>
    <cellStyle name="표준 7 2 2 2 8 3" xfId="10055"/>
    <cellStyle name="표준 7 2 2 2 8 4" xfId="13926"/>
    <cellStyle name="표준 7 2 2 2 8 5" xfId="17797"/>
    <cellStyle name="표준 7 2 2 2 8 6" xfId="21668"/>
    <cellStyle name="표준 7 2 2 2 8 7" xfId="25539"/>
    <cellStyle name="표준 7 2 2 2 8 8" xfId="29410"/>
    <cellStyle name="표준 7 2 2 2 8 9" xfId="33281"/>
    <cellStyle name="표준 7 2 2 2 9" xfId="4248"/>
    <cellStyle name="표준 7 2 2 20" xfId="39302"/>
    <cellStyle name="표준 7 2 2 21" xfId="43173"/>
    <cellStyle name="표준 7 2 2 22" xfId="47044"/>
    <cellStyle name="표준 7 2 2 23" xfId="50915"/>
    <cellStyle name="표준 7 2 2 3" xfId="93"/>
    <cellStyle name="표준 7 2 2 3 10" xfId="15882"/>
    <cellStyle name="표준 7 2 2 3 11" xfId="19753"/>
    <cellStyle name="표준 7 2 2 3 12" xfId="23624"/>
    <cellStyle name="표준 7 2 2 3 13" xfId="27495"/>
    <cellStyle name="표준 7 2 2 3 14" xfId="31366"/>
    <cellStyle name="표준 7 2 2 3 15" xfId="35237"/>
    <cellStyle name="표준 7 2 2 3 16" xfId="39108"/>
    <cellStyle name="표준 7 2 2 3 17" xfId="39349"/>
    <cellStyle name="표준 7 2 2 3 18" xfId="43220"/>
    <cellStyle name="표준 7 2 2 3 19" xfId="47091"/>
    <cellStyle name="표준 7 2 2 3 2" xfId="192"/>
    <cellStyle name="표준 7 2 2 3 2 10" xfId="19850"/>
    <cellStyle name="표준 7 2 2 3 2 11" xfId="23721"/>
    <cellStyle name="표준 7 2 2 3 2 12" xfId="27592"/>
    <cellStyle name="표준 7 2 2 3 2 13" xfId="31463"/>
    <cellStyle name="표준 7 2 2 3 2 14" xfId="35334"/>
    <cellStyle name="표준 7 2 2 3 2 15" xfId="39205"/>
    <cellStyle name="표준 7 2 2 3 2 16" xfId="39446"/>
    <cellStyle name="표준 7 2 2 3 2 17" xfId="43317"/>
    <cellStyle name="표준 7 2 2 3 2 18" xfId="47188"/>
    <cellStyle name="표준 7 2 2 3 2 19" xfId="51059"/>
    <cellStyle name="표준 7 2 2 3 2 2" xfId="437"/>
    <cellStyle name="표준 7 2 2 3 2 2 10" xfId="23963"/>
    <cellStyle name="표준 7 2 2 3 2 2 11" xfId="27834"/>
    <cellStyle name="표준 7 2 2 3 2 2 12" xfId="31705"/>
    <cellStyle name="표준 7 2 2 3 2 2 13" xfId="35576"/>
    <cellStyle name="표준 7 2 2 3 2 2 14" xfId="39688"/>
    <cellStyle name="표준 7 2 2 3 2 2 15" xfId="43559"/>
    <cellStyle name="표준 7 2 2 3 2 2 16" xfId="47430"/>
    <cellStyle name="표준 7 2 2 3 2 2 17" xfId="51301"/>
    <cellStyle name="표준 7 2 2 3 2 2 2" xfId="924"/>
    <cellStyle name="표준 7 2 2 3 2 2 2 10" xfId="28318"/>
    <cellStyle name="표준 7 2 2 3 2 2 2 11" xfId="32189"/>
    <cellStyle name="표준 7 2 2 3 2 2 2 12" xfId="36060"/>
    <cellStyle name="표준 7 2 2 3 2 2 2 13" xfId="40172"/>
    <cellStyle name="표준 7 2 2 3 2 2 2 14" xfId="44043"/>
    <cellStyle name="표준 7 2 2 3 2 2 2 15" xfId="47914"/>
    <cellStyle name="표준 7 2 2 3 2 2 2 16" xfId="51785"/>
    <cellStyle name="표준 7 2 2 3 2 2 2 2" xfId="1898"/>
    <cellStyle name="표준 7 2 2 3 2 2 2 2 10" xfId="33157"/>
    <cellStyle name="표준 7 2 2 3 2 2 2 2 11" xfId="37028"/>
    <cellStyle name="표준 7 2 2 3 2 2 2 2 12" xfId="41140"/>
    <cellStyle name="표준 7 2 2 3 2 2 2 2 13" xfId="45011"/>
    <cellStyle name="표준 7 2 2 3 2 2 2 2 14" xfId="48882"/>
    <cellStyle name="표준 7 2 2 3 2 2 2 2 15" xfId="52753"/>
    <cellStyle name="표준 7 2 2 3 2 2 2 2 2" xfId="3837"/>
    <cellStyle name="표준 7 2 2 3 2 2 2 2 2 10" xfId="38964"/>
    <cellStyle name="표준 7 2 2 3 2 2 2 2 2 11" xfId="43076"/>
    <cellStyle name="표준 7 2 2 3 2 2 2 2 2 12" xfId="46947"/>
    <cellStyle name="표준 7 2 2 3 2 2 2 2 2 13" xfId="50818"/>
    <cellStyle name="표준 7 2 2 3 2 2 2 2 2 14" xfId="54689"/>
    <cellStyle name="표준 7 2 2 3 2 2 2 2 2 2" xfId="7996"/>
    <cellStyle name="표준 7 2 2 3 2 2 2 2 2 3" xfId="11867"/>
    <cellStyle name="표준 7 2 2 3 2 2 2 2 2 4" xfId="15738"/>
    <cellStyle name="표준 7 2 2 3 2 2 2 2 2 5" xfId="19609"/>
    <cellStyle name="표준 7 2 2 3 2 2 2 2 2 6" xfId="23480"/>
    <cellStyle name="표준 7 2 2 3 2 2 2 2 2 7" xfId="27351"/>
    <cellStyle name="표준 7 2 2 3 2 2 2 2 2 8" xfId="31222"/>
    <cellStyle name="표준 7 2 2 3 2 2 2 2 2 9" xfId="35093"/>
    <cellStyle name="표준 7 2 2 3 2 2 2 2 3" xfId="6060"/>
    <cellStyle name="표준 7 2 2 3 2 2 2 2 4" xfId="9931"/>
    <cellStyle name="표준 7 2 2 3 2 2 2 2 5" xfId="13802"/>
    <cellStyle name="표준 7 2 2 3 2 2 2 2 6" xfId="17673"/>
    <cellStyle name="표준 7 2 2 3 2 2 2 2 7" xfId="21544"/>
    <cellStyle name="표준 7 2 2 3 2 2 2 2 8" xfId="25415"/>
    <cellStyle name="표준 7 2 2 3 2 2 2 2 9" xfId="29286"/>
    <cellStyle name="표준 7 2 2 3 2 2 2 3" xfId="2869"/>
    <cellStyle name="표준 7 2 2 3 2 2 2 3 10" xfId="37996"/>
    <cellStyle name="표준 7 2 2 3 2 2 2 3 11" xfId="42108"/>
    <cellStyle name="표준 7 2 2 3 2 2 2 3 12" xfId="45979"/>
    <cellStyle name="표준 7 2 2 3 2 2 2 3 13" xfId="49850"/>
    <cellStyle name="표준 7 2 2 3 2 2 2 3 14" xfId="53721"/>
    <cellStyle name="표준 7 2 2 3 2 2 2 3 2" xfId="7028"/>
    <cellStyle name="표준 7 2 2 3 2 2 2 3 3" xfId="10899"/>
    <cellStyle name="표준 7 2 2 3 2 2 2 3 4" xfId="14770"/>
    <cellStyle name="표준 7 2 2 3 2 2 2 3 5" xfId="18641"/>
    <cellStyle name="표준 7 2 2 3 2 2 2 3 6" xfId="22512"/>
    <cellStyle name="표준 7 2 2 3 2 2 2 3 7" xfId="26383"/>
    <cellStyle name="표준 7 2 2 3 2 2 2 3 8" xfId="30254"/>
    <cellStyle name="표준 7 2 2 3 2 2 2 3 9" xfId="34125"/>
    <cellStyle name="표준 7 2 2 3 2 2 2 4" xfId="5092"/>
    <cellStyle name="표준 7 2 2 3 2 2 2 5" xfId="8963"/>
    <cellStyle name="표준 7 2 2 3 2 2 2 6" xfId="12834"/>
    <cellStyle name="표준 7 2 2 3 2 2 2 7" xfId="16705"/>
    <cellStyle name="표준 7 2 2 3 2 2 2 8" xfId="20576"/>
    <cellStyle name="표준 7 2 2 3 2 2 2 9" xfId="24447"/>
    <cellStyle name="표준 7 2 2 3 2 2 3" xfId="1414"/>
    <cellStyle name="표준 7 2 2 3 2 2 3 10" xfId="32673"/>
    <cellStyle name="표준 7 2 2 3 2 2 3 11" xfId="36544"/>
    <cellStyle name="표준 7 2 2 3 2 2 3 12" xfId="40656"/>
    <cellStyle name="표준 7 2 2 3 2 2 3 13" xfId="44527"/>
    <cellStyle name="표준 7 2 2 3 2 2 3 14" xfId="48398"/>
    <cellStyle name="표준 7 2 2 3 2 2 3 15" xfId="52269"/>
    <cellStyle name="표준 7 2 2 3 2 2 3 2" xfId="3353"/>
    <cellStyle name="표준 7 2 2 3 2 2 3 2 10" xfId="38480"/>
    <cellStyle name="표준 7 2 2 3 2 2 3 2 11" xfId="42592"/>
    <cellStyle name="표준 7 2 2 3 2 2 3 2 12" xfId="46463"/>
    <cellStyle name="표준 7 2 2 3 2 2 3 2 13" xfId="50334"/>
    <cellStyle name="표준 7 2 2 3 2 2 3 2 14" xfId="54205"/>
    <cellStyle name="표준 7 2 2 3 2 2 3 2 2" xfId="7512"/>
    <cellStyle name="표준 7 2 2 3 2 2 3 2 3" xfId="11383"/>
    <cellStyle name="표준 7 2 2 3 2 2 3 2 4" xfId="15254"/>
    <cellStyle name="표준 7 2 2 3 2 2 3 2 5" xfId="19125"/>
    <cellStyle name="표준 7 2 2 3 2 2 3 2 6" xfId="22996"/>
    <cellStyle name="표준 7 2 2 3 2 2 3 2 7" xfId="26867"/>
    <cellStyle name="표준 7 2 2 3 2 2 3 2 8" xfId="30738"/>
    <cellStyle name="표준 7 2 2 3 2 2 3 2 9" xfId="34609"/>
    <cellStyle name="표준 7 2 2 3 2 2 3 3" xfId="5576"/>
    <cellStyle name="표준 7 2 2 3 2 2 3 4" xfId="9447"/>
    <cellStyle name="표준 7 2 2 3 2 2 3 5" xfId="13318"/>
    <cellStyle name="표준 7 2 2 3 2 2 3 6" xfId="17189"/>
    <cellStyle name="표준 7 2 2 3 2 2 3 7" xfId="21060"/>
    <cellStyle name="표준 7 2 2 3 2 2 3 8" xfId="24931"/>
    <cellStyle name="표준 7 2 2 3 2 2 3 9" xfId="28802"/>
    <cellStyle name="표준 7 2 2 3 2 2 4" xfId="2385"/>
    <cellStyle name="표준 7 2 2 3 2 2 4 10" xfId="37512"/>
    <cellStyle name="표준 7 2 2 3 2 2 4 11" xfId="41624"/>
    <cellStyle name="표준 7 2 2 3 2 2 4 12" xfId="45495"/>
    <cellStyle name="표준 7 2 2 3 2 2 4 13" xfId="49366"/>
    <cellStyle name="표준 7 2 2 3 2 2 4 14" xfId="53237"/>
    <cellStyle name="표준 7 2 2 3 2 2 4 2" xfId="6544"/>
    <cellStyle name="표준 7 2 2 3 2 2 4 3" xfId="10415"/>
    <cellStyle name="표준 7 2 2 3 2 2 4 4" xfId="14286"/>
    <cellStyle name="표준 7 2 2 3 2 2 4 5" xfId="18157"/>
    <cellStyle name="표준 7 2 2 3 2 2 4 6" xfId="22028"/>
    <cellStyle name="표준 7 2 2 3 2 2 4 7" xfId="25899"/>
    <cellStyle name="표준 7 2 2 3 2 2 4 8" xfId="29770"/>
    <cellStyle name="표준 7 2 2 3 2 2 4 9" xfId="33641"/>
    <cellStyle name="표준 7 2 2 3 2 2 5" xfId="4608"/>
    <cellStyle name="표준 7 2 2 3 2 2 6" xfId="8479"/>
    <cellStyle name="표준 7 2 2 3 2 2 7" xfId="12350"/>
    <cellStyle name="표준 7 2 2 3 2 2 8" xfId="16221"/>
    <cellStyle name="표준 7 2 2 3 2 2 9" xfId="20092"/>
    <cellStyle name="표준 7 2 2 3 2 3" xfId="682"/>
    <cellStyle name="표준 7 2 2 3 2 3 10" xfId="28076"/>
    <cellStyle name="표준 7 2 2 3 2 3 11" xfId="31947"/>
    <cellStyle name="표준 7 2 2 3 2 3 12" xfId="35818"/>
    <cellStyle name="표준 7 2 2 3 2 3 13" xfId="39930"/>
    <cellStyle name="표준 7 2 2 3 2 3 14" xfId="43801"/>
    <cellStyle name="표준 7 2 2 3 2 3 15" xfId="47672"/>
    <cellStyle name="표준 7 2 2 3 2 3 16" xfId="51543"/>
    <cellStyle name="표준 7 2 2 3 2 3 2" xfId="1656"/>
    <cellStyle name="표준 7 2 2 3 2 3 2 10" xfId="32915"/>
    <cellStyle name="표준 7 2 2 3 2 3 2 11" xfId="36786"/>
    <cellStyle name="표준 7 2 2 3 2 3 2 12" xfId="40898"/>
    <cellStyle name="표준 7 2 2 3 2 3 2 13" xfId="44769"/>
    <cellStyle name="표준 7 2 2 3 2 3 2 14" xfId="48640"/>
    <cellStyle name="표준 7 2 2 3 2 3 2 15" xfId="52511"/>
    <cellStyle name="표준 7 2 2 3 2 3 2 2" xfId="3595"/>
    <cellStyle name="표준 7 2 2 3 2 3 2 2 10" xfId="38722"/>
    <cellStyle name="표준 7 2 2 3 2 3 2 2 11" xfId="42834"/>
    <cellStyle name="표준 7 2 2 3 2 3 2 2 12" xfId="46705"/>
    <cellStyle name="표준 7 2 2 3 2 3 2 2 13" xfId="50576"/>
    <cellStyle name="표준 7 2 2 3 2 3 2 2 14" xfId="54447"/>
    <cellStyle name="표준 7 2 2 3 2 3 2 2 2" xfId="7754"/>
    <cellStyle name="표준 7 2 2 3 2 3 2 2 3" xfId="11625"/>
    <cellStyle name="표준 7 2 2 3 2 3 2 2 4" xfId="15496"/>
    <cellStyle name="표준 7 2 2 3 2 3 2 2 5" xfId="19367"/>
    <cellStyle name="표준 7 2 2 3 2 3 2 2 6" xfId="23238"/>
    <cellStyle name="표준 7 2 2 3 2 3 2 2 7" xfId="27109"/>
    <cellStyle name="표준 7 2 2 3 2 3 2 2 8" xfId="30980"/>
    <cellStyle name="표준 7 2 2 3 2 3 2 2 9" xfId="34851"/>
    <cellStyle name="표준 7 2 2 3 2 3 2 3" xfId="5818"/>
    <cellStyle name="표준 7 2 2 3 2 3 2 4" xfId="9689"/>
    <cellStyle name="표준 7 2 2 3 2 3 2 5" xfId="13560"/>
    <cellStyle name="표준 7 2 2 3 2 3 2 6" xfId="17431"/>
    <cellStyle name="표준 7 2 2 3 2 3 2 7" xfId="21302"/>
    <cellStyle name="표준 7 2 2 3 2 3 2 8" xfId="25173"/>
    <cellStyle name="표준 7 2 2 3 2 3 2 9" xfId="29044"/>
    <cellStyle name="표준 7 2 2 3 2 3 3" xfId="2627"/>
    <cellStyle name="표준 7 2 2 3 2 3 3 10" xfId="37754"/>
    <cellStyle name="표준 7 2 2 3 2 3 3 11" xfId="41866"/>
    <cellStyle name="표준 7 2 2 3 2 3 3 12" xfId="45737"/>
    <cellStyle name="표준 7 2 2 3 2 3 3 13" xfId="49608"/>
    <cellStyle name="표준 7 2 2 3 2 3 3 14" xfId="53479"/>
    <cellStyle name="표준 7 2 2 3 2 3 3 2" xfId="6786"/>
    <cellStyle name="표준 7 2 2 3 2 3 3 3" xfId="10657"/>
    <cellStyle name="표준 7 2 2 3 2 3 3 4" xfId="14528"/>
    <cellStyle name="표준 7 2 2 3 2 3 3 5" xfId="18399"/>
    <cellStyle name="표준 7 2 2 3 2 3 3 6" xfId="22270"/>
    <cellStyle name="표준 7 2 2 3 2 3 3 7" xfId="26141"/>
    <cellStyle name="표준 7 2 2 3 2 3 3 8" xfId="30012"/>
    <cellStyle name="표준 7 2 2 3 2 3 3 9" xfId="33883"/>
    <cellStyle name="표준 7 2 2 3 2 3 4" xfId="4850"/>
    <cellStyle name="표준 7 2 2 3 2 3 5" xfId="8721"/>
    <cellStyle name="표준 7 2 2 3 2 3 6" xfId="12592"/>
    <cellStyle name="표준 7 2 2 3 2 3 7" xfId="16463"/>
    <cellStyle name="표준 7 2 2 3 2 3 8" xfId="20334"/>
    <cellStyle name="표준 7 2 2 3 2 3 9" xfId="24205"/>
    <cellStyle name="표준 7 2 2 3 2 4" xfId="1172"/>
    <cellStyle name="표준 7 2 2 3 2 4 10" xfId="32431"/>
    <cellStyle name="표준 7 2 2 3 2 4 11" xfId="36302"/>
    <cellStyle name="표준 7 2 2 3 2 4 12" xfId="40414"/>
    <cellStyle name="표준 7 2 2 3 2 4 13" xfId="44285"/>
    <cellStyle name="표준 7 2 2 3 2 4 14" xfId="48156"/>
    <cellStyle name="표준 7 2 2 3 2 4 15" xfId="52027"/>
    <cellStyle name="표준 7 2 2 3 2 4 2" xfId="3111"/>
    <cellStyle name="표준 7 2 2 3 2 4 2 10" xfId="38238"/>
    <cellStyle name="표준 7 2 2 3 2 4 2 11" xfId="42350"/>
    <cellStyle name="표준 7 2 2 3 2 4 2 12" xfId="46221"/>
    <cellStyle name="표준 7 2 2 3 2 4 2 13" xfId="50092"/>
    <cellStyle name="표준 7 2 2 3 2 4 2 14" xfId="53963"/>
    <cellStyle name="표준 7 2 2 3 2 4 2 2" xfId="7270"/>
    <cellStyle name="표준 7 2 2 3 2 4 2 3" xfId="11141"/>
    <cellStyle name="표준 7 2 2 3 2 4 2 4" xfId="15012"/>
    <cellStyle name="표준 7 2 2 3 2 4 2 5" xfId="18883"/>
    <cellStyle name="표준 7 2 2 3 2 4 2 6" xfId="22754"/>
    <cellStyle name="표준 7 2 2 3 2 4 2 7" xfId="26625"/>
    <cellStyle name="표준 7 2 2 3 2 4 2 8" xfId="30496"/>
    <cellStyle name="표준 7 2 2 3 2 4 2 9" xfId="34367"/>
    <cellStyle name="표준 7 2 2 3 2 4 3" xfId="5334"/>
    <cellStyle name="표준 7 2 2 3 2 4 4" xfId="9205"/>
    <cellStyle name="표준 7 2 2 3 2 4 5" xfId="13076"/>
    <cellStyle name="표준 7 2 2 3 2 4 6" xfId="16947"/>
    <cellStyle name="표준 7 2 2 3 2 4 7" xfId="20818"/>
    <cellStyle name="표준 7 2 2 3 2 4 8" xfId="24689"/>
    <cellStyle name="표준 7 2 2 3 2 4 9" xfId="28560"/>
    <cellStyle name="표준 7 2 2 3 2 5" xfId="2143"/>
    <cellStyle name="표준 7 2 2 3 2 5 10" xfId="37270"/>
    <cellStyle name="표준 7 2 2 3 2 5 11" xfId="41382"/>
    <cellStyle name="표준 7 2 2 3 2 5 12" xfId="45253"/>
    <cellStyle name="표준 7 2 2 3 2 5 13" xfId="49124"/>
    <cellStyle name="표준 7 2 2 3 2 5 14" xfId="52995"/>
    <cellStyle name="표준 7 2 2 3 2 5 2" xfId="6302"/>
    <cellStyle name="표준 7 2 2 3 2 5 3" xfId="10173"/>
    <cellStyle name="표준 7 2 2 3 2 5 4" xfId="14044"/>
    <cellStyle name="표준 7 2 2 3 2 5 5" xfId="17915"/>
    <cellStyle name="표준 7 2 2 3 2 5 6" xfId="21786"/>
    <cellStyle name="표준 7 2 2 3 2 5 7" xfId="25657"/>
    <cellStyle name="표준 7 2 2 3 2 5 8" xfId="29528"/>
    <cellStyle name="표준 7 2 2 3 2 5 9" xfId="33399"/>
    <cellStyle name="표준 7 2 2 3 2 6" xfId="4366"/>
    <cellStyle name="표준 7 2 2 3 2 7" xfId="8237"/>
    <cellStyle name="표준 7 2 2 3 2 8" xfId="12108"/>
    <cellStyle name="표준 7 2 2 3 2 9" xfId="15979"/>
    <cellStyle name="표준 7 2 2 3 20" xfId="50962"/>
    <cellStyle name="표준 7 2 2 3 3" xfId="340"/>
    <cellStyle name="표준 7 2 2 3 3 10" xfId="23866"/>
    <cellStyle name="표준 7 2 2 3 3 11" xfId="27737"/>
    <cellStyle name="표준 7 2 2 3 3 12" xfId="31608"/>
    <cellStyle name="표준 7 2 2 3 3 13" xfId="35479"/>
    <cellStyle name="표준 7 2 2 3 3 14" xfId="39591"/>
    <cellStyle name="표준 7 2 2 3 3 15" xfId="43462"/>
    <cellStyle name="표준 7 2 2 3 3 16" xfId="47333"/>
    <cellStyle name="표준 7 2 2 3 3 17" xfId="51204"/>
    <cellStyle name="표준 7 2 2 3 3 2" xfId="827"/>
    <cellStyle name="표준 7 2 2 3 3 2 10" xfId="28221"/>
    <cellStyle name="표준 7 2 2 3 3 2 11" xfId="32092"/>
    <cellStyle name="표준 7 2 2 3 3 2 12" xfId="35963"/>
    <cellStyle name="표준 7 2 2 3 3 2 13" xfId="40075"/>
    <cellStyle name="표준 7 2 2 3 3 2 14" xfId="43946"/>
    <cellStyle name="표준 7 2 2 3 3 2 15" xfId="47817"/>
    <cellStyle name="표준 7 2 2 3 3 2 16" xfId="51688"/>
    <cellStyle name="표준 7 2 2 3 3 2 2" xfId="1801"/>
    <cellStyle name="표준 7 2 2 3 3 2 2 10" xfId="33060"/>
    <cellStyle name="표준 7 2 2 3 3 2 2 11" xfId="36931"/>
    <cellStyle name="표준 7 2 2 3 3 2 2 12" xfId="41043"/>
    <cellStyle name="표준 7 2 2 3 3 2 2 13" xfId="44914"/>
    <cellStyle name="표준 7 2 2 3 3 2 2 14" xfId="48785"/>
    <cellStyle name="표준 7 2 2 3 3 2 2 15" xfId="52656"/>
    <cellStyle name="표준 7 2 2 3 3 2 2 2" xfId="3740"/>
    <cellStyle name="표준 7 2 2 3 3 2 2 2 10" xfId="38867"/>
    <cellStyle name="표준 7 2 2 3 3 2 2 2 11" xfId="42979"/>
    <cellStyle name="표준 7 2 2 3 3 2 2 2 12" xfId="46850"/>
    <cellStyle name="표준 7 2 2 3 3 2 2 2 13" xfId="50721"/>
    <cellStyle name="표준 7 2 2 3 3 2 2 2 14" xfId="54592"/>
    <cellStyle name="표준 7 2 2 3 3 2 2 2 2" xfId="7899"/>
    <cellStyle name="표준 7 2 2 3 3 2 2 2 3" xfId="11770"/>
    <cellStyle name="표준 7 2 2 3 3 2 2 2 4" xfId="15641"/>
    <cellStyle name="표준 7 2 2 3 3 2 2 2 5" xfId="19512"/>
    <cellStyle name="표준 7 2 2 3 3 2 2 2 6" xfId="23383"/>
    <cellStyle name="표준 7 2 2 3 3 2 2 2 7" xfId="27254"/>
    <cellStyle name="표준 7 2 2 3 3 2 2 2 8" xfId="31125"/>
    <cellStyle name="표준 7 2 2 3 3 2 2 2 9" xfId="34996"/>
    <cellStyle name="표준 7 2 2 3 3 2 2 3" xfId="5963"/>
    <cellStyle name="표준 7 2 2 3 3 2 2 4" xfId="9834"/>
    <cellStyle name="표준 7 2 2 3 3 2 2 5" xfId="13705"/>
    <cellStyle name="표준 7 2 2 3 3 2 2 6" xfId="17576"/>
    <cellStyle name="표준 7 2 2 3 3 2 2 7" xfId="21447"/>
    <cellStyle name="표준 7 2 2 3 3 2 2 8" xfId="25318"/>
    <cellStyle name="표준 7 2 2 3 3 2 2 9" xfId="29189"/>
    <cellStyle name="표준 7 2 2 3 3 2 3" xfId="2772"/>
    <cellStyle name="표준 7 2 2 3 3 2 3 10" xfId="37899"/>
    <cellStyle name="표준 7 2 2 3 3 2 3 11" xfId="42011"/>
    <cellStyle name="표준 7 2 2 3 3 2 3 12" xfId="45882"/>
    <cellStyle name="표준 7 2 2 3 3 2 3 13" xfId="49753"/>
    <cellStyle name="표준 7 2 2 3 3 2 3 14" xfId="53624"/>
    <cellStyle name="표준 7 2 2 3 3 2 3 2" xfId="6931"/>
    <cellStyle name="표준 7 2 2 3 3 2 3 3" xfId="10802"/>
    <cellStyle name="표준 7 2 2 3 3 2 3 4" xfId="14673"/>
    <cellStyle name="표준 7 2 2 3 3 2 3 5" xfId="18544"/>
    <cellStyle name="표준 7 2 2 3 3 2 3 6" xfId="22415"/>
    <cellStyle name="표준 7 2 2 3 3 2 3 7" xfId="26286"/>
    <cellStyle name="표준 7 2 2 3 3 2 3 8" xfId="30157"/>
    <cellStyle name="표준 7 2 2 3 3 2 3 9" xfId="34028"/>
    <cellStyle name="표준 7 2 2 3 3 2 4" xfId="4995"/>
    <cellStyle name="표준 7 2 2 3 3 2 5" xfId="8866"/>
    <cellStyle name="표준 7 2 2 3 3 2 6" xfId="12737"/>
    <cellStyle name="표준 7 2 2 3 3 2 7" xfId="16608"/>
    <cellStyle name="표준 7 2 2 3 3 2 8" xfId="20479"/>
    <cellStyle name="표준 7 2 2 3 3 2 9" xfId="24350"/>
    <cellStyle name="표준 7 2 2 3 3 3" xfId="1317"/>
    <cellStyle name="표준 7 2 2 3 3 3 10" xfId="32576"/>
    <cellStyle name="표준 7 2 2 3 3 3 11" xfId="36447"/>
    <cellStyle name="표준 7 2 2 3 3 3 12" xfId="40559"/>
    <cellStyle name="표준 7 2 2 3 3 3 13" xfId="44430"/>
    <cellStyle name="표준 7 2 2 3 3 3 14" xfId="48301"/>
    <cellStyle name="표준 7 2 2 3 3 3 15" xfId="52172"/>
    <cellStyle name="표준 7 2 2 3 3 3 2" xfId="3256"/>
    <cellStyle name="표준 7 2 2 3 3 3 2 10" xfId="38383"/>
    <cellStyle name="표준 7 2 2 3 3 3 2 11" xfId="42495"/>
    <cellStyle name="표준 7 2 2 3 3 3 2 12" xfId="46366"/>
    <cellStyle name="표준 7 2 2 3 3 3 2 13" xfId="50237"/>
    <cellStyle name="표준 7 2 2 3 3 3 2 14" xfId="54108"/>
    <cellStyle name="표준 7 2 2 3 3 3 2 2" xfId="7415"/>
    <cellStyle name="표준 7 2 2 3 3 3 2 3" xfId="11286"/>
    <cellStyle name="표준 7 2 2 3 3 3 2 4" xfId="15157"/>
    <cellStyle name="표준 7 2 2 3 3 3 2 5" xfId="19028"/>
    <cellStyle name="표준 7 2 2 3 3 3 2 6" xfId="22899"/>
    <cellStyle name="표준 7 2 2 3 3 3 2 7" xfId="26770"/>
    <cellStyle name="표준 7 2 2 3 3 3 2 8" xfId="30641"/>
    <cellStyle name="표준 7 2 2 3 3 3 2 9" xfId="34512"/>
    <cellStyle name="표준 7 2 2 3 3 3 3" xfId="5479"/>
    <cellStyle name="표준 7 2 2 3 3 3 4" xfId="9350"/>
    <cellStyle name="표준 7 2 2 3 3 3 5" xfId="13221"/>
    <cellStyle name="표준 7 2 2 3 3 3 6" xfId="17092"/>
    <cellStyle name="표준 7 2 2 3 3 3 7" xfId="20963"/>
    <cellStyle name="표준 7 2 2 3 3 3 8" xfId="24834"/>
    <cellStyle name="표준 7 2 2 3 3 3 9" xfId="28705"/>
    <cellStyle name="표준 7 2 2 3 3 4" xfId="2288"/>
    <cellStyle name="표준 7 2 2 3 3 4 10" xfId="37415"/>
    <cellStyle name="표준 7 2 2 3 3 4 11" xfId="41527"/>
    <cellStyle name="표준 7 2 2 3 3 4 12" xfId="45398"/>
    <cellStyle name="표준 7 2 2 3 3 4 13" xfId="49269"/>
    <cellStyle name="표준 7 2 2 3 3 4 14" xfId="53140"/>
    <cellStyle name="표준 7 2 2 3 3 4 2" xfId="6447"/>
    <cellStyle name="표준 7 2 2 3 3 4 3" xfId="10318"/>
    <cellStyle name="표준 7 2 2 3 3 4 4" xfId="14189"/>
    <cellStyle name="표준 7 2 2 3 3 4 5" xfId="18060"/>
    <cellStyle name="표준 7 2 2 3 3 4 6" xfId="21931"/>
    <cellStyle name="표준 7 2 2 3 3 4 7" xfId="25802"/>
    <cellStyle name="표준 7 2 2 3 3 4 8" xfId="29673"/>
    <cellStyle name="표준 7 2 2 3 3 4 9" xfId="33544"/>
    <cellStyle name="표준 7 2 2 3 3 5" xfId="4511"/>
    <cellStyle name="표준 7 2 2 3 3 6" xfId="8382"/>
    <cellStyle name="표준 7 2 2 3 3 7" xfId="12253"/>
    <cellStyle name="표준 7 2 2 3 3 8" xfId="16124"/>
    <cellStyle name="표준 7 2 2 3 3 9" xfId="19995"/>
    <cellStyle name="표준 7 2 2 3 4" xfId="585"/>
    <cellStyle name="표준 7 2 2 3 4 10" xfId="27979"/>
    <cellStyle name="표준 7 2 2 3 4 11" xfId="31850"/>
    <cellStyle name="표준 7 2 2 3 4 12" xfId="35721"/>
    <cellStyle name="표준 7 2 2 3 4 13" xfId="39833"/>
    <cellStyle name="표준 7 2 2 3 4 14" xfId="43704"/>
    <cellStyle name="표준 7 2 2 3 4 15" xfId="47575"/>
    <cellStyle name="표준 7 2 2 3 4 16" xfId="51446"/>
    <cellStyle name="표준 7 2 2 3 4 2" xfId="1559"/>
    <cellStyle name="표준 7 2 2 3 4 2 10" xfId="32818"/>
    <cellStyle name="표준 7 2 2 3 4 2 11" xfId="36689"/>
    <cellStyle name="표준 7 2 2 3 4 2 12" xfId="40801"/>
    <cellStyle name="표준 7 2 2 3 4 2 13" xfId="44672"/>
    <cellStyle name="표준 7 2 2 3 4 2 14" xfId="48543"/>
    <cellStyle name="표준 7 2 2 3 4 2 15" xfId="52414"/>
    <cellStyle name="표준 7 2 2 3 4 2 2" xfId="3498"/>
    <cellStyle name="표준 7 2 2 3 4 2 2 10" xfId="38625"/>
    <cellStyle name="표준 7 2 2 3 4 2 2 11" xfId="42737"/>
    <cellStyle name="표준 7 2 2 3 4 2 2 12" xfId="46608"/>
    <cellStyle name="표준 7 2 2 3 4 2 2 13" xfId="50479"/>
    <cellStyle name="표준 7 2 2 3 4 2 2 14" xfId="54350"/>
    <cellStyle name="표준 7 2 2 3 4 2 2 2" xfId="7657"/>
    <cellStyle name="표준 7 2 2 3 4 2 2 3" xfId="11528"/>
    <cellStyle name="표준 7 2 2 3 4 2 2 4" xfId="15399"/>
    <cellStyle name="표준 7 2 2 3 4 2 2 5" xfId="19270"/>
    <cellStyle name="표준 7 2 2 3 4 2 2 6" xfId="23141"/>
    <cellStyle name="표준 7 2 2 3 4 2 2 7" xfId="27012"/>
    <cellStyle name="표준 7 2 2 3 4 2 2 8" xfId="30883"/>
    <cellStyle name="표준 7 2 2 3 4 2 2 9" xfId="34754"/>
    <cellStyle name="표준 7 2 2 3 4 2 3" xfId="5721"/>
    <cellStyle name="표준 7 2 2 3 4 2 4" xfId="9592"/>
    <cellStyle name="표준 7 2 2 3 4 2 5" xfId="13463"/>
    <cellStyle name="표준 7 2 2 3 4 2 6" xfId="17334"/>
    <cellStyle name="표준 7 2 2 3 4 2 7" xfId="21205"/>
    <cellStyle name="표준 7 2 2 3 4 2 8" xfId="25076"/>
    <cellStyle name="표준 7 2 2 3 4 2 9" xfId="28947"/>
    <cellStyle name="표준 7 2 2 3 4 3" xfId="2530"/>
    <cellStyle name="표준 7 2 2 3 4 3 10" xfId="37657"/>
    <cellStyle name="표준 7 2 2 3 4 3 11" xfId="41769"/>
    <cellStyle name="표준 7 2 2 3 4 3 12" xfId="45640"/>
    <cellStyle name="표준 7 2 2 3 4 3 13" xfId="49511"/>
    <cellStyle name="표준 7 2 2 3 4 3 14" xfId="53382"/>
    <cellStyle name="표준 7 2 2 3 4 3 2" xfId="6689"/>
    <cellStyle name="표준 7 2 2 3 4 3 3" xfId="10560"/>
    <cellStyle name="표준 7 2 2 3 4 3 4" xfId="14431"/>
    <cellStyle name="표준 7 2 2 3 4 3 5" xfId="18302"/>
    <cellStyle name="표준 7 2 2 3 4 3 6" xfId="22173"/>
    <cellStyle name="표준 7 2 2 3 4 3 7" xfId="26044"/>
    <cellStyle name="표준 7 2 2 3 4 3 8" xfId="29915"/>
    <cellStyle name="표준 7 2 2 3 4 3 9" xfId="33786"/>
    <cellStyle name="표준 7 2 2 3 4 4" xfId="4753"/>
    <cellStyle name="표준 7 2 2 3 4 5" xfId="8624"/>
    <cellStyle name="표준 7 2 2 3 4 6" xfId="12495"/>
    <cellStyle name="표준 7 2 2 3 4 7" xfId="16366"/>
    <cellStyle name="표준 7 2 2 3 4 8" xfId="20237"/>
    <cellStyle name="표준 7 2 2 3 4 9" xfId="24108"/>
    <cellStyle name="표준 7 2 2 3 5" xfId="1075"/>
    <cellStyle name="표준 7 2 2 3 5 10" xfId="32334"/>
    <cellStyle name="표준 7 2 2 3 5 11" xfId="36205"/>
    <cellStyle name="표준 7 2 2 3 5 12" xfId="40317"/>
    <cellStyle name="표준 7 2 2 3 5 13" xfId="44188"/>
    <cellStyle name="표준 7 2 2 3 5 14" xfId="48059"/>
    <cellStyle name="표준 7 2 2 3 5 15" xfId="51930"/>
    <cellStyle name="표준 7 2 2 3 5 2" xfId="3014"/>
    <cellStyle name="표준 7 2 2 3 5 2 10" xfId="38141"/>
    <cellStyle name="표준 7 2 2 3 5 2 11" xfId="42253"/>
    <cellStyle name="표준 7 2 2 3 5 2 12" xfId="46124"/>
    <cellStyle name="표준 7 2 2 3 5 2 13" xfId="49995"/>
    <cellStyle name="표준 7 2 2 3 5 2 14" xfId="53866"/>
    <cellStyle name="표준 7 2 2 3 5 2 2" xfId="7173"/>
    <cellStyle name="표준 7 2 2 3 5 2 3" xfId="11044"/>
    <cellStyle name="표준 7 2 2 3 5 2 4" xfId="14915"/>
    <cellStyle name="표준 7 2 2 3 5 2 5" xfId="18786"/>
    <cellStyle name="표준 7 2 2 3 5 2 6" xfId="22657"/>
    <cellStyle name="표준 7 2 2 3 5 2 7" xfId="26528"/>
    <cellStyle name="표준 7 2 2 3 5 2 8" xfId="30399"/>
    <cellStyle name="표준 7 2 2 3 5 2 9" xfId="34270"/>
    <cellStyle name="표준 7 2 2 3 5 3" xfId="5237"/>
    <cellStyle name="표준 7 2 2 3 5 4" xfId="9108"/>
    <cellStyle name="표준 7 2 2 3 5 5" xfId="12979"/>
    <cellStyle name="표준 7 2 2 3 5 6" xfId="16850"/>
    <cellStyle name="표준 7 2 2 3 5 7" xfId="20721"/>
    <cellStyle name="표준 7 2 2 3 5 8" xfId="24592"/>
    <cellStyle name="표준 7 2 2 3 5 9" xfId="28463"/>
    <cellStyle name="표준 7 2 2 3 6" xfId="2046"/>
    <cellStyle name="표준 7 2 2 3 6 10" xfId="37173"/>
    <cellStyle name="표준 7 2 2 3 6 11" xfId="41285"/>
    <cellStyle name="표준 7 2 2 3 6 12" xfId="45156"/>
    <cellStyle name="표준 7 2 2 3 6 13" xfId="49027"/>
    <cellStyle name="표준 7 2 2 3 6 14" xfId="52898"/>
    <cellStyle name="표준 7 2 2 3 6 2" xfId="6205"/>
    <cellStyle name="표준 7 2 2 3 6 3" xfId="10076"/>
    <cellStyle name="표준 7 2 2 3 6 4" xfId="13947"/>
    <cellStyle name="표준 7 2 2 3 6 5" xfId="17818"/>
    <cellStyle name="표준 7 2 2 3 6 6" xfId="21689"/>
    <cellStyle name="표준 7 2 2 3 6 7" xfId="25560"/>
    <cellStyle name="표준 7 2 2 3 6 8" xfId="29431"/>
    <cellStyle name="표준 7 2 2 3 6 9" xfId="33302"/>
    <cellStyle name="표준 7 2 2 3 7" xfId="4269"/>
    <cellStyle name="표준 7 2 2 3 8" xfId="8140"/>
    <cellStyle name="표준 7 2 2 3 9" xfId="12011"/>
    <cellStyle name="표준 7 2 2 4" xfId="145"/>
    <cellStyle name="표준 7 2 2 4 10" xfId="19803"/>
    <cellStyle name="표준 7 2 2 4 11" xfId="23674"/>
    <cellStyle name="표준 7 2 2 4 12" xfId="27545"/>
    <cellStyle name="표준 7 2 2 4 13" xfId="31416"/>
    <cellStyle name="표준 7 2 2 4 14" xfId="35287"/>
    <cellStyle name="표준 7 2 2 4 15" xfId="39158"/>
    <cellStyle name="표준 7 2 2 4 16" xfId="39399"/>
    <cellStyle name="표준 7 2 2 4 17" xfId="43270"/>
    <cellStyle name="표준 7 2 2 4 18" xfId="47141"/>
    <cellStyle name="표준 7 2 2 4 19" xfId="51012"/>
    <cellStyle name="표준 7 2 2 4 2" xfId="390"/>
    <cellStyle name="표준 7 2 2 4 2 10" xfId="23916"/>
    <cellStyle name="표준 7 2 2 4 2 11" xfId="27787"/>
    <cellStyle name="표준 7 2 2 4 2 12" xfId="31658"/>
    <cellStyle name="표준 7 2 2 4 2 13" xfId="35529"/>
    <cellStyle name="표준 7 2 2 4 2 14" xfId="39641"/>
    <cellStyle name="표준 7 2 2 4 2 15" xfId="43512"/>
    <cellStyle name="표준 7 2 2 4 2 16" xfId="47383"/>
    <cellStyle name="표준 7 2 2 4 2 17" xfId="51254"/>
    <cellStyle name="표준 7 2 2 4 2 2" xfId="877"/>
    <cellStyle name="표준 7 2 2 4 2 2 10" xfId="28271"/>
    <cellStyle name="표준 7 2 2 4 2 2 11" xfId="32142"/>
    <cellStyle name="표준 7 2 2 4 2 2 12" xfId="36013"/>
    <cellStyle name="표준 7 2 2 4 2 2 13" xfId="40125"/>
    <cellStyle name="표준 7 2 2 4 2 2 14" xfId="43996"/>
    <cellStyle name="표준 7 2 2 4 2 2 15" xfId="47867"/>
    <cellStyle name="표준 7 2 2 4 2 2 16" xfId="51738"/>
    <cellStyle name="표준 7 2 2 4 2 2 2" xfId="1851"/>
    <cellStyle name="표준 7 2 2 4 2 2 2 10" xfId="33110"/>
    <cellStyle name="표준 7 2 2 4 2 2 2 11" xfId="36981"/>
    <cellStyle name="표준 7 2 2 4 2 2 2 12" xfId="41093"/>
    <cellStyle name="표준 7 2 2 4 2 2 2 13" xfId="44964"/>
    <cellStyle name="표준 7 2 2 4 2 2 2 14" xfId="48835"/>
    <cellStyle name="표준 7 2 2 4 2 2 2 15" xfId="52706"/>
    <cellStyle name="표준 7 2 2 4 2 2 2 2" xfId="3790"/>
    <cellStyle name="표준 7 2 2 4 2 2 2 2 10" xfId="38917"/>
    <cellStyle name="표준 7 2 2 4 2 2 2 2 11" xfId="43029"/>
    <cellStyle name="표준 7 2 2 4 2 2 2 2 12" xfId="46900"/>
    <cellStyle name="표준 7 2 2 4 2 2 2 2 13" xfId="50771"/>
    <cellStyle name="표준 7 2 2 4 2 2 2 2 14" xfId="54642"/>
    <cellStyle name="표준 7 2 2 4 2 2 2 2 2" xfId="7949"/>
    <cellStyle name="표준 7 2 2 4 2 2 2 2 3" xfId="11820"/>
    <cellStyle name="표준 7 2 2 4 2 2 2 2 4" xfId="15691"/>
    <cellStyle name="표준 7 2 2 4 2 2 2 2 5" xfId="19562"/>
    <cellStyle name="표준 7 2 2 4 2 2 2 2 6" xfId="23433"/>
    <cellStyle name="표준 7 2 2 4 2 2 2 2 7" xfId="27304"/>
    <cellStyle name="표준 7 2 2 4 2 2 2 2 8" xfId="31175"/>
    <cellStyle name="표준 7 2 2 4 2 2 2 2 9" xfId="35046"/>
    <cellStyle name="표준 7 2 2 4 2 2 2 3" xfId="6013"/>
    <cellStyle name="표준 7 2 2 4 2 2 2 4" xfId="9884"/>
    <cellStyle name="표준 7 2 2 4 2 2 2 5" xfId="13755"/>
    <cellStyle name="표준 7 2 2 4 2 2 2 6" xfId="17626"/>
    <cellStyle name="표준 7 2 2 4 2 2 2 7" xfId="21497"/>
    <cellStyle name="표준 7 2 2 4 2 2 2 8" xfId="25368"/>
    <cellStyle name="표준 7 2 2 4 2 2 2 9" xfId="29239"/>
    <cellStyle name="표준 7 2 2 4 2 2 3" xfId="2822"/>
    <cellStyle name="표준 7 2 2 4 2 2 3 10" xfId="37949"/>
    <cellStyle name="표준 7 2 2 4 2 2 3 11" xfId="42061"/>
    <cellStyle name="표준 7 2 2 4 2 2 3 12" xfId="45932"/>
    <cellStyle name="표준 7 2 2 4 2 2 3 13" xfId="49803"/>
    <cellStyle name="표준 7 2 2 4 2 2 3 14" xfId="53674"/>
    <cellStyle name="표준 7 2 2 4 2 2 3 2" xfId="6981"/>
    <cellStyle name="표준 7 2 2 4 2 2 3 3" xfId="10852"/>
    <cellStyle name="표준 7 2 2 4 2 2 3 4" xfId="14723"/>
    <cellStyle name="표준 7 2 2 4 2 2 3 5" xfId="18594"/>
    <cellStyle name="표준 7 2 2 4 2 2 3 6" xfId="22465"/>
    <cellStyle name="표준 7 2 2 4 2 2 3 7" xfId="26336"/>
    <cellStyle name="표준 7 2 2 4 2 2 3 8" xfId="30207"/>
    <cellStyle name="표준 7 2 2 4 2 2 3 9" xfId="34078"/>
    <cellStyle name="표준 7 2 2 4 2 2 4" xfId="5045"/>
    <cellStyle name="표준 7 2 2 4 2 2 5" xfId="8916"/>
    <cellStyle name="표준 7 2 2 4 2 2 6" xfId="12787"/>
    <cellStyle name="표준 7 2 2 4 2 2 7" xfId="16658"/>
    <cellStyle name="표준 7 2 2 4 2 2 8" xfId="20529"/>
    <cellStyle name="표준 7 2 2 4 2 2 9" xfId="24400"/>
    <cellStyle name="표준 7 2 2 4 2 3" xfId="1367"/>
    <cellStyle name="표준 7 2 2 4 2 3 10" xfId="32626"/>
    <cellStyle name="표준 7 2 2 4 2 3 11" xfId="36497"/>
    <cellStyle name="표준 7 2 2 4 2 3 12" xfId="40609"/>
    <cellStyle name="표준 7 2 2 4 2 3 13" xfId="44480"/>
    <cellStyle name="표준 7 2 2 4 2 3 14" xfId="48351"/>
    <cellStyle name="표준 7 2 2 4 2 3 15" xfId="52222"/>
    <cellStyle name="표준 7 2 2 4 2 3 2" xfId="3306"/>
    <cellStyle name="표준 7 2 2 4 2 3 2 10" xfId="38433"/>
    <cellStyle name="표준 7 2 2 4 2 3 2 11" xfId="42545"/>
    <cellStyle name="표준 7 2 2 4 2 3 2 12" xfId="46416"/>
    <cellStyle name="표준 7 2 2 4 2 3 2 13" xfId="50287"/>
    <cellStyle name="표준 7 2 2 4 2 3 2 14" xfId="54158"/>
    <cellStyle name="표준 7 2 2 4 2 3 2 2" xfId="7465"/>
    <cellStyle name="표준 7 2 2 4 2 3 2 3" xfId="11336"/>
    <cellStyle name="표준 7 2 2 4 2 3 2 4" xfId="15207"/>
    <cellStyle name="표준 7 2 2 4 2 3 2 5" xfId="19078"/>
    <cellStyle name="표준 7 2 2 4 2 3 2 6" xfId="22949"/>
    <cellStyle name="표준 7 2 2 4 2 3 2 7" xfId="26820"/>
    <cellStyle name="표준 7 2 2 4 2 3 2 8" xfId="30691"/>
    <cellStyle name="표준 7 2 2 4 2 3 2 9" xfId="34562"/>
    <cellStyle name="표준 7 2 2 4 2 3 3" xfId="5529"/>
    <cellStyle name="표준 7 2 2 4 2 3 4" xfId="9400"/>
    <cellStyle name="표준 7 2 2 4 2 3 5" xfId="13271"/>
    <cellStyle name="표준 7 2 2 4 2 3 6" xfId="17142"/>
    <cellStyle name="표준 7 2 2 4 2 3 7" xfId="21013"/>
    <cellStyle name="표준 7 2 2 4 2 3 8" xfId="24884"/>
    <cellStyle name="표준 7 2 2 4 2 3 9" xfId="28755"/>
    <cellStyle name="표준 7 2 2 4 2 4" xfId="2338"/>
    <cellStyle name="표준 7 2 2 4 2 4 10" xfId="37465"/>
    <cellStyle name="표준 7 2 2 4 2 4 11" xfId="41577"/>
    <cellStyle name="표준 7 2 2 4 2 4 12" xfId="45448"/>
    <cellStyle name="표준 7 2 2 4 2 4 13" xfId="49319"/>
    <cellStyle name="표준 7 2 2 4 2 4 14" xfId="53190"/>
    <cellStyle name="표준 7 2 2 4 2 4 2" xfId="6497"/>
    <cellStyle name="표준 7 2 2 4 2 4 3" xfId="10368"/>
    <cellStyle name="표준 7 2 2 4 2 4 4" xfId="14239"/>
    <cellStyle name="표준 7 2 2 4 2 4 5" xfId="18110"/>
    <cellStyle name="표준 7 2 2 4 2 4 6" xfId="21981"/>
    <cellStyle name="표준 7 2 2 4 2 4 7" xfId="25852"/>
    <cellStyle name="표준 7 2 2 4 2 4 8" xfId="29723"/>
    <cellStyle name="표준 7 2 2 4 2 4 9" xfId="33594"/>
    <cellStyle name="표준 7 2 2 4 2 5" xfId="4561"/>
    <cellStyle name="표준 7 2 2 4 2 6" xfId="8432"/>
    <cellStyle name="표준 7 2 2 4 2 7" xfId="12303"/>
    <cellStyle name="표준 7 2 2 4 2 8" xfId="16174"/>
    <cellStyle name="표준 7 2 2 4 2 9" xfId="20045"/>
    <cellStyle name="표준 7 2 2 4 3" xfId="635"/>
    <cellStyle name="표준 7 2 2 4 3 10" xfId="28029"/>
    <cellStyle name="표준 7 2 2 4 3 11" xfId="31900"/>
    <cellStyle name="표준 7 2 2 4 3 12" xfId="35771"/>
    <cellStyle name="표준 7 2 2 4 3 13" xfId="39883"/>
    <cellStyle name="표준 7 2 2 4 3 14" xfId="43754"/>
    <cellStyle name="표준 7 2 2 4 3 15" xfId="47625"/>
    <cellStyle name="표준 7 2 2 4 3 16" xfId="51496"/>
    <cellStyle name="표준 7 2 2 4 3 2" xfId="1609"/>
    <cellStyle name="표준 7 2 2 4 3 2 10" xfId="32868"/>
    <cellStyle name="표준 7 2 2 4 3 2 11" xfId="36739"/>
    <cellStyle name="표준 7 2 2 4 3 2 12" xfId="40851"/>
    <cellStyle name="표준 7 2 2 4 3 2 13" xfId="44722"/>
    <cellStyle name="표준 7 2 2 4 3 2 14" xfId="48593"/>
    <cellStyle name="표준 7 2 2 4 3 2 15" xfId="52464"/>
    <cellStyle name="표준 7 2 2 4 3 2 2" xfId="3548"/>
    <cellStyle name="표준 7 2 2 4 3 2 2 10" xfId="38675"/>
    <cellStyle name="표준 7 2 2 4 3 2 2 11" xfId="42787"/>
    <cellStyle name="표준 7 2 2 4 3 2 2 12" xfId="46658"/>
    <cellStyle name="표준 7 2 2 4 3 2 2 13" xfId="50529"/>
    <cellStyle name="표준 7 2 2 4 3 2 2 14" xfId="54400"/>
    <cellStyle name="표준 7 2 2 4 3 2 2 2" xfId="7707"/>
    <cellStyle name="표준 7 2 2 4 3 2 2 3" xfId="11578"/>
    <cellStyle name="표준 7 2 2 4 3 2 2 4" xfId="15449"/>
    <cellStyle name="표준 7 2 2 4 3 2 2 5" xfId="19320"/>
    <cellStyle name="표준 7 2 2 4 3 2 2 6" xfId="23191"/>
    <cellStyle name="표준 7 2 2 4 3 2 2 7" xfId="27062"/>
    <cellStyle name="표준 7 2 2 4 3 2 2 8" xfId="30933"/>
    <cellStyle name="표준 7 2 2 4 3 2 2 9" xfId="34804"/>
    <cellStyle name="표준 7 2 2 4 3 2 3" xfId="5771"/>
    <cellStyle name="표준 7 2 2 4 3 2 4" xfId="9642"/>
    <cellStyle name="표준 7 2 2 4 3 2 5" xfId="13513"/>
    <cellStyle name="표준 7 2 2 4 3 2 6" xfId="17384"/>
    <cellStyle name="표준 7 2 2 4 3 2 7" xfId="21255"/>
    <cellStyle name="표준 7 2 2 4 3 2 8" xfId="25126"/>
    <cellStyle name="표준 7 2 2 4 3 2 9" xfId="28997"/>
    <cellStyle name="표준 7 2 2 4 3 3" xfId="2580"/>
    <cellStyle name="표준 7 2 2 4 3 3 10" xfId="37707"/>
    <cellStyle name="표준 7 2 2 4 3 3 11" xfId="41819"/>
    <cellStyle name="표준 7 2 2 4 3 3 12" xfId="45690"/>
    <cellStyle name="표준 7 2 2 4 3 3 13" xfId="49561"/>
    <cellStyle name="표준 7 2 2 4 3 3 14" xfId="53432"/>
    <cellStyle name="표준 7 2 2 4 3 3 2" xfId="6739"/>
    <cellStyle name="표준 7 2 2 4 3 3 3" xfId="10610"/>
    <cellStyle name="표준 7 2 2 4 3 3 4" xfId="14481"/>
    <cellStyle name="표준 7 2 2 4 3 3 5" xfId="18352"/>
    <cellStyle name="표준 7 2 2 4 3 3 6" xfId="22223"/>
    <cellStyle name="표준 7 2 2 4 3 3 7" xfId="26094"/>
    <cellStyle name="표준 7 2 2 4 3 3 8" xfId="29965"/>
    <cellStyle name="표준 7 2 2 4 3 3 9" xfId="33836"/>
    <cellStyle name="표준 7 2 2 4 3 4" xfId="4803"/>
    <cellStyle name="표준 7 2 2 4 3 5" xfId="8674"/>
    <cellStyle name="표준 7 2 2 4 3 6" xfId="12545"/>
    <cellStyle name="표준 7 2 2 4 3 7" xfId="16416"/>
    <cellStyle name="표준 7 2 2 4 3 8" xfId="20287"/>
    <cellStyle name="표준 7 2 2 4 3 9" xfId="24158"/>
    <cellStyle name="표준 7 2 2 4 4" xfId="1125"/>
    <cellStyle name="표준 7 2 2 4 4 10" xfId="32384"/>
    <cellStyle name="표준 7 2 2 4 4 11" xfId="36255"/>
    <cellStyle name="표준 7 2 2 4 4 12" xfId="40367"/>
    <cellStyle name="표준 7 2 2 4 4 13" xfId="44238"/>
    <cellStyle name="표준 7 2 2 4 4 14" xfId="48109"/>
    <cellStyle name="표준 7 2 2 4 4 15" xfId="51980"/>
    <cellStyle name="표준 7 2 2 4 4 2" xfId="3064"/>
    <cellStyle name="표준 7 2 2 4 4 2 10" xfId="38191"/>
    <cellStyle name="표준 7 2 2 4 4 2 11" xfId="42303"/>
    <cellStyle name="표준 7 2 2 4 4 2 12" xfId="46174"/>
    <cellStyle name="표준 7 2 2 4 4 2 13" xfId="50045"/>
    <cellStyle name="표준 7 2 2 4 4 2 14" xfId="53916"/>
    <cellStyle name="표준 7 2 2 4 4 2 2" xfId="7223"/>
    <cellStyle name="표준 7 2 2 4 4 2 3" xfId="11094"/>
    <cellStyle name="표준 7 2 2 4 4 2 4" xfId="14965"/>
    <cellStyle name="표준 7 2 2 4 4 2 5" xfId="18836"/>
    <cellStyle name="표준 7 2 2 4 4 2 6" xfId="22707"/>
    <cellStyle name="표준 7 2 2 4 4 2 7" xfId="26578"/>
    <cellStyle name="표준 7 2 2 4 4 2 8" xfId="30449"/>
    <cellStyle name="표준 7 2 2 4 4 2 9" xfId="34320"/>
    <cellStyle name="표준 7 2 2 4 4 3" xfId="5287"/>
    <cellStyle name="표준 7 2 2 4 4 4" xfId="9158"/>
    <cellStyle name="표준 7 2 2 4 4 5" xfId="13029"/>
    <cellStyle name="표준 7 2 2 4 4 6" xfId="16900"/>
    <cellStyle name="표준 7 2 2 4 4 7" xfId="20771"/>
    <cellStyle name="표준 7 2 2 4 4 8" xfId="24642"/>
    <cellStyle name="표준 7 2 2 4 4 9" xfId="28513"/>
    <cellStyle name="표준 7 2 2 4 5" xfId="2096"/>
    <cellStyle name="표준 7 2 2 4 5 10" xfId="37223"/>
    <cellStyle name="표준 7 2 2 4 5 11" xfId="41335"/>
    <cellStyle name="표준 7 2 2 4 5 12" xfId="45206"/>
    <cellStyle name="표준 7 2 2 4 5 13" xfId="49077"/>
    <cellStyle name="표준 7 2 2 4 5 14" xfId="52948"/>
    <cellStyle name="표준 7 2 2 4 5 2" xfId="6255"/>
    <cellStyle name="표준 7 2 2 4 5 3" xfId="10126"/>
    <cellStyle name="표준 7 2 2 4 5 4" xfId="13997"/>
    <cellStyle name="표준 7 2 2 4 5 5" xfId="17868"/>
    <cellStyle name="표준 7 2 2 4 5 6" xfId="21739"/>
    <cellStyle name="표준 7 2 2 4 5 7" xfId="25610"/>
    <cellStyle name="표준 7 2 2 4 5 8" xfId="29481"/>
    <cellStyle name="표준 7 2 2 4 5 9" xfId="33352"/>
    <cellStyle name="표준 7 2 2 4 6" xfId="4319"/>
    <cellStyle name="표준 7 2 2 4 7" xfId="8190"/>
    <cellStyle name="표준 7 2 2 4 8" xfId="12061"/>
    <cellStyle name="표준 7 2 2 4 9" xfId="15932"/>
    <cellStyle name="표준 7 2 2 5" xfId="243"/>
    <cellStyle name="표준 7 2 2 5 10" xfId="19901"/>
    <cellStyle name="표준 7 2 2 5 11" xfId="23772"/>
    <cellStyle name="표준 7 2 2 5 12" xfId="27643"/>
    <cellStyle name="표준 7 2 2 5 13" xfId="31514"/>
    <cellStyle name="표준 7 2 2 5 14" xfId="35385"/>
    <cellStyle name="표준 7 2 2 5 15" xfId="39256"/>
    <cellStyle name="표준 7 2 2 5 16" xfId="39497"/>
    <cellStyle name="표준 7 2 2 5 17" xfId="43368"/>
    <cellStyle name="표준 7 2 2 5 18" xfId="47239"/>
    <cellStyle name="표준 7 2 2 5 19" xfId="51110"/>
    <cellStyle name="표준 7 2 2 5 2" xfId="488"/>
    <cellStyle name="표준 7 2 2 5 2 10" xfId="24014"/>
    <cellStyle name="표준 7 2 2 5 2 11" xfId="27885"/>
    <cellStyle name="표준 7 2 2 5 2 12" xfId="31756"/>
    <cellStyle name="표준 7 2 2 5 2 13" xfId="35627"/>
    <cellStyle name="표준 7 2 2 5 2 14" xfId="39739"/>
    <cellStyle name="표준 7 2 2 5 2 15" xfId="43610"/>
    <cellStyle name="표준 7 2 2 5 2 16" xfId="47481"/>
    <cellStyle name="표준 7 2 2 5 2 17" xfId="51352"/>
    <cellStyle name="표준 7 2 2 5 2 2" xfId="975"/>
    <cellStyle name="표준 7 2 2 5 2 2 10" xfId="28369"/>
    <cellStyle name="표준 7 2 2 5 2 2 11" xfId="32240"/>
    <cellStyle name="표준 7 2 2 5 2 2 12" xfId="36111"/>
    <cellStyle name="표준 7 2 2 5 2 2 13" xfId="40223"/>
    <cellStyle name="표준 7 2 2 5 2 2 14" xfId="44094"/>
    <cellStyle name="표준 7 2 2 5 2 2 15" xfId="47965"/>
    <cellStyle name="표준 7 2 2 5 2 2 16" xfId="51836"/>
    <cellStyle name="표준 7 2 2 5 2 2 2" xfId="1949"/>
    <cellStyle name="표준 7 2 2 5 2 2 2 10" xfId="33208"/>
    <cellStyle name="표준 7 2 2 5 2 2 2 11" xfId="37079"/>
    <cellStyle name="표준 7 2 2 5 2 2 2 12" xfId="41191"/>
    <cellStyle name="표준 7 2 2 5 2 2 2 13" xfId="45062"/>
    <cellStyle name="표준 7 2 2 5 2 2 2 14" xfId="48933"/>
    <cellStyle name="표준 7 2 2 5 2 2 2 15" xfId="52804"/>
    <cellStyle name="표준 7 2 2 5 2 2 2 2" xfId="3888"/>
    <cellStyle name="표준 7 2 2 5 2 2 2 2 10" xfId="39015"/>
    <cellStyle name="표준 7 2 2 5 2 2 2 2 11" xfId="43127"/>
    <cellStyle name="표준 7 2 2 5 2 2 2 2 12" xfId="46998"/>
    <cellStyle name="표준 7 2 2 5 2 2 2 2 13" xfId="50869"/>
    <cellStyle name="표준 7 2 2 5 2 2 2 2 14" xfId="54740"/>
    <cellStyle name="표준 7 2 2 5 2 2 2 2 2" xfId="8047"/>
    <cellStyle name="표준 7 2 2 5 2 2 2 2 3" xfId="11918"/>
    <cellStyle name="표준 7 2 2 5 2 2 2 2 4" xfId="15789"/>
    <cellStyle name="표준 7 2 2 5 2 2 2 2 5" xfId="19660"/>
    <cellStyle name="표준 7 2 2 5 2 2 2 2 6" xfId="23531"/>
    <cellStyle name="표준 7 2 2 5 2 2 2 2 7" xfId="27402"/>
    <cellStyle name="표준 7 2 2 5 2 2 2 2 8" xfId="31273"/>
    <cellStyle name="표준 7 2 2 5 2 2 2 2 9" xfId="35144"/>
    <cellStyle name="표준 7 2 2 5 2 2 2 3" xfId="6111"/>
    <cellStyle name="표준 7 2 2 5 2 2 2 4" xfId="9982"/>
    <cellStyle name="표준 7 2 2 5 2 2 2 5" xfId="13853"/>
    <cellStyle name="표준 7 2 2 5 2 2 2 6" xfId="17724"/>
    <cellStyle name="표준 7 2 2 5 2 2 2 7" xfId="21595"/>
    <cellStyle name="표준 7 2 2 5 2 2 2 8" xfId="25466"/>
    <cellStyle name="표준 7 2 2 5 2 2 2 9" xfId="29337"/>
    <cellStyle name="표준 7 2 2 5 2 2 3" xfId="2920"/>
    <cellStyle name="표준 7 2 2 5 2 2 3 10" xfId="38047"/>
    <cellStyle name="표준 7 2 2 5 2 2 3 11" xfId="42159"/>
    <cellStyle name="표준 7 2 2 5 2 2 3 12" xfId="46030"/>
    <cellStyle name="표준 7 2 2 5 2 2 3 13" xfId="49901"/>
    <cellStyle name="표준 7 2 2 5 2 2 3 14" xfId="53772"/>
    <cellStyle name="표준 7 2 2 5 2 2 3 2" xfId="7079"/>
    <cellStyle name="표준 7 2 2 5 2 2 3 3" xfId="10950"/>
    <cellStyle name="표준 7 2 2 5 2 2 3 4" xfId="14821"/>
    <cellStyle name="표준 7 2 2 5 2 2 3 5" xfId="18692"/>
    <cellStyle name="표준 7 2 2 5 2 2 3 6" xfId="22563"/>
    <cellStyle name="표준 7 2 2 5 2 2 3 7" xfId="26434"/>
    <cellStyle name="표준 7 2 2 5 2 2 3 8" xfId="30305"/>
    <cellStyle name="표준 7 2 2 5 2 2 3 9" xfId="34176"/>
    <cellStyle name="표준 7 2 2 5 2 2 4" xfId="5143"/>
    <cellStyle name="표준 7 2 2 5 2 2 5" xfId="9014"/>
    <cellStyle name="표준 7 2 2 5 2 2 6" xfId="12885"/>
    <cellStyle name="표준 7 2 2 5 2 2 7" xfId="16756"/>
    <cellStyle name="표준 7 2 2 5 2 2 8" xfId="20627"/>
    <cellStyle name="표준 7 2 2 5 2 2 9" xfId="24498"/>
    <cellStyle name="표준 7 2 2 5 2 3" xfId="1465"/>
    <cellStyle name="표준 7 2 2 5 2 3 10" xfId="32724"/>
    <cellStyle name="표준 7 2 2 5 2 3 11" xfId="36595"/>
    <cellStyle name="표준 7 2 2 5 2 3 12" xfId="40707"/>
    <cellStyle name="표준 7 2 2 5 2 3 13" xfId="44578"/>
    <cellStyle name="표준 7 2 2 5 2 3 14" xfId="48449"/>
    <cellStyle name="표준 7 2 2 5 2 3 15" xfId="52320"/>
    <cellStyle name="표준 7 2 2 5 2 3 2" xfId="3404"/>
    <cellStyle name="표준 7 2 2 5 2 3 2 10" xfId="38531"/>
    <cellStyle name="표준 7 2 2 5 2 3 2 11" xfId="42643"/>
    <cellStyle name="표준 7 2 2 5 2 3 2 12" xfId="46514"/>
    <cellStyle name="표준 7 2 2 5 2 3 2 13" xfId="50385"/>
    <cellStyle name="표준 7 2 2 5 2 3 2 14" xfId="54256"/>
    <cellStyle name="표준 7 2 2 5 2 3 2 2" xfId="7563"/>
    <cellStyle name="표준 7 2 2 5 2 3 2 3" xfId="11434"/>
    <cellStyle name="표준 7 2 2 5 2 3 2 4" xfId="15305"/>
    <cellStyle name="표준 7 2 2 5 2 3 2 5" xfId="19176"/>
    <cellStyle name="표준 7 2 2 5 2 3 2 6" xfId="23047"/>
    <cellStyle name="표준 7 2 2 5 2 3 2 7" xfId="26918"/>
    <cellStyle name="표준 7 2 2 5 2 3 2 8" xfId="30789"/>
    <cellStyle name="표준 7 2 2 5 2 3 2 9" xfId="34660"/>
    <cellStyle name="표준 7 2 2 5 2 3 3" xfId="5627"/>
    <cellStyle name="표준 7 2 2 5 2 3 4" xfId="9498"/>
    <cellStyle name="표준 7 2 2 5 2 3 5" xfId="13369"/>
    <cellStyle name="표준 7 2 2 5 2 3 6" xfId="17240"/>
    <cellStyle name="표준 7 2 2 5 2 3 7" xfId="21111"/>
    <cellStyle name="표준 7 2 2 5 2 3 8" xfId="24982"/>
    <cellStyle name="표준 7 2 2 5 2 3 9" xfId="28853"/>
    <cellStyle name="표준 7 2 2 5 2 4" xfId="2436"/>
    <cellStyle name="표준 7 2 2 5 2 4 10" xfId="37563"/>
    <cellStyle name="표준 7 2 2 5 2 4 11" xfId="41675"/>
    <cellStyle name="표준 7 2 2 5 2 4 12" xfId="45546"/>
    <cellStyle name="표준 7 2 2 5 2 4 13" xfId="49417"/>
    <cellStyle name="표준 7 2 2 5 2 4 14" xfId="53288"/>
    <cellStyle name="표준 7 2 2 5 2 4 2" xfId="6595"/>
    <cellStyle name="표준 7 2 2 5 2 4 3" xfId="10466"/>
    <cellStyle name="표준 7 2 2 5 2 4 4" xfId="14337"/>
    <cellStyle name="표준 7 2 2 5 2 4 5" xfId="18208"/>
    <cellStyle name="표준 7 2 2 5 2 4 6" xfId="22079"/>
    <cellStyle name="표준 7 2 2 5 2 4 7" xfId="25950"/>
    <cellStyle name="표준 7 2 2 5 2 4 8" xfId="29821"/>
    <cellStyle name="표준 7 2 2 5 2 4 9" xfId="33692"/>
    <cellStyle name="표준 7 2 2 5 2 5" xfId="4659"/>
    <cellStyle name="표준 7 2 2 5 2 6" xfId="8530"/>
    <cellStyle name="표준 7 2 2 5 2 7" xfId="12401"/>
    <cellStyle name="표준 7 2 2 5 2 8" xfId="16272"/>
    <cellStyle name="표준 7 2 2 5 2 9" xfId="20143"/>
    <cellStyle name="표준 7 2 2 5 3" xfId="733"/>
    <cellStyle name="표준 7 2 2 5 3 10" xfId="28127"/>
    <cellStyle name="표준 7 2 2 5 3 11" xfId="31998"/>
    <cellStyle name="표준 7 2 2 5 3 12" xfId="35869"/>
    <cellStyle name="표준 7 2 2 5 3 13" xfId="39981"/>
    <cellStyle name="표준 7 2 2 5 3 14" xfId="43852"/>
    <cellStyle name="표준 7 2 2 5 3 15" xfId="47723"/>
    <cellStyle name="표준 7 2 2 5 3 16" xfId="51594"/>
    <cellStyle name="표준 7 2 2 5 3 2" xfId="1707"/>
    <cellStyle name="표준 7 2 2 5 3 2 10" xfId="32966"/>
    <cellStyle name="표준 7 2 2 5 3 2 11" xfId="36837"/>
    <cellStyle name="표준 7 2 2 5 3 2 12" xfId="40949"/>
    <cellStyle name="표준 7 2 2 5 3 2 13" xfId="44820"/>
    <cellStyle name="표준 7 2 2 5 3 2 14" xfId="48691"/>
    <cellStyle name="표준 7 2 2 5 3 2 15" xfId="52562"/>
    <cellStyle name="표준 7 2 2 5 3 2 2" xfId="3646"/>
    <cellStyle name="표준 7 2 2 5 3 2 2 10" xfId="38773"/>
    <cellStyle name="표준 7 2 2 5 3 2 2 11" xfId="42885"/>
    <cellStyle name="표준 7 2 2 5 3 2 2 12" xfId="46756"/>
    <cellStyle name="표준 7 2 2 5 3 2 2 13" xfId="50627"/>
    <cellStyle name="표준 7 2 2 5 3 2 2 14" xfId="54498"/>
    <cellStyle name="표준 7 2 2 5 3 2 2 2" xfId="7805"/>
    <cellStyle name="표준 7 2 2 5 3 2 2 3" xfId="11676"/>
    <cellStyle name="표준 7 2 2 5 3 2 2 4" xfId="15547"/>
    <cellStyle name="표준 7 2 2 5 3 2 2 5" xfId="19418"/>
    <cellStyle name="표준 7 2 2 5 3 2 2 6" xfId="23289"/>
    <cellStyle name="표준 7 2 2 5 3 2 2 7" xfId="27160"/>
    <cellStyle name="표준 7 2 2 5 3 2 2 8" xfId="31031"/>
    <cellStyle name="표준 7 2 2 5 3 2 2 9" xfId="34902"/>
    <cellStyle name="표준 7 2 2 5 3 2 3" xfId="5869"/>
    <cellStyle name="표준 7 2 2 5 3 2 4" xfId="9740"/>
    <cellStyle name="표준 7 2 2 5 3 2 5" xfId="13611"/>
    <cellStyle name="표준 7 2 2 5 3 2 6" xfId="17482"/>
    <cellStyle name="표준 7 2 2 5 3 2 7" xfId="21353"/>
    <cellStyle name="표준 7 2 2 5 3 2 8" xfId="25224"/>
    <cellStyle name="표준 7 2 2 5 3 2 9" xfId="29095"/>
    <cellStyle name="표준 7 2 2 5 3 3" xfId="2678"/>
    <cellStyle name="표준 7 2 2 5 3 3 10" xfId="37805"/>
    <cellStyle name="표준 7 2 2 5 3 3 11" xfId="41917"/>
    <cellStyle name="표준 7 2 2 5 3 3 12" xfId="45788"/>
    <cellStyle name="표준 7 2 2 5 3 3 13" xfId="49659"/>
    <cellStyle name="표준 7 2 2 5 3 3 14" xfId="53530"/>
    <cellStyle name="표준 7 2 2 5 3 3 2" xfId="6837"/>
    <cellStyle name="표준 7 2 2 5 3 3 3" xfId="10708"/>
    <cellStyle name="표준 7 2 2 5 3 3 4" xfId="14579"/>
    <cellStyle name="표준 7 2 2 5 3 3 5" xfId="18450"/>
    <cellStyle name="표준 7 2 2 5 3 3 6" xfId="22321"/>
    <cellStyle name="표준 7 2 2 5 3 3 7" xfId="26192"/>
    <cellStyle name="표준 7 2 2 5 3 3 8" xfId="30063"/>
    <cellStyle name="표준 7 2 2 5 3 3 9" xfId="33934"/>
    <cellStyle name="표준 7 2 2 5 3 4" xfId="4901"/>
    <cellStyle name="표준 7 2 2 5 3 5" xfId="8772"/>
    <cellStyle name="표준 7 2 2 5 3 6" xfId="12643"/>
    <cellStyle name="표준 7 2 2 5 3 7" xfId="16514"/>
    <cellStyle name="표준 7 2 2 5 3 8" xfId="20385"/>
    <cellStyle name="표준 7 2 2 5 3 9" xfId="24256"/>
    <cellStyle name="표준 7 2 2 5 4" xfId="1223"/>
    <cellStyle name="표준 7 2 2 5 4 10" xfId="32482"/>
    <cellStyle name="표준 7 2 2 5 4 11" xfId="36353"/>
    <cellStyle name="표준 7 2 2 5 4 12" xfId="40465"/>
    <cellStyle name="표준 7 2 2 5 4 13" xfId="44336"/>
    <cellStyle name="표준 7 2 2 5 4 14" xfId="48207"/>
    <cellStyle name="표준 7 2 2 5 4 15" xfId="52078"/>
    <cellStyle name="표준 7 2 2 5 4 2" xfId="3162"/>
    <cellStyle name="표준 7 2 2 5 4 2 10" xfId="38289"/>
    <cellStyle name="표준 7 2 2 5 4 2 11" xfId="42401"/>
    <cellStyle name="표준 7 2 2 5 4 2 12" xfId="46272"/>
    <cellStyle name="표준 7 2 2 5 4 2 13" xfId="50143"/>
    <cellStyle name="표준 7 2 2 5 4 2 14" xfId="54014"/>
    <cellStyle name="표준 7 2 2 5 4 2 2" xfId="7321"/>
    <cellStyle name="표준 7 2 2 5 4 2 3" xfId="11192"/>
    <cellStyle name="표준 7 2 2 5 4 2 4" xfId="15063"/>
    <cellStyle name="표준 7 2 2 5 4 2 5" xfId="18934"/>
    <cellStyle name="표준 7 2 2 5 4 2 6" xfId="22805"/>
    <cellStyle name="표준 7 2 2 5 4 2 7" xfId="26676"/>
    <cellStyle name="표준 7 2 2 5 4 2 8" xfId="30547"/>
    <cellStyle name="표준 7 2 2 5 4 2 9" xfId="34418"/>
    <cellStyle name="표준 7 2 2 5 4 3" xfId="5385"/>
    <cellStyle name="표준 7 2 2 5 4 4" xfId="9256"/>
    <cellStyle name="표준 7 2 2 5 4 5" xfId="13127"/>
    <cellStyle name="표준 7 2 2 5 4 6" xfId="16998"/>
    <cellStyle name="표준 7 2 2 5 4 7" xfId="20869"/>
    <cellStyle name="표준 7 2 2 5 4 8" xfId="24740"/>
    <cellStyle name="표준 7 2 2 5 4 9" xfId="28611"/>
    <cellStyle name="표준 7 2 2 5 5" xfId="2194"/>
    <cellStyle name="표준 7 2 2 5 5 10" xfId="37321"/>
    <cellStyle name="표준 7 2 2 5 5 11" xfId="41433"/>
    <cellStyle name="표준 7 2 2 5 5 12" xfId="45304"/>
    <cellStyle name="표준 7 2 2 5 5 13" xfId="49175"/>
    <cellStyle name="표준 7 2 2 5 5 14" xfId="53046"/>
    <cellStyle name="표준 7 2 2 5 5 2" xfId="6353"/>
    <cellStyle name="표준 7 2 2 5 5 3" xfId="10224"/>
    <cellStyle name="표준 7 2 2 5 5 4" xfId="14095"/>
    <cellStyle name="표준 7 2 2 5 5 5" xfId="17966"/>
    <cellStyle name="표준 7 2 2 5 5 6" xfId="21837"/>
    <cellStyle name="표준 7 2 2 5 5 7" xfId="25708"/>
    <cellStyle name="표준 7 2 2 5 5 8" xfId="29579"/>
    <cellStyle name="표준 7 2 2 5 5 9" xfId="33450"/>
    <cellStyle name="표준 7 2 2 5 6" xfId="4417"/>
    <cellStyle name="표준 7 2 2 5 7" xfId="8288"/>
    <cellStyle name="표준 7 2 2 5 8" xfId="12159"/>
    <cellStyle name="표준 7 2 2 5 9" xfId="16030"/>
    <cellStyle name="표준 7 2 2 6" xfId="293"/>
    <cellStyle name="표준 7 2 2 6 10" xfId="23819"/>
    <cellStyle name="표준 7 2 2 6 11" xfId="27690"/>
    <cellStyle name="표준 7 2 2 6 12" xfId="31561"/>
    <cellStyle name="표준 7 2 2 6 13" xfId="35432"/>
    <cellStyle name="표준 7 2 2 6 14" xfId="39544"/>
    <cellStyle name="표준 7 2 2 6 15" xfId="43415"/>
    <cellStyle name="표준 7 2 2 6 16" xfId="47286"/>
    <cellStyle name="표준 7 2 2 6 17" xfId="51157"/>
    <cellStyle name="표준 7 2 2 6 2" xfId="780"/>
    <cellStyle name="표준 7 2 2 6 2 10" xfId="28174"/>
    <cellStyle name="표준 7 2 2 6 2 11" xfId="32045"/>
    <cellStyle name="표준 7 2 2 6 2 12" xfId="35916"/>
    <cellStyle name="표준 7 2 2 6 2 13" xfId="40028"/>
    <cellStyle name="표준 7 2 2 6 2 14" xfId="43899"/>
    <cellStyle name="표준 7 2 2 6 2 15" xfId="47770"/>
    <cellStyle name="표준 7 2 2 6 2 16" xfId="51641"/>
    <cellStyle name="표준 7 2 2 6 2 2" xfId="1754"/>
    <cellStyle name="표준 7 2 2 6 2 2 10" xfId="33013"/>
    <cellStyle name="표준 7 2 2 6 2 2 11" xfId="36884"/>
    <cellStyle name="표준 7 2 2 6 2 2 12" xfId="40996"/>
    <cellStyle name="표준 7 2 2 6 2 2 13" xfId="44867"/>
    <cellStyle name="표준 7 2 2 6 2 2 14" xfId="48738"/>
    <cellStyle name="표준 7 2 2 6 2 2 15" xfId="52609"/>
    <cellStyle name="표준 7 2 2 6 2 2 2" xfId="3693"/>
    <cellStyle name="표준 7 2 2 6 2 2 2 10" xfId="38820"/>
    <cellStyle name="표준 7 2 2 6 2 2 2 11" xfId="42932"/>
    <cellStyle name="표준 7 2 2 6 2 2 2 12" xfId="46803"/>
    <cellStyle name="표준 7 2 2 6 2 2 2 13" xfId="50674"/>
    <cellStyle name="표준 7 2 2 6 2 2 2 14" xfId="54545"/>
    <cellStyle name="표준 7 2 2 6 2 2 2 2" xfId="7852"/>
    <cellStyle name="표준 7 2 2 6 2 2 2 3" xfId="11723"/>
    <cellStyle name="표준 7 2 2 6 2 2 2 4" xfId="15594"/>
    <cellStyle name="표준 7 2 2 6 2 2 2 5" xfId="19465"/>
    <cellStyle name="표준 7 2 2 6 2 2 2 6" xfId="23336"/>
    <cellStyle name="표준 7 2 2 6 2 2 2 7" xfId="27207"/>
    <cellStyle name="표준 7 2 2 6 2 2 2 8" xfId="31078"/>
    <cellStyle name="표준 7 2 2 6 2 2 2 9" xfId="34949"/>
    <cellStyle name="표준 7 2 2 6 2 2 3" xfId="5916"/>
    <cellStyle name="표준 7 2 2 6 2 2 4" xfId="9787"/>
    <cellStyle name="표준 7 2 2 6 2 2 5" xfId="13658"/>
    <cellStyle name="표준 7 2 2 6 2 2 6" xfId="17529"/>
    <cellStyle name="표준 7 2 2 6 2 2 7" xfId="21400"/>
    <cellStyle name="표준 7 2 2 6 2 2 8" xfId="25271"/>
    <cellStyle name="표준 7 2 2 6 2 2 9" xfId="29142"/>
    <cellStyle name="표준 7 2 2 6 2 3" xfId="2725"/>
    <cellStyle name="표준 7 2 2 6 2 3 10" xfId="37852"/>
    <cellStyle name="표준 7 2 2 6 2 3 11" xfId="41964"/>
    <cellStyle name="표준 7 2 2 6 2 3 12" xfId="45835"/>
    <cellStyle name="표준 7 2 2 6 2 3 13" xfId="49706"/>
    <cellStyle name="표준 7 2 2 6 2 3 14" xfId="53577"/>
    <cellStyle name="표준 7 2 2 6 2 3 2" xfId="6884"/>
    <cellStyle name="표준 7 2 2 6 2 3 3" xfId="10755"/>
    <cellStyle name="표준 7 2 2 6 2 3 4" xfId="14626"/>
    <cellStyle name="표준 7 2 2 6 2 3 5" xfId="18497"/>
    <cellStyle name="표준 7 2 2 6 2 3 6" xfId="22368"/>
    <cellStyle name="표준 7 2 2 6 2 3 7" xfId="26239"/>
    <cellStyle name="표준 7 2 2 6 2 3 8" xfId="30110"/>
    <cellStyle name="표준 7 2 2 6 2 3 9" xfId="33981"/>
    <cellStyle name="표준 7 2 2 6 2 4" xfId="4948"/>
    <cellStyle name="표준 7 2 2 6 2 5" xfId="8819"/>
    <cellStyle name="표준 7 2 2 6 2 6" xfId="12690"/>
    <cellStyle name="표준 7 2 2 6 2 7" xfId="16561"/>
    <cellStyle name="표준 7 2 2 6 2 8" xfId="20432"/>
    <cellStyle name="표준 7 2 2 6 2 9" xfId="24303"/>
    <cellStyle name="표준 7 2 2 6 3" xfId="1270"/>
    <cellStyle name="표준 7 2 2 6 3 10" xfId="32529"/>
    <cellStyle name="표준 7 2 2 6 3 11" xfId="36400"/>
    <cellStyle name="표준 7 2 2 6 3 12" xfId="40512"/>
    <cellStyle name="표준 7 2 2 6 3 13" xfId="44383"/>
    <cellStyle name="표준 7 2 2 6 3 14" xfId="48254"/>
    <cellStyle name="표준 7 2 2 6 3 15" xfId="52125"/>
    <cellStyle name="표준 7 2 2 6 3 2" xfId="3209"/>
    <cellStyle name="표준 7 2 2 6 3 2 10" xfId="38336"/>
    <cellStyle name="표준 7 2 2 6 3 2 11" xfId="42448"/>
    <cellStyle name="표준 7 2 2 6 3 2 12" xfId="46319"/>
    <cellStyle name="표준 7 2 2 6 3 2 13" xfId="50190"/>
    <cellStyle name="표준 7 2 2 6 3 2 14" xfId="54061"/>
    <cellStyle name="표준 7 2 2 6 3 2 2" xfId="7368"/>
    <cellStyle name="표준 7 2 2 6 3 2 3" xfId="11239"/>
    <cellStyle name="표준 7 2 2 6 3 2 4" xfId="15110"/>
    <cellStyle name="표준 7 2 2 6 3 2 5" xfId="18981"/>
    <cellStyle name="표준 7 2 2 6 3 2 6" xfId="22852"/>
    <cellStyle name="표준 7 2 2 6 3 2 7" xfId="26723"/>
    <cellStyle name="표준 7 2 2 6 3 2 8" xfId="30594"/>
    <cellStyle name="표준 7 2 2 6 3 2 9" xfId="34465"/>
    <cellStyle name="표준 7 2 2 6 3 3" xfId="5432"/>
    <cellStyle name="표준 7 2 2 6 3 4" xfId="9303"/>
    <cellStyle name="표준 7 2 2 6 3 5" xfId="13174"/>
    <cellStyle name="표준 7 2 2 6 3 6" xfId="17045"/>
    <cellStyle name="표준 7 2 2 6 3 7" xfId="20916"/>
    <cellStyle name="표준 7 2 2 6 3 8" xfId="24787"/>
    <cellStyle name="표준 7 2 2 6 3 9" xfId="28658"/>
    <cellStyle name="표준 7 2 2 6 4" xfId="2241"/>
    <cellStyle name="표준 7 2 2 6 4 10" xfId="37368"/>
    <cellStyle name="표준 7 2 2 6 4 11" xfId="41480"/>
    <cellStyle name="표준 7 2 2 6 4 12" xfId="45351"/>
    <cellStyle name="표준 7 2 2 6 4 13" xfId="49222"/>
    <cellStyle name="표준 7 2 2 6 4 14" xfId="53093"/>
    <cellStyle name="표준 7 2 2 6 4 2" xfId="6400"/>
    <cellStyle name="표준 7 2 2 6 4 3" xfId="10271"/>
    <cellStyle name="표준 7 2 2 6 4 4" xfId="14142"/>
    <cellStyle name="표준 7 2 2 6 4 5" xfId="18013"/>
    <cellStyle name="표준 7 2 2 6 4 6" xfId="21884"/>
    <cellStyle name="표준 7 2 2 6 4 7" xfId="25755"/>
    <cellStyle name="표준 7 2 2 6 4 8" xfId="29626"/>
    <cellStyle name="표준 7 2 2 6 4 9" xfId="33497"/>
    <cellStyle name="표준 7 2 2 6 5" xfId="4464"/>
    <cellStyle name="표준 7 2 2 6 6" xfId="8335"/>
    <cellStyle name="표준 7 2 2 6 7" xfId="12206"/>
    <cellStyle name="표준 7 2 2 6 8" xfId="16077"/>
    <cellStyle name="표준 7 2 2 6 9" xfId="19948"/>
    <cellStyle name="표준 7 2 2 7" xfId="538"/>
    <cellStyle name="표준 7 2 2 7 10" xfId="27932"/>
    <cellStyle name="표준 7 2 2 7 11" xfId="31803"/>
    <cellStyle name="표준 7 2 2 7 12" xfId="35674"/>
    <cellStyle name="표준 7 2 2 7 13" xfId="39786"/>
    <cellStyle name="표준 7 2 2 7 14" xfId="43657"/>
    <cellStyle name="표준 7 2 2 7 15" xfId="47528"/>
    <cellStyle name="표준 7 2 2 7 16" xfId="51399"/>
    <cellStyle name="표준 7 2 2 7 2" xfId="1512"/>
    <cellStyle name="표준 7 2 2 7 2 10" xfId="32771"/>
    <cellStyle name="표준 7 2 2 7 2 11" xfId="36642"/>
    <cellStyle name="표준 7 2 2 7 2 12" xfId="40754"/>
    <cellStyle name="표준 7 2 2 7 2 13" xfId="44625"/>
    <cellStyle name="표준 7 2 2 7 2 14" xfId="48496"/>
    <cellStyle name="표준 7 2 2 7 2 15" xfId="52367"/>
    <cellStyle name="표준 7 2 2 7 2 2" xfId="3451"/>
    <cellStyle name="표준 7 2 2 7 2 2 10" xfId="38578"/>
    <cellStyle name="표준 7 2 2 7 2 2 11" xfId="42690"/>
    <cellStyle name="표준 7 2 2 7 2 2 12" xfId="46561"/>
    <cellStyle name="표준 7 2 2 7 2 2 13" xfId="50432"/>
    <cellStyle name="표준 7 2 2 7 2 2 14" xfId="54303"/>
    <cellStyle name="표준 7 2 2 7 2 2 2" xfId="7610"/>
    <cellStyle name="표준 7 2 2 7 2 2 3" xfId="11481"/>
    <cellStyle name="표준 7 2 2 7 2 2 4" xfId="15352"/>
    <cellStyle name="표준 7 2 2 7 2 2 5" xfId="19223"/>
    <cellStyle name="표준 7 2 2 7 2 2 6" xfId="23094"/>
    <cellStyle name="표준 7 2 2 7 2 2 7" xfId="26965"/>
    <cellStyle name="표준 7 2 2 7 2 2 8" xfId="30836"/>
    <cellStyle name="표준 7 2 2 7 2 2 9" xfId="34707"/>
    <cellStyle name="표준 7 2 2 7 2 3" xfId="5674"/>
    <cellStyle name="표준 7 2 2 7 2 4" xfId="9545"/>
    <cellStyle name="표준 7 2 2 7 2 5" xfId="13416"/>
    <cellStyle name="표준 7 2 2 7 2 6" xfId="17287"/>
    <cellStyle name="표준 7 2 2 7 2 7" xfId="21158"/>
    <cellStyle name="표준 7 2 2 7 2 8" xfId="25029"/>
    <cellStyle name="표준 7 2 2 7 2 9" xfId="28900"/>
    <cellStyle name="표준 7 2 2 7 3" xfId="2483"/>
    <cellStyle name="표준 7 2 2 7 3 10" xfId="37610"/>
    <cellStyle name="표준 7 2 2 7 3 11" xfId="41722"/>
    <cellStyle name="표준 7 2 2 7 3 12" xfId="45593"/>
    <cellStyle name="표준 7 2 2 7 3 13" xfId="49464"/>
    <cellStyle name="표준 7 2 2 7 3 14" xfId="53335"/>
    <cellStyle name="표준 7 2 2 7 3 2" xfId="6642"/>
    <cellStyle name="표준 7 2 2 7 3 3" xfId="10513"/>
    <cellStyle name="표준 7 2 2 7 3 4" xfId="14384"/>
    <cellStyle name="표준 7 2 2 7 3 5" xfId="18255"/>
    <cellStyle name="표준 7 2 2 7 3 6" xfId="22126"/>
    <cellStyle name="표준 7 2 2 7 3 7" xfId="25997"/>
    <cellStyle name="표준 7 2 2 7 3 8" xfId="29868"/>
    <cellStyle name="표준 7 2 2 7 3 9" xfId="33739"/>
    <cellStyle name="표준 7 2 2 7 4" xfId="4706"/>
    <cellStyle name="표준 7 2 2 7 5" xfId="8577"/>
    <cellStyle name="표준 7 2 2 7 6" xfId="12448"/>
    <cellStyle name="표준 7 2 2 7 7" xfId="16319"/>
    <cellStyle name="표준 7 2 2 7 8" xfId="20190"/>
    <cellStyle name="표준 7 2 2 7 9" xfId="24061"/>
    <cellStyle name="표준 7 2 2 8" xfId="1028"/>
    <cellStyle name="표준 7 2 2 8 10" xfId="32287"/>
    <cellStyle name="표준 7 2 2 8 11" xfId="36158"/>
    <cellStyle name="표준 7 2 2 8 12" xfId="40270"/>
    <cellStyle name="표준 7 2 2 8 13" xfId="44141"/>
    <cellStyle name="표준 7 2 2 8 14" xfId="48012"/>
    <cellStyle name="표준 7 2 2 8 15" xfId="51883"/>
    <cellStyle name="표준 7 2 2 8 2" xfId="2967"/>
    <cellStyle name="표준 7 2 2 8 2 10" xfId="38094"/>
    <cellStyle name="표준 7 2 2 8 2 11" xfId="42206"/>
    <cellStyle name="표준 7 2 2 8 2 12" xfId="46077"/>
    <cellStyle name="표준 7 2 2 8 2 13" xfId="49948"/>
    <cellStyle name="표준 7 2 2 8 2 14" xfId="53819"/>
    <cellStyle name="표준 7 2 2 8 2 2" xfId="7126"/>
    <cellStyle name="표준 7 2 2 8 2 3" xfId="10997"/>
    <cellStyle name="표준 7 2 2 8 2 4" xfId="14868"/>
    <cellStyle name="표준 7 2 2 8 2 5" xfId="18739"/>
    <cellStyle name="표준 7 2 2 8 2 6" xfId="22610"/>
    <cellStyle name="표준 7 2 2 8 2 7" xfId="26481"/>
    <cellStyle name="표준 7 2 2 8 2 8" xfId="30352"/>
    <cellStyle name="표준 7 2 2 8 2 9" xfId="34223"/>
    <cellStyle name="표준 7 2 2 8 3" xfId="5190"/>
    <cellStyle name="표준 7 2 2 8 4" xfId="9061"/>
    <cellStyle name="표준 7 2 2 8 5" xfId="12932"/>
    <cellStyle name="표준 7 2 2 8 6" xfId="16803"/>
    <cellStyle name="표준 7 2 2 8 7" xfId="20674"/>
    <cellStyle name="표준 7 2 2 8 8" xfId="24545"/>
    <cellStyle name="표준 7 2 2 8 9" xfId="28416"/>
    <cellStyle name="표준 7 2 2 9" xfId="1999"/>
    <cellStyle name="표준 7 2 2 9 10" xfId="37126"/>
    <cellStyle name="표준 7 2 2 9 11" xfId="41238"/>
    <cellStyle name="표준 7 2 2 9 12" xfId="45109"/>
    <cellStyle name="표준 7 2 2 9 13" xfId="48980"/>
    <cellStyle name="표준 7 2 2 9 14" xfId="52851"/>
    <cellStyle name="표준 7 2 2 9 2" xfId="6158"/>
    <cellStyle name="표준 7 2 2 9 3" xfId="10029"/>
    <cellStyle name="표준 7 2 2 9 4" xfId="13900"/>
    <cellStyle name="표준 7 2 2 9 5" xfId="17771"/>
    <cellStyle name="표준 7 2 2 9 6" xfId="21642"/>
    <cellStyle name="표준 7 2 2 9 7" xfId="25513"/>
    <cellStyle name="표준 7 2 2 9 8" xfId="29384"/>
    <cellStyle name="표준 7 2 2 9 9" xfId="33255"/>
    <cellStyle name="표준 7 2 20" xfId="35183"/>
    <cellStyle name="표준 7 2 21" xfId="39054"/>
    <cellStyle name="표준 7 2 22" xfId="39295"/>
    <cellStyle name="표준 7 2 23" xfId="43166"/>
    <cellStyle name="표준 7 2 24" xfId="47037"/>
    <cellStyle name="표준 7 2 25" xfId="50908"/>
    <cellStyle name="표준 7 2 3" xfId="48"/>
    <cellStyle name="표준 7 2 3 10" xfId="4231"/>
    <cellStyle name="표준 7 2 3 11" xfId="8102"/>
    <cellStyle name="표준 7 2 3 12" xfId="11973"/>
    <cellStyle name="표준 7 2 3 13" xfId="15844"/>
    <cellStyle name="표준 7 2 3 14" xfId="19715"/>
    <cellStyle name="표준 7 2 3 15" xfId="23586"/>
    <cellStyle name="표준 7 2 3 16" xfId="27457"/>
    <cellStyle name="표준 7 2 3 17" xfId="31328"/>
    <cellStyle name="표준 7 2 3 18" xfId="35199"/>
    <cellStyle name="표준 7 2 3 19" xfId="39070"/>
    <cellStyle name="표준 7 2 3 2" xfId="71"/>
    <cellStyle name="표준 7 2 3 2 10" xfId="8125"/>
    <cellStyle name="표준 7 2 3 2 11" xfId="11996"/>
    <cellStyle name="표준 7 2 3 2 12" xfId="15867"/>
    <cellStyle name="표준 7 2 3 2 13" xfId="19738"/>
    <cellStyle name="표준 7 2 3 2 14" xfId="23609"/>
    <cellStyle name="표준 7 2 3 2 15" xfId="27480"/>
    <cellStyle name="표준 7 2 3 2 16" xfId="31351"/>
    <cellStyle name="표준 7 2 3 2 17" xfId="35222"/>
    <cellStyle name="표준 7 2 3 2 18" xfId="39093"/>
    <cellStyle name="표준 7 2 3 2 19" xfId="39334"/>
    <cellStyle name="표준 7 2 3 2 2" xfId="125"/>
    <cellStyle name="표준 7 2 3 2 2 10" xfId="15914"/>
    <cellStyle name="표준 7 2 3 2 2 11" xfId="19785"/>
    <cellStyle name="표준 7 2 3 2 2 12" xfId="23656"/>
    <cellStyle name="표준 7 2 3 2 2 13" xfId="27527"/>
    <cellStyle name="표준 7 2 3 2 2 14" xfId="31398"/>
    <cellStyle name="표준 7 2 3 2 2 15" xfId="35269"/>
    <cellStyle name="표준 7 2 3 2 2 16" xfId="39140"/>
    <cellStyle name="표준 7 2 3 2 2 17" xfId="39381"/>
    <cellStyle name="표준 7 2 3 2 2 18" xfId="43252"/>
    <cellStyle name="표준 7 2 3 2 2 19" xfId="47123"/>
    <cellStyle name="표준 7 2 3 2 2 2" xfId="224"/>
    <cellStyle name="표준 7 2 3 2 2 2 10" xfId="19882"/>
    <cellStyle name="표준 7 2 3 2 2 2 11" xfId="23753"/>
    <cellStyle name="표준 7 2 3 2 2 2 12" xfId="27624"/>
    <cellStyle name="표준 7 2 3 2 2 2 13" xfId="31495"/>
    <cellStyle name="표준 7 2 3 2 2 2 14" xfId="35366"/>
    <cellStyle name="표준 7 2 3 2 2 2 15" xfId="39237"/>
    <cellStyle name="표준 7 2 3 2 2 2 16" xfId="39478"/>
    <cellStyle name="표준 7 2 3 2 2 2 17" xfId="43349"/>
    <cellStyle name="표준 7 2 3 2 2 2 18" xfId="47220"/>
    <cellStyle name="표준 7 2 3 2 2 2 19" xfId="51091"/>
    <cellStyle name="표준 7 2 3 2 2 2 2" xfId="469"/>
    <cellStyle name="표준 7 2 3 2 2 2 2 10" xfId="23995"/>
    <cellStyle name="표준 7 2 3 2 2 2 2 11" xfId="27866"/>
    <cellStyle name="표준 7 2 3 2 2 2 2 12" xfId="31737"/>
    <cellStyle name="표준 7 2 3 2 2 2 2 13" xfId="35608"/>
    <cellStyle name="표준 7 2 3 2 2 2 2 14" xfId="39720"/>
    <cellStyle name="표준 7 2 3 2 2 2 2 15" xfId="43591"/>
    <cellStyle name="표준 7 2 3 2 2 2 2 16" xfId="47462"/>
    <cellStyle name="표준 7 2 3 2 2 2 2 17" xfId="51333"/>
    <cellStyle name="표준 7 2 3 2 2 2 2 2" xfId="956"/>
    <cellStyle name="표준 7 2 3 2 2 2 2 2 10" xfId="28350"/>
    <cellStyle name="표준 7 2 3 2 2 2 2 2 11" xfId="32221"/>
    <cellStyle name="표준 7 2 3 2 2 2 2 2 12" xfId="36092"/>
    <cellStyle name="표준 7 2 3 2 2 2 2 2 13" xfId="40204"/>
    <cellStyle name="표준 7 2 3 2 2 2 2 2 14" xfId="44075"/>
    <cellStyle name="표준 7 2 3 2 2 2 2 2 15" xfId="47946"/>
    <cellStyle name="표준 7 2 3 2 2 2 2 2 16" xfId="51817"/>
    <cellStyle name="표준 7 2 3 2 2 2 2 2 2" xfId="1930"/>
    <cellStyle name="표준 7 2 3 2 2 2 2 2 2 10" xfId="33189"/>
    <cellStyle name="표준 7 2 3 2 2 2 2 2 2 11" xfId="37060"/>
    <cellStyle name="표준 7 2 3 2 2 2 2 2 2 12" xfId="41172"/>
    <cellStyle name="표준 7 2 3 2 2 2 2 2 2 13" xfId="45043"/>
    <cellStyle name="표준 7 2 3 2 2 2 2 2 2 14" xfId="48914"/>
    <cellStyle name="표준 7 2 3 2 2 2 2 2 2 15" xfId="52785"/>
    <cellStyle name="표준 7 2 3 2 2 2 2 2 2 2" xfId="3869"/>
    <cellStyle name="표준 7 2 3 2 2 2 2 2 2 2 10" xfId="38996"/>
    <cellStyle name="표준 7 2 3 2 2 2 2 2 2 2 11" xfId="43108"/>
    <cellStyle name="표준 7 2 3 2 2 2 2 2 2 2 12" xfId="46979"/>
    <cellStyle name="표준 7 2 3 2 2 2 2 2 2 2 13" xfId="50850"/>
    <cellStyle name="표준 7 2 3 2 2 2 2 2 2 2 14" xfId="54721"/>
    <cellStyle name="표준 7 2 3 2 2 2 2 2 2 2 2" xfId="8028"/>
    <cellStyle name="표준 7 2 3 2 2 2 2 2 2 2 3" xfId="11899"/>
    <cellStyle name="표준 7 2 3 2 2 2 2 2 2 2 4" xfId="15770"/>
    <cellStyle name="표준 7 2 3 2 2 2 2 2 2 2 5" xfId="19641"/>
    <cellStyle name="표준 7 2 3 2 2 2 2 2 2 2 6" xfId="23512"/>
    <cellStyle name="표준 7 2 3 2 2 2 2 2 2 2 7" xfId="27383"/>
    <cellStyle name="표준 7 2 3 2 2 2 2 2 2 2 8" xfId="31254"/>
    <cellStyle name="표준 7 2 3 2 2 2 2 2 2 2 9" xfId="35125"/>
    <cellStyle name="표준 7 2 3 2 2 2 2 2 2 3" xfId="6092"/>
    <cellStyle name="표준 7 2 3 2 2 2 2 2 2 4" xfId="9963"/>
    <cellStyle name="표준 7 2 3 2 2 2 2 2 2 5" xfId="13834"/>
    <cellStyle name="표준 7 2 3 2 2 2 2 2 2 6" xfId="17705"/>
    <cellStyle name="표준 7 2 3 2 2 2 2 2 2 7" xfId="21576"/>
    <cellStyle name="표준 7 2 3 2 2 2 2 2 2 8" xfId="25447"/>
    <cellStyle name="표준 7 2 3 2 2 2 2 2 2 9" xfId="29318"/>
    <cellStyle name="표준 7 2 3 2 2 2 2 2 3" xfId="2901"/>
    <cellStyle name="표준 7 2 3 2 2 2 2 2 3 10" xfId="38028"/>
    <cellStyle name="표준 7 2 3 2 2 2 2 2 3 11" xfId="42140"/>
    <cellStyle name="표준 7 2 3 2 2 2 2 2 3 12" xfId="46011"/>
    <cellStyle name="표준 7 2 3 2 2 2 2 2 3 13" xfId="49882"/>
    <cellStyle name="표준 7 2 3 2 2 2 2 2 3 14" xfId="53753"/>
    <cellStyle name="표준 7 2 3 2 2 2 2 2 3 2" xfId="7060"/>
    <cellStyle name="표준 7 2 3 2 2 2 2 2 3 3" xfId="10931"/>
    <cellStyle name="표준 7 2 3 2 2 2 2 2 3 4" xfId="14802"/>
    <cellStyle name="표준 7 2 3 2 2 2 2 2 3 5" xfId="18673"/>
    <cellStyle name="표준 7 2 3 2 2 2 2 2 3 6" xfId="22544"/>
    <cellStyle name="표준 7 2 3 2 2 2 2 2 3 7" xfId="26415"/>
    <cellStyle name="표준 7 2 3 2 2 2 2 2 3 8" xfId="30286"/>
    <cellStyle name="표준 7 2 3 2 2 2 2 2 3 9" xfId="34157"/>
    <cellStyle name="표준 7 2 3 2 2 2 2 2 4" xfId="5124"/>
    <cellStyle name="표준 7 2 3 2 2 2 2 2 5" xfId="8995"/>
    <cellStyle name="표준 7 2 3 2 2 2 2 2 6" xfId="12866"/>
    <cellStyle name="표준 7 2 3 2 2 2 2 2 7" xfId="16737"/>
    <cellStyle name="표준 7 2 3 2 2 2 2 2 8" xfId="20608"/>
    <cellStyle name="표준 7 2 3 2 2 2 2 2 9" xfId="24479"/>
    <cellStyle name="표준 7 2 3 2 2 2 2 3" xfId="1446"/>
    <cellStyle name="표준 7 2 3 2 2 2 2 3 10" xfId="32705"/>
    <cellStyle name="표준 7 2 3 2 2 2 2 3 11" xfId="36576"/>
    <cellStyle name="표준 7 2 3 2 2 2 2 3 12" xfId="40688"/>
    <cellStyle name="표준 7 2 3 2 2 2 2 3 13" xfId="44559"/>
    <cellStyle name="표준 7 2 3 2 2 2 2 3 14" xfId="48430"/>
    <cellStyle name="표준 7 2 3 2 2 2 2 3 15" xfId="52301"/>
    <cellStyle name="표준 7 2 3 2 2 2 2 3 2" xfId="3385"/>
    <cellStyle name="표준 7 2 3 2 2 2 2 3 2 10" xfId="38512"/>
    <cellStyle name="표준 7 2 3 2 2 2 2 3 2 11" xfId="42624"/>
    <cellStyle name="표준 7 2 3 2 2 2 2 3 2 12" xfId="46495"/>
    <cellStyle name="표준 7 2 3 2 2 2 2 3 2 13" xfId="50366"/>
    <cellStyle name="표준 7 2 3 2 2 2 2 3 2 14" xfId="54237"/>
    <cellStyle name="표준 7 2 3 2 2 2 2 3 2 2" xfId="7544"/>
    <cellStyle name="표준 7 2 3 2 2 2 2 3 2 3" xfId="11415"/>
    <cellStyle name="표준 7 2 3 2 2 2 2 3 2 4" xfId="15286"/>
    <cellStyle name="표준 7 2 3 2 2 2 2 3 2 5" xfId="19157"/>
    <cellStyle name="표준 7 2 3 2 2 2 2 3 2 6" xfId="23028"/>
    <cellStyle name="표준 7 2 3 2 2 2 2 3 2 7" xfId="26899"/>
    <cellStyle name="표준 7 2 3 2 2 2 2 3 2 8" xfId="30770"/>
    <cellStyle name="표준 7 2 3 2 2 2 2 3 2 9" xfId="34641"/>
    <cellStyle name="표준 7 2 3 2 2 2 2 3 3" xfId="5608"/>
    <cellStyle name="표준 7 2 3 2 2 2 2 3 4" xfId="9479"/>
    <cellStyle name="표준 7 2 3 2 2 2 2 3 5" xfId="13350"/>
    <cellStyle name="표준 7 2 3 2 2 2 2 3 6" xfId="17221"/>
    <cellStyle name="표준 7 2 3 2 2 2 2 3 7" xfId="21092"/>
    <cellStyle name="표준 7 2 3 2 2 2 2 3 8" xfId="24963"/>
    <cellStyle name="표준 7 2 3 2 2 2 2 3 9" xfId="28834"/>
    <cellStyle name="표준 7 2 3 2 2 2 2 4" xfId="2417"/>
    <cellStyle name="표준 7 2 3 2 2 2 2 4 10" xfId="37544"/>
    <cellStyle name="표준 7 2 3 2 2 2 2 4 11" xfId="41656"/>
    <cellStyle name="표준 7 2 3 2 2 2 2 4 12" xfId="45527"/>
    <cellStyle name="표준 7 2 3 2 2 2 2 4 13" xfId="49398"/>
    <cellStyle name="표준 7 2 3 2 2 2 2 4 14" xfId="53269"/>
    <cellStyle name="표준 7 2 3 2 2 2 2 4 2" xfId="6576"/>
    <cellStyle name="표준 7 2 3 2 2 2 2 4 3" xfId="10447"/>
    <cellStyle name="표준 7 2 3 2 2 2 2 4 4" xfId="14318"/>
    <cellStyle name="표준 7 2 3 2 2 2 2 4 5" xfId="18189"/>
    <cellStyle name="표준 7 2 3 2 2 2 2 4 6" xfId="22060"/>
    <cellStyle name="표준 7 2 3 2 2 2 2 4 7" xfId="25931"/>
    <cellStyle name="표준 7 2 3 2 2 2 2 4 8" xfId="29802"/>
    <cellStyle name="표준 7 2 3 2 2 2 2 4 9" xfId="33673"/>
    <cellStyle name="표준 7 2 3 2 2 2 2 5" xfId="4640"/>
    <cellStyle name="표준 7 2 3 2 2 2 2 6" xfId="8511"/>
    <cellStyle name="표준 7 2 3 2 2 2 2 7" xfId="12382"/>
    <cellStyle name="표준 7 2 3 2 2 2 2 8" xfId="16253"/>
    <cellStyle name="표준 7 2 3 2 2 2 2 9" xfId="20124"/>
    <cellStyle name="표준 7 2 3 2 2 2 3" xfId="714"/>
    <cellStyle name="표준 7 2 3 2 2 2 3 10" xfId="28108"/>
    <cellStyle name="표준 7 2 3 2 2 2 3 11" xfId="31979"/>
    <cellStyle name="표준 7 2 3 2 2 2 3 12" xfId="35850"/>
    <cellStyle name="표준 7 2 3 2 2 2 3 13" xfId="39962"/>
    <cellStyle name="표준 7 2 3 2 2 2 3 14" xfId="43833"/>
    <cellStyle name="표준 7 2 3 2 2 2 3 15" xfId="47704"/>
    <cellStyle name="표준 7 2 3 2 2 2 3 16" xfId="51575"/>
    <cellStyle name="표준 7 2 3 2 2 2 3 2" xfId="1688"/>
    <cellStyle name="표준 7 2 3 2 2 2 3 2 10" xfId="32947"/>
    <cellStyle name="표준 7 2 3 2 2 2 3 2 11" xfId="36818"/>
    <cellStyle name="표준 7 2 3 2 2 2 3 2 12" xfId="40930"/>
    <cellStyle name="표준 7 2 3 2 2 2 3 2 13" xfId="44801"/>
    <cellStyle name="표준 7 2 3 2 2 2 3 2 14" xfId="48672"/>
    <cellStyle name="표준 7 2 3 2 2 2 3 2 15" xfId="52543"/>
    <cellStyle name="표준 7 2 3 2 2 2 3 2 2" xfId="3627"/>
    <cellStyle name="표준 7 2 3 2 2 2 3 2 2 10" xfId="38754"/>
    <cellStyle name="표준 7 2 3 2 2 2 3 2 2 11" xfId="42866"/>
    <cellStyle name="표준 7 2 3 2 2 2 3 2 2 12" xfId="46737"/>
    <cellStyle name="표준 7 2 3 2 2 2 3 2 2 13" xfId="50608"/>
    <cellStyle name="표준 7 2 3 2 2 2 3 2 2 14" xfId="54479"/>
    <cellStyle name="표준 7 2 3 2 2 2 3 2 2 2" xfId="7786"/>
    <cellStyle name="표준 7 2 3 2 2 2 3 2 2 3" xfId="11657"/>
    <cellStyle name="표준 7 2 3 2 2 2 3 2 2 4" xfId="15528"/>
    <cellStyle name="표준 7 2 3 2 2 2 3 2 2 5" xfId="19399"/>
    <cellStyle name="표준 7 2 3 2 2 2 3 2 2 6" xfId="23270"/>
    <cellStyle name="표준 7 2 3 2 2 2 3 2 2 7" xfId="27141"/>
    <cellStyle name="표준 7 2 3 2 2 2 3 2 2 8" xfId="31012"/>
    <cellStyle name="표준 7 2 3 2 2 2 3 2 2 9" xfId="34883"/>
    <cellStyle name="표준 7 2 3 2 2 2 3 2 3" xfId="5850"/>
    <cellStyle name="표준 7 2 3 2 2 2 3 2 4" xfId="9721"/>
    <cellStyle name="표준 7 2 3 2 2 2 3 2 5" xfId="13592"/>
    <cellStyle name="표준 7 2 3 2 2 2 3 2 6" xfId="17463"/>
    <cellStyle name="표준 7 2 3 2 2 2 3 2 7" xfId="21334"/>
    <cellStyle name="표준 7 2 3 2 2 2 3 2 8" xfId="25205"/>
    <cellStyle name="표준 7 2 3 2 2 2 3 2 9" xfId="29076"/>
    <cellStyle name="표준 7 2 3 2 2 2 3 3" xfId="2659"/>
    <cellStyle name="표준 7 2 3 2 2 2 3 3 10" xfId="37786"/>
    <cellStyle name="표준 7 2 3 2 2 2 3 3 11" xfId="41898"/>
    <cellStyle name="표준 7 2 3 2 2 2 3 3 12" xfId="45769"/>
    <cellStyle name="표준 7 2 3 2 2 2 3 3 13" xfId="49640"/>
    <cellStyle name="표준 7 2 3 2 2 2 3 3 14" xfId="53511"/>
    <cellStyle name="표준 7 2 3 2 2 2 3 3 2" xfId="6818"/>
    <cellStyle name="표준 7 2 3 2 2 2 3 3 3" xfId="10689"/>
    <cellStyle name="표준 7 2 3 2 2 2 3 3 4" xfId="14560"/>
    <cellStyle name="표준 7 2 3 2 2 2 3 3 5" xfId="18431"/>
    <cellStyle name="표준 7 2 3 2 2 2 3 3 6" xfId="22302"/>
    <cellStyle name="표준 7 2 3 2 2 2 3 3 7" xfId="26173"/>
    <cellStyle name="표준 7 2 3 2 2 2 3 3 8" xfId="30044"/>
    <cellStyle name="표준 7 2 3 2 2 2 3 3 9" xfId="33915"/>
    <cellStyle name="표준 7 2 3 2 2 2 3 4" xfId="4882"/>
    <cellStyle name="표준 7 2 3 2 2 2 3 5" xfId="8753"/>
    <cellStyle name="표준 7 2 3 2 2 2 3 6" xfId="12624"/>
    <cellStyle name="표준 7 2 3 2 2 2 3 7" xfId="16495"/>
    <cellStyle name="표준 7 2 3 2 2 2 3 8" xfId="20366"/>
    <cellStyle name="표준 7 2 3 2 2 2 3 9" xfId="24237"/>
    <cellStyle name="표준 7 2 3 2 2 2 4" xfId="1204"/>
    <cellStyle name="표준 7 2 3 2 2 2 4 10" xfId="32463"/>
    <cellStyle name="표준 7 2 3 2 2 2 4 11" xfId="36334"/>
    <cellStyle name="표준 7 2 3 2 2 2 4 12" xfId="40446"/>
    <cellStyle name="표준 7 2 3 2 2 2 4 13" xfId="44317"/>
    <cellStyle name="표준 7 2 3 2 2 2 4 14" xfId="48188"/>
    <cellStyle name="표준 7 2 3 2 2 2 4 15" xfId="52059"/>
    <cellStyle name="표준 7 2 3 2 2 2 4 2" xfId="3143"/>
    <cellStyle name="표준 7 2 3 2 2 2 4 2 10" xfId="38270"/>
    <cellStyle name="표준 7 2 3 2 2 2 4 2 11" xfId="42382"/>
    <cellStyle name="표준 7 2 3 2 2 2 4 2 12" xfId="46253"/>
    <cellStyle name="표준 7 2 3 2 2 2 4 2 13" xfId="50124"/>
    <cellStyle name="표준 7 2 3 2 2 2 4 2 14" xfId="53995"/>
    <cellStyle name="표준 7 2 3 2 2 2 4 2 2" xfId="7302"/>
    <cellStyle name="표준 7 2 3 2 2 2 4 2 3" xfId="11173"/>
    <cellStyle name="표준 7 2 3 2 2 2 4 2 4" xfId="15044"/>
    <cellStyle name="표준 7 2 3 2 2 2 4 2 5" xfId="18915"/>
    <cellStyle name="표준 7 2 3 2 2 2 4 2 6" xfId="22786"/>
    <cellStyle name="표준 7 2 3 2 2 2 4 2 7" xfId="26657"/>
    <cellStyle name="표준 7 2 3 2 2 2 4 2 8" xfId="30528"/>
    <cellStyle name="표준 7 2 3 2 2 2 4 2 9" xfId="34399"/>
    <cellStyle name="표준 7 2 3 2 2 2 4 3" xfId="5366"/>
    <cellStyle name="표준 7 2 3 2 2 2 4 4" xfId="9237"/>
    <cellStyle name="표준 7 2 3 2 2 2 4 5" xfId="13108"/>
    <cellStyle name="표준 7 2 3 2 2 2 4 6" xfId="16979"/>
    <cellStyle name="표준 7 2 3 2 2 2 4 7" xfId="20850"/>
    <cellStyle name="표준 7 2 3 2 2 2 4 8" xfId="24721"/>
    <cellStyle name="표준 7 2 3 2 2 2 4 9" xfId="28592"/>
    <cellStyle name="표준 7 2 3 2 2 2 5" xfId="2175"/>
    <cellStyle name="표준 7 2 3 2 2 2 5 10" xfId="37302"/>
    <cellStyle name="표준 7 2 3 2 2 2 5 11" xfId="41414"/>
    <cellStyle name="표준 7 2 3 2 2 2 5 12" xfId="45285"/>
    <cellStyle name="표준 7 2 3 2 2 2 5 13" xfId="49156"/>
    <cellStyle name="표준 7 2 3 2 2 2 5 14" xfId="53027"/>
    <cellStyle name="표준 7 2 3 2 2 2 5 2" xfId="6334"/>
    <cellStyle name="표준 7 2 3 2 2 2 5 3" xfId="10205"/>
    <cellStyle name="표준 7 2 3 2 2 2 5 4" xfId="14076"/>
    <cellStyle name="표준 7 2 3 2 2 2 5 5" xfId="17947"/>
    <cellStyle name="표준 7 2 3 2 2 2 5 6" xfId="21818"/>
    <cellStyle name="표준 7 2 3 2 2 2 5 7" xfId="25689"/>
    <cellStyle name="표준 7 2 3 2 2 2 5 8" xfId="29560"/>
    <cellStyle name="표준 7 2 3 2 2 2 5 9" xfId="33431"/>
    <cellStyle name="표준 7 2 3 2 2 2 6" xfId="4398"/>
    <cellStyle name="표준 7 2 3 2 2 2 7" xfId="8269"/>
    <cellStyle name="표준 7 2 3 2 2 2 8" xfId="12140"/>
    <cellStyle name="표준 7 2 3 2 2 2 9" xfId="16011"/>
    <cellStyle name="표준 7 2 3 2 2 20" xfId="50994"/>
    <cellStyle name="표준 7 2 3 2 2 3" xfId="372"/>
    <cellStyle name="표준 7 2 3 2 2 3 10" xfId="23898"/>
    <cellStyle name="표준 7 2 3 2 2 3 11" xfId="27769"/>
    <cellStyle name="표준 7 2 3 2 2 3 12" xfId="31640"/>
    <cellStyle name="표준 7 2 3 2 2 3 13" xfId="35511"/>
    <cellStyle name="표준 7 2 3 2 2 3 14" xfId="39623"/>
    <cellStyle name="표준 7 2 3 2 2 3 15" xfId="43494"/>
    <cellStyle name="표준 7 2 3 2 2 3 16" xfId="47365"/>
    <cellStyle name="표준 7 2 3 2 2 3 17" xfId="51236"/>
    <cellStyle name="표준 7 2 3 2 2 3 2" xfId="859"/>
    <cellStyle name="표준 7 2 3 2 2 3 2 10" xfId="28253"/>
    <cellStyle name="표준 7 2 3 2 2 3 2 11" xfId="32124"/>
    <cellStyle name="표준 7 2 3 2 2 3 2 12" xfId="35995"/>
    <cellStyle name="표준 7 2 3 2 2 3 2 13" xfId="40107"/>
    <cellStyle name="표준 7 2 3 2 2 3 2 14" xfId="43978"/>
    <cellStyle name="표준 7 2 3 2 2 3 2 15" xfId="47849"/>
    <cellStyle name="표준 7 2 3 2 2 3 2 16" xfId="51720"/>
    <cellStyle name="표준 7 2 3 2 2 3 2 2" xfId="1833"/>
    <cellStyle name="표준 7 2 3 2 2 3 2 2 10" xfId="33092"/>
    <cellStyle name="표준 7 2 3 2 2 3 2 2 11" xfId="36963"/>
    <cellStyle name="표준 7 2 3 2 2 3 2 2 12" xfId="41075"/>
    <cellStyle name="표준 7 2 3 2 2 3 2 2 13" xfId="44946"/>
    <cellStyle name="표준 7 2 3 2 2 3 2 2 14" xfId="48817"/>
    <cellStyle name="표준 7 2 3 2 2 3 2 2 15" xfId="52688"/>
    <cellStyle name="표준 7 2 3 2 2 3 2 2 2" xfId="3772"/>
    <cellStyle name="표준 7 2 3 2 2 3 2 2 2 10" xfId="38899"/>
    <cellStyle name="표준 7 2 3 2 2 3 2 2 2 11" xfId="43011"/>
    <cellStyle name="표준 7 2 3 2 2 3 2 2 2 12" xfId="46882"/>
    <cellStyle name="표준 7 2 3 2 2 3 2 2 2 13" xfId="50753"/>
    <cellStyle name="표준 7 2 3 2 2 3 2 2 2 14" xfId="54624"/>
    <cellStyle name="표준 7 2 3 2 2 3 2 2 2 2" xfId="7931"/>
    <cellStyle name="표준 7 2 3 2 2 3 2 2 2 3" xfId="11802"/>
    <cellStyle name="표준 7 2 3 2 2 3 2 2 2 4" xfId="15673"/>
    <cellStyle name="표준 7 2 3 2 2 3 2 2 2 5" xfId="19544"/>
    <cellStyle name="표준 7 2 3 2 2 3 2 2 2 6" xfId="23415"/>
    <cellStyle name="표준 7 2 3 2 2 3 2 2 2 7" xfId="27286"/>
    <cellStyle name="표준 7 2 3 2 2 3 2 2 2 8" xfId="31157"/>
    <cellStyle name="표준 7 2 3 2 2 3 2 2 2 9" xfId="35028"/>
    <cellStyle name="표준 7 2 3 2 2 3 2 2 3" xfId="5995"/>
    <cellStyle name="표준 7 2 3 2 2 3 2 2 4" xfId="9866"/>
    <cellStyle name="표준 7 2 3 2 2 3 2 2 5" xfId="13737"/>
    <cellStyle name="표준 7 2 3 2 2 3 2 2 6" xfId="17608"/>
    <cellStyle name="표준 7 2 3 2 2 3 2 2 7" xfId="21479"/>
    <cellStyle name="표준 7 2 3 2 2 3 2 2 8" xfId="25350"/>
    <cellStyle name="표준 7 2 3 2 2 3 2 2 9" xfId="29221"/>
    <cellStyle name="표준 7 2 3 2 2 3 2 3" xfId="2804"/>
    <cellStyle name="표준 7 2 3 2 2 3 2 3 10" xfId="37931"/>
    <cellStyle name="표준 7 2 3 2 2 3 2 3 11" xfId="42043"/>
    <cellStyle name="표준 7 2 3 2 2 3 2 3 12" xfId="45914"/>
    <cellStyle name="표준 7 2 3 2 2 3 2 3 13" xfId="49785"/>
    <cellStyle name="표준 7 2 3 2 2 3 2 3 14" xfId="53656"/>
    <cellStyle name="표준 7 2 3 2 2 3 2 3 2" xfId="6963"/>
    <cellStyle name="표준 7 2 3 2 2 3 2 3 3" xfId="10834"/>
    <cellStyle name="표준 7 2 3 2 2 3 2 3 4" xfId="14705"/>
    <cellStyle name="표준 7 2 3 2 2 3 2 3 5" xfId="18576"/>
    <cellStyle name="표준 7 2 3 2 2 3 2 3 6" xfId="22447"/>
    <cellStyle name="표준 7 2 3 2 2 3 2 3 7" xfId="26318"/>
    <cellStyle name="표준 7 2 3 2 2 3 2 3 8" xfId="30189"/>
    <cellStyle name="표준 7 2 3 2 2 3 2 3 9" xfId="34060"/>
    <cellStyle name="표준 7 2 3 2 2 3 2 4" xfId="5027"/>
    <cellStyle name="표준 7 2 3 2 2 3 2 5" xfId="8898"/>
    <cellStyle name="표준 7 2 3 2 2 3 2 6" xfId="12769"/>
    <cellStyle name="표준 7 2 3 2 2 3 2 7" xfId="16640"/>
    <cellStyle name="표준 7 2 3 2 2 3 2 8" xfId="20511"/>
    <cellStyle name="표준 7 2 3 2 2 3 2 9" xfId="24382"/>
    <cellStyle name="표준 7 2 3 2 2 3 3" xfId="1349"/>
    <cellStyle name="표준 7 2 3 2 2 3 3 10" xfId="32608"/>
    <cellStyle name="표준 7 2 3 2 2 3 3 11" xfId="36479"/>
    <cellStyle name="표준 7 2 3 2 2 3 3 12" xfId="40591"/>
    <cellStyle name="표준 7 2 3 2 2 3 3 13" xfId="44462"/>
    <cellStyle name="표준 7 2 3 2 2 3 3 14" xfId="48333"/>
    <cellStyle name="표준 7 2 3 2 2 3 3 15" xfId="52204"/>
    <cellStyle name="표준 7 2 3 2 2 3 3 2" xfId="3288"/>
    <cellStyle name="표준 7 2 3 2 2 3 3 2 10" xfId="38415"/>
    <cellStyle name="표준 7 2 3 2 2 3 3 2 11" xfId="42527"/>
    <cellStyle name="표준 7 2 3 2 2 3 3 2 12" xfId="46398"/>
    <cellStyle name="표준 7 2 3 2 2 3 3 2 13" xfId="50269"/>
    <cellStyle name="표준 7 2 3 2 2 3 3 2 14" xfId="54140"/>
    <cellStyle name="표준 7 2 3 2 2 3 3 2 2" xfId="7447"/>
    <cellStyle name="표준 7 2 3 2 2 3 3 2 3" xfId="11318"/>
    <cellStyle name="표준 7 2 3 2 2 3 3 2 4" xfId="15189"/>
    <cellStyle name="표준 7 2 3 2 2 3 3 2 5" xfId="19060"/>
    <cellStyle name="표준 7 2 3 2 2 3 3 2 6" xfId="22931"/>
    <cellStyle name="표준 7 2 3 2 2 3 3 2 7" xfId="26802"/>
    <cellStyle name="표준 7 2 3 2 2 3 3 2 8" xfId="30673"/>
    <cellStyle name="표준 7 2 3 2 2 3 3 2 9" xfId="34544"/>
    <cellStyle name="표준 7 2 3 2 2 3 3 3" xfId="5511"/>
    <cellStyle name="표준 7 2 3 2 2 3 3 4" xfId="9382"/>
    <cellStyle name="표준 7 2 3 2 2 3 3 5" xfId="13253"/>
    <cellStyle name="표준 7 2 3 2 2 3 3 6" xfId="17124"/>
    <cellStyle name="표준 7 2 3 2 2 3 3 7" xfId="20995"/>
    <cellStyle name="표준 7 2 3 2 2 3 3 8" xfId="24866"/>
    <cellStyle name="표준 7 2 3 2 2 3 3 9" xfId="28737"/>
    <cellStyle name="표준 7 2 3 2 2 3 4" xfId="2320"/>
    <cellStyle name="표준 7 2 3 2 2 3 4 10" xfId="37447"/>
    <cellStyle name="표준 7 2 3 2 2 3 4 11" xfId="41559"/>
    <cellStyle name="표준 7 2 3 2 2 3 4 12" xfId="45430"/>
    <cellStyle name="표준 7 2 3 2 2 3 4 13" xfId="49301"/>
    <cellStyle name="표준 7 2 3 2 2 3 4 14" xfId="53172"/>
    <cellStyle name="표준 7 2 3 2 2 3 4 2" xfId="6479"/>
    <cellStyle name="표준 7 2 3 2 2 3 4 3" xfId="10350"/>
    <cellStyle name="표준 7 2 3 2 2 3 4 4" xfId="14221"/>
    <cellStyle name="표준 7 2 3 2 2 3 4 5" xfId="18092"/>
    <cellStyle name="표준 7 2 3 2 2 3 4 6" xfId="21963"/>
    <cellStyle name="표준 7 2 3 2 2 3 4 7" xfId="25834"/>
    <cellStyle name="표준 7 2 3 2 2 3 4 8" xfId="29705"/>
    <cellStyle name="표준 7 2 3 2 2 3 4 9" xfId="33576"/>
    <cellStyle name="표준 7 2 3 2 2 3 5" xfId="4543"/>
    <cellStyle name="표준 7 2 3 2 2 3 6" xfId="8414"/>
    <cellStyle name="표준 7 2 3 2 2 3 7" xfId="12285"/>
    <cellStyle name="표준 7 2 3 2 2 3 8" xfId="16156"/>
    <cellStyle name="표준 7 2 3 2 2 3 9" xfId="20027"/>
    <cellStyle name="표준 7 2 3 2 2 4" xfId="617"/>
    <cellStyle name="표준 7 2 3 2 2 4 10" xfId="28011"/>
    <cellStyle name="표준 7 2 3 2 2 4 11" xfId="31882"/>
    <cellStyle name="표준 7 2 3 2 2 4 12" xfId="35753"/>
    <cellStyle name="표준 7 2 3 2 2 4 13" xfId="39865"/>
    <cellStyle name="표준 7 2 3 2 2 4 14" xfId="43736"/>
    <cellStyle name="표준 7 2 3 2 2 4 15" xfId="47607"/>
    <cellStyle name="표준 7 2 3 2 2 4 16" xfId="51478"/>
    <cellStyle name="표준 7 2 3 2 2 4 2" xfId="1591"/>
    <cellStyle name="표준 7 2 3 2 2 4 2 10" xfId="32850"/>
    <cellStyle name="표준 7 2 3 2 2 4 2 11" xfId="36721"/>
    <cellStyle name="표준 7 2 3 2 2 4 2 12" xfId="40833"/>
    <cellStyle name="표준 7 2 3 2 2 4 2 13" xfId="44704"/>
    <cellStyle name="표준 7 2 3 2 2 4 2 14" xfId="48575"/>
    <cellStyle name="표준 7 2 3 2 2 4 2 15" xfId="52446"/>
    <cellStyle name="표준 7 2 3 2 2 4 2 2" xfId="3530"/>
    <cellStyle name="표준 7 2 3 2 2 4 2 2 10" xfId="38657"/>
    <cellStyle name="표준 7 2 3 2 2 4 2 2 11" xfId="42769"/>
    <cellStyle name="표준 7 2 3 2 2 4 2 2 12" xfId="46640"/>
    <cellStyle name="표준 7 2 3 2 2 4 2 2 13" xfId="50511"/>
    <cellStyle name="표준 7 2 3 2 2 4 2 2 14" xfId="54382"/>
    <cellStyle name="표준 7 2 3 2 2 4 2 2 2" xfId="7689"/>
    <cellStyle name="표준 7 2 3 2 2 4 2 2 3" xfId="11560"/>
    <cellStyle name="표준 7 2 3 2 2 4 2 2 4" xfId="15431"/>
    <cellStyle name="표준 7 2 3 2 2 4 2 2 5" xfId="19302"/>
    <cellStyle name="표준 7 2 3 2 2 4 2 2 6" xfId="23173"/>
    <cellStyle name="표준 7 2 3 2 2 4 2 2 7" xfId="27044"/>
    <cellStyle name="표준 7 2 3 2 2 4 2 2 8" xfId="30915"/>
    <cellStyle name="표준 7 2 3 2 2 4 2 2 9" xfId="34786"/>
    <cellStyle name="표준 7 2 3 2 2 4 2 3" xfId="5753"/>
    <cellStyle name="표준 7 2 3 2 2 4 2 4" xfId="9624"/>
    <cellStyle name="표준 7 2 3 2 2 4 2 5" xfId="13495"/>
    <cellStyle name="표준 7 2 3 2 2 4 2 6" xfId="17366"/>
    <cellStyle name="표준 7 2 3 2 2 4 2 7" xfId="21237"/>
    <cellStyle name="표준 7 2 3 2 2 4 2 8" xfId="25108"/>
    <cellStyle name="표준 7 2 3 2 2 4 2 9" xfId="28979"/>
    <cellStyle name="표준 7 2 3 2 2 4 3" xfId="2562"/>
    <cellStyle name="표준 7 2 3 2 2 4 3 10" xfId="37689"/>
    <cellStyle name="표준 7 2 3 2 2 4 3 11" xfId="41801"/>
    <cellStyle name="표준 7 2 3 2 2 4 3 12" xfId="45672"/>
    <cellStyle name="표준 7 2 3 2 2 4 3 13" xfId="49543"/>
    <cellStyle name="표준 7 2 3 2 2 4 3 14" xfId="53414"/>
    <cellStyle name="표준 7 2 3 2 2 4 3 2" xfId="6721"/>
    <cellStyle name="표준 7 2 3 2 2 4 3 3" xfId="10592"/>
    <cellStyle name="표준 7 2 3 2 2 4 3 4" xfId="14463"/>
    <cellStyle name="표준 7 2 3 2 2 4 3 5" xfId="18334"/>
    <cellStyle name="표준 7 2 3 2 2 4 3 6" xfId="22205"/>
    <cellStyle name="표준 7 2 3 2 2 4 3 7" xfId="26076"/>
    <cellStyle name="표준 7 2 3 2 2 4 3 8" xfId="29947"/>
    <cellStyle name="표준 7 2 3 2 2 4 3 9" xfId="33818"/>
    <cellStyle name="표준 7 2 3 2 2 4 4" xfId="4785"/>
    <cellStyle name="표준 7 2 3 2 2 4 5" xfId="8656"/>
    <cellStyle name="표준 7 2 3 2 2 4 6" xfId="12527"/>
    <cellStyle name="표준 7 2 3 2 2 4 7" xfId="16398"/>
    <cellStyle name="표준 7 2 3 2 2 4 8" xfId="20269"/>
    <cellStyle name="표준 7 2 3 2 2 4 9" xfId="24140"/>
    <cellStyle name="표준 7 2 3 2 2 5" xfId="1107"/>
    <cellStyle name="표준 7 2 3 2 2 5 10" xfId="32366"/>
    <cellStyle name="표준 7 2 3 2 2 5 11" xfId="36237"/>
    <cellStyle name="표준 7 2 3 2 2 5 12" xfId="40349"/>
    <cellStyle name="표준 7 2 3 2 2 5 13" xfId="44220"/>
    <cellStyle name="표준 7 2 3 2 2 5 14" xfId="48091"/>
    <cellStyle name="표준 7 2 3 2 2 5 15" xfId="51962"/>
    <cellStyle name="표준 7 2 3 2 2 5 2" xfId="3046"/>
    <cellStyle name="표준 7 2 3 2 2 5 2 10" xfId="38173"/>
    <cellStyle name="표준 7 2 3 2 2 5 2 11" xfId="42285"/>
    <cellStyle name="표준 7 2 3 2 2 5 2 12" xfId="46156"/>
    <cellStyle name="표준 7 2 3 2 2 5 2 13" xfId="50027"/>
    <cellStyle name="표준 7 2 3 2 2 5 2 14" xfId="53898"/>
    <cellStyle name="표준 7 2 3 2 2 5 2 2" xfId="7205"/>
    <cellStyle name="표준 7 2 3 2 2 5 2 3" xfId="11076"/>
    <cellStyle name="표준 7 2 3 2 2 5 2 4" xfId="14947"/>
    <cellStyle name="표준 7 2 3 2 2 5 2 5" xfId="18818"/>
    <cellStyle name="표준 7 2 3 2 2 5 2 6" xfId="22689"/>
    <cellStyle name="표준 7 2 3 2 2 5 2 7" xfId="26560"/>
    <cellStyle name="표준 7 2 3 2 2 5 2 8" xfId="30431"/>
    <cellStyle name="표준 7 2 3 2 2 5 2 9" xfId="34302"/>
    <cellStyle name="표준 7 2 3 2 2 5 3" xfId="5269"/>
    <cellStyle name="표준 7 2 3 2 2 5 4" xfId="9140"/>
    <cellStyle name="표준 7 2 3 2 2 5 5" xfId="13011"/>
    <cellStyle name="표준 7 2 3 2 2 5 6" xfId="16882"/>
    <cellStyle name="표준 7 2 3 2 2 5 7" xfId="20753"/>
    <cellStyle name="표준 7 2 3 2 2 5 8" xfId="24624"/>
    <cellStyle name="표준 7 2 3 2 2 5 9" xfId="28495"/>
    <cellStyle name="표준 7 2 3 2 2 6" xfId="2078"/>
    <cellStyle name="표준 7 2 3 2 2 6 10" xfId="37205"/>
    <cellStyle name="표준 7 2 3 2 2 6 11" xfId="41317"/>
    <cellStyle name="표준 7 2 3 2 2 6 12" xfId="45188"/>
    <cellStyle name="표준 7 2 3 2 2 6 13" xfId="49059"/>
    <cellStyle name="표준 7 2 3 2 2 6 14" xfId="52930"/>
    <cellStyle name="표준 7 2 3 2 2 6 2" xfId="6237"/>
    <cellStyle name="표준 7 2 3 2 2 6 3" xfId="10108"/>
    <cellStyle name="표준 7 2 3 2 2 6 4" xfId="13979"/>
    <cellStyle name="표준 7 2 3 2 2 6 5" xfId="17850"/>
    <cellStyle name="표준 7 2 3 2 2 6 6" xfId="21721"/>
    <cellStyle name="표준 7 2 3 2 2 6 7" xfId="25592"/>
    <cellStyle name="표준 7 2 3 2 2 6 8" xfId="29463"/>
    <cellStyle name="표준 7 2 3 2 2 6 9" xfId="33334"/>
    <cellStyle name="표준 7 2 3 2 2 7" xfId="4301"/>
    <cellStyle name="표준 7 2 3 2 2 8" xfId="8172"/>
    <cellStyle name="표준 7 2 3 2 2 9" xfId="12043"/>
    <cellStyle name="표준 7 2 3 2 20" xfId="43205"/>
    <cellStyle name="표준 7 2 3 2 21" xfId="47076"/>
    <cellStyle name="표준 7 2 3 2 22" xfId="50947"/>
    <cellStyle name="표준 7 2 3 2 3" xfId="177"/>
    <cellStyle name="표준 7 2 3 2 3 10" xfId="19835"/>
    <cellStyle name="표준 7 2 3 2 3 11" xfId="23706"/>
    <cellStyle name="표준 7 2 3 2 3 12" xfId="27577"/>
    <cellStyle name="표준 7 2 3 2 3 13" xfId="31448"/>
    <cellStyle name="표준 7 2 3 2 3 14" xfId="35319"/>
    <cellStyle name="표준 7 2 3 2 3 15" xfId="39190"/>
    <cellStyle name="표준 7 2 3 2 3 16" xfId="39431"/>
    <cellStyle name="표준 7 2 3 2 3 17" xfId="43302"/>
    <cellStyle name="표준 7 2 3 2 3 18" xfId="47173"/>
    <cellStyle name="표준 7 2 3 2 3 19" xfId="51044"/>
    <cellStyle name="표준 7 2 3 2 3 2" xfId="422"/>
    <cellStyle name="표준 7 2 3 2 3 2 10" xfId="23948"/>
    <cellStyle name="표준 7 2 3 2 3 2 11" xfId="27819"/>
    <cellStyle name="표준 7 2 3 2 3 2 12" xfId="31690"/>
    <cellStyle name="표준 7 2 3 2 3 2 13" xfId="35561"/>
    <cellStyle name="표준 7 2 3 2 3 2 14" xfId="39673"/>
    <cellStyle name="표준 7 2 3 2 3 2 15" xfId="43544"/>
    <cellStyle name="표준 7 2 3 2 3 2 16" xfId="47415"/>
    <cellStyle name="표준 7 2 3 2 3 2 17" xfId="51286"/>
    <cellStyle name="표준 7 2 3 2 3 2 2" xfId="909"/>
    <cellStyle name="표준 7 2 3 2 3 2 2 10" xfId="28303"/>
    <cellStyle name="표준 7 2 3 2 3 2 2 11" xfId="32174"/>
    <cellStyle name="표준 7 2 3 2 3 2 2 12" xfId="36045"/>
    <cellStyle name="표준 7 2 3 2 3 2 2 13" xfId="40157"/>
    <cellStyle name="표준 7 2 3 2 3 2 2 14" xfId="44028"/>
    <cellStyle name="표준 7 2 3 2 3 2 2 15" xfId="47899"/>
    <cellStyle name="표준 7 2 3 2 3 2 2 16" xfId="51770"/>
    <cellStyle name="표준 7 2 3 2 3 2 2 2" xfId="1883"/>
    <cellStyle name="표준 7 2 3 2 3 2 2 2 10" xfId="33142"/>
    <cellStyle name="표준 7 2 3 2 3 2 2 2 11" xfId="37013"/>
    <cellStyle name="표준 7 2 3 2 3 2 2 2 12" xfId="41125"/>
    <cellStyle name="표준 7 2 3 2 3 2 2 2 13" xfId="44996"/>
    <cellStyle name="표준 7 2 3 2 3 2 2 2 14" xfId="48867"/>
    <cellStyle name="표준 7 2 3 2 3 2 2 2 15" xfId="52738"/>
    <cellStyle name="표준 7 2 3 2 3 2 2 2 2" xfId="3822"/>
    <cellStyle name="표준 7 2 3 2 3 2 2 2 2 10" xfId="38949"/>
    <cellStyle name="표준 7 2 3 2 3 2 2 2 2 11" xfId="43061"/>
    <cellStyle name="표준 7 2 3 2 3 2 2 2 2 12" xfId="46932"/>
    <cellStyle name="표준 7 2 3 2 3 2 2 2 2 13" xfId="50803"/>
    <cellStyle name="표준 7 2 3 2 3 2 2 2 2 14" xfId="54674"/>
    <cellStyle name="표준 7 2 3 2 3 2 2 2 2 2" xfId="7981"/>
    <cellStyle name="표준 7 2 3 2 3 2 2 2 2 3" xfId="11852"/>
    <cellStyle name="표준 7 2 3 2 3 2 2 2 2 4" xfId="15723"/>
    <cellStyle name="표준 7 2 3 2 3 2 2 2 2 5" xfId="19594"/>
    <cellStyle name="표준 7 2 3 2 3 2 2 2 2 6" xfId="23465"/>
    <cellStyle name="표준 7 2 3 2 3 2 2 2 2 7" xfId="27336"/>
    <cellStyle name="표준 7 2 3 2 3 2 2 2 2 8" xfId="31207"/>
    <cellStyle name="표준 7 2 3 2 3 2 2 2 2 9" xfId="35078"/>
    <cellStyle name="표준 7 2 3 2 3 2 2 2 3" xfId="6045"/>
    <cellStyle name="표준 7 2 3 2 3 2 2 2 4" xfId="9916"/>
    <cellStyle name="표준 7 2 3 2 3 2 2 2 5" xfId="13787"/>
    <cellStyle name="표준 7 2 3 2 3 2 2 2 6" xfId="17658"/>
    <cellStyle name="표준 7 2 3 2 3 2 2 2 7" xfId="21529"/>
    <cellStyle name="표준 7 2 3 2 3 2 2 2 8" xfId="25400"/>
    <cellStyle name="표준 7 2 3 2 3 2 2 2 9" xfId="29271"/>
    <cellStyle name="표준 7 2 3 2 3 2 2 3" xfId="2854"/>
    <cellStyle name="표준 7 2 3 2 3 2 2 3 10" xfId="37981"/>
    <cellStyle name="표준 7 2 3 2 3 2 2 3 11" xfId="42093"/>
    <cellStyle name="표준 7 2 3 2 3 2 2 3 12" xfId="45964"/>
    <cellStyle name="표준 7 2 3 2 3 2 2 3 13" xfId="49835"/>
    <cellStyle name="표준 7 2 3 2 3 2 2 3 14" xfId="53706"/>
    <cellStyle name="표준 7 2 3 2 3 2 2 3 2" xfId="7013"/>
    <cellStyle name="표준 7 2 3 2 3 2 2 3 3" xfId="10884"/>
    <cellStyle name="표준 7 2 3 2 3 2 2 3 4" xfId="14755"/>
    <cellStyle name="표준 7 2 3 2 3 2 2 3 5" xfId="18626"/>
    <cellStyle name="표준 7 2 3 2 3 2 2 3 6" xfId="22497"/>
    <cellStyle name="표준 7 2 3 2 3 2 2 3 7" xfId="26368"/>
    <cellStyle name="표준 7 2 3 2 3 2 2 3 8" xfId="30239"/>
    <cellStyle name="표준 7 2 3 2 3 2 2 3 9" xfId="34110"/>
    <cellStyle name="표준 7 2 3 2 3 2 2 4" xfId="5077"/>
    <cellStyle name="표준 7 2 3 2 3 2 2 5" xfId="8948"/>
    <cellStyle name="표준 7 2 3 2 3 2 2 6" xfId="12819"/>
    <cellStyle name="표준 7 2 3 2 3 2 2 7" xfId="16690"/>
    <cellStyle name="표준 7 2 3 2 3 2 2 8" xfId="20561"/>
    <cellStyle name="표준 7 2 3 2 3 2 2 9" xfId="24432"/>
    <cellStyle name="표준 7 2 3 2 3 2 3" xfId="1399"/>
    <cellStyle name="표준 7 2 3 2 3 2 3 10" xfId="32658"/>
    <cellStyle name="표준 7 2 3 2 3 2 3 11" xfId="36529"/>
    <cellStyle name="표준 7 2 3 2 3 2 3 12" xfId="40641"/>
    <cellStyle name="표준 7 2 3 2 3 2 3 13" xfId="44512"/>
    <cellStyle name="표준 7 2 3 2 3 2 3 14" xfId="48383"/>
    <cellStyle name="표준 7 2 3 2 3 2 3 15" xfId="52254"/>
    <cellStyle name="표준 7 2 3 2 3 2 3 2" xfId="3338"/>
    <cellStyle name="표준 7 2 3 2 3 2 3 2 10" xfId="38465"/>
    <cellStyle name="표준 7 2 3 2 3 2 3 2 11" xfId="42577"/>
    <cellStyle name="표준 7 2 3 2 3 2 3 2 12" xfId="46448"/>
    <cellStyle name="표준 7 2 3 2 3 2 3 2 13" xfId="50319"/>
    <cellStyle name="표준 7 2 3 2 3 2 3 2 14" xfId="54190"/>
    <cellStyle name="표준 7 2 3 2 3 2 3 2 2" xfId="7497"/>
    <cellStyle name="표준 7 2 3 2 3 2 3 2 3" xfId="11368"/>
    <cellStyle name="표준 7 2 3 2 3 2 3 2 4" xfId="15239"/>
    <cellStyle name="표준 7 2 3 2 3 2 3 2 5" xfId="19110"/>
    <cellStyle name="표준 7 2 3 2 3 2 3 2 6" xfId="22981"/>
    <cellStyle name="표준 7 2 3 2 3 2 3 2 7" xfId="26852"/>
    <cellStyle name="표준 7 2 3 2 3 2 3 2 8" xfId="30723"/>
    <cellStyle name="표준 7 2 3 2 3 2 3 2 9" xfId="34594"/>
    <cellStyle name="표준 7 2 3 2 3 2 3 3" xfId="5561"/>
    <cellStyle name="표준 7 2 3 2 3 2 3 4" xfId="9432"/>
    <cellStyle name="표준 7 2 3 2 3 2 3 5" xfId="13303"/>
    <cellStyle name="표준 7 2 3 2 3 2 3 6" xfId="17174"/>
    <cellStyle name="표준 7 2 3 2 3 2 3 7" xfId="21045"/>
    <cellStyle name="표준 7 2 3 2 3 2 3 8" xfId="24916"/>
    <cellStyle name="표준 7 2 3 2 3 2 3 9" xfId="28787"/>
    <cellStyle name="표준 7 2 3 2 3 2 4" xfId="2370"/>
    <cellStyle name="표준 7 2 3 2 3 2 4 10" xfId="37497"/>
    <cellStyle name="표준 7 2 3 2 3 2 4 11" xfId="41609"/>
    <cellStyle name="표준 7 2 3 2 3 2 4 12" xfId="45480"/>
    <cellStyle name="표준 7 2 3 2 3 2 4 13" xfId="49351"/>
    <cellStyle name="표준 7 2 3 2 3 2 4 14" xfId="53222"/>
    <cellStyle name="표준 7 2 3 2 3 2 4 2" xfId="6529"/>
    <cellStyle name="표준 7 2 3 2 3 2 4 3" xfId="10400"/>
    <cellStyle name="표준 7 2 3 2 3 2 4 4" xfId="14271"/>
    <cellStyle name="표준 7 2 3 2 3 2 4 5" xfId="18142"/>
    <cellStyle name="표준 7 2 3 2 3 2 4 6" xfId="22013"/>
    <cellStyle name="표준 7 2 3 2 3 2 4 7" xfId="25884"/>
    <cellStyle name="표준 7 2 3 2 3 2 4 8" xfId="29755"/>
    <cellStyle name="표준 7 2 3 2 3 2 4 9" xfId="33626"/>
    <cellStyle name="표준 7 2 3 2 3 2 5" xfId="4593"/>
    <cellStyle name="표준 7 2 3 2 3 2 6" xfId="8464"/>
    <cellStyle name="표준 7 2 3 2 3 2 7" xfId="12335"/>
    <cellStyle name="표준 7 2 3 2 3 2 8" xfId="16206"/>
    <cellStyle name="표준 7 2 3 2 3 2 9" xfId="20077"/>
    <cellStyle name="표준 7 2 3 2 3 3" xfId="667"/>
    <cellStyle name="표준 7 2 3 2 3 3 10" xfId="28061"/>
    <cellStyle name="표준 7 2 3 2 3 3 11" xfId="31932"/>
    <cellStyle name="표준 7 2 3 2 3 3 12" xfId="35803"/>
    <cellStyle name="표준 7 2 3 2 3 3 13" xfId="39915"/>
    <cellStyle name="표준 7 2 3 2 3 3 14" xfId="43786"/>
    <cellStyle name="표준 7 2 3 2 3 3 15" xfId="47657"/>
    <cellStyle name="표준 7 2 3 2 3 3 16" xfId="51528"/>
    <cellStyle name="표준 7 2 3 2 3 3 2" xfId="1641"/>
    <cellStyle name="표준 7 2 3 2 3 3 2 10" xfId="32900"/>
    <cellStyle name="표준 7 2 3 2 3 3 2 11" xfId="36771"/>
    <cellStyle name="표준 7 2 3 2 3 3 2 12" xfId="40883"/>
    <cellStyle name="표준 7 2 3 2 3 3 2 13" xfId="44754"/>
    <cellStyle name="표준 7 2 3 2 3 3 2 14" xfId="48625"/>
    <cellStyle name="표준 7 2 3 2 3 3 2 15" xfId="52496"/>
    <cellStyle name="표준 7 2 3 2 3 3 2 2" xfId="3580"/>
    <cellStyle name="표준 7 2 3 2 3 3 2 2 10" xfId="38707"/>
    <cellStyle name="표준 7 2 3 2 3 3 2 2 11" xfId="42819"/>
    <cellStyle name="표준 7 2 3 2 3 3 2 2 12" xfId="46690"/>
    <cellStyle name="표준 7 2 3 2 3 3 2 2 13" xfId="50561"/>
    <cellStyle name="표준 7 2 3 2 3 3 2 2 14" xfId="54432"/>
    <cellStyle name="표준 7 2 3 2 3 3 2 2 2" xfId="7739"/>
    <cellStyle name="표준 7 2 3 2 3 3 2 2 3" xfId="11610"/>
    <cellStyle name="표준 7 2 3 2 3 3 2 2 4" xfId="15481"/>
    <cellStyle name="표준 7 2 3 2 3 3 2 2 5" xfId="19352"/>
    <cellStyle name="표준 7 2 3 2 3 3 2 2 6" xfId="23223"/>
    <cellStyle name="표준 7 2 3 2 3 3 2 2 7" xfId="27094"/>
    <cellStyle name="표준 7 2 3 2 3 3 2 2 8" xfId="30965"/>
    <cellStyle name="표준 7 2 3 2 3 3 2 2 9" xfId="34836"/>
    <cellStyle name="표준 7 2 3 2 3 3 2 3" xfId="5803"/>
    <cellStyle name="표준 7 2 3 2 3 3 2 4" xfId="9674"/>
    <cellStyle name="표준 7 2 3 2 3 3 2 5" xfId="13545"/>
    <cellStyle name="표준 7 2 3 2 3 3 2 6" xfId="17416"/>
    <cellStyle name="표준 7 2 3 2 3 3 2 7" xfId="21287"/>
    <cellStyle name="표준 7 2 3 2 3 3 2 8" xfId="25158"/>
    <cellStyle name="표준 7 2 3 2 3 3 2 9" xfId="29029"/>
    <cellStyle name="표준 7 2 3 2 3 3 3" xfId="2612"/>
    <cellStyle name="표준 7 2 3 2 3 3 3 10" xfId="37739"/>
    <cellStyle name="표준 7 2 3 2 3 3 3 11" xfId="41851"/>
    <cellStyle name="표준 7 2 3 2 3 3 3 12" xfId="45722"/>
    <cellStyle name="표준 7 2 3 2 3 3 3 13" xfId="49593"/>
    <cellStyle name="표준 7 2 3 2 3 3 3 14" xfId="53464"/>
    <cellStyle name="표준 7 2 3 2 3 3 3 2" xfId="6771"/>
    <cellStyle name="표준 7 2 3 2 3 3 3 3" xfId="10642"/>
    <cellStyle name="표준 7 2 3 2 3 3 3 4" xfId="14513"/>
    <cellStyle name="표준 7 2 3 2 3 3 3 5" xfId="18384"/>
    <cellStyle name="표준 7 2 3 2 3 3 3 6" xfId="22255"/>
    <cellStyle name="표준 7 2 3 2 3 3 3 7" xfId="26126"/>
    <cellStyle name="표준 7 2 3 2 3 3 3 8" xfId="29997"/>
    <cellStyle name="표준 7 2 3 2 3 3 3 9" xfId="33868"/>
    <cellStyle name="표준 7 2 3 2 3 3 4" xfId="4835"/>
    <cellStyle name="표준 7 2 3 2 3 3 5" xfId="8706"/>
    <cellStyle name="표준 7 2 3 2 3 3 6" xfId="12577"/>
    <cellStyle name="표준 7 2 3 2 3 3 7" xfId="16448"/>
    <cellStyle name="표준 7 2 3 2 3 3 8" xfId="20319"/>
    <cellStyle name="표준 7 2 3 2 3 3 9" xfId="24190"/>
    <cellStyle name="표준 7 2 3 2 3 4" xfId="1157"/>
    <cellStyle name="표준 7 2 3 2 3 4 10" xfId="32416"/>
    <cellStyle name="표준 7 2 3 2 3 4 11" xfId="36287"/>
    <cellStyle name="표준 7 2 3 2 3 4 12" xfId="40399"/>
    <cellStyle name="표준 7 2 3 2 3 4 13" xfId="44270"/>
    <cellStyle name="표준 7 2 3 2 3 4 14" xfId="48141"/>
    <cellStyle name="표준 7 2 3 2 3 4 15" xfId="52012"/>
    <cellStyle name="표준 7 2 3 2 3 4 2" xfId="3096"/>
    <cellStyle name="표준 7 2 3 2 3 4 2 10" xfId="38223"/>
    <cellStyle name="표준 7 2 3 2 3 4 2 11" xfId="42335"/>
    <cellStyle name="표준 7 2 3 2 3 4 2 12" xfId="46206"/>
    <cellStyle name="표준 7 2 3 2 3 4 2 13" xfId="50077"/>
    <cellStyle name="표준 7 2 3 2 3 4 2 14" xfId="53948"/>
    <cellStyle name="표준 7 2 3 2 3 4 2 2" xfId="7255"/>
    <cellStyle name="표준 7 2 3 2 3 4 2 3" xfId="11126"/>
    <cellStyle name="표준 7 2 3 2 3 4 2 4" xfId="14997"/>
    <cellStyle name="표준 7 2 3 2 3 4 2 5" xfId="18868"/>
    <cellStyle name="표준 7 2 3 2 3 4 2 6" xfId="22739"/>
    <cellStyle name="표준 7 2 3 2 3 4 2 7" xfId="26610"/>
    <cellStyle name="표준 7 2 3 2 3 4 2 8" xfId="30481"/>
    <cellStyle name="표준 7 2 3 2 3 4 2 9" xfId="34352"/>
    <cellStyle name="표준 7 2 3 2 3 4 3" xfId="5319"/>
    <cellStyle name="표준 7 2 3 2 3 4 4" xfId="9190"/>
    <cellStyle name="표준 7 2 3 2 3 4 5" xfId="13061"/>
    <cellStyle name="표준 7 2 3 2 3 4 6" xfId="16932"/>
    <cellStyle name="표준 7 2 3 2 3 4 7" xfId="20803"/>
    <cellStyle name="표준 7 2 3 2 3 4 8" xfId="24674"/>
    <cellStyle name="표준 7 2 3 2 3 4 9" xfId="28545"/>
    <cellStyle name="표준 7 2 3 2 3 5" xfId="2128"/>
    <cellStyle name="표준 7 2 3 2 3 5 10" xfId="37255"/>
    <cellStyle name="표준 7 2 3 2 3 5 11" xfId="41367"/>
    <cellStyle name="표준 7 2 3 2 3 5 12" xfId="45238"/>
    <cellStyle name="표준 7 2 3 2 3 5 13" xfId="49109"/>
    <cellStyle name="표준 7 2 3 2 3 5 14" xfId="52980"/>
    <cellStyle name="표준 7 2 3 2 3 5 2" xfId="6287"/>
    <cellStyle name="표준 7 2 3 2 3 5 3" xfId="10158"/>
    <cellStyle name="표준 7 2 3 2 3 5 4" xfId="14029"/>
    <cellStyle name="표준 7 2 3 2 3 5 5" xfId="17900"/>
    <cellStyle name="표준 7 2 3 2 3 5 6" xfId="21771"/>
    <cellStyle name="표준 7 2 3 2 3 5 7" xfId="25642"/>
    <cellStyle name="표준 7 2 3 2 3 5 8" xfId="29513"/>
    <cellStyle name="표준 7 2 3 2 3 5 9" xfId="33384"/>
    <cellStyle name="표준 7 2 3 2 3 6" xfId="4351"/>
    <cellStyle name="표준 7 2 3 2 3 7" xfId="8222"/>
    <cellStyle name="표준 7 2 3 2 3 8" xfId="12093"/>
    <cellStyle name="표준 7 2 3 2 3 9" xfId="15964"/>
    <cellStyle name="표준 7 2 3 2 4" xfId="275"/>
    <cellStyle name="표준 7 2 3 2 4 10" xfId="19933"/>
    <cellStyle name="표준 7 2 3 2 4 11" xfId="23804"/>
    <cellStyle name="표준 7 2 3 2 4 12" xfId="27675"/>
    <cellStyle name="표준 7 2 3 2 4 13" xfId="31546"/>
    <cellStyle name="표준 7 2 3 2 4 14" xfId="35417"/>
    <cellStyle name="표준 7 2 3 2 4 15" xfId="39288"/>
    <cellStyle name="표준 7 2 3 2 4 16" xfId="39529"/>
    <cellStyle name="표준 7 2 3 2 4 17" xfId="43400"/>
    <cellStyle name="표준 7 2 3 2 4 18" xfId="47271"/>
    <cellStyle name="표준 7 2 3 2 4 19" xfId="51142"/>
    <cellStyle name="표준 7 2 3 2 4 2" xfId="520"/>
    <cellStyle name="표준 7 2 3 2 4 2 10" xfId="24046"/>
    <cellStyle name="표준 7 2 3 2 4 2 11" xfId="27917"/>
    <cellStyle name="표준 7 2 3 2 4 2 12" xfId="31788"/>
    <cellStyle name="표준 7 2 3 2 4 2 13" xfId="35659"/>
    <cellStyle name="표준 7 2 3 2 4 2 14" xfId="39771"/>
    <cellStyle name="표준 7 2 3 2 4 2 15" xfId="43642"/>
    <cellStyle name="표준 7 2 3 2 4 2 16" xfId="47513"/>
    <cellStyle name="표준 7 2 3 2 4 2 17" xfId="51384"/>
    <cellStyle name="표준 7 2 3 2 4 2 2" xfId="1007"/>
    <cellStyle name="표준 7 2 3 2 4 2 2 10" xfId="28401"/>
    <cellStyle name="표준 7 2 3 2 4 2 2 11" xfId="32272"/>
    <cellStyle name="표준 7 2 3 2 4 2 2 12" xfId="36143"/>
    <cellStyle name="표준 7 2 3 2 4 2 2 13" xfId="40255"/>
    <cellStyle name="표준 7 2 3 2 4 2 2 14" xfId="44126"/>
    <cellStyle name="표준 7 2 3 2 4 2 2 15" xfId="47997"/>
    <cellStyle name="표준 7 2 3 2 4 2 2 16" xfId="51868"/>
    <cellStyle name="표준 7 2 3 2 4 2 2 2" xfId="1981"/>
    <cellStyle name="표준 7 2 3 2 4 2 2 2 10" xfId="33240"/>
    <cellStyle name="표준 7 2 3 2 4 2 2 2 11" xfId="37111"/>
    <cellStyle name="표준 7 2 3 2 4 2 2 2 12" xfId="41223"/>
    <cellStyle name="표준 7 2 3 2 4 2 2 2 13" xfId="45094"/>
    <cellStyle name="표준 7 2 3 2 4 2 2 2 14" xfId="48965"/>
    <cellStyle name="표준 7 2 3 2 4 2 2 2 15" xfId="52836"/>
    <cellStyle name="표준 7 2 3 2 4 2 2 2 2" xfId="3920"/>
    <cellStyle name="표준 7 2 3 2 4 2 2 2 2 10" xfId="39047"/>
    <cellStyle name="표준 7 2 3 2 4 2 2 2 2 11" xfId="43159"/>
    <cellStyle name="표준 7 2 3 2 4 2 2 2 2 12" xfId="47030"/>
    <cellStyle name="표준 7 2 3 2 4 2 2 2 2 13" xfId="50901"/>
    <cellStyle name="표준 7 2 3 2 4 2 2 2 2 14" xfId="54772"/>
    <cellStyle name="표준 7 2 3 2 4 2 2 2 2 2" xfId="8079"/>
    <cellStyle name="표준 7 2 3 2 4 2 2 2 2 3" xfId="11950"/>
    <cellStyle name="표준 7 2 3 2 4 2 2 2 2 4" xfId="15821"/>
    <cellStyle name="표준 7 2 3 2 4 2 2 2 2 5" xfId="19692"/>
    <cellStyle name="표준 7 2 3 2 4 2 2 2 2 6" xfId="23563"/>
    <cellStyle name="표준 7 2 3 2 4 2 2 2 2 7" xfId="27434"/>
    <cellStyle name="표준 7 2 3 2 4 2 2 2 2 8" xfId="31305"/>
    <cellStyle name="표준 7 2 3 2 4 2 2 2 2 9" xfId="35176"/>
    <cellStyle name="표준 7 2 3 2 4 2 2 2 3" xfId="6143"/>
    <cellStyle name="표준 7 2 3 2 4 2 2 2 4" xfId="10014"/>
    <cellStyle name="표준 7 2 3 2 4 2 2 2 5" xfId="13885"/>
    <cellStyle name="표준 7 2 3 2 4 2 2 2 6" xfId="17756"/>
    <cellStyle name="표준 7 2 3 2 4 2 2 2 7" xfId="21627"/>
    <cellStyle name="표준 7 2 3 2 4 2 2 2 8" xfId="25498"/>
    <cellStyle name="표준 7 2 3 2 4 2 2 2 9" xfId="29369"/>
    <cellStyle name="표준 7 2 3 2 4 2 2 3" xfId="2952"/>
    <cellStyle name="표준 7 2 3 2 4 2 2 3 10" xfId="38079"/>
    <cellStyle name="표준 7 2 3 2 4 2 2 3 11" xfId="42191"/>
    <cellStyle name="표준 7 2 3 2 4 2 2 3 12" xfId="46062"/>
    <cellStyle name="표준 7 2 3 2 4 2 2 3 13" xfId="49933"/>
    <cellStyle name="표준 7 2 3 2 4 2 2 3 14" xfId="53804"/>
    <cellStyle name="표준 7 2 3 2 4 2 2 3 2" xfId="7111"/>
    <cellStyle name="표준 7 2 3 2 4 2 2 3 3" xfId="10982"/>
    <cellStyle name="표준 7 2 3 2 4 2 2 3 4" xfId="14853"/>
    <cellStyle name="표준 7 2 3 2 4 2 2 3 5" xfId="18724"/>
    <cellStyle name="표준 7 2 3 2 4 2 2 3 6" xfId="22595"/>
    <cellStyle name="표준 7 2 3 2 4 2 2 3 7" xfId="26466"/>
    <cellStyle name="표준 7 2 3 2 4 2 2 3 8" xfId="30337"/>
    <cellStyle name="표준 7 2 3 2 4 2 2 3 9" xfId="34208"/>
    <cellStyle name="표준 7 2 3 2 4 2 2 4" xfId="5175"/>
    <cellStyle name="표준 7 2 3 2 4 2 2 5" xfId="9046"/>
    <cellStyle name="표준 7 2 3 2 4 2 2 6" xfId="12917"/>
    <cellStyle name="표준 7 2 3 2 4 2 2 7" xfId="16788"/>
    <cellStyle name="표준 7 2 3 2 4 2 2 8" xfId="20659"/>
    <cellStyle name="표준 7 2 3 2 4 2 2 9" xfId="24530"/>
    <cellStyle name="표준 7 2 3 2 4 2 3" xfId="1497"/>
    <cellStyle name="표준 7 2 3 2 4 2 3 10" xfId="32756"/>
    <cellStyle name="표준 7 2 3 2 4 2 3 11" xfId="36627"/>
    <cellStyle name="표준 7 2 3 2 4 2 3 12" xfId="40739"/>
    <cellStyle name="표준 7 2 3 2 4 2 3 13" xfId="44610"/>
    <cellStyle name="표준 7 2 3 2 4 2 3 14" xfId="48481"/>
    <cellStyle name="표준 7 2 3 2 4 2 3 15" xfId="52352"/>
    <cellStyle name="표준 7 2 3 2 4 2 3 2" xfId="3436"/>
    <cellStyle name="표준 7 2 3 2 4 2 3 2 10" xfId="38563"/>
    <cellStyle name="표준 7 2 3 2 4 2 3 2 11" xfId="42675"/>
    <cellStyle name="표준 7 2 3 2 4 2 3 2 12" xfId="46546"/>
    <cellStyle name="표준 7 2 3 2 4 2 3 2 13" xfId="50417"/>
    <cellStyle name="표준 7 2 3 2 4 2 3 2 14" xfId="54288"/>
    <cellStyle name="표준 7 2 3 2 4 2 3 2 2" xfId="7595"/>
    <cellStyle name="표준 7 2 3 2 4 2 3 2 3" xfId="11466"/>
    <cellStyle name="표준 7 2 3 2 4 2 3 2 4" xfId="15337"/>
    <cellStyle name="표준 7 2 3 2 4 2 3 2 5" xfId="19208"/>
    <cellStyle name="표준 7 2 3 2 4 2 3 2 6" xfId="23079"/>
    <cellStyle name="표준 7 2 3 2 4 2 3 2 7" xfId="26950"/>
    <cellStyle name="표준 7 2 3 2 4 2 3 2 8" xfId="30821"/>
    <cellStyle name="표준 7 2 3 2 4 2 3 2 9" xfId="34692"/>
    <cellStyle name="표준 7 2 3 2 4 2 3 3" xfId="5659"/>
    <cellStyle name="표준 7 2 3 2 4 2 3 4" xfId="9530"/>
    <cellStyle name="표준 7 2 3 2 4 2 3 5" xfId="13401"/>
    <cellStyle name="표준 7 2 3 2 4 2 3 6" xfId="17272"/>
    <cellStyle name="표준 7 2 3 2 4 2 3 7" xfId="21143"/>
    <cellStyle name="표준 7 2 3 2 4 2 3 8" xfId="25014"/>
    <cellStyle name="표준 7 2 3 2 4 2 3 9" xfId="28885"/>
    <cellStyle name="표준 7 2 3 2 4 2 4" xfId="2468"/>
    <cellStyle name="표준 7 2 3 2 4 2 4 10" xfId="37595"/>
    <cellStyle name="표준 7 2 3 2 4 2 4 11" xfId="41707"/>
    <cellStyle name="표준 7 2 3 2 4 2 4 12" xfId="45578"/>
    <cellStyle name="표준 7 2 3 2 4 2 4 13" xfId="49449"/>
    <cellStyle name="표준 7 2 3 2 4 2 4 14" xfId="53320"/>
    <cellStyle name="표준 7 2 3 2 4 2 4 2" xfId="6627"/>
    <cellStyle name="표준 7 2 3 2 4 2 4 3" xfId="10498"/>
    <cellStyle name="표준 7 2 3 2 4 2 4 4" xfId="14369"/>
    <cellStyle name="표준 7 2 3 2 4 2 4 5" xfId="18240"/>
    <cellStyle name="표준 7 2 3 2 4 2 4 6" xfId="22111"/>
    <cellStyle name="표준 7 2 3 2 4 2 4 7" xfId="25982"/>
    <cellStyle name="표준 7 2 3 2 4 2 4 8" xfId="29853"/>
    <cellStyle name="표준 7 2 3 2 4 2 4 9" xfId="33724"/>
    <cellStyle name="표준 7 2 3 2 4 2 5" xfId="4691"/>
    <cellStyle name="표준 7 2 3 2 4 2 6" xfId="8562"/>
    <cellStyle name="표준 7 2 3 2 4 2 7" xfId="12433"/>
    <cellStyle name="표준 7 2 3 2 4 2 8" xfId="16304"/>
    <cellStyle name="표준 7 2 3 2 4 2 9" xfId="20175"/>
    <cellStyle name="표준 7 2 3 2 4 3" xfId="765"/>
    <cellStyle name="표준 7 2 3 2 4 3 10" xfId="28159"/>
    <cellStyle name="표준 7 2 3 2 4 3 11" xfId="32030"/>
    <cellStyle name="표준 7 2 3 2 4 3 12" xfId="35901"/>
    <cellStyle name="표준 7 2 3 2 4 3 13" xfId="40013"/>
    <cellStyle name="표준 7 2 3 2 4 3 14" xfId="43884"/>
    <cellStyle name="표준 7 2 3 2 4 3 15" xfId="47755"/>
    <cellStyle name="표준 7 2 3 2 4 3 16" xfId="51626"/>
    <cellStyle name="표준 7 2 3 2 4 3 2" xfId="1739"/>
    <cellStyle name="표준 7 2 3 2 4 3 2 10" xfId="32998"/>
    <cellStyle name="표준 7 2 3 2 4 3 2 11" xfId="36869"/>
    <cellStyle name="표준 7 2 3 2 4 3 2 12" xfId="40981"/>
    <cellStyle name="표준 7 2 3 2 4 3 2 13" xfId="44852"/>
    <cellStyle name="표준 7 2 3 2 4 3 2 14" xfId="48723"/>
    <cellStyle name="표준 7 2 3 2 4 3 2 15" xfId="52594"/>
    <cellStyle name="표준 7 2 3 2 4 3 2 2" xfId="3678"/>
    <cellStyle name="표준 7 2 3 2 4 3 2 2 10" xfId="38805"/>
    <cellStyle name="표준 7 2 3 2 4 3 2 2 11" xfId="42917"/>
    <cellStyle name="표준 7 2 3 2 4 3 2 2 12" xfId="46788"/>
    <cellStyle name="표준 7 2 3 2 4 3 2 2 13" xfId="50659"/>
    <cellStyle name="표준 7 2 3 2 4 3 2 2 14" xfId="54530"/>
    <cellStyle name="표준 7 2 3 2 4 3 2 2 2" xfId="7837"/>
    <cellStyle name="표준 7 2 3 2 4 3 2 2 3" xfId="11708"/>
    <cellStyle name="표준 7 2 3 2 4 3 2 2 4" xfId="15579"/>
    <cellStyle name="표준 7 2 3 2 4 3 2 2 5" xfId="19450"/>
    <cellStyle name="표준 7 2 3 2 4 3 2 2 6" xfId="23321"/>
    <cellStyle name="표준 7 2 3 2 4 3 2 2 7" xfId="27192"/>
    <cellStyle name="표준 7 2 3 2 4 3 2 2 8" xfId="31063"/>
    <cellStyle name="표준 7 2 3 2 4 3 2 2 9" xfId="34934"/>
    <cellStyle name="표준 7 2 3 2 4 3 2 3" xfId="5901"/>
    <cellStyle name="표준 7 2 3 2 4 3 2 4" xfId="9772"/>
    <cellStyle name="표준 7 2 3 2 4 3 2 5" xfId="13643"/>
    <cellStyle name="표준 7 2 3 2 4 3 2 6" xfId="17514"/>
    <cellStyle name="표준 7 2 3 2 4 3 2 7" xfId="21385"/>
    <cellStyle name="표준 7 2 3 2 4 3 2 8" xfId="25256"/>
    <cellStyle name="표준 7 2 3 2 4 3 2 9" xfId="29127"/>
    <cellStyle name="표준 7 2 3 2 4 3 3" xfId="2710"/>
    <cellStyle name="표준 7 2 3 2 4 3 3 10" xfId="37837"/>
    <cellStyle name="표준 7 2 3 2 4 3 3 11" xfId="41949"/>
    <cellStyle name="표준 7 2 3 2 4 3 3 12" xfId="45820"/>
    <cellStyle name="표준 7 2 3 2 4 3 3 13" xfId="49691"/>
    <cellStyle name="표준 7 2 3 2 4 3 3 14" xfId="53562"/>
    <cellStyle name="표준 7 2 3 2 4 3 3 2" xfId="6869"/>
    <cellStyle name="표준 7 2 3 2 4 3 3 3" xfId="10740"/>
    <cellStyle name="표준 7 2 3 2 4 3 3 4" xfId="14611"/>
    <cellStyle name="표준 7 2 3 2 4 3 3 5" xfId="18482"/>
    <cellStyle name="표준 7 2 3 2 4 3 3 6" xfId="22353"/>
    <cellStyle name="표준 7 2 3 2 4 3 3 7" xfId="26224"/>
    <cellStyle name="표준 7 2 3 2 4 3 3 8" xfId="30095"/>
    <cellStyle name="표준 7 2 3 2 4 3 3 9" xfId="33966"/>
    <cellStyle name="표준 7 2 3 2 4 3 4" xfId="4933"/>
    <cellStyle name="표준 7 2 3 2 4 3 5" xfId="8804"/>
    <cellStyle name="표준 7 2 3 2 4 3 6" xfId="12675"/>
    <cellStyle name="표준 7 2 3 2 4 3 7" xfId="16546"/>
    <cellStyle name="표준 7 2 3 2 4 3 8" xfId="20417"/>
    <cellStyle name="표준 7 2 3 2 4 3 9" xfId="24288"/>
    <cellStyle name="표준 7 2 3 2 4 4" xfId="1255"/>
    <cellStyle name="표준 7 2 3 2 4 4 10" xfId="32514"/>
    <cellStyle name="표준 7 2 3 2 4 4 11" xfId="36385"/>
    <cellStyle name="표준 7 2 3 2 4 4 12" xfId="40497"/>
    <cellStyle name="표준 7 2 3 2 4 4 13" xfId="44368"/>
    <cellStyle name="표준 7 2 3 2 4 4 14" xfId="48239"/>
    <cellStyle name="표준 7 2 3 2 4 4 15" xfId="52110"/>
    <cellStyle name="표준 7 2 3 2 4 4 2" xfId="3194"/>
    <cellStyle name="표준 7 2 3 2 4 4 2 10" xfId="38321"/>
    <cellStyle name="표준 7 2 3 2 4 4 2 11" xfId="42433"/>
    <cellStyle name="표준 7 2 3 2 4 4 2 12" xfId="46304"/>
    <cellStyle name="표준 7 2 3 2 4 4 2 13" xfId="50175"/>
    <cellStyle name="표준 7 2 3 2 4 4 2 14" xfId="54046"/>
    <cellStyle name="표준 7 2 3 2 4 4 2 2" xfId="7353"/>
    <cellStyle name="표준 7 2 3 2 4 4 2 3" xfId="11224"/>
    <cellStyle name="표준 7 2 3 2 4 4 2 4" xfId="15095"/>
    <cellStyle name="표준 7 2 3 2 4 4 2 5" xfId="18966"/>
    <cellStyle name="표준 7 2 3 2 4 4 2 6" xfId="22837"/>
    <cellStyle name="표준 7 2 3 2 4 4 2 7" xfId="26708"/>
    <cellStyle name="표준 7 2 3 2 4 4 2 8" xfId="30579"/>
    <cellStyle name="표준 7 2 3 2 4 4 2 9" xfId="34450"/>
    <cellStyle name="표준 7 2 3 2 4 4 3" xfId="5417"/>
    <cellStyle name="표준 7 2 3 2 4 4 4" xfId="9288"/>
    <cellStyle name="표준 7 2 3 2 4 4 5" xfId="13159"/>
    <cellStyle name="표준 7 2 3 2 4 4 6" xfId="17030"/>
    <cellStyle name="표준 7 2 3 2 4 4 7" xfId="20901"/>
    <cellStyle name="표준 7 2 3 2 4 4 8" xfId="24772"/>
    <cellStyle name="표준 7 2 3 2 4 4 9" xfId="28643"/>
    <cellStyle name="표준 7 2 3 2 4 5" xfId="2226"/>
    <cellStyle name="표준 7 2 3 2 4 5 10" xfId="37353"/>
    <cellStyle name="표준 7 2 3 2 4 5 11" xfId="41465"/>
    <cellStyle name="표준 7 2 3 2 4 5 12" xfId="45336"/>
    <cellStyle name="표준 7 2 3 2 4 5 13" xfId="49207"/>
    <cellStyle name="표준 7 2 3 2 4 5 14" xfId="53078"/>
    <cellStyle name="표준 7 2 3 2 4 5 2" xfId="6385"/>
    <cellStyle name="표준 7 2 3 2 4 5 3" xfId="10256"/>
    <cellStyle name="표준 7 2 3 2 4 5 4" xfId="14127"/>
    <cellStyle name="표준 7 2 3 2 4 5 5" xfId="17998"/>
    <cellStyle name="표준 7 2 3 2 4 5 6" xfId="21869"/>
    <cellStyle name="표준 7 2 3 2 4 5 7" xfId="25740"/>
    <cellStyle name="표준 7 2 3 2 4 5 8" xfId="29611"/>
    <cellStyle name="표준 7 2 3 2 4 5 9" xfId="33482"/>
    <cellStyle name="표준 7 2 3 2 4 6" xfId="4449"/>
    <cellStyle name="표준 7 2 3 2 4 7" xfId="8320"/>
    <cellStyle name="표준 7 2 3 2 4 8" xfId="12191"/>
    <cellStyle name="표준 7 2 3 2 4 9" xfId="16062"/>
    <cellStyle name="표준 7 2 3 2 5" xfId="325"/>
    <cellStyle name="표준 7 2 3 2 5 10" xfId="23851"/>
    <cellStyle name="표준 7 2 3 2 5 11" xfId="27722"/>
    <cellStyle name="표준 7 2 3 2 5 12" xfId="31593"/>
    <cellStyle name="표준 7 2 3 2 5 13" xfId="35464"/>
    <cellStyle name="표준 7 2 3 2 5 14" xfId="39576"/>
    <cellStyle name="표준 7 2 3 2 5 15" xfId="43447"/>
    <cellStyle name="표준 7 2 3 2 5 16" xfId="47318"/>
    <cellStyle name="표준 7 2 3 2 5 17" xfId="51189"/>
    <cellStyle name="표준 7 2 3 2 5 2" xfId="812"/>
    <cellStyle name="표준 7 2 3 2 5 2 10" xfId="28206"/>
    <cellStyle name="표준 7 2 3 2 5 2 11" xfId="32077"/>
    <cellStyle name="표준 7 2 3 2 5 2 12" xfId="35948"/>
    <cellStyle name="표준 7 2 3 2 5 2 13" xfId="40060"/>
    <cellStyle name="표준 7 2 3 2 5 2 14" xfId="43931"/>
    <cellStyle name="표준 7 2 3 2 5 2 15" xfId="47802"/>
    <cellStyle name="표준 7 2 3 2 5 2 16" xfId="51673"/>
    <cellStyle name="표준 7 2 3 2 5 2 2" xfId="1786"/>
    <cellStyle name="표준 7 2 3 2 5 2 2 10" xfId="33045"/>
    <cellStyle name="표준 7 2 3 2 5 2 2 11" xfId="36916"/>
    <cellStyle name="표준 7 2 3 2 5 2 2 12" xfId="41028"/>
    <cellStyle name="표준 7 2 3 2 5 2 2 13" xfId="44899"/>
    <cellStyle name="표준 7 2 3 2 5 2 2 14" xfId="48770"/>
    <cellStyle name="표준 7 2 3 2 5 2 2 15" xfId="52641"/>
    <cellStyle name="표준 7 2 3 2 5 2 2 2" xfId="3725"/>
    <cellStyle name="표준 7 2 3 2 5 2 2 2 10" xfId="38852"/>
    <cellStyle name="표준 7 2 3 2 5 2 2 2 11" xfId="42964"/>
    <cellStyle name="표준 7 2 3 2 5 2 2 2 12" xfId="46835"/>
    <cellStyle name="표준 7 2 3 2 5 2 2 2 13" xfId="50706"/>
    <cellStyle name="표준 7 2 3 2 5 2 2 2 14" xfId="54577"/>
    <cellStyle name="표준 7 2 3 2 5 2 2 2 2" xfId="7884"/>
    <cellStyle name="표준 7 2 3 2 5 2 2 2 3" xfId="11755"/>
    <cellStyle name="표준 7 2 3 2 5 2 2 2 4" xfId="15626"/>
    <cellStyle name="표준 7 2 3 2 5 2 2 2 5" xfId="19497"/>
    <cellStyle name="표준 7 2 3 2 5 2 2 2 6" xfId="23368"/>
    <cellStyle name="표준 7 2 3 2 5 2 2 2 7" xfId="27239"/>
    <cellStyle name="표준 7 2 3 2 5 2 2 2 8" xfId="31110"/>
    <cellStyle name="표준 7 2 3 2 5 2 2 2 9" xfId="34981"/>
    <cellStyle name="표준 7 2 3 2 5 2 2 3" xfId="5948"/>
    <cellStyle name="표준 7 2 3 2 5 2 2 4" xfId="9819"/>
    <cellStyle name="표준 7 2 3 2 5 2 2 5" xfId="13690"/>
    <cellStyle name="표준 7 2 3 2 5 2 2 6" xfId="17561"/>
    <cellStyle name="표준 7 2 3 2 5 2 2 7" xfId="21432"/>
    <cellStyle name="표준 7 2 3 2 5 2 2 8" xfId="25303"/>
    <cellStyle name="표준 7 2 3 2 5 2 2 9" xfId="29174"/>
    <cellStyle name="표준 7 2 3 2 5 2 3" xfId="2757"/>
    <cellStyle name="표준 7 2 3 2 5 2 3 10" xfId="37884"/>
    <cellStyle name="표준 7 2 3 2 5 2 3 11" xfId="41996"/>
    <cellStyle name="표준 7 2 3 2 5 2 3 12" xfId="45867"/>
    <cellStyle name="표준 7 2 3 2 5 2 3 13" xfId="49738"/>
    <cellStyle name="표준 7 2 3 2 5 2 3 14" xfId="53609"/>
    <cellStyle name="표준 7 2 3 2 5 2 3 2" xfId="6916"/>
    <cellStyle name="표준 7 2 3 2 5 2 3 3" xfId="10787"/>
    <cellStyle name="표준 7 2 3 2 5 2 3 4" xfId="14658"/>
    <cellStyle name="표준 7 2 3 2 5 2 3 5" xfId="18529"/>
    <cellStyle name="표준 7 2 3 2 5 2 3 6" xfId="22400"/>
    <cellStyle name="표준 7 2 3 2 5 2 3 7" xfId="26271"/>
    <cellStyle name="표준 7 2 3 2 5 2 3 8" xfId="30142"/>
    <cellStyle name="표준 7 2 3 2 5 2 3 9" xfId="34013"/>
    <cellStyle name="표준 7 2 3 2 5 2 4" xfId="4980"/>
    <cellStyle name="표준 7 2 3 2 5 2 5" xfId="8851"/>
    <cellStyle name="표준 7 2 3 2 5 2 6" xfId="12722"/>
    <cellStyle name="표준 7 2 3 2 5 2 7" xfId="16593"/>
    <cellStyle name="표준 7 2 3 2 5 2 8" xfId="20464"/>
    <cellStyle name="표준 7 2 3 2 5 2 9" xfId="24335"/>
    <cellStyle name="표준 7 2 3 2 5 3" xfId="1302"/>
    <cellStyle name="표준 7 2 3 2 5 3 10" xfId="32561"/>
    <cellStyle name="표준 7 2 3 2 5 3 11" xfId="36432"/>
    <cellStyle name="표준 7 2 3 2 5 3 12" xfId="40544"/>
    <cellStyle name="표준 7 2 3 2 5 3 13" xfId="44415"/>
    <cellStyle name="표준 7 2 3 2 5 3 14" xfId="48286"/>
    <cellStyle name="표준 7 2 3 2 5 3 15" xfId="52157"/>
    <cellStyle name="표준 7 2 3 2 5 3 2" xfId="3241"/>
    <cellStyle name="표준 7 2 3 2 5 3 2 10" xfId="38368"/>
    <cellStyle name="표준 7 2 3 2 5 3 2 11" xfId="42480"/>
    <cellStyle name="표준 7 2 3 2 5 3 2 12" xfId="46351"/>
    <cellStyle name="표준 7 2 3 2 5 3 2 13" xfId="50222"/>
    <cellStyle name="표준 7 2 3 2 5 3 2 14" xfId="54093"/>
    <cellStyle name="표준 7 2 3 2 5 3 2 2" xfId="7400"/>
    <cellStyle name="표준 7 2 3 2 5 3 2 3" xfId="11271"/>
    <cellStyle name="표준 7 2 3 2 5 3 2 4" xfId="15142"/>
    <cellStyle name="표준 7 2 3 2 5 3 2 5" xfId="19013"/>
    <cellStyle name="표준 7 2 3 2 5 3 2 6" xfId="22884"/>
    <cellStyle name="표준 7 2 3 2 5 3 2 7" xfId="26755"/>
    <cellStyle name="표준 7 2 3 2 5 3 2 8" xfId="30626"/>
    <cellStyle name="표준 7 2 3 2 5 3 2 9" xfId="34497"/>
    <cellStyle name="표준 7 2 3 2 5 3 3" xfId="5464"/>
    <cellStyle name="표준 7 2 3 2 5 3 4" xfId="9335"/>
    <cellStyle name="표준 7 2 3 2 5 3 5" xfId="13206"/>
    <cellStyle name="표준 7 2 3 2 5 3 6" xfId="17077"/>
    <cellStyle name="표준 7 2 3 2 5 3 7" xfId="20948"/>
    <cellStyle name="표준 7 2 3 2 5 3 8" xfId="24819"/>
    <cellStyle name="표준 7 2 3 2 5 3 9" xfId="28690"/>
    <cellStyle name="표준 7 2 3 2 5 4" xfId="2273"/>
    <cellStyle name="표준 7 2 3 2 5 4 10" xfId="37400"/>
    <cellStyle name="표준 7 2 3 2 5 4 11" xfId="41512"/>
    <cellStyle name="표준 7 2 3 2 5 4 12" xfId="45383"/>
    <cellStyle name="표준 7 2 3 2 5 4 13" xfId="49254"/>
    <cellStyle name="표준 7 2 3 2 5 4 14" xfId="53125"/>
    <cellStyle name="표준 7 2 3 2 5 4 2" xfId="6432"/>
    <cellStyle name="표준 7 2 3 2 5 4 3" xfId="10303"/>
    <cellStyle name="표준 7 2 3 2 5 4 4" xfId="14174"/>
    <cellStyle name="표준 7 2 3 2 5 4 5" xfId="18045"/>
    <cellStyle name="표준 7 2 3 2 5 4 6" xfId="21916"/>
    <cellStyle name="표준 7 2 3 2 5 4 7" xfId="25787"/>
    <cellStyle name="표준 7 2 3 2 5 4 8" xfId="29658"/>
    <cellStyle name="표준 7 2 3 2 5 4 9" xfId="33529"/>
    <cellStyle name="표준 7 2 3 2 5 5" xfId="4496"/>
    <cellStyle name="표준 7 2 3 2 5 6" xfId="8367"/>
    <cellStyle name="표준 7 2 3 2 5 7" xfId="12238"/>
    <cellStyle name="표준 7 2 3 2 5 8" xfId="16109"/>
    <cellStyle name="표준 7 2 3 2 5 9" xfId="19980"/>
    <cellStyle name="표준 7 2 3 2 6" xfId="570"/>
    <cellStyle name="표준 7 2 3 2 6 10" xfId="27964"/>
    <cellStyle name="표준 7 2 3 2 6 11" xfId="31835"/>
    <cellStyle name="표준 7 2 3 2 6 12" xfId="35706"/>
    <cellStyle name="표준 7 2 3 2 6 13" xfId="39818"/>
    <cellStyle name="표준 7 2 3 2 6 14" xfId="43689"/>
    <cellStyle name="표준 7 2 3 2 6 15" xfId="47560"/>
    <cellStyle name="표준 7 2 3 2 6 16" xfId="51431"/>
    <cellStyle name="표준 7 2 3 2 6 2" xfId="1544"/>
    <cellStyle name="표준 7 2 3 2 6 2 10" xfId="32803"/>
    <cellStyle name="표준 7 2 3 2 6 2 11" xfId="36674"/>
    <cellStyle name="표준 7 2 3 2 6 2 12" xfId="40786"/>
    <cellStyle name="표준 7 2 3 2 6 2 13" xfId="44657"/>
    <cellStyle name="표준 7 2 3 2 6 2 14" xfId="48528"/>
    <cellStyle name="표준 7 2 3 2 6 2 15" xfId="52399"/>
    <cellStyle name="표준 7 2 3 2 6 2 2" xfId="3483"/>
    <cellStyle name="표준 7 2 3 2 6 2 2 10" xfId="38610"/>
    <cellStyle name="표준 7 2 3 2 6 2 2 11" xfId="42722"/>
    <cellStyle name="표준 7 2 3 2 6 2 2 12" xfId="46593"/>
    <cellStyle name="표준 7 2 3 2 6 2 2 13" xfId="50464"/>
    <cellStyle name="표준 7 2 3 2 6 2 2 14" xfId="54335"/>
    <cellStyle name="표준 7 2 3 2 6 2 2 2" xfId="7642"/>
    <cellStyle name="표준 7 2 3 2 6 2 2 3" xfId="11513"/>
    <cellStyle name="표준 7 2 3 2 6 2 2 4" xfId="15384"/>
    <cellStyle name="표준 7 2 3 2 6 2 2 5" xfId="19255"/>
    <cellStyle name="표준 7 2 3 2 6 2 2 6" xfId="23126"/>
    <cellStyle name="표준 7 2 3 2 6 2 2 7" xfId="26997"/>
    <cellStyle name="표준 7 2 3 2 6 2 2 8" xfId="30868"/>
    <cellStyle name="표준 7 2 3 2 6 2 2 9" xfId="34739"/>
    <cellStyle name="표준 7 2 3 2 6 2 3" xfId="5706"/>
    <cellStyle name="표준 7 2 3 2 6 2 4" xfId="9577"/>
    <cellStyle name="표준 7 2 3 2 6 2 5" xfId="13448"/>
    <cellStyle name="표준 7 2 3 2 6 2 6" xfId="17319"/>
    <cellStyle name="표준 7 2 3 2 6 2 7" xfId="21190"/>
    <cellStyle name="표준 7 2 3 2 6 2 8" xfId="25061"/>
    <cellStyle name="표준 7 2 3 2 6 2 9" xfId="28932"/>
    <cellStyle name="표준 7 2 3 2 6 3" xfId="2515"/>
    <cellStyle name="표준 7 2 3 2 6 3 10" xfId="37642"/>
    <cellStyle name="표준 7 2 3 2 6 3 11" xfId="41754"/>
    <cellStyle name="표준 7 2 3 2 6 3 12" xfId="45625"/>
    <cellStyle name="표준 7 2 3 2 6 3 13" xfId="49496"/>
    <cellStyle name="표준 7 2 3 2 6 3 14" xfId="53367"/>
    <cellStyle name="표준 7 2 3 2 6 3 2" xfId="6674"/>
    <cellStyle name="표준 7 2 3 2 6 3 3" xfId="10545"/>
    <cellStyle name="표준 7 2 3 2 6 3 4" xfId="14416"/>
    <cellStyle name="표준 7 2 3 2 6 3 5" xfId="18287"/>
    <cellStyle name="표준 7 2 3 2 6 3 6" xfId="22158"/>
    <cellStyle name="표준 7 2 3 2 6 3 7" xfId="26029"/>
    <cellStyle name="표준 7 2 3 2 6 3 8" xfId="29900"/>
    <cellStyle name="표준 7 2 3 2 6 3 9" xfId="33771"/>
    <cellStyle name="표준 7 2 3 2 6 4" xfId="4738"/>
    <cellStyle name="표준 7 2 3 2 6 5" xfId="8609"/>
    <cellStyle name="표준 7 2 3 2 6 6" xfId="12480"/>
    <cellStyle name="표준 7 2 3 2 6 7" xfId="16351"/>
    <cellStyle name="표준 7 2 3 2 6 8" xfId="20222"/>
    <cellStyle name="표준 7 2 3 2 6 9" xfId="24093"/>
    <cellStyle name="표준 7 2 3 2 7" xfId="1060"/>
    <cellStyle name="표준 7 2 3 2 7 10" xfId="32319"/>
    <cellStyle name="표준 7 2 3 2 7 11" xfId="36190"/>
    <cellStyle name="표준 7 2 3 2 7 12" xfId="40302"/>
    <cellStyle name="표준 7 2 3 2 7 13" xfId="44173"/>
    <cellStyle name="표준 7 2 3 2 7 14" xfId="48044"/>
    <cellStyle name="표준 7 2 3 2 7 15" xfId="51915"/>
    <cellStyle name="표준 7 2 3 2 7 2" xfId="2999"/>
    <cellStyle name="표준 7 2 3 2 7 2 10" xfId="38126"/>
    <cellStyle name="표준 7 2 3 2 7 2 11" xfId="42238"/>
    <cellStyle name="표준 7 2 3 2 7 2 12" xfId="46109"/>
    <cellStyle name="표준 7 2 3 2 7 2 13" xfId="49980"/>
    <cellStyle name="표준 7 2 3 2 7 2 14" xfId="53851"/>
    <cellStyle name="표준 7 2 3 2 7 2 2" xfId="7158"/>
    <cellStyle name="표준 7 2 3 2 7 2 3" xfId="11029"/>
    <cellStyle name="표준 7 2 3 2 7 2 4" xfId="14900"/>
    <cellStyle name="표준 7 2 3 2 7 2 5" xfId="18771"/>
    <cellStyle name="표준 7 2 3 2 7 2 6" xfId="22642"/>
    <cellStyle name="표준 7 2 3 2 7 2 7" xfId="26513"/>
    <cellStyle name="표준 7 2 3 2 7 2 8" xfId="30384"/>
    <cellStyle name="표준 7 2 3 2 7 2 9" xfId="34255"/>
    <cellStyle name="표준 7 2 3 2 7 3" xfId="5222"/>
    <cellStyle name="표준 7 2 3 2 7 4" xfId="9093"/>
    <cellStyle name="표준 7 2 3 2 7 5" xfId="12964"/>
    <cellStyle name="표준 7 2 3 2 7 6" xfId="16835"/>
    <cellStyle name="표준 7 2 3 2 7 7" xfId="20706"/>
    <cellStyle name="표준 7 2 3 2 7 8" xfId="24577"/>
    <cellStyle name="표준 7 2 3 2 7 9" xfId="28448"/>
    <cellStyle name="표준 7 2 3 2 8" xfId="2031"/>
    <cellStyle name="표준 7 2 3 2 8 10" xfId="37158"/>
    <cellStyle name="표준 7 2 3 2 8 11" xfId="41270"/>
    <cellStyle name="표준 7 2 3 2 8 12" xfId="45141"/>
    <cellStyle name="표준 7 2 3 2 8 13" xfId="49012"/>
    <cellStyle name="표준 7 2 3 2 8 14" xfId="52883"/>
    <cellStyle name="표준 7 2 3 2 8 2" xfId="6190"/>
    <cellStyle name="표준 7 2 3 2 8 3" xfId="10061"/>
    <cellStyle name="표준 7 2 3 2 8 4" xfId="13932"/>
    <cellStyle name="표준 7 2 3 2 8 5" xfId="17803"/>
    <cellStyle name="표준 7 2 3 2 8 6" xfId="21674"/>
    <cellStyle name="표준 7 2 3 2 8 7" xfId="25545"/>
    <cellStyle name="표준 7 2 3 2 8 8" xfId="29416"/>
    <cellStyle name="표준 7 2 3 2 8 9" xfId="33287"/>
    <cellStyle name="표준 7 2 3 2 9" xfId="4254"/>
    <cellStyle name="표준 7 2 3 20" xfId="39311"/>
    <cellStyle name="표준 7 2 3 21" xfId="43182"/>
    <cellStyle name="표준 7 2 3 22" xfId="47053"/>
    <cellStyle name="표준 7 2 3 23" xfId="50924"/>
    <cellStyle name="표준 7 2 3 3" xfId="102"/>
    <cellStyle name="표준 7 2 3 3 10" xfId="15891"/>
    <cellStyle name="표준 7 2 3 3 11" xfId="19762"/>
    <cellStyle name="표준 7 2 3 3 12" xfId="23633"/>
    <cellStyle name="표준 7 2 3 3 13" xfId="27504"/>
    <cellStyle name="표준 7 2 3 3 14" xfId="31375"/>
    <cellStyle name="표준 7 2 3 3 15" xfId="35246"/>
    <cellStyle name="표준 7 2 3 3 16" xfId="39117"/>
    <cellStyle name="표준 7 2 3 3 17" xfId="39358"/>
    <cellStyle name="표준 7 2 3 3 18" xfId="43229"/>
    <cellStyle name="표준 7 2 3 3 19" xfId="47100"/>
    <cellStyle name="표준 7 2 3 3 2" xfId="201"/>
    <cellStyle name="표준 7 2 3 3 2 10" xfId="19859"/>
    <cellStyle name="표준 7 2 3 3 2 11" xfId="23730"/>
    <cellStyle name="표준 7 2 3 3 2 12" xfId="27601"/>
    <cellStyle name="표준 7 2 3 3 2 13" xfId="31472"/>
    <cellStyle name="표준 7 2 3 3 2 14" xfId="35343"/>
    <cellStyle name="표준 7 2 3 3 2 15" xfId="39214"/>
    <cellStyle name="표준 7 2 3 3 2 16" xfId="39455"/>
    <cellStyle name="표준 7 2 3 3 2 17" xfId="43326"/>
    <cellStyle name="표준 7 2 3 3 2 18" xfId="47197"/>
    <cellStyle name="표준 7 2 3 3 2 19" xfId="51068"/>
    <cellStyle name="표준 7 2 3 3 2 2" xfId="446"/>
    <cellStyle name="표준 7 2 3 3 2 2 10" xfId="23972"/>
    <cellStyle name="표준 7 2 3 3 2 2 11" xfId="27843"/>
    <cellStyle name="표준 7 2 3 3 2 2 12" xfId="31714"/>
    <cellStyle name="표준 7 2 3 3 2 2 13" xfId="35585"/>
    <cellStyle name="표준 7 2 3 3 2 2 14" xfId="39697"/>
    <cellStyle name="표준 7 2 3 3 2 2 15" xfId="43568"/>
    <cellStyle name="표준 7 2 3 3 2 2 16" xfId="47439"/>
    <cellStyle name="표준 7 2 3 3 2 2 17" xfId="51310"/>
    <cellStyle name="표준 7 2 3 3 2 2 2" xfId="933"/>
    <cellStyle name="표준 7 2 3 3 2 2 2 10" xfId="28327"/>
    <cellStyle name="표준 7 2 3 3 2 2 2 11" xfId="32198"/>
    <cellStyle name="표준 7 2 3 3 2 2 2 12" xfId="36069"/>
    <cellStyle name="표준 7 2 3 3 2 2 2 13" xfId="40181"/>
    <cellStyle name="표준 7 2 3 3 2 2 2 14" xfId="44052"/>
    <cellStyle name="표준 7 2 3 3 2 2 2 15" xfId="47923"/>
    <cellStyle name="표준 7 2 3 3 2 2 2 16" xfId="51794"/>
    <cellStyle name="표준 7 2 3 3 2 2 2 2" xfId="1907"/>
    <cellStyle name="표준 7 2 3 3 2 2 2 2 10" xfId="33166"/>
    <cellStyle name="표준 7 2 3 3 2 2 2 2 11" xfId="37037"/>
    <cellStyle name="표준 7 2 3 3 2 2 2 2 12" xfId="41149"/>
    <cellStyle name="표준 7 2 3 3 2 2 2 2 13" xfId="45020"/>
    <cellStyle name="표준 7 2 3 3 2 2 2 2 14" xfId="48891"/>
    <cellStyle name="표준 7 2 3 3 2 2 2 2 15" xfId="52762"/>
    <cellStyle name="표준 7 2 3 3 2 2 2 2 2" xfId="3846"/>
    <cellStyle name="표준 7 2 3 3 2 2 2 2 2 10" xfId="38973"/>
    <cellStyle name="표준 7 2 3 3 2 2 2 2 2 11" xfId="43085"/>
    <cellStyle name="표준 7 2 3 3 2 2 2 2 2 12" xfId="46956"/>
    <cellStyle name="표준 7 2 3 3 2 2 2 2 2 13" xfId="50827"/>
    <cellStyle name="표준 7 2 3 3 2 2 2 2 2 14" xfId="54698"/>
    <cellStyle name="표준 7 2 3 3 2 2 2 2 2 2" xfId="8005"/>
    <cellStyle name="표준 7 2 3 3 2 2 2 2 2 3" xfId="11876"/>
    <cellStyle name="표준 7 2 3 3 2 2 2 2 2 4" xfId="15747"/>
    <cellStyle name="표준 7 2 3 3 2 2 2 2 2 5" xfId="19618"/>
    <cellStyle name="표준 7 2 3 3 2 2 2 2 2 6" xfId="23489"/>
    <cellStyle name="표준 7 2 3 3 2 2 2 2 2 7" xfId="27360"/>
    <cellStyle name="표준 7 2 3 3 2 2 2 2 2 8" xfId="31231"/>
    <cellStyle name="표준 7 2 3 3 2 2 2 2 2 9" xfId="35102"/>
    <cellStyle name="표준 7 2 3 3 2 2 2 2 3" xfId="6069"/>
    <cellStyle name="표준 7 2 3 3 2 2 2 2 4" xfId="9940"/>
    <cellStyle name="표준 7 2 3 3 2 2 2 2 5" xfId="13811"/>
    <cellStyle name="표준 7 2 3 3 2 2 2 2 6" xfId="17682"/>
    <cellStyle name="표준 7 2 3 3 2 2 2 2 7" xfId="21553"/>
    <cellStyle name="표준 7 2 3 3 2 2 2 2 8" xfId="25424"/>
    <cellStyle name="표준 7 2 3 3 2 2 2 2 9" xfId="29295"/>
    <cellStyle name="표준 7 2 3 3 2 2 2 3" xfId="2878"/>
    <cellStyle name="표준 7 2 3 3 2 2 2 3 10" xfId="38005"/>
    <cellStyle name="표준 7 2 3 3 2 2 2 3 11" xfId="42117"/>
    <cellStyle name="표준 7 2 3 3 2 2 2 3 12" xfId="45988"/>
    <cellStyle name="표준 7 2 3 3 2 2 2 3 13" xfId="49859"/>
    <cellStyle name="표준 7 2 3 3 2 2 2 3 14" xfId="53730"/>
    <cellStyle name="표준 7 2 3 3 2 2 2 3 2" xfId="7037"/>
    <cellStyle name="표준 7 2 3 3 2 2 2 3 3" xfId="10908"/>
    <cellStyle name="표준 7 2 3 3 2 2 2 3 4" xfId="14779"/>
    <cellStyle name="표준 7 2 3 3 2 2 2 3 5" xfId="18650"/>
    <cellStyle name="표준 7 2 3 3 2 2 2 3 6" xfId="22521"/>
    <cellStyle name="표준 7 2 3 3 2 2 2 3 7" xfId="26392"/>
    <cellStyle name="표준 7 2 3 3 2 2 2 3 8" xfId="30263"/>
    <cellStyle name="표준 7 2 3 3 2 2 2 3 9" xfId="34134"/>
    <cellStyle name="표준 7 2 3 3 2 2 2 4" xfId="5101"/>
    <cellStyle name="표준 7 2 3 3 2 2 2 5" xfId="8972"/>
    <cellStyle name="표준 7 2 3 3 2 2 2 6" xfId="12843"/>
    <cellStyle name="표준 7 2 3 3 2 2 2 7" xfId="16714"/>
    <cellStyle name="표준 7 2 3 3 2 2 2 8" xfId="20585"/>
    <cellStyle name="표준 7 2 3 3 2 2 2 9" xfId="24456"/>
    <cellStyle name="표준 7 2 3 3 2 2 3" xfId="1423"/>
    <cellStyle name="표준 7 2 3 3 2 2 3 10" xfId="32682"/>
    <cellStyle name="표준 7 2 3 3 2 2 3 11" xfId="36553"/>
    <cellStyle name="표준 7 2 3 3 2 2 3 12" xfId="40665"/>
    <cellStyle name="표준 7 2 3 3 2 2 3 13" xfId="44536"/>
    <cellStyle name="표준 7 2 3 3 2 2 3 14" xfId="48407"/>
    <cellStyle name="표준 7 2 3 3 2 2 3 15" xfId="52278"/>
    <cellStyle name="표준 7 2 3 3 2 2 3 2" xfId="3362"/>
    <cellStyle name="표준 7 2 3 3 2 2 3 2 10" xfId="38489"/>
    <cellStyle name="표준 7 2 3 3 2 2 3 2 11" xfId="42601"/>
    <cellStyle name="표준 7 2 3 3 2 2 3 2 12" xfId="46472"/>
    <cellStyle name="표준 7 2 3 3 2 2 3 2 13" xfId="50343"/>
    <cellStyle name="표준 7 2 3 3 2 2 3 2 14" xfId="54214"/>
    <cellStyle name="표준 7 2 3 3 2 2 3 2 2" xfId="7521"/>
    <cellStyle name="표준 7 2 3 3 2 2 3 2 3" xfId="11392"/>
    <cellStyle name="표준 7 2 3 3 2 2 3 2 4" xfId="15263"/>
    <cellStyle name="표준 7 2 3 3 2 2 3 2 5" xfId="19134"/>
    <cellStyle name="표준 7 2 3 3 2 2 3 2 6" xfId="23005"/>
    <cellStyle name="표준 7 2 3 3 2 2 3 2 7" xfId="26876"/>
    <cellStyle name="표준 7 2 3 3 2 2 3 2 8" xfId="30747"/>
    <cellStyle name="표준 7 2 3 3 2 2 3 2 9" xfId="34618"/>
    <cellStyle name="표준 7 2 3 3 2 2 3 3" xfId="5585"/>
    <cellStyle name="표준 7 2 3 3 2 2 3 4" xfId="9456"/>
    <cellStyle name="표준 7 2 3 3 2 2 3 5" xfId="13327"/>
    <cellStyle name="표준 7 2 3 3 2 2 3 6" xfId="17198"/>
    <cellStyle name="표준 7 2 3 3 2 2 3 7" xfId="21069"/>
    <cellStyle name="표준 7 2 3 3 2 2 3 8" xfId="24940"/>
    <cellStyle name="표준 7 2 3 3 2 2 3 9" xfId="28811"/>
    <cellStyle name="표준 7 2 3 3 2 2 4" xfId="2394"/>
    <cellStyle name="표준 7 2 3 3 2 2 4 10" xfId="37521"/>
    <cellStyle name="표준 7 2 3 3 2 2 4 11" xfId="41633"/>
    <cellStyle name="표준 7 2 3 3 2 2 4 12" xfId="45504"/>
    <cellStyle name="표준 7 2 3 3 2 2 4 13" xfId="49375"/>
    <cellStyle name="표준 7 2 3 3 2 2 4 14" xfId="53246"/>
    <cellStyle name="표준 7 2 3 3 2 2 4 2" xfId="6553"/>
    <cellStyle name="표준 7 2 3 3 2 2 4 3" xfId="10424"/>
    <cellStyle name="표준 7 2 3 3 2 2 4 4" xfId="14295"/>
    <cellStyle name="표준 7 2 3 3 2 2 4 5" xfId="18166"/>
    <cellStyle name="표준 7 2 3 3 2 2 4 6" xfId="22037"/>
    <cellStyle name="표준 7 2 3 3 2 2 4 7" xfId="25908"/>
    <cellStyle name="표준 7 2 3 3 2 2 4 8" xfId="29779"/>
    <cellStyle name="표준 7 2 3 3 2 2 4 9" xfId="33650"/>
    <cellStyle name="표준 7 2 3 3 2 2 5" xfId="4617"/>
    <cellStyle name="표준 7 2 3 3 2 2 6" xfId="8488"/>
    <cellStyle name="표준 7 2 3 3 2 2 7" xfId="12359"/>
    <cellStyle name="표준 7 2 3 3 2 2 8" xfId="16230"/>
    <cellStyle name="표준 7 2 3 3 2 2 9" xfId="20101"/>
    <cellStyle name="표준 7 2 3 3 2 3" xfId="691"/>
    <cellStyle name="표준 7 2 3 3 2 3 10" xfId="28085"/>
    <cellStyle name="표준 7 2 3 3 2 3 11" xfId="31956"/>
    <cellStyle name="표준 7 2 3 3 2 3 12" xfId="35827"/>
    <cellStyle name="표준 7 2 3 3 2 3 13" xfId="39939"/>
    <cellStyle name="표준 7 2 3 3 2 3 14" xfId="43810"/>
    <cellStyle name="표준 7 2 3 3 2 3 15" xfId="47681"/>
    <cellStyle name="표준 7 2 3 3 2 3 16" xfId="51552"/>
    <cellStyle name="표준 7 2 3 3 2 3 2" xfId="1665"/>
    <cellStyle name="표준 7 2 3 3 2 3 2 10" xfId="32924"/>
    <cellStyle name="표준 7 2 3 3 2 3 2 11" xfId="36795"/>
    <cellStyle name="표준 7 2 3 3 2 3 2 12" xfId="40907"/>
    <cellStyle name="표준 7 2 3 3 2 3 2 13" xfId="44778"/>
    <cellStyle name="표준 7 2 3 3 2 3 2 14" xfId="48649"/>
    <cellStyle name="표준 7 2 3 3 2 3 2 15" xfId="52520"/>
    <cellStyle name="표준 7 2 3 3 2 3 2 2" xfId="3604"/>
    <cellStyle name="표준 7 2 3 3 2 3 2 2 10" xfId="38731"/>
    <cellStyle name="표준 7 2 3 3 2 3 2 2 11" xfId="42843"/>
    <cellStyle name="표준 7 2 3 3 2 3 2 2 12" xfId="46714"/>
    <cellStyle name="표준 7 2 3 3 2 3 2 2 13" xfId="50585"/>
    <cellStyle name="표준 7 2 3 3 2 3 2 2 14" xfId="54456"/>
    <cellStyle name="표준 7 2 3 3 2 3 2 2 2" xfId="7763"/>
    <cellStyle name="표준 7 2 3 3 2 3 2 2 3" xfId="11634"/>
    <cellStyle name="표준 7 2 3 3 2 3 2 2 4" xfId="15505"/>
    <cellStyle name="표준 7 2 3 3 2 3 2 2 5" xfId="19376"/>
    <cellStyle name="표준 7 2 3 3 2 3 2 2 6" xfId="23247"/>
    <cellStyle name="표준 7 2 3 3 2 3 2 2 7" xfId="27118"/>
    <cellStyle name="표준 7 2 3 3 2 3 2 2 8" xfId="30989"/>
    <cellStyle name="표준 7 2 3 3 2 3 2 2 9" xfId="34860"/>
    <cellStyle name="표준 7 2 3 3 2 3 2 3" xfId="5827"/>
    <cellStyle name="표준 7 2 3 3 2 3 2 4" xfId="9698"/>
    <cellStyle name="표준 7 2 3 3 2 3 2 5" xfId="13569"/>
    <cellStyle name="표준 7 2 3 3 2 3 2 6" xfId="17440"/>
    <cellStyle name="표준 7 2 3 3 2 3 2 7" xfId="21311"/>
    <cellStyle name="표준 7 2 3 3 2 3 2 8" xfId="25182"/>
    <cellStyle name="표준 7 2 3 3 2 3 2 9" xfId="29053"/>
    <cellStyle name="표준 7 2 3 3 2 3 3" xfId="2636"/>
    <cellStyle name="표준 7 2 3 3 2 3 3 10" xfId="37763"/>
    <cellStyle name="표준 7 2 3 3 2 3 3 11" xfId="41875"/>
    <cellStyle name="표준 7 2 3 3 2 3 3 12" xfId="45746"/>
    <cellStyle name="표준 7 2 3 3 2 3 3 13" xfId="49617"/>
    <cellStyle name="표준 7 2 3 3 2 3 3 14" xfId="53488"/>
    <cellStyle name="표준 7 2 3 3 2 3 3 2" xfId="6795"/>
    <cellStyle name="표준 7 2 3 3 2 3 3 3" xfId="10666"/>
    <cellStyle name="표준 7 2 3 3 2 3 3 4" xfId="14537"/>
    <cellStyle name="표준 7 2 3 3 2 3 3 5" xfId="18408"/>
    <cellStyle name="표준 7 2 3 3 2 3 3 6" xfId="22279"/>
    <cellStyle name="표준 7 2 3 3 2 3 3 7" xfId="26150"/>
    <cellStyle name="표준 7 2 3 3 2 3 3 8" xfId="30021"/>
    <cellStyle name="표준 7 2 3 3 2 3 3 9" xfId="33892"/>
    <cellStyle name="표준 7 2 3 3 2 3 4" xfId="4859"/>
    <cellStyle name="표준 7 2 3 3 2 3 5" xfId="8730"/>
    <cellStyle name="표준 7 2 3 3 2 3 6" xfId="12601"/>
    <cellStyle name="표준 7 2 3 3 2 3 7" xfId="16472"/>
    <cellStyle name="표준 7 2 3 3 2 3 8" xfId="20343"/>
    <cellStyle name="표준 7 2 3 3 2 3 9" xfId="24214"/>
    <cellStyle name="표준 7 2 3 3 2 4" xfId="1181"/>
    <cellStyle name="표준 7 2 3 3 2 4 10" xfId="32440"/>
    <cellStyle name="표준 7 2 3 3 2 4 11" xfId="36311"/>
    <cellStyle name="표준 7 2 3 3 2 4 12" xfId="40423"/>
    <cellStyle name="표준 7 2 3 3 2 4 13" xfId="44294"/>
    <cellStyle name="표준 7 2 3 3 2 4 14" xfId="48165"/>
    <cellStyle name="표준 7 2 3 3 2 4 15" xfId="52036"/>
    <cellStyle name="표준 7 2 3 3 2 4 2" xfId="3120"/>
    <cellStyle name="표준 7 2 3 3 2 4 2 10" xfId="38247"/>
    <cellStyle name="표준 7 2 3 3 2 4 2 11" xfId="42359"/>
    <cellStyle name="표준 7 2 3 3 2 4 2 12" xfId="46230"/>
    <cellStyle name="표준 7 2 3 3 2 4 2 13" xfId="50101"/>
    <cellStyle name="표준 7 2 3 3 2 4 2 14" xfId="53972"/>
    <cellStyle name="표준 7 2 3 3 2 4 2 2" xfId="7279"/>
    <cellStyle name="표준 7 2 3 3 2 4 2 3" xfId="11150"/>
    <cellStyle name="표준 7 2 3 3 2 4 2 4" xfId="15021"/>
    <cellStyle name="표준 7 2 3 3 2 4 2 5" xfId="18892"/>
    <cellStyle name="표준 7 2 3 3 2 4 2 6" xfId="22763"/>
    <cellStyle name="표준 7 2 3 3 2 4 2 7" xfId="26634"/>
    <cellStyle name="표준 7 2 3 3 2 4 2 8" xfId="30505"/>
    <cellStyle name="표준 7 2 3 3 2 4 2 9" xfId="34376"/>
    <cellStyle name="표준 7 2 3 3 2 4 3" xfId="5343"/>
    <cellStyle name="표준 7 2 3 3 2 4 4" xfId="9214"/>
    <cellStyle name="표준 7 2 3 3 2 4 5" xfId="13085"/>
    <cellStyle name="표준 7 2 3 3 2 4 6" xfId="16956"/>
    <cellStyle name="표준 7 2 3 3 2 4 7" xfId="20827"/>
    <cellStyle name="표준 7 2 3 3 2 4 8" xfId="24698"/>
    <cellStyle name="표준 7 2 3 3 2 4 9" xfId="28569"/>
    <cellStyle name="표준 7 2 3 3 2 5" xfId="2152"/>
    <cellStyle name="표준 7 2 3 3 2 5 10" xfId="37279"/>
    <cellStyle name="표준 7 2 3 3 2 5 11" xfId="41391"/>
    <cellStyle name="표준 7 2 3 3 2 5 12" xfId="45262"/>
    <cellStyle name="표준 7 2 3 3 2 5 13" xfId="49133"/>
    <cellStyle name="표준 7 2 3 3 2 5 14" xfId="53004"/>
    <cellStyle name="표준 7 2 3 3 2 5 2" xfId="6311"/>
    <cellStyle name="표준 7 2 3 3 2 5 3" xfId="10182"/>
    <cellStyle name="표준 7 2 3 3 2 5 4" xfId="14053"/>
    <cellStyle name="표준 7 2 3 3 2 5 5" xfId="17924"/>
    <cellStyle name="표준 7 2 3 3 2 5 6" xfId="21795"/>
    <cellStyle name="표준 7 2 3 3 2 5 7" xfId="25666"/>
    <cellStyle name="표준 7 2 3 3 2 5 8" xfId="29537"/>
    <cellStyle name="표준 7 2 3 3 2 5 9" xfId="33408"/>
    <cellStyle name="표준 7 2 3 3 2 6" xfId="4375"/>
    <cellStyle name="표준 7 2 3 3 2 7" xfId="8246"/>
    <cellStyle name="표준 7 2 3 3 2 8" xfId="12117"/>
    <cellStyle name="표준 7 2 3 3 2 9" xfId="15988"/>
    <cellStyle name="표준 7 2 3 3 20" xfId="50971"/>
    <cellStyle name="표준 7 2 3 3 3" xfId="349"/>
    <cellStyle name="표준 7 2 3 3 3 10" xfId="23875"/>
    <cellStyle name="표준 7 2 3 3 3 11" xfId="27746"/>
    <cellStyle name="표준 7 2 3 3 3 12" xfId="31617"/>
    <cellStyle name="표준 7 2 3 3 3 13" xfId="35488"/>
    <cellStyle name="표준 7 2 3 3 3 14" xfId="39600"/>
    <cellStyle name="표준 7 2 3 3 3 15" xfId="43471"/>
    <cellStyle name="표준 7 2 3 3 3 16" xfId="47342"/>
    <cellStyle name="표준 7 2 3 3 3 17" xfId="51213"/>
    <cellStyle name="표준 7 2 3 3 3 2" xfId="836"/>
    <cellStyle name="표준 7 2 3 3 3 2 10" xfId="28230"/>
    <cellStyle name="표준 7 2 3 3 3 2 11" xfId="32101"/>
    <cellStyle name="표준 7 2 3 3 3 2 12" xfId="35972"/>
    <cellStyle name="표준 7 2 3 3 3 2 13" xfId="40084"/>
    <cellStyle name="표준 7 2 3 3 3 2 14" xfId="43955"/>
    <cellStyle name="표준 7 2 3 3 3 2 15" xfId="47826"/>
    <cellStyle name="표준 7 2 3 3 3 2 16" xfId="51697"/>
    <cellStyle name="표준 7 2 3 3 3 2 2" xfId="1810"/>
    <cellStyle name="표준 7 2 3 3 3 2 2 10" xfId="33069"/>
    <cellStyle name="표준 7 2 3 3 3 2 2 11" xfId="36940"/>
    <cellStyle name="표준 7 2 3 3 3 2 2 12" xfId="41052"/>
    <cellStyle name="표준 7 2 3 3 3 2 2 13" xfId="44923"/>
    <cellStyle name="표준 7 2 3 3 3 2 2 14" xfId="48794"/>
    <cellStyle name="표준 7 2 3 3 3 2 2 15" xfId="52665"/>
    <cellStyle name="표준 7 2 3 3 3 2 2 2" xfId="3749"/>
    <cellStyle name="표준 7 2 3 3 3 2 2 2 10" xfId="38876"/>
    <cellStyle name="표준 7 2 3 3 3 2 2 2 11" xfId="42988"/>
    <cellStyle name="표준 7 2 3 3 3 2 2 2 12" xfId="46859"/>
    <cellStyle name="표준 7 2 3 3 3 2 2 2 13" xfId="50730"/>
    <cellStyle name="표준 7 2 3 3 3 2 2 2 14" xfId="54601"/>
    <cellStyle name="표준 7 2 3 3 3 2 2 2 2" xfId="7908"/>
    <cellStyle name="표준 7 2 3 3 3 2 2 2 3" xfId="11779"/>
    <cellStyle name="표준 7 2 3 3 3 2 2 2 4" xfId="15650"/>
    <cellStyle name="표준 7 2 3 3 3 2 2 2 5" xfId="19521"/>
    <cellStyle name="표준 7 2 3 3 3 2 2 2 6" xfId="23392"/>
    <cellStyle name="표준 7 2 3 3 3 2 2 2 7" xfId="27263"/>
    <cellStyle name="표준 7 2 3 3 3 2 2 2 8" xfId="31134"/>
    <cellStyle name="표준 7 2 3 3 3 2 2 2 9" xfId="35005"/>
    <cellStyle name="표준 7 2 3 3 3 2 2 3" xfId="5972"/>
    <cellStyle name="표준 7 2 3 3 3 2 2 4" xfId="9843"/>
    <cellStyle name="표준 7 2 3 3 3 2 2 5" xfId="13714"/>
    <cellStyle name="표준 7 2 3 3 3 2 2 6" xfId="17585"/>
    <cellStyle name="표준 7 2 3 3 3 2 2 7" xfId="21456"/>
    <cellStyle name="표준 7 2 3 3 3 2 2 8" xfId="25327"/>
    <cellStyle name="표준 7 2 3 3 3 2 2 9" xfId="29198"/>
    <cellStyle name="표준 7 2 3 3 3 2 3" xfId="2781"/>
    <cellStyle name="표준 7 2 3 3 3 2 3 10" xfId="37908"/>
    <cellStyle name="표준 7 2 3 3 3 2 3 11" xfId="42020"/>
    <cellStyle name="표준 7 2 3 3 3 2 3 12" xfId="45891"/>
    <cellStyle name="표준 7 2 3 3 3 2 3 13" xfId="49762"/>
    <cellStyle name="표준 7 2 3 3 3 2 3 14" xfId="53633"/>
    <cellStyle name="표준 7 2 3 3 3 2 3 2" xfId="6940"/>
    <cellStyle name="표준 7 2 3 3 3 2 3 3" xfId="10811"/>
    <cellStyle name="표준 7 2 3 3 3 2 3 4" xfId="14682"/>
    <cellStyle name="표준 7 2 3 3 3 2 3 5" xfId="18553"/>
    <cellStyle name="표준 7 2 3 3 3 2 3 6" xfId="22424"/>
    <cellStyle name="표준 7 2 3 3 3 2 3 7" xfId="26295"/>
    <cellStyle name="표준 7 2 3 3 3 2 3 8" xfId="30166"/>
    <cellStyle name="표준 7 2 3 3 3 2 3 9" xfId="34037"/>
    <cellStyle name="표준 7 2 3 3 3 2 4" xfId="5004"/>
    <cellStyle name="표준 7 2 3 3 3 2 5" xfId="8875"/>
    <cellStyle name="표준 7 2 3 3 3 2 6" xfId="12746"/>
    <cellStyle name="표준 7 2 3 3 3 2 7" xfId="16617"/>
    <cellStyle name="표준 7 2 3 3 3 2 8" xfId="20488"/>
    <cellStyle name="표준 7 2 3 3 3 2 9" xfId="24359"/>
    <cellStyle name="표준 7 2 3 3 3 3" xfId="1326"/>
    <cellStyle name="표준 7 2 3 3 3 3 10" xfId="32585"/>
    <cellStyle name="표준 7 2 3 3 3 3 11" xfId="36456"/>
    <cellStyle name="표준 7 2 3 3 3 3 12" xfId="40568"/>
    <cellStyle name="표준 7 2 3 3 3 3 13" xfId="44439"/>
    <cellStyle name="표준 7 2 3 3 3 3 14" xfId="48310"/>
    <cellStyle name="표준 7 2 3 3 3 3 15" xfId="52181"/>
    <cellStyle name="표준 7 2 3 3 3 3 2" xfId="3265"/>
    <cellStyle name="표준 7 2 3 3 3 3 2 10" xfId="38392"/>
    <cellStyle name="표준 7 2 3 3 3 3 2 11" xfId="42504"/>
    <cellStyle name="표준 7 2 3 3 3 3 2 12" xfId="46375"/>
    <cellStyle name="표준 7 2 3 3 3 3 2 13" xfId="50246"/>
    <cellStyle name="표준 7 2 3 3 3 3 2 14" xfId="54117"/>
    <cellStyle name="표준 7 2 3 3 3 3 2 2" xfId="7424"/>
    <cellStyle name="표준 7 2 3 3 3 3 2 3" xfId="11295"/>
    <cellStyle name="표준 7 2 3 3 3 3 2 4" xfId="15166"/>
    <cellStyle name="표준 7 2 3 3 3 3 2 5" xfId="19037"/>
    <cellStyle name="표준 7 2 3 3 3 3 2 6" xfId="22908"/>
    <cellStyle name="표준 7 2 3 3 3 3 2 7" xfId="26779"/>
    <cellStyle name="표준 7 2 3 3 3 3 2 8" xfId="30650"/>
    <cellStyle name="표준 7 2 3 3 3 3 2 9" xfId="34521"/>
    <cellStyle name="표준 7 2 3 3 3 3 3" xfId="5488"/>
    <cellStyle name="표준 7 2 3 3 3 3 4" xfId="9359"/>
    <cellStyle name="표준 7 2 3 3 3 3 5" xfId="13230"/>
    <cellStyle name="표준 7 2 3 3 3 3 6" xfId="17101"/>
    <cellStyle name="표준 7 2 3 3 3 3 7" xfId="20972"/>
    <cellStyle name="표준 7 2 3 3 3 3 8" xfId="24843"/>
    <cellStyle name="표준 7 2 3 3 3 3 9" xfId="28714"/>
    <cellStyle name="표준 7 2 3 3 3 4" xfId="2297"/>
    <cellStyle name="표준 7 2 3 3 3 4 10" xfId="37424"/>
    <cellStyle name="표준 7 2 3 3 3 4 11" xfId="41536"/>
    <cellStyle name="표준 7 2 3 3 3 4 12" xfId="45407"/>
    <cellStyle name="표준 7 2 3 3 3 4 13" xfId="49278"/>
    <cellStyle name="표준 7 2 3 3 3 4 14" xfId="53149"/>
    <cellStyle name="표준 7 2 3 3 3 4 2" xfId="6456"/>
    <cellStyle name="표준 7 2 3 3 3 4 3" xfId="10327"/>
    <cellStyle name="표준 7 2 3 3 3 4 4" xfId="14198"/>
    <cellStyle name="표준 7 2 3 3 3 4 5" xfId="18069"/>
    <cellStyle name="표준 7 2 3 3 3 4 6" xfId="21940"/>
    <cellStyle name="표준 7 2 3 3 3 4 7" xfId="25811"/>
    <cellStyle name="표준 7 2 3 3 3 4 8" xfId="29682"/>
    <cellStyle name="표준 7 2 3 3 3 4 9" xfId="33553"/>
    <cellStyle name="표준 7 2 3 3 3 5" xfId="4520"/>
    <cellStyle name="표준 7 2 3 3 3 6" xfId="8391"/>
    <cellStyle name="표준 7 2 3 3 3 7" xfId="12262"/>
    <cellStyle name="표준 7 2 3 3 3 8" xfId="16133"/>
    <cellStyle name="표준 7 2 3 3 3 9" xfId="20004"/>
    <cellStyle name="표준 7 2 3 3 4" xfId="594"/>
    <cellStyle name="표준 7 2 3 3 4 10" xfId="27988"/>
    <cellStyle name="표준 7 2 3 3 4 11" xfId="31859"/>
    <cellStyle name="표준 7 2 3 3 4 12" xfId="35730"/>
    <cellStyle name="표준 7 2 3 3 4 13" xfId="39842"/>
    <cellStyle name="표준 7 2 3 3 4 14" xfId="43713"/>
    <cellStyle name="표준 7 2 3 3 4 15" xfId="47584"/>
    <cellStyle name="표준 7 2 3 3 4 16" xfId="51455"/>
    <cellStyle name="표준 7 2 3 3 4 2" xfId="1568"/>
    <cellStyle name="표준 7 2 3 3 4 2 10" xfId="32827"/>
    <cellStyle name="표준 7 2 3 3 4 2 11" xfId="36698"/>
    <cellStyle name="표준 7 2 3 3 4 2 12" xfId="40810"/>
    <cellStyle name="표준 7 2 3 3 4 2 13" xfId="44681"/>
    <cellStyle name="표준 7 2 3 3 4 2 14" xfId="48552"/>
    <cellStyle name="표준 7 2 3 3 4 2 15" xfId="52423"/>
    <cellStyle name="표준 7 2 3 3 4 2 2" xfId="3507"/>
    <cellStyle name="표준 7 2 3 3 4 2 2 10" xfId="38634"/>
    <cellStyle name="표준 7 2 3 3 4 2 2 11" xfId="42746"/>
    <cellStyle name="표준 7 2 3 3 4 2 2 12" xfId="46617"/>
    <cellStyle name="표준 7 2 3 3 4 2 2 13" xfId="50488"/>
    <cellStyle name="표준 7 2 3 3 4 2 2 14" xfId="54359"/>
    <cellStyle name="표준 7 2 3 3 4 2 2 2" xfId="7666"/>
    <cellStyle name="표준 7 2 3 3 4 2 2 3" xfId="11537"/>
    <cellStyle name="표준 7 2 3 3 4 2 2 4" xfId="15408"/>
    <cellStyle name="표준 7 2 3 3 4 2 2 5" xfId="19279"/>
    <cellStyle name="표준 7 2 3 3 4 2 2 6" xfId="23150"/>
    <cellStyle name="표준 7 2 3 3 4 2 2 7" xfId="27021"/>
    <cellStyle name="표준 7 2 3 3 4 2 2 8" xfId="30892"/>
    <cellStyle name="표준 7 2 3 3 4 2 2 9" xfId="34763"/>
    <cellStyle name="표준 7 2 3 3 4 2 3" xfId="5730"/>
    <cellStyle name="표준 7 2 3 3 4 2 4" xfId="9601"/>
    <cellStyle name="표준 7 2 3 3 4 2 5" xfId="13472"/>
    <cellStyle name="표준 7 2 3 3 4 2 6" xfId="17343"/>
    <cellStyle name="표준 7 2 3 3 4 2 7" xfId="21214"/>
    <cellStyle name="표준 7 2 3 3 4 2 8" xfId="25085"/>
    <cellStyle name="표준 7 2 3 3 4 2 9" xfId="28956"/>
    <cellStyle name="표준 7 2 3 3 4 3" xfId="2539"/>
    <cellStyle name="표준 7 2 3 3 4 3 10" xfId="37666"/>
    <cellStyle name="표준 7 2 3 3 4 3 11" xfId="41778"/>
    <cellStyle name="표준 7 2 3 3 4 3 12" xfId="45649"/>
    <cellStyle name="표준 7 2 3 3 4 3 13" xfId="49520"/>
    <cellStyle name="표준 7 2 3 3 4 3 14" xfId="53391"/>
    <cellStyle name="표준 7 2 3 3 4 3 2" xfId="6698"/>
    <cellStyle name="표준 7 2 3 3 4 3 3" xfId="10569"/>
    <cellStyle name="표준 7 2 3 3 4 3 4" xfId="14440"/>
    <cellStyle name="표준 7 2 3 3 4 3 5" xfId="18311"/>
    <cellStyle name="표준 7 2 3 3 4 3 6" xfId="22182"/>
    <cellStyle name="표준 7 2 3 3 4 3 7" xfId="26053"/>
    <cellStyle name="표준 7 2 3 3 4 3 8" xfId="29924"/>
    <cellStyle name="표준 7 2 3 3 4 3 9" xfId="33795"/>
    <cellStyle name="표준 7 2 3 3 4 4" xfId="4762"/>
    <cellStyle name="표준 7 2 3 3 4 5" xfId="8633"/>
    <cellStyle name="표준 7 2 3 3 4 6" xfId="12504"/>
    <cellStyle name="표준 7 2 3 3 4 7" xfId="16375"/>
    <cellStyle name="표준 7 2 3 3 4 8" xfId="20246"/>
    <cellStyle name="표준 7 2 3 3 4 9" xfId="24117"/>
    <cellStyle name="표준 7 2 3 3 5" xfId="1084"/>
    <cellStyle name="표준 7 2 3 3 5 10" xfId="32343"/>
    <cellStyle name="표준 7 2 3 3 5 11" xfId="36214"/>
    <cellStyle name="표준 7 2 3 3 5 12" xfId="40326"/>
    <cellStyle name="표준 7 2 3 3 5 13" xfId="44197"/>
    <cellStyle name="표준 7 2 3 3 5 14" xfId="48068"/>
    <cellStyle name="표준 7 2 3 3 5 15" xfId="51939"/>
    <cellStyle name="표준 7 2 3 3 5 2" xfId="3023"/>
    <cellStyle name="표준 7 2 3 3 5 2 10" xfId="38150"/>
    <cellStyle name="표준 7 2 3 3 5 2 11" xfId="42262"/>
    <cellStyle name="표준 7 2 3 3 5 2 12" xfId="46133"/>
    <cellStyle name="표준 7 2 3 3 5 2 13" xfId="50004"/>
    <cellStyle name="표준 7 2 3 3 5 2 14" xfId="53875"/>
    <cellStyle name="표준 7 2 3 3 5 2 2" xfId="7182"/>
    <cellStyle name="표준 7 2 3 3 5 2 3" xfId="11053"/>
    <cellStyle name="표준 7 2 3 3 5 2 4" xfId="14924"/>
    <cellStyle name="표준 7 2 3 3 5 2 5" xfId="18795"/>
    <cellStyle name="표준 7 2 3 3 5 2 6" xfId="22666"/>
    <cellStyle name="표준 7 2 3 3 5 2 7" xfId="26537"/>
    <cellStyle name="표준 7 2 3 3 5 2 8" xfId="30408"/>
    <cellStyle name="표준 7 2 3 3 5 2 9" xfId="34279"/>
    <cellStyle name="표준 7 2 3 3 5 3" xfId="5246"/>
    <cellStyle name="표준 7 2 3 3 5 4" xfId="9117"/>
    <cellStyle name="표준 7 2 3 3 5 5" xfId="12988"/>
    <cellStyle name="표준 7 2 3 3 5 6" xfId="16859"/>
    <cellStyle name="표준 7 2 3 3 5 7" xfId="20730"/>
    <cellStyle name="표준 7 2 3 3 5 8" xfId="24601"/>
    <cellStyle name="표준 7 2 3 3 5 9" xfId="28472"/>
    <cellStyle name="표준 7 2 3 3 6" xfId="2055"/>
    <cellStyle name="표준 7 2 3 3 6 10" xfId="37182"/>
    <cellStyle name="표준 7 2 3 3 6 11" xfId="41294"/>
    <cellStyle name="표준 7 2 3 3 6 12" xfId="45165"/>
    <cellStyle name="표준 7 2 3 3 6 13" xfId="49036"/>
    <cellStyle name="표준 7 2 3 3 6 14" xfId="52907"/>
    <cellStyle name="표준 7 2 3 3 6 2" xfId="6214"/>
    <cellStyle name="표준 7 2 3 3 6 3" xfId="10085"/>
    <cellStyle name="표준 7 2 3 3 6 4" xfId="13956"/>
    <cellStyle name="표준 7 2 3 3 6 5" xfId="17827"/>
    <cellStyle name="표준 7 2 3 3 6 6" xfId="21698"/>
    <cellStyle name="표준 7 2 3 3 6 7" xfId="25569"/>
    <cellStyle name="표준 7 2 3 3 6 8" xfId="29440"/>
    <cellStyle name="표준 7 2 3 3 6 9" xfId="33311"/>
    <cellStyle name="표준 7 2 3 3 7" xfId="4278"/>
    <cellStyle name="표준 7 2 3 3 8" xfId="8149"/>
    <cellStyle name="표준 7 2 3 3 9" xfId="12020"/>
    <cellStyle name="표준 7 2 3 4" xfId="154"/>
    <cellStyle name="표준 7 2 3 4 10" xfId="19812"/>
    <cellStyle name="표준 7 2 3 4 11" xfId="23683"/>
    <cellStyle name="표준 7 2 3 4 12" xfId="27554"/>
    <cellStyle name="표준 7 2 3 4 13" xfId="31425"/>
    <cellStyle name="표준 7 2 3 4 14" xfId="35296"/>
    <cellStyle name="표준 7 2 3 4 15" xfId="39167"/>
    <cellStyle name="표준 7 2 3 4 16" xfId="39408"/>
    <cellStyle name="표준 7 2 3 4 17" xfId="43279"/>
    <cellStyle name="표준 7 2 3 4 18" xfId="47150"/>
    <cellStyle name="표준 7 2 3 4 19" xfId="51021"/>
    <cellStyle name="표준 7 2 3 4 2" xfId="399"/>
    <cellStyle name="표준 7 2 3 4 2 10" xfId="23925"/>
    <cellStyle name="표준 7 2 3 4 2 11" xfId="27796"/>
    <cellStyle name="표준 7 2 3 4 2 12" xfId="31667"/>
    <cellStyle name="표준 7 2 3 4 2 13" xfId="35538"/>
    <cellStyle name="표준 7 2 3 4 2 14" xfId="39650"/>
    <cellStyle name="표준 7 2 3 4 2 15" xfId="43521"/>
    <cellStyle name="표준 7 2 3 4 2 16" xfId="47392"/>
    <cellStyle name="표준 7 2 3 4 2 17" xfId="51263"/>
    <cellStyle name="표준 7 2 3 4 2 2" xfId="886"/>
    <cellStyle name="표준 7 2 3 4 2 2 10" xfId="28280"/>
    <cellStyle name="표준 7 2 3 4 2 2 11" xfId="32151"/>
    <cellStyle name="표준 7 2 3 4 2 2 12" xfId="36022"/>
    <cellStyle name="표준 7 2 3 4 2 2 13" xfId="40134"/>
    <cellStyle name="표준 7 2 3 4 2 2 14" xfId="44005"/>
    <cellStyle name="표준 7 2 3 4 2 2 15" xfId="47876"/>
    <cellStyle name="표준 7 2 3 4 2 2 16" xfId="51747"/>
    <cellStyle name="표준 7 2 3 4 2 2 2" xfId="1860"/>
    <cellStyle name="표준 7 2 3 4 2 2 2 10" xfId="33119"/>
    <cellStyle name="표준 7 2 3 4 2 2 2 11" xfId="36990"/>
    <cellStyle name="표준 7 2 3 4 2 2 2 12" xfId="41102"/>
    <cellStyle name="표준 7 2 3 4 2 2 2 13" xfId="44973"/>
    <cellStyle name="표준 7 2 3 4 2 2 2 14" xfId="48844"/>
    <cellStyle name="표준 7 2 3 4 2 2 2 15" xfId="52715"/>
    <cellStyle name="표준 7 2 3 4 2 2 2 2" xfId="3799"/>
    <cellStyle name="표준 7 2 3 4 2 2 2 2 10" xfId="38926"/>
    <cellStyle name="표준 7 2 3 4 2 2 2 2 11" xfId="43038"/>
    <cellStyle name="표준 7 2 3 4 2 2 2 2 12" xfId="46909"/>
    <cellStyle name="표준 7 2 3 4 2 2 2 2 13" xfId="50780"/>
    <cellStyle name="표준 7 2 3 4 2 2 2 2 14" xfId="54651"/>
    <cellStyle name="표준 7 2 3 4 2 2 2 2 2" xfId="7958"/>
    <cellStyle name="표준 7 2 3 4 2 2 2 2 3" xfId="11829"/>
    <cellStyle name="표준 7 2 3 4 2 2 2 2 4" xfId="15700"/>
    <cellStyle name="표준 7 2 3 4 2 2 2 2 5" xfId="19571"/>
    <cellStyle name="표준 7 2 3 4 2 2 2 2 6" xfId="23442"/>
    <cellStyle name="표준 7 2 3 4 2 2 2 2 7" xfId="27313"/>
    <cellStyle name="표준 7 2 3 4 2 2 2 2 8" xfId="31184"/>
    <cellStyle name="표준 7 2 3 4 2 2 2 2 9" xfId="35055"/>
    <cellStyle name="표준 7 2 3 4 2 2 2 3" xfId="6022"/>
    <cellStyle name="표준 7 2 3 4 2 2 2 4" xfId="9893"/>
    <cellStyle name="표준 7 2 3 4 2 2 2 5" xfId="13764"/>
    <cellStyle name="표준 7 2 3 4 2 2 2 6" xfId="17635"/>
    <cellStyle name="표준 7 2 3 4 2 2 2 7" xfId="21506"/>
    <cellStyle name="표준 7 2 3 4 2 2 2 8" xfId="25377"/>
    <cellStyle name="표준 7 2 3 4 2 2 2 9" xfId="29248"/>
    <cellStyle name="표준 7 2 3 4 2 2 3" xfId="2831"/>
    <cellStyle name="표준 7 2 3 4 2 2 3 10" xfId="37958"/>
    <cellStyle name="표준 7 2 3 4 2 2 3 11" xfId="42070"/>
    <cellStyle name="표준 7 2 3 4 2 2 3 12" xfId="45941"/>
    <cellStyle name="표준 7 2 3 4 2 2 3 13" xfId="49812"/>
    <cellStyle name="표준 7 2 3 4 2 2 3 14" xfId="53683"/>
    <cellStyle name="표준 7 2 3 4 2 2 3 2" xfId="6990"/>
    <cellStyle name="표준 7 2 3 4 2 2 3 3" xfId="10861"/>
    <cellStyle name="표준 7 2 3 4 2 2 3 4" xfId="14732"/>
    <cellStyle name="표준 7 2 3 4 2 2 3 5" xfId="18603"/>
    <cellStyle name="표준 7 2 3 4 2 2 3 6" xfId="22474"/>
    <cellStyle name="표준 7 2 3 4 2 2 3 7" xfId="26345"/>
    <cellStyle name="표준 7 2 3 4 2 2 3 8" xfId="30216"/>
    <cellStyle name="표준 7 2 3 4 2 2 3 9" xfId="34087"/>
    <cellStyle name="표준 7 2 3 4 2 2 4" xfId="5054"/>
    <cellStyle name="표준 7 2 3 4 2 2 5" xfId="8925"/>
    <cellStyle name="표준 7 2 3 4 2 2 6" xfId="12796"/>
    <cellStyle name="표준 7 2 3 4 2 2 7" xfId="16667"/>
    <cellStyle name="표준 7 2 3 4 2 2 8" xfId="20538"/>
    <cellStyle name="표준 7 2 3 4 2 2 9" xfId="24409"/>
    <cellStyle name="표준 7 2 3 4 2 3" xfId="1376"/>
    <cellStyle name="표준 7 2 3 4 2 3 10" xfId="32635"/>
    <cellStyle name="표준 7 2 3 4 2 3 11" xfId="36506"/>
    <cellStyle name="표준 7 2 3 4 2 3 12" xfId="40618"/>
    <cellStyle name="표준 7 2 3 4 2 3 13" xfId="44489"/>
    <cellStyle name="표준 7 2 3 4 2 3 14" xfId="48360"/>
    <cellStyle name="표준 7 2 3 4 2 3 15" xfId="52231"/>
    <cellStyle name="표준 7 2 3 4 2 3 2" xfId="3315"/>
    <cellStyle name="표준 7 2 3 4 2 3 2 10" xfId="38442"/>
    <cellStyle name="표준 7 2 3 4 2 3 2 11" xfId="42554"/>
    <cellStyle name="표준 7 2 3 4 2 3 2 12" xfId="46425"/>
    <cellStyle name="표준 7 2 3 4 2 3 2 13" xfId="50296"/>
    <cellStyle name="표준 7 2 3 4 2 3 2 14" xfId="54167"/>
    <cellStyle name="표준 7 2 3 4 2 3 2 2" xfId="7474"/>
    <cellStyle name="표준 7 2 3 4 2 3 2 3" xfId="11345"/>
    <cellStyle name="표준 7 2 3 4 2 3 2 4" xfId="15216"/>
    <cellStyle name="표준 7 2 3 4 2 3 2 5" xfId="19087"/>
    <cellStyle name="표준 7 2 3 4 2 3 2 6" xfId="22958"/>
    <cellStyle name="표준 7 2 3 4 2 3 2 7" xfId="26829"/>
    <cellStyle name="표준 7 2 3 4 2 3 2 8" xfId="30700"/>
    <cellStyle name="표준 7 2 3 4 2 3 2 9" xfId="34571"/>
    <cellStyle name="표준 7 2 3 4 2 3 3" xfId="5538"/>
    <cellStyle name="표준 7 2 3 4 2 3 4" xfId="9409"/>
    <cellStyle name="표준 7 2 3 4 2 3 5" xfId="13280"/>
    <cellStyle name="표준 7 2 3 4 2 3 6" xfId="17151"/>
    <cellStyle name="표준 7 2 3 4 2 3 7" xfId="21022"/>
    <cellStyle name="표준 7 2 3 4 2 3 8" xfId="24893"/>
    <cellStyle name="표준 7 2 3 4 2 3 9" xfId="28764"/>
    <cellStyle name="표준 7 2 3 4 2 4" xfId="2347"/>
    <cellStyle name="표준 7 2 3 4 2 4 10" xfId="37474"/>
    <cellStyle name="표준 7 2 3 4 2 4 11" xfId="41586"/>
    <cellStyle name="표준 7 2 3 4 2 4 12" xfId="45457"/>
    <cellStyle name="표준 7 2 3 4 2 4 13" xfId="49328"/>
    <cellStyle name="표준 7 2 3 4 2 4 14" xfId="53199"/>
    <cellStyle name="표준 7 2 3 4 2 4 2" xfId="6506"/>
    <cellStyle name="표준 7 2 3 4 2 4 3" xfId="10377"/>
    <cellStyle name="표준 7 2 3 4 2 4 4" xfId="14248"/>
    <cellStyle name="표준 7 2 3 4 2 4 5" xfId="18119"/>
    <cellStyle name="표준 7 2 3 4 2 4 6" xfId="21990"/>
    <cellStyle name="표준 7 2 3 4 2 4 7" xfId="25861"/>
    <cellStyle name="표준 7 2 3 4 2 4 8" xfId="29732"/>
    <cellStyle name="표준 7 2 3 4 2 4 9" xfId="33603"/>
    <cellStyle name="표준 7 2 3 4 2 5" xfId="4570"/>
    <cellStyle name="표준 7 2 3 4 2 6" xfId="8441"/>
    <cellStyle name="표준 7 2 3 4 2 7" xfId="12312"/>
    <cellStyle name="표준 7 2 3 4 2 8" xfId="16183"/>
    <cellStyle name="표준 7 2 3 4 2 9" xfId="20054"/>
    <cellStyle name="표준 7 2 3 4 3" xfId="644"/>
    <cellStyle name="표준 7 2 3 4 3 10" xfId="28038"/>
    <cellStyle name="표준 7 2 3 4 3 11" xfId="31909"/>
    <cellStyle name="표준 7 2 3 4 3 12" xfId="35780"/>
    <cellStyle name="표준 7 2 3 4 3 13" xfId="39892"/>
    <cellStyle name="표준 7 2 3 4 3 14" xfId="43763"/>
    <cellStyle name="표준 7 2 3 4 3 15" xfId="47634"/>
    <cellStyle name="표준 7 2 3 4 3 16" xfId="51505"/>
    <cellStyle name="표준 7 2 3 4 3 2" xfId="1618"/>
    <cellStyle name="표준 7 2 3 4 3 2 10" xfId="32877"/>
    <cellStyle name="표준 7 2 3 4 3 2 11" xfId="36748"/>
    <cellStyle name="표준 7 2 3 4 3 2 12" xfId="40860"/>
    <cellStyle name="표준 7 2 3 4 3 2 13" xfId="44731"/>
    <cellStyle name="표준 7 2 3 4 3 2 14" xfId="48602"/>
    <cellStyle name="표준 7 2 3 4 3 2 15" xfId="52473"/>
    <cellStyle name="표준 7 2 3 4 3 2 2" xfId="3557"/>
    <cellStyle name="표준 7 2 3 4 3 2 2 10" xfId="38684"/>
    <cellStyle name="표준 7 2 3 4 3 2 2 11" xfId="42796"/>
    <cellStyle name="표준 7 2 3 4 3 2 2 12" xfId="46667"/>
    <cellStyle name="표준 7 2 3 4 3 2 2 13" xfId="50538"/>
    <cellStyle name="표준 7 2 3 4 3 2 2 14" xfId="54409"/>
    <cellStyle name="표준 7 2 3 4 3 2 2 2" xfId="7716"/>
    <cellStyle name="표준 7 2 3 4 3 2 2 3" xfId="11587"/>
    <cellStyle name="표준 7 2 3 4 3 2 2 4" xfId="15458"/>
    <cellStyle name="표준 7 2 3 4 3 2 2 5" xfId="19329"/>
    <cellStyle name="표준 7 2 3 4 3 2 2 6" xfId="23200"/>
    <cellStyle name="표준 7 2 3 4 3 2 2 7" xfId="27071"/>
    <cellStyle name="표준 7 2 3 4 3 2 2 8" xfId="30942"/>
    <cellStyle name="표준 7 2 3 4 3 2 2 9" xfId="34813"/>
    <cellStyle name="표준 7 2 3 4 3 2 3" xfId="5780"/>
    <cellStyle name="표준 7 2 3 4 3 2 4" xfId="9651"/>
    <cellStyle name="표준 7 2 3 4 3 2 5" xfId="13522"/>
    <cellStyle name="표준 7 2 3 4 3 2 6" xfId="17393"/>
    <cellStyle name="표준 7 2 3 4 3 2 7" xfId="21264"/>
    <cellStyle name="표준 7 2 3 4 3 2 8" xfId="25135"/>
    <cellStyle name="표준 7 2 3 4 3 2 9" xfId="29006"/>
    <cellStyle name="표준 7 2 3 4 3 3" xfId="2589"/>
    <cellStyle name="표준 7 2 3 4 3 3 10" xfId="37716"/>
    <cellStyle name="표준 7 2 3 4 3 3 11" xfId="41828"/>
    <cellStyle name="표준 7 2 3 4 3 3 12" xfId="45699"/>
    <cellStyle name="표준 7 2 3 4 3 3 13" xfId="49570"/>
    <cellStyle name="표준 7 2 3 4 3 3 14" xfId="53441"/>
    <cellStyle name="표준 7 2 3 4 3 3 2" xfId="6748"/>
    <cellStyle name="표준 7 2 3 4 3 3 3" xfId="10619"/>
    <cellStyle name="표준 7 2 3 4 3 3 4" xfId="14490"/>
    <cellStyle name="표준 7 2 3 4 3 3 5" xfId="18361"/>
    <cellStyle name="표준 7 2 3 4 3 3 6" xfId="22232"/>
    <cellStyle name="표준 7 2 3 4 3 3 7" xfId="26103"/>
    <cellStyle name="표준 7 2 3 4 3 3 8" xfId="29974"/>
    <cellStyle name="표준 7 2 3 4 3 3 9" xfId="33845"/>
    <cellStyle name="표준 7 2 3 4 3 4" xfId="4812"/>
    <cellStyle name="표준 7 2 3 4 3 5" xfId="8683"/>
    <cellStyle name="표준 7 2 3 4 3 6" xfId="12554"/>
    <cellStyle name="표준 7 2 3 4 3 7" xfId="16425"/>
    <cellStyle name="표준 7 2 3 4 3 8" xfId="20296"/>
    <cellStyle name="표준 7 2 3 4 3 9" xfId="24167"/>
    <cellStyle name="표준 7 2 3 4 4" xfId="1134"/>
    <cellStyle name="표준 7 2 3 4 4 10" xfId="32393"/>
    <cellStyle name="표준 7 2 3 4 4 11" xfId="36264"/>
    <cellStyle name="표준 7 2 3 4 4 12" xfId="40376"/>
    <cellStyle name="표준 7 2 3 4 4 13" xfId="44247"/>
    <cellStyle name="표준 7 2 3 4 4 14" xfId="48118"/>
    <cellStyle name="표준 7 2 3 4 4 15" xfId="51989"/>
    <cellStyle name="표준 7 2 3 4 4 2" xfId="3073"/>
    <cellStyle name="표준 7 2 3 4 4 2 10" xfId="38200"/>
    <cellStyle name="표준 7 2 3 4 4 2 11" xfId="42312"/>
    <cellStyle name="표준 7 2 3 4 4 2 12" xfId="46183"/>
    <cellStyle name="표준 7 2 3 4 4 2 13" xfId="50054"/>
    <cellStyle name="표준 7 2 3 4 4 2 14" xfId="53925"/>
    <cellStyle name="표준 7 2 3 4 4 2 2" xfId="7232"/>
    <cellStyle name="표준 7 2 3 4 4 2 3" xfId="11103"/>
    <cellStyle name="표준 7 2 3 4 4 2 4" xfId="14974"/>
    <cellStyle name="표준 7 2 3 4 4 2 5" xfId="18845"/>
    <cellStyle name="표준 7 2 3 4 4 2 6" xfId="22716"/>
    <cellStyle name="표준 7 2 3 4 4 2 7" xfId="26587"/>
    <cellStyle name="표준 7 2 3 4 4 2 8" xfId="30458"/>
    <cellStyle name="표준 7 2 3 4 4 2 9" xfId="34329"/>
    <cellStyle name="표준 7 2 3 4 4 3" xfId="5296"/>
    <cellStyle name="표준 7 2 3 4 4 4" xfId="9167"/>
    <cellStyle name="표준 7 2 3 4 4 5" xfId="13038"/>
    <cellStyle name="표준 7 2 3 4 4 6" xfId="16909"/>
    <cellStyle name="표준 7 2 3 4 4 7" xfId="20780"/>
    <cellStyle name="표준 7 2 3 4 4 8" xfId="24651"/>
    <cellStyle name="표준 7 2 3 4 4 9" xfId="28522"/>
    <cellStyle name="표준 7 2 3 4 5" xfId="2105"/>
    <cellStyle name="표준 7 2 3 4 5 10" xfId="37232"/>
    <cellStyle name="표준 7 2 3 4 5 11" xfId="41344"/>
    <cellStyle name="표준 7 2 3 4 5 12" xfId="45215"/>
    <cellStyle name="표준 7 2 3 4 5 13" xfId="49086"/>
    <cellStyle name="표준 7 2 3 4 5 14" xfId="52957"/>
    <cellStyle name="표준 7 2 3 4 5 2" xfId="6264"/>
    <cellStyle name="표준 7 2 3 4 5 3" xfId="10135"/>
    <cellStyle name="표준 7 2 3 4 5 4" xfId="14006"/>
    <cellStyle name="표준 7 2 3 4 5 5" xfId="17877"/>
    <cellStyle name="표준 7 2 3 4 5 6" xfId="21748"/>
    <cellStyle name="표준 7 2 3 4 5 7" xfId="25619"/>
    <cellStyle name="표준 7 2 3 4 5 8" xfId="29490"/>
    <cellStyle name="표준 7 2 3 4 5 9" xfId="33361"/>
    <cellStyle name="표준 7 2 3 4 6" xfId="4328"/>
    <cellStyle name="표준 7 2 3 4 7" xfId="8199"/>
    <cellStyle name="표준 7 2 3 4 8" xfId="12070"/>
    <cellStyle name="표준 7 2 3 4 9" xfId="15941"/>
    <cellStyle name="표준 7 2 3 5" xfId="252"/>
    <cellStyle name="표준 7 2 3 5 10" xfId="19910"/>
    <cellStyle name="표준 7 2 3 5 11" xfId="23781"/>
    <cellStyle name="표준 7 2 3 5 12" xfId="27652"/>
    <cellStyle name="표준 7 2 3 5 13" xfId="31523"/>
    <cellStyle name="표준 7 2 3 5 14" xfId="35394"/>
    <cellStyle name="표준 7 2 3 5 15" xfId="39265"/>
    <cellStyle name="표준 7 2 3 5 16" xfId="39506"/>
    <cellStyle name="표준 7 2 3 5 17" xfId="43377"/>
    <cellStyle name="표준 7 2 3 5 18" xfId="47248"/>
    <cellStyle name="표준 7 2 3 5 19" xfId="51119"/>
    <cellStyle name="표준 7 2 3 5 2" xfId="497"/>
    <cellStyle name="표준 7 2 3 5 2 10" xfId="24023"/>
    <cellStyle name="표준 7 2 3 5 2 11" xfId="27894"/>
    <cellStyle name="표준 7 2 3 5 2 12" xfId="31765"/>
    <cellStyle name="표준 7 2 3 5 2 13" xfId="35636"/>
    <cellStyle name="표준 7 2 3 5 2 14" xfId="39748"/>
    <cellStyle name="표준 7 2 3 5 2 15" xfId="43619"/>
    <cellStyle name="표준 7 2 3 5 2 16" xfId="47490"/>
    <cellStyle name="표준 7 2 3 5 2 17" xfId="51361"/>
    <cellStyle name="표준 7 2 3 5 2 2" xfId="984"/>
    <cellStyle name="표준 7 2 3 5 2 2 10" xfId="28378"/>
    <cellStyle name="표준 7 2 3 5 2 2 11" xfId="32249"/>
    <cellStyle name="표준 7 2 3 5 2 2 12" xfId="36120"/>
    <cellStyle name="표준 7 2 3 5 2 2 13" xfId="40232"/>
    <cellStyle name="표준 7 2 3 5 2 2 14" xfId="44103"/>
    <cellStyle name="표준 7 2 3 5 2 2 15" xfId="47974"/>
    <cellStyle name="표준 7 2 3 5 2 2 16" xfId="51845"/>
    <cellStyle name="표준 7 2 3 5 2 2 2" xfId="1958"/>
    <cellStyle name="표준 7 2 3 5 2 2 2 10" xfId="33217"/>
    <cellStyle name="표준 7 2 3 5 2 2 2 11" xfId="37088"/>
    <cellStyle name="표준 7 2 3 5 2 2 2 12" xfId="41200"/>
    <cellStyle name="표준 7 2 3 5 2 2 2 13" xfId="45071"/>
    <cellStyle name="표준 7 2 3 5 2 2 2 14" xfId="48942"/>
    <cellStyle name="표준 7 2 3 5 2 2 2 15" xfId="52813"/>
    <cellStyle name="표준 7 2 3 5 2 2 2 2" xfId="3897"/>
    <cellStyle name="표준 7 2 3 5 2 2 2 2 10" xfId="39024"/>
    <cellStyle name="표준 7 2 3 5 2 2 2 2 11" xfId="43136"/>
    <cellStyle name="표준 7 2 3 5 2 2 2 2 12" xfId="47007"/>
    <cellStyle name="표준 7 2 3 5 2 2 2 2 13" xfId="50878"/>
    <cellStyle name="표준 7 2 3 5 2 2 2 2 14" xfId="54749"/>
    <cellStyle name="표준 7 2 3 5 2 2 2 2 2" xfId="8056"/>
    <cellStyle name="표준 7 2 3 5 2 2 2 2 3" xfId="11927"/>
    <cellStyle name="표준 7 2 3 5 2 2 2 2 4" xfId="15798"/>
    <cellStyle name="표준 7 2 3 5 2 2 2 2 5" xfId="19669"/>
    <cellStyle name="표준 7 2 3 5 2 2 2 2 6" xfId="23540"/>
    <cellStyle name="표준 7 2 3 5 2 2 2 2 7" xfId="27411"/>
    <cellStyle name="표준 7 2 3 5 2 2 2 2 8" xfId="31282"/>
    <cellStyle name="표준 7 2 3 5 2 2 2 2 9" xfId="35153"/>
    <cellStyle name="표준 7 2 3 5 2 2 2 3" xfId="6120"/>
    <cellStyle name="표준 7 2 3 5 2 2 2 4" xfId="9991"/>
    <cellStyle name="표준 7 2 3 5 2 2 2 5" xfId="13862"/>
    <cellStyle name="표준 7 2 3 5 2 2 2 6" xfId="17733"/>
    <cellStyle name="표준 7 2 3 5 2 2 2 7" xfId="21604"/>
    <cellStyle name="표준 7 2 3 5 2 2 2 8" xfId="25475"/>
    <cellStyle name="표준 7 2 3 5 2 2 2 9" xfId="29346"/>
    <cellStyle name="표준 7 2 3 5 2 2 3" xfId="2929"/>
    <cellStyle name="표준 7 2 3 5 2 2 3 10" xfId="38056"/>
    <cellStyle name="표준 7 2 3 5 2 2 3 11" xfId="42168"/>
    <cellStyle name="표준 7 2 3 5 2 2 3 12" xfId="46039"/>
    <cellStyle name="표준 7 2 3 5 2 2 3 13" xfId="49910"/>
    <cellStyle name="표준 7 2 3 5 2 2 3 14" xfId="53781"/>
    <cellStyle name="표준 7 2 3 5 2 2 3 2" xfId="7088"/>
    <cellStyle name="표준 7 2 3 5 2 2 3 3" xfId="10959"/>
    <cellStyle name="표준 7 2 3 5 2 2 3 4" xfId="14830"/>
    <cellStyle name="표준 7 2 3 5 2 2 3 5" xfId="18701"/>
    <cellStyle name="표준 7 2 3 5 2 2 3 6" xfId="22572"/>
    <cellStyle name="표준 7 2 3 5 2 2 3 7" xfId="26443"/>
    <cellStyle name="표준 7 2 3 5 2 2 3 8" xfId="30314"/>
    <cellStyle name="표준 7 2 3 5 2 2 3 9" xfId="34185"/>
    <cellStyle name="표준 7 2 3 5 2 2 4" xfId="5152"/>
    <cellStyle name="표준 7 2 3 5 2 2 5" xfId="9023"/>
    <cellStyle name="표준 7 2 3 5 2 2 6" xfId="12894"/>
    <cellStyle name="표준 7 2 3 5 2 2 7" xfId="16765"/>
    <cellStyle name="표준 7 2 3 5 2 2 8" xfId="20636"/>
    <cellStyle name="표준 7 2 3 5 2 2 9" xfId="24507"/>
    <cellStyle name="표준 7 2 3 5 2 3" xfId="1474"/>
    <cellStyle name="표준 7 2 3 5 2 3 10" xfId="32733"/>
    <cellStyle name="표준 7 2 3 5 2 3 11" xfId="36604"/>
    <cellStyle name="표준 7 2 3 5 2 3 12" xfId="40716"/>
    <cellStyle name="표준 7 2 3 5 2 3 13" xfId="44587"/>
    <cellStyle name="표준 7 2 3 5 2 3 14" xfId="48458"/>
    <cellStyle name="표준 7 2 3 5 2 3 15" xfId="52329"/>
    <cellStyle name="표준 7 2 3 5 2 3 2" xfId="3413"/>
    <cellStyle name="표준 7 2 3 5 2 3 2 10" xfId="38540"/>
    <cellStyle name="표준 7 2 3 5 2 3 2 11" xfId="42652"/>
    <cellStyle name="표준 7 2 3 5 2 3 2 12" xfId="46523"/>
    <cellStyle name="표준 7 2 3 5 2 3 2 13" xfId="50394"/>
    <cellStyle name="표준 7 2 3 5 2 3 2 14" xfId="54265"/>
    <cellStyle name="표준 7 2 3 5 2 3 2 2" xfId="7572"/>
    <cellStyle name="표준 7 2 3 5 2 3 2 3" xfId="11443"/>
    <cellStyle name="표준 7 2 3 5 2 3 2 4" xfId="15314"/>
    <cellStyle name="표준 7 2 3 5 2 3 2 5" xfId="19185"/>
    <cellStyle name="표준 7 2 3 5 2 3 2 6" xfId="23056"/>
    <cellStyle name="표준 7 2 3 5 2 3 2 7" xfId="26927"/>
    <cellStyle name="표준 7 2 3 5 2 3 2 8" xfId="30798"/>
    <cellStyle name="표준 7 2 3 5 2 3 2 9" xfId="34669"/>
    <cellStyle name="표준 7 2 3 5 2 3 3" xfId="5636"/>
    <cellStyle name="표준 7 2 3 5 2 3 4" xfId="9507"/>
    <cellStyle name="표준 7 2 3 5 2 3 5" xfId="13378"/>
    <cellStyle name="표준 7 2 3 5 2 3 6" xfId="17249"/>
    <cellStyle name="표준 7 2 3 5 2 3 7" xfId="21120"/>
    <cellStyle name="표준 7 2 3 5 2 3 8" xfId="24991"/>
    <cellStyle name="표준 7 2 3 5 2 3 9" xfId="28862"/>
    <cellStyle name="표준 7 2 3 5 2 4" xfId="2445"/>
    <cellStyle name="표준 7 2 3 5 2 4 10" xfId="37572"/>
    <cellStyle name="표준 7 2 3 5 2 4 11" xfId="41684"/>
    <cellStyle name="표준 7 2 3 5 2 4 12" xfId="45555"/>
    <cellStyle name="표준 7 2 3 5 2 4 13" xfId="49426"/>
    <cellStyle name="표준 7 2 3 5 2 4 14" xfId="53297"/>
    <cellStyle name="표준 7 2 3 5 2 4 2" xfId="6604"/>
    <cellStyle name="표준 7 2 3 5 2 4 3" xfId="10475"/>
    <cellStyle name="표준 7 2 3 5 2 4 4" xfId="14346"/>
    <cellStyle name="표준 7 2 3 5 2 4 5" xfId="18217"/>
    <cellStyle name="표준 7 2 3 5 2 4 6" xfId="22088"/>
    <cellStyle name="표준 7 2 3 5 2 4 7" xfId="25959"/>
    <cellStyle name="표준 7 2 3 5 2 4 8" xfId="29830"/>
    <cellStyle name="표준 7 2 3 5 2 4 9" xfId="33701"/>
    <cellStyle name="표준 7 2 3 5 2 5" xfId="4668"/>
    <cellStyle name="표준 7 2 3 5 2 6" xfId="8539"/>
    <cellStyle name="표준 7 2 3 5 2 7" xfId="12410"/>
    <cellStyle name="표준 7 2 3 5 2 8" xfId="16281"/>
    <cellStyle name="표준 7 2 3 5 2 9" xfId="20152"/>
    <cellStyle name="표준 7 2 3 5 3" xfId="742"/>
    <cellStyle name="표준 7 2 3 5 3 10" xfId="28136"/>
    <cellStyle name="표준 7 2 3 5 3 11" xfId="32007"/>
    <cellStyle name="표준 7 2 3 5 3 12" xfId="35878"/>
    <cellStyle name="표준 7 2 3 5 3 13" xfId="39990"/>
    <cellStyle name="표준 7 2 3 5 3 14" xfId="43861"/>
    <cellStyle name="표준 7 2 3 5 3 15" xfId="47732"/>
    <cellStyle name="표준 7 2 3 5 3 16" xfId="51603"/>
    <cellStyle name="표준 7 2 3 5 3 2" xfId="1716"/>
    <cellStyle name="표준 7 2 3 5 3 2 10" xfId="32975"/>
    <cellStyle name="표준 7 2 3 5 3 2 11" xfId="36846"/>
    <cellStyle name="표준 7 2 3 5 3 2 12" xfId="40958"/>
    <cellStyle name="표준 7 2 3 5 3 2 13" xfId="44829"/>
    <cellStyle name="표준 7 2 3 5 3 2 14" xfId="48700"/>
    <cellStyle name="표준 7 2 3 5 3 2 15" xfId="52571"/>
    <cellStyle name="표준 7 2 3 5 3 2 2" xfId="3655"/>
    <cellStyle name="표준 7 2 3 5 3 2 2 10" xfId="38782"/>
    <cellStyle name="표준 7 2 3 5 3 2 2 11" xfId="42894"/>
    <cellStyle name="표준 7 2 3 5 3 2 2 12" xfId="46765"/>
    <cellStyle name="표준 7 2 3 5 3 2 2 13" xfId="50636"/>
    <cellStyle name="표준 7 2 3 5 3 2 2 14" xfId="54507"/>
    <cellStyle name="표준 7 2 3 5 3 2 2 2" xfId="7814"/>
    <cellStyle name="표준 7 2 3 5 3 2 2 3" xfId="11685"/>
    <cellStyle name="표준 7 2 3 5 3 2 2 4" xfId="15556"/>
    <cellStyle name="표준 7 2 3 5 3 2 2 5" xfId="19427"/>
    <cellStyle name="표준 7 2 3 5 3 2 2 6" xfId="23298"/>
    <cellStyle name="표준 7 2 3 5 3 2 2 7" xfId="27169"/>
    <cellStyle name="표준 7 2 3 5 3 2 2 8" xfId="31040"/>
    <cellStyle name="표준 7 2 3 5 3 2 2 9" xfId="34911"/>
    <cellStyle name="표준 7 2 3 5 3 2 3" xfId="5878"/>
    <cellStyle name="표준 7 2 3 5 3 2 4" xfId="9749"/>
    <cellStyle name="표준 7 2 3 5 3 2 5" xfId="13620"/>
    <cellStyle name="표준 7 2 3 5 3 2 6" xfId="17491"/>
    <cellStyle name="표준 7 2 3 5 3 2 7" xfId="21362"/>
    <cellStyle name="표준 7 2 3 5 3 2 8" xfId="25233"/>
    <cellStyle name="표준 7 2 3 5 3 2 9" xfId="29104"/>
    <cellStyle name="표준 7 2 3 5 3 3" xfId="2687"/>
    <cellStyle name="표준 7 2 3 5 3 3 10" xfId="37814"/>
    <cellStyle name="표준 7 2 3 5 3 3 11" xfId="41926"/>
    <cellStyle name="표준 7 2 3 5 3 3 12" xfId="45797"/>
    <cellStyle name="표준 7 2 3 5 3 3 13" xfId="49668"/>
    <cellStyle name="표준 7 2 3 5 3 3 14" xfId="53539"/>
    <cellStyle name="표준 7 2 3 5 3 3 2" xfId="6846"/>
    <cellStyle name="표준 7 2 3 5 3 3 3" xfId="10717"/>
    <cellStyle name="표준 7 2 3 5 3 3 4" xfId="14588"/>
    <cellStyle name="표준 7 2 3 5 3 3 5" xfId="18459"/>
    <cellStyle name="표준 7 2 3 5 3 3 6" xfId="22330"/>
    <cellStyle name="표준 7 2 3 5 3 3 7" xfId="26201"/>
    <cellStyle name="표준 7 2 3 5 3 3 8" xfId="30072"/>
    <cellStyle name="표준 7 2 3 5 3 3 9" xfId="33943"/>
    <cellStyle name="표준 7 2 3 5 3 4" xfId="4910"/>
    <cellStyle name="표준 7 2 3 5 3 5" xfId="8781"/>
    <cellStyle name="표준 7 2 3 5 3 6" xfId="12652"/>
    <cellStyle name="표준 7 2 3 5 3 7" xfId="16523"/>
    <cellStyle name="표준 7 2 3 5 3 8" xfId="20394"/>
    <cellStyle name="표준 7 2 3 5 3 9" xfId="24265"/>
    <cellStyle name="표준 7 2 3 5 4" xfId="1232"/>
    <cellStyle name="표준 7 2 3 5 4 10" xfId="32491"/>
    <cellStyle name="표준 7 2 3 5 4 11" xfId="36362"/>
    <cellStyle name="표준 7 2 3 5 4 12" xfId="40474"/>
    <cellStyle name="표준 7 2 3 5 4 13" xfId="44345"/>
    <cellStyle name="표준 7 2 3 5 4 14" xfId="48216"/>
    <cellStyle name="표준 7 2 3 5 4 15" xfId="52087"/>
    <cellStyle name="표준 7 2 3 5 4 2" xfId="3171"/>
    <cellStyle name="표준 7 2 3 5 4 2 10" xfId="38298"/>
    <cellStyle name="표준 7 2 3 5 4 2 11" xfId="42410"/>
    <cellStyle name="표준 7 2 3 5 4 2 12" xfId="46281"/>
    <cellStyle name="표준 7 2 3 5 4 2 13" xfId="50152"/>
    <cellStyle name="표준 7 2 3 5 4 2 14" xfId="54023"/>
    <cellStyle name="표준 7 2 3 5 4 2 2" xfId="7330"/>
    <cellStyle name="표준 7 2 3 5 4 2 3" xfId="11201"/>
    <cellStyle name="표준 7 2 3 5 4 2 4" xfId="15072"/>
    <cellStyle name="표준 7 2 3 5 4 2 5" xfId="18943"/>
    <cellStyle name="표준 7 2 3 5 4 2 6" xfId="22814"/>
    <cellStyle name="표준 7 2 3 5 4 2 7" xfId="26685"/>
    <cellStyle name="표준 7 2 3 5 4 2 8" xfId="30556"/>
    <cellStyle name="표준 7 2 3 5 4 2 9" xfId="34427"/>
    <cellStyle name="표준 7 2 3 5 4 3" xfId="5394"/>
    <cellStyle name="표준 7 2 3 5 4 4" xfId="9265"/>
    <cellStyle name="표준 7 2 3 5 4 5" xfId="13136"/>
    <cellStyle name="표준 7 2 3 5 4 6" xfId="17007"/>
    <cellStyle name="표준 7 2 3 5 4 7" xfId="20878"/>
    <cellStyle name="표준 7 2 3 5 4 8" xfId="24749"/>
    <cellStyle name="표준 7 2 3 5 4 9" xfId="28620"/>
    <cellStyle name="표준 7 2 3 5 5" xfId="2203"/>
    <cellStyle name="표준 7 2 3 5 5 10" xfId="37330"/>
    <cellStyle name="표준 7 2 3 5 5 11" xfId="41442"/>
    <cellStyle name="표준 7 2 3 5 5 12" xfId="45313"/>
    <cellStyle name="표준 7 2 3 5 5 13" xfId="49184"/>
    <cellStyle name="표준 7 2 3 5 5 14" xfId="53055"/>
    <cellStyle name="표준 7 2 3 5 5 2" xfId="6362"/>
    <cellStyle name="표준 7 2 3 5 5 3" xfId="10233"/>
    <cellStyle name="표준 7 2 3 5 5 4" xfId="14104"/>
    <cellStyle name="표준 7 2 3 5 5 5" xfId="17975"/>
    <cellStyle name="표준 7 2 3 5 5 6" xfId="21846"/>
    <cellStyle name="표준 7 2 3 5 5 7" xfId="25717"/>
    <cellStyle name="표준 7 2 3 5 5 8" xfId="29588"/>
    <cellStyle name="표준 7 2 3 5 5 9" xfId="33459"/>
    <cellStyle name="표준 7 2 3 5 6" xfId="4426"/>
    <cellStyle name="표준 7 2 3 5 7" xfId="8297"/>
    <cellStyle name="표준 7 2 3 5 8" xfId="12168"/>
    <cellStyle name="표준 7 2 3 5 9" xfId="16039"/>
    <cellStyle name="표준 7 2 3 6" xfId="302"/>
    <cellStyle name="표준 7 2 3 6 10" xfId="23828"/>
    <cellStyle name="표준 7 2 3 6 11" xfId="27699"/>
    <cellStyle name="표준 7 2 3 6 12" xfId="31570"/>
    <cellStyle name="표준 7 2 3 6 13" xfId="35441"/>
    <cellStyle name="표준 7 2 3 6 14" xfId="39553"/>
    <cellStyle name="표준 7 2 3 6 15" xfId="43424"/>
    <cellStyle name="표준 7 2 3 6 16" xfId="47295"/>
    <cellStyle name="표준 7 2 3 6 17" xfId="51166"/>
    <cellStyle name="표준 7 2 3 6 2" xfId="789"/>
    <cellStyle name="표준 7 2 3 6 2 10" xfId="28183"/>
    <cellStyle name="표준 7 2 3 6 2 11" xfId="32054"/>
    <cellStyle name="표준 7 2 3 6 2 12" xfId="35925"/>
    <cellStyle name="표준 7 2 3 6 2 13" xfId="40037"/>
    <cellStyle name="표준 7 2 3 6 2 14" xfId="43908"/>
    <cellStyle name="표준 7 2 3 6 2 15" xfId="47779"/>
    <cellStyle name="표준 7 2 3 6 2 16" xfId="51650"/>
    <cellStyle name="표준 7 2 3 6 2 2" xfId="1763"/>
    <cellStyle name="표준 7 2 3 6 2 2 10" xfId="33022"/>
    <cellStyle name="표준 7 2 3 6 2 2 11" xfId="36893"/>
    <cellStyle name="표준 7 2 3 6 2 2 12" xfId="41005"/>
    <cellStyle name="표준 7 2 3 6 2 2 13" xfId="44876"/>
    <cellStyle name="표준 7 2 3 6 2 2 14" xfId="48747"/>
    <cellStyle name="표준 7 2 3 6 2 2 15" xfId="52618"/>
    <cellStyle name="표준 7 2 3 6 2 2 2" xfId="3702"/>
    <cellStyle name="표준 7 2 3 6 2 2 2 10" xfId="38829"/>
    <cellStyle name="표준 7 2 3 6 2 2 2 11" xfId="42941"/>
    <cellStyle name="표준 7 2 3 6 2 2 2 12" xfId="46812"/>
    <cellStyle name="표준 7 2 3 6 2 2 2 13" xfId="50683"/>
    <cellStyle name="표준 7 2 3 6 2 2 2 14" xfId="54554"/>
    <cellStyle name="표준 7 2 3 6 2 2 2 2" xfId="7861"/>
    <cellStyle name="표준 7 2 3 6 2 2 2 3" xfId="11732"/>
    <cellStyle name="표준 7 2 3 6 2 2 2 4" xfId="15603"/>
    <cellStyle name="표준 7 2 3 6 2 2 2 5" xfId="19474"/>
    <cellStyle name="표준 7 2 3 6 2 2 2 6" xfId="23345"/>
    <cellStyle name="표준 7 2 3 6 2 2 2 7" xfId="27216"/>
    <cellStyle name="표준 7 2 3 6 2 2 2 8" xfId="31087"/>
    <cellStyle name="표준 7 2 3 6 2 2 2 9" xfId="34958"/>
    <cellStyle name="표준 7 2 3 6 2 2 3" xfId="5925"/>
    <cellStyle name="표준 7 2 3 6 2 2 4" xfId="9796"/>
    <cellStyle name="표준 7 2 3 6 2 2 5" xfId="13667"/>
    <cellStyle name="표준 7 2 3 6 2 2 6" xfId="17538"/>
    <cellStyle name="표준 7 2 3 6 2 2 7" xfId="21409"/>
    <cellStyle name="표준 7 2 3 6 2 2 8" xfId="25280"/>
    <cellStyle name="표준 7 2 3 6 2 2 9" xfId="29151"/>
    <cellStyle name="표준 7 2 3 6 2 3" xfId="2734"/>
    <cellStyle name="표준 7 2 3 6 2 3 10" xfId="37861"/>
    <cellStyle name="표준 7 2 3 6 2 3 11" xfId="41973"/>
    <cellStyle name="표준 7 2 3 6 2 3 12" xfId="45844"/>
    <cellStyle name="표준 7 2 3 6 2 3 13" xfId="49715"/>
    <cellStyle name="표준 7 2 3 6 2 3 14" xfId="53586"/>
    <cellStyle name="표준 7 2 3 6 2 3 2" xfId="6893"/>
    <cellStyle name="표준 7 2 3 6 2 3 3" xfId="10764"/>
    <cellStyle name="표준 7 2 3 6 2 3 4" xfId="14635"/>
    <cellStyle name="표준 7 2 3 6 2 3 5" xfId="18506"/>
    <cellStyle name="표준 7 2 3 6 2 3 6" xfId="22377"/>
    <cellStyle name="표준 7 2 3 6 2 3 7" xfId="26248"/>
    <cellStyle name="표준 7 2 3 6 2 3 8" xfId="30119"/>
    <cellStyle name="표준 7 2 3 6 2 3 9" xfId="33990"/>
    <cellStyle name="표준 7 2 3 6 2 4" xfId="4957"/>
    <cellStyle name="표준 7 2 3 6 2 5" xfId="8828"/>
    <cellStyle name="표준 7 2 3 6 2 6" xfId="12699"/>
    <cellStyle name="표준 7 2 3 6 2 7" xfId="16570"/>
    <cellStyle name="표준 7 2 3 6 2 8" xfId="20441"/>
    <cellStyle name="표준 7 2 3 6 2 9" xfId="24312"/>
    <cellStyle name="표준 7 2 3 6 3" xfId="1279"/>
    <cellStyle name="표준 7 2 3 6 3 10" xfId="32538"/>
    <cellStyle name="표준 7 2 3 6 3 11" xfId="36409"/>
    <cellStyle name="표준 7 2 3 6 3 12" xfId="40521"/>
    <cellStyle name="표준 7 2 3 6 3 13" xfId="44392"/>
    <cellStyle name="표준 7 2 3 6 3 14" xfId="48263"/>
    <cellStyle name="표준 7 2 3 6 3 15" xfId="52134"/>
    <cellStyle name="표준 7 2 3 6 3 2" xfId="3218"/>
    <cellStyle name="표준 7 2 3 6 3 2 10" xfId="38345"/>
    <cellStyle name="표준 7 2 3 6 3 2 11" xfId="42457"/>
    <cellStyle name="표준 7 2 3 6 3 2 12" xfId="46328"/>
    <cellStyle name="표준 7 2 3 6 3 2 13" xfId="50199"/>
    <cellStyle name="표준 7 2 3 6 3 2 14" xfId="54070"/>
    <cellStyle name="표준 7 2 3 6 3 2 2" xfId="7377"/>
    <cellStyle name="표준 7 2 3 6 3 2 3" xfId="11248"/>
    <cellStyle name="표준 7 2 3 6 3 2 4" xfId="15119"/>
    <cellStyle name="표준 7 2 3 6 3 2 5" xfId="18990"/>
    <cellStyle name="표준 7 2 3 6 3 2 6" xfId="22861"/>
    <cellStyle name="표준 7 2 3 6 3 2 7" xfId="26732"/>
    <cellStyle name="표준 7 2 3 6 3 2 8" xfId="30603"/>
    <cellStyle name="표준 7 2 3 6 3 2 9" xfId="34474"/>
    <cellStyle name="표준 7 2 3 6 3 3" xfId="5441"/>
    <cellStyle name="표준 7 2 3 6 3 4" xfId="9312"/>
    <cellStyle name="표준 7 2 3 6 3 5" xfId="13183"/>
    <cellStyle name="표준 7 2 3 6 3 6" xfId="17054"/>
    <cellStyle name="표준 7 2 3 6 3 7" xfId="20925"/>
    <cellStyle name="표준 7 2 3 6 3 8" xfId="24796"/>
    <cellStyle name="표준 7 2 3 6 3 9" xfId="28667"/>
    <cellStyle name="표준 7 2 3 6 4" xfId="2250"/>
    <cellStyle name="표준 7 2 3 6 4 10" xfId="37377"/>
    <cellStyle name="표준 7 2 3 6 4 11" xfId="41489"/>
    <cellStyle name="표준 7 2 3 6 4 12" xfId="45360"/>
    <cellStyle name="표준 7 2 3 6 4 13" xfId="49231"/>
    <cellStyle name="표준 7 2 3 6 4 14" xfId="53102"/>
    <cellStyle name="표준 7 2 3 6 4 2" xfId="6409"/>
    <cellStyle name="표준 7 2 3 6 4 3" xfId="10280"/>
    <cellStyle name="표준 7 2 3 6 4 4" xfId="14151"/>
    <cellStyle name="표준 7 2 3 6 4 5" xfId="18022"/>
    <cellStyle name="표준 7 2 3 6 4 6" xfId="21893"/>
    <cellStyle name="표준 7 2 3 6 4 7" xfId="25764"/>
    <cellStyle name="표준 7 2 3 6 4 8" xfId="29635"/>
    <cellStyle name="표준 7 2 3 6 4 9" xfId="33506"/>
    <cellStyle name="표준 7 2 3 6 5" xfId="4473"/>
    <cellStyle name="표준 7 2 3 6 6" xfId="8344"/>
    <cellStyle name="표준 7 2 3 6 7" xfId="12215"/>
    <cellStyle name="표준 7 2 3 6 8" xfId="16086"/>
    <cellStyle name="표준 7 2 3 6 9" xfId="19957"/>
    <cellStyle name="표준 7 2 3 7" xfId="547"/>
    <cellStyle name="표준 7 2 3 7 10" xfId="27941"/>
    <cellStyle name="표준 7 2 3 7 11" xfId="31812"/>
    <cellStyle name="표준 7 2 3 7 12" xfId="35683"/>
    <cellStyle name="표준 7 2 3 7 13" xfId="39795"/>
    <cellStyle name="표준 7 2 3 7 14" xfId="43666"/>
    <cellStyle name="표준 7 2 3 7 15" xfId="47537"/>
    <cellStyle name="표준 7 2 3 7 16" xfId="51408"/>
    <cellStyle name="표준 7 2 3 7 2" xfId="1521"/>
    <cellStyle name="표준 7 2 3 7 2 10" xfId="32780"/>
    <cellStyle name="표준 7 2 3 7 2 11" xfId="36651"/>
    <cellStyle name="표준 7 2 3 7 2 12" xfId="40763"/>
    <cellStyle name="표준 7 2 3 7 2 13" xfId="44634"/>
    <cellStyle name="표준 7 2 3 7 2 14" xfId="48505"/>
    <cellStyle name="표준 7 2 3 7 2 15" xfId="52376"/>
    <cellStyle name="표준 7 2 3 7 2 2" xfId="3460"/>
    <cellStyle name="표준 7 2 3 7 2 2 10" xfId="38587"/>
    <cellStyle name="표준 7 2 3 7 2 2 11" xfId="42699"/>
    <cellStyle name="표준 7 2 3 7 2 2 12" xfId="46570"/>
    <cellStyle name="표준 7 2 3 7 2 2 13" xfId="50441"/>
    <cellStyle name="표준 7 2 3 7 2 2 14" xfId="54312"/>
    <cellStyle name="표준 7 2 3 7 2 2 2" xfId="7619"/>
    <cellStyle name="표준 7 2 3 7 2 2 3" xfId="11490"/>
    <cellStyle name="표준 7 2 3 7 2 2 4" xfId="15361"/>
    <cellStyle name="표준 7 2 3 7 2 2 5" xfId="19232"/>
    <cellStyle name="표준 7 2 3 7 2 2 6" xfId="23103"/>
    <cellStyle name="표준 7 2 3 7 2 2 7" xfId="26974"/>
    <cellStyle name="표준 7 2 3 7 2 2 8" xfId="30845"/>
    <cellStyle name="표준 7 2 3 7 2 2 9" xfId="34716"/>
    <cellStyle name="표준 7 2 3 7 2 3" xfId="5683"/>
    <cellStyle name="표준 7 2 3 7 2 4" xfId="9554"/>
    <cellStyle name="표준 7 2 3 7 2 5" xfId="13425"/>
    <cellStyle name="표준 7 2 3 7 2 6" xfId="17296"/>
    <cellStyle name="표준 7 2 3 7 2 7" xfId="21167"/>
    <cellStyle name="표준 7 2 3 7 2 8" xfId="25038"/>
    <cellStyle name="표준 7 2 3 7 2 9" xfId="28909"/>
    <cellStyle name="표준 7 2 3 7 3" xfId="2492"/>
    <cellStyle name="표준 7 2 3 7 3 10" xfId="37619"/>
    <cellStyle name="표준 7 2 3 7 3 11" xfId="41731"/>
    <cellStyle name="표준 7 2 3 7 3 12" xfId="45602"/>
    <cellStyle name="표준 7 2 3 7 3 13" xfId="49473"/>
    <cellStyle name="표준 7 2 3 7 3 14" xfId="53344"/>
    <cellStyle name="표준 7 2 3 7 3 2" xfId="6651"/>
    <cellStyle name="표준 7 2 3 7 3 3" xfId="10522"/>
    <cellStyle name="표준 7 2 3 7 3 4" xfId="14393"/>
    <cellStyle name="표준 7 2 3 7 3 5" xfId="18264"/>
    <cellStyle name="표준 7 2 3 7 3 6" xfId="22135"/>
    <cellStyle name="표준 7 2 3 7 3 7" xfId="26006"/>
    <cellStyle name="표준 7 2 3 7 3 8" xfId="29877"/>
    <cellStyle name="표준 7 2 3 7 3 9" xfId="33748"/>
    <cellStyle name="표준 7 2 3 7 4" xfId="4715"/>
    <cellStyle name="표준 7 2 3 7 5" xfId="8586"/>
    <cellStyle name="표준 7 2 3 7 6" xfId="12457"/>
    <cellStyle name="표준 7 2 3 7 7" xfId="16328"/>
    <cellStyle name="표준 7 2 3 7 8" xfId="20199"/>
    <cellStyle name="표준 7 2 3 7 9" xfId="24070"/>
    <cellStyle name="표준 7 2 3 8" xfId="1037"/>
    <cellStyle name="표준 7 2 3 8 10" xfId="32296"/>
    <cellStyle name="표준 7 2 3 8 11" xfId="36167"/>
    <cellStyle name="표준 7 2 3 8 12" xfId="40279"/>
    <cellStyle name="표준 7 2 3 8 13" xfId="44150"/>
    <cellStyle name="표준 7 2 3 8 14" xfId="48021"/>
    <cellStyle name="표준 7 2 3 8 15" xfId="51892"/>
    <cellStyle name="표준 7 2 3 8 2" xfId="2976"/>
    <cellStyle name="표준 7 2 3 8 2 10" xfId="38103"/>
    <cellStyle name="표준 7 2 3 8 2 11" xfId="42215"/>
    <cellStyle name="표준 7 2 3 8 2 12" xfId="46086"/>
    <cellStyle name="표준 7 2 3 8 2 13" xfId="49957"/>
    <cellStyle name="표준 7 2 3 8 2 14" xfId="53828"/>
    <cellStyle name="표준 7 2 3 8 2 2" xfId="7135"/>
    <cellStyle name="표준 7 2 3 8 2 3" xfId="11006"/>
    <cellStyle name="표준 7 2 3 8 2 4" xfId="14877"/>
    <cellStyle name="표준 7 2 3 8 2 5" xfId="18748"/>
    <cellStyle name="표준 7 2 3 8 2 6" xfId="22619"/>
    <cellStyle name="표준 7 2 3 8 2 7" xfId="26490"/>
    <cellStyle name="표준 7 2 3 8 2 8" xfId="30361"/>
    <cellStyle name="표준 7 2 3 8 2 9" xfId="34232"/>
    <cellStyle name="표준 7 2 3 8 3" xfId="5199"/>
    <cellStyle name="표준 7 2 3 8 4" xfId="9070"/>
    <cellStyle name="표준 7 2 3 8 5" xfId="12941"/>
    <cellStyle name="표준 7 2 3 8 6" xfId="16812"/>
    <cellStyle name="표준 7 2 3 8 7" xfId="20683"/>
    <cellStyle name="표준 7 2 3 8 8" xfId="24554"/>
    <cellStyle name="표준 7 2 3 8 9" xfId="28425"/>
    <cellStyle name="표준 7 2 3 9" xfId="2008"/>
    <cellStyle name="표준 7 2 3 9 10" xfId="37135"/>
    <cellStyle name="표준 7 2 3 9 11" xfId="41247"/>
    <cellStyle name="표준 7 2 3 9 12" xfId="45118"/>
    <cellStyle name="표준 7 2 3 9 13" xfId="48989"/>
    <cellStyle name="표준 7 2 3 9 14" xfId="52860"/>
    <cellStyle name="표준 7 2 3 9 2" xfId="6167"/>
    <cellStyle name="표준 7 2 3 9 3" xfId="10038"/>
    <cellStyle name="표준 7 2 3 9 4" xfId="13909"/>
    <cellStyle name="표준 7 2 3 9 5" xfId="17780"/>
    <cellStyle name="표준 7 2 3 9 6" xfId="21651"/>
    <cellStyle name="표준 7 2 3 9 7" xfId="25522"/>
    <cellStyle name="표준 7 2 3 9 8" xfId="29393"/>
    <cellStyle name="표준 7 2 3 9 9" xfId="33264"/>
    <cellStyle name="표준 7 2 4" xfId="59"/>
    <cellStyle name="표준 7 2 4 10" xfId="8113"/>
    <cellStyle name="표준 7 2 4 11" xfId="11984"/>
    <cellStyle name="표준 7 2 4 12" xfId="15855"/>
    <cellStyle name="표준 7 2 4 13" xfId="19726"/>
    <cellStyle name="표준 7 2 4 14" xfId="23597"/>
    <cellStyle name="표준 7 2 4 15" xfId="27468"/>
    <cellStyle name="표준 7 2 4 16" xfId="31339"/>
    <cellStyle name="표준 7 2 4 17" xfId="35210"/>
    <cellStyle name="표준 7 2 4 18" xfId="39081"/>
    <cellStyle name="표준 7 2 4 19" xfId="39322"/>
    <cellStyle name="표준 7 2 4 2" xfId="113"/>
    <cellStyle name="표준 7 2 4 2 10" xfId="15902"/>
    <cellStyle name="표준 7 2 4 2 11" xfId="19773"/>
    <cellStyle name="표준 7 2 4 2 12" xfId="23644"/>
    <cellStyle name="표준 7 2 4 2 13" xfId="27515"/>
    <cellStyle name="표준 7 2 4 2 14" xfId="31386"/>
    <cellStyle name="표준 7 2 4 2 15" xfId="35257"/>
    <cellStyle name="표준 7 2 4 2 16" xfId="39128"/>
    <cellStyle name="표준 7 2 4 2 17" xfId="39369"/>
    <cellStyle name="표준 7 2 4 2 18" xfId="43240"/>
    <cellStyle name="표준 7 2 4 2 19" xfId="47111"/>
    <cellStyle name="표준 7 2 4 2 2" xfId="212"/>
    <cellStyle name="표준 7 2 4 2 2 10" xfId="19870"/>
    <cellStyle name="표준 7 2 4 2 2 11" xfId="23741"/>
    <cellStyle name="표준 7 2 4 2 2 12" xfId="27612"/>
    <cellStyle name="표준 7 2 4 2 2 13" xfId="31483"/>
    <cellStyle name="표준 7 2 4 2 2 14" xfId="35354"/>
    <cellStyle name="표준 7 2 4 2 2 15" xfId="39225"/>
    <cellStyle name="표준 7 2 4 2 2 16" xfId="39466"/>
    <cellStyle name="표준 7 2 4 2 2 17" xfId="43337"/>
    <cellStyle name="표준 7 2 4 2 2 18" xfId="47208"/>
    <cellStyle name="표준 7 2 4 2 2 19" xfId="51079"/>
    <cellStyle name="표준 7 2 4 2 2 2" xfId="457"/>
    <cellStyle name="표준 7 2 4 2 2 2 10" xfId="23983"/>
    <cellStyle name="표준 7 2 4 2 2 2 11" xfId="27854"/>
    <cellStyle name="표준 7 2 4 2 2 2 12" xfId="31725"/>
    <cellStyle name="표준 7 2 4 2 2 2 13" xfId="35596"/>
    <cellStyle name="표준 7 2 4 2 2 2 14" xfId="39708"/>
    <cellStyle name="표준 7 2 4 2 2 2 15" xfId="43579"/>
    <cellStyle name="표준 7 2 4 2 2 2 16" xfId="47450"/>
    <cellStyle name="표준 7 2 4 2 2 2 17" xfId="51321"/>
    <cellStyle name="표준 7 2 4 2 2 2 2" xfId="944"/>
    <cellStyle name="표준 7 2 4 2 2 2 2 10" xfId="28338"/>
    <cellStyle name="표준 7 2 4 2 2 2 2 11" xfId="32209"/>
    <cellStyle name="표준 7 2 4 2 2 2 2 12" xfId="36080"/>
    <cellStyle name="표준 7 2 4 2 2 2 2 13" xfId="40192"/>
    <cellStyle name="표준 7 2 4 2 2 2 2 14" xfId="44063"/>
    <cellStyle name="표준 7 2 4 2 2 2 2 15" xfId="47934"/>
    <cellStyle name="표준 7 2 4 2 2 2 2 16" xfId="51805"/>
    <cellStyle name="표준 7 2 4 2 2 2 2 2" xfId="1918"/>
    <cellStyle name="표준 7 2 4 2 2 2 2 2 10" xfId="33177"/>
    <cellStyle name="표준 7 2 4 2 2 2 2 2 11" xfId="37048"/>
    <cellStyle name="표준 7 2 4 2 2 2 2 2 12" xfId="41160"/>
    <cellStyle name="표준 7 2 4 2 2 2 2 2 13" xfId="45031"/>
    <cellStyle name="표준 7 2 4 2 2 2 2 2 14" xfId="48902"/>
    <cellStyle name="표준 7 2 4 2 2 2 2 2 15" xfId="52773"/>
    <cellStyle name="표준 7 2 4 2 2 2 2 2 2" xfId="3857"/>
    <cellStyle name="표준 7 2 4 2 2 2 2 2 2 10" xfId="38984"/>
    <cellStyle name="표준 7 2 4 2 2 2 2 2 2 11" xfId="43096"/>
    <cellStyle name="표준 7 2 4 2 2 2 2 2 2 12" xfId="46967"/>
    <cellStyle name="표준 7 2 4 2 2 2 2 2 2 13" xfId="50838"/>
    <cellStyle name="표준 7 2 4 2 2 2 2 2 2 14" xfId="54709"/>
    <cellStyle name="표준 7 2 4 2 2 2 2 2 2 2" xfId="8016"/>
    <cellStyle name="표준 7 2 4 2 2 2 2 2 2 3" xfId="11887"/>
    <cellStyle name="표준 7 2 4 2 2 2 2 2 2 4" xfId="15758"/>
    <cellStyle name="표준 7 2 4 2 2 2 2 2 2 5" xfId="19629"/>
    <cellStyle name="표준 7 2 4 2 2 2 2 2 2 6" xfId="23500"/>
    <cellStyle name="표준 7 2 4 2 2 2 2 2 2 7" xfId="27371"/>
    <cellStyle name="표준 7 2 4 2 2 2 2 2 2 8" xfId="31242"/>
    <cellStyle name="표준 7 2 4 2 2 2 2 2 2 9" xfId="35113"/>
    <cellStyle name="표준 7 2 4 2 2 2 2 2 3" xfId="6080"/>
    <cellStyle name="표준 7 2 4 2 2 2 2 2 4" xfId="9951"/>
    <cellStyle name="표준 7 2 4 2 2 2 2 2 5" xfId="13822"/>
    <cellStyle name="표준 7 2 4 2 2 2 2 2 6" xfId="17693"/>
    <cellStyle name="표준 7 2 4 2 2 2 2 2 7" xfId="21564"/>
    <cellStyle name="표준 7 2 4 2 2 2 2 2 8" xfId="25435"/>
    <cellStyle name="표준 7 2 4 2 2 2 2 2 9" xfId="29306"/>
    <cellStyle name="표준 7 2 4 2 2 2 2 3" xfId="2889"/>
    <cellStyle name="표준 7 2 4 2 2 2 2 3 10" xfId="38016"/>
    <cellStyle name="표준 7 2 4 2 2 2 2 3 11" xfId="42128"/>
    <cellStyle name="표준 7 2 4 2 2 2 2 3 12" xfId="45999"/>
    <cellStyle name="표준 7 2 4 2 2 2 2 3 13" xfId="49870"/>
    <cellStyle name="표준 7 2 4 2 2 2 2 3 14" xfId="53741"/>
    <cellStyle name="표준 7 2 4 2 2 2 2 3 2" xfId="7048"/>
    <cellStyle name="표준 7 2 4 2 2 2 2 3 3" xfId="10919"/>
    <cellStyle name="표준 7 2 4 2 2 2 2 3 4" xfId="14790"/>
    <cellStyle name="표준 7 2 4 2 2 2 2 3 5" xfId="18661"/>
    <cellStyle name="표준 7 2 4 2 2 2 2 3 6" xfId="22532"/>
    <cellStyle name="표준 7 2 4 2 2 2 2 3 7" xfId="26403"/>
    <cellStyle name="표준 7 2 4 2 2 2 2 3 8" xfId="30274"/>
    <cellStyle name="표준 7 2 4 2 2 2 2 3 9" xfId="34145"/>
    <cellStyle name="표준 7 2 4 2 2 2 2 4" xfId="5112"/>
    <cellStyle name="표준 7 2 4 2 2 2 2 5" xfId="8983"/>
    <cellStyle name="표준 7 2 4 2 2 2 2 6" xfId="12854"/>
    <cellStyle name="표준 7 2 4 2 2 2 2 7" xfId="16725"/>
    <cellStyle name="표준 7 2 4 2 2 2 2 8" xfId="20596"/>
    <cellStyle name="표준 7 2 4 2 2 2 2 9" xfId="24467"/>
    <cellStyle name="표준 7 2 4 2 2 2 3" xfId="1434"/>
    <cellStyle name="표준 7 2 4 2 2 2 3 10" xfId="32693"/>
    <cellStyle name="표준 7 2 4 2 2 2 3 11" xfId="36564"/>
    <cellStyle name="표준 7 2 4 2 2 2 3 12" xfId="40676"/>
    <cellStyle name="표준 7 2 4 2 2 2 3 13" xfId="44547"/>
    <cellStyle name="표준 7 2 4 2 2 2 3 14" xfId="48418"/>
    <cellStyle name="표준 7 2 4 2 2 2 3 15" xfId="52289"/>
    <cellStyle name="표준 7 2 4 2 2 2 3 2" xfId="3373"/>
    <cellStyle name="표준 7 2 4 2 2 2 3 2 10" xfId="38500"/>
    <cellStyle name="표준 7 2 4 2 2 2 3 2 11" xfId="42612"/>
    <cellStyle name="표준 7 2 4 2 2 2 3 2 12" xfId="46483"/>
    <cellStyle name="표준 7 2 4 2 2 2 3 2 13" xfId="50354"/>
    <cellStyle name="표준 7 2 4 2 2 2 3 2 14" xfId="54225"/>
    <cellStyle name="표준 7 2 4 2 2 2 3 2 2" xfId="7532"/>
    <cellStyle name="표준 7 2 4 2 2 2 3 2 3" xfId="11403"/>
    <cellStyle name="표준 7 2 4 2 2 2 3 2 4" xfId="15274"/>
    <cellStyle name="표준 7 2 4 2 2 2 3 2 5" xfId="19145"/>
    <cellStyle name="표준 7 2 4 2 2 2 3 2 6" xfId="23016"/>
    <cellStyle name="표준 7 2 4 2 2 2 3 2 7" xfId="26887"/>
    <cellStyle name="표준 7 2 4 2 2 2 3 2 8" xfId="30758"/>
    <cellStyle name="표준 7 2 4 2 2 2 3 2 9" xfId="34629"/>
    <cellStyle name="표준 7 2 4 2 2 2 3 3" xfId="5596"/>
    <cellStyle name="표준 7 2 4 2 2 2 3 4" xfId="9467"/>
    <cellStyle name="표준 7 2 4 2 2 2 3 5" xfId="13338"/>
    <cellStyle name="표준 7 2 4 2 2 2 3 6" xfId="17209"/>
    <cellStyle name="표준 7 2 4 2 2 2 3 7" xfId="21080"/>
    <cellStyle name="표준 7 2 4 2 2 2 3 8" xfId="24951"/>
    <cellStyle name="표준 7 2 4 2 2 2 3 9" xfId="28822"/>
    <cellStyle name="표준 7 2 4 2 2 2 4" xfId="2405"/>
    <cellStyle name="표준 7 2 4 2 2 2 4 10" xfId="37532"/>
    <cellStyle name="표준 7 2 4 2 2 2 4 11" xfId="41644"/>
    <cellStyle name="표준 7 2 4 2 2 2 4 12" xfId="45515"/>
    <cellStyle name="표준 7 2 4 2 2 2 4 13" xfId="49386"/>
    <cellStyle name="표준 7 2 4 2 2 2 4 14" xfId="53257"/>
    <cellStyle name="표준 7 2 4 2 2 2 4 2" xfId="6564"/>
    <cellStyle name="표준 7 2 4 2 2 2 4 3" xfId="10435"/>
    <cellStyle name="표준 7 2 4 2 2 2 4 4" xfId="14306"/>
    <cellStyle name="표준 7 2 4 2 2 2 4 5" xfId="18177"/>
    <cellStyle name="표준 7 2 4 2 2 2 4 6" xfId="22048"/>
    <cellStyle name="표준 7 2 4 2 2 2 4 7" xfId="25919"/>
    <cellStyle name="표준 7 2 4 2 2 2 4 8" xfId="29790"/>
    <cellStyle name="표준 7 2 4 2 2 2 4 9" xfId="33661"/>
    <cellStyle name="표준 7 2 4 2 2 2 5" xfId="4628"/>
    <cellStyle name="표준 7 2 4 2 2 2 6" xfId="8499"/>
    <cellStyle name="표준 7 2 4 2 2 2 7" xfId="12370"/>
    <cellStyle name="표준 7 2 4 2 2 2 8" xfId="16241"/>
    <cellStyle name="표준 7 2 4 2 2 2 9" xfId="20112"/>
    <cellStyle name="표준 7 2 4 2 2 3" xfId="702"/>
    <cellStyle name="표준 7 2 4 2 2 3 10" xfId="28096"/>
    <cellStyle name="표준 7 2 4 2 2 3 11" xfId="31967"/>
    <cellStyle name="표준 7 2 4 2 2 3 12" xfId="35838"/>
    <cellStyle name="표준 7 2 4 2 2 3 13" xfId="39950"/>
    <cellStyle name="표준 7 2 4 2 2 3 14" xfId="43821"/>
    <cellStyle name="표준 7 2 4 2 2 3 15" xfId="47692"/>
    <cellStyle name="표준 7 2 4 2 2 3 16" xfId="51563"/>
    <cellStyle name="표준 7 2 4 2 2 3 2" xfId="1676"/>
    <cellStyle name="표준 7 2 4 2 2 3 2 10" xfId="32935"/>
    <cellStyle name="표준 7 2 4 2 2 3 2 11" xfId="36806"/>
    <cellStyle name="표준 7 2 4 2 2 3 2 12" xfId="40918"/>
    <cellStyle name="표준 7 2 4 2 2 3 2 13" xfId="44789"/>
    <cellStyle name="표준 7 2 4 2 2 3 2 14" xfId="48660"/>
    <cellStyle name="표준 7 2 4 2 2 3 2 15" xfId="52531"/>
    <cellStyle name="표준 7 2 4 2 2 3 2 2" xfId="3615"/>
    <cellStyle name="표준 7 2 4 2 2 3 2 2 10" xfId="38742"/>
    <cellStyle name="표준 7 2 4 2 2 3 2 2 11" xfId="42854"/>
    <cellStyle name="표준 7 2 4 2 2 3 2 2 12" xfId="46725"/>
    <cellStyle name="표준 7 2 4 2 2 3 2 2 13" xfId="50596"/>
    <cellStyle name="표준 7 2 4 2 2 3 2 2 14" xfId="54467"/>
    <cellStyle name="표준 7 2 4 2 2 3 2 2 2" xfId="7774"/>
    <cellStyle name="표준 7 2 4 2 2 3 2 2 3" xfId="11645"/>
    <cellStyle name="표준 7 2 4 2 2 3 2 2 4" xfId="15516"/>
    <cellStyle name="표준 7 2 4 2 2 3 2 2 5" xfId="19387"/>
    <cellStyle name="표준 7 2 4 2 2 3 2 2 6" xfId="23258"/>
    <cellStyle name="표준 7 2 4 2 2 3 2 2 7" xfId="27129"/>
    <cellStyle name="표준 7 2 4 2 2 3 2 2 8" xfId="31000"/>
    <cellStyle name="표준 7 2 4 2 2 3 2 2 9" xfId="34871"/>
    <cellStyle name="표준 7 2 4 2 2 3 2 3" xfId="5838"/>
    <cellStyle name="표준 7 2 4 2 2 3 2 4" xfId="9709"/>
    <cellStyle name="표준 7 2 4 2 2 3 2 5" xfId="13580"/>
    <cellStyle name="표준 7 2 4 2 2 3 2 6" xfId="17451"/>
    <cellStyle name="표준 7 2 4 2 2 3 2 7" xfId="21322"/>
    <cellStyle name="표준 7 2 4 2 2 3 2 8" xfId="25193"/>
    <cellStyle name="표준 7 2 4 2 2 3 2 9" xfId="29064"/>
    <cellStyle name="표준 7 2 4 2 2 3 3" xfId="2647"/>
    <cellStyle name="표준 7 2 4 2 2 3 3 10" xfId="37774"/>
    <cellStyle name="표준 7 2 4 2 2 3 3 11" xfId="41886"/>
    <cellStyle name="표준 7 2 4 2 2 3 3 12" xfId="45757"/>
    <cellStyle name="표준 7 2 4 2 2 3 3 13" xfId="49628"/>
    <cellStyle name="표준 7 2 4 2 2 3 3 14" xfId="53499"/>
    <cellStyle name="표준 7 2 4 2 2 3 3 2" xfId="6806"/>
    <cellStyle name="표준 7 2 4 2 2 3 3 3" xfId="10677"/>
    <cellStyle name="표준 7 2 4 2 2 3 3 4" xfId="14548"/>
    <cellStyle name="표준 7 2 4 2 2 3 3 5" xfId="18419"/>
    <cellStyle name="표준 7 2 4 2 2 3 3 6" xfId="22290"/>
    <cellStyle name="표준 7 2 4 2 2 3 3 7" xfId="26161"/>
    <cellStyle name="표준 7 2 4 2 2 3 3 8" xfId="30032"/>
    <cellStyle name="표준 7 2 4 2 2 3 3 9" xfId="33903"/>
    <cellStyle name="표준 7 2 4 2 2 3 4" xfId="4870"/>
    <cellStyle name="표준 7 2 4 2 2 3 5" xfId="8741"/>
    <cellStyle name="표준 7 2 4 2 2 3 6" xfId="12612"/>
    <cellStyle name="표준 7 2 4 2 2 3 7" xfId="16483"/>
    <cellStyle name="표준 7 2 4 2 2 3 8" xfId="20354"/>
    <cellStyle name="표준 7 2 4 2 2 3 9" xfId="24225"/>
    <cellStyle name="표준 7 2 4 2 2 4" xfId="1192"/>
    <cellStyle name="표준 7 2 4 2 2 4 10" xfId="32451"/>
    <cellStyle name="표준 7 2 4 2 2 4 11" xfId="36322"/>
    <cellStyle name="표준 7 2 4 2 2 4 12" xfId="40434"/>
    <cellStyle name="표준 7 2 4 2 2 4 13" xfId="44305"/>
    <cellStyle name="표준 7 2 4 2 2 4 14" xfId="48176"/>
    <cellStyle name="표준 7 2 4 2 2 4 15" xfId="52047"/>
    <cellStyle name="표준 7 2 4 2 2 4 2" xfId="3131"/>
    <cellStyle name="표준 7 2 4 2 2 4 2 10" xfId="38258"/>
    <cellStyle name="표준 7 2 4 2 2 4 2 11" xfId="42370"/>
    <cellStyle name="표준 7 2 4 2 2 4 2 12" xfId="46241"/>
    <cellStyle name="표준 7 2 4 2 2 4 2 13" xfId="50112"/>
    <cellStyle name="표준 7 2 4 2 2 4 2 14" xfId="53983"/>
    <cellStyle name="표준 7 2 4 2 2 4 2 2" xfId="7290"/>
    <cellStyle name="표준 7 2 4 2 2 4 2 3" xfId="11161"/>
    <cellStyle name="표준 7 2 4 2 2 4 2 4" xfId="15032"/>
    <cellStyle name="표준 7 2 4 2 2 4 2 5" xfId="18903"/>
    <cellStyle name="표준 7 2 4 2 2 4 2 6" xfId="22774"/>
    <cellStyle name="표준 7 2 4 2 2 4 2 7" xfId="26645"/>
    <cellStyle name="표준 7 2 4 2 2 4 2 8" xfId="30516"/>
    <cellStyle name="표준 7 2 4 2 2 4 2 9" xfId="34387"/>
    <cellStyle name="표준 7 2 4 2 2 4 3" xfId="5354"/>
    <cellStyle name="표준 7 2 4 2 2 4 4" xfId="9225"/>
    <cellStyle name="표준 7 2 4 2 2 4 5" xfId="13096"/>
    <cellStyle name="표준 7 2 4 2 2 4 6" xfId="16967"/>
    <cellStyle name="표준 7 2 4 2 2 4 7" xfId="20838"/>
    <cellStyle name="표준 7 2 4 2 2 4 8" xfId="24709"/>
    <cellStyle name="표준 7 2 4 2 2 4 9" xfId="28580"/>
    <cellStyle name="표준 7 2 4 2 2 5" xfId="2163"/>
    <cellStyle name="표준 7 2 4 2 2 5 10" xfId="37290"/>
    <cellStyle name="표준 7 2 4 2 2 5 11" xfId="41402"/>
    <cellStyle name="표준 7 2 4 2 2 5 12" xfId="45273"/>
    <cellStyle name="표준 7 2 4 2 2 5 13" xfId="49144"/>
    <cellStyle name="표준 7 2 4 2 2 5 14" xfId="53015"/>
    <cellStyle name="표준 7 2 4 2 2 5 2" xfId="6322"/>
    <cellStyle name="표준 7 2 4 2 2 5 3" xfId="10193"/>
    <cellStyle name="표준 7 2 4 2 2 5 4" xfId="14064"/>
    <cellStyle name="표준 7 2 4 2 2 5 5" xfId="17935"/>
    <cellStyle name="표준 7 2 4 2 2 5 6" xfId="21806"/>
    <cellStyle name="표준 7 2 4 2 2 5 7" xfId="25677"/>
    <cellStyle name="표준 7 2 4 2 2 5 8" xfId="29548"/>
    <cellStyle name="표준 7 2 4 2 2 5 9" xfId="33419"/>
    <cellStyle name="표준 7 2 4 2 2 6" xfId="4386"/>
    <cellStyle name="표준 7 2 4 2 2 7" xfId="8257"/>
    <cellStyle name="표준 7 2 4 2 2 8" xfId="12128"/>
    <cellStyle name="표준 7 2 4 2 2 9" xfId="15999"/>
    <cellStyle name="표준 7 2 4 2 20" xfId="50982"/>
    <cellStyle name="표준 7 2 4 2 3" xfId="360"/>
    <cellStyle name="표준 7 2 4 2 3 10" xfId="23886"/>
    <cellStyle name="표준 7 2 4 2 3 11" xfId="27757"/>
    <cellStyle name="표준 7 2 4 2 3 12" xfId="31628"/>
    <cellStyle name="표준 7 2 4 2 3 13" xfId="35499"/>
    <cellStyle name="표준 7 2 4 2 3 14" xfId="39611"/>
    <cellStyle name="표준 7 2 4 2 3 15" xfId="43482"/>
    <cellStyle name="표준 7 2 4 2 3 16" xfId="47353"/>
    <cellStyle name="표준 7 2 4 2 3 17" xfId="51224"/>
    <cellStyle name="표준 7 2 4 2 3 2" xfId="847"/>
    <cellStyle name="표준 7 2 4 2 3 2 10" xfId="28241"/>
    <cellStyle name="표준 7 2 4 2 3 2 11" xfId="32112"/>
    <cellStyle name="표준 7 2 4 2 3 2 12" xfId="35983"/>
    <cellStyle name="표준 7 2 4 2 3 2 13" xfId="40095"/>
    <cellStyle name="표준 7 2 4 2 3 2 14" xfId="43966"/>
    <cellStyle name="표준 7 2 4 2 3 2 15" xfId="47837"/>
    <cellStyle name="표준 7 2 4 2 3 2 16" xfId="51708"/>
    <cellStyle name="표준 7 2 4 2 3 2 2" xfId="1821"/>
    <cellStyle name="표준 7 2 4 2 3 2 2 10" xfId="33080"/>
    <cellStyle name="표준 7 2 4 2 3 2 2 11" xfId="36951"/>
    <cellStyle name="표준 7 2 4 2 3 2 2 12" xfId="41063"/>
    <cellStyle name="표준 7 2 4 2 3 2 2 13" xfId="44934"/>
    <cellStyle name="표준 7 2 4 2 3 2 2 14" xfId="48805"/>
    <cellStyle name="표준 7 2 4 2 3 2 2 15" xfId="52676"/>
    <cellStyle name="표준 7 2 4 2 3 2 2 2" xfId="3760"/>
    <cellStyle name="표준 7 2 4 2 3 2 2 2 10" xfId="38887"/>
    <cellStyle name="표준 7 2 4 2 3 2 2 2 11" xfId="42999"/>
    <cellStyle name="표준 7 2 4 2 3 2 2 2 12" xfId="46870"/>
    <cellStyle name="표준 7 2 4 2 3 2 2 2 13" xfId="50741"/>
    <cellStyle name="표준 7 2 4 2 3 2 2 2 14" xfId="54612"/>
    <cellStyle name="표준 7 2 4 2 3 2 2 2 2" xfId="7919"/>
    <cellStyle name="표준 7 2 4 2 3 2 2 2 3" xfId="11790"/>
    <cellStyle name="표준 7 2 4 2 3 2 2 2 4" xfId="15661"/>
    <cellStyle name="표준 7 2 4 2 3 2 2 2 5" xfId="19532"/>
    <cellStyle name="표준 7 2 4 2 3 2 2 2 6" xfId="23403"/>
    <cellStyle name="표준 7 2 4 2 3 2 2 2 7" xfId="27274"/>
    <cellStyle name="표준 7 2 4 2 3 2 2 2 8" xfId="31145"/>
    <cellStyle name="표준 7 2 4 2 3 2 2 2 9" xfId="35016"/>
    <cellStyle name="표준 7 2 4 2 3 2 2 3" xfId="5983"/>
    <cellStyle name="표준 7 2 4 2 3 2 2 4" xfId="9854"/>
    <cellStyle name="표준 7 2 4 2 3 2 2 5" xfId="13725"/>
    <cellStyle name="표준 7 2 4 2 3 2 2 6" xfId="17596"/>
    <cellStyle name="표준 7 2 4 2 3 2 2 7" xfId="21467"/>
    <cellStyle name="표준 7 2 4 2 3 2 2 8" xfId="25338"/>
    <cellStyle name="표준 7 2 4 2 3 2 2 9" xfId="29209"/>
    <cellStyle name="표준 7 2 4 2 3 2 3" xfId="2792"/>
    <cellStyle name="표준 7 2 4 2 3 2 3 10" xfId="37919"/>
    <cellStyle name="표준 7 2 4 2 3 2 3 11" xfId="42031"/>
    <cellStyle name="표준 7 2 4 2 3 2 3 12" xfId="45902"/>
    <cellStyle name="표준 7 2 4 2 3 2 3 13" xfId="49773"/>
    <cellStyle name="표준 7 2 4 2 3 2 3 14" xfId="53644"/>
    <cellStyle name="표준 7 2 4 2 3 2 3 2" xfId="6951"/>
    <cellStyle name="표준 7 2 4 2 3 2 3 3" xfId="10822"/>
    <cellStyle name="표준 7 2 4 2 3 2 3 4" xfId="14693"/>
    <cellStyle name="표준 7 2 4 2 3 2 3 5" xfId="18564"/>
    <cellStyle name="표준 7 2 4 2 3 2 3 6" xfId="22435"/>
    <cellStyle name="표준 7 2 4 2 3 2 3 7" xfId="26306"/>
    <cellStyle name="표준 7 2 4 2 3 2 3 8" xfId="30177"/>
    <cellStyle name="표준 7 2 4 2 3 2 3 9" xfId="34048"/>
    <cellStyle name="표준 7 2 4 2 3 2 4" xfId="5015"/>
    <cellStyle name="표준 7 2 4 2 3 2 5" xfId="8886"/>
    <cellStyle name="표준 7 2 4 2 3 2 6" xfId="12757"/>
    <cellStyle name="표준 7 2 4 2 3 2 7" xfId="16628"/>
    <cellStyle name="표준 7 2 4 2 3 2 8" xfId="20499"/>
    <cellStyle name="표준 7 2 4 2 3 2 9" xfId="24370"/>
    <cellStyle name="표준 7 2 4 2 3 3" xfId="1337"/>
    <cellStyle name="표준 7 2 4 2 3 3 10" xfId="32596"/>
    <cellStyle name="표준 7 2 4 2 3 3 11" xfId="36467"/>
    <cellStyle name="표준 7 2 4 2 3 3 12" xfId="40579"/>
    <cellStyle name="표준 7 2 4 2 3 3 13" xfId="44450"/>
    <cellStyle name="표준 7 2 4 2 3 3 14" xfId="48321"/>
    <cellStyle name="표준 7 2 4 2 3 3 15" xfId="52192"/>
    <cellStyle name="표준 7 2 4 2 3 3 2" xfId="3276"/>
    <cellStyle name="표준 7 2 4 2 3 3 2 10" xfId="38403"/>
    <cellStyle name="표준 7 2 4 2 3 3 2 11" xfId="42515"/>
    <cellStyle name="표준 7 2 4 2 3 3 2 12" xfId="46386"/>
    <cellStyle name="표준 7 2 4 2 3 3 2 13" xfId="50257"/>
    <cellStyle name="표준 7 2 4 2 3 3 2 14" xfId="54128"/>
    <cellStyle name="표준 7 2 4 2 3 3 2 2" xfId="7435"/>
    <cellStyle name="표준 7 2 4 2 3 3 2 3" xfId="11306"/>
    <cellStyle name="표준 7 2 4 2 3 3 2 4" xfId="15177"/>
    <cellStyle name="표준 7 2 4 2 3 3 2 5" xfId="19048"/>
    <cellStyle name="표준 7 2 4 2 3 3 2 6" xfId="22919"/>
    <cellStyle name="표준 7 2 4 2 3 3 2 7" xfId="26790"/>
    <cellStyle name="표준 7 2 4 2 3 3 2 8" xfId="30661"/>
    <cellStyle name="표준 7 2 4 2 3 3 2 9" xfId="34532"/>
    <cellStyle name="표준 7 2 4 2 3 3 3" xfId="5499"/>
    <cellStyle name="표준 7 2 4 2 3 3 4" xfId="9370"/>
    <cellStyle name="표준 7 2 4 2 3 3 5" xfId="13241"/>
    <cellStyle name="표준 7 2 4 2 3 3 6" xfId="17112"/>
    <cellStyle name="표준 7 2 4 2 3 3 7" xfId="20983"/>
    <cellStyle name="표준 7 2 4 2 3 3 8" xfId="24854"/>
    <cellStyle name="표준 7 2 4 2 3 3 9" xfId="28725"/>
    <cellStyle name="표준 7 2 4 2 3 4" xfId="2308"/>
    <cellStyle name="표준 7 2 4 2 3 4 10" xfId="37435"/>
    <cellStyle name="표준 7 2 4 2 3 4 11" xfId="41547"/>
    <cellStyle name="표준 7 2 4 2 3 4 12" xfId="45418"/>
    <cellStyle name="표준 7 2 4 2 3 4 13" xfId="49289"/>
    <cellStyle name="표준 7 2 4 2 3 4 14" xfId="53160"/>
    <cellStyle name="표준 7 2 4 2 3 4 2" xfId="6467"/>
    <cellStyle name="표준 7 2 4 2 3 4 3" xfId="10338"/>
    <cellStyle name="표준 7 2 4 2 3 4 4" xfId="14209"/>
    <cellStyle name="표준 7 2 4 2 3 4 5" xfId="18080"/>
    <cellStyle name="표준 7 2 4 2 3 4 6" xfId="21951"/>
    <cellStyle name="표준 7 2 4 2 3 4 7" xfId="25822"/>
    <cellStyle name="표준 7 2 4 2 3 4 8" xfId="29693"/>
    <cellStyle name="표준 7 2 4 2 3 4 9" xfId="33564"/>
    <cellStyle name="표준 7 2 4 2 3 5" xfId="4531"/>
    <cellStyle name="표준 7 2 4 2 3 6" xfId="8402"/>
    <cellStyle name="표준 7 2 4 2 3 7" xfId="12273"/>
    <cellStyle name="표준 7 2 4 2 3 8" xfId="16144"/>
    <cellStyle name="표준 7 2 4 2 3 9" xfId="20015"/>
    <cellStyle name="표준 7 2 4 2 4" xfId="605"/>
    <cellStyle name="표준 7 2 4 2 4 10" xfId="27999"/>
    <cellStyle name="표준 7 2 4 2 4 11" xfId="31870"/>
    <cellStyle name="표준 7 2 4 2 4 12" xfId="35741"/>
    <cellStyle name="표준 7 2 4 2 4 13" xfId="39853"/>
    <cellStyle name="표준 7 2 4 2 4 14" xfId="43724"/>
    <cellStyle name="표준 7 2 4 2 4 15" xfId="47595"/>
    <cellStyle name="표준 7 2 4 2 4 16" xfId="51466"/>
    <cellStyle name="표준 7 2 4 2 4 2" xfId="1579"/>
    <cellStyle name="표준 7 2 4 2 4 2 10" xfId="32838"/>
    <cellStyle name="표준 7 2 4 2 4 2 11" xfId="36709"/>
    <cellStyle name="표준 7 2 4 2 4 2 12" xfId="40821"/>
    <cellStyle name="표준 7 2 4 2 4 2 13" xfId="44692"/>
    <cellStyle name="표준 7 2 4 2 4 2 14" xfId="48563"/>
    <cellStyle name="표준 7 2 4 2 4 2 15" xfId="52434"/>
    <cellStyle name="표준 7 2 4 2 4 2 2" xfId="3518"/>
    <cellStyle name="표준 7 2 4 2 4 2 2 10" xfId="38645"/>
    <cellStyle name="표준 7 2 4 2 4 2 2 11" xfId="42757"/>
    <cellStyle name="표준 7 2 4 2 4 2 2 12" xfId="46628"/>
    <cellStyle name="표준 7 2 4 2 4 2 2 13" xfId="50499"/>
    <cellStyle name="표준 7 2 4 2 4 2 2 14" xfId="54370"/>
    <cellStyle name="표준 7 2 4 2 4 2 2 2" xfId="7677"/>
    <cellStyle name="표준 7 2 4 2 4 2 2 3" xfId="11548"/>
    <cellStyle name="표준 7 2 4 2 4 2 2 4" xfId="15419"/>
    <cellStyle name="표준 7 2 4 2 4 2 2 5" xfId="19290"/>
    <cellStyle name="표준 7 2 4 2 4 2 2 6" xfId="23161"/>
    <cellStyle name="표준 7 2 4 2 4 2 2 7" xfId="27032"/>
    <cellStyle name="표준 7 2 4 2 4 2 2 8" xfId="30903"/>
    <cellStyle name="표준 7 2 4 2 4 2 2 9" xfId="34774"/>
    <cellStyle name="표준 7 2 4 2 4 2 3" xfId="5741"/>
    <cellStyle name="표준 7 2 4 2 4 2 4" xfId="9612"/>
    <cellStyle name="표준 7 2 4 2 4 2 5" xfId="13483"/>
    <cellStyle name="표준 7 2 4 2 4 2 6" xfId="17354"/>
    <cellStyle name="표준 7 2 4 2 4 2 7" xfId="21225"/>
    <cellStyle name="표준 7 2 4 2 4 2 8" xfId="25096"/>
    <cellStyle name="표준 7 2 4 2 4 2 9" xfId="28967"/>
    <cellStyle name="표준 7 2 4 2 4 3" xfId="2550"/>
    <cellStyle name="표준 7 2 4 2 4 3 10" xfId="37677"/>
    <cellStyle name="표준 7 2 4 2 4 3 11" xfId="41789"/>
    <cellStyle name="표준 7 2 4 2 4 3 12" xfId="45660"/>
    <cellStyle name="표준 7 2 4 2 4 3 13" xfId="49531"/>
    <cellStyle name="표준 7 2 4 2 4 3 14" xfId="53402"/>
    <cellStyle name="표준 7 2 4 2 4 3 2" xfId="6709"/>
    <cellStyle name="표준 7 2 4 2 4 3 3" xfId="10580"/>
    <cellStyle name="표준 7 2 4 2 4 3 4" xfId="14451"/>
    <cellStyle name="표준 7 2 4 2 4 3 5" xfId="18322"/>
    <cellStyle name="표준 7 2 4 2 4 3 6" xfId="22193"/>
    <cellStyle name="표준 7 2 4 2 4 3 7" xfId="26064"/>
    <cellStyle name="표준 7 2 4 2 4 3 8" xfId="29935"/>
    <cellStyle name="표준 7 2 4 2 4 3 9" xfId="33806"/>
    <cellStyle name="표준 7 2 4 2 4 4" xfId="4773"/>
    <cellStyle name="표준 7 2 4 2 4 5" xfId="8644"/>
    <cellStyle name="표준 7 2 4 2 4 6" xfId="12515"/>
    <cellStyle name="표준 7 2 4 2 4 7" xfId="16386"/>
    <cellStyle name="표준 7 2 4 2 4 8" xfId="20257"/>
    <cellStyle name="표준 7 2 4 2 4 9" xfId="24128"/>
    <cellStyle name="표준 7 2 4 2 5" xfId="1095"/>
    <cellStyle name="표준 7 2 4 2 5 10" xfId="32354"/>
    <cellStyle name="표준 7 2 4 2 5 11" xfId="36225"/>
    <cellStyle name="표준 7 2 4 2 5 12" xfId="40337"/>
    <cellStyle name="표준 7 2 4 2 5 13" xfId="44208"/>
    <cellStyle name="표준 7 2 4 2 5 14" xfId="48079"/>
    <cellStyle name="표준 7 2 4 2 5 15" xfId="51950"/>
    <cellStyle name="표준 7 2 4 2 5 2" xfId="3034"/>
    <cellStyle name="표준 7 2 4 2 5 2 10" xfId="38161"/>
    <cellStyle name="표준 7 2 4 2 5 2 11" xfId="42273"/>
    <cellStyle name="표준 7 2 4 2 5 2 12" xfId="46144"/>
    <cellStyle name="표준 7 2 4 2 5 2 13" xfId="50015"/>
    <cellStyle name="표준 7 2 4 2 5 2 14" xfId="53886"/>
    <cellStyle name="표준 7 2 4 2 5 2 2" xfId="7193"/>
    <cellStyle name="표준 7 2 4 2 5 2 3" xfId="11064"/>
    <cellStyle name="표준 7 2 4 2 5 2 4" xfId="14935"/>
    <cellStyle name="표준 7 2 4 2 5 2 5" xfId="18806"/>
    <cellStyle name="표준 7 2 4 2 5 2 6" xfId="22677"/>
    <cellStyle name="표준 7 2 4 2 5 2 7" xfId="26548"/>
    <cellStyle name="표준 7 2 4 2 5 2 8" xfId="30419"/>
    <cellStyle name="표준 7 2 4 2 5 2 9" xfId="34290"/>
    <cellStyle name="표준 7 2 4 2 5 3" xfId="5257"/>
    <cellStyle name="표준 7 2 4 2 5 4" xfId="9128"/>
    <cellStyle name="표준 7 2 4 2 5 5" xfId="12999"/>
    <cellStyle name="표준 7 2 4 2 5 6" xfId="16870"/>
    <cellStyle name="표준 7 2 4 2 5 7" xfId="20741"/>
    <cellStyle name="표준 7 2 4 2 5 8" xfId="24612"/>
    <cellStyle name="표준 7 2 4 2 5 9" xfId="28483"/>
    <cellStyle name="표준 7 2 4 2 6" xfId="2066"/>
    <cellStyle name="표준 7 2 4 2 6 10" xfId="37193"/>
    <cellStyle name="표준 7 2 4 2 6 11" xfId="41305"/>
    <cellStyle name="표준 7 2 4 2 6 12" xfId="45176"/>
    <cellStyle name="표준 7 2 4 2 6 13" xfId="49047"/>
    <cellStyle name="표준 7 2 4 2 6 14" xfId="52918"/>
    <cellStyle name="표준 7 2 4 2 6 2" xfId="6225"/>
    <cellStyle name="표준 7 2 4 2 6 3" xfId="10096"/>
    <cellStyle name="표준 7 2 4 2 6 4" xfId="13967"/>
    <cellStyle name="표준 7 2 4 2 6 5" xfId="17838"/>
    <cellStyle name="표준 7 2 4 2 6 6" xfId="21709"/>
    <cellStyle name="표준 7 2 4 2 6 7" xfId="25580"/>
    <cellStyle name="표준 7 2 4 2 6 8" xfId="29451"/>
    <cellStyle name="표준 7 2 4 2 6 9" xfId="33322"/>
    <cellStyle name="표준 7 2 4 2 7" xfId="4289"/>
    <cellStyle name="표준 7 2 4 2 8" xfId="8160"/>
    <cellStyle name="표준 7 2 4 2 9" xfId="12031"/>
    <cellStyle name="표준 7 2 4 20" xfId="43193"/>
    <cellStyle name="표준 7 2 4 21" xfId="47064"/>
    <cellStyle name="표준 7 2 4 22" xfId="50935"/>
    <cellStyle name="표준 7 2 4 3" xfId="165"/>
    <cellStyle name="표준 7 2 4 3 10" xfId="19823"/>
    <cellStyle name="표준 7 2 4 3 11" xfId="23694"/>
    <cellStyle name="표준 7 2 4 3 12" xfId="27565"/>
    <cellStyle name="표준 7 2 4 3 13" xfId="31436"/>
    <cellStyle name="표준 7 2 4 3 14" xfId="35307"/>
    <cellStyle name="표준 7 2 4 3 15" xfId="39178"/>
    <cellStyle name="표준 7 2 4 3 16" xfId="39419"/>
    <cellStyle name="표준 7 2 4 3 17" xfId="43290"/>
    <cellStyle name="표준 7 2 4 3 18" xfId="47161"/>
    <cellStyle name="표준 7 2 4 3 19" xfId="51032"/>
    <cellStyle name="표준 7 2 4 3 2" xfId="410"/>
    <cellStyle name="표준 7 2 4 3 2 10" xfId="23936"/>
    <cellStyle name="표준 7 2 4 3 2 11" xfId="27807"/>
    <cellStyle name="표준 7 2 4 3 2 12" xfId="31678"/>
    <cellStyle name="표준 7 2 4 3 2 13" xfId="35549"/>
    <cellStyle name="표준 7 2 4 3 2 14" xfId="39661"/>
    <cellStyle name="표준 7 2 4 3 2 15" xfId="43532"/>
    <cellStyle name="표준 7 2 4 3 2 16" xfId="47403"/>
    <cellStyle name="표준 7 2 4 3 2 17" xfId="51274"/>
    <cellStyle name="표준 7 2 4 3 2 2" xfId="897"/>
    <cellStyle name="표준 7 2 4 3 2 2 10" xfId="28291"/>
    <cellStyle name="표준 7 2 4 3 2 2 11" xfId="32162"/>
    <cellStyle name="표준 7 2 4 3 2 2 12" xfId="36033"/>
    <cellStyle name="표준 7 2 4 3 2 2 13" xfId="40145"/>
    <cellStyle name="표준 7 2 4 3 2 2 14" xfId="44016"/>
    <cellStyle name="표준 7 2 4 3 2 2 15" xfId="47887"/>
    <cellStyle name="표준 7 2 4 3 2 2 16" xfId="51758"/>
    <cellStyle name="표준 7 2 4 3 2 2 2" xfId="1871"/>
    <cellStyle name="표준 7 2 4 3 2 2 2 10" xfId="33130"/>
    <cellStyle name="표준 7 2 4 3 2 2 2 11" xfId="37001"/>
    <cellStyle name="표준 7 2 4 3 2 2 2 12" xfId="41113"/>
    <cellStyle name="표준 7 2 4 3 2 2 2 13" xfId="44984"/>
    <cellStyle name="표준 7 2 4 3 2 2 2 14" xfId="48855"/>
    <cellStyle name="표준 7 2 4 3 2 2 2 15" xfId="52726"/>
    <cellStyle name="표준 7 2 4 3 2 2 2 2" xfId="3810"/>
    <cellStyle name="표준 7 2 4 3 2 2 2 2 10" xfId="38937"/>
    <cellStyle name="표준 7 2 4 3 2 2 2 2 11" xfId="43049"/>
    <cellStyle name="표준 7 2 4 3 2 2 2 2 12" xfId="46920"/>
    <cellStyle name="표준 7 2 4 3 2 2 2 2 13" xfId="50791"/>
    <cellStyle name="표준 7 2 4 3 2 2 2 2 14" xfId="54662"/>
    <cellStyle name="표준 7 2 4 3 2 2 2 2 2" xfId="7969"/>
    <cellStyle name="표준 7 2 4 3 2 2 2 2 3" xfId="11840"/>
    <cellStyle name="표준 7 2 4 3 2 2 2 2 4" xfId="15711"/>
    <cellStyle name="표준 7 2 4 3 2 2 2 2 5" xfId="19582"/>
    <cellStyle name="표준 7 2 4 3 2 2 2 2 6" xfId="23453"/>
    <cellStyle name="표준 7 2 4 3 2 2 2 2 7" xfId="27324"/>
    <cellStyle name="표준 7 2 4 3 2 2 2 2 8" xfId="31195"/>
    <cellStyle name="표준 7 2 4 3 2 2 2 2 9" xfId="35066"/>
    <cellStyle name="표준 7 2 4 3 2 2 2 3" xfId="6033"/>
    <cellStyle name="표준 7 2 4 3 2 2 2 4" xfId="9904"/>
    <cellStyle name="표준 7 2 4 3 2 2 2 5" xfId="13775"/>
    <cellStyle name="표준 7 2 4 3 2 2 2 6" xfId="17646"/>
    <cellStyle name="표준 7 2 4 3 2 2 2 7" xfId="21517"/>
    <cellStyle name="표준 7 2 4 3 2 2 2 8" xfId="25388"/>
    <cellStyle name="표준 7 2 4 3 2 2 2 9" xfId="29259"/>
    <cellStyle name="표준 7 2 4 3 2 2 3" xfId="2842"/>
    <cellStyle name="표준 7 2 4 3 2 2 3 10" xfId="37969"/>
    <cellStyle name="표준 7 2 4 3 2 2 3 11" xfId="42081"/>
    <cellStyle name="표준 7 2 4 3 2 2 3 12" xfId="45952"/>
    <cellStyle name="표준 7 2 4 3 2 2 3 13" xfId="49823"/>
    <cellStyle name="표준 7 2 4 3 2 2 3 14" xfId="53694"/>
    <cellStyle name="표준 7 2 4 3 2 2 3 2" xfId="7001"/>
    <cellStyle name="표준 7 2 4 3 2 2 3 3" xfId="10872"/>
    <cellStyle name="표준 7 2 4 3 2 2 3 4" xfId="14743"/>
    <cellStyle name="표준 7 2 4 3 2 2 3 5" xfId="18614"/>
    <cellStyle name="표준 7 2 4 3 2 2 3 6" xfId="22485"/>
    <cellStyle name="표준 7 2 4 3 2 2 3 7" xfId="26356"/>
    <cellStyle name="표준 7 2 4 3 2 2 3 8" xfId="30227"/>
    <cellStyle name="표준 7 2 4 3 2 2 3 9" xfId="34098"/>
    <cellStyle name="표준 7 2 4 3 2 2 4" xfId="5065"/>
    <cellStyle name="표준 7 2 4 3 2 2 5" xfId="8936"/>
    <cellStyle name="표준 7 2 4 3 2 2 6" xfId="12807"/>
    <cellStyle name="표준 7 2 4 3 2 2 7" xfId="16678"/>
    <cellStyle name="표준 7 2 4 3 2 2 8" xfId="20549"/>
    <cellStyle name="표준 7 2 4 3 2 2 9" xfId="24420"/>
    <cellStyle name="표준 7 2 4 3 2 3" xfId="1387"/>
    <cellStyle name="표준 7 2 4 3 2 3 10" xfId="32646"/>
    <cellStyle name="표준 7 2 4 3 2 3 11" xfId="36517"/>
    <cellStyle name="표준 7 2 4 3 2 3 12" xfId="40629"/>
    <cellStyle name="표준 7 2 4 3 2 3 13" xfId="44500"/>
    <cellStyle name="표준 7 2 4 3 2 3 14" xfId="48371"/>
    <cellStyle name="표준 7 2 4 3 2 3 15" xfId="52242"/>
    <cellStyle name="표준 7 2 4 3 2 3 2" xfId="3326"/>
    <cellStyle name="표준 7 2 4 3 2 3 2 10" xfId="38453"/>
    <cellStyle name="표준 7 2 4 3 2 3 2 11" xfId="42565"/>
    <cellStyle name="표준 7 2 4 3 2 3 2 12" xfId="46436"/>
    <cellStyle name="표준 7 2 4 3 2 3 2 13" xfId="50307"/>
    <cellStyle name="표준 7 2 4 3 2 3 2 14" xfId="54178"/>
    <cellStyle name="표준 7 2 4 3 2 3 2 2" xfId="7485"/>
    <cellStyle name="표준 7 2 4 3 2 3 2 3" xfId="11356"/>
    <cellStyle name="표준 7 2 4 3 2 3 2 4" xfId="15227"/>
    <cellStyle name="표준 7 2 4 3 2 3 2 5" xfId="19098"/>
    <cellStyle name="표준 7 2 4 3 2 3 2 6" xfId="22969"/>
    <cellStyle name="표준 7 2 4 3 2 3 2 7" xfId="26840"/>
    <cellStyle name="표준 7 2 4 3 2 3 2 8" xfId="30711"/>
    <cellStyle name="표준 7 2 4 3 2 3 2 9" xfId="34582"/>
    <cellStyle name="표준 7 2 4 3 2 3 3" xfId="5549"/>
    <cellStyle name="표준 7 2 4 3 2 3 4" xfId="9420"/>
    <cellStyle name="표준 7 2 4 3 2 3 5" xfId="13291"/>
    <cellStyle name="표준 7 2 4 3 2 3 6" xfId="17162"/>
    <cellStyle name="표준 7 2 4 3 2 3 7" xfId="21033"/>
    <cellStyle name="표준 7 2 4 3 2 3 8" xfId="24904"/>
    <cellStyle name="표준 7 2 4 3 2 3 9" xfId="28775"/>
    <cellStyle name="표준 7 2 4 3 2 4" xfId="2358"/>
    <cellStyle name="표준 7 2 4 3 2 4 10" xfId="37485"/>
    <cellStyle name="표준 7 2 4 3 2 4 11" xfId="41597"/>
    <cellStyle name="표준 7 2 4 3 2 4 12" xfId="45468"/>
    <cellStyle name="표준 7 2 4 3 2 4 13" xfId="49339"/>
    <cellStyle name="표준 7 2 4 3 2 4 14" xfId="53210"/>
    <cellStyle name="표준 7 2 4 3 2 4 2" xfId="6517"/>
    <cellStyle name="표준 7 2 4 3 2 4 3" xfId="10388"/>
    <cellStyle name="표준 7 2 4 3 2 4 4" xfId="14259"/>
    <cellStyle name="표준 7 2 4 3 2 4 5" xfId="18130"/>
    <cellStyle name="표준 7 2 4 3 2 4 6" xfId="22001"/>
    <cellStyle name="표준 7 2 4 3 2 4 7" xfId="25872"/>
    <cellStyle name="표준 7 2 4 3 2 4 8" xfId="29743"/>
    <cellStyle name="표준 7 2 4 3 2 4 9" xfId="33614"/>
    <cellStyle name="표준 7 2 4 3 2 5" xfId="4581"/>
    <cellStyle name="표준 7 2 4 3 2 6" xfId="8452"/>
    <cellStyle name="표준 7 2 4 3 2 7" xfId="12323"/>
    <cellStyle name="표준 7 2 4 3 2 8" xfId="16194"/>
    <cellStyle name="표준 7 2 4 3 2 9" xfId="20065"/>
    <cellStyle name="표준 7 2 4 3 3" xfId="655"/>
    <cellStyle name="표준 7 2 4 3 3 10" xfId="28049"/>
    <cellStyle name="표준 7 2 4 3 3 11" xfId="31920"/>
    <cellStyle name="표준 7 2 4 3 3 12" xfId="35791"/>
    <cellStyle name="표준 7 2 4 3 3 13" xfId="39903"/>
    <cellStyle name="표준 7 2 4 3 3 14" xfId="43774"/>
    <cellStyle name="표준 7 2 4 3 3 15" xfId="47645"/>
    <cellStyle name="표준 7 2 4 3 3 16" xfId="51516"/>
    <cellStyle name="표준 7 2 4 3 3 2" xfId="1629"/>
    <cellStyle name="표준 7 2 4 3 3 2 10" xfId="32888"/>
    <cellStyle name="표준 7 2 4 3 3 2 11" xfId="36759"/>
    <cellStyle name="표준 7 2 4 3 3 2 12" xfId="40871"/>
    <cellStyle name="표준 7 2 4 3 3 2 13" xfId="44742"/>
    <cellStyle name="표준 7 2 4 3 3 2 14" xfId="48613"/>
    <cellStyle name="표준 7 2 4 3 3 2 15" xfId="52484"/>
    <cellStyle name="표준 7 2 4 3 3 2 2" xfId="3568"/>
    <cellStyle name="표준 7 2 4 3 3 2 2 10" xfId="38695"/>
    <cellStyle name="표준 7 2 4 3 3 2 2 11" xfId="42807"/>
    <cellStyle name="표준 7 2 4 3 3 2 2 12" xfId="46678"/>
    <cellStyle name="표준 7 2 4 3 3 2 2 13" xfId="50549"/>
    <cellStyle name="표준 7 2 4 3 3 2 2 14" xfId="54420"/>
    <cellStyle name="표준 7 2 4 3 3 2 2 2" xfId="7727"/>
    <cellStyle name="표준 7 2 4 3 3 2 2 3" xfId="11598"/>
    <cellStyle name="표준 7 2 4 3 3 2 2 4" xfId="15469"/>
    <cellStyle name="표준 7 2 4 3 3 2 2 5" xfId="19340"/>
    <cellStyle name="표준 7 2 4 3 3 2 2 6" xfId="23211"/>
    <cellStyle name="표준 7 2 4 3 3 2 2 7" xfId="27082"/>
    <cellStyle name="표준 7 2 4 3 3 2 2 8" xfId="30953"/>
    <cellStyle name="표준 7 2 4 3 3 2 2 9" xfId="34824"/>
    <cellStyle name="표준 7 2 4 3 3 2 3" xfId="5791"/>
    <cellStyle name="표준 7 2 4 3 3 2 4" xfId="9662"/>
    <cellStyle name="표준 7 2 4 3 3 2 5" xfId="13533"/>
    <cellStyle name="표준 7 2 4 3 3 2 6" xfId="17404"/>
    <cellStyle name="표준 7 2 4 3 3 2 7" xfId="21275"/>
    <cellStyle name="표준 7 2 4 3 3 2 8" xfId="25146"/>
    <cellStyle name="표준 7 2 4 3 3 2 9" xfId="29017"/>
    <cellStyle name="표준 7 2 4 3 3 3" xfId="2600"/>
    <cellStyle name="표준 7 2 4 3 3 3 10" xfId="37727"/>
    <cellStyle name="표준 7 2 4 3 3 3 11" xfId="41839"/>
    <cellStyle name="표준 7 2 4 3 3 3 12" xfId="45710"/>
    <cellStyle name="표준 7 2 4 3 3 3 13" xfId="49581"/>
    <cellStyle name="표준 7 2 4 3 3 3 14" xfId="53452"/>
    <cellStyle name="표준 7 2 4 3 3 3 2" xfId="6759"/>
    <cellStyle name="표준 7 2 4 3 3 3 3" xfId="10630"/>
    <cellStyle name="표준 7 2 4 3 3 3 4" xfId="14501"/>
    <cellStyle name="표준 7 2 4 3 3 3 5" xfId="18372"/>
    <cellStyle name="표준 7 2 4 3 3 3 6" xfId="22243"/>
    <cellStyle name="표준 7 2 4 3 3 3 7" xfId="26114"/>
    <cellStyle name="표준 7 2 4 3 3 3 8" xfId="29985"/>
    <cellStyle name="표준 7 2 4 3 3 3 9" xfId="33856"/>
    <cellStyle name="표준 7 2 4 3 3 4" xfId="4823"/>
    <cellStyle name="표준 7 2 4 3 3 5" xfId="8694"/>
    <cellStyle name="표준 7 2 4 3 3 6" xfId="12565"/>
    <cellStyle name="표준 7 2 4 3 3 7" xfId="16436"/>
    <cellStyle name="표준 7 2 4 3 3 8" xfId="20307"/>
    <cellStyle name="표준 7 2 4 3 3 9" xfId="24178"/>
    <cellStyle name="표준 7 2 4 3 4" xfId="1145"/>
    <cellStyle name="표준 7 2 4 3 4 10" xfId="32404"/>
    <cellStyle name="표준 7 2 4 3 4 11" xfId="36275"/>
    <cellStyle name="표준 7 2 4 3 4 12" xfId="40387"/>
    <cellStyle name="표준 7 2 4 3 4 13" xfId="44258"/>
    <cellStyle name="표준 7 2 4 3 4 14" xfId="48129"/>
    <cellStyle name="표준 7 2 4 3 4 15" xfId="52000"/>
    <cellStyle name="표준 7 2 4 3 4 2" xfId="3084"/>
    <cellStyle name="표준 7 2 4 3 4 2 10" xfId="38211"/>
    <cellStyle name="표준 7 2 4 3 4 2 11" xfId="42323"/>
    <cellStyle name="표준 7 2 4 3 4 2 12" xfId="46194"/>
    <cellStyle name="표준 7 2 4 3 4 2 13" xfId="50065"/>
    <cellStyle name="표준 7 2 4 3 4 2 14" xfId="53936"/>
    <cellStyle name="표준 7 2 4 3 4 2 2" xfId="7243"/>
    <cellStyle name="표준 7 2 4 3 4 2 3" xfId="11114"/>
    <cellStyle name="표준 7 2 4 3 4 2 4" xfId="14985"/>
    <cellStyle name="표준 7 2 4 3 4 2 5" xfId="18856"/>
    <cellStyle name="표준 7 2 4 3 4 2 6" xfId="22727"/>
    <cellStyle name="표준 7 2 4 3 4 2 7" xfId="26598"/>
    <cellStyle name="표준 7 2 4 3 4 2 8" xfId="30469"/>
    <cellStyle name="표준 7 2 4 3 4 2 9" xfId="34340"/>
    <cellStyle name="표준 7 2 4 3 4 3" xfId="5307"/>
    <cellStyle name="표준 7 2 4 3 4 4" xfId="9178"/>
    <cellStyle name="표준 7 2 4 3 4 5" xfId="13049"/>
    <cellStyle name="표준 7 2 4 3 4 6" xfId="16920"/>
    <cellStyle name="표준 7 2 4 3 4 7" xfId="20791"/>
    <cellStyle name="표준 7 2 4 3 4 8" xfId="24662"/>
    <cellStyle name="표준 7 2 4 3 4 9" xfId="28533"/>
    <cellStyle name="표준 7 2 4 3 5" xfId="2116"/>
    <cellStyle name="표준 7 2 4 3 5 10" xfId="37243"/>
    <cellStyle name="표준 7 2 4 3 5 11" xfId="41355"/>
    <cellStyle name="표준 7 2 4 3 5 12" xfId="45226"/>
    <cellStyle name="표준 7 2 4 3 5 13" xfId="49097"/>
    <cellStyle name="표준 7 2 4 3 5 14" xfId="52968"/>
    <cellStyle name="표준 7 2 4 3 5 2" xfId="6275"/>
    <cellStyle name="표준 7 2 4 3 5 3" xfId="10146"/>
    <cellStyle name="표준 7 2 4 3 5 4" xfId="14017"/>
    <cellStyle name="표준 7 2 4 3 5 5" xfId="17888"/>
    <cellStyle name="표준 7 2 4 3 5 6" xfId="21759"/>
    <cellStyle name="표준 7 2 4 3 5 7" xfId="25630"/>
    <cellStyle name="표준 7 2 4 3 5 8" xfId="29501"/>
    <cellStyle name="표준 7 2 4 3 5 9" xfId="33372"/>
    <cellStyle name="표준 7 2 4 3 6" xfId="4339"/>
    <cellStyle name="표준 7 2 4 3 7" xfId="8210"/>
    <cellStyle name="표준 7 2 4 3 8" xfId="12081"/>
    <cellStyle name="표준 7 2 4 3 9" xfId="15952"/>
    <cellStyle name="표준 7 2 4 4" xfId="263"/>
    <cellStyle name="표준 7 2 4 4 10" xfId="19921"/>
    <cellStyle name="표준 7 2 4 4 11" xfId="23792"/>
    <cellStyle name="표준 7 2 4 4 12" xfId="27663"/>
    <cellStyle name="표준 7 2 4 4 13" xfId="31534"/>
    <cellStyle name="표준 7 2 4 4 14" xfId="35405"/>
    <cellStyle name="표준 7 2 4 4 15" xfId="39276"/>
    <cellStyle name="표준 7 2 4 4 16" xfId="39517"/>
    <cellStyle name="표준 7 2 4 4 17" xfId="43388"/>
    <cellStyle name="표준 7 2 4 4 18" xfId="47259"/>
    <cellStyle name="표준 7 2 4 4 19" xfId="51130"/>
    <cellStyle name="표준 7 2 4 4 2" xfId="508"/>
    <cellStyle name="표준 7 2 4 4 2 10" xfId="24034"/>
    <cellStyle name="표준 7 2 4 4 2 11" xfId="27905"/>
    <cellStyle name="표준 7 2 4 4 2 12" xfId="31776"/>
    <cellStyle name="표준 7 2 4 4 2 13" xfId="35647"/>
    <cellStyle name="표준 7 2 4 4 2 14" xfId="39759"/>
    <cellStyle name="표준 7 2 4 4 2 15" xfId="43630"/>
    <cellStyle name="표준 7 2 4 4 2 16" xfId="47501"/>
    <cellStyle name="표준 7 2 4 4 2 17" xfId="51372"/>
    <cellStyle name="표준 7 2 4 4 2 2" xfId="995"/>
    <cellStyle name="표준 7 2 4 4 2 2 10" xfId="28389"/>
    <cellStyle name="표준 7 2 4 4 2 2 11" xfId="32260"/>
    <cellStyle name="표준 7 2 4 4 2 2 12" xfId="36131"/>
    <cellStyle name="표준 7 2 4 4 2 2 13" xfId="40243"/>
    <cellStyle name="표준 7 2 4 4 2 2 14" xfId="44114"/>
    <cellStyle name="표준 7 2 4 4 2 2 15" xfId="47985"/>
    <cellStyle name="표준 7 2 4 4 2 2 16" xfId="51856"/>
    <cellStyle name="표준 7 2 4 4 2 2 2" xfId="1969"/>
    <cellStyle name="표준 7 2 4 4 2 2 2 10" xfId="33228"/>
    <cellStyle name="표준 7 2 4 4 2 2 2 11" xfId="37099"/>
    <cellStyle name="표준 7 2 4 4 2 2 2 12" xfId="41211"/>
    <cellStyle name="표준 7 2 4 4 2 2 2 13" xfId="45082"/>
    <cellStyle name="표준 7 2 4 4 2 2 2 14" xfId="48953"/>
    <cellStyle name="표준 7 2 4 4 2 2 2 15" xfId="52824"/>
    <cellStyle name="표준 7 2 4 4 2 2 2 2" xfId="3908"/>
    <cellStyle name="표준 7 2 4 4 2 2 2 2 10" xfId="39035"/>
    <cellStyle name="표준 7 2 4 4 2 2 2 2 11" xfId="43147"/>
    <cellStyle name="표준 7 2 4 4 2 2 2 2 12" xfId="47018"/>
    <cellStyle name="표준 7 2 4 4 2 2 2 2 13" xfId="50889"/>
    <cellStyle name="표준 7 2 4 4 2 2 2 2 14" xfId="54760"/>
    <cellStyle name="표준 7 2 4 4 2 2 2 2 2" xfId="8067"/>
    <cellStyle name="표준 7 2 4 4 2 2 2 2 3" xfId="11938"/>
    <cellStyle name="표준 7 2 4 4 2 2 2 2 4" xfId="15809"/>
    <cellStyle name="표준 7 2 4 4 2 2 2 2 5" xfId="19680"/>
    <cellStyle name="표준 7 2 4 4 2 2 2 2 6" xfId="23551"/>
    <cellStyle name="표준 7 2 4 4 2 2 2 2 7" xfId="27422"/>
    <cellStyle name="표준 7 2 4 4 2 2 2 2 8" xfId="31293"/>
    <cellStyle name="표준 7 2 4 4 2 2 2 2 9" xfId="35164"/>
    <cellStyle name="표준 7 2 4 4 2 2 2 3" xfId="6131"/>
    <cellStyle name="표준 7 2 4 4 2 2 2 4" xfId="10002"/>
    <cellStyle name="표준 7 2 4 4 2 2 2 5" xfId="13873"/>
    <cellStyle name="표준 7 2 4 4 2 2 2 6" xfId="17744"/>
    <cellStyle name="표준 7 2 4 4 2 2 2 7" xfId="21615"/>
    <cellStyle name="표준 7 2 4 4 2 2 2 8" xfId="25486"/>
    <cellStyle name="표준 7 2 4 4 2 2 2 9" xfId="29357"/>
    <cellStyle name="표준 7 2 4 4 2 2 3" xfId="2940"/>
    <cellStyle name="표준 7 2 4 4 2 2 3 10" xfId="38067"/>
    <cellStyle name="표준 7 2 4 4 2 2 3 11" xfId="42179"/>
    <cellStyle name="표준 7 2 4 4 2 2 3 12" xfId="46050"/>
    <cellStyle name="표준 7 2 4 4 2 2 3 13" xfId="49921"/>
    <cellStyle name="표준 7 2 4 4 2 2 3 14" xfId="53792"/>
    <cellStyle name="표준 7 2 4 4 2 2 3 2" xfId="7099"/>
    <cellStyle name="표준 7 2 4 4 2 2 3 3" xfId="10970"/>
    <cellStyle name="표준 7 2 4 4 2 2 3 4" xfId="14841"/>
    <cellStyle name="표준 7 2 4 4 2 2 3 5" xfId="18712"/>
    <cellStyle name="표준 7 2 4 4 2 2 3 6" xfId="22583"/>
    <cellStyle name="표준 7 2 4 4 2 2 3 7" xfId="26454"/>
    <cellStyle name="표준 7 2 4 4 2 2 3 8" xfId="30325"/>
    <cellStyle name="표준 7 2 4 4 2 2 3 9" xfId="34196"/>
    <cellStyle name="표준 7 2 4 4 2 2 4" xfId="5163"/>
    <cellStyle name="표준 7 2 4 4 2 2 5" xfId="9034"/>
    <cellStyle name="표준 7 2 4 4 2 2 6" xfId="12905"/>
    <cellStyle name="표준 7 2 4 4 2 2 7" xfId="16776"/>
    <cellStyle name="표준 7 2 4 4 2 2 8" xfId="20647"/>
    <cellStyle name="표준 7 2 4 4 2 2 9" xfId="24518"/>
    <cellStyle name="표준 7 2 4 4 2 3" xfId="1485"/>
    <cellStyle name="표준 7 2 4 4 2 3 10" xfId="32744"/>
    <cellStyle name="표준 7 2 4 4 2 3 11" xfId="36615"/>
    <cellStyle name="표준 7 2 4 4 2 3 12" xfId="40727"/>
    <cellStyle name="표준 7 2 4 4 2 3 13" xfId="44598"/>
    <cellStyle name="표준 7 2 4 4 2 3 14" xfId="48469"/>
    <cellStyle name="표준 7 2 4 4 2 3 15" xfId="52340"/>
    <cellStyle name="표준 7 2 4 4 2 3 2" xfId="3424"/>
    <cellStyle name="표준 7 2 4 4 2 3 2 10" xfId="38551"/>
    <cellStyle name="표준 7 2 4 4 2 3 2 11" xfId="42663"/>
    <cellStyle name="표준 7 2 4 4 2 3 2 12" xfId="46534"/>
    <cellStyle name="표준 7 2 4 4 2 3 2 13" xfId="50405"/>
    <cellStyle name="표준 7 2 4 4 2 3 2 14" xfId="54276"/>
    <cellStyle name="표준 7 2 4 4 2 3 2 2" xfId="7583"/>
    <cellStyle name="표준 7 2 4 4 2 3 2 3" xfId="11454"/>
    <cellStyle name="표준 7 2 4 4 2 3 2 4" xfId="15325"/>
    <cellStyle name="표준 7 2 4 4 2 3 2 5" xfId="19196"/>
    <cellStyle name="표준 7 2 4 4 2 3 2 6" xfId="23067"/>
    <cellStyle name="표준 7 2 4 4 2 3 2 7" xfId="26938"/>
    <cellStyle name="표준 7 2 4 4 2 3 2 8" xfId="30809"/>
    <cellStyle name="표준 7 2 4 4 2 3 2 9" xfId="34680"/>
    <cellStyle name="표준 7 2 4 4 2 3 3" xfId="5647"/>
    <cellStyle name="표준 7 2 4 4 2 3 4" xfId="9518"/>
    <cellStyle name="표준 7 2 4 4 2 3 5" xfId="13389"/>
    <cellStyle name="표준 7 2 4 4 2 3 6" xfId="17260"/>
    <cellStyle name="표준 7 2 4 4 2 3 7" xfId="21131"/>
    <cellStyle name="표준 7 2 4 4 2 3 8" xfId="25002"/>
    <cellStyle name="표준 7 2 4 4 2 3 9" xfId="28873"/>
    <cellStyle name="표준 7 2 4 4 2 4" xfId="2456"/>
    <cellStyle name="표준 7 2 4 4 2 4 10" xfId="37583"/>
    <cellStyle name="표준 7 2 4 4 2 4 11" xfId="41695"/>
    <cellStyle name="표준 7 2 4 4 2 4 12" xfId="45566"/>
    <cellStyle name="표준 7 2 4 4 2 4 13" xfId="49437"/>
    <cellStyle name="표준 7 2 4 4 2 4 14" xfId="53308"/>
    <cellStyle name="표준 7 2 4 4 2 4 2" xfId="6615"/>
    <cellStyle name="표준 7 2 4 4 2 4 3" xfId="10486"/>
    <cellStyle name="표준 7 2 4 4 2 4 4" xfId="14357"/>
    <cellStyle name="표준 7 2 4 4 2 4 5" xfId="18228"/>
    <cellStyle name="표준 7 2 4 4 2 4 6" xfId="22099"/>
    <cellStyle name="표준 7 2 4 4 2 4 7" xfId="25970"/>
    <cellStyle name="표준 7 2 4 4 2 4 8" xfId="29841"/>
    <cellStyle name="표준 7 2 4 4 2 4 9" xfId="33712"/>
    <cellStyle name="표준 7 2 4 4 2 5" xfId="4679"/>
    <cellStyle name="표준 7 2 4 4 2 6" xfId="8550"/>
    <cellStyle name="표준 7 2 4 4 2 7" xfId="12421"/>
    <cellStyle name="표준 7 2 4 4 2 8" xfId="16292"/>
    <cellStyle name="표준 7 2 4 4 2 9" xfId="20163"/>
    <cellStyle name="표준 7 2 4 4 3" xfId="753"/>
    <cellStyle name="표준 7 2 4 4 3 10" xfId="28147"/>
    <cellStyle name="표준 7 2 4 4 3 11" xfId="32018"/>
    <cellStyle name="표준 7 2 4 4 3 12" xfId="35889"/>
    <cellStyle name="표준 7 2 4 4 3 13" xfId="40001"/>
    <cellStyle name="표준 7 2 4 4 3 14" xfId="43872"/>
    <cellStyle name="표준 7 2 4 4 3 15" xfId="47743"/>
    <cellStyle name="표준 7 2 4 4 3 16" xfId="51614"/>
    <cellStyle name="표준 7 2 4 4 3 2" xfId="1727"/>
    <cellStyle name="표준 7 2 4 4 3 2 10" xfId="32986"/>
    <cellStyle name="표준 7 2 4 4 3 2 11" xfId="36857"/>
    <cellStyle name="표준 7 2 4 4 3 2 12" xfId="40969"/>
    <cellStyle name="표준 7 2 4 4 3 2 13" xfId="44840"/>
    <cellStyle name="표준 7 2 4 4 3 2 14" xfId="48711"/>
    <cellStyle name="표준 7 2 4 4 3 2 15" xfId="52582"/>
    <cellStyle name="표준 7 2 4 4 3 2 2" xfId="3666"/>
    <cellStyle name="표준 7 2 4 4 3 2 2 10" xfId="38793"/>
    <cellStyle name="표준 7 2 4 4 3 2 2 11" xfId="42905"/>
    <cellStyle name="표준 7 2 4 4 3 2 2 12" xfId="46776"/>
    <cellStyle name="표준 7 2 4 4 3 2 2 13" xfId="50647"/>
    <cellStyle name="표준 7 2 4 4 3 2 2 14" xfId="54518"/>
    <cellStyle name="표준 7 2 4 4 3 2 2 2" xfId="7825"/>
    <cellStyle name="표준 7 2 4 4 3 2 2 3" xfId="11696"/>
    <cellStyle name="표준 7 2 4 4 3 2 2 4" xfId="15567"/>
    <cellStyle name="표준 7 2 4 4 3 2 2 5" xfId="19438"/>
    <cellStyle name="표준 7 2 4 4 3 2 2 6" xfId="23309"/>
    <cellStyle name="표준 7 2 4 4 3 2 2 7" xfId="27180"/>
    <cellStyle name="표준 7 2 4 4 3 2 2 8" xfId="31051"/>
    <cellStyle name="표준 7 2 4 4 3 2 2 9" xfId="34922"/>
    <cellStyle name="표준 7 2 4 4 3 2 3" xfId="5889"/>
    <cellStyle name="표준 7 2 4 4 3 2 4" xfId="9760"/>
    <cellStyle name="표준 7 2 4 4 3 2 5" xfId="13631"/>
    <cellStyle name="표준 7 2 4 4 3 2 6" xfId="17502"/>
    <cellStyle name="표준 7 2 4 4 3 2 7" xfId="21373"/>
    <cellStyle name="표준 7 2 4 4 3 2 8" xfId="25244"/>
    <cellStyle name="표준 7 2 4 4 3 2 9" xfId="29115"/>
    <cellStyle name="표준 7 2 4 4 3 3" xfId="2698"/>
    <cellStyle name="표준 7 2 4 4 3 3 10" xfId="37825"/>
    <cellStyle name="표준 7 2 4 4 3 3 11" xfId="41937"/>
    <cellStyle name="표준 7 2 4 4 3 3 12" xfId="45808"/>
    <cellStyle name="표준 7 2 4 4 3 3 13" xfId="49679"/>
    <cellStyle name="표준 7 2 4 4 3 3 14" xfId="53550"/>
    <cellStyle name="표준 7 2 4 4 3 3 2" xfId="6857"/>
    <cellStyle name="표준 7 2 4 4 3 3 3" xfId="10728"/>
    <cellStyle name="표준 7 2 4 4 3 3 4" xfId="14599"/>
    <cellStyle name="표준 7 2 4 4 3 3 5" xfId="18470"/>
    <cellStyle name="표준 7 2 4 4 3 3 6" xfId="22341"/>
    <cellStyle name="표준 7 2 4 4 3 3 7" xfId="26212"/>
    <cellStyle name="표준 7 2 4 4 3 3 8" xfId="30083"/>
    <cellStyle name="표준 7 2 4 4 3 3 9" xfId="33954"/>
    <cellStyle name="표준 7 2 4 4 3 4" xfId="4921"/>
    <cellStyle name="표준 7 2 4 4 3 5" xfId="8792"/>
    <cellStyle name="표준 7 2 4 4 3 6" xfId="12663"/>
    <cellStyle name="표준 7 2 4 4 3 7" xfId="16534"/>
    <cellStyle name="표준 7 2 4 4 3 8" xfId="20405"/>
    <cellStyle name="표준 7 2 4 4 3 9" xfId="24276"/>
    <cellStyle name="표준 7 2 4 4 4" xfId="1243"/>
    <cellStyle name="표준 7 2 4 4 4 10" xfId="32502"/>
    <cellStyle name="표준 7 2 4 4 4 11" xfId="36373"/>
    <cellStyle name="표준 7 2 4 4 4 12" xfId="40485"/>
    <cellStyle name="표준 7 2 4 4 4 13" xfId="44356"/>
    <cellStyle name="표준 7 2 4 4 4 14" xfId="48227"/>
    <cellStyle name="표준 7 2 4 4 4 15" xfId="52098"/>
    <cellStyle name="표준 7 2 4 4 4 2" xfId="3182"/>
    <cellStyle name="표준 7 2 4 4 4 2 10" xfId="38309"/>
    <cellStyle name="표준 7 2 4 4 4 2 11" xfId="42421"/>
    <cellStyle name="표준 7 2 4 4 4 2 12" xfId="46292"/>
    <cellStyle name="표준 7 2 4 4 4 2 13" xfId="50163"/>
    <cellStyle name="표준 7 2 4 4 4 2 14" xfId="54034"/>
    <cellStyle name="표준 7 2 4 4 4 2 2" xfId="7341"/>
    <cellStyle name="표준 7 2 4 4 4 2 3" xfId="11212"/>
    <cellStyle name="표준 7 2 4 4 4 2 4" xfId="15083"/>
    <cellStyle name="표준 7 2 4 4 4 2 5" xfId="18954"/>
    <cellStyle name="표준 7 2 4 4 4 2 6" xfId="22825"/>
    <cellStyle name="표준 7 2 4 4 4 2 7" xfId="26696"/>
    <cellStyle name="표준 7 2 4 4 4 2 8" xfId="30567"/>
    <cellStyle name="표준 7 2 4 4 4 2 9" xfId="34438"/>
    <cellStyle name="표준 7 2 4 4 4 3" xfId="5405"/>
    <cellStyle name="표준 7 2 4 4 4 4" xfId="9276"/>
    <cellStyle name="표준 7 2 4 4 4 5" xfId="13147"/>
    <cellStyle name="표준 7 2 4 4 4 6" xfId="17018"/>
    <cellStyle name="표준 7 2 4 4 4 7" xfId="20889"/>
    <cellStyle name="표준 7 2 4 4 4 8" xfId="24760"/>
    <cellStyle name="표준 7 2 4 4 4 9" xfId="28631"/>
    <cellStyle name="표준 7 2 4 4 5" xfId="2214"/>
    <cellStyle name="표준 7 2 4 4 5 10" xfId="37341"/>
    <cellStyle name="표준 7 2 4 4 5 11" xfId="41453"/>
    <cellStyle name="표준 7 2 4 4 5 12" xfId="45324"/>
    <cellStyle name="표준 7 2 4 4 5 13" xfId="49195"/>
    <cellStyle name="표준 7 2 4 4 5 14" xfId="53066"/>
    <cellStyle name="표준 7 2 4 4 5 2" xfId="6373"/>
    <cellStyle name="표준 7 2 4 4 5 3" xfId="10244"/>
    <cellStyle name="표준 7 2 4 4 5 4" xfId="14115"/>
    <cellStyle name="표준 7 2 4 4 5 5" xfId="17986"/>
    <cellStyle name="표준 7 2 4 4 5 6" xfId="21857"/>
    <cellStyle name="표준 7 2 4 4 5 7" xfId="25728"/>
    <cellStyle name="표준 7 2 4 4 5 8" xfId="29599"/>
    <cellStyle name="표준 7 2 4 4 5 9" xfId="33470"/>
    <cellStyle name="표준 7 2 4 4 6" xfId="4437"/>
    <cellStyle name="표준 7 2 4 4 7" xfId="8308"/>
    <cellStyle name="표준 7 2 4 4 8" xfId="12179"/>
    <cellStyle name="표준 7 2 4 4 9" xfId="16050"/>
    <cellStyle name="표준 7 2 4 5" xfId="313"/>
    <cellStyle name="표준 7 2 4 5 10" xfId="23839"/>
    <cellStyle name="표준 7 2 4 5 11" xfId="27710"/>
    <cellStyle name="표준 7 2 4 5 12" xfId="31581"/>
    <cellStyle name="표준 7 2 4 5 13" xfId="35452"/>
    <cellStyle name="표준 7 2 4 5 14" xfId="39564"/>
    <cellStyle name="표준 7 2 4 5 15" xfId="43435"/>
    <cellStyle name="표준 7 2 4 5 16" xfId="47306"/>
    <cellStyle name="표준 7 2 4 5 17" xfId="51177"/>
    <cellStyle name="표준 7 2 4 5 2" xfId="800"/>
    <cellStyle name="표준 7 2 4 5 2 10" xfId="28194"/>
    <cellStyle name="표준 7 2 4 5 2 11" xfId="32065"/>
    <cellStyle name="표준 7 2 4 5 2 12" xfId="35936"/>
    <cellStyle name="표준 7 2 4 5 2 13" xfId="40048"/>
    <cellStyle name="표준 7 2 4 5 2 14" xfId="43919"/>
    <cellStyle name="표준 7 2 4 5 2 15" xfId="47790"/>
    <cellStyle name="표준 7 2 4 5 2 16" xfId="51661"/>
    <cellStyle name="표준 7 2 4 5 2 2" xfId="1774"/>
    <cellStyle name="표준 7 2 4 5 2 2 10" xfId="33033"/>
    <cellStyle name="표준 7 2 4 5 2 2 11" xfId="36904"/>
    <cellStyle name="표준 7 2 4 5 2 2 12" xfId="41016"/>
    <cellStyle name="표준 7 2 4 5 2 2 13" xfId="44887"/>
    <cellStyle name="표준 7 2 4 5 2 2 14" xfId="48758"/>
    <cellStyle name="표준 7 2 4 5 2 2 15" xfId="52629"/>
    <cellStyle name="표준 7 2 4 5 2 2 2" xfId="3713"/>
    <cellStyle name="표준 7 2 4 5 2 2 2 10" xfId="38840"/>
    <cellStyle name="표준 7 2 4 5 2 2 2 11" xfId="42952"/>
    <cellStyle name="표준 7 2 4 5 2 2 2 12" xfId="46823"/>
    <cellStyle name="표준 7 2 4 5 2 2 2 13" xfId="50694"/>
    <cellStyle name="표준 7 2 4 5 2 2 2 14" xfId="54565"/>
    <cellStyle name="표준 7 2 4 5 2 2 2 2" xfId="7872"/>
    <cellStyle name="표준 7 2 4 5 2 2 2 3" xfId="11743"/>
    <cellStyle name="표준 7 2 4 5 2 2 2 4" xfId="15614"/>
    <cellStyle name="표준 7 2 4 5 2 2 2 5" xfId="19485"/>
    <cellStyle name="표준 7 2 4 5 2 2 2 6" xfId="23356"/>
    <cellStyle name="표준 7 2 4 5 2 2 2 7" xfId="27227"/>
    <cellStyle name="표준 7 2 4 5 2 2 2 8" xfId="31098"/>
    <cellStyle name="표준 7 2 4 5 2 2 2 9" xfId="34969"/>
    <cellStyle name="표준 7 2 4 5 2 2 3" xfId="5936"/>
    <cellStyle name="표준 7 2 4 5 2 2 4" xfId="9807"/>
    <cellStyle name="표준 7 2 4 5 2 2 5" xfId="13678"/>
    <cellStyle name="표준 7 2 4 5 2 2 6" xfId="17549"/>
    <cellStyle name="표준 7 2 4 5 2 2 7" xfId="21420"/>
    <cellStyle name="표준 7 2 4 5 2 2 8" xfId="25291"/>
    <cellStyle name="표준 7 2 4 5 2 2 9" xfId="29162"/>
    <cellStyle name="표준 7 2 4 5 2 3" xfId="2745"/>
    <cellStyle name="표준 7 2 4 5 2 3 10" xfId="37872"/>
    <cellStyle name="표준 7 2 4 5 2 3 11" xfId="41984"/>
    <cellStyle name="표준 7 2 4 5 2 3 12" xfId="45855"/>
    <cellStyle name="표준 7 2 4 5 2 3 13" xfId="49726"/>
    <cellStyle name="표준 7 2 4 5 2 3 14" xfId="53597"/>
    <cellStyle name="표준 7 2 4 5 2 3 2" xfId="6904"/>
    <cellStyle name="표준 7 2 4 5 2 3 3" xfId="10775"/>
    <cellStyle name="표준 7 2 4 5 2 3 4" xfId="14646"/>
    <cellStyle name="표준 7 2 4 5 2 3 5" xfId="18517"/>
    <cellStyle name="표준 7 2 4 5 2 3 6" xfId="22388"/>
    <cellStyle name="표준 7 2 4 5 2 3 7" xfId="26259"/>
    <cellStyle name="표준 7 2 4 5 2 3 8" xfId="30130"/>
    <cellStyle name="표준 7 2 4 5 2 3 9" xfId="34001"/>
    <cellStyle name="표준 7 2 4 5 2 4" xfId="4968"/>
    <cellStyle name="표준 7 2 4 5 2 5" xfId="8839"/>
    <cellStyle name="표준 7 2 4 5 2 6" xfId="12710"/>
    <cellStyle name="표준 7 2 4 5 2 7" xfId="16581"/>
    <cellStyle name="표준 7 2 4 5 2 8" xfId="20452"/>
    <cellStyle name="표준 7 2 4 5 2 9" xfId="24323"/>
    <cellStyle name="표준 7 2 4 5 3" xfId="1290"/>
    <cellStyle name="표준 7 2 4 5 3 10" xfId="32549"/>
    <cellStyle name="표준 7 2 4 5 3 11" xfId="36420"/>
    <cellStyle name="표준 7 2 4 5 3 12" xfId="40532"/>
    <cellStyle name="표준 7 2 4 5 3 13" xfId="44403"/>
    <cellStyle name="표준 7 2 4 5 3 14" xfId="48274"/>
    <cellStyle name="표준 7 2 4 5 3 15" xfId="52145"/>
    <cellStyle name="표준 7 2 4 5 3 2" xfId="3229"/>
    <cellStyle name="표준 7 2 4 5 3 2 10" xfId="38356"/>
    <cellStyle name="표준 7 2 4 5 3 2 11" xfId="42468"/>
    <cellStyle name="표준 7 2 4 5 3 2 12" xfId="46339"/>
    <cellStyle name="표준 7 2 4 5 3 2 13" xfId="50210"/>
    <cellStyle name="표준 7 2 4 5 3 2 14" xfId="54081"/>
    <cellStyle name="표준 7 2 4 5 3 2 2" xfId="7388"/>
    <cellStyle name="표준 7 2 4 5 3 2 3" xfId="11259"/>
    <cellStyle name="표준 7 2 4 5 3 2 4" xfId="15130"/>
    <cellStyle name="표준 7 2 4 5 3 2 5" xfId="19001"/>
    <cellStyle name="표준 7 2 4 5 3 2 6" xfId="22872"/>
    <cellStyle name="표준 7 2 4 5 3 2 7" xfId="26743"/>
    <cellStyle name="표준 7 2 4 5 3 2 8" xfId="30614"/>
    <cellStyle name="표준 7 2 4 5 3 2 9" xfId="34485"/>
    <cellStyle name="표준 7 2 4 5 3 3" xfId="5452"/>
    <cellStyle name="표준 7 2 4 5 3 4" xfId="9323"/>
    <cellStyle name="표준 7 2 4 5 3 5" xfId="13194"/>
    <cellStyle name="표준 7 2 4 5 3 6" xfId="17065"/>
    <cellStyle name="표준 7 2 4 5 3 7" xfId="20936"/>
    <cellStyle name="표준 7 2 4 5 3 8" xfId="24807"/>
    <cellStyle name="표준 7 2 4 5 3 9" xfId="28678"/>
    <cellStyle name="표준 7 2 4 5 4" xfId="2261"/>
    <cellStyle name="표준 7 2 4 5 4 10" xfId="37388"/>
    <cellStyle name="표준 7 2 4 5 4 11" xfId="41500"/>
    <cellStyle name="표준 7 2 4 5 4 12" xfId="45371"/>
    <cellStyle name="표준 7 2 4 5 4 13" xfId="49242"/>
    <cellStyle name="표준 7 2 4 5 4 14" xfId="53113"/>
    <cellStyle name="표준 7 2 4 5 4 2" xfId="6420"/>
    <cellStyle name="표준 7 2 4 5 4 3" xfId="10291"/>
    <cellStyle name="표준 7 2 4 5 4 4" xfId="14162"/>
    <cellStyle name="표준 7 2 4 5 4 5" xfId="18033"/>
    <cellStyle name="표준 7 2 4 5 4 6" xfId="21904"/>
    <cellStyle name="표준 7 2 4 5 4 7" xfId="25775"/>
    <cellStyle name="표준 7 2 4 5 4 8" xfId="29646"/>
    <cellStyle name="표준 7 2 4 5 4 9" xfId="33517"/>
    <cellStyle name="표준 7 2 4 5 5" xfId="4484"/>
    <cellStyle name="표준 7 2 4 5 6" xfId="8355"/>
    <cellStyle name="표준 7 2 4 5 7" xfId="12226"/>
    <cellStyle name="표준 7 2 4 5 8" xfId="16097"/>
    <cellStyle name="표준 7 2 4 5 9" xfId="19968"/>
    <cellStyle name="표준 7 2 4 6" xfId="558"/>
    <cellStyle name="표준 7 2 4 6 10" xfId="27952"/>
    <cellStyle name="표준 7 2 4 6 11" xfId="31823"/>
    <cellStyle name="표준 7 2 4 6 12" xfId="35694"/>
    <cellStyle name="표준 7 2 4 6 13" xfId="39806"/>
    <cellStyle name="표준 7 2 4 6 14" xfId="43677"/>
    <cellStyle name="표준 7 2 4 6 15" xfId="47548"/>
    <cellStyle name="표준 7 2 4 6 16" xfId="51419"/>
    <cellStyle name="표준 7 2 4 6 2" xfId="1532"/>
    <cellStyle name="표준 7 2 4 6 2 10" xfId="32791"/>
    <cellStyle name="표준 7 2 4 6 2 11" xfId="36662"/>
    <cellStyle name="표준 7 2 4 6 2 12" xfId="40774"/>
    <cellStyle name="표준 7 2 4 6 2 13" xfId="44645"/>
    <cellStyle name="표준 7 2 4 6 2 14" xfId="48516"/>
    <cellStyle name="표준 7 2 4 6 2 15" xfId="52387"/>
    <cellStyle name="표준 7 2 4 6 2 2" xfId="3471"/>
    <cellStyle name="표준 7 2 4 6 2 2 10" xfId="38598"/>
    <cellStyle name="표준 7 2 4 6 2 2 11" xfId="42710"/>
    <cellStyle name="표준 7 2 4 6 2 2 12" xfId="46581"/>
    <cellStyle name="표준 7 2 4 6 2 2 13" xfId="50452"/>
    <cellStyle name="표준 7 2 4 6 2 2 14" xfId="54323"/>
    <cellStyle name="표준 7 2 4 6 2 2 2" xfId="7630"/>
    <cellStyle name="표준 7 2 4 6 2 2 3" xfId="11501"/>
    <cellStyle name="표준 7 2 4 6 2 2 4" xfId="15372"/>
    <cellStyle name="표준 7 2 4 6 2 2 5" xfId="19243"/>
    <cellStyle name="표준 7 2 4 6 2 2 6" xfId="23114"/>
    <cellStyle name="표준 7 2 4 6 2 2 7" xfId="26985"/>
    <cellStyle name="표준 7 2 4 6 2 2 8" xfId="30856"/>
    <cellStyle name="표준 7 2 4 6 2 2 9" xfId="34727"/>
    <cellStyle name="표준 7 2 4 6 2 3" xfId="5694"/>
    <cellStyle name="표준 7 2 4 6 2 4" xfId="9565"/>
    <cellStyle name="표준 7 2 4 6 2 5" xfId="13436"/>
    <cellStyle name="표준 7 2 4 6 2 6" xfId="17307"/>
    <cellStyle name="표준 7 2 4 6 2 7" xfId="21178"/>
    <cellStyle name="표준 7 2 4 6 2 8" xfId="25049"/>
    <cellStyle name="표준 7 2 4 6 2 9" xfId="28920"/>
    <cellStyle name="표준 7 2 4 6 3" xfId="2503"/>
    <cellStyle name="표준 7 2 4 6 3 10" xfId="37630"/>
    <cellStyle name="표준 7 2 4 6 3 11" xfId="41742"/>
    <cellStyle name="표준 7 2 4 6 3 12" xfId="45613"/>
    <cellStyle name="표준 7 2 4 6 3 13" xfId="49484"/>
    <cellStyle name="표준 7 2 4 6 3 14" xfId="53355"/>
    <cellStyle name="표준 7 2 4 6 3 2" xfId="6662"/>
    <cellStyle name="표준 7 2 4 6 3 3" xfId="10533"/>
    <cellStyle name="표준 7 2 4 6 3 4" xfId="14404"/>
    <cellStyle name="표준 7 2 4 6 3 5" xfId="18275"/>
    <cellStyle name="표준 7 2 4 6 3 6" xfId="22146"/>
    <cellStyle name="표준 7 2 4 6 3 7" xfId="26017"/>
    <cellStyle name="표준 7 2 4 6 3 8" xfId="29888"/>
    <cellStyle name="표준 7 2 4 6 3 9" xfId="33759"/>
    <cellStyle name="표준 7 2 4 6 4" xfId="4726"/>
    <cellStyle name="표준 7 2 4 6 5" xfId="8597"/>
    <cellStyle name="표준 7 2 4 6 6" xfId="12468"/>
    <cellStyle name="표준 7 2 4 6 7" xfId="16339"/>
    <cellStyle name="표준 7 2 4 6 8" xfId="20210"/>
    <cellStyle name="표준 7 2 4 6 9" xfId="24081"/>
    <cellStyle name="표준 7 2 4 7" xfId="1048"/>
    <cellStyle name="표준 7 2 4 7 10" xfId="32307"/>
    <cellStyle name="표준 7 2 4 7 11" xfId="36178"/>
    <cellStyle name="표준 7 2 4 7 12" xfId="40290"/>
    <cellStyle name="표준 7 2 4 7 13" xfId="44161"/>
    <cellStyle name="표준 7 2 4 7 14" xfId="48032"/>
    <cellStyle name="표준 7 2 4 7 15" xfId="51903"/>
    <cellStyle name="표준 7 2 4 7 2" xfId="2987"/>
    <cellStyle name="표준 7 2 4 7 2 10" xfId="38114"/>
    <cellStyle name="표준 7 2 4 7 2 11" xfId="42226"/>
    <cellStyle name="표준 7 2 4 7 2 12" xfId="46097"/>
    <cellStyle name="표준 7 2 4 7 2 13" xfId="49968"/>
    <cellStyle name="표준 7 2 4 7 2 14" xfId="53839"/>
    <cellStyle name="표준 7 2 4 7 2 2" xfId="7146"/>
    <cellStyle name="표준 7 2 4 7 2 3" xfId="11017"/>
    <cellStyle name="표준 7 2 4 7 2 4" xfId="14888"/>
    <cellStyle name="표준 7 2 4 7 2 5" xfId="18759"/>
    <cellStyle name="표준 7 2 4 7 2 6" xfId="22630"/>
    <cellStyle name="표준 7 2 4 7 2 7" xfId="26501"/>
    <cellStyle name="표준 7 2 4 7 2 8" xfId="30372"/>
    <cellStyle name="표준 7 2 4 7 2 9" xfId="34243"/>
    <cellStyle name="표준 7 2 4 7 3" xfId="5210"/>
    <cellStyle name="표준 7 2 4 7 4" xfId="9081"/>
    <cellStyle name="표준 7 2 4 7 5" xfId="12952"/>
    <cellStyle name="표준 7 2 4 7 6" xfId="16823"/>
    <cellStyle name="표준 7 2 4 7 7" xfId="20694"/>
    <cellStyle name="표준 7 2 4 7 8" xfId="24565"/>
    <cellStyle name="표준 7 2 4 7 9" xfId="28436"/>
    <cellStyle name="표준 7 2 4 8" xfId="2019"/>
    <cellStyle name="표준 7 2 4 8 10" xfId="37146"/>
    <cellStyle name="표준 7 2 4 8 11" xfId="41258"/>
    <cellStyle name="표준 7 2 4 8 12" xfId="45129"/>
    <cellStyle name="표준 7 2 4 8 13" xfId="49000"/>
    <cellStyle name="표준 7 2 4 8 14" xfId="52871"/>
    <cellStyle name="표준 7 2 4 8 2" xfId="6178"/>
    <cellStyle name="표준 7 2 4 8 3" xfId="10049"/>
    <cellStyle name="표준 7 2 4 8 4" xfId="13920"/>
    <cellStyle name="표준 7 2 4 8 5" xfId="17791"/>
    <cellStyle name="표준 7 2 4 8 6" xfId="21662"/>
    <cellStyle name="표준 7 2 4 8 7" xfId="25533"/>
    <cellStyle name="표준 7 2 4 8 8" xfId="29404"/>
    <cellStyle name="표준 7 2 4 8 9" xfId="33275"/>
    <cellStyle name="표준 7 2 4 9" xfId="4242"/>
    <cellStyle name="표준 7 2 5" xfId="86"/>
    <cellStyle name="표준 7 2 5 10" xfId="15875"/>
    <cellStyle name="표준 7 2 5 11" xfId="19746"/>
    <cellStyle name="표준 7 2 5 12" xfId="23617"/>
    <cellStyle name="표준 7 2 5 13" xfId="27488"/>
    <cellStyle name="표준 7 2 5 14" xfId="31359"/>
    <cellStyle name="표준 7 2 5 15" xfId="35230"/>
    <cellStyle name="표준 7 2 5 16" xfId="39101"/>
    <cellStyle name="표준 7 2 5 17" xfId="39342"/>
    <cellStyle name="표준 7 2 5 18" xfId="43213"/>
    <cellStyle name="표준 7 2 5 19" xfId="47084"/>
    <cellStyle name="표준 7 2 5 2" xfId="185"/>
    <cellStyle name="표준 7 2 5 2 10" xfId="19843"/>
    <cellStyle name="표준 7 2 5 2 11" xfId="23714"/>
    <cellStyle name="표준 7 2 5 2 12" xfId="27585"/>
    <cellStyle name="표준 7 2 5 2 13" xfId="31456"/>
    <cellStyle name="표준 7 2 5 2 14" xfId="35327"/>
    <cellStyle name="표준 7 2 5 2 15" xfId="39198"/>
    <cellStyle name="표준 7 2 5 2 16" xfId="39439"/>
    <cellStyle name="표준 7 2 5 2 17" xfId="43310"/>
    <cellStyle name="표준 7 2 5 2 18" xfId="47181"/>
    <cellStyle name="표준 7 2 5 2 19" xfId="51052"/>
    <cellStyle name="표준 7 2 5 2 2" xfId="430"/>
    <cellStyle name="표준 7 2 5 2 2 10" xfId="23956"/>
    <cellStyle name="표준 7 2 5 2 2 11" xfId="27827"/>
    <cellStyle name="표준 7 2 5 2 2 12" xfId="31698"/>
    <cellStyle name="표준 7 2 5 2 2 13" xfId="35569"/>
    <cellStyle name="표준 7 2 5 2 2 14" xfId="39681"/>
    <cellStyle name="표준 7 2 5 2 2 15" xfId="43552"/>
    <cellStyle name="표준 7 2 5 2 2 16" xfId="47423"/>
    <cellStyle name="표준 7 2 5 2 2 17" xfId="51294"/>
    <cellStyle name="표준 7 2 5 2 2 2" xfId="917"/>
    <cellStyle name="표준 7 2 5 2 2 2 10" xfId="28311"/>
    <cellStyle name="표준 7 2 5 2 2 2 11" xfId="32182"/>
    <cellStyle name="표준 7 2 5 2 2 2 12" xfId="36053"/>
    <cellStyle name="표준 7 2 5 2 2 2 13" xfId="40165"/>
    <cellStyle name="표준 7 2 5 2 2 2 14" xfId="44036"/>
    <cellStyle name="표준 7 2 5 2 2 2 15" xfId="47907"/>
    <cellStyle name="표준 7 2 5 2 2 2 16" xfId="51778"/>
    <cellStyle name="표준 7 2 5 2 2 2 2" xfId="1891"/>
    <cellStyle name="표준 7 2 5 2 2 2 2 10" xfId="33150"/>
    <cellStyle name="표준 7 2 5 2 2 2 2 11" xfId="37021"/>
    <cellStyle name="표준 7 2 5 2 2 2 2 12" xfId="41133"/>
    <cellStyle name="표준 7 2 5 2 2 2 2 13" xfId="45004"/>
    <cellStyle name="표준 7 2 5 2 2 2 2 14" xfId="48875"/>
    <cellStyle name="표준 7 2 5 2 2 2 2 15" xfId="52746"/>
    <cellStyle name="표준 7 2 5 2 2 2 2 2" xfId="3830"/>
    <cellStyle name="표준 7 2 5 2 2 2 2 2 10" xfId="38957"/>
    <cellStyle name="표준 7 2 5 2 2 2 2 2 11" xfId="43069"/>
    <cellStyle name="표준 7 2 5 2 2 2 2 2 12" xfId="46940"/>
    <cellStyle name="표준 7 2 5 2 2 2 2 2 13" xfId="50811"/>
    <cellStyle name="표준 7 2 5 2 2 2 2 2 14" xfId="54682"/>
    <cellStyle name="표준 7 2 5 2 2 2 2 2 2" xfId="7989"/>
    <cellStyle name="표준 7 2 5 2 2 2 2 2 3" xfId="11860"/>
    <cellStyle name="표준 7 2 5 2 2 2 2 2 4" xfId="15731"/>
    <cellStyle name="표준 7 2 5 2 2 2 2 2 5" xfId="19602"/>
    <cellStyle name="표준 7 2 5 2 2 2 2 2 6" xfId="23473"/>
    <cellStyle name="표준 7 2 5 2 2 2 2 2 7" xfId="27344"/>
    <cellStyle name="표준 7 2 5 2 2 2 2 2 8" xfId="31215"/>
    <cellStyle name="표준 7 2 5 2 2 2 2 2 9" xfId="35086"/>
    <cellStyle name="표준 7 2 5 2 2 2 2 3" xfId="6053"/>
    <cellStyle name="표준 7 2 5 2 2 2 2 4" xfId="9924"/>
    <cellStyle name="표준 7 2 5 2 2 2 2 5" xfId="13795"/>
    <cellStyle name="표준 7 2 5 2 2 2 2 6" xfId="17666"/>
    <cellStyle name="표준 7 2 5 2 2 2 2 7" xfId="21537"/>
    <cellStyle name="표준 7 2 5 2 2 2 2 8" xfId="25408"/>
    <cellStyle name="표준 7 2 5 2 2 2 2 9" xfId="29279"/>
    <cellStyle name="표준 7 2 5 2 2 2 3" xfId="2862"/>
    <cellStyle name="표준 7 2 5 2 2 2 3 10" xfId="37989"/>
    <cellStyle name="표준 7 2 5 2 2 2 3 11" xfId="42101"/>
    <cellStyle name="표준 7 2 5 2 2 2 3 12" xfId="45972"/>
    <cellStyle name="표준 7 2 5 2 2 2 3 13" xfId="49843"/>
    <cellStyle name="표준 7 2 5 2 2 2 3 14" xfId="53714"/>
    <cellStyle name="표준 7 2 5 2 2 2 3 2" xfId="7021"/>
    <cellStyle name="표준 7 2 5 2 2 2 3 3" xfId="10892"/>
    <cellStyle name="표준 7 2 5 2 2 2 3 4" xfId="14763"/>
    <cellStyle name="표준 7 2 5 2 2 2 3 5" xfId="18634"/>
    <cellStyle name="표준 7 2 5 2 2 2 3 6" xfId="22505"/>
    <cellStyle name="표준 7 2 5 2 2 2 3 7" xfId="26376"/>
    <cellStyle name="표준 7 2 5 2 2 2 3 8" xfId="30247"/>
    <cellStyle name="표준 7 2 5 2 2 2 3 9" xfId="34118"/>
    <cellStyle name="표준 7 2 5 2 2 2 4" xfId="5085"/>
    <cellStyle name="표준 7 2 5 2 2 2 5" xfId="8956"/>
    <cellStyle name="표준 7 2 5 2 2 2 6" xfId="12827"/>
    <cellStyle name="표준 7 2 5 2 2 2 7" xfId="16698"/>
    <cellStyle name="표준 7 2 5 2 2 2 8" xfId="20569"/>
    <cellStyle name="표준 7 2 5 2 2 2 9" xfId="24440"/>
    <cellStyle name="표준 7 2 5 2 2 3" xfId="1407"/>
    <cellStyle name="표준 7 2 5 2 2 3 10" xfId="32666"/>
    <cellStyle name="표준 7 2 5 2 2 3 11" xfId="36537"/>
    <cellStyle name="표준 7 2 5 2 2 3 12" xfId="40649"/>
    <cellStyle name="표준 7 2 5 2 2 3 13" xfId="44520"/>
    <cellStyle name="표준 7 2 5 2 2 3 14" xfId="48391"/>
    <cellStyle name="표준 7 2 5 2 2 3 15" xfId="52262"/>
    <cellStyle name="표준 7 2 5 2 2 3 2" xfId="3346"/>
    <cellStyle name="표준 7 2 5 2 2 3 2 10" xfId="38473"/>
    <cellStyle name="표준 7 2 5 2 2 3 2 11" xfId="42585"/>
    <cellStyle name="표준 7 2 5 2 2 3 2 12" xfId="46456"/>
    <cellStyle name="표준 7 2 5 2 2 3 2 13" xfId="50327"/>
    <cellStyle name="표준 7 2 5 2 2 3 2 14" xfId="54198"/>
    <cellStyle name="표준 7 2 5 2 2 3 2 2" xfId="7505"/>
    <cellStyle name="표준 7 2 5 2 2 3 2 3" xfId="11376"/>
    <cellStyle name="표준 7 2 5 2 2 3 2 4" xfId="15247"/>
    <cellStyle name="표준 7 2 5 2 2 3 2 5" xfId="19118"/>
    <cellStyle name="표준 7 2 5 2 2 3 2 6" xfId="22989"/>
    <cellStyle name="표준 7 2 5 2 2 3 2 7" xfId="26860"/>
    <cellStyle name="표준 7 2 5 2 2 3 2 8" xfId="30731"/>
    <cellStyle name="표준 7 2 5 2 2 3 2 9" xfId="34602"/>
    <cellStyle name="표준 7 2 5 2 2 3 3" xfId="5569"/>
    <cellStyle name="표준 7 2 5 2 2 3 4" xfId="9440"/>
    <cellStyle name="표준 7 2 5 2 2 3 5" xfId="13311"/>
    <cellStyle name="표준 7 2 5 2 2 3 6" xfId="17182"/>
    <cellStyle name="표준 7 2 5 2 2 3 7" xfId="21053"/>
    <cellStyle name="표준 7 2 5 2 2 3 8" xfId="24924"/>
    <cellStyle name="표준 7 2 5 2 2 3 9" xfId="28795"/>
    <cellStyle name="표준 7 2 5 2 2 4" xfId="2378"/>
    <cellStyle name="표준 7 2 5 2 2 4 10" xfId="37505"/>
    <cellStyle name="표준 7 2 5 2 2 4 11" xfId="41617"/>
    <cellStyle name="표준 7 2 5 2 2 4 12" xfId="45488"/>
    <cellStyle name="표준 7 2 5 2 2 4 13" xfId="49359"/>
    <cellStyle name="표준 7 2 5 2 2 4 14" xfId="53230"/>
    <cellStyle name="표준 7 2 5 2 2 4 2" xfId="6537"/>
    <cellStyle name="표준 7 2 5 2 2 4 3" xfId="10408"/>
    <cellStyle name="표준 7 2 5 2 2 4 4" xfId="14279"/>
    <cellStyle name="표준 7 2 5 2 2 4 5" xfId="18150"/>
    <cellStyle name="표준 7 2 5 2 2 4 6" xfId="22021"/>
    <cellStyle name="표준 7 2 5 2 2 4 7" xfId="25892"/>
    <cellStyle name="표준 7 2 5 2 2 4 8" xfId="29763"/>
    <cellStyle name="표준 7 2 5 2 2 4 9" xfId="33634"/>
    <cellStyle name="표준 7 2 5 2 2 5" xfId="4601"/>
    <cellStyle name="표준 7 2 5 2 2 6" xfId="8472"/>
    <cellStyle name="표준 7 2 5 2 2 7" xfId="12343"/>
    <cellStyle name="표준 7 2 5 2 2 8" xfId="16214"/>
    <cellStyle name="표준 7 2 5 2 2 9" xfId="20085"/>
    <cellStyle name="표준 7 2 5 2 3" xfId="675"/>
    <cellStyle name="표준 7 2 5 2 3 10" xfId="28069"/>
    <cellStyle name="표준 7 2 5 2 3 11" xfId="31940"/>
    <cellStyle name="표준 7 2 5 2 3 12" xfId="35811"/>
    <cellStyle name="표준 7 2 5 2 3 13" xfId="39923"/>
    <cellStyle name="표준 7 2 5 2 3 14" xfId="43794"/>
    <cellStyle name="표준 7 2 5 2 3 15" xfId="47665"/>
    <cellStyle name="표준 7 2 5 2 3 16" xfId="51536"/>
    <cellStyle name="표준 7 2 5 2 3 2" xfId="1649"/>
    <cellStyle name="표준 7 2 5 2 3 2 10" xfId="32908"/>
    <cellStyle name="표준 7 2 5 2 3 2 11" xfId="36779"/>
    <cellStyle name="표준 7 2 5 2 3 2 12" xfId="40891"/>
    <cellStyle name="표준 7 2 5 2 3 2 13" xfId="44762"/>
    <cellStyle name="표준 7 2 5 2 3 2 14" xfId="48633"/>
    <cellStyle name="표준 7 2 5 2 3 2 15" xfId="52504"/>
    <cellStyle name="표준 7 2 5 2 3 2 2" xfId="3588"/>
    <cellStyle name="표준 7 2 5 2 3 2 2 10" xfId="38715"/>
    <cellStyle name="표준 7 2 5 2 3 2 2 11" xfId="42827"/>
    <cellStyle name="표준 7 2 5 2 3 2 2 12" xfId="46698"/>
    <cellStyle name="표준 7 2 5 2 3 2 2 13" xfId="50569"/>
    <cellStyle name="표준 7 2 5 2 3 2 2 14" xfId="54440"/>
    <cellStyle name="표준 7 2 5 2 3 2 2 2" xfId="7747"/>
    <cellStyle name="표준 7 2 5 2 3 2 2 3" xfId="11618"/>
    <cellStyle name="표준 7 2 5 2 3 2 2 4" xfId="15489"/>
    <cellStyle name="표준 7 2 5 2 3 2 2 5" xfId="19360"/>
    <cellStyle name="표준 7 2 5 2 3 2 2 6" xfId="23231"/>
    <cellStyle name="표준 7 2 5 2 3 2 2 7" xfId="27102"/>
    <cellStyle name="표준 7 2 5 2 3 2 2 8" xfId="30973"/>
    <cellStyle name="표준 7 2 5 2 3 2 2 9" xfId="34844"/>
    <cellStyle name="표준 7 2 5 2 3 2 3" xfId="5811"/>
    <cellStyle name="표준 7 2 5 2 3 2 4" xfId="9682"/>
    <cellStyle name="표준 7 2 5 2 3 2 5" xfId="13553"/>
    <cellStyle name="표준 7 2 5 2 3 2 6" xfId="17424"/>
    <cellStyle name="표준 7 2 5 2 3 2 7" xfId="21295"/>
    <cellStyle name="표준 7 2 5 2 3 2 8" xfId="25166"/>
    <cellStyle name="표준 7 2 5 2 3 2 9" xfId="29037"/>
    <cellStyle name="표준 7 2 5 2 3 3" xfId="2620"/>
    <cellStyle name="표준 7 2 5 2 3 3 10" xfId="37747"/>
    <cellStyle name="표준 7 2 5 2 3 3 11" xfId="41859"/>
    <cellStyle name="표준 7 2 5 2 3 3 12" xfId="45730"/>
    <cellStyle name="표준 7 2 5 2 3 3 13" xfId="49601"/>
    <cellStyle name="표준 7 2 5 2 3 3 14" xfId="53472"/>
    <cellStyle name="표준 7 2 5 2 3 3 2" xfId="6779"/>
    <cellStyle name="표준 7 2 5 2 3 3 3" xfId="10650"/>
    <cellStyle name="표준 7 2 5 2 3 3 4" xfId="14521"/>
    <cellStyle name="표준 7 2 5 2 3 3 5" xfId="18392"/>
    <cellStyle name="표준 7 2 5 2 3 3 6" xfId="22263"/>
    <cellStyle name="표준 7 2 5 2 3 3 7" xfId="26134"/>
    <cellStyle name="표준 7 2 5 2 3 3 8" xfId="30005"/>
    <cellStyle name="표준 7 2 5 2 3 3 9" xfId="33876"/>
    <cellStyle name="표준 7 2 5 2 3 4" xfId="4843"/>
    <cellStyle name="표준 7 2 5 2 3 5" xfId="8714"/>
    <cellStyle name="표준 7 2 5 2 3 6" xfId="12585"/>
    <cellStyle name="표준 7 2 5 2 3 7" xfId="16456"/>
    <cellStyle name="표준 7 2 5 2 3 8" xfId="20327"/>
    <cellStyle name="표준 7 2 5 2 3 9" xfId="24198"/>
    <cellStyle name="표준 7 2 5 2 4" xfId="1165"/>
    <cellStyle name="표준 7 2 5 2 4 10" xfId="32424"/>
    <cellStyle name="표준 7 2 5 2 4 11" xfId="36295"/>
    <cellStyle name="표준 7 2 5 2 4 12" xfId="40407"/>
    <cellStyle name="표준 7 2 5 2 4 13" xfId="44278"/>
    <cellStyle name="표준 7 2 5 2 4 14" xfId="48149"/>
    <cellStyle name="표준 7 2 5 2 4 15" xfId="52020"/>
    <cellStyle name="표준 7 2 5 2 4 2" xfId="3104"/>
    <cellStyle name="표준 7 2 5 2 4 2 10" xfId="38231"/>
    <cellStyle name="표준 7 2 5 2 4 2 11" xfId="42343"/>
    <cellStyle name="표준 7 2 5 2 4 2 12" xfId="46214"/>
    <cellStyle name="표준 7 2 5 2 4 2 13" xfId="50085"/>
    <cellStyle name="표준 7 2 5 2 4 2 14" xfId="53956"/>
    <cellStyle name="표준 7 2 5 2 4 2 2" xfId="7263"/>
    <cellStyle name="표준 7 2 5 2 4 2 3" xfId="11134"/>
    <cellStyle name="표준 7 2 5 2 4 2 4" xfId="15005"/>
    <cellStyle name="표준 7 2 5 2 4 2 5" xfId="18876"/>
    <cellStyle name="표준 7 2 5 2 4 2 6" xfId="22747"/>
    <cellStyle name="표준 7 2 5 2 4 2 7" xfId="26618"/>
    <cellStyle name="표준 7 2 5 2 4 2 8" xfId="30489"/>
    <cellStyle name="표준 7 2 5 2 4 2 9" xfId="34360"/>
    <cellStyle name="표준 7 2 5 2 4 3" xfId="5327"/>
    <cellStyle name="표준 7 2 5 2 4 4" xfId="9198"/>
    <cellStyle name="표준 7 2 5 2 4 5" xfId="13069"/>
    <cellStyle name="표준 7 2 5 2 4 6" xfId="16940"/>
    <cellStyle name="표준 7 2 5 2 4 7" xfId="20811"/>
    <cellStyle name="표준 7 2 5 2 4 8" xfId="24682"/>
    <cellStyle name="표준 7 2 5 2 4 9" xfId="28553"/>
    <cellStyle name="표준 7 2 5 2 5" xfId="2136"/>
    <cellStyle name="표준 7 2 5 2 5 10" xfId="37263"/>
    <cellStyle name="표준 7 2 5 2 5 11" xfId="41375"/>
    <cellStyle name="표준 7 2 5 2 5 12" xfId="45246"/>
    <cellStyle name="표준 7 2 5 2 5 13" xfId="49117"/>
    <cellStyle name="표준 7 2 5 2 5 14" xfId="52988"/>
    <cellStyle name="표준 7 2 5 2 5 2" xfId="6295"/>
    <cellStyle name="표준 7 2 5 2 5 3" xfId="10166"/>
    <cellStyle name="표준 7 2 5 2 5 4" xfId="14037"/>
    <cellStyle name="표준 7 2 5 2 5 5" xfId="17908"/>
    <cellStyle name="표준 7 2 5 2 5 6" xfId="21779"/>
    <cellStyle name="표준 7 2 5 2 5 7" xfId="25650"/>
    <cellStyle name="표준 7 2 5 2 5 8" xfId="29521"/>
    <cellStyle name="표준 7 2 5 2 5 9" xfId="33392"/>
    <cellStyle name="표준 7 2 5 2 6" xfId="4359"/>
    <cellStyle name="표준 7 2 5 2 7" xfId="8230"/>
    <cellStyle name="표준 7 2 5 2 8" xfId="12101"/>
    <cellStyle name="표준 7 2 5 2 9" xfId="15972"/>
    <cellStyle name="표준 7 2 5 20" xfId="50955"/>
    <cellStyle name="표준 7 2 5 3" xfId="333"/>
    <cellStyle name="표준 7 2 5 3 10" xfId="23859"/>
    <cellStyle name="표준 7 2 5 3 11" xfId="27730"/>
    <cellStyle name="표준 7 2 5 3 12" xfId="31601"/>
    <cellStyle name="표준 7 2 5 3 13" xfId="35472"/>
    <cellStyle name="표준 7 2 5 3 14" xfId="39584"/>
    <cellStyle name="표준 7 2 5 3 15" xfId="43455"/>
    <cellStyle name="표준 7 2 5 3 16" xfId="47326"/>
    <cellStyle name="표준 7 2 5 3 17" xfId="51197"/>
    <cellStyle name="표준 7 2 5 3 2" xfId="820"/>
    <cellStyle name="표준 7 2 5 3 2 10" xfId="28214"/>
    <cellStyle name="표준 7 2 5 3 2 11" xfId="32085"/>
    <cellStyle name="표준 7 2 5 3 2 12" xfId="35956"/>
    <cellStyle name="표준 7 2 5 3 2 13" xfId="40068"/>
    <cellStyle name="표준 7 2 5 3 2 14" xfId="43939"/>
    <cellStyle name="표준 7 2 5 3 2 15" xfId="47810"/>
    <cellStyle name="표준 7 2 5 3 2 16" xfId="51681"/>
    <cellStyle name="표준 7 2 5 3 2 2" xfId="1794"/>
    <cellStyle name="표준 7 2 5 3 2 2 10" xfId="33053"/>
    <cellStyle name="표준 7 2 5 3 2 2 11" xfId="36924"/>
    <cellStyle name="표준 7 2 5 3 2 2 12" xfId="41036"/>
    <cellStyle name="표준 7 2 5 3 2 2 13" xfId="44907"/>
    <cellStyle name="표준 7 2 5 3 2 2 14" xfId="48778"/>
    <cellStyle name="표준 7 2 5 3 2 2 15" xfId="52649"/>
    <cellStyle name="표준 7 2 5 3 2 2 2" xfId="3733"/>
    <cellStyle name="표준 7 2 5 3 2 2 2 10" xfId="38860"/>
    <cellStyle name="표준 7 2 5 3 2 2 2 11" xfId="42972"/>
    <cellStyle name="표준 7 2 5 3 2 2 2 12" xfId="46843"/>
    <cellStyle name="표준 7 2 5 3 2 2 2 13" xfId="50714"/>
    <cellStyle name="표준 7 2 5 3 2 2 2 14" xfId="54585"/>
    <cellStyle name="표준 7 2 5 3 2 2 2 2" xfId="7892"/>
    <cellStyle name="표준 7 2 5 3 2 2 2 3" xfId="11763"/>
    <cellStyle name="표준 7 2 5 3 2 2 2 4" xfId="15634"/>
    <cellStyle name="표준 7 2 5 3 2 2 2 5" xfId="19505"/>
    <cellStyle name="표준 7 2 5 3 2 2 2 6" xfId="23376"/>
    <cellStyle name="표준 7 2 5 3 2 2 2 7" xfId="27247"/>
    <cellStyle name="표준 7 2 5 3 2 2 2 8" xfId="31118"/>
    <cellStyle name="표준 7 2 5 3 2 2 2 9" xfId="34989"/>
    <cellStyle name="표준 7 2 5 3 2 2 3" xfId="5956"/>
    <cellStyle name="표준 7 2 5 3 2 2 4" xfId="9827"/>
    <cellStyle name="표준 7 2 5 3 2 2 5" xfId="13698"/>
    <cellStyle name="표준 7 2 5 3 2 2 6" xfId="17569"/>
    <cellStyle name="표준 7 2 5 3 2 2 7" xfId="21440"/>
    <cellStyle name="표준 7 2 5 3 2 2 8" xfId="25311"/>
    <cellStyle name="표준 7 2 5 3 2 2 9" xfId="29182"/>
    <cellStyle name="표준 7 2 5 3 2 3" xfId="2765"/>
    <cellStyle name="표준 7 2 5 3 2 3 10" xfId="37892"/>
    <cellStyle name="표준 7 2 5 3 2 3 11" xfId="42004"/>
    <cellStyle name="표준 7 2 5 3 2 3 12" xfId="45875"/>
    <cellStyle name="표준 7 2 5 3 2 3 13" xfId="49746"/>
    <cellStyle name="표준 7 2 5 3 2 3 14" xfId="53617"/>
    <cellStyle name="표준 7 2 5 3 2 3 2" xfId="6924"/>
    <cellStyle name="표준 7 2 5 3 2 3 3" xfId="10795"/>
    <cellStyle name="표준 7 2 5 3 2 3 4" xfId="14666"/>
    <cellStyle name="표준 7 2 5 3 2 3 5" xfId="18537"/>
    <cellStyle name="표준 7 2 5 3 2 3 6" xfId="22408"/>
    <cellStyle name="표준 7 2 5 3 2 3 7" xfId="26279"/>
    <cellStyle name="표준 7 2 5 3 2 3 8" xfId="30150"/>
    <cellStyle name="표준 7 2 5 3 2 3 9" xfId="34021"/>
    <cellStyle name="표준 7 2 5 3 2 4" xfId="4988"/>
    <cellStyle name="표준 7 2 5 3 2 5" xfId="8859"/>
    <cellStyle name="표준 7 2 5 3 2 6" xfId="12730"/>
    <cellStyle name="표준 7 2 5 3 2 7" xfId="16601"/>
    <cellStyle name="표준 7 2 5 3 2 8" xfId="20472"/>
    <cellStyle name="표준 7 2 5 3 2 9" xfId="24343"/>
    <cellStyle name="표준 7 2 5 3 3" xfId="1310"/>
    <cellStyle name="표준 7 2 5 3 3 10" xfId="32569"/>
    <cellStyle name="표준 7 2 5 3 3 11" xfId="36440"/>
    <cellStyle name="표준 7 2 5 3 3 12" xfId="40552"/>
    <cellStyle name="표준 7 2 5 3 3 13" xfId="44423"/>
    <cellStyle name="표준 7 2 5 3 3 14" xfId="48294"/>
    <cellStyle name="표준 7 2 5 3 3 15" xfId="52165"/>
    <cellStyle name="표준 7 2 5 3 3 2" xfId="3249"/>
    <cellStyle name="표준 7 2 5 3 3 2 10" xfId="38376"/>
    <cellStyle name="표준 7 2 5 3 3 2 11" xfId="42488"/>
    <cellStyle name="표준 7 2 5 3 3 2 12" xfId="46359"/>
    <cellStyle name="표준 7 2 5 3 3 2 13" xfId="50230"/>
    <cellStyle name="표준 7 2 5 3 3 2 14" xfId="54101"/>
    <cellStyle name="표준 7 2 5 3 3 2 2" xfId="7408"/>
    <cellStyle name="표준 7 2 5 3 3 2 3" xfId="11279"/>
    <cellStyle name="표준 7 2 5 3 3 2 4" xfId="15150"/>
    <cellStyle name="표준 7 2 5 3 3 2 5" xfId="19021"/>
    <cellStyle name="표준 7 2 5 3 3 2 6" xfId="22892"/>
    <cellStyle name="표준 7 2 5 3 3 2 7" xfId="26763"/>
    <cellStyle name="표준 7 2 5 3 3 2 8" xfId="30634"/>
    <cellStyle name="표준 7 2 5 3 3 2 9" xfId="34505"/>
    <cellStyle name="표준 7 2 5 3 3 3" xfId="5472"/>
    <cellStyle name="표준 7 2 5 3 3 4" xfId="9343"/>
    <cellStyle name="표준 7 2 5 3 3 5" xfId="13214"/>
    <cellStyle name="표준 7 2 5 3 3 6" xfId="17085"/>
    <cellStyle name="표준 7 2 5 3 3 7" xfId="20956"/>
    <cellStyle name="표준 7 2 5 3 3 8" xfId="24827"/>
    <cellStyle name="표준 7 2 5 3 3 9" xfId="28698"/>
    <cellStyle name="표준 7 2 5 3 4" xfId="2281"/>
    <cellStyle name="표준 7 2 5 3 4 10" xfId="37408"/>
    <cellStyle name="표준 7 2 5 3 4 11" xfId="41520"/>
    <cellStyle name="표준 7 2 5 3 4 12" xfId="45391"/>
    <cellStyle name="표준 7 2 5 3 4 13" xfId="49262"/>
    <cellStyle name="표준 7 2 5 3 4 14" xfId="53133"/>
    <cellStyle name="표준 7 2 5 3 4 2" xfId="6440"/>
    <cellStyle name="표준 7 2 5 3 4 3" xfId="10311"/>
    <cellStyle name="표준 7 2 5 3 4 4" xfId="14182"/>
    <cellStyle name="표준 7 2 5 3 4 5" xfId="18053"/>
    <cellStyle name="표준 7 2 5 3 4 6" xfId="21924"/>
    <cellStyle name="표준 7 2 5 3 4 7" xfId="25795"/>
    <cellStyle name="표준 7 2 5 3 4 8" xfId="29666"/>
    <cellStyle name="표준 7 2 5 3 4 9" xfId="33537"/>
    <cellStyle name="표준 7 2 5 3 5" xfId="4504"/>
    <cellStyle name="표준 7 2 5 3 6" xfId="8375"/>
    <cellStyle name="표준 7 2 5 3 7" xfId="12246"/>
    <cellStyle name="표준 7 2 5 3 8" xfId="16117"/>
    <cellStyle name="표준 7 2 5 3 9" xfId="19988"/>
    <cellStyle name="표준 7 2 5 4" xfId="578"/>
    <cellStyle name="표준 7 2 5 4 10" xfId="27972"/>
    <cellStyle name="표준 7 2 5 4 11" xfId="31843"/>
    <cellStyle name="표준 7 2 5 4 12" xfId="35714"/>
    <cellStyle name="표준 7 2 5 4 13" xfId="39826"/>
    <cellStyle name="표준 7 2 5 4 14" xfId="43697"/>
    <cellStyle name="표준 7 2 5 4 15" xfId="47568"/>
    <cellStyle name="표준 7 2 5 4 16" xfId="51439"/>
    <cellStyle name="표준 7 2 5 4 2" xfId="1552"/>
    <cellStyle name="표준 7 2 5 4 2 10" xfId="32811"/>
    <cellStyle name="표준 7 2 5 4 2 11" xfId="36682"/>
    <cellStyle name="표준 7 2 5 4 2 12" xfId="40794"/>
    <cellStyle name="표준 7 2 5 4 2 13" xfId="44665"/>
    <cellStyle name="표준 7 2 5 4 2 14" xfId="48536"/>
    <cellStyle name="표준 7 2 5 4 2 15" xfId="52407"/>
    <cellStyle name="표준 7 2 5 4 2 2" xfId="3491"/>
    <cellStyle name="표준 7 2 5 4 2 2 10" xfId="38618"/>
    <cellStyle name="표준 7 2 5 4 2 2 11" xfId="42730"/>
    <cellStyle name="표준 7 2 5 4 2 2 12" xfId="46601"/>
    <cellStyle name="표준 7 2 5 4 2 2 13" xfId="50472"/>
    <cellStyle name="표준 7 2 5 4 2 2 14" xfId="54343"/>
    <cellStyle name="표준 7 2 5 4 2 2 2" xfId="7650"/>
    <cellStyle name="표준 7 2 5 4 2 2 3" xfId="11521"/>
    <cellStyle name="표준 7 2 5 4 2 2 4" xfId="15392"/>
    <cellStyle name="표준 7 2 5 4 2 2 5" xfId="19263"/>
    <cellStyle name="표준 7 2 5 4 2 2 6" xfId="23134"/>
    <cellStyle name="표준 7 2 5 4 2 2 7" xfId="27005"/>
    <cellStyle name="표준 7 2 5 4 2 2 8" xfId="30876"/>
    <cellStyle name="표준 7 2 5 4 2 2 9" xfId="34747"/>
    <cellStyle name="표준 7 2 5 4 2 3" xfId="5714"/>
    <cellStyle name="표준 7 2 5 4 2 4" xfId="9585"/>
    <cellStyle name="표준 7 2 5 4 2 5" xfId="13456"/>
    <cellStyle name="표준 7 2 5 4 2 6" xfId="17327"/>
    <cellStyle name="표준 7 2 5 4 2 7" xfId="21198"/>
    <cellStyle name="표준 7 2 5 4 2 8" xfId="25069"/>
    <cellStyle name="표준 7 2 5 4 2 9" xfId="28940"/>
    <cellStyle name="표준 7 2 5 4 3" xfId="2523"/>
    <cellStyle name="표준 7 2 5 4 3 10" xfId="37650"/>
    <cellStyle name="표준 7 2 5 4 3 11" xfId="41762"/>
    <cellStyle name="표준 7 2 5 4 3 12" xfId="45633"/>
    <cellStyle name="표준 7 2 5 4 3 13" xfId="49504"/>
    <cellStyle name="표준 7 2 5 4 3 14" xfId="53375"/>
    <cellStyle name="표준 7 2 5 4 3 2" xfId="6682"/>
    <cellStyle name="표준 7 2 5 4 3 3" xfId="10553"/>
    <cellStyle name="표준 7 2 5 4 3 4" xfId="14424"/>
    <cellStyle name="표준 7 2 5 4 3 5" xfId="18295"/>
    <cellStyle name="표준 7 2 5 4 3 6" xfId="22166"/>
    <cellStyle name="표준 7 2 5 4 3 7" xfId="26037"/>
    <cellStyle name="표준 7 2 5 4 3 8" xfId="29908"/>
    <cellStyle name="표준 7 2 5 4 3 9" xfId="33779"/>
    <cellStyle name="표준 7 2 5 4 4" xfId="4746"/>
    <cellStyle name="표준 7 2 5 4 5" xfId="8617"/>
    <cellStyle name="표준 7 2 5 4 6" xfId="12488"/>
    <cellStyle name="표준 7 2 5 4 7" xfId="16359"/>
    <cellStyle name="표준 7 2 5 4 8" xfId="20230"/>
    <cellStyle name="표준 7 2 5 4 9" xfId="24101"/>
    <cellStyle name="표준 7 2 5 5" xfId="1068"/>
    <cellStyle name="표준 7 2 5 5 10" xfId="32327"/>
    <cellStyle name="표준 7 2 5 5 11" xfId="36198"/>
    <cellStyle name="표준 7 2 5 5 12" xfId="40310"/>
    <cellStyle name="표준 7 2 5 5 13" xfId="44181"/>
    <cellStyle name="표준 7 2 5 5 14" xfId="48052"/>
    <cellStyle name="표준 7 2 5 5 15" xfId="51923"/>
    <cellStyle name="표준 7 2 5 5 2" xfId="3007"/>
    <cellStyle name="표준 7 2 5 5 2 10" xfId="38134"/>
    <cellStyle name="표준 7 2 5 5 2 11" xfId="42246"/>
    <cellStyle name="표준 7 2 5 5 2 12" xfId="46117"/>
    <cellStyle name="표준 7 2 5 5 2 13" xfId="49988"/>
    <cellStyle name="표준 7 2 5 5 2 14" xfId="53859"/>
    <cellStyle name="표준 7 2 5 5 2 2" xfId="7166"/>
    <cellStyle name="표준 7 2 5 5 2 3" xfId="11037"/>
    <cellStyle name="표준 7 2 5 5 2 4" xfId="14908"/>
    <cellStyle name="표준 7 2 5 5 2 5" xfId="18779"/>
    <cellStyle name="표준 7 2 5 5 2 6" xfId="22650"/>
    <cellStyle name="표준 7 2 5 5 2 7" xfId="26521"/>
    <cellStyle name="표준 7 2 5 5 2 8" xfId="30392"/>
    <cellStyle name="표준 7 2 5 5 2 9" xfId="34263"/>
    <cellStyle name="표준 7 2 5 5 3" xfId="5230"/>
    <cellStyle name="표준 7 2 5 5 4" xfId="9101"/>
    <cellStyle name="표준 7 2 5 5 5" xfId="12972"/>
    <cellStyle name="표준 7 2 5 5 6" xfId="16843"/>
    <cellStyle name="표준 7 2 5 5 7" xfId="20714"/>
    <cellStyle name="표준 7 2 5 5 8" xfId="24585"/>
    <cellStyle name="표준 7 2 5 5 9" xfId="28456"/>
    <cellStyle name="표준 7 2 5 6" xfId="2039"/>
    <cellStyle name="표준 7 2 5 6 10" xfId="37166"/>
    <cellStyle name="표준 7 2 5 6 11" xfId="41278"/>
    <cellStyle name="표준 7 2 5 6 12" xfId="45149"/>
    <cellStyle name="표준 7 2 5 6 13" xfId="49020"/>
    <cellStyle name="표준 7 2 5 6 14" xfId="52891"/>
    <cellStyle name="표준 7 2 5 6 2" xfId="6198"/>
    <cellStyle name="표준 7 2 5 6 3" xfId="10069"/>
    <cellStyle name="표준 7 2 5 6 4" xfId="13940"/>
    <cellStyle name="표준 7 2 5 6 5" xfId="17811"/>
    <cellStyle name="표준 7 2 5 6 6" xfId="21682"/>
    <cellStyle name="표준 7 2 5 6 7" xfId="25553"/>
    <cellStyle name="표준 7 2 5 6 8" xfId="29424"/>
    <cellStyle name="표준 7 2 5 6 9" xfId="33295"/>
    <cellStyle name="표준 7 2 5 7" xfId="4262"/>
    <cellStyle name="표준 7 2 5 8" xfId="8133"/>
    <cellStyle name="표준 7 2 5 9" xfId="12004"/>
    <cellStyle name="표준 7 2 6" xfId="138"/>
    <cellStyle name="표준 7 2 6 10" xfId="19796"/>
    <cellStyle name="표준 7 2 6 11" xfId="23667"/>
    <cellStyle name="표준 7 2 6 12" xfId="27538"/>
    <cellStyle name="표준 7 2 6 13" xfId="31409"/>
    <cellStyle name="표준 7 2 6 14" xfId="35280"/>
    <cellStyle name="표준 7 2 6 15" xfId="39151"/>
    <cellStyle name="표준 7 2 6 16" xfId="39392"/>
    <cellStyle name="표준 7 2 6 17" xfId="43263"/>
    <cellStyle name="표준 7 2 6 18" xfId="47134"/>
    <cellStyle name="표준 7 2 6 19" xfId="51005"/>
    <cellStyle name="표준 7 2 6 2" xfId="383"/>
    <cellStyle name="표준 7 2 6 2 10" xfId="23909"/>
    <cellStyle name="표준 7 2 6 2 11" xfId="27780"/>
    <cellStyle name="표준 7 2 6 2 12" xfId="31651"/>
    <cellStyle name="표준 7 2 6 2 13" xfId="35522"/>
    <cellStyle name="표준 7 2 6 2 14" xfId="39634"/>
    <cellStyle name="표준 7 2 6 2 15" xfId="43505"/>
    <cellStyle name="표준 7 2 6 2 16" xfId="47376"/>
    <cellStyle name="표준 7 2 6 2 17" xfId="51247"/>
    <cellStyle name="표준 7 2 6 2 2" xfId="870"/>
    <cellStyle name="표준 7 2 6 2 2 10" xfId="28264"/>
    <cellStyle name="표준 7 2 6 2 2 11" xfId="32135"/>
    <cellStyle name="표준 7 2 6 2 2 12" xfId="36006"/>
    <cellStyle name="표준 7 2 6 2 2 13" xfId="40118"/>
    <cellStyle name="표준 7 2 6 2 2 14" xfId="43989"/>
    <cellStyle name="표준 7 2 6 2 2 15" xfId="47860"/>
    <cellStyle name="표준 7 2 6 2 2 16" xfId="51731"/>
    <cellStyle name="표준 7 2 6 2 2 2" xfId="1844"/>
    <cellStyle name="표준 7 2 6 2 2 2 10" xfId="33103"/>
    <cellStyle name="표준 7 2 6 2 2 2 11" xfId="36974"/>
    <cellStyle name="표준 7 2 6 2 2 2 12" xfId="41086"/>
    <cellStyle name="표준 7 2 6 2 2 2 13" xfId="44957"/>
    <cellStyle name="표준 7 2 6 2 2 2 14" xfId="48828"/>
    <cellStyle name="표준 7 2 6 2 2 2 15" xfId="52699"/>
    <cellStyle name="표준 7 2 6 2 2 2 2" xfId="3783"/>
    <cellStyle name="표준 7 2 6 2 2 2 2 10" xfId="38910"/>
    <cellStyle name="표준 7 2 6 2 2 2 2 11" xfId="43022"/>
    <cellStyle name="표준 7 2 6 2 2 2 2 12" xfId="46893"/>
    <cellStyle name="표준 7 2 6 2 2 2 2 13" xfId="50764"/>
    <cellStyle name="표준 7 2 6 2 2 2 2 14" xfId="54635"/>
    <cellStyle name="표준 7 2 6 2 2 2 2 2" xfId="7942"/>
    <cellStyle name="표준 7 2 6 2 2 2 2 3" xfId="11813"/>
    <cellStyle name="표준 7 2 6 2 2 2 2 4" xfId="15684"/>
    <cellStyle name="표준 7 2 6 2 2 2 2 5" xfId="19555"/>
    <cellStyle name="표준 7 2 6 2 2 2 2 6" xfId="23426"/>
    <cellStyle name="표준 7 2 6 2 2 2 2 7" xfId="27297"/>
    <cellStyle name="표준 7 2 6 2 2 2 2 8" xfId="31168"/>
    <cellStyle name="표준 7 2 6 2 2 2 2 9" xfId="35039"/>
    <cellStyle name="표준 7 2 6 2 2 2 3" xfId="6006"/>
    <cellStyle name="표준 7 2 6 2 2 2 4" xfId="9877"/>
    <cellStyle name="표준 7 2 6 2 2 2 5" xfId="13748"/>
    <cellStyle name="표준 7 2 6 2 2 2 6" xfId="17619"/>
    <cellStyle name="표준 7 2 6 2 2 2 7" xfId="21490"/>
    <cellStyle name="표준 7 2 6 2 2 2 8" xfId="25361"/>
    <cellStyle name="표준 7 2 6 2 2 2 9" xfId="29232"/>
    <cellStyle name="표준 7 2 6 2 2 3" xfId="2815"/>
    <cellStyle name="표준 7 2 6 2 2 3 10" xfId="37942"/>
    <cellStyle name="표준 7 2 6 2 2 3 11" xfId="42054"/>
    <cellStyle name="표준 7 2 6 2 2 3 12" xfId="45925"/>
    <cellStyle name="표준 7 2 6 2 2 3 13" xfId="49796"/>
    <cellStyle name="표준 7 2 6 2 2 3 14" xfId="53667"/>
    <cellStyle name="표준 7 2 6 2 2 3 2" xfId="6974"/>
    <cellStyle name="표준 7 2 6 2 2 3 3" xfId="10845"/>
    <cellStyle name="표준 7 2 6 2 2 3 4" xfId="14716"/>
    <cellStyle name="표준 7 2 6 2 2 3 5" xfId="18587"/>
    <cellStyle name="표준 7 2 6 2 2 3 6" xfId="22458"/>
    <cellStyle name="표준 7 2 6 2 2 3 7" xfId="26329"/>
    <cellStyle name="표준 7 2 6 2 2 3 8" xfId="30200"/>
    <cellStyle name="표준 7 2 6 2 2 3 9" xfId="34071"/>
    <cellStyle name="표준 7 2 6 2 2 4" xfId="5038"/>
    <cellStyle name="표준 7 2 6 2 2 5" xfId="8909"/>
    <cellStyle name="표준 7 2 6 2 2 6" xfId="12780"/>
    <cellStyle name="표준 7 2 6 2 2 7" xfId="16651"/>
    <cellStyle name="표준 7 2 6 2 2 8" xfId="20522"/>
    <cellStyle name="표준 7 2 6 2 2 9" xfId="24393"/>
    <cellStyle name="표준 7 2 6 2 3" xfId="1360"/>
    <cellStyle name="표준 7 2 6 2 3 10" xfId="32619"/>
    <cellStyle name="표준 7 2 6 2 3 11" xfId="36490"/>
    <cellStyle name="표준 7 2 6 2 3 12" xfId="40602"/>
    <cellStyle name="표준 7 2 6 2 3 13" xfId="44473"/>
    <cellStyle name="표준 7 2 6 2 3 14" xfId="48344"/>
    <cellStyle name="표준 7 2 6 2 3 15" xfId="52215"/>
    <cellStyle name="표준 7 2 6 2 3 2" xfId="3299"/>
    <cellStyle name="표준 7 2 6 2 3 2 10" xfId="38426"/>
    <cellStyle name="표준 7 2 6 2 3 2 11" xfId="42538"/>
    <cellStyle name="표준 7 2 6 2 3 2 12" xfId="46409"/>
    <cellStyle name="표준 7 2 6 2 3 2 13" xfId="50280"/>
    <cellStyle name="표준 7 2 6 2 3 2 14" xfId="54151"/>
    <cellStyle name="표준 7 2 6 2 3 2 2" xfId="7458"/>
    <cellStyle name="표준 7 2 6 2 3 2 3" xfId="11329"/>
    <cellStyle name="표준 7 2 6 2 3 2 4" xfId="15200"/>
    <cellStyle name="표준 7 2 6 2 3 2 5" xfId="19071"/>
    <cellStyle name="표준 7 2 6 2 3 2 6" xfId="22942"/>
    <cellStyle name="표준 7 2 6 2 3 2 7" xfId="26813"/>
    <cellStyle name="표준 7 2 6 2 3 2 8" xfId="30684"/>
    <cellStyle name="표준 7 2 6 2 3 2 9" xfId="34555"/>
    <cellStyle name="표준 7 2 6 2 3 3" xfId="5522"/>
    <cellStyle name="표준 7 2 6 2 3 4" xfId="9393"/>
    <cellStyle name="표준 7 2 6 2 3 5" xfId="13264"/>
    <cellStyle name="표준 7 2 6 2 3 6" xfId="17135"/>
    <cellStyle name="표준 7 2 6 2 3 7" xfId="21006"/>
    <cellStyle name="표준 7 2 6 2 3 8" xfId="24877"/>
    <cellStyle name="표준 7 2 6 2 3 9" xfId="28748"/>
    <cellStyle name="표준 7 2 6 2 4" xfId="2331"/>
    <cellStyle name="표준 7 2 6 2 4 10" xfId="37458"/>
    <cellStyle name="표준 7 2 6 2 4 11" xfId="41570"/>
    <cellStyle name="표준 7 2 6 2 4 12" xfId="45441"/>
    <cellStyle name="표준 7 2 6 2 4 13" xfId="49312"/>
    <cellStyle name="표준 7 2 6 2 4 14" xfId="53183"/>
    <cellStyle name="표준 7 2 6 2 4 2" xfId="6490"/>
    <cellStyle name="표준 7 2 6 2 4 3" xfId="10361"/>
    <cellStyle name="표준 7 2 6 2 4 4" xfId="14232"/>
    <cellStyle name="표준 7 2 6 2 4 5" xfId="18103"/>
    <cellStyle name="표준 7 2 6 2 4 6" xfId="21974"/>
    <cellStyle name="표준 7 2 6 2 4 7" xfId="25845"/>
    <cellStyle name="표준 7 2 6 2 4 8" xfId="29716"/>
    <cellStyle name="표준 7 2 6 2 4 9" xfId="33587"/>
    <cellStyle name="표준 7 2 6 2 5" xfId="4554"/>
    <cellStyle name="표준 7 2 6 2 6" xfId="8425"/>
    <cellStyle name="표준 7 2 6 2 7" xfId="12296"/>
    <cellStyle name="표준 7 2 6 2 8" xfId="16167"/>
    <cellStyle name="표준 7 2 6 2 9" xfId="20038"/>
    <cellStyle name="표준 7 2 6 3" xfId="628"/>
    <cellStyle name="표준 7 2 6 3 10" xfId="28022"/>
    <cellStyle name="표준 7 2 6 3 11" xfId="31893"/>
    <cellStyle name="표준 7 2 6 3 12" xfId="35764"/>
    <cellStyle name="표준 7 2 6 3 13" xfId="39876"/>
    <cellStyle name="표준 7 2 6 3 14" xfId="43747"/>
    <cellStyle name="표준 7 2 6 3 15" xfId="47618"/>
    <cellStyle name="표준 7 2 6 3 16" xfId="51489"/>
    <cellStyle name="표준 7 2 6 3 2" xfId="1602"/>
    <cellStyle name="표준 7 2 6 3 2 10" xfId="32861"/>
    <cellStyle name="표준 7 2 6 3 2 11" xfId="36732"/>
    <cellStyle name="표준 7 2 6 3 2 12" xfId="40844"/>
    <cellStyle name="표준 7 2 6 3 2 13" xfId="44715"/>
    <cellStyle name="표준 7 2 6 3 2 14" xfId="48586"/>
    <cellStyle name="표준 7 2 6 3 2 15" xfId="52457"/>
    <cellStyle name="표준 7 2 6 3 2 2" xfId="3541"/>
    <cellStyle name="표준 7 2 6 3 2 2 10" xfId="38668"/>
    <cellStyle name="표준 7 2 6 3 2 2 11" xfId="42780"/>
    <cellStyle name="표준 7 2 6 3 2 2 12" xfId="46651"/>
    <cellStyle name="표준 7 2 6 3 2 2 13" xfId="50522"/>
    <cellStyle name="표준 7 2 6 3 2 2 14" xfId="54393"/>
    <cellStyle name="표준 7 2 6 3 2 2 2" xfId="7700"/>
    <cellStyle name="표준 7 2 6 3 2 2 3" xfId="11571"/>
    <cellStyle name="표준 7 2 6 3 2 2 4" xfId="15442"/>
    <cellStyle name="표준 7 2 6 3 2 2 5" xfId="19313"/>
    <cellStyle name="표준 7 2 6 3 2 2 6" xfId="23184"/>
    <cellStyle name="표준 7 2 6 3 2 2 7" xfId="27055"/>
    <cellStyle name="표준 7 2 6 3 2 2 8" xfId="30926"/>
    <cellStyle name="표준 7 2 6 3 2 2 9" xfId="34797"/>
    <cellStyle name="표준 7 2 6 3 2 3" xfId="5764"/>
    <cellStyle name="표준 7 2 6 3 2 4" xfId="9635"/>
    <cellStyle name="표준 7 2 6 3 2 5" xfId="13506"/>
    <cellStyle name="표준 7 2 6 3 2 6" xfId="17377"/>
    <cellStyle name="표준 7 2 6 3 2 7" xfId="21248"/>
    <cellStyle name="표준 7 2 6 3 2 8" xfId="25119"/>
    <cellStyle name="표준 7 2 6 3 2 9" xfId="28990"/>
    <cellStyle name="표준 7 2 6 3 3" xfId="2573"/>
    <cellStyle name="표준 7 2 6 3 3 10" xfId="37700"/>
    <cellStyle name="표준 7 2 6 3 3 11" xfId="41812"/>
    <cellStyle name="표준 7 2 6 3 3 12" xfId="45683"/>
    <cellStyle name="표준 7 2 6 3 3 13" xfId="49554"/>
    <cellStyle name="표준 7 2 6 3 3 14" xfId="53425"/>
    <cellStyle name="표준 7 2 6 3 3 2" xfId="6732"/>
    <cellStyle name="표준 7 2 6 3 3 3" xfId="10603"/>
    <cellStyle name="표준 7 2 6 3 3 4" xfId="14474"/>
    <cellStyle name="표준 7 2 6 3 3 5" xfId="18345"/>
    <cellStyle name="표준 7 2 6 3 3 6" xfId="22216"/>
    <cellStyle name="표준 7 2 6 3 3 7" xfId="26087"/>
    <cellStyle name="표준 7 2 6 3 3 8" xfId="29958"/>
    <cellStyle name="표준 7 2 6 3 3 9" xfId="33829"/>
    <cellStyle name="표준 7 2 6 3 4" xfId="4796"/>
    <cellStyle name="표준 7 2 6 3 5" xfId="8667"/>
    <cellStyle name="표준 7 2 6 3 6" xfId="12538"/>
    <cellStyle name="표준 7 2 6 3 7" xfId="16409"/>
    <cellStyle name="표준 7 2 6 3 8" xfId="20280"/>
    <cellStyle name="표준 7 2 6 3 9" xfId="24151"/>
    <cellStyle name="표준 7 2 6 4" xfId="1118"/>
    <cellStyle name="표준 7 2 6 4 10" xfId="32377"/>
    <cellStyle name="표준 7 2 6 4 11" xfId="36248"/>
    <cellStyle name="표준 7 2 6 4 12" xfId="40360"/>
    <cellStyle name="표준 7 2 6 4 13" xfId="44231"/>
    <cellStyle name="표준 7 2 6 4 14" xfId="48102"/>
    <cellStyle name="표준 7 2 6 4 15" xfId="51973"/>
    <cellStyle name="표준 7 2 6 4 2" xfId="3057"/>
    <cellStyle name="표준 7 2 6 4 2 10" xfId="38184"/>
    <cellStyle name="표준 7 2 6 4 2 11" xfId="42296"/>
    <cellStyle name="표준 7 2 6 4 2 12" xfId="46167"/>
    <cellStyle name="표준 7 2 6 4 2 13" xfId="50038"/>
    <cellStyle name="표준 7 2 6 4 2 14" xfId="53909"/>
    <cellStyle name="표준 7 2 6 4 2 2" xfId="7216"/>
    <cellStyle name="표준 7 2 6 4 2 3" xfId="11087"/>
    <cellStyle name="표준 7 2 6 4 2 4" xfId="14958"/>
    <cellStyle name="표준 7 2 6 4 2 5" xfId="18829"/>
    <cellStyle name="표준 7 2 6 4 2 6" xfId="22700"/>
    <cellStyle name="표준 7 2 6 4 2 7" xfId="26571"/>
    <cellStyle name="표준 7 2 6 4 2 8" xfId="30442"/>
    <cellStyle name="표준 7 2 6 4 2 9" xfId="34313"/>
    <cellStyle name="표준 7 2 6 4 3" xfId="5280"/>
    <cellStyle name="표준 7 2 6 4 4" xfId="9151"/>
    <cellStyle name="표준 7 2 6 4 5" xfId="13022"/>
    <cellStyle name="표준 7 2 6 4 6" xfId="16893"/>
    <cellStyle name="표준 7 2 6 4 7" xfId="20764"/>
    <cellStyle name="표준 7 2 6 4 8" xfId="24635"/>
    <cellStyle name="표준 7 2 6 4 9" xfId="28506"/>
    <cellStyle name="표준 7 2 6 5" xfId="2089"/>
    <cellStyle name="표준 7 2 6 5 10" xfId="37216"/>
    <cellStyle name="표준 7 2 6 5 11" xfId="41328"/>
    <cellStyle name="표준 7 2 6 5 12" xfId="45199"/>
    <cellStyle name="표준 7 2 6 5 13" xfId="49070"/>
    <cellStyle name="표준 7 2 6 5 14" xfId="52941"/>
    <cellStyle name="표준 7 2 6 5 2" xfId="6248"/>
    <cellStyle name="표준 7 2 6 5 3" xfId="10119"/>
    <cellStyle name="표준 7 2 6 5 4" xfId="13990"/>
    <cellStyle name="표준 7 2 6 5 5" xfId="17861"/>
    <cellStyle name="표준 7 2 6 5 6" xfId="21732"/>
    <cellStyle name="표준 7 2 6 5 7" xfId="25603"/>
    <cellStyle name="표준 7 2 6 5 8" xfId="29474"/>
    <cellStyle name="표준 7 2 6 5 9" xfId="33345"/>
    <cellStyle name="표준 7 2 6 6" xfId="4312"/>
    <cellStyle name="표준 7 2 6 7" xfId="8183"/>
    <cellStyle name="표준 7 2 6 8" xfId="12054"/>
    <cellStyle name="표준 7 2 6 9" xfId="15925"/>
    <cellStyle name="표준 7 2 7" xfId="236"/>
    <cellStyle name="표준 7 2 7 10" xfId="19894"/>
    <cellStyle name="표준 7 2 7 11" xfId="23765"/>
    <cellStyle name="표준 7 2 7 12" xfId="27636"/>
    <cellStyle name="표준 7 2 7 13" xfId="31507"/>
    <cellStyle name="표준 7 2 7 14" xfId="35378"/>
    <cellStyle name="표준 7 2 7 15" xfId="39249"/>
    <cellStyle name="표준 7 2 7 16" xfId="39490"/>
    <cellStyle name="표준 7 2 7 17" xfId="43361"/>
    <cellStyle name="표준 7 2 7 18" xfId="47232"/>
    <cellStyle name="표준 7 2 7 19" xfId="51103"/>
    <cellStyle name="표준 7 2 7 2" xfId="481"/>
    <cellStyle name="표준 7 2 7 2 10" xfId="24007"/>
    <cellStyle name="표준 7 2 7 2 11" xfId="27878"/>
    <cellStyle name="표준 7 2 7 2 12" xfId="31749"/>
    <cellStyle name="표준 7 2 7 2 13" xfId="35620"/>
    <cellStyle name="표준 7 2 7 2 14" xfId="39732"/>
    <cellStyle name="표준 7 2 7 2 15" xfId="43603"/>
    <cellStyle name="표준 7 2 7 2 16" xfId="47474"/>
    <cellStyle name="표준 7 2 7 2 17" xfId="51345"/>
    <cellStyle name="표준 7 2 7 2 2" xfId="968"/>
    <cellStyle name="표준 7 2 7 2 2 10" xfId="28362"/>
    <cellStyle name="표준 7 2 7 2 2 11" xfId="32233"/>
    <cellStyle name="표준 7 2 7 2 2 12" xfId="36104"/>
    <cellStyle name="표준 7 2 7 2 2 13" xfId="40216"/>
    <cellStyle name="표준 7 2 7 2 2 14" xfId="44087"/>
    <cellStyle name="표준 7 2 7 2 2 15" xfId="47958"/>
    <cellStyle name="표준 7 2 7 2 2 16" xfId="51829"/>
    <cellStyle name="표준 7 2 7 2 2 2" xfId="1942"/>
    <cellStyle name="표준 7 2 7 2 2 2 10" xfId="33201"/>
    <cellStyle name="표준 7 2 7 2 2 2 11" xfId="37072"/>
    <cellStyle name="표준 7 2 7 2 2 2 12" xfId="41184"/>
    <cellStyle name="표준 7 2 7 2 2 2 13" xfId="45055"/>
    <cellStyle name="표준 7 2 7 2 2 2 14" xfId="48926"/>
    <cellStyle name="표준 7 2 7 2 2 2 15" xfId="52797"/>
    <cellStyle name="표준 7 2 7 2 2 2 2" xfId="3881"/>
    <cellStyle name="표준 7 2 7 2 2 2 2 10" xfId="39008"/>
    <cellStyle name="표준 7 2 7 2 2 2 2 11" xfId="43120"/>
    <cellStyle name="표준 7 2 7 2 2 2 2 12" xfId="46991"/>
    <cellStyle name="표준 7 2 7 2 2 2 2 13" xfId="50862"/>
    <cellStyle name="표준 7 2 7 2 2 2 2 14" xfId="54733"/>
    <cellStyle name="표준 7 2 7 2 2 2 2 2" xfId="8040"/>
    <cellStyle name="표준 7 2 7 2 2 2 2 3" xfId="11911"/>
    <cellStyle name="표준 7 2 7 2 2 2 2 4" xfId="15782"/>
    <cellStyle name="표준 7 2 7 2 2 2 2 5" xfId="19653"/>
    <cellStyle name="표준 7 2 7 2 2 2 2 6" xfId="23524"/>
    <cellStyle name="표준 7 2 7 2 2 2 2 7" xfId="27395"/>
    <cellStyle name="표준 7 2 7 2 2 2 2 8" xfId="31266"/>
    <cellStyle name="표준 7 2 7 2 2 2 2 9" xfId="35137"/>
    <cellStyle name="표준 7 2 7 2 2 2 3" xfId="6104"/>
    <cellStyle name="표준 7 2 7 2 2 2 4" xfId="9975"/>
    <cellStyle name="표준 7 2 7 2 2 2 5" xfId="13846"/>
    <cellStyle name="표준 7 2 7 2 2 2 6" xfId="17717"/>
    <cellStyle name="표준 7 2 7 2 2 2 7" xfId="21588"/>
    <cellStyle name="표준 7 2 7 2 2 2 8" xfId="25459"/>
    <cellStyle name="표준 7 2 7 2 2 2 9" xfId="29330"/>
    <cellStyle name="표준 7 2 7 2 2 3" xfId="2913"/>
    <cellStyle name="표준 7 2 7 2 2 3 10" xfId="38040"/>
    <cellStyle name="표준 7 2 7 2 2 3 11" xfId="42152"/>
    <cellStyle name="표준 7 2 7 2 2 3 12" xfId="46023"/>
    <cellStyle name="표준 7 2 7 2 2 3 13" xfId="49894"/>
    <cellStyle name="표준 7 2 7 2 2 3 14" xfId="53765"/>
    <cellStyle name="표준 7 2 7 2 2 3 2" xfId="7072"/>
    <cellStyle name="표준 7 2 7 2 2 3 3" xfId="10943"/>
    <cellStyle name="표준 7 2 7 2 2 3 4" xfId="14814"/>
    <cellStyle name="표준 7 2 7 2 2 3 5" xfId="18685"/>
    <cellStyle name="표준 7 2 7 2 2 3 6" xfId="22556"/>
    <cellStyle name="표준 7 2 7 2 2 3 7" xfId="26427"/>
    <cellStyle name="표준 7 2 7 2 2 3 8" xfId="30298"/>
    <cellStyle name="표준 7 2 7 2 2 3 9" xfId="34169"/>
    <cellStyle name="표준 7 2 7 2 2 4" xfId="5136"/>
    <cellStyle name="표준 7 2 7 2 2 5" xfId="9007"/>
    <cellStyle name="표준 7 2 7 2 2 6" xfId="12878"/>
    <cellStyle name="표준 7 2 7 2 2 7" xfId="16749"/>
    <cellStyle name="표준 7 2 7 2 2 8" xfId="20620"/>
    <cellStyle name="표준 7 2 7 2 2 9" xfId="24491"/>
    <cellStyle name="표준 7 2 7 2 3" xfId="1458"/>
    <cellStyle name="표준 7 2 7 2 3 10" xfId="32717"/>
    <cellStyle name="표준 7 2 7 2 3 11" xfId="36588"/>
    <cellStyle name="표준 7 2 7 2 3 12" xfId="40700"/>
    <cellStyle name="표준 7 2 7 2 3 13" xfId="44571"/>
    <cellStyle name="표준 7 2 7 2 3 14" xfId="48442"/>
    <cellStyle name="표준 7 2 7 2 3 15" xfId="52313"/>
    <cellStyle name="표준 7 2 7 2 3 2" xfId="3397"/>
    <cellStyle name="표준 7 2 7 2 3 2 10" xfId="38524"/>
    <cellStyle name="표준 7 2 7 2 3 2 11" xfId="42636"/>
    <cellStyle name="표준 7 2 7 2 3 2 12" xfId="46507"/>
    <cellStyle name="표준 7 2 7 2 3 2 13" xfId="50378"/>
    <cellStyle name="표준 7 2 7 2 3 2 14" xfId="54249"/>
    <cellStyle name="표준 7 2 7 2 3 2 2" xfId="7556"/>
    <cellStyle name="표준 7 2 7 2 3 2 3" xfId="11427"/>
    <cellStyle name="표준 7 2 7 2 3 2 4" xfId="15298"/>
    <cellStyle name="표준 7 2 7 2 3 2 5" xfId="19169"/>
    <cellStyle name="표준 7 2 7 2 3 2 6" xfId="23040"/>
    <cellStyle name="표준 7 2 7 2 3 2 7" xfId="26911"/>
    <cellStyle name="표준 7 2 7 2 3 2 8" xfId="30782"/>
    <cellStyle name="표준 7 2 7 2 3 2 9" xfId="34653"/>
    <cellStyle name="표준 7 2 7 2 3 3" xfId="5620"/>
    <cellStyle name="표준 7 2 7 2 3 4" xfId="9491"/>
    <cellStyle name="표준 7 2 7 2 3 5" xfId="13362"/>
    <cellStyle name="표준 7 2 7 2 3 6" xfId="17233"/>
    <cellStyle name="표준 7 2 7 2 3 7" xfId="21104"/>
    <cellStyle name="표준 7 2 7 2 3 8" xfId="24975"/>
    <cellStyle name="표준 7 2 7 2 3 9" xfId="28846"/>
    <cellStyle name="표준 7 2 7 2 4" xfId="2429"/>
    <cellStyle name="표준 7 2 7 2 4 10" xfId="37556"/>
    <cellStyle name="표준 7 2 7 2 4 11" xfId="41668"/>
    <cellStyle name="표준 7 2 7 2 4 12" xfId="45539"/>
    <cellStyle name="표준 7 2 7 2 4 13" xfId="49410"/>
    <cellStyle name="표준 7 2 7 2 4 14" xfId="53281"/>
    <cellStyle name="표준 7 2 7 2 4 2" xfId="6588"/>
    <cellStyle name="표준 7 2 7 2 4 3" xfId="10459"/>
    <cellStyle name="표준 7 2 7 2 4 4" xfId="14330"/>
    <cellStyle name="표준 7 2 7 2 4 5" xfId="18201"/>
    <cellStyle name="표준 7 2 7 2 4 6" xfId="22072"/>
    <cellStyle name="표준 7 2 7 2 4 7" xfId="25943"/>
    <cellStyle name="표준 7 2 7 2 4 8" xfId="29814"/>
    <cellStyle name="표준 7 2 7 2 4 9" xfId="33685"/>
    <cellStyle name="표준 7 2 7 2 5" xfId="4652"/>
    <cellStyle name="표준 7 2 7 2 6" xfId="8523"/>
    <cellStyle name="표준 7 2 7 2 7" xfId="12394"/>
    <cellStyle name="표준 7 2 7 2 8" xfId="16265"/>
    <cellStyle name="표준 7 2 7 2 9" xfId="20136"/>
    <cellStyle name="표준 7 2 7 3" xfId="726"/>
    <cellStyle name="표준 7 2 7 3 10" xfId="28120"/>
    <cellStyle name="표준 7 2 7 3 11" xfId="31991"/>
    <cellStyle name="표준 7 2 7 3 12" xfId="35862"/>
    <cellStyle name="표준 7 2 7 3 13" xfId="39974"/>
    <cellStyle name="표준 7 2 7 3 14" xfId="43845"/>
    <cellStyle name="표준 7 2 7 3 15" xfId="47716"/>
    <cellStyle name="표준 7 2 7 3 16" xfId="51587"/>
    <cellStyle name="표준 7 2 7 3 2" xfId="1700"/>
    <cellStyle name="표준 7 2 7 3 2 10" xfId="32959"/>
    <cellStyle name="표준 7 2 7 3 2 11" xfId="36830"/>
    <cellStyle name="표준 7 2 7 3 2 12" xfId="40942"/>
    <cellStyle name="표준 7 2 7 3 2 13" xfId="44813"/>
    <cellStyle name="표준 7 2 7 3 2 14" xfId="48684"/>
    <cellStyle name="표준 7 2 7 3 2 15" xfId="52555"/>
    <cellStyle name="표준 7 2 7 3 2 2" xfId="3639"/>
    <cellStyle name="표준 7 2 7 3 2 2 10" xfId="38766"/>
    <cellStyle name="표준 7 2 7 3 2 2 11" xfId="42878"/>
    <cellStyle name="표준 7 2 7 3 2 2 12" xfId="46749"/>
    <cellStyle name="표준 7 2 7 3 2 2 13" xfId="50620"/>
    <cellStyle name="표준 7 2 7 3 2 2 14" xfId="54491"/>
    <cellStyle name="표준 7 2 7 3 2 2 2" xfId="7798"/>
    <cellStyle name="표준 7 2 7 3 2 2 3" xfId="11669"/>
    <cellStyle name="표준 7 2 7 3 2 2 4" xfId="15540"/>
    <cellStyle name="표준 7 2 7 3 2 2 5" xfId="19411"/>
    <cellStyle name="표준 7 2 7 3 2 2 6" xfId="23282"/>
    <cellStyle name="표준 7 2 7 3 2 2 7" xfId="27153"/>
    <cellStyle name="표준 7 2 7 3 2 2 8" xfId="31024"/>
    <cellStyle name="표준 7 2 7 3 2 2 9" xfId="34895"/>
    <cellStyle name="표준 7 2 7 3 2 3" xfId="5862"/>
    <cellStyle name="표준 7 2 7 3 2 4" xfId="9733"/>
    <cellStyle name="표준 7 2 7 3 2 5" xfId="13604"/>
    <cellStyle name="표준 7 2 7 3 2 6" xfId="17475"/>
    <cellStyle name="표준 7 2 7 3 2 7" xfId="21346"/>
    <cellStyle name="표준 7 2 7 3 2 8" xfId="25217"/>
    <cellStyle name="표준 7 2 7 3 2 9" xfId="29088"/>
    <cellStyle name="표준 7 2 7 3 3" xfId="2671"/>
    <cellStyle name="표준 7 2 7 3 3 10" xfId="37798"/>
    <cellStyle name="표준 7 2 7 3 3 11" xfId="41910"/>
    <cellStyle name="표준 7 2 7 3 3 12" xfId="45781"/>
    <cellStyle name="표준 7 2 7 3 3 13" xfId="49652"/>
    <cellStyle name="표준 7 2 7 3 3 14" xfId="53523"/>
    <cellStyle name="표준 7 2 7 3 3 2" xfId="6830"/>
    <cellStyle name="표준 7 2 7 3 3 3" xfId="10701"/>
    <cellStyle name="표준 7 2 7 3 3 4" xfId="14572"/>
    <cellStyle name="표준 7 2 7 3 3 5" xfId="18443"/>
    <cellStyle name="표준 7 2 7 3 3 6" xfId="22314"/>
    <cellStyle name="표준 7 2 7 3 3 7" xfId="26185"/>
    <cellStyle name="표준 7 2 7 3 3 8" xfId="30056"/>
    <cellStyle name="표준 7 2 7 3 3 9" xfId="33927"/>
    <cellStyle name="표준 7 2 7 3 4" xfId="4894"/>
    <cellStyle name="표준 7 2 7 3 5" xfId="8765"/>
    <cellStyle name="표준 7 2 7 3 6" xfId="12636"/>
    <cellStyle name="표준 7 2 7 3 7" xfId="16507"/>
    <cellStyle name="표준 7 2 7 3 8" xfId="20378"/>
    <cellStyle name="표준 7 2 7 3 9" xfId="24249"/>
    <cellStyle name="표준 7 2 7 4" xfId="1216"/>
    <cellStyle name="표준 7 2 7 4 10" xfId="32475"/>
    <cellStyle name="표준 7 2 7 4 11" xfId="36346"/>
    <cellStyle name="표준 7 2 7 4 12" xfId="40458"/>
    <cellStyle name="표준 7 2 7 4 13" xfId="44329"/>
    <cellStyle name="표준 7 2 7 4 14" xfId="48200"/>
    <cellStyle name="표준 7 2 7 4 15" xfId="52071"/>
    <cellStyle name="표준 7 2 7 4 2" xfId="3155"/>
    <cellStyle name="표준 7 2 7 4 2 10" xfId="38282"/>
    <cellStyle name="표준 7 2 7 4 2 11" xfId="42394"/>
    <cellStyle name="표준 7 2 7 4 2 12" xfId="46265"/>
    <cellStyle name="표준 7 2 7 4 2 13" xfId="50136"/>
    <cellStyle name="표준 7 2 7 4 2 14" xfId="54007"/>
    <cellStyle name="표준 7 2 7 4 2 2" xfId="7314"/>
    <cellStyle name="표준 7 2 7 4 2 3" xfId="11185"/>
    <cellStyle name="표준 7 2 7 4 2 4" xfId="15056"/>
    <cellStyle name="표준 7 2 7 4 2 5" xfId="18927"/>
    <cellStyle name="표준 7 2 7 4 2 6" xfId="22798"/>
    <cellStyle name="표준 7 2 7 4 2 7" xfId="26669"/>
    <cellStyle name="표준 7 2 7 4 2 8" xfId="30540"/>
    <cellStyle name="표준 7 2 7 4 2 9" xfId="34411"/>
    <cellStyle name="표준 7 2 7 4 3" xfId="5378"/>
    <cellStyle name="표준 7 2 7 4 4" xfId="9249"/>
    <cellStyle name="표준 7 2 7 4 5" xfId="13120"/>
    <cellStyle name="표준 7 2 7 4 6" xfId="16991"/>
    <cellStyle name="표준 7 2 7 4 7" xfId="20862"/>
    <cellStyle name="표준 7 2 7 4 8" xfId="24733"/>
    <cellStyle name="표준 7 2 7 4 9" xfId="28604"/>
    <cellStyle name="표준 7 2 7 5" xfId="2187"/>
    <cellStyle name="표준 7 2 7 5 10" xfId="37314"/>
    <cellStyle name="표준 7 2 7 5 11" xfId="41426"/>
    <cellStyle name="표준 7 2 7 5 12" xfId="45297"/>
    <cellStyle name="표준 7 2 7 5 13" xfId="49168"/>
    <cellStyle name="표준 7 2 7 5 14" xfId="53039"/>
    <cellStyle name="표준 7 2 7 5 2" xfId="6346"/>
    <cellStyle name="표준 7 2 7 5 3" xfId="10217"/>
    <cellStyle name="표준 7 2 7 5 4" xfId="14088"/>
    <cellStyle name="표준 7 2 7 5 5" xfId="17959"/>
    <cellStyle name="표준 7 2 7 5 6" xfId="21830"/>
    <cellStyle name="표준 7 2 7 5 7" xfId="25701"/>
    <cellStyle name="표준 7 2 7 5 8" xfId="29572"/>
    <cellStyle name="표준 7 2 7 5 9" xfId="33443"/>
    <cellStyle name="표준 7 2 7 6" xfId="4410"/>
    <cellStyle name="표준 7 2 7 7" xfId="8281"/>
    <cellStyle name="표준 7 2 7 8" xfId="12152"/>
    <cellStyle name="표준 7 2 7 9" xfId="16023"/>
    <cellStyle name="표준 7 2 8" xfId="286"/>
    <cellStyle name="표준 7 2 8 10" xfId="23812"/>
    <cellStyle name="표준 7 2 8 11" xfId="27683"/>
    <cellStyle name="표준 7 2 8 12" xfId="31554"/>
    <cellStyle name="표준 7 2 8 13" xfId="35425"/>
    <cellStyle name="표준 7 2 8 14" xfId="39537"/>
    <cellStyle name="표준 7 2 8 15" xfId="43408"/>
    <cellStyle name="표준 7 2 8 16" xfId="47279"/>
    <cellStyle name="표준 7 2 8 17" xfId="51150"/>
    <cellStyle name="표준 7 2 8 2" xfId="773"/>
    <cellStyle name="표준 7 2 8 2 10" xfId="28167"/>
    <cellStyle name="표준 7 2 8 2 11" xfId="32038"/>
    <cellStyle name="표준 7 2 8 2 12" xfId="35909"/>
    <cellStyle name="표준 7 2 8 2 13" xfId="40021"/>
    <cellStyle name="표준 7 2 8 2 14" xfId="43892"/>
    <cellStyle name="표준 7 2 8 2 15" xfId="47763"/>
    <cellStyle name="표준 7 2 8 2 16" xfId="51634"/>
    <cellStyle name="표준 7 2 8 2 2" xfId="1747"/>
    <cellStyle name="표준 7 2 8 2 2 10" xfId="33006"/>
    <cellStyle name="표준 7 2 8 2 2 11" xfId="36877"/>
    <cellStyle name="표준 7 2 8 2 2 12" xfId="40989"/>
    <cellStyle name="표준 7 2 8 2 2 13" xfId="44860"/>
    <cellStyle name="표준 7 2 8 2 2 14" xfId="48731"/>
    <cellStyle name="표준 7 2 8 2 2 15" xfId="52602"/>
    <cellStyle name="표준 7 2 8 2 2 2" xfId="3686"/>
    <cellStyle name="표준 7 2 8 2 2 2 10" xfId="38813"/>
    <cellStyle name="표준 7 2 8 2 2 2 11" xfId="42925"/>
    <cellStyle name="표준 7 2 8 2 2 2 12" xfId="46796"/>
    <cellStyle name="표준 7 2 8 2 2 2 13" xfId="50667"/>
    <cellStyle name="표준 7 2 8 2 2 2 14" xfId="54538"/>
    <cellStyle name="표준 7 2 8 2 2 2 2" xfId="7845"/>
    <cellStyle name="표준 7 2 8 2 2 2 3" xfId="11716"/>
    <cellStyle name="표준 7 2 8 2 2 2 4" xfId="15587"/>
    <cellStyle name="표준 7 2 8 2 2 2 5" xfId="19458"/>
    <cellStyle name="표준 7 2 8 2 2 2 6" xfId="23329"/>
    <cellStyle name="표준 7 2 8 2 2 2 7" xfId="27200"/>
    <cellStyle name="표준 7 2 8 2 2 2 8" xfId="31071"/>
    <cellStyle name="표준 7 2 8 2 2 2 9" xfId="34942"/>
    <cellStyle name="표준 7 2 8 2 2 3" xfId="5909"/>
    <cellStyle name="표준 7 2 8 2 2 4" xfId="9780"/>
    <cellStyle name="표준 7 2 8 2 2 5" xfId="13651"/>
    <cellStyle name="표준 7 2 8 2 2 6" xfId="17522"/>
    <cellStyle name="표준 7 2 8 2 2 7" xfId="21393"/>
    <cellStyle name="표준 7 2 8 2 2 8" xfId="25264"/>
    <cellStyle name="표준 7 2 8 2 2 9" xfId="29135"/>
    <cellStyle name="표준 7 2 8 2 3" xfId="2718"/>
    <cellStyle name="표준 7 2 8 2 3 10" xfId="37845"/>
    <cellStyle name="표준 7 2 8 2 3 11" xfId="41957"/>
    <cellStyle name="표준 7 2 8 2 3 12" xfId="45828"/>
    <cellStyle name="표준 7 2 8 2 3 13" xfId="49699"/>
    <cellStyle name="표준 7 2 8 2 3 14" xfId="53570"/>
    <cellStyle name="표준 7 2 8 2 3 2" xfId="6877"/>
    <cellStyle name="표준 7 2 8 2 3 3" xfId="10748"/>
    <cellStyle name="표준 7 2 8 2 3 4" xfId="14619"/>
    <cellStyle name="표준 7 2 8 2 3 5" xfId="18490"/>
    <cellStyle name="표준 7 2 8 2 3 6" xfId="22361"/>
    <cellStyle name="표준 7 2 8 2 3 7" xfId="26232"/>
    <cellStyle name="표준 7 2 8 2 3 8" xfId="30103"/>
    <cellStyle name="표준 7 2 8 2 3 9" xfId="33974"/>
    <cellStyle name="표준 7 2 8 2 4" xfId="4941"/>
    <cellStyle name="표준 7 2 8 2 5" xfId="8812"/>
    <cellStyle name="표준 7 2 8 2 6" xfId="12683"/>
    <cellStyle name="표준 7 2 8 2 7" xfId="16554"/>
    <cellStyle name="표준 7 2 8 2 8" xfId="20425"/>
    <cellStyle name="표준 7 2 8 2 9" xfId="24296"/>
    <cellStyle name="표준 7 2 8 3" xfId="1263"/>
    <cellStyle name="표준 7 2 8 3 10" xfId="32522"/>
    <cellStyle name="표준 7 2 8 3 11" xfId="36393"/>
    <cellStyle name="표준 7 2 8 3 12" xfId="40505"/>
    <cellStyle name="표준 7 2 8 3 13" xfId="44376"/>
    <cellStyle name="표준 7 2 8 3 14" xfId="48247"/>
    <cellStyle name="표준 7 2 8 3 15" xfId="52118"/>
    <cellStyle name="표준 7 2 8 3 2" xfId="3202"/>
    <cellStyle name="표준 7 2 8 3 2 10" xfId="38329"/>
    <cellStyle name="표준 7 2 8 3 2 11" xfId="42441"/>
    <cellStyle name="표준 7 2 8 3 2 12" xfId="46312"/>
    <cellStyle name="표준 7 2 8 3 2 13" xfId="50183"/>
    <cellStyle name="표준 7 2 8 3 2 14" xfId="54054"/>
    <cellStyle name="표준 7 2 8 3 2 2" xfId="7361"/>
    <cellStyle name="표준 7 2 8 3 2 3" xfId="11232"/>
    <cellStyle name="표준 7 2 8 3 2 4" xfId="15103"/>
    <cellStyle name="표준 7 2 8 3 2 5" xfId="18974"/>
    <cellStyle name="표준 7 2 8 3 2 6" xfId="22845"/>
    <cellStyle name="표준 7 2 8 3 2 7" xfId="26716"/>
    <cellStyle name="표준 7 2 8 3 2 8" xfId="30587"/>
    <cellStyle name="표준 7 2 8 3 2 9" xfId="34458"/>
    <cellStyle name="표준 7 2 8 3 3" xfId="5425"/>
    <cellStyle name="표준 7 2 8 3 4" xfId="9296"/>
    <cellStyle name="표준 7 2 8 3 5" xfId="13167"/>
    <cellStyle name="표준 7 2 8 3 6" xfId="17038"/>
    <cellStyle name="표준 7 2 8 3 7" xfId="20909"/>
    <cellStyle name="표준 7 2 8 3 8" xfId="24780"/>
    <cellStyle name="표준 7 2 8 3 9" xfId="28651"/>
    <cellStyle name="표준 7 2 8 4" xfId="2234"/>
    <cellStyle name="표준 7 2 8 4 10" xfId="37361"/>
    <cellStyle name="표준 7 2 8 4 11" xfId="41473"/>
    <cellStyle name="표준 7 2 8 4 12" xfId="45344"/>
    <cellStyle name="표준 7 2 8 4 13" xfId="49215"/>
    <cellStyle name="표준 7 2 8 4 14" xfId="53086"/>
    <cellStyle name="표준 7 2 8 4 2" xfId="6393"/>
    <cellStyle name="표준 7 2 8 4 3" xfId="10264"/>
    <cellStyle name="표준 7 2 8 4 4" xfId="14135"/>
    <cellStyle name="표준 7 2 8 4 5" xfId="18006"/>
    <cellStyle name="표준 7 2 8 4 6" xfId="21877"/>
    <cellStyle name="표준 7 2 8 4 7" xfId="25748"/>
    <cellStyle name="표준 7 2 8 4 8" xfId="29619"/>
    <cellStyle name="표준 7 2 8 4 9" xfId="33490"/>
    <cellStyle name="표준 7 2 8 5" xfId="4457"/>
    <cellStyle name="표준 7 2 8 6" xfId="8328"/>
    <cellStyle name="표준 7 2 8 7" xfId="12199"/>
    <cellStyle name="표준 7 2 8 8" xfId="16070"/>
    <cellStyle name="표준 7 2 8 9" xfId="19941"/>
    <cellStyle name="표준 7 2 9" xfId="531"/>
    <cellStyle name="표준 7 2 9 10" xfId="27925"/>
    <cellStyle name="표준 7 2 9 11" xfId="31796"/>
    <cellStyle name="표준 7 2 9 12" xfId="35667"/>
    <cellStyle name="표준 7 2 9 13" xfId="39779"/>
    <cellStyle name="표준 7 2 9 14" xfId="43650"/>
    <cellStyle name="표준 7 2 9 15" xfId="47521"/>
    <cellStyle name="표준 7 2 9 16" xfId="51392"/>
    <cellStyle name="표준 7 2 9 2" xfId="1505"/>
    <cellStyle name="표준 7 2 9 2 10" xfId="32764"/>
    <cellStyle name="표준 7 2 9 2 11" xfId="36635"/>
    <cellStyle name="표준 7 2 9 2 12" xfId="40747"/>
    <cellStyle name="표준 7 2 9 2 13" xfId="44618"/>
    <cellStyle name="표준 7 2 9 2 14" xfId="48489"/>
    <cellStyle name="표준 7 2 9 2 15" xfId="52360"/>
    <cellStyle name="표준 7 2 9 2 2" xfId="3444"/>
    <cellStyle name="표준 7 2 9 2 2 10" xfId="38571"/>
    <cellStyle name="표준 7 2 9 2 2 11" xfId="42683"/>
    <cellStyle name="표준 7 2 9 2 2 12" xfId="46554"/>
    <cellStyle name="표준 7 2 9 2 2 13" xfId="50425"/>
    <cellStyle name="표준 7 2 9 2 2 14" xfId="54296"/>
    <cellStyle name="표준 7 2 9 2 2 2" xfId="7603"/>
    <cellStyle name="표준 7 2 9 2 2 3" xfId="11474"/>
    <cellStyle name="표준 7 2 9 2 2 4" xfId="15345"/>
    <cellStyle name="표준 7 2 9 2 2 5" xfId="19216"/>
    <cellStyle name="표준 7 2 9 2 2 6" xfId="23087"/>
    <cellStyle name="표준 7 2 9 2 2 7" xfId="26958"/>
    <cellStyle name="표준 7 2 9 2 2 8" xfId="30829"/>
    <cellStyle name="표준 7 2 9 2 2 9" xfId="34700"/>
    <cellStyle name="표준 7 2 9 2 3" xfId="5667"/>
    <cellStyle name="표준 7 2 9 2 4" xfId="9538"/>
    <cellStyle name="표준 7 2 9 2 5" xfId="13409"/>
    <cellStyle name="표준 7 2 9 2 6" xfId="17280"/>
    <cellStyle name="표준 7 2 9 2 7" xfId="21151"/>
    <cellStyle name="표준 7 2 9 2 8" xfId="25022"/>
    <cellStyle name="표준 7 2 9 2 9" xfId="28893"/>
    <cellStyle name="표준 7 2 9 3" xfId="2476"/>
    <cellStyle name="표준 7 2 9 3 10" xfId="37603"/>
    <cellStyle name="표준 7 2 9 3 11" xfId="41715"/>
    <cellStyle name="표준 7 2 9 3 12" xfId="45586"/>
    <cellStyle name="표준 7 2 9 3 13" xfId="49457"/>
    <cellStyle name="표준 7 2 9 3 14" xfId="53328"/>
    <cellStyle name="표준 7 2 9 3 2" xfId="6635"/>
    <cellStyle name="표준 7 2 9 3 3" xfId="10506"/>
    <cellStyle name="표준 7 2 9 3 4" xfId="14377"/>
    <cellStyle name="표준 7 2 9 3 5" xfId="18248"/>
    <cellStyle name="표준 7 2 9 3 6" xfId="22119"/>
    <cellStyle name="표준 7 2 9 3 7" xfId="25990"/>
    <cellStyle name="표준 7 2 9 3 8" xfId="29861"/>
    <cellStyle name="표준 7 2 9 3 9" xfId="33732"/>
    <cellStyle name="표준 7 2 9 4" xfId="4699"/>
    <cellStyle name="표준 7 2 9 5" xfId="8570"/>
    <cellStyle name="표준 7 2 9 6" xfId="12441"/>
    <cellStyle name="표준 7 2 9 7" xfId="16312"/>
    <cellStyle name="표준 7 2 9 8" xfId="20183"/>
    <cellStyle name="표준 7 2 9 9" xfId="24054"/>
    <cellStyle name="표준 7 20" xfId="15824"/>
    <cellStyle name="표준 7 21" xfId="19695"/>
    <cellStyle name="표준 7 22" xfId="23566"/>
    <cellStyle name="표준 7 23" xfId="27437"/>
    <cellStyle name="표준 7 24" xfId="31308"/>
    <cellStyle name="표준 7 25" xfId="35179"/>
    <cellStyle name="표준 7 26" xfId="39050"/>
    <cellStyle name="표준 7 27" xfId="39291"/>
    <cellStyle name="표준 7 28" xfId="43162"/>
    <cellStyle name="표준 7 29" xfId="47033"/>
    <cellStyle name="표준 7 3" xfId="35"/>
    <cellStyle name="표준 7 3 10" xfId="4218"/>
    <cellStyle name="표준 7 3 11" xfId="8089"/>
    <cellStyle name="표준 7 3 12" xfId="11960"/>
    <cellStyle name="표준 7 3 13" xfId="15831"/>
    <cellStyle name="표준 7 3 14" xfId="19702"/>
    <cellStyle name="표준 7 3 15" xfId="23573"/>
    <cellStyle name="표준 7 3 16" xfId="27444"/>
    <cellStyle name="표준 7 3 17" xfId="31315"/>
    <cellStyle name="표준 7 3 18" xfId="35186"/>
    <cellStyle name="표준 7 3 19" xfId="39057"/>
    <cellStyle name="표준 7 3 2" xfId="62"/>
    <cellStyle name="표준 7 3 2 10" xfId="8116"/>
    <cellStyle name="표준 7 3 2 11" xfId="11987"/>
    <cellStyle name="표준 7 3 2 12" xfId="15858"/>
    <cellStyle name="표준 7 3 2 13" xfId="19729"/>
    <cellStyle name="표준 7 3 2 14" xfId="23600"/>
    <cellStyle name="표준 7 3 2 15" xfId="27471"/>
    <cellStyle name="표준 7 3 2 16" xfId="31342"/>
    <cellStyle name="표준 7 3 2 17" xfId="35213"/>
    <cellStyle name="표준 7 3 2 18" xfId="39084"/>
    <cellStyle name="표준 7 3 2 19" xfId="39325"/>
    <cellStyle name="표준 7 3 2 2" xfId="116"/>
    <cellStyle name="표준 7 3 2 2 10" xfId="15905"/>
    <cellStyle name="표준 7 3 2 2 11" xfId="19776"/>
    <cellStyle name="표준 7 3 2 2 12" xfId="23647"/>
    <cellStyle name="표준 7 3 2 2 13" xfId="27518"/>
    <cellStyle name="표준 7 3 2 2 14" xfId="31389"/>
    <cellStyle name="표준 7 3 2 2 15" xfId="35260"/>
    <cellStyle name="표준 7 3 2 2 16" xfId="39131"/>
    <cellStyle name="표준 7 3 2 2 17" xfId="39372"/>
    <cellStyle name="표준 7 3 2 2 18" xfId="43243"/>
    <cellStyle name="표준 7 3 2 2 19" xfId="47114"/>
    <cellStyle name="표준 7 3 2 2 2" xfId="215"/>
    <cellStyle name="표준 7 3 2 2 2 10" xfId="19873"/>
    <cellStyle name="표준 7 3 2 2 2 11" xfId="23744"/>
    <cellStyle name="표준 7 3 2 2 2 12" xfId="27615"/>
    <cellStyle name="표준 7 3 2 2 2 13" xfId="31486"/>
    <cellStyle name="표준 7 3 2 2 2 14" xfId="35357"/>
    <cellStyle name="표준 7 3 2 2 2 15" xfId="39228"/>
    <cellStyle name="표준 7 3 2 2 2 16" xfId="39469"/>
    <cellStyle name="표준 7 3 2 2 2 17" xfId="43340"/>
    <cellStyle name="표준 7 3 2 2 2 18" xfId="47211"/>
    <cellStyle name="표준 7 3 2 2 2 19" xfId="51082"/>
    <cellStyle name="표준 7 3 2 2 2 2" xfId="460"/>
    <cellStyle name="표준 7 3 2 2 2 2 10" xfId="23986"/>
    <cellStyle name="표준 7 3 2 2 2 2 11" xfId="27857"/>
    <cellStyle name="표준 7 3 2 2 2 2 12" xfId="31728"/>
    <cellStyle name="표준 7 3 2 2 2 2 13" xfId="35599"/>
    <cellStyle name="표준 7 3 2 2 2 2 14" xfId="39711"/>
    <cellStyle name="표준 7 3 2 2 2 2 15" xfId="43582"/>
    <cellStyle name="표준 7 3 2 2 2 2 16" xfId="47453"/>
    <cellStyle name="표준 7 3 2 2 2 2 17" xfId="51324"/>
    <cellStyle name="표준 7 3 2 2 2 2 2" xfId="947"/>
    <cellStyle name="표준 7 3 2 2 2 2 2 10" xfId="28341"/>
    <cellStyle name="표준 7 3 2 2 2 2 2 11" xfId="32212"/>
    <cellStyle name="표준 7 3 2 2 2 2 2 12" xfId="36083"/>
    <cellStyle name="표준 7 3 2 2 2 2 2 13" xfId="40195"/>
    <cellStyle name="표준 7 3 2 2 2 2 2 14" xfId="44066"/>
    <cellStyle name="표준 7 3 2 2 2 2 2 15" xfId="47937"/>
    <cellStyle name="표준 7 3 2 2 2 2 2 16" xfId="51808"/>
    <cellStyle name="표준 7 3 2 2 2 2 2 2" xfId="1921"/>
    <cellStyle name="표준 7 3 2 2 2 2 2 2 10" xfId="33180"/>
    <cellStyle name="표준 7 3 2 2 2 2 2 2 11" xfId="37051"/>
    <cellStyle name="표준 7 3 2 2 2 2 2 2 12" xfId="41163"/>
    <cellStyle name="표준 7 3 2 2 2 2 2 2 13" xfId="45034"/>
    <cellStyle name="표준 7 3 2 2 2 2 2 2 14" xfId="48905"/>
    <cellStyle name="표준 7 3 2 2 2 2 2 2 15" xfId="52776"/>
    <cellStyle name="표준 7 3 2 2 2 2 2 2 2" xfId="3860"/>
    <cellStyle name="표준 7 3 2 2 2 2 2 2 2 10" xfId="38987"/>
    <cellStyle name="표준 7 3 2 2 2 2 2 2 2 11" xfId="43099"/>
    <cellStyle name="표준 7 3 2 2 2 2 2 2 2 12" xfId="46970"/>
    <cellStyle name="표준 7 3 2 2 2 2 2 2 2 13" xfId="50841"/>
    <cellStyle name="표준 7 3 2 2 2 2 2 2 2 14" xfId="54712"/>
    <cellStyle name="표준 7 3 2 2 2 2 2 2 2 2" xfId="8019"/>
    <cellStyle name="표준 7 3 2 2 2 2 2 2 2 3" xfId="11890"/>
    <cellStyle name="표준 7 3 2 2 2 2 2 2 2 4" xfId="15761"/>
    <cellStyle name="표준 7 3 2 2 2 2 2 2 2 5" xfId="19632"/>
    <cellStyle name="표준 7 3 2 2 2 2 2 2 2 6" xfId="23503"/>
    <cellStyle name="표준 7 3 2 2 2 2 2 2 2 7" xfId="27374"/>
    <cellStyle name="표준 7 3 2 2 2 2 2 2 2 8" xfId="31245"/>
    <cellStyle name="표준 7 3 2 2 2 2 2 2 2 9" xfId="35116"/>
    <cellStyle name="표준 7 3 2 2 2 2 2 2 3" xfId="6083"/>
    <cellStyle name="표준 7 3 2 2 2 2 2 2 4" xfId="9954"/>
    <cellStyle name="표준 7 3 2 2 2 2 2 2 5" xfId="13825"/>
    <cellStyle name="표준 7 3 2 2 2 2 2 2 6" xfId="17696"/>
    <cellStyle name="표준 7 3 2 2 2 2 2 2 7" xfId="21567"/>
    <cellStyle name="표준 7 3 2 2 2 2 2 2 8" xfId="25438"/>
    <cellStyle name="표준 7 3 2 2 2 2 2 2 9" xfId="29309"/>
    <cellStyle name="표준 7 3 2 2 2 2 2 3" xfId="2892"/>
    <cellStyle name="표준 7 3 2 2 2 2 2 3 10" xfId="38019"/>
    <cellStyle name="표준 7 3 2 2 2 2 2 3 11" xfId="42131"/>
    <cellStyle name="표준 7 3 2 2 2 2 2 3 12" xfId="46002"/>
    <cellStyle name="표준 7 3 2 2 2 2 2 3 13" xfId="49873"/>
    <cellStyle name="표준 7 3 2 2 2 2 2 3 14" xfId="53744"/>
    <cellStyle name="표준 7 3 2 2 2 2 2 3 2" xfId="7051"/>
    <cellStyle name="표준 7 3 2 2 2 2 2 3 3" xfId="10922"/>
    <cellStyle name="표준 7 3 2 2 2 2 2 3 4" xfId="14793"/>
    <cellStyle name="표준 7 3 2 2 2 2 2 3 5" xfId="18664"/>
    <cellStyle name="표준 7 3 2 2 2 2 2 3 6" xfId="22535"/>
    <cellStyle name="표준 7 3 2 2 2 2 2 3 7" xfId="26406"/>
    <cellStyle name="표준 7 3 2 2 2 2 2 3 8" xfId="30277"/>
    <cellStyle name="표준 7 3 2 2 2 2 2 3 9" xfId="34148"/>
    <cellStyle name="표준 7 3 2 2 2 2 2 4" xfId="5115"/>
    <cellStyle name="표준 7 3 2 2 2 2 2 5" xfId="8986"/>
    <cellStyle name="표준 7 3 2 2 2 2 2 6" xfId="12857"/>
    <cellStyle name="표준 7 3 2 2 2 2 2 7" xfId="16728"/>
    <cellStyle name="표준 7 3 2 2 2 2 2 8" xfId="20599"/>
    <cellStyle name="표준 7 3 2 2 2 2 2 9" xfId="24470"/>
    <cellStyle name="표준 7 3 2 2 2 2 3" xfId="1437"/>
    <cellStyle name="표준 7 3 2 2 2 2 3 10" xfId="32696"/>
    <cellStyle name="표준 7 3 2 2 2 2 3 11" xfId="36567"/>
    <cellStyle name="표준 7 3 2 2 2 2 3 12" xfId="40679"/>
    <cellStyle name="표준 7 3 2 2 2 2 3 13" xfId="44550"/>
    <cellStyle name="표준 7 3 2 2 2 2 3 14" xfId="48421"/>
    <cellStyle name="표준 7 3 2 2 2 2 3 15" xfId="52292"/>
    <cellStyle name="표준 7 3 2 2 2 2 3 2" xfId="3376"/>
    <cellStyle name="표준 7 3 2 2 2 2 3 2 10" xfId="38503"/>
    <cellStyle name="표준 7 3 2 2 2 2 3 2 11" xfId="42615"/>
    <cellStyle name="표준 7 3 2 2 2 2 3 2 12" xfId="46486"/>
    <cellStyle name="표준 7 3 2 2 2 2 3 2 13" xfId="50357"/>
    <cellStyle name="표준 7 3 2 2 2 2 3 2 14" xfId="54228"/>
    <cellStyle name="표준 7 3 2 2 2 2 3 2 2" xfId="7535"/>
    <cellStyle name="표준 7 3 2 2 2 2 3 2 3" xfId="11406"/>
    <cellStyle name="표준 7 3 2 2 2 2 3 2 4" xfId="15277"/>
    <cellStyle name="표준 7 3 2 2 2 2 3 2 5" xfId="19148"/>
    <cellStyle name="표준 7 3 2 2 2 2 3 2 6" xfId="23019"/>
    <cellStyle name="표준 7 3 2 2 2 2 3 2 7" xfId="26890"/>
    <cellStyle name="표준 7 3 2 2 2 2 3 2 8" xfId="30761"/>
    <cellStyle name="표준 7 3 2 2 2 2 3 2 9" xfId="34632"/>
    <cellStyle name="표준 7 3 2 2 2 2 3 3" xfId="5599"/>
    <cellStyle name="표준 7 3 2 2 2 2 3 4" xfId="9470"/>
    <cellStyle name="표준 7 3 2 2 2 2 3 5" xfId="13341"/>
    <cellStyle name="표준 7 3 2 2 2 2 3 6" xfId="17212"/>
    <cellStyle name="표준 7 3 2 2 2 2 3 7" xfId="21083"/>
    <cellStyle name="표준 7 3 2 2 2 2 3 8" xfId="24954"/>
    <cellStyle name="표준 7 3 2 2 2 2 3 9" xfId="28825"/>
    <cellStyle name="표준 7 3 2 2 2 2 4" xfId="2408"/>
    <cellStyle name="표준 7 3 2 2 2 2 4 10" xfId="37535"/>
    <cellStyle name="표준 7 3 2 2 2 2 4 11" xfId="41647"/>
    <cellStyle name="표준 7 3 2 2 2 2 4 12" xfId="45518"/>
    <cellStyle name="표준 7 3 2 2 2 2 4 13" xfId="49389"/>
    <cellStyle name="표준 7 3 2 2 2 2 4 14" xfId="53260"/>
    <cellStyle name="표준 7 3 2 2 2 2 4 2" xfId="6567"/>
    <cellStyle name="표준 7 3 2 2 2 2 4 3" xfId="10438"/>
    <cellStyle name="표준 7 3 2 2 2 2 4 4" xfId="14309"/>
    <cellStyle name="표준 7 3 2 2 2 2 4 5" xfId="18180"/>
    <cellStyle name="표준 7 3 2 2 2 2 4 6" xfId="22051"/>
    <cellStyle name="표준 7 3 2 2 2 2 4 7" xfId="25922"/>
    <cellStyle name="표준 7 3 2 2 2 2 4 8" xfId="29793"/>
    <cellStyle name="표준 7 3 2 2 2 2 4 9" xfId="33664"/>
    <cellStyle name="표준 7 3 2 2 2 2 5" xfId="4631"/>
    <cellStyle name="표준 7 3 2 2 2 2 6" xfId="8502"/>
    <cellStyle name="표준 7 3 2 2 2 2 7" xfId="12373"/>
    <cellStyle name="표준 7 3 2 2 2 2 8" xfId="16244"/>
    <cellStyle name="표준 7 3 2 2 2 2 9" xfId="20115"/>
    <cellStyle name="표준 7 3 2 2 2 3" xfId="705"/>
    <cellStyle name="표준 7 3 2 2 2 3 10" xfId="28099"/>
    <cellStyle name="표준 7 3 2 2 2 3 11" xfId="31970"/>
    <cellStyle name="표준 7 3 2 2 2 3 12" xfId="35841"/>
    <cellStyle name="표준 7 3 2 2 2 3 13" xfId="39953"/>
    <cellStyle name="표준 7 3 2 2 2 3 14" xfId="43824"/>
    <cellStyle name="표준 7 3 2 2 2 3 15" xfId="47695"/>
    <cellStyle name="표준 7 3 2 2 2 3 16" xfId="51566"/>
    <cellStyle name="표준 7 3 2 2 2 3 2" xfId="1679"/>
    <cellStyle name="표준 7 3 2 2 2 3 2 10" xfId="32938"/>
    <cellStyle name="표준 7 3 2 2 2 3 2 11" xfId="36809"/>
    <cellStyle name="표준 7 3 2 2 2 3 2 12" xfId="40921"/>
    <cellStyle name="표준 7 3 2 2 2 3 2 13" xfId="44792"/>
    <cellStyle name="표준 7 3 2 2 2 3 2 14" xfId="48663"/>
    <cellStyle name="표준 7 3 2 2 2 3 2 15" xfId="52534"/>
    <cellStyle name="표준 7 3 2 2 2 3 2 2" xfId="3618"/>
    <cellStyle name="표준 7 3 2 2 2 3 2 2 10" xfId="38745"/>
    <cellStyle name="표준 7 3 2 2 2 3 2 2 11" xfId="42857"/>
    <cellStyle name="표준 7 3 2 2 2 3 2 2 12" xfId="46728"/>
    <cellStyle name="표준 7 3 2 2 2 3 2 2 13" xfId="50599"/>
    <cellStyle name="표준 7 3 2 2 2 3 2 2 14" xfId="54470"/>
    <cellStyle name="표준 7 3 2 2 2 3 2 2 2" xfId="7777"/>
    <cellStyle name="표준 7 3 2 2 2 3 2 2 3" xfId="11648"/>
    <cellStyle name="표준 7 3 2 2 2 3 2 2 4" xfId="15519"/>
    <cellStyle name="표준 7 3 2 2 2 3 2 2 5" xfId="19390"/>
    <cellStyle name="표준 7 3 2 2 2 3 2 2 6" xfId="23261"/>
    <cellStyle name="표준 7 3 2 2 2 3 2 2 7" xfId="27132"/>
    <cellStyle name="표준 7 3 2 2 2 3 2 2 8" xfId="31003"/>
    <cellStyle name="표준 7 3 2 2 2 3 2 2 9" xfId="34874"/>
    <cellStyle name="표준 7 3 2 2 2 3 2 3" xfId="5841"/>
    <cellStyle name="표준 7 3 2 2 2 3 2 4" xfId="9712"/>
    <cellStyle name="표준 7 3 2 2 2 3 2 5" xfId="13583"/>
    <cellStyle name="표준 7 3 2 2 2 3 2 6" xfId="17454"/>
    <cellStyle name="표준 7 3 2 2 2 3 2 7" xfId="21325"/>
    <cellStyle name="표준 7 3 2 2 2 3 2 8" xfId="25196"/>
    <cellStyle name="표준 7 3 2 2 2 3 2 9" xfId="29067"/>
    <cellStyle name="표준 7 3 2 2 2 3 3" xfId="2650"/>
    <cellStyle name="표준 7 3 2 2 2 3 3 10" xfId="37777"/>
    <cellStyle name="표준 7 3 2 2 2 3 3 11" xfId="41889"/>
    <cellStyle name="표준 7 3 2 2 2 3 3 12" xfId="45760"/>
    <cellStyle name="표준 7 3 2 2 2 3 3 13" xfId="49631"/>
    <cellStyle name="표준 7 3 2 2 2 3 3 14" xfId="53502"/>
    <cellStyle name="표준 7 3 2 2 2 3 3 2" xfId="6809"/>
    <cellStyle name="표준 7 3 2 2 2 3 3 3" xfId="10680"/>
    <cellStyle name="표준 7 3 2 2 2 3 3 4" xfId="14551"/>
    <cellStyle name="표준 7 3 2 2 2 3 3 5" xfId="18422"/>
    <cellStyle name="표준 7 3 2 2 2 3 3 6" xfId="22293"/>
    <cellStyle name="표준 7 3 2 2 2 3 3 7" xfId="26164"/>
    <cellStyle name="표준 7 3 2 2 2 3 3 8" xfId="30035"/>
    <cellStyle name="표준 7 3 2 2 2 3 3 9" xfId="33906"/>
    <cellStyle name="표준 7 3 2 2 2 3 4" xfId="4873"/>
    <cellStyle name="표준 7 3 2 2 2 3 5" xfId="8744"/>
    <cellStyle name="표준 7 3 2 2 2 3 6" xfId="12615"/>
    <cellStyle name="표준 7 3 2 2 2 3 7" xfId="16486"/>
    <cellStyle name="표준 7 3 2 2 2 3 8" xfId="20357"/>
    <cellStyle name="표준 7 3 2 2 2 3 9" xfId="24228"/>
    <cellStyle name="표준 7 3 2 2 2 4" xfId="1195"/>
    <cellStyle name="표준 7 3 2 2 2 4 10" xfId="32454"/>
    <cellStyle name="표준 7 3 2 2 2 4 11" xfId="36325"/>
    <cellStyle name="표준 7 3 2 2 2 4 12" xfId="40437"/>
    <cellStyle name="표준 7 3 2 2 2 4 13" xfId="44308"/>
    <cellStyle name="표준 7 3 2 2 2 4 14" xfId="48179"/>
    <cellStyle name="표준 7 3 2 2 2 4 15" xfId="52050"/>
    <cellStyle name="표준 7 3 2 2 2 4 2" xfId="3134"/>
    <cellStyle name="표준 7 3 2 2 2 4 2 10" xfId="38261"/>
    <cellStyle name="표준 7 3 2 2 2 4 2 11" xfId="42373"/>
    <cellStyle name="표준 7 3 2 2 2 4 2 12" xfId="46244"/>
    <cellStyle name="표준 7 3 2 2 2 4 2 13" xfId="50115"/>
    <cellStyle name="표준 7 3 2 2 2 4 2 14" xfId="53986"/>
    <cellStyle name="표준 7 3 2 2 2 4 2 2" xfId="7293"/>
    <cellStyle name="표준 7 3 2 2 2 4 2 3" xfId="11164"/>
    <cellStyle name="표준 7 3 2 2 2 4 2 4" xfId="15035"/>
    <cellStyle name="표준 7 3 2 2 2 4 2 5" xfId="18906"/>
    <cellStyle name="표준 7 3 2 2 2 4 2 6" xfId="22777"/>
    <cellStyle name="표준 7 3 2 2 2 4 2 7" xfId="26648"/>
    <cellStyle name="표준 7 3 2 2 2 4 2 8" xfId="30519"/>
    <cellStyle name="표준 7 3 2 2 2 4 2 9" xfId="34390"/>
    <cellStyle name="표준 7 3 2 2 2 4 3" xfId="5357"/>
    <cellStyle name="표준 7 3 2 2 2 4 4" xfId="9228"/>
    <cellStyle name="표준 7 3 2 2 2 4 5" xfId="13099"/>
    <cellStyle name="표준 7 3 2 2 2 4 6" xfId="16970"/>
    <cellStyle name="표준 7 3 2 2 2 4 7" xfId="20841"/>
    <cellStyle name="표준 7 3 2 2 2 4 8" xfId="24712"/>
    <cellStyle name="표준 7 3 2 2 2 4 9" xfId="28583"/>
    <cellStyle name="표준 7 3 2 2 2 5" xfId="2166"/>
    <cellStyle name="표준 7 3 2 2 2 5 10" xfId="37293"/>
    <cellStyle name="표준 7 3 2 2 2 5 11" xfId="41405"/>
    <cellStyle name="표준 7 3 2 2 2 5 12" xfId="45276"/>
    <cellStyle name="표준 7 3 2 2 2 5 13" xfId="49147"/>
    <cellStyle name="표준 7 3 2 2 2 5 14" xfId="53018"/>
    <cellStyle name="표준 7 3 2 2 2 5 2" xfId="6325"/>
    <cellStyle name="표준 7 3 2 2 2 5 3" xfId="10196"/>
    <cellStyle name="표준 7 3 2 2 2 5 4" xfId="14067"/>
    <cellStyle name="표준 7 3 2 2 2 5 5" xfId="17938"/>
    <cellStyle name="표준 7 3 2 2 2 5 6" xfId="21809"/>
    <cellStyle name="표준 7 3 2 2 2 5 7" xfId="25680"/>
    <cellStyle name="표준 7 3 2 2 2 5 8" xfId="29551"/>
    <cellStyle name="표준 7 3 2 2 2 5 9" xfId="33422"/>
    <cellStyle name="표준 7 3 2 2 2 6" xfId="4389"/>
    <cellStyle name="표준 7 3 2 2 2 7" xfId="8260"/>
    <cellStyle name="표준 7 3 2 2 2 8" xfId="12131"/>
    <cellStyle name="표준 7 3 2 2 2 9" xfId="16002"/>
    <cellStyle name="표준 7 3 2 2 20" xfId="50985"/>
    <cellStyle name="표준 7 3 2 2 3" xfId="363"/>
    <cellStyle name="표준 7 3 2 2 3 10" xfId="23889"/>
    <cellStyle name="표준 7 3 2 2 3 11" xfId="27760"/>
    <cellStyle name="표준 7 3 2 2 3 12" xfId="31631"/>
    <cellStyle name="표준 7 3 2 2 3 13" xfId="35502"/>
    <cellStyle name="표준 7 3 2 2 3 14" xfId="39614"/>
    <cellStyle name="표준 7 3 2 2 3 15" xfId="43485"/>
    <cellStyle name="표준 7 3 2 2 3 16" xfId="47356"/>
    <cellStyle name="표준 7 3 2 2 3 17" xfId="51227"/>
    <cellStyle name="표준 7 3 2 2 3 2" xfId="850"/>
    <cellStyle name="표준 7 3 2 2 3 2 10" xfId="28244"/>
    <cellStyle name="표준 7 3 2 2 3 2 11" xfId="32115"/>
    <cellStyle name="표준 7 3 2 2 3 2 12" xfId="35986"/>
    <cellStyle name="표준 7 3 2 2 3 2 13" xfId="40098"/>
    <cellStyle name="표준 7 3 2 2 3 2 14" xfId="43969"/>
    <cellStyle name="표준 7 3 2 2 3 2 15" xfId="47840"/>
    <cellStyle name="표준 7 3 2 2 3 2 16" xfId="51711"/>
    <cellStyle name="표준 7 3 2 2 3 2 2" xfId="1824"/>
    <cellStyle name="표준 7 3 2 2 3 2 2 10" xfId="33083"/>
    <cellStyle name="표준 7 3 2 2 3 2 2 11" xfId="36954"/>
    <cellStyle name="표준 7 3 2 2 3 2 2 12" xfId="41066"/>
    <cellStyle name="표준 7 3 2 2 3 2 2 13" xfId="44937"/>
    <cellStyle name="표준 7 3 2 2 3 2 2 14" xfId="48808"/>
    <cellStyle name="표준 7 3 2 2 3 2 2 15" xfId="52679"/>
    <cellStyle name="표준 7 3 2 2 3 2 2 2" xfId="3763"/>
    <cellStyle name="표준 7 3 2 2 3 2 2 2 10" xfId="38890"/>
    <cellStyle name="표준 7 3 2 2 3 2 2 2 11" xfId="43002"/>
    <cellStyle name="표준 7 3 2 2 3 2 2 2 12" xfId="46873"/>
    <cellStyle name="표준 7 3 2 2 3 2 2 2 13" xfId="50744"/>
    <cellStyle name="표준 7 3 2 2 3 2 2 2 14" xfId="54615"/>
    <cellStyle name="표준 7 3 2 2 3 2 2 2 2" xfId="7922"/>
    <cellStyle name="표준 7 3 2 2 3 2 2 2 3" xfId="11793"/>
    <cellStyle name="표준 7 3 2 2 3 2 2 2 4" xfId="15664"/>
    <cellStyle name="표준 7 3 2 2 3 2 2 2 5" xfId="19535"/>
    <cellStyle name="표준 7 3 2 2 3 2 2 2 6" xfId="23406"/>
    <cellStyle name="표준 7 3 2 2 3 2 2 2 7" xfId="27277"/>
    <cellStyle name="표준 7 3 2 2 3 2 2 2 8" xfId="31148"/>
    <cellStyle name="표준 7 3 2 2 3 2 2 2 9" xfId="35019"/>
    <cellStyle name="표준 7 3 2 2 3 2 2 3" xfId="5986"/>
    <cellStyle name="표준 7 3 2 2 3 2 2 4" xfId="9857"/>
    <cellStyle name="표준 7 3 2 2 3 2 2 5" xfId="13728"/>
    <cellStyle name="표준 7 3 2 2 3 2 2 6" xfId="17599"/>
    <cellStyle name="표준 7 3 2 2 3 2 2 7" xfId="21470"/>
    <cellStyle name="표준 7 3 2 2 3 2 2 8" xfId="25341"/>
    <cellStyle name="표준 7 3 2 2 3 2 2 9" xfId="29212"/>
    <cellStyle name="표준 7 3 2 2 3 2 3" xfId="2795"/>
    <cellStyle name="표준 7 3 2 2 3 2 3 10" xfId="37922"/>
    <cellStyle name="표준 7 3 2 2 3 2 3 11" xfId="42034"/>
    <cellStyle name="표준 7 3 2 2 3 2 3 12" xfId="45905"/>
    <cellStyle name="표준 7 3 2 2 3 2 3 13" xfId="49776"/>
    <cellStyle name="표준 7 3 2 2 3 2 3 14" xfId="53647"/>
    <cellStyle name="표준 7 3 2 2 3 2 3 2" xfId="6954"/>
    <cellStyle name="표준 7 3 2 2 3 2 3 3" xfId="10825"/>
    <cellStyle name="표준 7 3 2 2 3 2 3 4" xfId="14696"/>
    <cellStyle name="표준 7 3 2 2 3 2 3 5" xfId="18567"/>
    <cellStyle name="표준 7 3 2 2 3 2 3 6" xfId="22438"/>
    <cellStyle name="표준 7 3 2 2 3 2 3 7" xfId="26309"/>
    <cellStyle name="표준 7 3 2 2 3 2 3 8" xfId="30180"/>
    <cellStyle name="표준 7 3 2 2 3 2 3 9" xfId="34051"/>
    <cellStyle name="표준 7 3 2 2 3 2 4" xfId="5018"/>
    <cellStyle name="표준 7 3 2 2 3 2 5" xfId="8889"/>
    <cellStyle name="표준 7 3 2 2 3 2 6" xfId="12760"/>
    <cellStyle name="표준 7 3 2 2 3 2 7" xfId="16631"/>
    <cellStyle name="표준 7 3 2 2 3 2 8" xfId="20502"/>
    <cellStyle name="표준 7 3 2 2 3 2 9" xfId="24373"/>
    <cellStyle name="표준 7 3 2 2 3 3" xfId="1340"/>
    <cellStyle name="표준 7 3 2 2 3 3 10" xfId="32599"/>
    <cellStyle name="표준 7 3 2 2 3 3 11" xfId="36470"/>
    <cellStyle name="표준 7 3 2 2 3 3 12" xfId="40582"/>
    <cellStyle name="표준 7 3 2 2 3 3 13" xfId="44453"/>
    <cellStyle name="표준 7 3 2 2 3 3 14" xfId="48324"/>
    <cellStyle name="표준 7 3 2 2 3 3 15" xfId="52195"/>
    <cellStyle name="표준 7 3 2 2 3 3 2" xfId="3279"/>
    <cellStyle name="표준 7 3 2 2 3 3 2 10" xfId="38406"/>
    <cellStyle name="표준 7 3 2 2 3 3 2 11" xfId="42518"/>
    <cellStyle name="표준 7 3 2 2 3 3 2 12" xfId="46389"/>
    <cellStyle name="표준 7 3 2 2 3 3 2 13" xfId="50260"/>
    <cellStyle name="표준 7 3 2 2 3 3 2 14" xfId="54131"/>
    <cellStyle name="표준 7 3 2 2 3 3 2 2" xfId="7438"/>
    <cellStyle name="표준 7 3 2 2 3 3 2 3" xfId="11309"/>
    <cellStyle name="표준 7 3 2 2 3 3 2 4" xfId="15180"/>
    <cellStyle name="표준 7 3 2 2 3 3 2 5" xfId="19051"/>
    <cellStyle name="표준 7 3 2 2 3 3 2 6" xfId="22922"/>
    <cellStyle name="표준 7 3 2 2 3 3 2 7" xfId="26793"/>
    <cellStyle name="표준 7 3 2 2 3 3 2 8" xfId="30664"/>
    <cellStyle name="표준 7 3 2 2 3 3 2 9" xfId="34535"/>
    <cellStyle name="표준 7 3 2 2 3 3 3" xfId="5502"/>
    <cellStyle name="표준 7 3 2 2 3 3 4" xfId="9373"/>
    <cellStyle name="표준 7 3 2 2 3 3 5" xfId="13244"/>
    <cellStyle name="표준 7 3 2 2 3 3 6" xfId="17115"/>
    <cellStyle name="표준 7 3 2 2 3 3 7" xfId="20986"/>
    <cellStyle name="표준 7 3 2 2 3 3 8" xfId="24857"/>
    <cellStyle name="표준 7 3 2 2 3 3 9" xfId="28728"/>
    <cellStyle name="표준 7 3 2 2 3 4" xfId="2311"/>
    <cellStyle name="표준 7 3 2 2 3 4 10" xfId="37438"/>
    <cellStyle name="표준 7 3 2 2 3 4 11" xfId="41550"/>
    <cellStyle name="표준 7 3 2 2 3 4 12" xfId="45421"/>
    <cellStyle name="표준 7 3 2 2 3 4 13" xfId="49292"/>
    <cellStyle name="표준 7 3 2 2 3 4 14" xfId="53163"/>
    <cellStyle name="표준 7 3 2 2 3 4 2" xfId="6470"/>
    <cellStyle name="표준 7 3 2 2 3 4 3" xfId="10341"/>
    <cellStyle name="표준 7 3 2 2 3 4 4" xfId="14212"/>
    <cellStyle name="표준 7 3 2 2 3 4 5" xfId="18083"/>
    <cellStyle name="표준 7 3 2 2 3 4 6" xfId="21954"/>
    <cellStyle name="표준 7 3 2 2 3 4 7" xfId="25825"/>
    <cellStyle name="표준 7 3 2 2 3 4 8" xfId="29696"/>
    <cellStyle name="표준 7 3 2 2 3 4 9" xfId="33567"/>
    <cellStyle name="표준 7 3 2 2 3 5" xfId="4534"/>
    <cellStyle name="표준 7 3 2 2 3 6" xfId="8405"/>
    <cellStyle name="표준 7 3 2 2 3 7" xfId="12276"/>
    <cellStyle name="표준 7 3 2 2 3 8" xfId="16147"/>
    <cellStyle name="표준 7 3 2 2 3 9" xfId="20018"/>
    <cellStyle name="표준 7 3 2 2 4" xfId="608"/>
    <cellStyle name="표준 7 3 2 2 4 10" xfId="28002"/>
    <cellStyle name="표준 7 3 2 2 4 11" xfId="31873"/>
    <cellStyle name="표준 7 3 2 2 4 12" xfId="35744"/>
    <cellStyle name="표준 7 3 2 2 4 13" xfId="39856"/>
    <cellStyle name="표준 7 3 2 2 4 14" xfId="43727"/>
    <cellStyle name="표준 7 3 2 2 4 15" xfId="47598"/>
    <cellStyle name="표준 7 3 2 2 4 16" xfId="51469"/>
    <cellStyle name="표준 7 3 2 2 4 2" xfId="1582"/>
    <cellStyle name="표준 7 3 2 2 4 2 10" xfId="32841"/>
    <cellStyle name="표준 7 3 2 2 4 2 11" xfId="36712"/>
    <cellStyle name="표준 7 3 2 2 4 2 12" xfId="40824"/>
    <cellStyle name="표준 7 3 2 2 4 2 13" xfId="44695"/>
    <cellStyle name="표준 7 3 2 2 4 2 14" xfId="48566"/>
    <cellStyle name="표준 7 3 2 2 4 2 15" xfId="52437"/>
    <cellStyle name="표준 7 3 2 2 4 2 2" xfId="3521"/>
    <cellStyle name="표준 7 3 2 2 4 2 2 10" xfId="38648"/>
    <cellStyle name="표준 7 3 2 2 4 2 2 11" xfId="42760"/>
    <cellStyle name="표준 7 3 2 2 4 2 2 12" xfId="46631"/>
    <cellStyle name="표준 7 3 2 2 4 2 2 13" xfId="50502"/>
    <cellStyle name="표준 7 3 2 2 4 2 2 14" xfId="54373"/>
    <cellStyle name="표준 7 3 2 2 4 2 2 2" xfId="7680"/>
    <cellStyle name="표준 7 3 2 2 4 2 2 3" xfId="11551"/>
    <cellStyle name="표준 7 3 2 2 4 2 2 4" xfId="15422"/>
    <cellStyle name="표준 7 3 2 2 4 2 2 5" xfId="19293"/>
    <cellStyle name="표준 7 3 2 2 4 2 2 6" xfId="23164"/>
    <cellStyle name="표준 7 3 2 2 4 2 2 7" xfId="27035"/>
    <cellStyle name="표준 7 3 2 2 4 2 2 8" xfId="30906"/>
    <cellStyle name="표준 7 3 2 2 4 2 2 9" xfId="34777"/>
    <cellStyle name="표준 7 3 2 2 4 2 3" xfId="5744"/>
    <cellStyle name="표준 7 3 2 2 4 2 4" xfId="9615"/>
    <cellStyle name="표준 7 3 2 2 4 2 5" xfId="13486"/>
    <cellStyle name="표준 7 3 2 2 4 2 6" xfId="17357"/>
    <cellStyle name="표준 7 3 2 2 4 2 7" xfId="21228"/>
    <cellStyle name="표준 7 3 2 2 4 2 8" xfId="25099"/>
    <cellStyle name="표준 7 3 2 2 4 2 9" xfId="28970"/>
    <cellStyle name="표준 7 3 2 2 4 3" xfId="2553"/>
    <cellStyle name="표준 7 3 2 2 4 3 10" xfId="37680"/>
    <cellStyle name="표준 7 3 2 2 4 3 11" xfId="41792"/>
    <cellStyle name="표준 7 3 2 2 4 3 12" xfId="45663"/>
    <cellStyle name="표준 7 3 2 2 4 3 13" xfId="49534"/>
    <cellStyle name="표준 7 3 2 2 4 3 14" xfId="53405"/>
    <cellStyle name="표준 7 3 2 2 4 3 2" xfId="6712"/>
    <cellStyle name="표준 7 3 2 2 4 3 3" xfId="10583"/>
    <cellStyle name="표준 7 3 2 2 4 3 4" xfId="14454"/>
    <cellStyle name="표준 7 3 2 2 4 3 5" xfId="18325"/>
    <cellStyle name="표준 7 3 2 2 4 3 6" xfId="22196"/>
    <cellStyle name="표준 7 3 2 2 4 3 7" xfId="26067"/>
    <cellStyle name="표준 7 3 2 2 4 3 8" xfId="29938"/>
    <cellStyle name="표준 7 3 2 2 4 3 9" xfId="33809"/>
    <cellStyle name="표준 7 3 2 2 4 4" xfId="4776"/>
    <cellStyle name="표준 7 3 2 2 4 5" xfId="8647"/>
    <cellStyle name="표준 7 3 2 2 4 6" xfId="12518"/>
    <cellStyle name="표준 7 3 2 2 4 7" xfId="16389"/>
    <cellStyle name="표준 7 3 2 2 4 8" xfId="20260"/>
    <cellStyle name="표준 7 3 2 2 4 9" xfId="24131"/>
    <cellStyle name="표준 7 3 2 2 5" xfId="1098"/>
    <cellStyle name="표준 7 3 2 2 5 10" xfId="32357"/>
    <cellStyle name="표준 7 3 2 2 5 11" xfId="36228"/>
    <cellStyle name="표준 7 3 2 2 5 12" xfId="40340"/>
    <cellStyle name="표준 7 3 2 2 5 13" xfId="44211"/>
    <cellStyle name="표준 7 3 2 2 5 14" xfId="48082"/>
    <cellStyle name="표준 7 3 2 2 5 15" xfId="51953"/>
    <cellStyle name="표준 7 3 2 2 5 2" xfId="3037"/>
    <cellStyle name="표준 7 3 2 2 5 2 10" xfId="38164"/>
    <cellStyle name="표준 7 3 2 2 5 2 11" xfId="42276"/>
    <cellStyle name="표준 7 3 2 2 5 2 12" xfId="46147"/>
    <cellStyle name="표준 7 3 2 2 5 2 13" xfId="50018"/>
    <cellStyle name="표준 7 3 2 2 5 2 14" xfId="53889"/>
    <cellStyle name="표준 7 3 2 2 5 2 2" xfId="7196"/>
    <cellStyle name="표준 7 3 2 2 5 2 3" xfId="11067"/>
    <cellStyle name="표준 7 3 2 2 5 2 4" xfId="14938"/>
    <cellStyle name="표준 7 3 2 2 5 2 5" xfId="18809"/>
    <cellStyle name="표준 7 3 2 2 5 2 6" xfId="22680"/>
    <cellStyle name="표준 7 3 2 2 5 2 7" xfId="26551"/>
    <cellStyle name="표준 7 3 2 2 5 2 8" xfId="30422"/>
    <cellStyle name="표준 7 3 2 2 5 2 9" xfId="34293"/>
    <cellStyle name="표준 7 3 2 2 5 3" xfId="5260"/>
    <cellStyle name="표준 7 3 2 2 5 4" xfId="9131"/>
    <cellStyle name="표준 7 3 2 2 5 5" xfId="13002"/>
    <cellStyle name="표준 7 3 2 2 5 6" xfId="16873"/>
    <cellStyle name="표준 7 3 2 2 5 7" xfId="20744"/>
    <cellStyle name="표준 7 3 2 2 5 8" xfId="24615"/>
    <cellStyle name="표준 7 3 2 2 5 9" xfId="28486"/>
    <cellStyle name="표준 7 3 2 2 6" xfId="2069"/>
    <cellStyle name="표준 7 3 2 2 6 10" xfId="37196"/>
    <cellStyle name="표준 7 3 2 2 6 11" xfId="41308"/>
    <cellStyle name="표준 7 3 2 2 6 12" xfId="45179"/>
    <cellStyle name="표준 7 3 2 2 6 13" xfId="49050"/>
    <cellStyle name="표준 7 3 2 2 6 14" xfId="52921"/>
    <cellStyle name="표준 7 3 2 2 6 2" xfId="6228"/>
    <cellStyle name="표준 7 3 2 2 6 3" xfId="10099"/>
    <cellStyle name="표준 7 3 2 2 6 4" xfId="13970"/>
    <cellStyle name="표준 7 3 2 2 6 5" xfId="17841"/>
    <cellStyle name="표준 7 3 2 2 6 6" xfId="21712"/>
    <cellStyle name="표준 7 3 2 2 6 7" xfId="25583"/>
    <cellStyle name="표준 7 3 2 2 6 8" xfId="29454"/>
    <cellStyle name="표준 7 3 2 2 6 9" xfId="33325"/>
    <cellStyle name="표준 7 3 2 2 7" xfId="4292"/>
    <cellStyle name="표준 7 3 2 2 8" xfId="8163"/>
    <cellStyle name="표준 7 3 2 2 9" xfId="12034"/>
    <cellStyle name="표준 7 3 2 20" xfId="43196"/>
    <cellStyle name="표준 7 3 2 21" xfId="47067"/>
    <cellStyle name="표준 7 3 2 22" xfId="50938"/>
    <cellStyle name="표준 7 3 2 3" xfId="168"/>
    <cellStyle name="표준 7 3 2 3 10" xfId="19826"/>
    <cellStyle name="표준 7 3 2 3 11" xfId="23697"/>
    <cellStyle name="표준 7 3 2 3 12" xfId="27568"/>
    <cellStyle name="표준 7 3 2 3 13" xfId="31439"/>
    <cellStyle name="표준 7 3 2 3 14" xfId="35310"/>
    <cellStyle name="표준 7 3 2 3 15" xfId="39181"/>
    <cellStyle name="표준 7 3 2 3 16" xfId="39422"/>
    <cellStyle name="표준 7 3 2 3 17" xfId="43293"/>
    <cellStyle name="표준 7 3 2 3 18" xfId="47164"/>
    <cellStyle name="표준 7 3 2 3 19" xfId="51035"/>
    <cellStyle name="표준 7 3 2 3 2" xfId="413"/>
    <cellStyle name="표준 7 3 2 3 2 10" xfId="23939"/>
    <cellStyle name="표준 7 3 2 3 2 11" xfId="27810"/>
    <cellStyle name="표준 7 3 2 3 2 12" xfId="31681"/>
    <cellStyle name="표준 7 3 2 3 2 13" xfId="35552"/>
    <cellStyle name="표준 7 3 2 3 2 14" xfId="39664"/>
    <cellStyle name="표준 7 3 2 3 2 15" xfId="43535"/>
    <cellStyle name="표준 7 3 2 3 2 16" xfId="47406"/>
    <cellStyle name="표준 7 3 2 3 2 17" xfId="51277"/>
    <cellStyle name="표준 7 3 2 3 2 2" xfId="900"/>
    <cellStyle name="표준 7 3 2 3 2 2 10" xfId="28294"/>
    <cellStyle name="표준 7 3 2 3 2 2 11" xfId="32165"/>
    <cellStyle name="표준 7 3 2 3 2 2 12" xfId="36036"/>
    <cellStyle name="표준 7 3 2 3 2 2 13" xfId="40148"/>
    <cellStyle name="표준 7 3 2 3 2 2 14" xfId="44019"/>
    <cellStyle name="표준 7 3 2 3 2 2 15" xfId="47890"/>
    <cellStyle name="표준 7 3 2 3 2 2 16" xfId="51761"/>
    <cellStyle name="표준 7 3 2 3 2 2 2" xfId="1874"/>
    <cellStyle name="표준 7 3 2 3 2 2 2 10" xfId="33133"/>
    <cellStyle name="표준 7 3 2 3 2 2 2 11" xfId="37004"/>
    <cellStyle name="표준 7 3 2 3 2 2 2 12" xfId="41116"/>
    <cellStyle name="표준 7 3 2 3 2 2 2 13" xfId="44987"/>
    <cellStyle name="표준 7 3 2 3 2 2 2 14" xfId="48858"/>
    <cellStyle name="표준 7 3 2 3 2 2 2 15" xfId="52729"/>
    <cellStyle name="표준 7 3 2 3 2 2 2 2" xfId="3813"/>
    <cellStyle name="표준 7 3 2 3 2 2 2 2 10" xfId="38940"/>
    <cellStyle name="표준 7 3 2 3 2 2 2 2 11" xfId="43052"/>
    <cellStyle name="표준 7 3 2 3 2 2 2 2 12" xfId="46923"/>
    <cellStyle name="표준 7 3 2 3 2 2 2 2 13" xfId="50794"/>
    <cellStyle name="표준 7 3 2 3 2 2 2 2 14" xfId="54665"/>
    <cellStyle name="표준 7 3 2 3 2 2 2 2 2" xfId="7972"/>
    <cellStyle name="표준 7 3 2 3 2 2 2 2 3" xfId="11843"/>
    <cellStyle name="표준 7 3 2 3 2 2 2 2 4" xfId="15714"/>
    <cellStyle name="표준 7 3 2 3 2 2 2 2 5" xfId="19585"/>
    <cellStyle name="표준 7 3 2 3 2 2 2 2 6" xfId="23456"/>
    <cellStyle name="표준 7 3 2 3 2 2 2 2 7" xfId="27327"/>
    <cellStyle name="표준 7 3 2 3 2 2 2 2 8" xfId="31198"/>
    <cellStyle name="표준 7 3 2 3 2 2 2 2 9" xfId="35069"/>
    <cellStyle name="표준 7 3 2 3 2 2 2 3" xfId="6036"/>
    <cellStyle name="표준 7 3 2 3 2 2 2 4" xfId="9907"/>
    <cellStyle name="표준 7 3 2 3 2 2 2 5" xfId="13778"/>
    <cellStyle name="표준 7 3 2 3 2 2 2 6" xfId="17649"/>
    <cellStyle name="표준 7 3 2 3 2 2 2 7" xfId="21520"/>
    <cellStyle name="표준 7 3 2 3 2 2 2 8" xfId="25391"/>
    <cellStyle name="표준 7 3 2 3 2 2 2 9" xfId="29262"/>
    <cellStyle name="표준 7 3 2 3 2 2 3" xfId="2845"/>
    <cellStyle name="표준 7 3 2 3 2 2 3 10" xfId="37972"/>
    <cellStyle name="표준 7 3 2 3 2 2 3 11" xfId="42084"/>
    <cellStyle name="표준 7 3 2 3 2 2 3 12" xfId="45955"/>
    <cellStyle name="표준 7 3 2 3 2 2 3 13" xfId="49826"/>
    <cellStyle name="표준 7 3 2 3 2 2 3 14" xfId="53697"/>
    <cellStyle name="표준 7 3 2 3 2 2 3 2" xfId="7004"/>
    <cellStyle name="표준 7 3 2 3 2 2 3 3" xfId="10875"/>
    <cellStyle name="표준 7 3 2 3 2 2 3 4" xfId="14746"/>
    <cellStyle name="표준 7 3 2 3 2 2 3 5" xfId="18617"/>
    <cellStyle name="표준 7 3 2 3 2 2 3 6" xfId="22488"/>
    <cellStyle name="표준 7 3 2 3 2 2 3 7" xfId="26359"/>
    <cellStyle name="표준 7 3 2 3 2 2 3 8" xfId="30230"/>
    <cellStyle name="표준 7 3 2 3 2 2 3 9" xfId="34101"/>
    <cellStyle name="표준 7 3 2 3 2 2 4" xfId="5068"/>
    <cellStyle name="표준 7 3 2 3 2 2 5" xfId="8939"/>
    <cellStyle name="표준 7 3 2 3 2 2 6" xfId="12810"/>
    <cellStyle name="표준 7 3 2 3 2 2 7" xfId="16681"/>
    <cellStyle name="표준 7 3 2 3 2 2 8" xfId="20552"/>
    <cellStyle name="표준 7 3 2 3 2 2 9" xfId="24423"/>
    <cellStyle name="표준 7 3 2 3 2 3" xfId="1390"/>
    <cellStyle name="표준 7 3 2 3 2 3 10" xfId="32649"/>
    <cellStyle name="표준 7 3 2 3 2 3 11" xfId="36520"/>
    <cellStyle name="표준 7 3 2 3 2 3 12" xfId="40632"/>
    <cellStyle name="표준 7 3 2 3 2 3 13" xfId="44503"/>
    <cellStyle name="표준 7 3 2 3 2 3 14" xfId="48374"/>
    <cellStyle name="표준 7 3 2 3 2 3 15" xfId="52245"/>
    <cellStyle name="표준 7 3 2 3 2 3 2" xfId="3329"/>
    <cellStyle name="표준 7 3 2 3 2 3 2 10" xfId="38456"/>
    <cellStyle name="표준 7 3 2 3 2 3 2 11" xfId="42568"/>
    <cellStyle name="표준 7 3 2 3 2 3 2 12" xfId="46439"/>
    <cellStyle name="표준 7 3 2 3 2 3 2 13" xfId="50310"/>
    <cellStyle name="표준 7 3 2 3 2 3 2 14" xfId="54181"/>
    <cellStyle name="표준 7 3 2 3 2 3 2 2" xfId="7488"/>
    <cellStyle name="표준 7 3 2 3 2 3 2 3" xfId="11359"/>
    <cellStyle name="표준 7 3 2 3 2 3 2 4" xfId="15230"/>
    <cellStyle name="표준 7 3 2 3 2 3 2 5" xfId="19101"/>
    <cellStyle name="표준 7 3 2 3 2 3 2 6" xfId="22972"/>
    <cellStyle name="표준 7 3 2 3 2 3 2 7" xfId="26843"/>
    <cellStyle name="표준 7 3 2 3 2 3 2 8" xfId="30714"/>
    <cellStyle name="표준 7 3 2 3 2 3 2 9" xfId="34585"/>
    <cellStyle name="표준 7 3 2 3 2 3 3" xfId="5552"/>
    <cellStyle name="표준 7 3 2 3 2 3 4" xfId="9423"/>
    <cellStyle name="표준 7 3 2 3 2 3 5" xfId="13294"/>
    <cellStyle name="표준 7 3 2 3 2 3 6" xfId="17165"/>
    <cellStyle name="표준 7 3 2 3 2 3 7" xfId="21036"/>
    <cellStyle name="표준 7 3 2 3 2 3 8" xfId="24907"/>
    <cellStyle name="표준 7 3 2 3 2 3 9" xfId="28778"/>
    <cellStyle name="표준 7 3 2 3 2 4" xfId="2361"/>
    <cellStyle name="표준 7 3 2 3 2 4 10" xfId="37488"/>
    <cellStyle name="표준 7 3 2 3 2 4 11" xfId="41600"/>
    <cellStyle name="표준 7 3 2 3 2 4 12" xfId="45471"/>
    <cellStyle name="표준 7 3 2 3 2 4 13" xfId="49342"/>
    <cellStyle name="표준 7 3 2 3 2 4 14" xfId="53213"/>
    <cellStyle name="표준 7 3 2 3 2 4 2" xfId="6520"/>
    <cellStyle name="표준 7 3 2 3 2 4 3" xfId="10391"/>
    <cellStyle name="표준 7 3 2 3 2 4 4" xfId="14262"/>
    <cellStyle name="표준 7 3 2 3 2 4 5" xfId="18133"/>
    <cellStyle name="표준 7 3 2 3 2 4 6" xfId="22004"/>
    <cellStyle name="표준 7 3 2 3 2 4 7" xfId="25875"/>
    <cellStyle name="표준 7 3 2 3 2 4 8" xfId="29746"/>
    <cellStyle name="표준 7 3 2 3 2 4 9" xfId="33617"/>
    <cellStyle name="표준 7 3 2 3 2 5" xfId="4584"/>
    <cellStyle name="표준 7 3 2 3 2 6" xfId="8455"/>
    <cellStyle name="표준 7 3 2 3 2 7" xfId="12326"/>
    <cellStyle name="표준 7 3 2 3 2 8" xfId="16197"/>
    <cellStyle name="표준 7 3 2 3 2 9" xfId="20068"/>
    <cellStyle name="표준 7 3 2 3 3" xfId="658"/>
    <cellStyle name="표준 7 3 2 3 3 10" xfId="28052"/>
    <cellStyle name="표준 7 3 2 3 3 11" xfId="31923"/>
    <cellStyle name="표준 7 3 2 3 3 12" xfId="35794"/>
    <cellStyle name="표준 7 3 2 3 3 13" xfId="39906"/>
    <cellStyle name="표준 7 3 2 3 3 14" xfId="43777"/>
    <cellStyle name="표준 7 3 2 3 3 15" xfId="47648"/>
    <cellStyle name="표준 7 3 2 3 3 16" xfId="51519"/>
    <cellStyle name="표준 7 3 2 3 3 2" xfId="1632"/>
    <cellStyle name="표준 7 3 2 3 3 2 10" xfId="32891"/>
    <cellStyle name="표준 7 3 2 3 3 2 11" xfId="36762"/>
    <cellStyle name="표준 7 3 2 3 3 2 12" xfId="40874"/>
    <cellStyle name="표준 7 3 2 3 3 2 13" xfId="44745"/>
    <cellStyle name="표준 7 3 2 3 3 2 14" xfId="48616"/>
    <cellStyle name="표준 7 3 2 3 3 2 15" xfId="52487"/>
    <cellStyle name="표준 7 3 2 3 3 2 2" xfId="3571"/>
    <cellStyle name="표준 7 3 2 3 3 2 2 10" xfId="38698"/>
    <cellStyle name="표준 7 3 2 3 3 2 2 11" xfId="42810"/>
    <cellStyle name="표준 7 3 2 3 3 2 2 12" xfId="46681"/>
    <cellStyle name="표준 7 3 2 3 3 2 2 13" xfId="50552"/>
    <cellStyle name="표준 7 3 2 3 3 2 2 14" xfId="54423"/>
    <cellStyle name="표준 7 3 2 3 3 2 2 2" xfId="7730"/>
    <cellStyle name="표준 7 3 2 3 3 2 2 3" xfId="11601"/>
    <cellStyle name="표준 7 3 2 3 3 2 2 4" xfId="15472"/>
    <cellStyle name="표준 7 3 2 3 3 2 2 5" xfId="19343"/>
    <cellStyle name="표준 7 3 2 3 3 2 2 6" xfId="23214"/>
    <cellStyle name="표준 7 3 2 3 3 2 2 7" xfId="27085"/>
    <cellStyle name="표준 7 3 2 3 3 2 2 8" xfId="30956"/>
    <cellStyle name="표준 7 3 2 3 3 2 2 9" xfId="34827"/>
    <cellStyle name="표준 7 3 2 3 3 2 3" xfId="5794"/>
    <cellStyle name="표준 7 3 2 3 3 2 4" xfId="9665"/>
    <cellStyle name="표준 7 3 2 3 3 2 5" xfId="13536"/>
    <cellStyle name="표준 7 3 2 3 3 2 6" xfId="17407"/>
    <cellStyle name="표준 7 3 2 3 3 2 7" xfId="21278"/>
    <cellStyle name="표준 7 3 2 3 3 2 8" xfId="25149"/>
    <cellStyle name="표준 7 3 2 3 3 2 9" xfId="29020"/>
    <cellStyle name="표준 7 3 2 3 3 3" xfId="2603"/>
    <cellStyle name="표준 7 3 2 3 3 3 10" xfId="37730"/>
    <cellStyle name="표준 7 3 2 3 3 3 11" xfId="41842"/>
    <cellStyle name="표준 7 3 2 3 3 3 12" xfId="45713"/>
    <cellStyle name="표준 7 3 2 3 3 3 13" xfId="49584"/>
    <cellStyle name="표준 7 3 2 3 3 3 14" xfId="53455"/>
    <cellStyle name="표준 7 3 2 3 3 3 2" xfId="6762"/>
    <cellStyle name="표준 7 3 2 3 3 3 3" xfId="10633"/>
    <cellStyle name="표준 7 3 2 3 3 3 4" xfId="14504"/>
    <cellStyle name="표준 7 3 2 3 3 3 5" xfId="18375"/>
    <cellStyle name="표준 7 3 2 3 3 3 6" xfId="22246"/>
    <cellStyle name="표준 7 3 2 3 3 3 7" xfId="26117"/>
    <cellStyle name="표준 7 3 2 3 3 3 8" xfId="29988"/>
    <cellStyle name="표준 7 3 2 3 3 3 9" xfId="33859"/>
    <cellStyle name="표준 7 3 2 3 3 4" xfId="4826"/>
    <cellStyle name="표준 7 3 2 3 3 5" xfId="8697"/>
    <cellStyle name="표준 7 3 2 3 3 6" xfId="12568"/>
    <cellStyle name="표준 7 3 2 3 3 7" xfId="16439"/>
    <cellStyle name="표준 7 3 2 3 3 8" xfId="20310"/>
    <cellStyle name="표준 7 3 2 3 3 9" xfId="24181"/>
    <cellStyle name="표준 7 3 2 3 4" xfId="1148"/>
    <cellStyle name="표준 7 3 2 3 4 10" xfId="32407"/>
    <cellStyle name="표준 7 3 2 3 4 11" xfId="36278"/>
    <cellStyle name="표준 7 3 2 3 4 12" xfId="40390"/>
    <cellStyle name="표준 7 3 2 3 4 13" xfId="44261"/>
    <cellStyle name="표준 7 3 2 3 4 14" xfId="48132"/>
    <cellStyle name="표준 7 3 2 3 4 15" xfId="52003"/>
    <cellStyle name="표준 7 3 2 3 4 2" xfId="3087"/>
    <cellStyle name="표준 7 3 2 3 4 2 10" xfId="38214"/>
    <cellStyle name="표준 7 3 2 3 4 2 11" xfId="42326"/>
    <cellStyle name="표준 7 3 2 3 4 2 12" xfId="46197"/>
    <cellStyle name="표준 7 3 2 3 4 2 13" xfId="50068"/>
    <cellStyle name="표준 7 3 2 3 4 2 14" xfId="53939"/>
    <cellStyle name="표준 7 3 2 3 4 2 2" xfId="7246"/>
    <cellStyle name="표준 7 3 2 3 4 2 3" xfId="11117"/>
    <cellStyle name="표준 7 3 2 3 4 2 4" xfId="14988"/>
    <cellStyle name="표준 7 3 2 3 4 2 5" xfId="18859"/>
    <cellStyle name="표준 7 3 2 3 4 2 6" xfId="22730"/>
    <cellStyle name="표준 7 3 2 3 4 2 7" xfId="26601"/>
    <cellStyle name="표준 7 3 2 3 4 2 8" xfId="30472"/>
    <cellStyle name="표준 7 3 2 3 4 2 9" xfId="34343"/>
    <cellStyle name="표준 7 3 2 3 4 3" xfId="5310"/>
    <cellStyle name="표준 7 3 2 3 4 4" xfId="9181"/>
    <cellStyle name="표준 7 3 2 3 4 5" xfId="13052"/>
    <cellStyle name="표준 7 3 2 3 4 6" xfId="16923"/>
    <cellStyle name="표준 7 3 2 3 4 7" xfId="20794"/>
    <cellStyle name="표준 7 3 2 3 4 8" xfId="24665"/>
    <cellStyle name="표준 7 3 2 3 4 9" xfId="28536"/>
    <cellStyle name="표준 7 3 2 3 5" xfId="2119"/>
    <cellStyle name="표준 7 3 2 3 5 10" xfId="37246"/>
    <cellStyle name="표준 7 3 2 3 5 11" xfId="41358"/>
    <cellStyle name="표준 7 3 2 3 5 12" xfId="45229"/>
    <cellStyle name="표준 7 3 2 3 5 13" xfId="49100"/>
    <cellStyle name="표준 7 3 2 3 5 14" xfId="52971"/>
    <cellStyle name="표준 7 3 2 3 5 2" xfId="6278"/>
    <cellStyle name="표준 7 3 2 3 5 3" xfId="10149"/>
    <cellStyle name="표준 7 3 2 3 5 4" xfId="14020"/>
    <cellStyle name="표준 7 3 2 3 5 5" xfId="17891"/>
    <cellStyle name="표준 7 3 2 3 5 6" xfId="21762"/>
    <cellStyle name="표준 7 3 2 3 5 7" xfId="25633"/>
    <cellStyle name="표준 7 3 2 3 5 8" xfId="29504"/>
    <cellStyle name="표준 7 3 2 3 5 9" xfId="33375"/>
    <cellStyle name="표준 7 3 2 3 6" xfId="4342"/>
    <cellStyle name="표준 7 3 2 3 7" xfId="8213"/>
    <cellStyle name="표준 7 3 2 3 8" xfId="12084"/>
    <cellStyle name="표준 7 3 2 3 9" xfId="15955"/>
    <cellStyle name="표준 7 3 2 4" xfId="266"/>
    <cellStyle name="표준 7 3 2 4 10" xfId="19924"/>
    <cellStyle name="표준 7 3 2 4 11" xfId="23795"/>
    <cellStyle name="표준 7 3 2 4 12" xfId="27666"/>
    <cellStyle name="표준 7 3 2 4 13" xfId="31537"/>
    <cellStyle name="표준 7 3 2 4 14" xfId="35408"/>
    <cellStyle name="표준 7 3 2 4 15" xfId="39279"/>
    <cellStyle name="표준 7 3 2 4 16" xfId="39520"/>
    <cellStyle name="표준 7 3 2 4 17" xfId="43391"/>
    <cellStyle name="표준 7 3 2 4 18" xfId="47262"/>
    <cellStyle name="표준 7 3 2 4 19" xfId="51133"/>
    <cellStyle name="표준 7 3 2 4 2" xfId="511"/>
    <cellStyle name="표준 7 3 2 4 2 10" xfId="24037"/>
    <cellStyle name="표준 7 3 2 4 2 11" xfId="27908"/>
    <cellStyle name="표준 7 3 2 4 2 12" xfId="31779"/>
    <cellStyle name="표준 7 3 2 4 2 13" xfId="35650"/>
    <cellStyle name="표준 7 3 2 4 2 14" xfId="39762"/>
    <cellStyle name="표준 7 3 2 4 2 15" xfId="43633"/>
    <cellStyle name="표준 7 3 2 4 2 16" xfId="47504"/>
    <cellStyle name="표준 7 3 2 4 2 17" xfId="51375"/>
    <cellStyle name="표준 7 3 2 4 2 2" xfId="998"/>
    <cellStyle name="표준 7 3 2 4 2 2 10" xfId="28392"/>
    <cellStyle name="표준 7 3 2 4 2 2 11" xfId="32263"/>
    <cellStyle name="표준 7 3 2 4 2 2 12" xfId="36134"/>
    <cellStyle name="표준 7 3 2 4 2 2 13" xfId="40246"/>
    <cellStyle name="표준 7 3 2 4 2 2 14" xfId="44117"/>
    <cellStyle name="표준 7 3 2 4 2 2 15" xfId="47988"/>
    <cellStyle name="표준 7 3 2 4 2 2 16" xfId="51859"/>
    <cellStyle name="표준 7 3 2 4 2 2 2" xfId="1972"/>
    <cellStyle name="표준 7 3 2 4 2 2 2 10" xfId="33231"/>
    <cellStyle name="표준 7 3 2 4 2 2 2 11" xfId="37102"/>
    <cellStyle name="표준 7 3 2 4 2 2 2 12" xfId="41214"/>
    <cellStyle name="표준 7 3 2 4 2 2 2 13" xfId="45085"/>
    <cellStyle name="표준 7 3 2 4 2 2 2 14" xfId="48956"/>
    <cellStyle name="표준 7 3 2 4 2 2 2 15" xfId="52827"/>
    <cellStyle name="표준 7 3 2 4 2 2 2 2" xfId="3911"/>
    <cellStyle name="표준 7 3 2 4 2 2 2 2 10" xfId="39038"/>
    <cellStyle name="표준 7 3 2 4 2 2 2 2 11" xfId="43150"/>
    <cellStyle name="표준 7 3 2 4 2 2 2 2 12" xfId="47021"/>
    <cellStyle name="표준 7 3 2 4 2 2 2 2 13" xfId="50892"/>
    <cellStyle name="표준 7 3 2 4 2 2 2 2 14" xfId="54763"/>
    <cellStyle name="표준 7 3 2 4 2 2 2 2 2" xfId="8070"/>
    <cellStyle name="표준 7 3 2 4 2 2 2 2 3" xfId="11941"/>
    <cellStyle name="표준 7 3 2 4 2 2 2 2 4" xfId="15812"/>
    <cellStyle name="표준 7 3 2 4 2 2 2 2 5" xfId="19683"/>
    <cellStyle name="표준 7 3 2 4 2 2 2 2 6" xfId="23554"/>
    <cellStyle name="표준 7 3 2 4 2 2 2 2 7" xfId="27425"/>
    <cellStyle name="표준 7 3 2 4 2 2 2 2 8" xfId="31296"/>
    <cellStyle name="표준 7 3 2 4 2 2 2 2 9" xfId="35167"/>
    <cellStyle name="표준 7 3 2 4 2 2 2 3" xfId="6134"/>
    <cellStyle name="표준 7 3 2 4 2 2 2 4" xfId="10005"/>
    <cellStyle name="표준 7 3 2 4 2 2 2 5" xfId="13876"/>
    <cellStyle name="표준 7 3 2 4 2 2 2 6" xfId="17747"/>
    <cellStyle name="표준 7 3 2 4 2 2 2 7" xfId="21618"/>
    <cellStyle name="표준 7 3 2 4 2 2 2 8" xfId="25489"/>
    <cellStyle name="표준 7 3 2 4 2 2 2 9" xfId="29360"/>
    <cellStyle name="표준 7 3 2 4 2 2 3" xfId="2943"/>
    <cellStyle name="표준 7 3 2 4 2 2 3 10" xfId="38070"/>
    <cellStyle name="표준 7 3 2 4 2 2 3 11" xfId="42182"/>
    <cellStyle name="표준 7 3 2 4 2 2 3 12" xfId="46053"/>
    <cellStyle name="표준 7 3 2 4 2 2 3 13" xfId="49924"/>
    <cellStyle name="표준 7 3 2 4 2 2 3 14" xfId="53795"/>
    <cellStyle name="표준 7 3 2 4 2 2 3 2" xfId="7102"/>
    <cellStyle name="표준 7 3 2 4 2 2 3 3" xfId="10973"/>
    <cellStyle name="표준 7 3 2 4 2 2 3 4" xfId="14844"/>
    <cellStyle name="표준 7 3 2 4 2 2 3 5" xfId="18715"/>
    <cellStyle name="표준 7 3 2 4 2 2 3 6" xfId="22586"/>
    <cellStyle name="표준 7 3 2 4 2 2 3 7" xfId="26457"/>
    <cellStyle name="표준 7 3 2 4 2 2 3 8" xfId="30328"/>
    <cellStyle name="표준 7 3 2 4 2 2 3 9" xfId="34199"/>
    <cellStyle name="표준 7 3 2 4 2 2 4" xfId="5166"/>
    <cellStyle name="표준 7 3 2 4 2 2 5" xfId="9037"/>
    <cellStyle name="표준 7 3 2 4 2 2 6" xfId="12908"/>
    <cellStyle name="표준 7 3 2 4 2 2 7" xfId="16779"/>
    <cellStyle name="표준 7 3 2 4 2 2 8" xfId="20650"/>
    <cellStyle name="표준 7 3 2 4 2 2 9" xfId="24521"/>
    <cellStyle name="표준 7 3 2 4 2 3" xfId="1488"/>
    <cellStyle name="표준 7 3 2 4 2 3 10" xfId="32747"/>
    <cellStyle name="표준 7 3 2 4 2 3 11" xfId="36618"/>
    <cellStyle name="표준 7 3 2 4 2 3 12" xfId="40730"/>
    <cellStyle name="표준 7 3 2 4 2 3 13" xfId="44601"/>
    <cellStyle name="표준 7 3 2 4 2 3 14" xfId="48472"/>
    <cellStyle name="표준 7 3 2 4 2 3 15" xfId="52343"/>
    <cellStyle name="표준 7 3 2 4 2 3 2" xfId="3427"/>
    <cellStyle name="표준 7 3 2 4 2 3 2 10" xfId="38554"/>
    <cellStyle name="표준 7 3 2 4 2 3 2 11" xfId="42666"/>
    <cellStyle name="표준 7 3 2 4 2 3 2 12" xfId="46537"/>
    <cellStyle name="표준 7 3 2 4 2 3 2 13" xfId="50408"/>
    <cellStyle name="표준 7 3 2 4 2 3 2 14" xfId="54279"/>
    <cellStyle name="표준 7 3 2 4 2 3 2 2" xfId="7586"/>
    <cellStyle name="표준 7 3 2 4 2 3 2 3" xfId="11457"/>
    <cellStyle name="표준 7 3 2 4 2 3 2 4" xfId="15328"/>
    <cellStyle name="표준 7 3 2 4 2 3 2 5" xfId="19199"/>
    <cellStyle name="표준 7 3 2 4 2 3 2 6" xfId="23070"/>
    <cellStyle name="표준 7 3 2 4 2 3 2 7" xfId="26941"/>
    <cellStyle name="표준 7 3 2 4 2 3 2 8" xfId="30812"/>
    <cellStyle name="표준 7 3 2 4 2 3 2 9" xfId="34683"/>
    <cellStyle name="표준 7 3 2 4 2 3 3" xfId="5650"/>
    <cellStyle name="표준 7 3 2 4 2 3 4" xfId="9521"/>
    <cellStyle name="표준 7 3 2 4 2 3 5" xfId="13392"/>
    <cellStyle name="표준 7 3 2 4 2 3 6" xfId="17263"/>
    <cellStyle name="표준 7 3 2 4 2 3 7" xfId="21134"/>
    <cellStyle name="표준 7 3 2 4 2 3 8" xfId="25005"/>
    <cellStyle name="표준 7 3 2 4 2 3 9" xfId="28876"/>
    <cellStyle name="표준 7 3 2 4 2 4" xfId="2459"/>
    <cellStyle name="표준 7 3 2 4 2 4 10" xfId="37586"/>
    <cellStyle name="표준 7 3 2 4 2 4 11" xfId="41698"/>
    <cellStyle name="표준 7 3 2 4 2 4 12" xfId="45569"/>
    <cellStyle name="표준 7 3 2 4 2 4 13" xfId="49440"/>
    <cellStyle name="표준 7 3 2 4 2 4 14" xfId="53311"/>
    <cellStyle name="표준 7 3 2 4 2 4 2" xfId="6618"/>
    <cellStyle name="표준 7 3 2 4 2 4 3" xfId="10489"/>
    <cellStyle name="표준 7 3 2 4 2 4 4" xfId="14360"/>
    <cellStyle name="표준 7 3 2 4 2 4 5" xfId="18231"/>
    <cellStyle name="표준 7 3 2 4 2 4 6" xfId="22102"/>
    <cellStyle name="표준 7 3 2 4 2 4 7" xfId="25973"/>
    <cellStyle name="표준 7 3 2 4 2 4 8" xfId="29844"/>
    <cellStyle name="표준 7 3 2 4 2 4 9" xfId="33715"/>
    <cellStyle name="표준 7 3 2 4 2 5" xfId="4682"/>
    <cellStyle name="표준 7 3 2 4 2 6" xfId="8553"/>
    <cellStyle name="표준 7 3 2 4 2 7" xfId="12424"/>
    <cellStyle name="표준 7 3 2 4 2 8" xfId="16295"/>
    <cellStyle name="표준 7 3 2 4 2 9" xfId="20166"/>
    <cellStyle name="표준 7 3 2 4 3" xfId="756"/>
    <cellStyle name="표준 7 3 2 4 3 10" xfId="28150"/>
    <cellStyle name="표준 7 3 2 4 3 11" xfId="32021"/>
    <cellStyle name="표준 7 3 2 4 3 12" xfId="35892"/>
    <cellStyle name="표준 7 3 2 4 3 13" xfId="40004"/>
    <cellStyle name="표준 7 3 2 4 3 14" xfId="43875"/>
    <cellStyle name="표준 7 3 2 4 3 15" xfId="47746"/>
    <cellStyle name="표준 7 3 2 4 3 16" xfId="51617"/>
    <cellStyle name="표준 7 3 2 4 3 2" xfId="1730"/>
    <cellStyle name="표준 7 3 2 4 3 2 10" xfId="32989"/>
    <cellStyle name="표준 7 3 2 4 3 2 11" xfId="36860"/>
    <cellStyle name="표준 7 3 2 4 3 2 12" xfId="40972"/>
    <cellStyle name="표준 7 3 2 4 3 2 13" xfId="44843"/>
    <cellStyle name="표준 7 3 2 4 3 2 14" xfId="48714"/>
    <cellStyle name="표준 7 3 2 4 3 2 15" xfId="52585"/>
    <cellStyle name="표준 7 3 2 4 3 2 2" xfId="3669"/>
    <cellStyle name="표준 7 3 2 4 3 2 2 10" xfId="38796"/>
    <cellStyle name="표준 7 3 2 4 3 2 2 11" xfId="42908"/>
    <cellStyle name="표준 7 3 2 4 3 2 2 12" xfId="46779"/>
    <cellStyle name="표준 7 3 2 4 3 2 2 13" xfId="50650"/>
    <cellStyle name="표준 7 3 2 4 3 2 2 14" xfId="54521"/>
    <cellStyle name="표준 7 3 2 4 3 2 2 2" xfId="7828"/>
    <cellStyle name="표준 7 3 2 4 3 2 2 3" xfId="11699"/>
    <cellStyle name="표준 7 3 2 4 3 2 2 4" xfId="15570"/>
    <cellStyle name="표준 7 3 2 4 3 2 2 5" xfId="19441"/>
    <cellStyle name="표준 7 3 2 4 3 2 2 6" xfId="23312"/>
    <cellStyle name="표준 7 3 2 4 3 2 2 7" xfId="27183"/>
    <cellStyle name="표준 7 3 2 4 3 2 2 8" xfId="31054"/>
    <cellStyle name="표준 7 3 2 4 3 2 2 9" xfId="34925"/>
    <cellStyle name="표준 7 3 2 4 3 2 3" xfId="5892"/>
    <cellStyle name="표준 7 3 2 4 3 2 4" xfId="9763"/>
    <cellStyle name="표준 7 3 2 4 3 2 5" xfId="13634"/>
    <cellStyle name="표준 7 3 2 4 3 2 6" xfId="17505"/>
    <cellStyle name="표준 7 3 2 4 3 2 7" xfId="21376"/>
    <cellStyle name="표준 7 3 2 4 3 2 8" xfId="25247"/>
    <cellStyle name="표준 7 3 2 4 3 2 9" xfId="29118"/>
    <cellStyle name="표준 7 3 2 4 3 3" xfId="2701"/>
    <cellStyle name="표준 7 3 2 4 3 3 10" xfId="37828"/>
    <cellStyle name="표준 7 3 2 4 3 3 11" xfId="41940"/>
    <cellStyle name="표준 7 3 2 4 3 3 12" xfId="45811"/>
    <cellStyle name="표준 7 3 2 4 3 3 13" xfId="49682"/>
    <cellStyle name="표준 7 3 2 4 3 3 14" xfId="53553"/>
    <cellStyle name="표준 7 3 2 4 3 3 2" xfId="6860"/>
    <cellStyle name="표준 7 3 2 4 3 3 3" xfId="10731"/>
    <cellStyle name="표준 7 3 2 4 3 3 4" xfId="14602"/>
    <cellStyle name="표준 7 3 2 4 3 3 5" xfId="18473"/>
    <cellStyle name="표준 7 3 2 4 3 3 6" xfId="22344"/>
    <cellStyle name="표준 7 3 2 4 3 3 7" xfId="26215"/>
    <cellStyle name="표준 7 3 2 4 3 3 8" xfId="30086"/>
    <cellStyle name="표준 7 3 2 4 3 3 9" xfId="33957"/>
    <cellStyle name="표준 7 3 2 4 3 4" xfId="4924"/>
    <cellStyle name="표준 7 3 2 4 3 5" xfId="8795"/>
    <cellStyle name="표준 7 3 2 4 3 6" xfId="12666"/>
    <cellStyle name="표준 7 3 2 4 3 7" xfId="16537"/>
    <cellStyle name="표준 7 3 2 4 3 8" xfId="20408"/>
    <cellStyle name="표준 7 3 2 4 3 9" xfId="24279"/>
    <cellStyle name="표준 7 3 2 4 4" xfId="1246"/>
    <cellStyle name="표준 7 3 2 4 4 10" xfId="32505"/>
    <cellStyle name="표준 7 3 2 4 4 11" xfId="36376"/>
    <cellStyle name="표준 7 3 2 4 4 12" xfId="40488"/>
    <cellStyle name="표준 7 3 2 4 4 13" xfId="44359"/>
    <cellStyle name="표준 7 3 2 4 4 14" xfId="48230"/>
    <cellStyle name="표준 7 3 2 4 4 15" xfId="52101"/>
    <cellStyle name="표준 7 3 2 4 4 2" xfId="3185"/>
    <cellStyle name="표준 7 3 2 4 4 2 10" xfId="38312"/>
    <cellStyle name="표준 7 3 2 4 4 2 11" xfId="42424"/>
    <cellStyle name="표준 7 3 2 4 4 2 12" xfId="46295"/>
    <cellStyle name="표준 7 3 2 4 4 2 13" xfId="50166"/>
    <cellStyle name="표준 7 3 2 4 4 2 14" xfId="54037"/>
    <cellStyle name="표준 7 3 2 4 4 2 2" xfId="7344"/>
    <cellStyle name="표준 7 3 2 4 4 2 3" xfId="11215"/>
    <cellStyle name="표준 7 3 2 4 4 2 4" xfId="15086"/>
    <cellStyle name="표준 7 3 2 4 4 2 5" xfId="18957"/>
    <cellStyle name="표준 7 3 2 4 4 2 6" xfId="22828"/>
    <cellStyle name="표준 7 3 2 4 4 2 7" xfId="26699"/>
    <cellStyle name="표준 7 3 2 4 4 2 8" xfId="30570"/>
    <cellStyle name="표준 7 3 2 4 4 2 9" xfId="34441"/>
    <cellStyle name="표준 7 3 2 4 4 3" xfId="5408"/>
    <cellStyle name="표준 7 3 2 4 4 4" xfId="9279"/>
    <cellStyle name="표준 7 3 2 4 4 5" xfId="13150"/>
    <cellStyle name="표준 7 3 2 4 4 6" xfId="17021"/>
    <cellStyle name="표준 7 3 2 4 4 7" xfId="20892"/>
    <cellStyle name="표준 7 3 2 4 4 8" xfId="24763"/>
    <cellStyle name="표준 7 3 2 4 4 9" xfId="28634"/>
    <cellStyle name="표준 7 3 2 4 5" xfId="2217"/>
    <cellStyle name="표준 7 3 2 4 5 10" xfId="37344"/>
    <cellStyle name="표준 7 3 2 4 5 11" xfId="41456"/>
    <cellStyle name="표준 7 3 2 4 5 12" xfId="45327"/>
    <cellStyle name="표준 7 3 2 4 5 13" xfId="49198"/>
    <cellStyle name="표준 7 3 2 4 5 14" xfId="53069"/>
    <cellStyle name="표준 7 3 2 4 5 2" xfId="6376"/>
    <cellStyle name="표준 7 3 2 4 5 3" xfId="10247"/>
    <cellStyle name="표준 7 3 2 4 5 4" xfId="14118"/>
    <cellStyle name="표준 7 3 2 4 5 5" xfId="17989"/>
    <cellStyle name="표준 7 3 2 4 5 6" xfId="21860"/>
    <cellStyle name="표준 7 3 2 4 5 7" xfId="25731"/>
    <cellStyle name="표준 7 3 2 4 5 8" xfId="29602"/>
    <cellStyle name="표준 7 3 2 4 5 9" xfId="33473"/>
    <cellStyle name="표준 7 3 2 4 6" xfId="4440"/>
    <cellStyle name="표준 7 3 2 4 7" xfId="8311"/>
    <cellStyle name="표준 7 3 2 4 8" xfId="12182"/>
    <cellStyle name="표준 7 3 2 4 9" xfId="16053"/>
    <cellStyle name="표준 7 3 2 5" xfId="316"/>
    <cellStyle name="표준 7 3 2 5 10" xfId="23842"/>
    <cellStyle name="표준 7 3 2 5 11" xfId="27713"/>
    <cellStyle name="표준 7 3 2 5 12" xfId="31584"/>
    <cellStyle name="표준 7 3 2 5 13" xfId="35455"/>
    <cellStyle name="표준 7 3 2 5 14" xfId="39567"/>
    <cellStyle name="표준 7 3 2 5 15" xfId="43438"/>
    <cellStyle name="표준 7 3 2 5 16" xfId="47309"/>
    <cellStyle name="표준 7 3 2 5 17" xfId="51180"/>
    <cellStyle name="표준 7 3 2 5 2" xfId="803"/>
    <cellStyle name="표준 7 3 2 5 2 10" xfId="28197"/>
    <cellStyle name="표준 7 3 2 5 2 11" xfId="32068"/>
    <cellStyle name="표준 7 3 2 5 2 12" xfId="35939"/>
    <cellStyle name="표준 7 3 2 5 2 13" xfId="40051"/>
    <cellStyle name="표준 7 3 2 5 2 14" xfId="43922"/>
    <cellStyle name="표준 7 3 2 5 2 15" xfId="47793"/>
    <cellStyle name="표준 7 3 2 5 2 16" xfId="51664"/>
    <cellStyle name="표준 7 3 2 5 2 2" xfId="1777"/>
    <cellStyle name="표준 7 3 2 5 2 2 10" xfId="33036"/>
    <cellStyle name="표준 7 3 2 5 2 2 11" xfId="36907"/>
    <cellStyle name="표준 7 3 2 5 2 2 12" xfId="41019"/>
    <cellStyle name="표준 7 3 2 5 2 2 13" xfId="44890"/>
    <cellStyle name="표준 7 3 2 5 2 2 14" xfId="48761"/>
    <cellStyle name="표준 7 3 2 5 2 2 15" xfId="52632"/>
    <cellStyle name="표준 7 3 2 5 2 2 2" xfId="3716"/>
    <cellStyle name="표준 7 3 2 5 2 2 2 10" xfId="38843"/>
    <cellStyle name="표준 7 3 2 5 2 2 2 11" xfId="42955"/>
    <cellStyle name="표준 7 3 2 5 2 2 2 12" xfId="46826"/>
    <cellStyle name="표준 7 3 2 5 2 2 2 13" xfId="50697"/>
    <cellStyle name="표준 7 3 2 5 2 2 2 14" xfId="54568"/>
    <cellStyle name="표준 7 3 2 5 2 2 2 2" xfId="7875"/>
    <cellStyle name="표준 7 3 2 5 2 2 2 3" xfId="11746"/>
    <cellStyle name="표준 7 3 2 5 2 2 2 4" xfId="15617"/>
    <cellStyle name="표준 7 3 2 5 2 2 2 5" xfId="19488"/>
    <cellStyle name="표준 7 3 2 5 2 2 2 6" xfId="23359"/>
    <cellStyle name="표준 7 3 2 5 2 2 2 7" xfId="27230"/>
    <cellStyle name="표준 7 3 2 5 2 2 2 8" xfId="31101"/>
    <cellStyle name="표준 7 3 2 5 2 2 2 9" xfId="34972"/>
    <cellStyle name="표준 7 3 2 5 2 2 3" xfId="5939"/>
    <cellStyle name="표준 7 3 2 5 2 2 4" xfId="9810"/>
    <cellStyle name="표준 7 3 2 5 2 2 5" xfId="13681"/>
    <cellStyle name="표준 7 3 2 5 2 2 6" xfId="17552"/>
    <cellStyle name="표준 7 3 2 5 2 2 7" xfId="21423"/>
    <cellStyle name="표준 7 3 2 5 2 2 8" xfId="25294"/>
    <cellStyle name="표준 7 3 2 5 2 2 9" xfId="29165"/>
    <cellStyle name="표준 7 3 2 5 2 3" xfId="2748"/>
    <cellStyle name="표준 7 3 2 5 2 3 10" xfId="37875"/>
    <cellStyle name="표준 7 3 2 5 2 3 11" xfId="41987"/>
    <cellStyle name="표준 7 3 2 5 2 3 12" xfId="45858"/>
    <cellStyle name="표준 7 3 2 5 2 3 13" xfId="49729"/>
    <cellStyle name="표준 7 3 2 5 2 3 14" xfId="53600"/>
    <cellStyle name="표준 7 3 2 5 2 3 2" xfId="6907"/>
    <cellStyle name="표준 7 3 2 5 2 3 3" xfId="10778"/>
    <cellStyle name="표준 7 3 2 5 2 3 4" xfId="14649"/>
    <cellStyle name="표준 7 3 2 5 2 3 5" xfId="18520"/>
    <cellStyle name="표준 7 3 2 5 2 3 6" xfId="22391"/>
    <cellStyle name="표준 7 3 2 5 2 3 7" xfId="26262"/>
    <cellStyle name="표준 7 3 2 5 2 3 8" xfId="30133"/>
    <cellStyle name="표준 7 3 2 5 2 3 9" xfId="34004"/>
    <cellStyle name="표준 7 3 2 5 2 4" xfId="4971"/>
    <cellStyle name="표준 7 3 2 5 2 5" xfId="8842"/>
    <cellStyle name="표준 7 3 2 5 2 6" xfId="12713"/>
    <cellStyle name="표준 7 3 2 5 2 7" xfId="16584"/>
    <cellStyle name="표준 7 3 2 5 2 8" xfId="20455"/>
    <cellStyle name="표준 7 3 2 5 2 9" xfId="24326"/>
    <cellStyle name="표준 7 3 2 5 3" xfId="1293"/>
    <cellStyle name="표준 7 3 2 5 3 10" xfId="32552"/>
    <cellStyle name="표준 7 3 2 5 3 11" xfId="36423"/>
    <cellStyle name="표준 7 3 2 5 3 12" xfId="40535"/>
    <cellStyle name="표준 7 3 2 5 3 13" xfId="44406"/>
    <cellStyle name="표준 7 3 2 5 3 14" xfId="48277"/>
    <cellStyle name="표준 7 3 2 5 3 15" xfId="52148"/>
    <cellStyle name="표준 7 3 2 5 3 2" xfId="3232"/>
    <cellStyle name="표준 7 3 2 5 3 2 10" xfId="38359"/>
    <cellStyle name="표준 7 3 2 5 3 2 11" xfId="42471"/>
    <cellStyle name="표준 7 3 2 5 3 2 12" xfId="46342"/>
    <cellStyle name="표준 7 3 2 5 3 2 13" xfId="50213"/>
    <cellStyle name="표준 7 3 2 5 3 2 14" xfId="54084"/>
    <cellStyle name="표준 7 3 2 5 3 2 2" xfId="7391"/>
    <cellStyle name="표준 7 3 2 5 3 2 3" xfId="11262"/>
    <cellStyle name="표준 7 3 2 5 3 2 4" xfId="15133"/>
    <cellStyle name="표준 7 3 2 5 3 2 5" xfId="19004"/>
    <cellStyle name="표준 7 3 2 5 3 2 6" xfId="22875"/>
    <cellStyle name="표준 7 3 2 5 3 2 7" xfId="26746"/>
    <cellStyle name="표준 7 3 2 5 3 2 8" xfId="30617"/>
    <cellStyle name="표준 7 3 2 5 3 2 9" xfId="34488"/>
    <cellStyle name="표준 7 3 2 5 3 3" xfId="5455"/>
    <cellStyle name="표준 7 3 2 5 3 4" xfId="9326"/>
    <cellStyle name="표준 7 3 2 5 3 5" xfId="13197"/>
    <cellStyle name="표준 7 3 2 5 3 6" xfId="17068"/>
    <cellStyle name="표준 7 3 2 5 3 7" xfId="20939"/>
    <cellStyle name="표준 7 3 2 5 3 8" xfId="24810"/>
    <cellStyle name="표준 7 3 2 5 3 9" xfId="28681"/>
    <cellStyle name="표준 7 3 2 5 4" xfId="2264"/>
    <cellStyle name="표준 7 3 2 5 4 10" xfId="37391"/>
    <cellStyle name="표준 7 3 2 5 4 11" xfId="41503"/>
    <cellStyle name="표준 7 3 2 5 4 12" xfId="45374"/>
    <cellStyle name="표준 7 3 2 5 4 13" xfId="49245"/>
    <cellStyle name="표준 7 3 2 5 4 14" xfId="53116"/>
    <cellStyle name="표준 7 3 2 5 4 2" xfId="6423"/>
    <cellStyle name="표준 7 3 2 5 4 3" xfId="10294"/>
    <cellStyle name="표준 7 3 2 5 4 4" xfId="14165"/>
    <cellStyle name="표준 7 3 2 5 4 5" xfId="18036"/>
    <cellStyle name="표준 7 3 2 5 4 6" xfId="21907"/>
    <cellStyle name="표준 7 3 2 5 4 7" xfId="25778"/>
    <cellStyle name="표준 7 3 2 5 4 8" xfId="29649"/>
    <cellStyle name="표준 7 3 2 5 4 9" xfId="33520"/>
    <cellStyle name="표준 7 3 2 5 5" xfId="4487"/>
    <cellStyle name="표준 7 3 2 5 6" xfId="8358"/>
    <cellStyle name="표준 7 3 2 5 7" xfId="12229"/>
    <cellStyle name="표준 7 3 2 5 8" xfId="16100"/>
    <cellStyle name="표준 7 3 2 5 9" xfId="19971"/>
    <cellStyle name="표준 7 3 2 6" xfId="561"/>
    <cellStyle name="표준 7 3 2 6 10" xfId="27955"/>
    <cellStyle name="표준 7 3 2 6 11" xfId="31826"/>
    <cellStyle name="표준 7 3 2 6 12" xfId="35697"/>
    <cellStyle name="표준 7 3 2 6 13" xfId="39809"/>
    <cellStyle name="표준 7 3 2 6 14" xfId="43680"/>
    <cellStyle name="표준 7 3 2 6 15" xfId="47551"/>
    <cellStyle name="표준 7 3 2 6 16" xfId="51422"/>
    <cellStyle name="표준 7 3 2 6 2" xfId="1535"/>
    <cellStyle name="표준 7 3 2 6 2 10" xfId="32794"/>
    <cellStyle name="표준 7 3 2 6 2 11" xfId="36665"/>
    <cellStyle name="표준 7 3 2 6 2 12" xfId="40777"/>
    <cellStyle name="표준 7 3 2 6 2 13" xfId="44648"/>
    <cellStyle name="표준 7 3 2 6 2 14" xfId="48519"/>
    <cellStyle name="표준 7 3 2 6 2 15" xfId="52390"/>
    <cellStyle name="표준 7 3 2 6 2 2" xfId="3474"/>
    <cellStyle name="표준 7 3 2 6 2 2 10" xfId="38601"/>
    <cellStyle name="표준 7 3 2 6 2 2 11" xfId="42713"/>
    <cellStyle name="표준 7 3 2 6 2 2 12" xfId="46584"/>
    <cellStyle name="표준 7 3 2 6 2 2 13" xfId="50455"/>
    <cellStyle name="표준 7 3 2 6 2 2 14" xfId="54326"/>
    <cellStyle name="표준 7 3 2 6 2 2 2" xfId="7633"/>
    <cellStyle name="표준 7 3 2 6 2 2 3" xfId="11504"/>
    <cellStyle name="표준 7 3 2 6 2 2 4" xfId="15375"/>
    <cellStyle name="표준 7 3 2 6 2 2 5" xfId="19246"/>
    <cellStyle name="표준 7 3 2 6 2 2 6" xfId="23117"/>
    <cellStyle name="표준 7 3 2 6 2 2 7" xfId="26988"/>
    <cellStyle name="표준 7 3 2 6 2 2 8" xfId="30859"/>
    <cellStyle name="표준 7 3 2 6 2 2 9" xfId="34730"/>
    <cellStyle name="표준 7 3 2 6 2 3" xfId="5697"/>
    <cellStyle name="표준 7 3 2 6 2 4" xfId="9568"/>
    <cellStyle name="표준 7 3 2 6 2 5" xfId="13439"/>
    <cellStyle name="표준 7 3 2 6 2 6" xfId="17310"/>
    <cellStyle name="표준 7 3 2 6 2 7" xfId="21181"/>
    <cellStyle name="표준 7 3 2 6 2 8" xfId="25052"/>
    <cellStyle name="표준 7 3 2 6 2 9" xfId="28923"/>
    <cellStyle name="표준 7 3 2 6 3" xfId="2506"/>
    <cellStyle name="표준 7 3 2 6 3 10" xfId="37633"/>
    <cellStyle name="표준 7 3 2 6 3 11" xfId="41745"/>
    <cellStyle name="표준 7 3 2 6 3 12" xfId="45616"/>
    <cellStyle name="표준 7 3 2 6 3 13" xfId="49487"/>
    <cellStyle name="표준 7 3 2 6 3 14" xfId="53358"/>
    <cellStyle name="표준 7 3 2 6 3 2" xfId="6665"/>
    <cellStyle name="표준 7 3 2 6 3 3" xfId="10536"/>
    <cellStyle name="표준 7 3 2 6 3 4" xfId="14407"/>
    <cellStyle name="표준 7 3 2 6 3 5" xfId="18278"/>
    <cellStyle name="표준 7 3 2 6 3 6" xfId="22149"/>
    <cellStyle name="표준 7 3 2 6 3 7" xfId="26020"/>
    <cellStyle name="표준 7 3 2 6 3 8" xfId="29891"/>
    <cellStyle name="표준 7 3 2 6 3 9" xfId="33762"/>
    <cellStyle name="표준 7 3 2 6 4" xfId="4729"/>
    <cellStyle name="표준 7 3 2 6 5" xfId="8600"/>
    <cellStyle name="표준 7 3 2 6 6" xfId="12471"/>
    <cellStyle name="표준 7 3 2 6 7" xfId="16342"/>
    <cellStyle name="표준 7 3 2 6 8" xfId="20213"/>
    <cellStyle name="표준 7 3 2 6 9" xfId="24084"/>
    <cellStyle name="표준 7 3 2 7" xfId="1051"/>
    <cellStyle name="표준 7 3 2 7 10" xfId="32310"/>
    <cellStyle name="표준 7 3 2 7 11" xfId="36181"/>
    <cellStyle name="표준 7 3 2 7 12" xfId="40293"/>
    <cellStyle name="표준 7 3 2 7 13" xfId="44164"/>
    <cellStyle name="표준 7 3 2 7 14" xfId="48035"/>
    <cellStyle name="표준 7 3 2 7 15" xfId="51906"/>
    <cellStyle name="표준 7 3 2 7 2" xfId="2990"/>
    <cellStyle name="표준 7 3 2 7 2 10" xfId="38117"/>
    <cellStyle name="표준 7 3 2 7 2 11" xfId="42229"/>
    <cellStyle name="표준 7 3 2 7 2 12" xfId="46100"/>
    <cellStyle name="표준 7 3 2 7 2 13" xfId="49971"/>
    <cellStyle name="표준 7 3 2 7 2 14" xfId="53842"/>
    <cellStyle name="표준 7 3 2 7 2 2" xfId="7149"/>
    <cellStyle name="표준 7 3 2 7 2 3" xfId="11020"/>
    <cellStyle name="표준 7 3 2 7 2 4" xfId="14891"/>
    <cellStyle name="표준 7 3 2 7 2 5" xfId="18762"/>
    <cellStyle name="표준 7 3 2 7 2 6" xfId="22633"/>
    <cellStyle name="표준 7 3 2 7 2 7" xfId="26504"/>
    <cellStyle name="표준 7 3 2 7 2 8" xfId="30375"/>
    <cellStyle name="표준 7 3 2 7 2 9" xfId="34246"/>
    <cellStyle name="표준 7 3 2 7 3" xfId="5213"/>
    <cellStyle name="표준 7 3 2 7 4" xfId="9084"/>
    <cellStyle name="표준 7 3 2 7 5" xfId="12955"/>
    <cellStyle name="표준 7 3 2 7 6" xfId="16826"/>
    <cellStyle name="표준 7 3 2 7 7" xfId="20697"/>
    <cellStyle name="표준 7 3 2 7 8" xfId="24568"/>
    <cellStyle name="표준 7 3 2 7 9" xfId="28439"/>
    <cellStyle name="표준 7 3 2 8" xfId="2022"/>
    <cellStyle name="표준 7 3 2 8 10" xfId="37149"/>
    <cellStyle name="표준 7 3 2 8 11" xfId="41261"/>
    <cellStyle name="표준 7 3 2 8 12" xfId="45132"/>
    <cellStyle name="표준 7 3 2 8 13" xfId="49003"/>
    <cellStyle name="표준 7 3 2 8 14" xfId="52874"/>
    <cellStyle name="표준 7 3 2 8 2" xfId="6181"/>
    <cellStyle name="표준 7 3 2 8 3" xfId="10052"/>
    <cellStyle name="표준 7 3 2 8 4" xfId="13923"/>
    <cellStyle name="표준 7 3 2 8 5" xfId="17794"/>
    <cellStyle name="표준 7 3 2 8 6" xfId="21665"/>
    <cellStyle name="표준 7 3 2 8 7" xfId="25536"/>
    <cellStyle name="표준 7 3 2 8 8" xfId="29407"/>
    <cellStyle name="표준 7 3 2 8 9" xfId="33278"/>
    <cellStyle name="표준 7 3 2 9" xfId="4245"/>
    <cellStyle name="표준 7 3 20" xfId="39298"/>
    <cellStyle name="표준 7 3 21" xfId="43169"/>
    <cellStyle name="표준 7 3 22" xfId="47040"/>
    <cellStyle name="표준 7 3 23" xfId="50911"/>
    <cellStyle name="표준 7 3 3" xfId="89"/>
    <cellStyle name="표준 7 3 3 10" xfId="15878"/>
    <cellStyle name="표준 7 3 3 11" xfId="19749"/>
    <cellStyle name="표준 7 3 3 12" xfId="23620"/>
    <cellStyle name="표준 7 3 3 13" xfId="27491"/>
    <cellStyle name="표준 7 3 3 14" xfId="31362"/>
    <cellStyle name="표준 7 3 3 15" xfId="35233"/>
    <cellStyle name="표준 7 3 3 16" xfId="39104"/>
    <cellStyle name="표준 7 3 3 17" xfId="39345"/>
    <cellStyle name="표준 7 3 3 18" xfId="43216"/>
    <cellStyle name="표준 7 3 3 19" xfId="47087"/>
    <cellStyle name="표준 7 3 3 2" xfId="188"/>
    <cellStyle name="표준 7 3 3 2 10" xfId="19846"/>
    <cellStyle name="표준 7 3 3 2 11" xfId="23717"/>
    <cellStyle name="표준 7 3 3 2 12" xfId="27588"/>
    <cellStyle name="표준 7 3 3 2 13" xfId="31459"/>
    <cellStyle name="표준 7 3 3 2 14" xfId="35330"/>
    <cellStyle name="표준 7 3 3 2 15" xfId="39201"/>
    <cellStyle name="표준 7 3 3 2 16" xfId="39442"/>
    <cellStyle name="표준 7 3 3 2 17" xfId="43313"/>
    <cellStyle name="표준 7 3 3 2 18" xfId="47184"/>
    <cellStyle name="표준 7 3 3 2 19" xfId="51055"/>
    <cellStyle name="표준 7 3 3 2 2" xfId="433"/>
    <cellStyle name="표준 7 3 3 2 2 10" xfId="23959"/>
    <cellStyle name="표준 7 3 3 2 2 11" xfId="27830"/>
    <cellStyle name="표준 7 3 3 2 2 12" xfId="31701"/>
    <cellStyle name="표준 7 3 3 2 2 13" xfId="35572"/>
    <cellStyle name="표준 7 3 3 2 2 14" xfId="39684"/>
    <cellStyle name="표준 7 3 3 2 2 15" xfId="43555"/>
    <cellStyle name="표준 7 3 3 2 2 16" xfId="47426"/>
    <cellStyle name="표준 7 3 3 2 2 17" xfId="51297"/>
    <cellStyle name="표준 7 3 3 2 2 2" xfId="920"/>
    <cellStyle name="표준 7 3 3 2 2 2 10" xfId="28314"/>
    <cellStyle name="표준 7 3 3 2 2 2 11" xfId="32185"/>
    <cellStyle name="표준 7 3 3 2 2 2 12" xfId="36056"/>
    <cellStyle name="표준 7 3 3 2 2 2 13" xfId="40168"/>
    <cellStyle name="표준 7 3 3 2 2 2 14" xfId="44039"/>
    <cellStyle name="표준 7 3 3 2 2 2 15" xfId="47910"/>
    <cellStyle name="표준 7 3 3 2 2 2 16" xfId="51781"/>
    <cellStyle name="표준 7 3 3 2 2 2 2" xfId="1894"/>
    <cellStyle name="표준 7 3 3 2 2 2 2 10" xfId="33153"/>
    <cellStyle name="표준 7 3 3 2 2 2 2 11" xfId="37024"/>
    <cellStyle name="표준 7 3 3 2 2 2 2 12" xfId="41136"/>
    <cellStyle name="표준 7 3 3 2 2 2 2 13" xfId="45007"/>
    <cellStyle name="표준 7 3 3 2 2 2 2 14" xfId="48878"/>
    <cellStyle name="표준 7 3 3 2 2 2 2 15" xfId="52749"/>
    <cellStyle name="표준 7 3 3 2 2 2 2 2" xfId="3833"/>
    <cellStyle name="표준 7 3 3 2 2 2 2 2 10" xfId="38960"/>
    <cellStyle name="표준 7 3 3 2 2 2 2 2 11" xfId="43072"/>
    <cellStyle name="표준 7 3 3 2 2 2 2 2 12" xfId="46943"/>
    <cellStyle name="표준 7 3 3 2 2 2 2 2 13" xfId="50814"/>
    <cellStyle name="표준 7 3 3 2 2 2 2 2 14" xfId="54685"/>
    <cellStyle name="표준 7 3 3 2 2 2 2 2 2" xfId="7992"/>
    <cellStyle name="표준 7 3 3 2 2 2 2 2 3" xfId="11863"/>
    <cellStyle name="표준 7 3 3 2 2 2 2 2 4" xfId="15734"/>
    <cellStyle name="표준 7 3 3 2 2 2 2 2 5" xfId="19605"/>
    <cellStyle name="표준 7 3 3 2 2 2 2 2 6" xfId="23476"/>
    <cellStyle name="표준 7 3 3 2 2 2 2 2 7" xfId="27347"/>
    <cellStyle name="표준 7 3 3 2 2 2 2 2 8" xfId="31218"/>
    <cellStyle name="표준 7 3 3 2 2 2 2 2 9" xfId="35089"/>
    <cellStyle name="표준 7 3 3 2 2 2 2 3" xfId="6056"/>
    <cellStyle name="표준 7 3 3 2 2 2 2 4" xfId="9927"/>
    <cellStyle name="표준 7 3 3 2 2 2 2 5" xfId="13798"/>
    <cellStyle name="표준 7 3 3 2 2 2 2 6" xfId="17669"/>
    <cellStyle name="표준 7 3 3 2 2 2 2 7" xfId="21540"/>
    <cellStyle name="표준 7 3 3 2 2 2 2 8" xfId="25411"/>
    <cellStyle name="표준 7 3 3 2 2 2 2 9" xfId="29282"/>
    <cellStyle name="표준 7 3 3 2 2 2 3" xfId="2865"/>
    <cellStyle name="표준 7 3 3 2 2 2 3 10" xfId="37992"/>
    <cellStyle name="표준 7 3 3 2 2 2 3 11" xfId="42104"/>
    <cellStyle name="표준 7 3 3 2 2 2 3 12" xfId="45975"/>
    <cellStyle name="표준 7 3 3 2 2 2 3 13" xfId="49846"/>
    <cellStyle name="표준 7 3 3 2 2 2 3 14" xfId="53717"/>
    <cellStyle name="표준 7 3 3 2 2 2 3 2" xfId="7024"/>
    <cellStyle name="표준 7 3 3 2 2 2 3 3" xfId="10895"/>
    <cellStyle name="표준 7 3 3 2 2 2 3 4" xfId="14766"/>
    <cellStyle name="표준 7 3 3 2 2 2 3 5" xfId="18637"/>
    <cellStyle name="표준 7 3 3 2 2 2 3 6" xfId="22508"/>
    <cellStyle name="표준 7 3 3 2 2 2 3 7" xfId="26379"/>
    <cellStyle name="표준 7 3 3 2 2 2 3 8" xfId="30250"/>
    <cellStyle name="표준 7 3 3 2 2 2 3 9" xfId="34121"/>
    <cellStyle name="표준 7 3 3 2 2 2 4" xfId="5088"/>
    <cellStyle name="표준 7 3 3 2 2 2 5" xfId="8959"/>
    <cellStyle name="표준 7 3 3 2 2 2 6" xfId="12830"/>
    <cellStyle name="표준 7 3 3 2 2 2 7" xfId="16701"/>
    <cellStyle name="표준 7 3 3 2 2 2 8" xfId="20572"/>
    <cellStyle name="표준 7 3 3 2 2 2 9" xfId="24443"/>
    <cellStyle name="표준 7 3 3 2 2 3" xfId="1410"/>
    <cellStyle name="표준 7 3 3 2 2 3 10" xfId="32669"/>
    <cellStyle name="표준 7 3 3 2 2 3 11" xfId="36540"/>
    <cellStyle name="표준 7 3 3 2 2 3 12" xfId="40652"/>
    <cellStyle name="표준 7 3 3 2 2 3 13" xfId="44523"/>
    <cellStyle name="표준 7 3 3 2 2 3 14" xfId="48394"/>
    <cellStyle name="표준 7 3 3 2 2 3 15" xfId="52265"/>
    <cellStyle name="표준 7 3 3 2 2 3 2" xfId="3349"/>
    <cellStyle name="표준 7 3 3 2 2 3 2 10" xfId="38476"/>
    <cellStyle name="표준 7 3 3 2 2 3 2 11" xfId="42588"/>
    <cellStyle name="표준 7 3 3 2 2 3 2 12" xfId="46459"/>
    <cellStyle name="표준 7 3 3 2 2 3 2 13" xfId="50330"/>
    <cellStyle name="표준 7 3 3 2 2 3 2 14" xfId="54201"/>
    <cellStyle name="표준 7 3 3 2 2 3 2 2" xfId="7508"/>
    <cellStyle name="표준 7 3 3 2 2 3 2 3" xfId="11379"/>
    <cellStyle name="표준 7 3 3 2 2 3 2 4" xfId="15250"/>
    <cellStyle name="표준 7 3 3 2 2 3 2 5" xfId="19121"/>
    <cellStyle name="표준 7 3 3 2 2 3 2 6" xfId="22992"/>
    <cellStyle name="표준 7 3 3 2 2 3 2 7" xfId="26863"/>
    <cellStyle name="표준 7 3 3 2 2 3 2 8" xfId="30734"/>
    <cellStyle name="표준 7 3 3 2 2 3 2 9" xfId="34605"/>
    <cellStyle name="표준 7 3 3 2 2 3 3" xfId="5572"/>
    <cellStyle name="표준 7 3 3 2 2 3 4" xfId="9443"/>
    <cellStyle name="표준 7 3 3 2 2 3 5" xfId="13314"/>
    <cellStyle name="표준 7 3 3 2 2 3 6" xfId="17185"/>
    <cellStyle name="표준 7 3 3 2 2 3 7" xfId="21056"/>
    <cellStyle name="표준 7 3 3 2 2 3 8" xfId="24927"/>
    <cellStyle name="표준 7 3 3 2 2 3 9" xfId="28798"/>
    <cellStyle name="표준 7 3 3 2 2 4" xfId="2381"/>
    <cellStyle name="표준 7 3 3 2 2 4 10" xfId="37508"/>
    <cellStyle name="표준 7 3 3 2 2 4 11" xfId="41620"/>
    <cellStyle name="표준 7 3 3 2 2 4 12" xfId="45491"/>
    <cellStyle name="표준 7 3 3 2 2 4 13" xfId="49362"/>
    <cellStyle name="표준 7 3 3 2 2 4 14" xfId="53233"/>
    <cellStyle name="표준 7 3 3 2 2 4 2" xfId="6540"/>
    <cellStyle name="표준 7 3 3 2 2 4 3" xfId="10411"/>
    <cellStyle name="표준 7 3 3 2 2 4 4" xfId="14282"/>
    <cellStyle name="표준 7 3 3 2 2 4 5" xfId="18153"/>
    <cellStyle name="표준 7 3 3 2 2 4 6" xfId="22024"/>
    <cellStyle name="표준 7 3 3 2 2 4 7" xfId="25895"/>
    <cellStyle name="표준 7 3 3 2 2 4 8" xfId="29766"/>
    <cellStyle name="표준 7 3 3 2 2 4 9" xfId="33637"/>
    <cellStyle name="표준 7 3 3 2 2 5" xfId="4604"/>
    <cellStyle name="표준 7 3 3 2 2 6" xfId="8475"/>
    <cellStyle name="표준 7 3 3 2 2 7" xfId="12346"/>
    <cellStyle name="표준 7 3 3 2 2 8" xfId="16217"/>
    <cellStyle name="표준 7 3 3 2 2 9" xfId="20088"/>
    <cellStyle name="표준 7 3 3 2 3" xfId="678"/>
    <cellStyle name="표준 7 3 3 2 3 10" xfId="28072"/>
    <cellStyle name="표준 7 3 3 2 3 11" xfId="31943"/>
    <cellStyle name="표준 7 3 3 2 3 12" xfId="35814"/>
    <cellStyle name="표준 7 3 3 2 3 13" xfId="39926"/>
    <cellStyle name="표준 7 3 3 2 3 14" xfId="43797"/>
    <cellStyle name="표준 7 3 3 2 3 15" xfId="47668"/>
    <cellStyle name="표준 7 3 3 2 3 16" xfId="51539"/>
    <cellStyle name="표준 7 3 3 2 3 2" xfId="1652"/>
    <cellStyle name="표준 7 3 3 2 3 2 10" xfId="32911"/>
    <cellStyle name="표준 7 3 3 2 3 2 11" xfId="36782"/>
    <cellStyle name="표준 7 3 3 2 3 2 12" xfId="40894"/>
    <cellStyle name="표준 7 3 3 2 3 2 13" xfId="44765"/>
    <cellStyle name="표준 7 3 3 2 3 2 14" xfId="48636"/>
    <cellStyle name="표준 7 3 3 2 3 2 15" xfId="52507"/>
    <cellStyle name="표준 7 3 3 2 3 2 2" xfId="3591"/>
    <cellStyle name="표준 7 3 3 2 3 2 2 10" xfId="38718"/>
    <cellStyle name="표준 7 3 3 2 3 2 2 11" xfId="42830"/>
    <cellStyle name="표준 7 3 3 2 3 2 2 12" xfId="46701"/>
    <cellStyle name="표준 7 3 3 2 3 2 2 13" xfId="50572"/>
    <cellStyle name="표준 7 3 3 2 3 2 2 14" xfId="54443"/>
    <cellStyle name="표준 7 3 3 2 3 2 2 2" xfId="7750"/>
    <cellStyle name="표준 7 3 3 2 3 2 2 3" xfId="11621"/>
    <cellStyle name="표준 7 3 3 2 3 2 2 4" xfId="15492"/>
    <cellStyle name="표준 7 3 3 2 3 2 2 5" xfId="19363"/>
    <cellStyle name="표준 7 3 3 2 3 2 2 6" xfId="23234"/>
    <cellStyle name="표준 7 3 3 2 3 2 2 7" xfId="27105"/>
    <cellStyle name="표준 7 3 3 2 3 2 2 8" xfId="30976"/>
    <cellStyle name="표준 7 3 3 2 3 2 2 9" xfId="34847"/>
    <cellStyle name="표준 7 3 3 2 3 2 3" xfId="5814"/>
    <cellStyle name="표준 7 3 3 2 3 2 4" xfId="9685"/>
    <cellStyle name="표준 7 3 3 2 3 2 5" xfId="13556"/>
    <cellStyle name="표준 7 3 3 2 3 2 6" xfId="17427"/>
    <cellStyle name="표준 7 3 3 2 3 2 7" xfId="21298"/>
    <cellStyle name="표준 7 3 3 2 3 2 8" xfId="25169"/>
    <cellStyle name="표준 7 3 3 2 3 2 9" xfId="29040"/>
    <cellStyle name="표준 7 3 3 2 3 3" xfId="2623"/>
    <cellStyle name="표준 7 3 3 2 3 3 10" xfId="37750"/>
    <cellStyle name="표준 7 3 3 2 3 3 11" xfId="41862"/>
    <cellStyle name="표준 7 3 3 2 3 3 12" xfId="45733"/>
    <cellStyle name="표준 7 3 3 2 3 3 13" xfId="49604"/>
    <cellStyle name="표준 7 3 3 2 3 3 14" xfId="53475"/>
    <cellStyle name="표준 7 3 3 2 3 3 2" xfId="6782"/>
    <cellStyle name="표준 7 3 3 2 3 3 3" xfId="10653"/>
    <cellStyle name="표준 7 3 3 2 3 3 4" xfId="14524"/>
    <cellStyle name="표준 7 3 3 2 3 3 5" xfId="18395"/>
    <cellStyle name="표준 7 3 3 2 3 3 6" xfId="22266"/>
    <cellStyle name="표준 7 3 3 2 3 3 7" xfId="26137"/>
    <cellStyle name="표준 7 3 3 2 3 3 8" xfId="30008"/>
    <cellStyle name="표준 7 3 3 2 3 3 9" xfId="33879"/>
    <cellStyle name="표준 7 3 3 2 3 4" xfId="4846"/>
    <cellStyle name="표준 7 3 3 2 3 5" xfId="8717"/>
    <cellStyle name="표준 7 3 3 2 3 6" xfId="12588"/>
    <cellStyle name="표준 7 3 3 2 3 7" xfId="16459"/>
    <cellStyle name="표준 7 3 3 2 3 8" xfId="20330"/>
    <cellStyle name="표준 7 3 3 2 3 9" xfId="24201"/>
    <cellStyle name="표준 7 3 3 2 4" xfId="1168"/>
    <cellStyle name="표준 7 3 3 2 4 10" xfId="32427"/>
    <cellStyle name="표준 7 3 3 2 4 11" xfId="36298"/>
    <cellStyle name="표준 7 3 3 2 4 12" xfId="40410"/>
    <cellStyle name="표준 7 3 3 2 4 13" xfId="44281"/>
    <cellStyle name="표준 7 3 3 2 4 14" xfId="48152"/>
    <cellStyle name="표준 7 3 3 2 4 15" xfId="52023"/>
    <cellStyle name="표준 7 3 3 2 4 2" xfId="3107"/>
    <cellStyle name="표준 7 3 3 2 4 2 10" xfId="38234"/>
    <cellStyle name="표준 7 3 3 2 4 2 11" xfId="42346"/>
    <cellStyle name="표준 7 3 3 2 4 2 12" xfId="46217"/>
    <cellStyle name="표준 7 3 3 2 4 2 13" xfId="50088"/>
    <cellStyle name="표준 7 3 3 2 4 2 14" xfId="53959"/>
    <cellStyle name="표준 7 3 3 2 4 2 2" xfId="7266"/>
    <cellStyle name="표준 7 3 3 2 4 2 3" xfId="11137"/>
    <cellStyle name="표준 7 3 3 2 4 2 4" xfId="15008"/>
    <cellStyle name="표준 7 3 3 2 4 2 5" xfId="18879"/>
    <cellStyle name="표준 7 3 3 2 4 2 6" xfId="22750"/>
    <cellStyle name="표준 7 3 3 2 4 2 7" xfId="26621"/>
    <cellStyle name="표준 7 3 3 2 4 2 8" xfId="30492"/>
    <cellStyle name="표준 7 3 3 2 4 2 9" xfId="34363"/>
    <cellStyle name="표준 7 3 3 2 4 3" xfId="5330"/>
    <cellStyle name="표준 7 3 3 2 4 4" xfId="9201"/>
    <cellStyle name="표준 7 3 3 2 4 5" xfId="13072"/>
    <cellStyle name="표준 7 3 3 2 4 6" xfId="16943"/>
    <cellStyle name="표준 7 3 3 2 4 7" xfId="20814"/>
    <cellStyle name="표준 7 3 3 2 4 8" xfId="24685"/>
    <cellStyle name="표준 7 3 3 2 4 9" xfId="28556"/>
    <cellStyle name="표준 7 3 3 2 5" xfId="2139"/>
    <cellStyle name="표준 7 3 3 2 5 10" xfId="37266"/>
    <cellStyle name="표준 7 3 3 2 5 11" xfId="41378"/>
    <cellStyle name="표준 7 3 3 2 5 12" xfId="45249"/>
    <cellStyle name="표준 7 3 3 2 5 13" xfId="49120"/>
    <cellStyle name="표준 7 3 3 2 5 14" xfId="52991"/>
    <cellStyle name="표준 7 3 3 2 5 2" xfId="6298"/>
    <cellStyle name="표준 7 3 3 2 5 3" xfId="10169"/>
    <cellStyle name="표준 7 3 3 2 5 4" xfId="14040"/>
    <cellStyle name="표준 7 3 3 2 5 5" xfId="17911"/>
    <cellStyle name="표준 7 3 3 2 5 6" xfId="21782"/>
    <cellStyle name="표준 7 3 3 2 5 7" xfId="25653"/>
    <cellStyle name="표준 7 3 3 2 5 8" xfId="29524"/>
    <cellStyle name="표준 7 3 3 2 5 9" xfId="33395"/>
    <cellStyle name="표준 7 3 3 2 6" xfId="4362"/>
    <cellStyle name="표준 7 3 3 2 7" xfId="8233"/>
    <cellStyle name="표준 7 3 3 2 8" xfId="12104"/>
    <cellStyle name="표준 7 3 3 2 9" xfId="15975"/>
    <cellStyle name="표준 7 3 3 20" xfId="50958"/>
    <cellStyle name="표준 7 3 3 3" xfId="336"/>
    <cellStyle name="표준 7 3 3 3 10" xfId="23862"/>
    <cellStyle name="표준 7 3 3 3 11" xfId="27733"/>
    <cellStyle name="표준 7 3 3 3 12" xfId="31604"/>
    <cellStyle name="표준 7 3 3 3 13" xfId="35475"/>
    <cellStyle name="표준 7 3 3 3 14" xfId="39587"/>
    <cellStyle name="표준 7 3 3 3 15" xfId="43458"/>
    <cellStyle name="표준 7 3 3 3 16" xfId="47329"/>
    <cellStyle name="표준 7 3 3 3 17" xfId="51200"/>
    <cellStyle name="표준 7 3 3 3 2" xfId="823"/>
    <cellStyle name="표준 7 3 3 3 2 10" xfId="28217"/>
    <cellStyle name="표준 7 3 3 3 2 11" xfId="32088"/>
    <cellStyle name="표준 7 3 3 3 2 12" xfId="35959"/>
    <cellStyle name="표준 7 3 3 3 2 13" xfId="40071"/>
    <cellStyle name="표준 7 3 3 3 2 14" xfId="43942"/>
    <cellStyle name="표준 7 3 3 3 2 15" xfId="47813"/>
    <cellStyle name="표준 7 3 3 3 2 16" xfId="51684"/>
    <cellStyle name="표준 7 3 3 3 2 2" xfId="1797"/>
    <cellStyle name="표준 7 3 3 3 2 2 10" xfId="33056"/>
    <cellStyle name="표준 7 3 3 3 2 2 11" xfId="36927"/>
    <cellStyle name="표준 7 3 3 3 2 2 12" xfId="41039"/>
    <cellStyle name="표준 7 3 3 3 2 2 13" xfId="44910"/>
    <cellStyle name="표준 7 3 3 3 2 2 14" xfId="48781"/>
    <cellStyle name="표준 7 3 3 3 2 2 15" xfId="52652"/>
    <cellStyle name="표준 7 3 3 3 2 2 2" xfId="3736"/>
    <cellStyle name="표준 7 3 3 3 2 2 2 10" xfId="38863"/>
    <cellStyle name="표준 7 3 3 3 2 2 2 11" xfId="42975"/>
    <cellStyle name="표준 7 3 3 3 2 2 2 12" xfId="46846"/>
    <cellStyle name="표준 7 3 3 3 2 2 2 13" xfId="50717"/>
    <cellStyle name="표준 7 3 3 3 2 2 2 14" xfId="54588"/>
    <cellStyle name="표준 7 3 3 3 2 2 2 2" xfId="7895"/>
    <cellStyle name="표준 7 3 3 3 2 2 2 3" xfId="11766"/>
    <cellStyle name="표준 7 3 3 3 2 2 2 4" xfId="15637"/>
    <cellStyle name="표준 7 3 3 3 2 2 2 5" xfId="19508"/>
    <cellStyle name="표준 7 3 3 3 2 2 2 6" xfId="23379"/>
    <cellStyle name="표준 7 3 3 3 2 2 2 7" xfId="27250"/>
    <cellStyle name="표준 7 3 3 3 2 2 2 8" xfId="31121"/>
    <cellStyle name="표준 7 3 3 3 2 2 2 9" xfId="34992"/>
    <cellStyle name="표준 7 3 3 3 2 2 3" xfId="5959"/>
    <cellStyle name="표준 7 3 3 3 2 2 4" xfId="9830"/>
    <cellStyle name="표준 7 3 3 3 2 2 5" xfId="13701"/>
    <cellStyle name="표준 7 3 3 3 2 2 6" xfId="17572"/>
    <cellStyle name="표준 7 3 3 3 2 2 7" xfId="21443"/>
    <cellStyle name="표준 7 3 3 3 2 2 8" xfId="25314"/>
    <cellStyle name="표준 7 3 3 3 2 2 9" xfId="29185"/>
    <cellStyle name="표준 7 3 3 3 2 3" xfId="2768"/>
    <cellStyle name="표준 7 3 3 3 2 3 10" xfId="37895"/>
    <cellStyle name="표준 7 3 3 3 2 3 11" xfId="42007"/>
    <cellStyle name="표준 7 3 3 3 2 3 12" xfId="45878"/>
    <cellStyle name="표준 7 3 3 3 2 3 13" xfId="49749"/>
    <cellStyle name="표준 7 3 3 3 2 3 14" xfId="53620"/>
    <cellStyle name="표준 7 3 3 3 2 3 2" xfId="6927"/>
    <cellStyle name="표준 7 3 3 3 2 3 3" xfId="10798"/>
    <cellStyle name="표준 7 3 3 3 2 3 4" xfId="14669"/>
    <cellStyle name="표준 7 3 3 3 2 3 5" xfId="18540"/>
    <cellStyle name="표준 7 3 3 3 2 3 6" xfId="22411"/>
    <cellStyle name="표준 7 3 3 3 2 3 7" xfId="26282"/>
    <cellStyle name="표준 7 3 3 3 2 3 8" xfId="30153"/>
    <cellStyle name="표준 7 3 3 3 2 3 9" xfId="34024"/>
    <cellStyle name="표준 7 3 3 3 2 4" xfId="4991"/>
    <cellStyle name="표준 7 3 3 3 2 5" xfId="8862"/>
    <cellStyle name="표준 7 3 3 3 2 6" xfId="12733"/>
    <cellStyle name="표준 7 3 3 3 2 7" xfId="16604"/>
    <cellStyle name="표준 7 3 3 3 2 8" xfId="20475"/>
    <cellStyle name="표준 7 3 3 3 2 9" xfId="24346"/>
    <cellStyle name="표준 7 3 3 3 3" xfId="1313"/>
    <cellStyle name="표준 7 3 3 3 3 10" xfId="32572"/>
    <cellStyle name="표준 7 3 3 3 3 11" xfId="36443"/>
    <cellStyle name="표준 7 3 3 3 3 12" xfId="40555"/>
    <cellStyle name="표준 7 3 3 3 3 13" xfId="44426"/>
    <cellStyle name="표준 7 3 3 3 3 14" xfId="48297"/>
    <cellStyle name="표준 7 3 3 3 3 15" xfId="52168"/>
    <cellStyle name="표준 7 3 3 3 3 2" xfId="3252"/>
    <cellStyle name="표준 7 3 3 3 3 2 10" xfId="38379"/>
    <cellStyle name="표준 7 3 3 3 3 2 11" xfId="42491"/>
    <cellStyle name="표준 7 3 3 3 3 2 12" xfId="46362"/>
    <cellStyle name="표준 7 3 3 3 3 2 13" xfId="50233"/>
    <cellStyle name="표준 7 3 3 3 3 2 14" xfId="54104"/>
    <cellStyle name="표준 7 3 3 3 3 2 2" xfId="7411"/>
    <cellStyle name="표준 7 3 3 3 3 2 3" xfId="11282"/>
    <cellStyle name="표준 7 3 3 3 3 2 4" xfId="15153"/>
    <cellStyle name="표준 7 3 3 3 3 2 5" xfId="19024"/>
    <cellStyle name="표준 7 3 3 3 3 2 6" xfId="22895"/>
    <cellStyle name="표준 7 3 3 3 3 2 7" xfId="26766"/>
    <cellStyle name="표준 7 3 3 3 3 2 8" xfId="30637"/>
    <cellStyle name="표준 7 3 3 3 3 2 9" xfId="34508"/>
    <cellStyle name="표준 7 3 3 3 3 3" xfId="5475"/>
    <cellStyle name="표준 7 3 3 3 3 4" xfId="9346"/>
    <cellStyle name="표준 7 3 3 3 3 5" xfId="13217"/>
    <cellStyle name="표준 7 3 3 3 3 6" xfId="17088"/>
    <cellStyle name="표준 7 3 3 3 3 7" xfId="20959"/>
    <cellStyle name="표준 7 3 3 3 3 8" xfId="24830"/>
    <cellStyle name="표준 7 3 3 3 3 9" xfId="28701"/>
    <cellStyle name="표준 7 3 3 3 4" xfId="2284"/>
    <cellStyle name="표준 7 3 3 3 4 10" xfId="37411"/>
    <cellStyle name="표준 7 3 3 3 4 11" xfId="41523"/>
    <cellStyle name="표준 7 3 3 3 4 12" xfId="45394"/>
    <cellStyle name="표준 7 3 3 3 4 13" xfId="49265"/>
    <cellStyle name="표준 7 3 3 3 4 14" xfId="53136"/>
    <cellStyle name="표준 7 3 3 3 4 2" xfId="6443"/>
    <cellStyle name="표준 7 3 3 3 4 3" xfId="10314"/>
    <cellStyle name="표준 7 3 3 3 4 4" xfId="14185"/>
    <cellStyle name="표준 7 3 3 3 4 5" xfId="18056"/>
    <cellStyle name="표준 7 3 3 3 4 6" xfId="21927"/>
    <cellStyle name="표준 7 3 3 3 4 7" xfId="25798"/>
    <cellStyle name="표준 7 3 3 3 4 8" xfId="29669"/>
    <cellStyle name="표준 7 3 3 3 4 9" xfId="33540"/>
    <cellStyle name="표준 7 3 3 3 5" xfId="4507"/>
    <cellStyle name="표준 7 3 3 3 6" xfId="8378"/>
    <cellStyle name="표준 7 3 3 3 7" xfId="12249"/>
    <cellStyle name="표준 7 3 3 3 8" xfId="16120"/>
    <cellStyle name="표준 7 3 3 3 9" xfId="19991"/>
    <cellStyle name="표준 7 3 3 4" xfId="581"/>
    <cellStyle name="표준 7 3 3 4 10" xfId="27975"/>
    <cellStyle name="표준 7 3 3 4 11" xfId="31846"/>
    <cellStyle name="표준 7 3 3 4 12" xfId="35717"/>
    <cellStyle name="표준 7 3 3 4 13" xfId="39829"/>
    <cellStyle name="표준 7 3 3 4 14" xfId="43700"/>
    <cellStyle name="표준 7 3 3 4 15" xfId="47571"/>
    <cellStyle name="표준 7 3 3 4 16" xfId="51442"/>
    <cellStyle name="표준 7 3 3 4 2" xfId="1555"/>
    <cellStyle name="표준 7 3 3 4 2 10" xfId="32814"/>
    <cellStyle name="표준 7 3 3 4 2 11" xfId="36685"/>
    <cellStyle name="표준 7 3 3 4 2 12" xfId="40797"/>
    <cellStyle name="표준 7 3 3 4 2 13" xfId="44668"/>
    <cellStyle name="표준 7 3 3 4 2 14" xfId="48539"/>
    <cellStyle name="표준 7 3 3 4 2 15" xfId="52410"/>
    <cellStyle name="표준 7 3 3 4 2 2" xfId="3494"/>
    <cellStyle name="표준 7 3 3 4 2 2 10" xfId="38621"/>
    <cellStyle name="표준 7 3 3 4 2 2 11" xfId="42733"/>
    <cellStyle name="표준 7 3 3 4 2 2 12" xfId="46604"/>
    <cellStyle name="표준 7 3 3 4 2 2 13" xfId="50475"/>
    <cellStyle name="표준 7 3 3 4 2 2 14" xfId="54346"/>
    <cellStyle name="표준 7 3 3 4 2 2 2" xfId="7653"/>
    <cellStyle name="표준 7 3 3 4 2 2 3" xfId="11524"/>
    <cellStyle name="표준 7 3 3 4 2 2 4" xfId="15395"/>
    <cellStyle name="표준 7 3 3 4 2 2 5" xfId="19266"/>
    <cellStyle name="표준 7 3 3 4 2 2 6" xfId="23137"/>
    <cellStyle name="표준 7 3 3 4 2 2 7" xfId="27008"/>
    <cellStyle name="표준 7 3 3 4 2 2 8" xfId="30879"/>
    <cellStyle name="표준 7 3 3 4 2 2 9" xfId="34750"/>
    <cellStyle name="표준 7 3 3 4 2 3" xfId="5717"/>
    <cellStyle name="표준 7 3 3 4 2 4" xfId="9588"/>
    <cellStyle name="표준 7 3 3 4 2 5" xfId="13459"/>
    <cellStyle name="표준 7 3 3 4 2 6" xfId="17330"/>
    <cellStyle name="표준 7 3 3 4 2 7" xfId="21201"/>
    <cellStyle name="표준 7 3 3 4 2 8" xfId="25072"/>
    <cellStyle name="표준 7 3 3 4 2 9" xfId="28943"/>
    <cellStyle name="표준 7 3 3 4 3" xfId="2526"/>
    <cellStyle name="표준 7 3 3 4 3 10" xfId="37653"/>
    <cellStyle name="표준 7 3 3 4 3 11" xfId="41765"/>
    <cellStyle name="표준 7 3 3 4 3 12" xfId="45636"/>
    <cellStyle name="표준 7 3 3 4 3 13" xfId="49507"/>
    <cellStyle name="표준 7 3 3 4 3 14" xfId="53378"/>
    <cellStyle name="표준 7 3 3 4 3 2" xfId="6685"/>
    <cellStyle name="표준 7 3 3 4 3 3" xfId="10556"/>
    <cellStyle name="표준 7 3 3 4 3 4" xfId="14427"/>
    <cellStyle name="표준 7 3 3 4 3 5" xfId="18298"/>
    <cellStyle name="표준 7 3 3 4 3 6" xfId="22169"/>
    <cellStyle name="표준 7 3 3 4 3 7" xfId="26040"/>
    <cellStyle name="표준 7 3 3 4 3 8" xfId="29911"/>
    <cellStyle name="표준 7 3 3 4 3 9" xfId="33782"/>
    <cellStyle name="표준 7 3 3 4 4" xfId="4749"/>
    <cellStyle name="표준 7 3 3 4 5" xfId="8620"/>
    <cellStyle name="표준 7 3 3 4 6" xfId="12491"/>
    <cellStyle name="표준 7 3 3 4 7" xfId="16362"/>
    <cellStyle name="표준 7 3 3 4 8" xfId="20233"/>
    <cellStyle name="표준 7 3 3 4 9" xfId="24104"/>
    <cellStyle name="표준 7 3 3 5" xfId="1071"/>
    <cellStyle name="표준 7 3 3 5 10" xfId="32330"/>
    <cellStyle name="표준 7 3 3 5 11" xfId="36201"/>
    <cellStyle name="표준 7 3 3 5 12" xfId="40313"/>
    <cellStyle name="표준 7 3 3 5 13" xfId="44184"/>
    <cellStyle name="표준 7 3 3 5 14" xfId="48055"/>
    <cellStyle name="표준 7 3 3 5 15" xfId="51926"/>
    <cellStyle name="표준 7 3 3 5 2" xfId="3010"/>
    <cellStyle name="표준 7 3 3 5 2 10" xfId="38137"/>
    <cellStyle name="표준 7 3 3 5 2 11" xfId="42249"/>
    <cellStyle name="표준 7 3 3 5 2 12" xfId="46120"/>
    <cellStyle name="표준 7 3 3 5 2 13" xfId="49991"/>
    <cellStyle name="표준 7 3 3 5 2 14" xfId="53862"/>
    <cellStyle name="표준 7 3 3 5 2 2" xfId="7169"/>
    <cellStyle name="표준 7 3 3 5 2 3" xfId="11040"/>
    <cellStyle name="표준 7 3 3 5 2 4" xfId="14911"/>
    <cellStyle name="표준 7 3 3 5 2 5" xfId="18782"/>
    <cellStyle name="표준 7 3 3 5 2 6" xfId="22653"/>
    <cellStyle name="표준 7 3 3 5 2 7" xfId="26524"/>
    <cellStyle name="표준 7 3 3 5 2 8" xfId="30395"/>
    <cellStyle name="표준 7 3 3 5 2 9" xfId="34266"/>
    <cellStyle name="표준 7 3 3 5 3" xfId="5233"/>
    <cellStyle name="표준 7 3 3 5 4" xfId="9104"/>
    <cellStyle name="표준 7 3 3 5 5" xfId="12975"/>
    <cellStyle name="표준 7 3 3 5 6" xfId="16846"/>
    <cellStyle name="표준 7 3 3 5 7" xfId="20717"/>
    <cellStyle name="표준 7 3 3 5 8" xfId="24588"/>
    <cellStyle name="표준 7 3 3 5 9" xfId="28459"/>
    <cellStyle name="표준 7 3 3 6" xfId="2042"/>
    <cellStyle name="표준 7 3 3 6 10" xfId="37169"/>
    <cellStyle name="표준 7 3 3 6 11" xfId="41281"/>
    <cellStyle name="표준 7 3 3 6 12" xfId="45152"/>
    <cellStyle name="표준 7 3 3 6 13" xfId="49023"/>
    <cellStyle name="표준 7 3 3 6 14" xfId="52894"/>
    <cellStyle name="표준 7 3 3 6 2" xfId="6201"/>
    <cellStyle name="표준 7 3 3 6 3" xfId="10072"/>
    <cellStyle name="표준 7 3 3 6 4" xfId="13943"/>
    <cellStyle name="표준 7 3 3 6 5" xfId="17814"/>
    <cellStyle name="표준 7 3 3 6 6" xfId="21685"/>
    <cellStyle name="표준 7 3 3 6 7" xfId="25556"/>
    <cellStyle name="표준 7 3 3 6 8" xfId="29427"/>
    <cellStyle name="표준 7 3 3 6 9" xfId="33298"/>
    <cellStyle name="표준 7 3 3 7" xfId="4265"/>
    <cellStyle name="표준 7 3 3 8" xfId="8136"/>
    <cellStyle name="표준 7 3 3 9" xfId="12007"/>
    <cellStyle name="표준 7 3 4" xfId="141"/>
    <cellStyle name="표준 7 3 4 10" xfId="19799"/>
    <cellStyle name="표준 7 3 4 11" xfId="23670"/>
    <cellStyle name="표준 7 3 4 12" xfId="27541"/>
    <cellStyle name="표준 7 3 4 13" xfId="31412"/>
    <cellStyle name="표준 7 3 4 14" xfId="35283"/>
    <cellStyle name="표준 7 3 4 15" xfId="39154"/>
    <cellStyle name="표준 7 3 4 16" xfId="39395"/>
    <cellStyle name="표준 7 3 4 17" xfId="43266"/>
    <cellStyle name="표준 7 3 4 18" xfId="47137"/>
    <cellStyle name="표준 7 3 4 19" xfId="51008"/>
    <cellStyle name="표준 7 3 4 2" xfId="386"/>
    <cellStyle name="표준 7 3 4 2 10" xfId="23912"/>
    <cellStyle name="표준 7 3 4 2 11" xfId="27783"/>
    <cellStyle name="표준 7 3 4 2 12" xfId="31654"/>
    <cellStyle name="표준 7 3 4 2 13" xfId="35525"/>
    <cellStyle name="표준 7 3 4 2 14" xfId="39637"/>
    <cellStyle name="표준 7 3 4 2 15" xfId="43508"/>
    <cellStyle name="표준 7 3 4 2 16" xfId="47379"/>
    <cellStyle name="표준 7 3 4 2 17" xfId="51250"/>
    <cellStyle name="표준 7 3 4 2 2" xfId="873"/>
    <cellStyle name="표준 7 3 4 2 2 10" xfId="28267"/>
    <cellStyle name="표준 7 3 4 2 2 11" xfId="32138"/>
    <cellStyle name="표준 7 3 4 2 2 12" xfId="36009"/>
    <cellStyle name="표준 7 3 4 2 2 13" xfId="40121"/>
    <cellStyle name="표준 7 3 4 2 2 14" xfId="43992"/>
    <cellStyle name="표준 7 3 4 2 2 15" xfId="47863"/>
    <cellStyle name="표준 7 3 4 2 2 16" xfId="51734"/>
    <cellStyle name="표준 7 3 4 2 2 2" xfId="1847"/>
    <cellStyle name="표준 7 3 4 2 2 2 10" xfId="33106"/>
    <cellStyle name="표준 7 3 4 2 2 2 11" xfId="36977"/>
    <cellStyle name="표준 7 3 4 2 2 2 12" xfId="41089"/>
    <cellStyle name="표준 7 3 4 2 2 2 13" xfId="44960"/>
    <cellStyle name="표준 7 3 4 2 2 2 14" xfId="48831"/>
    <cellStyle name="표준 7 3 4 2 2 2 15" xfId="52702"/>
    <cellStyle name="표준 7 3 4 2 2 2 2" xfId="3786"/>
    <cellStyle name="표준 7 3 4 2 2 2 2 10" xfId="38913"/>
    <cellStyle name="표준 7 3 4 2 2 2 2 11" xfId="43025"/>
    <cellStyle name="표준 7 3 4 2 2 2 2 12" xfId="46896"/>
    <cellStyle name="표준 7 3 4 2 2 2 2 13" xfId="50767"/>
    <cellStyle name="표준 7 3 4 2 2 2 2 14" xfId="54638"/>
    <cellStyle name="표준 7 3 4 2 2 2 2 2" xfId="7945"/>
    <cellStyle name="표준 7 3 4 2 2 2 2 3" xfId="11816"/>
    <cellStyle name="표준 7 3 4 2 2 2 2 4" xfId="15687"/>
    <cellStyle name="표준 7 3 4 2 2 2 2 5" xfId="19558"/>
    <cellStyle name="표준 7 3 4 2 2 2 2 6" xfId="23429"/>
    <cellStyle name="표준 7 3 4 2 2 2 2 7" xfId="27300"/>
    <cellStyle name="표준 7 3 4 2 2 2 2 8" xfId="31171"/>
    <cellStyle name="표준 7 3 4 2 2 2 2 9" xfId="35042"/>
    <cellStyle name="표준 7 3 4 2 2 2 3" xfId="6009"/>
    <cellStyle name="표준 7 3 4 2 2 2 4" xfId="9880"/>
    <cellStyle name="표준 7 3 4 2 2 2 5" xfId="13751"/>
    <cellStyle name="표준 7 3 4 2 2 2 6" xfId="17622"/>
    <cellStyle name="표준 7 3 4 2 2 2 7" xfId="21493"/>
    <cellStyle name="표준 7 3 4 2 2 2 8" xfId="25364"/>
    <cellStyle name="표준 7 3 4 2 2 2 9" xfId="29235"/>
    <cellStyle name="표준 7 3 4 2 2 3" xfId="2818"/>
    <cellStyle name="표준 7 3 4 2 2 3 10" xfId="37945"/>
    <cellStyle name="표준 7 3 4 2 2 3 11" xfId="42057"/>
    <cellStyle name="표준 7 3 4 2 2 3 12" xfId="45928"/>
    <cellStyle name="표준 7 3 4 2 2 3 13" xfId="49799"/>
    <cellStyle name="표준 7 3 4 2 2 3 14" xfId="53670"/>
    <cellStyle name="표준 7 3 4 2 2 3 2" xfId="6977"/>
    <cellStyle name="표준 7 3 4 2 2 3 3" xfId="10848"/>
    <cellStyle name="표준 7 3 4 2 2 3 4" xfId="14719"/>
    <cellStyle name="표준 7 3 4 2 2 3 5" xfId="18590"/>
    <cellStyle name="표준 7 3 4 2 2 3 6" xfId="22461"/>
    <cellStyle name="표준 7 3 4 2 2 3 7" xfId="26332"/>
    <cellStyle name="표준 7 3 4 2 2 3 8" xfId="30203"/>
    <cellStyle name="표준 7 3 4 2 2 3 9" xfId="34074"/>
    <cellStyle name="표준 7 3 4 2 2 4" xfId="5041"/>
    <cellStyle name="표준 7 3 4 2 2 5" xfId="8912"/>
    <cellStyle name="표준 7 3 4 2 2 6" xfId="12783"/>
    <cellStyle name="표준 7 3 4 2 2 7" xfId="16654"/>
    <cellStyle name="표준 7 3 4 2 2 8" xfId="20525"/>
    <cellStyle name="표준 7 3 4 2 2 9" xfId="24396"/>
    <cellStyle name="표준 7 3 4 2 3" xfId="1363"/>
    <cellStyle name="표준 7 3 4 2 3 10" xfId="32622"/>
    <cellStyle name="표준 7 3 4 2 3 11" xfId="36493"/>
    <cellStyle name="표준 7 3 4 2 3 12" xfId="40605"/>
    <cellStyle name="표준 7 3 4 2 3 13" xfId="44476"/>
    <cellStyle name="표준 7 3 4 2 3 14" xfId="48347"/>
    <cellStyle name="표준 7 3 4 2 3 15" xfId="52218"/>
    <cellStyle name="표준 7 3 4 2 3 2" xfId="3302"/>
    <cellStyle name="표준 7 3 4 2 3 2 10" xfId="38429"/>
    <cellStyle name="표준 7 3 4 2 3 2 11" xfId="42541"/>
    <cellStyle name="표준 7 3 4 2 3 2 12" xfId="46412"/>
    <cellStyle name="표준 7 3 4 2 3 2 13" xfId="50283"/>
    <cellStyle name="표준 7 3 4 2 3 2 14" xfId="54154"/>
    <cellStyle name="표준 7 3 4 2 3 2 2" xfId="7461"/>
    <cellStyle name="표준 7 3 4 2 3 2 3" xfId="11332"/>
    <cellStyle name="표준 7 3 4 2 3 2 4" xfId="15203"/>
    <cellStyle name="표준 7 3 4 2 3 2 5" xfId="19074"/>
    <cellStyle name="표준 7 3 4 2 3 2 6" xfId="22945"/>
    <cellStyle name="표준 7 3 4 2 3 2 7" xfId="26816"/>
    <cellStyle name="표준 7 3 4 2 3 2 8" xfId="30687"/>
    <cellStyle name="표준 7 3 4 2 3 2 9" xfId="34558"/>
    <cellStyle name="표준 7 3 4 2 3 3" xfId="5525"/>
    <cellStyle name="표준 7 3 4 2 3 4" xfId="9396"/>
    <cellStyle name="표준 7 3 4 2 3 5" xfId="13267"/>
    <cellStyle name="표준 7 3 4 2 3 6" xfId="17138"/>
    <cellStyle name="표준 7 3 4 2 3 7" xfId="21009"/>
    <cellStyle name="표준 7 3 4 2 3 8" xfId="24880"/>
    <cellStyle name="표준 7 3 4 2 3 9" xfId="28751"/>
    <cellStyle name="표준 7 3 4 2 4" xfId="2334"/>
    <cellStyle name="표준 7 3 4 2 4 10" xfId="37461"/>
    <cellStyle name="표준 7 3 4 2 4 11" xfId="41573"/>
    <cellStyle name="표준 7 3 4 2 4 12" xfId="45444"/>
    <cellStyle name="표준 7 3 4 2 4 13" xfId="49315"/>
    <cellStyle name="표준 7 3 4 2 4 14" xfId="53186"/>
    <cellStyle name="표준 7 3 4 2 4 2" xfId="6493"/>
    <cellStyle name="표준 7 3 4 2 4 3" xfId="10364"/>
    <cellStyle name="표준 7 3 4 2 4 4" xfId="14235"/>
    <cellStyle name="표준 7 3 4 2 4 5" xfId="18106"/>
    <cellStyle name="표준 7 3 4 2 4 6" xfId="21977"/>
    <cellStyle name="표준 7 3 4 2 4 7" xfId="25848"/>
    <cellStyle name="표준 7 3 4 2 4 8" xfId="29719"/>
    <cellStyle name="표준 7 3 4 2 4 9" xfId="33590"/>
    <cellStyle name="표준 7 3 4 2 5" xfId="4557"/>
    <cellStyle name="표준 7 3 4 2 6" xfId="8428"/>
    <cellStyle name="표준 7 3 4 2 7" xfId="12299"/>
    <cellStyle name="표준 7 3 4 2 8" xfId="16170"/>
    <cellStyle name="표준 7 3 4 2 9" xfId="20041"/>
    <cellStyle name="표준 7 3 4 3" xfId="631"/>
    <cellStyle name="표준 7 3 4 3 10" xfId="28025"/>
    <cellStyle name="표준 7 3 4 3 11" xfId="31896"/>
    <cellStyle name="표준 7 3 4 3 12" xfId="35767"/>
    <cellStyle name="표준 7 3 4 3 13" xfId="39879"/>
    <cellStyle name="표준 7 3 4 3 14" xfId="43750"/>
    <cellStyle name="표준 7 3 4 3 15" xfId="47621"/>
    <cellStyle name="표준 7 3 4 3 16" xfId="51492"/>
    <cellStyle name="표준 7 3 4 3 2" xfId="1605"/>
    <cellStyle name="표준 7 3 4 3 2 10" xfId="32864"/>
    <cellStyle name="표준 7 3 4 3 2 11" xfId="36735"/>
    <cellStyle name="표준 7 3 4 3 2 12" xfId="40847"/>
    <cellStyle name="표준 7 3 4 3 2 13" xfId="44718"/>
    <cellStyle name="표준 7 3 4 3 2 14" xfId="48589"/>
    <cellStyle name="표준 7 3 4 3 2 15" xfId="52460"/>
    <cellStyle name="표준 7 3 4 3 2 2" xfId="3544"/>
    <cellStyle name="표준 7 3 4 3 2 2 10" xfId="38671"/>
    <cellStyle name="표준 7 3 4 3 2 2 11" xfId="42783"/>
    <cellStyle name="표준 7 3 4 3 2 2 12" xfId="46654"/>
    <cellStyle name="표준 7 3 4 3 2 2 13" xfId="50525"/>
    <cellStyle name="표준 7 3 4 3 2 2 14" xfId="54396"/>
    <cellStyle name="표준 7 3 4 3 2 2 2" xfId="7703"/>
    <cellStyle name="표준 7 3 4 3 2 2 3" xfId="11574"/>
    <cellStyle name="표준 7 3 4 3 2 2 4" xfId="15445"/>
    <cellStyle name="표준 7 3 4 3 2 2 5" xfId="19316"/>
    <cellStyle name="표준 7 3 4 3 2 2 6" xfId="23187"/>
    <cellStyle name="표준 7 3 4 3 2 2 7" xfId="27058"/>
    <cellStyle name="표준 7 3 4 3 2 2 8" xfId="30929"/>
    <cellStyle name="표준 7 3 4 3 2 2 9" xfId="34800"/>
    <cellStyle name="표준 7 3 4 3 2 3" xfId="5767"/>
    <cellStyle name="표준 7 3 4 3 2 4" xfId="9638"/>
    <cellStyle name="표준 7 3 4 3 2 5" xfId="13509"/>
    <cellStyle name="표준 7 3 4 3 2 6" xfId="17380"/>
    <cellStyle name="표준 7 3 4 3 2 7" xfId="21251"/>
    <cellStyle name="표준 7 3 4 3 2 8" xfId="25122"/>
    <cellStyle name="표준 7 3 4 3 2 9" xfId="28993"/>
    <cellStyle name="표준 7 3 4 3 3" xfId="2576"/>
    <cellStyle name="표준 7 3 4 3 3 10" xfId="37703"/>
    <cellStyle name="표준 7 3 4 3 3 11" xfId="41815"/>
    <cellStyle name="표준 7 3 4 3 3 12" xfId="45686"/>
    <cellStyle name="표준 7 3 4 3 3 13" xfId="49557"/>
    <cellStyle name="표준 7 3 4 3 3 14" xfId="53428"/>
    <cellStyle name="표준 7 3 4 3 3 2" xfId="6735"/>
    <cellStyle name="표준 7 3 4 3 3 3" xfId="10606"/>
    <cellStyle name="표준 7 3 4 3 3 4" xfId="14477"/>
    <cellStyle name="표준 7 3 4 3 3 5" xfId="18348"/>
    <cellStyle name="표준 7 3 4 3 3 6" xfId="22219"/>
    <cellStyle name="표준 7 3 4 3 3 7" xfId="26090"/>
    <cellStyle name="표준 7 3 4 3 3 8" xfId="29961"/>
    <cellStyle name="표준 7 3 4 3 3 9" xfId="33832"/>
    <cellStyle name="표준 7 3 4 3 4" xfId="4799"/>
    <cellStyle name="표준 7 3 4 3 5" xfId="8670"/>
    <cellStyle name="표준 7 3 4 3 6" xfId="12541"/>
    <cellStyle name="표준 7 3 4 3 7" xfId="16412"/>
    <cellStyle name="표준 7 3 4 3 8" xfId="20283"/>
    <cellStyle name="표준 7 3 4 3 9" xfId="24154"/>
    <cellStyle name="표준 7 3 4 4" xfId="1121"/>
    <cellStyle name="표준 7 3 4 4 10" xfId="32380"/>
    <cellStyle name="표준 7 3 4 4 11" xfId="36251"/>
    <cellStyle name="표준 7 3 4 4 12" xfId="40363"/>
    <cellStyle name="표준 7 3 4 4 13" xfId="44234"/>
    <cellStyle name="표준 7 3 4 4 14" xfId="48105"/>
    <cellStyle name="표준 7 3 4 4 15" xfId="51976"/>
    <cellStyle name="표준 7 3 4 4 2" xfId="3060"/>
    <cellStyle name="표준 7 3 4 4 2 10" xfId="38187"/>
    <cellStyle name="표준 7 3 4 4 2 11" xfId="42299"/>
    <cellStyle name="표준 7 3 4 4 2 12" xfId="46170"/>
    <cellStyle name="표준 7 3 4 4 2 13" xfId="50041"/>
    <cellStyle name="표준 7 3 4 4 2 14" xfId="53912"/>
    <cellStyle name="표준 7 3 4 4 2 2" xfId="7219"/>
    <cellStyle name="표준 7 3 4 4 2 3" xfId="11090"/>
    <cellStyle name="표준 7 3 4 4 2 4" xfId="14961"/>
    <cellStyle name="표준 7 3 4 4 2 5" xfId="18832"/>
    <cellStyle name="표준 7 3 4 4 2 6" xfId="22703"/>
    <cellStyle name="표준 7 3 4 4 2 7" xfId="26574"/>
    <cellStyle name="표준 7 3 4 4 2 8" xfId="30445"/>
    <cellStyle name="표준 7 3 4 4 2 9" xfId="34316"/>
    <cellStyle name="표준 7 3 4 4 3" xfId="5283"/>
    <cellStyle name="표준 7 3 4 4 4" xfId="9154"/>
    <cellStyle name="표준 7 3 4 4 5" xfId="13025"/>
    <cellStyle name="표준 7 3 4 4 6" xfId="16896"/>
    <cellStyle name="표준 7 3 4 4 7" xfId="20767"/>
    <cellStyle name="표준 7 3 4 4 8" xfId="24638"/>
    <cellStyle name="표준 7 3 4 4 9" xfId="28509"/>
    <cellStyle name="표준 7 3 4 5" xfId="2092"/>
    <cellStyle name="표준 7 3 4 5 10" xfId="37219"/>
    <cellStyle name="표준 7 3 4 5 11" xfId="41331"/>
    <cellStyle name="표준 7 3 4 5 12" xfId="45202"/>
    <cellStyle name="표준 7 3 4 5 13" xfId="49073"/>
    <cellStyle name="표준 7 3 4 5 14" xfId="52944"/>
    <cellStyle name="표준 7 3 4 5 2" xfId="6251"/>
    <cellStyle name="표준 7 3 4 5 3" xfId="10122"/>
    <cellStyle name="표준 7 3 4 5 4" xfId="13993"/>
    <cellStyle name="표준 7 3 4 5 5" xfId="17864"/>
    <cellStyle name="표준 7 3 4 5 6" xfId="21735"/>
    <cellStyle name="표준 7 3 4 5 7" xfId="25606"/>
    <cellStyle name="표준 7 3 4 5 8" xfId="29477"/>
    <cellStyle name="표준 7 3 4 5 9" xfId="33348"/>
    <cellStyle name="표준 7 3 4 6" xfId="4315"/>
    <cellStyle name="표준 7 3 4 7" xfId="8186"/>
    <cellStyle name="표준 7 3 4 8" xfId="12057"/>
    <cellStyle name="표준 7 3 4 9" xfId="15928"/>
    <cellStyle name="표준 7 3 5" xfId="239"/>
    <cellStyle name="표준 7 3 5 10" xfId="19897"/>
    <cellStyle name="표준 7 3 5 11" xfId="23768"/>
    <cellStyle name="표준 7 3 5 12" xfId="27639"/>
    <cellStyle name="표준 7 3 5 13" xfId="31510"/>
    <cellStyle name="표준 7 3 5 14" xfId="35381"/>
    <cellStyle name="표준 7 3 5 15" xfId="39252"/>
    <cellStyle name="표준 7 3 5 16" xfId="39493"/>
    <cellStyle name="표준 7 3 5 17" xfId="43364"/>
    <cellStyle name="표준 7 3 5 18" xfId="47235"/>
    <cellStyle name="표준 7 3 5 19" xfId="51106"/>
    <cellStyle name="표준 7 3 5 2" xfId="484"/>
    <cellStyle name="표준 7 3 5 2 10" xfId="24010"/>
    <cellStyle name="표준 7 3 5 2 11" xfId="27881"/>
    <cellStyle name="표준 7 3 5 2 12" xfId="31752"/>
    <cellStyle name="표준 7 3 5 2 13" xfId="35623"/>
    <cellStyle name="표준 7 3 5 2 14" xfId="39735"/>
    <cellStyle name="표준 7 3 5 2 15" xfId="43606"/>
    <cellStyle name="표준 7 3 5 2 16" xfId="47477"/>
    <cellStyle name="표준 7 3 5 2 17" xfId="51348"/>
    <cellStyle name="표준 7 3 5 2 2" xfId="971"/>
    <cellStyle name="표준 7 3 5 2 2 10" xfId="28365"/>
    <cellStyle name="표준 7 3 5 2 2 11" xfId="32236"/>
    <cellStyle name="표준 7 3 5 2 2 12" xfId="36107"/>
    <cellStyle name="표준 7 3 5 2 2 13" xfId="40219"/>
    <cellStyle name="표준 7 3 5 2 2 14" xfId="44090"/>
    <cellStyle name="표준 7 3 5 2 2 15" xfId="47961"/>
    <cellStyle name="표준 7 3 5 2 2 16" xfId="51832"/>
    <cellStyle name="표준 7 3 5 2 2 2" xfId="1945"/>
    <cellStyle name="표준 7 3 5 2 2 2 10" xfId="33204"/>
    <cellStyle name="표준 7 3 5 2 2 2 11" xfId="37075"/>
    <cellStyle name="표준 7 3 5 2 2 2 12" xfId="41187"/>
    <cellStyle name="표준 7 3 5 2 2 2 13" xfId="45058"/>
    <cellStyle name="표준 7 3 5 2 2 2 14" xfId="48929"/>
    <cellStyle name="표준 7 3 5 2 2 2 15" xfId="52800"/>
    <cellStyle name="표준 7 3 5 2 2 2 2" xfId="3884"/>
    <cellStyle name="표준 7 3 5 2 2 2 2 10" xfId="39011"/>
    <cellStyle name="표준 7 3 5 2 2 2 2 11" xfId="43123"/>
    <cellStyle name="표준 7 3 5 2 2 2 2 12" xfId="46994"/>
    <cellStyle name="표준 7 3 5 2 2 2 2 13" xfId="50865"/>
    <cellStyle name="표준 7 3 5 2 2 2 2 14" xfId="54736"/>
    <cellStyle name="표준 7 3 5 2 2 2 2 2" xfId="8043"/>
    <cellStyle name="표준 7 3 5 2 2 2 2 3" xfId="11914"/>
    <cellStyle name="표준 7 3 5 2 2 2 2 4" xfId="15785"/>
    <cellStyle name="표준 7 3 5 2 2 2 2 5" xfId="19656"/>
    <cellStyle name="표준 7 3 5 2 2 2 2 6" xfId="23527"/>
    <cellStyle name="표준 7 3 5 2 2 2 2 7" xfId="27398"/>
    <cellStyle name="표준 7 3 5 2 2 2 2 8" xfId="31269"/>
    <cellStyle name="표준 7 3 5 2 2 2 2 9" xfId="35140"/>
    <cellStyle name="표준 7 3 5 2 2 2 3" xfId="6107"/>
    <cellStyle name="표준 7 3 5 2 2 2 4" xfId="9978"/>
    <cellStyle name="표준 7 3 5 2 2 2 5" xfId="13849"/>
    <cellStyle name="표준 7 3 5 2 2 2 6" xfId="17720"/>
    <cellStyle name="표준 7 3 5 2 2 2 7" xfId="21591"/>
    <cellStyle name="표준 7 3 5 2 2 2 8" xfId="25462"/>
    <cellStyle name="표준 7 3 5 2 2 2 9" xfId="29333"/>
    <cellStyle name="표준 7 3 5 2 2 3" xfId="2916"/>
    <cellStyle name="표준 7 3 5 2 2 3 10" xfId="38043"/>
    <cellStyle name="표준 7 3 5 2 2 3 11" xfId="42155"/>
    <cellStyle name="표준 7 3 5 2 2 3 12" xfId="46026"/>
    <cellStyle name="표준 7 3 5 2 2 3 13" xfId="49897"/>
    <cellStyle name="표준 7 3 5 2 2 3 14" xfId="53768"/>
    <cellStyle name="표준 7 3 5 2 2 3 2" xfId="7075"/>
    <cellStyle name="표준 7 3 5 2 2 3 3" xfId="10946"/>
    <cellStyle name="표준 7 3 5 2 2 3 4" xfId="14817"/>
    <cellStyle name="표준 7 3 5 2 2 3 5" xfId="18688"/>
    <cellStyle name="표준 7 3 5 2 2 3 6" xfId="22559"/>
    <cellStyle name="표준 7 3 5 2 2 3 7" xfId="26430"/>
    <cellStyle name="표준 7 3 5 2 2 3 8" xfId="30301"/>
    <cellStyle name="표준 7 3 5 2 2 3 9" xfId="34172"/>
    <cellStyle name="표준 7 3 5 2 2 4" xfId="5139"/>
    <cellStyle name="표준 7 3 5 2 2 5" xfId="9010"/>
    <cellStyle name="표준 7 3 5 2 2 6" xfId="12881"/>
    <cellStyle name="표준 7 3 5 2 2 7" xfId="16752"/>
    <cellStyle name="표준 7 3 5 2 2 8" xfId="20623"/>
    <cellStyle name="표준 7 3 5 2 2 9" xfId="24494"/>
    <cellStyle name="표준 7 3 5 2 3" xfId="1461"/>
    <cellStyle name="표준 7 3 5 2 3 10" xfId="32720"/>
    <cellStyle name="표준 7 3 5 2 3 11" xfId="36591"/>
    <cellStyle name="표준 7 3 5 2 3 12" xfId="40703"/>
    <cellStyle name="표준 7 3 5 2 3 13" xfId="44574"/>
    <cellStyle name="표준 7 3 5 2 3 14" xfId="48445"/>
    <cellStyle name="표준 7 3 5 2 3 15" xfId="52316"/>
    <cellStyle name="표준 7 3 5 2 3 2" xfId="3400"/>
    <cellStyle name="표준 7 3 5 2 3 2 10" xfId="38527"/>
    <cellStyle name="표준 7 3 5 2 3 2 11" xfId="42639"/>
    <cellStyle name="표준 7 3 5 2 3 2 12" xfId="46510"/>
    <cellStyle name="표준 7 3 5 2 3 2 13" xfId="50381"/>
    <cellStyle name="표준 7 3 5 2 3 2 14" xfId="54252"/>
    <cellStyle name="표준 7 3 5 2 3 2 2" xfId="7559"/>
    <cellStyle name="표준 7 3 5 2 3 2 3" xfId="11430"/>
    <cellStyle name="표준 7 3 5 2 3 2 4" xfId="15301"/>
    <cellStyle name="표준 7 3 5 2 3 2 5" xfId="19172"/>
    <cellStyle name="표준 7 3 5 2 3 2 6" xfId="23043"/>
    <cellStyle name="표준 7 3 5 2 3 2 7" xfId="26914"/>
    <cellStyle name="표준 7 3 5 2 3 2 8" xfId="30785"/>
    <cellStyle name="표준 7 3 5 2 3 2 9" xfId="34656"/>
    <cellStyle name="표준 7 3 5 2 3 3" xfId="5623"/>
    <cellStyle name="표준 7 3 5 2 3 4" xfId="9494"/>
    <cellStyle name="표준 7 3 5 2 3 5" xfId="13365"/>
    <cellStyle name="표준 7 3 5 2 3 6" xfId="17236"/>
    <cellStyle name="표준 7 3 5 2 3 7" xfId="21107"/>
    <cellStyle name="표준 7 3 5 2 3 8" xfId="24978"/>
    <cellStyle name="표준 7 3 5 2 3 9" xfId="28849"/>
    <cellStyle name="표준 7 3 5 2 4" xfId="2432"/>
    <cellStyle name="표준 7 3 5 2 4 10" xfId="37559"/>
    <cellStyle name="표준 7 3 5 2 4 11" xfId="41671"/>
    <cellStyle name="표준 7 3 5 2 4 12" xfId="45542"/>
    <cellStyle name="표준 7 3 5 2 4 13" xfId="49413"/>
    <cellStyle name="표준 7 3 5 2 4 14" xfId="53284"/>
    <cellStyle name="표준 7 3 5 2 4 2" xfId="6591"/>
    <cellStyle name="표준 7 3 5 2 4 3" xfId="10462"/>
    <cellStyle name="표준 7 3 5 2 4 4" xfId="14333"/>
    <cellStyle name="표준 7 3 5 2 4 5" xfId="18204"/>
    <cellStyle name="표준 7 3 5 2 4 6" xfId="22075"/>
    <cellStyle name="표준 7 3 5 2 4 7" xfId="25946"/>
    <cellStyle name="표준 7 3 5 2 4 8" xfId="29817"/>
    <cellStyle name="표준 7 3 5 2 4 9" xfId="33688"/>
    <cellStyle name="표준 7 3 5 2 5" xfId="4655"/>
    <cellStyle name="표준 7 3 5 2 6" xfId="8526"/>
    <cellStyle name="표준 7 3 5 2 7" xfId="12397"/>
    <cellStyle name="표준 7 3 5 2 8" xfId="16268"/>
    <cellStyle name="표준 7 3 5 2 9" xfId="20139"/>
    <cellStyle name="표준 7 3 5 3" xfId="729"/>
    <cellStyle name="표준 7 3 5 3 10" xfId="28123"/>
    <cellStyle name="표준 7 3 5 3 11" xfId="31994"/>
    <cellStyle name="표준 7 3 5 3 12" xfId="35865"/>
    <cellStyle name="표준 7 3 5 3 13" xfId="39977"/>
    <cellStyle name="표준 7 3 5 3 14" xfId="43848"/>
    <cellStyle name="표준 7 3 5 3 15" xfId="47719"/>
    <cellStyle name="표준 7 3 5 3 16" xfId="51590"/>
    <cellStyle name="표준 7 3 5 3 2" xfId="1703"/>
    <cellStyle name="표준 7 3 5 3 2 10" xfId="32962"/>
    <cellStyle name="표준 7 3 5 3 2 11" xfId="36833"/>
    <cellStyle name="표준 7 3 5 3 2 12" xfId="40945"/>
    <cellStyle name="표준 7 3 5 3 2 13" xfId="44816"/>
    <cellStyle name="표준 7 3 5 3 2 14" xfId="48687"/>
    <cellStyle name="표준 7 3 5 3 2 15" xfId="52558"/>
    <cellStyle name="표준 7 3 5 3 2 2" xfId="3642"/>
    <cellStyle name="표준 7 3 5 3 2 2 10" xfId="38769"/>
    <cellStyle name="표준 7 3 5 3 2 2 11" xfId="42881"/>
    <cellStyle name="표준 7 3 5 3 2 2 12" xfId="46752"/>
    <cellStyle name="표준 7 3 5 3 2 2 13" xfId="50623"/>
    <cellStyle name="표준 7 3 5 3 2 2 14" xfId="54494"/>
    <cellStyle name="표준 7 3 5 3 2 2 2" xfId="7801"/>
    <cellStyle name="표준 7 3 5 3 2 2 3" xfId="11672"/>
    <cellStyle name="표준 7 3 5 3 2 2 4" xfId="15543"/>
    <cellStyle name="표준 7 3 5 3 2 2 5" xfId="19414"/>
    <cellStyle name="표준 7 3 5 3 2 2 6" xfId="23285"/>
    <cellStyle name="표준 7 3 5 3 2 2 7" xfId="27156"/>
    <cellStyle name="표준 7 3 5 3 2 2 8" xfId="31027"/>
    <cellStyle name="표준 7 3 5 3 2 2 9" xfId="34898"/>
    <cellStyle name="표준 7 3 5 3 2 3" xfId="5865"/>
    <cellStyle name="표준 7 3 5 3 2 4" xfId="9736"/>
    <cellStyle name="표준 7 3 5 3 2 5" xfId="13607"/>
    <cellStyle name="표준 7 3 5 3 2 6" xfId="17478"/>
    <cellStyle name="표준 7 3 5 3 2 7" xfId="21349"/>
    <cellStyle name="표준 7 3 5 3 2 8" xfId="25220"/>
    <cellStyle name="표준 7 3 5 3 2 9" xfId="29091"/>
    <cellStyle name="표준 7 3 5 3 3" xfId="2674"/>
    <cellStyle name="표준 7 3 5 3 3 10" xfId="37801"/>
    <cellStyle name="표준 7 3 5 3 3 11" xfId="41913"/>
    <cellStyle name="표준 7 3 5 3 3 12" xfId="45784"/>
    <cellStyle name="표준 7 3 5 3 3 13" xfId="49655"/>
    <cellStyle name="표준 7 3 5 3 3 14" xfId="53526"/>
    <cellStyle name="표준 7 3 5 3 3 2" xfId="6833"/>
    <cellStyle name="표준 7 3 5 3 3 3" xfId="10704"/>
    <cellStyle name="표준 7 3 5 3 3 4" xfId="14575"/>
    <cellStyle name="표준 7 3 5 3 3 5" xfId="18446"/>
    <cellStyle name="표준 7 3 5 3 3 6" xfId="22317"/>
    <cellStyle name="표준 7 3 5 3 3 7" xfId="26188"/>
    <cellStyle name="표준 7 3 5 3 3 8" xfId="30059"/>
    <cellStyle name="표준 7 3 5 3 3 9" xfId="33930"/>
    <cellStyle name="표준 7 3 5 3 4" xfId="4897"/>
    <cellStyle name="표준 7 3 5 3 5" xfId="8768"/>
    <cellStyle name="표준 7 3 5 3 6" xfId="12639"/>
    <cellStyle name="표준 7 3 5 3 7" xfId="16510"/>
    <cellStyle name="표준 7 3 5 3 8" xfId="20381"/>
    <cellStyle name="표준 7 3 5 3 9" xfId="24252"/>
    <cellStyle name="표준 7 3 5 4" xfId="1219"/>
    <cellStyle name="표준 7 3 5 4 10" xfId="32478"/>
    <cellStyle name="표준 7 3 5 4 11" xfId="36349"/>
    <cellStyle name="표준 7 3 5 4 12" xfId="40461"/>
    <cellStyle name="표준 7 3 5 4 13" xfId="44332"/>
    <cellStyle name="표준 7 3 5 4 14" xfId="48203"/>
    <cellStyle name="표준 7 3 5 4 15" xfId="52074"/>
    <cellStyle name="표준 7 3 5 4 2" xfId="3158"/>
    <cellStyle name="표준 7 3 5 4 2 10" xfId="38285"/>
    <cellStyle name="표준 7 3 5 4 2 11" xfId="42397"/>
    <cellStyle name="표준 7 3 5 4 2 12" xfId="46268"/>
    <cellStyle name="표준 7 3 5 4 2 13" xfId="50139"/>
    <cellStyle name="표준 7 3 5 4 2 14" xfId="54010"/>
    <cellStyle name="표준 7 3 5 4 2 2" xfId="7317"/>
    <cellStyle name="표준 7 3 5 4 2 3" xfId="11188"/>
    <cellStyle name="표준 7 3 5 4 2 4" xfId="15059"/>
    <cellStyle name="표준 7 3 5 4 2 5" xfId="18930"/>
    <cellStyle name="표준 7 3 5 4 2 6" xfId="22801"/>
    <cellStyle name="표준 7 3 5 4 2 7" xfId="26672"/>
    <cellStyle name="표준 7 3 5 4 2 8" xfId="30543"/>
    <cellStyle name="표준 7 3 5 4 2 9" xfId="34414"/>
    <cellStyle name="표준 7 3 5 4 3" xfId="5381"/>
    <cellStyle name="표준 7 3 5 4 4" xfId="9252"/>
    <cellStyle name="표준 7 3 5 4 5" xfId="13123"/>
    <cellStyle name="표준 7 3 5 4 6" xfId="16994"/>
    <cellStyle name="표준 7 3 5 4 7" xfId="20865"/>
    <cellStyle name="표준 7 3 5 4 8" xfId="24736"/>
    <cellStyle name="표준 7 3 5 4 9" xfId="28607"/>
    <cellStyle name="표준 7 3 5 5" xfId="2190"/>
    <cellStyle name="표준 7 3 5 5 10" xfId="37317"/>
    <cellStyle name="표준 7 3 5 5 11" xfId="41429"/>
    <cellStyle name="표준 7 3 5 5 12" xfId="45300"/>
    <cellStyle name="표준 7 3 5 5 13" xfId="49171"/>
    <cellStyle name="표준 7 3 5 5 14" xfId="53042"/>
    <cellStyle name="표준 7 3 5 5 2" xfId="6349"/>
    <cellStyle name="표준 7 3 5 5 3" xfId="10220"/>
    <cellStyle name="표준 7 3 5 5 4" xfId="14091"/>
    <cellStyle name="표준 7 3 5 5 5" xfId="17962"/>
    <cellStyle name="표준 7 3 5 5 6" xfId="21833"/>
    <cellStyle name="표준 7 3 5 5 7" xfId="25704"/>
    <cellStyle name="표준 7 3 5 5 8" xfId="29575"/>
    <cellStyle name="표준 7 3 5 5 9" xfId="33446"/>
    <cellStyle name="표준 7 3 5 6" xfId="4413"/>
    <cellStyle name="표준 7 3 5 7" xfId="8284"/>
    <cellStyle name="표준 7 3 5 8" xfId="12155"/>
    <cellStyle name="표준 7 3 5 9" xfId="16026"/>
    <cellStyle name="표준 7 3 6" xfId="289"/>
    <cellStyle name="표준 7 3 6 10" xfId="23815"/>
    <cellStyle name="표준 7 3 6 11" xfId="27686"/>
    <cellStyle name="표준 7 3 6 12" xfId="31557"/>
    <cellStyle name="표준 7 3 6 13" xfId="35428"/>
    <cellStyle name="표준 7 3 6 14" xfId="39540"/>
    <cellStyle name="표준 7 3 6 15" xfId="43411"/>
    <cellStyle name="표준 7 3 6 16" xfId="47282"/>
    <cellStyle name="표준 7 3 6 17" xfId="51153"/>
    <cellStyle name="표준 7 3 6 2" xfId="776"/>
    <cellStyle name="표준 7 3 6 2 10" xfId="28170"/>
    <cellStyle name="표준 7 3 6 2 11" xfId="32041"/>
    <cellStyle name="표준 7 3 6 2 12" xfId="35912"/>
    <cellStyle name="표준 7 3 6 2 13" xfId="40024"/>
    <cellStyle name="표준 7 3 6 2 14" xfId="43895"/>
    <cellStyle name="표준 7 3 6 2 15" xfId="47766"/>
    <cellStyle name="표준 7 3 6 2 16" xfId="51637"/>
    <cellStyle name="표준 7 3 6 2 2" xfId="1750"/>
    <cellStyle name="표준 7 3 6 2 2 10" xfId="33009"/>
    <cellStyle name="표준 7 3 6 2 2 11" xfId="36880"/>
    <cellStyle name="표준 7 3 6 2 2 12" xfId="40992"/>
    <cellStyle name="표준 7 3 6 2 2 13" xfId="44863"/>
    <cellStyle name="표준 7 3 6 2 2 14" xfId="48734"/>
    <cellStyle name="표준 7 3 6 2 2 15" xfId="52605"/>
    <cellStyle name="표준 7 3 6 2 2 2" xfId="3689"/>
    <cellStyle name="표준 7 3 6 2 2 2 10" xfId="38816"/>
    <cellStyle name="표준 7 3 6 2 2 2 11" xfId="42928"/>
    <cellStyle name="표준 7 3 6 2 2 2 12" xfId="46799"/>
    <cellStyle name="표준 7 3 6 2 2 2 13" xfId="50670"/>
    <cellStyle name="표준 7 3 6 2 2 2 14" xfId="54541"/>
    <cellStyle name="표준 7 3 6 2 2 2 2" xfId="7848"/>
    <cellStyle name="표준 7 3 6 2 2 2 3" xfId="11719"/>
    <cellStyle name="표준 7 3 6 2 2 2 4" xfId="15590"/>
    <cellStyle name="표준 7 3 6 2 2 2 5" xfId="19461"/>
    <cellStyle name="표준 7 3 6 2 2 2 6" xfId="23332"/>
    <cellStyle name="표준 7 3 6 2 2 2 7" xfId="27203"/>
    <cellStyle name="표준 7 3 6 2 2 2 8" xfId="31074"/>
    <cellStyle name="표준 7 3 6 2 2 2 9" xfId="34945"/>
    <cellStyle name="표준 7 3 6 2 2 3" xfId="5912"/>
    <cellStyle name="표준 7 3 6 2 2 4" xfId="9783"/>
    <cellStyle name="표준 7 3 6 2 2 5" xfId="13654"/>
    <cellStyle name="표준 7 3 6 2 2 6" xfId="17525"/>
    <cellStyle name="표준 7 3 6 2 2 7" xfId="21396"/>
    <cellStyle name="표준 7 3 6 2 2 8" xfId="25267"/>
    <cellStyle name="표준 7 3 6 2 2 9" xfId="29138"/>
    <cellStyle name="표준 7 3 6 2 3" xfId="2721"/>
    <cellStyle name="표준 7 3 6 2 3 10" xfId="37848"/>
    <cellStyle name="표준 7 3 6 2 3 11" xfId="41960"/>
    <cellStyle name="표준 7 3 6 2 3 12" xfId="45831"/>
    <cellStyle name="표준 7 3 6 2 3 13" xfId="49702"/>
    <cellStyle name="표준 7 3 6 2 3 14" xfId="53573"/>
    <cellStyle name="표준 7 3 6 2 3 2" xfId="6880"/>
    <cellStyle name="표준 7 3 6 2 3 3" xfId="10751"/>
    <cellStyle name="표준 7 3 6 2 3 4" xfId="14622"/>
    <cellStyle name="표준 7 3 6 2 3 5" xfId="18493"/>
    <cellStyle name="표준 7 3 6 2 3 6" xfId="22364"/>
    <cellStyle name="표준 7 3 6 2 3 7" xfId="26235"/>
    <cellStyle name="표준 7 3 6 2 3 8" xfId="30106"/>
    <cellStyle name="표준 7 3 6 2 3 9" xfId="33977"/>
    <cellStyle name="표준 7 3 6 2 4" xfId="4944"/>
    <cellStyle name="표준 7 3 6 2 5" xfId="8815"/>
    <cellStyle name="표준 7 3 6 2 6" xfId="12686"/>
    <cellStyle name="표준 7 3 6 2 7" xfId="16557"/>
    <cellStyle name="표준 7 3 6 2 8" xfId="20428"/>
    <cellStyle name="표준 7 3 6 2 9" xfId="24299"/>
    <cellStyle name="표준 7 3 6 3" xfId="1266"/>
    <cellStyle name="표준 7 3 6 3 10" xfId="32525"/>
    <cellStyle name="표준 7 3 6 3 11" xfId="36396"/>
    <cellStyle name="표준 7 3 6 3 12" xfId="40508"/>
    <cellStyle name="표준 7 3 6 3 13" xfId="44379"/>
    <cellStyle name="표준 7 3 6 3 14" xfId="48250"/>
    <cellStyle name="표준 7 3 6 3 15" xfId="52121"/>
    <cellStyle name="표준 7 3 6 3 2" xfId="3205"/>
    <cellStyle name="표준 7 3 6 3 2 10" xfId="38332"/>
    <cellStyle name="표준 7 3 6 3 2 11" xfId="42444"/>
    <cellStyle name="표준 7 3 6 3 2 12" xfId="46315"/>
    <cellStyle name="표준 7 3 6 3 2 13" xfId="50186"/>
    <cellStyle name="표준 7 3 6 3 2 14" xfId="54057"/>
    <cellStyle name="표준 7 3 6 3 2 2" xfId="7364"/>
    <cellStyle name="표준 7 3 6 3 2 3" xfId="11235"/>
    <cellStyle name="표준 7 3 6 3 2 4" xfId="15106"/>
    <cellStyle name="표준 7 3 6 3 2 5" xfId="18977"/>
    <cellStyle name="표준 7 3 6 3 2 6" xfId="22848"/>
    <cellStyle name="표준 7 3 6 3 2 7" xfId="26719"/>
    <cellStyle name="표준 7 3 6 3 2 8" xfId="30590"/>
    <cellStyle name="표준 7 3 6 3 2 9" xfId="34461"/>
    <cellStyle name="표준 7 3 6 3 3" xfId="5428"/>
    <cellStyle name="표준 7 3 6 3 4" xfId="9299"/>
    <cellStyle name="표준 7 3 6 3 5" xfId="13170"/>
    <cellStyle name="표준 7 3 6 3 6" xfId="17041"/>
    <cellStyle name="표준 7 3 6 3 7" xfId="20912"/>
    <cellStyle name="표준 7 3 6 3 8" xfId="24783"/>
    <cellStyle name="표준 7 3 6 3 9" xfId="28654"/>
    <cellStyle name="표준 7 3 6 4" xfId="2237"/>
    <cellStyle name="표준 7 3 6 4 10" xfId="37364"/>
    <cellStyle name="표준 7 3 6 4 11" xfId="41476"/>
    <cellStyle name="표준 7 3 6 4 12" xfId="45347"/>
    <cellStyle name="표준 7 3 6 4 13" xfId="49218"/>
    <cellStyle name="표준 7 3 6 4 14" xfId="53089"/>
    <cellStyle name="표준 7 3 6 4 2" xfId="6396"/>
    <cellStyle name="표준 7 3 6 4 3" xfId="10267"/>
    <cellStyle name="표준 7 3 6 4 4" xfId="14138"/>
    <cellStyle name="표준 7 3 6 4 5" xfId="18009"/>
    <cellStyle name="표준 7 3 6 4 6" xfId="21880"/>
    <cellStyle name="표준 7 3 6 4 7" xfId="25751"/>
    <cellStyle name="표준 7 3 6 4 8" xfId="29622"/>
    <cellStyle name="표준 7 3 6 4 9" xfId="33493"/>
    <cellStyle name="표준 7 3 6 5" xfId="4460"/>
    <cellStyle name="표준 7 3 6 6" xfId="8331"/>
    <cellStyle name="표준 7 3 6 7" xfId="12202"/>
    <cellStyle name="표준 7 3 6 8" xfId="16073"/>
    <cellStyle name="표준 7 3 6 9" xfId="19944"/>
    <cellStyle name="표준 7 3 7" xfId="534"/>
    <cellStyle name="표준 7 3 7 10" xfId="27928"/>
    <cellStyle name="표준 7 3 7 11" xfId="31799"/>
    <cellStyle name="표준 7 3 7 12" xfId="35670"/>
    <cellStyle name="표준 7 3 7 13" xfId="39782"/>
    <cellStyle name="표준 7 3 7 14" xfId="43653"/>
    <cellStyle name="표준 7 3 7 15" xfId="47524"/>
    <cellStyle name="표준 7 3 7 16" xfId="51395"/>
    <cellStyle name="표준 7 3 7 2" xfId="1508"/>
    <cellStyle name="표준 7 3 7 2 10" xfId="32767"/>
    <cellStyle name="표준 7 3 7 2 11" xfId="36638"/>
    <cellStyle name="표준 7 3 7 2 12" xfId="40750"/>
    <cellStyle name="표준 7 3 7 2 13" xfId="44621"/>
    <cellStyle name="표준 7 3 7 2 14" xfId="48492"/>
    <cellStyle name="표준 7 3 7 2 15" xfId="52363"/>
    <cellStyle name="표준 7 3 7 2 2" xfId="3447"/>
    <cellStyle name="표준 7 3 7 2 2 10" xfId="38574"/>
    <cellStyle name="표준 7 3 7 2 2 11" xfId="42686"/>
    <cellStyle name="표준 7 3 7 2 2 12" xfId="46557"/>
    <cellStyle name="표준 7 3 7 2 2 13" xfId="50428"/>
    <cellStyle name="표준 7 3 7 2 2 14" xfId="54299"/>
    <cellStyle name="표준 7 3 7 2 2 2" xfId="7606"/>
    <cellStyle name="표준 7 3 7 2 2 3" xfId="11477"/>
    <cellStyle name="표준 7 3 7 2 2 4" xfId="15348"/>
    <cellStyle name="표준 7 3 7 2 2 5" xfId="19219"/>
    <cellStyle name="표준 7 3 7 2 2 6" xfId="23090"/>
    <cellStyle name="표준 7 3 7 2 2 7" xfId="26961"/>
    <cellStyle name="표준 7 3 7 2 2 8" xfId="30832"/>
    <cellStyle name="표준 7 3 7 2 2 9" xfId="34703"/>
    <cellStyle name="표준 7 3 7 2 3" xfId="5670"/>
    <cellStyle name="표준 7 3 7 2 4" xfId="9541"/>
    <cellStyle name="표준 7 3 7 2 5" xfId="13412"/>
    <cellStyle name="표준 7 3 7 2 6" xfId="17283"/>
    <cellStyle name="표준 7 3 7 2 7" xfId="21154"/>
    <cellStyle name="표준 7 3 7 2 8" xfId="25025"/>
    <cellStyle name="표준 7 3 7 2 9" xfId="28896"/>
    <cellStyle name="표준 7 3 7 3" xfId="2479"/>
    <cellStyle name="표준 7 3 7 3 10" xfId="37606"/>
    <cellStyle name="표준 7 3 7 3 11" xfId="41718"/>
    <cellStyle name="표준 7 3 7 3 12" xfId="45589"/>
    <cellStyle name="표준 7 3 7 3 13" xfId="49460"/>
    <cellStyle name="표준 7 3 7 3 14" xfId="53331"/>
    <cellStyle name="표준 7 3 7 3 2" xfId="6638"/>
    <cellStyle name="표준 7 3 7 3 3" xfId="10509"/>
    <cellStyle name="표준 7 3 7 3 4" xfId="14380"/>
    <cellStyle name="표준 7 3 7 3 5" xfId="18251"/>
    <cellStyle name="표준 7 3 7 3 6" xfId="22122"/>
    <cellStyle name="표준 7 3 7 3 7" xfId="25993"/>
    <cellStyle name="표준 7 3 7 3 8" xfId="29864"/>
    <cellStyle name="표준 7 3 7 3 9" xfId="33735"/>
    <cellStyle name="표준 7 3 7 4" xfId="4702"/>
    <cellStyle name="표준 7 3 7 5" xfId="8573"/>
    <cellStyle name="표준 7 3 7 6" xfId="12444"/>
    <cellStyle name="표준 7 3 7 7" xfId="16315"/>
    <cellStyle name="표준 7 3 7 8" xfId="20186"/>
    <cellStyle name="표준 7 3 7 9" xfId="24057"/>
    <cellStyle name="표준 7 3 8" xfId="1024"/>
    <cellStyle name="표준 7 3 8 10" xfId="32283"/>
    <cellStyle name="표준 7 3 8 11" xfId="36154"/>
    <cellStyle name="표준 7 3 8 12" xfId="40266"/>
    <cellStyle name="표준 7 3 8 13" xfId="44137"/>
    <cellStyle name="표준 7 3 8 14" xfId="48008"/>
    <cellStyle name="표준 7 3 8 15" xfId="51879"/>
    <cellStyle name="표준 7 3 8 2" xfId="2963"/>
    <cellStyle name="표준 7 3 8 2 10" xfId="38090"/>
    <cellStyle name="표준 7 3 8 2 11" xfId="42202"/>
    <cellStyle name="표준 7 3 8 2 12" xfId="46073"/>
    <cellStyle name="표준 7 3 8 2 13" xfId="49944"/>
    <cellStyle name="표준 7 3 8 2 14" xfId="53815"/>
    <cellStyle name="표준 7 3 8 2 2" xfId="7122"/>
    <cellStyle name="표준 7 3 8 2 3" xfId="10993"/>
    <cellStyle name="표준 7 3 8 2 4" xfId="14864"/>
    <cellStyle name="표준 7 3 8 2 5" xfId="18735"/>
    <cellStyle name="표준 7 3 8 2 6" xfId="22606"/>
    <cellStyle name="표준 7 3 8 2 7" xfId="26477"/>
    <cellStyle name="표준 7 3 8 2 8" xfId="30348"/>
    <cellStyle name="표준 7 3 8 2 9" xfId="34219"/>
    <cellStyle name="표준 7 3 8 3" xfId="5186"/>
    <cellStyle name="표준 7 3 8 4" xfId="9057"/>
    <cellStyle name="표준 7 3 8 5" xfId="12928"/>
    <cellStyle name="표준 7 3 8 6" xfId="16799"/>
    <cellStyle name="표준 7 3 8 7" xfId="20670"/>
    <cellStyle name="표준 7 3 8 8" xfId="24541"/>
    <cellStyle name="표준 7 3 8 9" xfId="28412"/>
    <cellStyle name="표준 7 3 9" xfId="1995"/>
    <cellStyle name="표준 7 3 9 10" xfId="37122"/>
    <cellStyle name="표준 7 3 9 11" xfId="41234"/>
    <cellStyle name="표준 7 3 9 12" xfId="45105"/>
    <cellStyle name="표준 7 3 9 13" xfId="48976"/>
    <cellStyle name="표준 7 3 9 14" xfId="52847"/>
    <cellStyle name="표준 7 3 9 2" xfId="6154"/>
    <cellStyle name="표준 7 3 9 3" xfId="10025"/>
    <cellStyle name="표준 7 3 9 4" xfId="13896"/>
    <cellStyle name="표준 7 3 9 5" xfId="17767"/>
    <cellStyle name="표준 7 3 9 6" xfId="21638"/>
    <cellStyle name="표준 7 3 9 7" xfId="25509"/>
    <cellStyle name="표준 7 3 9 8" xfId="29380"/>
    <cellStyle name="표준 7 3 9 9" xfId="33251"/>
    <cellStyle name="표준 7 30" xfId="50904"/>
    <cellStyle name="표준 7 4" xfId="42"/>
    <cellStyle name="표준 7 4 10" xfId="4225"/>
    <cellStyle name="표준 7 4 11" xfId="8096"/>
    <cellStyle name="표준 7 4 12" xfId="11967"/>
    <cellStyle name="표준 7 4 13" xfId="15838"/>
    <cellStyle name="표준 7 4 14" xfId="19709"/>
    <cellStyle name="표준 7 4 15" xfId="23580"/>
    <cellStyle name="표준 7 4 16" xfId="27451"/>
    <cellStyle name="표준 7 4 17" xfId="31322"/>
    <cellStyle name="표준 7 4 18" xfId="35193"/>
    <cellStyle name="표준 7 4 19" xfId="39064"/>
    <cellStyle name="표준 7 4 2" xfId="68"/>
    <cellStyle name="표준 7 4 2 10" xfId="8122"/>
    <cellStyle name="표준 7 4 2 11" xfId="11993"/>
    <cellStyle name="표준 7 4 2 12" xfId="15864"/>
    <cellStyle name="표준 7 4 2 13" xfId="19735"/>
    <cellStyle name="표준 7 4 2 14" xfId="23606"/>
    <cellStyle name="표준 7 4 2 15" xfId="27477"/>
    <cellStyle name="표준 7 4 2 16" xfId="31348"/>
    <cellStyle name="표준 7 4 2 17" xfId="35219"/>
    <cellStyle name="표준 7 4 2 18" xfId="39090"/>
    <cellStyle name="표준 7 4 2 19" xfId="39331"/>
    <cellStyle name="표준 7 4 2 2" xfId="122"/>
    <cellStyle name="표준 7 4 2 2 10" xfId="15911"/>
    <cellStyle name="표준 7 4 2 2 11" xfId="19782"/>
    <cellStyle name="표준 7 4 2 2 12" xfId="23653"/>
    <cellStyle name="표준 7 4 2 2 13" xfId="27524"/>
    <cellStyle name="표준 7 4 2 2 14" xfId="31395"/>
    <cellStyle name="표준 7 4 2 2 15" xfId="35266"/>
    <cellStyle name="표준 7 4 2 2 16" xfId="39137"/>
    <cellStyle name="표준 7 4 2 2 17" xfId="39378"/>
    <cellStyle name="표준 7 4 2 2 18" xfId="43249"/>
    <cellStyle name="표준 7 4 2 2 19" xfId="47120"/>
    <cellStyle name="표준 7 4 2 2 2" xfId="221"/>
    <cellStyle name="표준 7 4 2 2 2 10" xfId="19879"/>
    <cellStyle name="표준 7 4 2 2 2 11" xfId="23750"/>
    <cellStyle name="표준 7 4 2 2 2 12" xfId="27621"/>
    <cellStyle name="표준 7 4 2 2 2 13" xfId="31492"/>
    <cellStyle name="표준 7 4 2 2 2 14" xfId="35363"/>
    <cellStyle name="표준 7 4 2 2 2 15" xfId="39234"/>
    <cellStyle name="표준 7 4 2 2 2 16" xfId="39475"/>
    <cellStyle name="표준 7 4 2 2 2 17" xfId="43346"/>
    <cellStyle name="표준 7 4 2 2 2 18" xfId="47217"/>
    <cellStyle name="표준 7 4 2 2 2 19" xfId="51088"/>
    <cellStyle name="표준 7 4 2 2 2 2" xfId="466"/>
    <cellStyle name="표준 7 4 2 2 2 2 10" xfId="23992"/>
    <cellStyle name="표준 7 4 2 2 2 2 11" xfId="27863"/>
    <cellStyle name="표준 7 4 2 2 2 2 12" xfId="31734"/>
    <cellStyle name="표준 7 4 2 2 2 2 13" xfId="35605"/>
    <cellStyle name="표준 7 4 2 2 2 2 14" xfId="39717"/>
    <cellStyle name="표준 7 4 2 2 2 2 15" xfId="43588"/>
    <cellStyle name="표준 7 4 2 2 2 2 16" xfId="47459"/>
    <cellStyle name="표준 7 4 2 2 2 2 17" xfId="51330"/>
    <cellStyle name="표준 7 4 2 2 2 2 2" xfId="953"/>
    <cellStyle name="표준 7 4 2 2 2 2 2 10" xfId="28347"/>
    <cellStyle name="표준 7 4 2 2 2 2 2 11" xfId="32218"/>
    <cellStyle name="표준 7 4 2 2 2 2 2 12" xfId="36089"/>
    <cellStyle name="표준 7 4 2 2 2 2 2 13" xfId="40201"/>
    <cellStyle name="표준 7 4 2 2 2 2 2 14" xfId="44072"/>
    <cellStyle name="표준 7 4 2 2 2 2 2 15" xfId="47943"/>
    <cellStyle name="표준 7 4 2 2 2 2 2 16" xfId="51814"/>
    <cellStyle name="표준 7 4 2 2 2 2 2 2" xfId="1927"/>
    <cellStyle name="표준 7 4 2 2 2 2 2 2 10" xfId="33186"/>
    <cellStyle name="표준 7 4 2 2 2 2 2 2 11" xfId="37057"/>
    <cellStyle name="표준 7 4 2 2 2 2 2 2 12" xfId="41169"/>
    <cellStyle name="표준 7 4 2 2 2 2 2 2 13" xfId="45040"/>
    <cellStyle name="표준 7 4 2 2 2 2 2 2 14" xfId="48911"/>
    <cellStyle name="표준 7 4 2 2 2 2 2 2 15" xfId="52782"/>
    <cellStyle name="표준 7 4 2 2 2 2 2 2 2" xfId="3866"/>
    <cellStyle name="표준 7 4 2 2 2 2 2 2 2 10" xfId="38993"/>
    <cellStyle name="표준 7 4 2 2 2 2 2 2 2 11" xfId="43105"/>
    <cellStyle name="표준 7 4 2 2 2 2 2 2 2 12" xfId="46976"/>
    <cellStyle name="표준 7 4 2 2 2 2 2 2 2 13" xfId="50847"/>
    <cellStyle name="표준 7 4 2 2 2 2 2 2 2 14" xfId="54718"/>
    <cellStyle name="표준 7 4 2 2 2 2 2 2 2 2" xfId="8025"/>
    <cellStyle name="표준 7 4 2 2 2 2 2 2 2 3" xfId="11896"/>
    <cellStyle name="표준 7 4 2 2 2 2 2 2 2 4" xfId="15767"/>
    <cellStyle name="표준 7 4 2 2 2 2 2 2 2 5" xfId="19638"/>
    <cellStyle name="표준 7 4 2 2 2 2 2 2 2 6" xfId="23509"/>
    <cellStyle name="표준 7 4 2 2 2 2 2 2 2 7" xfId="27380"/>
    <cellStyle name="표준 7 4 2 2 2 2 2 2 2 8" xfId="31251"/>
    <cellStyle name="표준 7 4 2 2 2 2 2 2 2 9" xfId="35122"/>
    <cellStyle name="표준 7 4 2 2 2 2 2 2 3" xfId="6089"/>
    <cellStyle name="표준 7 4 2 2 2 2 2 2 4" xfId="9960"/>
    <cellStyle name="표준 7 4 2 2 2 2 2 2 5" xfId="13831"/>
    <cellStyle name="표준 7 4 2 2 2 2 2 2 6" xfId="17702"/>
    <cellStyle name="표준 7 4 2 2 2 2 2 2 7" xfId="21573"/>
    <cellStyle name="표준 7 4 2 2 2 2 2 2 8" xfId="25444"/>
    <cellStyle name="표준 7 4 2 2 2 2 2 2 9" xfId="29315"/>
    <cellStyle name="표준 7 4 2 2 2 2 2 3" xfId="2898"/>
    <cellStyle name="표준 7 4 2 2 2 2 2 3 10" xfId="38025"/>
    <cellStyle name="표준 7 4 2 2 2 2 2 3 11" xfId="42137"/>
    <cellStyle name="표준 7 4 2 2 2 2 2 3 12" xfId="46008"/>
    <cellStyle name="표준 7 4 2 2 2 2 2 3 13" xfId="49879"/>
    <cellStyle name="표준 7 4 2 2 2 2 2 3 14" xfId="53750"/>
    <cellStyle name="표준 7 4 2 2 2 2 2 3 2" xfId="7057"/>
    <cellStyle name="표준 7 4 2 2 2 2 2 3 3" xfId="10928"/>
    <cellStyle name="표준 7 4 2 2 2 2 2 3 4" xfId="14799"/>
    <cellStyle name="표준 7 4 2 2 2 2 2 3 5" xfId="18670"/>
    <cellStyle name="표준 7 4 2 2 2 2 2 3 6" xfId="22541"/>
    <cellStyle name="표준 7 4 2 2 2 2 2 3 7" xfId="26412"/>
    <cellStyle name="표준 7 4 2 2 2 2 2 3 8" xfId="30283"/>
    <cellStyle name="표준 7 4 2 2 2 2 2 3 9" xfId="34154"/>
    <cellStyle name="표준 7 4 2 2 2 2 2 4" xfId="5121"/>
    <cellStyle name="표준 7 4 2 2 2 2 2 5" xfId="8992"/>
    <cellStyle name="표준 7 4 2 2 2 2 2 6" xfId="12863"/>
    <cellStyle name="표준 7 4 2 2 2 2 2 7" xfId="16734"/>
    <cellStyle name="표준 7 4 2 2 2 2 2 8" xfId="20605"/>
    <cellStyle name="표준 7 4 2 2 2 2 2 9" xfId="24476"/>
    <cellStyle name="표준 7 4 2 2 2 2 3" xfId="1443"/>
    <cellStyle name="표준 7 4 2 2 2 2 3 10" xfId="32702"/>
    <cellStyle name="표준 7 4 2 2 2 2 3 11" xfId="36573"/>
    <cellStyle name="표준 7 4 2 2 2 2 3 12" xfId="40685"/>
    <cellStyle name="표준 7 4 2 2 2 2 3 13" xfId="44556"/>
    <cellStyle name="표준 7 4 2 2 2 2 3 14" xfId="48427"/>
    <cellStyle name="표준 7 4 2 2 2 2 3 15" xfId="52298"/>
    <cellStyle name="표준 7 4 2 2 2 2 3 2" xfId="3382"/>
    <cellStyle name="표준 7 4 2 2 2 2 3 2 10" xfId="38509"/>
    <cellStyle name="표준 7 4 2 2 2 2 3 2 11" xfId="42621"/>
    <cellStyle name="표준 7 4 2 2 2 2 3 2 12" xfId="46492"/>
    <cellStyle name="표준 7 4 2 2 2 2 3 2 13" xfId="50363"/>
    <cellStyle name="표준 7 4 2 2 2 2 3 2 14" xfId="54234"/>
    <cellStyle name="표준 7 4 2 2 2 2 3 2 2" xfId="7541"/>
    <cellStyle name="표준 7 4 2 2 2 2 3 2 3" xfId="11412"/>
    <cellStyle name="표준 7 4 2 2 2 2 3 2 4" xfId="15283"/>
    <cellStyle name="표준 7 4 2 2 2 2 3 2 5" xfId="19154"/>
    <cellStyle name="표준 7 4 2 2 2 2 3 2 6" xfId="23025"/>
    <cellStyle name="표준 7 4 2 2 2 2 3 2 7" xfId="26896"/>
    <cellStyle name="표준 7 4 2 2 2 2 3 2 8" xfId="30767"/>
    <cellStyle name="표준 7 4 2 2 2 2 3 2 9" xfId="34638"/>
    <cellStyle name="표준 7 4 2 2 2 2 3 3" xfId="5605"/>
    <cellStyle name="표준 7 4 2 2 2 2 3 4" xfId="9476"/>
    <cellStyle name="표준 7 4 2 2 2 2 3 5" xfId="13347"/>
    <cellStyle name="표준 7 4 2 2 2 2 3 6" xfId="17218"/>
    <cellStyle name="표준 7 4 2 2 2 2 3 7" xfId="21089"/>
    <cellStyle name="표준 7 4 2 2 2 2 3 8" xfId="24960"/>
    <cellStyle name="표준 7 4 2 2 2 2 3 9" xfId="28831"/>
    <cellStyle name="표준 7 4 2 2 2 2 4" xfId="2414"/>
    <cellStyle name="표준 7 4 2 2 2 2 4 10" xfId="37541"/>
    <cellStyle name="표준 7 4 2 2 2 2 4 11" xfId="41653"/>
    <cellStyle name="표준 7 4 2 2 2 2 4 12" xfId="45524"/>
    <cellStyle name="표준 7 4 2 2 2 2 4 13" xfId="49395"/>
    <cellStyle name="표준 7 4 2 2 2 2 4 14" xfId="53266"/>
    <cellStyle name="표준 7 4 2 2 2 2 4 2" xfId="6573"/>
    <cellStyle name="표준 7 4 2 2 2 2 4 3" xfId="10444"/>
    <cellStyle name="표준 7 4 2 2 2 2 4 4" xfId="14315"/>
    <cellStyle name="표준 7 4 2 2 2 2 4 5" xfId="18186"/>
    <cellStyle name="표준 7 4 2 2 2 2 4 6" xfId="22057"/>
    <cellStyle name="표준 7 4 2 2 2 2 4 7" xfId="25928"/>
    <cellStyle name="표준 7 4 2 2 2 2 4 8" xfId="29799"/>
    <cellStyle name="표준 7 4 2 2 2 2 4 9" xfId="33670"/>
    <cellStyle name="표준 7 4 2 2 2 2 5" xfId="4637"/>
    <cellStyle name="표준 7 4 2 2 2 2 6" xfId="8508"/>
    <cellStyle name="표준 7 4 2 2 2 2 7" xfId="12379"/>
    <cellStyle name="표준 7 4 2 2 2 2 8" xfId="16250"/>
    <cellStyle name="표준 7 4 2 2 2 2 9" xfId="20121"/>
    <cellStyle name="표준 7 4 2 2 2 3" xfId="711"/>
    <cellStyle name="표준 7 4 2 2 2 3 10" xfId="28105"/>
    <cellStyle name="표준 7 4 2 2 2 3 11" xfId="31976"/>
    <cellStyle name="표준 7 4 2 2 2 3 12" xfId="35847"/>
    <cellStyle name="표준 7 4 2 2 2 3 13" xfId="39959"/>
    <cellStyle name="표준 7 4 2 2 2 3 14" xfId="43830"/>
    <cellStyle name="표준 7 4 2 2 2 3 15" xfId="47701"/>
    <cellStyle name="표준 7 4 2 2 2 3 16" xfId="51572"/>
    <cellStyle name="표준 7 4 2 2 2 3 2" xfId="1685"/>
    <cellStyle name="표준 7 4 2 2 2 3 2 10" xfId="32944"/>
    <cellStyle name="표준 7 4 2 2 2 3 2 11" xfId="36815"/>
    <cellStyle name="표준 7 4 2 2 2 3 2 12" xfId="40927"/>
    <cellStyle name="표준 7 4 2 2 2 3 2 13" xfId="44798"/>
    <cellStyle name="표준 7 4 2 2 2 3 2 14" xfId="48669"/>
    <cellStyle name="표준 7 4 2 2 2 3 2 15" xfId="52540"/>
    <cellStyle name="표준 7 4 2 2 2 3 2 2" xfId="3624"/>
    <cellStyle name="표준 7 4 2 2 2 3 2 2 10" xfId="38751"/>
    <cellStyle name="표준 7 4 2 2 2 3 2 2 11" xfId="42863"/>
    <cellStyle name="표준 7 4 2 2 2 3 2 2 12" xfId="46734"/>
    <cellStyle name="표준 7 4 2 2 2 3 2 2 13" xfId="50605"/>
    <cellStyle name="표준 7 4 2 2 2 3 2 2 14" xfId="54476"/>
    <cellStyle name="표준 7 4 2 2 2 3 2 2 2" xfId="7783"/>
    <cellStyle name="표준 7 4 2 2 2 3 2 2 3" xfId="11654"/>
    <cellStyle name="표준 7 4 2 2 2 3 2 2 4" xfId="15525"/>
    <cellStyle name="표준 7 4 2 2 2 3 2 2 5" xfId="19396"/>
    <cellStyle name="표준 7 4 2 2 2 3 2 2 6" xfId="23267"/>
    <cellStyle name="표준 7 4 2 2 2 3 2 2 7" xfId="27138"/>
    <cellStyle name="표준 7 4 2 2 2 3 2 2 8" xfId="31009"/>
    <cellStyle name="표준 7 4 2 2 2 3 2 2 9" xfId="34880"/>
    <cellStyle name="표준 7 4 2 2 2 3 2 3" xfId="5847"/>
    <cellStyle name="표준 7 4 2 2 2 3 2 4" xfId="9718"/>
    <cellStyle name="표준 7 4 2 2 2 3 2 5" xfId="13589"/>
    <cellStyle name="표준 7 4 2 2 2 3 2 6" xfId="17460"/>
    <cellStyle name="표준 7 4 2 2 2 3 2 7" xfId="21331"/>
    <cellStyle name="표준 7 4 2 2 2 3 2 8" xfId="25202"/>
    <cellStyle name="표준 7 4 2 2 2 3 2 9" xfId="29073"/>
    <cellStyle name="표준 7 4 2 2 2 3 3" xfId="2656"/>
    <cellStyle name="표준 7 4 2 2 2 3 3 10" xfId="37783"/>
    <cellStyle name="표준 7 4 2 2 2 3 3 11" xfId="41895"/>
    <cellStyle name="표준 7 4 2 2 2 3 3 12" xfId="45766"/>
    <cellStyle name="표준 7 4 2 2 2 3 3 13" xfId="49637"/>
    <cellStyle name="표준 7 4 2 2 2 3 3 14" xfId="53508"/>
    <cellStyle name="표준 7 4 2 2 2 3 3 2" xfId="6815"/>
    <cellStyle name="표준 7 4 2 2 2 3 3 3" xfId="10686"/>
    <cellStyle name="표준 7 4 2 2 2 3 3 4" xfId="14557"/>
    <cellStyle name="표준 7 4 2 2 2 3 3 5" xfId="18428"/>
    <cellStyle name="표준 7 4 2 2 2 3 3 6" xfId="22299"/>
    <cellStyle name="표준 7 4 2 2 2 3 3 7" xfId="26170"/>
    <cellStyle name="표준 7 4 2 2 2 3 3 8" xfId="30041"/>
    <cellStyle name="표준 7 4 2 2 2 3 3 9" xfId="33912"/>
    <cellStyle name="표준 7 4 2 2 2 3 4" xfId="4879"/>
    <cellStyle name="표준 7 4 2 2 2 3 5" xfId="8750"/>
    <cellStyle name="표준 7 4 2 2 2 3 6" xfId="12621"/>
    <cellStyle name="표준 7 4 2 2 2 3 7" xfId="16492"/>
    <cellStyle name="표준 7 4 2 2 2 3 8" xfId="20363"/>
    <cellStyle name="표준 7 4 2 2 2 3 9" xfId="24234"/>
    <cellStyle name="표준 7 4 2 2 2 4" xfId="1201"/>
    <cellStyle name="표준 7 4 2 2 2 4 10" xfId="32460"/>
    <cellStyle name="표준 7 4 2 2 2 4 11" xfId="36331"/>
    <cellStyle name="표준 7 4 2 2 2 4 12" xfId="40443"/>
    <cellStyle name="표준 7 4 2 2 2 4 13" xfId="44314"/>
    <cellStyle name="표준 7 4 2 2 2 4 14" xfId="48185"/>
    <cellStyle name="표준 7 4 2 2 2 4 15" xfId="52056"/>
    <cellStyle name="표준 7 4 2 2 2 4 2" xfId="3140"/>
    <cellStyle name="표준 7 4 2 2 2 4 2 10" xfId="38267"/>
    <cellStyle name="표준 7 4 2 2 2 4 2 11" xfId="42379"/>
    <cellStyle name="표준 7 4 2 2 2 4 2 12" xfId="46250"/>
    <cellStyle name="표준 7 4 2 2 2 4 2 13" xfId="50121"/>
    <cellStyle name="표준 7 4 2 2 2 4 2 14" xfId="53992"/>
    <cellStyle name="표준 7 4 2 2 2 4 2 2" xfId="7299"/>
    <cellStyle name="표준 7 4 2 2 2 4 2 3" xfId="11170"/>
    <cellStyle name="표준 7 4 2 2 2 4 2 4" xfId="15041"/>
    <cellStyle name="표준 7 4 2 2 2 4 2 5" xfId="18912"/>
    <cellStyle name="표준 7 4 2 2 2 4 2 6" xfId="22783"/>
    <cellStyle name="표준 7 4 2 2 2 4 2 7" xfId="26654"/>
    <cellStyle name="표준 7 4 2 2 2 4 2 8" xfId="30525"/>
    <cellStyle name="표준 7 4 2 2 2 4 2 9" xfId="34396"/>
    <cellStyle name="표준 7 4 2 2 2 4 3" xfId="5363"/>
    <cellStyle name="표준 7 4 2 2 2 4 4" xfId="9234"/>
    <cellStyle name="표준 7 4 2 2 2 4 5" xfId="13105"/>
    <cellStyle name="표준 7 4 2 2 2 4 6" xfId="16976"/>
    <cellStyle name="표준 7 4 2 2 2 4 7" xfId="20847"/>
    <cellStyle name="표준 7 4 2 2 2 4 8" xfId="24718"/>
    <cellStyle name="표준 7 4 2 2 2 4 9" xfId="28589"/>
    <cellStyle name="표준 7 4 2 2 2 5" xfId="2172"/>
    <cellStyle name="표준 7 4 2 2 2 5 10" xfId="37299"/>
    <cellStyle name="표준 7 4 2 2 2 5 11" xfId="41411"/>
    <cellStyle name="표준 7 4 2 2 2 5 12" xfId="45282"/>
    <cellStyle name="표준 7 4 2 2 2 5 13" xfId="49153"/>
    <cellStyle name="표준 7 4 2 2 2 5 14" xfId="53024"/>
    <cellStyle name="표준 7 4 2 2 2 5 2" xfId="6331"/>
    <cellStyle name="표준 7 4 2 2 2 5 3" xfId="10202"/>
    <cellStyle name="표준 7 4 2 2 2 5 4" xfId="14073"/>
    <cellStyle name="표준 7 4 2 2 2 5 5" xfId="17944"/>
    <cellStyle name="표준 7 4 2 2 2 5 6" xfId="21815"/>
    <cellStyle name="표준 7 4 2 2 2 5 7" xfId="25686"/>
    <cellStyle name="표준 7 4 2 2 2 5 8" xfId="29557"/>
    <cellStyle name="표준 7 4 2 2 2 5 9" xfId="33428"/>
    <cellStyle name="표준 7 4 2 2 2 6" xfId="4395"/>
    <cellStyle name="표준 7 4 2 2 2 7" xfId="8266"/>
    <cellStyle name="표준 7 4 2 2 2 8" xfId="12137"/>
    <cellStyle name="표준 7 4 2 2 2 9" xfId="16008"/>
    <cellStyle name="표준 7 4 2 2 20" xfId="50991"/>
    <cellStyle name="표준 7 4 2 2 3" xfId="369"/>
    <cellStyle name="표준 7 4 2 2 3 10" xfId="23895"/>
    <cellStyle name="표준 7 4 2 2 3 11" xfId="27766"/>
    <cellStyle name="표준 7 4 2 2 3 12" xfId="31637"/>
    <cellStyle name="표준 7 4 2 2 3 13" xfId="35508"/>
    <cellStyle name="표준 7 4 2 2 3 14" xfId="39620"/>
    <cellStyle name="표준 7 4 2 2 3 15" xfId="43491"/>
    <cellStyle name="표준 7 4 2 2 3 16" xfId="47362"/>
    <cellStyle name="표준 7 4 2 2 3 17" xfId="51233"/>
    <cellStyle name="표준 7 4 2 2 3 2" xfId="856"/>
    <cellStyle name="표준 7 4 2 2 3 2 10" xfId="28250"/>
    <cellStyle name="표준 7 4 2 2 3 2 11" xfId="32121"/>
    <cellStyle name="표준 7 4 2 2 3 2 12" xfId="35992"/>
    <cellStyle name="표준 7 4 2 2 3 2 13" xfId="40104"/>
    <cellStyle name="표준 7 4 2 2 3 2 14" xfId="43975"/>
    <cellStyle name="표준 7 4 2 2 3 2 15" xfId="47846"/>
    <cellStyle name="표준 7 4 2 2 3 2 16" xfId="51717"/>
    <cellStyle name="표준 7 4 2 2 3 2 2" xfId="1830"/>
    <cellStyle name="표준 7 4 2 2 3 2 2 10" xfId="33089"/>
    <cellStyle name="표준 7 4 2 2 3 2 2 11" xfId="36960"/>
    <cellStyle name="표준 7 4 2 2 3 2 2 12" xfId="41072"/>
    <cellStyle name="표준 7 4 2 2 3 2 2 13" xfId="44943"/>
    <cellStyle name="표준 7 4 2 2 3 2 2 14" xfId="48814"/>
    <cellStyle name="표준 7 4 2 2 3 2 2 15" xfId="52685"/>
    <cellStyle name="표준 7 4 2 2 3 2 2 2" xfId="3769"/>
    <cellStyle name="표준 7 4 2 2 3 2 2 2 10" xfId="38896"/>
    <cellStyle name="표준 7 4 2 2 3 2 2 2 11" xfId="43008"/>
    <cellStyle name="표준 7 4 2 2 3 2 2 2 12" xfId="46879"/>
    <cellStyle name="표준 7 4 2 2 3 2 2 2 13" xfId="50750"/>
    <cellStyle name="표준 7 4 2 2 3 2 2 2 14" xfId="54621"/>
    <cellStyle name="표준 7 4 2 2 3 2 2 2 2" xfId="7928"/>
    <cellStyle name="표준 7 4 2 2 3 2 2 2 3" xfId="11799"/>
    <cellStyle name="표준 7 4 2 2 3 2 2 2 4" xfId="15670"/>
    <cellStyle name="표준 7 4 2 2 3 2 2 2 5" xfId="19541"/>
    <cellStyle name="표준 7 4 2 2 3 2 2 2 6" xfId="23412"/>
    <cellStyle name="표준 7 4 2 2 3 2 2 2 7" xfId="27283"/>
    <cellStyle name="표준 7 4 2 2 3 2 2 2 8" xfId="31154"/>
    <cellStyle name="표준 7 4 2 2 3 2 2 2 9" xfId="35025"/>
    <cellStyle name="표준 7 4 2 2 3 2 2 3" xfId="5992"/>
    <cellStyle name="표준 7 4 2 2 3 2 2 4" xfId="9863"/>
    <cellStyle name="표준 7 4 2 2 3 2 2 5" xfId="13734"/>
    <cellStyle name="표준 7 4 2 2 3 2 2 6" xfId="17605"/>
    <cellStyle name="표준 7 4 2 2 3 2 2 7" xfId="21476"/>
    <cellStyle name="표준 7 4 2 2 3 2 2 8" xfId="25347"/>
    <cellStyle name="표준 7 4 2 2 3 2 2 9" xfId="29218"/>
    <cellStyle name="표준 7 4 2 2 3 2 3" xfId="2801"/>
    <cellStyle name="표준 7 4 2 2 3 2 3 10" xfId="37928"/>
    <cellStyle name="표준 7 4 2 2 3 2 3 11" xfId="42040"/>
    <cellStyle name="표준 7 4 2 2 3 2 3 12" xfId="45911"/>
    <cellStyle name="표준 7 4 2 2 3 2 3 13" xfId="49782"/>
    <cellStyle name="표준 7 4 2 2 3 2 3 14" xfId="53653"/>
    <cellStyle name="표준 7 4 2 2 3 2 3 2" xfId="6960"/>
    <cellStyle name="표준 7 4 2 2 3 2 3 3" xfId="10831"/>
    <cellStyle name="표준 7 4 2 2 3 2 3 4" xfId="14702"/>
    <cellStyle name="표준 7 4 2 2 3 2 3 5" xfId="18573"/>
    <cellStyle name="표준 7 4 2 2 3 2 3 6" xfId="22444"/>
    <cellStyle name="표준 7 4 2 2 3 2 3 7" xfId="26315"/>
    <cellStyle name="표준 7 4 2 2 3 2 3 8" xfId="30186"/>
    <cellStyle name="표준 7 4 2 2 3 2 3 9" xfId="34057"/>
    <cellStyle name="표준 7 4 2 2 3 2 4" xfId="5024"/>
    <cellStyle name="표준 7 4 2 2 3 2 5" xfId="8895"/>
    <cellStyle name="표준 7 4 2 2 3 2 6" xfId="12766"/>
    <cellStyle name="표준 7 4 2 2 3 2 7" xfId="16637"/>
    <cellStyle name="표준 7 4 2 2 3 2 8" xfId="20508"/>
    <cellStyle name="표준 7 4 2 2 3 2 9" xfId="24379"/>
    <cellStyle name="표준 7 4 2 2 3 3" xfId="1346"/>
    <cellStyle name="표준 7 4 2 2 3 3 10" xfId="32605"/>
    <cellStyle name="표준 7 4 2 2 3 3 11" xfId="36476"/>
    <cellStyle name="표준 7 4 2 2 3 3 12" xfId="40588"/>
    <cellStyle name="표준 7 4 2 2 3 3 13" xfId="44459"/>
    <cellStyle name="표준 7 4 2 2 3 3 14" xfId="48330"/>
    <cellStyle name="표준 7 4 2 2 3 3 15" xfId="52201"/>
    <cellStyle name="표준 7 4 2 2 3 3 2" xfId="3285"/>
    <cellStyle name="표준 7 4 2 2 3 3 2 10" xfId="38412"/>
    <cellStyle name="표준 7 4 2 2 3 3 2 11" xfId="42524"/>
    <cellStyle name="표준 7 4 2 2 3 3 2 12" xfId="46395"/>
    <cellStyle name="표준 7 4 2 2 3 3 2 13" xfId="50266"/>
    <cellStyle name="표준 7 4 2 2 3 3 2 14" xfId="54137"/>
    <cellStyle name="표준 7 4 2 2 3 3 2 2" xfId="7444"/>
    <cellStyle name="표준 7 4 2 2 3 3 2 3" xfId="11315"/>
    <cellStyle name="표준 7 4 2 2 3 3 2 4" xfId="15186"/>
    <cellStyle name="표준 7 4 2 2 3 3 2 5" xfId="19057"/>
    <cellStyle name="표준 7 4 2 2 3 3 2 6" xfId="22928"/>
    <cellStyle name="표준 7 4 2 2 3 3 2 7" xfId="26799"/>
    <cellStyle name="표준 7 4 2 2 3 3 2 8" xfId="30670"/>
    <cellStyle name="표준 7 4 2 2 3 3 2 9" xfId="34541"/>
    <cellStyle name="표준 7 4 2 2 3 3 3" xfId="5508"/>
    <cellStyle name="표준 7 4 2 2 3 3 4" xfId="9379"/>
    <cellStyle name="표준 7 4 2 2 3 3 5" xfId="13250"/>
    <cellStyle name="표준 7 4 2 2 3 3 6" xfId="17121"/>
    <cellStyle name="표준 7 4 2 2 3 3 7" xfId="20992"/>
    <cellStyle name="표준 7 4 2 2 3 3 8" xfId="24863"/>
    <cellStyle name="표준 7 4 2 2 3 3 9" xfId="28734"/>
    <cellStyle name="표준 7 4 2 2 3 4" xfId="2317"/>
    <cellStyle name="표준 7 4 2 2 3 4 10" xfId="37444"/>
    <cellStyle name="표준 7 4 2 2 3 4 11" xfId="41556"/>
    <cellStyle name="표준 7 4 2 2 3 4 12" xfId="45427"/>
    <cellStyle name="표준 7 4 2 2 3 4 13" xfId="49298"/>
    <cellStyle name="표준 7 4 2 2 3 4 14" xfId="53169"/>
    <cellStyle name="표준 7 4 2 2 3 4 2" xfId="6476"/>
    <cellStyle name="표준 7 4 2 2 3 4 3" xfId="10347"/>
    <cellStyle name="표준 7 4 2 2 3 4 4" xfId="14218"/>
    <cellStyle name="표준 7 4 2 2 3 4 5" xfId="18089"/>
    <cellStyle name="표준 7 4 2 2 3 4 6" xfId="21960"/>
    <cellStyle name="표준 7 4 2 2 3 4 7" xfId="25831"/>
    <cellStyle name="표준 7 4 2 2 3 4 8" xfId="29702"/>
    <cellStyle name="표준 7 4 2 2 3 4 9" xfId="33573"/>
    <cellStyle name="표준 7 4 2 2 3 5" xfId="4540"/>
    <cellStyle name="표준 7 4 2 2 3 6" xfId="8411"/>
    <cellStyle name="표준 7 4 2 2 3 7" xfId="12282"/>
    <cellStyle name="표준 7 4 2 2 3 8" xfId="16153"/>
    <cellStyle name="표준 7 4 2 2 3 9" xfId="20024"/>
    <cellStyle name="표준 7 4 2 2 4" xfId="614"/>
    <cellStyle name="표준 7 4 2 2 4 10" xfId="28008"/>
    <cellStyle name="표준 7 4 2 2 4 11" xfId="31879"/>
    <cellStyle name="표준 7 4 2 2 4 12" xfId="35750"/>
    <cellStyle name="표준 7 4 2 2 4 13" xfId="39862"/>
    <cellStyle name="표준 7 4 2 2 4 14" xfId="43733"/>
    <cellStyle name="표준 7 4 2 2 4 15" xfId="47604"/>
    <cellStyle name="표준 7 4 2 2 4 16" xfId="51475"/>
    <cellStyle name="표준 7 4 2 2 4 2" xfId="1588"/>
    <cellStyle name="표준 7 4 2 2 4 2 10" xfId="32847"/>
    <cellStyle name="표준 7 4 2 2 4 2 11" xfId="36718"/>
    <cellStyle name="표준 7 4 2 2 4 2 12" xfId="40830"/>
    <cellStyle name="표준 7 4 2 2 4 2 13" xfId="44701"/>
    <cellStyle name="표준 7 4 2 2 4 2 14" xfId="48572"/>
    <cellStyle name="표준 7 4 2 2 4 2 15" xfId="52443"/>
    <cellStyle name="표준 7 4 2 2 4 2 2" xfId="3527"/>
    <cellStyle name="표준 7 4 2 2 4 2 2 10" xfId="38654"/>
    <cellStyle name="표준 7 4 2 2 4 2 2 11" xfId="42766"/>
    <cellStyle name="표준 7 4 2 2 4 2 2 12" xfId="46637"/>
    <cellStyle name="표준 7 4 2 2 4 2 2 13" xfId="50508"/>
    <cellStyle name="표준 7 4 2 2 4 2 2 14" xfId="54379"/>
    <cellStyle name="표준 7 4 2 2 4 2 2 2" xfId="7686"/>
    <cellStyle name="표준 7 4 2 2 4 2 2 3" xfId="11557"/>
    <cellStyle name="표준 7 4 2 2 4 2 2 4" xfId="15428"/>
    <cellStyle name="표준 7 4 2 2 4 2 2 5" xfId="19299"/>
    <cellStyle name="표준 7 4 2 2 4 2 2 6" xfId="23170"/>
    <cellStyle name="표준 7 4 2 2 4 2 2 7" xfId="27041"/>
    <cellStyle name="표준 7 4 2 2 4 2 2 8" xfId="30912"/>
    <cellStyle name="표준 7 4 2 2 4 2 2 9" xfId="34783"/>
    <cellStyle name="표준 7 4 2 2 4 2 3" xfId="5750"/>
    <cellStyle name="표준 7 4 2 2 4 2 4" xfId="9621"/>
    <cellStyle name="표준 7 4 2 2 4 2 5" xfId="13492"/>
    <cellStyle name="표준 7 4 2 2 4 2 6" xfId="17363"/>
    <cellStyle name="표준 7 4 2 2 4 2 7" xfId="21234"/>
    <cellStyle name="표준 7 4 2 2 4 2 8" xfId="25105"/>
    <cellStyle name="표준 7 4 2 2 4 2 9" xfId="28976"/>
    <cellStyle name="표준 7 4 2 2 4 3" xfId="2559"/>
    <cellStyle name="표준 7 4 2 2 4 3 10" xfId="37686"/>
    <cellStyle name="표준 7 4 2 2 4 3 11" xfId="41798"/>
    <cellStyle name="표준 7 4 2 2 4 3 12" xfId="45669"/>
    <cellStyle name="표준 7 4 2 2 4 3 13" xfId="49540"/>
    <cellStyle name="표준 7 4 2 2 4 3 14" xfId="53411"/>
    <cellStyle name="표준 7 4 2 2 4 3 2" xfId="6718"/>
    <cellStyle name="표준 7 4 2 2 4 3 3" xfId="10589"/>
    <cellStyle name="표준 7 4 2 2 4 3 4" xfId="14460"/>
    <cellStyle name="표준 7 4 2 2 4 3 5" xfId="18331"/>
    <cellStyle name="표준 7 4 2 2 4 3 6" xfId="22202"/>
    <cellStyle name="표준 7 4 2 2 4 3 7" xfId="26073"/>
    <cellStyle name="표준 7 4 2 2 4 3 8" xfId="29944"/>
    <cellStyle name="표준 7 4 2 2 4 3 9" xfId="33815"/>
    <cellStyle name="표준 7 4 2 2 4 4" xfId="4782"/>
    <cellStyle name="표준 7 4 2 2 4 5" xfId="8653"/>
    <cellStyle name="표준 7 4 2 2 4 6" xfId="12524"/>
    <cellStyle name="표준 7 4 2 2 4 7" xfId="16395"/>
    <cellStyle name="표준 7 4 2 2 4 8" xfId="20266"/>
    <cellStyle name="표준 7 4 2 2 4 9" xfId="24137"/>
    <cellStyle name="표준 7 4 2 2 5" xfId="1104"/>
    <cellStyle name="표준 7 4 2 2 5 10" xfId="32363"/>
    <cellStyle name="표준 7 4 2 2 5 11" xfId="36234"/>
    <cellStyle name="표준 7 4 2 2 5 12" xfId="40346"/>
    <cellStyle name="표준 7 4 2 2 5 13" xfId="44217"/>
    <cellStyle name="표준 7 4 2 2 5 14" xfId="48088"/>
    <cellStyle name="표준 7 4 2 2 5 15" xfId="51959"/>
    <cellStyle name="표준 7 4 2 2 5 2" xfId="3043"/>
    <cellStyle name="표준 7 4 2 2 5 2 10" xfId="38170"/>
    <cellStyle name="표준 7 4 2 2 5 2 11" xfId="42282"/>
    <cellStyle name="표준 7 4 2 2 5 2 12" xfId="46153"/>
    <cellStyle name="표준 7 4 2 2 5 2 13" xfId="50024"/>
    <cellStyle name="표준 7 4 2 2 5 2 14" xfId="53895"/>
    <cellStyle name="표준 7 4 2 2 5 2 2" xfId="7202"/>
    <cellStyle name="표준 7 4 2 2 5 2 3" xfId="11073"/>
    <cellStyle name="표준 7 4 2 2 5 2 4" xfId="14944"/>
    <cellStyle name="표준 7 4 2 2 5 2 5" xfId="18815"/>
    <cellStyle name="표준 7 4 2 2 5 2 6" xfId="22686"/>
    <cellStyle name="표준 7 4 2 2 5 2 7" xfId="26557"/>
    <cellStyle name="표준 7 4 2 2 5 2 8" xfId="30428"/>
    <cellStyle name="표준 7 4 2 2 5 2 9" xfId="34299"/>
    <cellStyle name="표준 7 4 2 2 5 3" xfId="5266"/>
    <cellStyle name="표준 7 4 2 2 5 4" xfId="9137"/>
    <cellStyle name="표준 7 4 2 2 5 5" xfId="13008"/>
    <cellStyle name="표준 7 4 2 2 5 6" xfId="16879"/>
    <cellStyle name="표준 7 4 2 2 5 7" xfId="20750"/>
    <cellStyle name="표준 7 4 2 2 5 8" xfId="24621"/>
    <cellStyle name="표준 7 4 2 2 5 9" xfId="28492"/>
    <cellStyle name="표준 7 4 2 2 6" xfId="2075"/>
    <cellStyle name="표준 7 4 2 2 6 10" xfId="37202"/>
    <cellStyle name="표준 7 4 2 2 6 11" xfId="41314"/>
    <cellStyle name="표준 7 4 2 2 6 12" xfId="45185"/>
    <cellStyle name="표준 7 4 2 2 6 13" xfId="49056"/>
    <cellStyle name="표준 7 4 2 2 6 14" xfId="52927"/>
    <cellStyle name="표준 7 4 2 2 6 2" xfId="6234"/>
    <cellStyle name="표준 7 4 2 2 6 3" xfId="10105"/>
    <cellStyle name="표준 7 4 2 2 6 4" xfId="13976"/>
    <cellStyle name="표준 7 4 2 2 6 5" xfId="17847"/>
    <cellStyle name="표준 7 4 2 2 6 6" xfId="21718"/>
    <cellStyle name="표준 7 4 2 2 6 7" xfId="25589"/>
    <cellStyle name="표준 7 4 2 2 6 8" xfId="29460"/>
    <cellStyle name="표준 7 4 2 2 6 9" xfId="33331"/>
    <cellStyle name="표준 7 4 2 2 7" xfId="4298"/>
    <cellStyle name="표준 7 4 2 2 8" xfId="8169"/>
    <cellStyle name="표준 7 4 2 2 9" xfId="12040"/>
    <cellStyle name="표준 7 4 2 20" xfId="43202"/>
    <cellStyle name="표준 7 4 2 21" xfId="47073"/>
    <cellStyle name="표준 7 4 2 22" xfId="50944"/>
    <cellStyle name="표준 7 4 2 3" xfId="174"/>
    <cellStyle name="표준 7 4 2 3 10" xfId="19832"/>
    <cellStyle name="표준 7 4 2 3 11" xfId="23703"/>
    <cellStyle name="표준 7 4 2 3 12" xfId="27574"/>
    <cellStyle name="표준 7 4 2 3 13" xfId="31445"/>
    <cellStyle name="표준 7 4 2 3 14" xfId="35316"/>
    <cellStyle name="표준 7 4 2 3 15" xfId="39187"/>
    <cellStyle name="표준 7 4 2 3 16" xfId="39428"/>
    <cellStyle name="표준 7 4 2 3 17" xfId="43299"/>
    <cellStyle name="표준 7 4 2 3 18" xfId="47170"/>
    <cellStyle name="표준 7 4 2 3 19" xfId="51041"/>
    <cellStyle name="표준 7 4 2 3 2" xfId="419"/>
    <cellStyle name="표준 7 4 2 3 2 10" xfId="23945"/>
    <cellStyle name="표준 7 4 2 3 2 11" xfId="27816"/>
    <cellStyle name="표준 7 4 2 3 2 12" xfId="31687"/>
    <cellStyle name="표준 7 4 2 3 2 13" xfId="35558"/>
    <cellStyle name="표준 7 4 2 3 2 14" xfId="39670"/>
    <cellStyle name="표준 7 4 2 3 2 15" xfId="43541"/>
    <cellStyle name="표준 7 4 2 3 2 16" xfId="47412"/>
    <cellStyle name="표준 7 4 2 3 2 17" xfId="51283"/>
    <cellStyle name="표준 7 4 2 3 2 2" xfId="906"/>
    <cellStyle name="표준 7 4 2 3 2 2 10" xfId="28300"/>
    <cellStyle name="표준 7 4 2 3 2 2 11" xfId="32171"/>
    <cellStyle name="표준 7 4 2 3 2 2 12" xfId="36042"/>
    <cellStyle name="표준 7 4 2 3 2 2 13" xfId="40154"/>
    <cellStyle name="표준 7 4 2 3 2 2 14" xfId="44025"/>
    <cellStyle name="표준 7 4 2 3 2 2 15" xfId="47896"/>
    <cellStyle name="표준 7 4 2 3 2 2 16" xfId="51767"/>
    <cellStyle name="표준 7 4 2 3 2 2 2" xfId="1880"/>
    <cellStyle name="표준 7 4 2 3 2 2 2 10" xfId="33139"/>
    <cellStyle name="표준 7 4 2 3 2 2 2 11" xfId="37010"/>
    <cellStyle name="표준 7 4 2 3 2 2 2 12" xfId="41122"/>
    <cellStyle name="표준 7 4 2 3 2 2 2 13" xfId="44993"/>
    <cellStyle name="표준 7 4 2 3 2 2 2 14" xfId="48864"/>
    <cellStyle name="표준 7 4 2 3 2 2 2 15" xfId="52735"/>
    <cellStyle name="표준 7 4 2 3 2 2 2 2" xfId="3819"/>
    <cellStyle name="표준 7 4 2 3 2 2 2 2 10" xfId="38946"/>
    <cellStyle name="표준 7 4 2 3 2 2 2 2 11" xfId="43058"/>
    <cellStyle name="표준 7 4 2 3 2 2 2 2 12" xfId="46929"/>
    <cellStyle name="표준 7 4 2 3 2 2 2 2 13" xfId="50800"/>
    <cellStyle name="표준 7 4 2 3 2 2 2 2 14" xfId="54671"/>
    <cellStyle name="표준 7 4 2 3 2 2 2 2 2" xfId="7978"/>
    <cellStyle name="표준 7 4 2 3 2 2 2 2 3" xfId="11849"/>
    <cellStyle name="표준 7 4 2 3 2 2 2 2 4" xfId="15720"/>
    <cellStyle name="표준 7 4 2 3 2 2 2 2 5" xfId="19591"/>
    <cellStyle name="표준 7 4 2 3 2 2 2 2 6" xfId="23462"/>
    <cellStyle name="표준 7 4 2 3 2 2 2 2 7" xfId="27333"/>
    <cellStyle name="표준 7 4 2 3 2 2 2 2 8" xfId="31204"/>
    <cellStyle name="표준 7 4 2 3 2 2 2 2 9" xfId="35075"/>
    <cellStyle name="표준 7 4 2 3 2 2 2 3" xfId="6042"/>
    <cellStyle name="표준 7 4 2 3 2 2 2 4" xfId="9913"/>
    <cellStyle name="표준 7 4 2 3 2 2 2 5" xfId="13784"/>
    <cellStyle name="표준 7 4 2 3 2 2 2 6" xfId="17655"/>
    <cellStyle name="표준 7 4 2 3 2 2 2 7" xfId="21526"/>
    <cellStyle name="표준 7 4 2 3 2 2 2 8" xfId="25397"/>
    <cellStyle name="표준 7 4 2 3 2 2 2 9" xfId="29268"/>
    <cellStyle name="표준 7 4 2 3 2 2 3" xfId="2851"/>
    <cellStyle name="표준 7 4 2 3 2 2 3 10" xfId="37978"/>
    <cellStyle name="표준 7 4 2 3 2 2 3 11" xfId="42090"/>
    <cellStyle name="표준 7 4 2 3 2 2 3 12" xfId="45961"/>
    <cellStyle name="표준 7 4 2 3 2 2 3 13" xfId="49832"/>
    <cellStyle name="표준 7 4 2 3 2 2 3 14" xfId="53703"/>
    <cellStyle name="표준 7 4 2 3 2 2 3 2" xfId="7010"/>
    <cellStyle name="표준 7 4 2 3 2 2 3 3" xfId="10881"/>
    <cellStyle name="표준 7 4 2 3 2 2 3 4" xfId="14752"/>
    <cellStyle name="표준 7 4 2 3 2 2 3 5" xfId="18623"/>
    <cellStyle name="표준 7 4 2 3 2 2 3 6" xfId="22494"/>
    <cellStyle name="표준 7 4 2 3 2 2 3 7" xfId="26365"/>
    <cellStyle name="표준 7 4 2 3 2 2 3 8" xfId="30236"/>
    <cellStyle name="표준 7 4 2 3 2 2 3 9" xfId="34107"/>
    <cellStyle name="표준 7 4 2 3 2 2 4" xfId="5074"/>
    <cellStyle name="표준 7 4 2 3 2 2 5" xfId="8945"/>
    <cellStyle name="표준 7 4 2 3 2 2 6" xfId="12816"/>
    <cellStyle name="표준 7 4 2 3 2 2 7" xfId="16687"/>
    <cellStyle name="표준 7 4 2 3 2 2 8" xfId="20558"/>
    <cellStyle name="표준 7 4 2 3 2 2 9" xfId="24429"/>
    <cellStyle name="표준 7 4 2 3 2 3" xfId="1396"/>
    <cellStyle name="표준 7 4 2 3 2 3 10" xfId="32655"/>
    <cellStyle name="표준 7 4 2 3 2 3 11" xfId="36526"/>
    <cellStyle name="표준 7 4 2 3 2 3 12" xfId="40638"/>
    <cellStyle name="표준 7 4 2 3 2 3 13" xfId="44509"/>
    <cellStyle name="표준 7 4 2 3 2 3 14" xfId="48380"/>
    <cellStyle name="표준 7 4 2 3 2 3 15" xfId="52251"/>
    <cellStyle name="표준 7 4 2 3 2 3 2" xfId="3335"/>
    <cellStyle name="표준 7 4 2 3 2 3 2 10" xfId="38462"/>
    <cellStyle name="표준 7 4 2 3 2 3 2 11" xfId="42574"/>
    <cellStyle name="표준 7 4 2 3 2 3 2 12" xfId="46445"/>
    <cellStyle name="표준 7 4 2 3 2 3 2 13" xfId="50316"/>
    <cellStyle name="표준 7 4 2 3 2 3 2 14" xfId="54187"/>
    <cellStyle name="표준 7 4 2 3 2 3 2 2" xfId="7494"/>
    <cellStyle name="표준 7 4 2 3 2 3 2 3" xfId="11365"/>
    <cellStyle name="표준 7 4 2 3 2 3 2 4" xfId="15236"/>
    <cellStyle name="표준 7 4 2 3 2 3 2 5" xfId="19107"/>
    <cellStyle name="표준 7 4 2 3 2 3 2 6" xfId="22978"/>
    <cellStyle name="표준 7 4 2 3 2 3 2 7" xfId="26849"/>
    <cellStyle name="표준 7 4 2 3 2 3 2 8" xfId="30720"/>
    <cellStyle name="표준 7 4 2 3 2 3 2 9" xfId="34591"/>
    <cellStyle name="표준 7 4 2 3 2 3 3" xfId="5558"/>
    <cellStyle name="표준 7 4 2 3 2 3 4" xfId="9429"/>
    <cellStyle name="표준 7 4 2 3 2 3 5" xfId="13300"/>
    <cellStyle name="표준 7 4 2 3 2 3 6" xfId="17171"/>
    <cellStyle name="표준 7 4 2 3 2 3 7" xfId="21042"/>
    <cellStyle name="표준 7 4 2 3 2 3 8" xfId="24913"/>
    <cellStyle name="표준 7 4 2 3 2 3 9" xfId="28784"/>
    <cellStyle name="표준 7 4 2 3 2 4" xfId="2367"/>
    <cellStyle name="표준 7 4 2 3 2 4 10" xfId="37494"/>
    <cellStyle name="표준 7 4 2 3 2 4 11" xfId="41606"/>
    <cellStyle name="표준 7 4 2 3 2 4 12" xfId="45477"/>
    <cellStyle name="표준 7 4 2 3 2 4 13" xfId="49348"/>
    <cellStyle name="표준 7 4 2 3 2 4 14" xfId="53219"/>
    <cellStyle name="표준 7 4 2 3 2 4 2" xfId="6526"/>
    <cellStyle name="표준 7 4 2 3 2 4 3" xfId="10397"/>
    <cellStyle name="표준 7 4 2 3 2 4 4" xfId="14268"/>
    <cellStyle name="표준 7 4 2 3 2 4 5" xfId="18139"/>
    <cellStyle name="표준 7 4 2 3 2 4 6" xfId="22010"/>
    <cellStyle name="표준 7 4 2 3 2 4 7" xfId="25881"/>
    <cellStyle name="표준 7 4 2 3 2 4 8" xfId="29752"/>
    <cellStyle name="표준 7 4 2 3 2 4 9" xfId="33623"/>
    <cellStyle name="표준 7 4 2 3 2 5" xfId="4590"/>
    <cellStyle name="표준 7 4 2 3 2 6" xfId="8461"/>
    <cellStyle name="표준 7 4 2 3 2 7" xfId="12332"/>
    <cellStyle name="표준 7 4 2 3 2 8" xfId="16203"/>
    <cellStyle name="표준 7 4 2 3 2 9" xfId="20074"/>
    <cellStyle name="표준 7 4 2 3 3" xfId="664"/>
    <cellStyle name="표준 7 4 2 3 3 10" xfId="28058"/>
    <cellStyle name="표준 7 4 2 3 3 11" xfId="31929"/>
    <cellStyle name="표준 7 4 2 3 3 12" xfId="35800"/>
    <cellStyle name="표준 7 4 2 3 3 13" xfId="39912"/>
    <cellStyle name="표준 7 4 2 3 3 14" xfId="43783"/>
    <cellStyle name="표준 7 4 2 3 3 15" xfId="47654"/>
    <cellStyle name="표준 7 4 2 3 3 16" xfId="51525"/>
    <cellStyle name="표준 7 4 2 3 3 2" xfId="1638"/>
    <cellStyle name="표준 7 4 2 3 3 2 10" xfId="32897"/>
    <cellStyle name="표준 7 4 2 3 3 2 11" xfId="36768"/>
    <cellStyle name="표준 7 4 2 3 3 2 12" xfId="40880"/>
    <cellStyle name="표준 7 4 2 3 3 2 13" xfId="44751"/>
    <cellStyle name="표준 7 4 2 3 3 2 14" xfId="48622"/>
    <cellStyle name="표준 7 4 2 3 3 2 15" xfId="52493"/>
    <cellStyle name="표준 7 4 2 3 3 2 2" xfId="3577"/>
    <cellStyle name="표준 7 4 2 3 3 2 2 10" xfId="38704"/>
    <cellStyle name="표준 7 4 2 3 3 2 2 11" xfId="42816"/>
    <cellStyle name="표준 7 4 2 3 3 2 2 12" xfId="46687"/>
    <cellStyle name="표준 7 4 2 3 3 2 2 13" xfId="50558"/>
    <cellStyle name="표준 7 4 2 3 3 2 2 14" xfId="54429"/>
    <cellStyle name="표준 7 4 2 3 3 2 2 2" xfId="7736"/>
    <cellStyle name="표준 7 4 2 3 3 2 2 3" xfId="11607"/>
    <cellStyle name="표준 7 4 2 3 3 2 2 4" xfId="15478"/>
    <cellStyle name="표준 7 4 2 3 3 2 2 5" xfId="19349"/>
    <cellStyle name="표준 7 4 2 3 3 2 2 6" xfId="23220"/>
    <cellStyle name="표준 7 4 2 3 3 2 2 7" xfId="27091"/>
    <cellStyle name="표준 7 4 2 3 3 2 2 8" xfId="30962"/>
    <cellStyle name="표준 7 4 2 3 3 2 2 9" xfId="34833"/>
    <cellStyle name="표준 7 4 2 3 3 2 3" xfId="5800"/>
    <cellStyle name="표준 7 4 2 3 3 2 4" xfId="9671"/>
    <cellStyle name="표준 7 4 2 3 3 2 5" xfId="13542"/>
    <cellStyle name="표준 7 4 2 3 3 2 6" xfId="17413"/>
    <cellStyle name="표준 7 4 2 3 3 2 7" xfId="21284"/>
    <cellStyle name="표준 7 4 2 3 3 2 8" xfId="25155"/>
    <cellStyle name="표준 7 4 2 3 3 2 9" xfId="29026"/>
    <cellStyle name="표준 7 4 2 3 3 3" xfId="2609"/>
    <cellStyle name="표준 7 4 2 3 3 3 10" xfId="37736"/>
    <cellStyle name="표준 7 4 2 3 3 3 11" xfId="41848"/>
    <cellStyle name="표준 7 4 2 3 3 3 12" xfId="45719"/>
    <cellStyle name="표준 7 4 2 3 3 3 13" xfId="49590"/>
    <cellStyle name="표준 7 4 2 3 3 3 14" xfId="53461"/>
    <cellStyle name="표준 7 4 2 3 3 3 2" xfId="6768"/>
    <cellStyle name="표준 7 4 2 3 3 3 3" xfId="10639"/>
    <cellStyle name="표준 7 4 2 3 3 3 4" xfId="14510"/>
    <cellStyle name="표준 7 4 2 3 3 3 5" xfId="18381"/>
    <cellStyle name="표준 7 4 2 3 3 3 6" xfId="22252"/>
    <cellStyle name="표준 7 4 2 3 3 3 7" xfId="26123"/>
    <cellStyle name="표준 7 4 2 3 3 3 8" xfId="29994"/>
    <cellStyle name="표준 7 4 2 3 3 3 9" xfId="33865"/>
    <cellStyle name="표준 7 4 2 3 3 4" xfId="4832"/>
    <cellStyle name="표준 7 4 2 3 3 5" xfId="8703"/>
    <cellStyle name="표준 7 4 2 3 3 6" xfId="12574"/>
    <cellStyle name="표준 7 4 2 3 3 7" xfId="16445"/>
    <cellStyle name="표준 7 4 2 3 3 8" xfId="20316"/>
    <cellStyle name="표준 7 4 2 3 3 9" xfId="24187"/>
    <cellStyle name="표준 7 4 2 3 4" xfId="1154"/>
    <cellStyle name="표준 7 4 2 3 4 10" xfId="32413"/>
    <cellStyle name="표준 7 4 2 3 4 11" xfId="36284"/>
    <cellStyle name="표준 7 4 2 3 4 12" xfId="40396"/>
    <cellStyle name="표준 7 4 2 3 4 13" xfId="44267"/>
    <cellStyle name="표준 7 4 2 3 4 14" xfId="48138"/>
    <cellStyle name="표준 7 4 2 3 4 15" xfId="52009"/>
    <cellStyle name="표준 7 4 2 3 4 2" xfId="3093"/>
    <cellStyle name="표준 7 4 2 3 4 2 10" xfId="38220"/>
    <cellStyle name="표준 7 4 2 3 4 2 11" xfId="42332"/>
    <cellStyle name="표준 7 4 2 3 4 2 12" xfId="46203"/>
    <cellStyle name="표준 7 4 2 3 4 2 13" xfId="50074"/>
    <cellStyle name="표준 7 4 2 3 4 2 14" xfId="53945"/>
    <cellStyle name="표준 7 4 2 3 4 2 2" xfId="7252"/>
    <cellStyle name="표준 7 4 2 3 4 2 3" xfId="11123"/>
    <cellStyle name="표준 7 4 2 3 4 2 4" xfId="14994"/>
    <cellStyle name="표준 7 4 2 3 4 2 5" xfId="18865"/>
    <cellStyle name="표준 7 4 2 3 4 2 6" xfId="22736"/>
    <cellStyle name="표준 7 4 2 3 4 2 7" xfId="26607"/>
    <cellStyle name="표준 7 4 2 3 4 2 8" xfId="30478"/>
    <cellStyle name="표준 7 4 2 3 4 2 9" xfId="34349"/>
    <cellStyle name="표준 7 4 2 3 4 3" xfId="5316"/>
    <cellStyle name="표준 7 4 2 3 4 4" xfId="9187"/>
    <cellStyle name="표준 7 4 2 3 4 5" xfId="13058"/>
    <cellStyle name="표준 7 4 2 3 4 6" xfId="16929"/>
    <cellStyle name="표준 7 4 2 3 4 7" xfId="20800"/>
    <cellStyle name="표준 7 4 2 3 4 8" xfId="24671"/>
    <cellStyle name="표준 7 4 2 3 4 9" xfId="28542"/>
    <cellStyle name="표준 7 4 2 3 5" xfId="2125"/>
    <cellStyle name="표준 7 4 2 3 5 10" xfId="37252"/>
    <cellStyle name="표준 7 4 2 3 5 11" xfId="41364"/>
    <cellStyle name="표준 7 4 2 3 5 12" xfId="45235"/>
    <cellStyle name="표준 7 4 2 3 5 13" xfId="49106"/>
    <cellStyle name="표준 7 4 2 3 5 14" xfId="52977"/>
    <cellStyle name="표준 7 4 2 3 5 2" xfId="6284"/>
    <cellStyle name="표준 7 4 2 3 5 3" xfId="10155"/>
    <cellStyle name="표준 7 4 2 3 5 4" xfId="14026"/>
    <cellStyle name="표준 7 4 2 3 5 5" xfId="17897"/>
    <cellStyle name="표준 7 4 2 3 5 6" xfId="21768"/>
    <cellStyle name="표준 7 4 2 3 5 7" xfId="25639"/>
    <cellStyle name="표준 7 4 2 3 5 8" xfId="29510"/>
    <cellStyle name="표준 7 4 2 3 5 9" xfId="33381"/>
    <cellStyle name="표준 7 4 2 3 6" xfId="4348"/>
    <cellStyle name="표준 7 4 2 3 7" xfId="8219"/>
    <cellStyle name="표준 7 4 2 3 8" xfId="12090"/>
    <cellStyle name="표준 7 4 2 3 9" xfId="15961"/>
    <cellStyle name="표준 7 4 2 4" xfId="272"/>
    <cellStyle name="표준 7 4 2 4 10" xfId="19930"/>
    <cellStyle name="표준 7 4 2 4 11" xfId="23801"/>
    <cellStyle name="표준 7 4 2 4 12" xfId="27672"/>
    <cellStyle name="표준 7 4 2 4 13" xfId="31543"/>
    <cellStyle name="표준 7 4 2 4 14" xfId="35414"/>
    <cellStyle name="표준 7 4 2 4 15" xfId="39285"/>
    <cellStyle name="표준 7 4 2 4 16" xfId="39526"/>
    <cellStyle name="표준 7 4 2 4 17" xfId="43397"/>
    <cellStyle name="표준 7 4 2 4 18" xfId="47268"/>
    <cellStyle name="표준 7 4 2 4 19" xfId="51139"/>
    <cellStyle name="표준 7 4 2 4 2" xfId="517"/>
    <cellStyle name="표준 7 4 2 4 2 10" xfId="24043"/>
    <cellStyle name="표준 7 4 2 4 2 11" xfId="27914"/>
    <cellStyle name="표준 7 4 2 4 2 12" xfId="31785"/>
    <cellStyle name="표준 7 4 2 4 2 13" xfId="35656"/>
    <cellStyle name="표준 7 4 2 4 2 14" xfId="39768"/>
    <cellStyle name="표준 7 4 2 4 2 15" xfId="43639"/>
    <cellStyle name="표준 7 4 2 4 2 16" xfId="47510"/>
    <cellStyle name="표준 7 4 2 4 2 17" xfId="51381"/>
    <cellStyle name="표준 7 4 2 4 2 2" xfId="1004"/>
    <cellStyle name="표준 7 4 2 4 2 2 10" xfId="28398"/>
    <cellStyle name="표준 7 4 2 4 2 2 11" xfId="32269"/>
    <cellStyle name="표준 7 4 2 4 2 2 12" xfId="36140"/>
    <cellStyle name="표준 7 4 2 4 2 2 13" xfId="40252"/>
    <cellStyle name="표준 7 4 2 4 2 2 14" xfId="44123"/>
    <cellStyle name="표준 7 4 2 4 2 2 15" xfId="47994"/>
    <cellStyle name="표준 7 4 2 4 2 2 16" xfId="51865"/>
    <cellStyle name="표준 7 4 2 4 2 2 2" xfId="1978"/>
    <cellStyle name="표준 7 4 2 4 2 2 2 10" xfId="33237"/>
    <cellStyle name="표준 7 4 2 4 2 2 2 11" xfId="37108"/>
    <cellStyle name="표준 7 4 2 4 2 2 2 12" xfId="41220"/>
    <cellStyle name="표준 7 4 2 4 2 2 2 13" xfId="45091"/>
    <cellStyle name="표준 7 4 2 4 2 2 2 14" xfId="48962"/>
    <cellStyle name="표준 7 4 2 4 2 2 2 15" xfId="52833"/>
    <cellStyle name="표준 7 4 2 4 2 2 2 2" xfId="3917"/>
    <cellStyle name="표준 7 4 2 4 2 2 2 2 10" xfId="39044"/>
    <cellStyle name="표준 7 4 2 4 2 2 2 2 11" xfId="43156"/>
    <cellStyle name="표준 7 4 2 4 2 2 2 2 12" xfId="47027"/>
    <cellStyle name="표준 7 4 2 4 2 2 2 2 13" xfId="50898"/>
    <cellStyle name="표준 7 4 2 4 2 2 2 2 14" xfId="54769"/>
    <cellStyle name="표준 7 4 2 4 2 2 2 2 2" xfId="8076"/>
    <cellStyle name="표준 7 4 2 4 2 2 2 2 3" xfId="11947"/>
    <cellStyle name="표준 7 4 2 4 2 2 2 2 4" xfId="15818"/>
    <cellStyle name="표준 7 4 2 4 2 2 2 2 5" xfId="19689"/>
    <cellStyle name="표준 7 4 2 4 2 2 2 2 6" xfId="23560"/>
    <cellStyle name="표준 7 4 2 4 2 2 2 2 7" xfId="27431"/>
    <cellStyle name="표준 7 4 2 4 2 2 2 2 8" xfId="31302"/>
    <cellStyle name="표준 7 4 2 4 2 2 2 2 9" xfId="35173"/>
    <cellStyle name="표준 7 4 2 4 2 2 2 3" xfId="6140"/>
    <cellStyle name="표준 7 4 2 4 2 2 2 4" xfId="10011"/>
    <cellStyle name="표준 7 4 2 4 2 2 2 5" xfId="13882"/>
    <cellStyle name="표준 7 4 2 4 2 2 2 6" xfId="17753"/>
    <cellStyle name="표준 7 4 2 4 2 2 2 7" xfId="21624"/>
    <cellStyle name="표준 7 4 2 4 2 2 2 8" xfId="25495"/>
    <cellStyle name="표준 7 4 2 4 2 2 2 9" xfId="29366"/>
    <cellStyle name="표준 7 4 2 4 2 2 3" xfId="2949"/>
    <cellStyle name="표준 7 4 2 4 2 2 3 10" xfId="38076"/>
    <cellStyle name="표준 7 4 2 4 2 2 3 11" xfId="42188"/>
    <cellStyle name="표준 7 4 2 4 2 2 3 12" xfId="46059"/>
    <cellStyle name="표준 7 4 2 4 2 2 3 13" xfId="49930"/>
    <cellStyle name="표준 7 4 2 4 2 2 3 14" xfId="53801"/>
    <cellStyle name="표준 7 4 2 4 2 2 3 2" xfId="7108"/>
    <cellStyle name="표준 7 4 2 4 2 2 3 3" xfId="10979"/>
    <cellStyle name="표준 7 4 2 4 2 2 3 4" xfId="14850"/>
    <cellStyle name="표준 7 4 2 4 2 2 3 5" xfId="18721"/>
    <cellStyle name="표준 7 4 2 4 2 2 3 6" xfId="22592"/>
    <cellStyle name="표준 7 4 2 4 2 2 3 7" xfId="26463"/>
    <cellStyle name="표준 7 4 2 4 2 2 3 8" xfId="30334"/>
    <cellStyle name="표준 7 4 2 4 2 2 3 9" xfId="34205"/>
    <cellStyle name="표준 7 4 2 4 2 2 4" xfId="5172"/>
    <cellStyle name="표준 7 4 2 4 2 2 5" xfId="9043"/>
    <cellStyle name="표준 7 4 2 4 2 2 6" xfId="12914"/>
    <cellStyle name="표준 7 4 2 4 2 2 7" xfId="16785"/>
    <cellStyle name="표준 7 4 2 4 2 2 8" xfId="20656"/>
    <cellStyle name="표준 7 4 2 4 2 2 9" xfId="24527"/>
    <cellStyle name="표준 7 4 2 4 2 3" xfId="1494"/>
    <cellStyle name="표준 7 4 2 4 2 3 10" xfId="32753"/>
    <cellStyle name="표준 7 4 2 4 2 3 11" xfId="36624"/>
    <cellStyle name="표준 7 4 2 4 2 3 12" xfId="40736"/>
    <cellStyle name="표준 7 4 2 4 2 3 13" xfId="44607"/>
    <cellStyle name="표준 7 4 2 4 2 3 14" xfId="48478"/>
    <cellStyle name="표준 7 4 2 4 2 3 15" xfId="52349"/>
    <cellStyle name="표준 7 4 2 4 2 3 2" xfId="3433"/>
    <cellStyle name="표준 7 4 2 4 2 3 2 10" xfId="38560"/>
    <cellStyle name="표준 7 4 2 4 2 3 2 11" xfId="42672"/>
    <cellStyle name="표준 7 4 2 4 2 3 2 12" xfId="46543"/>
    <cellStyle name="표준 7 4 2 4 2 3 2 13" xfId="50414"/>
    <cellStyle name="표준 7 4 2 4 2 3 2 14" xfId="54285"/>
    <cellStyle name="표준 7 4 2 4 2 3 2 2" xfId="7592"/>
    <cellStyle name="표준 7 4 2 4 2 3 2 3" xfId="11463"/>
    <cellStyle name="표준 7 4 2 4 2 3 2 4" xfId="15334"/>
    <cellStyle name="표준 7 4 2 4 2 3 2 5" xfId="19205"/>
    <cellStyle name="표준 7 4 2 4 2 3 2 6" xfId="23076"/>
    <cellStyle name="표준 7 4 2 4 2 3 2 7" xfId="26947"/>
    <cellStyle name="표준 7 4 2 4 2 3 2 8" xfId="30818"/>
    <cellStyle name="표준 7 4 2 4 2 3 2 9" xfId="34689"/>
    <cellStyle name="표준 7 4 2 4 2 3 3" xfId="5656"/>
    <cellStyle name="표준 7 4 2 4 2 3 4" xfId="9527"/>
    <cellStyle name="표준 7 4 2 4 2 3 5" xfId="13398"/>
    <cellStyle name="표준 7 4 2 4 2 3 6" xfId="17269"/>
    <cellStyle name="표준 7 4 2 4 2 3 7" xfId="21140"/>
    <cellStyle name="표준 7 4 2 4 2 3 8" xfId="25011"/>
    <cellStyle name="표준 7 4 2 4 2 3 9" xfId="28882"/>
    <cellStyle name="표준 7 4 2 4 2 4" xfId="2465"/>
    <cellStyle name="표준 7 4 2 4 2 4 10" xfId="37592"/>
    <cellStyle name="표준 7 4 2 4 2 4 11" xfId="41704"/>
    <cellStyle name="표준 7 4 2 4 2 4 12" xfId="45575"/>
    <cellStyle name="표준 7 4 2 4 2 4 13" xfId="49446"/>
    <cellStyle name="표준 7 4 2 4 2 4 14" xfId="53317"/>
    <cellStyle name="표준 7 4 2 4 2 4 2" xfId="6624"/>
    <cellStyle name="표준 7 4 2 4 2 4 3" xfId="10495"/>
    <cellStyle name="표준 7 4 2 4 2 4 4" xfId="14366"/>
    <cellStyle name="표준 7 4 2 4 2 4 5" xfId="18237"/>
    <cellStyle name="표준 7 4 2 4 2 4 6" xfId="22108"/>
    <cellStyle name="표준 7 4 2 4 2 4 7" xfId="25979"/>
    <cellStyle name="표준 7 4 2 4 2 4 8" xfId="29850"/>
    <cellStyle name="표준 7 4 2 4 2 4 9" xfId="33721"/>
    <cellStyle name="표준 7 4 2 4 2 5" xfId="4688"/>
    <cellStyle name="표준 7 4 2 4 2 6" xfId="8559"/>
    <cellStyle name="표준 7 4 2 4 2 7" xfId="12430"/>
    <cellStyle name="표준 7 4 2 4 2 8" xfId="16301"/>
    <cellStyle name="표준 7 4 2 4 2 9" xfId="20172"/>
    <cellStyle name="표준 7 4 2 4 3" xfId="762"/>
    <cellStyle name="표준 7 4 2 4 3 10" xfId="28156"/>
    <cellStyle name="표준 7 4 2 4 3 11" xfId="32027"/>
    <cellStyle name="표준 7 4 2 4 3 12" xfId="35898"/>
    <cellStyle name="표준 7 4 2 4 3 13" xfId="40010"/>
    <cellStyle name="표준 7 4 2 4 3 14" xfId="43881"/>
    <cellStyle name="표준 7 4 2 4 3 15" xfId="47752"/>
    <cellStyle name="표준 7 4 2 4 3 16" xfId="51623"/>
    <cellStyle name="표준 7 4 2 4 3 2" xfId="1736"/>
    <cellStyle name="표준 7 4 2 4 3 2 10" xfId="32995"/>
    <cellStyle name="표준 7 4 2 4 3 2 11" xfId="36866"/>
    <cellStyle name="표준 7 4 2 4 3 2 12" xfId="40978"/>
    <cellStyle name="표준 7 4 2 4 3 2 13" xfId="44849"/>
    <cellStyle name="표준 7 4 2 4 3 2 14" xfId="48720"/>
    <cellStyle name="표준 7 4 2 4 3 2 15" xfId="52591"/>
    <cellStyle name="표준 7 4 2 4 3 2 2" xfId="3675"/>
    <cellStyle name="표준 7 4 2 4 3 2 2 10" xfId="38802"/>
    <cellStyle name="표준 7 4 2 4 3 2 2 11" xfId="42914"/>
    <cellStyle name="표준 7 4 2 4 3 2 2 12" xfId="46785"/>
    <cellStyle name="표준 7 4 2 4 3 2 2 13" xfId="50656"/>
    <cellStyle name="표준 7 4 2 4 3 2 2 14" xfId="54527"/>
    <cellStyle name="표준 7 4 2 4 3 2 2 2" xfId="7834"/>
    <cellStyle name="표준 7 4 2 4 3 2 2 3" xfId="11705"/>
    <cellStyle name="표준 7 4 2 4 3 2 2 4" xfId="15576"/>
    <cellStyle name="표준 7 4 2 4 3 2 2 5" xfId="19447"/>
    <cellStyle name="표준 7 4 2 4 3 2 2 6" xfId="23318"/>
    <cellStyle name="표준 7 4 2 4 3 2 2 7" xfId="27189"/>
    <cellStyle name="표준 7 4 2 4 3 2 2 8" xfId="31060"/>
    <cellStyle name="표준 7 4 2 4 3 2 2 9" xfId="34931"/>
    <cellStyle name="표준 7 4 2 4 3 2 3" xfId="5898"/>
    <cellStyle name="표준 7 4 2 4 3 2 4" xfId="9769"/>
    <cellStyle name="표준 7 4 2 4 3 2 5" xfId="13640"/>
    <cellStyle name="표준 7 4 2 4 3 2 6" xfId="17511"/>
    <cellStyle name="표준 7 4 2 4 3 2 7" xfId="21382"/>
    <cellStyle name="표준 7 4 2 4 3 2 8" xfId="25253"/>
    <cellStyle name="표준 7 4 2 4 3 2 9" xfId="29124"/>
    <cellStyle name="표준 7 4 2 4 3 3" xfId="2707"/>
    <cellStyle name="표준 7 4 2 4 3 3 10" xfId="37834"/>
    <cellStyle name="표준 7 4 2 4 3 3 11" xfId="41946"/>
    <cellStyle name="표준 7 4 2 4 3 3 12" xfId="45817"/>
    <cellStyle name="표준 7 4 2 4 3 3 13" xfId="49688"/>
    <cellStyle name="표준 7 4 2 4 3 3 14" xfId="53559"/>
    <cellStyle name="표준 7 4 2 4 3 3 2" xfId="6866"/>
    <cellStyle name="표준 7 4 2 4 3 3 3" xfId="10737"/>
    <cellStyle name="표준 7 4 2 4 3 3 4" xfId="14608"/>
    <cellStyle name="표준 7 4 2 4 3 3 5" xfId="18479"/>
    <cellStyle name="표준 7 4 2 4 3 3 6" xfId="22350"/>
    <cellStyle name="표준 7 4 2 4 3 3 7" xfId="26221"/>
    <cellStyle name="표준 7 4 2 4 3 3 8" xfId="30092"/>
    <cellStyle name="표준 7 4 2 4 3 3 9" xfId="33963"/>
    <cellStyle name="표준 7 4 2 4 3 4" xfId="4930"/>
    <cellStyle name="표준 7 4 2 4 3 5" xfId="8801"/>
    <cellStyle name="표준 7 4 2 4 3 6" xfId="12672"/>
    <cellStyle name="표준 7 4 2 4 3 7" xfId="16543"/>
    <cellStyle name="표준 7 4 2 4 3 8" xfId="20414"/>
    <cellStyle name="표준 7 4 2 4 3 9" xfId="24285"/>
    <cellStyle name="표준 7 4 2 4 4" xfId="1252"/>
    <cellStyle name="표준 7 4 2 4 4 10" xfId="32511"/>
    <cellStyle name="표준 7 4 2 4 4 11" xfId="36382"/>
    <cellStyle name="표준 7 4 2 4 4 12" xfId="40494"/>
    <cellStyle name="표준 7 4 2 4 4 13" xfId="44365"/>
    <cellStyle name="표준 7 4 2 4 4 14" xfId="48236"/>
    <cellStyle name="표준 7 4 2 4 4 15" xfId="52107"/>
    <cellStyle name="표준 7 4 2 4 4 2" xfId="3191"/>
    <cellStyle name="표준 7 4 2 4 4 2 10" xfId="38318"/>
    <cellStyle name="표준 7 4 2 4 4 2 11" xfId="42430"/>
    <cellStyle name="표준 7 4 2 4 4 2 12" xfId="46301"/>
    <cellStyle name="표준 7 4 2 4 4 2 13" xfId="50172"/>
    <cellStyle name="표준 7 4 2 4 4 2 14" xfId="54043"/>
    <cellStyle name="표준 7 4 2 4 4 2 2" xfId="7350"/>
    <cellStyle name="표준 7 4 2 4 4 2 3" xfId="11221"/>
    <cellStyle name="표준 7 4 2 4 4 2 4" xfId="15092"/>
    <cellStyle name="표준 7 4 2 4 4 2 5" xfId="18963"/>
    <cellStyle name="표준 7 4 2 4 4 2 6" xfId="22834"/>
    <cellStyle name="표준 7 4 2 4 4 2 7" xfId="26705"/>
    <cellStyle name="표준 7 4 2 4 4 2 8" xfId="30576"/>
    <cellStyle name="표준 7 4 2 4 4 2 9" xfId="34447"/>
    <cellStyle name="표준 7 4 2 4 4 3" xfId="5414"/>
    <cellStyle name="표준 7 4 2 4 4 4" xfId="9285"/>
    <cellStyle name="표준 7 4 2 4 4 5" xfId="13156"/>
    <cellStyle name="표준 7 4 2 4 4 6" xfId="17027"/>
    <cellStyle name="표준 7 4 2 4 4 7" xfId="20898"/>
    <cellStyle name="표준 7 4 2 4 4 8" xfId="24769"/>
    <cellStyle name="표준 7 4 2 4 4 9" xfId="28640"/>
    <cellStyle name="표준 7 4 2 4 5" xfId="2223"/>
    <cellStyle name="표준 7 4 2 4 5 10" xfId="37350"/>
    <cellStyle name="표준 7 4 2 4 5 11" xfId="41462"/>
    <cellStyle name="표준 7 4 2 4 5 12" xfId="45333"/>
    <cellStyle name="표준 7 4 2 4 5 13" xfId="49204"/>
    <cellStyle name="표준 7 4 2 4 5 14" xfId="53075"/>
    <cellStyle name="표준 7 4 2 4 5 2" xfId="6382"/>
    <cellStyle name="표준 7 4 2 4 5 3" xfId="10253"/>
    <cellStyle name="표준 7 4 2 4 5 4" xfId="14124"/>
    <cellStyle name="표준 7 4 2 4 5 5" xfId="17995"/>
    <cellStyle name="표준 7 4 2 4 5 6" xfId="21866"/>
    <cellStyle name="표준 7 4 2 4 5 7" xfId="25737"/>
    <cellStyle name="표준 7 4 2 4 5 8" xfId="29608"/>
    <cellStyle name="표준 7 4 2 4 5 9" xfId="33479"/>
    <cellStyle name="표준 7 4 2 4 6" xfId="4446"/>
    <cellStyle name="표준 7 4 2 4 7" xfId="8317"/>
    <cellStyle name="표준 7 4 2 4 8" xfId="12188"/>
    <cellStyle name="표준 7 4 2 4 9" xfId="16059"/>
    <cellStyle name="표준 7 4 2 5" xfId="322"/>
    <cellStyle name="표준 7 4 2 5 10" xfId="23848"/>
    <cellStyle name="표준 7 4 2 5 11" xfId="27719"/>
    <cellStyle name="표준 7 4 2 5 12" xfId="31590"/>
    <cellStyle name="표준 7 4 2 5 13" xfId="35461"/>
    <cellStyle name="표준 7 4 2 5 14" xfId="39573"/>
    <cellStyle name="표준 7 4 2 5 15" xfId="43444"/>
    <cellStyle name="표준 7 4 2 5 16" xfId="47315"/>
    <cellStyle name="표준 7 4 2 5 17" xfId="51186"/>
    <cellStyle name="표준 7 4 2 5 2" xfId="809"/>
    <cellStyle name="표준 7 4 2 5 2 10" xfId="28203"/>
    <cellStyle name="표준 7 4 2 5 2 11" xfId="32074"/>
    <cellStyle name="표준 7 4 2 5 2 12" xfId="35945"/>
    <cellStyle name="표준 7 4 2 5 2 13" xfId="40057"/>
    <cellStyle name="표준 7 4 2 5 2 14" xfId="43928"/>
    <cellStyle name="표준 7 4 2 5 2 15" xfId="47799"/>
    <cellStyle name="표준 7 4 2 5 2 16" xfId="51670"/>
    <cellStyle name="표준 7 4 2 5 2 2" xfId="1783"/>
    <cellStyle name="표준 7 4 2 5 2 2 10" xfId="33042"/>
    <cellStyle name="표준 7 4 2 5 2 2 11" xfId="36913"/>
    <cellStyle name="표준 7 4 2 5 2 2 12" xfId="41025"/>
    <cellStyle name="표준 7 4 2 5 2 2 13" xfId="44896"/>
    <cellStyle name="표준 7 4 2 5 2 2 14" xfId="48767"/>
    <cellStyle name="표준 7 4 2 5 2 2 15" xfId="52638"/>
    <cellStyle name="표준 7 4 2 5 2 2 2" xfId="3722"/>
    <cellStyle name="표준 7 4 2 5 2 2 2 10" xfId="38849"/>
    <cellStyle name="표준 7 4 2 5 2 2 2 11" xfId="42961"/>
    <cellStyle name="표준 7 4 2 5 2 2 2 12" xfId="46832"/>
    <cellStyle name="표준 7 4 2 5 2 2 2 13" xfId="50703"/>
    <cellStyle name="표준 7 4 2 5 2 2 2 14" xfId="54574"/>
    <cellStyle name="표준 7 4 2 5 2 2 2 2" xfId="7881"/>
    <cellStyle name="표준 7 4 2 5 2 2 2 3" xfId="11752"/>
    <cellStyle name="표준 7 4 2 5 2 2 2 4" xfId="15623"/>
    <cellStyle name="표준 7 4 2 5 2 2 2 5" xfId="19494"/>
    <cellStyle name="표준 7 4 2 5 2 2 2 6" xfId="23365"/>
    <cellStyle name="표준 7 4 2 5 2 2 2 7" xfId="27236"/>
    <cellStyle name="표준 7 4 2 5 2 2 2 8" xfId="31107"/>
    <cellStyle name="표준 7 4 2 5 2 2 2 9" xfId="34978"/>
    <cellStyle name="표준 7 4 2 5 2 2 3" xfId="5945"/>
    <cellStyle name="표준 7 4 2 5 2 2 4" xfId="9816"/>
    <cellStyle name="표준 7 4 2 5 2 2 5" xfId="13687"/>
    <cellStyle name="표준 7 4 2 5 2 2 6" xfId="17558"/>
    <cellStyle name="표준 7 4 2 5 2 2 7" xfId="21429"/>
    <cellStyle name="표준 7 4 2 5 2 2 8" xfId="25300"/>
    <cellStyle name="표준 7 4 2 5 2 2 9" xfId="29171"/>
    <cellStyle name="표준 7 4 2 5 2 3" xfId="2754"/>
    <cellStyle name="표준 7 4 2 5 2 3 10" xfId="37881"/>
    <cellStyle name="표준 7 4 2 5 2 3 11" xfId="41993"/>
    <cellStyle name="표준 7 4 2 5 2 3 12" xfId="45864"/>
    <cellStyle name="표준 7 4 2 5 2 3 13" xfId="49735"/>
    <cellStyle name="표준 7 4 2 5 2 3 14" xfId="53606"/>
    <cellStyle name="표준 7 4 2 5 2 3 2" xfId="6913"/>
    <cellStyle name="표준 7 4 2 5 2 3 3" xfId="10784"/>
    <cellStyle name="표준 7 4 2 5 2 3 4" xfId="14655"/>
    <cellStyle name="표준 7 4 2 5 2 3 5" xfId="18526"/>
    <cellStyle name="표준 7 4 2 5 2 3 6" xfId="22397"/>
    <cellStyle name="표준 7 4 2 5 2 3 7" xfId="26268"/>
    <cellStyle name="표준 7 4 2 5 2 3 8" xfId="30139"/>
    <cellStyle name="표준 7 4 2 5 2 3 9" xfId="34010"/>
    <cellStyle name="표준 7 4 2 5 2 4" xfId="4977"/>
    <cellStyle name="표준 7 4 2 5 2 5" xfId="8848"/>
    <cellStyle name="표준 7 4 2 5 2 6" xfId="12719"/>
    <cellStyle name="표준 7 4 2 5 2 7" xfId="16590"/>
    <cellStyle name="표준 7 4 2 5 2 8" xfId="20461"/>
    <cellStyle name="표준 7 4 2 5 2 9" xfId="24332"/>
    <cellStyle name="표준 7 4 2 5 3" xfId="1299"/>
    <cellStyle name="표준 7 4 2 5 3 10" xfId="32558"/>
    <cellStyle name="표준 7 4 2 5 3 11" xfId="36429"/>
    <cellStyle name="표준 7 4 2 5 3 12" xfId="40541"/>
    <cellStyle name="표준 7 4 2 5 3 13" xfId="44412"/>
    <cellStyle name="표준 7 4 2 5 3 14" xfId="48283"/>
    <cellStyle name="표준 7 4 2 5 3 15" xfId="52154"/>
    <cellStyle name="표준 7 4 2 5 3 2" xfId="3238"/>
    <cellStyle name="표준 7 4 2 5 3 2 10" xfId="38365"/>
    <cellStyle name="표준 7 4 2 5 3 2 11" xfId="42477"/>
    <cellStyle name="표준 7 4 2 5 3 2 12" xfId="46348"/>
    <cellStyle name="표준 7 4 2 5 3 2 13" xfId="50219"/>
    <cellStyle name="표준 7 4 2 5 3 2 14" xfId="54090"/>
    <cellStyle name="표준 7 4 2 5 3 2 2" xfId="7397"/>
    <cellStyle name="표준 7 4 2 5 3 2 3" xfId="11268"/>
    <cellStyle name="표준 7 4 2 5 3 2 4" xfId="15139"/>
    <cellStyle name="표준 7 4 2 5 3 2 5" xfId="19010"/>
    <cellStyle name="표준 7 4 2 5 3 2 6" xfId="22881"/>
    <cellStyle name="표준 7 4 2 5 3 2 7" xfId="26752"/>
    <cellStyle name="표준 7 4 2 5 3 2 8" xfId="30623"/>
    <cellStyle name="표준 7 4 2 5 3 2 9" xfId="34494"/>
    <cellStyle name="표준 7 4 2 5 3 3" xfId="5461"/>
    <cellStyle name="표준 7 4 2 5 3 4" xfId="9332"/>
    <cellStyle name="표준 7 4 2 5 3 5" xfId="13203"/>
    <cellStyle name="표준 7 4 2 5 3 6" xfId="17074"/>
    <cellStyle name="표준 7 4 2 5 3 7" xfId="20945"/>
    <cellStyle name="표준 7 4 2 5 3 8" xfId="24816"/>
    <cellStyle name="표준 7 4 2 5 3 9" xfId="28687"/>
    <cellStyle name="표준 7 4 2 5 4" xfId="2270"/>
    <cellStyle name="표준 7 4 2 5 4 10" xfId="37397"/>
    <cellStyle name="표준 7 4 2 5 4 11" xfId="41509"/>
    <cellStyle name="표준 7 4 2 5 4 12" xfId="45380"/>
    <cellStyle name="표준 7 4 2 5 4 13" xfId="49251"/>
    <cellStyle name="표준 7 4 2 5 4 14" xfId="53122"/>
    <cellStyle name="표준 7 4 2 5 4 2" xfId="6429"/>
    <cellStyle name="표준 7 4 2 5 4 3" xfId="10300"/>
    <cellStyle name="표준 7 4 2 5 4 4" xfId="14171"/>
    <cellStyle name="표준 7 4 2 5 4 5" xfId="18042"/>
    <cellStyle name="표준 7 4 2 5 4 6" xfId="21913"/>
    <cellStyle name="표준 7 4 2 5 4 7" xfId="25784"/>
    <cellStyle name="표준 7 4 2 5 4 8" xfId="29655"/>
    <cellStyle name="표준 7 4 2 5 4 9" xfId="33526"/>
    <cellStyle name="표준 7 4 2 5 5" xfId="4493"/>
    <cellStyle name="표준 7 4 2 5 6" xfId="8364"/>
    <cellStyle name="표준 7 4 2 5 7" xfId="12235"/>
    <cellStyle name="표준 7 4 2 5 8" xfId="16106"/>
    <cellStyle name="표준 7 4 2 5 9" xfId="19977"/>
    <cellStyle name="표준 7 4 2 6" xfId="567"/>
    <cellStyle name="표준 7 4 2 6 10" xfId="27961"/>
    <cellStyle name="표준 7 4 2 6 11" xfId="31832"/>
    <cellStyle name="표준 7 4 2 6 12" xfId="35703"/>
    <cellStyle name="표준 7 4 2 6 13" xfId="39815"/>
    <cellStyle name="표준 7 4 2 6 14" xfId="43686"/>
    <cellStyle name="표준 7 4 2 6 15" xfId="47557"/>
    <cellStyle name="표준 7 4 2 6 16" xfId="51428"/>
    <cellStyle name="표준 7 4 2 6 2" xfId="1541"/>
    <cellStyle name="표준 7 4 2 6 2 10" xfId="32800"/>
    <cellStyle name="표준 7 4 2 6 2 11" xfId="36671"/>
    <cellStyle name="표준 7 4 2 6 2 12" xfId="40783"/>
    <cellStyle name="표준 7 4 2 6 2 13" xfId="44654"/>
    <cellStyle name="표준 7 4 2 6 2 14" xfId="48525"/>
    <cellStyle name="표준 7 4 2 6 2 15" xfId="52396"/>
    <cellStyle name="표준 7 4 2 6 2 2" xfId="3480"/>
    <cellStyle name="표준 7 4 2 6 2 2 10" xfId="38607"/>
    <cellStyle name="표준 7 4 2 6 2 2 11" xfId="42719"/>
    <cellStyle name="표준 7 4 2 6 2 2 12" xfId="46590"/>
    <cellStyle name="표준 7 4 2 6 2 2 13" xfId="50461"/>
    <cellStyle name="표준 7 4 2 6 2 2 14" xfId="54332"/>
    <cellStyle name="표준 7 4 2 6 2 2 2" xfId="7639"/>
    <cellStyle name="표준 7 4 2 6 2 2 3" xfId="11510"/>
    <cellStyle name="표준 7 4 2 6 2 2 4" xfId="15381"/>
    <cellStyle name="표준 7 4 2 6 2 2 5" xfId="19252"/>
    <cellStyle name="표준 7 4 2 6 2 2 6" xfId="23123"/>
    <cellStyle name="표준 7 4 2 6 2 2 7" xfId="26994"/>
    <cellStyle name="표준 7 4 2 6 2 2 8" xfId="30865"/>
    <cellStyle name="표준 7 4 2 6 2 2 9" xfId="34736"/>
    <cellStyle name="표준 7 4 2 6 2 3" xfId="5703"/>
    <cellStyle name="표준 7 4 2 6 2 4" xfId="9574"/>
    <cellStyle name="표준 7 4 2 6 2 5" xfId="13445"/>
    <cellStyle name="표준 7 4 2 6 2 6" xfId="17316"/>
    <cellStyle name="표준 7 4 2 6 2 7" xfId="21187"/>
    <cellStyle name="표준 7 4 2 6 2 8" xfId="25058"/>
    <cellStyle name="표준 7 4 2 6 2 9" xfId="28929"/>
    <cellStyle name="표준 7 4 2 6 3" xfId="2512"/>
    <cellStyle name="표준 7 4 2 6 3 10" xfId="37639"/>
    <cellStyle name="표준 7 4 2 6 3 11" xfId="41751"/>
    <cellStyle name="표준 7 4 2 6 3 12" xfId="45622"/>
    <cellStyle name="표준 7 4 2 6 3 13" xfId="49493"/>
    <cellStyle name="표준 7 4 2 6 3 14" xfId="53364"/>
    <cellStyle name="표준 7 4 2 6 3 2" xfId="6671"/>
    <cellStyle name="표준 7 4 2 6 3 3" xfId="10542"/>
    <cellStyle name="표준 7 4 2 6 3 4" xfId="14413"/>
    <cellStyle name="표준 7 4 2 6 3 5" xfId="18284"/>
    <cellStyle name="표준 7 4 2 6 3 6" xfId="22155"/>
    <cellStyle name="표준 7 4 2 6 3 7" xfId="26026"/>
    <cellStyle name="표준 7 4 2 6 3 8" xfId="29897"/>
    <cellStyle name="표준 7 4 2 6 3 9" xfId="33768"/>
    <cellStyle name="표준 7 4 2 6 4" xfId="4735"/>
    <cellStyle name="표준 7 4 2 6 5" xfId="8606"/>
    <cellStyle name="표준 7 4 2 6 6" xfId="12477"/>
    <cellStyle name="표준 7 4 2 6 7" xfId="16348"/>
    <cellStyle name="표준 7 4 2 6 8" xfId="20219"/>
    <cellStyle name="표준 7 4 2 6 9" xfId="24090"/>
    <cellStyle name="표준 7 4 2 7" xfId="1057"/>
    <cellStyle name="표준 7 4 2 7 10" xfId="32316"/>
    <cellStyle name="표준 7 4 2 7 11" xfId="36187"/>
    <cellStyle name="표준 7 4 2 7 12" xfId="40299"/>
    <cellStyle name="표준 7 4 2 7 13" xfId="44170"/>
    <cellStyle name="표준 7 4 2 7 14" xfId="48041"/>
    <cellStyle name="표준 7 4 2 7 15" xfId="51912"/>
    <cellStyle name="표준 7 4 2 7 2" xfId="2996"/>
    <cellStyle name="표준 7 4 2 7 2 10" xfId="38123"/>
    <cellStyle name="표준 7 4 2 7 2 11" xfId="42235"/>
    <cellStyle name="표준 7 4 2 7 2 12" xfId="46106"/>
    <cellStyle name="표준 7 4 2 7 2 13" xfId="49977"/>
    <cellStyle name="표준 7 4 2 7 2 14" xfId="53848"/>
    <cellStyle name="표준 7 4 2 7 2 2" xfId="7155"/>
    <cellStyle name="표준 7 4 2 7 2 3" xfId="11026"/>
    <cellStyle name="표준 7 4 2 7 2 4" xfId="14897"/>
    <cellStyle name="표준 7 4 2 7 2 5" xfId="18768"/>
    <cellStyle name="표준 7 4 2 7 2 6" xfId="22639"/>
    <cellStyle name="표준 7 4 2 7 2 7" xfId="26510"/>
    <cellStyle name="표준 7 4 2 7 2 8" xfId="30381"/>
    <cellStyle name="표준 7 4 2 7 2 9" xfId="34252"/>
    <cellStyle name="표준 7 4 2 7 3" xfId="5219"/>
    <cellStyle name="표준 7 4 2 7 4" xfId="9090"/>
    <cellStyle name="표준 7 4 2 7 5" xfId="12961"/>
    <cellStyle name="표준 7 4 2 7 6" xfId="16832"/>
    <cellStyle name="표준 7 4 2 7 7" xfId="20703"/>
    <cellStyle name="표준 7 4 2 7 8" xfId="24574"/>
    <cellStyle name="표준 7 4 2 7 9" xfId="28445"/>
    <cellStyle name="표준 7 4 2 8" xfId="2028"/>
    <cellStyle name="표준 7 4 2 8 10" xfId="37155"/>
    <cellStyle name="표준 7 4 2 8 11" xfId="41267"/>
    <cellStyle name="표준 7 4 2 8 12" xfId="45138"/>
    <cellStyle name="표준 7 4 2 8 13" xfId="49009"/>
    <cellStyle name="표준 7 4 2 8 14" xfId="52880"/>
    <cellStyle name="표준 7 4 2 8 2" xfId="6187"/>
    <cellStyle name="표준 7 4 2 8 3" xfId="10058"/>
    <cellStyle name="표준 7 4 2 8 4" xfId="13929"/>
    <cellStyle name="표준 7 4 2 8 5" xfId="17800"/>
    <cellStyle name="표준 7 4 2 8 6" xfId="21671"/>
    <cellStyle name="표준 7 4 2 8 7" xfId="25542"/>
    <cellStyle name="표준 7 4 2 8 8" xfId="29413"/>
    <cellStyle name="표준 7 4 2 8 9" xfId="33284"/>
    <cellStyle name="표준 7 4 2 9" xfId="4251"/>
    <cellStyle name="표준 7 4 20" xfId="39305"/>
    <cellStyle name="표준 7 4 21" xfId="43176"/>
    <cellStyle name="표준 7 4 22" xfId="47047"/>
    <cellStyle name="표준 7 4 23" xfId="50918"/>
    <cellStyle name="표준 7 4 3" xfId="96"/>
    <cellStyle name="표준 7 4 3 10" xfId="15885"/>
    <cellStyle name="표준 7 4 3 11" xfId="19756"/>
    <cellStyle name="표준 7 4 3 12" xfId="23627"/>
    <cellStyle name="표준 7 4 3 13" xfId="27498"/>
    <cellStyle name="표준 7 4 3 14" xfId="31369"/>
    <cellStyle name="표준 7 4 3 15" xfId="35240"/>
    <cellStyle name="표준 7 4 3 16" xfId="39111"/>
    <cellStyle name="표준 7 4 3 17" xfId="39352"/>
    <cellStyle name="표준 7 4 3 18" xfId="43223"/>
    <cellStyle name="표준 7 4 3 19" xfId="47094"/>
    <cellStyle name="표준 7 4 3 2" xfId="195"/>
    <cellStyle name="표준 7 4 3 2 10" xfId="19853"/>
    <cellStyle name="표준 7 4 3 2 11" xfId="23724"/>
    <cellStyle name="표준 7 4 3 2 12" xfId="27595"/>
    <cellStyle name="표준 7 4 3 2 13" xfId="31466"/>
    <cellStyle name="표준 7 4 3 2 14" xfId="35337"/>
    <cellStyle name="표준 7 4 3 2 15" xfId="39208"/>
    <cellStyle name="표준 7 4 3 2 16" xfId="39449"/>
    <cellStyle name="표준 7 4 3 2 17" xfId="43320"/>
    <cellStyle name="표준 7 4 3 2 18" xfId="47191"/>
    <cellStyle name="표준 7 4 3 2 19" xfId="51062"/>
    <cellStyle name="표준 7 4 3 2 2" xfId="440"/>
    <cellStyle name="표준 7 4 3 2 2 10" xfId="23966"/>
    <cellStyle name="표준 7 4 3 2 2 11" xfId="27837"/>
    <cellStyle name="표준 7 4 3 2 2 12" xfId="31708"/>
    <cellStyle name="표준 7 4 3 2 2 13" xfId="35579"/>
    <cellStyle name="표준 7 4 3 2 2 14" xfId="39691"/>
    <cellStyle name="표준 7 4 3 2 2 15" xfId="43562"/>
    <cellStyle name="표준 7 4 3 2 2 16" xfId="47433"/>
    <cellStyle name="표준 7 4 3 2 2 17" xfId="51304"/>
    <cellStyle name="표준 7 4 3 2 2 2" xfId="927"/>
    <cellStyle name="표준 7 4 3 2 2 2 10" xfId="28321"/>
    <cellStyle name="표준 7 4 3 2 2 2 11" xfId="32192"/>
    <cellStyle name="표준 7 4 3 2 2 2 12" xfId="36063"/>
    <cellStyle name="표준 7 4 3 2 2 2 13" xfId="40175"/>
    <cellStyle name="표준 7 4 3 2 2 2 14" xfId="44046"/>
    <cellStyle name="표준 7 4 3 2 2 2 15" xfId="47917"/>
    <cellStyle name="표준 7 4 3 2 2 2 16" xfId="51788"/>
    <cellStyle name="표준 7 4 3 2 2 2 2" xfId="1901"/>
    <cellStyle name="표준 7 4 3 2 2 2 2 10" xfId="33160"/>
    <cellStyle name="표준 7 4 3 2 2 2 2 11" xfId="37031"/>
    <cellStyle name="표준 7 4 3 2 2 2 2 12" xfId="41143"/>
    <cellStyle name="표준 7 4 3 2 2 2 2 13" xfId="45014"/>
    <cellStyle name="표준 7 4 3 2 2 2 2 14" xfId="48885"/>
    <cellStyle name="표준 7 4 3 2 2 2 2 15" xfId="52756"/>
    <cellStyle name="표준 7 4 3 2 2 2 2 2" xfId="3840"/>
    <cellStyle name="표준 7 4 3 2 2 2 2 2 10" xfId="38967"/>
    <cellStyle name="표준 7 4 3 2 2 2 2 2 11" xfId="43079"/>
    <cellStyle name="표준 7 4 3 2 2 2 2 2 12" xfId="46950"/>
    <cellStyle name="표준 7 4 3 2 2 2 2 2 13" xfId="50821"/>
    <cellStyle name="표준 7 4 3 2 2 2 2 2 14" xfId="54692"/>
    <cellStyle name="표준 7 4 3 2 2 2 2 2 2" xfId="7999"/>
    <cellStyle name="표준 7 4 3 2 2 2 2 2 3" xfId="11870"/>
    <cellStyle name="표준 7 4 3 2 2 2 2 2 4" xfId="15741"/>
    <cellStyle name="표준 7 4 3 2 2 2 2 2 5" xfId="19612"/>
    <cellStyle name="표준 7 4 3 2 2 2 2 2 6" xfId="23483"/>
    <cellStyle name="표준 7 4 3 2 2 2 2 2 7" xfId="27354"/>
    <cellStyle name="표준 7 4 3 2 2 2 2 2 8" xfId="31225"/>
    <cellStyle name="표준 7 4 3 2 2 2 2 2 9" xfId="35096"/>
    <cellStyle name="표준 7 4 3 2 2 2 2 3" xfId="6063"/>
    <cellStyle name="표준 7 4 3 2 2 2 2 4" xfId="9934"/>
    <cellStyle name="표준 7 4 3 2 2 2 2 5" xfId="13805"/>
    <cellStyle name="표준 7 4 3 2 2 2 2 6" xfId="17676"/>
    <cellStyle name="표준 7 4 3 2 2 2 2 7" xfId="21547"/>
    <cellStyle name="표준 7 4 3 2 2 2 2 8" xfId="25418"/>
    <cellStyle name="표준 7 4 3 2 2 2 2 9" xfId="29289"/>
    <cellStyle name="표준 7 4 3 2 2 2 3" xfId="2872"/>
    <cellStyle name="표준 7 4 3 2 2 2 3 10" xfId="37999"/>
    <cellStyle name="표준 7 4 3 2 2 2 3 11" xfId="42111"/>
    <cellStyle name="표준 7 4 3 2 2 2 3 12" xfId="45982"/>
    <cellStyle name="표준 7 4 3 2 2 2 3 13" xfId="49853"/>
    <cellStyle name="표준 7 4 3 2 2 2 3 14" xfId="53724"/>
    <cellStyle name="표준 7 4 3 2 2 2 3 2" xfId="7031"/>
    <cellStyle name="표준 7 4 3 2 2 2 3 3" xfId="10902"/>
    <cellStyle name="표준 7 4 3 2 2 2 3 4" xfId="14773"/>
    <cellStyle name="표준 7 4 3 2 2 2 3 5" xfId="18644"/>
    <cellStyle name="표준 7 4 3 2 2 2 3 6" xfId="22515"/>
    <cellStyle name="표준 7 4 3 2 2 2 3 7" xfId="26386"/>
    <cellStyle name="표준 7 4 3 2 2 2 3 8" xfId="30257"/>
    <cellStyle name="표준 7 4 3 2 2 2 3 9" xfId="34128"/>
    <cellStyle name="표준 7 4 3 2 2 2 4" xfId="5095"/>
    <cellStyle name="표준 7 4 3 2 2 2 5" xfId="8966"/>
    <cellStyle name="표준 7 4 3 2 2 2 6" xfId="12837"/>
    <cellStyle name="표준 7 4 3 2 2 2 7" xfId="16708"/>
    <cellStyle name="표준 7 4 3 2 2 2 8" xfId="20579"/>
    <cellStyle name="표준 7 4 3 2 2 2 9" xfId="24450"/>
    <cellStyle name="표준 7 4 3 2 2 3" xfId="1417"/>
    <cellStyle name="표준 7 4 3 2 2 3 10" xfId="32676"/>
    <cellStyle name="표준 7 4 3 2 2 3 11" xfId="36547"/>
    <cellStyle name="표준 7 4 3 2 2 3 12" xfId="40659"/>
    <cellStyle name="표준 7 4 3 2 2 3 13" xfId="44530"/>
    <cellStyle name="표준 7 4 3 2 2 3 14" xfId="48401"/>
    <cellStyle name="표준 7 4 3 2 2 3 15" xfId="52272"/>
    <cellStyle name="표준 7 4 3 2 2 3 2" xfId="3356"/>
    <cellStyle name="표준 7 4 3 2 2 3 2 10" xfId="38483"/>
    <cellStyle name="표준 7 4 3 2 2 3 2 11" xfId="42595"/>
    <cellStyle name="표준 7 4 3 2 2 3 2 12" xfId="46466"/>
    <cellStyle name="표준 7 4 3 2 2 3 2 13" xfId="50337"/>
    <cellStyle name="표준 7 4 3 2 2 3 2 14" xfId="54208"/>
    <cellStyle name="표준 7 4 3 2 2 3 2 2" xfId="7515"/>
    <cellStyle name="표준 7 4 3 2 2 3 2 3" xfId="11386"/>
    <cellStyle name="표준 7 4 3 2 2 3 2 4" xfId="15257"/>
    <cellStyle name="표준 7 4 3 2 2 3 2 5" xfId="19128"/>
    <cellStyle name="표준 7 4 3 2 2 3 2 6" xfId="22999"/>
    <cellStyle name="표준 7 4 3 2 2 3 2 7" xfId="26870"/>
    <cellStyle name="표준 7 4 3 2 2 3 2 8" xfId="30741"/>
    <cellStyle name="표준 7 4 3 2 2 3 2 9" xfId="34612"/>
    <cellStyle name="표준 7 4 3 2 2 3 3" xfId="5579"/>
    <cellStyle name="표준 7 4 3 2 2 3 4" xfId="9450"/>
    <cellStyle name="표준 7 4 3 2 2 3 5" xfId="13321"/>
    <cellStyle name="표준 7 4 3 2 2 3 6" xfId="17192"/>
    <cellStyle name="표준 7 4 3 2 2 3 7" xfId="21063"/>
    <cellStyle name="표준 7 4 3 2 2 3 8" xfId="24934"/>
    <cellStyle name="표준 7 4 3 2 2 3 9" xfId="28805"/>
    <cellStyle name="표준 7 4 3 2 2 4" xfId="2388"/>
    <cellStyle name="표준 7 4 3 2 2 4 10" xfId="37515"/>
    <cellStyle name="표준 7 4 3 2 2 4 11" xfId="41627"/>
    <cellStyle name="표준 7 4 3 2 2 4 12" xfId="45498"/>
    <cellStyle name="표준 7 4 3 2 2 4 13" xfId="49369"/>
    <cellStyle name="표준 7 4 3 2 2 4 14" xfId="53240"/>
    <cellStyle name="표준 7 4 3 2 2 4 2" xfId="6547"/>
    <cellStyle name="표준 7 4 3 2 2 4 3" xfId="10418"/>
    <cellStyle name="표준 7 4 3 2 2 4 4" xfId="14289"/>
    <cellStyle name="표준 7 4 3 2 2 4 5" xfId="18160"/>
    <cellStyle name="표준 7 4 3 2 2 4 6" xfId="22031"/>
    <cellStyle name="표준 7 4 3 2 2 4 7" xfId="25902"/>
    <cellStyle name="표준 7 4 3 2 2 4 8" xfId="29773"/>
    <cellStyle name="표준 7 4 3 2 2 4 9" xfId="33644"/>
    <cellStyle name="표준 7 4 3 2 2 5" xfId="4611"/>
    <cellStyle name="표준 7 4 3 2 2 6" xfId="8482"/>
    <cellStyle name="표준 7 4 3 2 2 7" xfId="12353"/>
    <cellStyle name="표준 7 4 3 2 2 8" xfId="16224"/>
    <cellStyle name="표준 7 4 3 2 2 9" xfId="20095"/>
    <cellStyle name="표준 7 4 3 2 3" xfId="685"/>
    <cellStyle name="표준 7 4 3 2 3 10" xfId="28079"/>
    <cellStyle name="표준 7 4 3 2 3 11" xfId="31950"/>
    <cellStyle name="표준 7 4 3 2 3 12" xfId="35821"/>
    <cellStyle name="표준 7 4 3 2 3 13" xfId="39933"/>
    <cellStyle name="표준 7 4 3 2 3 14" xfId="43804"/>
    <cellStyle name="표준 7 4 3 2 3 15" xfId="47675"/>
    <cellStyle name="표준 7 4 3 2 3 16" xfId="51546"/>
    <cellStyle name="표준 7 4 3 2 3 2" xfId="1659"/>
    <cellStyle name="표준 7 4 3 2 3 2 10" xfId="32918"/>
    <cellStyle name="표준 7 4 3 2 3 2 11" xfId="36789"/>
    <cellStyle name="표준 7 4 3 2 3 2 12" xfId="40901"/>
    <cellStyle name="표준 7 4 3 2 3 2 13" xfId="44772"/>
    <cellStyle name="표준 7 4 3 2 3 2 14" xfId="48643"/>
    <cellStyle name="표준 7 4 3 2 3 2 15" xfId="52514"/>
    <cellStyle name="표준 7 4 3 2 3 2 2" xfId="3598"/>
    <cellStyle name="표준 7 4 3 2 3 2 2 10" xfId="38725"/>
    <cellStyle name="표준 7 4 3 2 3 2 2 11" xfId="42837"/>
    <cellStyle name="표준 7 4 3 2 3 2 2 12" xfId="46708"/>
    <cellStyle name="표준 7 4 3 2 3 2 2 13" xfId="50579"/>
    <cellStyle name="표준 7 4 3 2 3 2 2 14" xfId="54450"/>
    <cellStyle name="표준 7 4 3 2 3 2 2 2" xfId="7757"/>
    <cellStyle name="표준 7 4 3 2 3 2 2 3" xfId="11628"/>
    <cellStyle name="표준 7 4 3 2 3 2 2 4" xfId="15499"/>
    <cellStyle name="표준 7 4 3 2 3 2 2 5" xfId="19370"/>
    <cellStyle name="표준 7 4 3 2 3 2 2 6" xfId="23241"/>
    <cellStyle name="표준 7 4 3 2 3 2 2 7" xfId="27112"/>
    <cellStyle name="표준 7 4 3 2 3 2 2 8" xfId="30983"/>
    <cellStyle name="표준 7 4 3 2 3 2 2 9" xfId="34854"/>
    <cellStyle name="표준 7 4 3 2 3 2 3" xfId="5821"/>
    <cellStyle name="표준 7 4 3 2 3 2 4" xfId="9692"/>
    <cellStyle name="표준 7 4 3 2 3 2 5" xfId="13563"/>
    <cellStyle name="표준 7 4 3 2 3 2 6" xfId="17434"/>
    <cellStyle name="표준 7 4 3 2 3 2 7" xfId="21305"/>
    <cellStyle name="표준 7 4 3 2 3 2 8" xfId="25176"/>
    <cellStyle name="표준 7 4 3 2 3 2 9" xfId="29047"/>
    <cellStyle name="표준 7 4 3 2 3 3" xfId="2630"/>
    <cellStyle name="표준 7 4 3 2 3 3 10" xfId="37757"/>
    <cellStyle name="표준 7 4 3 2 3 3 11" xfId="41869"/>
    <cellStyle name="표준 7 4 3 2 3 3 12" xfId="45740"/>
    <cellStyle name="표준 7 4 3 2 3 3 13" xfId="49611"/>
    <cellStyle name="표준 7 4 3 2 3 3 14" xfId="53482"/>
    <cellStyle name="표준 7 4 3 2 3 3 2" xfId="6789"/>
    <cellStyle name="표준 7 4 3 2 3 3 3" xfId="10660"/>
    <cellStyle name="표준 7 4 3 2 3 3 4" xfId="14531"/>
    <cellStyle name="표준 7 4 3 2 3 3 5" xfId="18402"/>
    <cellStyle name="표준 7 4 3 2 3 3 6" xfId="22273"/>
    <cellStyle name="표준 7 4 3 2 3 3 7" xfId="26144"/>
    <cellStyle name="표준 7 4 3 2 3 3 8" xfId="30015"/>
    <cellStyle name="표준 7 4 3 2 3 3 9" xfId="33886"/>
    <cellStyle name="표준 7 4 3 2 3 4" xfId="4853"/>
    <cellStyle name="표준 7 4 3 2 3 5" xfId="8724"/>
    <cellStyle name="표준 7 4 3 2 3 6" xfId="12595"/>
    <cellStyle name="표준 7 4 3 2 3 7" xfId="16466"/>
    <cellStyle name="표준 7 4 3 2 3 8" xfId="20337"/>
    <cellStyle name="표준 7 4 3 2 3 9" xfId="24208"/>
    <cellStyle name="표준 7 4 3 2 4" xfId="1175"/>
    <cellStyle name="표준 7 4 3 2 4 10" xfId="32434"/>
    <cellStyle name="표준 7 4 3 2 4 11" xfId="36305"/>
    <cellStyle name="표준 7 4 3 2 4 12" xfId="40417"/>
    <cellStyle name="표준 7 4 3 2 4 13" xfId="44288"/>
    <cellStyle name="표준 7 4 3 2 4 14" xfId="48159"/>
    <cellStyle name="표준 7 4 3 2 4 15" xfId="52030"/>
    <cellStyle name="표준 7 4 3 2 4 2" xfId="3114"/>
    <cellStyle name="표준 7 4 3 2 4 2 10" xfId="38241"/>
    <cellStyle name="표준 7 4 3 2 4 2 11" xfId="42353"/>
    <cellStyle name="표준 7 4 3 2 4 2 12" xfId="46224"/>
    <cellStyle name="표준 7 4 3 2 4 2 13" xfId="50095"/>
    <cellStyle name="표준 7 4 3 2 4 2 14" xfId="53966"/>
    <cellStyle name="표준 7 4 3 2 4 2 2" xfId="7273"/>
    <cellStyle name="표준 7 4 3 2 4 2 3" xfId="11144"/>
    <cellStyle name="표준 7 4 3 2 4 2 4" xfId="15015"/>
    <cellStyle name="표준 7 4 3 2 4 2 5" xfId="18886"/>
    <cellStyle name="표준 7 4 3 2 4 2 6" xfId="22757"/>
    <cellStyle name="표준 7 4 3 2 4 2 7" xfId="26628"/>
    <cellStyle name="표준 7 4 3 2 4 2 8" xfId="30499"/>
    <cellStyle name="표준 7 4 3 2 4 2 9" xfId="34370"/>
    <cellStyle name="표준 7 4 3 2 4 3" xfId="5337"/>
    <cellStyle name="표준 7 4 3 2 4 4" xfId="9208"/>
    <cellStyle name="표준 7 4 3 2 4 5" xfId="13079"/>
    <cellStyle name="표준 7 4 3 2 4 6" xfId="16950"/>
    <cellStyle name="표준 7 4 3 2 4 7" xfId="20821"/>
    <cellStyle name="표준 7 4 3 2 4 8" xfId="24692"/>
    <cellStyle name="표준 7 4 3 2 4 9" xfId="28563"/>
    <cellStyle name="표준 7 4 3 2 5" xfId="2146"/>
    <cellStyle name="표준 7 4 3 2 5 10" xfId="37273"/>
    <cellStyle name="표준 7 4 3 2 5 11" xfId="41385"/>
    <cellStyle name="표준 7 4 3 2 5 12" xfId="45256"/>
    <cellStyle name="표준 7 4 3 2 5 13" xfId="49127"/>
    <cellStyle name="표준 7 4 3 2 5 14" xfId="52998"/>
    <cellStyle name="표준 7 4 3 2 5 2" xfId="6305"/>
    <cellStyle name="표준 7 4 3 2 5 3" xfId="10176"/>
    <cellStyle name="표준 7 4 3 2 5 4" xfId="14047"/>
    <cellStyle name="표준 7 4 3 2 5 5" xfId="17918"/>
    <cellStyle name="표준 7 4 3 2 5 6" xfId="21789"/>
    <cellStyle name="표준 7 4 3 2 5 7" xfId="25660"/>
    <cellStyle name="표준 7 4 3 2 5 8" xfId="29531"/>
    <cellStyle name="표준 7 4 3 2 5 9" xfId="33402"/>
    <cellStyle name="표준 7 4 3 2 6" xfId="4369"/>
    <cellStyle name="표준 7 4 3 2 7" xfId="8240"/>
    <cellStyle name="표준 7 4 3 2 8" xfId="12111"/>
    <cellStyle name="표준 7 4 3 2 9" xfId="15982"/>
    <cellStyle name="표준 7 4 3 20" xfId="50965"/>
    <cellStyle name="표준 7 4 3 3" xfId="343"/>
    <cellStyle name="표준 7 4 3 3 10" xfId="23869"/>
    <cellStyle name="표준 7 4 3 3 11" xfId="27740"/>
    <cellStyle name="표준 7 4 3 3 12" xfId="31611"/>
    <cellStyle name="표준 7 4 3 3 13" xfId="35482"/>
    <cellStyle name="표준 7 4 3 3 14" xfId="39594"/>
    <cellStyle name="표준 7 4 3 3 15" xfId="43465"/>
    <cellStyle name="표준 7 4 3 3 16" xfId="47336"/>
    <cellStyle name="표준 7 4 3 3 17" xfId="51207"/>
    <cellStyle name="표준 7 4 3 3 2" xfId="830"/>
    <cellStyle name="표준 7 4 3 3 2 10" xfId="28224"/>
    <cellStyle name="표준 7 4 3 3 2 11" xfId="32095"/>
    <cellStyle name="표준 7 4 3 3 2 12" xfId="35966"/>
    <cellStyle name="표준 7 4 3 3 2 13" xfId="40078"/>
    <cellStyle name="표준 7 4 3 3 2 14" xfId="43949"/>
    <cellStyle name="표준 7 4 3 3 2 15" xfId="47820"/>
    <cellStyle name="표준 7 4 3 3 2 16" xfId="51691"/>
    <cellStyle name="표준 7 4 3 3 2 2" xfId="1804"/>
    <cellStyle name="표준 7 4 3 3 2 2 10" xfId="33063"/>
    <cellStyle name="표준 7 4 3 3 2 2 11" xfId="36934"/>
    <cellStyle name="표준 7 4 3 3 2 2 12" xfId="41046"/>
    <cellStyle name="표준 7 4 3 3 2 2 13" xfId="44917"/>
    <cellStyle name="표준 7 4 3 3 2 2 14" xfId="48788"/>
    <cellStyle name="표준 7 4 3 3 2 2 15" xfId="52659"/>
    <cellStyle name="표준 7 4 3 3 2 2 2" xfId="3743"/>
    <cellStyle name="표준 7 4 3 3 2 2 2 10" xfId="38870"/>
    <cellStyle name="표준 7 4 3 3 2 2 2 11" xfId="42982"/>
    <cellStyle name="표준 7 4 3 3 2 2 2 12" xfId="46853"/>
    <cellStyle name="표준 7 4 3 3 2 2 2 13" xfId="50724"/>
    <cellStyle name="표준 7 4 3 3 2 2 2 14" xfId="54595"/>
    <cellStyle name="표준 7 4 3 3 2 2 2 2" xfId="7902"/>
    <cellStyle name="표준 7 4 3 3 2 2 2 3" xfId="11773"/>
    <cellStyle name="표준 7 4 3 3 2 2 2 4" xfId="15644"/>
    <cellStyle name="표준 7 4 3 3 2 2 2 5" xfId="19515"/>
    <cellStyle name="표준 7 4 3 3 2 2 2 6" xfId="23386"/>
    <cellStyle name="표준 7 4 3 3 2 2 2 7" xfId="27257"/>
    <cellStyle name="표준 7 4 3 3 2 2 2 8" xfId="31128"/>
    <cellStyle name="표준 7 4 3 3 2 2 2 9" xfId="34999"/>
    <cellStyle name="표준 7 4 3 3 2 2 3" xfId="5966"/>
    <cellStyle name="표준 7 4 3 3 2 2 4" xfId="9837"/>
    <cellStyle name="표준 7 4 3 3 2 2 5" xfId="13708"/>
    <cellStyle name="표준 7 4 3 3 2 2 6" xfId="17579"/>
    <cellStyle name="표준 7 4 3 3 2 2 7" xfId="21450"/>
    <cellStyle name="표준 7 4 3 3 2 2 8" xfId="25321"/>
    <cellStyle name="표준 7 4 3 3 2 2 9" xfId="29192"/>
    <cellStyle name="표준 7 4 3 3 2 3" xfId="2775"/>
    <cellStyle name="표준 7 4 3 3 2 3 10" xfId="37902"/>
    <cellStyle name="표준 7 4 3 3 2 3 11" xfId="42014"/>
    <cellStyle name="표준 7 4 3 3 2 3 12" xfId="45885"/>
    <cellStyle name="표준 7 4 3 3 2 3 13" xfId="49756"/>
    <cellStyle name="표준 7 4 3 3 2 3 14" xfId="53627"/>
    <cellStyle name="표준 7 4 3 3 2 3 2" xfId="6934"/>
    <cellStyle name="표준 7 4 3 3 2 3 3" xfId="10805"/>
    <cellStyle name="표준 7 4 3 3 2 3 4" xfId="14676"/>
    <cellStyle name="표준 7 4 3 3 2 3 5" xfId="18547"/>
    <cellStyle name="표준 7 4 3 3 2 3 6" xfId="22418"/>
    <cellStyle name="표준 7 4 3 3 2 3 7" xfId="26289"/>
    <cellStyle name="표준 7 4 3 3 2 3 8" xfId="30160"/>
    <cellStyle name="표준 7 4 3 3 2 3 9" xfId="34031"/>
    <cellStyle name="표준 7 4 3 3 2 4" xfId="4998"/>
    <cellStyle name="표준 7 4 3 3 2 5" xfId="8869"/>
    <cellStyle name="표준 7 4 3 3 2 6" xfId="12740"/>
    <cellStyle name="표준 7 4 3 3 2 7" xfId="16611"/>
    <cellStyle name="표준 7 4 3 3 2 8" xfId="20482"/>
    <cellStyle name="표준 7 4 3 3 2 9" xfId="24353"/>
    <cellStyle name="표준 7 4 3 3 3" xfId="1320"/>
    <cellStyle name="표준 7 4 3 3 3 10" xfId="32579"/>
    <cellStyle name="표준 7 4 3 3 3 11" xfId="36450"/>
    <cellStyle name="표준 7 4 3 3 3 12" xfId="40562"/>
    <cellStyle name="표준 7 4 3 3 3 13" xfId="44433"/>
    <cellStyle name="표준 7 4 3 3 3 14" xfId="48304"/>
    <cellStyle name="표준 7 4 3 3 3 15" xfId="52175"/>
    <cellStyle name="표준 7 4 3 3 3 2" xfId="3259"/>
    <cellStyle name="표준 7 4 3 3 3 2 10" xfId="38386"/>
    <cellStyle name="표준 7 4 3 3 3 2 11" xfId="42498"/>
    <cellStyle name="표준 7 4 3 3 3 2 12" xfId="46369"/>
    <cellStyle name="표준 7 4 3 3 3 2 13" xfId="50240"/>
    <cellStyle name="표준 7 4 3 3 3 2 14" xfId="54111"/>
    <cellStyle name="표준 7 4 3 3 3 2 2" xfId="7418"/>
    <cellStyle name="표준 7 4 3 3 3 2 3" xfId="11289"/>
    <cellStyle name="표준 7 4 3 3 3 2 4" xfId="15160"/>
    <cellStyle name="표준 7 4 3 3 3 2 5" xfId="19031"/>
    <cellStyle name="표준 7 4 3 3 3 2 6" xfId="22902"/>
    <cellStyle name="표준 7 4 3 3 3 2 7" xfId="26773"/>
    <cellStyle name="표준 7 4 3 3 3 2 8" xfId="30644"/>
    <cellStyle name="표준 7 4 3 3 3 2 9" xfId="34515"/>
    <cellStyle name="표준 7 4 3 3 3 3" xfId="5482"/>
    <cellStyle name="표준 7 4 3 3 3 4" xfId="9353"/>
    <cellStyle name="표준 7 4 3 3 3 5" xfId="13224"/>
    <cellStyle name="표준 7 4 3 3 3 6" xfId="17095"/>
    <cellStyle name="표준 7 4 3 3 3 7" xfId="20966"/>
    <cellStyle name="표준 7 4 3 3 3 8" xfId="24837"/>
    <cellStyle name="표준 7 4 3 3 3 9" xfId="28708"/>
    <cellStyle name="표준 7 4 3 3 4" xfId="2291"/>
    <cellStyle name="표준 7 4 3 3 4 10" xfId="37418"/>
    <cellStyle name="표준 7 4 3 3 4 11" xfId="41530"/>
    <cellStyle name="표준 7 4 3 3 4 12" xfId="45401"/>
    <cellStyle name="표준 7 4 3 3 4 13" xfId="49272"/>
    <cellStyle name="표준 7 4 3 3 4 14" xfId="53143"/>
    <cellStyle name="표준 7 4 3 3 4 2" xfId="6450"/>
    <cellStyle name="표준 7 4 3 3 4 3" xfId="10321"/>
    <cellStyle name="표준 7 4 3 3 4 4" xfId="14192"/>
    <cellStyle name="표준 7 4 3 3 4 5" xfId="18063"/>
    <cellStyle name="표준 7 4 3 3 4 6" xfId="21934"/>
    <cellStyle name="표준 7 4 3 3 4 7" xfId="25805"/>
    <cellStyle name="표준 7 4 3 3 4 8" xfId="29676"/>
    <cellStyle name="표준 7 4 3 3 4 9" xfId="33547"/>
    <cellStyle name="표준 7 4 3 3 5" xfId="4514"/>
    <cellStyle name="표준 7 4 3 3 6" xfId="8385"/>
    <cellStyle name="표준 7 4 3 3 7" xfId="12256"/>
    <cellStyle name="표준 7 4 3 3 8" xfId="16127"/>
    <cellStyle name="표준 7 4 3 3 9" xfId="19998"/>
    <cellStyle name="표준 7 4 3 4" xfId="588"/>
    <cellStyle name="표준 7 4 3 4 10" xfId="27982"/>
    <cellStyle name="표준 7 4 3 4 11" xfId="31853"/>
    <cellStyle name="표준 7 4 3 4 12" xfId="35724"/>
    <cellStyle name="표준 7 4 3 4 13" xfId="39836"/>
    <cellStyle name="표준 7 4 3 4 14" xfId="43707"/>
    <cellStyle name="표준 7 4 3 4 15" xfId="47578"/>
    <cellStyle name="표준 7 4 3 4 16" xfId="51449"/>
    <cellStyle name="표준 7 4 3 4 2" xfId="1562"/>
    <cellStyle name="표준 7 4 3 4 2 10" xfId="32821"/>
    <cellStyle name="표준 7 4 3 4 2 11" xfId="36692"/>
    <cellStyle name="표준 7 4 3 4 2 12" xfId="40804"/>
    <cellStyle name="표준 7 4 3 4 2 13" xfId="44675"/>
    <cellStyle name="표준 7 4 3 4 2 14" xfId="48546"/>
    <cellStyle name="표준 7 4 3 4 2 15" xfId="52417"/>
    <cellStyle name="표준 7 4 3 4 2 2" xfId="3501"/>
    <cellStyle name="표준 7 4 3 4 2 2 10" xfId="38628"/>
    <cellStyle name="표준 7 4 3 4 2 2 11" xfId="42740"/>
    <cellStyle name="표준 7 4 3 4 2 2 12" xfId="46611"/>
    <cellStyle name="표준 7 4 3 4 2 2 13" xfId="50482"/>
    <cellStyle name="표준 7 4 3 4 2 2 14" xfId="54353"/>
    <cellStyle name="표준 7 4 3 4 2 2 2" xfId="7660"/>
    <cellStyle name="표준 7 4 3 4 2 2 3" xfId="11531"/>
    <cellStyle name="표준 7 4 3 4 2 2 4" xfId="15402"/>
    <cellStyle name="표준 7 4 3 4 2 2 5" xfId="19273"/>
    <cellStyle name="표준 7 4 3 4 2 2 6" xfId="23144"/>
    <cellStyle name="표준 7 4 3 4 2 2 7" xfId="27015"/>
    <cellStyle name="표준 7 4 3 4 2 2 8" xfId="30886"/>
    <cellStyle name="표준 7 4 3 4 2 2 9" xfId="34757"/>
    <cellStyle name="표준 7 4 3 4 2 3" xfId="5724"/>
    <cellStyle name="표준 7 4 3 4 2 4" xfId="9595"/>
    <cellStyle name="표준 7 4 3 4 2 5" xfId="13466"/>
    <cellStyle name="표준 7 4 3 4 2 6" xfId="17337"/>
    <cellStyle name="표준 7 4 3 4 2 7" xfId="21208"/>
    <cellStyle name="표준 7 4 3 4 2 8" xfId="25079"/>
    <cellStyle name="표준 7 4 3 4 2 9" xfId="28950"/>
    <cellStyle name="표준 7 4 3 4 3" xfId="2533"/>
    <cellStyle name="표준 7 4 3 4 3 10" xfId="37660"/>
    <cellStyle name="표준 7 4 3 4 3 11" xfId="41772"/>
    <cellStyle name="표준 7 4 3 4 3 12" xfId="45643"/>
    <cellStyle name="표준 7 4 3 4 3 13" xfId="49514"/>
    <cellStyle name="표준 7 4 3 4 3 14" xfId="53385"/>
    <cellStyle name="표준 7 4 3 4 3 2" xfId="6692"/>
    <cellStyle name="표준 7 4 3 4 3 3" xfId="10563"/>
    <cellStyle name="표준 7 4 3 4 3 4" xfId="14434"/>
    <cellStyle name="표준 7 4 3 4 3 5" xfId="18305"/>
    <cellStyle name="표준 7 4 3 4 3 6" xfId="22176"/>
    <cellStyle name="표준 7 4 3 4 3 7" xfId="26047"/>
    <cellStyle name="표준 7 4 3 4 3 8" xfId="29918"/>
    <cellStyle name="표준 7 4 3 4 3 9" xfId="33789"/>
    <cellStyle name="표준 7 4 3 4 4" xfId="4756"/>
    <cellStyle name="표준 7 4 3 4 5" xfId="8627"/>
    <cellStyle name="표준 7 4 3 4 6" xfId="12498"/>
    <cellStyle name="표준 7 4 3 4 7" xfId="16369"/>
    <cellStyle name="표준 7 4 3 4 8" xfId="20240"/>
    <cellStyle name="표준 7 4 3 4 9" xfId="24111"/>
    <cellStyle name="표준 7 4 3 5" xfId="1078"/>
    <cellStyle name="표준 7 4 3 5 10" xfId="32337"/>
    <cellStyle name="표준 7 4 3 5 11" xfId="36208"/>
    <cellStyle name="표준 7 4 3 5 12" xfId="40320"/>
    <cellStyle name="표준 7 4 3 5 13" xfId="44191"/>
    <cellStyle name="표준 7 4 3 5 14" xfId="48062"/>
    <cellStyle name="표준 7 4 3 5 15" xfId="51933"/>
    <cellStyle name="표준 7 4 3 5 2" xfId="3017"/>
    <cellStyle name="표준 7 4 3 5 2 10" xfId="38144"/>
    <cellStyle name="표준 7 4 3 5 2 11" xfId="42256"/>
    <cellStyle name="표준 7 4 3 5 2 12" xfId="46127"/>
    <cellStyle name="표준 7 4 3 5 2 13" xfId="49998"/>
    <cellStyle name="표준 7 4 3 5 2 14" xfId="53869"/>
    <cellStyle name="표준 7 4 3 5 2 2" xfId="7176"/>
    <cellStyle name="표준 7 4 3 5 2 3" xfId="11047"/>
    <cellStyle name="표준 7 4 3 5 2 4" xfId="14918"/>
    <cellStyle name="표준 7 4 3 5 2 5" xfId="18789"/>
    <cellStyle name="표준 7 4 3 5 2 6" xfId="22660"/>
    <cellStyle name="표준 7 4 3 5 2 7" xfId="26531"/>
    <cellStyle name="표준 7 4 3 5 2 8" xfId="30402"/>
    <cellStyle name="표준 7 4 3 5 2 9" xfId="34273"/>
    <cellStyle name="표준 7 4 3 5 3" xfId="5240"/>
    <cellStyle name="표준 7 4 3 5 4" xfId="9111"/>
    <cellStyle name="표준 7 4 3 5 5" xfId="12982"/>
    <cellStyle name="표준 7 4 3 5 6" xfId="16853"/>
    <cellStyle name="표준 7 4 3 5 7" xfId="20724"/>
    <cellStyle name="표준 7 4 3 5 8" xfId="24595"/>
    <cellStyle name="표준 7 4 3 5 9" xfId="28466"/>
    <cellStyle name="표준 7 4 3 6" xfId="2049"/>
    <cellStyle name="표준 7 4 3 6 10" xfId="37176"/>
    <cellStyle name="표준 7 4 3 6 11" xfId="41288"/>
    <cellStyle name="표준 7 4 3 6 12" xfId="45159"/>
    <cellStyle name="표준 7 4 3 6 13" xfId="49030"/>
    <cellStyle name="표준 7 4 3 6 14" xfId="52901"/>
    <cellStyle name="표준 7 4 3 6 2" xfId="6208"/>
    <cellStyle name="표준 7 4 3 6 3" xfId="10079"/>
    <cellStyle name="표준 7 4 3 6 4" xfId="13950"/>
    <cellStyle name="표준 7 4 3 6 5" xfId="17821"/>
    <cellStyle name="표준 7 4 3 6 6" xfId="21692"/>
    <cellStyle name="표준 7 4 3 6 7" xfId="25563"/>
    <cellStyle name="표준 7 4 3 6 8" xfId="29434"/>
    <cellStyle name="표준 7 4 3 6 9" xfId="33305"/>
    <cellStyle name="표준 7 4 3 7" xfId="4272"/>
    <cellStyle name="표준 7 4 3 8" xfId="8143"/>
    <cellStyle name="표준 7 4 3 9" xfId="12014"/>
    <cellStyle name="표준 7 4 4" xfId="148"/>
    <cellStyle name="표준 7 4 4 10" xfId="19806"/>
    <cellStyle name="표준 7 4 4 11" xfId="23677"/>
    <cellStyle name="표준 7 4 4 12" xfId="27548"/>
    <cellStyle name="표준 7 4 4 13" xfId="31419"/>
    <cellStyle name="표준 7 4 4 14" xfId="35290"/>
    <cellStyle name="표준 7 4 4 15" xfId="39161"/>
    <cellStyle name="표준 7 4 4 16" xfId="39402"/>
    <cellStyle name="표준 7 4 4 17" xfId="43273"/>
    <cellStyle name="표준 7 4 4 18" xfId="47144"/>
    <cellStyle name="표준 7 4 4 19" xfId="51015"/>
    <cellStyle name="표준 7 4 4 2" xfId="393"/>
    <cellStyle name="표준 7 4 4 2 10" xfId="23919"/>
    <cellStyle name="표준 7 4 4 2 11" xfId="27790"/>
    <cellStyle name="표준 7 4 4 2 12" xfId="31661"/>
    <cellStyle name="표준 7 4 4 2 13" xfId="35532"/>
    <cellStyle name="표준 7 4 4 2 14" xfId="39644"/>
    <cellStyle name="표준 7 4 4 2 15" xfId="43515"/>
    <cellStyle name="표준 7 4 4 2 16" xfId="47386"/>
    <cellStyle name="표준 7 4 4 2 17" xfId="51257"/>
    <cellStyle name="표준 7 4 4 2 2" xfId="880"/>
    <cellStyle name="표준 7 4 4 2 2 10" xfId="28274"/>
    <cellStyle name="표준 7 4 4 2 2 11" xfId="32145"/>
    <cellStyle name="표준 7 4 4 2 2 12" xfId="36016"/>
    <cellStyle name="표준 7 4 4 2 2 13" xfId="40128"/>
    <cellStyle name="표준 7 4 4 2 2 14" xfId="43999"/>
    <cellStyle name="표준 7 4 4 2 2 15" xfId="47870"/>
    <cellStyle name="표준 7 4 4 2 2 16" xfId="51741"/>
    <cellStyle name="표준 7 4 4 2 2 2" xfId="1854"/>
    <cellStyle name="표준 7 4 4 2 2 2 10" xfId="33113"/>
    <cellStyle name="표준 7 4 4 2 2 2 11" xfId="36984"/>
    <cellStyle name="표준 7 4 4 2 2 2 12" xfId="41096"/>
    <cellStyle name="표준 7 4 4 2 2 2 13" xfId="44967"/>
    <cellStyle name="표준 7 4 4 2 2 2 14" xfId="48838"/>
    <cellStyle name="표준 7 4 4 2 2 2 15" xfId="52709"/>
    <cellStyle name="표준 7 4 4 2 2 2 2" xfId="3793"/>
    <cellStyle name="표준 7 4 4 2 2 2 2 10" xfId="38920"/>
    <cellStyle name="표준 7 4 4 2 2 2 2 11" xfId="43032"/>
    <cellStyle name="표준 7 4 4 2 2 2 2 12" xfId="46903"/>
    <cellStyle name="표준 7 4 4 2 2 2 2 13" xfId="50774"/>
    <cellStyle name="표준 7 4 4 2 2 2 2 14" xfId="54645"/>
    <cellStyle name="표준 7 4 4 2 2 2 2 2" xfId="7952"/>
    <cellStyle name="표준 7 4 4 2 2 2 2 3" xfId="11823"/>
    <cellStyle name="표준 7 4 4 2 2 2 2 4" xfId="15694"/>
    <cellStyle name="표준 7 4 4 2 2 2 2 5" xfId="19565"/>
    <cellStyle name="표준 7 4 4 2 2 2 2 6" xfId="23436"/>
    <cellStyle name="표준 7 4 4 2 2 2 2 7" xfId="27307"/>
    <cellStyle name="표준 7 4 4 2 2 2 2 8" xfId="31178"/>
    <cellStyle name="표준 7 4 4 2 2 2 2 9" xfId="35049"/>
    <cellStyle name="표준 7 4 4 2 2 2 3" xfId="6016"/>
    <cellStyle name="표준 7 4 4 2 2 2 4" xfId="9887"/>
    <cellStyle name="표준 7 4 4 2 2 2 5" xfId="13758"/>
    <cellStyle name="표준 7 4 4 2 2 2 6" xfId="17629"/>
    <cellStyle name="표준 7 4 4 2 2 2 7" xfId="21500"/>
    <cellStyle name="표준 7 4 4 2 2 2 8" xfId="25371"/>
    <cellStyle name="표준 7 4 4 2 2 2 9" xfId="29242"/>
    <cellStyle name="표준 7 4 4 2 2 3" xfId="2825"/>
    <cellStyle name="표준 7 4 4 2 2 3 10" xfId="37952"/>
    <cellStyle name="표준 7 4 4 2 2 3 11" xfId="42064"/>
    <cellStyle name="표준 7 4 4 2 2 3 12" xfId="45935"/>
    <cellStyle name="표준 7 4 4 2 2 3 13" xfId="49806"/>
    <cellStyle name="표준 7 4 4 2 2 3 14" xfId="53677"/>
    <cellStyle name="표준 7 4 4 2 2 3 2" xfId="6984"/>
    <cellStyle name="표준 7 4 4 2 2 3 3" xfId="10855"/>
    <cellStyle name="표준 7 4 4 2 2 3 4" xfId="14726"/>
    <cellStyle name="표준 7 4 4 2 2 3 5" xfId="18597"/>
    <cellStyle name="표준 7 4 4 2 2 3 6" xfId="22468"/>
    <cellStyle name="표준 7 4 4 2 2 3 7" xfId="26339"/>
    <cellStyle name="표준 7 4 4 2 2 3 8" xfId="30210"/>
    <cellStyle name="표준 7 4 4 2 2 3 9" xfId="34081"/>
    <cellStyle name="표준 7 4 4 2 2 4" xfId="5048"/>
    <cellStyle name="표준 7 4 4 2 2 5" xfId="8919"/>
    <cellStyle name="표준 7 4 4 2 2 6" xfId="12790"/>
    <cellStyle name="표준 7 4 4 2 2 7" xfId="16661"/>
    <cellStyle name="표준 7 4 4 2 2 8" xfId="20532"/>
    <cellStyle name="표준 7 4 4 2 2 9" xfId="24403"/>
    <cellStyle name="표준 7 4 4 2 3" xfId="1370"/>
    <cellStyle name="표준 7 4 4 2 3 10" xfId="32629"/>
    <cellStyle name="표준 7 4 4 2 3 11" xfId="36500"/>
    <cellStyle name="표준 7 4 4 2 3 12" xfId="40612"/>
    <cellStyle name="표준 7 4 4 2 3 13" xfId="44483"/>
    <cellStyle name="표준 7 4 4 2 3 14" xfId="48354"/>
    <cellStyle name="표준 7 4 4 2 3 15" xfId="52225"/>
    <cellStyle name="표준 7 4 4 2 3 2" xfId="3309"/>
    <cellStyle name="표준 7 4 4 2 3 2 10" xfId="38436"/>
    <cellStyle name="표준 7 4 4 2 3 2 11" xfId="42548"/>
    <cellStyle name="표준 7 4 4 2 3 2 12" xfId="46419"/>
    <cellStyle name="표준 7 4 4 2 3 2 13" xfId="50290"/>
    <cellStyle name="표준 7 4 4 2 3 2 14" xfId="54161"/>
    <cellStyle name="표준 7 4 4 2 3 2 2" xfId="7468"/>
    <cellStyle name="표준 7 4 4 2 3 2 3" xfId="11339"/>
    <cellStyle name="표준 7 4 4 2 3 2 4" xfId="15210"/>
    <cellStyle name="표준 7 4 4 2 3 2 5" xfId="19081"/>
    <cellStyle name="표준 7 4 4 2 3 2 6" xfId="22952"/>
    <cellStyle name="표준 7 4 4 2 3 2 7" xfId="26823"/>
    <cellStyle name="표준 7 4 4 2 3 2 8" xfId="30694"/>
    <cellStyle name="표준 7 4 4 2 3 2 9" xfId="34565"/>
    <cellStyle name="표준 7 4 4 2 3 3" xfId="5532"/>
    <cellStyle name="표준 7 4 4 2 3 4" xfId="9403"/>
    <cellStyle name="표준 7 4 4 2 3 5" xfId="13274"/>
    <cellStyle name="표준 7 4 4 2 3 6" xfId="17145"/>
    <cellStyle name="표준 7 4 4 2 3 7" xfId="21016"/>
    <cellStyle name="표준 7 4 4 2 3 8" xfId="24887"/>
    <cellStyle name="표준 7 4 4 2 3 9" xfId="28758"/>
    <cellStyle name="표준 7 4 4 2 4" xfId="2341"/>
    <cellStyle name="표준 7 4 4 2 4 10" xfId="37468"/>
    <cellStyle name="표준 7 4 4 2 4 11" xfId="41580"/>
    <cellStyle name="표준 7 4 4 2 4 12" xfId="45451"/>
    <cellStyle name="표준 7 4 4 2 4 13" xfId="49322"/>
    <cellStyle name="표준 7 4 4 2 4 14" xfId="53193"/>
    <cellStyle name="표준 7 4 4 2 4 2" xfId="6500"/>
    <cellStyle name="표준 7 4 4 2 4 3" xfId="10371"/>
    <cellStyle name="표준 7 4 4 2 4 4" xfId="14242"/>
    <cellStyle name="표준 7 4 4 2 4 5" xfId="18113"/>
    <cellStyle name="표준 7 4 4 2 4 6" xfId="21984"/>
    <cellStyle name="표준 7 4 4 2 4 7" xfId="25855"/>
    <cellStyle name="표준 7 4 4 2 4 8" xfId="29726"/>
    <cellStyle name="표준 7 4 4 2 4 9" xfId="33597"/>
    <cellStyle name="표준 7 4 4 2 5" xfId="4564"/>
    <cellStyle name="표준 7 4 4 2 6" xfId="8435"/>
    <cellStyle name="표준 7 4 4 2 7" xfId="12306"/>
    <cellStyle name="표준 7 4 4 2 8" xfId="16177"/>
    <cellStyle name="표준 7 4 4 2 9" xfId="20048"/>
    <cellStyle name="표준 7 4 4 3" xfId="638"/>
    <cellStyle name="표준 7 4 4 3 10" xfId="28032"/>
    <cellStyle name="표준 7 4 4 3 11" xfId="31903"/>
    <cellStyle name="표준 7 4 4 3 12" xfId="35774"/>
    <cellStyle name="표준 7 4 4 3 13" xfId="39886"/>
    <cellStyle name="표준 7 4 4 3 14" xfId="43757"/>
    <cellStyle name="표준 7 4 4 3 15" xfId="47628"/>
    <cellStyle name="표준 7 4 4 3 16" xfId="51499"/>
    <cellStyle name="표준 7 4 4 3 2" xfId="1612"/>
    <cellStyle name="표준 7 4 4 3 2 10" xfId="32871"/>
    <cellStyle name="표준 7 4 4 3 2 11" xfId="36742"/>
    <cellStyle name="표준 7 4 4 3 2 12" xfId="40854"/>
    <cellStyle name="표준 7 4 4 3 2 13" xfId="44725"/>
    <cellStyle name="표준 7 4 4 3 2 14" xfId="48596"/>
    <cellStyle name="표준 7 4 4 3 2 15" xfId="52467"/>
    <cellStyle name="표준 7 4 4 3 2 2" xfId="3551"/>
    <cellStyle name="표준 7 4 4 3 2 2 10" xfId="38678"/>
    <cellStyle name="표준 7 4 4 3 2 2 11" xfId="42790"/>
    <cellStyle name="표준 7 4 4 3 2 2 12" xfId="46661"/>
    <cellStyle name="표준 7 4 4 3 2 2 13" xfId="50532"/>
    <cellStyle name="표준 7 4 4 3 2 2 14" xfId="54403"/>
    <cellStyle name="표준 7 4 4 3 2 2 2" xfId="7710"/>
    <cellStyle name="표준 7 4 4 3 2 2 3" xfId="11581"/>
    <cellStyle name="표준 7 4 4 3 2 2 4" xfId="15452"/>
    <cellStyle name="표준 7 4 4 3 2 2 5" xfId="19323"/>
    <cellStyle name="표준 7 4 4 3 2 2 6" xfId="23194"/>
    <cellStyle name="표준 7 4 4 3 2 2 7" xfId="27065"/>
    <cellStyle name="표준 7 4 4 3 2 2 8" xfId="30936"/>
    <cellStyle name="표준 7 4 4 3 2 2 9" xfId="34807"/>
    <cellStyle name="표준 7 4 4 3 2 3" xfId="5774"/>
    <cellStyle name="표준 7 4 4 3 2 4" xfId="9645"/>
    <cellStyle name="표준 7 4 4 3 2 5" xfId="13516"/>
    <cellStyle name="표준 7 4 4 3 2 6" xfId="17387"/>
    <cellStyle name="표준 7 4 4 3 2 7" xfId="21258"/>
    <cellStyle name="표준 7 4 4 3 2 8" xfId="25129"/>
    <cellStyle name="표준 7 4 4 3 2 9" xfId="29000"/>
    <cellStyle name="표준 7 4 4 3 3" xfId="2583"/>
    <cellStyle name="표준 7 4 4 3 3 10" xfId="37710"/>
    <cellStyle name="표준 7 4 4 3 3 11" xfId="41822"/>
    <cellStyle name="표준 7 4 4 3 3 12" xfId="45693"/>
    <cellStyle name="표준 7 4 4 3 3 13" xfId="49564"/>
    <cellStyle name="표준 7 4 4 3 3 14" xfId="53435"/>
    <cellStyle name="표준 7 4 4 3 3 2" xfId="6742"/>
    <cellStyle name="표준 7 4 4 3 3 3" xfId="10613"/>
    <cellStyle name="표준 7 4 4 3 3 4" xfId="14484"/>
    <cellStyle name="표준 7 4 4 3 3 5" xfId="18355"/>
    <cellStyle name="표준 7 4 4 3 3 6" xfId="22226"/>
    <cellStyle name="표준 7 4 4 3 3 7" xfId="26097"/>
    <cellStyle name="표준 7 4 4 3 3 8" xfId="29968"/>
    <cellStyle name="표준 7 4 4 3 3 9" xfId="33839"/>
    <cellStyle name="표준 7 4 4 3 4" xfId="4806"/>
    <cellStyle name="표준 7 4 4 3 5" xfId="8677"/>
    <cellStyle name="표준 7 4 4 3 6" xfId="12548"/>
    <cellStyle name="표준 7 4 4 3 7" xfId="16419"/>
    <cellStyle name="표준 7 4 4 3 8" xfId="20290"/>
    <cellStyle name="표준 7 4 4 3 9" xfId="24161"/>
    <cellStyle name="표준 7 4 4 4" xfId="1128"/>
    <cellStyle name="표준 7 4 4 4 10" xfId="32387"/>
    <cellStyle name="표준 7 4 4 4 11" xfId="36258"/>
    <cellStyle name="표준 7 4 4 4 12" xfId="40370"/>
    <cellStyle name="표준 7 4 4 4 13" xfId="44241"/>
    <cellStyle name="표준 7 4 4 4 14" xfId="48112"/>
    <cellStyle name="표준 7 4 4 4 15" xfId="51983"/>
    <cellStyle name="표준 7 4 4 4 2" xfId="3067"/>
    <cellStyle name="표준 7 4 4 4 2 10" xfId="38194"/>
    <cellStyle name="표준 7 4 4 4 2 11" xfId="42306"/>
    <cellStyle name="표준 7 4 4 4 2 12" xfId="46177"/>
    <cellStyle name="표준 7 4 4 4 2 13" xfId="50048"/>
    <cellStyle name="표준 7 4 4 4 2 14" xfId="53919"/>
    <cellStyle name="표준 7 4 4 4 2 2" xfId="7226"/>
    <cellStyle name="표준 7 4 4 4 2 3" xfId="11097"/>
    <cellStyle name="표준 7 4 4 4 2 4" xfId="14968"/>
    <cellStyle name="표준 7 4 4 4 2 5" xfId="18839"/>
    <cellStyle name="표준 7 4 4 4 2 6" xfId="22710"/>
    <cellStyle name="표준 7 4 4 4 2 7" xfId="26581"/>
    <cellStyle name="표준 7 4 4 4 2 8" xfId="30452"/>
    <cellStyle name="표준 7 4 4 4 2 9" xfId="34323"/>
    <cellStyle name="표준 7 4 4 4 3" xfId="5290"/>
    <cellStyle name="표준 7 4 4 4 4" xfId="9161"/>
    <cellStyle name="표준 7 4 4 4 5" xfId="13032"/>
    <cellStyle name="표준 7 4 4 4 6" xfId="16903"/>
    <cellStyle name="표준 7 4 4 4 7" xfId="20774"/>
    <cellStyle name="표준 7 4 4 4 8" xfId="24645"/>
    <cellStyle name="표준 7 4 4 4 9" xfId="28516"/>
    <cellStyle name="표준 7 4 4 5" xfId="2099"/>
    <cellStyle name="표준 7 4 4 5 10" xfId="37226"/>
    <cellStyle name="표준 7 4 4 5 11" xfId="41338"/>
    <cellStyle name="표준 7 4 4 5 12" xfId="45209"/>
    <cellStyle name="표준 7 4 4 5 13" xfId="49080"/>
    <cellStyle name="표준 7 4 4 5 14" xfId="52951"/>
    <cellStyle name="표준 7 4 4 5 2" xfId="6258"/>
    <cellStyle name="표준 7 4 4 5 3" xfId="10129"/>
    <cellStyle name="표준 7 4 4 5 4" xfId="14000"/>
    <cellStyle name="표준 7 4 4 5 5" xfId="17871"/>
    <cellStyle name="표준 7 4 4 5 6" xfId="21742"/>
    <cellStyle name="표준 7 4 4 5 7" xfId="25613"/>
    <cellStyle name="표준 7 4 4 5 8" xfId="29484"/>
    <cellStyle name="표준 7 4 4 5 9" xfId="33355"/>
    <cellStyle name="표준 7 4 4 6" xfId="4322"/>
    <cellStyle name="표준 7 4 4 7" xfId="8193"/>
    <cellStyle name="표준 7 4 4 8" xfId="12064"/>
    <cellStyle name="표준 7 4 4 9" xfId="15935"/>
    <cellStyle name="표준 7 4 5" xfId="246"/>
    <cellStyle name="표준 7 4 5 10" xfId="19904"/>
    <cellStyle name="표준 7 4 5 11" xfId="23775"/>
    <cellStyle name="표준 7 4 5 12" xfId="27646"/>
    <cellStyle name="표준 7 4 5 13" xfId="31517"/>
    <cellStyle name="표준 7 4 5 14" xfId="35388"/>
    <cellStyle name="표준 7 4 5 15" xfId="39259"/>
    <cellStyle name="표준 7 4 5 16" xfId="39500"/>
    <cellStyle name="표준 7 4 5 17" xfId="43371"/>
    <cellStyle name="표준 7 4 5 18" xfId="47242"/>
    <cellStyle name="표준 7 4 5 19" xfId="51113"/>
    <cellStyle name="표준 7 4 5 2" xfId="491"/>
    <cellStyle name="표준 7 4 5 2 10" xfId="24017"/>
    <cellStyle name="표준 7 4 5 2 11" xfId="27888"/>
    <cellStyle name="표준 7 4 5 2 12" xfId="31759"/>
    <cellStyle name="표준 7 4 5 2 13" xfId="35630"/>
    <cellStyle name="표준 7 4 5 2 14" xfId="39742"/>
    <cellStyle name="표준 7 4 5 2 15" xfId="43613"/>
    <cellStyle name="표준 7 4 5 2 16" xfId="47484"/>
    <cellStyle name="표준 7 4 5 2 17" xfId="51355"/>
    <cellStyle name="표준 7 4 5 2 2" xfId="978"/>
    <cellStyle name="표준 7 4 5 2 2 10" xfId="28372"/>
    <cellStyle name="표준 7 4 5 2 2 11" xfId="32243"/>
    <cellStyle name="표준 7 4 5 2 2 12" xfId="36114"/>
    <cellStyle name="표준 7 4 5 2 2 13" xfId="40226"/>
    <cellStyle name="표준 7 4 5 2 2 14" xfId="44097"/>
    <cellStyle name="표준 7 4 5 2 2 15" xfId="47968"/>
    <cellStyle name="표준 7 4 5 2 2 16" xfId="51839"/>
    <cellStyle name="표준 7 4 5 2 2 2" xfId="1952"/>
    <cellStyle name="표준 7 4 5 2 2 2 10" xfId="33211"/>
    <cellStyle name="표준 7 4 5 2 2 2 11" xfId="37082"/>
    <cellStyle name="표준 7 4 5 2 2 2 12" xfId="41194"/>
    <cellStyle name="표준 7 4 5 2 2 2 13" xfId="45065"/>
    <cellStyle name="표준 7 4 5 2 2 2 14" xfId="48936"/>
    <cellStyle name="표준 7 4 5 2 2 2 15" xfId="52807"/>
    <cellStyle name="표준 7 4 5 2 2 2 2" xfId="3891"/>
    <cellStyle name="표준 7 4 5 2 2 2 2 10" xfId="39018"/>
    <cellStyle name="표준 7 4 5 2 2 2 2 11" xfId="43130"/>
    <cellStyle name="표준 7 4 5 2 2 2 2 12" xfId="47001"/>
    <cellStyle name="표준 7 4 5 2 2 2 2 13" xfId="50872"/>
    <cellStyle name="표준 7 4 5 2 2 2 2 14" xfId="54743"/>
    <cellStyle name="표준 7 4 5 2 2 2 2 2" xfId="8050"/>
    <cellStyle name="표준 7 4 5 2 2 2 2 3" xfId="11921"/>
    <cellStyle name="표준 7 4 5 2 2 2 2 4" xfId="15792"/>
    <cellStyle name="표준 7 4 5 2 2 2 2 5" xfId="19663"/>
    <cellStyle name="표준 7 4 5 2 2 2 2 6" xfId="23534"/>
    <cellStyle name="표준 7 4 5 2 2 2 2 7" xfId="27405"/>
    <cellStyle name="표준 7 4 5 2 2 2 2 8" xfId="31276"/>
    <cellStyle name="표준 7 4 5 2 2 2 2 9" xfId="35147"/>
    <cellStyle name="표준 7 4 5 2 2 2 3" xfId="6114"/>
    <cellStyle name="표준 7 4 5 2 2 2 4" xfId="9985"/>
    <cellStyle name="표준 7 4 5 2 2 2 5" xfId="13856"/>
    <cellStyle name="표준 7 4 5 2 2 2 6" xfId="17727"/>
    <cellStyle name="표준 7 4 5 2 2 2 7" xfId="21598"/>
    <cellStyle name="표준 7 4 5 2 2 2 8" xfId="25469"/>
    <cellStyle name="표준 7 4 5 2 2 2 9" xfId="29340"/>
    <cellStyle name="표준 7 4 5 2 2 3" xfId="2923"/>
    <cellStyle name="표준 7 4 5 2 2 3 10" xfId="38050"/>
    <cellStyle name="표준 7 4 5 2 2 3 11" xfId="42162"/>
    <cellStyle name="표준 7 4 5 2 2 3 12" xfId="46033"/>
    <cellStyle name="표준 7 4 5 2 2 3 13" xfId="49904"/>
    <cellStyle name="표준 7 4 5 2 2 3 14" xfId="53775"/>
    <cellStyle name="표준 7 4 5 2 2 3 2" xfId="7082"/>
    <cellStyle name="표준 7 4 5 2 2 3 3" xfId="10953"/>
    <cellStyle name="표준 7 4 5 2 2 3 4" xfId="14824"/>
    <cellStyle name="표준 7 4 5 2 2 3 5" xfId="18695"/>
    <cellStyle name="표준 7 4 5 2 2 3 6" xfId="22566"/>
    <cellStyle name="표준 7 4 5 2 2 3 7" xfId="26437"/>
    <cellStyle name="표준 7 4 5 2 2 3 8" xfId="30308"/>
    <cellStyle name="표준 7 4 5 2 2 3 9" xfId="34179"/>
    <cellStyle name="표준 7 4 5 2 2 4" xfId="5146"/>
    <cellStyle name="표준 7 4 5 2 2 5" xfId="9017"/>
    <cellStyle name="표준 7 4 5 2 2 6" xfId="12888"/>
    <cellStyle name="표준 7 4 5 2 2 7" xfId="16759"/>
    <cellStyle name="표준 7 4 5 2 2 8" xfId="20630"/>
    <cellStyle name="표준 7 4 5 2 2 9" xfId="24501"/>
    <cellStyle name="표준 7 4 5 2 3" xfId="1468"/>
    <cellStyle name="표준 7 4 5 2 3 10" xfId="32727"/>
    <cellStyle name="표준 7 4 5 2 3 11" xfId="36598"/>
    <cellStyle name="표준 7 4 5 2 3 12" xfId="40710"/>
    <cellStyle name="표준 7 4 5 2 3 13" xfId="44581"/>
    <cellStyle name="표준 7 4 5 2 3 14" xfId="48452"/>
    <cellStyle name="표준 7 4 5 2 3 15" xfId="52323"/>
    <cellStyle name="표준 7 4 5 2 3 2" xfId="3407"/>
    <cellStyle name="표준 7 4 5 2 3 2 10" xfId="38534"/>
    <cellStyle name="표준 7 4 5 2 3 2 11" xfId="42646"/>
    <cellStyle name="표준 7 4 5 2 3 2 12" xfId="46517"/>
    <cellStyle name="표준 7 4 5 2 3 2 13" xfId="50388"/>
    <cellStyle name="표준 7 4 5 2 3 2 14" xfId="54259"/>
    <cellStyle name="표준 7 4 5 2 3 2 2" xfId="7566"/>
    <cellStyle name="표준 7 4 5 2 3 2 3" xfId="11437"/>
    <cellStyle name="표준 7 4 5 2 3 2 4" xfId="15308"/>
    <cellStyle name="표준 7 4 5 2 3 2 5" xfId="19179"/>
    <cellStyle name="표준 7 4 5 2 3 2 6" xfId="23050"/>
    <cellStyle name="표준 7 4 5 2 3 2 7" xfId="26921"/>
    <cellStyle name="표준 7 4 5 2 3 2 8" xfId="30792"/>
    <cellStyle name="표준 7 4 5 2 3 2 9" xfId="34663"/>
    <cellStyle name="표준 7 4 5 2 3 3" xfId="5630"/>
    <cellStyle name="표준 7 4 5 2 3 4" xfId="9501"/>
    <cellStyle name="표준 7 4 5 2 3 5" xfId="13372"/>
    <cellStyle name="표준 7 4 5 2 3 6" xfId="17243"/>
    <cellStyle name="표준 7 4 5 2 3 7" xfId="21114"/>
    <cellStyle name="표준 7 4 5 2 3 8" xfId="24985"/>
    <cellStyle name="표준 7 4 5 2 3 9" xfId="28856"/>
    <cellStyle name="표준 7 4 5 2 4" xfId="2439"/>
    <cellStyle name="표준 7 4 5 2 4 10" xfId="37566"/>
    <cellStyle name="표준 7 4 5 2 4 11" xfId="41678"/>
    <cellStyle name="표준 7 4 5 2 4 12" xfId="45549"/>
    <cellStyle name="표준 7 4 5 2 4 13" xfId="49420"/>
    <cellStyle name="표준 7 4 5 2 4 14" xfId="53291"/>
    <cellStyle name="표준 7 4 5 2 4 2" xfId="6598"/>
    <cellStyle name="표준 7 4 5 2 4 3" xfId="10469"/>
    <cellStyle name="표준 7 4 5 2 4 4" xfId="14340"/>
    <cellStyle name="표준 7 4 5 2 4 5" xfId="18211"/>
    <cellStyle name="표준 7 4 5 2 4 6" xfId="22082"/>
    <cellStyle name="표준 7 4 5 2 4 7" xfId="25953"/>
    <cellStyle name="표준 7 4 5 2 4 8" xfId="29824"/>
    <cellStyle name="표준 7 4 5 2 4 9" xfId="33695"/>
    <cellStyle name="표준 7 4 5 2 5" xfId="4662"/>
    <cellStyle name="표준 7 4 5 2 6" xfId="8533"/>
    <cellStyle name="표준 7 4 5 2 7" xfId="12404"/>
    <cellStyle name="표준 7 4 5 2 8" xfId="16275"/>
    <cellStyle name="표준 7 4 5 2 9" xfId="20146"/>
    <cellStyle name="표준 7 4 5 3" xfId="736"/>
    <cellStyle name="표준 7 4 5 3 10" xfId="28130"/>
    <cellStyle name="표준 7 4 5 3 11" xfId="32001"/>
    <cellStyle name="표준 7 4 5 3 12" xfId="35872"/>
    <cellStyle name="표준 7 4 5 3 13" xfId="39984"/>
    <cellStyle name="표준 7 4 5 3 14" xfId="43855"/>
    <cellStyle name="표준 7 4 5 3 15" xfId="47726"/>
    <cellStyle name="표준 7 4 5 3 16" xfId="51597"/>
    <cellStyle name="표준 7 4 5 3 2" xfId="1710"/>
    <cellStyle name="표준 7 4 5 3 2 10" xfId="32969"/>
    <cellStyle name="표준 7 4 5 3 2 11" xfId="36840"/>
    <cellStyle name="표준 7 4 5 3 2 12" xfId="40952"/>
    <cellStyle name="표준 7 4 5 3 2 13" xfId="44823"/>
    <cellStyle name="표준 7 4 5 3 2 14" xfId="48694"/>
    <cellStyle name="표준 7 4 5 3 2 15" xfId="52565"/>
    <cellStyle name="표준 7 4 5 3 2 2" xfId="3649"/>
    <cellStyle name="표준 7 4 5 3 2 2 10" xfId="38776"/>
    <cellStyle name="표준 7 4 5 3 2 2 11" xfId="42888"/>
    <cellStyle name="표준 7 4 5 3 2 2 12" xfId="46759"/>
    <cellStyle name="표준 7 4 5 3 2 2 13" xfId="50630"/>
    <cellStyle name="표준 7 4 5 3 2 2 14" xfId="54501"/>
    <cellStyle name="표준 7 4 5 3 2 2 2" xfId="7808"/>
    <cellStyle name="표준 7 4 5 3 2 2 3" xfId="11679"/>
    <cellStyle name="표준 7 4 5 3 2 2 4" xfId="15550"/>
    <cellStyle name="표준 7 4 5 3 2 2 5" xfId="19421"/>
    <cellStyle name="표준 7 4 5 3 2 2 6" xfId="23292"/>
    <cellStyle name="표준 7 4 5 3 2 2 7" xfId="27163"/>
    <cellStyle name="표준 7 4 5 3 2 2 8" xfId="31034"/>
    <cellStyle name="표준 7 4 5 3 2 2 9" xfId="34905"/>
    <cellStyle name="표준 7 4 5 3 2 3" xfId="5872"/>
    <cellStyle name="표준 7 4 5 3 2 4" xfId="9743"/>
    <cellStyle name="표준 7 4 5 3 2 5" xfId="13614"/>
    <cellStyle name="표준 7 4 5 3 2 6" xfId="17485"/>
    <cellStyle name="표준 7 4 5 3 2 7" xfId="21356"/>
    <cellStyle name="표준 7 4 5 3 2 8" xfId="25227"/>
    <cellStyle name="표준 7 4 5 3 2 9" xfId="29098"/>
    <cellStyle name="표준 7 4 5 3 3" xfId="2681"/>
    <cellStyle name="표준 7 4 5 3 3 10" xfId="37808"/>
    <cellStyle name="표준 7 4 5 3 3 11" xfId="41920"/>
    <cellStyle name="표준 7 4 5 3 3 12" xfId="45791"/>
    <cellStyle name="표준 7 4 5 3 3 13" xfId="49662"/>
    <cellStyle name="표준 7 4 5 3 3 14" xfId="53533"/>
    <cellStyle name="표준 7 4 5 3 3 2" xfId="6840"/>
    <cellStyle name="표준 7 4 5 3 3 3" xfId="10711"/>
    <cellStyle name="표준 7 4 5 3 3 4" xfId="14582"/>
    <cellStyle name="표준 7 4 5 3 3 5" xfId="18453"/>
    <cellStyle name="표준 7 4 5 3 3 6" xfId="22324"/>
    <cellStyle name="표준 7 4 5 3 3 7" xfId="26195"/>
    <cellStyle name="표준 7 4 5 3 3 8" xfId="30066"/>
    <cellStyle name="표준 7 4 5 3 3 9" xfId="33937"/>
    <cellStyle name="표준 7 4 5 3 4" xfId="4904"/>
    <cellStyle name="표준 7 4 5 3 5" xfId="8775"/>
    <cellStyle name="표준 7 4 5 3 6" xfId="12646"/>
    <cellStyle name="표준 7 4 5 3 7" xfId="16517"/>
    <cellStyle name="표준 7 4 5 3 8" xfId="20388"/>
    <cellStyle name="표준 7 4 5 3 9" xfId="24259"/>
    <cellStyle name="표준 7 4 5 4" xfId="1226"/>
    <cellStyle name="표준 7 4 5 4 10" xfId="32485"/>
    <cellStyle name="표준 7 4 5 4 11" xfId="36356"/>
    <cellStyle name="표준 7 4 5 4 12" xfId="40468"/>
    <cellStyle name="표준 7 4 5 4 13" xfId="44339"/>
    <cellStyle name="표준 7 4 5 4 14" xfId="48210"/>
    <cellStyle name="표준 7 4 5 4 15" xfId="52081"/>
    <cellStyle name="표준 7 4 5 4 2" xfId="3165"/>
    <cellStyle name="표준 7 4 5 4 2 10" xfId="38292"/>
    <cellStyle name="표준 7 4 5 4 2 11" xfId="42404"/>
    <cellStyle name="표준 7 4 5 4 2 12" xfId="46275"/>
    <cellStyle name="표준 7 4 5 4 2 13" xfId="50146"/>
    <cellStyle name="표준 7 4 5 4 2 14" xfId="54017"/>
    <cellStyle name="표준 7 4 5 4 2 2" xfId="7324"/>
    <cellStyle name="표준 7 4 5 4 2 3" xfId="11195"/>
    <cellStyle name="표준 7 4 5 4 2 4" xfId="15066"/>
    <cellStyle name="표준 7 4 5 4 2 5" xfId="18937"/>
    <cellStyle name="표준 7 4 5 4 2 6" xfId="22808"/>
    <cellStyle name="표준 7 4 5 4 2 7" xfId="26679"/>
    <cellStyle name="표준 7 4 5 4 2 8" xfId="30550"/>
    <cellStyle name="표준 7 4 5 4 2 9" xfId="34421"/>
    <cellStyle name="표준 7 4 5 4 3" xfId="5388"/>
    <cellStyle name="표준 7 4 5 4 4" xfId="9259"/>
    <cellStyle name="표준 7 4 5 4 5" xfId="13130"/>
    <cellStyle name="표준 7 4 5 4 6" xfId="17001"/>
    <cellStyle name="표준 7 4 5 4 7" xfId="20872"/>
    <cellStyle name="표준 7 4 5 4 8" xfId="24743"/>
    <cellStyle name="표준 7 4 5 4 9" xfId="28614"/>
    <cellStyle name="표준 7 4 5 5" xfId="2197"/>
    <cellStyle name="표준 7 4 5 5 10" xfId="37324"/>
    <cellStyle name="표준 7 4 5 5 11" xfId="41436"/>
    <cellStyle name="표준 7 4 5 5 12" xfId="45307"/>
    <cellStyle name="표준 7 4 5 5 13" xfId="49178"/>
    <cellStyle name="표준 7 4 5 5 14" xfId="53049"/>
    <cellStyle name="표준 7 4 5 5 2" xfId="6356"/>
    <cellStyle name="표준 7 4 5 5 3" xfId="10227"/>
    <cellStyle name="표준 7 4 5 5 4" xfId="14098"/>
    <cellStyle name="표준 7 4 5 5 5" xfId="17969"/>
    <cellStyle name="표준 7 4 5 5 6" xfId="21840"/>
    <cellStyle name="표준 7 4 5 5 7" xfId="25711"/>
    <cellStyle name="표준 7 4 5 5 8" xfId="29582"/>
    <cellStyle name="표준 7 4 5 5 9" xfId="33453"/>
    <cellStyle name="표준 7 4 5 6" xfId="4420"/>
    <cellStyle name="표준 7 4 5 7" xfId="8291"/>
    <cellStyle name="표준 7 4 5 8" xfId="12162"/>
    <cellStyle name="표준 7 4 5 9" xfId="16033"/>
    <cellStyle name="표준 7 4 6" xfId="296"/>
    <cellStyle name="표준 7 4 6 10" xfId="23822"/>
    <cellStyle name="표준 7 4 6 11" xfId="27693"/>
    <cellStyle name="표준 7 4 6 12" xfId="31564"/>
    <cellStyle name="표준 7 4 6 13" xfId="35435"/>
    <cellStyle name="표준 7 4 6 14" xfId="39547"/>
    <cellStyle name="표준 7 4 6 15" xfId="43418"/>
    <cellStyle name="표준 7 4 6 16" xfId="47289"/>
    <cellStyle name="표준 7 4 6 17" xfId="51160"/>
    <cellStyle name="표준 7 4 6 2" xfId="783"/>
    <cellStyle name="표준 7 4 6 2 10" xfId="28177"/>
    <cellStyle name="표준 7 4 6 2 11" xfId="32048"/>
    <cellStyle name="표준 7 4 6 2 12" xfId="35919"/>
    <cellStyle name="표준 7 4 6 2 13" xfId="40031"/>
    <cellStyle name="표준 7 4 6 2 14" xfId="43902"/>
    <cellStyle name="표준 7 4 6 2 15" xfId="47773"/>
    <cellStyle name="표준 7 4 6 2 16" xfId="51644"/>
    <cellStyle name="표준 7 4 6 2 2" xfId="1757"/>
    <cellStyle name="표준 7 4 6 2 2 10" xfId="33016"/>
    <cellStyle name="표준 7 4 6 2 2 11" xfId="36887"/>
    <cellStyle name="표준 7 4 6 2 2 12" xfId="40999"/>
    <cellStyle name="표준 7 4 6 2 2 13" xfId="44870"/>
    <cellStyle name="표준 7 4 6 2 2 14" xfId="48741"/>
    <cellStyle name="표준 7 4 6 2 2 15" xfId="52612"/>
    <cellStyle name="표준 7 4 6 2 2 2" xfId="3696"/>
    <cellStyle name="표준 7 4 6 2 2 2 10" xfId="38823"/>
    <cellStyle name="표준 7 4 6 2 2 2 11" xfId="42935"/>
    <cellStyle name="표준 7 4 6 2 2 2 12" xfId="46806"/>
    <cellStyle name="표준 7 4 6 2 2 2 13" xfId="50677"/>
    <cellStyle name="표준 7 4 6 2 2 2 14" xfId="54548"/>
    <cellStyle name="표준 7 4 6 2 2 2 2" xfId="7855"/>
    <cellStyle name="표준 7 4 6 2 2 2 3" xfId="11726"/>
    <cellStyle name="표준 7 4 6 2 2 2 4" xfId="15597"/>
    <cellStyle name="표준 7 4 6 2 2 2 5" xfId="19468"/>
    <cellStyle name="표준 7 4 6 2 2 2 6" xfId="23339"/>
    <cellStyle name="표준 7 4 6 2 2 2 7" xfId="27210"/>
    <cellStyle name="표준 7 4 6 2 2 2 8" xfId="31081"/>
    <cellStyle name="표준 7 4 6 2 2 2 9" xfId="34952"/>
    <cellStyle name="표준 7 4 6 2 2 3" xfId="5919"/>
    <cellStyle name="표준 7 4 6 2 2 4" xfId="9790"/>
    <cellStyle name="표준 7 4 6 2 2 5" xfId="13661"/>
    <cellStyle name="표준 7 4 6 2 2 6" xfId="17532"/>
    <cellStyle name="표준 7 4 6 2 2 7" xfId="21403"/>
    <cellStyle name="표준 7 4 6 2 2 8" xfId="25274"/>
    <cellStyle name="표준 7 4 6 2 2 9" xfId="29145"/>
    <cellStyle name="표준 7 4 6 2 3" xfId="2728"/>
    <cellStyle name="표준 7 4 6 2 3 10" xfId="37855"/>
    <cellStyle name="표준 7 4 6 2 3 11" xfId="41967"/>
    <cellStyle name="표준 7 4 6 2 3 12" xfId="45838"/>
    <cellStyle name="표준 7 4 6 2 3 13" xfId="49709"/>
    <cellStyle name="표준 7 4 6 2 3 14" xfId="53580"/>
    <cellStyle name="표준 7 4 6 2 3 2" xfId="6887"/>
    <cellStyle name="표준 7 4 6 2 3 3" xfId="10758"/>
    <cellStyle name="표준 7 4 6 2 3 4" xfId="14629"/>
    <cellStyle name="표준 7 4 6 2 3 5" xfId="18500"/>
    <cellStyle name="표준 7 4 6 2 3 6" xfId="22371"/>
    <cellStyle name="표준 7 4 6 2 3 7" xfId="26242"/>
    <cellStyle name="표준 7 4 6 2 3 8" xfId="30113"/>
    <cellStyle name="표준 7 4 6 2 3 9" xfId="33984"/>
    <cellStyle name="표준 7 4 6 2 4" xfId="4951"/>
    <cellStyle name="표준 7 4 6 2 5" xfId="8822"/>
    <cellStyle name="표준 7 4 6 2 6" xfId="12693"/>
    <cellStyle name="표준 7 4 6 2 7" xfId="16564"/>
    <cellStyle name="표준 7 4 6 2 8" xfId="20435"/>
    <cellStyle name="표준 7 4 6 2 9" xfId="24306"/>
    <cellStyle name="표준 7 4 6 3" xfId="1273"/>
    <cellStyle name="표준 7 4 6 3 10" xfId="32532"/>
    <cellStyle name="표준 7 4 6 3 11" xfId="36403"/>
    <cellStyle name="표준 7 4 6 3 12" xfId="40515"/>
    <cellStyle name="표준 7 4 6 3 13" xfId="44386"/>
    <cellStyle name="표준 7 4 6 3 14" xfId="48257"/>
    <cellStyle name="표준 7 4 6 3 15" xfId="52128"/>
    <cellStyle name="표준 7 4 6 3 2" xfId="3212"/>
    <cellStyle name="표준 7 4 6 3 2 10" xfId="38339"/>
    <cellStyle name="표준 7 4 6 3 2 11" xfId="42451"/>
    <cellStyle name="표준 7 4 6 3 2 12" xfId="46322"/>
    <cellStyle name="표준 7 4 6 3 2 13" xfId="50193"/>
    <cellStyle name="표준 7 4 6 3 2 14" xfId="54064"/>
    <cellStyle name="표준 7 4 6 3 2 2" xfId="7371"/>
    <cellStyle name="표준 7 4 6 3 2 3" xfId="11242"/>
    <cellStyle name="표준 7 4 6 3 2 4" xfId="15113"/>
    <cellStyle name="표준 7 4 6 3 2 5" xfId="18984"/>
    <cellStyle name="표준 7 4 6 3 2 6" xfId="22855"/>
    <cellStyle name="표준 7 4 6 3 2 7" xfId="26726"/>
    <cellStyle name="표준 7 4 6 3 2 8" xfId="30597"/>
    <cellStyle name="표준 7 4 6 3 2 9" xfId="34468"/>
    <cellStyle name="표준 7 4 6 3 3" xfId="5435"/>
    <cellStyle name="표준 7 4 6 3 4" xfId="9306"/>
    <cellStyle name="표준 7 4 6 3 5" xfId="13177"/>
    <cellStyle name="표준 7 4 6 3 6" xfId="17048"/>
    <cellStyle name="표준 7 4 6 3 7" xfId="20919"/>
    <cellStyle name="표준 7 4 6 3 8" xfId="24790"/>
    <cellStyle name="표준 7 4 6 3 9" xfId="28661"/>
    <cellStyle name="표준 7 4 6 4" xfId="2244"/>
    <cellStyle name="표준 7 4 6 4 10" xfId="37371"/>
    <cellStyle name="표준 7 4 6 4 11" xfId="41483"/>
    <cellStyle name="표준 7 4 6 4 12" xfId="45354"/>
    <cellStyle name="표준 7 4 6 4 13" xfId="49225"/>
    <cellStyle name="표준 7 4 6 4 14" xfId="53096"/>
    <cellStyle name="표준 7 4 6 4 2" xfId="6403"/>
    <cellStyle name="표준 7 4 6 4 3" xfId="10274"/>
    <cellStyle name="표준 7 4 6 4 4" xfId="14145"/>
    <cellStyle name="표준 7 4 6 4 5" xfId="18016"/>
    <cellStyle name="표준 7 4 6 4 6" xfId="21887"/>
    <cellStyle name="표준 7 4 6 4 7" xfId="25758"/>
    <cellStyle name="표준 7 4 6 4 8" xfId="29629"/>
    <cellStyle name="표준 7 4 6 4 9" xfId="33500"/>
    <cellStyle name="표준 7 4 6 5" xfId="4467"/>
    <cellStyle name="표준 7 4 6 6" xfId="8338"/>
    <cellStyle name="표준 7 4 6 7" xfId="12209"/>
    <cellStyle name="표준 7 4 6 8" xfId="16080"/>
    <cellStyle name="표준 7 4 6 9" xfId="19951"/>
    <cellStyle name="표준 7 4 7" xfId="541"/>
    <cellStyle name="표준 7 4 7 10" xfId="27935"/>
    <cellStyle name="표준 7 4 7 11" xfId="31806"/>
    <cellStyle name="표준 7 4 7 12" xfId="35677"/>
    <cellStyle name="표준 7 4 7 13" xfId="39789"/>
    <cellStyle name="표준 7 4 7 14" xfId="43660"/>
    <cellStyle name="표준 7 4 7 15" xfId="47531"/>
    <cellStyle name="표준 7 4 7 16" xfId="51402"/>
    <cellStyle name="표준 7 4 7 2" xfId="1515"/>
    <cellStyle name="표준 7 4 7 2 10" xfId="32774"/>
    <cellStyle name="표준 7 4 7 2 11" xfId="36645"/>
    <cellStyle name="표준 7 4 7 2 12" xfId="40757"/>
    <cellStyle name="표준 7 4 7 2 13" xfId="44628"/>
    <cellStyle name="표준 7 4 7 2 14" xfId="48499"/>
    <cellStyle name="표준 7 4 7 2 15" xfId="52370"/>
    <cellStyle name="표준 7 4 7 2 2" xfId="3454"/>
    <cellStyle name="표준 7 4 7 2 2 10" xfId="38581"/>
    <cellStyle name="표준 7 4 7 2 2 11" xfId="42693"/>
    <cellStyle name="표준 7 4 7 2 2 12" xfId="46564"/>
    <cellStyle name="표준 7 4 7 2 2 13" xfId="50435"/>
    <cellStyle name="표준 7 4 7 2 2 14" xfId="54306"/>
    <cellStyle name="표준 7 4 7 2 2 2" xfId="7613"/>
    <cellStyle name="표준 7 4 7 2 2 3" xfId="11484"/>
    <cellStyle name="표준 7 4 7 2 2 4" xfId="15355"/>
    <cellStyle name="표준 7 4 7 2 2 5" xfId="19226"/>
    <cellStyle name="표준 7 4 7 2 2 6" xfId="23097"/>
    <cellStyle name="표준 7 4 7 2 2 7" xfId="26968"/>
    <cellStyle name="표준 7 4 7 2 2 8" xfId="30839"/>
    <cellStyle name="표준 7 4 7 2 2 9" xfId="34710"/>
    <cellStyle name="표준 7 4 7 2 3" xfId="5677"/>
    <cellStyle name="표준 7 4 7 2 4" xfId="9548"/>
    <cellStyle name="표준 7 4 7 2 5" xfId="13419"/>
    <cellStyle name="표준 7 4 7 2 6" xfId="17290"/>
    <cellStyle name="표준 7 4 7 2 7" xfId="21161"/>
    <cellStyle name="표준 7 4 7 2 8" xfId="25032"/>
    <cellStyle name="표준 7 4 7 2 9" xfId="28903"/>
    <cellStyle name="표준 7 4 7 3" xfId="2486"/>
    <cellStyle name="표준 7 4 7 3 10" xfId="37613"/>
    <cellStyle name="표준 7 4 7 3 11" xfId="41725"/>
    <cellStyle name="표준 7 4 7 3 12" xfId="45596"/>
    <cellStyle name="표준 7 4 7 3 13" xfId="49467"/>
    <cellStyle name="표준 7 4 7 3 14" xfId="53338"/>
    <cellStyle name="표준 7 4 7 3 2" xfId="6645"/>
    <cellStyle name="표준 7 4 7 3 3" xfId="10516"/>
    <cellStyle name="표준 7 4 7 3 4" xfId="14387"/>
    <cellStyle name="표준 7 4 7 3 5" xfId="18258"/>
    <cellStyle name="표준 7 4 7 3 6" xfId="22129"/>
    <cellStyle name="표준 7 4 7 3 7" xfId="26000"/>
    <cellStyle name="표준 7 4 7 3 8" xfId="29871"/>
    <cellStyle name="표준 7 4 7 3 9" xfId="33742"/>
    <cellStyle name="표준 7 4 7 4" xfId="4709"/>
    <cellStyle name="표준 7 4 7 5" xfId="8580"/>
    <cellStyle name="표준 7 4 7 6" xfId="12451"/>
    <cellStyle name="표준 7 4 7 7" xfId="16322"/>
    <cellStyle name="표준 7 4 7 8" xfId="20193"/>
    <cellStyle name="표준 7 4 7 9" xfId="24064"/>
    <cellStyle name="표준 7 4 8" xfId="1031"/>
    <cellStyle name="표준 7 4 8 10" xfId="32290"/>
    <cellStyle name="표준 7 4 8 11" xfId="36161"/>
    <cellStyle name="표준 7 4 8 12" xfId="40273"/>
    <cellStyle name="표준 7 4 8 13" xfId="44144"/>
    <cellStyle name="표준 7 4 8 14" xfId="48015"/>
    <cellStyle name="표준 7 4 8 15" xfId="51886"/>
    <cellStyle name="표준 7 4 8 2" xfId="2970"/>
    <cellStyle name="표준 7 4 8 2 10" xfId="38097"/>
    <cellStyle name="표준 7 4 8 2 11" xfId="42209"/>
    <cellStyle name="표준 7 4 8 2 12" xfId="46080"/>
    <cellStyle name="표준 7 4 8 2 13" xfId="49951"/>
    <cellStyle name="표준 7 4 8 2 14" xfId="53822"/>
    <cellStyle name="표준 7 4 8 2 2" xfId="7129"/>
    <cellStyle name="표준 7 4 8 2 3" xfId="11000"/>
    <cellStyle name="표준 7 4 8 2 4" xfId="14871"/>
    <cellStyle name="표준 7 4 8 2 5" xfId="18742"/>
    <cellStyle name="표준 7 4 8 2 6" xfId="22613"/>
    <cellStyle name="표준 7 4 8 2 7" xfId="26484"/>
    <cellStyle name="표준 7 4 8 2 8" xfId="30355"/>
    <cellStyle name="표준 7 4 8 2 9" xfId="34226"/>
    <cellStyle name="표준 7 4 8 3" xfId="5193"/>
    <cellStyle name="표준 7 4 8 4" xfId="9064"/>
    <cellStyle name="표준 7 4 8 5" xfId="12935"/>
    <cellStyle name="표준 7 4 8 6" xfId="16806"/>
    <cellStyle name="표준 7 4 8 7" xfId="20677"/>
    <cellStyle name="표준 7 4 8 8" xfId="24548"/>
    <cellStyle name="표준 7 4 8 9" xfId="28419"/>
    <cellStyle name="표준 7 4 9" xfId="2002"/>
    <cellStyle name="표준 7 4 9 10" xfId="37129"/>
    <cellStyle name="표준 7 4 9 11" xfId="41241"/>
    <cellStyle name="표준 7 4 9 12" xfId="45112"/>
    <cellStyle name="표준 7 4 9 13" xfId="48983"/>
    <cellStyle name="표준 7 4 9 14" xfId="52854"/>
    <cellStyle name="표준 7 4 9 2" xfId="6161"/>
    <cellStyle name="표준 7 4 9 3" xfId="10032"/>
    <cellStyle name="표준 7 4 9 4" xfId="13903"/>
    <cellStyle name="표준 7 4 9 5" xfId="17774"/>
    <cellStyle name="표준 7 4 9 6" xfId="21645"/>
    <cellStyle name="표준 7 4 9 7" xfId="25516"/>
    <cellStyle name="표준 7 4 9 8" xfId="29387"/>
    <cellStyle name="표준 7 4 9 9" xfId="33258"/>
    <cellStyle name="표준 7 5" xfId="45"/>
    <cellStyle name="표준 7 5 10" xfId="8099"/>
    <cellStyle name="표준 7 5 11" xfId="11970"/>
    <cellStyle name="표준 7 5 12" xfId="15841"/>
    <cellStyle name="표준 7 5 13" xfId="19712"/>
    <cellStyle name="표준 7 5 14" xfId="23583"/>
    <cellStyle name="표준 7 5 15" xfId="27454"/>
    <cellStyle name="표준 7 5 16" xfId="31325"/>
    <cellStyle name="표준 7 5 17" xfId="35196"/>
    <cellStyle name="표준 7 5 18" xfId="39067"/>
    <cellStyle name="표준 7 5 19" xfId="39308"/>
    <cellStyle name="표준 7 5 2" xfId="99"/>
    <cellStyle name="표준 7 5 2 10" xfId="15888"/>
    <cellStyle name="표준 7 5 2 11" xfId="19759"/>
    <cellStyle name="표준 7 5 2 12" xfId="23630"/>
    <cellStyle name="표준 7 5 2 13" xfId="27501"/>
    <cellStyle name="표준 7 5 2 14" xfId="31372"/>
    <cellStyle name="표준 7 5 2 15" xfId="35243"/>
    <cellStyle name="표준 7 5 2 16" xfId="39114"/>
    <cellStyle name="표준 7 5 2 17" xfId="39355"/>
    <cellStyle name="표준 7 5 2 18" xfId="43226"/>
    <cellStyle name="표준 7 5 2 19" xfId="47097"/>
    <cellStyle name="표준 7 5 2 2" xfId="198"/>
    <cellStyle name="표준 7 5 2 2 10" xfId="19856"/>
    <cellStyle name="표준 7 5 2 2 11" xfId="23727"/>
    <cellStyle name="표준 7 5 2 2 12" xfId="27598"/>
    <cellStyle name="표준 7 5 2 2 13" xfId="31469"/>
    <cellStyle name="표준 7 5 2 2 14" xfId="35340"/>
    <cellStyle name="표준 7 5 2 2 15" xfId="39211"/>
    <cellStyle name="표준 7 5 2 2 16" xfId="39452"/>
    <cellStyle name="표준 7 5 2 2 17" xfId="43323"/>
    <cellStyle name="표준 7 5 2 2 18" xfId="47194"/>
    <cellStyle name="표준 7 5 2 2 19" xfId="51065"/>
    <cellStyle name="표준 7 5 2 2 2" xfId="443"/>
    <cellStyle name="표준 7 5 2 2 2 10" xfId="23969"/>
    <cellStyle name="표준 7 5 2 2 2 11" xfId="27840"/>
    <cellStyle name="표준 7 5 2 2 2 12" xfId="31711"/>
    <cellStyle name="표준 7 5 2 2 2 13" xfId="35582"/>
    <cellStyle name="표준 7 5 2 2 2 14" xfId="39694"/>
    <cellStyle name="표준 7 5 2 2 2 15" xfId="43565"/>
    <cellStyle name="표준 7 5 2 2 2 16" xfId="47436"/>
    <cellStyle name="표준 7 5 2 2 2 17" xfId="51307"/>
    <cellStyle name="표준 7 5 2 2 2 2" xfId="930"/>
    <cellStyle name="표준 7 5 2 2 2 2 10" xfId="28324"/>
    <cellStyle name="표준 7 5 2 2 2 2 11" xfId="32195"/>
    <cellStyle name="표준 7 5 2 2 2 2 12" xfId="36066"/>
    <cellStyle name="표준 7 5 2 2 2 2 13" xfId="40178"/>
    <cellStyle name="표준 7 5 2 2 2 2 14" xfId="44049"/>
    <cellStyle name="표준 7 5 2 2 2 2 15" xfId="47920"/>
    <cellStyle name="표준 7 5 2 2 2 2 16" xfId="51791"/>
    <cellStyle name="표준 7 5 2 2 2 2 2" xfId="1904"/>
    <cellStyle name="표준 7 5 2 2 2 2 2 10" xfId="33163"/>
    <cellStyle name="표준 7 5 2 2 2 2 2 11" xfId="37034"/>
    <cellStyle name="표준 7 5 2 2 2 2 2 12" xfId="41146"/>
    <cellStyle name="표준 7 5 2 2 2 2 2 13" xfId="45017"/>
    <cellStyle name="표준 7 5 2 2 2 2 2 14" xfId="48888"/>
    <cellStyle name="표준 7 5 2 2 2 2 2 15" xfId="52759"/>
    <cellStyle name="표준 7 5 2 2 2 2 2 2" xfId="3843"/>
    <cellStyle name="표준 7 5 2 2 2 2 2 2 10" xfId="38970"/>
    <cellStyle name="표준 7 5 2 2 2 2 2 2 11" xfId="43082"/>
    <cellStyle name="표준 7 5 2 2 2 2 2 2 12" xfId="46953"/>
    <cellStyle name="표준 7 5 2 2 2 2 2 2 13" xfId="50824"/>
    <cellStyle name="표준 7 5 2 2 2 2 2 2 14" xfId="54695"/>
    <cellStyle name="표준 7 5 2 2 2 2 2 2 2" xfId="8002"/>
    <cellStyle name="표준 7 5 2 2 2 2 2 2 3" xfId="11873"/>
    <cellStyle name="표준 7 5 2 2 2 2 2 2 4" xfId="15744"/>
    <cellStyle name="표준 7 5 2 2 2 2 2 2 5" xfId="19615"/>
    <cellStyle name="표준 7 5 2 2 2 2 2 2 6" xfId="23486"/>
    <cellStyle name="표준 7 5 2 2 2 2 2 2 7" xfId="27357"/>
    <cellStyle name="표준 7 5 2 2 2 2 2 2 8" xfId="31228"/>
    <cellStyle name="표준 7 5 2 2 2 2 2 2 9" xfId="35099"/>
    <cellStyle name="표준 7 5 2 2 2 2 2 3" xfId="6066"/>
    <cellStyle name="표준 7 5 2 2 2 2 2 4" xfId="9937"/>
    <cellStyle name="표준 7 5 2 2 2 2 2 5" xfId="13808"/>
    <cellStyle name="표준 7 5 2 2 2 2 2 6" xfId="17679"/>
    <cellStyle name="표준 7 5 2 2 2 2 2 7" xfId="21550"/>
    <cellStyle name="표준 7 5 2 2 2 2 2 8" xfId="25421"/>
    <cellStyle name="표준 7 5 2 2 2 2 2 9" xfId="29292"/>
    <cellStyle name="표준 7 5 2 2 2 2 3" xfId="2875"/>
    <cellStyle name="표준 7 5 2 2 2 2 3 10" xfId="38002"/>
    <cellStyle name="표준 7 5 2 2 2 2 3 11" xfId="42114"/>
    <cellStyle name="표준 7 5 2 2 2 2 3 12" xfId="45985"/>
    <cellStyle name="표준 7 5 2 2 2 2 3 13" xfId="49856"/>
    <cellStyle name="표준 7 5 2 2 2 2 3 14" xfId="53727"/>
    <cellStyle name="표준 7 5 2 2 2 2 3 2" xfId="7034"/>
    <cellStyle name="표준 7 5 2 2 2 2 3 3" xfId="10905"/>
    <cellStyle name="표준 7 5 2 2 2 2 3 4" xfId="14776"/>
    <cellStyle name="표준 7 5 2 2 2 2 3 5" xfId="18647"/>
    <cellStyle name="표준 7 5 2 2 2 2 3 6" xfId="22518"/>
    <cellStyle name="표준 7 5 2 2 2 2 3 7" xfId="26389"/>
    <cellStyle name="표준 7 5 2 2 2 2 3 8" xfId="30260"/>
    <cellStyle name="표준 7 5 2 2 2 2 3 9" xfId="34131"/>
    <cellStyle name="표준 7 5 2 2 2 2 4" xfId="5098"/>
    <cellStyle name="표준 7 5 2 2 2 2 5" xfId="8969"/>
    <cellStyle name="표준 7 5 2 2 2 2 6" xfId="12840"/>
    <cellStyle name="표준 7 5 2 2 2 2 7" xfId="16711"/>
    <cellStyle name="표준 7 5 2 2 2 2 8" xfId="20582"/>
    <cellStyle name="표준 7 5 2 2 2 2 9" xfId="24453"/>
    <cellStyle name="표준 7 5 2 2 2 3" xfId="1420"/>
    <cellStyle name="표준 7 5 2 2 2 3 10" xfId="32679"/>
    <cellStyle name="표준 7 5 2 2 2 3 11" xfId="36550"/>
    <cellStyle name="표준 7 5 2 2 2 3 12" xfId="40662"/>
    <cellStyle name="표준 7 5 2 2 2 3 13" xfId="44533"/>
    <cellStyle name="표준 7 5 2 2 2 3 14" xfId="48404"/>
    <cellStyle name="표준 7 5 2 2 2 3 15" xfId="52275"/>
    <cellStyle name="표준 7 5 2 2 2 3 2" xfId="3359"/>
    <cellStyle name="표준 7 5 2 2 2 3 2 10" xfId="38486"/>
    <cellStyle name="표준 7 5 2 2 2 3 2 11" xfId="42598"/>
    <cellStyle name="표준 7 5 2 2 2 3 2 12" xfId="46469"/>
    <cellStyle name="표준 7 5 2 2 2 3 2 13" xfId="50340"/>
    <cellStyle name="표준 7 5 2 2 2 3 2 14" xfId="54211"/>
    <cellStyle name="표준 7 5 2 2 2 3 2 2" xfId="7518"/>
    <cellStyle name="표준 7 5 2 2 2 3 2 3" xfId="11389"/>
    <cellStyle name="표준 7 5 2 2 2 3 2 4" xfId="15260"/>
    <cellStyle name="표준 7 5 2 2 2 3 2 5" xfId="19131"/>
    <cellStyle name="표준 7 5 2 2 2 3 2 6" xfId="23002"/>
    <cellStyle name="표준 7 5 2 2 2 3 2 7" xfId="26873"/>
    <cellStyle name="표준 7 5 2 2 2 3 2 8" xfId="30744"/>
    <cellStyle name="표준 7 5 2 2 2 3 2 9" xfId="34615"/>
    <cellStyle name="표준 7 5 2 2 2 3 3" xfId="5582"/>
    <cellStyle name="표준 7 5 2 2 2 3 4" xfId="9453"/>
    <cellStyle name="표준 7 5 2 2 2 3 5" xfId="13324"/>
    <cellStyle name="표준 7 5 2 2 2 3 6" xfId="17195"/>
    <cellStyle name="표준 7 5 2 2 2 3 7" xfId="21066"/>
    <cellStyle name="표준 7 5 2 2 2 3 8" xfId="24937"/>
    <cellStyle name="표준 7 5 2 2 2 3 9" xfId="28808"/>
    <cellStyle name="표준 7 5 2 2 2 4" xfId="2391"/>
    <cellStyle name="표준 7 5 2 2 2 4 10" xfId="37518"/>
    <cellStyle name="표준 7 5 2 2 2 4 11" xfId="41630"/>
    <cellStyle name="표준 7 5 2 2 2 4 12" xfId="45501"/>
    <cellStyle name="표준 7 5 2 2 2 4 13" xfId="49372"/>
    <cellStyle name="표준 7 5 2 2 2 4 14" xfId="53243"/>
    <cellStyle name="표준 7 5 2 2 2 4 2" xfId="6550"/>
    <cellStyle name="표준 7 5 2 2 2 4 3" xfId="10421"/>
    <cellStyle name="표준 7 5 2 2 2 4 4" xfId="14292"/>
    <cellStyle name="표준 7 5 2 2 2 4 5" xfId="18163"/>
    <cellStyle name="표준 7 5 2 2 2 4 6" xfId="22034"/>
    <cellStyle name="표준 7 5 2 2 2 4 7" xfId="25905"/>
    <cellStyle name="표준 7 5 2 2 2 4 8" xfId="29776"/>
    <cellStyle name="표준 7 5 2 2 2 4 9" xfId="33647"/>
    <cellStyle name="표준 7 5 2 2 2 5" xfId="4614"/>
    <cellStyle name="표준 7 5 2 2 2 6" xfId="8485"/>
    <cellStyle name="표준 7 5 2 2 2 7" xfId="12356"/>
    <cellStyle name="표준 7 5 2 2 2 8" xfId="16227"/>
    <cellStyle name="표준 7 5 2 2 2 9" xfId="20098"/>
    <cellStyle name="표준 7 5 2 2 3" xfId="688"/>
    <cellStyle name="표준 7 5 2 2 3 10" xfId="28082"/>
    <cellStyle name="표준 7 5 2 2 3 11" xfId="31953"/>
    <cellStyle name="표준 7 5 2 2 3 12" xfId="35824"/>
    <cellStyle name="표준 7 5 2 2 3 13" xfId="39936"/>
    <cellStyle name="표준 7 5 2 2 3 14" xfId="43807"/>
    <cellStyle name="표준 7 5 2 2 3 15" xfId="47678"/>
    <cellStyle name="표준 7 5 2 2 3 16" xfId="51549"/>
    <cellStyle name="표준 7 5 2 2 3 2" xfId="1662"/>
    <cellStyle name="표준 7 5 2 2 3 2 10" xfId="32921"/>
    <cellStyle name="표준 7 5 2 2 3 2 11" xfId="36792"/>
    <cellStyle name="표준 7 5 2 2 3 2 12" xfId="40904"/>
    <cellStyle name="표준 7 5 2 2 3 2 13" xfId="44775"/>
    <cellStyle name="표준 7 5 2 2 3 2 14" xfId="48646"/>
    <cellStyle name="표준 7 5 2 2 3 2 15" xfId="52517"/>
    <cellStyle name="표준 7 5 2 2 3 2 2" xfId="3601"/>
    <cellStyle name="표준 7 5 2 2 3 2 2 10" xfId="38728"/>
    <cellStyle name="표준 7 5 2 2 3 2 2 11" xfId="42840"/>
    <cellStyle name="표준 7 5 2 2 3 2 2 12" xfId="46711"/>
    <cellStyle name="표준 7 5 2 2 3 2 2 13" xfId="50582"/>
    <cellStyle name="표준 7 5 2 2 3 2 2 14" xfId="54453"/>
    <cellStyle name="표준 7 5 2 2 3 2 2 2" xfId="7760"/>
    <cellStyle name="표준 7 5 2 2 3 2 2 3" xfId="11631"/>
    <cellStyle name="표준 7 5 2 2 3 2 2 4" xfId="15502"/>
    <cellStyle name="표준 7 5 2 2 3 2 2 5" xfId="19373"/>
    <cellStyle name="표준 7 5 2 2 3 2 2 6" xfId="23244"/>
    <cellStyle name="표준 7 5 2 2 3 2 2 7" xfId="27115"/>
    <cellStyle name="표준 7 5 2 2 3 2 2 8" xfId="30986"/>
    <cellStyle name="표준 7 5 2 2 3 2 2 9" xfId="34857"/>
    <cellStyle name="표준 7 5 2 2 3 2 3" xfId="5824"/>
    <cellStyle name="표준 7 5 2 2 3 2 4" xfId="9695"/>
    <cellStyle name="표준 7 5 2 2 3 2 5" xfId="13566"/>
    <cellStyle name="표준 7 5 2 2 3 2 6" xfId="17437"/>
    <cellStyle name="표준 7 5 2 2 3 2 7" xfId="21308"/>
    <cellStyle name="표준 7 5 2 2 3 2 8" xfId="25179"/>
    <cellStyle name="표준 7 5 2 2 3 2 9" xfId="29050"/>
    <cellStyle name="표준 7 5 2 2 3 3" xfId="2633"/>
    <cellStyle name="표준 7 5 2 2 3 3 10" xfId="37760"/>
    <cellStyle name="표준 7 5 2 2 3 3 11" xfId="41872"/>
    <cellStyle name="표준 7 5 2 2 3 3 12" xfId="45743"/>
    <cellStyle name="표준 7 5 2 2 3 3 13" xfId="49614"/>
    <cellStyle name="표준 7 5 2 2 3 3 14" xfId="53485"/>
    <cellStyle name="표준 7 5 2 2 3 3 2" xfId="6792"/>
    <cellStyle name="표준 7 5 2 2 3 3 3" xfId="10663"/>
    <cellStyle name="표준 7 5 2 2 3 3 4" xfId="14534"/>
    <cellStyle name="표준 7 5 2 2 3 3 5" xfId="18405"/>
    <cellStyle name="표준 7 5 2 2 3 3 6" xfId="22276"/>
    <cellStyle name="표준 7 5 2 2 3 3 7" xfId="26147"/>
    <cellStyle name="표준 7 5 2 2 3 3 8" xfId="30018"/>
    <cellStyle name="표준 7 5 2 2 3 3 9" xfId="33889"/>
    <cellStyle name="표준 7 5 2 2 3 4" xfId="4856"/>
    <cellStyle name="표준 7 5 2 2 3 5" xfId="8727"/>
    <cellStyle name="표준 7 5 2 2 3 6" xfId="12598"/>
    <cellStyle name="표준 7 5 2 2 3 7" xfId="16469"/>
    <cellStyle name="표준 7 5 2 2 3 8" xfId="20340"/>
    <cellStyle name="표준 7 5 2 2 3 9" xfId="24211"/>
    <cellStyle name="표준 7 5 2 2 4" xfId="1178"/>
    <cellStyle name="표준 7 5 2 2 4 10" xfId="32437"/>
    <cellStyle name="표준 7 5 2 2 4 11" xfId="36308"/>
    <cellStyle name="표준 7 5 2 2 4 12" xfId="40420"/>
    <cellStyle name="표준 7 5 2 2 4 13" xfId="44291"/>
    <cellStyle name="표준 7 5 2 2 4 14" xfId="48162"/>
    <cellStyle name="표준 7 5 2 2 4 15" xfId="52033"/>
    <cellStyle name="표준 7 5 2 2 4 2" xfId="3117"/>
    <cellStyle name="표준 7 5 2 2 4 2 10" xfId="38244"/>
    <cellStyle name="표준 7 5 2 2 4 2 11" xfId="42356"/>
    <cellStyle name="표준 7 5 2 2 4 2 12" xfId="46227"/>
    <cellStyle name="표준 7 5 2 2 4 2 13" xfId="50098"/>
    <cellStyle name="표준 7 5 2 2 4 2 14" xfId="53969"/>
    <cellStyle name="표준 7 5 2 2 4 2 2" xfId="7276"/>
    <cellStyle name="표준 7 5 2 2 4 2 3" xfId="11147"/>
    <cellStyle name="표준 7 5 2 2 4 2 4" xfId="15018"/>
    <cellStyle name="표준 7 5 2 2 4 2 5" xfId="18889"/>
    <cellStyle name="표준 7 5 2 2 4 2 6" xfId="22760"/>
    <cellStyle name="표준 7 5 2 2 4 2 7" xfId="26631"/>
    <cellStyle name="표준 7 5 2 2 4 2 8" xfId="30502"/>
    <cellStyle name="표준 7 5 2 2 4 2 9" xfId="34373"/>
    <cellStyle name="표준 7 5 2 2 4 3" xfId="5340"/>
    <cellStyle name="표준 7 5 2 2 4 4" xfId="9211"/>
    <cellStyle name="표준 7 5 2 2 4 5" xfId="13082"/>
    <cellStyle name="표준 7 5 2 2 4 6" xfId="16953"/>
    <cellStyle name="표준 7 5 2 2 4 7" xfId="20824"/>
    <cellStyle name="표준 7 5 2 2 4 8" xfId="24695"/>
    <cellStyle name="표준 7 5 2 2 4 9" xfId="28566"/>
    <cellStyle name="표준 7 5 2 2 5" xfId="2149"/>
    <cellStyle name="표준 7 5 2 2 5 10" xfId="37276"/>
    <cellStyle name="표준 7 5 2 2 5 11" xfId="41388"/>
    <cellStyle name="표준 7 5 2 2 5 12" xfId="45259"/>
    <cellStyle name="표준 7 5 2 2 5 13" xfId="49130"/>
    <cellStyle name="표준 7 5 2 2 5 14" xfId="53001"/>
    <cellStyle name="표준 7 5 2 2 5 2" xfId="6308"/>
    <cellStyle name="표준 7 5 2 2 5 3" xfId="10179"/>
    <cellStyle name="표준 7 5 2 2 5 4" xfId="14050"/>
    <cellStyle name="표준 7 5 2 2 5 5" xfId="17921"/>
    <cellStyle name="표준 7 5 2 2 5 6" xfId="21792"/>
    <cellStyle name="표준 7 5 2 2 5 7" xfId="25663"/>
    <cellStyle name="표준 7 5 2 2 5 8" xfId="29534"/>
    <cellStyle name="표준 7 5 2 2 5 9" xfId="33405"/>
    <cellStyle name="표준 7 5 2 2 6" xfId="4372"/>
    <cellStyle name="표준 7 5 2 2 7" xfId="8243"/>
    <cellStyle name="표준 7 5 2 2 8" xfId="12114"/>
    <cellStyle name="표준 7 5 2 2 9" xfId="15985"/>
    <cellStyle name="표준 7 5 2 20" xfId="50968"/>
    <cellStyle name="표준 7 5 2 3" xfId="346"/>
    <cellStyle name="표준 7 5 2 3 10" xfId="23872"/>
    <cellStyle name="표준 7 5 2 3 11" xfId="27743"/>
    <cellStyle name="표준 7 5 2 3 12" xfId="31614"/>
    <cellStyle name="표준 7 5 2 3 13" xfId="35485"/>
    <cellStyle name="표준 7 5 2 3 14" xfId="39597"/>
    <cellStyle name="표준 7 5 2 3 15" xfId="43468"/>
    <cellStyle name="표준 7 5 2 3 16" xfId="47339"/>
    <cellStyle name="표준 7 5 2 3 17" xfId="51210"/>
    <cellStyle name="표준 7 5 2 3 2" xfId="833"/>
    <cellStyle name="표준 7 5 2 3 2 10" xfId="28227"/>
    <cellStyle name="표준 7 5 2 3 2 11" xfId="32098"/>
    <cellStyle name="표준 7 5 2 3 2 12" xfId="35969"/>
    <cellStyle name="표준 7 5 2 3 2 13" xfId="40081"/>
    <cellStyle name="표준 7 5 2 3 2 14" xfId="43952"/>
    <cellStyle name="표준 7 5 2 3 2 15" xfId="47823"/>
    <cellStyle name="표준 7 5 2 3 2 16" xfId="51694"/>
    <cellStyle name="표준 7 5 2 3 2 2" xfId="1807"/>
    <cellStyle name="표준 7 5 2 3 2 2 10" xfId="33066"/>
    <cellStyle name="표준 7 5 2 3 2 2 11" xfId="36937"/>
    <cellStyle name="표준 7 5 2 3 2 2 12" xfId="41049"/>
    <cellStyle name="표준 7 5 2 3 2 2 13" xfId="44920"/>
    <cellStyle name="표준 7 5 2 3 2 2 14" xfId="48791"/>
    <cellStyle name="표준 7 5 2 3 2 2 15" xfId="52662"/>
    <cellStyle name="표준 7 5 2 3 2 2 2" xfId="3746"/>
    <cellStyle name="표준 7 5 2 3 2 2 2 10" xfId="38873"/>
    <cellStyle name="표준 7 5 2 3 2 2 2 11" xfId="42985"/>
    <cellStyle name="표준 7 5 2 3 2 2 2 12" xfId="46856"/>
    <cellStyle name="표준 7 5 2 3 2 2 2 13" xfId="50727"/>
    <cellStyle name="표준 7 5 2 3 2 2 2 14" xfId="54598"/>
    <cellStyle name="표준 7 5 2 3 2 2 2 2" xfId="7905"/>
    <cellStyle name="표준 7 5 2 3 2 2 2 3" xfId="11776"/>
    <cellStyle name="표준 7 5 2 3 2 2 2 4" xfId="15647"/>
    <cellStyle name="표준 7 5 2 3 2 2 2 5" xfId="19518"/>
    <cellStyle name="표준 7 5 2 3 2 2 2 6" xfId="23389"/>
    <cellStyle name="표준 7 5 2 3 2 2 2 7" xfId="27260"/>
    <cellStyle name="표준 7 5 2 3 2 2 2 8" xfId="31131"/>
    <cellStyle name="표준 7 5 2 3 2 2 2 9" xfId="35002"/>
    <cellStyle name="표준 7 5 2 3 2 2 3" xfId="5969"/>
    <cellStyle name="표준 7 5 2 3 2 2 4" xfId="9840"/>
    <cellStyle name="표준 7 5 2 3 2 2 5" xfId="13711"/>
    <cellStyle name="표준 7 5 2 3 2 2 6" xfId="17582"/>
    <cellStyle name="표준 7 5 2 3 2 2 7" xfId="21453"/>
    <cellStyle name="표준 7 5 2 3 2 2 8" xfId="25324"/>
    <cellStyle name="표준 7 5 2 3 2 2 9" xfId="29195"/>
    <cellStyle name="표준 7 5 2 3 2 3" xfId="2778"/>
    <cellStyle name="표준 7 5 2 3 2 3 10" xfId="37905"/>
    <cellStyle name="표준 7 5 2 3 2 3 11" xfId="42017"/>
    <cellStyle name="표준 7 5 2 3 2 3 12" xfId="45888"/>
    <cellStyle name="표준 7 5 2 3 2 3 13" xfId="49759"/>
    <cellStyle name="표준 7 5 2 3 2 3 14" xfId="53630"/>
    <cellStyle name="표준 7 5 2 3 2 3 2" xfId="6937"/>
    <cellStyle name="표준 7 5 2 3 2 3 3" xfId="10808"/>
    <cellStyle name="표준 7 5 2 3 2 3 4" xfId="14679"/>
    <cellStyle name="표준 7 5 2 3 2 3 5" xfId="18550"/>
    <cellStyle name="표준 7 5 2 3 2 3 6" xfId="22421"/>
    <cellStyle name="표준 7 5 2 3 2 3 7" xfId="26292"/>
    <cellStyle name="표준 7 5 2 3 2 3 8" xfId="30163"/>
    <cellStyle name="표준 7 5 2 3 2 3 9" xfId="34034"/>
    <cellStyle name="표준 7 5 2 3 2 4" xfId="5001"/>
    <cellStyle name="표준 7 5 2 3 2 5" xfId="8872"/>
    <cellStyle name="표준 7 5 2 3 2 6" xfId="12743"/>
    <cellStyle name="표준 7 5 2 3 2 7" xfId="16614"/>
    <cellStyle name="표준 7 5 2 3 2 8" xfId="20485"/>
    <cellStyle name="표준 7 5 2 3 2 9" xfId="24356"/>
    <cellStyle name="표준 7 5 2 3 3" xfId="1323"/>
    <cellStyle name="표준 7 5 2 3 3 10" xfId="32582"/>
    <cellStyle name="표준 7 5 2 3 3 11" xfId="36453"/>
    <cellStyle name="표준 7 5 2 3 3 12" xfId="40565"/>
    <cellStyle name="표준 7 5 2 3 3 13" xfId="44436"/>
    <cellStyle name="표준 7 5 2 3 3 14" xfId="48307"/>
    <cellStyle name="표준 7 5 2 3 3 15" xfId="52178"/>
    <cellStyle name="표준 7 5 2 3 3 2" xfId="3262"/>
    <cellStyle name="표준 7 5 2 3 3 2 10" xfId="38389"/>
    <cellStyle name="표준 7 5 2 3 3 2 11" xfId="42501"/>
    <cellStyle name="표준 7 5 2 3 3 2 12" xfId="46372"/>
    <cellStyle name="표준 7 5 2 3 3 2 13" xfId="50243"/>
    <cellStyle name="표준 7 5 2 3 3 2 14" xfId="54114"/>
    <cellStyle name="표준 7 5 2 3 3 2 2" xfId="7421"/>
    <cellStyle name="표준 7 5 2 3 3 2 3" xfId="11292"/>
    <cellStyle name="표준 7 5 2 3 3 2 4" xfId="15163"/>
    <cellStyle name="표준 7 5 2 3 3 2 5" xfId="19034"/>
    <cellStyle name="표준 7 5 2 3 3 2 6" xfId="22905"/>
    <cellStyle name="표준 7 5 2 3 3 2 7" xfId="26776"/>
    <cellStyle name="표준 7 5 2 3 3 2 8" xfId="30647"/>
    <cellStyle name="표준 7 5 2 3 3 2 9" xfId="34518"/>
    <cellStyle name="표준 7 5 2 3 3 3" xfId="5485"/>
    <cellStyle name="표준 7 5 2 3 3 4" xfId="9356"/>
    <cellStyle name="표준 7 5 2 3 3 5" xfId="13227"/>
    <cellStyle name="표준 7 5 2 3 3 6" xfId="17098"/>
    <cellStyle name="표준 7 5 2 3 3 7" xfId="20969"/>
    <cellStyle name="표준 7 5 2 3 3 8" xfId="24840"/>
    <cellStyle name="표준 7 5 2 3 3 9" xfId="28711"/>
    <cellStyle name="표준 7 5 2 3 4" xfId="2294"/>
    <cellStyle name="표준 7 5 2 3 4 10" xfId="37421"/>
    <cellStyle name="표준 7 5 2 3 4 11" xfId="41533"/>
    <cellStyle name="표준 7 5 2 3 4 12" xfId="45404"/>
    <cellStyle name="표준 7 5 2 3 4 13" xfId="49275"/>
    <cellStyle name="표준 7 5 2 3 4 14" xfId="53146"/>
    <cellStyle name="표준 7 5 2 3 4 2" xfId="6453"/>
    <cellStyle name="표준 7 5 2 3 4 3" xfId="10324"/>
    <cellStyle name="표준 7 5 2 3 4 4" xfId="14195"/>
    <cellStyle name="표준 7 5 2 3 4 5" xfId="18066"/>
    <cellStyle name="표준 7 5 2 3 4 6" xfId="21937"/>
    <cellStyle name="표준 7 5 2 3 4 7" xfId="25808"/>
    <cellStyle name="표준 7 5 2 3 4 8" xfId="29679"/>
    <cellStyle name="표준 7 5 2 3 4 9" xfId="33550"/>
    <cellStyle name="표준 7 5 2 3 5" xfId="4517"/>
    <cellStyle name="표준 7 5 2 3 6" xfId="8388"/>
    <cellStyle name="표준 7 5 2 3 7" xfId="12259"/>
    <cellStyle name="표준 7 5 2 3 8" xfId="16130"/>
    <cellStyle name="표준 7 5 2 3 9" xfId="20001"/>
    <cellStyle name="표준 7 5 2 4" xfId="591"/>
    <cellStyle name="표준 7 5 2 4 10" xfId="27985"/>
    <cellStyle name="표준 7 5 2 4 11" xfId="31856"/>
    <cellStyle name="표준 7 5 2 4 12" xfId="35727"/>
    <cellStyle name="표준 7 5 2 4 13" xfId="39839"/>
    <cellStyle name="표준 7 5 2 4 14" xfId="43710"/>
    <cellStyle name="표준 7 5 2 4 15" xfId="47581"/>
    <cellStyle name="표준 7 5 2 4 16" xfId="51452"/>
    <cellStyle name="표준 7 5 2 4 2" xfId="1565"/>
    <cellStyle name="표준 7 5 2 4 2 10" xfId="32824"/>
    <cellStyle name="표준 7 5 2 4 2 11" xfId="36695"/>
    <cellStyle name="표준 7 5 2 4 2 12" xfId="40807"/>
    <cellStyle name="표준 7 5 2 4 2 13" xfId="44678"/>
    <cellStyle name="표준 7 5 2 4 2 14" xfId="48549"/>
    <cellStyle name="표준 7 5 2 4 2 15" xfId="52420"/>
    <cellStyle name="표준 7 5 2 4 2 2" xfId="3504"/>
    <cellStyle name="표준 7 5 2 4 2 2 10" xfId="38631"/>
    <cellStyle name="표준 7 5 2 4 2 2 11" xfId="42743"/>
    <cellStyle name="표준 7 5 2 4 2 2 12" xfId="46614"/>
    <cellStyle name="표준 7 5 2 4 2 2 13" xfId="50485"/>
    <cellStyle name="표준 7 5 2 4 2 2 14" xfId="54356"/>
    <cellStyle name="표준 7 5 2 4 2 2 2" xfId="7663"/>
    <cellStyle name="표준 7 5 2 4 2 2 3" xfId="11534"/>
    <cellStyle name="표준 7 5 2 4 2 2 4" xfId="15405"/>
    <cellStyle name="표준 7 5 2 4 2 2 5" xfId="19276"/>
    <cellStyle name="표준 7 5 2 4 2 2 6" xfId="23147"/>
    <cellStyle name="표준 7 5 2 4 2 2 7" xfId="27018"/>
    <cellStyle name="표준 7 5 2 4 2 2 8" xfId="30889"/>
    <cellStyle name="표준 7 5 2 4 2 2 9" xfId="34760"/>
    <cellStyle name="표준 7 5 2 4 2 3" xfId="5727"/>
    <cellStyle name="표준 7 5 2 4 2 4" xfId="9598"/>
    <cellStyle name="표준 7 5 2 4 2 5" xfId="13469"/>
    <cellStyle name="표준 7 5 2 4 2 6" xfId="17340"/>
    <cellStyle name="표준 7 5 2 4 2 7" xfId="21211"/>
    <cellStyle name="표준 7 5 2 4 2 8" xfId="25082"/>
    <cellStyle name="표준 7 5 2 4 2 9" xfId="28953"/>
    <cellStyle name="표준 7 5 2 4 3" xfId="2536"/>
    <cellStyle name="표준 7 5 2 4 3 10" xfId="37663"/>
    <cellStyle name="표준 7 5 2 4 3 11" xfId="41775"/>
    <cellStyle name="표준 7 5 2 4 3 12" xfId="45646"/>
    <cellStyle name="표준 7 5 2 4 3 13" xfId="49517"/>
    <cellStyle name="표준 7 5 2 4 3 14" xfId="53388"/>
    <cellStyle name="표준 7 5 2 4 3 2" xfId="6695"/>
    <cellStyle name="표준 7 5 2 4 3 3" xfId="10566"/>
    <cellStyle name="표준 7 5 2 4 3 4" xfId="14437"/>
    <cellStyle name="표준 7 5 2 4 3 5" xfId="18308"/>
    <cellStyle name="표준 7 5 2 4 3 6" xfId="22179"/>
    <cellStyle name="표준 7 5 2 4 3 7" xfId="26050"/>
    <cellStyle name="표준 7 5 2 4 3 8" xfId="29921"/>
    <cellStyle name="표준 7 5 2 4 3 9" xfId="33792"/>
    <cellStyle name="표준 7 5 2 4 4" xfId="4759"/>
    <cellStyle name="표준 7 5 2 4 5" xfId="8630"/>
    <cellStyle name="표준 7 5 2 4 6" xfId="12501"/>
    <cellStyle name="표준 7 5 2 4 7" xfId="16372"/>
    <cellStyle name="표준 7 5 2 4 8" xfId="20243"/>
    <cellStyle name="표준 7 5 2 4 9" xfId="24114"/>
    <cellStyle name="표준 7 5 2 5" xfId="1081"/>
    <cellStyle name="표준 7 5 2 5 10" xfId="32340"/>
    <cellStyle name="표준 7 5 2 5 11" xfId="36211"/>
    <cellStyle name="표준 7 5 2 5 12" xfId="40323"/>
    <cellStyle name="표준 7 5 2 5 13" xfId="44194"/>
    <cellStyle name="표준 7 5 2 5 14" xfId="48065"/>
    <cellStyle name="표준 7 5 2 5 15" xfId="51936"/>
    <cellStyle name="표준 7 5 2 5 2" xfId="3020"/>
    <cellStyle name="표준 7 5 2 5 2 10" xfId="38147"/>
    <cellStyle name="표준 7 5 2 5 2 11" xfId="42259"/>
    <cellStyle name="표준 7 5 2 5 2 12" xfId="46130"/>
    <cellStyle name="표준 7 5 2 5 2 13" xfId="50001"/>
    <cellStyle name="표준 7 5 2 5 2 14" xfId="53872"/>
    <cellStyle name="표준 7 5 2 5 2 2" xfId="7179"/>
    <cellStyle name="표준 7 5 2 5 2 3" xfId="11050"/>
    <cellStyle name="표준 7 5 2 5 2 4" xfId="14921"/>
    <cellStyle name="표준 7 5 2 5 2 5" xfId="18792"/>
    <cellStyle name="표준 7 5 2 5 2 6" xfId="22663"/>
    <cellStyle name="표준 7 5 2 5 2 7" xfId="26534"/>
    <cellStyle name="표준 7 5 2 5 2 8" xfId="30405"/>
    <cellStyle name="표준 7 5 2 5 2 9" xfId="34276"/>
    <cellStyle name="표준 7 5 2 5 3" xfId="5243"/>
    <cellStyle name="표준 7 5 2 5 4" xfId="9114"/>
    <cellStyle name="표준 7 5 2 5 5" xfId="12985"/>
    <cellStyle name="표준 7 5 2 5 6" xfId="16856"/>
    <cellStyle name="표준 7 5 2 5 7" xfId="20727"/>
    <cellStyle name="표준 7 5 2 5 8" xfId="24598"/>
    <cellStyle name="표준 7 5 2 5 9" xfId="28469"/>
    <cellStyle name="표준 7 5 2 6" xfId="2052"/>
    <cellStyle name="표준 7 5 2 6 10" xfId="37179"/>
    <cellStyle name="표준 7 5 2 6 11" xfId="41291"/>
    <cellStyle name="표준 7 5 2 6 12" xfId="45162"/>
    <cellStyle name="표준 7 5 2 6 13" xfId="49033"/>
    <cellStyle name="표준 7 5 2 6 14" xfId="52904"/>
    <cellStyle name="표준 7 5 2 6 2" xfId="6211"/>
    <cellStyle name="표준 7 5 2 6 3" xfId="10082"/>
    <cellStyle name="표준 7 5 2 6 4" xfId="13953"/>
    <cellStyle name="표준 7 5 2 6 5" xfId="17824"/>
    <cellStyle name="표준 7 5 2 6 6" xfId="21695"/>
    <cellStyle name="표준 7 5 2 6 7" xfId="25566"/>
    <cellStyle name="표준 7 5 2 6 8" xfId="29437"/>
    <cellStyle name="표준 7 5 2 6 9" xfId="33308"/>
    <cellStyle name="표준 7 5 2 7" xfId="4275"/>
    <cellStyle name="표준 7 5 2 8" xfId="8146"/>
    <cellStyle name="표준 7 5 2 9" xfId="12017"/>
    <cellStyle name="표준 7 5 20" xfId="43179"/>
    <cellStyle name="표준 7 5 21" xfId="47050"/>
    <cellStyle name="표준 7 5 22" xfId="50921"/>
    <cellStyle name="표준 7 5 3" xfId="151"/>
    <cellStyle name="표준 7 5 3 10" xfId="19809"/>
    <cellStyle name="표준 7 5 3 11" xfId="23680"/>
    <cellStyle name="표준 7 5 3 12" xfId="27551"/>
    <cellStyle name="표준 7 5 3 13" xfId="31422"/>
    <cellStyle name="표준 7 5 3 14" xfId="35293"/>
    <cellStyle name="표준 7 5 3 15" xfId="39164"/>
    <cellStyle name="표준 7 5 3 16" xfId="39405"/>
    <cellStyle name="표준 7 5 3 17" xfId="43276"/>
    <cellStyle name="표준 7 5 3 18" xfId="47147"/>
    <cellStyle name="표준 7 5 3 19" xfId="51018"/>
    <cellStyle name="표준 7 5 3 2" xfId="396"/>
    <cellStyle name="표준 7 5 3 2 10" xfId="23922"/>
    <cellStyle name="표준 7 5 3 2 11" xfId="27793"/>
    <cellStyle name="표준 7 5 3 2 12" xfId="31664"/>
    <cellStyle name="표준 7 5 3 2 13" xfId="35535"/>
    <cellStyle name="표준 7 5 3 2 14" xfId="39647"/>
    <cellStyle name="표준 7 5 3 2 15" xfId="43518"/>
    <cellStyle name="표준 7 5 3 2 16" xfId="47389"/>
    <cellStyle name="표준 7 5 3 2 17" xfId="51260"/>
    <cellStyle name="표준 7 5 3 2 2" xfId="883"/>
    <cellStyle name="표준 7 5 3 2 2 10" xfId="28277"/>
    <cellStyle name="표준 7 5 3 2 2 11" xfId="32148"/>
    <cellStyle name="표준 7 5 3 2 2 12" xfId="36019"/>
    <cellStyle name="표준 7 5 3 2 2 13" xfId="40131"/>
    <cellStyle name="표준 7 5 3 2 2 14" xfId="44002"/>
    <cellStyle name="표준 7 5 3 2 2 15" xfId="47873"/>
    <cellStyle name="표준 7 5 3 2 2 16" xfId="51744"/>
    <cellStyle name="표준 7 5 3 2 2 2" xfId="1857"/>
    <cellStyle name="표준 7 5 3 2 2 2 10" xfId="33116"/>
    <cellStyle name="표준 7 5 3 2 2 2 11" xfId="36987"/>
    <cellStyle name="표준 7 5 3 2 2 2 12" xfId="41099"/>
    <cellStyle name="표준 7 5 3 2 2 2 13" xfId="44970"/>
    <cellStyle name="표준 7 5 3 2 2 2 14" xfId="48841"/>
    <cellStyle name="표준 7 5 3 2 2 2 15" xfId="52712"/>
    <cellStyle name="표준 7 5 3 2 2 2 2" xfId="3796"/>
    <cellStyle name="표준 7 5 3 2 2 2 2 10" xfId="38923"/>
    <cellStyle name="표준 7 5 3 2 2 2 2 11" xfId="43035"/>
    <cellStyle name="표준 7 5 3 2 2 2 2 12" xfId="46906"/>
    <cellStyle name="표준 7 5 3 2 2 2 2 13" xfId="50777"/>
    <cellStyle name="표준 7 5 3 2 2 2 2 14" xfId="54648"/>
    <cellStyle name="표준 7 5 3 2 2 2 2 2" xfId="7955"/>
    <cellStyle name="표준 7 5 3 2 2 2 2 3" xfId="11826"/>
    <cellStyle name="표준 7 5 3 2 2 2 2 4" xfId="15697"/>
    <cellStyle name="표준 7 5 3 2 2 2 2 5" xfId="19568"/>
    <cellStyle name="표준 7 5 3 2 2 2 2 6" xfId="23439"/>
    <cellStyle name="표준 7 5 3 2 2 2 2 7" xfId="27310"/>
    <cellStyle name="표준 7 5 3 2 2 2 2 8" xfId="31181"/>
    <cellStyle name="표준 7 5 3 2 2 2 2 9" xfId="35052"/>
    <cellStyle name="표준 7 5 3 2 2 2 3" xfId="6019"/>
    <cellStyle name="표준 7 5 3 2 2 2 4" xfId="9890"/>
    <cellStyle name="표준 7 5 3 2 2 2 5" xfId="13761"/>
    <cellStyle name="표준 7 5 3 2 2 2 6" xfId="17632"/>
    <cellStyle name="표준 7 5 3 2 2 2 7" xfId="21503"/>
    <cellStyle name="표준 7 5 3 2 2 2 8" xfId="25374"/>
    <cellStyle name="표준 7 5 3 2 2 2 9" xfId="29245"/>
    <cellStyle name="표준 7 5 3 2 2 3" xfId="2828"/>
    <cellStyle name="표준 7 5 3 2 2 3 10" xfId="37955"/>
    <cellStyle name="표준 7 5 3 2 2 3 11" xfId="42067"/>
    <cellStyle name="표준 7 5 3 2 2 3 12" xfId="45938"/>
    <cellStyle name="표준 7 5 3 2 2 3 13" xfId="49809"/>
    <cellStyle name="표준 7 5 3 2 2 3 14" xfId="53680"/>
    <cellStyle name="표준 7 5 3 2 2 3 2" xfId="6987"/>
    <cellStyle name="표준 7 5 3 2 2 3 3" xfId="10858"/>
    <cellStyle name="표준 7 5 3 2 2 3 4" xfId="14729"/>
    <cellStyle name="표준 7 5 3 2 2 3 5" xfId="18600"/>
    <cellStyle name="표준 7 5 3 2 2 3 6" xfId="22471"/>
    <cellStyle name="표준 7 5 3 2 2 3 7" xfId="26342"/>
    <cellStyle name="표준 7 5 3 2 2 3 8" xfId="30213"/>
    <cellStyle name="표준 7 5 3 2 2 3 9" xfId="34084"/>
    <cellStyle name="표준 7 5 3 2 2 4" xfId="5051"/>
    <cellStyle name="표준 7 5 3 2 2 5" xfId="8922"/>
    <cellStyle name="표준 7 5 3 2 2 6" xfId="12793"/>
    <cellStyle name="표준 7 5 3 2 2 7" xfId="16664"/>
    <cellStyle name="표준 7 5 3 2 2 8" xfId="20535"/>
    <cellStyle name="표준 7 5 3 2 2 9" xfId="24406"/>
    <cellStyle name="표준 7 5 3 2 3" xfId="1373"/>
    <cellStyle name="표준 7 5 3 2 3 10" xfId="32632"/>
    <cellStyle name="표준 7 5 3 2 3 11" xfId="36503"/>
    <cellStyle name="표준 7 5 3 2 3 12" xfId="40615"/>
    <cellStyle name="표준 7 5 3 2 3 13" xfId="44486"/>
    <cellStyle name="표준 7 5 3 2 3 14" xfId="48357"/>
    <cellStyle name="표준 7 5 3 2 3 15" xfId="52228"/>
    <cellStyle name="표준 7 5 3 2 3 2" xfId="3312"/>
    <cellStyle name="표준 7 5 3 2 3 2 10" xfId="38439"/>
    <cellStyle name="표준 7 5 3 2 3 2 11" xfId="42551"/>
    <cellStyle name="표준 7 5 3 2 3 2 12" xfId="46422"/>
    <cellStyle name="표준 7 5 3 2 3 2 13" xfId="50293"/>
    <cellStyle name="표준 7 5 3 2 3 2 14" xfId="54164"/>
    <cellStyle name="표준 7 5 3 2 3 2 2" xfId="7471"/>
    <cellStyle name="표준 7 5 3 2 3 2 3" xfId="11342"/>
    <cellStyle name="표준 7 5 3 2 3 2 4" xfId="15213"/>
    <cellStyle name="표준 7 5 3 2 3 2 5" xfId="19084"/>
    <cellStyle name="표준 7 5 3 2 3 2 6" xfId="22955"/>
    <cellStyle name="표준 7 5 3 2 3 2 7" xfId="26826"/>
    <cellStyle name="표준 7 5 3 2 3 2 8" xfId="30697"/>
    <cellStyle name="표준 7 5 3 2 3 2 9" xfId="34568"/>
    <cellStyle name="표준 7 5 3 2 3 3" xfId="5535"/>
    <cellStyle name="표준 7 5 3 2 3 4" xfId="9406"/>
    <cellStyle name="표준 7 5 3 2 3 5" xfId="13277"/>
    <cellStyle name="표준 7 5 3 2 3 6" xfId="17148"/>
    <cellStyle name="표준 7 5 3 2 3 7" xfId="21019"/>
    <cellStyle name="표준 7 5 3 2 3 8" xfId="24890"/>
    <cellStyle name="표준 7 5 3 2 3 9" xfId="28761"/>
    <cellStyle name="표준 7 5 3 2 4" xfId="2344"/>
    <cellStyle name="표준 7 5 3 2 4 10" xfId="37471"/>
    <cellStyle name="표준 7 5 3 2 4 11" xfId="41583"/>
    <cellStyle name="표준 7 5 3 2 4 12" xfId="45454"/>
    <cellStyle name="표준 7 5 3 2 4 13" xfId="49325"/>
    <cellStyle name="표준 7 5 3 2 4 14" xfId="53196"/>
    <cellStyle name="표준 7 5 3 2 4 2" xfId="6503"/>
    <cellStyle name="표준 7 5 3 2 4 3" xfId="10374"/>
    <cellStyle name="표준 7 5 3 2 4 4" xfId="14245"/>
    <cellStyle name="표준 7 5 3 2 4 5" xfId="18116"/>
    <cellStyle name="표준 7 5 3 2 4 6" xfId="21987"/>
    <cellStyle name="표준 7 5 3 2 4 7" xfId="25858"/>
    <cellStyle name="표준 7 5 3 2 4 8" xfId="29729"/>
    <cellStyle name="표준 7 5 3 2 4 9" xfId="33600"/>
    <cellStyle name="표준 7 5 3 2 5" xfId="4567"/>
    <cellStyle name="표준 7 5 3 2 6" xfId="8438"/>
    <cellStyle name="표준 7 5 3 2 7" xfId="12309"/>
    <cellStyle name="표준 7 5 3 2 8" xfId="16180"/>
    <cellStyle name="표준 7 5 3 2 9" xfId="20051"/>
    <cellStyle name="표준 7 5 3 3" xfId="641"/>
    <cellStyle name="표준 7 5 3 3 10" xfId="28035"/>
    <cellStyle name="표준 7 5 3 3 11" xfId="31906"/>
    <cellStyle name="표준 7 5 3 3 12" xfId="35777"/>
    <cellStyle name="표준 7 5 3 3 13" xfId="39889"/>
    <cellStyle name="표준 7 5 3 3 14" xfId="43760"/>
    <cellStyle name="표준 7 5 3 3 15" xfId="47631"/>
    <cellStyle name="표준 7 5 3 3 16" xfId="51502"/>
    <cellStyle name="표준 7 5 3 3 2" xfId="1615"/>
    <cellStyle name="표준 7 5 3 3 2 10" xfId="32874"/>
    <cellStyle name="표준 7 5 3 3 2 11" xfId="36745"/>
    <cellStyle name="표준 7 5 3 3 2 12" xfId="40857"/>
    <cellStyle name="표준 7 5 3 3 2 13" xfId="44728"/>
    <cellStyle name="표준 7 5 3 3 2 14" xfId="48599"/>
    <cellStyle name="표준 7 5 3 3 2 15" xfId="52470"/>
    <cellStyle name="표준 7 5 3 3 2 2" xfId="3554"/>
    <cellStyle name="표준 7 5 3 3 2 2 10" xfId="38681"/>
    <cellStyle name="표준 7 5 3 3 2 2 11" xfId="42793"/>
    <cellStyle name="표준 7 5 3 3 2 2 12" xfId="46664"/>
    <cellStyle name="표준 7 5 3 3 2 2 13" xfId="50535"/>
    <cellStyle name="표준 7 5 3 3 2 2 14" xfId="54406"/>
    <cellStyle name="표준 7 5 3 3 2 2 2" xfId="7713"/>
    <cellStyle name="표준 7 5 3 3 2 2 3" xfId="11584"/>
    <cellStyle name="표준 7 5 3 3 2 2 4" xfId="15455"/>
    <cellStyle name="표준 7 5 3 3 2 2 5" xfId="19326"/>
    <cellStyle name="표준 7 5 3 3 2 2 6" xfId="23197"/>
    <cellStyle name="표준 7 5 3 3 2 2 7" xfId="27068"/>
    <cellStyle name="표준 7 5 3 3 2 2 8" xfId="30939"/>
    <cellStyle name="표준 7 5 3 3 2 2 9" xfId="34810"/>
    <cellStyle name="표준 7 5 3 3 2 3" xfId="5777"/>
    <cellStyle name="표준 7 5 3 3 2 4" xfId="9648"/>
    <cellStyle name="표준 7 5 3 3 2 5" xfId="13519"/>
    <cellStyle name="표준 7 5 3 3 2 6" xfId="17390"/>
    <cellStyle name="표준 7 5 3 3 2 7" xfId="21261"/>
    <cellStyle name="표준 7 5 3 3 2 8" xfId="25132"/>
    <cellStyle name="표준 7 5 3 3 2 9" xfId="29003"/>
    <cellStyle name="표준 7 5 3 3 3" xfId="2586"/>
    <cellStyle name="표준 7 5 3 3 3 10" xfId="37713"/>
    <cellStyle name="표준 7 5 3 3 3 11" xfId="41825"/>
    <cellStyle name="표준 7 5 3 3 3 12" xfId="45696"/>
    <cellStyle name="표준 7 5 3 3 3 13" xfId="49567"/>
    <cellStyle name="표준 7 5 3 3 3 14" xfId="53438"/>
    <cellStyle name="표준 7 5 3 3 3 2" xfId="6745"/>
    <cellStyle name="표준 7 5 3 3 3 3" xfId="10616"/>
    <cellStyle name="표준 7 5 3 3 3 4" xfId="14487"/>
    <cellStyle name="표준 7 5 3 3 3 5" xfId="18358"/>
    <cellStyle name="표준 7 5 3 3 3 6" xfId="22229"/>
    <cellStyle name="표준 7 5 3 3 3 7" xfId="26100"/>
    <cellStyle name="표준 7 5 3 3 3 8" xfId="29971"/>
    <cellStyle name="표준 7 5 3 3 3 9" xfId="33842"/>
    <cellStyle name="표준 7 5 3 3 4" xfId="4809"/>
    <cellStyle name="표준 7 5 3 3 5" xfId="8680"/>
    <cellStyle name="표준 7 5 3 3 6" xfId="12551"/>
    <cellStyle name="표준 7 5 3 3 7" xfId="16422"/>
    <cellStyle name="표준 7 5 3 3 8" xfId="20293"/>
    <cellStyle name="표준 7 5 3 3 9" xfId="24164"/>
    <cellStyle name="표준 7 5 3 4" xfId="1131"/>
    <cellStyle name="표준 7 5 3 4 10" xfId="32390"/>
    <cellStyle name="표준 7 5 3 4 11" xfId="36261"/>
    <cellStyle name="표준 7 5 3 4 12" xfId="40373"/>
    <cellStyle name="표준 7 5 3 4 13" xfId="44244"/>
    <cellStyle name="표준 7 5 3 4 14" xfId="48115"/>
    <cellStyle name="표준 7 5 3 4 15" xfId="51986"/>
    <cellStyle name="표준 7 5 3 4 2" xfId="3070"/>
    <cellStyle name="표준 7 5 3 4 2 10" xfId="38197"/>
    <cellStyle name="표준 7 5 3 4 2 11" xfId="42309"/>
    <cellStyle name="표준 7 5 3 4 2 12" xfId="46180"/>
    <cellStyle name="표준 7 5 3 4 2 13" xfId="50051"/>
    <cellStyle name="표준 7 5 3 4 2 14" xfId="53922"/>
    <cellStyle name="표준 7 5 3 4 2 2" xfId="7229"/>
    <cellStyle name="표준 7 5 3 4 2 3" xfId="11100"/>
    <cellStyle name="표준 7 5 3 4 2 4" xfId="14971"/>
    <cellStyle name="표준 7 5 3 4 2 5" xfId="18842"/>
    <cellStyle name="표준 7 5 3 4 2 6" xfId="22713"/>
    <cellStyle name="표준 7 5 3 4 2 7" xfId="26584"/>
    <cellStyle name="표준 7 5 3 4 2 8" xfId="30455"/>
    <cellStyle name="표준 7 5 3 4 2 9" xfId="34326"/>
    <cellStyle name="표준 7 5 3 4 3" xfId="5293"/>
    <cellStyle name="표준 7 5 3 4 4" xfId="9164"/>
    <cellStyle name="표준 7 5 3 4 5" xfId="13035"/>
    <cellStyle name="표준 7 5 3 4 6" xfId="16906"/>
    <cellStyle name="표준 7 5 3 4 7" xfId="20777"/>
    <cellStyle name="표준 7 5 3 4 8" xfId="24648"/>
    <cellStyle name="표준 7 5 3 4 9" xfId="28519"/>
    <cellStyle name="표준 7 5 3 5" xfId="2102"/>
    <cellStyle name="표준 7 5 3 5 10" xfId="37229"/>
    <cellStyle name="표준 7 5 3 5 11" xfId="41341"/>
    <cellStyle name="표준 7 5 3 5 12" xfId="45212"/>
    <cellStyle name="표준 7 5 3 5 13" xfId="49083"/>
    <cellStyle name="표준 7 5 3 5 14" xfId="52954"/>
    <cellStyle name="표준 7 5 3 5 2" xfId="6261"/>
    <cellStyle name="표준 7 5 3 5 3" xfId="10132"/>
    <cellStyle name="표준 7 5 3 5 4" xfId="14003"/>
    <cellStyle name="표준 7 5 3 5 5" xfId="17874"/>
    <cellStyle name="표준 7 5 3 5 6" xfId="21745"/>
    <cellStyle name="표준 7 5 3 5 7" xfId="25616"/>
    <cellStyle name="표준 7 5 3 5 8" xfId="29487"/>
    <cellStyle name="표준 7 5 3 5 9" xfId="33358"/>
    <cellStyle name="표준 7 5 3 6" xfId="4325"/>
    <cellStyle name="표준 7 5 3 7" xfId="8196"/>
    <cellStyle name="표준 7 5 3 8" xfId="12067"/>
    <cellStyle name="표준 7 5 3 9" xfId="15938"/>
    <cellStyle name="표준 7 5 4" xfId="249"/>
    <cellStyle name="표준 7 5 4 10" xfId="19907"/>
    <cellStyle name="표준 7 5 4 11" xfId="23778"/>
    <cellStyle name="표준 7 5 4 12" xfId="27649"/>
    <cellStyle name="표준 7 5 4 13" xfId="31520"/>
    <cellStyle name="표준 7 5 4 14" xfId="35391"/>
    <cellStyle name="표준 7 5 4 15" xfId="39262"/>
    <cellStyle name="표준 7 5 4 16" xfId="39503"/>
    <cellStyle name="표준 7 5 4 17" xfId="43374"/>
    <cellStyle name="표준 7 5 4 18" xfId="47245"/>
    <cellStyle name="표준 7 5 4 19" xfId="51116"/>
    <cellStyle name="표준 7 5 4 2" xfId="494"/>
    <cellStyle name="표준 7 5 4 2 10" xfId="24020"/>
    <cellStyle name="표준 7 5 4 2 11" xfId="27891"/>
    <cellStyle name="표준 7 5 4 2 12" xfId="31762"/>
    <cellStyle name="표준 7 5 4 2 13" xfId="35633"/>
    <cellStyle name="표준 7 5 4 2 14" xfId="39745"/>
    <cellStyle name="표준 7 5 4 2 15" xfId="43616"/>
    <cellStyle name="표준 7 5 4 2 16" xfId="47487"/>
    <cellStyle name="표준 7 5 4 2 17" xfId="51358"/>
    <cellStyle name="표준 7 5 4 2 2" xfId="981"/>
    <cellStyle name="표준 7 5 4 2 2 10" xfId="28375"/>
    <cellStyle name="표준 7 5 4 2 2 11" xfId="32246"/>
    <cellStyle name="표준 7 5 4 2 2 12" xfId="36117"/>
    <cellStyle name="표준 7 5 4 2 2 13" xfId="40229"/>
    <cellStyle name="표준 7 5 4 2 2 14" xfId="44100"/>
    <cellStyle name="표준 7 5 4 2 2 15" xfId="47971"/>
    <cellStyle name="표준 7 5 4 2 2 16" xfId="51842"/>
    <cellStyle name="표준 7 5 4 2 2 2" xfId="1955"/>
    <cellStyle name="표준 7 5 4 2 2 2 10" xfId="33214"/>
    <cellStyle name="표준 7 5 4 2 2 2 11" xfId="37085"/>
    <cellStyle name="표준 7 5 4 2 2 2 12" xfId="41197"/>
    <cellStyle name="표준 7 5 4 2 2 2 13" xfId="45068"/>
    <cellStyle name="표준 7 5 4 2 2 2 14" xfId="48939"/>
    <cellStyle name="표준 7 5 4 2 2 2 15" xfId="52810"/>
    <cellStyle name="표준 7 5 4 2 2 2 2" xfId="3894"/>
    <cellStyle name="표준 7 5 4 2 2 2 2 10" xfId="39021"/>
    <cellStyle name="표준 7 5 4 2 2 2 2 11" xfId="43133"/>
    <cellStyle name="표준 7 5 4 2 2 2 2 12" xfId="47004"/>
    <cellStyle name="표준 7 5 4 2 2 2 2 13" xfId="50875"/>
    <cellStyle name="표준 7 5 4 2 2 2 2 14" xfId="54746"/>
    <cellStyle name="표준 7 5 4 2 2 2 2 2" xfId="8053"/>
    <cellStyle name="표준 7 5 4 2 2 2 2 3" xfId="11924"/>
    <cellStyle name="표준 7 5 4 2 2 2 2 4" xfId="15795"/>
    <cellStyle name="표준 7 5 4 2 2 2 2 5" xfId="19666"/>
    <cellStyle name="표준 7 5 4 2 2 2 2 6" xfId="23537"/>
    <cellStyle name="표준 7 5 4 2 2 2 2 7" xfId="27408"/>
    <cellStyle name="표준 7 5 4 2 2 2 2 8" xfId="31279"/>
    <cellStyle name="표준 7 5 4 2 2 2 2 9" xfId="35150"/>
    <cellStyle name="표준 7 5 4 2 2 2 3" xfId="6117"/>
    <cellStyle name="표준 7 5 4 2 2 2 4" xfId="9988"/>
    <cellStyle name="표준 7 5 4 2 2 2 5" xfId="13859"/>
    <cellStyle name="표준 7 5 4 2 2 2 6" xfId="17730"/>
    <cellStyle name="표준 7 5 4 2 2 2 7" xfId="21601"/>
    <cellStyle name="표준 7 5 4 2 2 2 8" xfId="25472"/>
    <cellStyle name="표준 7 5 4 2 2 2 9" xfId="29343"/>
    <cellStyle name="표준 7 5 4 2 2 3" xfId="2926"/>
    <cellStyle name="표준 7 5 4 2 2 3 10" xfId="38053"/>
    <cellStyle name="표준 7 5 4 2 2 3 11" xfId="42165"/>
    <cellStyle name="표준 7 5 4 2 2 3 12" xfId="46036"/>
    <cellStyle name="표준 7 5 4 2 2 3 13" xfId="49907"/>
    <cellStyle name="표준 7 5 4 2 2 3 14" xfId="53778"/>
    <cellStyle name="표준 7 5 4 2 2 3 2" xfId="7085"/>
    <cellStyle name="표준 7 5 4 2 2 3 3" xfId="10956"/>
    <cellStyle name="표준 7 5 4 2 2 3 4" xfId="14827"/>
    <cellStyle name="표준 7 5 4 2 2 3 5" xfId="18698"/>
    <cellStyle name="표준 7 5 4 2 2 3 6" xfId="22569"/>
    <cellStyle name="표준 7 5 4 2 2 3 7" xfId="26440"/>
    <cellStyle name="표준 7 5 4 2 2 3 8" xfId="30311"/>
    <cellStyle name="표준 7 5 4 2 2 3 9" xfId="34182"/>
    <cellStyle name="표준 7 5 4 2 2 4" xfId="5149"/>
    <cellStyle name="표준 7 5 4 2 2 5" xfId="9020"/>
    <cellStyle name="표준 7 5 4 2 2 6" xfId="12891"/>
    <cellStyle name="표준 7 5 4 2 2 7" xfId="16762"/>
    <cellStyle name="표준 7 5 4 2 2 8" xfId="20633"/>
    <cellStyle name="표준 7 5 4 2 2 9" xfId="24504"/>
    <cellStyle name="표준 7 5 4 2 3" xfId="1471"/>
    <cellStyle name="표준 7 5 4 2 3 10" xfId="32730"/>
    <cellStyle name="표준 7 5 4 2 3 11" xfId="36601"/>
    <cellStyle name="표준 7 5 4 2 3 12" xfId="40713"/>
    <cellStyle name="표준 7 5 4 2 3 13" xfId="44584"/>
    <cellStyle name="표준 7 5 4 2 3 14" xfId="48455"/>
    <cellStyle name="표준 7 5 4 2 3 15" xfId="52326"/>
    <cellStyle name="표준 7 5 4 2 3 2" xfId="3410"/>
    <cellStyle name="표준 7 5 4 2 3 2 10" xfId="38537"/>
    <cellStyle name="표준 7 5 4 2 3 2 11" xfId="42649"/>
    <cellStyle name="표준 7 5 4 2 3 2 12" xfId="46520"/>
    <cellStyle name="표준 7 5 4 2 3 2 13" xfId="50391"/>
    <cellStyle name="표준 7 5 4 2 3 2 14" xfId="54262"/>
    <cellStyle name="표준 7 5 4 2 3 2 2" xfId="7569"/>
    <cellStyle name="표준 7 5 4 2 3 2 3" xfId="11440"/>
    <cellStyle name="표준 7 5 4 2 3 2 4" xfId="15311"/>
    <cellStyle name="표준 7 5 4 2 3 2 5" xfId="19182"/>
    <cellStyle name="표준 7 5 4 2 3 2 6" xfId="23053"/>
    <cellStyle name="표준 7 5 4 2 3 2 7" xfId="26924"/>
    <cellStyle name="표준 7 5 4 2 3 2 8" xfId="30795"/>
    <cellStyle name="표준 7 5 4 2 3 2 9" xfId="34666"/>
    <cellStyle name="표준 7 5 4 2 3 3" xfId="5633"/>
    <cellStyle name="표준 7 5 4 2 3 4" xfId="9504"/>
    <cellStyle name="표준 7 5 4 2 3 5" xfId="13375"/>
    <cellStyle name="표준 7 5 4 2 3 6" xfId="17246"/>
    <cellStyle name="표준 7 5 4 2 3 7" xfId="21117"/>
    <cellStyle name="표준 7 5 4 2 3 8" xfId="24988"/>
    <cellStyle name="표준 7 5 4 2 3 9" xfId="28859"/>
    <cellStyle name="표준 7 5 4 2 4" xfId="2442"/>
    <cellStyle name="표준 7 5 4 2 4 10" xfId="37569"/>
    <cellStyle name="표준 7 5 4 2 4 11" xfId="41681"/>
    <cellStyle name="표준 7 5 4 2 4 12" xfId="45552"/>
    <cellStyle name="표준 7 5 4 2 4 13" xfId="49423"/>
    <cellStyle name="표준 7 5 4 2 4 14" xfId="53294"/>
    <cellStyle name="표준 7 5 4 2 4 2" xfId="6601"/>
    <cellStyle name="표준 7 5 4 2 4 3" xfId="10472"/>
    <cellStyle name="표준 7 5 4 2 4 4" xfId="14343"/>
    <cellStyle name="표준 7 5 4 2 4 5" xfId="18214"/>
    <cellStyle name="표준 7 5 4 2 4 6" xfId="22085"/>
    <cellStyle name="표준 7 5 4 2 4 7" xfId="25956"/>
    <cellStyle name="표준 7 5 4 2 4 8" xfId="29827"/>
    <cellStyle name="표준 7 5 4 2 4 9" xfId="33698"/>
    <cellStyle name="표준 7 5 4 2 5" xfId="4665"/>
    <cellStyle name="표준 7 5 4 2 6" xfId="8536"/>
    <cellStyle name="표준 7 5 4 2 7" xfId="12407"/>
    <cellStyle name="표준 7 5 4 2 8" xfId="16278"/>
    <cellStyle name="표준 7 5 4 2 9" xfId="20149"/>
    <cellStyle name="표준 7 5 4 3" xfId="739"/>
    <cellStyle name="표준 7 5 4 3 10" xfId="28133"/>
    <cellStyle name="표준 7 5 4 3 11" xfId="32004"/>
    <cellStyle name="표준 7 5 4 3 12" xfId="35875"/>
    <cellStyle name="표준 7 5 4 3 13" xfId="39987"/>
    <cellStyle name="표준 7 5 4 3 14" xfId="43858"/>
    <cellStyle name="표준 7 5 4 3 15" xfId="47729"/>
    <cellStyle name="표준 7 5 4 3 16" xfId="51600"/>
    <cellStyle name="표준 7 5 4 3 2" xfId="1713"/>
    <cellStyle name="표준 7 5 4 3 2 10" xfId="32972"/>
    <cellStyle name="표준 7 5 4 3 2 11" xfId="36843"/>
    <cellStyle name="표준 7 5 4 3 2 12" xfId="40955"/>
    <cellStyle name="표준 7 5 4 3 2 13" xfId="44826"/>
    <cellStyle name="표준 7 5 4 3 2 14" xfId="48697"/>
    <cellStyle name="표준 7 5 4 3 2 15" xfId="52568"/>
    <cellStyle name="표준 7 5 4 3 2 2" xfId="3652"/>
    <cellStyle name="표준 7 5 4 3 2 2 10" xfId="38779"/>
    <cellStyle name="표준 7 5 4 3 2 2 11" xfId="42891"/>
    <cellStyle name="표준 7 5 4 3 2 2 12" xfId="46762"/>
    <cellStyle name="표준 7 5 4 3 2 2 13" xfId="50633"/>
    <cellStyle name="표준 7 5 4 3 2 2 14" xfId="54504"/>
    <cellStyle name="표준 7 5 4 3 2 2 2" xfId="7811"/>
    <cellStyle name="표준 7 5 4 3 2 2 3" xfId="11682"/>
    <cellStyle name="표준 7 5 4 3 2 2 4" xfId="15553"/>
    <cellStyle name="표준 7 5 4 3 2 2 5" xfId="19424"/>
    <cellStyle name="표준 7 5 4 3 2 2 6" xfId="23295"/>
    <cellStyle name="표준 7 5 4 3 2 2 7" xfId="27166"/>
    <cellStyle name="표준 7 5 4 3 2 2 8" xfId="31037"/>
    <cellStyle name="표준 7 5 4 3 2 2 9" xfId="34908"/>
    <cellStyle name="표준 7 5 4 3 2 3" xfId="5875"/>
    <cellStyle name="표준 7 5 4 3 2 4" xfId="9746"/>
    <cellStyle name="표준 7 5 4 3 2 5" xfId="13617"/>
    <cellStyle name="표준 7 5 4 3 2 6" xfId="17488"/>
    <cellStyle name="표준 7 5 4 3 2 7" xfId="21359"/>
    <cellStyle name="표준 7 5 4 3 2 8" xfId="25230"/>
    <cellStyle name="표준 7 5 4 3 2 9" xfId="29101"/>
    <cellStyle name="표준 7 5 4 3 3" xfId="2684"/>
    <cellStyle name="표준 7 5 4 3 3 10" xfId="37811"/>
    <cellStyle name="표준 7 5 4 3 3 11" xfId="41923"/>
    <cellStyle name="표준 7 5 4 3 3 12" xfId="45794"/>
    <cellStyle name="표준 7 5 4 3 3 13" xfId="49665"/>
    <cellStyle name="표준 7 5 4 3 3 14" xfId="53536"/>
    <cellStyle name="표준 7 5 4 3 3 2" xfId="6843"/>
    <cellStyle name="표준 7 5 4 3 3 3" xfId="10714"/>
    <cellStyle name="표준 7 5 4 3 3 4" xfId="14585"/>
    <cellStyle name="표준 7 5 4 3 3 5" xfId="18456"/>
    <cellStyle name="표준 7 5 4 3 3 6" xfId="22327"/>
    <cellStyle name="표준 7 5 4 3 3 7" xfId="26198"/>
    <cellStyle name="표준 7 5 4 3 3 8" xfId="30069"/>
    <cellStyle name="표준 7 5 4 3 3 9" xfId="33940"/>
    <cellStyle name="표준 7 5 4 3 4" xfId="4907"/>
    <cellStyle name="표준 7 5 4 3 5" xfId="8778"/>
    <cellStyle name="표준 7 5 4 3 6" xfId="12649"/>
    <cellStyle name="표준 7 5 4 3 7" xfId="16520"/>
    <cellStyle name="표준 7 5 4 3 8" xfId="20391"/>
    <cellStyle name="표준 7 5 4 3 9" xfId="24262"/>
    <cellStyle name="표준 7 5 4 4" xfId="1229"/>
    <cellStyle name="표준 7 5 4 4 10" xfId="32488"/>
    <cellStyle name="표준 7 5 4 4 11" xfId="36359"/>
    <cellStyle name="표준 7 5 4 4 12" xfId="40471"/>
    <cellStyle name="표준 7 5 4 4 13" xfId="44342"/>
    <cellStyle name="표준 7 5 4 4 14" xfId="48213"/>
    <cellStyle name="표준 7 5 4 4 15" xfId="52084"/>
    <cellStyle name="표준 7 5 4 4 2" xfId="3168"/>
    <cellStyle name="표준 7 5 4 4 2 10" xfId="38295"/>
    <cellStyle name="표준 7 5 4 4 2 11" xfId="42407"/>
    <cellStyle name="표준 7 5 4 4 2 12" xfId="46278"/>
    <cellStyle name="표준 7 5 4 4 2 13" xfId="50149"/>
    <cellStyle name="표준 7 5 4 4 2 14" xfId="54020"/>
    <cellStyle name="표준 7 5 4 4 2 2" xfId="7327"/>
    <cellStyle name="표준 7 5 4 4 2 3" xfId="11198"/>
    <cellStyle name="표준 7 5 4 4 2 4" xfId="15069"/>
    <cellStyle name="표준 7 5 4 4 2 5" xfId="18940"/>
    <cellStyle name="표준 7 5 4 4 2 6" xfId="22811"/>
    <cellStyle name="표준 7 5 4 4 2 7" xfId="26682"/>
    <cellStyle name="표준 7 5 4 4 2 8" xfId="30553"/>
    <cellStyle name="표준 7 5 4 4 2 9" xfId="34424"/>
    <cellStyle name="표준 7 5 4 4 3" xfId="5391"/>
    <cellStyle name="표준 7 5 4 4 4" xfId="9262"/>
    <cellStyle name="표준 7 5 4 4 5" xfId="13133"/>
    <cellStyle name="표준 7 5 4 4 6" xfId="17004"/>
    <cellStyle name="표준 7 5 4 4 7" xfId="20875"/>
    <cellStyle name="표준 7 5 4 4 8" xfId="24746"/>
    <cellStyle name="표준 7 5 4 4 9" xfId="28617"/>
    <cellStyle name="표준 7 5 4 5" xfId="2200"/>
    <cellStyle name="표준 7 5 4 5 10" xfId="37327"/>
    <cellStyle name="표준 7 5 4 5 11" xfId="41439"/>
    <cellStyle name="표준 7 5 4 5 12" xfId="45310"/>
    <cellStyle name="표준 7 5 4 5 13" xfId="49181"/>
    <cellStyle name="표준 7 5 4 5 14" xfId="53052"/>
    <cellStyle name="표준 7 5 4 5 2" xfId="6359"/>
    <cellStyle name="표준 7 5 4 5 3" xfId="10230"/>
    <cellStyle name="표준 7 5 4 5 4" xfId="14101"/>
    <cellStyle name="표준 7 5 4 5 5" xfId="17972"/>
    <cellStyle name="표준 7 5 4 5 6" xfId="21843"/>
    <cellStyle name="표준 7 5 4 5 7" xfId="25714"/>
    <cellStyle name="표준 7 5 4 5 8" xfId="29585"/>
    <cellStyle name="표준 7 5 4 5 9" xfId="33456"/>
    <cellStyle name="표준 7 5 4 6" xfId="4423"/>
    <cellStyle name="표준 7 5 4 7" xfId="8294"/>
    <cellStyle name="표준 7 5 4 8" xfId="12165"/>
    <cellStyle name="표준 7 5 4 9" xfId="16036"/>
    <cellStyle name="표준 7 5 5" xfId="299"/>
    <cellStyle name="표준 7 5 5 10" xfId="23825"/>
    <cellStyle name="표준 7 5 5 11" xfId="27696"/>
    <cellStyle name="표준 7 5 5 12" xfId="31567"/>
    <cellStyle name="표준 7 5 5 13" xfId="35438"/>
    <cellStyle name="표준 7 5 5 14" xfId="39550"/>
    <cellStyle name="표준 7 5 5 15" xfId="43421"/>
    <cellStyle name="표준 7 5 5 16" xfId="47292"/>
    <cellStyle name="표준 7 5 5 17" xfId="51163"/>
    <cellStyle name="표준 7 5 5 2" xfId="786"/>
    <cellStyle name="표준 7 5 5 2 10" xfId="28180"/>
    <cellStyle name="표준 7 5 5 2 11" xfId="32051"/>
    <cellStyle name="표준 7 5 5 2 12" xfId="35922"/>
    <cellStyle name="표준 7 5 5 2 13" xfId="40034"/>
    <cellStyle name="표준 7 5 5 2 14" xfId="43905"/>
    <cellStyle name="표준 7 5 5 2 15" xfId="47776"/>
    <cellStyle name="표준 7 5 5 2 16" xfId="51647"/>
    <cellStyle name="표준 7 5 5 2 2" xfId="1760"/>
    <cellStyle name="표준 7 5 5 2 2 10" xfId="33019"/>
    <cellStyle name="표준 7 5 5 2 2 11" xfId="36890"/>
    <cellStyle name="표준 7 5 5 2 2 12" xfId="41002"/>
    <cellStyle name="표준 7 5 5 2 2 13" xfId="44873"/>
    <cellStyle name="표준 7 5 5 2 2 14" xfId="48744"/>
    <cellStyle name="표준 7 5 5 2 2 15" xfId="52615"/>
    <cellStyle name="표준 7 5 5 2 2 2" xfId="3699"/>
    <cellStyle name="표준 7 5 5 2 2 2 10" xfId="38826"/>
    <cellStyle name="표준 7 5 5 2 2 2 11" xfId="42938"/>
    <cellStyle name="표준 7 5 5 2 2 2 12" xfId="46809"/>
    <cellStyle name="표준 7 5 5 2 2 2 13" xfId="50680"/>
    <cellStyle name="표준 7 5 5 2 2 2 14" xfId="54551"/>
    <cellStyle name="표준 7 5 5 2 2 2 2" xfId="7858"/>
    <cellStyle name="표준 7 5 5 2 2 2 3" xfId="11729"/>
    <cellStyle name="표준 7 5 5 2 2 2 4" xfId="15600"/>
    <cellStyle name="표준 7 5 5 2 2 2 5" xfId="19471"/>
    <cellStyle name="표준 7 5 5 2 2 2 6" xfId="23342"/>
    <cellStyle name="표준 7 5 5 2 2 2 7" xfId="27213"/>
    <cellStyle name="표준 7 5 5 2 2 2 8" xfId="31084"/>
    <cellStyle name="표준 7 5 5 2 2 2 9" xfId="34955"/>
    <cellStyle name="표준 7 5 5 2 2 3" xfId="5922"/>
    <cellStyle name="표준 7 5 5 2 2 4" xfId="9793"/>
    <cellStyle name="표준 7 5 5 2 2 5" xfId="13664"/>
    <cellStyle name="표준 7 5 5 2 2 6" xfId="17535"/>
    <cellStyle name="표준 7 5 5 2 2 7" xfId="21406"/>
    <cellStyle name="표준 7 5 5 2 2 8" xfId="25277"/>
    <cellStyle name="표준 7 5 5 2 2 9" xfId="29148"/>
    <cellStyle name="표준 7 5 5 2 3" xfId="2731"/>
    <cellStyle name="표준 7 5 5 2 3 10" xfId="37858"/>
    <cellStyle name="표준 7 5 5 2 3 11" xfId="41970"/>
    <cellStyle name="표준 7 5 5 2 3 12" xfId="45841"/>
    <cellStyle name="표준 7 5 5 2 3 13" xfId="49712"/>
    <cellStyle name="표준 7 5 5 2 3 14" xfId="53583"/>
    <cellStyle name="표준 7 5 5 2 3 2" xfId="6890"/>
    <cellStyle name="표준 7 5 5 2 3 3" xfId="10761"/>
    <cellStyle name="표준 7 5 5 2 3 4" xfId="14632"/>
    <cellStyle name="표준 7 5 5 2 3 5" xfId="18503"/>
    <cellStyle name="표준 7 5 5 2 3 6" xfId="22374"/>
    <cellStyle name="표준 7 5 5 2 3 7" xfId="26245"/>
    <cellStyle name="표준 7 5 5 2 3 8" xfId="30116"/>
    <cellStyle name="표준 7 5 5 2 3 9" xfId="33987"/>
    <cellStyle name="표준 7 5 5 2 4" xfId="4954"/>
    <cellStyle name="표준 7 5 5 2 5" xfId="8825"/>
    <cellStyle name="표준 7 5 5 2 6" xfId="12696"/>
    <cellStyle name="표준 7 5 5 2 7" xfId="16567"/>
    <cellStyle name="표준 7 5 5 2 8" xfId="20438"/>
    <cellStyle name="표준 7 5 5 2 9" xfId="24309"/>
    <cellStyle name="표준 7 5 5 3" xfId="1276"/>
    <cellStyle name="표준 7 5 5 3 10" xfId="32535"/>
    <cellStyle name="표준 7 5 5 3 11" xfId="36406"/>
    <cellStyle name="표준 7 5 5 3 12" xfId="40518"/>
    <cellStyle name="표준 7 5 5 3 13" xfId="44389"/>
    <cellStyle name="표준 7 5 5 3 14" xfId="48260"/>
    <cellStyle name="표준 7 5 5 3 15" xfId="52131"/>
    <cellStyle name="표준 7 5 5 3 2" xfId="3215"/>
    <cellStyle name="표준 7 5 5 3 2 10" xfId="38342"/>
    <cellStyle name="표준 7 5 5 3 2 11" xfId="42454"/>
    <cellStyle name="표준 7 5 5 3 2 12" xfId="46325"/>
    <cellStyle name="표준 7 5 5 3 2 13" xfId="50196"/>
    <cellStyle name="표준 7 5 5 3 2 14" xfId="54067"/>
    <cellStyle name="표준 7 5 5 3 2 2" xfId="7374"/>
    <cellStyle name="표준 7 5 5 3 2 3" xfId="11245"/>
    <cellStyle name="표준 7 5 5 3 2 4" xfId="15116"/>
    <cellStyle name="표준 7 5 5 3 2 5" xfId="18987"/>
    <cellStyle name="표준 7 5 5 3 2 6" xfId="22858"/>
    <cellStyle name="표준 7 5 5 3 2 7" xfId="26729"/>
    <cellStyle name="표준 7 5 5 3 2 8" xfId="30600"/>
    <cellStyle name="표준 7 5 5 3 2 9" xfId="34471"/>
    <cellStyle name="표준 7 5 5 3 3" xfId="5438"/>
    <cellStyle name="표준 7 5 5 3 4" xfId="9309"/>
    <cellStyle name="표준 7 5 5 3 5" xfId="13180"/>
    <cellStyle name="표준 7 5 5 3 6" xfId="17051"/>
    <cellStyle name="표준 7 5 5 3 7" xfId="20922"/>
    <cellStyle name="표준 7 5 5 3 8" xfId="24793"/>
    <cellStyle name="표준 7 5 5 3 9" xfId="28664"/>
    <cellStyle name="표준 7 5 5 4" xfId="2247"/>
    <cellStyle name="표준 7 5 5 4 10" xfId="37374"/>
    <cellStyle name="표준 7 5 5 4 11" xfId="41486"/>
    <cellStyle name="표준 7 5 5 4 12" xfId="45357"/>
    <cellStyle name="표준 7 5 5 4 13" xfId="49228"/>
    <cellStyle name="표준 7 5 5 4 14" xfId="53099"/>
    <cellStyle name="표준 7 5 5 4 2" xfId="6406"/>
    <cellStyle name="표준 7 5 5 4 3" xfId="10277"/>
    <cellStyle name="표준 7 5 5 4 4" xfId="14148"/>
    <cellStyle name="표준 7 5 5 4 5" xfId="18019"/>
    <cellStyle name="표준 7 5 5 4 6" xfId="21890"/>
    <cellStyle name="표준 7 5 5 4 7" xfId="25761"/>
    <cellStyle name="표준 7 5 5 4 8" xfId="29632"/>
    <cellStyle name="표준 7 5 5 4 9" xfId="33503"/>
    <cellStyle name="표준 7 5 5 5" xfId="4470"/>
    <cellStyle name="표준 7 5 5 6" xfId="8341"/>
    <cellStyle name="표준 7 5 5 7" xfId="12212"/>
    <cellStyle name="표준 7 5 5 8" xfId="16083"/>
    <cellStyle name="표준 7 5 5 9" xfId="19954"/>
    <cellStyle name="표준 7 5 6" xfId="544"/>
    <cellStyle name="표준 7 5 6 10" xfId="27938"/>
    <cellStyle name="표준 7 5 6 11" xfId="31809"/>
    <cellStyle name="표준 7 5 6 12" xfId="35680"/>
    <cellStyle name="표준 7 5 6 13" xfId="39792"/>
    <cellStyle name="표준 7 5 6 14" xfId="43663"/>
    <cellStyle name="표준 7 5 6 15" xfId="47534"/>
    <cellStyle name="표준 7 5 6 16" xfId="51405"/>
    <cellStyle name="표준 7 5 6 2" xfId="1518"/>
    <cellStyle name="표준 7 5 6 2 10" xfId="32777"/>
    <cellStyle name="표준 7 5 6 2 11" xfId="36648"/>
    <cellStyle name="표준 7 5 6 2 12" xfId="40760"/>
    <cellStyle name="표준 7 5 6 2 13" xfId="44631"/>
    <cellStyle name="표준 7 5 6 2 14" xfId="48502"/>
    <cellStyle name="표준 7 5 6 2 15" xfId="52373"/>
    <cellStyle name="표준 7 5 6 2 2" xfId="3457"/>
    <cellStyle name="표준 7 5 6 2 2 10" xfId="38584"/>
    <cellStyle name="표준 7 5 6 2 2 11" xfId="42696"/>
    <cellStyle name="표준 7 5 6 2 2 12" xfId="46567"/>
    <cellStyle name="표준 7 5 6 2 2 13" xfId="50438"/>
    <cellStyle name="표준 7 5 6 2 2 14" xfId="54309"/>
    <cellStyle name="표준 7 5 6 2 2 2" xfId="7616"/>
    <cellStyle name="표준 7 5 6 2 2 3" xfId="11487"/>
    <cellStyle name="표준 7 5 6 2 2 4" xfId="15358"/>
    <cellStyle name="표준 7 5 6 2 2 5" xfId="19229"/>
    <cellStyle name="표준 7 5 6 2 2 6" xfId="23100"/>
    <cellStyle name="표준 7 5 6 2 2 7" xfId="26971"/>
    <cellStyle name="표준 7 5 6 2 2 8" xfId="30842"/>
    <cellStyle name="표준 7 5 6 2 2 9" xfId="34713"/>
    <cellStyle name="표준 7 5 6 2 3" xfId="5680"/>
    <cellStyle name="표준 7 5 6 2 4" xfId="9551"/>
    <cellStyle name="표준 7 5 6 2 5" xfId="13422"/>
    <cellStyle name="표준 7 5 6 2 6" xfId="17293"/>
    <cellStyle name="표준 7 5 6 2 7" xfId="21164"/>
    <cellStyle name="표준 7 5 6 2 8" xfId="25035"/>
    <cellStyle name="표준 7 5 6 2 9" xfId="28906"/>
    <cellStyle name="표준 7 5 6 3" xfId="2489"/>
    <cellStyle name="표준 7 5 6 3 10" xfId="37616"/>
    <cellStyle name="표준 7 5 6 3 11" xfId="41728"/>
    <cellStyle name="표준 7 5 6 3 12" xfId="45599"/>
    <cellStyle name="표준 7 5 6 3 13" xfId="49470"/>
    <cellStyle name="표준 7 5 6 3 14" xfId="53341"/>
    <cellStyle name="표준 7 5 6 3 2" xfId="6648"/>
    <cellStyle name="표준 7 5 6 3 3" xfId="10519"/>
    <cellStyle name="표준 7 5 6 3 4" xfId="14390"/>
    <cellStyle name="표준 7 5 6 3 5" xfId="18261"/>
    <cellStyle name="표준 7 5 6 3 6" xfId="22132"/>
    <cellStyle name="표준 7 5 6 3 7" xfId="26003"/>
    <cellStyle name="표준 7 5 6 3 8" xfId="29874"/>
    <cellStyle name="표준 7 5 6 3 9" xfId="33745"/>
    <cellStyle name="표준 7 5 6 4" xfId="4712"/>
    <cellStyle name="표준 7 5 6 5" xfId="8583"/>
    <cellStyle name="표준 7 5 6 6" xfId="12454"/>
    <cellStyle name="표준 7 5 6 7" xfId="16325"/>
    <cellStyle name="표준 7 5 6 8" xfId="20196"/>
    <cellStyle name="표준 7 5 6 9" xfId="24067"/>
    <cellStyle name="표준 7 5 7" xfId="1034"/>
    <cellStyle name="표준 7 5 7 10" xfId="32293"/>
    <cellStyle name="표준 7 5 7 11" xfId="36164"/>
    <cellStyle name="표준 7 5 7 12" xfId="40276"/>
    <cellStyle name="표준 7 5 7 13" xfId="44147"/>
    <cellStyle name="표준 7 5 7 14" xfId="48018"/>
    <cellStyle name="표준 7 5 7 15" xfId="51889"/>
    <cellStyle name="표준 7 5 7 2" xfId="2973"/>
    <cellStyle name="표준 7 5 7 2 10" xfId="38100"/>
    <cellStyle name="표준 7 5 7 2 11" xfId="42212"/>
    <cellStyle name="표준 7 5 7 2 12" xfId="46083"/>
    <cellStyle name="표준 7 5 7 2 13" xfId="49954"/>
    <cellStyle name="표준 7 5 7 2 14" xfId="53825"/>
    <cellStyle name="표준 7 5 7 2 2" xfId="7132"/>
    <cellStyle name="표준 7 5 7 2 3" xfId="11003"/>
    <cellStyle name="표준 7 5 7 2 4" xfId="14874"/>
    <cellStyle name="표준 7 5 7 2 5" xfId="18745"/>
    <cellStyle name="표준 7 5 7 2 6" xfId="22616"/>
    <cellStyle name="표준 7 5 7 2 7" xfId="26487"/>
    <cellStyle name="표준 7 5 7 2 8" xfId="30358"/>
    <cellStyle name="표준 7 5 7 2 9" xfId="34229"/>
    <cellStyle name="표준 7 5 7 3" xfId="5196"/>
    <cellStyle name="표준 7 5 7 4" xfId="9067"/>
    <cellStyle name="표준 7 5 7 5" xfId="12938"/>
    <cellStyle name="표준 7 5 7 6" xfId="16809"/>
    <cellStyle name="표준 7 5 7 7" xfId="20680"/>
    <cellStyle name="표준 7 5 7 8" xfId="24551"/>
    <cellStyle name="표준 7 5 7 9" xfId="28422"/>
    <cellStyle name="표준 7 5 8" xfId="2005"/>
    <cellStyle name="표준 7 5 8 10" xfId="37132"/>
    <cellStyle name="표준 7 5 8 11" xfId="41244"/>
    <cellStyle name="표준 7 5 8 12" xfId="45115"/>
    <cellStyle name="표준 7 5 8 13" xfId="48986"/>
    <cellStyle name="표준 7 5 8 14" xfId="52857"/>
    <cellStyle name="표준 7 5 8 2" xfId="6164"/>
    <cellStyle name="표준 7 5 8 3" xfId="10035"/>
    <cellStyle name="표준 7 5 8 4" xfId="13906"/>
    <cellStyle name="표준 7 5 8 5" xfId="17777"/>
    <cellStyle name="표준 7 5 8 6" xfId="21648"/>
    <cellStyle name="표준 7 5 8 7" xfId="25519"/>
    <cellStyle name="표준 7 5 8 8" xfId="29390"/>
    <cellStyle name="표준 7 5 8 9" xfId="33261"/>
    <cellStyle name="표준 7 5 9" xfId="4228"/>
    <cellStyle name="표준 7 6" xfId="52"/>
    <cellStyle name="표준 7 6 10" xfId="8106"/>
    <cellStyle name="표준 7 6 11" xfId="11977"/>
    <cellStyle name="표준 7 6 12" xfId="15848"/>
    <cellStyle name="표준 7 6 13" xfId="19719"/>
    <cellStyle name="표준 7 6 14" xfId="23590"/>
    <cellStyle name="표준 7 6 15" xfId="27461"/>
    <cellStyle name="표준 7 6 16" xfId="31332"/>
    <cellStyle name="표준 7 6 17" xfId="35203"/>
    <cellStyle name="표준 7 6 18" xfId="39074"/>
    <cellStyle name="표준 7 6 19" xfId="39315"/>
    <cellStyle name="표준 7 6 2" xfId="106"/>
    <cellStyle name="표준 7 6 2 10" xfId="15895"/>
    <cellStyle name="표준 7 6 2 11" xfId="19766"/>
    <cellStyle name="표준 7 6 2 12" xfId="23637"/>
    <cellStyle name="표준 7 6 2 13" xfId="27508"/>
    <cellStyle name="표준 7 6 2 14" xfId="31379"/>
    <cellStyle name="표준 7 6 2 15" xfId="35250"/>
    <cellStyle name="표준 7 6 2 16" xfId="39121"/>
    <cellStyle name="표준 7 6 2 17" xfId="39362"/>
    <cellStyle name="표준 7 6 2 18" xfId="43233"/>
    <cellStyle name="표준 7 6 2 19" xfId="47104"/>
    <cellStyle name="표준 7 6 2 2" xfId="205"/>
    <cellStyle name="표준 7 6 2 2 10" xfId="19863"/>
    <cellStyle name="표준 7 6 2 2 11" xfId="23734"/>
    <cellStyle name="표준 7 6 2 2 12" xfId="27605"/>
    <cellStyle name="표준 7 6 2 2 13" xfId="31476"/>
    <cellStyle name="표준 7 6 2 2 14" xfId="35347"/>
    <cellStyle name="표준 7 6 2 2 15" xfId="39218"/>
    <cellStyle name="표준 7 6 2 2 16" xfId="39459"/>
    <cellStyle name="표준 7 6 2 2 17" xfId="43330"/>
    <cellStyle name="표준 7 6 2 2 18" xfId="47201"/>
    <cellStyle name="표준 7 6 2 2 19" xfId="51072"/>
    <cellStyle name="표준 7 6 2 2 2" xfId="450"/>
    <cellStyle name="표준 7 6 2 2 2 10" xfId="23976"/>
    <cellStyle name="표준 7 6 2 2 2 11" xfId="27847"/>
    <cellStyle name="표준 7 6 2 2 2 12" xfId="31718"/>
    <cellStyle name="표준 7 6 2 2 2 13" xfId="35589"/>
    <cellStyle name="표준 7 6 2 2 2 14" xfId="39701"/>
    <cellStyle name="표준 7 6 2 2 2 15" xfId="43572"/>
    <cellStyle name="표준 7 6 2 2 2 16" xfId="47443"/>
    <cellStyle name="표준 7 6 2 2 2 17" xfId="51314"/>
    <cellStyle name="표준 7 6 2 2 2 2" xfId="937"/>
    <cellStyle name="표준 7 6 2 2 2 2 10" xfId="28331"/>
    <cellStyle name="표준 7 6 2 2 2 2 11" xfId="32202"/>
    <cellStyle name="표준 7 6 2 2 2 2 12" xfId="36073"/>
    <cellStyle name="표준 7 6 2 2 2 2 13" xfId="40185"/>
    <cellStyle name="표준 7 6 2 2 2 2 14" xfId="44056"/>
    <cellStyle name="표준 7 6 2 2 2 2 15" xfId="47927"/>
    <cellStyle name="표준 7 6 2 2 2 2 16" xfId="51798"/>
    <cellStyle name="표준 7 6 2 2 2 2 2" xfId="1911"/>
    <cellStyle name="표준 7 6 2 2 2 2 2 10" xfId="33170"/>
    <cellStyle name="표준 7 6 2 2 2 2 2 11" xfId="37041"/>
    <cellStyle name="표준 7 6 2 2 2 2 2 12" xfId="41153"/>
    <cellStyle name="표준 7 6 2 2 2 2 2 13" xfId="45024"/>
    <cellStyle name="표준 7 6 2 2 2 2 2 14" xfId="48895"/>
    <cellStyle name="표준 7 6 2 2 2 2 2 15" xfId="52766"/>
    <cellStyle name="표준 7 6 2 2 2 2 2 2" xfId="3850"/>
    <cellStyle name="표준 7 6 2 2 2 2 2 2 10" xfId="38977"/>
    <cellStyle name="표준 7 6 2 2 2 2 2 2 11" xfId="43089"/>
    <cellStyle name="표준 7 6 2 2 2 2 2 2 12" xfId="46960"/>
    <cellStyle name="표준 7 6 2 2 2 2 2 2 13" xfId="50831"/>
    <cellStyle name="표준 7 6 2 2 2 2 2 2 14" xfId="54702"/>
    <cellStyle name="표준 7 6 2 2 2 2 2 2 2" xfId="8009"/>
    <cellStyle name="표준 7 6 2 2 2 2 2 2 3" xfId="11880"/>
    <cellStyle name="표준 7 6 2 2 2 2 2 2 4" xfId="15751"/>
    <cellStyle name="표준 7 6 2 2 2 2 2 2 5" xfId="19622"/>
    <cellStyle name="표준 7 6 2 2 2 2 2 2 6" xfId="23493"/>
    <cellStyle name="표준 7 6 2 2 2 2 2 2 7" xfId="27364"/>
    <cellStyle name="표준 7 6 2 2 2 2 2 2 8" xfId="31235"/>
    <cellStyle name="표준 7 6 2 2 2 2 2 2 9" xfId="35106"/>
    <cellStyle name="표준 7 6 2 2 2 2 2 3" xfId="6073"/>
    <cellStyle name="표준 7 6 2 2 2 2 2 4" xfId="9944"/>
    <cellStyle name="표준 7 6 2 2 2 2 2 5" xfId="13815"/>
    <cellStyle name="표준 7 6 2 2 2 2 2 6" xfId="17686"/>
    <cellStyle name="표준 7 6 2 2 2 2 2 7" xfId="21557"/>
    <cellStyle name="표준 7 6 2 2 2 2 2 8" xfId="25428"/>
    <cellStyle name="표준 7 6 2 2 2 2 2 9" xfId="29299"/>
    <cellStyle name="표준 7 6 2 2 2 2 3" xfId="2882"/>
    <cellStyle name="표준 7 6 2 2 2 2 3 10" xfId="38009"/>
    <cellStyle name="표준 7 6 2 2 2 2 3 11" xfId="42121"/>
    <cellStyle name="표준 7 6 2 2 2 2 3 12" xfId="45992"/>
    <cellStyle name="표준 7 6 2 2 2 2 3 13" xfId="49863"/>
    <cellStyle name="표준 7 6 2 2 2 2 3 14" xfId="53734"/>
    <cellStyle name="표준 7 6 2 2 2 2 3 2" xfId="7041"/>
    <cellStyle name="표준 7 6 2 2 2 2 3 3" xfId="10912"/>
    <cellStyle name="표준 7 6 2 2 2 2 3 4" xfId="14783"/>
    <cellStyle name="표준 7 6 2 2 2 2 3 5" xfId="18654"/>
    <cellStyle name="표준 7 6 2 2 2 2 3 6" xfId="22525"/>
    <cellStyle name="표준 7 6 2 2 2 2 3 7" xfId="26396"/>
    <cellStyle name="표준 7 6 2 2 2 2 3 8" xfId="30267"/>
    <cellStyle name="표준 7 6 2 2 2 2 3 9" xfId="34138"/>
    <cellStyle name="표준 7 6 2 2 2 2 4" xfId="5105"/>
    <cellStyle name="표준 7 6 2 2 2 2 5" xfId="8976"/>
    <cellStyle name="표준 7 6 2 2 2 2 6" xfId="12847"/>
    <cellStyle name="표준 7 6 2 2 2 2 7" xfId="16718"/>
    <cellStyle name="표준 7 6 2 2 2 2 8" xfId="20589"/>
    <cellStyle name="표준 7 6 2 2 2 2 9" xfId="24460"/>
    <cellStyle name="표준 7 6 2 2 2 3" xfId="1427"/>
    <cellStyle name="표준 7 6 2 2 2 3 10" xfId="32686"/>
    <cellStyle name="표준 7 6 2 2 2 3 11" xfId="36557"/>
    <cellStyle name="표준 7 6 2 2 2 3 12" xfId="40669"/>
    <cellStyle name="표준 7 6 2 2 2 3 13" xfId="44540"/>
    <cellStyle name="표준 7 6 2 2 2 3 14" xfId="48411"/>
    <cellStyle name="표준 7 6 2 2 2 3 15" xfId="52282"/>
    <cellStyle name="표준 7 6 2 2 2 3 2" xfId="3366"/>
    <cellStyle name="표준 7 6 2 2 2 3 2 10" xfId="38493"/>
    <cellStyle name="표준 7 6 2 2 2 3 2 11" xfId="42605"/>
    <cellStyle name="표준 7 6 2 2 2 3 2 12" xfId="46476"/>
    <cellStyle name="표준 7 6 2 2 2 3 2 13" xfId="50347"/>
    <cellStyle name="표준 7 6 2 2 2 3 2 14" xfId="54218"/>
    <cellStyle name="표준 7 6 2 2 2 3 2 2" xfId="7525"/>
    <cellStyle name="표준 7 6 2 2 2 3 2 3" xfId="11396"/>
    <cellStyle name="표준 7 6 2 2 2 3 2 4" xfId="15267"/>
    <cellStyle name="표준 7 6 2 2 2 3 2 5" xfId="19138"/>
    <cellStyle name="표준 7 6 2 2 2 3 2 6" xfId="23009"/>
    <cellStyle name="표준 7 6 2 2 2 3 2 7" xfId="26880"/>
    <cellStyle name="표준 7 6 2 2 2 3 2 8" xfId="30751"/>
    <cellStyle name="표준 7 6 2 2 2 3 2 9" xfId="34622"/>
    <cellStyle name="표준 7 6 2 2 2 3 3" xfId="5589"/>
    <cellStyle name="표준 7 6 2 2 2 3 4" xfId="9460"/>
    <cellStyle name="표준 7 6 2 2 2 3 5" xfId="13331"/>
    <cellStyle name="표준 7 6 2 2 2 3 6" xfId="17202"/>
    <cellStyle name="표준 7 6 2 2 2 3 7" xfId="21073"/>
    <cellStyle name="표준 7 6 2 2 2 3 8" xfId="24944"/>
    <cellStyle name="표준 7 6 2 2 2 3 9" xfId="28815"/>
    <cellStyle name="표준 7 6 2 2 2 4" xfId="2398"/>
    <cellStyle name="표준 7 6 2 2 2 4 10" xfId="37525"/>
    <cellStyle name="표준 7 6 2 2 2 4 11" xfId="41637"/>
    <cellStyle name="표준 7 6 2 2 2 4 12" xfId="45508"/>
    <cellStyle name="표준 7 6 2 2 2 4 13" xfId="49379"/>
    <cellStyle name="표준 7 6 2 2 2 4 14" xfId="53250"/>
    <cellStyle name="표준 7 6 2 2 2 4 2" xfId="6557"/>
    <cellStyle name="표준 7 6 2 2 2 4 3" xfId="10428"/>
    <cellStyle name="표준 7 6 2 2 2 4 4" xfId="14299"/>
    <cellStyle name="표준 7 6 2 2 2 4 5" xfId="18170"/>
    <cellStyle name="표준 7 6 2 2 2 4 6" xfId="22041"/>
    <cellStyle name="표준 7 6 2 2 2 4 7" xfId="25912"/>
    <cellStyle name="표준 7 6 2 2 2 4 8" xfId="29783"/>
    <cellStyle name="표준 7 6 2 2 2 4 9" xfId="33654"/>
    <cellStyle name="표준 7 6 2 2 2 5" xfId="4621"/>
    <cellStyle name="표준 7 6 2 2 2 6" xfId="8492"/>
    <cellStyle name="표준 7 6 2 2 2 7" xfId="12363"/>
    <cellStyle name="표준 7 6 2 2 2 8" xfId="16234"/>
    <cellStyle name="표준 7 6 2 2 2 9" xfId="20105"/>
    <cellStyle name="표준 7 6 2 2 3" xfId="695"/>
    <cellStyle name="표준 7 6 2 2 3 10" xfId="28089"/>
    <cellStyle name="표준 7 6 2 2 3 11" xfId="31960"/>
    <cellStyle name="표준 7 6 2 2 3 12" xfId="35831"/>
    <cellStyle name="표준 7 6 2 2 3 13" xfId="39943"/>
    <cellStyle name="표준 7 6 2 2 3 14" xfId="43814"/>
    <cellStyle name="표준 7 6 2 2 3 15" xfId="47685"/>
    <cellStyle name="표준 7 6 2 2 3 16" xfId="51556"/>
    <cellStyle name="표준 7 6 2 2 3 2" xfId="1669"/>
    <cellStyle name="표준 7 6 2 2 3 2 10" xfId="32928"/>
    <cellStyle name="표준 7 6 2 2 3 2 11" xfId="36799"/>
    <cellStyle name="표준 7 6 2 2 3 2 12" xfId="40911"/>
    <cellStyle name="표준 7 6 2 2 3 2 13" xfId="44782"/>
    <cellStyle name="표준 7 6 2 2 3 2 14" xfId="48653"/>
    <cellStyle name="표준 7 6 2 2 3 2 15" xfId="52524"/>
    <cellStyle name="표준 7 6 2 2 3 2 2" xfId="3608"/>
    <cellStyle name="표준 7 6 2 2 3 2 2 10" xfId="38735"/>
    <cellStyle name="표준 7 6 2 2 3 2 2 11" xfId="42847"/>
    <cellStyle name="표준 7 6 2 2 3 2 2 12" xfId="46718"/>
    <cellStyle name="표준 7 6 2 2 3 2 2 13" xfId="50589"/>
    <cellStyle name="표준 7 6 2 2 3 2 2 14" xfId="54460"/>
    <cellStyle name="표준 7 6 2 2 3 2 2 2" xfId="7767"/>
    <cellStyle name="표준 7 6 2 2 3 2 2 3" xfId="11638"/>
    <cellStyle name="표준 7 6 2 2 3 2 2 4" xfId="15509"/>
    <cellStyle name="표준 7 6 2 2 3 2 2 5" xfId="19380"/>
    <cellStyle name="표준 7 6 2 2 3 2 2 6" xfId="23251"/>
    <cellStyle name="표준 7 6 2 2 3 2 2 7" xfId="27122"/>
    <cellStyle name="표준 7 6 2 2 3 2 2 8" xfId="30993"/>
    <cellStyle name="표준 7 6 2 2 3 2 2 9" xfId="34864"/>
    <cellStyle name="표준 7 6 2 2 3 2 3" xfId="5831"/>
    <cellStyle name="표준 7 6 2 2 3 2 4" xfId="9702"/>
    <cellStyle name="표준 7 6 2 2 3 2 5" xfId="13573"/>
    <cellStyle name="표준 7 6 2 2 3 2 6" xfId="17444"/>
    <cellStyle name="표준 7 6 2 2 3 2 7" xfId="21315"/>
    <cellStyle name="표준 7 6 2 2 3 2 8" xfId="25186"/>
    <cellStyle name="표준 7 6 2 2 3 2 9" xfId="29057"/>
    <cellStyle name="표준 7 6 2 2 3 3" xfId="2640"/>
    <cellStyle name="표준 7 6 2 2 3 3 10" xfId="37767"/>
    <cellStyle name="표준 7 6 2 2 3 3 11" xfId="41879"/>
    <cellStyle name="표준 7 6 2 2 3 3 12" xfId="45750"/>
    <cellStyle name="표준 7 6 2 2 3 3 13" xfId="49621"/>
    <cellStyle name="표준 7 6 2 2 3 3 14" xfId="53492"/>
    <cellStyle name="표준 7 6 2 2 3 3 2" xfId="6799"/>
    <cellStyle name="표준 7 6 2 2 3 3 3" xfId="10670"/>
    <cellStyle name="표준 7 6 2 2 3 3 4" xfId="14541"/>
    <cellStyle name="표준 7 6 2 2 3 3 5" xfId="18412"/>
    <cellStyle name="표준 7 6 2 2 3 3 6" xfId="22283"/>
    <cellStyle name="표준 7 6 2 2 3 3 7" xfId="26154"/>
    <cellStyle name="표준 7 6 2 2 3 3 8" xfId="30025"/>
    <cellStyle name="표준 7 6 2 2 3 3 9" xfId="33896"/>
    <cellStyle name="표준 7 6 2 2 3 4" xfId="4863"/>
    <cellStyle name="표준 7 6 2 2 3 5" xfId="8734"/>
    <cellStyle name="표준 7 6 2 2 3 6" xfId="12605"/>
    <cellStyle name="표준 7 6 2 2 3 7" xfId="16476"/>
    <cellStyle name="표준 7 6 2 2 3 8" xfId="20347"/>
    <cellStyle name="표준 7 6 2 2 3 9" xfId="24218"/>
    <cellStyle name="표준 7 6 2 2 4" xfId="1185"/>
    <cellStyle name="표준 7 6 2 2 4 10" xfId="32444"/>
    <cellStyle name="표준 7 6 2 2 4 11" xfId="36315"/>
    <cellStyle name="표준 7 6 2 2 4 12" xfId="40427"/>
    <cellStyle name="표준 7 6 2 2 4 13" xfId="44298"/>
    <cellStyle name="표준 7 6 2 2 4 14" xfId="48169"/>
    <cellStyle name="표준 7 6 2 2 4 15" xfId="52040"/>
    <cellStyle name="표준 7 6 2 2 4 2" xfId="3124"/>
    <cellStyle name="표준 7 6 2 2 4 2 10" xfId="38251"/>
    <cellStyle name="표준 7 6 2 2 4 2 11" xfId="42363"/>
    <cellStyle name="표준 7 6 2 2 4 2 12" xfId="46234"/>
    <cellStyle name="표준 7 6 2 2 4 2 13" xfId="50105"/>
    <cellStyle name="표준 7 6 2 2 4 2 14" xfId="53976"/>
    <cellStyle name="표준 7 6 2 2 4 2 2" xfId="7283"/>
    <cellStyle name="표준 7 6 2 2 4 2 3" xfId="11154"/>
    <cellStyle name="표준 7 6 2 2 4 2 4" xfId="15025"/>
    <cellStyle name="표준 7 6 2 2 4 2 5" xfId="18896"/>
    <cellStyle name="표준 7 6 2 2 4 2 6" xfId="22767"/>
    <cellStyle name="표준 7 6 2 2 4 2 7" xfId="26638"/>
    <cellStyle name="표준 7 6 2 2 4 2 8" xfId="30509"/>
    <cellStyle name="표준 7 6 2 2 4 2 9" xfId="34380"/>
    <cellStyle name="표준 7 6 2 2 4 3" xfId="5347"/>
    <cellStyle name="표준 7 6 2 2 4 4" xfId="9218"/>
    <cellStyle name="표준 7 6 2 2 4 5" xfId="13089"/>
    <cellStyle name="표준 7 6 2 2 4 6" xfId="16960"/>
    <cellStyle name="표준 7 6 2 2 4 7" xfId="20831"/>
    <cellStyle name="표준 7 6 2 2 4 8" xfId="24702"/>
    <cellStyle name="표준 7 6 2 2 4 9" xfId="28573"/>
    <cellStyle name="표준 7 6 2 2 5" xfId="2156"/>
    <cellStyle name="표준 7 6 2 2 5 10" xfId="37283"/>
    <cellStyle name="표준 7 6 2 2 5 11" xfId="41395"/>
    <cellStyle name="표준 7 6 2 2 5 12" xfId="45266"/>
    <cellStyle name="표준 7 6 2 2 5 13" xfId="49137"/>
    <cellStyle name="표준 7 6 2 2 5 14" xfId="53008"/>
    <cellStyle name="표준 7 6 2 2 5 2" xfId="6315"/>
    <cellStyle name="표준 7 6 2 2 5 3" xfId="10186"/>
    <cellStyle name="표준 7 6 2 2 5 4" xfId="14057"/>
    <cellStyle name="표준 7 6 2 2 5 5" xfId="17928"/>
    <cellStyle name="표준 7 6 2 2 5 6" xfId="21799"/>
    <cellStyle name="표준 7 6 2 2 5 7" xfId="25670"/>
    <cellStyle name="표준 7 6 2 2 5 8" xfId="29541"/>
    <cellStyle name="표준 7 6 2 2 5 9" xfId="33412"/>
    <cellStyle name="표준 7 6 2 2 6" xfId="4379"/>
    <cellStyle name="표준 7 6 2 2 7" xfId="8250"/>
    <cellStyle name="표준 7 6 2 2 8" xfId="12121"/>
    <cellStyle name="표준 7 6 2 2 9" xfId="15992"/>
    <cellStyle name="표준 7 6 2 20" xfId="50975"/>
    <cellStyle name="표준 7 6 2 3" xfId="353"/>
    <cellStyle name="표준 7 6 2 3 10" xfId="23879"/>
    <cellStyle name="표준 7 6 2 3 11" xfId="27750"/>
    <cellStyle name="표준 7 6 2 3 12" xfId="31621"/>
    <cellStyle name="표준 7 6 2 3 13" xfId="35492"/>
    <cellStyle name="표준 7 6 2 3 14" xfId="39604"/>
    <cellStyle name="표준 7 6 2 3 15" xfId="43475"/>
    <cellStyle name="표준 7 6 2 3 16" xfId="47346"/>
    <cellStyle name="표준 7 6 2 3 17" xfId="51217"/>
    <cellStyle name="표준 7 6 2 3 2" xfId="840"/>
    <cellStyle name="표준 7 6 2 3 2 10" xfId="28234"/>
    <cellStyle name="표준 7 6 2 3 2 11" xfId="32105"/>
    <cellStyle name="표준 7 6 2 3 2 12" xfId="35976"/>
    <cellStyle name="표준 7 6 2 3 2 13" xfId="40088"/>
    <cellStyle name="표준 7 6 2 3 2 14" xfId="43959"/>
    <cellStyle name="표준 7 6 2 3 2 15" xfId="47830"/>
    <cellStyle name="표준 7 6 2 3 2 16" xfId="51701"/>
    <cellStyle name="표준 7 6 2 3 2 2" xfId="1814"/>
    <cellStyle name="표준 7 6 2 3 2 2 10" xfId="33073"/>
    <cellStyle name="표준 7 6 2 3 2 2 11" xfId="36944"/>
    <cellStyle name="표준 7 6 2 3 2 2 12" xfId="41056"/>
    <cellStyle name="표준 7 6 2 3 2 2 13" xfId="44927"/>
    <cellStyle name="표준 7 6 2 3 2 2 14" xfId="48798"/>
    <cellStyle name="표준 7 6 2 3 2 2 15" xfId="52669"/>
    <cellStyle name="표준 7 6 2 3 2 2 2" xfId="3753"/>
    <cellStyle name="표준 7 6 2 3 2 2 2 10" xfId="38880"/>
    <cellStyle name="표준 7 6 2 3 2 2 2 11" xfId="42992"/>
    <cellStyle name="표준 7 6 2 3 2 2 2 12" xfId="46863"/>
    <cellStyle name="표준 7 6 2 3 2 2 2 13" xfId="50734"/>
    <cellStyle name="표준 7 6 2 3 2 2 2 14" xfId="54605"/>
    <cellStyle name="표준 7 6 2 3 2 2 2 2" xfId="7912"/>
    <cellStyle name="표준 7 6 2 3 2 2 2 3" xfId="11783"/>
    <cellStyle name="표준 7 6 2 3 2 2 2 4" xfId="15654"/>
    <cellStyle name="표준 7 6 2 3 2 2 2 5" xfId="19525"/>
    <cellStyle name="표준 7 6 2 3 2 2 2 6" xfId="23396"/>
    <cellStyle name="표준 7 6 2 3 2 2 2 7" xfId="27267"/>
    <cellStyle name="표준 7 6 2 3 2 2 2 8" xfId="31138"/>
    <cellStyle name="표준 7 6 2 3 2 2 2 9" xfId="35009"/>
    <cellStyle name="표준 7 6 2 3 2 2 3" xfId="5976"/>
    <cellStyle name="표준 7 6 2 3 2 2 4" xfId="9847"/>
    <cellStyle name="표준 7 6 2 3 2 2 5" xfId="13718"/>
    <cellStyle name="표준 7 6 2 3 2 2 6" xfId="17589"/>
    <cellStyle name="표준 7 6 2 3 2 2 7" xfId="21460"/>
    <cellStyle name="표준 7 6 2 3 2 2 8" xfId="25331"/>
    <cellStyle name="표준 7 6 2 3 2 2 9" xfId="29202"/>
    <cellStyle name="표준 7 6 2 3 2 3" xfId="2785"/>
    <cellStyle name="표준 7 6 2 3 2 3 10" xfId="37912"/>
    <cellStyle name="표준 7 6 2 3 2 3 11" xfId="42024"/>
    <cellStyle name="표준 7 6 2 3 2 3 12" xfId="45895"/>
    <cellStyle name="표준 7 6 2 3 2 3 13" xfId="49766"/>
    <cellStyle name="표준 7 6 2 3 2 3 14" xfId="53637"/>
    <cellStyle name="표준 7 6 2 3 2 3 2" xfId="6944"/>
    <cellStyle name="표준 7 6 2 3 2 3 3" xfId="10815"/>
    <cellStyle name="표준 7 6 2 3 2 3 4" xfId="14686"/>
    <cellStyle name="표준 7 6 2 3 2 3 5" xfId="18557"/>
    <cellStyle name="표준 7 6 2 3 2 3 6" xfId="22428"/>
    <cellStyle name="표준 7 6 2 3 2 3 7" xfId="26299"/>
    <cellStyle name="표준 7 6 2 3 2 3 8" xfId="30170"/>
    <cellStyle name="표준 7 6 2 3 2 3 9" xfId="34041"/>
    <cellStyle name="표준 7 6 2 3 2 4" xfId="5008"/>
    <cellStyle name="표준 7 6 2 3 2 5" xfId="8879"/>
    <cellStyle name="표준 7 6 2 3 2 6" xfId="12750"/>
    <cellStyle name="표준 7 6 2 3 2 7" xfId="16621"/>
    <cellStyle name="표준 7 6 2 3 2 8" xfId="20492"/>
    <cellStyle name="표준 7 6 2 3 2 9" xfId="24363"/>
    <cellStyle name="표준 7 6 2 3 3" xfId="1330"/>
    <cellStyle name="표준 7 6 2 3 3 10" xfId="32589"/>
    <cellStyle name="표준 7 6 2 3 3 11" xfId="36460"/>
    <cellStyle name="표준 7 6 2 3 3 12" xfId="40572"/>
    <cellStyle name="표준 7 6 2 3 3 13" xfId="44443"/>
    <cellStyle name="표준 7 6 2 3 3 14" xfId="48314"/>
    <cellStyle name="표준 7 6 2 3 3 15" xfId="52185"/>
    <cellStyle name="표준 7 6 2 3 3 2" xfId="3269"/>
    <cellStyle name="표준 7 6 2 3 3 2 10" xfId="38396"/>
    <cellStyle name="표준 7 6 2 3 3 2 11" xfId="42508"/>
    <cellStyle name="표준 7 6 2 3 3 2 12" xfId="46379"/>
    <cellStyle name="표준 7 6 2 3 3 2 13" xfId="50250"/>
    <cellStyle name="표준 7 6 2 3 3 2 14" xfId="54121"/>
    <cellStyle name="표준 7 6 2 3 3 2 2" xfId="7428"/>
    <cellStyle name="표준 7 6 2 3 3 2 3" xfId="11299"/>
    <cellStyle name="표준 7 6 2 3 3 2 4" xfId="15170"/>
    <cellStyle name="표준 7 6 2 3 3 2 5" xfId="19041"/>
    <cellStyle name="표준 7 6 2 3 3 2 6" xfId="22912"/>
    <cellStyle name="표준 7 6 2 3 3 2 7" xfId="26783"/>
    <cellStyle name="표준 7 6 2 3 3 2 8" xfId="30654"/>
    <cellStyle name="표준 7 6 2 3 3 2 9" xfId="34525"/>
    <cellStyle name="표준 7 6 2 3 3 3" xfId="5492"/>
    <cellStyle name="표준 7 6 2 3 3 4" xfId="9363"/>
    <cellStyle name="표준 7 6 2 3 3 5" xfId="13234"/>
    <cellStyle name="표준 7 6 2 3 3 6" xfId="17105"/>
    <cellStyle name="표준 7 6 2 3 3 7" xfId="20976"/>
    <cellStyle name="표준 7 6 2 3 3 8" xfId="24847"/>
    <cellStyle name="표준 7 6 2 3 3 9" xfId="28718"/>
    <cellStyle name="표준 7 6 2 3 4" xfId="2301"/>
    <cellStyle name="표준 7 6 2 3 4 10" xfId="37428"/>
    <cellStyle name="표준 7 6 2 3 4 11" xfId="41540"/>
    <cellStyle name="표준 7 6 2 3 4 12" xfId="45411"/>
    <cellStyle name="표준 7 6 2 3 4 13" xfId="49282"/>
    <cellStyle name="표준 7 6 2 3 4 14" xfId="53153"/>
    <cellStyle name="표준 7 6 2 3 4 2" xfId="6460"/>
    <cellStyle name="표준 7 6 2 3 4 3" xfId="10331"/>
    <cellStyle name="표준 7 6 2 3 4 4" xfId="14202"/>
    <cellStyle name="표준 7 6 2 3 4 5" xfId="18073"/>
    <cellStyle name="표준 7 6 2 3 4 6" xfId="21944"/>
    <cellStyle name="표준 7 6 2 3 4 7" xfId="25815"/>
    <cellStyle name="표준 7 6 2 3 4 8" xfId="29686"/>
    <cellStyle name="표준 7 6 2 3 4 9" xfId="33557"/>
    <cellStyle name="표준 7 6 2 3 5" xfId="4524"/>
    <cellStyle name="표준 7 6 2 3 6" xfId="8395"/>
    <cellStyle name="표준 7 6 2 3 7" xfId="12266"/>
    <cellStyle name="표준 7 6 2 3 8" xfId="16137"/>
    <cellStyle name="표준 7 6 2 3 9" xfId="20008"/>
    <cellStyle name="표준 7 6 2 4" xfId="598"/>
    <cellStyle name="표준 7 6 2 4 10" xfId="27992"/>
    <cellStyle name="표준 7 6 2 4 11" xfId="31863"/>
    <cellStyle name="표준 7 6 2 4 12" xfId="35734"/>
    <cellStyle name="표준 7 6 2 4 13" xfId="39846"/>
    <cellStyle name="표준 7 6 2 4 14" xfId="43717"/>
    <cellStyle name="표준 7 6 2 4 15" xfId="47588"/>
    <cellStyle name="표준 7 6 2 4 16" xfId="51459"/>
    <cellStyle name="표준 7 6 2 4 2" xfId="1572"/>
    <cellStyle name="표준 7 6 2 4 2 10" xfId="32831"/>
    <cellStyle name="표준 7 6 2 4 2 11" xfId="36702"/>
    <cellStyle name="표준 7 6 2 4 2 12" xfId="40814"/>
    <cellStyle name="표준 7 6 2 4 2 13" xfId="44685"/>
    <cellStyle name="표준 7 6 2 4 2 14" xfId="48556"/>
    <cellStyle name="표준 7 6 2 4 2 15" xfId="52427"/>
    <cellStyle name="표준 7 6 2 4 2 2" xfId="3511"/>
    <cellStyle name="표준 7 6 2 4 2 2 10" xfId="38638"/>
    <cellStyle name="표준 7 6 2 4 2 2 11" xfId="42750"/>
    <cellStyle name="표준 7 6 2 4 2 2 12" xfId="46621"/>
    <cellStyle name="표준 7 6 2 4 2 2 13" xfId="50492"/>
    <cellStyle name="표준 7 6 2 4 2 2 14" xfId="54363"/>
    <cellStyle name="표준 7 6 2 4 2 2 2" xfId="7670"/>
    <cellStyle name="표준 7 6 2 4 2 2 3" xfId="11541"/>
    <cellStyle name="표준 7 6 2 4 2 2 4" xfId="15412"/>
    <cellStyle name="표준 7 6 2 4 2 2 5" xfId="19283"/>
    <cellStyle name="표준 7 6 2 4 2 2 6" xfId="23154"/>
    <cellStyle name="표준 7 6 2 4 2 2 7" xfId="27025"/>
    <cellStyle name="표준 7 6 2 4 2 2 8" xfId="30896"/>
    <cellStyle name="표준 7 6 2 4 2 2 9" xfId="34767"/>
    <cellStyle name="표준 7 6 2 4 2 3" xfId="5734"/>
    <cellStyle name="표준 7 6 2 4 2 4" xfId="9605"/>
    <cellStyle name="표준 7 6 2 4 2 5" xfId="13476"/>
    <cellStyle name="표준 7 6 2 4 2 6" xfId="17347"/>
    <cellStyle name="표준 7 6 2 4 2 7" xfId="21218"/>
    <cellStyle name="표준 7 6 2 4 2 8" xfId="25089"/>
    <cellStyle name="표준 7 6 2 4 2 9" xfId="28960"/>
    <cellStyle name="표준 7 6 2 4 3" xfId="2543"/>
    <cellStyle name="표준 7 6 2 4 3 10" xfId="37670"/>
    <cellStyle name="표준 7 6 2 4 3 11" xfId="41782"/>
    <cellStyle name="표준 7 6 2 4 3 12" xfId="45653"/>
    <cellStyle name="표준 7 6 2 4 3 13" xfId="49524"/>
    <cellStyle name="표준 7 6 2 4 3 14" xfId="53395"/>
    <cellStyle name="표준 7 6 2 4 3 2" xfId="6702"/>
    <cellStyle name="표준 7 6 2 4 3 3" xfId="10573"/>
    <cellStyle name="표준 7 6 2 4 3 4" xfId="14444"/>
    <cellStyle name="표준 7 6 2 4 3 5" xfId="18315"/>
    <cellStyle name="표준 7 6 2 4 3 6" xfId="22186"/>
    <cellStyle name="표준 7 6 2 4 3 7" xfId="26057"/>
    <cellStyle name="표준 7 6 2 4 3 8" xfId="29928"/>
    <cellStyle name="표준 7 6 2 4 3 9" xfId="33799"/>
    <cellStyle name="표준 7 6 2 4 4" xfId="4766"/>
    <cellStyle name="표준 7 6 2 4 5" xfId="8637"/>
    <cellStyle name="표준 7 6 2 4 6" xfId="12508"/>
    <cellStyle name="표준 7 6 2 4 7" xfId="16379"/>
    <cellStyle name="표준 7 6 2 4 8" xfId="20250"/>
    <cellStyle name="표준 7 6 2 4 9" xfId="24121"/>
    <cellStyle name="표준 7 6 2 5" xfId="1088"/>
    <cellStyle name="표준 7 6 2 5 10" xfId="32347"/>
    <cellStyle name="표준 7 6 2 5 11" xfId="36218"/>
    <cellStyle name="표준 7 6 2 5 12" xfId="40330"/>
    <cellStyle name="표준 7 6 2 5 13" xfId="44201"/>
    <cellStyle name="표준 7 6 2 5 14" xfId="48072"/>
    <cellStyle name="표준 7 6 2 5 15" xfId="51943"/>
    <cellStyle name="표준 7 6 2 5 2" xfId="3027"/>
    <cellStyle name="표준 7 6 2 5 2 10" xfId="38154"/>
    <cellStyle name="표준 7 6 2 5 2 11" xfId="42266"/>
    <cellStyle name="표준 7 6 2 5 2 12" xfId="46137"/>
    <cellStyle name="표준 7 6 2 5 2 13" xfId="50008"/>
    <cellStyle name="표준 7 6 2 5 2 14" xfId="53879"/>
    <cellStyle name="표준 7 6 2 5 2 2" xfId="7186"/>
    <cellStyle name="표준 7 6 2 5 2 3" xfId="11057"/>
    <cellStyle name="표준 7 6 2 5 2 4" xfId="14928"/>
    <cellStyle name="표준 7 6 2 5 2 5" xfId="18799"/>
    <cellStyle name="표준 7 6 2 5 2 6" xfId="22670"/>
    <cellStyle name="표준 7 6 2 5 2 7" xfId="26541"/>
    <cellStyle name="표준 7 6 2 5 2 8" xfId="30412"/>
    <cellStyle name="표준 7 6 2 5 2 9" xfId="34283"/>
    <cellStyle name="표준 7 6 2 5 3" xfId="5250"/>
    <cellStyle name="표준 7 6 2 5 4" xfId="9121"/>
    <cellStyle name="표준 7 6 2 5 5" xfId="12992"/>
    <cellStyle name="표준 7 6 2 5 6" xfId="16863"/>
    <cellStyle name="표준 7 6 2 5 7" xfId="20734"/>
    <cellStyle name="표준 7 6 2 5 8" xfId="24605"/>
    <cellStyle name="표준 7 6 2 5 9" xfId="28476"/>
    <cellStyle name="표준 7 6 2 6" xfId="2059"/>
    <cellStyle name="표준 7 6 2 6 10" xfId="37186"/>
    <cellStyle name="표준 7 6 2 6 11" xfId="41298"/>
    <cellStyle name="표준 7 6 2 6 12" xfId="45169"/>
    <cellStyle name="표준 7 6 2 6 13" xfId="49040"/>
    <cellStyle name="표준 7 6 2 6 14" xfId="52911"/>
    <cellStyle name="표준 7 6 2 6 2" xfId="6218"/>
    <cellStyle name="표준 7 6 2 6 3" xfId="10089"/>
    <cellStyle name="표준 7 6 2 6 4" xfId="13960"/>
    <cellStyle name="표준 7 6 2 6 5" xfId="17831"/>
    <cellStyle name="표준 7 6 2 6 6" xfId="21702"/>
    <cellStyle name="표준 7 6 2 6 7" xfId="25573"/>
    <cellStyle name="표준 7 6 2 6 8" xfId="29444"/>
    <cellStyle name="표준 7 6 2 6 9" xfId="33315"/>
    <cellStyle name="표준 7 6 2 7" xfId="4282"/>
    <cellStyle name="표준 7 6 2 8" xfId="8153"/>
    <cellStyle name="표준 7 6 2 9" xfId="12024"/>
    <cellStyle name="표준 7 6 20" xfId="43186"/>
    <cellStyle name="표준 7 6 21" xfId="47057"/>
    <cellStyle name="표준 7 6 22" xfId="50928"/>
    <cellStyle name="표준 7 6 3" xfId="158"/>
    <cellStyle name="표준 7 6 3 10" xfId="19816"/>
    <cellStyle name="표준 7 6 3 11" xfId="23687"/>
    <cellStyle name="표준 7 6 3 12" xfId="27558"/>
    <cellStyle name="표준 7 6 3 13" xfId="31429"/>
    <cellStyle name="표준 7 6 3 14" xfId="35300"/>
    <cellStyle name="표준 7 6 3 15" xfId="39171"/>
    <cellStyle name="표준 7 6 3 16" xfId="39412"/>
    <cellStyle name="표준 7 6 3 17" xfId="43283"/>
    <cellStyle name="표준 7 6 3 18" xfId="47154"/>
    <cellStyle name="표준 7 6 3 19" xfId="51025"/>
    <cellStyle name="표준 7 6 3 2" xfId="403"/>
    <cellStyle name="표준 7 6 3 2 10" xfId="23929"/>
    <cellStyle name="표준 7 6 3 2 11" xfId="27800"/>
    <cellStyle name="표준 7 6 3 2 12" xfId="31671"/>
    <cellStyle name="표준 7 6 3 2 13" xfId="35542"/>
    <cellStyle name="표준 7 6 3 2 14" xfId="39654"/>
    <cellStyle name="표준 7 6 3 2 15" xfId="43525"/>
    <cellStyle name="표준 7 6 3 2 16" xfId="47396"/>
    <cellStyle name="표준 7 6 3 2 17" xfId="51267"/>
    <cellStyle name="표준 7 6 3 2 2" xfId="890"/>
    <cellStyle name="표준 7 6 3 2 2 10" xfId="28284"/>
    <cellStyle name="표준 7 6 3 2 2 11" xfId="32155"/>
    <cellStyle name="표준 7 6 3 2 2 12" xfId="36026"/>
    <cellStyle name="표준 7 6 3 2 2 13" xfId="40138"/>
    <cellStyle name="표준 7 6 3 2 2 14" xfId="44009"/>
    <cellStyle name="표준 7 6 3 2 2 15" xfId="47880"/>
    <cellStyle name="표준 7 6 3 2 2 16" xfId="51751"/>
    <cellStyle name="표준 7 6 3 2 2 2" xfId="1864"/>
    <cellStyle name="표준 7 6 3 2 2 2 10" xfId="33123"/>
    <cellStyle name="표준 7 6 3 2 2 2 11" xfId="36994"/>
    <cellStyle name="표준 7 6 3 2 2 2 12" xfId="41106"/>
    <cellStyle name="표준 7 6 3 2 2 2 13" xfId="44977"/>
    <cellStyle name="표준 7 6 3 2 2 2 14" xfId="48848"/>
    <cellStyle name="표준 7 6 3 2 2 2 15" xfId="52719"/>
    <cellStyle name="표준 7 6 3 2 2 2 2" xfId="3803"/>
    <cellStyle name="표준 7 6 3 2 2 2 2 10" xfId="38930"/>
    <cellStyle name="표준 7 6 3 2 2 2 2 11" xfId="43042"/>
    <cellStyle name="표준 7 6 3 2 2 2 2 12" xfId="46913"/>
    <cellStyle name="표준 7 6 3 2 2 2 2 13" xfId="50784"/>
    <cellStyle name="표준 7 6 3 2 2 2 2 14" xfId="54655"/>
    <cellStyle name="표준 7 6 3 2 2 2 2 2" xfId="7962"/>
    <cellStyle name="표준 7 6 3 2 2 2 2 3" xfId="11833"/>
    <cellStyle name="표준 7 6 3 2 2 2 2 4" xfId="15704"/>
    <cellStyle name="표준 7 6 3 2 2 2 2 5" xfId="19575"/>
    <cellStyle name="표준 7 6 3 2 2 2 2 6" xfId="23446"/>
    <cellStyle name="표준 7 6 3 2 2 2 2 7" xfId="27317"/>
    <cellStyle name="표준 7 6 3 2 2 2 2 8" xfId="31188"/>
    <cellStyle name="표준 7 6 3 2 2 2 2 9" xfId="35059"/>
    <cellStyle name="표준 7 6 3 2 2 2 3" xfId="6026"/>
    <cellStyle name="표준 7 6 3 2 2 2 4" xfId="9897"/>
    <cellStyle name="표준 7 6 3 2 2 2 5" xfId="13768"/>
    <cellStyle name="표준 7 6 3 2 2 2 6" xfId="17639"/>
    <cellStyle name="표준 7 6 3 2 2 2 7" xfId="21510"/>
    <cellStyle name="표준 7 6 3 2 2 2 8" xfId="25381"/>
    <cellStyle name="표준 7 6 3 2 2 2 9" xfId="29252"/>
    <cellStyle name="표준 7 6 3 2 2 3" xfId="2835"/>
    <cellStyle name="표준 7 6 3 2 2 3 10" xfId="37962"/>
    <cellStyle name="표준 7 6 3 2 2 3 11" xfId="42074"/>
    <cellStyle name="표준 7 6 3 2 2 3 12" xfId="45945"/>
    <cellStyle name="표준 7 6 3 2 2 3 13" xfId="49816"/>
    <cellStyle name="표준 7 6 3 2 2 3 14" xfId="53687"/>
    <cellStyle name="표준 7 6 3 2 2 3 2" xfId="6994"/>
    <cellStyle name="표준 7 6 3 2 2 3 3" xfId="10865"/>
    <cellStyle name="표준 7 6 3 2 2 3 4" xfId="14736"/>
    <cellStyle name="표준 7 6 3 2 2 3 5" xfId="18607"/>
    <cellStyle name="표준 7 6 3 2 2 3 6" xfId="22478"/>
    <cellStyle name="표준 7 6 3 2 2 3 7" xfId="26349"/>
    <cellStyle name="표준 7 6 3 2 2 3 8" xfId="30220"/>
    <cellStyle name="표준 7 6 3 2 2 3 9" xfId="34091"/>
    <cellStyle name="표준 7 6 3 2 2 4" xfId="5058"/>
    <cellStyle name="표준 7 6 3 2 2 5" xfId="8929"/>
    <cellStyle name="표준 7 6 3 2 2 6" xfId="12800"/>
    <cellStyle name="표준 7 6 3 2 2 7" xfId="16671"/>
    <cellStyle name="표준 7 6 3 2 2 8" xfId="20542"/>
    <cellStyle name="표준 7 6 3 2 2 9" xfId="24413"/>
    <cellStyle name="표준 7 6 3 2 3" xfId="1380"/>
    <cellStyle name="표준 7 6 3 2 3 10" xfId="32639"/>
    <cellStyle name="표준 7 6 3 2 3 11" xfId="36510"/>
    <cellStyle name="표준 7 6 3 2 3 12" xfId="40622"/>
    <cellStyle name="표준 7 6 3 2 3 13" xfId="44493"/>
    <cellStyle name="표준 7 6 3 2 3 14" xfId="48364"/>
    <cellStyle name="표준 7 6 3 2 3 15" xfId="52235"/>
    <cellStyle name="표준 7 6 3 2 3 2" xfId="3319"/>
    <cellStyle name="표준 7 6 3 2 3 2 10" xfId="38446"/>
    <cellStyle name="표준 7 6 3 2 3 2 11" xfId="42558"/>
    <cellStyle name="표준 7 6 3 2 3 2 12" xfId="46429"/>
    <cellStyle name="표준 7 6 3 2 3 2 13" xfId="50300"/>
    <cellStyle name="표준 7 6 3 2 3 2 14" xfId="54171"/>
    <cellStyle name="표준 7 6 3 2 3 2 2" xfId="7478"/>
    <cellStyle name="표준 7 6 3 2 3 2 3" xfId="11349"/>
    <cellStyle name="표준 7 6 3 2 3 2 4" xfId="15220"/>
    <cellStyle name="표준 7 6 3 2 3 2 5" xfId="19091"/>
    <cellStyle name="표준 7 6 3 2 3 2 6" xfId="22962"/>
    <cellStyle name="표준 7 6 3 2 3 2 7" xfId="26833"/>
    <cellStyle name="표준 7 6 3 2 3 2 8" xfId="30704"/>
    <cellStyle name="표준 7 6 3 2 3 2 9" xfId="34575"/>
    <cellStyle name="표준 7 6 3 2 3 3" xfId="5542"/>
    <cellStyle name="표준 7 6 3 2 3 4" xfId="9413"/>
    <cellStyle name="표준 7 6 3 2 3 5" xfId="13284"/>
    <cellStyle name="표준 7 6 3 2 3 6" xfId="17155"/>
    <cellStyle name="표준 7 6 3 2 3 7" xfId="21026"/>
    <cellStyle name="표준 7 6 3 2 3 8" xfId="24897"/>
    <cellStyle name="표준 7 6 3 2 3 9" xfId="28768"/>
    <cellStyle name="표준 7 6 3 2 4" xfId="2351"/>
    <cellStyle name="표준 7 6 3 2 4 10" xfId="37478"/>
    <cellStyle name="표준 7 6 3 2 4 11" xfId="41590"/>
    <cellStyle name="표준 7 6 3 2 4 12" xfId="45461"/>
    <cellStyle name="표준 7 6 3 2 4 13" xfId="49332"/>
    <cellStyle name="표준 7 6 3 2 4 14" xfId="53203"/>
    <cellStyle name="표준 7 6 3 2 4 2" xfId="6510"/>
    <cellStyle name="표준 7 6 3 2 4 3" xfId="10381"/>
    <cellStyle name="표준 7 6 3 2 4 4" xfId="14252"/>
    <cellStyle name="표준 7 6 3 2 4 5" xfId="18123"/>
    <cellStyle name="표준 7 6 3 2 4 6" xfId="21994"/>
    <cellStyle name="표준 7 6 3 2 4 7" xfId="25865"/>
    <cellStyle name="표준 7 6 3 2 4 8" xfId="29736"/>
    <cellStyle name="표준 7 6 3 2 4 9" xfId="33607"/>
    <cellStyle name="표준 7 6 3 2 5" xfId="4574"/>
    <cellStyle name="표준 7 6 3 2 6" xfId="8445"/>
    <cellStyle name="표준 7 6 3 2 7" xfId="12316"/>
    <cellStyle name="표준 7 6 3 2 8" xfId="16187"/>
    <cellStyle name="표준 7 6 3 2 9" xfId="20058"/>
    <cellStyle name="표준 7 6 3 3" xfId="648"/>
    <cellStyle name="표준 7 6 3 3 10" xfId="28042"/>
    <cellStyle name="표준 7 6 3 3 11" xfId="31913"/>
    <cellStyle name="표준 7 6 3 3 12" xfId="35784"/>
    <cellStyle name="표준 7 6 3 3 13" xfId="39896"/>
    <cellStyle name="표준 7 6 3 3 14" xfId="43767"/>
    <cellStyle name="표준 7 6 3 3 15" xfId="47638"/>
    <cellStyle name="표준 7 6 3 3 16" xfId="51509"/>
    <cellStyle name="표준 7 6 3 3 2" xfId="1622"/>
    <cellStyle name="표준 7 6 3 3 2 10" xfId="32881"/>
    <cellStyle name="표준 7 6 3 3 2 11" xfId="36752"/>
    <cellStyle name="표준 7 6 3 3 2 12" xfId="40864"/>
    <cellStyle name="표준 7 6 3 3 2 13" xfId="44735"/>
    <cellStyle name="표준 7 6 3 3 2 14" xfId="48606"/>
    <cellStyle name="표준 7 6 3 3 2 15" xfId="52477"/>
    <cellStyle name="표준 7 6 3 3 2 2" xfId="3561"/>
    <cellStyle name="표준 7 6 3 3 2 2 10" xfId="38688"/>
    <cellStyle name="표준 7 6 3 3 2 2 11" xfId="42800"/>
    <cellStyle name="표준 7 6 3 3 2 2 12" xfId="46671"/>
    <cellStyle name="표준 7 6 3 3 2 2 13" xfId="50542"/>
    <cellStyle name="표준 7 6 3 3 2 2 14" xfId="54413"/>
    <cellStyle name="표준 7 6 3 3 2 2 2" xfId="7720"/>
    <cellStyle name="표준 7 6 3 3 2 2 3" xfId="11591"/>
    <cellStyle name="표준 7 6 3 3 2 2 4" xfId="15462"/>
    <cellStyle name="표준 7 6 3 3 2 2 5" xfId="19333"/>
    <cellStyle name="표준 7 6 3 3 2 2 6" xfId="23204"/>
    <cellStyle name="표준 7 6 3 3 2 2 7" xfId="27075"/>
    <cellStyle name="표준 7 6 3 3 2 2 8" xfId="30946"/>
    <cellStyle name="표준 7 6 3 3 2 2 9" xfId="34817"/>
    <cellStyle name="표준 7 6 3 3 2 3" xfId="5784"/>
    <cellStyle name="표준 7 6 3 3 2 4" xfId="9655"/>
    <cellStyle name="표준 7 6 3 3 2 5" xfId="13526"/>
    <cellStyle name="표준 7 6 3 3 2 6" xfId="17397"/>
    <cellStyle name="표준 7 6 3 3 2 7" xfId="21268"/>
    <cellStyle name="표준 7 6 3 3 2 8" xfId="25139"/>
    <cellStyle name="표준 7 6 3 3 2 9" xfId="29010"/>
    <cellStyle name="표준 7 6 3 3 3" xfId="2593"/>
    <cellStyle name="표준 7 6 3 3 3 10" xfId="37720"/>
    <cellStyle name="표준 7 6 3 3 3 11" xfId="41832"/>
    <cellStyle name="표준 7 6 3 3 3 12" xfId="45703"/>
    <cellStyle name="표준 7 6 3 3 3 13" xfId="49574"/>
    <cellStyle name="표준 7 6 3 3 3 14" xfId="53445"/>
    <cellStyle name="표준 7 6 3 3 3 2" xfId="6752"/>
    <cellStyle name="표준 7 6 3 3 3 3" xfId="10623"/>
    <cellStyle name="표준 7 6 3 3 3 4" xfId="14494"/>
    <cellStyle name="표준 7 6 3 3 3 5" xfId="18365"/>
    <cellStyle name="표준 7 6 3 3 3 6" xfId="22236"/>
    <cellStyle name="표준 7 6 3 3 3 7" xfId="26107"/>
    <cellStyle name="표준 7 6 3 3 3 8" xfId="29978"/>
    <cellStyle name="표준 7 6 3 3 3 9" xfId="33849"/>
    <cellStyle name="표준 7 6 3 3 4" xfId="4816"/>
    <cellStyle name="표준 7 6 3 3 5" xfId="8687"/>
    <cellStyle name="표준 7 6 3 3 6" xfId="12558"/>
    <cellStyle name="표준 7 6 3 3 7" xfId="16429"/>
    <cellStyle name="표준 7 6 3 3 8" xfId="20300"/>
    <cellStyle name="표준 7 6 3 3 9" xfId="24171"/>
    <cellStyle name="표준 7 6 3 4" xfId="1138"/>
    <cellStyle name="표준 7 6 3 4 10" xfId="32397"/>
    <cellStyle name="표준 7 6 3 4 11" xfId="36268"/>
    <cellStyle name="표준 7 6 3 4 12" xfId="40380"/>
    <cellStyle name="표준 7 6 3 4 13" xfId="44251"/>
    <cellStyle name="표준 7 6 3 4 14" xfId="48122"/>
    <cellStyle name="표준 7 6 3 4 15" xfId="51993"/>
    <cellStyle name="표준 7 6 3 4 2" xfId="3077"/>
    <cellStyle name="표준 7 6 3 4 2 10" xfId="38204"/>
    <cellStyle name="표준 7 6 3 4 2 11" xfId="42316"/>
    <cellStyle name="표준 7 6 3 4 2 12" xfId="46187"/>
    <cellStyle name="표준 7 6 3 4 2 13" xfId="50058"/>
    <cellStyle name="표준 7 6 3 4 2 14" xfId="53929"/>
    <cellStyle name="표준 7 6 3 4 2 2" xfId="7236"/>
    <cellStyle name="표준 7 6 3 4 2 3" xfId="11107"/>
    <cellStyle name="표준 7 6 3 4 2 4" xfId="14978"/>
    <cellStyle name="표준 7 6 3 4 2 5" xfId="18849"/>
    <cellStyle name="표준 7 6 3 4 2 6" xfId="22720"/>
    <cellStyle name="표준 7 6 3 4 2 7" xfId="26591"/>
    <cellStyle name="표준 7 6 3 4 2 8" xfId="30462"/>
    <cellStyle name="표준 7 6 3 4 2 9" xfId="34333"/>
    <cellStyle name="표준 7 6 3 4 3" xfId="5300"/>
    <cellStyle name="표준 7 6 3 4 4" xfId="9171"/>
    <cellStyle name="표준 7 6 3 4 5" xfId="13042"/>
    <cellStyle name="표준 7 6 3 4 6" xfId="16913"/>
    <cellStyle name="표준 7 6 3 4 7" xfId="20784"/>
    <cellStyle name="표준 7 6 3 4 8" xfId="24655"/>
    <cellStyle name="표준 7 6 3 4 9" xfId="28526"/>
    <cellStyle name="표준 7 6 3 5" xfId="2109"/>
    <cellStyle name="표준 7 6 3 5 10" xfId="37236"/>
    <cellStyle name="표준 7 6 3 5 11" xfId="41348"/>
    <cellStyle name="표준 7 6 3 5 12" xfId="45219"/>
    <cellStyle name="표준 7 6 3 5 13" xfId="49090"/>
    <cellStyle name="표준 7 6 3 5 14" xfId="52961"/>
    <cellStyle name="표준 7 6 3 5 2" xfId="6268"/>
    <cellStyle name="표준 7 6 3 5 3" xfId="10139"/>
    <cellStyle name="표준 7 6 3 5 4" xfId="14010"/>
    <cellStyle name="표준 7 6 3 5 5" xfId="17881"/>
    <cellStyle name="표준 7 6 3 5 6" xfId="21752"/>
    <cellStyle name="표준 7 6 3 5 7" xfId="25623"/>
    <cellStyle name="표준 7 6 3 5 8" xfId="29494"/>
    <cellStyle name="표준 7 6 3 5 9" xfId="33365"/>
    <cellStyle name="표준 7 6 3 6" xfId="4332"/>
    <cellStyle name="표준 7 6 3 7" xfId="8203"/>
    <cellStyle name="표준 7 6 3 8" xfId="12074"/>
    <cellStyle name="표준 7 6 3 9" xfId="15945"/>
    <cellStyle name="표준 7 6 4" xfId="256"/>
    <cellStyle name="표준 7 6 4 10" xfId="19914"/>
    <cellStyle name="표준 7 6 4 11" xfId="23785"/>
    <cellStyle name="표준 7 6 4 12" xfId="27656"/>
    <cellStyle name="표준 7 6 4 13" xfId="31527"/>
    <cellStyle name="표준 7 6 4 14" xfId="35398"/>
    <cellStyle name="표준 7 6 4 15" xfId="39269"/>
    <cellStyle name="표준 7 6 4 16" xfId="39510"/>
    <cellStyle name="표준 7 6 4 17" xfId="43381"/>
    <cellStyle name="표준 7 6 4 18" xfId="47252"/>
    <cellStyle name="표준 7 6 4 19" xfId="51123"/>
    <cellStyle name="표준 7 6 4 2" xfId="501"/>
    <cellStyle name="표준 7 6 4 2 10" xfId="24027"/>
    <cellStyle name="표준 7 6 4 2 11" xfId="27898"/>
    <cellStyle name="표준 7 6 4 2 12" xfId="31769"/>
    <cellStyle name="표준 7 6 4 2 13" xfId="35640"/>
    <cellStyle name="표준 7 6 4 2 14" xfId="39752"/>
    <cellStyle name="표준 7 6 4 2 15" xfId="43623"/>
    <cellStyle name="표준 7 6 4 2 16" xfId="47494"/>
    <cellStyle name="표준 7 6 4 2 17" xfId="51365"/>
    <cellStyle name="표준 7 6 4 2 2" xfId="988"/>
    <cellStyle name="표준 7 6 4 2 2 10" xfId="28382"/>
    <cellStyle name="표준 7 6 4 2 2 11" xfId="32253"/>
    <cellStyle name="표준 7 6 4 2 2 12" xfId="36124"/>
    <cellStyle name="표준 7 6 4 2 2 13" xfId="40236"/>
    <cellStyle name="표준 7 6 4 2 2 14" xfId="44107"/>
    <cellStyle name="표준 7 6 4 2 2 15" xfId="47978"/>
    <cellStyle name="표준 7 6 4 2 2 16" xfId="51849"/>
    <cellStyle name="표준 7 6 4 2 2 2" xfId="1962"/>
    <cellStyle name="표준 7 6 4 2 2 2 10" xfId="33221"/>
    <cellStyle name="표준 7 6 4 2 2 2 11" xfId="37092"/>
    <cellStyle name="표준 7 6 4 2 2 2 12" xfId="41204"/>
    <cellStyle name="표준 7 6 4 2 2 2 13" xfId="45075"/>
    <cellStyle name="표준 7 6 4 2 2 2 14" xfId="48946"/>
    <cellStyle name="표준 7 6 4 2 2 2 15" xfId="52817"/>
    <cellStyle name="표준 7 6 4 2 2 2 2" xfId="3901"/>
    <cellStyle name="표준 7 6 4 2 2 2 2 10" xfId="39028"/>
    <cellStyle name="표준 7 6 4 2 2 2 2 11" xfId="43140"/>
    <cellStyle name="표준 7 6 4 2 2 2 2 12" xfId="47011"/>
    <cellStyle name="표준 7 6 4 2 2 2 2 13" xfId="50882"/>
    <cellStyle name="표준 7 6 4 2 2 2 2 14" xfId="54753"/>
    <cellStyle name="표준 7 6 4 2 2 2 2 2" xfId="8060"/>
    <cellStyle name="표준 7 6 4 2 2 2 2 3" xfId="11931"/>
    <cellStyle name="표준 7 6 4 2 2 2 2 4" xfId="15802"/>
    <cellStyle name="표준 7 6 4 2 2 2 2 5" xfId="19673"/>
    <cellStyle name="표준 7 6 4 2 2 2 2 6" xfId="23544"/>
    <cellStyle name="표준 7 6 4 2 2 2 2 7" xfId="27415"/>
    <cellStyle name="표준 7 6 4 2 2 2 2 8" xfId="31286"/>
    <cellStyle name="표준 7 6 4 2 2 2 2 9" xfId="35157"/>
    <cellStyle name="표준 7 6 4 2 2 2 3" xfId="6124"/>
    <cellStyle name="표준 7 6 4 2 2 2 4" xfId="9995"/>
    <cellStyle name="표준 7 6 4 2 2 2 5" xfId="13866"/>
    <cellStyle name="표준 7 6 4 2 2 2 6" xfId="17737"/>
    <cellStyle name="표준 7 6 4 2 2 2 7" xfId="21608"/>
    <cellStyle name="표준 7 6 4 2 2 2 8" xfId="25479"/>
    <cellStyle name="표준 7 6 4 2 2 2 9" xfId="29350"/>
    <cellStyle name="표준 7 6 4 2 2 3" xfId="2933"/>
    <cellStyle name="표준 7 6 4 2 2 3 10" xfId="38060"/>
    <cellStyle name="표준 7 6 4 2 2 3 11" xfId="42172"/>
    <cellStyle name="표준 7 6 4 2 2 3 12" xfId="46043"/>
    <cellStyle name="표준 7 6 4 2 2 3 13" xfId="49914"/>
    <cellStyle name="표준 7 6 4 2 2 3 14" xfId="53785"/>
    <cellStyle name="표준 7 6 4 2 2 3 2" xfId="7092"/>
    <cellStyle name="표준 7 6 4 2 2 3 3" xfId="10963"/>
    <cellStyle name="표준 7 6 4 2 2 3 4" xfId="14834"/>
    <cellStyle name="표준 7 6 4 2 2 3 5" xfId="18705"/>
    <cellStyle name="표준 7 6 4 2 2 3 6" xfId="22576"/>
    <cellStyle name="표준 7 6 4 2 2 3 7" xfId="26447"/>
    <cellStyle name="표준 7 6 4 2 2 3 8" xfId="30318"/>
    <cellStyle name="표준 7 6 4 2 2 3 9" xfId="34189"/>
    <cellStyle name="표준 7 6 4 2 2 4" xfId="5156"/>
    <cellStyle name="표준 7 6 4 2 2 5" xfId="9027"/>
    <cellStyle name="표준 7 6 4 2 2 6" xfId="12898"/>
    <cellStyle name="표준 7 6 4 2 2 7" xfId="16769"/>
    <cellStyle name="표준 7 6 4 2 2 8" xfId="20640"/>
    <cellStyle name="표준 7 6 4 2 2 9" xfId="24511"/>
    <cellStyle name="표준 7 6 4 2 3" xfId="1478"/>
    <cellStyle name="표준 7 6 4 2 3 10" xfId="32737"/>
    <cellStyle name="표준 7 6 4 2 3 11" xfId="36608"/>
    <cellStyle name="표준 7 6 4 2 3 12" xfId="40720"/>
    <cellStyle name="표준 7 6 4 2 3 13" xfId="44591"/>
    <cellStyle name="표준 7 6 4 2 3 14" xfId="48462"/>
    <cellStyle name="표준 7 6 4 2 3 15" xfId="52333"/>
    <cellStyle name="표준 7 6 4 2 3 2" xfId="3417"/>
    <cellStyle name="표준 7 6 4 2 3 2 10" xfId="38544"/>
    <cellStyle name="표준 7 6 4 2 3 2 11" xfId="42656"/>
    <cellStyle name="표준 7 6 4 2 3 2 12" xfId="46527"/>
    <cellStyle name="표준 7 6 4 2 3 2 13" xfId="50398"/>
    <cellStyle name="표준 7 6 4 2 3 2 14" xfId="54269"/>
    <cellStyle name="표준 7 6 4 2 3 2 2" xfId="7576"/>
    <cellStyle name="표준 7 6 4 2 3 2 3" xfId="11447"/>
    <cellStyle name="표준 7 6 4 2 3 2 4" xfId="15318"/>
    <cellStyle name="표준 7 6 4 2 3 2 5" xfId="19189"/>
    <cellStyle name="표준 7 6 4 2 3 2 6" xfId="23060"/>
    <cellStyle name="표준 7 6 4 2 3 2 7" xfId="26931"/>
    <cellStyle name="표준 7 6 4 2 3 2 8" xfId="30802"/>
    <cellStyle name="표준 7 6 4 2 3 2 9" xfId="34673"/>
    <cellStyle name="표준 7 6 4 2 3 3" xfId="5640"/>
    <cellStyle name="표준 7 6 4 2 3 4" xfId="9511"/>
    <cellStyle name="표준 7 6 4 2 3 5" xfId="13382"/>
    <cellStyle name="표준 7 6 4 2 3 6" xfId="17253"/>
    <cellStyle name="표준 7 6 4 2 3 7" xfId="21124"/>
    <cellStyle name="표준 7 6 4 2 3 8" xfId="24995"/>
    <cellStyle name="표준 7 6 4 2 3 9" xfId="28866"/>
    <cellStyle name="표준 7 6 4 2 4" xfId="2449"/>
    <cellStyle name="표준 7 6 4 2 4 10" xfId="37576"/>
    <cellStyle name="표준 7 6 4 2 4 11" xfId="41688"/>
    <cellStyle name="표준 7 6 4 2 4 12" xfId="45559"/>
    <cellStyle name="표준 7 6 4 2 4 13" xfId="49430"/>
    <cellStyle name="표준 7 6 4 2 4 14" xfId="53301"/>
    <cellStyle name="표준 7 6 4 2 4 2" xfId="6608"/>
    <cellStyle name="표준 7 6 4 2 4 3" xfId="10479"/>
    <cellStyle name="표준 7 6 4 2 4 4" xfId="14350"/>
    <cellStyle name="표준 7 6 4 2 4 5" xfId="18221"/>
    <cellStyle name="표준 7 6 4 2 4 6" xfId="22092"/>
    <cellStyle name="표준 7 6 4 2 4 7" xfId="25963"/>
    <cellStyle name="표준 7 6 4 2 4 8" xfId="29834"/>
    <cellStyle name="표준 7 6 4 2 4 9" xfId="33705"/>
    <cellStyle name="표준 7 6 4 2 5" xfId="4672"/>
    <cellStyle name="표준 7 6 4 2 6" xfId="8543"/>
    <cellStyle name="표준 7 6 4 2 7" xfId="12414"/>
    <cellStyle name="표준 7 6 4 2 8" xfId="16285"/>
    <cellStyle name="표준 7 6 4 2 9" xfId="20156"/>
    <cellStyle name="표준 7 6 4 3" xfId="746"/>
    <cellStyle name="표준 7 6 4 3 10" xfId="28140"/>
    <cellStyle name="표준 7 6 4 3 11" xfId="32011"/>
    <cellStyle name="표준 7 6 4 3 12" xfId="35882"/>
    <cellStyle name="표준 7 6 4 3 13" xfId="39994"/>
    <cellStyle name="표준 7 6 4 3 14" xfId="43865"/>
    <cellStyle name="표준 7 6 4 3 15" xfId="47736"/>
    <cellStyle name="표준 7 6 4 3 16" xfId="51607"/>
    <cellStyle name="표준 7 6 4 3 2" xfId="1720"/>
    <cellStyle name="표준 7 6 4 3 2 10" xfId="32979"/>
    <cellStyle name="표준 7 6 4 3 2 11" xfId="36850"/>
    <cellStyle name="표준 7 6 4 3 2 12" xfId="40962"/>
    <cellStyle name="표준 7 6 4 3 2 13" xfId="44833"/>
    <cellStyle name="표준 7 6 4 3 2 14" xfId="48704"/>
    <cellStyle name="표준 7 6 4 3 2 15" xfId="52575"/>
    <cellStyle name="표준 7 6 4 3 2 2" xfId="3659"/>
    <cellStyle name="표준 7 6 4 3 2 2 10" xfId="38786"/>
    <cellStyle name="표준 7 6 4 3 2 2 11" xfId="42898"/>
    <cellStyle name="표준 7 6 4 3 2 2 12" xfId="46769"/>
    <cellStyle name="표준 7 6 4 3 2 2 13" xfId="50640"/>
    <cellStyle name="표준 7 6 4 3 2 2 14" xfId="54511"/>
    <cellStyle name="표준 7 6 4 3 2 2 2" xfId="7818"/>
    <cellStyle name="표준 7 6 4 3 2 2 3" xfId="11689"/>
    <cellStyle name="표준 7 6 4 3 2 2 4" xfId="15560"/>
    <cellStyle name="표준 7 6 4 3 2 2 5" xfId="19431"/>
    <cellStyle name="표준 7 6 4 3 2 2 6" xfId="23302"/>
    <cellStyle name="표준 7 6 4 3 2 2 7" xfId="27173"/>
    <cellStyle name="표준 7 6 4 3 2 2 8" xfId="31044"/>
    <cellStyle name="표준 7 6 4 3 2 2 9" xfId="34915"/>
    <cellStyle name="표준 7 6 4 3 2 3" xfId="5882"/>
    <cellStyle name="표준 7 6 4 3 2 4" xfId="9753"/>
    <cellStyle name="표준 7 6 4 3 2 5" xfId="13624"/>
    <cellStyle name="표준 7 6 4 3 2 6" xfId="17495"/>
    <cellStyle name="표준 7 6 4 3 2 7" xfId="21366"/>
    <cellStyle name="표준 7 6 4 3 2 8" xfId="25237"/>
    <cellStyle name="표준 7 6 4 3 2 9" xfId="29108"/>
    <cellStyle name="표준 7 6 4 3 3" xfId="2691"/>
    <cellStyle name="표준 7 6 4 3 3 10" xfId="37818"/>
    <cellStyle name="표준 7 6 4 3 3 11" xfId="41930"/>
    <cellStyle name="표준 7 6 4 3 3 12" xfId="45801"/>
    <cellStyle name="표준 7 6 4 3 3 13" xfId="49672"/>
    <cellStyle name="표준 7 6 4 3 3 14" xfId="53543"/>
    <cellStyle name="표준 7 6 4 3 3 2" xfId="6850"/>
    <cellStyle name="표준 7 6 4 3 3 3" xfId="10721"/>
    <cellStyle name="표준 7 6 4 3 3 4" xfId="14592"/>
    <cellStyle name="표준 7 6 4 3 3 5" xfId="18463"/>
    <cellStyle name="표준 7 6 4 3 3 6" xfId="22334"/>
    <cellStyle name="표준 7 6 4 3 3 7" xfId="26205"/>
    <cellStyle name="표준 7 6 4 3 3 8" xfId="30076"/>
    <cellStyle name="표준 7 6 4 3 3 9" xfId="33947"/>
    <cellStyle name="표준 7 6 4 3 4" xfId="4914"/>
    <cellStyle name="표준 7 6 4 3 5" xfId="8785"/>
    <cellStyle name="표준 7 6 4 3 6" xfId="12656"/>
    <cellStyle name="표준 7 6 4 3 7" xfId="16527"/>
    <cellStyle name="표준 7 6 4 3 8" xfId="20398"/>
    <cellStyle name="표준 7 6 4 3 9" xfId="24269"/>
    <cellStyle name="표준 7 6 4 4" xfId="1236"/>
    <cellStyle name="표준 7 6 4 4 10" xfId="32495"/>
    <cellStyle name="표준 7 6 4 4 11" xfId="36366"/>
    <cellStyle name="표준 7 6 4 4 12" xfId="40478"/>
    <cellStyle name="표준 7 6 4 4 13" xfId="44349"/>
    <cellStyle name="표준 7 6 4 4 14" xfId="48220"/>
    <cellStyle name="표준 7 6 4 4 15" xfId="52091"/>
    <cellStyle name="표준 7 6 4 4 2" xfId="3175"/>
    <cellStyle name="표준 7 6 4 4 2 10" xfId="38302"/>
    <cellStyle name="표준 7 6 4 4 2 11" xfId="42414"/>
    <cellStyle name="표준 7 6 4 4 2 12" xfId="46285"/>
    <cellStyle name="표준 7 6 4 4 2 13" xfId="50156"/>
    <cellStyle name="표준 7 6 4 4 2 14" xfId="54027"/>
    <cellStyle name="표준 7 6 4 4 2 2" xfId="7334"/>
    <cellStyle name="표준 7 6 4 4 2 3" xfId="11205"/>
    <cellStyle name="표준 7 6 4 4 2 4" xfId="15076"/>
    <cellStyle name="표준 7 6 4 4 2 5" xfId="18947"/>
    <cellStyle name="표준 7 6 4 4 2 6" xfId="22818"/>
    <cellStyle name="표준 7 6 4 4 2 7" xfId="26689"/>
    <cellStyle name="표준 7 6 4 4 2 8" xfId="30560"/>
    <cellStyle name="표준 7 6 4 4 2 9" xfId="34431"/>
    <cellStyle name="표준 7 6 4 4 3" xfId="5398"/>
    <cellStyle name="표준 7 6 4 4 4" xfId="9269"/>
    <cellStyle name="표준 7 6 4 4 5" xfId="13140"/>
    <cellStyle name="표준 7 6 4 4 6" xfId="17011"/>
    <cellStyle name="표준 7 6 4 4 7" xfId="20882"/>
    <cellStyle name="표준 7 6 4 4 8" xfId="24753"/>
    <cellStyle name="표준 7 6 4 4 9" xfId="28624"/>
    <cellStyle name="표준 7 6 4 5" xfId="2207"/>
    <cellStyle name="표준 7 6 4 5 10" xfId="37334"/>
    <cellStyle name="표준 7 6 4 5 11" xfId="41446"/>
    <cellStyle name="표준 7 6 4 5 12" xfId="45317"/>
    <cellStyle name="표준 7 6 4 5 13" xfId="49188"/>
    <cellStyle name="표준 7 6 4 5 14" xfId="53059"/>
    <cellStyle name="표준 7 6 4 5 2" xfId="6366"/>
    <cellStyle name="표준 7 6 4 5 3" xfId="10237"/>
    <cellStyle name="표준 7 6 4 5 4" xfId="14108"/>
    <cellStyle name="표준 7 6 4 5 5" xfId="17979"/>
    <cellStyle name="표준 7 6 4 5 6" xfId="21850"/>
    <cellStyle name="표준 7 6 4 5 7" xfId="25721"/>
    <cellStyle name="표준 7 6 4 5 8" xfId="29592"/>
    <cellStyle name="표준 7 6 4 5 9" xfId="33463"/>
    <cellStyle name="표준 7 6 4 6" xfId="4430"/>
    <cellStyle name="표준 7 6 4 7" xfId="8301"/>
    <cellStyle name="표준 7 6 4 8" xfId="12172"/>
    <cellStyle name="표준 7 6 4 9" xfId="16043"/>
    <cellStyle name="표준 7 6 5" xfId="306"/>
    <cellStyle name="표준 7 6 5 10" xfId="23832"/>
    <cellStyle name="표준 7 6 5 11" xfId="27703"/>
    <cellStyle name="표준 7 6 5 12" xfId="31574"/>
    <cellStyle name="표준 7 6 5 13" xfId="35445"/>
    <cellStyle name="표준 7 6 5 14" xfId="39557"/>
    <cellStyle name="표준 7 6 5 15" xfId="43428"/>
    <cellStyle name="표준 7 6 5 16" xfId="47299"/>
    <cellStyle name="표준 7 6 5 17" xfId="51170"/>
    <cellStyle name="표준 7 6 5 2" xfId="793"/>
    <cellStyle name="표준 7 6 5 2 10" xfId="28187"/>
    <cellStyle name="표준 7 6 5 2 11" xfId="32058"/>
    <cellStyle name="표준 7 6 5 2 12" xfId="35929"/>
    <cellStyle name="표준 7 6 5 2 13" xfId="40041"/>
    <cellStyle name="표준 7 6 5 2 14" xfId="43912"/>
    <cellStyle name="표준 7 6 5 2 15" xfId="47783"/>
    <cellStyle name="표준 7 6 5 2 16" xfId="51654"/>
    <cellStyle name="표준 7 6 5 2 2" xfId="1767"/>
    <cellStyle name="표준 7 6 5 2 2 10" xfId="33026"/>
    <cellStyle name="표준 7 6 5 2 2 11" xfId="36897"/>
    <cellStyle name="표준 7 6 5 2 2 12" xfId="41009"/>
    <cellStyle name="표준 7 6 5 2 2 13" xfId="44880"/>
    <cellStyle name="표준 7 6 5 2 2 14" xfId="48751"/>
    <cellStyle name="표준 7 6 5 2 2 15" xfId="52622"/>
    <cellStyle name="표준 7 6 5 2 2 2" xfId="3706"/>
    <cellStyle name="표준 7 6 5 2 2 2 10" xfId="38833"/>
    <cellStyle name="표준 7 6 5 2 2 2 11" xfId="42945"/>
    <cellStyle name="표준 7 6 5 2 2 2 12" xfId="46816"/>
    <cellStyle name="표준 7 6 5 2 2 2 13" xfId="50687"/>
    <cellStyle name="표준 7 6 5 2 2 2 14" xfId="54558"/>
    <cellStyle name="표준 7 6 5 2 2 2 2" xfId="7865"/>
    <cellStyle name="표준 7 6 5 2 2 2 3" xfId="11736"/>
    <cellStyle name="표준 7 6 5 2 2 2 4" xfId="15607"/>
    <cellStyle name="표준 7 6 5 2 2 2 5" xfId="19478"/>
    <cellStyle name="표준 7 6 5 2 2 2 6" xfId="23349"/>
    <cellStyle name="표준 7 6 5 2 2 2 7" xfId="27220"/>
    <cellStyle name="표준 7 6 5 2 2 2 8" xfId="31091"/>
    <cellStyle name="표준 7 6 5 2 2 2 9" xfId="34962"/>
    <cellStyle name="표준 7 6 5 2 2 3" xfId="5929"/>
    <cellStyle name="표준 7 6 5 2 2 4" xfId="9800"/>
    <cellStyle name="표준 7 6 5 2 2 5" xfId="13671"/>
    <cellStyle name="표준 7 6 5 2 2 6" xfId="17542"/>
    <cellStyle name="표준 7 6 5 2 2 7" xfId="21413"/>
    <cellStyle name="표준 7 6 5 2 2 8" xfId="25284"/>
    <cellStyle name="표준 7 6 5 2 2 9" xfId="29155"/>
    <cellStyle name="표준 7 6 5 2 3" xfId="2738"/>
    <cellStyle name="표준 7 6 5 2 3 10" xfId="37865"/>
    <cellStyle name="표준 7 6 5 2 3 11" xfId="41977"/>
    <cellStyle name="표준 7 6 5 2 3 12" xfId="45848"/>
    <cellStyle name="표준 7 6 5 2 3 13" xfId="49719"/>
    <cellStyle name="표준 7 6 5 2 3 14" xfId="53590"/>
    <cellStyle name="표준 7 6 5 2 3 2" xfId="6897"/>
    <cellStyle name="표준 7 6 5 2 3 3" xfId="10768"/>
    <cellStyle name="표준 7 6 5 2 3 4" xfId="14639"/>
    <cellStyle name="표준 7 6 5 2 3 5" xfId="18510"/>
    <cellStyle name="표준 7 6 5 2 3 6" xfId="22381"/>
    <cellStyle name="표준 7 6 5 2 3 7" xfId="26252"/>
    <cellStyle name="표준 7 6 5 2 3 8" xfId="30123"/>
    <cellStyle name="표준 7 6 5 2 3 9" xfId="33994"/>
    <cellStyle name="표준 7 6 5 2 4" xfId="4961"/>
    <cellStyle name="표준 7 6 5 2 5" xfId="8832"/>
    <cellStyle name="표준 7 6 5 2 6" xfId="12703"/>
    <cellStyle name="표준 7 6 5 2 7" xfId="16574"/>
    <cellStyle name="표준 7 6 5 2 8" xfId="20445"/>
    <cellStyle name="표준 7 6 5 2 9" xfId="24316"/>
    <cellStyle name="표준 7 6 5 3" xfId="1283"/>
    <cellStyle name="표준 7 6 5 3 10" xfId="32542"/>
    <cellStyle name="표준 7 6 5 3 11" xfId="36413"/>
    <cellStyle name="표준 7 6 5 3 12" xfId="40525"/>
    <cellStyle name="표준 7 6 5 3 13" xfId="44396"/>
    <cellStyle name="표준 7 6 5 3 14" xfId="48267"/>
    <cellStyle name="표준 7 6 5 3 15" xfId="52138"/>
    <cellStyle name="표준 7 6 5 3 2" xfId="3222"/>
    <cellStyle name="표준 7 6 5 3 2 10" xfId="38349"/>
    <cellStyle name="표준 7 6 5 3 2 11" xfId="42461"/>
    <cellStyle name="표준 7 6 5 3 2 12" xfId="46332"/>
    <cellStyle name="표준 7 6 5 3 2 13" xfId="50203"/>
    <cellStyle name="표준 7 6 5 3 2 14" xfId="54074"/>
    <cellStyle name="표준 7 6 5 3 2 2" xfId="7381"/>
    <cellStyle name="표준 7 6 5 3 2 3" xfId="11252"/>
    <cellStyle name="표준 7 6 5 3 2 4" xfId="15123"/>
    <cellStyle name="표준 7 6 5 3 2 5" xfId="18994"/>
    <cellStyle name="표준 7 6 5 3 2 6" xfId="22865"/>
    <cellStyle name="표준 7 6 5 3 2 7" xfId="26736"/>
    <cellStyle name="표준 7 6 5 3 2 8" xfId="30607"/>
    <cellStyle name="표준 7 6 5 3 2 9" xfId="34478"/>
    <cellStyle name="표준 7 6 5 3 3" xfId="5445"/>
    <cellStyle name="표준 7 6 5 3 4" xfId="9316"/>
    <cellStyle name="표준 7 6 5 3 5" xfId="13187"/>
    <cellStyle name="표준 7 6 5 3 6" xfId="17058"/>
    <cellStyle name="표준 7 6 5 3 7" xfId="20929"/>
    <cellStyle name="표준 7 6 5 3 8" xfId="24800"/>
    <cellStyle name="표준 7 6 5 3 9" xfId="28671"/>
    <cellStyle name="표준 7 6 5 4" xfId="2254"/>
    <cellStyle name="표준 7 6 5 4 10" xfId="37381"/>
    <cellStyle name="표준 7 6 5 4 11" xfId="41493"/>
    <cellStyle name="표준 7 6 5 4 12" xfId="45364"/>
    <cellStyle name="표준 7 6 5 4 13" xfId="49235"/>
    <cellStyle name="표준 7 6 5 4 14" xfId="53106"/>
    <cellStyle name="표준 7 6 5 4 2" xfId="6413"/>
    <cellStyle name="표준 7 6 5 4 3" xfId="10284"/>
    <cellStyle name="표준 7 6 5 4 4" xfId="14155"/>
    <cellStyle name="표준 7 6 5 4 5" xfId="18026"/>
    <cellStyle name="표준 7 6 5 4 6" xfId="21897"/>
    <cellStyle name="표준 7 6 5 4 7" xfId="25768"/>
    <cellStyle name="표준 7 6 5 4 8" xfId="29639"/>
    <cellStyle name="표준 7 6 5 4 9" xfId="33510"/>
    <cellStyle name="표준 7 6 5 5" xfId="4477"/>
    <cellStyle name="표준 7 6 5 6" xfId="8348"/>
    <cellStyle name="표준 7 6 5 7" xfId="12219"/>
    <cellStyle name="표준 7 6 5 8" xfId="16090"/>
    <cellStyle name="표준 7 6 5 9" xfId="19961"/>
    <cellStyle name="표준 7 6 6" xfId="551"/>
    <cellStyle name="표준 7 6 6 10" xfId="27945"/>
    <cellStyle name="표준 7 6 6 11" xfId="31816"/>
    <cellStyle name="표준 7 6 6 12" xfId="35687"/>
    <cellStyle name="표준 7 6 6 13" xfId="39799"/>
    <cellStyle name="표준 7 6 6 14" xfId="43670"/>
    <cellStyle name="표준 7 6 6 15" xfId="47541"/>
    <cellStyle name="표준 7 6 6 16" xfId="51412"/>
    <cellStyle name="표준 7 6 6 2" xfId="1525"/>
    <cellStyle name="표준 7 6 6 2 10" xfId="32784"/>
    <cellStyle name="표준 7 6 6 2 11" xfId="36655"/>
    <cellStyle name="표준 7 6 6 2 12" xfId="40767"/>
    <cellStyle name="표준 7 6 6 2 13" xfId="44638"/>
    <cellStyle name="표준 7 6 6 2 14" xfId="48509"/>
    <cellStyle name="표준 7 6 6 2 15" xfId="52380"/>
    <cellStyle name="표준 7 6 6 2 2" xfId="3464"/>
    <cellStyle name="표준 7 6 6 2 2 10" xfId="38591"/>
    <cellStyle name="표준 7 6 6 2 2 11" xfId="42703"/>
    <cellStyle name="표준 7 6 6 2 2 12" xfId="46574"/>
    <cellStyle name="표준 7 6 6 2 2 13" xfId="50445"/>
    <cellStyle name="표준 7 6 6 2 2 14" xfId="54316"/>
    <cellStyle name="표준 7 6 6 2 2 2" xfId="7623"/>
    <cellStyle name="표준 7 6 6 2 2 3" xfId="11494"/>
    <cellStyle name="표준 7 6 6 2 2 4" xfId="15365"/>
    <cellStyle name="표준 7 6 6 2 2 5" xfId="19236"/>
    <cellStyle name="표준 7 6 6 2 2 6" xfId="23107"/>
    <cellStyle name="표준 7 6 6 2 2 7" xfId="26978"/>
    <cellStyle name="표준 7 6 6 2 2 8" xfId="30849"/>
    <cellStyle name="표준 7 6 6 2 2 9" xfId="34720"/>
    <cellStyle name="표준 7 6 6 2 3" xfId="5687"/>
    <cellStyle name="표준 7 6 6 2 4" xfId="9558"/>
    <cellStyle name="표준 7 6 6 2 5" xfId="13429"/>
    <cellStyle name="표준 7 6 6 2 6" xfId="17300"/>
    <cellStyle name="표준 7 6 6 2 7" xfId="21171"/>
    <cellStyle name="표준 7 6 6 2 8" xfId="25042"/>
    <cellStyle name="표준 7 6 6 2 9" xfId="28913"/>
    <cellStyle name="표준 7 6 6 3" xfId="2496"/>
    <cellStyle name="표준 7 6 6 3 10" xfId="37623"/>
    <cellStyle name="표준 7 6 6 3 11" xfId="41735"/>
    <cellStyle name="표준 7 6 6 3 12" xfId="45606"/>
    <cellStyle name="표준 7 6 6 3 13" xfId="49477"/>
    <cellStyle name="표준 7 6 6 3 14" xfId="53348"/>
    <cellStyle name="표준 7 6 6 3 2" xfId="6655"/>
    <cellStyle name="표준 7 6 6 3 3" xfId="10526"/>
    <cellStyle name="표준 7 6 6 3 4" xfId="14397"/>
    <cellStyle name="표준 7 6 6 3 5" xfId="18268"/>
    <cellStyle name="표준 7 6 6 3 6" xfId="22139"/>
    <cellStyle name="표준 7 6 6 3 7" xfId="26010"/>
    <cellStyle name="표준 7 6 6 3 8" xfId="29881"/>
    <cellStyle name="표준 7 6 6 3 9" xfId="33752"/>
    <cellStyle name="표준 7 6 6 4" xfId="4719"/>
    <cellStyle name="표준 7 6 6 5" xfId="8590"/>
    <cellStyle name="표준 7 6 6 6" xfId="12461"/>
    <cellStyle name="표준 7 6 6 7" xfId="16332"/>
    <cellStyle name="표준 7 6 6 8" xfId="20203"/>
    <cellStyle name="표준 7 6 6 9" xfId="24074"/>
    <cellStyle name="표준 7 6 7" xfId="1041"/>
    <cellStyle name="표준 7 6 7 10" xfId="32300"/>
    <cellStyle name="표준 7 6 7 11" xfId="36171"/>
    <cellStyle name="표준 7 6 7 12" xfId="40283"/>
    <cellStyle name="표준 7 6 7 13" xfId="44154"/>
    <cellStyle name="표준 7 6 7 14" xfId="48025"/>
    <cellStyle name="표준 7 6 7 15" xfId="51896"/>
    <cellStyle name="표준 7 6 7 2" xfId="2980"/>
    <cellStyle name="표준 7 6 7 2 10" xfId="38107"/>
    <cellStyle name="표준 7 6 7 2 11" xfId="42219"/>
    <cellStyle name="표준 7 6 7 2 12" xfId="46090"/>
    <cellStyle name="표준 7 6 7 2 13" xfId="49961"/>
    <cellStyle name="표준 7 6 7 2 14" xfId="53832"/>
    <cellStyle name="표준 7 6 7 2 2" xfId="7139"/>
    <cellStyle name="표준 7 6 7 2 3" xfId="11010"/>
    <cellStyle name="표준 7 6 7 2 4" xfId="14881"/>
    <cellStyle name="표준 7 6 7 2 5" xfId="18752"/>
    <cellStyle name="표준 7 6 7 2 6" xfId="22623"/>
    <cellStyle name="표준 7 6 7 2 7" xfId="26494"/>
    <cellStyle name="표준 7 6 7 2 8" xfId="30365"/>
    <cellStyle name="표준 7 6 7 2 9" xfId="34236"/>
    <cellStyle name="표준 7 6 7 3" xfId="5203"/>
    <cellStyle name="표준 7 6 7 4" xfId="9074"/>
    <cellStyle name="표준 7 6 7 5" xfId="12945"/>
    <cellStyle name="표준 7 6 7 6" xfId="16816"/>
    <cellStyle name="표준 7 6 7 7" xfId="20687"/>
    <cellStyle name="표준 7 6 7 8" xfId="24558"/>
    <cellStyle name="표준 7 6 7 9" xfId="28429"/>
    <cellStyle name="표준 7 6 8" xfId="2012"/>
    <cellStyle name="표준 7 6 8 10" xfId="37139"/>
    <cellStyle name="표준 7 6 8 11" xfId="41251"/>
    <cellStyle name="표준 7 6 8 12" xfId="45122"/>
    <cellStyle name="표준 7 6 8 13" xfId="48993"/>
    <cellStyle name="표준 7 6 8 14" xfId="52864"/>
    <cellStyle name="표준 7 6 8 2" xfId="6171"/>
    <cellStyle name="표준 7 6 8 3" xfId="10042"/>
    <cellStyle name="표준 7 6 8 4" xfId="13913"/>
    <cellStyle name="표준 7 6 8 5" xfId="17784"/>
    <cellStyle name="표준 7 6 8 6" xfId="21655"/>
    <cellStyle name="표준 7 6 8 7" xfId="25526"/>
    <cellStyle name="표준 7 6 8 8" xfId="29397"/>
    <cellStyle name="표준 7 6 8 9" xfId="33268"/>
    <cellStyle name="표준 7 6 9" xfId="4235"/>
    <cellStyle name="표준 7 7" xfId="56"/>
    <cellStyle name="표준 7 7 10" xfId="8110"/>
    <cellStyle name="표준 7 7 11" xfId="11981"/>
    <cellStyle name="표준 7 7 12" xfId="15852"/>
    <cellStyle name="표준 7 7 13" xfId="19723"/>
    <cellStyle name="표준 7 7 14" xfId="23594"/>
    <cellStyle name="표준 7 7 15" xfId="27465"/>
    <cellStyle name="표준 7 7 16" xfId="31336"/>
    <cellStyle name="표준 7 7 17" xfId="35207"/>
    <cellStyle name="표준 7 7 18" xfId="39078"/>
    <cellStyle name="표준 7 7 19" xfId="39319"/>
    <cellStyle name="표준 7 7 2" xfId="110"/>
    <cellStyle name="표준 7 7 2 10" xfId="15899"/>
    <cellStyle name="표준 7 7 2 11" xfId="19770"/>
    <cellStyle name="표준 7 7 2 12" xfId="23641"/>
    <cellStyle name="표준 7 7 2 13" xfId="27512"/>
    <cellStyle name="표준 7 7 2 14" xfId="31383"/>
    <cellStyle name="표준 7 7 2 15" xfId="35254"/>
    <cellStyle name="표준 7 7 2 16" xfId="39125"/>
    <cellStyle name="표준 7 7 2 17" xfId="39366"/>
    <cellStyle name="표준 7 7 2 18" xfId="43237"/>
    <cellStyle name="표준 7 7 2 19" xfId="47108"/>
    <cellStyle name="표준 7 7 2 2" xfId="209"/>
    <cellStyle name="표준 7 7 2 2 10" xfId="19867"/>
    <cellStyle name="표준 7 7 2 2 11" xfId="23738"/>
    <cellStyle name="표준 7 7 2 2 12" xfId="27609"/>
    <cellStyle name="표준 7 7 2 2 13" xfId="31480"/>
    <cellStyle name="표준 7 7 2 2 14" xfId="35351"/>
    <cellStyle name="표준 7 7 2 2 15" xfId="39222"/>
    <cellStyle name="표준 7 7 2 2 16" xfId="39463"/>
    <cellStyle name="표준 7 7 2 2 17" xfId="43334"/>
    <cellStyle name="표준 7 7 2 2 18" xfId="47205"/>
    <cellStyle name="표준 7 7 2 2 19" xfId="51076"/>
    <cellStyle name="표준 7 7 2 2 2" xfId="454"/>
    <cellStyle name="표준 7 7 2 2 2 10" xfId="23980"/>
    <cellStyle name="표준 7 7 2 2 2 11" xfId="27851"/>
    <cellStyle name="표준 7 7 2 2 2 12" xfId="31722"/>
    <cellStyle name="표준 7 7 2 2 2 13" xfId="35593"/>
    <cellStyle name="표준 7 7 2 2 2 14" xfId="39705"/>
    <cellStyle name="표준 7 7 2 2 2 15" xfId="43576"/>
    <cellStyle name="표준 7 7 2 2 2 16" xfId="47447"/>
    <cellStyle name="표준 7 7 2 2 2 17" xfId="51318"/>
    <cellStyle name="표준 7 7 2 2 2 2" xfId="941"/>
    <cellStyle name="표준 7 7 2 2 2 2 10" xfId="28335"/>
    <cellStyle name="표준 7 7 2 2 2 2 11" xfId="32206"/>
    <cellStyle name="표준 7 7 2 2 2 2 12" xfId="36077"/>
    <cellStyle name="표준 7 7 2 2 2 2 13" xfId="40189"/>
    <cellStyle name="표준 7 7 2 2 2 2 14" xfId="44060"/>
    <cellStyle name="표준 7 7 2 2 2 2 15" xfId="47931"/>
    <cellStyle name="표준 7 7 2 2 2 2 16" xfId="51802"/>
    <cellStyle name="표준 7 7 2 2 2 2 2" xfId="1915"/>
    <cellStyle name="표준 7 7 2 2 2 2 2 10" xfId="33174"/>
    <cellStyle name="표준 7 7 2 2 2 2 2 11" xfId="37045"/>
    <cellStyle name="표준 7 7 2 2 2 2 2 12" xfId="41157"/>
    <cellStyle name="표준 7 7 2 2 2 2 2 13" xfId="45028"/>
    <cellStyle name="표준 7 7 2 2 2 2 2 14" xfId="48899"/>
    <cellStyle name="표준 7 7 2 2 2 2 2 15" xfId="52770"/>
    <cellStyle name="표준 7 7 2 2 2 2 2 2" xfId="3854"/>
    <cellStyle name="표준 7 7 2 2 2 2 2 2 10" xfId="38981"/>
    <cellStyle name="표준 7 7 2 2 2 2 2 2 11" xfId="43093"/>
    <cellStyle name="표준 7 7 2 2 2 2 2 2 12" xfId="46964"/>
    <cellStyle name="표준 7 7 2 2 2 2 2 2 13" xfId="50835"/>
    <cellStyle name="표준 7 7 2 2 2 2 2 2 14" xfId="54706"/>
    <cellStyle name="표준 7 7 2 2 2 2 2 2 2" xfId="8013"/>
    <cellStyle name="표준 7 7 2 2 2 2 2 2 3" xfId="11884"/>
    <cellStyle name="표준 7 7 2 2 2 2 2 2 4" xfId="15755"/>
    <cellStyle name="표준 7 7 2 2 2 2 2 2 5" xfId="19626"/>
    <cellStyle name="표준 7 7 2 2 2 2 2 2 6" xfId="23497"/>
    <cellStyle name="표준 7 7 2 2 2 2 2 2 7" xfId="27368"/>
    <cellStyle name="표준 7 7 2 2 2 2 2 2 8" xfId="31239"/>
    <cellStyle name="표준 7 7 2 2 2 2 2 2 9" xfId="35110"/>
    <cellStyle name="표준 7 7 2 2 2 2 2 3" xfId="6077"/>
    <cellStyle name="표준 7 7 2 2 2 2 2 4" xfId="9948"/>
    <cellStyle name="표준 7 7 2 2 2 2 2 5" xfId="13819"/>
    <cellStyle name="표준 7 7 2 2 2 2 2 6" xfId="17690"/>
    <cellStyle name="표준 7 7 2 2 2 2 2 7" xfId="21561"/>
    <cellStyle name="표준 7 7 2 2 2 2 2 8" xfId="25432"/>
    <cellStyle name="표준 7 7 2 2 2 2 2 9" xfId="29303"/>
    <cellStyle name="표준 7 7 2 2 2 2 3" xfId="2886"/>
    <cellStyle name="표준 7 7 2 2 2 2 3 10" xfId="38013"/>
    <cellStyle name="표준 7 7 2 2 2 2 3 11" xfId="42125"/>
    <cellStyle name="표준 7 7 2 2 2 2 3 12" xfId="45996"/>
    <cellStyle name="표준 7 7 2 2 2 2 3 13" xfId="49867"/>
    <cellStyle name="표준 7 7 2 2 2 2 3 14" xfId="53738"/>
    <cellStyle name="표준 7 7 2 2 2 2 3 2" xfId="7045"/>
    <cellStyle name="표준 7 7 2 2 2 2 3 3" xfId="10916"/>
    <cellStyle name="표준 7 7 2 2 2 2 3 4" xfId="14787"/>
    <cellStyle name="표준 7 7 2 2 2 2 3 5" xfId="18658"/>
    <cellStyle name="표준 7 7 2 2 2 2 3 6" xfId="22529"/>
    <cellStyle name="표준 7 7 2 2 2 2 3 7" xfId="26400"/>
    <cellStyle name="표준 7 7 2 2 2 2 3 8" xfId="30271"/>
    <cellStyle name="표준 7 7 2 2 2 2 3 9" xfId="34142"/>
    <cellStyle name="표준 7 7 2 2 2 2 4" xfId="5109"/>
    <cellStyle name="표준 7 7 2 2 2 2 5" xfId="8980"/>
    <cellStyle name="표준 7 7 2 2 2 2 6" xfId="12851"/>
    <cellStyle name="표준 7 7 2 2 2 2 7" xfId="16722"/>
    <cellStyle name="표준 7 7 2 2 2 2 8" xfId="20593"/>
    <cellStyle name="표준 7 7 2 2 2 2 9" xfId="24464"/>
    <cellStyle name="표준 7 7 2 2 2 3" xfId="1431"/>
    <cellStyle name="표준 7 7 2 2 2 3 10" xfId="32690"/>
    <cellStyle name="표준 7 7 2 2 2 3 11" xfId="36561"/>
    <cellStyle name="표준 7 7 2 2 2 3 12" xfId="40673"/>
    <cellStyle name="표준 7 7 2 2 2 3 13" xfId="44544"/>
    <cellStyle name="표준 7 7 2 2 2 3 14" xfId="48415"/>
    <cellStyle name="표준 7 7 2 2 2 3 15" xfId="52286"/>
    <cellStyle name="표준 7 7 2 2 2 3 2" xfId="3370"/>
    <cellStyle name="표준 7 7 2 2 2 3 2 10" xfId="38497"/>
    <cellStyle name="표준 7 7 2 2 2 3 2 11" xfId="42609"/>
    <cellStyle name="표준 7 7 2 2 2 3 2 12" xfId="46480"/>
    <cellStyle name="표준 7 7 2 2 2 3 2 13" xfId="50351"/>
    <cellStyle name="표준 7 7 2 2 2 3 2 14" xfId="54222"/>
    <cellStyle name="표준 7 7 2 2 2 3 2 2" xfId="7529"/>
    <cellStyle name="표준 7 7 2 2 2 3 2 3" xfId="11400"/>
    <cellStyle name="표준 7 7 2 2 2 3 2 4" xfId="15271"/>
    <cellStyle name="표준 7 7 2 2 2 3 2 5" xfId="19142"/>
    <cellStyle name="표준 7 7 2 2 2 3 2 6" xfId="23013"/>
    <cellStyle name="표준 7 7 2 2 2 3 2 7" xfId="26884"/>
    <cellStyle name="표준 7 7 2 2 2 3 2 8" xfId="30755"/>
    <cellStyle name="표준 7 7 2 2 2 3 2 9" xfId="34626"/>
    <cellStyle name="표준 7 7 2 2 2 3 3" xfId="5593"/>
    <cellStyle name="표준 7 7 2 2 2 3 4" xfId="9464"/>
    <cellStyle name="표준 7 7 2 2 2 3 5" xfId="13335"/>
    <cellStyle name="표준 7 7 2 2 2 3 6" xfId="17206"/>
    <cellStyle name="표준 7 7 2 2 2 3 7" xfId="21077"/>
    <cellStyle name="표준 7 7 2 2 2 3 8" xfId="24948"/>
    <cellStyle name="표준 7 7 2 2 2 3 9" xfId="28819"/>
    <cellStyle name="표준 7 7 2 2 2 4" xfId="2402"/>
    <cellStyle name="표준 7 7 2 2 2 4 10" xfId="37529"/>
    <cellStyle name="표준 7 7 2 2 2 4 11" xfId="41641"/>
    <cellStyle name="표준 7 7 2 2 2 4 12" xfId="45512"/>
    <cellStyle name="표준 7 7 2 2 2 4 13" xfId="49383"/>
    <cellStyle name="표준 7 7 2 2 2 4 14" xfId="53254"/>
    <cellStyle name="표준 7 7 2 2 2 4 2" xfId="6561"/>
    <cellStyle name="표준 7 7 2 2 2 4 3" xfId="10432"/>
    <cellStyle name="표준 7 7 2 2 2 4 4" xfId="14303"/>
    <cellStyle name="표준 7 7 2 2 2 4 5" xfId="18174"/>
    <cellStyle name="표준 7 7 2 2 2 4 6" xfId="22045"/>
    <cellStyle name="표준 7 7 2 2 2 4 7" xfId="25916"/>
    <cellStyle name="표준 7 7 2 2 2 4 8" xfId="29787"/>
    <cellStyle name="표준 7 7 2 2 2 4 9" xfId="33658"/>
    <cellStyle name="표준 7 7 2 2 2 5" xfId="4625"/>
    <cellStyle name="표준 7 7 2 2 2 6" xfId="8496"/>
    <cellStyle name="표준 7 7 2 2 2 7" xfId="12367"/>
    <cellStyle name="표준 7 7 2 2 2 8" xfId="16238"/>
    <cellStyle name="표준 7 7 2 2 2 9" xfId="20109"/>
    <cellStyle name="표준 7 7 2 2 3" xfId="699"/>
    <cellStyle name="표준 7 7 2 2 3 10" xfId="28093"/>
    <cellStyle name="표준 7 7 2 2 3 11" xfId="31964"/>
    <cellStyle name="표준 7 7 2 2 3 12" xfId="35835"/>
    <cellStyle name="표준 7 7 2 2 3 13" xfId="39947"/>
    <cellStyle name="표준 7 7 2 2 3 14" xfId="43818"/>
    <cellStyle name="표준 7 7 2 2 3 15" xfId="47689"/>
    <cellStyle name="표준 7 7 2 2 3 16" xfId="51560"/>
    <cellStyle name="표준 7 7 2 2 3 2" xfId="1673"/>
    <cellStyle name="표준 7 7 2 2 3 2 10" xfId="32932"/>
    <cellStyle name="표준 7 7 2 2 3 2 11" xfId="36803"/>
    <cellStyle name="표준 7 7 2 2 3 2 12" xfId="40915"/>
    <cellStyle name="표준 7 7 2 2 3 2 13" xfId="44786"/>
    <cellStyle name="표준 7 7 2 2 3 2 14" xfId="48657"/>
    <cellStyle name="표준 7 7 2 2 3 2 15" xfId="52528"/>
    <cellStyle name="표준 7 7 2 2 3 2 2" xfId="3612"/>
    <cellStyle name="표준 7 7 2 2 3 2 2 10" xfId="38739"/>
    <cellStyle name="표준 7 7 2 2 3 2 2 11" xfId="42851"/>
    <cellStyle name="표준 7 7 2 2 3 2 2 12" xfId="46722"/>
    <cellStyle name="표준 7 7 2 2 3 2 2 13" xfId="50593"/>
    <cellStyle name="표준 7 7 2 2 3 2 2 14" xfId="54464"/>
    <cellStyle name="표준 7 7 2 2 3 2 2 2" xfId="7771"/>
    <cellStyle name="표준 7 7 2 2 3 2 2 3" xfId="11642"/>
    <cellStyle name="표준 7 7 2 2 3 2 2 4" xfId="15513"/>
    <cellStyle name="표준 7 7 2 2 3 2 2 5" xfId="19384"/>
    <cellStyle name="표준 7 7 2 2 3 2 2 6" xfId="23255"/>
    <cellStyle name="표준 7 7 2 2 3 2 2 7" xfId="27126"/>
    <cellStyle name="표준 7 7 2 2 3 2 2 8" xfId="30997"/>
    <cellStyle name="표준 7 7 2 2 3 2 2 9" xfId="34868"/>
    <cellStyle name="표준 7 7 2 2 3 2 3" xfId="5835"/>
    <cellStyle name="표준 7 7 2 2 3 2 4" xfId="9706"/>
    <cellStyle name="표준 7 7 2 2 3 2 5" xfId="13577"/>
    <cellStyle name="표준 7 7 2 2 3 2 6" xfId="17448"/>
    <cellStyle name="표준 7 7 2 2 3 2 7" xfId="21319"/>
    <cellStyle name="표준 7 7 2 2 3 2 8" xfId="25190"/>
    <cellStyle name="표준 7 7 2 2 3 2 9" xfId="29061"/>
    <cellStyle name="표준 7 7 2 2 3 3" xfId="2644"/>
    <cellStyle name="표준 7 7 2 2 3 3 10" xfId="37771"/>
    <cellStyle name="표준 7 7 2 2 3 3 11" xfId="41883"/>
    <cellStyle name="표준 7 7 2 2 3 3 12" xfId="45754"/>
    <cellStyle name="표준 7 7 2 2 3 3 13" xfId="49625"/>
    <cellStyle name="표준 7 7 2 2 3 3 14" xfId="53496"/>
    <cellStyle name="표준 7 7 2 2 3 3 2" xfId="6803"/>
    <cellStyle name="표준 7 7 2 2 3 3 3" xfId="10674"/>
    <cellStyle name="표준 7 7 2 2 3 3 4" xfId="14545"/>
    <cellStyle name="표준 7 7 2 2 3 3 5" xfId="18416"/>
    <cellStyle name="표준 7 7 2 2 3 3 6" xfId="22287"/>
    <cellStyle name="표준 7 7 2 2 3 3 7" xfId="26158"/>
    <cellStyle name="표준 7 7 2 2 3 3 8" xfId="30029"/>
    <cellStyle name="표준 7 7 2 2 3 3 9" xfId="33900"/>
    <cellStyle name="표준 7 7 2 2 3 4" xfId="4867"/>
    <cellStyle name="표준 7 7 2 2 3 5" xfId="8738"/>
    <cellStyle name="표준 7 7 2 2 3 6" xfId="12609"/>
    <cellStyle name="표준 7 7 2 2 3 7" xfId="16480"/>
    <cellStyle name="표준 7 7 2 2 3 8" xfId="20351"/>
    <cellStyle name="표준 7 7 2 2 3 9" xfId="24222"/>
    <cellStyle name="표준 7 7 2 2 4" xfId="1189"/>
    <cellStyle name="표준 7 7 2 2 4 10" xfId="32448"/>
    <cellStyle name="표준 7 7 2 2 4 11" xfId="36319"/>
    <cellStyle name="표준 7 7 2 2 4 12" xfId="40431"/>
    <cellStyle name="표준 7 7 2 2 4 13" xfId="44302"/>
    <cellStyle name="표준 7 7 2 2 4 14" xfId="48173"/>
    <cellStyle name="표준 7 7 2 2 4 15" xfId="52044"/>
    <cellStyle name="표준 7 7 2 2 4 2" xfId="3128"/>
    <cellStyle name="표준 7 7 2 2 4 2 10" xfId="38255"/>
    <cellStyle name="표준 7 7 2 2 4 2 11" xfId="42367"/>
    <cellStyle name="표준 7 7 2 2 4 2 12" xfId="46238"/>
    <cellStyle name="표준 7 7 2 2 4 2 13" xfId="50109"/>
    <cellStyle name="표준 7 7 2 2 4 2 14" xfId="53980"/>
    <cellStyle name="표준 7 7 2 2 4 2 2" xfId="7287"/>
    <cellStyle name="표준 7 7 2 2 4 2 3" xfId="11158"/>
    <cellStyle name="표준 7 7 2 2 4 2 4" xfId="15029"/>
    <cellStyle name="표준 7 7 2 2 4 2 5" xfId="18900"/>
    <cellStyle name="표준 7 7 2 2 4 2 6" xfId="22771"/>
    <cellStyle name="표준 7 7 2 2 4 2 7" xfId="26642"/>
    <cellStyle name="표준 7 7 2 2 4 2 8" xfId="30513"/>
    <cellStyle name="표준 7 7 2 2 4 2 9" xfId="34384"/>
    <cellStyle name="표준 7 7 2 2 4 3" xfId="5351"/>
    <cellStyle name="표준 7 7 2 2 4 4" xfId="9222"/>
    <cellStyle name="표준 7 7 2 2 4 5" xfId="13093"/>
    <cellStyle name="표준 7 7 2 2 4 6" xfId="16964"/>
    <cellStyle name="표준 7 7 2 2 4 7" xfId="20835"/>
    <cellStyle name="표준 7 7 2 2 4 8" xfId="24706"/>
    <cellStyle name="표준 7 7 2 2 4 9" xfId="28577"/>
    <cellStyle name="표준 7 7 2 2 5" xfId="2160"/>
    <cellStyle name="표준 7 7 2 2 5 10" xfId="37287"/>
    <cellStyle name="표준 7 7 2 2 5 11" xfId="41399"/>
    <cellStyle name="표준 7 7 2 2 5 12" xfId="45270"/>
    <cellStyle name="표준 7 7 2 2 5 13" xfId="49141"/>
    <cellStyle name="표준 7 7 2 2 5 14" xfId="53012"/>
    <cellStyle name="표준 7 7 2 2 5 2" xfId="6319"/>
    <cellStyle name="표준 7 7 2 2 5 3" xfId="10190"/>
    <cellStyle name="표준 7 7 2 2 5 4" xfId="14061"/>
    <cellStyle name="표준 7 7 2 2 5 5" xfId="17932"/>
    <cellStyle name="표준 7 7 2 2 5 6" xfId="21803"/>
    <cellStyle name="표준 7 7 2 2 5 7" xfId="25674"/>
    <cellStyle name="표준 7 7 2 2 5 8" xfId="29545"/>
    <cellStyle name="표준 7 7 2 2 5 9" xfId="33416"/>
    <cellStyle name="표준 7 7 2 2 6" xfId="4383"/>
    <cellStyle name="표준 7 7 2 2 7" xfId="8254"/>
    <cellStyle name="표준 7 7 2 2 8" xfId="12125"/>
    <cellStyle name="표준 7 7 2 2 9" xfId="15996"/>
    <cellStyle name="표준 7 7 2 20" xfId="50979"/>
    <cellStyle name="표준 7 7 2 3" xfId="357"/>
    <cellStyle name="표준 7 7 2 3 10" xfId="23883"/>
    <cellStyle name="표준 7 7 2 3 11" xfId="27754"/>
    <cellStyle name="표준 7 7 2 3 12" xfId="31625"/>
    <cellStyle name="표준 7 7 2 3 13" xfId="35496"/>
    <cellStyle name="표준 7 7 2 3 14" xfId="39608"/>
    <cellStyle name="표준 7 7 2 3 15" xfId="43479"/>
    <cellStyle name="표준 7 7 2 3 16" xfId="47350"/>
    <cellStyle name="표준 7 7 2 3 17" xfId="51221"/>
    <cellStyle name="표준 7 7 2 3 2" xfId="844"/>
    <cellStyle name="표준 7 7 2 3 2 10" xfId="28238"/>
    <cellStyle name="표준 7 7 2 3 2 11" xfId="32109"/>
    <cellStyle name="표준 7 7 2 3 2 12" xfId="35980"/>
    <cellStyle name="표준 7 7 2 3 2 13" xfId="40092"/>
    <cellStyle name="표준 7 7 2 3 2 14" xfId="43963"/>
    <cellStyle name="표준 7 7 2 3 2 15" xfId="47834"/>
    <cellStyle name="표준 7 7 2 3 2 16" xfId="51705"/>
    <cellStyle name="표준 7 7 2 3 2 2" xfId="1818"/>
    <cellStyle name="표준 7 7 2 3 2 2 10" xfId="33077"/>
    <cellStyle name="표준 7 7 2 3 2 2 11" xfId="36948"/>
    <cellStyle name="표준 7 7 2 3 2 2 12" xfId="41060"/>
    <cellStyle name="표준 7 7 2 3 2 2 13" xfId="44931"/>
    <cellStyle name="표준 7 7 2 3 2 2 14" xfId="48802"/>
    <cellStyle name="표준 7 7 2 3 2 2 15" xfId="52673"/>
    <cellStyle name="표준 7 7 2 3 2 2 2" xfId="3757"/>
    <cellStyle name="표준 7 7 2 3 2 2 2 10" xfId="38884"/>
    <cellStyle name="표준 7 7 2 3 2 2 2 11" xfId="42996"/>
    <cellStyle name="표준 7 7 2 3 2 2 2 12" xfId="46867"/>
    <cellStyle name="표준 7 7 2 3 2 2 2 13" xfId="50738"/>
    <cellStyle name="표준 7 7 2 3 2 2 2 14" xfId="54609"/>
    <cellStyle name="표준 7 7 2 3 2 2 2 2" xfId="7916"/>
    <cellStyle name="표준 7 7 2 3 2 2 2 3" xfId="11787"/>
    <cellStyle name="표준 7 7 2 3 2 2 2 4" xfId="15658"/>
    <cellStyle name="표준 7 7 2 3 2 2 2 5" xfId="19529"/>
    <cellStyle name="표준 7 7 2 3 2 2 2 6" xfId="23400"/>
    <cellStyle name="표준 7 7 2 3 2 2 2 7" xfId="27271"/>
    <cellStyle name="표준 7 7 2 3 2 2 2 8" xfId="31142"/>
    <cellStyle name="표준 7 7 2 3 2 2 2 9" xfId="35013"/>
    <cellStyle name="표준 7 7 2 3 2 2 3" xfId="5980"/>
    <cellStyle name="표준 7 7 2 3 2 2 4" xfId="9851"/>
    <cellStyle name="표준 7 7 2 3 2 2 5" xfId="13722"/>
    <cellStyle name="표준 7 7 2 3 2 2 6" xfId="17593"/>
    <cellStyle name="표준 7 7 2 3 2 2 7" xfId="21464"/>
    <cellStyle name="표준 7 7 2 3 2 2 8" xfId="25335"/>
    <cellStyle name="표준 7 7 2 3 2 2 9" xfId="29206"/>
    <cellStyle name="표준 7 7 2 3 2 3" xfId="2789"/>
    <cellStyle name="표준 7 7 2 3 2 3 10" xfId="37916"/>
    <cellStyle name="표준 7 7 2 3 2 3 11" xfId="42028"/>
    <cellStyle name="표준 7 7 2 3 2 3 12" xfId="45899"/>
    <cellStyle name="표준 7 7 2 3 2 3 13" xfId="49770"/>
    <cellStyle name="표준 7 7 2 3 2 3 14" xfId="53641"/>
    <cellStyle name="표준 7 7 2 3 2 3 2" xfId="6948"/>
    <cellStyle name="표준 7 7 2 3 2 3 3" xfId="10819"/>
    <cellStyle name="표준 7 7 2 3 2 3 4" xfId="14690"/>
    <cellStyle name="표준 7 7 2 3 2 3 5" xfId="18561"/>
    <cellStyle name="표준 7 7 2 3 2 3 6" xfId="22432"/>
    <cellStyle name="표준 7 7 2 3 2 3 7" xfId="26303"/>
    <cellStyle name="표준 7 7 2 3 2 3 8" xfId="30174"/>
    <cellStyle name="표준 7 7 2 3 2 3 9" xfId="34045"/>
    <cellStyle name="표준 7 7 2 3 2 4" xfId="5012"/>
    <cellStyle name="표준 7 7 2 3 2 5" xfId="8883"/>
    <cellStyle name="표준 7 7 2 3 2 6" xfId="12754"/>
    <cellStyle name="표준 7 7 2 3 2 7" xfId="16625"/>
    <cellStyle name="표준 7 7 2 3 2 8" xfId="20496"/>
    <cellStyle name="표준 7 7 2 3 2 9" xfId="24367"/>
    <cellStyle name="표준 7 7 2 3 3" xfId="1334"/>
    <cellStyle name="표준 7 7 2 3 3 10" xfId="32593"/>
    <cellStyle name="표준 7 7 2 3 3 11" xfId="36464"/>
    <cellStyle name="표준 7 7 2 3 3 12" xfId="40576"/>
    <cellStyle name="표준 7 7 2 3 3 13" xfId="44447"/>
    <cellStyle name="표준 7 7 2 3 3 14" xfId="48318"/>
    <cellStyle name="표준 7 7 2 3 3 15" xfId="52189"/>
    <cellStyle name="표준 7 7 2 3 3 2" xfId="3273"/>
    <cellStyle name="표준 7 7 2 3 3 2 10" xfId="38400"/>
    <cellStyle name="표준 7 7 2 3 3 2 11" xfId="42512"/>
    <cellStyle name="표준 7 7 2 3 3 2 12" xfId="46383"/>
    <cellStyle name="표준 7 7 2 3 3 2 13" xfId="50254"/>
    <cellStyle name="표준 7 7 2 3 3 2 14" xfId="54125"/>
    <cellStyle name="표준 7 7 2 3 3 2 2" xfId="7432"/>
    <cellStyle name="표준 7 7 2 3 3 2 3" xfId="11303"/>
    <cellStyle name="표준 7 7 2 3 3 2 4" xfId="15174"/>
    <cellStyle name="표준 7 7 2 3 3 2 5" xfId="19045"/>
    <cellStyle name="표준 7 7 2 3 3 2 6" xfId="22916"/>
    <cellStyle name="표준 7 7 2 3 3 2 7" xfId="26787"/>
    <cellStyle name="표준 7 7 2 3 3 2 8" xfId="30658"/>
    <cellStyle name="표준 7 7 2 3 3 2 9" xfId="34529"/>
    <cellStyle name="표준 7 7 2 3 3 3" xfId="5496"/>
    <cellStyle name="표준 7 7 2 3 3 4" xfId="9367"/>
    <cellStyle name="표준 7 7 2 3 3 5" xfId="13238"/>
    <cellStyle name="표준 7 7 2 3 3 6" xfId="17109"/>
    <cellStyle name="표준 7 7 2 3 3 7" xfId="20980"/>
    <cellStyle name="표준 7 7 2 3 3 8" xfId="24851"/>
    <cellStyle name="표준 7 7 2 3 3 9" xfId="28722"/>
    <cellStyle name="표준 7 7 2 3 4" xfId="2305"/>
    <cellStyle name="표준 7 7 2 3 4 10" xfId="37432"/>
    <cellStyle name="표준 7 7 2 3 4 11" xfId="41544"/>
    <cellStyle name="표준 7 7 2 3 4 12" xfId="45415"/>
    <cellStyle name="표준 7 7 2 3 4 13" xfId="49286"/>
    <cellStyle name="표준 7 7 2 3 4 14" xfId="53157"/>
    <cellStyle name="표준 7 7 2 3 4 2" xfId="6464"/>
    <cellStyle name="표준 7 7 2 3 4 3" xfId="10335"/>
    <cellStyle name="표준 7 7 2 3 4 4" xfId="14206"/>
    <cellStyle name="표준 7 7 2 3 4 5" xfId="18077"/>
    <cellStyle name="표준 7 7 2 3 4 6" xfId="21948"/>
    <cellStyle name="표준 7 7 2 3 4 7" xfId="25819"/>
    <cellStyle name="표준 7 7 2 3 4 8" xfId="29690"/>
    <cellStyle name="표준 7 7 2 3 4 9" xfId="33561"/>
    <cellStyle name="표준 7 7 2 3 5" xfId="4528"/>
    <cellStyle name="표준 7 7 2 3 6" xfId="8399"/>
    <cellStyle name="표준 7 7 2 3 7" xfId="12270"/>
    <cellStyle name="표준 7 7 2 3 8" xfId="16141"/>
    <cellStyle name="표준 7 7 2 3 9" xfId="20012"/>
    <cellStyle name="표준 7 7 2 4" xfId="602"/>
    <cellStyle name="표준 7 7 2 4 10" xfId="27996"/>
    <cellStyle name="표준 7 7 2 4 11" xfId="31867"/>
    <cellStyle name="표준 7 7 2 4 12" xfId="35738"/>
    <cellStyle name="표준 7 7 2 4 13" xfId="39850"/>
    <cellStyle name="표준 7 7 2 4 14" xfId="43721"/>
    <cellStyle name="표준 7 7 2 4 15" xfId="47592"/>
    <cellStyle name="표준 7 7 2 4 16" xfId="51463"/>
    <cellStyle name="표준 7 7 2 4 2" xfId="1576"/>
    <cellStyle name="표준 7 7 2 4 2 10" xfId="32835"/>
    <cellStyle name="표준 7 7 2 4 2 11" xfId="36706"/>
    <cellStyle name="표준 7 7 2 4 2 12" xfId="40818"/>
    <cellStyle name="표준 7 7 2 4 2 13" xfId="44689"/>
    <cellStyle name="표준 7 7 2 4 2 14" xfId="48560"/>
    <cellStyle name="표준 7 7 2 4 2 15" xfId="52431"/>
    <cellStyle name="표준 7 7 2 4 2 2" xfId="3515"/>
    <cellStyle name="표준 7 7 2 4 2 2 10" xfId="38642"/>
    <cellStyle name="표준 7 7 2 4 2 2 11" xfId="42754"/>
    <cellStyle name="표준 7 7 2 4 2 2 12" xfId="46625"/>
    <cellStyle name="표준 7 7 2 4 2 2 13" xfId="50496"/>
    <cellStyle name="표준 7 7 2 4 2 2 14" xfId="54367"/>
    <cellStyle name="표준 7 7 2 4 2 2 2" xfId="7674"/>
    <cellStyle name="표준 7 7 2 4 2 2 3" xfId="11545"/>
    <cellStyle name="표준 7 7 2 4 2 2 4" xfId="15416"/>
    <cellStyle name="표준 7 7 2 4 2 2 5" xfId="19287"/>
    <cellStyle name="표준 7 7 2 4 2 2 6" xfId="23158"/>
    <cellStyle name="표준 7 7 2 4 2 2 7" xfId="27029"/>
    <cellStyle name="표준 7 7 2 4 2 2 8" xfId="30900"/>
    <cellStyle name="표준 7 7 2 4 2 2 9" xfId="34771"/>
    <cellStyle name="표준 7 7 2 4 2 3" xfId="5738"/>
    <cellStyle name="표준 7 7 2 4 2 4" xfId="9609"/>
    <cellStyle name="표준 7 7 2 4 2 5" xfId="13480"/>
    <cellStyle name="표준 7 7 2 4 2 6" xfId="17351"/>
    <cellStyle name="표준 7 7 2 4 2 7" xfId="21222"/>
    <cellStyle name="표준 7 7 2 4 2 8" xfId="25093"/>
    <cellStyle name="표준 7 7 2 4 2 9" xfId="28964"/>
    <cellStyle name="표준 7 7 2 4 3" xfId="2547"/>
    <cellStyle name="표준 7 7 2 4 3 10" xfId="37674"/>
    <cellStyle name="표준 7 7 2 4 3 11" xfId="41786"/>
    <cellStyle name="표준 7 7 2 4 3 12" xfId="45657"/>
    <cellStyle name="표준 7 7 2 4 3 13" xfId="49528"/>
    <cellStyle name="표준 7 7 2 4 3 14" xfId="53399"/>
    <cellStyle name="표준 7 7 2 4 3 2" xfId="6706"/>
    <cellStyle name="표준 7 7 2 4 3 3" xfId="10577"/>
    <cellStyle name="표준 7 7 2 4 3 4" xfId="14448"/>
    <cellStyle name="표준 7 7 2 4 3 5" xfId="18319"/>
    <cellStyle name="표준 7 7 2 4 3 6" xfId="22190"/>
    <cellStyle name="표준 7 7 2 4 3 7" xfId="26061"/>
    <cellStyle name="표준 7 7 2 4 3 8" xfId="29932"/>
    <cellStyle name="표준 7 7 2 4 3 9" xfId="33803"/>
    <cellStyle name="표준 7 7 2 4 4" xfId="4770"/>
    <cellStyle name="표준 7 7 2 4 5" xfId="8641"/>
    <cellStyle name="표준 7 7 2 4 6" xfId="12512"/>
    <cellStyle name="표준 7 7 2 4 7" xfId="16383"/>
    <cellStyle name="표준 7 7 2 4 8" xfId="20254"/>
    <cellStyle name="표준 7 7 2 4 9" xfId="24125"/>
    <cellStyle name="표준 7 7 2 5" xfId="1092"/>
    <cellStyle name="표준 7 7 2 5 10" xfId="32351"/>
    <cellStyle name="표준 7 7 2 5 11" xfId="36222"/>
    <cellStyle name="표준 7 7 2 5 12" xfId="40334"/>
    <cellStyle name="표준 7 7 2 5 13" xfId="44205"/>
    <cellStyle name="표준 7 7 2 5 14" xfId="48076"/>
    <cellStyle name="표준 7 7 2 5 15" xfId="51947"/>
    <cellStyle name="표준 7 7 2 5 2" xfId="3031"/>
    <cellStyle name="표준 7 7 2 5 2 10" xfId="38158"/>
    <cellStyle name="표준 7 7 2 5 2 11" xfId="42270"/>
    <cellStyle name="표준 7 7 2 5 2 12" xfId="46141"/>
    <cellStyle name="표준 7 7 2 5 2 13" xfId="50012"/>
    <cellStyle name="표준 7 7 2 5 2 14" xfId="53883"/>
    <cellStyle name="표준 7 7 2 5 2 2" xfId="7190"/>
    <cellStyle name="표준 7 7 2 5 2 3" xfId="11061"/>
    <cellStyle name="표준 7 7 2 5 2 4" xfId="14932"/>
    <cellStyle name="표준 7 7 2 5 2 5" xfId="18803"/>
    <cellStyle name="표준 7 7 2 5 2 6" xfId="22674"/>
    <cellStyle name="표준 7 7 2 5 2 7" xfId="26545"/>
    <cellStyle name="표준 7 7 2 5 2 8" xfId="30416"/>
    <cellStyle name="표준 7 7 2 5 2 9" xfId="34287"/>
    <cellStyle name="표준 7 7 2 5 3" xfId="5254"/>
    <cellStyle name="표준 7 7 2 5 4" xfId="9125"/>
    <cellStyle name="표준 7 7 2 5 5" xfId="12996"/>
    <cellStyle name="표준 7 7 2 5 6" xfId="16867"/>
    <cellStyle name="표준 7 7 2 5 7" xfId="20738"/>
    <cellStyle name="표준 7 7 2 5 8" xfId="24609"/>
    <cellStyle name="표준 7 7 2 5 9" xfId="28480"/>
    <cellStyle name="표준 7 7 2 6" xfId="2063"/>
    <cellStyle name="표준 7 7 2 6 10" xfId="37190"/>
    <cellStyle name="표준 7 7 2 6 11" xfId="41302"/>
    <cellStyle name="표준 7 7 2 6 12" xfId="45173"/>
    <cellStyle name="표준 7 7 2 6 13" xfId="49044"/>
    <cellStyle name="표준 7 7 2 6 14" xfId="52915"/>
    <cellStyle name="표준 7 7 2 6 2" xfId="6222"/>
    <cellStyle name="표준 7 7 2 6 3" xfId="10093"/>
    <cellStyle name="표준 7 7 2 6 4" xfId="13964"/>
    <cellStyle name="표준 7 7 2 6 5" xfId="17835"/>
    <cellStyle name="표준 7 7 2 6 6" xfId="21706"/>
    <cellStyle name="표준 7 7 2 6 7" xfId="25577"/>
    <cellStyle name="표준 7 7 2 6 8" xfId="29448"/>
    <cellStyle name="표준 7 7 2 6 9" xfId="33319"/>
    <cellStyle name="표준 7 7 2 7" xfId="4286"/>
    <cellStyle name="표준 7 7 2 8" xfId="8157"/>
    <cellStyle name="표준 7 7 2 9" xfId="12028"/>
    <cellStyle name="표준 7 7 20" xfId="43190"/>
    <cellStyle name="표준 7 7 21" xfId="47061"/>
    <cellStyle name="표준 7 7 22" xfId="50932"/>
    <cellStyle name="표준 7 7 3" xfId="162"/>
    <cellStyle name="표준 7 7 3 10" xfId="19820"/>
    <cellStyle name="표준 7 7 3 11" xfId="23691"/>
    <cellStyle name="표준 7 7 3 12" xfId="27562"/>
    <cellStyle name="표준 7 7 3 13" xfId="31433"/>
    <cellStyle name="표준 7 7 3 14" xfId="35304"/>
    <cellStyle name="표준 7 7 3 15" xfId="39175"/>
    <cellStyle name="표준 7 7 3 16" xfId="39416"/>
    <cellStyle name="표준 7 7 3 17" xfId="43287"/>
    <cellStyle name="표준 7 7 3 18" xfId="47158"/>
    <cellStyle name="표준 7 7 3 19" xfId="51029"/>
    <cellStyle name="표준 7 7 3 2" xfId="407"/>
    <cellStyle name="표준 7 7 3 2 10" xfId="23933"/>
    <cellStyle name="표준 7 7 3 2 11" xfId="27804"/>
    <cellStyle name="표준 7 7 3 2 12" xfId="31675"/>
    <cellStyle name="표준 7 7 3 2 13" xfId="35546"/>
    <cellStyle name="표준 7 7 3 2 14" xfId="39658"/>
    <cellStyle name="표준 7 7 3 2 15" xfId="43529"/>
    <cellStyle name="표준 7 7 3 2 16" xfId="47400"/>
    <cellStyle name="표준 7 7 3 2 17" xfId="51271"/>
    <cellStyle name="표준 7 7 3 2 2" xfId="894"/>
    <cellStyle name="표준 7 7 3 2 2 10" xfId="28288"/>
    <cellStyle name="표준 7 7 3 2 2 11" xfId="32159"/>
    <cellStyle name="표준 7 7 3 2 2 12" xfId="36030"/>
    <cellStyle name="표준 7 7 3 2 2 13" xfId="40142"/>
    <cellStyle name="표준 7 7 3 2 2 14" xfId="44013"/>
    <cellStyle name="표준 7 7 3 2 2 15" xfId="47884"/>
    <cellStyle name="표준 7 7 3 2 2 16" xfId="51755"/>
    <cellStyle name="표준 7 7 3 2 2 2" xfId="1868"/>
    <cellStyle name="표준 7 7 3 2 2 2 10" xfId="33127"/>
    <cellStyle name="표준 7 7 3 2 2 2 11" xfId="36998"/>
    <cellStyle name="표준 7 7 3 2 2 2 12" xfId="41110"/>
    <cellStyle name="표준 7 7 3 2 2 2 13" xfId="44981"/>
    <cellStyle name="표준 7 7 3 2 2 2 14" xfId="48852"/>
    <cellStyle name="표준 7 7 3 2 2 2 15" xfId="52723"/>
    <cellStyle name="표준 7 7 3 2 2 2 2" xfId="3807"/>
    <cellStyle name="표준 7 7 3 2 2 2 2 10" xfId="38934"/>
    <cellStyle name="표준 7 7 3 2 2 2 2 11" xfId="43046"/>
    <cellStyle name="표준 7 7 3 2 2 2 2 12" xfId="46917"/>
    <cellStyle name="표준 7 7 3 2 2 2 2 13" xfId="50788"/>
    <cellStyle name="표준 7 7 3 2 2 2 2 14" xfId="54659"/>
    <cellStyle name="표준 7 7 3 2 2 2 2 2" xfId="7966"/>
    <cellStyle name="표준 7 7 3 2 2 2 2 3" xfId="11837"/>
    <cellStyle name="표준 7 7 3 2 2 2 2 4" xfId="15708"/>
    <cellStyle name="표준 7 7 3 2 2 2 2 5" xfId="19579"/>
    <cellStyle name="표준 7 7 3 2 2 2 2 6" xfId="23450"/>
    <cellStyle name="표준 7 7 3 2 2 2 2 7" xfId="27321"/>
    <cellStyle name="표준 7 7 3 2 2 2 2 8" xfId="31192"/>
    <cellStyle name="표준 7 7 3 2 2 2 2 9" xfId="35063"/>
    <cellStyle name="표준 7 7 3 2 2 2 3" xfId="6030"/>
    <cellStyle name="표준 7 7 3 2 2 2 4" xfId="9901"/>
    <cellStyle name="표준 7 7 3 2 2 2 5" xfId="13772"/>
    <cellStyle name="표준 7 7 3 2 2 2 6" xfId="17643"/>
    <cellStyle name="표준 7 7 3 2 2 2 7" xfId="21514"/>
    <cellStyle name="표준 7 7 3 2 2 2 8" xfId="25385"/>
    <cellStyle name="표준 7 7 3 2 2 2 9" xfId="29256"/>
    <cellStyle name="표준 7 7 3 2 2 3" xfId="2839"/>
    <cellStyle name="표준 7 7 3 2 2 3 10" xfId="37966"/>
    <cellStyle name="표준 7 7 3 2 2 3 11" xfId="42078"/>
    <cellStyle name="표준 7 7 3 2 2 3 12" xfId="45949"/>
    <cellStyle name="표준 7 7 3 2 2 3 13" xfId="49820"/>
    <cellStyle name="표준 7 7 3 2 2 3 14" xfId="53691"/>
    <cellStyle name="표준 7 7 3 2 2 3 2" xfId="6998"/>
    <cellStyle name="표준 7 7 3 2 2 3 3" xfId="10869"/>
    <cellStyle name="표준 7 7 3 2 2 3 4" xfId="14740"/>
    <cellStyle name="표준 7 7 3 2 2 3 5" xfId="18611"/>
    <cellStyle name="표준 7 7 3 2 2 3 6" xfId="22482"/>
    <cellStyle name="표준 7 7 3 2 2 3 7" xfId="26353"/>
    <cellStyle name="표준 7 7 3 2 2 3 8" xfId="30224"/>
    <cellStyle name="표준 7 7 3 2 2 3 9" xfId="34095"/>
    <cellStyle name="표준 7 7 3 2 2 4" xfId="5062"/>
    <cellStyle name="표준 7 7 3 2 2 5" xfId="8933"/>
    <cellStyle name="표준 7 7 3 2 2 6" xfId="12804"/>
    <cellStyle name="표준 7 7 3 2 2 7" xfId="16675"/>
    <cellStyle name="표준 7 7 3 2 2 8" xfId="20546"/>
    <cellStyle name="표준 7 7 3 2 2 9" xfId="24417"/>
    <cellStyle name="표준 7 7 3 2 3" xfId="1384"/>
    <cellStyle name="표준 7 7 3 2 3 10" xfId="32643"/>
    <cellStyle name="표준 7 7 3 2 3 11" xfId="36514"/>
    <cellStyle name="표준 7 7 3 2 3 12" xfId="40626"/>
    <cellStyle name="표준 7 7 3 2 3 13" xfId="44497"/>
    <cellStyle name="표준 7 7 3 2 3 14" xfId="48368"/>
    <cellStyle name="표준 7 7 3 2 3 15" xfId="52239"/>
    <cellStyle name="표준 7 7 3 2 3 2" xfId="3323"/>
    <cellStyle name="표준 7 7 3 2 3 2 10" xfId="38450"/>
    <cellStyle name="표준 7 7 3 2 3 2 11" xfId="42562"/>
    <cellStyle name="표준 7 7 3 2 3 2 12" xfId="46433"/>
    <cellStyle name="표준 7 7 3 2 3 2 13" xfId="50304"/>
    <cellStyle name="표준 7 7 3 2 3 2 14" xfId="54175"/>
    <cellStyle name="표준 7 7 3 2 3 2 2" xfId="7482"/>
    <cellStyle name="표준 7 7 3 2 3 2 3" xfId="11353"/>
    <cellStyle name="표준 7 7 3 2 3 2 4" xfId="15224"/>
    <cellStyle name="표준 7 7 3 2 3 2 5" xfId="19095"/>
    <cellStyle name="표준 7 7 3 2 3 2 6" xfId="22966"/>
    <cellStyle name="표준 7 7 3 2 3 2 7" xfId="26837"/>
    <cellStyle name="표준 7 7 3 2 3 2 8" xfId="30708"/>
    <cellStyle name="표준 7 7 3 2 3 2 9" xfId="34579"/>
    <cellStyle name="표준 7 7 3 2 3 3" xfId="5546"/>
    <cellStyle name="표준 7 7 3 2 3 4" xfId="9417"/>
    <cellStyle name="표준 7 7 3 2 3 5" xfId="13288"/>
    <cellStyle name="표준 7 7 3 2 3 6" xfId="17159"/>
    <cellStyle name="표준 7 7 3 2 3 7" xfId="21030"/>
    <cellStyle name="표준 7 7 3 2 3 8" xfId="24901"/>
    <cellStyle name="표준 7 7 3 2 3 9" xfId="28772"/>
    <cellStyle name="표준 7 7 3 2 4" xfId="2355"/>
    <cellStyle name="표준 7 7 3 2 4 10" xfId="37482"/>
    <cellStyle name="표준 7 7 3 2 4 11" xfId="41594"/>
    <cellStyle name="표준 7 7 3 2 4 12" xfId="45465"/>
    <cellStyle name="표준 7 7 3 2 4 13" xfId="49336"/>
    <cellStyle name="표준 7 7 3 2 4 14" xfId="53207"/>
    <cellStyle name="표준 7 7 3 2 4 2" xfId="6514"/>
    <cellStyle name="표준 7 7 3 2 4 3" xfId="10385"/>
    <cellStyle name="표준 7 7 3 2 4 4" xfId="14256"/>
    <cellStyle name="표준 7 7 3 2 4 5" xfId="18127"/>
    <cellStyle name="표준 7 7 3 2 4 6" xfId="21998"/>
    <cellStyle name="표준 7 7 3 2 4 7" xfId="25869"/>
    <cellStyle name="표준 7 7 3 2 4 8" xfId="29740"/>
    <cellStyle name="표준 7 7 3 2 4 9" xfId="33611"/>
    <cellStyle name="표준 7 7 3 2 5" xfId="4578"/>
    <cellStyle name="표준 7 7 3 2 6" xfId="8449"/>
    <cellStyle name="표준 7 7 3 2 7" xfId="12320"/>
    <cellStyle name="표준 7 7 3 2 8" xfId="16191"/>
    <cellStyle name="표준 7 7 3 2 9" xfId="20062"/>
    <cellStyle name="표준 7 7 3 3" xfId="652"/>
    <cellStyle name="표준 7 7 3 3 10" xfId="28046"/>
    <cellStyle name="표준 7 7 3 3 11" xfId="31917"/>
    <cellStyle name="표준 7 7 3 3 12" xfId="35788"/>
    <cellStyle name="표준 7 7 3 3 13" xfId="39900"/>
    <cellStyle name="표준 7 7 3 3 14" xfId="43771"/>
    <cellStyle name="표준 7 7 3 3 15" xfId="47642"/>
    <cellStyle name="표준 7 7 3 3 16" xfId="51513"/>
    <cellStyle name="표준 7 7 3 3 2" xfId="1626"/>
    <cellStyle name="표준 7 7 3 3 2 10" xfId="32885"/>
    <cellStyle name="표준 7 7 3 3 2 11" xfId="36756"/>
    <cellStyle name="표준 7 7 3 3 2 12" xfId="40868"/>
    <cellStyle name="표준 7 7 3 3 2 13" xfId="44739"/>
    <cellStyle name="표준 7 7 3 3 2 14" xfId="48610"/>
    <cellStyle name="표준 7 7 3 3 2 15" xfId="52481"/>
    <cellStyle name="표준 7 7 3 3 2 2" xfId="3565"/>
    <cellStyle name="표준 7 7 3 3 2 2 10" xfId="38692"/>
    <cellStyle name="표준 7 7 3 3 2 2 11" xfId="42804"/>
    <cellStyle name="표준 7 7 3 3 2 2 12" xfId="46675"/>
    <cellStyle name="표준 7 7 3 3 2 2 13" xfId="50546"/>
    <cellStyle name="표준 7 7 3 3 2 2 14" xfId="54417"/>
    <cellStyle name="표준 7 7 3 3 2 2 2" xfId="7724"/>
    <cellStyle name="표준 7 7 3 3 2 2 3" xfId="11595"/>
    <cellStyle name="표준 7 7 3 3 2 2 4" xfId="15466"/>
    <cellStyle name="표준 7 7 3 3 2 2 5" xfId="19337"/>
    <cellStyle name="표준 7 7 3 3 2 2 6" xfId="23208"/>
    <cellStyle name="표준 7 7 3 3 2 2 7" xfId="27079"/>
    <cellStyle name="표준 7 7 3 3 2 2 8" xfId="30950"/>
    <cellStyle name="표준 7 7 3 3 2 2 9" xfId="34821"/>
    <cellStyle name="표준 7 7 3 3 2 3" xfId="5788"/>
    <cellStyle name="표준 7 7 3 3 2 4" xfId="9659"/>
    <cellStyle name="표준 7 7 3 3 2 5" xfId="13530"/>
    <cellStyle name="표준 7 7 3 3 2 6" xfId="17401"/>
    <cellStyle name="표준 7 7 3 3 2 7" xfId="21272"/>
    <cellStyle name="표준 7 7 3 3 2 8" xfId="25143"/>
    <cellStyle name="표준 7 7 3 3 2 9" xfId="29014"/>
    <cellStyle name="표준 7 7 3 3 3" xfId="2597"/>
    <cellStyle name="표준 7 7 3 3 3 10" xfId="37724"/>
    <cellStyle name="표준 7 7 3 3 3 11" xfId="41836"/>
    <cellStyle name="표준 7 7 3 3 3 12" xfId="45707"/>
    <cellStyle name="표준 7 7 3 3 3 13" xfId="49578"/>
    <cellStyle name="표준 7 7 3 3 3 14" xfId="53449"/>
    <cellStyle name="표준 7 7 3 3 3 2" xfId="6756"/>
    <cellStyle name="표준 7 7 3 3 3 3" xfId="10627"/>
    <cellStyle name="표준 7 7 3 3 3 4" xfId="14498"/>
    <cellStyle name="표준 7 7 3 3 3 5" xfId="18369"/>
    <cellStyle name="표준 7 7 3 3 3 6" xfId="22240"/>
    <cellStyle name="표준 7 7 3 3 3 7" xfId="26111"/>
    <cellStyle name="표준 7 7 3 3 3 8" xfId="29982"/>
    <cellStyle name="표준 7 7 3 3 3 9" xfId="33853"/>
    <cellStyle name="표준 7 7 3 3 4" xfId="4820"/>
    <cellStyle name="표준 7 7 3 3 5" xfId="8691"/>
    <cellStyle name="표준 7 7 3 3 6" xfId="12562"/>
    <cellStyle name="표준 7 7 3 3 7" xfId="16433"/>
    <cellStyle name="표준 7 7 3 3 8" xfId="20304"/>
    <cellStyle name="표준 7 7 3 3 9" xfId="24175"/>
    <cellStyle name="표준 7 7 3 4" xfId="1142"/>
    <cellStyle name="표준 7 7 3 4 10" xfId="32401"/>
    <cellStyle name="표준 7 7 3 4 11" xfId="36272"/>
    <cellStyle name="표준 7 7 3 4 12" xfId="40384"/>
    <cellStyle name="표준 7 7 3 4 13" xfId="44255"/>
    <cellStyle name="표준 7 7 3 4 14" xfId="48126"/>
    <cellStyle name="표준 7 7 3 4 15" xfId="51997"/>
    <cellStyle name="표준 7 7 3 4 2" xfId="3081"/>
    <cellStyle name="표준 7 7 3 4 2 10" xfId="38208"/>
    <cellStyle name="표준 7 7 3 4 2 11" xfId="42320"/>
    <cellStyle name="표준 7 7 3 4 2 12" xfId="46191"/>
    <cellStyle name="표준 7 7 3 4 2 13" xfId="50062"/>
    <cellStyle name="표준 7 7 3 4 2 14" xfId="53933"/>
    <cellStyle name="표준 7 7 3 4 2 2" xfId="7240"/>
    <cellStyle name="표준 7 7 3 4 2 3" xfId="11111"/>
    <cellStyle name="표준 7 7 3 4 2 4" xfId="14982"/>
    <cellStyle name="표준 7 7 3 4 2 5" xfId="18853"/>
    <cellStyle name="표준 7 7 3 4 2 6" xfId="22724"/>
    <cellStyle name="표준 7 7 3 4 2 7" xfId="26595"/>
    <cellStyle name="표준 7 7 3 4 2 8" xfId="30466"/>
    <cellStyle name="표준 7 7 3 4 2 9" xfId="34337"/>
    <cellStyle name="표준 7 7 3 4 3" xfId="5304"/>
    <cellStyle name="표준 7 7 3 4 4" xfId="9175"/>
    <cellStyle name="표준 7 7 3 4 5" xfId="13046"/>
    <cellStyle name="표준 7 7 3 4 6" xfId="16917"/>
    <cellStyle name="표준 7 7 3 4 7" xfId="20788"/>
    <cellStyle name="표준 7 7 3 4 8" xfId="24659"/>
    <cellStyle name="표준 7 7 3 4 9" xfId="28530"/>
    <cellStyle name="표준 7 7 3 5" xfId="2113"/>
    <cellStyle name="표준 7 7 3 5 10" xfId="37240"/>
    <cellStyle name="표준 7 7 3 5 11" xfId="41352"/>
    <cellStyle name="표준 7 7 3 5 12" xfId="45223"/>
    <cellStyle name="표준 7 7 3 5 13" xfId="49094"/>
    <cellStyle name="표준 7 7 3 5 14" xfId="52965"/>
    <cellStyle name="표준 7 7 3 5 2" xfId="6272"/>
    <cellStyle name="표준 7 7 3 5 3" xfId="10143"/>
    <cellStyle name="표준 7 7 3 5 4" xfId="14014"/>
    <cellStyle name="표준 7 7 3 5 5" xfId="17885"/>
    <cellStyle name="표준 7 7 3 5 6" xfId="21756"/>
    <cellStyle name="표준 7 7 3 5 7" xfId="25627"/>
    <cellStyle name="표준 7 7 3 5 8" xfId="29498"/>
    <cellStyle name="표준 7 7 3 5 9" xfId="33369"/>
    <cellStyle name="표준 7 7 3 6" xfId="4336"/>
    <cellStyle name="표준 7 7 3 7" xfId="8207"/>
    <cellStyle name="표준 7 7 3 8" xfId="12078"/>
    <cellStyle name="표준 7 7 3 9" xfId="15949"/>
    <cellStyle name="표준 7 7 4" xfId="260"/>
    <cellStyle name="표준 7 7 4 10" xfId="19918"/>
    <cellStyle name="표준 7 7 4 11" xfId="23789"/>
    <cellStyle name="표준 7 7 4 12" xfId="27660"/>
    <cellStyle name="표준 7 7 4 13" xfId="31531"/>
    <cellStyle name="표준 7 7 4 14" xfId="35402"/>
    <cellStyle name="표준 7 7 4 15" xfId="39273"/>
    <cellStyle name="표준 7 7 4 16" xfId="39514"/>
    <cellStyle name="표준 7 7 4 17" xfId="43385"/>
    <cellStyle name="표준 7 7 4 18" xfId="47256"/>
    <cellStyle name="표준 7 7 4 19" xfId="51127"/>
    <cellStyle name="표준 7 7 4 2" xfId="505"/>
    <cellStyle name="표준 7 7 4 2 10" xfId="24031"/>
    <cellStyle name="표준 7 7 4 2 11" xfId="27902"/>
    <cellStyle name="표준 7 7 4 2 12" xfId="31773"/>
    <cellStyle name="표준 7 7 4 2 13" xfId="35644"/>
    <cellStyle name="표준 7 7 4 2 14" xfId="39756"/>
    <cellStyle name="표준 7 7 4 2 15" xfId="43627"/>
    <cellStyle name="표준 7 7 4 2 16" xfId="47498"/>
    <cellStyle name="표준 7 7 4 2 17" xfId="51369"/>
    <cellStyle name="표준 7 7 4 2 2" xfId="992"/>
    <cellStyle name="표준 7 7 4 2 2 10" xfId="28386"/>
    <cellStyle name="표준 7 7 4 2 2 11" xfId="32257"/>
    <cellStyle name="표준 7 7 4 2 2 12" xfId="36128"/>
    <cellStyle name="표준 7 7 4 2 2 13" xfId="40240"/>
    <cellStyle name="표준 7 7 4 2 2 14" xfId="44111"/>
    <cellStyle name="표준 7 7 4 2 2 15" xfId="47982"/>
    <cellStyle name="표준 7 7 4 2 2 16" xfId="51853"/>
    <cellStyle name="표준 7 7 4 2 2 2" xfId="1966"/>
    <cellStyle name="표준 7 7 4 2 2 2 10" xfId="33225"/>
    <cellStyle name="표준 7 7 4 2 2 2 11" xfId="37096"/>
    <cellStyle name="표준 7 7 4 2 2 2 12" xfId="41208"/>
    <cellStyle name="표준 7 7 4 2 2 2 13" xfId="45079"/>
    <cellStyle name="표준 7 7 4 2 2 2 14" xfId="48950"/>
    <cellStyle name="표준 7 7 4 2 2 2 15" xfId="52821"/>
    <cellStyle name="표준 7 7 4 2 2 2 2" xfId="3905"/>
    <cellStyle name="표준 7 7 4 2 2 2 2 10" xfId="39032"/>
    <cellStyle name="표준 7 7 4 2 2 2 2 11" xfId="43144"/>
    <cellStyle name="표준 7 7 4 2 2 2 2 12" xfId="47015"/>
    <cellStyle name="표준 7 7 4 2 2 2 2 13" xfId="50886"/>
    <cellStyle name="표준 7 7 4 2 2 2 2 14" xfId="54757"/>
    <cellStyle name="표준 7 7 4 2 2 2 2 2" xfId="8064"/>
    <cellStyle name="표준 7 7 4 2 2 2 2 3" xfId="11935"/>
    <cellStyle name="표준 7 7 4 2 2 2 2 4" xfId="15806"/>
    <cellStyle name="표준 7 7 4 2 2 2 2 5" xfId="19677"/>
    <cellStyle name="표준 7 7 4 2 2 2 2 6" xfId="23548"/>
    <cellStyle name="표준 7 7 4 2 2 2 2 7" xfId="27419"/>
    <cellStyle name="표준 7 7 4 2 2 2 2 8" xfId="31290"/>
    <cellStyle name="표준 7 7 4 2 2 2 2 9" xfId="35161"/>
    <cellStyle name="표준 7 7 4 2 2 2 3" xfId="6128"/>
    <cellStyle name="표준 7 7 4 2 2 2 4" xfId="9999"/>
    <cellStyle name="표준 7 7 4 2 2 2 5" xfId="13870"/>
    <cellStyle name="표준 7 7 4 2 2 2 6" xfId="17741"/>
    <cellStyle name="표준 7 7 4 2 2 2 7" xfId="21612"/>
    <cellStyle name="표준 7 7 4 2 2 2 8" xfId="25483"/>
    <cellStyle name="표준 7 7 4 2 2 2 9" xfId="29354"/>
    <cellStyle name="표준 7 7 4 2 2 3" xfId="2937"/>
    <cellStyle name="표준 7 7 4 2 2 3 10" xfId="38064"/>
    <cellStyle name="표준 7 7 4 2 2 3 11" xfId="42176"/>
    <cellStyle name="표준 7 7 4 2 2 3 12" xfId="46047"/>
    <cellStyle name="표준 7 7 4 2 2 3 13" xfId="49918"/>
    <cellStyle name="표준 7 7 4 2 2 3 14" xfId="53789"/>
    <cellStyle name="표준 7 7 4 2 2 3 2" xfId="7096"/>
    <cellStyle name="표준 7 7 4 2 2 3 3" xfId="10967"/>
    <cellStyle name="표준 7 7 4 2 2 3 4" xfId="14838"/>
    <cellStyle name="표준 7 7 4 2 2 3 5" xfId="18709"/>
    <cellStyle name="표준 7 7 4 2 2 3 6" xfId="22580"/>
    <cellStyle name="표준 7 7 4 2 2 3 7" xfId="26451"/>
    <cellStyle name="표준 7 7 4 2 2 3 8" xfId="30322"/>
    <cellStyle name="표준 7 7 4 2 2 3 9" xfId="34193"/>
    <cellStyle name="표준 7 7 4 2 2 4" xfId="5160"/>
    <cellStyle name="표준 7 7 4 2 2 5" xfId="9031"/>
    <cellStyle name="표준 7 7 4 2 2 6" xfId="12902"/>
    <cellStyle name="표준 7 7 4 2 2 7" xfId="16773"/>
    <cellStyle name="표준 7 7 4 2 2 8" xfId="20644"/>
    <cellStyle name="표준 7 7 4 2 2 9" xfId="24515"/>
    <cellStyle name="표준 7 7 4 2 3" xfId="1482"/>
    <cellStyle name="표준 7 7 4 2 3 10" xfId="32741"/>
    <cellStyle name="표준 7 7 4 2 3 11" xfId="36612"/>
    <cellStyle name="표준 7 7 4 2 3 12" xfId="40724"/>
    <cellStyle name="표준 7 7 4 2 3 13" xfId="44595"/>
    <cellStyle name="표준 7 7 4 2 3 14" xfId="48466"/>
    <cellStyle name="표준 7 7 4 2 3 15" xfId="52337"/>
    <cellStyle name="표준 7 7 4 2 3 2" xfId="3421"/>
    <cellStyle name="표준 7 7 4 2 3 2 10" xfId="38548"/>
    <cellStyle name="표준 7 7 4 2 3 2 11" xfId="42660"/>
    <cellStyle name="표준 7 7 4 2 3 2 12" xfId="46531"/>
    <cellStyle name="표준 7 7 4 2 3 2 13" xfId="50402"/>
    <cellStyle name="표준 7 7 4 2 3 2 14" xfId="54273"/>
    <cellStyle name="표준 7 7 4 2 3 2 2" xfId="7580"/>
    <cellStyle name="표준 7 7 4 2 3 2 3" xfId="11451"/>
    <cellStyle name="표준 7 7 4 2 3 2 4" xfId="15322"/>
    <cellStyle name="표준 7 7 4 2 3 2 5" xfId="19193"/>
    <cellStyle name="표준 7 7 4 2 3 2 6" xfId="23064"/>
    <cellStyle name="표준 7 7 4 2 3 2 7" xfId="26935"/>
    <cellStyle name="표준 7 7 4 2 3 2 8" xfId="30806"/>
    <cellStyle name="표준 7 7 4 2 3 2 9" xfId="34677"/>
    <cellStyle name="표준 7 7 4 2 3 3" xfId="5644"/>
    <cellStyle name="표준 7 7 4 2 3 4" xfId="9515"/>
    <cellStyle name="표준 7 7 4 2 3 5" xfId="13386"/>
    <cellStyle name="표준 7 7 4 2 3 6" xfId="17257"/>
    <cellStyle name="표준 7 7 4 2 3 7" xfId="21128"/>
    <cellStyle name="표준 7 7 4 2 3 8" xfId="24999"/>
    <cellStyle name="표준 7 7 4 2 3 9" xfId="28870"/>
    <cellStyle name="표준 7 7 4 2 4" xfId="2453"/>
    <cellStyle name="표준 7 7 4 2 4 10" xfId="37580"/>
    <cellStyle name="표준 7 7 4 2 4 11" xfId="41692"/>
    <cellStyle name="표준 7 7 4 2 4 12" xfId="45563"/>
    <cellStyle name="표준 7 7 4 2 4 13" xfId="49434"/>
    <cellStyle name="표준 7 7 4 2 4 14" xfId="53305"/>
    <cellStyle name="표준 7 7 4 2 4 2" xfId="6612"/>
    <cellStyle name="표준 7 7 4 2 4 3" xfId="10483"/>
    <cellStyle name="표준 7 7 4 2 4 4" xfId="14354"/>
    <cellStyle name="표준 7 7 4 2 4 5" xfId="18225"/>
    <cellStyle name="표준 7 7 4 2 4 6" xfId="22096"/>
    <cellStyle name="표준 7 7 4 2 4 7" xfId="25967"/>
    <cellStyle name="표준 7 7 4 2 4 8" xfId="29838"/>
    <cellStyle name="표준 7 7 4 2 4 9" xfId="33709"/>
    <cellStyle name="표준 7 7 4 2 5" xfId="4676"/>
    <cellStyle name="표준 7 7 4 2 6" xfId="8547"/>
    <cellStyle name="표준 7 7 4 2 7" xfId="12418"/>
    <cellStyle name="표준 7 7 4 2 8" xfId="16289"/>
    <cellStyle name="표준 7 7 4 2 9" xfId="20160"/>
    <cellStyle name="표준 7 7 4 3" xfId="750"/>
    <cellStyle name="표준 7 7 4 3 10" xfId="28144"/>
    <cellStyle name="표준 7 7 4 3 11" xfId="32015"/>
    <cellStyle name="표준 7 7 4 3 12" xfId="35886"/>
    <cellStyle name="표준 7 7 4 3 13" xfId="39998"/>
    <cellStyle name="표준 7 7 4 3 14" xfId="43869"/>
    <cellStyle name="표준 7 7 4 3 15" xfId="47740"/>
    <cellStyle name="표준 7 7 4 3 16" xfId="51611"/>
    <cellStyle name="표준 7 7 4 3 2" xfId="1724"/>
    <cellStyle name="표준 7 7 4 3 2 10" xfId="32983"/>
    <cellStyle name="표준 7 7 4 3 2 11" xfId="36854"/>
    <cellStyle name="표준 7 7 4 3 2 12" xfId="40966"/>
    <cellStyle name="표준 7 7 4 3 2 13" xfId="44837"/>
    <cellStyle name="표준 7 7 4 3 2 14" xfId="48708"/>
    <cellStyle name="표준 7 7 4 3 2 15" xfId="52579"/>
    <cellStyle name="표준 7 7 4 3 2 2" xfId="3663"/>
    <cellStyle name="표준 7 7 4 3 2 2 10" xfId="38790"/>
    <cellStyle name="표준 7 7 4 3 2 2 11" xfId="42902"/>
    <cellStyle name="표준 7 7 4 3 2 2 12" xfId="46773"/>
    <cellStyle name="표준 7 7 4 3 2 2 13" xfId="50644"/>
    <cellStyle name="표준 7 7 4 3 2 2 14" xfId="54515"/>
    <cellStyle name="표준 7 7 4 3 2 2 2" xfId="7822"/>
    <cellStyle name="표준 7 7 4 3 2 2 3" xfId="11693"/>
    <cellStyle name="표준 7 7 4 3 2 2 4" xfId="15564"/>
    <cellStyle name="표준 7 7 4 3 2 2 5" xfId="19435"/>
    <cellStyle name="표준 7 7 4 3 2 2 6" xfId="23306"/>
    <cellStyle name="표준 7 7 4 3 2 2 7" xfId="27177"/>
    <cellStyle name="표준 7 7 4 3 2 2 8" xfId="31048"/>
    <cellStyle name="표준 7 7 4 3 2 2 9" xfId="34919"/>
    <cellStyle name="표준 7 7 4 3 2 3" xfId="5886"/>
    <cellStyle name="표준 7 7 4 3 2 4" xfId="9757"/>
    <cellStyle name="표준 7 7 4 3 2 5" xfId="13628"/>
    <cellStyle name="표준 7 7 4 3 2 6" xfId="17499"/>
    <cellStyle name="표준 7 7 4 3 2 7" xfId="21370"/>
    <cellStyle name="표준 7 7 4 3 2 8" xfId="25241"/>
    <cellStyle name="표준 7 7 4 3 2 9" xfId="29112"/>
    <cellStyle name="표준 7 7 4 3 3" xfId="2695"/>
    <cellStyle name="표준 7 7 4 3 3 10" xfId="37822"/>
    <cellStyle name="표준 7 7 4 3 3 11" xfId="41934"/>
    <cellStyle name="표준 7 7 4 3 3 12" xfId="45805"/>
    <cellStyle name="표준 7 7 4 3 3 13" xfId="49676"/>
    <cellStyle name="표준 7 7 4 3 3 14" xfId="53547"/>
    <cellStyle name="표준 7 7 4 3 3 2" xfId="6854"/>
    <cellStyle name="표준 7 7 4 3 3 3" xfId="10725"/>
    <cellStyle name="표준 7 7 4 3 3 4" xfId="14596"/>
    <cellStyle name="표준 7 7 4 3 3 5" xfId="18467"/>
    <cellStyle name="표준 7 7 4 3 3 6" xfId="22338"/>
    <cellStyle name="표준 7 7 4 3 3 7" xfId="26209"/>
    <cellStyle name="표준 7 7 4 3 3 8" xfId="30080"/>
    <cellStyle name="표준 7 7 4 3 3 9" xfId="33951"/>
    <cellStyle name="표준 7 7 4 3 4" xfId="4918"/>
    <cellStyle name="표준 7 7 4 3 5" xfId="8789"/>
    <cellStyle name="표준 7 7 4 3 6" xfId="12660"/>
    <cellStyle name="표준 7 7 4 3 7" xfId="16531"/>
    <cellStyle name="표준 7 7 4 3 8" xfId="20402"/>
    <cellStyle name="표준 7 7 4 3 9" xfId="24273"/>
    <cellStyle name="표준 7 7 4 4" xfId="1240"/>
    <cellStyle name="표준 7 7 4 4 10" xfId="32499"/>
    <cellStyle name="표준 7 7 4 4 11" xfId="36370"/>
    <cellStyle name="표준 7 7 4 4 12" xfId="40482"/>
    <cellStyle name="표준 7 7 4 4 13" xfId="44353"/>
    <cellStyle name="표준 7 7 4 4 14" xfId="48224"/>
    <cellStyle name="표준 7 7 4 4 15" xfId="52095"/>
    <cellStyle name="표준 7 7 4 4 2" xfId="3179"/>
    <cellStyle name="표준 7 7 4 4 2 10" xfId="38306"/>
    <cellStyle name="표준 7 7 4 4 2 11" xfId="42418"/>
    <cellStyle name="표준 7 7 4 4 2 12" xfId="46289"/>
    <cellStyle name="표준 7 7 4 4 2 13" xfId="50160"/>
    <cellStyle name="표준 7 7 4 4 2 14" xfId="54031"/>
    <cellStyle name="표준 7 7 4 4 2 2" xfId="7338"/>
    <cellStyle name="표준 7 7 4 4 2 3" xfId="11209"/>
    <cellStyle name="표준 7 7 4 4 2 4" xfId="15080"/>
    <cellStyle name="표준 7 7 4 4 2 5" xfId="18951"/>
    <cellStyle name="표준 7 7 4 4 2 6" xfId="22822"/>
    <cellStyle name="표준 7 7 4 4 2 7" xfId="26693"/>
    <cellStyle name="표준 7 7 4 4 2 8" xfId="30564"/>
    <cellStyle name="표준 7 7 4 4 2 9" xfId="34435"/>
    <cellStyle name="표준 7 7 4 4 3" xfId="5402"/>
    <cellStyle name="표준 7 7 4 4 4" xfId="9273"/>
    <cellStyle name="표준 7 7 4 4 5" xfId="13144"/>
    <cellStyle name="표준 7 7 4 4 6" xfId="17015"/>
    <cellStyle name="표준 7 7 4 4 7" xfId="20886"/>
    <cellStyle name="표준 7 7 4 4 8" xfId="24757"/>
    <cellStyle name="표준 7 7 4 4 9" xfId="28628"/>
    <cellStyle name="표준 7 7 4 5" xfId="2211"/>
    <cellStyle name="표준 7 7 4 5 10" xfId="37338"/>
    <cellStyle name="표준 7 7 4 5 11" xfId="41450"/>
    <cellStyle name="표준 7 7 4 5 12" xfId="45321"/>
    <cellStyle name="표준 7 7 4 5 13" xfId="49192"/>
    <cellStyle name="표준 7 7 4 5 14" xfId="53063"/>
    <cellStyle name="표준 7 7 4 5 2" xfId="6370"/>
    <cellStyle name="표준 7 7 4 5 3" xfId="10241"/>
    <cellStyle name="표준 7 7 4 5 4" xfId="14112"/>
    <cellStyle name="표준 7 7 4 5 5" xfId="17983"/>
    <cellStyle name="표준 7 7 4 5 6" xfId="21854"/>
    <cellStyle name="표준 7 7 4 5 7" xfId="25725"/>
    <cellStyle name="표준 7 7 4 5 8" xfId="29596"/>
    <cellStyle name="표준 7 7 4 5 9" xfId="33467"/>
    <cellStyle name="표준 7 7 4 6" xfId="4434"/>
    <cellStyle name="표준 7 7 4 7" xfId="8305"/>
    <cellStyle name="표준 7 7 4 8" xfId="12176"/>
    <cellStyle name="표준 7 7 4 9" xfId="16047"/>
    <cellStyle name="표준 7 7 5" xfId="310"/>
    <cellStyle name="표준 7 7 5 10" xfId="23836"/>
    <cellStyle name="표준 7 7 5 11" xfId="27707"/>
    <cellStyle name="표준 7 7 5 12" xfId="31578"/>
    <cellStyle name="표준 7 7 5 13" xfId="35449"/>
    <cellStyle name="표준 7 7 5 14" xfId="39561"/>
    <cellStyle name="표준 7 7 5 15" xfId="43432"/>
    <cellStyle name="표준 7 7 5 16" xfId="47303"/>
    <cellStyle name="표준 7 7 5 17" xfId="51174"/>
    <cellStyle name="표준 7 7 5 2" xfId="797"/>
    <cellStyle name="표준 7 7 5 2 10" xfId="28191"/>
    <cellStyle name="표준 7 7 5 2 11" xfId="32062"/>
    <cellStyle name="표준 7 7 5 2 12" xfId="35933"/>
    <cellStyle name="표준 7 7 5 2 13" xfId="40045"/>
    <cellStyle name="표준 7 7 5 2 14" xfId="43916"/>
    <cellStyle name="표준 7 7 5 2 15" xfId="47787"/>
    <cellStyle name="표준 7 7 5 2 16" xfId="51658"/>
    <cellStyle name="표준 7 7 5 2 2" xfId="1771"/>
    <cellStyle name="표준 7 7 5 2 2 10" xfId="33030"/>
    <cellStyle name="표준 7 7 5 2 2 11" xfId="36901"/>
    <cellStyle name="표준 7 7 5 2 2 12" xfId="41013"/>
    <cellStyle name="표준 7 7 5 2 2 13" xfId="44884"/>
    <cellStyle name="표준 7 7 5 2 2 14" xfId="48755"/>
    <cellStyle name="표준 7 7 5 2 2 15" xfId="52626"/>
    <cellStyle name="표준 7 7 5 2 2 2" xfId="3710"/>
    <cellStyle name="표준 7 7 5 2 2 2 10" xfId="38837"/>
    <cellStyle name="표준 7 7 5 2 2 2 11" xfId="42949"/>
    <cellStyle name="표준 7 7 5 2 2 2 12" xfId="46820"/>
    <cellStyle name="표준 7 7 5 2 2 2 13" xfId="50691"/>
    <cellStyle name="표준 7 7 5 2 2 2 14" xfId="54562"/>
    <cellStyle name="표준 7 7 5 2 2 2 2" xfId="7869"/>
    <cellStyle name="표준 7 7 5 2 2 2 3" xfId="11740"/>
    <cellStyle name="표준 7 7 5 2 2 2 4" xfId="15611"/>
    <cellStyle name="표준 7 7 5 2 2 2 5" xfId="19482"/>
    <cellStyle name="표준 7 7 5 2 2 2 6" xfId="23353"/>
    <cellStyle name="표준 7 7 5 2 2 2 7" xfId="27224"/>
    <cellStyle name="표준 7 7 5 2 2 2 8" xfId="31095"/>
    <cellStyle name="표준 7 7 5 2 2 2 9" xfId="34966"/>
    <cellStyle name="표준 7 7 5 2 2 3" xfId="5933"/>
    <cellStyle name="표준 7 7 5 2 2 4" xfId="9804"/>
    <cellStyle name="표준 7 7 5 2 2 5" xfId="13675"/>
    <cellStyle name="표준 7 7 5 2 2 6" xfId="17546"/>
    <cellStyle name="표준 7 7 5 2 2 7" xfId="21417"/>
    <cellStyle name="표준 7 7 5 2 2 8" xfId="25288"/>
    <cellStyle name="표준 7 7 5 2 2 9" xfId="29159"/>
    <cellStyle name="표준 7 7 5 2 3" xfId="2742"/>
    <cellStyle name="표준 7 7 5 2 3 10" xfId="37869"/>
    <cellStyle name="표준 7 7 5 2 3 11" xfId="41981"/>
    <cellStyle name="표준 7 7 5 2 3 12" xfId="45852"/>
    <cellStyle name="표준 7 7 5 2 3 13" xfId="49723"/>
    <cellStyle name="표준 7 7 5 2 3 14" xfId="53594"/>
    <cellStyle name="표준 7 7 5 2 3 2" xfId="6901"/>
    <cellStyle name="표준 7 7 5 2 3 3" xfId="10772"/>
    <cellStyle name="표준 7 7 5 2 3 4" xfId="14643"/>
    <cellStyle name="표준 7 7 5 2 3 5" xfId="18514"/>
    <cellStyle name="표준 7 7 5 2 3 6" xfId="22385"/>
    <cellStyle name="표준 7 7 5 2 3 7" xfId="26256"/>
    <cellStyle name="표준 7 7 5 2 3 8" xfId="30127"/>
    <cellStyle name="표준 7 7 5 2 3 9" xfId="33998"/>
    <cellStyle name="표준 7 7 5 2 4" xfId="4965"/>
    <cellStyle name="표준 7 7 5 2 5" xfId="8836"/>
    <cellStyle name="표준 7 7 5 2 6" xfId="12707"/>
    <cellStyle name="표준 7 7 5 2 7" xfId="16578"/>
    <cellStyle name="표준 7 7 5 2 8" xfId="20449"/>
    <cellStyle name="표준 7 7 5 2 9" xfId="24320"/>
    <cellStyle name="표준 7 7 5 3" xfId="1287"/>
    <cellStyle name="표준 7 7 5 3 10" xfId="32546"/>
    <cellStyle name="표준 7 7 5 3 11" xfId="36417"/>
    <cellStyle name="표준 7 7 5 3 12" xfId="40529"/>
    <cellStyle name="표준 7 7 5 3 13" xfId="44400"/>
    <cellStyle name="표준 7 7 5 3 14" xfId="48271"/>
    <cellStyle name="표준 7 7 5 3 15" xfId="52142"/>
    <cellStyle name="표준 7 7 5 3 2" xfId="3226"/>
    <cellStyle name="표준 7 7 5 3 2 10" xfId="38353"/>
    <cellStyle name="표준 7 7 5 3 2 11" xfId="42465"/>
    <cellStyle name="표준 7 7 5 3 2 12" xfId="46336"/>
    <cellStyle name="표준 7 7 5 3 2 13" xfId="50207"/>
    <cellStyle name="표준 7 7 5 3 2 14" xfId="54078"/>
    <cellStyle name="표준 7 7 5 3 2 2" xfId="7385"/>
    <cellStyle name="표준 7 7 5 3 2 3" xfId="11256"/>
    <cellStyle name="표준 7 7 5 3 2 4" xfId="15127"/>
    <cellStyle name="표준 7 7 5 3 2 5" xfId="18998"/>
    <cellStyle name="표준 7 7 5 3 2 6" xfId="22869"/>
    <cellStyle name="표준 7 7 5 3 2 7" xfId="26740"/>
    <cellStyle name="표준 7 7 5 3 2 8" xfId="30611"/>
    <cellStyle name="표준 7 7 5 3 2 9" xfId="34482"/>
    <cellStyle name="표준 7 7 5 3 3" xfId="5449"/>
    <cellStyle name="표준 7 7 5 3 4" xfId="9320"/>
    <cellStyle name="표준 7 7 5 3 5" xfId="13191"/>
    <cellStyle name="표준 7 7 5 3 6" xfId="17062"/>
    <cellStyle name="표준 7 7 5 3 7" xfId="20933"/>
    <cellStyle name="표준 7 7 5 3 8" xfId="24804"/>
    <cellStyle name="표준 7 7 5 3 9" xfId="28675"/>
    <cellStyle name="표준 7 7 5 4" xfId="2258"/>
    <cellStyle name="표준 7 7 5 4 10" xfId="37385"/>
    <cellStyle name="표준 7 7 5 4 11" xfId="41497"/>
    <cellStyle name="표준 7 7 5 4 12" xfId="45368"/>
    <cellStyle name="표준 7 7 5 4 13" xfId="49239"/>
    <cellStyle name="표준 7 7 5 4 14" xfId="53110"/>
    <cellStyle name="표준 7 7 5 4 2" xfId="6417"/>
    <cellStyle name="표준 7 7 5 4 3" xfId="10288"/>
    <cellStyle name="표준 7 7 5 4 4" xfId="14159"/>
    <cellStyle name="표준 7 7 5 4 5" xfId="18030"/>
    <cellStyle name="표준 7 7 5 4 6" xfId="21901"/>
    <cellStyle name="표준 7 7 5 4 7" xfId="25772"/>
    <cellStyle name="표준 7 7 5 4 8" xfId="29643"/>
    <cellStyle name="표준 7 7 5 4 9" xfId="33514"/>
    <cellStyle name="표준 7 7 5 5" xfId="4481"/>
    <cellStyle name="표준 7 7 5 6" xfId="8352"/>
    <cellStyle name="표준 7 7 5 7" xfId="12223"/>
    <cellStyle name="표준 7 7 5 8" xfId="16094"/>
    <cellStyle name="표준 7 7 5 9" xfId="19965"/>
    <cellStyle name="표준 7 7 6" xfId="555"/>
    <cellStyle name="표준 7 7 6 10" xfId="27949"/>
    <cellStyle name="표준 7 7 6 11" xfId="31820"/>
    <cellStyle name="표준 7 7 6 12" xfId="35691"/>
    <cellStyle name="표준 7 7 6 13" xfId="39803"/>
    <cellStyle name="표준 7 7 6 14" xfId="43674"/>
    <cellStyle name="표준 7 7 6 15" xfId="47545"/>
    <cellStyle name="표준 7 7 6 16" xfId="51416"/>
    <cellStyle name="표준 7 7 6 2" xfId="1529"/>
    <cellStyle name="표준 7 7 6 2 10" xfId="32788"/>
    <cellStyle name="표준 7 7 6 2 11" xfId="36659"/>
    <cellStyle name="표준 7 7 6 2 12" xfId="40771"/>
    <cellStyle name="표준 7 7 6 2 13" xfId="44642"/>
    <cellStyle name="표준 7 7 6 2 14" xfId="48513"/>
    <cellStyle name="표준 7 7 6 2 15" xfId="52384"/>
    <cellStyle name="표준 7 7 6 2 2" xfId="3468"/>
    <cellStyle name="표준 7 7 6 2 2 10" xfId="38595"/>
    <cellStyle name="표준 7 7 6 2 2 11" xfId="42707"/>
    <cellStyle name="표준 7 7 6 2 2 12" xfId="46578"/>
    <cellStyle name="표준 7 7 6 2 2 13" xfId="50449"/>
    <cellStyle name="표준 7 7 6 2 2 14" xfId="54320"/>
    <cellStyle name="표준 7 7 6 2 2 2" xfId="7627"/>
    <cellStyle name="표준 7 7 6 2 2 3" xfId="11498"/>
    <cellStyle name="표준 7 7 6 2 2 4" xfId="15369"/>
    <cellStyle name="표준 7 7 6 2 2 5" xfId="19240"/>
    <cellStyle name="표준 7 7 6 2 2 6" xfId="23111"/>
    <cellStyle name="표준 7 7 6 2 2 7" xfId="26982"/>
    <cellStyle name="표준 7 7 6 2 2 8" xfId="30853"/>
    <cellStyle name="표준 7 7 6 2 2 9" xfId="34724"/>
    <cellStyle name="표준 7 7 6 2 3" xfId="5691"/>
    <cellStyle name="표준 7 7 6 2 4" xfId="9562"/>
    <cellStyle name="표준 7 7 6 2 5" xfId="13433"/>
    <cellStyle name="표준 7 7 6 2 6" xfId="17304"/>
    <cellStyle name="표준 7 7 6 2 7" xfId="21175"/>
    <cellStyle name="표준 7 7 6 2 8" xfId="25046"/>
    <cellStyle name="표준 7 7 6 2 9" xfId="28917"/>
    <cellStyle name="표준 7 7 6 3" xfId="2500"/>
    <cellStyle name="표준 7 7 6 3 10" xfId="37627"/>
    <cellStyle name="표준 7 7 6 3 11" xfId="41739"/>
    <cellStyle name="표준 7 7 6 3 12" xfId="45610"/>
    <cellStyle name="표준 7 7 6 3 13" xfId="49481"/>
    <cellStyle name="표준 7 7 6 3 14" xfId="53352"/>
    <cellStyle name="표준 7 7 6 3 2" xfId="6659"/>
    <cellStyle name="표준 7 7 6 3 3" xfId="10530"/>
    <cellStyle name="표준 7 7 6 3 4" xfId="14401"/>
    <cellStyle name="표준 7 7 6 3 5" xfId="18272"/>
    <cellStyle name="표준 7 7 6 3 6" xfId="22143"/>
    <cellStyle name="표준 7 7 6 3 7" xfId="26014"/>
    <cellStyle name="표준 7 7 6 3 8" xfId="29885"/>
    <cellStyle name="표준 7 7 6 3 9" xfId="33756"/>
    <cellStyle name="표준 7 7 6 4" xfId="4723"/>
    <cellStyle name="표준 7 7 6 5" xfId="8594"/>
    <cellStyle name="표준 7 7 6 6" xfId="12465"/>
    <cellStyle name="표준 7 7 6 7" xfId="16336"/>
    <cellStyle name="표준 7 7 6 8" xfId="20207"/>
    <cellStyle name="표준 7 7 6 9" xfId="24078"/>
    <cellStyle name="표준 7 7 7" xfId="1045"/>
    <cellStyle name="표준 7 7 7 10" xfId="32304"/>
    <cellStyle name="표준 7 7 7 11" xfId="36175"/>
    <cellStyle name="표준 7 7 7 12" xfId="40287"/>
    <cellStyle name="표준 7 7 7 13" xfId="44158"/>
    <cellStyle name="표준 7 7 7 14" xfId="48029"/>
    <cellStyle name="표준 7 7 7 15" xfId="51900"/>
    <cellStyle name="표준 7 7 7 2" xfId="2984"/>
    <cellStyle name="표준 7 7 7 2 10" xfId="38111"/>
    <cellStyle name="표준 7 7 7 2 11" xfId="42223"/>
    <cellStyle name="표준 7 7 7 2 12" xfId="46094"/>
    <cellStyle name="표준 7 7 7 2 13" xfId="49965"/>
    <cellStyle name="표준 7 7 7 2 14" xfId="53836"/>
    <cellStyle name="표준 7 7 7 2 2" xfId="7143"/>
    <cellStyle name="표준 7 7 7 2 3" xfId="11014"/>
    <cellStyle name="표준 7 7 7 2 4" xfId="14885"/>
    <cellStyle name="표준 7 7 7 2 5" xfId="18756"/>
    <cellStyle name="표준 7 7 7 2 6" xfId="22627"/>
    <cellStyle name="표준 7 7 7 2 7" xfId="26498"/>
    <cellStyle name="표준 7 7 7 2 8" xfId="30369"/>
    <cellStyle name="표준 7 7 7 2 9" xfId="34240"/>
    <cellStyle name="표준 7 7 7 3" xfId="5207"/>
    <cellStyle name="표준 7 7 7 4" xfId="9078"/>
    <cellStyle name="표준 7 7 7 5" xfId="12949"/>
    <cellStyle name="표준 7 7 7 6" xfId="16820"/>
    <cellStyle name="표준 7 7 7 7" xfId="20691"/>
    <cellStyle name="표준 7 7 7 8" xfId="24562"/>
    <cellStyle name="표준 7 7 7 9" xfId="28433"/>
    <cellStyle name="표준 7 7 8" xfId="2016"/>
    <cellStyle name="표준 7 7 8 10" xfId="37143"/>
    <cellStyle name="표준 7 7 8 11" xfId="41255"/>
    <cellStyle name="표준 7 7 8 12" xfId="45126"/>
    <cellStyle name="표준 7 7 8 13" xfId="48997"/>
    <cellStyle name="표준 7 7 8 14" xfId="52868"/>
    <cellStyle name="표준 7 7 8 2" xfId="6175"/>
    <cellStyle name="표준 7 7 8 3" xfId="10046"/>
    <cellStyle name="표준 7 7 8 4" xfId="13917"/>
    <cellStyle name="표준 7 7 8 5" xfId="17788"/>
    <cellStyle name="표준 7 7 8 6" xfId="21659"/>
    <cellStyle name="표준 7 7 8 7" xfId="25530"/>
    <cellStyle name="표준 7 7 8 8" xfId="29401"/>
    <cellStyle name="표준 7 7 8 9" xfId="33272"/>
    <cellStyle name="표준 7 7 9" xfId="4239"/>
    <cellStyle name="표준 7 8" xfId="82"/>
    <cellStyle name="표준 7 8 10" xfId="12000"/>
    <cellStyle name="표준 7 8 11" xfId="15871"/>
    <cellStyle name="표준 7 8 12" xfId="19742"/>
    <cellStyle name="표준 7 8 13" xfId="23613"/>
    <cellStyle name="표준 7 8 14" xfId="27484"/>
    <cellStyle name="표준 7 8 15" xfId="31355"/>
    <cellStyle name="표준 7 8 16" xfId="35226"/>
    <cellStyle name="표준 7 8 17" xfId="39097"/>
    <cellStyle name="표준 7 8 18" xfId="39338"/>
    <cellStyle name="표준 7 8 19" xfId="43209"/>
    <cellStyle name="표준 7 8 2" xfId="181"/>
    <cellStyle name="표준 7 8 2 10" xfId="19839"/>
    <cellStyle name="표준 7 8 2 11" xfId="23710"/>
    <cellStyle name="표준 7 8 2 12" xfId="27581"/>
    <cellStyle name="표준 7 8 2 13" xfId="31452"/>
    <cellStyle name="표준 7 8 2 14" xfId="35323"/>
    <cellStyle name="표준 7 8 2 15" xfId="39194"/>
    <cellStyle name="표준 7 8 2 16" xfId="39435"/>
    <cellStyle name="표준 7 8 2 17" xfId="43306"/>
    <cellStyle name="표준 7 8 2 18" xfId="47177"/>
    <cellStyle name="표준 7 8 2 19" xfId="51048"/>
    <cellStyle name="표준 7 8 2 2" xfId="426"/>
    <cellStyle name="표준 7 8 2 2 10" xfId="23952"/>
    <cellStyle name="표준 7 8 2 2 11" xfId="27823"/>
    <cellStyle name="표준 7 8 2 2 12" xfId="31694"/>
    <cellStyle name="표준 7 8 2 2 13" xfId="35565"/>
    <cellStyle name="표준 7 8 2 2 14" xfId="39677"/>
    <cellStyle name="표준 7 8 2 2 15" xfId="43548"/>
    <cellStyle name="표준 7 8 2 2 16" xfId="47419"/>
    <cellStyle name="표준 7 8 2 2 17" xfId="51290"/>
    <cellStyle name="표준 7 8 2 2 2" xfId="913"/>
    <cellStyle name="표준 7 8 2 2 2 10" xfId="28307"/>
    <cellStyle name="표준 7 8 2 2 2 11" xfId="32178"/>
    <cellStyle name="표준 7 8 2 2 2 12" xfId="36049"/>
    <cellStyle name="표준 7 8 2 2 2 13" xfId="40161"/>
    <cellStyle name="표준 7 8 2 2 2 14" xfId="44032"/>
    <cellStyle name="표준 7 8 2 2 2 15" xfId="47903"/>
    <cellStyle name="표준 7 8 2 2 2 16" xfId="51774"/>
    <cellStyle name="표준 7 8 2 2 2 2" xfId="1887"/>
    <cellStyle name="표준 7 8 2 2 2 2 10" xfId="33146"/>
    <cellStyle name="표준 7 8 2 2 2 2 11" xfId="37017"/>
    <cellStyle name="표준 7 8 2 2 2 2 12" xfId="41129"/>
    <cellStyle name="표준 7 8 2 2 2 2 13" xfId="45000"/>
    <cellStyle name="표준 7 8 2 2 2 2 14" xfId="48871"/>
    <cellStyle name="표준 7 8 2 2 2 2 15" xfId="52742"/>
    <cellStyle name="표준 7 8 2 2 2 2 2" xfId="3826"/>
    <cellStyle name="표준 7 8 2 2 2 2 2 10" xfId="38953"/>
    <cellStyle name="표준 7 8 2 2 2 2 2 11" xfId="43065"/>
    <cellStyle name="표준 7 8 2 2 2 2 2 12" xfId="46936"/>
    <cellStyle name="표준 7 8 2 2 2 2 2 13" xfId="50807"/>
    <cellStyle name="표준 7 8 2 2 2 2 2 14" xfId="54678"/>
    <cellStyle name="표준 7 8 2 2 2 2 2 2" xfId="7985"/>
    <cellStyle name="표준 7 8 2 2 2 2 2 3" xfId="11856"/>
    <cellStyle name="표준 7 8 2 2 2 2 2 4" xfId="15727"/>
    <cellStyle name="표준 7 8 2 2 2 2 2 5" xfId="19598"/>
    <cellStyle name="표준 7 8 2 2 2 2 2 6" xfId="23469"/>
    <cellStyle name="표준 7 8 2 2 2 2 2 7" xfId="27340"/>
    <cellStyle name="표준 7 8 2 2 2 2 2 8" xfId="31211"/>
    <cellStyle name="표준 7 8 2 2 2 2 2 9" xfId="35082"/>
    <cellStyle name="표준 7 8 2 2 2 2 3" xfId="6049"/>
    <cellStyle name="표준 7 8 2 2 2 2 4" xfId="9920"/>
    <cellStyle name="표준 7 8 2 2 2 2 5" xfId="13791"/>
    <cellStyle name="표준 7 8 2 2 2 2 6" xfId="17662"/>
    <cellStyle name="표준 7 8 2 2 2 2 7" xfId="21533"/>
    <cellStyle name="표준 7 8 2 2 2 2 8" xfId="25404"/>
    <cellStyle name="표준 7 8 2 2 2 2 9" xfId="29275"/>
    <cellStyle name="표준 7 8 2 2 2 3" xfId="2858"/>
    <cellStyle name="표준 7 8 2 2 2 3 10" xfId="37985"/>
    <cellStyle name="표준 7 8 2 2 2 3 11" xfId="42097"/>
    <cellStyle name="표준 7 8 2 2 2 3 12" xfId="45968"/>
    <cellStyle name="표준 7 8 2 2 2 3 13" xfId="49839"/>
    <cellStyle name="표준 7 8 2 2 2 3 14" xfId="53710"/>
    <cellStyle name="표준 7 8 2 2 2 3 2" xfId="7017"/>
    <cellStyle name="표준 7 8 2 2 2 3 3" xfId="10888"/>
    <cellStyle name="표준 7 8 2 2 2 3 4" xfId="14759"/>
    <cellStyle name="표준 7 8 2 2 2 3 5" xfId="18630"/>
    <cellStyle name="표준 7 8 2 2 2 3 6" xfId="22501"/>
    <cellStyle name="표준 7 8 2 2 2 3 7" xfId="26372"/>
    <cellStyle name="표준 7 8 2 2 2 3 8" xfId="30243"/>
    <cellStyle name="표준 7 8 2 2 2 3 9" xfId="34114"/>
    <cellStyle name="표준 7 8 2 2 2 4" xfId="5081"/>
    <cellStyle name="표준 7 8 2 2 2 5" xfId="8952"/>
    <cellStyle name="표준 7 8 2 2 2 6" xfId="12823"/>
    <cellStyle name="표준 7 8 2 2 2 7" xfId="16694"/>
    <cellStyle name="표준 7 8 2 2 2 8" xfId="20565"/>
    <cellStyle name="표준 7 8 2 2 2 9" xfId="24436"/>
    <cellStyle name="표준 7 8 2 2 3" xfId="1403"/>
    <cellStyle name="표준 7 8 2 2 3 10" xfId="32662"/>
    <cellStyle name="표준 7 8 2 2 3 11" xfId="36533"/>
    <cellStyle name="표준 7 8 2 2 3 12" xfId="40645"/>
    <cellStyle name="표준 7 8 2 2 3 13" xfId="44516"/>
    <cellStyle name="표준 7 8 2 2 3 14" xfId="48387"/>
    <cellStyle name="표준 7 8 2 2 3 15" xfId="52258"/>
    <cellStyle name="표준 7 8 2 2 3 2" xfId="3342"/>
    <cellStyle name="표준 7 8 2 2 3 2 10" xfId="38469"/>
    <cellStyle name="표준 7 8 2 2 3 2 11" xfId="42581"/>
    <cellStyle name="표준 7 8 2 2 3 2 12" xfId="46452"/>
    <cellStyle name="표준 7 8 2 2 3 2 13" xfId="50323"/>
    <cellStyle name="표준 7 8 2 2 3 2 14" xfId="54194"/>
    <cellStyle name="표준 7 8 2 2 3 2 2" xfId="7501"/>
    <cellStyle name="표준 7 8 2 2 3 2 3" xfId="11372"/>
    <cellStyle name="표준 7 8 2 2 3 2 4" xfId="15243"/>
    <cellStyle name="표준 7 8 2 2 3 2 5" xfId="19114"/>
    <cellStyle name="표준 7 8 2 2 3 2 6" xfId="22985"/>
    <cellStyle name="표준 7 8 2 2 3 2 7" xfId="26856"/>
    <cellStyle name="표준 7 8 2 2 3 2 8" xfId="30727"/>
    <cellStyle name="표준 7 8 2 2 3 2 9" xfId="34598"/>
    <cellStyle name="표준 7 8 2 2 3 3" xfId="5565"/>
    <cellStyle name="표준 7 8 2 2 3 4" xfId="9436"/>
    <cellStyle name="표준 7 8 2 2 3 5" xfId="13307"/>
    <cellStyle name="표준 7 8 2 2 3 6" xfId="17178"/>
    <cellStyle name="표준 7 8 2 2 3 7" xfId="21049"/>
    <cellStyle name="표준 7 8 2 2 3 8" xfId="24920"/>
    <cellStyle name="표준 7 8 2 2 3 9" xfId="28791"/>
    <cellStyle name="표준 7 8 2 2 4" xfId="2374"/>
    <cellStyle name="표준 7 8 2 2 4 10" xfId="37501"/>
    <cellStyle name="표준 7 8 2 2 4 11" xfId="41613"/>
    <cellStyle name="표준 7 8 2 2 4 12" xfId="45484"/>
    <cellStyle name="표준 7 8 2 2 4 13" xfId="49355"/>
    <cellStyle name="표준 7 8 2 2 4 14" xfId="53226"/>
    <cellStyle name="표준 7 8 2 2 4 2" xfId="6533"/>
    <cellStyle name="표준 7 8 2 2 4 3" xfId="10404"/>
    <cellStyle name="표준 7 8 2 2 4 4" xfId="14275"/>
    <cellStyle name="표준 7 8 2 2 4 5" xfId="18146"/>
    <cellStyle name="표준 7 8 2 2 4 6" xfId="22017"/>
    <cellStyle name="표준 7 8 2 2 4 7" xfId="25888"/>
    <cellStyle name="표준 7 8 2 2 4 8" xfId="29759"/>
    <cellStyle name="표준 7 8 2 2 4 9" xfId="33630"/>
    <cellStyle name="표준 7 8 2 2 5" xfId="4597"/>
    <cellStyle name="표준 7 8 2 2 6" xfId="8468"/>
    <cellStyle name="표준 7 8 2 2 7" xfId="12339"/>
    <cellStyle name="표준 7 8 2 2 8" xfId="16210"/>
    <cellStyle name="표준 7 8 2 2 9" xfId="20081"/>
    <cellStyle name="표준 7 8 2 3" xfId="671"/>
    <cellStyle name="표준 7 8 2 3 10" xfId="28065"/>
    <cellStyle name="표준 7 8 2 3 11" xfId="31936"/>
    <cellStyle name="표준 7 8 2 3 12" xfId="35807"/>
    <cellStyle name="표준 7 8 2 3 13" xfId="39919"/>
    <cellStyle name="표준 7 8 2 3 14" xfId="43790"/>
    <cellStyle name="표준 7 8 2 3 15" xfId="47661"/>
    <cellStyle name="표준 7 8 2 3 16" xfId="51532"/>
    <cellStyle name="표준 7 8 2 3 2" xfId="1645"/>
    <cellStyle name="표준 7 8 2 3 2 10" xfId="32904"/>
    <cellStyle name="표준 7 8 2 3 2 11" xfId="36775"/>
    <cellStyle name="표준 7 8 2 3 2 12" xfId="40887"/>
    <cellStyle name="표준 7 8 2 3 2 13" xfId="44758"/>
    <cellStyle name="표준 7 8 2 3 2 14" xfId="48629"/>
    <cellStyle name="표준 7 8 2 3 2 15" xfId="52500"/>
    <cellStyle name="표준 7 8 2 3 2 2" xfId="3584"/>
    <cellStyle name="표준 7 8 2 3 2 2 10" xfId="38711"/>
    <cellStyle name="표준 7 8 2 3 2 2 11" xfId="42823"/>
    <cellStyle name="표준 7 8 2 3 2 2 12" xfId="46694"/>
    <cellStyle name="표준 7 8 2 3 2 2 13" xfId="50565"/>
    <cellStyle name="표준 7 8 2 3 2 2 14" xfId="54436"/>
    <cellStyle name="표준 7 8 2 3 2 2 2" xfId="7743"/>
    <cellStyle name="표준 7 8 2 3 2 2 3" xfId="11614"/>
    <cellStyle name="표준 7 8 2 3 2 2 4" xfId="15485"/>
    <cellStyle name="표준 7 8 2 3 2 2 5" xfId="19356"/>
    <cellStyle name="표준 7 8 2 3 2 2 6" xfId="23227"/>
    <cellStyle name="표준 7 8 2 3 2 2 7" xfId="27098"/>
    <cellStyle name="표준 7 8 2 3 2 2 8" xfId="30969"/>
    <cellStyle name="표준 7 8 2 3 2 2 9" xfId="34840"/>
    <cellStyle name="표준 7 8 2 3 2 3" xfId="5807"/>
    <cellStyle name="표준 7 8 2 3 2 4" xfId="9678"/>
    <cellStyle name="표준 7 8 2 3 2 5" xfId="13549"/>
    <cellStyle name="표준 7 8 2 3 2 6" xfId="17420"/>
    <cellStyle name="표준 7 8 2 3 2 7" xfId="21291"/>
    <cellStyle name="표준 7 8 2 3 2 8" xfId="25162"/>
    <cellStyle name="표준 7 8 2 3 2 9" xfId="29033"/>
    <cellStyle name="표준 7 8 2 3 3" xfId="2616"/>
    <cellStyle name="표준 7 8 2 3 3 10" xfId="37743"/>
    <cellStyle name="표준 7 8 2 3 3 11" xfId="41855"/>
    <cellStyle name="표준 7 8 2 3 3 12" xfId="45726"/>
    <cellStyle name="표준 7 8 2 3 3 13" xfId="49597"/>
    <cellStyle name="표준 7 8 2 3 3 14" xfId="53468"/>
    <cellStyle name="표준 7 8 2 3 3 2" xfId="6775"/>
    <cellStyle name="표준 7 8 2 3 3 3" xfId="10646"/>
    <cellStyle name="표준 7 8 2 3 3 4" xfId="14517"/>
    <cellStyle name="표준 7 8 2 3 3 5" xfId="18388"/>
    <cellStyle name="표준 7 8 2 3 3 6" xfId="22259"/>
    <cellStyle name="표준 7 8 2 3 3 7" xfId="26130"/>
    <cellStyle name="표준 7 8 2 3 3 8" xfId="30001"/>
    <cellStyle name="표준 7 8 2 3 3 9" xfId="33872"/>
    <cellStyle name="표준 7 8 2 3 4" xfId="4839"/>
    <cellStyle name="표준 7 8 2 3 5" xfId="8710"/>
    <cellStyle name="표준 7 8 2 3 6" xfId="12581"/>
    <cellStyle name="표준 7 8 2 3 7" xfId="16452"/>
    <cellStyle name="표준 7 8 2 3 8" xfId="20323"/>
    <cellStyle name="표준 7 8 2 3 9" xfId="24194"/>
    <cellStyle name="표준 7 8 2 4" xfId="1161"/>
    <cellStyle name="표준 7 8 2 4 10" xfId="32420"/>
    <cellStyle name="표준 7 8 2 4 11" xfId="36291"/>
    <cellStyle name="표준 7 8 2 4 12" xfId="40403"/>
    <cellStyle name="표준 7 8 2 4 13" xfId="44274"/>
    <cellStyle name="표준 7 8 2 4 14" xfId="48145"/>
    <cellStyle name="표준 7 8 2 4 15" xfId="52016"/>
    <cellStyle name="표준 7 8 2 4 2" xfId="3100"/>
    <cellStyle name="표준 7 8 2 4 2 10" xfId="38227"/>
    <cellStyle name="표준 7 8 2 4 2 11" xfId="42339"/>
    <cellStyle name="표준 7 8 2 4 2 12" xfId="46210"/>
    <cellStyle name="표준 7 8 2 4 2 13" xfId="50081"/>
    <cellStyle name="표준 7 8 2 4 2 14" xfId="53952"/>
    <cellStyle name="표준 7 8 2 4 2 2" xfId="7259"/>
    <cellStyle name="표준 7 8 2 4 2 3" xfId="11130"/>
    <cellStyle name="표준 7 8 2 4 2 4" xfId="15001"/>
    <cellStyle name="표준 7 8 2 4 2 5" xfId="18872"/>
    <cellStyle name="표준 7 8 2 4 2 6" xfId="22743"/>
    <cellStyle name="표준 7 8 2 4 2 7" xfId="26614"/>
    <cellStyle name="표준 7 8 2 4 2 8" xfId="30485"/>
    <cellStyle name="표준 7 8 2 4 2 9" xfId="34356"/>
    <cellStyle name="표준 7 8 2 4 3" xfId="5323"/>
    <cellStyle name="표준 7 8 2 4 4" xfId="9194"/>
    <cellStyle name="표준 7 8 2 4 5" xfId="13065"/>
    <cellStyle name="표준 7 8 2 4 6" xfId="16936"/>
    <cellStyle name="표준 7 8 2 4 7" xfId="20807"/>
    <cellStyle name="표준 7 8 2 4 8" xfId="24678"/>
    <cellStyle name="표준 7 8 2 4 9" xfId="28549"/>
    <cellStyle name="표준 7 8 2 5" xfId="2132"/>
    <cellStyle name="표준 7 8 2 5 10" xfId="37259"/>
    <cellStyle name="표준 7 8 2 5 11" xfId="41371"/>
    <cellStyle name="표준 7 8 2 5 12" xfId="45242"/>
    <cellStyle name="표준 7 8 2 5 13" xfId="49113"/>
    <cellStyle name="표준 7 8 2 5 14" xfId="52984"/>
    <cellStyle name="표준 7 8 2 5 2" xfId="6291"/>
    <cellStyle name="표준 7 8 2 5 3" xfId="10162"/>
    <cellStyle name="표준 7 8 2 5 4" xfId="14033"/>
    <cellStyle name="표준 7 8 2 5 5" xfId="17904"/>
    <cellStyle name="표준 7 8 2 5 6" xfId="21775"/>
    <cellStyle name="표준 7 8 2 5 7" xfId="25646"/>
    <cellStyle name="표준 7 8 2 5 8" xfId="29517"/>
    <cellStyle name="표준 7 8 2 5 9" xfId="33388"/>
    <cellStyle name="표준 7 8 2 6" xfId="4355"/>
    <cellStyle name="표준 7 8 2 7" xfId="8226"/>
    <cellStyle name="표준 7 8 2 8" xfId="12097"/>
    <cellStyle name="표준 7 8 2 9" xfId="15968"/>
    <cellStyle name="표준 7 8 20" xfId="47080"/>
    <cellStyle name="표준 7 8 21" xfId="50951"/>
    <cellStyle name="표준 7 8 3" xfId="232"/>
    <cellStyle name="표준 7 8 3 10" xfId="19890"/>
    <cellStyle name="표준 7 8 3 11" xfId="23761"/>
    <cellStyle name="표준 7 8 3 12" xfId="27632"/>
    <cellStyle name="표준 7 8 3 13" xfId="31503"/>
    <cellStyle name="표준 7 8 3 14" xfId="35374"/>
    <cellStyle name="표준 7 8 3 15" xfId="39245"/>
    <cellStyle name="표준 7 8 3 16" xfId="39486"/>
    <cellStyle name="표준 7 8 3 17" xfId="43357"/>
    <cellStyle name="표준 7 8 3 18" xfId="47228"/>
    <cellStyle name="표준 7 8 3 19" xfId="51099"/>
    <cellStyle name="표준 7 8 3 2" xfId="477"/>
    <cellStyle name="표준 7 8 3 2 10" xfId="24003"/>
    <cellStyle name="표준 7 8 3 2 11" xfId="27874"/>
    <cellStyle name="표준 7 8 3 2 12" xfId="31745"/>
    <cellStyle name="표준 7 8 3 2 13" xfId="35616"/>
    <cellStyle name="표준 7 8 3 2 14" xfId="39728"/>
    <cellStyle name="표준 7 8 3 2 15" xfId="43599"/>
    <cellStyle name="표준 7 8 3 2 16" xfId="47470"/>
    <cellStyle name="표준 7 8 3 2 17" xfId="51341"/>
    <cellStyle name="표준 7 8 3 2 2" xfId="964"/>
    <cellStyle name="표준 7 8 3 2 2 10" xfId="28358"/>
    <cellStyle name="표준 7 8 3 2 2 11" xfId="32229"/>
    <cellStyle name="표준 7 8 3 2 2 12" xfId="36100"/>
    <cellStyle name="표준 7 8 3 2 2 13" xfId="40212"/>
    <cellStyle name="표준 7 8 3 2 2 14" xfId="44083"/>
    <cellStyle name="표준 7 8 3 2 2 15" xfId="47954"/>
    <cellStyle name="표준 7 8 3 2 2 16" xfId="51825"/>
    <cellStyle name="표준 7 8 3 2 2 2" xfId="1938"/>
    <cellStyle name="표준 7 8 3 2 2 2 10" xfId="33197"/>
    <cellStyle name="표준 7 8 3 2 2 2 11" xfId="37068"/>
    <cellStyle name="표준 7 8 3 2 2 2 12" xfId="41180"/>
    <cellStyle name="표준 7 8 3 2 2 2 13" xfId="45051"/>
    <cellStyle name="표준 7 8 3 2 2 2 14" xfId="48922"/>
    <cellStyle name="표준 7 8 3 2 2 2 15" xfId="52793"/>
    <cellStyle name="표준 7 8 3 2 2 2 2" xfId="3877"/>
    <cellStyle name="표준 7 8 3 2 2 2 2 10" xfId="39004"/>
    <cellStyle name="표준 7 8 3 2 2 2 2 11" xfId="43116"/>
    <cellStyle name="표준 7 8 3 2 2 2 2 12" xfId="46987"/>
    <cellStyle name="표준 7 8 3 2 2 2 2 13" xfId="50858"/>
    <cellStyle name="표준 7 8 3 2 2 2 2 14" xfId="54729"/>
    <cellStyle name="표준 7 8 3 2 2 2 2 2" xfId="8036"/>
    <cellStyle name="표준 7 8 3 2 2 2 2 3" xfId="11907"/>
    <cellStyle name="표준 7 8 3 2 2 2 2 4" xfId="15778"/>
    <cellStyle name="표준 7 8 3 2 2 2 2 5" xfId="19649"/>
    <cellStyle name="표준 7 8 3 2 2 2 2 6" xfId="23520"/>
    <cellStyle name="표준 7 8 3 2 2 2 2 7" xfId="27391"/>
    <cellStyle name="표준 7 8 3 2 2 2 2 8" xfId="31262"/>
    <cellStyle name="표준 7 8 3 2 2 2 2 9" xfId="35133"/>
    <cellStyle name="표준 7 8 3 2 2 2 3" xfId="6100"/>
    <cellStyle name="표준 7 8 3 2 2 2 4" xfId="9971"/>
    <cellStyle name="표준 7 8 3 2 2 2 5" xfId="13842"/>
    <cellStyle name="표준 7 8 3 2 2 2 6" xfId="17713"/>
    <cellStyle name="표준 7 8 3 2 2 2 7" xfId="21584"/>
    <cellStyle name="표준 7 8 3 2 2 2 8" xfId="25455"/>
    <cellStyle name="표준 7 8 3 2 2 2 9" xfId="29326"/>
    <cellStyle name="표준 7 8 3 2 2 3" xfId="2909"/>
    <cellStyle name="표준 7 8 3 2 2 3 10" xfId="38036"/>
    <cellStyle name="표준 7 8 3 2 2 3 11" xfId="42148"/>
    <cellStyle name="표준 7 8 3 2 2 3 12" xfId="46019"/>
    <cellStyle name="표준 7 8 3 2 2 3 13" xfId="49890"/>
    <cellStyle name="표준 7 8 3 2 2 3 14" xfId="53761"/>
    <cellStyle name="표준 7 8 3 2 2 3 2" xfId="7068"/>
    <cellStyle name="표준 7 8 3 2 2 3 3" xfId="10939"/>
    <cellStyle name="표준 7 8 3 2 2 3 4" xfId="14810"/>
    <cellStyle name="표준 7 8 3 2 2 3 5" xfId="18681"/>
    <cellStyle name="표준 7 8 3 2 2 3 6" xfId="22552"/>
    <cellStyle name="표준 7 8 3 2 2 3 7" xfId="26423"/>
    <cellStyle name="표준 7 8 3 2 2 3 8" xfId="30294"/>
    <cellStyle name="표준 7 8 3 2 2 3 9" xfId="34165"/>
    <cellStyle name="표준 7 8 3 2 2 4" xfId="5132"/>
    <cellStyle name="표준 7 8 3 2 2 5" xfId="9003"/>
    <cellStyle name="표준 7 8 3 2 2 6" xfId="12874"/>
    <cellStyle name="표준 7 8 3 2 2 7" xfId="16745"/>
    <cellStyle name="표준 7 8 3 2 2 8" xfId="20616"/>
    <cellStyle name="표준 7 8 3 2 2 9" xfId="24487"/>
    <cellStyle name="표준 7 8 3 2 3" xfId="1454"/>
    <cellStyle name="표준 7 8 3 2 3 10" xfId="32713"/>
    <cellStyle name="표준 7 8 3 2 3 11" xfId="36584"/>
    <cellStyle name="표준 7 8 3 2 3 12" xfId="40696"/>
    <cellStyle name="표준 7 8 3 2 3 13" xfId="44567"/>
    <cellStyle name="표준 7 8 3 2 3 14" xfId="48438"/>
    <cellStyle name="표준 7 8 3 2 3 15" xfId="52309"/>
    <cellStyle name="표준 7 8 3 2 3 2" xfId="3393"/>
    <cellStyle name="표준 7 8 3 2 3 2 10" xfId="38520"/>
    <cellStyle name="표준 7 8 3 2 3 2 11" xfId="42632"/>
    <cellStyle name="표준 7 8 3 2 3 2 12" xfId="46503"/>
    <cellStyle name="표준 7 8 3 2 3 2 13" xfId="50374"/>
    <cellStyle name="표준 7 8 3 2 3 2 14" xfId="54245"/>
    <cellStyle name="표준 7 8 3 2 3 2 2" xfId="7552"/>
    <cellStyle name="표준 7 8 3 2 3 2 3" xfId="11423"/>
    <cellStyle name="표준 7 8 3 2 3 2 4" xfId="15294"/>
    <cellStyle name="표준 7 8 3 2 3 2 5" xfId="19165"/>
    <cellStyle name="표준 7 8 3 2 3 2 6" xfId="23036"/>
    <cellStyle name="표준 7 8 3 2 3 2 7" xfId="26907"/>
    <cellStyle name="표준 7 8 3 2 3 2 8" xfId="30778"/>
    <cellStyle name="표준 7 8 3 2 3 2 9" xfId="34649"/>
    <cellStyle name="표준 7 8 3 2 3 3" xfId="5616"/>
    <cellStyle name="표준 7 8 3 2 3 4" xfId="9487"/>
    <cellStyle name="표준 7 8 3 2 3 5" xfId="13358"/>
    <cellStyle name="표준 7 8 3 2 3 6" xfId="17229"/>
    <cellStyle name="표준 7 8 3 2 3 7" xfId="21100"/>
    <cellStyle name="표준 7 8 3 2 3 8" xfId="24971"/>
    <cellStyle name="표준 7 8 3 2 3 9" xfId="28842"/>
    <cellStyle name="표준 7 8 3 2 4" xfId="2425"/>
    <cellStyle name="표준 7 8 3 2 4 10" xfId="37552"/>
    <cellStyle name="표준 7 8 3 2 4 11" xfId="41664"/>
    <cellStyle name="표준 7 8 3 2 4 12" xfId="45535"/>
    <cellStyle name="표준 7 8 3 2 4 13" xfId="49406"/>
    <cellStyle name="표준 7 8 3 2 4 14" xfId="53277"/>
    <cellStyle name="표준 7 8 3 2 4 2" xfId="6584"/>
    <cellStyle name="표준 7 8 3 2 4 3" xfId="10455"/>
    <cellStyle name="표준 7 8 3 2 4 4" xfId="14326"/>
    <cellStyle name="표준 7 8 3 2 4 5" xfId="18197"/>
    <cellStyle name="표준 7 8 3 2 4 6" xfId="22068"/>
    <cellStyle name="표준 7 8 3 2 4 7" xfId="25939"/>
    <cellStyle name="표준 7 8 3 2 4 8" xfId="29810"/>
    <cellStyle name="표준 7 8 3 2 4 9" xfId="33681"/>
    <cellStyle name="표준 7 8 3 2 5" xfId="4648"/>
    <cellStyle name="표준 7 8 3 2 6" xfId="8519"/>
    <cellStyle name="표준 7 8 3 2 7" xfId="12390"/>
    <cellStyle name="표준 7 8 3 2 8" xfId="16261"/>
    <cellStyle name="표준 7 8 3 2 9" xfId="20132"/>
    <cellStyle name="표준 7 8 3 3" xfId="722"/>
    <cellStyle name="표준 7 8 3 3 10" xfId="28116"/>
    <cellStyle name="표준 7 8 3 3 11" xfId="31987"/>
    <cellStyle name="표준 7 8 3 3 12" xfId="35858"/>
    <cellStyle name="표준 7 8 3 3 13" xfId="39970"/>
    <cellStyle name="표준 7 8 3 3 14" xfId="43841"/>
    <cellStyle name="표준 7 8 3 3 15" xfId="47712"/>
    <cellStyle name="표준 7 8 3 3 16" xfId="51583"/>
    <cellStyle name="표준 7 8 3 3 2" xfId="1696"/>
    <cellStyle name="표준 7 8 3 3 2 10" xfId="32955"/>
    <cellStyle name="표준 7 8 3 3 2 11" xfId="36826"/>
    <cellStyle name="표준 7 8 3 3 2 12" xfId="40938"/>
    <cellStyle name="표준 7 8 3 3 2 13" xfId="44809"/>
    <cellStyle name="표준 7 8 3 3 2 14" xfId="48680"/>
    <cellStyle name="표준 7 8 3 3 2 15" xfId="52551"/>
    <cellStyle name="표준 7 8 3 3 2 2" xfId="3635"/>
    <cellStyle name="표준 7 8 3 3 2 2 10" xfId="38762"/>
    <cellStyle name="표준 7 8 3 3 2 2 11" xfId="42874"/>
    <cellStyle name="표준 7 8 3 3 2 2 12" xfId="46745"/>
    <cellStyle name="표준 7 8 3 3 2 2 13" xfId="50616"/>
    <cellStyle name="표준 7 8 3 3 2 2 14" xfId="54487"/>
    <cellStyle name="표준 7 8 3 3 2 2 2" xfId="7794"/>
    <cellStyle name="표준 7 8 3 3 2 2 3" xfId="11665"/>
    <cellStyle name="표준 7 8 3 3 2 2 4" xfId="15536"/>
    <cellStyle name="표준 7 8 3 3 2 2 5" xfId="19407"/>
    <cellStyle name="표준 7 8 3 3 2 2 6" xfId="23278"/>
    <cellStyle name="표준 7 8 3 3 2 2 7" xfId="27149"/>
    <cellStyle name="표준 7 8 3 3 2 2 8" xfId="31020"/>
    <cellStyle name="표준 7 8 3 3 2 2 9" xfId="34891"/>
    <cellStyle name="표준 7 8 3 3 2 3" xfId="5858"/>
    <cellStyle name="표준 7 8 3 3 2 4" xfId="9729"/>
    <cellStyle name="표준 7 8 3 3 2 5" xfId="13600"/>
    <cellStyle name="표준 7 8 3 3 2 6" xfId="17471"/>
    <cellStyle name="표준 7 8 3 3 2 7" xfId="21342"/>
    <cellStyle name="표준 7 8 3 3 2 8" xfId="25213"/>
    <cellStyle name="표준 7 8 3 3 2 9" xfId="29084"/>
    <cellStyle name="표준 7 8 3 3 3" xfId="2667"/>
    <cellStyle name="표준 7 8 3 3 3 10" xfId="37794"/>
    <cellStyle name="표준 7 8 3 3 3 11" xfId="41906"/>
    <cellStyle name="표준 7 8 3 3 3 12" xfId="45777"/>
    <cellStyle name="표준 7 8 3 3 3 13" xfId="49648"/>
    <cellStyle name="표준 7 8 3 3 3 14" xfId="53519"/>
    <cellStyle name="표준 7 8 3 3 3 2" xfId="6826"/>
    <cellStyle name="표준 7 8 3 3 3 3" xfId="10697"/>
    <cellStyle name="표준 7 8 3 3 3 4" xfId="14568"/>
    <cellStyle name="표준 7 8 3 3 3 5" xfId="18439"/>
    <cellStyle name="표준 7 8 3 3 3 6" xfId="22310"/>
    <cellStyle name="표준 7 8 3 3 3 7" xfId="26181"/>
    <cellStyle name="표준 7 8 3 3 3 8" xfId="30052"/>
    <cellStyle name="표준 7 8 3 3 3 9" xfId="33923"/>
    <cellStyle name="표준 7 8 3 3 4" xfId="4890"/>
    <cellStyle name="표준 7 8 3 3 5" xfId="8761"/>
    <cellStyle name="표준 7 8 3 3 6" xfId="12632"/>
    <cellStyle name="표준 7 8 3 3 7" xfId="16503"/>
    <cellStyle name="표준 7 8 3 3 8" xfId="20374"/>
    <cellStyle name="표준 7 8 3 3 9" xfId="24245"/>
    <cellStyle name="표준 7 8 3 4" xfId="1212"/>
    <cellStyle name="표준 7 8 3 4 10" xfId="32471"/>
    <cellStyle name="표준 7 8 3 4 11" xfId="36342"/>
    <cellStyle name="표준 7 8 3 4 12" xfId="40454"/>
    <cellStyle name="표준 7 8 3 4 13" xfId="44325"/>
    <cellStyle name="표준 7 8 3 4 14" xfId="48196"/>
    <cellStyle name="표준 7 8 3 4 15" xfId="52067"/>
    <cellStyle name="표준 7 8 3 4 2" xfId="3151"/>
    <cellStyle name="표준 7 8 3 4 2 10" xfId="38278"/>
    <cellStyle name="표준 7 8 3 4 2 11" xfId="42390"/>
    <cellStyle name="표준 7 8 3 4 2 12" xfId="46261"/>
    <cellStyle name="표준 7 8 3 4 2 13" xfId="50132"/>
    <cellStyle name="표준 7 8 3 4 2 14" xfId="54003"/>
    <cellStyle name="표준 7 8 3 4 2 2" xfId="7310"/>
    <cellStyle name="표준 7 8 3 4 2 3" xfId="11181"/>
    <cellStyle name="표준 7 8 3 4 2 4" xfId="15052"/>
    <cellStyle name="표준 7 8 3 4 2 5" xfId="18923"/>
    <cellStyle name="표준 7 8 3 4 2 6" xfId="22794"/>
    <cellStyle name="표준 7 8 3 4 2 7" xfId="26665"/>
    <cellStyle name="표준 7 8 3 4 2 8" xfId="30536"/>
    <cellStyle name="표준 7 8 3 4 2 9" xfId="34407"/>
    <cellStyle name="표준 7 8 3 4 3" xfId="5374"/>
    <cellStyle name="표준 7 8 3 4 4" xfId="9245"/>
    <cellStyle name="표준 7 8 3 4 5" xfId="13116"/>
    <cellStyle name="표준 7 8 3 4 6" xfId="16987"/>
    <cellStyle name="표준 7 8 3 4 7" xfId="20858"/>
    <cellStyle name="표준 7 8 3 4 8" xfId="24729"/>
    <cellStyle name="표준 7 8 3 4 9" xfId="28600"/>
    <cellStyle name="표준 7 8 3 5" xfId="2183"/>
    <cellStyle name="표준 7 8 3 5 10" xfId="37310"/>
    <cellStyle name="표준 7 8 3 5 11" xfId="41422"/>
    <cellStyle name="표준 7 8 3 5 12" xfId="45293"/>
    <cellStyle name="표준 7 8 3 5 13" xfId="49164"/>
    <cellStyle name="표준 7 8 3 5 14" xfId="53035"/>
    <cellStyle name="표준 7 8 3 5 2" xfId="6342"/>
    <cellStyle name="표준 7 8 3 5 3" xfId="10213"/>
    <cellStyle name="표준 7 8 3 5 4" xfId="14084"/>
    <cellStyle name="표준 7 8 3 5 5" xfId="17955"/>
    <cellStyle name="표준 7 8 3 5 6" xfId="21826"/>
    <cellStyle name="표준 7 8 3 5 7" xfId="25697"/>
    <cellStyle name="표준 7 8 3 5 8" xfId="29568"/>
    <cellStyle name="표준 7 8 3 5 9" xfId="33439"/>
    <cellStyle name="표준 7 8 3 6" xfId="4406"/>
    <cellStyle name="표준 7 8 3 7" xfId="8277"/>
    <cellStyle name="표준 7 8 3 8" xfId="12148"/>
    <cellStyle name="표준 7 8 3 9" xfId="16019"/>
    <cellStyle name="표준 7 8 4" xfId="329"/>
    <cellStyle name="표준 7 8 4 10" xfId="23855"/>
    <cellStyle name="표준 7 8 4 11" xfId="27726"/>
    <cellStyle name="표준 7 8 4 12" xfId="31597"/>
    <cellStyle name="표준 7 8 4 13" xfId="35468"/>
    <cellStyle name="표준 7 8 4 14" xfId="39580"/>
    <cellStyle name="표준 7 8 4 15" xfId="43451"/>
    <cellStyle name="표준 7 8 4 16" xfId="47322"/>
    <cellStyle name="표준 7 8 4 17" xfId="51193"/>
    <cellStyle name="표준 7 8 4 2" xfId="816"/>
    <cellStyle name="표준 7 8 4 2 10" xfId="28210"/>
    <cellStyle name="표준 7 8 4 2 11" xfId="32081"/>
    <cellStyle name="표준 7 8 4 2 12" xfId="35952"/>
    <cellStyle name="표준 7 8 4 2 13" xfId="40064"/>
    <cellStyle name="표준 7 8 4 2 14" xfId="43935"/>
    <cellStyle name="표준 7 8 4 2 15" xfId="47806"/>
    <cellStyle name="표준 7 8 4 2 16" xfId="51677"/>
    <cellStyle name="표준 7 8 4 2 2" xfId="1790"/>
    <cellStyle name="표준 7 8 4 2 2 10" xfId="33049"/>
    <cellStyle name="표준 7 8 4 2 2 11" xfId="36920"/>
    <cellStyle name="표준 7 8 4 2 2 12" xfId="41032"/>
    <cellStyle name="표준 7 8 4 2 2 13" xfId="44903"/>
    <cellStyle name="표준 7 8 4 2 2 14" xfId="48774"/>
    <cellStyle name="표준 7 8 4 2 2 15" xfId="52645"/>
    <cellStyle name="표준 7 8 4 2 2 2" xfId="3729"/>
    <cellStyle name="표준 7 8 4 2 2 2 10" xfId="38856"/>
    <cellStyle name="표준 7 8 4 2 2 2 11" xfId="42968"/>
    <cellStyle name="표준 7 8 4 2 2 2 12" xfId="46839"/>
    <cellStyle name="표준 7 8 4 2 2 2 13" xfId="50710"/>
    <cellStyle name="표준 7 8 4 2 2 2 14" xfId="54581"/>
    <cellStyle name="표준 7 8 4 2 2 2 2" xfId="7888"/>
    <cellStyle name="표준 7 8 4 2 2 2 3" xfId="11759"/>
    <cellStyle name="표준 7 8 4 2 2 2 4" xfId="15630"/>
    <cellStyle name="표준 7 8 4 2 2 2 5" xfId="19501"/>
    <cellStyle name="표준 7 8 4 2 2 2 6" xfId="23372"/>
    <cellStyle name="표준 7 8 4 2 2 2 7" xfId="27243"/>
    <cellStyle name="표준 7 8 4 2 2 2 8" xfId="31114"/>
    <cellStyle name="표준 7 8 4 2 2 2 9" xfId="34985"/>
    <cellStyle name="표준 7 8 4 2 2 3" xfId="5952"/>
    <cellStyle name="표준 7 8 4 2 2 4" xfId="9823"/>
    <cellStyle name="표준 7 8 4 2 2 5" xfId="13694"/>
    <cellStyle name="표준 7 8 4 2 2 6" xfId="17565"/>
    <cellStyle name="표준 7 8 4 2 2 7" xfId="21436"/>
    <cellStyle name="표준 7 8 4 2 2 8" xfId="25307"/>
    <cellStyle name="표준 7 8 4 2 2 9" xfId="29178"/>
    <cellStyle name="표준 7 8 4 2 3" xfId="2761"/>
    <cellStyle name="표준 7 8 4 2 3 10" xfId="37888"/>
    <cellStyle name="표준 7 8 4 2 3 11" xfId="42000"/>
    <cellStyle name="표준 7 8 4 2 3 12" xfId="45871"/>
    <cellStyle name="표준 7 8 4 2 3 13" xfId="49742"/>
    <cellStyle name="표준 7 8 4 2 3 14" xfId="53613"/>
    <cellStyle name="표준 7 8 4 2 3 2" xfId="6920"/>
    <cellStyle name="표준 7 8 4 2 3 3" xfId="10791"/>
    <cellStyle name="표준 7 8 4 2 3 4" xfId="14662"/>
    <cellStyle name="표준 7 8 4 2 3 5" xfId="18533"/>
    <cellStyle name="표준 7 8 4 2 3 6" xfId="22404"/>
    <cellStyle name="표준 7 8 4 2 3 7" xfId="26275"/>
    <cellStyle name="표준 7 8 4 2 3 8" xfId="30146"/>
    <cellStyle name="표준 7 8 4 2 3 9" xfId="34017"/>
    <cellStyle name="표준 7 8 4 2 4" xfId="4984"/>
    <cellStyle name="표준 7 8 4 2 5" xfId="8855"/>
    <cellStyle name="표준 7 8 4 2 6" xfId="12726"/>
    <cellStyle name="표준 7 8 4 2 7" xfId="16597"/>
    <cellStyle name="표준 7 8 4 2 8" xfId="20468"/>
    <cellStyle name="표준 7 8 4 2 9" xfId="24339"/>
    <cellStyle name="표준 7 8 4 3" xfId="1306"/>
    <cellStyle name="표준 7 8 4 3 10" xfId="32565"/>
    <cellStyle name="표준 7 8 4 3 11" xfId="36436"/>
    <cellStyle name="표준 7 8 4 3 12" xfId="40548"/>
    <cellStyle name="표준 7 8 4 3 13" xfId="44419"/>
    <cellStyle name="표준 7 8 4 3 14" xfId="48290"/>
    <cellStyle name="표준 7 8 4 3 15" xfId="52161"/>
    <cellStyle name="표준 7 8 4 3 2" xfId="3245"/>
    <cellStyle name="표준 7 8 4 3 2 10" xfId="38372"/>
    <cellStyle name="표준 7 8 4 3 2 11" xfId="42484"/>
    <cellStyle name="표준 7 8 4 3 2 12" xfId="46355"/>
    <cellStyle name="표준 7 8 4 3 2 13" xfId="50226"/>
    <cellStyle name="표준 7 8 4 3 2 14" xfId="54097"/>
    <cellStyle name="표준 7 8 4 3 2 2" xfId="7404"/>
    <cellStyle name="표준 7 8 4 3 2 3" xfId="11275"/>
    <cellStyle name="표준 7 8 4 3 2 4" xfId="15146"/>
    <cellStyle name="표준 7 8 4 3 2 5" xfId="19017"/>
    <cellStyle name="표준 7 8 4 3 2 6" xfId="22888"/>
    <cellStyle name="표준 7 8 4 3 2 7" xfId="26759"/>
    <cellStyle name="표준 7 8 4 3 2 8" xfId="30630"/>
    <cellStyle name="표준 7 8 4 3 2 9" xfId="34501"/>
    <cellStyle name="표준 7 8 4 3 3" xfId="5468"/>
    <cellStyle name="표준 7 8 4 3 4" xfId="9339"/>
    <cellStyle name="표준 7 8 4 3 5" xfId="13210"/>
    <cellStyle name="표준 7 8 4 3 6" xfId="17081"/>
    <cellStyle name="표준 7 8 4 3 7" xfId="20952"/>
    <cellStyle name="표준 7 8 4 3 8" xfId="24823"/>
    <cellStyle name="표준 7 8 4 3 9" xfId="28694"/>
    <cellStyle name="표준 7 8 4 4" xfId="2277"/>
    <cellStyle name="표준 7 8 4 4 10" xfId="37404"/>
    <cellStyle name="표준 7 8 4 4 11" xfId="41516"/>
    <cellStyle name="표준 7 8 4 4 12" xfId="45387"/>
    <cellStyle name="표준 7 8 4 4 13" xfId="49258"/>
    <cellStyle name="표준 7 8 4 4 14" xfId="53129"/>
    <cellStyle name="표준 7 8 4 4 2" xfId="6436"/>
    <cellStyle name="표준 7 8 4 4 3" xfId="10307"/>
    <cellStyle name="표준 7 8 4 4 4" xfId="14178"/>
    <cellStyle name="표준 7 8 4 4 5" xfId="18049"/>
    <cellStyle name="표준 7 8 4 4 6" xfId="21920"/>
    <cellStyle name="표준 7 8 4 4 7" xfId="25791"/>
    <cellStyle name="표준 7 8 4 4 8" xfId="29662"/>
    <cellStyle name="표준 7 8 4 4 9" xfId="33533"/>
    <cellStyle name="표준 7 8 4 5" xfId="4500"/>
    <cellStyle name="표준 7 8 4 6" xfId="8371"/>
    <cellStyle name="표준 7 8 4 7" xfId="12242"/>
    <cellStyle name="표준 7 8 4 8" xfId="16113"/>
    <cellStyle name="표준 7 8 4 9" xfId="19984"/>
    <cellStyle name="표준 7 8 5" xfId="574"/>
    <cellStyle name="표준 7 8 5 10" xfId="27968"/>
    <cellStyle name="표준 7 8 5 11" xfId="31839"/>
    <cellStyle name="표준 7 8 5 12" xfId="35710"/>
    <cellStyle name="표준 7 8 5 13" xfId="39822"/>
    <cellStyle name="표준 7 8 5 14" xfId="43693"/>
    <cellStyle name="표준 7 8 5 15" xfId="47564"/>
    <cellStyle name="표준 7 8 5 16" xfId="51435"/>
    <cellStyle name="표준 7 8 5 2" xfId="1548"/>
    <cellStyle name="표준 7 8 5 2 10" xfId="32807"/>
    <cellStyle name="표준 7 8 5 2 11" xfId="36678"/>
    <cellStyle name="표준 7 8 5 2 12" xfId="40790"/>
    <cellStyle name="표준 7 8 5 2 13" xfId="44661"/>
    <cellStyle name="표준 7 8 5 2 14" xfId="48532"/>
    <cellStyle name="표준 7 8 5 2 15" xfId="52403"/>
    <cellStyle name="표준 7 8 5 2 2" xfId="3487"/>
    <cellStyle name="표준 7 8 5 2 2 10" xfId="38614"/>
    <cellStyle name="표준 7 8 5 2 2 11" xfId="42726"/>
    <cellStyle name="표준 7 8 5 2 2 12" xfId="46597"/>
    <cellStyle name="표준 7 8 5 2 2 13" xfId="50468"/>
    <cellStyle name="표준 7 8 5 2 2 14" xfId="54339"/>
    <cellStyle name="표준 7 8 5 2 2 2" xfId="7646"/>
    <cellStyle name="표준 7 8 5 2 2 3" xfId="11517"/>
    <cellStyle name="표준 7 8 5 2 2 4" xfId="15388"/>
    <cellStyle name="표준 7 8 5 2 2 5" xfId="19259"/>
    <cellStyle name="표준 7 8 5 2 2 6" xfId="23130"/>
    <cellStyle name="표준 7 8 5 2 2 7" xfId="27001"/>
    <cellStyle name="표준 7 8 5 2 2 8" xfId="30872"/>
    <cellStyle name="표준 7 8 5 2 2 9" xfId="34743"/>
    <cellStyle name="표준 7 8 5 2 3" xfId="5710"/>
    <cellStyle name="표준 7 8 5 2 4" xfId="9581"/>
    <cellStyle name="표준 7 8 5 2 5" xfId="13452"/>
    <cellStyle name="표준 7 8 5 2 6" xfId="17323"/>
    <cellStyle name="표준 7 8 5 2 7" xfId="21194"/>
    <cellStyle name="표준 7 8 5 2 8" xfId="25065"/>
    <cellStyle name="표준 7 8 5 2 9" xfId="28936"/>
    <cellStyle name="표준 7 8 5 3" xfId="2519"/>
    <cellStyle name="표준 7 8 5 3 10" xfId="37646"/>
    <cellStyle name="표준 7 8 5 3 11" xfId="41758"/>
    <cellStyle name="표준 7 8 5 3 12" xfId="45629"/>
    <cellStyle name="표준 7 8 5 3 13" xfId="49500"/>
    <cellStyle name="표준 7 8 5 3 14" xfId="53371"/>
    <cellStyle name="표준 7 8 5 3 2" xfId="6678"/>
    <cellStyle name="표준 7 8 5 3 3" xfId="10549"/>
    <cellStyle name="표준 7 8 5 3 4" xfId="14420"/>
    <cellStyle name="표준 7 8 5 3 5" xfId="18291"/>
    <cellStyle name="표준 7 8 5 3 6" xfId="22162"/>
    <cellStyle name="표준 7 8 5 3 7" xfId="26033"/>
    <cellStyle name="표준 7 8 5 3 8" xfId="29904"/>
    <cellStyle name="표준 7 8 5 3 9" xfId="33775"/>
    <cellStyle name="표준 7 8 5 4" xfId="4742"/>
    <cellStyle name="표준 7 8 5 5" xfId="8613"/>
    <cellStyle name="표준 7 8 5 6" xfId="12484"/>
    <cellStyle name="표준 7 8 5 7" xfId="16355"/>
    <cellStyle name="표준 7 8 5 8" xfId="20226"/>
    <cellStyle name="표준 7 8 5 9" xfId="24097"/>
    <cellStyle name="표준 7 8 6" xfId="1064"/>
    <cellStyle name="표준 7 8 6 10" xfId="32323"/>
    <cellStyle name="표준 7 8 6 11" xfId="36194"/>
    <cellStyle name="표준 7 8 6 12" xfId="40306"/>
    <cellStyle name="표준 7 8 6 13" xfId="44177"/>
    <cellStyle name="표준 7 8 6 14" xfId="48048"/>
    <cellStyle name="표준 7 8 6 15" xfId="51919"/>
    <cellStyle name="표준 7 8 6 2" xfId="3003"/>
    <cellStyle name="표준 7 8 6 2 10" xfId="38130"/>
    <cellStyle name="표준 7 8 6 2 11" xfId="42242"/>
    <cellStyle name="표준 7 8 6 2 12" xfId="46113"/>
    <cellStyle name="표준 7 8 6 2 13" xfId="49984"/>
    <cellStyle name="표준 7 8 6 2 14" xfId="53855"/>
    <cellStyle name="표준 7 8 6 2 2" xfId="7162"/>
    <cellStyle name="표준 7 8 6 2 3" xfId="11033"/>
    <cellStyle name="표준 7 8 6 2 4" xfId="14904"/>
    <cellStyle name="표준 7 8 6 2 5" xfId="18775"/>
    <cellStyle name="표준 7 8 6 2 6" xfId="22646"/>
    <cellStyle name="표준 7 8 6 2 7" xfId="26517"/>
    <cellStyle name="표준 7 8 6 2 8" xfId="30388"/>
    <cellStyle name="표준 7 8 6 2 9" xfId="34259"/>
    <cellStyle name="표준 7 8 6 3" xfId="5226"/>
    <cellStyle name="표준 7 8 6 4" xfId="9097"/>
    <cellStyle name="표준 7 8 6 5" xfId="12968"/>
    <cellStyle name="표준 7 8 6 6" xfId="16839"/>
    <cellStyle name="표준 7 8 6 7" xfId="20710"/>
    <cellStyle name="표준 7 8 6 8" xfId="24581"/>
    <cellStyle name="표준 7 8 6 9" xfId="28452"/>
    <cellStyle name="표준 7 8 7" xfId="2035"/>
    <cellStyle name="표준 7 8 7 10" xfId="37162"/>
    <cellStyle name="표준 7 8 7 11" xfId="41274"/>
    <cellStyle name="표준 7 8 7 12" xfId="45145"/>
    <cellStyle name="표준 7 8 7 13" xfId="49016"/>
    <cellStyle name="표준 7 8 7 14" xfId="52887"/>
    <cellStyle name="표준 7 8 7 2" xfId="6194"/>
    <cellStyle name="표준 7 8 7 3" xfId="10065"/>
    <cellStyle name="표준 7 8 7 4" xfId="13936"/>
    <cellStyle name="표준 7 8 7 5" xfId="17807"/>
    <cellStyle name="표준 7 8 7 6" xfId="21678"/>
    <cellStyle name="표준 7 8 7 7" xfId="25549"/>
    <cellStyle name="표준 7 8 7 8" xfId="29420"/>
    <cellStyle name="표준 7 8 7 9" xfId="33291"/>
    <cellStyle name="표준 7 8 8" xfId="4258"/>
    <cellStyle name="표준 7 8 9" xfId="8129"/>
    <cellStyle name="표준 7 9" xfId="78"/>
    <cellStyle name="표준 70" xfId="4177"/>
    <cellStyle name="표준 71" xfId="4178"/>
    <cellStyle name="표준 72" xfId="4179"/>
    <cellStyle name="표준 73" xfId="4180"/>
    <cellStyle name="표준 74" xfId="4181"/>
    <cellStyle name="표준 75" xfId="4182"/>
    <cellStyle name="표준 76" xfId="4183"/>
    <cellStyle name="표준 77" xfId="4184"/>
    <cellStyle name="표준 78" xfId="4185"/>
    <cellStyle name="표준 79" xfId="4186"/>
    <cellStyle name="표준 8" xfId="26"/>
    <cellStyle name="표준 8 10" xfId="528"/>
    <cellStyle name="표준 8 10 10" xfId="27922"/>
    <cellStyle name="표준 8 10 11" xfId="31793"/>
    <cellStyle name="표준 8 10 12" xfId="35664"/>
    <cellStyle name="표준 8 10 13" xfId="39776"/>
    <cellStyle name="표준 8 10 14" xfId="43647"/>
    <cellStyle name="표준 8 10 15" xfId="47518"/>
    <cellStyle name="표준 8 10 16" xfId="51389"/>
    <cellStyle name="표준 8 10 2" xfId="1502"/>
    <cellStyle name="표준 8 10 2 10" xfId="32761"/>
    <cellStyle name="표준 8 10 2 11" xfId="36632"/>
    <cellStyle name="표준 8 10 2 12" xfId="40744"/>
    <cellStyle name="표준 8 10 2 13" xfId="44615"/>
    <cellStyle name="표준 8 10 2 14" xfId="48486"/>
    <cellStyle name="표준 8 10 2 15" xfId="52357"/>
    <cellStyle name="표준 8 10 2 2" xfId="3441"/>
    <cellStyle name="표준 8 10 2 2 10" xfId="38568"/>
    <cellStyle name="표준 8 10 2 2 11" xfId="42680"/>
    <cellStyle name="표준 8 10 2 2 12" xfId="46551"/>
    <cellStyle name="표준 8 10 2 2 13" xfId="50422"/>
    <cellStyle name="표준 8 10 2 2 14" xfId="54293"/>
    <cellStyle name="표준 8 10 2 2 2" xfId="7600"/>
    <cellStyle name="표준 8 10 2 2 3" xfId="11471"/>
    <cellStyle name="표준 8 10 2 2 4" xfId="15342"/>
    <cellStyle name="표준 8 10 2 2 5" xfId="19213"/>
    <cellStyle name="표준 8 10 2 2 6" xfId="23084"/>
    <cellStyle name="표준 8 10 2 2 7" xfId="26955"/>
    <cellStyle name="표준 8 10 2 2 8" xfId="30826"/>
    <cellStyle name="표준 8 10 2 2 9" xfId="34697"/>
    <cellStyle name="표준 8 10 2 3" xfId="5664"/>
    <cellStyle name="표준 8 10 2 4" xfId="9535"/>
    <cellStyle name="표준 8 10 2 5" xfId="13406"/>
    <cellStyle name="표준 8 10 2 6" xfId="17277"/>
    <cellStyle name="표준 8 10 2 7" xfId="21148"/>
    <cellStyle name="표준 8 10 2 8" xfId="25019"/>
    <cellStyle name="표준 8 10 2 9" xfId="28890"/>
    <cellStyle name="표준 8 10 3" xfId="2473"/>
    <cellStyle name="표준 8 10 3 10" xfId="37600"/>
    <cellStyle name="표준 8 10 3 11" xfId="41712"/>
    <cellStyle name="표준 8 10 3 12" xfId="45583"/>
    <cellStyle name="표준 8 10 3 13" xfId="49454"/>
    <cellStyle name="표준 8 10 3 14" xfId="53325"/>
    <cellStyle name="표준 8 10 3 2" xfId="6632"/>
    <cellStyle name="표준 8 10 3 3" xfId="10503"/>
    <cellStyle name="표준 8 10 3 4" xfId="14374"/>
    <cellStyle name="표준 8 10 3 5" xfId="18245"/>
    <cellStyle name="표준 8 10 3 6" xfId="22116"/>
    <cellStyle name="표준 8 10 3 7" xfId="25987"/>
    <cellStyle name="표준 8 10 3 8" xfId="29858"/>
    <cellStyle name="표준 8 10 3 9" xfId="33729"/>
    <cellStyle name="표준 8 10 4" xfId="4696"/>
    <cellStyle name="표준 8 10 5" xfId="8567"/>
    <cellStyle name="표준 8 10 6" xfId="12438"/>
    <cellStyle name="표준 8 10 7" xfId="16309"/>
    <cellStyle name="표준 8 10 8" xfId="20180"/>
    <cellStyle name="표준 8 10 9" xfId="24051"/>
    <cellStyle name="표준 8 11" xfId="1018"/>
    <cellStyle name="표준 8 11 10" xfId="32277"/>
    <cellStyle name="표준 8 11 11" xfId="36148"/>
    <cellStyle name="표준 8 11 12" xfId="40260"/>
    <cellStyle name="표준 8 11 13" xfId="44131"/>
    <cellStyle name="표준 8 11 14" xfId="48002"/>
    <cellStyle name="표준 8 11 15" xfId="51873"/>
    <cellStyle name="표준 8 11 2" xfId="2957"/>
    <cellStyle name="표준 8 11 2 10" xfId="38084"/>
    <cellStyle name="표준 8 11 2 11" xfId="42196"/>
    <cellStyle name="표준 8 11 2 12" xfId="46067"/>
    <cellStyle name="표준 8 11 2 13" xfId="49938"/>
    <cellStyle name="표준 8 11 2 14" xfId="53809"/>
    <cellStyle name="표준 8 11 2 2" xfId="7116"/>
    <cellStyle name="표준 8 11 2 3" xfId="10987"/>
    <cellStyle name="표준 8 11 2 4" xfId="14858"/>
    <cellStyle name="표준 8 11 2 5" xfId="18729"/>
    <cellStyle name="표준 8 11 2 6" xfId="22600"/>
    <cellStyle name="표준 8 11 2 7" xfId="26471"/>
    <cellStyle name="표준 8 11 2 8" xfId="30342"/>
    <cellStyle name="표준 8 11 2 9" xfId="34213"/>
    <cellStyle name="표준 8 11 3" xfId="5180"/>
    <cellStyle name="표준 8 11 4" xfId="9051"/>
    <cellStyle name="표준 8 11 5" xfId="12922"/>
    <cellStyle name="표준 8 11 6" xfId="16793"/>
    <cellStyle name="표준 8 11 7" xfId="20664"/>
    <cellStyle name="표준 8 11 8" xfId="24535"/>
    <cellStyle name="표준 8 11 9" xfId="28406"/>
    <cellStyle name="표준 8 12" xfId="1989"/>
    <cellStyle name="표준 8 12 10" xfId="37116"/>
    <cellStyle name="표준 8 12 11" xfId="41228"/>
    <cellStyle name="표준 8 12 12" xfId="45099"/>
    <cellStyle name="표준 8 12 13" xfId="48970"/>
    <cellStyle name="표준 8 12 14" xfId="52841"/>
    <cellStyle name="표준 8 12 2" xfId="6148"/>
    <cellStyle name="표준 8 12 3" xfId="10019"/>
    <cellStyle name="표준 8 12 4" xfId="13890"/>
    <cellStyle name="표준 8 12 5" xfId="17761"/>
    <cellStyle name="표준 8 12 6" xfId="21632"/>
    <cellStyle name="표준 8 12 7" xfId="25503"/>
    <cellStyle name="표준 8 12 8" xfId="29374"/>
    <cellStyle name="표준 8 12 9" xfId="33245"/>
    <cellStyle name="표준 8 13" xfId="4187"/>
    <cellStyle name="표준 8 14" xfId="4212"/>
    <cellStyle name="표준 8 15" xfId="8083"/>
    <cellStyle name="표준 8 16" xfId="11954"/>
    <cellStyle name="표준 8 17" xfId="15825"/>
    <cellStyle name="표준 8 18" xfId="19696"/>
    <cellStyle name="표준 8 19" xfId="23567"/>
    <cellStyle name="표준 8 2" xfId="36"/>
    <cellStyle name="표준 8 2 10" xfId="8090"/>
    <cellStyle name="표준 8 2 11" xfId="11961"/>
    <cellStyle name="표준 8 2 12" xfId="15832"/>
    <cellStyle name="표준 8 2 13" xfId="19703"/>
    <cellStyle name="표준 8 2 14" xfId="23574"/>
    <cellStyle name="표준 8 2 15" xfId="27445"/>
    <cellStyle name="표준 8 2 16" xfId="31316"/>
    <cellStyle name="표준 8 2 17" xfId="35187"/>
    <cellStyle name="표준 8 2 18" xfId="39058"/>
    <cellStyle name="표준 8 2 19" xfId="39299"/>
    <cellStyle name="표준 8 2 2" xfId="90"/>
    <cellStyle name="표준 8 2 2 10" xfId="15879"/>
    <cellStyle name="표준 8 2 2 11" xfId="19750"/>
    <cellStyle name="표준 8 2 2 12" xfId="23621"/>
    <cellStyle name="표준 8 2 2 13" xfId="27492"/>
    <cellStyle name="표준 8 2 2 14" xfId="31363"/>
    <cellStyle name="표준 8 2 2 15" xfId="35234"/>
    <cellStyle name="표준 8 2 2 16" xfId="39105"/>
    <cellStyle name="표준 8 2 2 17" xfId="39346"/>
    <cellStyle name="표준 8 2 2 18" xfId="43217"/>
    <cellStyle name="표준 8 2 2 19" xfId="47088"/>
    <cellStyle name="표준 8 2 2 2" xfId="189"/>
    <cellStyle name="표준 8 2 2 2 10" xfId="19847"/>
    <cellStyle name="표준 8 2 2 2 11" xfId="23718"/>
    <cellStyle name="표준 8 2 2 2 12" xfId="27589"/>
    <cellStyle name="표준 8 2 2 2 13" xfId="31460"/>
    <cellStyle name="표준 8 2 2 2 14" xfId="35331"/>
    <cellStyle name="표준 8 2 2 2 15" xfId="39202"/>
    <cellStyle name="표준 8 2 2 2 16" xfId="39443"/>
    <cellStyle name="표준 8 2 2 2 17" xfId="43314"/>
    <cellStyle name="표준 8 2 2 2 18" xfId="47185"/>
    <cellStyle name="표준 8 2 2 2 19" xfId="51056"/>
    <cellStyle name="표준 8 2 2 2 2" xfId="434"/>
    <cellStyle name="표준 8 2 2 2 2 10" xfId="23960"/>
    <cellStyle name="표준 8 2 2 2 2 11" xfId="27831"/>
    <cellStyle name="표준 8 2 2 2 2 12" xfId="31702"/>
    <cellStyle name="표준 8 2 2 2 2 13" xfId="35573"/>
    <cellStyle name="표준 8 2 2 2 2 14" xfId="39685"/>
    <cellStyle name="표준 8 2 2 2 2 15" xfId="43556"/>
    <cellStyle name="표준 8 2 2 2 2 16" xfId="47427"/>
    <cellStyle name="표준 8 2 2 2 2 17" xfId="51298"/>
    <cellStyle name="표준 8 2 2 2 2 2" xfId="921"/>
    <cellStyle name="표준 8 2 2 2 2 2 10" xfId="28315"/>
    <cellStyle name="표준 8 2 2 2 2 2 11" xfId="32186"/>
    <cellStyle name="표준 8 2 2 2 2 2 12" xfId="36057"/>
    <cellStyle name="표준 8 2 2 2 2 2 13" xfId="40169"/>
    <cellStyle name="표준 8 2 2 2 2 2 14" xfId="44040"/>
    <cellStyle name="표준 8 2 2 2 2 2 15" xfId="47911"/>
    <cellStyle name="표준 8 2 2 2 2 2 16" xfId="51782"/>
    <cellStyle name="표준 8 2 2 2 2 2 2" xfId="1895"/>
    <cellStyle name="표준 8 2 2 2 2 2 2 10" xfId="33154"/>
    <cellStyle name="표준 8 2 2 2 2 2 2 11" xfId="37025"/>
    <cellStyle name="표준 8 2 2 2 2 2 2 12" xfId="41137"/>
    <cellStyle name="표준 8 2 2 2 2 2 2 13" xfId="45008"/>
    <cellStyle name="표준 8 2 2 2 2 2 2 14" xfId="48879"/>
    <cellStyle name="표준 8 2 2 2 2 2 2 15" xfId="52750"/>
    <cellStyle name="표준 8 2 2 2 2 2 2 2" xfId="3834"/>
    <cellStyle name="표준 8 2 2 2 2 2 2 2 10" xfId="38961"/>
    <cellStyle name="표준 8 2 2 2 2 2 2 2 11" xfId="43073"/>
    <cellStyle name="표준 8 2 2 2 2 2 2 2 12" xfId="46944"/>
    <cellStyle name="표준 8 2 2 2 2 2 2 2 13" xfId="50815"/>
    <cellStyle name="표준 8 2 2 2 2 2 2 2 14" xfId="54686"/>
    <cellStyle name="표준 8 2 2 2 2 2 2 2 2" xfId="7993"/>
    <cellStyle name="표준 8 2 2 2 2 2 2 2 3" xfId="11864"/>
    <cellStyle name="표준 8 2 2 2 2 2 2 2 4" xfId="15735"/>
    <cellStyle name="표준 8 2 2 2 2 2 2 2 5" xfId="19606"/>
    <cellStyle name="표준 8 2 2 2 2 2 2 2 6" xfId="23477"/>
    <cellStyle name="표준 8 2 2 2 2 2 2 2 7" xfId="27348"/>
    <cellStyle name="표준 8 2 2 2 2 2 2 2 8" xfId="31219"/>
    <cellStyle name="표준 8 2 2 2 2 2 2 2 9" xfId="35090"/>
    <cellStyle name="표준 8 2 2 2 2 2 2 3" xfId="6057"/>
    <cellStyle name="표준 8 2 2 2 2 2 2 4" xfId="9928"/>
    <cellStyle name="표준 8 2 2 2 2 2 2 5" xfId="13799"/>
    <cellStyle name="표준 8 2 2 2 2 2 2 6" xfId="17670"/>
    <cellStyle name="표준 8 2 2 2 2 2 2 7" xfId="21541"/>
    <cellStyle name="표준 8 2 2 2 2 2 2 8" xfId="25412"/>
    <cellStyle name="표준 8 2 2 2 2 2 2 9" xfId="29283"/>
    <cellStyle name="표준 8 2 2 2 2 2 3" xfId="2866"/>
    <cellStyle name="표준 8 2 2 2 2 2 3 10" xfId="37993"/>
    <cellStyle name="표준 8 2 2 2 2 2 3 11" xfId="42105"/>
    <cellStyle name="표준 8 2 2 2 2 2 3 12" xfId="45976"/>
    <cellStyle name="표준 8 2 2 2 2 2 3 13" xfId="49847"/>
    <cellStyle name="표준 8 2 2 2 2 2 3 14" xfId="53718"/>
    <cellStyle name="표준 8 2 2 2 2 2 3 2" xfId="7025"/>
    <cellStyle name="표준 8 2 2 2 2 2 3 3" xfId="10896"/>
    <cellStyle name="표준 8 2 2 2 2 2 3 4" xfId="14767"/>
    <cellStyle name="표준 8 2 2 2 2 2 3 5" xfId="18638"/>
    <cellStyle name="표준 8 2 2 2 2 2 3 6" xfId="22509"/>
    <cellStyle name="표준 8 2 2 2 2 2 3 7" xfId="26380"/>
    <cellStyle name="표준 8 2 2 2 2 2 3 8" xfId="30251"/>
    <cellStyle name="표준 8 2 2 2 2 2 3 9" xfId="34122"/>
    <cellStyle name="표준 8 2 2 2 2 2 4" xfId="5089"/>
    <cellStyle name="표준 8 2 2 2 2 2 5" xfId="8960"/>
    <cellStyle name="표준 8 2 2 2 2 2 6" xfId="12831"/>
    <cellStyle name="표준 8 2 2 2 2 2 7" xfId="16702"/>
    <cellStyle name="표준 8 2 2 2 2 2 8" xfId="20573"/>
    <cellStyle name="표준 8 2 2 2 2 2 9" xfId="24444"/>
    <cellStyle name="표준 8 2 2 2 2 3" xfId="1411"/>
    <cellStyle name="표준 8 2 2 2 2 3 10" xfId="32670"/>
    <cellStyle name="표준 8 2 2 2 2 3 11" xfId="36541"/>
    <cellStyle name="표준 8 2 2 2 2 3 12" xfId="40653"/>
    <cellStyle name="표준 8 2 2 2 2 3 13" xfId="44524"/>
    <cellStyle name="표준 8 2 2 2 2 3 14" xfId="48395"/>
    <cellStyle name="표준 8 2 2 2 2 3 15" xfId="52266"/>
    <cellStyle name="표준 8 2 2 2 2 3 2" xfId="3350"/>
    <cellStyle name="표준 8 2 2 2 2 3 2 10" xfId="38477"/>
    <cellStyle name="표준 8 2 2 2 2 3 2 11" xfId="42589"/>
    <cellStyle name="표준 8 2 2 2 2 3 2 12" xfId="46460"/>
    <cellStyle name="표준 8 2 2 2 2 3 2 13" xfId="50331"/>
    <cellStyle name="표준 8 2 2 2 2 3 2 14" xfId="54202"/>
    <cellStyle name="표준 8 2 2 2 2 3 2 2" xfId="7509"/>
    <cellStyle name="표준 8 2 2 2 2 3 2 3" xfId="11380"/>
    <cellStyle name="표준 8 2 2 2 2 3 2 4" xfId="15251"/>
    <cellStyle name="표준 8 2 2 2 2 3 2 5" xfId="19122"/>
    <cellStyle name="표준 8 2 2 2 2 3 2 6" xfId="22993"/>
    <cellStyle name="표준 8 2 2 2 2 3 2 7" xfId="26864"/>
    <cellStyle name="표준 8 2 2 2 2 3 2 8" xfId="30735"/>
    <cellStyle name="표준 8 2 2 2 2 3 2 9" xfId="34606"/>
    <cellStyle name="표준 8 2 2 2 2 3 3" xfId="5573"/>
    <cellStyle name="표준 8 2 2 2 2 3 4" xfId="9444"/>
    <cellStyle name="표준 8 2 2 2 2 3 5" xfId="13315"/>
    <cellStyle name="표준 8 2 2 2 2 3 6" xfId="17186"/>
    <cellStyle name="표준 8 2 2 2 2 3 7" xfId="21057"/>
    <cellStyle name="표준 8 2 2 2 2 3 8" xfId="24928"/>
    <cellStyle name="표준 8 2 2 2 2 3 9" xfId="28799"/>
    <cellStyle name="표준 8 2 2 2 2 4" xfId="2382"/>
    <cellStyle name="표준 8 2 2 2 2 4 10" xfId="37509"/>
    <cellStyle name="표준 8 2 2 2 2 4 11" xfId="41621"/>
    <cellStyle name="표준 8 2 2 2 2 4 12" xfId="45492"/>
    <cellStyle name="표준 8 2 2 2 2 4 13" xfId="49363"/>
    <cellStyle name="표준 8 2 2 2 2 4 14" xfId="53234"/>
    <cellStyle name="표준 8 2 2 2 2 4 2" xfId="6541"/>
    <cellStyle name="표준 8 2 2 2 2 4 3" xfId="10412"/>
    <cellStyle name="표준 8 2 2 2 2 4 4" xfId="14283"/>
    <cellStyle name="표준 8 2 2 2 2 4 5" xfId="18154"/>
    <cellStyle name="표준 8 2 2 2 2 4 6" xfId="22025"/>
    <cellStyle name="표준 8 2 2 2 2 4 7" xfId="25896"/>
    <cellStyle name="표준 8 2 2 2 2 4 8" xfId="29767"/>
    <cellStyle name="표준 8 2 2 2 2 4 9" xfId="33638"/>
    <cellStyle name="표준 8 2 2 2 2 5" xfId="4605"/>
    <cellStyle name="표준 8 2 2 2 2 6" xfId="8476"/>
    <cellStyle name="표준 8 2 2 2 2 7" xfId="12347"/>
    <cellStyle name="표준 8 2 2 2 2 8" xfId="16218"/>
    <cellStyle name="표준 8 2 2 2 2 9" xfId="20089"/>
    <cellStyle name="표준 8 2 2 2 3" xfId="679"/>
    <cellStyle name="표준 8 2 2 2 3 10" xfId="28073"/>
    <cellStyle name="표준 8 2 2 2 3 11" xfId="31944"/>
    <cellStyle name="표준 8 2 2 2 3 12" xfId="35815"/>
    <cellStyle name="표준 8 2 2 2 3 13" xfId="39927"/>
    <cellStyle name="표준 8 2 2 2 3 14" xfId="43798"/>
    <cellStyle name="표준 8 2 2 2 3 15" xfId="47669"/>
    <cellStyle name="표준 8 2 2 2 3 16" xfId="51540"/>
    <cellStyle name="표준 8 2 2 2 3 2" xfId="1653"/>
    <cellStyle name="표준 8 2 2 2 3 2 10" xfId="32912"/>
    <cellStyle name="표준 8 2 2 2 3 2 11" xfId="36783"/>
    <cellStyle name="표준 8 2 2 2 3 2 12" xfId="40895"/>
    <cellStyle name="표준 8 2 2 2 3 2 13" xfId="44766"/>
    <cellStyle name="표준 8 2 2 2 3 2 14" xfId="48637"/>
    <cellStyle name="표준 8 2 2 2 3 2 15" xfId="52508"/>
    <cellStyle name="표준 8 2 2 2 3 2 2" xfId="3592"/>
    <cellStyle name="표준 8 2 2 2 3 2 2 10" xfId="38719"/>
    <cellStyle name="표준 8 2 2 2 3 2 2 11" xfId="42831"/>
    <cellStyle name="표준 8 2 2 2 3 2 2 12" xfId="46702"/>
    <cellStyle name="표준 8 2 2 2 3 2 2 13" xfId="50573"/>
    <cellStyle name="표준 8 2 2 2 3 2 2 14" xfId="54444"/>
    <cellStyle name="표준 8 2 2 2 3 2 2 2" xfId="7751"/>
    <cellStyle name="표준 8 2 2 2 3 2 2 3" xfId="11622"/>
    <cellStyle name="표준 8 2 2 2 3 2 2 4" xfId="15493"/>
    <cellStyle name="표준 8 2 2 2 3 2 2 5" xfId="19364"/>
    <cellStyle name="표준 8 2 2 2 3 2 2 6" xfId="23235"/>
    <cellStyle name="표준 8 2 2 2 3 2 2 7" xfId="27106"/>
    <cellStyle name="표준 8 2 2 2 3 2 2 8" xfId="30977"/>
    <cellStyle name="표준 8 2 2 2 3 2 2 9" xfId="34848"/>
    <cellStyle name="표준 8 2 2 2 3 2 3" xfId="5815"/>
    <cellStyle name="표준 8 2 2 2 3 2 4" xfId="9686"/>
    <cellStyle name="표준 8 2 2 2 3 2 5" xfId="13557"/>
    <cellStyle name="표준 8 2 2 2 3 2 6" xfId="17428"/>
    <cellStyle name="표준 8 2 2 2 3 2 7" xfId="21299"/>
    <cellStyle name="표준 8 2 2 2 3 2 8" xfId="25170"/>
    <cellStyle name="표준 8 2 2 2 3 2 9" xfId="29041"/>
    <cellStyle name="표준 8 2 2 2 3 3" xfId="2624"/>
    <cellStyle name="표준 8 2 2 2 3 3 10" xfId="37751"/>
    <cellStyle name="표준 8 2 2 2 3 3 11" xfId="41863"/>
    <cellStyle name="표준 8 2 2 2 3 3 12" xfId="45734"/>
    <cellStyle name="표준 8 2 2 2 3 3 13" xfId="49605"/>
    <cellStyle name="표준 8 2 2 2 3 3 14" xfId="53476"/>
    <cellStyle name="표준 8 2 2 2 3 3 2" xfId="6783"/>
    <cellStyle name="표준 8 2 2 2 3 3 3" xfId="10654"/>
    <cellStyle name="표준 8 2 2 2 3 3 4" xfId="14525"/>
    <cellStyle name="표준 8 2 2 2 3 3 5" xfId="18396"/>
    <cellStyle name="표준 8 2 2 2 3 3 6" xfId="22267"/>
    <cellStyle name="표준 8 2 2 2 3 3 7" xfId="26138"/>
    <cellStyle name="표준 8 2 2 2 3 3 8" xfId="30009"/>
    <cellStyle name="표준 8 2 2 2 3 3 9" xfId="33880"/>
    <cellStyle name="표준 8 2 2 2 3 4" xfId="4847"/>
    <cellStyle name="표준 8 2 2 2 3 5" xfId="8718"/>
    <cellStyle name="표준 8 2 2 2 3 6" xfId="12589"/>
    <cellStyle name="표준 8 2 2 2 3 7" xfId="16460"/>
    <cellStyle name="표준 8 2 2 2 3 8" xfId="20331"/>
    <cellStyle name="표준 8 2 2 2 3 9" xfId="24202"/>
    <cellStyle name="표준 8 2 2 2 4" xfId="1169"/>
    <cellStyle name="표준 8 2 2 2 4 10" xfId="32428"/>
    <cellStyle name="표준 8 2 2 2 4 11" xfId="36299"/>
    <cellStyle name="표준 8 2 2 2 4 12" xfId="40411"/>
    <cellStyle name="표준 8 2 2 2 4 13" xfId="44282"/>
    <cellStyle name="표준 8 2 2 2 4 14" xfId="48153"/>
    <cellStyle name="표준 8 2 2 2 4 15" xfId="52024"/>
    <cellStyle name="표준 8 2 2 2 4 2" xfId="3108"/>
    <cellStyle name="표준 8 2 2 2 4 2 10" xfId="38235"/>
    <cellStyle name="표준 8 2 2 2 4 2 11" xfId="42347"/>
    <cellStyle name="표준 8 2 2 2 4 2 12" xfId="46218"/>
    <cellStyle name="표준 8 2 2 2 4 2 13" xfId="50089"/>
    <cellStyle name="표준 8 2 2 2 4 2 14" xfId="53960"/>
    <cellStyle name="표준 8 2 2 2 4 2 2" xfId="7267"/>
    <cellStyle name="표준 8 2 2 2 4 2 3" xfId="11138"/>
    <cellStyle name="표준 8 2 2 2 4 2 4" xfId="15009"/>
    <cellStyle name="표준 8 2 2 2 4 2 5" xfId="18880"/>
    <cellStyle name="표준 8 2 2 2 4 2 6" xfId="22751"/>
    <cellStyle name="표준 8 2 2 2 4 2 7" xfId="26622"/>
    <cellStyle name="표준 8 2 2 2 4 2 8" xfId="30493"/>
    <cellStyle name="표준 8 2 2 2 4 2 9" xfId="34364"/>
    <cellStyle name="표준 8 2 2 2 4 3" xfId="5331"/>
    <cellStyle name="표준 8 2 2 2 4 4" xfId="9202"/>
    <cellStyle name="표준 8 2 2 2 4 5" xfId="13073"/>
    <cellStyle name="표준 8 2 2 2 4 6" xfId="16944"/>
    <cellStyle name="표준 8 2 2 2 4 7" xfId="20815"/>
    <cellStyle name="표준 8 2 2 2 4 8" xfId="24686"/>
    <cellStyle name="표준 8 2 2 2 4 9" xfId="28557"/>
    <cellStyle name="표준 8 2 2 2 5" xfId="2140"/>
    <cellStyle name="표준 8 2 2 2 5 10" xfId="37267"/>
    <cellStyle name="표준 8 2 2 2 5 11" xfId="41379"/>
    <cellStyle name="표준 8 2 2 2 5 12" xfId="45250"/>
    <cellStyle name="표준 8 2 2 2 5 13" xfId="49121"/>
    <cellStyle name="표준 8 2 2 2 5 14" xfId="52992"/>
    <cellStyle name="표준 8 2 2 2 5 2" xfId="6299"/>
    <cellStyle name="표준 8 2 2 2 5 3" xfId="10170"/>
    <cellStyle name="표준 8 2 2 2 5 4" xfId="14041"/>
    <cellStyle name="표준 8 2 2 2 5 5" xfId="17912"/>
    <cellStyle name="표준 8 2 2 2 5 6" xfId="21783"/>
    <cellStyle name="표준 8 2 2 2 5 7" xfId="25654"/>
    <cellStyle name="표준 8 2 2 2 5 8" xfId="29525"/>
    <cellStyle name="표준 8 2 2 2 5 9" xfId="33396"/>
    <cellStyle name="표준 8 2 2 2 6" xfId="4363"/>
    <cellStyle name="표준 8 2 2 2 7" xfId="8234"/>
    <cellStyle name="표준 8 2 2 2 8" xfId="12105"/>
    <cellStyle name="표준 8 2 2 2 9" xfId="15976"/>
    <cellStyle name="표준 8 2 2 20" xfId="50959"/>
    <cellStyle name="표준 8 2 2 3" xfId="337"/>
    <cellStyle name="표준 8 2 2 3 10" xfId="23863"/>
    <cellStyle name="표준 8 2 2 3 11" xfId="27734"/>
    <cellStyle name="표준 8 2 2 3 12" xfId="31605"/>
    <cellStyle name="표준 8 2 2 3 13" xfId="35476"/>
    <cellStyle name="표준 8 2 2 3 14" xfId="39588"/>
    <cellStyle name="표준 8 2 2 3 15" xfId="43459"/>
    <cellStyle name="표준 8 2 2 3 16" xfId="47330"/>
    <cellStyle name="표준 8 2 2 3 17" xfId="51201"/>
    <cellStyle name="표준 8 2 2 3 2" xfId="824"/>
    <cellStyle name="표준 8 2 2 3 2 10" xfId="28218"/>
    <cellStyle name="표준 8 2 2 3 2 11" xfId="32089"/>
    <cellStyle name="표준 8 2 2 3 2 12" xfId="35960"/>
    <cellStyle name="표준 8 2 2 3 2 13" xfId="40072"/>
    <cellStyle name="표준 8 2 2 3 2 14" xfId="43943"/>
    <cellStyle name="표준 8 2 2 3 2 15" xfId="47814"/>
    <cellStyle name="표준 8 2 2 3 2 16" xfId="51685"/>
    <cellStyle name="표준 8 2 2 3 2 2" xfId="1798"/>
    <cellStyle name="표준 8 2 2 3 2 2 10" xfId="33057"/>
    <cellStyle name="표준 8 2 2 3 2 2 11" xfId="36928"/>
    <cellStyle name="표준 8 2 2 3 2 2 12" xfId="41040"/>
    <cellStyle name="표준 8 2 2 3 2 2 13" xfId="44911"/>
    <cellStyle name="표준 8 2 2 3 2 2 14" xfId="48782"/>
    <cellStyle name="표준 8 2 2 3 2 2 15" xfId="52653"/>
    <cellStyle name="표준 8 2 2 3 2 2 2" xfId="3737"/>
    <cellStyle name="표준 8 2 2 3 2 2 2 10" xfId="38864"/>
    <cellStyle name="표준 8 2 2 3 2 2 2 11" xfId="42976"/>
    <cellStyle name="표준 8 2 2 3 2 2 2 12" xfId="46847"/>
    <cellStyle name="표준 8 2 2 3 2 2 2 13" xfId="50718"/>
    <cellStyle name="표준 8 2 2 3 2 2 2 14" xfId="54589"/>
    <cellStyle name="표준 8 2 2 3 2 2 2 2" xfId="7896"/>
    <cellStyle name="표준 8 2 2 3 2 2 2 3" xfId="11767"/>
    <cellStyle name="표준 8 2 2 3 2 2 2 4" xfId="15638"/>
    <cellStyle name="표준 8 2 2 3 2 2 2 5" xfId="19509"/>
    <cellStyle name="표준 8 2 2 3 2 2 2 6" xfId="23380"/>
    <cellStyle name="표준 8 2 2 3 2 2 2 7" xfId="27251"/>
    <cellStyle name="표준 8 2 2 3 2 2 2 8" xfId="31122"/>
    <cellStyle name="표준 8 2 2 3 2 2 2 9" xfId="34993"/>
    <cellStyle name="표준 8 2 2 3 2 2 3" xfId="5960"/>
    <cellStyle name="표준 8 2 2 3 2 2 4" xfId="9831"/>
    <cellStyle name="표준 8 2 2 3 2 2 5" xfId="13702"/>
    <cellStyle name="표준 8 2 2 3 2 2 6" xfId="17573"/>
    <cellStyle name="표준 8 2 2 3 2 2 7" xfId="21444"/>
    <cellStyle name="표준 8 2 2 3 2 2 8" xfId="25315"/>
    <cellStyle name="표준 8 2 2 3 2 2 9" xfId="29186"/>
    <cellStyle name="표준 8 2 2 3 2 3" xfId="2769"/>
    <cellStyle name="표준 8 2 2 3 2 3 10" xfId="37896"/>
    <cellStyle name="표준 8 2 2 3 2 3 11" xfId="42008"/>
    <cellStyle name="표준 8 2 2 3 2 3 12" xfId="45879"/>
    <cellStyle name="표준 8 2 2 3 2 3 13" xfId="49750"/>
    <cellStyle name="표준 8 2 2 3 2 3 14" xfId="53621"/>
    <cellStyle name="표준 8 2 2 3 2 3 2" xfId="6928"/>
    <cellStyle name="표준 8 2 2 3 2 3 3" xfId="10799"/>
    <cellStyle name="표준 8 2 2 3 2 3 4" xfId="14670"/>
    <cellStyle name="표준 8 2 2 3 2 3 5" xfId="18541"/>
    <cellStyle name="표준 8 2 2 3 2 3 6" xfId="22412"/>
    <cellStyle name="표준 8 2 2 3 2 3 7" xfId="26283"/>
    <cellStyle name="표준 8 2 2 3 2 3 8" xfId="30154"/>
    <cellStyle name="표준 8 2 2 3 2 3 9" xfId="34025"/>
    <cellStyle name="표준 8 2 2 3 2 4" xfId="4992"/>
    <cellStyle name="표준 8 2 2 3 2 5" xfId="8863"/>
    <cellStyle name="표준 8 2 2 3 2 6" xfId="12734"/>
    <cellStyle name="표준 8 2 2 3 2 7" xfId="16605"/>
    <cellStyle name="표준 8 2 2 3 2 8" xfId="20476"/>
    <cellStyle name="표준 8 2 2 3 2 9" xfId="24347"/>
    <cellStyle name="표준 8 2 2 3 3" xfId="1314"/>
    <cellStyle name="표준 8 2 2 3 3 10" xfId="32573"/>
    <cellStyle name="표준 8 2 2 3 3 11" xfId="36444"/>
    <cellStyle name="표준 8 2 2 3 3 12" xfId="40556"/>
    <cellStyle name="표준 8 2 2 3 3 13" xfId="44427"/>
    <cellStyle name="표준 8 2 2 3 3 14" xfId="48298"/>
    <cellStyle name="표준 8 2 2 3 3 15" xfId="52169"/>
    <cellStyle name="표준 8 2 2 3 3 2" xfId="3253"/>
    <cellStyle name="표준 8 2 2 3 3 2 10" xfId="38380"/>
    <cellStyle name="표준 8 2 2 3 3 2 11" xfId="42492"/>
    <cellStyle name="표준 8 2 2 3 3 2 12" xfId="46363"/>
    <cellStyle name="표준 8 2 2 3 3 2 13" xfId="50234"/>
    <cellStyle name="표준 8 2 2 3 3 2 14" xfId="54105"/>
    <cellStyle name="표준 8 2 2 3 3 2 2" xfId="7412"/>
    <cellStyle name="표준 8 2 2 3 3 2 3" xfId="11283"/>
    <cellStyle name="표준 8 2 2 3 3 2 4" xfId="15154"/>
    <cellStyle name="표준 8 2 2 3 3 2 5" xfId="19025"/>
    <cellStyle name="표준 8 2 2 3 3 2 6" xfId="22896"/>
    <cellStyle name="표준 8 2 2 3 3 2 7" xfId="26767"/>
    <cellStyle name="표준 8 2 2 3 3 2 8" xfId="30638"/>
    <cellStyle name="표준 8 2 2 3 3 2 9" xfId="34509"/>
    <cellStyle name="표준 8 2 2 3 3 3" xfId="5476"/>
    <cellStyle name="표준 8 2 2 3 3 4" xfId="9347"/>
    <cellStyle name="표준 8 2 2 3 3 5" xfId="13218"/>
    <cellStyle name="표준 8 2 2 3 3 6" xfId="17089"/>
    <cellStyle name="표준 8 2 2 3 3 7" xfId="20960"/>
    <cellStyle name="표준 8 2 2 3 3 8" xfId="24831"/>
    <cellStyle name="표준 8 2 2 3 3 9" xfId="28702"/>
    <cellStyle name="표준 8 2 2 3 4" xfId="2285"/>
    <cellStyle name="표준 8 2 2 3 4 10" xfId="37412"/>
    <cellStyle name="표준 8 2 2 3 4 11" xfId="41524"/>
    <cellStyle name="표준 8 2 2 3 4 12" xfId="45395"/>
    <cellStyle name="표준 8 2 2 3 4 13" xfId="49266"/>
    <cellStyle name="표준 8 2 2 3 4 14" xfId="53137"/>
    <cellStyle name="표준 8 2 2 3 4 2" xfId="6444"/>
    <cellStyle name="표준 8 2 2 3 4 3" xfId="10315"/>
    <cellStyle name="표준 8 2 2 3 4 4" xfId="14186"/>
    <cellStyle name="표준 8 2 2 3 4 5" xfId="18057"/>
    <cellStyle name="표준 8 2 2 3 4 6" xfId="21928"/>
    <cellStyle name="표준 8 2 2 3 4 7" xfId="25799"/>
    <cellStyle name="표준 8 2 2 3 4 8" xfId="29670"/>
    <cellStyle name="표준 8 2 2 3 4 9" xfId="33541"/>
    <cellStyle name="표준 8 2 2 3 5" xfId="4508"/>
    <cellStyle name="표준 8 2 2 3 6" xfId="8379"/>
    <cellStyle name="표준 8 2 2 3 7" xfId="12250"/>
    <cellStyle name="표준 8 2 2 3 8" xfId="16121"/>
    <cellStyle name="표준 8 2 2 3 9" xfId="19992"/>
    <cellStyle name="표준 8 2 2 4" xfId="582"/>
    <cellStyle name="표준 8 2 2 4 10" xfId="27976"/>
    <cellStyle name="표준 8 2 2 4 11" xfId="31847"/>
    <cellStyle name="표준 8 2 2 4 12" xfId="35718"/>
    <cellStyle name="표준 8 2 2 4 13" xfId="39830"/>
    <cellStyle name="표준 8 2 2 4 14" xfId="43701"/>
    <cellStyle name="표준 8 2 2 4 15" xfId="47572"/>
    <cellStyle name="표준 8 2 2 4 16" xfId="51443"/>
    <cellStyle name="표준 8 2 2 4 2" xfId="1556"/>
    <cellStyle name="표준 8 2 2 4 2 10" xfId="32815"/>
    <cellStyle name="표준 8 2 2 4 2 11" xfId="36686"/>
    <cellStyle name="표준 8 2 2 4 2 12" xfId="40798"/>
    <cellStyle name="표준 8 2 2 4 2 13" xfId="44669"/>
    <cellStyle name="표준 8 2 2 4 2 14" xfId="48540"/>
    <cellStyle name="표준 8 2 2 4 2 15" xfId="52411"/>
    <cellStyle name="표준 8 2 2 4 2 2" xfId="3495"/>
    <cellStyle name="표준 8 2 2 4 2 2 10" xfId="38622"/>
    <cellStyle name="표준 8 2 2 4 2 2 11" xfId="42734"/>
    <cellStyle name="표준 8 2 2 4 2 2 12" xfId="46605"/>
    <cellStyle name="표준 8 2 2 4 2 2 13" xfId="50476"/>
    <cellStyle name="표준 8 2 2 4 2 2 14" xfId="54347"/>
    <cellStyle name="표준 8 2 2 4 2 2 2" xfId="7654"/>
    <cellStyle name="표준 8 2 2 4 2 2 3" xfId="11525"/>
    <cellStyle name="표준 8 2 2 4 2 2 4" xfId="15396"/>
    <cellStyle name="표준 8 2 2 4 2 2 5" xfId="19267"/>
    <cellStyle name="표준 8 2 2 4 2 2 6" xfId="23138"/>
    <cellStyle name="표준 8 2 2 4 2 2 7" xfId="27009"/>
    <cellStyle name="표준 8 2 2 4 2 2 8" xfId="30880"/>
    <cellStyle name="표준 8 2 2 4 2 2 9" xfId="34751"/>
    <cellStyle name="표준 8 2 2 4 2 3" xfId="5718"/>
    <cellStyle name="표준 8 2 2 4 2 4" xfId="9589"/>
    <cellStyle name="표준 8 2 2 4 2 5" xfId="13460"/>
    <cellStyle name="표준 8 2 2 4 2 6" xfId="17331"/>
    <cellStyle name="표준 8 2 2 4 2 7" xfId="21202"/>
    <cellStyle name="표준 8 2 2 4 2 8" xfId="25073"/>
    <cellStyle name="표준 8 2 2 4 2 9" xfId="28944"/>
    <cellStyle name="표준 8 2 2 4 3" xfId="2527"/>
    <cellStyle name="표준 8 2 2 4 3 10" xfId="37654"/>
    <cellStyle name="표준 8 2 2 4 3 11" xfId="41766"/>
    <cellStyle name="표준 8 2 2 4 3 12" xfId="45637"/>
    <cellStyle name="표준 8 2 2 4 3 13" xfId="49508"/>
    <cellStyle name="표준 8 2 2 4 3 14" xfId="53379"/>
    <cellStyle name="표준 8 2 2 4 3 2" xfId="6686"/>
    <cellStyle name="표준 8 2 2 4 3 3" xfId="10557"/>
    <cellStyle name="표준 8 2 2 4 3 4" xfId="14428"/>
    <cellStyle name="표준 8 2 2 4 3 5" xfId="18299"/>
    <cellStyle name="표준 8 2 2 4 3 6" xfId="22170"/>
    <cellStyle name="표준 8 2 2 4 3 7" xfId="26041"/>
    <cellStyle name="표준 8 2 2 4 3 8" xfId="29912"/>
    <cellStyle name="표준 8 2 2 4 3 9" xfId="33783"/>
    <cellStyle name="표준 8 2 2 4 4" xfId="4750"/>
    <cellStyle name="표준 8 2 2 4 5" xfId="8621"/>
    <cellStyle name="표준 8 2 2 4 6" xfId="12492"/>
    <cellStyle name="표준 8 2 2 4 7" xfId="16363"/>
    <cellStyle name="표준 8 2 2 4 8" xfId="20234"/>
    <cellStyle name="표준 8 2 2 4 9" xfId="24105"/>
    <cellStyle name="표준 8 2 2 5" xfId="1072"/>
    <cellStyle name="표준 8 2 2 5 10" xfId="32331"/>
    <cellStyle name="표준 8 2 2 5 11" xfId="36202"/>
    <cellStyle name="표준 8 2 2 5 12" xfId="40314"/>
    <cellStyle name="표준 8 2 2 5 13" xfId="44185"/>
    <cellStyle name="표준 8 2 2 5 14" xfId="48056"/>
    <cellStyle name="표준 8 2 2 5 15" xfId="51927"/>
    <cellStyle name="표준 8 2 2 5 2" xfId="3011"/>
    <cellStyle name="표준 8 2 2 5 2 10" xfId="38138"/>
    <cellStyle name="표준 8 2 2 5 2 11" xfId="42250"/>
    <cellStyle name="표준 8 2 2 5 2 12" xfId="46121"/>
    <cellStyle name="표준 8 2 2 5 2 13" xfId="49992"/>
    <cellStyle name="표준 8 2 2 5 2 14" xfId="53863"/>
    <cellStyle name="표준 8 2 2 5 2 2" xfId="7170"/>
    <cellStyle name="표준 8 2 2 5 2 3" xfId="11041"/>
    <cellStyle name="표준 8 2 2 5 2 4" xfId="14912"/>
    <cellStyle name="표준 8 2 2 5 2 5" xfId="18783"/>
    <cellStyle name="표준 8 2 2 5 2 6" xfId="22654"/>
    <cellStyle name="표준 8 2 2 5 2 7" xfId="26525"/>
    <cellStyle name="표준 8 2 2 5 2 8" xfId="30396"/>
    <cellStyle name="표준 8 2 2 5 2 9" xfId="34267"/>
    <cellStyle name="표준 8 2 2 5 3" xfId="5234"/>
    <cellStyle name="표준 8 2 2 5 4" xfId="9105"/>
    <cellStyle name="표준 8 2 2 5 5" xfId="12976"/>
    <cellStyle name="표준 8 2 2 5 6" xfId="16847"/>
    <cellStyle name="표준 8 2 2 5 7" xfId="20718"/>
    <cellStyle name="표준 8 2 2 5 8" xfId="24589"/>
    <cellStyle name="표준 8 2 2 5 9" xfId="28460"/>
    <cellStyle name="표준 8 2 2 6" xfId="2043"/>
    <cellStyle name="표준 8 2 2 6 10" xfId="37170"/>
    <cellStyle name="표준 8 2 2 6 11" xfId="41282"/>
    <cellStyle name="표준 8 2 2 6 12" xfId="45153"/>
    <cellStyle name="표준 8 2 2 6 13" xfId="49024"/>
    <cellStyle name="표준 8 2 2 6 14" xfId="52895"/>
    <cellStyle name="표준 8 2 2 6 2" xfId="6202"/>
    <cellStyle name="표준 8 2 2 6 3" xfId="10073"/>
    <cellStyle name="표준 8 2 2 6 4" xfId="13944"/>
    <cellStyle name="표준 8 2 2 6 5" xfId="17815"/>
    <cellStyle name="표준 8 2 2 6 6" xfId="21686"/>
    <cellStyle name="표준 8 2 2 6 7" xfId="25557"/>
    <cellStyle name="표준 8 2 2 6 8" xfId="29428"/>
    <cellStyle name="표준 8 2 2 6 9" xfId="33299"/>
    <cellStyle name="표준 8 2 2 7" xfId="4266"/>
    <cellStyle name="표준 8 2 2 8" xfId="8137"/>
    <cellStyle name="표준 8 2 2 9" xfId="12008"/>
    <cellStyle name="표준 8 2 20" xfId="43170"/>
    <cellStyle name="표준 8 2 21" xfId="47041"/>
    <cellStyle name="표준 8 2 22" xfId="50912"/>
    <cellStyle name="표준 8 2 3" xfId="142"/>
    <cellStyle name="표준 8 2 3 10" xfId="19800"/>
    <cellStyle name="표준 8 2 3 11" xfId="23671"/>
    <cellStyle name="표준 8 2 3 12" xfId="27542"/>
    <cellStyle name="표준 8 2 3 13" xfId="31413"/>
    <cellStyle name="표준 8 2 3 14" xfId="35284"/>
    <cellStyle name="표준 8 2 3 15" xfId="39155"/>
    <cellStyle name="표준 8 2 3 16" xfId="39396"/>
    <cellStyle name="표준 8 2 3 17" xfId="43267"/>
    <cellStyle name="표준 8 2 3 18" xfId="47138"/>
    <cellStyle name="표준 8 2 3 19" xfId="51009"/>
    <cellStyle name="표준 8 2 3 2" xfId="387"/>
    <cellStyle name="표준 8 2 3 2 10" xfId="23913"/>
    <cellStyle name="표준 8 2 3 2 11" xfId="27784"/>
    <cellStyle name="표준 8 2 3 2 12" xfId="31655"/>
    <cellStyle name="표준 8 2 3 2 13" xfId="35526"/>
    <cellStyle name="표준 8 2 3 2 14" xfId="39638"/>
    <cellStyle name="표준 8 2 3 2 15" xfId="43509"/>
    <cellStyle name="표준 8 2 3 2 16" xfId="47380"/>
    <cellStyle name="표준 8 2 3 2 17" xfId="51251"/>
    <cellStyle name="표준 8 2 3 2 2" xfId="874"/>
    <cellStyle name="표준 8 2 3 2 2 10" xfId="28268"/>
    <cellStyle name="표준 8 2 3 2 2 11" xfId="32139"/>
    <cellStyle name="표준 8 2 3 2 2 12" xfId="36010"/>
    <cellStyle name="표준 8 2 3 2 2 13" xfId="40122"/>
    <cellStyle name="표준 8 2 3 2 2 14" xfId="43993"/>
    <cellStyle name="표준 8 2 3 2 2 15" xfId="47864"/>
    <cellStyle name="표준 8 2 3 2 2 16" xfId="51735"/>
    <cellStyle name="표준 8 2 3 2 2 2" xfId="1848"/>
    <cellStyle name="표준 8 2 3 2 2 2 10" xfId="33107"/>
    <cellStyle name="표준 8 2 3 2 2 2 11" xfId="36978"/>
    <cellStyle name="표준 8 2 3 2 2 2 12" xfId="41090"/>
    <cellStyle name="표준 8 2 3 2 2 2 13" xfId="44961"/>
    <cellStyle name="표준 8 2 3 2 2 2 14" xfId="48832"/>
    <cellStyle name="표준 8 2 3 2 2 2 15" xfId="52703"/>
    <cellStyle name="표준 8 2 3 2 2 2 2" xfId="3787"/>
    <cellStyle name="표준 8 2 3 2 2 2 2 10" xfId="38914"/>
    <cellStyle name="표준 8 2 3 2 2 2 2 11" xfId="43026"/>
    <cellStyle name="표준 8 2 3 2 2 2 2 12" xfId="46897"/>
    <cellStyle name="표준 8 2 3 2 2 2 2 13" xfId="50768"/>
    <cellStyle name="표준 8 2 3 2 2 2 2 14" xfId="54639"/>
    <cellStyle name="표준 8 2 3 2 2 2 2 2" xfId="7946"/>
    <cellStyle name="표준 8 2 3 2 2 2 2 3" xfId="11817"/>
    <cellStyle name="표준 8 2 3 2 2 2 2 4" xfId="15688"/>
    <cellStyle name="표준 8 2 3 2 2 2 2 5" xfId="19559"/>
    <cellStyle name="표준 8 2 3 2 2 2 2 6" xfId="23430"/>
    <cellStyle name="표준 8 2 3 2 2 2 2 7" xfId="27301"/>
    <cellStyle name="표준 8 2 3 2 2 2 2 8" xfId="31172"/>
    <cellStyle name="표준 8 2 3 2 2 2 2 9" xfId="35043"/>
    <cellStyle name="표준 8 2 3 2 2 2 3" xfId="6010"/>
    <cellStyle name="표준 8 2 3 2 2 2 4" xfId="9881"/>
    <cellStyle name="표준 8 2 3 2 2 2 5" xfId="13752"/>
    <cellStyle name="표준 8 2 3 2 2 2 6" xfId="17623"/>
    <cellStyle name="표준 8 2 3 2 2 2 7" xfId="21494"/>
    <cellStyle name="표준 8 2 3 2 2 2 8" xfId="25365"/>
    <cellStyle name="표준 8 2 3 2 2 2 9" xfId="29236"/>
    <cellStyle name="표준 8 2 3 2 2 3" xfId="2819"/>
    <cellStyle name="표준 8 2 3 2 2 3 10" xfId="37946"/>
    <cellStyle name="표준 8 2 3 2 2 3 11" xfId="42058"/>
    <cellStyle name="표준 8 2 3 2 2 3 12" xfId="45929"/>
    <cellStyle name="표준 8 2 3 2 2 3 13" xfId="49800"/>
    <cellStyle name="표준 8 2 3 2 2 3 14" xfId="53671"/>
    <cellStyle name="표준 8 2 3 2 2 3 2" xfId="6978"/>
    <cellStyle name="표준 8 2 3 2 2 3 3" xfId="10849"/>
    <cellStyle name="표준 8 2 3 2 2 3 4" xfId="14720"/>
    <cellStyle name="표준 8 2 3 2 2 3 5" xfId="18591"/>
    <cellStyle name="표준 8 2 3 2 2 3 6" xfId="22462"/>
    <cellStyle name="표준 8 2 3 2 2 3 7" xfId="26333"/>
    <cellStyle name="표준 8 2 3 2 2 3 8" xfId="30204"/>
    <cellStyle name="표준 8 2 3 2 2 3 9" xfId="34075"/>
    <cellStyle name="표준 8 2 3 2 2 4" xfId="5042"/>
    <cellStyle name="표준 8 2 3 2 2 5" xfId="8913"/>
    <cellStyle name="표준 8 2 3 2 2 6" xfId="12784"/>
    <cellStyle name="표준 8 2 3 2 2 7" xfId="16655"/>
    <cellStyle name="표준 8 2 3 2 2 8" xfId="20526"/>
    <cellStyle name="표준 8 2 3 2 2 9" xfId="24397"/>
    <cellStyle name="표준 8 2 3 2 3" xfId="1364"/>
    <cellStyle name="표준 8 2 3 2 3 10" xfId="32623"/>
    <cellStyle name="표준 8 2 3 2 3 11" xfId="36494"/>
    <cellStyle name="표준 8 2 3 2 3 12" xfId="40606"/>
    <cellStyle name="표준 8 2 3 2 3 13" xfId="44477"/>
    <cellStyle name="표준 8 2 3 2 3 14" xfId="48348"/>
    <cellStyle name="표준 8 2 3 2 3 15" xfId="52219"/>
    <cellStyle name="표준 8 2 3 2 3 2" xfId="3303"/>
    <cellStyle name="표준 8 2 3 2 3 2 10" xfId="38430"/>
    <cellStyle name="표준 8 2 3 2 3 2 11" xfId="42542"/>
    <cellStyle name="표준 8 2 3 2 3 2 12" xfId="46413"/>
    <cellStyle name="표준 8 2 3 2 3 2 13" xfId="50284"/>
    <cellStyle name="표준 8 2 3 2 3 2 14" xfId="54155"/>
    <cellStyle name="표준 8 2 3 2 3 2 2" xfId="7462"/>
    <cellStyle name="표준 8 2 3 2 3 2 3" xfId="11333"/>
    <cellStyle name="표준 8 2 3 2 3 2 4" xfId="15204"/>
    <cellStyle name="표준 8 2 3 2 3 2 5" xfId="19075"/>
    <cellStyle name="표준 8 2 3 2 3 2 6" xfId="22946"/>
    <cellStyle name="표준 8 2 3 2 3 2 7" xfId="26817"/>
    <cellStyle name="표준 8 2 3 2 3 2 8" xfId="30688"/>
    <cellStyle name="표준 8 2 3 2 3 2 9" xfId="34559"/>
    <cellStyle name="표준 8 2 3 2 3 3" xfId="5526"/>
    <cellStyle name="표준 8 2 3 2 3 4" xfId="9397"/>
    <cellStyle name="표준 8 2 3 2 3 5" xfId="13268"/>
    <cellStyle name="표준 8 2 3 2 3 6" xfId="17139"/>
    <cellStyle name="표준 8 2 3 2 3 7" xfId="21010"/>
    <cellStyle name="표준 8 2 3 2 3 8" xfId="24881"/>
    <cellStyle name="표준 8 2 3 2 3 9" xfId="28752"/>
    <cellStyle name="표준 8 2 3 2 4" xfId="2335"/>
    <cellStyle name="표준 8 2 3 2 4 10" xfId="37462"/>
    <cellStyle name="표준 8 2 3 2 4 11" xfId="41574"/>
    <cellStyle name="표준 8 2 3 2 4 12" xfId="45445"/>
    <cellStyle name="표준 8 2 3 2 4 13" xfId="49316"/>
    <cellStyle name="표준 8 2 3 2 4 14" xfId="53187"/>
    <cellStyle name="표준 8 2 3 2 4 2" xfId="6494"/>
    <cellStyle name="표준 8 2 3 2 4 3" xfId="10365"/>
    <cellStyle name="표준 8 2 3 2 4 4" xfId="14236"/>
    <cellStyle name="표준 8 2 3 2 4 5" xfId="18107"/>
    <cellStyle name="표준 8 2 3 2 4 6" xfId="21978"/>
    <cellStyle name="표준 8 2 3 2 4 7" xfId="25849"/>
    <cellStyle name="표준 8 2 3 2 4 8" xfId="29720"/>
    <cellStyle name="표준 8 2 3 2 4 9" xfId="33591"/>
    <cellStyle name="표준 8 2 3 2 5" xfId="4558"/>
    <cellStyle name="표준 8 2 3 2 6" xfId="8429"/>
    <cellStyle name="표준 8 2 3 2 7" xfId="12300"/>
    <cellStyle name="표준 8 2 3 2 8" xfId="16171"/>
    <cellStyle name="표준 8 2 3 2 9" xfId="20042"/>
    <cellStyle name="표준 8 2 3 3" xfId="632"/>
    <cellStyle name="표준 8 2 3 3 10" xfId="28026"/>
    <cellStyle name="표준 8 2 3 3 11" xfId="31897"/>
    <cellStyle name="표준 8 2 3 3 12" xfId="35768"/>
    <cellStyle name="표준 8 2 3 3 13" xfId="39880"/>
    <cellStyle name="표준 8 2 3 3 14" xfId="43751"/>
    <cellStyle name="표준 8 2 3 3 15" xfId="47622"/>
    <cellStyle name="표준 8 2 3 3 16" xfId="51493"/>
    <cellStyle name="표준 8 2 3 3 2" xfId="1606"/>
    <cellStyle name="표준 8 2 3 3 2 10" xfId="32865"/>
    <cellStyle name="표준 8 2 3 3 2 11" xfId="36736"/>
    <cellStyle name="표준 8 2 3 3 2 12" xfId="40848"/>
    <cellStyle name="표준 8 2 3 3 2 13" xfId="44719"/>
    <cellStyle name="표준 8 2 3 3 2 14" xfId="48590"/>
    <cellStyle name="표준 8 2 3 3 2 15" xfId="52461"/>
    <cellStyle name="표준 8 2 3 3 2 2" xfId="3545"/>
    <cellStyle name="표준 8 2 3 3 2 2 10" xfId="38672"/>
    <cellStyle name="표준 8 2 3 3 2 2 11" xfId="42784"/>
    <cellStyle name="표준 8 2 3 3 2 2 12" xfId="46655"/>
    <cellStyle name="표준 8 2 3 3 2 2 13" xfId="50526"/>
    <cellStyle name="표준 8 2 3 3 2 2 14" xfId="54397"/>
    <cellStyle name="표준 8 2 3 3 2 2 2" xfId="7704"/>
    <cellStyle name="표준 8 2 3 3 2 2 3" xfId="11575"/>
    <cellStyle name="표준 8 2 3 3 2 2 4" xfId="15446"/>
    <cellStyle name="표준 8 2 3 3 2 2 5" xfId="19317"/>
    <cellStyle name="표준 8 2 3 3 2 2 6" xfId="23188"/>
    <cellStyle name="표준 8 2 3 3 2 2 7" xfId="27059"/>
    <cellStyle name="표준 8 2 3 3 2 2 8" xfId="30930"/>
    <cellStyle name="표준 8 2 3 3 2 2 9" xfId="34801"/>
    <cellStyle name="표준 8 2 3 3 2 3" xfId="5768"/>
    <cellStyle name="표준 8 2 3 3 2 4" xfId="9639"/>
    <cellStyle name="표준 8 2 3 3 2 5" xfId="13510"/>
    <cellStyle name="표준 8 2 3 3 2 6" xfId="17381"/>
    <cellStyle name="표준 8 2 3 3 2 7" xfId="21252"/>
    <cellStyle name="표준 8 2 3 3 2 8" xfId="25123"/>
    <cellStyle name="표준 8 2 3 3 2 9" xfId="28994"/>
    <cellStyle name="표준 8 2 3 3 3" xfId="2577"/>
    <cellStyle name="표준 8 2 3 3 3 10" xfId="37704"/>
    <cellStyle name="표준 8 2 3 3 3 11" xfId="41816"/>
    <cellStyle name="표준 8 2 3 3 3 12" xfId="45687"/>
    <cellStyle name="표준 8 2 3 3 3 13" xfId="49558"/>
    <cellStyle name="표준 8 2 3 3 3 14" xfId="53429"/>
    <cellStyle name="표준 8 2 3 3 3 2" xfId="6736"/>
    <cellStyle name="표준 8 2 3 3 3 3" xfId="10607"/>
    <cellStyle name="표준 8 2 3 3 3 4" xfId="14478"/>
    <cellStyle name="표준 8 2 3 3 3 5" xfId="18349"/>
    <cellStyle name="표준 8 2 3 3 3 6" xfId="22220"/>
    <cellStyle name="표준 8 2 3 3 3 7" xfId="26091"/>
    <cellStyle name="표준 8 2 3 3 3 8" xfId="29962"/>
    <cellStyle name="표준 8 2 3 3 3 9" xfId="33833"/>
    <cellStyle name="표준 8 2 3 3 4" xfId="4800"/>
    <cellStyle name="표준 8 2 3 3 5" xfId="8671"/>
    <cellStyle name="표준 8 2 3 3 6" xfId="12542"/>
    <cellStyle name="표준 8 2 3 3 7" xfId="16413"/>
    <cellStyle name="표준 8 2 3 3 8" xfId="20284"/>
    <cellStyle name="표준 8 2 3 3 9" xfId="24155"/>
    <cellStyle name="표준 8 2 3 4" xfId="1122"/>
    <cellStyle name="표준 8 2 3 4 10" xfId="32381"/>
    <cellStyle name="표준 8 2 3 4 11" xfId="36252"/>
    <cellStyle name="표준 8 2 3 4 12" xfId="40364"/>
    <cellStyle name="표준 8 2 3 4 13" xfId="44235"/>
    <cellStyle name="표준 8 2 3 4 14" xfId="48106"/>
    <cellStyle name="표준 8 2 3 4 15" xfId="51977"/>
    <cellStyle name="표준 8 2 3 4 2" xfId="3061"/>
    <cellStyle name="표준 8 2 3 4 2 10" xfId="38188"/>
    <cellStyle name="표준 8 2 3 4 2 11" xfId="42300"/>
    <cellStyle name="표준 8 2 3 4 2 12" xfId="46171"/>
    <cellStyle name="표준 8 2 3 4 2 13" xfId="50042"/>
    <cellStyle name="표준 8 2 3 4 2 14" xfId="53913"/>
    <cellStyle name="표준 8 2 3 4 2 2" xfId="7220"/>
    <cellStyle name="표준 8 2 3 4 2 3" xfId="11091"/>
    <cellStyle name="표준 8 2 3 4 2 4" xfId="14962"/>
    <cellStyle name="표준 8 2 3 4 2 5" xfId="18833"/>
    <cellStyle name="표준 8 2 3 4 2 6" xfId="22704"/>
    <cellStyle name="표준 8 2 3 4 2 7" xfId="26575"/>
    <cellStyle name="표준 8 2 3 4 2 8" xfId="30446"/>
    <cellStyle name="표준 8 2 3 4 2 9" xfId="34317"/>
    <cellStyle name="표준 8 2 3 4 3" xfId="5284"/>
    <cellStyle name="표준 8 2 3 4 4" xfId="9155"/>
    <cellStyle name="표준 8 2 3 4 5" xfId="13026"/>
    <cellStyle name="표준 8 2 3 4 6" xfId="16897"/>
    <cellStyle name="표준 8 2 3 4 7" xfId="20768"/>
    <cellStyle name="표준 8 2 3 4 8" xfId="24639"/>
    <cellStyle name="표준 8 2 3 4 9" xfId="28510"/>
    <cellStyle name="표준 8 2 3 5" xfId="2093"/>
    <cellStyle name="표준 8 2 3 5 10" xfId="37220"/>
    <cellStyle name="표준 8 2 3 5 11" xfId="41332"/>
    <cellStyle name="표준 8 2 3 5 12" xfId="45203"/>
    <cellStyle name="표준 8 2 3 5 13" xfId="49074"/>
    <cellStyle name="표준 8 2 3 5 14" xfId="52945"/>
    <cellStyle name="표준 8 2 3 5 2" xfId="6252"/>
    <cellStyle name="표준 8 2 3 5 3" xfId="10123"/>
    <cellStyle name="표준 8 2 3 5 4" xfId="13994"/>
    <cellStyle name="표준 8 2 3 5 5" xfId="17865"/>
    <cellStyle name="표준 8 2 3 5 6" xfId="21736"/>
    <cellStyle name="표준 8 2 3 5 7" xfId="25607"/>
    <cellStyle name="표준 8 2 3 5 8" xfId="29478"/>
    <cellStyle name="표준 8 2 3 5 9" xfId="33349"/>
    <cellStyle name="표준 8 2 3 6" xfId="4316"/>
    <cellStyle name="표준 8 2 3 7" xfId="8187"/>
    <cellStyle name="표준 8 2 3 8" xfId="12058"/>
    <cellStyle name="표준 8 2 3 9" xfId="15929"/>
    <cellStyle name="표준 8 2 4" xfId="240"/>
    <cellStyle name="표준 8 2 4 10" xfId="19898"/>
    <cellStyle name="표준 8 2 4 11" xfId="23769"/>
    <cellStyle name="표준 8 2 4 12" xfId="27640"/>
    <cellStyle name="표준 8 2 4 13" xfId="31511"/>
    <cellStyle name="표준 8 2 4 14" xfId="35382"/>
    <cellStyle name="표준 8 2 4 15" xfId="39253"/>
    <cellStyle name="표준 8 2 4 16" xfId="39494"/>
    <cellStyle name="표준 8 2 4 17" xfId="43365"/>
    <cellStyle name="표준 8 2 4 18" xfId="47236"/>
    <cellStyle name="표준 8 2 4 19" xfId="51107"/>
    <cellStyle name="표준 8 2 4 2" xfId="485"/>
    <cellStyle name="표준 8 2 4 2 10" xfId="24011"/>
    <cellStyle name="표준 8 2 4 2 11" xfId="27882"/>
    <cellStyle name="표준 8 2 4 2 12" xfId="31753"/>
    <cellStyle name="표준 8 2 4 2 13" xfId="35624"/>
    <cellStyle name="표준 8 2 4 2 14" xfId="39736"/>
    <cellStyle name="표준 8 2 4 2 15" xfId="43607"/>
    <cellStyle name="표준 8 2 4 2 16" xfId="47478"/>
    <cellStyle name="표준 8 2 4 2 17" xfId="51349"/>
    <cellStyle name="표준 8 2 4 2 2" xfId="972"/>
    <cellStyle name="표준 8 2 4 2 2 10" xfId="28366"/>
    <cellStyle name="표준 8 2 4 2 2 11" xfId="32237"/>
    <cellStyle name="표준 8 2 4 2 2 12" xfId="36108"/>
    <cellStyle name="표준 8 2 4 2 2 13" xfId="40220"/>
    <cellStyle name="표준 8 2 4 2 2 14" xfId="44091"/>
    <cellStyle name="표준 8 2 4 2 2 15" xfId="47962"/>
    <cellStyle name="표준 8 2 4 2 2 16" xfId="51833"/>
    <cellStyle name="표준 8 2 4 2 2 2" xfId="1946"/>
    <cellStyle name="표준 8 2 4 2 2 2 10" xfId="33205"/>
    <cellStyle name="표준 8 2 4 2 2 2 11" xfId="37076"/>
    <cellStyle name="표준 8 2 4 2 2 2 12" xfId="41188"/>
    <cellStyle name="표준 8 2 4 2 2 2 13" xfId="45059"/>
    <cellStyle name="표준 8 2 4 2 2 2 14" xfId="48930"/>
    <cellStyle name="표준 8 2 4 2 2 2 15" xfId="52801"/>
    <cellStyle name="표준 8 2 4 2 2 2 2" xfId="3885"/>
    <cellStyle name="표준 8 2 4 2 2 2 2 10" xfId="39012"/>
    <cellStyle name="표준 8 2 4 2 2 2 2 11" xfId="43124"/>
    <cellStyle name="표준 8 2 4 2 2 2 2 12" xfId="46995"/>
    <cellStyle name="표준 8 2 4 2 2 2 2 13" xfId="50866"/>
    <cellStyle name="표준 8 2 4 2 2 2 2 14" xfId="54737"/>
    <cellStyle name="표준 8 2 4 2 2 2 2 2" xfId="8044"/>
    <cellStyle name="표준 8 2 4 2 2 2 2 3" xfId="11915"/>
    <cellStyle name="표준 8 2 4 2 2 2 2 4" xfId="15786"/>
    <cellStyle name="표준 8 2 4 2 2 2 2 5" xfId="19657"/>
    <cellStyle name="표준 8 2 4 2 2 2 2 6" xfId="23528"/>
    <cellStyle name="표준 8 2 4 2 2 2 2 7" xfId="27399"/>
    <cellStyle name="표준 8 2 4 2 2 2 2 8" xfId="31270"/>
    <cellStyle name="표준 8 2 4 2 2 2 2 9" xfId="35141"/>
    <cellStyle name="표준 8 2 4 2 2 2 3" xfId="6108"/>
    <cellStyle name="표준 8 2 4 2 2 2 4" xfId="9979"/>
    <cellStyle name="표준 8 2 4 2 2 2 5" xfId="13850"/>
    <cellStyle name="표준 8 2 4 2 2 2 6" xfId="17721"/>
    <cellStyle name="표준 8 2 4 2 2 2 7" xfId="21592"/>
    <cellStyle name="표준 8 2 4 2 2 2 8" xfId="25463"/>
    <cellStyle name="표준 8 2 4 2 2 2 9" xfId="29334"/>
    <cellStyle name="표준 8 2 4 2 2 3" xfId="2917"/>
    <cellStyle name="표준 8 2 4 2 2 3 10" xfId="38044"/>
    <cellStyle name="표준 8 2 4 2 2 3 11" xfId="42156"/>
    <cellStyle name="표준 8 2 4 2 2 3 12" xfId="46027"/>
    <cellStyle name="표준 8 2 4 2 2 3 13" xfId="49898"/>
    <cellStyle name="표준 8 2 4 2 2 3 14" xfId="53769"/>
    <cellStyle name="표준 8 2 4 2 2 3 2" xfId="7076"/>
    <cellStyle name="표준 8 2 4 2 2 3 3" xfId="10947"/>
    <cellStyle name="표준 8 2 4 2 2 3 4" xfId="14818"/>
    <cellStyle name="표준 8 2 4 2 2 3 5" xfId="18689"/>
    <cellStyle name="표준 8 2 4 2 2 3 6" xfId="22560"/>
    <cellStyle name="표준 8 2 4 2 2 3 7" xfId="26431"/>
    <cellStyle name="표준 8 2 4 2 2 3 8" xfId="30302"/>
    <cellStyle name="표준 8 2 4 2 2 3 9" xfId="34173"/>
    <cellStyle name="표준 8 2 4 2 2 4" xfId="5140"/>
    <cellStyle name="표준 8 2 4 2 2 5" xfId="9011"/>
    <cellStyle name="표준 8 2 4 2 2 6" xfId="12882"/>
    <cellStyle name="표준 8 2 4 2 2 7" xfId="16753"/>
    <cellStyle name="표준 8 2 4 2 2 8" xfId="20624"/>
    <cellStyle name="표준 8 2 4 2 2 9" xfId="24495"/>
    <cellStyle name="표준 8 2 4 2 3" xfId="1462"/>
    <cellStyle name="표준 8 2 4 2 3 10" xfId="32721"/>
    <cellStyle name="표준 8 2 4 2 3 11" xfId="36592"/>
    <cellStyle name="표준 8 2 4 2 3 12" xfId="40704"/>
    <cellStyle name="표준 8 2 4 2 3 13" xfId="44575"/>
    <cellStyle name="표준 8 2 4 2 3 14" xfId="48446"/>
    <cellStyle name="표준 8 2 4 2 3 15" xfId="52317"/>
    <cellStyle name="표준 8 2 4 2 3 2" xfId="3401"/>
    <cellStyle name="표준 8 2 4 2 3 2 10" xfId="38528"/>
    <cellStyle name="표준 8 2 4 2 3 2 11" xfId="42640"/>
    <cellStyle name="표준 8 2 4 2 3 2 12" xfId="46511"/>
    <cellStyle name="표준 8 2 4 2 3 2 13" xfId="50382"/>
    <cellStyle name="표준 8 2 4 2 3 2 14" xfId="54253"/>
    <cellStyle name="표준 8 2 4 2 3 2 2" xfId="7560"/>
    <cellStyle name="표준 8 2 4 2 3 2 3" xfId="11431"/>
    <cellStyle name="표준 8 2 4 2 3 2 4" xfId="15302"/>
    <cellStyle name="표준 8 2 4 2 3 2 5" xfId="19173"/>
    <cellStyle name="표준 8 2 4 2 3 2 6" xfId="23044"/>
    <cellStyle name="표준 8 2 4 2 3 2 7" xfId="26915"/>
    <cellStyle name="표준 8 2 4 2 3 2 8" xfId="30786"/>
    <cellStyle name="표준 8 2 4 2 3 2 9" xfId="34657"/>
    <cellStyle name="표준 8 2 4 2 3 3" xfId="5624"/>
    <cellStyle name="표준 8 2 4 2 3 4" xfId="9495"/>
    <cellStyle name="표준 8 2 4 2 3 5" xfId="13366"/>
    <cellStyle name="표준 8 2 4 2 3 6" xfId="17237"/>
    <cellStyle name="표준 8 2 4 2 3 7" xfId="21108"/>
    <cellStyle name="표준 8 2 4 2 3 8" xfId="24979"/>
    <cellStyle name="표준 8 2 4 2 3 9" xfId="28850"/>
    <cellStyle name="표준 8 2 4 2 4" xfId="2433"/>
    <cellStyle name="표준 8 2 4 2 4 10" xfId="37560"/>
    <cellStyle name="표준 8 2 4 2 4 11" xfId="41672"/>
    <cellStyle name="표준 8 2 4 2 4 12" xfId="45543"/>
    <cellStyle name="표준 8 2 4 2 4 13" xfId="49414"/>
    <cellStyle name="표준 8 2 4 2 4 14" xfId="53285"/>
    <cellStyle name="표준 8 2 4 2 4 2" xfId="6592"/>
    <cellStyle name="표준 8 2 4 2 4 3" xfId="10463"/>
    <cellStyle name="표준 8 2 4 2 4 4" xfId="14334"/>
    <cellStyle name="표준 8 2 4 2 4 5" xfId="18205"/>
    <cellStyle name="표준 8 2 4 2 4 6" xfId="22076"/>
    <cellStyle name="표준 8 2 4 2 4 7" xfId="25947"/>
    <cellStyle name="표준 8 2 4 2 4 8" xfId="29818"/>
    <cellStyle name="표준 8 2 4 2 4 9" xfId="33689"/>
    <cellStyle name="표준 8 2 4 2 5" xfId="4656"/>
    <cellStyle name="표준 8 2 4 2 6" xfId="8527"/>
    <cellStyle name="표준 8 2 4 2 7" xfId="12398"/>
    <cellStyle name="표준 8 2 4 2 8" xfId="16269"/>
    <cellStyle name="표준 8 2 4 2 9" xfId="20140"/>
    <cellStyle name="표준 8 2 4 3" xfId="730"/>
    <cellStyle name="표준 8 2 4 3 10" xfId="28124"/>
    <cellStyle name="표준 8 2 4 3 11" xfId="31995"/>
    <cellStyle name="표준 8 2 4 3 12" xfId="35866"/>
    <cellStyle name="표준 8 2 4 3 13" xfId="39978"/>
    <cellStyle name="표준 8 2 4 3 14" xfId="43849"/>
    <cellStyle name="표준 8 2 4 3 15" xfId="47720"/>
    <cellStyle name="표준 8 2 4 3 16" xfId="51591"/>
    <cellStyle name="표준 8 2 4 3 2" xfId="1704"/>
    <cellStyle name="표준 8 2 4 3 2 10" xfId="32963"/>
    <cellStyle name="표준 8 2 4 3 2 11" xfId="36834"/>
    <cellStyle name="표준 8 2 4 3 2 12" xfId="40946"/>
    <cellStyle name="표준 8 2 4 3 2 13" xfId="44817"/>
    <cellStyle name="표준 8 2 4 3 2 14" xfId="48688"/>
    <cellStyle name="표준 8 2 4 3 2 15" xfId="52559"/>
    <cellStyle name="표준 8 2 4 3 2 2" xfId="3643"/>
    <cellStyle name="표준 8 2 4 3 2 2 10" xfId="38770"/>
    <cellStyle name="표준 8 2 4 3 2 2 11" xfId="42882"/>
    <cellStyle name="표준 8 2 4 3 2 2 12" xfId="46753"/>
    <cellStyle name="표준 8 2 4 3 2 2 13" xfId="50624"/>
    <cellStyle name="표준 8 2 4 3 2 2 14" xfId="54495"/>
    <cellStyle name="표준 8 2 4 3 2 2 2" xfId="7802"/>
    <cellStyle name="표준 8 2 4 3 2 2 3" xfId="11673"/>
    <cellStyle name="표준 8 2 4 3 2 2 4" xfId="15544"/>
    <cellStyle name="표준 8 2 4 3 2 2 5" xfId="19415"/>
    <cellStyle name="표준 8 2 4 3 2 2 6" xfId="23286"/>
    <cellStyle name="표준 8 2 4 3 2 2 7" xfId="27157"/>
    <cellStyle name="표준 8 2 4 3 2 2 8" xfId="31028"/>
    <cellStyle name="표준 8 2 4 3 2 2 9" xfId="34899"/>
    <cellStyle name="표준 8 2 4 3 2 3" xfId="5866"/>
    <cellStyle name="표준 8 2 4 3 2 4" xfId="9737"/>
    <cellStyle name="표준 8 2 4 3 2 5" xfId="13608"/>
    <cellStyle name="표준 8 2 4 3 2 6" xfId="17479"/>
    <cellStyle name="표준 8 2 4 3 2 7" xfId="21350"/>
    <cellStyle name="표준 8 2 4 3 2 8" xfId="25221"/>
    <cellStyle name="표준 8 2 4 3 2 9" xfId="29092"/>
    <cellStyle name="표준 8 2 4 3 3" xfId="2675"/>
    <cellStyle name="표준 8 2 4 3 3 10" xfId="37802"/>
    <cellStyle name="표준 8 2 4 3 3 11" xfId="41914"/>
    <cellStyle name="표준 8 2 4 3 3 12" xfId="45785"/>
    <cellStyle name="표준 8 2 4 3 3 13" xfId="49656"/>
    <cellStyle name="표준 8 2 4 3 3 14" xfId="53527"/>
    <cellStyle name="표준 8 2 4 3 3 2" xfId="6834"/>
    <cellStyle name="표준 8 2 4 3 3 3" xfId="10705"/>
    <cellStyle name="표준 8 2 4 3 3 4" xfId="14576"/>
    <cellStyle name="표준 8 2 4 3 3 5" xfId="18447"/>
    <cellStyle name="표준 8 2 4 3 3 6" xfId="22318"/>
    <cellStyle name="표준 8 2 4 3 3 7" xfId="26189"/>
    <cellStyle name="표준 8 2 4 3 3 8" xfId="30060"/>
    <cellStyle name="표준 8 2 4 3 3 9" xfId="33931"/>
    <cellStyle name="표준 8 2 4 3 4" xfId="4898"/>
    <cellStyle name="표준 8 2 4 3 5" xfId="8769"/>
    <cellStyle name="표준 8 2 4 3 6" xfId="12640"/>
    <cellStyle name="표준 8 2 4 3 7" xfId="16511"/>
    <cellStyle name="표준 8 2 4 3 8" xfId="20382"/>
    <cellStyle name="표준 8 2 4 3 9" xfId="24253"/>
    <cellStyle name="표준 8 2 4 4" xfId="1220"/>
    <cellStyle name="표준 8 2 4 4 10" xfId="32479"/>
    <cellStyle name="표준 8 2 4 4 11" xfId="36350"/>
    <cellStyle name="표준 8 2 4 4 12" xfId="40462"/>
    <cellStyle name="표준 8 2 4 4 13" xfId="44333"/>
    <cellStyle name="표준 8 2 4 4 14" xfId="48204"/>
    <cellStyle name="표준 8 2 4 4 15" xfId="52075"/>
    <cellStyle name="표준 8 2 4 4 2" xfId="3159"/>
    <cellStyle name="표준 8 2 4 4 2 10" xfId="38286"/>
    <cellStyle name="표준 8 2 4 4 2 11" xfId="42398"/>
    <cellStyle name="표준 8 2 4 4 2 12" xfId="46269"/>
    <cellStyle name="표준 8 2 4 4 2 13" xfId="50140"/>
    <cellStyle name="표준 8 2 4 4 2 14" xfId="54011"/>
    <cellStyle name="표준 8 2 4 4 2 2" xfId="7318"/>
    <cellStyle name="표준 8 2 4 4 2 3" xfId="11189"/>
    <cellStyle name="표준 8 2 4 4 2 4" xfId="15060"/>
    <cellStyle name="표준 8 2 4 4 2 5" xfId="18931"/>
    <cellStyle name="표준 8 2 4 4 2 6" xfId="22802"/>
    <cellStyle name="표준 8 2 4 4 2 7" xfId="26673"/>
    <cellStyle name="표준 8 2 4 4 2 8" xfId="30544"/>
    <cellStyle name="표준 8 2 4 4 2 9" xfId="34415"/>
    <cellStyle name="표준 8 2 4 4 3" xfId="5382"/>
    <cellStyle name="표준 8 2 4 4 4" xfId="9253"/>
    <cellStyle name="표준 8 2 4 4 5" xfId="13124"/>
    <cellStyle name="표준 8 2 4 4 6" xfId="16995"/>
    <cellStyle name="표준 8 2 4 4 7" xfId="20866"/>
    <cellStyle name="표준 8 2 4 4 8" xfId="24737"/>
    <cellStyle name="표준 8 2 4 4 9" xfId="28608"/>
    <cellStyle name="표준 8 2 4 5" xfId="2191"/>
    <cellStyle name="표준 8 2 4 5 10" xfId="37318"/>
    <cellStyle name="표준 8 2 4 5 11" xfId="41430"/>
    <cellStyle name="표준 8 2 4 5 12" xfId="45301"/>
    <cellStyle name="표준 8 2 4 5 13" xfId="49172"/>
    <cellStyle name="표준 8 2 4 5 14" xfId="53043"/>
    <cellStyle name="표준 8 2 4 5 2" xfId="6350"/>
    <cellStyle name="표준 8 2 4 5 3" xfId="10221"/>
    <cellStyle name="표준 8 2 4 5 4" xfId="14092"/>
    <cellStyle name="표준 8 2 4 5 5" xfId="17963"/>
    <cellStyle name="표준 8 2 4 5 6" xfId="21834"/>
    <cellStyle name="표준 8 2 4 5 7" xfId="25705"/>
    <cellStyle name="표준 8 2 4 5 8" xfId="29576"/>
    <cellStyle name="표준 8 2 4 5 9" xfId="33447"/>
    <cellStyle name="표준 8 2 4 6" xfId="4414"/>
    <cellStyle name="표준 8 2 4 7" xfId="8285"/>
    <cellStyle name="표준 8 2 4 8" xfId="12156"/>
    <cellStyle name="표준 8 2 4 9" xfId="16027"/>
    <cellStyle name="표준 8 2 5" xfId="290"/>
    <cellStyle name="표준 8 2 5 10" xfId="23816"/>
    <cellStyle name="표준 8 2 5 11" xfId="27687"/>
    <cellStyle name="표준 8 2 5 12" xfId="31558"/>
    <cellStyle name="표준 8 2 5 13" xfId="35429"/>
    <cellStyle name="표준 8 2 5 14" xfId="39541"/>
    <cellStyle name="표준 8 2 5 15" xfId="43412"/>
    <cellStyle name="표준 8 2 5 16" xfId="47283"/>
    <cellStyle name="표준 8 2 5 17" xfId="51154"/>
    <cellStyle name="표준 8 2 5 2" xfId="777"/>
    <cellStyle name="표준 8 2 5 2 10" xfId="28171"/>
    <cellStyle name="표준 8 2 5 2 11" xfId="32042"/>
    <cellStyle name="표준 8 2 5 2 12" xfId="35913"/>
    <cellStyle name="표준 8 2 5 2 13" xfId="40025"/>
    <cellStyle name="표준 8 2 5 2 14" xfId="43896"/>
    <cellStyle name="표준 8 2 5 2 15" xfId="47767"/>
    <cellStyle name="표준 8 2 5 2 16" xfId="51638"/>
    <cellStyle name="표준 8 2 5 2 2" xfId="1751"/>
    <cellStyle name="표준 8 2 5 2 2 10" xfId="33010"/>
    <cellStyle name="표준 8 2 5 2 2 11" xfId="36881"/>
    <cellStyle name="표준 8 2 5 2 2 12" xfId="40993"/>
    <cellStyle name="표준 8 2 5 2 2 13" xfId="44864"/>
    <cellStyle name="표준 8 2 5 2 2 14" xfId="48735"/>
    <cellStyle name="표준 8 2 5 2 2 15" xfId="52606"/>
    <cellStyle name="표준 8 2 5 2 2 2" xfId="3690"/>
    <cellStyle name="표준 8 2 5 2 2 2 10" xfId="38817"/>
    <cellStyle name="표준 8 2 5 2 2 2 11" xfId="42929"/>
    <cellStyle name="표준 8 2 5 2 2 2 12" xfId="46800"/>
    <cellStyle name="표준 8 2 5 2 2 2 13" xfId="50671"/>
    <cellStyle name="표준 8 2 5 2 2 2 14" xfId="54542"/>
    <cellStyle name="표준 8 2 5 2 2 2 2" xfId="7849"/>
    <cellStyle name="표준 8 2 5 2 2 2 3" xfId="11720"/>
    <cellStyle name="표준 8 2 5 2 2 2 4" xfId="15591"/>
    <cellStyle name="표준 8 2 5 2 2 2 5" xfId="19462"/>
    <cellStyle name="표준 8 2 5 2 2 2 6" xfId="23333"/>
    <cellStyle name="표준 8 2 5 2 2 2 7" xfId="27204"/>
    <cellStyle name="표준 8 2 5 2 2 2 8" xfId="31075"/>
    <cellStyle name="표준 8 2 5 2 2 2 9" xfId="34946"/>
    <cellStyle name="표준 8 2 5 2 2 3" xfId="5913"/>
    <cellStyle name="표준 8 2 5 2 2 4" xfId="9784"/>
    <cellStyle name="표준 8 2 5 2 2 5" xfId="13655"/>
    <cellStyle name="표준 8 2 5 2 2 6" xfId="17526"/>
    <cellStyle name="표준 8 2 5 2 2 7" xfId="21397"/>
    <cellStyle name="표준 8 2 5 2 2 8" xfId="25268"/>
    <cellStyle name="표준 8 2 5 2 2 9" xfId="29139"/>
    <cellStyle name="표준 8 2 5 2 3" xfId="2722"/>
    <cellStyle name="표준 8 2 5 2 3 10" xfId="37849"/>
    <cellStyle name="표준 8 2 5 2 3 11" xfId="41961"/>
    <cellStyle name="표준 8 2 5 2 3 12" xfId="45832"/>
    <cellStyle name="표준 8 2 5 2 3 13" xfId="49703"/>
    <cellStyle name="표준 8 2 5 2 3 14" xfId="53574"/>
    <cellStyle name="표준 8 2 5 2 3 2" xfId="6881"/>
    <cellStyle name="표준 8 2 5 2 3 3" xfId="10752"/>
    <cellStyle name="표준 8 2 5 2 3 4" xfId="14623"/>
    <cellStyle name="표준 8 2 5 2 3 5" xfId="18494"/>
    <cellStyle name="표준 8 2 5 2 3 6" xfId="22365"/>
    <cellStyle name="표준 8 2 5 2 3 7" xfId="26236"/>
    <cellStyle name="표준 8 2 5 2 3 8" xfId="30107"/>
    <cellStyle name="표준 8 2 5 2 3 9" xfId="33978"/>
    <cellStyle name="표준 8 2 5 2 4" xfId="4945"/>
    <cellStyle name="표준 8 2 5 2 5" xfId="8816"/>
    <cellStyle name="표준 8 2 5 2 6" xfId="12687"/>
    <cellStyle name="표준 8 2 5 2 7" xfId="16558"/>
    <cellStyle name="표준 8 2 5 2 8" xfId="20429"/>
    <cellStyle name="표준 8 2 5 2 9" xfId="24300"/>
    <cellStyle name="표준 8 2 5 3" xfId="1267"/>
    <cellStyle name="표준 8 2 5 3 10" xfId="32526"/>
    <cellStyle name="표준 8 2 5 3 11" xfId="36397"/>
    <cellStyle name="표준 8 2 5 3 12" xfId="40509"/>
    <cellStyle name="표준 8 2 5 3 13" xfId="44380"/>
    <cellStyle name="표준 8 2 5 3 14" xfId="48251"/>
    <cellStyle name="표준 8 2 5 3 15" xfId="52122"/>
    <cellStyle name="표준 8 2 5 3 2" xfId="3206"/>
    <cellStyle name="표준 8 2 5 3 2 10" xfId="38333"/>
    <cellStyle name="표준 8 2 5 3 2 11" xfId="42445"/>
    <cellStyle name="표준 8 2 5 3 2 12" xfId="46316"/>
    <cellStyle name="표준 8 2 5 3 2 13" xfId="50187"/>
    <cellStyle name="표준 8 2 5 3 2 14" xfId="54058"/>
    <cellStyle name="표준 8 2 5 3 2 2" xfId="7365"/>
    <cellStyle name="표준 8 2 5 3 2 3" xfId="11236"/>
    <cellStyle name="표준 8 2 5 3 2 4" xfId="15107"/>
    <cellStyle name="표준 8 2 5 3 2 5" xfId="18978"/>
    <cellStyle name="표준 8 2 5 3 2 6" xfId="22849"/>
    <cellStyle name="표준 8 2 5 3 2 7" xfId="26720"/>
    <cellStyle name="표준 8 2 5 3 2 8" xfId="30591"/>
    <cellStyle name="표준 8 2 5 3 2 9" xfId="34462"/>
    <cellStyle name="표준 8 2 5 3 3" xfId="5429"/>
    <cellStyle name="표준 8 2 5 3 4" xfId="9300"/>
    <cellStyle name="표준 8 2 5 3 5" xfId="13171"/>
    <cellStyle name="표준 8 2 5 3 6" xfId="17042"/>
    <cellStyle name="표준 8 2 5 3 7" xfId="20913"/>
    <cellStyle name="표준 8 2 5 3 8" xfId="24784"/>
    <cellStyle name="표준 8 2 5 3 9" xfId="28655"/>
    <cellStyle name="표준 8 2 5 4" xfId="2238"/>
    <cellStyle name="표준 8 2 5 4 10" xfId="37365"/>
    <cellStyle name="표준 8 2 5 4 11" xfId="41477"/>
    <cellStyle name="표준 8 2 5 4 12" xfId="45348"/>
    <cellStyle name="표준 8 2 5 4 13" xfId="49219"/>
    <cellStyle name="표준 8 2 5 4 14" xfId="53090"/>
    <cellStyle name="표준 8 2 5 4 2" xfId="6397"/>
    <cellStyle name="표준 8 2 5 4 3" xfId="10268"/>
    <cellStyle name="표준 8 2 5 4 4" xfId="14139"/>
    <cellStyle name="표준 8 2 5 4 5" xfId="18010"/>
    <cellStyle name="표준 8 2 5 4 6" xfId="21881"/>
    <cellStyle name="표준 8 2 5 4 7" xfId="25752"/>
    <cellStyle name="표준 8 2 5 4 8" xfId="29623"/>
    <cellStyle name="표준 8 2 5 4 9" xfId="33494"/>
    <cellStyle name="표준 8 2 5 5" xfId="4461"/>
    <cellStyle name="표준 8 2 5 6" xfId="8332"/>
    <cellStyle name="표준 8 2 5 7" xfId="12203"/>
    <cellStyle name="표준 8 2 5 8" xfId="16074"/>
    <cellStyle name="표준 8 2 5 9" xfId="19945"/>
    <cellStyle name="표준 8 2 6" xfId="535"/>
    <cellStyle name="표준 8 2 6 10" xfId="27929"/>
    <cellStyle name="표준 8 2 6 11" xfId="31800"/>
    <cellStyle name="표준 8 2 6 12" xfId="35671"/>
    <cellStyle name="표준 8 2 6 13" xfId="39783"/>
    <cellStyle name="표준 8 2 6 14" xfId="43654"/>
    <cellStyle name="표준 8 2 6 15" xfId="47525"/>
    <cellStyle name="표준 8 2 6 16" xfId="51396"/>
    <cellStyle name="표준 8 2 6 2" xfId="1509"/>
    <cellStyle name="표준 8 2 6 2 10" xfId="32768"/>
    <cellStyle name="표준 8 2 6 2 11" xfId="36639"/>
    <cellStyle name="표준 8 2 6 2 12" xfId="40751"/>
    <cellStyle name="표준 8 2 6 2 13" xfId="44622"/>
    <cellStyle name="표준 8 2 6 2 14" xfId="48493"/>
    <cellStyle name="표준 8 2 6 2 15" xfId="52364"/>
    <cellStyle name="표준 8 2 6 2 2" xfId="3448"/>
    <cellStyle name="표준 8 2 6 2 2 10" xfId="38575"/>
    <cellStyle name="표준 8 2 6 2 2 11" xfId="42687"/>
    <cellStyle name="표준 8 2 6 2 2 12" xfId="46558"/>
    <cellStyle name="표준 8 2 6 2 2 13" xfId="50429"/>
    <cellStyle name="표준 8 2 6 2 2 14" xfId="54300"/>
    <cellStyle name="표준 8 2 6 2 2 2" xfId="7607"/>
    <cellStyle name="표준 8 2 6 2 2 3" xfId="11478"/>
    <cellStyle name="표준 8 2 6 2 2 4" xfId="15349"/>
    <cellStyle name="표준 8 2 6 2 2 5" xfId="19220"/>
    <cellStyle name="표준 8 2 6 2 2 6" xfId="23091"/>
    <cellStyle name="표준 8 2 6 2 2 7" xfId="26962"/>
    <cellStyle name="표준 8 2 6 2 2 8" xfId="30833"/>
    <cellStyle name="표준 8 2 6 2 2 9" xfId="34704"/>
    <cellStyle name="표준 8 2 6 2 3" xfId="5671"/>
    <cellStyle name="표준 8 2 6 2 4" xfId="9542"/>
    <cellStyle name="표준 8 2 6 2 5" xfId="13413"/>
    <cellStyle name="표준 8 2 6 2 6" xfId="17284"/>
    <cellStyle name="표준 8 2 6 2 7" xfId="21155"/>
    <cellStyle name="표준 8 2 6 2 8" xfId="25026"/>
    <cellStyle name="표준 8 2 6 2 9" xfId="28897"/>
    <cellStyle name="표준 8 2 6 3" xfId="2480"/>
    <cellStyle name="표준 8 2 6 3 10" xfId="37607"/>
    <cellStyle name="표준 8 2 6 3 11" xfId="41719"/>
    <cellStyle name="표준 8 2 6 3 12" xfId="45590"/>
    <cellStyle name="표준 8 2 6 3 13" xfId="49461"/>
    <cellStyle name="표준 8 2 6 3 14" xfId="53332"/>
    <cellStyle name="표준 8 2 6 3 2" xfId="6639"/>
    <cellStyle name="표준 8 2 6 3 3" xfId="10510"/>
    <cellStyle name="표준 8 2 6 3 4" xfId="14381"/>
    <cellStyle name="표준 8 2 6 3 5" xfId="18252"/>
    <cellStyle name="표준 8 2 6 3 6" xfId="22123"/>
    <cellStyle name="표준 8 2 6 3 7" xfId="25994"/>
    <cellStyle name="표준 8 2 6 3 8" xfId="29865"/>
    <cellStyle name="표준 8 2 6 3 9" xfId="33736"/>
    <cellStyle name="표준 8 2 6 4" xfId="4703"/>
    <cellStyle name="표준 8 2 6 5" xfId="8574"/>
    <cellStyle name="표준 8 2 6 6" xfId="12445"/>
    <cellStyle name="표준 8 2 6 7" xfId="16316"/>
    <cellStyle name="표준 8 2 6 8" xfId="20187"/>
    <cellStyle name="표준 8 2 6 9" xfId="24058"/>
    <cellStyle name="표준 8 2 7" xfId="1025"/>
    <cellStyle name="표준 8 2 7 10" xfId="32284"/>
    <cellStyle name="표준 8 2 7 11" xfId="36155"/>
    <cellStyle name="표준 8 2 7 12" xfId="40267"/>
    <cellStyle name="표준 8 2 7 13" xfId="44138"/>
    <cellStyle name="표준 8 2 7 14" xfId="48009"/>
    <cellStyle name="표준 8 2 7 15" xfId="51880"/>
    <cellStyle name="표준 8 2 7 2" xfId="2964"/>
    <cellStyle name="표준 8 2 7 2 10" xfId="38091"/>
    <cellStyle name="표준 8 2 7 2 11" xfId="42203"/>
    <cellStyle name="표준 8 2 7 2 12" xfId="46074"/>
    <cellStyle name="표준 8 2 7 2 13" xfId="49945"/>
    <cellStyle name="표준 8 2 7 2 14" xfId="53816"/>
    <cellStyle name="표준 8 2 7 2 2" xfId="7123"/>
    <cellStyle name="표준 8 2 7 2 3" xfId="10994"/>
    <cellStyle name="표준 8 2 7 2 4" xfId="14865"/>
    <cellStyle name="표준 8 2 7 2 5" xfId="18736"/>
    <cellStyle name="표준 8 2 7 2 6" xfId="22607"/>
    <cellStyle name="표준 8 2 7 2 7" xfId="26478"/>
    <cellStyle name="표준 8 2 7 2 8" xfId="30349"/>
    <cellStyle name="표준 8 2 7 2 9" xfId="34220"/>
    <cellStyle name="표준 8 2 7 3" xfId="5187"/>
    <cellStyle name="표준 8 2 7 4" xfId="9058"/>
    <cellStyle name="표준 8 2 7 5" xfId="12929"/>
    <cellStyle name="표준 8 2 7 6" xfId="16800"/>
    <cellStyle name="표준 8 2 7 7" xfId="20671"/>
    <cellStyle name="표준 8 2 7 8" xfId="24542"/>
    <cellStyle name="표준 8 2 7 9" xfId="28413"/>
    <cellStyle name="표준 8 2 8" xfId="1996"/>
    <cellStyle name="표준 8 2 8 10" xfId="37123"/>
    <cellStyle name="표준 8 2 8 11" xfId="41235"/>
    <cellStyle name="표준 8 2 8 12" xfId="45106"/>
    <cellStyle name="표준 8 2 8 13" xfId="48977"/>
    <cellStyle name="표준 8 2 8 14" xfId="52848"/>
    <cellStyle name="표준 8 2 8 2" xfId="6155"/>
    <cellStyle name="표준 8 2 8 3" xfId="10026"/>
    <cellStyle name="표준 8 2 8 4" xfId="13897"/>
    <cellStyle name="표준 8 2 8 5" xfId="17768"/>
    <cellStyle name="표준 8 2 8 6" xfId="21639"/>
    <cellStyle name="표준 8 2 8 7" xfId="25510"/>
    <cellStyle name="표준 8 2 8 8" xfId="29381"/>
    <cellStyle name="표준 8 2 8 9" xfId="33252"/>
    <cellStyle name="표준 8 2 9" xfId="4219"/>
    <cellStyle name="표준 8 20" xfId="27438"/>
    <cellStyle name="표준 8 21" xfId="31309"/>
    <cellStyle name="표준 8 22" xfId="35180"/>
    <cellStyle name="표준 8 23" xfId="39051"/>
    <cellStyle name="표준 8 24" xfId="39292"/>
    <cellStyle name="표준 8 25" xfId="43163"/>
    <cellStyle name="표준 8 26" xfId="47034"/>
    <cellStyle name="표준 8 27" xfId="50905"/>
    <cellStyle name="표준 8 3" xfId="49"/>
    <cellStyle name="표준 8 3 10" xfId="8103"/>
    <cellStyle name="표준 8 3 11" xfId="11974"/>
    <cellStyle name="표준 8 3 12" xfId="15845"/>
    <cellStyle name="표준 8 3 13" xfId="19716"/>
    <cellStyle name="표준 8 3 14" xfId="23587"/>
    <cellStyle name="표준 8 3 15" xfId="27458"/>
    <cellStyle name="표준 8 3 16" xfId="31329"/>
    <cellStyle name="표준 8 3 17" xfId="35200"/>
    <cellStyle name="표준 8 3 18" xfId="39071"/>
    <cellStyle name="표준 8 3 19" xfId="39312"/>
    <cellStyle name="표준 8 3 2" xfId="103"/>
    <cellStyle name="표준 8 3 2 10" xfId="15892"/>
    <cellStyle name="표준 8 3 2 11" xfId="19763"/>
    <cellStyle name="표준 8 3 2 12" xfId="23634"/>
    <cellStyle name="표준 8 3 2 13" xfId="27505"/>
    <cellStyle name="표준 8 3 2 14" xfId="31376"/>
    <cellStyle name="표준 8 3 2 15" xfId="35247"/>
    <cellStyle name="표준 8 3 2 16" xfId="39118"/>
    <cellStyle name="표준 8 3 2 17" xfId="39359"/>
    <cellStyle name="표준 8 3 2 18" xfId="43230"/>
    <cellStyle name="표준 8 3 2 19" xfId="47101"/>
    <cellStyle name="표준 8 3 2 2" xfId="202"/>
    <cellStyle name="표준 8 3 2 2 10" xfId="19860"/>
    <cellStyle name="표준 8 3 2 2 11" xfId="23731"/>
    <cellStyle name="표준 8 3 2 2 12" xfId="27602"/>
    <cellStyle name="표준 8 3 2 2 13" xfId="31473"/>
    <cellStyle name="표준 8 3 2 2 14" xfId="35344"/>
    <cellStyle name="표준 8 3 2 2 15" xfId="39215"/>
    <cellStyle name="표준 8 3 2 2 16" xfId="39456"/>
    <cellStyle name="표준 8 3 2 2 17" xfId="43327"/>
    <cellStyle name="표준 8 3 2 2 18" xfId="47198"/>
    <cellStyle name="표준 8 3 2 2 19" xfId="51069"/>
    <cellStyle name="표준 8 3 2 2 2" xfId="447"/>
    <cellStyle name="표준 8 3 2 2 2 10" xfId="23973"/>
    <cellStyle name="표준 8 3 2 2 2 11" xfId="27844"/>
    <cellStyle name="표준 8 3 2 2 2 12" xfId="31715"/>
    <cellStyle name="표준 8 3 2 2 2 13" xfId="35586"/>
    <cellStyle name="표준 8 3 2 2 2 14" xfId="39698"/>
    <cellStyle name="표준 8 3 2 2 2 15" xfId="43569"/>
    <cellStyle name="표준 8 3 2 2 2 16" xfId="47440"/>
    <cellStyle name="표준 8 3 2 2 2 17" xfId="51311"/>
    <cellStyle name="표준 8 3 2 2 2 2" xfId="934"/>
    <cellStyle name="표준 8 3 2 2 2 2 10" xfId="28328"/>
    <cellStyle name="표준 8 3 2 2 2 2 11" xfId="32199"/>
    <cellStyle name="표준 8 3 2 2 2 2 12" xfId="36070"/>
    <cellStyle name="표준 8 3 2 2 2 2 13" xfId="40182"/>
    <cellStyle name="표준 8 3 2 2 2 2 14" xfId="44053"/>
    <cellStyle name="표준 8 3 2 2 2 2 15" xfId="47924"/>
    <cellStyle name="표준 8 3 2 2 2 2 16" xfId="51795"/>
    <cellStyle name="표준 8 3 2 2 2 2 2" xfId="1908"/>
    <cellStyle name="표준 8 3 2 2 2 2 2 10" xfId="33167"/>
    <cellStyle name="표준 8 3 2 2 2 2 2 11" xfId="37038"/>
    <cellStyle name="표준 8 3 2 2 2 2 2 12" xfId="41150"/>
    <cellStyle name="표준 8 3 2 2 2 2 2 13" xfId="45021"/>
    <cellStyle name="표준 8 3 2 2 2 2 2 14" xfId="48892"/>
    <cellStyle name="표준 8 3 2 2 2 2 2 15" xfId="52763"/>
    <cellStyle name="표준 8 3 2 2 2 2 2 2" xfId="3847"/>
    <cellStyle name="표준 8 3 2 2 2 2 2 2 10" xfId="38974"/>
    <cellStyle name="표준 8 3 2 2 2 2 2 2 11" xfId="43086"/>
    <cellStyle name="표준 8 3 2 2 2 2 2 2 12" xfId="46957"/>
    <cellStyle name="표준 8 3 2 2 2 2 2 2 13" xfId="50828"/>
    <cellStyle name="표준 8 3 2 2 2 2 2 2 14" xfId="54699"/>
    <cellStyle name="표준 8 3 2 2 2 2 2 2 2" xfId="8006"/>
    <cellStyle name="표준 8 3 2 2 2 2 2 2 3" xfId="11877"/>
    <cellStyle name="표준 8 3 2 2 2 2 2 2 4" xfId="15748"/>
    <cellStyle name="표준 8 3 2 2 2 2 2 2 5" xfId="19619"/>
    <cellStyle name="표준 8 3 2 2 2 2 2 2 6" xfId="23490"/>
    <cellStyle name="표준 8 3 2 2 2 2 2 2 7" xfId="27361"/>
    <cellStyle name="표준 8 3 2 2 2 2 2 2 8" xfId="31232"/>
    <cellStyle name="표준 8 3 2 2 2 2 2 2 9" xfId="35103"/>
    <cellStyle name="표준 8 3 2 2 2 2 2 3" xfId="6070"/>
    <cellStyle name="표준 8 3 2 2 2 2 2 4" xfId="9941"/>
    <cellStyle name="표준 8 3 2 2 2 2 2 5" xfId="13812"/>
    <cellStyle name="표준 8 3 2 2 2 2 2 6" xfId="17683"/>
    <cellStyle name="표준 8 3 2 2 2 2 2 7" xfId="21554"/>
    <cellStyle name="표준 8 3 2 2 2 2 2 8" xfId="25425"/>
    <cellStyle name="표준 8 3 2 2 2 2 2 9" xfId="29296"/>
    <cellStyle name="표준 8 3 2 2 2 2 3" xfId="2879"/>
    <cellStyle name="표준 8 3 2 2 2 2 3 10" xfId="38006"/>
    <cellStyle name="표준 8 3 2 2 2 2 3 11" xfId="42118"/>
    <cellStyle name="표준 8 3 2 2 2 2 3 12" xfId="45989"/>
    <cellStyle name="표준 8 3 2 2 2 2 3 13" xfId="49860"/>
    <cellStyle name="표준 8 3 2 2 2 2 3 14" xfId="53731"/>
    <cellStyle name="표준 8 3 2 2 2 2 3 2" xfId="7038"/>
    <cellStyle name="표준 8 3 2 2 2 2 3 3" xfId="10909"/>
    <cellStyle name="표준 8 3 2 2 2 2 3 4" xfId="14780"/>
    <cellStyle name="표준 8 3 2 2 2 2 3 5" xfId="18651"/>
    <cellStyle name="표준 8 3 2 2 2 2 3 6" xfId="22522"/>
    <cellStyle name="표준 8 3 2 2 2 2 3 7" xfId="26393"/>
    <cellStyle name="표준 8 3 2 2 2 2 3 8" xfId="30264"/>
    <cellStyle name="표준 8 3 2 2 2 2 3 9" xfId="34135"/>
    <cellStyle name="표준 8 3 2 2 2 2 4" xfId="5102"/>
    <cellStyle name="표준 8 3 2 2 2 2 5" xfId="8973"/>
    <cellStyle name="표준 8 3 2 2 2 2 6" xfId="12844"/>
    <cellStyle name="표준 8 3 2 2 2 2 7" xfId="16715"/>
    <cellStyle name="표준 8 3 2 2 2 2 8" xfId="20586"/>
    <cellStyle name="표준 8 3 2 2 2 2 9" xfId="24457"/>
    <cellStyle name="표준 8 3 2 2 2 3" xfId="1424"/>
    <cellStyle name="표준 8 3 2 2 2 3 10" xfId="32683"/>
    <cellStyle name="표준 8 3 2 2 2 3 11" xfId="36554"/>
    <cellStyle name="표준 8 3 2 2 2 3 12" xfId="40666"/>
    <cellStyle name="표준 8 3 2 2 2 3 13" xfId="44537"/>
    <cellStyle name="표준 8 3 2 2 2 3 14" xfId="48408"/>
    <cellStyle name="표준 8 3 2 2 2 3 15" xfId="52279"/>
    <cellStyle name="표준 8 3 2 2 2 3 2" xfId="3363"/>
    <cellStyle name="표준 8 3 2 2 2 3 2 10" xfId="38490"/>
    <cellStyle name="표준 8 3 2 2 2 3 2 11" xfId="42602"/>
    <cellStyle name="표준 8 3 2 2 2 3 2 12" xfId="46473"/>
    <cellStyle name="표준 8 3 2 2 2 3 2 13" xfId="50344"/>
    <cellStyle name="표준 8 3 2 2 2 3 2 14" xfId="54215"/>
    <cellStyle name="표준 8 3 2 2 2 3 2 2" xfId="7522"/>
    <cellStyle name="표준 8 3 2 2 2 3 2 3" xfId="11393"/>
    <cellStyle name="표준 8 3 2 2 2 3 2 4" xfId="15264"/>
    <cellStyle name="표준 8 3 2 2 2 3 2 5" xfId="19135"/>
    <cellStyle name="표준 8 3 2 2 2 3 2 6" xfId="23006"/>
    <cellStyle name="표준 8 3 2 2 2 3 2 7" xfId="26877"/>
    <cellStyle name="표준 8 3 2 2 2 3 2 8" xfId="30748"/>
    <cellStyle name="표준 8 3 2 2 2 3 2 9" xfId="34619"/>
    <cellStyle name="표준 8 3 2 2 2 3 3" xfId="5586"/>
    <cellStyle name="표준 8 3 2 2 2 3 4" xfId="9457"/>
    <cellStyle name="표준 8 3 2 2 2 3 5" xfId="13328"/>
    <cellStyle name="표준 8 3 2 2 2 3 6" xfId="17199"/>
    <cellStyle name="표준 8 3 2 2 2 3 7" xfId="21070"/>
    <cellStyle name="표준 8 3 2 2 2 3 8" xfId="24941"/>
    <cellStyle name="표준 8 3 2 2 2 3 9" xfId="28812"/>
    <cellStyle name="표준 8 3 2 2 2 4" xfId="2395"/>
    <cellStyle name="표준 8 3 2 2 2 4 10" xfId="37522"/>
    <cellStyle name="표준 8 3 2 2 2 4 11" xfId="41634"/>
    <cellStyle name="표준 8 3 2 2 2 4 12" xfId="45505"/>
    <cellStyle name="표준 8 3 2 2 2 4 13" xfId="49376"/>
    <cellStyle name="표준 8 3 2 2 2 4 14" xfId="53247"/>
    <cellStyle name="표준 8 3 2 2 2 4 2" xfId="6554"/>
    <cellStyle name="표준 8 3 2 2 2 4 3" xfId="10425"/>
    <cellStyle name="표준 8 3 2 2 2 4 4" xfId="14296"/>
    <cellStyle name="표준 8 3 2 2 2 4 5" xfId="18167"/>
    <cellStyle name="표준 8 3 2 2 2 4 6" xfId="22038"/>
    <cellStyle name="표준 8 3 2 2 2 4 7" xfId="25909"/>
    <cellStyle name="표준 8 3 2 2 2 4 8" xfId="29780"/>
    <cellStyle name="표준 8 3 2 2 2 4 9" xfId="33651"/>
    <cellStyle name="표준 8 3 2 2 2 5" xfId="4618"/>
    <cellStyle name="표준 8 3 2 2 2 6" xfId="8489"/>
    <cellStyle name="표준 8 3 2 2 2 7" xfId="12360"/>
    <cellStyle name="표준 8 3 2 2 2 8" xfId="16231"/>
    <cellStyle name="표준 8 3 2 2 2 9" xfId="20102"/>
    <cellStyle name="표준 8 3 2 2 3" xfId="692"/>
    <cellStyle name="표준 8 3 2 2 3 10" xfId="28086"/>
    <cellStyle name="표준 8 3 2 2 3 11" xfId="31957"/>
    <cellStyle name="표준 8 3 2 2 3 12" xfId="35828"/>
    <cellStyle name="표준 8 3 2 2 3 13" xfId="39940"/>
    <cellStyle name="표준 8 3 2 2 3 14" xfId="43811"/>
    <cellStyle name="표준 8 3 2 2 3 15" xfId="47682"/>
    <cellStyle name="표준 8 3 2 2 3 16" xfId="51553"/>
    <cellStyle name="표준 8 3 2 2 3 2" xfId="1666"/>
    <cellStyle name="표준 8 3 2 2 3 2 10" xfId="32925"/>
    <cellStyle name="표준 8 3 2 2 3 2 11" xfId="36796"/>
    <cellStyle name="표준 8 3 2 2 3 2 12" xfId="40908"/>
    <cellStyle name="표준 8 3 2 2 3 2 13" xfId="44779"/>
    <cellStyle name="표준 8 3 2 2 3 2 14" xfId="48650"/>
    <cellStyle name="표준 8 3 2 2 3 2 15" xfId="52521"/>
    <cellStyle name="표준 8 3 2 2 3 2 2" xfId="3605"/>
    <cellStyle name="표준 8 3 2 2 3 2 2 10" xfId="38732"/>
    <cellStyle name="표준 8 3 2 2 3 2 2 11" xfId="42844"/>
    <cellStyle name="표준 8 3 2 2 3 2 2 12" xfId="46715"/>
    <cellStyle name="표준 8 3 2 2 3 2 2 13" xfId="50586"/>
    <cellStyle name="표준 8 3 2 2 3 2 2 14" xfId="54457"/>
    <cellStyle name="표준 8 3 2 2 3 2 2 2" xfId="7764"/>
    <cellStyle name="표준 8 3 2 2 3 2 2 3" xfId="11635"/>
    <cellStyle name="표준 8 3 2 2 3 2 2 4" xfId="15506"/>
    <cellStyle name="표준 8 3 2 2 3 2 2 5" xfId="19377"/>
    <cellStyle name="표준 8 3 2 2 3 2 2 6" xfId="23248"/>
    <cellStyle name="표준 8 3 2 2 3 2 2 7" xfId="27119"/>
    <cellStyle name="표준 8 3 2 2 3 2 2 8" xfId="30990"/>
    <cellStyle name="표준 8 3 2 2 3 2 2 9" xfId="34861"/>
    <cellStyle name="표준 8 3 2 2 3 2 3" xfId="5828"/>
    <cellStyle name="표준 8 3 2 2 3 2 4" xfId="9699"/>
    <cellStyle name="표준 8 3 2 2 3 2 5" xfId="13570"/>
    <cellStyle name="표준 8 3 2 2 3 2 6" xfId="17441"/>
    <cellStyle name="표준 8 3 2 2 3 2 7" xfId="21312"/>
    <cellStyle name="표준 8 3 2 2 3 2 8" xfId="25183"/>
    <cellStyle name="표준 8 3 2 2 3 2 9" xfId="29054"/>
    <cellStyle name="표준 8 3 2 2 3 3" xfId="2637"/>
    <cellStyle name="표준 8 3 2 2 3 3 10" xfId="37764"/>
    <cellStyle name="표준 8 3 2 2 3 3 11" xfId="41876"/>
    <cellStyle name="표준 8 3 2 2 3 3 12" xfId="45747"/>
    <cellStyle name="표준 8 3 2 2 3 3 13" xfId="49618"/>
    <cellStyle name="표준 8 3 2 2 3 3 14" xfId="53489"/>
    <cellStyle name="표준 8 3 2 2 3 3 2" xfId="6796"/>
    <cellStyle name="표준 8 3 2 2 3 3 3" xfId="10667"/>
    <cellStyle name="표준 8 3 2 2 3 3 4" xfId="14538"/>
    <cellStyle name="표준 8 3 2 2 3 3 5" xfId="18409"/>
    <cellStyle name="표준 8 3 2 2 3 3 6" xfId="22280"/>
    <cellStyle name="표준 8 3 2 2 3 3 7" xfId="26151"/>
    <cellStyle name="표준 8 3 2 2 3 3 8" xfId="30022"/>
    <cellStyle name="표준 8 3 2 2 3 3 9" xfId="33893"/>
    <cellStyle name="표준 8 3 2 2 3 4" xfId="4860"/>
    <cellStyle name="표준 8 3 2 2 3 5" xfId="8731"/>
    <cellStyle name="표준 8 3 2 2 3 6" xfId="12602"/>
    <cellStyle name="표준 8 3 2 2 3 7" xfId="16473"/>
    <cellStyle name="표준 8 3 2 2 3 8" xfId="20344"/>
    <cellStyle name="표준 8 3 2 2 3 9" xfId="24215"/>
    <cellStyle name="표준 8 3 2 2 4" xfId="1182"/>
    <cellStyle name="표준 8 3 2 2 4 10" xfId="32441"/>
    <cellStyle name="표준 8 3 2 2 4 11" xfId="36312"/>
    <cellStyle name="표준 8 3 2 2 4 12" xfId="40424"/>
    <cellStyle name="표준 8 3 2 2 4 13" xfId="44295"/>
    <cellStyle name="표준 8 3 2 2 4 14" xfId="48166"/>
    <cellStyle name="표준 8 3 2 2 4 15" xfId="52037"/>
    <cellStyle name="표준 8 3 2 2 4 2" xfId="3121"/>
    <cellStyle name="표준 8 3 2 2 4 2 10" xfId="38248"/>
    <cellStyle name="표준 8 3 2 2 4 2 11" xfId="42360"/>
    <cellStyle name="표준 8 3 2 2 4 2 12" xfId="46231"/>
    <cellStyle name="표준 8 3 2 2 4 2 13" xfId="50102"/>
    <cellStyle name="표준 8 3 2 2 4 2 14" xfId="53973"/>
    <cellStyle name="표준 8 3 2 2 4 2 2" xfId="7280"/>
    <cellStyle name="표준 8 3 2 2 4 2 3" xfId="11151"/>
    <cellStyle name="표준 8 3 2 2 4 2 4" xfId="15022"/>
    <cellStyle name="표준 8 3 2 2 4 2 5" xfId="18893"/>
    <cellStyle name="표준 8 3 2 2 4 2 6" xfId="22764"/>
    <cellStyle name="표준 8 3 2 2 4 2 7" xfId="26635"/>
    <cellStyle name="표준 8 3 2 2 4 2 8" xfId="30506"/>
    <cellStyle name="표준 8 3 2 2 4 2 9" xfId="34377"/>
    <cellStyle name="표준 8 3 2 2 4 3" xfId="5344"/>
    <cellStyle name="표준 8 3 2 2 4 4" xfId="9215"/>
    <cellStyle name="표준 8 3 2 2 4 5" xfId="13086"/>
    <cellStyle name="표준 8 3 2 2 4 6" xfId="16957"/>
    <cellStyle name="표준 8 3 2 2 4 7" xfId="20828"/>
    <cellStyle name="표준 8 3 2 2 4 8" xfId="24699"/>
    <cellStyle name="표준 8 3 2 2 4 9" xfId="28570"/>
    <cellStyle name="표준 8 3 2 2 5" xfId="2153"/>
    <cellStyle name="표준 8 3 2 2 5 10" xfId="37280"/>
    <cellStyle name="표준 8 3 2 2 5 11" xfId="41392"/>
    <cellStyle name="표준 8 3 2 2 5 12" xfId="45263"/>
    <cellStyle name="표준 8 3 2 2 5 13" xfId="49134"/>
    <cellStyle name="표준 8 3 2 2 5 14" xfId="53005"/>
    <cellStyle name="표준 8 3 2 2 5 2" xfId="6312"/>
    <cellStyle name="표준 8 3 2 2 5 3" xfId="10183"/>
    <cellStyle name="표준 8 3 2 2 5 4" xfId="14054"/>
    <cellStyle name="표준 8 3 2 2 5 5" xfId="17925"/>
    <cellStyle name="표준 8 3 2 2 5 6" xfId="21796"/>
    <cellStyle name="표준 8 3 2 2 5 7" xfId="25667"/>
    <cellStyle name="표준 8 3 2 2 5 8" xfId="29538"/>
    <cellStyle name="표준 8 3 2 2 5 9" xfId="33409"/>
    <cellStyle name="표준 8 3 2 2 6" xfId="4376"/>
    <cellStyle name="표준 8 3 2 2 7" xfId="8247"/>
    <cellStyle name="표준 8 3 2 2 8" xfId="12118"/>
    <cellStyle name="표준 8 3 2 2 9" xfId="15989"/>
    <cellStyle name="표준 8 3 2 20" xfId="50972"/>
    <cellStyle name="표준 8 3 2 3" xfId="350"/>
    <cellStyle name="표준 8 3 2 3 10" xfId="23876"/>
    <cellStyle name="표준 8 3 2 3 11" xfId="27747"/>
    <cellStyle name="표준 8 3 2 3 12" xfId="31618"/>
    <cellStyle name="표준 8 3 2 3 13" xfId="35489"/>
    <cellStyle name="표준 8 3 2 3 14" xfId="39601"/>
    <cellStyle name="표준 8 3 2 3 15" xfId="43472"/>
    <cellStyle name="표준 8 3 2 3 16" xfId="47343"/>
    <cellStyle name="표준 8 3 2 3 17" xfId="51214"/>
    <cellStyle name="표준 8 3 2 3 2" xfId="837"/>
    <cellStyle name="표준 8 3 2 3 2 10" xfId="28231"/>
    <cellStyle name="표준 8 3 2 3 2 11" xfId="32102"/>
    <cellStyle name="표준 8 3 2 3 2 12" xfId="35973"/>
    <cellStyle name="표준 8 3 2 3 2 13" xfId="40085"/>
    <cellStyle name="표준 8 3 2 3 2 14" xfId="43956"/>
    <cellStyle name="표준 8 3 2 3 2 15" xfId="47827"/>
    <cellStyle name="표준 8 3 2 3 2 16" xfId="51698"/>
    <cellStyle name="표준 8 3 2 3 2 2" xfId="1811"/>
    <cellStyle name="표준 8 3 2 3 2 2 10" xfId="33070"/>
    <cellStyle name="표준 8 3 2 3 2 2 11" xfId="36941"/>
    <cellStyle name="표준 8 3 2 3 2 2 12" xfId="41053"/>
    <cellStyle name="표준 8 3 2 3 2 2 13" xfId="44924"/>
    <cellStyle name="표준 8 3 2 3 2 2 14" xfId="48795"/>
    <cellStyle name="표준 8 3 2 3 2 2 15" xfId="52666"/>
    <cellStyle name="표준 8 3 2 3 2 2 2" xfId="3750"/>
    <cellStyle name="표준 8 3 2 3 2 2 2 10" xfId="38877"/>
    <cellStyle name="표준 8 3 2 3 2 2 2 11" xfId="42989"/>
    <cellStyle name="표준 8 3 2 3 2 2 2 12" xfId="46860"/>
    <cellStyle name="표준 8 3 2 3 2 2 2 13" xfId="50731"/>
    <cellStyle name="표준 8 3 2 3 2 2 2 14" xfId="54602"/>
    <cellStyle name="표준 8 3 2 3 2 2 2 2" xfId="7909"/>
    <cellStyle name="표준 8 3 2 3 2 2 2 3" xfId="11780"/>
    <cellStyle name="표준 8 3 2 3 2 2 2 4" xfId="15651"/>
    <cellStyle name="표준 8 3 2 3 2 2 2 5" xfId="19522"/>
    <cellStyle name="표준 8 3 2 3 2 2 2 6" xfId="23393"/>
    <cellStyle name="표준 8 3 2 3 2 2 2 7" xfId="27264"/>
    <cellStyle name="표준 8 3 2 3 2 2 2 8" xfId="31135"/>
    <cellStyle name="표준 8 3 2 3 2 2 2 9" xfId="35006"/>
    <cellStyle name="표준 8 3 2 3 2 2 3" xfId="5973"/>
    <cellStyle name="표준 8 3 2 3 2 2 4" xfId="9844"/>
    <cellStyle name="표준 8 3 2 3 2 2 5" xfId="13715"/>
    <cellStyle name="표준 8 3 2 3 2 2 6" xfId="17586"/>
    <cellStyle name="표준 8 3 2 3 2 2 7" xfId="21457"/>
    <cellStyle name="표준 8 3 2 3 2 2 8" xfId="25328"/>
    <cellStyle name="표준 8 3 2 3 2 2 9" xfId="29199"/>
    <cellStyle name="표준 8 3 2 3 2 3" xfId="2782"/>
    <cellStyle name="표준 8 3 2 3 2 3 10" xfId="37909"/>
    <cellStyle name="표준 8 3 2 3 2 3 11" xfId="42021"/>
    <cellStyle name="표준 8 3 2 3 2 3 12" xfId="45892"/>
    <cellStyle name="표준 8 3 2 3 2 3 13" xfId="49763"/>
    <cellStyle name="표준 8 3 2 3 2 3 14" xfId="53634"/>
    <cellStyle name="표준 8 3 2 3 2 3 2" xfId="6941"/>
    <cellStyle name="표준 8 3 2 3 2 3 3" xfId="10812"/>
    <cellStyle name="표준 8 3 2 3 2 3 4" xfId="14683"/>
    <cellStyle name="표준 8 3 2 3 2 3 5" xfId="18554"/>
    <cellStyle name="표준 8 3 2 3 2 3 6" xfId="22425"/>
    <cellStyle name="표준 8 3 2 3 2 3 7" xfId="26296"/>
    <cellStyle name="표준 8 3 2 3 2 3 8" xfId="30167"/>
    <cellStyle name="표준 8 3 2 3 2 3 9" xfId="34038"/>
    <cellStyle name="표준 8 3 2 3 2 4" xfId="5005"/>
    <cellStyle name="표준 8 3 2 3 2 5" xfId="8876"/>
    <cellStyle name="표준 8 3 2 3 2 6" xfId="12747"/>
    <cellStyle name="표준 8 3 2 3 2 7" xfId="16618"/>
    <cellStyle name="표준 8 3 2 3 2 8" xfId="20489"/>
    <cellStyle name="표준 8 3 2 3 2 9" xfId="24360"/>
    <cellStyle name="표준 8 3 2 3 3" xfId="1327"/>
    <cellStyle name="표준 8 3 2 3 3 10" xfId="32586"/>
    <cellStyle name="표준 8 3 2 3 3 11" xfId="36457"/>
    <cellStyle name="표준 8 3 2 3 3 12" xfId="40569"/>
    <cellStyle name="표준 8 3 2 3 3 13" xfId="44440"/>
    <cellStyle name="표준 8 3 2 3 3 14" xfId="48311"/>
    <cellStyle name="표준 8 3 2 3 3 15" xfId="52182"/>
    <cellStyle name="표준 8 3 2 3 3 2" xfId="3266"/>
    <cellStyle name="표준 8 3 2 3 3 2 10" xfId="38393"/>
    <cellStyle name="표준 8 3 2 3 3 2 11" xfId="42505"/>
    <cellStyle name="표준 8 3 2 3 3 2 12" xfId="46376"/>
    <cellStyle name="표준 8 3 2 3 3 2 13" xfId="50247"/>
    <cellStyle name="표준 8 3 2 3 3 2 14" xfId="54118"/>
    <cellStyle name="표준 8 3 2 3 3 2 2" xfId="7425"/>
    <cellStyle name="표준 8 3 2 3 3 2 3" xfId="11296"/>
    <cellStyle name="표준 8 3 2 3 3 2 4" xfId="15167"/>
    <cellStyle name="표준 8 3 2 3 3 2 5" xfId="19038"/>
    <cellStyle name="표준 8 3 2 3 3 2 6" xfId="22909"/>
    <cellStyle name="표준 8 3 2 3 3 2 7" xfId="26780"/>
    <cellStyle name="표준 8 3 2 3 3 2 8" xfId="30651"/>
    <cellStyle name="표준 8 3 2 3 3 2 9" xfId="34522"/>
    <cellStyle name="표준 8 3 2 3 3 3" xfId="5489"/>
    <cellStyle name="표준 8 3 2 3 3 4" xfId="9360"/>
    <cellStyle name="표준 8 3 2 3 3 5" xfId="13231"/>
    <cellStyle name="표준 8 3 2 3 3 6" xfId="17102"/>
    <cellStyle name="표준 8 3 2 3 3 7" xfId="20973"/>
    <cellStyle name="표준 8 3 2 3 3 8" xfId="24844"/>
    <cellStyle name="표준 8 3 2 3 3 9" xfId="28715"/>
    <cellStyle name="표준 8 3 2 3 4" xfId="2298"/>
    <cellStyle name="표준 8 3 2 3 4 10" xfId="37425"/>
    <cellStyle name="표준 8 3 2 3 4 11" xfId="41537"/>
    <cellStyle name="표준 8 3 2 3 4 12" xfId="45408"/>
    <cellStyle name="표준 8 3 2 3 4 13" xfId="49279"/>
    <cellStyle name="표준 8 3 2 3 4 14" xfId="53150"/>
    <cellStyle name="표준 8 3 2 3 4 2" xfId="6457"/>
    <cellStyle name="표준 8 3 2 3 4 3" xfId="10328"/>
    <cellStyle name="표준 8 3 2 3 4 4" xfId="14199"/>
    <cellStyle name="표준 8 3 2 3 4 5" xfId="18070"/>
    <cellStyle name="표준 8 3 2 3 4 6" xfId="21941"/>
    <cellStyle name="표준 8 3 2 3 4 7" xfId="25812"/>
    <cellStyle name="표준 8 3 2 3 4 8" xfId="29683"/>
    <cellStyle name="표준 8 3 2 3 4 9" xfId="33554"/>
    <cellStyle name="표준 8 3 2 3 5" xfId="4521"/>
    <cellStyle name="표준 8 3 2 3 6" xfId="8392"/>
    <cellStyle name="표준 8 3 2 3 7" xfId="12263"/>
    <cellStyle name="표준 8 3 2 3 8" xfId="16134"/>
    <cellStyle name="표준 8 3 2 3 9" xfId="20005"/>
    <cellStyle name="표준 8 3 2 4" xfId="595"/>
    <cellStyle name="표준 8 3 2 4 10" xfId="27989"/>
    <cellStyle name="표준 8 3 2 4 11" xfId="31860"/>
    <cellStyle name="표준 8 3 2 4 12" xfId="35731"/>
    <cellStyle name="표준 8 3 2 4 13" xfId="39843"/>
    <cellStyle name="표준 8 3 2 4 14" xfId="43714"/>
    <cellStyle name="표준 8 3 2 4 15" xfId="47585"/>
    <cellStyle name="표준 8 3 2 4 16" xfId="51456"/>
    <cellStyle name="표준 8 3 2 4 2" xfId="1569"/>
    <cellStyle name="표준 8 3 2 4 2 10" xfId="32828"/>
    <cellStyle name="표준 8 3 2 4 2 11" xfId="36699"/>
    <cellStyle name="표준 8 3 2 4 2 12" xfId="40811"/>
    <cellStyle name="표준 8 3 2 4 2 13" xfId="44682"/>
    <cellStyle name="표준 8 3 2 4 2 14" xfId="48553"/>
    <cellStyle name="표준 8 3 2 4 2 15" xfId="52424"/>
    <cellStyle name="표준 8 3 2 4 2 2" xfId="3508"/>
    <cellStyle name="표준 8 3 2 4 2 2 10" xfId="38635"/>
    <cellStyle name="표준 8 3 2 4 2 2 11" xfId="42747"/>
    <cellStyle name="표준 8 3 2 4 2 2 12" xfId="46618"/>
    <cellStyle name="표준 8 3 2 4 2 2 13" xfId="50489"/>
    <cellStyle name="표준 8 3 2 4 2 2 14" xfId="54360"/>
    <cellStyle name="표준 8 3 2 4 2 2 2" xfId="7667"/>
    <cellStyle name="표준 8 3 2 4 2 2 3" xfId="11538"/>
    <cellStyle name="표준 8 3 2 4 2 2 4" xfId="15409"/>
    <cellStyle name="표준 8 3 2 4 2 2 5" xfId="19280"/>
    <cellStyle name="표준 8 3 2 4 2 2 6" xfId="23151"/>
    <cellStyle name="표준 8 3 2 4 2 2 7" xfId="27022"/>
    <cellStyle name="표준 8 3 2 4 2 2 8" xfId="30893"/>
    <cellStyle name="표준 8 3 2 4 2 2 9" xfId="34764"/>
    <cellStyle name="표준 8 3 2 4 2 3" xfId="5731"/>
    <cellStyle name="표준 8 3 2 4 2 4" xfId="9602"/>
    <cellStyle name="표준 8 3 2 4 2 5" xfId="13473"/>
    <cellStyle name="표준 8 3 2 4 2 6" xfId="17344"/>
    <cellStyle name="표준 8 3 2 4 2 7" xfId="21215"/>
    <cellStyle name="표준 8 3 2 4 2 8" xfId="25086"/>
    <cellStyle name="표준 8 3 2 4 2 9" xfId="28957"/>
    <cellStyle name="표준 8 3 2 4 3" xfId="2540"/>
    <cellStyle name="표준 8 3 2 4 3 10" xfId="37667"/>
    <cellStyle name="표준 8 3 2 4 3 11" xfId="41779"/>
    <cellStyle name="표준 8 3 2 4 3 12" xfId="45650"/>
    <cellStyle name="표준 8 3 2 4 3 13" xfId="49521"/>
    <cellStyle name="표준 8 3 2 4 3 14" xfId="53392"/>
    <cellStyle name="표준 8 3 2 4 3 2" xfId="6699"/>
    <cellStyle name="표준 8 3 2 4 3 3" xfId="10570"/>
    <cellStyle name="표준 8 3 2 4 3 4" xfId="14441"/>
    <cellStyle name="표준 8 3 2 4 3 5" xfId="18312"/>
    <cellStyle name="표준 8 3 2 4 3 6" xfId="22183"/>
    <cellStyle name="표준 8 3 2 4 3 7" xfId="26054"/>
    <cellStyle name="표준 8 3 2 4 3 8" xfId="29925"/>
    <cellStyle name="표준 8 3 2 4 3 9" xfId="33796"/>
    <cellStyle name="표준 8 3 2 4 4" xfId="4763"/>
    <cellStyle name="표준 8 3 2 4 5" xfId="8634"/>
    <cellStyle name="표준 8 3 2 4 6" xfId="12505"/>
    <cellStyle name="표준 8 3 2 4 7" xfId="16376"/>
    <cellStyle name="표준 8 3 2 4 8" xfId="20247"/>
    <cellStyle name="표준 8 3 2 4 9" xfId="24118"/>
    <cellStyle name="표준 8 3 2 5" xfId="1085"/>
    <cellStyle name="표준 8 3 2 5 10" xfId="32344"/>
    <cellStyle name="표준 8 3 2 5 11" xfId="36215"/>
    <cellStyle name="표준 8 3 2 5 12" xfId="40327"/>
    <cellStyle name="표준 8 3 2 5 13" xfId="44198"/>
    <cellStyle name="표준 8 3 2 5 14" xfId="48069"/>
    <cellStyle name="표준 8 3 2 5 15" xfId="51940"/>
    <cellStyle name="표준 8 3 2 5 2" xfId="3024"/>
    <cellStyle name="표준 8 3 2 5 2 10" xfId="38151"/>
    <cellStyle name="표준 8 3 2 5 2 11" xfId="42263"/>
    <cellStyle name="표준 8 3 2 5 2 12" xfId="46134"/>
    <cellStyle name="표준 8 3 2 5 2 13" xfId="50005"/>
    <cellStyle name="표준 8 3 2 5 2 14" xfId="53876"/>
    <cellStyle name="표준 8 3 2 5 2 2" xfId="7183"/>
    <cellStyle name="표준 8 3 2 5 2 3" xfId="11054"/>
    <cellStyle name="표준 8 3 2 5 2 4" xfId="14925"/>
    <cellStyle name="표준 8 3 2 5 2 5" xfId="18796"/>
    <cellStyle name="표준 8 3 2 5 2 6" xfId="22667"/>
    <cellStyle name="표준 8 3 2 5 2 7" xfId="26538"/>
    <cellStyle name="표준 8 3 2 5 2 8" xfId="30409"/>
    <cellStyle name="표준 8 3 2 5 2 9" xfId="34280"/>
    <cellStyle name="표준 8 3 2 5 3" xfId="5247"/>
    <cellStyle name="표준 8 3 2 5 4" xfId="9118"/>
    <cellStyle name="표준 8 3 2 5 5" xfId="12989"/>
    <cellStyle name="표준 8 3 2 5 6" xfId="16860"/>
    <cellStyle name="표준 8 3 2 5 7" xfId="20731"/>
    <cellStyle name="표준 8 3 2 5 8" xfId="24602"/>
    <cellStyle name="표준 8 3 2 5 9" xfId="28473"/>
    <cellStyle name="표준 8 3 2 6" xfId="2056"/>
    <cellStyle name="표준 8 3 2 6 10" xfId="37183"/>
    <cellStyle name="표준 8 3 2 6 11" xfId="41295"/>
    <cellStyle name="표준 8 3 2 6 12" xfId="45166"/>
    <cellStyle name="표준 8 3 2 6 13" xfId="49037"/>
    <cellStyle name="표준 8 3 2 6 14" xfId="52908"/>
    <cellStyle name="표준 8 3 2 6 2" xfId="6215"/>
    <cellStyle name="표준 8 3 2 6 3" xfId="10086"/>
    <cellStyle name="표준 8 3 2 6 4" xfId="13957"/>
    <cellStyle name="표준 8 3 2 6 5" xfId="17828"/>
    <cellStyle name="표준 8 3 2 6 6" xfId="21699"/>
    <cellStyle name="표준 8 3 2 6 7" xfId="25570"/>
    <cellStyle name="표준 8 3 2 6 8" xfId="29441"/>
    <cellStyle name="표준 8 3 2 6 9" xfId="33312"/>
    <cellStyle name="표준 8 3 2 7" xfId="4279"/>
    <cellStyle name="표준 8 3 2 8" xfId="8150"/>
    <cellStyle name="표준 8 3 2 9" xfId="12021"/>
    <cellStyle name="표준 8 3 20" xfId="43183"/>
    <cellStyle name="표준 8 3 21" xfId="47054"/>
    <cellStyle name="표준 8 3 22" xfId="50925"/>
    <cellStyle name="표준 8 3 3" xfId="155"/>
    <cellStyle name="표준 8 3 3 10" xfId="19813"/>
    <cellStyle name="표준 8 3 3 11" xfId="23684"/>
    <cellStyle name="표준 8 3 3 12" xfId="27555"/>
    <cellStyle name="표준 8 3 3 13" xfId="31426"/>
    <cellStyle name="표준 8 3 3 14" xfId="35297"/>
    <cellStyle name="표준 8 3 3 15" xfId="39168"/>
    <cellStyle name="표준 8 3 3 16" xfId="39409"/>
    <cellStyle name="표준 8 3 3 17" xfId="43280"/>
    <cellStyle name="표준 8 3 3 18" xfId="47151"/>
    <cellStyle name="표준 8 3 3 19" xfId="51022"/>
    <cellStyle name="표준 8 3 3 2" xfId="400"/>
    <cellStyle name="표준 8 3 3 2 10" xfId="23926"/>
    <cellStyle name="표준 8 3 3 2 11" xfId="27797"/>
    <cellStyle name="표준 8 3 3 2 12" xfId="31668"/>
    <cellStyle name="표준 8 3 3 2 13" xfId="35539"/>
    <cellStyle name="표준 8 3 3 2 14" xfId="39651"/>
    <cellStyle name="표준 8 3 3 2 15" xfId="43522"/>
    <cellStyle name="표준 8 3 3 2 16" xfId="47393"/>
    <cellStyle name="표준 8 3 3 2 17" xfId="51264"/>
    <cellStyle name="표준 8 3 3 2 2" xfId="887"/>
    <cellStyle name="표준 8 3 3 2 2 10" xfId="28281"/>
    <cellStyle name="표준 8 3 3 2 2 11" xfId="32152"/>
    <cellStyle name="표준 8 3 3 2 2 12" xfId="36023"/>
    <cellStyle name="표준 8 3 3 2 2 13" xfId="40135"/>
    <cellStyle name="표준 8 3 3 2 2 14" xfId="44006"/>
    <cellStyle name="표준 8 3 3 2 2 15" xfId="47877"/>
    <cellStyle name="표준 8 3 3 2 2 16" xfId="51748"/>
    <cellStyle name="표준 8 3 3 2 2 2" xfId="1861"/>
    <cellStyle name="표준 8 3 3 2 2 2 10" xfId="33120"/>
    <cellStyle name="표준 8 3 3 2 2 2 11" xfId="36991"/>
    <cellStyle name="표준 8 3 3 2 2 2 12" xfId="41103"/>
    <cellStyle name="표준 8 3 3 2 2 2 13" xfId="44974"/>
    <cellStyle name="표준 8 3 3 2 2 2 14" xfId="48845"/>
    <cellStyle name="표준 8 3 3 2 2 2 15" xfId="52716"/>
    <cellStyle name="표준 8 3 3 2 2 2 2" xfId="3800"/>
    <cellStyle name="표준 8 3 3 2 2 2 2 10" xfId="38927"/>
    <cellStyle name="표준 8 3 3 2 2 2 2 11" xfId="43039"/>
    <cellStyle name="표준 8 3 3 2 2 2 2 12" xfId="46910"/>
    <cellStyle name="표준 8 3 3 2 2 2 2 13" xfId="50781"/>
    <cellStyle name="표준 8 3 3 2 2 2 2 14" xfId="54652"/>
    <cellStyle name="표준 8 3 3 2 2 2 2 2" xfId="7959"/>
    <cellStyle name="표준 8 3 3 2 2 2 2 3" xfId="11830"/>
    <cellStyle name="표준 8 3 3 2 2 2 2 4" xfId="15701"/>
    <cellStyle name="표준 8 3 3 2 2 2 2 5" xfId="19572"/>
    <cellStyle name="표준 8 3 3 2 2 2 2 6" xfId="23443"/>
    <cellStyle name="표준 8 3 3 2 2 2 2 7" xfId="27314"/>
    <cellStyle name="표준 8 3 3 2 2 2 2 8" xfId="31185"/>
    <cellStyle name="표준 8 3 3 2 2 2 2 9" xfId="35056"/>
    <cellStyle name="표준 8 3 3 2 2 2 3" xfId="6023"/>
    <cellStyle name="표준 8 3 3 2 2 2 4" xfId="9894"/>
    <cellStyle name="표준 8 3 3 2 2 2 5" xfId="13765"/>
    <cellStyle name="표준 8 3 3 2 2 2 6" xfId="17636"/>
    <cellStyle name="표준 8 3 3 2 2 2 7" xfId="21507"/>
    <cellStyle name="표준 8 3 3 2 2 2 8" xfId="25378"/>
    <cellStyle name="표준 8 3 3 2 2 2 9" xfId="29249"/>
    <cellStyle name="표준 8 3 3 2 2 3" xfId="2832"/>
    <cellStyle name="표준 8 3 3 2 2 3 10" xfId="37959"/>
    <cellStyle name="표준 8 3 3 2 2 3 11" xfId="42071"/>
    <cellStyle name="표준 8 3 3 2 2 3 12" xfId="45942"/>
    <cellStyle name="표준 8 3 3 2 2 3 13" xfId="49813"/>
    <cellStyle name="표준 8 3 3 2 2 3 14" xfId="53684"/>
    <cellStyle name="표준 8 3 3 2 2 3 2" xfId="6991"/>
    <cellStyle name="표준 8 3 3 2 2 3 3" xfId="10862"/>
    <cellStyle name="표준 8 3 3 2 2 3 4" xfId="14733"/>
    <cellStyle name="표준 8 3 3 2 2 3 5" xfId="18604"/>
    <cellStyle name="표준 8 3 3 2 2 3 6" xfId="22475"/>
    <cellStyle name="표준 8 3 3 2 2 3 7" xfId="26346"/>
    <cellStyle name="표준 8 3 3 2 2 3 8" xfId="30217"/>
    <cellStyle name="표준 8 3 3 2 2 3 9" xfId="34088"/>
    <cellStyle name="표준 8 3 3 2 2 4" xfId="5055"/>
    <cellStyle name="표준 8 3 3 2 2 5" xfId="8926"/>
    <cellStyle name="표준 8 3 3 2 2 6" xfId="12797"/>
    <cellStyle name="표준 8 3 3 2 2 7" xfId="16668"/>
    <cellStyle name="표준 8 3 3 2 2 8" xfId="20539"/>
    <cellStyle name="표준 8 3 3 2 2 9" xfId="24410"/>
    <cellStyle name="표준 8 3 3 2 3" xfId="1377"/>
    <cellStyle name="표준 8 3 3 2 3 10" xfId="32636"/>
    <cellStyle name="표준 8 3 3 2 3 11" xfId="36507"/>
    <cellStyle name="표준 8 3 3 2 3 12" xfId="40619"/>
    <cellStyle name="표준 8 3 3 2 3 13" xfId="44490"/>
    <cellStyle name="표준 8 3 3 2 3 14" xfId="48361"/>
    <cellStyle name="표준 8 3 3 2 3 15" xfId="52232"/>
    <cellStyle name="표준 8 3 3 2 3 2" xfId="3316"/>
    <cellStyle name="표준 8 3 3 2 3 2 10" xfId="38443"/>
    <cellStyle name="표준 8 3 3 2 3 2 11" xfId="42555"/>
    <cellStyle name="표준 8 3 3 2 3 2 12" xfId="46426"/>
    <cellStyle name="표준 8 3 3 2 3 2 13" xfId="50297"/>
    <cellStyle name="표준 8 3 3 2 3 2 14" xfId="54168"/>
    <cellStyle name="표준 8 3 3 2 3 2 2" xfId="7475"/>
    <cellStyle name="표준 8 3 3 2 3 2 3" xfId="11346"/>
    <cellStyle name="표준 8 3 3 2 3 2 4" xfId="15217"/>
    <cellStyle name="표준 8 3 3 2 3 2 5" xfId="19088"/>
    <cellStyle name="표준 8 3 3 2 3 2 6" xfId="22959"/>
    <cellStyle name="표준 8 3 3 2 3 2 7" xfId="26830"/>
    <cellStyle name="표준 8 3 3 2 3 2 8" xfId="30701"/>
    <cellStyle name="표준 8 3 3 2 3 2 9" xfId="34572"/>
    <cellStyle name="표준 8 3 3 2 3 3" xfId="5539"/>
    <cellStyle name="표준 8 3 3 2 3 4" xfId="9410"/>
    <cellStyle name="표준 8 3 3 2 3 5" xfId="13281"/>
    <cellStyle name="표준 8 3 3 2 3 6" xfId="17152"/>
    <cellStyle name="표준 8 3 3 2 3 7" xfId="21023"/>
    <cellStyle name="표준 8 3 3 2 3 8" xfId="24894"/>
    <cellStyle name="표준 8 3 3 2 3 9" xfId="28765"/>
    <cellStyle name="표준 8 3 3 2 4" xfId="2348"/>
    <cellStyle name="표준 8 3 3 2 4 10" xfId="37475"/>
    <cellStyle name="표준 8 3 3 2 4 11" xfId="41587"/>
    <cellStyle name="표준 8 3 3 2 4 12" xfId="45458"/>
    <cellStyle name="표준 8 3 3 2 4 13" xfId="49329"/>
    <cellStyle name="표준 8 3 3 2 4 14" xfId="53200"/>
    <cellStyle name="표준 8 3 3 2 4 2" xfId="6507"/>
    <cellStyle name="표준 8 3 3 2 4 3" xfId="10378"/>
    <cellStyle name="표준 8 3 3 2 4 4" xfId="14249"/>
    <cellStyle name="표준 8 3 3 2 4 5" xfId="18120"/>
    <cellStyle name="표준 8 3 3 2 4 6" xfId="21991"/>
    <cellStyle name="표준 8 3 3 2 4 7" xfId="25862"/>
    <cellStyle name="표준 8 3 3 2 4 8" xfId="29733"/>
    <cellStyle name="표준 8 3 3 2 4 9" xfId="33604"/>
    <cellStyle name="표준 8 3 3 2 5" xfId="4571"/>
    <cellStyle name="표준 8 3 3 2 6" xfId="8442"/>
    <cellStyle name="표준 8 3 3 2 7" xfId="12313"/>
    <cellStyle name="표준 8 3 3 2 8" xfId="16184"/>
    <cellStyle name="표준 8 3 3 2 9" xfId="20055"/>
    <cellStyle name="표준 8 3 3 3" xfId="645"/>
    <cellStyle name="표준 8 3 3 3 10" xfId="28039"/>
    <cellStyle name="표준 8 3 3 3 11" xfId="31910"/>
    <cellStyle name="표준 8 3 3 3 12" xfId="35781"/>
    <cellStyle name="표준 8 3 3 3 13" xfId="39893"/>
    <cellStyle name="표준 8 3 3 3 14" xfId="43764"/>
    <cellStyle name="표준 8 3 3 3 15" xfId="47635"/>
    <cellStyle name="표준 8 3 3 3 16" xfId="51506"/>
    <cellStyle name="표준 8 3 3 3 2" xfId="1619"/>
    <cellStyle name="표준 8 3 3 3 2 10" xfId="32878"/>
    <cellStyle name="표준 8 3 3 3 2 11" xfId="36749"/>
    <cellStyle name="표준 8 3 3 3 2 12" xfId="40861"/>
    <cellStyle name="표준 8 3 3 3 2 13" xfId="44732"/>
    <cellStyle name="표준 8 3 3 3 2 14" xfId="48603"/>
    <cellStyle name="표준 8 3 3 3 2 15" xfId="52474"/>
    <cellStyle name="표준 8 3 3 3 2 2" xfId="3558"/>
    <cellStyle name="표준 8 3 3 3 2 2 10" xfId="38685"/>
    <cellStyle name="표준 8 3 3 3 2 2 11" xfId="42797"/>
    <cellStyle name="표준 8 3 3 3 2 2 12" xfId="46668"/>
    <cellStyle name="표준 8 3 3 3 2 2 13" xfId="50539"/>
    <cellStyle name="표준 8 3 3 3 2 2 14" xfId="54410"/>
    <cellStyle name="표준 8 3 3 3 2 2 2" xfId="7717"/>
    <cellStyle name="표준 8 3 3 3 2 2 3" xfId="11588"/>
    <cellStyle name="표준 8 3 3 3 2 2 4" xfId="15459"/>
    <cellStyle name="표준 8 3 3 3 2 2 5" xfId="19330"/>
    <cellStyle name="표준 8 3 3 3 2 2 6" xfId="23201"/>
    <cellStyle name="표준 8 3 3 3 2 2 7" xfId="27072"/>
    <cellStyle name="표준 8 3 3 3 2 2 8" xfId="30943"/>
    <cellStyle name="표준 8 3 3 3 2 2 9" xfId="34814"/>
    <cellStyle name="표준 8 3 3 3 2 3" xfId="5781"/>
    <cellStyle name="표준 8 3 3 3 2 4" xfId="9652"/>
    <cellStyle name="표준 8 3 3 3 2 5" xfId="13523"/>
    <cellStyle name="표준 8 3 3 3 2 6" xfId="17394"/>
    <cellStyle name="표준 8 3 3 3 2 7" xfId="21265"/>
    <cellStyle name="표준 8 3 3 3 2 8" xfId="25136"/>
    <cellStyle name="표준 8 3 3 3 2 9" xfId="29007"/>
    <cellStyle name="표준 8 3 3 3 3" xfId="2590"/>
    <cellStyle name="표준 8 3 3 3 3 10" xfId="37717"/>
    <cellStyle name="표준 8 3 3 3 3 11" xfId="41829"/>
    <cellStyle name="표준 8 3 3 3 3 12" xfId="45700"/>
    <cellStyle name="표준 8 3 3 3 3 13" xfId="49571"/>
    <cellStyle name="표준 8 3 3 3 3 14" xfId="53442"/>
    <cellStyle name="표준 8 3 3 3 3 2" xfId="6749"/>
    <cellStyle name="표준 8 3 3 3 3 3" xfId="10620"/>
    <cellStyle name="표준 8 3 3 3 3 4" xfId="14491"/>
    <cellStyle name="표준 8 3 3 3 3 5" xfId="18362"/>
    <cellStyle name="표준 8 3 3 3 3 6" xfId="22233"/>
    <cellStyle name="표준 8 3 3 3 3 7" xfId="26104"/>
    <cellStyle name="표준 8 3 3 3 3 8" xfId="29975"/>
    <cellStyle name="표준 8 3 3 3 3 9" xfId="33846"/>
    <cellStyle name="표준 8 3 3 3 4" xfId="4813"/>
    <cellStyle name="표준 8 3 3 3 5" xfId="8684"/>
    <cellStyle name="표준 8 3 3 3 6" xfId="12555"/>
    <cellStyle name="표준 8 3 3 3 7" xfId="16426"/>
    <cellStyle name="표준 8 3 3 3 8" xfId="20297"/>
    <cellStyle name="표준 8 3 3 3 9" xfId="24168"/>
    <cellStyle name="표준 8 3 3 4" xfId="1135"/>
    <cellStyle name="표준 8 3 3 4 10" xfId="32394"/>
    <cellStyle name="표준 8 3 3 4 11" xfId="36265"/>
    <cellStyle name="표준 8 3 3 4 12" xfId="40377"/>
    <cellStyle name="표준 8 3 3 4 13" xfId="44248"/>
    <cellStyle name="표준 8 3 3 4 14" xfId="48119"/>
    <cellStyle name="표준 8 3 3 4 15" xfId="51990"/>
    <cellStyle name="표준 8 3 3 4 2" xfId="3074"/>
    <cellStyle name="표준 8 3 3 4 2 10" xfId="38201"/>
    <cellStyle name="표준 8 3 3 4 2 11" xfId="42313"/>
    <cellStyle name="표준 8 3 3 4 2 12" xfId="46184"/>
    <cellStyle name="표준 8 3 3 4 2 13" xfId="50055"/>
    <cellStyle name="표준 8 3 3 4 2 14" xfId="53926"/>
    <cellStyle name="표준 8 3 3 4 2 2" xfId="7233"/>
    <cellStyle name="표준 8 3 3 4 2 3" xfId="11104"/>
    <cellStyle name="표준 8 3 3 4 2 4" xfId="14975"/>
    <cellStyle name="표준 8 3 3 4 2 5" xfId="18846"/>
    <cellStyle name="표준 8 3 3 4 2 6" xfId="22717"/>
    <cellStyle name="표준 8 3 3 4 2 7" xfId="26588"/>
    <cellStyle name="표준 8 3 3 4 2 8" xfId="30459"/>
    <cellStyle name="표준 8 3 3 4 2 9" xfId="34330"/>
    <cellStyle name="표준 8 3 3 4 3" xfId="5297"/>
    <cellStyle name="표준 8 3 3 4 4" xfId="9168"/>
    <cellStyle name="표준 8 3 3 4 5" xfId="13039"/>
    <cellStyle name="표준 8 3 3 4 6" xfId="16910"/>
    <cellStyle name="표준 8 3 3 4 7" xfId="20781"/>
    <cellStyle name="표준 8 3 3 4 8" xfId="24652"/>
    <cellStyle name="표준 8 3 3 4 9" xfId="28523"/>
    <cellStyle name="표준 8 3 3 5" xfId="2106"/>
    <cellStyle name="표준 8 3 3 5 10" xfId="37233"/>
    <cellStyle name="표준 8 3 3 5 11" xfId="41345"/>
    <cellStyle name="표준 8 3 3 5 12" xfId="45216"/>
    <cellStyle name="표준 8 3 3 5 13" xfId="49087"/>
    <cellStyle name="표준 8 3 3 5 14" xfId="52958"/>
    <cellStyle name="표준 8 3 3 5 2" xfId="6265"/>
    <cellStyle name="표준 8 3 3 5 3" xfId="10136"/>
    <cellStyle name="표준 8 3 3 5 4" xfId="14007"/>
    <cellStyle name="표준 8 3 3 5 5" xfId="17878"/>
    <cellStyle name="표준 8 3 3 5 6" xfId="21749"/>
    <cellStyle name="표준 8 3 3 5 7" xfId="25620"/>
    <cellStyle name="표준 8 3 3 5 8" xfId="29491"/>
    <cellStyle name="표준 8 3 3 5 9" xfId="33362"/>
    <cellStyle name="표준 8 3 3 6" xfId="4329"/>
    <cellStyle name="표준 8 3 3 7" xfId="8200"/>
    <cellStyle name="표준 8 3 3 8" xfId="12071"/>
    <cellStyle name="표준 8 3 3 9" xfId="15942"/>
    <cellStyle name="표준 8 3 4" xfId="253"/>
    <cellStyle name="표준 8 3 4 10" xfId="19911"/>
    <cellStyle name="표준 8 3 4 11" xfId="23782"/>
    <cellStyle name="표준 8 3 4 12" xfId="27653"/>
    <cellStyle name="표준 8 3 4 13" xfId="31524"/>
    <cellStyle name="표준 8 3 4 14" xfId="35395"/>
    <cellStyle name="표준 8 3 4 15" xfId="39266"/>
    <cellStyle name="표준 8 3 4 16" xfId="39507"/>
    <cellStyle name="표준 8 3 4 17" xfId="43378"/>
    <cellStyle name="표준 8 3 4 18" xfId="47249"/>
    <cellStyle name="표준 8 3 4 19" xfId="51120"/>
    <cellStyle name="표준 8 3 4 2" xfId="498"/>
    <cellStyle name="표준 8 3 4 2 10" xfId="24024"/>
    <cellStyle name="표준 8 3 4 2 11" xfId="27895"/>
    <cellStyle name="표준 8 3 4 2 12" xfId="31766"/>
    <cellStyle name="표준 8 3 4 2 13" xfId="35637"/>
    <cellStyle name="표준 8 3 4 2 14" xfId="39749"/>
    <cellStyle name="표준 8 3 4 2 15" xfId="43620"/>
    <cellStyle name="표준 8 3 4 2 16" xfId="47491"/>
    <cellStyle name="표준 8 3 4 2 17" xfId="51362"/>
    <cellStyle name="표준 8 3 4 2 2" xfId="985"/>
    <cellStyle name="표준 8 3 4 2 2 10" xfId="28379"/>
    <cellStyle name="표준 8 3 4 2 2 11" xfId="32250"/>
    <cellStyle name="표준 8 3 4 2 2 12" xfId="36121"/>
    <cellStyle name="표준 8 3 4 2 2 13" xfId="40233"/>
    <cellStyle name="표준 8 3 4 2 2 14" xfId="44104"/>
    <cellStyle name="표준 8 3 4 2 2 15" xfId="47975"/>
    <cellStyle name="표준 8 3 4 2 2 16" xfId="51846"/>
    <cellStyle name="표준 8 3 4 2 2 2" xfId="1959"/>
    <cellStyle name="표준 8 3 4 2 2 2 10" xfId="33218"/>
    <cellStyle name="표준 8 3 4 2 2 2 11" xfId="37089"/>
    <cellStyle name="표준 8 3 4 2 2 2 12" xfId="41201"/>
    <cellStyle name="표준 8 3 4 2 2 2 13" xfId="45072"/>
    <cellStyle name="표준 8 3 4 2 2 2 14" xfId="48943"/>
    <cellStyle name="표준 8 3 4 2 2 2 15" xfId="52814"/>
    <cellStyle name="표준 8 3 4 2 2 2 2" xfId="3898"/>
    <cellStyle name="표준 8 3 4 2 2 2 2 10" xfId="39025"/>
    <cellStyle name="표준 8 3 4 2 2 2 2 11" xfId="43137"/>
    <cellStyle name="표준 8 3 4 2 2 2 2 12" xfId="47008"/>
    <cellStyle name="표준 8 3 4 2 2 2 2 13" xfId="50879"/>
    <cellStyle name="표준 8 3 4 2 2 2 2 14" xfId="54750"/>
    <cellStyle name="표준 8 3 4 2 2 2 2 2" xfId="8057"/>
    <cellStyle name="표준 8 3 4 2 2 2 2 3" xfId="11928"/>
    <cellStyle name="표준 8 3 4 2 2 2 2 4" xfId="15799"/>
    <cellStyle name="표준 8 3 4 2 2 2 2 5" xfId="19670"/>
    <cellStyle name="표준 8 3 4 2 2 2 2 6" xfId="23541"/>
    <cellStyle name="표준 8 3 4 2 2 2 2 7" xfId="27412"/>
    <cellStyle name="표준 8 3 4 2 2 2 2 8" xfId="31283"/>
    <cellStyle name="표준 8 3 4 2 2 2 2 9" xfId="35154"/>
    <cellStyle name="표준 8 3 4 2 2 2 3" xfId="6121"/>
    <cellStyle name="표준 8 3 4 2 2 2 4" xfId="9992"/>
    <cellStyle name="표준 8 3 4 2 2 2 5" xfId="13863"/>
    <cellStyle name="표준 8 3 4 2 2 2 6" xfId="17734"/>
    <cellStyle name="표준 8 3 4 2 2 2 7" xfId="21605"/>
    <cellStyle name="표준 8 3 4 2 2 2 8" xfId="25476"/>
    <cellStyle name="표준 8 3 4 2 2 2 9" xfId="29347"/>
    <cellStyle name="표준 8 3 4 2 2 3" xfId="2930"/>
    <cellStyle name="표준 8 3 4 2 2 3 10" xfId="38057"/>
    <cellStyle name="표준 8 3 4 2 2 3 11" xfId="42169"/>
    <cellStyle name="표준 8 3 4 2 2 3 12" xfId="46040"/>
    <cellStyle name="표준 8 3 4 2 2 3 13" xfId="49911"/>
    <cellStyle name="표준 8 3 4 2 2 3 14" xfId="53782"/>
    <cellStyle name="표준 8 3 4 2 2 3 2" xfId="7089"/>
    <cellStyle name="표준 8 3 4 2 2 3 3" xfId="10960"/>
    <cellStyle name="표준 8 3 4 2 2 3 4" xfId="14831"/>
    <cellStyle name="표준 8 3 4 2 2 3 5" xfId="18702"/>
    <cellStyle name="표준 8 3 4 2 2 3 6" xfId="22573"/>
    <cellStyle name="표준 8 3 4 2 2 3 7" xfId="26444"/>
    <cellStyle name="표준 8 3 4 2 2 3 8" xfId="30315"/>
    <cellStyle name="표준 8 3 4 2 2 3 9" xfId="34186"/>
    <cellStyle name="표준 8 3 4 2 2 4" xfId="5153"/>
    <cellStyle name="표준 8 3 4 2 2 5" xfId="9024"/>
    <cellStyle name="표준 8 3 4 2 2 6" xfId="12895"/>
    <cellStyle name="표준 8 3 4 2 2 7" xfId="16766"/>
    <cellStyle name="표준 8 3 4 2 2 8" xfId="20637"/>
    <cellStyle name="표준 8 3 4 2 2 9" xfId="24508"/>
    <cellStyle name="표준 8 3 4 2 3" xfId="1475"/>
    <cellStyle name="표준 8 3 4 2 3 10" xfId="32734"/>
    <cellStyle name="표준 8 3 4 2 3 11" xfId="36605"/>
    <cellStyle name="표준 8 3 4 2 3 12" xfId="40717"/>
    <cellStyle name="표준 8 3 4 2 3 13" xfId="44588"/>
    <cellStyle name="표준 8 3 4 2 3 14" xfId="48459"/>
    <cellStyle name="표준 8 3 4 2 3 15" xfId="52330"/>
    <cellStyle name="표준 8 3 4 2 3 2" xfId="3414"/>
    <cellStyle name="표준 8 3 4 2 3 2 10" xfId="38541"/>
    <cellStyle name="표준 8 3 4 2 3 2 11" xfId="42653"/>
    <cellStyle name="표준 8 3 4 2 3 2 12" xfId="46524"/>
    <cellStyle name="표준 8 3 4 2 3 2 13" xfId="50395"/>
    <cellStyle name="표준 8 3 4 2 3 2 14" xfId="54266"/>
    <cellStyle name="표준 8 3 4 2 3 2 2" xfId="7573"/>
    <cellStyle name="표준 8 3 4 2 3 2 3" xfId="11444"/>
    <cellStyle name="표준 8 3 4 2 3 2 4" xfId="15315"/>
    <cellStyle name="표준 8 3 4 2 3 2 5" xfId="19186"/>
    <cellStyle name="표준 8 3 4 2 3 2 6" xfId="23057"/>
    <cellStyle name="표준 8 3 4 2 3 2 7" xfId="26928"/>
    <cellStyle name="표준 8 3 4 2 3 2 8" xfId="30799"/>
    <cellStyle name="표준 8 3 4 2 3 2 9" xfId="34670"/>
    <cellStyle name="표준 8 3 4 2 3 3" xfId="5637"/>
    <cellStyle name="표준 8 3 4 2 3 4" xfId="9508"/>
    <cellStyle name="표준 8 3 4 2 3 5" xfId="13379"/>
    <cellStyle name="표준 8 3 4 2 3 6" xfId="17250"/>
    <cellStyle name="표준 8 3 4 2 3 7" xfId="21121"/>
    <cellStyle name="표준 8 3 4 2 3 8" xfId="24992"/>
    <cellStyle name="표준 8 3 4 2 3 9" xfId="28863"/>
    <cellStyle name="표준 8 3 4 2 4" xfId="2446"/>
    <cellStyle name="표준 8 3 4 2 4 10" xfId="37573"/>
    <cellStyle name="표준 8 3 4 2 4 11" xfId="41685"/>
    <cellStyle name="표준 8 3 4 2 4 12" xfId="45556"/>
    <cellStyle name="표준 8 3 4 2 4 13" xfId="49427"/>
    <cellStyle name="표준 8 3 4 2 4 14" xfId="53298"/>
    <cellStyle name="표준 8 3 4 2 4 2" xfId="6605"/>
    <cellStyle name="표준 8 3 4 2 4 3" xfId="10476"/>
    <cellStyle name="표준 8 3 4 2 4 4" xfId="14347"/>
    <cellStyle name="표준 8 3 4 2 4 5" xfId="18218"/>
    <cellStyle name="표준 8 3 4 2 4 6" xfId="22089"/>
    <cellStyle name="표준 8 3 4 2 4 7" xfId="25960"/>
    <cellStyle name="표준 8 3 4 2 4 8" xfId="29831"/>
    <cellStyle name="표준 8 3 4 2 4 9" xfId="33702"/>
    <cellStyle name="표준 8 3 4 2 5" xfId="4669"/>
    <cellStyle name="표준 8 3 4 2 6" xfId="8540"/>
    <cellStyle name="표준 8 3 4 2 7" xfId="12411"/>
    <cellStyle name="표준 8 3 4 2 8" xfId="16282"/>
    <cellStyle name="표준 8 3 4 2 9" xfId="20153"/>
    <cellStyle name="표준 8 3 4 3" xfId="743"/>
    <cellStyle name="표준 8 3 4 3 10" xfId="28137"/>
    <cellStyle name="표준 8 3 4 3 11" xfId="32008"/>
    <cellStyle name="표준 8 3 4 3 12" xfId="35879"/>
    <cellStyle name="표준 8 3 4 3 13" xfId="39991"/>
    <cellStyle name="표준 8 3 4 3 14" xfId="43862"/>
    <cellStyle name="표준 8 3 4 3 15" xfId="47733"/>
    <cellStyle name="표준 8 3 4 3 16" xfId="51604"/>
    <cellStyle name="표준 8 3 4 3 2" xfId="1717"/>
    <cellStyle name="표준 8 3 4 3 2 10" xfId="32976"/>
    <cellStyle name="표준 8 3 4 3 2 11" xfId="36847"/>
    <cellStyle name="표준 8 3 4 3 2 12" xfId="40959"/>
    <cellStyle name="표준 8 3 4 3 2 13" xfId="44830"/>
    <cellStyle name="표준 8 3 4 3 2 14" xfId="48701"/>
    <cellStyle name="표준 8 3 4 3 2 15" xfId="52572"/>
    <cellStyle name="표준 8 3 4 3 2 2" xfId="3656"/>
    <cellStyle name="표준 8 3 4 3 2 2 10" xfId="38783"/>
    <cellStyle name="표준 8 3 4 3 2 2 11" xfId="42895"/>
    <cellStyle name="표준 8 3 4 3 2 2 12" xfId="46766"/>
    <cellStyle name="표준 8 3 4 3 2 2 13" xfId="50637"/>
    <cellStyle name="표준 8 3 4 3 2 2 14" xfId="54508"/>
    <cellStyle name="표준 8 3 4 3 2 2 2" xfId="7815"/>
    <cellStyle name="표준 8 3 4 3 2 2 3" xfId="11686"/>
    <cellStyle name="표준 8 3 4 3 2 2 4" xfId="15557"/>
    <cellStyle name="표준 8 3 4 3 2 2 5" xfId="19428"/>
    <cellStyle name="표준 8 3 4 3 2 2 6" xfId="23299"/>
    <cellStyle name="표준 8 3 4 3 2 2 7" xfId="27170"/>
    <cellStyle name="표준 8 3 4 3 2 2 8" xfId="31041"/>
    <cellStyle name="표준 8 3 4 3 2 2 9" xfId="34912"/>
    <cellStyle name="표준 8 3 4 3 2 3" xfId="5879"/>
    <cellStyle name="표준 8 3 4 3 2 4" xfId="9750"/>
    <cellStyle name="표준 8 3 4 3 2 5" xfId="13621"/>
    <cellStyle name="표준 8 3 4 3 2 6" xfId="17492"/>
    <cellStyle name="표준 8 3 4 3 2 7" xfId="21363"/>
    <cellStyle name="표준 8 3 4 3 2 8" xfId="25234"/>
    <cellStyle name="표준 8 3 4 3 2 9" xfId="29105"/>
    <cellStyle name="표준 8 3 4 3 3" xfId="2688"/>
    <cellStyle name="표준 8 3 4 3 3 10" xfId="37815"/>
    <cellStyle name="표준 8 3 4 3 3 11" xfId="41927"/>
    <cellStyle name="표준 8 3 4 3 3 12" xfId="45798"/>
    <cellStyle name="표준 8 3 4 3 3 13" xfId="49669"/>
    <cellStyle name="표준 8 3 4 3 3 14" xfId="53540"/>
    <cellStyle name="표준 8 3 4 3 3 2" xfId="6847"/>
    <cellStyle name="표준 8 3 4 3 3 3" xfId="10718"/>
    <cellStyle name="표준 8 3 4 3 3 4" xfId="14589"/>
    <cellStyle name="표준 8 3 4 3 3 5" xfId="18460"/>
    <cellStyle name="표준 8 3 4 3 3 6" xfId="22331"/>
    <cellStyle name="표준 8 3 4 3 3 7" xfId="26202"/>
    <cellStyle name="표준 8 3 4 3 3 8" xfId="30073"/>
    <cellStyle name="표준 8 3 4 3 3 9" xfId="33944"/>
    <cellStyle name="표준 8 3 4 3 4" xfId="4911"/>
    <cellStyle name="표준 8 3 4 3 5" xfId="8782"/>
    <cellStyle name="표준 8 3 4 3 6" xfId="12653"/>
    <cellStyle name="표준 8 3 4 3 7" xfId="16524"/>
    <cellStyle name="표준 8 3 4 3 8" xfId="20395"/>
    <cellStyle name="표준 8 3 4 3 9" xfId="24266"/>
    <cellStyle name="표준 8 3 4 4" xfId="1233"/>
    <cellStyle name="표준 8 3 4 4 10" xfId="32492"/>
    <cellStyle name="표준 8 3 4 4 11" xfId="36363"/>
    <cellStyle name="표준 8 3 4 4 12" xfId="40475"/>
    <cellStyle name="표준 8 3 4 4 13" xfId="44346"/>
    <cellStyle name="표준 8 3 4 4 14" xfId="48217"/>
    <cellStyle name="표준 8 3 4 4 15" xfId="52088"/>
    <cellStyle name="표준 8 3 4 4 2" xfId="3172"/>
    <cellStyle name="표준 8 3 4 4 2 10" xfId="38299"/>
    <cellStyle name="표준 8 3 4 4 2 11" xfId="42411"/>
    <cellStyle name="표준 8 3 4 4 2 12" xfId="46282"/>
    <cellStyle name="표준 8 3 4 4 2 13" xfId="50153"/>
    <cellStyle name="표준 8 3 4 4 2 14" xfId="54024"/>
    <cellStyle name="표준 8 3 4 4 2 2" xfId="7331"/>
    <cellStyle name="표준 8 3 4 4 2 3" xfId="11202"/>
    <cellStyle name="표준 8 3 4 4 2 4" xfId="15073"/>
    <cellStyle name="표준 8 3 4 4 2 5" xfId="18944"/>
    <cellStyle name="표준 8 3 4 4 2 6" xfId="22815"/>
    <cellStyle name="표준 8 3 4 4 2 7" xfId="26686"/>
    <cellStyle name="표준 8 3 4 4 2 8" xfId="30557"/>
    <cellStyle name="표준 8 3 4 4 2 9" xfId="34428"/>
    <cellStyle name="표준 8 3 4 4 3" xfId="5395"/>
    <cellStyle name="표준 8 3 4 4 4" xfId="9266"/>
    <cellStyle name="표준 8 3 4 4 5" xfId="13137"/>
    <cellStyle name="표준 8 3 4 4 6" xfId="17008"/>
    <cellStyle name="표준 8 3 4 4 7" xfId="20879"/>
    <cellStyle name="표준 8 3 4 4 8" xfId="24750"/>
    <cellStyle name="표준 8 3 4 4 9" xfId="28621"/>
    <cellStyle name="표준 8 3 4 5" xfId="2204"/>
    <cellStyle name="표준 8 3 4 5 10" xfId="37331"/>
    <cellStyle name="표준 8 3 4 5 11" xfId="41443"/>
    <cellStyle name="표준 8 3 4 5 12" xfId="45314"/>
    <cellStyle name="표준 8 3 4 5 13" xfId="49185"/>
    <cellStyle name="표준 8 3 4 5 14" xfId="53056"/>
    <cellStyle name="표준 8 3 4 5 2" xfId="6363"/>
    <cellStyle name="표준 8 3 4 5 3" xfId="10234"/>
    <cellStyle name="표준 8 3 4 5 4" xfId="14105"/>
    <cellStyle name="표준 8 3 4 5 5" xfId="17976"/>
    <cellStyle name="표준 8 3 4 5 6" xfId="21847"/>
    <cellStyle name="표준 8 3 4 5 7" xfId="25718"/>
    <cellStyle name="표준 8 3 4 5 8" xfId="29589"/>
    <cellStyle name="표준 8 3 4 5 9" xfId="33460"/>
    <cellStyle name="표준 8 3 4 6" xfId="4427"/>
    <cellStyle name="표준 8 3 4 7" xfId="8298"/>
    <cellStyle name="표준 8 3 4 8" xfId="12169"/>
    <cellStyle name="표준 8 3 4 9" xfId="16040"/>
    <cellStyle name="표준 8 3 5" xfId="303"/>
    <cellStyle name="표준 8 3 5 10" xfId="23829"/>
    <cellStyle name="표준 8 3 5 11" xfId="27700"/>
    <cellStyle name="표준 8 3 5 12" xfId="31571"/>
    <cellStyle name="표준 8 3 5 13" xfId="35442"/>
    <cellStyle name="표준 8 3 5 14" xfId="39554"/>
    <cellStyle name="표준 8 3 5 15" xfId="43425"/>
    <cellStyle name="표준 8 3 5 16" xfId="47296"/>
    <cellStyle name="표준 8 3 5 17" xfId="51167"/>
    <cellStyle name="표준 8 3 5 2" xfId="790"/>
    <cellStyle name="표준 8 3 5 2 10" xfId="28184"/>
    <cellStyle name="표준 8 3 5 2 11" xfId="32055"/>
    <cellStyle name="표준 8 3 5 2 12" xfId="35926"/>
    <cellStyle name="표준 8 3 5 2 13" xfId="40038"/>
    <cellStyle name="표준 8 3 5 2 14" xfId="43909"/>
    <cellStyle name="표준 8 3 5 2 15" xfId="47780"/>
    <cellStyle name="표준 8 3 5 2 16" xfId="51651"/>
    <cellStyle name="표준 8 3 5 2 2" xfId="1764"/>
    <cellStyle name="표준 8 3 5 2 2 10" xfId="33023"/>
    <cellStyle name="표준 8 3 5 2 2 11" xfId="36894"/>
    <cellStyle name="표준 8 3 5 2 2 12" xfId="41006"/>
    <cellStyle name="표준 8 3 5 2 2 13" xfId="44877"/>
    <cellStyle name="표준 8 3 5 2 2 14" xfId="48748"/>
    <cellStyle name="표준 8 3 5 2 2 15" xfId="52619"/>
    <cellStyle name="표준 8 3 5 2 2 2" xfId="3703"/>
    <cellStyle name="표준 8 3 5 2 2 2 10" xfId="38830"/>
    <cellStyle name="표준 8 3 5 2 2 2 11" xfId="42942"/>
    <cellStyle name="표준 8 3 5 2 2 2 12" xfId="46813"/>
    <cellStyle name="표준 8 3 5 2 2 2 13" xfId="50684"/>
    <cellStyle name="표준 8 3 5 2 2 2 14" xfId="54555"/>
    <cellStyle name="표준 8 3 5 2 2 2 2" xfId="7862"/>
    <cellStyle name="표준 8 3 5 2 2 2 3" xfId="11733"/>
    <cellStyle name="표준 8 3 5 2 2 2 4" xfId="15604"/>
    <cellStyle name="표준 8 3 5 2 2 2 5" xfId="19475"/>
    <cellStyle name="표준 8 3 5 2 2 2 6" xfId="23346"/>
    <cellStyle name="표준 8 3 5 2 2 2 7" xfId="27217"/>
    <cellStyle name="표준 8 3 5 2 2 2 8" xfId="31088"/>
    <cellStyle name="표준 8 3 5 2 2 2 9" xfId="34959"/>
    <cellStyle name="표준 8 3 5 2 2 3" xfId="5926"/>
    <cellStyle name="표준 8 3 5 2 2 4" xfId="9797"/>
    <cellStyle name="표준 8 3 5 2 2 5" xfId="13668"/>
    <cellStyle name="표준 8 3 5 2 2 6" xfId="17539"/>
    <cellStyle name="표준 8 3 5 2 2 7" xfId="21410"/>
    <cellStyle name="표준 8 3 5 2 2 8" xfId="25281"/>
    <cellStyle name="표준 8 3 5 2 2 9" xfId="29152"/>
    <cellStyle name="표준 8 3 5 2 3" xfId="2735"/>
    <cellStyle name="표준 8 3 5 2 3 10" xfId="37862"/>
    <cellStyle name="표준 8 3 5 2 3 11" xfId="41974"/>
    <cellStyle name="표준 8 3 5 2 3 12" xfId="45845"/>
    <cellStyle name="표준 8 3 5 2 3 13" xfId="49716"/>
    <cellStyle name="표준 8 3 5 2 3 14" xfId="53587"/>
    <cellStyle name="표준 8 3 5 2 3 2" xfId="6894"/>
    <cellStyle name="표준 8 3 5 2 3 3" xfId="10765"/>
    <cellStyle name="표준 8 3 5 2 3 4" xfId="14636"/>
    <cellStyle name="표준 8 3 5 2 3 5" xfId="18507"/>
    <cellStyle name="표준 8 3 5 2 3 6" xfId="22378"/>
    <cellStyle name="표준 8 3 5 2 3 7" xfId="26249"/>
    <cellStyle name="표준 8 3 5 2 3 8" xfId="30120"/>
    <cellStyle name="표준 8 3 5 2 3 9" xfId="33991"/>
    <cellStyle name="표준 8 3 5 2 4" xfId="4958"/>
    <cellStyle name="표준 8 3 5 2 5" xfId="8829"/>
    <cellStyle name="표준 8 3 5 2 6" xfId="12700"/>
    <cellStyle name="표준 8 3 5 2 7" xfId="16571"/>
    <cellStyle name="표준 8 3 5 2 8" xfId="20442"/>
    <cellStyle name="표준 8 3 5 2 9" xfId="24313"/>
    <cellStyle name="표준 8 3 5 3" xfId="1280"/>
    <cellStyle name="표준 8 3 5 3 10" xfId="32539"/>
    <cellStyle name="표준 8 3 5 3 11" xfId="36410"/>
    <cellStyle name="표준 8 3 5 3 12" xfId="40522"/>
    <cellStyle name="표준 8 3 5 3 13" xfId="44393"/>
    <cellStyle name="표준 8 3 5 3 14" xfId="48264"/>
    <cellStyle name="표준 8 3 5 3 15" xfId="52135"/>
    <cellStyle name="표준 8 3 5 3 2" xfId="3219"/>
    <cellStyle name="표준 8 3 5 3 2 10" xfId="38346"/>
    <cellStyle name="표준 8 3 5 3 2 11" xfId="42458"/>
    <cellStyle name="표준 8 3 5 3 2 12" xfId="46329"/>
    <cellStyle name="표준 8 3 5 3 2 13" xfId="50200"/>
    <cellStyle name="표준 8 3 5 3 2 14" xfId="54071"/>
    <cellStyle name="표준 8 3 5 3 2 2" xfId="7378"/>
    <cellStyle name="표준 8 3 5 3 2 3" xfId="11249"/>
    <cellStyle name="표준 8 3 5 3 2 4" xfId="15120"/>
    <cellStyle name="표준 8 3 5 3 2 5" xfId="18991"/>
    <cellStyle name="표준 8 3 5 3 2 6" xfId="22862"/>
    <cellStyle name="표준 8 3 5 3 2 7" xfId="26733"/>
    <cellStyle name="표준 8 3 5 3 2 8" xfId="30604"/>
    <cellStyle name="표준 8 3 5 3 2 9" xfId="34475"/>
    <cellStyle name="표준 8 3 5 3 3" xfId="5442"/>
    <cellStyle name="표준 8 3 5 3 4" xfId="9313"/>
    <cellStyle name="표준 8 3 5 3 5" xfId="13184"/>
    <cellStyle name="표준 8 3 5 3 6" xfId="17055"/>
    <cellStyle name="표준 8 3 5 3 7" xfId="20926"/>
    <cellStyle name="표준 8 3 5 3 8" xfId="24797"/>
    <cellStyle name="표준 8 3 5 3 9" xfId="28668"/>
    <cellStyle name="표준 8 3 5 4" xfId="2251"/>
    <cellStyle name="표준 8 3 5 4 10" xfId="37378"/>
    <cellStyle name="표준 8 3 5 4 11" xfId="41490"/>
    <cellStyle name="표준 8 3 5 4 12" xfId="45361"/>
    <cellStyle name="표준 8 3 5 4 13" xfId="49232"/>
    <cellStyle name="표준 8 3 5 4 14" xfId="53103"/>
    <cellStyle name="표준 8 3 5 4 2" xfId="6410"/>
    <cellStyle name="표준 8 3 5 4 3" xfId="10281"/>
    <cellStyle name="표준 8 3 5 4 4" xfId="14152"/>
    <cellStyle name="표준 8 3 5 4 5" xfId="18023"/>
    <cellStyle name="표준 8 3 5 4 6" xfId="21894"/>
    <cellStyle name="표준 8 3 5 4 7" xfId="25765"/>
    <cellStyle name="표준 8 3 5 4 8" xfId="29636"/>
    <cellStyle name="표준 8 3 5 4 9" xfId="33507"/>
    <cellStyle name="표준 8 3 5 5" xfId="4474"/>
    <cellStyle name="표준 8 3 5 6" xfId="8345"/>
    <cellStyle name="표준 8 3 5 7" xfId="12216"/>
    <cellStyle name="표준 8 3 5 8" xfId="16087"/>
    <cellStyle name="표준 8 3 5 9" xfId="19958"/>
    <cellStyle name="표준 8 3 6" xfId="548"/>
    <cellStyle name="표준 8 3 6 10" xfId="27942"/>
    <cellStyle name="표준 8 3 6 11" xfId="31813"/>
    <cellStyle name="표준 8 3 6 12" xfId="35684"/>
    <cellStyle name="표준 8 3 6 13" xfId="39796"/>
    <cellStyle name="표준 8 3 6 14" xfId="43667"/>
    <cellStyle name="표준 8 3 6 15" xfId="47538"/>
    <cellStyle name="표준 8 3 6 16" xfId="51409"/>
    <cellStyle name="표준 8 3 6 2" xfId="1522"/>
    <cellStyle name="표준 8 3 6 2 10" xfId="32781"/>
    <cellStyle name="표준 8 3 6 2 11" xfId="36652"/>
    <cellStyle name="표준 8 3 6 2 12" xfId="40764"/>
    <cellStyle name="표준 8 3 6 2 13" xfId="44635"/>
    <cellStyle name="표준 8 3 6 2 14" xfId="48506"/>
    <cellStyle name="표준 8 3 6 2 15" xfId="52377"/>
    <cellStyle name="표준 8 3 6 2 2" xfId="3461"/>
    <cellStyle name="표준 8 3 6 2 2 10" xfId="38588"/>
    <cellStyle name="표준 8 3 6 2 2 11" xfId="42700"/>
    <cellStyle name="표준 8 3 6 2 2 12" xfId="46571"/>
    <cellStyle name="표준 8 3 6 2 2 13" xfId="50442"/>
    <cellStyle name="표준 8 3 6 2 2 14" xfId="54313"/>
    <cellStyle name="표준 8 3 6 2 2 2" xfId="7620"/>
    <cellStyle name="표준 8 3 6 2 2 3" xfId="11491"/>
    <cellStyle name="표준 8 3 6 2 2 4" xfId="15362"/>
    <cellStyle name="표준 8 3 6 2 2 5" xfId="19233"/>
    <cellStyle name="표준 8 3 6 2 2 6" xfId="23104"/>
    <cellStyle name="표준 8 3 6 2 2 7" xfId="26975"/>
    <cellStyle name="표준 8 3 6 2 2 8" xfId="30846"/>
    <cellStyle name="표준 8 3 6 2 2 9" xfId="34717"/>
    <cellStyle name="표준 8 3 6 2 3" xfId="5684"/>
    <cellStyle name="표준 8 3 6 2 4" xfId="9555"/>
    <cellStyle name="표준 8 3 6 2 5" xfId="13426"/>
    <cellStyle name="표준 8 3 6 2 6" xfId="17297"/>
    <cellStyle name="표준 8 3 6 2 7" xfId="21168"/>
    <cellStyle name="표준 8 3 6 2 8" xfId="25039"/>
    <cellStyle name="표준 8 3 6 2 9" xfId="28910"/>
    <cellStyle name="표준 8 3 6 3" xfId="2493"/>
    <cellStyle name="표준 8 3 6 3 10" xfId="37620"/>
    <cellStyle name="표준 8 3 6 3 11" xfId="41732"/>
    <cellStyle name="표준 8 3 6 3 12" xfId="45603"/>
    <cellStyle name="표준 8 3 6 3 13" xfId="49474"/>
    <cellStyle name="표준 8 3 6 3 14" xfId="53345"/>
    <cellStyle name="표준 8 3 6 3 2" xfId="6652"/>
    <cellStyle name="표준 8 3 6 3 3" xfId="10523"/>
    <cellStyle name="표준 8 3 6 3 4" xfId="14394"/>
    <cellStyle name="표준 8 3 6 3 5" xfId="18265"/>
    <cellStyle name="표준 8 3 6 3 6" xfId="22136"/>
    <cellStyle name="표준 8 3 6 3 7" xfId="26007"/>
    <cellStyle name="표준 8 3 6 3 8" xfId="29878"/>
    <cellStyle name="표준 8 3 6 3 9" xfId="33749"/>
    <cellStyle name="표준 8 3 6 4" xfId="4716"/>
    <cellStyle name="표준 8 3 6 5" xfId="8587"/>
    <cellStyle name="표준 8 3 6 6" xfId="12458"/>
    <cellStyle name="표준 8 3 6 7" xfId="16329"/>
    <cellStyle name="표준 8 3 6 8" xfId="20200"/>
    <cellStyle name="표준 8 3 6 9" xfId="24071"/>
    <cellStyle name="표준 8 3 7" xfId="1038"/>
    <cellStyle name="표준 8 3 7 10" xfId="32297"/>
    <cellStyle name="표준 8 3 7 11" xfId="36168"/>
    <cellStyle name="표준 8 3 7 12" xfId="40280"/>
    <cellStyle name="표준 8 3 7 13" xfId="44151"/>
    <cellStyle name="표준 8 3 7 14" xfId="48022"/>
    <cellStyle name="표준 8 3 7 15" xfId="51893"/>
    <cellStyle name="표준 8 3 7 2" xfId="2977"/>
    <cellStyle name="표준 8 3 7 2 10" xfId="38104"/>
    <cellStyle name="표준 8 3 7 2 11" xfId="42216"/>
    <cellStyle name="표준 8 3 7 2 12" xfId="46087"/>
    <cellStyle name="표준 8 3 7 2 13" xfId="49958"/>
    <cellStyle name="표준 8 3 7 2 14" xfId="53829"/>
    <cellStyle name="표준 8 3 7 2 2" xfId="7136"/>
    <cellStyle name="표준 8 3 7 2 3" xfId="11007"/>
    <cellStyle name="표준 8 3 7 2 4" xfId="14878"/>
    <cellStyle name="표준 8 3 7 2 5" xfId="18749"/>
    <cellStyle name="표준 8 3 7 2 6" xfId="22620"/>
    <cellStyle name="표준 8 3 7 2 7" xfId="26491"/>
    <cellStyle name="표준 8 3 7 2 8" xfId="30362"/>
    <cellStyle name="표준 8 3 7 2 9" xfId="34233"/>
    <cellStyle name="표준 8 3 7 3" xfId="5200"/>
    <cellStyle name="표준 8 3 7 4" xfId="9071"/>
    <cellStyle name="표준 8 3 7 5" xfId="12942"/>
    <cellStyle name="표준 8 3 7 6" xfId="16813"/>
    <cellStyle name="표준 8 3 7 7" xfId="20684"/>
    <cellStyle name="표준 8 3 7 8" xfId="24555"/>
    <cellStyle name="표준 8 3 7 9" xfId="28426"/>
    <cellStyle name="표준 8 3 8" xfId="2009"/>
    <cellStyle name="표준 8 3 8 10" xfId="37136"/>
    <cellStyle name="표준 8 3 8 11" xfId="41248"/>
    <cellStyle name="표준 8 3 8 12" xfId="45119"/>
    <cellStyle name="표준 8 3 8 13" xfId="48990"/>
    <cellStyle name="표준 8 3 8 14" xfId="52861"/>
    <cellStyle name="표준 8 3 8 2" xfId="6168"/>
    <cellStyle name="표준 8 3 8 3" xfId="10039"/>
    <cellStyle name="표준 8 3 8 4" xfId="13910"/>
    <cellStyle name="표준 8 3 8 5" xfId="17781"/>
    <cellStyle name="표준 8 3 8 6" xfId="21652"/>
    <cellStyle name="표준 8 3 8 7" xfId="25523"/>
    <cellStyle name="표준 8 3 8 8" xfId="29394"/>
    <cellStyle name="표준 8 3 8 9" xfId="33265"/>
    <cellStyle name="표준 8 3 9" xfId="4232"/>
    <cellStyle name="표준 8 4" xfId="53"/>
    <cellStyle name="표준 8 4 10" xfId="8107"/>
    <cellStyle name="표준 8 4 11" xfId="11978"/>
    <cellStyle name="표준 8 4 12" xfId="15849"/>
    <cellStyle name="표준 8 4 13" xfId="19720"/>
    <cellStyle name="표준 8 4 14" xfId="23591"/>
    <cellStyle name="표준 8 4 15" xfId="27462"/>
    <cellStyle name="표준 8 4 16" xfId="31333"/>
    <cellStyle name="표준 8 4 17" xfId="35204"/>
    <cellStyle name="표준 8 4 18" xfId="39075"/>
    <cellStyle name="표준 8 4 19" xfId="39316"/>
    <cellStyle name="표준 8 4 2" xfId="107"/>
    <cellStyle name="표준 8 4 2 10" xfId="15896"/>
    <cellStyle name="표준 8 4 2 11" xfId="19767"/>
    <cellStyle name="표준 8 4 2 12" xfId="23638"/>
    <cellStyle name="표준 8 4 2 13" xfId="27509"/>
    <cellStyle name="표준 8 4 2 14" xfId="31380"/>
    <cellStyle name="표준 8 4 2 15" xfId="35251"/>
    <cellStyle name="표준 8 4 2 16" xfId="39122"/>
    <cellStyle name="표준 8 4 2 17" xfId="39363"/>
    <cellStyle name="표준 8 4 2 18" xfId="43234"/>
    <cellStyle name="표준 8 4 2 19" xfId="47105"/>
    <cellStyle name="표준 8 4 2 2" xfId="206"/>
    <cellStyle name="표준 8 4 2 2 10" xfId="19864"/>
    <cellStyle name="표준 8 4 2 2 11" xfId="23735"/>
    <cellStyle name="표준 8 4 2 2 12" xfId="27606"/>
    <cellStyle name="표준 8 4 2 2 13" xfId="31477"/>
    <cellStyle name="표준 8 4 2 2 14" xfId="35348"/>
    <cellStyle name="표준 8 4 2 2 15" xfId="39219"/>
    <cellStyle name="표준 8 4 2 2 16" xfId="39460"/>
    <cellStyle name="표준 8 4 2 2 17" xfId="43331"/>
    <cellStyle name="표준 8 4 2 2 18" xfId="47202"/>
    <cellStyle name="표준 8 4 2 2 19" xfId="51073"/>
    <cellStyle name="표준 8 4 2 2 2" xfId="451"/>
    <cellStyle name="표준 8 4 2 2 2 10" xfId="23977"/>
    <cellStyle name="표준 8 4 2 2 2 11" xfId="27848"/>
    <cellStyle name="표준 8 4 2 2 2 12" xfId="31719"/>
    <cellStyle name="표준 8 4 2 2 2 13" xfId="35590"/>
    <cellStyle name="표준 8 4 2 2 2 14" xfId="39702"/>
    <cellStyle name="표준 8 4 2 2 2 15" xfId="43573"/>
    <cellStyle name="표준 8 4 2 2 2 16" xfId="47444"/>
    <cellStyle name="표준 8 4 2 2 2 17" xfId="51315"/>
    <cellStyle name="표준 8 4 2 2 2 2" xfId="938"/>
    <cellStyle name="표준 8 4 2 2 2 2 10" xfId="28332"/>
    <cellStyle name="표준 8 4 2 2 2 2 11" xfId="32203"/>
    <cellStyle name="표준 8 4 2 2 2 2 12" xfId="36074"/>
    <cellStyle name="표준 8 4 2 2 2 2 13" xfId="40186"/>
    <cellStyle name="표준 8 4 2 2 2 2 14" xfId="44057"/>
    <cellStyle name="표준 8 4 2 2 2 2 15" xfId="47928"/>
    <cellStyle name="표준 8 4 2 2 2 2 16" xfId="51799"/>
    <cellStyle name="표준 8 4 2 2 2 2 2" xfId="1912"/>
    <cellStyle name="표준 8 4 2 2 2 2 2 10" xfId="33171"/>
    <cellStyle name="표준 8 4 2 2 2 2 2 11" xfId="37042"/>
    <cellStyle name="표준 8 4 2 2 2 2 2 12" xfId="41154"/>
    <cellStyle name="표준 8 4 2 2 2 2 2 13" xfId="45025"/>
    <cellStyle name="표준 8 4 2 2 2 2 2 14" xfId="48896"/>
    <cellStyle name="표준 8 4 2 2 2 2 2 15" xfId="52767"/>
    <cellStyle name="표준 8 4 2 2 2 2 2 2" xfId="3851"/>
    <cellStyle name="표준 8 4 2 2 2 2 2 2 10" xfId="38978"/>
    <cellStyle name="표준 8 4 2 2 2 2 2 2 11" xfId="43090"/>
    <cellStyle name="표준 8 4 2 2 2 2 2 2 12" xfId="46961"/>
    <cellStyle name="표준 8 4 2 2 2 2 2 2 13" xfId="50832"/>
    <cellStyle name="표준 8 4 2 2 2 2 2 2 14" xfId="54703"/>
    <cellStyle name="표준 8 4 2 2 2 2 2 2 2" xfId="8010"/>
    <cellStyle name="표준 8 4 2 2 2 2 2 2 3" xfId="11881"/>
    <cellStyle name="표준 8 4 2 2 2 2 2 2 4" xfId="15752"/>
    <cellStyle name="표준 8 4 2 2 2 2 2 2 5" xfId="19623"/>
    <cellStyle name="표준 8 4 2 2 2 2 2 2 6" xfId="23494"/>
    <cellStyle name="표준 8 4 2 2 2 2 2 2 7" xfId="27365"/>
    <cellStyle name="표준 8 4 2 2 2 2 2 2 8" xfId="31236"/>
    <cellStyle name="표준 8 4 2 2 2 2 2 2 9" xfId="35107"/>
    <cellStyle name="표준 8 4 2 2 2 2 2 3" xfId="6074"/>
    <cellStyle name="표준 8 4 2 2 2 2 2 4" xfId="9945"/>
    <cellStyle name="표준 8 4 2 2 2 2 2 5" xfId="13816"/>
    <cellStyle name="표준 8 4 2 2 2 2 2 6" xfId="17687"/>
    <cellStyle name="표준 8 4 2 2 2 2 2 7" xfId="21558"/>
    <cellStyle name="표준 8 4 2 2 2 2 2 8" xfId="25429"/>
    <cellStyle name="표준 8 4 2 2 2 2 2 9" xfId="29300"/>
    <cellStyle name="표준 8 4 2 2 2 2 3" xfId="2883"/>
    <cellStyle name="표준 8 4 2 2 2 2 3 10" xfId="38010"/>
    <cellStyle name="표준 8 4 2 2 2 2 3 11" xfId="42122"/>
    <cellStyle name="표준 8 4 2 2 2 2 3 12" xfId="45993"/>
    <cellStyle name="표준 8 4 2 2 2 2 3 13" xfId="49864"/>
    <cellStyle name="표준 8 4 2 2 2 2 3 14" xfId="53735"/>
    <cellStyle name="표준 8 4 2 2 2 2 3 2" xfId="7042"/>
    <cellStyle name="표준 8 4 2 2 2 2 3 3" xfId="10913"/>
    <cellStyle name="표준 8 4 2 2 2 2 3 4" xfId="14784"/>
    <cellStyle name="표준 8 4 2 2 2 2 3 5" xfId="18655"/>
    <cellStyle name="표준 8 4 2 2 2 2 3 6" xfId="22526"/>
    <cellStyle name="표준 8 4 2 2 2 2 3 7" xfId="26397"/>
    <cellStyle name="표준 8 4 2 2 2 2 3 8" xfId="30268"/>
    <cellStyle name="표준 8 4 2 2 2 2 3 9" xfId="34139"/>
    <cellStyle name="표준 8 4 2 2 2 2 4" xfId="5106"/>
    <cellStyle name="표준 8 4 2 2 2 2 5" xfId="8977"/>
    <cellStyle name="표준 8 4 2 2 2 2 6" xfId="12848"/>
    <cellStyle name="표준 8 4 2 2 2 2 7" xfId="16719"/>
    <cellStyle name="표준 8 4 2 2 2 2 8" xfId="20590"/>
    <cellStyle name="표준 8 4 2 2 2 2 9" xfId="24461"/>
    <cellStyle name="표준 8 4 2 2 2 3" xfId="1428"/>
    <cellStyle name="표준 8 4 2 2 2 3 10" xfId="32687"/>
    <cellStyle name="표준 8 4 2 2 2 3 11" xfId="36558"/>
    <cellStyle name="표준 8 4 2 2 2 3 12" xfId="40670"/>
    <cellStyle name="표준 8 4 2 2 2 3 13" xfId="44541"/>
    <cellStyle name="표준 8 4 2 2 2 3 14" xfId="48412"/>
    <cellStyle name="표준 8 4 2 2 2 3 15" xfId="52283"/>
    <cellStyle name="표준 8 4 2 2 2 3 2" xfId="3367"/>
    <cellStyle name="표준 8 4 2 2 2 3 2 10" xfId="38494"/>
    <cellStyle name="표준 8 4 2 2 2 3 2 11" xfId="42606"/>
    <cellStyle name="표준 8 4 2 2 2 3 2 12" xfId="46477"/>
    <cellStyle name="표준 8 4 2 2 2 3 2 13" xfId="50348"/>
    <cellStyle name="표준 8 4 2 2 2 3 2 14" xfId="54219"/>
    <cellStyle name="표준 8 4 2 2 2 3 2 2" xfId="7526"/>
    <cellStyle name="표준 8 4 2 2 2 3 2 3" xfId="11397"/>
    <cellStyle name="표준 8 4 2 2 2 3 2 4" xfId="15268"/>
    <cellStyle name="표준 8 4 2 2 2 3 2 5" xfId="19139"/>
    <cellStyle name="표준 8 4 2 2 2 3 2 6" xfId="23010"/>
    <cellStyle name="표준 8 4 2 2 2 3 2 7" xfId="26881"/>
    <cellStyle name="표준 8 4 2 2 2 3 2 8" xfId="30752"/>
    <cellStyle name="표준 8 4 2 2 2 3 2 9" xfId="34623"/>
    <cellStyle name="표준 8 4 2 2 2 3 3" xfId="5590"/>
    <cellStyle name="표준 8 4 2 2 2 3 4" xfId="9461"/>
    <cellStyle name="표준 8 4 2 2 2 3 5" xfId="13332"/>
    <cellStyle name="표준 8 4 2 2 2 3 6" xfId="17203"/>
    <cellStyle name="표준 8 4 2 2 2 3 7" xfId="21074"/>
    <cellStyle name="표준 8 4 2 2 2 3 8" xfId="24945"/>
    <cellStyle name="표준 8 4 2 2 2 3 9" xfId="28816"/>
    <cellStyle name="표준 8 4 2 2 2 4" xfId="2399"/>
    <cellStyle name="표준 8 4 2 2 2 4 10" xfId="37526"/>
    <cellStyle name="표준 8 4 2 2 2 4 11" xfId="41638"/>
    <cellStyle name="표준 8 4 2 2 2 4 12" xfId="45509"/>
    <cellStyle name="표준 8 4 2 2 2 4 13" xfId="49380"/>
    <cellStyle name="표준 8 4 2 2 2 4 14" xfId="53251"/>
    <cellStyle name="표준 8 4 2 2 2 4 2" xfId="6558"/>
    <cellStyle name="표준 8 4 2 2 2 4 3" xfId="10429"/>
    <cellStyle name="표준 8 4 2 2 2 4 4" xfId="14300"/>
    <cellStyle name="표준 8 4 2 2 2 4 5" xfId="18171"/>
    <cellStyle name="표준 8 4 2 2 2 4 6" xfId="22042"/>
    <cellStyle name="표준 8 4 2 2 2 4 7" xfId="25913"/>
    <cellStyle name="표준 8 4 2 2 2 4 8" xfId="29784"/>
    <cellStyle name="표준 8 4 2 2 2 4 9" xfId="33655"/>
    <cellStyle name="표준 8 4 2 2 2 5" xfId="4622"/>
    <cellStyle name="표준 8 4 2 2 2 6" xfId="8493"/>
    <cellStyle name="표준 8 4 2 2 2 7" xfId="12364"/>
    <cellStyle name="표준 8 4 2 2 2 8" xfId="16235"/>
    <cellStyle name="표준 8 4 2 2 2 9" xfId="20106"/>
    <cellStyle name="표준 8 4 2 2 3" xfId="696"/>
    <cellStyle name="표준 8 4 2 2 3 10" xfId="28090"/>
    <cellStyle name="표준 8 4 2 2 3 11" xfId="31961"/>
    <cellStyle name="표준 8 4 2 2 3 12" xfId="35832"/>
    <cellStyle name="표준 8 4 2 2 3 13" xfId="39944"/>
    <cellStyle name="표준 8 4 2 2 3 14" xfId="43815"/>
    <cellStyle name="표준 8 4 2 2 3 15" xfId="47686"/>
    <cellStyle name="표준 8 4 2 2 3 16" xfId="51557"/>
    <cellStyle name="표준 8 4 2 2 3 2" xfId="1670"/>
    <cellStyle name="표준 8 4 2 2 3 2 10" xfId="32929"/>
    <cellStyle name="표준 8 4 2 2 3 2 11" xfId="36800"/>
    <cellStyle name="표준 8 4 2 2 3 2 12" xfId="40912"/>
    <cellStyle name="표준 8 4 2 2 3 2 13" xfId="44783"/>
    <cellStyle name="표준 8 4 2 2 3 2 14" xfId="48654"/>
    <cellStyle name="표준 8 4 2 2 3 2 15" xfId="52525"/>
    <cellStyle name="표준 8 4 2 2 3 2 2" xfId="3609"/>
    <cellStyle name="표준 8 4 2 2 3 2 2 10" xfId="38736"/>
    <cellStyle name="표준 8 4 2 2 3 2 2 11" xfId="42848"/>
    <cellStyle name="표준 8 4 2 2 3 2 2 12" xfId="46719"/>
    <cellStyle name="표준 8 4 2 2 3 2 2 13" xfId="50590"/>
    <cellStyle name="표준 8 4 2 2 3 2 2 14" xfId="54461"/>
    <cellStyle name="표준 8 4 2 2 3 2 2 2" xfId="7768"/>
    <cellStyle name="표준 8 4 2 2 3 2 2 3" xfId="11639"/>
    <cellStyle name="표준 8 4 2 2 3 2 2 4" xfId="15510"/>
    <cellStyle name="표준 8 4 2 2 3 2 2 5" xfId="19381"/>
    <cellStyle name="표준 8 4 2 2 3 2 2 6" xfId="23252"/>
    <cellStyle name="표준 8 4 2 2 3 2 2 7" xfId="27123"/>
    <cellStyle name="표준 8 4 2 2 3 2 2 8" xfId="30994"/>
    <cellStyle name="표준 8 4 2 2 3 2 2 9" xfId="34865"/>
    <cellStyle name="표준 8 4 2 2 3 2 3" xfId="5832"/>
    <cellStyle name="표준 8 4 2 2 3 2 4" xfId="9703"/>
    <cellStyle name="표준 8 4 2 2 3 2 5" xfId="13574"/>
    <cellStyle name="표준 8 4 2 2 3 2 6" xfId="17445"/>
    <cellStyle name="표준 8 4 2 2 3 2 7" xfId="21316"/>
    <cellStyle name="표준 8 4 2 2 3 2 8" xfId="25187"/>
    <cellStyle name="표준 8 4 2 2 3 2 9" xfId="29058"/>
    <cellStyle name="표준 8 4 2 2 3 3" xfId="2641"/>
    <cellStyle name="표준 8 4 2 2 3 3 10" xfId="37768"/>
    <cellStyle name="표준 8 4 2 2 3 3 11" xfId="41880"/>
    <cellStyle name="표준 8 4 2 2 3 3 12" xfId="45751"/>
    <cellStyle name="표준 8 4 2 2 3 3 13" xfId="49622"/>
    <cellStyle name="표준 8 4 2 2 3 3 14" xfId="53493"/>
    <cellStyle name="표준 8 4 2 2 3 3 2" xfId="6800"/>
    <cellStyle name="표준 8 4 2 2 3 3 3" xfId="10671"/>
    <cellStyle name="표준 8 4 2 2 3 3 4" xfId="14542"/>
    <cellStyle name="표준 8 4 2 2 3 3 5" xfId="18413"/>
    <cellStyle name="표준 8 4 2 2 3 3 6" xfId="22284"/>
    <cellStyle name="표준 8 4 2 2 3 3 7" xfId="26155"/>
    <cellStyle name="표준 8 4 2 2 3 3 8" xfId="30026"/>
    <cellStyle name="표준 8 4 2 2 3 3 9" xfId="33897"/>
    <cellStyle name="표준 8 4 2 2 3 4" xfId="4864"/>
    <cellStyle name="표준 8 4 2 2 3 5" xfId="8735"/>
    <cellStyle name="표준 8 4 2 2 3 6" xfId="12606"/>
    <cellStyle name="표준 8 4 2 2 3 7" xfId="16477"/>
    <cellStyle name="표준 8 4 2 2 3 8" xfId="20348"/>
    <cellStyle name="표준 8 4 2 2 3 9" xfId="24219"/>
    <cellStyle name="표준 8 4 2 2 4" xfId="1186"/>
    <cellStyle name="표준 8 4 2 2 4 10" xfId="32445"/>
    <cellStyle name="표준 8 4 2 2 4 11" xfId="36316"/>
    <cellStyle name="표준 8 4 2 2 4 12" xfId="40428"/>
    <cellStyle name="표준 8 4 2 2 4 13" xfId="44299"/>
    <cellStyle name="표준 8 4 2 2 4 14" xfId="48170"/>
    <cellStyle name="표준 8 4 2 2 4 15" xfId="52041"/>
    <cellStyle name="표준 8 4 2 2 4 2" xfId="3125"/>
    <cellStyle name="표준 8 4 2 2 4 2 10" xfId="38252"/>
    <cellStyle name="표준 8 4 2 2 4 2 11" xfId="42364"/>
    <cellStyle name="표준 8 4 2 2 4 2 12" xfId="46235"/>
    <cellStyle name="표준 8 4 2 2 4 2 13" xfId="50106"/>
    <cellStyle name="표준 8 4 2 2 4 2 14" xfId="53977"/>
    <cellStyle name="표준 8 4 2 2 4 2 2" xfId="7284"/>
    <cellStyle name="표준 8 4 2 2 4 2 3" xfId="11155"/>
    <cellStyle name="표준 8 4 2 2 4 2 4" xfId="15026"/>
    <cellStyle name="표준 8 4 2 2 4 2 5" xfId="18897"/>
    <cellStyle name="표준 8 4 2 2 4 2 6" xfId="22768"/>
    <cellStyle name="표준 8 4 2 2 4 2 7" xfId="26639"/>
    <cellStyle name="표준 8 4 2 2 4 2 8" xfId="30510"/>
    <cellStyle name="표준 8 4 2 2 4 2 9" xfId="34381"/>
    <cellStyle name="표준 8 4 2 2 4 3" xfId="5348"/>
    <cellStyle name="표준 8 4 2 2 4 4" xfId="9219"/>
    <cellStyle name="표준 8 4 2 2 4 5" xfId="13090"/>
    <cellStyle name="표준 8 4 2 2 4 6" xfId="16961"/>
    <cellStyle name="표준 8 4 2 2 4 7" xfId="20832"/>
    <cellStyle name="표준 8 4 2 2 4 8" xfId="24703"/>
    <cellStyle name="표준 8 4 2 2 4 9" xfId="28574"/>
    <cellStyle name="표준 8 4 2 2 5" xfId="2157"/>
    <cellStyle name="표준 8 4 2 2 5 10" xfId="37284"/>
    <cellStyle name="표준 8 4 2 2 5 11" xfId="41396"/>
    <cellStyle name="표준 8 4 2 2 5 12" xfId="45267"/>
    <cellStyle name="표준 8 4 2 2 5 13" xfId="49138"/>
    <cellStyle name="표준 8 4 2 2 5 14" xfId="53009"/>
    <cellStyle name="표준 8 4 2 2 5 2" xfId="6316"/>
    <cellStyle name="표준 8 4 2 2 5 3" xfId="10187"/>
    <cellStyle name="표준 8 4 2 2 5 4" xfId="14058"/>
    <cellStyle name="표준 8 4 2 2 5 5" xfId="17929"/>
    <cellStyle name="표준 8 4 2 2 5 6" xfId="21800"/>
    <cellStyle name="표준 8 4 2 2 5 7" xfId="25671"/>
    <cellStyle name="표준 8 4 2 2 5 8" xfId="29542"/>
    <cellStyle name="표준 8 4 2 2 5 9" xfId="33413"/>
    <cellStyle name="표준 8 4 2 2 6" xfId="4380"/>
    <cellStyle name="표준 8 4 2 2 7" xfId="8251"/>
    <cellStyle name="표준 8 4 2 2 8" xfId="12122"/>
    <cellStyle name="표준 8 4 2 2 9" xfId="15993"/>
    <cellStyle name="표준 8 4 2 20" xfId="50976"/>
    <cellStyle name="표준 8 4 2 3" xfId="354"/>
    <cellStyle name="표준 8 4 2 3 10" xfId="23880"/>
    <cellStyle name="표준 8 4 2 3 11" xfId="27751"/>
    <cellStyle name="표준 8 4 2 3 12" xfId="31622"/>
    <cellStyle name="표준 8 4 2 3 13" xfId="35493"/>
    <cellStyle name="표준 8 4 2 3 14" xfId="39605"/>
    <cellStyle name="표준 8 4 2 3 15" xfId="43476"/>
    <cellStyle name="표준 8 4 2 3 16" xfId="47347"/>
    <cellStyle name="표준 8 4 2 3 17" xfId="51218"/>
    <cellStyle name="표준 8 4 2 3 2" xfId="841"/>
    <cellStyle name="표준 8 4 2 3 2 10" xfId="28235"/>
    <cellStyle name="표준 8 4 2 3 2 11" xfId="32106"/>
    <cellStyle name="표준 8 4 2 3 2 12" xfId="35977"/>
    <cellStyle name="표준 8 4 2 3 2 13" xfId="40089"/>
    <cellStyle name="표준 8 4 2 3 2 14" xfId="43960"/>
    <cellStyle name="표준 8 4 2 3 2 15" xfId="47831"/>
    <cellStyle name="표준 8 4 2 3 2 16" xfId="51702"/>
    <cellStyle name="표준 8 4 2 3 2 2" xfId="1815"/>
    <cellStyle name="표준 8 4 2 3 2 2 10" xfId="33074"/>
    <cellStyle name="표준 8 4 2 3 2 2 11" xfId="36945"/>
    <cellStyle name="표준 8 4 2 3 2 2 12" xfId="41057"/>
    <cellStyle name="표준 8 4 2 3 2 2 13" xfId="44928"/>
    <cellStyle name="표준 8 4 2 3 2 2 14" xfId="48799"/>
    <cellStyle name="표준 8 4 2 3 2 2 15" xfId="52670"/>
    <cellStyle name="표준 8 4 2 3 2 2 2" xfId="3754"/>
    <cellStyle name="표준 8 4 2 3 2 2 2 10" xfId="38881"/>
    <cellStyle name="표준 8 4 2 3 2 2 2 11" xfId="42993"/>
    <cellStyle name="표준 8 4 2 3 2 2 2 12" xfId="46864"/>
    <cellStyle name="표준 8 4 2 3 2 2 2 13" xfId="50735"/>
    <cellStyle name="표준 8 4 2 3 2 2 2 14" xfId="54606"/>
    <cellStyle name="표준 8 4 2 3 2 2 2 2" xfId="7913"/>
    <cellStyle name="표준 8 4 2 3 2 2 2 3" xfId="11784"/>
    <cellStyle name="표준 8 4 2 3 2 2 2 4" xfId="15655"/>
    <cellStyle name="표준 8 4 2 3 2 2 2 5" xfId="19526"/>
    <cellStyle name="표준 8 4 2 3 2 2 2 6" xfId="23397"/>
    <cellStyle name="표준 8 4 2 3 2 2 2 7" xfId="27268"/>
    <cellStyle name="표준 8 4 2 3 2 2 2 8" xfId="31139"/>
    <cellStyle name="표준 8 4 2 3 2 2 2 9" xfId="35010"/>
    <cellStyle name="표준 8 4 2 3 2 2 3" xfId="5977"/>
    <cellStyle name="표준 8 4 2 3 2 2 4" xfId="9848"/>
    <cellStyle name="표준 8 4 2 3 2 2 5" xfId="13719"/>
    <cellStyle name="표준 8 4 2 3 2 2 6" xfId="17590"/>
    <cellStyle name="표준 8 4 2 3 2 2 7" xfId="21461"/>
    <cellStyle name="표준 8 4 2 3 2 2 8" xfId="25332"/>
    <cellStyle name="표준 8 4 2 3 2 2 9" xfId="29203"/>
    <cellStyle name="표준 8 4 2 3 2 3" xfId="2786"/>
    <cellStyle name="표준 8 4 2 3 2 3 10" xfId="37913"/>
    <cellStyle name="표준 8 4 2 3 2 3 11" xfId="42025"/>
    <cellStyle name="표준 8 4 2 3 2 3 12" xfId="45896"/>
    <cellStyle name="표준 8 4 2 3 2 3 13" xfId="49767"/>
    <cellStyle name="표준 8 4 2 3 2 3 14" xfId="53638"/>
    <cellStyle name="표준 8 4 2 3 2 3 2" xfId="6945"/>
    <cellStyle name="표준 8 4 2 3 2 3 3" xfId="10816"/>
    <cellStyle name="표준 8 4 2 3 2 3 4" xfId="14687"/>
    <cellStyle name="표준 8 4 2 3 2 3 5" xfId="18558"/>
    <cellStyle name="표준 8 4 2 3 2 3 6" xfId="22429"/>
    <cellStyle name="표준 8 4 2 3 2 3 7" xfId="26300"/>
    <cellStyle name="표준 8 4 2 3 2 3 8" xfId="30171"/>
    <cellStyle name="표준 8 4 2 3 2 3 9" xfId="34042"/>
    <cellStyle name="표준 8 4 2 3 2 4" xfId="5009"/>
    <cellStyle name="표준 8 4 2 3 2 5" xfId="8880"/>
    <cellStyle name="표준 8 4 2 3 2 6" xfId="12751"/>
    <cellStyle name="표준 8 4 2 3 2 7" xfId="16622"/>
    <cellStyle name="표준 8 4 2 3 2 8" xfId="20493"/>
    <cellStyle name="표준 8 4 2 3 2 9" xfId="24364"/>
    <cellStyle name="표준 8 4 2 3 3" xfId="1331"/>
    <cellStyle name="표준 8 4 2 3 3 10" xfId="32590"/>
    <cellStyle name="표준 8 4 2 3 3 11" xfId="36461"/>
    <cellStyle name="표준 8 4 2 3 3 12" xfId="40573"/>
    <cellStyle name="표준 8 4 2 3 3 13" xfId="44444"/>
    <cellStyle name="표준 8 4 2 3 3 14" xfId="48315"/>
    <cellStyle name="표준 8 4 2 3 3 15" xfId="52186"/>
    <cellStyle name="표준 8 4 2 3 3 2" xfId="3270"/>
    <cellStyle name="표준 8 4 2 3 3 2 10" xfId="38397"/>
    <cellStyle name="표준 8 4 2 3 3 2 11" xfId="42509"/>
    <cellStyle name="표준 8 4 2 3 3 2 12" xfId="46380"/>
    <cellStyle name="표준 8 4 2 3 3 2 13" xfId="50251"/>
    <cellStyle name="표준 8 4 2 3 3 2 14" xfId="54122"/>
    <cellStyle name="표준 8 4 2 3 3 2 2" xfId="7429"/>
    <cellStyle name="표준 8 4 2 3 3 2 3" xfId="11300"/>
    <cellStyle name="표준 8 4 2 3 3 2 4" xfId="15171"/>
    <cellStyle name="표준 8 4 2 3 3 2 5" xfId="19042"/>
    <cellStyle name="표준 8 4 2 3 3 2 6" xfId="22913"/>
    <cellStyle name="표준 8 4 2 3 3 2 7" xfId="26784"/>
    <cellStyle name="표준 8 4 2 3 3 2 8" xfId="30655"/>
    <cellStyle name="표준 8 4 2 3 3 2 9" xfId="34526"/>
    <cellStyle name="표준 8 4 2 3 3 3" xfId="5493"/>
    <cellStyle name="표준 8 4 2 3 3 4" xfId="9364"/>
    <cellStyle name="표준 8 4 2 3 3 5" xfId="13235"/>
    <cellStyle name="표준 8 4 2 3 3 6" xfId="17106"/>
    <cellStyle name="표준 8 4 2 3 3 7" xfId="20977"/>
    <cellStyle name="표준 8 4 2 3 3 8" xfId="24848"/>
    <cellStyle name="표준 8 4 2 3 3 9" xfId="28719"/>
    <cellStyle name="표준 8 4 2 3 4" xfId="2302"/>
    <cellStyle name="표준 8 4 2 3 4 10" xfId="37429"/>
    <cellStyle name="표준 8 4 2 3 4 11" xfId="41541"/>
    <cellStyle name="표준 8 4 2 3 4 12" xfId="45412"/>
    <cellStyle name="표준 8 4 2 3 4 13" xfId="49283"/>
    <cellStyle name="표준 8 4 2 3 4 14" xfId="53154"/>
    <cellStyle name="표준 8 4 2 3 4 2" xfId="6461"/>
    <cellStyle name="표준 8 4 2 3 4 3" xfId="10332"/>
    <cellStyle name="표준 8 4 2 3 4 4" xfId="14203"/>
    <cellStyle name="표준 8 4 2 3 4 5" xfId="18074"/>
    <cellStyle name="표준 8 4 2 3 4 6" xfId="21945"/>
    <cellStyle name="표준 8 4 2 3 4 7" xfId="25816"/>
    <cellStyle name="표준 8 4 2 3 4 8" xfId="29687"/>
    <cellStyle name="표준 8 4 2 3 4 9" xfId="33558"/>
    <cellStyle name="표준 8 4 2 3 5" xfId="4525"/>
    <cellStyle name="표준 8 4 2 3 6" xfId="8396"/>
    <cellStyle name="표준 8 4 2 3 7" xfId="12267"/>
    <cellStyle name="표준 8 4 2 3 8" xfId="16138"/>
    <cellStyle name="표준 8 4 2 3 9" xfId="20009"/>
    <cellStyle name="표준 8 4 2 4" xfId="599"/>
    <cellStyle name="표준 8 4 2 4 10" xfId="27993"/>
    <cellStyle name="표준 8 4 2 4 11" xfId="31864"/>
    <cellStyle name="표준 8 4 2 4 12" xfId="35735"/>
    <cellStyle name="표준 8 4 2 4 13" xfId="39847"/>
    <cellStyle name="표준 8 4 2 4 14" xfId="43718"/>
    <cellStyle name="표준 8 4 2 4 15" xfId="47589"/>
    <cellStyle name="표준 8 4 2 4 16" xfId="51460"/>
    <cellStyle name="표준 8 4 2 4 2" xfId="1573"/>
    <cellStyle name="표준 8 4 2 4 2 10" xfId="32832"/>
    <cellStyle name="표준 8 4 2 4 2 11" xfId="36703"/>
    <cellStyle name="표준 8 4 2 4 2 12" xfId="40815"/>
    <cellStyle name="표준 8 4 2 4 2 13" xfId="44686"/>
    <cellStyle name="표준 8 4 2 4 2 14" xfId="48557"/>
    <cellStyle name="표준 8 4 2 4 2 15" xfId="52428"/>
    <cellStyle name="표준 8 4 2 4 2 2" xfId="3512"/>
    <cellStyle name="표준 8 4 2 4 2 2 10" xfId="38639"/>
    <cellStyle name="표준 8 4 2 4 2 2 11" xfId="42751"/>
    <cellStyle name="표준 8 4 2 4 2 2 12" xfId="46622"/>
    <cellStyle name="표준 8 4 2 4 2 2 13" xfId="50493"/>
    <cellStyle name="표준 8 4 2 4 2 2 14" xfId="54364"/>
    <cellStyle name="표준 8 4 2 4 2 2 2" xfId="7671"/>
    <cellStyle name="표준 8 4 2 4 2 2 3" xfId="11542"/>
    <cellStyle name="표준 8 4 2 4 2 2 4" xfId="15413"/>
    <cellStyle name="표준 8 4 2 4 2 2 5" xfId="19284"/>
    <cellStyle name="표준 8 4 2 4 2 2 6" xfId="23155"/>
    <cellStyle name="표준 8 4 2 4 2 2 7" xfId="27026"/>
    <cellStyle name="표준 8 4 2 4 2 2 8" xfId="30897"/>
    <cellStyle name="표준 8 4 2 4 2 2 9" xfId="34768"/>
    <cellStyle name="표준 8 4 2 4 2 3" xfId="5735"/>
    <cellStyle name="표준 8 4 2 4 2 4" xfId="9606"/>
    <cellStyle name="표준 8 4 2 4 2 5" xfId="13477"/>
    <cellStyle name="표준 8 4 2 4 2 6" xfId="17348"/>
    <cellStyle name="표준 8 4 2 4 2 7" xfId="21219"/>
    <cellStyle name="표준 8 4 2 4 2 8" xfId="25090"/>
    <cellStyle name="표준 8 4 2 4 2 9" xfId="28961"/>
    <cellStyle name="표준 8 4 2 4 3" xfId="2544"/>
    <cellStyle name="표준 8 4 2 4 3 10" xfId="37671"/>
    <cellStyle name="표준 8 4 2 4 3 11" xfId="41783"/>
    <cellStyle name="표준 8 4 2 4 3 12" xfId="45654"/>
    <cellStyle name="표준 8 4 2 4 3 13" xfId="49525"/>
    <cellStyle name="표준 8 4 2 4 3 14" xfId="53396"/>
    <cellStyle name="표준 8 4 2 4 3 2" xfId="6703"/>
    <cellStyle name="표준 8 4 2 4 3 3" xfId="10574"/>
    <cellStyle name="표준 8 4 2 4 3 4" xfId="14445"/>
    <cellStyle name="표준 8 4 2 4 3 5" xfId="18316"/>
    <cellStyle name="표준 8 4 2 4 3 6" xfId="22187"/>
    <cellStyle name="표준 8 4 2 4 3 7" xfId="26058"/>
    <cellStyle name="표준 8 4 2 4 3 8" xfId="29929"/>
    <cellStyle name="표준 8 4 2 4 3 9" xfId="33800"/>
    <cellStyle name="표준 8 4 2 4 4" xfId="4767"/>
    <cellStyle name="표준 8 4 2 4 5" xfId="8638"/>
    <cellStyle name="표준 8 4 2 4 6" xfId="12509"/>
    <cellStyle name="표준 8 4 2 4 7" xfId="16380"/>
    <cellStyle name="표준 8 4 2 4 8" xfId="20251"/>
    <cellStyle name="표준 8 4 2 4 9" xfId="24122"/>
    <cellStyle name="표준 8 4 2 5" xfId="1089"/>
    <cellStyle name="표준 8 4 2 5 10" xfId="32348"/>
    <cellStyle name="표준 8 4 2 5 11" xfId="36219"/>
    <cellStyle name="표준 8 4 2 5 12" xfId="40331"/>
    <cellStyle name="표준 8 4 2 5 13" xfId="44202"/>
    <cellStyle name="표준 8 4 2 5 14" xfId="48073"/>
    <cellStyle name="표준 8 4 2 5 15" xfId="51944"/>
    <cellStyle name="표준 8 4 2 5 2" xfId="3028"/>
    <cellStyle name="표준 8 4 2 5 2 10" xfId="38155"/>
    <cellStyle name="표준 8 4 2 5 2 11" xfId="42267"/>
    <cellStyle name="표준 8 4 2 5 2 12" xfId="46138"/>
    <cellStyle name="표준 8 4 2 5 2 13" xfId="50009"/>
    <cellStyle name="표준 8 4 2 5 2 14" xfId="53880"/>
    <cellStyle name="표준 8 4 2 5 2 2" xfId="7187"/>
    <cellStyle name="표준 8 4 2 5 2 3" xfId="11058"/>
    <cellStyle name="표준 8 4 2 5 2 4" xfId="14929"/>
    <cellStyle name="표준 8 4 2 5 2 5" xfId="18800"/>
    <cellStyle name="표준 8 4 2 5 2 6" xfId="22671"/>
    <cellStyle name="표준 8 4 2 5 2 7" xfId="26542"/>
    <cellStyle name="표준 8 4 2 5 2 8" xfId="30413"/>
    <cellStyle name="표준 8 4 2 5 2 9" xfId="34284"/>
    <cellStyle name="표준 8 4 2 5 3" xfId="5251"/>
    <cellStyle name="표준 8 4 2 5 4" xfId="9122"/>
    <cellStyle name="표준 8 4 2 5 5" xfId="12993"/>
    <cellStyle name="표준 8 4 2 5 6" xfId="16864"/>
    <cellStyle name="표준 8 4 2 5 7" xfId="20735"/>
    <cellStyle name="표준 8 4 2 5 8" xfId="24606"/>
    <cellStyle name="표준 8 4 2 5 9" xfId="28477"/>
    <cellStyle name="표준 8 4 2 6" xfId="2060"/>
    <cellStyle name="표준 8 4 2 6 10" xfId="37187"/>
    <cellStyle name="표준 8 4 2 6 11" xfId="41299"/>
    <cellStyle name="표준 8 4 2 6 12" xfId="45170"/>
    <cellStyle name="표준 8 4 2 6 13" xfId="49041"/>
    <cellStyle name="표준 8 4 2 6 14" xfId="52912"/>
    <cellStyle name="표준 8 4 2 6 2" xfId="6219"/>
    <cellStyle name="표준 8 4 2 6 3" xfId="10090"/>
    <cellStyle name="표준 8 4 2 6 4" xfId="13961"/>
    <cellStyle name="표준 8 4 2 6 5" xfId="17832"/>
    <cellStyle name="표준 8 4 2 6 6" xfId="21703"/>
    <cellStyle name="표준 8 4 2 6 7" xfId="25574"/>
    <cellStyle name="표준 8 4 2 6 8" xfId="29445"/>
    <cellStyle name="표준 8 4 2 6 9" xfId="33316"/>
    <cellStyle name="표준 8 4 2 7" xfId="4283"/>
    <cellStyle name="표준 8 4 2 8" xfId="8154"/>
    <cellStyle name="표준 8 4 2 9" xfId="12025"/>
    <cellStyle name="표준 8 4 20" xfId="43187"/>
    <cellStyle name="표준 8 4 21" xfId="47058"/>
    <cellStyle name="표준 8 4 22" xfId="50929"/>
    <cellStyle name="표준 8 4 3" xfId="159"/>
    <cellStyle name="표준 8 4 3 10" xfId="19817"/>
    <cellStyle name="표준 8 4 3 11" xfId="23688"/>
    <cellStyle name="표준 8 4 3 12" xfId="27559"/>
    <cellStyle name="표준 8 4 3 13" xfId="31430"/>
    <cellStyle name="표준 8 4 3 14" xfId="35301"/>
    <cellStyle name="표준 8 4 3 15" xfId="39172"/>
    <cellStyle name="표준 8 4 3 16" xfId="39413"/>
    <cellStyle name="표준 8 4 3 17" xfId="43284"/>
    <cellStyle name="표준 8 4 3 18" xfId="47155"/>
    <cellStyle name="표준 8 4 3 19" xfId="51026"/>
    <cellStyle name="표준 8 4 3 2" xfId="404"/>
    <cellStyle name="표준 8 4 3 2 10" xfId="23930"/>
    <cellStyle name="표준 8 4 3 2 11" xfId="27801"/>
    <cellStyle name="표준 8 4 3 2 12" xfId="31672"/>
    <cellStyle name="표준 8 4 3 2 13" xfId="35543"/>
    <cellStyle name="표준 8 4 3 2 14" xfId="39655"/>
    <cellStyle name="표준 8 4 3 2 15" xfId="43526"/>
    <cellStyle name="표준 8 4 3 2 16" xfId="47397"/>
    <cellStyle name="표준 8 4 3 2 17" xfId="51268"/>
    <cellStyle name="표준 8 4 3 2 2" xfId="891"/>
    <cellStyle name="표준 8 4 3 2 2 10" xfId="28285"/>
    <cellStyle name="표준 8 4 3 2 2 11" xfId="32156"/>
    <cellStyle name="표준 8 4 3 2 2 12" xfId="36027"/>
    <cellStyle name="표준 8 4 3 2 2 13" xfId="40139"/>
    <cellStyle name="표준 8 4 3 2 2 14" xfId="44010"/>
    <cellStyle name="표준 8 4 3 2 2 15" xfId="47881"/>
    <cellStyle name="표준 8 4 3 2 2 16" xfId="51752"/>
    <cellStyle name="표준 8 4 3 2 2 2" xfId="1865"/>
    <cellStyle name="표준 8 4 3 2 2 2 10" xfId="33124"/>
    <cellStyle name="표준 8 4 3 2 2 2 11" xfId="36995"/>
    <cellStyle name="표준 8 4 3 2 2 2 12" xfId="41107"/>
    <cellStyle name="표준 8 4 3 2 2 2 13" xfId="44978"/>
    <cellStyle name="표준 8 4 3 2 2 2 14" xfId="48849"/>
    <cellStyle name="표준 8 4 3 2 2 2 15" xfId="52720"/>
    <cellStyle name="표준 8 4 3 2 2 2 2" xfId="3804"/>
    <cellStyle name="표준 8 4 3 2 2 2 2 10" xfId="38931"/>
    <cellStyle name="표준 8 4 3 2 2 2 2 11" xfId="43043"/>
    <cellStyle name="표준 8 4 3 2 2 2 2 12" xfId="46914"/>
    <cellStyle name="표준 8 4 3 2 2 2 2 13" xfId="50785"/>
    <cellStyle name="표준 8 4 3 2 2 2 2 14" xfId="54656"/>
    <cellStyle name="표준 8 4 3 2 2 2 2 2" xfId="7963"/>
    <cellStyle name="표준 8 4 3 2 2 2 2 3" xfId="11834"/>
    <cellStyle name="표준 8 4 3 2 2 2 2 4" xfId="15705"/>
    <cellStyle name="표준 8 4 3 2 2 2 2 5" xfId="19576"/>
    <cellStyle name="표준 8 4 3 2 2 2 2 6" xfId="23447"/>
    <cellStyle name="표준 8 4 3 2 2 2 2 7" xfId="27318"/>
    <cellStyle name="표준 8 4 3 2 2 2 2 8" xfId="31189"/>
    <cellStyle name="표준 8 4 3 2 2 2 2 9" xfId="35060"/>
    <cellStyle name="표준 8 4 3 2 2 2 3" xfId="6027"/>
    <cellStyle name="표준 8 4 3 2 2 2 4" xfId="9898"/>
    <cellStyle name="표준 8 4 3 2 2 2 5" xfId="13769"/>
    <cellStyle name="표준 8 4 3 2 2 2 6" xfId="17640"/>
    <cellStyle name="표준 8 4 3 2 2 2 7" xfId="21511"/>
    <cellStyle name="표준 8 4 3 2 2 2 8" xfId="25382"/>
    <cellStyle name="표준 8 4 3 2 2 2 9" xfId="29253"/>
    <cellStyle name="표준 8 4 3 2 2 3" xfId="2836"/>
    <cellStyle name="표준 8 4 3 2 2 3 10" xfId="37963"/>
    <cellStyle name="표준 8 4 3 2 2 3 11" xfId="42075"/>
    <cellStyle name="표준 8 4 3 2 2 3 12" xfId="45946"/>
    <cellStyle name="표준 8 4 3 2 2 3 13" xfId="49817"/>
    <cellStyle name="표준 8 4 3 2 2 3 14" xfId="53688"/>
    <cellStyle name="표준 8 4 3 2 2 3 2" xfId="6995"/>
    <cellStyle name="표준 8 4 3 2 2 3 3" xfId="10866"/>
    <cellStyle name="표준 8 4 3 2 2 3 4" xfId="14737"/>
    <cellStyle name="표준 8 4 3 2 2 3 5" xfId="18608"/>
    <cellStyle name="표준 8 4 3 2 2 3 6" xfId="22479"/>
    <cellStyle name="표준 8 4 3 2 2 3 7" xfId="26350"/>
    <cellStyle name="표준 8 4 3 2 2 3 8" xfId="30221"/>
    <cellStyle name="표준 8 4 3 2 2 3 9" xfId="34092"/>
    <cellStyle name="표준 8 4 3 2 2 4" xfId="5059"/>
    <cellStyle name="표준 8 4 3 2 2 5" xfId="8930"/>
    <cellStyle name="표준 8 4 3 2 2 6" xfId="12801"/>
    <cellStyle name="표준 8 4 3 2 2 7" xfId="16672"/>
    <cellStyle name="표준 8 4 3 2 2 8" xfId="20543"/>
    <cellStyle name="표준 8 4 3 2 2 9" xfId="24414"/>
    <cellStyle name="표준 8 4 3 2 3" xfId="1381"/>
    <cellStyle name="표준 8 4 3 2 3 10" xfId="32640"/>
    <cellStyle name="표준 8 4 3 2 3 11" xfId="36511"/>
    <cellStyle name="표준 8 4 3 2 3 12" xfId="40623"/>
    <cellStyle name="표준 8 4 3 2 3 13" xfId="44494"/>
    <cellStyle name="표준 8 4 3 2 3 14" xfId="48365"/>
    <cellStyle name="표준 8 4 3 2 3 15" xfId="52236"/>
    <cellStyle name="표준 8 4 3 2 3 2" xfId="3320"/>
    <cellStyle name="표준 8 4 3 2 3 2 10" xfId="38447"/>
    <cellStyle name="표준 8 4 3 2 3 2 11" xfId="42559"/>
    <cellStyle name="표준 8 4 3 2 3 2 12" xfId="46430"/>
    <cellStyle name="표준 8 4 3 2 3 2 13" xfId="50301"/>
    <cellStyle name="표준 8 4 3 2 3 2 14" xfId="54172"/>
    <cellStyle name="표준 8 4 3 2 3 2 2" xfId="7479"/>
    <cellStyle name="표준 8 4 3 2 3 2 3" xfId="11350"/>
    <cellStyle name="표준 8 4 3 2 3 2 4" xfId="15221"/>
    <cellStyle name="표준 8 4 3 2 3 2 5" xfId="19092"/>
    <cellStyle name="표준 8 4 3 2 3 2 6" xfId="22963"/>
    <cellStyle name="표준 8 4 3 2 3 2 7" xfId="26834"/>
    <cellStyle name="표준 8 4 3 2 3 2 8" xfId="30705"/>
    <cellStyle name="표준 8 4 3 2 3 2 9" xfId="34576"/>
    <cellStyle name="표준 8 4 3 2 3 3" xfId="5543"/>
    <cellStyle name="표준 8 4 3 2 3 4" xfId="9414"/>
    <cellStyle name="표준 8 4 3 2 3 5" xfId="13285"/>
    <cellStyle name="표준 8 4 3 2 3 6" xfId="17156"/>
    <cellStyle name="표준 8 4 3 2 3 7" xfId="21027"/>
    <cellStyle name="표준 8 4 3 2 3 8" xfId="24898"/>
    <cellStyle name="표준 8 4 3 2 3 9" xfId="28769"/>
    <cellStyle name="표준 8 4 3 2 4" xfId="2352"/>
    <cellStyle name="표준 8 4 3 2 4 10" xfId="37479"/>
    <cellStyle name="표준 8 4 3 2 4 11" xfId="41591"/>
    <cellStyle name="표준 8 4 3 2 4 12" xfId="45462"/>
    <cellStyle name="표준 8 4 3 2 4 13" xfId="49333"/>
    <cellStyle name="표준 8 4 3 2 4 14" xfId="53204"/>
    <cellStyle name="표준 8 4 3 2 4 2" xfId="6511"/>
    <cellStyle name="표준 8 4 3 2 4 3" xfId="10382"/>
    <cellStyle name="표준 8 4 3 2 4 4" xfId="14253"/>
    <cellStyle name="표준 8 4 3 2 4 5" xfId="18124"/>
    <cellStyle name="표준 8 4 3 2 4 6" xfId="21995"/>
    <cellStyle name="표준 8 4 3 2 4 7" xfId="25866"/>
    <cellStyle name="표준 8 4 3 2 4 8" xfId="29737"/>
    <cellStyle name="표준 8 4 3 2 4 9" xfId="33608"/>
    <cellStyle name="표준 8 4 3 2 5" xfId="4575"/>
    <cellStyle name="표준 8 4 3 2 6" xfId="8446"/>
    <cellStyle name="표준 8 4 3 2 7" xfId="12317"/>
    <cellStyle name="표준 8 4 3 2 8" xfId="16188"/>
    <cellStyle name="표준 8 4 3 2 9" xfId="20059"/>
    <cellStyle name="표준 8 4 3 3" xfId="649"/>
    <cellStyle name="표준 8 4 3 3 10" xfId="28043"/>
    <cellStyle name="표준 8 4 3 3 11" xfId="31914"/>
    <cellStyle name="표준 8 4 3 3 12" xfId="35785"/>
    <cellStyle name="표준 8 4 3 3 13" xfId="39897"/>
    <cellStyle name="표준 8 4 3 3 14" xfId="43768"/>
    <cellStyle name="표준 8 4 3 3 15" xfId="47639"/>
    <cellStyle name="표준 8 4 3 3 16" xfId="51510"/>
    <cellStyle name="표준 8 4 3 3 2" xfId="1623"/>
    <cellStyle name="표준 8 4 3 3 2 10" xfId="32882"/>
    <cellStyle name="표준 8 4 3 3 2 11" xfId="36753"/>
    <cellStyle name="표준 8 4 3 3 2 12" xfId="40865"/>
    <cellStyle name="표준 8 4 3 3 2 13" xfId="44736"/>
    <cellStyle name="표준 8 4 3 3 2 14" xfId="48607"/>
    <cellStyle name="표준 8 4 3 3 2 15" xfId="52478"/>
    <cellStyle name="표준 8 4 3 3 2 2" xfId="3562"/>
    <cellStyle name="표준 8 4 3 3 2 2 10" xfId="38689"/>
    <cellStyle name="표준 8 4 3 3 2 2 11" xfId="42801"/>
    <cellStyle name="표준 8 4 3 3 2 2 12" xfId="46672"/>
    <cellStyle name="표준 8 4 3 3 2 2 13" xfId="50543"/>
    <cellStyle name="표준 8 4 3 3 2 2 14" xfId="54414"/>
    <cellStyle name="표준 8 4 3 3 2 2 2" xfId="7721"/>
    <cellStyle name="표준 8 4 3 3 2 2 3" xfId="11592"/>
    <cellStyle name="표준 8 4 3 3 2 2 4" xfId="15463"/>
    <cellStyle name="표준 8 4 3 3 2 2 5" xfId="19334"/>
    <cellStyle name="표준 8 4 3 3 2 2 6" xfId="23205"/>
    <cellStyle name="표준 8 4 3 3 2 2 7" xfId="27076"/>
    <cellStyle name="표준 8 4 3 3 2 2 8" xfId="30947"/>
    <cellStyle name="표준 8 4 3 3 2 2 9" xfId="34818"/>
    <cellStyle name="표준 8 4 3 3 2 3" xfId="5785"/>
    <cellStyle name="표준 8 4 3 3 2 4" xfId="9656"/>
    <cellStyle name="표준 8 4 3 3 2 5" xfId="13527"/>
    <cellStyle name="표준 8 4 3 3 2 6" xfId="17398"/>
    <cellStyle name="표준 8 4 3 3 2 7" xfId="21269"/>
    <cellStyle name="표준 8 4 3 3 2 8" xfId="25140"/>
    <cellStyle name="표준 8 4 3 3 2 9" xfId="29011"/>
    <cellStyle name="표준 8 4 3 3 3" xfId="2594"/>
    <cellStyle name="표준 8 4 3 3 3 10" xfId="37721"/>
    <cellStyle name="표준 8 4 3 3 3 11" xfId="41833"/>
    <cellStyle name="표준 8 4 3 3 3 12" xfId="45704"/>
    <cellStyle name="표준 8 4 3 3 3 13" xfId="49575"/>
    <cellStyle name="표준 8 4 3 3 3 14" xfId="53446"/>
    <cellStyle name="표준 8 4 3 3 3 2" xfId="6753"/>
    <cellStyle name="표준 8 4 3 3 3 3" xfId="10624"/>
    <cellStyle name="표준 8 4 3 3 3 4" xfId="14495"/>
    <cellStyle name="표준 8 4 3 3 3 5" xfId="18366"/>
    <cellStyle name="표준 8 4 3 3 3 6" xfId="22237"/>
    <cellStyle name="표준 8 4 3 3 3 7" xfId="26108"/>
    <cellStyle name="표준 8 4 3 3 3 8" xfId="29979"/>
    <cellStyle name="표준 8 4 3 3 3 9" xfId="33850"/>
    <cellStyle name="표준 8 4 3 3 4" xfId="4817"/>
    <cellStyle name="표준 8 4 3 3 5" xfId="8688"/>
    <cellStyle name="표준 8 4 3 3 6" xfId="12559"/>
    <cellStyle name="표준 8 4 3 3 7" xfId="16430"/>
    <cellStyle name="표준 8 4 3 3 8" xfId="20301"/>
    <cellStyle name="표준 8 4 3 3 9" xfId="24172"/>
    <cellStyle name="표준 8 4 3 4" xfId="1139"/>
    <cellStyle name="표준 8 4 3 4 10" xfId="32398"/>
    <cellStyle name="표준 8 4 3 4 11" xfId="36269"/>
    <cellStyle name="표준 8 4 3 4 12" xfId="40381"/>
    <cellStyle name="표준 8 4 3 4 13" xfId="44252"/>
    <cellStyle name="표준 8 4 3 4 14" xfId="48123"/>
    <cellStyle name="표준 8 4 3 4 15" xfId="51994"/>
    <cellStyle name="표준 8 4 3 4 2" xfId="3078"/>
    <cellStyle name="표준 8 4 3 4 2 10" xfId="38205"/>
    <cellStyle name="표준 8 4 3 4 2 11" xfId="42317"/>
    <cellStyle name="표준 8 4 3 4 2 12" xfId="46188"/>
    <cellStyle name="표준 8 4 3 4 2 13" xfId="50059"/>
    <cellStyle name="표준 8 4 3 4 2 14" xfId="53930"/>
    <cellStyle name="표준 8 4 3 4 2 2" xfId="7237"/>
    <cellStyle name="표준 8 4 3 4 2 3" xfId="11108"/>
    <cellStyle name="표준 8 4 3 4 2 4" xfId="14979"/>
    <cellStyle name="표준 8 4 3 4 2 5" xfId="18850"/>
    <cellStyle name="표준 8 4 3 4 2 6" xfId="22721"/>
    <cellStyle name="표준 8 4 3 4 2 7" xfId="26592"/>
    <cellStyle name="표준 8 4 3 4 2 8" xfId="30463"/>
    <cellStyle name="표준 8 4 3 4 2 9" xfId="34334"/>
    <cellStyle name="표준 8 4 3 4 3" xfId="5301"/>
    <cellStyle name="표준 8 4 3 4 4" xfId="9172"/>
    <cellStyle name="표준 8 4 3 4 5" xfId="13043"/>
    <cellStyle name="표준 8 4 3 4 6" xfId="16914"/>
    <cellStyle name="표준 8 4 3 4 7" xfId="20785"/>
    <cellStyle name="표준 8 4 3 4 8" xfId="24656"/>
    <cellStyle name="표준 8 4 3 4 9" xfId="28527"/>
    <cellStyle name="표준 8 4 3 5" xfId="2110"/>
    <cellStyle name="표준 8 4 3 5 10" xfId="37237"/>
    <cellStyle name="표준 8 4 3 5 11" xfId="41349"/>
    <cellStyle name="표준 8 4 3 5 12" xfId="45220"/>
    <cellStyle name="표준 8 4 3 5 13" xfId="49091"/>
    <cellStyle name="표준 8 4 3 5 14" xfId="52962"/>
    <cellStyle name="표준 8 4 3 5 2" xfId="6269"/>
    <cellStyle name="표준 8 4 3 5 3" xfId="10140"/>
    <cellStyle name="표준 8 4 3 5 4" xfId="14011"/>
    <cellStyle name="표준 8 4 3 5 5" xfId="17882"/>
    <cellStyle name="표준 8 4 3 5 6" xfId="21753"/>
    <cellStyle name="표준 8 4 3 5 7" xfId="25624"/>
    <cellStyle name="표준 8 4 3 5 8" xfId="29495"/>
    <cellStyle name="표준 8 4 3 5 9" xfId="33366"/>
    <cellStyle name="표준 8 4 3 6" xfId="4333"/>
    <cellStyle name="표준 8 4 3 7" xfId="8204"/>
    <cellStyle name="표준 8 4 3 8" xfId="12075"/>
    <cellStyle name="표준 8 4 3 9" xfId="15946"/>
    <cellStyle name="표준 8 4 4" xfId="257"/>
    <cellStyle name="표준 8 4 4 10" xfId="19915"/>
    <cellStyle name="표준 8 4 4 11" xfId="23786"/>
    <cellStyle name="표준 8 4 4 12" xfId="27657"/>
    <cellStyle name="표준 8 4 4 13" xfId="31528"/>
    <cellStyle name="표준 8 4 4 14" xfId="35399"/>
    <cellStyle name="표준 8 4 4 15" xfId="39270"/>
    <cellStyle name="표준 8 4 4 16" xfId="39511"/>
    <cellStyle name="표준 8 4 4 17" xfId="43382"/>
    <cellStyle name="표준 8 4 4 18" xfId="47253"/>
    <cellStyle name="표준 8 4 4 19" xfId="51124"/>
    <cellStyle name="표준 8 4 4 2" xfId="502"/>
    <cellStyle name="표준 8 4 4 2 10" xfId="24028"/>
    <cellStyle name="표준 8 4 4 2 11" xfId="27899"/>
    <cellStyle name="표준 8 4 4 2 12" xfId="31770"/>
    <cellStyle name="표준 8 4 4 2 13" xfId="35641"/>
    <cellStyle name="표준 8 4 4 2 14" xfId="39753"/>
    <cellStyle name="표준 8 4 4 2 15" xfId="43624"/>
    <cellStyle name="표준 8 4 4 2 16" xfId="47495"/>
    <cellStyle name="표준 8 4 4 2 17" xfId="51366"/>
    <cellStyle name="표준 8 4 4 2 2" xfId="989"/>
    <cellStyle name="표준 8 4 4 2 2 10" xfId="28383"/>
    <cellStyle name="표준 8 4 4 2 2 11" xfId="32254"/>
    <cellStyle name="표준 8 4 4 2 2 12" xfId="36125"/>
    <cellStyle name="표준 8 4 4 2 2 13" xfId="40237"/>
    <cellStyle name="표준 8 4 4 2 2 14" xfId="44108"/>
    <cellStyle name="표준 8 4 4 2 2 15" xfId="47979"/>
    <cellStyle name="표준 8 4 4 2 2 16" xfId="51850"/>
    <cellStyle name="표준 8 4 4 2 2 2" xfId="1963"/>
    <cellStyle name="표준 8 4 4 2 2 2 10" xfId="33222"/>
    <cellStyle name="표준 8 4 4 2 2 2 11" xfId="37093"/>
    <cellStyle name="표준 8 4 4 2 2 2 12" xfId="41205"/>
    <cellStyle name="표준 8 4 4 2 2 2 13" xfId="45076"/>
    <cellStyle name="표준 8 4 4 2 2 2 14" xfId="48947"/>
    <cellStyle name="표준 8 4 4 2 2 2 15" xfId="52818"/>
    <cellStyle name="표준 8 4 4 2 2 2 2" xfId="3902"/>
    <cellStyle name="표준 8 4 4 2 2 2 2 10" xfId="39029"/>
    <cellStyle name="표준 8 4 4 2 2 2 2 11" xfId="43141"/>
    <cellStyle name="표준 8 4 4 2 2 2 2 12" xfId="47012"/>
    <cellStyle name="표준 8 4 4 2 2 2 2 13" xfId="50883"/>
    <cellStyle name="표준 8 4 4 2 2 2 2 14" xfId="54754"/>
    <cellStyle name="표준 8 4 4 2 2 2 2 2" xfId="8061"/>
    <cellStyle name="표준 8 4 4 2 2 2 2 3" xfId="11932"/>
    <cellStyle name="표준 8 4 4 2 2 2 2 4" xfId="15803"/>
    <cellStyle name="표준 8 4 4 2 2 2 2 5" xfId="19674"/>
    <cellStyle name="표준 8 4 4 2 2 2 2 6" xfId="23545"/>
    <cellStyle name="표준 8 4 4 2 2 2 2 7" xfId="27416"/>
    <cellStyle name="표준 8 4 4 2 2 2 2 8" xfId="31287"/>
    <cellStyle name="표준 8 4 4 2 2 2 2 9" xfId="35158"/>
    <cellStyle name="표준 8 4 4 2 2 2 3" xfId="6125"/>
    <cellStyle name="표준 8 4 4 2 2 2 4" xfId="9996"/>
    <cellStyle name="표준 8 4 4 2 2 2 5" xfId="13867"/>
    <cellStyle name="표준 8 4 4 2 2 2 6" xfId="17738"/>
    <cellStyle name="표준 8 4 4 2 2 2 7" xfId="21609"/>
    <cellStyle name="표준 8 4 4 2 2 2 8" xfId="25480"/>
    <cellStyle name="표준 8 4 4 2 2 2 9" xfId="29351"/>
    <cellStyle name="표준 8 4 4 2 2 3" xfId="2934"/>
    <cellStyle name="표준 8 4 4 2 2 3 10" xfId="38061"/>
    <cellStyle name="표준 8 4 4 2 2 3 11" xfId="42173"/>
    <cellStyle name="표준 8 4 4 2 2 3 12" xfId="46044"/>
    <cellStyle name="표준 8 4 4 2 2 3 13" xfId="49915"/>
    <cellStyle name="표준 8 4 4 2 2 3 14" xfId="53786"/>
    <cellStyle name="표준 8 4 4 2 2 3 2" xfId="7093"/>
    <cellStyle name="표준 8 4 4 2 2 3 3" xfId="10964"/>
    <cellStyle name="표준 8 4 4 2 2 3 4" xfId="14835"/>
    <cellStyle name="표준 8 4 4 2 2 3 5" xfId="18706"/>
    <cellStyle name="표준 8 4 4 2 2 3 6" xfId="22577"/>
    <cellStyle name="표준 8 4 4 2 2 3 7" xfId="26448"/>
    <cellStyle name="표준 8 4 4 2 2 3 8" xfId="30319"/>
    <cellStyle name="표준 8 4 4 2 2 3 9" xfId="34190"/>
    <cellStyle name="표준 8 4 4 2 2 4" xfId="5157"/>
    <cellStyle name="표준 8 4 4 2 2 5" xfId="9028"/>
    <cellStyle name="표준 8 4 4 2 2 6" xfId="12899"/>
    <cellStyle name="표준 8 4 4 2 2 7" xfId="16770"/>
    <cellStyle name="표준 8 4 4 2 2 8" xfId="20641"/>
    <cellStyle name="표준 8 4 4 2 2 9" xfId="24512"/>
    <cellStyle name="표준 8 4 4 2 3" xfId="1479"/>
    <cellStyle name="표준 8 4 4 2 3 10" xfId="32738"/>
    <cellStyle name="표준 8 4 4 2 3 11" xfId="36609"/>
    <cellStyle name="표준 8 4 4 2 3 12" xfId="40721"/>
    <cellStyle name="표준 8 4 4 2 3 13" xfId="44592"/>
    <cellStyle name="표준 8 4 4 2 3 14" xfId="48463"/>
    <cellStyle name="표준 8 4 4 2 3 15" xfId="52334"/>
    <cellStyle name="표준 8 4 4 2 3 2" xfId="3418"/>
    <cellStyle name="표준 8 4 4 2 3 2 10" xfId="38545"/>
    <cellStyle name="표준 8 4 4 2 3 2 11" xfId="42657"/>
    <cellStyle name="표준 8 4 4 2 3 2 12" xfId="46528"/>
    <cellStyle name="표준 8 4 4 2 3 2 13" xfId="50399"/>
    <cellStyle name="표준 8 4 4 2 3 2 14" xfId="54270"/>
    <cellStyle name="표준 8 4 4 2 3 2 2" xfId="7577"/>
    <cellStyle name="표준 8 4 4 2 3 2 3" xfId="11448"/>
    <cellStyle name="표준 8 4 4 2 3 2 4" xfId="15319"/>
    <cellStyle name="표준 8 4 4 2 3 2 5" xfId="19190"/>
    <cellStyle name="표준 8 4 4 2 3 2 6" xfId="23061"/>
    <cellStyle name="표준 8 4 4 2 3 2 7" xfId="26932"/>
    <cellStyle name="표준 8 4 4 2 3 2 8" xfId="30803"/>
    <cellStyle name="표준 8 4 4 2 3 2 9" xfId="34674"/>
    <cellStyle name="표준 8 4 4 2 3 3" xfId="5641"/>
    <cellStyle name="표준 8 4 4 2 3 4" xfId="9512"/>
    <cellStyle name="표준 8 4 4 2 3 5" xfId="13383"/>
    <cellStyle name="표준 8 4 4 2 3 6" xfId="17254"/>
    <cellStyle name="표준 8 4 4 2 3 7" xfId="21125"/>
    <cellStyle name="표준 8 4 4 2 3 8" xfId="24996"/>
    <cellStyle name="표준 8 4 4 2 3 9" xfId="28867"/>
    <cellStyle name="표준 8 4 4 2 4" xfId="2450"/>
    <cellStyle name="표준 8 4 4 2 4 10" xfId="37577"/>
    <cellStyle name="표준 8 4 4 2 4 11" xfId="41689"/>
    <cellStyle name="표준 8 4 4 2 4 12" xfId="45560"/>
    <cellStyle name="표준 8 4 4 2 4 13" xfId="49431"/>
    <cellStyle name="표준 8 4 4 2 4 14" xfId="53302"/>
    <cellStyle name="표준 8 4 4 2 4 2" xfId="6609"/>
    <cellStyle name="표준 8 4 4 2 4 3" xfId="10480"/>
    <cellStyle name="표준 8 4 4 2 4 4" xfId="14351"/>
    <cellStyle name="표준 8 4 4 2 4 5" xfId="18222"/>
    <cellStyle name="표준 8 4 4 2 4 6" xfId="22093"/>
    <cellStyle name="표준 8 4 4 2 4 7" xfId="25964"/>
    <cellStyle name="표준 8 4 4 2 4 8" xfId="29835"/>
    <cellStyle name="표준 8 4 4 2 4 9" xfId="33706"/>
    <cellStyle name="표준 8 4 4 2 5" xfId="4673"/>
    <cellStyle name="표준 8 4 4 2 6" xfId="8544"/>
    <cellStyle name="표준 8 4 4 2 7" xfId="12415"/>
    <cellStyle name="표준 8 4 4 2 8" xfId="16286"/>
    <cellStyle name="표준 8 4 4 2 9" xfId="20157"/>
    <cellStyle name="표준 8 4 4 3" xfId="747"/>
    <cellStyle name="표준 8 4 4 3 10" xfId="28141"/>
    <cellStyle name="표준 8 4 4 3 11" xfId="32012"/>
    <cellStyle name="표준 8 4 4 3 12" xfId="35883"/>
    <cellStyle name="표준 8 4 4 3 13" xfId="39995"/>
    <cellStyle name="표준 8 4 4 3 14" xfId="43866"/>
    <cellStyle name="표준 8 4 4 3 15" xfId="47737"/>
    <cellStyle name="표준 8 4 4 3 16" xfId="51608"/>
    <cellStyle name="표준 8 4 4 3 2" xfId="1721"/>
    <cellStyle name="표준 8 4 4 3 2 10" xfId="32980"/>
    <cellStyle name="표준 8 4 4 3 2 11" xfId="36851"/>
    <cellStyle name="표준 8 4 4 3 2 12" xfId="40963"/>
    <cellStyle name="표준 8 4 4 3 2 13" xfId="44834"/>
    <cellStyle name="표준 8 4 4 3 2 14" xfId="48705"/>
    <cellStyle name="표준 8 4 4 3 2 15" xfId="52576"/>
    <cellStyle name="표준 8 4 4 3 2 2" xfId="3660"/>
    <cellStyle name="표준 8 4 4 3 2 2 10" xfId="38787"/>
    <cellStyle name="표준 8 4 4 3 2 2 11" xfId="42899"/>
    <cellStyle name="표준 8 4 4 3 2 2 12" xfId="46770"/>
    <cellStyle name="표준 8 4 4 3 2 2 13" xfId="50641"/>
    <cellStyle name="표준 8 4 4 3 2 2 14" xfId="54512"/>
    <cellStyle name="표준 8 4 4 3 2 2 2" xfId="7819"/>
    <cellStyle name="표준 8 4 4 3 2 2 3" xfId="11690"/>
    <cellStyle name="표준 8 4 4 3 2 2 4" xfId="15561"/>
    <cellStyle name="표준 8 4 4 3 2 2 5" xfId="19432"/>
    <cellStyle name="표준 8 4 4 3 2 2 6" xfId="23303"/>
    <cellStyle name="표준 8 4 4 3 2 2 7" xfId="27174"/>
    <cellStyle name="표준 8 4 4 3 2 2 8" xfId="31045"/>
    <cellStyle name="표준 8 4 4 3 2 2 9" xfId="34916"/>
    <cellStyle name="표준 8 4 4 3 2 3" xfId="5883"/>
    <cellStyle name="표준 8 4 4 3 2 4" xfId="9754"/>
    <cellStyle name="표준 8 4 4 3 2 5" xfId="13625"/>
    <cellStyle name="표준 8 4 4 3 2 6" xfId="17496"/>
    <cellStyle name="표준 8 4 4 3 2 7" xfId="21367"/>
    <cellStyle name="표준 8 4 4 3 2 8" xfId="25238"/>
    <cellStyle name="표준 8 4 4 3 2 9" xfId="29109"/>
    <cellStyle name="표준 8 4 4 3 3" xfId="2692"/>
    <cellStyle name="표준 8 4 4 3 3 10" xfId="37819"/>
    <cellStyle name="표준 8 4 4 3 3 11" xfId="41931"/>
    <cellStyle name="표준 8 4 4 3 3 12" xfId="45802"/>
    <cellStyle name="표준 8 4 4 3 3 13" xfId="49673"/>
    <cellStyle name="표준 8 4 4 3 3 14" xfId="53544"/>
    <cellStyle name="표준 8 4 4 3 3 2" xfId="6851"/>
    <cellStyle name="표준 8 4 4 3 3 3" xfId="10722"/>
    <cellStyle name="표준 8 4 4 3 3 4" xfId="14593"/>
    <cellStyle name="표준 8 4 4 3 3 5" xfId="18464"/>
    <cellStyle name="표준 8 4 4 3 3 6" xfId="22335"/>
    <cellStyle name="표준 8 4 4 3 3 7" xfId="26206"/>
    <cellStyle name="표준 8 4 4 3 3 8" xfId="30077"/>
    <cellStyle name="표준 8 4 4 3 3 9" xfId="33948"/>
    <cellStyle name="표준 8 4 4 3 4" xfId="4915"/>
    <cellStyle name="표준 8 4 4 3 5" xfId="8786"/>
    <cellStyle name="표준 8 4 4 3 6" xfId="12657"/>
    <cellStyle name="표준 8 4 4 3 7" xfId="16528"/>
    <cellStyle name="표준 8 4 4 3 8" xfId="20399"/>
    <cellStyle name="표준 8 4 4 3 9" xfId="24270"/>
    <cellStyle name="표준 8 4 4 4" xfId="1237"/>
    <cellStyle name="표준 8 4 4 4 10" xfId="32496"/>
    <cellStyle name="표준 8 4 4 4 11" xfId="36367"/>
    <cellStyle name="표준 8 4 4 4 12" xfId="40479"/>
    <cellStyle name="표준 8 4 4 4 13" xfId="44350"/>
    <cellStyle name="표준 8 4 4 4 14" xfId="48221"/>
    <cellStyle name="표준 8 4 4 4 15" xfId="52092"/>
    <cellStyle name="표준 8 4 4 4 2" xfId="3176"/>
    <cellStyle name="표준 8 4 4 4 2 10" xfId="38303"/>
    <cellStyle name="표준 8 4 4 4 2 11" xfId="42415"/>
    <cellStyle name="표준 8 4 4 4 2 12" xfId="46286"/>
    <cellStyle name="표준 8 4 4 4 2 13" xfId="50157"/>
    <cellStyle name="표준 8 4 4 4 2 14" xfId="54028"/>
    <cellStyle name="표준 8 4 4 4 2 2" xfId="7335"/>
    <cellStyle name="표준 8 4 4 4 2 3" xfId="11206"/>
    <cellStyle name="표준 8 4 4 4 2 4" xfId="15077"/>
    <cellStyle name="표준 8 4 4 4 2 5" xfId="18948"/>
    <cellStyle name="표준 8 4 4 4 2 6" xfId="22819"/>
    <cellStyle name="표준 8 4 4 4 2 7" xfId="26690"/>
    <cellStyle name="표준 8 4 4 4 2 8" xfId="30561"/>
    <cellStyle name="표준 8 4 4 4 2 9" xfId="34432"/>
    <cellStyle name="표준 8 4 4 4 3" xfId="5399"/>
    <cellStyle name="표준 8 4 4 4 4" xfId="9270"/>
    <cellStyle name="표준 8 4 4 4 5" xfId="13141"/>
    <cellStyle name="표준 8 4 4 4 6" xfId="17012"/>
    <cellStyle name="표준 8 4 4 4 7" xfId="20883"/>
    <cellStyle name="표준 8 4 4 4 8" xfId="24754"/>
    <cellStyle name="표준 8 4 4 4 9" xfId="28625"/>
    <cellStyle name="표준 8 4 4 5" xfId="2208"/>
    <cellStyle name="표준 8 4 4 5 10" xfId="37335"/>
    <cellStyle name="표준 8 4 4 5 11" xfId="41447"/>
    <cellStyle name="표준 8 4 4 5 12" xfId="45318"/>
    <cellStyle name="표준 8 4 4 5 13" xfId="49189"/>
    <cellStyle name="표준 8 4 4 5 14" xfId="53060"/>
    <cellStyle name="표준 8 4 4 5 2" xfId="6367"/>
    <cellStyle name="표준 8 4 4 5 3" xfId="10238"/>
    <cellStyle name="표준 8 4 4 5 4" xfId="14109"/>
    <cellStyle name="표준 8 4 4 5 5" xfId="17980"/>
    <cellStyle name="표준 8 4 4 5 6" xfId="21851"/>
    <cellStyle name="표준 8 4 4 5 7" xfId="25722"/>
    <cellStyle name="표준 8 4 4 5 8" xfId="29593"/>
    <cellStyle name="표준 8 4 4 5 9" xfId="33464"/>
    <cellStyle name="표준 8 4 4 6" xfId="4431"/>
    <cellStyle name="표준 8 4 4 7" xfId="8302"/>
    <cellStyle name="표준 8 4 4 8" xfId="12173"/>
    <cellStyle name="표준 8 4 4 9" xfId="16044"/>
    <cellStyle name="표준 8 4 5" xfId="307"/>
    <cellStyle name="표준 8 4 5 10" xfId="23833"/>
    <cellStyle name="표준 8 4 5 11" xfId="27704"/>
    <cellStyle name="표준 8 4 5 12" xfId="31575"/>
    <cellStyle name="표준 8 4 5 13" xfId="35446"/>
    <cellStyle name="표준 8 4 5 14" xfId="39558"/>
    <cellStyle name="표준 8 4 5 15" xfId="43429"/>
    <cellStyle name="표준 8 4 5 16" xfId="47300"/>
    <cellStyle name="표준 8 4 5 17" xfId="51171"/>
    <cellStyle name="표준 8 4 5 2" xfId="794"/>
    <cellStyle name="표준 8 4 5 2 10" xfId="28188"/>
    <cellStyle name="표준 8 4 5 2 11" xfId="32059"/>
    <cellStyle name="표준 8 4 5 2 12" xfId="35930"/>
    <cellStyle name="표준 8 4 5 2 13" xfId="40042"/>
    <cellStyle name="표준 8 4 5 2 14" xfId="43913"/>
    <cellStyle name="표준 8 4 5 2 15" xfId="47784"/>
    <cellStyle name="표준 8 4 5 2 16" xfId="51655"/>
    <cellStyle name="표준 8 4 5 2 2" xfId="1768"/>
    <cellStyle name="표준 8 4 5 2 2 10" xfId="33027"/>
    <cellStyle name="표준 8 4 5 2 2 11" xfId="36898"/>
    <cellStyle name="표준 8 4 5 2 2 12" xfId="41010"/>
    <cellStyle name="표준 8 4 5 2 2 13" xfId="44881"/>
    <cellStyle name="표준 8 4 5 2 2 14" xfId="48752"/>
    <cellStyle name="표준 8 4 5 2 2 15" xfId="52623"/>
    <cellStyle name="표준 8 4 5 2 2 2" xfId="3707"/>
    <cellStyle name="표준 8 4 5 2 2 2 10" xfId="38834"/>
    <cellStyle name="표준 8 4 5 2 2 2 11" xfId="42946"/>
    <cellStyle name="표준 8 4 5 2 2 2 12" xfId="46817"/>
    <cellStyle name="표준 8 4 5 2 2 2 13" xfId="50688"/>
    <cellStyle name="표준 8 4 5 2 2 2 14" xfId="54559"/>
    <cellStyle name="표준 8 4 5 2 2 2 2" xfId="7866"/>
    <cellStyle name="표준 8 4 5 2 2 2 3" xfId="11737"/>
    <cellStyle name="표준 8 4 5 2 2 2 4" xfId="15608"/>
    <cellStyle name="표준 8 4 5 2 2 2 5" xfId="19479"/>
    <cellStyle name="표준 8 4 5 2 2 2 6" xfId="23350"/>
    <cellStyle name="표준 8 4 5 2 2 2 7" xfId="27221"/>
    <cellStyle name="표준 8 4 5 2 2 2 8" xfId="31092"/>
    <cellStyle name="표준 8 4 5 2 2 2 9" xfId="34963"/>
    <cellStyle name="표준 8 4 5 2 2 3" xfId="5930"/>
    <cellStyle name="표준 8 4 5 2 2 4" xfId="9801"/>
    <cellStyle name="표준 8 4 5 2 2 5" xfId="13672"/>
    <cellStyle name="표준 8 4 5 2 2 6" xfId="17543"/>
    <cellStyle name="표준 8 4 5 2 2 7" xfId="21414"/>
    <cellStyle name="표준 8 4 5 2 2 8" xfId="25285"/>
    <cellStyle name="표준 8 4 5 2 2 9" xfId="29156"/>
    <cellStyle name="표준 8 4 5 2 3" xfId="2739"/>
    <cellStyle name="표준 8 4 5 2 3 10" xfId="37866"/>
    <cellStyle name="표준 8 4 5 2 3 11" xfId="41978"/>
    <cellStyle name="표준 8 4 5 2 3 12" xfId="45849"/>
    <cellStyle name="표준 8 4 5 2 3 13" xfId="49720"/>
    <cellStyle name="표준 8 4 5 2 3 14" xfId="53591"/>
    <cellStyle name="표준 8 4 5 2 3 2" xfId="6898"/>
    <cellStyle name="표준 8 4 5 2 3 3" xfId="10769"/>
    <cellStyle name="표준 8 4 5 2 3 4" xfId="14640"/>
    <cellStyle name="표준 8 4 5 2 3 5" xfId="18511"/>
    <cellStyle name="표준 8 4 5 2 3 6" xfId="22382"/>
    <cellStyle name="표준 8 4 5 2 3 7" xfId="26253"/>
    <cellStyle name="표준 8 4 5 2 3 8" xfId="30124"/>
    <cellStyle name="표준 8 4 5 2 3 9" xfId="33995"/>
    <cellStyle name="표준 8 4 5 2 4" xfId="4962"/>
    <cellStyle name="표준 8 4 5 2 5" xfId="8833"/>
    <cellStyle name="표준 8 4 5 2 6" xfId="12704"/>
    <cellStyle name="표준 8 4 5 2 7" xfId="16575"/>
    <cellStyle name="표준 8 4 5 2 8" xfId="20446"/>
    <cellStyle name="표준 8 4 5 2 9" xfId="24317"/>
    <cellStyle name="표준 8 4 5 3" xfId="1284"/>
    <cellStyle name="표준 8 4 5 3 10" xfId="32543"/>
    <cellStyle name="표준 8 4 5 3 11" xfId="36414"/>
    <cellStyle name="표준 8 4 5 3 12" xfId="40526"/>
    <cellStyle name="표준 8 4 5 3 13" xfId="44397"/>
    <cellStyle name="표준 8 4 5 3 14" xfId="48268"/>
    <cellStyle name="표준 8 4 5 3 15" xfId="52139"/>
    <cellStyle name="표준 8 4 5 3 2" xfId="3223"/>
    <cellStyle name="표준 8 4 5 3 2 10" xfId="38350"/>
    <cellStyle name="표준 8 4 5 3 2 11" xfId="42462"/>
    <cellStyle name="표준 8 4 5 3 2 12" xfId="46333"/>
    <cellStyle name="표준 8 4 5 3 2 13" xfId="50204"/>
    <cellStyle name="표준 8 4 5 3 2 14" xfId="54075"/>
    <cellStyle name="표준 8 4 5 3 2 2" xfId="7382"/>
    <cellStyle name="표준 8 4 5 3 2 3" xfId="11253"/>
    <cellStyle name="표준 8 4 5 3 2 4" xfId="15124"/>
    <cellStyle name="표준 8 4 5 3 2 5" xfId="18995"/>
    <cellStyle name="표준 8 4 5 3 2 6" xfId="22866"/>
    <cellStyle name="표준 8 4 5 3 2 7" xfId="26737"/>
    <cellStyle name="표준 8 4 5 3 2 8" xfId="30608"/>
    <cellStyle name="표준 8 4 5 3 2 9" xfId="34479"/>
    <cellStyle name="표준 8 4 5 3 3" xfId="5446"/>
    <cellStyle name="표준 8 4 5 3 4" xfId="9317"/>
    <cellStyle name="표준 8 4 5 3 5" xfId="13188"/>
    <cellStyle name="표준 8 4 5 3 6" xfId="17059"/>
    <cellStyle name="표준 8 4 5 3 7" xfId="20930"/>
    <cellStyle name="표준 8 4 5 3 8" xfId="24801"/>
    <cellStyle name="표준 8 4 5 3 9" xfId="28672"/>
    <cellStyle name="표준 8 4 5 4" xfId="2255"/>
    <cellStyle name="표준 8 4 5 4 10" xfId="37382"/>
    <cellStyle name="표준 8 4 5 4 11" xfId="41494"/>
    <cellStyle name="표준 8 4 5 4 12" xfId="45365"/>
    <cellStyle name="표준 8 4 5 4 13" xfId="49236"/>
    <cellStyle name="표준 8 4 5 4 14" xfId="53107"/>
    <cellStyle name="표준 8 4 5 4 2" xfId="6414"/>
    <cellStyle name="표준 8 4 5 4 3" xfId="10285"/>
    <cellStyle name="표준 8 4 5 4 4" xfId="14156"/>
    <cellStyle name="표준 8 4 5 4 5" xfId="18027"/>
    <cellStyle name="표준 8 4 5 4 6" xfId="21898"/>
    <cellStyle name="표준 8 4 5 4 7" xfId="25769"/>
    <cellStyle name="표준 8 4 5 4 8" xfId="29640"/>
    <cellStyle name="표준 8 4 5 4 9" xfId="33511"/>
    <cellStyle name="표준 8 4 5 5" xfId="4478"/>
    <cellStyle name="표준 8 4 5 6" xfId="8349"/>
    <cellStyle name="표준 8 4 5 7" xfId="12220"/>
    <cellStyle name="표준 8 4 5 8" xfId="16091"/>
    <cellStyle name="표준 8 4 5 9" xfId="19962"/>
    <cellStyle name="표준 8 4 6" xfId="552"/>
    <cellStyle name="표준 8 4 6 10" xfId="27946"/>
    <cellStyle name="표준 8 4 6 11" xfId="31817"/>
    <cellStyle name="표준 8 4 6 12" xfId="35688"/>
    <cellStyle name="표준 8 4 6 13" xfId="39800"/>
    <cellStyle name="표준 8 4 6 14" xfId="43671"/>
    <cellStyle name="표준 8 4 6 15" xfId="47542"/>
    <cellStyle name="표준 8 4 6 16" xfId="51413"/>
    <cellStyle name="표준 8 4 6 2" xfId="1526"/>
    <cellStyle name="표준 8 4 6 2 10" xfId="32785"/>
    <cellStyle name="표준 8 4 6 2 11" xfId="36656"/>
    <cellStyle name="표준 8 4 6 2 12" xfId="40768"/>
    <cellStyle name="표준 8 4 6 2 13" xfId="44639"/>
    <cellStyle name="표준 8 4 6 2 14" xfId="48510"/>
    <cellStyle name="표준 8 4 6 2 15" xfId="52381"/>
    <cellStyle name="표준 8 4 6 2 2" xfId="3465"/>
    <cellStyle name="표준 8 4 6 2 2 10" xfId="38592"/>
    <cellStyle name="표준 8 4 6 2 2 11" xfId="42704"/>
    <cellStyle name="표준 8 4 6 2 2 12" xfId="46575"/>
    <cellStyle name="표준 8 4 6 2 2 13" xfId="50446"/>
    <cellStyle name="표준 8 4 6 2 2 14" xfId="54317"/>
    <cellStyle name="표준 8 4 6 2 2 2" xfId="7624"/>
    <cellStyle name="표준 8 4 6 2 2 3" xfId="11495"/>
    <cellStyle name="표준 8 4 6 2 2 4" xfId="15366"/>
    <cellStyle name="표준 8 4 6 2 2 5" xfId="19237"/>
    <cellStyle name="표준 8 4 6 2 2 6" xfId="23108"/>
    <cellStyle name="표준 8 4 6 2 2 7" xfId="26979"/>
    <cellStyle name="표준 8 4 6 2 2 8" xfId="30850"/>
    <cellStyle name="표준 8 4 6 2 2 9" xfId="34721"/>
    <cellStyle name="표준 8 4 6 2 3" xfId="5688"/>
    <cellStyle name="표준 8 4 6 2 4" xfId="9559"/>
    <cellStyle name="표준 8 4 6 2 5" xfId="13430"/>
    <cellStyle name="표준 8 4 6 2 6" xfId="17301"/>
    <cellStyle name="표준 8 4 6 2 7" xfId="21172"/>
    <cellStyle name="표준 8 4 6 2 8" xfId="25043"/>
    <cellStyle name="표준 8 4 6 2 9" xfId="28914"/>
    <cellStyle name="표준 8 4 6 3" xfId="2497"/>
    <cellStyle name="표준 8 4 6 3 10" xfId="37624"/>
    <cellStyle name="표준 8 4 6 3 11" xfId="41736"/>
    <cellStyle name="표준 8 4 6 3 12" xfId="45607"/>
    <cellStyle name="표준 8 4 6 3 13" xfId="49478"/>
    <cellStyle name="표준 8 4 6 3 14" xfId="53349"/>
    <cellStyle name="표준 8 4 6 3 2" xfId="6656"/>
    <cellStyle name="표준 8 4 6 3 3" xfId="10527"/>
    <cellStyle name="표준 8 4 6 3 4" xfId="14398"/>
    <cellStyle name="표준 8 4 6 3 5" xfId="18269"/>
    <cellStyle name="표준 8 4 6 3 6" xfId="22140"/>
    <cellStyle name="표준 8 4 6 3 7" xfId="26011"/>
    <cellStyle name="표준 8 4 6 3 8" xfId="29882"/>
    <cellStyle name="표준 8 4 6 3 9" xfId="33753"/>
    <cellStyle name="표준 8 4 6 4" xfId="4720"/>
    <cellStyle name="표준 8 4 6 5" xfId="8591"/>
    <cellStyle name="표준 8 4 6 6" xfId="12462"/>
    <cellStyle name="표준 8 4 6 7" xfId="16333"/>
    <cellStyle name="표준 8 4 6 8" xfId="20204"/>
    <cellStyle name="표준 8 4 6 9" xfId="24075"/>
    <cellStyle name="표준 8 4 7" xfId="1042"/>
    <cellStyle name="표준 8 4 7 10" xfId="32301"/>
    <cellStyle name="표준 8 4 7 11" xfId="36172"/>
    <cellStyle name="표준 8 4 7 12" xfId="40284"/>
    <cellStyle name="표준 8 4 7 13" xfId="44155"/>
    <cellStyle name="표준 8 4 7 14" xfId="48026"/>
    <cellStyle name="표준 8 4 7 15" xfId="51897"/>
    <cellStyle name="표준 8 4 7 2" xfId="2981"/>
    <cellStyle name="표준 8 4 7 2 10" xfId="38108"/>
    <cellStyle name="표준 8 4 7 2 11" xfId="42220"/>
    <cellStyle name="표준 8 4 7 2 12" xfId="46091"/>
    <cellStyle name="표준 8 4 7 2 13" xfId="49962"/>
    <cellStyle name="표준 8 4 7 2 14" xfId="53833"/>
    <cellStyle name="표준 8 4 7 2 2" xfId="7140"/>
    <cellStyle name="표준 8 4 7 2 3" xfId="11011"/>
    <cellStyle name="표준 8 4 7 2 4" xfId="14882"/>
    <cellStyle name="표준 8 4 7 2 5" xfId="18753"/>
    <cellStyle name="표준 8 4 7 2 6" xfId="22624"/>
    <cellStyle name="표준 8 4 7 2 7" xfId="26495"/>
    <cellStyle name="표준 8 4 7 2 8" xfId="30366"/>
    <cellStyle name="표준 8 4 7 2 9" xfId="34237"/>
    <cellStyle name="표준 8 4 7 3" xfId="5204"/>
    <cellStyle name="표준 8 4 7 4" xfId="9075"/>
    <cellStyle name="표준 8 4 7 5" xfId="12946"/>
    <cellStyle name="표준 8 4 7 6" xfId="16817"/>
    <cellStyle name="표준 8 4 7 7" xfId="20688"/>
    <cellStyle name="표준 8 4 7 8" xfId="24559"/>
    <cellStyle name="표준 8 4 7 9" xfId="28430"/>
    <cellStyle name="표준 8 4 8" xfId="2013"/>
    <cellStyle name="표준 8 4 8 10" xfId="37140"/>
    <cellStyle name="표준 8 4 8 11" xfId="41252"/>
    <cellStyle name="표준 8 4 8 12" xfId="45123"/>
    <cellStyle name="표준 8 4 8 13" xfId="48994"/>
    <cellStyle name="표준 8 4 8 14" xfId="52865"/>
    <cellStyle name="표준 8 4 8 2" xfId="6172"/>
    <cellStyle name="표준 8 4 8 3" xfId="10043"/>
    <cellStyle name="표준 8 4 8 4" xfId="13914"/>
    <cellStyle name="표준 8 4 8 5" xfId="17785"/>
    <cellStyle name="표준 8 4 8 6" xfId="21656"/>
    <cellStyle name="표준 8 4 8 7" xfId="25527"/>
    <cellStyle name="표준 8 4 8 8" xfId="29398"/>
    <cellStyle name="표준 8 4 8 9" xfId="33269"/>
    <cellStyle name="표준 8 4 9" xfId="4236"/>
    <cellStyle name="표준 8 5" xfId="83"/>
    <cellStyle name="표준 8 5 10" xfId="12001"/>
    <cellStyle name="표준 8 5 11" xfId="15872"/>
    <cellStyle name="표준 8 5 12" xfId="19743"/>
    <cellStyle name="표준 8 5 13" xfId="23614"/>
    <cellStyle name="표준 8 5 14" xfId="27485"/>
    <cellStyle name="표준 8 5 15" xfId="31356"/>
    <cellStyle name="표준 8 5 16" xfId="35227"/>
    <cellStyle name="표준 8 5 17" xfId="39098"/>
    <cellStyle name="표준 8 5 18" xfId="39339"/>
    <cellStyle name="표준 8 5 19" xfId="43210"/>
    <cellStyle name="표준 8 5 2" xfId="182"/>
    <cellStyle name="표준 8 5 2 10" xfId="19840"/>
    <cellStyle name="표준 8 5 2 11" xfId="23711"/>
    <cellStyle name="표준 8 5 2 12" xfId="27582"/>
    <cellStyle name="표준 8 5 2 13" xfId="31453"/>
    <cellStyle name="표준 8 5 2 14" xfId="35324"/>
    <cellStyle name="표준 8 5 2 15" xfId="39195"/>
    <cellStyle name="표준 8 5 2 16" xfId="39436"/>
    <cellStyle name="표준 8 5 2 17" xfId="43307"/>
    <cellStyle name="표준 8 5 2 18" xfId="47178"/>
    <cellStyle name="표준 8 5 2 19" xfId="51049"/>
    <cellStyle name="표준 8 5 2 2" xfId="427"/>
    <cellStyle name="표준 8 5 2 2 10" xfId="23953"/>
    <cellStyle name="표준 8 5 2 2 11" xfId="27824"/>
    <cellStyle name="표준 8 5 2 2 12" xfId="31695"/>
    <cellStyle name="표준 8 5 2 2 13" xfId="35566"/>
    <cellStyle name="표준 8 5 2 2 14" xfId="39678"/>
    <cellStyle name="표준 8 5 2 2 15" xfId="43549"/>
    <cellStyle name="표준 8 5 2 2 16" xfId="47420"/>
    <cellStyle name="표준 8 5 2 2 17" xfId="51291"/>
    <cellStyle name="표준 8 5 2 2 2" xfId="914"/>
    <cellStyle name="표준 8 5 2 2 2 10" xfId="28308"/>
    <cellStyle name="표준 8 5 2 2 2 11" xfId="32179"/>
    <cellStyle name="표준 8 5 2 2 2 12" xfId="36050"/>
    <cellStyle name="표준 8 5 2 2 2 13" xfId="40162"/>
    <cellStyle name="표준 8 5 2 2 2 14" xfId="44033"/>
    <cellStyle name="표준 8 5 2 2 2 15" xfId="47904"/>
    <cellStyle name="표준 8 5 2 2 2 16" xfId="51775"/>
    <cellStyle name="표준 8 5 2 2 2 2" xfId="1888"/>
    <cellStyle name="표준 8 5 2 2 2 2 10" xfId="33147"/>
    <cellStyle name="표준 8 5 2 2 2 2 11" xfId="37018"/>
    <cellStyle name="표준 8 5 2 2 2 2 12" xfId="41130"/>
    <cellStyle name="표준 8 5 2 2 2 2 13" xfId="45001"/>
    <cellStyle name="표준 8 5 2 2 2 2 14" xfId="48872"/>
    <cellStyle name="표준 8 5 2 2 2 2 15" xfId="52743"/>
    <cellStyle name="표준 8 5 2 2 2 2 2" xfId="3827"/>
    <cellStyle name="표준 8 5 2 2 2 2 2 10" xfId="38954"/>
    <cellStyle name="표준 8 5 2 2 2 2 2 11" xfId="43066"/>
    <cellStyle name="표준 8 5 2 2 2 2 2 12" xfId="46937"/>
    <cellStyle name="표준 8 5 2 2 2 2 2 13" xfId="50808"/>
    <cellStyle name="표준 8 5 2 2 2 2 2 14" xfId="54679"/>
    <cellStyle name="표준 8 5 2 2 2 2 2 2" xfId="7986"/>
    <cellStyle name="표준 8 5 2 2 2 2 2 3" xfId="11857"/>
    <cellStyle name="표준 8 5 2 2 2 2 2 4" xfId="15728"/>
    <cellStyle name="표준 8 5 2 2 2 2 2 5" xfId="19599"/>
    <cellStyle name="표준 8 5 2 2 2 2 2 6" xfId="23470"/>
    <cellStyle name="표준 8 5 2 2 2 2 2 7" xfId="27341"/>
    <cellStyle name="표준 8 5 2 2 2 2 2 8" xfId="31212"/>
    <cellStyle name="표준 8 5 2 2 2 2 2 9" xfId="35083"/>
    <cellStyle name="표준 8 5 2 2 2 2 3" xfId="6050"/>
    <cellStyle name="표준 8 5 2 2 2 2 4" xfId="9921"/>
    <cellStyle name="표준 8 5 2 2 2 2 5" xfId="13792"/>
    <cellStyle name="표준 8 5 2 2 2 2 6" xfId="17663"/>
    <cellStyle name="표준 8 5 2 2 2 2 7" xfId="21534"/>
    <cellStyle name="표준 8 5 2 2 2 2 8" xfId="25405"/>
    <cellStyle name="표준 8 5 2 2 2 2 9" xfId="29276"/>
    <cellStyle name="표준 8 5 2 2 2 3" xfId="2859"/>
    <cellStyle name="표준 8 5 2 2 2 3 10" xfId="37986"/>
    <cellStyle name="표준 8 5 2 2 2 3 11" xfId="42098"/>
    <cellStyle name="표준 8 5 2 2 2 3 12" xfId="45969"/>
    <cellStyle name="표준 8 5 2 2 2 3 13" xfId="49840"/>
    <cellStyle name="표준 8 5 2 2 2 3 14" xfId="53711"/>
    <cellStyle name="표준 8 5 2 2 2 3 2" xfId="7018"/>
    <cellStyle name="표준 8 5 2 2 2 3 3" xfId="10889"/>
    <cellStyle name="표준 8 5 2 2 2 3 4" xfId="14760"/>
    <cellStyle name="표준 8 5 2 2 2 3 5" xfId="18631"/>
    <cellStyle name="표준 8 5 2 2 2 3 6" xfId="22502"/>
    <cellStyle name="표준 8 5 2 2 2 3 7" xfId="26373"/>
    <cellStyle name="표준 8 5 2 2 2 3 8" xfId="30244"/>
    <cellStyle name="표준 8 5 2 2 2 3 9" xfId="34115"/>
    <cellStyle name="표준 8 5 2 2 2 4" xfId="5082"/>
    <cellStyle name="표준 8 5 2 2 2 5" xfId="8953"/>
    <cellStyle name="표준 8 5 2 2 2 6" xfId="12824"/>
    <cellStyle name="표준 8 5 2 2 2 7" xfId="16695"/>
    <cellStyle name="표준 8 5 2 2 2 8" xfId="20566"/>
    <cellStyle name="표준 8 5 2 2 2 9" xfId="24437"/>
    <cellStyle name="표준 8 5 2 2 3" xfId="1404"/>
    <cellStyle name="표준 8 5 2 2 3 10" xfId="32663"/>
    <cellStyle name="표준 8 5 2 2 3 11" xfId="36534"/>
    <cellStyle name="표준 8 5 2 2 3 12" xfId="40646"/>
    <cellStyle name="표준 8 5 2 2 3 13" xfId="44517"/>
    <cellStyle name="표준 8 5 2 2 3 14" xfId="48388"/>
    <cellStyle name="표준 8 5 2 2 3 15" xfId="52259"/>
    <cellStyle name="표준 8 5 2 2 3 2" xfId="3343"/>
    <cellStyle name="표준 8 5 2 2 3 2 10" xfId="38470"/>
    <cellStyle name="표준 8 5 2 2 3 2 11" xfId="42582"/>
    <cellStyle name="표준 8 5 2 2 3 2 12" xfId="46453"/>
    <cellStyle name="표준 8 5 2 2 3 2 13" xfId="50324"/>
    <cellStyle name="표준 8 5 2 2 3 2 14" xfId="54195"/>
    <cellStyle name="표준 8 5 2 2 3 2 2" xfId="7502"/>
    <cellStyle name="표준 8 5 2 2 3 2 3" xfId="11373"/>
    <cellStyle name="표준 8 5 2 2 3 2 4" xfId="15244"/>
    <cellStyle name="표준 8 5 2 2 3 2 5" xfId="19115"/>
    <cellStyle name="표준 8 5 2 2 3 2 6" xfId="22986"/>
    <cellStyle name="표준 8 5 2 2 3 2 7" xfId="26857"/>
    <cellStyle name="표준 8 5 2 2 3 2 8" xfId="30728"/>
    <cellStyle name="표준 8 5 2 2 3 2 9" xfId="34599"/>
    <cellStyle name="표준 8 5 2 2 3 3" xfId="5566"/>
    <cellStyle name="표준 8 5 2 2 3 4" xfId="9437"/>
    <cellStyle name="표준 8 5 2 2 3 5" xfId="13308"/>
    <cellStyle name="표준 8 5 2 2 3 6" xfId="17179"/>
    <cellStyle name="표준 8 5 2 2 3 7" xfId="21050"/>
    <cellStyle name="표준 8 5 2 2 3 8" xfId="24921"/>
    <cellStyle name="표준 8 5 2 2 3 9" xfId="28792"/>
    <cellStyle name="표준 8 5 2 2 4" xfId="2375"/>
    <cellStyle name="표준 8 5 2 2 4 10" xfId="37502"/>
    <cellStyle name="표준 8 5 2 2 4 11" xfId="41614"/>
    <cellStyle name="표준 8 5 2 2 4 12" xfId="45485"/>
    <cellStyle name="표준 8 5 2 2 4 13" xfId="49356"/>
    <cellStyle name="표준 8 5 2 2 4 14" xfId="53227"/>
    <cellStyle name="표준 8 5 2 2 4 2" xfId="6534"/>
    <cellStyle name="표준 8 5 2 2 4 3" xfId="10405"/>
    <cellStyle name="표준 8 5 2 2 4 4" xfId="14276"/>
    <cellStyle name="표준 8 5 2 2 4 5" xfId="18147"/>
    <cellStyle name="표준 8 5 2 2 4 6" xfId="22018"/>
    <cellStyle name="표준 8 5 2 2 4 7" xfId="25889"/>
    <cellStyle name="표준 8 5 2 2 4 8" xfId="29760"/>
    <cellStyle name="표준 8 5 2 2 4 9" xfId="33631"/>
    <cellStyle name="표준 8 5 2 2 5" xfId="4598"/>
    <cellStyle name="표준 8 5 2 2 6" xfId="8469"/>
    <cellStyle name="표준 8 5 2 2 7" xfId="12340"/>
    <cellStyle name="표준 8 5 2 2 8" xfId="16211"/>
    <cellStyle name="표준 8 5 2 2 9" xfId="20082"/>
    <cellStyle name="표준 8 5 2 3" xfId="672"/>
    <cellStyle name="표준 8 5 2 3 10" xfId="28066"/>
    <cellStyle name="표준 8 5 2 3 11" xfId="31937"/>
    <cellStyle name="표준 8 5 2 3 12" xfId="35808"/>
    <cellStyle name="표준 8 5 2 3 13" xfId="39920"/>
    <cellStyle name="표준 8 5 2 3 14" xfId="43791"/>
    <cellStyle name="표준 8 5 2 3 15" xfId="47662"/>
    <cellStyle name="표준 8 5 2 3 16" xfId="51533"/>
    <cellStyle name="표준 8 5 2 3 2" xfId="1646"/>
    <cellStyle name="표준 8 5 2 3 2 10" xfId="32905"/>
    <cellStyle name="표준 8 5 2 3 2 11" xfId="36776"/>
    <cellStyle name="표준 8 5 2 3 2 12" xfId="40888"/>
    <cellStyle name="표준 8 5 2 3 2 13" xfId="44759"/>
    <cellStyle name="표준 8 5 2 3 2 14" xfId="48630"/>
    <cellStyle name="표준 8 5 2 3 2 15" xfId="52501"/>
    <cellStyle name="표준 8 5 2 3 2 2" xfId="3585"/>
    <cellStyle name="표준 8 5 2 3 2 2 10" xfId="38712"/>
    <cellStyle name="표준 8 5 2 3 2 2 11" xfId="42824"/>
    <cellStyle name="표준 8 5 2 3 2 2 12" xfId="46695"/>
    <cellStyle name="표준 8 5 2 3 2 2 13" xfId="50566"/>
    <cellStyle name="표준 8 5 2 3 2 2 14" xfId="54437"/>
    <cellStyle name="표준 8 5 2 3 2 2 2" xfId="7744"/>
    <cellStyle name="표준 8 5 2 3 2 2 3" xfId="11615"/>
    <cellStyle name="표준 8 5 2 3 2 2 4" xfId="15486"/>
    <cellStyle name="표준 8 5 2 3 2 2 5" xfId="19357"/>
    <cellStyle name="표준 8 5 2 3 2 2 6" xfId="23228"/>
    <cellStyle name="표준 8 5 2 3 2 2 7" xfId="27099"/>
    <cellStyle name="표준 8 5 2 3 2 2 8" xfId="30970"/>
    <cellStyle name="표준 8 5 2 3 2 2 9" xfId="34841"/>
    <cellStyle name="표준 8 5 2 3 2 3" xfId="5808"/>
    <cellStyle name="표준 8 5 2 3 2 4" xfId="9679"/>
    <cellStyle name="표준 8 5 2 3 2 5" xfId="13550"/>
    <cellStyle name="표준 8 5 2 3 2 6" xfId="17421"/>
    <cellStyle name="표준 8 5 2 3 2 7" xfId="21292"/>
    <cellStyle name="표준 8 5 2 3 2 8" xfId="25163"/>
    <cellStyle name="표준 8 5 2 3 2 9" xfId="29034"/>
    <cellStyle name="표준 8 5 2 3 3" xfId="2617"/>
    <cellStyle name="표준 8 5 2 3 3 10" xfId="37744"/>
    <cellStyle name="표준 8 5 2 3 3 11" xfId="41856"/>
    <cellStyle name="표준 8 5 2 3 3 12" xfId="45727"/>
    <cellStyle name="표준 8 5 2 3 3 13" xfId="49598"/>
    <cellStyle name="표준 8 5 2 3 3 14" xfId="53469"/>
    <cellStyle name="표준 8 5 2 3 3 2" xfId="6776"/>
    <cellStyle name="표준 8 5 2 3 3 3" xfId="10647"/>
    <cellStyle name="표준 8 5 2 3 3 4" xfId="14518"/>
    <cellStyle name="표준 8 5 2 3 3 5" xfId="18389"/>
    <cellStyle name="표준 8 5 2 3 3 6" xfId="22260"/>
    <cellStyle name="표준 8 5 2 3 3 7" xfId="26131"/>
    <cellStyle name="표준 8 5 2 3 3 8" xfId="30002"/>
    <cellStyle name="표준 8 5 2 3 3 9" xfId="33873"/>
    <cellStyle name="표준 8 5 2 3 4" xfId="4840"/>
    <cellStyle name="표준 8 5 2 3 5" xfId="8711"/>
    <cellStyle name="표준 8 5 2 3 6" xfId="12582"/>
    <cellStyle name="표준 8 5 2 3 7" xfId="16453"/>
    <cellStyle name="표준 8 5 2 3 8" xfId="20324"/>
    <cellStyle name="표준 8 5 2 3 9" xfId="24195"/>
    <cellStyle name="표준 8 5 2 4" xfId="1162"/>
    <cellStyle name="표준 8 5 2 4 10" xfId="32421"/>
    <cellStyle name="표준 8 5 2 4 11" xfId="36292"/>
    <cellStyle name="표준 8 5 2 4 12" xfId="40404"/>
    <cellStyle name="표준 8 5 2 4 13" xfId="44275"/>
    <cellStyle name="표준 8 5 2 4 14" xfId="48146"/>
    <cellStyle name="표준 8 5 2 4 15" xfId="52017"/>
    <cellStyle name="표준 8 5 2 4 2" xfId="3101"/>
    <cellStyle name="표준 8 5 2 4 2 10" xfId="38228"/>
    <cellStyle name="표준 8 5 2 4 2 11" xfId="42340"/>
    <cellStyle name="표준 8 5 2 4 2 12" xfId="46211"/>
    <cellStyle name="표준 8 5 2 4 2 13" xfId="50082"/>
    <cellStyle name="표준 8 5 2 4 2 14" xfId="53953"/>
    <cellStyle name="표준 8 5 2 4 2 2" xfId="7260"/>
    <cellStyle name="표준 8 5 2 4 2 3" xfId="11131"/>
    <cellStyle name="표준 8 5 2 4 2 4" xfId="15002"/>
    <cellStyle name="표준 8 5 2 4 2 5" xfId="18873"/>
    <cellStyle name="표준 8 5 2 4 2 6" xfId="22744"/>
    <cellStyle name="표준 8 5 2 4 2 7" xfId="26615"/>
    <cellStyle name="표준 8 5 2 4 2 8" xfId="30486"/>
    <cellStyle name="표준 8 5 2 4 2 9" xfId="34357"/>
    <cellStyle name="표준 8 5 2 4 3" xfId="5324"/>
    <cellStyle name="표준 8 5 2 4 4" xfId="9195"/>
    <cellStyle name="표준 8 5 2 4 5" xfId="13066"/>
    <cellStyle name="표준 8 5 2 4 6" xfId="16937"/>
    <cellStyle name="표준 8 5 2 4 7" xfId="20808"/>
    <cellStyle name="표준 8 5 2 4 8" xfId="24679"/>
    <cellStyle name="표준 8 5 2 4 9" xfId="28550"/>
    <cellStyle name="표준 8 5 2 5" xfId="2133"/>
    <cellStyle name="표준 8 5 2 5 10" xfId="37260"/>
    <cellStyle name="표준 8 5 2 5 11" xfId="41372"/>
    <cellStyle name="표준 8 5 2 5 12" xfId="45243"/>
    <cellStyle name="표준 8 5 2 5 13" xfId="49114"/>
    <cellStyle name="표준 8 5 2 5 14" xfId="52985"/>
    <cellStyle name="표준 8 5 2 5 2" xfId="6292"/>
    <cellStyle name="표준 8 5 2 5 3" xfId="10163"/>
    <cellStyle name="표준 8 5 2 5 4" xfId="14034"/>
    <cellStyle name="표준 8 5 2 5 5" xfId="17905"/>
    <cellStyle name="표준 8 5 2 5 6" xfId="21776"/>
    <cellStyle name="표준 8 5 2 5 7" xfId="25647"/>
    <cellStyle name="표준 8 5 2 5 8" xfId="29518"/>
    <cellStyle name="표준 8 5 2 5 9" xfId="33389"/>
    <cellStyle name="표준 8 5 2 6" xfId="4356"/>
    <cellStyle name="표준 8 5 2 7" xfId="8227"/>
    <cellStyle name="표준 8 5 2 8" xfId="12098"/>
    <cellStyle name="표준 8 5 2 9" xfId="15969"/>
    <cellStyle name="표준 8 5 20" xfId="47081"/>
    <cellStyle name="표준 8 5 21" xfId="50952"/>
    <cellStyle name="표준 8 5 3" xfId="233"/>
    <cellStyle name="표준 8 5 3 10" xfId="19891"/>
    <cellStyle name="표준 8 5 3 11" xfId="23762"/>
    <cellStyle name="표준 8 5 3 12" xfId="27633"/>
    <cellStyle name="표준 8 5 3 13" xfId="31504"/>
    <cellStyle name="표준 8 5 3 14" xfId="35375"/>
    <cellStyle name="표준 8 5 3 15" xfId="39246"/>
    <cellStyle name="표준 8 5 3 16" xfId="39487"/>
    <cellStyle name="표준 8 5 3 17" xfId="43358"/>
    <cellStyle name="표준 8 5 3 18" xfId="47229"/>
    <cellStyle name="표준 8 5 3 19" xfId="51100"/>
    <cellStyle name="표준 8 5 3 2" xfId="478"/>
    <cellStyle name="표준 8 5 3 2 10" xfId="24004"/>
    <cellStyle name="표준 8 5 3 2 11" xfId="27875"/>
    <cellStyle name="표준 8 5 3 2 12" xfId="31746"/>
    <cellStyle name="표준 8 5 3 2 13" xfId="35617"/>
    <cellStyle name="표준 8 5 3 2 14" xfId="39729"/>
    <cellStyle name="표준 8 5 3 2 15" xfId="43600"/>
    <cellStyle name="표준 8 5 3 2 16" xfId="47471"/>
    <cellStyle name="표준 8 5 3 2 17" xfId="51342"/>
    <cellStyle name="표준 8 5 3 2 2" xfId="965"/>
    <cellStyle name="표준 8 5 3 2 2 10" xfId="28359"/>
    <cellStyle name="표준 8 5 3 2 2 11" xfId="32230"/>
    <cellStyle name="표준 8 5 3 2 2 12" xfId="36101"/>
    <cellStyle name="표준 8 5 3 2 2 13" xfId="40213"/>
    <cellStyle name="표준 8 5 3 2 2 14" xfId="44084"/>
    <cellStyle name="표준 8 5 3 2 2 15" xfId="47955"/>
    <cellStyle name="표준 8 5 3 2 2 16" xfId="51826"/>
    <cellStyle name="표준 8 5 3 2 2 2" xfId="1939"/>
    <cellStyle name="표준 8 5 3 2 2 2 10" xfId="33198"/>
    <cellStyle name="표준 8 5 3 2 2 2 11" xfId="37069"/>
    <cellStyle name="표준 8 5 3 2 2 2 12" xfId="41181"/>
    <cellStyle name="표준 8 5 3 2 2 2 13" xfId="45052"/>
    <cellStyle name="표준 8 5 3 2 2 2 14" xfId="48923"/>
    <cellStyle name="표준 8 5 3 2 2 2 15" xfId="52794"/>
    <cellStyle name="표준 8 5 3 2 2 2 2" xfId="3878"/>
    <cellStyle name="표준 8 5 3 2 2 2 2 10" xfId="39005"/>
    <cellStyle name="표준 8 5 3 2 2 2 2 11" xfId="43117"/>
    <cellStyle name="표준 8 5 3 2 2 2 2 12" xfId="46988"/>
    <cellStyle name="표준 8 5 3 2 2 2 2 13" xfId="50859"/>
    <cellStyle name="표준 8 5 3 2 2 2 2 14" xfId="54730"/>
    <cellStyle name="표준 8 5 3 2 2 2 2 2" xfId="8037"/>
    <cellStyle name="표준 8 5 3 2 2 2 2 3" xfId="11908"/>
    <cellStyle name="표준 8 5 3 2 2 2 2 4" xfId="15779"/>
    <cellStyle name="표준 8 5 3 2 2 2 2 5" xfId="19650"/>
    <cellStyle name="표준 8 5 3 2 2 2 2 6" xfId="23521"/>
    <cellStyle name="표준 8 5 3 2 2 2 2 7" xfId="27392"/>
    <cellStyle name="표준 8 5 3 2 2 2 2 8" xfId="31263"/>
    <cellStyle name="표준 8 5 3 2 2 2 2 9" xfId="35134"/>
    <cellStyle name="표준 8 5 3 2 2 2 3" xfId="6101"/>
    <cellStyle name="표준 8 5 3 2 2 2 4" xfId="9972"/>
    <cellStyle name="표준 8 5 3 2 2 2 5" xfId="13843"/>
    <cellStyle name="표준 8 5 3 2 2 2 6" xfId="17714"/>
    <cellStyle name="표준 8 5 3 2 2 2 7" xfId="21585"/>
    <cellStyle name="표준 8 5 3 2 2 2 8" xfId="25456"/>
    <cellStyle name="표준 8 5 3 2 2 2 9" xfId="29327"/>
    <cellStyle name="표준 8 5 3 2 2 3" xfId="2910"/>
    <cellStyle name="표준 8 5 3 2 2 3 10" xfId="38037"/>
    <cellStyle name="표준 8 5 3 2 2 3 11" xfId="42149"/>
    <cellStyle name="표준 8 5 3 2 2 3 12" xfId="46020"/>
    <cellStyle name="표준 8 5 3 2 2 3 13" xfId="49891"/>
    <cellStyle name="표준 8 5 3 2 2 3 14" xfId="53762"/>
    <cellStyle name="표준 8 5 3 2 2 3 2" xfId="7069"/>
    <cellStyle name="표준 8 5 3 2 2 3 3" xfId="10940"/>
    <cellStyle name="표준 8 5 3 2 2 3 4" xfId="14811"/>
    <cellStyle name="표준 8 5 3 2 2 3 5" xfId="18682"/>
    <cellStyle name="표준 8 5 3 2 2 3 6" xfId="22553"/>
    <cellStyle name="표준 8 5 3 2 2 3 7" xfId="26424"/>
    <cellStyle name="표준 8 5 3 2 2 3 8" xfId="30295"/>
    <cellStyle name="표준 8 5 3 2 2 3 9" xfId="34166"/>
    <cellStyle name="표준 8 5 3 2 2 4" xfId="5133"/>
    <cellStyle name="표준 8 5 3 2 2 5" xfId="9004"/>
    <cellStyle name="표준 8 5 3 2 2 6" xfId="12875"/>
    <cellStyle name="표준 8 5 3 2 2 7" xfId="16746"/>
    <cellStyle name="표준 8 5 3 2 2 8" xfId="20617"/>
    <cellStyle name="표준 8 5 3 2 2 9" xfId="24488"/>
    <cellStyle name="표준 8 5 3 2 3" xfId="1455"/>
    <cellStyle name="표준 8 5 3 2 3 10" xfId="32714"/>
    <cellStyle name="표준 8 5 3 2 3 11" xfId="36585"/>
    <cellStyle name="표준 8 5 3 2 3 12" xfId="40697"/>
    <cellStyle name="표준 8 5 3 2 3 13" xfId="44568"/>
    <cellStyle name="표준 8 5 3 2 3 14" xfId="48439"/>
    <cellStyle name="표준 8 5 3 2 3 15" xfId="52310"/>
    <cellStyle name="표준 8 5 3 2 3 2" xfId="3394"/>
    <cellStyle name="표준 8 5 3 2 3 2 10" xfId="38521"/>
    <cellStyle name="표준 8 5 3 2 3 2 11" xfId="42633"/>
    <cellStyle name="표준 8 5 3 2 3 2 12" xfId="46504"/>
    <cellStyle name="표준 8 5 3 2 3 2 13" xfId="50375"/>
    <cellStyle name="표준 8 5 3 2 3 2 14" xfId="54246"/>
    <cellStyle name="표준 8 5 3 2 3 2 2" xfId="7553"/>
    <cellStyle name="표준 8 5 3 2 3 2 3" xfId="11424"/>
    <cellStyle name="표준 8 5 3 2 3 2 4" xfId="15295"/>
    <cellStyle name="표준 8 5 3 2 3 2 5" xfId="19166"/>
    <cellStyle name="표준 8 5 3 2 3 2 6" xfId="23037"/>
    <cellStyle name="표준 8 5 3 2 3 2 7" xfId="26908"/>
    <cellStyle name="표준 8 5 3 2 3 2 8" xfId="30779"/>
    <cellStyle name="표준 8 5 3 2 3 2 9" xfId="34650"/>
    <cellStyle name="표준 8 5 3 2 3 3" xfId="5617"/>
    <cellStyle name="표준 8 5 3 2 3 4" xfId="9488"/>
    <cellStyle name="표준 8 5 3 2 3 5" xfId="13359"/>
    <cellStyle name="표준 8 5 3 2 3 6" xfId="17230"/>
    <cellStyle name="표준 8 5 3 2 3 7" xfId="21101"/>
    <cellStyle name="표준 8 5 3 2 3 8" xfId="24972"/>
    <cellStyle name="표준 8 5 3 2 3 9" xfId="28843"/>
    <cellStyle name="표준 8 5 3 2 4" xfId="2426"/>
    <cellStyle name="표준 8 5 3 2 4 10" xfId="37553"/>
    <cellStyle name="표준 8 5 3 2 4 11" xfId="41665"/>
    <cellStyle name="표준 8 5 3 2 4 12" xfId="45536"/>
    <cellStyle name="표준 8 5 3 2 4 13" xfId="49407"/>
    <cellStyle name="표준 8 5 3 2 4 14" xfId="53278"/>
    <cellStyle name="표준 8 5 3 2 4 2" xfId="6585"/>
    <cellStyle name="표준 8 5 3 2 4 3" xfId="10456"/>
    <cellStyle name="표준 8 5 3 2 4 4" xfId="14327"/>
    <cellStyle name="표준 8 5 3 2 4 5" xfId="18198"/>
    <cellStyle name="표준 8 5 3 2 4 6" xfId="22069"/>
    <cellStyle name="표준 8 5 3 2 4 7" xfId="25940"/>
    <cellStyle name="표준 8 5 3 2 4 8" xfId="29811"/>
    <cellStyle name="표준 8 5 3 2 4 9" xfId="33682"/>
    <cellStyle name="표준 8 5 3 2 5" xfId="4649"/>
    <cellStyle name="표준 8 5 3 2 6" xfId="8520"/>
    <cellStyle name="표준 8 5 3 2 7" xfId="12391"/>
    <cellStyle name="표준 8 5 3 2 8" xfId="16262"/>
    <cellStyle name="표준 8 5 3 2 9" xfId="20133"/>
    <cellStyle name="표준 8 5 3 3" xfId="723"/>
    <cellStyle name="표준 8 5 3 3 10" xfId="28117"/>
    <cellStyle name="표준 8 5 3 3 11" xfId="31988"/>
    <cellStyle name="표준 8 5 3 3 12" xfId="35859"/>
    <cellStyle name="표준 8 5 3 3 13" xfId="39971"/>
    <cellStyle name="표준 8 5 3 3 14" xfId="43842"/>
    <cellStyle name="표준 8 5 3 3 15" xfId="47713"/>
    <cellStyle name="표준 8 5 3 3 16" xfId="51584"/>
    <cellStyle name="표준 8 5 3 3 2" xfId="1697"/>
    <cellStyle name="표준 8 5 3 3 2 10" xfId="32956"/>
    <cellStyle name="표준 8 5 3 3 2 11" xfId="36827"/>
    <cellStyle name="표준 8 5 3 3 2 12" xfId="40939"/>
    <cellStyle name="표준 8 5 3 3 2 13" xfId="44810"/>
    <cellStyle name="표준 8 5 3 3 2 14" xfId="48681"/>
    <cellStyle name="표준 8 5 3 3 2 15" xfId="52552"/>
    <cellStyle name="표준 8 5 3 3 2 2" xfId="3636"/>
    <cellStyle name="표준 8 5 3 3 2 2 10" xfId="38763"/>
    <cellStyle name="표준 8 5 3 3 2 2 11" xfId="42875"/>
    <cellStyle name="표준 8 5 3 3 2 2 12" xfId="46746"/>
    <cellStyle name="표준 8 5 3 3 2 2 13" xfId="50617"/>
    <cellStyle name="표준 8 5 3 3 2 2 14" xfId="54488"/>
    <cellStyle name="표준 8 5 3 3 2 2 2" xfId="7795"/>
    <cellStyle name="표준 8 5 3 3 2 2 3" xfId="11666"/>
    <cellStyle name="표준 8 5 3 3 2 2 4" xfId="15537"/>
    <cellStyle name="표준 8 5 3 3 2 2 5" xfId="19408"/>
    <cellStyle name="표준 8 5 3 3 2 2 6" xfId="23279"/>
    <cellStyle name="표준 8 5 3 3 2 2 7" xfId="27150"/>
    <cellStyle name="표준 8 5 3 3 2 2 8" xfId="31021"/>
    <cellStyle name="표준 8 5 3 3 2 2 9" xfId="34892"/>
    <cellStyle name="표준 8 5 3 3 2 3" xfId="5859"/>
    <cellStyle name="표준 8 5 3 3 2 4" xfId="9730"/>
    <cellStyle name="표준 8 5 3 3 2 5" xfId="13601"/>
    <cellStyle name="표준 8 5 3 3 2 6" xfId="17472"/>
    <cellStyle name="표준 8 5 3 3 2 7" xfId="21343"/>
    <cellStyle name="표준 8 5 3 3 2 8" xfId="25214"/>
    <cellStyle name="표준 8 5 3 3 2 9" xfId="29085"/>
    <cellStyle name="표준 8 5 3 3 3" xfId="2668"/>
    <cellStyle name="표준 8 5 3 3 3 10" xfId="37795"/>
    <cellStyle name="표준 8 5 3 3 3 11" xfId="41907"/>
    <cellStyle name="표준 8 5 3 3 3 12" xfId="45778"/>
    <cellStyle name="표준 8 5 3 3 3 13" xfId="49649"/>
    <cellStyle name="표준 8 5 3 3 3 14" xfId="53520"/>
    <cellStyle name="표준 8 5 3 3 3 2" xfId="6827"/>
    <cellStyle name="표준 8 5 3 3 3 3" xfId="10698"/>
    <cellStyle name="표준 8 5 3 3 3 4" xfId="14569"/>
    <cellStyle name="표준 8 5 3 3 3 5" xfId="18440"/>
    <cellStyle name="표준 8 5 3 3 3 6" xfId="22311"/>
    <cellStyle name="표준 8 5 3 3 3 7" xfId="26182"/>
    <cellStyle name="표준 8 5 3 3 3 8" xfId="30053"/>
    <cellStyle name="표준 8 5 3 3 3 9" xfId="33924"/>
    <cellStyle name="표준 8 5 3 3 4" xfId="4891"/>
    <cellStyle name="표준 8 5 3 3 5" xfId="8762"/>
    <cellStyle name="표준 8 5 3 3 6" xfId="12633"/>
    <cellStyle name="표준 8 5 3 3 7" xfId="16504"/>
    <cellStyle name="표준 8 5 3 3 8" xfId="20375"/>
    <cellStyle name="표준 8 5 3 3 9" xfId="24246"/>
    <cellStyle name="표준 8 5 3 4" xfId="1213"/>
    <cellStyle name="표준 8 5 3 4 10" xfId="32472"/>
    <cellStyle name="표준 8 5 3 4 11" xfId="36343"/>
    <cellStyle name="표준 8 5 3 4 12" xfId="40455"/>
    <cellStyle name="표준 8 5 3 4 13" xfId="44326"/>
    <cellStyle name="표준 8 5 3 4 14" xfId="48197"/>
    <cellStyle name="표준 8 5 3 4 15" xfId="52068"/>
    <cellStyle name="표준 8 5 3 4 2" xfId="3152"/>
    <cellStyle name="표준 8 5 3 4 2 10" xfId="38279"/>
    <cellStyle name="표준 8 5 3 4 2 11" xfId="42391"/>
    <cellStyle name="표준 8 5 3 4 2 12" xfId="46262"/>
    <cellStyle name="표준 8 5 3 4 2 13" xfId="50133"/>
    <cellStyle name="표준 8 5 3 4 2 14" xfId="54004"/>
    <cellStyle name="표준 8 5 3 4 2 2" xfId="7311"/>
    <cellStyle name="표준 8 5 3 4 2 3" xfId="11182"/>
    <cellStyle name="표준 8 5 3 4 2 4" xfId="15053"/>
    <cellStyle name="표준 8 5 3 4 2 5" xfId="18924"/>
    <cellStyle name="표준 8 5 3 4 2 6" xfId="22795"/>
    <cellStyle name="표준 8 5 3 4 2 7" xfId="26666"/>
    <cellStyle name="표준 8 5 3 4 2 8" xfId="30537"/>
    <cellStyle name="표준 8 5 3 4 2 9" xfId="34408"/>
    <cellStyle name="표준 8 5 3 4 3" xfId="5375"/>
    <cellStyle name="표준 8 5 3 4 4" xfId="9246"/>
    <cellStyle name="표준 8 5 3 4 5" xfId="13117"/>
    <cellStyle name="표준 8 5 3 4 6" xfId="16988"/>
    <cellStyle name="표준 8 5 3 4 7" xfId="20859"/>
    <cellStyle name="표준 8 5 3 4 8" xfId="24730"/>
    <cellStyle name="표준 8 5 3 4 9" xfId="28601"/>
    <cellStyle name="표준 8 5 3 5" xfId="2184"/>
    <cellStyle name="표준 8 5 3 5 10" xfId="37311"/>
    <cellStyle name="표준 8 5 3 5 11" xfId="41423"/>
    <cellStyle name="표준 8 5 3 5 12" xfId="45294"/>
    <cellStyle name="표준 8 5 3 5 13" xfId="49165"/>
    <cellStyle name="표준 8 5 3 5 14" xfId="53036"/>
    <cellStyle name="표준 8 5 3 5 2" xfId="6343"/>
    <cellStyle name="표준 8 5 3 5 3" xfId="10214"/>
    <cellStyle name="표준 8 5 3 5 4" xfId="14085"/>
    <cellStyle name="표준 8 5 3 5 5" xfId="17956"/>
    <cellStyle name="표준 8 5 3 5 6" xfId="21827"/>
    <cellStyle name="표준 8 5 3 5 7" xfId="25698"/>
    <cellStyle name="표준 8 5 3 5 8" xfId="29569"/>
    <cellStyle name="표준 8 5 3 5 9" xfId="33440"/>
    <cellStyle name="표준 8 5 3 6" xfId="4407"/>
    <cellStyle name="표준 8 5 3 7" xfId="8278"/>
    <cellStyle name="표준 8 5 3 8" xfId="12149"/>
    <cellStyle name="표준 8 5 3 9" xfId="16020"/>
    <cellStyle name="표준 8 5 4" xfId="330"/>
    <cellStyle name="표준 8 5 4 10" xfId="23856"/>
    <cellStyle name="표준 8 5 4 11" xfId="27727"/>
    <cellStyle name="표준 8 5 4 12" xfId="31598"/>
    <cellStyle name="표준 8 5 4 13" xfId="35469"/>
    <cellStyle name="표준 8 5 4 14" xfId="39581"/>
    <cellStyle name="표준 8 5 4 15" xfId="43452"/>
    <cellStyle name="표준 8 5 4 16" xfId="47323"/>
    <cellStyle name="표준 8 5 4 17" xfId="51194"/>
    <cellStyle name="표준 8 5 4 2" xfId="817"/>
    <cellStyle name="표준 8 5 4 2 10" xfId="28211"/>
    <cellStyle name="표준 8 5 4 2 11" xfId="32082"/>
    <cellStyle name="표준 8 5 4 2 12" xfId="35953"/>
    <cellStyle name="표준 8 5 4 2 13" xfId="40065"/>
    <cellStyle name="표준 8 5 4 2 14" xfId="43936"/>
    <cellStyle name="표준 8 5 4 2 15" xfId="47807"/>
    <cellStyle name="표준 8 5 4 2 16" xfId="51678"/>
    <cellStyle name="표준 8 5 4 2 2" xfId="1791"/>
    <cellStyle name="표준 8 5 4 2 2 10" xfId="33050"/>
    <cellStyle name="표준 8 5 4 2 2 11" xfId="36921"/>
    <cellStyle name="표준 8 5 4 2 2 12" xfId="41033"/>
    <cellStyle name="표준 8 5 4 2 2 13" xfId="44904"/>
    <cellStyle name="표준 8 5 4 2 2 14" xfId="48775"/>
    <cellStyle name="표준 8 5 4 2 2 15" xfId="52646"/>
    <cellStyle name="표준 8 5 4 2 2 2" xfId="3730"/>
    <cellStyle name="표준 8 5 4 2 2 2 10" xfId="38857"/>
    <cellStyle name="표준 8 5 4 2 2 2 11" xfId="42969"/>
    <cellStyle name="표준 8 5 4 2 2 2 12" xfId="46840"/>
    <cellStyle name="표준 8 5 4 2 2 2 13" xfId="50711"/>
    <cellStyle name="표준 8 5 4 2 2 2 14" xfId="54582"/>
    <cellStyle name="표준 8 5 4 2 2 2 2" xfId="7889"/>
    <cellStyle name="표준 8 5 4 2 2 2 3" xfId="11760"/>
    <cellStyle name="표준 8 5 4 2 2 2 4" xfId="15631"/>
    <cellStyle name="표준 8 5 4 2 2 2 5" xfId="19502"/>
    <cellStyle name="표준 8 5 4 2 2 2 6" xfId="23373"/>
    <cellStyle name="표준 8 5 4 2 2 2 7" xfId="27244"/>
    <cellStyle name="표준 8 5 4 2 2 2 8" xfId="31115"/>
    <cellStyle name="표준 8 5 4 2 2 2 9" xfId="34986"/>
    <cellStyle name="표준 8 5 4 2 2 3" xfId="5953"/>
    <cellStyle name="표준 8 5 4 2 2 4" xfId="9824"/>
    <cellStyle name="표준 8 5 4 2 2 5" xfId="13695"/>
    <cellStyle name="표준 8 5 4 2 2 6" xfId="17566"/>
    <cellStyle name="표준 8 5 4 2 2 7" xfId="21437"/>
    <cellStyle name="표준 8 5 4 2 2 8" xfId="25308"/>
    <cellStyle name="표준 8 5 4 2 2 9" xfId="29179"/>
    <cellStyle name="표준 8 5 4 2 3" xfId="2762"/>
    <cellStyle name="표준 8 5 4 2 3 10" xfId="37889"/>
    <cellStyle name="표준 8 5 4 2 3 11" xfId="42001"/>
    <cellStyle name="표준 8 5 4 2 3 12" xfId="45872"/>
    <cellStyle name="표준 8 5 4 2 3 13" xfId="49743"/>
    <cellStyle name="표준 8 5 4 2 3 14" xfId="53614"/>
    <cellStyle name="표준 8 5 4 2 3 2" xfId="6921"/>
    <cellStyle name="표준 8 5 4 2 3 3" xfId="10792"/>
    <cellStyle name="표준 8 5 4 2 3 4" xfId="14663"/>
    <cellStyle name="표준 8 5 4 2 3 5" xfId="18534"/>
    <cellStyle name="표준 8 5 4 2 3 6" xfId="22405"/>
    <cellStyle name="표준 8 5 4 2 3 7" xfId="26276"/>
    <cellStyle name="표준 8 5 4 2 3 8" xfId="30147"/>
    <cellStyle name="표준 8 5 4 2 3 9" xfId="34018"/>
    <cellStyle name="표준 8 5 4 2 4" xfId="4985"/>
    <cellStyle name="표준 8 5 4 2 5" xfId="8856"/>
    <cellStyle name="표준 8 5 4 2 6" xfId="12727"/>
    <cellStyle name="표준 8 5 4 2 7" xfId="16598"/>
    <cellStyle name="표준 8 5 4 2 8" xfId="20469"/>
    <cellStyle name="표준 8 5 4 2 9" xfId="24340"/>
    <cellStyle name="표준 8 5 4 3" xfId="1307"/>
    <cellStyle name="표준 8 5 4 3 10" xfId="32566"/>
    <cellStyle name="표준 8 5 4 3 11" xfId="36437"/>
    <cellStyle name="표준 8 5 4 3 12" xfId="40549"/>
    <cellStyle name="표준 8 5 4 3 13" xfId="44420"/>
    <cellStyle name="표준 8 5 4 3 14" xfId="48291"/>
    <cellStyle name="표준 8 5 4 3 15" xfId="52162"/>
    <cellStyle name="표준 8 5 4 3 2" xfId="3246"/>
    <cellStyle name="표준 8 5 4 3 2 10" xfId="38373"/>
    <cellStyle name="표준 8 5 4 3 2 11" xfId="42485"/>
    <cellStyle name="표준 8 5 4 3 2 12" xfId="46356"/>
    <cellStyle name="표준 8 5 4 3 2 13" xfId="50227"/>
    <cellStyle name="표준 8 5 4 3 2 14" xfId="54098"/>
    <cellStyle name="표준 8 5 4 3 2 2" xfId="7405"/>
    <cellStyle name="표준 8 5 4 3 2 3" xfId="11276"/>
    <cellStyle name="표준 8 5 4 3 2 4" xfId="15147"/>
    <cellStyle name="표준 8 5 4 3 2 5" xfId="19018"/>
    <cellStyle name="표준 8 5 4 3 2 6" xfId="22889"/>
    <cellStyle name="표준 8 5 4 3 2 7" xfId="26760"/>
    <cellStyle name="표준 8 5 4 3 2 8" xfId="30631"/>
    <cellStyle name="표준 8 5 4 3 2 9" xfId="34502"/>
    <cellStyle name="표준 8 5 4 3 3" xfId="5469"/>
    <cellStyle name="표준 8 5 4 3 4" xfId="9340"/>
    <cellStyle name="표준 8 5 4 3 5" xfId="13211"/>
    <cellStyle name="표준 8 5 4 3 6" xfId="17082"/>
    <cellStyle name="표준 8 5 4 3 7" xfId="20953"/>
    <cellStyle name="표준 8 5 4 3 8" xfId="24824"/>
    <cellStyle name="표준 8 5 4 3 9" xfId="28695"/>
    <cellStyle name="표준 8 5 4 4" xfId="2278"/>
    <cellStyle name="표준 8 5 4 4 10" xfId="37405"/>
    <cellStyle name="표준 8 5 4 4 11" xfId="41517"/>
    <cellStyle name="표준 8 5 4 4 12" xfId="45388"/>
    <cellStyle name="표준 8 5 4 4 13" xfId="49259"/>
    <cellStyle name="표준 8 5 4 4 14" xfId="53130"/>
    <cellStyle name="표준 8 5 4 4 2" xfId="6437"/>
    <cellStyle name="표준 8 5 4 4 3" xfId="10308"/>
    <cellStyle name="표준 8 5 4 4 4" xfId="14179"/>
    <cellStyle name="표준 8 5 4 4 5" xfId="18050"/>
    <cellStyle name="표준 8 5 4 4 6" xfId="21921"/>
    <cellStyle name="표준 8 5 4 4 7" xfId="25792"/>
    <cellStyle name="표준 8 5 4 4 8" xfId="29663"/>
    <cellStyle name="표준 8 5 4 4 9" xfId="33534"/>
    <cellStyle name="표준 8 5 4 5" xfId="4501"/>
    <cellStyle name="표준 8 5 4 6" xfId="8372"/>
    <cellStyle name="표준 8 5 4 7" xfId="12243"/>
    <cellStyle name="표준 8 5 4 8" xfId="16114"/>
    <cellStyle name="표준 8 5 4 9" xfId="19985"/>
    <cellStyle name="표준 8 5 5" xfId="575"/>
    <cellStyle name="표준 8 5 5 10" xfId="27969"/>
    <cellStyle name="표준 8 5 5 11" xfId="31840"/>
    <cellStyle name="표준 8 5 5 12" xfId="35711"/>
    <cellStyle name="표준 8 5 5 13" xfId="39823"/>
    <cellStyle name="표준 8 5 5 14" xfId="43694"/>
    <cellStyle name="표준 8 5 5 15" xfId="47565"/>
    <cellStyle name="표준 8 5 5 16" xfId="51436"/>
    <cellStyle name="표준 8 5 5 2" xfId="1549"/>
    <cellStyle name="표준 8 5 5 2 10" xfId="32808"/>
    <cellStyle name="표준 8 5 5 2 11" xfId="36679"/>
    <cellStyle name="표준 8 5 5 2 12" xfId="40791"/>
    <cellStyle name="표준 8 5 5 2 13" xfId="44662"/>
    <cellStyle name="표준 8 5 5 2 14" xfId="48533"/>
    <cellStyle name="표준 8 5 5 2 15" xfId="52404"/>
    <cellStyle name="표준 8 5 5 2 2" xfId="3488"/>
    <cellStyle name="표준 8 5 5 2 2 10" xfId="38615"/>
    <cellStyle name="표준 8 5 5 2 2 11" xfId="42727"/>
    <cellStyle name="표준 8 5 5 2 2 12" xfId="46598"/>
    <cellStyle name="표준 8 5 5 2 2 13" xfId="50469"/>
    <cellStyle name="표준 8 5 5 2 2 14" xfId="54340"/>
    <cellStyle name="표준 8 5 5 2 2 2" xfId="7647"/>
    <cellStyle name="표준 8 5 5 2 2 3" xfId="11518"/>
    <cellStyle name="표준 8 5 5 2 2 4" xfId="15389"/>
    <cellStyle name="표준 8 5 5 2 2 5" xfId="19260"/>
    <cellStyle name="표준 8 5 5 2 2 6" xfId="23131"/>
    <cellStyle name="표준 8 5 5 2 2 7" xfId="27002"/>
    <cellStyle name="표준 8 5 5 2 2 8" xfId="30873"/>
    <cellStyle name="표준 8 5 5 2 2 9" xfId="34744"/>
    <cellStyle name="표준 8 5 5 2 3" xfId="5711"/>
    <cellStyle name="표준 8 5 5 2 4" xfId="9582"/>
    <cellStyle name="표준 8 5 5 2 5" xfId="13453"/>
    <cellStyle name="표준 8 5 5 2 6" xfId="17324"/>
    <cellStyle name="표준 8 5 5 2 7" xfId="21195"/>
    <cellStyle name="표준 8 5 5 2 8" xfId="25066"/>
    <cellStyle name="표준 8 5 5 2 9" xfId="28937"/>
    <cellStyle name="표준 8 5 5 3" xfId="2520"/>
    <cellStyle name="표준 8 5 5 3 10" xfId="37647"/>
    <cellStyle name="표준 8 5 5 3 11" xfId="41759"/>
    <cellStyle name="표준 8 5 5 3 12" xfId="45630"/>
    <cellStyle name="표준 8 5 5 3 13" xfId="49501"/>
    <cellStyle name="표준 8 5 5 3 14" xfId="53372"/>
    <cellStyle name="표준 8 5 5 3 2" xfId="6679"/>
    <cellStyle name="표준 8 5 5 3 3" xfId="10550"/>
    <cellStyle name="표준 8 5 5 3 4" xfId="14421"/>
    <cellStyle name="표준 8 5 5 3 5" xfId="18292"/>
    <cellStyle name="표준 8 5 5 3 6" xfId="22163"/>
    <cellStyle name="표준 8 5 5 3 7" xfId="26034"/>
    <cellStyle name="표준 8 5 5 3 8" xfId="29905"/>
    <cellStyle name="표준 8 5 5 3 9" xfId="33776"/>
    <cellStyle name="표준 8 5 5 4" xfId="4743"/>
    <cellStyle name="표준 8 5 5 5" xfId="8614"/>
    <cellStyle name="표준 8 5 5 6" xfId="12485"/>
    <cellStyle name="표준 8 5 5 7" xfId="16356"/>
    <cellStyle name="표준 8 5 5 8" xfId="20227"/>
    <cellStyle name="표준 8 5 5 9" xfId="24098"/>
    <cellStyle name="표준 8 5 6" xfId="1065"/>
    <cellStyle name="표준 8 5 6 10" xfId="32324"/>
    <cellStyle name="표준 8 5 6 11" xfId="36195"/>
    <cellStyle name="표준 8 5 6 12" xfId="40307"/>
    <cellStyle name="표준 8 5 6 13" xfId="44178"/>
    <cellStyle name="표준 8 5 6 14" xfId="48049"/>
    <cellStyle name="표준 8 5 6 15" xfId="51920"/>
    <cellStyle name="표준 8 5 6 2" xfId="3004"/>
    <cellStyle name="표준 8 5 6 2 10" xfId="38131"/>
    <cellStyle name="표준 8 5 6 2 11" xfId="42243"/>
    <cellStyle name="표준 8 5 6 2 12" xfId="46114"/>
    <cellStyle name="표준 8 5 6 2 13" xfId="49985"/>
    <cellStyle name="표준 8 5 6 2 14" xfId="53856"/>
    <cellStyle name="표준 8 5 6 2 2" xfId="7163"/>
    <cellStyle name="표준 8 5 6 2 3" xfId="11034"/>
    <cellStyle name="표준 8 5 6 2 4" xfId="14905"/>
    <cellStyle name="표준 8 5 6 2 5" xfId="18776"/>
    <cellStyle name="표준 8 5 6 2 6" xfId="22647"/>
    <cellStyle name="표준 8 5 6 2 7" xfId="26518"/>
    <cellStyle name="표준 8 5 6 2 8" xfId="30389"/>
    <cellStyle name="표준 8 5 6 2 9" xfId="34260"/>
    <cellStyle name="표준 8 5 6 3" xfId="5227"/>
    <cellStyle name="표준 8 5 6 4" xfId="9098"/>
    <cellStyle name="표준 8 5 6 5" xfId="12969"/>
    <cellStyle name="표준 8 5 6 6" xfId="16840"/>
    <cellStyle name="표준 8 5 6 7" xfId="20711"/>
    <cellStyle name="표준 8 5 6 8" xfId="24582"/>
    <cellStyle name="표준 8 5 6 9" xfId="28453"/>
    <cellStyle name="표준 8 5 7" xfId="2036"/>
    <cellStyle name="표준 8 5 7 10" xfId="37163"/>
    <cellStyle name="표준 8 5 7 11" xfId="41275"/>
    <cellStyle name="표준 8 5 7 12" xfId="45146"/>
    <cellStyle name="표준 8 5 7 13" xfId="49017"/>
    <cellStyle name="표준 8 5 7 14" xfId="52888"/>
    <cellStyle name="표준 8 5 7 2" xfId="6195"/>
    <cellStyle name="표준 8 5 7 3" xfId="10066"/>
    <cellStyle name="표준 8 5 7 4" xfId="13937"/>
    <cellStyle name="표준 8 5 7 5" xfId="17808"/>
    <cellStyle name="표준 8 5 7 6" xfId="21679"/>
    <cellStyle name="표준 8 5 7 7" xfId="25550"/>
    <cellStyle name="표준 8 5 7 8" xfId="29421"/>
    <cellStyle name="표준 8 5 7 9" xfId="33292"/>
    <cellStyle name="표준 8 5 8" xfId="4259"/>
    <cellStyle name="표준 8 5 9" xfId="8130"/>
    <cellStyle name="표준 8 6" xfId="79"/>
    <cellStyle name="표준 8 7" xfId="130"/>
    <cellStyle name="표준 8 7 10" xfId="15918"/>
    <cellStyle name="표준 8 7 11" xfId="19789"/>
    <cellStyle name="표준 8 7 12" xfId="23660"/>
    <cellStyle name="표준 8 7 13" xfId="27531"/>
    <cellStyle name="표준 8 7 14" xfId="31402"/>
    <cellStyle name="표준 8 7 15" xfId="35273"/>
    <cellStyle name="표준 8 7 16" xfId="39144"/>
    <cellStyle name="표준 8 7 17" xfId="39385"/>
    <cellStyle name="표준 8 7 18" xfId="43256"/>
    <cellStyle name="표준 8 7 19" xfId="47127"/>
    <cellStyle name="표준 8 7 2" xfId="228"/>
    <cellStyle name="표준 8 7 2 10" xfId="19886"/>
    <cellStyle name="표준 8 7 2 11" xfId="23757"/>
    <cellStyle name="표준 8 7 2 12" xfId="27628"/>
    <cellStyle name="표준 8 7 2 13" xfId="31499"/>
    <cellStyle name="표준 8 7 2 14" xfId="35370"/>
    <cellStyle name="표준 8 7 2 15" xfId="39241"/>
    <cellStyle name="표준 8 7 2 16" xfId="39482"/>
    <cellStyle name="표준 8 7 2 17" xfId="43353"/>
    <cellStyle name="표준 8 7 2 18" xfId="47224"/>
    <cellStyle name="표준 8 7 2 19" xfId="51095"/>
    <cellStyle name="표준 8 7 2 2" xfId="473"/>
    <cellStyle name="표준 8 7 2 2 10" xfId="23999"/>
    <cellStyle name="표준 8 7 2 2 11" xfId="27870"/>
    <cellStyle name="표준 8 7 2 2 12" xfId="31741"/>
    <cellStyle name="표준 8 7 2 2 13" xfId="35612"/>
    <cellStyle name="표준 8 7 2 2 14" xfId="39724"/>
    <cellStyle name="표준 8 7 2 2 15" xfId="43595"/>
    <cellStyle name="표준 8 7 2 2 16" xfId="47466"/>
    <cellStyle name="표준 8 7 2 2 17" xfId="51337"/>
    <cellStyle name="표준 8 7 2 2 2" xfId="960"/>
    <cellStyle name="표준 8 7 2 2 2 10" xfId="28354"/>
    <cellStyle name="표준 8 7 2 2 2 11" xfId="32225"/>
    <cellStyle name="표준 8 7 2 2 2 12" xfId="36096"/>
    <cellStyle name="표준 8 7 2 2 2 13" xfId="40208"/>
    <cellStyle name="표준 8 7 2 2 2 14" xfId="44079"/>
    <cellStyle name="표준 8 7 2 2 2 15" xfId="47950"/>
    <cellStyle name="표준 8 7 2 2 2 16" xfId="51821"/>
    <cellStyle name="표준 8 7 2 2 2 2" xfId="1934"/>
    <cellStyle name="표준 8 7 2 2 2 2 10" xfId="33193"/>
    <cellStyle name="표준 8 7 2 2 2 2 11" xfId="37064"/>
    <cellStyle name="표준 8 7 2 2 2 2 12" xfId="41176"/>
    <cellStyle name="표준 8 7 2 2 2 2 13" xfId="45047"/>
    <cellStyle name="표준 8 7 2 2 2 2 14" xfId="48918"/>
    <cellStyle name="표준 8 7 2 2 2 2 15" xfId="52789"/>
    <cellStyle name="표준 8 7 2 2 2 2 2" xfId="3873"/>
    <cellStyle name="표준 8 7 2 2 2 2 2 10" xfId="39000"/>
    <cellStyle name="표준 8 7 2 2 2 2 2 11" xfId="43112"/>
    <cellStyle name="표준 8 7 2 2 2 2 2 12" xfId="46983"/>
    <cellStyle name="표준 8 7 2 2 2 2 2 13" xfId="50854"/>
    <cellStyle name="표준 8 7 2 2 2 2 2 14" xfId="54725"/>
    <cellStyle name="표준 8 7 2 2 2 2 2 2" xfId="8032"/>
    <cellStyle name="표준 8 7 2 2 2 2 2 3" xfId="11903"/>
    <cellStyle name="표준 8 7 2 2 2 2 2 4" xfId="15774"/>
    <cellStyle name="표준 8 7 2 2 2 2 2 5" xfId="19645"/>
    <cellStyle name="표준 8 7 2 2 2 2 2 6" xfId="23516"/>
    <cellStyle name="표준 8 7 2 2 2 2 2 7" xfId="27387"/>
    <cellStyle name="표준 8 7 2 2 2 2 2 8" xfId="31258"/>
    <cellStyle name="표준 8 7 2 2 2 2 2 9" xfId="35129"/>
    <cellStyle name="표준 8 7 2 2 2 2 3" xfId="6096"/>
    <cellStyle name="표준 8 7 2 2 2 2 4" xfId="9967"/>
    <cellStyle name="표준 8 7 2 2 2 2 5" xfId="13838"/>
    <cellStyle name="표준 8 7 2 2 2 2 6" xfId="17709"/>
    <cellStyle name="표준 8 7 2 2 2 2 7" xfId="21580"/>
    <cellStyle name="표준 8 7 2 2 2 2 8" xfId="25451"/>
    <cellStyle name="표준 8 7 2 2 2 2 9" xfId="29322"/>
    <cellStyle name="표준 8 7 2 2 2 3" xfId="2905"/>
    <cellStyle name="표준 8 7 2 2 2 3 10" xfId="38032"/>
    <cellStyle name="표준 8 7 2 2 2 3 11" xfId="42144"/>
    <cellStyle name="표준 8 7 2 2 2 3 12" xfId="46015"/>
    <cellStyle name="표준 8 7 2 2 2 3 13" xfId="49886"/>
    <cellStyle name="표준 8 7 2 2 2 3 14" xfId="53757"/>
    <cellStyle name="표준 8 7 2 2 2 3 2" xfId="7064"/>
    <cellStyle name="표준 8 7 2 2 2 3 3" xfId="10935"/>
    <cellStyle name="표준 8 7 2 2 2 3 4" xfId="14806"/>
    <cellStyle name="표준 8 7 2 2 2 3 5" xfId="18677"/>
    <cellStyle name="표준 8 7 2 2 2 3 6" xfId="22548"/>
    <cellStyle name="표준 8 7 2 2 2 3 7" xfId="26419"/>
    <cellStyle name="표준 8 7 2 2 2 3 8" xfId="30290"/>
    <cellStyle name="표준 8 7 2 2 2 3 9" xfId="34161"/>
    <cellStyle name="표준 8 7 2 2 2 4" xfId="5128"/>
    <cellStyle name="표준 8 7 2 2 2 5" xfId="8999"/>
    <cellStyle name="표준 8 7 2 2 2 6" xfId="12870"/>
    <cellStyle name="표준 8 7 2 2 2 7" xfId="16741"/>
    <cellStyle name="표준 8 7 2 2 2 8" xfId="20612"/>
    <cellStyle name="표준 8 7 2 2 2 9" xfId="24483"/>
    <cellStyle name="표준 8 7 2 2 3" xfId="1450"/>
    <cellStyle name="표준 8 7 2 2 3 10" xfId="32709"/>
    <cellStyle name="표준 8 7 2 2 3 11" xfId="36580"/>
    <cellStyle name="표준 8 7 2 2 3 12" xfId="40692"/>
    <cellStyle name="표준 8 7 2 2 3 13" xfId="44563"/>
    <cellStyle name="표준 8 7 2 2 3 14" xfId="48434"/>
    <cellStyle name="표준 8 7 2 2 3 15" xfId="52305"/>
    <cellStyle name="표준 8 7 2 2 3 2" xfId="3389"/>
    <cellStyle name="표준 8 7 2 2 3 2 10" xfId="38516"/>
    <cellStyle name="표준 8 7 2 2 3 2 11" xfId="42628"/>
    <cellStyle name="표준 8 7 2 2 3 2 12" xfId="46499"/>
    <cellStyle name="표준 8 7 2 2 3 2 13" xfId="50370"/>
    <cellStyle name="표준 8 7 2 2 3 2 14" xfId="54241"/>
    <cellStyle name="표준 8 7 2 2 3 2 2" xfId="7548"/>
    <cellStyle name="표준 8 7 2 2 3 2 3" xfId="11419"/>
    <cellStyle name="표준 8 7 2 2 3 2 4" xfId="15290"/>
    <cellStyle name="표준 8 7 2 2 3 2 5" xfId="19161"/>
    <cellStyle name="표준 8 7 2 2 3 2 6" xfId="23032"/>
    <cellStyle name="표준 8 7 2 2 3 2 7" xfId="26903"/>
    <cellStyle name="표준 8 7 2 2 3 2 8" xfId="30774"/>
    <cellStyle name="표준 8 7 2 2 3 2 9" xfId="34645"/>
    <cellStyle name="표준 8 7 2 2 3 3" xfId="5612"/>
    <cellStyle name="표준 8 7 2 2 3 4" xfId="9483"/>
    <cellStyle name="표준 8 7 2 2 3 5" xfId="13354"/>
    <cellStyle name="표준 8 7 2 2 3 6" xfId="17225"/>
    <cellStyle name="표준 8 7 2 2 3 7" xfId="21096"/>
    <cellStyle name="표준 8 7 2 2 3 8" xfId="24967"/>
    <cellStyle name="표준 8 7 2 2 3 9" xfId="28838"/>
    <cellStyle name="표준 8 7 2 2 4" xfId="2421"/>
    <cellStyle name="표준 8 7 2 2 4 10" xfId="37548"/>
    <cellStyle name="표준 8 7 2 2 4 11" xfId="41660"/>
    <cellStyle name="표준 8 7 2 2 4 12" xfId="45531"/>
    <cellStyle name="표준 8 7 2 2 4 13" xfId="49402"/>
    <cellStyle name="표준 8 7 2 2 4 14" xfId="53273"/>
    <cellStyle name="표준 8 7 2 2 4 2" xfId="6580"/>
    <cellStyle name="표준 8 7 2 2 4 3" xfId="10451"/>
    <cellStyle name="표준 8 7 2 2 4 4" xfId="14322"/>
    <cellStyle name="표준 8 7 2 2 4 5" xfId="18193"/>
    <cellStyle name="표준 8 7 2 2 4 6" xfId="22064"/>
    <cellStyle name="표준 8 7 2 2 4 7" xfId="25935"/>
    <cellStyle name="표준 8 7 2 2 4 8" xfId="29806"/>
    <cellStyle name="표준 8 7 2 2 4 9" xfId="33677"/>
    <cellStyle name="표준 8 7 2 2 5" xfId="4644"/>
    <cellStyle name="표준 8 7 2 2 6" xfId="8515"/>
    <cellStyle name="표준 8 7 2 2 7" xfId="12386"/>
    <cellStyle name="표준 8 7 2 2 8" xfId="16257"/>
    <cellStyle name="표준 8 7 2 2 9" xfId="20128"/>
    <cellStyle name="표준 8 7 2 3" xfId="718"/>
    <cellStyle name="표준 8 7 2 3 10" xfId="28112"/>
    <cellStyle name="표준 8 7 2 3 11" xfId="31983"/>
    <cellStyle name="표준 8 7 2 3 12" xfId="35854"/>
    <cellStyle name="표준 8 7 2 3 13" xfId="39966"/>
    <cellStyle name="표준 8 7 2 3 14" xfId="43837"/>
    <cellStyle name="표준 8 7 2 3 15" xfId="47708"/>
    <cellStyle name="표준 8 7 2 3 16" xfId="51579"/>
    <cellStyle name="표준 8 7 2 3 2" xfId="1692"/>
    <cellStyle name="표준 8 7 2 3 2 10" xfId="32951"/>
    <cellStyle name="표준 8 7 2 3 2 11" xfId="36822"/>
    <cellStyle name="표준 8 7 2 3 2 12" xfId="40934"/>
    <cellStyle name="표준 8 7 2 3 2 13" xfId="44805"/>
    <cellStyle name="표준 8 7 2 3 2 14" xfId="48676"/>
    <cellStyle name="표준 8 7 2 3 2 15" xfId="52547"/>
    <cellStyle name="표준 8 7 2 3 2 2" xfId="3631"/>
    <cellStyle name="표준 8 7 2 3 2 2 10" xfId="38758"/>
    <cellStyle name="표준 8 7 2 3 2 2 11" xfId="42870"/>
    <cellStyle name="표준 8 7 2 3 2 2 12" xfId="46741"/>
    <cellStyle name="표준 8 7 2 3 2 2 13" xfId="50612"/>
    <cellStyle name="표준 8 7 2 3 2 2 14" xfId="54483"/>
    <cellStyle name="표준 8 7 2 3 2 2 2" xfId="7790"/>
    <cellStyle name="표준 8 7 2 3 2 2 3" xfId="11661"/>
    <cellStyle name="표준 8 7 2 3 2 2 4" xfId="15532"/>
    <cellStyle name="표준 8 7 2 3 2 2 5" xfId="19403"/>
    <cellStyle name="표준 8 7 2 3 2 2 6" xfId="23274"/>
    <cellStyle name="표준 8 7 2 3 2 2 7" xfId="27145"/>
    <cellStyle name="표준 8 7 2 3 2 2 8" xfId="31016"/>
    <cellStyle name="표준 8 7 2 3 2 2 9" xfId="34887"/>
    <cellStyle name="표준 8 7 2 3 2 3" xfId="5854"/>
    <cellStyle name="표준 8 7 2 3 2 4" xfId="9725"/>
    <cellStyle name="표준 8 7 2 3 2 5" xfId="13596"/>
    <cellStyle name="표준 8 7 2 3 2 6" xfId="17467"/>
    <cellStyle name="표준 8 7 2 3 2 7" xfId="21338"/>
    <cellStyle name="표준 8 7 2 3 2 8" xfId="25209"/>
    <cellStyle name="표준 8 7 2 3 2 9" xfId="29080"/>
    <cellStyle name="표준 8 7 2 3 3" xfId="2663"/>
    <cellStyle name="표준 8 7 2 3 3 10" xfId="37790"/>
    <cellStyle name="표준 8 7 2 3 3 11" xfId="41902"/>
    <cellStyle name="표준 8 7 2 3 3 12" xfId="45773"/>
    <cellStyle name="표준 8 7 2 3 3 13" xfId="49644"/>
    <cellStyle name="표준 8 7 2 3 3 14" xfId="53515"/>
    <cellStyle name="표준 8 7 2 3 3 2" xfId="6822"/>
    <cellStyle name="표준 8 7 2 3 3 3" xfId="10693"/>
    <cellStyle name="표준 8 7 2 3 3 4" xfId="14564"/>
    <cellStyle name="표준 8 7 2 3 3 5" xfId="18435"/>
    <cellStyle name="표준 8 7 2 3 3 6" xfId="22306"/>
    <cellStyle name="표준 8 7 2 3 3 7" xfId="26177"/>
    <cellStyle name="표준 8 7 2 3 3 8" xfId="30048"/>
    <cellStyle name="표준 8 7 2 3 3 9" xfId="33919"/>
    <cellStyle name="표준 8 7 2 3 4" xfId="4886"/>
    <cellStyle name="표준 8 7 2 3 5" xfId="8757"/>
    <cellStyle name="표준 8 7 2 3 6" xfId="12628"/>
    <cellStyle name="표준 8 7 2 3 7" xfId="16499"/>
    <cellStyle name="표준 8 7 2 3 8" xfId="20370"/>
    <cellStyle name="표준 8 7 2 3 9" xfId="24241"/>
    <cellStyle name="표준 8 7 2 4" xfId="1208"/>
    <cellStyle name="표준 8 7 2 4 10" xfId="32467"/>
    <cellStyle name="표준 8 7 2 4 11" xfId="36338"/>
    <cellStyle name="표준 8 7 2 4 12" xfId="40450"/>
    <cellStyle name="표준 8 7 2 4 13" xfId="44321"/>
    <cellStyle name="표준 8 7 2 4 14" xfId="48192"/>
    <cellStyle name="표준 8 7 2 4 15" xfId="52063"/>
    <cellStyle name="표준 8 7 2 4 2" xfId="3147"/>
    <cellStyle name="표준 8 7 2 4 2 10" xfId="38274"/>
    <cellStyle name="표준 8 7 2 4 2 11" xfId="42386"/>
    <cellStyle name="표준 8 7 2 4 2 12" xfId="46257"/>
    <cellStyle name="표준 8 7 2 4 2 13" xfId="50128"/>
    <cellStyle name="표준 8 7 2 4 2 14" xfId="53999"/>
    <cellStyle name="표준 8 7 2 4 2 2" xfId="7306"/>
    <cellStyle name="표준 8 7 2 4 2 3" xfId="11177"/>
    <cellStyle name="표준 8 7 2 4 2 4" xfId="15048"/>
    <cellStyle name="표준 8 7 2 4 2 5" xfId="18919"/>
    <cellStyle name="표준 8 7 2 4 2 6" xfId="22790"/>
    <cellStyle name="표준 8 7 2 4 2 7" xfId="26661"/>
    <cellStyle name="표준 8 7 2 4 2 8" xfId="30532"/>
    <cellStyle name="표준 8 7 2 4 2 9" xfId="34403"/>
    <cellStyle name="표준 8 7 2 4 3" xfId="5370"/>
    <cellStyle name="표준 8 7 2 4 4" xfId="9241"/>
    <cellStyle name="표준 8 7 2 4 5" xfId="13112"/>
    <cellStyle name="표준 8 7 2 4 6" xfId="16983"/>
    <cellStyle name="표준 8 7 2 4 7" xfId="20854"/>
    <cellStyle name="표준 8 7 2 4 8" xfId="24725"/>
    <cellStyle name="표준 8 7 2 4 9" xfId="28596"/>
    <cellStyle name="표준 8 7 2 5" xfId="2179"/>
    <cellStyle name="표준 8 7 2 5 10" xfId="37306"/>
    <cellStyle name="표준 8 7 2 5 11" xfId="41418"/>
    <cellStyle name="표준 8 7 2 5 12" xfId="45289"/>
    <cellStyle name="표준 8 7 2 5 13" xfId="49160"/>
    <cellStyle name="표준 8 7 2 5 14" xfId="53031"/>
    <cellStyle name="표준 8 7 2 5 2" xfId="6338"/>
    <cellStyle name="표준 8 7 2 5 3" xfId="10209"/>
    <cellStyle name="표준 8 7 2 5 4" xfId="14080"/>
    <cellStyle name="표준 8 7 2 5 5" xfId="17951"/>
    <cellStyle name="표준 8 7 2 5 6" xfId="21822"/>
    <cellStyle name="표준 8 7 2 5 7" xfId="25693"/>
    <cellStyle name="표준 8 7 2 5 8" xfId="29564"/>
    <cellStyle name="표준 8 7 2 5 9" xfId="33435"/>
    <cellStyle name="표준 8 7 2 6" xfId="4402"/>
    <cellStyle name="표준 8 7 2 7" xfId="8273"/>
    <cellStyle name="표준 8 7 2 8" xfId="12144"/>
    <cellStyle name="표준 8 7 2 9" xfId="16015"/>
    <cellStyle name="표준 8 7 20" xfId="50998"/>
    <cellStyle name="표준 8 7 3" xfId="376"/>
    <cellStyle name="표준 8 7 3 10" xfId="23902"/>
    <cellStyle name="표준 8 7 3 11" xfId="27773"/>
    <cellStyle name="표준 8 7 3 12" xfId="31644"/>
    <cellStyle name="표준 8 7 3 13" xfId="35515"/>
    <cellStyle name="표준 8 7 3 14" xfId="39627"/>
    <cellStyle name="표준 8 7 3 15" xfId="43498"/>
    <cellStyle name="표준 8 7 3 16" xfId="47369"/>
    <cellStyle name="표준 8 7 3 17" xfId="51240"/>
    <cellStyle name="표준 8 7 3 2" xfId="863"/>
    <cellStyle name="표준 8 7 3 2 10" xfId="28257"/>
    <cellStyle name="표준 8 7 3 2 11" xfId="32128"/>
    <cellStyle name="표준 8 7 3 2 12" xfId="35999"/>
    <cellStyle name="표준 8 7 3 2 13" xfId="40111"/>
    <cellStyle name="표준 8 7 3 2 14" xfId="43982"/>
    <cellStyle name="표준 8 7 3 2 15" xfId="47853"/>
    <cellStyle name="표준 8 7 3 2 16" xfId="51724"/>
    <cellStyle name="표준 8 7 3 2 2" xfId="1837"/>
    <cellStyle name="표준 8 7 3 2 2 10" xfId="33096"/>
    <cellStyle name="표준 8 7 3 2 2 11" xfId="36967"/>
    <cellStyle name="표준 8 7 3 2 2 12" xfId="41079"/>
    <cellStyle name="표준 8 7 3 2 2 13" xfId="44950"/>
    <cellStyle name="표준 8 7 3 2 2 14" xfId="48821"/>
    <cellStyle name="표준 8 7 3 2 2 15" xfId="52692"/>
    <cellStyle name="표준 8 7 3 2 2 2" xfId="3776"/>
    <cellStyle name="표준 8 7 3 2 2 2 10" xfId="38903"/>
    <cellStyle name="표준 8 7 3 2 2 2 11" xfId="43015"/>
    <cellStyle name="표준 8 7 3 2 2 2 12" xfId="46886"/>
    <cellStyle name="표준 8 7 3 2 2 2 13" xfId="50757"/>
    <cellStyle name="표준 8 7 3 2 2 2 14" xfId="54628"/>
    <cellStyle name="표준 8 7 3 2 2 2 2" xfId="7935"/>
    <cellStyle name="표준 8 7 3 2 2 2 3" xfId="11806"/>
    <cellStyle name="표준 8 7 3 2 2 2 4" xfId="15677"/>
    <cellStyle name="표준 8 7 3 2 2 2 5" xfId="19548"/>
    <cellStyle name="표준 8 7 3 2 2 2 6" xfId="23419"/>
    <cellStyle name="표준 8 7 3 2 2 2 7" xfId="27290"/>
    <cellStyle name="표준 8 7 3 2 2 2 8" xfId="31161"/>
    <cellStyle name="표준 8 7 3 2 2 2 9" xfId="35032"/>
    <cellStyle name="표준 8 7 3 2 2 3" xfId="5999"/>
    <cellStyle name="표준 8 7 3 2 2 4" xfId="9870"/>
    <cellStyle name="표준 8 7 3 2 2 5" xfId="13741"/>
    <cellStyle name="표준 8 7 3 2 2 6" xfId="17612"/>
    <cellStyle name="표준 8 7 3 2 2 7" xfId="21483"/>
    <cellStyle name="표준 8 7 3 2 2 8" xfId="25354"/>
    <cellStyle name="표준 8 7 3 2 2 9" xfId="29225"/>
    <cellStyle name="표준 8 7 3 2 3" xfId="2808"/>
    <cellStyle name="표준 8 7 3 2 3 10" xfId="37935"/>
    <cellStyle name="표준 8 7 3 2 3 11" xfId="42047"/>
    <cellStyle name="표준 8 7 3 2 3 12" xfId="45918"/>
    <cellStyle name="표준 8 7 3 2 3 13" xfId="49789"/>
    <cellStyle name="표준 8 7 3 2 3 14" xfId="53660"/>
    <cellStyle name="표준 8 7 3 2 3 2" xfId="6967"/>
    <cellStyle name="표준 8 7 3 2 3 3" xfId="10838"/>
    <cellStyle name="표준 8 7 3 2 3 4" xfId="14709"/>
    <cellStyle name="표준 8 7 3 2 3 5" xfId="18580"/>
    <cellStyle name="표준 8 7 3 2 3 6" xfId="22451"/>
    <cellStyle name="표준 8 7 3 2 3 7" xfId="26322"/>
    <cellStyle name="표준 8 7 3 2 3 8" xfId="30193"/>
    <cellStyle name="표준 8 7 3 2 3 9" xfId="34064"/>
    <cellStyle name="표준 8 7 3 2 4" xfId="5031"/>
    <cellStyle name="표준 8 7 3 2 5" xfId="8902"/>
    <cellStyle name="표준 8 7 3 2 6" xfId="12773"/>
    <cellStyle name="표준 8 7 3 2 7" xfId="16644"/>
    <cellStyle name="표준 8 7 3 2 8" xfId="20515"/>
    <cellStyle name="표준 8 7 3 2 9" xfId="24386"/>
    <cellStyle name="표준 8 7 3 3" xfId="1353"/>
    <cellStyle name="표준 8 7 3 3 10" xfId="32612"/>
    <cellStyle name="표준 8 7 3 3 11" xfId="36483"/>
    <cellStyle name="표준 8 7 3 3 12" xfId="40595"/>
    <cellStyle name="표준 8 7 3 3 13" xfId="44466"/>
    <cellStyle name="표준 8 7 3 3 14" xfId="48337"/>
    <cellStyle name="표준 8 7 3 3 15" xfId="52208"/>
    <cellStyle name="표준 8 7 3 3 2" xfId="3292"/>
    <cellStyle name="표준 8 7 3 3 2 10" xfId="38419"/>
    <cellStyle name="표준 8 7 3 3 2 11" xfId="42531"/>
    <cellStyle name="표준 8 7 3 3 2 12" xfId="46402"/>
    <cellStyle name="표준 8 7 3 3 2 13" xfId="50273"/>
    <cellStyle name="표준 8 7 3 3 2 14" xfId="54144"/>
    <cellStyle name="표준 8 7 3 3 2 2" xfId="7451"/>
    <cellStyle name="표준 8 7 3 3 2 3" xfId="11322"/>
    <cellStyle name="표준 8 7 3 3 2 4" xfId="15193"/>
    <cellStyle name="표준 8 7 3 3 2 5" xfId="19064"/>
    <cellStyle name="표준 8 7 3 3 2 6" xfId="22935"/>
    <cellStyle name="표준 8 7 3 3 2 7" xfId="26806"/>
    <cellStyle name="표준 8 7 3 3 2 8" xfId="30677"/>
    <cellStyle name="표준 8 7 3 3 2 9" xfId="34548"/>
    <cellStyle name="표준 8 7 3 3 3" xfId="5515"/>
    <cellStyle name="표준 8 7 3 3 4" xfId="9386"/>
    <cellStyle name="표준 8 7 3 3 5" xfId="13257"/>
    <cellStyle name="표준 8 7 3 3 6" xfId="17128"/>
    <cellStyle name="표준 8 7 3 3 7" xfId="20999"/>
    <cellStyle name="표준 8 7 3 3 8" xfId="24870"/>
    <cellStyle name="표준 8 7 3 3 9" xfId="28741"/>
    <cellStyle name="표준 8 7 3 4" xfId="2324"/>
    <cellStyle name="표준 8 7 3 4 10" xfId="37451"/>
    <cellStyle name="표준 8 7 3 4 11" xfId="41563"/>
    <cellStyle name="표준 8 7 3 4 12" xfId="45434"/>
    <cellStyle name="표준 8 7 3 4 13" xfId="49305"/>
    <cellStyle name="표준 8 7 3 4 14" xfId="53176"/>
    <cellStyle name="표준 8 7 3 4 2" xfId="6483"/>
    <cellStyle name="표준 8 7 3 4 3" xfId="10354"/>
    <cellStyle name="표준 8 7 3 4 4" xfId="14225"/>
    <cellStyle name="표준 8 7 3 4 5" xfId="18096"/>
    <cellStyle name="표준 8 7 3 4 6" xfId="21967"/>
    <cellStyle name="표준 8 7 3 4 7" xfId="25838"/>
    <cellStyle name="표준 8 7 3 4 8" xfId="29709"/>
    <cellStyle name="표준 8 7 3 4 9" xfId="33580"/>
    <cellStyle name="표준 8 7 3 5" xfId="4547"/>
    <cellStyle name="표준 8 7 3 6" xfId="8418"/>
    <cellStyle name="표준 8 7 3 7" xfId="12289"/>
    <cellStyle name="표준 8 7 3 8" xfId="16160"/>
    <cellStyle name="표준 8 7 3 9" xfId="20031"/>
    <cellStyle name="표준 8 7 4" xfId="621"/>
    <cellStyle name="표준 8 7 4 10" xfId="28015"/>
    <cellStyle name="표준 8 7 4 11" xfId="31886"/>
    <cellStyle name="표준 8 7 4 12" xfId="35757"/>
    <cellStyle name="표준 8 7 4 13" xfId="39869"/>
    <cellStyle name="표준 8 7 4 14" xfId="43740"/>
    <cellStyle name="표준 8 7 4 15" xfId="47611"/>
    <cellStyle name="표준 8 7 4 16" xfId="51482"/>
    <cellStyle name="표준 8 7 4 2" xfId="1595"/>
    <cellStyle name="표준 8 7 4 2 10" xfId="32854"/>
    <cellStyle name="표준 8 7 4 2 11" xfId="36725"/>
    <cellStyle name="표준 8 7 4 2 12" xfId="40837"/>
    <cellStyle name="표준 8 7 4 2 13" xfId="44708"/>
    <cellStyle name="표준 8 7 4 2 14" xfId="48579"/>
    <cellStyle name="표준 8 7 4 2 15" xfId="52450"/>
    <cellStyle name="표준 8 7 4 2 2" xfId="3534"/>
    <cellStyle name="표준 8 7 4 2 2 10" xfId="38661"/>
    <cellStyle name="표준 8 7 4 2 2 11" xfId="42773"/>
    <cellStyle name="표준 8 7 4 2 2 12" xfId="46644"/>
    <cellStyle name="표준 8 7 4 2 2 13" xfId="50515"/>
    <cellStyle name="표준 8 7 4 2 2 14" xfId="54386"/>
    <cellStyle name="표준 8 7 4 2 2 2" xfId="7693"/>
    <cellStyle name="표준 8 7 4 2 2 3" xfId="11564"/>
    <cellStyle name="표준 8 7 4 2 2 4" xfId="15435"/>
    <cellStyle name="표준 8 7 4 2 2 5" xfId="19306"/>
    <cellStyle name="표준 8 7 4 2 2 6" xfId="23177"/>
    <cellStyle name="표준 8 7 4 2 2 7" xfId="27048"/>
    <cellStyle name="표준 8 7 4 2 2 8" xfId="30919"/>
    <cellStyle name="표준 8 7 4 2 2 9" xfId="34790"/>
    <cellStyle name="표준 8 7 4 2 3" xfId="5757"/>
    <cellStyle name="표준 8 7 4 2 4" xfId="9628"/>
    <cellStyle name="표준 8 7 4 2 5" xfId="13499"/>
    <cellStyle name="표준 8 7 4 2 6" xfId="17370"/>
    <cellStyle name="표준 8 7 4 2 7" xfId="21241"/>
    <cellStyle name="표준 8 7 4 2 8" xfId="25112"/>
    <cellStyle name="표준 8 7 4 2 9" xfId="28983"/>
    <cellStyle name="표준 8 7 4 3" xfId="2566"/>
    <cellStyle name="표준 8 7 4 3 10" xfId="37693"/>
    <cellStyle name="표준 8 7 4 3 11" xfId="41805"/>
    <cellStyle name="표준 8 7 4 3 12" xfId="45676"/>
    <cellStyle name="표준 8 7 4 3 13" xfId="49547"/>
    <cellStyle name="표준 8 7 4 3 14" xfId="53418"/>
    <cellStyle name="표준 8 7 4 3 2" xfId="6725"/>
    <cellStyle name="표준 8 7 4 3 3" xfId="10596"/>
    <cellStyle name="표준 8 7 4 3 4" xfId="14467"/>
    <cellStyle name="표준 8 7 4 3 5" xfId="18338"/>
    <cellStyle name="표준 8 7 4 3 6" xfId="22209"/>
    <cellStyle name="표준 8 7 4 3 7" xfId="26080"/>
    <cellStyle name="표준 8 7 4 3 8" xfId="29951"/>
    <cellStyle name="표준 8 7 4 3 9" xfId="33822"/>
    <cellStyle name="표준 8 7 4 4" xfId="4789"/>
    <cellStyle name="표준 8 7 4 5" xfId="8660"/>
    <cellStyle name="표준 8 7 4 6" xfId="12531"/>
    <cellStyle name="표준 8 7 4 7" xfId="16402"/>
    <cellStyle name="표준 8 7 4 8" xfId="20273"/>
    <cellStyle name="표준 8 7 4 9" xfId="24144"/>
    <cellStyle name="표준 8 7 5" xfId="1111"/>
    <cellStyle name="표준 8 7 5 10" xfId="32370"/>
    <cellStyle name="표준 8 7 5 11" xfId="36241"/>
    <cellStyle name="표준 8 7 5 12" xfId="40353"/>
    <cellStyle name="표준 8 7 5 13" xfId="44224"/>
    <cellStyle name="표준 8 7 5 14" xfId="48095"/>
    <cellStyle name="표준 8 7 5 15" xfId="51966"/>
    <cellStyle name="표준 8 7 5 2" xfId="3050"/>
    <cellStyle name="표준 8 7 5 2 10" xfId="38177"/>
    <cellStyle name="표준 8 7 5 2 11" xfId="42289"/>
    <cellStyle name="표준 8 7 5 2 12" xfId="46160"/>
    <cellStyle name="표준 8 7 5 2 13" xfId="50031"/>
    <cellStyle name="표준 8 7 5 2 14" xfId="53902"/>
    <cellStyle name="표준 8 7 5 2 2" xfId="7209"/>
    <cellStyle name="표준 8 7 5 2 3" xfId="11080"/>
    <cellStyle name="표준 8 7 5 2 4" xfId="14951"/>
    <cellStyle name="표준 8 7 5 2 5" xfId="18822"/>
    <cellStyle name="표준 8 7 5 2 6" xfId="22693"/>
    <cellStyle name="표준 8 7 5 2 7" xfId="26564"/>
    <cellStyle name="표준 8 7 5 2 8" xfId="30435"/>
    <cellStyle name="표준 8 7 5 2 9" xfId="34306"/>
    <cellStyle name="표준 8 7 5 3" xfId="5273"/>
    <cellStyle name="표준 8 7 5 4" xfId="9144"/>
    <cellStyle name="표준 8 7 5 5" xfId="13015"/>
    <cellStyle name="표준 8 7 5 6" xfId="16886"/>
    <cellStyle name="표준 8 7 5 7" xfId="20757"/>
    <cellStyle name="표준 8 7 5 8" xfId="24628"/>
    <cellStyle name="표준 8 7 5 9" xfId="28499"/>
    <cellStyle name="표준 8 7 6" xfId="2082"/>
    <cellStyle name="표준 8 7 6 10" xfId="37209"/>
    <cellStyle name="표준 8 7 6 11" xfId="41321"/>
    <cellStyle name="표준 8 7 6 12" xfId="45192"/>
    <cellStyle name="표준 8 7 6 13" xfId="49063"/>
    <cellStyle name="표준 8 7 6 14" xfId="52934"/>
    <cellStyle name="표준 8 7 6 2" xfId="6241"/>
    <cellStyle name="표준 8 7 6 3" xfId="10112"/>
    <cellStyle name="표준 8 7 6 4" xfId="13983"/>
    <cellStyle name="표준 8 7 6 5" xfId="17854"/>
    <cellStyle name="표준 8 7 6 6" xfId="21725"/>
    <cellStyle name="표준 8 7 6 7" xfId="25596"/>
    <cellStyle name="표준 8 7 6 8" xfId="29467"/>
    <cellStyle name="표준 8 7 6 9" xfId="33338"/>
    <cellStyle name="표준 8 7 7" xfId="4305"/>
    <cellStyle name="표준 8 7 8" xfId="8176"/>
    <cellStyle name="표준 8 7 9" xfId="12047"/>
    <cellStyle name="표준 8 8" xfId="135"/>
    <cellStyle name="표준 8 8 10" xfId="19793"/>
    <cellStyle name="표준 8 8 11" xfId="23664"/>
    <cellStyle name="표준 8 8 12" xfId="27535"/>
    <cellStyle name="표준 8 8 13" xfId="31406"/>
    <cellStyle name="표준 8 8 14" xfId="35277"/>
    <cellStyle name="표준 8 8 15" xfId="39148"/>
    <cellStyle name="표준 8 8 16" xfId="39389"/>
    <cellStyle name="표준 8 8 17" xfId="43260"/>
    <cellStyle name="표준 8 8 18" xfId="47131"/>
    <cellStyle name="표준 8 8 19" xfId="51002"/>
    <cellStyle name="표준 8 8 2" xfId="380"/>
    <cellStyle name="표준 8 8 2 10" xfId="23906"/>
    <cellStyle name="표준 8 8 2 11" xfId="27777"/>
    <cellStyle name="표준 8 8 2 12" xfId="31648"/>
    <cellStyle name="표준 8 8 2 13" xfId="35519"/>
    <cellStyle name="표준 8 8 2 14" xfId="39631"/>
    <cellStyle name="표준 8 8 2 15" xfId="43502"/>
    <cellStyle name="표준 8 8 2 16" xfId="47373"/>
    <cellStyle name="표준 8 8 2 17" xfId="51244"/>
    <cellStyle name="표준 8 8 2 2" xfId="867"/>
    <cellStyle name="표준 8 8 2 2 10" xfId="28261"/>
    <cellStyle name="표준 8 8 2 2 11" xfId="32132"/>
    <cellStyle name="표준 8 8 2 2 12" xfId="36003"/>
    <cellStyle name="표준 8 8 2 2 13" xfId="40115"/>
    <cellStyle name="표준 8 8 2 2 14" xfId="43986"/>
    <cellStyle name="표준 8 8 2 2 15" xfId="47857"/>
    <cellStyle name="표준 8 8 2 2 16" xfId="51728"/>
    <cellStyle name="표준 8 8 2 2 2" xfId="1841"/>
    <cellStyle name="표준 8 8 2 2 2 10" xfId="33100"/>
    <cellStyle name="표준 8 8 2 2 2 11" xfId="36971"/>
    <cellStyle name="표준 8 8 2 2 2 12" xfId="41083"/>
    <cellStyle name="표준 8 8 2 2 2 13" xfId="44954"/>
    <cellStyle name="표준 8 8 2 2 2 14" xfId="48825"/>
    <cellStyle name="표준 8 8 2 2 2 15" xfId="52696"/>
    <cellStyle name="표준 8 8 2 2 2 2" xfId="3780"/>
    <cellStyle name="표준 8 8 2 2 2 2 10" xfId="38907"/>
    <cellStyle name="표준 8 8 2 2 2 2 11" xfId="43019"/>
    <cellStyle name="표준 8 8 2 2 2 2 12" xfId="46890"/>
    <cellStyle name="표준 8 8 2 2 2 2 13" xfId="50761"/>
    <cellStyle name="표준 8 8 2 2 2 2 14" xfId="54632"/>
    <cellStyle name="표준 8 8 2 2 2 2 2" xfId="7939"/>
    <cellStyle name="표준 8 8 2 2 2 2 3" xfId="11810"/>
    <cellStyle name="표준 8 8 2 2 2 2 4" xfId="15681"/>
    <cellStyle name="표준 8 8 2 2 2 2 5" xfId="19552"/>
    <cellStyle name="표준 8 8 2 2 2 2 6" xfId="23423"/>
    <cellStyle name="표준 8 8 2 2 2 2 7" xfId="27294"/>
    <cellStyle name="표준 8 8 2 2 2 2 8" xfId="31165"/>
    <cellStyle name="표준 8 8 2 2 2 2 9" xfId="35036"/>
    <cellStyle name="표준 8 8 2 2 2 3" xfId="6003"/>
    <cellStyle name="표준 8 8 2 2 2 4" xfId="9874"/>
    <cellStyle name="표준 8 8 2 2 2 5" xfId="13745"/>
    <cellStyle name="표준 8 8 2 2 2 6" xfId="17616"/>
    <cellStyle name="표준 8 8 2 2 2 7" xfId="21487"/>
    <cellStyle name="표준 8 8 2 2 2 8" xfId="25358"/>
    <cellStyle name="표준 8 8 2 2 2 9" xfId="29229"/>
    <cellStyle name="표준 8 8 2 2 3" xfId="2812"/>
    <cellStyle name="표준 8 8 2 2 3 10" xfId="37939"/>
    <cellStyle name="표준 8 8 2 2 3 11" xfId="42051"/>
    <cellStyle name="표준 8 8 2 2 3 12" xfId="45922"/>
    <cellStyle name="표준 8 8 2 2 3 13" xfId="49793"/>
    <cellStyle name="표준 8 8 2 2 3 14" xfId="53664"/>
    <cellStyle name="표준 8 8 2 2 3 2" xfId="6971"/>
    <cellStyle name="표준 8 8 2 2 3 3" xfId="10842"/>
    <cellStyle name="표준 8 8 2 2 3 4" xfId="14713"/>
    <cellStyle name="표준 8 8 2 2 3 5" xfId="18584"/>
    <cellStyle name="표준 8 8 2 2 3 6" xfId="22455"/>
    <cellStyle name="표준 8 8 2 2 3 7" xfId="26326"/>
    <cellStyle name="표준 8 8 2 2 3 8" xfId="30197"/>
    <cellStyle name="표준 8 8 2 2 3 9" xfId="34068"/>
    <cellStyle name="표준 8 8 2 2 4" xfId="5035"/>
    <cellStyle name="표준 8 8 2 2 5" xfId="8906"/>
    <cellStyle name="표준 8 8 2 2 6" xfId="12777"/>
    <cellStyle name="표준 8 8 2 2 7" xfId="16648"/>
    <cellStyle name="표준 8 8 2 2 8" xfId="20519"/>
    <cellStyle name="표준 8 8 2 2 9" xfId="24390"/>
    <cellStyle name="표준 8 8 2 3" xfId="1357"/>
    <cellStyle name="표준 8 8 2 3 10" xfId="32616"/>
    <cellStyle name="표준 8 8 2 3 11" xfId="36487"/>
    <cellStyle name="표준 8 8 2 3 12" xfId="40599"/>
    <cellStyle name="표준 8 8 2 3 13" xfId="44470"/>
    <cellStyle name="표준 8 8 2 3 14" xfId="48341"/>
    <cellStyle name="표준 8 8 2 3 15" xfId="52212"/>
    <cellStyle name="표준 8 8 2 3 2" xfId="3296"/>
    <cellStyle name="표준 8 8 2 3 2 10" xfId="38423"/>
    <cellStyle name="표준 8 8 2 3 2 11" xfId="42535"/>
    <cellStyle name="표준 8 8 2 3 2 12" xfId="46406"/>
    <cellStyle name="표준 8 8 2 3 2 13" xfId="50277"/>
    <cellStyle name="표준 8 8 2 3 2 14" xfId="54148"/>
    <cellStyle name="표준 8 8 2 3 2 2" xfId="7455"/>
    <cellStyle name="표준 8 8 2 3 2 3" xfId="11326"/>
    <cellStyle name="표준 8 8 2 3 2 4" xfId="15197"/>
    <cellStyle name="표준 8 8 2 3 2 5" xfId="19068"/>
    <cellStyle name="표준 8 8 2 3 2 6" xfId="22939"/>
    <cellStyle name="표준 8 8 2 3 2 7" xfId="26810"/>
    <cellStyle name="표준 8 8 2 3 2 8" xfId="30681"/>
    <cellStyle name="표준 8 8 2 3 2 9" xfId="34552"/>
    <cellStyle name="표준 8 8 2 3 3" xfId="5519"/>
    <cellStyle name="표준 8 8 2 3 4" xfId="9390"/>
    <cellStyle name="표준 8 8 2 3 5" xfId="13261"/>
    <cellStyle name="표준 8 8 2 3 6" xfId="17132"/>
    <cellStyle name="표준 8 8 2 3 7" xfId="21003"/>
    <cellStyle name="표준 8 8 2 3 8" xfId="24874"/>
    <cellStyle name="표준 8 8 2 3 9" xfId="28745"/>
    <cellStyle name="표준 8 8 2 4" xfId="2328"/>
    <cellStyle name="표준 8 8 2 4 10" xfId="37455"/>
    <cellStyle name="표준 8 8 2 4 11" xfId="41567"/>
    <cellStyle name="표준 8 8 2 4 12" xfId="45438"/>
    <cellStyle name="표준 8 8 2 4 13" xfId="49309"/>
    <cellStyle name="표준 8 8 2 4 14" xfId="53180"/>
    <cellStyle name="표준 8 8 2 4 2" xfId="6487"/>
    <cellStyle name="표준 8 8 2 4 3" xfId="10358"/>
    <cellStyle name="표준 8 8 2 4 4" xfId="14229"/>
    <cellStyle name="표준 8 8 2 4 5" xfId="18100"/>
    <cellStyle name="표준 8 8 2 4 6" xfId="21971"/>
    <cellStyle name="표준 8 8 2 4 7" xfId="25842"/>
    <cellStyle name="표준 8 8 2 4 8" xfId="29713"/>
    <cellStyle name="표준 8 8 2 4 9" xfId="33584"/>
    <cellStyle name="표준 8 8 2 5" xfId="4551"/>
    <cellStyle name="표준 8 8 2 6" xfId="8422"/>
    <cellStyle name="표준 8 8 2 7" xfId="12293"/>
    <cellStyle name="표준 8 8 2 8" xfId="16164"/>
    <cellStyle name="표준 8 8 2 9" xfId="20035"/>
    <cellStyle name="표준 8 8 3" xfId="625"/>
    <cellStyle name="표준 8 8 3 10" xfId="28019"/>
    <cellStyle name="표준 8 8 3 11" xfId="31890"/>
    <cellStyle name="표준 8 8 3 12" xfId="35761"/>
    <cellStyle name="표준 8 8 3 13" xfId="39873"/>
    <cellStyle name="표준 8 8 3 14" xfId="43744"/>
    <cellStyle name="표준 8 8 3 15" xfId="47615"/>
    <cellStyle name="표준 8 8 3 16" xfId="51486"/>
    <cellStyle name="표준 8 8 3 2" xfId="1599"/>
    <cellStyle name="표준 8 8 3 2 10" xfId="32858"/>
    <cellStyle name="표준 8 8 3 2 11" xfId="36729"/>
    <cellStyle name="표준 8 8 3 2 12" xfId="40841"/>
    <cellStyle name="표준 8 8 3 2 13" xfId="44712"/>
    <cellStyle name="표준 8 8 3 2 14" xfId="48583"/>
    <cellStyle name="표준 8 8 3 2 15" xfId="52454"/>
    <cellStyle name="표준 8 8 3 2 2" xfId="3538"/>
    <cellStyle name="표준 8 8 3 2 2 10" xfId="38665"/>
    <cellStyle name="표준 8 8 3 2 2 11" xfId="42777"/>
    <cellStyle name="표준 8 8 3 2 2 12" xfId="46648"/>
    <cellStyle name="표준 8 8 3 2 2 13" xfId="50519"/>
    <cellStyle name="표준 8 8 3 2 2 14" xfId="54390"/>
    <cellStyle name="표준 8 8 3 2 2 2" xfId="7697"/>
    <cellStyle name="표준 8 8 3 2 2 3" xfId="11568"/>
    <cellStyle name="표준 8 8 3 2 2 4" xfId="15439"/>
    <cellStyle name="표준 8 8 3 2 2 5" xfId="19310"/>
    <cellStyle name="표준 8 8 3 2 2 6" xfId="23181"/>
    <cellStyle name="표준 8 8 3 2 2 7" xfId="27052"/>
    <cellStyle name="표준 8 8 3 2 2 8" xfId="30923"/>
    <cellStyle name="표준 8 8 3 2 2 9" xfId="34794"/>
    <cellStyle name="표준 8 8 3 2 3" xfId="5761"/>
    <cellStyle name="표준 8 8 3 2 4" xfId="9632"/>
    <cellStyle name="표준 8 8 3 2 5" xfId="13503"/>
    <cellStyle name="표준 8 8 3 2 6" xfId="17374"/>
    <cellStyle name="표준 8 8 3 2 7" xfId="21245"/>
    <cellStyle name="표준 8 8 3 2 8" xfId="25116"/>
    <cellStyle name="표준 8 8 3 2 9" xfId="28987"/>
    <cellStyle name="표준 8 8 3 3" xfId="2570"/>
    <cellStyle name="표준 8 8 3 3 10" xfId="37697"/>
    <cellStyle name="표준 8 8 3 3 11" xfId="41809"/>
    <cellStyle name="표준 8 8 3 3 12" xfId="45680"/>
    <cellStyle name="표준 8 8 3 3 13" xfId="49551"/>
    <cellStyle name="표준 8 8 3 3 14" xfId="53422"/>
    <cellStyle name="표준 8 8 3 3 2" xfId="6729"/>
    <cellStyle name="표준 8 8 3 3 3" xfId="10600"/>
    <cellStyle name="표준 8 8 3 3 4" xfId="14471"/>
    <cellStyle name="표준 8 8 3 3 5" xfId="18342"/>
    <cellStyle name="표준 8 8 3 3 6" xfId="22213"/>
    <cellStyle name="표준 8 8 3 3 7" xfId="26084"/>
    <cellStyle name="표준 8 8 3 3 8" xfId="29955"/>
    <cellStyle name="표준 8 8 3 3 9" xfId="33826"/>
    <cellStyle name="표준 8 8 3 4" xfId="4793"/>
    <cellStyle name="표준 8 8 3 5" xfId="8664"/>
    <cellStyle name="표준 8 8 3 6" xfId="12535"/>
    <cellStyle name="표준 8 8 3 7" xfId="16406"/>
    <cellStyle name="표준 8 8 3 8" xfId="20277"/>
    <cellStyle name="표준 8 8 3 9" xfId="24148"/>
    <cellStyle name="표준 8 8 4" xfId="1115"/>
    <cellStyle name="표준 8 8 4 10" xfId="32374"/>
    <cellStyle name="표준 8 8 4 11" xfId="36245"/>
    <cellStyle name="표준 8 8 4 12" xfId="40357"/>
    <cellStyle name="표준 8 8 4 13" xfId="44228"/>
    <cellStyle name="표준 8 8 4 14" xfId="48099"/>
    <cellStyle name="표준 8 8 4 15" xfId="51970"/>
    <cellStyle name="표준 8 8 4 2" xfId="3054"/>
    <cellStyle name="표준 8 8 4 2 10" xfId="38181"/>
    <cellStyle name="표준 8 8 4 2 11" xfId="42293"/>
    <cellStyle name="표준 8 8 4 2 12" xfId="46164"/>
    <cellStyle name="표준 8 8 4 2 13" xfId="50035"/>
    <cellStyle name="표준 8 8 4 2 14" xfId="53906"/>
    <cellStyle name="표준 8 8 4 2 2" xfId="7213"/>
    <cellStyle name="표준 8 8 4 2 3" xfId="11084"/>
    <cellStyle name="표준 8 8 4 2 4" xfId="14955"/>
    <cellStyle name="표준 8 8 4 2 5" xfId="18826"/>
    <cellStyle name="표준 8 8 4 2 6" xfId="22697"/>
    <cellStyle name="표준 8 8 4 2 7" xfId="26568"/>
    <cellStyle name="표준 8 8 4 2 8" xfId="30439"/>
    <cellStyle name="표준 8 8 4 2 9" xfId="34310"/>
    <cellStyle name="표준 8 8 4 3" xfId="5277"/>
    <cellStyle name="표준 8 8 4 4" xfId="9148"/>
    <cellStyle name="표준 8 8 4 5" xfId="13019"/>
    <cellStyle name="표준 8 8 4 6" xfId="16890"/>
    <cellStyle name="표준 8 8 4 7" xfId="20761"/>
    <cellStyle name="표준 8 8 4 8" xfId="24632"/>
    <cellStyle name="표준 8 8 4 9" xfId="28503"/>
    <cellStyle name="표준 8 8 5" xfId="2086"/>
    <cellStyle name="표준 8 8 5 10" xfId="37213"/>
    <cellStyle name="표준 8 8 5 11" xfId="41325"/>
    <cellStyle name="표준 8 8 5 12" xfId="45196"/>
    <cellStyle name="표준 8 8 5 13" xfId="49067"/>
    <cellStyle name="표준 8 8 5 14" xfId="52938"/>
    <cellStyle name="표준 8 8 5 2" xfId="6245"/>
    <cellStyle name="표준 8 8 5 3" xfId="10116"/>
    <cellStyle name="표준 8 8 5 4" xfId="13987"/>
    <cellStyle name="표준 8 8 5 5" xfId="17858"/>
    <cellStyle name="표준 8 8 5 6" xfId="21729"/>
    <cellStyle name="표준 8 8 5 7" xfId="25600"/>
    <cellStyle name="표준 8 8 5 8" xfId="29471"/>
    <cellStyle name="표준 8 8 5 9" xfId="33342"/>
    <cellStyle name="표준 8 8 6" xfId="4309"/>
    <cellStyle name="표준 8 8 7" xfId="8180"/>
    <cellStyle name="표준 8 8 8" xfId="12051"/>
    <cellStyle name="표준 8 8 9" xfId="15922"/>
    <cellStyle name="표준 8 9" xfId="283"/>
    <cellStyle name="표준 8 9 10" xfId="23809"/>
    <cellStyle name="표준 8 9 11" xfId="27680"/>
    <cellStyle name="표준 8 9 12" xfId="31551"/>
    <cellStyle name="표준 8 9 13" xfId="35422"/>
    <cellStyle name="표준 8 9 14" xfId="39534"/>
    <cellStyle name="표준 8 9 15" xfId="43405"/>
    <cellStyle name="표준 8 9 16" xfId="47276"/>
    <cellStyle name="표준 8 9 17" xfId="51147"/>
    <cellStyle name="표준 8 9 2" xfId="770"/>
    <cellStyle name="표준 8 9 2 10" xfId="28164"/>
    <cellStyle name="표준 8 9 2 11" xfId="32035"/>
    <cellStyle name="표준 8 9 2 12" xfId="35906"/>
    <cellStyle name="표준 8 9 2 13" xfId="40018"/>
    <cellStyle name="표준 8 9 2 14" xfId="43889"/>
    <cellStyle name="표준 8 9 2 15" xfId="47760"/>
    <cellStyle name="표준 8 9 2 16" xfId="51631"/>
    <cellStyle name="표준 8 9 2 2" xfId="1744"/>
    <cellStyle name="표준 8 9 2 2 10" xfId="33003"/>
    <cellStyle name="표준 8 9 2 2 11" xfId="36874"/>
    <cellStyle name="표준 8 9 2 2 12" xfId="40986"/>
    <cellStyle name="표준 8 9 2 2 13" xfId="44857"/>
    <cellStyle name="표준 8 9 2 2 14" xfId="48728"/>
    <cellStyle name="표준 8 9 2 2 15" xfId="52599"/>
    <cellStyle name="표준 8 9 2 2 2" xfId="3683"/>
    <cellStyle name="표준 8 9 2 2 2 10" xfId="38810"/>
    <cellStyle name="표준 8 9 2 2 2 11" xfId="42922"/>
    <cellStyle name="표준 8 9 2 2 2 12" xfId="46793"/>
    <cellStyle name="표준 8 9 2 2 2 13" xfId="50664"/>
    <cellStyle name="표준 8 9 2 2 2 14" xfId="54535"/>
    <cellStyle name="표준 8 9 2 2 2 2" xfId="7842"/>
    <cellStyle name="표준 8 9 2 2 2 3" xfId="11713"/>
    <cellStyle name="표준 8 9 2 2 2 4" xfId="15584"/>
    <cellStyle name="표준 8 9 2 2 2 5" xfId="19455"/>
    <cellStyle name="표준 8 9 2 2 2 6" xfId="23326"/>
    <cellStyle name="표준 8 9 2 2 2 7" xfId="27197"/>
    <cellStyle name="표준 8 9 2 2 2 8" xfId="31068"/>
    <cellStyle name="표준 8 9 2 2 2 9" xfId="34939"/>
    <cellStyle name="표준 8 9 2 2 3" xfId="5906"/>
    <cellStyle name="표준 8 9 2 2 4" xfId="9777"/>
    <cellStyle name="표준 8 9 2 2 5" xfId="13648"/>
    <cellStyle name="표준 8 9 2 2 6" xfId="17519"/>
    <cellStyle name="표준 8 9 2 2 7" xfId="21390"/>
    <cellStyle name="표준 8 9 2 2 8" xfId="25261"/>
    <cellStyle name="표준 8 9 2 2 9" xfId="29132"/>
    <cellStyle name="표준 8 9 2 3" xfId="2715"/>
    <cellStyle name="표준 8 9 2 3 10" xfId="37842"/>
    <cellStyle name="표준 8 9 2 3 11" xfId="41954"/>
    <cellStyle name="표준 8 9 2 3 12" xfId="45825"/>
    <cellStyle name="표준 8 9 2 3 13" xfId="49696"/>
    <cellStyle name="표준 8 9 2 3 14" xfId="53567"/>
    <cellStyle name="표준 8 9 2 3 2" xfId="6874"/>
    <cellStyle name="표준 8 9 2 3 3" xfId="10745"/>
    <cellStyle name="표준 8 9 2 3 4" xfId="14616"/>
    <cellStyle name="표준 8 9 2 3 5" xfId="18487"/>
    <cellStyle name="표준 8 9 2 3 6" xfId="22358"/>
    <cellStyle name="표준 8 9 2 3 7" xfId="26229"/>
    <cellStyle name="표준 8 9 2 3 8" xfId="30100"/>
    <cellStyle name="표준 8 9 2 3 9" xfId="33971"/>
    <cellStyle name="표준 8 9 2 4" xfId="4938"/>
    <cellStyle name="표준 8 9 2 5" xfId="8809"/>
    <cellStyle name="표준 8 9 2 6" xfId="12680"/>
    <cellStyle name="표준 8 9 2 7" xfId="16551"/>
    <cellStyle name="표준 8 9 2 8" xfId="20422"/>
    <cellStyle name="표준 8 9 2 9" xfId="24293"/>
    <cellStyle name="표준 8 9 3" xfId="1260"/>
    <cellStyle name="표준 8 9 3 10" xfId="32519"/>
    <cellStyle name="표준 8 9 3 11" xfId="36390"/>
    <cellStyle name="표준 8 9 3 12" xfId="40502"/>
    <cellStyle name="표준 8 9 3 13" xfId="44373"/>
    <cellStyle name="표준 8 9 3 14" xfId="48244"/>
    <cellStyle name="표준 8 9 3 15" xfId="52115"/>
    <cellStyle name="표준 8 9 3 2" xfId="3199"/>
    <cellStyle name="표준 8 9 3 2 10" xfId="38326"/>
    <cellStyle name="표준 8 9 3 2 11" xfId="42438"/>
    <cellStyle name="표준 8 9 3 2 12" xfId="46309"/>
    <cellStyle name="표준 8 9 3 2 13" xfId="50180"/>
    <cellStyle name="표준 8 9 3 2 14" xfId="54051"/>
    <cellStyle name="표준 8 9 3 2 2" xfId="7358"/>
    <cellStyle name="표준 8 9 3 2 3" xfId="11229"/>
    <cellStyle name="표준 8 9 3 2 4" xfId="15100"/>
    <cellStyle name="표준 8 9 3 2 5" xfId="18971"/>
    <cellStyle name="표준 8 9 3 2 6" xfId="22842"/>
    <cellStyle name="표준 8 9 3 2 7" xfId="26713"/>
    <cellStyle name="표준 8 9 3 2 8" xfId="30584"/>
    <cellStyle name="표준 8 9 3 2 9" xfId="34455"/>
    <cellStyle name="표준 8 9 3 3" xfId="5422"/>
    <cellStyle name="표준 8 9 3 4" xfId="9293"/>
    <cellStyle name="표준 8 9 3 5" xfId="13164"/>
    <cellStyle name="표준 8 9 3 6" xfId="17035"/>
    <cellStyle name="표준 8 9 3 7" xfId="20906"/>
    <cellStyle name="표준 8 9 3 8" xfId="24777"/>
    <cellStyle name="표준 8 9 3 9" xfId="28648"/>
    <cellStyle name="표준 8 9 4" xfId="2231"/>
    <cellStyle name="표준 8 9 4 10" xfId="37358"/>
    <cellStyle name="표준 8 9 4 11" xfId="41470"/>
    <cellStyle name="표준 8 9 4 12" xfId="45341"/>
    <cellStyle name="표준 8 9 4 13" xfId="49212"/>
    <cellStyle name="표준 8 9 4 14" xfId="53083"/>
    <cellStyle name="표준 8 9 4 2" xfId="6390"/>
    <cellStyle name="표준 8 9 4 3" xfId="10261"/>
    <cellStyle name="표준 8 9 4 4" xfId="14132"/>
    <cellStyle name="표준 8 9 4 5" xfId="18003"/>
    <cellStyle name="표준 8 9 4 6" xfId="21874"/>
    <cellStyle name="표준 8 9 4 7" xfId="25745"/>
    <cellStyle name="표준 8 9 4 8" xfId="29616"/>
    <cellStyle name="표준 8 9 4 9" xfId="33487"/>
    <cellStyle name="표준 8 9 5" xfId="4454"/>
    <cellStyle name="표준 8 9 6" xfId="8325"/>
    <cellStyle name="표준 8 9 7" xfId="12196"/>
    <cellStyle name="표준 8 9 8" xfId="16067"/>
    <cellStyle name="표준 8 9 9" xfId="19938"/>
    <cellStyle name="표준 80" xfId="4188"/>
    <cellStyle name="표준 81" xfId="4189"/>
    <cellStyle name="표준 82" xfId="4190"/>
    <cellStyle name="표준 83" xfId="4191"/>
    <cellStyle name="표준 84" xfId="4192"/>
    <cellStyle name="표준 85" xfId="4193"/>
    <cellStyle name="표준 86" xfId="4194"/>
    <cellStyle name="표준 87" xfId="4195"/>
    <cellStyle name="표준 88" xfId="4196"/>
    <cellStyle name="표준 89" xfId="4197"/>
    <cellStyle name="표준 9" xfId="73"/>
    <cellStyle name="표준 9 2" xfId="4198"/>
    <cellStyle name="표준 90" xfId="4199"/>
    <cellStyle name="표준 91" xfId="4200"/>
    <cellStyle name="표준 92" xfId="4201"/>
    <cellStyle name="표준 93" xfId="4202"/>
    <cellStyle name="표준 94" xfId="4203"/>
    <cellStyle name="표준 95" xfId="4204"/>
    <cellStyle name="표준 96" xfId="4205"/>
    <cellStyle name="표준 97" xfId="4206"/>
    <cellStyle name="표준 98" xfId="4207"/>
    <cellStyle name="표준 99" xfId="4208"/>
    <cellStyle name="표준_1-2. 2015년 상수도통계(수정윤여광2.4-2 9차수정분) 공동구수정 02.11" xfId="27"/>
    <cellStyle name="표준_2009도 상수도 종합통계2_Book1" xfId="8"/>
    <cellStyle name="표준_2012년 일지 현황" xfId="32"/>
    <cellStyle name="표준_2-14 계량기 현황" xfId="9"/>
    <cellStyle name="표준_동부 = 배수관 경년별(구경,관종)현황" xfId="10"/>
  </cellStyles>
  <dxfs count="0"/>
  <tableStyles count="0" defaultTableStyle="TableStyleMedium9" defaultPivotStyle="PivotStyleLight16"/>
  <colors>
    <mruColors>
      <color rgb="FFCC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5</xdr:row>
      <xdr:rowOff>0</xdr:rowOff>
    </xdr:from>
    <xdr:to>
      <xdr:col>7</xdr:col>
      <xdr:colOff>400050</xdr:colOff>
      <xdr:row>24</xdr:row>
      <xdr:rowOff>0</xdr:rowOff>
    </xdr:to>
    <xdr:grpSp>
      <xdr:nvGrpSpPr>
        <xdr:cNvPr id="243875" name="Group 53"/>
        <xdr:cNvGrpSpPr>
          <a:grpSpLocks/>
        </xdr:cNvGrpSpPr>
      </xdr:nvGrpSpPr>
      <xdr:grpSpPr bwMode="auto">
        <a:xfrm>
          <a:off x="400050" y="1238250"/>
          <a:ext cx="5334000" cy="3257550"/>
          <a:chOff x="20" y="129"/>
          <a:chExt cx="594" cy="335"/>
        </a:xfrm>
      </xdr:grpSpPr>
      <xdr:sp macro="" textlink="">
        <xdr:nvSpPr>
          <xdr:cNvPr id="243876" name="Line 3"/>
          <xdr:cNvSpPr>
            <a:spLocks noChangeShapeType="1"/>
          </xdr:cNvSpPr>
        </xdr:nvSpPr>
        <xdr:spPr bwMode="auto">
          <a:xfrm>
            <a:off x="594" y="287"/>
            <a:ext cx="0" cy="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77" name="Line 4"/>
          <xdr:cNvSpPr>
            <a:spLocks noChangeShapeType="1"/>
          </xdr:cNvSpPr>
        </xdr:nvSpPr>
        <xdr:spPr bwMode="auto">
          <a:xfrm>
            <a:off x="423" y="287"/>
            <a:ext cx="0" cy="1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78" name="Line 5"/>
          <xdr:cNvSpPr>
            <a:spLocks noChangeShapeType="1"/>
          </xdr:cNvSpPr>
        </xdr:nvSpPr>
        <xdr:spPr bwMode="auto">
          <a:xfrm>
            <a:off x="513" y="286"/>
            <a:ext cx="0" cy="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79" name="Line 6"/>
          <xdr:cNvSpPr>
            <a:spLocks noChangeShapeType="1"/>
          </xdr:cNvSpPr>
        </xdr:nvSpPr>
        <xdr:spPr bwMode="auto">
          <a:xfrm>
            <a:off x="513" y="271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80" name="Line 7"/>
          <xdr:cNvSpPr>
            <a:spLocks noChangeShapeType="1"/>
          </xdr:cNvSpPr>
        </xdr:nvSpPr>
        <xdr:spPr bwMode="auto">
          <a:xfrm>
            <a:off x="424" y="287"/>
            <a:ext cx="17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81" name="Line 8"/>
          <xdr:cNvSpPr>
            <a:spLocks noChangeShapeType="1"/>
          </xdr:cNvSpPr>
        </xdr:nvSpPr>
        <xdr:spPr bwMode="auto">
          <a:xfrm>
            <a:off x="42" y="288"/>
            <a:ext cx="18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82" name="Line 9"/>
          <xdr:cNvSpPr>
            <a:spLocks noChangeShapeType="1"/>
          </xdr:cNvSpPr>
        </xdr:nvSpPr>
        <xdr:spPr bwMode="auto">
          <a:xfrm>
            <a:off x="132" y="269"/>
            <a:ext cx="0" cy="1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83" name="Line 10"/>
          <xdr:cNvSpPr>
            <a:spLocks noChangeShapeType="1"/>
          </xdr:cNvSpPr>
        </xdr:nvSpPr>
        <xdr:spPr bwMode="auto">
          <a:xfrm>
            <a:off x="41" y="288"/>
            <a:ext cx="0" cy="1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84" name="Line 11"/>
          <xdr:cNvSpPr>
            <a:spLocks noChangeShapeType="1"/>
          </xdr:cNvSpPr>
        </xdr:nvSpPr>
        <xdr:spPr bwMode="auto">
          <a:xfrm>
            <a:off x="224" y="288"/>
            <a:ext cx="0" cy="1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4" name="Rectangle 13"/>
          <xdr:cNvSpPr>
            <a:spLocks noChangeArrowheads="1"/>
          </xdr:cNvSpPr>
        </xdr:nvSpPr>
        <xdr:spPr bwMode="auto">
          <a:xfrm>
            <a:off x="20" y="304"/>
            <a:ext cx="41" cy="160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0" tIns="0" rIns="45720" bIns="0" anchor="t" upright="1"/>
          <a:lstStyle/>
          <a:p>
            <a:pPr algn="l" rtl="1">
              <a:defRPr sz="1000"/>
            </a:pPr>
            <a:r>
              <a:rPr lang="ko-KR" altLang="en-US" sz="1800" b="0" i="0" strike="noStrike">
                <a:solidFill>
                  <a:srgbClr val="000000"/>
                </a:solidFill>
                <a:latin typeface="돋움"/>
                <a:ea typeface="돋움"/>
              </a:rPr>
              <a:t>관 리 과</a:t>
            </a:r>
          </a:p>
        </xdr:txBody>
      </xdr:sp>
      <xdr:sp macro="" textlink="">
        <xdr:nvSpPr>
          <xdr:cNvPr id="105" name="Rectangle 15"/>
          <xdr:cNvSpPr>
            <a:spLocks noChangeArrowheads="1"/>
          </xdr:cNvSpPr>
        </xdr:nvSpPr>
        <xdr:spPr bwMode="auto">
          <a:xfrm>
            <a:off x="204" y="304"/>
            <a:ext cx="41" cy="160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0" tIns="0" rIns="45720" bIns="0" anchor="t" upright="1"/>
          <a:lstStyle/>
          <a:p>
            <a:pPr algn="l" rtl="1">
              <a:defRPr sz="1000"/>
            </a:pPr>
            <a:r>
              <a:rPr lang="ko-KR" altLang="en-US" sz="1700" b="1" i="0" strike="noStrike" spc="960" baseline="0">
                <a:solidFill>
                  <a:srgbClr val="000000"/>
                </a:solidFill>
                <a:latin typeface="돋움"/>
                <a:ea typeface="돋움"/>
              </a:rPr>
              <a:t>마케팅과</a:t>
            </a:r>
          </a:p>
        </xdr:txBody>
      </xdr:sp>
      <xdr:sp macro="" textlink="">
        <xdr:nvSpPr>
          <xdr:cNvPr id="106" name="Rectangle 16"/>
          <xdr:cNvSpPr>
            <a:spLocks noChangeArrowheads="1"/>
          </xdr:cNvSpPr>
        </xdr:nvSpPr>
        <xdr:spPr bwMode="auto">
          <a:xfrm>
            <a:off x="403" y="304"/>
            <a:ext cx="41" cy="160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0" tIns="0" rIns="45720" bIns="0" anchor="t" upright="1"/>
          <a:lstStyle/>
          <a:p>
            <a:pPr algn="l" rtl="1">
              <a:defRPr sz="1000"/>
            </a:pPr>
            <a:r>
              <a:rPr lang="ko-KR" altLang="en-US" sz="1800" b="0" i="0" strike="noStrike">
                <a:solidFill>
                  <a:srgbClr val="000000"/>
                </a:solidFill>
                <a:latin typeface="돋움"/>
                <a:ea typeface="돋움"/>
              </a:rPr>
              <a:t>급 수 과</a:t>
            </a:r>
          </a:p>
        </xdr:txBody>
      </xdr:sp>
      <xdr:sp macro="" textlink="">
        <xdr:nvSpPr>
          <xdr:cNvPr id="107" name="Rectangle 17"/>
          <xdr:cNvSpPr>
            <a:spLocks noChangeArrowheads="1"/>
          </xdr:cNvSpPr>
        </xdr:nvSpPr>
        <xdr:spPr bwMode="auto">
          <a:xfrm>
            <a:off x="492" y="304"/>
            <a:ext cx="41" cy="160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0" tIns="0" rIns="45720" bIns="0" anchor="t" upright="1"/>
          <a:lstStyle/>
          <a:p>
            <a:pPr algn="l" rtl="1">
              <a:defRPr sz="1000"/>
            </a:pPr>
            <a:r>
              <a:rPr lang="ko-KR" altLang="en-US" sz="1800" b="0" i="0" strike="noStrike">
                <a:solidFill>
                  <a:srgbClr val="000000"/>
                </a:solidFill>
                <a:latin typeface="돋움"/>
                <a:ea typeface="돋움"/>
              </a:rPr>
              <a:t>수질관리과</a:t>
            </a:r>
          </a:p>
        </xdr:txBody>
      </xdr:sp>
      <xdr:sp macro="" textlink="">
        <xdr:nvSpPr>
          <xdr:cNvPr id="108" name="Rectangle 18"/>
          <xdr:cNvSpPr>
            <a:spLocks noChangeArrowheads="1"/>
          </xdr:cNvSpPr>
        </xdr:nvSpPr>
        <xdr:spPr bwMode="auto">
          <a:xfrm>
            <a:off x="573" y="304"/>
            <a:ext cx="41" cy="160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0" tIns="0" rIns="45720" bIns="0" anchor="t" upright="1"/>
          <a:lstStyle/>
          <a:p>
            <a:pPr algn="l" rtl="1">
              <a:defRPr sz="1000"/>
            </a:pPr>
            <a:r>
              <a:rPr lang="ko-KR" altLang="en-US" sz="1800" b="0" i="0" strike="noStrike">
                <a:solidFill>
                  <a:srgbClr val="000000"/>
                </a:solidFill>
                <a:latin typeface="돋움"/>
                <a:ea typeface="돋움"/>
              </a:rPr>
              <a:t>시 설 과</a:t>
            </a:r>
          </a:p>
        </xdr:txBody>
      </xdr:sp>
      <xdr:sp macro="" textlink="">
        <xdr:nvSpPr>
          <xdr:cNvPr id="109" name="Oval 20"/>
          <xdr:cNvSpPr>
            <a:spLocks noChangeArrowheads="1"/>
          </xdr:cNvSpPr>
        </xdr:nvSpPr>
        <xdr:spPr bwMode="auto">
          <a:xfrm>
            <a:off x="220" y="129"/>
            <a:ext cx="210" cy="62"/>
          </a:xfrm>
          <a:prstGeom prst="ellipse">
            <a:avLst/>
          </a:prstGeom>
          <a:solidFill>
            <a:srgbClr val="CCECFF"/>
          </a:solidFill>
          <a:ln w="19050">
            <a:solidFill>
              <a:srgbClr val="000000"/>
            </a:solidFill>
            <a:round/>
            <a:headEnd/>
            <a:tailEnd/>
          </a:ln>
          <a:effectLst/>
        </xdr:spPr>
        <xdr:txBody>
          <a:bodyPr vertOverflow="clip" wrap="square" lIns="45720" tIns="41148" rIns="0" bIns="0" anchor="t" upright="1"/>
          <a:lstStyle/>
          <a:p>
            <a:pPr algn="l" rtl="1">
              <a:defRPr sz="1000"/>
            </a:pPr>
            <a:r>
              <a:rPr lang="ko-KR" altLang="en-US" sz="2400" b="0" i="0" strike="noStrike">
                <a:solidFill>
                  <a:srgbClr val="000000"/>
                </a:solidFill>
                <a:latin typeface="궁서체"/>
                <a:ea typeface="궁서체"/>
              </a:rPr>
              <a:t>본 부 장</a:t>
            </a:r>
          </a:p>
        </xdr:txBody>
      </xdr:sp>
      <xdr:sp macro="" textlink="">
        <xdr:nvSpPr>
          <xdr:cNvPr id="110" name="Rectangle 21"/>
          <xdr:cNvSpPr>
            <a:spLocks noChangeArrowheads="1"/>
          </xdr:cNvSpPr>
        </xdr:nvSpPr>
        <xdr:spPr bwMode="auto">
          <a:xfrm>
            <a:off x="434" y="232"/>
            <a:ext cx="158" cy="38"/>
          </a:xfrm>
          <a:prstGeom prst="rect">
            <a:avLst/>
          </a:prstGeom>
          <a:solidFill>
            <a:srgbClr val="CCCCFF"/>
          </a:solidFill>
          <a:ln w="19050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54000" tIns="36000" rIns="90000" bIns="46800" anchor="t" upright="1"/>
          <a:lstStyle/>
          <a:p>
            <a:pPr algn="ctr" rtl="1">
              <a:defRPr sz="1000"/>
            </a:pPr>
            <a:r>
              <a:rPr lang="ko-KR" altLang="en-US" sz="1800" b="0" i="0" strike="noStrike">
                <a:solidFill>
                  <a:srgbClr val="000000"/>
                </a:solidFill>
                <a:latin typeface="돋움"/>
                <a:ea typeface="돋움"/>
              </a:rPr>
              <a:t>기술부장</a:t>
            </a:r>
          </a:p>
        </xdr:txBody>
      </xdr:sp>
      <xdr:sp macro="" textlink="">
        <xdr:nvSpPr>
          <xdr:cNvPr id="111" name="Rectangle 22"/>
          <xdr:cNvSpPr>
            <a:spLocks noChangeArrowheads="1"/>
          </xdr:cNvSpPr>
        </xdr:nvSpPr>
        <xdr:spPr bwMode="auto">
          <a:xfrm>
            <a:off x="57" y="230"/>
            <a:ext cx="151" cy="40"/>
          </a:xfrm>
          <a:prstGeom prst="rect">
            <a:avLst/>
          </a:prstGeom>
          <a:solidFill>
            <a:srgbClr val="CCCCFF"/>
          </a:solidFill>
          <a:ln w="19050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54000" tIns="36000" rIns="90000" bIns="46800" anchor="t" upright="1"/>
          <a:lstStyle/>
          <a:p>
            <a:pPr algn="ctr" rtl="1">
              <a:defRPr sz="1000"/>
            </a:pPr>
            <a:r>
              <a:rPr lang="ko-KR" altLang="en-US" sz="1800" b="0" i="0" strike="noStrike">
                <a:solidFill>
                  <a:srgbClr val="000000"/>
                </a:solidFill>
                <a:latin typeface="돋움"/>
                <a:ea typeface="돋움"/>
              </a:rPr>
              <a:t>경영부장</a:t>
            </a:r>
          </a:p>
        </xdr:txBody>
      </xdr:sp>
      <xdr:sp macro="" textlink="">
        <xdr:nvSpPr>
          <xdr:cNvPr id="243893" name="Line 23"/>
          <xdr:cNvSpPr>
            <a:spLocks noChangeShapeType="1"/>
          </xdr:cNvSpPr>
        </xdr:nvSpPr>
        <xdr:spPr bwMode="auto">
          <a:xfrm>
            <a:off x="134" y="214"/>
            <a:ext cx="381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94" name="Line 24"/>
          <xdr:cNvSpPr>
            <a:spLocks noChangeShapeType="1"/>
          </xdr:cNvSpPr>
        </xdr:nvSpPr>
        <xdr:spPr bwMode="auto">
          <a:xfrm>
            <a:off x="328" y="192"/>
            <a:ext cx="0" cy="2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95" name="Line 25"/>
          <xdr:cNvSpPr>
            <a:spLocks noChangeShapeType="1"/>
          </xdr:cNvSpPr>
        </xdr:nvSpPr>
        <xdr:spPr bwMode="auto">
          <a:xfrm>
            <a:off x="133" y="214"/>
            <a:ext cx="0" cy="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96" name="Line 26"/>
          <xdr:cNvSpPr>
            <a:spLocks noChangeShapeType="1"/>
          </xdr:cNvSpPr>
        </xdr:nvSpPr>
        <xdr:spPr bwMode="auto">
          <a:xfrm>
            <a:off x="515" y="214"/>
            <a:ext cx="0" cy="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323850</xdr:colOff>
      <xdr:row>27</xdr:row>
      <xdr:rowOff>9525</xdr:rowOff>
    </xdr:from>
    <xdr:to>
      <xdr:col>7</xdr:col>
      <xdr:colOff>485775</xdr:colOff>
      <xdr:row>47</xdr:row>
      <xdr:rowOff>9525</xdr:rowOff>
    </xdr:to>
    <xdr:grpSp>
      <xdr:nvGrpSpPr>
        <xdr:cNvPr id="48" name="Group 50"/>
        <xdr:cNvGrpSpPr>
          <a:grpSpLocks/>
        </xdr:cNvGrpSpPr>
      </xdr:nvGrpSpPr>
      <xdr:grpSpPr bwMode="auto">
        <a:xfrm>
          <a:off x="323850" y="5019675"/>
          <a:ext cx="5495925" cy="3429000"/>
          <a:chOff x="10" y="518"/>
          <a:chExt cx="597" cy="357"/>
        </a:xfrm>
      </xdr:grpSpPr>
      <xdr:sp macro="" textlink="">
        <xdr:nvSpPr>
          <xdr:cNvPr id="49" name="Rectangle 27" descr="흰색 대리석"/>
          <xdr:cNvSpPr>
            <a:spLocks noChangeArrowheads="1"/>
          </xdr:cNvSpPr>
        </xdr:nvSpPr>
        <xdr:spPr bwMode="auto">
          <a:xfrm>
            <a:off x="207" y="518"/>
            <a:ext cx="220" cy="40"/>
          </a:xfrm>
          <a:prstGeom prst="rect">
            <a:avLst/>
          </a:prstGeom>
          <a:blipFill dpi="0" rotWithShape="1">
            <a:blip xmlns:r="http://schemas.openxmlformats.org/officeDocument/2006/relationships" r:embed="rId1" cstate="print"/>
            <a:srcRect/>
            <a:tile tx="0" ty="0" sx="100000" sy="100000" flip="none" algn="tl"/>
          </a:blipFill>
          <a:ln w="28575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54864" tIns="32004" rIns="54864" bIns="32004" anchor="ctr" upright="1"/>
          <a:lstStyle/>
          <a:p>
            <a:pPr algn="ctr" rtl="0">
              <a:defRPr sz="1000"/>
            </a:pPr>
            <a:r>
              <a:rPr lang="ko-KR" altLang="en-US" sz="2000" b="1" i="0" strike="noStrike">
                <a:solidFill>
                  <a:srgbClr val="000000"/>
                </a:solidFill>
                <a:latin typeface="돋움"/>
                <a:ea typeface="돋움"/>
              </a:rPr>
              <a:t>산 하 사 업 소</a:t>
            </a:r>
          </a:p>
        </xdr:txBody>
      </xdr:sp>
      <xdr:sp macro="" textlink="">
        <xdr:nvSpPr>
          <xdr:cNvPr id="50" name="Rectangle 28"/>
          <xdr:cNvSpPr>
            <a:spLocks noChangeArrowheads="1"/>
          </xdr:cNvSpPr>
        </xdr:nvSpPr>
        <xdr:spPr bwMode="auto">
          <a:xfrm>
            <a:off x="10" y="615"/>
            <a:ext cx="40" cy="256"/>
          </a:xfrm>
          <a:prstGeom prst="rect">
            <a:avLst/>
          </a:prstGeom>
          <a:solidFill>
            <a:srgbClr val="CCECFF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36576" tIns="0" rIns="36576" bIns="0" anchor="ctr" upright="1"/>
          <a:lstStyle/>
          <a:p>
            <a:pPr algn="ctr" rtl="0">
              <a:defRPr sz="1000"/>
            </a:pPr>
            <a:r>
              <a:rPr lang="ko-KR" altLang="en-US" sz="1600" b="1" i="0" strike="noStrike">
                <a:solidFill>
                  <a:srgbClr val="000000"/>
                </a:solidFill>
                <a:latin typeface="굴림"/>
                <a:ea typeface="굴림"/>
              </a:rPr>
              <a:t>수도시설관리사업소</a:t>
            </a:r>
          </a:p>
        </xdr:txBody>
      </xdr:sp>
      <xdr:sp macro="" textlink="">
        <xdr:nvSpPr>
          <xdr:cNvPr id="51" name="Rectangle 29"/>
          <xdr:cNvSpPr>
            <a:spLocks noChangeArrowheads="1"/>
          </xdr:cNvSpPr>
        </xdr:nvSpPr>
        <xdr:spPr bwMode="auto">
          <a:xfrm>
            <a:off x="70" y="616"/>
            <a:ext cx="39" cy="256"/>
          </a:xfrm>
          <a:prstGeom prst="rect">
            <a:avLst/>
          </a:prstGeom>
          <a:solidFill>
            <a:srgbClr val="CCECFF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36576" tIns="0" rIns="36576" bIns="0" anchor="ctr" upright="1"/>
          <a:lstStyle/>
          <a:p>
            <a:pPr algn="ctr" rtl="0">
              <a:defRPr sz="1000"/>
            </a:pPr>
            <a:r>
              <a:rPr lang="ko-KR" altLang="en-US" sz="1600" b="1" i="0" strike="noStrike">
                <a:solidFill>
                  <a:srgbClr val="000000"/>
                </a:solidFill>
                <a:latin typeface="굴림"/>
                <a:ea typeface="굴림"/>
              </a:rPr>
              <a:t>송촌 정수 사업소</a:t>
            </a:r>
          </a:p>
        </xdr:txBody>
      </xdr:sp>
      <xdr:sp macro="" textlink="">
        <xdr:nvSpPr>
          <xdr:cNvPr id="52" name="Rectangle 30"/>
          <xdr:cNvSpPr>
            <a:spLocks noChangeArrowheads="1"/>
          </xdr:cNvSpPr>
        </xdr:nvSpPr>
        <xdr:spPr bwMode="auto">
          <a:xfrm>
            <a:off x="263" y="616"/>
            <a:ext cx="30" cy="257"/>
          </a:xfrm>
          <a:prstGeom prst="rect">
            <a:avLst/>
          </a:prstGeom>
          <a:solidFill>
            <a:srgbClr val="CCECFF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36576" tIns="0" rIns="36576" bIns="0" anchor="ctr" upright="1"/>
          <a:lstStyle/>
          <a:p>
            <a:pPr algn="ctr" rtl="0">
              <a:defRPr sz="1000"/>
            </a:pPr>
            <a:r>
              <a:rPr lang="ko-KR" altLang="en-US" sz="1600" b="1" i="0" strike="noStrike">
                <a:solidFill>
                  <a:srgbClr val="000000"/>
                </a:solidFill>
                <a:latin typeface="굴림"/>
                <a:ea typeface="굴림"/>
              </a:rPr>
              <a:t>수 질 연 구 소</a:t>
            </a:r>
          </a:p>
        </xdr:txBody>
      </xdr:sp>
      <xdr:sp macro="" textlink="">
        <xdr:nvSpPr>
          <xdr:cNvPr id="53" name="Rectangle 31"/>
          <xdr:cNvSpPr>
            <a:spLocks noChangeArrowheads="1"/>
          </xdr:cNvSpPr>
        </xdr:nvSpPr>
        <xdr:spPr bwMode="auto">
          <a:xfrm>
            <a:off x="329" y="616"/>
            <a:ext cx="40" cy="256"/>
          </a:xfrm>
          <a:prstGeom prst="rect">
            <a:avLst/>
          </a:prstGeom>
          <a:solidFill>
            <a:srgbClr val="CCECFF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36576" tIns="0" rIns="36576" bIns="0" anchor="ctr" upright="1"/>
          <a:lstStyle/>
          <a:p>
            <a:pPr algn="ctr" rtl="0">
              <a:defRPr sz="1000"/>
            </a:pPr>
            <a:r>
              <a:rPr lang="ko-KR" altLang="en-US" sz="1600" b="1" i="0" strike="noStrike">
                <a:solidFill>
                  <a:srgbClr val="000000"/>
                </a:solidFill>
                <a:latin typeface="굴림"/>
                <a:ea typeface="굴림"/>
              </a:rPr>
              <a:t>동 부 사 업 소</a:t>
            </a:r>
          </a:p>
        </xdr:txBody>
      </xdr:sp>
      <xdr:sp macro="" textlink="">
        <xdr:nvSpPr>
          <xdr:cNvPr id="54" name="Rectangle 32"/>
          <xdr:cNvSpPr>
            <a:spLocks noChangeArrowheads="1"/>
          </xdr:cNvSpPr>
        </xdr:nvSpPr>
        <xdr:spPr bwMode="auto">
          <a:xfrm>
            <a:off x="386" y="616"/>
            <a:ext cx="40" cy="258"/>
          </a:xfrm>
          <a:prstGeom prst="rect">
            <a:avLst/>
          </a:prstGeom>
          <a:solidFill>
            <a:srgbClr val="CCECFF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36576" tIns="0" rIns="36576" bIns="0" anchor="ctr" upright="1"/>
          <a:lstStyle/>
          <a:p>
            <a:pPr algn="ctr" rtl="0">
              <a:defRPr sz="1000"/>
            </a:pPr>
            <a:r>
              <a:rPr lang="ko-KR" altLang="en-US" sz="1600" b="1" i="0" strike="noStrike">
                <a:solidFill>
                  <a:srgbClr val="000000"/>
                </a:solidFill>
                <a:latin typeface="굴림"/>
                <a:ea typeface="굴림"/>
              </a:rPr>
              <a:t>중 부 사 업 소</a:t>
            </a:r>
          </a:p>
        </xdr:txBody>
      </xdr:sp>
      <xdr:sp macro="" textlink="">
        <xdr:nvSpPr>
          <xdr:cNvPr id="55" name="Rectangle 33"/>
          <xdr:cNvSpPr>
            <a:spLocks noChangeArrowheads="1"/>
          </xdr:cNvSpPr>
        </xdr:nvSpPr>
        <xdr:spPr bwMode="auto">
          <a:xfrm>
            <a:off x="442" y="616"/>
            <a:ext cx="30" cy="258"/>
          </a:xfrm>
          <a:prstGeom prst="rect">
            <a:avLst/>
          </a:prstGeom>
          <a:solidFill>
            <a:srgbClr val="CCECFF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36576" tIns="0" rIns="36576" bIns="0" anchor="ctr" upright="1"/>
          <a:lstStyle/>
          <a:p>
            <a:pPr algn="ctr" rtl="0">
              <a:defRPr sz="1000"/>
            </a:pPr>
            <a:r>
              <a:rPr lang="ko-KR" altLang="en-US" sz="1600" b="1" i="0" strike="noStrike">
                <a:solidFill>
                  <a:srgbClr val="000000"/>
                </a:solidFill>
                <a:latin typeface="굴림"/>
                <a:ea typeface="굴림"/>
              </a:rPr>
              <a:t>서 부 사 업 소</a:t>
            </a:r>
          </a:p>
        </xdr:txBody>
      </xdr:sp>
      <xdr:sp macro="" textlink="">
        <xdr:nvSpPr>
          <xdr:cNvPr id="56" name="Rectangle 34"/>
          <xdr:cNvSpPr>
            <a:spLocks noChangeArrowheads="1"/>
          </xdr:cNvSpPr>
        </xdr:nvSpPr>
        <xdr:spPr bwMode="auto">
          <a:xfrm>
            <a:off x="506" y="616"/>
            <a:ext cx="40" cy="259"/>
          </a:xfrm>
          <a:prstGeom prst="rect">
            <a:avLst/>
          </a:prstGeom>
          <a:solidFill>
            <a:srgbClr val="CCECFF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36576" tIns="0" rIns="36576" bIns="0" anchor="ctr" upright="1"/>
          <a:lstStyle/>
          <a:p>
            <a:pPr algn="ctr" rtl="0">
              <a:defRPr sz="1000"/>
            </a:pPr>
            <a:r>
              <a:rPr lang="ko-KR" altLang="en-US" sz="1600" b="1" i="0" strike="noStrike">
                <a:solidFill>
                  <a:srgbClr val="000000"/>
                </a:solidFill>
                <a:latin typeface="굴림"/>
                <a:ea typeface="굴림"/>
              </a:rPr>
              <a:t>유 성 사 업 소</a:t>
            </a:r>
          </a:p>
        </xdr:txBody>
      </xdr:sp>
      <xdr:sp macro="" textlink="">
        <xdr:nvSpPr>
          <xdr:cNvPr id="57" name="Rectangle 35"/>
          <xdr:cNvSpPr>
            <a:spLocks noChangeArrowheads="1"/>
          </xdr:cNvSpPr>
        </xdr:nvSpPr>
        <xdr:spPr bwMode="auto">
          <a:xfrm>
            <a:off x="567" y="615"/>
            <a:ext cx="40" cy="258"/>
          </a:xfrm>
          <a:prstGeom prst="rect">
            <a:avLst/>
          </a:prstGeom>
          <a:solidFill>
            <a:srgbClr val="CCECFF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36576" tIns="0" rIns="36576" bIns="0" anchor="ctr" upright="1"/>
          <a:lstStyle/>
          <a:p>
            <a:pPr algn="ctr" rtl="0">
              <a:defRPr sz="1000"/>
            </a:pPr>
            <a:r>
              <a:rPr lang="ko-KR" altLang="en-US" sz="1600" b="1" i="0" strike="noStrike">
                <a:solidFill>
                  <a:srgbClr val="000000"/>
                </a:solidFill>
                <a:latin typeface="굴림"/>
                <a:ea typeface="굴림"/>
              </a:rPr>
              <a:t>대 덕 사 업 소</a:t>
            </a:r>
          </a:p>
        </xdr:txBody>
      </xdr:sp>
      <xdr:sp macro="" textlink="">
        <xdr:nvSpPr>
          <xdr:cNvPr id="58" name="Rectangle 36"/>
          <xdr:cNvSpPr>
            <a:spLocks noChangeArrowheads="1"/>
          </xdr:cNvSpPr>
        </xdr:nvSpPr>
        <xdr:spPr bwMode="auto">
          <a:xfrm>
            <a:off x="133" y="616"/>
            <a:ext cx="40" cy="255"/>
          </a:xfrm>
          <a:prstGeom prst="rect">
            <a:avLst/>
          </a:prstGeom>
          <a:solidFill>
            <a:srgbClr val="CCECFF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36576" tIns="0" rIns="36576" bIns="0" anchor="ctr" upright="1"/>
          <a:lstStyle/>
          <a:p>
            <a:pPr algn="ctr" rtl="0">
              <a:defRPr sz="1000"/>
            </a:pPr>
            <a:r>
              <a:rPr lang="ko-KR" altLang="en-US" sz="1600" b="1" i="0" strike="noStrike">
                <a:solidFill>
                  <a:srgbClr val="000000"/>
                </a:solidFill>
                <a:latin typeface="굴림"/>
                <a:ea typeface="굴림"/>
              </a:rPr>
              <a:t>월평 정수 사업소</a:t>
            </a:r>
          </a:p>
        </xdr:txBody>
      </xdr:sp>
      <xdr:sp macro="" textlink="">
        <xdr:nvSpPr>
          <xdr:cNvPr id="59" name="Line 37"/>
          <xdr:cNvSpPr>
            <a:spLocks noChangeShapeType="1"/>
          </xdr:cNvSpPr>
        </xdr:nvSpPr>
        <xdr:spPr bwMode="auto">
          <a:xfrm>
            <a:off x="31" y="600"/>
            <a:ext cx="55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0" name="Line 38"/>
          <xdr:cNvSpPr>
            <a:spLocks noChangeShapeType="1"/>
          </xdr:cNvSpPr>
        </xdr:nvSpPr>
        <xdr:spPr bwMode="auto">
          <a:xfrm>
            <a:off x="31" y="600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1" name="Line 39"/>
          <xdr:cNvSpPr>
            <a:spLocks noChangeShapeType="1"/>
          </xdr:cNvSpPr>
        </xdr:nvSpPr>
        <xdr:spPr bwMode="auto">
          <a:xfrm>
            <a:off x="89" y="601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2" name="Line 40"/>
          <xdr:cNvSpPr>
            <a:spLocks noChangeShapeType="1"/>
          </xdr:cNvSpPr>
        </xdr:nvSpPr>
        <xdr:spPr bwMode="auto">
          <a:xfrm>
            <a:off x="153" y="601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3" name="Line 41"/>
          <xdr:cNvSpPr>
            <a:spLocks noChangeShapeType="1"/>
          </xdr:cNvSpPr>
        </xdr:nvSpPr>
        <xdr:spPr bwMode="auto">
          <a:xfrm>
            <a:off x="216" y="601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4" name="Line 42"/>
          <xdr:cNvSpPr>
            <a:spLocks noChangeShapeType="1"/>
          </xdr:cNvSpPr>
        </xdr:nvSpPr>
        <xdr:spPr bwMode="auto">
          <a:xfrm>
            <a:off x="404" y="600"/>
            <a:ext cx="0" cy="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5" name="Line 43"/>
          <xdr:cNvSpPr>
            <a:spLocks noChangeShapeType="1"/>
          </xdr:cNvSpPr>
        </xdr:nvSpPr>
        <xdr:spPr bwMode="auto">
          <a:xfrm>
            <a:off x="461" y="601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6" name="Line 44"/>
          <xdr:cNvSpPr>
            <a:spLocks noChangeShapeType="1"/>
          </xdr:cNvSpPr>
        </xdr:nvSpPr>
        <xdr:spPr bwMode="auto">
          <a:xfrm>
            <a:off x="525" y="601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7" name="Line 45"/>
          <xdr:cNvSpPr>
            <a:spLocks noChangeShapeType="1"/>
          </xdr:cNvSpPr>
        </xdr:nvSpPr>
        <xdr:spPr bwMode="auto">
          <a:xfrm>
            <a:off x="317" y="557"/>
            <a:ext cx="0" cy="4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8" name="Rectangle 46"/>
          <xdr:cNvSpPr>
            <a:spLocks noChangeArrowheads="1"/>
          </xdr:cNvSpPr>
        </xdr:nvSpPr>
        <xdr:spPr bwMode="auto">
          <a:xfrm>
            <a:off x="197" y="617"/>
            <a:ext cx="36" cy="255"/>
          </a:xfrm>
          <a:prstGeom prst="rect">
            <a:avLst/>
          </a:prstGeom>
          <a:solidFill>
            <a:srgbClr val="CCECFF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36576" tIns="0" rIns="36576" bIns="0" anchor="ctr" upright="1"/>
          <a:lstStyle/>
          <a:p>
            <a:pPr algn="ctr" rtl="0">
              <a:defRPr sz="1000"/>
            </a:pPr>
            <a:r>
              <a:rPr lang="ko-KR" altLang="en-US" sz="1400" b="1" i="0" strike="noStrike">
                <a:solidFill>
                  <a:srgbClr val="000000"/>
                </a:solidFill>
                <a:latin typeface="굴림"/>
                <a:ea typeface="굴림"/>
              </a:rPr>
              <a:t>신탄진 정수 사업소</a:t>
            </a:r>
          </a:p>
        </xdr:txBody>
      </xdr:sp>
      <xdr:sp macro="" textlink="">
        <xdr:nvSpPr>
          <xdr:cNvPr id="69" name="Line 47"/>
          <xdr:cNvSpPr>
            <a:spLocks noChangeShapeType="1"/>
          </xdr:cNvSpPr>
        </xdr:nvSpPr>
        <xdr:spPr bwMode="auto">
          <a:xfrm>
            <a:off x="348" y="600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0" name="Line 48"/>
          <xdr:cNvSpPr>
            <a:spLocks noChangeShapeType="1"/>
          </xdr:cNvSpPr>
        </xdr:nvSpPr>
        <xdr:spPr bwMode="auto">
          <a:xfrm>
            <a:off x="284" y="601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1" name="Line 49"/>
          <xdr:cNvSpPr>
            <a:spLocks noChangeShapeType="1"/>
          </xdr:cNvSpPr>
        </xdr:nvSpPr>
        <xdr:spPr bwMode="auto">
          <a:xfrm>
            <a:off x="587" y="600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Office 테마">
  <a:themeElements>
    <a:clrScheme name="고려청자">
      <a:dk1>
        <a:sysClr val="windowText" lastClr="000000"/>
      </a:dk1>
      <a:lt1>
        <a:sysClr val="window" lastClr="FFFFFF"/>
      </a:lt1>
      <a:dk2>
        <a:srgbClr val="005466"/>
      </a:dk2>
      <a:lt2>
        <a:srgbClr val="D9F3F4"/>
      </a:lt2>
      <a:accent1>
        <a:srgbClr val="3F949A"/>
      </a:accent1>
      <a:accent2>
        <a:srgbClr val="4764B0"/>
      </a:accent2>
      <a:accent3>
        <a:srgbClr val="4FADD1"/>
      </a:accent3>
      <a:accent4>
        <a:srgbClr val="85B692"/>
      </a:accent4>
      <a:accent5>
        <a:srgbClr val="6B94E2"/>
      </a:accent5>
      <a:accent6>
        <a:srgbClr val="819BAB"/>
      </a:accent6>
      <a:hlink>
        <a:srgbClr val="7C0808"/>
      </a:hlink>
      <a:folHlink>
        <a:srgbClr val="0D356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CCFF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CCFF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J29"/>
  <sheetViews>
    <sheetView tabSelected="1" view="pageBreakPreview" zoomScaleNormal="80" zoomScaleSheetLayoutView="100" workbookViewId="0">
      <selection activeCell="E1" sqref="E1"/>
    </sheetView>
  </sheetViews>
  <sheetFormatPr defaultColWidth="9.109375" defaultRowHeight="13.5" x14ac:dyDescent="0.15"/>
  <cols>
    <col min="1" max="1" width="4.44140625" customWidth="1"/>
    <col min="2" max="2" width="14.77734375" customWidth="1"/>
    <col min="3" max="3" width="5.109375" style="957" bestFit="1" customWidth="1"/>
    <col min="4" max="4" width="8.44140625" customWidth="1"/>
    <col min="5" max="5" width="13" customWidth="1"/>
    <col min="6" max="6" width="14.33203125" customWidth="1"/>
    <col min="7" max="7" width="12.21875" customWidth="1"/>
    <col min="8" max="8" width="10.5546875" bestFit="1" customWidth="1"/>
    <col min="10" max="10" width="10.44140625" bestFit="1" customWidth="1"/>
  </cols>
  <sheetData>
    <row r="1" spans="1:10" ht="44.25" customHeight="1" x14ac:dyDescent="0.15">
      <c r="A1" s="99" t="s">
        <v>0</v>
      </c>
      <c r="B1" s="100"/>
      <c r="C1" s="100"/>
      <c r="D1" s="101"/>
      <c r="E1" s="1125"/>
      <c r="F1" s="140"/>
      <c r="G1" s="6"/>
    </row>
    <row r="2" spans="1:10" ht="16.5" customHeight="1" x14ac:dyDescent="0.25">
      <c r="A2" s="102"/>
      <c r="B2" s="100"/>
      <c r="C2" s="100"/>
      <c r="D2" s="101"/>
      <c r="G2" s="2461" t="s">
        <v>1626</v>
      </c>
      <c r="H2" s="2461"/>
    </row>
    <row r="3" spans="1:10" s="7" customFormat="1" ht="32.25" customHeight="1" x14ac:dyDescent="0.15">
      <c r="A3" s="2448" t="s">
        <v>1491</v>
      </c>
      <c r="B3" s="2449"/>
      <c r="C3" s="2450"/>
      <c r="D3" s="107" t="s">
        <v>826</v>
      </c>
      <c r="E3" s="108" t="s">
        <v>1075</v>
      </c>
      <c r="F3" s="1845" t="s">
        <v>1494</v>
      </c>
      <c r="G3" s="107" t="s">
        <v>825</v>
      </c>
      <c r="H3" s="105" t="s">
        <v>807</v>
      </c>
    </row>
    <row r="4" spans="1:10" s="341" customFormat="1" ht="29.25" customHeight="1" x14ac:dyDescent="0.15">
      <c r="A4" s="2451" t="s">
        <v>4</v>
      </c>
      <c r="B4" s="2452"/>
      <c r="C4" s="2453"/>
      <c r="D4" s="677" t="s">
        <v>5</v>
      </c>
      <c r="E4" s="678">
        <v>1547467</v>
      </c>
      <c r="F4" s="1284">
        <f>'2-1구별기본현황'!D5</f>
        <v>1535191</v>
      </c>
      <c r="G4" s="679">
        <f>F4-E4</f>
        <v>-12276</v>
      </c>
      <c r="H4" s="680">
        <f>G4/E4*100</f>
        <v>-0.79329639985860756</v>
      </c>
    </row>
    <row r="5" spans="1:10" s="341" customFormat="1" ht="29.25" customHeight="1" x14ac:dyDescent="0.15">
      <c r="A5" s="2454" t="s">
        <v>1484</v>
      </c>
      <c r="B5" s="2455"/>
      <c r="C5" s="2456"/>
      <c r="D5" s="2229" t="s">
        <v>5</v>
      </c>
      <c r="E5" s="681">
        <v>1545626</v>
      </c>
      <c r="F5" s="1222">
        <f>'2-1구별기본현황'!D7</f>
        <v>1533553</v>
      </c>
      <c r="G5" s="682">
        <f t="shared" ref="G5:G28" si="0">F5-E5</f>
        <v>-12073</v>
      </c>
      <c r="H5" s="683">
        <f>G5/E5*100</f>
        <v>-0.78110746066642256</v>
      </c>
    </row>
    <row r="6" spans="1:10" s="341" customFormat="1" ht="29.25" customHeight="1" x14ac:dyDescent="0.15">
      <c r="A6" s="2454" t="s">
        <v>1485</v>
      </c>
      <c r="B6" s="2455"/>
      <c r="C6" s="2456"/>
      <c r="D6" s="2229" t="s">
        <v>6</v>
      </c>
      <c r="E6" s="684">
        <v>99.88</v>
      </c>
      <c r="F6" s="1293">
        <f>F5/F4*100</f>
        <v>99.893303178562149</v>
      </c>
      <c r="G6" s="685">
        <f t="shared" si="0"/>
        <v>1.3303178562154017E-2</v>
      </c>
      <c r="H6" s="683">
        <f>G6/E6*100</f>
        <v>1.3319161556021242E-2</v>
      </c>
    </row>
    <row r="7" spans="1:10" s="650" customFormat="1" ht="29.25" customHeight="1" x14ac:dyDescent="0.15">
      <c r="A7" s="2457" t="s">
        <v>785</v>
      </c>
      <c r="B7" s="2458"/>
      <c r="C7" s="2459"/>
      <c r="D7" s="2229" t="s">
        <v>7</v>
      </c>
      <c r="E7" s="692" t="s">
        <v>1465</v>
      </c>
      <c r="F7" s="1273" t="s">
        <v>1002</v>
      </c>
      <c r="G7" s="682">
        <v>0</v>
      </c>
      <c r="H7" s="683">
        <v>0</v>
      </c>
    </row>
    <row r="8" spans="1:10" s="650" customFormat="1" ht="29.25" customHeight="1" x14ac:dyDescent="0.15">
      <c r="A8" s="2447" t="s">
        <v>791</v>
      </c>
      <c r="B8" s="2460" t="s">
        <v>1456</v>
      </c>
      <c r="C8" s="2459"/>
      <c r="D8" s="2229" t="s">
        <v>8</v>
      </c>
      <c r="E8" s="686">
        <v>194334290</v>
      </c>
      <c r="F8" s="1222">
        <f>'2-6정수 생산량'!C6</f>
        <v>198246490</v>
      </c>
      <c r="G8" s="682">
        <f t="shared" si="0"/>
        <v>3912200</v>
      </c>
      <c r="H8" s="683">
        <f t="shared" ref="H8:H13" si="1">G8/E8*100</f>
        <v>2.0131290262773494</v>
      </c>
    </row>
    <row r="9" spans="1:10" s="650" customFormat="1" ht="29.25" customHeight="1" x14ac:dyDescent="0.15">
      <c r="A9" s="2445"/>
      <c r="B9" s="2460" t="s">
        <v>1457</v>
      </c>
      <c r="C9" s="2459"/>
      <c r="D9" s="2229" t="s">
        <v>8</v>
      </c>
      <c r="E9" s="686">
        <v>184800946</v>
      </c>
      <c r="F9" s="1222">
        <f>'2-6정수 생산량'!C6-'2-6정수 생산량'!H6-'2-6정수 생산량'!I6</f>
        <v>184517873</v>
      </c>
      <c r="G9" s="682">
        <f t="shared" si="0"/>
        <v>-283073</v>
      </c>
      <c r="H9" s="683">
        <f t="shared" si="1"/>
        <v>-0.15317724618141296</v>
      </c>
      <c r="J9" s="669"/>
    </row>
    <row r="10" spans="1:10" s="650" customFormat="1" ht="29.25" customHeight="1" x14ac:dyDescent="0.15">
      <c r="A10" s="2446"/>
      <c r="B10" s="2460" t="s">
        <v>1458</v>
      </c>
      <c r="C10" s="2459"/>
      <c r="D10" s="2229" t="s">
        <v>8</v>
      </c>
      <c r="E10" s="686">
        <v>173996656</v>
      </c>
      <c r="F10" s="1222">
        <f>'2-6정수 생산량'!C6-'2-6정수 생산량'!H6-'2-6정수 생산량'!I6-'2-6정수 생산량'!K6</f>
        <v>172996943</v>
      </c>
      <c r="G10" s="682">
        <f t="shared" si="0"/>
        <v>-999713</v>
      </c>
      <c r="H10" s="683">
        <f t="shared" si="1"/>
        <v>-0.57455874324389322</v>
      </c>
      <c r="J10" s="669"/>
    </row>
    <row r="11" spans="1:10" s="650" customFormat="1" ht="29.25" customHeight="1" x14ac:dyDescent="0.15">
      <c r="A11" s="2444" t="s">
        <v>976</v>
      </c>
      <c r="B11" s="2460" t="s">
        <v>1459</v>
      </c>
      <c r="C11" s="2459"/>
      <c r="D11" s="2229" t="s">
        <v>9</v>
      </c>
      <c r="E11" s="681">
        <v>532423</v>
      </c>
      <c r="F11" s="1620">
        <f>'2-6정수 생산량'!C7</f>
        <v>543141.06849315064</v>
      </c>
      <c r="G11" s="682">
        <f t="shared" si="0"/>
        <v>10718.06849315064</v>
      </c>
      <c r="H11" s="683">
        <f t="shared" si="1"/>
        <v>2.0130739079924496</v>
      </c>
    </row>
    <row r="12" spans="1:10" s="650" customFormat="1" ht="29.25" customHeight="1" x14ac:dyDescent="0.15">
      <c r="A12" s="2445"/>
      <c r="B12" s="2460" t="s">
        <v>1460</v>
      </c>
      <c r="C12" s="2459"/>
      <c r="D12" s="2229" t="s">
        <v>9</v>
      </c>
      <c r="E12" s="681">
        <v>506304</v>
      </c>
      <c r="F12" s="1620">
        <f>'2-6정수 생산량'!C7-'2-6정수 생산량'!H7-'2-6정수 생산량'!I7</f>
        <v>505528.41917808214</v>
      </c>
      <c r="G12" s="682">
        <f t="shared" si="0"/>
        <v>-775.58082191785797</v>
      </c>
      <c r="H12" s="683">
        <f t="shared" si="1"/>
        <v>-0.1531848102953676</v>
      </c>
    </row>
    <row r="13" spans="1:10" s="650" customFormat="1" ht="29.25" customHeight="1" x14ac:dyDescent="0.15">
      <c r="A13" s="2446"/>
      <c r="B13" s="2460" t="s">
        <v>1461</v>
      </c>
      <c r="C13" s="2459"/>
      <c r="D13" s="2229" t="s">
        <v>9</v>
      </c>
      <c r="E13" s="681">
        <v>476703</v>
      </c>
      <c r="F13" s="1620">
        <f>'2-6정수 생산량'!C7-'2-6정수 생산량'!H7-'2-6정수 생산량'!I7-'2-6정수 생산량'!K7</f>
        <v>473964.2273972602</v>
      </c>
      <c r="G13" s="682">
        <f t="shared" si="0"/>
        <v>-2738.7726027398021</v>
      </c>
      <c r="H13" s="683">
        <f t="shared" si="1"/>
        <v>-0.57452388651630093</v>
      </c>
    </row>
    <row r="14" spans="1:10" s="650" customFormat="1" ht="31.5" customHeight="1" x14ac:dyDescent="0.15">
      <c r="A14" s="2447" t="s">
        <v>977</v>
      </c>
      <c r="B14" s="2460" t="s">
        <v>1462</v>
      </c>
      <c r="C14" s="2459"/>
      <c r="D14" s="2229" t="s">
        <v>13</v>
      </c>
      <c r="E14" s="681">
        <v>344</v>
      </c>
      <c r="F14" s="1565">
        <f>(F11*1000)/F5</f>
        <v>354.17169702850219</v>
      </c>
      <c r="G14" s="682">
        <f>F14-E14</f>
        <v>10.171697028502194</v>
      </c>
      <c r="H14" s="683">
        <f>G14/E14*100</f>
        <v>2.9568886710762192</v>
      </c>
    </row>
    <row r="15" spans="1:10" s="650" customFormat="1" ht="31.5" customHeight="1" x14ac:dyDescent="0.15">
      <c r="A15" s="2445"/>
      <c r="B15" s="2460" t="s">
        <v>1463</v>
      </c>
      <c r="C15" s="2459"/>
      <c r="D15" s="2229" t="s">
        <v>13</v>
      </c>
      <c r="E15" s="687">
        <v>328</v>
      </c>
      <c r="F15" s="1565">
        <f>(F12*1000)/F5</f>
        <v>329.64522202889771</v>
      </c>
      <c r="G15" s="682">
        <f t="shared" si="0"/>
        <v>1.645222028897706</v>
      </c>
      <c r="H15" s="683">
        <f>G15/E15*100</f>
        <v>0.50159208198100791</v>
      </c>
    </row>
    <row r="16" spans="1:10" s="650" customFormat="1" ht="31.5" customHeight="1" x14ac:dyDescent="0.15">
      <c r="A16" s="2446"/>
      <c r="B16" s="2460" t="s">
        <v>1464</v>
      </c>
      <c r="C16" s="2459"/>
      <c r="D16" s="2229" t="s">
        <v>13</v>
      </c>
      <c r="E16" s="687">
        <v>308</v>
      </c>
      <c r="F16" s="1565">
        <f>(F13*1000)/F5</f>
        <v>309.06282821477981</v>
      </c>
      <c r="G16" s="682">
        <f t="shared" si="0"/>
        <v>1.0628282147798132</v>
      </c>
      <c r="H16" s="683">
        <f>G16/E16*100</f>
        <v>0.34507409570773151</v>
      </c>
      <c r="J16" s="670"/>
    </row>
    <row r="17" spans="1:8" s="650" customFormat="1" ht="27.75" customHeight="1" x14ac:dyDescent="0.15">
      <c r="A17" s="2454" t="s">
        <v>10</v>
      </c>
      <c r="B17" s="2455"/>
      <c r="C17" s="2456"/>
      <c r="D17" s="2229" t="s">
        <v>9</v>
      </c>
      <c r="E17" s="681">
        <v>597890</v>
      </c>
      <c r="F17" s="1222">
        <f>'2-6정수 생산량'!C8</f>
        <v>636320</v>
      </c>
      <c r="G17" s="682">
        <f t="shared" si="0"/>
        <v>38430</v>
      </c>
      <c r="H17" s="683">
        <f t="shared" ref="H17:H23" si="2">G17/E17*100</f>
        <v>6.4276037398183616</v>
      </c>
    </row>
    <row r="18" spans="1:8" s="650" customFormat="1" ht="27.75" customHeight="1" x14ac:dyDescent="0.15">
      <c r="A18" s="2454" t="s">
        <v>11</v>
      </c>
      <c r="B18" s="2455"/>
      <c r="C18" s="2456"/>
      <c r="D18" s="2229" t="s">
        <v>8</v>
      </c>
      <c r="E18" s="686">
        <v>177398379</v>
      </c>
      <c r="F18" s="1222">
        <f>'2-7요금 부과량'!B5</f>
        <v>184013632</v>
      </c>
      <c r="G18" s="682">
        <f t="shared" si="0"/>
        <v>6615253</v>
      </c>
      <c r="H18" s="683">
        <f t="shared" si="2"/>
        <v>3.7290380201275681</v>
      </c>
    </row>
    <row r="19" spans="1:8" s="650" customFormat="1" ht="27.75" customHeight="1" x14ac:dyDescent="0.15">
      <c r="A19" s="2454" t="s">
        <v>12</v>
      </c>
      <c r="B19" s="2455"/>
      <c r="C19" s="2456"/>
      <c r="D19" s="2229" t="s">
        <v>9</v>
      </c>
      <c r="E19" s="681">
        <v>486023</v>
      </c>
      <c r="F19" s="1222">
        <f>'2-7요금 부과량'!B6</f>
        <v>504146.93698630139</v>
      </c>
      <c r="G19" s="682">
        <f t="shared" si="0"/>
        <v>18123.936986301385</v>
      </c>
      <c r="H19" s="683">
        <f t="shared" si="2"/>
        <v>3.729028664549082</v>
      </c>
    </row>
    <row r="20" spans="1:8" s="650" customFormat="1" ht="23.25" customHeight="1" x14ac:dyDescent="0.15">
      <c r="A20" s="2454" t="s">
        <v>14</v>
      </c>
      <c r="B20" s="2455"/>
      <c r="C20" s="2456"/>
      <c r="D20" s="2229" t="s">
        <v>6</v>
      </c>
      <c r="E20" s="688">
        <v>91.29</v>
      </c>
      <c r="F20" s="1293">
        <f>F18/F8*100</f>
        <v>92.820625474882306</v>
      </c>
      <c r="G20" s="685">
        <f t="shared" si="0"/>
        <v>1.5306254748822994</v>
      </c>
      <c r="H20" s="685">
        <f t="shared" si="2"/>
        <v>1.6766628052166714</v>
      </c>
    </row>
    <row r="21" spans="1:8" s="650" customFormat="1" ht="25.5" customHeight="1" x14ac:dyDescent="0.15">
      <c r="A21" s="2454" t="s">
        <v>15</v>
      </c>
      <c r="B21" s="2455"/>
      <c r="C21" s="2456"/>
      <c r="D21" s="2229" t="s">
        <v>16</v>
      </c>
      <c r="E21" s="681">
        <v>128078</v>
      </c>
      <c r="F21" s="1311">
        <f>'2-14 계량기 현황'!B5</f>
        <v>129905</v>
      </c>
      <c r="G21" s="689">
        <f t="shared" si="0"/>
        <v>1827</v>
      </c>
      <c r="H21" s="685">
        <f t="shared" si="2"/>
        <v>1.4264744921063726</v>
      </c>
    </row>
    <row r="22" spans="1:8" s="341" customFormat="1" ht="24.75" customHeight="1" x14ac:dyDescent="0.15">
      <c r="A22" s="2462" t="s">
        <v>17</v>
      </c>
      <c r="B22" s="2467" t="s">
        <v>18</v>
      </c>
      <c r="C22" s="2468"/>
      <c r="D22" s="85" t="s">
        <v>19</v>
      </c>
      <c r="E22" s="525">
        <v>3797657</v>
      </c>
      <c r="F22" s="1311">
        <f>'2-8수도관 부설총괄'!C5</f>
        <v>3851637.8499999996</v>
      </c>
      <c r="G22" s="495">
        <f t="shared" si="0"/>
        <v>53980.849999999627</v>
      </c>
      <c r="H22" s="148">
        <f t="shared" si="2"/>
        <v>1.4214251050055238</v>
      </c>
    </row>
    <row r="23" spans="1:8" s="341" customFormat="1" ht="24.75" customHeight="1" x14ac:dyDescent="0.15">
      <c r="A23" s="2462"/>
      <c r="B23" s="2464" t="s">
        <v>20</v>
      </c>
      <c r="C23" s="966" t="s">
        <v>1489</v>
      </c>
      <c r="D23" s="85" t="s">
        <v>19</v>
      </c>
      <c r="E23" s="525">
        <v>23115</v>
      </c>
      <c r="F23" s="1311">
        <f>'2-8수도관 부설총괄'!C6</f>
        <v>23115.200000000001</v>
      </c>
      <c r="G23" s="495">
        <f t="shared" si="0"/>
        <v>0.2000000000007276</v>
      </c>
      <c r="H23" s="148">
        <f t="shared" si="2"/>
        <v>8.6523902228305253E-4</v>
      </c>
    </row>
    <row r="24" spans="1:8" s="341" customFormat="1" ht="24.75" customHeight="1" x14ac:dyDescent="0.15">
      <c r="A24" s="2462"/>
      <c r="B24" s="2465"/>
      <c r="C24" s="966" t="s">
        <v>1486</v>
      </c>
      <c r="D24" s="85" t="s">
        <v>1487</v>
      </c>
      <c r="E24" s="525">
        <v>19263</v>
      </c>
      <c r="F24" s="1311">
        <f>'2-8수도관 부설총괄'!C6-'2-8수도관 부설총괄'!C10</f>
        <v>19263.2</v>
      </c>
      <c r="G24" s="495">
        <f t="shared" ref="G24:G25" si="3">F24-E24</f>
        <v>0.2000000000007276</v>
      </c>
      <c r="H24" s="148">
        <f t="shared" ref="H24:H25" si="4">G24/E24*100</f>
        <v>1.0382598764508519E-3</v>
      </c>
    </row>
    <row r="25" spans="1:8" s="341" customFormat="1" ht="24.75" customHeight="1" x14ac:dyDescent="0.15">
      <c r="A25" s="2462"/>
      <c r="B25" s="2466"/>
      <c r="C25" s="966" t="s">
        <v>1490</v>
      </c>
      <c r="D25" s="85" t="s">
        <v>1488</v>
      </c>
      <c r="E25" s="525">
        <v>3852</v>
      </c>
      <c r="F25" s="1311">
        <f>'2-8수도관 부설총괄'!C10</f>
        <v>3852</v>
      </c>
      <c r="G25" s="495">
        <f t="shared" si="3"/>
        <v>0</v>
      </c>
      <c r="H25" s="148">
        <f t="shared" si="4"/>
        <v>0</v>
      </c>
    </row>
    <row r="26" spans="1:8" s="341" customFormat="1" ht="24.75" customHeight="1" x14ac:dyDescent="0.15">
      <c r="A26" s="2462"/>
      <c r="B26" s="2467" t="s">
        <v>21</v>
      </c>
      <c r="C26" s="2468"/>
      <c r="D26" s="85" t="s">
        <v>19</v>
      </c>
      <c r="E26" s="525">
        <v>0</v>
      </c>
      <c r="F26" s="1311">
        <v>0</v>
      </c>
      <c r="G26" s="494">
        <v>0</v>
      </c>
      <c r="H26" s="494">
        <v>0</v>
      </c>
    </row>
    <row r="27" spans="1:8" s="341" customFormat="1" ht="24.75" customHeight="1" x14ac:dyDescent="0.15">
      <c r="A27" s="2462"/>
      <c r="B27" s="2467" t="s">
        <v>22</v>
      </c>
      <c r="C27" s="2468"/>
      <c r="D27" s="85" t="s">
        <v>19</v>
      </c>
      <c r="E27" s="525">
        <v>2525064</v>
      </c>
      <c r="F27" s="1311">
        <f>'2-8수도관 부설총괄'!C11</f>
        <v>2560505.65</v>
      </c>
      <c r="G27" s="147">
        <f t="shared" si="0"/>
        <v>35441.649999999907</v>
      </c>
      <c r="H27" s="148">
        <f>G27/E27*100</f>
        <v>1.4035941267231209</v>
      </c>
    </row>
    <row r="28" spans="1:8" s="341" customFormat="1" ht="24.75" customHeight="1" x14ac:dyDescent="0.15">
      <c r="A28" s="2463"/>
      <c r="B28" s="2469" t="s">
        <v>23</v>
      </c>
      <c r="C28" s="2470"/>
      <c r="D28" s="109" t="s">
        <v>19</v>
      </c>
      <c r="E28" s="526">
        <v>1249478</v>
      </c>
      <c r="F28" s="1844">
        <f>'2-8수도관 부설총괄'!C20</f>
        <v>1268017</v>
      </c>
      <c r="G28" s="110">
        <f t="shared" si="0"/>
        <v>18539</v>
      </c>
      <c r="H28" s="106">
        <f>G28/E28*100</f>
        <v>1.4837396096609945</v>
      </c>
    </row>
    <row r="29" spans="1:8" ht="22.5" customHeight="1" x14ac:dyDescent="0.15">
      <c r="E29" s="27"/>
      <c r="F29" s="27"/>
      <c r="G29" s="27"/>
      <c r="H29" s="27"/>
    </row>
  </sheetData>
  <sheetProtection password="CC19" sheet="1" objects="1" scenarios="1"/>
  <mergeCells count="29">
    <mergeCell ref="G2:H2"/>
    <mergeCell ref="A22:A28"/>
    <mergeCell ref="A14:A16"/>
    <mergeCell ref="B23:B25"/>
    <mergeCell ref="B16:C16"/>
    <mergeCell ref="A17:C17"/>
    <mergeCell ref="A18:C18"/>
    <mergeCell ref="A19:C19"/>
    <mergeCell ref="A20:C20"/>
    <mergeCell ref="A21:C21"/>
    <mergeCell ref="B22:C22"/>
    <mergeCell ref="B26:C26"/>
    <mergeCell ref="B27:C27"/>
    <mergeCell ref="B28:C28"/>
    <mergeCell ref="B14:C14"/>
    <mergeCell ref="B15:C15"/>
    <mergeCell ref="A11:A13"/>
    <mergeCell ref="A8:A10"/>
    <mergeCell ref="A3:C3"/>
    <mergeCell ref="A4:C4"/>
    <mergeCell ref="A5:C5"/>
    <mergeCell ref="A6:C6"/>
    <mergeCell ref="A7:C7"/>
    <mergeCell ref="B8:C8"/>
    <mergeCell ref="B9:C9"/>
    <mergeCell ref="B10:C10"/>
    <mergeCell ref="B11:C11"/>
    <mergeCell ref="B12:C12"/>
    <mergeCell ref="B13:C13"/>
  </mergeCells>
  <phoneticPr fontId="65" type="noConversion"/>
  <pageMargins left="0.73" right="0.66" top="0.74803149606299213" bottom="0.70866141732283472" header="0.12" footer="0"/>
  <pageSetup paperSize="9" scale="92" firstPageNumber="8" pageOrder="overThenDown" orientation="portrait" useFirstPageNumber="1" horizontalDpi="4294967293" verticalDpi="4294967293" r:id="rId1"/>
  <headerFooter alignWithMargins="0">
    <oddFooter>&amp;C- &amp;P -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2:J22"/>
  <sheetViews>
    <sheetView view="pageBreakPreview" zoomScaleNormal="100" zoomScaleSheetLayoutView="100" workbookViewId="0">
      <selection activeCell="B3" sqref="B3"/>
    </sheetView>
  </sheetViews>
  <sheetFormatPr defaultRowHeight="13.5" x14ac:dyDescent="0.15"/>
  <cols>
    <col min="1" max="1" width="4.77734375" style="458" customWidth="1"/>
    <col min="2" max="2" width="8.77734375" style="458" customWidth="1"/>
    <col min="3" max="3" width="13.77734375" style="458" customWidth="1"/>
    <col min="4" max="4" width="13.109375" style="458" customWidth="1"/>
    <col min="5" max="5" width="13.88671875" style="458" customWidth="1"/>
    <col min="6" max="6" width="9.77734375" style="458" customWidth="1"/>
    <col min="7" max="7" width="12.33203125" style="458" customWidth="1"/>
    <col min="8" max="8" width="8.88671875" style="458"/>
    <col min="9" max="10" width="11.5546875" style="458" bestFit="1" customWidth="1"/>
    <col min="11" max="16384" width="8.88671875" style="458"/>
  </cols>
  <sheetData>
    <row r="2" spans="1:10" ht="38.25" customHeight="1" x14ac:dyDescent="0.15">
      <c r="A2" s="478" t="s">
        <v>246</v>
      </c>
      <c r="B2" s="479"/>
      <c r="C2" s="479"/>
      <c r="D2" s="668"/>
      <c r="E2" s="1124"/>
      <c r="F2" s="475"/>
    </row>
    <row r="3" spans="1:10" ht="30" customHeight="1" x14ac:dyDescent="0.15">
      <c r="B3" s="1372"/>
    </row>
    <row r="4" spans="1:10" ht="36.75" customHeight="1" x14ac:dyDescent="0.15">
      <c r="A4" s="432" t="s">
        <v>247</v>
      </c>
      <c r="B4" s="472" t="s">
        <v>248</v>
      </c>
      <c r="C4" s="472" t="s">
        <v>249</v>
      </c>
      <c r="D4" s="461" t="s">
        <v>250</v>
      </c>
      <c r="E4" s="472" t="s">
        <v>251</v>
      </c>
      <c r="F4" s="472" t="s">
        <v>252</v>
      </c>
      <c r="G4" s="471" t="s">
        <v>253</v>
      </c>
    </row>
    <row r="5" spans="1:10" ht="31.5" customHeight="1" x14ac:dyDescent="0.15">
      <c r="A5" s="2642" t="s">
        <v>254</v>
      </c>
      <c r="B5" s="1471" t="s">
        <v>1501</v>
      </c>
      <c r="C5" s="1472">
        <f t="shared" ref="C5:E6" si="0">SUM(C8,C11,C14,C17,C20)</f>
        <v>1535191</v>
      </c>
      <c r="D5" s="1472">
        <f t="shared" si="0"/>
        <v>1535191</v>
      </c>
      <c r="E5" s="1472">
        <f t="shared" si="0"/>
        <v>1533553</v>
      </c>
      <c r="F5" s="1473">
        <f>E5/C5*100</f>
        <v>99.893303178562149</v>
      </c>
      <c r="G5" s="1474">
        <f>SUM(G8,G11,G14,G17,G20)</f>
        <v>129905</v>
      </c>
      <c r="I5" s="475"/>
      <c r="J5" s="475"/>
    </row>
    <row r="6" spans="1:10" ht="31.5" customHeight="1" x14ac:dyDescent="0.15">
      <c r="A6" s="2643"/>
      <c r="B6" s="1475" t="s">
        <v>1502</v>
      </c>
      <c r="C6" s="1472">
        <f t="shared" si="0"/>
        <v>1547467</v>
      </c>
      <c r="D6" s="1472">
        <f t="shared" si="0"/>
        <v>1547467</v>
      </c>
      <c r="E6" s="1472">
        <f t="shared" si="0"/>
        <v>1545626</v>
      </c>
      <c r="F6" s="1473">
        <f>E6/C6*100</f>
        <v>99.88103138871459</v>
      </c>
      <c r="G6" s="1474">
        <f>SUM(G9,G12,G15,G18,G21)</f>
        <v>128078</v>
      </c>
      <c r="I6" s="475"/>
      <c r="J6" s="475"/>
    </row>
    <row r="7" spans="1:10" ht="31.5" customHeight="1" x14ac:dyDescent="0.15">
      <c r="A7" s="2644"/>
      <c r="B7" s="1476" t="s">
        <v>2</v>
      </c>
      <c r="C7" s="1477">
        <f>C10+C13+C16+C19+C22</f>
        <v>-12276</v>
      </c>
      <c r="D7" s="1477">
        <f>D10+D13+D16+D19+D22</f>
        <v>-12276</v>
      </c>
      <c r="E7" s="1477">
        <f>E10+E13+E16+E19+E22</f>
        <v>-12073</v>
      </c>
      <c r="F7" s="1478">
        <f>F5-F6</f>
        <v>1.2271789847559944E-2</v>
      </c>
      <c r="G7" s="1479">
        <f>G10+G13+G16+G19+G22</f>
        <v>1827</v>
      </c>
    </row>
    <row r="8" spans="1:10" ht="31.5" customHeight="1" x14ac:dyDescent="0.15">
      <c r="A8" s="2645" t="s">
        <v>814</v>
      </c>
      <c r="B8" s="1471" t="s">
        <v>1501</v>
      </c>
      <c r="C8" s="1480">
        <f>'2-2동별 급수인구'!D7</f>
        <v>243149</v>
      </c>
      <c r="D8" s="1480">
        <f>'2-2동별 급수인구'!F7</f>
        <v>243149</v>
      </c>
      <c r="E8" s="1480">
        <f>'2-2동별 급수인구'!H7</f>
        <v>243108</v>
      </c>
      <c r="F8" s="1481">
        <f>E8/C8*100</f>
        <v>99.983137911321862</v>
      </c>
      <c r="G8" s="1482">
        <f>'2-14 계량기 현황'!C5</f>
        <v>30997</v>
      </c>
    </row>
    <row r="9" spans="1:10" ht="31.5" customHeight="1" x14ac:dyDescent="0.15">
      <c r="A9" s="2640"/>
      <c r="B9" s="1475" t="s">
        <v>1502</v>
      </c>
      <c r="C9" s="1483">
        <v>248924</v>
      </c>
      <c r="D9" s="1483">
        <v>248924</v>
      </c>
      <c r="E9" s="1483">
        <v>248838</v>
      </c>
      <c r="F9" s="1481">
        <v>99.97</v>
      </c>
      <c r="G9" s="1484">
        <v>30937</v>
      </c>
    </row>
    <row r="10" spans="1:10" ht="31.5" customHeight="1" x14ac:dyDescent="0.15">
      <c r="A10" s="2640"/>
      <c r="B10" s="1485" t="s">
        <v>2</v>
      </c>
      <c r="C10" s="1486">
        <f>C8-C9</f>
        <v>-5775</v>
      </c>
      <c r="D10" s="1486">
        <f>D8-D9</f>
        <v>-5775</v>
      </c>
      <c r="E10" s="1486">
        <f>E8-E9</f>
        <v>-5730</v>
      </c>
      <c r="F10" s="1487">
        <f>F8-F9</f>
        <v>1.3137911321862816E-2</v>
      </c>
      <c r="G10" s="1488">
        <f>G8-G9</f>
        <v>60</v>
      </c>
    </row>
    <row r="11" spans="1:10" ht="31.5" customHeight="1" x14ac:dyDescent="0.15">
      <c r="A11" s="2640" t="s">
        <v>816</v>
      </c>
      <c r="B11" s="1471" t="s">
        <v>1501</v>
      </c>
      <c r="C11" s="1483">
        <f>'2-2동별 급수인구'!D30</f>
        <v>257880</v>
      </c>
      <c r="D11" s="1483">
        <f>'2-2동별 급수인구'!F30</f>
        <v>257880</v>
      </c>
      <c r="E11" s="1483">
        <f>'2-2동별 급수인구'!H30</f>
        <v>257830</v>
      </c>
      <c r="F11" s="1489">
        <f>E11/C11*100</f>
        <v>99.980611136962921</v>
      </c>
      <c r="G11" s="1484">
        <f>'2-14 계량기 현황'!D5</f>
        <v>30527</v>
      </c>
    </row>
    <row r="12" spans="1:10" ht="31.5" customHeight="1" x14ac:dyDescent="0.15">
      <c r="A12" s="2640"/>
      <c r="B12" s="1475" t="s">
        <v>1502</v>
      </c>
      <c r="C12" s="1483">
        <v>262756</v>
      </c>
      <c r="D12" s="1483">
        <v>262756</v>
      </c>
      <c r="E12" s="1483">
        <v>262671</v>
      </c>
      <c r="F12" s="1489">
        <v>99.97</v>
      </c>
      <c r="G12" s="1484">
        <v>30408</v>
      </c>
    </row>
    <row r="13" spans="1:10" ht="31.5" customHeight="1" x14ac:dyDescent="0.15">
      <c r="A13" s="2640"/>
      <c r="B13" s="1485" t="s">
        <v>2</v>
      </c>
      <c r="C13" s="1486">
        <f>C11-C12</f>
        <v>-4876</v>
      </c>
      <c r="D13" s="1486">
        <f>D11-D12</f>
        <v>-4876</v>
      </c>
      <c r="E13" s="1486">
        <f>E11-E12</f>
        <v>-4841</v>
      </c>
      <c r="F13" s="1487">
        <f>F11-F12</f>
        <v>1.0611136962921819E-2</v>
      </c>
      <c r="G13" s="1488">
        <f>G11-G12</f>
        <v>119</v>
      </c>
    </row>
    <row r="14" spans="1:10" ht="31.5" customHeight="1" x14ac:dyDescent="0.15">
      <c r="A14" s="2640" t="s">
        <v>817</v>
      </c>
      <c r="B14" s="1471" t="s">
        <v>1501</v>
      </c>
      <c r="C14" s="1483">
        <f>'2-2동별 급수인구'!D54</f>
        <v>494166</v>
      </c>
      <c r="D14" s="1483">
        <f>'2-2동별 급수인구'!F54</f>
        <v>494166</v>
      </c>
      <c r="E14" s="1483">
        <f>'2-2동별 급수인구'!H54</f>
        <v>493540</v>
      </c>
      <c r="F14" s="1489">
        <f>E14/C14*100</f>
        <v>99.873321920164486</v>
      </c>
      <c r="G14" s="1484">
        <f>'2-14 계량기 현황'!E5</f>
        <v>30835</v>
      </c>
    </row>
    <row r="15" spans="1:10" ht="31.5" customHeight="1" x14ac:dyDescent="0.15">
      <c r="A15" s="2640"/>
      <c r="B15" s="1475" t="s">
        <v>1502</v>
      </c>
      <c r="C15" s="1483">
        <v>499387</v>
      </c>
      <c r="D15" s="1483">
        <v>499387</v>
      </c>
      <c r="E15" s="1483">
        <v>498737</v>
      </c>
      <c r="F15" s="1489">
        <v>99.87</v>
      </c>
      <c r="G15" s="1484">
        <v>30233</v>
      </c>
    </row>
    <row r="16" spans="1:10" ht="31.5" customHeight="1" x14ac:dyDescent="0.15">
      <c r="A16" s="2640"/>
      <c r="B16" s="1485" t="s">
        <v>2</v>
      </c>
      <c r="C16" s="1486">
        <f>C14-C15</f>
        <v>-5221</v>
      </c>
      <c r="D16" s="1486">
        <f>D14-D15</f>
        <v>-5221</v>
      </c>
      <c r="E16" s="1486">
        <f>E14-E15</f>
        <v>-5197</v>
      </c>
      <c r="F16" s="1490">
        <f>F14-F15</f>
        <v>3.3219201644811847E-3</v>
      </c>
      <c r="G16" s="1488">
        <f>G14-G15</f>
        <v>602</v>
      </c>
    </row>
    <row r="17" spans="1:7" ht="31.5" customHeight="1" x14ac:dyDescent="0.15">
      <c r="A17" s="2640" t="s">
        <v>818</v>
      </c>
      <c r="B17" s="1471" t="s">
        <v>1501</v>
      </c>
      <c r="C17" s="1483">
        <f>'2-2동별 급수인구'!D84</f>
        <v>340901</v>
      </c>
      <c r="D17" s="1483">
        <f>'2-2동별 급수인구'!F84</f>
        <v>340901</v>
      </c>
      <c r="E17" s="1483">
        <f>'2-2동별 급수인구'!H84</f>
        <v>340064</v>
      </c>
      <c r="F17" s="1489">
        <f>E17/C17*100</f>
        <v>99.754474172853705</v>
      </c>
      <c r="G17" s="1484">
        <f>'2-14 계량기 현황'!F5</f>
        <v>16226</v>
      </c>
    </row>
    <row r="18" spans="1:7" ht="31.5" customHeight="1" x14ac:dyDescent="0.15">
      <c r="A18" s="2640"/>
      <c r="B18" s="1475" t="s">
        <v>1502</v>
      </c>
      <c r="C18" s="1483">
        <v>332749</v>
      </c>
      <c r="D18" s="1483">
        <v>332749</v>
      </c>
      <c r="E18" s="1483">
        <v>331813</v>
      </c>
      <c r="F18" s="1489">
        <v>99.72</v>
      </c>
      <c r="G18" s="1484">
        <v>15275</v>
      </c>
    </row>
    <row r="19" spans="1:7" ht="31.5" customHeight="1" x14ac:dyDescent="0.15">
      <c r="A19" s="2640"/>
      <c r="B19" s="1485" t="s">
        <v>2</v>
      </c>
      <c r="C19" s="1486">
        <f>C17-C18</f>
        <v>8152</v>
      </c>
      <c r="D19" s="1486">
        <f>D17-D18</f>
        <v>8152</v>
      </c>
      <c r="E19" s="1486">
        <f>E17-E18</f>
        <v>8251</v>
      </c>
      <c r="F19" s="1487">
        <f>F17-F18</f>
        <v>3.4474172853705909E-2</v>
      </c>
      <c r="G19" s="1488">
        <f>G17-G18</f>
        <v>951</v>
      </c>
    </row>
    <row r="20" spans="1:7" ht="31.5" customHeight="1" x14ac:dyDescent="0.15">
      <c r="A20" s="2640" t="s">
        <v>819</v>
      </c>
      <c r="B20" s="1471" t="s">
        <v>1501</v>
      </c>
      <c r="C20" s="1483">
        <f>'2-2동별 급수인구'!D100</f>
        <v>199095</v>
      </c>
      <c r="D20" s="1483">
        <f>'2-2동별 급수인구'!F100</f>
        <v>199095</v>
      </c>
      <c r="E20" s="1483">
        <f>'2-2동별 급수인구'!H100</f>
        <v>199011</v>
      </c>
      <c r="F20" s="1489">
        <f>E20/C20*100</f>
        <v>99.957809086114665</v>
      </c>
      <c r="G20" s="1484">
        <f>'2-14 계량기 현황'!G5</f>
        <v>21320</v>
      </c>
    </row>
    <row r="21" spans="1:7" ht="31.5" customHeight="1" x14ac:dyDescent="0.15">
      <c r="A21" s="2640"/>
      <c r="B21" s="1475" t="s">
        <v>1502</v>
      </c>
      <c r="C21" s="1483">
        <v>203651</v>
      </c>
      <c r="D21" s="1483">
        <v>203651</v>
      </c>
      <c r="E21" s="1483">
        <v>203567</v>
      </c>
      <c r="F21" s="1489">
        <v>99.96</v>
      </c>
      <c r="G21" s="1484">
        <v>21225</v>
      </c>
    </row>
    <row r="22" spans="1:7" ht="31.5" customHeight="1" x14ac:dyDescent="0.15">
      <c r="A22" s="2641"/>
      <c r="B22" s="1491" t="s">
        <v>2</v>
      </c>
      <c r="C22" s="1477">
        <f>C20-C21</f>
        <v>-4556</v>
      </c>
      <c r="D22" s="1477">
        <f>D20-D21</f>
        <v>-4556</v>
      </c>
      <c r="E22" s="1477">
        <f>E20-E21</f>
        <v>-4556</v>
      </c>
      <c r="F22" s="1478">
        <f>F20-F21</f>
        <v>-2.1909138853288823E-3</v>
      </c>
      <c r="G22" s="1479">
        <f>G20-G21</f>
        <v>95</v>
      </c>
    </row>
  </sheetData>
  <sheetProtection password="CC19" sheet="1" objects="1" scenarios="1"/>
  <mergeCells count="6">
    <mergeCell ref="A17:A19"/>
    <mergeCell ref="A20:A22"/>
    <mergeCell ref="A5:A7"/>
    <mergeCell ref="A8:A10"/>
    <mergeCell ref="A11:A13"/>
    <mergeCell ref="A14:A16"/>
  </mergeCells>
  <phoneticPr fontId="65" type="noConversion"/>
  <pageMargins left="0.6692913385826772" right="0.6692913385826772" top="0.98425196850393704" bottom="0.6692913385826772" header="0" footer="0"/>
  <pageSetup paperSize="9" firstPageNumber="25" orientation="portrait" useFirstPageNumber="1" horizontalDpi="300" verticalDpi="300" r:id="rId1"/>
  <headerFooter alignWithMargins="0">
    <oddFooter>&amp;C-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K32"/>
  <sheetViews>
    <sheetView view="pageBreakPreview" zoomScale="85" zoomScaleNormal="100" zoomScaleSheetLayoutView="85" workbookViewId="0">
      <selection activeCell="B2" sqref="B2"/>
    </sheetView>
  </sheetViews>
  <sheetFormatPr defaultColWidth="8.88671875" defaultRowHeight="13.5" x14ac:dyDescent="0.15"/>
  <cols>
    <col min="1" max="1" width="3.109375" customWidth="1"/>
    <col min="2" max="2" width="3.33203125" customWidth="1"/>
    <col min="3" max="3" width="11.21875" customWidth="1"/>
    <col min="4" max="4" width="14.88671875" customWidth="1"/>
    <col min="5" max="5" width="9.88671875" customWidth="1"/>
    <col min="6" max="6" width="15" customWidth="1"/>
    <col min="7" max="7" width="12.109375" customWidth="1"/>
    <col min="8" max="8" width="15" customWidth="1"/>
    <col min="9" max="9" width="14.33203125" bestFit="1" customWidth="1"/>
    <col min="10" max="10" width="13.77734375" bestFit="1" customWidth="1"/>
    <col min="11" max="11" width="15.44140625" bestFit="1" customWidth="1"/>
  </cols>
  <sheetData>
    <row r="1" spans="1:10" ht="39.75" customHeight="1" x14ac:dyDescent="0.4">
      <c r="A1" s="25" t="s">
        <v>1053</v>
      </c>
      <c r="G1" s="140"/>
    </row>
    <row r="2" spans="1:10" ht="24.75" customHeight="1" x14ac:dyDescent="0.3">
      <c r="A2" s="9"/>
      <c r="B2" s="1371"/>
      <c r="G2" s="1" t="s">
        <v>896</v>
      </c>
      <c r="H2" s="153"/>
    </row>
    <row r="3" spans="1:10" ht="30" customHeight="1" x14ac:dyDescent="0.15">
      <c r="A3" s="2651" t="s">
        <v>897</v>
      </c>
      <c r="B3" s="2652"/>
      <c r="C3" s="2652"/>
      <c r="D3" s="2655" t="s">
        <v>1499</v>
      </c>
      <c r="E3" s="2655"/>
      <c r="F3" s="2655" t="s">
        <v>1500</v>
      </c>
      <c r="G3" s="2655"/>
      <c r="H3" s="2648" t="s">
        <v>119</v>
      </c>
    </row>
    <row r="4" spans="1:10" ht="30" customHeight="1" x14ac:dyDescent="0.15">
      <c r="A4" s="2653"/>
      <c r="B4" s="2654"/>
      <c r="C4" s="2654"/>
      <c r="D4" s="1248" t="s">
        <v>898</v>
      </c>
      <c r="E4" s="1248" t="s">
        <v>899</v>
      </c>
      <c r="F4" s="1248" t="s">
        <v>898</v>
      </c>
      <c r="G4" s="1248" t="s">
        <v>899</v>
      </c>
      <c r="H4" s="2649"/>
    </row>
    <row r="5" spans="1:10" ht="32.25" customHeight="1" x14ac:dyDescent="0.15">
      <c r="A5" s="2645" t="s">
        <v>900</v>
      </c>
      <c r="B5" s="2650"/>
      <c r="C5" s="2650"/>
      <c r="D5" s="1308">
        <v>1350000</v>
      </c>
      <c r="E5" s="1308"/>
      <c r="F5" s="1308">
        <v>1350000</v>
      </c>
      <c r="G5" s="1278"/>
      <c r="H5" s="1254" t="s">
        <v>901</v>
      </c>
    </row>
    <row r="6" spans="1:10" ht="32.25" customHeight="1" x14ac:dyDescent="0.15">
      <c r="A6" s="2640" t="s">
        <v>902</v>
      </c>
      <c r="B6" s="2647"/>
      <c r="C6" s="2647"/>
      <c r="D6" s="1288">
        <f>D7/365</f>
        <v>532422.71232876717</v>
      </c>
      <c r="E6" s="1288"/>
      <c r="F6" s="1288">
        <f>F7/365</f>
        <v>543141.06849315064</v>
      </c>
      <c r="G6" s="1312"/>
      <c r="H6" s="1294"/>
    </row>
    <row r="7" spans="1:10" ht="32.25" customHeight="1" x14ac:dyDescent="0.15">
      <c r="A7" s="2656" t="s">
        <v>926</v>
      </c>
      <c r="B7" s="2647"/>
      <c r="C7" s="2647"/>
      <c r="D7" s="1288">
        <v>194334290</v>
      </c>
      <c r="E7" s="1312">
        <v>100</v>
      </c>
      <c r="F7" s="1288">
        <f>'2-6정수 생산량'!C6</f>
        <v>198246490</v>
      </c>
      <c r="G7" s="1312">
        <f>G8+G18</f>
        <v>100</v>
      </c>
      <c r="H7" s="1310"/>
      <c r="I7" s="144" t="s">
        <v>1068</v>
      </c>
    </row>
    <row r="8" spans="1:10" ht="32.25" customHeight="1" x14ac:dyDescent="0.15">
      <c r="A8" s="2656" t="s">
        <v>903</v>
      </c>
      <c r="B8" s="2657" t="s">
        <v>925</v>
      </c>
      <c r="C8" s="2658"/>
      <c r="D8" s="1270">
        <f>SUM(D9,D13)</f>
        <v>183325575</v>
      </c>
      <c r="E8" s="1266">
        <f>D8/D7%</f>
        <v>94.335165965821062</v>
      </c>
      <c r="F8" s="1270">
        <f>SUM(F9,F13)</f>
        <v>190060149.94499999</v>
      </c>
      <c r="G8" s="1266">
        <f>F8/F7*100</f>
        <v>95.870625474882303</v>
      </c>
      <c r="H8" s="1264">
        <f>G8-E8</f>
        <v>1.5354595090612406</v>
      </c>
      <c r="I8" s="86" t="s">
        <v>1069</v>
      </c>
      <c r="J8" s="86" t="s">
        <v>1047</v>
      </c>
    </row>
    <row r="9" spans="1:10" ht="32.25" customHeight="1" x14ac:dyDescent="0.15">
      <c r="A9" s="2640"/>
      <c r="B9" s="2646" t="s">
        <v>904</v>
      </c>
      <c r="C9" s="464" t="s">
        <v>924</v>
      </c>
      <c r="D9" s="1306">
        <f>SUM(D10:D12)</f>
        <v>177398379</v>
      </c>
      <c r="E9" s="1265">
        <f>D9/D7%</f>
        <v>91.285165886061591</v>
      </c>
      <c r="F9" s="1306">
        <f>SUM(F10:F12)</f>
        <v>184013632</v>
      </c>
      <c r="G9" s="1265">
        <f>F9/F7*100</f>
        <v>92.820625474882306</v>
      </c>
      <c r="H9" s="1252">
        <f>G9-E9</f>
        <v>1.5354595888207143</v>
      </c>
      <c r="I9" s="133" t="s">
        <v>1070</v>
      </c>
      <c r="J9" t="s">
        <v>1047</v>
      </c>
    </row>
    <row r="10" spans="1:10" ht="32.25" customHeight="1" x14ac:dyDescent="0.15">
      <c r="A10" s="2640"/>
      <c r="B10" s="2647"/>
      <c r="C10" s="465" t="s">
        <v>923</v>
      </c>
      <c r="D10" s="1288">
        <v>167482740</v>
      </c>
      <c r="E10" s="1312">
        <f t="shared" ref="E10:E21" si="0">D10/$D$7%</f>
        <v>86.182803868529845</v>
      </c>
      <c r="F10" s="1288">
        <f>'2-7요금 부과량'!C5</f>
        <v>169551103</v>
      </c>
      <c r="G10" s="1302">
        <f>F10/F7*100</f>
        <v>85.525399718300193</v>
      </c>
      <c r="H10" s="1310">
        <f>G10-E10</f>
        <v>-0.65740415022965237</v>
      </c>
      <c r="I10" s="154"/>
      <c r="J10" s="86" t="s">
        <v>1071</v>
      </c>
    </row>
    <row r="11" spans="1:10" ht="32.25" customHeight="1" x14ac:dyDescent="0.15">
      <c r="A11" s="2640"/>
      <c r="B11" s="2647"/>
      <c r="C11" s="465" t="s">
        <v>922</v>
      </c>
      <c r="D11" s="1288">
        <v>9915639</v>
      </c>
      <c r="E11" s="1312">
        <f t="shared" si="0"/>
        <v>5.1023620175317497</v>
      </c>
      <c r="F11" s="1288">
        <f>'2-7요금 부과량'!G5+'2-7요금 부과량'!F5</f>
        <v>14462529</v>
      </c>
      <c r="G11" s="1302">
        <f>F11/F7*100</f>
        <v>7.2952257565821217</v>
      </c>
      <c r="H11" s="1310">
        <f>G11-E11</f>
        <v>2.192863739050372</v>
      </c>
      <c r="I11" s="154"/>
      <c r="J11" t="s">
        <v>1069</v>
      </c>
    </row>
    <row r="12" spans="1:10" ht="32.25" customHeight="1" x14ac:dyDescent="0.15">
      <c r="A12" s="2640"/>
      <c r="B12" s="2647"/>
      <c r="C12" s="385" t="s">
        <v>905</v>
      </c>
      <c r="D12" s="1288"/>
      <c r="E12" s="1312">
        <f t="shared" si="0"/>
        <v>0</v>
      </c>
      <c r="F12" s="1288" t="s">
        <v>859</v>
      </c>
      <c r="G12" s="1312"/>
      <c r="H12" s="1310"/>
    </row>
    <row r="13" spans="1:10" ht="32.25" customHeight="1" x14ac:dyDescent="0.15">
      <c r="A13" s="2640"/>
      <c r="B13" s="2646" t="s">
        <v>906</v>
      </c>
      <c r="C13" s="464" t="s">
        <v>921</v>
      </c>
      <c r="D13" s="1306">
        <f>SUM(D14:D17)</f>
        <v>5927196</v>
      </c>
      <c r="E13" s="1298">
        <f t="shared" si="0"/>
        <v>3.0500000797594704</v>
      </c>
      <c r="F13" s="1306">
        <f>SUM(F14:F17)</f>
        <v>6046517.9450000003</v>
      </c>
      <c r="G13" s="1265">
        <f>F13/F7*100</f>
        <v>3.0500000000000003</v>
      </c>
      <c r="H13" s="1252">
        <f>G13-E13</f>
        <v>-7.9759470139606492E-8</v>
      </c>
    </row>
    <row r="14" spans="1:10" ht="47.25" customHeight="1" x14ac:dyDescent="0.15">
      <c r="A14" s="2640"/>
      <c r="B14" s="2647"/>
      <c r="C14" s="465" t="s">
        <v>920</v>
      </c>
      <c r="D14" s="1288">
        <v>5830029</v>
      </c>
      <c r="E14" s="1312">
        <f t="shared" si="0"/>
        <v>3.000000154373168</v>
      </c>
      <c r="F14" s="1353">
        <f>F7*0.03</f>
        <v>5947394.7000000002</v>
      </c>
      <c r="G14" s="1312">
        <f>F14/F7%</f>
        <v>3.0000000000000004</v>
      </c>
      <c r="H14" s="1310">
        <f>G14-E14</f>
        <v>-1.5437316758237785E-7</v>
      </c>
    </row>
    <row r="15" spans="1:10" ht="32.25" customHeight="1" x14ac:dyDescent="0.15">
      <c r="A15" s="2640"/>
      <c r="B15" s="2647"/>
      <c r="C15" s="465" t="s">
        <v>919</v>
      </c>
      <c r="D15" s="1288">
        <v>97167</v>
      </c>
      <c r="E15" s="1312">
        <f t="shared" si="0"/>
        <v>4.999992538630213E-2</v>
      </c>
      <c r="F15" s="1288">
        <f>F7*0.0005</f>
        <v>99123.244999999995</v>
      </c>
      <c r="G15" s="1312">
        <f>F15/F7%</f>
        <v>0.05</v>
      </c>
      <c r="H15" s="1310">
        <f>G15-E15</f>
        <v>7.4613697872982776E-8</v>
      </c>
      <c r="I15" t="s">
        <v>1072</v>
      </c>
      <c r="J15" s="133" t="s">
        <v>1451</v>
      </c>
    </row>
    <row r="16" spans="1:10" ht="32.25" customHeight="1" x14ac:dyDescent="0.15">
      <c r="A16" s="2640"/>
      <c r="B16" s="2647"/>
      <c r="C16" s="385" t="s">
        <v>907</v>
      </c>
      <c r="D16" s="1288"/>
      <c r="E16" s="1312">
        <f t="shared" si="0"/>
        <v>0</v>
      </c>
      <c r="F16" s="1288">
        <f>F7*0</f>
        <v>0</v>
      </c>
      <c r="G16" s="1312">
        <f>F16/$F$7*100</f>
        <v>0</v>
      </c>
      <c r="H16" s="1310">
        <f>G16-E16</f>
        <v>0</v>
      </c>
      <c r="I16" t="s">
        <v>1047</v>
      </c>
    </row>
    <row r="17" spans="1:11" ht="32.25" customHeight="1" x14ac:dyDescent="0.15">
      <c r="A17" s="2640"/>
      <c r="B17" s="2647"/>
      <c r="C17" s="466" t="s">
        <v>908</v>
      </c>
      <c r="D17" s="1288"/>
      <c r="E17" s="1312">
        <f t="shared" si="0"/>
        <v>0</v>
      </c>
      <c r="F17" s="1288"/>
      <c r="G17" s="1312">
        <f>F17/$F$7*100</f>
        <v>0</v>
      </c>
      <c r="H17" s="1310"/>
    </row>
    <row r="18" spans="1:11" ht="32.25" customHeight="1" x14ac:dyDescent="0.15">
      <c r="A18" s="2656" t="s">
        <v>909</v>
      </c>
      <c r="B18" s="2657" t="s">
        <v>918</v>
      </c>
      <c r="C18" s="2658"/>
      <c r="D18" s="1270">
        <f>SUM(D19:D21)</f>
        <v>11008715</v>
      </c>
      <c r="E18" s="1290">
        <f t="shared" si="0"/>
        <v>5.6648340341789405</v>
      </c>
      <c r="F18" s="1270">
        <f>SUM(F19:F21)</f>
        <v>8186340.0550000072</v>
      </c>
      <c r="G18" s="1266">
        <f>F20/F7*100</f>
        <v>4.1293745251176999</v>
      </c>
      <c r="H18" s="1264">
        <f>G18-E18</f>
        <v>-1.5354595090612406</v>
      </c>
      <c r="J18" s="86"/>
      <c r="K18" s="144"/>
    </row>
    <row r="19" spans="1:11" ht="32.25" customHeight="1" x14ac:dyDescent="0.15">
      <c r="A19" s="2640"/>
      <c r="B19" s="2661" t="s">
        <v>910</v>
      </c>
      <c r="C19" s="2661"/>
      <c r="D19" s="1288"/>
      <c r="E19" s="1312">
        <f t="shared" si="0"/>
        <v>0</v>
      </c>
      <c r="F19" s="1288"/>
      <c r="G19" s="1312">
        <f>F19/$F$7*100</f>
        <v>0</v>
      </c>
      <c r="H19" s="1310"/>
    </row>
    <row r="20" spans="1:11" ht="32.25" customHeight="1" x14ac:dyDescent="0.15">
      <c r="A20" s="2640"/>
      <c r="B20" s="2661" t="s">
        <v>911</v>
      </c>
      <c r="C20" s="2661"/>
      <c r="D20" s="1288">
        <v>11008715</v>
      </c>
      <c r="E20" s="1312">
        <f t="shared" si="0"/>
        <v>5.6648340341789405</v>
      </c>
      <c r="F20" s="1288">
        <f>F7-F8</f>
        <v>8186340.0550000072</v>
      </c>
      <c r="G20" s="1312">
        <f>F20/F7*100</f>
        <v>4.1293745251176999</v>
      </c>
      <c r="H20" s="1310">
        <f>G20-E20</f>
        <v>-1.5354595090612406</v>
      </c>
    </row>
    <row r="21" spans="1:11" ht="32.25" customHeight="1" x14ac:dyDescent="0.15">
      <c r="A21" s="2641"/>
      <c r="B21" s="2662" t="s">
        <v>912</v>
      </c>
      <c r="C21" s="2662"/>
      <c r="D21" s="1000"/>
      <c r="E21" s="1329">
        <f t="shared" si="0"/>
        <v>0</v>
      </c>
      <c r="F21" s="1260"/>
      <c r="G21" s="1329">
        <f>F21/$F$7*100</f>
        <v>0</v>
      </c>
      <c r="H21" s="1001"/>
    </row>
    <row r="22" spans="1:11" x14ac:dyDescent="0.15">
      <c r="A22" s="458" t="s">
        <v>1044</v>
      </c>
      <c r="B22" s="458"/>
      <c r="C22" s="458"/>
      <c r="D22" s="458"/>
      <c r="E22" s="458"/>
      <c r="F22" s="458"/>
      <c r="G22" s="458"/>
      <c r="H22" s="458"/>
    </row>
    <row r="23" spans="1:11" ht="20.25" x14ac:dyDescent="0.25">
      <c r="C23" s="7" t="s">
        <v>1047</v>
      </c>
      <c r="D23" s="7"/>
      <c r="E23" s="155"/>
      <c r="F23" s="155"/>
      <c r="G23" s="155"/>
      <c r="H23" s="155"/>
    </row>
    <row r="24" spans="1:11" ht="20.25" x14ac:dyDescent="0.25">
      <c r="C24" s="7" t="s">
        <v>1052</v>
      </c>
      <c r="G24" s="155"/>
      <c r="H24" s="155"/>
    </row>
    <row r="25" spans="1:11" ht="14.25" x14ac:dyDescent="0.15">
      <c r="C25" s="7" t="s">
        <v>913</v>
      </c>
    </row>
    <row r="26" spans="1:11" ht="14.25" x14ac:dyDescent="0.15">
      <c r="C26" s="7" t="s">
        <v>914</v>
      </c>
    </row>
    <row r="27" spans="1:11" ht="14.25" x14ac:dyDescent="0.15">
      <c r="C27" s="7" t="s">
        <v>915</v>
      </c>
    </row>
    <row r="28" spans="1:11" ht="14.25" x14ac:dyDescent="0.15">
      <c r="C28" s="7" t="s">
        <v>916</v>
      </c>
    </row>
    <row r="29" spans="1:11" ht="14.25" x14ac:dyDescent="0.15">
      <c r="C29" s="7" t="s">
        <v>1051</v>
      </c>
    </row>
    <row r="30" spans="1:11" ht="30" customHeight="1" x14ac:dyDescent="0.15">
      <c r="C30" s="2659" t="s">
        <v>1074</v>
      </c>
      <c r="D30" s="2660"/>
      <c r="E30" s="2660"/>
      <c r="F30" s="2660"/>
      <c r="G30" s="2660"/>
    </row>
    <row r="31" spans="1:11" ht="14.25" x14ac:dyDescent="0.15">
      <c r="C31" s="7" t="s">
        <v>1073</v>
      </c>
    </row>
    <row r="32" spans="1:11" ht="14.25" x14ac:dyDescent="0.15">
      <c r="C32" s="7" t="s">
        <v>917</v>
      </c>
    </row>
  </sheetData>
  <sheetProtection password="CC19" sheet="1" objects="1" scenarios="1"/>
  <mergeCells count="17">
    <mergeCell ref="C30:G30"/>
    <mergeCell ref="A18:A21"/>
    <mergeCell ref="B18:C18"/>
    <mergeCell ref="B19:C19"/>
    <mergeCell ref="B20:C20"/>
    <mergeCell ref="B21:C21"/>
    <mergeCell ref="B9:B12"/>
    <mergeCell ref="B13:B17"/>
    <mergeCell ref="H3:H4"/>
    <mergeCell ref="A5:C5"/>
    <mergeCell ref="A6:C6"/>
    <mergeCell ref="A3:C4"/>
    <mergeCell ref="D3:E3"/>
    <mergeCell ref="F3:G3"/>
    <mergeCell ref="A7:C7"/>
    <mergeCell ref="A8:A17"/>
    <mergeCell ref="B8:C8"/>
  </mergeCells>
  <phoneticPr fontId="65" type="noConversion"/>
  <pageMargins left="0.66929133858267698" right="0.91" top="0.98425196850393704" bottom="0.66929133858267698" header="0" footer="0"/>
  <pageSetup paperSize="9" scale="81" firstPageNumber="26" orientation="portrait" useFirstPageNumber="1" r:id="rId1"/>
  <headerFooter alignWithMargins="0">
    <oddFooter>&amp;C- &amp;P -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B1:H27"/>
  <sheetViews>
    <sheetView view="pageBreakPreview" zoomScale="115" zoomScaleNormal="120" zoomScaleSheetLayoutView="115" workbookViewId="0">
      <selection activeCell="E1" sqref="E1"/>
    </sheetView>
  </sheetViews>
  <sheetFormatPr defaultColWidth="8.88671875" defaultRowHeight="13.5" x14ac:dyDescent="0.15"/>
  <cols>
    <col min="1" max="1" width="2" customWidth="1"/>
    <col min="2" max="2" width="5.5546875" customWidth="1"/>
    <col min="3" max="4" width="10.33203125" customWidth="1"/>
    <col min="5" max="5" width="11.109375" customWidth="1"/>
    <col min="6" max="6" width="11.21875" customWidth="1"/>
    <col min="7" max="7" width="10.33203125" customWidth="1"/>
    <col min="8" max="8" width="9.33203125" customWidth="1"/>
    <col min="9" max="9" width="1.88671875" customWidth="1"/>
    <col min="10" max="10" width="13.77734375" bestFit="1" customWidth="1"/>
  </cols>
  <sheetData>
    <row r="1" spans="2:8" ht="31.5" x14ac:dyDescent="0.15">
      <c r="B1" s="98" t="s">
        <v>1048</v>
      </c>
      <c r="E1" s="1124"/>
      <c r="F1" s="1124"/>
    </row>
    <row r="2" spans="2:8" ht="20.25" customHeight="1" thickBot="1" x14ac:dyDescent="0.2">
      <c r="B2" s="1355"/>
      <c r="F2" s="34"/>
      <c r="G2" s="34"/>
      <c r="H2" s="116" t="s">
        <v>780</v>
      </c>
    </row>
    <row r="3" spans="2:8" ht="30" customHeight="1" x14ac:dyDescent="0.15">
      <c r="B3" s="2663" t="s">
        <v>255</v>
      </c>
      <c r="C3" s="2665" t="s">
        <v>103</v>
      </c>
      <c r="D3" s="2667" t="s">
        <v>256</v>
      </c>
      <c r="E3" s="2668"/>
      <c r="F3" s="2668"/>
      <c r="G3" s="2669"/>
      <c r="H3" s="807" t="s">
        <v>113</v>
      </c>
    </row>
    <row r="4" spans="2:8" ht="30" customHeight="1" thickBot="1" x14ac:dyDescent="0.2">
      <c r="B4" s="2664"/>
      <c r="C4" s="2666"/>
      <c r="D4" s="809" t="s">
        <v>46</v>
      </c>
      <c r="E4" s="806" t="s">
        <v>257</v>
      </c>
      <c r="F4" s="806" t="s">
        <v>259</v>
      </c>
      <c r="G4" s="810" t="s">
        <v>260</v>
      </c>
      <c r="H4" s="808" t="s">
        <v>258</v>
      </c>
    </row>
    <row r="5" spans="2:8" ht="38.1" customHeight="1" thickTop="1" x14ac:dyDescent="0.15">
      <c r="B5" s="1368" t="s">
        <v>103</v>
      </c>
      <c r="C5" s="1223">
        <f>SUM(D5,H5)</f>
        <v>199244050</v>
      </c>
      <c r="D5" s="1224">
        <f t="shared" ref="D5:D18" si="0">SUM(E5:G5)</f>
        <v>187666030</v>
      </c>
      <c r="E5" s="1220">
        <f>SUM(E8:E19)</f>
        <v>36699870</v>
      </c>
      <c r="F5" s="1220">
        <f>SUM(F8:F19)</f>
        <v>117262030</v>
      </c>
      <c r="G5" s="1225">
        <f>SUM(G8:G19)</f>
        <v>33704130</v>
      </c>
      <c r="H5" s="1221">
        <f>SUM(H8:H19)</f>
        <v>11578020</v>
      </c>
    </row>
    <row r="6" spans="2:8" ht="38.1" customHeight="1" x14ac:dyDescent="0.15">
      <c r="B6" s="1369" t="s">
        <v>261</v>
      </c>
      <c r="C6" s="1352">
        <f t="shared" ref="C6:H6" si="1">C5/365</f>
        <v>545874.10958904109</v>
      </c>
      <c r="D6" s="1351">
        <f t="shared" si="1"/>
        <v>514153.50684931508</v>
      </c>
      <c r="E6" s="1350">
        <f t="shared" si="1"/>
        <v>100547.5890410959</v>
      </c>
      <c r="F6" s="1350">
        <f t="shared" si="1"/>
        <v>321265.83561643836</v>
      </c>
      <c r="G6" s="1349">
        <f t="shared" si="1"/>
        <v>92340.082191780821</v>
      </c>
      <c r="H6" s="1348">
        <f t="shared" si="1"/>
        <v>31720.602739726026</v>
      </c>
    </row>
    <row r="7" spans="2:8" ht="38.1" customHeight="1" x14ac:dyDescent="0.15">
      <c r="B7" s="1370" t="s">
        <v>262</v>
      </c>
      <c r="C7" s="1347">
        <f>D7+H7</f>
        <v>675970</v>
      </c>
      <c r="D7" s="1346">
        <f>SUM(E7:G7)</f>
        <v>627360</v>
      </c>
      <c r="E7" s="1345">
        <v>117140</v>
      </c>
      <c r="F7" s="1345">
        <v>394930</v>
      </c>
      <c r="G7" s="1344">
        <v>115290</v>
      </c>
      <c r="H7" s="1343">
        <v>48610</v>
      </c>
    </row>
    <row r="8" spans="2:8" ht="38.1" customHeight="1" x14ac:dyDescent="0.15">
      <c r="B8" s="1356" t="s">
        <v>1505</v>
      </c>
      <c r="C8" s="1342">
        <f t="shared" ref="C8:C18" si="2">SUM(D8,H8)</f>
        <v>16292650</v>
      </c>
      <c r="D8" s="1351">
        <f t="shared" si="0"/>
        <v>15311550</v>
      </c>
      <c r="E8" s="1218">
        <v>3113030</v>
      </c>
      <c r="F8" s="1218">
        <v>10271540</v>
      </c>
      <c r="G8" s="1341">
        <v>1926980</v>
      </c>
      <c r="H8" s="1340">
        <v>981100</v>
      </c>
    </row>
    <row r="9" spans="2:8" ht="38.1" customHeight="1" x14ac:dyDescent="0.15">
      <c r="B9" s="1356" t="s">
        <v>1506</v>
      </c>
      <c r="C9" s="1342">
        <f t="shared" si="2"/>
        <v>16300200</v>
      </c>
      <c r="D9" s="1351">
        <f t="shared" si="0"/>
        <v>15353620</v>
      </c>
      <c r="E9" s="1218">
        <v>2839070</v>
      </c>
      <c r="F9" s="1218">
        <v>10038760</v>
      </c>
      <c r="G9" s="1341">
        <v>2475790</v>
      </c>
      <c r="H9" s="1340">
        <v>946580</v>
      </c>
    </row>
    <row r="10" spans="2:8" ht="38.1" customHeight="1" x14ac:dyDescent="0.15">
      <c r="B10" s="1356" t="s">
        <v>1507</v>
      </c>
      <c r="C10" s="1342">
        <f t="shared" si="2"/>
        <v>15922790</v>
      </c>
      <c r="D10" s="1351">
        <f t="shared" si="0"/>
        <v>14966970</v>
      </c>
      <c r="E10" s="1218">
        <v>3064200</v>
      </c>
      <c r="F10" s="1218">
        <v>8950030</v>
      </c>
      <c r="G10" s="1341">
        <v>2952740</v>
      </c>
      <c r="H10" s="1340">
        <v>955820</v>
      </c>
    </row>
    <row r="11" spans="2:8" ht="38.1" customHeight="1" x14ac:dyDescent="0.15">
      <c r="B11" s="1357" t="s">
        <v>135</v>
      </c>
      <c r="C11" s="1342">
        <f t="shared" si="2"/>
        <v>14371450</v>
      </c>
      <c r="D11" s="1351">
        <f t="shared" si="0"/>
        <v>13518790</v>
      </c>
      <c r="E11" s="1218">
        <v>2800040</v>
      </c>
      <c r="F11" s="1218">
        <v>8130710</v>
      </c>
      <c r="G11" s="1341">
        <v>2588040</v>
      </c>
      <c r="H11" s="1340">
        <v>852660</v>
      </c>
    </row>
    <row r="12" spans="2:8" ht="38.1" customHeight="1" x14ac:dyDescent="0.15">
      <c r="B12" s="1357" t="s">
        <v>136</v>
      </c>
      <c r="C12" s="1342">
        <f t="shared" si="2"/>
        <v>16300760</v>
      </c>
      <c r="D12" s="1351">
        <f t="shared" si="0"/>
        <v>15326710</v>
      </c>
      <c r="E12" s="1218">
        <v>3142010</v>
      </c>
      <c r="F12" s="1218">
        <v>9201840</v>
      </c>
      <c r="G12" s="1341">
        <v>2982860</v>
      </c>
      <c r="H12" s="1340">
        <v>974050</v>
      </c>
    </row>
    <row r="13" spans="2:8" ht="38.1" customHeight="1" x14ac:dyDescent="0.15">
      <c r="B13" s="1357" t="s">
        <v>137</v>
      </c>
      <c r="C13" s="1342">
        <f t="shared" si="2"/>
        <v>15721640</v>
      </c>
      <c r="D13" s="1351">
        <f t="shared" si="0"/>
        <v>14916030</v>
      </c>
      <c r="E13" s="1218">
        <v>2974400</v>
      </c>
      <c r="F13" s="1218">
        <v>9130850</v>
      </c>
      <c r="G13" s="1341">
        <v>2810780</v>
      </c>
      <c r="H13" s="1340">
        <v>805610</v>
      </c>
    </row>
    <row r="14" spans="2:8" ht="38.1" customHeight="1" x14ac:dyDescent="0.15">
      <c r="B14" s="1357" t="s">
        <v>138</v>
      </c>
      <c r="C14" s="1342">
        <f t="shared" si="2"/>
        <v>17112080</v>
      </c>
      <c r="D14" s="1351">
        <f t="shared" si="0"/>
        <v>16200710</v>
      </c>
      <c r="E14" s="1218">
        <v>3114530</v>
      </c>
      <c r="F14" s="1218">
        <v>10195120</v>
      </c>
      <c r="G14" s="1341">
        <v>2891060</v>
      </c>
      <c r="H14" s="1340">
        <v>911370</v>
      </c>
    </row>
    <row r="15" spans="2:8" ht="38.1" customHeight="1" x14ac:dyDescent="0.15">
      <c r="B15" s="1357" t="s">
        <v>139</v>
      </c>
      <c r="C15" s="1342">
        <f t="shared" si="2"/>
        <v>17327650</v>
      </c>
      <c r="D15" s="1351">
        <f t="shared" si="0"/>
        <v>16363330</v>
      </c>
      <c r="E15" s="1218">
        <v>3090970</v>
      </c>
      <c r="F15" s="1218">
        <v>10215430</v>
      </c>
      <c r="G15" s="1341">
        <v>3056930</v>
      </c>
      <c r="H15" s="1340">
        <v>964320</v>
      </c>
    </row>
    <row r="16" spans="2:8" ht="38.1" customHeight="1" x14ac:dyDescent="0.15">
      <c r="B16" s="1357" t="s">
        <v>140</v>
      </c>
      <c r="C16" s="1342">
        <f t="shared" si="2"/>
        <v>17919260</v>
      </c>
      <c r="D16" s="1351">
        <f t="shared" si="0"/>
        <v>16815150</v>
      </c>
      <c r="E16" s="1218">
        <v>3158460</v>
      </c>
      <c r="F16" s="1218">
        <v>10473330</v>
      </c>
      <c r="G16" s="1341">
        <v>3183360</v>
      </c>
      <c r="H16" s="1340">
        <v>1104110</v>
      </c>
    </row>
    <row r="17" spans="2:8" ht="38.1" customHeight="1" x14ac:dyDescent="0.15">
      <c r="B17" s="1358" t="s">
        <v>141</v>
      </c>
      <c r="C17" s="1342">
        <f t="shared" si="2"/>
        <v>18042410</v>
      </c>
      <c r="D17" s="1351">
        <f t="shared" si="0"/>
        <v>16876180</v>
      </c>
      <c r="E17" s="1218">
        <v>3198350</v>
      </c>
      <c r="F17" s="1218">
        <v>10465970</v>
      </c>
      <c r="G17" s="1341">
        <v>3211860</v>
      </c>
      <c r="H17" s="1340">
        <v>1166230</v>
      </c>
    </row>
    <row r="18" spans="2:8" ht="38.1" customHeight="1" x14ac:dyDescent="0.15">
      <c r="B18" s="1358" t="s">
        <v>142</v>
      </c>
      <c r="C18" s="1342">
        <f t="shared" si="2"/>
        <v>16893940</v>
      </c>
      <c r="D18" s="1351">
        <f t="shared" si="0"/>
        <v>16012280</v>
      </c>
      <c r="E18" s="1218">
        <v>3099610</v>
      </c>
      <c r="F18" s="1218">
        <v>10084750</v>
      </c>
      <c r="G18" s="1341">
        <v>2827920</v>
      </c>
      <c r="H18" s="1340">
        <v>881660</v>
      </c>
    </row>
    <row r="19" spans="2:8" ht="38.1" customHeight="1" thickBot="1" x14ac:dyDescent="0.2">
      <c r="B19" s="1359" t="s">
        <v>143</v>
      </c>
      <c r="C19" s="1339">
        <f>SUM(D19,H19)</f>
        <v>17039220</v>
      </c>
      <c r="D19" s="1338">
        <f>SUM(E19:G19)</f>
        <v>16004710</v>
      </c>
      <c r="E19" s="1244">
        <v>3105200</v>
      </c>
      <c r="F19" s="1244">
        <v>10103700</v>
      </c>
      <c r="G19" s="1337">
        <v>2795810</v>
      </c>
      <c r="H19" s="1336">
        <v>1034510</v>
      </c>
    </row>
    <row r="20" spans="2:8" s="608" customFormat="1" ht="38.1" customHeight="1" x14ac:dyDescent="0.15">
      <c r="B20" s="1360" t="s">
        <v>144</v>
      </c>
      <c r="C20" s="1335">
        <f t="shared" ref="C20:C21" si="3">SUM(D20,H20)</f>
        <v>16139880</v>
      </c>
      <c r="D20" s="1334">
        <f t="shared" ref="D20:D21" si="4">SUM(E20:G20)</f>
        <v>15197970</v>
      </c>
      <c r="E20" s="1333">
        <v>2949160</v>
      </c>
      <c r="F20" s="1333">
        <v>9561200</v>
      </c>
      <c r="G20" s="1332">
        <v>2687610</v>
      </c>
      <c r="H20" s="1292">
        <v>941910</v>
      </c>
    </row>
    <row r="21" spans="2:8" s="608" customFormat="1" ht="38.1" customHeight="1" x14ac:dyDescent="0.15">
      <c r="B21" s="1361" t="s">
        <v>145</v>
      </c>
      <c r="C21" s="1305">
        <f t="shared" si="3"/>
        <v>16331320</v>
      </c>
      <c r="D21" s="1267">
        <f t="shared" si="4"/>
        <v>15362360</v>
      </c>
      <c r="E21" s="1295">
        <v>2833960</v>
      </c>
      <c r="F21" s="1295">
        <v>9693180</v>
      </c>
      <c r="G21" s="1323">
        <v>2835220</v>
      </c>
      <c r="H21" s="1282">
        <v>968960</v>
      </c>
    </row>
    <row r="22" spans="2:8" s="608" customFormat="1" ht="38.1" customHeight="1" thickBot="1" x14ac:dyDescent="0.2">
      <c r="B22" s="1362" t="s">
        <v>1508</v>
      </c>
      <c r="C22" s="1363">
        <f>SUM(C10:C21)</f>
        <v>199122400</v>
      </c>
      <c r="D22" s="1364">
        <f t="shared" ref="D22:H22" si="5">SUM(D10:D21)</f>
        <v>187561190</v>
      </c>
      <c r="E22" s="1365">
        <f t="shared" si="5"/>
        <v>36530890</v>
      </c>
      <c r="F22" s="1365">
        <f t="shared" si="5"/>
        <v>116206110</v>
      </c>
      <c r="G22" s="1366">
        <f t="shared" si="5"/>
        <v>34824190</v>
      </c>
      <c r="H22" s="1367">
        <f t="shared" si="5"/>
        <v>11561210</v>
      </c>
    </row>
    <row r="23" spans="2:8" ht="14.25" x14ac:dyDescent="0.15">
      <c r="B23" s="2670"/>
      <c r="C23" s="2670"/>
      <c r="D23" s="2670"/>
      <c r="E23" s="2670"/>
      <c r="F23" s="2670"/>
      <c r="G23" s="2670"/>
      <c r="H23" s="2670"/>
    </row>
    <row r="25" spans="2:8" x14ac:dyDescent="0.15">
      <c r="C25" t="s">
        <v>869</v>
      </c>
      <c r="D25" t="s">
        <v>870</v>
      </c>
    </row>
    <row r="26" spans="2:8" x14ac:dyDescent="0.15">
      <c r="D26" t="s">
        <v>871</v>
      </c>
    </row>
    <row r="27" spans="2:8" x14ac:dyDescent="0.15">
      <c r="D27" t="s">
        <v>872</v>
      </c>
    </row>
  </sheetData>
  <sheetProtection password="CC19" sheet="1" objects="1" scenarios="1"/>
  <mergeCells count="4">
    <mergeCell ref="B3:B4"/>
    <mergeCell ref="C3:C4"/>
    <mergeCell ref="D3:G3"/>
    <mergeCell ref="B23:H23"/>
  </mergeCells>
  <phoneticPr fontId="65" type="noConversion"/>
  <pageMargins left="0.72" right="0.72" top="1" bottom="1" header="0.5" footer="0.5"/>
  <pageSetup paperSize="9" scale="85" firstPageNumber="27" orientation="portrait" useFirstPageNumber="1" horizontalDpi="300" verticalDpi="300" r:id="rId1"/>
  <headerFooter alignWithMargins="0"/>
  <rowBreaks count="1" manualBreakCount="1">
    <brk id="23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K30"/>
  <sheetViews>
    <sheetView view="pageBreakPreview" zoomScale="99" zoomScaleNormal="100" zoomScaleSheetLayoutView="99" workbookViewId="0">
      <selection activeCell="F1" sqref="F1"/>
    </sheetView>
  </sheetViews>
  <sheetFormatPr defaultRowHeight="13.5" x14ac:dyDescent="0.15"/>
  <cols>
    <col min="1" max="1" width="1" style="163" customWidth="1"/>
    <col min="2" max="2" width="6.33203125" style="163" customWidth="1"/>
    <col min="3" max="5" width="9.5546875" style="163" customWidth="1"/>
    <col min="6" max="6" width="11.44140625" style="163" customWidth="1"/>
    <col min="7" max="11" width="9.5546875" style="163" customWidth="1"/>
    <col min="12" max="12" width="0.88671875" style="163" customWidth="1"/>
    <col min="13" max="14" width="8.88671875" style="163"/>
    <col min="15" max="15" width="8.88671875" style="163" customWidth="1"/>
    <col min="16" max="16384" width="8.88671875" style="163"/>
  </cols>
  <sheetData>
    <row r="1" spans="2:11" ht="31.5" x14ac:dyDescent="0.15">
      <c r="B1" s="162" t="s">
        <v>263</v>
      </c>
      <c r="F1" s="1127"/>
    </row>
    <row r="2" spans="2:11" ht="23.25" customHeight="1" x14ac:dyDescent="0.15">
      <c r="B2" s="1372"/>
      <c r="F2" s="166"/>
      <c r="H2" s="165" t="s">
        <v>948</v>
      </c>
      <c r="I2" s="165"/>
      <c r="J2" s="165"/>
    </row>
    <row r="3" spans="2:11" ht="30" customHeight="1" x14ac:dyDescent="0.15">
      <c r="B3" s="2671" t="s">
        <v>255</v>
      </c>
      <c r="C3" s="2671" t="s">
        <v>130</v>
      </c>
      <c r="D3" s="2676" t="s">
        <v>256</v>
      </c>
      <c r="E3" s="2676"/>
      <c r="F3" s="2676"/>
      <c r="G3" s="2676"/>
      <c r="H3" s="2676"/>
      <c r="I3" s="2677"/>
      <c r="J3" s="2678"/>
      <c r="K3" s="811" t="s">
        <v>113</v>
      </c>
    </row>
    <row r="4" spans="2:11" ht="20.25" customHeight="1" x14ac:dyDescent="0.15">
      <c r="B4" s="2672"/>
      <c r="C4" s="2672"/>
      <c r="D4" s="2681" t="s">
        <v>254</v>
      </c>
      <c r="E4" s="2683" t="s">
        <v>264</v>
      </c>
      <c r="F4" s="2685" t="s">
        <v>259</v>
      </c>
      <c r="G4" s="2686"/>
      <c r="H4" s="2686"/>
      <c r="I4" s="2687"/>
      <c r="J4" s="2674" t="s">
        <v>266</v>
      </c>
      <c r="K4" s="2679" t="s">
        <v>265</v>
      </c>
    </row>
    <row r="5" spans="2:11" ht="22.5" customHeight="1" thickBot="1" x14ac:dyDescent="0.2">
      <c r="B5" s="2673"/>
      <c r="C5" s="2673"/>
      <c r="D5" s="2682"/>
      <c r="E5" s="2684"/>
      <c r="F5" s="813" t="s">
        <v>46</v>
      </c>
      <c r="G5" s="813" t="s">
        <v>267</v>
      </c>
      <c r="H5" s="812" t="s">
        <v>268</v>
      </c>
      <c r="I5" s="812" t="s">
        <v>1203</v>
      </c>
      <c r="J5" s="2675"/>
      <c r="K5" s="2680"/>
    </row>
    <row r="6" spans="2:11" ht="39.75" customHeight="1" thickTop="1" x14ac:dyDescent="0.15">
      <c r="B6" s="815" t="s">
        <v>130</v>
      </c>
      <c r="C6" s="1223">
        <f>SUM(D6,K6)</f>
        <v>198246490</v>
      </c>
      <c r="D6" s="1261">
        <f>SUM(E6:F6,J6)</f>
        <v>186725560</v>
      </c>
      <c r="E6" s="1287">
        <f t="shared" ref="E6:K6" si="0">SUM(E9:E20)</f>
        <v>36537400</v>
      </c>
      <c r="F6" s="1249">
        <f t="shared" si="0"/>
        <v>116652740</v>
      </c>
      <c r="G6" s="1249">
        <f t="shared" si="0"/>
        <v>102924123</v>
      </c>
      <c r="H6" s="1287">
        <f t="shared" si="0"/>
        <v>5003806</v>
      </c>
      <c r="I6" s="1287">
        <f>SUM(I9:I20)</f>
        <v>8724811</v>
      </c>
      <c r="J6" s="1326">
        <f t="shared" si="0"/>
        <v>33535420</v>
      </c>
      <c r="K6" s="1321">
        <f t="shared" si="0"/>
        <v>11520930</v>
      </c>
    </row>
    <row r="7" spans="2:11" ht="39.75" customHeight="1" x14ac:dyDescent="0.15">
      <c r="B7" s="816" t="s">
        <v>269</v>
      </c>
      <c r="C7" s="1354">
        <f t="shared" ref="C7:K7" si="1">C6/365</f>
        <v>543141.06849315064</v>
      </c>
      <c r="D7" s="1261">
        <f t="shared" si="1"/>
        <v>511576.87671232875</v>
      </c>
      <c r="E7" s="1309">
        <f t="shared" si="1"/>
        <v>100102.46575342465</v>
      </c>
      <c r="F7" s="1309">
        <f t="shared" si="1"/>
        <v>319596.54794520547</v>
      </c>
      <c r="G7" s="1309">
        <f>G6/365</f>
        <v>281983.89863013697</v>
      </c>
      <c r="H7" s="1309">
        <f t="shared" si="1"/>
        <v>13709.057534246575</v>
      </c>
      <c r="I7" s="1309">
        <f>I6/365</f>
        <v>23903.591780821916</v>
      </c>
      <c r="J7" s="1219">
        <f t="shared" si="1"/>
        <v>91877.863013698632</v>
      </c>
      <c r="K7" s="1325">
        <f t="shared" si="1"/>
        <v>31564.191780821919</v>
      </c>
    </row>
    <row r="8" spans="2:11" ht="39.75" customHeight="1" x14ac:dyDescent="0.15">
      <c r="B8" s="817" t="s">
        <v>270</v>
      </c>
      <c r="C8" s="1347">
        <f>SUM(D8,K8)</f>
        <v>636320</v>
      </c>
      <c r="D8" s="1327">
        <f>SUM(E8:F8,J8)</f>
        <v>588120</v>
      </c>
      <c r="E8" s="1262">
        <v>115200</v>
      </c>
      <c r="F8" s="1317">
        <v>358510</v>
      </c>
      <c r="G8" s="1345">
        <v>0</v>
      </c>
      <c r="H8" s="1345">
        <v>0</v>
      </c>
      <c r="I8" s="1345">
        <v>0</v>
      </c>
      <c r="J8" s="1344">
        <v>114410</v>
      </c>
      <c r="K8" s="1320">
        <v>48200</v>
      </c>
    </row>
    <row r="9" spans="2:11" ht="39.75" customHeight="1" x14ac:dyDescent="0.15">
      <c r="B9" s="818" t="s">
        <v>1505</v>
      </c>
      <c r="C9" s="1342">
        <f t="shared" ref="C9:C20" si="2">SUM(D9,K9)</f>
        <v>16137010</v>
      </c>
      <c r="D9" s="1253">
        <f>SUM(E9:F9,J9)</f>
        <v>15160940</v>
      </c>
      <c r="E9" s="1218">
        <v>3094060</v>
      </c>
      <c r="F9" s="1250">
        <v>10170430</v>
      </c>
      <c r="G9" s="1300">
        <f>F9-(H9+I9)</f>
        <v>9213894</v>
      </c>
      <c r="H9" s="1275">
        <v>417600</v>
      </c>
      <c r="I9" s="1275">
        <v>538936</v>
      </c>
      <c r="J9" s="1341">
        <v>1896450</v>
      </c>
      <c r="K9" s="1256">
        <v>976070</v>
      </c>
    </row>
    <row r="10" spans="2:11" ht="39.75" customHeight="1" x14ac:dyDescent="0.15">
      <c r="B10" s="818" t="s">
        <v>1506</v>
      </c>
      <c r="C10" s="1342">
        <f t="shared" si="2"/>
        <v>16211510</v>
      </c>
      <c r="D10" s="1253">
        <f t="shared" ref="D10:D20" si="3">SUM(E10:F10,J10)</f>
        <v>15269450</v>
      </c>
      <c r="E10" s="1218">
        <v>2824270</v>
      </c>
      <c r="F10" s="1250">
        <v>9983540</v>
      </c>
      <c r="G10" s="1300">
        <f>F10-(H10+I10)</f>
        <v>9065021</v>
      </c>
      <c r="H10" s="1275">
        <v>406077</v>
      </c>
      <c r="I10" s="1275">
        <v>512442</v>
      </c>
      <c r="J10" s="1341">
        <v>2461640</v>
      </c>
      <c r="K10" s="1256">
        <v>942060</v>
      </c>
    </row>
    <row r="11" spans="2:11" ht="39.75" customHeight="1" x14ac:dyDescent="0.15">
      <c r="B11" s="818" t="s">
        <v>1507</v>
      </c>
      <c r="C11" s="1342">
        <f t="shared" si="2"/>
        <v>15874770</v>
      </c>
      <c r="D11" s="1253">
        <f t="shared" si="3"/>
        <v>14922880</v>
      </c>
      <c r="E11" s="1218">
        <v>3044210</v>
      </c>
      <c r="F11" s="1250">
        <v>8943820</v>
      </c>
      <c r="G11" s="1300">
        <f t="shared" ref="G11:G20" si="4">F11-(H11+I11)</f>
        <v>7991791</v>
      </c>
      <c r="H11" s="1275">
        <v>407263</v>
      </c>
      <c r="I11" s="1275">
        <v>544766</v>
      </c>
      <c r="J11" s="1341">
        <v>2934850</v>
      </c>
      <c r="K11" s="1256">
        <v>951890</v>
      </c>
    </row>
    <row r="12" spans="2:11" ht="39.75" customHeight="1" x14ac:dyDescent="0.15">
      <c r="B12" s="819" t="s">
        <v>135</v>
      </c>
      <c r="C12" s="1342">
        <f t="shared" si="2"/>
        <v>14307160</v>
      </c>
      <c r="D12" s="1253">
        <f t="shared" si="3"/>
        <v>13458370</v>
      </c>
      <c r="E12" s="1218">
        <v>2786820</v>
      </c>
      <c r="F12" s="1250">
        <v>8091760</v>
      </c>
      <c r="G12" s="1300">
        <f t="shared" si="4"/>
        <v>7100896</v>
      </c>
      <c r="H12" s="1275">
        <v>395990</v>
      </c>
      <c r="I12" s="1275">
        <v>594874</v>
      </c>
      <c r="J12" s="1341">
        <v>2579790</v>
      </c>
      <c r="K12" s="1256">
        <v>848790</v>
      </c>
    </row>
    <row r="13" spans="2:11" ht="39.75" customHeight="1" x14ac:dyDescent="0.15">
      <c r="B13" s="819" t="s">
        <v>136</v>
      </c>
      <c r="C13" s="1342">
        <f t="shared" si="2"/>
        <v>16240080</v>
      </c>
      <c r="D13" s="1253">
        <f t="shared" si="3"/>
        <v>15270770</v>
      </c>
      <c r="E13" s="1218">
        <v>3134430</v>
      </c>
      <c r="F13" s="1250">
        <v>9164910</v>
      </c>
      <c r="G13" s="1300">
        <f t="shared" si="4"/>
        <v>8217090</v>
      </c>
      <c r="H13" s="1275">
        <v>371102</v>
      </c>
      <c r="I13" s="1275">
        <v>576718</v>
      </c>
      <c r="J13" s="1341">
        <v>2971430</v>
      </c>
      <c r="K13" s="1256">
        <v>969310</v>
      </c>
    </row>
    <row r="14" spans="2:11" ht="39.75" customHeight="1" x14ac:dyDescent="0.15">
      <c r="B14" s="819" t="s">
        <v>137</v>
      </c>
      <c r="C14" s="1342">
        <f t="shared" si="2"/>
        <v>15650190</v>
      </c>
      <c r="D14" s="1253">
        <f t="shared" si="3"/>
        <v>14847980</v>
      </c>
      <c r="E14" s="1218">
        <v>2970930</v>
      </c>
      <c r="F14" s="1250">
        <v>9089680</v>
      </c>
      <c r="G14" s="1300">
        <f t="shared" si="4"/>
        <v>7945216</v>
      </c>
      <c r="H14" s="1275">
        <v>437105</v>
      </c>
      <c r="I14" s="1275">
        <v>707359</v>
      </c>
      <c r="J14" s="1341">
        <v>2787370</v>
      </c>
      <c r="K14" s="1256">
        <v>802210</v>
      </c>
    </row>
    <row r="15" spans="2:11" ht="39.75" customHeight="1" x14ac:dyDescent="0.15">
      <c r="B15" s="819" t="s">
        <v>138</v>
      </c>
      <c r="C15" s="1342">
        <f t="shared" si="2"/>
        <v>17025970</v>
      </c>
      <c r="D15" s="1253">
        <f t="shared" si="3"/>
        <v>16119300</v>
      </c>
      <c r="E15" s="1218">
        <v>3111660</v>
      </c>
      <c r="F15" s="1250">
        <v>10125870</v>
      </c>
      <c r="G15" s="1300">
        <f t="shared" si="4"/>
        <v>9050376</v>
      </c>
      <c r="H15" s="1275">
        <v>396872</v>
      </c>
      <c r="I15" s="1275">
        <v>678622</v>
      </c>
      <c r="J15" s="1341">
        <v>2881770</v>
      </c>
      <c r="K15" s="1256">
        <v>906670</v>
      </c>
    </row>
    <row r="16" spans="2:11" ht="39.75" customHeight="1" x14ac:dyDescent="0.15">
      <c r="B16" s="819" t="s">
        <v>139</v>
      </c>
      <c r="C16" s="1342">
        <f t="shared" si="2"/>
        <v>17246100</v>
      </c>
      <c r="D16" s="1253">
        <f t="shared" si="3"/>
        <v>16286010</v>
      </c>
      <c r="E16" s="1218">
        <v>3067810</v>
      </c>
      <c r="F16" s="1250">
        <v>10167780</v>
      </c>
      <c r="G16" s="1300">
        <f t="shared" si="4"/>
        <v>8908059</v>
      </c>
      <c r="H16" s="1275">
        <v>417693</v>
      </c>
      <c r="I16" s="1275">
        <v>842028</v>
      </c>
      <c r="J16" s="1341">
        <v>3050420</v>
      </c>
      <c r="K16" s="1256">
        <v>960090</v>
      </c>
    </row>
    <row r="17" spans="1:11" ht="39.75" customHeight="1" x14ac:dyDescent="0.15">
      <c r="B17" s="819" t="s">
        <v>140</v>
      </c>
      <c r="C17" s="1342">
        <f t="shared" si="2"/>
        <v>17804450</v>
      </c>
      <c r="D17" s="1253">
        <f t="shared" si="3"/>
        <v>16704330</v>
      </c>
      <c r="E17" s="1218">
        <v>3143310</v>
      </c>
      <c r="F17" s="1250">
        <v>10392810</v>
      </c>
      <c r="G17" s="1300">
        <f t="shared" si="4"/>
        <v>9059234</v>
      </c>
      <c r="H17" s="1275">
        <v>432733</v>
      </c>
      <c r="I17" s="1275">
        <v>900843</v>
      </c>
      <c r="J17" s="1341">
        <v>3168210</v>
      </c>
      <c r="K17" s="1256">
        <v>1100120</v>
      </c>
    </row>
    <row r="18" spans="1:11" ht="39.75" customHeight="1" x14ac:dyDescent="0.15">
      <c r="B18" s="819" t="s">
        <v>141</v>
      </c>
      <c r="C18" s="1342">
        <f t="shared" si="2"/>
        <v>17970390</v>
      </c>
      <c r="D18" s="1253">
        <f t="shared" si="3"/>
        <v>16809720</v>
      </c>
      <c r="E18" s="1218">
        <v>3178950</v>
      </c>
      <c r="F18" s="1250">
        <v>10430490</v>
      </c>
      <c r="G18" s="1300">
        <f t="shared" si="4"/>
        <v>9067312</v>
      </c>
      <c r="H18" s="1300">
        <v>445536</v>
      </c>
      <c r="I18" s="1300">
        <v>917642</v>
      </c>
      <c r="J18" s="1341">
        <v>3200280</v>
      </c>
      <c r="K18" s="1256">
        <v>1160670</v>
      </c>
    </row>
    <row r="19" spans="1:11" ht="39.75" customHeight="1" x14ac:dyDescent="0.15">
      <c r="B19" s="819" t="s">
        <v>142</v>
      </c>
      <c r="C19" s="1342">
        <f t="shared" si="2"/>
        <v>16831160</v>
      </c>
      <c r="D19" s="1253">
        <f t="shared" si="3"/>
        <v>15954640</v>
      </c>
      <c r="E19" s="1218">
        <v>3086920</v>
      </c>
      <c r="F19" s="1250">
        <v>10050370</v>
      </c>
      <c r="G19" s="1300">
        <f t="shared" si="4"/>
        <v>8615352</v>
      </c>
      <c r="H19" s="1275">
        <v>444783</v>
      </c>
      <c r="I19" s="1275">
        <v>990235</v>
      </c>
      <c r="J19" s="1341">
        <v>2817350</v>
      </c>
      <c r="K19" s="1256">
        <v>876520</v>
      </c>
    </row>
    <row r="20" spans="1:11" ht="39.75" customHeight="1" x14ac:dyDescent="0.15">
      <c r="B20" s="819" t="s">
        <v>143</v>
      </c>
      <c r="C20" s="1342">
        <f t="shared" si="2"/>
        <v>16947700</v>
      </c>
      <c r="D20" s="1253">
        <f t="shared" si="3"/>
        <v>15921170</v>
      </c>
      <c r="E20" s="1218">
        <v>3094030</v>
      </c>
      <c r="F20" s="1297">
        <v>10041280</v>
      </c>
      <c r="G20" s="1300">
        <f t="shared" si="4"/>
        <v>8689882</v>
      </c>
      <c r="H20" s="1300">
        <v>431052</v>
      </c>
      <c r="I20" s="1300">
        <v>920346</v>
      </c>
      <c r="J20" s="1341">
        <v>2785860</v>
      </c>
      <c r="K20" s="1256">
        <v>1026530</v>
      </c>
    </row>
    <row r="21" spans="1:11" ht="39.75" customHeight="1" x14ac:dyDescent="0.15">
      <c r="A21" s="23" t="s">
        <v>962</v>
      </c>
      <c r="B21" s="820" t="s">
        <v>1204</v>
      </c>
      <c r="C21" s="1303">
        <f>C7/1290000%</f>
        <v>42.103958797918658</v>
      </c>
      <c r="D21" s="1315">
        <f>D7/1200000%</f>
        <v>42.631406392694061</v>
      </c>
      <c r="E21" s="1283">
        <f>E7/300000%</f>
        <v>33.367488584474884</v>
      </c>
      <c r="F21" s="1283">
        <f>F7/600000%</f>
        <v>53.266091324200914</v>
      </c>
      <c r="G21" s="1283">
        <v>0</v>
      </c>
      <c r="H21" s="1283">
        <v>0</v>
      </c>
      <c r="I21" s="1283">
        <v>0</v>
      </c>
      <c r="J21" s="1331">
        <f>J7/300000%</f>
        <v>30.625954337899543</v>
      </c>
      <c r="K21" s="1268">
        <f>K7/90000%</f>
        <v>35.071324200913246</v>
      </c>
    </row>
    <row r="22" spans="1:11" ht="39.75" customHeight="1" x14ac:dyDescent="0.15">
      <c r="A22" s="23"/>
      <c r="B22" s="820" t="s">
        <v>1205</v>
      </c>
      <c r="C22" s="1303">
        <f>C8/1290000%</f>
        <v>49.327131782945735</v>
      </c>
      <c r="D22" s="1315">
        <f>D8/1200000%</f>
        <v>49.01</v>
      </c>
      <c r="E22" s="1283">
        <f>E8/300000%</f>
        <v>38.4</v>
      </c>
      <c r="F22" s="1283">
        <f>F8/600000%</f>
        <v>59.751666666666665</v>
      </c>
      <c r="G22" s="1283">
        <v>0</v>
      </c>
      <c r="H22" s="1283">
        <v>0</v>
      </c>
      <c r="I22" s="1283">
        <v>0</v>
      </c>
      <c r="J22" s="1331">
        <f>J8/300000%</f>
        <v>38.136666666666663</v>
      </c>
      <c r="K22" s="1268">
        <f>K8/90000%</f>
        <v>53.555555555555557</v>
      </c>
    </row>
    <row r="23" spans="1:11" s="805" customFormat="1" ht="39.75" customHeight="1" x14ac:dyDescent="0.15">
      <c r="A23" s="804"/>
      <c r="B23" s="821" t="s">
        <v>1509</v>
      </c>
      <c r="C23" s="1246">
        <f>D23+K23</f>
        <v>16058680</v>
      </c>
      <c r="D23" s="1318">
        <f>E23+F23+J23</f>
        <v>15120490</v>
      </c>
      <c r="E23" s="1258">
        <v>2939970</v>
      </c>
      <c r="F23" s="1271">
        <v>9504890</v>
      </c>
      <c r="G23" s="1255">
        <f>F23-(H23+I23)</f>
        <v>8192578</v>
      </c>
      <c r="H23" s="1275">
        <v>407148</v>
      </c>
      <c r="I23" s="1275">
        <v>905164</v>
      </c>
      <c r="J23" s="1285">
        <v>2675630</v>
      </c>
      <c r="K23" s="1289">
        <v>938190</v>
      </c>
    </row>
    <row r="24" spans="1:11" s="805" customFormat="1" ht="39.75" customHeight="1" x14ac:dyDescent="0.15">
      <c r="A24" s="804"/>
      <c r="B24" s="822" t="s">
        <v>145</v>
      </c>
      <c r="C24" s="1281">
        <f>D24+K24</f>
        <v>16245880</v>
      </c>
      <c r="D24" s="1276">
        <f>E24+F24+J24</f>
        <v>15280610</v>
      </c>
      <c r="E24" s="1316">
        <v>2821090</v>
      </c>
      <c r="F24" s="1301">
        <v>9658350</v>
      </c>
      <c r="G24" s="1280">
        <f>F24-(H24+I24)</f>
        <v>8361695</v>
      </c>
      <c r="H24" s="1324">
        <v>414499</v>
      </c>
      <c r="I24" s="1324">
        <v>882156</v>
      </c>
      <c r="J24" s="1259">
        <v>2801170</v>
      </c>
      <c r="K24" s="1274">
        <v>965270</v>
      </c>
    </row>
    <row r="25" spans="1:11" s="805" customFormat="1" ht="39.75" customHeight="1" x14ac:dyDescent="0.15">
      <c r="A25" s="804"/>
      <c r="B25" s="814" t="s">
        <v>1510</v>
      </c>
      <c r="C25" s="1245">
        <f>C11+C12+C13+C14+C15+C16+C17+C18+C19+C20+C23+C24</f>
        <v>198202530</v>
      </c>
      <c r="D25" s="1251">
        <f t="shared" ref="D25:K25" si="5">D11+D12+D13+D14+D15+D16+D17+D18+D19+D20+D23+D24</f>
        <v>186696270</v>
      </c>
      <c r="E25" s="1257">
        <f t="shared" si="5"/>
        <v>36380130</v>
      </c>
      <c r="F25" s="1257">
        <f t="shared" si="5"/>
        <v>115662010</v>
      </c>
      <c r="G25" s="1257">
        <f t="shared" si="5"/>
        <v>101199481</v>
      </c>
      <c r="H25" s="1257">
        <f t="shared" si="5"/>
        <v>5001776</v>
      </c>
      <c r="I25" s="1257">
        <f t="shared" si="5"/>
        <v>9460753</v>
      </c>
      <c r="J25" s="1247">
        <f t="shared" si="5"/>
        <v>34654130</v>
      </c>
      <c r="K25" s="1314">
        <f t="shared" si="5"/>
        <v>11506260</v>
      </c>
    </row>
    <row r="26" spans="1:11" ht="14.25" x14ac:dyDescent="0.15">
      <c r="A26" s="23"/>
      <c r="B26" s="275"/>
      <c r="C26" s="283"/>
      <c r="D26" s="283"/>
      <c r="E26" s="283"/>
      <c r="F26" s="283"/>
      <c r="G26" s="283"/>
      <c r="H26" s="283"/>
      <c r="I26" s="283"/>
      <c r="J26" s="283"/>
      <c r="K26" s="283"/>
    </row>
    <row r="27" spans="1:11" x14ac:dyDescent="0.15">
      <c r="A27" s="23"/>
      <c r="B27" s="284" t="s">
        <v>1047</v>
      </c>
      <c r="C27" s="285"/>
      <c r="D27" s="285"/>
      <c r="E27" s="285"/>
      <c r="F27" s="285"/>
      <c r="G27" s="285"/>
      <c r="H27" s="285"/>
      <c r="I27" s="285"/>
      <c r="J27" s="285"/>
      <c r="K27" s="285"/>
    </row>
    <row r="28" spans="1:11" x14ac:dyDescent="0.15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</row>
    <row r="29" spans="1:11" x14ac:dyDescent="0.15">
      <c r="A29" s="23"/>
      <c r="B29" s="23"/>
      <c r="C29" s="23"/>
      <c r="D29" s="284"/>
      <c r="E29" s="23"/>
      <c r="F29" s="23"/>
      <c r="G29" s="23"/>
      <c r="H29" s="23"/>
      <c r="I29" s="23"/>
      <c r="J29" s="23"/>
      <c r="K29" s="23"/>
    </row>
    <row r="30" spans="1:11" x14ac:dyDescent="0.15">
      <c r="A30" s="23"/>
      <c r="B30" s="23"/>
      <c r="C30" s="23"/>
      <c r="D30" s="284"/>
      <c r="E30" s="23"/>
      <c r="F30" s="23"/>
      <c r="G30" s="23"/>
      <c r="H30" s="23"/>
      <c r="I30" s="23"/>
      <c r="J30" s="23"/>
      <c r="K30" s="23"/>
    </row>
  </sheetData>
  <sheetProtection password="CC19" sheet="1" objects="1" scenarios="1"/>
  <mergeCells count="8">
    <mergeCell ref="B3:B5"/>
    <mergeCell ref="C3:C5"/>
    <mergeCell ref="J4:J5"/>
    <mergeCell ref="D3:J3"/>
    <mergeCell ref="K4:K5"/>
    <mergeCell ref="D4:D5"/>
    <mergeCell ref="E4:E5"/>
    <mergeCell ref="F4:I4"/>
  </mergeCells>
  <phoneticPr fontId="65" type="noConversion"/>
  <pageMargins left="0.55000000000000004" right="0.43" top="1" bottom="1" header="0.5" footer="0.5"/>
  <pageSetup paperSize="9" scale="73" firstPageNumber="28" orientation="portrait" useFirstPageNumber="1" horizontalDpi="300" verticalDpi="300" r:id="rId1"/>
  <headerFooter alignWithMargins="0">
    <oddFooter>&amp;C- &amp;P -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K18"/>
  <sheetViews>
    <sheetView view="pageBreakPreview" zoomScale="115" zoomScaleNormal="80" zoomScaleSheetLayoutView="115" workbookViewId="0">
      <selection activeCell="A2" sqref="A2"/>
    </sheetView>
  </sheetViews>
  <sheetFormatPr defaultRowHeight="13.5" x14ac:dyDescent="0.15"/>
  <cols>
    <col min="1" max="1" width="7.77734375" style="163" customWidth="1"/>
    <col min="2" max="7" width="11.77734375" style="163" customWidth="1"/>
    <col min="8" max="8" width="8.88671875" style="163"/>
    <col min="9" max="9" width="13.77734375" style="163" bestFit="1" customWidth="1"/>
    <col min="10" max="10" width="8.88671875" style="163"/>
    <col min="11" max="11" width="13.77734375" style="163" bestFit="1" customWidth="1"/>
    <col min="12" max="256" width="8.88671875" style="163"/>
    <col min="257" max="257" width="7.77734375" style="163" customWidth="1"/>
    <col min="258" max="263" width="11.77734375" style="163" customWidth="1"/>
    <col min="264" max="264" width="8.88671875" style="163"/>
    <col min="265" max="265" width="13.77734375" style="163" bestFit="1" customWidth="1"/>
    <col min="266" max="266" width="8.88671875" style="163"/>
    <col min="267" max="267" width="13.77734375" style="163" bestFit="1" customWidth="1"/>
    <col min="268" max="512" width="8.88671875" style="163"/>
    <col min="513" max="513" width="7.77734375" style="163" customWidth="1"/>
    <col min="514" max="519" width="11.77734375" style="163" customWidth="1"/>
    <col min="520" max="520" width="8.88671875" style="163"/>
    <col min="521" max="521" width="13.77734375" style="163" bestFit="1" customWidth="1"/>
    <col min="522" max="522" width="8.88671875" style="163"/>
    <col min="523" max="523" width="13.77734375" style="163" bestFit="1" customWidth="1"/>
    <col min="524" max="768" width="8.88671875" style="163"/>
    <col min="769" max="769" width="7.77734375" style="163" customWidth="1"/>
    <col min="770" max="775" width="11.77734375" style="163" customWidth="1"/>
    <col min="776" max="776" width="8.88671875" style="163"/>
    <col min="777" max="777" width="13.77734375" style="163" bestFit="1" customWidth="1"/>
    <col min="778" max="778" width="8.88671875" style="163"/>
    <col min="779" max="779" width="13.77734375" style="163" bestFit="1" customWidth="1"/>
    <col min="780" max="1024" width="8.88671875" style="163"/>
    <col min="1025" max="1025" width="7.77734375" style="163" customWidth="1"/>
    <col min="1026" max="1031" width="11.77734375" style="163" customWidth="1"/>
    <col min="1032" max="1032" width="8.88671875" style="163"/>
    <col min="1033" max="1033" width="13.77734375" style="163" bestFit="1" customWidth="1"/>
    <col min="1034" max="1034" width="8.88671875" style="163"/>
    <col min="1035" max="1035" width="13.77734375" style="163" bestFit="1" customWidth="1"/>
    <col min="1036" max="1280" width="8.88671875" style="163"/>
    <col min="1281" max="1281" width="7.77734375" style="163" customWidth="1"/>
    <col min="1282" max="1287" width="11.77734375" style="163" customWidth="1"/>
    <col min="1288" max="1288" width="8.88671875" style="163"/>
    <col min="1289" max="1289" width="13.77734375" style="163" bestFit="1" customWidth="1"/>
    <col min="1290" max="1290" width="8.88671875" style="163"/>
    <col min="1291" max="1291" width="13.77734375" style="163" bestFit="1" customWidth="1"/>
    <col min="1292" max="1536" width="8.88671875" style="163"/>
    <col min="1537" max="1537" width="7.77734375" style="163" customWidth="1"/>
    <col min="1538" max="1543" width="11.77734375" style="163" customWidth="1"/>
    <col min="1544" max="1544" width="8.88671875" style="163"/>
    <col min="1545" max="1545" width="13.77734375" style="163" bestFit="1" customWidth="1"/>
    <col min="1546" max="1546" width="8.88671875" style="163"/>
    <col min="1547" max="1547" width="13.77734375" style="163" bestFit="1" customWidth="1"/>
    <col min="1548" max="1792" width="8.88671875" style="163"/>
    <col min="1793" max="1793" width="7.77734375" style="163" customWidth="1"/>
    <col min="1794" max="1799" width="11.77734375" style="163" customWidth="1"/>
    <col min="1800" max="1800" width="8.88671875" style="163"/>
    <col min="1801" max="1801" width="13.77734375" style="163" bestFit="1" customWidth="1"/>
    <col min="1802" max="1802" width="8.88671875" style="163"/>
    <col min="1803" max="1803" width="13.77734375" style="163" bestFit="1" customWidth="1"/>
    <col min="1804" max="2048" width="8.88671875" style="163"/>
    <col min="2049" max="2049" width="7.77734375" style="163" customWidth="1"/>
    <col min="2050" max="2055" width="11.77734375" style="163" customWidth="1"/>
    <col min="2056" max="2056" width="8.88671875" style="163"/>
    <col min="2057" max="2057" width="13.77734375" style="163" bestFit="1" customWidth="1"/>
    <col min="2058" max="2058" width="8.88671875" style="163"/>
    <col min="2059" max="2059" width="13.77734375" style="163" bestFit="1" customWidth="1"/>
    <col min="2060" max="2304" width="8.88671875" style="163"/>
    <col min="2305" max="2305" width="7.77734375" style="163" customWidth="1"/>
    <col min="2306" max="2311" width="11.77734375" style="163" customWidth="1"/>
    <col min="2312" max="2312" width="8.88671875" style="163"/>
    <col min="2313" max="2313" width="13.77734375" style="163" bestFit="1" customWidth="1"/>
    <col min="2314" max="2314" width="8.88671875" style="163"/>
    <col min="2315" max="2315" width="13.77734375" style="163" bestFit="1" customWidth="1"/>
    <col min="2316" max="2560" width="8.88671875" style="163"/>
    <col min="2561" max="2561" width="7.77734375" style="163" customWidth="1"/>
    <col min="2562" max="2567" width="11.77734375" style="163" customWidth="1"/>
    <col min="2568" max="2568" width="8.88671875" style="163"/>
    <col min="2569" max="2569" width="13.77734375" style="163" bestFit="1" customWidth="1"/>
    <col min="2570" max="2570" width="8.88671875" style="163"/>
    <col min="2571" max="2571" width="13.77734375" style="163" bestFit="1" customWidth="1"/>
    <col min="2572" max="2816" width="8.88671875" style="163"/>
    <col min="2817" max="2817" width="7.77734375" style="163" customWidth="1"/>
    <col min="2818" max="2823" width="11.77734375" style="163" customWidth="1"/>
    <col min="2824" max="2824" width="8.88671875" style="163"/>
    <col min="2825" max="2825" width="13.77734375" style="163" bestFit="1" customWidth="1"/>
    <col min="2826" max="2826" width="8.88671875" style="163"/>
    <col min="2827" max="2827" width="13.77734375" style="163" bestFit="1" customWidth="1"/>
    <col min="2828" max="3072" width="8.88671875" style="163"/>
    <col min="3073" max="3073" width="7.77734375" style="163" customWidth="1"/>
    <col min="3074" max="3079" width="11.77734375" style="163" customWidth="1"/>
    <col min="3080" max="3080" width="8.88671875" style="163"/>
    <col min="3081" max="3081" width="13.77734375" style="163" bestFit="1" customWidth="1"/>
    <col min="3082" max="3082" width="8.88671875" style="163"/>
    <col min="3083" max="3083" width="13.77734375" style="163" bestFit="1" customWidth="1"/>
    <col min="3084" max="3328" width="8.88671875" style="163"/>
    <col min="3329" max="3329" width="7.77734375" style="163" customWidth="1"/>
    <col min="3330" max="3335" width="11.77734375" style="163" customWidth="1"/>
    <col min="3336" max="3336" width="8.88671875" style="163"/>
    <col min="3337" max="3337" width="13.77734375" style="163" bestFit="1" customWidth="1"/>
    <col min="3338" max="3338" width="8.88671875" style="163"/>
    <col min="3339" max="3339" width="13.77734375" style="163" bestFit="1" customWidth="1"/>
    <col min="3340" max="3584" width="8.88671875" style="163"/>
    <col min="3585" max="3585" width="7.77734375" style="163" customWidth="1"/>
    <col min="3586" max="3591" width="11.77734375" style="163" customWidth="1"/>
    <col min="3592" max="3592" width="8.88671875" style="163"/>
    <col min="3593" max="3593" width="13.77734375" style="163" bestFit="1" customWidth="1"/>
    <col min="3594" max="3594" width="8.88671875" style="163"/>
    <col min="3595" max="3595" width="13.77734375" style="163" bestFit="1" customWidth="1"/>
    <col min="3596" max="3840" width="8.88671875" style="163"/>
    <col min="3841" max="3841" width="7.77734375" style="163" customWidth="1"/>
    <col min="3842" max="3847" width="11.77734375" style="163" customWidth="1"/>
    <col min="3848" max="3848" width="8.88671875" style="163"/>
    <col min="3849" max="3849" width="13.77734375" style="163" bestFit="1" customWidth="1"/>
    <col min="3850" max="3850" width="8.88671875" style="163"/>
    <col min="3851" max="3851" width="13.77734375" style="163" bestFit="1" customWidth="1"/>
    <col min="3852" max="4096" width="8.88671875" style="163"/>
    <col min="4097" max="4097" width="7.77734375" style="163" customWidth="1"/>
    <col min="4098" max="4103" width="11.77734375" style="163" customWidth="1"/>
    <col min="4104" max="4104" width="8.88671875" style="163"/>
    <col min="4105" max="4105" width="13.77734375" style="163" bestFit="1" customWidth="1"/>
    <col min="4106" max="4106" width="8.88671875" style="163"/>
    <col min="4107" max="4107" width="13.77734375" style="163" bestFit="1" customWidth="1"/>
    <col min="4108" max="4352" width="8.88671875" style="163"/>
    <col min="4353" max="4353" width="7.77734375" style="163" customWidth="1"/>
    <col min="4354" max="4359" width="11.77734375" style="163" customWidth="1"/>
    <col min="4360" max="4360" width="8.88671875" style="163"/>
    <col min="4361" max="4361" width="13.77734375" style="163" bestFit="1" customWidth="1"/>
    <col min="4362" max="4362" width="8.88671875" style="163"/>
    <col min="4363" max="4363" width="13.77734375" style="163" bestFit="1" customWidth="1"/>
    <col min="4364" max="4608" width="8.88671875" style="163"/>
    <col min="4609" max="4609" width="7.77734375" style="163" customWidth="1"/>
    <col min="4610" max="4615" width="11.77734375" style="163" customWidth="1"/>
    <col min="4616" max="4616" width="8.88671875" style="163"/>
    <col min="4617" max="4617" width="13.77734375" style="163" bestFit="1" customWidth="1"/>
    <col min="4618" max="4618" width="8.88671875" style="163"/>
    <col min="4619" max="4619" width="13.77734375" style="163" bestFit="1" customWidth="1"/>
    <col min="4620" max="4864" width="8.88671875" style="163"/>
    <col min="4865" max="4865" width="7.77734375" style="163" customWidth="1"/>
    <col min="4866" max="4871" width="11.77734375" style="163" customWidth="1"/>
    <col min="4872" max="4872" width="8.88671875" style="163"/>
    <col min="4873" max="4873" width="13.77734375" style="163" bestFit="1" customWidth="1"/>
    <col min="4874" max="4874" width="8.88671875" style="163"/>
    <col min="4875" max="4875" width="13.77734375" style="163" bestFit="1" customWidth="1"/>
    <col min="4876" max="5120" width="8.88671875" style="163"/>
    <col min="5121" max="5121" width="7.77734375" style="163" customWidth="1"/>
    <col min="5122" max="5127" width="11.77734375" style="163" customWidth="1"/>
    <col min="5128" max="5128" width="8.88671875" style="163"/>
    <col min="5129" max="5129" width="13.77734375" style="163" bestFit="1" customWidth="1"/>
    <col min="5130" max="5130" width="8.88671875" style="163"/>
    <col min="5131" max="5131" width="13.77734375" style="163" bestFit="1" customWidth="1"/>
    <col min="5132" max="5376" width="8.88671875" style="163"/>
    <col min="5377" max="5377" width="7.77734375" style="163" customWidth="1"/>
    <col min="5378" max="5383" width="11.77734375" style="163" customWidth="1"/>
    <col min="5384" max="5384" width="8.88671875" style="163"/>
    <col min="5385" max="5385" width="13.77734375" style="163" bestFit="1" customWidth="1"/>
    <col min="5386" max="5386" width="8.88671875" style="163"/>
    <col min="5387" max="5387" width="13.77734375" style="163" bestFit="1" customWidth="1"/>
    <col min="5388" max="5632" width="8.88671875" style="163"/>
    <col min="5633" max="5633" width="7.77734375" style="163" customWidth="1"/>
    <col min="5634" max="5639" width="11.77734375" style="163" customWidth="1"/>
    <col min="5640" max="5640" width="8.88671875" style="163"/>
    <col min="5641" max="5641" width="13.77734375" style="163" bestFit="1" customWidth="1"/>
    <col min="5642" max="5642" width="8.88671875" style="163"/>
    <col min="5643" max="5643" width="13.77734375" style="163" bestFit="1" customWidth="1"/>
    <col min="5644" max="5888" width="8.88671875" style="163"/>
    <col min="5889" max="5889" width="7.77734375" style="163" customWidth="1"/>
    <col min="5890" max="5895" width="11.77734375" style="163" customWidth="1"/>
    <col min="5896" max="5896" width="8.88671875" style="163"/>
    <col min="5897" max="5897" width="13.77734375" style="163" bestFit="1" customWidth="1"/>
    <col min="5898" max="5898" width="8.88671875" style="163"/>
    <col min="5899" max="5899" width="13.77734375" style="163" bestFit="1" customWidth="1"/>
    <col min="5900" max="6144" width="8.88671875" style="163"/>
    <col min="6145" max="6145" width="7.77734375" style="163" customWidth="1"/>
    <col min="6146" max="6151" width="11.77734375" style="163" customWidth="1"/>
    <col min="6152" max="6152" width="8.88671875" style="163"/>
    <col min="6153" max="6153" width="13.77734375" style="163" bestFit="1" customWidth="1"/>
    <col min="6154" max="6154" width="8.88671875" style="163"/>
    <col min="6155" max="6155" width="13.77734375" style="163" bestFit="1" customWidth="1"/>
    <col min="6156" max="6400" width="8.88671875" style="163"/>
    <col min="6401" max="6401" width="7.77734375" style="163" customWidth="1"/>
    <col min="6402" max="6407" width="11.77734375" style="163" customWidth="1"/>
    <col min="6408" max="6408" width="8.88671875" style="163"/>
    <col min="6409" max="6409" width="13.77734375" style="163" bestFit="1" customWidth="1"/>
    <col min="6410" max="6410" width="8.88671875" style="163"/>
    <col min="6411" max="6411" width="13.77734375" style="163" bestFit="1" customWidth="1"/>
    <col min="6412" max="6656" width="8.88671875" style="163"/>
    <col min="6657" max="6657" width="7.77734375" style="163" customWidth="1"/>
    <col min="6658" max="6663" width="11.77734375" style="163" customWidth="1"/>
    <col min="6664" max="6664" width="8.88671875" style="163"/>
    <col min="6665" max="6665" width="13.77734375" style="163" bestFit="1" customWidth="1"/>
    <col min="6666" max="6666" width="8.88671875" style="163"/>
    <col min="6667" max="6667" width="13.77734375" style="163" bestFit="1" customWidth="1"/>
    <col min="6668" max="6912" width="8.88671875" style="163"/>
    <col min="6913" max="6913" width="7.77734375" style="163" customWidth="1"/>
    <col min="6914" max="6919" width="11.77734375" style="163" customWidth="1"/>
    <col min="6920" max="6920" width="8.88671875" style="163"/>
    <col min="6921" max="6921" width="13.77734375" style="163" bestFit="1" customWidth="1"/>
    <col min="6922" max="6922" width="8.88671875" style="163"/>
    <col min="6923" max="6923" width="13.77734375" style="163" bestFit="1" customWidth="1"/>
    <col min="6924" max="7168" width="8.88671875" style="163"/>
    <col min="7169" max="7169" width="7.77734375" style="163" customWidth="1"/>
    <col min="7170" max="7175" width="11.77734375" style="163" customWidth="1"/>
    <col min="7176" max="7176" width="8.88671875" style="163"/>
    <col min="7177" max="7177" width="13.77734375" style="163" bestFit="1" customWidth="1"/>
    <col min="7178" max="7178" width="8.88671875" style="163"/>
    <col min="7179" max="7179" width="13.77734375" style="163" bestFit="1" customWidth="1"/>
    <col min="7180" max="7424" width="8.88671875" style="163"/>
    <col min="7425" max="7425" width="7.77734375" style="163" customWidth="1"/>
    <col min="7426" max="7431" width="11.77734375" style="163" customWidth="1"/>
    <col min="7432" max="7432" width="8.88671875" style="163"/>
    <col min="7433" max="7433" width="13.77734375" style="163" bestFit="1" customWidth="1"/>
    <col min="7434" max="7434" width="8.88671875" style="163"/>
    <col min="7435" max="7435" width="13.77734375" style="163" bestFit="1" customWidth="1"/>
    <col min="7436" max="7680" width="8.88671875" style="163"/>
    <col min="7681" max="7681" width="7.77734375" style="163" customWidth="1"/>
    <col min="7682" max="7687" width="11.77734375" style="163" customWidth="1"/>
    <col min="7688" max="7688" width="8.88671875" style="163"/>
    <col min="7689" max="7689" width="13.77734375" style="163" bestFit="1" customWidth="1"/>
    <col min="7690" max="7690" width="8.88671875" style="163"/>
    <col min="7691" max="7691" width="13.77734375" style="163" bestFit="1" customWidth="1"/>
    <col min="7692" max="7936" width="8.88671875" style="163"/>
    <col min="7937" max="7937" width="7.77734375" style="163" customWidth="1"/>
    <col min="7938" max="7943" width="11.77734375" style="163" customWidth="1"/>
    <col min="7944" max="7944" width="8.88671875" style="163"/>
    <col min="7945" max="7945" width="13.77734375" style="163" bestFit="1" customWidth="1"/>
    <col min="7946" max="7946" width="8.88671875" style="163"/>
    <col min="7947" max="7947" width="13.77734375" style="163" bestFit="1" customWidth="1"/>
    <col min="7948" max="8192" width="8.88671875" style="163"/>
    <col min="8193" max="8193" width="7.77734375" style="163" customWidth="1"/>
    <col min="8194" max="8199" width="11.77734375" style="163" customWidth="1"/>
    <col min="8200" max="8200" width="8.88671875" style="163"/>
    <col min="8201" max="8201" width="13.77734375" style="163" bestFit="1" customWidth="1"/>
    <col min="8202" max="8202" width="8.88671875" style="163"/>
    <col min="8203" max="8203" width="13.77734375" style="163" bestFit="1" customWidth="1"/>
    <col min="8204" max="8448" width="8.88671875" style="163"/>
    <col min="8449" max="8449" width="7.77734375" style="163" customWidth="1"/>
    <col min="8450" max="8455" width="11.77734375" style="163" customWidth="1"/>
    <col min="8456" max="8456" width="8.88671875" style="163"/>
    <col min="8457" max="8457" width="13.77734375" style="163" bestFit="1" customWidth="1"/>
    <col min="8458" max="8458" width="8.88671875" style="163"/>
    <col min="8459" max="8459" width="13.77734375" style="163" bestFit="1" customWidth="1"/>
    <col min="8460" max="8704" width="8.88671875" style="163"/>
    <col min="8705" max="8705" width="7.77734375" style="163" customWidth="1"/>
    <col min="8706" max="8711" width="11.77734375" style="163" customWidth="1"/>
    <col min="8712" max="8712" width="8.88671875" style="163"/>
    <col min="8713" max="8713" width="13.77734375" style="163" bestFit="1" customWidth="1"/>
    <col min="8714" max="8714" width="8.88671875" style="163"/>
    <col min="8715" max="8715" width="13.77734375" style="163" bestFit="1" customWidth="1"/>
    <col min="8716" max="8960" width="8.88671875" style="163"/>
    <col min="8961" max="8961" width="7.77734375" style="163" customWidth="1"/>
    <col min="8962" max="8967" width="11.77734375" style="163" customWidth="1"/>
    <col min="8968" max="8968" width="8.88671875" style="163"/>
    <col min="8969" max="8969" width="13.77734375" style="163" bestFit="1" customWidth="1"/>
    <col min="8970" max="8970" width="8.88671875" style="163"/>
    <col min="8971" max="8971" width="13.77734375" style="163" bestFit="1" customWidth="1"/>
    <col min="8972" max="9216" width="8.88671875" style="163"/>
    <col min="9217" max="9217" width="7.77734375" style="163" customWidth="1"/>
    <col min="9218" max="9223" width="11.77734375" style="163" customWidth="1"/>
    <col min="9224" max="9224" width="8.88671875" style="163"/>
    <col min="9225" max="9225" width="13.77734375" style="163" bestFit="1" customWidth="1"/>
    <col min="9226" max="9226" width="8.88671875" style="163"/>
    <col min="9227" max="9227" width="13.77734375" style="163" bestFit="1" customWidth="1"/>
    <col min="9228" max="9472" width="8.88671875" style="163"/>
    <col min="9473" max="9473" width="7.77734375" style="163" customWidth="1"/>
    <col min="9474" max="9479" width="11.77734375" style="163" customWidth="1"/>
    <col min="9480" max="9480" width="8.88671875" style="163"/>
    <col min="9481" max="9481" width="13.77734375" style="163" bestFit="1" customWidth="1"/>
    <col min="9482" max="9482" width="8.88671875" style="163"/>
    <col min="9483" max="9483" width="13.77734375" style="163" bestFit="1" customWidth="1"/>
    <col min="9484" max="9728" width="8.88671875" style="163"/>
    <col min="9729" max="9729" width="7.77734375" style="163" customWidth="1"/>
    <col min="9730" max="9735" width="11.77734375" style="163" customWidth="1"/>
    <col min="9736" max="9736" width="8.88671875" style="163"/>
    <col min="9737" max="9737" width="13.77734375" style="163" bestFit="1" customWidth="1"/>
    <col min="9738" max="9738" width="8.88671875" style="163"/>
    <col min="9739" max="9739" width="13.77734375" style="163" bestFit="1" customWidth="1"/>
    <col min="9740" max="9984" width="8.88671875" style="163"/>
    <col min="9985" max="9985" width="7.77734375" style="163" customWidth="1"/>
    <col min="9986" max="9991" width="11.77734375" style="163" customWidth="1"/>
    <col min="9992" max="9992" width="8.88671875" style="163"/>
    <col min="9993" max="9993" width="13.77734375" style="163" bestFit="1" customWidth="1"/>
    <col min="9994" max="9994" width="8.88671875" style="163"/>
    <col min="9995" max="9995" width="13.77734375" style="163" bestFit="1" customWidth="1"/>
    <col min="9996" max="10240" width="8.88671875" style="163"/>
    <col min="10241" max="10241" width="7.77734375" style="163" customWidth="1"/>
    <col min="10242" max="10247" width="11.77734375" style="163" customWidth="1"/>
    <col min="10248" max="10248" width="8.88671875" style="163"/>
    <col min="10249" max="10249" width="13.77734375" style="163" bestFit="1" customWidth="1"/>
    <col min="10250" max="10250" width="8.88671875" style="163"/>
    <col min="10251" max="10251" width="13.77734375" style="163" bestFit="1" customWidth="1"/>
    <col min="10252" max="10496" width="8.88671875" style="163"/>
    <col min="10497" max="10497" width="7.77734375" style="163" customWidth="1"/>
    <col min="10498" max="10503" width="11.77734375" style="163" customWidth="1"/>
    <col min="10504" max="10504" width="8.88671875" style="163"/>
    <col min="10505" max="10505" width="13.77734375" style="163" bestFit="1" customWidth="1"/>
    <col min="10506" max="10506" width="8.88671875" style="163"/>
    <col min="10507" max="10507" width="13.77734375" style="163" bestFit="1" customWidth="1"/>
    <col min="10508" max="10752" width="8.88671875" style="163"/>
    <col min="10753" max="10753" width="7.77734375" style="163" customWidth="1"/>
    <col min="10754" max="10759" width="11.77734375" style="163" customWidth="1"/>
    <col min="10760" max="10760" width="8.88671875" style="163"/>
    <col min="10761" max="10761" width="13.77734375" style="163" bestFit="1" customWidth="1"/>
    <col min="10762" max="10762" width="8.88671875" style="163"/>
    <col min="10763" max="10763" width="13.77734375" style="163" bestFit="1" customWidth="1"/>
    <col min="10764" max="11008" width="8.88671875" style="163"/>
    <col min="11009" max="11009" width="7.77734375" style="163" customWidth="1"/>
    <col min="11010" max="11015" width="11.77734375" style="163" customWidth="1"/>
    <col min="11016" max="11016" width="8.88671875" style="163"/>
    <col min="11017" max="11017" width="13.77734375" style="163" bestFit="1" customWidth="1"/>
    <col min="11018" max="11018" width="8.88671875" style="163"/>
    <col min="11019" max="11019" width="13.77734375" style="163" bestFit="1" customWidth="1"/>
    <col min="11020" max="11264" width="8.88671875" style="163"/>
    <col min="11265" max="11265" width="7.77734375" style="163" customWidth="1"/>
    <col min="11266" max="11271" width="11.77734375" style="163" customWidth="1"/>
    <col min="11272" max="11272" width="8.88671875" style="163"/>
    <col min="11273" max="11273" width="13.77734375" style="163" bestFit="1" customWidth="1"/>
    <col min="11274" max="11274" width="8.88671875" style="163"/>
    <col min="11275" max="11275" width="13.77734375" style="163" bestFit="1" customWidth="1"/>
    <col min="11276" max="11520" width="8.88671875" style="163"/>
    <col min="11521" max="11521" width="7.77734375" style="163" customWidth="1"/>
    <col min="11522" max="11527" width="11.77734375" style="163" customWidth="1"/>
    <col min="11528" max="11528" width="8.88671875" style="163"/>
    <col min="11529" max="11529" width="13.77734375" style="163" bestFit="1" customWidth="1"/>
    <col min="11530" max="11530" width="8.88671875" style="163"/>
    <col min="11531" max="11531" width="13.77734375" style="163" bestFit="1" customWidth="1"/>
    <col min="11532" max="11776" width="8.88671875" style="163"/>
    <col min="11777" max="11777" width="7.77734375" style="163" customWidth="1"/>
    <col min="11778" max="11783" width="11.77734375" style="163" customWidth="1"/>
    <col min="11784" max="11784" width="8.88671875" style="163"/>
    <col min="11785" max="11785" width="13.77734375" style="163" bestFit="1" customWidth="1"/>
    <col min="11786" max="11786" width="8.88671875" style="163"/>
    <col min="11787" max="11787" width="13.77734375" style="163" bestFit="1" customWidth="1"/>
    <col min="11788" max="12032" width="8.88671875" style="163"/>
    <col min="12033" max="12033" width="7.77734375" style="163" customWidth="1"/>
    <col min="12034" max="12039" width="11.77734375" style="163" customWidth="1"/>
    <col min="12040" max="12040" width="8.88671875" style="163"/>
    <col min="12041" max="12041" width="13.77734375" style="163" bestFit="1" customWidth="1"/>
    <col min="12042" max="12042" width="8.88671875" style="163"/>
    <col min="12043" max="12043" width="13.77734375" style="163" bestFit="1" customWidth="1"/>
    <col min="12044" max="12288" width="8.88671875" style="163"/>
    <col min="12289" max="12289" width="7.77734375" style="163" customWidth="1"/>
    <col min="12290" max="12295" width="11.77734375" style="163" customWidth="1"/>
    <col min="12296" max="12296" width="8.88671875" style="163"/>
    <col min="12297" max="12297" width="13.77734375" style="163" bestFit="1" customWidth="1"/>
    <col min="12298" max="12298" width="8.88671875" style="163"/>
    <col min="12299" max="12299" width="13.77734375" style="163" bestFit="1" customWidth="1"/>
    <col min="12300" max="12544" width="8.88671875" style="163"/>
    <col min="12545" max="12545" width="7.77734375" style="163" customWidth="1"/>
    <col min="12546" max="12551" width="11.77734375" style="163" customWidth="1"/>
    <col min="12552" max="12552" width="8.88671875" style="163"/>
    <col min="12553" max="12553" width="13.77734375" style="163" bestFit="1" customWidth="1"/>
    <col min="12554" max="12554" width="8.88671875" style="163"/>
    <col min="12555" max="12555" width="13.77734375" style="163" bestFit="1" customWidth="1"/>
    <col min="12556" max="12800" width="8.88671875" style="163"/>
    <col min="12801" max="12801" width="7.77734375" style="163" customWidth="1"/>
    <col min="12802" max="12807" width="11.77734375" style="163" customWidth="1"/>
    <col min="12808" max="12808" width="8.88671875" style="163"/>
    <col min="12809" max="12809" width="13.77734375" style="163" bestFit="1" customWidth="1"/>
    <col min="12810" max="12810" width="8.88671875" style="163"/>
    <col min="12811" max="12811" width="13.77734375" style="163" bestFit="1" customWidth="1"/>
    <col min="12812" max="13056" width="8.88671875" style="163"/>
    <col min="13057" max="13057" width="7.77734375" style="163" customWidth="1"/>
    <col min="13058" max="13063" width="11.77734375" style="163" customWidth="1"/>
    <col min="13064" max="13064" width="8.88671875" style="163"/>
    <col min="13065" max="13065" width="13.77734375" style="163" bestFit="1" customWidth="1"/>
    <col min="13066" max="13066" width="8.88671875" style="163"/>
    <col min="13067" max="13067" width="13.77734375" style="163" bestFit="1" customWidth="1"/>
    <col min="13068" max="13312" width="8.88671875" style="163"/>
    <col min="13313" max="13313" width="7.77734375" style="163" customWidth="1"/>
    <col min="13314" max="13319" width="11.77734375" style="163" customWidth="1"/>
    <col min="13320" max="13320" width="8.88671875" style="163"/>
    <col min="13321" max="13321" width="13.77734375" style="163" bestFit="1" customWidth="1"/>
    <col min="13322" max="13322" width="8.88671875" style="163"/>
    <col min="13323" max="13323" width="13.77734375" style="163" bestFit="1" customWidth="1"/>
    <col min="13324" max="13568" width="8.88671875" style="163"/>
    <col min="13569" max="13569" width="7.77734375" style="163" customWidth="1"/>
    <col min="13570" max="13575" width="11.77734375" style="163" customWidth="1"/>
    <col min="13576" max="13576" width="8.88671875" style="163"/>
    <col min="13577" max="13577" width="13.77734375" style="163" bestFit="1" customWidth="1"/>
    <col min="13578" max="13578" width="8.88671875" style="163"/>
    <col min="13579" max="13579" width="13.77734375" style="163" bestFit="1" customWidth="1"/>
    <col min="13580" max="13824" width="8.88671875" style="163"/>
    <col min="13825" max="13825" width="7.77734375" style="163" customWidth="1"/>
    <col min="13826" max="13831" width="11.77734375" style="163" customWidth="1"/>
    <col min="13832" max="13832" width="8.88671875" style="163"/>
    <col min="13833" max="13833" width="13.77734375" style="163" bestFit="1" customWidth="1"/>
    <col min="13834" max="13834" width="8.88671875" style="163"/>
    <col min="13835" max="13835" width="13.77734375" style="163" bestFit="1" customWidth="1"/>
    <col min="13836" max="14080" width="8.88671875" style="163"/>
    <col min="14081" max="14081" width="7.77734375" style="163" customWidth="1"/>
    <col min="14082" max="14087" width="11.77734375" style="163" customWidth="1"/>
    <col min="14088" max="14088" width="8.88671875" style="163"/>
    <col min="14089" max="14089" width="13.77734375" style="163" bestFit="1" customWidth="1"/>
    <col min="14090" max="14090" width="8.88671875" style="163"/>
    <col min="14091" max="14091" width="13.77734375" style="163" bestFit="1" customWidth="1"/>
    <col min="14092" max="14336" width="8.88671875" style="163"/>
    <col min="14337" max="14337" width="7.77734375" style="163" customWidth="1"/>
    <col min="14338" max="14343" width="11.77734375" style="163" customWidth="1"/>
    <col min="14344" max="14344" width="8.88671875" style="163"/>
    <col min="14345" max="14345" width="13.77734375" style="163" bestFit="1" customWidth="1"/>
    <col min="14346" max="14346" width="8.88671875" style="163"/>
    <col min="14347" max="14347" width="13.77734375" style="163" bestFit="1" customWidth="1"/>
    <col min="14348" max="14592" width="8.88671875" style="163"/>
    <col min="14593" max="14593" width="7.77734375" style="163" customWidth="1"/>
    <col min="14594" max="14599" width="11.77734375" style="163" customWidth="1"/>
    <col min="14600" max="14600" width="8.88671875" style="163"/>
    <col min="14601" max="14601" width="13.77734375" style="163" bestFit="1" customWidth="1"/>
    <col min="14602" max="14602" width="8.88671875" style="163"/>
    <col min="14603" max="14603" width="13.77734375" style="163" bestFit="1" customWidth="1"/>
    <col min="14604" max="14848" width="8.88671875" style="163"/>
    <col min="14849" max="14849" width="7.77734375" style="163" customWidth="1"/>
    <col min="14850" max="14855" width="11.77734375" style="163" customWidth="1"/>
    <col min="14856" max="14856" width="8.88671875" style="163"/>
    <col min="14857" max="14857" width="13.77734375" style="163" bestFit="1" customWidth="1"/>
    <col min="14858" max="14858" width="8.88671875" style="163"/>
    <col min="14859" max="14859" width="13.77734375" style="163" bestFit="1" customWidth="1"/>
    <col min="14860" max="15104" width="8.88671875" style="163"/>
    <col min="15105" max="15105" width="7.77734375" style="163" customWidth="1"/>
    <col min="15106" max="15111" width="11.77734375" style="163" customWidth="1"/>
    <col min="15112" max="15112" width="8.88671875" style="163"/>
    <col min="15113" max="15113" width="13.77734375" style="163" bestFit="1" customWidth="1"/>
    <col min="15114" max="15114" width="8.88671875" style="163"/>
    <col min="15115" max="15115" width="13.77734375" style="163" bestFit="1" customWidth="1"/>
    <col min="15116" max="15360" width="8.88671875" style="163"/>
    <col min="15361" max="15361" width="7.77734375" style="163" customWidth="1"/>
    <col min="15362" max="15367" width="11.77734375" style="163" customWidth="1"/>
    <col min="15368" max="15368" width="8.88671875" style="163"/>
    <col min="15369" max="15369" width="13.77734375" style="163" bestFit="1" customWidth="1"/>
    <col min="15370" max="15370" width="8.88671875" style="163"/>
    <col min="15371" max="15371" width="13.77734375" style="163" bestFit="1" customWidth="1"/>
    <col min="15372" max="15616" width="8.88671875" style="163"/>
    <col min="15617" max="15617" width="7.77734375" style="163" customWidth="1"/>
    <col min="15618" max="15623" width="11.77734375" style="163" customWidth="1"/>
    <col min="15624" max="15624" width="8.88671875" style="163"/>
    <col min="15625" max="15625" width="13.77734375" style="163" bestFit="1" customWidth="1"/>
    <col min="15626" max="15626" width="8.88671875" style="163"/>
    <col min="15627" max="15627" width="13.77734375" style="163" bestFit="1" customWidth="1"/>
    <col min="15628" max="15872" width="8.88671875" style="163"/>
    <col min="15873" max="15873" width="7.77734375" style="163" customWidth="1"/>
    <col min="15874" max="15879" width="11.77734375" style="163" customWidth="1"/>
    <col min="15880" max="15880" width="8.88671875" style="163"/>
    <col min="15881" max="15881" width="13.77734375" style="163" bestFit="1" customWidth="1"/>
    <col min="15882" max="15882" width="8.88671875" style="163"/>
    <col min="15883" max="15883" width="13.77734375" style="163" bestFit="1" customWidth="1"/>
    <col min="15884" max="16128" width="8.88671875" style="163"/>
    <col min="16129" max="16129" width="7.77734375" style="163" customWidth="1"/>
    <col min="16130" max="16135" width="11.77734375" style="163" customWidth="1"/>
    <col min="16136" max="16136" width="8.88671875" style="163"/>
    <col min="16137" max="16137" width="13.77734375" style="163" bestFit="1" customWidth="1"/>
    <col min="16138" max="16138" width="8.88671875" style="163"/>
    <col min="16139" max="16139" width="13.77734375" style="163" bestFit="1" customWidth="1"/>
    <col min="16140" max="16384" width="8.88671875" style="163"/>
  </cols>
  <sheetData>
    <row r="1" spans="1:11" ht="32.25" customHeight="1" x14ac:dyDescent="0.4">
      <c r="A1" s="169" t="s">
        <v>271</v>
      </c>
      <c r="D1" s="627"/>
      <c r="E1" s="710"/>
    </row>
    <row r="2" spans="1:11" ht="17.25" customHeight="1" thickBot="1" x14ac:dyDescent="0.2">
      <c r="A2" s="1436"/>
      <c r="G2" s="170" t="s">
        <v>1190</v>
      </c>
    </row>
    <row r="3" spans="1:11" ht="24" customHeight="1" x14ac:dyDescent="0.15">
      <c r="A3" s="2688" t="s">
        <v>272</v>
      </c>
      <c r="B3" s="2690" t="s">
        <v>103</v>
      </c>
      <c r="C3" s="2690" t="s">
        <v>273</v>
      </c>
      <c r="D3" s="2690"/>
      <c r="E3" s="2690"/>
      <c r="F3" s="2694" t="s">
        <v>1191</v>
      </c>
      <c r="G3" s="2692" t="s">
        <v>1192</v>
      </c>
    </row>
    <row r="4" spans="1:11" ht="24" customHeight="1" x14ac:dyDescent="0.15">
      <c r="A4" s="2689"/>
      <c r="B4" s="2691"/>
      <c r="C4" s="651" t="s">
        <v>46</v>
      </c>
      <c r="D4" s="651" t="s">
        <v>112</v>
      </c>
      <c r="E4" s="651" t="s">
        <v>113</v>
      </c>
      <c r="F4" s="2695"/>
      <c r="G4" s="2693"/>
    </row>
    <row r="5" spans="1:11" ht="42.6" customHeight="1" x14ac:dyDescent="0.15">
      <c r="A5" s="171" t="s">
        <v>254</v>
      </c>
      <c r="B5" s="1227">
        <f t="shared" ref="B5:G5" si="0">SUM(B7:B18)</f>
        <v>184013632</v>
      </c>
      <c r="C5" s="1227">
        <f t="shared" si="0"/>
        <v>169551103</v>
      </c>
      <c r="D5" s="1227">
        <f t="shared" si="0"/>
        <v>157888027</v>
      </c>
      <c r="E5" s="1228">
        <f t="shared" si="0"/>
        <v>11663076</v>
      </c>
      <c r="F5" s="1229">
        <f t="shared" si="0"/>
        <v>5001776</v>
      </c>
      <c r="G5" s="1230">
        <f t="shared" si="0"/>
        <v>9460753</v>
      </c>
      <c r="I5" s="166"/>
      <c r="K5" s="166"/>
    </row>
    <row r="6" spans="1:11" s="173" customFormat="1" ht="42.6" customHeight="1" x14ac:dyDescent="0.15">
      <c r="A6" s="172" t="s">
        <v>274</v>
      </c>
      <c r="B6" s="1231">
        <f>SUM(C6,F6,G6)</f>
        <v>504146.93698630139</v>
      </c>
      <c r="C6" s="1231">
        <f t="shared" ref="C6:C18" si="1">SUM(D6:E6)</f>
        <v>464523.56986301369</v>
      </c>
      <c r="D6" s="1231">
        <f>D5/365</f>
        <v>432569.93698630139</v>
      </c>
      <c r="E6" s="1231">
        <f>E5/365</f>
        <v>31953.63287671233</v>
      </c>
      <c r="F6" s="1232">
        <f>F5/365</f>
        <v>13703.495890410959</v>
      </c>
      <c r="G6" s="1233">
        <f>G5/365</f>
        <v>25919.871232876711</v>
      </c>
      <c r="I6" s="174"/>
      <c r="K6" s="175"/>
    </row>
    <row r="7" spans="1:11" ht="42.6" customHeight="1" x14ac:dyDescent="0.15">
      <c r="A7" s="176" t="s">
        <v>134</v>
      </c>
      <c r="B7" s="1234">
        <f>SUM(C7,F7,G7)</f>
        <v>14590694</v>
      </c>
      <c r="C7" s="1234">
        <f t="shared" si="1"/>
        <v>13638665</v>
      </c>
      <c r="D7" s="1235">
        <v>12661696</v>
      </c>
      <c r="E7" s="1235">
        <v>976969</v>
      </c>
      <c r="F7" s="1236">
        <v>407263</v>
      </c>
      <c r="G7" s="1237">
        <v>544766</v>
      </c>
      <c r="I7" s="174"/>
      <c r="K7" s="168"/>
    </row>
    <row r="8" spans="1:11" ht="42.6" customHeight="1" x14ac:dyDescent="0.15">
      <c r="A8" s="176" t="s">
        <v>135</v>
      </c>
      <c r="B8" s="1234">
        <f>SUM(C8,F8,G8)</f>
        <v>14666436</v>
      </c>
      <c r="C8" s="1234">
        <f t="shared" si="1"/>
        <v>13675572</v>
      </c>
      <c r="D8" s="1235">
        <v>12707271</v>
      </c>
      <c r="E8" s="1235">
        <v>968301</v>
      </c>
      <c r="F8" s="1236">
        <v>395990</v>
      </c>
      <c r="G8" s="1238">
        <v>594874</v>
      </c>
      <c r="I8" s="174"/>
      <c r="K8" s="168"/>
    </row>
    <row r="9" spans="1:11" ht="42.6" customHeight="1" x14ac:dyDescent="0.15">
      <c r="A9" s="176" t="s">
        <v>136</v>
      </c>
      <c r="B9" s="1234">
        <f t="shared" ref="B9:B18" si="2">SUM(C9,F9,G9)</f>
        <v>14251702</v>
      </c>
      <c r="C9" s="1234">
        <f t="shared" si="1"/>
        <v>13303882</v>
      </c>
      <c r="D9" s="1235">
        <v>12356987</v>
      </c>
      <c r="E9" s="1235">
        <v>946895</v>
      </c>
      <c r="F9" s="1236">
        <v>371102</v>
      </c>
      <c r="G9" s="1238">
        <v>576718</v>
      </c>
      <c r="I9" s="174"/>
      <c r="K9" s="168"/>
    </row>
    <row r="10" spans="1:11" ht="42.6" customHeight="1" x14ac:dyDescent="0.15">
      <c r="A10" s="176" t="s">
        <v>137</v>
      </c>
      <c r="B10" s="1234">
        <f t="shared" si="2"/>
        <v>13541892</v>
      </c>
      <c r="C10" s="1234">
        <f t="shared" si="1"/>
        <v>12397428</v>
      </c>
      <c r="D10" s="1235">
        <v>11481990</v>
      </c>
      <c r="E10" s="1235">
        <v>915438</v>
      </c>
      <c r="F10" s="1236">
        <v>437105</v>
      </c>
      <c r="G10" s="1238">
        <v>707359</v>
      </c>
      <c r="I10" s="174"/>
      <c r="K10" s="168"/>
    </row>
    <row r="11" spans="1:11" ht="42.6" customHeight="1" x14ac:dyDescent="0.15">
      <c r="A11" s="176" t="s">
        <v>138</v>
      </c>
      <c r="B11" s="1234">
        <f t="shared" si="2"/>
        <v>14810232</v>
      </c>
      <c r="C11" s="1234">
        <f t="shared" si="1"/>
        <v>13734738</v>
      </c>
      <c r="D11" s="1235">
        <v>12859642</v>
      </c>
      <c r="E11" s="1235">
        <v>875096</v>
      </c>
      <c r="F11" s="1236">
        <v>396872</v>
      </c>
      <c r="G11" s="1238">
        <v>678622</v>
      </c>
      <c r="I11" s="174"/>
      <c r="K11" s="168"/>
    </row>
    <row r="12" spans="1:11" ht="42.6" customHeight="1" x14ac:dyDescent="0.15">
      <c r="A12" s="176" t="s">
        <v>139</v>
      </c>
      <c r="B12" s="1234">
        <f t="shared" si="2"/>
        <v>15489293</v>
      </c>
      <c r="C12" s="1234">
        <f t="shared" si="1"/>
        <v>13796839</v>
      </c>
      <c r="D12" s="1235">
        <v>12953257</v>
      </c>
      <c r="E12" s="1235">
        <v>843582</v>
      </c>
      <c r="F12" s="1236">
        <v>850426</v>
      </c>
      <c r="G12" s="1238">
        <v>842028</v>
      </c>
      <c r="I12" s="174"/>
      <c r="K12" s="168"/>
    </row>
    <row r="13" spans="1:11" ht="42.6" customHeight="1" x14ac:dyDescent="0.15">
      <c r="A13" s="176" t="s">
        <v>140</v>
      </c>
      <c r="B13" s="1234">
        <f t="shared" si="2"/>
        <v>15646707</v>
      </c>
      <c r="C13" s="1234">
        <f t="shared" si="1"/>
        <v>14745864</v>
      </c>
      <c r="D13" s="1235">
        <v>13810930</v>
      </c>
      <c r="E13" s="1235">
        <v>934934</v>
      </c>
      <c r="F13" s="1236">
        <v>0</v>
      </c>
      <c r="G13" s="1238">
        <v>900843</v>
      </c>
      <c r="I13" s="174"/>
      <c r="K13" s="168"/>
    </row>
    <row r="14" spans="1:11" ht="42.6" customHeight="1" x14ac:dyDescent="0.15">
      <c r="A14" s="176" t="s">
        <v>141</v>
      </c>
      <c r="B14" s="1234">
        <f t="shared" si="2"/>
        <v>16241647</v>
      </c>
      <c r="C14" s="1234">
        <f t="shared" si="1"/>
        <v>14878469</v>
      </c>
      <c r="D14" s="1235">
        <v>13793307</v>
      </c>
      <c r="E14" s="1235">
        <v>1085162</v>
      </c>
      <c r="F14" s="1236">
        <v>445536</v>
      </c>
      <c r="G14" s="1238">
        <v>917642</v>
      </c>
      <c r="I14" s="174"/>
      <c r="K14" s="168"/>
    </row>
    <row r="15" spans="1:11" ht="42.6" customHeight="1" x14ac:dyDescent="0.15">
      <c r="A15" s="176" t="s">
        <v>142</v>
      </c>
      <c r="B15" s="1234">
        <f t="shared" si="2"/>
        <v>16956215</v>
      </c>
      <c r="C15" s="1234">
        <f t="shared" si="1"/>
        <v>15521197</v>
      </c>
      <c r="D15" s="1235">
        <v>14417577</v>
      </c>
      <c r="E15" s="1235">
        <v>1103620</v>
      </c>
      <c r="F15" s="1236">
        <v>444783</v>
      </c>
      <c r="G15" s="1238">
        <v>990235</v>
      </c>
      <c r="I15" s="174"/>
      <c r="K15" s="168"/>
    </row>
    <row r="16" spans="1:11" ht="42.6" customHeight="1" x14ac:dyDescent="0.15">
      <c r="A16" s="176" t="s">
        <v>143</v>
      </c>
      <c r="B16" s="1234">
        <f t="shared" si="2"/>
        <v>16597151</v>
      </c>
      <c r="C16" s="1234">
        <f t="shared" si="1"/>
        <v>15245753</v>
      </c>
      <c r="D16" s="1235">
        <v>14216050</v>
      </c>
      <c r="E16" s="1235">
        <v>1029703</v>
      </c>
      <c r="F16" s="1236">
        <v>431052</v>
      </c>
      <c r="G16" s="1238">
        <v>920346</v>
      </c>
      <c r="I16" s="174"/>
      <c r="K16" s="168"/>
    </row>
    <row r="17" spans="1:11" ht="42.6" customHeight="1" x14ac:dyDescent="0.15">
      <c r="A17" s="176" t="s">
        <v>144</v>
      </c>
      <c r="B17" s="1234">
        <f t="shared" si="2"/>
        <v>15672923</v>
      </c>
      <c r="C17" s="1234">
        <f t="shared" si="1"/>
        <v>14360611</v>
      </c>
      <c r="D17" s="1235">
        <v>13406898</v>
      </c>
      <c r="E17" s="1235">
        <v>953713</v>
      </c>
      <c r="F17" s="1236">
        <v>407148</v>
      </c>
      <c r="G17" s="1238">
        <v>905164</v>
      </c>
      <c r="I17" s="174"/>
      <c r="K17" s="168"/>
    </row>
    <row r="18" spans="1:11" ht="42.6" customHeight="1" thickBot="1" x14ac:dyDescent="0.2">
      <c r="A18" s="1226" t="s">
        <v>145</v>
      </c>
      <c r="B18" s="1239">
        <f t="shared" si="2"/>
        <v>15548740</v>
      </c>
      <c r="C18" s="1240">
        <f t="shared" si="1"/>
        <v>14252085</v>
      </c>
      <c r="D18" s="1241">
        <v>13222422</v>
      </c>
      <c r="E18" s="1241">
        <v>1029663</v>
      </c>
      <c r="F18" s="1242">
        <v>414499</v>
      </c>
      <c r="G18" s="1243">
        <v>882156</v>
      </c>
      <c r="I18" s="174"/>
      <c r="K18" s="168"/>
    </row>
  </sheetData>
  <sheetProtection password="CC19" sheet="1" objects="1" scenarios="1"/>
  <mergeCells count="5">
    <mergeCell ref="A3:A4"/>
    <mergeCell ref="B3:B4"/>
    <mergeCell ref="C3:E3"/>
    <mergeCell ref="G3:G4"/>
    <mergeCell ref="F3:F4"/>
  </mergeCells>
  <phoneticPr fontId="65" type="noConversion"/>
  <pageMargins left="0.68" right="0.5" top="1" bottom="1" header="0.5" footer="0.5"/>
  <pageSetup paperSize="9" scale="98" firstPageNumber="29" orientation="portrait" useFirstPageNumber="1" r:id="rId1"/>
  <headerFooter alignWithMargins="0">
    <oddFooter>&amp;C- &amp;P -</oddFooter>
  </headerFooter>
  <rowBreaks count="1" manualBreakCount="1">
    <brk id="18" max="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I25"/>
  <sheetViews>
    <sheetView view="pageBreakPreview" topLeftCell="A4" zoomScaleNormal="100" zoomScaleSheetLayoutView="100" workbookViewId="0">
      <pane xSplit="3" ySplit="2" topLeftCell="D6" activePane="bottomRight" state="frozen"/>
      <selection activeCell="A4" sqref="A4"/>
      <selection pane="topRight" activeCell="D4" sqref="D4"/>
      <selection pane="bottomLeft" activeCell="A6" sqref="A6"/>
      <selection pane="bottomRight" activeCell="E15" sqref="E15"/>
    </sheetView>
  </sheetViews>
  <sheetFormatPr defaultColWidth="8.88671875" defaultRowHeight="13.5" x14ac:dyDescent="0.15"/>
  <cols>
    <col min="1" max="1" width="5.88671875" customWidth="1"/>
    <col min="2" max="2" width="11.5546875" style="11" customWidth="1"/>
    <col min="3" max="4" width="11.5546875" customWidth="1"/>
    <col min="5" max="5" width="10.5546875" customWidth="1"/>
    <col min="6" max="6" width="9.77734375" customWidth="1"/>
    <col min="7" max="7" width="9.44140625" customWidth="1"/>
    <col min="8" max="8" width="9.77734375" customWidth="1"/>
    <col min="9" max="9" width="10.44140625" bestFit="1" customWidth="1"/>
  </cols>
  <sheetData>
    <row r="1" spans="1:9" ht="4.5" customHeight="1" x14ac:dyDescent="0.15"/>
    <row r="2" spans="1:9" ht="31.5" x14ac:dyDescent="0.4">
      <c r="A2" s="169" t="s">
        <v>275</v>
      </c>
      <c r="B2" s="183"/>
      <c r="C2" s="805"/>
      <c r="D2" s="805"/>
      <c r="E2" s="164"/>
      <c r="F2" s="805"/>
      <c r="G2" s="805"/>
      <c r="H2" s="805"/>
    </row>
    <row r="3" spans="1:9" ht="19.5" customHeight="1" thickBot="1" x14ac:dyDescent="0.2">
      <c r="A3" s="805"/>
      <c r="B3" s="183"/>
      <c r="C3" s="805"/>
      <c r="D3" s="805"/>
      <c r="E3" s="805"/>
      <c r="F3" s="805"/>
      <c r="G3" s="805"/>
      <c r="H3" s="1873" t="s">
        <v>276</v>
      </c>
    </row>
    <row r="4" spans="1:9" s="57" customFormat="1" ht="30.95" customHeight="1" x14ac:dyDescent="0.15">
      <c r="A4" s="2699" t="s">
        <v>277</v>
      </c>
      <c r="B4" s="2700"/>
      <c r="C4" s="802" t="s">
        <v>254</v>
      </c>
      <c r="D4" s="802" t="s">
        <v>146</v>
      </c>
      <c r="E4" s="802" t="s">
        <v>147</v>
      </c>
      <c r="F4" s="802" t="s">
        <v>148</v>
      </c>
      <c r="G4" s="802" t="s">
        <v>278</v>
      </c>
      <c r="H4" s="1874" t="s">
        <v>279</v>
      </c>
    </row>
    <row r="5" spans="1:9" s="57" customFormat="1" ht="30.95" customHeight="1" x14ac:dyDescent="0.15">
      <c r="A5" s="2701" t="s">
        <v>280</v>
      </c>
      <c r="B5" s="2702"/>
      <c r="C5" s="1875">
        <f>SUM(D5:H5)</f>
        <v>3851637.8499999996</v>
      </c>
      <c r="D5" s="1875">
        <f>SUM(D6,D11,D20)</f>
        <v>827883.73</v>
      </c>
      <c r="E5" s="1875">
        <f t="shared" ref="E5:H5" si="0">SUM(E6,E11,E20)</f>
        <v>714544.5</v>
      </c>
      <c r="F5" s="1875">
        <f t="shared" si="0"/>
        <v>845146.4</v>
      </c>
      <c r="G5" s="1875">
        <f t="shared" si="0"/>
        <v>811377.82999999984</v>
      </c>
      <c r="H5" s="1876">
        <f t="shared" si="0"/>
        <v>652685.3899999999</v>
      </c>
    </row>
    <row r="6" spans="1:9" s="57" customFormat="1" ht="30.95" customHeight="1" x14ac:dyDescent="0.15">
      <c r="A6" s="2696" t="s">
        <v>160</v>
      </c>
      <c r="B6" s="1877" t="s">
        <v>46</v>
      </c>
      <c r="C6" s="1878">
        <f>SUM(C7:C10)</f>
        <v>23115.200000000001</v>
      </c>
      <c r="D6" s="1878">
        <f t="shared" ref="D6:H6" si="1">SUM(D7:D10)</f>
        <v>0</v>
      </c>
      <c r="E6" s="1878">
        <f t="shared" si="1"/>
        <v>0</v>
      </c>
      <c r="F6" s="1878">
        <f t="shared" si="1"/>
        <v>4918.43</v>
      </c>
      <c r="G6" s="1878">
        <f t="shared" si="1"/>
        <v>0</v>
      </c>
      <c r="H6" s="1879">
        <f t="shared" si="1"/>
        <v>18196.769999999997</v>
      </c>
    </row>
    <row r="7" spans="1:9" s="57" customFormat="1" ht="30.95" customHeight="1" x14ac:dyDescent="0.15">
      <c r="A7" s="2697"/>
      <c r="B7" s="1880" t="s">
        <v>281</v>
      </c>
      <c r="C7" s="1881">
        <f>SUM(D7:H7)</f>
        <v>1535.25</v>
      </c>
      <c r="D7" s="1881"/>
      <c r="E7" s="1881"/>
      <c r="F7" s="1881">
        <f>'2-8-1도수관  '!D13</f>
        <v>26.04</v>
      </c>
      <c r="G7" s="1881"/>
      <c r="H7" s="1882">
        <f>'서구, 대덕 도수관'!C41</f>
        <v>1509.21</v>
      </c>
    </row>
    <row r="8" spans="1:9" s="57" customFormat="1" ht="30.95" customHeight="1" x14ac:dyDescent="0.15">
      <c r="A8" s="2697"/>
      <c r="B8" s="1883" t="s">
        <v>282</v>
      </c>
      <c r="C8" s="1884">
        <f>SUM(D8:H8)</f>
        <v>17549.98</v>
      </c>
      <c r="D8" s="1884"/>
      <c r="E8" s="1884"/>
      <c r="F8" s="1884">
        <f>'서구, 대덕 도수관'!C6</f>
        <v>4892.3900000000003</v>
      </c>
      <c r="G8" s="1884"/>
      <c r="H8" s="1885">
        <f>'서구, 대덕 도수관'!C42</f>
        <v>12657.59</v>
      </c>
    </row>
    <row r="9" spans="1:9" s="57" customFormat="1" ht="30.95" customHeight="1" x14ac:dyDescent="0.15">
      <c r="A9" s="2697"/>
      <c r="B9" s="1886" t="s">
        <v>847</v>
      </c>
      <c r="C9" s="1881">
        <f>SUM(D9:H9)</f>
        <v>177.97</v>
      </c>
      <c r="D9" s="1881"/>
      <c r="E9" s="1881"/>
      <c r="F9" s="1881">
        <f>'2-8-1도수관  '!H13</f>
        <v>0</v>
      </c>
      <c r="G9" s="1881"/>
      <c r="H9" s="1882">
        <f>'서구, 대덕 도수관'!C43</f>
        <v>177.97</v>
      </c>
    </row>
    <row r="10" spans="1:9" s="57" customFormat="1" ht="30.95" customHeight="1" x14ac:dyDescent="0.15">
      <c r="A10" s="2703"/>
      <c r="B10" s="1887" t="s">
        <v>1492</v>
      </c>
      <c r="C10" s="1888">
        <f>SUM(D10:H10)</f>
        <v>3852</v>
      </c>
      <c r="D10" s="1888"/>
      <c r="E10" s="1888"/>
      <c r="F10" s="1888">
        <f>'2-8-1도수관  '!H14</f>
        <v>0</v>
      </c>
      <c r="G10" s="1888"/>
      <c r="H10" s="1889">
        <f>'서구, 대덕 도수관'!C44</f>
        <v>3852</v>
      </c>
    </row>
    <row r="11" spans="1:9" s="57" customFormat="1" ht="30.95" customHeight="1" x14ac:dyDescent="0.15">
      <c r="A11" s="2696" t="s">
        <v>162</v>
      </c>
      <c r="B11" s="1890" t="s">
        <v>46</v>
      </c>
      <c r="C11" s="1875">
        <f t="shared" ref="C11:H11" si="2">SUM(C12:C19)</f>
        <v>2560505.65</v>
      </c>
      <c r="D11" s="1875">
        <f t="shared" si="2"/>
        <v>498582.45000000007</v>
      </c>
      <c r="E11" s="1875">
        <f t="shared" si="2"/>
        <v>446222.09000000008</v>
      </c>
      <c r="F11" s="1875">
        <f t="shared" si="2"/>
        <v>564443.96</v>
      </c>
      <c r="G11" s="1875">
        <f t="shared" si="2"/>
        <v>625974.99999999988</v>
      </c>
      <c r="H11" s="1876">
        <f t="shared" si="2"/>
        <v>425282.14999999991</v>
      </c>
      <c r="I11" s="115"/>
    </row>
    <row r="12" spans="1:9" s="57" customFormat="1" ht="30.95" customHeight="1" x14ac:dyDescent="0.15">
      <c r="A12" s="2697"/>
      <c r="B12" s="1891" t="s">
        <v>793</v>
      </c>
      <c r="C12" s="1892">
        <f t="shared" ref="C12:C25" si="3">SUM(D12:H12)</f>
        <v>16530.04</v>
      </c>
      <c r="D12" s="1892">
        <f>'2-8-2배수관 '!D31</f>
        <v>3791.1</v>
      </c>
      <c r="E12" s="1892">
        <f>'2-8-2배수관 '!D58</f>
        <v>9760.93</v>
      </c>
      <c r="F12" s="1892">
        <f>'2-8-2배수관 '!D84</f>
        <v>2978.01</v>
      </c>
      <c r="G12" s="1892">
        <f>'2-8-2배수관 '!D111</f>
        <v>0</v>
      </c>
      <c r="H12" s="1893">
        <f>'2-8-2배수관 '!D137</f>
        <v>0</v>
      </c>
    </row>
    <row r="13" spans="1:9" s="57" customFormat="1" ht="30.95" customHeight="1" x14ac:dyDescent="0.15">
      <c r="A13" s="2697"/>
      <c r="B13" s="1894" t="s">
        <v>799</v>
      </c>
      <c r="C13" s="1881">
        <f>SUM(D13:H13)</f>
        <v>232025.3</v>
      </c>
      <c r="D13" s="1881">
        <f>'2-8-2배수관 '!E31</f>
        <v>36044.54</v>
      </c>
      <c r="E13" s="1881">
        <f>'2-8-2배수관 '!E58</f>
        <v>36824.810000000005</v>
      </c>
      <c r="F13" s="1881">
        <f>'2-8-2배수관 '!E84</f>
        <v>52018.23</v>
      </c>
      <c r="G13" s="1881">
        <f>'2-8-2배수관 '!E111</f>
        <v>76501.539999999994</v>
      </c>
      <c r="H13" s="1882">
        <f>'2-8-2배수관 '!E137</f>
        <v>30636.18</v>
      </c>
    </row>
    <row r="14" spans="1:9" s="57" customFormat="1" ht="30.95" customHeight="1" x14ac:dyDescent="0.15">
      <c r="A14" s="2697"/>
      <c r="B14" s="1880" t="s">
        <v>281</v>
      </c>
      <c r="C14" s="1881">
        <f t="shared" si="3"/>
        <v>1591363.26</v>
      </c>
      <c r="D14" s="1881">
        <f>'2-8-2배수관 '!F31</f>
        <v>315134.98000000004</v>
      </c>
      <c r="E14" s="1881">
        <f>'2-8-2배수관 '!F58</f>
        <v>289017.45</v>
      </c>
      <c r="F14" s="1881">
        <f>'2-8-2배수관 '!F84</f>
        <v>365424.68</v>
      </c>
      <c r="G14" s="1881">
        <f>'2-8-2배수관 '!F111</f>
        <v>352144.06999999995</v>
      </c>
      <c r="H14" s="1882">
        <f>'2-8-2배수관 '!F137</f>
        <v>269642.0799999999</v>
      </c>
    </row>
    <row r="15" spans="1:9" s="57" customFormat="1" ht="30.95" customHeight="1" x14ac:dyDescent="0.15">
      <c r="A15" s="2697"/>
      <c r="B15" s="1891" t="s">
        <v>282</v>
      </c>
      <c r="C15" s="1881">
        <f t="shared" si="3"/>
        <v>354078.14</v>
      </c>
      <c r="D15" s="1881">
        <f>'2-8-2배수관 '!G31</f>
        <v>56682.210000000006</v>
      </c>
      <c r="E15" s="1881">
        <f>'2-8-2배수관 '!G58</f>
        <v>16407.46</v>
      </c>
      <c r="F15" s="1881">
        <f>'2-8-2배수관 '!G84</f>
        <v>70845.290000000008</v>
      </c>
      <c r="G15" s="1881">
        <f>'2-8-2배수관 '!G111</f>
        <v>144276.04999999999</v>
      </c>
      <c r="H15" s="1882">
        <f>'2-8-2배수관 '!G137</f>
        <v>65867.12999999999</v>
      </c>
    </row>
    <row r="16" spans="1:9" s="57" customFormat="1" ht="30.95" customHeight="1" x14ac:dyDescent="0.15">
      <c r="A16" s="2697"/>
      <c r="B16" s="1891" t="s">
        <v>283</v>
      </c>
      <c r="C16" s="1881">
        <f t="shared" si="3"/>
        <v>20779.21</v>
      </c>
      <c r="D16" s="1881">
        <f>'2-8-2배수관 '!H31</f>
        <v>3872.4</v>
      </c>
      <c r="E16" s="1881">
        <f>'2-8-2배수관 '!H58</f>
        <v>6199.34</v>
      </c>
      <c r="F16" s="1881">
        <f>'2-8-2배수관 '!H84</f>
        <v>2576.88</v>
      </c>
      <c r="G16" s="1881">
        <f>'2-8-2배수관 '!H111</f>
        <v>64.27000000000001</v>
      </c>
      <c r="H16" s="1882">
        <f>'2-8-2배수관 '!H137</f>
        <v>8066.3200000000006</v>
      </c>
    </row>
    <row r="17" spans="1:8" s="57" customFormat="1" ht="30.95" customHeight="1" x14ac:dyDescent="0.15">
      <c r="A17" s="2697"/>
      <c r="B17" s="1891" t="s">
        <v>284</v>
      </c>
      <c r="C17" s="1881">
        <f t="shared" si="3"/>
        <v>259455.25999999998</v>
      </c>
      <c r="D17" s="1881">
        <f>'2-8-2배수관 '!I31</f>
        <v>64885.299999999996</v>
      </c>
      <c r="E17" s="1881">
        <f>'2-8-2배수관 '!I58</f>
        <v>76045.459999999992</v>
      </c>
      <c r="F17" s="1881">
        <f>'2-8-2배수관 '!I84</f>
        <v>50453.439999999995</v>
      </c>
      <c r="G17" s="1881">
        <f>'2-8-2배수관 '!I111</f>
        <v>19113.990000000002</v>
      </c>
      <c r="H17" s="1882">
        <f>'2-8-2배수관 '!I137</f>
        <v>48957.07</v>
      </c>
    </row>
    <row r="18" spans="1:8" s="57" customFormat="1" ht="30.95" customHeight="1" x14ac:dyDescent="0.15">
      <c r="A18" s="2697"/>
      <c r="B18" s="1886" t="s">
        <v>847</v>
      </c>
      <c r="C18" s="1881">
        <f t="shared" si="3"/>
        <v>24524.960000000003</v>
      </c>
      <c r="D18" s="1881">
        <f>'2-8-2배수관 '!J31</f>
        <v>6401.93</v>
      </c>
      <c r="E18" s="1881">
        <f>'2-8-2배수관 '!J58</f>
        <v>4330.38</v>
      </c>
      <c r="F18" s="1881">
        <f>'2-8-2배수관 '!J84</f>
        <v>7894.9</v>
      </c>
      <c r="G18" s="1881">
        <f>'2-8-2배수관 '!J111</f>
        <v>5397.4400000000005</v>
      </c>
      <c r="H18" s="1882">
        <f>'2-8-2배수관 '!J137</f>
        <v>500.31</v>
      </c>
    </row>
    <row r="19" spans="1:8" s="57" customFormat="1" ht="30.95" customHeight="1" x14ac:dyDescent="0.15">
      <c r="A19" s="2697"/>
      <c r="B19" s="1883" t="s">
        <v>285</v>
      </c>
      <c r="C19" s="1884">
        <f t="shared" si="3"/>
        <v>61749.479999999996</v>
      </c>
      <c r="D19" s="1884">
        <f>'2-8-2배수관 '!K31</f>
        <v>11769.99</v>
      </c>
      <c r="E19" s="1884">
        <f>'2-8-2배수관 '!K58</f>
        <v>7636.2600000000011</v>
      </c>
      <c r="F19" s="1884">
        <f>'2-8-2배수관 '!K84</f>
        <v>12252.53</v>
      </c>
      <c r="G19" s="1884">
        <f>'2-8-2배수관 '!K111</f>
        <v>28477.64</v>
      </c>
      <c r="H19" s="1885">
        <f>'2-8-2배수관 '!K137</f>
        <v>1613.06</v>
      </c>
    </row>
    <row r="20" spans="1:8" ht="30.95" customHeight="1" x14ac:dyDescent="0.15">
      <c r="A20" s="2696" t="s">
        <v>163</v>
      </c>
      <c r="B20" s="1890" t="s">
        <v>46</v>
      </c>
      <c r="C20" s="1875">
        <f t="shared" si="3"/>
        <v>1268017</v>
      </c>
      <c r="D20" s="1875">
        <f>SUM(D21:D25)</f>
        <v>329301.27999999997</v>
      </c>
      <c r="E20" s="1875">
        <f>SUM(E21:E25)</f>
        <v>268322.40999999997</v>
      </c>
      <c r="F20" s="1875">
        <f>SUM(F21:F25)</f>
        <v>275784.01</v>
      </c>
      <c r="G20" s="1875">
        <f>SUM(G21:G25)</f>
        <v>185402.83000000002</v>
      </c>
      <c r="H20" s="1876">
        <f>SUM(H21:H25)</f>
        <v>209206.47</v>
      </c>
    </row>
    <row r="21" spans="1:8" ht="30.95" customHeight="1" x14ac:dyDescent="0.15">
      <c r="A21" s="2697"/>
      <c r="B21" s="1891" t="s">
        <v>283</v>
      </c>
      <c r="C21" s="1881">
        <f t="shared" si="3"/>
        <v>160970.53</v>
      </c>
      <c r="D21" s="1881">
        <f>'2-8-3급수관  '!D11</f>
        <v>81217.969999999987</v>
      </c>
      <c r="E21" s="1881">
        <f>'2-8-3급수관  '!D18</f>
        <v>30828.239999999998</v>
      </c>
      <c r="F21" s="1881">
        <f>'2-8-3급수관  '!D25</f>
        <v>15876.699999999999</v>
      </c>
      <c r="G21" s="1881">
        <f>'2-8-3급수관  '!D32</f>
        <v>854.59</v>
      </c>
      <c r="H21" s="1882">
        <f>'2-8-3급수관  '!D39</f>
        <v>32193.030000000002</v>
      </c>
    </row>
    <row r="22" spans="1:8" ht="30.95" customHeight="1" x14ac:dyDescent="0.15">
      <c r="A22" s="2697"/>
      <c r="B22" s="1891" t="s">
        <v>284</v>
      </c>
      <c r="C22" s="1881">
        <f t="shared" si="3"/>
        <v>138333.35999999999</v>
      </c>
      <c r="D22" s="1881">
        <f>'2-8-3급수관  '!E11</f>
        <v>24372.44</v>
      </c>
      <c r="E22" s="1881">
        <f>'2-8-3급수관  '!E18</f>
        <v>21566.129999999997</v>
      </c>
      <c r="F22" s="1881">
        <f>'2-8-3급수관  '!E25</f>
        <v>31138.230000000003</v>
      </c>
      <c r="G22" s="1881">
        <f>'2-8-3급수관  '!E32</f>
        <v>29932.920000000006</v>
      </c>
      <c r="H22" s="1882">
        <f>'2-8-3급수관  '!E39</f>
        <v>31323.64</v>
      </c>
    </row>
    <row r="23" spans="1:8" ht="30.95" customHeight="1" x14ac:dyDescent="0.15">
      <c r="A23" s="2697"/>
      <c r="B23" s="1891" t="s">
        <v>286</v>
      </c>
      <c r="C23" s="1881">
        <f t="shared" si="3"/>
        <v>964592.22000000009</v>
      </c>
      <c r="D23" s="1881">
        <f>'2-8-3급수관  '!F11</f>
        <v>223480.63</v>
      </c>
      <c r="E23" s="1881">
        <f>'2-8-3급수관  '!F18</f>
        <v>215618.68</v>
      </c>
      <c r="F23" s="1881">
        <f>'2-8-3급수관  '!F25</f>
        <v>228081.08000000002</v>
      </c>
      <c r="G23" s="1881">
        <f>'2-8-3급수관  '!F32</f>
        <v>153560.54</v>
      </c>
      <c r="H23" s="1882">
        <f>'2-8-3급수관  '!F39</f>
        <v>143851.29</v>
      </c>
    </row>
    <row r="24" spans="1:8" ht="30.95" customHeight="1" x14ac:dyDescent="0.15">
      <c r="A24" s="2697"/>
      <c r="B24" s="1886" t="s">
        <v>847</v>
      </c>
      <c r="C24" s="1881">
        <f t="shared" si="3"/>
        <v>2559.7000000000003</v>
      </c>
      <c r="D24" s="1881">
        <f>'2-8-3급수관  '!G11</f>
        <v>0</v>
      </c>
      <c r="E24" s="1881">
        <f>'2-8-3급수관  '!G18</f>
        <v>0</v>
      </c>
      <c r="F24" s="1881">
        <f>'2-8-3급수관  '!G25</f>
        <v>645.00000000000011</v>
      </c>
      <c r="G24" s="1881">
        <f>'2-8-3급수관  '!G32</f>
        <v>184.96</v>
      </c>
      <c r="H24" s="1882">
        <f>'2-8-3급수관  '!G39</f>
        <v>1729.74</v>
      </c>
    </row>
    <row r="25" spans="1:8" ht="30.95" customHeight="1" thickBot="1" x14ac:dyDescent="0.2">
      <c r="A25" s="2698"/>
      <c r="B25" s="1895" t="s">
        <v>48</v>
      </c>
      <c r="C25" s="1896">
        <f t="shared" si="3"/>
        <v>1561.19</v>
      </c>
      <c r="D25" s="1897">
        <f>'2-8-3급수관  '!H11</f>
        <v>230.24</v>
      </c>
      <c r="E25" s="1897">
        <f>'2-8-3급수관  '!H18</f>
        <v>309.36</v>
      </c>
      <c r="F25" s="1897">
        <f>'2-8-3급수관  '!H25</f>
        <v>43</v>
      </c>
      <c r="G25" s="1897">
        <f>'2-8-3급수관  '!H32</f>
        <v>869.81999999999994</v>
      </c>
      <c r="H25" s="1898">
        <f>'2-8-3급수관  '!H39</f>
        <v>108.77</v>
      </c>
    </row>
  </sheetData>
  <sheetProtection password="CC19" sheet="1" objects="1" scenarios="1"/>
  <mergeCells count="5">
    <mergeCell ref="A20:A25"/>
    <mergeCell ref="A11:A19"/>
    <mergeCell ref="A4:B4"/>
    <mergeCell ref="A5:B5"/>
    <mergeCell ref="A6:A10"/>
  </mergeCells>
  <phoneticPr fontId="65" type="noConversion"/>
  <pageMargins left="0.7" right="0.7" top="0.75" bottom="0.75" header="0.3" footer="0.3"/>
  <pageSetup paperSize="9" scale="95" firstPageNumber="30" orientation="portrait" useFirstPageNumber="1" r:id="rId1"/>
  <headerFooter alignWithMargins="0">
    <oddFooter>&amp;C-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J29"/>
  <sheetViews>
    <sheetView view="pageBreakPreview" zoomScaleNormal="80" zoomScaleSheetLayoutView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F16" sqref="F16"/>
    </sheetView>
  </sheetViews>
  <sheetFormatPr defaultColWidth="8.88671875" defaultRowHeight="13.5" x14ac:dyDescent="0.15"/>
  <cols>
    <col min="1" max="1" width="5.33203125" style="805" customWidth="1"/>
    <col min="2" max="2" width="7.44140625" style="805" customWidth="1"/>
    <col min="3" max="3" width="8.109375" style="805" bestFit="1" customWidth="1"/>
    <col min="4" max="4" width="12.109375" style="805" customWidth="1"/>
    <col min="5" max="5" width="9.6640625" style="805" customWidth="1"/>
    <col min="6" max="6" width="8.33203125" style="805" customWidth="1"/>
    <col min="7" max="7" width="7.6640625" style="805" customWidth="1"/>
    <col min="8" max="8" width="8.33203125" style="805" customWidth="1"/>
    <col min="9" max="9" width="9.44140625" style="805" bestFit="1" customWidth="1"/>
    <col min="10" max="16384" width="8.88671875" style="805"/>
  </cols>
  <sheetData>
    <row r="1" spans="1:10" ht="31.5" customHeight="1" x14ac:dyDescent="0.15">
      <c r="A1" s="1899" t="s">
        <v>287</v>
      </c>
      <c r="B1" s="1900"/>
      <c r="C1" s="1900"/>
      <c r="D1" s="1690"/>
      <c r="E1" s="1901"/>
      <c r="F1" s="1690"/>
      <c r="G1" s="1690"/>
      <c r="H1" s="1690"/>
      <c r="I1" s="1690"/>
    </row>
    <row r="2" spans="1:10" ht="17.25" customHeight="1" thickBot="1" x14ac:dyDescent="0.2">
      <c r="A2" s="1902"/>
      <c r="B2" s="1902"/>
      <c r="C2" s="149"/>
      <c r="D2" s="1902"/>
      <c r="E2" s="1902"/>
      <c r="F2" s="1902"/>
      <c r="G2" s="1902"/>
      <c r="H2" s="2705" t="s">
        <v>288</v>
      </c>
      <c r="I2" s="2705"/>
    </row>
    <row r="3" spans="1:10" s="1908" customFormat="1" ht="32.25" customHeight="1" x14ac:dyDescent="0.15">
      <c r="A3" s="1903" t="s">
        <v>247</v>
      </c>
      <c r="B3" s="1904" t="s">
        <v>289</v>
      </c>
      <c r="C3" s="1904" t="s">
        <v>130</v>
      </c>
      <c r="D3" s="1905" t="s">
        <v>979</v>
      </c>
      <c r="E3" s="1905" t="s">
        <v>290</v>
      </c>
      <c r="F3" s="1904" t="s">
        <v>283</v>
      </c>
      <c r="G3" s="1904" t="s">
        <v>284</v>
      </c>
      <c r="H3" s="1905" t="s">
        <v>978</v>
      </c>
      <c r="I3" s="1906" t="s">
        <v>48</v>
      </c>
      <c r="J3" s="1907"/>
    </row>
    <row r="4" spans="1:10" s="1908" customFormat="1" ht="32.25" customHeight="1" x14ac:dyDescent="0.15">
      <c r="A4" s="2708" t="s">
        <v>103</v>
      </c>
      <c r="B4" s="1909" t="s">
        <v>254</v>
      </c>
      <c r="C4" s="1910">
        <f>SUM(C5:C12)</f>
        <v>23115.200000000001</v>
      </c>
      <c r="D4" s="1910">
        <f t="shared" ref="D4:I4" si="0">SUM(D5:D12)</f>
        <v>1535.25</v>
      </c>
      <c r="E4" s="1910">
        <f t="shared" si="0"/>
        <v>17549.98</v>
      </c>
      <c r="F4" s="1910">
        <f t="shared" si="0"/>
        <v>0</v>
      </c>
      <c r="G4" s="1910">
        <f t="shared" si="0"/>
        <v>0</v>
      </c>
      <c r="H4" s="1910">
        <f t="shared" si="0"/>
        <v>177.97</v>
      </c>
      <c r="I4" s="1910">
        <f t="shared" si="0"/>
        <v>3852</v>
      </c>
    </row>
    <row r="5" spans="1:10" s="1908" customFormat="1" ht="32.25" customHeight="1" x14ac:dyDescent="0.15">
      <c r="A5" s="2709"/>
      <c r="B5" s="1747" t="s">
        <v>1092</v>
      </c>
      <c r="C5" s="1911">
        <f t="shared" ref="C5:C12" si="1">SUM(D5:I5)</f>
        <v>33.730000000000004</v>
      </c>
      <c r="D5" s="1911">
        <f>D14+D22</f>
        <v>27.14</v>
      </c>
      <c r="E5" s="1911">
        <f t="shared" ref="E5:I5" si="2">E14+E22</f>
        <v>6.59</v>
      </c>
      <c r="F5" s="1911">
        <f t="shared" si="2"/>
        <v>0</v>
      </c>
      <c r="G5" s="1911">
        <f t="shared" si="2"/>
        <v>0</v>
      </c>
      <c r="H5" s="1911">
        <f t="shared" si="2"/>
        <v>0</v>
      </c>
      <c r="I5" s="1911">
        <f t="shared" si="2"/>
        <v>0</v>
      </c>
    </row>
    <row r="6" spans="1:10" s="1908" customFormat="1" ht="32.25" customHeight="1" x14ac:dyDescent="0.15">
      <c r="A6" s="2709"/>
      <c r="B6" s="1747" t="s">
        <v>1093</v>
      </c>
      <c r="C6" s="1911">
        <f t="shared" si="1"/>
        <v>4.8</v>
      </c>
      <c r="D6" s="1911">
        <f t="shared" ref="D6:I11" si="3">D15+D23</f>
        <v>4.8</v>
      </c>
      <c r="E6" s="1911">
        <f t="shared" si="3"/>
        <v>0</v>
      </c>
      <c r="F6" s="1911">
        <f t="shared" si="3"/>
        <v>0</v>
      </c>
      <c r="G6" s="1911">
        <f t="shared" si="3"/>
        <v>0</v>
      </c>
      <c r="H6" s="1911">
        <f t="shared" si="3"/>
        <v>0</v>
      </c>
      <c r="I6" s="1911">
        <f t="shared" si="3"/>
        <v>0</v>
      </c>
    </row>
    <row r="7" spans="1:10" s="1908" customFormat="1" ht="32.25" customHeight="1" x14ac:dyDescent="0.15">
      <c r="A7" s="2709"/>
      <c r="B7" s="1747" t="s">
        <v>291</v>
      </c>
      <c r="C7" s="1911">
        <f t="shared" si="1"/>
        <v>4229.32</v>
      </c>
      <c r="D7" s="1911">
        <f t="shared" si="3"/>
        <v>357.4</v>
      </c>
      <c r="E7" s="1911">
        <f t="shared" si="3"/>
        <v>3762.8</v>
      </c>
      <c r="F7" s="1911">
        <f t="shared" si="3"/>
        <v>0</v>
      </c>
      <c r="G7" s="1911">
        <f t="shared" si="3"/>
        <v>0</v>
      </c>
      <c r="H7" s="1911">
        <f t="shared" si="3"/>
        <v>109.12</v>
      </c>
      <c r="I7" s="1911">
        <f t="shared" si="3"/>
        <v>0</v>
      </c>
    </row>
    <row r="8" spans="1:10" s="1908" customFormat="1" ht="32.25" customHeight="1" x14ac:dyDescent="0.15">
      <c r="A8" s="2709"/>
      <c r="B8" s="1747" t="s">
        <v>292</v>
      </c>
      <c r="C8" s="1911">
        <f t="shared" si="1"/>
        <v>5045.33</v>
      </c>
      <c r="D8" s="1911">
        <f t="shared" si="3"/>
        <v>879.17000000000007</v>
      </c>
      <c r="E8" s="1911">
        <f t="shared" si="3"/>
        <v>4097.3099999999995</v>
      </c>
      <c r="F8" s="1911">
        <f t="shared" si="3"/>
        <v>0</v>
      </c>
      <c r="G8" s="1911">
        <f t="shared" si="3"/>
        <v>0</v>
      </c>
      <c r="H8" s="1911">
        <f t="shared" si="3"/>
        <v>68.849999999999994</v>
      </c>
      <c r="I8" s="1911">
        <f t="shared" si="3"/>
        <v>0</v>
      </c>
    </row>
    <row r="9" spans="1:10" s="1908" customFormat="1" ht="32.25" customHeight="1" x14ac:dyDescent="0.15">
      <c r="A9" s="2709"/>
      <c r="B9" s="1747" t="s">
        <v>293</v>
      </c>
      <c r="C9" s="1911">
        <f t="shared" si="1"/>
        <v>966.75</v>
      </c>
      <c r="D9" s="1911">
        <f t="shared" si="3"/>
        <v>266.74</v>
      </c>
      <c r="E9" s="1911">
        <f t="shared" si="3"/>
        <v>700.01</v>
      </c>
      <c r="F9" s="1911">
        <f t="shared" si="3"/>
        <v>0</v>
      </c>
      <c r="G9" s="1911">
        <f t="shared" si="3"/>
        <v>0</v>
      </c>
      <c r="H9" s="1911">
        <f t="shared" si="3"/>
        <v>0</v>
      </c>
      <c r="I9" s="1911">
        <f t="shared" si="3"/>
        <v>0</v>
      </c>
    </row>
    <row r="10" spans="1:10" s="1908" customFormat="1" ht="32.25" customHeight="1" x14ac:dyDescent="0.15">
      <c r="A10" s="2709"/>
      <c r="B10" s="1747" t="s">
        <v>294</v>
      </c>
      <c r="C10" s="1911">
        <f t="shared" si="1"/>
        <v>1104.83</v>
      </c>
      <c r="D10" s="1911">
        <f t="shared" si="3"/>
        <v>0</v>
      </c>
      <c r="E10" s="1911">
        <f t="shared" si="3"/>
        <v>1104.83</v>
      </c>
      <c r="F10" s="1911">
        <f t="shared" si="3"/>
        <v>0</v>
      </c>
      <c r="G10" s="1911">
        <f t="shared" si="3"/>
        <v>0</v>
      </c>
      <c r="H10" s="1911">
        <f t="shared" si="3"/>
        <v>0</v>
      </c>
      <c r="I10" s="1911">
        <f t="shared" si="3"/>
        <v>0</v>
      </c>
    </row>
    <row r="11" spans="1:10" s="1908" customFormat="1" ht="32.25" customHeight="1" x14ac:dyDescent="0.15">
      <c r="A11" s="2709"/>
      <c r="B11" s="1747" t="s">
        <v>295</v>
      </c>
      <c r="C11" s="1911">
        <f t="shared" si="1"/>
        <v>7878.4400000000005</v>
      </c>
      <c r="D11" s="1911">
        <f>D29</f>
        <v>0</v>
      </c>
      <c r="E11" s="1911">
        <f t="shared" si="3"/>
        <v>7878.4400000000005</v>
      </c>
      <c r="F11" s="1911">
        <f t="shared" si="3"/>
        <v>0</v>
      </c>
      <c r="G11" s="1911">
        <f t="shared" si="3"/>
        <v>0</v>
      </c>
      <c r="H11" s="1911">
        <f t="shared" si="3"/>
        <v>0</v>
      </c>
      <c r="I11" s="1911">
        <f t="shared" si="3"/>
        <v>0</v>
      </c>
    </row>
    <row r="12" spans="1:10" s="1908" customFormat="1" ht="32.25" customHeight="1" x14ac:dyDescent="0.15">
      <c r="A12" s="2710"/>
      <c r="B12" s="962" t="s">
        <v>1482</v>
      </c>
      <c r="C12" s="1911">
        <f t="shared" si="1"/>
        <v>3852</v>
      </c>
      <c r="D12" s="1911">
        <f>D29</f>
        <v>0</v>
      </c>
      <c r="E12" s="1911">
        <f t="shared" ref="E12:I12" si="4">E29</f>
        <v>0</v>
      </c>
      <c r="F12" s="1911">
        <f t="shared" si="4"/>
        <v>0</v>
      </c>
      <c r="G12" s="1911">
        <f t="shared" si="4"/>
        <v>0</v>
      </c>
      <c r="H12" s="1911">
        <f t="shared" si="4"/>
        <v>0</v>
      </c>
      <c r="I12" s="1911">
        <f t="shared" si="4"/>
        <v>3852</v>
      </c>
    </row>
    <row r="13" spans="1:10" s="1908" customFormat="1" ht="32.25" customHeight="1" x14ac:dyDescent="0.15">
      <c r="A13" s="2704" t="s">
        <v>148</v>
      </c>
      <c r="B13" s="1912" t="s">
        <v>46</v>
      </c>
      <c r="C13" s="1913">
        <f>SUM(C14:C20)</f>
        <v>4918.43</v>
      </c>
      <c r="D13" s="1913">
        <f>SUM(D14:D20)</f>
        <v>26.04</v>
      </c>
      <c r="E13" s="1913">
        <f t="shared" ref="E13:I13" si="5">SUM(E14:E20)</f>
        <v>4892.3900000000003</v>
      </c>
      <c r="F13" s="1913">
        <f t="shared" si="5"/>
        <v>0</v>
      </c>
      <c r="G13" s="1913">
        <f t="shared" si="5"/>
        <v>0</v>
      </c>
      <c r="H13" s="1913">
        <f t="shared" si="5"/>
        <v>0</v>
      </c>
      <c r="I13" s="1913">
        <f t="shared" si="5"/>
        <v>0</v>
      </c>
    </row>
    <row r="14" spans="1:10" s="1908" customFormat="1" ht="32.25" customHeight="1" x14ac:dyDescent="0.15">
      <c r="A14" s="2704"/>
      <c r="B14" s="1747" t="s">
        <v>1092</v>
      </c>
      <c r="C14" s="1911">
        <f t="shared" ref="C14:C20" si="6">SUM(D14:I14)</f>
        <v>21.24</v>
      </c>
      <c r="D14" s="1914">
        <f>'서구, 대덕 도수관'!C9</f>
        <v>21.24</v>
      </c>
      <c r="E14" s="1914">
        <f>'서구, 대덕 도수관'!C10</f>
        <v>0</v>
      </c>
      <c r="F14" s="1914"/>
      <c r="G14" s="1914"/>
      <c r="H14" s="1914">
        <f>'서구, 대덕 도수관'!C11</f>
        <v>0</v>
      </c>
      <c r="I14" s="1915"/>
    </row>
    <row r="15" spans="1:10" s="1908" customFormat="1" ht="32.25" customHeight="1" x14ac:dyDescent="0.15">
      <c r="A15" s="2704"/>
      <c r="B15" s="1747" t="s">
        <v>1093</v>
      </c>
      <c r="C15" s="1911">
        <f t="shared" si="6"/>
        <v>4.8</v>
      </c>
      <c r="D15" s="1914">
        <f>'서구, 대덕 도수관'!C13</f>
        <v>4.8</v>
      </c>
      <c r="E15" s="1914">
        <f>'서구, 대덕 도수관'!C14</f>
        <v>0</v>
      </c>
      <c r="F15" s="1914"/>
      <c r="G15" s="1914"/>
      <c r="H15" s="1914">
        <f>'서구, 대덕 도수관'!C15</f>
        <v>0</v>
      </c>
      <c r="I15" s="1915"/>
    </row>
    <row r="16" spans="1:10" s="1908" customFormat="1" ht="32.25" customHeight="1" x14ac:dyDescent="0.15">
      <c r="A16" s="2704"/>
      <c r="B16" s="1747" t="s">
        <v>291</v>
      </c>
      <c r="C16" s="1911">
        <f t="shared" si="6"/>
        <v>0</v>
      </c>
      <c r="D16" s="1914">
        <f>'서구, 대덕 도수관'!C17</f>
        <v>0</v>
      </c>
      <c r="E16" s="1914">
        <f>'서구, 대덕 도수관'!C18</f>
        <v>0</v>
      </c>
      <c r="F16" s="1914"/>
      <c r="G16" s="1914"/>
      <c r="H16" s="1914">
        <f>'서구, 대덕 도수관'!C19</f>
        <v>0</v>
      </c>
      <c r="I16" s="1915"/>
    </row>
    <row r="17" spans="1:9" s="1908" customFormat="1" ht="32.25" customHeight="1" x14ac:dyDescent="0.15">
      <c r="A17" s="2704"/>
      <c r="B17" s="1747" t="s">
        <v>292</v>
      </c>
      <c r="C17" s="1911">
        <f t="shared" si="6"/>
        <v>0</v>
      </c>
      <c r="D17" s="1914">
        <f>'서구, 대덕 도수관'!C21</f>
        <v>0</v>
      </c>
      <c r="E17" s="1914">
        <f>'서구, 대덕 도수관'!C22</f>
        <v>0</v>
      </c>
      <c r="F17" s="1914"/>
      <c r="G17" s="1914"/>
      <c r="H17" s="1914">
        <f>'서구, 대덕 도수관'!C23</f>
        <v>0</v>
      </c>
      <c r="I17" s="1915"/>
    </row>
    <row r="18" spans="1:9" s="1908" customFormat="1" ht="32.25" customHeight="1" x14ac:dyDescent="0.15">
      <c r="A18" s="2704"/>
      <c r="B18" s="1747" t="s">
        <v>293</v>
      </c>
      <c r="C18" s="1911">
        <f t="shared" si="6"/>
        <v>0</v>
      </c>
      <c r="D18" s="1914">
        <f>'서구, 대덕 도수관'!C25</f>
        <v>0</v>
      </c>
      <c r="E18" s="1914">
        <f>'서구, 대덕 도수관'!C26</f>
        <v>0</v>
      </c>
      <c r="F18" s="1914"/>
      <c r="G18" s="1914"/>
      <c r="H18" s="1914">
        <f>'서구, 대덕 도수관'!C27</f>
        <v>0</v>
      </c>
      <c r="I18" s="1915"/>
    </row>
    <row r="19" spans="1:9" s="1908" customFormat="1" ht="32.25" customHeight="1" x14ac:dyDescent="0.15">
      <c r="A19" s="2704"/>
      <c r="B19" s="1747" t="s">
        <v>294</v>
      </c>
      <c r="C19" s="1911">
        <f t="shared" si="6"/>
        <v>0</v>
      </c>
      <c r="D19" s="1914">
        <f>'서구, 대덕 도수관'!C29</f>
        <v>0</v>
      </c>
      <c r="E19" s="1914">
        <f>'서구, 대덕 도수관'!C30</f>
        <v>0</v>
      </c>
      <c r="F19" s="1914"/>
      <c r="G19" s="1914"/>
      <c r="H19" s="1914">
        <f>'서구, 대덕 도수관'!C31</f>
        <v>0</v>
      </c>
      <c r="I19" s="1915"/>
    </row>
    <row r="20" spans="1:9" s="1908" customFormat="1" ht="32.25" customHeight="1" x14ac:dyDescent="0.15">
      <c r="A20" s="2704"/>
      <c r="B20" s="1747" t="s">
        <v>295</v>
      </c>
      <c r="C20" s="1911">
        <f t="shared" si="6"/>
        <v>4892.3900000000003</v>
      </c>
      <c r="D20" s="1914">
        <f>'서구, 대덕 도수관'!C33</f>
        <v>0</v>
      </c>
      <c r="E20" s="1914">
        <f>'서구, 대덕 도수관'!C34</f>
        <v>4892.3900000000003</v>
      </c>
      <c r="F20" s="1914"/>
      <c r="G20" s="1914"/>
      <c r="H20" s="1914">
        <f>'서구, 대덕 도수관'!C35</f>
        <v>0</v>
      </c>
      <c r="I20" s="1915"/>
    </row>
    <row r="21" spans="1:9" s="1908" customFormat="1" ht="32.25" customHeight="1" x14ac:dyDescent="0.15">
      <c r="A21" s="2706" t="s">
        <v>63</v>
      </c>
      <c r="B21" s="1912" t="s">
        <v>46</v>
      </c>
      <c r="C21" s="1913">
        <f>SUM(C22:C29)</f>
        <v>18196.77</v>
      </c>
      <c r="D21" s="1913">
        <f t="shared" ref="D21:I21" si="7">SUM(D22:D29)</f>
        <v>1509.21</v>
      </c>
      <c r="E21" s="1913">
        <f t="shared" si="7"/>
        <v>12657.59</v>
      </c>
      <c r="F21" s="1913">
        <f t="shared" si="7"/>
        <v>0</v>
      </c>
      <c r="G21" s="1913">
        <f t="shared" si="7"/>
        <v>0</v>
      </c>
      <c r="H21" s="1913">
        <f t="shared" si="7"/>
        <v>177.97</v>
      </c>
      <c r="I21" s="1913">
        <f t="shared" si="7"/>
        <v>3852</v>
      </c>
    </row>
    <row r="22" spans="1:9" s="1908" customFormat="1" ht="32.25" customHeight="1" x14ac:dyDescent="0.15">
      <c r="A22" s="2707"/>
      <c r="B22" s="1747" t="s">
        <v>1092</v>
      </c>
      <c r="C22" s="1911">
        <f t="shared" ref="C22:C28" si="8">SUM(D22:I22)</f>
        <v>12.49</v>
      </c>
      <c r="D22" s="1914">
        <f>'서구, 대덕 도수관'!C46</f>
        <v>5.9</v>
      </c>
      <c r="E22" s="1914">
        <f>'서구, 대덕 도수관'!C47</f>
        <v>6.59</v>
      </c>
      <c r="F22" s="1914"/>
      <c r="G22" s="1914"/>
      <c r="H22" s="1914">
        <f>'서구, 대덕 도수관'!C48</f>
        <v>0</v>
      </c>
      <c r="I22" s="1915"/>
    </row>
    <row r="23" spans="1:9" s="1908" customFormat="1" ht="32.25" customHeight="1" x14ac:dyDescent="0.15">
      <c r="A23" s="2707"/>
      <c r="B23" s="1747" t="s">
        <v>1093</v>
      </c>
      <c r="C23" s="1911">
        <f t="shared" si="8"/>
        <v>0</v>
      </c>
      <c r="D23" s="1914">
        <f>'서구, 대덕 도수관'!C50</f>
        <v>0</v>
      </c>
      <c r="E23" s="1914">
        <f>'서구, 대덕 도수관'!C51</f>
        <v>0</v>
      </c>
      <c r="F23" s="1914"/>
      <c r="G23" s="1914"/>
      <c r="H23" s="1914">
        <f>'서구, 대덕 도수관'!C52</f>
        <v>0</v>
      </c>
      <c r="I23" s="1915"/>
    </row>
    <row r="24" spans="1:9" s="1908" customFormat="1" ht="32.25" customHeight="1" x14ac:dyDescent="0.15">
      <c r="A24" s="2707"/>
      <c r="B24" s="1747" t="s">
        <v>291</v>
      </c>
      <c r="C24" s="1911">
        <f t="shared" si="8"/>
        <v>4229.32</v>
      </c>
      <c r="D24" s="1914">
        <f>'서구, 대덕 도수관'!C54</f>
        <v>357.4</v>
      </c>
      <c r="E24" s="1914">
        <f>'서구, 대덕 도수관'!C55</f>
        <v>3762.8</v>
      </c>
      <c r="F24" s="1914"/>
      <c r="G24" s="1914"/>
      <c r="H24" s="1914">
        <f>'서구, 대덕 도수관'!C56</f>
        <v>109.12</v>
      </c>
      <c r="I24" s="1915"/>
    </row>
    <row r="25" spans="1:9" s="1908" customFormat="1" ht="32.25" customHeight="1" x14ac:dyDescent="0.15">
      <c r="A25" s="2707"/>
      <c r="B25" s="1747" t="s">
        <v>292</v>
      </c>
      <c r="C25" s="1911">
        <f t="shared" si="8"/>
        <v>5045.33</v>
      </c>
      <c r="D25" s="1914">
        <f>'서구, 대덕 도수관'!C58</f>
        <v>879.17000000000007</v>
      </c>
      <c r="E25" s="1914">
        <f>'서구, 대덕 도수관'!C59</f>
        <v>4097.3099999999995</v>
      </c>
      <c r="F25" s="1914"/>
      <c r="G25" s="1914"/>
      <c r="H25" s="1914">
        <f>'서구, 대덕 도수관'!C60</f>
        <v>68.849999999999994</v>
      </c>
      <c r="I25" s="1915"/>
    </row>
    <row r="26" spans="1:9" s="1908" customFormat="1" ht="32.25" customHeight="1" x14ac:dyDescent="0.15">
      <c r="A26" s="2707"/>
      <c r="B26" s="1747" t="s">
        <v>293</v>
      </c>
      <c r="C26" s="1911">
        <f t="shared" si="8"/>
        <v>966.75</v>
      </c>
      <c r="D26" s="1914">
        <f>'서구, 대덕 도수관'!C62</f>
        <v>266.74</v>
      </c>
      <c r="E26" s="1914">
        <f>'서구, 대덕 도수관'!C63</f>
        <v>700.01</v>
      </c>
      <c r="F26" s="1914"/>
      <c r="G26" s="1914"/>
      <c r="H26" s="1914">
        <f>'서구, 대덕 도수관'!C64</f>
        <v>0</v>
      </c>
      <c r="I26" s="1915"/>
    </row>
    <row r="27" spans="1:9" s="1908" customFormat="1" ht="32.25" customHeight="1" x14ac:dyDescent="0.15">
      <c r="A27" s="2707"/>
      <c r="B27" s="1747" t="s">
        <v>294</v>
      </c>
      <c r="C27" s="1911">
        <f t="shared" si="8"/>
        <v>1104.83</v>
      </c>
      <c r="D27" s="1914">
        <f>'서구, 대덕 도수관'!C66</f>
        <v>0</v>
      </c>
      <c r="E27" s="1914">
        <f>'서구, 대덕 도수관'!C67</f>
        <v>1104.83</v>
      </c>
      <c r="F27" s="1914"/>
      <c r="G27" s="1914"/>
      <c r="H27" s="1914">
        <f>'서구, 대덕 도수관'!C68</f>
        <v>0</v>
      </c>
      <c r="I27" s="1915"/>
    </row>
    <row r="28" spans="1:9" s="200" customFormat="1" ht="32.25" customHeight="1" x14ac:dyDescent="0.15">
      <c r="A28" s="2707"/>
      <c r="B28" s="1747" t="s">
        <v>295</v>
      </c>
      <c r="C28" s="1911">
        <f t="shared" si="8"/>
        <v>2986.05</v>
      </c>
      <c r="D28" s="1914">
        <f>'서구, 대덕 도수관'!C70</f>
        <v>0</v>
      </c>
      <c r="E28" s="1914">
        <f>'서구, 대덕 도수관'!C71</f>
        <v>2986.05</v>
      </c>
      <c r="F28" s="1914"/>
      <c r="G28" s="1914"/>
      <c r="H28" s="1914">
        <f>'서구, 대덕 도수관'!C72</f>
        <v>0</v>
      </c>
      <c r="I28" s="1915"/>
    </row>
    <row r="29" spans="1:9" s="200" customFormat="1" ht="32.25" customHeight="1" thickBot="1" x14ac:dyDescent="0.2">
      <c r="A29" s="2707"/>
      <c r="B29" s="962" t="s">
        <v>1482</v>
      </c>
      <c r="C29" s="1916">
        <f>SUM(D29:I29)</f>
        <v>3852</v>
      </c>
      <c r="D29" s="1917"/>
      <c r="E29" s="1917"/>
      <c r="F29" s="1917"/>
      <c r="G29" s="1917"/>
      <c r="H29" s="1917"/>
      <c r="I29" s="1917">
        <f>'서구, 대덕 도수관'!D73</f>
        <v>3852</v>
      </c>
    </row>
  </sheetData>
  <sheetProtection password="CC19" sheet="1" objects="1" scenarios="1"/>
  <mergeCells count="4">
    <mergeCell ref="A13:A20"/>
    <mergeCell ref="H2:I2"/>
    <mergeCell ref="A21:A29"/>
    <mergeCell ref="A4:A12"/>
  </mergeCells>
  <phoneticPr fontId="65" type="noConversion"/>
  <pageMargins left="0.75" right="0.75" top="1" bottom="1" header="0.5" footer="0.5"/>
  <pageSetup paperSize="9" scale="97" firstPageNumber="31" orientation="portrait" useFirstPageNumber="1" horizontalDpi="300" verticalDpi="300" r:id="rId1"/>
  <headerFooter alignWithMargins="0">
    <oddFooter>&amp;C- &amp;P -</oddFooter>
  </headerFooter>
  <rowBreaks count="1" manualBreakCount="1">
    <brk id="20" max="8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V163"/>
  <sheetViews>
    <sheetView view="pageBreakPreview" zoomScaleNormal="9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E1" sqref="E1"/>
    </sheetView>
  </sheetViews>
  <sheetFormatPr defaultColWidth="8.88671875" defaultRowHeight="13.5" x14ac:dyDescent="0.15"/>
  <cols>
    <col min="1" max="1" width="4.21875" customWidth="1"/>
    <col min="2" max="2" width="7.109375" customWidth="1"/>
    <col min="3" max="3" width="11.88671875" customWidth="1"/>
    <col min="4" max="4" width="9.109375" customWidth="1"/>
    <col min="5" max="5" width="11" customWidth="1"/>
    <col min="6" max="6" width="11.88671875" customWidth="1"/>
    <col min="7" max="7" width="10.44140625" customWidth="1"/>
    <col min="8" max="8" width="9.33203125" customWidth="1"/>
    <col min="9" max="10" width="10.109375" customWidth="1"/>
    <col min="11" max="11" width="9.6640625" customWidth="1"/>
    <col min="12" max="12" width="9.88671875" customWidth="1"/>
  </cols>
  <sheetData>
    <row r="1" spans="1:22" ht="30" customHeight="1" x14ac:dyDescent="0.25">
      <c r="A1" s="29" t="s">
        <v>296</v>
      </c>
      <c r="B1" s="12"/>
      <c r="C1" s="12"/>
      <c r="E1" s="1124"/>
      <c r="F1" s="120"/>
      <c r="G1" s="12"/>
    </row>
    <row r="2" spans="1:22" ht="16.5" customHeight="1" x14ac:dyDescent="0.15">
      <c r="A2" s="13"/>
      <c r="B2" s="13"/>
      <c r="C2" s="14"/>
      <c r="D2" s="13"/>
      <c r="E2" s="13"/>
      <c r="F2" s="13"/>
      <c r="G2" s="13"/>
      <c r="H2" s="13"/>
      <c r="I2" s="13"/>
      <c r="J2" s="2714" t="s">
        <v>297</v>
      </c>
      <c r="K2" s="2714"/>
    </row>
    <row r="3" spans="1:22" s="1908" customFormat="1" ht="30.75" customHeight="1" x14ac:dyDescent="0.15">
      <c r="A3" s="2034" t="s">
        <v>247</v>
      </c>
      <c r="B3" s="2035" t="s">
        <v>289</v>
      </c>
      <c r="C3" s="2035" t="s">
        <v>254</v>
      </c>
      <c r="D3" s="2034" t="s">
        <v>832</v>
      </c>
      <c r="E3" s="2034" t="s">
        <v>831</v>
      </c>
      <c r="F3" s="2034" t="s">
        <v>298</v>
      </c>
      <c r="G3" s="2034" t="s">
        <v>290</v>
      </c>
      <c r="H3" s="2035" t="s">
        <v>283</v>
      </c>
      <c r="I3" s="2035" t="s">
        <v>284</v>
      </c>
      <c r="J3" s="2034" t="s">
        <v>978</v>
      </c>
      <c r="K3" s="2034" t="s">
        <v>299</v>
      </c>
    </row>
    <row r="4" spans="1:22" s="1908" customFormat="1" ht="12.75" customHeight="1" x14ac:dyDescent="0.15">
      <c r="A4" s="2711" t="s">
        <v>103</v>
      </c>
      <c r="B4" s="2036" t="s">
        <v>254</v>
      </c>
      <c r="C4" s="2037">
        <f t="shared" ref="C4:K4" si="0">SUM(C5:C29)</f>
        <v>2560505.6500000008</v>
      </c>
      <c r="D4" s="2037">
        <f t="shared" si="0"/>
        <v>16530.04</v>
      </c>
      <c r="E4" s="2037">
        <f t="shared" si="0"/>
        <v>232025.30000000002</v>
      </c>
      <c r="F4" s="2037">
        <f t="shared" si="0"/>
        <v>1591363.2600000002</v>
      </c>
      <c r="G4" s="2037">
        <f t="shared" si="0"/>
        <v>354078.13999999996</v>
      </c>
      <c r="H4" s="2037">
        <f t="shared" si="0"/>
        <v>20779.21</v>
      </c>
      <c r="I4" s="2037">
        <f t="shared" si="0"/>
        <v>259455.26000000004</v>
      </c>
      <c r="J4" s="2037">
        <f t="shared" si="0"/>
        <v>24524.960000000003</v>
      </c>
      <c r="K4" s="2037">
        <f t="shared" si="0"/>
        <v>61749.48</v>
      </c>
      <c r="N4" s="2038"/>
      <c r="O4" s="2038"/>
      <c r="P4" s="2038"/>
      <c r="Q4" s="2038"/>
      <c r="R4" s="2038"/>
      <c r="S4" s="2038"/>
      <c r="T4" s="2038"/>
      <c r="U4" s="2038"/>
      <c r="V4" s="2038"/>
    </row>
    <row r="5" spans="1:22" s="1908" customFormat="1" ht="12.75" customHeight="1" x14ac:dyDescent="0.15">
      <c r="A5" s="2712"/>
      <c r="B5" s="2039" t="s">
        <v>300</v>
      </c>
      <c r="C5" s="2040">
        <f t="shared" ref="C5:C29" si="1">SUM(D5:K5)</f>
        <v>212466.37000000002</v>
      </c>
      <c r="D5" s="2040">
        <f>D32+D59+D85+D112+D138</f>
        <v>553.5</v>
      </c>
      <c r="E5" s="2040">
        <f t="shared" ref="E5:K5" si="2">E32+E59+E85+E112+E138</f>
        <v>3735.4199999999996</v>
      </c>
      <c r="F5" s="2040">
        <f t="shared" si="2"/>
        <v>99946.299999999988</v>
      </c>
      <c r="G5" s="2040">
        <f t="shared" si="2"/>
        <v>37811.53</v>
      </c>
      <c r="H5" s="2040">
        <f t="shared" si="2"/>
        <v>12986.529999999999</v>
      </c>
      <c r="I5" s="2040">
        <f t="shared" si="2"/>
        <v>35141.800000000003</v>
      </c>
      <c r="J5" s="2040">
        <f t="shared" si="2"/>
        <v>11827.870000000003</v>
      </c>
      <c r="K5" s="2040">
        <f t="shared" si="2"/>
        <v>10463.42</v>
      </c>
      <c r="N5" s="2038"/>
      <c r="O5" s="2038"/>
      <c r="P5" s="2038"/>
      <c r="Q5" s="2038"/>
      <c r="R5" s="2038"/>
      <c r="S5" s="2038"/>
      <c r="T5" s="2038"/>
      <c r="U5" s="2038"/>
      <c r="V5" s="2038"/>
    </row>
    <row r="6" spans="1:22" s="1908" customFormat="1" ht="12.75" customHeight="1" x14ac:dyDescent="0.15">
      <c r="A6" s="2712"/>
      <c r="B6" s="2041" t="s">
        <v>301</v>
      </c>
      <c r="C6" s="2040">
        <f t="shared" si="1"/>
        <v>895803.43</v>
      </c>
      <c r="D6" s="2040">
        <f t="shared" ref="D6:K29" si="3">D33+D60+D86+D113+D139</f>
        <v>2762.85</v>
      </c>
      <c r="E6" s="2040">
        <f t="shared" si="3"/>
        <v>86947.02</v>
      </c>
      <c r="F6" s="2040">
        <f t="shared" si="3"/>
        <v>498851.07</v>
      </c>
      <c r="G6" s="2040">
        <f t="shared" si="3"/>
        <v>109884.03</v>
      </c>
      <c r="H6" s="2040">
        <f t="shared" si="3"/>
        <v>3985.2200000000003</v>
      </c>
      <c r="I6" s="2040">
        <f t="shared" si="3"/>
        <v>157715.03</v>
      </c>
      <c r="J6" s="2040">
        <f t="shared" si="3"/>
        <v>5312.19</v>
      </c>
      <c r="K6" s="2040">
        <f t="shared" si="3"/>
        <v>30346.02</v>
      </c>
      <c r="N6" s="2038"/>
      <c r="O6" s="2038"/>
      <c r="P6" s="2038"/>
      <c r="Q6" s="2038"/>
      <c r="R6" s="2038"/>
      <c r="S6" s="2038"/>
      <c r="T6" s="2038"/>
      <c r="U6" s="2038"/>
      <c r="V6" s="2038"/>
    </row>
    <row r="7" spans="1:22" s="1908" customFormat="1" ht="12.75" customHeight="1" x14ac:dyDescent="0.15">
      <c r="A7" s="2712"/>
      <c r="B7" s="2041" t="s">
        <v>302</v>
      </c>
      <c r="C7" s="2040">
        <f t="shared" si="1"/>
        <v>480818.81</v>
      </c>
      <c r="D7" s="2040">
        <f t="shared" si="3"/>
        <v>4584.16</v>
      </c>
      <c r="E7" s="2040">
        <f t="shared" si="3"/>
        <v>48189.040000000008</v>
      </c>
      <c r="F7" s="2040">
        <f t="shared" si="3"/>
        <v>336030.64999999997</v>
      </c>
      <c r="G7" s="2040">
        <f t="shared" si="3"/>
        <v>20140.27</v>
      </c>
      <c r="H7" s="2040">
        <f t="shared" si="3"/>
        <v>2947.0199999999995</v>
      </c>
      <c r="I7" s="2040">
        <f t="shared" si="3"/>
        <v>51397.659999999996</v>
      </c>
      <c r="J7" s="2040">
        <f t="shared" si="3"/>
        <v>1543</v>
      </c>
      <c r="K7" s="2040">
        <f t="shared" si="3"/>
        <v>15987.01</v>
      </c>
      <c r="N7" s="2038"/>
      <c r="O7" s="2038"/>
      <c r="P7" s="2038"/>
      <c r="Q7" s="2038"/>
      <c r="R7" s="2038"/>
      <c r="S7" s="2038"/>
      <c r="T7" s="2038"/>
      <c r="U7" s="2038"/>
      <c r="V7" s="2038"/>
    </row>
    <row r="8" spans="1:22" s="1908" customFormat="1" ht="12.75" customHeight="1" x14ac:dyDescent="0.15">
      <c r="A8" s="2712"/>
      <c r="B8" s="2041" t="s">
        <v>303</v>
      </c>
      <c r="C8" s="2040">
        <f t="shared" si="1"/>
        <v>349797.28000000009</v>
      </c>
      <c r="D8" s="2040">
        <f t="shared" si="3"/>
        <v>1651.02</v>
      </c>
      <c r="E8" s="2040">
        <f t="shared" si="3"/>
        <v>37733.75</v>
      </c>
      <c r="F8" s="2040">
        <f t="shared" si="3"/>
        <v>264907.66000000003</v>
      </c>
      <c r="G8" s="2040">
        <f t="shared" si="3"/>
        <v>21367.13</v>
      </c>
      <c r="H8" s="2040">
        <f t="shared" si="3"/>
        <v>831.58999999999992</v>
      </c>
      <c r="I8" s="2040">
        <f t="shared" si="3"/>
        <v>15042.44</v>
      </c>
      <c r="J8" s="2040">
        <f t="shared" si="3"/>
        <v>3310.66</v>
      </c>
      <c r="K8" s="2040">
        <f t="shared" si="3"/>
        <v>4953.0300000000007</v>
      </c>
      <c r="N8" s="2038"/>
      <c r="O8" s="2038"/>
      <c r="P8" s="2038"/>
      <c r="Q8" s="2038"/>
      <c r="R8" s="2038"/>
      <c r="S8" s="2038"/>
      <c r="T8" s="2038"/>
      <c r="U8" s="2038"/>
      <c r="V8" s="2038"/>
    </row>
    <row r="9" spans="1:22" s="1908" customFormat="1" ht="12.75" customHeight="1" x14ac:dyDescent="0.15">
      <c r="A9" s="2712"/>
      <c r="B9" s="2041" t="s">
        <v>304</v>
      </c>
      <c r="C9" s="2040">
        <f t="shared" si="1"/>
        <v>31439.589999999989</v>
      </c>
      <c r="D9" s="2040">
        <f t="shared" si="3"/>
        <v>2368.7900000000004</v>
      </c>
      <c r="E9" s="2040">
        <f t="shared" si="3"/>
        <v>5372.2</v>
      </c>
      <c r="F9" s="2040">
        <f t="shared" si="3"/>
        <v>23219.579999999994</v>
      </c>
      <c r="G9" s="2040">
        <f t="shared" si="3"/>
        <v>395.35</v>
      </c>
      <c r="H9" s="2040">
        <f t="shared" si="3"/>
        <v>28.85</v>
      </c>
      <c r="I9" s="2040">
        <f t="shared" si="3"/>
        <v>54.82</v>
      </c>
      <c r="J9" s="2040">
        <f t="shared" si="3"/>
        <v>0</v>
      </c>
      <c r="K9" s="2040">
        <f t="shared" si="3"/>
        <v>0</v>
      </c>
      <c r="N9" s="2038"/>
      <c r="O9" s="2038"/>
      <c r="P9" s="2038"/>
      <c r="Q9" s="2038"/>
      <c r="R9" s="2038"/>
      <c r="S9" s="2038"/>
      <c r="T9" s="2038"/>
      <c r="U9" s="2038"/>
      <c r="V9" s="2038"/>
    </row>
    <row r="10" spans="1:22" s="1908" customFormat="1" ht="12.75" customHeight="1" x14ac:dyDescent="0.15">
      <c r="A10" s="2712"/>
      <c r="B10" s="2041" t="s">
        <v>305</v>
      </c>
      <c r="C10" s="2040">
        <f t="shared" si="1"/>
        <v>197627.58000000002</v>
      </c>
      <c r="D10" s="2040">
        <f t="shared" si="3"/>
        <v>2198.7399999999998</v>
      </c>
      <c r="E10" s="2040">
        <f t="shared" si="3"/>
        <v>19073.41</v>
      </c>
      <c r="F10" s="2040">
        <f t="shared" si="3"/>
        <v>168898.06</v>
      </c>
      <c r="G10" s="2040">
        <f t="shared" si="3"/>
        <v>7353.8600000000006</v>
      </c>
      <c r="H10" s="2040">
        <f t="shared" si="3"/>
        <v>0</v>
      </c>
      <c r="I10" s="2040">
        <f t="shared" si="3"/>
        <v>103.50999999999999</v>
      </c>
      <c r="J10" s="2040">
        <f t="shared" si="3"/>
        <v>0</v>
      </c>
      <c r="K10" s="2040">
        <f t="shared" si="3"/>
        <v>0</v>
      </c>
      <c r="N10" s="2038"/>
      <c r="O10" s="2038"/>
      <c r="P10" s="2038"/>
      <c r="Q10" s="2038"/>
      <c r="R10" s="2038"/>
      <c r="S10" s="2038"/>
      <c r="T10" s="2038"/>
      <c r="U10" s="2038"/>
      <c r="V10" s="2038"/>
    </row>
    <row r="11" spans="1:22" s="1908" customFormat="1" ht="12.75" customHeight="1" x14ac:dyDescent="0.15">
      <c r="A11" s="2712"/>
      <c r="B11" s="2041" t="s">
        <v>306</v>
      </c>
      <c r="C11" s="2040">
        <f t="shared" si="1"/>
        <v>18282.72</v>
      </c>
      <c r="D11" s="2040">
        <f t="shared" si="3"/>
        <v>8.1</v>
      </c>
      <c r="E11" s="2040">
        <f t="shared" si="3"/>
        <v>4627.3499999999995</v>
      </c>
      <c r="F11" s="2040">
        <f t="shared" si="3"/>
        <v>13647.270000000002</v>
      </c>
      <c r="G11" s="2040">
        <f t="shared" si="3"/>
        <v>0</v>
      </c>
      <c r="H11" s="2040">
        <f t="shared" si="3"/>
        <v>0</v>
      </c>
      <c r="I11" s="2040">
        <f t="shared" si="3"/>
        <v>0</v>
      </c>
      <c r="J11" s="2040">
        <f t="shared" si="3"/>
        <v>0</v>
      </c>
      <c r="K11" s="2040">
        <f t="shared" si="3"/>
        <v>0</v>
      </c>
      <c r="N11" s="2038"/>
      <c r="O11" s="2038"/>
      <c r="P11" s="2038"/>
      <c r="Q11" s="2038"/>
      <c r="R11" s="2038"/>
      <c r="S11" s="2038"/>
      <c r="T11" s="2038"/>
      <c r="U11" s="2038"/>
      <c r="V11" s="2038"/>
    </row>
    <row r="12" spans="1:22" s="1908" customFormat="1" ht="12.75" customHeight="1" x14ac:dyDescent="0.15">
      <c r="A12" s="2712"/>
      <c r="B12" s="2041" t="s">
        <v>307</v>
      </c>
      <c r="C12" s="2040">
        <f t="shared" si="1"/>
        <v>103624.68999999999</v>
      </c>
      <c r="D12" s="2040">
        <f t="shared" si="3"/>
        <v>2402.88</v>
      </c>
      <c r="E12" s="2040">
        <f t="shared" si="3"/>
        <v>14448.460000000001</v>
      </c>
      <c r="F12" s="2040">
        <f t="shared" si="3"/>
        <v>65724.2</v>
      </c>
      <c r="G12" s="2040">
        <f t="shared" si="3"/>
        <v>20548.84</v>
      </c>
      <c r="H12" s="2040">
        <f t="shared" si="3"/>
        <v>0</v>
      </c>
      <c r="I12" s="2040">
        <f t="shared" si="3"/>
        <v>0</v>
      </c>
      <c r="J12" s="2040">
        <f t="shared" si="3"/>
        <v>500.31</v>
      </c>
      <c r="K12" s="2040">
        <f t="shared" si="3"/>
        <v>0</v>
      </c>
      <c r="N12" s="2038"/>
      <c r="O12" s="2038"/>
      <c r="P12" s="2038"/>
      <c r="Q12" s="2038"/>
      <c r="R12" s="2038"/>
      <c r="S12" s="2038"/>
      <c r="T12" s="2038"/>
      <c r="U12" s="2038"/>
      <c r="V12" s="2038"/>
    </row>
    <row r="13" spans="1:22" s="1908" customFormat="1" ht="12.75" customHeight="1" x14ac:dyDescent="0.15">
      <c r="A13" s="2712"/>
      <c r="B13" s="2041" t="s">
        <v>1089</v>
      </c>
      <c r="C13" s="2040">
        <f t="shared" si="1"/>
        <v>1724.74</v>
      </c>
      <c r="D13" s="2040">
        <f t="shared" si="3"/>
        <v>0</v>
      </c>
      <c r="E13" s="2040">
        <f t="shared" si="3"/>
        <v>0</v>
      </c>
      <c r="F13" s="2040">
        <f t="shared" si="3"/>
        <v>1397.99</v>
      </c>
      <c r="G13" s="2040">
        <f t="shared" si="3"/>
        <v>326.75</v>
      </c>
      <c r="H13" s="2040">
        <f t="shared" si="3"/>
        <v>0</v>
      </c>
      <c r="I13" s="2040">
        <f t="shared" si="3"/>
        <v>0</v>
      </c>
      <c r="J13" s="2040">
        <f t="shared" si="3"/>
        <v>0</v>
      </c>
      <c r="K13" s="2040">
        <f t="shared" si="3"/>
        <v>0</v>
      </c>
      <c r="N13" s="2038"/>
      <c r="O13" s="2038"/>
      <c r="P13" s="2038"/>
      <c r="Q13" s="2038"/>
      <c r="R13" s="2038"/>
      <c r="S13" s="2038"/>
      <c r="T13" s="2038"/>
      <c r="U13" s="2038"/>
      <c r="V13" s="2038"/>
    </row>
    <row r="14" spans="1:22" s="1908" customFormat="1" ht="12.75" customHeight="1" x14ac:dyDescent="0.15">
      <c r="A14" s="2712"/>
      <c r="B14" s="2041" t="s">
        <v>308</v>
      </c>
      <c r="C14" s="2040">
        <f t="shared" si="1"/>
        <v>53615.990000000005</v>
      </c>
      <c r="D14" s="2040">
        <f t="shared" si="3"/>
        <v>0</v>
      </c>
      <c r="E14" s="2040">
        <f t="shared" si="3"/>
        <v>3903.5299999999997</v>
      </c>
      <c r="F14" s="2040">
        <f t="shared" si="3"/>
        <v>37938.47</v>
      </c>
      <c r="G14" s="2040">
        <f t="shared" si="3"/>
        <v>11448.83</v>
      </c>
      <c r="H14" s="2040">
        <f t="shared" si="3"/>
        <v>0</v>
      </c>
      <c r="I14" s="2040">
        <f t="shared" si="3"/>
        <v>0</v>
      </c>
      <c r="J14" s="2040">
        <f t="shared" si="3"/>
        <v>325.16000000000003</v>
      </c>
      <c r="K14" s="2040">
        <f t="shared" si="3"/>
        <v>0</v>
      </c>
      <c r="N14" s="2038"/>
      <c r="O14" s="2038"/>
      <c r="P14" s="2038"/>
      <c r="Q14" s="2038"/>
      <c r="R14" s="2038"/>
      <c r="S14" s="2038"/>
      <c r="T14" s="2038"/>
      <c r="U14" s="2038"/>
      <c r="V14" s="2038"/>
    </row>
    <row r="15" spans="1:22" s="1908" customFormat="1" ht="12.75" customHeight="1" x14ac:dyDescent="0.15">
      <c r="A15" s="2712"/>
      <c r="B15" s="2041" t="s">
        <v>309</v>
      </c>
      <c r="C15" s="2040">
        <f t="shared" si="1"/>
        <v>83329.200000000012</v>
      </c>
      <c r="D15" s="2040">
        <f t="shared" si="3"/>
        <v>0</v>
      </c>
      <c r="E15" s="2040">
        <f t="shared" si="3"/>
        <v>7924.6200000000008</v>
      </c>
      <c r="F15" s="2040">
        <f t="shared" si="3"/>
        <v>56160.62</v>
      </c>
      <c r="G15" s="2040">
        <f t="shared" si="3"/>
        <v>19243.96</v>
      </c>
      <c r="H15" s="2040">
        <f t="shared" si="3"/>
        <v>0</v>
      </c>
      <c r="I15" s="2040">
        <f t="shared" si="3"/>
        <v>0</v>
      </c>
      <c r="J15" s="2040">
        <f t="shared" si="3"/>
        <v>0</v>
      </c>
      <c r="K15" s="2040">
        <f t="shared" si="3"/>
        <v>0</v>
      </c>
      <c r="N15" s="2038"/>
      <c r="O15" s="2038"/>
      <c r="P15" s="2038"/>
      <c r="Q15" s="2038"/>
      <c r="R15" s="2038"/>
      <c r="S15" s="2038"/>
      <c r="T15" s="2038"/>
      <c r="U15" s="2038"/>
      <c r="V15" s="2038"/>
    </row>
    <row r="16" spans="1:22" s="1908" customFormat="1" ht="12.75" customHeight="1" x14ac:dyDescent="0.15">
      <c r="A16" s="2712"/>
      <c r="B16" s="2041" t="s">
        <v>310</v>
      </c>
      <c r="C16" s="2040">
        <f t="shared" si="1"/>
        <v>23467.25</v>
      </c>
      <c r="D16" s="2040">
        <f t="shared" si="3"/>
        <v>0</v>
      </c>
      <c r="E16" s="2040">
        <f t="shared" si="3"/>
        <v>0</v>
      </c>
      <c r="F16" s="2040">
        <f t="shared" si="3"/>
        <v>12849.920000000002</v>
      </c>
      <c r="G16" s="2040">
        <f t="shared" si="3"/>
        <v>10617.33</v>
      </c>
      <c r="H16" s="2040">
        <f t="shared" si="3"/>
        <v>0</v>
      </c>
      <c r="I16" s="2040">
        <f t="shared" si="3"/>
        <v>0</v>
      </c>
      <c r="J16" s="2040">
        <f t="shared" si="3"/>
        <v>0</v>
      </c>
      <c r="K16" s="2040">
        <f t="shared" si="3"/>
        <v>0</v>
      </c>
      <c r="N16" s="2038"/>
      <c r="O16" s="2038"/>
      <c r="P16" s="2038"/>
      <c r="Q16" s="2038"/>
      <c r="R16" s="2038"/>
      <c r="S16" s="2038"/>
      <c r="T16" s="2038"/>
      <c r="U16" s="2038"/>
      <c r="V16" s="2038"/>
    </row>
    <row r="17" spans="1:22" s="1908" customFormat="1" ht="12.75" customHeight="1" x14ac:dyDescent="0.15">
      <c r="A17" s="2712"/>
      <c r="B17" s="2041" t="s">
        <v>311</v>
      </c>
      <c r="C17" s="2040">
        <f t="shared" si="1"/>
        <v>19030.099999999999</v>
      </c>
      <c r="D17" s="2040">
        <f t="shared" si="3"/>
        <v>0</v>
      </c>
      <c r="E17" s="2040">
        <f t="shared" si="3"/>
        <v>0</v>
      </c>
      <c r="F17" s="2040">
        <f t="shared" si="3"/>
        <v>3774.2999999999997</v>
      </c>
      <c r="G17" s="2040">
        <f t="shared" si="3"/>
        <v>15255.799999999997</v>
      </c>
      <c r="H17" s="2040">
        <f t="shared" si="3"/>
        <v>0</v>
      </c>
      <c r="I17" s="2040">
        <f t="shared" si="3"/>
        <v>0</v>
      </c>
      <c r="J17" s="2040">
        <f t="shared" si="3"/>
        <v>0</v>
      </c>
      <c r="K17" s="2040">
        <f t="shared" si="3"/>
        <v>0</v>
      </c>
      <c r="N17" s="2038"/>
      <c r="O17" s="2038"/>
      <c r="P17" s="2038"/>
      <c r="Q17" s="2038"/>
      <c r="R17" s="2038"/>
      <c r="S17" s="2038"/>
      <c r="T17" s="2038"/>
      <c r="U17" s="2038"/>
      <c r="V17" s="2038"/>
    </row>
    <row r="18" spans="1:22" s="1908" customFormat="1" ht="12.75" customHeight="1" x14ac:dyDescent="0.15">
      <c r="A18" s="2712"/>
      <c r="B18" s="2041" t="s">
        <v>291</v>
      </c>
      <c r="C18" s="2040">
        <f t="shared" si="1"/>
        <v>25364.5</v>
      </c>
      <c r="D18" s="2040">
        <f t="shared" si="3"/>
        <v>0</v>
      </c>
      <c r="E18" s="2040">
        <f t="shared" si="3"/>
        <v>0</v>
      </c>
      <c r="F18" s="2040">
        <f t="shared" si="3"/>
        <v>1933.9699999999998</v>
      </c>
      <c r="G18" s="2040">
        <f t="shared" si="3"/>
        <v>23430.53</v>
      </c>
      <c r="H18" s="2040">
        <f t="shared" si="3"/>
        <v>0</v>
      </c>
      <c r="I18" s="2040">
        <f t="shared" si="3"/>
        <v>0</v>
      </c>
      <c r="J18" s="2040">
        <f t="shared" si="3"/>
        <v>0</v>
      </c>
      <c r="K18" s="2040">
        <f t="shared" si="3"/>
        <v>0</v>
      </c>
      <c r="N18" s="2038"/>
      <c r="O18" s="2038"/>
      <c r="P18" s="2038"/>
      <c r="Q18" s="2038"/>
      <c r="R18" s="2038"/>
      <c r="S18" s="2038"/>
      <c r="T18" s="2038"/>
      <c r="U18" s="2038"/>
      <c r="V18" s="2038"/>
    </row>
    <row r="19" spans="1:22" s="1908" customFormat="1" ht="12.75" customHeight="1" x14ac:dyDescent="0.15">
      <c r="A19" s="2712"/>
      <c r="B19" s="2041" t="s">
        <v>292</v>
      </c>
      <c r="C19" s="2040">
        <f t="shared" si="1"/>
        <v>21951.72</v>
      </c>
      <c r="D19" s="2040">
        <f t="shared" si="3"/>
        <v>0</v>
      </c>
      <c r="E19" s="2040">
        <f t="shared" si="3"/>
        <v>70.5</v>
      </c>
      <c r="F19" s="2040">
        <f t="shared" si="3"/>
        <v>353.41999999999996</v>
      </c>
      <c r="G19" s="2040">
        <f t="shared" si="3"/>
        <v>19822.030000000002</v>
      </c>
      <c r="H19" s="2040">
        <f t="shared" si="3"/>
        <v>0</v>
      </c>
      <c r="I19" s="2040">
        <f t="shared" si="3"/>
        <v>0</v>
      </c>
      <c r="J19" s="2040">
        <f t="shared" si="3"/>
        <v>1705.77</v>
      </c>
      <c r="K19" s="2040">
        <f t="shared" si="3"/>
        <v>0</v>
      </c>
      <c r="N19" s="2038"/>
      <c r="O19" s="2038"/>
      <c r="P19" s="2038"/>
      <c r="Q19" s="2038"/>
      <c r="R19" s="2038"/>
      <c r="S19" s="2038"/>
      <c r="T19" s="2038"/>
      <c r="U19" s="2038"/>
      <c r="V19" s="2038"/>
    </row>
    <row r="20" spans="1:22" s="1908" customFormat="1" ht="12.75" customHeight="1" x14ac:dyDescent="0.15">
      <c r="A20" s="2712"/>
      <c r="B20" s="2041" t="s">
        <v>312</v>
      </c>
      <c r="C20" s="2040">
        <f t="shared" si="1"/>
        <v>14172.809999999998</v>
      </c>
      <c r="D20" s="2040">
        <f t="shared" si="3"/>
        <v>0</v>
      </c>
      <c r="E20" s="2040">
        <f t="shared" si="3"/>
        <v>0</v>
      </c>
      <c r="F20" s="2040">
        <f t="shared" si="3"/>
        <v>5729.78</v>
      </c>
      <c r="G20" s="2040">
        <f t="shared" si="3"/>
        <v>8443.0299999999988</v>
      </c>
      <c r="H20" s="2040">
        <f t="shared" si="3"/>
        <v>0</v>
      </c>
      <c r="I20" s="2040">
        <f t="shared" si="3"/>
        <v>0</v>
      </c>
      <c r="J20" s="2040">
        <f t="shared" si="3"/>
        <v>0</v>
      </c>
      <c r="K20" s="2040">
        <f t="shared" si="3"/>
        <v>0</v>
      </c>
      <c r="N20" s="2038"/>
      <c r="O20" s="2038"/>
      <c r="P20" s="2038"/>
      <c r="Q20" s="2038"/>
      <c r="R20" s="2038"/>
      <c r="S20" s="2038"/>
      <c r="T20" s="2038"/>
      <c r="U20" s="2038"/>
      <c r="V20" s="2038"/>
    </row>
    <row r="21" spans="1:22" s="1908" customFormat="1" ht="12.75" customHeight="1" x14ac:dyDescent="0.15">
      <c r="A21" s="2712"/>
      <c r="B21" s="2041" t="s">
        <v>293</v>
      </c>
      <c r="C21" s="2040">
        <f t="shared" si="1"/>
        <v>5605.1</v>
      </c>
      <c r="D21" s="2040">
        <f t="shared" si="3"/>
        <v>0</v>
      </c>
      <c r="E21" s="2040">
        <f t="shared" si="3"/>
        <v>0</v>
      </c>
      <c r="F21" s="2040">
        <f t="shared" si="3"/>
        <v>0</v>
      </c>
      <c r="G21" s="2040">
        <f t="shared" si="3"/>
        <v>5605.1</v>
      </c>
      <c r="H21" s="2040">
        <f t="shared" si="3"/>
        <v>0</v>
      </c>
      <c r="I21" s="2040">
        <f t="shared" si="3"/>
        <v>0</v>
      </c>
      <c r="J21" s="2040">
        <f t="shared" si="3"/>
        <v>0</v>
      </c>
      <c r="K21" s="2040">
        <f t="shared" si="3"/>
        <v>0</v>
      </c>
      <c r="N21" s="2038"/>
      <c r="O21" s="2038"/>
      <c r="P21" s="2038"/>
      <c r="Q21" s="2038"/>
      <c r="R21" s="2038"/>
      <c r="S21" s="2038"/>
      <c r="T21" s="2038"/>
      <c r="U21" s="2038"/>
      <c r="V21" s="2038"/>
    </row>
    <row r="22" spans="1:22" s="1908" customFormat="1" ht="12.75" customHeight="1" x14ac:dyDescent="0.15">
      <c r="A22" s="2712"/>
      <c r="B22" s="2041" t="s">
        <v>313</v>
      </c>
      <c r="C22" s="2040">
        <f t="shared" si="1"/>
        <v>4593.9400000000005</v>
      </c>
      <c r="D22" s="2040">
        <f t="shared" si="3"/>
        <v>0</v>
      </c>
      <c r="E22" s="2040">
        <f t="shared" si="3"/>
        <v>0</v>
      </c>
      <c r="F22" s="2040">
        <f t="shared" si="3"/>
        <v>0</v>
      </c>
      <c r="G22" s="2040">
        <f t="shared" si="3"/>
        <v>4593.9400000000005</v>
      </c>
      <c r="H22" s="2040">
        <f t="shared" si="3"/>
        <v>0</v>
      </c>
      <c r="I22" s="2040">
        <f t="shared" si="3"/>
        <v>0</v>
      </c>
      <c r="J22" s="2040">
        <f t="shared" si="3"/>
        <v>0</v>
      </c>
      <c r="K22" s="2040">
        <f t="shared" si="3"/>
        <v>0</v>
      </c>
      <c r="N22" s="2038"/>
      <c r="O22" s="2038"/>
      <c r="P22" s="2038"/>
      <c r="Q22" s="2038"/>
      <c r="R22" s="2038"/>
      <c r="S22" s="2038"/>
      <c r="T22" s="2038"/>
      <c r="U22" s="2038"/>
      <c r="V22" s="2038"/>
    </row>
    <row r="23" spans="1:22" s="1908" customFormat="1" ht="12.75" customHeight="1" x14ac:dyDescent="0.15">
      <c r="A23" s="2712"/>
      <c r="B23" s="2041" t="s">
        <v>314</v>
      </c>
      <c r="C23" s="2040">
        <f t="shared" si="1"/>
        <v>1961.36</v>
      </c>
      <c r="D23" s="2040">
        <f t="shared" si="3"/>
        <v>0</v>
      </c>
      <c r="E23" s="2040">
        <f t="shared" si="3"/>
        <v>0</v>
      </c>
      <c r="F23" s="2040">
        <f t="shared" si="3"/>
        <v>0</v>
      </c>
      <c r="G23" s="2040">
        <f t="shared" si="3"/>
        <v>1961.36</v>
      </c>
      <c r="H23" s="2040">
        <f t="shared" si="3"/>
        <v>0</v>
      </c>
      <c r="I23" s="2040">
        <f t="shared" si="3"/>
        <v>0</v>
      </c>
      <c r="J23" s="2040">
        <f t="shared" si="3"/>
        <v>0</v>
      </c>
      <c r="K23" s="2040">
        <f t="shared" si="3"/>
        <v>0</v>
      </c>
      <c r="N23" s="2038"/>
      <c r="O23" s="2038"/>
      <c r="P23" s="2038"/>
      <c r="Q23" s="2038"/>
      <c r="R23" s="2038"/>
      <c r="S23" s="2038"/>
      <c r="T23" s="2038"/>
      <c r="U23" s="2038"/>
      <c r="V23" s="2038"/>
    </row>
    <row r="24" spans="1:22" s="1908" customFormat="1" ht="12.75" customHeight="1" x14ac:dyDescent="0.15">
      <c r="A24" s="2712"/>
      <c r="B24" s="2041" t="s">
        <v>315</v>
      </c>
      <c r="C24" s="2040">
        <f t="shared" si="1"/>
        <v>12330.11</v>
      </c>
      <c r="D24" s="2040">
        <f t="shared" si="3"/>
        <v>0</v>
      </c>
      <c r="E24" s="2040">
        <f t="shared" si="3"/>
        <v>0</v>
      </c>
      <c r="F24" s="2040">
        <f t="shared" si="3"/>
        <v>0</v>
      </c>
      <c r="G24" s="2040">
        <f t="shared" si="3"/>
        <v>12330.11</v>
      </c>
      <c r="H24" s="2040">
        <f t="shared" si="3"/>
        <v>0</v>
      </c>
      <c r="I24" s="2040">
        <f t="shared" si="3"/>
        <v>0</v>
      </c>
      <c r="J24" s="2040">
        <f t="shared" si="3"/>
        <v>0</v>
      </c>
      <c r="K24" s="2040">
        <f t="shared" si="3"/>
        <v>0</v>
      </c>
      <c r="N24" s="2038"/>
      <c r="O24" s="2038"/>
      <c r="P24" s="2038"/>
      <c r="Q24" s="2038"/>
      <c r="R24" s="2038"/>
      <c r="S24" s="2038"/>
      <c r="T24" s="2038"/>
      <c r="U24" s="2038"/>
      <c r="V24" s="2038"/>
    </row>
    <row r="25" spans="1:22" s="1908" customFormat="1" ht="12.75" customHeight="1" x14ac:dyDescent="0.15">
      <c r="A25" s="2712"/>
      <c r="B25" s="2041" t="s">
        <v>316</v>
      </c>
      <c r="C25" s="2040">
        <f t="shared" si="1"/>
        <v>74.09</v>
      </c>
      <c r="D25" s="2040">
        <f t="shared" si="3"/>
        <v>0</v>
      </c>
      <c r="E25" s="2040">
        <f t="shared" si="3"/>
        <v>0</v>
      </c>
      <c r="F25" s="2040">
        <f t="shared" si="3"/>
        <v>0</v>
      </c>
      <c r="G25" s="2040">
        <f t="shared" si="3"/>
        <v>74.09</v>
      </c>
      <c r="H25" s="2040">
        <f t="shared" si="3"/>
        <v>0</v>
      </c>
      <c r="I25" s="2040">
        <f t="shared" si="3"/>
        <v>0</v>
      </c>
      <c r="J25" s="2040">
        <f t="shared" si="3"/>
        <v>0</v>
      </c>
      <c r="K25" s="2040">
        <f t="shared" si="3"/>
        <v>0</v>
      </c>
      <c r="N25" s="2038"/>
      <c r="O25" s="2038"/>
      <c r="P25" s="2038"/>
      <c r="Q25" s="2038"/>
      <c r="R25" s="2038"/>
      <c r="S25" s="2038"/>
      <c r="T25" s="2038"/>
      <c r="U25" s="2038"/>
      <c r="V25" s="2038"/>
    </row>
    <row r="26" spans="1:22" s="1908" customFormat="1" ht="12.75" customHeight="1" x14ac:dyDescent="0.15">
      <c r="A26" s="2712"/>
      <c r="B26" s="2041" t="s">
        <v>1090</v>
      </c>
      <c r="C26" s="2040">
        <f t="shared" si="1"/>
        <v>3.63</v>
      </c>
      <c r="D26" s="2040">
        <f t="shared" si="3"/>
        <v>0</v>
      </c>
      <c r="E26" s="2040">
        <f t="shared" si="3"/>
        <v>0</v>
      </c>
      <c r="F26" s="2040">
        <f t="shared" si="3"/>
        <v>0</v>
      </c>
      <c r="G26" s="2040">
        <f t="shared" si="3"/>
        <v>3.63</v>
      </c>
      <c r="H26" s="2040">
        <f t="shared" si="3"/>
        <v>0</v>
      </c>
      <c r="I26" s="2040">
        <f t="shared" si="3"/>
        <v>0</v>
      </c>
      <c r="J26" s="2040">
        <f t="shared" si="3"/>
        <v>0</v>
      </c>
      <c r="K26" s="2040">
        <f t="shared" si="3"/>
        <v>0</v>
      </c>
      <c r="N26" s="2038"/>
      <c r="O26" s="2038"/>
      <c r="P26" s="2038"/>
      <c r="Q26" s="2038"/>
      <c r="R26" s="2038"/>
      <c r="S26" s="2038"/>
      <c r="T26" s="2038"/>
      <c r="U26" s="2038"/>
      <c r="V26" s="2038"/>
    </row>
    <row r="27" spans="1:22" s="1908" customFormat="1" ht="12.75" customHeight="1" x14ac:dyDescent="0.15">
      <c r="A27" s="2712"/>
      <c r="B27" s="2041" t="s">
        <v>1091</v>
      </c>
      <c r="C27" s="2040">
        <f t="shared" si="1"/>
        <v>0</v>
      </c>
      <c r="D27" s="2040">
        <f t="shared" si="3"/>
        <v>0</v>
      </c>
      <c r="E27" s="2040">
        <f t="shared" si="3"/>
        <v>0</v>
      </c>
      <c r="F27" s="2040">
        <f t="shared" si="3"/>
        <v>0</v>
      </c>
      <c r="G27" s="2040">
        <f t="shared" si="3"/>
        <v>0</v>
      </c>
      <c r="H27" s="2040">
        <f t="shared" si="3"/>
        <v>0</v>
      </c>
      <c r="I27" s="2040">
        <f t="shared" si="3"/>
        <v>0</v>
      </c>
      <c r="J27" s="2040">
        <f t="shared" si="3"/>
        <v>0</v>
      </c>
      <c r="K27" s="2040">
        <f t="shared" si="3"/>
        <v>0</v>
      </c>
      <c r="N27" s="2038"/>
      <c r="O27" s="2038"/>
      <c r="P27" s="2038"/>
      <c r="Q27" s="2038"/>
      <c r="R27" s="2038"/>
      <c r="S27" s="2038"/>
      <c r="T27" s="2038"/>
      <c r="U27" s="2038"/>
      <c r="V27" s="2038"/>
    </row>
    <row r="28" spans="1:22" s="1908" customFormat="1" ht="12.75" customHeight="1" x14ac:dyDescent="0.15">
      <c r="A28" s="2712"/>
      <c r="B28" s="2041" t="s">
        <v>317</v>
      </c>
      <c r="C28" s="2040">
        <f t="shared" si="1"/>
        <v>2802.04</v>
      </c>
      <c r="D28" s="2040">
        <f t="shared" si="3"/>
        <v>0</v>
      </c>
      <c r="E28" s="2040">
        <f t="shared" si="3"/>
        <v>0</v>
      </c>
      <c r="F28" s="2040">
        <f t="shared" si="3"/>
        <v>0</v>
      </c>
      <c r="G28" s="2040">
        <f t="shared" si="3"/>
        <v>2802.04</v>
      </c>
      <c r="H28" s="2040">
        <f t="shared" si="3"/>
        <v>0</v>
      </c>
      <c r="I28" s="2040">
        <f t="shared" si="3"/>
        <v>0</v>
      </c>
      <c r="J28" s="2040">
        <f t="shared" si="3"/>
        <v>0</v>
      </c>
      <c r="K28" s="2040">
        <f t="shared" si="3"/>
        <v>0</v>
      </c>
      <c r="N28" s="2038"/>
      <c r="O28" s="2038"/>
      <c r="P28" s="2038"/>
      <c r="Q28" s="2038"/>
      <c r="R28" s="2038"/>
      <c r="S28" s="2038"/>
      <c r="T28" s="2038"/>
      <c r="U28" s="2038"/>
      <c r="V28" s="2038"/>
    </row>
    <row r="29" spans="1:22" s="1908" customFormat="1" ht="12.75" customHeight="1" x14ac:dyDescent="0.15">
      <c r="A29" s="2713"/>
      <c r="B29" s="2042" t="s">
        <v>295</v>
      </c>
      <c r="C29" s="2040">
        <f t="shared" si="1"/>
        <v>618.6</v>
      </c>
      <c r="D29" s="2040">
        <f t="shared" si="3"/>
        <v>0</v>
      </c>
      <c r="E29" s="2040">
        <f t="shared" si="3"/>
        <v>0</v>
      </c>
      <c r="F29" s="2040">
        <f t="shared" si="3"/>
        <v>0</v>
      </c>
      <c r="G29" s="2040">
        <f t="shared" si="3"/>
        <v>618.6</v>
      </c>
      <c r="H29" s="2040">
        <f t="shared" si="3"/>
        <v>0</v>
      </c>
      <c r="I29" s="2040">
        <f t="shared" si="3"/>
        <v>0</v>
      </c>
      <c r="J29" s="2040">
        <f t="shared" si="3"/>
        <v>0</v>
      </c>
      <c r="K29" s="2040">
        <f t="shared" si="3"/>
        <v>0</v>
      </c>
      <c r="N29" s="2038"/>
      <c r="O29" s="2038"/>
      <c r="P29" s="2038"/>
      <c r="Q29" s="2038"/>
      <c r="R29" s="2038"/>
      <c r="S29" s="2038"/>
      <c r="T29" s="2038"/>
      <c r="U29" s="2038"/>
      <c r="V29" s="2038"/>
    </row>
    <row r="30" spans="1:22" s="1908" customFormat="1" ht="0.75" hidden="1" customHeight="1" x14ac:dyDescent="0.15">
      <c r="A30" s="2043"/>
      <c r="B30" s="2044"/>
      <c r="C30" s="2045"/>
      <c r="D30" s="2045"/>
      <c r="E30" s="2045"/>
      <c r="F30" s="2045"/>
      <c r="G30" s="2045"/>
      <c r="H30" s="2045"/>
      <c r="I30" s="2045"/>
      <c r="J30" s="2045"/>
      <c r="K30" s="2045"/>
    </row>
    <row r="31" spans="1:22" s="200" customFormat="1" ht="14.25" customHeight="1" x14ac:dyDescent="0.15">
      <c r="A31" s="2711" t="s">
        <v>146</v>
      </c>
      <c r="B31" s="2046" t="s">
        <v>254</v>
      </c>
      <c r="C31" s="2047">
        <f t="shared" ref="C31:K31" si="4">SUM(C32:C56)</f>
        <v>498582.44999999995</v>
      </c>
      <c r="D31" s="2047">
        <f t="shared" si="4"/>
        <v>3791.1</v>
      </c>
      <c r="E31" s="2047">
        <f t="shared" si="4"/>
        <v>36044.54</v>
      </c>
      <c r="F31" s="2047">
        <f t="shared" si="4"/>
        <v>315134.98000000004</v>
      </c>
      <c r="G31" s="2047">
        <f t="shared" si="4"/>
        <v>56682.210000000006</v>
      </c>
      <c r="H31" s="2047">
        <f t="shared" si="4"/>
        <v>3872.4</v>
      </c>
      <c r="I31" s="2047">
        <f t="shared" si="4"/>
        <v>64885.299999999996</v>
      </c>
      <c r="J31" s="2047">
        <f t="shared" si="4"/>
        <v>6401.93</v>
      </c>
      <c r="K31" s="2047">
        <f t="shared" si="4"/>
        <v>11769.99</v>
      </c>
      <c r="L31" s="2048"/>
    </row>
    <row r="32" spans="1:22" s="200" customFormat="1" ht="14.25" customHeight="1" x14ac:dyDescent="0.15">
      <c r="A32" s="2712"/>
      <c r="B32" s="2039" t="s">
        <v>300</v>
      </c>
      <c r="C32" s="2040">
        <f t="shared" ref="C32:C56" si="5">SUM(D32:K32)</f>
        <v>43983.229999999996</v>
      </c>
      <c r="D32" s="2040">
        <f>'동부 배수관 '!C14</f>
        <v>152.74</v>
      </c>
      <c r="E32" s="2040">
        <f>'동부 배수관 '!C15</f>
        <v>462.18</v>
      </c>
      <c r="F32" s="2040">
        <f>'동부 배수관 '!C16</f>
        <v>9984.2199999999993</v>
      </c>
      <c r="G32" s="2040">
        <f>'동부 배수관 '!C17</f>
        <v>15153.24</v>
      </c>
      <c r="H32" s="2040">
        <f>'동부 배수관 '!C18</f>
        <v>3716.15</v>
      </c>
      <c r="I32" s="2040">
        <f>'동부 배수관 '!C19</f>
        <v>8092.2499999999991</v>
      </c>
      <c r="J32" s="2040">
        <f>'동부 배수관 '!C20</f>
        <v>5141.09</v>
      </c>
      <c r="K32" s="2049">
        <f>'동부 배수관 '!C21</f>
        <v>1281.3600000000001</v>
      </c>
    </row>
    <row r="33" spans="1:11" s="200" customFormat="1" ht="14.25" customHeight="1" x14ac:dyDescent="0.15">
      <c r="A33" s="2712"/>
      <c r="B33" s="2041" t="s">
        <v>301</v>
      </c>
      <c r="C33" s="2050">
        <f t="shared" si="5"/>
        <v>175733.8</v>
      </c>
      <c r="D33" s="2050">
        <f>'동부 배수관 '!C23</f>
        <v>854.35000000000014</v>
      </c>
      <c r="E33" s="2050">
        <f>'동부 배수관 '!C24</f>
        <v>7776.9500000000007</v>
      </c>
      <c r="F33" s="2050">
        <f>'동부 배수관 '!C25</f>
        <v>109010.69000000002</v>
      </c>
      <c r="G33" s="2050">
        <f>'동부 배수관 '!C26</f>
        <v>15717.679999999998</v>
      </c>
      <c r="H33" s="2050">
        <f>'동부 배수관 '!C27</f>
        <v>152.68</v>
      </c>
      <c r="I33" s="2050">
        <f>'동부 배수관 '!C28</f>
        <v>34175.47</v>
      </c>
      <c r="J33" s="2050">
        <f>'동부 배수관 '!C29</f>
        <v>935.68</v>
      </c>
      <c r="K33" s="2051">
        <f>'동부 배수관 '!C30</f>
        <v>7110.2999999999993</v>
      </c>
    </row>
    <row r="34" spans="1:11" s="200" customFormat="1" ht="14.25" customHeight="1" x14ac:dyDescent="0.15">
      <c r="A34" s="2712"/>
      <c r="B34" s="2041" t="s">
        <v>302</v>
      </c>
      <c r="C34" s="2050">
        <f t="shared" si="5"/>
        <v>124248.06999999999</v>
      </c>
      <c r="D34" s="2050">
        <f>'동부 배수관 '!C32</f>
        <v>1745.62</v>
      </c>
      <c r="E34" s="2050">
        <f>'동부 배수관 '!C33</f>
        <v>11815.41</v>
      </c>
      <c r="F34" s="2050">
        <f>'동부 배수관 '!C34</f>
        <v>88191.94</v>
      </c>
      <c r="G34" s="2050">
        <f>'동부 배수관 '!C35</f>
        <v>18.29</v>
      </c>
      <c r="H34" s="2050">
        <f>'동부 배수관 '!C36</f>
        <v>0.36</v>
      </c>
      <c r="I34" s="2050">
        <f>'동부 배수관 '!C37</f>
        <v>19163.119999999995</v>
      </c>
      <c r="J34" s="2050">
        <f>'동부 배수관 '!C38</f>
        <v>0</v>
      </c>
      <c r="K34" s="2051">
        <f>'동부 배수관 '!C39</f>
        <v>3313.33</v>
      </c>
    </row>
    <row r="35" spans="1:11" s="200" customFormat="1" ht="14.25" customHeight="1" x14ac:dyDescent="0.15">
      <c r="A35" s="2712"/>
      <c r="B35" s="2041" t="s">
        <v>303</v>
      </c>
      <c r="C35" s="2050">
        <f t="shared" si="5"/>
        <v>79868.77</v>
      </c>
      <c r="D35" s="2050">
        <f>'동부 배수관 '!C41</f>
        <v>615.36</v>
      </c>
      <c r="E35" s="2050">
        <f>'동부 배수관 '!C42</f>
        <v>3697.7</v>
      </c>
      <c r="F35" s="2050">
        <f>'동부 배수관 '!C43</f>
        <v>66680.25</v>
      </c>
      <c r="G35" s="2050">
        <f>'동부 배수관 '!C44</f>
        <v>5407.22</v>
      </c>
      <c r="H35" s="2050">
        <f>'동부 배수관 '!C45</f>
        <v>3.21</v>
      </c>
      <c r="I35" s="2050">
        <f>'동부 배수관 '!C46</f>
        <v>3400.03</v>
      </c>
      <c r="J35" s="2050">
        <f>'동부 배수관 '!C47</f>
        <v>0</v>
      </c>
      <c r="K35" s="2051">
        <f>'동부 배수관 '!C48</f>
        <v>65</v>
      </c>
    </row>
    <row r="36" spans="1:11" s="200" customFormat="1" ht="14.25" customHeight="1" x14ac:dyDescent="0.15">
      <c r="A36" s="2712"/>
      <c r="B36" s="2041" t="s">
        <v>304</v>
      </c>
      <c r="C36" s="2050">
        <f t="shared" si="5"/>
        <v>3795.5399999999995</v>
      </c>
      <c r="D36" s="2050">
        <f>'동부 배수관 '!C50</f>
        <v>15.08</v>
      </c>
      <c r="E36" s="2050">
        <f>'동부 배수관 '!C51</f>
        <v>1803.48</v>
      </c>
      <c r="F36" s="2050">
        <f>'동부 배수관 '!C52</f>
        <v>1922.55</v>
      </c>
      <c r="G36" s="2050">
        <f>'동부 배수관 '!C53</f>
        <v>0</v>
      </c>
      <c r="H36" s="2050">
        <f>'동부 배수관 '!C54</f>
        <v>0</v>
      </c>
      <c r="I36" s="2050">
        <f>'동부 배수관 '!C55</f>
        <v>54.43</v>
      </c>
      <c r="J36" s="2050">
        <f>'동부 배수관 '!C56</f>
        <v>0</v>
      </c>
      <c r="K36" s="2050">
        <f>'동부 배수관 '!C57</f>
        <v>0</v>
      </c>
    </row>
    <row r="37" spans="1:11" s="200" customFormat="1" ht="14.25" customHeight="1" x14ac:dyDescent="0.15">
      <c r="A37" s="2712"/>
      <c r="B37" s="2041" t="s">
        <v>305</v>
      </c>
      <c r="C37" s="2050">
        <f t="shared" si="5"/>
        <v>24570.35</v>
      </c>
      <c r="D37" s="2050">
        <f>'동부 배수관 '!C59</f>
        <v>407.95</v>
      </c>
      <c r="E37" s="2050">
        <f>'동부 배수관 '!C60</f>
        <v>2128.0100000000002</v>
      </c>
      <c r="F37" s="2050">
        <f>'동부 배수관 '!C61</f>
        <v>20441.53</v>
      </c>
      <c r="G37" s="2050">
        <f>'동부 배수관 '!C62</f>
        <v>1592.86</v>
      </c>
      <c r="H37" s="2050">
        <f>'동부 배수관 '!C63</f>
        <v>0</v>
      </c>
      <c r="I37" s="2050">
        <f>'동부 배수관 '!C64</f>
        <v>0</v>
      </c>
      <c r="J37" s="2050">
        <f>'동부 배수관 '!C65</f>
        <v>0</v>
      </c>
      <c r="K37" s="2051">
        <f>'동부 배수관 '!C66</f>
        <v>0</v>
      </c>
    </row>
    <row r="38" spans="1:11" s="200" customFormat="1" ht="14.25" customHeight="1" x14ac:dyDescent="0.15">
      <c r="A38" s="2712"/>
      <c r="B38" s="2041" t="s">
        <v>306</v>
      </c>
      <c r="C38" s="2050">
        <f t="shared" si="5"/>
        <v>579.84</v>
      </c>
      <c r="D38" s="2050">
        <f>'동부 배수관 '!C68</f>
        <v>0</v>
      </c>
      <c r="E38" s="2050">
        <f>'동부 배수관 '!C69</f>
        <v>81.849999999999994</v>
      </c>
      <c r="F38" s="2050">
        <f>'동부 배수관 '!C70</f>
        <v>497.99</v>
      </c>
      <c r="G38" s="2050">
        <f>'동부 배수관 '!C71</f>
        <v>0</v>
      </c>
      <c r="H38" s="2050">
        <f>'동부 배수관 '!C72</f>
        <v>0</v>
      </c>
      <c r="I38" s="2050">
        <f>'동부 배수관 '!C73</f>
        <v>0</v>
      </c>
      <c r="J38" s="2050">
        <f>'동부 배수관 '!C74</f>
        <v>0</v>
      </c>
      <c r="K38" s="2051">
        <f>'동부 배수관 '!C75</f>
        <v>0</v>
      </c>
    </row>
    <row r="39" spans="1:11" s="200" customFormat="1" ht="14.25" customHeight="1" x14ac:dyDescent="0.15">
      <c r="A39" s="2712"/>
      <c r="B39" s="2041" t="s">
        <v>307</v>
      </c>
      <c r="C39" s="2050">
        <f t="shared" si="5"/>
        <v>17926.479999999996</v>
      </c>
      <c r="D39" s="2050">
        <f>'동부 배수관 '!C77</f>
        <v>0</v>
      </c>
      <c r="E39" s="2050">
        <f>'동부 배수관 '!C78</f>
        <v>5236.1500000000005</v>
      </c>
      <c r="F39" s="2050">
        <f>'동부 배수관 '!C79</f>
        <v>8546.3199999999979</v>
      </c>
      <c r="G39" s="2050">
        <f>'동부 배수관 '!C80</f>
        <v>4144.01</v>
      </c>
      <c r="H39" s="2050">
        <f>'동부 배수관 '!C81</f>
        <v>0</v>
      </c>
      <c r="I39" s="2050">
        <f>'동부 배수관 '!C82</f>
        <v>0</v>
      </c>
      <c r="J39" s="2050">
        <f>'동부 배수관 '!C83</f>
        <v>0</v>
      </c>
      <c r="K39" s="2051">
        <f>'동부 배수관 '!C84</f>
        <v>0</v>
      </c>
    </row>
    <row r="40" spans="1:11" s="200" customFormat="1" ht="14.25" customHeight="1" x14ac:dyDescent="0.15">
      <c r="A40" s="2712"/>
      <c r="B40" s="2041" t="s">
        <v>1089</v>
      </c>
      <c r="C40" s="2050"/>
      <c r="D40" s="2050">
        <f>'동부 배수관 '!C86</f>
        <v>0</v>
      </c>
      <c r="E40" s="2050">
        <f>'동부 배수관 '!C87</f>
        <v>0</v>
      </c>
      <c r="F40" s="2050">
        <f>'동부 배수관 '!C88</f>
        <v>0</v>
      </c>
      <c r="G40" s="2050">
        <f>'동부 배수관 '!C89</f>
        <v>0</v>
      </c>
      <c r="H40" s="2050">
        <f>'동부 배수관 '!C90</f>
        <v>0</v>
      </c>
      <c r="I40" s="2050">
        <f>'동부 배수관 '!C91</f>
        <v>0</v>
      </c>
      <c r="J40" s="2050">
        <f>'동부 배수관 '!C92</f>
        <v>0</v>
      </c>
      <c r="K40" s="2051">
        <f>'동부 배수관 '!C93</f>
        <v>0</v>
      </c>
    </row>
    <row r="41" spans="1:11" s="200" customFormat="1" ht="14.25" customHeight="1" x14ac:dyDescent="0.15">
      <c r="A41" s="2712"/>
      <c r="B41" s="2041" t="s">
        <v>308</v>
      </c>
      <c r="C41" s="2050">
        <f t="shared" si="5"/>
        <v>4560.08</v>
      </c>
      <c r="D41" s="2050">
        <f>'동부 배수관 '!C95</f>
        <v>0</v>
      </c>
      <c r="E41" s="2050">
        <f>'동부 배수관 '!C96</f>
        <v>353.43</v>
      </c>
      <c r="F41" s="2050">
        <f>'동부 배수관 '!C97</f>
        <v>3881.49</v>
      </c>
      <c r="G41" s="2050">
        <f>'동부 배수관 '!C98</f>
        <v>0</v>
      </c>
      <c r="H41" s="2050">
        <f>'동부 배수관 '!C99</f>
        <v>0</v>
      </c>
      <c r="I41" s="2050">
        <f>'동부 배수관 '!C100</f>
        <v>0</v>
      </c>
      <c r="J41" s="2050">
        <f>'동부 배수관 '!C101</f>
        <v>325.16000000000003</v>
      </c>
      <c r="K41" s="2051">
        <f>'동부 배수관 '!C102</f>
        <v>0</v>
      </c>
    </row>
    <row r="42" spans="1:11" s="200" customFormat="1" ht="14.25" customHeight="1" x14ac:dyDescent="0.15">
      <c r="A42" s="2712"/>
      <c r="B42" s="2041" t="s">
        <v>309</v>
      </c>
      <c r="C42" s="2050">
        <f t="shared" si="5"/>
        <v>13513.17</v>
      </c>
      <c r="D42" s="2050">
        <f>'동부 배수관 '!C104</f>
        <v>0</v>
      </c>
      <c r="E42" s="2050">
        <f>'동부 배수관 '!C105</f>
        <v>2689.38</v>
      </c>
      <c r="F42" s="2050">
        <f>'동부 배수관 '!C106</f>
        <v>4101.53</v>
      </c>
      <c r="G42" s="2050">
        <f>'동부 배수관 '!C107</f>
        <v>6722.26</v>
      </c>
      <c r="H42" s="2050">
        <f>'동부 배수관 '!C108</f>
        <v>0</v>
      </c>
      <c r="I42" s="2050">
        <f>'동부 배수관 '!C109</f>
        <v>0</v>
      </c>
      <c r="J42" s="2050">
        <f>'동부 배수관 '!C110</f>
        <v>0</v>
      </c>
      <c r="K42" s="2051">
        <f>'동부 배수관 '!C111</f>
        <v>0</v>
      </c>
    </row>
    <row r="43" spans="1:11" s="200" customFormat="1" ht="14.25" customHeight="1" x14ac:dyDescent="0.15">
      <c r="A43" s="2712"/>
      <c r="B43" s="2041" t="s">
        <v>310</v>
      </c>
      <c r="C43" s="2050">
        <f t="shared" si="5"/>
        <v>4940.54</v>
      </c>
      <c r="D43" s="2050">
        <f>'동부 배수관 '!C113</f>
        <v>0</v>
      </c>
      <c r="E43" s="2050">
        <f>'동부 배수관 '!C114</f>
        <v>0</v>
      </c>
      <c r="F43" s="2050">
        <f>'동부 배수관 '!C115</f>
        <v>1876.47</v>
      </c>
      <c r="G43" s="2050">
        <f>'동부 배수관 '!C116</f>
        <v>3064.0699999999997</v>
      </c>
      <c r="H43" s="2050">
        <f>'동부 배수관 '!C117</f>
        <v>0</v>
      </c>
      <c r="I43" s="2050">
        <f>'동부 배수관 '!C118</f>
        <v>0</v>
      </c>
      <c r="J43" s="2050">
        <f>'동부 배수관 '!C119</f>
        <v>0</v>
      </c>
      <c r="K43" s="2051">
        <f>'동부 배수관 '!C120</f>
        <v>0</v>
      </c>
    </row>
    <row r="44" spans="1:11" s="200" customFormat="1" ht="14.25" customHeight="1" x14ac:dyDescent="0.15">
      <c r="A44" s="2712"/>
      <c r="B44" s="2041" t="s">
        <v>311</v>
      </c>
      <c r="C44" s="2050">
        <f t="shared" si="5"/>
        <v>937.37999999999988</v>
      </c>
      <c r="D44" s="2050">
        <f>'동부 배수관 '!C122</f>
        <v>0</v>
      </c>
      <c r="E44" s="2050">
        <f>'동부 배수관 '!C123</f>
        <v>0</v>
      </c>
      <c r="F44" s="2050">
        <f>'동부 배수관 '!C124</f>
        <v>0</v>
      </c>
      <c r="G44" s="2050">
        <f>'동부 배수관 '!C125</f>
        <v>937.37999999999988</v>
      </c>
      <c r="H44" s="2050">
        <f>'동부 배수관 '!C126</f>
        <v>0</v>
      </c>
      <c r="I44" s="2050">
        <f>'동부 배수관 '!C127</f>
        <v>0</v>
      </c>
      <c r="J44" s="2050">
        <f>'동부 배수관 '!C128</f>
        <v>0</v>
      </c>
      <c r="K44" s="2051">
        <f>'동부 배수관 '!C129</f>
        <v>0</v>
      </c>
    </row>
    <row r="45" spans="1:11" s="200" customFormat="1" ht="14.25" customHeight="1" x14ac:dyDescent="0.15">
      <c r="A45" s="2712"/>
      <c r="B45" s="2041" t="s">
        <v>291</v>
      </c>
      <c r="C45" s="2050">
        <f t="shared" si="5"/>
        <v>3909.76</v>
      </c>
      <c r="D45" s="2050">
        <f>'동부 배수관 '!C131</f>
        <v>0</v>
      </c>
      <c r="E45" s="2050">
        <f>'동부 배수관 '!C132</f>
        <v>0</v>
      </c>
      <c r="F45" s="2050">
        <f>'동부 배수관 '!C133</f>
        <v>0</v>
      </c>
      <c r="G45" s="2050">
        <f>'동부 배수관 '!C134</f>
        <v>3909.76</v>
      </c>
      <c r="H45" s="2050">
        <f>'동부 배수관 '!C135</f>
        <v>0</v>
      </c>
      <c r="I45" s="2050">
        <f>'동부 배수관 '!C136</f>
        <v>0</v>
      </c>
      <c r="J45" s="2050">
        <f>'동부 배수관 '!C137</f>
        <v>0</v>
      </c>
      <c r="K45" s="2051">
        <f>'동부 배수관 '!C138</f>
        <v>0</v>
      </c>
    </row>
    <row r="46" spans="1:11" s="200" customFormat="1" ht="14.25" customHeight="1" x14ac:dyDescent="0.15">
      <c r="A46" s="2712"/>
      <c r="B46" s="2041" t="s">
        <v>292</v>
      </c>
      <c r="C46" s="2050">
        <f t="shared" si="5"/>
        <v>0</v>
      </c>
      <c r="D46" s="2050">
        <f>'동부 배수관 '!C140</f>
        <v>0</v>
      </c>
      <c r="E46" s="2050">
        <f>'동부 배수관 '!C141</f>
        <v>0</v>
      </c>
      <c r="F46" s="2050">
        <f>'동부 배수관 '!C142</f>
        <v>0</v>
      </c>
      <c r="G46" s="2050">
        <f>'동부 배수관 '!C143</f>
        <v>0</v>
      </c>
      <c r="H46" s="2050">
        <f>'동부 배수관 '!C144</f>
        <v>0</v>
      </c>
      <c r="I46" s="2050">
        <f>'동부 배수관 '!C145</f>
        <v>0</v>
      </c>
      <c r="J46" s="2050">
        <f>'동부 배수관 '!C146</f>
        <v>0</v>
      </c>
      <c r="K46" s="2051">
        <f>'동부 배수관 '!C147</f>
        <v>0</v>
      </c>
    </row>
    <row r="47" spans="1:11" s="200" customFormat="1" ht="14.25" customHeight="1" x14ac:dyDescent="0.15">
      <c r="A47" s="2712"/>
      <c r="B47" s="2041" t="s">
        <v>312</v>
      </c>
      <c r="C47" s="2050">
        <f t="shared" si="5"/>
        <v>0</v>
      </c>
      <c r="D47" s="2050">
        <f>'동부 배수관 '!C149</f>
        <v>0</v>
      </c>
      <c r="E47" s="2050">
        <f>'동부 배수관 '!C150</f>
        <v>0</v>
      </c>
      <c r="F47" s="2050">
        <f>'동부 배수관 '!C151</f>
        <v>0</v>
      </c>
      <c r="G47" s="2050">
        <f>'동부 배수관 '!C152</f>
        <v>0</v>
      </c>
      <c r="H47" s="2050">
        <f>'동부 배수관 '!C153</f>
        <v>0</v>
      </c>
      <c r="I47" s="2050">
        <f>'동부 배수관 '!C154</f>
        <v>0</v>
      </c>
      <c r="J47" s="2050">
        <f>'동부 배수관 '!C155</f>
        <v>0</v>
      </c>
      <c r="K47" s="2051">
        <f>'동부 배수관 '!C156</f>
        <v>0</v>
      </c>
    </row>
    <row r="48" spans="1:11" s="200" customFormat="1" ht="14.25" customHeight="1" x14ac:dyDescent="0.15">
      <c r="A48" s="2712"/>
      <c r="B48" s="2041" t="s">
        <v>293</v>
      </c>
      <c r="C48" s="2050">
        <f t="shared" si="5"/>
        <v>0</v>
      </c>
      <c r="D48" s="2050">
        <f>'동부 배수관 '!C158</f>
        <v>0</v>
      </c>
      <c r="E48" s="2052">
        <f>'동부 배수관 '!C159</f>
        <v>0</v>
      </c>
      <c r="F48" s="2050">
        <f>'동부 배수관 '!C160</f>
        <v>0</v>
      </c>
      <c r="G48" s="2050">
        <f>'동부 배수관 '!C161</f>
        <v>0</v>
      </c>
      <c r="H48" s="2050">
        <f>'동부 배수관 '!C162</f>
        <v>0</v>
      </c>
      <c r="I48" s="2050">
        <f>'동부 배수관 '!C163</f>
        <v>0</v>
      </c>
      <c r="J48" s="2050">
        <f>'동부 배수관 '!C164</f>
        <v>0</v>
      </c>
      <c r="K48" s="2051">
        <f>'동부 배수관 '!C165</f>
        <v>0</v>
      </c>
    </row>
    <row r="49" spans="1:11" s="200" customFormat="1" ht="14.25" customHeight="1" x14ac:dyDescent="0.15">
      <c r="A49" s="2712"/>
      <c r="B49" s="2041" t="s">
        <v>313</v>
      </c>
      <c r="C49" s="2050">
        <f t="shared" si="5"/>
        <v>0</v>
      </c>
      <c r="D49" s="2050"/>
      <c r="E49" s="2050"/>
      <c r="F49" s="2050"/>
      <c r="G49" s="2050">
        <f>'동부 배수관 '!C166</f>
        <v>0</v>
      </c>
      <c r="H49" s="2050"/>
      <c r="I49" s="2050"/>
      <c r="J49" s="2050"/>
      <c r="K49" s="2051"/>
    </row>
    <row r="50" spans="1:11" s="200" customFormat="1" ht="14.25" customHeight="1" x14ac:dyDescent="0.15">
      <c r="A50" s="2712"/>
      <c r="B50" s="2041" t="s">
        <v>314</v>
      </c>
      <c r="C50" s="2050">
        <f t="shared" si="5"/>
        <v>0</v>
      </c>
      <c r="D50" s="2050"/>
      <c r="E50" s="2050"/>
      <c r="F50" s="2050"/>
      <c r="G50" s="2050">
        <f>'동부 배수관 '!C167</f>
        <v>0</v>
      </c>
      <c r="H50" s="2050"/>
      <c r="I50" s="2050"/>
      <c r="J50" s="2050"/>
      <c r="K50" s="2051"/>
    </row>
    <row r="51" spans="1:11" s="200" customFormat="1" ht="14.25" customHeight="1" x14ac:dyDescent="0.15">
      <c r="A51" s="2712"/>
      <c r="B51" s="2041" t="s">
        <v>315</v>
      </c>
      <c r="C51" s="2050">
        <f t="shared" si="5"/>
        <v>15.44</v>
      </c>
      <c r="D51" s="2050"/>
      <c r="E51" s="2050"/>
      <c r="F51" s="2050"/>
      <c r="G51" s="2050">
        <f>'동부 배수관 '!C168</f>
        <v>15.44</v>
      </c>
      <c r="H51" s="2050"/>
      <c r="I51" s="2050"/>
      <c r="J51" s="2050"/>
      <c r="K51" s="2051"/>
    </row>
    <row r="52" spans="1:11" s="200" customFormat="1" ht="14.25" customHeight="1" x14ac:dyDescent="0.15">
      <c r="A52" s="2712"/>
      <c r="B52" s="2041" t="s">
        <v>316</v>
      </c>
      <c r="C52" s="2050">
        <f t="shared" si="5"/>
        <v>0</v>
      </c>
      <c r="D52" s="2050"/>
      <c r="E52" s="2050"/>
      <c r="F52" s="2050"/>
      <c r="G52" s="2050">
        <f>'동부 배수관 '!C169</f>
        <v>0</v>
      </c>
      <c r="H52" s="2050"/>
      <c r="I52" s="2050"/>
      <c r="J52" s="2050"/>
      <c r="K52" s="2051"/>
    </row>
    <row r="53" spans="1:11" s="200" customFormat="1" ht="14.25" customHeight="1" x14ac:dyDescent="0.15">
      <c r="A53" s="2712"/>
      <c r="B53" s="2041" t="s">
        <v>1090</v>
      </c>
      <c r="C53" s="2050"/>
      <c r="D53" s="2050"/>
      <c r="E53" s="2050"/>
      <c r="F53" s="2050"/>
      <c r="G53" s="2050">
        <f>'동부 배수관 '!C170</f>
        <v>0</v>
      </c>
      <c r="H53" s="2050"/>
      <c r="I53" s="2050"/>
      <c r="J53" s="2050"/>
      <c r="K53" s="2051"/>
    </row>
    <row r="54" spans="1:11" s="200" customFormat="1" ht="14.25" customHeight="1" x14ac:dyDescent="0.15">
      <c r="A54" s="2712"/>
      <c r="B54" s="2041" t="s">
        <v>1091</v>
      </c>
      <c r="C54" s="2050"/>
      <c r="D54" s="2050"/>
      <c r="E54" s="2050"/>
      <c r="F54" s="2050"/>
      <c r="G54" s="2050">
        <f>'동부 배수관 '!C171</f>
        <v>0</v>
      </c>
      <c r="H54" s="2050"/>
      <c r="I54" s="2050"/>
      <c r="J54" s="2050"/>
      <c r="K54" s="2051"/>
    </row>
    <row r="55" spans="1:11" s="200" customFormat="1" ht="14.25" customHeight="1" x14ac:dyDescent="0.15">
      <c r="A55" s="2712"/>
      <c r="B55" s="2041" t="s">
        <v>317</v>
      </c>
      <c r="C55" s="2050">
        <f t="shared" si="5"/>
        <v>0</v>
      </c>
      <c r="D55" s="2050"/>
      <c r="E55" s="2050"/>
      <c r="F55" s="2050"/>
      <c r="G55" s="2050">
        <f>'동부 배수관 '!C172</f>
        <v>0</v>
      </c>
      <c r="H55" s="2050"/>
      <c r="I55" s="2050"/>
      <c r="J55" s="2050"/>
      <c r="K55" s="2051"/>
    </row>
    <row r="56" spans="1:11" s="200" customFormat="1" ht="14.25" customHeight="1" x14ac:dyDescent="0.15">
      <c r="A56" s="2713"/>
      <c r="B56" s="2042" t="s">
        <v>295</v>
      </c>
      <c r="C56" s="2053">
        <f t="shared" si="5"/>
        <v>0</v>
      </c>
      <c r="D56" s="2053"/>
      <c r="E56" s="2053"/>
      <c r="F56" s="2053"/>
      <c r="G56" s="2053">
        <f>'동부 배수관 '!C173</f>
        <v>0</v>
      </c>
      <c r="H56" s="2053"/>
      <c r="I56" s="2053"/>
      <c r="J56" s="2053"/>
      <c r="K56" s="2054"/>
    </row>
    <row r="57" spans="1:11" s="200" customFormat="1" ht="29.25" customHeight="1" x14ac:dyDescent="0.15">
      <c r="A57" s="2055" t="s">
        <v>247</v>
      </c>
      <c r="B57" s="2035" t="s">
        <v>289</v>
      </c>
      <c r="C57" s="2056" t="s">
        <v>254</v>
      </c>
      <c r="D57" s="2057" t="s">
        <v>980</v>
      </c>
      <c r="E57" s="2034" t="s">
        <v>981</v>
      </c>
      <c r="F57" s="2058" t="s">
        <v>298</v>
      </c>
      <c r="G57" s="2058" t="s">
        <v>290</v>
      </c>
      <c r="H57" s="2056" t="s">
        <v>283</v>
      </c>
      <c r="I57" s="2056" t="s">
        <v>284</v>
      </c>
      <c r="J57" s="2059" t="s">
        <v>978</v>
      </c>
      <c r="K57" s="2034" t="s">
        <v>299</v>
      </c>
    </row>
    <row r="58" spans="1:11" s="200" customFormat="1" ht="14.25" customHeight="1" x14ac:dyDescent="0.15">
      <c r="A58" s="2711" t="s">
        <v>147</v>
      </c>
      <c r="B58" s="2036" t="s">
        <v>254</v>
      </c>
      <c r="C58" s="2037">
        <f>SUM(C59:C83)</f>
        <v>446222.09</v>
      </c>
      <c r="D58" s="2037">
        <f>SUM(D59:D83)</f>
        <v>9760.93</v>
      </c>
      <c r="E58" s="2037">
        <f>SUM(E59:E83)</f>
        <v>36824.810000000005</v>
      </c>
      <c r="F58" s="2037">
        <f t="shared" ref="F58:K58" si="6">SUM(F59:F83)</f>
        <v>289017.45</v>
      </c>
      <c r="G58" s="2037">
        <f t="shared" si="6"/>
        <v>16407.46</v>
      </c>
      <c r="H58" s="2037">
        <f t="shared" si="6"/>
        <v>6199.34</v>
      </c>
      <c r="I58" s="2037">
        <f t="shared" si="6"/>
        <v>76045.459999999992</v>
      </c>
      <c r="J58" s="2037">
        <f t="shared" si="6"/>
        <v>4330.38</v>
      </c>
      <c r="K58" s="2037">
        <f t="shared" si="6"/>
        <v>7636.2600000000011</v>
      </c>
    </row>
    <row r="59" spans="1:11" s="200" customFormat="1" ht="14.25" customHeight="1" x14ac:dyDescent="0.15">
      <c r="A59" s="2712"/>
      <c r="B59" s="2039" t="s">
        <v>300</v>
      </c>
      <c r="C59" s="2040">
        <f>SUM(D59:K59)</f>
        <v>28221.170000000002</v>
      </c>
      <c r="D59" s="2040">
        <f>'중부 배수관'!C14</f>
        <v>400.76</v>
      </c>
      <c r="E59" s="2040">
        <f>'중부 배수관'!C15</f>
        <v>1521.18</v>
      </c>
      <c r="F59" s="2040">
        <f>'중부 배수관'!C16</f>
        <v>13000.970000000001</v>
      </c>
      <c r="G59" s="2040">
        <f>'중부 배수관'!C17</f>
        <v>42.67</v>
      </c>
      <c r="H59" s="2040">
        <f>'중부 배수관'!C18</f>
        <v>3145.8700000000003</v>
      </c>
      <c r="I59" s="2040">
        <f>'중부 배수관'!C19</f>
        <v>5147.95</v>
      </c>
      <c r="J59" s="2040">
        <f>'중부 배수관'!C20</f>
        <v>4060.38</v>
      </c>
      <c r="K59" s="2049">
        <f>'중부 배수관'!C21</f>
        <v>901.39</v>
      </c>
    </row>
    <row r="60" spans="1:11" s="200" customFormat="1" ht="14.25" customHeight="1" x14ac:dyDescent="0.15">
      <c r="A60" s="2712"/>
      <c r="B60" s="2041" t="s">
        <v>301</v>
      </c>
      <c r="C60" s="2040">
        <f t="shared" ref="C60:C83" si="7">SUM(D60:K60)</f>
        <v>185105.14</v>
      </c>
      <c r="D60" s="2050">
        <f>'중부 배수관'!C23</f>
        <v>1827.6399999999996</v>
      </c>
      <c r="E60" s="2050">
        <f>'중부 배수관'!C24</f>
        <v>12249.95</v>
      </c>
      <c r="F60" s="2050">
        <f>'중부 배수관'!C25</f>
        <v>107429.98000000001</v>
      </c>
      <c r="G60" s="2050">
        <f>'중부 배수관'!C26</f>
        <v>2626.71</v>
      </c>
      <c r="H60" s="2050">
        <f>'중부 배수관'!C27</f>
        <v>1740.2300000000002</v>
      </c>
      <c r="I60" s="2050">
        <f>'중부 배수관'!C28</f>
        <v>54905.30999999999</v>
      </c>
      <c r="J60" s="2050">
        <f>'중부 배수관'!C29</f>
        <v>270</v>
      </c>
      <c r="K60" s="2051">
        <f>'중부 배수관'!C30</f>
        <v>4055.3200000000006</v>
      </c>
    </row>
    <row r="61" spans="1:11" s="200" customFormat="1" ht="14.25" customHeight="1" x14ac:dyDescent="0.15">
      <c r="A61" s="2712"/>
      <c r="B61" s="2041" t="s">
        <v>302</v>
      </c>
      <c r="C61" s="2040">
        <f t="shared" si="7"/>
        <v>88363.39</v>
      </c>
      <c r="D61" s="2050">
        <f>'중부 배수관'!C32</f>
        <v>2658.27</v>
      </c>
      <c r="E61" s="2050">
        <f>'중부 배수관'!C33</f>
        <v>8478.1</v>
      </c>
      <c r="F61" s="2050">
        <f>'중부 배수관'!C34</f>
        <v>61144.52</v>
      </c>
      <c r="G61" s="2050">
        <f>'중부 배수관'!C35</f>
        <v>425.4</v>
      </c>
      <c r="H61" s="2050">
        <f>'중부 배수관'!C36</f>
        <v>936.83</v>
      </c>
      <c r="I61" s="2050">
        <f>'중부 배수관'!C37</f>
        <v>12514.750000000002</v>
      </c>
      <c r="J61" s="2050">
        <f>'중부 배수관'!C38</f>
        <v>0</v>
      </c>
      <c r="K61" s="2051">
        <f>'중부 배수관'!C39</f>
        <v>2205.52</v>
      </c>
    </row>
    <row r="62" spans="1:11" s="200" customFormat="1" ht="14.25" customHeight="1" x14ac:dyDescent="0.15">
      <c r="A62" s="2712"/>
      <c r="B62" s="2041" t="s">
        <v>303</v>
      </c>
      <c r="C62" s="2040">
        <f t="shared" si="7"/>
        <v>50696.319999999992</v>
      </c>
      <c r="D62" s="2050">
        <f>'중부 배수관'!C41</f>
        <v>522.89</v>
      </c>
      <c r="E62" s="2050">
        <f>'중부 배수관'!C42</f>
        <v>2350.7399999999998</v>
      </c>
      <c r="F62" s="2050">
        <f>'중부 배수관'!C43</f>
        <v>38151.130000000005</v>
      </c>
      <c r="G62" s="2050">
        <f>'중부 배수관'!C44</f>
        <v>5446.38</v>
      </c>
      <c r="H62" s="2050">
        <f>'중부 배수관'!C45</f>
        <v>347.55999999999995</v>
      </c>
      <c r="I62" s="2050">
        <f>'중부 배수관'!C46</f>
        <v>3403.5899999999992</v>
      </c>
      <c r="J62" s="2050">
        <f>'중부 배수관'!C47</f>
        <v>0</v>
      </c>
      <c r="K62" s="2051">
        <f>'중부 배수관'!C48</f>
        <v>474.03</v>
      </c>
    </row>
    <row r="63" spans="1:11" s="200" customFormat="1" ht="14.25" customHeight="1" x14ac:dyDescent="0.15">
      <c r="A63" s="2712"/>
      <c r="B63" s="2041" t="s">
        <v>304</v>
      </c>
      <c r="C63" s="2040">
        <f t="shared" si="7"/>
        <v>4248.9799999999996</v>
      </c>
      <c r="D63" s="2050">
        <f>'중부 배수관'!C50</f>
        <v>155.24</v>
      </c>
      <c r="E63" s="2050">
        <f>'중부 배수관'!C51</f>
        <v>1245.3499999999999</v>
      </c>
      <c r="F63" s="2050">
        <f>'중부 배수관'!C52</f>
        <v>2819.5399999999995</v>
      </c>
      <c r="G63" s="2050">
        <f>'중부 배수관'!C53</f>
        <v>0</v>
      </c>
      <c r="H63" s="2050">
        <f>'중부 배수관'!C54</f>
        <v>28.85</v>
      </c>
      <c r="I63" s="2050">
        <f>'중부 배수관'!C55</f>
        <v>0</v>
      </c>
      <c r="J63" s="2050">
        <f>'중부 배수관'!C56</f>
        <v>0</v>
      </c>
      <c r="K63" s="2051">
        <f>'중부 배수관'!C57</f>
        <v>0</v>
      </c>
    </row>
    <row r="64" spans="1:11" s="200" customFormat="1" ht="14.25" customHeight="1" x14ac:dyDescent="0.15">
      <c r="A64" s="2712"/>
      <c r="B64" s="2041" t="s">
        <v>305</v>
      </c>
      <c r="C64" s="2040">
        <f t="shared" si="7"/>
        <v>27073.56</v>
      </c>
      <c r="D64" s="2050">
        <f>'중부 배수관'!C59</f>
        <v>1785.1499999999999</v>
      </c>
      <c r="E64" s="2050">
        <f>'중부 배수관'!C60</f>
        <v>1914.9100000000003</v>
      </c>
      <c r="F64" s="2050">
        <f>'중부 배수관'!C61</f>
        <v>23299.64</v>
      </c>
      <c r="G64" s="2050">
        <f>'중부 배수관'!C62</f>
        <v>0</v>
      </c>
      <c r="H64" s="2050">
        <f>'중부 배수관'!C63</f>
        <v>0</v>
      </c>
      <c r="I64" s="2050">
        <f>'중부 배수관'!C64</f>
        <v>73.86</v>
      </c>
      <c r="J64" s="2050">
        <f>'중부 배수관'!C65</f>
        <v>0</v>
      </c>
      <c r="K64" s="2051">
        <f>'중부 배수관'!C66</f>
        <v>0</v>
      </c>
    </row>
    <row r="65" spans="1:11" s="200" customFormat="1" ht="14.25" customHeight="1" x14ac:dyDescent="0.15">
      <c r="A65" s="2712"/>
      <c r="B65" s="2041" t="s">
        <v>306</v>
      </c>
      <c r="C65" s="2040">
        <f t="shared" si="7"/>
        <v>5022.3100000000013</v>
      </c>
      <c r="D65" s="2050">
        <f>'중부 배수관'!C68</f>
        <v>8.1</v>
      </c>
      <c r="E65" s="2050">
        <f>'중부 배수관'!C69</f>
        <v>2239.98</v>
      </c>
      <c r="F65" s="2050">
        <f>'중부 배수관'!C70</f>
        <v>2774.2300000000009</v>
      </c>
      <c r="G65" s="2050">
        <f>'중부 배수관'!C71</f>
        <v>0</v>
      </c>
      <c r="H65" s="2050">
        <f>'중부 배수관'!C72</f>
        <v>0</v>
      </c>
      <c r="I65" s="2050">
        <f>'중부 배수관'!C73</f>
        <v>0</v>
      </c>
      <c r="J65" s="2050">
        <f>'중부 배수관'!C74</f>
        <v>0</v>
      </c>
      <c r="K65" s="2051">
        <f>'중부 배수관'!C75</f>
        <v>0</v>
      </c>
    </row>
    <row r="66" spans="1:11" s="200" customFormat="1" ht="14.25" customHeight="1" x14ac:dyDescent="0.15">
      <c r="A66" s="2712"/>
      <c r="B66" s="2041" t="s">
        <v>307</v>
      </c>
      <c r="C66" s="2040">
        <f t="shared" si="7"/>
        <v>19911.889999999996</v>
      </c>
      <c r="D66" s="2050">
        <f>'중부 배수관'!C77</f>
        <v>2402.88</v>
      </c>
      <c r="E66" s="2050">
        <f>'중부 배수관'!C78</f>
        <v>1619.54</v>
      </c>
      <c r="F66" s="2050">
        <f>'중부 배수관'!C79</f>
        <v>15263.779999999999</v>
      </c>
      <c r="G66" s="2050">
        <f>'중부 배수관'!C80</f>
        <v>625.68999999999994</v>
      </c>
      <c r="H66" s="2050">
        <f>'중부 배수관'!C81</f>
        <v>0</v>
      </c>
      <c r="I66" s="2050">
        <f>'중부 배수관'!C82</f>
        <v>0</v>
      </c>
      <c r="J66" s="2050">
        <f>'중부 배수관'!C83</f>
        <v>0</v>
      </c>
      <c r="K66" s="2051">
        <f>'중부 배수관'!C84</f>
        <v>0</v>
      </c>
    </row>
    <row r="67" spans="1:11" s="200" customFormat="1" ht="14.25" customHeight="1" x14ac:dyDescent="0.15">
      <c r="A67" s="2712"/>
      <c r="B67" s="2041" t="s">
        <v>1089</v>
      </c>
      <c r="C67" s="2040">
        <f t="shared" si="7"/>
        <v>0</v>
      </c>
      <c r="D67" s="2050">
        <f>'중부 배수관'!C86</f>
        <v>0</v>
      </c>
      <c r="E67" s="2050">
        <f>'중부 배수관'!C87</f>
        <v>0</v>
      </c>
      <c r="F67" s="2050">
        <f>'중부 배수관'!C88</f>
        <v>0</v>
      </c>
      <c r="G67" s="2050">
        <f>'중부 배수관'!C89</f>
        <v>0</v>
      </c>
      <c r="H67" s="2050">
        <f>'중부 배수관'!C90</f>
        <v>0</v>
      </c>
      <c r="I67" s="2050">
        <f>'중부 배수관'!C91</f>
        <v>0</v>
      </c>
      <c r="J67" s="2050">
        <f>'중부 배수관'!C92</f>
        <v>0</v>
      </c>
      <c r="K67" s="2051">
        <f>'중부 배수관'!C93</f>
        <v>0</v>
      </c>
    </row>
    <row r="68" spans="1:11" s="200" customFormat="1" ht="14.25" customHeight="1" x14ac:dyDescent="0.15">
      <c r="A68" s="2712"/>
      <c r="B68" s="2041" t="s">
        <v>308</v>
      </c>
      <c r="C68" s="2040">
        <f t="shared" si="7"/>
        <v>12251.73</v>
      </c>
      <c r="D68" s="2050">
        <f>'중부 배수관'!C95</f>
        <v>0</v>
      </c>
      <c r="E68" s="2050">
        <f>'중부 배수관'!C96</f>
        <v>2837.33</v>
      </c>
      <c r="F68" s="2050">
        <f>'중부 배수관'!C97</f>
        <v>9156.99</v>
      </c>
      <c r="G68" s="2050">
        <f>'중부 배수관'!C98</f>
        <v>257.40999999999997</v>
      </c>
      <c r="H68" s="2050">
        <f>'중부 배수관'!C99</f>
        <v>0</v>
      </c>
      <c r="I68" s="2050">
        <f>'중부 배수관'!C100</f>
        <v>0</v>
      </c>
      <c r="J68" s="2050">
        <f>'중부 배수관'!C101</f>
        <v>0</v>
      </c>
      <c r="K68" s="2051">
        <f>'중부 배수관'!C102</f>
        <v>0</v>
      </c>
    </row>
    <row r="69" spans="1:11" s="200" customFormat="1" ht="14.25" customHeight="1" x14ac:dyDescent="0.15">
      <c r="A69" s="2712"/>
      <c r="B69" s="2041" t="s">
        <v>309</v>
      </c>
      <c r="C69" s="2040">
        <f t="shared" si="7"/>
        <v>20805.489999999998</v>
      </c>
      <c r="D69" s="2050">
        <f>'중부 배수관'!C104</f>
        <v>0</v>
      </c>
      <c r="E69" s="2050">
        <f>'중부 배수관'!C105</f>
        <v>2367.73</v>
      </c>
      <c r="F69" s="2050">
        <f>'중부 배수관'!C106</f>
        <v>14693.879999999997</v>
      </c>
      <c r="G69" s="2050">
        <f>'중부 배수관'!C107</f>
        <v>3743.88</v>
      </c>
      <c r="H69" s="2050">
        <f>'중부 배수관'!C108</f>
        <v>0</v>
      </c>
      <c r="I69" s="2050">
        <f>'중부 배수관'!C109</f>
        <v>0</v>
      </c>
      <c r="J69" s="2050">
        <f>'중부 배수관'!C110</f>
        <v>0</v>
      </c>
      <c r="K69" s="2051">
        <f>'중부 배수관'!C111</f>
        <v>0</v>
      </c>
    </row>
    <row r="70" spans="1:11" s="200" customFormat="1" ht="14.25" customHeight="1" x14ac:dyDescent="0.15">
      <c r="A70" s="2712"/>
      <c r="B70" s="2041" t="s">
        <v>310</v>
      </c>
      <c r="C70" s="2040">
        <f t="shared" si="7"/>
        <v>1888.08</v>
      </c>
      <c r="D70" s="2050">
        <f>'중부 배수관'!C113</f>
        <v>0</v>
      </c>
      <c r="E70" s="2050">
        <f>'중부 배수관'!C114</f>
        <v>0</v>
      </c>
      <c r="F70" s="2050">
        <f>'중부 배수관'!C115</f>
        <v>1282.79</v>
      </c>
      <c r="G70" s="2050">
        <f>'중부 배수관'!C116</f>
        <v>605.29</v>
      </c>
      <c r="H70" s="2050">
        <f>'중부 배수관'!C117</f>
        <v>0</v>
      </c>
      <c r="I70" s="2050">
        <f>'중부 배수관'!C118</f>
        <v>0</v>
      </c>
      <c r="J70" s="2050">
        <f>'중부 배수관'!C119</f>
        <v>0</v>
      </c>
      <c r="K70" s="2051">
        <f>'중부 배수관'!C120</f>
        <v>0</v>
      </c>
    </row>
    <row r="71" spans="1:11" s="200" customFormat="1" ht="14.25" customHeight="1" x14ac:dyDescent="0.15">
      <c r="A71" s="2712"/>
      <c r="B71" s="2041" t="s">
        <v>311</v>
      </c>
      <c r="C71" s="2040">
        <f t="shared" si="7"/>
        <v>794.71</v>
      </c>
      <c r="D71" s="2050">
        <f>'중부 배수관'!C122</f>
        <v>0</v>
      </c>
      <c r="E71" s="2050">
        <f>'중부 배수관'!C123</f>
        <v>0</v>
      </c>
      <c r="F71" s="2050">
        <f>'중부 배수관'!C124</f>
        <v>0</v>
      </c>
      <c r="G71" s="2050">
        <f>'중부 배수관'!C125</f>
        <v>794.71</v>
      </c>
      <c r="H71" s="2050">
        <f>'중부 배수관'!C126</f>
        <v>0</v>
      </c>
      <c r="I71" s="2050">
        <f>'중부 배수관'!C127</f>
        <v>0</v>
      </c>
      <c r="J71" s="2050">
        <f>'중부 배수관'!C128</f>
        <v>0</v>
      </c>
      <c r="K71" s="2051">
        <f>'중부 배수관'!C129</f>
        <v>0</v>
      </c>
    </row>
    <row r="72" spans="1:11" s="200" customFormat="1" ht="14.25" customHeight="1" x14ac:dyDescent="0.15">
      <c r="A72" s="2712"/>
      <c r="B72" s="2041" t="s">
        <v>291</v>
      </c>
      <c r="C72" s="2040">
        <f t="shared" si="7"/>
        <v>1839.3200000000002</v>
      </c>
      <c r="D72" s="2050">
        <f>'중부 배수관'!C131</f>
        <v>0</v>
      </c>
      <c r="E72" s="2050">
        <f>'중부 배수관'!C132</f>
        <v>0</v>
      </c>
      <c r="F72" s="2050">
        <f>'중부 배수관'!C133</f>
        <v>0</v>
      </c>
      <c r="G72" s="2050">
        <f>'중부 배수관'!C134</f>
        <v>1839.3200000000002</v>
      </c>
      <c r="H72" s="2050">
        <f>'중부 배수관'!C135</f>
        <v>0</v>
      </c>
      <c r="I72" s="2050">
        <f>'중부 배수관'!C136</f>
        <v>0</v>
      </c>
      <c r="J72" s="2050">
        <f>'중부 배수관'!C137</f>
        <v>0</v>
      </c>
      <c r="K72" s="2051">
        <f>'중부 배수관'!C138</f>
        <v>0</v>
      </c>
    </row>
    <row r="73" spans="1:11" s="200" customFormat="1" ht="14.25" customHeight="1" x14ac:dyDescent="0.15">
      <c r="A73" s="2712"/>
      <c r="B73" s="2041" t="s">
        <v>292</v>
      </c>
      <c r="C73" s="2040">
        <f t="shared" si="7"/>
        <v>0</v>
      </c>
      <c r="D73" s="2050">
        <f>'중부 배수관'!C140</f>
        <v>0</v>
      </c>
      <c r="E73" s="2050">
        <f>'중부 배수관'!C141</f>
        <v>0</v>
      </c>
      <c r="F73" s="2050">
        <f>'중부 배수관'!C142</f>
        <v>0</v>
      </c>
      <c r="G73" s="2050">
        <f>'중부 배수관'!C143</f>
        <v>0</v>
      </c>
      <c r="H73" s="2050">
        <f>'중부 배수관'!C144</f>
        <v>0</v>
      </c>
      <c r="I73" s="2050">
        <f>'중부 배수관'!C145</f>
        <v>0</v>
      </c>
      <c r="J73" s="2050">
        <f>'중부 배수관'!C146</f>
        <v>0</v>
      </c>
      <c r="K73" s="2051">
        <f>'중부 배수관'!C147</f>
        <v>0</v>
      </c>
    </row>
    <row r="74" spans="1:11" s="200" customFormat="1" ht="14.25" customHeight="1" x14ac:dyDescent="0.15">
      <c r="A74" s="2712"/>
      <c r="B74" s="2041" t="s">
        <v>312</v>
      </c>
      <c r="C74" s="2040">
        <f t="shared" si="7"/>
        <v>0</v>
      </c>
      <c r="D74" s="2050">
        <f>'중부 배수관'!C149</f>
        <v>0</v>
      </c>
      <c r="E74" s="2050">
        <f>'중부 배수관'!C150</f>
        <v>0</v>
      </c>
      <c r="F74" s="2050">
        <f>'중부 배수관'!C151</f>
        <v>0</v>
      </c>
      <c r="G74" s="2050">
        <f>'중부 배수관'!C152</f>
        <v>0</v>
      </c>
      <c r="H74" s="2050">
        <f>'중부 배수관'!C153</f>
        <v>0</v>
      </c>
      <c r="I74" s="2050">
        <f>'중부 배수관'!C154</f>
        <v>0</v>
      </c>
      <c r="J74" s="2050">
        <f>'중부 배수관'!C155</f>
        <v>0</v>
      </c>
      <c r="K74" s="2051">
        <f>'중부 배수관'!C156</f>
        <v>0</v>
      </c>
    </row>
    <row r="75" spans="1:11" s="200" customFormat="1" ht="14.25" customHeight="1" x14ac:dyDescent="0.15">
      <c r="A75" s="2712"/>
      <c r="B75" s="2041" t="s">
        <v>293</v>
      </c>
      <c r="C75" s="2040">
        <f t="shared" si="7"/>
        <v>0</v>
      </c>
      <c r="D75" s="2050">
        <f>'중부 배수관'!C158</f>
        <v>0</v>
      </c>
      <c r="E75" s="2050">
        <f>'중부 배수관'!C159</f>
        <v>0</v>
      </c>
      <c r="F75" s="2050">
        <f>'중부 배수관'!C160</f>
        <v>0</v>
      </c>
      <c r="G75" s="2050">
        <f>'중부 배수관'!C161</f>
        <v>0</v>
      </c>
      <c r="H75" s="2050">
        <f>'중부 배수관'!C162</f>
        <v>0</v>
      </c>
      <c r="I75" s="2050">
        <f>'중부 배수관'!C163</f>
        <v>0</v>
      </c>
      <c r="J75" s="2050">
        <f>'중부 배수관'!C164</f>
        <v>0</v>
      </c>
      <c r="K75" s="2051">
        <f>'중부 배수관'!C165</f>
        <v>0</v>
      </c>
    </row>
    <row r="76" spans="1:11" s="200" customFormat="1" ht="14.25" customHeight="1" x14ac:dyDescent="0.15">
      <c r="A76" s="2712"/>
      <c r="B76" s="2041" t="s">
        <v>313</v>
      </c>
      <c r="C76" s="2040">
        <f t="shared" si="7"/>
        <v>0</v>
      </c>
      <c r="D76" s="2050"/>
      <c r="E76" s="2050"/>
      <c r="F76" s="2050"/>
      <c r="G76" s="2050">
        <f>'중부 배수관'!C166</f>
        <v>0</v>
      </c>
      <c r="H76" s="2050"/>
      <c r="I76" s="2050"/>
      <c r="J76" s="2050">
        <f>'중부 배수관'!C166</f>
        <v>0</v>
      </c>
      <c r="K76" s="2051"/>
    </row>
    <row r="77" spans="1:11" s="200" customFormat="1" ht="14.25" customHeight="1" x14ac:dyDescent="0.15">
      <c r="A77" s="2712"/>
      <c r="B77" s="2041" t="s">
        <v>314</v>
      </c>
      <c r="C77" s="2040">
        <f t="shared" si="7"/>
        <v>0</v>
      </c>
      <c r="D77" s="2050"/>
      <c r="E77" s="2050"/>
      <c r="F77" s="2050"/>
      <c r="G77" s="2050">
        <f>'중부 배수관'!C167</f>
        <v>0</v>
      </c>
      <c r="H77" s="2050"/>
      <c r="I77" s="2050"/>
      <c r="J77" s="2050">
        <f>'중부 배수관'!C167</f>
        <v>0</v>
      </c>
      <c r="K77" s="2051"/>
    </row>
    <row r="78" spans="1:11" s="200" customFormat="1" ht="14.25" customHeight="1" x14ac:dyDescent="0.15">
      <c r="A78" s="2712"/>
      <c r="B78" s="2041" t="s">
        <v>315</v>
      </c>
      <c r="C78" s="2040">
        <f t="shared" si="7"/>
        <v>0</v>
      </c>
      <c r="D78" s="2050"/>
      <c r="E78" s="2050"/>
      <c r="F78" s="2050"/>
      <c r="G78" s="2050">
        <f>'중부 배수관'!C168</f>
        <v>0</v>
      </c>
      <c r="H78" s="2050"/>
      <c r="I78" s="2050"/>
      <c r="J78" s="2050">
        <f>'중부 배수관'!C168</f>
        <v>0</v>
      </c>
      <c r="K78" s="2051"/>
    </row>
    <row r="79" spans="1:11" s="200" customFormat="1" ht="14.25" customHeight="1" x14ac:dyDescent="0.15">
      <c r="A79" s="2712"/>
      <c r="B79" s="2041" t="s">
        <v>316</v>
      </c>
      <c r="C79" s="2040">
        <f t="shared" si="7"/>
        <v>0</v>
      </c>
      <c r="D79" s="2050"/>
      <c r="E79" s="2050"/>
      <c r="F79" s="2050"/>
      <c r="G79" s="2050">
        <f>'중부 배수관'!C169</f>
        <v>0</v>
      </c>
      <c r="H79" s="2050"/>
      <c r="I79" s="2050"/>
      <c r="J79" s="2050">
        <f>'중부 배수관'!C169</f>
        <v>0</v>
      </c>
      <c r="K79" s="2051"/>
    </row>
    <row r="80" spans="1:11" s="200" customFormat="1" ht="14.25" customHeight="1" x14ac:dyDescent="0.15">
      <c r="A80" s="2712"/>
      <c r="B80" s="2041" t="s">
        <v>1090</v>
      </c>
      <c r="C80" s="2040">
        <f t="shared" si="7"/>
        <v>0</v>
      </c>
      <c r="D80" s="2050"/>
      <c r="E80" s="2050"/>
      <c r="F80" s="2050"/>
      <c r="G80" s="2050">
        <f>'중부 배수관'!C170</f>
        <v>0</v>
      </c>
      <c r="H80" s="2050"/>
      <c r="I80" s="2050"/>
      <c r="J80" s="2050">
        <f>'중부 배수관'!C170</f>
        <v>0</v>
      </c>
      <c r="K80" s="2051"/>
    </row>
    <row r="81" spans="1:12" s="200" customFormat="1" ht="14.25" customHeight="1" x14ac:dyDescent="0.15">
      <c r="A81" s="2712"/>
      <c r="B81" s="2041" t="s">
        <v>1091</v>
      </c>
      <c r="C81" s="2040">
        <f t="shared" si="7"/>
        <v>0</v>
      </c>
      <c r="D81" s="2050"/>
      <c r="E81" s="2050"/>
      <c r="F81" s="2050"/>
      <c r="G81" s="2050">
        <f>'중부 배수관'!C171</f>
        <v>0</v>
      </c>
      <c r="H81" s="2050"/>
      <c r="I81" s="2050"/>
      <c r="J81" s="2050">
        <f>'중부 배수관'!C171</f>
        <v>0</v>
      </c>
      <c r="K81" s="2051"/>
    </row>
    <row r="82" spans="1:12" s="200" customFormat="1" ht="14.25" customHeight="1" x14ac:dyDescent="0.15">
      <c r="A82" s="2712"/>
      <c r="B82" s="2041" t="s">
        <v>317</v>
      </c>
      <c r="C82" s="2040">
        <f t="shared" si="7"/>
        <v>0</v>
      </c>
      <c r="D82" s="2050"/>
      <c r="E82" s="2050"/>
      <c r="F82" s="2050"/>
      <c r="G82" s="2050">
        <f>'중부 배수관'!C172</f>
        <v>0</v>
      </c>
      <c r="H82" s="2050"/>
      <c r="I82" s="2050"/>
      <c r="J82" s="2050">
        <f>'중부 배수관'!C172</f>
        <v>0</v>
      </c>
      <c r="K82" s="2051"/>
    </row>
    <row r="83" spans="1:12" s="200" customFormat="1" ht="14.25" customHeight="1" x14ac:dyDescent="0.15">
      <c r="A83" s="2713"/>
      <c r="B83" s="2042" t="s">
        <v>295</v>
      </c>
      <c r="C83" s="2040">
        <f t="shared" si="7"/>
        <v>0</v>
      </c>
      <c r="D83" s="2050"/>
      <c r="E83" s="2050"/>
      <c r="F83" s="2050"/>
      <c r="G83" s="2050">
        <f>'중부 배수관'!C173</f>
        <v>0</v>
      </c>
      <c r="H83" s="2053"/>
      <c r="I83" s="2053"/>
      <c r="J83" s="2050">
        <f>'중부 배수관'!C173</f>
        <v>0</v>
      </c>
      <c r="K83" s="2054"/>
    </row>
    <row r="84" spans="1:12" s="200" customFormat="1" ht="12.75" customHeight="1" x14ac:dyDescent="0.15">
      <c r="A84" s="2711" t="s">
        <v>148</v>
      </c>
      <c r="B84" s="2046" t="s">
        <v>254</v>
      </c>
      <c r="C84" s="2047">
        <f>SUM(C85:C109)</f>
        <v>564443.96</v>
      </c>
      <c r="D84" s="2047">
        <f t="shared" ref="D84:K84" si="8">SUM(D85:D109)</f>
        <v>2978.01</v>
      </c>
      <c r="E84" s="2047">
        <f t="shared" si="8"/>
        <v>52018.23</v>
      </c>
      <c r="F84" s="2047">
        <f t="shared" si="8"/>
        <v>365424.68</v>
      </c>
      <c r="G84" s="2047">
        <f t="shared" si="8"/>
        <v>70845.290000000008</v>
      </c>
      <c r="H84" s="2047">
        <f t="shared" si="8"/>
        <v>2576.88</v>
      </c>
      <c r="I84" s="2047">
        <f t="shared" si="8"/>
        <v>50453.439999999995</v>
      </c>
      <c r="J84" s="2047">
        <f t="shared" si="8"/>
        <v>7894.9</v>
      </c>
      <c r="K84" s="2047">
        <f t="shared" si="8"/>
        <v>12252.53</v>
      </c>
      <c r="L84" s="2048"/>
    </row>
    <row r="85" spans="1:12" s="200" customFormat="1" ht="12.75" customHeight="1" x14ac:dyDescent="0.15">
      <c r="A85" s="2712"/>
      <c r="B85" s="2039" t="s">
        <v>300</v>
      </c>
      <c r="C85" s="2040">
        <f t="shared" ref="C85:C109" si="9">SUM(D85:K85)</f>
        <v>41579.289999999994</v>
      </c>
      <c r="D85" s="2040">
        <f>'서부 배수관 '!C14</f>
        <v>0</v>
      </c>
      <c r="E85" s="2040">
        <f>'서부 배수관 '!C15</f>
        <v>327.98999999999995</v>
      </c>
      <c r="F85" s="2040">
        <f>'서부 배수관 '!C16</f>
        <v>25556.779999999995</v>
      </c>
      <c r="G85" s="2040">
        <f>'서부 배수관 '!C17</f>
        <v>1600</v>
      </c>
      <c r="H85" s="2040">
        <f>'서부 배수관 '!C18</f>
        <v>1519.6400000000003</v>
      </c>
      <c r="I85" s="2040">
        <f>'서부 배수관 '!C19</f>
        <v>10167.189999999999</v>
      </c>
      <c r="J85" s="2040">
        <f>'서부 배수관 '!C20</f>
        <v>2300.7800000000002</v>
      </c>
      <c r="K85" s="2049">
        <f>'서부 배수관 '!C21</f>
        <v>106.91</v>
      </c>
    </row>
    <row r="86" spans="1:12" s="200" customFormat="1" ht="12.75" customHeight="1" x14ac:dyDescent="0.15">
      <c r="A86" s="2712"/>
      <c r="B86" s="2041" t="s">
        <v>301</v>
      </c>
      <c r="C86" s="2040">
        <f t="shared" si="9"/>
        <v>205400.63999999998</v>
      </c>
      <c r="D86" s="2050">
        <f>'서부 배수관 '!C23</f>
        <v>80.86</v>
      </c>
      <c r="E86" s="2050">
        <f>'서부 배수관 '!C24</f>
        <v>24799.300000000003</v>
      </c>
      <c r="F86" s="2050">
        <f>'서부 배수관 '!C25</f>
        <v>124613.82999999999</v>
      </c>
      <c r="G86" s="2050">
        <f>'서부 배수관 '!C26</f>
        <v>12774.98</v>
      </c>
      <c r="H86" s="2050">
        <f>'서부 배수관 '!C27</f>
        <v>803.41</v>
      </c>
      <c r="I86" s="2050">
        <f>'서부 배수관 '!C28</f>
        <v>32408.119999999995</v>
      </c>
      <c r="J86" s="2050">
        <f>'서부 배수관 '!C29</f>
        <v>2283.46</v>
      </c>
      <c r="K86" s="2051">
        <f>'서부 배수관 '!C30</f>
        <v>7636.68</v>
      </c>
    </row>
    <row r="87" spans="1:12" s="200" customFormat="1" ht="12.75" customHeight="1" x14ac:dyDescent="0.15">
      <c r="A87" s="2712"/>
      <c r="B87" s="2041" t="s">
        <v>302</v>
      </c>
      <c r="C87" s="2040">
        <f t="shared" si="9"/>
        <v>96429.469999999987</v>
      </c>
      <c r="D87" s="2050">
        <f>'서부 배수관 '!C32</f>
        <v>180.26999999999998</v>
      </c>
      <c r="E87" s="2050">
        <f>'서부 배수관 '!C33</f>
        <v>10602.980000000001</v>
      </c>
      <c r="F87" s="2050">
        <f>'서부 배수관 '!C34</f>
        <v>77282.389999999985</v>
      </c>
      <c r="G87" s="2050">
        <f>'서부 배수관 '!C35</f>
        <v>2937.0199999999995</v>
      </c>
      <c r="H87" s="2050">
        <f>'서부 배수관 '!C36</f>
        <v>253.08999999999997</v>
      </c>
      <c r="I87" s="2050">
        <f>'서부 배수관 '!C37</f>
        <v>3913.8900000000003</v>
      </c>
      <c r="J87" s="2050">
        <f>'서부 배수관 '!C38</f>
        <v>0</v>
      </c>
      <c r="K87" s="2051">
        <f>'서부 배수관 '!C39</f>
        <v>1259.83</v>
      </c>
    </row>
    <row r="88" spans="1:12" s="200" customFormat="1" ht="12.75" customHeight="1" x14ac:dyDescent="0.15">
      <c r="A88" s="2712"/>
      <c r="B88" s="2041" t="s">
        <v>303</v>
      </c>
      <c r="C88" s="2040">
        <f t="shared" si="9"/>
        <v>72209.790000000008</v>
      </c>
      <c r="D88" s="2050">
        <f>'서부 배수관 '!C41</f>
        <v>512.77</v>
      </c>
      <c r="E88" s="2050">
        <f>'서부 배수관 '!C42</f>
        <v>7975.75</v>
      </c>
      <c r="F88" s="2050">
        <f>'서부 배수관 '!C43</f>
        <v>50217.160000000011</v>
      </c>
      <c r="G88" s="2050">
        <f>'서부 배수관 '!C44</f>
        <v>3009.4</v>
      </c>
      <c r="H88" s="2050">
        <f>'서부 배수관 '!C45</f>
        <v>0.74</v>
      </c>
      <c r="I88" s="2050">
        <f>'서부 배수관 '!C46</f>
        <v>3934.2</v>
      </c>
      <c r="J88" s="2050">
        <f>'서부 배수관 '!C47</f>
        <v>3310.66</v>
      </c>
      <c r="K88" s="2051">
        <f>'서부 배수관 '!C48</f>
        <v>3249.11</v>
      </c>
    </row>
    <row r="89" spans="1:12" s="200" customFormat="1" ht="12.75" customHeight="1" x14ac:dyDescent="0.15">
      <c r="A89" s="2712"/>
      <c r="B89" s="2041" t="s">
        <v>304</v>
      </c>
      <c r="C89" s="2040">
        <f t="shared" si="9"/>
        <v>13631.949999999999</v>
      </c>
      <c r="D89" s="2050">
        <f>'서부 배수관 '!C50</f>
        <v>2198.4700000000003</v>
      </c>
      <c r="E89" s="2050">
        <f>'서부 배수관 '!C51</f>
        <v>1263.92</v>
      </c>
      <c r="F89" s="2050">
        <f>'서부 배수관 '!C52</f>
        <v>9773.8199999999979</v>
      </c>
      <c r="G89" s="2050">
        <f>'서부 배수관 '!C53</f>
        <v>395.35</v>
      </c>
      <c r="H89" s="2050">
        <f>'서부 배수관 '!C54</f>
        <v>0</v>
      </c>
      <c r="I89" s="2050">
        <f>'서부 배수관 '!C55</f>
        <v>0.39</v>
      </c>
      <c r="J89" s="2050">
        <f>'서부 배수관 '!C56</f>
        <v>0</v>
      </c>
      <c r="K89" s="2051">
        <f>'서부 배수관 '!C57</f>
        <v>0</v>
      </c>
    </row>
    <row r="90" spans="1:12" s="200" customFormat="1" ht="12.75" customHeight="1" x14ac:dyDescent="0.15">
      <c r="A90" s="2712"/>
      <c r="B90" s="2041" t="s">
        <v>305</v>
      </c>
      <c r="C90" s="2040">
        <f t="shared" si="9"/>
        <v>40143.910000000011</v>
      </c>
      <c r="D90" s="2050">
        <f>'서부 배수관 '!C59</f>
        <v>5.64</v>
      </c>
      <c r="E90" s="2050">
        <f>'서부 배수관 '!C60</f>
        <v>2576.9</v>
      </c>
      <c r="F90" s="2050">
        <f>'서부 배수관 '!C61</f>
        <v>36497.430000000008</v>
      </c>
      <c r="G90" s="2050">
        <f>'서부 배수관 '!C62</f>
        <v>1034.29</v>
      </c>
      <c r="H90" s="2050">
        <f>'서부 배수관 '!C63</f>
        <v>0</v>
      </c>
      <c r="I90" s="2050">
        <f>'서부 배수관 '!C64</f>
        <v>29.65</v>
      </c>
      <c r="J90" s="2050">
        <f>'서부 배수관 '!C65</f>
        <v>0</v>
      </c>
      <c r="K90" s="2051">
        <f>'서부 배수관 '!C57</f>
        <v>0</v>
      </c>
    </row>
    <row r="91" spans="1:12" s="200" customFormat="1" ht="12.75" customHeight="1" x14ac:dyDescent="0.15">
      <c r="A91" s="2712"/>
      <c r="B91" s="2041" t="s">
        <v>306</v>
      </c>
      <c r="C91" s="2040">
        <f t="shared" si="9"/>
        <v>4557.8599999999997</v>
      </c>
      <c r="D91" s="2050">
        <f>'서부 배수관 '!C68</f>
        <v>0</v>
      </c>
      <c r="E91" s="2050">
        <f>'서부 배수관 '!C69</f>
        <v>1283.78</v>
      </c>
      <c r="F91" s="2050">
        <f>'서부 배수관 '!C70</f>
        <v>3274.08</v>
      </c>
      <c r="G91" s="2050">
        <f>'서부 배수관 '!C71</f>
        <v>0</v>
      </c>
      <c r="H91" s="2050">
        <f>'서부 배수관 '!C72</f>
        <v>0</v>
      </c>
      <c r="I91" s="2050">
        <f>'서부 배수관 '!C73</f>
        <v>0</v>
      </c>
      <c r="J91" s="2050">
        <f>'서부 배수관 '!C74</f>
        <v>0</v>
      </c>
      <c r="K91" s="2051">
        <f>'서부 배수관 '!C66</f>
        <v>0</v>
      </c>
    </row>
    <row r="92" spans="1:12" s="200" customFormat="1" ht="12.75" customHeight="1" x14ac:dyDescent="0.15">
      <c r="A92" s="2712"/>
      <c r="B92" s="2041" t="s">
        <v>307</v>
      </c>
      <c r="C92" s="2040">
        <f t="shared" si="9"/>
        <v>22557.070000000003</v>
      </c>
      <c r="D92" s="2050">
        <f>'서부 배수관 '!C77</f>
        <v>0</v>
      </c>
      <c r="E92" s="2050">
        <f>'서부 배수관 '!C78</f>
        <v>2216.6400000000003</v>
      </c>
      <c r="F92" s="2050">
        <f>'서부 배수관 '!C79</f>
        <v>15948.660000000002</v>
      </c>
      <c r="G92" s="2050">
        <f>'서부 배수관 '!C80</f>
        <v>4391.7700000000004</v>
      </c>
      <c r="H92" s="2050">
        <f>'서부 배수관 '!C81</f>
        <v>0</v>
      </c>
      <c r="I92" s="2050">
        <f>'서부 배수관 '!C82</f>
        <v>0</v>
      </c>
      <c r="J92" s="2050">
        <f>'서부 배수관 '!C83</f>
        <v>0</v>
      </c>
      <c r="K92" s="2051">
        <f>'서부 배수관 '!C84</f>
        <v>0</v>
      </c>
    </row>
    <row r="93" spans="1:12" s="200" customFormat="1" ht="12.75" customHeight="1" x14ac:dyDescent="0.15">
      <c r="A93" s="2712"/>
      <c r="B93" s="2041" t="s">
        <v>1089</v>
      </c>
      <c r="C93" s="2040">
        <f t="shared" si="9"/>
        <v>0</v>
      </c>
      <c r="D93" s="2050">
        <f>'서부 배수관 '!C86</f>
        <v>0</v>
      </c>
      <c r="E93" s="2050">
        <f>'서부 배수관 '!C87</f>
        <v>0</v>
      </c>
      <c r="F93" s="2050">
        <f>'서부 배수관 '!C88</f>
        <v>0</v>
      </c>
      <c r="G93" s="2050">
        <f>'서부 배수관 '!C89</f>
        <v>0</v>
      </c>
      <c r="H93" s="2050">
        <f>'서부 배수관 '!C90</f>
        <v>0</v>
      </c>
      <c r="I93" s="2050">
        <f>'서부 배수관 '!C91</f>
        <v>0</v>
      </c>
      <c r="J93" s="2050">
        <f>'서부 배수관 '!C92</f>
        <v>0</v>
      </c>
      <c r="K93" s="2051">
        <f>'서부 배수관 '!C93</f>
        <v>0</v>
      </c>
    </row>
    <row r="94" spans="1:12" s="200" customFormat="1" ht="12.75" customHeight="1" x14ac:dyDescent="0.15">
      <c r="A94" s="2712"/>
      <c r="B94" s="2041" t="s">
        <v>308</v>
      </c>
      <c r="C94" s="2040">
        <f t="shared" si="9"/>
        <v>11782.86</v>
      </c>
      <c r="D94" s="2050">
        <f>'서부 배수관 '!C95</f>
        <v>0</v>
      </c>
      <c r="E94" s="2050">
        <f>'서부 배수관 '!C96</f>
        <v>0</v>
      </c>
      <c r="F94" s="2050">
        <f>'서부 배수관 '!C97</f>
        <v>8926.84</v>
      </c>
      <c r="G94" s="2050">
        <f>'서부 배수관 '!C98</f>
        <v>2856.02</v>
      </c>
      <c r="H94" s="2050">
        <f>'서부 배수관 '!C99</f>
        <v>0</v>
      </c>
      <c r="I94" s="2050">
        <f>'서부 배수관 '!C100</f>
        <v>0</v>
      </c>
      <c r="J94" s="2050">
        <f>'서부 배수관 '!C101</f>
        <v>0</v>
      </c>
      <c r="K94" s="2051">
        <f>'서부 배수관 '!C102</f>
        <v>0</v>
      </c>
    </row>
    <row r="95" spans="1:12" s="200" customFormat="1" ht="12.75" customHeight="1" x14ac:dyDescent="0.15">
      <c r="A95" s="2712"/>
      <c r="B95" s="2041" t="s">
        <v>309</v>
      </c>
      <c r="C95" s="2040">
        <f t="shared" si="9"/>
        <v>16180.280000000002</v>
      </c>
      <c r="D95" s="2050">
        <f>'서부 배수관 '!C104</f>
        <v>0</v>
      </c>
      <c r="E95" s="2050">
        <f>'서부 배수관 '!C105</f>
        <v>900.47</v>
      </c>
      <c r="F95" s="2050">
        <f>'서부 배수관 '!C106</f>
        <v>9259.6600000000017</v>
      </c>
      <c r="G95" s="2050">
        <f>'서부 배수관 '!C107</f>
        <v>6020.1500000000005</v>
      </c>
      <c r="H95" s="2050">
        <f>'서부 배수관 '!C108</f>
        <v>0</v>
      </c>
      <c r="I95" s="2050">
        <f>'서부 배수관 '!C109</f>
        <v>0</v>
      </c>
      <c r="J95" s="2050">
        <f>'서부 배수관 '!C110</f>
        <v>0</v>
      </c>
      <c r="K95" s="2051">
        <f>'서부 배수관 '!C111</f>
        <v>0</v>
      </c>
    </row>
    <row r="96" spans="1:12" s="200" customFormat="1" ht="12.75" customHeight="1" x14ac:dyDescent="0.15">
      <c r="A96" s="2712"/>
      <c r="B96" s="2041" t="s">
        <v>310</v>
      </c>
      <c r="C96" s="2040">
        <f t="shared" si="9"/>
        <v>4201.8700000000008</v>
      </c>
      <c r="D96" s="2050">
        <f>'서부 배수관 '!C113</f>
        <v>0</v>
      </c>
      <c r="E96" s="2050">
        <f>'서부 배수관 '!C114</f>
        <v>0</v>
      </c>
      <c r="F96" s="2050">
        <f>'서부 배수관 '!C115</f>
        <v>1704.0500000000002</v>
      </c>
      <c r="G96" s="2050">
        <f>'서부 배수관 '!C116</f>
        <v>2497.8200000000002</v>
      </c>
      <c r="H96" s="2050">
        <f>'서부 배수관 '!C117</f>
        <v>0</v>
      </c>
      <c r="I96" s="2050">
        <f>'서부 배수관 '!C118</f>
        <v>0</v>
      </c>
      <c r="J96" s="2050">
        <f>'서부 배수관 '!C119</f>
        <v>0</v>
      </c>
      <c r="K96" s="2051">
        <f>'서부 배수관 '!C120</f>
        <v>0</v>
      </c>
    </row>
    <row r="97" spans="1:11" s="200" customFormat="1" ht="13.5" customHeight="1" x14ac:dyDescent="0.15">
      <c r="A97" s="2712"/>
      <c r="B97" s="2041" t="s">
        <v>311</v>
      </c>
      <c r="C97" s="2040">
        <f t="shared" si="9"/>
        <v>7456.15</v>
      </c>
      <c r="D97" s="2050">
        <f>'서부 배수관 '!C122</f>
        <v>0</v>
      </c>
      <c r="E97" s="2050">
        <f>'서부 배수관 '!C123</f>
        <v>0</v>
      </c>
      <c r="F97" s="2050">
        <f>'서부 배수관 '!C124</f>
        <v>859.14</v>
      </c>
      <c r="G97" s="2050">
        <f>'서부 배수관 '!C125</f>
        <v>6597.0099999999993</v>
      </c>
      <c r="H97" s="2050">
        <f>'서부 배수관 '!C126</f>
        <v>0</v>
      </c>
      <c r="I97" s="2050">
        <f>'서부 배수관 '!C127</f>
        <v>0</v>
      </c>
      <c r="J97" s="2050">
        <f>'서부 배수관 '!C128</f>
        <v>0</v>
      </c>
      <c r="K97" s="2051">
        <f>'서부 배수관 '!C129</f>
        <v>0</v>
      </c>
    </row>
    <row r="98" spans="1:11" s="200" customFormat="1" ht="13.5" customHeight="1" x14ac:dyDescent="0.15">
      <c r="A98" s="2712"/>
      <c r="B98" s="2041" t="s">
        <v>291</v>
      </c>
      <c r="C98" s="2040">
        <f t="shared" si="9"/>
        <v>4112.82</v>
      </c>
      <c r="D98" s="2050">
        <f>'서부 배수관 '!C131</f>
        <v>0</v>
      </c>
      <c r="E98" s="2050">
        <f>'서부 배수관 '!C132</f>
        <v>0</v>
      </c>
      <c r="F98" s="2050">
        <f>'서부 배수관 '!C133</f>
        <v>1510.84</v>
      </c>
      <c r="G98" s="2050">
        <f>'서부 배수관 '!C134</f>
        <v>2601.98</v>
      </c>
      <c r="H98" s="2050">
        <f>'서부 배수관 '!C135</f>
        <v>0</v>
      </c>
      <c r="I98" s="2050">
        <f>'서부 배수관 '!C136</f>
        <v>0</v>
      </c>
      <c r="J98" s="2050">
        <f>'서부 배수관 '!C137</f>
        <v>0</v>
      </c>
      <c r="K98" s="2051">
        <f>'서부 배수관 '!C138</f>
        <v>0</v>
      </c>
    </row>
    <row r="99" spans="1:11" s="200" customFormat="1" ht="13.5" customHeight="1" x14ac:dyDescent="0.15">
      <c r="A99" s="2712"/>
      <c r="B99" s="2041" t="s">
        <v>292</v>
      </c>
      <c r="C99" s="2040">
        <f t="shared" si="9"/>
        <v>8812.11</v>
      </c>
      <c r="D99" s="2050">
        <f>'서부 배수관 '!C140</f>
        <v>0</v>
      </c>
      <c r="E99" s="2050">
        <f>'서부 배수관 '!C141</f>
        <v>70.5</v>
      </c>
      <c r="F99" s="2050">
        <f>'서부 배수관 '!C142</f>
        <v>0</v>
      </c>
      <c r="G99" s="2050">
        <f>'서부 배수관 '!C143</f>
        <v>8741.61</v>
      </c>
      <c r="H99" s="2050">
        <f>'서부 배수관 '!C144</f>
        <v>0</v>
      </c>
      <c r="I99" s="2050">
        <f>'서부 배수관 '!C145</f>
        <v>0</v>
      </c>
      <c r="J99" s="2050">
        <f>'서부 배수관 '!C146</f>
        <v>0</v>
      </c>
      <c r="K99" s="2051">
        <f>'서부 배수관 '!C147</f>
        <v>0</v>
      </c>
    </row>
    <row r="100" spans="1:11" s="200" customFormat="1" ht="13.5" customHeight="1" x14ac:dyDescent="0.15">
      <c r="A100" s="2712"/>
      <c r="B100" s="2041" t="s">
        <v>312</v>
      </c>
      <c r="C100" s="2040">
        <f t="shared" si="9"/>
        <v>8161.0599999999995</v>
      </c>
      <c r="D100" s="2050">
        <f>'서부 배수관 '!C149</f>
        <v>0</v>
      </c>
      <c r="E100" s="2050">
        <f>'서부 배수관 '!C150</f>
        <v>0</v>
      </c>
      <c r="F100" s="2050">
        <f>'서부 배수관 '!C151</f>
        <v>0</v>
      </c>
      <c r="G100" s="2050">
        <f>'서부 배수관 '!C152</f>
        <v>8161.0599999999995</v>
      </c>
      <c r="H100" s="2050">
        <f>'서부 배수관 '!C153</f>
        <v>0</v>
      </c>
      <c r="I100" s="2050">
        <f>'서부 배수관 '!C154</f>
        <v>0</v>
      </c>
      <c r="J100" s="2050">
        <f>'서부 배수관 '!C155</f>
        <v>0</v>
      </c>
      <c r="K100" s="2051">
        <f>'서부 배수관 '!C156</f>
        <v>0</v>
      </c>
    </row>
    <row r="101" spans="1:11" s="200" customFormat="1" ht="13.5" customHeight="1" x14ac:dyDescent="0.15">
      <c r="A101" s="2712"/>
      <c r="B101" s="2041" t="s">
        <v>293</v>
      </c>
      <c r="C101" s="2040">
        <f t="shared" si="9"/>
        <v>201.63</v>
      </c>
      <c r="D101" s="2050">
        <f>'서부 배수관 '!C158</f>
        <v>0</v>
      </c>
      <c r="E101" s="2050">
        <f>'서부 배수관 '!C159</f>
        <v>0</v>
      </c>
      <c r="F101" s="2050">
        <f>'서부 배수관 '!C160</f>
        <v>0</v>
      </c>
      <c r="G101" s="2050">
        <f>'서부 배수관 '!C161</f>
        <v>201.63</v>
      </c>
      <c r="H101" s="2050">
        <f>'서부 배수관 '!C162</f>
        <v>0</v>
      </c>
      <c r="I101" s="2050">
        <f>'서부 배수관 '!C163</f>
        <v>0</v>
      </c>
      <c r="J101" s="2050">
        <f>'서부 배수관 '!C164</f>
        <v>0</v>
      </c>
      <c r="K101" s="2051">
        <f>'서부 배수관 '!C165</f>
        <v>0</v>
      </c>
    </row>
    <row r="102" spans="1:11" s="200" customFormat="1" ht="13.5" customHeight="1" x14ac:dyDescent="0.15">
      <c r="A102" s="2712"/>
      <c r="B102" s="2041" t="s">
        <v>313</v>
      </c>
      <c r="C102" s="2040">
        <f t="shared" si="9"/>
        <v>4371.1500000000005</v>
      </c>
      <c r="D102" s="2050"/>
      <c r="E102" s="2050"/>
      <c r="F102" s="2050"/>
      <c r="G102" s="2050">
        <f>'서부 배수관 '!C166</f>
        <v>4371.1500000000005</v>
      </c>
      <c r="H102" s="2050"/>
      <c r="I102" s="2050"/>
      <c r="J102" s="2050"/>
      <c r="K102" s="2051"/>
    </row>
    <row r="103" spans="1:11" s="200" customFormat="1" ht="13.5" customHeight="1" x14ac:dyDescent="0.15">
      <c r="A103" s="2712"/>
      <c r="B103" s="2041" t="s">
        <v>314</v>
      </c>
      <c r="C103" s="2040">
        <f t="shared" si="9"/>
        <v>1961.36</v>
      </c>
      <c r="D103" s="2050"/>
      <c r="E103" s="2050"/>
      <c r="F103" s="2050"/>
      <c r="G103" s="2050">
        <f>'서부 배수관 '!C167</f>
        <v>1961.36</v>
      </c>
      <c r="H103" s="2050"/>
      <c r="I103" s="2050"/>
      <c r="J103" s="2050"/>
      <c r="K103" s="2051"/>
    </row>
    <row r="104" spans="1:11" s="200" customFormat="1" ht="13.5" customHeight="1" x14ac:dyDescent="0.15">
      <c r="A104" s="2712"/>
      <c r="B104" s="2041" t="s">
        <v>315</v>
      </c>
      <c r="C104" s="2040">
        <f t="shared" si="9"/>
        <v>0</v>
      </c>
      <c r="D104" s="2050"/>
      <c r="E104" s="2050"/>
      <c r="F104" s="2050"/>
      <c r="G104" s="2050">
        <f>'서부 배수관 '!C168</f>
        <v>0</v>
      </c>
      <c r="H104" s="2050"/>
      <c r="I104" s="2050"/>
      <c r="J104" s="2050"/>
      <c r="K104" s="2051"/>
    </row>
    <row r="105" spans="1:11" s="200" customFormat="1" ht="13.5" customHeight="1" x14ac:dyDescent="0.15">
      <c r="A105" s="2712"/>
      <c r="B105" s="2041" t="s">
        <v>316</v>
      </c>
      <c r="C105" s="2040">
        <f t="shared" si="9"/>
        <v>74.09</v>
      </c>
      <c r="D105" s="2050"/>
      <c r="E105" s="2050"/>
      <c r="F105" s="2050"/>
      <c r="G105" s="2050">
        <f>'서부 배수관 '!C169</f>
        <v>74.09</v>
      </c>
      <c r="H105" s="2050"/>
      <c r="I105" s="2050"/>
      <c r="J105" s="2050"/>
      <c r="K105" s="2051"/>
    </row>
    <row r="106" spans="1:11" s="200" customFormat="1" ht="13.5" customHeight="1" x14ac:dyDescent="0.15">
      <c r="A106" s="2712"/>
      <c r="B106" s="2041" t="s">
        <v>1090</v>
      </c>
      <c r="C106" s="2040">
        <f t="shared" si="9"/>
        <v>0</v>
      </c>
      <c r="D106" s="2050"/>
      <c r="E106" s="2050"/>
      <c r="F106" s="2050"/>
      <c r="G106" s="2050">
        <f>'서부 배수관 '!C170</f>
        <v>0</v>
      </c>
      <c r="H106" s="2050"/>
      <c r="I106" s="2050"/>
      <c r="J106" s="2050"/>
      <c r="K106" s="2051"/>
    </row>
    <row r="107" spans="1:11" s="200" customFormat="1" ht="13.5" customHeight="1" x14ac:dyDescent="0.15">
      <c r="A107" s="2712"/>
      <c r="B107" s="2041" t="s">
        <v>1091</v>
      </c>
      <c r="C107" s="2040">
        <f t="shared" si="9"/>
        <v>0</v>
      </c>
      <c r="D107" s="2050"/>
      <c r="E107" s="2050"/>
      <c r="F107" s="2050"/>
      <c r="G107" s="2050">
        <f>'서부 배수관 '!C171</f>
        <v>0</v>
      </c>
      <c r="H107" s="2050"/>
      <c r="I107" s="2050"/>
      <c r="J107" s="2050"/>
      <c r="K107" s="2051"/>
    </row>
    <row r="108" spans="1:11" s="200" customFormat="1" ht="13.5" customHeight="1" x14ac:dyDescent="0.15">
      <c r="A108" s="2712"/>
      <c r="B108" s="2041" t="s">
        <v>317</v>
      </c>
      <c r="C108" s="2040">
        <f t="shared" si="9"/>
        <v>0</v>
      </c>
      <c r="D108" s="2050"/>
      <c r="E108" s="2050"/>
      <c r="F108" s="2050"/>
      <c r="G108" s="2050">
        <f>'서부 배수관 '!C172</f>
        <v>0</v>
      </c>
      <c r="H108" s="2050"/>
      <c r="I108" s="2050"/>
      <c r="J108" s="2050"/>
      <c r="K108" s="2051"/>
    </row>
    <row r="109" spans="1:11" s="200" customFormat="1" ht="13.5" customHeight="1" x14ac:dyDescent="0.15">
      <c r="A109" s="2713"/>
      <c r="B109" s="2042" t="s">
        <v>295</v>
      </c>
      <c r="C109" s="2040">
        <f t="shared" si="9"/>
        <v>618.6</v>
      </c>
      <c r="D109" s="2053"/>
      <c r="E109" s="2053"/>
      <c r="F109" s="2053"/>
      <c r="G109" s="2050">
        <f>'서부 배수관 '!C173</f>
        <v>618.6</v>
      </c>
      <c r="H109" s="2053"/>
      <c r="I109" s="2053"/>
      <c r="J109" s="2053"/>
      <c r="K109" s="2054"/>
    </row>
    <row r="110" spans="1:11" s="200" customFormat="1" ht="39.75" customHeight="1" x14ac:dyDescent="0.15">
      <c r="A110" s="2055" t="s">
        <v>247</v>
      </c>
      <c r="B110" s="2046" t="s">
        <v>289</v>
      </c>
      <c r="C110" s="2047" t="s">
        <v>254</v>
      </c>
      <c r="D110" s="2057" t="s">
        <v>980</v>
      </c>
      <c r="E110" s="2060" t="s">
        <v>981</v>
      </c>
      <c r="F110" s="2061" t="s">
        <v>298</v>
      </c>
      <c r="G110" s="2061" t="s">
        <v>290</v>
      </c>
      <c r="H110" s="2047" t="s">
        <v>283</v>
      </c>
      <c r="I110" s="2047" t="s">
        <v>284</v>
      </c>
      <c r="J110" s="2061" t="s">
        <v>978</v>
      </c>
      <c r="K110" s="2034" t="s">
        <v>299</v>
      </c>
    </row>
    <row r="111" spans="1:11" s="200" customFormat="1" ht="14.25" customHeight="1" x14ac:dyDescent="0.15">
      <c r="A111" s="2711" t="s">
        <v>62</v>
      </c>
      <c r="B111" s="2036" t="s">
        <v>254</v>
      </c>
      <c r="C111" s="2037">
        <f t="shared" ref="C111:K111" si="10">SUM(C112:C136)</f>
        <v>625975</v>
      </c>
      <c r="D111" s="2037">
        <f t="shared" si="10"/>
        <v>0</v>
      </c>
      <c r="E111" s="2037">
        <f>SUM(E112:E136)</f>
        <v>76501.539999999994</v>
      </c>
      <c r="F111" s="2037">
        <f t="shared" si="10"/>
        <v>352144.06999999995</v>
      </c>
      <c r="G111" s="2037">
        <f t="shared" si="10"/>
        <v>144276.04999999999</v>
      </c>
      <c r="H111" s="2037">
        <f t="shared" si="10"/>
        <v>64.27000000000001</v>
      </c>
      <c r="I111" s="2037">
        <f t="shared" si="10"/>
        <v>19113.990000000002</v>
      </c>
      <c r="J111" s="2037">
        <f t="shared" si="10"/>
        <v>5397.4400000000005</v>
      </c>
      <c r="K111" s="2037">
        <f t="shared" si="10"/>
        <v>28477.64</v>
      </c>
    </row>
    <row r="112" spans="1:11" s="200" customFormat="1" ht="14.25" customHeight="1" x14ac:dyDescent="0.15">
      <c r="A112" s="2712"/>
      <c r="B112" s="2039" t="s">
        <v>300</v>
      </c>
      <c r="C112" s="2040">
        <f t="shared" ref="C112:C136" si="11">SUM(D112:K112)</f>
        <v>59819.049999999996</v>
      </c>
      <c r="D112" s="2040">
        <f>'유성 배수관 '!C14</f>
        <v>0</v>
      </c>
      <c r="E112" s="2040">
        <f>'유성 배수관 '!C15</f>
        <v>517.85</v>
      </c>
      <c r="F112" s="2040">
        <f>'유성 배수관 '!C16</f>
        <v>34137.619999999995</v>
      </c>
      <c r="G112" s="2040">
        <f>'유성 배수관 '!C17</f>
        <v>7624.4899999999989</v>
      </c>
      <c r="H112" s="2040">
        <f>'유성 배수관 '!C18</f>
        <v>4.0600000000000005</v>
      </c>
      <c r="I112" s="2040">
        <f>'유성 배수관 '!C19</f>
        <v>9691.27</v>
      </c>
      <c r="J112" s="2040">
        <f>'유성 배수관 '!C20</f>
        <v>325.62</v>
      </c>
      <c r="K112" s="2049">
        <f>'유성 배수관 '!C21</f>
        <v>7518.1399999999994</v>
      </c>
    </row>
    <row r="113" spans="1:11" s="200" customFormat="1" ht="14.25" customHeight="1" x14ac:dyDescent="0.15">
      <c r="A113" s="2712"/>
      <c r="B113" s="2041" t="s">
        <v>301</v>
      </c>
      <c r="C113" s="2040">
        <f t="shared" si="11"/>
        <v>194412.32999999996</v>
      </c>
      <c r="D113" s="2050">
        <f>'유성 배수관 '!C23</f>
        <v>0</v>
      </c>
      <c r="E113" s="2050">
        <f>'유성 배수관 '!C24</f>
        <v>35141.049999999996</v>
      </c>
      <c r="F113" s="2050">
        <f>'유성 배수관 '!C25</f>
        <v>75739.149999999994</v>
      </c>
      <c r="G113" s="2050">
        <f>'유성 배수관 '!C26</f>
        <v>65136.259999999995</v>
      </c>
      <c r="H113" s="2050">
        <f>'유성 배수관 '!C27</f>
        <v>25.509999999999998</v>
      </c>
      <c r="I113" s="2050">
        <f>'유성 배수관 '!C28</f>
        <v>5823.88</v>
      </c>
      <c r="J113" s="2050">
        <f>'유성 배수관 '!C29</f>
        <v>1823.05</v>
      </c>
      <c r="K113" s="2051">
        <f>'유성 배수관 '!C30</f>
        <v>10723.43</v>
      </c>
    </row>
    <row r="114" spans="1:11" s="200" customFormat="1" ht="14.25" customHeight="1" x14ac:dyDescent="0.15">
      <c r="A114" s="2712"/>
      <c r="B114" s="2041" t="s">
        <v>302</v>
      </c>
      <c r="C114" s="2040">
        <f t="shared" si="11"/>
        <v>78911.23000000001</v>
      </c>
      <c r="D114" s="2050">
        <f>'유성 배수관 '!C32</f>
        <v>0</v>
      </c>
      <c r="E114" s="2050">
        <f>'유성 배수관 '!C33</f>
        <v>7136.3700000000008</v>
      </c>
      <c r="F114" s="2050">
        <f>'유성 배수관 '!C34</f>
        <v>45591.1</v>
      </c>
      <c r="G114" s="2050">
        <f>'유성 배수관 '!C35</f>
        <v>12422.810000000001</v>
      </c>
      <c r="H114" s="2050">
        <f>'유성 배수관 '!C36</f>
        <v>34.700000000000003</v>
      </c>
      <c r="I114" s="2050">
        <f>'유성 배수관 '!C37</f>
        <v>3112.0700000000006</v>
      </c>
      <c r="J114" s="2050">
        <f>'유성 배수관 '!C38</f>
        <v>1543</v>
      </c>
      <c r="K114" s="2051">
        <f>'유성 배수관 '!C39</f>
        <v>9071.18</v>
      </c>
    </row>
    <row r="115" spans="1:11" s="200" customFormat="1" ht="14.25" customHeight="1" x14ac:dyDescent="0.15">
      <c r="A115" s="2712"/>
      <c r="B115" s="2041" t="s">
        <v>303</v>
      </c>
      <c r="C115" s="2040">
        <f t="shared" si="11"/>
        <v>101607.05</v>
      </c>
      <c r="D115" s="2050">
        <f>'유성 배수관 '!C41</f>
        <v>0</v>
      </c>
      <c r="E115" s="2050">
        <f>'유성 배수관 '!C42</f>
        <v>17204.579999999998</v>
      </c>
      <c r="F115" s="2050">
        <f>'유성 배수관 '!C43</f>
        <v>77226.09</v>
      </c>
      <c r="G115" s="2050">
        <f>'유성 배수관 '!C44</f>
        <v>5524.72</v>
      </c>
      <c r="H115" s="2050">
        <f>'유성 배수관 '!C45</f>
        <v>0</v>
      </c>
      <c r="I115" s="2050">
        <f>'유성 배수관 '!C46</f>
        <v>486.77</v>
      </c>
      <c r="J115" s="2050">
        <f>'유성 배수관 '!C47</f>
        <v>0</v>
      </c>
      <c r="K115" s="2051">
        <f>'유성 배수관 '!C48</f>
        <v>1164.8899999999999</v>
      </c>
    </row>
    <row r="116" spans="1:11" s="200" customFormat="1" ht="14.25" customHeight="1" x14ac:dyDescent="0.15">
      <c r="A116" s="2712"/>
      <c r="B116" s="2041" t="s">
        <v>304</v>
      </c>
      <c r="C116" s="2040">
        <f t="shared" si="11"/>
        <v>5600.96</v>
      </c>
      <c r="D116" s="2050">
        <f>'유성 배수관 '!C50</f>
        <v>0</v>
      </c>
      <c r="E116" s="2050">
        <f>'유성 배수관 '!C51</f>
        <v>0</v>
      </c>
      <c r="F116" s="2050">
        <f>'유성 배수관 '!C52</f>
        <v>5600.96</v>
      </c>
      <c r="G116" s="2050">
        <f>'유성 배수관 '!C53</f>
        <v>0</v>
      </c>
      <c r="H116" s="2050">
        <f>'유성 배수관 '!C54</f>
        <v>0</v>
      </c>
      <c r="I116" s="2050">
        <f>'유성 배수관 '!C55</f>
        <v>0</v>
      </c>
      <c r="J116" s="2050">
        <f>'유성 배수관 '!C56</f>
        <v>0</v>
      </c>
      <c r="K116" s="2051">
        <f>'유성 배수관 '!C57</f>
        <v>0</v>
      </c>
    </row>
    <row r="117" spans="1:11" s="200" customFormat="1" ht="14.25" customHeight="1" x14ac:dyDescent="0.15">
      <c r="A117" s="2712"/>
      <c r="B117" s="2041" t="s">
        <v>305</v>
      </c>
      <c r="C117" s="2040">
        <f t="shared" si="11"/>
        <v>68322.319999999992</v>
      </c>
      <c r="D117" s="2050">
        <f>'유성 배수관 '!C59</f>
        <v>0</v>
      </c>
      <c r="E117" s="2050">
        <f>'유성 배수관 '!C60</f>
        <v>11010.490000000002</v>
      </c>
      <c r="F117" s="2050">
        <f>'유성 배수관 '!C61</f>
        <v>53583.799999999996</v>
      </c>
      <c r="G117" s="2050">
        <f>'유성 배수관 '!C62</f>
        <v>3728.03</v>
      </c>
      <c r="H117" s="2050">
        <f>'유성 배수관 '!C63</f>
        <v>0</v>
      </c>
      <c r="I117" s="2050">
        <f>'유성 배수관 '!C64</f>
        <v>0</v>
      </c>
      <c r="J117" s="2050">
        <f>'유성 배수관 '!C65</f>
        <v>0</v>
      </c>
      <c r="K117" s="2051">
        <f>'유성 배수관 '!C66</f>
        <v>0</v>
      </c>
    </row>
    <row r="118" spans="1:11" s="200" customFormat="1" ht="14.25" customHeight="1" x14ac:dyDescent="0.15">
      <c r="A118" s="2712"/>
      <c r="B118" s="2041" t="s">
        <v>306</v>
      </c>
      <c r="C118" s="2040">
        <f t="shared" si="11"/>
        <v>4874.17</v>
      </c>
      <c r="D118" s="2050">
        <f>'유성 배수관 '!C68</f>
        <v>0</v>
      </c>
      <c r="E118" s="2050">
        <f>'유성 배수관 '!C69</f>
        <v>191.69</v>
      </c>
      <c r="F118" s="2050">
        <f>'유성 배수관 '!C70</f>
        <v>4682.4800000000005</v>
      </c>
      <c r="G118" s="2050">
        <f>'유성 배수관 '!C71</f>
        <v>0</v>
      </c>
      <c r="H118" s="2050">
        <f>'유성 배수관 '!C72</f>
        <v>0</v>
      </c>
      <c r="I118" s="2050">
        <f>'유성 배수관 '!C73</f>
        <v>0</v>
      </c>
      <c r="J118" s="2050">
        <f>'유성 배수관 '!C74</f>
        <v>0</v>
      </c>
      <c r="K118" s="2051">
        <f>'유성 배수관 '!C75</f>
        <v>0</v>
      </c>
    </row>
    <row r="119" spans="1:11" s="200" customFormat="1" ht="14.25" customHeight="1" x14ac:dyDescent="0.15">
      <c r="A119" s="2712"/>
      <c r="B119" s="2041" t="s">
        <v>307</v>
      </c>
      <c r="C119" s="2040">
        <f t="shared" si="11"/>
        <v>33700.229999999996</v>
      </c>
      <c r="D119" s="2050">
        <f>'유성 배수관 '!C77</f>
        <v>0</v>
      </c>
      <c r="E119" s="2050">
        <f>'유성 배수관 '!C78</f>
        <v>2784.0299999999997</v>
      </c>
      <c r="F119" s="2050">
        <f>'유성 배수관 '!C79</f>
        <v>20031.86</v>
      </c>
      <c r="G119" s="2050">
        <f>'유성 배수관 '!C80</f>
        <v>10884.34</v>
      </c>
      <c r="H119" s="2050">
        <f>'유성 배수관 '!C81</f>
        <v>0</v>
      </c>
      <c r="I119" s="2050">
        <f>'유성 배수관 '!C82</f>
        <v>0</v>
      </c>
      <c r="J119" s="2050">
        <f>'유성 배수관 '!C83</f>
        <v>0</v>
      </c>
      <c r="K119" s="2051">
        <f>'유성 배수관 '!C84</f>
        <v>0</v>
      </c>
    </row>
    <row r="120" spans="1:11" s="200" customFormat="1" ht="14.25" customHeight="1" x14ac:dyDescent="0.15">
      <c r="A120" s="2712"/>
      <c r="B120" s="2041" t="s">
        <v>1089</v>
      </c>
      <c r="C120" s="2040">
        <f t="shared" si="11"/>
        <v>0</v>
      </c>
      <c r="D120" s="2050">
        <f>'유성 배수관 '!C86</f>
        <v>0</v>
      </c>
      <c r="E120" s="2050">
        <f>'유성 배수관 '!C87</f>
        <v>0</v>
      </c>
      <c r="F120" s="2050">
        <f>'유성 배수관 '!C88</f>
        <v>0</v>
      </c>
      <c r="G120" s="2050">
        <f>'유성 배수관 '!C89</f>
        <v>0</v>
      </c>
      <c r="H120" s="2050">
        <f>'유성 배수관 '!C90</f>
        <v>0</v>
      </c>
      <c r="I120" s="2050">
        <f>'유성 배수관 '!C91</f>
        <v>0</v>
      </c>
      <c r="J120" s="2050">
        <f>'유성 배수관 '!C92</f>
        <v>0</v>
      </c>
      <c r="K120" s="2051">
        <f>'유성 배수관 '!C93</f>
        <v>0</v>
      </c>
    </row>
    <row r="121" spans="1:11" s="200" customFormat="1" ht="14.25" customHeight="1" x14ac:dyDescent="0.15">
      <c r="A121" s="2712"/>
      <c r="B121" s="2041" t="s">
        <v>308</v>
      </c>
      <c r="C121" s="2040">
        <f t="shared" si="11"/>
        <v>15372.16</v>
      </c>
      <c r="D121" s="2050">
        <f>'유성 배수관 '!C95</f>
        <v>0</v>
      </c>
      <c r="E121" s="2050">
        <f>'유성 배수관 '!C96</f>
        <v>548.44000000000005</v>
      </c>
      <c r="F121" s="2050">
        <f>'유성 배수관 '!C97</f>
        <v>7719.32</v>
      </c>
      <c r="G121" s="2050">
        <f>'유성 배수관 '!C98</f>
        <v>7104.4</v>
      </c>
      <c r="H121" s="2050">
        <f>'유성 배수관 '!C99</f>
        <v>0</v>
      </c>
      <c r="I121" s="2050">
        <f>'유성 배수관 '!C100</f>
        <v>0</v>
      </c>
      <c r="J121" s="2050">
        <f>'유성 배수관 '!C101</f>
        <v>0</v>
      </c>
      <c r="K121" s="2051">
        <f>'유성 배수관 '!C102</f>
        <v>0</v>
      </c>
    </row>
    <row r="122" spans="1:11" s="200" customFormat="1" ht="14.25" customHeight="1" x14ac:dyDescent="0.15">
      <c r="A122" s="2712"/>
      <c r="B122" s="2041" t="s">
        <v>309</v>
      </c>
      <c r="C122" s="2040">
        <f t="shared" si="11"/>
        <v>24265.86</v>
      </c>
      <c r="D122" s="2050">
        <f>'유성 배수관 '!C104</f>
        <v>0</v>
      </c>
      <c r="E122" s="2050">
        <f>'유성 배수관 '!C105</f>
        <v>1967.04</v>
      </c>
      <c r="F122" s="2050">
        <f>'유성 배수관 '!C106</f>
        <v>21052.06</v>
      </c>
      <c r="G122" s="2050">
        <f>'유성 배수관 '!C107</f>
        <v>1246.76</v>
      </c>
      <c r="H122" s="2050">
        <f>'유성 배수관 '!C108</f>
        <v>0</v>
      </c>
      <c r="I122" s="2050">
        <f>'유성 배수관 '!C109</f>
        <v>0</v>
      </c>
      <c r="J122" s="2050">
        <f>'유성 배수관 '!C110</f>
        <v>0</v>
      </c>
      <c r="K122" s="2051">
        <f>'유성 배수관 '!C111</f>
        <v>0</v>
      </c>
    </row>
    <row r="123" spans="1:11" s="200" customFormat="1" ht="14.25" customHeight="1" x14ac:dyDescent="0.15">
      <c r="A123" s="2712"/>
      <c r="B123" s="2041" t="s">
        <v>310</v>
      </c>
      <c r="C123" s="2040">
        <f t="shared" si="11"/>
        <v>278.54000000000002</v>
      </c>
      <c r="D123" s="2050">
        <f>'유성 배수관 '!C113</f>
        <v>0</v>
      </c>
      <c r="E123" s="2050">
        <f>'유성 배수관 '!C114</f>
        <v>0</v>
      </c>
      <c r="F123" s="2050">
        <f>'유성 배수관 '!C115</f>
        <v>273.3</v>
      </c>
      <c r="G123" s="2050">
        <f>'유성 배수관 '!C116</f>
        <v>5.24</v>
      </c>
      <c r="H123" s="2050">
        <f>'유성 배수관 '!C117</f>
        <v>0</v>
      </c>
      <c r="I123" s="2050">
        <f>'유성 배수관 '!C118</f>
        <v>0</v>
      </c>
      <c r="J123" s="2050">
        <f>'유성 배수관 '!C119</f>
        <v>0</v>
      </c>
      <c r="K123" s="2051">
        <f>'유성 배수관 '!C120</f>
        <v>0</v>
      </c>
    </row>
    <row r="124" spans="1:11" s="200" customFormat="1" ht="14.25" customHeight="1" x14ac:dyDescent="0.15">
      <c r="A124" s="2712"/>
      <c r="B124" s="2041" t="s">
        <v>311</v>
      </c>
      <c r="C124" s="2040">
        <f t="shared" si="11"/>
        <v>1790.1399999999999</v>
      </c>
      <c r="D124" s="2050">
        <f>'유성 배수관 '!C122</f>
        <v>0</v>
      </c>
      <c r="E124" s="2050">
        <f>'유성 배수관 '!C123</f>
        <v>0</v>
      </c>
      <c r="F124" s="2050">
        <f>'유성 배수관 '!C124</f>
        <v>0</v>
      </c>
      <c r="G124" s="2050">
        <f>'유성 배수관 '!C125</f>
        <v>1790.1399999999999</v>
      </c>
      <c r="H124" s="2050">
        <f>'유성 배수관 '!C126</f>
        <v>0</v>
      </c>
      <c r="I124" s="2050">
        <f>'유성 배수관 '!C127</f>
        <v>0</v>
      </c>
      <c r="J124" s="2050">
        <f>'유성 배수관 '!C128</f>
        <v>0</v>
      </c>
      <c r="K124" s="2051">
        <f>'유성 배수관 '!C129</f>
        <v>0</v>
      </c>
    </row>
    <row r="125" spans="1:11" s="200" customFormat="1" ht="14.25" customHeight="1" x14ac:dyDescent="0.15">
      <c r="A125" s="2712"/>
      <c r="B125" s="2041" t="s">
        <v>291</v>
      </c>
      <c r="C125" s="2040">
        <f t="shared" si="11"/>
        <v>8440.02</v>
      </c>
      <c r="D125" s="2050">
        <f>'유성 배수관 '!C131</f>
        <v>0</v>
      </c>
      <c r="E125" s="2050">
        <f>'유성 배수관 '!C132</f>
        <v>0</v>
      </c>
      <c r="F125" s="2050">
        <f>'유성 배수관 '!C133</f>
        <v>423.13</v>
      </c>
      <c r="G125" s="2050">
        <f>'유성 배수관 '!C134</f>
        <v>8016.89</v>
      </c>
      <c r="H125" s="2050">
        <f>'유성 배수관 '!C135</f>
        <v>0</v>
      </c>
      <c r="I125" s="2050">
        <f>'유성 배수관 '!C136</f>
        <v>0</v>
      </c>
      <c r="J125" s="2050">
        <f>'유성 배수관 '!C137</f>
        <v>0</v>
      </c>
      <c r="K125" s="2051">
        <f>'유성 배수관 '!C138</f>
        <v>0</v>
      </c>
    </row>
    <row r="126" spans="1:11" s="200" customFormat="1" ht="14.25" customHeight="1" x14ac:dyDescent="0.15">
      <c r="A126" s="2712"/>
      <c r="B126" s="2041" t="s">
        <v>292</v>
      </c>
      <c r="C126" s="2040">
        <f t="shared" si="11"/>
        <v>12572.460000000001</v>
      </c>
      <c r="D126" s="2050">
        <f>'유성 배수관 '!C140</f>
        <v>0</v>
      </c>
      <c r="E126" s="2050">
        <f>'유성 배수관 '!C141</f>
        <v>0</v>
      </c>
      <c r="F126" s="2050">
        <f>'유성 배수관 '!C142</f>
        <v>353.41999999999996</v>
      </c>
      <c r="G126" s="2050">
        <f>'유성 배수관 '!C143</f>
        <v>10513.27</v>
      </c>
      <c r="H126" s="2050">
        <f>'유성 배수관 '!C144</f>
        <v>0</v>
      </c>
      <c r="I126" s="2050">
        <f>'유성 배수관 '!C145</f>
        <v>0</v>
      </c>
      <c r="J126" s="2050">
        <f>'유성 배수관 '!C146</f>
        <v>1705.77</v>
      </c>
      <c r="K126" s="2051">
        <f>'유성 배수관 '!C147</f>
        <v>0</v>
      </c>
    </row>
    <row r="127" spans="1:11" s="200" customFormat="1" ht="14.25" customHeight="1" x14ac:dyDescent="0.15">
      <c r="A127" s="2712"/>
      <c r="B127" s="2041" t="s">
        <v>312</v>
      </c>
      <c r="C127" s="2040">
        <f t="shared" si="11"/>
        <v>6011.75</v>
      </c>
      <c r="D127" s="2050">
        <f>'유성 배수관 '!C149</f>
        <v>0</v>
      </c>
      <c r="E127" s="2050">
        <f>'유성 배수관 '!C150</f>
        <v>0</v>
      </c>
      <c r="F127" s="2050">
        <f>'유성 배수관 '!C151</f>
        <v>5729.78</v>
      </c>
      <c r="G127" s="2050">
        <f>'유성 배수관 '!C152</f>
        <v>281.97000000000003</v>
      </c>
      <c r="H127" s="2050">
        <f>'유성 배수관 '!C153</f>
        <v>0</v>
      </c>
      <c r="I127" s="2050">
        <f>'유성 배수관 '!C154</f>
        <v>0</v>
      </c>
      <c r="J127" s="2050">
        <f>'유성 배수관 '!C155</f>
        <v>0</v>
      </c>
      <c r="K127" s="2051">
        <f>'유성 배수관 '!C156</f>
        <v>0</v>
      </c>
    </row>
    <row r="128" spans="1:11" s="200" customFormat="1" ht="14.25" customHeight="1" x14ac:dyDescent="0.15">
      <c r="A128" s="2712"/>
      <c r="B128" s="2041" t="s">
        <v>293</v>
      </c>
      <c r="C128" s="2040">
        <f t="shared" si="11"/>
        <v>3496.52</v>
      </c>
      <c r="D128" s="2050">
        <f>'유성 배수관 '!C158</f>
        <v>0</v>
      </c>
      <c r="E128" s="2050">
        <f>'유성 배수관 '!C159</f>
        <v>0</v>
      </c>
      <c r="F128" s="2050">
        <f>'유성 배수관 '!C160</f>
        <v>0</v>
      </c>
      <c r="G128" s="2050">
        <f>'유성 배수관 '!C161</f>
        <v>3496.52</v>
      </c>
      <c r="H128" s="2050">
        <f>'유성 배수관 '!C162</f>
        <v>0</v>
      </c>
      <c r="I128" s="2050">
        <f>'유성 배수관 '!C163</f>
        <v>0</v>
      </c>
      <c r="J128" s="2050">
        <f>'유성 배수관 '!C164</f>
        <v>0</v>
      </c>
      <c r="K128" s="2051">
        <f>'유성 배수관 '!C165</f>
        <v>0</v>
      </c>
    </row>
    <row r="129" spans="1:12" s="200" customFormat="1" ht="14.25" customHeight="1" x14ac:dyDescent="0.15">
      <c r="A129" s="2712"/>
      <c r="B129" s="2041" t="s">
        <v>313</v>
      </c>
      <c r="C129" s="2040">
        <f t="shared" si="11"/>
        <v>155.07</v>
      </c>
      <c r="D129" s="2050"/>
      <c r="E129" s="2050"/>
      <c r="F129" s="2050"/>
      <c r="G129" s="2050">
        <f>'유성 배수관 '!C166</f>
        <v>155.07</v>
      </c>
      <c r="H129" s="2050"/>
      <c r="I129" s="2050"/>
      <c r="J129" s="2050"/>
      <c r="K129" s="2051"/>
    </row>
    <row r="130" spans="1:12" s="200" customFormat="1" ht="14.25" customHeight="1" x14ac:dyDescent="0.15">
      <c r="A130" s="2712"/>
      <c r="B130" s="2041" t="s">
        <v>314</v>
      </c>
      <c r="C130" s="2040">
        <f t="shared" si="11"/>
        <v>0</v>
      </c>
      <c r="D130" s="2050"/>
      <c r="E130" s="2050"/>
      <c r="F130" s="2050"/>
      <c r="G130" s="2050">
        <f>'유성 배수관 '!C167</f>
        <v>0</v>
      </c>
      <c r="H130" s="2050"/>
      <c r="I130" s="2050"/>
      <c r="J130" s="2050"/>
      <c r="K130" s="2051"/>
    </row>
    <row r="131" spans="1:12" s="200" customFormat="1" ht="14.25" customHeight="1" x14ac:dyDescent="0.15">
      <c r="A131" s="2712"/>
      <c r="B131" s="2041" t="s">
        <v>315</v>
      </c>
      <c r="C131" s="2040">
        <f t="shared" si="11"/>
        <v>6345.14</v>
      </c>
      <c r="D131" s="2050"/>
      <c r="E131" s="2050"/>
      <c r="F131" s="2050"/>
      <c r="G131" s="2050">
        <f>'유성 배수관 '!C168</f>
        <v>6345.14</v>
      </c>
      <c r="H131" s="2050"/>
      <c r="I131" s="2050"/>
      <c r="J131" s="2050"/>
      <c r="K131" s="2051"/>
    </row>
    <row r="132" spans="1:12" s="200" customFormat="1" ht="14.25" customHeight="1" x14ac:dyDescent="0.15">
      <c r="A132" s="2712"/>
      <c r="B132" s="2041" t="s">
        <v>316</v>
      </c>
      <c r="C132" s="2040">
        <f t="shared" si="11"/>
        <v>0</v>
      </c>
      <c r="D132" s="2050"/>
      <c r="E132" s="2050"/>
      <c r="F132" s="2050"/>
      <c r="G132" s="2050">
        <f>'유성 배수관 '!C169</f>
        <v>0</v>
      </c>
      <c r="H132" s="2050"/>
      <c r="I132" s="2050"/>
      <c r="J132" s="2050"/>
      <c r="K132" s="2051"/>
    </row>
    <row r="133" spans="1:12" s="200" customFormat="1" ht="14.25" customHeight="1" x14ac:dyDescent="0.15">
      <c r="A133" s="2712"/>
      <c r="B133" s="2041" t="s">
        <v>1090</v>
      </c>
      <c r="C133" s="2040">
        <f t="shared" si="11"/>
        <v>0</v>
      </c>
      <c r="D133" s="2050"/>
      <c r="E133" s="2050"/>
      <c r="F133" s="2050"/>
      <c r="G133" s="2050">
        <f>'유성 배수관 '!C170</f>
        <v>0</v>
      </c>
      <c r="H133" s="2050"/>
      <c r="I133" s="2050"/>
      <c r="J133" s="2050"/>
      <c r="K133" s="2051"/>
    </row>
    <row r="134" spans="1:12" s="200" customFormat="1" ht="14.25" customHeight="1" x14ac:dyDescent="0.15">
      <c r="A134" s="2712"/>
      <c r="B134" s="2041" t="s">
        <v>1091</v>
      </c>
      <c r="C134" s="2040">
        <f t="shared" si="11"/>
        <v>0</v>
      </c>
      <c r="D134" s="2050"/>
      <c r="E134" s="2050"/>
      <c r="F134" s="2050"/>
      <c r="G134" s="2050">
        <f>'유성 배수관 '!C171</f>
        <v>0</v>
      </c>
      <c r="H134" s="2050"/>
      <c r="I134" s="2050"/>
      <c r="J134" s="2050"/>
      <c r="K134" s="2051"/>
    </row>
    <row r="135" spans="1:12" s="200" customFormat="1" ht="14.25" customHeight="1" x14ac:dyDescent="0.15">
      <c r="A135" s="2712"/>
      <c r="B135" s="2041" t="s">
        <v>317</v>
      </c>
      <c r="C135" s="2040">
        <f t="shared" si="11"/>
        <v>0</v>
      </c>
      <c r="D135" s="2050"/>
      <c r="E135" s="2050"/>
      <c r="F135" s="2050"/>
      <c r="G135" s="2050">
        <f>'유성 배수관 '!C172</f>
        <v>0</v>
      </c>
      <c r="H135" s="2050"/>
      <c r="I135" s="2050"/>
      <c r="J135" s="2050"/>
      <c r="K135" s="2051"/>
    </row>
    <row r="136" spans="1:12" s="200" customFormat="1" ht="14.25" customHeight="1" x14ac:dyDescent="0.15">
      <c r="A136" s="2713"/>
      <c r="B136" s="2042" t="s">
        <v>295</v>
      </c>
      <c r="C136" s="2040">
        <f t="shared" si="11"/>
        <v>0</v>
      </c>
      <c r="D136" s="2053"/>
      <c r="E136" s="2053"/>
      <c r="F136" s="2053"/>
      <c r="G136" s="2050">
        <f>'유성 배수관 '!C173</f>
        <v>0</v>
      </c>
      <c r="H136" s="2053"/>
      <c r="I136" s="2053"/>
      <c r="J136" s="2053"/>
      <c r="K136" s="2054"/>
    </row>
    <row r="137" spans="1:12" s="200" customFormat="1" ht="14.25" x14ac:dyDescent="0.15">
      <c r="A137" s="2711" t="s">
        <v>63</v>
      </c>
      <c r="B137" s="2046" t="s">
        <v>254</v>
      </c>
      <c r="C137" s="2047">
        <f t="shared" ref="C137:K137" si="12">SUM(C138:C162)</f>
        <v>425282.14999999997</v>
      </c>
      <c r="D137" s="2047">
        <f t="shared" si="12"/>
        <v>0</v>
      </c>
      <c r="E137" s="2047">
        <f t="shared" si="12"/>
        <v>30636.18</v>
      </c>
      <c r="F137" s="2047">
        <f t="shared" si="12"/>
        <v>269642.0799999999</v>
      </c>
      <c r="G137" s="2047">
        <f t="shared" si="12"/>
        <v>65867.12999999999</v>
      </c>
      <c r="H137" s="2047">
        <f t="shared" si="12"/>
        <v>8066.3200000000006</v>
      </c>
      <c r="I137" s="2047">
        <f t="shared" si="12"/>
        <v>48957.07</v>
      </c>
      <c r="J137" s="2047">
        <f t="shared" si="12"/>
        <v>500.31</v>
      </c>
      <c r="K137" s="2047">
        <f t="shared" si="12"/>
        <v>1613.06</v>
      </c>
      <c r="L137" s="2048"/>
    </row>
    <row r="138" spans="1:12" s="200" customFormat="1" ht="14.25" x14ac:dyDescent="0.15">
      <c r="A138" s="2712"/>
      <c r="B138" s="2039" t="s">
        <v>300</v>
      </c>
      <c r="C138" s="2040">
        <f t="shared" ref="C138:C162" si="13">SUM(D138:K138)</f>
        <v>38863.630000000005</v>
      </c>
      <c r="D138" s="2040">
        <f>'대덕 배수관 '!C14</f>
        <v>0</v>
      </c>
      <c r="E138" s="2040">
        <f>'대덕 배수관 '!C15</f>
        <v>906.21999999999991</v>
      </c>
      <c r="F138" s="2040">
        <f>'대덕 배수관 '!C16</f>
        <v>17266.71</v>
      </c>
      <c r="G138" s="2040">
        <f>'대덕 배수관 '!C17</f>
        <v>13391.130000000001</v>
      </c>
      <c r="H138" s="2040">
        <f>'대덕 배수관 '!C18</f>
        <v>4600.8100000000004</v>
      </c>
      <c r="I138" s="2040">
        <f>'대덕 배수관 '!C19</f>
        <v>2043.14</v>
      </c>
      <c r="J138" s="2040">
        <f>'대덕 배수관 '!C20</f>
        <v>0</v>
      </c>
      <c r="K138" s="2049">
        <f>'대덕 배수관 '!C21</f>
        <v>655.62</v>
      </c>
    </row>
    <row r="139" spans="1:12" s="200" customFormat="1" ht="14.25" x14ac:dyDescent="0.15">
      <c r="A139" s="2712"/>
      <c r="B139" s="2041" t="s">
        <v>301</v>
      </c>
      <c r="C139" s="2040">
        <f t="shared" si="13"/>
        <v>135151.52000000002</v>
      </c>
      <c r="D139" s="2050">
        <f>'대덕 배수관 '!C23</f>
        <v>0</v>
      </c>
      <c r="E139" s="2050">
        <f>'대덕 배수관 '!C24</f>
        <v>6979.7699999999995</v>
      </c>
      <c r="F139" s="2050">
        <f>'대덕 배수관 '!C25</f>
        <v>82057.419999999984</v>
      </c>
      <c r="G139" s="2050">
        <f>'대덕 배수관 '!C26</f>
        <v>13628.400000000001</v>
      </c>
      <c r="H139" s="2050">
        <f>'대덕 배수관 '!C27</f>
        <v>1263.3899999999999</v>
      </c>
      <c r="I139" s="2050">
        <f>'대덕 배수관 '!C28</f>
        <v>30402.250000000004</v>
      </c>
      <c r="J139" s="2050">
        <f>'대덕 배수관 '!C29</f>
        <v>0</v>
      </c>
      <c r="K139" s="2051">
        <f>'대덕 배수관 '!C30</f>
        <v>820.29</v>
      </c>
    </row>
    <row r="140" spans="1:12" s="200" customFormat="1" ht="14.25" x14ac:dyDescent="0.15">
      <c r="A140" s="2712"/>
      <c r="B140" s="2041" t="s">
        <v>302</v>
      </c>
      <c r="C140" s="2040">
        <f t="shared" si="13"/>
        <v>92866.64999999998</v>
      </c>
      <c r="D140" s="2050">
        <f>'대덕 배수관 '!C32</f>
        <v>0</v>
      </c>
      <c r="E140" s="2050">
        <f>'대덕 배수관 '!C33</f>
        <v>10156.180000000002</v>
      </c>
      <c r="F140" s="2050">
        <f>'대덕 배수관 '!C34</f>
        <v>63820.69999999999</v>
      </c>
      <c r="G140" s="2050">
        <f>'대덕 배수관 '!C35</f>
        <v>4336.75</v>
      </c>
      <c r="H140" s="2050">
        <f>'대덕 배수관 '!C36</f>
        <v>1722.0399999999997</v>
      </c>
      <c r="I140" s="2050">
        <f>'대덕 배수관 '!C37</f>
        <v>12693.83</v>
      </c>
      <c r="J140" s="2050">
        <f>'대덕 배수관 '!C38</f>
        <v>0</v>
      </c>
      <c r="K140" s="2051">
        <f>'대덕 배수관 '!C39</f>
        <v>137.15</v>
      </c>
    </row>
    <row r="141" spans="1:12" s="200" customFormat="1" ht="14.25" x14ac:dyDescent="0.15">
      <c r="A141" s="2712"/>
      <c r="B141" s="2041" t="s">
        <v>303</v>
      </c>
      <c r="C141" s="2040">
        <f t="shared" si="13"/>
        <v>45415.350000000013</v>
      </c>
      <c r="D141" s="2050">
        <f>'대덕 배수관 '!C41</f>
        <v>0</v>
      </c>
      <c r="E141" s="2050">
        <f>'대덕 배수관 '!C42</f>
        <v>6504.98</v>
      </c>
      <c r="F141" s="2050">
        <f>'대덕 배수관 '!C43</f>
        <v>32633.03000000001</v>
      </c>
      <c r="G141" s="2050">
        <f>'대덕 배수관 '!C44</f>
        <v>1979.41</v>
      </c>
      <c r="H141" s="2050">
        <f>'대덕 배수관 '!C45</f>
        <v>480.08</v>
      </c>
      <c r="I141" s="2050">
        <f>'대덕 배수관 '!C46</f>
        <v>3817.85</v>
      </c>
      <c r="J141" s="2050">
        <f>'대덕 배수관 '!C47</f>
        <v>0</v>
      </c>
      <c r="K141" s="2051">
        <f>'대덕 배수관 '!C48</f>
        <v>0</v>
      </c>
    </row>
    <row r="142" spans="1:12" s="200" customFormat="1" ht="14.25" x14ac:dyDescent="0.15">
      <c r="A142" s="2712"/>
      <c r="B142" s="2041" t="s">
        <v>304</v>
      </c>
      <c r="C142" s="2040">
        <f t="shared" si="13"/>
        <v>4162.16</v>
      </c>
      <c r="D142" s="2050">
        <f>'대덕 배수관 '!C50</f>
        <v>0</v>
      </c>
      <c r="E142" s="2050">
        <f>'대덕 배수관 '!C51</f>
        <v>1059.45</v>
      </c>
      <c r="F142" s="2050">
        <f>'대덕 배수관 '!C52</f>
        <v>3102.71</v>
      </c>
      <c r="G142" s="2050">
        <f>'대덕 배수관 '!C53</f>
        <v>0</v>
      </c>
      <c r="H142" s="2050">
        <f>'대덕 배수관 '!C54</f>
        <v>0</v>
      </c>
      <c r="I142" s="2050">
        <f>'대덕 배수관 '!C55</f>
        <v>0</v>
      </c>
      <c r="J142" s="2050">
        <f>'대덕 배수관 '!C56</f>
        <v>0</v>
      </c>
      <c r="K142" s="2051"/>
    </row>
    <row r="143" spans="1:12" s="200" customFormat="1" ht="14.25" x14ac:dyDescent="0.15">
      <c r="A143" s="2712"/>
      <c r="B143" s="2041" t="s">
        <v>305</v>
      </c>
      <c r="C143" s="2040">
        <f t="shared" si="13"/>
        <v>37517.439999999995</v>
      </c>
      <c r="D143" s="2050">
        <f>'대덕 배수관 '!C59</f>
        <v>0</v>
      </c>
      <c r="E143" s="2050">
        <f>'대덕 배수관 '!C60</f>
        <v>1443.1000000000001</v>
      </c>
      <c r="F143" s="2050">
        <f>'대덕 배수관 '!C61</f>
        <v>35075.659999999996</v>
      </c>
      <c r="G143" s="2050">
        <f>'대덕 배수관 '!C62</f>
        <v>998.68000000000006</v>
      </c>
      <c r="H143" s="2050">
        <f>'대덕 배수관 '!C63</f>
        <v>0</v>
      </c>
      <c r="I143" s="2050">
        <f>'대덕 배수관 '!C63</f>
        <v>0</v>
      </c>
      <c r="J143" s="2050">
        <f>'대덕 배수관 '!C65</f>
        <v>0</v>
      </c>
      <c r="K143" s="2051"/>
    </row>
    <row r="144" spans="1:12" s="200" customFormat="1" ht="14.25" x14ac:dyDescent="0.15">
      <c r="A144" s="2712"/>
      <c r="B144" s="2041" t="s">
        <v>306</v>
      </c>
      <c r="C144" s="2040">
        <f t="shared" si="13"/>
        <v>3248.5400000000004</v>
      </c>
      <c r="D144" s="2050">
        <f>'대덕 배수관 '!C68</f>
        <v>0</v>
      </c>
      <c r="E144" s="2050">
        <f>'대덕 배수관 '!C69</f>
        <v>830.05000000000007</v>
      </c>
      <c r="F144" s="2050">
        <f>'대덕 배수관 '!C70</f>
        <v>2418.4900000000002</v>
      </c>
      <c r="G144" s="2050">
        <f>'대덕 배수관 '!C71</f>
        <v>0</v>
      </c>
      <c r="H144" s="2050">
        <f>'대덕 배수관 '!C72</f>
        <v>0</v>
      </c>
      <c r="I144" s="2050"/>
      <c r="J144" s="2050">
        <f>'대덕 배수관 '!C74</f>
        <v>0</v>
      </c>
      <c r="K144" s="2051"/>
    </row>
    <row r="145" spans="1:11" s="200" customFormat="1" ht="14.25" x14ac:dyDescent="0.15">
      <c r="A145" s="2712"/>
      <c r="B145" s="2041" t="s">
        <v>307</v>
      </c>
      <c r="C145" s="2040">
        <f t="shared" si="13"/>
        <v>9529.0199999999986</v>
      </c>
      <c r="D145" s="2050">
        <f>'대덕 배수관 '!C77</f>
        <v>0</v>
      </c>
      <c r="E145" s="2050">
        <f>'대덕 배수관 '!C78</f>
        <v>2592.1</v>
      </c>
      <c r="F145" s="2050">
        <f>'대덕 배수관 '!C79</f>
        <v>5933.579999999999</v>
      </c>
      <c r="G145" s="2050">
        <f>'대덕 배수관 '!C80</f>
        <v>503.03</v>
      </c>
      <c r="H145" s="2050">
        <f>'대덕 배수관 '!C81</f>
        <v>0</v>
      </c>
      <c r="I145" s="2050"/>
      <c r="J145" s="2050">
        <f>'대덕 배수관 '!C83</f>
        <v>500.31</v>
      </c>
      <c r="K145" s="2051"/>
    </row>
    <row r="146" spans="1:11" s="200" customFormat="1" ht="14.25" x14ac:dyDescent="0.15">
      <c r="A146" s="2712"/>
      <c r="B146" s="2041" t="s">
        <v>1089</v>
      </c>
      <c r="C146" s="2040">
        <f t="shared" si="13"/>
        <v>1724.74</v>
      </c>
      <c r="D146" s="2050">
        <f>'대덕 배수관 '!C86</f>
        <v>0</v>
      </c>
      <c r="E146" s="2050">
        <f>'대덕 배수관 '!C87</f>
        <v>0</v>
      </c>
      <c r="F146" s="2050">
        <f>'대덕 배수관 '!C88</f>
        <v>1397.99</v>
      </c>
      <c r="G146" s="2050">
        <f>'대덕 배수관 '!C89</f>
        <v>326.75</v>
      </c>
      <c r="H146" s="2050">
        <f>'대덕 배수관 '!C90</f>
        <v>0</v>
      </c>
      <c r="I146" s="2050"/>
      <c r="J146" s="2050">
        <f>'대덕 배수관 '!C92</f>
        <v>0</v>
      </c>
      <c r="K146" s="2051"/>
    </row>
    <row r="147" spans="1:11" s="200" customFormat="1" ht="12.75" customHeight="1" x14ac:dyDescent="0.15">
      <c r="A147" s="2712"/>
      <c r="B147" s="2041" t="s">
        <v>308</v>
      </c>
      <c r="C147" s="2040">
        <f t="shared" si="13"/>
        <v>9649.16</v>
      </c>
      <c r="D147" s="2050">
        <f>'대덕 배수관 '!C95</f>
        <v>0</v>
      </c>
      <c r="E147" s="2050">
        <f>'대덕 배수관 '!C96</f>
        <v>164.32999999999998</v>
      </c>
      <c r="F147" s="2050">
        <f>'대덕 배수관 '!C97</f>
        <v>8253.83</v>
      </c>
      <c r="G147" s="2050">
        <f>'대덕 배수관 '!C98</f>
        <v>1231</v>
      </c>
      <c r="H147" s="2050">
        <f>'대덕 배수관 '!C99</f>
        <v>0</v>
      </c>
      <c r="I147" s="2050"/>
      <c r="J147" s="2050">
        <f>'대덕 배수관 '!C101</f>
        <v>0</v>
      </c>
      <c r="K147" s="2051"/>
    </row>
    <row r="148" spans="1:11" s="200" customFormat="1" ht="12.75" customHeight="1" x14ac:dyDescent="0.15">
      <c r="A148" s="2712"/>
      <c r="B148" s="2041" t="s">
        <v>309</v>
      </c>
      <c r="C148" s="2040">
        <f t="shared" si="13"/>
        <v>8564.4000000000015</v>
      </c>
      <c r="D148" s="2050">
        <f>'대덕 배수관 '!C104</f>
        <v>0</v>
      </c>
      <c r="E148" s="2050">
        <f>'대덕 배수관 '!C105</f>
        <v>0</v>
      </c>
      <c r="F148" s="2050">
        <f>'대덕 배수관 '!C106</f>
        <v>7053.4900000000007</v>
      </c>
      <c r="G148" s="2050">
        <f>'대덕 배수관 '!C107</f>
        <v>1510.91</v>
      </c>
      <c r="H148" s="2050">
        <f>'대덕 배수관 '!C108</f>
        <v>0</v>
      </c>
      <c r="I148" s="2050"/>
      <c r="J148" s="2050">
        <f>'대덕 배수관 '!C110</f>
        <v>0</v>
      </c>
      <c r="K148" s="2051"/>
    </row>
    <row r="149" spans="1:11" s="200" customFormat="1" ht="12.75" customHeight="1" x14ac:dyDescent="0.15">
      <c r="A149" s="2712"/>
      <c r="B149" s="2041" t="s">
        <v>310</v>
      </c>
      <c r="C149" s="2040">
        <f t="shared" si="13"/>
        <v>12158.220000000001</v>
      </c>
      <c r="D149" s="2050">
        <f>'대덕 배수관 '!C113</f>
        <v>0</v>
      </c>
      <c r="E149" s="2050">
        <f>'대덕 배수관 '!C114</f>
        <v>0</v>
      </c>
      <c r="F149" s="2050">
        <f>'대덕 배수관 '!C115</f>
        <v>7713.31</v>
      </c>
      <c r="G149" s="2050">
        <f>'대덕 배수관 '!C116</f>
        <v>4444.91</v>
      </c>
      <c r="H149" s="2050">
        <f>'대덕 배수관 '!C117</f>
        <v>0</v>
      </c>
      <c r="I149" s="2050"/>
      <c r="J149" s="2050">
        <f>'대덕 배수관 '!C119</f>
        <v>0</v>
      </c>
      <c r="K149" s="2051"/>
    </row>
    <row r="150" spans="1:11" s="200" customFormat="1" ht="12.75" customHeight="1" x14ac:dyDescent="0.15">
      <c r="A150" s="2712"/>
      <c r="B150" s="2041" t="s">
        <v>311</v>
      </c>
      <c r="C150" s="2040">
        <f t="shared" si="13"/>
        <v>8051.7199999999993</v>
      </c>
      <c r="D150" s="2050">
        <f>'대덕 배수관 '!C122</f>
        <v>0</v>
      </c>
      <c r="E150" s="2050">
        <f>'대덕 배수관 '!C123</f>
        <v>0</v>
      </c>
      <c r="F150" s="2050">
        <f>'대덕 배수관 '!C124</f>
        <v>2915.16</v>
      </c>
      <c r="G150" s="2050">
        <f>'대덕 배수관 '!C125</f>
        <v>5136.5599999999995</v>
      </c>
      <c r="H150" s="2050">
        <f>'대덕 배수관 '!C126</f>
        <v>0</v>
      </c>
      <c r="I150" s="2050"/>
      <c r="J150" s="2050">
        <f>'대덕 배수관 '!C128</f>
        <v>0</v>
      </c>
      <c r="K150" s="2051"/>
    </row>
    <row r="151" spans="1:11" s="200" customFormat="1" ht="12.75" customHeight="1" x14ac:dyDescent="0.15">
      <c r="A151" s="2712"/>
      <c r="B151" s="2041" t="s">
        <v>291</v>
      </c>
      <c r="C151" s="2040">
        <f t="shared" si="13"/>
        <v>7062.58</v>
      </c>
      <c r="D151" s="2050">
        <f>'대덕 배수관 '!C131</f>
        <v>0</v>
      </c>
      <c r="E151" s="2050">
        <f>'대덕 배수관 '!C132</f>
        <v>0</v>
      </c>
      <c r="F151" s="2050">
        <f>'대덕 배수관 '!C133</f>
        <v>0</v>
      </c>
      <c r="G151" s="2050">
        <f>'대덕 배수관 '!C134</f>
        <v>7062.58</v>
      </c>
      <c r="H151" s="2050">
        <f>'대덕 배수관 '!C135</f>
        <v>0</v>
      </c>
      <c r="I151" s="2050"/>
      <c r="J151" s="2050">
        <f>'대덕 배수관 '!C137</f>
        <v>0</v>
      </c>
      <c r="K151" s="2051"/>
    </row>
    <row r="152" spans="1:11" s="200" customFormat="1" ht="12.75" customHeight="1" x14ac:dyDescent="0.15">
      <c r="A152" s="2712"/>
      <c r="B152" s="2041" t="s">
        <v>292</v>
      </c>
      <c r="C152" s="2040">
        <f t="shared" si="13"/>
        <v>567.15</v>
      </c>
      <c r="D152" s="2050">
        <f>'대덕 배수관 '!C140</f>
        <v>0</v>
      </c>
      <c r="E152" s="2050">
        <f>'대덕 배수관 '!C141</f>
        <v>0</v>
      </c>
      <c r="F152" s="2050">
        <f>'대덕 배수관 '!C142</f>
        <v>0</v>
      </c>
      <c r="G152" s="2050">
        <f>'대덕 배수관 '!C143</f>
        <v>567.15</v>
      </c>
      <c r="H152" s="2050">
        <f>'대덕 배수관 '!C144</f>
        <v>0</v>
      </c>
      <c r="I152" s="2050"/>
      <c r="J152" s="2050">
        <f>'대덕 배수관 '!C146</f>
        <v>0</v>
      </c>
      <c r="K152" s="2051"/>
    </row>
    <row r="153" spans="1:11" s="200" customFormat="1" ht="12.75" customHeight="1" x14ac:dyDescent="0.15">
      <c r="A153" s="2712"/>
      <c r="B153" s="2041" t="s">
        <v>312</v>
      </c>
      <c r="C153" s="2040">
        <f t="shared" si="13"/>
        <v>0</v>
      </c>
      <c r="D153" s="2050">
        <f>'대덕 배수관 '!C149</f>
        <v>0</v>
      </c>
      <c r="E153" s="2050">
        <f>'대덕 배수관 '!C150</f>
        <v>0</v>
      </c>
      <c r="F153" s="2050">
        <f>'대덕 배수관 '!C151</f>
        <v>0</v>
      </c>
      <c r="G153" s="2050">
        <f>'대덕 배수관 '!C152</f>
        <v>0</v>
      </c>
      <c r="H153" s="2050">
        <f>'대덕 배수관 '!C153</f>
        <v>0</v>
      </c>
      <c r="I153" s="2050"/>
      <c r="J153" s="2050">
        <f>'대덕 배수관 '!C155</f>
        <v>0</v>
      </c>
      <c r="K153" s="2051"/>
    </row>
    <row r="154" spans="1:11" s="200" customFormat="1" ht="12.75" customHeight="1" x14ac:dyDescent="0.15">
      <c r="A154" s="2712"/>
      <c r="B154" s="2041" t="s">
        <v>293</v>
      </c>
      <c r="C154" s="2040">
        <f t="shared" si="13"/>
        <v>1906.95</v>
      </c>
      <c r="D154" s="2050">
        <f>'대덕 배수관 '!C158</f>
        <v>0</v>
      </c>
      <c r="E154" s="2050">
        <f>'대덕 배수관 '!C159</f>
        <v>0</v>
      </c>
      <c r="F154" s="2050">
        <f>'대덕 배수관 '!C160</f>
        <v>0</v>
      </c>
      <c r="G154" s="2050">
        <f>'대덕 배수관 '!C161</f>
        <v>1906.95</v>
      </c>
      <c r="H154" s="2050">
        <f>'대덕 배수관 '!C162</f>
        <v>0</v>
      </c>
      <c r="I154" s="2050"/>
      <c r="J154" s="2050">
        <f>'대덕 배수관 '!C164</f>
        <v>0</v>
      </c>
      <c r="K154" s="2051"/>
    </row>
    <row r="155" spans="1:11" s="200" customFormat="1" ht="12.75" customHeight="1" x14ac:dyDescent="0.15">
      <c r="A155" s="2712"/>
      <c r="B155" s="2041" t="s">
        <v>313</v>
      </c>
      <c r="C155" s="2040">
        <f t="shared" si="13"/>
        <v>67.72</v>
      </c>
      <c r="D155" s="2050"/>
      <c r="E155" s="2050"/>
      <c r="F155" s="2050"/>
      <c r="G155" s="2050">
        <f>'대덕 배수관 '!C166</f>
        <v>67.72</v>
      </c>
      <c r="H155" s="2050"/>
      <c r="I155" s="2050"/>
      <c r="J155" s="2050"/>
      <c r="K155" s="2051"/>
    </row>
    <row r="156" spans="1:11" s="200" customFormat="1" ht="12.75" customHeight="1" x14ac:dyDescent="0.15">
      <c r="A156" s="2712"/>
      <c r="B156" s="2041" t="s">
        <v>314</v>
      </c>
      <c r="C156" s="2040">
        <f t="shared" si="13"/>
        <v>0</v>
      </c>
      <c r="D156" s="2050"/>
      <c r="E156" s="2050"/>
      <c r="F156" s="2050"/>
      <c r="G156" s="2050">
        <f>'대덕 배수관 '!C167</f>
        <v>0</v>
      </c>
      <c r="H156" s="2050"/>
      <c r="I156" s="2050"/>
      <c r="J156" s="2050"/>
      <c r="K156" s="2051"/>
    </row>
    <row r="157" spans="1:11" s="200" customFormat="1" ht="12.75" customHeight="1" x14ac:dyDescent="0.15">
      <c r="A157" s="2712"/>
      <c r="B157" s="2041" t="s">
        <v>315</v>
      </c>
      <c r="C157" s="2040">
        <f t="shared" si="13"/>
        <v>5969.5300000000007</v>
      </c>
      <c r="D157" s="2050"/>
      <c r="E157" s="2050"/>
      <c r="F157" s="2050"/>
      <c r="G157" s="2050">
        <f>'대덕 배수관 '!C168</f>
        <v>5969.5300000000007</v>
      </c>
      <c r="H157" s="2050"/>
      <c r="I157" s="2050"/>
      <c r="J157" s="2050"/>
      <c r="K157" s="2051"/>
    </row>
    <row r="158" spans="1:11" s="200" customFormat="1" ht="12.75" customHeight="1" x14ac:dyDescent="0.15">
      <c r="A158" s="2712"/>
      <c r="B158" s="2041" t="s">
        <v>316</v>
      </c>
      <c r="C158" s="2040">
        <f t="shared" si="13"/>
        <v>0</v>
      </c>
      <c r="D158" s="2050"/>
      <c r="E158" s="2050"/>
      <c r="F158" s="2050"/>
      <c r="G158" s="2050">
        <f>'대덕 배수관 '!C169</f>
        <v>0</v>
      </c>
      <c r="H158" s="2050"/>
      <c r="I158" s="2050"/>
      <c r="J158" s="2050"/>
      <c r="K158" s="2051"/>
    </row>
    <row r="159" spans="1:11" s="200" customFormat="1" ht="12.75" customHeight="1" x14ac:dyDescent="0.15">
      <c r="A159" s="2712"/>
      <c r="B159" s="2041" t="s">
        <v>1090</v>
      </c>
      <c r="C159" s="2040">
        <f t="shared" si="13"/>
        <v>3.63</v>
      </c>
      <c r="D159" s="2050"/>
      <c r="E159" s="2050"/>
      <c r="F159" s="2050"/>
      <c r="G159" s="2050">
        <f>'대덕 배수관 '!C170</f>
        <v>3.63</v>
      </c>
      <c r="H159" s="2050"/>
      <c r="I159" s="2050"/>
      <c r="J159" s="2050"/>
      <c r="K159" s="2051"/>
    </row>
    <row r="160" spans="1:11" s="200" customFormat="1" ht="12.75" customHeight="1" x14ac:dyDescent="0.15">
      <c r="A160" s="2712"/>
      <c r="B160" s="2041" t="s">
        <v>1091</v>
      </c>
      <c r="C160" s="2040">
        <f t="shared" si="13"/>
        <v>0</v>
      </c>
      <c r="D160" s="2050"/>
      <c r="E160" s="2050"/>
      <c r="F160" s="2050"/>
      <c r="G160" s="2050">
        <f>'대덕 배수관 '!C171</f>
        <v>0</v>
      </c>
      <c r="H160" s="2050"/>
      <c r="I160" s="2050"/>
      <c r="J160" s="2050"/>
      <c r="K160" s="2051"/>
    </row>
    <row r="161" spans="1:11" s="200" customFormat="1" ht="12.75" customHeight="1" x14ac:dyDescent="0.15">
      <c r="A161" s="2712"/>
      <c r="B161" s="2041" t="s">
        <v>317</v>
      </c>
      <c r="C161" s="2040">
        <f t="shared" si="13"/>
        <v>2802.04</v>
      </c>
      <c r="D161" s="2050"/>
      <c r="E161" s="2050"/>
      <c r="F161" s="2050"/>
      <c r="G161" s="2050">
        <f>'대덕 배수관 '!C172</f>
        <v>2802.04</v>
      </c>
      <c r="H161" s="2050"/>
      <c r="I161" s="2050"/>
      <c r="J161" s="2050"/>
      <c r="K161" s="2051"/>
    </row>
    <row r="162" spans="1:11" s="200" customFormat="1" ht="12.75" customHeight="1" x14ac:dyDescent="0.15">
      <c r="A162" s="2713"/>
      <c r="B162" s="2042" t="s">
        <v>295</v>
      </c>
      <c r="C162" s="2040">
        <f t="shared" si="13"/>
        <v>0</v>
      </c>
      <c r="D162" s="2053"/>
      <c r="E162" s="2053"/>
      <c r="F162" s="2053"/>
      <c r="G162" s="2050">
        <f>'대덕 배수관 '!C173</f>
        <v>0</v>
      </c>
      <c r="H162" s="2053"/>
      <c r="I162" s="2053"/>
      <c r="J162" s="2053"/>
      <c r="K162" s="2054"/>
    </row>
    <row r="163" spans="1:11" s="805" customFormat="1" ht="12.75" customHeight="1" x14ac:dyDescent="0.15"/>
  </sheetData>
  <sheetProtection password="CC19" sheet="1" objects="1" scenarios="1"/>
  <mergeCells count="7">
    <mergeCell ref="A137:A162"/>
    <mergeCell ref="A4:A29"/>
    <mergeCell ref="J2:K2"/>
    <mergeCell ref="A31:A56"/>
    <mergeCell ref="A58:A83"/>
    <mergeCell ref="A84:A109"/>
    <mergeCell ref="A111:A136"/>
  </mergeCells>
  <phoneticPr fontId="65" type="noConversion"/>
  <pageMargins left="0.59055118110236227" right="0.59055118110236227" top="0.98425196850393704" bottom="0.59055118110236227" header="0" footer="0"/>
  <pageSetup paperSize="9" scale="99" firstPageNumber="32" orientation="landscape" useFirstPageNumber="1" r:id="rId1"/>
  <headerFooter alignWithMargins="0">
    <oddFooter>&amp;C- &amp;P -</oddFooter>
  </headerFooter>
  <rowBreaks count="5" manualBreakCount="5">
    <brk id="29" max="10" man="1"/>
    <brk id="56" max="16383" man="1"/>
    <brk id="83" max="10" man="1"/>
    <brk id="109" max="16383" man="1"/>
    <brk id="136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AD47"/>
  <sheetViews>
    <sheetView view="pageBreakPreview" zoomScaleNormal="90" zoomScaleSheetLayoutView="100" workbookViewId="0">
      <selection activeCell="E1" sqref="E1"/>
    </sheetView>
  </sheetViews>
  <sheetFormatPr defaultRowHeight="13.5" x14ac:dyDescent="0.15"/>
  <cols>
    <col min="1" max="2" width="7" style="163" customWidth="1"/>
    <col min="3" max="3" width="12.77734375" style="163" customWidth="1"/>
    <col min="4" max="4" width="11.21875" style="163" customWidth="1"/>
    <col min="5" max="5" width="10.5546875" style="163" customWidth="1"/>
    <col min="6" max="6" width="12.44140625" style="163" customWidth="1"/>
    <col min="7" max="7" width="10.44140625" style="163" customWidth="1"/>
    <col min="8" max="8" width="10.88671875" style="163" customWidth="1"/>
    <col min="9" max="9" width="9.88671875" style="163" bestFit="1" customWidth="1"/>
    <col min="10" max="16384" width="8.88671875" style="163"/>
  </cols>
  <sheetData>
    <row r="1" spans="1:11" ht="23.25" customHeight="1" x14ac:dyDescent="0.25">
      <c r="A1" s="177" t="s">
        <v>318</v>
      </c>
      <c r="B1" s="178"/>
      <c r="C1" s="178"/>
      <c r="D1" s="179"/>
      <c r="E1" s="1128"/>
      <c r="F1" s="167"/>
      <c r="G1" s="167"/>
      <c r="H1" s="167"/>
      <c r="I1" s="167"/>
      <c r="J1" s="167"/>
      <c r="K1" s="167"/>
    </row>
    <row r="2" spans="1:11" ht="16.5" customHeight="1" x14ac:dyDescent="0.15">
      <c r="A2" s="178"/>
      <c r="B2" s="178"/>
      <c r="C2" s="178"/>
      <c r="D2" s="167"/>
      <c r="E2" s="180"/>
      <c r="F2" s="180"/>
      <c r="G2" s="180"/>
      <c r="H2" s="181" t="s">
        <v>276</v>
      </c>
      <c r="I2" s="167"/>
      <c r="J2" s="167"/>
      <c r="K2" s="167"/>
    </row>
    <row r="3" spans="1:11" s="356" customFormat="1" ht="20.25" customHeight="1" x14ac:dyDescent="0.15">
      <c r="A3" s="354" t="s">
        <v>247</v>
      </c>
      <c r="B3" s="357" t="s">
        <v>289</v>
      </c>
      <c r="C3" s="357" t="s">
        <v>254</v>
      </c>
      <c r="D3" s="357" t="s">
        <v>319</v>
      </c>
      <c r="E3" s="357" t="s">
        <v>320</v>
      </c>
      <c r="F3" s="357" t="s">
        <v>321</v>
      </c>
      <c r="G3" s="358" t="s">
        <v>982</v>
      </c>
      <c r="H3" s="357" t="s">
        <v>48</v>
      </c>
      <c r="I3" s="355"/>
      <c r="J3" s="355"/>
      <c r="K3" s="355"/>
    </row>
    <row r="4" spans="1:11" s="183" customFormat="1" ht="15" customHeight="1" x14ac:dyDescent="0.15">
      <c r="A4" s="2716" t="s">
        <v>103</v>
      </c>
      <c r="B4" s="2046" t="s">
        <v>254</v>
      </c>
      <c r="C4" s="2062">
        <f t="shared" ref="C4:C9" si="0">SUM(C11,C18,C25,C32,C39)</f>
        <v>1268017</v>
      </c>
      <c r="D4" s="2062">
        <f>SUM(D5:D10)</f>
        <v>160970.53000000003</v>
      </c>
      <c r="E4" s="2062">
        <f>SUM(E5:E10)</f>
        <v>138333.35999999999</v>
      </c>
      <c r="F4" s="2062">
        <f>SUM(F5:F10)</f>
        <v>964592.22</v>
      </c>
      <c r="G4" s="2062">
        <f>SUM(G5:G10)</f>
        <v>2559.7000000000003</v>
      </c>
      <c r="H4" s="2062">
        <f>SUM(H5:H10)</f>
        <v>1561.1899999999998</v>
      </c>
      <c r="I4" s="182"/>
      <c r="J4" s="182"/>
      <c r="K4" s="182"/>
    </row>
    <row r="5" spans="1:11" s="183" customFormat="1" ht="15" customHeight="1" x14ac:dyDescent="0.15">
      <c r="A5" s="2537"/>
      <c r="B5" s="2039" t="s">
        <v>322</v>
      </c>
      <c r="C5" s="2063">
        <f t="shared" si="0"/>
        <v>536823.59</v>
      </c>
      <c r="D5" s="2063">
        <f>SUM(D12,D19,D26,D33,D40)</f>
        <v>64648.710000000006</v>
      </c>
      <c r="E5" s="2063">
        <f>SUM(E12,E19,E26,E33,E40)</f>
        <v>290.86</v>
      </c>
      <c r="F5" s="2063">
        <f>SUM(F12,F19,F26,F33,F40)</f>
        <v>471389.58999999991</v>
      </c>
      <c r="G5" s="2063">
        <f>SUM(G12,G19,G26,G33,G40)</f>
        <v>438.86</v>
      </c>
      <c r="H5" s="2064">
        <f t="shared" ref="D5:H10" si="1">SUM(H12,H19,H26,H33,H40)</f>
        <v>55.57</v>
      </c>
      <c r="I5" s="182"/>
      <c r="J5" s="182"/>
      <c r="K5" s="182"/>
    </row>
    <row r="6" spans="1:11" s="183" customFormat="1" ht="15" customHeight="1" x14ac:dyDescent="0.15">
      <c r="A6" s="2537"/>
      <c r="B6" s="2041" t="s">
        <v>323</v>
      </c>
      <c r="C6" s="2065">
        <f t="shared" si="0"/>
        <v>201956.32</v>
      </c>
      <c r="D6" s="2065">
        <f t="shared" si="1"/>
        <v>20977.62</v>
      </c>
      <c r="E6" s="2065">
        <f t="shared" si="1"/>
        <v>741.32999999999993</v>
      </c>
      <c r="F6" s="2065">
        <f t="shared" si="1"/>
        <v>178934.72</v>
      </c>
      <c r="G6" s="2065">
        <f t="shared" si="1"/>
        <v>1040.5900000000001</v>
      </c>
      <c r="H6" s="2066">
        <f>SUM(H13,H20,H27,H34,H41)</f>
        <v>262.06</v>
      </c>
      <c r="I6" s="182"/>
      <c r="J6" s="182"/>
      <c r="K6" s="182"/>
    </row>
    <row r="7" spans="1:11" s="183" customFormat="1" ht="15" customHeight="1" x14ac:dyDescent="0.15">
      <c r="A7" s="2537"/>
      <c r="B7" s="2041" t="s">
        <v>324</v>
      </c>
      <c r="C7" s="2065">
        <f t="shared" si="0"/>
        <v>141686.92000000001</v>
      </c>
      <c r="D7" s="2065">
        <f t="shared" si="1"/>
        <v>11445.85</v>
      </c>
      <c r="E7" s="2065">
        <f t="shared" si="1"/>
        <v>601.58000000000004</v>
      </c>
      <c r="F7" s="2065">
        <f t="shared" si="1"/>
        <v>129493.5</v>
      </c>
      <c r="G7" s="2065">
        <f t="shared" si="1"/>
        <v>130.39000000000001</v>
      </c>
      <c r="H7" s="2066">
        <f>SUM(H14,H21,H28,H35,H42)</f>
        <v>15.6</v>
      </c>
      <c r="I7" s="182"/>
      <c r="J7" s="182"/>
      <c r="K7" s="182"/>
    </row>
    <row r="8" spans="1:11" s="183" customFormat="1" ht="15" customHeight="1" x14ac:dyDescent="0.15">
      <c r="A8" s="2537"/>
      <c r="B8" s="2041" t="s">
        <v>325</v>
      </c>
      <c r="C8" s="2065">
        <f t="shared" si="0"/>
        <v>26514.639999999999</v>
      </c>
      <c r="D8" s="2065">
        <f t="shared" si="1"/>
        <v>6220.68</v>
      </c>
      <c r="E8" s="2065">
        <f t="shared" si="1"/>
        <v>3473.5299999999997</v>
      </c>
      <c r="F8" s="2065">
        <f t="shared" si="1"/>
        <v>16751.86</v>
      </c>
      <c r="G8" s="2065">
        <f t="shared" si="1"/>
        <v>36.57</v>
      </c>
      <c r="H8" s="2066">
        <f>SUM(H15,H22,H29,H36,H43)</f>
        <v>32</v>
      </c>
      <c r="I8" s="182"/>
      <c r="J8" s="182"/>
      <c r="K8" s="182"/>
    </row>
    <row r="9" spans="1:11" s="183" customFormat="1" ht="15" customHeight="1" x14ac:dyDescent="0.15">
      <c r="A9" s="2537"/>
      <c r="B9" s="2041" t="s">
        <v>326</v>
      </c>
      <c r="C9" s="2065">
        <f t="shared" si="0"/>
        <v>132140.21000000002</v>
      </c>
      <c r="D9" s="2065">
        <f t="shared" si="1"/>
        <v>29141.719999999998</v>
      </c>
      <c r="E9" s="2065">
        <f t="shared" si="1"/>
        <v>45682.6</v>
      </c>
      <c r="F9" s="2065">
        <f t="shared" si="1"/>
        <v>57103.06</v>
      </c>
      <c r="G9" s="2065">
        <f t="shared" si="1"/>
        <v>200.82999999999998</v>
      </c>
      <c r="H9" s="2066">
        <f>SUM(H16,H23,H30,H37,H44)</f>
        <v>12</v>
      </c>
      <c r="I9" s="182"/>
      <c r="J9" s="182"/>
      <c r="K9" s="182"/>
    </row>
    <row r="10" spans="1:11" s="183" customFormat="1" ht="15" customHeight="1" x14ac:dyDescent="0.15">
      <c r="A10" s="2537"/>
      <c r="B10" s="2067" t="s">
        <v>327</v>
      </c>
      <c r="C10" s="2068">
        <f>SUM(C17,C24,C31,C38,C45)</f>
        <v>228895.32000000004</v>
      </c>
      <c r="D10" s="2068">
        <f t="shared" si="1"/>
        <v>28535.949999999997</v>
      </c>
      <c r="E10" s="2068">
        <f t="shared" si="1"/>
        <v>87543.459999999992</v>
      </c>
      <c r="F10" s="2068">
        <f t="shared" si="1"/>
        <v>110919.49000000002</v>
      </c>
      <c r="G10" s="2068">
        <f t="shared" si="1"/>
        <v>712.46</v>
      </c>
      <c r="H10" s="2069">
        <f>SUM(H17,H24,H31,H38,H45)</f>
        <v>1183.9599999999998</v>
      </c>
      <c r="I10" s="182"/>
      <c r="J10" s="182"/>
      <c r="K10" s="182"/>
    </row>
    <row r="11" spans="1:11" s="805" customFormat="1" ht="15" customHeight="1" x14ac:dyDescent="0.15">
      <c r="A11" s="2717" t="s">
        <v>146</v>
      </c>
      <c r="B11" s="2046" t="s">
        <v>254</v>
      </c>
      <c r="C11" s="2070">
        <f t="shared" ref="C11:H11" si="2">SUM(C12:C17)</f>
        <v>329301.27999999997</v>
      </c>
      <c r="D11" s="2070">
        <f t="shared" si="2"/>
        <v>81217.969999999987</v>
      </c>
      <c r="E11" s="2070">
        <f t="shared" si="2"/>
        <v>24372.44</v>
      </c>
      <c r="F11" s="2070">
        <f t="shared" si="2"/>
        <v>223480.63</v>
      </c>
      <c r="G11" s="2070">
        <f t="shared" si="2"/>
        <v>0</v>
      </c>
      <c r="H11" s="2070">
        <f t="shared" si="2"/>
        <v>230.24</v>
      </c>
      <c r="I11" s="1436"/>
      <c r="J11" s="1436"/>
      <c r="K11" s="1436"/>
    </row>
    <row r="12" spans="1:11" s="805" customFormat="1" ht="15" customHeight="1" x14ac:dyDescent="0.15">
      <c r="A12" s="2718"/>
      <c r="B12" s="2039" t="s">
        <v>322</v>
      </c>
      <c r="C12" s="2071">
        <f t="shared" ref="C12:C17" si="3">SUM(D12:H12)</f>
        <v>147309.34999999998</v>
      </c>
      <c r="D12" s="2071">
        <f>'급수관 (동부)'!C11</f>
        <v>45000.12</v>
      </c>
      <c r="E12" s="2071">
        <f>'급수관 (동부)'!C12</f>
        <v>28.86</v>
      </c>
      <c r="F12" s="2071">
        <f>'급수관 (동부)'!C13</f>
        <v>102280.36999999998</v>
      </c>
      <c r="G12" s="2071">
        <f>'급수관 (동부)'!C14</f>
        <v>0</v>
      </c>
      <c r="H12" s="2072">
        <f>'급수관 (동부)'!C15</f>
        <v>0</v>
      </c>
      <c r="I12" s="1436"/>
      <c r="J12" s="1436"/>
      <c r="K12" s="1436"/>
    </row>
    <row r="13" spans="1:11" s="805" customFormat="1" ht="15" customHeight="1" x14ac:dyDescent="0.15">
      <c r="A13" s="2718"/>
      <c r="B13" s="2041" t="s">
        <v>323</v>
      </c>
      <c r="C13" s="1914">
        <f t="shared" si="3"/>
        <v>53090.350000000006</v>
      </c>
      <c r="D13" s="1914">
        <f>'급수관 (동부)'!C17</f>
        <v>12549.55</v>
      </c>
      <c r="E13" s="1914">
        <f>'급수관 (동부)'!C18</f>
        <v>46.79</v>
      </c>
      <c r="F13" s="1914">
        <f>'급수관 (동부)'!C19</f>
        <v>40494.010000000009</v>
      </c>
      <c r="G13" s="1914">
        <f>'급수관 (동부)'!C20</f>
        <v>0</v>
      </c>
      <c r="H13" s="2073">
        <f>'급수관 (동부)'!C21</f>
        <v>0</v>
      </c>
      <c r="I13" s="1436"/>
      <c r="J13" s="1436"/>
      <c r="K13" s="1436"/>
    </row>
    <row r="14" spans="1:11" s="805" customFormat="1" ht="15" customHeight="1" x14ac:dyDescent="0.15">
      <c r="A14" s="2718"/>
      <c r="B14" s="2041" t="s">
        <v>324</v>
      </c>
      <c r="C14" s="1914">
        <f t="shared" si="3"/>
        <v>34553.29</v>
      </c>
      <c r="D14" s="1914">
        <f>'급수관 (동부)'!C23</f>
        <v>7218.42</v>
      </c>
      <c r="E14" s="1914">
        <f>'급수관 (동부)'!C24</f>
        <v>76.010000000000005</v>
      </c>
      <c r="F14" s="1914">
        <f>'급수관 (동부)'!C25</f>
        <v>27258.86</v>
      </c>
      <c r="G14" s="1914">
        <f>'급수관 (동부)'!C26</f>
        <v>0</v>
      </c>
      <c r="H14" s="2073">
        <f>'급수관 (동부)'!C27</f>
        <v>0</v>
      </c>
      <c r="I14" s="1436"/>
      <c r="J14" s="1436"/>
      <c r="K14" s="1436"/>
    </row>
    <row r="15" spans="1:11" s="805" customFormat="1" ht="15" customHeight="1" x14ac:dyDescent="0.15">
      <c r="A15" s="2718"/>
      <c r="B15" s="2041" t="s">
        <v>325</v>
      </c>
      <c r="C15" s="1914">
        <f t="shared" si="3"/>
        <v>7511.09</v>
      </c>
      <c r="D15" s="1914">
        <f>'급수관 (동부)'!C29</f>
        <v>3561.46</v>
      </c>
      <c r="E15" s="1914">
        <f>'급수관 (동부)'!C30</f>
        <v>605.62</v>
      </c>
      <c r="F15" s="1914">
        <f>'급수관 (동부)'!C31</f>
        <v>3344.0099999999998</v>
      </c>
      <c r="G15" s="1914">
        <f>'급수관 (동부)'!C32</f>
        <v>0</v>
      </c>
      <c r="H15" s="2073">
        <f>'급수관 (동부)'!C33</f>
        <v>0</v>
      </c>
      <c r="I15" s="1436"/>
      <c r="J15" s="1436"/>
      <c r="K15" s="1436"/>
    </row>
    <row r="16" spans="1:11" s="805" customFormat="1" ht="15" customHeight="1" x14ac:dyDescent="0.15">
      <c r="A16" s="2718"/>
      <c r="B16" s="2041" t="s">
        <v>326</v>
      </c>
      <c r="C16" s="1914">
        <f t="shared" si="3"/>
        <v>29223.03</v>
      </c>
      <c r="D16" s="1914">
        <f>'급수관 (동부)'!C35</f>
        <v>6040.3499999999985</v>
      </c>
      <c r="E16" s="1914">
        <f>'급수관 (동부)'!C36</f>
        <v>7328.96</v>
      </c>
      <c r="F16" s="1914">
        <f>'급수관 (동부)'!C37</f>
        <v>15853.720000000001</v>
      </c>
      <c r="G16" s="1914">
        <f>'급수관 (동부)'!C38</f>
        <v>0</v>
      </c>
      <c r="H16" s="2073">
        <f>'급수관 (동부)'!C39</f>
        <v>0</v>
      </c>
      <c r="I16" s="1436"/>
      <c r="J16" s="1436"/>
      <c r="K16" s="1436"/>
    </row>
    <row r="17" spans="1:30" s="805" customFormat="1" ht="15" customHeight="1" x14ac:dyDescent="0.15">
      <c r="A17" s="2718"/>
      <c r="B17" s="2067" t="s">
        <v>327</v>
      </c>
      <c r="C17" s="2074">
        <f t="shared" si="3"/>
        <v>57614.169999999991</v>
      </c>
      <c r="D17" s="2074">
        <f>'급수관 (동부)'!C41</f>
        <v>6848.0699999999988</v>
      </c>
      <c r="E17" s="2074">
        <f>'급수관 (동부)'!C42</f>
        <v>16286.199999999999</v>
      </c>
      <c r="F17" s="2074">
        <f>'급수관 (동부)'!C43</f>
        <v>34249.659999999996</v>
      </c>
      <c r="G17" s="2074">
        <f>'급수관 (동부)'!C44</f>
        <v>0</v>
      </c>
      <c r="H17" s="2075">
        <f>'급수관 (동부)'!C45</f>
        <v>230.24</v>
      </c>
      <c r="I17" s="1436"/>
      <c r="J17" s="1436"/>
      <c r="K17" s="1436"/>
    </row>
    <row r="18" spans="1:30" s="805" customFormat="1" ht="15" customHeight="1" x14ac:dyDescent="0.15">
      <c r="A18" s="2537" t="s">
        <v>147</v>
      </c>
      <c r="B18" s="2046" t="s">
        <v>254</v>
      </c>
      <c r="C18" s="2070">
        <f t="shared" ref="C18:H18" si="4">SUM(C19:C24)</f>
        <v>268322.40999999997</v>
      </c>
      <c r="D18" s="2070">
        <f t="shared" si="4"/>
        <v>30828.239999999998</v>
      </c>
      <c r="E18" s="2070">
        <f t="shared" si="4"/>
        <v>21566.129999999997</v>
      </c>
      <c r="F18" s="2070">
        <f t="shared" si="4"/>
        <v>215618.68</v>
      </c>
      <c r="G18" s="2070">
        <f t="shared" si="4"/>
        <v>0</v>
      </c>
      <c r="H18" s="2070">
        <f t="shared" si="4"/>
        <v>309.36</v>
      </c>
      <c r="I18" s="1436"/>
      <c r="J18" s="1436"/>
      <c r="K18" s="1436"/>
    </row>
    <row r="19" spans="1:30" s="805" customFormat="1" ht="15" customHeight="1" x14ac:dyDescent="0.15">
      <c r="A19" s="2537"/>
      <c r="B19" s="2039" t="s">
        <v>322</v>
      </c>
      <c r="C19" s="2071">
        <f t="shared" ref="C19:C24" si="5">SUM(D19:H19)</f>
        <v>145369.21</v>
      </c>
      <c r="D19" s="2071">
        <f>'급수관 (중부)'!C11</f>
        <v>1337.8299999999997</v>
      </c>
      <c r="E19" s="2071">
        <f>'급수관 (중부)'!C12</f>
        <v>83.68</v>
      </c>
      <c r="F19" s="2071">
        <f>'급수관 (중부)'!C13</f>
        <v>143934.69999999998</v>
      </c>
      <c r="G19" s="2071">
        <f>'급수관 (중부)'!C14</f>
        <v>0</v>
      </c>
      <c r="H19" s="2072">
        <f>'급수관 (중부)'!C15</f>
        <v>13</v>
      </c>
      <c r="I19" s="184"/>
      <c r="J19" s="1436"/>
      <c r="K19" s="1436"/>
    </row>
    <row r="20" spans="1:30" s="805" customFormat="1" ht="15" customHeight="1" x14ac:dyDescent="0.15">
      <c r="A20" s="2537"/>
      <c r="B20" s="2041" t="s">
        <v>323</v>
      </c>
      <c r="C20" s="1914">
        <f t="shared" si="5"/>
        <v>25195.279999999999</v>
      </c>
      <c r="D20" s="1914">
        <f>'급수관 (중부)'!C17</f>
        <v>3229.3599999999997</v>
      </c>
      <c r="E20" s="1914">
        <f>'급수관 (중부)'!C18</f>
        <v>12.72</v>
      </c>
      <c r="F20" s="1914">
        <f>'급수관 (중부)'!C19</f>
        <v>21949.200000000001</v>
      </c>
      <c r="G20" s="1914">
        <f>'급수관 (중부)'!C20</f>
        <v>0</v>
      </c>
      <c r="H20" s="2073">
        <f>'급수관 (중부)'!C21</f>
        <v>4</v>
      </c>
      <c r="I20" s="1436"/>
      <c r="J20" s="1436"/>
      <c r="K20" s="1436"/>
    </row>
    <row r="21" spans="1:30" s="805" customFormat="1" ht="15" customHeight="1" x14ac:dyDescent="0.15">
      <c r="A21" s="2537"/>
      <c r="B21" s="2041" t="s">
        <v>324</v>
      </c>
      <c r="C21" s="1914">
        <f t="shared" si="5"/>
        <v>23402.590000000004</v>
      </c>
      <c r="D21" s="1914">
        <f>'급수관 (중부)'!C23</f>
        <v>2115.0300000000002</v>
      </c>
      <c r="E21" s="1914">
        <f>'급수관 (중부)'!C24</f>
        <v>52.709999999999994</v>
      </c>
      <c r="F21" s="1914">
        <f>'급수관 (중부)'!C25</f>
        <v>21234.850000000002</v>
      </c>
      <c r="G21" s="1914">
        <f>'급수관 (중부)'!C26</f>
        <v>0</v>
      </c>
      <c r="H21" s="2073">
        <f>'급수관 (중부)'!C27</f>
        <v>0</v>
      </c>
      <c r="I21" s="1436"/>
      <c r="J21" s="1436"/>
      <c r="K21" s="1436"/>
    </row>
    <row r="22" spans="1:30" s="805" customFormat="1" ht="15" customHeight="1" x14ac:dyDescent="0.15">
      <c r="A22" s="2537"/>
      <c r="B22" s="2041" t="s">
        <v>325</v>
      </c>
      <c r="C22" s="1914">
        <f t="shared" si="5"/>
        <v>3608.7699999999995</v>
      </c>
      <c r="D22" s="1914">
        <f>'급수관 (중부)'!C29</f>
        <v>1592.1999999999998</v>
      </c>
      <c r="E22" s="1914">
        <f>'급수관 (중부)'!C30</f>
        <v>349.08000000000004</v>
      </c>
      <c r="F22" s="1914">
        <f>'급수관 (중부)'!C31</f>
        <v>1667.4899999999998</v>
      </c>
      <c r="G22" s="1914">
        <f>'급수관 (중부)'!C32</f>
        <v>0</v>
      </c>
      <c r="H22" s="2073">
        <f>'급수관 (중부)'!C33</f>
        <v>0</v>
      </c>
      <c r="I22" s="1436"/>
      <c r="J22" s="1436"/>
      <c r="K22" s="1436"/>
    </row>
    <row r="23" spans="1:30" s="805" customFormat="1" ht="15" customHeight="1" x14ac:dyDescent="0.15">
      <c r="A23" s="2537"/>
      <c r="B23" s="2041" t="s">
        <v>326</v>
      </c>
      <c r="C23" s="1914">
        <f t="shared" si="5"/>
        <v>29942.82</v>
      </c>
      <c r="D23" s="1914">
        <f>'급수관 (중부)'!C35</f>
        <v>10880.68</v>
      </c>
      <c r="E23" s="1914">
        <f>'급수관 (중부)'!C36</f>
        <v>10987.249999999998</v>
      </c>
      <c r="F23" s="1914">
        <f>'급수관 (중부)'!C37</f>
        <v>8074.8899999999994</v>
      </c>
      <c r="G23" s="1914">
        <f>'급수관 (중부)'!C38</f>
        <v>0</v>
      </c>
      <c r="H23" s="2073">
        <f>'급수관 (중부)'!C39</f>
        <v>0</v>
      </c>
      <c r="I23" s="1436"/>
      <c r="J23" s="1436"/>
      <c r="K23" s="1436"/>
    </row>
    <row r="24" spans="1:30" s="805" customFormat="1" ht="15" customHeight="1" x14ac:dyDescent="0.15">
      <c r="A24" s="2537"/>
      <c r="B24" s="2067" t="s">
        <v>327</v>
      </c>
      <c r="C24" s="2074">
        <f t="shared" si="5"/>
        <v>40803.740000000005</v>
      </c>
      <c r="D24" s="2074">
        <f>'급수관 (중부)'!C41</f>
        <v>11673.140000000001</v>
      </c>
      <c r="E24" s="2074">
        <f>'급수관 (중부)'!C42</f>
        <v>10080.69</v>
      </c>
      <c r="F24" s="2074">
        <f>'급수관 (중부)'!C43</f>
        <v>18757.550000000003</v>
      </c>
      <c r="G24" s="2074">
        <f>'급수관 (중부)'!C44</f>
        <v>0</v>
      </c>
      <c r="H24" s="2075">
        <f>'급수관 (중부)'!C45</f>
        <v>292.36</v>
      </c>
      <c r="I24" s="1436"/>
      <c r="J24" s="1436"/>
      <c r="K24" s="1436"/>
    </row>
    <row r="25" spans="1:30" s="805" customFormat="1" ht="15" customHeight="1" x14ac:dyDescent="0.15">
      <c r="A25" s="2537" t="s">
        <v>148</v>
      </c>
      <c r="B25" s="2046" t="s">
        <v>254</v>
      </c>
      <c r="C25" s="2070">
        <f t="shared" ref="C25:H25" si="6">SUM(C26:C31)</f>
        <v>275784.01</v>
      </c>
      <c r="D25" s="2070">
        <f t="shared" si="6"/>
        <v>15876.699999999999</v>
      </c>
      <c r="E25" s="2070">
        <f t="shared" si="6"/>
        <v>31138.230000000003</v>
      </c>
      <c r="F25" s="2070">
        <f t="shared" si="6"/>
        <v>228081.08000000002</v>
      </c>
      <c r="G25" s="2070">
        <f t="shared" si="6"/>
        <v>645.00000000000011</v>
      </c>
      <c r="H25" s="2070">
        <f t="shared" si="6"/>
        <v>43</v>
      </c>
      <c r="I25" s="1436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</row>
    <row r="26" spans="1:30" s="805" customFormat="1" ht="15" customHeight="1" x14ac:dyDescent="0.15">
      <c r="A26" s="2537"/>
      <c r="B26" s="2039" t="s">
        <v>322</v>
      </c>
      <c r="C26" s="2071">
        <f t="shared" ref="C26:C31" si="7">SUM(D26:H26)</f>
        <v>114780.20000000003</v>
      </c>
      <c r="D26" s="2071">
        <f>'급수관 (서부)'!C11</f>
        <v>566.37999999999988</v>
      </c>
      <c r="E26" s="2071">
        <f>'급수관 (서부)'!C12</f>
        <v>66.97</v>
      </c>
      <c r="F26" s="2071">
        <f>'급수관 (서부)'!C13</f>
        <v>113691.99000000002</v>
      </c>
      <c r="G26" s="2071">
        <f>'급수관 (서부)'!C14</f>
        <v>438.86</v>
      </c>
      <c r="H26" s="2072">
        <f>'급수관 (서부)'!C15</f>
        <v>16</v>
      </c>
      <c r="I26" s="1436"/>
      <c r="J26" s="1436"/>
      <c r="K26" s="1436"/>
    </row>
    <row r="27" spans="1:30" s="805" customFormat="1" ht="15" customHeight="1" x14ac:dyDescent="0.15">
      <c r="A27" s="2537"/>
      <c r="B27" s="2041" t="s">
        <v>323</v>
      </c>
      <c r="C27" s="1914">
        <f t="shared" si="7"/>
        <v>48431.449999999975</v>
      </c>
      <c r="D27" s="1914">
        <f>'급수관 (서부)'!C17</f>
        <v>1507.85</v>
      </c>
      <c r="E27" s="1914">
        <f>'급수관 (서부)'!C18</f>
        <v>308.91999999999996</v>
      </c>
      <c r="F27" s="1914">
        <f>'급수관 (서부)'!C19</f>
        <v>46491.979999999981</v>
      </c>
      <c r="G27" s="1914">
        <f>'급수관 (서부)'!C20</f>
        <v>111.7</v>
      </c>
      <c r="H27" s="2073">
        <f>'급수관 (서부)'!C21</f>
        <v>11</v>
      </c>
      <c r="I27" s="1436"/>
      <c r="J27" s="1436"/>
      <c r="K27" s="1436"/>
    </row>
    <row r="28" spans="1:30" s="805" customFormat="1" ht="15" customHeight="1" x14ac:dyDescent="0.15">
      <c r="A28" s="2537"/>
      <c r="B28" s="2041" t="s">
        <v>324</v>
      </c>
      <c r="C28" s="1914">
        <f t="shared" si="7"/>
        <v>29563.830000000005</v>
      </c>
      <c r="D28" s="1914">
        <f>'급수관 (서부)'!C23</f>
        <v>338.9199999999999</v>
      </c>
      <c r="E28" s="1914">
        <f>'급수관 (서부)'!C24</f>
        <v>42.95</v>
      </c>
      <c r="F28" s="1914">
        <f>'급수관 (서부)'!C25</f>
        <v>29164.140000000007</v>
      </c>
      <c r="G28" s="1914">
        <f>'급수관 (서부)'!C26</f>
        <v>13.82</v>
      </c>
      <c r="H28" s="2073">
        <f>'급수관 (서부)'!C27</f>
        <v>4</v>
      </c>
      <c r="I28" s="1436"/>
      <c r="J28" s="1436"/>
      <c r="K28" s="1436"/>
    </row>
    <row r="29" spans="1:30" s="805" customFormat="1" ht="15" customHeight="1" x14ac:dyDescent="0.15">
      <c r="A29" s="2537"/>
      <c r="B29" s="2041" t="s">
        <v>325</v>
      </c>
      <c r="C29" s="1914">
        <f t="shared" si="7"/>
        <v>5473.16</v>
      </c>
      <c r="D29" s="1914">
        <f>'급수관 (서부)'!C29</f>
        <v>478.18</v>
      </c>
      <c r="E29" s="1914">
        <f>'급수관 (서부)'!C30</f>
        <v>300.67999999999995</v>
      </c>
      <c r="F29" s="1914">
        <f>'급수관 (서부)'!C31</f>
        <v>4694.3</v>
      </c>
      <c r="G29" s="1914">
        <f>'급수관 (서부)'!C32</f>
        <v>0</v>
      </c>
      <c r="H29" s="2073">
        <f>'급수관 (서부)'!C33</f>
        <v>0</v>
      </c>
      <c r="I29" s="1436"/>
      <c r="J29" s="1436"/>
      <c r="K29" s="1436"/>
    </row>
    <row r="30" spans="1:30" s="805" customFormat="1" ht="15" customHeight="1" x14ac:dyDescent="0.15">
      <c r="A30" s="2537"/>
      <c r="B30" s="2041" t="s">
        <v>326</v>
      </c>
      <c r="C30" s="1914">
        <f t="shared" si="7"/>
        <v>31324.97</v>
      </c>
      <c r="D30" s="1914">
        <f>'급수관 (서부)'!C35</f>
        <v>8047.8899999999994</v>
      </c>
      <c r="E30" s="1914">
        <f>'급수관 (서부)'!C36</f>
        <v>11214.320000000002</v>
      </c>
      <c r="F30" s="1914">
        <f>'급수관 (서부)'!C37</f>
        <v>12008.720000000001</v>
      </c>
      <c r="G30" s="1914">
        <f>'급수관 (서부)'!C38</f>
        <v>42.04</v>
      </c>
      <c r="H30" s="2073">
        <f>'급수관 (서부)'!C39</f>
        <v>12</v>
      </c>
      <c r="I30" s="1436"/>
      <c r="J30" s="1436"/>
      <c r="K30" s="1436"/>
    </row>
    <row r="31" spans="1:30" s="805" customFormat="1" ht="15" customHeight="1" x14ac:dyDescent="0.15">
      <c r="A31" s="2537"/>
      <c r="B31" s="2067" t="s">
        <v>327</v>
      </c>
      <c r="C31" s="2074">
        <f t="shared" si="7"/>
        <v>46210.399999999994</v>
      </c>
      <c r="D31" s="2074">
        <f>'급수관 (서부)'!C41</f>
        <v>4937.4799999999996</v>
      </c>
      <c r="E31" s="2074">
        <f>'급수관 (서부)'!C42</f>
        <v>19204.39</v>
      </c>
      <c r="F31" s="2074">
        <f>'급수관 (서부)'!C43</f>
        <v>22029.949999999997</v>
      </c>
      <c r="G31" s="2074">
        <f>'급수관 (서부)'!C44</f>
        <v>38.58</v>
      </c>
      <c r="H31" s="2075">
        <f>'급수관 (서부)'!C45</f>
        <v>0</v>
      </c>
      <c r="I31" s="1436"/>
      <c r="J31" s="1436"/>
      <c r="K31" s="1436"/>
    </row>
    <row r="32" spans="1:30" s="805" customFormat="1" ht="15" customHeight="1" x14ac:dyDescent="0.15">
      <c r="A32" s="2537" t="s">
        <v>62</v>
      </c>
      <c r="B32" s="2046" t="s">
        <v>254</v>
      </c>
      <c r="C32" s="2070">
        <f t="shared" ref="C32:H32" si="8">SUM(C33:C38)</f>
        <v>185402.83000000002</v>
      </c>
      <c r="D32" s="2070">
        <f t="shared" si="8"/>
        <v>854.59</v>
      </c>
      <c r="E32" s="2070">
        <f>SUM(E33:E38)</f>
        <v>29932.920000000006</v>
      </c>
      <c r="F32" s="2070">
        <f t="shared" si="8"/>
        <v>153560.54</v>
      </c>
      <c r="G32" s="2070">
        <f t="shared" si="8"/>
        <v>184.96</v>
      </c>
      <c r="H32" s="2070">
        <f t="shared" si="8"/>
        <v>869.81999999999994</v>
      </c>
      <c r="I32" s="1436"/>
      <c r="J32" s="1436"/>
      <c r="K32" s="1436"/>
    </row>
    <row r="33" spans="1:11" s="805" customFormat="1" ht="15" customHeight="1" x14ac:dyDescent="0.15">
      <c r="A33" s="2537"/>
      <c r="B33" s="2039" t="s">
        <v>322</v>
      </c>
      <c r="C33" s="2071">
        <f t="shared" ref="C33:C38" si="9">SUM(D33:H33)</f>
        <v>40522.069999999992</v>
      </c>
      <c r="D33" s="2071">
        <f>'급수관(유성)'!C11</f>
        <v>104.10000000000001</v>
      </c>
      <c r="E33" s="2071">
        <f>'급수관(유성)'!C12</f>
        <v>0.5</v>
      </c>
      <c r="F33" s="2071">
        <f>'급수관(유성)'!C13</f>
        <v>40417.469999999994</v>
      </c>
      <c r="G33" s="2071">
        <f>'급수관(유성)'!C14</f>
        <v>0</v>
      </c>
      <c r="H33" s="2072">
        <f>'급수관(유성)'!C15</f>
        <v>0</v>
      </c>
      <c r="I33" s="1436"/>
      <c r="J33" s="1436"/>
      <c r="K33" s="1436"/>
    </row>
    <row r="34" spans="1:11" s="805" customFormat="1" ht="15" customHeight="1" x14ac:dyDescent="0.15">
      <c r="A34" s="2537"/>
      <c r="B34" s="2041" t="s">
        <v>323</v>
      </c>
      <c r="C34" s="1914">
        <f t="shared" si="9"/>
        <v>37953.170000000013</v>
      </c>
      <c r="D34" s="1914">
        <f>'급수관(유성)'!C17</f>
        <v>155.69999999999999</v>
      </c>
      <c r="E34" s="1914">
        <f>'급수관(유성)'!C18</f>
        <v>122.24000000000001</v>
      </c>
      <c r="F34" s="1914">
        <f>'급수관(유성)'!C19</f>
        <v>37449.820000000007</v>
      </c>
      <c r="G34" s="1914">
        <f>'급수관(유성)'!C20</f>
        <v>0</v>
      </c>
      <c r="H34" s="2073">
        <f>'급수관(유성)'!C21</f>
        <v>225.41</v>
      </c>
      <c r="I34" s="1436"/>
      <c r="J34" s="1436"/>
      <c r="K34" s="1436"/>
    </row>
    <row r="35" spans="1:11" s="805" customFormat="1" ht="15" customHeight="1" x14ac:dyDescent="0.15">
      <c r="A35" s="2537"/>
      <c r="B35" s="2041" t="s">
        <v>324</v>
      </c>
      <c r="C35" s="1914">
        <f t="shared" si="9"/>
        <v>32111.969999999998</v>
      </c>
      <c r="D35" s="1914">
        <f>'급수관(유성)'!C23</f>
        <v>11.57</v>
      </c>
      <c r="E35" s="1914">
        <f>'급수관(유성)'!C24</f>
        <v>116.53999999999999</v>
      </c>
      <c r="F35" s="1914">
        <f>'급수관(유성)'!C25</f>
        <v>31972.26</v>
      </c>
      <c r="G35" s="1914">
        <f>'급수관(유성)'!C26</f>
        <v>0</v>
      </c>
      <c r="H35" s="2073">
        <f>'급수관(유성)'!C27</f>
        <v>11.6</v>
      </c>
      <c r="I35" s="1436"/>
      <c r="J35" s="1436"/>
      <c r="K35" s="1436"/>
    </row>
    <row r="36" spans="1:11" s="805" customFormat="1" ht="15" customHeight="1" x14ac:dyDescent="0.15">
      <c r="A36" s="2537"/>
      <c r="B36" s="2041" t="s">
        <v>325</v>
      </c>
      <c r="C36" s="1914">
        <f t="shared" si="9"/>
        <v>7575.41</v>
      </c>
      <c r="D36" s="1914">
        <f>'급수관(유성)'!C29</f>
        <v>0</v>
      </c>
      <c r="E36" s="1914">
        <f>'급수관(유성)'!C30</f>
        <v>2008.49</v>
      </c>
      <c r="F36" s="1914">
        <f>'급수관(유성)'!C31</f>
        <v>5528.58</v>
      </c>
      <c r="G36" s="1914">
        <f>'급수관(유성)'!C32</f>
        <v>6.34</v>
      </c>
      <c r="H36" s="2073">
        <f>'급수관(유성)'!C33</f>
        <v>32</v>
      </c>
      <c r="I36" s="1436"/>
      <c r="J36" s="1436"/>
      <c r="K36" s="1436"/>
    </row>
    <row r="37" spans="1:11" s="805" customFormat="1" ht="15" customHeight="1" x14ac:dyDescent="0.15">
      <c r="A37" s="2537"/>
      <c r="B37" s="2041" t="s">
        <v>326</v>
      </c>
      <c r="C37" s="1914">
        <f t="shared" si="9"/>
        <v>17779.690000000002</v>
      </c>
      <c r="D37" s="1914">
        <f>'급수관(유성)'!C35</f>
        <v>194.01</v>
      </c>
      <c r="E37" s="1914">
        <f>'급수관(유성)'!C36</f>
        <v>3816.0900000000006</v>
      </c>
      <c r="F37" s="1914">
        <f>'급수관(유성)'!C37</f>
        <v>13769.59</v>
      </c>
      <c r="G37" s="1914">
        <f>'급수관(유성)'!C38</f>
        <v>0</v>
      </c>
      <c r="H37" s="2073">
        <f>'급수관(유성)'!C39</f>
        <v>0</v>
      </c>
      <c r="I37" s="1436"/>
      <c r="J37" s="1436"/>
      <c r="K37" s="1436"/>
    </row>
    <row r="38" spans="1:11" s="805" customFormat="1" ht="15" customHeight="1" x14ac:dyDescent="0.15">
      <c r="A38" s="2537"/>
      <c r="B38" s="2067" t="s">
        <v>327</v>
      </c>
      <c r="C38" s="2074">
        <f t="shared" si="9"/>
        <v>49460.520000000004</v>
      </c>
      <c r="D38" s="2074">
        <f>'급수관(유성)'!C41</f>
        <v>389.21000000000004</v>
      </c>
      <c r="E38" s="2074">
        <f>'급수관(유성)'!C42</f>
        <v>23869.060000000005</v>
      </c>
      <c r="F38" s="2074">
        <f>'급수관(유성)'!C43</f>
        <v>24422.82</v>
      </c>
      <c r="G38" s="2074">
        <f>'급수관(유성)'!C44</f>
        <v>178.62</v>
      </c>
      <c r="H38" s="2075">
        <f>'급수관(유성)'!C45</f>
        <v>600.80999999999995</v>
      </c>
      <c r="I38" s="1436"/>
      <c r="J38" s="1436"/>
      <c r="K38" s="1436"/>
    </row>
    <row r="39" spans="1:11" s="805" customFormat="1" ht="15" customHeight="1" x14ac:dyDescent="0.15">
      <c r="A39" s="2537" t="s">
        <v>63</v>
      </c>
      <c r="B39" s="2046" t="s">
        <v>254</v>
      </c>
      <c r="C39" s="2070">
        <f t="shared" ref="C39:H39" si="10">SUM(C40:C45)</f>
        <v>209206.47</v>
      </c>
      <c r="D39" s="2070">
        <f t="shared" si="10"/>
        <v>32193.030000000002</v>
      </c>
      <c r="E39" s="2070">
        <f t="shared" si="10"/>
        <v>31323.64</v>
      </c>
      <c r="F39" s="2070">
        <f t="shared" si="10"/>
        <v>143851.29</v>
      </c>
      <c r="G39" s="2070">
        <f t="shared" si="10"/>
        <v>1729.74</v>
      </c>
      <c r="H39" s="2070">
        <f t="shared" si="10"/>
        <v>108.77</v>
      </c>
      <c r="I39" s="1436"/>
      <c r="J39" s="1436"/>
      <c r="K39" s="1436"/>
    </row>
    <row r="40" spans="1:11" s="805" customFormat="1" ht="15" customHeight="1" x14ac:dyDescent="0.15">
      <c r="A40" s="2537"/>
      <c r="B40" s="2039" t="s">
        <v>322</v>
      </c>
      <c r="C40" s="2071">
        <f t="shared" ref="C40:C45" si="11">SUM(D40:H40)</f>
        <v>88842.760000000024</v>
      </c>
      <c r="D40" s="2071">
        <f>'급수관(대덕)'!C11</f>
        <v>17640.280000000002</v>
      </c>
      <c r="E40" s="2071">
        <f>'급수관(대덕)'!C12</f>
        <v>110.85</v>
      </c>
      <c r="F40" s="2071">
        <f>'급수관(대덕)'!C13</f>
        <v>71065.060000000012</v>
      </c>
      <c r="G40" s="2071">
        <f>'급수관(대덕)'!C14</f>
        <v>0</v>
      </c>
      <c r="H40" s="2072">
        <f>'급수관(대덕)'!C15</f>
        <v>26.57</v>
      </c>
      <c r="I40" s="1436"/>
      <c r="J40" s="1436"/>
      <c r="K40" s="1436"/>
    </row>
    <row r="41" spans="1:11" s="805" customFormat="1" ht="15" customHeight="1" x14ac:dyDescent="0.15">
      <c r="A41" s="2537"/>
      <c r="B41" s="2041" t="s">
        <v>323</v>
      </c>
      <c r="C41" s="1914">
        <f t="shared" si="11"/>
        <v>37286.07</v>
      </c>
      <c r="D41" s="1914">
        <f>'급수관(대덕)'!C17</f>
        <v>3535.16</v>
      </c>
      <c r="E41" s="1914">
        <f>'급수관(대덕)'!C18</f>
        <v>250.66</v>
      </c>
      <c r="F41" s="1914">
        <f>'급수관(대덕)'!C19</f>
        <v>32549.709999999995</v>
      </c>
      <c r="G41" s="1914">
        <f>'급수관(대덕)'!C20</f>
        <v>928.8900000000001</v>
      </c>
      <c r="H41" s="2073">
        <f>'급수관(대덕)'!C21</f>
        <v>21.65</v>
      </c>
      <c r="I41" s="1436"/>
      <c r="J41" s="1436"/>
      <c r="K41" s="1436"/>
    </row>
    <row r="42" spans="1:11" s="805" customFormat="1" ht="15" customHeight="1" x14ac:dyDescent="0.15">
      <c r="A42" s="2537"/>
      <c r="B42" s="2041" t="s">
        <v>324</v>
      </c>
      <c r="C42" s="1914">
        <f t="shared" si="11"/>
        <v>22055.239999999994</v>
      </c>
      <c r="D42" s="1914">
        <f>'급수관(대덕)'!C23</f>
        <v>1761.91</v>
      </c>
      <c r="E42" s="1914">
        <f>'급수관(대덕)'!C24</f>
        <v>313.37</v>
      </c>
      <c r="F42" s="1914">
        <f>'급수관(대덕)'!C25</f>
        <v>19863.389999999996</v>
      </c>
      <c r="G42" s="1914">
        <f>'급수관(대덕)'!C26</f>
        <v>116.57000000000001</v>
      </c>
      <c r="H42" s="2073">
        <f>'급수관(대덕)'!C27</f>
        <v>0</v>
      </c>
      <c r="I42" s="1436"/>
      <c r="J42" s="1436"/>
      <c r="K42" s="1436"/>
    </row>
    <row r="43" spans="1:11" s="805" customFormat="1" ht="15" customHeight="1" x14ac:dyDescent="0.15">
      <c r="A43" s="2537"/>
      <c r="B43" s="2041" t="s">
        <v>325</v>
      </c>
      <c r="C43" s="1914">
        <f t="shared" si="11"/>
        <v>2346.2100000000005</v>
      </c>
      <c r="D43" s="1914">
        <f>'급수관(대덕)'!C29</f>
        <v>588.83999999999992</v>
      </c>
      <c r="E43" s="1914">
        <f>'급수관(대덕)'!C30</f>
        <v>209.66000000000003</v>
      </c>
      <c r="F43" s="1914">
        <f>'급수관(대덕)'!C31</f>
        <v>1517.4800000000002</v>
      </c>
      <c r="G43" s="1914">
        <f>'급수관(대덕)'!C32</f>
        <v>30.23</v>
      </c>
      <c r="H43" s="2073">
        <f>'급수관(대덕)'!C33</f>
        <v>0</v>
      </c>
      <c r="I43" s="1436"/>
      <c r="J43" s="1436"/>
      <c r="K43" s="1436"/>
    </row>
    <row r="44" spans="1:11" s="805" customFormat="1" ht="15" customHeight="1" x14ac:dyDescent="0.15">
      <c r="A44" s="2537"/>
      <c r="B44" s="2041" t="s">
        <v>326</v>
      </c>
      <c r="C44" s="1914">
        <f t="shared" si="11"/>
        <v>23869.699999999997</v>
      </c>
      <c r="D44" s="1914">
        <f>'급수관(대덕)'!C35</f>
        <v>3978.7899999999995</v>
      </c>
      <c r="E44" s="1914">
        <f>'급수관(대덕)'!C36</f>
        <v>12335.979999999998</v>
      </c>
      <c r="F44" s="1914">
        <f>'급수관(대덕)'!C37</f>
        <v>7396.1399999999994</v>
      </c>
      <c r="G44" s="1914">
        <f>'급수관(대덕)'!C38</f>
        <v>158.79</v>
      </c>
      <c r="H44" s="2073">
        <f>'급수관(대덕)'!C39</f>
        <v>0</v>
      </c>
      <c r="I44" s="1436"/>
      <c r="J44" s="1436"/>
      <c r="K44" s="1436"/>
    </row>
    <row r="45" spans="1:11" s="805" customFormat="1" ht="15" customHeight="1" x14ac:dyDescent="0.15">
      <c r="A45" s="2715"/>
      <c r="B45" s="2042" t="s">
        <v>327</v>
      </c>
      <c r="C45" s="2076">
        <f t="shared" si="11"/>
        <v>34806.490000000013</v>
      </c>
      <c r="D45" s="2076">
        <f>'급수관(대덕)'!C41</f>
        <v>4688.0499999999993</v>
      </c>
      <c r="E45" s="2076">
        <f>'급수관(대덕)'!C42</f>
        <v>18103.120000000003</v>
      </c>
      <c r="F45" s="2076">
        <f>'급수관(대덕)'!C43</f>
        <v>11459.510000000002</v>
      </c>
      <c r="G45" s="2076">
        <f>'급수관(대덕)'!C44</f>
        <v>495.26</v>
      </c>
      <c r="H45" s="2077">
        <f>'급수관(대덕)'!C45</f>
        <v>60.55</v>
      </c>
      <c r="I45" s="1436"/>
      <c r="J45" s="1436"/>
      <c r="K45" s="1436"/>
    </row>
    <row r="46" spans="1:11" s="805" customFormat="1" x14ac:dyDescent="0.15"/>
    <row r="47" spans="1:11" s="805" customFormat="1" x14ac:dyDescent="0.15"/>
  </sheetData>
  <sheetProtection password="CC19" sheet="1" objects="1" scenarios="1"/>
  <mergeCells count="6">
    <mergeCell ref="A25:A31"/>
    <mergeCell ref="A39:A45"/>
    <mergeCell ref="A4:A10"/>
    <mergeCell ref="A32:A38"/>
    <mergeCell ref="A11:A17"/>
    <mergeCell ref="A18:A24"/>
  </mergeCells>
  <phoneticPr fontId="65" type="noConversion"/>
  <pageMargins left="0.59" right="0.55000000000000004" top="1" bottom="1" header="0.5" footer="0.5"/>
  <pageSetup paperSize="9" scale="95" firstPageNumber="35" orientation="portrait" useFirstPageNumber="1" r:id="rId1"/>
  <headerFooter alignWithMargins="0">
    <oddFooter>&amp;C-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T27"/>
  <sheetViews>
    <sheetView view="pageBreakPreview" zoomScale="85" zoomScaleNormal="100" workbookViewId="0">
      <selection activeCell="E1" sqref="E1"/>
    </sheetView>
  </sheetViews>
  <sheetFormatPr defaultRowHeight="13.5" x14ac:dyDescent="0.15"/>
  <cols>
    <col min="1" max="1" width="8.88671875" style="805"/>
    <col min="2" max="2" width="12.77734375" style="805" customWidth="1"/>
    <col min="3" max="3" width="12.6640625" style="805" customWidth="1"/>
    <col min="4" max="4" width="11.5546875" style="805" customWidth="1"/>
    <col min="5" max="5" width="11.33203125" style="805" customWidth="1"/>
    <col min="6" max="6" width="10.5546875" style="805" customWidth="1"/>
    <col min="7" max="7" width="11.33203125" style="805" customWidth="1"/>
    <col min="8" max="8" width="12.33203125" style="805" customWidth="1"/>
    <col min="9" max="9" width="10.5546875" style="805" customWidth="1"/>
    <col min="10" max="10" width="10.44140625" style="805" customWidth="1"/>
    <col min="11" max="11" width="3.6640625" style="805" customWidth="1"/>
    <col min="12" max="12" width="8.88671875" style="805"/>
    <col min="13" max="13" width="9.33203125" style="805" bestFit="1" customWidth="1"/>
    <col min="14" max="16384" width="8.88671875" style="805"/>
  </cols>
  <sheetData>
    <row r="1" spans="1:20" ht="31.5" x14ac:dyDescent="0.4">
      <c r="A1" s="169" t="s">
        <v>328</v>
      </c>
      <c r="E1" s="710"/>
      <c r="L1" s="169" t="s">
        <v>329</v>
      </c>
    </row>
    <row r="2" spans="1:20" ht="14.25" x14ac:dyDescent="0.15">
      <c r="B2" s="183"/>
      <c r="G2" s="1873" t="s">
        <v>789</v>
      </c>
      <c r="J2" s="1803" t="s">
        <v>276</v>
      </c>
      <c r="Q2" s="1873"/>
      <c r="S2" s="1873" t="s">
        <v>839</v>
      </c>
    </row>
    <row r="3" spans="1:20" ht="31.5" customHeight="1" x14ac:dyDescent="0.15">
      <c r="A3" s="2728" t="s">
        <v>277</v>
      </c>
      <c r="B3" s="2728"/>
      <c r="C3" s="2728" t="s">
        <v>254</v>
      </c>
      <c r="D3" s="2728" t="s">
        <v>331</v>
      </c>
      <c r="E3" s="2728"/>
      <c r="F3" s="2728"/>
      <c r="G3" s="2728"/>
      <c r="H3" s="2728"/>
      <c r="I3" s="2729"/>
      <c r="J3" s="2729"/>
      <c r="L3" s="2719" t="s">
        <v>67</v>
      </c>
      <c r="M3" s="2720" t="s">
        <v>254</v>
      </c>
      <c r="N3" s="2722" t="s">
        <v>331</v>
      </c>
      <c r="O3" s="2723"/>
      <c r="P3" s="2723"/>
      <c r="Q3" s="2723"/>
      <c r="R3" s="2723"/>
      <c r="S3" s="2723"/>
      <c r="T3" s="2724"/>
    </row>
    <row r="4" spans="1:20" ht="31.5" customHeight="1" x14ac:dyDescent="0.15">
      <c r="A4" s="2728"/>
      <c r="B4" s="2728"/>
      <c r="C4" s="2728"/>
      <c r="D4" s="1954" t="s">
        <v>332</v>
      </c>
      <c r="E4" s="1954" t="s">
        <v>333</v>
      </c>
      <c r="F4" s="1954" t="s">
        <v>334</v>
      </c>
      <c r="G4" s="1954" t="s">
        <v>335</v>
      </c>
      <c r="H4" s="1954" t="s">
        <v>786</v>
      </c>
      <c r="I4" s="1954" t="s">
        <v>787</v>
      </c>
      <c r="J4" s="1954" t="s">
        <v>788</v>
      </c>
      <c r="L4" s="2719"/>
      <c r="M4" s="2721"/>
      <c r="N4" s="2078" t="s">
        <v>332</v>
      </c>
      <c r="O4" s="2078" t="s">
        <v>333</v>
      </c>
      <c r="P4" s="2078" t="s">
        <v>334</v>
      </c>
      <c r="Q4" s="2078" t="s">
        <v>335</v>
      </c>
      <c r="R4" s="2078" t="s">
        <v>786</v>
      </c>
      <c r="S4" s="2079" t="s">
        <v>838</v>
      </c>
      <c r="T4" s="2080" t="s">
        <v>788</v>
      </c>
    </row>
    <row r="5" spans="1:20" ht="31.5" customHeight="1" x14ac:dyDescent="0.15">
      <c r="A5" s="2730" t="s">
        <v>280</v>
      </c>
      <c r="B5" s="2730"/>
      <c r="C5" s="2081">
        <f t="shared" ref="C5:J5" si="0">C6+C11+C20</f>
        <v>3851637.8499999996</v>
      </c>
      <c r="D5" s="2081">
        <f t="shared" si="0"/>
        <v>694694.65</v>
      </c>
      <c r="E5" s="2081">
        <f t="shared" si="0"/>
        <v>452741.6</v>
      </c>
      <c r="F5" s="2082">
        <f t="shared" si="0"/>
        <v>757757.79</v>
      </c>
      <c r="G5" s="2081">
        <f t="shared" si="0"/>
        <v>618988.93000000017</v>
      </c>
      <c r="H5" s="2081">
        <f t="shared" si="0"/>
        <v>660005.57999999996</v>
      </c>
      <c r="I5" s="2081">
        <f t="shared" si="0"/>
        <v>391554.05000000005</v>
      </c>
      <c r="J5" s="2081">
        <f t="shared" si="0"/>
        <v>275895.25</v>
      </c>
      <c r="K5" s="198"/>
      <c r="L5" s="2083" t="s">
        <v>336</v>
      </c>
      <c r="M5" s="2084">
        <f t="shared" ref="M5:T5" si="1">SUM(M6:M8)</f>
        <v>3851.6378500000001</v>
      </c>
      <c r="N5" s="2085">
        <f t="shared" si="1"/>
        <v>694.69464999999991</v>
      </c>
      <c r="O5" s="2085">
        <f t="shared" si="1"/>
        <v>452.74160000000001</v>
      </c>
      <c r="P5" s="2085">
        <f t="shared" si="1"/>
        <v>757.75779</v>
      </c>
      <c r="Q5" s="2085">
        <f t="shared" si="1"/>
        <v>618.9889300000001</v>
      </c>
      <c r="R5" s="2085">
        <f t="shared" si="1"/>
        <v>660.00558000000001</v>
      </c>
      <c r="S5" s="2084">
        <f t="shared" si="1"/>
        <v>391.55405000000007</v>
      </c>
      <c r="T5" s="2086">
        <f t="shared" si="1"/>
        <v>275.89524999999998</v>
      </c>
    </row>
    <row r="6" spans="1:20" ht="31.5" customHeight="1" x14ac:dyDescent="0.15">
      <c r="A6" s="2725" t="s">
        <v>160</v>
      </c>
      <c r="B6" s="1980" t="s">
        <v>46</v>
      </c>
      <c r="C6" s="2087">
        <f>SUM(C7:C10)</f>
        <v>23115.200000000001</v>
      </c>
      <c r="D6" s="2087">
        <f t="shared" ref="D6:J6" si="2">SUM(D7:D10)</f>
        <v>680</v>
      </c>
      <c r="E6" s="2087">
        <f t="shared" si="2"/>
        <v>0</v>
      </c>
      <c r="F6" s="2087">
        <f t="shared" si="2"/>
        <v>1594.9199999999998</v>
      </c>
      <c r="G6" s="2087">
        <f t="shared" si="2"/>
        <v>1281.31</v>
      </c>
      <c r="H6" s="2087">
        <f t="shared" si="2"/>
        <v>9430.9</v>
      </c>
      <c r="I6" s="2087">
        <f t="shared" si="2"/>
        <v>1221.22</v>
      </c>
      <c r="J6" s="2087">
        <f t="shared" si="2"/>
        <v>8906.85</v>
      </c>
      <c r="K6" s="198"/>
      <c r="L6" s="2088" t="s">
        <v>160</v>
      </c>
      <c r="M6" s="2089">
        <f>SUM(N6:T6)</f>
        <v>23.115200000000002</v>
      </c>
      <c r="N6" s="2090">
        <f>SUM(D6)/1000</f>
        <v>0.68</v>
      </c>
      <c r="O6" s="2090">
        <f t="shared" ref="O6:T6" si="3">SUM(E6)/1000</f>
        <v>0</v>
      </c>
      <c r="P6" s="2090">
        <f t="shared" si="3"/>
        <v>1.5949199999999999</v>
      </c>
      <c r="Q6" s="2090">
        <f t="shared" si="3"/>
        <v>1.2813099999999999</v>
      </c>
      <c r="R6" s="2090">
        <f t="shared" si="3"/>
        <v>9.4308999999999994</v>
      </c>
      <c r="S6" s="2090">
        <f t="shared" si="3"/>
        <v>1.22122</v>
      </c>
      <c r="T6" s="2091">
        <f t="shared" si="3"/>
        <v>8.9068500000000004</v>
      </c>
    </row>
    <row r="7" spans="1:20" ht="31.5" customHeight="1" x14ac:dyDescent="0.15">
      <c r="A7" s="2731"/>
      <c r="B7" s="1989" t="s">
        <v>337</v>
      </c>
      <c r="C7" s="2092">
        <f>SUM(D7:J7)</f>
        <v>1535.25</v>
      </c>
      <c r="D7" s="2093">
        <f>SUM('2-9-1도수관 경년별 총괄'!AG5:AK5)</f>
        <v>0</v>
      </c>
      <c r="E7" s="2093">
        <f>SUM('2-9-1도수관 경년별 총괄'!AB5:AF5)</f>
        <v>0</v>
      </c>
      <c r="F7" s="2093">
        <f>SUM('2-9-1도수관 경년별 총괄'!W5:AA5)</f>
        <v>0</v>
      </c>
      <c r="G7" s="2093">
        <f>SUM('2-9-1도수관 경년별 총괄'!R5:V5)</f>
        <v>1281.31</v>
      </c>
      <c r="H7" s="2093">
        <f>SUM('2-9-1도수관 경년별 총괄'!M5:Q5)</f>
        <v>27.14</v>
      </c>
      <c r="I7" s="2093">
        <f>SUM('2-9-1도수관 경년별 총괄'!H5:L5)</f>
        <v>0</v>
      </c>
      <c r="J7" s="2094">
        <f>SUM('2-9-1도수관 경년별 총괄'!D5:G5)</f>
        <v>226.8</v>
      </c>
      <c r="K7" s="198"/>
      <c r="L7" s="2088" t="s">
        <v>162</v>
      </c>
      <c r="M7" s="2095">
        <f>SUM(N7:T7)</f>
        <v>2560.5056500000001</v>
      </c>
      <c r="N7" s="2096">
        <f>SUM(D11)/1000</f>
        <v>540.51666</v>
      </c>
      <c r="O7" s="2096">
        <f t="shared" ref="O7:T7" si="4">SUM(E11)/1000</f>
        <v>238.07314000000002</v>
      </c>
      <c r="P7" s="2096">
        <f t="shared" si="4"/>
        <v>495.24076000000002</v>
      </c>
      <c r="Q7" s="2096">
        <f t="shared" si="4"/>
        <v>324.09473000000003</v>
      </c>
      <c r="R7" s="2096">
        <f t="shared" si="4"/>
        <v>479.99367000000001</v>
      </c>
      <c r="S7" s="2096">
        <f t="shared" si="4"/>
        <v>315.64548000000002</v>
      </c>
      <c r="T7" s="2097">
        <f t="shared" si="4"/>
        <v>166.94120999999998</v>
      </c>
    </row>
    <row r="8" spans="1:20" ht="31.5" customHeight="1" x14ac:dyDescent="0.15">
      <c r="A8" s="2731"/>
      <c r="B8" s="2098" t="s">
        <v>282</v>
      </c>
      <c r="C8" s="2099">
        <f>SUM(D8:J8)</f>
        <v>17549.98</v>
      </c>
      <c r="D8" s="2093">
        <f>SUM('2-9-1도수관 경년별 총괄'!AG6:AK6)</f>
        <v>680</v>
      </c>
      <c r="E8" s="2093">
        <f>SUM('2-9-1도수관 경년별 총괄'!AB6:AF6)</f>
        <v>0</v>
      </c>
      <c r="F8" s="2093">
        <f>SUM('2-9-1도수관 경년별 총괄'!W6:AA6)</f>
        <v>1416.9499999999998</v>
      </c>
      <c r="G8" s="2093">
        <f>SUM('2-9-1도수관 경년별 총괄'!R6:V6)</f>
        <v>0</v>
      </c>
      <c r="H8" s="2093">
        <f>SUM('2-9-1도수관 경년별 총괄'!M6:Q6)</f>
        <v>9403.76</v>
      </c>
      <c r="I8" s="2093">
        <f>SUM('2-9-1도수관 경년별 총괄'!H6:L6)</f>
        <v>1221.22</v>
      </c>
      <c r="J8" s="2094">
        <f>SUM('2-9-1도수관 경년별 총괄'!D6:G6)</f>
        <v>4828.05</v>
      </c>
      <c r="K8" s="198"/>
      <c r="L8" s="2100" t="s">
        <v>163</v>
      </c>
      <c r="M8" s="2101">
        <f>SUM(N8:T8)</f>
        <v>1268.0169999999998</v>
      </c>
      <c r="N8" s="2102">
        <f>SUM(D20)/1000</f>
        <v>153.49799000000002</v>
      </c>
      <c r="O8" s="2102">
        <f t="shared" ref="O8:T8" si="5">SUM(E20)/1000</f>
        <v>214.66845999999998</v>
      </c>
      <c r="P8" s="2102">
        <f t="shared" si="5"/>
        <v>260.92210999999998</v>
      </c>
      <c r="Q8" s="2102">
        <f t="shared" si="5"/>
        <v>293.61289000000005</v>
      </c>
      <c r="R8" s="2102">
        <f t="shared" si="5"/>
        <v>170.58100999999999</v>
      </c>
      <c r="S8" s="2102">
        <f t="shared" si="5"/>
        <v>74.687350000000009</v>
      </c>
      <c r="T8" s="2103">
        <f t="shared" si="5"/>
        <v>100.04719</v>
      </c>
    </row>
    <row r="9" spans="1:20" ht="31.5" customHeight="1" x14ac:dyDescent="0.15">
      <c r="A9" s="2731"/>
      <c r="B9" s="1993" t="s">
        <v>847</v>
      </c>
      <c r="C9" s="2104">
        <f>SUM(D9:J9)</f>
        <v>177.97</v>
      </c>
      <c r="D9" s="2093">
        <f>SUM('2-9-1도수관 경년별 총괄'!AG7:AK7)</f>
        <v>0</v>
      </c>
      <c r="E9" s="2093">
        <f>SUM('2-9-1도수관 경년별 총괄'!AB7:AF7)</f>
        <v>0</v>
      </c>
      <c r="F9" s="2093">
        <f>SUM('2-9-1도수관 경년별 총괄'!W7:AA7)</f>
        <v>177.97</v>
      </c>
      <c r="G9" s="2093">
        <f>SUM('2-9-1도수관 경년별 총괄'!R7:V7)</f>
        <v>0</v>
      </c>
      <c r="H9" s="2093">
        <f>SUM('2-9-1도수관 경년별 총괄'!M7:Q7)</f>
        <v>0</v>
      </c>
      <c r="I9" s="2093">
        <f>SUM('2-9-1도수관 경년별 총괄'!H7:L7)</f>
        <v>0</v>
      </c>
      <c r="J9" s="2105">
        <f>SUM('2-9-1도수관 경년별 총괄'!D7:G7)</f>
        <v>0</v>
      </c>
      <c r="K9" s="198"/>
      <c r="L9" s="1945"/>
      <c r="M9" s="2106"/>
      <c r="N9" s="2106"/>
      <c r="O9" s="2106"/>
      <c r="P9" s="2106"/>
      <c r="Q9" s="2106"/>
      <c r="R9" s="2106"/>
      <c r="S9" s="2106"/>
      <c r="T9" s="2106"/>
    </row>
    <row r="10" spans="1:20" ht="31.5" customHeight="1" x14ac:dyDescent="0.15">
      <c r="A10" s="2732"/>
      <c r="B10" s="963" t="s">
        <v>1493</v>
      </c>
      <c r="C10" s="2107">
        <f>SUM(D10:J10)</f>
        <v>3852</v>
      </c>
      <c r="D10" s="2093">
        <f>SUM('2-9-1도수관 경년별 총괄'!AG8:AK8)</f>
        <v>0</v>
      </c>
      <c r="E10" s="2093">
        <f>SUM('2-9-1도수관 경년별 총괄'!AB8:AF8)</f>
        <v>0</v>
      </c>
      <c r="F10" s="2093">
        <f>SUM('2-9-1도수관 경년별 총괄'!W8:AA8)</f>
        <v>0</v>
      </c>
      <c r="G10" s="2093">
        <f>SUM('2-9-1도수관 경년별 총괄'!R8:V8)</f>
        <v>0</v>
      </c>
      <c r="H10" s="2093">
        <f>SUM('2-9-1도수관 경년별 총괄'!M8:Q8)</f>
        <v>0</v>
      </c>
      <c r="I10" s="2093">
        <f>SUM('2-9-1도수관 경년별 총괄'!H8:L8)</f>
        <v>0</v>
      </c>
      <c r="J10" s="2094">
        <f>SUM('2-9-1도수관 경년별 총괄'!D8:G8)</f>
        <v>3852</v>
      </c>
      <c r="K10" s="198"/>
      <c r="L10" s="1945"/>
      <c r="M10" s="2106"/>
      <c r="N10" s="2106"/>
      <c r="O10" s="2106"/>
      <c r="P10" s="2106"/>
      <c r="Q10" s="2106"/>
      <c r="R10" s="2106"/>
      <c r="S10" s="2106"/>
      <c r="T10" s="2106"/>
    </row>
    <row r="11" spans="1:20" ht="31.5" customHeight="1" x14ac:dyDescent="0.15">
      <c r="A11" s="2725" t="s">
        <v>162</v>
      </c>
      <c r="B11" s="1980" t="s">
        <v>46</v>
      </c>
      <c r="C11" s="953">
        <f>SUM(C12:C19)</f>
        <v>2560505.65</v>
      </c>
      <c r="D11" s="953">
        <f t="shared" ref="D11:J11" si="6">SUM(D12:D19)</f>
        <v>540516.66</v>
      </c>
      <c r="E11" s="953">
        <f t="shared" si="6"/>
        <v>238073.14</v>
      </c>
      <c r="F11" s="953">
        <f t="shared" si="6"/>
        <v>495240.76</v>
      </c>
      <c r="G11" s="953">
        <f t="shared" si="6"/>
        <v>324094.73000000004</v>
      </c>
      <c r="H11" s="953">
        <f t="shared" si="6"/>
        <v>479993.67</v>
      </c>
      <c r="I11" s="953">
        <f t="shared" si="6"/>
        <v>315645.48000000004</v>
      </c>
      <c r="J11" s="953">
        <f t="shared" si="6"/>
        <v>166941.21</v>
      </c>
      <c r="K11" s="198" t="s">
        <v>1063</v>
      </c>
      <c r="L11" s="198"/>
      <c r="M11" s="198"/>
      <c r="N11" s="2108"/>
      <c r="O11" s="2108"/>
      <c r="P11" s="2108"/>
      <c r="Q11" s="2108"/>
      <c r="R11" s="2108"/>
      <c r="S11" s="2108"/>
      <c r="T11" s="2108"/>
    </row>
    <row r="12" spans="1:20" ht="31.5" customHeight="1" x14ac:dyDescent="0.15">
      <c r="A12" s="2726"/>
      <c r="B12" s="2109" t="s">
        <v>793</v>
      </c>
      <c r="C12" s="2110">
        <f>SUM(D12:J12)</f>
        <v>16530.04</v>
      </c>
      <c r="D12" s="2093">
        <f>SUM('배수관 경년별 총괄 (2)'!AG5:AK5)</f>
        <v>225.06</v>
      </c>
      <c r="E12" s="2093">
        <f>SUM('배수관 경년별 총괄 (2)'!AB5:AF5)</f>
        <v>0</v>
      </c>
      <c r="F12" s="2093">
        <f>SUM('배수관 경년별 총괄 (2)'!W5:AA5)</f>
        <v>967.73</v>
      </c>
      <c r="G12" s="2093">
        <f>SUM('배수관 경년별 총괄 (2)'!R5:V5)</f>
        <v>0</v>
      </c>
      <c r="H12" s="2093">
        <f>SUM('배수관 경년별 총괄 (2)'!M5:Q5)</f>
        <v>0</v>
      </c>
      <c r="I12" s="2093">
        <f>SUM('배수관 경년별 총괄 (2)'!H5:L5)</f>
        <v>373.79</v>
      </c>
      <c r="J12" s="2094">
        <f>SUM('배수관 경년별 총괄 (2)'!D5:G5)</f>
        <v>14963.46</v>
      </c>
      <c r="K12" s="198"/>
      <c r="L12" s="198"/>
      <c r="M12" s="198"/>
      <c r="N12" s="2108"/>
      <c r="O12" s="2108"/>
      <c r="P12" s="2108"/>
      <c r="Q12" s="2108"/>
      <c r="R12" s="2108"/>
      <c r="S12" s="2108"/>
      <c r="T12" s="2108"/>
    </row>
    <row r="13" spans="1:20" ht="31.5" customHeight="1" x14ac:dyDescent="0.15">
      <c r="A13" s="2726"/>
      <c r="B13" s="1992" t="s">
        <v>792</v>
      </c>
      <c r="C13" s="2111">
        <f t="shared" ref="C13:C19" si="7">SUM(D13:J13)</f>
        <v>232025.3</v>
      </c>
      <c r="D13" s="2093">
        <f>SUM('배수관 경년별 총괄 (2)'!AG6:AK6)</f>
        <v>101076.89</v>
      </c>
      <c r="E13" s="2093">
        <f>SUM('배수관 경년별 총괄 (2)'!AB6:AF6)</f>
        <v>1501.56</v>
      </c>
      <c r="F13" s="2093">
        <f>SUM('배수관 경년별 총괄 (2)'!W6:AA6)</f>
        <v>331.69</v>
      </c>
      <c r="G13" s="2093">
        <f>SUM('배수관 경년별 총괄 (2)'!R6:V6)</f>
        <v>406.95000000000005</v>
      </c>
      <c r="H13" s="2093">
        <f>SUM('배수관 경년별 총괄 (2)'!M6:Q6)</f>
        <v>6819.23</v>
      </c>
      <c r="I13" s="2093">
        <f>SUM('배수관 경년별 총괄 (2)'!H6:L6)</f>
        <v>202.48000000000002</v>
      </c>
      <c r="J13" s="2094">
        <f>SUM('배수관 경년별 총괄 (2)'!D6:G6)</f>
        <v>121686.5</v>
      </c>
      <c r="K13" s="198"/>
      <c r="L13" s="198"/>
      <c r="M13" s="198"/>
      <c r="N13" s="2108"/>
      <c r="O13" s="2108"/>
      <c r="P13" s="2108"/>
      <c r="Q13" s="2108"/>
      <c r="R13" s="2108"/>
      <c r="S13" s="2108"/>
      <c r="T13" s="2108"/>
    </row>
    <row r="14" spans="1:20" ht="31.5" customHeight="1" x14ac:dyDescent="0.15">
      <c r="A14" s="2726"/>
      <c r="B14" s="1993" t="s">
        <v>337</v>
      </c>
      <c r="C14" s="2111">
        <f t="shared" si="7"/>
        <v>1591363.2600000002</v>
      </c>
      <c r="D14" s="2093">
        <f>SUM('배수관 경년별 총괄 (2)'!AG7:AK7)</f>
        <v>346644.74000000005</v>
      </c>
      <c r="E14" s="2093">
        <f>SUM('배수관 경년별 총괄 (2)'!AB7:AF7)</f>
        <v>189489.98</v>
      </c>
      <c r="F14" s="2093">
        <f>SUM('배수관 경년별 총괄 (2)'!W7:AA7)</f>
        <v>323956.96000000002</v>
      </c>
      <c r="G14" s="2093">
        <f>SUM('배수관 경년별 총괄 (2)'!R7:V7)</f>
        <v>169952.78</v>
      </c>
      <c r="H14" s="2093">
        <f>SUM('배수관 경년별 총괄 (2)'!M7:Q7)</f>
        <v>276286.12</v>
      </c>
      <c r="I14" s="2093">
        <f>SUM('배수관 경년별 총괄 (2)'!H7:L7)</f>
        <v>283898.08</v>
      </c>
      <c r="J14" s="2094">
        <f>SUM('배수관 경년별 총괄 (2)'!D7:G7)</f>
        <v>1134.5999999999999</v>
      </c>
      <c r="K14" s="198"/>
      <c r="L14" s="198"/>
      <c r="M14" s="198"/>
      <c r="N14" s="2108"/>
      <c r="O14" s="2108"/>
      <c r="P14" s="2108"/>
      <c r="Q14" s="2108"/>
      <c r="R14" s="2108"/>
      <c r="S14" s="2108"/>
      <c r="T14" s="2108"/>
    </row>
    <row r="15" spans="1:20" ht="31.5" customHeight="1" x14ac:dyDescent="0.15">
      <c r="A15" s="2726"/>
      <c r="B15" s="1994" t="s">
        <v>282</v>
      </c>
      <c r="C15" s="2111">
        <f t="shared" si="7"/>
        <v>354078.14</v>
      </c>
      <c r="D15" s="2093">
        <f>SUM('배수관 경년별 총괄 (2)'!AG8:AK8)</f>
        <v>45569.25</v>
      </c>
      <c r="E15" s="2093">
        <f>SUM('배수관 경년별 총괄 (2)'!AB8:AF8)</f>
        <v>31861.87</v>
      </c>
      <c r="F15" s="2093">
        <f>SUM('배수관 경년별 총괄 (2)'!W8:AA8)</f>
        <v>126460.23999999999</v>
      </c>
      <c r="G15" s="2093">
        <f>SUM('배수관 경년별 총괄 (2)'!R8:V8)</f>
        <v>74268.029999999984</v>
      </c>
      <c r="H15" s="2093">
        <f>SUM('배수관 경년별 총괄 (2)'!M8:Q8)</f>
        <v>52317.97</v>
      </c>
      <c r="I15" s="2093">
        <f>SUM('배수관 경년별 총괄 (2)'!H8:L8)</f>
        <v>9421.76</v>
      </c>
      <c r="J15" s="2094">
        <f>SUM('배수관 경년별 총괄 (2)'!D8:G8)</f>
        <v>14179.02</v>
      </c>
      <c r="K15" s="198"/>
      <c r="L15" s="198"/>
      <c r="M15" s="198"/>
      <c r="N15" s="2108"/>
      <c r="O15" s="2108"/>
      <c r="P15" s="2108"/>
      <c r="Q15" s="2108"/>
      <c r="R15" s="2108"/>
      <c r="S15" s="2108"/>
      <c r="T15" s="2108"/>
    </row>
    <row r="16" spans="1:20" ht="31.5" customHeight="1" x14ac:dyDescent="0.15">
      <c r="A16" s="2726"/>
      <c r="B16" s="1994" t="s">
        <v>283</v>
      </c>
      <c r="C16" s="2111">
        <f t="shared" si="7"/>
        <v>20779.210000000003</v>
      </c>
      <c r="D16" s="2093">
        <f>SUM('배수관 경년별 총괄 (2)'!AG9:AK9)</f>
        <v>0</v>
      </c>
      <c r="E16" s="2093">
        <f>SUM('배수관 경년별 총괄 (2)'!AB9:AF9)</f>
        <v>0</v>
      </c>
      <c r="F16" s="2093">
        <f>SUM('배수관 경년별 총괄 (2)'!W9:AA9)</f>
        <v>0</v>
      </c>
      <c r="G16" s="2093">
        <f>SUM('배수관 경년별 총괄 (2)'!R9:V9)</f>
        <v>490.71</v>
      </c>
      <c r="H16" s="2093">
        <f>SUM('배수관 경년별 총괄 (2)'!M9:Q9)</f>
        <v>1413.5900000000001</v>
      </c>
      <c r="I16" s="2093">
        <f>SUM('배수관 경년별 총괄 (2)'!H9:L9)</f>
        <v>5588.9400000000005</v>
      </c>
      <c r="J16" s="2094">
        <f>SUM('배수관 경년별 총괄 (2)'!D9:G9)</f>
        <v>13285.970000000001</v>
      </c>
      <c r="K16" s="198"/>
      <c r="L16" s="198"/>
      <c r="M16" s="198"/>
      <c r="N16" s="198"/>
      <c r="O16" s="198"/>
      <c r="P16" s="198"/>
      <c r="Q16" s="198"/>
      <c r="R16" s="198"/>
      <c r="S16" s="198"/>
      <c r="T16" s="198"/>
    </row>
    <row r="17" spans="1:20" ht="31.5" customHeight="1" x14ac:dyDescent="0.15">
      <c r="A17" s="2726"/>
      <c r="B17" s="1994" t="s">
        <v>284</v>
      </c>
      <c r="C17" s="2110">
        <f t="shared" si="7"/>
        <v>259455.26</v>
      </c>
      <c r="D17" s="2093">
        <f>SUM('배수관 경년별 총괄 (2)'!AG10:AK10)</f>
        <v>0</v>
      </c>
      <c r="E17" s="2093">
        <f>SUM('배수관 경년별 총괄 (2)'!AB10:AF10)</f>
        <v>328.57</v>
      </c>
      <c r="F17" s="2093">
        <f>SUM('배수관 경년별 총괄 (2)'!W10:AA10)</f>
        <v>32354.570000000003</v>
      </c>
      <c r="G17" s="2093">
        <f>SUM('배수관 경년별 총괄 (2)'!R10:V10)</f>
        <v>66542.23</v>
      </c>
      <c r="H17" s="2093">
        <f>SUM('배수관 경년별 총괄 (2)'!M10:Q10)</f>
        <v>142377.80000000002</v>
      </c>
      <c r="I17" s="2093">
        <f>SUM('배수관 경년별 총괄 (2)'!H10:L10)</f>
        <v>16160.43</v>
      </c>
      <c r="J17" s="2094">
        <f>SUM('배수관 경년별 총괄 (2)'!D10:G10)</f>
        <v>1691.66</v>
      </c>
      <c r="K17" s="198"/>
      <c r="L17" s="198"/>
      <c r="M17" s="198"/>
      <c r="N17" s="198"/>
      <c r="O17" s="198"/>
      <c r="P17" s="198"/>
      <c r="Q17" s="198"/>
      <c r="R17" s="198"/>
      <c r="S17" s="198"/>
      <c r="T17" s="198"/>
    </row>
    <row r="18" spans="1:20" ht="31.5" customHeight="1" x14ac:dyDescent="0.15">
      <c r="A18" s="2726"/>
      <c r="B18" s="1993" t="s">
        <v>847</v>
      </c>
      <c r="C18" s="2111">
        <f t="shared" si="7"/>
        <v>24524.960000000003</v>
      </c>
      <c r="D18" s="2093">
        <f>SUM('배수관 경년별 총괄 (2)'!AG11:AK11)</f>
        <v>24484.940000000002</v>
      </c>
      <c r="E18" s="2093">
        <f>SUM('배수관 경년별 총괄 (2)'!AB11:AF11)</f>
        <v>0</v>
      </c>
      <c r="F18" s="2093">
        <f>SUM('배수관 경년별 총괄 (2)'!W11:AA11)</f>
        <v>40.020000000000003</v>
      </c>
      <c r="G18" s="2093">
        <f>SUM('배수관 경년별 총괄 (2)'!R11:V11)</f>
        <v>0</v>
      </c>
      <c r="H18" s="2093">
        <f>SUM('배수관 경년별 총괄 (2)'!M11:Q11)</f>
        <v>0</v>
      </c>
      <c r="I18" s="2093">
        <f>SUM('배수관 경년별 총괄 (2)'!H11:L11)</f>
        <v>0</v>
      </c>
      <c r="J18" s="2094">
        <f>SUM('배수관 경년별 총괄 (2)'!D11:G11)</f>
        <v>0</v>
      </c>
      <c r="K18" s="198"/>
      <c r="L18" s="198"/>
      <c r="M18" s="198"/>
      <c r="N18" s="198"/>
      <c r="O18" s="198"/>
      <c r="P18" s="198"/>
      <c r="Q18" s="198"/>
      <c r="R18" s="198"/>
      <c r="S18" s="198"/>
      <c r="T18" s="198"/>
    </row>
    <row r="19" spans="1:20" ht="31.5" customHeight="1" x14ac:dyDescent="0.15">
      <c r="A19" s="2727"/>
      <c r="B19" s="1995" t="s">
        <v>285</v>
      </c>
      <c r="C19" s="2099">
        <f t="shared" si="7"/>
        <v>61749.48</v>
      </c>
      <c r="D19" s="2093">
        <f>SUM('배수관 경년별 총괄 (2)'!AG12:AK12)</f>
        <v>22515.780000000002</v>
      </c>
      <c r="E19" s="2093">
        <f>SUM('배수관 경년별 총괄 (2)'!AB12:AF12)</f>
        <v>14891.16</v>
      </c>
      <c r="F19" s="2093">
        <f>SUM('배수관 경년별 총괄 (2)'!W12:AA12)</f>
        <v>11129.55</v>
      </c>
      <c r="G19" s="2093">
        <f>SUM('배수관 경년별 총괄 (2)'!R12:V12)</f>
        <v>12434.03</v>
      </c>
      <c r="H19" s="2093">
        <f>SUM('배수관 경년별 총괄 (2)'!M12:Q12)</f>
        <v>778.96</v>
      </c>
      <c r="I19" s="2093">
        <f>SUM('배수관 경년별 총괄 (2)'!H12:L12)</f>
        <v>0</v>
      </c>
      <c r="J19" s="2094">
        <f>SUM('배수관 경년별 총괄 (2)'!D12:G12)</f>
        <v>0</v>
      </c>
      <c r="K19" s="198"/>
      <c r="L19" s="198"/>
      <c r="M19" s="198"/>
      <c r="N19" s="198"/>
      <c r="O19" s="198"/>
      <c r="P19" s="198"/>
      <c r="Q19" s="198"/>
      <c r="R19" s="198"/>
      <c r="S19" s="198"/>
      <c r="T19" s="198"/>
    </row>
    <row r="20" spans="1:20" ht="31.5" customHeight="1" x14ac:dyDescent="0.15">
      <c r="A20" s="2725" t="s">
        <v>163</v>
      </c>
      <c r="B20" s="1980" t="s">
        <v>46</v>
      </c>
      <c r="C20" s="2112">
        <f>SUM(C21:C25)</f>
        <v>1268016.9999999998</v>
      </c>
      <c r="D20" s="953">
        <f t="shared" ref="D20:J20" si="8">SUM(D21:D25)</f>
        <v>153497.99000000002</v>
      </c>
      <c r="E20" s="953">
        <f t="shared" si="8"/>
        <v>214668.46</v>
      </c>
      <c r="F20" s="953">
        <f t="shared" si="8"/>
        <v>260922.11</v>
      </c>
      <c r="G20" s="953">
        <f t="shared" si="8"/>
        <v>293612.89000000007</v>
      </c>
      <c r="H20" s="953">
        <f t="shared" si="8"/>
        <v>170581.00999999998</v>
      </c>
      <c r="I20" s="953">
        <f t="shared" si="8"/>
        <v>74687.350000000006</v>
      </c>
      <c r="J20" s="953">
        <f t="shared" si="8"/>
        <v>100047.19</v>
      </c>
      <c r="K20" s="198" t="s">
        <v>1063</v>
      </c>
      <c r="L20" s="2108"/>
      <c r="M20" s="198"/>
      <c r="N20" s="198"/>
      <c r="O20" s="198"/>
      <c r="P20" s="198"/>
      <c r="Q20" s="198"/>
      <c r="R20" s="198"/>
      <c r="S20" s="198"/>
      <c r="T20" s="198"/>
    </row>
    <row r="21" spans="1:20" ht="31.5" customHeight="1" x14ac:dyDescent="0.15">
      <c r="A21" s="2726"/>
      <c r="B21" s="1997" t="s">
        <v>283</v>
      </c>
      <c r="C21" s="2092">
        <f>SUM(D21:J21)</f>
        <v>160970.53</v>
      </c>
      <c r="D21" s="824">
        <f>SUM('급수관 경년별 총괄 (2)'!AG5:AK5)</f>
        <v>577.27</v>
      </c>
      <c r="E21" s="824">
        <f>SUM('급수관 경년별 총괄 (2)'!AB5:AF5)</f>
        <v>34.299999999999997</v>
      </c>
      <c r="F21" s="824">
        <f>SUM('급수관 경년별 총괄 (2)'!W5:AA5)</f>
        <v>16.47</v>
      </c>
      <c r="G21" s="824">
        <f>SUM('급수관 경년별 총괄 (2)'!R5:V5)</f>
        <v>2052.23</v>
      </c>
      <c r="H21" s="824">
        <f>SUM('급수관 경년별 총괄 (2)'!M5:Q5)</f>
        <v>6661.37</v>
      </c>
      <c r="I21" s="824">
        <f>SUM('급수관 경년별 총괄 (2)'!H5:L5)</f>
        <v>55639.44</v>
      </c>
      <c r="J21" s="2113">
        <f>SUM('급수관 경년별 총괄 (2)'!D5:G5)</f>
        <v>95989.45</v>
      </c>
      <c r="K21" s="198"/>
      <c r="L21" s="2108"/>
      <c r="M21" s="198"/>
      <c r="N21" s="198"/>
      <c r="O21" s="198"/>
      <c r="P21" s="198"/>
      <c r="Q21" s="198"/>
      <c r="R21" s="198"/>
      <c r="S21" s="198"/>
      <c r="T21" s="198"/>
    </row>
    <row r="22" spans="1:20" ht="31.5" customHeight="1" x14ac:dyDescent="0.15">
      <c r="A22" s="2726"/>
      <c r="B22" s="1997" t="s">
        <v>284</v>
      </c>
      <c r="C22" s="2104">
        <f>SUM(D22:J22)</f>
        <v>138333.35999999999</v>
      </c>
      <c r="D22" s="824">
        <f>SUM('급수관 경년별 총괄 (2)'!AG6:AK6)</f>
        <v>1155.5000000000002</v>
      </c>
      <c r="E22" s="824">
        <f>SUM('급수관 경년별 총괄 (2)'!AB6:AF6)</f>
        <v>1185.6199999999999</v>
      </c>
      <c r="F22" s="824">
        <f>SUM('급수관 경년별 총괄 (2)'!W6:AA6)</f>
        <v>44820.18</v>
      </c>
      <c r="G22" s="824">
        <f>SUM('급수관 경년별 총괄 (2)'!R6:V6)</f>
        <v>36344.78</v>
      </c>
      <c r="H22" s="824">
        <f>SUM('급수관 경년별 총괄 (2)'!M6:Q6)</f>
        <v>41732.04</v>
      </c>
      <c r="I22" s="824">
        <f>SUM('급수관 경년별 총괄 (2)'!H6:L6)</f>
        <v>10730.49</v>
      </c>
      <c r="J22" s="2105">
        <f>SUM('급수관 경년별 총괄 (2)'!D6:G6)</f>
        <v>2364.75</v>
      </c>
      <c r="K22" s="198"/>
      <c r="L22" s="2108"/>
      <c r="M22" s="198"/>
      <c r="N22" s="198"/>
      <c r="O22" s="198"/>
      <c r="P22" s="198"/>
      <c r="Q22" s="198"/>
      <c r="R22" s="198"/>
      <c r="S22" s="198"/>
      <c r="T22" s="198"/>
    </row>
    <row r="23" spans="1:20" ht="31.5" customHeight="1" x14ac:dyDescent="0.15">
      <c r="A23" s="2726"/>
      <c r="B23" s="1997" t="s">
        <v>286</v>
      </c>
      <c r="C23" s="2104">
        <f>SUM(D23:J23)</f>
        <v>964592.22</v>
      </c>
      <c r="D23" s="824">
        <f>SUM('급수관 경년별 총괄 (2)'!AG7:AK7)</f>
        <v>151073.18000000002</v>
      </c>
      <c r="E23" s="824">
        <f>SUM('급수관 경년별 총괄 (2)'!AB7:AF7)</f>
        <v>213156.18</v>
      </c>
      <c r="F23" s="824">
        <f>SUM('급수관 경년별 총괄 (2)'!W7:AA7)</f>
        <v>215468.28999999998</v>
      </c>
      <c r="G23" s="824">
        <f>SUM('급수관 경년별 총괄 (2)'!R7:V7)</f>
        <v>254676.91000000003</v>
      </c>
      <c r="H23" s="824">
        <f>SUM('급수관 경년별 총괄 (2)'!M7:Q7)</f>
        <v>120207.24999999999</v>
      </c>
      <c r="I23" s="824">
        <f>SUM('급수관 경년별 총괄 (2)'!H7:L7)</f>
        <v>8317.4199999999983</v>
      </c>
      <c r="J23" s="2105">
        <f>SUM('급수관 경년별 총괄 (2)'!D7:G7)</f>
        <v>1692.9899999999998</v>
      </c>
      <c r="K23" s="198"/>
      <c r="L23" s="2108"/>
      <c r="M23" s="198"/>
      <c r="N23" s="198"/>
      <c r="O23" s="198"/>
      <c r="P23" s="198"/>
      <c r="Q23" s="198"/>
      <c r="R23" s="198"/>
      <c r="S23" s="198"/>
      <c r="T23" s="198"/>
    </row>
    <row r="24" spans="1:20" ht="31.5" customHeight="1" x14ac:dyDescent="0.15">
      <c r="A24" s="2726"/>
      <c r="B24" s="1986" t="s">
        <v>847</v>
      </c>
      <c r="C24" s="2104">
        <f>SUM(D24:J24)</f>
        <v>2559.6999999999998</v>
      </c>
      <c r="D24" s="824">
        <f>SUM('급수관 경년별 총괄 (2)'!AG8:AK8)</f>
        <v>8</v>
      </c>
      <c r="E24" s="824">
        <f>SUM('급수관 경년별 총괄 (2)'!AB8:AF8)</f>
        <v>0</v>
      </c>
      <c r="F24" s="824">
        <f>SUM('급수관 경년별 총괄 (2)'!W8:AA8)</f>
        <v>41.260000000000005</v>
      </c>
      <c r="G24" s="824">
        <f>SUM('급수관 경년별 총괄 (2)'!R8:V8)</f>
        <v>530.08999999999992</v>
      </c>
      <c r="H24" s="824">
        <f>SUM('급수관 경년별 총괄 (2)'!M8:Q8)</f>
        <v>1980.3500000000001</v>
      </c>
      <c r="I24" s="824">
        <f>SUM('급수관 경년별 총괄 (2)'!H8:L8)</f>
        <v>0</v>
      </c>
      <c r="J24" s="2105">
        <f>SUM('급수관 경년별 총괄 (2)'!D8:G8)</f>
        <v>0</v>
      </c>
      <c r="K24" s="198"/>
      <c r="L24" s="2108"/>
      <c r="M24" s="198"/>
      <c r="N24" s="198"/>
      <c r="O24" s="198"/>
      <c r="P24" s="198"/>
      <c r="Q24" s="198"/>
      <c r="R24" s="198"/>
      <c r="S24" s="198"/>
      <c r="T24" s="198"/>
    </row>
    <row r="25" spans="1:20" ht="31.5" customHeight="1" x14ac:dyDescent="0.15">
      <c r="A25" s="2727"/>
      <c r="B25" s="1995" t="s">
        <v>48</v>
      </c>
      <c r="C25" s="2114">
        <f>SUM(D25:J25)</f>
        <v>1561.19</v>
      </c>
      <c r="D25" s="824">
        <f>SUM('급수관 경년별 총괄 (2)'!AG9:AK9)</f>
        <v>684.04</v>
      </c>
      <c r="E25" s="824">
        <f>SUM('급수관 경년별 총괄 (2)'!AB9:AF9)</f>
        <v>292.36</v>
      </c>
      <c r="F25" s="824">
        <f>SUM('급수관 경년별 총괄 (2)'!W9:AA9)</f>
        <v>575.91</v>
      </c>
      <c r="G25" s="824">
        <f>SUM('급수관 경년별 총괄 (2)'!R9:V9)</f>
        <v>8.879999999999999</v>
      </c>
      <c r="H25" s="824">
        <f>SUM('급수관 경년별 총괄 (2)'!M9:Q9)</f>
        <v>0</v>
      </c>
      <c r="I25" s="824">
        <f>SUM('급수관 경년별 총괄 (2)'!H9:L9)</f>
        <v>0</v>
      </c>
      <c r="J25" s="2115">
        <f>SUM('급수관 경년별 총괄 (2)'!D9:G9)</f>
        <v>0</v>
      </c>
      <c r="K25" s="198"/>
      <c r="L25" s="2108"/>
      <c r="M25" s="198"/>
      <c r="N25" s="198"/>
      <c r="O25" s="198"/>
      <c r="P25" s="198"/>
      <c r="Q25" s="198"/>
      <c r="R25" s="198"/>
      <c r="S25" s="198"/>
      <c r="T25" s="198"/>
    </row>
    <row r="26" spans="1:20" ht="31.5" customHeight="1" x14ac:dyDescent="0.15"/>
    <row r="27" spans="1:20" ht="31.5" customHeight="1" x14ac:dyDescent="0.15">
      <c r="C27" s="1689"/>
    </row>
  </sheetData>
  <sheetProtection password="CC19" sheet="1" objects="1" scenarios="1"/>
  <mergeCells count="10">
    <mergeCell ref="L3:L4"/>
    <mergeCell ref="M3:M4"/>
    <mergeCell ref="N3:T3"/>
    <mergeCell ref="A20:A25"/>
    <mergeCell ref="A3:B4"/>
    <mergeCell ref="C3:C4"/>
    <mergeCell ref="D3:J3"/>
    <mergeCell ref="A5:B5"/>
    <mergeCell ref="A11:A19"/>
    <mergeCell ref="A6:A10"/>
  </mergeCells>
  <phoneticPr fontId="65" type="noConversion"/>
  <pageMargins left="0.7" right="0.7" top="0.75" bottom="0.75" header="0.3" footer="0.3"/>
  <pageSetup paperSize="9" scale="67" orientation="portrait" r:id="rId1"/>
  <colBreaks count="1" manualBreakCount="1">
    <brk id="1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H3"/>
  <sheetViews>
    <sheetView view="pageBreakPreview" zoomScaleNormal="100" zoomScaleSheetLayoutView="100" workbookViewId="0">
      <selection activeCell="G29" sqref="G29"/>
    </sheetView>
  </sheetViews>
  <sheetFormatPr defaultRowHeight="13.5" x14ac:dyDescent="0.15"/>
  <sheetData>
    <row r="1" spans="1:8" ht="31.5" x14ac:dyDescent="0.4">
      <c r="A1" s="958" t="s">
        <v>24</v>
      </c>
      <c r="B1" s="957"/>
      <c r="C1" s="957"/>
      <c r="D1" s="140"/>
      <c r="E1" s="957"/>
      <c r="F1" s="957"/>
      <c r="G1" s="957"/>
      <c r="H1" s="957"/>
    </row>
    <row r="2" spans="1:8" x14ac:dyDescent="0.15">
      <c r="A2" s="1688"/>
    </row>
    <row r="3" spans="1:8" ht="25.5" x14ac:dyDescent="0.3">
      <c r="A3" s="959" t="s">
        <v>25</v>
      </c>
      <c r="B3" s="957"/>
      <c r="C3" s="957"/>
      <c r="D3" s="957"/>
      <c r="E3" s="957"/>
      <c r="F3" s="957"/>
      <c r="G3" s="957"/>
      <c r="H3" s="960"/>
    </row>
  </sheetData>
  <sheetProtection password="CC19" sheet="1" objects="1" scenarios="1"/>
  <phoneticPr fontId="65" type="noConversion"/>
  <pageMargins left="0.75" right="0.75" top="1" bottom="1" header="0.5" footer="0.5"/>
  <pageSetup paperSize="9" firstPageNumber="9" orientation="portrait" useFirstPageNumber="1" r:id="rId1"/>
  <headerFooter alignWithMargins="0">
    <oddFooter>&amp;C- &amp;P -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AK192"/>
  <sheetViews>
    <sheetView view="pageBreakPreview" zoomScale="80" zoomScaleNormal="80" zoomScaleSheetLayoutView="8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G16" sqref="G16"/>
    </sheetView>
  </sheetViews>
  <sheetFormatPr defaultRowHeight="21" customHeight="1" x14ac:dyDescent="0.15"/>
  <cols>
    <col min="1" max="1" width="7.21875" style="36" customWidth="1"/>
    <col min="2" max="2" width="15" style="45" customWidth="1"/>
    <col min="3" max="3" width="12.109375" style="36" customWidth="1"/>
    <col min="4" max="6" width="11.109375" style="36" customWidth="1"/>
    <col min="7" max="12" width="9" style="36" customWidth="1"/>
    <col min="13" max="16" width="9.77734375" style="36" customWidth="1"/>
    <col min="17" max="18" width="9.33203125" style="36" customWidth="1"/>
    <col min="19" max="23" width="10.88671875" style="36" customWidth="1"/>
    <col min="24" max="28" width="10.77734375" style="36" customWidth="1"/>
    <col min="29" max="35" width="11.109375" style="36" customWidth="1"/>
    <col min="36" max="36" width="10.33203125" style="36" customWidth="1"/>
    <col min="37" max="37" width="10.33203125" style="190" customWidth="1"/>
    <col min="38" max="16384" width="8.88671875" style="36"/>
  </cols>
  <sheetData>
    <row r="1" spans="1:37" ht="34.5" customHeight="1" x14ac:dyDescent="0.15">
      <c r="B1" s="37"/>
      <c r="C1" s="38" t="s">
        <v>338</v>
      </c>
      <c r="D1" s="15"/>
      <c r="E1" s="15"/>
      <c r="F1" s="121"/>
      <c r="G1" s="141"/>
      <c r="H1" s="1129"/>
      <c r="I1" s="142"/>
      <c r="J1" s="142"/>
      <c r="K1" s="142"/>
      <c r="L1" s="142"/>
      <c r="M1" s="38" t="s">
        <v>338</v>
      </c>
      <c r="N1" s="15"/>
      <c r="O1" s="15"/>
      <c r="R1" s="27"/>
      <c r="S1" s="38"/>
      <c r="T1" s="27"/>
      <c r="U1" s="27"/>
      <c r="X1" s="38" t="s">
        <v>338</v>
      </c>
      <c r="Y1" s="27"/>
      <c r="Z1" s="27"/>
      <c r="AB1" s="27"/>
      <c r="AC1" s="38"/>
      <c r="AD1" s="27"/>
      <c r="AE1" s="27"/>
      <c r="AF1" s="27"/>
      <c r="AG1" s="27"/>
    </row>
    <row r="2" spans="1:37" ht="18.75" customHeight="1" x14ac:dyDescent="0.15">
      <c r="A2" s="40"/>
      <c r="B2" s="41"/>
      <c r="C2" s="42"/>
      <c r="D2" s="16" t="s">
        <v>822</v>
      </c>
      <c r="E2" s="16"/>
      <c r="F2" s="16"/>
      <c r="G2" s="586"/>
      <c r="H2" s="586"/>
      <c r="I2" s="586"/>
      <c r="J2" s="586"/>
      <c r="K2" s="586" t="s">
        <v>823</v>
      </c>
      <c r="L2" s="586"/>
      <c r="M2" s="16"/>
      <c r="N2" s="10"/>
      <c r="P2" s="16"/>
      <c r="Q2" s="16" t="s">
        <v>823</v>
      </c>
      <c r="R2" s="10"/>
      <c r="S2" s="10"/>
      <c r="V2" s="16" t="s">
        <v>824</v>
      </c>
      <c r="W2" s="10"/>
      <c r="X2" s="10"/>
      <c r="Y2" s="10"/>
      <c r="AA2" s="16" t="s">
        <v>340</v>
      </c>
      <c r="AB2" s="10"/>
      <c r="AC2" s="10"/>
      <c r="AD2" s="10"/>
      <c r="AF2" s="16" t="s">
        <v>824</v>
      </c>
      <c r="AG2" s="16"/>
      <c r="AJ2" s="578"/>
      <c r="AK2" s="583"/>
    </row>
    <row r="3" spans="1:37" s="17" customFormat="1" ht="20.25" customHeight="1" x14ac:dyDescent="0.15">
      <c r="A3" s="615" t="s">
        <v>107</v>
      </c>
      <c r="B3" s="137" t="s">
        <v>975</v>
      </c>
      <c r="C3" s="137" t="s">
        <v>342</v>
      </c>
      <c r="D3" s="137" t="s">
        <v>1083</v>
      </c>
      <c r="E3" s="482">
        <v>1983</v>
      </c>
      <c r="F3" s="482">
        <v>1984</v>
      </c>
      <c r="G3" s="334">
        <v>1985</v>
      </c>
      <c r="H3" s="334">
        <v>1986</v>
      </c>
      <c r="I3" s="334">
        <v>1987</v>
      </c>
      <c r="J3" s="334">
        <v>1988</v>
      </c>
      <c r="K3" s="334">
        <v>1989</v>
      </c>
      <c r="L3" s="577">
        <v>1990</v>
      </c>
      <c r="M3" s="577">
        <v>1991</v>
      </c>
      <c r="N3" s="577">
        <v>1992</v>
      </c>
      <c r="O3" s="577">
        <v>1993</v>
      </c>
      <c r="P3" s="577">
        <v>1994</v>
      </c>
      <c r="Q3" s="335">
        <v>1995</v>
      </c>
      <c r="R3" s="335">
        <v>1996</v>
      </c>
      <c r="S3" s="335">
        <v>1997</v>
      </c>
      <c r="T3" s="335">
        <v>1998</v>
      </c>
      <c r="U3" s="335">
        <v>1999</v>
      </c>
      <c r="V3" s="336">
        <v>2000</v>
      </c>
      <c r="W3" s="336">
        <v>2001</v>
      </c>
      <c r="X3" s="336">
        <v>2002</v>
      </c>
      <c r="Y3" s="336">
        <v>2003</v>
      </c>
      <c r="Z3" s="336">
        <v>2004</v>
      </c>
      <c r="AA3" s="332">
        <v>2005</v>
      </c>
      <c r="AB3" s="332">
        <v>2006</v>
      </c>
      <c r="AC3" s="483">
        <v>2007</v>
      </c>
      <c r="AD3" s="483">
        <v>2008</v>
      </c>
      <c r="AE3" s="483">
        <v>2009</v>
      </c>
      <c r="AF3" s="333">
        <v>2010</v>
      </c>
      <c r="AG3" s="333">
        <v>2011</v>
      </c>
      <c r="AH3" s="333">
        <v>2012</v>
      </c>
      <c r="AI3" s="496">
        <v>2013</v>
      </c>
      <c r="AJ3" s="846">
        <v>2014</v>
      </c>
      <c r="AK3" s="846">
        <v>2015</v>
      </c>
    </row>
    <row r="4" spans="1:37" s="40" customFormat="1" ht="26.25" customHeight="1" x14ac:dyDescent="0.15">
      <c r="A4" s="2735" t="s">
        <v>343</v>
      </c>
      <c r="B4" s="301" t="s">
        <v>159</v>
      </c>
      <c r="C4" s="609">
        <f>SUM(D4:AK4)</f>
        <v>23115.199999999997</v>
      </c>
      <c r="D4" s="609">
        <f>SUM(D5:D8)</f>
        <v>8906.85</v>
      </c>
      <c r="E4" s="609">
        <f t="shared" ref="E4:AJ4" si="0">SUM(E5:E8)</f>
        <v>0</v>
      </c>
      <c r="F4" s="609">
        <f t="shared" si="0"/>
        <v>0</v>
      </c>
      <c r="G4" s="609">
        <f t="shared" si="0"/>
        <v>0</v>
      </c>
      <c r="H4" s="609">
        <f t="shared" si="0"/>
        <v>0</v>
      </c>
      <c r="I4" s="609">
        <f t="shared" si="0"/>
        <v>0</v>
      </c>
      <c r="J4" s="609">
        <f t="shared" si="0"/>
        <v>0</v>
      </c>
      <c r="K4" s="609">
        <f t="shared" si="0"/>
        <v>0</v>
      </c>
      <c r="L4" s="609">
        <f t="shared" si="0"/>
        <v>1221.22</v>
      </c>
      <c r="M4" s="609">
        <f t="shared" si="0"/>
        <v>3849</v>
      </c>
      <c r="N4" s="609">
        <f t="shared" si="0"/>
        <v>5581.9</v>
      </c>
      <c r="O4" s="609">
        <f t="shared" si="0"/>
        <v>0</v>
      </c>
      <c r="P4" s="609">
        <f t="shared" si="0"/>
        <v>0</v>
      </c>
      <c r="Q4" s="609">
        <f t="shared" si="0"/>
        <v>0</v>
      </c>
      <c r="R4" s="609">
        <f t="shared" si="0"/>
        <v>0</v>
      </c>
      <c r="S4" s="609">
        <f t="shared" si="0"/>
        <v>4.8</v>
      </c>
      <c r="T4" s="609">
        <f t="shared" si="0"/>
        <v>506.94</v>
      </c>
      <c r="U4" s="609">
        <f t="shared" si="0"/>
        <v>769.56999999999994</v>
      </c>
      <c r="V4" s="609">
        <f t="shared" si="0"/>
        <v>0</v>
      </c>
      <c r="W4" s="609">
        <f t="shared" si="0"/>
        <v>234.77</v>
      </c>
      <c r="X4" s="609">
        <f t="shared" si="0"/>
        <v>0</v>
      </c>
      <c r="Y4" s="609">
        <f t="shared" si="0"/>
        <v>0</v>
      </c>
      <c r="Z4" s="609">
        <f t="shared" si="0"/>
        <v>248.73000000000002</v>
      </c>
      <c r="AA4" s="609">
        <f t="shared" si="0"/>
        <v>1111.4199999999998</v>
      </c>
      <c r="AB4" s="609">
        <f t="shared" si="0"/>
        <v>0</v>
      </c>
      <c r="AC4" s="609">
        <f t="shared" si="0"/>
        <v>0</v>
      </c>
      <c r="AD4" s="609">
        <f t="shared" si="0"/>
        <v>0</v>
      </c>
      <c r="AE4" s="609">
        <f t="shared" si="0"/>
        <v>0</v>
      </c>
      <c r="AF4" s="609">
        <f t="shared" si="0"/>
        <v>0</v>
      </c>
      <c r="AG4" s="609">
        <f t="shared" si="0"/>
        <v>0</v>
      </c>
      <c r="AH4" s="609">
        <f t="shared" si="0"/>
        <v>0</v>
      </c>
      <c r="AI4" s="609">
        <f t="shared" si="0"/>
        <v>680</v>
      </c>
      <c r="AJ4" s="609">
        <f t="shared" si="0"/>
        <v>0</v>
      </c>
      <c r="AK4" s="614">
        <f t="shared" ref="AK4" si="1">SUM(AK5:AK8)</f>
        <v>0</v>
      </c>
    </row>
    <row r="5" spans="1:37" s="40" customFormat="1" ht="26.25" customHeight="1" x14ac:dyDescent="0.15">
      <c r="A5" s="2736"/>
      <c r="B5" s="338" t="s">
        <v>344</v>
      </c>
      <c r="C5" s="157">
        <f>SUM(D5:AK5)</f>
        <v>1535.25</v>
      </c>
      <c r="D5" s="337">
        <f>'서구, 대덕 도수관'!D5+'서구, 대덕 도수관'!D41</f>
        <v>226.8</v>
      </c>
      <c r="E5" s="337">
        <f>'서구, 대덕 도수관'!E5+'서구, 대덕 도수관'!E41</f>
        <v>0</v>
      </c>
      <c r="F5" s="337">
        <f>'서구, 대덕 도수관'!F5+'서구, 대덕 도수관'!F41</f>
        <v>0</v>
      </c>
      <c r="G5" s="337">
        <f>'서구, 대덕 도수관'!G5+'서구, 대덕 도수관'!G41</f>
        <v>0</v>
      </c>
      <c r="H5" s="337">
        <f>'서구, 대덕 도수관'!H5+'서구, 대덕 도수관'!H41</f>
        <v>0</v>
      </c>
      <c r="I5" s="337">
        <f>'서구, 대덕 도수관'!I5+'서구, 대덕 도수관'!I41</f>
        <v>0</v>
      </c>
      <c r="J5" s="337">
        <f>'서구, 대덕 도수관'!J5+'서구, 대덕 도수관'!J41</f>
        <v>0</v>
      </c>
      <c r="K5" s="337">
        <f>'서구, 대덕 도수관'!K5+'서구, 대덕 도수관'!K41</f>
        <v>0</v>
      </c>
      <c r="L5" s="337">
        <f>'서구, 대덕 도수관'!L5+'서구, 대덕 도수관'!L41</f>
        <v>0</v>
      </c>
      <c r="M5" s="337">
        <f>'서구, 대덕 도수관'!M5+'서구, 대덕 도수관'!M41</f>
        <v>21.24</v>
      </c>
      <c r="N5" s="337">
        <f>'서구, 대덕 도수관'!N5+'서구, 대덕 도수관'!N41</f>
        <v>5.9</v>
      </c>
      <c r="O5" s="337">
        <f>'서구, 대덕 도수관'!O5+'서구, 대덕 도수관'!O41</f>
        <v>0</v>
      </c>
      <c r="P5" s="337">
        <f>'서구, 대덕 도수관'!P5+'서구, 대덕 도수관'!P41</f>
        <v>0</v>
      </c>
      <c r="Q5" s="337">
        <f>'서구, 대덕 도수관'!Q5+'서구, 대덕 도수관'!Q41</f>
        <v>0</v>
      </c>
      <c r="R5" s="337">
        <f>'서구, 대덕 도수관'!R5+'서구, 대덕 도수관'!R41</f>
        <v>0</v>
      </c>
      <c r="S5" s="337">
        <f>'서구, 대덕 도수관'!S5+'서구, 대덕 도수관'!S41</f>
        <v>4.8</v>
      </c>
      <c r="T5" s="337">
        <f>'서구, 대덕 도수관'!T5+'서구, 대덕 도수관'!T41</f>
        <v>506.94</v>
      </c>
      <c r="U5" s="337">
        <f>'서구, 대덕 도수관'!U5+'서구, 대덕 도수관'!U41</f>
        <v>769.56999999999994</v>
      </c>
      <c r="V5" s="337">
        <f>'서구, 대덕 도수관'!V5+'서구, 대덕 도수관'!V41</f>
        <v>0</v>
      </c>
      <c r="W5" s="337">
        <f>'서구, 대덕 도수관'!W5+'서구, 대덕 도수관'!W41</f>
        <v>0</v>
      </c>
      <c r="X5" s="337">
        <f>'서구, 대덕 도수관'!X5+'서구, 대덕 도수관'!X41</f>
        <v>0</v>
      </c>
      <c r="Y5" s="337">
        <f>'서구, 대덕 도수관'!Y5+'서구, 대덕 도수관'!Y41</f>
        <v>0</v>
      </c>
      <c r="Z5" s="337">
        <f>'서구, 대덕 도수관'!Z5+'서구, 대덕 도수관'!Z41</f>
        <v>0</v>
      </c>
      <c r="AA5" s="337">
        <f>'서구, 대덕 도수관'!AA5+'서구, 대덕 도수관'!AA41</f>
        <v>0</v>
      </c>
      <c r="AB5" s="337">
        <f>'서구, 대덕 도수관'!AB5+'서구, 대덕 도수관'!AB41</f>
        <v>0</v>
      </c>
      <c r="AC5" s="337">
        <f>'서구, 대덕 도수관'!AC5+'서구, 대덕 도수관'!AC41</f>
        <v>0</v>
      </c>
      <c r="AD5" s="337">
        <f>'서구, 대덕 도수관'!AD5+'서구, 대덕 도수관'!AD41</f>
        <v>0</v>
      </c>
      <c r="AE5" s="337">
        <f>'서구, 대덕 도수관'!AE5+'서구, 대덕 도수관'!AE41</f>
        <v>0</v>
      </c>
      <c r="AF5" s="337">
        <f>'서구, 대덕 도수관'!AF5+'서구, 대덕 도수관'!AF41</f>
        <v>0</v>
      </c>
      <c r="AG5" s="337">
        <f>'서구, 대덕 도수관'!AG5+'서구, 대덕 도수관'!AG41</f>
        <v>0</v>
      </c>
      <c r="AH5" s="337">
        <f>'서구, 대덕 도수관'!AH5+'서구, 대덕 도수관'!AH41</f>
        <v>0</v>
      </c>
      <c r="AI5" s="337">
        <f>'서구, 대덕 도수관'!AI5+'서구, 대덕 도수관'!AI41</f>
        <v>0</v>
      </c>
      <c r="AJ5" s="337">
        <f>'서구, 대덕 도수관'!AJ5+'서구, 대덕 도수관'!AJ41</f>
        <v>0</v>
      </c>
      <c r="AK5" s="956">
        <f>'서구, 대덕 도수관'!AK5+'서구, 대덕 도수관'!AK41</f>
        <v>0</v>
      </c>
    </row>
    <row r="6" spans="1:37" s="40" customFormat="1" ht="26.25" customHeight="1" x14ac:dyDescent="0.15">
      <c r="A6" s="2736"/>
      <c r="B6" s="339" t="s">
        <v>345</v>
      </c>
      <c r="C6" s="157">
        <f t="shared" ref="C6:C8" si="2">SUM(D6:AK6)</f>
        <v>17549.98</v>
      </c>
      <c r="D6" s="337">
        <f>'서구, 대덕 도수관'!D6+'서구, 대덕 도수관'!D42</f>
        <v>4828.05</v>
      </c>
      <c r="E6" s="337">
        <f>'서구, 대덕 도수관'!E6+'서구, 대덕 도수관'!E42</f>
        <v>0</v>
      </c>
      <c r="F6" s="337">
        <f>'서구, 대덕 도수관'!F6+'서구, 대덕 도수관'!F42</f>
        <v>0</v>
      </c>
      <c r="G6" s="337">
        <f>'서구, 대덕 도수관'!G6+'서구, 대덕 도수관'!G42</f>
        <v>0</v>
      </c>
      <c r="H6" s="337">
        <f>'서구, 대덕 도수관'!H6+'서구, 대덕 도수관'!H42</f>
        <v>0</v>
      </c>
      <c r="I6" s="337">
        <f>'서구, 대덕 도수관'!I6+'서구, 대덕 도수관'!I42</f>
        <v>0</v>
      </c>
      <c r="J6" s="337">
        <f>'서구, 대덕 도수관'!J6+'서구, 대덕 도수관'!J42</f>
        <v>0</v>
      </c>
      <c r="K6" s="337">
        <f>'서구, 대덕 도수관'!K6+'서구, 대덕 도수관'!K42</f>
        <v>0</v>
      </c>
      <c r="L6" s="337">
        <f>'서구, 대덕 도수관'!L6+'서구, 대덕 도수관'!L42</f>
        <v>1221.22</v>
      </c>
      <c r="M6" s="337">
        <f>'서구, 대덕 도수관'!M6+'서구, 대덕 도수관'!M42</f>
        <v>3827.76</v>
      </c>
      <c r="N6" s="337">
        <f>'서구, 대덕 도수관'!N6+'서구, 대덕 도수관'!N42</f>
        <v>5576</v>
      </c>
      <c r="O6" s="337">
        <f>'서구, 대덕 도수관'!O6+'서구, 대덕 도수관'!O42</f>
        <v>0</v>
      </c>
      <c r="P6" s="337">
        <f>'서구, 대덕 도수관'!P6+'서구, 대덕 도수관'!P42</f>
        <v>0</v>
      </c>
      <c r="Q6" s="337">
        <f>'서구, 대덕 도수관'!Q6+'서구, 대덕 도수관'!Q42</f>
        <v>0</v>
      </c>
      <c r="R6" s="337">
        <f>'서구, 대덕 도수관'!R6+'서구, 대덕 도수관'!R42</f>
        <v>0</v>
      </c>
      <c r="S6" s="337">
        <f>'서구, 대덕 도수관'!S6+'서구, 대덕 도수관'!S42</f>
        <v>0</v>
      </c>
      <c r="T6" s="337">
        <f>'서구, 대덕 도수관'!T6+'서구, 대덕 도수관'!T42</f>
        <v>0</v>
      </c>
      <c r="U6" s="337">
        <f>'서구, 대덕 도수관'!U6+'서구, 대덕 도수관'!U42</f>
        <v>0</v>
      </c>
      <c r="V6" s="337">
        <f>'서구, 대덕 도수관'!V6+'서구, 대덕 도수관'!V42</f>
        <v>0</v>
      </c>
      <c r="W6" s="337">
        <f>'서구, 대덕 도수관'!W6+'서구, 대덕 도수관'!W42</f>
        <v>234.77</v>
      </c>
      <c r="X6" s="337">
        <f>'서구, 대덕 도수관'!X6+'서구, 대덕 도수관'!X42</f>
        <v>0</v>
      </c>
      <c r="Y6" s="337">
        <f>'서구, 대덕 도수관'!Y6+'서구, 대덕 도수관'!Y42</f>
        <v>0</v>
      </c>
      <c r="Z6" s="337">
        <f>'서구, 대덕 도수관'!Z6+'서구, 대덕 도수관'!Z42</f>
        <v>70.760000000000005</v>
      </c>
      <c r="AA6" s="337">
        <f>'서구, 대덕 도수관'!AA6+'서구, 대덕 도수관'!AA42</f>
        <v>1111.4199999999998</v>
      </c>
      <c r="AB6" s="337">
        <f>'서구, 대덕 도수관'!AB6+'서구, 대덕 도수관'!AB42</f>
        <v>0</v>
      </c>
      <c r="AC6" s="337">
        <f>'서구, 대덕 도수관'!AC6+'서구, 대덕 도수관'!AC42</f>
        <v>0</v>
      </c>
      <c r="AD6" s="337">
        <f>'서구, 대덕 도수관'!AD6+'서구, 대덕 도수관'!AD42</f>
        <v>0</v>
      </c>
      <c r="AE6" s="337">
        <f>'서구, 대덕 도수관'!AE6+'서구, 대덕 도수관'!AE42</f>
        <v>0</v>
      </c>
      <c r="AF6" s="337">
        <f>'서구, 대덕 도수관'!AF6+'서구, 대덕 도수관'!AF42</f>
        <v>0</v>
      </c>
      <c r="AG6" s="337">
        <f>'서구, 대덕 도수관'!AG6+'서구, 대덕 도수관'!AG42</f>
        <v>0</v>
      </c>
      <c r="AH6" s="337">
        <f>'서구, 대덕 도수관'!AH6+'서구, 대덕 도수관'!AH42</f>
        <v>0</v>
      </c>
      <c r="AI6" s="337">
        <f>'서구, 대덕 도수관'!AI6+'서구, 대덕 도수관'!AI42</f>
        <v>680</v>
      </c>
      <c r="AJ6" s="337">
        <f>'서구, 대덕 도수관'!AJ6+'서구, 대덕 도수관'!AJ42</f>
        <v>0</v>
      </c>
      <c r="AK6" s="956">
        <f>'서구, 대덕 도수관'!AK6+'서구, 대덕 도수관'!AK42</f>
        <v>0</v>
      </c>
    </row>
    <row r="7" spans="1:37" s="40" customFormat="1" ht="26.25" customHeight="1" x14ac:dyDescent="0.15">
      <c r="A7" s="2736"/>
      <c r="B7" s="331" t="s">
        <v>847</v>
      </c>
      <c r="C7" s="157">
        <f t="shared" si="2"/>
        <v>177.97</v>
      </c>
      <c r="D7" s="337">
        <f>'서구, 대덕 도수관'!D7+'서구, 대덕 도수관'!D43</f>
        <v>0</v>
      </c>
      <c r="E7" s="337">
        <f>'서구, 대덕 도수관'!E7+'서구, 대덕 도수관'!E43</f>
        <v>0</v>
      </c>
      <c r="F7" s="337">
        <f>'서구, 대덕 도수관'!F7+'서구, 대덕 도수관'!F43</f>
        <v>0</v>
      </c>
      <c r="G7" s="337">
        <f>'서구, 대덕 도수관'!G7+'서구, 대덕 도수관'!G43</f>
        <v>0</v>
      </c>
      <c r="H7" s="337">
        <f>'서구, 대덕 도수관'!H7+'서구, 대덕 도수관'!H43</f>
        <v>0</v>
      </c>
      <c r="I7" s="337">
        <f>'서구, 대덕 도수관'!I7+'서구, 대덕 도수관'!I43</f>
        <v>0</v>
      </c>
      <c r="J7" s="337">
        <f>'서구, 대덕 도수관'!J7+'서구, 대덕 도수관'!J43</f>
        <v>0</v>
      </c>
      <c r="K7" s="337">
        <f>'서구, 대덕 도수관'!K7+'서구, 대덕 도수관'!K43</f>
        <v>0</v>
      </c>
      <c r="L7" s="337">
        <f>'서구, 대덕 도수관'!L7+'서구, 대덕 도수관'!L43</f>
        <v>0</v>
      </c>
      <c r="M7" s="337">
        <f>'서구, 대덕 도수관'!M7+'서구, 대덕 도수관'!M43</f>
        <v>0</v>
      </c>
      <c r="N7" s="337">
        <f>'서구, 대덕 도수관'!N7+'서구, 대덕 도수관'!N43</f>
        <v>0</v>
      </c>
      <c r="O7" s="337">
        <f>'서구, 대덕 도수관'!O7+'서구, 대덕 도수관'!O43</f>
        <v>0</v>
      </c>
      <c r="P7" s="337">
        <f>'서구, 대덕 도수관'!P7+'서구, 대덕 도수관'!P43</f>
        <v>0</v>
      </c>
      <c r="Q7" s="337">
        <f>'서구, 대덕 도수관'!Q7+'서구, 대덕 도수관'!Q43</f>
        <v>0</v>
      </c>
      <c r="R7" s="337">
        <f>'서구, 대덕 도수관'!R7+'서구, 대덕 도수관'!R43</f>
        <v>0</v>
      </c>
      <c r="S7" s="337">
        <f>'서구, 대덕 도수관'!S7+'서구, 대덕 도수관'!S43</f>
        <v>0</v>
      </c>
      <c r="T7" s="337">
        <f>'서구, 대덕 도수관'!T7+'서구, 대덕 도수관'!T43</f>
        <v>0</v>
      </c>
      <c r="U7" s="337">
        <f>'서구, 대덕 도수관'!U7+'서구, 대덕 도수관'!U43</f>
        <v>0</v>
      </c>
      <c r="V7" s="337">
        <f>'서구, 대덕 도수관'!V7+'서구, 대덕 도수관'!V43</f>
        <v>0</v>
      </c>
      <c r="W7" s="337">
        <f>'서구, 대덕 도수관'!W7+'서구, 대덕 도수관'!W43</f>
        <v>0</v>
      </c>
      <c r="X7" s="337">
        <f>'서구, 대덕 도수관'!X7+'서구, 대덕 도수관'!X43</f>
        <v>0</v>
      </c>
      <c r="Y7" s="337">
        <f>'서구, 대덕 도수관'!Y7+'서구, 대덕 도수관'!Y43</f>
        <v>0</v>
      </c>
      <c r="Z7" s="337">
        <f>'서구, 대덕 도수관'!Z7+'서구, 대덕 도수관'!Z43</f>
        <v>177.97</v>
      </c>
      <c r="AA7" s="337">
        <f>'서구, 대덕 도수관'!AA7+'서구, 대덕 도수관'!AA43</f>
        <v>0</v>
      </c>
      <c r="AB7" s="337">
        <f>'서구, 대덕 도수관'!AB7+'서구, 대덕 도수관'!AB43</f>
        <v>0</v>
      </c>
      <c r="AC7" s="337">
        <f>'서구, 대덕 도수관'!AC7+'서구, 대덕 도수관'!AC43</f>
        <v>0</v>
      </c>
      <c r="AD7" s="337">
        <f>'서구, 대덕 도수관'!AD7+'서구, 대덕 도수관'!AD43</f>
        <v>0</v>
      </c>
      <c r="AE7" s="337">
        <f>'서구, 대덕 도수관'!AE7+'서구, 대덕 도수관'!AE43</f>
        <v>0</v>
      </c>
      <c r="AF7" s="337">
        <f>'서구, 대덕 도수관'!AF7+'서구, 대덕 도수관'!AF43</f>
        <v>0</v>
      </c>
      <c r="AG7" s="337">
        <f>'서구, 대덕 도수관'!AG7+'서구, 대덕 도수관'!AG43</f>
        <v>0</v>
      </c>
      <c r="AH7" s="337">
        <f>'서구, 대덕 도수관'!AH7+'서구, 대덕 도수관'!AH43</f>
        <v>0</v>
      </c>
      <c r="AI7" s="337">
        <f>'서구, 대덕 도수관'!AI7+'서구, 대덕 도수관'!AI43</f>
        <v>0</v>
      </c>
      <c r="AJ7" s="337">
        <f>'서구, 대덕 도수관'!AJ7+'서구, 대덕 도수관'!AJ43</f>
        <v>0</v>
      </c>
      <c r="AK7" s="956">
        <f>'서구, 대덕 도수관'!AK7+'서구, 대덕 도수관'!AK43</f>
        <v>0</v>
      </c>
    </row>
    <row r="8" spans="1:37" s="194" customFormat="1" ht="26.25" customHeight="1" x14ac:dyDescent="0.15">
      <c r="A8" s="2737"/>
      <c r="B8" s="964" t="s">
        <v>1481</v>
      </c>
      <c r="C8" s="157">
        <f t="shared" si="2"/>
        <v>3852</v>
      </c>
      <c r="D8" s="956">
        <f>'서구, 대덕 도수관'!D44</f>
        <v>3852</v>
      </c>
      <c r="E8" s="956">
        <f>'서구, 대덕 도수관'!E44</f>
        <v>0</v>
      </c>
      <c r="F8" s="956">
        <f>'서구, 대덕 도수관'!F44</f>
        <v>0</v>
      </c>
      <c r="G8" s="956">
        <f>'서구, 대덕 도수관'!G44</f>
        <v>0</v>
      </c>
      <c r="H8" s="956">
        <f>'서구, 대덕 도수관'!H44</f>
        <v>0</v>
      </c>
      <c r="I8" s="956">
        <f>'서구, 대덕 도수관'!I44</f>
        <v>0</v>
      </c>
      <c r="J8" s="956">
        <f>'서구, 대덕 도수관'!J44</f>
        <v>0</v>
      </c>
      <c r="K8" s="956">
        <f>'서구, 대덕 도수관'!K44</f>
        <v>0</v>
      </c>
      <c r="L8" s="956">
        <f>'서구, 대덕 도수관'!L44</f>
        <v>0</v>
      </c>
      <c r="M8" s="956">
        <f>'서구, 대덕 도수관'!M44</f>
        <v>0</v>
      </c>
      <c r="N8" s="956">
        <f>'서구, 대덕 도수관'!N44</f>
        <v>0</v>
      </c>
      <c r="O8" s="956">
        <f>'서구, 대덕 도수관'!O44</f>
        <v>0</v>
      </c>
      <c r="P8" s="956">
        <f>'서구, 대덕 도수관'!P44</f>
        <v>0</v>
      </c>
      <c r="Q8" s="956">
        <f>'서구, 대덕 도수관'!Q44</f>
        <v>0</v>
      </c>
      <c r="R8" s="956">
        <f>'서구, 대덕 도수관'!R44</f>
        <v>0</v>
      </c>
      <c r="S8" s="956">
        <f>'서구, 대덕 도수관'!S44</f>
        <v>0</v>
      </c>
      <c r="T8" s="956">
        <f>'서구, 대덕 도수관'!T44</f>
        <v>0</v>
      </c>
      <c r="U8" s="956">
        <f>'서구, 대덕 도수관'!U44</f>
        <v>0</v>
      </c>
      <c r="V8" s="956">
        <f>'서구, 대덕 도수관'!V44</f>
        <v>0</v>
      </c>
      <c r="W8" s="956">
        <f>'서구, 대덕 도수관'!W44</f>
        <v>0</v>
      </c>
      <c r="X8" s="956">
        <f>'서구, 대덕 도수관'!X44</f>
        <v>0</v>
      </c>
      <c r="Y8" s="956">
        <f>'서구, 대덕 도수관'!Y44</f>
        <v>0</v>
      </c>
      <c r="Z8" s="956">
        <f>'서구, 대덕 도수관'!Z44</f>
        <v>0</v>
      </c>
      <c r="AA8" s="956">
        <f>'서구, 대덕 도수관'!AA44</f>
        <v>0</v>
      </c>
      <c r="AB8" s="956">
        <f>'서구, 대덕 도수관'!AB44</f>
        <v>0</v>
      </c>
      <c r="AC8" s="956">
        <f>'서구, 대덕 도수관'!AC44</f>
        <v>0</v>
      </c>
      <c r="AD8" s="956">
        <f>'서구, 대덕 도수관'!AD44</f>
        <v>0</v>
      </c>
      <c r="AE8" s="956">
        <f>'서구, 대덕 도수관'!AE44</f>
        <v>0</v>
      </c>
      <c r="AF8" s="956">
        <f>'서구, 대덕 도수관'!AF44</f>
        <v>0</v>
      </c>
      <c r="AG8" s="956">
        <f>'서구, 대덕 도수관'!AG44</f>
        <v>0</v>
      </c>
      <c r="AH8" s="956">
        <f>'서구, 대덕 도수관'!AH44</f>
        <v>0</v>
      </c>
      <c r="AI8" s="956">
        <f>'서구, 대덕 도수관'!AI44</f>
        <v>0</v>
      </c>
      <c r="AJ8" s="956">
        <f>'서구, 대덕 도수관'!AJ44</f>
        <v>0</v>
      </c>
      <c r="AK8" s="956">
        <f>'서구, 대덕 도수관'!AK44</f>
        <v>0</v>
      </c>
    </row>
    <row r="9" spans="1:37" s="40" customFormat="1" ht="26.25" customHeight="1" x14ac:dyDescent="0.15">
      <c r="A9" s="2738" t="s">
        <v>1086</v>
      </c>
      <c r="B9" s="301" t="s">
        <v>346</v>
      </c>
      <c r="C9" s="609">
        <f>SUM(D9:AK9)</f>
        <v>33.730000000000004</v>
      </c>
      <c r="D9" s="609">
        <f>SUM(D10:D12)</f>
        <v>0</v>
      </c>
      <c r="E9" s="609">
        <f t="shared" ref="E9:AE9" si="3">SUM(E10:E12)</f>
        <v>0</v>
      </c>
      <c r="F9" s="609">
        <f t="shared" si="3"/>
        <v>0</v>
      </c>
      <c r="G9" s="609">
        <f t="shared" si="3"/>
        <v>0</v>
      </c>
      <c r="H9" s="609">
        <f t="shared" si="3"/>
        <v>0</v>
      </c>
      <c r="I9" s="609">
        <f t="shared" si="3"/>
        <v>0</v>
      </c>
      <c r="J9" s="609">
        <f t="shared" si="3"/>
        <v>0</v>
      </c>
      <c r="K9" s="609">
        <f t="shared" si="3"/>
        <v>0</v>
      </c>
      <c r="L9" s="609">
        <f t="shared" si="3"/>
        <v>0</v>
      </c>
      <c r="M9" s="609">
        <f t="shared" si="3"/>
        <v>21.24</v>
      </c>
      <c r="N9" s="609">
        <f t="shared" si="3"/>
        <v>5.9</v>
      </c>
      <c r="O9" s="609">
        <f t="shared" si="3"/>
        <v>0</v>
      </c>
      <c r="P9" s="609">
        <f t="shared" si="3"/>
        <v>0</v>
      </c>
      <c r="Q9" s="609">
        <f t="shared" si="3"/>
        <v>0</v>
      </c>
      <c r="R9" s="609">
        <f t="shared" si="3"/>
        <v>0</v>
      </c>
      <c r="S9" s="609">
        <f t="shared" si="3"/>
        <v>0</v>
      </c>
      <c r="T9" s="609">
        <f t="shared" si="3"/>
        <v>0</v>
      </c>
      <c r="U9" s="609">
        <f t="shared" si="3"/>
        <v>0</v>
      </c>
      <c r="V9" s="609">
        <f t="shared" si="3"/>
        <v>0</v>
      </c>
      <c r="W9" s="609">
        <f t="shared" si="3"/>
        <v>0</v>
      </c>
      <c r="X9" s="609">
        <f t="shared" si="3"/>
        <v>0</v>
      </c>
      <c r="Y9" s="609">
        <f t="shared" si="3"/>
        <v>0</v>
      </c>
      <c r="Z9" s="609">
        <f t="shared" si="3"/>
        <v>0</v>
      </c>
      <c r="AA9" s="609">
        <f t="shared" si="3"/>
        <v>6.59</v>
      </c>
      <c r="AB9" s="609">
        <f t="shared" si="3"/>
        <v>0</v>
      </c>
      <c r="AC9" s="609">
        <f t="shared" si="3"/>
        <v>0</v>
      </c>
      <c r="AD9" s="609">
        <f t="shared" si="3"/>
        <v>0</v>
      </c>
      <c r="AE9" s="609">
        <f t="shared" si="3"/>
        <v>0</v>
      </c>
      <c r="AF9" s="609">
        <f t="shared" ref="AF9:AK9" si="4">SUM(AF10:AF12)</f>
        <v>0</v>
      </c>
      <c r="AG9" s="609">
        <f t="shared" si="4"/>
        <v>0</v>
      </c>
      <c r="AH9" s="609">
        <f t="shared" si="4"/>
        <v>0</v>
      </c>
      <c r="AI9" s="609">
        <f t="shared" si="4"/>
        <v>0</v>
      </c>
      <c r="AJ9" s="609">
        <f t="shared" si="4"/>
        <v>0</v>
      </c>
      <c r="AK9" s="614">
        <f t="shared" si="4"/>
        <v>0</v>
      </c>
    </row>
    <row r="10" spans="1:37" s="40" customFormat="1" ht="26.25" customHeight="1" x14ac:dyDescent="0.15">
      <c r="A10" s="2739"/>
      <c r="B10" s="296" t="s">
        <v>344</v>
      </c>
      <c r="C10" s="610">
        <f>SUM(D10:AK10)</f>
        <v>27.14</v>
      </c>
      <c r="D10" s="337">
        <f>'서구, 대덕 도수관'!D9+'서구, 대덕 도수관'!D46</f>
        <v>0</v>
      </c>
      <c r="E10" s="337">
        <f>'서구, 대덕 도수관'!E9+'서구, 대덕 도수관'!E46</f>
        <v>0</v>
      </c>
      <c r="F10" s="337">
        <f>'서구, 대덕 도수관'!F9+'서구, 대덕 도수관'!F46</f>
        <v>0</v>
      </c>
      <c r="G10" s="337">
        <f>'서구, 대덕 도수관'!G9+'서구, 대덕 도수관'!G46</f>
        <v>0</v>
      </c>
      <c r="H10" s="337">
        <f>'서구, 대덕 도수관'!H9+'서구, 대덕 도수관'!H46</f>
        <v>0</v>
      </c>
      <c r="I10" s="337">
        <f>'서구, 대덕 도수관'!I9+'서구, 대덕 도수관'!I46</f>
        <v>0</v>
      </c>
      <c r="J10" s="337">
        <f>'서구, 대덕 도수관'!J9+'서구, 대덕 도수관'!J46</f>
        <v>0</v>
      </c>
      <c r="K10" s="337">
        <f>'서구, 대덕 도수관'!K9+'서구, 대덕 도수관'!K46</f>
        <v>0</v>
      </c>
      <c r="L10" s="337">
        <f>'서구, 대덕 도수관'!L9+'서구, 대덕 도수관'!L46</f>
        <v>0</v>
      </c>
      <c r="M10" s="337">
        <f>'서구, 대덕 도수관'!M9+'서구, 대덕 도수관'!M46</f>
        <v>21.24</v>
      </c>
      <c r="N10" s="337">
        <f>'서구, 대덕 도수관'!N9+'서구, 대덕 도수관'!N46</f>
        <v>5.9</v>
      </c>
      <c r="O10" s="337">
        <f>'서구, 대덕 도수관'!O9+'서구, 대덕 도수관'!O46</f>
        <v>0</v>
      </c>
      <c r="P10" s="337">
        <f>'서구, 대덕 도수관'!P9+'서구, 대덕 도수관'!P46</f>
        <v>0</v>
      </c>
      <c r="Q10" s="337">
        <f>'서구, 대덕 도수관'!Q9+'서구, 대덕 도수관'!Q46</f>
        <v>0</v>
      </c>
      <c r="R10" s="337">
        <f>'서구, 대덕 도수관'!R9+'서구, 대덕 도수관'!R46</f>
        <v>0</v>
      </c>
      <c r="S10" s="337">
        <f>'서구, 대덕 도수관'!S9+'서구, 대덕 도수관'!S46</f>
        <v>0</v>
      </c>
      <c r="T10" s="337">
        <f>'서구, 대덕 도수관'!T9+'서구, 대덕 도수관'!T46</f>
        <v>0</v>
      </c>
      <c r="U10" s="337">
        <f>'서구, 대덕 도수관'!U9+'서구, 대덕 도수관'!U46</f>
        <v>0</v>
      </c>
      <c r="V10" s="337">
        <f>'서구, 대덕 도수관'!V9+'서구, 대덕 도수관'!V46</f>
        <v>0</v>
      </c>
      <c r="W10" s="337">
        <f>'서구, 대덕 도수관'!W9+'서구, 대덕 도수관'!W46</f>
        <v>0</v>
      </c>
      <c r="X10" s="337">
        <f>'서구, 대덕 도수관'!X9+'서구, 대덕 도수관'!X46</f>
        <v>0</v>
      </c>
      <c r="Y10" s="337">
        <f>'서구, 대덕 도수관'!Y9+'서구, 대덕 도수관'!Y46</f>
        <v>0</v>
      </c>
      <c r="Z10" s="337">
        <f>'서구, 대덕 도수관'!Z9+'서구, 대덕 도수관'!Z46</f>
        <v>0</v>
      </c>
      <c r="AA10" s="337">
        <f>'서구, 대덕 도수관'!AA9+'서구, 대덕 도수관'!AA46</f>
        <v>0</v>
      </c>
      <c r="AB10" s="337">
        <f>'서구, 대덕 도수관'!AB9+'서구, 대덕 도수관'!AB46</f>
        <v>0</v>
      </c>
      <c r="AC10" s="337">
        <f>'서구, 대덕 도수관'!AC9+'서구, 대덕 도수관'!AC46</f>
        <v>0</v>
      </c>
      <c r="AD10" s="337">
        <f>'서구, 대덕 도수관'!AD9+'서구, 대덕 도수관'!AD46</f>
        <v>0</v>
      </c>
      <c r="AE10" s="337">
        <f>'서구, 대덕 도수관'!AE9+'서구, 대덕 도수관'!AE46</f>
        <v>0</v>
      </c>
      <c r="AF10" s="337">
        <f>'서구, 대덕 도수관'!AF9+'서구, 대덕 도수관'!AF46</f>
        <v>0</v>
      </c>
      <c r="AG10" s="337">
        <f>'서구, 대덕 도수관'!AG9+'서구, 대덕 도수관'!AG46</f>
        <v>0</v>
      </c>
      <c r="AH10" s="337">
        <f>'서구, 대덕 도수관'!AH9+'서구, 대덕 도수관'!AH46</f>
        <v>0</v>
      </c>
      <c r="AI10" s="337">
        <f>'서구, 대덕 도수관'!AI9+'서구, 대덕 도수관'!AI46</f>
        <v>0</v>
      </c>
      <c r="AJ10" s="337">
        <f>'서구, 대덕 도수관'!AJ9+'서구, 대덕 도수관'!AJ46</f>
        <v>0</v>
      </c>
      <c r="AK10" s="956">
        <f>'서구, 대덕 도수관'!AK9+'서구, 대덕 도수관'!AK46</f>
        <v>0</v>
      </c>
    </row>
    <row r="11" spans="1:37" s="40" customFormat="1" ht="26.25" customHeight="1" x14ac:dyDescent="0.15">
      <c r="A11" s="2739"/>
      <c r="B11" s="339" t="s">
        <v>345</v>
      </c>
      <c r="C11" s="610">
        <f t="shared" ref="C11:C12" si="5">SUM(D11:AK11)</f>
        <v>6.59</v>
      </c>
      <c r="D11" s="337">
        <f>'서구, 대덕 도수관'!D10+'서구, 대덕 도수관'!D47</f>
        <v>0</v>
      </c>
      <c r="E11" s="337">
        <f>'서구, 대덕 도수관'!E10+'서구, 대덕 도수관'!E47</f>
        <v>0</v>
      </c>
      <c r="F11" s="337">
        <f>'서구, 대덕 도수관'!F10+'서구, 대덕 도수관'!F47</f>
        <v>0</v>
      </c>
      <c r="G11" s="337">
        <f>'서구, 대덕 도수관'!G10+'서구, 대덕 도수관'!G47</f>
        <v>0</v>
      </c>
      <c r="H11" s="337">
        <f>'서구, 대덕 도수관'!H10+'서구, 대덕 도수관'!H47</f>
        <v>0</v>
      </c>
      <c r="I11" s="337">
        <f>'서구, 대덕 도수관'!I10+'서구, 대덕 도수관'!I47</f>
        <v>0</v>
      </c>
      <c r="J11" s="337">
        <f>'서구, 대덕 도수관'!J10+'서구, 대덕 도수관'!J47</f>
        <v>0</v>
      </c>
      <c r="K11" s="337">
        <f>'서구, 대덕 도수관'!K10+'서구, 대덕 도수관'!K47</f>
        <v>0</v>
      </c>
      <c r="L11" s="337">
        <f>'서구, 대덕 도수관'!L10+'서구, 대덕 도수관'!L47</f>
        <v>0</v>
      </c>
      <c r="M11" s="337">
        <f>'서구, 대덕 도수관'!M10+'서구, 대덕 도수관'!M47</f>
        <v>0</v>
      </c>
      <c r="N11" s="337">
        <f>'서구, 대덕 도수관'!N10+'서구, 대덕 도수관'!N47</f>
        <v>0</v>
      </c>
      <c r="O11" s="337">
        <f>'서구, 대덕 도수관'!O10+'서구, 대덕 도수관'!O47</f>
        <v>0</v>
      </c>
      <c r="P11" s="337">
        <f>'서구, 대덕 도수관'!P10+'서구, 대덕 도수관'!P47</f>
        <v>0</v>
      </c>
      <c r="Q11" s="337">
        <f>'서구, 대덕 도수관'!Q10+'서구, 대덕 도수관'!Q47</f>
        <v>0</v>
      </c>
      <c r="R11" s="337">
        <f>'서구, 대덕 도수관'!R10+'서구, 대덕 도수관'!R47</f>
        <v>0</v>
      </c>
      <c r="S11" s="337">
        <f>'서구, 대덕 도수관'!S10+'서구, 대덕 도수관'!S47</f>
        <v>0</v>
      </c>
      <c r="T11" s="337">
        <f>'서구, 대덕 도수관'!T10+'서구, 대덕 도수관'!T47</f>
        <v>0</v>
      </c>
      <c r="U11" s="337">
        <f>'서구, 대덕 도수관'!U10+'서구, 대덕 도수관'!U47</f>
        <v>0</v>
      </c>
      <c r="V11" s="337">
        <f>'서구, 대덕 도수관'!V10+'서구, 대덕 도수관'!V47</f>
        <v>0</v>
      </c>
      <c r="W11" s="337">
        <f>'서구, 대덕 도수관'!W10+'서구, 대덕 도수관'!W47</f>
        <v>0</v>
      </c>
      <c r="X11" s="337">
        <f>'서구, 대덕 도수관'!X10+'서구, 대덕 도수관'!X47</f>
        <v>0</v>
      </c>
      <c r="Y11" s="337">
        <f>'서구, 대덕 도수관'!Y10+'서구, 대덕 도수관'!Y47</f>
        <v>0</v>
      </c>
      <c r="Z11" s="337">
        <f>'서구, 대덕 도수관'!Z10+'서구, 대덕 도수관'!Z47</f>
        <v>0</v>
      </c>
      <c r="AA11" s="337">
        <f>'서구, 대덕 도수관'!AA10+'서구, 대덕 도수관'!AA47</f>
        <v>6.59</v>
      </c>
      <c r="AB11" s="337">
        <f>'서구, 대덕 도수관'!AB10+'서구, 대덕 도수관'!AB47</f>
        <v>0</v>
      </c>
      <c r="AC11" s="337">
        <f>'서구, 대덕 도수관'!AC10+'서구, 대덕 도수관'!AC47</f>
        <v>0</v>
      </c>
      <c r="AD11" s="337">
        <f>'서구, 대덕 도수관'!AD10+'서구, 대덕 도수관'!AD47</f>
        <v>0</v>
      </c>
      <c r="AE11" s="337">
        <f>'서구, 대덕 도수관'!AE10+'서구, 대덕 도수관'!AE47</f>
        <v>0</v>
      </c>
      <c r="AF11" s="337">
        <f>'서구, 대덕 도수관'!AF10+'서구, 대덕 도수관'!AF47</f>
        <v>0</v>
      </c>
      <c r="AG11" s="337">
        <f>'서구, 대덕 도수관'!AG10+'서구, 대덕 도수관'!AG47</f>
        <v>0</v>
      </c>
      <c r="AH11" s="337">
        <f>'서구, 대덕 도수관'!AH10+'서구, 대덕 도수관'!AH47</f>
        <v>0</v>
      </c>
      <c r="AI11" s="337">
        <f>'서구, 대덕 도수관'!AI10+'서구, 대덕 도수관'!AI47</f>
        <v>0</v>
      </c>
      <c r="AJ11" s="337">
        <f>'서구, 대덕 도수관'!AJ10+'서구, 대덕 도수관'!AJ47</f>
        <v>0</v>
      </c>
      <c r="AK11" s="956">
        <f>'서구, 대덕 도수관'!AK10+'서구, 대덕 도수관'!AK47</f>
        <v>0</v>
      </c>
    </row>
    <row r="12" spans="1:37" s="40" customFormat="1" ht="26.25" customHeight="1" x14ac:dyDescent="0.15">
      <c r="A12" s="2740"/>
      <c r="B12" s="331" t="s">
        <v>847</v>
      </c>
      <c r="C12" s="610">
        <f t="shared" si="5"/>
        <v>0</v>
      </c>
      <c r="D12" s="337">
        <f>'서구, 대덕 도수관'!D11+'서구, 대덕 도수관'!D48</f>
        <v>0</v>
      </c>
      <c r="E12" s="337">
        <f>'서구, 대덕 도수관'!E11+'서구, 대덕 도수관'!E48</f>
        <v>0</v>
      </c>
      <c r="F12" s="337">
        <f>'서구, 대덕 도수관'!F11+'서구, 대덕 도수관'!F48</f>
        <v>0</v>
      </c>
      <c r="G12" s="337">
        <f>'서구, 대덕 도수관'!G11+'서구, 대덕 도수관'!G48</f>
        <v>0</v>
      </c>
      <c r="H12" s="337">
        <f>'서구, 대덕 도수관'!H11+'서구, 대덕 도수관'!H48</f>
        <v>0</v>
      </c>
      <c r="I12" s="337">
        <f>'서구, 대덕 도수관'!I11+'서구, 대덕 도수관'!I48</f>
        <v>0</v>
      </c>
      <c r="J12" s="337">
        <f>'서구, 대덕 도수관'!J11+'서구, 대덕 도수관'!J48</f>
        <v>0</v>
      </c>
      <c r="K12" s="337">
        <f>'서구, 대덕 도수관'!K11+'서구, 대덕 도수관'!K48</f>
        <v>0</v>
      </c>
      <c r="L12" s="337">
        <f>'서구, 대덕 도수관'!L11+'서구, 대덕 도수관'!L48</f>
        <v>0</v>
      </c>
      <c r="M12" s="337">
        <f>'서구, 대덕 도수관'!M11+'서구, 대덕 도수관'!M48</f>
        <v>0</v>
      </c>
      <c r="N12" s="337">
        <f>'서구, 대덕 도수관'!N11+'서구, 대덕 도수관'!N48</f>
        <v>0</v>
      </c>
      <c r="O12" s="337">
        <f>'서구, 대덕 도수관'!O11+'서구, 대덕 도수관'!O48</f>
        <v>0</v>
      </c>
      <c r="P12" s="337">
        <f>'서구, 대덕 도수관'!P11+'서구, 대덕 도수관'!P48</f>
        <v>0</v>
      </c>
      <c r="Q12" s="337">
        <f>'서구, 대덕 도수관'!Q11+'서구, 대덕 도수관'!Q48</f>
        <v>0</v>
      </c>
      <c r="R12" s="337">
        <f>'서구, 대덕 도수관'!R11+'서구, 대덕 도수관'!R48</f>
        <v>0</v>
      </c>
      <c r="S12" s="337">
        <f>'서구, 대덕 도수관'!S11+'서구, 대덕 도수관'!S48</f>
        <v>0</v>
      </c>
      <c r="T12" s="337">
        <f>'서구, 대덕 도수관'!T11+'서구, 대덕 도수관'!T48</f>
        <v>0</v>
      </c>
      <c r="U12" s="337">
        <f>'서구, 대덕 도수관'!U11+'서구, 대덕 도수관'!U48</f>
        <v>0</v>
      </c>
      <c r="V12" s="337">
        <f>'서구, 대덕 도수관'!V11+'서구, 대덕 도수관'!V48</f>
        <v>0</v>
      </c>
      <c r="W12" s="337">
        <f>'서구, 대덕 도수관'!W11+'서구, 대덕 도수관'!W48</f>
        <v>0</v>
      </c>
      <c r="X12" s="337">
        <f>'서구, 대덕 도수관'!X11+'서구, 대덕 도수관'!X48</f>
        <v>0</v>
      </c>
      <c r="Y12" s="337">
        <f>'서구, 대덕 도수관'!Y11+'서구, 대덕 도수관'!Y48</f>
        <v>0</v>
      </c>
      <c r="Z12" s="337">
        <f>'서구, 대덕 도수관'!Z11+'서구, 대덕 도수관'!Z48</f>
        <v>0</v>
      </c>
      <c r="AA12" s="337">
        <f>'서구, 대덕 도수관'!AA11+'서구, 대덕 도수관'!AA48</f>
        <v>0</v>
      </c>
      <c r="AB12" s="337">
        <f>'서구, 대덕 도수관'!AB11+'서구, 대덕 도수관'!AB48</f>
        <v>0</v>
      </c>
      <c r="AC12" s="337">
        <f>'서구, 대덕 도수관'!AC11+'서구, 대덕 도수관'!AC48</f>
        <v>0</v>
      </c>
      <c r="AD12" s="337">
        <f>'서구, 대덕 도수관'!AD11+'서구, 대덕 도수관'!AD48</f>
        <v>0</v>
      </c>
      <c r="AE12" s="337">
        <f>'서구, 대덕 도수관'!AE11+'서구, 대덕 도수관'!AE48</f>
        <v>0</v>
      </c>
      <c r="AF12" s="337">
        <f>'서구, 대덕 도수관'!AF11+'서구, 대덕 도수관'!AF48</f>
        <v>0</v>
      </c>
      <c r="AG12" s="337">
        <f>'서구, 대덕 도수관'!AG11+'서구, 대덕 도수관'!AG48</f>
        <v>0</v>
      </c>
      <c r="AH12" s="337">
        <f>'서구, 대덕 도수관'!AH11+'서구, 대덕 도수관'!AH48</f>
        <v>0</v>
      </c>
      <c r="AI12" s="337">
        <f>'서구, 대덕 도수관'!AI11+'서구, 대덕 도수관'!AI48</f>
        <v>0</v>
      </c>
      <c r="AJ12" s="337">
        <f>'서구, 대덕 도수관'!AJ11+'서구, 대덕 도수관'!AJ48</f>
        <v>0</v>
      </c>
      <c r="AK12" s="956">
        <f>'서구, 대덕 도수관'!AK11+'서구, 대덕 도수관'!AK48</f>
        <v>0</v>
      </c>
    </row>
    <row r="13" spans="1:37" s="40" customFormat="1" ht="26.25" customHeight="1" x14ac:dyDescent="0.15">
      <c r="A13" s="2738" t="s">
        <v>1087</v>
      </c>
      <c r="B13" s="301" t="s">
        <v>346</v>
      </c>
      <c r="C13" s="609">
        <f>SUM(D13:AK13)</f>
        <v>4.8</v>
      </c>
      <c r="D13" s="609">
        <f>SUM(D14:D16)</f>
        <v>0</v>
      </c>
      <c r="E13" s="609">
        <f t="shared" ref="E13:AE13" si="6">SUM(E14:E16)</f>
        <v>0</v>
      </c>
      <c r="F13" s="609">
        <f t="shared" si="6"/>
        <v>0</v>
      </c>
      <c r="G13" s="609">
        <f t="shared" si="6"/>
        <v>0</v>
      </c>
      <c r="H13" s="609">
        <f t="shared" si="6"/>
        <v>0</v>
      </c>
      <c r="I13" s="609">
        <f t="shared" si="6"/>
        <v>0</v>
      </c>
      <c r="J13" s="609">
        <f t="shared" si="6"/>
        <v>0</v>
      </c>
      <c r="K13" s="609">
        <f t="shared" si="6"/>
        <v>0</v>
      </c>
      <c r="L13" s="609">
        <f t="shared" si="6"/>
        <v>0</v>
      </c>
      <c r="M13" s="609">
        <f t="shared" si="6"/>
        <v>0</v>
      </c>
      <c r="N13" s="609">
        <f t="shared" si="6"/>
        <v>0</v>
      </c>
      <c r="O13" s="609">
        <f t="shared" si="6"/>
        <v>0</v>
      </c>
      <c r="P13" s="609">
        <f t="shared" si="6"/>
        <v>0</v>
      </c>
      <c r="Q13" s="609">
        <f t="shared" si="6"/>
        <v>0</v>
      </c>
      <c r="R13" s="609">
        <f t="shared" si="6"/>
        <v>0</v>
      </c>
      <c r="S13" s="609">
        <f t="shared" si="6"/>
        <v>4.8</v>
      </c>
      <c r="T13" s="609">
        <f t="shared" si="6"/>
        <v>0</v>
      </c>
      <c r="U13" s="609">
        <f t="shared" si="6"/>
        <v>0</v>
      </c>
      <c r="V13" s="609">
        <f t="shared" si="6"/>
        <v>0</v>
      </c>
      <c r="W13" s="609">
        <f t="shared" si="6"/>
        <v>0</v>
      </c>
      <c r="X13" s="609">
        <f t="shared" si="6"/>
        <v>0</v>
      </c>
      <c r="Y13" s="609">
        <f t="shared" si="6"/>
        <v>0</v>
      </c>
      <c r="Z13" s="609">
        <f t="shared" si="6"/>
        <v>0</v>
      </c>
      <c r="AA13" s="609">
        <f t="shared" si="6"/>
        <v>0</v>
      </c>
      <c r="AB13" s="609">
        <f t="shared" si="6"/>
        <v>0</v>
      </c>
      <c r="AC13" s="609">
        <f t="shared" si="6"/>
        <v>0</v>
      </c>
      <c r="AD13" s="609">
        <f t="shared" si="6"/>
        <v>0</v>
      </c>
      <c r="AE13" s="609">
        <f t="shared" si="6"/>
        <v>0</v>
      </c>
      <c r="AF13" s="609">
        <f t="shared" ref="AF13:AK13" si="7">SUM(AF14:AF16)</f>
        <v>0</v>
      </c>
      <c r="AG13" s="609">
        <f t="shared" si="7"/>
        <v>0</v>
      </c>
      <c r="AH13" s="609">
        <f t="shared" si="7"/>
        <v>0</v>
      </c>
      <c r="AI13" s="609">
        <f t="shared" si="7"/>
        <v>0</v>
      </c>
      <c r="AJ13" s="609">
        <f t="shared" si="7"/>
        <v>0</v>
      </c>
      <c r="AK13" s="614">
        <f t="shared" si="7"/>
        <v>0</v>
      </c>
    </row>
    <row r="14" spans="1:37" s="40" customFormat="1" ht="26.25" customHeight="1" x14ac:dyDescent="0.15">
      <c r="A14" s="2739"/>
      <c r="B14" s="296" t="s">
        <v>344</v>
      </c>
      <c r="C14" s="610">
        <f>SUM(D14:AK14)</f>
        <v>4.8</v>
      </c>
      <c r="D14" s="337">
        <f>'서구, 대덕 도수관'!D13+'서구, 대덕 도수관'!D50</f>
        <v>0</v>
      </c>
      <c r="E14" s="337">
        <f>'서구, 대덕 도수관'!E13+'서구, 대덕 도수관'!E50</f>
        <v>0</v>
      </c>
      <c r="F14" s="337">
        <f>'서구, 대덕 도수관'!F13+'서구, 대덕 도수관'!F50</f>
        <v>0</v>
      </c>
      <c r="G14" s="337">
        <f>'서구, 대덕 도수관'!G13+'서구, 대덕 도수관'!G50</f>
        <v>0</v>
      </c>
      <c r="H14" s="337">
        <f>'서구, 대덕 도수관'!H13+'서구, 대덕 도수관'!H50</f>
        <v>0</v>
      </c>
      <c r="I14" s="337">
        <f>'서구, 대덕 도수관'!I13+'서구, 대덕 도수관'!I50</f>
        <v>0</v>
      </c>
      <c r="J14" s="337">
        <f>'서구, 대덕 도수관'!J13+'서구, 대덕 도수관'!J50</f>
        <v>0</v>
      </c>
      <c r="K14" s="337">
        <f>'서구, 대덕 도수관'!K13+'서구, 대덕 도수관'!K50</f>
        <v>0</v>
      </c>
      <c r="L14" s="337">
        <f>'서구, 대덕 도수관'!L13+'서구, 대덕 도수관'!L50</f>
        <v>0</v>
      </c>
      <c r="M14" s="337">
        <f>'서구, 대덕 도수관'!M13+'서구, 대덕 도수관'!M50</f>
        <v>0</v>
      </c>
      <c r="N14" s="337">
        <f>'서구, 대덕 도수관'!N13+'서구, 대덕 도수관'!N50</f>
        <v>0</v>
      </c>
      <c r="O14" s="337">
        <f>'서구, 대덕 도수관'!O13+'서구, 대덕 도수관'!O50</f>
        <v>0</v>
      </c>
      <c r="P14" s="337">
        <f>'서구, 대덕 도수관'!P13+'서구, 대덕 도수관'!P50</f>
        <v>0</v>
      </c>
      <c r="Q14" s="337">
        <f>'서구, 대덕 도수관'!Q13+'서구, 대덕 도수관'!Q50</f>
        <v>0</v>
      </c>
      <c r="R14" s="337">
        <f>'서구, 대덕 도수관'!R13+'서구, 대덕 도수관'!R50</f>
        <v>0</v>
      </c>
      <c r="S14" s="337">
        <f>'서구, 대덕 도수관'!S13+'서구, 대덕 도수관'!S50</f>
        <v>4.8</v>
      </c>
      <c r="T14" s="337">
        <f>'서구, 대덕 도수관'!T13+'서구, 대덕 도수관'!T50</f>
        <v>0</v>
      </c>
      <c r="U14" s="337">
        <f>'서구, 대덕 도수관'!U13+'서구, 대덕 도수관'!U50</f>
        <v>0</v>
      </c>
      <c r="V14" s="337">
        <f>'서구, 대덕 도수관'!V13+'서구, 대덕 도수관'!V50</f>
        <v>0</v>
      </c>
      <c r="W14" s="337">
        <f>'서구, 대덕 도수관'!W13+'서구, 대덕 도수관'!W50</f>
        <v>0</v>
      </c>
      <c r="X14" s="337">
        <f>'서구, 대덕 도수관'!X13+'서구, 대덕 도수관'!X50</f>
        <v>0</v>
      </c>
      <c r="Y14" s="337">
        <f>'서구, 대덕 도수관'!Y13+'서구, 대덕 도수관'!Y50</f>
        <v>0</v>
      </c>
      <c r="Z14" s="337">
        <f>'서구, 대덕 도수관'!Z13+'서구, 대덕 도수관'!Z50</f>
        <v>0</v>
      </c>
      <c r="AA14" s="337">
        <f>'서구, 대덕 도수관'!AA13+'서구, 대덕 도수관'!AA50</f>
        <v>0</v>
      </c>
      <c r="AB14" s="337">
        <f>'서구, 대덕 도수관'!AB13+'서구, 대덕 도수관'!AB50</f>
        <v>0</v>
      </c>
      <c r="AC14" s="337">
        <f>'서구, 대덕 도수관'!AC13+'서구, 대덕 도수관'!AC50</f>
        <v>0</v>
      </c>
      <c r="AD14" s="337">
        <f>'서구, 대덕 도수관'!AD13+'서구, 대덕 도수관'!AD50</f>
        <v>0</v>
      </c>
      <c r="AE14" s="337">
        <f>'서구, 대덕 도수관'!AE13+'서구, 대덕 도수관'!AE50</f>
        <v>0</v>
      </c>
      <c r="AF14" s="337">
        <f>'서구, 대덕 도수관'!AF13+'서구, 대덕 도수관'!AF50</f>
        <v>0</v>
      </c>
      <c r="AG14" s="337">
        <f>'서구, 대덕 도수관'!AG13+'서구, 대덕 도수관'!AG50</f>
        <v>0</v>
      </c>
      <c r="AH14" s="337">
        <f>'서구, 대덕 도수관'!AH13+'서구, 대덕 도수관'!AH50</f>
        <v>0</v>
      </c>
      <c r="AI14" s="337">
        <f>'서구, 대덕 도수관'!AI13+'서구, 대덕 도수관'!AI50</f>
        <v>0</v>
      </c>
      <c r="AJ14" s="337">
        <f>'서구, 대덕 도수관'!AJ13+'서구, 대덕 도수관'!AJ50</f>
        <v>0</v>
      </c>
      <c r="AK14" s="956">
        <f>'서구, 대덕 도수관'!AK13+'서구, 대덕 도수관'!AK50</f>
        <v>0</v>
      </c>
    </row>
    <row r="15" spans="1:37" s="40" customFormat="1" ht="26.25" customHeight="1" x14ac:dyDescent="0.15">
      <c r="A15" s="2739"/>
      <c r="B15" s="339" t="s">
        <v>345</v>
      </c>
      <c r="C15" s="610">
        <f t="shared" ref="C15:C16" si="8">SUM(D15:AK15)</f>
        <v>0</v>
      </c>
      <c r="D15" s="337">
        <f>'서구, 대덕 도수관'!D14+'서구, 대덕 도수관'!D51</f>
        <v>0</v>
      </c>
      <c r="E15" s="337">
        <f>'서구, 대덕 도수관'!E14+'서구, 대덕 도수관'!E51</f>
        <v>0</v>
      </c>
      <c r="F15" s="337">
        <f>'서구, 대덕 도수관'!F14+'서구, 대덕 도수관'!F51</f>
        <v>0</v>
      </c>
      <c r="G15" s="337">
        <f>'서구, 대덕 도수관'!G14+'서구, 대덕 도수관'!G51</f>
        <v>0</v>
      </c>
      <c r="H15" s="337">
        <f>'서구, 대덕 도수관'!H14+'서구, 대덕 도수관'!H51</f>
        <v>0</v>
      </c>
      <c r="I15" s="337">
        <f>'서구, 대덕 도수관'!I14+'서구, 대덕 도수관'!I51</f>
        <v>0</v>
      </c>
      <c r="J15" s="337">
        <f>'서구, 대덕 도수관'!J14+'서구, 대덕 도수관'!J51</f>
        <v>0</v>
      </c>
      <c r="K15" s="337">
        <f>'서구, 대덕 도수관'!K14+'서구, 대덕 도수관'!K51</f>
        <v>0</v>
      </c>
      <c r="L15" s="337">
        <f>'서구, 대덕 도수관'!L14+'서구, 대덕 도수관'!L51</f>
        <v>0</v>
      </c>
      <c r="M15" s="337">
        <f>'서구, 대덕 도수관'!M14+'서구, 대덕 도수관'!M51</f>
        <v>0</v>
      </c>
      <c r="N15" s="337">
        <f>'서구, 대덕 도수관'!N14+'서구, 대덕 도수관'!N51</f>
        <v>0</v>
      </c>
      <c r="O15" s="337">
        <f>'서구, 대덕 도수관'!O14+'서구, 대덕 도수관'!O51</f>
        <v>0</v>
      </c>
      <c r="P15" s="337">
        <f>'서구, 대덕 도수관'!P14+'서구, 대덕 도수관'!P51</f>
        <v>0</v>
      </c>
      <c r="Q15" s="337">
        <f>'서구, 대덕 도수관'!Q14+'서구, 대덕 도수관'!Q51</f>
        <v>0</v>
      </c>
      <c r="R15" s="337">
        <f>'서구, 대덕 도수관'!R14+'서구, 대덕 도수관'!R51</f>
        <v>0</v>
      </c>
      <c r="S15" s="337">
        <f>'서구, 대덕 도수관'!S14+'서구, 대덕 도수관'!S51</f>
        <v>0</v>
      </c>
      <c r="T15" s="337">
        <f>'서구, 대덕 도수관'!T14+'서구, 대덕 도수관'!T51</f>
        <v>0</v>
      </c>
      <c r="U15" s="337">
        <f>'서구, 대덕 도수관'!U14+'서구, 대덕 도수관'!U51</f>
        <v>0</v>
      </c>
      <c r="V15" s="337">
        <f>'서구, 대덕 도수관'!V14+'서구, 대덕 도수관'!V51</f>
        <v>0</v>
      </c>
      <c r="W15" s="337">
        <f>'서구, 대덕 도수관'!W14+'서구, 대덕 도수관'!W51</f>
        <v>0</v>
      </c>
      <c r="X15" s="337">
        <f>'서구, 대덕 도수관'!X14+'서구, 대덕 도수관'!X51</f>
        <v>0</v>
      </c>
      <c r="Y15" s="337">
        <f>'서구, 대덕 도수관'!Y14+'서구, 대덕 도수관'!Y51</f>
        <v>0</v>
      </c>
      <c r="Z15" s="337">
        <f>'서구, 대덕 도수관'!Z14+'서구, 대덕 도수관'!Z51</f>
        <v>0</v>
      </c>
      <c r="AA15" s="337">
        <f>'서구, 대덕 도수관'!AA14+'서구, 대덕 도수관'!AA51</f>
        <v>0</v>
      </c>
      <c r="AB15" s="337">
        <f>'서구, 대덕 도수관'!AB14+'서구, 대덕 도수관'!AB51</f>
        <v>0</v>
      </c>
      <c r="AC15" s="337">
        <f>'서구, 대덕 도수관'!AC14+'서구, 대덕 도수관'!AC51</f>
        <v>0</v>
      </c>
      <c r="AD15" s="337">
        <f>'서구, 대덕 도수관'!AD14+'서구, 대덕 도수관'!AD51</f>
        <v>0</v>
      </c>
      <c r="AE15" s="337">
        <f>'서구, 대덕 도수관'!AE14+'서구, 대덕 도수관'!AE51</f>
        <v>0</v>
      </c>
      <c r="AF15" s="337">
        <f>'서구, 대덕 도수관'!AF14+'서구, 대덕 도수관'!AF51</f>
        <v>0</v>
      </c>
      <c r="AG15" s="337">
        <f>'서구, 대덕 도수관'!AG14+'서구, 대덕 도수관'!AG51</f>
        <v>0</v>
      </c>
      <c r="AH15" s="337">
        <f>'서구, 대덕 도수관'!AH14+'서구, 대덕 도수관'!AH51</f>
        <v>0</v>
      </c>
      <c r="AI15" s="337">
        <f>'서구, 대덕 도수관'!AI14+'서구, 대덕 도수관'!AI51</f>
        <v>0</v>
      </c>
      <c r="AJ15" s="337">
        <f>'서구, 대덕 도수관'!AJ14+'서구, 대덕 도수관'!AJ51</f>
        <v>0</v>
      </c>
      <c r="AK15" s="956">
        <f>'서구, 대덕 도수관'!AK14+'서구, 대덕 도수관'!AK51</f>
        <v>0</v>
      </c>
    </row>
    <row r="16" spans="1:37" s="40" customFormat="1" ht="26.25" customHeight="1" x14ac:dyDescent="0.15">
      <c r="A16" s="2740"/>
      <c r="B16" s="331" t="s">
        <v>847</v>
      </c>
      <c r="C16" s="610">
        <f t="shared" si="8"/>
        <v>0</v>
      </c>
      <c r="D16" s="337">
        <f>'서구, 대덕 도수관'!D15+'서구, 대덕 도수관'!D52</f>
        <v>0</v>
      </c>
      <c r="E16" s="337">
        <f>'서구, 대덕 도수관'!E15+'서구, 대덕 도수관'!E52</f>
        <v>0</v>
      </c>
      <c r="F16" s="337">
        <f>'서구, 대덕 도수관'!F15+'서구, 대덕 도수관'!F52</f>
        <v>0</v>
      </c>
      <c r="G16" s="337">
        <f>'서구, 대덕 도수관'!G15+'서구, 대덕 도수관'!G52</f>
        <v>0</v>
      </c>
      <c r="H16" s="337">
        <f>'서구, 대덕 도수관'!H15+'서구, 대덕 도수관'!H52</f>
        <v>0</v>
      </c>
      <c r="I16" s="337">
        <f>'서구, 대덕 도수관'!I15+'서구, 대덕 도수관'!I52</f>
        <v>0</v>
      </c>
      <c r="J16" s="337">
        <f>'서구, 대덕 도수관'!J15+'서구, 대덕 도수관'!J52</f>
        <v>0</v>
      </c>
      <c r="K16" s="337">
        <f>'서구, 대덕 도수관'!K15+'서구, 대덕 도수관'!K52</f>
        <v>0</v>
      </c>
      <c r="L16" s="337">
        <f>'서구, 대덕 도수관'!L15+'서구, 대덕 도수관'!L52</f>
        <v>0</v>
      </c>
      <c r="M16" s="337">
        <f>'서구, 대덕 도수관'!M15+'서구, 대덕 도수관'!M52</f>
        <v>0</v>
      </c>
      <c r="N16" s="337">
        <f>'서구, 대덕 도수관'!N15+'서구, 대덕 도수관'!N52</f>
        <v>0</v>
      </c>
      <c r="O16" s="337">
        <f>'서구, 대덕 도수관'!O15+'서구, 대덕 도수관'!O52</f>
        <v>0</v>
      </c>
      <c r="P16" s="337">
        <f>'서구, 대덕 도수관'!P15+'서구, 대덕 도수관'!P52</f>
        <v>0</v>
      </c>
      <c r="Q16" s="337">
        <f>'서구, 대덕 도수관'!Q15+'서구, 대덕 도수관'!Q52</f>
        <v>0</v>
      </c>
      <c r="R16" s="337">
        <f>'서구, 대덕 도수관'!R15+'서구, 대덕 도수관'!R52</f>
        <v>0</v>
      </c>
      <c r="S16" s="337">
        <f>'서구, 대덕 도수관'!S15+'서구, 대덕 도수관'!S52</f>
        <v>0</v>
      </c>
      <c r="T16" s="337">
        <f>'서구, 대덕 도수관'!T15+'서구, 대덕 도수관'!T52</f>
        <v>0</v>
      </c>
      <c r="U16" s="337">
        <f>'서구, 대덕 도수관'!U15+'서구, 대덕 도수관'!U52</f>
        <v>0</v>
      </c>
      <c r="V16" s="337">
        <f>'서구, 대덕 도수관'!V15+'서구, 대덕 도수관'!V52</f>
        <v>0</v>
      </c>
      <c r="W16" s="337">
        <f>'서구, 대덕 도수관'!W15+'서구, 대덕 도수관'!W52</f>
        <v>0</v>
      </c>
      <c r="X16" s="337">
        <f>'서구, 대덕 도수관'!X15+'서구, 대덕 도수관'!X52</f>
        <v>0</v>
      </c>
      <c r="Y16" s="337">
        <f>'서구, 대덕 도수관'!Y15+'서구, 대덕 도수관'!Y52</f>
        <v>0</v>
      </c>
      <c r="Z16" s="337">
        <f>'서구, 대덕 도수관'!Z15+'서구, 대덕 도수관'!Z52</f>
        <v>0</v>
      </c>
      <c r="AA16" s="337">
        <f>'서구, 대덕 도수관'!AA15+'서구, 대덕 도수관'!AA52</f>
        <v>0</v>
      </c>
      <c r="AB16" s="337">
        <f>'서구, 대덕 도수관'!AB15+'서구, 대덕 도수관'!AB52</f>
        <v>0</v>
      </c>
      <c r="AC16" s="337">
        <f>'서구, 대덕 도수관'!AC15+'서구, 대덕 도수관'!AC52</f>
        <v>0</v>
      </c>
      <c r="AD16" s="337">
        <f>'서구, 대덕 도수관'!AD15+'서구, 대덕 도수관'!AD52</f>
        <v>0</v>
      </c>
      <c r="AE16" s="337">
        <f>'서구, 대덕 도수관'!AE15+'서구, 대덕 도수관'!AE52</f>
        <v>0</v>
      </c>
      <c r="AF16" s="337">
        <f>'서구, 대덕 도수관'!AF15+'서구, 대덕 도수관'!AF52</f>
        <v>0</v>
      </c>
      <c r="AG16" s="337">
        <f>'서구, 대덕 도수관'!AG15+'서구, 대덕 도수관'!AG52</f>
        <v>0</v>
      </c>
      <c r="AH16" s="337">
        <f>'서구, 대덕 도수관'!AH15+'서구, 대덕 도수관'!AH52</f>
        <v>0</v>
      </c>
      <c r="AI16" s="337">
        <f>'서구, 대덕 도수관'!AI15+'서구, 대덕 도수관'!AI52</f>
        <v>0</v>
      </c>
      <c r="AJ16" s="337">
        <f>'서구, 대덕 도수관'!AJ15+'서구, 대덕 도수관'!AJ52</f>
        <v>0</v>
      </c>
      <c r="AK16" s="956">
        <f>'서구, 대덕 도수관'!AK15+'서구, 대덕 도수관'!AK52</f>
        <v>0</v>
      </c>
    </row>
    <row r="17" spans="1:37" s="40" customFormat="1" ht="26.25" customHeight="1" x14ac:dyDescent="0.15">
      <c r="A17" s="2738" t="s">
        <v>291</v>
      </c>
      <c r="B17" s="301" t="s">
        <v>346</v>
      </c>
      <c r="C17" s="609">
        <f>SUM(D17:AK17)</f>
        <v>4229.32</v>
      </c>
      <c r="D17" s="609">
        <f>SUM(D18:D20)</f>
        <v>3692.04</v>
      </c>
      <c r="E17" s="609">
        <f t="shared" ref="E17:AE17" si="9">SUM(E18:E20)</f>
        <v>0</v>
      </c>
      <c r="F17" s="609">
        <f t="shared" si="9"/>
        <v>0</v>
      </c>
      <c r="G17" s="609">
        <f t="shared" si="9"/>
        <v>0</v>
      </c>
      <c r="H17" s="609">
        <f t="shared" si="9"/>
        <v>0</v>
      </c>
      <c r="I17" s="609">
        <f t="shared" si="9"/>
        <v>0</v>
      </c>
      <c r="J17" s="609">
        <f t="shared" si="9"/>
        <v>0</v>
      </c>
      <c r="K17" s="609">
        <f t="shared" si="9"/>
        <v>0</v>
      </c>
      <c r="L17" s="609">
        <f t="shared" si="9"/>
        <v>0</v>
      </c>
      <c r="M17" s="609">
        <f t="shared" si="9"/>
        <v>0</v>
      </c>
      <c r="N17" s="609">
        <f t="shared" si="9"/>
        <v>0</v>
      </c>
      <c r="O17" s="609">
        <f t="shared" si="9"/>
        <v>0</v>
      </c>
      <c r="P17" s="609">
        <f t="shared" si="9"/>
        <v>0</v>
      </c>
      <c r="Q17" s="609">
        <f t="shared" si="9"/>
        <v>0</v>
      </c>
      <c r="R17" s="609">
        <f t="shared" si="9"/>
        <v>0</v>
      </c>
      <c r="S17" s="609">
        <f t="shared" si="9"/>
        <v>0</v>
      </c>
      <c r="T17" s="609">
        <f t="shared" si="9"/>
        <v>0</v>
      </c>
      <c r="U17" s="609">
        <f t="shared" si="9"/>
        <v>357.4</v>
      </c>
      <c r="V17" s="609">
        <f t="shared" si="9"/>
        <v>0</v>
      </c>
      <c r="W17" s="609">
        <f t="shared" si="9"/>
        <v>0</v>
      </c>
      <c r="X17" s="609">
        <f t="shared" si="9"/>
        <v>0</v>
      </c>
      <c r="Y17" s="609">
        <f t="shared" si="9"/>
        <v>0</v>
      </c>
      <c r="Z17" s="609">
        <f t="shared" si="9"/>
        <v>179.88</v>
      </c>
      <c r="AA17" s="609">
        <f t="shared" si="9"/>
        <v>0</v>
      </c>
      <c r="AB17" s="609">
        <f t="shared" si="9"/>
        <v>0</v>
      </c>
      <c r="AC17" s="609">
        <f t="shared" si="9"/>
        <v>0</v>
      </c>
      <c r="AD17" s="609">
        <f t="shared" si="9"/>
        <v>0</v>
      </c>
      <c r="AE17" s="609">
        <f t="shared" si="9"/>
        <v>0</v>
      </c>
      <c r="AF17" s="609">
        <f t="shared" ref="AF17:AK17" si="10">SUM(AF18:AF20)</f>
        <v>0</v>
      </c>
      <c r="AG17" s="609">
        <f t="shared" si="10"/>
        <v>0</v>
      </c>
      <c r="AH17" s="609">
        <f t="shared" si="10"/>
        <v>0</v>
      </c>
      <c r="AI17" s="609">
        <f t="shared" si="10"/>
        <v>0</v>
      </c>
      <c r="AJ17" s="609">
        <f t="shared" si="10"/>
        <v>0</v>
      </c>
      <c r="AK17" s="614">
        <f t="shared" si="10"/>
        <v>0</v>
      </c>
    </row>
    <row r="18" spans="1:37" s="40" customFormat="1" ht="26.25" customHeight="1" x14ac:dyDescent="0.15">
      <c r="A18" s="2739"/>
      <c r="B18" s="296" t="s">
        <v>344</v>
      </c>
      <c r="C18" s="610">
        <f>SUM(D18:AK18)</f>
        <v>357.4</v>
      </c>
      <c r="D18" s="337">
        <f>'서구, 대덕 도수관'!D17+'서구, 대덕 도수관'!D54</f>
        <v>0</v>
      </c>
      <c r="E18" s="337">
        <f>'서구, 대덕 도수관'!E17+'서구, 대덕 도수관'!E54</f>
        <v>0</v>
      </c>
      <c r="F18" s="337">
        <f>'서구, 대덕 도수관'!F17+'서구, 대덕 도수관'!F54</f>
        <v>0</v>
      </c>
      <c r="G18" s="337">
        <f>'서구, 대덕 도수관'!G17+'서구, 대덕 도수관'!G54</f>
        <v>0</v>
      </c>
      <c r="H18" s="337">
        <f>'서구, 대덕 도수관'!H17+'서구, 대덕 도수관'!H54</f>
        <v>0</v>
      </c>
      <c r="I18" s="337">
        <f>'서구, 대덕 도수관'!I17+'서구, 대덕 도수관'!I54</f>
        <v>0</v>
      </c>
      <c r="J18" s="337">
        <f>'서구, 대덕 도수관'!J17+'서구, 대덕 도수관'!J54</f>
        <v>0</v>
      </c>
      <c r="K18" s="337">
        <f>'서구, 대덕 도수관'!K17+'서구, 대덕 도수관'!K54</f>
        <v>0</v>
      </c>
      <c r="L18" s="337">
        <f>'서구, 대덕 도수관'!L17+'서구, 대덕 도수관'!L54</f>
        <v>0</v>
      </c>
      <c r="M18" s="337">
        <f>'서구, 대덕 도수관'!M17+'서구, 대덕 도수관'!M54</f>
        <v>0</v>
      </c>
      <c r="N18" s="337">
        <f>'서구, 대덕 도수관'!N17+'서구, 대덕 도수관'!N54</f>
        <v>0</v>
      </c>
      <c r="O18" s="337">
        <f>'서구, 대덕 도수관'!O17+'서구, 대덕 도수관'!O54</f>
        <v>0</v>
      </c>
      <c r="P18" s="337">
        <f>'서구, 대덕 도수관'!P17+'서구, 대덕 도수관'!P54</f>
        <v>0</v>
      </c>
      <c r="Q18" s="337">
        <f>'서구, 대덕 도수관'!Q17+'서구, 대덕 도수관'!Q54</f>
        <v>0</v>
      </c>
      <c r="R18" s="337">
        <f>'서구, 대덕 도수관'!R17+'서구, 대덕 도수관'!R54</f>
        <v>0</v>
      </c>
      <c r="S18" s="337">
        <f>'서구, 대덕 도수관'!S17+'서구, 대덕 도수관'!S54</f>
        <v>0</v>
      </c>
      <c r="T18" s="337">
        <f>'서구, 대덕 도수관'!T17+'서구, 대덕 도수관'!T54</f>
        <v>0</v>
      </c>
      <c r="U18" s="337">
        <f>'서구, 대덕 도수관'!U17+'서구, 대덕 도수관'!U54</f>
        <v>357.4</v>
      </c>
      <c r="V18" s="337">
        <f>'서구, 대덕 도수관'!V17+'서구, 대덕 도수관'!V54</f>
        <v>0</v>
      </c>
      <c r="W18" s="337">
        <f>'서구, 대덕 도수관'!W17+'서구, 대덕 도수관'!W54</f>
        <v>0</v>
      </c>
      <c r="X18" s="337">
        <f>'서구, 대덕 도수관'!X17+'서구, 대덕 도수관'!X54</f>
        <v>0</v>
      </c>
      <c r="Y18" s="337">
        <f>'서구, 대덕 도수관'!Y17+'서구, 대덕 도수관'!Y54</f>
        <v>0</v>
      </c>
      <c r="Z18" s="337">
        <f>'서구, 대덕 도수관'!Z17+'서구, 대덕 도수관'!Z54</f>
        <v>0</v>
      </c>
      <c r="AA18" s="337">
        <f>'서구, 대덕 도수관'!AA17+'서구, 대덕 도수관'!AA54</f>
        <v>0</v>
      </c>
      <c r="AB18" s="337">
        <f>'서구, 대덕 도수관'!AB17+'서구, 대덕 도수관'!AB54</f>
        <v>0</v>
      </c>
      <c r="AC18" s="337">
        <f>'서구, 대덕 도수관'!AC17+'서구, 대덕 도수관'!AC54</f>
        <v>0</v>
      </c>
      <c r="AD18" s="337">
        <f>'서구, 대덕 도수관'!AD17+'서구, 대덕 도수관'!AD54</f>
        <v>0</v>
      </c>
      <c r="AE18" s="337">
        <f>'서구, 대덕 도수관'!AE17+'서구, 대덕 도수관'!AE54</f>
        <v>0</v>
      </c>
      <c r="AF18" s="337">
        <f>'서구, 대덕 도수관'!AF17+'서구, 대덕 도수관'!AF54</f>
        <v>0</v>
      </c>
      <c r="AG18" s="337">
        <f>'서구, 대덕 도수관'!AG17+'서구, 대덕 도수관'!AG54</f>
        <v>0</v>
      </c>
      <c r="AH18" s="337">
        <f>'서구, 대덕 도수관'!AH17+'서구, 대덕 도수관'!AH54</f>
        <v>0</v>
      </c>
      <c r="AI18" s="337">
        <f>'서구, 대덕 도수관'!AI17+'서구, 대덕 도수관'!AI54</f>
        <v>0</v>
      </c>
      <c r="AJ18" s="337">
        <f>'서구, 대덕 도수관'!AJ17+'서구, 대덕 도수관'!AJ54</f>
        <v>0</v>
      </c>
      <c r="AK18" s="956">
        <f>'서구, 대덕 도수관'!AK17+'서구, 대덕 도수관'!AK54</f>
        <v>0</v>
      </c>
    </row>
    <row r="19" spans="1:37" s="40" customFormat="1" ht="26.25" customHeight="1" x14ac:dyDescent="0.15">
      <c r="A19" s="2739"/>
      <c r="B19" s="339" t="s">
        <v>345</v>
      </c>
      <c r="C19" s="610">
        <f t="shared" ref="C19:C20" si="11">SUM(D19:AK19)</f>
        <v>3762.8</v>
      </c>
      <c r="D19" s="337">
        <f>'서구, 대덕 도수관'!D18+'서구, 대덕 도수관'!D55</f>
        <v>3692.04</v>
      </c>
      <c r="E19" s="337">
        <f>'서구, 대덕 도수관'!E18+'서구, 대덕 도수관'!E55</f>
        <v>0</v>
      </c>
      <c r="F19" s="337">
        <f>'서구, 대덕 도수관'!F18+'서구, 대덕 도수관'!F55</f>
        <v>0</v>
      </c>
      <c r="G19" s="337">
        <f>'서구, 대덕 도수관'!G18+'서구, 대덕 도수관'!G55</f>
        <v>0</v>
      </c>
      <c r="H19" s="337">
        <f>'서구, 대덕 도수관'!H18+'서구, 대덕 도수관'!H55</f>
        <v>0</v>
      </c>
      <c r="I19" s="337">
        <f>'서구, 대덕 도수관'!I18+'서구, 대덕 도수관'!I55</f>
        <v>0</v>
      </c>
      <c r="J19" s="337">
        <f>'서구, 대덕 도수관'!J18+'서구, 대덕 도수관'!J55</f>
        <v>0</v>
      </c>
      <c r="K19" s="337">
        <f>'서구, 대덕 도수관'!K18+'서구, 대덕 도수관'!K55</f>
        <v>0</v>
      </c>
      <c r="L19" s="337">
        <f>'서구, 대덕 도수관'!L18+'서구, 대덕 도수관'!L55</f>
        <v>0</v>
      </c>
      <c r="M19" s="337">
        <f>'서구, 대덕 도수관'!M18+'서구, 대덕 도수관'!M55</f>
        <v>0</v>
      </c>
      <c r="N19" s="337">
        <f>'서구, 대덕 도수관'!N18+'서구, 대덕 도수관'!N55</f>
        <v>0</v>
      </c>
      <c r="O19" s="337">
        <f>'서구, 대덕 도수관'!O18+'서구, 대덕 도수관'!O55</f>
        <v>0</v>
      </c>
      <c r="P19" s="337">
        <f>'서구, 대덕 도수관'!P18+'서구, 대덕 도수관'!P55</f>
        <v>0</v>
      </c>
      <c r="Q19" s="337">
        <f>'서구, 대덕 도수관'!Q18+'서구, 대덕 도수관'!Q55</f>
        <v>0</v>
      </c>
      <c r="R19" s="337">
        <f>'서구, 대덕 도수관'!R18+'서구, 대덕 도수관'!R55</f>
        <v>0</v>
      </c>
      <c r="S19" s="337">
        <f>'서구, 대덕 도수관'!S18+'서구, 대덕 도수관'!S55</f>
        <v>0</v>
      </c>
      <c r="T19" s="337">
        <f>'서구, 대덕 도수관'!T18+'서구, 대덕 도수관'!T55</f>
        <v>0</v>
      </c>
      <c r="U19" s="337">
        <f>'서구, 대덕 도수관'!U18+'서구, 대덕 도수관'!U55</f>
        <v>0</v>
      </c>
      <c r="V19" s="337">
        <f>'서구, 대덕 도수관'!V18+'서구, 대덕 도수관'!V55</f>
        <v>0</v>
      </c>
      <c r="W19" s="337">
        <f>'서구, 대덕 도수관'!W18+'서구, 대덕 도수관'!W55</f>
        <v>0</v>
      </c>
      <c r="X19" s="337">
        <f>'서구, 대덕 도수관'!X18+'서구, 대덕 도수관'!X55</f>
        <v>0</v>
      </c>
      <c r="Y19" s="337">
        <f>'서구, 대덕 도수관'!Y18+'서구, 대덕 도수관'!Y55</f>
        <v>0</v>
      </c>
      <c r="Z19" s="337">
        <f>'서구, 대덕 도수관'!Z18+'서구, 대덕 도수관'!Z55</f>
        <v>70.760000000000005</v>
      </c>
      <c r="AA19" s="337">
        <f>'서구, 대덕 도수관'!AA18+'서구, 대덕 도수관'!AA55</f>
        <v>0</v>
      </c>
      <c r="AB19" s="337">
        <f>'서구, 대덕 도수관'!AB18+'서구, 대덕 도수관'!AB55</f>
        <v>0</v>
      </c>
      <c r="AC19" s="337">
        <f>'서구, 대덕 도수관'!AC18+'서구, 대덕 도수관'!AC55</f>
        <v>0</v>
      </c>
      <c r="AD19" s="337">
        <f>'서구, 대덕 도수관'!AD18+'서구, 대덕 도수관'!AD55</f>
        <v>0</v>
      </c>
      <c r="AE19" s="337">
        <f>'서구, 대덕 도수관'!AE18+'서구, 대덕 도수관'!AE55</f>
        <v>0</v>
      </c>
      <c r="AF19" s="337">
        <f>'서구, 대덕 도수관'!AF18+'서구, 대덕 도수관'!AF55</f>
        <v>0</v>
      </c>
      <c r="AG19" s="337">
        <f>'서구, 대덕 도수관'!AG18+'서구, 대덕 도수관'!AG55</f>
        <v>0</v>
      </c>
      <c r="AH19" s="337">
        <f>'서구, 대덕 도수관'!AH18+'서구, 대덕 도수관'!AH55</f>
        <v>0</v>
      </c>
      <c r="AI19" s="337">
        <f>'서구, 대덕 도수관'!AI18+'서구, 대덕 도수관'!AI55</f>
        <v>0</v>
      </c>
      <c r="AJ19" s="337">
        <f>'서구, 대덕 도수관'!AJ18+'서구, 대덕 도수관'!AJ55</f>
        <v>0</v>
      </c>
      <c r="AK19" s="956">
        <f>'서구, 대덕 도수관'!AK18+'서구, 대덕 도수관'!AK55</f>
        <v>0</v>
      </c>
    </row>
    <row r="20" spans="1:37" s="40" customFormat="1" ht="26.25" customHeight="1" x14ac:dyDescent="0.15">
      <c r="A20" s="2740"/>
      <c r="B20" s="331" t="s">
        <v>847</v>
      </c>
      <c r="C20" s="610">
        <f t="shared" si="11"/>
        <v>109.12</v>
      </c>
      <c r="D20" s="337">
        <f>'서구, 대덕 도수관'!D19+'서구, 대덕 도수관'!D56</f>
        <v>0</v>
      </c>
      <c r="E20" s="337">
        <f>'서구, 대덕 도수관'!E19+'서구, 대덕 도수관'!E56</f>
        <v>0</v>
      </c>
      <c r="F20" s="337">
        <f>'서구, 대덕 도수관'!F19+'서구, 대덕 도수관'!F56</f>
        <v>0</v>
      </c>
      <c r="G20" s="337">
        <f>'서구, 대덕 도수관'!G19+'서구, 대덕 도수관'!G56</f>
        <v>0</v>
      </c>
      <c r="H20" s="337">
        <f>'서구, 대덕 도수관'!H19+'서구, 대덕 도수관'!H56</f>
        <v>0</v>
      </c>
      <c r="I20" s="337">
        <f>'서구, 대덕 도수관'!I19+'서구, 대덕 도수관'!I56</f>
        <v>0</v>
      </c>
      <c r="J20" s="337">
        <f>'서구, 대덕 도수관'!J19+'서구, 대덕 도수관'!J56</f>
        <v>0</v>
      </c>
      <c r="K20" s="337">
        <f>'서구, 대덕 도수관'!K19+'서구, 대덕 도수관'!K56</f>
        <v>0</v>
      </c>
      <c r="L20" s="337">
        <f>'서구, 대덕 도수관'!L19+'서구, 대덕 도수관'!L56</f>
        <v>0</v>
      </c>
      <c r="M20" s="337">
        <f>'서구, 대덕 도수관'!M19+'서구, 대덕 도수관'!M56</f>
        <v>0</v>
      </c>
      <c r="N20" s="337">
        <f>'서구, 대덕 도수관'!N19+'서구, 대덕 도수관'!N56</f>
        <v>0</v>
      </c>
      <c r="O20" s="337">
        <f>'서구, 대덕 도수관'!O19+'서구, 대덕 도수관'!O56</f>
        <v>0</v>
      </c>
      <c r="P20" s="337">
        <f>'서구, 대덕 도수관'!P19+'서구, 대덕 도수관'!P56</f>
        <v>0</v>
      </c>
      <c r="Q20" s="337">
        <f>'서구, 대덕 도수관'!Q19+'서구, 대덕 도수관'!Q56</f>
        <v>0</v>
      </c>
      <c r="R20" s="337">
        <f>'서구, 대덕 도수관'!R19+'서구, 대덕 도수관'!R56</f>
        <v>0</v>
      </c>
      <c r="S20" s="337">
        <f>'서구, 대덕 도수관'!S19+'서구, 대덕 도수관'!S56</f>
        <v>0</v>
      </c>
      <c r="T20" s="337">
        <f>'서구, 대덕 도수관'!T19+'서구, 대덕 도수관'!T56</f>
        <v>0</v>
      </c>
      <c r="U20" s="337">
        <f>'서구, 대덕 도수관'!U19+'서구, 대덕 도수관'!U56</f>
        <v>0</v>
      </c>
      <c r="V20" s="337">
        <f>'서구, 대덕 도수관'!V19+'서구, 대덕 도수관'!V56</f>
        <v>0</v>
      </c>
      <c r="W20" s="337">
        <f>'서구, 대덕 도수관'!W19+'서구, 대덕 도수관'!W56</f>
        <v>0</v>
      </c>
      <c r="X20" s="337">
        <f>'서구, 대덕 도수관'!X19+'서구, 대덕 도수관'!X56</f>
        <v>0</v>
      </c>
      <c r="Y20" s="337">
        <f>'서구, 대덕 도수관'!Y19+'서구, 대덕 도수관'!Y56</f>
        <v>0</v>
      </c>
      <c r="Z20" s="337">
        <f>'서구, 대덕 도수관'!Z19+'서구, 대덕 도수관'!Z56</f>
        <v>109.12</v>
      </c>
      <c r="AA20" s="337">
        <f>'서구, 대덕 도수관'!AA19+'서구, 대덕 도수관'!AA56</f>
        <v>0</v>
      </c>
      <c r="AB20" s="337">
        <f>'서구, 대덕 도수관'!AB19+'서구, 대덕 도수관'!AB56</f>
        <v>0</v>
      </c>
      <c r="AC20" s="337">
        <f>'서구, 대덕 도수관'!AC19+'서구, 대덕 도수관'!AC56</f>
        <v>0</v>
      </c>
      <c r="AD20" s="337">
        <f>'서구, 대덕 도수관'!AD19+'서구, 대덕 도수관'!AD56</f>
        <v>0</v>
      </c>
      <c r="AE20" s="337">
        <f>'서구, 대덕 도수관'!AE19+'서구, 대덕 도수관'!AE56</f>
        <v>0</v>
      </c>
      <c r="AF20" s="337">
        <f>'서구, 대덕 도수관'!AF19+'서구, 대덕 도수관'!AF56</f>
        <v>0</v>
      </c>
      <c r="AG20" s="337">
        <f>'서구, 대덕 도수관'!AG19+'서구, 대덕 도수관'!AG56</f>
        <v>0</v>
      </c>
      <c r="AH20" s="337">
        <f>'서구, 대덕 도수관'!AH19+'서구, 대덕 도수관'!AH56</f>
        <v>0</v>
      </c>
      <c r="AI20" s="337">
        <f>'서구, 대덕 도수관'!AI19+'서구, 대덕 도수관'!AI56</f>
        <v>0</v>
      </c>
      <c r="AJ20" s="337">
        <f>'서구, 대덕 도수관'!AJ19+'서구, 대덕 도수관'!AJ56</f>
        <v>0</v>
      </c>
      <c r="AK20" s="956">
        <f>'서구, 대덕 도수관'!AK19+'서구, 대덕 도수관'!AK56</f>
        <v>0</v>
      </c>
    </row>
    <row r="21" spans="1:37" s="40" customFormat="1" ht="26.25" customHeight="1" x14ac:dyDescent="0.15">
      <c r="A21" s="2738" t="s">
        <v>347</v>
      </c>
      <c r="B21" s="301" t="s">
        <v>346</v>
      </c>
      <c r="C21" s="609">
        <f>SUM(D21:AK21)</f>
        <v>5045.33</v>
      </c>
      <c r="D21" s="609">
        <f>SUM(D22:D24)</f>
        <v>567.79999999999995</v>
      </c>
      <c r="E21" s="609">
        <f t="shared" ref="E21:AE21" si="12">SUM(E22:E24)</f>
        <v>0</v>
      </c>
      <c r="F21" s="609">
        <f t="shared" si="12"/>
        <v>0</v>
      </c>
      <c r="G21" s="609">
        <f t="shared" si="12"/>
        <v>0</v>
      </c>
      <c r="H21" s="609">
        <f t="shared" si="12"/>
        <v>0</v>
      </c>
      <c r="I21" s="609">
        <f t="shared" si="12"/>
        <v>0</v>
      </c>
      <c r="J21" s="609">
        <f t="shared" si="12"/>
        <v>0</v>
      </c>
      <c r="K21" s="609">
        <f t="shared" si="12"/>
        <v>0</v>
      </c>
      <c r="L21" s="609">
        <f t="shared" si="12"/>
        <v>0</v>
      </c>
      <c r="M21" s="609">
        <f t="shared" si="12"/>
        <v>0</v>
      </c>
      <c r="N21" s="609">
        <f t="shared" si="12"/>
        <v>3076.31</v>
      </c>
      <c r="O21" s="609">
        <f t="shared" si="12"/>
        <v>0</v>
      </c>
      <c r="P21" s="609">
        <f t="shared" si="12"/>
        <v>0</v>
      </c>
      <c r="Q21" s="609">
        <f t="shared" si="12"/>
        <v>0</v>
      </c>
      <c r="R21" s="609">
        <f t="shared" si="12"/>
        <v>0</v>
      </c>
      <c r="S21" s="609">
        <f t="shared" si="12"/>
        <v>0</v>
      </c>
      <c r="T21" s="609">
        <f t="shared" si="12"/>
        <v>240.2</v>
      </c>
      <c r="U21" s="609">
        <f t="shared" si="12"/>
        <v>412.17</v>
      </c>
      <c r="V21" s="609">
        <f t="shared" si="12"/>
        <v>0</v>
      </c>
      <c r="W21" s="609">
        <f t="shared" si="12"/>
        <v>0</v>
      </c>
      <c r="X21" s="609">
        <f t="shared" si="12"/>
        <v>0</v>
      </c>
      <c r="Y21" s="609">
        <f t="shared" si="12"/>
        <v>0</v>
      </c>
      <c r="Z21" s="609">
        <f t="shared" si="12"/>
        <v>68.849999999999994</v>
      </c>
      <c r="AA21" s="609">
        <f t="shared" si="12"/>
        <v>0</v>
      </c>
      <c r="AB21" s="609">
        <f t="shared" si="12"/>
        <v>0</v>
      </c>
      <c r="AC21" s="609">
        <f t="shared" si="12"/>
        <v>0</v>
      </c>
      <c r="AD21" s="609">
        <f t="shared" si="12"/>
        <v>0</v>
      </c>
      <c r="AE21" s="609">
        <f t="shared" si="12"/>
        <v>0</v>
      </c>
      <c r="AF21" s="609">
        <f t="shared" ref="AF21:AK21" si="13">SUM(AF22:AF24)</f>
        <v>0</v>
      </c>
      <c r="AG21" s="609">
        <f t="shared" si="13"/>
        <v>0</v>
      </c>
      <c r="AH21" s="609">
        <f t="shared" si="13"/>
        <v>0</v>
      </c>
      <c r="AI21" s="609">
        <f t="shared" si="13"/>
        <v>680</v>
      </c>
      <c r="AJ21" s="609">
        <f t="shared" si="13"/>
        <v>0</v>
      </c>
      <c r="AK21" s="614">
        <f t="shared" si="13"/>
        <v>0</v>
      </c>
    </row>
    <row r="22" spans="1:37" s="40" customFormat="1" ht="26.25" customHeight="1" x14ac:dyDescent="0.15">
      <c r="A22" s="2739"/>
      <c r="B22" s="296" t="s">
        <v>344</v>
      </c>
      <c r="C22" s="610">
        <f>SUM(D22:AK22)</f>
        <v>879.17000000000007</v>
      </c>
      <c r="D22" s="337">
        <f>'서구, 대덕 도수관'!D21+'서구, 대덕 도수관'!D58</f>
        <v>226.8</v>
      </c>
      <c r="E22" s="337">
        <f>'서구, 대덕 도수관'!E21+'서구, 대덕 도수관'!E58</f>
        <v>0</v>
      </c>
      <c r="F22" s="337">
        <f>'서구, 대덕 도수관'!F21+'서구, 대덕 도수관'!F58</f>
        <v>0</v>
      </c>
      <c r="G22" s="337">
        <f>'서구, 대덕 도수관'!G21+'서구, 대덕 도수관'!G58</f>
        <v>0</v>
      </c>
      <c r="H22" s="337">
        <f>'서구, 대덕 도수관'!H21+'서구, 대덕 도수관'!H58</f>
        <v>0</v>
      </c>
      <c r="I22" s="337">
        <f>'서구, 대덕 도수관'!I21+'서구, 대덕 도수관'!I58</f>
        <v>0</v>
      </c>
      <c r="J22" s="337">
        <f>'서구, 대덕 도수관'!J21+'서구, 대덕 도수관'!J58</f>
        <v>0</v>
      </c>
      <c r="K22" s="337">
        <f>'서구, 대덕 도수관'!K21+'서구, 대덕 도수관'!K58</f>
        <v>0</v>
      </c>
      <c r="L22" s="337">
        <f>'서구, 대덕 도수관'!L21+'서구, 대덕 도수관'!L58</f>
        <v>0</v>
      </c>
      <c r="M22" s="337">
        <f>'서구, 대덕 도수관'!M21+'서구, 대덕 도수관'!M58</f>
        <v>0</v>
      </c>
      <c r="N22" s="337">
        <f>'서구, 대덕 도수관'!N21+'서구, 대덕 도수관'!N58</f>
        <v>0</v>
      </c>
      <c r="O22" s="337">
        <f>'서구, 대덕 도수관'!O21+'서구, 대덕 도수관'!O58</f>
        <v>0</v>
      </c>
      <c r="P22" s="337">
        <f>'서구, 대덕 도수관'!P21+'서구, 대덕 도수관'!P58</f>
        <v>0</v>
      </c>
      <c r="Q22" s="337">
        <f>'서구, 대덕 도수관'!Q21+'서구, 대덕 도수관'!Q58</f>
        <v>0</v>
      </c>
      <c r="R22" s="337">
        <f>'서구, 대덕 도수관'!R21+'서구, 대덕 도수관'!R58</f>
        <v>0</v>
      </c>
      <c r="S22" s="337">
        <f>'서구, 대덕 도수관'!S21+'서구, 대덕 도수관'!S58</f>
        <v>0</v>
      </c>
      <c r="T22" s="337">
        <f>'서구, 대덕 도수관'!T21+'서구, 대덕 도수관'!T58</f>
        <v>240.2</v>
      </c>
      <c r="U22" s="337">
        <f>'서구, 대덕 도수관'!U21+'서구, 대덕 도수관'!U58</f>
        <v>412.17</v>
      </c>
      <c r="V22" s="337">
        <f>'서구, 대덕 도수관'!V21+'서구, 대덕 도수관'!V58</f>
        <v>0</v>
      </c>
      <c r="W22" s="337">
        <f>'서구, 대덕 도수관'!W21+'서구, 대덕 도수관'!W58</f>
        <v>0</v>
      </c>
      <c r="X22" s="337">
        <f>'서구, 대덕 도수관'!X21+'서구, 대덕 도수관'!X58</f>
        <v>0</v>
      </c>
      <c r="Y22" s="337">
        <f>'서구, 대덕 도수관'!Y21+'서구, 대덕 도수관'!Y58</f>
        <v>0</v>
      </c>
      <c r="Z22" s="337">
        <f>'서구, 대덕 도수관'!Z21+'서구, 대덕 도수관'!Z58</f>
        <v>0</v>
      </c>
      <c r="AA22" s="337">
        <f>'서구, 대덕 도수관'!AA21+'서구, 대덕 도수관'!AA58</f>
        <v>0</v>
      </c>
      <c r="AB22" s="337">
        <f>'서구, 대덕 도수관'!AB21+'서구, 대덕 도수관'!AB58</f>
        <v>0</v>
      </c>
      <c r="AC22" s="337">
        <f>'서구, 대덕 도수관'!AC21+'서구, 대덕 도수관'!AC58</f>
        <v>0</v>
      </c>
      <c r="AD22" s="337">
        <f>'서구, 대덕 도수관'!AD21+'서구, 대덕 도수관'!AD58</f>
        <v>0</v>
      </c>
      <c r="AE22" s="337">
        <f>'서구, 대덕 도수관'!AE21+'서구, 대덕 도수관'!AE58</f>
        <v>0</v>
      </c>
      <c r="AF22" s="337">
        <f>'서구, 대덕 도수관'!AF21+'서구, 대덕 도수관'!AF58</f>
        <v>0</v>
      </c>
      <c r="AG22" s="337">
        <f>'서구, 대덕 도수관'!AG21+'서구, 대덕 도수관'!AG58</f>
        <v>0</v>
      </c>
      <c r="AH22" s="337">
        <f>'서구, 대덕 도수관'!AH21+'서구, 대덕 도수관'!AH58</f>
        <v>0</v>
      </c>
      <c r="AI22" s="337">
        <f>'서구, 대덕 도수관'!AI21+'서구, 대덕 도수관'!AI58</f>
        <v>0</v>
      </c>
      <c r="AJ22" s="337">
        <f>'서구, 대덕 도수관'!AJ21+'서구, 대덕 도수관'!AJ58</f>
        <v>0</v>
      </c>
      <c r="AK22" s="956">
        <f>'서구, 대덕 도수관'!AK21+'서구, 대덕 도수관'!AK58</f>
        <v>0</v>
      </c>
    </row>
    <row r="23" spans="1:37" s="40" customFormat="1" ht="26.25" customHeight="1" x14ac:dyDescent="0.15">
      <c r="A23" s="2739"/>
      <c r="B23" s="339" t="s">
        <v>345</v>
      </c>
      <c r="C23" s="610">
        <f t="shared" ref="C23:C24" si="14">SUM(D23:AK23)</f>
        <v>4097.3099999999995</v>
      </c>
      <c r="D23" s="337">
        <f>'서구, 대덕 도수관'!D22+'서구, 대덕 도수관'!D59</f>
        <v>341</v>
      </c>
      <c r="E23" s="337">
        <f>'서구, 대덕 도수관'!E22+'서구, 대덕 도수관'!E59</f>
        <v>0</v>
      </c>
      <c r="F23" s="337">
        <f>'서구, 대덕 도수관'!F22+'서구, 대덕 도수관'!F59</f>
        <v>0</v>
      </c>
      <c r="G23" s="337">
        <f>'서구, 대덕 도수관'!G22+'서구, 대덕 도수관'!G59</f>
        <v>0</v>
      </c>
      <c r="H23" s="337">
        <f>'서구, 대덕 도수관'!H22+'서구, 대덕 도수관'!H59</f>
        <v>0</v>
      </c>
      <c r="I23" s="337">
        <f>'서구, 대덕 도수관'!I22+'서구, 대덕 도수관'!I59</f>
        <v>0</v>
      </c>
      <c r="J23" s="337">
        <f>'서구, 대덕 도수관'!J22+'서구, 대덕 도수관'!J59</f>
        <v>0</v>
      </c>
      <c r="K23" s="337">
        <f>'서구, 대덕 도수관'!K22+'서구, 대덕 도수관'!K59</f>
        <v>0</v>
      </c>
      <c r="L23" s="337">
        <f>'서구, 대덕 도수관'!L22+'서구, 대덕 도수관'!L59</f>
        <v>0</v>
      </c>
      <c r="M23" s="337">
        <f>'서구, 대덕 도수관'!M22+'서구, 대덕 도수관'!M59</f>
        <v>0</v>
      </c>
      <c r="N23" s="337">
        <f>'서구, 대덕 도수관'!N22+'서구, 대덕 도수관'!N59</f>
        <v>3076.31</v>
      </c>
      <c r="O23" s="337">
        <f>'서구, 대덕 도수관'!O22+'서구, 대덕 도수관'!O59</f>
        <v>0</v>
      </c>
      <c r="P23" s="337">
        <f>'서구, 대덕 도수관'!P22+'서구, 대덕 도수관'!P59</f>
        <v>0</v>
      </c>
      <c r="Q23" s="337">
        <f>'서구, 대덕 도수관'!Q22+'서구, 대덕 도수관'!Q59</f>
        <v>0</v>
      </c>
      <c r="R23" s="337">
        <f>'서구, 대덕 도수관'!R22+'서구, 대덕 도수관'!R59</f>
        <v>0</v>
      </c>
      <c r="S23" s="337">
        <f>'서구, 대덕 도수관'!S22+'서구, 대덕 도수관'!S59</f>
        <v>0</v>
      </c>
      <c r="T23" s="337">
        <f>'서구, 대덕 도수관'!T22+'서구, 대덕 도수관'!T59</f>
        <v>0</v>
      </c>
      <c r="U23" s="337">
        <f>'서구, 대덕 도수관'!U22+'서구, 대덕 도수관'!U59</f>
        <v>0</v>
      </c>
      <c r="V23" s="337">
        <f>'서구, 대덕 도수관'!V22+'서구, 대덕 도수관'!V59</f>
        <v>0</v>
      </c>
      <c r="W23" s="337">
        <f>'서구, 대덕 도수관'!W22+'서구, 대덕 도수관'!W59</f>
        <v>0</v>
      </c>
      <c r="X23" s="337">
        <f>'서구, 대덕 도수관'!X22+'서구, 대덕 도수관'!X59</f>
        <v>0</v>
      </c>
      <c r="Y23" s="337">
        <f>'서구, 대덕 도수관'!Y22+'서구, 대덕 도수관'!Y59</f>
        <v>0</v>
      </c>
      <c r="Z23" s="337">
        <f>'서구, 대덕 도수관'!Z22+'서구, 대덕 도수관'!Z59</f>
        <v>0</v>
      </c>
      <c r="AA23" s="337">
        <f>'서구, 대덕 도수관'!AA22+'서구, 대덕 도수관'!AA59</f>
        <v>0</v>
      </c>
      <c r="AB23" s="337">
        <f>'서구, 대덕 도수관'!AB22+'서구, 대덕 도수관'!AB59</f>
        <v>0</v>
      </c>
      <c r="AC23" s="337">
        <f>'서구, 대덕 도수관'!AC22+'서구, 대덕 도수관'!AC59</f>
        <v>0</v>
      </c>
      <c r="AD23" s="337">
        <f>'서구, 대덕 도수관'!AD22+'서구, 대덕 도수관'!AD59</f>
        <v>0</v>
      </c>
      <c r="AE23" s="337">
        <f>'서구, 대덕 도수관'!AE22+'서구, 대덕 도수관'!AE59</f>
        <v>0</v>
      </c>
      <c r="AF23" s="337">
        <f>'서구, 대덕 도수관'!AF22+'서구, 대덕 도수관'!AF59</f>
        <v>0</v>
      </c>
      <c r="AG23" s="337">
        <f>'서구, 대덕 도수관'!AG22+'서구, 대덕 도수관'!AG59</f>
        <v>0</v>
      </c>
      <c r="AH23" s="337">
        <f>'서구, 대덕 도수관'!AH22+'서구, 대덕 도수관'!AH59</f>
        <v>0</v>
      </c>
      <c r="AI23" s="337">
        <f>'서구, 대덕 도수관'!AI22+'서구, 대덕 도수관'!AI59</f>
        <v>680</v>
      </c>
      <c r="AJ23" s="337">
        <f>'서구, 대덕 도수관'!AJ22+'서구, 대덕 도수관'!AJ59</f>
        <v>0</v>
      </c>
      <c r="AK23" s="956">
        <f>'서구, 대덕 도수관'!AK22+'서구, 대덕 도수관'!AK59</f>
        <v>0</v>
      </c>
    </row>
    <row r="24" spans="1:37" s="40" customFormat="1" ht="26.25" customHeight="1" x14ac:dyDescent="0.15">
      <c r="A24" s="2740"/>
      <c r="B24" s="331" t="s">
        <v>847</v>
      </c>
      <c r="C24" s="610">
        <f t="shared" si="14"/>
        <v>68.849999999999994</v>
      </c>
      <c r="D24" s="337">
        <f>'서구, 대덕 도수관'!D23+'서구, 대덕 도수관'!D60</f>
        <v>0</v>
      </c>
      <c r="E24" s="337">
        <f>'서구, 대덕 도수관'!E23+'서구, 대덕 도수관'!E60</f>
        <v>0</v>
      </c>
      <c r="F24" s="337">
        <f>'서구, 대덕 도수관'!F23+'서구, 대덕 도수관'!F60</f>
        <v>0</v>
      </c>
      <c r="G24" s="337">
        <f>'서구, 대덕 도수관'!G23+'서구, 대덕 도수관'!G60</f>
        <v>0</v>
      </c>
      <c r="H24" s="337">
        <f>'서구, 대덕 도수관'!H23+'서구, 대덕 도수관'!H60</f>
        <v>0</v>
      </c>
      <c r="I24" s="337">
        <f>'서구, 대덕 도수관'!I23+'서구, 대덕 도수관'!I60</f>
        <v>0</v>
      </c>
      <c r="J24" s="337">
        <f>'서구, 대덕 도수관'!J23+'서구, 대덕 도수관'!J60</f>
        <v>0</v>
      </c>
      <c r="K24" s="337">
        <f>'서구, 대덕 도수관'!K23+'서구, 대덕 도수관'!K60</f>
        <v>0</v>
      </c>
      <c r="L24" s="337">
        <f>'서구, 대덕 도수관'!L23+'서구, 대덕 도수관'!L60</f>
        <v>0</v>
      </c>
      <c r="M24" s="337">
        <f>'서구, 대덕 도수관'!M23+'서구, 대덕 도수관'!M60</f>
        <v>0</v>
      </c>
      <c r="N24" s="337">
        <f>'서구, 대덕 도수관'!N23+'서구, 대덕 도수관'!N60</f>
        <v>0</v>
      </c>
      <c r="O24" s="337">
        <f>'서구, 대덕 도수관'!O23+'서구, 대덕 도수관'!O60</f>
        <v>0</v>
      </c>
      <c r="P24" s="337">
        <f>'서구, 대덕 도수관'!P23+'서구, 대덕 도수관'!P60</f>
        <v>0</v>
      </c>
      <c r="Q24" s="337">
        <f>'서구, 대덕 도수관'!Q23+'서구, 대덕 도수관'!Q60</f>
        <v>0</v>
      </c>
      <c r="R24" s="337">
        <f>'서구, 대덕 도수관'!R23+'서구, 대덕 도수관'!R60</f>
        <v>0</v>
      </c>
      <c r="S24" s="337">
        <f>'서구, 대덕 도수관'!S23+'서구, 대덕 도수관'!S60</f>
        <v>0</v>
      </c>
      <c r="T24" s="337">
        <f>'서구, 대덕 도수관'!T23+'서구, 대덕 도수관'!T60</f>
        <v>0</v>
      </c>
      <c r="U24" s="337">
        <f>'서구, 대덕 도수관'!U23+'서구, 대덕 도수관'!U60</f>
        <v>0</v>
      </c>
      <c r="V24" s="337">
        <f>'서구, 대덕 도수관'!V23+'서구, 대덕 도수관'!V60</f>
        <v>0</v>
      </c>
      <c r="W24" s="337">
        <f>'서구, 대덕 도수관'!W23+'서구, 대덕 도수관'!W60</f>
        <v>0</v>
      </c>
      <c r="X24" s="337">
        <f>'서구, 대덕 도수관'!X23+'서구, 대덕 도수관'!X60</f>
        <v>0</v>
      </c>
      <c r="Y24" s="337">
        <f>'서구, 대덕 도수관'!Y23+'서구, 대덕 도수관'!Y60</f>
        <v>0</v>
      </c>
      <c r="Z24" s="337">
        <f>'서구, 대덕 도수관'!Z23+'서구, 대덕 도수관'!Z60</f>
        <v>68.849999999999994</v>
      </c>
      <c r="AA24" s="337">
        <f>'서구, 대덕 도수관'!AA23+'서구, 대덕 도수관'!AA60</f>
        <v>0</v>
      </c>
      <c r="AB24" s="337">
        <f>'서구, 대덕 도수관'!AB23+'서구, 대덕 도수관'!AB60</f>
        <v>0</v>
      </c>
      <c r="AC24" s="337">
        <f>'서구, 대덕 도수관'!AC23+'서구, 대덕 도수관'!AC60</f>
        <v>0</v>
      </c>
      <c r="AD24" s="337">
        <f>'서구, 대덕 도수관'!AD23+'서구, 대덕 도수관'!AD60</f>
        <v>0</v>
      </c>
      <c r="AE24" s="337">
        <f>'서구, 대덕 도수관'!AE23+'서구, 대덕 도수관'!AE60</f>
        <v>0</v>
      </c>
      <c r="AF24" s="337">
        <f>'서구, 대덕 도수관'!AF23+'서구, 대덕 도수관'!AF60</f>
        <v>0</v>
      </c>
      <c r="AG24" s="337">
        <f>'서구, 대덕 도수관'!AG23+'서구, 대덕 도수관'!AG60</f>
        <v>0</v>
      </c>
      <c r="AH24" s="337">
        <f>'서구, 대덕 도수관'!AH23+'서구, 대덕 도수관'!AH60</f>
        <v>0</v>
      </c>
      <c r="AI24" s="337">
        <f>'서구, 대덕 도수관'!AI23+'서구, 대덕 도수관'!AI60</f>
        <v>0</v>
      </c>
      <c r="AJ24" s="337">
        <f>'서구, 대덕 도수관'!AJ23+'서구, 대덕 도수관'!AJ60</f>
        <v>0</v>
      </c>
      <c r="AK24" s="956">
        <f>'서구, 대덕 도수관'!AK23+'서구, 대덕 도수관'!AK60</f>
        <v>0</v>
      </c>
    </row>
    <row r="25" spans="1:37" s="40" customFormat="1" ht="26.25" customHeight="1" x14ac:dyDescent="0.15">
      <c r="A25" s="2738" t="s">
        <v>348</v>
      </c>
      <c r="B25" s="301" t="s">
        <v>346</v>
      </c>
      <c r="C25" s="609">
        <f>SUM(D25:AK25)</f>
        <v>966.75</v>
      </c>
      <c r="D25" s="609">
        <f>SUM(D26:D28)</f>
        <v>700.01</v>
      </c>
      <c r="E25" s="609">
        <f t="shared" ref="E25:AE25" si="15">SUM(E26:E28)</f>
        <v>0</v>
      </c>
      <c r="F25" s="609">
        <f t="shared" si="15"/>
        <v>0</v>
      </c>
      <c r="G25" s="609">
        <f t="shared" si="15"/>
        <v>0</v>
      </c>
      <c r="H25" s="609">
        <f t="shared" si="15"/>
        <v>0</v>
      </c>
      <c r="I25" s="609">
        <f t="shared" si="15"/>
        <v>0</v>
      </c>
      <c r="J25" s="609">
        <f t="shared" si="15"/>
        <v>0</v>
      </c>
      <c r="K25" s="609">
        <f t="shared" si="15"/>
        <v>0</v>
      </c>
      <c r="L25" s="609">
        <f t="shared" si="15"/>
        <v>0</v>
      </c>
      <c r="M25" s="609">
        <f t="shared" si="15"/>
        <v>0</v>
      </c>
      <c r="N25" s="609">
        <f t="shared" si="15"/>
        <v>0</v>
      </c>
      <c r="O25" s="609">
        <f t="shared" si="15"/>
        <v>0</v>
      </c>
      <c r="P25" s="609">
        <f t="shared" si="15"/>
        <v>0</v>
      </c>
      <c r="Q25" s="609">
        <f t="shared" si="15"/>
        <v>0</v>
      </c>
      <c r="R25" s="609">
        <f t="shared" si="15"/>
        <v>0</v>
      </c>
      <c r="S25" s="609">
        <f t="shared" si="15"/>
        <v>0</v>
      </c>
      <c r="T25" s="609">
        <f t="shared" si="15"/>
        <v>266.74</v>
      </c>
      <c r="U25" s="609">
        <f t="shared" si="15"/>
        <v>0</v>
      </c>
      <c r="V25" s="609">
        <f t="shared" si="15"/>
        <v>0</v>
      </c>
      <c r="W25" s="609">
        <f t="shared" si="15"/>
        <v>0</v>
      </c>
      <c r="X25" s="609">
        <f t="shared" si="15"/>
        <v>0</v>
      </c>
      <c r="Y25" s="609">
        <f t="shared" si="15"/>
        <v>0</v>
      </c>
      <c r="Z25" s="609">
        <f t="shared" si="15"/>
        <v>0</v>
      </c>
      <c r="AA25" s="609">
        <f t="shared" si="15"/>
        <v>0</v>
      </c>
      <c r="AB25" s="609">
        <f t="shared" si="15"/>
        <v>0</v>
      </c>
      <c r="AC25" s="609">
        <f t="shared" si="15"/>
        <v>0</v>
      </c>
      <c r="AD25" s="609">
        <f t="shared" si="15"/>
        <v>0</v>
      </c>
      <c r="AE25" s="609">
        <f t="shared" si="15"/>
        <v>0</v>
      </c>
      <c r="AF25" s="609">
        <f t="shared" ref="AF25:AK25" si="16">SUM(AF26:AF28)</f>
        <v>0</v>
      </c>
      <c r="AG25" s="609">
        <f t="shared" si="16"/>
        <v>0</v>
      </c>
      <c r="AH25" s="609">
        <f t="shared" si="16"/>
        <v>0</v>
      </c>
      <c r="AI25" s="609">
        <f t="shared" si="16"/>
        <v>0</v>
      </c>
      <c r="AJ25" s="609">
        <f t="shared" si="16"/>
        <v>0</v>
      </c>
      <c r="AK25" s="614">
        <f t="shared" si="16"/>
        <v>0</v>
      </c>
    </row>
    <row r="26" spans="1:37" s="73" customFormat="1" ht="26.25" customHeight="1" x14ac:dyDescent="0.15">
      <c r="A26" s="2739"/>
      <c r="B26" s="296" t="s">
        <v>344</v>
      </c>
      <c r="C26" s="610">
        <f>SUM(D26:AK26)</f>
        <v>266.74</v>
      </c>
      <c r="D26" s="337">
        <f>'서구, 대덕 도수관'!D25+'서구, 대덕 도수관'!D62</f>
        <v>0</v>
      </c>
      <c r="E26" s="337">
        <f>'서구, 대덕 도수관'!E25+'서구, 대덕 도수관'!E62</f>
        <v>0</v>
      </c>
      <c r="F26" s="337">
        <f>'서구, 대덕 도수관'!F25+'서구, 대덕 도수관'!F62</f>
        <v>0</v>
      </c>
      <c r="G26" s="337">
        <f>'서구, 대덕 도수관'!G25+'서구, 대덕 도수관'!G62</f>
        <v>0</v>
      </c>
      <c r="H26" s="337">
        <f>'서구, 대덕 도수관'!H25+'서구, 대덕 도수관'!H62</f>
        <v>0</v>
      </c>
      <c r="I26" s="337">
        <f>'서구, 대덕 도수관'!I25+'서구, 대덕 도수관'!I62</f>
        <v>0</v>
      </c>
      <c r="J26" s="337">
        <f>'서구, 대덕 도수관'!J25+'서구, 대덕 도수관'!J62</f>
        <v>0</v>
      </c>
      <c r="K26" s="337">
        <f>'서구, 대덕 도수관'!K25+'서구, 대덕 도수관'!K62</f>
        <v>0</v>
      </c>
      <c r="L26" s="337">
        <f>'서구, 대덕 도수관'!L25+'서구, 대덕 도수관'!L62</f>
        <v>0</v>
      </c>
      <c r="M26" s="337">
        <f>'서구, 대덕 도수관'!M25+'서구, 대덕 도수관'!M62</f>
        <v>0</v>
      </c>
      <c r="N26" s="337">
        <f>'서구, 대덕 도수관'!N25+'서구, 대덕 도수관'!N62</f>
        <v>0</v>
      </c>
      <c r="O26" s="337">
        <f>'서구, 대덕 도수관'!O25+'서구, 대덕 도수관'!O62</f>
        <v>0</v>
      </c>
      <c r="P26" s="337">
        <f>'서구, 대덕 도수관'!P25+'서구, 대덕 도수관'!P62</f>
        <v>0</v>
      </c>
      <c r="Q26" s="337">
        <f>'서구, 대덕 도수관'!Q25+'서구, 대덕 도수관'!Q62</f>
        <v>0</v>
      </c>
      <c r="R26" s="337">
        <f>'서구, 대덕 도수관'!R25+'서구, 대덕 도수관'!R62</f>
        <v>0</v>
      </c>
      <c r="S26" s="337">
        <f>'서구, 대덕 도수관'!S25+'서구, 대덕 도수관'!S62</f>
        <v>0</v>
      </c>
      <c r="T26" s="337">
        <f>'서구, 대덕 도수관'!T25+'서구, 대덕 도수관'!T62</f>
        <v>266.74</v>
      </c>
      <c r="U26" s="337">
        <f>'서구, 대덕 도수관'!U25+'서구, 대덕 도수관'!U62</f>
        <v>0</v>
      </c>
      <c r="V26" s="337">
        <f>'서구, 대덕 도수관'!V25+'서구, 대덕 도수관'!V62</f>
        <v>0</v>
      </c>
      <c r="W26" s="337">
        <f>'서구, 대덕 도수관'!W25+'서구, 대덕 도수관'!W62</f>
        <v>0</v>
      </c>
      <c r="X26" s="337">
        <f>'서구, 대덕 도수관'!X25+'서구, 대덕 도수관'!X62</f>
        <v>0</v>
      </c>
      <c r="Y26" s="337">
        <f>'서구, 대덕 도수관'!Y25+'서구, 대덕 도수관'!Y62</f>
        <v>0</v>
      </c>
      <c r="Z26" s="337">
        <f>'서구, 대덕 도수관'!Z25+'서구, 대덕 도수관'!Z62</f>
        <v>0</v>
      </c>
      <c r="AA26" s="337">
        <f>'서구, 대덕 도수관'!AA25+'서구, 대덕 도수관'!AA62</f>
        <v>0</v>
      </c>
      <c r="AB26" s="337">
        <f>'서구, 대덕 도수관'!AB25+'서구, 대덕 도수관'!AB62</f>
        <v>0</v>
      </c>
      <c r="AC26" s="337">
        <f>'서구, 대덕 도수관'!AC25+'서구, 대덕 도수관'!AC62</f>
        <v>0</v>
      </c>
      <c r="AD26" s="337">
        <f>'서구, 대덕 도수관'!AD25+'서구, 대덕 도수관'!AD62</f>
        <v>0</v>
      </c>
      <c r="AE26" s="337">
        <f>'서구, 대덕 도수관'!AE25+'서구, 대덕 도수관'!AE62</f>
        <v>0</v>
      </c>
      <c r="AF26" s="337">
        <f>'서구, 대덕 도수관'!AF25+'서구, 대덕 도수관'!AF62</f>
        <v>0</v>
      </c>
      <c r="AG26" s="337">
        <f>'서구, 대덕 도수관'!AG25+'서구, 대덕 도수관'!AG62</f>
        <v>0</v>
      </c>
      <c r="AH26" s="337">
        <f>'서구, 대덕 도수관'!AH25+'서구, 대덕 도수관'!AH62</f>
        <v>0</v>
      </c>
      <c r="AI26" s="337">
        <f>'서구, 대덕 도수관'!AI25+'서구, 대덕 도수관'!AI62</f>
        <v>0</v>
      </c>
      <c r="AJ26" s="337">
        <f>'서구, 대덕 도수관'!AJ25+'서구, 대덕 도수관'!AJ62</f>
        <v>0</v>
      </c>
      <c r="AK26" s="956">
        <f>'서구, 대덕 도수관'!AK25+'서구, 대덕 도수관'!AK62</f>
        <v>0</v>
      </c>
    </row>
    <row r="27" spans="1:37" s="73" customFormat="1" ht="26.25" customHeight="1" x14ac:dyDescent="0.15">
      <c r="A27" s="2739"/>
      <c r="B27" s="339" t="s">
        <v>345</v>
      </c>
      <c r="C27" s="610">
        <f t="shared" ref="C27:C28" si="17">SUM(D27:AK27)</f>
        <v>700.01</v>
      </c>
      <c r="D27" s="337">
        <f>'서구, 대덕 도수관'!D26+'서구, 대덕 도수관'!D63</f>
        <v>700.01</v>
      </c>
      <c r="E27" s="337">
        <f>'서구, 대덕 도수관'!E26+'서구, 대덕 도수관'!E63</f>
        <v>0</v>
      </c>
      <c r="F27" s="337">
        <f>'서구, 대덕 도수관'!F26+'서구, 대덕 도수관'!F63</f>
        <v>0</v>
      </c>
      <c r="G27" s="337">
        <f>'서구, 대덕 도수관'!G26+'서구, 대덕 도수관'!G63</f>
        <v>0</v>
      </c>
      <c r="H27" s="337">
        <f>'서구, 대덕 도수관'!H26+'서구, 대덕 도수관'!H63</f>
        <v>0</v>
      </c>
      <c r="I27" s="337">
        <f>'서구, 대덕 도수관'!I26+'서구, 대덕 도수관'!I63</f>
        <v>0</v>
      </c>
      <c r="J27" s="337">
        <f>'서구, 대덕 도수관'!J26+'서구, 대덕 도수관'!J63</f>
        <v>0</v>
      </c>
      <c r="K27" s="337">
        <f>'서구, 대덕 도수관'!K26+'서구, 대덕 도수관'!K63</f>
        <v>0</v>
      </c>
      <c r="L27" s="337">
        <f>'서구, 대덕 도수관'!L26+'서구, 대덕 도수관'!L63</f>
        <v>0</v>
      </c>
      <c r="M27" s="337">
        <f>'서구, 대덕 도수관'!M26+'서구, 대덕 도수관'!M63</f>
        <v>0</v>
      </c>
      <c r="N27" s="337">
        <f>'서구, 대덕 도수관'!N26+'서구, 대덕 도수관'!N63</f>
        <v>0</v>
      </c>
      <c r="O27" s="337">
        <f>'서구, 대덕 도수관'!O26+'서구, 대덕 도수관'!O63</f>
        <v>0</v>
      </c>
      <c r="P27" s="337">
        <f>'서구, 대덕 도수관'!P26+'서구, 대덕 도수관'!P63</f>
        <v>0</v>
      </c>
      <c r="Q27" s="337">
        <f>'서구, 대덕 도수관'!Q26+'서구, 대덕 도수관'!Q63</f>
        <v>0</v>
      </c>
      <c r="R27" s="337">
        <f>'서구, 대덕 도수관'!R26+'서구, 대덕 도수관'!R63</f>
        <v>0</v>
      </c>
      <c r="S27" s="337">
        <f>'서구, 대덕 도수관'!S26+'서구, 대덕 도수관'!S63</f>
        <v>0</v>
      </c>
      <c r="T27" s="337">
        <f>'서구, 대덕 도수관'!T26+'서구, 대덕 도수관'!T63</f>
        <v>0</v>
      </c>
      <c r="U27" s="337">
        <f>'서구, 대덕 도수관'!U26+'서구, 대덕 도수관'!U63</f>
        <v>0</v>
      </c>
      <c r="V27" s="337">
        <f>'서구, 대덕 도수관'!V26+'서구, 대덕 도수관'!V63</f>
        <v>0</v>
      </c>
      <c r="W27" s="337">
        <f>'서구, 대덕 도수관'!W26+'서구, 대덕 도수관'!W63</f>
        <v>0</v>
      </c>
      <c r="X27" s="337">
        <f>'서구, 대덕 도수관'!X26+'서구, 대덕 도수관'!X63</f>
        <v>0</v>
      </c>
      <c r="Y27" s="337">
        <f>'서구, 대덕 도수관'!Y26+'서구, 대덕 도수관'!Y63</f>
        <v>0</v>
      </c>
      <c r="Z27" s="337">
        <f>'서구, 대덕 도수관'!Z26+'서구, 대덕 도수관'!Z63</f>
        <v>0</v>
      </c>
      <c r="AA27" s="337">
        <f>'서구, 대덕 도수관'!AA26+'서구, 대덕 도수관'!AA63</f>
        <v>0</v>
      </c>
      <c r="AB27" s="337">
        <f>'서구, 대덕 도수관'!AB26+'서구, 대덕 도수관'!AB63</f>
        <v>0</v>
      </c>
      <c r="AC27" s="337">
        <f>'서구, 대덕 도수관'!AC26+'서구, 대덕 도수관'!AC63</f>
        <v>0</v>
      </c>
      <c r="AD27" s="337">
        <f>'서구, 대덕 도수관'!AD26+'서구, 대덕 도수관'!AD63</f>
        <v>0</v>
      </c>
      <c r="AE27" s="337">
        <f>'서구, 대덕 도수관'!AE26+'서구, 대덕 도수관'!AE63</f>
        <v>0</v>
      </c>
      <c r="AF27" s="337">
        <f>'서구, 대덕 도수관'!AF26+'서구, 대덕 도수관'!AF63</f>
        <v>0</v>
      </c>
      <c r="AG27" s="337">
        <f>'서구, 대덕 도수관'!AG26+'서구, 대덕 도수관'!AG63</f>
        <v>0</v>
      </c>
      <c r="AH27" s="337">
        <f>'서구, 대덕 도수관'!AH26+'서구, 대덕 도수관'!AH63</f>
        <v>0</v>
      </c>
      <c r="AI27" s="337">
        <f>'서구, 대덕 도수관'!AI26+'서구, 대덕 도수관'!AI63</f>
        <v>0</v>
      </c>
      <c r="AJ27" s="337">
        <f>'서구, 대덕 도수관'!AJ26+'서구, 대덕 도수관'!AJ63</f>
        <v>0</v>
      </c>
      <c r="AK27" s="956">
        <f>'서구, 대덕 도수관'!AK26+'서구, 대덕 도수관'!AK63</f>
        <v>0</v>
      </c>
    </row>
    <row r="28" spans="1:37" s="73" customFormat="1" ht="26.25" customHeight="1" x14ac:dyDescent="0.15">
      <c r="A28" s="2740"/>
      <c r="B28" s="331" t="s">
        <v>847</v>
      </c>
      <c r="C28" s="610">
        <f t="shared" si="17"/>
        <v>0</v>
      </c>
      <c r="D28" s="337">
        <f>'서구, 대덕 도수관'!D27+'서구, 대덕 도수관'!D64</f>
        <v>0</v>
      </c>
      <c r="E28" s="337">
        <f>'서구, 대덕 도수관'!E27+'서구, 대덕 도수관'!E64</f>
        <v>0</v>
      </c>
      <c r="F28" s="337">
        <f>'서구, 대덕 도수관'!F27+'서구, 대덕 도수관'!F64</f>
        <v>0</v>
      </c>
      <c r="G28" s="337">
        <f>'서구, 대덕 도수관'!G27+'서구, 대덕 도수관'!G64</f>
        <v>0</v>
      </c>
      <c r="H28" s="337">
        <f>'서구, 대덕 도수관'!H27+'서구, 대덕 도수관'!H64</f>
        <v>0</v>
      </c>
      <c r="I28" s="337">
        <f>'서구, 대덕 도수관'!I27+'서구, 대덕 도수관'!I64</f>
        <v>0</v>
      </c>
      <c r="J28" s="337">
        <f>'서구, 대덕 도수관'!J27+'서구, 대덕 도수관'!J64</f>
        <v>0</v>
      </c>
      <c r="K28" s="337">
        <f>'서구, 대덕 도수관'!K27+'서구, 대덕 도수관'!K64</f>
        <v>0</v>
      </c>
      <c r="L28" s="337">
        <f>'서구, 대덕 도수관'!L27+'서구, 대덕 도수관'!L64</f>
        <v>0</v>
      </c>
      <c r="M28" s="337">
        <f>'서구, 대덕 도수관'!M27+'서구, 대덕 도수관'!M64</f>
        <v>0</v>
      </c>
      <c r="N28" s="337">
        <f>'서구, 대덕 도수관'!N27+'서구, 대덕 도수관'!N64</f>
        <v>0</v>
      </c>
      <c r="O28" s="337">
        <f>'서구, 대덕 도수관'!O27+'서구, 대덕 도수관'!O64</f>
        <v>0</v>
      </c>
      <c r="P28" s="337">
        <f>'서구, 대덕 도수관'!P27+'서구, 대덕 도수관'!P64</f>
        <v>0</v>
      </c>
      <c r="Q28" s="337">
        <f>'서구, 대덕 도수관'!Q27+'서구, 대덕 도수관'!Q64</f>
        <v>0</v>
      </c>
      <c r="R28" s="337">
        <f>'서구, 대덕 도수관'!R27+'서구, 대덕 도수관'!R64</f>
        <v>0</v>
      </c>
      <c r="S28" s="337">
        <f>'서구, 대덕 도수관'!S27+'서구, 대덕 도수관'!S64</f>
        <v>0</v>
      </c>
      <c r="T28" s="337">
        <f>'서구, 대덕 도수관'!T27+'서구, 대덕 도수관'!T64</f>
        <v>0</v>
      </c>
      <c r="U28" s="337">
        <f>'서구, 대덕 도수관'!U27+'서구, 대덕 도수관'!U64</f>
        <v>0</v>
      </c>
      <c r="V28" s="337">
        <f>'서구, 대덕 도수관'!V27+'서구, 대덕 도수관'!V64</f>
        <v>0</v>
      </c>
      <c r="W28" s="337">
        <f>'서구, 대덕 도수관'!W27+'서구, 대덕 도수관'!W64</f>
        <v>0</v>
      </c>
      <c r="X28" s="337">
        <f>'서구, 대덕 도수관'!X27+'서구, 대덕 도수관'!X64</f>
        <v>0</v>
      </c>
      <c r="Y28" s="337">
        <f>'서구, 대덕 도수관'!Y27+'서구, 대덕 도수관'!Y64</f>
        <v>0</v>
      </c>
      <c r="Z28" s="337">
        <f>'서구, 대덕 도수관'!Z27+'서구, 대덕 도수관'!Z64</f>
        <v>0</v>
      </c>
      <c r="AA28" s="337">
        <f>'서구, 대덕 도수관'!AA27+'서구, 대덕 도수관'!AA64</f>
        <v>0</v>
      </c>
      <c r="AB28" s="337">
        <f>'서구, 대덕 도수관'!AB27+'서구, 대덕 도수관'!AB64</f>
        <v>0</v>
      </c>
      <c r="AC28" s="337">
        <f>'서구, 대덕 도수관'!AC27+'서구, 대덕 도수관'!AC64</f>
        <v>0</v>
      </c>
      <c r="AD28" s="337">
        <f>'서구, 대덕 도수관'!AD27+'서구, 대덕 도수관'!AD64</f>
        <v>0</v>
      </c>
      <c r="AE28" s="337">
        <f>'서구, 대덕 도수관'!AE27+'서구, 대덕 도수관'!AE64</f>
        <v>0</v>
      </c>
      <c r="AF28" s="337">
        <f>'서구, 대덕 도수관'!AF27+'서구, 대덕 도수관'!AF64</f>
        <v>0</v>
      </c>
      <c r="AG28" s="337">
        <f>'서구, 대덕 도수관'!AG27+'서구, 대덕 도수관'!AG64</f>
        <v>0</v>
      </c>
      <c r="AH28" s="337">
        <f>'서구, 대덕 도수관'!AH27+'서구, 대덕 도수관'!AH64</f>
        <v>0</v>
      </c>
      <c r="AI28" s="337">
        <f>'서구, 대덕 도수관'!AI27+'서구, 대덕 도수관'!AI64</f>
        <v>0</v>
      </c>
      <c r="AJ28" s="337">
        <f>'서구, 대덕 도수관'!AJ27+'서구, 대덕 도수관'!AJ64</f>
        <v>0</v>
      </c>
      <c r="AK28" s="956">
        <f>'서구, 대덕 도수관'!AK27+'서구, 대덕 도수관'!AK64</f>
        <v>0</v>
      </c>
    </row>
    <row r="29" spans="1:37" s="73" customFormat="1" ht="26.25" customHeight="1" x14ac:dyDescent="0.15">
      <c r="A29" s="2738" t="s">
        <v>349</v>
      </c>
      <c r="B29" s="301" t="s">
        <v>346</v>
      </c>
      <c r="C29" s="609">
        <f>SUM(D29:AK29)</f>
        <v>1104.83</v>
      </c>
      <c r="D29" s="609">
        <f>SUM(D30:D32)</f>
        <v>0</v>
      </c>
      <c r="E29" s="609">
        <f t="shared" ref="E29:AE29" si="18">SUM(E30:E32)</f>
        <v>0</v>
      </c>
      <c r="F29" s="609">
        <f t="shared" si="18"/>
        <v>0</v>
      </c>
      <c r="G29" s="609">
        <f t="shared" si="18"/>
        <v>0</v>
      </c>
      <c r="H29" s="609">
        <f t="shared" si="18"/>
        <v>0</v>
      </c>
      <c r="I29" s="609">
        <f t="shared" si="18"/>
        <v>0</v>
      </c>
      <c r="J29" s="609">
        <f t="shared" si="18"/>
        <v>0</v>
      </c>
      <c r="K29" s="609">
        <f t="shared" si="18"/>
        <v>0</v>
      </c>
      <c r="L29" s="609">
        <f t="shared" si="18"/>
        <v>0</v>
      </c>
      <c r="M29" s="609">
        <f t="shared" si="18"/>
        <v>0</v>
      </c>
      <c r="N29" s="609">
        <f t="shared" si="18"/>
        <v>0</v>
      </c>
      <c r="O29" s="609">
        <f t="shared" si="18"/>
        <v>0</v>
      </c>
      <c r="P29" s="609">
        <f t="shared" si="18"/>
        <v>0</v>
      </c>
      <c r="Q29" s="609">
        <f t="shared" si="18"/>
        <v>0</v>
      </c>
      <c r="R29" s="609">
        <f t="shared" si="18"/>
        <v>0</v>
      </c>
      <c r="S29" s="609">
        <f t="shared" si="18"/>
        <v>0</v>
      </c>
      <c r="T29" s="609">
        <f t="shared" si="18"/>
        <v>0</v>
      </c>
      <c r="U29" s="609">
        <f t="shared" si="18"/>
        <v>0</v>
      </c>
      <c r="V29" s="609">
        <f t="shared" si="18"/>
        <v>0</v>
      </c>
      <c r="W29" s="609">
        <f t="shared" si="18"/>
        <v>0</v>
      </c>
      <c r="X29" s="609">
        <f t="shared" si="18"/>
        <v>0</v>
      </c>
      <c r="Y29" s="609">
        <f t="shared" si="18"/>
        <v>0</v>
      </c>
      <c r="Z29" s="609">
        <f t="shared" si="18"/>
        <v>0</v>
      </c>
      <c r="AA29" s="609">
        <f t="shared" si="18"/>
        <v>1104.83</v>
      </c>
      <c r="AB29" s="609">
        <f t="shared" si="18"/>
        <v>0</v>
      </c>
      <c r="AC29" s="609">
        <f t="shared" si="18"/>
        <v>0</v>
      </c>
      <c r="AD29" s="609">
        <f t="shared" si="18"/>
        <v>0</v>
      </c>
      <c r="AE29" s="609">
        <f t="shared" si="18"/>
        <v>0</v>
      </c>
      <c r="AF29" s="609">
        <f t="shared" ref="AF29:AK29" si="19">SUM(AF30:AF32)</f>
        <v>0</v>
      </c>
      <c r="AG29" s="609">
        <f t="shared" si="19"/>
        <v>0</v>
      </c>
      <c r="AH29" s="609">
        <f t="shared" si="19"/>
        <v>0</v>
      </c>
      <c r="AI29" s="609">
        <f t="shared" si="19"/>
        <v>0</v>
      </c>
      <c r="AJ29" s="609">
        <f t="shared" si="19"/>
        <v>0</v>
      </c>
      <c r="AK29" s="614">
        <f t="shared" si="19"/>
        <v>0</v>
      </c>
    </row>
    <row r="30" spans="1:37" s="73" customFormat="1" ht="26.25" customHeight="1" x14ac:dyDescent="0.15">
      <c r="A30" s="2739"/>
      <c r="B30" s="296" t="s">
        <v>344</v>
      </c>
      <c r="C30" s="610">
        <f>SUM(D30:AK30)</f>
        <v>0</v>
      </c>
      <c r="D30" s="337">
        <f>'서구, 대덕 도수관'!D29+'서구, 대덕 도수관'!D66</f>
        <v>0</v>
      </c>
      <c r="E30" s="337">
        <f>'서구, 대덕 도수관'!E29+'서구, 대덕 도수관'!E66</f>
        <v>0</v>
      </c>
      <c r="F30" s="337">
        <f>'서구, 대덕 도수관'!F29+'서구, 대덕 도수관'!F66</f>
        <v>0</v>
      </c>
      <c r="G30" s="337">
        <f>'서구, 대덕 도수관'!G29+'서구, 대덕 도수관'!G66</f>
        <v>0</v>
      </c>
      <c r="H30" s="337">
        <f>'서구, 대덕 도수관'!H29+'서구, 대덕 도수관'!H66</f>
        <v>0</v>
      </c>
      <c r="I30" s="337">
        <f>'서구, 대덕 도수관'!I29+'서구, 대덕 도수관'!I66</f>
        <v>0</v>
      </c>
      <c r="J30" s="337">
        <f>'서구, 대덕 도수관'!J29+'서구, 대덕 도수관'!J66</f>
        <v>0</v>
      </c>
      <c r="K30" s="337">
        <f>'서구, 대덕 도수관'!K29+'서구, 대덕 도수관'!K66</f>
        <v>0</v>
      </c>
      <c r="L30" s="337">
        <f>'서구, 대덕 도수관'!L29+'서구, 대덕 도수관'!L66</f>
        <v>0</v>
      </c>
      <c r="M30" s="337">
        <f>'서구, 대덕 도수관'!M29+'서구, 대덕 도수관'!M66</f>
        <v>0</v>
      </c>
      <c r="N30" s="337">
        <f>'서구, 대덕 도수관'!N29+'서구, 대덕 도수관'!N66</f>
        <v>0</v>
      </c>
      <c r="O30" s="337">
        <f>'서구, 대덕 도수관'!O29+'서구, 대덕 도수관'!O66</f>
        <v>0</v>
      </c>
      <c r="P30" s="337">
        <f>'서구, 대덕 도수관'!P29+'서구, 대덕 도수관'!P66</f>
        <v>0</v>
      </c>
      <c r="Q30" s="337">
        <f>'서구, 대덕 도수관'!Q29+'서구, 대덕 도수관'!Q66</f>
        <v>0</v>
      </c>
      <c r="R30" s="337">
        <f>'서구, 대덕 도수관'!R29+'서구, 대덕 도수관'!R66</f>
        <v>0</v>
      </c>
      <c r="S30" s="337">
        <f>'서구, 대덕 도수관'!S29+'서구, 대덕 도수관'!S66</f>
        <v>0</v>
      </c>
      <c r="T30" s="337">
        <f>'서구, 대덕 도수관'!T29+'서구, 대덕 도수관'!T66</f>
        <v>0</v>
      </c>
      <c r="U30" s="337">
        <f>'서구, 대덕 도수관'!U29+'서구, 대덕 도수관'!U66</f>
        <v>0</v>
      </c>
      <c r="V30" s="337">
        <f>'서구, 대덕 도수관'!V29+'서구, 대덕 도수관'!V66</f>
        <v>0</v>
      </c>
      <c r="W30" s="337">
        <f>'서구, 대덕 도수관'!W29+'서구, 대덕 도수관'!W66</f>
        <v>0</v>
      </c>
      <c r="X30" s="337">
        <f>'서구, 대덕 도수관'!X29+'서구, 대덕 도수관'!X66</f>
        <v>0</v>
      </c>
      <c r="Y30" s="337">
        <f>'서구, 대덕 도수관'!Y29+'서구, 대덕 도수관'!Y66</f>
        <v>0</v>
      </c>
      <c r="Z30" s="337">
        <f>'서구, 대덕 도수관'!Z29+'서구, 대덕 도수관'!Z66</f>
        <v>0</v>
      </c>
      <c r="AA30" s="337">
        <f>'서구, 대덕 도수관'!AA29+'서구, 대덕 도수관'!AA66</f>
        <v>0</v>
      </c>
      <c r="AB30" s="337">
        <f>'서구, 대덕 도수관'!AB29+'서구, 대덕 도수관'!AB66</f>
        <v>0</v>
      </c>
      <c r="AC30" s="337">
        <f>'서구, 대덕 도수관'!AC29+'서구, 대덕 도수관'!AC66</f>
        <v>0</v>
      </c>
      <c r="AD30" s="337">
        <f>'서구, 대덕 도수관'!AD29+'서구, 대덕 도수관'!AD66</f>
        <v>0</v>
      </c>
      <c r="AE30" s="337">
        <f>'서구, 대덕 도수관'!AE29+'서구, 대덕 도수관'!AE66</f>
        <v>0</v>
      </c>
      <c r="AF30" s="337">
        <f>'서구, 대덕 도수관'!AF29+'서구, 대덕 도수관'!AF66</f>
        <v>0</v>
      </c>
      <c r="AG30" s="337">
        <f>'서구, 대덕 도수관'!AG29+'서구, 대덕 도수관'!AG66</f>
        <v>0</v>
      </c>
      <c r="AH30" s="337">
        <f>'서구, 대덕 도수관'!AH29+'서구, 대덕 도수관'!AH66</f>
        <v>0</v>
      </c>
      <c r="AI30" s="337">
        <f>'서구, 대덕 도수관'!AI29+'서구, 대덕 도수관'!AI66</f>
        <v>0</v>
      </c>
      <c r="AJ30" s="337">
        <f>'서구, 대덕 도수관'!AJ29+'서구, 대덕 도수관'!AJ66</f>
        <v>0</v>
      </c>
      <c r="AK30" s="956">
        <f>'서구, 대덕 도수관'!AK29+'서구, 대덕 도수관'!AK66</f>
        <v>0</v>
      </c>
    </row>
    <row r="31" spans="1:37" s="73" customFormat="1" ht="26.25" customHeight="1" x14ac:dyDescent="0.15">
      <c r="A31" s="2739"/>
      <c r="B31" s="339" t="s">
        <v>345</v>
      </c>
      <c r="C31" s="610">
        <f t="shared" ref="C31:C32" si="20">SUM(D31:AK31)</f>
        <v>1104.83</v>
      </c>
      <c r="D31" s="337">
        <f>'서구, 대덕 도수관'!D30+'서구, 대덕 도수관'!D67</f>
        <v>0</v>
      </c>
      <c r="E31" s="337">
        <f>'서구, 대덕 도수관'!E30+'서구, 대덕 도수관'!E67</f>
        <v>0</v>
      </c>
      <c r="F31" s="337">
        <f>'서구, 대덕 도수관'!F30+'서구, 대덕 도수관'!F67</f>
        <v>0</v>
      </c>
      <c r="G31" s="337">
        <f>'서구, 대덕 도수관'!G30+'서구, 대덕 도수관'!G67</f>
        <v>0</v>
      </c>
      <c r="H31" s="337">
        <f>'서구, 대덕 도수관'!H30+'서구, 대덕 도수관'!H67</f>
        <v>0</v>
      </c>
      <c r="I31" s="337">
        <f>'서구, 대덕 도수관'!I30+'서구, 대덕 도수관'!I67</f>
        <v>0</v>
      </c>
      <c r="J31" s="337">
        <f>'서구, 대덕 도수관'!J30+'서구, 대덕 도수관'!J67</f>
        <v>0</v>
      </c>
      <c r="K31" s="337">
        <f>'서구, 대덕 도수관'!K30+'서구, 대덕 도수관'!K67</f>
        <v>0</v>
      </c>
      <c r="L31" s="337">
        <f>'서구, 대덕 도수관'!L30+'서구, 대덕 도수관'!L67</f>
        <v>0</v>
      </c>
      <c r="M31" s="337">
        <f>'서구, 대덕 도수관'!M30+'서구, 대덕 도수관'!M67</f>
        <v>0</v>
      </c>
      <c r="N31" s="337">
        <f>'서구, 대덕 도수관'!N30+'서구, 대덕 도수관'!N67</f>
        <v>0</v>
      </c>
      <c r="O31" s="337">
        <f>'서구, 대덕 도수관'!O30+'서구, 대덕 도수관'!O67</f>
        <v>0</v>
      </c>
      <c r="P31" s="337">
        <f>'서구, 대덕 도수관'!P30+'서구, 대덕 도수관'!P67</f>
        <v>0</v>
      </c>
      <c r="Q31" s="337">
        <f>'서구, 대덕 도수관'!Q30+'서구, 대덕 도수관'!Q67</f>
        <v>0</v>
      </c>
      <c r="R31" s="337">
        <f>'서구, 대덕 도수관'!R30+'서구, 대덕 도수관'!R67</f>
        <v>0</v>
      </c>
      <c r="S31" s="337">
        <f>'서구, 대덕 도수관'!S30+'서구, 대덕 도수관'!S67</f>
        <v>0</v>
      </c>
      <c r="T31" s="337">
        <f>'서구, 대덕 도수관'!T30+'서구, 대덕 도수관'!T67</f>
        <v>0</v>
      </c>
      <c r="U31" s="337">
        <f>'서구, 대덕 도수관'!U30+'서구, 대덕 도수관'!U67</f>
        <v>0</v>
      </c>
      <c r="V31" s="337">
        <f>'서구, 대덕 도수관'!V30+'서구, 대덕 도수관'!V67</f>
        <v>0</v>
      </c>
      <c r="W31" s="337">
        <f>'서구, 대덕 도수관'!W30+'서구, 대덕 도수관'!W67</f>
        <v>0</v>
      </c>
      <c r="X31" s="337">
        <f>'서구, 대덕 도수관'!X30+'서구, 대덕 도수관'!X67</f>
        <v>0</v>
      </c>
      <c r="Y31" s="337">
        <f>'서구, 대덕 도수관'!Y30+'서구, 대덕 도수관'!Y67</f>
        <v>0</v>
      </c>
      <c r="Z31" s="337">
        <f>'서구, 대덕 도수관'!Z30+'서구, 대덕 도수관'!Z67</f>
        <v>0</v>
      </c>
      <c r="AA31" s="337">
        <f>'서구, 대덕 도수관'!AA30+'서구, 대덕 도수관'!AA67</f>
        <v>1104.83</v>
      </c>
      <c r="AB31" s="337">
        <f>'서구, 대덕 도수관'!AB30+'서구, 대덕 도수관'!AB67</f>
        <v>0</v>
      </c>
      <c r="AC31" s="337">
        <f>'서구, 대덕 도수관'!AC30+'서구, 대덕 도수관'!AC67</f>
        <v>0</v>
      </c>
      <c r="AD31" s="337">
        <f>'서구, 대덕 도수관'!AD30+'서구, 대덕 도수관'!AD67</f>
        <v>0</v>
      </c>
      <c r="AE31" s="337">
        <f>'서구, 대덕 도수관'!AE30+'서구, 대덕 도수관'!AE67</f>
        <v>0</v>
      </c>
      <c r="AF31" s="337">
        <f>'서구, 대덕 도수관'!AF30+'서구, 대덕 도수관'!AF67</f>
        <v>0</v>
      </c>
      <c r="AG31" s="337">
        <f>'서구, 대덕 도수관'!AG30+'서구, 대덕 도수관'!AG67</f>
        <v>0</v>
      </c>
      <c r="AH31" s="337">
        <f>'서구, 대덕 도수관'!AH30+'서구, 대덕 도수관'!AH67</f>
        <v>0</v>
      </c>
      <c r="AI31" s="337">
        <f>'서구, 대덕 도수관'!AI30+'서구, 대덕 도수관'!AI67</f>
        <v>0</v>
      </c>
      <c r="AJ31" s="337">
        <f>'서구, 대덕 도수관'!AJ30+'서구, 대덕 도수관'!AJ67</f>
        <v>0</v>
      </c>
      <c r="AK31" s="956">
        <f>'서구, 대덕 도수관'!AK30+'서구, 대덕 도수관'!AK67</f>
        <v>0</v>
      </c>
    </row>
    <row r="32" spans="1:37" s="73" customFormat="1" ht="26.25" customHeight="1" x14ac:dyDescent="0.15">
      <c r="A32" s="2740"/>
      <c r="B32" s="331" t="s">
        <v>847</v>
      </c>
      <c r="C32" s="610">
        <f t="shared" si="20"/>
        <v>0</v>
      </c>
      <c r="D32" s="337">
        <f>'서구, 대덕 도수관'!D31+'서구, 대덕 도수관'!D68</f>
        <v>0</v>
      </c>
      <c r="E32" s="337">
        <f>'서구, 대덕 도수관'!E31+'서구, 대덕 도수관'!E68</f>
        <v>0</v>
      </c>
      <c r="F32" s="337">
        <f>'서구, 대덕 도수관'!F31+'서구, 대덕 도수관'!F68</f>
        <v>0</v>
      </c>
      <c r="G32" s="337">
        <f>'서구, 대덕 도수관'!G31+'서구, 대덕 도수관'!G68</f>
        <v>0</v>
      </c>
      <c r="H32" s="337">
        <f>'서구, 대덕 도수관'!H31+'서구, 대덕 도수관'!H68</f>
        <v>0</v>
      </c>
      <c r="I32" s="337">
        <f>'서구, 대덕 도수관'!I31+'서구, 대덕 도수관'!I68</f>
        <v>0</v>
      </c>
      <c r="J32" s="337">
        <f>'서구, 대덕 도수관'!J31+'서구, 대덕 도수관'!J68</f>
        <v>0</v>
      </c>
      <c r="K32" s="337">
        <f>'서구, 대덕 도수관'!K31+'서구, 대덕 도수관'!K68</f>
        <v>0</v>
      </c>
      <c r="L32" s="337">
        <f>'서구, 대덕 도수관'!L31+'서구, 대덕 도수관'!L68</f>
        <v>0</v>
      </c>
      <c r="M32" s="337">
        <f>'서구, 대덕 도수관'!M31+'서구, 대덕 도수관'!M68</f>
        <v>0</v>
      </c>
      <c r="N32" s="337">
        <f>'서구, 대덕 도수관'!N31+'서구, 대덕 도수관'!N68</f>
        <v>0</v>
      </c>
      <c r="O32" s="337">
        <f>'서구, 대덕 도수관'!O31+'서구, 대덕 도수관'!O68</f>
        <v>0</v>
      </c>
      <c r="P32" s="337">
        <f>'서구, 대덕 도수관'!P31+'서구, 대덕 도수관'!P68</f>
        <v>0</v>
      </c>
      <c r="Q32" s="337">
        <f>'서구, 대덕 도수관'!Q31+'서구, 대덕 도수관'!Q68</f>
        <v>0</v>
      </c>
      <c r="R32" s="337">
        <f>'서구, 대덕 도수관'!R31+'서구, 대덕 도수관'!R68</f>
        <v>0</v>
      </c>
      <c r="S32" s="337">
        <f>'서구, 대덕 도수관'!S31+'서구, 대덕 도수관'!S68</f>
        <v>0</v>
      </c>
      <c r="T32" s="337">
        <f>'서구, 대덕 도수관'!T31+'서구, 대덕 도수관'!T68</f>
        <v>0</v>
      </c>
      <c r="U32" s="337">
        <f>'서구, 대덕 도수관'!U31+'서구, 대덕 도수관'!U68</f>
        <v>0</v>
      </c>
      <c r="V32" s="337">
        <f>'서구, 대덕 도수관'!V31+'서구, 대덕 도수관'!V68</f>
        <v>0</v>
      </c>
      <c r="W32" s="337">
        <f>'서구, 대덕 도수관'!W31+'서구, 대덕 도수관'!W68</f>
        <v>0</v>
      </c>
      <c r="X32" s="337">
        <f>'서구, 대덕 도수관'!X31+'서구, 대덕 도수관'!X68</f>
        <v>0</v>
      </c>
      <c r="Y32" s="337">
        <f>'서구, 대덕 도수관'!Y31+'서구, 대덕 도수관'!Y68</f>
        <v>0</v>
      </c>
      <c r="Z32" s="337">
        <f>'서구, 대덕 도수관'!Z31+'서구, 대덕 도수관'!Z68</f>
        <v>0</v>
      </c>
      <c r="AA32" s="337">
        <f>'서구, 대덕 도수관'!AA31+'서구, 대덕 도수관'!AA68</f>
        <v>0</v>
      </c>
      <c r="AB32" s="337">
        <f>'서구, 대덕 도수관'!AB31+'서구, 대덕 도수관'!AB68</f>
        <v>0</v>
      </c>
      <c r="AC32" s="337">
        <f>'서구, 대덕 도수관'!AC31+'서구, 대덕 도수관'!AC68</f>
        <v>0</v>
      </c>
      <c r="AD32" s="337">
        <f>'서구, 대덕 도수관'!AD31+'서구, 대덕 도수관'!AD68</f>
        <v>0</v>
      </c>
      <c r="AE32" s="337">
        <f>'서구, 대덕 도수관'!AE31+'서구, 대덕 도수관'!AE68</f>
        <v>0</v>
      </c>
      <c r="AF32" s="337">
        <f>'서구, 대덕 도수관'!AF31+'서구, 대덕 도수관'!AF68</f>
        <v>0</v>
      </c>
      <c r="AG32" s="337">
        <f>'서구, 대덕 도수관'!AG31+'서구, 대덕 도수관'!AG68</f>
        <v>0</v>
      </c>
      <c r="AH32" s="337">
        <f>'서구, 대덕 도수관'!AH31+'서구, 대덕 도수관'!AH68</f>
        <v>0</v>
      </c>
      <c r="AI32" s="337">
        <f>'서구, 대덕 도수관'!AI31+'서구, 대덕 도수관'!AI68</f>
        <v>0</v>
      </c>
      <c r="AJ32" s="337">
        <f>'서구, 대덕 도수관'!AJ31+'서구, 대덕 도수관'!AJ68</f>
        <v>0</v>
      </c>
      <c r="AK32" s="956">
        <f>'서구, 대덕 도수관'!AK31+'서구, 대덕 도수관'!AK68</f>
        <v>0</v>
      </c>
    </row>
    <row r="33" spans="1:37" s="40" customFormat="1" ht="26.25" customHeight="1" x14ac:dyDescent="0.15">
      <c r="A33" s="2741" t="s">
        <v>782</v>
      </c>
      <c r="B33" s="301" t="s">
        <v>346</v>
      </c>
      <c r="C33" s="609">
        <f>SUM(D33:AK33)</f>
        <v>7878.4400000000005</v>
      </c>
      <c r="D33" s="609">
        <f>SUM(D34:D36)</f>
        <v>95</v>
      </c>
      <c r="E33" s="609">
        <f t="shared" ref="E33:AE33" si="21">SUM(E34:E36)</f>
        <v>0</v>
      </c>
      <c r="F33" s="609">
        <f t="shared" si="21"/>
        <v>0</v>
      </c>
      <c r="G33" s="609">
        <f t="shared" si="21"/>
        <v>0</v>
      </c>
      <c r="H33" s="609">
        <f t="shared" si="21"/>
        <v>0</v>
      </c>
      <c r="I33" s="609">
        <f t="shared" si="21"/>
        <v>0</v>
      </c>
      <c r="J33" s="609">
        <f t="shared" si="21"/>
        <v>0</v>
      </c>
      <c r="K33" s="609">
        <f t="shared" si="21"/>
        <v>0</v>
      </c>
      <c r="L33" s="609">
        <f t="shared" si="21"/>
        <v>1221.22</v>
      </c>
      <c r="M33" s="609">
        <f t="shared" si="21"/>
        <v>3827.76</v>
      </c>
      <c r="N33" s="609">
        <f t="shared" si="21"/>
        <v>2499.69</v>
      </c>
      <c r="O33" s="609">
        <f t="shared" si="21"/>
        <v>0</v>
      </c>
      <c r="P33" s="609">
        <f t="shared" si="21"/>
        <v>0</v>
      </c>
      <c r="Q33" s="609">
        <f t="shared" si="21"/>
        <v>0</v>
      </c>
      <c r="R33" s="609">
        <f t="shared" si="21"/>
        <v>0</v>
      </c>
      <c r="S33" s="609">
        <f t="shared" si="21"/>
        <v>0</v>
      </c>
      <c r="T33" s="609">
        <f t="shared" si="21"/>
        <v>0</v>
      </c>
      <c r="U33" s="609">
        <f t="shared" si="21"/>
        <v>0</v>
      </c>
      <c r="V33" s="609">
        <f t="shared" si="21"/>
        <v>0</v>
      </c>
      <c r="W33" s="609">
        <f t="shared" si="21"/>
        <v>234.77</v>
      </c>
      <c r="X33" s="609">
        <f t="shared" si="21"/>
        <v>0</v>
      </c>
      <c r="Y33" s="609">
        <f t="shared" si="21"/>
        <v>0</v>
      </c>
      <c r="Z33" s="609">
        <f t="shared" si="21"/>
        <v>0</v>
      </c>
      <c r="AA33" s="609">
        <f t="shared" si="21"/>
        <v>0</v>
      </c>
      <c r="AB33" s="609">
        <f t="shared" si="21"/>
        <v>0</v>
      </c>
      <c r="AC33" s="609">
        <f t="shared" si="21"/>
        <v>0</v>
      </c>
      <c r="AD33" s="609">
        <f t="shared" si="21"/>
        <v>0</v>
      </c>
      <c r="AE33" s="609">
        <f t="shared" si="21"/>
        <v>0</v>
      </c>
      <c r="AF33" s="609">
        <f t="shared" ref="AF33:AK33" si="22">SUM(AF34:AF36)</f>
        <v>0</v>
      </c>
      <c r="AG33" s="609">
        <f t="shared" si="22"/>
        <v>0</v>
      </c>
      <c r="AH33" s="609">
        <f t="shared" si="22"/>
        <v>0</v>
      </c>
      <c r="AI33" s="609">
        <f t="shared" si="22"/>
        <v>0</v>
      </c>
      <c r="AJ33" s="609">
        <f t="shared" si="22"/>
        <v>0</v>
      </c>
      <c r="AK33" s="614">
        <f t="shared" si="22"/>
        <v>0</v>
      </c>
    </row>
    <row r="34" spans="1:37" s="40" customFormat="1" ht="26.25" customHeight="1" x14ac:dyDescent="0.15">
      <c r="A34" s="2741"/>
      <c r="B34" s="296" t="s">
        <v>344</v>
      </c>
      <c r="C34" s="610">
        <f>SUM(D34:AK34)</f>
        <v>0</v>
      </c>
      <c r="D34" s="337">
        <f>'서구, 대덕 도수관'!D33+'서구, 대덕 도수관'!D70</f>
        <v>0</v>
      </c>
      <c r="E34" s="337">
        <f>'서구, 대덕 도수관'!E33+'서구, 대덕 도수관'!E70</f>
        <v>0</v>
      </c>
      <c r="F34" s="337">
        <f>'서구, 대덕 도수관'!F33+'서구, 대덕 도수관'!F70</f>
        <v>0</v>
      </c>
      <c r="G34" s="337">
        <f>'서구, 대덕 도수관'!G33+'서구, 대덕 도수관'!G70</f>
        <v>0</v>
      </c>
      <c r="H34" s="337">
        <f>'서구, 대덕 도수관'!H33+'서구, 대덕 도수관'!H70</f>
        <v>0</v>
      </c>
      <c r="I34" s="337">
        <f>'서구, 대덕 도수관'!I33+'서구, 대덕 도수관'!I70</f>
        <v>0</v>
      </c>
      <c r="J34" s="337">
        <f>'서구, 대덕 도수관'!J33+'서구, 대덕 도수관'!J70</f>
        <v>0</v>
      </c>
      <c r="K34" s="337">
        <f>'서구, 대덕 도수관'!K33+'서구, 대덕 도수관'!K70</f>
        <v>0</v>
      </c>
      <c r="L34" s="337">
        <f>'서구, 대덕 도수관'!L33+'서구, 대덕 도수관'!L70</f>
        <v>0</v>
      </c>
      <c r="M34" s="337">
        <f>'서구, 대덕 도수관'!M33+'서구, 대덕 도수관'!M70</f>
        <v>0</v>
      </c>
      <c r="N34" s="337">
        <f>'서구, 대덕 도수관'!N33+'서구, 대덕 도수관'!N70</f>
        <v>0</v>
      </c>
      <c r="O34" s="337">
        <f>'서구, 대덕 도수관'!O33+'서구, 대덕 도수관'!O70</f>
        <v>0</v>
      </c>
      <c r="P34" s="337">
        <f>'서구, 대덕 도수관'!P33+'서구, 대덕 도수관'!P70</f>
        <v>0</v>
      </c>
      <c r="Q34" s="337">
        <f>'서구, 대덕 도수관'!Q33+'서구, 대덕 도수관'!Q70</f>
        <v>0</v>
      </c>
      <c r="R34" s="337">
        <f>'서구, 대덕 도수관'!R33+'서구, 대덕 도수관'!R70</f>
        <v>0</v>
      </c>
      <c r="S34" s="337">
        <f>'서구, 대덕 도수관'!S33+'서구, 대덕 도수관'!S70</f>
        <v>0</v>
      </c>
      <c r="T34" s="337">
        <f>'서구, 대덕 도수관'!T33+'서구, 대덕 도수관'!T70</f>
        <v>0</v>
      </c>
      <c r="U34" s="337">
        <f>'서구, 대덕 도수관'!U33+'서구, 대덕 도수관'!U70</f>
        <v>0</v>
      </c>
      <c r="V34" s="337">
        <f>'서구, 대덕 도수관'!V33+'서구, 대덕 도수관'!V70</f>
        <v>0</v>
      </c>
      <c r="W34" s="337">
        <f>'서구, 대덕 도수관'!W33+'서구, 대덕 도수관'!W70</f>
        <v>0</v>
      </c>
      <c r="X34" s="337">
        <f>'서구, 대덕 도수관'!X33+'서구, 대덕 도수관'!X70</f>
        <v>0</v>
      </c>
      <c r="Y34" s="337">
        <f>'서구, 대덕 도수관'!Y33+'서구, 대덕 도수관'!Y70</f>
        <v>0</v>
      </c>
      <c r="Z34" s="337">
        <f>'서구, 대덕 도수관'!Z33+'서구, 대덕 도수관'!Z70</f>
        <v>0</v>
      </c>
      <c r="AA34" s="337">
        <f>'서구, 대덕 도수관'!AA33+'서구, 대덕 도수관'!AA70</f>
        <v>0</v>
      </c>
      <c r="AB34" s="337">
        <f>'서구, 대덕 도수관'!AB33+'서구, 대덕 도수관'!AB70</f>
        <v>0</v>
      </c>
      <c r="AC34" s="337">
        <f>'서구, 대덕 도수관'!AC33+'서구, 대덕 도수관'!AC70</f>
        <v>0</v>
      </c>
      <c r="AD34" s="337">
        <f>'서구, 대덕 도수관'!AD33+'서구, 대덕 도수관'!AD70</f>
        <v>0</v>
      </c>
      <c r="AE34" s="337">
        <f>'서구, 대덕 도수관'!AE33+'서구, 대덕 도수관'!AE70</f>
        <v>0</v>
      </c>
      <c r="AF34" s="337">
        <f>'서구, 대덕 도수관'!AF33+'서구, 대덕 도수관'!AF70</f>
        <v>0</v>
      </c>
      <c r="AG34" s="337">
        <f>'서구, 대덕 도수관'!AG33+'서구, 대덕 도수관'!AG70</f>
        <v>0</v>
      </c>
      <c r="AH34" s="337">
        <f>'서구, 대덕 도수관'!AH33+'서구, 대덕 도수관'!AH70</f>
        <v>0</v>
      </c>
      <c r="AI34" s="337">
        <f>'서구, 대덕 도수관'!AI33+'서구, 대덕 도수관'!AI70</f>
        <v>0</v>
      </c>
      <c r="AJ34" s="337">
        <f>'서구, 대덕 도수관'!AJ33+'서구, 대덕 도수관'!AJ70</f>
        <v>0</v>
      </c>
      <c r="AK34" s="956">
        <f>'서구, 대덕 도수관'!AK33+'서구, 대덕 도수관'!AK70</f>
        <v>0</v>
      </c>
    </row>
    <row r="35" spans="1:37" s="40" customFormat="1" ht="26.25" customHeight="1" x14ac:dyDescent="0.15">
      <c r="A35" s="2738"/>
      <c r="B35" s="339" t="s">
        <v>345</v>
      </c>
      <c r="C35" s="610">
        <f t="shared" ref="C35:C36" si="23">SUM(D35:AK35)</f>
        <v>7878.4400000000005</v>
      </c>
      <c r="D35" s="337">
        <f>'서구, 대덕 도수관'!D34+'서구, 대덕 도수관'!D71</f>
        <v>95</v>
      </c>
      <c r="E35" s="337">
        <f>'서구, 대덕 도수관'!E34+'서구, 대덕 도수관'!E71</f>
        <v>0</v>
      </c>
      <c r="F35" s="337">
        <f>'서구, 대덕 도수관'!F34+'서구, 대덕 도수관'!F71</f>
        <v>0</v>
      </c>
      <c r="G35" s="337">
        <f>'서구, 대덕 도수관'!G34+'서구, 대덕 도수관'!G71</f>
        <v>0</v>
      </c>
      <c r="H35" s="337">
        <f>'서구, 대덕 도수관'!H34+'서구, 대덕 도수관'!H71</f>
        <v>0</v>
      </c>
      <c r="I35" s="337">
        <f>'서구, 대덕 도수관'!I34+'서구, 대덕 도수관'!I71</f>
        <v>0</v>
      </c>
      <c r="J35" s="337">
        <f>'서구, 대덕 도수관'!J34+'서구, 대덕 도수관'!J71</f>
        <v>0</v>
      </c>
      <c r="K35" s="337">
        <f>'서구, 대덕 도수관'!K34+'서구, 대덕 도수관'!K71</f>
        <v>0</v>
      </c>
      <c r="L35" s="337">
        <f>'서구, 대덕 도수관'!L34+'서구, 대덕 도수관'!L71</f>
        <v>1221.22</v>
      </c>
      <c r="M35" s="337">
        <f>'서구, 대덕 도수관'!M34+'서구, 대덕 도수관'!M71</f>
        <v>3827.76</v>
      </c>
      <c r="N35" s="337">
        <f>'서구, 대덕 도수관'!N34+'서구, 대덕 도수관'!N71</f>
        <v>2499.69</v>
      </c>
      <c r="O35" s="337">
        <f>'서구, 대덕 도수관'!O34+'서구, 대덕 도수관'!O71</f>
        <v>0</v>
      </c>
      <c r="P35" s="337">
        <f>'서구, 대덕 도수관'!P34+'서구, 대덕 도수관'!P71</f>
        <v>0</v>
      </c>
      <c r="Q35" s="337">
        <f>'서구, 대덕 도수관'!Q34+'서구, 대덕 도수관'!Q71</f>
        <v>0</v>
      </c>
      <c r="R35" s="337">
        <f>'서구, 대덕 도수관'!R34+'서구, 대덕 도수관'!R71</f>
        <v>0</v>
      </c>
      <c r="S35" s="337">
        <f>'서구, 대덕 도수관'!S34+'서구, 대덕 도수관'!S71</f>
        <v>0</v>
      </c>
      <c r="T35" s="337">
        <f>'서구, 대덕 도수관'!T34+'서구, 대덕 도수관'!T71</f>
        <v>0</v>
      </c>
      <c r="U35" s="337">
        <f>'서구, 대덕 도수관'!U34+'서구, 대덕 도수관'!U71</f>
        <v>0</v>
      </c>
      <c r="V35" s="337">
        <f>'서구, 대덕 도수관'!V34+'서구, 대덕 도수관'!V71</f>
        <v>0</v>
      </c>
      <c r="W35" s="337">
        <f>'서구, 대덕 도수관'!W34+'서구, 대덕 도수관'!W71</f>
        <v>234.77</v>
      </c>
      <c r="X35" s="337">
        <f>'서구, 대덕 도수관'!X34+'서구, 대덕 도수관'!X71</f>
        <v>0</v>
      </c>
      <c r="Y35" s="337">
        <f>'서구, 대덕 도수관'!Y34+'서구, 대덕 도수관'!Y71</f>
        <v>0</v>
      </c>
      <c r="Z35" s="337">
        <f>'서구, 대덕 도수관'!Z34+'서구, 대덕 도수관'!Z71</f>
        <v>0</v>
      </c>
      <c r="AA35" s="337">
        <f>'서구, 대덕 도수관'!AA34+'서구, 대덕 도수관'!AA71</f>
        <v>0</v>
      </c>
      <c r="AB35" s="337">
        <f>'서구, 대덕 도수관'!AB34+'서구, 대덕 도수관'!AB71</f>
        <v>0</v>
      </c>
      <c r="AC35" s="337">
        <f>'서구, 대덕 도수관'!AC34+'서구, 대덕 도수관'!AC71</f>
        <v>0</v>
      </c>
      <c r="AD35" s="337">
        <f>'서구, 대덕 도수관'!AD34+'서구, 대덕 도수관'!AD71</f>
        <v>0</v>
      </c>
      <c r="AE35" s="337">
        <f>'서구, 대덕 도수관'!AE34+'서구, 대덕 도수관'!AE71</f>
        <v>0</v>
      </c>
      <c r="AF35" s="337">
        <f>'서구, 대덕 도수관'!AF34+'서구, 대덕 도수관'!AF71</f>
        <v>0</v>
      </c>
      <c r="AG35" s="337">
        <f>'서구, 대덕 도수관'!AG34+'서구, 대덕 도수관'!AG71</f>
        <v>0</v>
      </c>
      <c r="AH35" s="337">
        <f>'서구, 대덕 도수관'!AH34+'서구, 대덕 도수관'!AH71</f>
        <v>0</v>
      </c>
      <c r="AI35" s="337">
        <f>'서구, 대덕 도수관'!AI34+'서구, 대덕 도수관'!AI71</f>
        <v>0</v>
      </c>
      <c r="AJ35" s="337">
        <f>'서구, 대덕 도수관'!AJ34+'서구, 대덕 도수관'!AJ71</f>
        <v>0</v>
      </c>
      <c r="AK35" s="956">
        <f>'서구, 대덕 도수관'!AK34+'서구, 대덕 도수관'!AK71</f>
        <v>0</v>
      </c>
    </row>
    <row r="36" spans="1:37" s="40" customFormat="1" ht="26.25" customHeight="1" x14ac:dyDescent="0.15">
      <c r="A36" s="2742"/>
      <c r="B36" s="340" t="s">
        <v>847</v>
      </c>
      <c r="C36" s="610">
        <f t="shared" si="23"/>
        <v>0</v>
      </c>
      <c r="D36" s="337">
        <f>'서구, 대덕 도수관'!D35+'서구, 대덕 도수관'!D72</f>
        <v>0</v>
      </c>
      <c r="E36" s="337">
        <f>'서구, 대덕 도수관'!E35+'서구, 대덕 도수관'!E72</f>
        <v>0</v>
      </c>
      <c r="F36" s="337">
        <f>'서구, 대덕 도수관'!F35+'서구, 대덕 도수관'!F72</f>
        <v>0</v>
      </c>
      <c r="G36" s="337">
        <f>'서구, 대덕 도수관'!G35+'서구, 대덕 도수관'!G72</f>
        <v>0</v>
      </c>
      <c r="H36" s="337">
        <f>'서구, 대덕 도수관'!H35+'서구, 대덕 도수관'!H72</f>
        <v>0</v>
      </c>
      <c r="I36" s="337">
        <f>'서구, 대덕 도수관'!I35+'서구, 대덕 도수관'!I72</f>
        <v>0</v>
      </c>
      <c r="J36" s="337">
        <f>'서구, 대덕 도수관'!J35+'서구, 대덕 도수관'!J72</f>
        <v>0</v>
      </c>
      <c r="K36" s="337">
        <f>'서구, 대덕 도수관'!K35+'서구, 대덕 도수관'!K72</f>
        <v>0</v>
      </c>
      <c r="L36" s="337">
        <f>'서구, 대덕 도수관'!L35+'서구, 대덕 도수관'!L72</f>
        <v>0</v>
      </c>
      <c r="M36" s="337">
        <f>'서구, 대덕 도수관'!M35+'서구, 대덕 도수관'!M72</f>
        <v>0</v>
      </c>
      <c r="N36" s="337">
        <f>'서구, 대덕 도수관'!N35+'서구, 대덕 도수관'!N72</f>
        <v>0</v>
      </c>
      <c r="O36" s="337">
        <f>'서구, 대덕 도수관'!O35+'서구, 대덕 도수관'!O72</f>
        <v>0</v>
      </c>
      <c r="P36" s="337">
        <f>'서구, 대덕 도수관'!P35+'서구, 대덕 도수관'!P72</f>
        <v>0</v>
      </c>
      <c r="Q36" s="337">
        <f>'서구, 대덕 도수관'!Q35+'서구, 대덕 도수관'!Q72</f>
        <v>0</v>
      </c>
      <c r="R36" s="337">
        <f>'서구, 대덕 도수관'!R35+'서구, 대덕 도수관'!R72</f>
        <v>0</v>
      </c>
      <c r="S36" s="337">
        <f>'서구, 대덕 도수관'!S35+'서구, 대덕 도수관'!S72</f>
        <v>0</v>
      </c>
      <c r="T36" s="337">
        <f>'서구, 대덕 도수관'!T35+'서구, 대덕 도수관'!T72</f>
        <v>0</v>
      </c>
      <c r="U36" s="337">
        <f>'서구, 대덕 도수관'!U35+'서구, 대덕 도수관'!U72</f>
        <v>0</v>
      </c>
      <c r="V36" s="337">
        <f>'서구, 대덕 도수관'!V35+'서구, 대덕 도수관'!V72</f>
        <v>0</v>
      </c>
      <c r="W36" s="337">
        <f>'서구, 대덕 도수관'!W35+'서구, 대덕 도수관'!W72</f>
        <v>0</v>
      </c>
      <c r="X36" s="337">
        <f>'서구, 대덕 도수관'!X35+'서구, 대덕 도수관'!X72</f>
        <v>0</v>
      </c>
      <c r="Y36" s="337">
        <f>'서구, 대덕 도수관'!Y35+'서구, 대덕 도수관'!Y72</f>
        <v>0</v>
      </c>
      <c r="Z36" s="337">
        <f>'서구, 대덕 도수관'!Z35+'서구, 대덕 도수관'!Z72</f>
        <v>0</v>
      </c>
      <c r="AA36" s="337">
        <f>'서구, 대덕 도수관'!AA35+'서구, 대덕 도수관'!AA72</f>
        <v>0</v>
      </c>
      <c r="AB36" s="337">
        <f>'서구, 대덕 도수관'!AB35+'서구, 대덕 도수관'!AB72</f>
        <v>0</v>
      </c>
      <c r="AC36" s="337">
        <f>'서구, 대덕 도수관'!AC35+'서구, 대덕 도수관'!AC72</f>
        <v>0</v>
      </c>
      <c r="AD36" s="337">
        <f>'서구, 대덕 도수관'!AD35+'서구, 대덕 도수관'!AD72</f>
        <v>0</v>
      </c>
      <c r="AE36" s="337">
        <f>'서구, 대덕 도수관'!AE35+'서구, 대덕 도수관'!AE72</f>
        <v>0</v>
      </c>
      <c r="AF36" s="337">
        <f>'서구, 대덕 도수관'!AF35+'서구, 대덕 도수관'!AF72</f>
        <v>0</v>
      </c>
      <c r="AG36" s="337">
        <f>'서구, 대덕 도수관'!AG35+'서구, 대덕 도수관'!AG72</f>
        <v>0</v>
      </c>
      <c r="AH36" s="337">
        <f>'서구, 대덕 도수관'!AH35+'서구, 대덕 도수관'!AH72</f>
        <v>0</v>
      </c>
      <c r="AI36" s="337">
        <f>'서구, 대덕 도수관'!AI35+'서구, 대덕 도수관'!AI72</f>
        <v>0</v>
      </c>
      <c r="AJ36" s="337">
        <f>'서구, 대덕 도수관'!AJ35+'서구, 대덕 도수관'!AJ72</f>
        <v>0</v>
      </c>
      <c r="AK36" s="956">
        <f>'서구, 대덕 도수관'!AK35+'서구, 대덕 도수관'!AK72</f>
        <v>0</v>
      </c>
    </row>
    <row r="37" spans="1:37" s="194" customFormat="1" ht="26.25" customHeight="1" x14ac:dyDescent="0.15">
      <c r="A37" s="2733" t="s">
        <v>1479</v>
      </c>
      <c r="B37" s="854" t="s">
        <v>346</v>
      </c>
      <c r="C37" s="614">
        <f>SUM(D37:AK37)</f>
        <v>3852</v>
      </c>
      <c r="D37" s="614">
        <f t="shared" ref="D37:AK37" si="24">SUM(D38:D38)</f>
        <v>3852</v>
      </c>
      <c r="E37" s="614">
        <f t="shared" si="24"/>
        <v>0</v>
      </c>
      <c r="F37" s="614">
        <f t="shared" si="24"/>
        <v>0</v>
      </c>
      <c r="G37" s="614">
        <f t="shared" si="24"/>
        <v>0</v>
      </c>
      <c r="H37" s="614">
        <f t="shared" si="24"/>
        <v>0</v>
      </c>
      <c r="I37" s="614">
        <f t="shared" si="24"/>
        <v>0</v>
      </c>
      <c r="J37" s="614">
        <f t="shared" si="24"/>
        <v>0</v>
      </c>
      <c r="K37" s="614">
        <f t="shared" si="24"/>
        <v>0</v>
      </c>
      <c r="L37" s="614">
        <f t="shared" si="24"/>
        <v>0</v>
      </c>
      <c r="M37" s="614">
        <f t="shared" si="24"/>
        <v>0</v>
      </c>
      <c r="N37" s="614">
        <f t="shared" si="24"/>
        <v>0</v>
      </c>
      <c r="O37" s="614">
        <f t="shared" si="24"/>
        <v>0</v>
      </c>
      <c r="P37" s="614">
        <f t="shared" si="24"/>
        <v>0</v>
      </c>
      <c r="Q37" s="614">
        <f t="shared" si="24"/>
        <v>0</v>
      </c>
      <c r="R37" s="614">
        <f t="shared" si="24"/>
        <v>0</v>
      </c>
      <c r="S37" s="614">
        <f t="shared" si="24"/>
        <v>0</v>
      </c>
      <c r="T37" s="614">
        <f t="shared" si="24"/>
        <v>0</v>
      </c>
      <c r="U37" s="614">
        <f t="shared" si="24"/>
        <v>0</v>
      </c>
      <c r="V37" s="614">
        <f t="shared" si="24"/>
        <v>0</v>
      </c>
      <c r="W37" s="614">
        <f t="shared" si="24"/>
        <v>0</v>
      </c>
      <c r="X37" s="614">
        <f t="shared" si="24"/>
        <v>0</v>
      </c>
      <c r="Y37" s="614">
        <f t="shared" si="24"/>
        <v>0</v>
      </c>
      <c r="Z37" s="614">
        <f t="shared" si="24"/>
        <v>0</v>
      </c>
      <c r="AA37" s="614">
        <f t="shared" si="24"/>
        <v>0</v>
      </c>
      <c r="AB37" s="614">
        <f t="shared" si="24"/>
        <v>0</v>
      </c>
      <c r="AC37" s="614">
        <f t="shared" si="24"/>
        <v>0</v>
      </c>
      <c r="AD37" s="614">
        <f t="shared" si="24"/>
        <v>0</v>
      </c>
      <c r="AE37" s="614">
        <f t="shared" si="24"/>
        <v>0</v>
      </c>
      <c r="AF37" s="614">
        <f t="shared" si="24"/>
        <v>0</v>
      </c>
      <c r="AG37" s="614">
        <f t="shared" si="24"/>
        <v>0</v>
      </c>
      <c r="AH37" s="614">
        <f t="shared" si="24"/>
        <v>0</v>
      </c>
      <c r="AI37" s="614">
        <f t="shared" si="24"/>
        <v>0</v>
      </c>
      <c r="AJ37" s="614">
        <f t="shared" si="24"/>
        <v>0</v>
      </c>
      <c r="AK37" s="614">
        <f t="shared" si="24"/>
        <v>0</v>
      </c>
    </row>
    <row r="38" spans="1:37" s="194" customFormat="1" ht="26.25" customHeight="1" x14ac:dyDescent="0.15">
      <c r="A38" s="2734"/>
      <c r="B38" s="945" t="s">
        <v>1480</v>
      </c>
      <c r="C38" s="946">
        <f>SUM(D38:AK38)</f>
        <v>3852</v>
      </c>
      <c r="D38" s="956">
        <f>'서구, 대덕 도수관'!D74</f>
        <v>3852</v>
      </c>
      <c r="E38" s="956">
        <f>'서구, 대덕 도수관'!E74</f>
        <v>0</v>
      </c>
      <c r="F38" s="956">
        <f>'서구, 대덕 도수관'!F74</f>
        <v>0</v>
      </c>
      <c r="G38" s="956">
        <f>'서구, 대덕 도수관'!G74</f>
        <v>0</v>
      </c>
      <c r="H38" s="956">
        <f>'서구, 대덕 도수관'!H74</f>
        <v>0</v>
      </c>
      <c r="I38" s="956">
        <f>'서구, 대덕 도수관'!I74</f>
        <v>0</v>
      </c>
      <c r="J38" s="956">
        <f>'서구, 대덕 도수관'!J74</f>
        <v>0</v>
      </c>
      <c r="K38" s="956">
        <f>'서구, 대덕 도수관'!K74</f>
        <v>0</v>
      </c>
      <c r="L38" s="956">
        <f>'서구, 대덕 도수관'!L74</f>
        <v>0</v>
      </c>
      <c r="M38" s="956">
        <f>'서구, 대덕 도수관'!M74</f>
        <v>0</v>
      </c>
      <c r="N38" s="956">
        <f>'서구, 대덕 도수관'!N74</f>
        <v>0</v>
      </c>
      <c r="O38" s="956">
        <f>'서구, 대덕 도수관'!O74</f>
        <v>0</v>
      </c>
      <c r="P38" s="956">
        <f>'서구, 대덕 도수관'!P74</f>
        <v>0</v>
      </c>
      <c r="Q38" s="956">
        <f>'서구, 대덕 도수관'!Q74</f>
        <v>0</v>
      </c>
      <c r="R38" s="956">
        <f>'서구, 대덕 도수관'!R74</f>
        <v>0</v>
      </c>
      <c r="S38" s="956">
        <f>'서구, 대덕 도수관'!S74</f>
        <v>0</v>
      </c>
      <c r="T38" s="956">
        <f>'서구, 대덕 도수관'!T74</f>
        <v>0</v>
      </c>
      <c r="U38" s="956">
        <f>'서구, 대덕 도수관'!U74</f>
        <v>0</v>
      </c>
      <c r="V38" s="956">
        <f>'서구, 대덕 도수관'!V74</f>
        <v>0</v>
      </c>
      <c r="W38" s="956">
        <f>'서구, 대덕 도수관'!W74</f>
        <v>0</v>
      </c>
      <c r="X38" s="956">
        <f>'서구, 대덕 도수관'!X74</f>
        <v>0</v>
      </c>
      <c r="Y38" s="956">
        <f>'서구, 대덕 도수관'!Y74</f>
        <v>0</v>
      </c>
      <c r="Z38" s="956">
        <f>'서구, 대덕 도수관'!Z74</f>
        <v>0</v>
      </c>
      <c r="AA38" s="956">
        <f>'서구, 대덕 도수관'!AA74</f>
        <v>0</v>
      </c>
      <c r="AB38" s="956">
        <f>'서구, 대덕 도수관'!AB74</f>
        <v>0</v>
      </c>
      <c r="AC38" s="956">
        <f>'서구, 대덕 도수관'!AC74</f>
        <v>0</v>
      </c>
      <c r="AD38" s="956">
        <f>'서구, 대덕 도수관'!AD74</f>
        <v>0</v>
      </c>
      <c r="AE38" s="956">
        <f>'서구, 대덕 도수관'!AE74</f>
        <v>0</v>
      </c>
      <c r="AF38" s="956">
        <f>'서구, 대덕 도수관'!AF74</f>
        <v>0</v>
      </c>
      <c r="AG38" s="956">
        <f>'서구, 대덕 도수관'!AG74</f>
        <v>0</v>
      </c>
      <c r="AH38" s="956">
        <f>'서구, 대덕 도수관'!AH74</f>
        <v>0</v>
      </c>
      <c r="AI38" s="956">
        <f>'서구, 대덕 도수관'!AI74</f>
        <v>0</v>
      </c>
      <c r="AJ38" s="956">
        <f>'서구, 대덕 도수관'!AJ74</f>
        <v>0</v>
      </c>
      <c r="AK38" s="956">
        <f>'서구, 대덕 도수관'!AK74</f>
        <v>0</v>
      </c>
    </row>
    <row r="159" spans="1:37" s="48" customFormat="1" ht="21" customHeight="1" x14ac:dyDescent="0.15">
      <c r="A159" s="36"/>
      <c r="B159" s="45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K159" s="266"/>
    </row>
    <row r="160" spans="1:37" s="43" customFormat="1" ht="21" customHeight="1" x14ac:dyDescent="0.15">
      <c r="A160" s="36"/>
      <c r="B160" s="45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K160" s="267"/>
    </row>
    <row r="161" spans="1:37" s="43" customFormat="1" ht="21" customHeight="1" x14ac:dyDescent="0.15">
      <c r="A161" s="36"/>
      <c r="B161" s="45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K161" s="267"/>
    </row>
    <row r="162" spans="1:37" s="43" customFormat="1" ht="21" customHeight="1" x14ac:dyDescent="0.15">
      <c r="A162" s="36"/>
      <c r="B162" s="45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K162" s="267"/>
    </row>
    <row r="163" spans="1:37" s="43" customFormat="1" ht="21" customHeight="1" x14ac:dyDescent="0.15">
      <c r="A163" s="36"/>
      <c r="B163" s="45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K163" s="267"/>
    </row>
    <row r="164" spans="1:37" s="43" customFormat="1" ht="21" customHeight="1" x14ac:dyDescent="0.15">
      <c r="A164" s="36"/>
      <c r="B164" s="45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K164" s="267"/>
    </row>
    <row r="165" spans="1:37" s="43" customFormat="1" ht="21" customHeight="1" x14ac:dyDescent="0.15">
      <c r="A165" s="36"/>
      <c r="B165" s="45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K165" s="267"/>
    </row>
    <row r="166" spans="1:37" s="43" customFormat="1" ht="21" customHeight="1" x14ac:dyDescent="0.15">
      <c r="A166" s="36"/>
      <c r="B166" s="45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K166" s="267"/>
    </row>
    <row r="185" spans="32:33" ht="21" customHeight="1" x14ac:dyDescent="0.15">
      <c r="AF185" s="48"/>
      <c r="AG185" s="48"/>
    </row>
    <row r="186" spans="32:33" ht="21" customHeight="1" x14ac:dyDescent="0.15">
      <c r="AF186" s="43"/>
      <c r="AG186" s="43"/>
    </row>
    <row r="187" spans="32:33" ht="21" customHeight="1" x14ac:dyDescent="0.15">
      <c r="AF187" s="43"/>
      <c r="AG187" s="43"/>
    </row>
    <row r="188" spans="32:33" ht="21" customHeight="1" x14ac:dyDescent="0.15">
      <c r="AF188" s="43"/>
      <c r="AG188" s="43"/>
    </row>
    <row r="189" spans="32:33" ht="21" customHeight="1" x14ac:dyDescent="0.15">
      <c r="AF189" s="43"/>
      <c r="AG189" s="43"/>
    </row>
    <row r="190" spans="32:33" ht="21" customHeight="1" x14ac:dyDescent="0.15">
      <c r="AF190" s="43"/>
      <c r="AG190" s="43"/>
    </row>
    <row r="191" spans="32:33" ht="21" customHeight="1" x14ac:dyDescent="0.15">
      <c r="AF191" s="43"/>
      <c r="AG191" s="43"/>
    </row>
    <row r="192" spans="32:33" ht="21" customHeight="1" x14ac:dyDescent="0.15">
      <c r="AF192" s="43"/>
      <c r="AG192" s="43"/>
    </row>
  </sheetData>
  <sheetProtection password="CC19" sheet="1" objects="1" scenarios="1"/>
  <mergeCells count="9">
    <mergeCell ref="A37:A38"/>
    <mergeCell ref="A4:A8"/>
    <mergeCell ref="A29:A32"/>
    <mergeCell ref="A33:A36"/>
    <mergeCell ref="A13:A16"/>
    <mergeCell ref="A17:A20"/>
    <mergeCell ref="A25:A28"/>
    <mergeCell ref="A9:A12"/>
    <mergeCell ref="A21:A24"/>
  </mergeCells>
  <phoneticPr fontId="65" type="noConversion"/>
  <pageMargins left="0.55118110236220497" right="0.56999999999999995" top="0.82677165354330695" bottom="0.75" header="0.118110236220472" footer="0"/>
  <pageSetup paperSize="9" scale="53" firstPageNumber="37" fitToWidth="6" pageOrder="overThenDown" orientation="portrait" useFirstPageNumber="1" horizontalDpi="300" verticalDpi="300" r:id="rId1"/>
  <headerFooter alignWithMargins="0">
    <oddFooter>&amp;C- &amp;P -</oddFooter>
  </headerFooter>
  <rowBreaks count="1" manualBreakCount="1">
    <brk id="32" max="36" man="1"/>
  </rowBreaks>
  <colBreaks count="2" manualBreakCount="2">
    <brk id="8" max="37" man="1"/>
    <brk id="21" max="3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AK173"/>
  <sheetViews>
    <sheetView view="pageBreakPreview" zoomScaleNormal="80" zoomScaleSheetLayoutView="100" workbookViewId="0">
      <pane xSplit="2" ySplit="4" topLeftCell="C116" activePane="bottomRight" state="frozen"/>
      <selection pane="topRight" activeCell="C1" sqref="C1"/>
      <selection pane="bottomLeft" activeCell="A5" sqref="A5"/>
      <selection pane="bottomRight" activeCell="G128" sqref="G128"/>
    </sheetView>
  </sheetViews>
  <sheetFormatPr defaultRowHeight="16.5" x14ac:dyDescent="0.2"/>
  <cols>
    <col min="1" max="1" width="7.21875" style="264" customWidth="1"/>
    <col min="2" max="2" width="16.77734375" style="264" customWidth="1"/>
    <col min="3" max="3" width="14.109375" style="264" customWidth="1"/>
    <col min="4" max="5" width="12.6640625" style="264" customWidth="1"/>
    <col min="6" max="9" width="11" style="264" customWidth="1"/>
    <col min="10" max="10" width="11.5546875" style="264" customWidth="1"/>
    <col min="11" max="11" width="11" style="264" customWidth="1"/>
    <col min="12" max="16" width="12.21875" style="264" customWidth="1"/>
    <col min="17" max="21" width="12.33203125" style="264" customWidth="1"/>
    <col min="22" max="23" width="10.77734375" style="264" customWidth="1"/>
    <col min="24" max="24" width="12.88671875" style="264" bestFit="1" customWidth="1"/>
    <col min="25" max="26" width="10.77734375" style="264" customWidth="1"/>
    <col min="27" max="27" width="12.88671875" style="264" bestFit="1" customWidth="1"/>
    <col min="28" max="32" width="13.5546875" style="264" customWidth="1"/>
    <col min="33" max="33" width="11.88671875" style="264" customWidth="1"/>
    <col min="34" max="37" width="11.44140625" style="264" customWidth="1"/>
    <col min="38" max="16384" width="8.88671875" style="264"/>
  </cols>
  <sheetData>
    <row r="1" spans="1:37" s="194" customFormat="1" ht="33.75" customHeight="1" x14ac:dyDescent="0.15">
      <c r="C1" s="825" t="s">
        <v>350</v>
      </c>
      <c r="D1" s="826"/>
      <c r="E1" s="826"/>
      <c r="F1" s="825"/>
      <c r="G1" s="1130"/>
      <c r="H1" s="826"/>
      <c r="I1" s="826"/>
      <c r="J1" s="826"/>
      <c r="K1" s="825"/>
      <c r="L1" s="825" t="s">
        <v>350</v>
      </c>
      <c r="M1" s="826"/>
      <c r="N1" s="826"/>
      <c r="P1" s="825"/>
      <c r="Q1" s="827"/>
      <c r="R1" s="827">
        <f>SUM(R5:R12)</f>
        <v>58824.25</v>
      </c>
      <c r="T1" s="826"/>
      <c r="V1" s="825" t="s">
        <v>351</v>
      </c>
      <c r="X1" s="828"/>
      <c r="Y1" s="826"/>
      <c r="AA1" s="828"/>
      <c r="AB1" s="825"/>
      <c r="AD1" s="826"/>
      <c r="AE1" s="826"/>
      <c r="AF1" s="826"/>
      <c r="AG1" s="257"/>
    </row>
    <row r="2" spans="1:37" s="470" customFormat="1" ht="16.5" customHeight="1" x14ac:dyDescent="0.15">
      <c r="A2" s="829"/>
      <c r="B2" s="830"/>
      <c r="C2" s="194"/>
      <c r="D2" s="194"/>
      <c r="E2" s="831" t="s">
        <v>821</v>
      </c>
      <c r="F2" s="194"/>
      <c r="G2" s="194"/>
      <c r="H2" s="194"/>
      <c r="I2" s="194"/>
      <c r="J2" s="194"/>
      <c r="K2" s="831" t="s">
        <v>821</v>
      </c>
      <c r="L2" s="194"/>
      <c r="N2" s="831"/>
      <c r="O2" s="832"/>
      <c r="P2" s="831" t="s">
        <v>821</v>
      </c>
      <c r="Q2" s="833"/>
      <c r="R2" s="194"/>
      <c r="U2" s="831" t="s">
        <v>821</v>
      </c>
      <c r="V2" s="194"/>
      <c r="W2" s="194"/>
      <c r="Y2" s="831"/>
      <c r="Z2" s="831" t="s">
        <v>352</v>
      </c>
      <c r="AA2" s="834"/>
      <c r="AB2" s="834"/>
      <c r="AC2" s="834"/>
      <c r="AE2" s="831" t="s">
        <v>353</v>
      </c>
      <c r="AF2" s="831"/>
      <c r="AJ2" s="582"/>
      <c r="AK2" s="582"/>
    </row>
    <row r="3" spans="1:37" s="847" customFormat="1" ht="19.5" customHeight="1" x14ac:dyDescent="0.15">
      <c r="A3" s="835" t="s">
        <v>107</v>
      </c>
      <c r="B3" s="835" t="s">
        <v>248</v>
      </c>
      <c r="C3" s="836" t="s">
        <v>342</v>
      </c>
      <c r="D3" s="837" t="s">
        <v>1083</v>
      </c>
      <c r="E3" s="838">
        <v>1983</v>
      </c>
      <c r="F3" s="838">
        <v>1984</v>
      </c>
      <c r="G3" s="839">
        <v>1985</v>
      </c>
      <c r="H3" s="839">
        <v>1986</v>
      </c>
      <c r="I3" s="839">
        <v>1987</v>
      </c>
      <c r="J3" s="839">
        <v>1988</v>
      </c>
      <c r="K3" s="839">
        <v>1989</v>
      </c>
      <c r="L3" s="840">
        <v>1990</v>
      </c>
      <c r="M3" s="840">
        <v>1991</v>
      </c>
      <c r="N3" s="840">
        <v>1992</v>
      </c>
      <c r="O3" s="840">
        <v>1993</v>
      </c>
      <c r="P3" s="840">
        <v>1994</v>
      </c>
      <c r="Q3" s="841">
        <v>1995</v>
      </c>
      <c r="R3" s="841">
        <v>1996</v>
      </c>
      <c r="S3" s="841">
        <v>1997</v>
      </c>
      <c r="T3" s="841">
        <v>1998</v>
      </c>
      <c r="U3" s="841">
        <v>1999</v>
      </c>
      <c r="V3" s="842">
        <v>2000</v>
      </c>
      <c r="W3" s="842">
        <v>2001</v>
      </c>
      <c r="X3" s="842">
        <v>2002</v>
      </c>
      <c r="Y3" s="842">
        <v>2003</v>
      </c>
      <c r="Z3" s="842">
        <v>2004</v>
      </c>
      <c r="AA3" s="843">
        <v>2005</v>
      </c>
      <c r="AB3" s="843">
        <v>2006</v>
      </c>
      <c r="AC3" s="844">
        <v>2007</v>
      </c>
      <c r="AD3" s="844">
        <v>2008</v>
      </c>
      <c r="AE3" s="844">
        <v>2009</v>
      </c>
      <c r="AF3" s="845">
        <v>2010</v>
      </c>
      <c r="AG3" s="845">
        <v>2011</v>
      </c>
      <c r="AH3" s="845">
        <v>2012</v>
      </c>
      <c r="AI3" s="846">
        <v>2013</v>
      </c>
      <c r="AJ3" s="846">
        <v>2014</v>
      </c>
      <c r="AK3" s="2240">
        <v>2015</v>
      </c>
    </row>
    <row r="4" spans="1:37" s="1918" customFormat="1" ht="19.5" customHeight="1" x14ac:dyDescent="0.15">
      <c r="A4" s="2746" t="s">
        <v>343</v>
      </c>
      <c r="B4" s="613" t="s">
        <v>44</v>
      </c>
      <c r="C4" s="613">
        <f>SUM(D4:AK4)</f>
        <v>2560505.65</v>
      </c>
      <c r="D4" s="613">
        <f>SUM(D5:D12)</f>
        <v>80901.569999999978</v>
      </c>
      <c r="E4" s="613">
        <f t="shared" ref="E4:AI4" si="0">SUM(E5:E12)</f>
        <v>19724.89</v>
      </c>
      <c r="F4" s="613">
        <f t="shared" si="0"/>
        <v>43490.720000000001</v>
      </c>
      <c r="G4" s="613">
        <f t="shared" si="0"/>
        <v>22824.030000000002</v>
      </c>
      <c r="H4" s="613">
        <f t="shared" si="0"/>
        <v>24255.41</v>
      </c>
      <c r="I4" s="613">
        <f t="shared" si="0"/>
        <v>69298.22</v>
      </c>
      <c r="J4" s="613">
        <f t="shared" si="0"/>
        <v>108027.87</v>
      </c>
      <c r="K4" s="613">
        <f t="shared" si="0"/>
        <v>66716.78</v>
      </c>
      <c r="L4" s="613">
        <f t="shared" si="0"/>
        <v>47347.199999999997</v>
      </c>
      <c r="M4" s="613">
        <f t="shared" si="0"/>
        <v>109216.17</v>
      </c>
      <c r="N4" s="613">
        <f t="shared" si="0"/>
        <v>150519.49</v>
      </c>
      <c r="O4" s="613">
        <f t="shared" si="0"/>
        <v>85165.719999999987</v>
      </c>
      <c r="P4" s="613">
        <f t="shared" si="0"/>
        <v>76127.27</v>
      </c>
      <c r="Q4" s="613">
        <f t="shared" si="0"/>
        <v>58965.020000000004</v>
      </c>
      <c r="R4" s="613">
        <f t="shared" si="0"/>
        <v>58824.25</v>
      </c>
      <c r="S4" s="613">
        <f t="shared" si="0"/>
        <v>107468.34999999999</v>
      </c>
      <c r="T4" s="613">
        <f t="shared" si="0"/>
        <v>55894.23</v>
      </c>
      <c r="U4" s="613">
        <f t="shared" si="0"/>
        <v>70525.649999999994</v>
      </c>
      <c r="V4" s="613">
        <f t="shared" si="0"/>
        <v>31382.250000000004</v>
      </c>
      <c r="W4" s="613">
        <f t="shared" si="0"/>
        <v>92936.2</v>
      </c>
      <c r="X4" s="613">
        <f t="shared" si="0"/>
        <v>130109.60999999999</v>
      </c>
      <c r="Y4" s="613">
        <f t="shared" si="0"/>
        <v>61131.429999999993</v>
      </c>
      <c r="Z4" s="613">
        <f t="shared" si="0"/>
        <v>96068.640000000014</v>
      </c>
      <c r="AA4" s="613">
        <f t="shared" si="0"/>
        <v>114994.88000000003</v>
      </c>
      <c r="AB4" s="613">
        <f t="shared" si="0"/>
        <v>57186.21</v>
      </c>
      <c r="AC4" s="613">
        <f t="shared" si="0"/>
        <v>68319.680000000008</v>
      </c>
      <c r="AD4" s="613">
        <f t="shared" si="0"/>
        <v>35735.25</v>
      </c>
      <c r="AE4" s="613">
        <f t="shared" si="0"/>
        <v>38079.369999999995</v>
      </c>
      <c r="AF4" s="613">
        <f t="shared" si="0"/>
        <v>38752.630000000005</v>
      </c>
      <c r="AG4" s="613">
        <f t="shared" si="0"/>
        <v>164992.82000000004</v>
      </c>
      <c r="AH4" s="613">
        <f t="shared" si="0"/>
        <v>187865.92999999996</v>
      </c>
      <c r="AI4" s="613">
        <f t="shared" si="0"/>
        <v>58741.359999999986</v>
      </c>
      <c r="AJ4" s="613">
        <f>SUM(AJ5:AJ12)</f>
        <v>63013.850000000013</v>
      </c>
      <c r="AK4" s="613">
        <f>SUM(AK5:AK12)</f>
        <v>65902.700000000012</v>
      </c>
    </row>
    <row r="5" spans="1:37" s="850" customFormat="1" ht="19.5" customHeight="1" x14ac:dyDescent="0.15">
      <c r="A5" s="2747"/>
      <c r="B5" s="848" t="s">
        <v>793</v>
      </c>
      <c r="C5" s="603">
        <f>SUM(D5:AK5)</f>
        <v>16530.04</v>
      </c>
      <c r="D5" s="849">
        <f>D14+D23+D32+D41+D50+D59+D68+D77+D86+D95+D104+D113+D122+D131+D140+D149+D158</f>
        <v>14956.23</v>
      </c>
      <c r="E5" s="849">
        <f t="shared" ref="E5:AJ12" si="1">E14+E23+E32+E41+E50+E59+E68+E77+E86+E95+E104+E113+E122+E131+E140+E149+E158</f>
        <v>0</v>
      </c>
      <c r="F5" s="849">
        <f t="shared" si="1"/>
        <v>7.23</v>
      </c>
      <c r="G5" s="849">
        <f t="shared" si="1"/>
        <v>0</v>
      </c>
      <c r="H5" s="849">
        <f t="shared" si="1"/>
        <v>373.79</v>
      </c>
      <c r="I5" s="849">
        <f t="shared" si="1"/>
        <v>0</v>
      </c>
      <c r="J5" s="849">
        <f t="shared" si="1"/>
        <v>0</v>
      </c>
      <c r="K5" s="849">
        <f t="shared" si="1"/>
        <v>0</v>
      </c>
      <c r="L5" s="849">
        <f t="shared" si="1"/>
        <v>0</v>
      </c>
      <c r="M5" s="849">
        <f t="shared" si="1"/>
        <v>0</v>
      </c>
      <c r="N5" s="849">
        <f t="shared" si="1"/>
        <v>0</v>
      </c>
      <c r="O5" s="849">
        <f t="shared" si="1"/>
        <v>0</v>
      </c>
      <c r="P5" s="849">
        <f t="shared" si="1"/>
        <v>0</v>
      </c>
      <c r="Q5" s="849">
        <f t="shared" si="1"/>
        <v>0</v>
      </c>
      <c r="R5" s="849">
        <f t="shared" si="1"/>
        <v>0</v>
      </c>
      <c r="S5" s="849">
        <f t="shared" si="1"/>
        <v>0</v>
      </c>
      <c r="T5" s="849">
        <f t="shared" si="1"/>
        <v>0</v>
      </c>
      <c r="U5" s="849">
        <f t="shared" si="1"/>
        <v>0</v>
      </c>
      <c r="V5" s="849">
        <f t="shared" si="1"/>
        <v>0</v>
      </c>
      <c r="W5" s="849">
        <f t="shared" si="1"/>
        <v>0</v>
      </c>
      <c r="X5" s="849">
        <f t="shared" si="1"/>
        <v>527.92999999999995</v>
      </c>
      <c r="Y5" s="849">
        <f t="shared" si="1"/>
        <v>439.8</v>
      </c>
      <c r="Z5" s="849">
        <f t="shared" si="1"/>
        <v>0</v>
      </c>
      <c r="AA5" s="849">
        <f t="shared" si="1"/>
        <v>0</v>
      </c>
      <c r="AB5" s="849">
        <f t="shared" si="1"/>
        <v>0</v>
      </c>
      <c r="AC5" s="849">
        <f t="shared" si="1"/>
        <v>0</v>
      </c>
      <c r="AD5" s="849">
        <f t="shared" si="1"/>
        <v>0</v>
      </c>
      <c r="AE5" s="849">
        <f t="shared" si="1"/>
        <v>0</v>
      </c>
      <c r="AF5" s="849">
        <f t="shared" si="1"/>
        <v>0</v>
      </c>
      <c r="AG5" s="849">
        <f t="shared" si="1"/>
        <v>0</v>
      </c>
      <c r="AH5" s="849">
        <f t="shared" si="1"/>
        <v>225.06</v>
      </c>
      <c r="AI5" s="849">
        <f t="shared" si="1"/>
        <v>0</v>
      </c>
      <c r="AJ5" s="849">
        <f t="shared" si="1"/>
        <v>0</v>
      </c>
      <c r="AK5" s="849">
        <f t="shared" ref="AK5" si="2">AK14+AK23+AK32+AK41+AK50+AK59+AK68+AK77+AK86+AK95+AK104+AK113+AK122+AK131+AK140+AK149+AK158</f>
        <v>0</v>
      </c>
    </row>
    <row r="6" spans="1:37" s="850" customFormat="1" ht="19.5" customHeight="1" x14ac:dyDescent="0.15">
      <c r="A6" s="2747"/>
      <c r="B6" s="851" t="s">
        <v>792</v>
      </c>
      <c r="C6" s="603">
        <f t="shared" ref="C6:C12" si="3">SUM(D6:AK6)</f>
        <v>232025.3</v>
      </c>
      <c r="D6" s="849">
        <f t="shared" ref="D6:S12" si="4">D15+D24+D33+D42+D51+D60+D69+D78+D87+D96+D105+D114+D123+D132+D141+D150+D159</f>
        <v>51584.099999999991</v>
      </c>
      <c r="E6" s="849">
        <f t="shared" si="4"/>
        <v>17703.95</v>
      </c>
      <c r="F6" s="849">
        <f t="shared" si="4"/>
        <v>32616.990000000005</v>
      </c>
      <c r="G6" s="849">
        <f t="shared" si="4"/>
        <v>19781.460000000003</v>
      </c>
      <c r="H6" s="849">
        <f t="shared" si="4"/>
        <v>199.62</v>
      </c>
      <c r="I6" s="849">
        <f t="shared" si="4"/>
        <v>0</v>
      </c>
      <c r="J6" s="849">
        <f t="shared" si="4"/>
        <v>2.86</v>
      </c>
      <c r="K6" s="849">
        <f t="shared" si="4"/>
        <v>0</v>
      </c>
      <c r="L6" s="849">
        <f t="shared" si="4"/>
        <v>0</v>
      </c>
      <c r="M6" s="849">
        <f t="shared" si="4"/>
        <v>5614.05</v>
      </c>
      <c r="N6" s="849">
        <f t="shared" si="4"/>
        <v>271.86</v>
      </c>
      <c r="O6" s="849">
        <f t="shared" si="4"/>
        <v>782.65000000000009</v>
      </c>
      <c r="P6" s="849">
        <f t="shared" si="4"/>
        <v>130.81</v>
      </c>
      <c r="Q6" s="849">
        <f t="shared" si="4"/>
        <v>19.86</v>
      </c>
      <c r="R6" s="849">
        <f t="shared" si="4"/>
        <v>74.349999999999994</v>
      </c>
      <c r="S6" s="849">
        <f t="shared" si="4"/>
        <v>332.6</v>
      </c>
      <c r="T6" s="849">
        <f t="shared" si="1"/>
        <v>0</v>
      </c>
      <c r="U6" s="849">
        <f t="shared" si="1"/>
        <v>0</v>
      </c>
      <c r="V6" s="849">
        <f t="shared" si="1"/>
        <v>0</v>
      </c>
      <c r="W6" s="849">
        <f t="shared" si="1"/>
        <v>198.77</v>
      </c>
      <c r="X6" s="849">
        <f t="shared" si="1"/>
        <v>78</v>
      </c>
      <c r="Y6" s="849">
        <f t="shared" si="1"/>
        <v>0</v>
      </c>
      <c r="Z6" s="849">
        <f t="shared" si="1"/>
        <v>54.92</v>
      </c>
      <c r="AA6" s="849">
        <f t="shared" si="1"/>
        <v>0</v>
      </c>
      <c r="AB6" s="849">
        <f t="shared" si="1"/>
        <v>0</v>
      </c>
      <c r="AC6" s="849">
        <f t="shared" si="1"/>
        <v>0</v>
      </c>
      <c r="AD6" s="849">
        <f t="shared" si="1"/>
        <v>0</v>
      </c>
      <c r="AE6" s="849">
        <f t="shared" si="1"/>
        <v>82.210000000000008</v>
      </c>
      <c r="AF6" s="849">
        <f t="shared" si="1"/>
        <v>1419.35</v>
      </c>
      <c r="AG6" s="849">
        <f t="shared" si="1"/>
        <v>24046.920000000002</v>
      </c>
      <c r="AH6" s="849">
        <f t="shared" si="1"/>
        <v>71955.679999999993</v>
      </c>
      <c r="AI6" s="849">
        <f t="shared" si="1"/>
        <v>2162.52</v>
      </c>
      <c r="AJ6" s="849">
        <f t="shared" si="1"/>
        <v>2418.9999999999995</v>
      </c>
      <c r="AK6" s="849">
        <f t="shared" ref="AK6" si="5">AK15+AK24+AK33+AK42+AK51+AK60+AK69+AK78+AK87+AK96+AK105+AK114+AK123+AK132+AK141+AK150+AK159</f>
        <v>492.77</v>
      </c>
    </row>
    <row r="7" spans="1:37" s="850" customFormat="1" ht="19.5" customHeight="1" x14ac:dyDescent="0.15">
      <c r="A7" s="2747"/>
      <c r="B7" s="851" t="s">
        <v>974</v>
      </c>
      <c r="C7" s="603">
        <f t="shared" si="3"/>
        <v>1591363.26</v>
      </c>
      <c r="D7" s="849">
        <f t="shared" si="4"/>
        <v>435.37</v>
      </c>
      <c r="E7" s="849">
        <f t="shared" si="1"/>
        <v>123</v>
      </c>
      <c r="F7" s="849">
        <f t="shared" si="1"/>
        <v>442.43</v>
      </c>
      <c r="G7" s="849">
        <f t="shared" si="1"/>
        <v>133.79999999999998</v>
      </c>
      <c r="H7" s="849">
        <f t="shared" si="1"/>
        <v>22795.109999999997</v>
      </c>
      <c r="I7" s="849">
        <f t="shared" si="1"/>
        <v>64164.31</v>
      </c>
      <c r="J7" s="849">
        <f t="shared" si="1"/>
        <v>97028.4</v>
      </c>
      <c r="K7" s="849">
        <f t="shared" si="1"/>
        <v>60502.63</v>
      </c>
      <c r="L7" s="849">
        <f t="shared" si="1"/>
        <v>39407.629999999997</v>
      </c>
      <c r="M7" s="849">
        <f t="shared" si="1"/>
        <v>80335.739999999991</v>
      </c>
      <c r="N7" s="849">
        <f t="shared" si="1"/>
        <v>112207.8</v>
      </c>
      <c r="O7" s="849">
        <f t="shared" si="1"/>
        <v>39341.369999999995</v>
      </c>
      <c r="P7" s="849">
        <f t="shared" si="1"/>
        <v>23337.65</v>
      </c>
      <c r="Q7" s="849">
        <f t="shared" si="1"/>
        <v>21063.56</v>
      </c>
      <c r="R7" s="849">
        <f t="shared" si="1"/>
        <v>29947.759999999998</v>
      </c>
      <c r="S7" s="849">
        <f t="shared" si="1"/>
        <v>67632.67</v>
      </c>
      <c r="T7" s="849">
        <f t="shared" si="1"/>
        <v>23127.27</v>
      </c>
      <c r="U7" s="849">
        <f t="shared" si="1"/>
        <v>27234.449999999997</v>
      </c>
      <c r="V7" s="849">
        <f t="shared" si="1"/>
        <v>22010.63</v>
      </c>
      <c r="W7" s="849">
        <f t="shared" si="1"/>
        <v>77368.59</v>
      </c>
      <c r="X7" s="849">
        <f t="shared" si="1"/>
        <v>73008.3</v>
      </c>
      <c r="Y7" s="849">
        <f t="shared" si="1"/>
        <v>32218.71</v>
      </c>
      <c r="Z7" s="849">
        <f t="shared" si="1"/>
        <v>52861.150000000009</v>
      </c>
      <c r="AA7" s="849">
        <f t="shared" si="1"/>
        <v>88500.210000000021</v>
      </c>
      <c r="AB7" s="849">
        <f t="shared" si="1"/>
        <v>52560.97</v>
      </c>
      <c r="AC7" s="849">
        <f t="shared" si="1"/>
        <v>52033.19</v>
      </c>
      <c r="AD7" s="849">
        <f t="shared" si="1"/>
        <v>28942.539999999997</v>
      </c>
      <c r="AE7" s="849">
        <f t="shared" si="1"/>
        <v>23308.23</v>
      </c>
      <c r="AF7" s="849">
        <f t="shared" si="1"/>
        <v>32645.05</v>
      </c>
      <c r="AG7" s="849">
        <f t="shared" si="1"/>
        <v>120316.11000000002</v>
      </c>
      <c r="AH7" s="849">
        <f t="shared" si="1"/>
        <v>82271.159999999989</v>
      </c>
      <c r="AI7" s="849">
        <f t="shared" si="1"/>
        <v>50247.589999999989</v>
      </c>
      <c r="AJ7" s="849">
        <f t="shared" si="1"/>
        <v>38932.94000000001</v>
      </c>
      <c r="AK7" s="849">
        <f t="shared" ref="AK7" si="6">AK16+AK25+AK34+AK43+AK52+AK61+AK70+AK79+AK88+AK97+AK106+AK115+AK124+AK133+AK142+AK151+AK160</f>
        <v>54876.94000000001</v>
      </c>
    </row>
    <row r="8" spans="1:37" s="850" customFormat="1" ht="19.5" customHeight="1" x14ac:dyDescent="0.15">
      <c r="A8" s="2747"/>
      <c r="B8" s="851" t="s">
        <v>345</v>
      </c>
      <c r="C8" s="603">
        <f t="shared" si="3"/>
        <v>354078.13999999996</v>
      </c>
      <c r="D8" s="849">
        <f>D17+D26+D35+D44+D53+D62+D71+D80+D89+D98+D107+D116+D125+D134+D143+D152+D161+D166+D167+D168+D169+D170+D171+D172+D173</f>
        <v>6625.42</v>
      </c>
      <c r="E8" s="849">
        <f t="shared" ref="E8:AJ8" si="7">E17+E26+E35+E44+E53+E62+E71+E80+E89+E98+E107+E116+E125+E134+E143+E152+E161+E166+E167+E168+E169+E170+E171+E172+E173</f>
        <v>766.16</v>
      </c>
      <c r="F8" s="849">
        <f t="shared" si="7"/>
        <v>6787.4400000000005</v>
      </c>
      <c r="G8" s="849">
        <f t="shared" si="7"/>
        <v>0</v>
      </c>
      <c r="H8" s="849">
        <f t="shared" si="7"/>
        <v>0</v>
      </c>
      <c r="I8" s="849">
        <f t="shared" si="7"/>
        <v>2482.17</v>
      </c>
      <c r="J8" s="849">
        <f t="shared" si="7"/>
        <v>4590.5199999999995</v>
      </c>
      <c r="K8" s="849">
        <f t="shared" si="7"/>
        <v>2345.8200000000002</v>
      </c>
      <c r="L8" s="849">
        <f t="shared" si="7"/>
        <v>3.25</v>
      </c>
      <c r="M8" s="849">
        <f t="shared" si="7"/>
        <v>12020.6</v>
      </c>
      <c r="N8" s="849">
        <f t="shared" si="7"/>
        <v>13463.130000000001</v>
      </c>
      <c r="O8" s="849">
        <f t="shared" si="7"/>
        <v>17117.469999999998</v>
      </c>
      <c r="P8" s="849">
        <f t="shared" si="7"/>
        <v>6589.11</v>
      </c>
      <c r="Q8" s="849">
        <f t="shared" si="7"/>
        <v>3127.66</v>
      </c>
      <c r="R8" s="849">
        <f t="shared" si="7"/>
        <v>15480.949999999997</v>
      </c>
      <c r="S8" s="849">
        <f t="shared" si="7"/>
        <v>15104.500000000004</v>
      </c>
      <c r="T8" s="849">
        <f t="shared" si="7"/>
        <v>5302.12</v>
      </c>
      <c r="U8" s="849">
        <f t="shared" si="7"/>
        <v>32855.919999999998</v>
      </c>
      <c r="V8" s="849">
        <f t="shared" si="7"/>
        <v>5524.54</v>
      </c>
      <c r="W8" s="849">
        <f t="shared" si="7"/>
        <v>11714.23</v>
      </c>
      <c r="X8" s="849">
        <f t="shared" si="7"/>
        <v>48622.09</v>
      </c>
      <c r="Y8" s="849">
        <f t="shared" si="7"/>
        <v>19449.78</v>
      </c>
      <c r="Z8" s="849">
        <f t="shared" si="7"/>
        <v>29632.81</v>
      </c>
      <c r="AA8" s="849">
        <f t="shared" si="7"/>
        <v>17041.329999999998</v>
      </c>
      <c r="AB8" s="849">
        <f t="shared" si="7"/>
        <v>4625.24</v>
      </c>
      <c r="AC8" s="849">
        <f t="shared" si="7"/>
        <v>15468.49</v>
      </c>
      <c r="AD8" s="849">
        <f t="shared" si="7"/>
        <v>756.94999999999993</v>
      </c>
      <c r="AE8" s="849">
        <f t="shared" si="7"/>
        <v>8051.82</v>
      </c>
      <c r="AF8" s="849">
        <f t="shared" si="7"/>
        <v>2959.3700000000003</v>
      </c>
      <c r="AG8" s="849">
        <f t="shared" si="7"/>
        <v>17645.939999999999</v>
      </c>
      <c r="AH8" s="849">
        <f t="shared" si="7"/>
        <v>26438.739999999998</v>
      </c>
      <c r="AI8" s="849">
        <f t="shared" si="7"/>
        <v>210.16</v>
      </c>
      <c r="AJ8" s="849">
        <f t="shared" si="7"/>
        <v>0</v>
      </c>
      <c r="AK8" s="849">
        <f t="shared" ref="AK8" si="8">AK17+AK26+AK35+AK44+AK53+AK62+AK71+AK80+AK89+AK98+AK107+AK116+AK125+AK134+AK143+AK152+AK161+AK166+AK167+AK168+AK169+AK170+AK171+AK172+AK173</f>
        <v>1274.4100000000001</v>
      </c>
    </row>
    <row r="9" spans="1:37" s="850" customFormat="1" ht="19.5" customHeight="1" x14ac:dyDescent="0.15">
      <c r="A9" s="2747"/>
      <c r="B9" s="852" t="s">
        <v>283</v>
      </c>
      <c r="C9" s="603">
        <f t="shared" si="3"/>
        <v>20779.210000000003</v>
      </c>
      <c r="D9" s="849">
        <f t="shared" si="4"/>
        <v>6442.4500000000007</v>
      </c>
      <c r="E9" s="849">
        <f t="shared" si="1"/>
        <v>1058.8500000000001</v>
      </c>
      <c r="F9" s="849">
        <f t="shared" si="1"/>
        <v>3351.2000000000003</v>
      </c>
      <c r="G9" s="849">
        <f t="shared" si="1"/>
        <v>2433.4700000000003</v>
      </c>
      <c r="H9" s="849">
        <f t="shared" si="1"/>
        <v>647.65000000000009</v>
      </c>
      <c r="I9" s="849">
        <f t="shared" si="1"/>
        <v>1200.1599999999999</v>
      </c>
      <c r="J9" s="849">
        <f t="shared" si="1"/>
        <v>2050.2999999999997</v>
      </c>
      <c r="K9" s="849">
        <f t="shared" si="1"/>
        <v>799.23000000000013</v>
      </c>
      <c r="L9" s="849">
        <f t="shared" si="1"/>
        <v>891.6</v>
      </c>
      <c r="M9" s="849">
        <f t="shared" si="1"/>
        <v>427.33000000000004</v>
      </c>
      <c r="N9" s="849">
        <f t="shared" si="1"/>
        <v>152.12</v>
      </c>
      <c r="O9" s="849">
        <f t="shared" si="1"/>
        <v>569.05999999999995</v>
      </c>
      <c r="P9" s="849">
        <f t="shared" si="1"/>
        <v>264.64</v>
      </c>
      <c r="Q9" s="849">
        <f t="shared" si="1"/>
        <v>0.44</v>
      </c>
      <c r="R9" s="849">
        <f t="shared" si="1"/>
        <v>39.799999999999997</v>
      </c>
      <c r="S9" s="849">
        <f t="shared" si="1"/>
        <v>197.84</v>
      </c>
      <c r="T9" s="849">
        <f t="shared" si="1"/>
        <v>166.74</v>
      </c>
      <c r="U9" s="849">
        <f t="shared" si="1"/>
        <v>86.33</v>
      </c>
      <c r="V9" s="849">
        <f t="shared" si="1"/>
        <v>0</v>
      </c>
      <c r="W9" s="849">
        <f t="shared" si="1"/>
        <v>0</v>
      </c>
      <c r="X9" s="849">
        <f t="shared" si="1"/>
        <v>0</v>
      </c>
      <c r="Y9" s="849">
        <f t="shared" si="1"/>
        <v>0</v>
      </c>
      <c r="Z9" s="849">
        <f t="shared" si="1"/>
        <v>0</v>
      </c>
      <c r="AA9" s="849">
        <f t="shared" si="1"/>
        <v>0</v>
      </c>
      <c r="AB9" s="849">
        <f t="shared" si="1"/>
        <v>0</v>
      </c>
      <c r="AC9" s="849">
        <f t="shared" si="1"/>
        <v>0</v>
      </c>
      <c r="AD9" s="849">
        <f t="shared" si="1"/>
        <v>0</v>
      </c>
      <c r="AE9" s="849">
        <f t="shared" si="1"/>
        <v>0</v>
      </c>
      <c r="AF9" s="849">
        <f t="shared" si="1"/>
        <v>0</v>
      </c>
      <c r="AG9" s="849">
        <f t="shared" si="1"/>
        <v>0</v>
      </c>
      <c r="AH9" s="849">
        <f t="shared" si="1"/>
        <v>0</v>
      </c>
      <c r="AI9" s="849">
        <f t="shared" si="1"/>
        <v>0</v>
      </c>
      <c r="AJ9" s="849">
        <f t="shared" si="1"/>
        <v>0</v>
      </c>
      <c r="AK9" s="849">
        <f t="shared" ref="AK9" si="9">AK18+AK27+AK36+AK45+AK54+AK63+AK72+AK81+AK90+AK99+AK108+AK117+AK126+AK135+AK144+AK153+AK162</f>
        <v>0</v>
      </c>
    </row>
    <row r="10" spans="1:37" s="850" customFormat="1" ht="19.5" customHeight="1" x14ac:dyDescent="0.15">
      <c r="A10" s="2747"/>
      <c r="B10" s="852" t="s">
        <v>284</v>
      </c>
      <c r="C10" s="603">
        <f t="shared" si="3"/>
        <v>259455.25999999998</v>
      </c>
      <c r="D10" s="849">
        <f t="shared" si="4"/>
        <v>858.00000000000011</v>
      </c>
      <c r="E10" s="849">
        <f t="shared" si="1"/>
        <v>72.929999999999993</v>
      </c>
      <c r="F10" s="849">
        <f t="shared" si="1"/>
        <v>285.43</v>
      </c>
      <c r="G10" s="849">
        <f t="shared" si="1"/>
        <v>475.3</v>
      </c>
      <c r="H10" s="849">
        <f t="shared" si="1"/>
        <v>239.24000000000004</v>
      </c>
      <c r="I10" s="849">
        <f t="shared" si="1"/>
        <v>1451.58</v>
      </c>
      <c r="J10" s="849">
        <f t="shared" si="1"/>
        <v>4355.7900000000009</v>
      </c>
      <c r="K10" s="849">
        <f t="shared" si="1"/>
        <v>3069.1000000000004</v>
      </c>
      <c r="L10" s="849">
        <f t="shared" si="1"/>
        <v>7044.72</v>
      </c>
      <c r="M10" s="849">
        <f t="shared" si="1"/>
        <v>10818.45</v>
      </c>
      <c r="N10" s="849">
        <f t="shared" si="1"/>
        <v>23867.46</v>
      </c>
      <c r="O10" s="849">
        <f t="shared" si="1"/>
        <v>27355.17</v>
      </c>
      <c r="P10" s="849">
        <f t="shared" si="1"/>
        <v>45805.060000000005</v>
      </c>
      <c r="Q10" s="849">
        <f t="shared" si="1"/>
        <v>34531.660000000003</v>
      </c>
      <c r="R10" s="849">
        <f t="shared" si="1"/>
        <v>11979.349999999999</v>
      </c>
      <c r="S10" s="849">
        <f t="shared" si="1"/>
        <v>19591.349999999999</v>
      </c>
      <c r="T10" s="849">
        <f t="shared" si="1"/>
        <v>26403.979999999996</v>
      </c>
      <c r="U10" s="849">
        <f t="shared" si="1"/>
        <v>5830.7800000000007</v>
      </c>
      <c r="V10" s="849">
        <f t="shared" si="1"/>
        <v>2736.77</v>
      </c>
      <c r="W10" s="849">
        <f t="shared" si="1"/>
        <v>3654.2700000000004</v>
      </c>
      <c r="X10" s="849">
        <f t="shared" si="1"/>
        <v>7330.29</v>
      </c>
      <c r="Y10" s="849">
        <f t="shared" si="1"/>
        <v>8746.0500000000011</v>
      </c>
      <c r="Z10" s="849">
        <f t="shared" si="1"/>
        <v>8700.33</v>
      </c>
      <c r="AA10" s="849">
        <f t="shared" si="1"/>
        <v>3923.63</v>
      </c>
      <c r="AB10" s="849">
        <f t="shared" si="1"/>
        <v>0</v>
      </c>
      <c r="AC10" s="849">
        <f t="shared" si="1"/>
        <v>200</v>
      </c>
      <c r="AD10" s="849">
        <f t="shared" si="1"/>
        <v>128.57</v>
      </c>
      <c r="AE10" s="849">
        <f t="shared" si="1"/>
        <v>0</v>
      </c>
      <c r="AF10" s="849">
        <f t="shared" si="1"/>
        <v>0</v>
      </c>
      <c r="AG10" s="849">
        <f t="shared" si="1"/>
        <v>0</v>
      </c>
      <c r="AH10" s="849">
        <f t="shared" si="1"/>
        <v>0</v>
      </c>
      <c r="AI10" s="849">
        <f t="shared" si="1"/>
        <v>0</v>
      </c>
      <c r="AJ10" s="849">
        <f t="shared" si="1"/>
        <v>0</v>
      </c>
      <c r="AK10" s="849">
        <f t="shared" ref="AK10" si="10">AK19+AK28+AK37+AK46+AK55+AK64+AK73+AK82+AK91+AK100+AK109+AK118+AK127+AK136+AK145+AK154+AK163</f>
        <v>0</v>
      </c>
    </row>
    <row r="11" spans="1:37" s="850" customFormat="1" ht="19.5" customHeight="1" x14ac:dyDescent="0.15">
      <c r="A11" s="2747"/>
      <c r="B11" s="851" t="s">
        <v>847</v>
      </c>
      <c r="C11" s="603">
        <f t="shared" si="3"/>
        <v>24524.960000000003</v>
      </c>
      <c r="D11" s="849">
        <f t="shared" si="4"/>
        <v>0</v>
      </c>
      <c r="E11" s="849">
        <f t="shared" si="1"/>
        <v>0</v>
      </c>
      <c r="F11" s="849">
        <f t="shared" si="1"/>
        <v>0</v>
      </c>
      <c r="G11" s="849">
        <f t="shared" si="1"/>
        <v>0</v>
      </c>
      <c r="H11" s="849">
        <f t="shared" si="1"/>
        <v>0</v>
      </c>
      <c r="I11" s="849">
        <f t="shared" si="1"/>
        <v>0</v>
      </c>
      <c r="J11" s="849">
        <f t="shared" si="1"/>
        <v>0</v>
      </c>
      <c r="K11" s="849">
        <f t="shared" si="1"/>
        <v>0</v>
      </c>
      <c r="L11" s="849">
        <f t="shared" si="1"/>
        <v>0</v>
      </c>
      <c r="M11" s="849">
        <f t="shared" si="1"/>
        <v>0</v>
      </c>
      <c r="N11" s="849">
        <f t="shared" si="1"/>
        <v>0</v>
      </c>
      <c r="O11" s="849">
        <f t="shared" si="1"/>
        <v>0</v>
      </c>
      <c r="P11" s="849">
        <f t="shared" si="1"/>
        <v>0</v>
      </c>
      <c r="Q11" s="849">
        <f t="shared" si="1"/>
        <v>0</v>
      </c>
      <c r="R11" s="849">
        <f t="shared" si="1"/>
        <v>0</v>
      </c>
      <c r="S11" s="849">
        <f t="shared" si="1"/>
        <v>0</v>
      </c>
      <c r="T11" s="849">
        <f t="shared" si="1"/>
        <v>0</v>
      </c>
      <c r="U11" s="849">
        <f t="shared" si="1"/>
        <v>0</v>
      </c>
      <c r="V11" s="849">
        <f t="shared" si="1"/>
        <v>0</v>
      </c>
      <c r="W11" s="849">
        <f t="shared" si="1"/>
        <v>0</v>
      </c>
      <c r="X11" s="849">
        <f t="shared" si="1"/>
        <v>0</v>
      </c>
      <c r="Y11" s="849">
        <f t="shared" si="1"/>
        <v>0</v>
      </c>
      <c r="Z11" s="849">
        <f t="shared" si="1"/>
        <v>40.020000000000003</v>
      </c>
      <c r="AA11" s="849">
        <f t="shared" si="1"/>
        <v>0</v>
      </c>
      <c r="AB11" s="849">
        <f t="shared" si="1"/>
        <v>0</v>
      </c>
      <c r="AC11" s="849">
        <f t="shared" si="1"/>
        <v>0</v>
      </c>
      <c r="AD11" s="849">
        <f t="shared" si="1"/>
        <v>0</v>
      </c>
      <c r="AE11" s="849">
        <f t="shared" si="1"/>
        <v>0</v>
      </c>
      <c r="AF11" s="849">
        <f t="shared" si="1"/>
        <v>0</v>
      </c>
      <c r="AG11" s="849">
        <f t="shared" si="1"/>
        <v>2030.93</v>
      </c>
      <c r="AH11" s="849">
        <f t="shared" si="1"/>
        <v>0</v>
      </c>
      <c r="AI11" s="849">
        <f t="shared" si="1"/>
        <v>0</v>
      </c>
      <c r="AJ11" s="849">
        <f t="shared" si="1"/>
        <v>16451.61</v>
      </c>
      <c r="AK11" s="849">
        <f t="shared" ref="AK11" si="11">AK20+AK29+AK38+AK47+AK56+AK65+AK74+AK83+AK92+AK101+AK110+AK119+AK128+AK137+AK146+AK155+AK164</f>
        <v>6002.4000000000005</v>
      </c>
    </row>
    <row r="12" spans="1:37" s="850" customFormat="1" ht="19.5" customHeight="1" x14ac:dyDescent="0.15">
      <c r="A12" s="2747"/>
      <c r="B12" s="853" t="s">
        <v>1084</v>
      </c>
      <c r="C12" s="603">
        <f t="shared" si="3"/>
        <v>61749.48</v>
      </c>
      <c r="D12" s="849">
        <f t="shared" si="4"/>
        <v>0</v>
      </c>
      <c r="E12" s="849">
        <f t="shared" si="1"/>
        <v>0</v>
      </c>
      <c r="F12" s="849">
        <f t="shared" si="1"/>
        <v>0</v>
      </c>
      <c r="G12" s="849">
        <f t="shared" si="1"/>
        <v>0</v>
      </c>
      <c r="H12" s="849">
        <f t="shared" si="1"/>
        <v>0</v>
      </c>
      <c r="I12" s="849">
        <f t="shared" si="1"/>
        <v>0</v>
      </c>
      <c r="J12" s="849">
        <f t="shared" si="1"/>
        <v>0</v>
      </c>
      <c r="K12" s="849">
        <f t="shared" si="1"/>
        <v>0</v>
      </c>
      <c r="L12" s="849">
        <f t="shared" si="1"/>
        <v>0</v>
      </c>
      <c r="M12" s="849">
        <f t="shared" si="1"/>
        <v>0</v>
      </c>
      <c r="N12" s="849">
        <f t="shared" si="1"/>
        <v>557.12</v>
      </c>
      <c r="O12" s="849">
        <f t="shared" si="1"/>
        <v>0</v>
      </c>
      <c r="P12" s="849">
        <f t="shared" si="1"/>
        <v>0</v>
      </c>
      <c r="Q12" s="849">
        <f t="shared" si="1"/>
        <v>221.84</v>
      </c>
      <c r="R12" s="849">
        <f t="shared" si="1"/>
        <v>1302.04</v>
      </c>
      <c r="S12" s="849">
        <f t="shared" si="1"/>
        <v>4609.3900000000003</v>
      </c>
      <c r="T12" s="849">
        <f t="shared" si="1"/>
        <v>894.12</v>
      </c>
      <c r="U12" s="849">
        <f t="shared" si="1"/>
        <v>4518.17</v>
      </c>
      <c r="V12" s="849">
        <f t="shared" si="1"/>
        <v>1110.31</v>
      </c>
      <c r="W12" s="849">
        <f t="shared" si="1"/>
        <v>0.34</v>
      </c>
      <c r="X12" s="849">
        <f t="shared" si="1"/>
        <v>543</v>
      </c>
      <c r="Y12" s="849">
        <f t="shared" si="1"/>
        <v>277.09000000000003</v>
      </c>
      <c r="Z12" s="849">
        <f t="shared" si="1"/>
        <v>4779.41</v>
      </c>
      <c r="AA12" s="849">
        <f t="shared" si="1"/>
        <v>5529.71</v>
      </c>
      <c r="AB12" s="849">
        <f t="shared" si="1"/>
        <v>0</v>
      </c>
      <c r="AC12" s="849">
        <f t="shared" si="1"/>
        <v>618</v>
      </c>
      <c r="AD12" s="849">
        <f t="shared" si="1"/>
        <v>5907.19</v>
      </c>
      <c r="AE12" s="849">
        <f t="shared" si="1"/>
        <v>6637.11</v>
      </c>
      <c r="AF12" s="849">
        <f t="shared" si="1"/>
        <v>1728.86</v>
      </c>
      <c r="AG12" s="849">
        <f t="shared" si="1"/>
        <v>952.92</v>
      </c>
      <c r="AH12" s="849">
        <f t="shared" si="1"/>
        <v>6975.2900000000009</v>
      </c>
      <c r="AI12" s="849">
        <f t="shared" si="1"/>
        <v>6121.09</v>
      </c>
      <c r="AJ12" s="849">
        <f t="shared" si="1"/>
        <v>5210.3</v>
      </c>
      <c r="AK12" s="849">
        <f t="shared" ref="AK12" si="12">AK21+AK30+AK39+AK48+AK57+AK66+AK75+AK84+AK93+AK102+AK111+AK120+AK129+AK138+AK147+AK156+AK165</f>
        <v>3256.1800000000003</v>
      </c>
    </row>
    <row r="13" spans="1:37" s="850" customFormat="1" ht="19.5" customHeight="1" x14ac:dyDescent="0.15">
      <c r="A13" s="2748">
        <v>80</v>
      </c>
      <c r="B13" s="854" t="s">
        <v>46</v>
      </c>
      <c r="C13" s="330">
        <f>SUM(D13:AK13)</f>
        <v>212466.37</v>
      </c>
      <c r="D13" s="330">
        <f>SUM(D14:D21)</f>
        <v>6007.02</v>
      </c>
      <c r="E13" s="330">
        <f t="shared" ref="E13:AI13" si="13">SUM(E14:E21)</f>
        <v>928.85</v>
      </c>
      <c r="F13" s="330">
        <f t="shared" si="13"/>
        <v>3840.6300000000006</v>
      </c>
      <c r="G13" s="330">
        <f t="shared" si="13"/>
        <v>2302.12</v>
      </c>
      <c r="H13" s="330">
        <f t="shared" si="13"/>
        <v>699.24</v>
      </c>
      <c r="I13" s="330">
        <f t="shared" si="13"/>
        <v>7579.86</v>
      </c>
      <c r="J13" s="330">
        <f t="shared" si="13"/>
        <v>7133.3300000000008</v>
      </c>
      <c r="K13" s="330">
        <f t="shared" si="13"/>
        <v>3396.24</v>
      </c>
      <c r="L13" s="330">
        <f t="shared" si="13"/>
        <v>7321.53</v>
      </c>
      <c r="M13" s="330">
        <f t="shared" si="13"/>
        <v>12628.86</v>
      </c>
      <c r="N13" s="330">
        <f t="shared" si="13"/>
        <v>12426.419999999998</v>
      </c>
      <c r="O13" s="330">
        <f t="shared" si="13"/>
        <v>13339.95</v>
      </c>
      <c r="P13" s="330">
        <f t="shared" si="13"/>
        <v>3861.9</v>
      </c>
      <c r="Q13" s="330">
        <f t="shared" si="13"/>
        <v>2424.94</v>
      </c>
      <c r="R13" s="330">
        <f t="shared" si="13"/>
        <v>3991.1899999999996</v>
      </c>
      <c r="S13" s="330">
        <f t="shared" si="13"/>
        <v>3627.38</v>
      </c>
      <c r="T13" s="330">
        <f t="shared" si="13"/>
        <v>4204.62</v>
      </c>
      <c r="U13" s="330">
        <f t="shared" si="13"/>
        <v>13752.81</v>
      </c>
      <c r="V13" s="330">
        <f t="shared" si="13"/>
        <v>2904.15</v>
      </c>
      <c r="W13" s="330">
        <f t="shared" si="13"/>
        <v>8889.1200000000008</v>
      </c>
      <c r="X13" s="330">
        <f t="shared" si="13"/>
        <v>9785.44</v>
      </c>
      <c r="Y13" s="330">
        <f t="shared" si="13"/>
        <v>8951.32</v>
      </c>
      <c r="Z13" s="330">
        <f t="shared" si="13"/>
        <v>14391.02</v>
      </c>
      <c r="AA13" s="330">
        <f t="shared" si="13"/>
        <v>9836.6200000000008</v>
      </c>
      <c r="AB13" s="330">
        <f t="shared" si="13"/>
        <v>7982.0499999999993</v>
      </c>
      <c r="AC13" s="330">
        <f t="shared" si="13"/>
        <v>4963.1100000000006</v>
      </c>
      <c r="AD13" s="330">
        <f t="shared" si="13"/>
        <v>3949.81</v>
      </c>
      <c r="AE13" s="330">
        <f t="shared" si="13"/>
        <v>4128.75</v>
      </c>
      <c r="AF13" s="330">
        <f t="shared" si="13"/>
        <v>2316.58</v>
      </c>
      <c r="AG13" s="330">
        <f t="shared" si="13"/>
        <v>5159.7899999999991</v>
      </c>
      <c r="AH13" s="330">
        <f t="shared" si="13"/>
        <v>1711.4499999999998</v>
      </c>
      <c r="AI13" s="330">
        <f t="shared" si="13"/>
        <v>1319.19</v>
      </c>
      <c r="AJ13" s="330">
        <f>SUM(AJ14:AJ21)</f>
        <v>13783.48</v>
      </c>
      <c r="AK13" s="330">
        <f>SUM(AK14:AK21)</f>
        <v>2927.5999999999995</v>
      </c>
    </row>
    <row r="14" spans="1:37" s="850" customFormat="1" ht="20.25" customHeight="1" x14ac:dyDescent="0.15">
      <c r="A14" s="2748"/>
      <c r="B14" s="855" t="s">
        <v>793</v>
      </c>
      <c r="C14" s="527">
        <f>SUM(D14:AK14)</f>
        <v>553.5</v>
      </c>
      <c r="D14" s="856">
        <f>'동부 배수관 '!D14+'중부 배수관'!D14+'서부 배수관 '!D14+'유성 배수관 '!D14+'대덕 배수관 '!D14</f>
        <v>553.5</v>
      </c>
      <c r="E14" s="856">
        <f>'동부 배수관 '!E14+'중부 배수관'!E14+'서부 배수관 '!E14+'유성 배수관 '!E14+'대덕 배수관 '!E14</f>
        <v>0</v>
      </c>
      <c r="F14" s="856">
        <f>'동부 배수관 '!F14+'중부 배수관'!F14+'서부 배수관 '!F14+'유성 배수관 '!F14+'대덕 배수관 '!F14</f>
        <v>0</v>
      </c>
      <c r="G14" s="856">
        <f>'동부 배수관 '!G14+'중부 배수관'!G14+'서부 배수관 '!G14+'유성 배수관 '!G14+'대덕 배수관 '!G14</f>
        <v>0</v>
      </c>
      <c r="H14" s="856">
        <f>'동부 배수관 '!H14+'중부 배수관'!H14+'서부 배수관 '!H14+'유성 배수관 '!H14+'대덕 배수관 '!H14</f>
        <v>0</v>
      </c>
      <c r="I14" s="856">
        <f>'동부 배수관 '!I14+'중부 배수관'!I14+'서부 배수관 '!I14+'유성 배수관 '!I14+'대덕 배수관 '!I14</f>
        <v>0</v>
      </c>
      <c r="J14" s="856">
        <f>'동부 배수관 '!J14+'중부 배수관'!J14+'서부 배수관 '!J14+'유성 배수관 '!J14+'대덕 배수관 '!J14</f>
        <v>0</v>
      </c>
      <c r="K14" s="856">
        <f>'동부 배수관 '!K14+'중부 배수관'!K14+'서부 배수관 '!K14+'유성 배수관 '!K14+'대덕 배수관 '!K14</f>
        <v>0</v>
      </c>
      <c r="L14" s="856">
        <f>'동부 배수관 '!L14+'중부 배수관'!L14+'서부 배수관 '!L14+'유성 배수관 '!L14+'대덕 배수관 '!L14</f>
        <v>0</v>
      </c>
      <c r="M14" s="856">
        <f>'동부 배수관 '!M14+'중부 배수관'!M14+'서부 배수관 '!M14+'유성 배수관 '!M14+'대덕 배수관 '!M14</f>
        <v>0</v>
      </c>
      <c r="N14" s="856">
        <f>'동부 배수관 '!N14+'중부 배수관'!N14+'서부 배수관 '!N14+'유성 배수관 '!N14+'대덕 배수관 '!N14</f>
        <v>0</v>
      </c>
      <c r="O14" s="856">
        <f>'동부 배수관 '!O14+'중부 배수관'!O14+'서부 배수관 '!O14+'유성 배수관 '!O14+'대덕 배수관 '!O14</f>
        <v>0</v>
      </c>
      <c r="P14" s="856">
        <f>'동부 배수관 '!P14+'중부 배수관'!P14+'서부 배수관 '!P14+'유성 배수관 '!P14+'대덕 배수관 '!P14</f>
        <v>0</v>
      </c>
      <c r="Q14" s="856">
        <f>'동부 배수관 '!Q14+'중부 배수관'!Q14+'서부 배수관 '!Q14+'유성 배수관 '!Q14+'대덕 배수관 '!Q14</f>
        <v>0</v>
      </c>
      <c r="R14" s="856">
        <f>'동부 배수관 '!R14+'중부 배수관'!R14+'서부 배수관 '!R14+'유성 배수관 '!R14+'대덕 배수관 '!R14</f>
        <v>0</v>
      </c>
      <c r="S14" s="856">
        <f>'동부 배수관 '!S14+'중부 배수관'!S14+'서부 배수관 '!S14+'유성 배수관 '!S14+'대덕 배수관 '!S14</f>
        <v>0</v>
      </c>
      <c r="T14" s="856">
        <f>'동부 배수관 '!T14+'중부 배수관'!T14+'서부 배수관 '!T14+'유성 배수관 '!T14+'대덕 배수관 '!T14</f>
        <v>0</v>
      </c>
      <c r="U14" s="856">
        <f>'동부 배수관 '!U14+'중부 배수관'!U14+'서부 배수관 '!U14+'유성 배수관 '!U14+'대덕 배수관 '!U14</f>
        <v>0</v>
      </c>
      <c r="V14" s="856">
        <f>'동부 배수관 '!V14+'중부 배수관'!V14+'서부 배수관 '!V14+'유성 배수관 '!V14+'대덕 배수관 '!V14</f>
        <v>0</v>
      </c>
      <c r="W14" s="856">
        <f>'동부 배수관 '!W14+'중부 배수관'!W14+'서부 배수관 '!W14+'유성 배수관 '!W14+'대덕 배수관 '!W14</f>
        <v>0</v>
      </c>
      <c r="X14" s="856">
        <f>'동부 배수관 '!X14+'중부 배수관'!X14+'서부 배수관 '!X14+'유성 배수관 '!X14+'대덕 배수관 '!X14</f>
        <v>0</v>
      </c>
      <c r="Y14" s="856">
        <f>'동부 배수관 '!Y14+'중부 배수관'!Y14+'서부 배수관 '!Y14+'유성 배수관 '!Y14+'대덕 배수관 '!Y14</f>
        <v>0</v>
      </c>
      <c r="Z14" s="856">
        <f>'동부 배수관 '!Z14+'중부 배수관'!Z14+'서부 배수관 '!Z14+'유성 배수관 '!Z14+'대덕 배수관 '!Z14</f>
        <v>0</v>
      </c>
      <c r="AA14" s="856">
        <f>'동부 배수관 '!AA14+'중부 배수관'!AA14+'서부 배수관 '!AA14+'유성 배수관 '!AA14+'대덕 배수관 '!AA14</f>
        <v>0</v>
      </c>
      <c r="AB14" s="856">
        <f>'동부 배수관 '!AB14+'중부 배수관'!AB14+'서부 배수관 '!AB14+'유성 배수관 '!AB14+'대덕 배수관 '!AB14</f>
        <v>0</v>
      </c>
      <c r="AC14" s="856">
        <f>'동부 배수관 '!AC14+'중부 배수관'!AC14+'서부 배수관 '!AC14+'유성 배수관 '!AC14+'대덕 배수관 '!AC14</f>
        <v>0</v>
      </c>
      <c r="AD14" s="856">
        <f>'동부 배수관 '!AD14+'중부 배수관'!AD14+'서부 배수관 '!AD14+'유성 배수관 '!AD14+'대덕 배수관 '!AD14</f>
        <v>0</v>
      </c>
      <c r="AE14" s="856">
        <f>'동부 배수관 '!AE14+'중부 배수관'!AE14+'서부 배수관 '!AE14+'유성 배수관 '!AE14+'대덕 배수관 '!AE14</f>
        <v>0</v>
      </c>
      <c r="AF14" s="856">
        <f>'동부 배수관 '!AF14+'중부 배수관'!AF14+'서부 배수관 '!AF14+'유성 배수관 '!AF14+'대덕 배수관 '!AF14</f>
        <v>0</v>
      </c>
      <c r="AG14" s="856">
        <f>'동부 배수관 '!AG14+'중부 배수관'!AG14+'서부 배수관 '!AG14+'유성 배수관 '!AG14+'대덕 배수관 '!AG14</f>
        <v>0</v>
      </c>
      <c r="AH14" s="856">
        <f>'동부 배수관 '!AH14+'중부 배수관'!AH14+'서부 배수관 '!AH14+'유성 배수관 '!AH14+'대덕 배수관 '!AH14</f>
        <v>0</v>
      </c>
      <c r="AI14" s="856">
        <f>'동부 배수관 '!AI14+'중부 배수관'!AI14+'서부 배수관 '!AI14+'유성 배수관 '!AI14+'대덕 배수관 '!AI14</f>
        <v>0</v>
      </c>
      <c r="AJ14" s="856">
        <f>'동부 배수관 '!AJ14+'중부 배수관'!AJ14+'서부 배수관 '!AJ14+'유성 배수관 '!AJ14+'대덕 배수관 '!AJ14</f>
        <v>0</v>
      </c>
      <c r="AK14" s="856">
        <f>'동부 배수관 '!AK14+'중부 배수관'!AK14+'서부 배수관 '!AK14+'유성 배수관 '!AK14+'대덕 배수관 '!AK14</f>
        <v>0</v>
      </c>
    </row>
    <row r="15" spans="1:37" s="850" customFormat="1" ht="20.25" customHeight="1" x14ac:dyDescent="0.15">
      <c r="A15" s="2748"/>
      <c r="B15" s="851" t="s">
        <v>792</v>
      </c>
      <c r="C15" s="527">
        <f t="shared" ref="C15:C21" si="14">SUM(D15:AK15)</f>
        <v>3735.420000000001</v>
      </c>
      <c r="D15" s="856">
        <f>'동부 배수관 '!D15+'중부 배수관'!D15+'서부 배수관 '!D15+'유성 배수관 '!D15+'대덕 배수관 '!D15</f>
        <v>1432.1100000000001</v>
      </c>
      <c r="E15" s="856">
        <f>'동부 배수관 '!E15+'중부 배수관'!E15+'서부 배수관 '!E15+'유성 배수관 '!E15+'대덕 배수관 '!E15</f>
        <v>1.03</v>
      </c>
      <c r="F15" s="856">
        <f>'동부 배수관 '!F15+'중부 배수관'!F15+'서부 배수관 '!F15+'유성 배수관 '!F15+'대덕 배수관 '!F15</f>
        <v>1418.2500000000002</v>
      </c>
      <c r="G15" s="856">
        <f>'동부 배수관 '!G15+'중부 배수관'!G15+'서부 배수관 '!G15+'유성 배수관 '!G15+'대덕 배수관 '!G15</f>
        <v>358.46000000000004</v>
      </c>
      <c r="H15" s="856">
        <f>'동부 배수관 '!H15+'중부 배수관'!H15+'서부 배수관 '!H15+'유성 배수관 '!H15+'대덕 배수관 '!H15</f>
        <v>0</v>
      </c>
      <c r="I15" s="856">
        <f>'동부 배수관 '!I15+'중부 배수관'!I15+'서부 배수관 '!I15+'유성 배수관 '!I15+'대덕 배수관 '!I15</f>
        <v>0</v>
      </c>
      <c r="J15" s="856">
        <f>'동부 배수관 '!J15+'중부 배수관'!J15+'서부 배수관 '!J15+'유성 배수관 '!J15+'대덕 배수관 '!J15</f>
        <v>0</v>
      </c>
      <c r="K15" s="856">
        <f>'동부 배수관 '!K15+'중부 배수관'!K15+'서부 배수관 '!K15+'유성 배수관 '!K15+'대덕 배수관 '!K15</f>
        <v>0</v>
      </c>
      <c r="L15" s="856">
        <f>'동부 배수관 '!L15+'중부 배수관'!L15+'서부 배수관 '!L15+'유성 배수관 '!L15+'대덕 배수관 '!L15</f>
        <v>0</v>
      </c>
      <c r="M15" s="856">
        <f>'동부 배수관 '!M15+'중부 배수관'!M15+'서부 배수관 '!M15+'유성 배수관 '!M15+'대덕 배수관 '!M15</f>
        <v>0</v>
      </c>
      <c r="N15" s="856">
        <f>'동부 배수관 '!N15+'중부 배수관'!N15+'서부 배수관 '!N15+'유성 배수관 '!N15+'대덕 배수관 '!N15</f>
        <v>4.3</v>
      </c>
      <c r="O15" s="856">
        <f>'동부 배수관 '!O15+'중부 배수관'!O15+'서부 배수관 '!O15+'유성 배수관 '!O15+'대덕 배수관 '!O15</f>
        <v>61.4</v>
      </c>
      <c r="P15" s="856">
        <f>'동부 배수관 '!P15+'중부 배수관'!P15+'서부 배수관 '!P15+'유성 배수관 '!P15+'대덕 배수관 '!P15</f>
        <v>5</v>
      </c>
      <c r="Q15" s="856">
        <f>'동부 배수관 '!Q15+'중부 배수관'!Q15+'서부 배수관 '!Q15+'유성 배수관 '!Q15+'대덕 배수관 '!Q15</f>
        <v>18.73</v>
      </c>
      <c r="R15" s="856">
        <f>'동부 배수관 '!R15+'중부 배수관'!R15+'서부 배수관 '!R15+'유성 배수관 '!R15+'대덕 배수관 '!R15</f>
        <v>0</v>
      </c>
      <c r="S15" s="856">
        <f>'동부 배수관 '!S15+'중부 배수관'!S15+'서부 배수관 '!S15+'유성 배수관 '!S15+'대덕 배수관 '!S15</f>
        <v>0</v>
      </c>
      <c r="T15" s="856">
        <f>'동부 배수관 '!T15+'중부 배수관'!T15+'서부 배수관 '!T15+'유성 배수관 '!T15+'대덕 배수관 '!T15</f>
        <v>0</v>
      </c>
      <c r="U15" s="856">
        <f>'동부 배수관 '!U15+'중부 배수관'!U15+'서부 배수관 '!U15+'유성 배수관 '!U15+'대덕 배수관 '!U15</f>
        <v>0</v>
      </c>
      <c r="V15" s="856">
        <f>'동부 배수관 '!V15+'중부 배수관'!V15+'서부 배수관 '!V15+'유성 배수관 '!V15+'대덕 배수관 '!V15</f>
        <v>0</v>
      </c>
      <c r="W15" s="856">
        <f>'동부 배수관 '!W15+'중부 배수관'!W15+'서부 배수관 '!W15+'유성 배수관 '!W15+'대덕 배수관 '!W15</f>
        <v>0</v>
      </c>
      <c r="X15" s="856">
        <f>'동부 배수관 '!X15+'중부 배수관'!X15+'서부 배수관 '!X15+'유성 배수관 '!X15+'대덕 배수관 '!X15</f>
        <v>8</v>
      </c>
      <c r="Y15" s="856">
        <f>'동부 배수관 '!Y15+'중부 배수관'!Y15+'서부 배수관 '!Y15+'유성 배수관 '!Y15+'대덕 배수관 '!Y15</f>
        <v>0</v>
      </c>
      <c r="Z15" s="856">
        <f>'동부 배수관 '!Z15+'중부 배수관'!Z15+'서부 배수관 '!Z15+'유성 배수관 '!Z15+'대덕 배수관 '!Z15</f>
        <v>54.92</v>
      </c>
      <c r="AA15" s="856">
        <f>'동부 배수관 '!AA15+'중부 배수관'!AA15+'서부 배수관 '!AA15+'유성 배수관 '!AA15+'대덕 배수관 '!AA15</f>
        <v>0</v>
      </c>
      <c r="AB15" s="856">
        <f>'동부 배수관 '!AB15+'중부 배수관'!AB15+'서부 배수관 '!AB15+'유성 배수관 '!AB15+'대덕 배수관 '!AB15</f>
        <v>0</v>
      </c>
      <c r="AC15" s="856">
        <f>'동부 배수관 '!AC15+'중부 배수관'!AC15+'서부 배수관 '!AC15+'유성 배수관 '!AC15+'대덕 배수관 '!AC15</f>
        <v>0</v>
      </c>
      <c r="AD15" s="856">
        <f>'동부 배수관 '!AD15+'중부 배수관'!AD15+'서부 배수관 '!AD15+'유성 배수관 '!AD15+'대덕 배수관 '!AD15</f>
        <v>0</v>
      </c>
      <c r="AE15" s="856">
        <f>'동부 배수관 '!AE15+'중부 배수관'!AE15+'서부 배수관 '!AE15+'유성 배수관 '!AE15+'대덕 배수관 '!AE15</f>
        <v>3.69</v>
      </c>
      <c r="AF15" s="856">
        <f>'동부 배수관 '!AF15+'중부 배수관'!AF15+'서부 배수관 '!AF15+'유성 배수관 '!AF15+'대덕 배수관 '!AF15</f>
        <v>0</v>
      </c>
      <c r="AG15" s="856">
        <f>'동부 배수관 '!AG15+'중부 배수관'!AG15+'서부 배수관 '!AG15+'유성 배수관 '!AG15+'대덕 배수관 '!AG15</f>
        <v>7.11</v>
      </c>
      <c r="AH15" s="856">
        <f>'동부 배수관 '!AH15+'중부 배수관'!AH15+'서부 배수관 '!AH15+'유성 배수관 '!AH15+'대덕 배수관 '!AH15</f>
        <v>55.54</v>
      </c>
      <c r="AI15" s="856">
        <f>'동부 배수관 '!AI15+'중부 배수관'!AI15+'서부 배수관 '!AI15+'유성 배수관 '!AI15+'대덕 배수관 '!AI15</f>
        <v>12.57</v>
      </c>
      <c r="AJ15" s="856">
        <f>'동부 배수관 '!AJ15+'중부 배수관'!AJ15+'서부 배수관 '!AJ15+'유성 배수관 '!AJ15+'대덕 배수관 '!AJ15</f>
        <v>279.89999999999998</v>
      </c>
      <c r="AK15" s="856">
        <f>'동부 배수관 '!AK15+'중부 배수관'!AK15+'서부 배수관 '!AK15+'유성 배수관 '!AK15+'대덕 배수관 '!AK15</f>
        <v>14.41</v>
      </c>
    </row>
    <row r="16" spans="1:37" s="850" customFormat="1" ht="20.25" customHeight="1" x14ac:dyDescent="0.15">
      <c r="A16" s="2748"/>
      <c r="B16" s="851" t="s">
        <v>974</v>
      </c>
      <c r="C16" s="527">
        <f t="shared" si="14"/>
        <v>99946.299999999988</v>
      </c>
      <c r="D16" s="856">
        <f>'동부 배수관 '!D16+'중부 배수관'!D16+'서부 배수관 '!D16+'유성 배수관 '!D16+'대덕 배수관 '!D16</f>
        <v>143.71</v>
      </c>
      <c r="E16" s="856">
        <f>'동부 배수관 '!E16+'중부 배수관'!E16+'서부 배수관 '!E16+'유성 배수관 '!E16+'대덕 배수관 '!E16</f>
        <v>0</v>
      </c>
      <c r="F16" s="856">
        <f>'동부 배수관 '!F16+'중부 배수관'!F16+'서부 배수관 '!F16+'유성 배수관 '!F16+'대덕 배수관 '!F16</f>
        <v>0</v>
      </c>
      <c r="G16" s="856">
        <f>'동부 배수관 '!G16+'중부 배수관'!G16+'서부 배수관 '!G16+'유성 배수관 '!G16+'대덕 배수관 '!G16</f>
        <v>0</v>
      </c>
      <c r="H16" s="856">
        <f>'동부 배수관 '!H16+'중부 배수관'!H16+'서부 배수관 '!H16+'유성 배수관 '!H16+'대덕 배수관 '!H16</f>
        <v>549.6</v>
      </c>
      <c r="I16" s="856">
        <f>'동부 배수관 '!I16+'중부 배수관'!I16+'서부 배수관 '!I16+'유성 배수관 '!I16+'대덕 배수관 '!I16</f>
        <v>6352.25</v>
      </c>
      <c r="J16" s="856">
        <f>'동부 배수관 '!J16+'중부 배수관'!J16+'서부 배수관 '!J16+'유성 배수관 '!J16+'대덕 배수관 '!J16</f>
        <v>5571.35</v>
      </c>
      <c r="K16" s="856">
        <f>'동부 배수관 '!K16+'중부 배수관'!K16+'서부 배수관 '!K16+'유성 배수관 '!K16+'대덕 배수관 '!K16</f>
        <v>2863.91</v>
      </c>
      <c r="L16" s="856">
        <f>'동부 배수관 '!L16+'중부 배수관'!L16+'서부 배수관 '!L16+'유성 배수관 '!L16+'대덕 배수관 '!L16</f>
        <v>4498.78</v>
      </c>
      <c r="M16" s="856">
        <f>'동부 배수관 '!M16+'중부 배수관'!M16+'서부 배수관 '!M16+'유성 배수관 '!M16+'대덕 배수관 '!M16</f>
        <v>11288.29</v>
      </c>
      <c r="N16" s="856">
        <f>'동부 배수관 '!N16+'중부 배수관'!N16+'서부 배수관 '!N16+'유성 배수관 '!N16+'대덕 배수관 '!N16</f>
        <v>10410.619999999999</v>
      </c>
      <c r="O16" s="856">
        <f>'동부 배수관 '!O16+'중부 배수관'!O16+'서부 배수관 '!O16+'유성 배수관 '!O16+'대덕 배수관 '!O16</f>
        <v>2262.4</v>
      </c>
      <c r="P16" s="856">
        <f>'동부 배수관 '!P16+'중부 배수관'!P16+'서부 배수관 '!P16+'유성 배수관 '!P16+'대덕 배수관 '!P16</f>
        <v>872.1400000000001</v>
      </c>
      <c r="Q16" s="856">
        <f>'동부 배수관 '!Q16+'중부 배수관'!Q16+'서부 배수관 '!Q16+'유성 배수관 '!Q16+'대덕 배수관 '!Q16</f>
        <v>284.79999999999995</v>
      </c>
      <c r="R16" s="856">
        <f>'동부 배수관 '!R16+'중부 배수관'!R16+'서부 배수관 '!R16+'유성 배수관 '!R16+'대덕 배수관 '!R16</f>
        <v>2979.8099999999995</v>
      </c>
      <c r="S16" s="856">
        <f>'동부 배수관 '!S16+'중부 배수관'!S16+'서부 배수관 '!S16+'유성 배수관 '!S16+'대덕 배수관 '!S16</f>
        <v>1540.82</v>
      </c>
      <c r="T16" s="856">
        <f>'동부 배수관 '!T16+'중부 배수관'!T16+'서부 배수관 '!T16+'유성 배수관 '!T16+'대덕 배수관 '!T16</f>
        <v>626.13</v>
      </c>
      <c r="U16" s="856">
        <f>'동부 배수관 '!U16+'중부 배수관'!U16+'서부 배수관 '!U16+'유성 배수관 '!U16+'대덕 배수관 '!U16</f>
        <v>1688.36</v>
      </c>
      <c r="V16" s="856">
        <f>'동부 배수관 '!V16+'중부 배수관'!V16+'서부 배수관 '!V16+'유성 배수관 '!V16+'대덕 배수관 '!V16</f>
        <v>982.47000000000014</v>
      </c>
      <c r="W16" s="856">
        <f>'동부 배수관 '!W16+'중부 배수관'!W16+'서부 배수관 '!W16+'유성 배수관 '!W16+'대덕 배수관 '!W16</f>
        <v>5271.01</v>
      </c>
      <c r="X16" s="856">
        <f>'동부 배수관 '!X16+'중부 배수관'!X16+'서부 배수관 '!X16+'유성 배수관 '!X16+'대덕 배수관 '!X16</f>
        <v>933.01</v>
      </c>
      <c r="Y16" s="856">
        <f>'동부 배수관 '!Y16+'중부 배수관'!Y16+'서부 배수관 '!Y16+'유성 배수관 '!Y16+'대덕 배수관 '!Y16</f>
        <v>3408.13</v>
      </c>
      <c r="Z16" s="856">
        <f>'동부 배수관 '!Z16+'중부 배수관'!Z16+'서부 배수관 '!Z16+'유성 배수관 '!Z16+'대덕 배수관 '!Z16</f>
        <v>2531.41</v>
      </c>
      <c r="AA16" s="856">
        <f>'동부 배수관 '!AA16+'중부 배수관'!AA16+'서부 배수관 '!AA16+'유성 배수관 '!AA16+'대덕 배수관 '!AA16</f>
        <v>8883.15</v>
      </c>
      <c r="AB16" s="856">
        <f>'동부 배수관 '!AB16+'중부 배수관'!AB16+'서부 배수관 '!AB16+'유성 배수관 '!AB16+'대덕 배수관 '!AB16</f>
        <v>7982.0499999999993</v>
      </c>
      <c r="AC16" s="856">
        <f>'동부 배수관 '!AC16+'중부 배수관'!AC16+'서부 배수관 '!AC16+'유성 배수관 '!AC16+'대덕 배수관 '!AC16</f>
        <v>4341.0400000000009</v>
      </c>
      <c r="AD16" s="856">
        <f>'동부 배수관 '!AD16+'중부 배수관'!AD16+'서부 배수관 '!AD16+'유성 배수관 '!AD16+'대덕 배수관 '!AD16</f>
        <v>865.89</v>
      </c>
      <c r="AE16" s="856">
        <f>'동부 배수관 '!AE16+'중부 배수관'!AE16+'서부 배수관 '!AE16+'유성 배수관 '!AE16+'대덕 배수관 '!AE16</f>
        <v>436.27</v>
      </c>
      <c r="AF16" s="856">
        <f>'동부 배수관 '!AF16+'중부 배수관'!AF16+'서부 배수관 '!AF16+'유성 배수관 '!AF16+'대덕 배수관 '!AF16</f>
        <v>1426.1100000000001</v>
      </c>
      <c r="AG16" s="856">
        <f>'동부 배수관 '!AG16+'중부 배수관'!AG16+'서부 배수관 '!AG16+'유성 배수관 '!AG16+'대덕 배수관 '!AG16</f>
        <v>4515.6499999999996</v>
      </c>
      <c r="AH16" s="856">
        <f>'동부 배수관 '!AH16+'중부 배수관'!AH16+'서부 배수관 '!AH16+'유성 배수관 '!AH16+'대덕 배수관 '!AH16</f>
        <v>924.44999999999993</v>
      </c>
      <c r="AI16" s="856">
        <f>'동부 배수관 '!AI16+'중부 배수관'!AI16+'서부 배수관 '!AI16+'유성 배수관 '!AI16+'대덕 배수관 '!AI16</f>
        <v>1057.47</v>
      </c>
      <c r="AJ16" s="856">
        <f>'동부 배수관 '!AJ16+'중부 배수관'!AJ16+'서부 배수관 '!AJ16+'유성 배수관 '!AJ16+'대덕 배수관 '!AJ16</f>
        <v>3907.16</v>
      </c>
      <c r="AK16" s="856">
        <f>'동부 배수관 '!AK16+'중부 배수관'!AK16+'서부 배수관 '!AK16+'유성 배수관 '!AK16+'대덕 배수관 '!AK16</f>
        <v>548.06000000000006</v>
      </c>
    </row>
    <row r="17" spans="1:37" s="850" customFormat="1" ht="20.25" customHeight="1" x14ac:dyDescent="0.15">
      <c r="A17" s="2748"/>
      <c r="B17" s="851" t="s">
        <v>345</v>
      </c>
      <c r="C17" s="527">
        <f t="shared" si="14"/>
        <v>37811.529999999992</v>
      </c>
      <c r="D17" s="856">
        <f>'동부 배수관 '!D17+'중부 배수관'!D17+'서부 배수관 '!D17+'유성 배수관 '!D17+'대덕 배수관 '!D17</f>
        <v>0</v>
      </c>
      <c r="E17" s="856">
        <f>'동부 배수관 '!E17+'중부 배수관'!E17+'서부 배수관 '!E17+'유성 배수관 '!E17+'대덕 배수관 '!E17</f>
        <v>0</v>
      </c>
      <c r="F17" s="856">
        <f>'동부 배수관 '!F17+'중부 배수관'!F17+'서부 배수관 '!F17+'유성 배수관 '!F17+'대덕 배수관 '!F17</f>
        <v>0</v>
      </c>
      <c r="G17" s="856">
        <f>'동부 배수관 '!G17+'중부 배수관'!G17+'서부 배수관 '!G17+'유성 배수관 '!G17+'대덕 배수관 '!G17</f>
        <v>0</v>
      </c>
      <c r="H17" s="856">
        <f>'동부 배수관 '!H17+'중부 배수관'!H17+'서부 배수관 '!H17+'유성 배수관 '!H17+'대덕 배수관 '!H17</f>
        <v>0</v>
      </c>
      <c r="I17" s="856">
        <f>'동부 배수관 '!I17+'중부 배수관'!I17+'서부 배수관 '!I17+'유성 배수관 '!I17+'대덕 배수관 '!I17</f>
        <v>0</v>
      </c>
      <c r="J17" s="856">
        <f>'동부 배수관 '!J17+'중부 배수관'!J17+'서부 배수관 '!J17+'유성 배수관 '!J17+'대덕 배수관 '!J17</f>
        <v>0</v>
      </c>
      <c r="K17" s="856">
        <f>'동부 배수관 '!K17+'중부 배수관'!K17+'서부 배수관 '!K17+'유성 배수관 '!K17+'대덕 배수관 '!K17</f>
        <v>0</v>
      </c>
      <c r="L17" s="856">
        <f>'동부 배수관 '!L17+'중부 배수관'!L17+'서부 배수관 '!L17+'유성 배수관 '!L17+'대덕 배수관 '!L17</f>
        <v>0</v>
      </c>
      <c r="M17" s="856">
        <f>'동부 배수관 '!M17+'중부 배수관'!M17+'서부 배수관 '!M17+'유성 배수관 '!M17+'대덕 배수관 '!M17</f>
        <v>0</v>
      </c>
      <c r="N17" s="856">
        <f>'동부 배수관 '!N17+'중부 배수관'!N17+'서부 배수관 '!N17+'유성 배수관 '!N17+'대덕 배수관 '!N17</f>
        <v>0</v>
      </c>
      <c r="O17" s="856">
        <f>'동부 배수관 '!O17+'중부 배수관'!O17+'서부 배수관 '!O17+'유성 배수관 '!O17+'대덕 배수관 '!O17</f>
        <v>4642.1400000000003</v>
      </c>
      <c r="P17" s="856">
        <f>'동부 배수관 '!P17+'중부 배수관'!P17+'서부 배수관 '!P17+'유성 배수관 '!P17+'대덕 배수관 '!P17</f>
        <v>3.89</v>
      </c>
      <c r="Q17" s="856">
        <f>'동부 배수관 '!Q17+'중부 배수관'!Q17+'서부 배수관 '!Q17+'유성 배수관 '!Q17+'대덕 배수관 '!Q17</f>
        <v>465.89</v>
      </c>
      <c r="R17" s="856">
        <f>'동부 배수관 '!R17+'중부 배수관'!R17+'서부 배수관 '!R17+'유성 배수관 '!R17+'대덕 배수관 '!R17</f>
        <v>344.03</v>
      </c>
      <c r="S17" s="856">
        <f>'동부 배수관 '!S17+'중부 배수관'!S17+'서부 배수관 '!S17+'유성 배수관 '!S17+'대덕 배수관 '!S17</f>
        <v>902.68</v>
      </c>
      <c r="T17" s="856">
        <f>'동부 배수관 '!T17+'중부 배수관'!T17+'서부 배수관 '!T17+'유성 배수관 '!T17+'대덕 배수관 '!T17</f>
        <v>286.17</v>
      </c>
      <c r="U17" s="856">
        <f>'동부 배수관 '!U17+'중부 배수관'!U17+'서부 배수관 '!U17+'유성 배수관 '!U17+'대덕 배수관 '!U17</f>
        <v>10808.65</v>
      </c>
      <c r="V17" s="856">
        <f>'동부 배수관 '!V17+'중부 배수관'!V17+'서부 배수관 '!V17+'유성 배수관 '!V17+'대덕 배수관 '!V17</f>
        <v>1746.85</v>
      </c>
      <c r="W17" s="856">
        <f>'동부 배수관 '!W17+'중부 배수관'!W17+'서부 배수관 '!W17+'유성 배수관 '!W17+'대덕 배수관 '!W17</f>
        <v>1747.51</v>
      </c>
      <c r="X17" s="856">
        <f>'동부 배수관 '!X17+'중부 배수관'!X17+'서부 배수관 '!X17+'유성 배수관 '!X17+'대덕 배수관 '!X17</f>
        <v>6634.19</v>
      </c>
      <c r="Y17" s="856">
        <f>'동부 배수관 '!Y17+'중부 배수관'!Y17+'서부 배수관 '!Y17+'유성 배수관 '!Y17+'대덕 배수관 '!Y17</f>
        <v>3791.28</v>
      </c>
      <c r="Z17" s="856">
        <f>'동부 배수관 '!Z17+'중부 배수관'!Z17+'서부 배수관 '!Z17+'유성 배수관 '!Z17+'대덕 배수관 '!Z17</f>
        <v>5984.07</v>
      </c>
      <c r="AA17" s="856">
        <f>'동부 배수관 '!AA17+'중부 배수관'!AA17+'서부 배수관 '!AA17+'유성 배수관 '!AA17+'대덕 배수관 '!AA17</f>
        <v>159.18</v>
      </c>
      <c r="AB17" s="856">
        <f>'동부 배수관 '!AB17+'중부 배수관'!AB17+'서부 배수관 '!AB17+'유성 배수관 '!AB17+'대덕 배수관 '!AB17</f>
        <v>0</v>
      </c>
      <c r="AC17" s="856">
        <f>'동부 배수관 '!AC17+'중부 배수관'!AC17+'서부 배수관 '!AC17+'유성 배수관 '!AC17+'대덕 배수관 '!AC17</f>
        <v>4.07</v>
      </c>
      <c r="AD17" s="856">
        <f>'동부 배수관 '!AD17+'중부 배수관'!AD17+'서부 배수관 '!AD17+'유성 배수관 '!AD17+'대덕 배수관 '!AD17</f>
        <v>283.32</v>
      </c>
      <c r="AE17" s="856">
        <f>'동부 배수관 '!AE17+'중부 배수관'!AE17+'서부 배수관 '!AE17+'유성 배수관 '!AE17+'대덕 배수관 '!AE17</f>
        <v>5.88</v>
      </c>
      <c r="AF17" s="856">
        <f>'동부 배수관 '!AF17+'중부 배수관'!AF17+'서부 배수관 '!AF17+'유성 배수관 '!AF17+'대덕 배수관 '!AF17</f>
        <v>1.73</v>
      </c>
      <c r="AG17" s="856">
        <f>'동부 배수관 '!AG17+'중부 배수관'!AG17+'서부 배수관 '!AG17+'유성 배수관 '!AG17+'대덕 배수관 '!AG17</f>
        <v>0</v>
      </c>
      <c r="AH17" s="856">
        <f>'동부 배수관 '!AH17+'중부 배수관'!AH17+'서부 배수관 '!AH17+'유성 배수관 '!AH17+'대덕 배수관 '!AH17</f>
        <v>0</v>
      </c>
      <c r="AI17" s="856">
        <f>'동부 배수관 '!AI17+'중부 배수관'!AI17+'서부 배수관 '!AI17+'유성 배수관 '!AI17+'대덕 배수관 '!AI17</f>
        <v>0</v>
      </c>
      <c r="AJ17" s="856">
        <f>'동부 배수관 '!AJ17+'중부 배수관'!AJ17+'서부 배수관 '!AJ17+'유성 배수관 '!AJ17+'대덕 배수관 '!AJ17</f>
        <v>0</v>
      </c>
      <c r="AK17" s="856">
        <f>'동부 배수관 '!AK17+'중부 배수관'!AK17+'서부 배수관 '!AK17+'유성 배수관 '!AK17+'대덕 배수관 '!AK17</f>
        <v>0</v>
      </c>
    </row>
    <row r="18" spans="1:37" s="850" customFormat="1" ht="20.25" customHeight="1" x14ac:dyDescent="0.15">
      <c r="A18" s="2748"/>
      <c r="B18" s="852" t="s">
        <v>283</v>
      </c>
      <c r="C18" s="527">
        <f t="shared" si="14"/>
        <v>12986.529999999999</v>
      </c>
      <c r="D18" s="856">
        <f>'동부 배수관 '!D18+'중부 배수관'!D18+'서부 배수관 '!D18+'유성 배수관 '!D18+'대덕 배수관 '!D18</f>
        <v>3297.03</v>
      </c>
      <c r="E18" s="856">
        <f>'동부 배수관 '!E18+'중부 배수관'!E18+'서부 배수관 '!E18+'유성 배수관 '!E18+'대덕 배수관 '!E18</f>
        <v>855.2</v>
      </c>
      <c r="F18" s="856">
        <f>'동부 배수관 '!F18+'중부 배수관'!F18+'서부 배수관 '!F18+'유성 배수관 '!F18+'대덕 배수관 '!F18</f>
        <v>2161.02</v>
      </c>
      <c r="G18" s="856">
        <f>'동부 배수관 '!G18+'중부 배수관'!G18+'서부 배수관 '!G18+'유성 배수관 '!G18+'대덕 배수관 '!G18</f>
        <v>1769.17</v>
      </c>
      <c r="H18" s="856">
        <f>'동부 배수관 '!H18+'중부 배수관'!H18+'서부 배수관 '!H18+'유성 배수관 '!H18+'대덕 배수관 '!H18</f>
        <v>146.73000000000002</v>
      </c>
      <c r="I18" s="856">
        <f>'동부 배수관 '!I18+'중부 배수관'!I18+'서부 배수관 '!I18+'유성 배수관 '!I18+'대덕 배수관 '!I18</f>
        <v>967.78</v>
      </c>
      <c r="J18" s="856">
        <f>'동부 배수관 '!J18+'중부 배수관'!J18+'서부 배수관 '!J18+'유성 배수관 '!J18+'대덕 배수관 '!J18</f>
        <v>1315.85</v>
      </c>
      <c r="K18" s="856">
        <f>'동부 배수관 '!K18+'중부 배수관'!K18+'서부 배수관 '!K18+'유성 배수관 '!K18+'대덕 배수관 '!K18</f>
        <v>455.88</v>
      </c>
      <c r="L18" s="856">
        <f>'동부 배수관 '!L18+'중부 배수관'!L18+'서부 배수관 '!L18+'유성 배수관 '!L18+'대덕 배수관 '!L18</f>
        <v>651.21</v>
      </c>
      <c r="M18" s="856">
        <f>'동부 배수관 '!M18+'중부 배수관'!M18+'서부 배수관 '!M18+'유성 배수관 '!M18+'대덕 배수관 '!M18</f>
        <v>278.98</v>
      </c>
      <c r="N18" s="856">
        <f>'동부 배수관 '!N18+'중부 배수관'!N18+'서부 배수관 '!N18+'유성 배수관 '!N18+'대덕 배수관 '!N18</f>
        <v>83.68</v>
      </c>
      <c r="O18" s="856">
        <f>'동부 배수관 '!O18+'중부 배수관'!O18+'서부 배수관 '!O18+'유성 배수관 '!O18+'대덕 배수관 '!O18</f>
        <v>504.81999999999994</v>
      </c>
      <c r="P18" s="856">
        <f>'동부 배수관 '!P18+'중부 배수관'!P18+'서부 배수관 '!P18+'유성 배수관 '!P18+'대덕 배수관 '!P18</f>
        <v>140.85</v>
      </c>
      <c r="Q18" s="856">
        <f>'동부 배수관 '!Q18+'중부 배수관'!Q18+'서부 배수관 '!Q18+'유성 배수관 '!Q18+'대덕 배수관 '!Q18</f>
        <v>0.44</v>
      </c>
      <c r="R18" s="856">
        <f>'동부 배수관 '!R18+'중부 배수관'!R18+'서부 배수관 '!R18+'유성 배수관 '!R18+'대덕 배수관 '!R18</f>
        <v>39.799999999999997</v>
      </c>
      <c r="S18" s="856">
        <f>'동부 배수관 '!S18+'중부 배수관'!S18+'서부 배수관 '!S18+'유성 배수관 '!S18+'대덕 배수관 '!S18</f>
        <v>197.84</v>
      </c>
      <c r="T18" s="856">
        <f>'동부 배수관 '!T18+'중부 배수관'!T18+'서부 배수관 '!T18+'유성 배수관 '!T18+'대덕 배수관 '!T18</f>
        <v>120.25</v>
      </c>
      <c r="U18" s="856">
        <f>'동부 배수관 '!U18+'중부 배수관'!U18+'서부 배수관 '!U18+'유성 배수관 '!U18+'대덕 배수관 '!U18</f>
        <v>0</v>
      </c>
      <c r="V18" s="856">
        <f>'동부 배수관 '!V18+'중부 배수관'!V18+'서부 배수관 '!V18+'유성 배수관 '!V18+'대덕 배수관 '!V18</f>
        <v>0</v>
      </c>
      <c r="W18" s="856">
        <f>'동부 배수관 '!W18+'중부 배수관'!W18+'서부 배수관 '!W18+'유성 배수관 '!W18+'대덕 배수관 '!W18</f>
        <v>0</v>
      </c>
      <c r="X18" s="856">
        <f>'동부 배수관 '!X18+'중부 배수관'!X18+'서부 배수관 '!X18+'유성 배수관 '!X18+'대덕 배수관 '!X18</f>
        <v>0</v>
      </c>
      <c r="Y18" s="856">
        <f>'동부 배수관 '!Y18+'중부 배수관'!Y18+'서부 배수관 '!Y18+'유성 배수관 '!Y18+'대덕 배수관 '!Y18</f>
        <v>0</v>
      </c>
      <c r="Z18" s="856">
        <f>'동부 배수관 '!Z18+'중부 배수관'!Z18+'서부 배수관 '!Z18+'유성 배수관 '!Z18+'대덕 배수관 '!Z18</f>
        <v>0</v>
      </c>
      <c r="AA18" s="856">
        <f>'동부 배수관 '!AA18+'중부 배수관'!AA18+'서부 배수관 '!AA18+'유성 배수관 '!AA18+'대덕 배수관 '!AA18</f>
        <v>0</v>
      </c>
      <c r="AB18" s="856">
        <f>'동부 배수관 '!AB18+'중부 배수관'!AB18+'서부 배수관 '!AB18+'유성 배수관 '!AB18+'대덕 배수관 '!AB18</f>
        <v>0</v>
      </c>
      <c r="AC18" s="856">
        <f>'동부 배수관 '!AC18+'중부 배수관'!AC18+'서부 배수관 '!AC18+'유성 배수관 '!AC18+'대덕 배수관 '!AC18</f>
        <v>0</v>
      </c>
      <c r="AD18" s="856">
        <f>'동부 배수관 '!AD18+'중부 배수관'!AD18+'서부 배수관 '!AD18+'유성 배수관 '!AD18+'대덕 배수관 '!AD18</f>
        <v>0</v>
      </c>
      <c r="AE18" s="856">
        <f>'동부 배수관 '!AE18+'중부 배수관'!AE18+'서부 배수관 '!AE18+'유성 배수관 '!AE18+'대덕 배수관 '!AE18</f>
        <v>0</v>
      </c>
      <c r="AF18" s="856">
        <f>'동부 배수관 '!AF18+'중부 배수관'!AF18+'서부 배수관 '!AF18+'유성 배수관 '!AF18+'대덕 배수관 '!AF18</f>
        <v>0</v>
      </c>
      <c r="AG18" s="856">
        <f>'동부 배수관 '!AG18+'중부 배수관'!AG18+'서부 배수관 '!AG18+'유성 배수관 '!AG18+'대덕 배수관 '!AG18</f>
        <v>0</v>
      </c>
      <c r="AH18" s="856">
        <f>'동부 배수관 '!AH18+'중부 배수관'!AH18+'서부 배수관 '!AH18+'유성 배수관 '!AH18+'대덕 배수관 '!AH18</f>
        <v>0</v>
      </c>
      <c r="AI18" s="856">
        <f>'동부 배수관 '!AI18+'중부 배수관'!AI18+'서부 배수관 '!AI18+'유성 배수관 '!AI18+'대덕 배수관 '!AI18</f>
        <v>0</v>
      </c>
      <c r="AJ18" s="856">
        <f>'동부 배수관 '!AJ18+'중부 배수관'!AJ18+'서부 배수관 '!AJ18+'유성 배수관 '!AJ18+'대덕 배수관 '!AJ18</f>
        <v>0</v>
      </c>
      <c r="AK18" s="856">
        <f>'동부 배수관 '!AK18+'중부 배수관'!AK18+'서부 배수관 '!AK18+'유성 배수관 '!AK18+'대덕 배수관 '!AK18</f>
        <v>0</v>
      </c>
    </row>
    <row r="19" spans="1:37" s="850" customFormat="1" ht="20.25" customHeight="1" x14ac:dyDescent="0.15">
      <c r="A19" s="2748"/>
      <c r="B19" s="852" t="s">
        <v>284</v>
      </c>
      <c r="C19" s="527">
        <f t="shared" si="14"/>
        <v>35141.800000000003</v>
      </c>
      <c r="D19" s="856">
        <f>'동부 배수관 '!D19+'중부 배수관'!D19+'서부 배수관 '!D19+'유성 배수관 '!D19+'대덕 배수관 '!D19</f>
        <v>580.67000000000007</v>
      </c>
      <c r="E19" s="856">
        <f>'동부 배수관 '!E19+'중부 배수관'!E19+'서부 배수관 '!E19+'유성 배수관 '!E19+'대덕 배수관 '!E19</f>
        <v>72.61999999999999</v>
      </c>
      <c r="F19" s="856">
        <f>'동부 배수관 '!F19+'중부 배수관'!F19+'서부 배수관 '!F19+'유성 배수관 '!F19+'대덕 배수관 '!F19</f>
        <v>261.36</v>
      </c>
      <c r="G19" s="856">
        <f>'동부 배수관 '!G19+'중부 배수관'!G19+'서부 배수관 '!G19+'유성 배수관 '!G19+'대덕 배수관 '!G19</f>
        <v>174.49</v>
      </c>
      <c r="H19" s="856">
        <f>'동부 배수관 '!H19+'중부 배수관'!H19+'서부 배수관 '!H19+'유성 배수관 '!H19+'대덕 배수관 '!H19</f>
        <v>2.9099999999999997</v>
      </c>
      <c r="I19" s="856">
        <f>'동부 배수관 '!I19+'중부 배수관'!I19+'서부 배수관 '!I19+'유성 배수관 '!I19+'대덕 배수관 '!I19</f>
        <v>259.83</v>
      </c>
      <c r="J19" s="856">
        <f>'동부 배수관 '!J19+'중부 배수관'!J19+'서부 배수관 '!J19+'유성 배수관 '!J19+'대덕 배수관 '!J19</f>
        <v>246.12999999999997</v>
      </c>
      <c r="K19" s="856">
        <f>'동부 배수관 '!K19+'중부 배수관'!K19+'서부 배수관 '!K19+'유성 배수관 '!K19+'대덕 배수관 '!K19</f>
        <v>76.45</v>
      </c>
      <c r="L19" s="856">
        <f>'동부 배수관 '!L19+'중부 배수관'!L19+'서부 배수관 '!L19+'유성 배수관 '!L19+'대덕 배수관 '!L19</f>
        <v>2171.54</v>
      </c>
      <c r="M19" s="856">
        <f>'동부 배수관 '!M19+'중부 배수관'!M19+'서부 배수관 '!M19+'유성 배수관 '!M19+'대덕 배수관 '!M19</f>
        <v>1061.5900000000001</v>
      </c>
      <c r="N19" s="856">
        <f>'동부 배수관 '!N19+'중부 배수관'!N19+'서부 배수관 '!N19+'유성 배수관 '!N19+'대덕 배수관 '!N19</f>
        <v>1927.8200000000002</v>
      </c>
      <c r="O19" s="856">
        <f>'동부 배수관 '!O19+'중부 배수관'!O19+'서부 배수관 '!O19+'유성 배수관 '!O19+'대덕 배수관 '!O19</f>
        <v>5869.1900000000005</v>
      </c>
      <c r="P19" s="856">
        <f>'동부 배수관 '!P19+'중부 배수관'!P19+'서부 배수관 '!P19+'유성 배수관 '!P19+'대덕 배수관 '!P19</f>
        <v>2840.02</v>
      </c>
      <c r="Q19" s="856">
        <f>'동부 배수관 '!Q19+'중부 배수관'!Q19+'서부 배수관 '!Q19+'유성 배수관 '!Q19+'대덕 배수관 '!Q19</f>
        <v>1594.37</v>
      </c>
      <c r="R19" s="856">
        <f>'동부 배수관 '!R19+'중부 배수관'!R19+'서부 배수관 '!R19+'유성 배수관 '!R19+'대덕 배수관 '!R19</f>
        <v>627.54999999999995</v>
      </c>
      <c r="S19" s="856">
        <f>'동부 배수관 '!S19+'중부 배수관'!S19+'서부 배수관 '!S19+'유성 배수관 '!S19+'대덕 배수관 '!S19</f>
        <v>986.04</v>
      </c>
      <c r="T19" s="856">
        <f>'동부 배수관 '!T19+'중부 배수관'!T19+'서부 배수관 '!T19+'유성 배수관 '!T19+'대덕 배수관 '!T19</f>
        <v>3172.0699999999997</v>
      </c>
      <c r="U19" s="856">
        <f>'동부 배수관 '!U19+'중부 배수관'!U19+'서부 배수관 '!U19+'유성 배수관 '!U19+'대덕 배수관 '!U19</f>
        <v>1241.9199999999998</v>
      </c>
      <c r="V19" s="856">
        <f>'동부 배수관 '!V19+'중부 배수관'!V19+'서부 배수관 '!V19+'유성 배수관 '!V19+'대덕 배수관 '!V19</f>
        <v>174.82999999999998</v>
      </c>
      <c r="W19" s="856">
        <f>'동부 배수관 '!W19+'중부 배수관'!W19+'서부 배수관 '!W19+'유성 배수관 '!W19+'대덕 배수관 '!W19</f>
        <v>1870.6</v>
      </c>
      <c r="X19" s="856">
        <f>'동부 배수관 '!X19+'중부 배수관'!X19+'서부 배수관 '!X19+'유성 배수관 '!X19+'대덕 배수관 '!X19</f>
        <v>1667.2400000000002</v>
      </c>
      <c r="Y19" s="856">
        <f>'동부 배수관 '!Y19+'중부 배수관'!Y19+'서부 배수관 '!Y19+'유성 배수관 '!Y19+'대덕 배수관 '!Y19</f>
        <v>1751.91</v>
      </c>
      <c r="Z19" s="856">
        <f>'동부 배수관 '!Z19+'중부 배수관'!Z19+'서부 배수관 '!Z19+'유성 배수관 '!Z19+'대덕 배수관 '!Z19</f>
        <v>5716.3600000000006</v>
      </c>
      <c r="AA19" s="856">
        <f>'동부 배수관 '!AA19+'중부 배수관'!AA19+'서부 배수관 '!AA19+'유성 배수관 '!AA19+'대덕 배수관 '!AA19</f>
        <v>794.29000000000008</v>
      </c>
      <c r="AB19" s="856">
        <f>'동부 배수관 '!AB19+'중부 배수관'!AB19+'서부 배수관 '!AB19+'유성 배수관 '!AB19+'대덕 배수관 '!AB19</f>
        <v>0</v>
      </c>
      <c r="AC19" s="856">
        <f>'동부 배수관 '!AC19+'중부 배수관'!AC19+'서부 배수관 '!AC19+'유성 배수관 '!AC19+'대덕 배수관 '!AC19</f>
        <v>0</v>
      </c>
      <c r="AD19" s="856">
        <f>'동부 배수관 '!AD19+'중부 배수관'!AD19+'서부 배수관 '!AD19+'유성 배수관 '!AD19+'대덕 배수관 '!AD19</f>
        <v>0</v>
      </c>
      <c r="AE19" s="856">
        <f>'동부 배수관 '!AE19+'중부 배수관'!AE19+'서부 배수관 '!AE19+'유성 배수관 '!AE19+'대덕 배수관 '!AE19</f>
        <v>0</v>
      </c>
      <c r="AF19" s="856">
        <f>'동부 배수관 '!AF19+'중부 배수관'!AF19+'서부 배수관 '!AF19+'유성 배수관 '!AF19+'대덕 배수관 '!AF19</f>
        <v>0</v>
      </c>
      <c r="AG19" s="856">
        <f>'동부 배수관 '!AG19+'중부 배수관'!AG19+'서부 배수관 '!AG19+'유성 배수관 '!AG19+'대덕 배수관 '!AG19</f>
        <v>0</v>
      </c>
      <c r="AH19" s="856">
        <f>'동부 배수관 '!AH19+'중부 배수관'!AH19+'서부 배수관 '!AH19+'유성 배수관 '!AH19+'대덕 배수관 '!AH19</f>
        <v>0</v>
      </c>
      <c r="AI19" s="856">
        <f>'동부 배수관 '!AI19+'중부 배수관'!AI19+'서부 배수관 '!AI19+'유성 배수관 '!AI19+'대덕 배수관 '!AI19</f>
        <v>0</v>
      </c>
      <c r="AJ19" s="856">
        <f>'동부 배수관 '!AJ19+'중부 배수관'!AJ19+'서부 배수관 '!AJ19+'유성 배수관 '!AJ19+'대덕 배수관 '!AJ19</f>
        <v>0</v>
      </c>
      <c r="AK19" s="856">
        <f>'동부 배수관 '!AK19+'중부 배수관'!AK19+'서부 배수관 '!AK19+'유성 배수관 '!AK19+'대덕 배수관 '!AK19</f>
        <v>0</v>
      </c>
    </row>
    <row r="20" spans="1:37" s="850" customFormat="1" ht="20.25" customHeight="1" x14ac:dyDescent="0.15">
      <c r="A20" s="2748"/>
      <c r="B20" s="851" t="s">
        <v>847</v>
      </c>
      <c r="C20" s="527">
        <f t="shared" si="14"/>
        <v>11827.87</v>
      </c>
      <c r="D20" s="856">
        <f>'동부 배수관 '!D20+'중부 배수관'!D20+'서부 배수관 '!D20+'유성 배수관 '!D20+'대덕 배수관 '!D20</f>
        <v>0</v>
      </c>
      <c r="E20" s="856">
        <f>'동부 배수관 '!E20+'중부 배수관'!E20+'서부 배수관 '!E20+'유성 배수관 '!E20+'대덕 배수관 '!E20</f>
        <v>0</v>
      </c>
      <c r="F20" s="856">
        <f>'동부 배수관 '!F20+'중부 배수관'!F20+'서부 배수관 '!F20+'유성 배수관 '!F20+'대덕 배수관 '!F20</f>
        <v>0</v>
      </c>
      <c r="G20" s="856">
        <f>'동부 배수관 '!G20+'중부 배수관'!G20+'서부 배수관 '!G20+'유성 배수관 '!G20+'대덕 배수관 '!G20</f>
        <v>0</v>
      </c>
      <c r="H20" s="856">
        <f>'동부 배수관 '!H20+'중부 배수관'!H20+'서부 배수관 '!H20+'유성 배수관 '!H20+'대덕 배수관 '!H20</f>
        <v>0</v>
      </c>
      <c r="I20" s="856">
        <f>'동부 배수관 '!I20+'중부 배수관'!I20+'서부 배수관 '!I20+'유성 배수관 '!I20+'대덕 배수관 '!I20</f>
        <v>0</v>
      </c>
      <c r="J20" s="856">
        <f>'동부 배수관 '!J20+'중부 배수관'!J20+'서부 배수관 '!J20+'유성 배수관 '!J20+'대덕 배수관 '!J20</f>
        <v>0</v>
      </c>
      <c r="K20" s="856">
        <f>'동부 배수관 '!K20+'중부 배수관'!K20+'서부 배수관 '!K20+'유성 배수관 '!K20+'대덕 배수관 '!K20</f>
        <v>0</v>
      </c>
      <c r="L20" s="856">
        <f>'동부 배수관 '!L20+'중부 배수관'!L20+'서부 배수관 '!L20+'유성 배수관 '!L20+'대덕 배수관 '!L20</f>
        <v>0</v>
      </c>
      <c r="M20" s="856">
        <f>'동부 배수관 '!M20+'중부 배수관'!M20+'서부 배수관 '!M20+'유성 배수관 '!M20+'대덕 배수관 '!M20</f>
        <v>0</v>
      </c>
      <c r="N20" s="856">
        <f>'동부 배수관 '!N20+'중부 배수관'!N20+'서부 배수관 '!N20+'유성 배수관 '!N20+'대덕 배수관 '!N20</f>
        <v>0</v>
      </c>
      <c r="O20" s="856">
        <f>'동부 배수관 '!O20+'중부 배수관'!O20+'서부 배수관 '!O20+'유성 배수관 '!O20+'대덕 배수관 '!O20</f>
        <v>0</v>
      </c>
      <c r="P20" s="856">
        <f>'동부 배수관 '!P20+'중부 배수관'!P20+'서부 배수관 '!P20+'유성 배수관 '!P20+'대덕 배수관 '!P20</f>
        <v>0</v>
      </c>
      <c r="Q20" s="856">
        <f>'동부 배수관 '!Q20+'중부 배수관'!Q20+'서부 배수관 '!Q20+'유성 배수관 '!Q20+'대덕 배수관 '!Q20</f>
        <v>0</v>
      </c>
      <c r="R20" s="856">
        <f>'동부 배수관 '!R20+'중부 배수관'!R20+'서부 배수관 '!R20+'유성 배수관 '!R20+'대덕 배수관 '!R20</f>
        <v>0</v>
      </c>
      <c r="S20" s="856">
        <f>'동부 배수관 '!S20+'중부 배수관'!S20+'서부 배수관 '!S20+'유성 배수관 '!S20+'대덕 배수관 '!S20</f>
        <v>0</v>
      </c>
      <c r="T20" s="856">
        <f>'동부 배수관 '!T20+'중부 배수관'!T20+'서부 배수관 '!T20+'유성 배수관 '!T20+'대덕 배수관 '!T20</f>
        <v>0</v>
      </c>
      <c r="U20" s="856">
        <f>'동부 배수관 '!U20+'중부 배수관'!U20+'서부 배수관 '!U20+'유성 배수관 '!U20+'대덕 배수관 '!U20</f>
        <v>0</v>
      </c>
      <c r="V20" s="856">
        <f>'동부 배수관 '!V20+'중부 배수관'!V20+'서부 배수관 '!V20+'유성 배수관 '!V20+'대덕 배수관 '!V20</f>
        <v>0</v>
      </c>
      <c r="W20" s="856">
        <f>'동부 배수관 '!W20+'중부 배수관'!W20+'서부 배수관 '!W20+'유성 배수관 '!W20+'대덕 배수관 '!W20</f>
        <v>0</v>
      </c>
      <c r="X20" s="856">
        <f>'동부 배수관 '!X20+'중부 배수관'!X20+'서부 배수관 '!X20+'유성 배수관 '!X20+'대덕 배수관 '!X20</f>
        <v>0</v>
      </c>
      <c r="Y20" s="856">
        <f>'동부 배수관 '!Y20+'중부 배수관'!Y20+'서부 배수관 '!Y20+'유성 배수관 '!Y20+'대덕 배수관 '!Y20</f>
        <v>0</v>
      </c>
      <c r="Z20" s="856">
        <f>'동부 배수관 '!Z20+'중부 배수관'!Z20+'서부 배수관 '!Z20+'유성 배수관 '!Z20+'대덕 배수관 '!Z20</f>
        <v>40.020000000000003</v>
      </c>
      <c r="AA20" s="856">
        <f>'동부 배수관 '!AA20+'중부 배수관'!AA20+'서부 배수관 '!AA20+'유성 배수관 '!AA20+'대덕 배수관 '!AA20</f>
        <v>0</v>
      </c>
      <c r="AB20" s="856">
        <f>'동부 배수관 '!AB20+'중부 배수관'!AB20+'서부 배수관 '!AB20+'유성 배수관 '!AB20+'대덕 배수관 '!AB20</f>
        <v>0</v>
      </c>
      <c r="AC20" s="856">
        <f>'동부 배수관 '!AC20+'중부 배수관'!AC20+'서부 배수관 '!AC20+'유성 배수관 '!AC20+'대덕 배수관 '!AC20</f>
        <v>0</v>
      </c>
      <c r="AD20" s="856">
        <f>'동부 배수관 '!AD20+'중부 배수관'!AD20+'서부 배수관 '!AD20+'유성 배수관 '!AD20+'대덕 배수관 '!AD20</f>
        <v>0</v>
      </c>
      <c r="AE20" s="856">
        <f>'동부 배수관 '!AE20+'중부 배수관'!AE20+'서부 배수관 '!AE20+'유성 배수관 '!AE20+'대덕 배수관 '!AE20</f>
        <v>0</v>
      </c>
      <c r="AF20" s="856">
        <f>'동부 배수관 '!AF20+'중부 배수관'!AF20+'서부 배수관 '!AF20+'유성 배수관 '!AF20+'대덕 배수관 '!AF20</f>
        <v>0</v>
      </c>
      <c r="AG20" s="856">
        <f>'동부 배수관 '!AG20+'중부 배수관'!AG20+'서부 배수관 '!AG20+'유성 배수관 '!AG20+'대덕 배수관 '!AG20</f>
        <v>0</v>
      </c>
      <c r="AH20" s="856">
        <f>'동부 배수관 '!AH20+'중부 배수관'!AH20+'서부 배수관 '!AH20+'유성 배수관 '!AH20+'대덕 배수관 '!AH20</f>
        <v>0</v>
      </c>
      <c r="AI20" s="856">
        <f>'동부 배수관 '!AI20+'중부 배수관'!AI20+'서부 배수관 '!AI20+'유성 배수관 '!AI20+'대덕 배수관 '!AI20</f>
        <v>0</v>
      </c>
      <c r="AJ20" s="856">
        <f>'동부 배수관 '!AJ20+'중부 배수관'!AJ20+'서부 배수관 '!AJ20+'유성 배수관 '!AJ20+'대덕 배수관 '!AJ20</f>
        <v>9596.42</v>
      </c>
      <c r="AK20" s="856">
        <f>'동부 배수관 '!AK20+'중부 배수관'!AK20+'서부 배수관 '!AK20+'유성 배수관 '!AK20+'대덕 배수관 '!AK20</f>
        <v>2191.4299999999998</v>
      </c>
    </row>
    <row r="21" spans="1:37" s="850" customFormat="1" ht="20.25" customHeight="1" x14ac:dyDescent="0.15">
      <c r="A21" s="2748"/>
      <c r="B21" s="853" t="s">
        <v>1084</v>
      </c>
      <c r="C21" s="527">
        <f t="shared" si="14"/>
        <v>10463.42</v>
      </c>
      <c r="D21" s="856">
        <f>'동부 배수관 '!D21+'중부 배수관'!D21+'서부 배수관 '!D21+'유성 배수관 '!D21+'대덕 배수관 '!D21</f>
        <v>0</v>
      </c>
      <c r="E21" s="856">
        <f>'동부 배수관 '!E21+'중부 배수관'!E21+'서부 배수관 '!E21+'유성 배수관 '!E21+'대덕 배수관 '!E21</f>
        <v>0</v>
      </c>
      <c r="F21" s="856">
        <f>'동부 배수관 '!F21+'중부 배수관'!F21+'서부 배수관 '!F21+'유성 배수관 '!F21+'대덕 배수관 '!F21</f>
        <v>0</v>
      </c>
      <c r="G21" s="856">
        <f>'동부 배수관 '!G21+'중부 배수관'!G21+'서부 배수관 '!G21+'유성 배수관 '!G21+'대덕 배수관 '!G21</f>
        <v>0</v>
      </c>
      <c r="H21" s="856">
        <f>'동부 배수관 '!H21+'중부 배수관'!H21+'서부 배수관 '!H21+'유성 배수관 '!H21+'대덕 배수관 '!H21</f>
        <v>0</v>
      </c>
      <c r="I21" s="856">
        <f>'동부 배수관 '!I21+'중부 배수관'!I21+'서부 배수관 '!I21+'유성 배수관 '!I21+'대덕 배수관 '!I21</f>
        <v>0</v>
      </c>
      <c r="J21" s="856">
        <f>'동부 배수관 '!J21+'중부 배수관'!J21+'서부 배수관 '!J21+'유성 배수관 '!J21+'대덕 배수관 '!J21</f>
        <v>0</v>
      </c>
      <c r="K21" s="856">
        <f>'동부 배수관 '!K21+'중부 배수관'!K21+'서부 배수관 '!K21+'유성 배수관 '!K21+'대덕 배수관 '!K21</f>
        <v>0</v>
      </c>
      <c r="L21" s="856">
        <f>'동부 배수관 '!L21+'중부 배수관'!L21+'서부 배수관 '!L21+'유성 배수관 '!L21+'대덕 배수관 '!L21</f>
        <v>0</v>
      </c>
      <c r="M21" s="856">
        <f>'동부 배수관 '!M21+'중부 배수관'!M21+'서부 배수관 '!M21+'유성 배수관 '!M21+'대덕 배수관 '!M21</f>
        <v>0</v>
      </c>
      <c r="N21" s="856">
        <f>'동부 배수관 '!N21+'중부 배수관'!N21+'서부 배수관 '!N21+'유성 배수관 '!N21+'대덕 배수관 '!N21</f>
        <v>0</v>
      </c>
      <c r="O21" s="856">
        <f>'동부 배수관 '!O21+'중부 배수관'!O21+'서부 배수관 '!O21+'유성 배수관 '!O21+'대덕 배수관 '!O21</f>
        <v>0</v>
      </c>
      <c r="P21" s="856">
        <f>'동부 배수관 '!P21+'중부 배수관'!P21+'서부 배수관 '!P21+'유성 배수관 '!P21+'대덕 배수관 '!P21</f>
        <v>0</v>
      </c>
      <c r="Q21" s="856">
        <f>'동부 배수관 '!Q21+'중부 배수관'!Q21+'서부 배수관 '!Q21+'유성 배수관 '!Q21+'대덕 배수관 '!Q21</f>
        <v>60.71</v>
      </c>
      <c r="R21" s="856">
        <f>'동부 배수관 '!R21+'중부 배수관'!R21+'서부 배수관 '!R21+'유성 배수관 '!R21+'대덕 배수관 '!R21</f>
        <v>0</v>
      </c>
      <c r="S21" s="856">
        <f>'동부 배수관 '!S21+'중부 배수관'!S21+'서부 배수관 '!S21+'유성 배수관 '!S21+'대덕 배수관 '!S21</f>
        <v>0</v>
      </c>
      <c r="T21" s="856">
        <f>'동부 배수관 '!T21+'중부 배수관'!T21+'서부 배수관 '!T21+'유성 배수관 '!T21+'대덕 배수관 '!T21</f>
        <v>0</v>
      </c>
      <c r="U21" s="856">
        <f>'동부 배수관 '!U21+'중부 배수관'!U21+'서부 배수관 '!U21+'유성 배수관 '!U21+'대덕 배수관 '!U21</f>
        <v>13.88</v>
      </c>
      <c r="V21" s="856">
        <f>'동부 배수관 '!V21+'중부 배수관'!V21+'서부 배수관 '!V21+'유성 배수관 '!V21+'대덕 배수관 '!V21</f>
        <v>0</v>
      </c>
      <c r="W21" s="856">
        <f>'동부 배수관 '!W21+'중부 배수관'!W21+'서부 배수관 '!W21+'유성 배수관 '!W21+'대덕 배수관 '!W21</f>
        <v>0</v>
      </c>
      <c r="X21" s="856">
        <f>'동부 배수관 '!X21+'중부 배수관'!X21+'서부 배수관 '!X21+'유성 배수관 '!X21+'대덕 배수관 '!X21</f>
        <v>543</v>
      </c>
      <c r="Y21" s="856">
        <f>'동부 배수관 '!Y21+'중부 배수관'!Y21+'서부 배수관 '!Y21+'유성 배수관 '!Y21+'대덕 배수관 '!Y21</f>
        <v>0</v>
      </c>
      <c r="Z21" s="856">
        <f>'동부 배수관 '!Z21+'중부 배수관'!Z21+'서부 배수관 '!Z21+'유성 배수관 '!Z21+'대덕 배수관 '!Z21</f>
        <v>64.239999999999995</v>
      </c>
      <c r="AA21" s="856">
        <f>'동부 배수관 '!AA21+'중부 배수관'!AA21+'서부 배수관 '!AA21+'유성 배수관 '!AA21+'대덕 배수관 '!AA21</f>
        <v>0</v>
      </c>
      <c r="AB21" s="856">
        <f>'동부 배수관 '!AB21+'중부 배수관'!AB21+'서부 배수관 '!AB21+'유성 배수관 '!AB21+'대덕 배수관 '!AB21</f>
        <v>0</v>
      </c>
      <c r="AC21" s="856">
        <f>'동부 배수관 '!AC21+'중부 배수관'!AC21+'서부 배수관 '!AC21+'유성 배수관 '!AC21+'대덕 배수관 '!AC21</f>
        <v>618</v>
      </c>
      <c r="AD21" s="856">
        <f>'동부 배수관 '!AD21+'중부 배수관'!AD21+'서부 배수관 '!AD21+'유성 배수관 '!AD21+'대덕 배수관 '!AD21</f>
        <v>2800.6</v>
      </c>
      <c r="AE21" s="856">
        <f>'동부 배수관 '!AE21+'중부 배수관'!AE21+'서부 배수관 '!AE21+'유성 배수관 '!AE21+'대덕 배수관 '!AE21</f>
        <v>3682.91</v>
      </c>
      <c r="AF21" s="856">
        <f>'동부 배수관 '!AF21+'중부 배수관'!AF21+'서부 배수관 '!AF21+'유성 배수관 '!AF21+'대덕 배수관 '!AF21</f>
        <v>888.74</v>
      </c>
      <c r="AG21" s="856">
        <f>'동부 배수관 '!AG21+'중부 배수관'!AG21+'서부 배수관 '!AG21+'유성 배수관 '!AG21+'대덕 배수관 '!AG21</f>
        <v>637.03</v>
      </c>
      <c r="AH21" s="856">
        <f>'동부 배수관 '!AH21+'중부 배수관'!AH21+'서부 배수관 '!AH21+'유성 배수관 '!AH21+'대덕 배수관 '!AH21</f>
        <v>731.46</v>
      </c>
      <c r="AI21" s="856">
        <f>'동부 배수관 '!AI21+'중부 배수관'!AI21+'서부 배수관 '!AI21+'유성 배수관 '!AI21+'대덕 배수관 '!AI21</f>
        <v>249.15</v>
      </c>
      <c r="AJ21" s="856">
        <f>'동부 배수관 '!AJ21+'중부 배수관'!AJ21+'서부 배수관 '!AJ21+'유성 배수관 '!AJ21+'대덕 배수관 '!AJ21</f>
        <v>0</v>
      </c>
      <c r="AK21" s="856">
        <f>'동부 배수관 '!AK21+'중부 배수관'!AK21+'서부 배수관 '!AK21+'유성 배수관 '!AK21+'대덕 배수관 '!AK21</f>
        <v>173.7</v>
      </c>
    </row>
    <row r="22" spans="1:37" s="850" customFormat="1" ht="20.25" customHeight="1" x14ac:dyDescent="0.15">
      <c r="A22" s="2748">
        <v>100</v>
      </c>
      <c r="B22" s="854" t="s">
        <v>46</v>
      </c>
      <c r="C22" s="330">
        <f>SUM(D22:AK22)</f>
        <v>895803.43</v>
      </c>
      <c r="D22" s="613">
        <f>SUM(D23:D30)</f>
        <v>13099.289999999999</v>
      </c>
      <c r="E22" s="613">
        <f t="shared" ref="E22:AG22" si="15">SUM(E23:E30)</f>
        <v>4789.3900000000003</v>
      </c>
      <c r="F22" s="613">
        <f t="shared" si="15"/>
        <v>11514.04</v>
      </c>
      <c r="G22" s="613">
        <f t="shared" si="15"/>
        <v>8741.73</v>
      </c>
      <c r="H22" s="613">
        <f t="shared" si="15"/>
        <v>9316.44</v>
      </c>
      <c r="I22" s="613">
        <f t="shared" si="15"/>
        <v>20095.760000000002</v>
      </c>
      <c r="J22" s="613">
        <f t="shared" si="15"/>
        <v>34569.26</v>
      </c>
      <c r="K22" s="613">
        <f t="shared" si="15"/>
        <v>22565.84</v>
      </c>
      <c r="L22" s="613">
        <f t="shared" si="15"/>
        <v>14699.39</v>
      </c>
      <c r="M22" s="613">
        <f t="shared" si="15"/>
        <v>23125.350000000002</v>
      </c>
      <c r="N22" s="613">
        <f t="shared" si="15"/>
        <v>26591.449999999997</v>
      </c>
      <c r="O22" s="613">
        <f t="shared" si="15"/>
        <v>22166.91</v>
      </c>
      <c r="P22" s="613">
        <f t="shared" si="15"/>
        <v>31412.200000000004</v>
      </c>
      <c r="Q22" s="613">
        <f t="shared" si="15"/>
        <v>32663.41</v>
      </c>
      <c r="R22" s="613">
        <f t="shared" si="15"/>
        <v>24049.29</v>
      </c>
      <c r="S22" s="613">
        <f t="shared" si="15"/>
        <v>32806.36</v>
      </c>
      <c r="T22" s="613">
        <f t="shared" si="15"/>
        <v>28448.239999999994</v>
      </c>
      <c r="U22" s="613">
        <f t="shared" si="15"/>
        <v>23249.55</v>
      </c>
      <c r="V22" s="613">
        <f t="shared" si="15"/>
        <v>14143.95</v>
      </c>
      <c r="W22" s="613">
        <f t="shared" si="15"/>
        <v>26920.320000000003</v>
      </c>
      <c r="X22" s="613">
        <f t="shared" si="15"/>
        <v>53502.850000000006</v>
      </c>
      <c r="Y22" s="613">
        <f t="shared" si="15"/>
        <v>25435.739999999998</v>
      </c>
      <c r="Z22" s="613">
        <f t="shared" si="15"/>
        <v>41640.83</v>
      </c>
      <c r="AA22" s="613">
        <f t="shared" si="15"/>
        <v>48811.41</v>
      </c>
      <c r="AB22" s="613">
        <f t="shared" si="15"/>
        <v>20487.03</v>
      </c>
      <c r="AC22" s="613">
        <f t="shared" si="15"/>
        <v>20612.54</v>
      </c>
      <c r="AD22" s="613">
        <f t="shared" si="15"/>
        <v>10542.62</v>
      </c>
      <c r="AE22" s="613">
        <f t="shared" si="15"/>
        <v>12159.38</v>
      </c>
      <c r="AF22" s="613">
        <f t="shared" si="15"/>
        <v>15031.06</v>
      </c>
      <c r="AG22" s="613">
        <f t="shared" si="15"/>
        <v>63734.68</v>
      </c>
      <c r="AH22" s="613">
        <f>SUM(AH23:AH30)</f>
        <v>77372.569999999992</v>
      </c>
      <c r="AI22" s="613">
        <f>SUM(AI23:AI30)</f>
        <v>32535.949999999997</v>
      </c>
      <c r="AJ22" s="613">
        <f>SUM(AJ23:AJ30)</f>
        <v>25811.270000000004</v>
      </c>
      <c r="AK22" s="613">
        <f>SUM(AK23:AK30)</f>
        <v>23157.33</v>
      </c>
    </row>
    <row r="23" spans="1:37" s="850" customFormat="1" ht="20.25" customHeight="1" x14ac:dyDescent="0.15">
      <c r="A23" s="2748"/>
      <c r="B23" s="855" t="s">
        <v>793</v>
      </c>
      <c r="C23" s="527">
        <f>SUM(D23:AK23)</f>
        <v>2762.85</v>
      </c>
      <c r="D23" s="856">
        <f>'동부 배수관 '!D23+'중부 배수관'!D23+'서부 배수관 '!D23+'유성 배수관 '!D23+'대덕 배수관 '!D23</f>
        <v>2755.62</v>
      </c>
      <c r="E23" s="856">
        <f>'동부 배수관 '!E23+'중부 배수관'!E23+'서부 배수관 '!E23+'유성 배수관 '!E23+'대덕 배수관 '!E23</f>
        <v>0</v>
      </c>
      <c r="F23" s="856">
        <f>'동부 배수관 '!F23+'중부 배수관'!F23+'서부 배수관 '!F23+'유성 배수관 '!F23+'대덕 배수관 '!F23</f>
        <v>7.23</v>
      </c>
      <c r="G23" s="856">
        <f>'동부 배수관 '!G23+'중부 배수관'!G23+'서부 배수관 '!G23+'유성 배수관 '!G23+'대덕 배수관 '!G23</f>
        <v>0</v>
      </c>
      <c r="H23" s="856">
        <f>'동부 배수관 '!H23+'중부 배수관'!H23+'서부 배수관 '!H23+'유성 배수관 '!H23+'대덕 배수관 '!H23</f>
        <v>0</v>
      </c>
      <c r="I23" s="856">
        <f>'동부 배수관 '!I23+'중부 배수관'!I23+'서부 배수관 '!I23+'유성 배수관 '!I23+'대덕 배수관 '!I23</f>
        <v>0</v>
      </c>
      <c r="J23" s="856">
        <f>'동부 배수관 '!J23+'중부 배수관'!J23+'서부 배수관 '!J23+'유성 배수관 '!J23+'대덕 배수관 '!J23</f>
        <v>0</v>
      </c>
      <c r="K23" s="856">
        <f>'동부 배수관 '!K23+'중부 배수관'!K23+'서부 배수관 '!K23+'유성 배수관 '!K23+'대덕 배수관 '!K23</f>
        <v>0</v>
      </c>
      <c r="L23" s="856">
        <f>'동부 배수관 '!L23+'중부 배수관'!L23+'서부 배수관 '!L23+'유성 배수관 '!L23+'대덕 배수관 '!L23</f>
        <v>0</v>
      </c>
      <c r="M23" s="856">
        <f>'동부 배수관 '!M23+'중부 배수관'!M23+'서부 배수관 '!M23+'유성 배수관 '!M23+'대덕 배수관 '!M23</f>
        <v>0</v>
      </c>
      <c r="N23" s="856">
        <f>'동부 배수관 '!N23+'중부 배수관'!N23+'서부 배수관 '!N23+'유성 배수관 '!N23+'대덕 배수관 '!N23</f>
        <v>0</v>
      </c>
      <c r="O23" s="856">
        <f>'동부 배수관 '!O23+'중부 배수관'!O23+'서부 배수관 '!O23+'유성 배수관 '!O23+'대덕 배수관 '!O23</f>
        <v>0</v>
      </c>
      <c r="P23" s="856">
        <f>'동부 배수관 '!P23+'중부 배수관'!P23+'서부 배수관 '!P23+'유성 배수관 '!P23+'대덕 배수관 '!P23</f>
        <v>0</v>
      </c>
      <c r="Q23" s="856">
        <f>'동부 배수관 '!Q23+'중부 배수관'!Q23+'서부 배수관 '!Q23+'유성 배수관 '!Q23+'대덕 배수관 '!Q23</f>
        <v>0</v>
      </c>
      <c r="R23" s="856">
        <f>'동부 배수관 '!R23+'중부 배수관'!R23+'서부 배수관 '!R23+'유성 배수관 '!R23+'대덕 배수관 '!R23</f>
        <v>0</v>
      </c>
      <c r="S23" s="856">
        <f>'동부 배수관 '!S23+'중부 배수관'!S23+'서부 배수관 '!S23+'유성 배수관 '!S23+'대덕 배수관 '!S23</f>
        <v>0</v>
      </c>
      <c r="T23" s="856">
        <f>'동부 배수관 '!T23+'중부 배수관'!T23+'서부 배수관 '!T23+'유성 배수관 '!T23+'대덕 배수관 '!T23</f>
        <v>0</v>
      </c>
      <c r="U23" s="856">
        <f>'동부 배수관 '!U23+'중부 배수관'!U23+'서부 배수관 '!U23+'유성 배수관 '!U23+'대덕 배수관 '!U23</f>
        <v>0</v>
      </c>
      <c r="V23" s="856">
        <f>'동부 배수관 '!V23+'중부 배수관'!V23+'서부 배수관 '!V23+'유성 배수관 '!V23+'대덕 배수관 '!V23</f>
        <v>0</v>
      </c>
      <c r="W23" s="856">
        <f>'동부 배수관 '!W23+'중부 배수관'!W23+'서부 배수관 '!W23+'유성 배수관 '!W23+'대덕 배수관 '!W23</f>
        <v>0</v>
      </c>
      <c r="X23" s="856">
        <f>'동부 배수관 '!X23+'중부 배수관'!X23+'서부 배수관 '!X23+'유성 배수관 '!X23+'대덕 배수관 '!X23</f>
        <v>0</v>
      </c>
      <c r="Y23" s="856">
        <f>'동부 배수관 '!Y23+'중부 배수관'!Y23+'서부 배수관 '!Y23+'유성 배수관 '!Y23+'대덕 배수관 '!Y23</f>
        <v>0</v>
      </c>
      <c r="Z23" s="856">
        <f>'동부 배수관 '!Z23+'중부 배수관'!Z23+'서부 배수관 '!Z23+'유성 배수관 '!Z23+'대덕 배수관 '!Z23</f>
        <v>0</v>
      </c>
      <c r="AA23" s="856">
        <f>'동부 배수관 '!AA23+'중부 배수관'!AA23+'서부 배수관 '!AA23+'유성 배수관 '!AA23+'대덕 배수관 '!AA23</f>
        <v>0</v>
      </c>
      <c r="AB23" s="856">
        <f>'동부 배수관 '!AB23+'중부 배수관'!AB23+'서부 배수관 '!AB23+'유성 배수관 '!AB23+'대덕 배수관 '!AB23</f>
        <v>0</v>
      </c>
      <c r="AC23" s="856">
        <f>'동부 배수관 '!AC23+'중부 배수관'!AC23+'서부 배수관 '!AC23+'유성 배수관 '!AC23+'대덕 배수관 '!AC23</f>
        <v>0</v>
      </c>
      <c r="AD23" s="856">
        <f>'동부 배수관 '!AD23+'중부 배수관'!AD23+'서부 배수관 '!AD23+'유성 배수관 '!AD23+'대덕 배수관 '!AD23</f>
        <v>0</v>
      </c>
      <c r="AE23" s="856">
        <f>'동부 배수관 '!AE23+'중부 배수관'!AE23+'서부 배수관 '!AE23+'유성 배수관 '!AE23+'대덕 배수관 '!AE23</f>
        <v>0</v>
      </c>
      <c r="AF23" s="856">
        <f>'동부 배수관 '!AF23+'중부 배수관'!AF23+'서부 배수관 '!AF23+'유성 배수관 '!AF23+'대덕 배수관 '!AF23</f>
        <v>0</v>
      </c>
      <c r="AG23" s="856">
        <f>'동부 배수관 '!AG23+'중부 배수관'!AG23+'서부 배수관 '!AG23+'유성 배수관 '!AG23+'대덕 배수관 '!AG23</f>
        <v>0</v>
      </c>
      <c r="AH23" s="856">
        <f>'동부 배수관 '!AH23+'중부 배수관'!AH23+'서부 배수관 '!AH23+'유성 배수관 '!AH23+'대덕 배수관 '!AH23</f>
        <v>0</v>
      </c>
      <c r="AI23" s="856">
        <f>'동부 배수관 '!AI23+'중부 배수관'!AI23+'서부 배수관 '!AI23+'유성 배수관 '!AI23+'대덕 배수관 '!AI23</f>
        <v>0</v>
      </c>
      <c r="AJ23" s="856">
        <f>'동부 배수관 '!AJ23+'중부 배수관'!AJ23+'서부 배수관 '!AJ23+'유성 배수관 '!AJ23+'대덕 배수관 '!AJ23</f>
        <v>0</v>
      </c>
      <c r="AK23" s="856">
        <f>'동부 배수관 '!AK23+'중부 배수관'!AK23+'서부 배수관 '!AK23+'유성 배수관 '!AK23+'대덕 배수관 '!AK23</f>
        <v>0</v>
      </c>
    </row>
    <row r="24" spans="1:37" s="850" customFormat="1" ht="20.25" customHeight="1" x14ac:dyDescent="0.15">
      <c r="A24" s="2748"/>
      <c r="B24" s="851" t="s">
        <v>792</v>
      </c>
      <c r="C24" s="527">
        <f t="shared" ref="C24:C30" si="16">SUM(D24:AK24)</f>
        <v>86947.02</v>
      </c>
      <c r="D24" s="856">
        <f>'동부 배수관 '!D24+'중부 배수관'!D24+'서부 배수관 '!D24+'유성 배수관 '!D24+'대덕 배수관 '!D24</f>
        <v>9545.16</v>
      </c>
      <c r="E24" s="856">
        <f>'동부 배수관 '!E24+'중부 배수관'!E24+'서부 배수관 '!E24+'유성 배수관 '!E24+'대덕 배수관 '!E24</f>
        <v>4729.01</v>
      </c>
      <c r="F24" s="856">
        <f>'동부 배수관 '!F24+'중부 배수관'!F24+'서부 배수관 '!F24+'유성 배수관 '!F24+'대덕 배수관 '!F24</f>
        <v>10511.92</v>
      </c>
      <c r="G24" s="856">
        <f>'동부 배수관 '!G24+'중부 배수관'!G24+'서부 배수관 '!G24+'유성 배수관 '!G24+'대덕 배수관 '!G24</f>
        <v>7819.130000000001</v>
      </c>
      <c r="H24" s="856">
        <f>'동부 배수관 '!H24+'중부 배수관'!H24+'서부 배수관 '!H24+'유성 배수관 '!H24+'대덕 배수관 '!H24</f>
        <v>199.62</v>
      </c>
      <c r="I24" s="856">
        <f>'동부 배수관 '!I24+'중부 배수관'!I24+'서부 배수관 '!I24+'유성 배수관 '!I24+'대덕 배수관 '!I24</f>
        <v>0</v>
      </c>
      <c r="J24" s="856">
        <f>'동부 배수관 '!J24+'중부 배수관'!J24+'서부 배수관 '!J24+'유성 배수관 '!J24+'대덕 배수관 '!J24</f>
        <v>2.86</v>
      </c>
      <c r="K24" s="856">
        <f>'동부 배수관 '!K24+'중부 배수관'!K24+'서부 배수관 '!K24+'유성 배수관 '!K24+'대덕 배수관 '!K24</f>
        <v>0</v>
      </c>
      <c r="L24" s="856">
        <f>'동부 배수관 '!L24+'중부 배수관'!L24+'서부 배수관 '!L24+'유성 배수관 '!L24+'대덕 배수관 '!L24</f>
        <v>0</v>
      </c>
      <c r="M24" s="856">
        <f>'동부 배수관 '!M24+'중부 배수관'!M24+'서부 배수관 '!M24+'유성 배수관 '!M24+'대덕 배수관 '!M24</f>
        <v>1377.86</v>
      </c>
      <c r="N24" s="856">
        <f>'동부 배수관 '!N24+'중부 배수관'!N24+'서부 배수관 '!N24+'유성 배수관 '!N24+'대덕 배수관 '!N24</f>
        <v>74.62</v>
      </c>
      <c r="O24" s="856">
        <f>'동부 배수관 '!O24+'중부 배수관'!O24+'서부 배수관 '!O24+'유성 배수관 '!O24+'대덕 배수관 '!O24</f>
        <v>3.3899999999999997</v>
      </c>
      <c r="P24" s="856">
        <f>'동부 배수관 '!P24+'중부 배수관'!P24+'서부 배수관 '!P24+'유성 배수관 '!P24+'대덕 배수관 '!P24</f>
        <v>0</v>
      </c>
      <c r="Q24" s="856">
        <f>'동부 배수관 '!Q24+'중부 배수관'!Q24+'서부 배수관 '!Q24+'유성 배수관 '!Q24+'대덕 배수관 '!Q24</f>
        <v>1.1299999999999999</v>
      </c>
      <c r="R24" s="856">
        <f>'동부 배수관 '!R24+'중부 배수관'!R24+'서부 배수관 '!R24+'유성 배수관 '!R24+'대덕 배수관 '!R24</f>
        <v>74.349999999999994</v>
      </c>
      <c r="S24" s="856">
        <f>'동부 배수관 '!S24+'중부 배수관'!S24+'서부 배수관 '!S24+'유성 배수관 '!S24+'대덕 배수관 '!S24</f>
        <v>0</v>
      </c>
      <c r="T24" s="856">
        <f>'동부 배수관 '!T24+'중부 배수관'!T24+'서부 배수관 '!T24+'유성 배수관 '!T24+'대덕 배수관 '!T24</f>
        <v>0</v>
      </c>
      <c r="U24" s="856">
        <f>'동부 배수관 '!U24+'중부 배수관'!U24+'서부 배수관 '!U24+'유성 배수관 '!U24+'대덕 배수관 '!U24</f>
        <v>0</v>
      </c>
      <c r="V24" s="856">
        <f>'동부 배수관 '!V24+'중부 배수관'!V24+'서부 배수관 '!V24+'유성 배수관 '!V24+'대덕 배수관 '!V24</f>
        <v>0</v>
      </c>
      <c r="W24" s="856">
        <f>'동부 배수관 '!W24+'중부 배수관'!W24+'서부 배수관 '!W24+'유성 배수관 '!W24+'대덕 배수관 '!W24</f>
        <v>0</v>
      </c>
      <c r="X24" s="856">
        <f>'동부 배수관 '!X24+'중부 배수관'!X24+'서부 배수관 '!X24+'유성 배수관 '!X24+'대덕 배수관 '!X24</f>
        <v>70</v>
      </c>
      <c r="Y24" s="856">
        <f>'동부 배수관 '!Y24+'중부 배수관'!Y24+'서부 배수관 '!Y24+'유성 배수관 '!Y24+'대덕 배수관 '!Y24</f>
        <v>0</v>
      </c>
      <c r="Z24" s="856">
        <f>'동부 배수관 '!Z24+'중부 배수관'!Z24+'서부 배수관 '!Z24+'유성 배수관 '!Z24+'대덕 배수관 '!Z24</f>
        <v>0</v>
      </c>
      <c r="AA24" s="856">
        <f>'동부 배수관 '!AA24+'중부 배수관'!AA24+'서부 배수관 '!AA24+'유성 배수관 '!AA24+'대덕 배수관 '!AA24</f>
        <v>0</v>
      </c>
      <c r="AB24" s="856">
        <f>'동부 배수관 '!AB24+'중부 배수관'!AB24+'서부 배수관 '!AB24+'유성 배수관 '!AB24+'대덕 배수관 '!AB24</f>
        <v>0</v>
      </c>
      <c r="AC24" s="856">
        <f>'동부 배수관 '!AC24+'중부 배수관'!AC24+'서부 배수관 '!AC24+'유성 배수관 '!AC24+'대덕 배수관 '!AC24</f>
        <v>0</v>
      </c>
      <c r="AD24" s="856">
        <f>'동부 배수관 '!AD24+'중부 배수관'!AD24+'서부 배수관 '!AD24+'유성 배수관 '!AD24+'대덕 배수관 '!AD24</f>
        <v>0</v>
      </c>
      <c r="AE24" s="856">
        <f>'동부 배수관 '!AE24+'중부 배수관'!AE24+'서부 배수관 '!AE24+'유성 배수관 '!AE24+'대덕 배수관 '!AE24</f>
        <v>0</v>
      </c>
      <c r="AF24" s="856">
        <f>'동부 배수관 '!AF24+'중부 배수관'!AF24+'서부 배수관 '!AF24+'유성 배수관 '!AF24+'대덕 배수관 '!AF24</f>
        <v>0</v>
      </c>
      <c r="AG24" s="856">
        <f>'동부 배수관 '!AG24+'중부 배수관'!AG24+'서부 배수관 '!AG24+'유성 배수관 '!AG24+'대덕 배수관 '!AG24</f>
        <v>9883.1200000000008</v>
      </c>
      <c r="AH24" s="856">
        <f>'동부 배수관 '!AH24+'중부 배수관'!AH24+'서부 배수관 '!AH24+'유성 배수관 '!AH24+'대덕 배수관 '!AH24</f>
        <v>41173.910000000003</v>
      </c>
      <c r="AI24" s="856">
        <f>'동부 배수관 '!AI24+'중부 배수관'!AI24+'서부 배수관 '!AI24+'유성 배수관 '!AI24+'대덕 배수관 '!AI24</f>
        <v>730.84</v>
      </c>
      <c r="AJ24" s="856">
        <f>'동부 배수관 '!AJ24+'중부 배수관'!AJ24+'서부 배수관 '!AJ24+'유성 배수관 '!AJ24+'대덕 배수관 '!AJ24</f>
        <v>433.45</v>
      </c>
      <c r="AK24" s="856">
        <f>'동부 배수관 '!AK24+'중부 배수관'!AK24+'서부 배수관 '!AK24+'유성 배수관 '!AK24+'대덕 배수관 '!AK24</f>
        <v>316.64999999999998</v>
      </c>
    </row>
    <row r="25" spans="1:37" s="850" customFormat="1" ht="20.25" customHeight="1" x14ac:dyDescent="0.15">
      <c r="A25" s="2748"/>
      <c r="B25" s="851" t="s">
        <v>974</v>
      </c>
      <c r="C25" s="527">
        <f t="shared" si="16"/>
        <v>498851.07</v>
      </c>
      <c r="D25" s="856">
        <f>'동부 배수관 '!D25+'중부 배수관'!D25+'서부 배수관 '!D25+'유성 배수관 '!D25+'대덕 배수관 '!D25</f>
        <v>212.37</v>
      </c>
      <c r="E25" s="856">
        <f>'동부 배수관 '!E25+'중부 배수관'!E25+'서부 배수관 '!E25+'유성 배수관 '!E25+'대덕 배수관 '!E25</f>
        <v>0</v>
      </c>
      <c r="F25" s="856">
        <f>'동부 배수관 '!F25+'중부 배수관'!F25+'서부 배수관 '!F25+'유성 배수관 '!F25+'대덕 배수관 '!F25</f>
        <v>233.01000000000002</v>
      </c>
      <c r="G25" s="856">
        <f>'동부 배수관 '!G25+'중부 배수관'!G25+'서부 배수관 '!G25+'유성 배수관 '!G25+'대덕 배수관 '!G25</f>
        <v>1.1599999999999999</v>
      </c>
      <c r="H25" s="856">
        <f>'동부 배수관 '!H25+'중부 배수관'!H25+'서부 배수관 '!H25+'유성 배수관 '!H25+'대덕 배수관 '!H25</f>
        <v>8699.68</v>
      </c>
      <c r="I25" s="856">
        <f>'동부 배수관 '!I25+'중부 배수관'!I25+'서부 배수관 '!I25+'유성 배수관 '!I25+'대덕 배수관 '!I25</f>
        <v>19440.920000000002</v>
      </c>
      <c r="J25" s="856">
        <f>'동부 배수관 '!J25+'중부 배수관'!J25+'서부 배수관 '!J25+'유성 배수관 '!J25+'대덕 배수관 '!J25</f>
        <v>30810.62</v>
      </c>
      <c r="K25" s="856">
        <f>'동부 배수관 '!K25+'중부 배수관'!K25+'서부 배수관 '!K25+'유성 배수관 '!K25+'대덕 배수관 '!K25</f>
        <v>20944.27</v>
      </c>
      <c r="L25" s="856">
        <f>'동부 배수관 '!L25+'중부 배수관'!L25+'서부 배수관 '!L25+'유성 배수관 '!L25+'대덕 배수관 '!L25</f>
        <v>11546</v>
      </c>
      <c r="M25" s="856">
        <f>'동부 배수관 '!M25+'중부 배수관'!M25+'서부 배수관 '!M25+'유성 배수관 '!M25+'대덕 배수관 '!M25</f>
        <v>17944.68</v>
      </c>
      <c r="N25" s="856">
        <f>'동부 배수관 '!N25+'중부 배수관'!N25+'서부 배수관 '!N25+'유성 배수관 '!N25+'대덕 배수관 '!N25</f>
        <v>17639.580000000002</v>
      </c>
      <c r="O25" s="856">
        <f>'동부 배수관 '!O25+'중부 배수관'!O25+'서부 배수관 '!O25+'유성 배수관 '!O25+'대덕 배수관 '!O25</f>
        <v>4846.8799999999992</v>
      </c>
      <c r="P25" s="856">
        <f>'동부 배수관 '!P25+'중부 배수관'!P25+'서부 배수관 '!P25+'유성 배수관 '!P25+'대덕 배수관 '!P25</f>
        <v>3740.14</v>
      </c>
      <c r="Q25" s="856">
        <f>'동부 배수관 '!Q25+'중부 배수관'!Q25+'서부 배수관 '!Q25+'유성 배수관 '!Q25+'대덕 배수관 '!Q25</f>
        <v>2225.38</v>
      </c>
      <c r="R25" s="856">
        <f>'동부 배수관 '!R25+'중부 배수관'!R25+'서부 배수관 '!R25+'유성 배수관 '!R25+'대덕 배수관 '!R25</f>
        <v>5346.4</v>
      </c>
      <c r="S25" s="856">
        <f>'동부 배수관 '!S25+'중부 배수관'!S25+'서부 배수관 '!S25+'유성 배수관 '!S25+'대덕 배수관 '!S25</f>
        <v>11439.95</v>
      </c>
      <c r="T25" s="856">
        <f>'동부 배수관 '!T25+'중부 배수관'!T25+'서부 배수관 '!T25+'유성 배수관 '!T25+'대덕 배수관 '!T25</f>
        <v>5900.2</v>
      </c>
      <c r="U25" s="856">
        <f>'동부 배수관 '!U25+'중부 배수관'!U25+'서부 배수관 '!U25+'유성 배수관 '!U25+'대덕 배수관 '!U25</f>
        <v>5116.42</v>
      </c>
      <c r="V25" s="856">
        <f>'동부 배수관 '!V25+'중부 배수관'!V25+'서부 배수관 '!V25+'유성 배수관 '!V25+'대덕 배수관 '!V25</f>
        <v>9019.4500000000007</v>
      </c>
      <c r="W25" s="856">
        <f>'동부 배수관 '!W25+'중부 배수관'!W25+'서부 배수관 '!W25+'유성 배수관 '!W25+'대덕 배수관 '!W25</f>
        <v>23166.47</v>
      </c>
      <c r="X25" s="856">
        <f>'동부 배수관 '!X25+'중부 배수관'!X25+'서부 배수관 '!X25+'유성 배수관 '!X25+'대덕 배수관 '!X25</f>
        <v>21818.210000000003</v>
      </c>
      <c r="Y25" s="856">
        <f>'동부 배수관 '!Y25+'중부 배수관'!Y25+'서부 배수관 '!Y25+'유성 배수관 '!Y25+'대덕 배수관 '!Y25</f>
        <v>9046.5099999999984</v>
      </c>
      <c r="Z25" s="856">
        <f>'동부 배수관 '!Z25+'중부 배수관'!Z25+'서부 배수관 '!Z25+'유성 배수관 '!Z25+'대덕 배수관 '!Z25</f>
        <v>17480.28</v>
      </c>
      <c r="AA25" s="856">
        <f>'동부 배수관 '!AA25+'중부 배수관'!AA25+'서부 배수관 '!AA25+'유성 배수관 '!AA25+'대덕 배수관 '!AA25</f>
        <v>32522.840000000004</v>
      </c>
      <c r="AB25" s="856">
        <f>'동부 배수관 '!AB25+'중부 배수관'!AB25+'서부 배수관 '!AB25+'유성 배수관 '!AB25+'대덕 배수관 '!AB25</f>
        <v>20227.919999999998</v>
      </c>
      <c r="AC25" s="856">
        <f>'동부 배수관 '!AC25+'중부 배수관'!AC25+'서부 배수관 '!AC25+'유성 배수관 '!AC25+'대덕 배수관 '!AC25</f>
        <v>12615.190000000002</v>
      </c>
      <c r="AD25" s="856">
        <f>'동부 배수관 '!AD25+'중부 배수관'!AD25+'서부 배수관 '!AD25+'유성 배수관 '!AD25+'대덕 배수관 '!AD25</f>
        <v>9218.99</v>
      </c>
      <c r="AE25" s="856">
        <f>'동부 배수관 '!AE25+'중부 배수관'!AE25+'서부 배수관 '!AE25+'유성 배수관 '!AE25+'대덕 배수관 '!AE25</f>
        <v>8617.91</v>
      </c>
      <c r="AF25" s="856">
        <f>'동부 배수관 '!AF25+'중부 배수관'!AF25+'서부 배수관 '!AF25+'유성 배수관 '!AF25+'대덕 배수관 '!AF25</f>
        <v>14300.74</v>
      </c>
      <c r="AG25" s="856">
        <f>'동부 배수관 '!AG25+'중부 배수관'!AG25+'서부 배수관 '!AG25+'유성 배수관 '!AG25+'대덕 배수관 '!AG25</f>
        <v>53533.02</v>
      </c>
      <c r="AH25" s="856">
        <f>'동부 배수관 '!AH25+'중부 배수관'!AH25+'서부 배수관 '!AH25+'유성 배수관 '!AH25+'대덕 배수관 '!AH25</f>
        <v>33682.869999999995</v>
      </c>
      <c r="AI25" s="856">
        <f>'동부 배수관 '!AI25+'중부 배수관'!AI25+'서부 배수관 '!AI25+'유성 배수관 '!AI25+'대덕 배수관 '!AI25</f>
        <v>28084.809999999998</v>
      </c>
      <c r="AJ25" s="856">
        <f>'동부 배수관 '!AJ25+'중부 배수관'!AJ25+'서부 배수관 '!AJ25+'유성 배수관 '!AJ25+'대덕 배수관 '!AJ25</f>
        <v>18377.050000000003</v>
      </c>
      <c r="AK25" s="856">
        <f>'동부 배수관 '!AK25+'중부 배수관'!AK25+'서부 배수관 '!AK25+'유성 배수관 '!AK25+'대덕 배수관 '!AK25</f>
        <v>21051.15</v>
      </c>
    </row>
    <row r="26" spans="1:37" s="850" customFormat="1" ht="20.25" customHeight="1" x14ac:dyDescent="0.15">
      <c r="A26" s="2748"/>
      <c r="B26" s="851" t="s">
        <v>345</v>
      </c>
      <c r="C26" s="527">
        <f t="shared" si="16"/>
        <v>109884.02999999998</v>
      </c>
      <c r="D26" s="856">
        <f>'동부 배수관 '!D26+'중부 배수관'!D26+'서부 배수관 '!D26+'유성 배수관 '!D26+'대덕 배수관 '!D26</f>
        <v>0</v>
      </c>
      <c r="E26" s="856">
        <f>'동부 배수관 '!E26+'중부 배수관'!E26+'서부 배수관 '!E26+'유성 배수관 '!E26+'대덕 배수관 '!E26</f>
        <v>0</v>
      </c>
      <c r="F26" s="856">
        <f>'동부 배수관 '!F26+'중부 배수관'!F26+'서부 배수관 '!F26+'유성 배수관 '!F26+'대덕 배수관 '!F26</f>
        <v>0</v>
      </c>
      <c r="G26" s="856">
        <f>'동부 배수관 '!G26+'중부 배수관'!G26+'서부 배수관 '!G26+'유성 배수관 '!G26+'대덕 배수관 '!G26</f>
        <v>0</v>
      </c>
      <c r="H26" s="856">
        <f>'동부 배수관 '!H26+'중부 배수관'!H26+'서부 배수관 '!H26+'유성 배수관 '!H26+'대덕 배수관 '!H26</f>
        <v>0</v>
      </c>
      <c r="I26" s="856">
        <f>'동부 배수관 '!I26+'중부 배수관'!I26+'서부 배수관 '!I26+'유성 배수관 '!I26+'대덕 배수관 '!I26</f>
        <v>0</v>
      </c>
      <c r="J26" s="856">
        <f>'동부 배수관 '!J26+'중부 배수관'!J26+'서부 배수관 '!J26+'유성 배수관 '!J26+'대덕 배수관 '!J26</f>
        <v>0</v>
      </c>
      <c r="K26" s="856">
        <f>'동부 배수관 '!K26+'중부 배수관'!K26+'서부 배수관 '!K26+'유성 배수관 '!K26+'대덕 배수관 '!K26</f>
        <v>0</v>
      </c>
      <c r="L26" s="856">
        <f>'동부 배수관 '!L26+'중부 배수관'!L26+'서부 배수관 '!L26+'유성 배수관 '!L26+'대덕 배수관 '!L26</f>
        <v>0</v>
      </c>
      <c r="M26" s="856">
        <f>'동부 배수관 '!M26+'중부 배수관'!M26+'서부 배수관 '!M26+'유성 배수관 '!M26+'대덕 배수관 '!M26</f>
        <v>0</v>
      </c>
      <c r="N26" s="856">
        <f>'동부 배수관 '!N26+'중부 배수관'!N26+'서부 배수관 '!N26+'유성 배수관 '!N26+'대덕 배수관 '!N26</f>
        <v>0</v>
      </c>
      <c r="O26" s="856">
        <f>'동부 배수관 '!O26+'중부 배수관'!O26+'서부 배수관 '!O26+'유성 배수관 '!O26+'대덕 배수관 '!O26</f>
        <v>2528.6999999999998</v>
      </c>
      <c r="P26" s="856">
        <f>'동부 배수관 '!P26+'중부 배수관'!P26+'서부 배수관 '!P26+'유성 배수관 '!P26+'대덕 배수관 '!P26</f>
        <v>312.52999999999997</v>
      </c>
      <c r="Q26" s="856">
        <f>'동부 배수관 '!Q26+'중부 배수관'!Q26+'서부 배수관 '!Q26+'유성 배수관 '!Q26+'대덕 배수관 '!Q26</f>
        <v>1947.32</v>
      </c>
      <c r="R26" s="856">
        <f>'동부 배수관 '!R26+'중부 배수관'!R26+'서부 배수관 '!R26+'유성 배수관 '!R26+'대덕 배수관 '!R26</f>
        <v>6746.33</v>
      </c>
      <c r="S26" s="856">
        <f>'동부 배수관 '!S26+'중부 배수관'!S26+'서부 배수관 '!S26+'유성 배수관 '!S26+'대덕 배수관 '!S26</f>
        <v>4783.2299999999996</v>
      </c>
      <c r="T26" s="856">
        <f>'동부 배수관 '!T26+'중부 배수관'!T26+'서부 배수관 '!T26+'유성 배수관 '!T26+'대덕 배수관 '!T26</f>
        <v>1717.69</v>
      </c>
      <c r="U26" s="856">
        <f>'동부 배수관 '!U26+'중부 배수관'!U26+'서부 배수관 '!U26+'유성 배수관 '!U26+'대덕 배수관 '!U26</f>
        <v>12099.65</v>
      </c>
      <c r="V26" s="856">
        <f>'동부 배수관 '!V26+'중부 배수관'!V26+'서부 배수관 '!V26+'유성 배수관 '!V26+'대덕 배수관 '!V26</f>
        <v>1986.2900000000002</v>
      </c>
      <c r="W26" s="856">
        <f>'동부 배수관 '!W26+'중부 배수관'!W26+'서부 배수관 '!W26+'유성 배수관 '!W26+'대덕 배수관 '!W26</f>
        <v>2235.4300000000003</v>
      </c>
      <c r="X26" s="856">
        <f>'동부 배수관 '!X26+'중부 배수관'!X26+'서부 배수관 '!X26+'유성 배수관 '!X26+'대덕 배수관 '!X26</f>
        <v>27129.7</v>
      </c>
      <c r="Y26" s="856">
        <f>'동부 배수관 '!Y26+'중부 배수관'!Y26+'서부 배수관 '!Y26+'유성 배수관 '!Y26+'대덕 배수관 '!Y26</f>
        <v>9608.48</v>
      </c>
      <c r="Z26" s="856">
        <f>'동부 배수관 '!Z26+'중부 배수관'!Z26+'서부 배수관 '!Z26+'유성 배수관 '!Z26+'대덕 배수관 '!Z26</f>
        <v>20168.670000000002</v>
      </c>
      <c r="AA26" s="856">
        <f>'동부 배수관 '!AA26+'중부 배수관'!AA26+'서부 배수관 '!AA26+'유성 배수관 '!AA26+'대덕 배수관 '!AA26</f>
        <v>8390.16</v>
      </c>
      <c r="AB26" s="856">
        <f>'동부 배수관 '!AB26+'중부 배수관'!AB26+'서부 배수관 '!AB26+'유성 배수관 '!AB26+'대덕 배수관 '!AB26</f>
        <v>259.11</v>
      </c>
      <c r="AC26" s="856">
        <f>'동부 배수관 '!AC26+'중부 배수관'!AC26+'서부 배수관 '!AC26+'유성 배수관 '!AC26+'대덕 배수관 '!AC26</f>
        <v>7997.3499999999995</v>
      </c>
      <c r="AD26" s="856">
        <f>'동부 배수관 '!AD26+'중부 배수관'!AD26+'서부 배수관 '!AD26+'유성 배수관 '!AD26+'대덕 배수관 '!AD26</f>
        <v>0.5</v>
      </c>
      <c r="AE26" s="856">
        <f>'동부 배수관 '!AE26+'중부 배수관'!AE26+'서부 배수관 '!AE26+'유성 배수관 '!AE26+'대덕 배수관 '!AE26</f>
        <v>1494.48</v>
      </c>
      <c r="AF26" s="856">
        <f>'동부 배수관 '!AF26+'중부 배수관'!AF26+'서부 배수관 '!AF26+'유성 배수관 '!AF26+'대덕 배수관 '!AF26</f>
        <v>2.06</v>
      </c>
      <c r="AG26" s="856">
        <f>'동부 배수관 '!AG26+'중부 배수관'!AG26+'서부 배수관 '!AG26+'유성 배수관 '!AG26+'대덕 배수관 '!AG26</f>
        <v>2.65</v>
      </c>
      <c r="AH26" s="856">
        <f>'동부 배수관 '!AH26+'중부 배수관'!AH26+'서부 배수관 '!AH26+'유성 배수관 '!AH26+'대덕 배수관 '!AH26</f>
        <v>473.7</v>
      </c>
      <c r="AI26" s="856">
        <f>'동부 배수관 '!AI26+'중부 배수관'!AI26+'서부 배수관 '!AI26+'유성 배수관 '!AI26+'대덕 배수관 '!AI26</f>
        <v>0</v>
      </c>
      <c r="AJ26" s="856">
        <f>'동부 배수관 '!AJ26+'중부 배수관'!AJ26+'서부 배수관 '!AJ26+'유성 배수관 '!AJ26+'대덕 배수관 '!AJ26</f>
        <v>0</v>
      </c>
      <c r="AK26" s="856">
        <f>'동부 배수관 '!AK26+'중부 배수관'!AK26+'서부 배수관 '!AK26+'유성 배수관 '!AK26+'대덕 배수관 '!AK26</f>
        <v>0</v>
      </c>
    </row>
    <row r="27" spans="1:37" s="850" customFormat="1" ht="20.25" customHeight="1" x14ac:dyDescent="0.15">
      <c r="A27" s="2748"/>
      <c r="B27" s="852" t="s">
        <v>283</v>
      </c>
      <c r="C27" s="527">
        <f t="shared" si="16"/>
        <v>3985.2199999999993</v>
      </c>
      <c r="D27" s="856">
        <f>'동부 배수관 '!D27+'중부 배수관'!D27+'서부 배수관 '!D27+'유성 배수관 '!D27+'대덕 배수관 '!D27</f>
        <v>555.31000000000006</v>
      </c>
      <c r="E27" s="856">
        <f>'동부 배수관 '!E27+'중부 배수관'!E27+'서부 배수관 '!E27+'유성 배수관 '!E27+'대덕 배수관 '!E27</f>
        <v>60.38</v>
      </c>
      <c r="F27" s="856">
        <f>'동부 배수관 '!F27+'중부 배수관'!F27+'서부 배수관 '!F27+'유성 배수관 '!F27+'대덕 배수관 '!F27</f>
        <v>758.68000000000006</v>
      </c>
      <c r="G27" s="856">
        <f>'동부 배수관 '!G27+'중부 배수관'!G27+'서부 배수관 '!G27+'유성 배수관 '!G27+'대덕 배수관 '!G27</f>
        <v>664.3</v>
      </c>
      <c r="H27" s="856">
        <f>'동부 배수관 '!H27+'중부 배수관'!H27+'서부 배수관 '!H27+'유성 배수관 '!H27+'대덕 배수관 '!H27</f>
        <v>180.81</v>
      </c>
      <c r="I27" s="856">
        <f>'동부 배수관 '!I27+'중부 배수관'!I27+'서부 배수관 '!I27+'유성 배수관 '!I27+'대덕 배수관 '!I27</f>
        <v>232.38</v>
      </c>
      <c r="J27" s="856">
        <f>'동부 배수관 '!J27+'중부 배수관'!J27+'서부 배수관 '!J27+'유성 배수관 '!J27+'대덕 배수관 '!J27</f>
        <v>573.27</v>
      </c>
      <c r="K27" s="856">
        <f>'동부 배수관 '!K27+'중부 배수관'!K27+'서부 배수관 '!K27+'유성 배수관 '!K27+'대덕 배수관 '!K27</f>
        <v>321.27000000000004</v>
      </c>
      <c r="L27" s="856">
        <f>'동부 배수관 '!L27+'중부 배수관'!L27+'서부 배수관 '!L27+'유성 배수관 '!L27+'대덕 배수관 '!L27</f>
        <v>240.39</v>
      </c>
      <c r="M27" s="856">
        <f>'동부 배수관 '!M27+'중부 배수관'!M27+'서부 배수관 '!M27+'유성 배수관 '!M27+'대덕 배수관 '!M27</f>
        <v>102.77</v>
      </c>
      <c r="N27" s="856">
        <f>'동부 배수관 '!N27+'중부 배수관'!N27+'서부 배수관 '!N27+'유성 배수관 '!N27+'대덕 배수관 '!N27</f>
        <v>68.44</v>
      </c>
      <c r="O27" s="856">
        <f>'동부 배수관 '!O27+'중부 배수관'!O27+'서부 배수관 '!O27+'유성 배수관 '!O27+'대덕 배수관 '!O27</f>
        <v>64.240000000000009</v>
      </c>
      <c r="P27" s="856">
        <f>'동부 배수관 '!P27+'중부 배수관'!P27+'서부 배수관 '!P27+'유성 배수관 '!P27+'대덕 배수관 '!P27</f>
        <v>30.16</v>
      </c>
      <c r="Q27" s="856">
        <f>'동부 배수관 '!Q27+'중부 배수관'!Q27+'서부 배수관 '!Q27+'유성 배수관 '!Q27+'대덕 배수관 '!Q27</f>
        <v>0</v>
      </c>
      <c r="R27" s="856">
        <f>'동부 배수관 '!R27+'중부 배수관'!R27+'서부 배수관 '!R27+'유성 배수관 '!R27+'대덕 배수관 '!R27</f>
        <v>0</v>
      </c>
      <c r="S27" s="856">
        <f>'동부 배수관 '!S27+'중부 배수관'!S27+'서부 배수관 '!S27+'유성 배수관 '!S27+'대덕 배수관 '!S27</f>
        <v>0</v>
      </c>
      <c r="T27" s="856">
        <f>'동부 배수관 '!T27+'중부 배수관'!T27+'서부 배수관 '!T27+'유성 배수관 '!T27+'대덕 배수관 '!T27</f>
        <v>46.49</v>
      </c>
      <c r="U27" s="856">
        <f>'동부 배수관 '!U27+'중부 배수관'!U27+'서부 배수관 '!U27+'유성 배수관 '!U27+'대덕 배수관 '!U27</f>
        <v>86.33</v>
      </c>
      <c r="V27" s="856">
        <f>'동부 배수관 '!V27+'중부 배수관'!V27+'서부 배수관 '!V27+'유성 배수관 '!V27+'대덕 배수관 '!V27</f>
        <v>0</v>
      </c>
      <c r="W27" s="856">
        <f>'동부 배수관 '!W27+'중부 배수관'!W27+'서부 배수관 '!W27+'유성 배수관 '!W27+'대덕 배수관 '!W27</f>
        <v>0</v>
      </c>
      <c r="X27" s="856">
        <f>'동부 배수관 '!X27+'중부 배수관'!X27+'서부 배수관 '!X27+'유성 배수관 '!X27+'대덕 배수관 '!X27</f>
        <v>0</v>
      </c>
      <c r="Y27" s="856">
        <f>'동부 배수관 '!Y27+'중부 배수관'!Y27+'서부 배수관 '!Y27+'유성 배수관 '!Y27+'대덕 배수관 '!Y27</f>
        <v>0</v>
      </c>
      <c r="Z27" s="856">
        <f>'동부 배수관 '!Z27+'중부 배수관'!Z27+'서부 배수관 '!Z27+'유성 배수관 '!Z27+'대덕 배수관 '!Z27</f>
        <v>0</v>
      </c>
      <c r="AA27" s="856">
        <f>'동부 배수관 '!AA27+'중부 배수관'!AA27+'서부 배수관 '!AA27+'유성 배수관 '!AA27+'대덕 배수관 '!AA27</f>
        <v>0</v>
      </c>
      <c r="AB27" s="856">
        <f>'동부 배수관 '!AB27+'중부 배수관'!AB27+'서부 배수관 '!AB27+'유성 배수관 '!AB27+'대덕 배수관 '!AB27</f>
        <v>0</v>
      </c>
      <c r="AC27" s="856">
        <f>'동부 배수관 '!AC27+'중부 배수관'!AC27+'서부 배수관 '!AC27+'유성 배수관 '!AC27+'대덕 배수관 '!AC27</f>
        <v>0</v>
      </c>
      <c r="AD27" s="856">
        <f>'동부 배수관 '!AD27+'중부 배수관'!AD27+'서부 배수관 '!AD27+'유성 배수관 '!AD27+'대덕 배수관 '!AD27</f>
        <v>0</v>
      </c>
      <c r="AE27" s="856">
        <f>'동부 배수관 '!AE27+'중부 배수관'!AE27+'서부 배수관 '!AE27+'유성 배수관 '!AE27+'대덕 배수관 '!AE27</f>
        <v>0</v>
      </c>
      <c r="AF27" s="856">
        <f>'동부 배수관 '!AF27+'중부 배수관'!AF27+'서부 배수관 '!AF27+'유성 배수관 '!AF27+'대덕 배수관 '!AF27</f>
        <v>0</v>
      </c>
      <c r="AG27" s="856">
        <f>'동부 배수관 '!AG27+'중부 배수관'!AG27+'서부 배수관 '!AG27+'유성 배수관 '!AG27+'대덕 배수관 '!AG27</f>
        <v>0</v>
      </c>
      <c r="AH27" s="856">
        <f>'동부 배수관 '!AH27+'중부 배수관'!AH27+'서부 배수관 '!AH27+'유성 배수관 '!AH27+'대덕 배수관 '!AH27</f>
        <v>0</v>
      </c>
      <c r="AI27" s="856">
        <f>'동부 배수관 '!AI27+'중부 배수관'!AI27+'서부 배수관 '!AI27+'유성 배수관 '!AI27+'대덕 배수관 '!AI27</f>
        <v>0</v>
      </c>
      <c r="AJ27" s="856">
        <f>'동부 배수관 '!AJ27+'중부 배수관'!AJ27+'서부 배수관 '!AJ27+'유성 배수관 '!AJ27+'대덕 배수관 '!AJ27</f>
        <v>0</v>
      </c>
      <c r="AK27" s="856">
        <f>'동부 배수관 '!AK27+'중부 배수관'!AK27+'서부 배수관 '!AK27+'유성 배수관 '!AK27+'대덕 배수관 '!AK27</f>
        <v>0</v>
      </c>
    </row>
    <row r="28" spans="1:37" s="850" customFormat="1" ht="20.25" customHeight="1" x14ac:dyDescent="0.15">
      <c r="A28" s="2748"/>
      <c r="B28" s="852" t="s">
        <v>284</v>
      </c>
      <c r="C28" s="527">
        <f t="shared" si="16"/>
        <v>157715.03</v>
      </c>
      <c r="D28" s="856">
        <f>'동부 배수관 '!D28+'중부 배수관'!D28+'서부 배수관 '!D28+'유성 배수관 '!D28+'대덕 배수관 '!D28</f>
        <v>30.83</v>
      </c>
      <c r="E28" s="856">
        <f>'동부 배수관 '!E28+'중부 배수관'!E28+'서부 배수관 '!E28+'유성 배수관 '!E28+'대덕 배수관 '!E28</f>
        <v>0</v>
      </c>
      <c r="F28" s="856">
        <f>'동부 배수관 '!F28+'중부 배수관'!F28+'서부 배수관 '!F28+'유성 배수관 '!F28+'대덕 배수관 '!F28</f>
        <v>3.1999999999999762</v>
      </c>
      <c r="G28" s="856">
        <f>'동부 배수관 '!G28+'중부 배수관'!G28+'서부 배수관 '!G28+'유성 배수관 '!G28+'대덕 배수관 '!G28</f>
        <v>257.14</v>
      </c>
      <c r="H28" s="856">
        <f>'동부 배수관 '!H28+'중부 배수관'!H28+'서부 배수관 '!H28+'유성 배수관 '!H28+'대덕 배수관 '!H28</f>
        <v>236.33000000000004</v>
      </c>
      <c r="I28" s="856">
        <f>'동부 배수관 '!I28+'중부 배수관'!I28+'서부 배수관 '!I28+'유성 배수관 '!I28+'대덕 배수관 '!I28</f>
        <v>422.46</v>
      </c>
      <c r="J28" s="856">
        <f>'동부 배수관 '!J28+'중부 배수관'!J28+'서부 배수관 '!J28+'유성 배수관 '!J28+'대덕 배수관 '!J28</f>
        <v>3182.51</v>
      </c>
      <c r="K28" s="856">
        <f>'동부 배수관 '!K28+'중부 배수관'!K28+'서부 배수관 '!K28+'유성 배수관 '!K28+'대덕 배수관 '!K28</f>
        <v>1300.3000000000002</v>
      </c>
      <c r="L28" s="856">
        <f>'동부 배수관 '!L28+'중부 배수관'!L28+'서부 배수관 '!L28+'유성 배수관 '!L28+'대덕 배수관 '!L28</f>
        <v>2913</v>
      </c>
      <c r="M28" s="856">
        <f>'동부 배수관 '!M28+'중부 배수관'!M28+'서부 배수관 '!M28+'유성 배수관 '!M28+'대덕 배수관 '!M28</f>
        <v>3700.04</v>
      </c>
      <c r="N28" s="856">
        <f>'동부 배수관 '!N28+'중부 배수관'!N28+'서부 배수관 '!N28+'유성 배수관 '!N28+'대덕 배수관 '!N28</f>
        <v>8671.64</v>
      </c>
      <c r="O28" s="856">
        <f>'동부 배수관 '!O28+'중부 배수관'!O28+'서부 배수관 '!O28+'유성 배수관 '!O28+'대덕 배수관 '!O28</f>
        <v>14723.7</v>
      </c>
      <c r="P28" s="856">
        <f>'동부 배수관 '!P28+'중부 배수관'!P28+'서부 배수관 '!P28+'유성 배수관 '!P28+'대덕 배수관 '!P28</f>
        <v>27329.370000000003</v>
      </c>
      <c r="Q28" s="856">
        <f>'동부 배수관 '!Q28+'중부 배수관'!Q28+'서부 배수관 '!Q28+'유성 배수관 '!Q28+'대덕 배수관 '!Q28</f>
        <v>28328.45</v>
      </c>
      <c r="R28" s="856">
        <f>'동부 배수관 '!R28+'중부 배수관'!R28+'서부 배수관 '!R28+'유성 배수관 '!R28+'대덕 배수관 '!R28</f>
        <v>10821.96</v>
      </c>
      <c r="S28" s="856">
        <f>'동부 배수관 '!S28+'중부 배수관'!S28+'서부 배수관 '!S28+'유성 배수관 '!S28+'대덕 배수관 '!S28</f>
        <v>13174.320000000002</v>
      </c>
      <c r="T28" s="856">
        <f>'동부 배수관 '!T28+'중부 배수관'!T28+'서부 배수관 '!T28+'유성 배수관 '!T28+'대덕 배수관 '!T28</f>
        <v>19889.739999999998</v>
      </c>
      <c r="U28" s="856">
        <f>'동부 배수관 '!U28+'중부 배수관'!U28+'서부 배수관 '!U28+'유성 배수관 '!U28+'대덕 배수관 '!U28</f>
        <v>3371.67</v>
      </c>
      <c r="V28" s="856">
        <f>'동부 배수관 '!V28+'중부 배수관'!V28+'서부 배수관 '!V28+'유성 배수관 '!V28+'대덕 배수관 '!V28</f>
        <v>2027.9</v>
      </c>
      <c r="W28" s="856">
        <f>'동부 배수관 '!W28+'중부 배수관'!W28+'서부 배수관 '!W28+'유성 배수관 '!W28+'대덕 배수관 '!W28</f>
        <v>1518.0800000000002</v>
      </c>
      <c r="X28" s="856">
        <f>'동부 배수관 '!X28+'중부 배수관'!X28+'서부 배수관 '!X28+'유성 배수관 '!X28+'대덕 배수관 '!X28</f>
        <v>4484.9399999999996</v>
      </c>
      <c r="Y28" s="856">
        <f>'동부 배수관 '!Y28+'중부 배수관'!Y28+'서부 배수관 '!Y28+'유성 배수관 '!Y28+'대덕 배수관 '!Y28</f>
        <v>6520.28</v>
      </c>
      <c r="Z28" s="856">
        <f>'동부 배수관 '!Z28+'중부 배수관'!Z28+'서부 배수관 '!Z28+'유성 배수관 '!Z28+'대덕 배수관 '!Z28</f>
        <v>2414.12</v>
      </c>
      <c r="AA28" s="856">
        <f>'동부 배수관 '!AA28+'중부 배수관'!AA28+'서부 배수관 '!AA28+'유성 배수관 '!AA28+'대덕 배수관 '!AA28</f>
        <v>2373.7600000000002</v>
      </c>
      <c r="AB28" s="856">
        <f>'동부 배수관 '!AB28+'중부 배수관'!AB28+'서부 배수관 '!AB28+'유성 배수관 '!AB28+'대덕 배수관 '!AB28</f>
        <v>0</v>
      </c>
      <c r="AC28" s="856">
        <f>'동부 배수관 '!AC28+'중부 배수관'!AC28+'서부 배수관 '!AC28+'유성 배수관 '!AC28+'대덕 배수관 '!AC28</f>
        <v>0</v>
      </c>
      <c r="AD28" s="856">
        <f>'동부 배수관 '!AD28+'중부 배수관'!AD28+'서부 배수관 '!AD28+'유성 배수관 '!AD28+'대덕 배수관 '!AD28</f>
        <v>19.29</v>
      </c>
      <c r="AE28" s="856">
        <f>'동부 배수관 '!AE28+'중부 배수관'!AE28+'서부 배수관 '!AE28+'유성 배수관 '!AE28+'대덕 배수관 '!AE28</f>
        <v>0</v>
      </c>
      <c r="AF28" s="856">
        <f>'동부 배수관 '!AF28+'중부 배수관'!AF28+'서부 배수관 '!AF28+'유성 배수관 '!AF28+'대덕 배수관 '!AF28</f>
        <v>0</v>
      </c>
      <c r="AG28" s="856">
        <f>'동부 배수관 '!AG28+'중부 배수관'!AG28+'서부 배수관 '!AG28+'유성 배수관 '!AG28+'대덕 배수관 '!AG28</f>
        <v>0</v>
      </c>
      <c r="AH28" s="856">
        <f>'동부 배수관 '!AH28+'중부 배수관'!AH28+'서부 배수관 '!AH28+'유성 배수관 '!AH28+'대덕 배수관 '!AH28</f>
        <v>0</v>
      </c>
      <c r="AI28" s="856">
        <f>'동부 배수관 '!AI28+'중부 배수관'!AI28+'서부 배수관 '!AI28+'유성 배수관 '!AI28+'대덕 배수관 '!AI28</f>
        <v>0</v>
      </c>
      <c r="AJ28" s="856">
        <f>'동부 배수관 '!AJ28+'중부 배수관'!AJ28+'서부 배수관 '!AJ28+'유성 배수관 '!AJ28+'대덕 배수관 '!AJ28</f>
        <v>0</v>
      </c>
      <c r="AK28" s="856">
        <f>'동부 배수관 '!AK28+'중부 배수관'!AK28+'서부 배수관 '!AK28+'유성 배수관 '!AK28+'대덕 배수관 '!AK28</f>
        <v>0</v>
      </c>
    </row>
    <row r="29" spans="1:37" s="850" customFormat="1" ht="20.25" customHeight="1" x14ac:dyDescent="0.15">
      <c r="A29" s="2748"/>
      <c r="B29" s="851" t="s">
        <v>847</v>
      </c>
      <c r="C29" s="527">
        <f t="shared" si="16"/>
        <v>5312.19</v>
      </c>
      <c r="D29" s="856">
        <f>'동부 배수관 '!D29+'중부 배수관'!D29+'서부 배수관 '!D29+'유성 배수관 '!D29+'대덕 배수관 '!D29</f>
        <v>0</v>
      </c>
      <c r="E29" s="856">
        <f>'동부 배수관 '!E29+'중부 배수관'!E29+'서부 배수관 '!E29+'유성 배수관 '!E29+'대덕 배수관 '!E29</f>
        <v>0</v>
      </c>
      <c r="F29" s="856">
        <f>'동부 배수관 '!F29+'중부 배수관'!F29+'서부 배수관 '!F29+'유성 배수관 '!F29+'대덕 배수관 '!F29</f>
        <v>0</v>
      </c>
      <c r="G29" s="856">
        <f>'동부 배수관 '!G29+'중부 배수관'!G29+'서부 배수관 '!G29+'유성 배수관 '!G29+'대덕 배수관 '!G29</f>
        <v>0</v>
      </c>
      <c r="H29" s="856">
        <f>'동부 배수관 '!H29+'중부 배수관'!H29+'서부 배수관 '!H29+'유성 배수관 '!H29+'대덕 배수관 '!H29</f>
        <v>0</v>
      </c>
      <c r="I29" s="856">
        <f>'동부 배수관 '!I29+'중부 배수관'!I29+'서부 배수관 '!I29+'유성 배수관 '!I29+'대덕 배수관 '!I29</f>
        <v>0</v>
      </c>
      <c r="J29" s="856">
        <f>'동부 배수관 '!J29+'중부 배수관'!J29+'서부 배수관 '!J29+'유성 배수관 '!J29+'대덕 배수관 '!J29</f>
        <v>0</v>
      </c>
      <c r="K29" s="856">
        <f>'동부 배수관 '!K29+'중부 배수관'!K29+'서부 배수관 '!K29+'유성 배수관 '!K29+'대덕 배수관 '!K29</f>
        <v>0</v>
      </c>
      <c r="L29" s="856">
        <f>'동부 배수관 '!L29+'중부 배수관'!L29+'서부 배수관 '!L29+'유성 배수관 '!L29+'대덕 배수관 '!L29</f>
        <v>0</v>
      </c>
      <c r="M29" s="856">
        <f>'동부 배수관 '!M29+'중부 배수관'!M29+'서부 배수관 '!M29+'유성 배수관 '!M29+'대덕 배수관 '!M29</f>
        <v>0</v>
      </c>
      <c r="N29" s="856">
        <f>'동부 배수관 '!N29+'중부 배수관'!N29+'서부 배수관 '!N29+'유성 배수관 '!N29+'대덕 배수관 '!N29</f>
        <v>0</v>
      </c>
      <c r="O29" s="856">
        <f>'동부 배수관 '!O29+'중부 배수관'!O29+'서부 배수관 '!O29+'유성 배수관 '!O29+'대덕 배수관 '!O29</f>
        <v>0</v>
      </c>
      <c r="P29" s="856">
        <f>'동부 배수관 '!P29+'중부 배수관'!P29+'서부 배수관 '!P29+'유성 배수관 '!P29+'대덕 배수관 '!P29</f>
        <v>0</v>
      </c>
      <c r="Q29" s="856">
        <f>'동부 배수관 '!Q29+'중부 배수관'!Q29+'서부 배수관 '!Q29+'유성 배수관 '!Q29+'대덕 배수관 '!Q29</f>
        <v>0</v>
      </c>
      <c r="R29" s="856">
        <f>'동부 배수관 '!R29+'중부 배수관'!R29+'서부 배수관 '!R29+'유성 배수관 '!R29+'대덕 배수관 '!R29</f>
        <v>0</v>
      </c>
      <c r="S29" s="856">
        <f>'동부 배수관 '!S29+'중부 배수관'!S29+'서부 배수관 '!S29+'유성 배수관 '!S29+'대덕 배수관 '!S29</f>
        <v>0</v>
      </c>
      <c r="T29" s="856">
        <f>'동부 배수관 '!T29+'중부 배수관'!T29+'서부 배수관 '!T29+'유성 배수관 '!T29+'대덕 배수관 '!T29</f>
        <v>0</v>
      </c>
      <c r="U29" s="856">
        <f>'동부 배수관 '!U29+'중부 배수관'!U29+'서부 배수관 '!U29+'유성 배수관 '!U29+'대덕 배수관 '!U29</f>
        <v>0</v>
      </c>
      <c r="V29" s="856">
        <f>'동부 배수관 '!V29+'중부 배수관'!V29+'서부 배수관 '!V29+'유성 배수관 '!V29+'대덕 배수관 '!V29</f>
        <v>0</v>
      </c>
      <c r="W29" s="856">
        <f>'동부 배수관 '!W29+'중부 배수관'!W29+'서부 배수관 '!W29+'유성 배수관 '!W29+'대덕 배수관 '!W29</f>
        <v>0</v>
      </c>
      <c r="X29" s="856">
        <f>'동부 배수관 '!X29+'중부 배수관'!X29+'서부 배수관 '!X29+'유성 배수관 '!X29+'대덕 배수관 '!X29</f>
        <v>0</v>
      </c>
      <c r="Y29" s="856">
        <f>'동부 배수관 '!Y29+'중부 배수관'!Y29+'서부 배수관 '!Y29+'유성 배수관 '!Y29+'대덕 배수관 '!Y29</f>
        <v>0</v>
      </c>
      <c r="Z29" s="856">
        <f>'동부 배수관 '!Z29+'중부 배수관'!Z29+'서부 배수관 '!Z29+'유성 배수관 '!Z29+'대덕 배수관 '!Z29</f>
        <v>0</v>
      </c>
      <c r="AA29" s="856">
        <f>'동부 배수관 '!AA29+'중부 배수관'!AA29+'서부 배수관 '!AA29+'유성 배수관 '!AA29+'대덕 배수관 '!AA29</f>
        <v>0</v>
      </c>
      <c r="AB29" s="856">
        <f>'동부 배수관 '!AB29+'중부 배수관'!AB29+'서부 배수관 '!AB29+'유성 배수관 '!AB29+'대덕 배수관 '!AB29</f>
        <v>0</v>
      </c>
      <c r="AC29" s="856">
        <f>'동부 배수관 '!AC29+'중부 배수관'!AC29+'서부 배수관 '!AC29+'유성 배수관 '!AC29+'대덕 배수관 '!AC29</f>
        <v>0</v>
      </c>
      <c r="AD29" s="856">
        <f>'동부 배수관 '!AD29+'중부 배수관'!AD29+'서부 배수관 '!AD29+'유성 배수관 '!AD29+'대덕 배수관 '!AD29</f>
        <v>0</v>
      </c>
      <c r="AE29" s="856">
        <f>'동부 배수관 '!AE29+'중부 배수관'!AE29+'서부 배수관 '!AE29+'유성 배수관 '!AE29+'대덕 배수관 '!AE29</f>
        <v>0</v>
      </c>
      <c r="AF29" s="856">
        <f>'동부 배수관 '!AF29+'중부 배수관'!AF29+'서부 배수관 '!AF29+'유성 배수관 '!AF29+'대덕 배수관 '!AF29</f>
        <v>0</v>
      </c>
      <c r="AG29" s="856">
        <f>'동부 배수관 '!AG29+'중부 배수관'!AG29+'서부 배수관 '!AG29+'유성 배수관 '!AG29+'대덕 배수관 '!AG29</f>
        <v>0</v>
      </c>
      <c r="AH29" s="856">
        <f>'동부 배수관 '!AH29+'중부 배수관'!AH29+'서부 배수관 '!AH29+'유성 배수관 '!AH29+'대덕 배수관 '!AH29</f>
        <v>0</v>
      </c>
      <c r="AI29" s="856">
        <f>'동부 배수관 '!AI29+'중부 배수관'!AI29+'서부 배수관 '!AI29+'유성 배수관 '!AI29+'대덕 배수관 '!AI29</f>
        <v>0</v>
      </c>
      <c r="AJ29" s="856">
        <f>'동부 배수관 '!AJ29+'중부 배수관'!AJ29+'서부 배수관 '!AJ29+'유성 배수관 '!AJ29+'대덕 배수관 '!AJ29</f>
        <v>5312.19</v>
      </c>
      <c r="AK29" s="856">
        <f>'동부 배수관 '!AK29+'중부 배수관'!AK29+'서부 배수관 '!AK29+'유성 배수관 '!AK29+'대덕 배수관 '!AK29</f>
        <v>0</v>
      </c>
    </row>
    <row r="30" spans="1:37" s="850" customFormat="1" ht="20.25" customHeight="1" x14ac:dyDescent="0.15">
      <c r="A30" s="2748"/>
      <c r="B30" s="853" t="s">
        <v>1084</v>
      </c>
      <c r="C30" s="527">
        <f t="shared" si="16"/>
        <v>30346.019999999997</v>
      </c>
      <c r="D30" s="856">
        <f>'동부 배수관 '!D30+'중부 배수관'!D30+'서부 배수관 '!D30+'유성 배수관 '!D30+'대덕 배수관 '!D30</f>
        <v>0</v>
      </c>
      <c r="E30" s="856">
        <f>'동부 배수관 '!E30+'중부 배수관'!E30+'서부 배수관 '!E30+'유성 배수관 '!E30+'대덕 배수관 '!E30</f>
        <v>0</v>
      </c>
      <c r="F30" s="856">
        <f>'동부 배수관 '!F30+'중부 배수관'!F30+'서부 배수관 '!F30+'유성 배수관 '!F30+'대덕 배수관 '!F30</f>
        <v>0</v>
      </c>
      <c r="G30" s="856">
        <f>'동부 배수관 '!G30+'중부 배수관'!G30+'서부 배수관 '!G30+'유성 배수관 '!G30+'대덕 배수관 '!G30</f>
        <v>0</v>
      </c>
      <c r="H30" s="856">
        <f>'동부 배수관 '!H30+'중부 배수관'!H30+'서부 배수관 '!H30+'유성 배수관 '!H30+'대덕 배수관 '!H30</f>
        <v>0</v>
      </c>
      <c r="I30" s="856">
        <f>'동부 배수관 '!I30+'중부 배수관'!I30+'서부 배수관 '!I30+'유성 배수관 '!I30+'대덕 배수관 '!I30</f>
        <v>0</v>
      </c>
      <c r="J30" s="856">
        <f>'동부 배수관 '!J30+'중부 배수관'!J30+'서부 배수관 '!J30+'유성 배수관 '!J30+'대덕 배수관 '!J30</f>
        <v>0</v>
      </c>
      <c r="K30" s="856">
        <f>'동부 배수관 '!K30+'중부 배수관'!K30+'서부 배수관 '!K30+'유성 배수관 '!K30+'대덕 배수관 '!K30</f>
        <v>0</v>
      </c>
      <c r="L30" s="856">
        <f>'동부 배수관 '!L30+'중부 배수관'!L30+'서부 배수관 '!L30+'유성 배수관 '!L30+'대덕 배수관 '!L30</f>
        <v>0</v>
      </c>
      <c r="M30" s="856">
        <f>'동부 배수관 '!M30+'중부 배수관'!M30+'서부 배수관 '!M30+'유성 배수관 '!M30+'대덕 배수관 '!M30</f>
        <v>0</v>
      </c>
      <c r="N30" s="856">
        <f>'동부 배수관 '!N30+'중부 배수관'!N30+'서부 배수관 '!N30+'유성 배수관 '!N30+'대덕 배수관 '!N30</f>
        <v>137.16999999999999</v>
      </c>
      <c r="O30" s="856">
        <f>'동부 배수관 '!O30+'중부 배수관'!O30+'서부 배수관 '!O30+'유성 배수관 '!O30+'대덕 배수관 '!O30</f>
        <v>0</v>
      </c>
      <c r="P30" s="856">
        <f>'동부 배수관 '!P30+'중부 배수관'!P30+'서부 배수관 '!P30+'유성 배수관 '!P30+'대덕 배수관 '!P30</f>
        <v>0</v>
      </c>
      <c r="Q30" s="856">
        <f>'동부 배수관 '!Q30+'중부 배수관'!Q30+'서부 배수관 '!Q30+'유성 배수관 '!Q30+'대덕 배수관 '!Q30</f>
        <v>161.13</v>
      </c>
      <c r="R30" s="856">
        <f>'동부 배수관 '!R30+'중부 배수관'!R30+'서부 배수관 '!R30+'유성 배수관 '!R30+'대덕 배수관 '!R30</f>
        <v>1060.25</v>
      </c>
      <c r="S30" s="856">
        <f>'동부 배수관 '!S30+'중부 배수관'!S30+'서부 배수관 '!S30+'유성 배수관 '!S30+'대덕 배수관 '!S30</f>
        <v>3408.86</v>
      </c>
      <c r="T30" s="856">
        <f>'동부 배수관 '!T30+'중부 배수관'!T30+'서부 배수관 '!T30+'유성 배수관 '!T30+'대덕 배수관 '!T30</f>
        <v>894.12</v>
      </c>
      <c r="U30" s="856">
        <f>'동부 배수관 '!U30+'중부 배수관'!U30+'서부 배수관 '!U30+'유성 배수관 '!U30+'대덕 배수관 '!U30</f>
        <v>2575.4799999999996</v>
      </c>
      <c r="V30" s="856">
        <f>'동부 배수관 '!V30+'중부 배수관'!V30+'서부 배수관 '!V30+'유성 배수관 '!V30+'대덕 배수관 '!V30</f>
        <v>1110.31</v>
      </c>
      <c r="W30" s="856">
        <f>'동부 배수관 '!W30+'중부 배수관'!W30+'서부 배수관 '!W30+'유성 배수관 '!W30+'대덕 배수관 '!W30</f>
        <v>0.34</v>
      </c>
      <c r="X30" s="856">
        <f>'동부 배수관 '!X30+'중부 배수관'!X30+'서부 배수관 '!X30+'유성 배수관 '!X30+'대덕 배수관 '!X30</f>
        <v>0</v>
      </c>
      <c r="Y30" s="856">
        <f>'동부 배수관 '!Y30+'중부 배수관'!Y30+'서부 배수관 '!Y30+'유성 배수관 '!Y30+'대덕 배수관 '!Y30</f>
        <v>260.47000000000003</v>
      </c>
      <c r="Z30" s="856">
        <f>'동부 배수관 '!Z30+'중부 배수관'!Z30+'서부 배수관 '!Z30+'유성 배수관 '!Z30+'대덕 배수관 '!Z30</f>
        <v>1577.76</v>
      </c>
      <c r="AA30" s="856">
        <f>'동부 배수관 '!AA30+'중부 배수관'!AA30+'서부 배수관 '!AA30+'유성 배수관 '!AA30+'대덕 배수관 '!AA30</f>
        <v>5524.65</v>
      </c>
      <c r="AB30" s="856">
        <f>'동부 배수관 '!AB30+'중부 배수관'!AB30+'서부 배수관 '!AB30+'유성 배수관 '!AB30+'대덕 배수관 '!AB30</f>
        <v>0</v>
      </c>
      <c r="AC30" s="856">
        <f>'동부 배수관 '!AC30+'중부 배수관'!AC30+'서부 배수관 '!AC30+'유성 배수관 '!AC30+'대덕 배수관 '!AC30</f>
        <v>0</v>
      </c>
      <c r="AD30" s="856">
        <f>'동부 배수관 '!AD30+'중부 배수관'!AD30+'서부 배수관 '!AD30+'유성 배수관 '!AD30+'대덕 배수관 '!AD30</f>
        <v>1303.8399999999997</v>
      </c>
      <c r="AE30" s="856">
        <f>'동부 배수관 '!AE30+'중부 배수관'!AE30+'서부 배수관 '!AE30+'유성 배수관 '!AE30+'대덕 배수관 '!AE30</f>
        <v>2046.99</v>
      </c>
      <c r="AF30" s="856">
        <f>'동부 배수관 '!AF30+'중부 배수관'!AF30+'서부 배수관 '!AF30+'유성 배수관 '!AF30+'대덕 배수관 '!AF30</f>
        <v>728.26</v>
      </c>
      <c r="AG30" s="856">
        <f>'동부 배수관 '!AG30+'중부 배수관'!AG30+'서부 배수관 '!AG30+'유성 배수관 '!AG30+'대덕 배수관 '!AG30</f>
        <v>315.89</v>
      </c>
      <c r="AH30" s="856">
        <f>'동부 배수관 '!AH30+'중부 배수관'!AH30+'서부 배수관 '!AH30+'유성 배수관 '!AH30+'대덕 배수관 '!AH30</f>
        <v>2042.09</v>
      </c>
      <c r="AI30" s="856">
        <f>'동부 배수관 '!AI30+'중부 배수관'!AI30+'서부 배수관 '!AI30+'유성 배수관 '!AI30+'대덕 배수관 '!AI30</f>
        <v>3720.3</v>
      </c>
      <c r="AJ30" s="856">
        <f>'동부 배수관 '!AJ30+'중부 배수관'!AJ30+'서부 배수관 '!AJ30+'유성 배수관 '!AJ30+'대덕 배수관 '!AJ30</f>
        <v>1688.58</v>
      </c>
      <c r="AK30" s="856">
        <f>'동부 배수관 '!AK30+'중부 배수관'!AK30+'서부 배수관 '!AK30+'유성 배수관 '!AK30+'대덕 배수관 '!AK30</f>
        <v>1789.53</v>
      </c>
    </row>
    <row r="31" spans="1:37" s="850" customFormat="1" ht="20.25" customHeight="1" x14ac:dyDescent="0.15">
      <c r="A31" s="2748">
        <v>150</v>
      </c>
      <c r="B31" s="854" t="s">
        <v>46</v>
      </c>
      <c r="C31" s="330">
        <f>SUM(D31:AK31)</f>
        <v>480818.81</v>
      </c>
      <c r="D31" s="613">
        <f>SUM(D32:D39)</f>
        <v>31369.559999999994</v>
      </c>
      <c r="E31" s="613">
        <f t="shared" ref="E31:AG31" si="17">SUM(E32:E39)</f>
        <v>5555.15</v>
      </c>
      <c r="F31" s="613">
        <f t="shared" si="17"/>
        <v>6771.51</v>
      </c>
      <c r="G31" s="613">
        <f t="shared" si="17"/>
        <v>6227.5500000000011</v>
      </c>
      <c r="H31" s="613">
        <f t="shared" si="17"/>
        <v>7094.0099999999984</v>
      </c>
      <c r="I31" s="613">
        <f t="shared" si="17"/>
        <v>12693.8</v>
      </c>
      <c r="J31" s="613">
        <f t="shared" si="17"/>
        <v>31953.93</v>
      </c>
      <c r="K31" s="613">
        <f t="shared" si="17"/>
        <v>14193.829999999998</v>
      </c>
      <c r="L31" s="613">
        <f t="shared" si="17"/>
        <v>7155.9</v>
      </c>
      <c r="M31" s="613">
        <f t="shared" si="17"/>
        <v>18256.489999999998</v>
      </c>
      <c r="N31" s="613">
        <f t="shared" si="17"/>
        <v>32633.73</v>
      </c>
      <c r="O31" s="613">
        <f t="shared" si="17"/>
        <v>12549.149999999998</v>
      </c>
      <c r="P31" s="613">
        <f t="shared" si="17"/>
        <v>14222.759999999997</v>
      </c>
      <c r="Q31" s="613">
        <f t="shared" si="17"/>
        <v>6477.74</v>
      </c>
      <c r="R31" s="613">
        <f t="shared" si="17"/>
        <v>6840.48</v>
      </c>
      <c r="S31" s="613">
        <f t="shared" si="17"/>
        <v>18986.45</v>
      </c>
      <c r="T31" s="613">
        <f t="shared" si="17"/>
        <v>3180.33</v>
      </c>
      <c r="U31" s="613">
        <f t="shared" si="17"/>
        <v>5200.1100000000006</v>
      </c>
      <c r="V31" s="613">
        <f t="shared" si="17"/>
        <v>2296.46</v>
      </c>
      <c r="W31" s="613">
        <f t="shared" si="17"/>
        <v>14797.029999999999</v>
      </c>
      <c r="X31" s="613">
        <f t="shared" si="17"/>
        <v>25311.15</v>
      </c>
      <c r="Y31" s="613">
        <f t="shared" si="17"/>
        <v>8533.43</v>
      </c>
      <c r="Z31" s="613">
        <f t="shared" si="17"/>
        <v>13838.42</v>
      </c>
      <c r="AA31" s="613">
        <f t="shared" si="17"/>
        <v>16599.910000000003</v>
      </c>
      <c r="AB31" s="613">
        <f t="shared" si="17"/>
        <v>12741.910000000002</v>
      </c>
      <c r="AC31" s="613">
        <f t="shared" si="17"/>
        <v>16252.06</v>
      </c>
      <c r="AD31" s="613">
        <f t="shared" si="17"/>
        <v>10084.580000000002</v>
      </c>
      <c r="AE31" s="613">
        <f t="shared" si="17"/>
        <v>6027.1599999999989</v>
      </c>
      <c r="AF31" s="613">
        <f t="shared" si="17"/>
        <v>11290.520000000002</v>
      </c>
      <c r="AG31" s="613">
        <f t="shared" si="17"/>
        <v>30594.27</v>
      </c>
      <c r="AH31" s="613">
        <f>SUM(AH32:AH39)</f>
        <v>30766.600000000002</v>
      </c>
      <c r="AI31" s="613">
        <f>SUM(AI32:AI39)</f>
        <v>14763.97</v>
      </c>
      <c r="AJ31" s="613">
        <f>SUM(AJ32:AJ39)</f>
        <v>14615.399999999998</v>
      </c>
      <c r="AK31" s="613">
        <f>SUM(AK32:AK39)</f>
        <v>10943.46</v>
      </c>
    </row>
    <row r="32" spans="1:37" s="850" customFormat="1" ht="20.25" customHeight="1" x14ac:dyDescent="0.15">
      <c r="A32" s="2748"/>
      <c r="B32" s="855" t="s">
        <v>793</v>
      </c>
      <c r="C32" s="527">
        <f>SUM(D32:AK32)</f>
        <v>4584.16</v>
      </c>
      <c r="D32" s="856">
        <f>'동부 배수관 '!D32+'중부 배수관'!D32+'서부 배수관 '!D32+'유성 배수관 '!D32+'대덕 배수관 '!D32</f>
        <v>4584.16</v>
      </c>
      <c r="E32" s="856">
        <f>'동부 배수관 '!E32+'중부 배수관'!E32+'서부 배수관 '!E32+'유성 배수관 '!E32+'대덕 배수관 '!E32</f>
        <v>0</v>
      </c>
      <c r="F32" s="856">
        <f>'동부 배수관 '!F32+'중부 배수관'!F32+'서부 배수관 '!F32+'유성 배수관 '!F32+'대덕 배수관 '!F32</f>
        <v>0</v>
      </c>
      <c r="G32" s="856">
        <f>'동부 배수관 '!G32+'중부 배수관'!G32+'서부 배수관 '!G32+'유성 배수관 '!G32+'대덕 배수관 '!G32</f>
        <v>0</v>
      </c>
      <c r="H32" s="856">
        <f>'동부 배수관 '!H32+'중부 배수관'!H32+'서부 배수관 '!H32+'유성 배수관 '!H32+'대덕 배수관 '!H32</f>
        <v>0</v>
      </c>
      <c r="I32" s="856">
        <f>'동부 배수관 '!I32+'중부 배수관'!I32+'서부 배수관 '!I32+'유성 배수관 '!I32+'대덕 배수관 '!I32</f>
        <v>0</v>
      </c>
      <c r="J32" s="856">
        <f>'동부 배수관 '!J32+'중부 배수관'!J32+'서부 배수관 '!J32+'유성 배수관 '!J32+'대덕 배수관 '!J32</f>
        <v>0</v>
      </c>
      <c r="K32" s="856">
        <f>'동부 배수관 '!K32+'중부 배수관'!K32+'서부 배수관 '!K32+'유성 배수관 '!K32+'대덕 배수관 '!K32</f>
        <v>0</v>
      </c>
      <c r="L32" s="856">
        <f>'동부 배수관 '!L32+'중부 배수관'!L32+'서부 배수관 '!L32+'유성 배수관 '!L32+'대덕 배수관 '!L32</f>
        <v>0</v>
      </c>
      <c r="M32" s="856">
        <f>'동부 배수관 '!M32+'중부 배수관'!M32+'서부 배수관 '!M32+'유성 배수관 '!M32+'대덕 배수관 '!M32</f>
        <v>0</v>
      </c>
      <c r="N32" s="856">
        <f>'동부 배수관 '!N32+'중부 배수관'!N32+'서부 배수관 '!N32+'유성 배수관 '!N32+'대덕 배수관 '!N32</f>
        <v>0</v>
      </c>
      <c r="O32" s="856">
        <f>'동부 배수관 '!O32+'중부 배수관'!O32+'서부 배수관 '!O32+'유성 배수관 '!O32+'대덕 배수관 '!O32</f>
        <v>0</v>
      </c>
      <c r="P32" s="856">
        <f>'동부 배수관 '!P32+'중부 배수관'!P32+'서부 배수관 '!P32+'유성 배수관 '!P32+'대덕 배수관 '!P32</f>
        <v>0</v>
      </c>
      <c r="Q32" s="856">
        <f>'동부 배수관 '!Q32+'중부 배수관'!Q32+'서부 배수관 '!Q32+'유성 배수관 '!Q32+'대덕 배수관 '!Q32</f>
        <v>0</v>
      </c>
      <c r="R32" s="856">
        <f>'동부 배수관 '!R32+'중부 배수관'!R32+'서부 배수관 '!R32+'유성 배수관 '!R32+'대덕 배수관 '!R32</f>
        <v>0</v>
      </c>
      <c r="S32" s="856">
        <f>'동부 배수관 '!S32+'중부 배수관'!S32+'서부 배수관 '!S32+'유성 배수관 '!S32+'대덕 배수관 '!S32</f>
        <v>0</v>
      </c>
      <c r="T32" s="856">
        <f>'동부 배수관 '!T32+'중부 배수관'!T32+'서부 배수관 '!T32+'유성 배수관 '!T32+'대덕 배수관 '!T32</f>
        <v>0</v>
      </c>
      <c r="U32" s="856">
        <f>'동부 배수관 '!U32+'중부 배수관'!U32+'서부 배수관 '!U32+'유성 배수관 '!U32+'대덕 배수관 '!U32</f>
        <v>0</v>
      </c>
      <c r="V32" s="856">
        <f>'동부 배수관 '!V32+'중부 배수관'!V32+'서부 배수관 '!V32+'유성 배수관 '!V32+'대덕 배수관 '!V32</f>
        <v>0</v>
      </c>
      <c r="W32" s="856">
        <f>'동부 배수관 '!W32+'중부 배수관'!W32+'서부 배수관 '!W32+'유성 배수관 '!W32+'대덕 배수관 '!W32</f>
        <v>0</v>
      </c>
      <c r="X32" s="856">
        <f>'동부 배수관 '!X32+'중부 배수관'!X32+'서부 배수관 '!X32+'유성 배수관 '!X32+'대덕 배수관 '!X32</f>
        <v>0</v>
      </c>
      <c r="Y32" s="856">
        <f>'동부 배수관 '!Y32+'중부 배수관'!Y32+'서부 배수관 '!Y32+'유성 배수관 '!Y32+'대덕 배수관 '!Y32</f>
        <v>0</v>
      </c>
      <c r="Z32" s="856">
        <f>'동부 배수관 '!Z32+'중부 배수관'!Z32+'서부 배수관 '!Z32+'유성 배수관 '!Z32+'대덕 배수관 '!Z32</f>
        <v>0</v>
      </c>
      <c r="AA32" s="856">
        <f>'동부 배수관 '!AA32+'중부 배수관'!AA32+'서부 배수관 '!AA32+'유성 배수관 '!AA32+'대덕 배수관 '!AA32</f>
        <v>0</v>
      </c>
      <c r="AB32" s="856">
        <f>'동부 배수관 '!AB32+'중부 배수관'!AB32+'서부 배수관 '!AB32+'유성 배수관 '!AB32+'대덕 배수관 '!AB32</f>
        <v>0</v>
      </c>
      <c r="AC32" s="856">
        <f>'동부 배수관 '!AC32+'중부 배수관'!AC32+'서부 배수관 '!AC32+'유성 배수관 '!AC32+'대덕 배수관 '!AC32</f>
        <v>0</v>
      </c>
      <c r="AD32" s="856">
        <f>'동부 배수관 '!AD32+'중부 배수관'!AD32+'서부 배수관 '!AD32+'유성 배수관 '!AD32+'대덕 배수관 '!AD32</f>
        <v>0</v>
      </c>
      <c r="AE32" s="856">
        <f>'동부 배수관 '!AE32+'중부 배수관'!AE32+'서부 배수관 '!AE32+'유성 배수관 '!AE32+'대덕 배수관 '!AE32</f>
        <v>0</v>
      </c>
      <c r="AF32" s="856">
        <f>'동부 배수관 '!AF32+'중부 배수관'!AF32+'서부 배수관 '!AF32+'유성 배수관 '!AF32+'대덕 배수관 '!AF32</f>
        <v>0</v>
      </c>
      <c r="AG32" s="856">
        <f>'동부 배수관 '!AG32+'중부 배수관'!AG32+'서부 배수관 '!AG32+'유성 배수관 '!AG32+'대덕 배수관 '!AG32</f>
        <v>0</v>
      </c>
      <c r="AH32" s="856">
        <f>'동부 배수관 '!AH32+'중부 배수관'!AH32+'서부 배수관 '!AH32+'유성 배수관 '!AH32+'대덕 배수관 '!AH32</f>
        <v>0</v>
      </c>
      <c r="AI32" s="856">
        <f>'동부 배수관 '!AI32+'중부 배수관'!AI32+'서부 배수관 '!AI32+'유성 배수관 '!AI32+'대덕 배수관 '!AI32</f>
        <v>0</v>
      </c>
      <c r="AJ32" s="856">
        <f>'동부 배수관 '!AJ32+'중부 배수관'!AJ32+'서부 배수관 '!AJ32+'유성 배수관 '!AJ32+'대덕 배수관 '!AJ32</f>
        <v>0</v>
      </c>
      <c r="AK32" s="856">
        <f>'동부 배수관 '!AK32+'중부 배수관'!AK32+'서부 배수관 '!AK32+'유성 배수관 '!AK32+'대덕 배수관 '!AK32</f>
        <v>0</v>
      </c>
    </row>
    <row r="33" spans="1:37" s="850" customFormat="1" ht="20.25" customHeight="1" x14ac:dyDescent="0.15">
      <c r="A33" s="2748"/>
      <c r="B33" s="851" t="s">
        <v>792</v>
      </c>
      <c r="C33" s="527">
        <f t="shared" ref="C33:C39" si="18">SUM(D33:AK33)</f>
        <v>48189.04</v>
      </c>
      <c r="D33" s="856">
        <f>'동부 배수관 '!D33+'중부 배수관'!D33+'서부 배수관 '!D33+'유성 배수관 '!D33+'대덕 배수관 '!D33</f>
        <v>24757.489999999998</v>
      </c>
      <c r="E33" s="856">
        <f>'동부 배수관 '!E33+'중부 배수관'!E33+'서부 배수관 '!E33+'유성 배수관 '!E33+'대덕 배수관 '!E33</f>
        <v>5289.3099999999995</v>
      </c>
      <c r="F33" s="856">
        <f>'동부 배수관 '!F33+'중부 배수관'!F33+'서부 배수관 '!F33+'유성 배수관 '!F33+'대덕 배수관 '!F33</f>
        <v>6117.48</v>
      </c>
      <c r="G33" s="856">
        <f>'동부 배수관 '!G33+'중부 배수관'!G33+'서부 배수관 '!G33+'유성 배수관 '!G33+'대덕 배수관 '!G33</f>
        <v>6051.2400000000007</v>
      </c>
      <c r="H33" s="856">
        <f>'동부 배수관 '!H33+'중부 배수관'!H33+'서부 배수관 '!H33+'유성 배수관 '!H33+'대덕 배수관 '!H33</f>
        <v>0</v>
      </c>
      <c r="I33" s="856">
        <f>'동부 배수관 '!I33+'중부 배수관'!I33+'서부 배수관 '!I33+'유성 배수관 '!I33+'대덕 배수관 '!I33</f>
        <v>0</v>
      </c>
      <c r="J33" s="856">
        <f>'동부 배수관 '!J33+'중부 배수관'!J33+'서부 배수관 '!J33+'유성 배수관 '!J33+'대덕 배수관 '!J33</f>
        <v>0</v>
      </c>
      <c r="K33" s="856">
        <f>'동부 배수관 '!K33+'중부 배수관'!K33+'서부 배수관 '!K33+'유성 배수관 '!K33+'대덕 배수관 '!K33</f>
        <v>0</v>
      </c>
      <c r="L33" s="856">
        <f>'동부 배수관 '!L33+'중부 배수관'!L33+'서부 배수관 '!L33+'유성 배수관 '!L33+'대덕 배수관 '!L33</f>
        <v>0</v>
      </c>
      <c r="M33" s="856">
        <f>'동부 배수관 '!M33+'중부 배수관'!M33+'서부 배수관 '!M33+'유성 배수관 '!M33+'대덕 배수관 '!M33</f>
        <v>1334.76</v>
      </c>
      <c r="N33" s="856">
        <f>'동부 배수관 '!N33+'중부 배수관'!N33+'서부 배수관 '!N33+'유성 배수관 '!N33+'대덕 배수관 '!N33</f>
        <v>181.96</v>
      </c>
      <c r="O33" s="856">
        <f>'동부 배수관 '!O33+'중부 배수관'!O33+'서부 배수관 '!O33+'유성 배수관 '!O33+'대덕 배수관 '!O33</f>
        <v>358.7</v>
      </c>
      <c r="P33" s="856">
        <f>'동부 배수관 '!P33+'중부 배수관'!P33+'서부 배수관 '!P33+'유성 배수관 '!P33+'대덕 배수관 '!P33</f>
        <v>125.81</v>
      </c>
      <c r="Q33" s="856">
        <f>'동부 배수관 '!Q33+'중부 배수관'!Q33+'서부 배수관 '!Q33+'유성 배수관 '!Q33+'대덕 배수관 '!Q33</f>
        <v>0</v>
      </c>
      <c r="R33" s="856">
        <f>'동부 배수관 '!R33+'중부 배수관'!R33+'서부 배수관 '!R33+'유성 배수관 '!R33+'대덕 배수관 '!R33</f>
        <v>0</v>
      </c>
      <c r="S33" s="856">
        <f>'동부 배수관 '!S33+'중부 배수관'!S33+'서부 배수관 '!S33+'유성 배수관 '!S33+'대덕 배수관 '!S33</f>
        <v>0</v>
      </c>
      <c r="T33" s="856">
        <f>'동부 배수관 '!T33+'중부 배수관'!T33+'서부 배수관 '!T33+'유성 배수관 '!T33+'대덕 배수관 '!T33</f>
        <v>0</v>
      </c>
      <c r="U33" s="856">
        <f>'동부 배수관 '!U33+'중부 배수관'!U33+'서부 배수관 '!U33+'유성 배수관 '!U33+'대덕 배수관 '!U33</f>
        <v>0</v>
      </c>
      <c r="V33" s="856">
        <f>'동부 배수관 '!V33+'중부 배수관'!V33+'서부 배수관 '!V33+'유성 배수관 '!V33+'대덕 배수관 '!V33</f>
        <v>0</v>
      </c>
      <c r="W33" s="856">
        <f>'동부 배수관 '!W33+'중부 배수관'!W33+'서부 배수관 '!W33+'유성 배수관 '!W33+'대덕 배수관 '!W33</f>
        <v>0</v>
      </c>
      <c r="X33" s="856">
        <f>'동부 배수관 '!X33+'중부 배수관'!X33+'서부 배수관 '!X33+'유성 배수관 '!X33+'대덕 배수관 '!X33</f>
        <v>0</v>
      </c>
      <c r="Y33" s="856">
        <f>'동부 배수관 '!Y33+'중부 배수관'!Y33+'서부 배수관 '!Y33+'유성 배수관 '!Y33+'대덕 배수관 '!Y33</f>
        <v>0</v>
      </c>
      <c r="Z33" s="856">
        <f>'동부 배수관 '!Z33+'중부 배수관'!Z33+'서부 배수관 '!Z33+'유성 배수관 '!Z33+'대덕 배수관 '!Z33</f>
        <v>0</v>
      </c>
      <c r="AA33" s="856">
        <f>'동부 배수관 '!AA33+'중부 배수관'!AA33+'서부 배수관 '!AA33+'유성 배수관 '!AA33+'대덕 배수관 '!AA33</f>
        <v>0</v>
      </c>
      <c r="AB33" s="856">
        <f>'동부 배수관 '!AB33+'중부 배수관'!AB33+'서부 배수관 '!AB33+'유성 배수관 '!AB33+'대덕 배수관 '!AB33</f>
        <v>0</v>
      </c>
      <c r="AC33" s="856">
        <f>'동부 배수관 '!AC33+'중부 배수관'!AC33+'서부 배수관 '!AC33+'유성 배수관 '!AC33+'대덕 배수관 '!AC33</f>
        <v>0</v>
      </c>
      <c r="AD33" s="856">
        <f>'동부 배수관 '!AD33+'중부 배수관'!AD33+'서부 배수관 '!AD33+'유성 배수관 '!AD33+'대덕 배수관 '!AD33</f>
        <v>0</v>
      </c>
      <c r="AE33" s="856">
        <f>'동부 배수관 '!AE33+'중부 배수관'!AE33+'서부 배수관 '!AE33+'유성 배수관 '!AE33+'대덕 배수관 '!AE33</f>
        <v>18.32</v>
      </c>
      <c r="AF33" s="856">
        <f>'동부 배수관 '!AF33+'중부 배수관'!AF33+'서부 배수관 '!AF33+'유성 배수관 '!AF33+'대덕 배수관 '!AF33</f>
        <v>0</v>
      </c>
      <c r="AG33" s="856">
        <f>'동부 배수관 '!AG33+'중부 배수관'!AG33+'서부 배수관 '!AG33+'유성 배수관 '!AG33+'대덕 배수관 '!AG33</f>
        <v>1144.6599999999999</v>
      </c>
      <c r="AH33" s="856">
        <f>'동부 배수관 '!AH33+'중부 배수관'!AH33+'서부 배수관 '!AH33+'유성 배수관 '!AH33+'대덕 배수관 '!AH33</f>
        <v>1972.65</v>
      </c>
      <c r="AI33" s="856">
        <f>'동부 배수관 '!AI33+'중부 배수관'!AI33+'서부 배수관 '!AI33+'유성 배수관 '!AI33+'대덕 배수관 '!AI33</f>
        <v>10</v>
      </c>
      <c r="AJ33" s="856">
        <f>'동부 배수관 '!AJ33+'중부 배수관'!AJ33+'서부 배수관 '!AJ33+'유성 배수관 '!AJ33+'대덕 배수관 '!AJ33</f>
        <v>826.66</v>
      </c>
      <c r="AK33" s="856">
        <f>'동부 배수관 '!AK33+'중부 배수관'!AK33+'서부 배수관 '!AK33+'유성 배수관 '!AK33+'대덕 배수관 '!AK33</f>
        <v>0</v>
      </c>
    </row>
    <row r="34" spans="1:37" s="850" customFormat="1" ht="20.25" customHeight="1" x14ac:dyDescent="0.15">
      <c r="A34" s="2748"/>
      <c r="B34" s="851" t="s">
        <v>974</v>
      </c>
      <c r="C34" s="527">
        <f t="shared" si="18"/>
        <v>336030.64999999997</v>
      </c>
      <c r="D34" s="856">
        <f>'동부 배수관 '!D34+'중부 배수관'!D34+'서부 배수관 '!D34+'유성 배수관 '!D34+'대덕 배수관 '!D34</f>
        <v>24.51</v>
      </c>
      <c r="E34" s="856">
        <f>'동부 배수관 '!E34+'중부 배수관'!E34+'서부 배수관 '!E34+'유성 배수관 '!E34+'대덕 배수관 '!E34</f>
        <v>123</v>
      </c>
      <c r="F34" s="856">
        <f>'동부 배수관 '!F34+'중부 배수관'!F34+'서부 배수관 '!F34+'유성 배수관 '!F34+'대덕 배수관 '!F34</f>
        <v>209.1</v>
      </c>
      <c r="G34" s="856">
        <f>'동부 배수관 '!G34+'중부 배수관'!G34+'서부 배수관 '!G34+'유성 배수관 '!G34+'대덕 배수관 '!G34</f>
        <v>132.63999999999999</v>
      </c>
      <c r="H34" s="856">
        <f>'동부 배수관 '!H34+'중부 배수관'!H34+'서부 배수관 '!H34+'유성 배수관 '!H34+'대덕 배수관 '!H34</f>
        <v>6773.8999999999987</v>
      </c>
      <c r="I34" s="856">
        <f>'동부 배수관 '!I34+'중부 배수관'!I34+'서부 배수관 '!I34+'유성 배수관 '!I34+'대덕 배수관 '!I34</f>
        <v>12693.8</v>
      </c>
      <c r="J34" s="856">
        <f>'동부 배수관 '!J34+'중부 배수관'!J34+'서부 배수관 '!J34+'유성 배수관 '!J34+'대덕 배수관 '!J34</f>
        <v>31561.119999999999</v>
      </c>
      <c r="K34" s="856">
        <f>'동부 배수관 '!K34+'중부 배수관'!K34+'서부 배수관 '!K34+'유성 배수관 '!K34+'대덕 배수관 '!K34</f>
        <v>12495.609999999999</v>
      </c>
      <c r="L34" s="856">
        <f>'동부 배수관 '!L34+'중부 배수관'!L34+'서부 배수관 '!L34+'유성 배수관 '!L34+'대덕 배수관 '!L34</f>
        <v>5647.62</v>
      </c>
      <c r="M34" s="856">
        <f>'동부 배수관 '!M34+'중부 배수관'!M34+'서부 배수관 '!M34+'유성 배수관 '!M34+'대덕 배수관 '!M34</f>
        <v>11718.31</v>
      </c>
      <c r="N34" s="856">
        <f>'동부 배수관 '!N34+'중부 배수관'!N34+'서부 배수관 '!N34+'유성 배수관 '!N34+'대덕 배수관 '!N34</f>
        <v>21766.28</v>
      </c>
      <c r="O34" s="856">
        <f>'동부 배수관 '!O34+'중부 배수관'!O34+'서부 배수관 '!O34+'유성 배수관 '!O34+'대덕 배수관 '!O34</f>
        <v>6212.329999999999</v>
      </c>
      <c r="P34" s="856">
        <f>'동부 배수관 '!P34+'중부 배수관'!P34+'서부 배수관 '!P34+'유성 배수관 '!P34+'대덕 배수관 '!P34</f>
        <v>1865.5800000000002</v>
      </c>
      <c r="Q34" s="856">
        <f>'동부 배수관 '!Q34+'중부 배수관'!Q34+'서부 배수관 '!Q34+'유성 배수관 '!Q34+'대덕 배수관 '!Q34</f>
        <v>2880.7000000000003</v>
      </c>
      <c r="R34" s="856">
        <f>'동부 배수관 '!R34+'중부 배수관'!R34+'서부 배수관 '!R34+'유성 배수관 '!R34+'대덕 배수관 '!R34</f>
        <v>5545.74</v>
      </c>
      <c r="S34" s="856">
        <f>'동부 배수관 '!S34+'중부 배수관'!S34+'서부 배수관 '!S34+'유성 배수관 '!S34+'대덕 배수관 '!S34</f>
        <v>10300.349999999999</v>
      </c>
      <c r="T34" s="856">
        <f>'동부 배수관 '!T34+'중부 배수관'!T34+'서부 배수관 '!T34+'유성 배수관 '!T34+'대덕 배수관 '!T34</f>
        <v>1105.6599999999999</v>
      </c>
      <c r="U34" s="856">
        <f>'동부 배수관 '!U34+'중부 배수관'!U34+'서부 배수관 '!U34+'유성 배수관 '!U34+'대덕 배수관 '!U34</f>
        <v>4419.3500000000004</v>
      </c>
      <c r="V34" s="856">
        <f>'동부 배수관 '!V34+'중부 배수관'!V34+'서부 배수관 '!V34+'유성 배수관 '!V34+'대덕 배수관 '!V34</f>
        <v>1888.81</v>
      </c>
      <c r="W34" s="856">
        <f>'동부 배수관 '!W34+'중부 배수관'!W34+'서부 배수관 '!W34+'유성 배수관 '!W34+'대덕 배수관 '!W34</f>
        <v>14453.55</v>
      </c>
      <c r="X34" s="856">
        <f>'동부 배수관 '!X34+'중부 배수관'!X34+'서부 배수관 '!X34+'유성 배수관 '!X34+'대덕 배수관 '!X34</f>
        <v>20726.48</v>
      </c>
      <c r="Y34" s="856">
        <f>'동부 배수관 '!Y34+'중부 배수관'!Y34+'서부 배수관 '!Y34+'유성 배수관 '!Y34+'대덕 배수관 '!Y34</f>
        <v>5802.28</v>
      </c>
      <c r="Z34" s="856">
        <f>'동부 배수관 '!Z34+'중부 배수관'!Z34+'서부 배수관 '!Z34+'유성 배수관 '!Z34+'대덕 배수관 '!Z34</f>
        <v>9008.4600000000009</v>
      </c>
      <c r="AA34" s="856">
        <f>'동부 배수관 '!AA34+'중부 배수관'!AA34+'서부 배수관 '!AA34+'유성 배수관 '!AA34+'대덕 배수관 '!AA34</f>
        <v>11297.250000000002</v>
      </c>
      <c r="AB34" s="856">
        <f>'동부 배수관 '!AB34+'중부 배수관'!AB34+'서부 배수관 '!AB34+'유성 배수관 '!AB34+'대덕 배수관 '!AB34</f>
        <v>12741.910000000002</v>
      </c>
      <c r="AC34" s="856">
        <f>'동부 배수관 '!AC34+'중부 배수관'!AC34+'서부 배수관 '!AC34+'유성 배수관 '!AC34+'대덕 배수관 '!AC34</f>
        <v>12709.869999999999</v>
      </c>
      <c r="AD34" s="856">
        <f>'동부 배수관 '!AD34+'중부 배수관'!AD34+'서부 배수관 '!AD34+'유성 배수관 '!AD34+'대덕 배수관 '!AD34</f>
        <v>8169.5300000000007</v>
      </c>
      <c r="AE34" s="856">
        <f>'동부 배수관 '!AE34+'중부 배수관'!AE34+'서부 배수관 '!AE34+'유성 배수관 '!AE34+'대덕 배수관 '!AE34</f>
        <v>5102.6499999999996</v>
      </c>
      <c r="AF34" s="856">
        <f>'동부 배수관 '!AF34+'중부 배수관'!AF34+'서부 배수관 '!AF34+'유성 배수관 '!AF34+'대덕 배수관 '!AF34</f>
        <v>10997.210000000001</v>
      </c>
      <c r="AG34" s="856">
        <f>'동부 배수관 '!AG34+'중부 배수관'!AG34+'서부 배수관 '!AG34+'유성 배수관 '!AG34+'대덕 배수관 '!AG34</f>
        <v>29374.68</v>
      </c>
      <c r="AH34" s="856">
        <f>'동부 배수관 '!AH34+'중부 배수관'!AH34+'서부 배수관 '!AH34+'유성 배수관 '!AH34+'대덕 배수관 '!AH34</f>
        <v>25457.260000000002</v>
      </c>
      <c r="AI34" s="856">
        <f>'동부 배수관 '!AI34+'중부 배수관'!AI34+'서부 배수관 '!AI34+'유성 배수관 '!AI34+'대덕 배수관 '!AI34</f>
        <v>13184</v>
      </c>
      <c r="AJ34" s="856">
        <f>'동부 배수관 '!AJ34+'중부 배수관'!AJ34+'서부 배수관 '!AJ34+'유성 배수관 '!AJ34+'대덕 배수관 '!AJ34</f>
        <v>9087.4499999999989</v>
      </c>
      <c r="AK34" s="856">
        <f>'동부 배수관 '!AK34+'중부 배수관'!AK34+'서부 배수관 '!AK34+'유성 배수관 '!AK34+'대덕 배수관 '!AK34</f>
        <v>10553.66</v>
      </c>
    </row>
    <row r="35" spans="1:37" s="850" customFormat="1" ht="20.25" customHeight="1" x14ac:dyDescent="0.15">
      <c r="A35" s="2748"/>
      <c r="B35" s="851" t="s">
        <v>345</v>
      </c>
      <c r="C35" s="527">
        <f t="shared" si="18"/>
        <v>20140.27</v>
      </c>
      <c r="D35" s="856">
        <f>'동부 배수관 '!D35+'중부 배수관'!D35+'서부 배수관 '!D35+'유성 배수관 '!D35+'대덕 배수관 '!D35</f>
        <v>19.46</v>
      </c>
      <c r="E35" s="856">
        <f>'동부 배수관 '!E35+'중부 배수관'!E35+'서부 배수관 '!E35+'유성 배수관 '!E35+'대덕 배수관 '!E35</f>
        <v>0</v>
      </c>
      <c r="F35" s="856">
        <f>'동부 배수관 '!F35+'중부 배수관'!F35+'서부 배수관 '!F35+'유성 배수관 '!F35+'대덕 배수관 '!F35</f>
        <v>0</v>
      </c>
      <c r="G35" s="856">
        <f>'동부 배수관 '!G35+'중부 배수관'!G35+'서부 배수관 '!G35+'유성 배수관 '!G35+'대덕 배수관 '!G35</f>
        <v>0</v>
      </c>
      <c r="H35" s="856">
        <f>'동부 배수관 '!H35+'중부 배수관'!H35+'서부 배수관 '!H35+'유성 배수관 '!H35+'대덕 배수관 '!H35</f>
        <v>0</v>
      </c>
      <c r="I35" s="856">
        <f>'동부 배수관 '!I35+'중부 배수관'!I35+'서부 배수관 '!I35+'유성 배수관 '!I35+'대덕 배수관 '!I35</f>
        <v>0</v>
      </c>
      <c r="J35" s="856">
        <f>'동부 배수관 '!J35+'중부 배수관'!J35+'서부 배수관 '!J35+'유성 배수관 '!J35+'대덕 배수관 '!J35</f>
        <v>0</v>
      </c>
      <c r="K35" s="856">
        <f>'동부 배수관 '!K35+'중부 배수관'!K35+'서부 배수관 '!K35+'유성 배수관 '!K35+'대덕 배수관 '!K35</f>
        <v>0</v>
      </c>
      <c r="L35" s="856">
        <f>'동부 배수관 '!L35+'중부 배수관'!L35+'서부 배수관 '!L35+'유성 배수관 '!L35+'대덕 배수관 '!L35</f>
        <v>0</v>
      </c>
      <c r="M35" s="856">
        <f>'동부 배수관 '!M35+'중부 배수관'!M35+'서부 배수관 '!M35+'유성 배수관 '!M35+'대덕 배수관 '!M35</f>
        <v>0</v>
      </c>
      <c r="N35" s="856">
        <f>'동부 배수관 '!N35+'중부 배수관'!N35+'서부 배수관 '!N35+'유성 배수관 '!N35+'대덕 배수관 '!N35</f>
        <v>0</v>
      </c>
      <c r="O35" s="856">
        <f>'동부 배수관 '!O35+'중부 배수관'!O35+'서부 배수관 '!O35+'유성 배수관 '!O35+'대덕 배수관 '!O35</f>
        <v>0</v>
      </c>
      <c r="P35" s="856">
        <f>'동부 배수관 '!P35+'중부 배수관'!P35+'서부 배수관 '!P35+'유성 배수관 '!P35+'대덕 배수관 '!P35</f>
        <v>432.97</v>
      </c>
      <c r="Q35" s="856">
        <f>'동부 배수관 '!Q35+'중부 배수관'!Q35+'서부 배수관 '!Q35+'유성 배수관 '!Q35+'대덕 배수관 '!Q35</f>
        <v>54.85</v>
      </c>
      <c r="R35" s="856">
        <f>'동부 배수관 '!R35+'중부 배수관'!R35+'서부 배수관 '!R35+'유성 배수관 '!R35+'대덕 배수관 '!R35</f>
        <v>587.29</v>
      </c>
      <c r="S35" s="856">
        <f>'동부 배수관 '!S35+'중부 배수관'!S35+'서부 배수관 '!S35+'유성 배수관 '!S35+'대덕 배수관 '!S35</f>
        <v>3484.59</v>
      </c>
      <c r="T35" s="856">
        <f>'동부 배수관 '!T35+'중부 배수관'!T35+'서부 배수관 '!T35+'유성 배수관 '!T35+'대덕 배수관 '!T35</f>
        <v>208.85</v>
      </c>
      <c r="U35" s="856">
        <f>'동부 배수관 '!U35+'중부 배수관'!U35+'서부 배수관 '!U35+'유성 배수관 '!U35+'대덕 배수관 '!U35</f>
        <v>0</v>
      </c>
      <c r="V35" s="856">
        <f>'동부 배수관 '!V35+'중부 배수관'!V35+'서부 배수관 '!V35+'유성 배수관 '!V35+'대덕 배수관 '!V35</f>
        <v>0</v>
      </c>
      <c r="W35" s="856">
        <f>'동부 배수관 '!W35+'중부 배수관'!W35+'서부 배수관 '!W35+'유성 배수관 '!W35+'대덕 배수관 '!W35</f>
        <v>77.89</v>
      </c>
      <c r="X35" s="856">
        <f>'동부 배수관 '!X35+'중부 배수관'!X35+'서부 배수관 '!X35+'유성 배수관 '!X35+'대덕 배수관 '!X35</f>
        <v>3497.43</v>
      </c>
      <c r="Y35" s="856">
        <f>'동부 배수관 '!Y35+'중부 배수관'!Y35+'서부 배수관 '!Y35+'유성 배수관 '!Y35+'대덕 배수관 '!Y35</f>
        <v>2300.81</v>
      </c>
      <c r="Z35" s="856">
        <f>'동부 배수관 '!Z35+'중부 배수관'!Z35+'서부 배수관 '!Z35+'유성 배수관 '!Z35+'대덕 배수관 '!Z35</f>
        <v>1122.6999999999998</v>
      </c>
      <c r="AA35" s="856">
        <f>'동부 배수관 '!AA35+'중부 배수관'!AA35+'서부 배수관 '!AA35+'유성 배수관 '!AA35+'대덕 배수관 '!AA35</f>
        <v>4547.08</v>
      </c>
      <c r="AB35" s="856">
        <f>'동부 배수관 '!AB35+'중부 배수관'!AB35+'서부 배수관 '!AB35+'유성 배수관 '!AB35+'대덕 배수관 '!AB35</f>
        <v>0</v>
      </c>
      <c r="AC35" s="856">
        <f>'동부 배수관 '!AC35+'중부 배수관'!AC35+'서부 배수관 '!AC35+'유성 배수관 '!AC35+'대덕 배수관 '!AC35</f>
        <v>3542.19</v>
      </c>
      <c r="AD35" s="856">
        <f>'동부 배수관 '!AD35+'중부 배수관'!AD35+'서부 배수관 '!AD35+'유성 배수관 '!AD35+'대덕 배수관 '!AD35</f>
        <v>3.02</v>
      </c>
      <c r="AE35" s="856">
        <f>'동부 배수관 '!AE35+'중부 배수관'!AE35+'서부 배수관 '!AE35+'유성 배수관 '!AE35+'대덕 배수관 '!AE35</f>
        <v>0</v>
      </c>
      <c r="AF35" s="856">
        <f>'동부 배수관 '!AF35+'중부 배수관'!AF35+'서부 배수관 '!AF35+'유성 배수관 '!AF35+'대덕 배수관 '!AF35</f>
        <v>181.45000000000002</v>
      </c>
      <c r="AG35" s="856">
        <f>'동부 배수관 '!AG35+'중부 배수관'!AG35+'서부 배수관 '!AG35+'유성 배수관 '!AG35+'대덕 배수관 '!AG35</f>
        <v>74.930000000000007</v>
      </c>
      <c r="AH35" s="856">
        <f>'동부 배수관 '!AH35+'중부 배수관'!AH35+'서부 배수관 '!AH35+'유성 배수관 '!AH35+'대덕 배수관 '!AH35</f>
        <v>4.76</v>
      </c>
      <c r="AI35" s="856">
        <f>'동부 배수관 '!AI35+'중부 배수관'!AI35+'서부 배수관 '!AI35+'유성 배수관 '!AI35+'대덕 배수관 '!AI35</f>
        <v>0</v>
      </c>
      <c r="AJ35" s="856">
        <f>'동부 배수관 '!AJ35+'중부 배수관'!AJ35+'서부 배수관 '!AJ35+'유성 배수관 '!AJ35+'대덕 배수관 '!AJ35</f>
        <v>0</v>
      </c>
      <c r="AK35" s="856">
        <f>'동부 배수관 '!AK35+'중부 배수관'!AK35+'서부 배수관 '!AK35+'유성 배수관 '!AK35+'대덕 배수관 '!AK35</f>
        <v>0</v>
      </c>
    </row>
    <row r="36" spans="1:37" s="850" customFormat="1" ht="20.25" customHeight="1" x14ac:dyDescent="0.15">
      <c r="A36" s="2748"/>
      <c r="B36" s="852" t="s">
        <v>283</v>
      </c>
      <c r="C36" s="527">
        <f t="shared" si="18"/>
        <v>2947.02</v>
      </c>
      <c r="D36" s="856">
        <f>'동부 배수관 '!D36+'중부 배수관'!D36+'서부 배수관 '!D36+'유성 배수관 '!D36+'대덕 배수관 '!D36</f>
        <v>1737.44</v>
      </c>
      <c r="E36" s="856">
        <f>'동부 배수관 '!E36+'중부 배수관'!E36+'서부 배수관 '!E36+'유성 배수관 '!E36+'대덕 배수관 '!E36</f>
        <v>142.53</v>
      </c>
      <c r="F36" s="856">
        <f>'동부 배수관 '!F36+'중부 배수관'!F36+'서부 배수관 '!F36+'유성 배수관 '!F36+'대덕 배수관 '!F36</f>
        <v>424.47</v>
      </c>
      <c r="G36" s="856">
        <f>'동부 배수관 '!G36+'중부 배수관'!G36+'서부 배수관 '!G36+'유성 배수관 '!G36+'대덕 배수관 '!G36</f>
        <v>0</v>
      </c>
      <c r="H36" s="856">
        <f>'동부 배수관 '!H36+'중부 배수관'!H36+'서부 배수관 '!H36+'유성 배수관 '!H36+'대덕 배수관 '!H36</f>
        <v>320.11</v>
      </c>
      <c r="I36" s="856">
        <f>'동부 배수관 '!I36+'중부 배수관'!I36+'서부 배수관 '!I36+'유성 배수관 '!I36+'대덕 배수관 '!I36</f>
        <v>0</v>
      </c>
      <c r="J36" s="856">
        <f>'동부 배수관 '!J36+'중부 배수관'!J36+'서부 배수관 '!J36+'유성 배수관 '!J36+'대덕 배수관 '!J36</f>
        <v>161.18</v>
      </c>
      <c r="K36" s="856">
        <f>'동부 배수관 '!K36+'중부 배수관'!K36+'서부 배수관 '!K36+'유성 배수관 '!K36+'대덕 배수관 '!K36</f>
        <v>22.08</v>
      </c>
      <c r="L36" s="856">
        <f>'동부 배수관 '!L36+'중부 배수관'!L36+'서부 배수관 '!L36+'유성 배수관 '!L36+'대덕 배수관 '!L36</f>
        <v>0</v>
      </c>
      <c r="M36" s="856">
        <f>'동부 배수관 '!M36+'중부 배수관'!M36+'서부 배수관 '!M36+'유성 배수관 '!M36+'대덕 배수관 '!M36</f>
        <v>45.580000000000013</v>
      </c>
      <c r="N36" s="856">
        <f>'동부 배수관 '!N36+'중부 배수관'!N36+'서부 배수관 '!N36+'유성 배수관 '!N36+'대덕 배수관 '!N36</f>
        <v>0</v>
      </c>
      <c r="O36" s="856">
        <f>'동부 배수관 '!O36+'중부 배수관'!O36+'서부 배수관 '!O36+'유성 배수관 '!O36+'대덕 배수관 '!O36</f>
        <v>0</v>
      </c>
      <c r="P36" s="856">
        <f>'동부 배수관 '!P36+'중부 배수관'!P36+'서부 배수관 '!P36+'유성 배수관 '!P36+'대덕 배수관 '!P36</f>
        <v>93.63</v>
      </c>
      <c r="Q36" s="856">
        <f>'동부 배수관 '!Q36+'중부 배수관'!Q36+'서부 배수관 '!Q36+'유성 배수관 '!Q36+'대덕 배수관 '!Q36</f>
        <v>0</v>
      </c>
      <c r="R36" s="856">
        <f>'동부 배수관 '!R36+'중부 배수관'!R36+'서부 배수관 '!R36+'유성 배수관 '!R36+'대덕 배수관 '!R36</f>
        <v>0</v>
      </c>
      <c r="S36" s="856">
        <f>'동부 배수관 '!S36+'중부 배수관'!S36+'서부 배수관 '!S36+'유성 배수관 '!S36+'대덕 배수관 '!S36</f>
        <v>0</v>
      </c>
      <c r="T36" s="856">
        <f>'동부 배수관 '!T36+'중부 배수관'!T36+'서부 배수관 '!T36+'유성 배수관 '!T36+'대덕 배수관 '!T36</f>
        <v>0</v>
      </c>
      <c r="U36" s="856">
        <f>'동부 배수관 '!U36+'중부 배수관'!U36+'서부 배수관 '!U36+'유성 배수관 '!U36+'대덕 배수관 '!U36</f>
        <v>0</v>
      </c>
      <c r="V36" s="856">
        <f>'동부 배수관 '!V36+'중부 배수관'!V36+'서부 배수관 '!V36+'유성 배수관 '!V36+'대덕 배수관 '!V36</f>
        <v>0</v>
      </c>
      <c r="W36" s="856">
        <f>'동부 배수관 '!W36+'중부 배수관'!W36+'서부 배수관 '!W36+'유성 배수관 '!W36+'대덕 배수관 '!W36</f>
        <v>0</v>
      </c>
      <c r="X36" s="856">
        <f>'동부 배수관 '!X36+'중부 배수관'!X36+'서부 배수관 '!X36+'유성 배수관 '!X36+'대덕 배수관 '!X36</f>
        <v>0</v>
      </c>
      <c r="Y36" s="856">
        <f>'동부 배수관 '!Y36+'중부 배수관'!Y36+'서부 배수관 '!Y36+'유성 배수관 '!Y36+'대덕 배수관 '!Y36</f>
        <v>0</v>
      </c>
      <c r="Z36" s="856">
        <f>'동부 배수관 '!Z36+'중부 배수관'!Z36+'서부 배수관 '!Z36+'유성 배수관 '!Z36+'대덕 배수관 '!Z36</f>
        <v>0</v>
      </c>
      <c r="AA36" s="856">
        <f>'동부 배수관 '!AA36+'중부 배수관'!AA36+'서부 배수관 '!AA36+'유성 배수관 '!AA36+'대덕 배수관 '!AA36</f>
        <v>0</v>
      </c>
      <c r="AB36" s="856">
        <f>'동부 배수관 '!AB36+'중부 배수관'!AB36+'서부 배수관 '!AB36+'유성 배수관 '!AB36+'대덕 배수관 '!AB36</f>
        <v>0</v>
      </c>
      <c r="AC36" s="856">
        <f>'동부 배수관 '!AC36+'중부 배수관'!AC36+'서부 배수관 '!AC36+'유성 배수관 '!AC36+'대덕 배수관 '!AC36</f>
        <v>0</v>
      </c>
      <c r="AD36" s="856">
        <f>'동부 배수관 '!AD36+'중부 배수관'!AD36+'서부 배수관 '!AD36+'유성 배수관 '!AD36+'대덕 배수관 '!AD36</f>
        <v>0</v>
      </c>
      <c r="AE36" s="856">
        <f>'동부 배수관 '!AE36+'중부 배수관'!AE36+'서부 배수관 '!AE36+'유성 배수관 '!AE36+'대덕 배수관 '!AE36</f>
        <v>0</v>
      </c>
      <c r="AF36" s="856">
        <f>'동부 배수관 '!AF36+'중부 배수관'!AF36+'서부 배수관 '!AF36+'유성 배수관 '!AF36+'대덕 배수관 '!AF36</f>
        <v>0</v>
      </c>
      <c r="AG36" s="856">
        <f>'동부 배수관 '!AG36+'중부 배수관'!AG36+'서부 배수관 '!AG36+'유성 배수관 '!AG36+'대덕 배수관 '!AG36</f>
        <v>0</v>
      </c>
      <c r="AH36" s="856">
        <f>'동부 배수관 '!AH36+'중부 배수관'!AH36+'서부 배수관 '!AH36+'유성 배수관 '!AH36+'대덕 배수관 '!AH36</f>
        <v>0</v>
      </c>
      <c r="AI36" s="856">
        <f>'동부 배수관 '!AI36+'중부 배수관'!AI36+'서부 배수관 '!AI36+'유성 배수관 '!AI36+'대덕 배수관 '!AI36</f>
        <v>0</v>
      </c>
      <c r="AJ36" s="856">
        <f>'동부 배수관 '!AJ36+'중부 배수관'!AJ36+'서부 배수관 '!AJ36+'유성 배수관 '!AJ36+'대덕 배수관 '!AJ36</f>
        <v>0</v>
      </c>
      <c r="AK36" s="856">
        <f>'동부 배수관 '!AK36+'중부 배수관'!AK36+'서부 배수관 '!AK36+'유성 배수관 '!AK36+'대덕 배수관 '!AK36</f>
        <v>0</v>
      </c>
    </row>
    <row r="37" spans="1:37" s="850" customFormat="1" ht="20.25" customHeight="1" x14ac:dyDescent="0.15">
      <c r="A37" s="2748"/>
      <c r="B37" s="852" t="s">
        <v>284</v>
      </c>
      <c r="C37" s="527">
        <f t="shared" si="18"/>
        <v>51397.659999999989</v>
      </c>
      <c r="D37" s="856">
        <f>'동부 배수관 '!D37+'중부 배수관'!D37+'서부 배수관 '!D37+'유성 배수관 '!D37+'대덕 배수관 '!D37</f>
        <v>246.5</v>
      </c>
      <c r="E37" s="856">
        <f>'동부 배수관 '!E37+'중부 배수관'!E37+'서부 배수관 '!E37+'유성 배수관 '!E37+'대덕 배수관 '!E37</f>
        <v>0.31</v>
      </c>
      <c r="F37" s="856">
        <f>'동부 배수관 '!F37+'중부 배수관'!F37+'서부 배수관 '!F37+'유성 배수관 '!F37+'대덕 배수관 '!F37</f>
        <v>20.46</v>
      </c>
      <c r="G37" s="856">
        <f>'동부 배수관 '!G37+'중부 배수관'!G37+'서부 배수관 '!G37+'유성 배수관 '!G37+'대덕 배수관 '!G37</f>
        <v>43.67</v>
      </c>
      <c r="H37" s="856">
        <f>'동부 배수관 '!H37+'중부 배수관'!H37+'서부 배수관 '!H37+'유성 배수관 '!H37+'대덕 배수관 '!H37</f>
        <v>0</v>
      </c>
      <c r="I37" s="856">
        <f>'동부 배수관 '!I37+'중부 배수관'!I37+'서부 배수관 '!I37+'유성 배수관 '!I37+'대덕 배수관 '!I37</f>
        <v>0</v>
      </c>
      <c r="J37" s="856">
        <f>'동부 배수관 '!J37+'중부 배수관'!J37+'서부 배수관 '!J37+'유성 배수관 '!J37+'대덕 배수관 '!J37</f>
        <v>231.63</v>
      </c>
      <c r="K37" s="856">
        <f>'동부 배수관 '!K37+'중부 배수관'!K37+'서부 배수관 '!K37+'유성 배수관 '!K37+'대덕 배수관 '!K37</f>
        <v>1676.1399999999999</v>
      </c>
      <c r="L37" s="856">
        <f>'동부 배수관 '!L37+'중부 배수관'!L37+'서부 배수관 '!L37+'유성 배수관 '!L37+'대덕 배수관 '!L37</f>
        <v>1508.28</v>
      </c>
      <c r="M37" s="856">
        <f>'동부 배수관 '!M37+'중부 배수관'!M37+'서부 배수관 '!M37+'유성 배수관 '!M37+'대덕 배수관 '!M37</f>
        <v>5157.84</v>
      </c>
      <c r="N37" s="856">
        <f>'동부 배수관 '!N37+'중부 배수관'!N37+'서부 배수관 '!N37+'유성 배수관 '!N37+'대덕 배수관 '!N37</f>
        <v>10265.540000000001</v>
      </c>
      <c r="O37" s="856">
        <f>'동부 배수관 '!O37+'중부 배수관'!O37+'서부 배수관 '!O37+'유성 배수관 '!O37+'대덕 배수관 '!O37</f>
        <v>5978.12</v>
      </c>
      <c r="P37" s="856">
        <f>'동부 배수관 '!P37+'중부 배수관'!P37+'서부 배수관 '!P37+'유성 배수관 '!P37+'대덕 배수관 '!P37</f>
        <v>11704.769999999997</v>
      </c>
      <c r="Q37" s="856">
        <f>'동부 배수관 '!Q37+'중부 배수관'!Q37+'서부 배수관 '!Q37+'유성 배수관 '!Q37+'대덕 배수관 '!Q37</f>
        <v>3542.1899999999996</v>
      </c>
      <c r="R37" s="856">
        <f>'동부 배수관 '!R37+'중부 배수관'!R37+'서부 배수관 '!R37+'유성 배수관 '!R37+'대덕 배수관 '!R37</f>
        <v>465.66</v>
      </c>
      <c r="S37" s="856">
        <f>'동부 배수관 '!S37+'중부 배수관'!S37+'서부 배수관 '!S37+'유성 배수관 '!S37+'대덕 배수관 '!S37</f>
        <v>4441.74</v>
      </c>
      <c r="T37" s="856">
        <f>'동부 배수관 '!T37+'중부 배수관'!T37+'서부 배수관 '!T37+'유성 배수관 '!T37+'대덕 배수관 '!T37</f>
        <v>1865.82</v>
      </c>
      <c r="U37" s="856">
        <f>'동부 배수관 '!U37+'중부 배수관'!U37+'서부 배수관 '!U37+'유성 배수관 '!U37+'대덕 배수관 '!U37</f>
        <v>632.46</v>
      </c>
      <c r="V37" s="856">
        <f>'동부 배수관 '!V37+'중부 배수관'!V37+'서부 배수관 '!V37+'유성 배수관 '!V37+'대덕 배수관 '!V37</f>
        <v>407.65</v>
      </c>
      <c r="W37" s="856">
        <f>'동부 배수관 '!W37+'중부 배수관'!W37+'서부 배수관 '!W37+'유성 배수관 '!W37+'대덕 배수관 '!W37</f>
        <v>265.58999999999997</v>
      </c>
      <c r="X37" s="856">
        <f>'동부 배수관 '!X37+'중부 배수관'!X37+'서부 배수관 '!X37+'유성 배수관 '!X37+'대덕 배수관 '!X37</f>
        <v>1087.24</v>
      </c>
      <c r="Y37" s="856">
        <f>'동부 배수관 '!Y37+'중부 배수관'!Y37+'서부 배수관 '!Y37+'유성 배수관 '!Y37+'대덕 배수관 '!Y37</f>
        <v>421.34000000000003</v>
      </c>
      <c r="Z37" s="856">
        <f>'동부 배수관 '!Z37+'중부 배수관'!Z37+'서부 배수관 '!Z37+'유성 배수관 '!Z37+'대덕 배수관 '!Z37</f>
        <v>569.85</v>
      </c>
      <c r="AA37" s="856">
        <f>'동부 배수관 '!AA37+'중부 배수관'!AA37+'서부 배수관 '!AA37+'유성 배수관 '!AA37+'대덕 배수관 '!AA37</f>
        <v>755.57999999999993</v>
      </c>
      <c r="AB37" s="856">
        <f>'동부 배수관 '!AB37+'중부 배수관'!AB37+'서부 배수관 '!AB37+'유성 배수관 '!AB37+'대덕 배수관 '!AB37</f>
        <v>0</v>
      </c>
      <c r="AC37" s="856">
        <f>'동부 배수관 '!AC37+'중부 배수관'!AC37+'서부 배수관 '!AC37+'유성 배수관 '!AC37+'대덕 배수관 '!AC37</f>
        <v>0</v>
      </c>
      <c r="AD37" s="856">
        <f>'동부 배수관 '!AD37+'중부 배수관'!AD37+'서부 배수관 '!AD37+'유성 배수관 '!AD37+'대덕 배수관 '!AD37</f>
        <v>109.28</v>
      </c>
      <c r="AE37" s="856">
        <f>'동부 배수관 '!AE37+'중부 배수관'!AE37+'서부 배수관 '!AE37+'유성 배수관 '!AE37+'대덕 배수관 '!AE37</f>
        <v>0</v>
      </c>
      <c r="AF37" s="856">
        <f>'동부 배수관 '!AF37+'중부 배수관'!AF37+'서부 배수관 '!AF37+'유성 배수관 '!AF37+'대덕 배수관 '!AF37</f>
        <v>0</v>
      </c>
      <c r="AG37" s="856">
        <f>'동부 배수관 '!AG37+'중부 배수관'!AG37+'서부 배수관 '!AG37+'유성 배수관 '!AG37+'대덕 배수관 '!AG37</f>
        <v>0</v>
      </c>
      <c r="AH37" s="856">
        <f>'동부 배수관 '!AH37+'중부 배수관'!AH37+'서부 배수관 '!AH37+'유성 배수관 '!AH37+'대덕 배수관 '!AH37</f>
        <v>0</v>
      </c>
      <c r="AI37" s="856">
        <f>'동부 배수관 '!AI37+'중부 배수관'!AI37+'서부 배수관 '!AI37+'유성 배수관 '!AI37+'대덕 배수관 '!AI37</f>
        <v>0</v>
      </c>
      <c r="AJ37" s="856">
        <f>'동부 배수관 '!AJ37+'중부 배수관'!AJ37+'서부 배수관 '!AJ37+'유성 배수관 '!AJ37+'대덕 배수관 '!AJ37</f>
        <v>0</v>
      </c>
      <c r="AK37" s="856">
        <f>'동부 배수관 '!AK37+'중부 배수관'!AK37+'서부 배수관 '!AK37+'유성 배수관 '!AK37+'대덕 배수관 '!AK37</f>
        <v>0</v>
      </c>
    </row>
    <row r="38" spans="1:37" s="850" customFormat="1" ht="20.25" customHeight="1" x14ac:dyDescent="0.15">
      <c r="A38" s="2748"/>
      <c r="B38" s="851" t="s">
        <v>847</v>
      </c>
      <c r="C38" s="527">
        <f t="shared" si="18"/>
        <v>1543</v>
      </c>
      <c r="D38" s="856">
        <f>'동부 배수관 '!D38+'중부 배수관'!D38+'서부 배수관 '!D38+'유성 배수관 '!D38+'대덕 배수관 '!D38</f>
        <v>0</v>
      </c>
      <c r="E38" s="856">
        <f>'동부 배수관 '!E38+'중부 배수관'!E38+'서부 배수관 '!E38+'유성 배수관 '!E38+'대덕 배수관 '!E38</f>
        <v>0</v>
      </c>
      <c r="F38" s="856">
        <f>'동부 배수관 '!F38+'중부 배수관'!F38+'서부 배수관 '!F38+'유성 배수관 '!F38+'대덕 배수관 '!F38</f>
        <v>0</v>
      </c>
      <c r="G38" s="856">
        <f>'동부 배수관 '!G38+'중부 배수관'!G38+'서부 배수관 '!G38+'유성 배수관 '!G38+'대덕 배수관 '!G38</f>
        <v>0</v>
      </c>
      <c r="H38" s="856">
        <f>'동부 배수관 '!H38+'중부 배수관'!H38+'서부 배수관 '!H38+'유성 배수관 '!H38+'대덕 배수관 '!H38</f>
        <v>0</v>
      </c>
      <c r="I38" s="856">
        <f>'동부 배수관 '!I38+'중부 배수관'!I38+'서부 배수관 '!I38+'유성 배수관 '!I38+'대덕 배수관 '!I38</f>
        <v>0</v>
      </c>
      <c r="J38" s="856">
        <f>'동부 배수관 '!J38+'중부 배수관'!J38+'서부 배수관 '!J38+'유성 배수관 '!J38+'대덕 배수관 '!J38</f>
        <v>0</v>
      </c>
      <c r="K38" s="856">
        <f>'동부 배수관 '!K38+'중부 배수관'!K38+'서부 배수관 '!K38+'유성 배수관 '!K38+'대덕 배수관 '!K38</f>
        <v>0</v>
      </c>
      <c r="L38" s="856">
        <f>'동부 배수관 '!L38+'중부 배수관'!L38+'서부 배수관 '!L38+'유성 배수관 '!L38+'대덕 배수관 '!L38</f>
        <v>0</v>
      </c>
      <c r="M38" s="856">
        <f>'동부 배수관 '!M38+'중부 배수관'!M38+'서부 배수관 '!M38+'유성 배수관 '!M38+'대덕 배수관 '!M38</f>
        <v>0</v>
      </c>
      <c r="N38" s="856">
        <f>'동부 배수관 '!N38+'중부 배수관'!N38+'서부 배수관 '!N38+'유성 배수관 '!N38+'대덕 배수관 '!N38</f>
        <v>0</v>
      </c>
      <c r="O38" s="856">
        <f>'동부 배수관 '!O38+'중부 배수관'!O38+'서부 배수관 '!O38+'유성 배수관 '!O38+'대덕 배수관 '!O38</f>
        <v>0</v>
      </c>
      <c r="P38" s="856">
        <f>'동부 배수관 '!P38+'중부 배수관'!P38+'서부 배수관 '!P38+'유성 배수관 '!P38+'대덕 배수관 '!P38</f>
        <v>0</v>
      </c>
      <c r="Q38" s="856">
        <f>'동부 배수관 '!Q38+'중부 배수관'!Q38+'서부 배수관 '!Q38+'유성 배수관 '!Q38+'대덕 배수관 '!Q38</f>
        <v>0</v>
      </c>
      <c r="R38" s="856">
        <f>'동부 배수관 '!R38+'중부 배수관'!R38+'서부 배수관 '!R38+'유성 배수관 '!R38+'대덕 배수관 '!R38</f>
        <v>0</v>
      </c>
      <c r="S38" s="856">
        <f>'동부 배수관 '!S38+'중부 배수관'!S38+'서부 배수관 '!S38+'유성 배수관 '!S38+'대덕 배수관 '!S38</f>
        <v>0</v>
      </c>
      <c r="T38" s="856">
        <f>'동부 배수관 '!T38+'중부 배수관'!T38+'서부 배수관 '!T38+'유성 배수관 '!T38+'대덕 배수관 '!T38</f>
        <v>0</v>
      </c>
      <c r="U38" s="856">
        <f>'동부 배수관 '!U38+'중부 배수관'!U38+'서부 배수관 '!U38+'유성 배수관 '!U38+'대덕 배수관 '!U38</f>
        <v>0</v>
      </c>
      <c r="V38" s="856">
        <f>'동부 배수관 '!V38+'중부 배수관'!V38+'서부 배수관 '!V38+'유성 배수관 '!V38+'대덕 배수관 '!V38</f>
        <v>0</v>
      </c>
      <c r="W38" s="856">
        <f>'동부 배수관 '!W38+'중부 배수관'!W38+'서부 배수관 '!W38+'유성 배수관 '!W38+'대덕 배수관 '!W38</f>
        <v>0</v>
      </c>
      <c r="X38" s="856">
        <f>'동부 배수관 '!X38+'중부 배수관'!X38+'서부 배수관 '!X38+'유성 배수관 '!X38+'대덕 배수관 '!X38</f>
        <v>0</v>
      </c>
      <c r="Y38" s="856">
        <f>'동부 배수관 '!Y38+'중부 배수관'!Y38+'서부 배수관 '!Y38+'유성 배수관 '!Y38+'대덕 배수관 '!Y38</f>
        <v>0</v>
      </c>
      <c r="Z38" s="856">
        <f>'동부 배수관 '!Z38+'중부 배수관'!Z38+'서부 배수관 '!Z38+'유성 배수관 '!Z38+'대덕 배수관 '!Z38</f>
        <v>0</v>
      </c>
      <c r="AA38" s="856">
        <f>'동부 배수관 '!AA38+'중부 배수관'!AA38+'서부 배수관 '!AA38+'유성 배수관 '!AA38+'대덕 배수관 '!AA38</f>
        <v>0</v>
      </c>
      <c r="AB38" s="856">
        <f>'동부 배수관 '!AB38+'중부 배수관'!AB38+'서부 배수관 '!AB38+'유성 배수관 '!AB38+'대덕 배수관 '!AB38</f>
        <v>0</v>
      </c>
      <c r="AC38" s="856">
        <f>'동부 배수관 '!AC38+'중부 배수관'!AC38+'서부 배수관 '!AC38+'유성 배수관 '!AC38+'대덕 배수관 '!AC38</f>
        <v>0</v>
      </c>
      <c r="AD38" s="856">
        <f>'동부 배수관 '!AD38+'중부 배수관'!AD38+'서부 배수관 '!AD38+'유성 배수관 '!AD38+'대덕 배수관 '!AD38</f>
        <v>0</v>
      </c>
      <c r="AE38" s="856">
        <f>'동부 배수관 '!AE38+'중부 배수관'!AE38+'서부 배수관 '!AE38+'유성 배수관 '!AE38+'대덕 배수관 '!AE38</f>
        <v>0</v>
      </c>
      <c r="AF38" s="856">
        <f>'동부 배수관 '!AF38+'중부 배수관'!AF38+'서부 배수관 '!AF38+'유성 배수관 '!AF38+'대덕 배수관 '!AF38</f>
        <v>0</v>
      </c>
      <c r="AG38" s="856">
        <f>'동부 배수관 '!AG38+'중부 배수관'!AG38+'서부 배수관 '!AG38+'유성 배수관 '!AG38+'대덕 배수관 '!AG38</f>
        <v>0</v>
      </c>
      <c r="AH38" s="856">
        <f>'동부 배수관 '!AH38+'중부 배수관'!AH38+'서부 배수관 '!AH38+'유성 배수관 '!AH38+'대덕 배수관 '!AH38</f>
        <v>0</v>
      </c>
      <c r="AI38" s="856">
        <f>'동부 배수관 '!AI38+'중부 배수관'!AI38+'서부 배수관 '!AI38+'유성 배수관 '!AI38+'대덕 배수관 '!AI38</f>
        <v>0</v>
      </c>
      <c r="AJ38" s="856">
        <f>'동부 배수관 '!AJ38+'중부 배수관'!AJ38+'서부 배수관 '!AJ38+'유성 배수관 '!AJ38+'대덕 배수관 '!AJ38</f>
        <v>1543</v>
      </c>
      <c r="AK38" s="856">
        <f>'동부 배수관 '!AK38+'중부 배수관'!AK38+'서부 배수관 '!AK38+'유성 배수관 '!AK38+'대덕 배수관 '!AK38</f>
        <v>0</v>
      </c>
    </row>
    <row r="39" spans="1:37" s="850" customFormat="1" ht="20.25" customHeight="1" x14ac:dyDescent="0.15">
      <c r="A39" s="2748"/>
      <c r="B39" s="853" t="s">
        <v>1084</v>
      </c>
      <c r="C39" s="527">
        <f t="shared" si="18"/>
        <v>15987.009999999998</v>
      </c>
      <c r="D39" s="856">
        <f>'동부 배수관 '!D39+'중부 배수관'!D39+'서부 배수관 '!D39+'유성 배수관 '!D39+'대덕 배수관 '!D39</f>
        <v>0</v>
      </c>
      <c r="E39" s="856">
        <f>'동부 배수관 '!E39+'중부 배수관'!E39+'서부 배수관 '!E39+'유성 배수관 '!E39+'대덕 배수관 '!E39</f>
        <v>0</v>
      </c>
      <c r="F39" s="856">
        <f>'동부 배수관 '!F39+'중부 배수관'!F39+'서부 배수관 '!F39+'유성 배수관 '!F39+'대덕 배수관 '!F39</f>
        <v>0</v>
      </c>
      <c r="G39" s="856">
        <f>'동부 배수관 '!G39+'중부 배수관'!G39+'서부 배수관 '!G39+'유성 배수관 '!G39+'대덕 배수관 '!G39</f>
        <v>0</v>
      </c>
      <c r="H39" s="856">
        <f>'동부 배수관 '!H39+'중부 배수관'!H39+'서부 배수관 '!H39+'유성 배수관 '!H39+'대덕 배수관 '!H39</f>
        <v>0</v>
      </c>
      <c r="I39" s="856">
        <f>'동부 배수관 '!I39+'중부 배수관'!I39+'서부 배수관 '!I39+'유성 배수관 '!I39+'대덕 배수관 '!I39</f>
        <v>0</v>
      </c>
      <c r="J39" s="856">
        <f>'동부 배수관 '!J39+'중부 배수관'!J39+'서부 배수관 '!J39+'유성 배수관 '!J39+'대덕 배수관 '!J39</f>
        <v>0</v>
      </c>
      <c r="K39" s="856">
        <f>'동부 배수관 '!K39+'중부 배수관'!K39+'서부 배수관 '!K39+'유성 배수관 '!K39+'대덕 배수관 '!K39</f>
        <v>0</v>
      </c>
      <c r="L39" s="856">
        <f>'동부 배수관 '!L39+'중부 배수관'!L39+'서부 배수관 '!L39+'유성 배수관 '!L39+'대덕 배수관 '!L39</f>
        <v>0</v>
      </c>
      <c r="M39" s="856">
        <f>'동부 배수관 '!M39+'중부 배수관'!M39+'서부 배수관 '!M39+'유성 배수관 '!M39+'대덕 배수관 '!M39</f>
        <v>0</v>
      </c>
      <c r="N39" s="856">
        <f>'동부 배수관 '!N39+'중부 배수관'!N39+'서부 배수관 '!N39+'유성 배수관 '!N39+'대덕 배수관 '!N39</f>
        <v>419.95</v>
      </c>
      <c r="O39" s="856">
        <f>'동부 배수관 '!O39+'중부 배수관'!O39+'서부 배수관 '!O39+'유성 배수관 '!O39+'대덕 배수관 '!O39</f>
        <v>0</v>
      </c>
      <c r="P39" s="856">
        <f>'동부 배수관 '!P39+'중부 배수관'!P39+'서부 배수관 '!P39+'유성 배수관 '!P39+'대덕 배수관 '!P39</f>
        <v>0</v>
      </c>
      <c r="Q39" s="856">
        <f>'동부 배수관 '!Q39+'중부 배수관'!Q39+'서부 배수관 '!Q39+'유성 배수관 '!Q39+'대덕 배수관 '!Q39</f>
        <v>0</v>
      </c>
      <c r="R39" s="856">
        <f>'동부 배수관 '!R39+'중부 배수관'!R39+'서부 배수관 '!R39+'유성 배수관 '!R39+'대덕 배수관 '!R39</f>
        <v>241.79</v>
      </c>
      <c r="S39" s="856">
        <f>'동부 배수관 '!S39+'중부 배수관'!S39+'서부 배수관 '!S39+'유성 배수관 '!S39+'대덕 배수관 '!S39</f>
        <v>759.77</v>
      </c>
      <c r="T39" s="856">
        <f>'동부 배수관 '!T39+'중부 배수관'!T39+'서부 배수관 '!T39+'유성 배수관 '!T39+'대덕 배수관 '!T39</f>
        <v>0</v>
      </c>
      <c r="U39" s="856">
        <f>'동부 배수관 '!U39+'중부 배수관'!U39+'서부 배수관 '!U39+'유성 배수관 '!U39+'대덕 배수관 '!U39</f>
        <v>148.30000000000001</v>
      </c>
      <c r="V39" s="856">
        <f>'동부 배수관 '!V39+'중부 배수관'!V39+'서부 배수관 '!V39+'유성 배수관 '!V39+'대덕 배수관 '!V39</f>
        <v>0</v>
      </c>
      <c r="W39" s="856">
        <f>'동부 배수관 '!W39+'중부 배수관'!W39+'서부 배수관 '!W39+'유성 배수관 '!W39+'대덕 배수관 '!W39</f>
        <v>0</v>
      </c>
      <c r="X39" s="856">
        <f>'동부 배수관 '!X39+'중부 배수관'!X39+'서부 배수관 '!X39+'유성 배수관 '!X39+'대덕 배수관 '!X39</f>
        <v>0</v>
      </c>
      <c r="Y39" s="856">
        <f>'동부 배수관 '!Y39+'중부 배수관'!Y39+'서부 배수관 '!Y39+'유성 배수관 '!Y39+'대덕 배수관 '!Y39</f>
        <v>9</v>
      </c>
      <c r="Z39" s="856">
        <f>'동부 배수관 '!Z39+'중부 배수관'!Z39+'서부 배수관 '!Z39+'유성 배수관 '!Z39+'대덕 배수관 '!Z39</f>
        <v>3137.41</v>
      </c>
      <c r="AA39" s="856">
        <f>'동부 배수관 '!AA39+'중부 배수관'!AA39+'서부 배수관 '!AA39+'유성 배수관 '!AA39+'대덕 배수관 '!AA39</f>
        <v>0</v>
      </c>
      <c r="AB39" s="856">
        <f>'동부 배수관 '!AB39+'중부 배수관'!AB39+'서부 배수관 '!AB39+'유성 배수관 '!AB39+'대덕 배수관 '!AB39</f>
        <v>0</v>
      </c>
      <c r="AC39" s="856">
        <f>'동부 배수관 '!AC39+'중부 배수관'!AC39+'서부 배수관 '!AC39+'유성 배수관 '!AC39+'대덕 배수관 '!AC39</f>
        <v>0</v>
      </c>
      <c r="AD39" s="856">
        <f>'동부 배수관 '!AD39+'중부 배수관'!AD39+'서부 배수관 '!AD39+'유성 배수관 '!AD39+'대덕 배수관 '!AD39</f>
        <v>1802.75</v>
      </c>
      <c r="AE39" s="856">
        <f>'동부 배수관 '!AE39+'중부 배수관'!AE39+'서부 배수관 '!AE39+'유성 배수관 '!AE39+'대덕 배수관 '!AE39</f>
        <v>906.18999999999994</v>
      </c>
      <c r="AF39" s="856">
        <f>'동부 배수관 '!AF39+'중부 배수관'!AF39+'서부 배수관 '!AF39+'유성 배수관 '!AF39+'대덕 배수관 '!AF39</f>
        <v>111.86</v>
      </c>
      <c r="AG39" s="856">
        <f>'동부 배수관 '!AG39+'중부 배수관'!AG39+'서부 배수관 '!AG39+'유성 배수관 '!AG39+'대덕 배수관 '!AG39</f>
        <v>0</v>
      </c>
      <c r="AH39" s="856">
        <f>'동부 배수관 '!AH39+'중부 배수관'!AH39+'서부 배수관 '!AH39+'유성 배수관 '!AH39+'대덕 배수관 '!AH39</f>
        <v>3331.9300000000003</v>
      </c>
      <c r="AI39" s="856">
        <f>'동부 배수관 '!AI39+'중부 배수관'!AI39+'서부 배수관 '!AI39+'유성 배수관 '!AI39+'대덕 배수관 '!AI39</f>
        <v>1569.9699999999998</v>
      </c>
      <c r="AJ39" s="856">
        <f>'동부 배수관 '!AJ39+'중부 배수관'!AJ39+'서부 배수관 '!AJ39+'유성 배수관 '!AJ39+'대덕 배수관 '!AJ39</f>
        <v>3158.29</v>
      </c>
      <c r="AK39" s="856">
        <f>'동부 배수관 '!AK39+'중부 배수관'!AK39+'서부 배수관 '!AK39+'유성 배수관 '!AK39+'대덕 배수관 '!AK39</f>
        <v>389.8</v>
      </c>
    </row>
    <row r="40" spans="1:37" s="850" customFormat="1" ht="19.5" customHeight="1" x14ac:dyDescent="0.15">
      <c r="A40" s="2748">
        <v>200</v>
      </c>
      <c r="B40" s="854" t="s">
        <v>46</v>
      </c>
      <c r="C40" s="330">
        <f>SUM(D40:AK40)</f>
        <v>349797.28</v>
      </c>
      <c r="D40" s="613">
        <f>SUM(D41:D48)</f>
        <v>9462.07</v>
      </c>
      <c r="E40" s="613">
        <f t="shared" ref="E40:AG40" si="19">SUM(E41:E48)</f>
        <v>1665</v>
      </c>
      <c r="F40" s="613">
        <f t="shared" si="19"/>
        <v>3212.2400000000002</v>
      </c>
      <c r="G40" s="613">
        <f t="shared" si="19"/>
        <v>2255.02</v>
      </c>
      <c r="H40" s="613">
        <f t="shared" si="19"/>
        <v>2579.87</v>
      </c>
      <c r="I40" s="613">
        <f t="shared" si="19"/>
        <v>6247.2999999999984</v>
      </c>
      <c r="J40" s="613">
        <f t="shared" si="19"/>
        <v>12777.970000000001</v>
      </c>
      <c r="K40" s="613">
        <f t="shared" si="19"/>
        <v>5599.37</v>
      </c>
      <c r="L40" s="613">
        <f t="shared" si="19"/>
        <v>3116.72</v>
      </c>
      <c r="M40" s="613">
        <f t="shared" si="19"/>
        <v>9377.42</v>
      </c>
      <c r="N40" s="613">
        <f t="shared" si="19"/>
        <v>14487.470000000001</v>
      </c>
      <c r="O40" s="613">
        <f t="shared" si="19"/>
        <v>5400.0199999999995</v>
      </c>
      <c r="P40" s="613">
        <f t="shared" si="19"/>
        <v>7370.84</v>
      </c>
      <c r="Q40" s="613">
        <f t="shared" si="19"/>
        <v>6963.8899999999994</v>
      </c>
      <c r="R40" s="613">
        <f t="shared" si="19"/>
        <v>3929.0499999999997</v>
      </c>
      <c r="S40" s="613">
        <f t="shared" si="19"/>
        <v>15217.25</v>
      </c>
      <c r="T40" s="613">
        <f t="shared" si="19"/>
        <v>7679.1</v>
      </c>
      <c r="U40" s="613">
        <f t="shared" si="19"/>
        <v>7829.33</v>
      </c>
      <c r="V40" s="613">
        <f t="shared" si="19"/>
        <v>3659.31</v>
      </c>
      <c r="W40" s="613">
        <f t="shared" si="19"/>
        <v>21865.71</v>
      </c>
      <c r="X40" s="613">
        <f t="shared" si="19"/>
        <v>17896.28</v>
      </c>
      <c r="Y40" s="613">
        <f t="shared" si="19"/>
        <v>10957.680000000002</v>
      </c>
      <c r="Z40" s="613">
        <f t="shared" si="19"/>
        <v>11946.8</v>
      </c>
      <c r="AA40" s="613">
        <f t="shared" si="19"/>
        <v>18153.810000000001</v>
      </c>
      <c r="AB40" s="613">
        <f t="shared" si="19"/>
        <v>10238.92</v>
      </c>
      <c r="AC40" s="613">
        <f t="shared" si="19"/>
        <v>17307.41</v>
      </c>
      <c r="AD40" s="613">
        <f t="shared" si="19"/>
        <v>8341.4399999999987</v>
      </c>
      <c r="AE40" s="613">
        <f t="shared" si="19"/>
        <v>5924.3300000000008</v>
      </c>
      <c r="AF40" s="613">
        <f t="shared" si="19"/>
        <v>5374.82</v>
      </c>
      <c r="AG40" s="613">
        <f t="shared" si="19"/>
        <v>23336.38</v>
      </c>
      <c r="AH40" s="613">
        <f>SUM(AH41:AH48)</f>
        <v>33653.079999999994</v>
      </c>
      <c r="AI40" s="613">
        <f>SUM(AI41:AI48)</f>
        <v>5892.04</v>
      </c>
      <c r="AJ40" s="613">
        <f>SUM(AJ41:AJ48)</f>
        <v>6387.1200000000008</v>
      </c>
      <c r="AK40" s="613">
        <f>SUM(AK41:AK48)</f>
        <v>23692.220000000005</v>
      </c>
    </row>
    <row r="41" spans="1:37" s="850" customFormat="1" ht="20.25" customHeight="1" x14ac:dyDescent="0.15">
      <c r="A41" s="2748"/>
      <c r="B41" s="855" t="s">
        <v>793</v>
      </c>
      <c r="C41" s="527">
        <f>SUM(D41:AK41)</f>
        <v>1651.02</v>
      </c>
      <c r="D41" s="856">
        <f>'동부 배수관 '!D41+'중부 배수관'!D41+'서부 배수관 '!D41+'유성 배수관 '!D41+'대덕 배수관 '!D41</f>
        <v>1651.02</v>
      </c>
      <c r="E41" s="856">
        <f>'동부 배수관 '!E41+'중부 배수관'!E41+'서부 배수관 '!E41+'유성 배수관 '!E41+'대덕 배수관 '!E41</f>
        <v>0</v>
      </c>
      <c r="F41" s="856">
        <f>'동부 배수관 '!F41+'중부 배수관'!F41+'서부 배수관 '!F41+'유성 배수관 '!F41+'대덕 배수관 '!F41</f>
        <v>0</v>
      </c>
      <c r="G41" s="856">
        <f>'동부 배수관 '!G41+'중부 배수관'!G41+'서부 배수관 '!G41+'유성 배수관 '!G41+'대덕 배수관 '!G41</f>
        <v>0</v>
      </c>
      <c r="H41" s="856">
        <f>'동부 배수관 '!H41+'중부 배수관'!H41+'서부 배수관 '!H41+'유성 배수관 '!H41+'대덕 배수관 '!H41</f>
        <v>0</v>
      </c>
      <c r="I41" s="856">
        <f>'동부 배수관 '!I41+'중부 배수관'!I41+'서부 배수관 '!I41+'유성 배수관 '!I41+'대덕 배수관 '!I41</f>
        <v>0</v>
      </c>
      <c r="J41" s="856">
        <f>'동부 배수관 '!J41+'중부 배수관'!J41+'서부 배수관 '!J41+'유성 배수관 '!J41+'대덕 배수관 '!J41</f>
        <v>0</v>
      </c>
      <c r="K41" s="856">
        <f>'동부 배수관 '!K41+'중부 배수관'!K41+'서부 배수관 '!K41+'유성 배수관 '!K41+'대덕 배수관 '!K41</f>
        <v>0</v>
      </c>
      <c r="L41" s="856">
        <f>'동부 배수관 '!L41+'중부 배수관'!L41+'서부 배수관 '!L41+'유성 배수관 '!L41+'대덕 배수관 '!L41</f>
        <v>0</v>
      </c>
      <c r="M41" s="856">
        <f>'동부 배수관 '!M41+'중부 배수관'!M41+'서부 배수관 '!M41+'유성 배수관 '!M41+'대덕 배수관 '!M41</f>
        <v>0</v>
      </c>
      <c r="N41" s="856">
        <f>'동부 배수관 '!N41+'중부 배수관'!N41+'서부 배수관 '!N41+'유성 배수관 '!N41+'대덕 배수관 '!N41</f>
        <v>0</v>
      </c>
      <c r="O41" s="856">
        <f>'동부 배수관 '!O41+'중부 배수관'!O41+'서부 배수관 '!O41+'유성 배수관 '!O41+'대덕 배수관 '!O41</f>
        <v>0</v>
      </c>
      <c r="P41" s="856">
        <f>'동부 배수관 '!P41+'중부 배수관'!P41+'서부 배수관 '!P41+'유성 배수관 '!P41+'대덕 배수관 '!P41</f>
        <v>0</v>
      </c>
      <c r="Q41" s="856">
        <f>'동부 배수관 '!Q41+'중부 배수관'!Q41+'서부 배수관 '!Q41+'유성 배수관 '!Q41+'대덕 배수관 '!Q41</f>
        <v>0</v>
      </c>
      <c r="R41" s="856">
        <f>'동부 배수관 '!R41+'중부 배수관'!R41+'서부 배수관 '!R41+'유성 배수관 '!R41+'대덕 배수관 '!R41</f>
        <v>0</v>
      </c>
      <c r="S41" s="856">
        <f>'동부 배수관 '!S41+'중부 배수관'!S41+'서부 배수관 '!S41+'유성 배수관 '!S41+'대덕 배수관 '!S41</f>
        <v>0</v>
      </c>
      <c r="T41" s="856">
        <f>'동부 배수관 '!T41+'중부 배수관'!T41+'서부 배수관 '!T41+'유성 배수관 '!T41+'대덕 배수관 '!T41</f>
        <v>0</v>
      </c>
      <c r="U41" s="856">
        <f>'동부 배수관 '!U41+'중부 배수관'!U41+'서부 배수관 '!U41+'유성 배수관 '!U41+'대덕 배수관 '!U41</f>
        <v>0</v>
      </c>
      <c r="V41" s="856">
        <f>'동부 배수관 '!V41+'중부 배수관'!V41+'서부 배수관 '!V41+'유성 배수관 '!V41+'대덕 배수관 '!V41</f>
        <v>0</v>
      </c>
      <c r="W41" s="856">
        <f>'동부 배수관 '!W41+'중부 배수관'!W41+'서부 배수관 '!W41+'유성 배수관 '!W41+'대덕 배수관 '!W41</f>
        <v>0</v>
      </c>
      <c r="X41" s="856">
        <f>'동부 배수관 '!X41+'중부 배수관'!X41+'서부 배수관 '!X41+'유성 배수관 '!X41+'대덕 배수관 '!X41</f>
        <v>0</v>
      </c>
      <c r="Y41" s="856">
        <f>'동부 배수관 '!Y41+'중부 배수관'!Y41+'서부 배수관 '!Y41+'유성 배수관 '!Y41+'대덕 배수관 '!Y41</f>
        <v>0</v>
      </c>
      <c r="Z41" s="856">
        <f>'동부 배수관 '!Z41+'중부 배수관'!Z41+'서부 배수관 '!Z41+'유성 배수관 '!Z41+'대덕 배수관 '!Z41</f>
        <v>0</v>
      </c>
      <c r="AA41" s="856">
        <f>'동부 배수관 '!AA41+'중부 배수관'!AA41+'서부 배수관 '!AA41+'유성 배수관 '!AA41+'대덕 배수관 '!AA41</f>
        <v>0</v>
      </c>
      <c r="AB41" s="856">
        <f>'동부 배수관 '!AB41+'중부 배수관'!AB41+'서부 배수관 '!AB41+'유성 배수관 '!AB41+'대덕 배수관 '!AB41</f>
        <v>0</v>
      </c>
      <c r="AC41" s="856">
        <f>'동부 배수관 '!AC41+'중부 배수관'!AC41+'서부 배수관 '!AC41+'유성 배수관 '!AC41+'대덕 배수관 '!AC41</f>
        <v>0</v>
      </c>
      <c r="AD41" s="856">
        <f>'동부 배수관 '!AD41+'중부 배수관'!AD41+'서부 배수관 '!AD41+'유성 배수관 '!AD41+'대덕 배수관 '!AD41</f>
        <v>0</v>
      </c>
      <c r="AE41" s="856">
        <f>'동부 배수관 '!AE41+'중부 배수관'!AE41+'서부 배수관 '!AE41+'유성 배수관 '!AE41+'대덕 배수관 '!AE41</f>
        <v>0</v>
      </c>
      <c r="AF41" s="856">
        <f>'동부 배수관 '!AF41+'중부 배수관'!AF41+'서부 배수관 '!AF41+'유성 배수관 '!AF41+'대덕 배수관 '!AF41</f>
        <v>0</v>
      </c>
      <c r="AG41" s="856">
        <f>'동부 배수관 '!AG41+'중부 배수관'!AG41+'서부 배수관 '!AG41+'유성 배수관 '!AG41+'대덕 배수관 '!AG41</f>
        <v>0</v>
      </c>
      <c r="AH41" s="856">
        <f>'동부 배수관 '!AH41+'중부 배수관'!AH41+'서부 배수관 '!AH41+'유성 배수관 '!AH41+'대덕 배수관 '!AH41</f>
        <v>0</v>
      </c>
      <c r="AI41" s="856">
        <f>'동부 배수관 '!AI41+'중부 배수관'!AI41+'서부 배수관 '!AI41+'유성 배수관 '!AI41+'대덕 배수관 '!AI41</f>
        <v>0</v>
      </c>
      <c r="AJ41" s="856">
        <f>'동부 배수관 '!AJ41+'중부 배수관'!AJ41+'서부 배수관 '!AJ41+'유성 배수관 '!AJ41+'대덕 배수관 '!AJ41</f>
        <v>0</v>
      </c>
      <c r="AK41" s="856">
        <f>'동부 배수관 '!AK41+'중부 배수관'!AK41+'서부 배수관 '!AK41+'유성 배수관 '!AK41+'대덕 배수관 '!AK41</f>
        <v>0</v>
      </c>
    </row>
    <row r="42" spans="1:37" s="850" customFormat="1" ht="20.25" customHeight="1" x14ac:dyDescent="0.15">
      <c r="A42" s="2748"/>
      <c r="B42" s="851" t="s">
        <v>792</v>
      </c>
      <c r="C42" s="527">
        <f t="shared" ref="C42:C48" si="20">SUM(D42:AK42)</f>
        <v>37733.75</v>
      </c>
      <c r="D42" s="856">
        <f>'동부 배수관 '!D42+'중부 배수관'!D42+'서부 배수관 '!D42+'유성 배수관 '!D42+'대덕 배수관 '!D42</f>
        <v>6932.45</v>
      </c>
      <c r="E42" s="856">
        <f>'동부 배수관 '!E42+'중부 배수관'!E42+'서부 배수관 '!E42+'유성 배수관 '!E42+'대덕 배수관 '!E42</f>
        <v>1664.26</v>
      </c>
      <c r="F42" s="856">
        <f>'동부 배수관 '!F42+'중부 배수관'!F42+'서부 배수관 '!F42+'유성 배수관 '!F42+'대덕 배수관 '!F42</f>
        <v>3204.48</v>
      </c>
      <c r="G42" s="856">
        <f>'동부 배수관 '!G42+'중부 배수관'!G42+'서부 배수관 '!G42+'유성 배수관 '!G42+'대덕 배수관 '!G42</f>
        <v>2255.02</v>
      </c>
      <c r="H42" s="856">
        <f>'동부 배수관 '!H42+'중부 배수관'!H42+'서부 배수관 '!H42+'유성 배수관 '!H42+'대덕 배수관 '!H42</f>
        <v>0</v>
      </c>
      <c r="I42" s="856">
        <f>'동부 배수관 '!I42+'중부 배수관'!I42+'서부 배수관 '!I42+'유성 배수관 '!I42+'대덕 배수관 '!I42</f>
        <v>0</v>
      </c>
      <c r="J42" s="856">
        <f>'동부 배수관 '!J42+'중부 배수관'!J42+'서부 배수관 '!J42+'유성 배수관 '!J42+'대덕 배수관 '!J42</f>
        <v>0</v>
      </c>
      <c r="K42" s="856">
        <f>'동부 배수관 '!K42+'중부 배수관'!K42+'서부 배수관 '!K42+'유성 배수관 '!K42+'대덕 배수관 '!K42</f>
        <v>0</v>
      </c>
      <c r="L42" s="856">
        <f>'동부 배수관 '!L42+'중부 배수관'!L42+'서부 배수관 '!L42+'유성 배수관 '!L42+'대덕 배수관 '!L42</f>
        <v>0</v>
      </c>
      <c r="M42" s="856">
        <f>'동부 배수관 '!M42+'중부 배수관'!M42+'서부 배수관 '!M42+'유성 배수관 '!M42+'대덕 배수관 '!M42</f>
        <v>179.06</v>
      </c>
      <c r="N42" s="856">
        <f>'동부 배수관 '!N42+'중부 배수관'!N42+'서부 배수관 '!N42+'유성 배수관 '!N42+'대덕 배수관 '!N42</f>
        <v>10.48</v>
      </c>
      <c r="O42" s="856">
        <f>'동부 배수관 '!O42+'중부 배수관'!O42+'서부 배수관 '!O42+'유성 배수관 '!O42+'대덕 배수관 '!O42</f>
        <v>359.16</v>
      </c>
      <c r="P42" s="856">
        <f>'동부 배수관 '!P42+'중부 배수관'!P42+'서부 배수관 '!P42+'유성 배수관 '!P42+'대덕 배수관 '!P42</f>
        <v>0</v>
      </c>
      <c r="Q42" s="856">
        <f>'동부 배수관 '!Q42+'중부 배수관'!Q42+'서부 배수관 '!Q42+'유성 배수관 '!Q42+'대덕 배수관 '!Q42</f>
        <v>0</v>
      </c>
      <c r="R42" s="856">
        <f>'동부 배수관 '!R42+'중부 배수관'!R42+'서부 배수관 '!R42+'유성 배수관 '!R42+'대덕 배수관 '!R42</f>
        <v>0</v>
      </c>
      <c r="S42" s="856">
        <f>'동부 배수관 '!S42+'중부 배수관'!S42+'서부 배수관 '!S42+'유성 배수관 '!S42+'대덕 배수관 '!S42</f>
        <v>0</v>
      </c>
      <c r="T42" s="856">
        <f>'동부 배수관 '!T42+'중부 배수관'!T42+'서부 배수관 '!T42+'유성 배수관 '!T42+'대덕 배수관 '!T42</f>
        <v>0</v>
      </c>
      <c r="U42" s="856">
        <f>'동부 배수관 '!U42+'중부 배수관'!U42+'서부 배수관 '!U42+'유성 배수관 '!U42+'대덕 배수관 '!U42</f>
        <v>0</v>
      </c>
      <c r="V42" s="856">
        <f>'동부 배수관 '!V42+'중부 배수관'!V42+'서부 배수관 '!V42+'유성 배수관 '!V42+'대덕 배수관 '!V42</f>
        <v>0</v>
      </c>
      <c r="W42" s="856">
        <f>'동부 배수관 '!W42+'중부 배수관'!W42+'서부 배수관 '!W42+'유성 배수관 '!W42+'대덕 배수관 '!W42</f>
        <v>0</v>
      </c>
      <c r="X42" s="856">
        <f>'동부 배수관 '!X42+'중부 배수관'!X42+'서부 배수관 '!X42+'유성 배수관 '!X42+'대덕 배수관 '!X42</f>
        <v>0</v>
      </c>
      <c r="Y42" s="856">
        <f>'동부 배수관 '!Y42+'중부 배수관'!Y42+'서부 배수관 '!Y42+'유성 배수관 '!Y42+'대덕 배수관 '!Y42</f>
        <v>0</v>
      </c>
      <c r="Z42" s="856">
        <f>'동부 배수관 '!Z42+'중부 배수관'!Z42+'서부 배수관 '!Z42+'유성 배수관 '!Z42+'대덕 배수관 '!Z42</f>
        <v>0</v>
      </c>
      <c r="AA42" s="856">
        <f>'동부 배수관 '!AA42+'중부 배수관'!AA42+'서부 배수관 '!AA42+'유성 배수관 '!AA42+'대덕 배수관 '!AA42</f>
        <v>0</v>
      </c>
      <c r="AB42" s="856">
        <f>'동부 배수관 '!AB42+'중부 배수관'!AB42+'서부 배수관 '!AB42+'유성 배수관 '!AB42+'대덕 배수관 '!AB42</f>
        <v>0</v>
      </c>
      <c r="AC42" s="856">
        <f>'동부 배수관 '!AC42+'중부 배수관'!AC42+'서부 배수관 '!AC42+'유성 배수관 '!AC42+'대덕 배수관 '!AC42</f>
        <v>0</v>
      </c>
      <c r="AD42" s="856">
        <f>'동부 배수관 '!AD42+'중부 배수관'!AD42+'서부 배수관 '!AD42+'유성 배수관 '!AD42+'대덕 배수관 '!AD42</f>
        <v>0</v>
      </c>
      <c r="AE42" s="856">
        <f>'동부 배수관 '!AE42+'중부 배수관'!AE42+'서부 배수관 '!AE42+'유성 배수관 '!AE42+'대덕 배수관 '!AE42</f>
        <v>36.340000000000003</v>
      </c>
      <c r="AF42" s="856">
        <f>'동부 배수관 '!AF42+'중부 배수관'!AF42+'서부 배수관 '!AF42+'유성 배수관 '!AF42+'대덕 배수관 '!AF42</f>
        <v>0</v>
      </c>
      <c r="AG42" s="856">
        <f>'동부 배수관 '!AG42+'중부 배수관'!AG42+'서부 배수관 '!AG42+'유성 배수관 '!AG42+'대덕 배수관 '!AG42</f>
        <v>6190.37</v>
      </c>
      <c r="AH42" s="856">
        <f>'동부 배수관 '!AH42+'중부 배수관'!AH42+'서부 배수관 '!AH42+'유성 배수관 '!AH42+'대덕 배수관 '!AH42</f>
        <v>16566.98</v>
      </c>
      <c r="AI42" s="856">
        <f>'동부 배수관 '!AI42+'중부 배수관'!AI42+'서부 배수관 '!AI42+'유성 배수관 '!AI42+'대덕 배수관 '!AI42</f>
        <v>0</v>
      </c>
      <c r="AJ42" s="856">
        <f>'동부 배수관 '!AJ42+'중부 배수관'!AJ42+'서부 배수관 '!AJ42+'유성 배수관 '!AJ42+'대덕 배수관 '!AJ42</f>
        <v>180.18</v>
      </c>
      <c r="AK42" s="856">
        <f>'동부 배수관 '!AK42+'중부 배수관'!AK42+'서부 배수관 '!AK42+'유성 배수관 '!AK42+'대덕 배수관 '!AK42</f>
        <v>154.97</v>
      </c>
    </row>
    <row r="43" spans="1:37" s="850" customFormat="1" ht="20.25" customHeight="1" x14ac:dyDescent="0.15">
      <c r="A43" s="2748"/>
      <c r="B43" s="851" t="s">
        <v>974</v>
      </c>
      <c r="C43" s="527">
        <f t="shared" si="20"/>
        <v>264907.66000000003</v>
      </c>
      <c r="D43" s="856">
        <f>'동부 배수관 '!D43+'중부 배수관'!D43+'서부 배수관 '!D43+'유성 배수관 '!D43+'대덕 배수관 '!D43</f>
        <v>54.78</v>
      </c>
      <c r="E43" s="856">
        <f>'동부 배수관 '!E43+'중부 배수관'!E43+'서부 배수관 '!E43+'유성 배수관 '!E43+'대덕 배수관 '!E43</f>
        <v>0</v>
      </c>
      <c r="F43" s="856">
        <f>'동부 배수관 '!F43+'중부 배수관'!F43+'서부 배수관 '!F43+'유성 배수관 '!F43+'대덕 배수관 '!F43</f>
        <v>0.32</v>
      </c>
      <c r="G43" s="856">
        <f>'동부 배수관 '!G43+'중부 배수관'!G43+'서부 배수관 '!G43+'유성 배수관 '!G43+'대덕 배수관 '!G43</f>
        <v>0</v>
      </c>
      <c r="H43" s="856">
        <f>'동부 배수관 '!H43+'중부 배수관'!H43+'서부 배수관 '!H43+'유성 배수관 '!H43+'대덕 배수관 '!H43</f>
        <v>2579.87</v>
      </c>
      <c r="I43" s="856">
        <f>'동부 배수관 '!I43+'중부 배수관'!I43+'서부 배수관 '!I43+'유성 배수관 '!I43+'대덕 배수관 '!I43</f>
        <v>5478.0099999999984</v>
      </c>
      <c r="J43" s="856">
        <f>'동부 배수관 '!J43+'중부 배수관'!J43+'서부 배수관 '!J43+'유성 배수관 '!J43+'대덕 배수관 '!J43</f>
        <v>12082.84</v>
      </c>
      <c r="K43" s="856">
        <f>'동부 배수관 '!K43+'중부 배수관'!K43+'서부 배수관 '!K43+'유성 배수관 '!K43+'대덕 배수관 '!K43</f>
        <v>5583.16</v>
      </c>
      <c r="L43" s="856">
        <f>'동부 배수관 '!L43+'중부 배수관'!L43+'서부 배수관 '!L43+'유성 배수관 '!L43+'대덕 배수관 '!L43</f>
        <v>2686.16</v>
      </c>
      <c r="M43" s="856">
        <f>'동부 배수관 '!M43+'중부 배수관'!M43+'서부 배수관 '!M43+'유성 배수관 '!M43+'대덕 배수관 '!M43</f>
        <v>8383.4600000000009</v>
      </c>
      <c r="N43" s="856">
        <f>'동부 배수관 '!N43+'중부 배수관'!N43+'서부 배수관 '!N43+'유성 배수관 '!N43+'대덕 배수관 '!N43</f>
        <v>11474.53</v>
      </c>
      <c r="O43" s="856">
        <f>'동부 배수관 '!O43+'중부 배수관'!O43+'서부 배수관 '!O43+'유성 배수관 '!O43+'대덕 배수관 '!O43</f>
        <v>4256.2</v>
      </c>
      <c r="P43" s="856">
        <f>'동부 배수관 '!P43+'중부 배수관'!P43+'서부 배수관 '!P43+'유성 배수관 '!P43+'대덕 배수관 '!P43</f>
        <v>3439.94</v>
      </c>
      <c r="Q43" s="856">
        <f>'동부 배수관 '!Q43+'중부 배수관'!Q43+'서부 배수관 '!Q43+'유성 배수관 '!Q43+'대덕 배수관 '!Q43</f>
        <v>5897.24</v>
      </c>
      <c r="R43" s="856">
        <f>'동부 배수관 '!R43+'중부 배수관'!R43+'서부 배수관 '!R43+'유성 배수관 '!R43+'대덕 배수관 '!R43</f>
        <v>3864.87</v>
      </c>
      <c r="S43" s="856">
        <f>'동부 배수관 '!S43+'중부 배수관'!S43+'서부 배수관 '!S43+'유성 배수관 '!S43+'대덕 배수관 '!S43</f>
        <v>11807.83</v>
      </c>
      <c r="T43" s="856">
        <f>'동부 배수관 '!T43+'중부 배수관'!T43+'서부 배수관 '!T43+'유성 배수관 '!T43+'대덕 배수관 '!T43</f>
        <v>6202.75</v>
      </c>
      <c r="U43" s="856">
        <f>'동부 배수관 '!U43+'중부 배수관'!U43+'서부 배수관 '!U43+'유성 배수관 '!U43+'대덕 배수관 '!U43</f>
        <v>4807.6399999999994</v>
      </c>
      <c r="V43" s="856">
        <f>'동부 배수관 '!V43+'중부 배수관'!V43+'서부 배수관 '!V43+'유성 배수관 '!V43+'대덕 배수관 '!V43</f>
        <v>3531.73</v>
      </c>
      <c r="W43" s="856">
        <f>'동부 배수관 '!W43+'중부 배수관'!W43+'서부 배수관 '!W43+'유성 배수관 '!W43+'대덕 배수관 '!W43</f>
        <v>21865.71</v>
      </c>
      <c r="X43" s="856">
        <f>'동부 배수관 '!X43+'중부 배수관'!X43+'서부 배수관 '!X43+'유성 배수관 '!X43+'대덕 배수관 '!X43</f>
        <v>14606.62</v>
      </c>
      <c r="Y43" s="856">
        <f>'동부 배수관 '!Y43+'중부 배수관'!Y43+'서부 배수관 '!Y43+'유성 배수관 '!Y43+'대덕 배수관 '!Y43</f>
        <v>9929.4500000000007</v>
      </c>
      <c r="Z43" s="856">
        <f>'동부 배수관 '!Z43+'중부 배수관'!Z43+'서부 배수관 '!Z43+'유성 배수관 '!Z43+'대덕 배수관 '!Z43</f>
        <v>11105.96</v>
      </c>
      <c r="AA43" s="856">
        <f>'동부 배수관 '!AA43+'중부 배수관'!AA43+'서부 배수관 '!AA43+'유성 배수관 '!AA43+'대덕 배수관 '!AA43</f>
        <v>17325.53</v>
      </c>
      <c r="AB43" s="856">
        <f>'동부 배수관 '!AB43+'중부 배수관'!AB43+'서부 배수관 '!AB43+'유성 배수관 '!AB43+'대덕 배수관 '!AB43</f>
        <v>8281.18</v>
      </c>
      <c r="AC43" s="856">
        <f>'동부 배수관 '!AC43+'중부 배수관'!AC43+'서부 배수관 '!AC43+'유성 배수관 '!AC43+'대덕 배수관 '!AC43</f>
        <v>13639.75</v>
      </c>
      <c r="AD43" s="856">
        <f>'동부 배수관 '!AD43+'중부 배수관'!AD43+'서부 배수관 '!AD43+'유성 배수관 '!AD43+'대덕 배수관 '!AD43</f>
        <v>8135.0999999999995</v>
      </c>
      <c r="AE43" s="856">
        <f>'동부 배수관 '!AE43+'중부 배수관'!AE43+'서부 배수관 '!AE43+'유성 배수관 '!AE43+'대덕 배수관 '!AE43</f>
        <v>4642.26</v>
      </c>
      <c r="AF43" s="856">
        <f>'동부 배수관 '!AF43+'중부 배수관'!AF43+'서부 배수관 '!AF43+'유성 배수관 '!AF43+'대덕 배수관 '!AF43</f>
        <v>3511.54</v>
      </c>
      <c r="AG43" s="856">
        <f>'동부 배수관 '!AG43+'중부 배수관'!AG43+'서부 배수관 '!AG43+'유성 배수관 '!AG43+'대덕 배수관 '!AG43</f>
        <v>15674.539999999999</v>
      </c>
      <c r="AH43" s="856">
        <f>'동부 배수관 '!AH43+'중부 배수관'!AH43+'서부 배수관 '!AH43+'유성 배수관 '!AH43+'대덕 배수관 '!AH43</f>
        <v>13581.369999999999</v>
      </c>
      <c r="AI43" s="856">
        <f>'동부 배수관 '!AI43+'중부 배수관'!AI43+'서부 배수관 '!AI43+'유성 배수관 '!AI43+'대덕 배수관 '!AI43</f>
        <v>5310.37</v>
      </c>
      <c r="AJ43" s="856">
        <f>'동부 배수관 '!AJ43+'중부 배수관'!AJ43+'서부 배수관 '!AJ43+'유성 배수관 '!AJ43+'대덕 배수관 '!AJ43</f>
        <v>5843.51</v>
      </c>
      <c r="AK43" s="856">
        <f>'동부 배수관 '!AK43+'중부 배수관'!AK43+'서부 배수관 '!AK43+'유성 배수관 '!AK43+'대덕 배수관 '!AK43</f>
        <v>19323.440000000002</v>
      </c>
    </row>
    <row r="44" spans="1:37" s="850" customFormat="1" ht="20.25" customHeight="1" x14ac:dyDescent="0.15">
      <c r="A44" s="2748"/>
      <c r="B44" s="851" t="s">
        <v>345</v>
      </c>
      <c r="C44" s="527">
        <f t="shared" si="20"/>
        <v>21367.129999999997</v>
      </c>
      <c r="D44" s="856">
        <f>'동부 배수관 '!D44+'중부 배수관'!D44+'서부 배수관 '!D44+'유성 배수관 '!D44+'대덕 배수관 '!D44</f>
        <v>0</v>
      </c>
      <c r="E44" s="856">
        <f>'동부 배수관 '!E44+'중부 배수관'!E44+'서부 배수관 '!E44+'유성 배수관 '!E44+'대덕 배수관 '!E44</f>
        <v>0</v>
      </c>
      <c r="F44" s="856">
        <f>'동부 배수관 '!F44+'중부 배수관'!F44+'서부 배수관 '!F44+'유성 배수관 '!F44+'대덕 배수관 '!F44</f>
        <v>0</v>
      </c>
      <c r="G44" s="856">
        <f>'동부 배수관 '!G44+'중부 배수관'!G44+'서부 배수관 '!G44+'유성 배수관 '!G44+'대덕 배수관 '!G44</f>
        <v>0</v>
      </c>
      <c r="H44" s="856">
        <f>'동부 배수관 '!H44+'중부 배수관'!H44+'서부 배수관 '!H44+'유성 배수관 '!H44+'대덕 배수관 '!H44</f>
        <v>0</v>
      </c>
      <c r="I44" s="856">
        <f>'동부 배수관 '!I44+'중부 배수관'!I44+'서부 배수관 '!I44+'유성 배수관 '!I44+'대덕 배수관 '!I44</f>
        <v>0</v>
      </c>
      <c r="J44" s="856">
        <f>'동부 배수관 '!J44+'중부 배수관'!J44+'서부 배수관 '!J44+'유성 배수관 '!J44+'대덕 배수관 '!J44</f>
        <v>0</v>
      </c>
      <c r="K44" s="856">
        <f>'동부 배수관 '!K44+'중부 배수관'!K44+'서부 배수관 '!K44+'유성 배수관 '!K44+'대덕 배수관 '!K44</f>
        <v>0</v>
      </c>
      <c r="L44" s="856">
        <f>'동부 배수관 '!L44+'중부 배수관'!L44+'서부 배수관 '!L44+'유성 배수관 '!L44+'대덕 배수관 '!L44</f>
        <v>0</v>
      </c>
      <c r="M44" s="856">
        <f>'동부 배수관 '!M44+'중부 배수관'!M44+'서부 배수관 '!M44+'유성 배수관 '!M44+'대덕 배수관 '!M44</f>
        <v>0</v>
      </c>
      <c r="N44" s="856">
        <f>'동부 배수관 '!N44+'중부 배수관'!N44+'서부 배수관 '!N44+'유성 배수관 '!N44+'대덕 배수관 '!N44</f>
        <v>0</v>
      </c>
      <c r="O44" s="856">
        <f>'동부 배수관 '!O44+'중부 배수관'!O44+'서부 배수관 '!O44+'유성 배수관 '!O44+'대덕 배수관 '!O44</f>
        <v>0.5</v>
      </c>
      <c r="P44" s="856">
        <f>'동부 배수관 '!P44+'중부 배수관'!P44+'서부 배수관 '!P44+'유성 배수관 '!P44+'대덕 배수관 '!P44</f>
        <v>0</v>
      </c>
      <c r="Q44" s="856">
        <f>'동부 배수관 '!Q44+'중부 배수관'!Q44+'서부 배수관 '!Q44+'유성 배수관 '!Q44+'대덕 배수관 '!Q44</f>
        <v>0</v>
      </c>
      <c r="R44" s="856">
        <f>'동부 배수관 '!R44+'중부 배수관'!R44+'서부 배수관 '!R44+'유성 배수관 '!R44+'대덕 배수관 '!R44</f>
        <v>0</v>
      </c>
      <c r="S44" s="856">
        <f>'동부 배수관 '!S44+'중부 배수관'!S44+'서부 배수관 '!S44+'유성 배수관 '!S44+'대덕 배수관 '!S44</f>
        <v>1979.41</v>
      </c>
      <c r="T44" s="856">
        <f>'동부 배수관 '!T44+'중부 배수관'!T44+'서부 배수관 '!T44+'유성 배수관 '!T44+'대덕 배수관 '!T44</f>
        <v>0</v>
      </c>
      <c r="U44" s="856">
        <f>'동부 배수관 '!U44+'중부 배수관'!U44+'서부 배수관 '!U44+'유성 배수관 '!U44+'대덕 배수관 '!U44</f>
        <v>656.45</v>
      </c>
      <c r="V44" s="856">
        <f>'동부 배수관 '!V44+'중부 배수관'!V44+'서부 배수관 '!V44+'유성 배수관 '!V44+'대덕 배수관 '!V44</f>
        <v>1.19</v>
      </c>
      <c r="W44" s="856">
        <f>'동부 배수관 '!W44+'중부 배수관'!W44+'서부 배수관 '!W44+'유성 배수관 '!W44+'대덕 배수관 '!W44</f>
        <v>0</v>
      </c>
      <c r="X44" s="856">
        <f>'동부 배수관 '!X44+'중부 배수관'!X44+'서부 배수관 '!X44+'유성 배수관 '!X44+'대덕 배수관 '!X44</f>
        <v>3198.79</v>
      </c>
      <c r="Y44" s="856">
        <f>'동부 배수관 '!Y44+'중부 배수관'!Y44+'서부 배수관 '!Y44+'유성 배수관 '!Y44+'대덕 배수관 '!Y44</f>
        <v>1020.61</v>
      </c>
      <c r="Z44" s="856">
        <f>'동부 배수관 '!Z44+'중부 배수관'!Z44+'서부 배수관 '!Z44+'유성 배수관 '!Z44+'대덕 배수관 '!Z44</f>
        <v>840.84</v>
      </c>
      <c r="AA44" s="856">
        <f>'동부 배수관 '!AA44+'중부 배수관'!AA44+'서부 배수관 '!AA44+'유성 배수관 '!AA44+'대덕 배수관 '!AA44</f>
        <v>823.22</v>
      </c>
      <c r="AB44" s="856">
        <f>'동부 배수관 '!AB44+'중부 배수관'!AB44+'서부 배수관 '!AB44+'유성 배수관 '!AB44+'대덕 배수관 '!AB44</f>
        <v>1957.7399999999998</v>
      </c>
      <c r="AC44" s="856">
        <f>'동부 배수관 '!AC44+'중부 배수관'!AC44+'서부 배수관 '!AC44+'유성 배수관 '!AC44+'대덕 배수관 '!AC44</f>
        <v>3467.6600000000003</v>
      </c>
      <c r="AD44" s="856">
        <f>'동부 배수관 '!AD44+'중부 배수관'!AD44+'서부 배수관 '!AD44+'유성 배수관 '!AD44+'대덕 배수관 '!AD44</f>
        <v>206.34</v>
      </c>
      <c r="AE44" s="856">
        <f>'동부 배수관 '!AE44+'중부 배수관'!AE44+'서부 배수관 '!AE44+'유성 배수관 '!AE44+'대덕 배수관 '!AE44</f>
        <v>1244.71</v>
      </c>
      <c r="AF44" s="856">
        <f>'동부 배수관 '!AF44+'중부 배수관'!AF44+'서부 배수관 '!AF44+'유성 배수관 '!AF44+'대덕 배수관 '!AF44</f>
        <v>1863.28</v>
      </c>
      <c r="AG44" s="856">
        <f>'동부 배수관 '!AG44+'중부 배수관'!AG44+'서부 배수관 '!AG44+'유성 배수관 '!AG44+'대덕 배수관 '!AG44</f>
        <v>1471.47</v>
      </c>
      <c r="AH44" s="856">
        <f>'동부 배수관 '!AH44+'중부 배수관'!AH44+'서부 배수관 '!AH44+'유성 배수관 '!AH44+'대덕 배수관 '!AH44</f>
        <v>2634.92</v>
      </c>
      <c r="AI44" s="856">
        <f>'동부 배수관 '!AI44+'중부 배수관'!AI44+'서부 배수관 '!AI44+'유성 배수관 '!AI44+'대덕 배수관 '!AI44</f>
        <v>0</v>
      </c>
      <c r="AJ44" s="856">
        <f>'동부 배수관 '!AJ44+'중부 배수관'!AJ44+'서부 배수관 '!AJ44+'유성 배수관 '!AJ44+'대덕 배수관 '!AJ44</f>
        <v>0</v>
      </c>
      <c r="AK44" s="856">
        <f>'동부 배수관 '!AK44+'중부 배수관'!AK44+'서부 배수관 '!AK44+'유성 배수관 '!AK44+'대덕 배수관 '!AK44</f>
        <v>0</v>
      </c>
    </row>
    <row r="45" spans="1:37" s="850" customFormat="1" ht="20.25" customHeight="1" x14ac:dyDescent="0.15">
      <c r="A45" s="2748"/>
      <c r="B45" s="852" t="s">
        <v>283</v>
      </c>
      <c r="C45" s="527">
        <f t="shared" si="20"/>
        <v>831.58999999999992</v>
      </c>
      <c r="D45" s="856">
        <f>'동부 배수관 '!D45+'중부 배수관'!D45+'서부 배수관 '!D45+'유성 배수관 '!D45+'대덕 배수관 '!D45</f>
        <v>823.81999999999994</v>
      </c>
      <c r="E45" s="856">
        <f>'동부 배수관 '!E45+'중부 배수관'!E45+'서부 배수관 '!E45+'유성 배수관 '!E45+'대덕 배수관 '!E45</f>
        <v>0.74</v>
      </c>
      <c r="F45" s="856">
        <f>'동부 배수관 '!F45+'중부 배수관'!F45+'서부 배수관 '!F45+'유성 배수관 '!F45+'대덕 배수관 '!F45</f>
        <v>7.03</v>
      </c>
      <c r="G45" s="856">
        <f>'동부 배수관 '!G45+'중부 배수관'!G45+'서부 배수관 '!G45+'유성 배수관 '!G45+'대덕 배수관 '!G45</f>
        <v>0</v>
      </c>
      <c r="H45" s="856">
        <f>'동부 배수관 '!H45+'중부 배수관'!H45+'서부 배수관 '!H45+'유성 배수관 '!H45+'대덕 배수관 '!H45</f>
        <v>0</v>
      </c>
      <c r="I45" s="856">
        <f>'동부 배수관 '!I45+'중부 배수관'!I45+'서부 배수관 '!I45+'유성 배수관 '!I45+'대덕 배수관 '!I45</f>
        <v>0</v>
      </c>
      <c r="J45" s="856">
        <f>'동부 배수관 '!J45+'중부 배수관'!J45+'서부 배수관 '!J45+'유성 배수관 '!J45+'대덕 배수관 '!J45</f>
        <v>0</v>
      </c>
      <c r="K45" s="856">
        <f>'동부 배수관 '!K45+'중부 배수관'!K45+'서부 배수관 '!K45+'유성 배수관 '!K45+'대덕 배수관 '!K45</f>
        <v>0</v>
      </c>
      <c r="L45" s="856">
        <f>'동부 배수관 '!L45+'중부 배수관'!L45+'서부 배수관 '!L45+'유성 배수관 '!L45+'대덕 배수관 '!L45</f>
        <v>0</v>
      </c>
      <c r="M45" s="856">
        <f>'동부 배수관 '!M45+'중부 배수관'!M45+'서부 배수관 '!M45+'유성 배수관 '!M45+'대덕 배수관 '!M45</f>
        <v>0</v>
      </c>
      <c r="N45" s="856">
        <f>'동부 배수관 '!N45+'중부 배수관'!N45+'서부 배수관 '!N45+'유성 배수관 '!N45+'대덕 배수관 '!N45</f>
        <v>0</v>
      </c>
      <c r="O45" s="856">
        <f>'동부 배수관 '!O45+'중부 배수관'!O45+'서부 배수관 '!O45+'유성 배수관 '!O45+'대덕 배수관 '!O45</f>
        <v>0</v>
      </c>
      <c r="P45" s="856">
        <f>'동부 배수관 '!P45+'중부 배수관'!P45+'서부 배수관 '!P45+'유성 배수관 '!P45+'대덕 배수관 '!P45</f>
        <v>0</v>
      </c>
      <c r="Q45" s="856">
        <f>'동부 배수관 '!Q45+'중부 배수관'!Q45+'서부 배수관 '!Q45+'유성 배수관 '!Q45+'대덕 배수관 '!Q45</f>
        <v>0</v>
      </c>
      <c r="R45" s="856">
        <f>'동부 배수관 '!R45+'중부 배수관'!R45+'서부 배수관 '!R45+'유성 배수관 '!R45+'대덕 배수관 '!R45</f>
        <v>0</v>
      </c>
      <c r="S45" s="856">
        <f>'동부 배수관 '!S45+'중부 배수관'!S45+'서부 배수관 '!S45+'유성 배수관 '!S45+'대덕 배수관 '!S45</f>
        <v>0</v>
      </c>
      <c r="T45" s="856">
        <f>'동부 배수관 '!T45+'중부 배수관'!T45+'서부 배수관 '!T45+'유성 배수관 '!T45+'대덕 배수관 '!T45</f>
        <v>0</v>
      </c>
      <c r="U45" s="856">
        <f>'동부 배수관 '!U45+'중부 배수관'!U45+'서부 배수관 '!U45+'유성 배수관 '!U45+'대덕 배수관 '!U45</f>
        <v>0</v>
      </c>
      <c r="V45" s="856">
        <f>'동부 배수관 '!V45+'중부 배수관'!V45+'서부 배수관 '!V45+'유성 배수관 '!V45+'대덕 배수관 '!V45</f>
        <v>0</v>
      </c>
      <c r="W45" s="856">
        <f>'동부 배수관 '!W45+'중부 배수관'!W45+'서부 배수관 '!W45+'유성 배수관 '!W45+'대덕 배수관 '!W45</f>
        <v>0</v>
      </c>
      <c r="X45" s="856">
        <f>'동부 배수관 '!X45+'중부 배수관'!X45+'서부 배수관 '!X45+'유성 배수관 '!X45+'대덕 배수관 '!X45</f>
        <v>0</v>
      </c>
      <c r="Y45" s="856">
        <f>'동부 배수관 '!Y45+'중부 배수관'!Y45+'서부 배수관 '!Y45+'유성 배수관 '!Y45+'대덕 배수관 '!Y45</f>
        <v>0</v>
      </c>
      <c r="Z45" s="856">
        <f>'동부 배수관 '!Z45+'중부 배수관'!Z45+'서부 배수관 '!Z45+'유성 배수관 '!Z45+'대덕 배수관 '!Z45</f>
        <v>0</v>
      </c>
      <c r="AA45" s="856">
        <f>'동부 배수관 '!AA45+'중부 배수관'!AA45+'서부 배수관 '!AA45+'유성 배수관 '!AA45+'대덕 배수관 '!AA45</f>
        <v>0</v>
      </c>
      <c r="AB45" s="856">
        <f>'동부 배수관 '!AB45+'중부 배수관'!AB45+'서부 배수관 '!AB45+'유성 배수관 '!AB45+'대덕 배수관 '!AB45</f>
        <v>0</v>
      </c>
      <c r="AC45" s="856">
        <f>'동부 배수관 '!AC45+'중부 배수관'!AC45+'서부 배수관 '!AC45+'유성 배수관 '!AC45+'대덕 배수관 '!AC45</f>
        <v>0</v>
      </c>
      <c r="AD45" s="856">
        <f>'동부 배수관 '!AD45+'중부 배수관'!AD45+'서부 배수관 '!AD45+'유성 배수관 '!AD45+'대덕 배수관 '!AD45</f>
        <v>0</v>
      </c>
      <c r="AE45" s="856">
        <f>'동부 배수관 '!AE45+'중부 배수관'!AE45+'서부 배수관 '!AE45+'유성 배수관 '!AE45+'대덕 배수관 '!AE45</f>
        <v>0</v>
      </c>
      <c r="AF45" s="856">
        <f>'동부 배수관 '!AF45+'중부 배수관'!AF45+'서부 배수관 '!AF45+'유성 배수관 '!AF45+'대덕 배수관 '!AF45</f>
        <v>0</v>
      </c>
      <c r="AG45" s="856">
        <f>'동부 배수관 '!AG45+'중부 배수관'!AG45+'서부 배수관 '!AG45+'유성 배수관 '!AG45+'대덕 배수관 '!AG45</f>
        <v>0</v>
      </c>
      <c r="AH45" s="856">
        <f>'동부 배수관 '!AH45+'중부 배수관'!AH45+'서부 배수관 '!AH45+'유성 배수관 '!AH45+'대덕 배수관 '!AH45</f>
        <v>0</v>
      </c>
      <c r="AI45" s="856">
        <f>'동부 배수관 '!AI45+'중부 배수관'!AI45+'서부 배수관 '!AI45+'유성 배수관 '!AI45+'대덕 배수관 '!AI45</f>
        <v>0</v>
      </c>
      <c r="AJ45" s="856">
        <f>'동부 배수관 '!AJ45+'중부 배수관'!AJ45+'서부 배수관 '!AJ45+'유성 배수관 '!AJ45+'대덕 배수관 '!AJ45</f>
        <v>0</v>
      </c>
      <c r="AK45" s="856">
        <f>'동부 배수관 '!AK45+'중부 배수관'!AK45+'서부 배수관 '!AK45+'유성 배수관 '!AK45+'대덕 배수관 '!AK45</f>
        <v>0</v>
      </c>
    </row>
    <row r="46" spans="1:37" s="850" customFormat="1" ht="20.25" customHeight="1" x14ac:dyDescent="0.15">
      <c r="A46" s="2748"/>
      <c r="B46" s="852" t="s">
        <v>284</v>
      </c>
      <c r="C46" s="527">
        <f t="shared" si="20"/>
        <v>15042.44</v>
      </c>
      <c r="D46" s="856">
        <f>'동부 배수관 '!D46+'중부 배수관'!D46+'서부 배수관 '!D46+'유성 배수관 '!D46+'대덕 배수관 '!D46</f>
        <v>0</v>
      </c>
      <c r="E46" s="856">
        <f>'동부 배수관 '!E46+'중부 배수관'!E46+'서부 배수관 '!E46+'유성 배수관 '!E46+'대덕 배수관 '!E46</f>
        <v>0</v>
      </c>
      <c r="F46" s="856">
        <f>'동부 배수관 '!F46+'중부 배수관'!F46+'서부 배수관 '!F46+'유성 배수관 '!F46+'대덕 배수관 '!F46</f>
        <v>0.41</v>
      </c>
      <c r="G46" s="856">
        <f>'동부 배수관 '!G46+'중부 배수관'!G46+'서부 배수관 '!G46+'유성 배수관 '!G46+'대덕 배수관 '!G46</f>
        <v>0</v>
      </c>
      <c r="H46" s="856">
        <f>'동부 배수관 '!H46+'중부 배수관'!H46+'서부 배수관 '!H46+'유성 배수관 '!H46+'대덕 배수관 '!H46</f>
        <v>0</v>
      </c>
      <c r="I46" s="856">
        <f>'동부 배수관 '!I46+'중부 배수관'!I46+'서부 배수관 '!I46+'유성 배수관 '!I46+'대덕 배수관 '!I46</f>
        <v>769.29</v>
      </c>
      <c r="J46" s="856">
        <f>'동부 배수관 '!J46+'중부 배수관'!J46+'서부 배수관 '!J46+'유성 배수관 '!J46+'대덕 배수관 '!J46</f>
        <v>695.13000000000011</v>
      </c>
      <c r="K46" s="856">
        <f>'동부 배수관 '!K46+'중부 배수관'!K46+'서부 배수관 '!K46+'유성 배수관 '!K46+'대덕 배수관 '!K46</f>
        <v>16.21</v>
      </c>
      <c r="L46" s="856">
        <f>'동부 배수관 '!L46+'중부 배수관'!L46+'서부 배수관 '!L46+'유성 배수관 '!L46+'대덕 배수관 '!L46</f>
        <v>430.56000000000006</v>
      </c>
      <c r="M46" s="856">
        <f>'동부 배수관 '!M46+'중부 배수관'!M46+'서부 배수관 '!M46+'유성 배수관 '!M46+'대덕 배수관 '!M46</f>
        <v>814.9</v>
      </c>
      <c r="N46" s="856">
        <f>'동부 배수관 '!N46+'중부 배수관'!N46+'서부 배수관 '!N46+'유성 배수관 '!N46+'대덕 배수관 '!N46</f>
        <v>3002.46</v>
      </c>
      <c r="O46" s="856">
        <f>'동부 배수관 '!O46+'중부 배수관'!O46+'서부 배수관 '!O46+'유성 배수관 '!O46+'대덕 배수관 '!O46</f>
        <v>784.16000000000008</v>
      </c>
      <c r="P46" s="856">
        <f>'동부 배수관 '!P46+'중부 배수관'!P46+'서부 배수관 '!P46+'유성 배수관 '!P46+'대덕 배수관 '!P46</f>
        <v>3930.8999999999996</v>
      </c>
      <c r="Q46" s="856">
        <f>'동부 배수관 '!Q46+'중부 배수관'!Q46+'서부 배수관 '!Q46+'유성 배수관 '!Q46+'대덕 배수관 '!Q46</f>
        <v>1066.6500000000001</v>
      </c>
      <c r="R46" s="856">
        <f>'동부 배수관 '!R46+'중부 배수관'!R46+'서부 배수관 '!R46+'유성 배수관 '!R46+'대덕 배수관 '!R46</f>
        <v>64.180000000000007</v>
      </c>
      <c r="S46" s="856">
        <f>'동부 배수관 '!S46+'중부 배수관'!S46+'서부 배수관 '!S46+'유성 배수관 '!S46+'대덕 배수관 '!S46</f>
        <v>989.25</v>
      </c>
      <c r="T46" s="856">
        <f>'동부 배수관 '!T46+'중부 배수관'!T46+'서부 배수관 '!T46+'유성 배수관 '!T46+'대덕 배수관 '!T46</f>
        <v>1476.35</v>
      </c>
      <c r="U46" s="856">
        <f>'동부 배수관 '!U46+'중부 배수관'!U46+'서부 배수관 '!U46+'유성 배수관 '!U46+'대덕 배수관 '!U46</f>
        <v>584.73</v>
      </c>
      <c r="V46" s="856">
        <f>'동부 배수관 '!V46+'중부 배수관'!V46+'서부 배수관 '!V46+'유성 배수관 '!V46+'대덕 배수관 '!V46</f>
        <v>126.39</v>
      </c>
      <c r="W46" s="856">
        <f>'동부 배수관 '!W46+'중부 배수관'!W46+'서부 배수관 '!W46+'유성 배수관 '!W46+'대덕 배수관 '!W46</f>
        <v>0</v>
      </c>
      <c r="X46" s="856">
        <f>'동부 배수관 '!X46+'중부 배수관'!X46+'서부 배수관 '!X46+'유성 배수관 '!X46+'대덕 배수관 '!X46</f>
        <v>90.87</v>
      </c>
      <c r="Y46" s="856">
        <f>'동부 배수관 '!Y46+'중부 배수관'!Y46+'서부 배수관 '!Y46+'유성 배수관 '!Y46+'대덕 배수관 '!Y46</f>
        <v>0</v>
      </c>
      <c r="Z46" s="856">
        <f>'동부 배수관 '!Z46+'중부 배수관'!Z46+'서부 배수관 '!Z46+'유성 배수관 '!Z46+'대덕 배수관 '!Z46</f>
        <v>0</v>
      </c>
      <c r="AA46" s="856">
        <f>'동부 배수관 '!AA46+'중부 배수관'!AA46+'서부 배수관 '!AA46+'유성 배수관 '!AA46+'대덕 배수관 '!AA46</f>
        <v>0</v>
      </c>
      <c r="AB46" s="856">
        <f>'동부 배수관 '!AB46+'중부 배수관'!AB46+'서부 배수관 '!AB46+'유성 배수관 '!AB46+'대덕 배수관 '!AB46</f>
        <v>0</v>
      </c>
      <c r="AC46" s="856">
        <f>'동부 배수관 '!AC46+'중부 배수관'!AC46+'서부 배수관 '!AC46+'유성 배수관 '!AC46+'대덕 배수관 '!AC46</f>
        <v>200</v>
      </c>
      <c r="AD46" s="856">
        <f>'동부 배수관 '!AD46+'중부 배수관'!AD46+'서부 배수관 '!AD46+'유성 배수관 '!AD46+'대덕 배수관 '!AD46</f>
        <v>0</v>
      </c>
      <c r="AE46" s="856">
        <f>'동부 배수관 '!AE46+'중부 배수관'!AE46+'서부 배수관 '!AE46+'유성 배수관 '!AE46+'대덕 배수관 '!AE46</f>
        <v>0</v>
      </c>
      <c r="AF46" s="856">
        <f>'동부 배수관 '!AF46+'중부 배수관'!AF46+'서부 배수관 '!AF46+'유성 배수관 '!AF46+'대덕 배수관 '!AF46</f>
        <v>0</v>
      </c>
      <c r="AG46" s="856">
        <f>'동부 배수관 '!AG46+'중부 배수관'!AG46+'서부 배수관 '!AG46+'유성 배수관 '!AG46+'대덕 배수관 '!AG46</f>
        <v>0</v>
      </c>
      <c r="AH46" s="856">
        <f>'동부 배수관 '!AH46+'중부 배수관'!AH46+'서부 배수관 '!AH46+'유성 배수관 '!AH46+'대덕 배수관 '!AH46</f>
        <v>0</v>
      </c>
      <c r="AI46" s="856">
        <f>'동부 배수관 '!AI46+'중부 배수관'!AI46+'서부 배수관 '!AI46+'유성 배수관 '!AI46+'대덕 배수관 '!AI46</f>
        <v>0</v>
      </c>
      <c r="AJ46" s="856">
        <f>'동부 배수관 '!AJ46+'중부 배수관'!AJ46+'서부 배수관 '!AJ46+'유성 배수관 '!AJ46+'대덕 배수관 '!AJ46</f>
        <v>0</v>
      </c>
      <c r="AK46" s="856">
        <f>'동부 배수관 '!AK46+'중부 배수관'!AK46+'서부 배수관 '!AK46+'유성 배수관 '!AK46+'대덕 배수관 '!AK46</f>
        <v>0</v>
      </c>
    </row>
    <row r="47" spans="1:37" s="850" customFormat="1" ht="20.25" customHeight="1" x14ac:dyDescent="0.15">
      <c r="A47" s="2748"/>
      <c r="B47" s="851" t="s">
        <v>847</v>
      </c>
      <c r="C47" s="527">
        <f t="shared" si="20"/>
        <v>3310.66</v>
      </c>
      <c r="D47" s="856">
        <f>'동부 배수관 '!D47+'중부 배수관'!D47+'서부 배수관 '!D47+'유성 배수관 '!D47+'대덕 배수관 '!D47</f>
        <v>0</v>
      </c>
      <c r="E47" s="856">
        <f>'동부 배수관 '!E47+'중부 배수관'!E47+'서부 배수관 '!E47+'유성 배수관 '!E47+'대덕 배수관 '!E47</f>
        <v>0</v>
      </c>
      <c r="F47" s="856">
        <f>'동부 배수관 '!F47+'중부 배수관'!F47+'서부 배수관 '!F47+'유성 배수관 '!F47+'대덕 배수관 '!F47</f>
        <v>0</v>
      </c>
      <c r="G47" s="856">
        <f>'동부 배수관 '!G47+'중부 배수관'!G47+'서부 배수관 '!G47+'유성 배수관 '!G47+'대덕 배수관 '!G47</f>
        <v>0</v>
      </c>
      <c r="H47" s="856">
        <f>'동부 배수관 '!H47+'중부 배수관'!H47+'서부 배수관 '!H47+'유성 배수관 '!H47+'대덕 배수관 '!H47</f>
        <v>0</v>
      </c>
      <c r="I47" s="856">
        <f>'동부 배수관 '!I47+'중부 배수관'!I47+'서부 배수관 '!I47+'유성 배수관 '!I47+'대덕 배수관 '!I47</f>
        <v>0</v>
      </c>
      <c r="J47" s="856">
        <f>'동부 배수관 '!J47+'중부 배수관'!J47+'서부 배수관 '!J47+'유성 배수관 '!J47+'대덕 배수관 '!J47</f>
        <v>0</v>
      </c>
      <c r="K47" s="856">
        <f>'동부 배수관 '!K47+'중부 배수관'!K47+'서부 배수관 '!K47+'유성 배수관 '!K47+'대덕 배수관 '!K47</f>
        <v>0</v>
      </c>
      <c r="L47" s="856">
        <f>'동부 배수관 '!L47+'중부 배수관'!L47+'서부 배수관 '!L47+'유성 배수관 '!L47+'대덕 배수관 '!L47</f>
        <v>0</v>
      </c>
      <c r="M47" s="856">
        <f>'동부 배수관 '!M47+'중부 배수관'!M47+'서부 배수관 '!M47+'유성 배수관 '!M47+'대덕 배수관 '!M47</f>
        <v>0</v>
      </c>
      <c r="N47" s="856">
        <f>'동부 배수관 '!N47+'중부 배수관'!N47+'서부 배수관 '!N47+'유성 배수관 '!N47+'대덕 배수관 '!N47</f>
        <v>0</v>
      </c>
      <c r="O47" s="856">
        <f>'동부 배수관 '!O47+'중부 배수관'!O47+'서부 배수관 '!O47+'유성 배수관 '!O47+'대덕 배수관 '!O47</f>
        <v>0</v>
      </c>
      <c r="P47" s="856">
        <f>'동부 배수관 '!P47+'중부 배수관'!P47+'서부 배수관 '!P47+'유성 배수관 '!P47+'대덕 배수관 '!P47</f>
        <v>0</v>
      </c>
      <c r="Q47" s="856">
        <f>'동부 배수관 '!Q47+'중부 배수관'!Q47+'서부 배수관 '!Q47+'유성 배수관 '!Q47+'대덕 배수관 '!Q47</f>
        <v>0</v>
      </c>
      <c r="R47" s="856">
        <f>'동부 배수관 '!R47+'중부 배수관'!R47+'서부 배수관 '!R47+'유성 배수관 '!R47+'대덕 배수관 '!R47</f>
        <v>0</v>
      </c>
      <c r="S47" s="856">
        <f>'동부 배수관 '!S47+'중부 배수관'!S47+'서부 배수관 '!S47+'유성 배수관 '!S47+'대덕 배수관 '!S47</f>
        <v>0</v>
      </c>
      <c r="T47" s="856">
        <f>'동부 배수관 '!T47+'중부 배수관'!T47+'서부 배수관 '!T47+'유성 배수관 '!T47+'대덕 배수관 '!T47</f>
        <v>0</v>
      </c>
      <c r="U47" s="856">
        <f>'동부 배수관 '!U47+'중부 배수관'!U47+'서부 배수관 '!U47+'유성 배수관 '!U47+'대덕 배수관 '!U47</f>
        <v>0</v>
      </c>
      <c r="V47" s="856">
        <f>'동부 배수관 '!V47+'중부 배수관'!V47+'서부 배수관 '!V47+'유성 배수관 '!V47+'대덕 배수관 '!V47</f>
        <v>0</v>
      </c>
      <c r="W47" s="856">
        <f>'동부 배수관 '!W47+'중부 배수관'!W47+'서부 배수관 '!W47+'유성 배수관 '!W47+'대덕 배수관 '!W47</f>
        <v>0</v>
      </c>
      <c r="X47" s="856">
        <f>'동부 배수관 '!X47+'중부 배수관'!X47+'서부 배수관 '!X47+'유성 배수관 '!X47+'대덕 배수관 '!X47</f>
        <v>0</v>
      </c>
      <c r="Y47" s="856">
        <f>'동부 배수관 '!Y47+'중부 배수관'!Y47+'서부 배수관 '!Y47+'유성 배수관 '!Y47+'대덕 배수관 '!Y47</f>
        <v>0</v>
      </c>
      <c r="Z47" s="856">
        <f>'동부 배수관 '!Z47+'중부 배수관'!Z47+'서부 배수관 '!Z47+'유성 배수관 '!Z47+'대덕 배수관 '!Z47</f>
        <v>0</v>
      </c>
      <c r="AA47" s="856">
        <f>'동부 배수관 '!AA47+'중부 배수관'!AA47+'서부 배수관 '!AA47+'유성 배수관 '!AA47+'대덕 배수관 '!AA47</f>
        <v>0</v>
      </c>
      <c r="AB47" s="856">
        <f>'동부 배수관 '!AB47+'중부 배수관'!AB47+'서부 배수관 '!AB47+'유성 배수관 '!AB47+'대덕 배수관 '!AB47</f>
        <v>0</v>
      </c>
      <c r="AC47" s="856">
        <f>'동부 배수관 '!AC47+'중부 배수관'!AC47+'서부 배수관 '!AC47+'유성 배수관 '!AC47+'대덕 배수관 '!AC47</f>
        <v>0</v>
      </c>
      <c r="AD47" s="856">
        <f>'동부 배수관 '!AD47+'중부 배수관'!AD47+'서부 배수관 '!AD47+'유성 배수관 '!AD47+'대덕 배수관 '!AD47</f>
        <v>0</v>
      </c>
      <c r="AE47" s="856">
        <f>'동부 배수관 '!AE47+'중부 배수관'!AE47+'서부 배수관 '!AE47+'유성 배수관 '!AE47+'대덕 배수관 '!AE47</f>
        <v>0</v>
      </c>
      <c r="AF47" s="856">
        <f>'동부 배수관 '!AF47+'중부 배수관'!AF47+'서부 배수관 '!AF47+'유성 배수관 '!AF47+'대덕 배수관 '!AF47</f>
        <v>0</v>
      </c>
      <c r="AG47" s="856">
        <f>'동부 배수관 '!AG47+'중부 배수관'!AG47+'서부 배수관 '!AG47+'유성 배수관 '!AG47+'대덕 배수관 '!AG47</f>
        <v>0</v>
      </c>
      <c r="AH47" s="856">
        <f>'동부 배수관 '!AH47+'중부 배수관'!AH47+'서부 배수관 '!AH47+'유성 배수관 '!AH47+'대덕 배수관 '!AH47</f>
        <v>0</v>
      </c>
      <c r="AI47" s="856">
        <f>'동부 배수관 '!AI47+'중부 배수관'!AI47+'서부 배수관 '!AI47+'유성 배수관 '!AI47+'대덕 배수관 '!AI47</f>
        <v>0</v>
      </c>
      <c r="AJ47" s="856">
        <f>'동부 배수관 '!AJ47+'중부 배수관'!AJ47+'서부 배수관 '!AJ47+'유성 배수관 '!AJ47+'대덕 배수관 '!AJ47</f>
        <v>0</v>
      </c>
      <c r="AK47" s="856">
        <f>'동부 배수관 '!AK47+'중부 배수관'!AK47+'서부 배수관 '!AK47+'유성 배수관 '!AK47+'대덕 배수관 '!AK47</f>
        <v>3310.66</v>
      </c>
    </row>
    <row r="48" spans="1:37" s="850" customFormat="1" ht="20.25" customHeight="1" x14ac:dyDescent="0.15">
      <c r="A48" s="2748"/>
      <c r="B48" s="853" t="s">
        <v>1084</v>
      </c>
      <c r="C48" s="527">
        <f t="shared" si="20"/>
        <v>4953.03</v>
      </c>
      <c r="D48" s="856">
        <f>'동부 배수관 '!D48+'중부 배수관'!D48+'서부 배수관 '!D48+'유성 배수관 '!D48+'대덕 배수관 '!D48</f>
        <v>0</v>
      </c>
      <c r="E48" s="856">
        <f>'동부 배수관 '!E48+'중부 배수관'!E48+'서부 배수관 '!E48+'유성 배수관 '!E48+'대덕 배수관 '!E48</f>
        <v>0</v>
      </c>
      <c r="F48" s="856">
        <f>'동부 배수관 '!F48+'중부 배수관'!F48+'서부 배수관 '!F48+'유성 배수관 '!F48+'대덕 배수관 '!F48</f>
        <v>0</v>
      </c>
      <c r="G48" s="856">
        <f>'동부 배수관 '!G48+'중부 배수관'!G48+'서부 배수관 '!G48+'유성 배수관 '!G48+'대덕 배수관 '!G48</f>
        <v>0</v>
      </c>
      <c r="H48" s="856">
        <f>'동부 배수관 '!H48+'중부 배수관'!H48+'서부 배수관 '!H48+'유성 배수관 '!H48+'대덕 배수관 '!H48</f>
        <v>0</v>
      </c>
      <c r="I48" s="856">
        <f>'동부 배수관 '!I48+'중부 배수관'!I48+'서부 배수관 '!I48+'유성 배수관 '!I48+'대덕 배수관 '!I48</f>
        <v>0</v>
      </c>
      <c r="J48" s="856">
        <f>'동부 배수관 '!J48+'중부 배수관'!J48+'서부 배수관 '!J48+'유성 배수관 '!J48+'대덕 배수관 '!J48</f>
        <v>0</v>
      </c>
      <c r="K48" s="856">
        <f>'동부 배수관 '!K48+'중부 배수관'!K48+'서부 배수관 '!K48+'유성 배수관 '!K48+'대덕 배수관 '!K48</f>
        <v>0</v>
      </c>
      <c r="L48" s="856">
        <f>'동부 배수관 '!L48+'중부 배수관'!L48+'서부 배수관 '!L48+'유성 배수관 '!L48+'대덕 배수관 '!L48</f>
        <v>0</v>
      </c>
      <c r="M48" s="856">
        <f>'동부 배수관 '!M48+'중부 배수관'!M48+'서부 배수관 '!M48+'유성 배수관 '!M48+'대덕 배수관 '!M48</f>
        <v>0</v>
      </c>
      <c r="N48" s="856">
        <f>'동부 배수관 '!N48+'중부 배수관'!N48+'서부 배수관 '!N48+'유성 배수관 '!N48+'대덕 배수관 '!N48</f>
        <v>0</v>
      </c>
      <c r="O48" s="856">
        <f>'동부 배수관 '!O48+'중부 배수관'!O48+'서부 배수관 '!O48+'유성 배수관 '!O48+'대덕 배수관 '!O48</f>
        <v>0</v>
      </c>
      <c r="P48" s="856">
        <f>'동부 배수관 '!P48+'중부 배수관'!P48+'서부 배수관 '!P48+'유성 배수관 '!P48+'대덕 배수관 '!P48</f>
        <v>0</v>
      </c>
      <c r="Q48" s="856">
        <f>'동부 배수관 '!Q48+'중부 배수관'!Q48+'서부 배수관 '!Q48+'유성 배수관 '!Q48+'대덕 배수관 '!Q48</f>
        <v>0</v>
      </c>
      <c r="R48" s="856">
        <f>'동부 배수관 '!R48+'중부 배수관'!R48+'서부 배수관 '!R48+'유성 배수관 '!R48+'대덕 배수관 '!R48</f>
        <v>0</v>
      </c>
      <c r="S48" s="856">
        <f>'동부 배수관 '!S48+'중부 배수관'!S48+'서부 배수관 '!S48+'유성 배수관 '!S48+'대덕 배수관 '!S48</f>
        <v>440.76</v>
      </c>
      <c r="T48" s="856">
        <f>'동부 배수관 '!T48+'중부 배수관'!T48+'서부 배수관 '!T48+'유성 배수관 '!T48+'대덕 배수관 '!T48</f>
        <v>0</v>
      </c>
      <c r="U48" s="856">
        <f>'동부 배수관 '!U48+'중부 배수관'!U48+'서부 배수관 '!U48+'유성 배수관 '!U48+'대덕 배수관 '!U48</f>
        <v>1780.51</v>
      </c>
      <c r="V48" s="856">
        <f>'동부 배수관 '!V48+'중부 배수관'!V48+'서부 배수관 '!V48+'유성 배수관 '!V48+'대덕 배수관 '!V48</f>
        <v>0</v>
      </c>
      <c r="W48" s="856">
        <f>'동부 배수관 '!W48+'중부 배수관'!W48+'서부 배수관 '!W48+'유성 배수관 '!W48+'대덕 배수관 '!W48</f>
        <v>0</v>
      </c>
      <c r="X48" s="856">
        <f>'동부 배수관 '!X48+'중부 배수관'!X48+'서부 배수관 '!X48+'유성 배수관 '!X48+'대덕 배수관 '!X48</f>
        <v>0</v>
      </c>
      <c r="Y48" s="856">
        <f>'동부 배수관 '!Y48+'중부 배수관'!Y48+'서부 배수관 '!Y48+'유성 배수관 '!Y48+'대덕 배수관 '!Y48</f>
        <v>7.62</v>
      </c>
      <c r="Z48" s="856">
        <f>'동부 배수관 '!Z48+'중부 배수관'!Z48+'서부 배수관 '!Z48+'유성 배수관 '!Z48+'대덕 배수관 '!Z48</f>
        <v>0</v>
      </c>
      <c r="AA48" s="856">
        <f>'동부 배수관 '!AA48+'중부 배수관'!AA48+'서부 배수관 '!AA48+'유성 배수관 '!AA48+'대덕 배수관 '!AA48</f>
        <v>5.0599999999999996</v>
      </c>
      <c r="AB48" s="856">
        <f>'동부 배수관 '!AB48+'중부 배수관'!AB48+'서부 배수관 '!AB48+'유성 배수관 '!AB48+'대덕 배수관 '!AB48</f>
        <v>0</v>
      </c>
      <c r="AC48" s="856">
        <f>'동부 배수관 '!AC48+'중부 배수관'!AC48+'서부 배수관 '!AC48+'유성 배수관 '!AC48+'대덕 배수관 '!AC48</f>
        <v>0</v>
      </c>
      <c r="AD48" s="856">
        <f>'동부 배수관 '!AD48+'중부 배수관'!AD48+'서부 배수관 '!AD48+'유성 배수관 '!AD48+'대덕 배수관 '!AD48</f>
        <v>0</v>
      </c>
      <c r="AE48" s="856">
        <f>'동부 배수관 '!AE48+'중부 배수관'!AE48+'서부 배수관 '!AE48+'유성 배수관 '!AE48+'대덕 배수관 '!AE48</f>
        <v>1.02</v>
      </c>
      <c r="AF48" s="856">
        <f>'동부 배수관 '!AF48+'중부 배수관'!AF48+'서부 배수관 '!AF48+'유성 배수관 '!AF48+'대덕 배수관 '!AF48</f>
        <v>0</v>
      </c>
      <c r="AG48" s="856">
        <f>'동부 배수관 '!AG48+'중부 배수관'!AG48+'서부 배수관 '!AG48+'유성 배수관 '!AG48+'대덕 배수관 '!AG48</f>
        <v>0</v>
      </c>
      <c r="AH48" s="856">
        <f>'동부 배수관 '!AH48+'중부 배수관'!AH48+'서부 배수관 '!AH48+'유성 배수관 '!AH48+'대덕 배수관 '!AH48</f>
        <v>869.81</v>
      </c>
      <c r="AI48" s="856">
        <f>'동부 배수관 '!AI48+'중부 배수관'!AI48+'서부 배수관 '!AI48+'유성 배수관 '!AI48+'대덕 배수관 '!AI48</f>
        <v>581.67000000000007</v>
      </c>
      <c r="AJ48" s="856">
        <f>'동부 배수관 '!AJ48+'중부 배수관'!AJ48+'서부 배수관 '!AJ48+'유성 배수관 '!AJ48+'대덕 배수관 '!AJ48</f>
        <v>363.42999999999995</v>
      </c>
      <c r="AK48" s="856">
        <f>'동부 배수관 '!AK48+'중부 배수관'!AK48+'서부 배수관 '!AK48+'유성 배수관 '!AK48+'대덕 배수관 '!AK48</f>
        <v>903.15</v>
      </c>
    </row>
    <row r="49" spans="1:37" s="850" customFormat="1" ht="19.5" customHeight="1" x14ac:dyDescent="0.15">
      <c r="A49" s="2743">
        <v>250</v>
      </c>
      <c r="B49" s="854" t="s">
        <v>46</v>
      </c>
      <c r="C49" s="613">
        <f>SUM(D49:AK49)</f>
        <v>31439.59</v>
      </c>
      <c r="D49" s="613">
        <f>SUM(D50:D56)</f>
        <v>4171.08</v>
      </c>
      <c r="E49" s="613">
        <f t="shared" ref="E49:AG49" si="21">SUM(E50:E56)</f>
        <v>1498.26</v>
      </c>
      <c r="F49" s="613">
        <f t="shared" si="21"/>
        <v>1412.4</v>
      </c>
      <c r="G49" s="613">
        <f t="shared" si="21"/>
        <v>0</v>
      </c>
      <c r="H49" s="613">
        <f t="shared" si="21"/>
        <v>378.69</v>
      </c>
      <c r="I49" s="613">
        <f t="shared" si="21"/>
        <v>2363.34</v>
      </c>
      <c r="J49" s="613">
        <f t="shared" si="21"/>
        <v>2328</v>
      </c>
      <c r="K49" s="613">
        <f t="shared" si="21"/>
        <v>1392.72</v>
      </c>
      <c r="L49" s="613">
        <f t="shared" si="21"/>
        <v>952.09999999999991</v>
      </c>
      <c r="M49" s="613">
        <f t="shared" si="21"/>
        <v>787.56</v>
      </c>
      <c r="N49" s="613">
        <f t="shared" si="21"/>
        <v>6274.3399999999992</v>
      </c>
      <c r="O49" s="613">
        <f t="shared" si="21"/>
        <v>749.48</v>
      </c>
      <c r="P49" s="613">
        <f t="shared" si="21"/>
        <v>2264.4499999999998</v>
      </c>
      <c r="Q49" s="613">
        <f t="shared" si="21"/>
        <v>1184.3899999999999</v>
      </c>
      <c r="R49" s="613">
        <f t="shared" si="21"/>
        <v>63.01</v>
      </c>
      <c r="S49" s="613">
        <f t="shared" si="21"/>
        <v>2100.0500000000002</v>
      </c>
      <c r="T49" s="613">
        <f t="shared" si="21"/>
        <v>48.25</v>
      </c>
      <c r="U49" s="613">
        <f t="shared" si="21"/>
        <v>0.66</v>
      </c>
      <c r="V49" s="613">
        <f t="shared" si="21"/>
        <v>508.60999999999996</v>
      </c>
      <c r="W49" s="613">
        <f t="shared" si="21"/>
        <v>100.56</v>
      </c>
      <c r="X49" s="613">
        <f t="shared" si="21"/>
        <v>3.78</v>
      </c>
      <c r="Y49" s="613">
        <f t="shared" si="21"/>
        <v>646.06000000000006</v>
      </c>
      <c r="Z49" s="613">
        <f t="shared" si="21"/>
        <v>170.79999999999998</v>
      </c>
      <c r="AA49" s="613">
        <f t="shared" si="21"/>
        <v>125</v>
      </c>
      <c r="AB49" s="613">
        <f t="shared" si="21"/>
        <v>287.75</v>
      </c>
      <c r="AC49" s="613">
        <f t="shared" si="21"/>
        <v>30.41</v>
      </c>
      <c r="AD49" s="613">
        <f t="shared" si="21"/>
        <v>4.41</v>
      </c>
      <c r="AE49" s="613">
        <f t="shared" si="21"/>
        <v>1.74</v>
      </c>
      <c r="AF49" s="613">
        <f t="shared" si="21"/>
        <v>19.12</v>
      </c>
      <c r="AG49" s="613">
        <f t="shared" si="21"/>
        <v>1297.77</v>
      </c>
      <c r="AH49" s="613">
        <f>SUM(AH50:AH56)</f>
        <v>13.589999999999998</v>
      </c>
      <c r="AI49" s="613">
        <f>SUM(AI50:AI56)</f>
        <v>5.8900000000000006</v>
      </c>
      <c r="AJ49" s="613">
        <f>SUM(AJ50:AJ56)</f>
        <v>104.49</v>
      </c>
      <c r="AK49" s="613">
        <f>SUM(AK50:AK57)</f>
        <v>150.83000000000001</v>
      </c>
    </row>
    <row r="50" spans="1:37" s="850" customFormat="1" ht="20.25" customHeight="1" x14ac:dyDescent="0.15">
      <c r="A50" s="2744"/>
      <c r="B50" s="855" t="s">
        <v>793</v>
      </c>
      <c r="C50" s="527">
        <f>SUM(D50:AK50)</f>
        <v>2368.79</v>
      </c>
      <c r="D50" s="856">
        <f>'동부 배수관 '!D50+'중부 배수관'!D50+'서부 배수관 '!D50+'유성 배수관 '!D50+'대덕 배수관 '!D50</f>
        <v>1995</v>
      </c>
      <c r="E50" s="856">
        <f>'동부 배수관 '!E50+'중부 배수관'!E50+'서부 배수관 '!E50+'유성 배수관 '!E50+'대덕 배수관 '!E50</f>
        <v>0</v>
      </c>
      <c r="F50" s="856">
        <f>'동부 배수관 '!F50+'중부 배수관'!F50+'서부 배수관 '!F50+'유성 배수관 '!F50+'대덕 배수관 '!F50</f>
        <v>0</v>
      </c>
      <c r="G50" s="856">
        <f>'동부 배수관 '!G50+'중부 배수관'!G50+'서부 배수관 '!G50+'유성 배수관 '!G50+'대덕 배수관 '!G50</f>
        <v>0</v>
      </c>
      <c r="H50" s="856">
        <f>'동부 배수관 '!H50+'중부 배수관'!H50+'서부 배수관 '!H50+'유성 배수관 '!H50+'대덕 배수관 '!H50</f>
        <v>373.79</v>
      </c>
      <c r="I50" s="856">
        <f>'동부 배수관 '!I50+'중부 배수관'!I50+'서부 배수관 '!I50+'유성 배수관 '!I50+'대덕 배수관 '!I50</f>
        <v>0</v>
      </c>
      <c r="J50" s="856">
        <f>'동부 배수관 '!J50+'중부 배수관'!J50+'서부 배수관 '!J50+'유성 배수관 '!J50+'대덕 배수관 '!J50</f>
        <v>0</v>
      </c>
      <c r="K50" s="856">
        <f>'동부 배수관 '!K50+'중부 배수관'!K50+'서부 배수관 '!K50+'유성 배수관 '!K50+'대덕 배수관 '!K50</f>
        <v>0</v>
      </c>
      <c r="L50" s="856">
        <f>'동부 배수관 '!L50+'중부 배수관'!L50+'서부 배수관 '!L50+'유성 배수관 '!L50+'대덕 배수관 '!L50</f>
        <v>0</v>
      </c>
      <c r="M50" s="856">
        <f>'동부 배수관 '!M50+'중부 배수관'!M50+'서부 배수관 '!M50+'유성 배수관 '!M50+'대덕 배수관 '!M50</f>
        <v>0</v>
      </c>
      <c r="N50" s="856">
        <f>'동부 배수관 '!N50+'중부 배수관'!N50+'서부 배수관 '!N50+'유성 배수관 '!N50+'대덕 배수관 '!N50</f>
        <v>0</v>
      </c>
      <c r="O50" s="856">
        <f>'동부 배수관 '!O50+'중부 배수관'!O50+'서부 배수관 '!O50+'유성 배수관 '!O50+'대덕 배수관 '!O50</f>
        <v>0</v>
      </c>
      <c r="P50" s="856">
        <f>'동부 배수관 '!P50+'중부 배수관'!P50+'서부 배수관 '!P50+'유성 배수관 '!P50+'대덕 배수관 '!P50</f>
        <v>0</v>
      </c>
      <c r="Q50" s="856">
        <f>'동부 배수관 '!Q50+'중부 배수관'!Q50+'서부 배수관 '!Q50+'유성 배수관 '!Q50+'대덕 배수관 '!Q50</f>
        <v>0</v>
      </c>
      <c r="R50" s="856">
        <f>'동부 배수관 '!R50+'중부 배수관'!R50+'서부 배수관 '!R50+'유성 배수관 '!R50+'대덕 배수관 '!R50</f>
        <v>0</v>
      </c>
      <c r="S50" s="856">
        <f>'동부 배수관 '!S50+'중부 배수관'!S50+'서부 배수관 '!S50+'유성 배수관 '!S50+'대덕 배수관 '!S50</f>
        <v>0</v>
      </c>
      <c r="T50" s="856">
        <f>'동부 배수관 '!T50+'중부 배수관'!T50+'서부 배수관 '!T50+'유성 배수관 '!T50+'대덕 배수관 '!T50</f>
        <v>0</v>
      </c>
      <c r="U50" s="856">
        <f>'동부 배수관 '!U50+'중부 배수관'!U50+'서부 배수관 '!U50+'유성 배수관 '!U50+'대덕 배수관 '!U50</f>
        <v>0</v>
      </c>
      <c r="V50" s="856">
        <f>'동부 배수관 '!V50+'중부 배수관'!V50+'서부 배수관 '!V50+'유성 배수관 '!V50+'대덕 배수관 '!V50</f>
        <v>0</v>
      </c>
      <c r="W50" s="856">
        <f>'동부 배수관 '!W50+'중부 배수관'!W50+'서부 배수관 '!W50+'유성 배수관 '!W50+'대덕 배수관 '!W50</f>
        <v>0</v>
      </c>
      <c r="X50" s="856">
        <f>'동부 배수관 '!X50+'중부 배수관'!X50+'서부 배수관 '!X50+'유성 배수관 '!X50+'대덕 배수관 '!X50</f>
        <v>0</v>
      </c>
      <c r="Y50" s="856">
        <f>'동부 배수관 '!Y50+'중부 배수관'!Y50+'서부 배수관 '!Y50+'유성 배수관 '!Y50+'대덕 배수관 '!Y50</f>
        <v>0</v>
      </c>
      <c r="Z50" s="856">
        <f>'동부 배수관 '!Z50+'중부 배수관'!Z50+'서부 배수관 '!Z50+'유성 배수관 '!Z50+'대덕 배수관 '!Z50</f>
        <v>0</v>
      </c>
      <c r="AA50" s="856">
        <f>'동부 배수관 '!AA50+'중부 배수관'!AA50+'서부 배수관 '!AA50+'유성 배수관 '!AA50+'대덕 배수관 '!AA50</f>
        <v>0</v>
      </c>
      <c r="AB50" s="856">
        <f>'동부 배수관 '!AB50+'중부 배수관'!AB50+'서부 배수관 '!AB50+'유성 배수관 '!AB50+'대덕 배수관 '!AB50</f>
        <v>0</v>
      </c>
      <c r="AC50" s="856">
        <f>'동부 배수관 '!AC50+'중부 배수관'!AC50+'서부 배수관 '!AC50+'유성 배수관 '!AC50+'대덕 배수관 '!AC50</f>
        <v>0</v>
      </c>
      <c r="AD50" s="856">
        <f>'동부 배수관 '!AD50+'중부 배수관'!AD50+'서부 배수관 '!AD50+'유성 배수관 '!AD50+'대덕 배수관 '!AD50</f>
        <v>0</v>
      </c>
      <c r="AE50" s="856">
        <f>'동부 배수관 '!AE50+'중부 배수관'!AE50+'서부 배수관 '!AE50+'유성 배수관 '!AE50+'대덕 배수관 '!AE50</f>
        <v>0</v>
      </c>
      <c r="AF50" s="856">
        <f>'동부 배수관 '!AF50+'중부 배수관'!AF50+'서부 배수관 '!AF50+'유성 배수관 '!AF50+'대덕 배수관 '!AF50</f>
        <v>0</v>
      </c>
      <c r="AG50" s="856">
        <f>'동부 배수관 '!AG50+'중부 배수관'!AG50+'서부 배수관 '!AG50+'유성 배수관 '!AG50+'대덕 배수관 '!AG50</f>
        <v>0</v>
      </c>
      <c r="AH50" s="856">
        <f>'동부 배수관 '!AH50+'중부 배수관'!AH50+'서부 배수관 '!AH50+'유성 배수관 '!AH50+'대덕 배수관 '!AH50</f>
        <v>0</v>
      </c>
      <c r="AI50" s="856">
        <f>'동부 배수관 '!AI50+'중부 배수관'!AI50+'서부 배수관 '!AI50+'유성 배수관 '!AI50+'대덕 배수관 '!AI50</f>
        <v>0</v>
      </c>
      <c r="AJ50" s="856">
        <f>'동부 배수관 '!AJ50+'중부 배수관'!AJ50+'서부 배수관 '!AJ50+'유성 배수관 '!AJ50+'대덕 배수관 '!AJ50</f>
        <v>0</v>
      </c>
      <c r="AK50" s="856">
        <f>'동부 배수관 '!AK50+'중부 배수관'!AK50+'서부 배수관 '!AK50+'유성 배수관 '!AK50+'대덕 배수관 '!AK50</f>
        <v>0</v>
      </c>
    </row>
    <row r="51" spans="1:37" s="850" customFormat="1" ht="20.25" customHeight="1" x14ac:dyDescent="0.15">
      <c r="A51" s="2744"/>
      <c r="B51" s="851" t="s">
        <v>792</v>
      </c>
      <c r="C51" s="527">
        <f t="shared" ref="C51:C57" si="22">SUM(D51:AK51)</f>
        <v>5372.2</v>
      </c>
      <c r="D51" s="856">
        <f>'동부 배수관 '!D51+'중부 배수관'!D51+'서부 배수관 '!D51+'유성 배수관 '!D51+'대덕 배수관 '!D51</f>
        <v>2147.23</v>
      </c>
      <c r="E51" s="856">
        <f>'동부 배수관 '!E51+'중부 배수관'!E51+'서부 배수관 '!E51+'유성 배수관 '!E51+'대덕 배수관 '!E51</f>
        <v>1498.26</v>
      </c>
      <c r="F51" s="856">
        <f>'동부 배수관 '!F51+'중부 배수관'!F51+'서부 배수관 '!F51+'유성 배수관 '!F51+'대덕 배수관 '!F51</f>
        <v>1412.4</v>
      </c>
      <c r="G51" s="856">
        <f>'동부 배수관 '!G51+'중부 배수관'!G51+'서부 배수관 '!G51+'유성 배수관 '!G51+'대덕 배수관 '!G51</f>
        <v>0</v>
      </c>
      <c r="H51" s="856">
        <f>'동부 배수관 '!H51+'중부 배수관'!H51+'서부 배수관 '!H51+'유성 배수관 '!H51+'대덕 배수관 '!H51</f>
        <v>0</v>
      </c>
      <c r="I51" s="856">
        <f>'동부 배수관 '!I51+'중부 배수관'!I51+'서부 배수관 '!I51+'유성 배수관 '!I51+'대덕 배수관 '!I51</f>
        <v>0</v>
      </c>
      <c r="J51" s="856">
        <f>'동부 배수관 '!J51+'중부 배수관'!J51+'서부 배수관 '!J51+'유성 배수관 '!J51+'대덕 배수관 '!J51</f>
        <v>0</v>
      </c>
      <c r="K51" s="856">
        <f>'동부 배수관 '!K51+'중부 배수관'!K51+'서부 배수관 '!K51+'유성 배수관 '!K51+'대덕 배수관 '!K51</f>
        <v>0</v>
      </c>
      <c r="L51" s="856">
        <f>'동부 배수관 '!L51+'중부 배수관'!L51+'서부 배수관 '!L51+'유성 배수관 '!L51+'대덕 배수관 '!L51</f>
        <v>0</v>
      </c>
      <c r="M51" s="856">
        <f>'동부 배수관 '!M51+'중부 배수관'!M51+'서부 배수관 '!M51+'유성 배수관 '!M51+'대덕 배수관 '!M51</f>
        <v>314.31</v>
      </c>
      <c r="N51" s="856">
        <f>'동부 배수관 '!N51+'중부 배수관'!N51+'서부 배수관 '!N51+'유성 배수관 '!N51+'대덕 배수관 '!N51</f>
        <v>0</v>
      </c>
      <c r="O51" s="856">
        <f>'동부 배수관 '!O51+'중부 배수관'!O51+'서부 배수관 '!O51+'유성 배수관 '!O51+'대덕 배수관 '!O51</f>
        <v>0</v>
      </c>
      <c r="P51" s="856">
        <f>'동부 배수관 '!P51+'중부 배수관'!P51+'서부 배수관 '!P51+'유성 배수관 '!P51+'대덕 배수관 '!P51</f>
        <v>0</v>
      </c>
      <c r="Q51" s="856">
        <f>'동부 배수관 '!Q51+'중부 배수관'!Q51+'서부 배수관 '!Q51+'유성 배수관 '!Q51+'대덕 배수관 '!Q51</f>
        <v>0</v>
      </c>
      <c r="R51" s="856">
        <f>'동부 배수관 '!R51+'중부 배수관'!R51+'서부 배수관 '!R51+'유성 배수관 '!R51+'대덕 배수관 '!R51</f>
        <v>0</v>
      </c>
      <c r="S51" s="856">
        <f>'동부 배수관 '!S51+'중부 배수관'!S51+'서부 배수관 '!S51+'유성 배수관 '!S51+'대덕 배수관 '!S51</f>
        <v>0</v>
      </c>
      <c r="T51" s="856">
        <f>'동부 배수관 '!T51+'중부 배수관'!T51+'서부 배수관 '!T51+'유성 배수관 '!T51+'대덕 배수관 '!T51</f>
        <v>0</v>
      </c>
      <c r="U51" s="856">
        <f>'동부 배수관 '!U51+'중부 배수관'!U51+'서부 배수관 '!U51+'유성 배수관 '!U51+'대덕 배수관 '!U51</f>
        <v>0</v>
      </c>
      <c r="V51" s="856">
        <f>'동부 배수관 '!V51+'중부 배수관'!V51+'서부 배수관 '!V51+'유성 배수관 '!V51+'대덕 배수관 '!V51</f>
        <v>0</v>
      </c>
      <c r="W51" s="856">
        <f>'동부 배수관 '!W51+'중부 배수관'!W51+'서부 배수관 '!W51+'유성 배수관 '!W51+'대덕 배수관 '!W51</f>
        <v>0</v>
      </c>
      <c r="X51" s="856">
        <f>'동부 배수관 '!X51+'중부 배수관'!X51+'서부 배수관 '!X51+'유성 배수관 '!X51+'대덕 배수관 '!X51</f>
        <v>0</v>
      </c>
      <c r="Y51" s="856">
        <f>'동부 배수관 '!Y51+'중부 배수관'!Y51+'서부 배수관 '!Y51+'유성 배수관 '!Y51+'대덕 배수관 '!Y51</f>
        <v>0</v>
      </c>
      <c r="Z51" s="856">
        <f>'동부 배수관 '!Z51+'중부 배수관'!Z51+'서부 배수관 '!Z51+'유성 배수관 '!Z51+'대덕 배수관 '!Z51</f>
        <v>0</v>
      </c>
      <c r="AA51" s="856">
        <f>'동부 배수관 '!AA51+'중부 배수관'!AA51+'서부 배수관 '!AA51+'유성 배수관 '!AA51+'대덕 배수관 '!AA51</f>
        <v>0</v>
      </c>
      <c r="AB51" s="856">
        <f>'동부 배수관 '!AB51+'중부 배수관'!AB51+'서부 배수관 '!AB51+'유성 배수관 '!AB51+'대덕 배수관 '!AB51</f>
        <v>0</v>
      </c>
      <c r="AC51" s="856">
        <f>'동부 배수관 '!AC51+'중부 배수관'!AC51+'서부 배수관 '!AC51+'유성 배수관 '!AC51+'대덕 배수관 '!AC51</f>
        <v>0</v>
      </c>
      <c r="AD51" s="856">
        <f>'동부 배수관 '!AD51+'중부 배수관'!AD51+'서부 배수관 '!AD51+'유성 배수관 '!AD51+'대덕 배수관 '!AD51</f>
        <v>0</v>
      </c>
      <c r="AE51" s="856">
        <f>'동부 배수관 '!AE51+'중부 배수관'!AE51+'서부 배수관 '!AE51+'유성 배수관 '!AE51+'대덕 배수관 '!AE51</f>
        <v>0</v>
      </c>
      <c r="AF51" s="856">
        <f>'동부 배수관 '!AF51+'중부 배수관'!AF51+'서부 배수관 '!AF51+'유성 배수관 '!AF51+'대덕 배수관 '!AF51</f>
        <v>0</v>
      </c>
      <c r="AG51" s="856">
        <f>'동부 배수관 '!AG51+'중부 배수관'!AG51+'서부 배수관 '!AG51+'유성 배수관 '!AG51+'대덕 배수관 '!AG51</f>
        <v>0</v>
      </c>
      <c r="AH51" s="856">
        <f>'동부 배수관 '!AH51+'중부 배수관'!AH51+'서부 배수관 '!AH51+'유성 배수관 '!AH51+'대덕 배수관 '!AH51</f>
        <v>0</v>
      </c>
      <c r="AI51" s="856">
        <f>'동부 배수관 '!AI51+'중부 배수관'!AI51+'서부 배수관 '!AI51+'유성 배수관 '!AI51+'대덕 배수관 '!AI51</f>
        <v>0</v>
      </c>
      <c r="AJ51" s="856">
        <f>'동부 배수관 '!AJ51+'중부 배수관'!AJ51+'서부 배수관 '!AJ51+'유성 배수관 '!AJ51+'대덕 배수관 '!AJ51</f>
        <v>0</v>
      </c>
      <c r="AK51" s="856">
        <f>'동부 배수관 '!AK51+'중부 배수관'!AK51+'서부 배수관 '!AK51+'유성 배수관 '!AK51+'대덕 배수관 '!AK51</f>
        <v>0</v>
      </c>
    </row>
    <row r="52" spans="1:37" s="850" customFormat="1" ht="20.25" customHeight="1" x14ac:dyDescent="0.15">
      <c r="A52" s="2744"/>
      <c r="B52" s="851" t="s">
        <v>974</v>
      </c>
      <c r="C52" s="527">
        <f t="shared" si="22"/>
        <v>23219.579999999998</v>
      </c>
      <c r="D52" s="856">
        <f>'동부 배수관 '!D52+'중부 배수관'!D52+'서부 배수관 '!D52+'유성 배수관 '!D52+'대덕 배수관 '!D52</f>
        <v>0</v>
      </c>
      <c r="E52" s="856">
        <f>'동부 배수관 '!E52+'중부 배수관'!E52+'서부 배수관 '!E52+'유성 배수관 '!E52+'대덕 배수관 '!E52</f>
        <v>0</v>
      </c>
      <c r="F52" s="856">
        <f>'동부 배수관 '!F52+'중부 배수관'!F52+'서부 배수관 '!F52+'유성 배수관 '!F52+'대덕 배수관 '!F52</f>
        <v>0</v>
      </c>
      <c r="G52" s="856">
        <f>'동부 배수관 '!G52+'중부 배수관'!G52+'서부 배수관 '!G52+'유성 배수관 '!G52+'대덕 배수관 '!G52</f>
        <v>0</v>
      </c>
      <c r="H52" s="856">
        <f>'동부 배수관 '!H52+'중부 배수관'!H52+'서부 배수관 '!H52+'유성 배수관 '!H52+'대덕 배수관 '!H52</f>
        <v>4.9000000000000004</v>
      </c>
      <c r="I52" s="856">
        <f>'동부 배수관 '!I52+'중부 배수관'!I52+'서부 배수관 '!I52+'유성 배수관 '!I52+'대덕 배수관 '!I52</f>
        <v>2363.34</v>
      </c>
      <c r="J52" s="856">
        <f>'동부 배수관 '!J52+'중부 배수관'!J52+'서부 배수관 '!J52+'유성 배수관 '!J52+'대덕 배수관 '!J52</f>
        <v>2327.61</v>
      </c>
      <c r="K52" s="856">
        <f>'동부 배수관 '!K52+'중부 배수관'!K52+'서부 배수관 '!K52+'유성 배수관 '!K52+'대덕 배수관 '!K52</f>
        <v>1392.72</v>
      </c>
      <c r="L52" s="856">
        <f>'동부 배수관 '!L52+'중부 배수관'!L52+'서부 배수관 '!L52+'유성 배수관 '!L52+'대덕 배수관 '!L52</f>
        <v>952.09999999999991</v>
      </c>
      <c r="M52" s="856">
        <f>'동부 배수관 '!M52+'중부 배수관'!M52+'서부 배수관 '!M52+'유성 배수관 '!M52+'대덕 배수관 '!M52</f>
        <v>418.82</v>
      </c>
      <c r="N52" s="856">
        <f>'동부 배수관 '!N52+'중부 배수관'!N52+'서부 배수관 '!N52+'유성 배수관 '!N52+'대덕 배수관 '!N52</f>
        <v>6274.3399999999992</v>
      </c>
      <c r="O52" s="856">
        <f>'동부 배수관 '!O52+'중부 배수관'!O52+'서부 배수관 '!O52+'유성 배수관 '!O52+'대덕 배수관 '!O52</f>
        <v>749.48</v>
      </c>
      <c r="P52" s="856">
        <f>'동부 배수관 '!P52+'중부 배수관'!P52+'서부 배수관 '!P52+'유성 배수관 '!P52+'대덕 배수관 '!P52</f>
        <v>2264.4499999999998</v>
      </c>
      <c r="Q52" s="856">
        <f>'동부 배수관 '!Q52+'중부 배수관'!Q52+'서부 배수관 '!Q52+'유성 배수관 '!Q52+'대덕 배수관 '!Q52</f>
        <v>1184.3899999999999</v>
      </c>
      <c r="R52" s="856">
        <f>'동부 배수관 '!R52+'중부 배수관'!R52+'서부 배수관 '!R52+'유성 배수관 '!R52+'대덕 배수관 '!R52</f>
        <v>63.01</v>
      </c>
      <c r="S52" s="856">
        <f>'동부 배수관 '!S52+'중부 배수관'!S52+'서부 배수관 '!S52+'유성 배수관 '!S52+'대덕 배수관 '!S52</f>
        <v>2100.0500000000002</v>
      </c>
      <c r="T52" s="856">
        <f>'동부 배수관 '!T52+'중부 배수관'!T52+'서부 배수관 '!T52+'유성 배수관 '!T52+'대덕 배수관 '!T52</f>
        <v>48.25</v>
      </c>
      <c r="U52" s="856">
        <f>'동부 배수관 '!U52+'중부 배수관'!U52+'서부 배수관 '!U52+'유성 배수관 '!U52+'대덕 배수관 '!U52</f>
        <v>0.66</v>
      </c>
      <c r="V52" s="856">
        <f>'동부 배수관 '!V52+'중부 배수관'!V52+'서부 배수관 '!V52+'유성 배수관 '!V52+'대덕 배수관 '!V52</f>
        <v>508.60999999999996</v>
      </c>
      <c r="W52" s="856">
        <f>'동부 배수관 '!W52+'중부 배수관'!W52+'서부 배수관 '!W52+'유성 배수관 '!W52+'대덕 배수관 '!W52</f>
        <v>100.56</v>
      </c>
      <c r="X52" s="856">
        <f>'동부 배수관 '!X52+'중부 배수관'!X52+'서부 배수관 '!X52+'유성 배수관 '!X52+'대덕 배수관 '!X52</f>
        <v>3.78</v>
      </c>
      <c r="Y52" s="856">
        <f>'동부 배수관 '!Y52+'중부 배수관'!Y52+'서부 배수관 '!Y52+'유성 배수관 '!Y52+'대덕 배수관 '!Y52</f>
        <v>250.71</v>
      </c>
      <c r="Z52" s="856">
        <f>'동부 배수관 '!Z52+'중부 배수관'!Z52+'서부 배수관 '!Z52+'유성 배수관 '!Z52+'대덕 배수관 '!Z52</f>
        <v>170.79999999999998</v>
      </c>
      <c r="AA52" s="856">
        <f>'동부 배수관 '!AA52+'중부 배수관'!AA52+'서부 배수관 '!AA52+'유성 배수관 '!AA52+'대덕 배수관 '!AA52</f>
        <v>125</v>
      </c>
      <c r="AB52" s="856">
        <f>'동부 배수관 '!AB52+'중부 배수관'!AB52+'서부 배수관 '!AB52+'유성 배수관 '!AB52+'대덕 배수관 '!AB52</f>
        <v>287.75</v>
      </c>
      <c r="AC52" s="856">
        <f>'동부 배수관 '!AC52+'중부 배수관'!AC52+'서부 배수관 '!AC52+'유성 배수관 '!AC52+'대덕 배수관 '!AC52</f>
        <v>30.41</v>
      </c>
      <c r="AD52" s="856">
        <f>'동부 배수관 '!AD52+'중부 배수관'!AD52+'서부 배수관 '!AD52+'유성 배수관 '!AD52+'대덕 배수관 '!AD52</f>
        <v>4.41</v>
      </c>
      <c r="AE52" s="856">
        <f>'동부 배수관 '!AE52+'중부 배수관'!AE52+'서부 배수관 '!AE52+'유성 배수관 '!AE52+'대덕 배수관 '!AE52</f>
        <v>1.74</v>
      </c>
      <c r="AF52" s="856">
        <f>'동부 배수관 '!AF52+'중부 배수관'!AF52+'서부 배수관 '!AF52+'유성 배수관 '!AF52+'대덕 배수관 '!AF52</f>
        <v>19.12</v>
      </c>
      <c r="AG52" s="856">
        <f>'동부 배수관 '!AG52+'중부 배수관'!AG52+'서부 배수관 '!AG52+'유성 배수관 '!AG52+'대덕 배수관 '!AG52</f>
        <v>1297.77</v>
      </c>
      <c r="AH52" s="856">
        <f>'동부 배수관 '!AH52+'중부 배수관'!AH52+'서부 배수관 '!AH52+'유성 배수관 '!AH52+'대덕 배수관 '!AH52</f>
        <v>13.589999999999998</v>
      </c>
      <c r="AI52" s="856">
        <f>'동부 배수관 '!AI52+'중부 배수관'!AI52+'서부 배수관 '!AI52+'유성 배수관 '!AI52+'대덕 배수관 '!AI52</f>
        <v>5.8900000000000006</v>
      </c>
      <c r="AJ52" s="856">
        <f>'동부 배수관 '!AJ52+'중부 배수관'!AJ52+'서부 배수관 '!AJ52+'유성 배수관 '!AJ52+'대덕 배수관 '!AJ52</f>
        <v>104.49</v>
      </c>
      <c r="AK52" s="856">
        <f>'동부 배수관 '!AK52+'중부 배수관'!AK52+'서부 배수관 '!AK52+'유성 배수관 '!AK52+'대덕 배수관 '!AK52</f>
        <v>150.83000000000001</v>
      </c>
    </row>
    <row r="53" spans="1:37" s="850" customFormat="1" ht="20.25" customHeight="1" x14ac:dyDescent="0.15">
      <c r="A53" s="2744"/>
      <c r="B53" s="851" t="s">
        <v>345</v>
      </c>
      <c r="C53" s="527">
        <f t="shared" si="22"/>
        <v>395.35</v>
      </c>
      <c r="D53" s="856">
        <f>'동부 배수관 '!D53+'중부 배수관'!D53+'서부 배수관 '!D53+'유성 배수관 '!D53+'대덕 배수관 '!D53</f>
        <v>0</v>
      </c>
      <c r="E53" s="856">
        <f>'동부 배수관 '!E53+'중부 배수관'!E53+'서부 배수관 '!E53+'유성 배수관 '!E53+'대덕 배수관 '!E53</f>
        <v>0</v>
      </c>
      <c r="F53" s="856">
        <f>'동부 배수관 '!F53+'중부 배수관'!F53+'서부 배수관 '!F53+'유성 배수관 '!F53+'대덕 배수관 '!F53</f>
        <v>0</v>
      </c>
      <c r="G53" s="856">
        <f>'동부 배수관 '!G53+'중부 배수관'!G53+'서부 배수관 '!G53+'유성 배수관 '!G53+'대덕 배수관 '!G53</f>
        <v>0</v>
      </c>
      <c r="H53" s="856">
        <f>'동부 배수관 '!H53+'중부 배수관'!H53+'서부 배수관 '!H53+'유성 배수관 '!H53+'대덕 배수관 '!H53</f>
        <v>0</v>
      </c>
      <c r="I53" s="856">
        <f>'동부 배수관 '!I53+'중부 배수관'!I53+'서부 배수관 '!I53+'유성 배수관 '!I53+'대덕 배수관 '!I53</f>
        <v>0</v>
      </c>
      <c r="J53" s="856">
        <f>'동부 배수관 '!J53+'중부 배수관'!J53+'서부 배수관 '!J53+'유성 배수관 '!J53+'대덕 배수관 '!J53</f>
        <v>0</v>
      </c>
      <c r="K53" s="856">
        <f>'동부 배수관 '!K53+'중부 배수관'!K53+'서부 배수관 '!K53+'유성 배수관 '!K53+'대덕 배수관 '!K53</f>
        <v>0</v>
      </c>
      <c r="L53" s="856">
        <f>'동부 배수관 '!L53+'중부 배수관'!L53+'서부 배수관 '!L53+'유성 배수관 '!L53+'대덕 배수관 '!L53</f>
        <v>0</v>
      </c>
      <c r="M53" s="856">
        <f>'동부 배수관 '!M53+'중부 배수관'!M53+'서부 배수관 '!M53+'유성 배수관 '!M53+'대덕 배수관 '!M53</f>
        <v>0</v>
      </c>
      <c r="N53" s="856">
        <f>'동부 배수관 '!N53+'중부 배수관'!N53+'서부 배수관 '!N53+'유성 배수관 '!N53+'대덕 배수관 '!N53</f>
        <v>0</v>
      </c>
      <c r="O53" s="856">
        <f>'동부 배수관 '!O53+'중부 배수관'!O53+'서부 배수관 '!O53+'유성 배수관 '!O53+'대덕 배수관 '!O53</f>
        <v>0</v>
      </c>
      <c r="P53" s="856">
        <f>'동부 배수관 '!P53+'중부 배수관'!P53+'서부 배수관 '!P53+'유성 배수관 '!P53+'대덕 배수관 '!P53</f>
        <v>0</v>
      </c>
      <c r="Q53" s="856">
        <f>'동부 배수관 '!Q53+'중부 배수관'!Q53+'서부 배수관 '!Q53+'유성 배수관 '!Q53+'대덕 배수관 '!Q53</f>
        <v>0</v>
      </c>
      <c r="R53" s="856">
        <f>'동부 배수관 '!R53+'중부 배수관'!R53+'서부 배수관 '!R53+'유성 배수관 '!R53+'대덕 배수관 '!R53</f>
        <v>0</v>
      </c>
      <c r="S53" s="856">
        <f>'동부 배수관 '!S53+'중부 배수관'!S53+'서부 배수관 '!S53+'유성 배수관 '!S53+'대덕 배수관 '!S53</f>
        <v>0</v>
      </c>
      <c r="T53" s="856">
        <f>'동부 배수관 '!T53+'중부 배수관'!T53+'서부 배수관 '!T53+'유성 배수관 '!T53+'대덕 배수관 '!T53</f>
        <v>0</v>
      </c>
      <c r="U53" s="856">
        <f>'동부 배수관 '!U53+'중부 배수관'!U53+'서부 배수관 '!U53+'유성 배수관 '!U53+'대덕 배수관 '!U53</f>
        <v>0</v>
      </c>
      <c r="V53" s="856">
        <f>'동부 배수관 '!V53+'중부 배수관'!V53+'서부 배수관 '!V53+'유성 배수관 '!V53+'대덕 배수관 '!V53</f>
        <v>0</v>
      </c>
      <c r="W53" s="856">
        <f>'동부 배수관 '!W53+'중부 배수관'!W53+'서부 배수관 '!W53+'유성 배수관 '!W53+'대덕 배수관 '!W53</f>
        <v>0</v>
      </c>
      <c r="X53" s="856">
        <f>'동부 배수관 '!X53+'중부 배수관'!X53+'서부 배수관 '!X53+'유성 배수관 '!X53+'대덕 배수관 '!X53</f>
        <v>0</v>
      </c>
      <c r="Y53" s="856">
        <f>'동부 배수관 '!Y53+'중부 배수관'!Y53+'서부 배수관 '!Y53+'유성 배수관 '!Y53+'대덕 배수관 '!Y53</f>
        <v>395.35</v>
      </c>
      <c r="Z53" s="856">
        <f>'동부 배수관 '!Z53+'중부 배수관'!Z53+'서부 배수관 '!Z53+'유성 배수관 '!Z53+'대덕 배수관 '!Z53</f>
        <v>0</v>
      </c>
      <c r="AA53" s="856">
        <f>'동부 배수관 '!AA53+'중부 배수관'!AA53+'서부 배수관 '!AA53+'유성 배수관 '!AA53+'대덕 배수관 '!AA53</f>
        <v>0</v>
      </c>
      <c r="AB53" s="856">
        <f>'동부 배수관 '!AB53+'중부 배수관'!AB53+'서부 배수관 '!AB53+'유성 배수관 '!AB53+'대덕 배수관 '!AB53</f>
        <v>0</v>
      </c>
      <c r="AC53" s="856">
        <f>'동부 배수관 '!AC53+'중부 배수관'!AC53+'서부 배수관 '!AC53+'유성 배수관 '!AC53+'대덕 배수관 '!AC53</f>
        <v>0</v>
      </c>
      <c r="AD53" s="856">
        <f>'동부 배수관 '!AD53+'중부 배수관'!AD53+'서부 배수관 '!AD53+'유성 배수관 '!AD53+'대덕 배수관 '!AD53</f>
        <v>0</v>
      </c>
      <c r="AE53" s="856">
        <f>'동부 배수관 '!AE53+'중부 배수관'!AE53+'서부 배수관 '!AE53+'유성 배수관 '!AE53+'대덕 배수관 '!AE53</f>
        <v>0</v>
      </c>
      <c r="AF53" s="856">
        <f>'동부 배수관 '!AF53+'중부 배수관'!AF53+'서부 배수관 '!AF53+'유성 배수관 '!AF53+'대덕 배수관 '!AF53</f>
        <v>0</v>
      </c>
      <c r="AG53" s="856">
        <f>'동부 배수관 '!AG53+'중부 배수관'!AG53+'서부 배수관 '!AG53+'유성 배수관 '!AG53+'대덕 배수관 '!AG53</f>
        <v>0</v>
      </c>
      <c r="AH53" s="856">
        <f>'동부 배수관 '!AH53+'중부 배수관'!AH53+'서부 배수관 '!AH53+'유성 배수관 '!AH53+'대덕 배수관 '!AH53</f>
        <v>0</v>
      </c>
      <c r="AI53" s="856">
        <f>'동부 배수관 '!AI53+'중부 배수관'!AI53+'서부 배수관 '!AI53+'유성 배수관 '!AI53+'대덕 배수관 '!AI53</f>
        <v>0</v>
      </c>
      <c r="AJ53" s="856">
        <f>'동부 배수관 '!AJ53+'중부 배수관'!AJ53+'서부 배수관 '!AJ53+'유성 배수관 '!AJ53+'대덕 배수관 '!AJ53</f>
        <v>0</v>
      </c>
      <c r="AK53" s="856">
        <f>'동부 배수관 '!AK53+'중부 배수관'!AK53+'서부 배수관 '!AK53+'유성 배수관 '!AK53+'대덕 배수관 '!AK53</f>
        <v>0</v>
      </c>
    </row>
    <row r="54" spans="1:37" s="850" customFormat="1" ht="20.25" customHeight="1" x14ac:dyDescent="0.15">
      <c r="A54" s="2744"/>
      <c r="B54" s="852" t="s">
        <v>283</v>
      </c>
      <c r="C54" s="527">
        <f t="shared" si="22"/>
        <v>28.85</v>
      </c>
      <c r="D54" s="856">
        <f>'동부 배수관 '!D54+'중부 배수관'!D54+'서부 배수관 '!D54+'유성 배수관 '!D54+'대덕 배수관 '!D54</f>
        <v>28.85</v>
      </c>
      <c r="E54" s="856">
        <f>'동부 배수관 '!E54+'중부 배수관'!E54+'서부 배수관 '!E54+'유성 배수관 '!E54+'대덕 배수관 '!E54</f>
        <v>0</v>
      </c>
      <c r="F54" s="856">
        <f>'동부 배수관 '!F54+'중부 배수관'!F54+'서부 배수관 '!F54+'유성 배수관 '!F54+'대덕 배수관 '!F54</f>
        <v>0</v>
      </c>
      <c r="G54" s="856">
        <f>'동부 배수관 '!G54+'중부 배수관'!G54+'서부 배수관 '!G54+'유성 배수관 '!G54+'대덕 배수관 '!G54</f>
        <v>0</v>
      </c>
      <c r="H54" s="856">
        <f>'동부 배수관 '!H54+'중부 배수관'!H54+'서부 배수관 '!H54+'유성 배수관 '!H54+'대덕 배수관 '!H54</f>
        <v>0</v>
      </c>
      <c r="I54" s="856">
        <f>'동부 배수관 '!I54+'중부 배수관'!I54+'서부 배수관 '!I54+'유성 배수관 '!I54+'대덕 배수관 '!I54</f>
        <v>0</v>
      </c>
      <c r="J54" s="856">
        <f>'동부 배수관 '!J54+'중부 배수관'!J54+'서부 배수관 '!J54+'유성 배수관 '!J54+'대덕 배수관 '!J54</f>
        <v>0</v>
      </c>
      <c r="K54" s="856">
        <f>'동부 배수관 '!K54+'중부 배수관'!K54+'서부 배수관 '!K54+'유성 배수관 '!K54+'대덕 배수관 '!K54</f>
        <v>0</v>
      </c>
      <c r="L54" s="856">
        <f>'동부 배수관 '!L54+'중부 배수관'!L54+'서부 배수관 '!L54+'유성 배수관 '!L54+'대덕 배수관 '!L54</f>
        <v>0</v>
      </c>
      <c r="M54" s="856">
        <f>'동부 배수관 '!M54+'중부 배수관'!M54+'서부 배수관 '!M54+'유성 배수관 '!M54+'대덕 배수관 '!M54</f>
        <v>0</v>
      </c>
      <c r="N54" s="856">
        <f>'동부 배수관 '!N54+'중부 배수관'!N54+'서부 배수관 '!N54+'유성 배수관 '!N54+'대덕 배수관 '!N54</f>
        <v>0</v>
      </c>
      <c r="O54" s="856">
        <f>'동부 배수관 '!O54+'중부 배수관'!O54+'서부 배수관 '!O54+'유성 배수관 '!O54+'대덕 배수관 '!O54</f>
        <v>0</v>
      </c>
      <c r="P54" s="856">
        <f>'동부 배수관 '!P54+'중부 배수관'!P54+'서부 배수관 '!P54+'유성 배수관 '!P54+'대덕 배수관 '!P54</f>
        <v>0</v>
      </c>
      <c r="Q54" s="856">
        <f>'동부 배수관 '!Q54+'중부 배수관'!Q54+'서부 배수관 '!Q54+'유성 배수관 '!Q54+'대덕 배수관 '!Q54</f>
        <v>0</v>
      </c>
      <c r="R54" s="856">
        <f>'동부 배수관 '!R54+'중부 배수관'!R54+'서부 배수관 '!R54+'유성 배수관 '!R54+'대덕 배수관 '!R54</f>
        <v>0</v>
      </c>
      <c r="S54" s="856">
        <f>'동부 배수관 '!S54+'중부 배수관'!S54+'서부 배수관 '!S54+'유성 배수관 '!S54+'대덕 배수관 '!S54</f>
        <v>0</v>
      </c>
      <c r="T54" s="856">
        <f>'동부 배수관 '!T54+'중부 배수관'!T54+'서부 배수관 '!T54+'유성 배수관 '!T54+'대덕 배수관 '!T54</f>
        <v>0</v>
      </c>
      <c r="U54" s="856">
        <f>'동부 배수관 '!U54+'중부 배수관'!U54+'서부 배수관 '!U54+'유성 배수관 '!U54+'대덕 배수관 '!U54</f>
        <v>0</v>
      </c>
      <c r="V54" s="856">
        <f>'동부 배수관 '!V54+'중부 배수관'!V54+'서부 배수관 '!V54+'유성 배수관 '!V54+'대덕 배수관 '!V54</f>
        <v>0</v>
      </c>
      <c r="W54" s="856">
        <f>'동부 배수관 '!W54+'중부 배수관'!W54+'서부 배수관 '!W54+'유성 배수관 '!W54+'대덕 배수관 '!W54</f>
        <v>0</v>
      </c>
      <c r="X54" s="856">
        <f>'동부 배수관 '!X54+'중부 배수관'!X54+'서부 배수관 '!X54+'유성 배수관 '!X54+'대덕 배수관 '!X54</f>
        <v>0</v>
      </c>
      <c r="Y54" s="856">
        <f>'동부 배수관 '!Y54+'중부 배수관'!Y54+'서부 배수관 '!Y54+'유성 배수관 '!Y54+'대덕 배수관 '!Y54</f>
        <v>0</v>
      </c>
      <c r="Z54" s="856">
        <f>'동부 배수관 '!Z54+'중부 배수관'!Z54+'서부 배수관 '!Z54+'유성 배수관 '!Z54+'대덕 배수관 '!Z54</f>
        <v>0</v>
      </c>
      <c r="AA54" s="856">
        <f>'동부 배수관 '!AA54+'중부 배수관'!AA54+'서부 배수관 '!AA54+'유성 배수관 '!AA54+'대덕 배수관 '!AA54</f>
        <v>0</v>
      </c>
      <c r="AB54" s="856">
        <f>'동부 배수관 '!AB54+'중부 배수관'!AB54+'서부 배수관 '!AB54+'유성 배수관 '!AB54+'대덕 배수관 '!AB54</f>
        <v>0</v>
      </c>
      <c r="AC54" s="856">
        <f>'동부 배수관 '!AC54+'중부 배수관'!AC54+'서부 배수관 '!AC54+'유성 배수관 '!AC54+'대덕 배수관 '!AC54</f>
        <v>0</v>
      </c>
      <c r="AD54" s="856">
        <f>'동부 배수관 '!AD54+'중부 배수관'!AD54+'서부 배수관 '!AD54+'유성 배수관 '!AD54+'대덕 배수관 '!AD54</f>
        <v>0</v>
      </c>
      <c r="AE54" s="856">
        <f>'동부 배수관 '!AE54+'중부 배수관'!AE54+'서부 배수관 '!AE54+'유성 배수관 '!AE54+'대덕 배수관 '!AE54</f>
        <v>0</v>
      </c>
      <c r="AF54" s="856">
        <f>'동부 배수관 '!AF54+'중부 배수관'!AF54+'서부 배수관 '!AF54+'유성 배수관 '!AF54+'대덕 배수관 '!AF54</f>
        <v>0</v>
      </c>
      <c r="AG54" s="856">
        <f>'동부 배수관 '!AG54+'중부 배수관'!AG54+'서부 배수관 '!AG54+'유성 배수관 '!AG54+'대덕 배수관 '!AG54</f>
        <v>0</v>
      </c>
      <c r="AH54" s="856">
        <f>'동부 배수관 '!AH54+'중부 배수관'!AH54+'서부 배수관 '!AH54+'유성 배수관 '!AH54+'대덕 배수관 '!AH54</f>
        <v>0</v>
      </c>
      <c r="AI54" s="856">
        <f>'동부 배수관 '!AI54+'중부 배수관'!AI54+'서부 배수관 '!AI54+'유성 배수관 '!AI54+'대덕 배수관 '!AI54</f>
        <v>0</v>
      </c>
      <c r="AJ54" s="856">
        <f>'동부 배수관 '!AJ54+'중부 배수관'!AJ54+'서부 배수관 '!AJ54+'유성 배수관 '!AJ54+'대덕 배수관 '!AJ54</f>
        <v>0</v>
      </c>
      <c r="AK54" s="856">
        <f>'동부 배수관 '!AK54+'중부 배수관'!AK54+'서부 배수관 '!AK54+'유성 배수관 '!AK54+'대덕 배수관 '!AK54</f>
        <v>0</v>
      </c>
    </row>
    <row r="55" spans="1:37" s="850" customFormat="1" ht="20.25" customHeight="1" x14ac:dyDescent="0.15">
      <c r="A55" s="2744"/>
      <c r="B55" s="852" t="s">
        <v>284</v>
      </c>
      <c r="C55" s="527">
        <f t="shared" si="22"/>
        <v>54.82</v>
      </c>
      <c r="D55" s="856">
        <f>'동부 배수관 '!D55+'중부 배수관'!D55+'서부 배수관 '!D55+'유성 배수관 '!D55+'대덕 배수관 '!D55</f>
        <v>0</v>
      </c>
      <c r="E55" s="856">
        <f>'동부 배수관 '!E55+'중부 배수관'!E55+'서부 배수관 '!E55+'유성 배수관 '!E55+'대덕 배수관 '!E55</f>
        <v>0</v>
      </c>
      <c r="F55" s="856">
        <f>'동부 배수관 '!F55+'중부 배수관'!F55+'서부 배수관 '!F55+'유성 배수관 '!F55+'대덕 배수관 '!F55</f>
        <v>0</v>
      </c>
      <c r="G55" s="856">
        <f>'동부 배수관 '!G55+'중부 배수관'!G55+'서부 배수관 '!G55+'유성 배수관 '!G55+'대덕 배수관 '!G55</f>
        <v>0</v>
      </c>
      <c r="H55" s="856">
        <f>'동부 배수관 '!H55+'중부 배수관'!H55+'서부 배수관 '!H55+'유성 배수관 '!H55+'대덕 배수관 '!H55</f>
        <v>0</v>
      </c>
      <c r="I55" s="856">
        <f>'동부 배수관 '!I55+'중부 배수관'!I55+'서부 배수관 '!I55+'유성 배수관 '!I55+'대덕 배수관 '!I55</f>
        <v>0</v>
      </c>
      <c r="J55" s="856">
        <f>'동부 배수관 '!J55+'중부 배수관'!J55+'서부 배수관 '!J55+'유성 배수관 '!J55+'대덕 배수관 '!J55</f>
        <v>0.39</v>
      </c>
      <c r="K55" s="856">
        <f>'동부 배수관 '!K55+'중부 배수관'!K55+'서부 배수관 '!K55+'유성 배수관 '!K55+'대덕 배수관 '!K55</f>
        <v>0</v>
      </c>
      <c r="L55" s="856">
        <f>'동부 배수관 '!L55+'중부 배수관'!L55+'서부 배수관 '!L55+'유성 배수관 '!L55+'대덕 배수관 '!L55</f>
        <v>0</v>
      </c>
      <c r="M55" s="856">
        <f>'동부 배수관 '!M55+'중부 배수관'!M55+'서부 배수관 '!M55+'유성 배수관 '!M55+'대덕 배수관 '!M55</f>
        <v>54.43</v>
      </c>
      <c r="N55" s="856">
        <f>'동부 배수관 '!N55+'중부 배수관'!N55+'서부 배수관 '!N55+'유성 배수관 '!N55+'대덕 배수관 '!N55</f>
        <v>0</v>
      </c>
      <c r="O55" s="856">
        <f>'동부 배수관 '!O55+'중부 배수관'!O55+'서부 배수관 '!O55+'유성 배수관 '!O55+'대덕 배수관 '!O55</f>
        <v>0</v>
      </c>
      <c r="P55" s="856">
        <f>'동부 배수관 '!P55+'중부 배수관'!P55+'서부 배수관 '!P55+'유성 배수관 '!P55+'대덕 배수관 '!P55</f>
        <v>0</v>
      </c>
      <c r="Q55" s="856">
        <f>'동부 배수관 '!Q55+'중부 배수관'!Q55+'서부 배수관 '!Q55+'유성 배수관 '!Q55+'대덕 배수관 '!Q55</f>
        <v>0</v>
      </c>
      <c r="R55" s="856">
        <f>'동부 배수관 '!R55+'중부 배수관'!R55+'서부 배수관 '!R55+'유성 배수관 '!R55+'대덕 배수관 '!R55</f>
        <v>0</v>
      </c>
      <c r="S55" s="856">
        <f>'동부 배수관 '!S55+'중부 배수관'!S55+'서부 배수관 '!S55+'유성 배수관 '!S55+'대덕 배수관 '!S55</f>
        <v>0</v>
      </c>
      <c r="T55" s="856">
        <f>'동부 배수관 '!T55+'중부 배수관'!T55+'서부 배수관 '!T55+'유성 배수관 '!T55+'대덕 배수관 '!T55</f>
        <v>0</v>
      </c>
      <c r="U55" s="856">
        <f>'동부 배수관 '!U55+'중부 배수관'!U55+'서부 배수관 '!U55+'유성 배수관 '!U55+'대덕 배수관 '!U55</f>
        <v>0</v>
      </c>
      <c r="V55" s="856">
        <f>'동부 배수관 '!V55+'중부 배수관'!V55+'서부 배수관 '!V55+'유성 배수관 '!V55+'대덕 배수관 '!V55</f>
        <v>0</v>
      </c>
      <c r="W55" s="856">
        <f>'동부 배수관 '!W55+'중부 배수관'!W55+'서부 배수관 '!W55+'유성 배수관 '!W55+'대덕 배수관 '!W55</f>
        <v>0</v>
      </c>
      <c r="X55" s="856">
        <f>'동부 배수관 '!X55+'중부 배수관'!X55+'서부 배수관 '!X55+'유성 배수관 '!X55+'대덕 배수관 '!X55</f>
        <v>0</v>
      </c>
      <c r="Y55" s="856">
        <f>'동부 배수관 '!Y55+'중부 배수관'!Y55+'서부 배수관 '!Y55+'유성 배수관 '!Y55+'대덕 배수관 '!Y55</f>
        <v>0</v>
      </c>
      <c r="Z55" s="856">
        <f>'동부 배수관 '!Z55+'중부 배수관'!Z55+'서부 배수관 '!Z55+'유성 배수관 '!Z55+'대덕 배수관 '!Z55</f>
        <v>0</v>
      </c>
      <c r="AA55" s="856">
        <f>'동부 배수관 '!AA55+'중부 배수관'!AA55+'서부 배수관 '!AA55+'유성 배수관 '!AA55+'대덕 배수관 '!AA55</f>
        <v>0</v>
      </c>
      <c r="AB55" s="856">
        <f>'동부 배수관 '!AB55+'중부 배수관'!AB55+'서부 배수관 '!AB55+'유성 배수관 '!AB55+'대덕 배수관 '!AB55</f>
        <v>0</v>
      </c>
      <c r="AC55" s="856">
        <f>'동부 배수관 '!AC55+'중부 배수관'!AC55+'서부 배수관 '!AC55+'유성 배수관 '!AC55+'대덕 배수관 '!AC55</f>
        <v>0</v>
      </c>
      <c r="AD55" s="856">
        <f>'동부 배수관 '!AD55+'중부 배수관'!AD55+'서부 배수관 '!AD55+'유성 배수관 '!AD55+'대덕 배수관 '!AD55</f>
        <v>0</v>
      </c>
      <c r="AE55" s="856">
        <f>'동부 배수관 '!AE55+'중부 배수관'!AE55+'서부 배수관 '!AE55+'유성 배수관 '!AE55+'대덕 배수관 '!AE55</f>
        <v>0</v>
      </c>
      <c r="AF55" s="856">
        <f>'동부 배수관 '!AF55+'중부 배수관'!AF55+'서부 배수관 '!AF55+'유성 배수관 '!AF55+'대덕 배수관 '!AF55</f>
        <v>0</v>
      </c>
      <c r="AG55" s="856">
        <f>'동부 배수관 '!AG55+'중부 배수관'!AG55+'서부 배수관 '!AG55+'유성 배수관 '!AG55+'대덕 배수관 '!AG55</f>
        <v>0</v>
      </c>
      <c r="AH55" s="856">
        <f>'동부 배수관 '!AH55+'중부 배수관'!AH55+'서부 배수관 '!AH55+'유성 배수관 '!AH55+'대덕 배수관 '!AH55</f>
        <v>0</v>
      </c>
      <c r="AI55" s="856">
        <f>'동부 배수관 '!AI55+'중부 배수관'!AI55+'서부 배수관 '!AI55+'유성 배수관 '!AI55+'대덕 배수관 '!AI55</f>
        <v>0</v>
      </c>
      <c r="AJ55" s="856">
        <f>'동부 배수관 '!AJ55+'중부 배수관'!AJ55+'서부 배수관 '!AJ55+'유성 배수관 '!AJ55+'대덕 배수관 '!AJ55</f>
        <v>0</v>
      </c>
      <c r="AK55" s="856">
        <f>'동부 배수관 '!AK55+'중부 배수관'!AK55+'서부 배수관 '!AK55+'유성 배수관 '!AK55+'대덕 배수관 '!AK55</f>
        <v>0</v>
      </c>
    </row>
    <row r="56" spans="1:37" s="850" customFormat="1" ht="20.25" customHeight="1" x14ac:dyDescent="0.15">
      <c r="A56" s="2744"/>
      <c r="B56" s="851" t="s">
        <v>847</v>
      </c>
      <c r="C56" s="527">
        <f t="shared" si="22"/>
        <v>0</v>
      </c>
      <c r="D56" s="856">
        <f>'동부 배수관 '!D56+'중부 배수관'!D56+'서부 배수관 '!D56+'유성 배수관 '!D56+'대덕 배수관 '!D56</f>
        <v>0</v>
      </c>
      <c r="E56" s="856">
        <f>'동부 배수관 '!E56+'중부 배수관'!E56+'서부 배수관 '!E56+'유성 배수관 '!E56+'대덕 배수관 '!E56</f>
        <v>0</v>
      </c>
      <c r="F56" s="856">
        <f>'동부 배수관 '!F56+'중부 배수관'!F56+'서부 배수관 '!F56+'유성 배수관 '!F56+'대덕 배수관 '!F56</f>
        <v>0</v>
      </c>
      <c r="G56" s="856">
        <f>'동부 배수관 '!G56+'중부 배수관'!G56+'서부 배수관 '!G56+'유성 배수관 '!G56+'대덕 배수관 '!G56</f>
        <v>0</v>
      </c>
      <c r="H56" s="856">
        <f>'동부 배수관 '!H56+'중부 배수관'!H56+'서부 배수관 '!H56+'유성 배수관 '!H56+'대덕 배수관 '!H56</f>
        <v>0</v>
      </c>
      <c r="I56" s="856">
        <f>'동부 배수관 '!I56+'중부 배수관'!I56+'서부 배수관 '!I56+'유성 배수관 '!I56+'대덕 배수관 '!I56</f>
        <v>0</v>
      </c>
      <c r="J56" s="856">
        <f>'동부 배수관 '!J56+'중부 배수관'!J56+'서부 배수관 '!J56+'유성 배수관 '!J56+'대덕 배수관 '!J56</f>
        <v>0</v>
      </c>
      <c r="K56" s="856">
        <f>'동부 배수관 '!K56+'중부 배수관'!K56+'서부 배수관 '!K56+'유성 배수관 '!K56+'대덕 배수관 '!K56</f>
        <v>0</v>
      </c>
      <c r="L56" s="856">
        <f>'동부 배수관 '!L56+'중부 배수관'!L56+'서부 배수관 '!L56+'유성 배수관 '!L56+'대덕 배수관 '!L56</f>
        <v>0</v>
      </c>
      <c r="M56" s="856">
        <f>'동부 배수관 '!M56+'중부 배수관'!M56+'서부 배수관 '!M56+'유성 배수관 '!M56+'대덕 배수관 '!M56</f>
        <v>0</v>
      </c>
      <c r="N56" s="856">
        <f>'동부 배수관 '!N56+'중부 배수관'!N56+'서부 배수관 '!N56+'유성 배수관 '!N56+'대덕 배수관 '!N56</f>
        <v>0</v>
      </c>
      <c r="O56" s="856">
        <f>'동부 배수관 '!O56+'중부 배수관'!O56+'서부 배수관 '!O56+'유성 배수관 '!O56+'대덕 배수관 '!O56</f>
        <v>0</v>
      </c>
      <c r="P56" s="856">
        <f>'동부 배수관 '!P56+'중부 배수관'!P56+'서부 배수관 '!P56+'유성 배수관 '!P56+'대덕 배수관 '!P56</f>
        <v>0</v>
      </c>
      <c r="Q56" s="856">
        <f>'동부 배수관 '!Q56+'중부 배수관'!Q56+'서부 배수관 '!Q56+'유성 배수관 '!Q56+'대덕 배수관 '!Q56</f>
        <v>0</v>
      </c>
      <c r="R56" s="856">
        <f>'동부 배수관 '!R56+'중부 배수관'!R56+'서부 배수관 '!R56+'유성 배수관 '!R56+'대덕 배수관 '!R56</f>
        <v>0</v>
      </c>
      <c r="S56" s="856">
        <f>'동부 배수관 '!S56+'중부 배수관'!S56+'서부 배수관 '!S56+'유성 배수관 '!S56+'대덕 배수관 '!S56</f>
        <v>0</v>
      </c>
      <c r="T56" s="856">
        <f>'동부 배수관 '!T56+'중부 배수관'!T56+'서부 배수관 '!T56+'유성 배수관 '!T56+'대덕 배수관 '!T56</f>
        <v>0</v>
      </c>
      <c r="U56" s="856">
        <f>'동부 배수관 '!U56+'중부 배수관'!U56+'서부 배수관 '!U56+'유성 배수관 '!U56+'대덕 배수관 '!U56</f>
        <v>0</v>
      </c>
      <c r="V56" s="856">
        <f>'동부 배수관 '!V56+'중부 배수관'!V56+'서부 배수관 '!V56+'유성 배수관 '!V56+'대덕 배수관 '!V56</f>
        <v>0</v>
      </c>
      <c r="W56" s="856">
        <f>'동부 배수관 '!W56+'중부 배수관'!W56+'서부 배수관 '!W56+'유성 배수관 '!W56+'대덕 배수관 '!W56</f>
        <v>0</v>
      </c>
      <c r="X56" s="856">
        <f>'동부 배수관 '!X56+'중부 배수관'!X56+'서부 배수관 '!X56+'유성 배수관 '!X56+'대덕 배수관 '!X56</f>
        <v>0</v>
      </c>
      <c r="Y56" s="856">
        <f>'동부 배수관 '!Y56+'중부 배수관'!Y56+'서부 배수관 '!Y56+'유성 배수관 '!Y56+'대덕 배수관 '!Y56</f>
        <v>0</v>
      </c>
      <c r="Z56" s="856">
        <f>'동부 배수관 '!Z56+'중부 배수관'!Z56+'서부 배수관 '!Z56+'유성 배수관 '!Z56+'대덕 배수관 '!Z56</f>
        <v>0</v>
      </c>
      <c r="AA56" s="856">
        <f>'동부 배수관 '!AA56+'중부 배수관'!AA56+'서부 배수관 '!AA56+'유성 배수관 '!AA56+'대덕 배수관 '!AA56</f>
        <v>0</v>
      </c>
      <c r="AB56" s="856">
        <f>'동부 배수관 '!AB56+'중부 배수관'!AB56+'서부 배수관 '!AB56+'유성 배수관 '!AB56+'대덕 배수관 '!AB56</f>
        <v>0</v>
      </c>
      <c r="AC56" s="856">
        <f>'동부 배수관 '!AC56+'중부 배수관'!AC56+'서부 배수관 '!AC56+'유성 배수관 '!AC56+'대덕 배수관 '!AC56</f>
        <v>0</v>
      </c>
      <c r="AD56" s="856">
        <f>'동부 배수관 '!AD56+'중부 배수관'!AD56+'서부 배수관 '!AD56+'유성 배수관 '!AD56+'대덕 배수관 '!AD56</f>
        <v>0</v>
      </c>
      <c r="AE56" s="856">
        <f>'동부 배수관 '!AE56+'중부 배수관'!AE56+'서부 배수관 '!AE56+'유성 배수관 '!AE56+'대덕 배수관 '!AE56</f>
        <v>0</v>
      </c>
      <c r="AF56" s="856">
        <f>'동부 배수관 '!AF56+'중부 배수관'!AF56+'서부 배수관 '!AF56+'유성 배수관 '!AF56+'대덕 배수관 '!AF56</f>
        <v>0</v>
      </c>
      <c r="AG56" s="856">
        <f>'동부 배수관 '!AG56+'중부 배수관'!AG56+'서부 배수관 '!AG56+'유성 배수관 '!AG56+'대덕 배수관 '!AG56</f>
        <v>0</v>
      </c>
      <c r="AH56" s="856">
        <f>'동부 배수관 '!AH56+'중부 배수관'!AH56+'서부 배수관 '!AH56+'유성 배수관 '!AH56+'대덕 배수관 '!AH56</f>
        <v>0</v>
      </c>
      <c r="AI56" s="856">
        <f>'동부 배수관 '!AI56+'중부 배수관'!AI56+'서부 배수관 '!AI56+'유성 배수관 '!AI56+'대덕 배수관 '!AI56</f>
        <v>0</v>
      </c>
      <c r="AJ56" s="856">
        <f>'동부 배수관 '!AJ56+'중부 배수관'!AJ56+'서부 배수관 '!AJ56+'유성 배수관 '!AJ56+'대덕 배수관 '!AJ56</f>
        <v>0</v>
      </c>
      <c r="AK56" s="856">
        <f>'동부 배수관 '!AK56+'중부 배수관'!AK56+'서부 배수관 '!AK56+'유성 배수관 '!AK56+'대덕 배수관 '!AK56</f>
        <v>0</v>
      </c>
    </row>
    <row r="57" spans="1:37" s="850" customFormat="1" ht="20.25" customHeight="1" x14ac:dyDescent="0.15">
      <c r="A57" s="2745"/>
      <c r="B57" s="853" t="s">
        <v>1084</v>
      </c>
      <c r="C57" s="527">
        <f t="shared" si="22"/>
        <v>0</v>
      </c>
      <c r="D57" s="856">
        <f>'동부 배수관 '!D57+'중부 배수관'!D57+'서부 배수관 '!D57+'유성 배수관 '!D57+'대덕 배수관 '!D57</f>
        <v>0</v>
      </c>
      <c r="E57" s="856">
        <f>'동부 배수관 '!E57+'중부 배수관'!E57+'서부 배수관 '!E57+'유성 배수관 '!E57+'대덕 배수관 '!E57</f>
        <v>0</v>
      </c>
      <c r="F57" s="856">
        <f>'동부 배수관 '!F57+'중부 배수관'!F57+'서부 배수관 '!F57+'유성 배수관 '!F57+'대덕 배수관 '!F57</f>
        <v>0</v>
      </c>
      <c r="G57" s="856">
        <f>'동부 배수관 '!G57+'중부 배수관'!G57+'서부 배수관 '!G57+'유성 배수관 '!G57+'대덕 배수관 '!G57</f>
        <v>0</v>
      </c>
      <c r="H57" s="856">
        <f>'동부 배수관 '!H57+'중부 배수관'!H57+'서부 배수관 '!H57+'유성 배수관 '!H57+'대덕 배수관 '!H57</f>
        <v>0</v>
      </c>
      <c r="I57" s="856">
        <f>'동부 배수관 '!I57+'중부 배수관'!I57+'서부 배수관 '!I57+'유성 배수관 '!I57+'대덕 배수관 '!I57</f>
        <v>0</v>
      </c>
      <c r="J57" s="856">
        <f>'동부 배수관 '!J57+'중부 배수관'!J57+'서부 배수관 '!J57+'유성 배수관 '!J57+'대덕 배수관 '!J57</f>
        <v>0</v>
      </c>
      <c r="K57" s="856">
        <f>'동부 배수관 '!K57+'중부 배수관'!K57+'서부 배수관 '!K57+'유성 배수관 '!K57+'대덕 배수관 '!K57</f>
        <v>0</v>
      </c>
      <c r="L57" s="856">
        <f>'동부 배수관 '!L57+'중부 배수관'!L57+'서부 배수관 '!L57+'유성 배수관 '!L57+'대덕 배수관 '!L57</f>
        <v>0</v>
      </c>
      <c r="M57" s="856">
        <f>'동부 배수관 '!M57+'중부 배수관'!M57+'서부 배수관 '!M57+'유성 배수관 '!M57+'대덕 배수관 '!M57</f>
        <v>0</v>
      </c>
      <c r="N57" s="856">
        <f>'동부 배수관 '!N57+'중부 배수관'!N57+'서부 배수관 '!N57+'유성 배수관 '!N57+'대덕 배수관 '!N57</f>
        <v>0</v>
      </c>
      <c r="O57" s="856">
        <f>'동부 배수관 '!O57+'중부 배수관'!O57+'서부 배수관 '!O57+'유성 배수관 '!O57+'대덕 배수관 '!O57</f>
        <v>0</v>
      </c>
      <c r="P57" s="856">
        <f>'동부 배수관 '!P57+'중부 배수관'!P57+'서부 배수관 '!P57+'유성 배수관 '!P57+'대덕 배수관 '!P57</f>
        <v>0</v>
      </c>
      <c r="Q57" s="856">
        <f>'동부 배수관 '!Q57+'중부 배수관'!Q57+'서부 배수관 '!Q57+'유성 배수관 '!Q57+'대덕 배수관 '!Q57</f>
        <v>0</v>
      </c>
      <c r="R57" s="856">
        <f>'동부 배수관 '!R57+'중부 배수관'!R57+'서부 배수관 '!R57+'유성 배수관 '!R57+'대덕 배수관 '!R57</f>
        <v>0</v>
      </c>
      <c r="S57" s="856">
        <f>'동부 배수관 '!S57+'중부 배수관'!S57+'서부 배수관 '!S57+'유성 배수관 '!S57+'대덕 배수관 '!S57</f>
        <v>0</v>
      </c>
      <c r="T57" s="856">
        <f>'동부 배수관 '!T57+'중부 배수관'!T57+'서부 배수관 '!T57+'유성 배수관 '!T57+'대덕 배수관 '!T57</f>
        <v>0</v>
      </c>
      <c r="U57" s="856">
        <f>'동부 배수관 '!U57+'중부 배수관'!U57+'서부 배수관 '!U57+'유성 배수관 '!U57+'대덕 배수관 '!U57</f>
        <v>0</v>
      </c>
      <c r="V57" s="856">
        <f>'동부 배수관 '!V57+'중부 배수관'!V57+'서부 배수관 '!V57+'유성 배수관 '!V57+'대덕 배수관 '!V57</f>
        <v>0</v>
      </c>
      <c r="W57" s="856">
        <f>'동부 배수관 '!W57+'중부 배수관'!W57+'서부 배수관 '!W57+'유성 배수관 '!W57+'대덕 배수관 '!W57</f>
        <v>0</v>
      </c>
      <c r="X57" s="856">
        <f>'동부 배수관 '!X57+'중부 배수관'!X57+'서부 배수관 '!X57+'유성 배수관 '!X57+'대덕 배수관 '!X57</f>
        <v>0</v>
      </c>
      <c r="Y57" s="856">
        <f>'동부 배수관 '!Y57+'중부 배수관'!Y57+'서부 배수관 '!Y57+'유성 배수관 '!Y57+'대덕 배수관 '!Y57</f>
        <v>0</v>
      </c>
      <c r="Z57" s="856">
        <f>'동부 배수관 '!Z57+'중부 배수관'!Z57+'서부 배수관 '!Z57+'유성 배수관 '!Z57+'대덕 배수관 '!Z57</f>
        <v>0</v>
      </c>
      <c r="AA57" s="856">
        <f>'동부 배수관 '!AA57+'중부 배수관'!AA57+'서부 배수관 '!AA57+'유성 배수관 '!AA57+'대덕 배수관 '!AA57</f>
        <v>0</v>
      </c>
      <c r="AB57" s="856">
        <f>'동부 배수관 '!AB57+'중부 배수관'!AB57+'서부 배수관 '!AB57+'유성 배수관 '!AB57+'대덕 배수관 '!AB57</f>
        <v>0</v>
      </c>
      <c r="AC57" s="856">
        <f>'동부 배수관 '!AC57+'중부 배수관'!AC57+'서부 배수관 '!AC57+'유성 배수관 '!AC57+'대덕 배수관 '!AC57</f>
        <v>0</v>
      </c>
      <c r="AD57" s="856">
        <f>'동부 배수관 '!AD57+'중부 배수관'!AD57+'서부 배수관 '!AD57+'유성 배수관 '!AD57+'대덕 배수관 '!AD57</f>
        <v>0</v>
      </c>
      <c r="AE57" s="856">
        <f>'동부 배수관 '!AE57+'중부 배수관'!AE57+'서부 배수관 '!AE57+'유성 배수관 '!AE57+'대덕 배수관 '!AE57</f>
        <v>0</v>
      </c>
      <c r="AF57" s="856">
        <f>'동부 배수관 '!AF57+'중부 배수관'!AF57+'서부 배수관 '!AF57+'유성 배수관 '!AF57+'대덕 배수관 '!AF57</f>
        <v>0</v>
      </c>
      <c r="AG57" s="856">
        <f>'동부 배수관 '!AG57+'중부 배수관'!AG57+'서부 배수관 '!AG57+'유성 배수관 '!AG57+'대덕 배수관 '!AG57</f>
        <v>0</v>
      </c>
      <c r="AH57" s="856">
        <f>'동부 배수관 '!AH57+'중부 배수관'!AH57+'서부 배수관 '!AH57+'유성 배수관 '!AH57+'대덕 배수관 '!AH57</f>
        <v>0</v>
      </c>
      <c r="AI57" s="856">
        <f>'동부 배수관 '!AI57+'중부 배수관'!AI57+'서부 배수관 '!AI57+'유성 배수관 '!AI57+'대덕 배수관 '!AI57</f>
        <v>0</v>
      </c>
      <c r="AJ57" s="856">
        <f>'동부 배수관 '!AJ57+'중부 배수관'!AJ57+'서부 배수관 '!AJ57+'유성 배수관 '!AJ57+'대덕 배수관 '!AJ57</f>
        <v>0</v>
      </c>
      <c r="AK57" s="856">
        <f>'동부 배수관 '!AK57+'중부 배수관'!AK57+'서부 배수관 '!AK57+'유성 배수관 '!AK57+'대덕 배수관 '!AK57</f>
        <v>0</v>
      </c>
    </row>
    <row r="58" spans="1:37" s="850" customFormat="1" ht="19.5" customHeight="1" x14ac:dyDescent="0.15">
      <c r="A58" s="2743">
        <v>300</v>
      </c>
      <c r="B58" s="854" t="s">
        <v>46</v>
      </c>
      <c r="C58" s="613">
        <f>SUM(D58:AK58)</f>
        <v>197627.58000000005</v>
      </c>
      <c r="D58" s="613">
        <f>SUM(D59:D65)</f>
        <v>2735.6400000000003</v>
      </c>
      <c r="E58" s="613">
        <f t="shared" ref="E58:AG58" si="23">SUM(E59:E65)</f>
        <v>79.569999999999993</v>
      </c>
      <c r="F58" s="613">
        <f t="shared" si="23"/>
        <v>3205.82</v>
      </c>
      <c r="G58" s="613">
        <f t="shared" si="23"/>
        <v>244.7</v>
      </c>
      <c r="H58" s="613">
        <f t="shared" si="23"/>
        <v>2209.21</v>
      </c>
      <c r="I58" s="613">
        <f t="shared" si="23"/>
        <v>6952.3799999999992</v>
      </c>
      <c r="J58" s="613">
        <f t="shared" si="23"/>
        <v>4473.8899999999994</v>
      </c>
      <c r="K58" s="613">
        <f t="shared" si="23"/>
        <v>5557.75</v>
      </c>
      <c r="L58" s="613">
        <f t="shared" si="23"/>
        <v>7905.34</v>
      </c>
      <c r="M58" s="613">
        <f t="shared" si="23"/>
        <v>17119.920000000002</v>
      </c>
      <c r="N58" s="613">
        <f t="shared" si="23"/>
        <v>22246.97</v>
      </c>
      <c r="O58" s="613">
        <f t="shared" si="23"/>
        <v>4406.21</v>
      </c>
      <c r="P58" s="613">
        <f t="shared" si="23"/>
        <v>3656.16</v>
      </c>
      <c r="Q58" s="613">
        <f t="shared" si="23"/>
        <v>5402.74</v>
      </c>
      <c r="R58" s="613">
        <f t="shared" si="23"/>
        <v>2796.72</v>
      </c>
      <c r="S58" s="613">
        <f t="shared" si="23"/>
        <v>8967.23</v>
      </c>
      <c r="T58" s="613">
        <f t="shared" si="23"/>
        <v>5540.21</v>
      </c>
      <c r="U58" s="613">
        <f t="shared" si="23"/>
        <v>3149.92</v>
      </c>
      <c r="V58" s="613">
        <f t="shared" si="23"/>
        <v>1454.81</v>
      </c>
      <c r="W58" s="613">
        <f t="shared" si="23"/>
        <v>7906.7900000000009</v>
      </c>
      <c r="X58" s="613">
        <f t="shared" si="23"/>
        <v>5865.16</v>
      </c>
      <c r="Y58" s="613">
        <f t="shared" si="23"/>
        <v>3612.18</v>
      </c>
      <c r="Z58" s="613">
        <f t="shared" si="23"/>
        <v>8447.17</v>
      </c>
      <c r="AA58" s="613">
        <f t="shared" si="23"/>
        <v>12060.72</v>
      </c>
      <c r="AB58" s="613">
        <f t="shared" si="23"/>
        <v>2992.87</v>
      </c>
      <c r="AC58" s="613">
        <f t="shared" si="23"/>
        <v>8102.49</v>
      </c>
      <c r="AD58" s="613">
        <f t="shared" si="23"/>
        <v>1844.04</v>
      </c>
      <c r="AE58" s="613">
        <f t="shared" si="23"/>
        <v>2411.73</v>
      </c>
      <c r="AF58" s="613">
        <f t="shared" si="23"/>
        <v>2301.7700000000004</v>
      </c>
      <c r="AG58" s="613">
        <f t="shared" si="23"/>
        <v>16572.919999999998</v>
      </c>
      <c r="AH58" s="613">
        <f>SUM(AH59:AH65)</f>
        <v>12431.720000000001</v>
      </c>
      <c r="AI58" s="613">
        <f>SUM(AI59:AI65)</f>
        <v>1184.3800000000001</v>
      </c>
      <c r="AJ58" s="613">
        <f>SUM(AJ59:AJ65)</f>
        <v>1467.75</v>
      </c>
      <c r="AK58" s="613">
        <f>SUM(AK59:AK66)</f>
        <v>2320.6999999999998</v>
      </c>
    </row>
    <row r="59" spans="1:37" s="858" customFormat="1" ht="20.25" customHeight="1" x14ac:dyDescent="0.15">
      <c r="A59" s="2744"/>
      <c r="B59" s="857" t="s">
        <v>793</v>
      </c>
      <c r="C59" s="607">
        <f>SUM(D59:AK59)</f>
        <v>2198.7400000000002</v>
      </c>
      <c r="D59" s="856">
        <f>'동부 배수관 '!D59+'중부 배수관'!D59+'서부 배수관 '!D59+'유성 배수관 '!D59+'대덕 배수관 '!D59</f>
        <v>1973.68</v>
      </c>
      <c r="E59" s="856">
        <f>'동부 배수관 '!E59+'중부 배수관'!E59+'서부 배수관 '!E59+'유성 배수관 '!E59+'대덕 배수관 '!E59</f>
        <v>0</v>
      </c>
      <c r="F59" s="856">
        <f>'동부 배수관 '!F59+'중부 배수관'!F59+'서부 배수관 '!F59+'유성 배수관 '!F59+'대덕 배수관 '!F59</f>
        <v>0</v>
      </c>
      <c r="G59" s="856">
        <f>'동부 배수관 '!G59+'중부 배수관'!G59+'서부 배수관 '!G59+'유성 배수관 '!G59+'대덕 배수관 '!G59</f>
        <v>0</v>
      </c>
      <c r="H59" s="856">
        <f>'동부 배수관 '!H59+'중부 배수관'!H59+'서부 배수관 '!H59+'유성 배수관 '!H59+'대덕 배수관 '!H59</f>
        <v>0</v>
      </c>
      <c r="I59" s="856">
        <f>'동부 배수관 '!I59+'중부 배수관'!I59+'서부 배수관 '!I59+'유성 배수관 '!I59+'대덕 배수관 '!I59</f>
        <v>0</v>
      </c>
      <c r="J59" s="856">
        <f>'동부 배수관 '!J59+'중부 배수관'!J59+'서부 배수관 '!J59+'유성 배수관 '!J59+'대덕 배수관 '!J59</f>
        <v>0</v>
      </c>
      <c r="K59" s="856">
        <f>'동부 배수관 '!K59+'중부 배수관'!K59+'서부 배수관 '!K59+'유성 배수관 '!K59+'대덕 배수관 '!K59</f>
        <v>0</v>
      </c>
      <c r="L59" s="856">
        <f>'동부 배수관 '!L59+'중부 배수관'!L59+'서부 배수관 '!L59+'유성 배수관 '!L59+'대덕 배수관 '!L59</f>
        <v>0</v>
      </c>
      <c r="M59" s="856">
        <f>'동부 배수관 '!M59+'중부 배수관'!M59+'서부 배수관 '!M59+'유성 배수관 '!M59+'대덕 배수관 '!M59</f>
        <v>0</v>
      </c>
      <c r="N59" s="856">
        <f>'동부 배수관 '!N59+'중부 배수관'!N59+'서부 배수관 '!N59+'유성 배수관 '!N59+'대덕 배수관 '!N59</f>
        <v>0</v>
      </c>
      <c r="O59" s="856">
        <f>'동부 배수관 '!O59+'중부 배수관'!O59+'서부 배수관 '!O59+'유성 배수관 '!O59+'대덕 배수관 '!O59</f>
        <v>0</v>
      </c>
      <c r="P59" s="856">
        <f>'동부 배수관 '!P59+'중부 배수관'!P59+'서부 배수관 '!P59+'유성 배수관 '!P59+'대덕 배수관 '!P59</f>
        <v>0</v>
      </c>
      <c r="Q59" s="856">
        <f>'동부 배수관 '!Q59+'중부 배수관'!Q59+'서부 배수관 '!Q59+'유성 배수관 '!Q59+'대덕 배수관 '!Q59</f>
        <v>0</v>
      </c>
      <c r="R59" s="856">
        <f>'동부 배수관 '!R59+'중부 배수관'!R59+'서부 배수관 '!R59+'유성 배수관 '!R59+'대덕 배수관 '!R59</f>
        <v>0</v>
      </c>
      <c r="S59" s="856">
        <f>'동부 배수관 '!S59+'중부 배수관'!S59+'서부 배수관 '!S59+'유성 배수관 '!S59+'대덕 배수관 '!S59</f>
        <v>0</v>
      </c>
      <c r="T59" s="856">
        <f>'동부 배수관 '!T59+'중부 배수관'!T59+'서부 배수관 '!T59+'유성 배수관 '!T59+'대덕 배수관 '!T59</f>
        <v>0</v>
      </c>
      <c r="U59" s="856">
        <f>'동부 배수관 '!U59+'중부 배수관'!U59+'서부 배수관 '!U59+'유성 배수관 '!U59+'대덕 배수관 '!U59</f>
        <v>0</v>
      </c>
      <c r="V59" s="856">
        <f>'동부 배수관 '!V59+'중부 배수관'!V59+'서부 배수관 '!V59+'유성 배수관 '!V59+'대덕 배수관 '!V59</f>
        <v>0</v>
      </c>
      <c r="W59" s="856">
        <f>'동부 배수관 '!W59+'중부 배수관'!W59+'서부 배수관 '!W59+'유성 배수관 '!W59+'대덕 배수관 '!W59</f>
        <v>0</v>
      </c>
      <c r="X59" s="856">
        <f>'동부 배수관 '!X59+'중부 배수관'!X59+'서부 배수관 '!X59+'유성 배수관 '!X59+'대덕 배수관 '!X59</f>
        <v>0</v>
      </c>
      <c r="Y59" s="856">
        <f>'동부 배수관 '!Y59+'중부 배수관'!Y59+'서부 배수관 '!Y59+'유성 배수관 '!Y59+'대덕 배수관 '!Y59</f>
        <v>0</v>
      </c>
      <c r="Z59" s="856">
        <f>'동부 배수관 '!Z59+'중부 배수관'!Z59+'서부 배수관 '!Z59+'유성 배수관 '!Z59+'대덕 배수관 '!Z59</f>
        <v>0</v>
      </c>
      <c r="AA59" s="856">
        <f>'동부 배수관 '!AA59+'중부 배수관'!AA59+'서부 배수관 '!AA59+'유성 배수관 '!AA59+'대덕 배수관 '!AA59</f>
        <v>0</v>
      </c>
      <c r="AB59" s="856">
        <f>'동부 배수관 '!AB59+'중부 배수관'!AB59+'서부 배수관 '!AB59+'유성 배수관 '!AB59+'대덕 배수관 '!AB59</f>
        <v>0</v>
      </c>
      <c r="AC59" s="856">
        <f>'동부 배수관 '!AC59+'중부 배수관'!AC59+'서부 배수관 '!AC59+'유성 배수관 '!AC59+'대덕 배수관 '!AC59</f>
        <v>0</v>
      </c>
      <c r="AD59" s="856">
        <f>'동부 배수관 '!AD59+'중부 배수관'!AD59+'서부 배수관 '!AD59+'유성 배수관 '!AD59+'대덕 배수관 '!AD59</f>
        <v>0</v>
      </c>
      <c r="AE59" s="856">
        <f>'동부 배수관 '!AE59+'중부 배수관'!AE59+'서부 배수관 '!AE59+'유성 배수관 '!AE59+'대덕 배수관 '!AE59</f>
        <v>0</v>
      </c>
      <c r="AF59" s="856">
        <f>'동부 배수관 '!AF59+'중부 배수관'!AF59+'서부 배수관 '!AF59+'유성 배수관 '!AF59+'대덕 배수관 '!AF59</f>
        <v>0</v>
      </c>
      <c r="AG59" s="856">
        <f>'동부 배수관 '!AG59+'중부 배수관'!AG59+'서부 배수관 '!AG59+'유성 배수관 '!AG59+'대덕 배수관 '!AG59</f>
        <v>0</v>
      </c>
      <c r="AH59" s="856">
        <f>'동부 배수관 '!AH59+'중부 배수관'!AH59+'서부 배수관 '!AH59+'유성 배수관 '!AH59+'대덕 배수관 '!AH59</f>
        <v>225.06</v>
      </c>
      <c r="AI59" s="856">
        <f>'동부 배수관 '!AI59+'중부 배수관'!AI59+'서부 배수관 '!AI59+'유성 배수관 '!AI59+'대덕 배수관 '!AI59</f>
        <v>0</v>
      </c>
      <c r="AJ59" s="856">
        <f>'동부 배수관 '!AJ59+'중부 배수관'!AJ59+'서부 배수관 '!AJ59+'유성 배수관 '!AJ59+'대덕 배수관 '!AJ59</f>
        <v>0</v>
      </c>
      <c r="AK59" s="856">
        <f>'동부 배수관 '!AK59+'중부 배수관'!AK59+'서부 배수관 '!AK59+'유성 배수관 '!AK59+'대덕 배수관 '!AK59</f>
        <v>0</v>
      </c>
    </row>
    <row r="60" spans="1:37" s="858" customFormat="1" ht="20.25" customHeight="1" x14ac:dyDescent="0.15">
      <c r="A60" s="2744"/>
      <c r="B60" s="859" t="s">
        <v>792</v>
      </c>
      <c r="C60" s="607">
        <f t="shared" ref="C60:C66" si="24">SUM(D60:AK60)</f>
        <v>19073.410000000003</v>
      </c>
      <c r="D60" s="856">
        <f>'동부 배수관 '!D60+'중부 배수관'!D60+'서부 배수관 '!D60+'유성 배수관 '!D60+'대덕 배수관 '!D60</f>
        <v>761.96</v>
      </c>
      <c r="E60" s="856">
        <f>'동부 배수관 '!E60+'중부 배수관'!E60+'서부 배수관 '!E60+'유성 배수관 '!E60+'대덕 배수관 '!E60</f>
        <v>79.569999999999993</v>
      </c>
      <c r="F60" s="856">
        <f>'동부 배수관 '!F60+'중부 배수관'!F60+'서부 배수관 '!F60+'유성 배수관 '!F60+'대덕 배수관 '!F60</f>
        <v>3205.82</v>
      </c>
      <c r="G60" s="856">
        <f>'동부 배수관 '!G60+'중부 배수관'!G60+'서부 배수관 '!G60+'유성 배수관 '!G60+'대덕 배수관 '!G60</f>
        <v>244.7</v>
      </c>
      <c r="H60" s="856">
        <f>'동부 배수관 '!H60+'중부 배수관'!H60+'서부 배수관 '!H60+'유성 배수관 '!H60+'대덕 배수관 '!H60</f>
        <v>0</v>
      </c>
      <c r="I60" s="856">
        <f>'동부 배수관 '!I60+'중부 배수관'!I60+'서부 배수관 '!I60+'유성 배수관 '!I60+'대덕 배수관 '!I60</f>
        <v>0</v>
      </c>
      <c r="J60" s="856">
        <f>'동부 배수관 '!J60+'중부 배수관'!J60+'서부 배수관 '!J60+'유성 배수관 '!J60+'대덕 배수관 '!J60</f>
        <v>0</v>
      </c>
      <c r="K60" s="856">
        <f>'동부 배수관 '!K60+'중부 배수관'!K60+'서부 배수관 '!K60+'유성 배수관 '!K60+'대덕 배수관 '!K60</f>
        <v>0</v>
      </c>
      <c r="L60" s="856">
        <f>'동부 배수관 '!L60+'중부 배수관'!L60+'서부 배수관 '!L60+'유성 배수관 '!L60+'대덕 배수관 '!L60</f>
        <v>0</v>
      </c>
      <c r="M60" s="856">
        <f>'동부 배수관 '!M60+'중부 배수관'!M60+'서부 배수관 '!M60+'유성 배수관 '!M60+'대덕 배수관 '!M60</f>
        <v>1058.97</v>
      </c>
      <c r="N60" s="856">
        <f>'동부 배수관 '!N60+'중부 배수관'!N60+'서부 배수관 '!N60+'유성 배수관 '!N60+'대덕 배수관 '!N60</f>
        <v>0.5</v>
      </c>
      <c r="O60" s="856">
        <f>'동부 배수관 '!O60+'중부 배수관'!O60+'서부 배수관 '!O60+'유성 배수관 '!O60+'대덕 배수관 '!O60</f>
        <v>0</v>
      </c>
      <c r="P60" s="856">
        <f>'동부 배수관 '!P60+'중부 배수관'!P60+'서부 배수관 '!P60+'유성 배수관 '!P60+'대덕 배수관 '!P60</f>
        <v>0</v>
      </c>
      <c r="Q60" s="856">
        <f>'동부 배수관 '!Q60+'중부 배수관'!Q60+'서부 배수관 '!Q60+'유성 배수관 '!Q60+'대덕 배수관 '!Q60</f>
        <v>0</v>
      </c>
      <c r="R60" s="856">
        <f>'동부 배수관 '!R60+'중부 배수관'!R60+'서부 배수관 '!R60+'유성 배수관 '!R60+'대덕 배수관 '!R60</f>
        <v>0</v>
      </c>
      <c r="S60" s="856">
        <f>'동부 배수관 '!S60+'중부 배수관'!S60+'서부 배수관 '!S60+'유성 배수관 '!S60+'대덕 배수관 '!S60</f>
        <v>104.68</v>
      </c>
      <c r="T60" s="856">
        <f>'동부 배수관 '!T60+'중부 배수관'!T60+'서부 배수관 '!T60+'유성 배수관 '!T60+'대덕 배수관 '!T60</f>
        <v>0</v>
      </c>
      <c r="U60" s="856">
        <f>'동부 배수관 '!U60+'중부 배수관'!U60+'서부 배수관 '!U60+'유성 배수관 '!U60+'대덕 배수관 '!U60</f>
        <v>0</v>
      </c>
      <c r="V60" s="856">
        <f>'동부 배수관 '!V60+'중부 배수관'!V60+'서부 배수관 '!V60+'유성 배수관 '!V60+'대덕 배수관 '!V60</f>
        <v>0</v>
      </c>
      <c r="W60" s="856">
        <f>'동부 배수관 '!W60+'중부 배수관'!W60+'서부 배수관 '!W60+'유성 배수관 '!W60+'대덕 배수관 '!W60</f>
        <v>0</v>
      </c>
      <c r="X60" s="856">
        <f>'동부 배수관 '!X60+'중부 배수관'!X60+'서부 배수관 '!X60+'유성 배수관 '!X60+'대덕 배수관 '!X60</f>
        <v>0</v>
      </c>
      <c r="Y60" s="856">
        <f>'동부 배수관 '!Y60+'중부 배수관'!Y60+'서부 배수관 '!Y60+'유성 배수관 '!Y60+'대덕 배수관 '!Y60</f>
        <v>0</v>
      </c>
      <c r="Z60" s="856">
        <f>'동부 배수관 '!Z60+'중부 배수관'!Z60+'서부 배수관 '!Z60+'유성 배수관 '!Z60+'대덕 배수관 '!Z60</f>
        <v>0</v>
      </c>
      <c r="AA60" s="856">
        <f>'동부 배수관 '!AA60+'중부 배수관'!AA60+'서부 배수관 '!AA60+'유성 배수관 '!AA60+'대덕 배수관 '!AA60</f>
        <v>0</v>
      </c>
      <c r="AB60" s="856">
        <f>'동부 배수관 '!AB60+'중부 배수관'!AB60+'서부 배수관 '!AB60+'유성 배수관 '!AB60+'대덕 배수관 '!AB60</f>
        <v>0</v>
      </c>
      <c r="AC60" s="856">
        <f>'동부 배수관 '!AC60+'중부 배수관'!AC60+'서부 배수관 '!AC60+'유성 배수관 '!AC60+'대덕 배수관 '!AC60</f>
        <v>0</v>
      </c>
      <c r="AD60" s="856">
        <f>'동부 배수관 '!AD60+'중부 배수관'!AD60+'서부 배수관 '!AD60+'유성 배수관 '!AD60+'대덕 배수관 '!AD60</f>
        <v>0</v>
      </c>
      <c r="AE60" s="856">
        <f>'동부 배수관 '!AE60+'중부 배수관'!AE60+'서부 배수관 '!AE60+'유성 배수관 '!AE60+'대덕 배수관 '!AE60</f>
        <v>4.5</v>
      </c>
      <c r="AF60" s="856">
        <f>'동부 배수관 '!AF60+'중부 배수관'!AF60+'서부 배수관 '!AF60+'유성 배수관 '!AF60+'대덕 배수관 '!AF60</f>
        <v>0</v>
      </c>
      <c r="AG60" s="856">
        <f>'동부 배수관 '!AG60+'중부 배수관'!AG60+'서부 배수관 '!AG60+'유성 배수관 '!AG60+'대덕 배수관 '!AG60</f>
        <v>6609.01</v>
      </c>
      <c r="AH60" s="856">
        <f>'동부 배수관 '!AH60+'중부 배수관'!AH60+'서부 배수관 '!AH60+'유성 배수관 '!AH60+'대덕 배수관 '!AH60</f>
        <v>6515.1</v>
      </c>
      <c r="AI60" s="856">
        <f>'동부 배수관 '!AI60+'중부 배수관'!AI60+'서부 배수관 '!AI60+'유성 배수관 '!AI60+'대덕 배수관 '!AI60</f>
        <v>104.5</v>
      </c>
      <c r="AJ60" s="856">
        <f>'동부 배수관 '!AJ60+'중부 배수관'!AJ60+'서부 배수관 '!AJ60+'유성 배수관 '!AJ60+'대덕 배수관 '!AJ60</f>
        <v>377.36</v>
      </c>
      <c r="AK60" s="856">
        <f>'동부 배수관 '!AK60+'중부 배수관'!AK60+'서부 배수관 '!AK60+'유성 배수관 '!AK60+'대덕 배수관 '!AK60</f>
        <v>6.74</v>
      </c>
    </row>
    <row r="61" spans="1:37" s="858" customFormat="1" ht="20.25" customHeight="1" x14ac:dyDescent="0.15">
      <c r="A61" s="2744"/>
      <c r="B61" s="859" t="s">
        <v>974</v>
      </c>
      <c r="C61" s="607">
        <f t="shared" si="24"/>
        <v>168898.06</v>
      </c>
      <c r="D61" s="856">
        <f>'동부 배수관 '!D61+'중부 배수관'!D61+'서부 배수관 '!D61+'유성 배수관 '!D61+'대덕 배수관 '!D61</f>
        <v>0</v>
      </c>
      <c r="E61" s="856">
        <f>'동부 배수관 '!E61+'중부 배수관'!E61+'서부 배수관 '!E61+'유성 배수관 '!E61+'대덕 배수관 '!E61</f>
        <v>0</v>
      </c>
      <c r="F61" s="856">
        <f>'동부 배수관 '!F61+'중부 배수관'!F61+'서부 배수관 '!F61+'유성 배수관 '!F61+'대덕 배수관 '!F61</f>
        <v>0</v>
      </c>
      <c r="G61" s="856">
        <f>'동부 배수관 '!G61+'중부 배수관'!G61+'서부 배수관 '!G61+'유성 배수관 '!G61+'대덕 배수관 '!G61</f>
        <v>0</v>
      </c>
      <c r="H61" s="856">
        <f>'동부 배수관 '!H61+'중부 배수관'!H61+'서부 배수관 '!H61+'유성 배수관 '!H61+'대덕 배수관 '!H61</f>
        <v>2209.21</v>
      </c>
      <c r="I61" s="856">
        <f>'동부 배수관 '!I61+'중부 배수관'!I61+'서부 배수관 '!I61+'유성 배수관 '!I61+'대덕 배수관 '!I61</f>
        <v>6952.3799999999992</v>
      </c>
      <c r="J61" s="856">
        <f>'동부 배수관 '!J61+'중부 배수관'!J61+'서부 배수관 '!J61+'유성 배수관 '!J61+'대덕 배수관 '!J61</f>
        <v>4473.8899999999994</v>
      </c>
      <c r="K61" s="856">
        <f>'동부 배수관 '!K61+'중부 배수관'!K61+'서부 배수관 '!K61+'유성 배수관 '!K61+'대덕 배수관 '!K61</f>
        <v>5557.75</v>
      </c>
      <c r="L61" s="856">
        <f>'동부 배수관 '!L61+'중부 배수관'!L61+'서부 배수관 '!L61+'유성 배수관 '!L61+'대덕 배수관 '!L61</f>
        <v>7883.18</v>
      </c>
      <c r="M61" s="856">
        <f>'동부 배수관 '!M61+'중부 배수관'!M61+'서부 배수관 '!M61+'유성 배수관 '!M61+'대덕 배수관 '!M61</f>
        <v>16031.300000000001</v>
      </c>
      <c r="N61" s="856">
        <f>'동부 배수관 '!N61+'중부 배수관'!N61+'서부 배수관 '!N61+'유성 배수관 '!N61+'대덕 배수관 '!N61</f>
        <v>22246.47</v>
      </c>
      <c r="O61" s="856">
        <f>'동부 배수관 '!O61+'중부 배수관'!O61+'서부 배수관 '!O61+'유성 배수관 '!O61+'대덕 배수관 '!O61</f>
        <v>4406.21</v>
      </c>
      <c r="P61" s="856">
        <f>'동부 배수관 '!P61+'중부 배수관'!P61+'서부 배수관 '!P61+'유성 배수관 '!P61+'대덕 배수관 '!P61</f>
        <v>3656.16</v>
      </c>
      <c r="Q61" s="856">
        <f>'동부 배수관 '!Q61+'중부 배수관'!Q61+'서부 배수관 '!Q61+'유성 배수관 '!Q61+'대덕 배수관 '!Q61</f>
        <v>5402.74</v>
      </c>
      <c r="R61" s="856">
        <f>'동부 배수관 '!R61+'중부 배수관'!R61+'서부 배수관 '!R61+'유성 배수관 '!R61+'대덕 배수관 '!R61</f>
        <v>2769.56</v>
      </c>
      <c r="S61" s="856">
        <f>'동부 배수관 '!S61+'중부 배수관'!S61+'서부 배수관 '!S61+'유성 배수관 '!S61+'대덕 배수관 '!S61</f>
        <v>7864.69</v>
      </c>
      <c r="T61" s="856">
        <f>'동부 배수관 '!T61+'중부 배수관'!T61+'서부 배수관 '!T61+'유성 배수관 '!T61+'대덕 배수관 '!T61</f>
        <v>3947.3500000000004</v>
      </c>
      <c r="U61" s="856">
        <f>'동부 배수관 '!U61+'중부 배수관'!U61+'서부 배수관 '!U61+'유성 배수관 '!U61+'대덕 배수관 '!U61</f>
        <v>2342.69</v>
      </c>
      <c r="V61" s="856">
        <f>'동부 배수관 '!V61+'중부 배수관'!V61+'서부 배수관 '!V61+'유성 배수관 '!V61+'대덕 배수관 '!V61</f>
        <v>1454.81</v>
      </c>
      <c r="W61" s="856">
        <f>'동부 배수관 '!W61+'중부 배수관'!W61+'서부 배수관 '!W61+'유성 배수관 '!W61+'대덕 배수관 '!W61</f>
        <v>6744.6100000000006</v>
      </c>
      <c r="X61" s="856">
        <f>'동부 배수관 '!X61+'중부 배수관'!X61+'서부 배수관 '!X61+'유성 배수관 '!X61+'대덕 배수관 '!X61</f>
        <v>4747.29</v>
      </c>
      <c r="Y61" s="856">
        <f>'동부 배수관 '!Y61+'중부 배수관'!Y61+'서부 배수관 '!Y61+'유성 배수관 '!Y61+'대덕 배수관 '!Y61</f>
        <v>3330.37</v>
      </c>
      <c r="Z61" s="856">
        <f>'동부 배수관 '!Z61+'중부 배수관'!Z61+'서부 배수관 '!Z61+'유성 배수관 '!Z61+'대덕 배수관 '!Z61</f>
        <v>8447.17</v>
      </c>
      <c r="AA61" s="856">
        <f>'동부 배수관 '!AA61+'중부 배수관'!AA61+'서부 배수관 '!AA61+'유성 배수관 '!AA61+'대덕 배수관 '!AA61</f>
        <v>12028.689999999999</v>
      </c>
      <c r="AB61" s="856">
        <f>'동부 배수관 '!AB61+'중부 배수관'!AB61+'서부 배수관 '!AB61+'유성 배수관 '!AB61+'대덕 배수관 '!AB61</f>
        <v>2416.21</v>
      </c>
      <c r="AC61" s="856">
        <f>'동부 배수관 '!AC61+'중부 배수관'!AC61+'서부 배수관 '!AC61+'유성 배수관 '!AC61+'대덕 배수관 '!AC61</f>
        <v>8102.49</v>
      </c>
      <c r="AD61" s="856">
        <f>'동부 배수관 '!AD61+'중부 배수관'!AD61+'서부 배수관 '!AD61+'유성 배수관 '!AD61+'대덕 배수관 '!AD61</f>
        <v>1844.04</v>
      </c>
      <c r="AE61" s="856">
        <f>'동부 배수관 '!AE61+'중부 배수관'!AE61+'서부 배수관 '!AE61+'유성 배수관 '!AE61+'대덕 배수관 '!AE61</f>
        <v>2400.6</v>
      </c>
      <c r="AF61" s="856">
        <f>'동부 배수관 '!AF61+'중부 배수관'!AF61+'서부 배수관 '!AF61+'유성 배수관 '!AF61+'대덕 배수관 '!AF61</f>
        <v>2301.7700000000004</v>
      </c>
      <c r="AG61" s="856">
        <f>'동부 배수관 '!AG61+'중부 배수관'!AG61+'서부 배수관 '!AG61+'유성 배수관 '!AG61+'대덕 배수관 '!AG61</f>
        <v>9963.91</v>
      </c>
      <c r="AH61" s="856">
        <f>'동부 배수관 '!AH61+'중부 배수관'!AH61+'서부 배수관 '!AH61+'유성 배수관 '!AH61+'대덕 배수관 '!AH61</f>
        <v>5601.83</v>
      </c>
      <c r="AI61" s="856">
        <f>'동부 배수관 '!AI61+'중부 배수관'!AI61+'서부 배수관 '!AI61+'유성 배수관 '!AI61+'대덕 배수관 '!AI61</f>
        <v>1079.8800000000001</v>
      </c>
      <c r="AJ61" s="856">
        <f>'동부 배수관 '!AJ61+'중부 배수관'!AJ61+'서부 배수관 '!AJ61+'유성 배수관 '!AJ61+'대덕 배수관 '!AJ61</f>
        <v>1090.3899999999999</v>
      </c>
      <c r="AK61" s="856">
        <f>'동부 배수관 '!AK61+'중부 배수관'!AK61+'서부 배수관 '!AK61+'유성 배수관 '!AK61+'대덕 배수관 '!AK61</f>
        <v>1600.42</v>
      </c>
    </row>
    <row r="62" spans="1:37" s="858" customFormat="1" ht="20.25" customHeight="1" x14ac:dyDescent="0.15">
      <c r="A62" s="2744"/>
      <c r="B62" s="859" t="s">
        <v>345</v>
      </c>
      <c r="C62" s="607">
        <f t="shared" si="24"/>
        <v>7353.8599999999988</v>
      </c>
      <c r="D62" s="856">
        <f>'동부 배수관 '!D62+'중부 배수관'!D62+'서부 배수관 '!D62+'유성 배수관 '!D62+'대덕 배수관 '!D62</f>
        <v>0</v>
      </c>
      <c r="E62" s="856">
        <f>'동부 배수관 '!E62+'중부 배수관'!E62+'서부 배수관 '!E62+'유성 배수관 '!E62+'대덕 배수관 '!E62</f>
        <v>0</v>
      </c>
      <c r="F62" s="856">
        <f>'동부 배수관 '!F62+'중부 배수관'!F62+'서부 배수관 '!F62+'유성 배수관 '!F62+'대덕 배수관 '!F62</f>
        <v>0</v>
      </c>
      <c r="G62" s="856">
        <f>'동부 배수관 '!G62+'중부 배수관'!G62+'서부 배수관 '!G62+'유성 배수관 '!G62+'대덕 배수관 '!G62</f>
        <v>0</v>
      </c>
      <c r="H62" s="856">
        <f>'동부 배수관 '!H62+'중부 배수관'!H62+'서부 배수관 '!H62+'유성 배수관 '!H62+'대덕 배수관 '!H62</f>
        <v>0</v>
      </c>
      <c r="I62" s="856">
        <f>'동부 배수관 '!I62+'중부 배수관'!I62+'서부 배수관 '!I62+'유성 배수관 '!I62+'대덕 배수관 '!I62</f>
        <v>0</v>
      </c>
      <c r="J62" s="856">
        <f>'동부 배수관 '!J62+'중부 배수관'!J62+'서부 배수관 '!J62+'유성 배수관 '!J62+'대덕 배수관 '!J62</f>
        <v>0</v>
      </c>
      <c r="K62" s="856">
        <f>'동부 배수관 '!K62+'중부 배수관'!K62+'서부 배수관 '!K62+'유성 배수관 '!K62+'대덕 배수관 '!K62</f>
        <v>0</v>
      </c>
      <c r="L62" s="856">
        <f>'동부 배수관 '!L62+'중부 배수관'!L62+'서부 배수관 '!L62+'유성 배수관 '!L62+'대덕 배수관 '!L62</f>
        <v>0.82</v>
      </c>
      <c r="M62" s="856">
        <f>'동부 배수관 '!M62+'중부 배수관'!M62+'서부 배수관 '!M62+'유성 배수관 '!M62+'대덕 배수관 '!M62</f>
        <v>0</v>
      </c>
      <c r="N62" s="856">
        <f>'동부 배수관 '!N62+'중부 배수관'!N62+'서부 배수관 '!N62+'유성 배수관 '!N62+'대덕 배수관 '!N62</f>
        <v>0</v>
      </c>
      <c r="O62" s="856">
        <f>'동부 배수관 '!O62+'중부 배수관'!O62+'서부 배수관 '!O62+'유성 배수관 '!O62+'대덕 배수관 '!O62</f>
        <v>0</v>
      </c>
      <c r="P62" s="856">
        <f>'동부 배수관 '!P62+'중부 배수관'!P62+'서부 배수관 '!P62+'유성 배수관 '!P62+'대덕 배수관 '!P62</f>
        <v>0</v>
      </c>
      <c r="Q62" s="856">
        <f>'동부 배수관 '!Q62+'중부 배수관'!Q62+'서부 배수관 '!Q62+'유성 배수관 '!Q62+'대덕 배수관 '!Q62</f>
        <v>0</v>
      </c>
      <c r="R62" s="856">
        <f>'동부 배수관 '!R62+'중부 배수관'!R62+'서부 배수관 '!R62+'유성 배수관 '!R62+'대덕 배수관 '!R62</f>
        <v>27.16</v>
      </c>
      <c r="S62" s="856">
        <f>'동부 배수관 '!S62+'중부 배수관'!S62+'서부 배수관 '!S62+'유성 배수관 '!S62+'대덕 배수관 '!S62</f>
        <v>997.86</v>
      </c>
      <c r="T62" s="856">
        <f>'동부 배수관 '!T62+'중부 배수관'!T62+'서부 배수관 '!T62+'유성 배수관 '!T62+'대덕 배수관 '!T62</f>
        <v>1592.86</v>
      </c>
      <c r="U62" s="856">
        <f>'동부 배수관 '!U62+'중부 배수관'!U62+'서부 배수관 '!U62+'유성 배수관 '!U62+'대덕 배수관 '!U62</f>
        <v>807.23</v>
      </c>
      <c r="V62" s="856">
        <f>'동부 배수관 '!V62+'중부 배수관'!V62+'서부 배수관 '!V62+'유성 배수관 '!V62+'대덕 배수관 '!V62</f>
        <v>0</v>
      </c>
      <c r="W62" s="856">
        <f>'동부 배수관 '!W62+'중부 배수관'!W62+'서부 배수관 '!W62+'유성 배수관 '!W62+'대덕 배수관 '!W62</f>
        <v>1162.18</v>
      </c>
      <c r="X62" s="856">
        <f>'동부 배수관 '!X62+'중부 배수관'!X62+'서부 배수관 '!X62+'유성 배수관 '!X62+'대덕 배수관 '!X62</f>
        <v>1117.8699999999999</v>
      </c>
      <c r="Y62" s="856">
        <f>'동부 배수관 '!Y62+'중부 배수관'!Y62+'서부 배수관 '!Y62+'유성 배수관 '!Y62+'대덕 배수관 '!Y62</f>
        <v>229.29</v>
      </c>
      <c r="Z62" s="856">
        <f>'동부 배수관 '!Z62+'중부 배수관'!Z62+'서부 배수관 '!Z62+'유성 배수관 '!Z62+'대덕 배수관 '!Z62</f>
        <v>0</v>
      </c>
      <c r="AA62" s="856">
        <f>'동부 배수관 '!AA62+'중부 배수관'!AA62+'서부 배수관 '!AA62+'유성 배수관 '!AA62+'대덕 배수관 '!AA62</f>
        <v>32.03</v>
      </c>
      <c r="AB62" s="856">
        <f>'동부 배수관 '!AB62+'중부 배수관'!AB62+'서부 배수관 '!AB62+'유성 배수관 '!AB62+'대덕 배수관 '!AB62</f>
        <v>576.66</v>
      </c>
      <c r="AC62" s="856">
        <f>'동부 배수관 '!AC62+'중부 배수관'!AC62+'서부 배수관 '!AC62+'유성 배수관 '!AC62+'대덕 배수관 '!AC62</f>
        <v>0</v>
      </c>
      <c r="AD62" s="856">
        <f>'동부 배수관 '!AD62+'중부 배수관'!AD62+'서부 배수관 '!AD62+'유성 배수관 '!AD62+'대덕 배수관 '!AD62</f>
        <v>0</v>
      </c>
      <c r="AE62" s="856">
        <f>'동부 배수관 '!AE62+'중부 배수관'!AE62+'서부 배수관 '!AE62+'유성 배수관 '!AE62+'대덕 배수관 '!AE62</f>
        <v>6.63</v>
      </c>
      <c r="AF62" s="856">
        <f>'동부 배수관 '!AF62+'중부 배수관'!AF62+'서부 배수관 '!AF62+'유성 배수관 '!AF62+'대덕 배수관 '!AF62</f>
        <v>0</v>
      </c>
      <c r="AG62" s="856">
        <f>'동부 배수관 '!AG62+'중부 배수관'!AG62+'서부 배수관 '!AG62+'유성 배수관 '!AG62+'대덕 배수관 '!AG62</f>
        <v>0</v>
      </c>
      <c r="AH62" s="856">
        <f>'동부 배수관 '!AH62+'중부 배수관'!AH62+'서부 배수관 '!AH62+'유성 배수관 '!AH62+'대덕 배수관 '!AH62</f>
        <v>89.73</v>
      </c>
      <c r="AI62" s="856">
        <f>'동부 배수관 '!AI62+'중부 배수관'!AI62+'서부 배수관 '!AI62+'유성 배수관 '!AI62+'대덕 배수관 '!AI62</f>
        <v>0</v>
      </c>
      <c r="AJ62" s="856">
        <f>'동부 배수관 '!AJ62+'중부 배수관'!AJ62+'서부 배수관 '!AJ62+'유성 배수관 '!AJ62+'대덕 배수관 '!AJ62</f>
        <v>0</v>
      </c>
      <c r="AK62" s="856">
        <f>'동부 배수관 '!AK62+'중부 배수관'!AK62+'서부 배수관 '!AK62+'유성 배수관 '!AK62+'대덕 배수관 '!AK62</f>
        <v>713.54</v>
      </c>
    </row>
    <row r="63" spans="1:37" s="858" customFormat="1" ht="20.25" customHeight="1" x14ac:dyDescent="0.15">
      <c r="A63" s="2744"/>
      <c r="B63" s="860" t="s">
        <v>283</v>
      </c>
      <c r="C63" s="607">
        <f t="shared" si="24"/>
        <v>0</v>
      </c>
      <c r="D63" s="856">
        <f>'동부 배수관 '!D63+'중부 배수관'!D63+'서부 배수관 '!D63+'유성 배수관 '!D63+'대덕 배수관 '!D63</f>
        <v>0</v>
      </c>
      <c r="E63" s="856">
        <f>'동부 배수관 '!E63+'중부 배수관'!E63+'서부 배수관 '!E63+'유성 배수관 '!E63+'대덕 배수관 '!E63</f>
        <v>0</v>
      </c>
      <c r="F63" s="856">
        <f>'동부 배수관 '!F63+'중부 배수관'!F63+'서부 배수관 '!F63+'유성 배수관 '!F63+'대덕 배수관 '!F63</f>
        <v>0</v>
      </c>
      <c r="G63" s="856">
        <f>'동부 배수관 '!G63+'중부 배수관'!G63+'서부 배수관 '!G63+'유성 배수관 '!G63+'대덕 배수관 '!G63</f>
        <v>0</v>
      </c>
      <c r="H63" s="856">
        <f>'동부 배수관 '!H63+'중부 배수관'!H63+'서부 배수관 '!H63+'유성 배수관 '!H63+'대덕 배수관 '!H63</f>
        <v>0</v>
      </c>
      <c r="I63" s="856">
        <f>'동부 배수관 '!I63+'중부 배수관'!I63+'서부 배수관 '!I63+'유성 배수관 '!I63+'대덕 배수관 '!I63</f>
        <v>0</v>
      </c>
      <c r="J63" s="856">
        <f>'동부 배수관 '!J63+'중부 배수관'!J63+'서부 배수관 '!J63+'유성 배수관 '!J63+'대덕 배수관 '!J63</f>
        <v>0</v>
      </c>
      <c r="K63" s="856">
        <f>'동부 배수관 '!K63+'중부 배수관'!K63+'서부 배수관 '!K63+'유성 배수관 '!K63+'대덕 배수관 '!K63</f>
        <v>0</v>
      </c>
      <c r="L63" s="856">
        <f>'동부 배수관 '!L63+'중부 배수관'!L63+'서부 배수관 '!L63+'유성 배수관 '!L63+'대덕 배수관 '!L63</f>
        <v>0</v>
      </c>
      <c r="M63" s="856">
        <f>'동부 배수관 '!M63+'중부 배수관'!M63+'서부 배수관 '!M63+'유성 배수관 '!M63+'대덕 배수관 '!M63</f>
        <v>0</v>
      </c>
      <c r="N63" s="856">
        <f>'동부 배수관 '!N63+'중부 배수관'!N63+'서부 배수관 '!N63+'유성 배수관 '!N63+'대덕 배수관 '!N63</f>
        <v>0</v>
      </c>
      <c r="O63" s="856">
        <f>'동부 배수관 '!O63+'중부 배수관'!O63+'서부 배수관 '!O63+'유성 배수관 '!O63+'대덕 배수관 '!O63</f>
        <v>0</v>
      </c>
      <c r="P63" s="856">
        <f>'동부 배수관 '!P63+'중부 배수관'!P63+'서부 배수관 '!P63+'유성 배수관 '!P63+'대덕 배수관 '!P63</f>
        <v>0</v>
      </c>
      <c r="Q63" s="856">
        <f>'동부 배수관 '!Q63+'중부 배수관'!Q63+'서부 배수관 '!Q63+'유성 배수관 '!Q63+'대덕 배수관 '!Q63</f>
        <v>0</v>
      </c>
      <c r="R63" s="856">
        <f>'동부 배수관 '!R63+'중부 배수관'!R63+'서부 배수관 '!R63+'유성 배수관 '!R63+'대덕 배수관 '!R63</f>
        <v>0</v>
      </c>
      <c r="S63" s="856">
        <f>'동부 배수관 '!S63+'중부 배수관'!S63+'서부 배수관 '!S63+'유성 배수관 '!S63+'대덕 배수관 '!S63</f>
        <v>0</v>
      </c>
      <c r="T63" s="856">
        <f>'동부 배수관 '!T63+'중부 배수관'!T63+'서부 배수관 '!T63+'유성 배수관 '!T63+'대덕 배수관 '!T63</f>
        <v>0</v>
      </c>
      <c r="U63" s="856">
        <f>'동부 배수관 '!U63+'중부 배수관'!U63+'서부 배수관 '!U63+'유성 배수관 '!U63+'대덕 배수관 '!U63</f>
        <v>0</v>
      </c>
      <c r="V63" s="856">
        <f>'동부 배수관 '!V63+'중부 배수관'!V63+'서부 배수관 '!V63+'유성 배수관 '!V63+'대덕 배수관 '!V63</f>
        <v>0</v>
      </c>
      <c r="W63" s="856">
        <f>'동부 배수관 '!W63+'중부 배수관'!W63+'서부 배수관 '!W63+'유성 배수관 '!W63+'대덕 배수관 '!W63</f>
        <v>0</v>
      </c>
      <c r="X63" s="856">
        <f>'동부 배수관 '!X63+'중부 배수관'!X63+'서부 배수관 '!X63+'유성 배수관 '!X63+'대덕 배수관 '!X63</f>
        <v>0</v>
      </c>
      <c r="Y63" s="856">
        <f>'동부 배수관 '!Y63+'중부 배수관'!Y63+'서부 배수관 '!Y63+'유성 배수관 '!Y63+'대덕 배수관 '!Y63</f>
        <v>0</v>
      </c>
      <c r="Z63" s="856">
        <f>'동부 배수관 '!Z63+'중부 배수관'!Z63+'서부 배수관 '!Z63+'유성 배수관 '!Z63+'대덕 배수관 '!Z63</f>
        <v>0</v>
      </c>
      <c r="AA63" s="856">
        <f>'동부 배수관 '!AA63+'중부 배수관'!AA63+'서부 배수관 '!AA63+'유성 배수관 '!AA63+'대덕 배수관 '!AA63</f>
        <v>0</v>
      </c>
      <c r="AB63" s="856">
        <f>'동부 배수관 '!AB63+'중부 배수관'!AB63+'서부 배수관 '!AB63+'유성 배수관 '!AB63+'대덕 배수관 '!AB63</f>
        <v>0</v>
      </c>
      <c r="AC63" s="856">
        <f>'동부 배수관 '!AC63+'중부 배수관'!AC63+'서부 배수관 '!AC63+'유성 배수관 '!AC63+'대덕 배수관 '!AC63</f>
        <v>0</v>
      </c>
      <c r="AD63" s="856">
        <f>'동부 배수관 '!AD63+'중부 배수관'!AD63+'서부 배수관 '!AD63+'유성 배수관 '!AD63+'대덕 배수관 '!AD63</f>
        <v>0</v>
      </c>
      <c r="AE63" s="856">
        <f>'동부 배수관 '!AE63+'중부 배수관'!AE63+'서부 배수관 '!AE63+'유성 배수관 '!AE63+'대덕 배수관 '!AE63</f>
        <v>0</v>
      </c>
      <c r="AF63" s="856">
        <f>'동부 배수관 '!AF63+'중부 배수관'!AF63+'서부 배수관 '!AF63+'유성 배수관 '!AF63+'대덕 배수관 '!AF63</f>
        <v>0</v>
      </c>
      <c r="AG63" s="856">
        <f>'동부 배수관 '!AG63+'중부 배수관'!AG63+'서부 배수관 '!AG63+'유성 배수관 '!AG63+'대덕 배수관 '!AG63</f>
        <v>0</v>
      </c>
      <c r="AH63" s="856">
        <f>'동부 배수관 '!AH63+'중부 배수관'!AH63+'서부 배수관 '!AH63+'유성 배수관 '!AH63+'대덕 배수관 '!AH63</f>
        <v>0</v>
      </c>
      <c r="AI63" s="856">
        <f>'동부 배수관 '!AI63+'중부 배수관'!AI63+'서부 배수관 '!AI63+'유성 배수관 '!AI63+'대덕 배수관 '!AI63</f>
        <v>0</v>
      </c>
      <c r="AJ63" s="856">
        <f>'동부 배수관 '!AJ63+'중부 배수관'!AJ63+'서부 배수관 '!AJ63+'유성 배수관 '!AJ63+'대덕 배수관 '!AJ63</f>
        <v>0</v>
      </c>
      <c r="AK63" s="856">
        <f>'동부 배수관 '!AK63+'중부 배수관'!AK63+'서부 배수관 '!AK63+'유성 배수관 '!AK63+'대덕 배수관 '!AK63</f>
        <v>0</v>
      </c>
    </row>
    <row r="64" spans="1:37" s="858" customFormat="1" ht="20.25" customHeight="1" x14ac:dyDescent="0.15">
      <c r="A64" s="2744"/>
      <c r="B64" s="860" t="s">
        <v>284</v>
      </c>
      <c r="C64" s="607">
        <f t="shared" si="24"/>
        <v>103.50999999999999</v>
      </c>
      <c r="D64" s="856">
        <f>'동부 배수관 '!D64+'중부 배수관'!D64+'서부 배수관 '!D64+'유성 배수관 '!D64+'대덕 배수관 '!D64</f>
        <v>0</v>
      </c>
      <c r="E64" s="856">
        <f>'동부 배수관 '!E64+'중부 배수관'!E64+'서부 배수관 '!E64+'유성 배수관 '!E64+'대덕 배수관 '!E64</f>
        <v>0</v>
      </c>
      <c r="F64" s="856">
        <f>'동부 배수관 '!F64+'중부 배수관'!F64+'서부 배수관 '!F64+'유성 배수관 '!F64+'대덕 배수관 '!F64</f>
        <v>0</v>
      </c>
      <c r="G64" s="856">
        <f>'동부 배수관 '!G64+'중부 배수관'!G64+'서부 배수관 '!G64+'유성 배수관 '!G64+'대덕 배수관 '!G64</f>
        <v>0</v>
      </c>
      <c r="H64" s="856">
        <f>'동부 배수관 '!H64+'중부 배수관'!H64+'서부 배수관 '!H64+'유성 배수관 '!H64+'대덕 배수관 '!H64</f>
        <v>0</v>
      </c>
      <c r="I64" s="856">
        <f>'동부 배수관 '!I64+'중부 배수관'!I64+'서부 배수관 '!I64+'유성 배수관 '!I64+'대덕 배수관 '!I64</f>
        <v>0</v>
      </c>
      <c r="J64" s="856">
        <f>'동부 배수관 '!J64+'중부 배수관'!J64+'서부 배수관 '!J64+'유성 배수관 '!J64+'대덕 배수관 '!J64</f>
        <v>0</v>
      </c>
      <c r="K64" s="856">
        <f>'동부 배수관 '!K64+'중부 배수관'!K64+'서부 배수관 '!K64+'유성 배수관 '!K64+'대덕 배수관 '!K64</f>
        <v>0</v>
      </c>
      <c r="L64" s="856">
        <f>'동부 배수관 '!L64+'중부 배수관'!L64+'서부 배수관 '!L64+'유성 배수관 '!L64+'대덕 배수관 '!L64</f>
        <v>21.34</v>
      </c>
      <c r="M64" s="856">
        <f>'동부 배수관 '!M64+'중부 배수관'!M64+'서부 배수관 '!M64+'유성 배수관 '!M64+'대덕 배수관 '!M64</f>
        <v>29.65</v>
      </c>
      <c r="N64" s="856">
        <f>'동부 배수관 '!N64+'중부 배수관'!N64+'서부 배수관 '!N64+'유성 배수관 '!N64+'대덕 배수관 '!N64</f>
        <v>0</v>
      </c>
      <c r="O64" s="856">
        <f>'동부 배수관 '!O64+'중부 배수관'!O64+'서부 배수관 '!O64+'유성 배수관 '!O64+'대덕 배수관 '!O64</f>
        <v>0</v>
      </c>
      <c r="P64" s="856">
        <f>'동부 배수관 '!P64+'중부 배수관'!P64+'서부 배수관 '!P64+'유성 배수관 '!P64+'대덕 배수관 '!P64</f>
        <v>0</v>
      </c>
      <c r="Q64" s="856">
        <f>'동부 배수관 '!Q64+'중부 배수관'!Q64+'서부 배수관 '!Q64+'유성 배수관 '!Q64+'대덕 배수관 '!Q64</f>
        <v>0</v>
      </c>
      <c r="R64" s="856">
        <f>'동부 배수관 '!R64+'중부 배수관'!R64+'서부 배수관 '!R64+'유성 배수관 '!R64+'대덕 배수관 '!R64</f>
        <v>0</v>
      </c>
      <c r="S64" s="856">
        <f>'동부 배수관 '!S64+'중부 배수관'!S64+'서부 배수관 '!S64+'유성 배수관 '!S64+'대덕 배수관 '!S64</f>
        <v>0</v>
      </c>
      <c r="T64" s="856">
        <f>'동부 배수관 '!T64+'중부 배수관'!T64+'서부 배수관 '!T64+'유성 배수관 '!T64+'대덕 배수관 '!T64</f>
        <v>0</v>
      </c>
      <c r="U64" s="856">
        <f>'동부 배수관 '!U64+'중부 배수관'!U64+'서부 배수관 '!U64+'유성 배수관 '!U64+'대덕 배수관 '!U64</f>
        <v>0</v>
      </c>
      <c r="V64" s="856">
        <f>'동부 배수관 '!V64+'중부 배수관'!V64+'서부 배수관 '!V64+'유성 배수관 '!V64+'대덕 배수관 '!V64</f>
        <v>0</v>
      </c>
      <c r="W64" s="856">
        <f>'동부 배수관 '!W64+'중부 배수관'!W64+'서부 배수관 '!W64+'유성 배수관 '!W64+'대덕 배수관 '!W64</f>
        <v>0</v>
      </c>
      <c r="X64" s="856">
        <f>'동부 배수관 '!X64+'중부 배수관'!X64+'서부 배수관 '!X64+'유성 배수관 '!X64+'대덕 배수관 '!X64</f>
        <v>0</v>
      </c>
      <c r="Y64" s="856">
        <f>'동부 배수관 '!Y64+'중부 배수관'!Y64+'서부 배수관 '!Y64+'유성 배수관 '!Y64+'대덕 배수관 '!Y64</f>
        <v>52.52</v>
      </c>
      <c r="Z64" s="856">
        <f>'동부 배수관 '!Z64+'중부 배수관'!Z64+'서부 배수관 '!Z64+'유성 배수관 '!Z64+'대덕 배수관 '!Z64</f>
        <v>0</v>
      </c>
      <c r="AA64" s="856">
        <f>'동부 배수관 '!AA64+'중부 배수관'!AA64+'서부 배수관 '!AA64+'유성 배수관 '!AA64+'대덕 배수관 '!AA64</f>
        <v>0</v>
      </c>
      <c r="AB64" s="856">
        <f>'동부 배수관 '!AB64+'중부 배수관'!AB64+'서부 배수관 '!AB64+'유성 배수관 '!AB64+'대덕 배수관 '!AB64</f>
        <v>0</v>
      </c>
      <c r="AC64" s="856">
        <f>'동부 배수관 '!AC64+'중부 배수관'!AC64+'서부 배수관 '!AC64+'유성 배수관 '!AC64+'대덕 배수관 '!AC64</f>
        <v>0</v>
      </c>
      <c r="AD64" s="856">
        <f>'동부 배수관 '!AD64+'중부 배수관'!AD64+'서부 배수관 '!AD64+'유성 배수관 '!AD64+'대덕 배수관 '!AD64</f>
        <v>0</v>
      </c>
      <c r="AE64" s="856">
        <f>'동부 배수관 '!AE64+'중부 배수관'!AE64+'서부 배수관 '!AE64+'유성 배수관 '!AE64+'대덕 배수관 '!AE64</f>
        <v>0</v>
      </c>
      <c r="AF64" s="856">
        <f>'동부 배수관 '!AF64+'중부 배수관'!AF64+'서부 배수관 '!AF64+'유성 배수관 '!AF64+'대덕 배수관 '!AF64</f>
        <v>0</v>
      </c>
      <c r="AG64" s="856">
        <f>'동부 배수관 '!AG64+'중부 배수관'!AG64+'서부 배수관 '!AG64+'유성 배수관 '!AG64+'대덕 배수관 '!AG64</f>
        <v>0</v>
      </c>
      <c r="AH64" s="856">
        <f>'동부 배수관 '!AH64+'중부 배수관'!AH64+'서부 배수관 '!AH64+'유성 배수관 '!AH64+'대덕 배수관 '!AH64</f>
        <v>0</v>
      </c>
      <c r="AI64" s="856">
        <f>'동부 배수관 '!AI64+'중부 배수관'!AI64+'서부 배수관 '!AI64+'유성 배수관 '!AI64+'대덕 배수관 '!AI64</f>
        <v>0</v>
      </c>
      <c r="AJ64" s="856">
        <f>'동부 배수관 '!AJ64+'중부 배수관'!AJ64+'서부 배수관 '!AJ64+'유성 배수관 '!AJ64+'대덕 배수관 '!AJ64</f>
        <v>0</v>
      </c>
      <c r="AK64" s="856">
        <f>'동부 배수관 '!AK64+'중부 배수관'!AK64+'서부 배수관 '!AK64+'유성 배수관 '!AK64+'대덕 배수관 '!AK64</f>
        <v>0</v>
      </c>
    </row>
    <row r="65" spans="1:37" s="850" customFormat="1" ht="20.25" customHeight="1" x14ac:dyDescent="0.15">
      <c r="A65" s="2744"/>
      <c r="B65" s="851" t="s">
        <v>847</v>
      </c>
      <c r="C65" s="607">
        <f t="shared" si="24"/>
        <v>0</v>
      </c>
      <c r="D65" s="856">
        <f>'동부 배수관 '!D65+'중부 배수관'!D65+'서부 배수관 '!D65+'유성 배수관 '!D65+'대덕 배수관 '!D65</f>
        <v>0</v>
      </c>
      <c r="E65" s="856">
        <f>'동부 배수관 '!E65+'중부 배수관'!E65+'서부 배수관 '!E65+'유성 배수관 '!E65+'대덕 배수관 '!E65</f>
        <v>0</v>
      </c>
      <c r="F65" s="856">
        <f>'동부 배수관 '!F65+'중부 배수관'!F65+'서부 배수관 '!F65+'유성 배수관 '!F65+'대덕 배수관 '!F65</f>
        <v>0</v>
      </c>
      <c r="G65" s="856">
        <f>'동부 배수관 '!G65+'중부 배수관'!G65+'서부 배수관 '!G65+'유성 배수관 '!G65+'대덕 배수관 '!G65</f>
        <v>0</v>
      </c>
      <c r="H65" s="856">
        <f>'동부 배수관 '!H65+'중부 배수관'!H65+'서부 배수관 '!H65+'유성 배수관 '!H65+'대덕 배수관 '!H65</f>
        <v>0</v>
      </c>
      <c r="I65" s="856">
        <f>'동부 배수관 '!I65+'중부 배수관'!I65+'서부 배수관 '!I65+'유성 배수관 '!I65+'대덕 배수관 '!I65</f>
        <v>0</v>
      </c>
      <c r="J65" s="856">
        <f>'동부 배수관 '!J65+'중부 배수관'!J65+'서부 배수관 '!J65+'유성 배수관 '!J65+'대덕 배수관 '!J65</f>
        <v>0</v>
      </c>
      <c r="K65" s="856">
        <f>'동부 배수관 '!K65+'중부 배수관'!K65+'서부 배수관 '!K65+'유성 배수관 '!K65+'대덕 배수관 '!K65</f>
        <v>0</v>
      </c>
      <c r="L65" s="856">
        <f>'동부 배수관 '!L65+'중부 배수관'!L65+'서부 배수관 '!L65+'유성 배수관 '!L65+'대덕 배수관 '!L65</f>
        <v>0</v>
      </c>
      <c r="M65" s="856">
        <f>'동부 배수관 '!M65+'중부 배수관'!M65+'서부 배수관 '!M65+'유성 배수관 '!M65+'대덕 배수관 '!M65</f>
        <v>0</v>
      </c>
      <c r="N65" s="856">
        <f>'동부 배수관 '!N65+'중부 배수관'!N65+'서부 배수관 '!N65+'유성 배수관 '!N65+'대덕 배수관 '!N65</f>
        <v>0</v>
      </c>
      <c r="O65" s="856">
        <f>'동부 배수관 '!O65+'중부 배수관'!O65+'서부 배수관 '!O65+'유성 배수관 '!O65+'대덕 배수관 '!O65</f>
        <v>0</v>
      </c>
      <c r="P65" s="856">
        <f>'동부 배수관 '!P65+'중부 배수관'!P65+'서부 배수관 '!P65+'유성 배수관 '!P65+'대덕 배수관 '!P65</f>
        <v>0</v>
      </c>
      <c r="Q65" s="856">
        <f>'동부 배수관 '!Q65+'중부 배수관'!Q65+'서부 배수관 '!Q65+'유성 배수관 '!Q65+'대덕 배수관 '!Q65</f>
        <v>0</v>
      </c>
      <c r="R65" s="856">
        <f>'동부 배수관 '!R65+'중부 배수관'!R65+'서부 배수관 '!R65+'유성 배수관 '!R65+'대덕 배수관 '!R65</f>
        <v>0</v>
      </c>
      <c r="S65" s="856">
        <f>'동부 배수관 '!S65+'중부 배수관'!S65+'서부 배수관 '!S65+'유성 배수관 '!S65+'대덕 배수관 '!S65</f>
        <v>0</v>
      </c>
      <c r="T65" s="856">
        <f>'동부 배수관 '!T65+'중부 배수관'!T65+'서부 배수관 '!T65+'유성 배수관 '!T65+'대덕 배수관 '!T65</f>
        <v>0</v>
      </c>
      <c r="U65" s="856">
        <f>'동부 배수관 '!U65+'중부 배수관'!U65+'서부 배수관 '!U65+'유성 배수관 '!U65+'대덕 배수관 '!U65</f>
        <v>0</v>
      </c>
      <c r="V65" s="856">
        <f>'동부 배수관 '!V65+'중부 배수관'!V65+'서부 배수관 '!V65+'유성 배수관 '!V65+'대덕 배수관 '!V65</f>
        <v>0</v>
      </c>
      <c r="W65" s="856">
        <f>'동부 배수관 '!W65+'중부 배수관'!W65+'서부 배수관 '!W65+'유성 배수관 '!W65+'대덕 배수관 '!W65</f>
        <v>0</v>
      </c>
      <c r="X65" s="856">
        <f>'동부 배수관 '!X65+'중부 배수관'!X65+'서부 배수관 '!X65+'유성 배수관 '!X65+'대덕 배수관 '!X65</f>
        <v>0</v>
      </c>
      <c r="Y65" s="856">
        <f>'동부 배수관 '!Y65+'중부 배수관'!Y65+'서부 배수관 '!Y65+'유성 배수관 '!Y65+'대덕 배수관 '!Y65</f>
        <v>0</v>
      </c>
      <c r="Z65" s="856">
        <f>'동부 배수관 '!Z65+'중부 배수관'!Z65+'서부 배수관 '!Z65+'유성 배수관 '!Z65+'대덕 배수관 '!Z65</f>
        <v>0</v>
      </c>
      <c r="AA65" s="856">
        <f>'동부 배수관 '!AA65+'중부 배수관'!AA65+'서부 배수관 '!AA65+'유성 배수관 '!AA65+'대덕 배수관 '!AA65</f>
        <v>0</v>
      </c>
      <c r="AB65" s="856">
        <f>'동부 배수관 '!AB65+'중부 배수관'!AB65+'서부 배수관 '!AB65+'유성 배수관 '!AB65+'대덕 배수관 '!AB65</f>
        <v>0</v>
      </c>
      <c r="AC65" s="856">
        <f>'동부 배수관 '!AC65+'중부 배수관'!AC65+'서부 배수관 '!AC65+'유성 배수관 '!AC65+'대덕 배수관 '!AC65</f>
        <v>0</v>
      </c>
      <c r="AD65" s="856">
        <f>'동부 배수관 '!AD65+'중부 배수관'!AD65+'서부 배수관 '!AD65+'유성 배수관 '!AD65+'대덕 배수관 '!AD65</f>
        <v>0</v>
      </c>
      <c r="AE65" s="856">
        <f>'동부 배수관 '!AE65+'중부 배수관'!AE65+'서부 배수관 '!AE65+'유성 배수관 '!AE65+'대덕 배수관 '!AE65</f>
        <v>0</v>
      </c>
      <c r="AF65" s="856">
        <f>'동부 배수관 '!AF65+'중부 배수관'!AF65+'서부 배수관 '!AF65+'유성 배수관 '!AF65+'대덕 배수관 '!AF65</f>
        <v>0</v>
      </c>
      <c r="AG65" s="856">
        <f>'동부 배수관 '!AG65+'중부 배수관'!AG65+'서부 배수관 '!AG65+'유성 배수관 '!AG65+'대덕 배수관 '!AG65</f>
        <v>0</v>
      </c>
      <c r="AH65" s="856">
        <f>'동부 배수관 '!AH65+'중부 배수관'!AH65+'서부 배수관 '!AH65+'유성 배수관 '!AH65+'대덕 배수관 '!AH65</f>
        <v>0</v>
      </c>
      <c r="AI65" s="856">
        <f>'동부 배수관 '!AI65+'중부 배수관'!AI65+'서부 배수관 '!AI65+'유성 배수관 '!AI65+'대덕 배수관 '!AI65</f>
        <v>0</v>
      </c>
      <c r="AJ65" s="856">
        <f>'동부 배수관 '!AJ65+'중부 배수관'!AJ65+'서부 배수관 '!AJ65+'유성 배수관 '!AJ65+'대덕 배수관 '!AJ65</f>
        <v>0</v>
      </c>
      <c r="AK65" s="856">
        <f>'동부 배수관 '!AK65+'중부 배수관'!AK65+'서부 배수관 '!AK65+'유성 배수관 '!AK65+'대덕 배수관 '!AK65</f>
        <v>0</v>
      </c>
    </row>
    <row r="66" spans="1:37" s="850" customFormat="1" ht="20.25" customHeight="1" x14ac:dyDescent="0.15">
      <c r="A66" s="2745"/>
      <c r="B66" s="853" t="s">
        <v>1084</v>
      </c>
      <c r="C66" s="607">
        <f t="shared" si="24"/>
        <v>0</v>
      </c>
      <c r="D66" s="856">
        <f>'동부 배수관 '!D66+'중부 배수관'!D66+'서부 배수관 '!D66+'유성 배수관 '!D66+'대덕 배수관 '!D66</f>
        <v>0</v>
      </c>
      <c r="E66" s="856">
        <f>'동부 배수관 '!E66+'중부 배수관'!E66+'서부 배수관 '!E66+'유성 배수관 '!E66+'대덕 배수관 '!E66</f>
        <v>0</v>
      </c>
      <c r="F66" s="856">
        <f>'동부 배수관 '!F66+'중부 배수관'!F66+'서부 배수관 '!F66+'유성 배수관 '!F66+'대덕 배수관 '!F66</f>
        <v>0</v>
      </c>
      <c r="G66" s="856">
        <f>'동부 배수관 '!G66+'중부 배수관'!G66+'서부 배수관 '!G66+'유성 배수관 '!G66+'대덕 배수관 '!G66</f>
        <v>0</v>
      </c>
      <c r="H66" s="856">
        <f>'동부 배수관 '!H66+'중부 배수관'!H66+'서부 배수관 '!H66+'유성 배수관 '!H66+'대덕 배수관 '!H66</f>
        <v>0</v>
      </c>
      <c r="I66" s="856">
        <f>'동부 배수관 '!I66+'중부 배수관'!I66+'서부 배수관 '!I66+'유성 배수관 '!I66+'대덕 배수관 '!I66</f>
        <v>0</v>
      </c>
      <c r="J66" s="856">
        <f>'동부 배수관 '!J66+'중부 배수관'!J66+'서부 배수관 '!J66+'유성 배수관 '!J66+'대덕 배수관 '!J66</f>
        <v>0</v>
      </c>
      <c r="K66" s="856">
        <f>'동부 배수관 '!K66+'중부 배수관'!K66+'서부 배수관 '!K66+'유성 배수관 '!K66+'대덕 배수관 '!K66</f>
        <v>0</v>
      </c>
      <c r="L66" s="856">
        <f>'동부 배수관 '!L66+'중부 배수관'!L66+'서부 배수관 '!L66+'유성 배수관 '!L66+'대덕 배수관 '!L66</f>
        <v>0</v>
      </c>
      <c r="M66" s="856">
        <f>'동부 배수관 '!M66+'중부 배수관'!M66+'서부 배수관 '!M66+'유성 배수관 '!M66+'대덕 배수관 '!M66</f>
        <v>0</v>
      </c>
      <c r="N66" s="856">
        <f>'동부 배수관 '!N66+'중부 배수관'!N66+'서부 배수관 '!N66+'유성 배수관 '!N66+'대덕 배수관 '!N66</f>
        <v>0</v>
      </c>
      <c r="O66" s="856">
        <f>'동부 배수관 '!O66+'중부 배수관'!O66+'서부 배수관 '!O66+'유성 배수관 '!O66+'대덕 배수관 '!O66</f>
        <v>0</v>
      </c>
      <c r="P66" s="856">
        <f>'동부 배수관 '!P66+'중부 배수관'!P66+'서부 배수관 '!P66+'유성 배수관 '!P66+'대덕 배수관 '!P66</f>
        <v>0</v>
      </c>
      <c r="Q66" s="856">
        <f>'동부 배수관 '!Q66+'중부 배수관'!Q66+'서부 배수관 '!Q66+'유성 배수관 '!Q66+'대덕 배수관 '!Q66</f>
        <v>0</v>
      </c>
      <c r="R66" s="856">
        <f>'동부 배수관 '!R66+'중부 배수관'!R66+'서부 배수관 '!R66+'유성 배수관 '!R66+'대덕 배수관 '!R66</f>
        <v>0</v>
      </c>
      <c r="S66" s="856">
        <f>'동부 배수관 '!S66+'중부 배수관'!S66+'서부 배수관 '!S66+'유성 배수관 '!S66+'대덕 배수관 '!S66</f>
        <v>0</v>
      </c>
      <c r="T66" s="856">
        <f>'동부 배수관 '!T66+'중부 배수관'!T66+'서부 배수관 '!T66+'유성 배수관 '!T66+'대덕 배수관 '!T66</f>
        <v>0</v>
      </c>
      <c r="U66" s="856">
        <f>'동부 배수관 '!U66+'중부 배수관'!U66+'서부 배수관 '!U66+'유성 배수관 '!U66+'대덕 배수관 '!U66</f>
        <v>0</v>
      </c>
      <c r="V66" s="856">
        <f>'동부 배수관 '!V66+'중부 배수관'!V66+'서부 배수관 '!V66+'유성 배수관 '!V66+'대덕 배수관 '!V66</f>
        <v>0</v>
      </c>
      <c r="W66" s="856">
        <f>'동부 배수관 '!W66+'중부 배수관'!W66+'서부 배수관 '!W66+'유성 배수관 '!W66+'대덕 배수관 '!W66</f>
        <v>0</v>
      </c>
      <c r="X66" s="856">
        <f>'동부 배수관 '!X66+'중부 배수관'!X66+'서부 배수관 '!X66+'유성 배수관 '!X66+'대덕 배수관 '!X66</f>
        <v>0</v>
      </c>
      <c r="Y66" s="856">
        <f>'동부 배수관 '!Y66+'중부 배수관'!Y66+'서부 배수관 '!Y66+'유성 배수관 '!Y66+'대덕 배수관 '!Y66</f>
        <v>0</v>
      </c>
      <c r="Z66" s="856">
        <f>'동부 배수관 '!Z66+'중부 배수관'!Z66+'서부 배수관 '!Z66+'유성 배수관 '!Z66+'대덕 배수관 '!Z66</f>
        <v>0</v>
      </c>
      <c r="AA66" s="856">
        <f>'동부 배수관 '!AA66+'중부 배수관'!AA66+'서부 배수관 '!AA66+'유성 배수관 '!AA66+'대덕 배수관 '!AA66</f>
        <v>0</v>
      </c>
      <c r="AB66" s="856">
        <f>'동부 배수관 '!AB66+'중부 배수관'!AB66+'서부 배수관 '!AB66+'유성 배수관 '!AB66+'대덕 배수관 '!AB66</f>
        <v>0</v>
      </c>
      <c r="AC66" s="856">
        <f>'동부 배수관 '!AC66+'중부 배수관'!AC66+'서부 배수관 '!AC66+'유성 배수관 '!AC66+'대덕 배수관 '!AC66</f>
        <v>0</v>
      </c>
      <c r="AD66" s="856">
        <f>'동부 배수관 '!AD66+'중부 배수관'!AD66+'서부 배수관 '!AD66+'유성 배수관 '!AD66+'대덕 배수관 '!AD66</f>
        <v>0</v>
      </c>
      <c r="AE66" s="856">
        <f>'동부 배수관 '!AE66+'중부 배수관'!AE66+'서부 배수관 '!AE66+'유성 배수관 '!AE66+'대덕 배수관 '!AE66</f>
        <v>0</v>
      </c>
      <c r="AF66" s="856">
        <f>'동부 배수관 '!AF66+'중부 배수관'!AF66+'서부 배수관 '!AF66+'유성 배수관 '!AF66+'대덕 배수관 '!AF66</f>
        <v>0</v>
      </c>
      <c r="AG66" s="856">
        <f>'동부 배수관 '!AG66+'중부 배수관'!AG66+'서부 배수관 '!AG66+'유성 배수관 '!AG66+'대덕 배수관 '!AG66</f>
        <v>0</v>
      </c>
      <c r="AH66" s="856">
        <f>'동부 배수관 '!AH66+'중부 배수관'!AH66+'서부 배수관 '!AH66+'유성 배수관 '!AH66+'대덕 배수관 '!AH66</f>
        <v>0</v>
      </c>
      <c r="AI66" s="856">
        <f>'동부 배수관 '!AI66+'중부 배수관'!AI66+'서부 배수관 '!AI66+'유성 배수관 '!AI66+'대덕 배수관 '!AI66</f>
        <v>0</v>
      </c>
      <c r="AJ66" s="856">
        <f>'동부 배수관 '!AJ66+'중부 배수관'!AJ66+'서부 배수관 '!AJ66+'유성 배수관 '!AJ66+'대덕 배수관 '!AJ66</f>
        <v>0</v>
      </c>
      <c r="AK66" s="856">
        <f>'동부 배수관 '!AK66+'중부 배수관'!AK66+'서부 배수관 '!AK66+'유성 배수관 '!AK66+'대덕 배수관 '!AK66</f>
        <v>0</v>
      </c>
    </row>
    <row r="67" spans="1:37" s="850" customFormat="1" ht="19.5" customHeight="1" x14ac:dyDescent="0.15">
      <c r="A67" s="2743">
        <v>350</v>
      </c>
      <c r="B67" s="854" t="s">
        <v>46</v>
      </c>
      <c r="C67" s="613">
        <f>SUM(D67:AK67)</f>
        <v>18282.719999999998</v>
      </c>
      <c r="D67" s="613">
        <f>SUM(D68:D74)</f>
        <v>428.66000000000008</v>
      </c>
      <c r="E67" s="613">
        <f t="shared" ref="E67:AG67" si="25">SUM(E68:E74)</f>
        <v>2102.77</v>
      </c>
      <c r="F67" s="613">
        <f t="shared" si="25"/>
        <v>1619.99</v>
      </c>
      <c r="G67" s="613">
        <f t="shared" si="25"/>
        <v>74.03</v>
      </c>
      <c r="H67" s="613">
        <f t="shared" si="25"/>
        <v>0</v>
      </c>
      <c r="I67" s="613">
        <f t="shared" si="25"/>
        <v>1309.56</v>
      </c>
      <c r="J67" s="613">
        <f t="shared" si="25"/>
        <v>341.98999999999995</v>
      </c>
      <c r="K67" s="613">
        <f t="shared" si="25"/>
        <v>0</v>
      </c>
      <c r="L67" s="613">
        <f t="shared" si="25"/>
        <v>1319.04</v>
      </c>
      <c r="M67" s="613">
        <f t="shared" si="25"/>
        <v>828.93000000000006</v>
      </c>
      <c r="N67" s="613">
        <f t="shared" si="25"/>
        <v>3241.3</v>
      </c>
      <c r="O67" s="613">
        <f t="shared" si="25"/>
        <v>1263.8899999999999</v>
      </c>
      <c r="P67" s="613">
        <f t="shared" si="25"/>
        <v>1431.9</v>
      </c>
      <c r="Q67" s="613">
        <f t="shared" si="25"/>
        <v>0</v>
      </c>
      <c r="R67" s="613">
        <f t="shared" si="25"/>
        <v>96.93</v>
      </c>
      <c r="S67" s="613">
        <f t="shared" si="25"/>
        <v>1900.19</v>
      </c>
      <c r="T67" s="613">
        <f t="shared" si="25"/>
        <v>367.14</v>
      </c>
      <c r="U67" s="613">
        <f t="shared" si="25"/>
        <v>16.52</v>
      </c>
      <c r="V67" s="613">
        <f t="shared" si="25"/>
        <v>0</v>
      </c>
      <c r="W67" s="613">
        <f t="shared" si="25"/>
        <v>1696.87</v>
      </c>
      <c r="X67" s="613">
        <f t="shared" si="25"/>
        <v>0</v>
      </c>
      <c r="Y67" s="613">
        <f t="shared" si="25"/>
        <v>0.63</v>
      </c>
      <c r="Z67" s="613">
        <f t="shared" si="25"/>
        <v>224.18</v>
      </c>
      <c r="AA67" s="613">
        <f t="shared" si="25"/>
        <v>0</v>
      </c>
      <c r="AB67" s="613">
        <f t="shared" si="25"/>
        <v>0</v>
      </c>
      <c r="AC67" s="613">
        <f t="shared" si="25"/>
        <v>6.32</v>
      </c>
      <c r="AD67" s="613">
        <f t="shared" si="25"/>
        <v>1.64</v>
      </c>
      <c r="AE67" s="613">
        <f t="shared" si="25"/>
        <v>0.51</v>
      </c>
      <c r="AF67" s="613">
        <f t="shared" si="25"/>
        <v>0</v>
      </c>
      <c r="AG67" s="613">
        <f t="shared" si="25"/>
        <v>1.07</v>
      </c>
      <c r="AH67" s="613">
        <f>SUM(AH68:AH74)</f>
        <v>0</v>
      </c>
      <c r="AI67" s="613">
        <f>SUM(AI68:AI74)</f>
        <v>5.93</v>
      </c>
      <c r="AJ67" s="613">
        <f>SUM(AJ68:AJ74)</f>
        <v>2.73</v>
      </c>
      <c r="AK67" s="613">
        <f>SUM(AK68:AK75)</f>
        <v>0</v>
      </c>
    </row>
    <row r="68" spans="1:37" s="850" customFormat="1" ht="20.25" customHeight="1" x14ac:dyDescent="0.15">
      <c r="A68" s="2744"/>
      <c r="B68" s="855" t="s">
        <v>793</v>
      </c>
      <c r="C68" s="527">
        <f>SUM(D68:AK68)</f>
        <v>8.1</v>
      </c>
      <c r="D68" s="856">
        <f>'동부 배수관 '!D68+'중부 배수관'!D68+'서부 배수관 '!D68+'유성 배수관 '!D68+'대덕 배수관 '!D68</f>
        <v>8.1</v>
      </c>
      <c r="E68" s="856">
        <f>'동부 배수관 '!E68+'중부 배수관'!E68+'서부 배수관 '!E68+'유성 배수관 '!E68+'대덕 배수관 '!E68</f>
        <v>0</v>
      </c>
      <c r="F68" s="856">
        <f>'동부 배수관 '!F68+'중부 배수관'!F68+'서부 배수관 '!F68+'유성 배수관 '!F68+'대덕 배수관 '!F68</f>
        <v>0</v>
      </c>
      <c r="G68" s="856">
        <f>'동부 배수관 '!G68+'중부 배수관'!G68+'서부 배수관 '!G68+'유성 배수관 '!G68+'대덕 배수관 '!G68</f>
        <v>0</v>
      </c>
      <c r="H68" s="856">
        <f>'동부 배수관 '!H68+'중부 배수관'!H68+'서부 배수관 '!H68+'유성 배수관 '!H68+'대덕 배수관 '!H68</f>
        <v>0</v>
      </c>
      <c r="I68" s="856">
        <f>'동부 배수관 '!I68+'중부 배수관'!I68+'서부 배수관 '!I68+'유성 배수관 '!I68+'대덕 배수관 '!I68</f>
        <v>0</v>
      </c>
      <c r="J68" s="856">
        <f>'동부 배수관 '!J68+'중부 배수관'!J68+'서부 배수관 '!J68+'유성 배수관 '!J68+'대덕 배수관 '!J68</f>
        <v>0</v>
      </c>
      <c r="K68" s="856">
        <f>'동부 배수관 '!K68+'중부 배수관'!K68+'서부 배수관 '!K68+'유성 배수관 '!K68+'대덕 배수관 '!K68</f>
        <v>0</v>
      </c>
      <c r="L68" s="856">
        <f>'동부 배수관 '!L68+'중부 배수관'!L68+'서부 배수관 '!L68+'유성 배수관 '!L68+'대덕 배수관 '!L68</f>
        <v>0</v>
      </c>
      <c r="M68" s="856">
        <f>'동부 배수관 '!M68+'중부 배수관'!M68+'서부 배수관 '!M68+'유성 배수관 '!M68+'대덕 배수관 '!M68</f>
        <v>0</v>
      </c>
      <c r="N68" s="856">
        <f>'동부 배수관 '!N68+'중부 배수관'!N68+'서부 배수관 '!N68+'유성 배수관 '!N68+'대덕 배수관 '!N68</f>
        <v>0</v>
      </c>
      <c r="O68" s="856">
        <f>'동부 배수관 '!O68+'중부 배수관'!O68+'서부 배수관 '!O68+'유성 배수관 '!O68+'대덕 배수관 '!O68</f>
        <v>0</v>
      </c>
      <c r="P68" s="856">
        <f>'동부 배수관 '!P68+'중부 배수관'!P68+'서부 배수관 '!P68+'유성 배수관 '!P68+'대덕 배수관 '!P68</f>
        <v>0</v>
      </c>
      <c r="Q68" s="856">
        <f>'동부 배수관 '!Q68+'중부 배수관'!Q68+'서부 배수관 '!Q68+'유성 배수관 '!Q68+'대덕 배수관 '!Q68</f>
        <v>0</v>
      </c>
      <c r="R68" s="856">
        <f>'동부 배수관 '!R68+'중부 배수관'!R68+'서부 배수관 '!R68+'유성 배수관 '!R68+'대덕 배수관 '!R68</f>
        <v>0</v>
      </c>
      <c r="S68" s="856">
        <f>'동부 배수관 '!S68+'중부 배수관'!S68+'서부 배수관 '!S68+'유성 배수관 '!S68+'대덕 배수관 '!S68</f>
        <v>0</v>
      </c>
      <c r="T68" s="856">
        <f>'동부 배수관 '!T68+'중부 배수관'!T68+'서부 배수관 '!T68+'유성 배수관 '!T68+'대덕 배수관 '!T68</f>
        <v>0</v>
      </c>
      <c r="U68" s="856">
        <f>'동부 배수관 '!U68+'중부 배수관'!U68+'서부 배수관 '!U68+'유성 배수관 '!U68+'대덕 배수관 '!U68</f>
        <v>0</v>
      </c>
      <c r="V68" s="856">
        <f>'동부 배수관 '!V68+'중부 배수관'!V68+'서부 배수관 '!V68+'유성 배수관 '!V68+'대덕 배수관 '!V68</f>
        <v>0</v>
      </c>
      <c r="W68" s="856">
        <f>'동부 배수관 '!W68+'중부 배수관'!W68+'서부 배수관 '!W68+'유성 배수관 '!W68+'대덕 배수관 '!W68</f>
        <v>0</v>
      </c>
      <c r="X68" s="856">
        <f>'동부 배수관 '!X68+'중부 배수관'!X68+'서부 배수관 '!X68+'유성 배수관 '!X68+'대덕 배수관 '!X68</f>
        <v>0</v>
      </c>
      <c r="Y68" s="856">
        <f>'동부 배수관 '!Y68+'중부 배수관'!Y68+'서부 배수관 '!Y68+'유성 배수관 '!Y68+'대덕 배수관 '!Y68</f>
        <v>0</v>
      </c>
      <c r="Z68" s="856">
        <f>'동부 배수관 '!Z68+'중부 배수관'!Z68+'서부 배수관 '!Z68+'유성 배수관 '!Z68+'대덕 배수관 '!Z68</f>
        <v>0</v>
      </c>
      <c r="AA68" s="856">
        <f>'동부 배수관 '!AA68+'중부 배수관'!AA68+'서부 배수관 '!AA68+'유성 배수관 '!AA68+'대덕 배수관 '!AA68</f>
        <v>0</v>
      </c>
      <c r="AB68" s="856">
        <f>'동부 배수관 '!AB68+'중부 배수관'!AB68+'서부 배수관 '!AB68+'유성 배수관 '!AB68+'대덕 배수관 '!AB68</f>
        <v>0</v>
      </c>
      <c r="AC68" s="856">
        <f>'동부 배수관 '!AC68+'중부 배수관'!AC68+'서부 배수관 '!AC68+'유성 배수관 '!AC68+'대덕 배수관 '!AC68</f>
        <v>0</v>
      </c>
      <c r="AD68" s="856">
        <f>'동부 배수관 '!AD68+'중부 배수관'!AD68+'서부 배수관 '!AD68+'유성 배수관 '!AD68+'대덕 배수관 '!AD68</f>
        <v>0</v>
      </c>
      <c r="AE68" s="856">
        <f>'동부 배수관 '!AE68+'중부 배수관'!AE68+'서부 배수관 '!AE68+'유성 배수관 '!AE68+'대덕 배수관 '!AE68</f>
        <v>0</v>
      </c>
      <c r="AF68" s="856">
        <f>'동부 배수관 '!AF68+'중부 배수관'!AF68+'서부 배수관 '!AF68+'유성 배수관 '!AF68+'대덕 배수관 '!AF68</f>
        <v>0</v>
      </c>
      <c r="AG68" s="856">
        <f>'동부 배수관 '!AG68+'중부 배수관'!AG68+'서부 배수관 '!AG68+'유성 배수관 '!AG68+'대덕 배수관 '!AG68</f>
        <v>0</v>
      </c>
      <c r="AH68" s="856">
        <f>'동부 배수관 '!AH68+'중부 배수관'!AH68+'서부 배수관 '!AH68+'유성 배수관 '!AH68+'대덕 배수관 '!AH68</f>
        <v>0</v>
      </c>
      <c r="AI68" s="856">
        <f>'동부 배수관 '!AI68+'중부 배수관'!AI68+'서부 배수관 '!AI68+'유성 배수관 '!AI68+'대덕 배수관 '!AI68</f>
        <v>0</v>
      </c>
      <c r="AJ68" s="856">
        <f>'동부 배수관 '!AJ68+'중부 배수관'!AJ68+'서부 배수관 '!AJ68+'유성 배수관 '!AJ68+'대덕 배수관 '!AJ68</f>
        <v>0</v>
      </c>
      <c r="AK68" s="856">
        <f>'동부 배수관 '!AK68+'중부 배수관'!AK68+'서부 배수관 '!AK68+'유성 배수관 '!AK68+'대덕 배수관 '!AK68</f>
        <v>0</v>
      </c>
    </row>
    <row r="69" spans="1:37" s="850" customFormat="1" ht="20.25" customHeight="1" x14ac:dyDescent="0.15">
      <c r="A69" s="2744"/>
      <c r="B69" s="851" t="s">
        <v>792</v>
      </c>
      <c r="C69" s="527">
        <f t="shared" ref="C69:C75" si="26">SUM(D69:AK69)</f>
        <v>4627.3499999999995</v>
      </c>
      <c r="D69" s="856">
        <f>'동부 배수관 '!D69+'중부 배수관'!D69+'서부 배수관 '!D69+'유성 배수관 '!D69+'대덕 배수관 '!D69</f>
        <v>420.56000000000006</v>
      </c>
      <c r="E69" s="856">
        <f>'동부 배수관 '!E69+'중부 배수관'!E69+'서부 배수관 '!E69+'유성 배수관 '!E69+'대덕 배수관 '!E69</f>
        <v>2102.77</v>
      </c>
      <c r="F69" s="856">
        <f>'동부 배수관 '!F69+'중부 배수관'!F69+'서부 배수관 '!F69+'유성 배수관 '!F69+'대덕 배수관 '!F69</f>
        <v>1619.99</v>
      </c>
      <c r="G69" s="856">
        <f>'동부 배수관 '!G69+'중부 배수관'!G69+'서부 배수관 '!G69+'유성 배수관 '!G69+'대덕 배수관 '!G69</f>
        <v>74.03</v>
      </c>
      <c r="H69" s="856">
        <f>'동부 배수관 '!H69+'중부 배수관'!H69+'서부 배수관 '!H69+'유성 배수관 '!H69+'대덕 배수관 '!H69</f>
        <v>0</v>
      </c>
      <c r="I69" s="856">
        <f>'동부 배수관 '!I69+'중부 배수관'!I69+'서부 배수관 '!I69+'유성 배수관 '!I69+'대덕 배수관 '!I69</f>
        <v>0</v>
      </c>
      <c r="J69" s="856">
        <f>'동부 배수관 '!J69+'중부 배수관'!J69+'서부 배수관 '!J69+'유성 배수관 '!J69+'대덕 배수관 '!J69</f>
        <v>0</v>
      </c>
      <c r="K69" s="856">
        <f>'동부 배수관 '!K69+'중부 배수관'!K69+'서부 배수관 '!K69+'유성 배수관 '!K69+'대덕 배수관 '!K69</f>
        <v>0</v>
      </c>
      <c r="L69" s="856">
        <f>'동부 배수관 '!L69+'중부 배수관'!L69+'서부 배수관 '!L69+'유성 배수관 '!L69+'대덕 배수관 '!L69</f>
        <v>0</v>
      </c>
      <c r="M69" s="856">
        <f>'동부 배수관 '!M69+'중부 배수관'!M69+'서부 배수관 '!M69+'유성 배수관 '!M69+'대덕 배수관 '!M69</f>
        <v>410</v>
      </c>
      <c r="N69" s="856">
        <f>'동부 배수관 '!N69+'중부 배수관'!N69+'서부 배수관 '!N69+'유성 배수관 '!N69+'대덕 배수관 '!N69</f>
        <v>0</v>
      </c>
      <c r="O69" s="856">
        <f>'동부 배수관 '!O69+'중부 배수관'!O69+'서부 배수관 '!O69+'유성 배수관 '!O69+'대덕 배수관 '!O69</f>
        <v>0</v>
      </c>
      <c r="P69" s="856">
        <f>'동부 배수관 '!P69+'중부 배수관'!P69+'서부 배수관 '!P69+'유성 배수관 '!P69+'대덕 배수관 '!P69</f>
        <v>0</v>
      </c>
      <c r="Q69" s="856">
        <f>'동부 배수관 '!Q69+'중부 배수관'!Q69+'서부 배수관 '!Q69+'유성 배수관 '!Q69+'대덕 배수관 '!Q69</f>
        <v>0</v>
      </c>
      <c r="R69" s="856">
        <f>'동부 배수관 '!R69+'중부 배수관'!R69+'서부 배수관 '!R69+'유성 배수관 '!R69+'대덕 배수관 '!R69</f>
        <v>0</v>
      </c>
      <c r="S69" s="856">
        <f>'동부 배수관 '!S69+'중부 배수관'!S69+'서부 배수관 '!S69+'유성 배수관 '!S69+'대덕 배수관 '!S69</f>
        <v>0</v>
      </c>
      <c r="T69" s="856">
        <f>'동부 배수관 '!T69+'중부 배수관'!T69+'서부 배수관 '!T69+'유성 배수관 '!T69+'대덕 배수관 '!T69</f>
        <v>0</v>
      </c>
      <c r="U69" s="856">
        <f>'동부 배수관 '!U69+'중부 배수관'!U69+'서부 배수관 '!U69+'유성 배수관 '!U69+'대덕 배수관 '!U69</f>
        <v>0</v>
      </c>
      <c r="V69" s="856">
        <f>'동부 배수관 '!V69+'중부 배수관'!V69+'서부 배수관 '!V69+'유성 배수관 '!V69+'대덕 배수관 '!V69</f>
        <v>0</v>
      </c>
      <c r="W69" s="856">
        <f>'동부 배수관 '!W69+'중부 배수관'!W69+'서부 배수관 '!W69+'유성 배수관 '!W69+'대덕 배수관 '!W69</f>
        <v>0</v>
      </c>
      <c r="X69" s="856">
        <f>'동부 배수관 '!X69+'중부 배수관'!X69+'서부 배수관 '!X69+'유성 배수관 '!X69+'대덕 배수관 '!X69</f>
        <v>0</v>
      </c>
      <c r="Y69" s="856">
        <f>'동부 배수관 '!Y69+'중부 배수관'!Y69+'서부 배수관 '!Y69+'유성 배수관 '!Y69+'대덕 배수관 '!Y69</f>
        <v>0</v>
      </c>
      <c r="Z69" s="856">
        <f>'동부 배수관 '!Z69+'중부 배수관'!Z69+'서부 배수관 '!Z69+'유성 배수관 '!Z69+'대덕 배수관 '!Z69</f>
        <v>0</v>
      </c>
      <c r="AA69" s="856">
        <f>'동부 배수관 '!AA69+'중부 배수관'!AA69+'서부 배수관 '!AA69+'유성 배수관 '!AA69+'대덕 배수관 '!AA69</f>
        <v>0</v>
      </c>
      <c r="AB69" s="856">
        <f>'동부 배수관 '!AB69+'중부 배수관'!AB69+'서부 배수관 '!AB69+'유성 배수관 '!AB69+'대덕 배수관 '!AB69</f>
        <v>0</v>
      </c>
      <c r="AC69" s="856">
        <f>'동부 배수관 '!AC69+'중부 배수관'!AC69+'서부 배수관 '!AC69+'유성 배수관 '!AC69+'대덕 배수관 '!AC69</f>
        <v>0</v>
      </c>
      <c r="AD69" s="856">
        <f>'동부 배수관 '!AD69+'중부 배수관'!AD69+'서부 배수관 '!AD69+'유성 배수관 '!AD69+'대덕 배수관 '!AD69</f>
        <v>0</v>
      </c>
      <c r="AE69" s="856">
        <f>'동부 배수관 '!AE69+'중부 배수관'!AE69+'서부 배수관 '!AE69+'유성 배수관 '!AE69+'대덕 배수관 '!AE69</f>
        <v>0</v>
      </c>
      <c r="AF69" s="856">
        <f>'동부 배수관 '!AF69+'중부 배수관'!AF69+'서부 배수관 '!AF69+'유성 배수관 '!AF69+'대덕 배수관 '!AF69</f>
        <v>0</v>
      </c>
      <c r="AG69" s="856">
        <f>'동부 배수관 '!AG69+'중부 배수관'!AG69+'서부 배수관 '!AG69+'유성 배수관 '!AG69+'대덕 배수관 '!AG69</f>
        <v>0</v>
      </c>
      <c r="AH69" s="856">
        <f>'동부 배수관 '!AH69+'중부 배수관'!AH69+'서부 배수관 '!AH69+'유성 배수관 '!AH69+'대덕 배수관 '!AH69</f>
        <v>0</v>
      </c>
      <c r="AI69" s="856">
        <f>'동부 배수관 '!AI69+'중부 배수관'!AI69+'서부 배수관 '!AI69+'유성 배수관 '!AI69+'대덕 배수관 '!AI69</f>
        <v>0</v>
      </c>
      <c r="AJ69" s="856">
        <f>'동부 배수관 '!AJ69+'중부 배수관'!AJ69+'서부 배수관 '!AJ69+'유성 배수관 '!AJ69+'대덕 배수관 '!AJ69</f>
        <v>0</v>
      </c>
      <c r="AK69" s="856">
        <f>'동부 배수관 '!AK69+'중부 배수관'!AK69+'서부 배수관 '!AK69+'유성 배수관 '!AK69+'대덕 배수관 '!AK69</f>
        <v>0</v>
      </c>
    </row>
    <row r="70" spans="1:37" s="850" customFormat="1" ht="20.25" customHeight="1" x14ac:dyDescent="0.15">
      <c r="A70" s="2744"/>
      <c r="B70" s="851" t="s">
        <v>974</v>
      </c>
      <c r="C70" s="527">
        <f t="shared" si="26"/>
        <v>13647.269999999997</v>
      </c>
      <c r="D70" s="856">
        <f>'동부 배수관 '!D70+'중부 배수관'!D70+'서부 배수관 '!D70+'유성 배수관 '!D70+'대덕 배수관 '!D70</f>
        <v>0</v>
      </c>
      <c r="E70" s="856">
        <f>'동부 배수관 '!E70+'중부 배수관'!E70+'서부 배수관 '!E70+'유성 배수관 '!E70+'대덕 배수관 '!E70</f>
        <v>0</v>
      </c>
      <c r="F70" s="856">
        <f>'동부 배수관 '!F70+'중부 배수관'!F70+'서부 배수관 '!F70+'유성 배수관 '!F70+'대덕 배수관 '!F70</f>
        <v>0</v>
      </c>
      <c r="G70" s="856">
        <f>'동부 배수관 '!G70+'중부 배수관'!G70+'서부 배수관 '!G70+'유성 배수관 '!G70+'대덕 배수관 '!G70</f>
        <v>0</v>
      </c>
      <c r="H70" s="856">
        <f>'동부 배수관 '!H70+'중부 배수관'!H70+'서부 배수관 '!H70+'유성 배수관 '!H70+'대덕 배수관 '!H70</f>
        <v>0</v>
      </c>
      <c r="I70" s="856">
        <f>'동부 배수관 '!I70+'중부 배수관'!I70+'서부 배수관 '!I70+'유성 배수관 '!I70+'대덕 배수관 '!I70</f>
        <v>1309.56</v>
      </c>
      <c r="J70" s="856">
        <f>'동부 배수관 '!J70+'중부 배수관'!J70+'서부 배수관 '!J70+'유성 배수관 '!J70+'대덕 배수관 '!J70</f>
        <v>341.98999999999995</v>
      </c>
      <c r="K70" s="856">
        <f>'동부 배수관 '!K70+'중부 배수관'!K70+'서부 배수관 '!K70+'유성 배수관 '!K70+'대덕 배수관 '!K70</f>
        <v>0</v>
      </c>
      <c r="L70" s="856">
        <f>'동부 배수관 '!L70+'중부 배수관'!L70+'서부 배수관 '!L70+'유성 배수관 '!L70+'대덕 배수관 '!L70</f>
        <v>1319.04</v>
      </c>
      <c r="M70" s="856">
        <f>'동부 배수관 '!M70+'중부 배수관'!M70+'서부 배수관 '!M70+'유성 배수관 '!M70+'대덕 배수관 '!M70</f>
        <v>418.93</v>
      </c>
      <c r="N70" s="856">
        <f>'동부 배수관 '!N70+'중부 배수관'!N70+'서부 배수관 '!N70+'유성 배수관 '!N70+'대덕 배수관 '!N70</f>
        <v>3241.3</v>
      </c>
      <c r="O70" s="856">
        <f>'동부 배수관 '!O70+'중부 배수관'!O70+'서부 배수관 '!O70+'유성 배수관 '!O70+'대덕 배수관 '!O70</f>
        <v>1263.8899999999999</v>
      </c>
      <c r="P70" s="856">
        <f>'동부 배수관 '!P70+'중부 배수관'!P70+'서부 배수관 '!P70+'유성 배수관 '!P70+'대덕 배수관 '!P70</f>
        <v>1431.9</v>
      </c>
      <c r="Q70" s="856">
        <f>'동부 배수관 '!Q70+'중부 배수관'!Q70+'서부 배수관 '!Q70+'유성 배수관 '!Q70+'대덕 배수관 '!Q70</f>
        <v>0</v>
      </c>
      <c r="R70" s="856">
        <f>'동부 배수관 '!R70+'중부 배수관'!R70+'서부 배수관 '!R70+'유성 배수관 '!R70+'대덕 배수관 '!R70</f>
        <v>96.93</v>
      </c>
      <c r="S70" s="856">
        <f>'동부 배수관 '!S70+'중부 배수관'!S70+'서부 배수관 '!S70+'유성 배수관 '!S70+'대덕 배수관 '!S70</f>
        <v>1900.19</v>
      </c>
      <c r="T70" s="856">
        <f>'동부 배수관 '!T70+'중부 배수관'!T70+'서부 배수관 '!T70+'유성 배수관 '!T70+'대덕 배수관 '!T70</f>
        <v>367.14</v>
      </c>
      <c r="U70" s="856">
        <f>'동부 배수관 '!U70+'중부 배수관'!U70+'서부 배수관 '!U70+'유성 배수관 '!U70+'대덕 배수관 '!U70</f>
        <v>16.52</v>
      </c>
      <c r="V70" s="856">
        <f>'동부 배수관 '!V70+'중부 배수관'!V70+'서부 배수관 '!V70+'유성 배수관 '!V70+'대덕 배수관 '!V70</f>
        <v>0</v>
      </c>
      <c r="W70" s="856">
        <f>'동부 배수관 '!W70+'중부 배수관'!W70+'서부 배수관 '!W70+'유성 배수관 '!W70+'대덕 배수관 '!W70</f>
        <v>1696.87</v>
      </c>
      <c r="X70" s="856">
        <f>'동부 배수관 '!X70+'중부 배수관'!X70+'서부 배수관 '!X70+'유성 배수관 '!X70+'대덕 배수관 '!X70</f>
        <v>0</v>
      </c>
      <c r="Y70" s="856">
        <f>'동부 배수관 '!Y70+'중부 배수관'!Y70+'서부 배수관 '!Y70+'유성 배수관 '!Y70+'대덕 배수관 '!Y70</f>
        <v>0.63</v>
      </c>
      <c r="Z70" s="856">
        <f>'동부 배수관 '!Z70+'중부 배수관'!Z70+'서부 배수관 '!Z70+'유성 배수관 '!Z70+'대덕 배수관 '!Z70</f>
        <v>224.18</v>
      </c>
      <c r="AA70" s="856">
        <f>'동부 배수관 '!AA70+'중부 배수관'!AA70+'서부 배수관 '!AA70+'유성 배수관 '!AA70+'대덕 배수관 '!AA70</f>
        <v>0</v>
      </c>
      <c r="AB70" s="856">
        <f>'동부 배수관 '!AB70+'중부 배수관'!AB70+'서부 배수관 '!AB70+'유성 배수관 '!AB70+'대덕 배수관 '!AB70</f>
        <v>0</v>
      </c>
      <c r="AC70" s="856">
        <f>'동부 배수관 '!AC70+'중부 배수관'!AC70+'서부 배수관 '!AC70+'유성 배수관 '!AC70+'대덕 배수관 '!AC70</f>
        <v>6.32</v>
      </c>
      <c r="AD70" s="856">
        <f>'동부 배수관 '!AD70+'중부 배수관'!AD70+'서부 배수관 '!AD70+'유성 배수관 '!AD70+'대덕 배수관 '!AD70</f>
        <v>1.64</v>
      </c>
      <c r="AE70" s="856">
        <f>'동부 배수관 '!AE70+'중부 배수관'!AE70+'서부 배수관 '!AE70+'유성 배수관 '!AE70+'대덕 배수관 '!AE70</f>
        <v>0.51</v>
      </c>
      <c r="AF70" s="856">
        <f>'동부 배수관 '!AF70+'중부 배수관'!AF70+'서부 배수관 '!AF70+'유성 배수관 '!AF70+'대덕 배수관 '!AF70</f>
        <v>0</v>
      </c>
      <c r="AG70" s="856">
        <f>'동부 배수관 '!AG70+'중부 배수관'!AG70+'서부 배수관 '!AG70+'유성 배수관 '!AG70+'대덕 배수관 '!AG70</f>
        <v>1.07</v>
      </c>
      <c r="AH70" s="856">
        <f>'동부 배수관 '!AH70+'중부 배수관'!AH70+'서부 배수관 '!AH70+'유성 배수관 '!AH70+'대덕 배수관 '!AH70</f>
        <v>0</v>
      </c>
      <c r="AI70" s="856">
        <f>'동부 배수관 '!AI70+'중부 배수관'!AI70+'서부 배수관 '!AI70+'유성 배수관 '!AI70+'대덕 배수관 '!AI70</f>
        <v>5.93</v>
      </c>
      <c r="AJ70" s="856">
        <f>'동부 배수관 '!AJ70+'중부 배수관'!AJ70+'서부 배수관 '!AJ70+'유성 배수관 '!AJ70+'대덕 배수관 '!AJ70</f>
        <v>2.73</v>
      </c>
      <c r="AK70" s="856">
        <f>'동부 배수관 '!AK70+'중부 배수관'!AK70+'서부 배수관 '!AK70+'유성 배수관 '!AK70+'대덕 배수관 '!AK70</f>
        <v>0</v>
      </c>
    </row>
    <row r="71" spans="1:37" s="850" customFormat="1" ht="20.25" customHeight="1" x14ac:dyDescent="0.15">
      <c r="A71" s="2744"/>
      <c r="B71" s="851" t="s">
        <v>345</v>
      </c>
      <c r="C71" s="527">
        <f t="shared" si="26"/>
        <v>0</v>
      </c>
      <c r="D71" s="856">
        <f>'동부 배수관 '!D71+'중부 배수관'!D71+'서부 배수관 '!D71+'유성 배수관 '!D71+'대덕 배수관 '!D71</f>
        <v>0</v>
      </c>
      <c r="E71" s="856">
        <f>'동부 배수관 '!E71+'중부 배수관'!E71+'서부 배수관 '!E71+'유성 배수관 '!E71+'대덕 배수관 '!E71</f>
        <v>0</v>
      </c>
      <c r="F71" s="856">
        <f>'동부 배수관 '!F71+'중부 배수관'!F71+'서부 배수관 '!F71+'유성 배수관 '!F71+'대덕 배수관 '!F71</f>
        <v>0</v>
      </c>
      <c r="G71" s="856">
        <f>'동부 배수관 '!G71+'중부 배수관'!G71+'서부 배수관 '!G71+'유성 배수관 '!G71+'대덕 배수관 '!G71</f>
        <v>0</v>
      </c>
      <c r="H71" s="856">
        <f>'동부 배수관 '!H71+'중부 배수관'!H71+'서부 배수관 '!H71+'유성 배수관 '!H71+'대덕 배수관 '!H71</f>
        <v>0</v>
      </c>
      <c r="I71" s="856">
        <f>'동부 배수관 '!I71+'중부 배수관'!I71+'서부 배수관 '!I71+'유성 배수관 '!I71+'대덕 배수관 '!I71</f>
        <v>0</v>
      </c>
      <c r="J71" s="856">
        <f>'동부 배수관 '!J71+'중부 배수관'!J71+'서부 배수관 '!J71+'유성 배수관 '!J71+'대덕 배수관 '!J71</f>
        <v>0</v>
      </c>
      <c r="K71" s="856">
        <f>'동부 배수관 '!K71+'중부 배수관'!K71+'서부 배수관 '!K71+'유성 배수관 '!K71+'대덕 배수관 '!K71</f>
        <v>0</v>
      </c>
      <c r="L71" s="856">
        <f>'동부 배수관 '!L71+'중부 배수관'!L71+'서부 배수관 '!L71+'유성 배수관 '!L71+'대덕 배수관 '!L71</f>
        <v>0</v>
      </c>
      <c r="M71" s="856">
        <f>'동부 배수관 '!M71+'중부 배수관'!M71+'서부 배수관 '!M71+'유성 배수관 '!M71+'대덕 배수관 '!M71</f>
        <v>0</v>
      </c>
      <c r="N71" s="856">
        <f>'동부 배수관 '!N71+'중부 배수관'!N71+'서부 배수관 '!N71+'유성 배수관 '!N71+'대덕 배수관 '!N71</f>
        <v>0</v>
      </c>
      <c r="O71" s="856">
        <f>'동부 배수관 '!O71+'중부 배수관'!O71+'서부 배수관 '!O71+'유성 배수관 '!O71+'대덕 배수관 '!O71</f>
        <v>0</v>
      </c>
      <c r="P71" s="856">
        <f>'동부 배수관 '!P71+'중부 배수관'!P71+'서부 배수관 '!P71+'유성 배수관 '!P71+'대덕 배수관 '!P71</f>
        <v>0</v>
      </c>
      <c r="Q71" s="856">
        <f>'동부 배수관 '!Q71+'중부 배수관'!Q71+'서부 배수관 '!Q71+'유성 배수관 '!Q71+'대덕 배수관 '!Q71</f>
        <v>0</v>
      </c>
      <c r="R71" s="856">
        <f>'동부 배수관 '!R71+'중부 배수관'!R71+'서부 배수관 '!R71+'유성 배수관 '!R71+'대덕 배수관 '!R71</f>
        <v>0</v>
      </c>
      <c r="S71" s="856">
        <f>'동부 배수관 '!S71+'중부 배수관'!S71+'서부 배수관 '!S71+'유성 배수관 '!S71+'대덕 배수관 '!S71</f>
        <v>0</v>
      </c>
      <c r="T71" s="856">
        <f>'동부 배수관 '!T71+'중부 배수관'!T71+'서부 배수관 '!T71+'유성 배수관 '!T71+'대덕 배수관 '!T71</f>
        <v>0</v>
      </c>
      <c r="U71" s="856">
        <f>'동부 배수관 '!U71+'중부 배수관'!U71+'서부 배수관 '!U71+'유성 배수관 '!U71+'대덕 배수관 '!U71</f>
        <v>0</v>
      </c>
      <c r="V71" s="856">
        <f>'동부 배수관 '!V71+'중부 배수관'!V71+'서부 배수관 '!V71+'유성 배수관 '!V71+'대덕 배수관 '!V71</f>
        <v>0</v>
      </c>
      <c r="W71" s="856">
        <f>'동부 배수관 '!W71+'중부 배수관'!W71+'서부 배수관 '!W71+'유성 배수관 '!W71+'대덕 배수관 '!W71</f>
        <v>0</v>
      </c>
      <c r="X71" s="856">
        <f>'동부 배수관 '!X71+'중부 배수관'!X71+'서부 배수관 '!X71+'유성 배수관 '!X71+'대덕 배수관 '!X71</f>
        <v>0</v>
      </c>
      <c r="Y71" s="856">
        <f>'동부 배수관 '!Y71+'중부 배수관'!Y71+'서부 배수관 '!Y71+'유성 배수관 '!Y71+'대덕 배수관 '!Y71</f>
        <v>0</v>
      </c>
      <c r="Z71" s="856">
        <f>'동부 배수관 '!Z71+'중부 배수관'!Z71+'서부 배수관 '!Z71+'유성 배수관 '!Z71+'대덕 배수관 '!Z71</f>
        <v>0</v>
      </c>
      <c r="AA71" s="856">
        <f>'동부 배수관 '!AA71+'중부 배수관'!AA71+'서부 배수관 '!AA71+'유성 배수관 '!AA71+'대덕 배수관 '!AA71</f>
        <v>0</v>
      </c>
      <c r="AB71" s="856">
        <f>'동부 배수관 '!AB71+'중부 배수관'!AB71+'서부 배수관 '!AB71+'유성 배수관 '!AB71+'대덕 배수관 '!AB71</f>
        <v>0</v>
      </c>
      <c r="AC71" s="856">
        <f>'동부 배수관 '!AC71+'중부 배수관'!AC71+'서부 배수관 '!AC71+'유성 배수관 '!AC71+'대덕 배수관 '!AC71</f>
        <v>0</v>
      </c>
      <c r="AD71" s="856">
        <f>'동부 배수관 '!AD71+'중부 배수관'!AD71+'서부 배수관 '!AD71+'유성 배수관 '!AD71+'대덕 배수관 '!AD71</f>
        <v>0</v>
      </c>
      <c r="AE71" s="856">
        <f>'동부 배수관 '!AE71+'중부 배수관'!AE71+'서부 배수관 '!AE71+'유성 배수관 '!AE71+'대덕 배수관 '!AE71</f>
        <v>0</v>
      </c>
      <c r="AF71" s="856">
        <f>'동부 배수관 '!AF71+'중부 배수관'!AF71+'서부 배수관 '!AF71+'유성 배수관 '!AF71+'대덕 배수관 '!AF71</f>
        <v>0</v>
      </c>
      <c r="AG71" s="856">
        <f>'동부 배수관 '!AG71+'중부 배수관'!AG71+'서부 배수관 '!AG71+'유성 배수관 '!AG71+'대덕 배수관 '!AG71</f>
        <v>0</v>
      </c>
      <c r="AH71" s="856">
        <f>'동부 배수관 '!AH71+'중부 배수관'!AH71+'서부 배수관 '!AH71+'유성 배수관 '!AH71+'대덕 배수관 '!AH71</f>
        <v>0</v>
      </c>
      <c r="AI71" s="856">
        <f>'동부 배수관 '!AI71+'중부 배수관'!AI71+'서부 배수관 '!AI71+'유성 배수관 '!AI71+'대덕 배수관 '!AI71</f>
        <v>0</v>
      </c>
      <c r="AJ71" s="856">
        <f>'동부 배수관 '!AJ71+'중부 배수관'!AJ71+'서부 배수관 '!AJ71+'유성 배수관 '!AJ71+'대덕 배수관 '!AJ71</f>
        <v>0</v>
      </c>
      <c r="AK71" s="856">
        <f>'동부 배수관 '!AK71+'중부 배수관'!AK71+'서부 배수관 '!AK71+'유성 배수관 '!AK71+'대덕 배수관 '!AK71</f>
        <v>0</v>
      </c>
    </row>
    <row r="72" spans="1:37" s="850" customFormat="1" ht="20.25" customHeight="1" x14ac:dyDescent="0.15">
      <c r="A72" s="2744"/>
      <c r="B72" s="852" t="s">
        <v>283</v>
      </c>
      <c r="C72" s="527">
        <f t="shared" si="26"/>
        <v>0</v>
      </c>
      <c r="D72" s="856">
        <f>'동부 배수관 '!D72+'중부 배수관'!D72+'서부 배수관 '!D72+'유성 배수관 '!D72+'대덕 배수관 '!D72</f>
        <v>0</v>
      </c>
      <c r="E72" s="856">
        <f>'동부 배수관 '!E72+'중부 배수관'!E72+'서부 배수관 '!E72+'유성 배수관 '!E72+'대덕 배수관 '!E72</f>
        <v>0</v>
      </c>
      <c r="F72" s="856">
        <f>'동부 배수관 '!F72+'중부 배수관'!F72+'서부 배수관 '!F72+'유성 배수관 '!F72+'대덕 배수관 '!F72</f>
        <v>0</v>
      </c>
      <c r="G72" s="856">
        <f>'동부 배수관 '!G72+'중부 배수관'!G72+'서부 배수관 '!G72+'유성 배수관 '!G72+'대덕 배수관 '!G72</f>
        <v>0</v>
      </c>
      <c r="H72" s="856">
        <f>'동부 배수관 '!H72+'중부 배수관'!H72+'서부 배수관 '!H72+'유성 배수관 '!H72+'대덕 배수관 '!H72</f>
        <v>0</v>
      </c>
      <c r="I72" s="856">
        <f>'동부 배수관 '!I72+'중부 배수관'!I72+'서부 배수관 '!I72+'유성 배수관 '!I72+'대덕 배수관 '!I72</f>
        <v>0</v>
      </c>
      <c r="J72" s="856">
        <f>'동부 배수관 '!J72+'중부 배수관'!J72+'서부 배수관 '!J72+'유성 배수관 '!J72+'대덕 배수관 '!J72</f>
        <v>0</v>
      </c>
      <c r="K72" s="856">
        <f>'동부 배수관 '!K72+'중부 배수관'!K72+'서부 배수관 '!K72+'유성 배수관 '!K72+'대덕 배수관 '!K72</f>
        <v>0</v>
      </c>
      <c r="L72" s="856">
        <f>'동부 배수관 '!L72+'중부 배수관'!L72+'서부 배수관 '!L72+'유성 배수관 '!L72+'대덕 배수관 '!L72</f>
        <v>0</v>
      </c>
      <c r="M72" s="856">
        <f>'동부 배수관 '!M72+'중부 배수관'!M72+'서부 배수관 '!M72+'유성 배수관 '!M72+'대덕 배수관 '!M72</f>
        <v>0</v>
      </c>
      <c r="N72" s="856">
        <f>'동부 배수관 '!N72+'중부 배수관'!N72+'서부 배수관 '!N72+'유성 배수관 '!N72+'대덕 배수관 '!N72</f>
        <v>0</v>
      </c>
      <c r="O72" s="856">
        <f>'동부 배수관 '!O72+'중부 배수관'!O72+'서부 배수관 '!O72+'유성 배수관 '!O72+'대덕 배수관 '!O72</f>
        <v>0</v>
      </c>
      <c r="P72" s="856">
        <f>'동부 배수관 '!P72+'중부 배수관'!P72+'서부 배수관 '!P72+'유성 배수관 '!P72+'대덕 배수관 '!P72</f>
        <v>0</v>
      </c>
      <c r="Q72" s="856">
        <f>'동부 배수관 '!Q72+'중부 배수관'!Q72+'서부 배수관 '!Q72+'유성 배수관 '!Q72+'대덕 배수관 '!Q72</f>
        <v>0</v>
      </c>
      <c r="R72" s="856">
        <f>'동부 배수관 '!R72+'중부 배수관'!R72+'서부 배수관 '!R72+'유성 배수관 '!R72+'대덕 배수관 '!R72</f>
        <v>0</v>
      </c>
      <c r="S72" s="856">
        <f>'동부 배수관 '!S72+'중부 배수관'!S72+'서부 배수관 '!S72+'유성 배수관 '!S72+'대덕 배수관 '!S72</f>
        <v>0</v>
      </c>
      <c r="T72" s="856">
        <f>'동부 배수관 '!T72+'중부 배수관'!T72+'서부 배수관 '!T72+'유성 배수관 '!T72+'대덕 배수관 '!T72</f>
        <v>0</v>
      </c>
      <c r="U72" s="856">
        <f>'동부 배수관 '!U72+'중부 배수관'!U72+'서부 배수관 '!U72+'유성 배수관 '!U72+'대덕 배수관 '!U72</f>
        <v>0</v>
      </c>
      <c r="V72" s="856">
        <f>'동부 배수관 '!V72+'중부 배수관'!V72+'서부 배수관 '!V72+'유성 배수관 '!V72+'대덕 배수관 '!V72</f>
        <v>0</v>
      </c>
      <c r="W72" s="856">
        <f>'동부 배수관 '!W72+'중부 배수관'!W72+'서부 배수관 '!W72+'유성 배수관 '!W72+'대덕 배수관 '!W72</f>
        <v>0</v>
      </c>
      <c r="X72" s="856">
        <f>'동부 배수관 '!X72+'중부 배수관'!X72+'서부 배수관 '!X72+'유성 배수관 '!X72+'대덕 배수관 '!X72</f>
        <v>0</v>
      </c>
      <c r="Y72" s="856">
        <f>'동부 배수관 '!Y72+'중부 배수관'!Y72+'서부 배수관 '!Y72+'유성 배수관 '!Y72+'대덕 배수관 '!Y72</f>
        <v>0</v>
      </c>
      <c r="Z72" s="856">
        <f>'동부 배수관 '!Z72+'중부 배수관'!Z72+'서부 배수관 '!Z72+'유성 배수관 '!Z72+'대덕 배수관 '!Z72</f>
        <v>0</v>
      </c>
      <c r="AA72" s="856">
        <f>'동부 배수관 '!AA72+'중부 배수관'!AA72+'서부 배수관 '!AA72+'유성 배수관 '!AA72+'대덕 배수관 '!AA72</f>
        <v>0</v>
      </c>
      <c r="AB72" s="856">
        <f>'동부 배수관 '!AB72+'중부 배수관'!AB72+'서부 배수관 '!AB72+'유성 배수관 '!AB72+'대덕 배수관 '!AB72</f>
        <v>0</v>
      </c>
      <c r="AC72" s="856">
        <f>'동부 배수관 '!AC72+'중부 배수관'!AC72+'서부 배수관 '!AC72+'유성 배수관 '!AC72+'대덕 배수관 '!AC72</f>
        <v>0</v>
      </c>
      <c r="AD72" s="856">
        <f>'동부 배수관 '!AD72+'중부 배수관'!AD72+'서부 배수관 '!AD72+'유성 배수관 '!AD72+'대덕 배수관 '!AD72</f>
        <v>0</v>
      </c>
      <c r="AE72" s="856">
        <f>'동부 배수관 '!AE72+'중부 배수관'!AE72+'서부 배수관 '!AE72+'유성 배수관 '!AE72+'대덕 배수관 '!AE72</f>
        <v>0</v>
      </c>
      <c r="AF72" s="856">
        <f>'동부 배수관 '!AF72+'중부 배수관'!AF72+'서부 배수관 '!AF72+'유성 배수관 '!AF72+'대덕 배수관 '!AF72</f>
        <v>0</v>
      </c>
      <c r="AG72" s="856">
        <f>'동부 배수관 '!AG72+'중부 배수관'!AG72+'서부 배수관 '!AG72+'유성 배수관 '!AG72+'대덕 배수관 '!AG72</f>
        <v>0</v>
      </c>
      <c r="AH72" s="856">
        <f>'동부 배수관 '!AH72+'중부 배수관'!AH72+'서부 배수관 '!AH72+'유성 배수관 '!AH72+'대덕 배수관 '!AH72</f>
        <v>0</v>
      </c>
      <c r="AI72" s="856">
        <f>'동부 배수관 '!AI72+'중부 배수관'!AI72+'서부 배수관 '!AI72+'유성 배수관 '!AI72+'대덕 배수관 '!AI72</f>
        <v>0</v>
      </c>
      <c r="AJ72" s="856">
        <f>'동부 배수관 '!AJ72+'중부 배수관'!AJ72+'서부 배수관 '!AJ72+'유성 배수관 '!AJ72+'대덕 배수관 '!AJ72</f>
        <v>0</v>
      </c>
      <c r="AK72" s="856">
        <f>'동부 배수관 '!AK72+'중부 배수관'!AK72+'서부 배수관 '!AK72+'유성 배수관 '!AK72+'대덕 배수관 '!AK72</f>
        <v>0</v>
      </c>
    </row>
    <row r="73" spans="1:37" s="850" customFormat="1" ht="20.25" customHeight="1" x14ac:dyDescent="0.15">
      <c r="A73" s="2744"/>
      <c r="B73" s="852" t="s">
        <v>284</v>
      </c>
      <c r="C73" s="527">
        <f t="shared" si="26"/>
        <v>0</v>
      </c>
      <c r="D73" s="856">
        <f>'동부 배수관 '!D73+'중부 배수관'!D73+'서부 배수관 '!D73+'유성 배수관 '!D73+'대덕 배수관 '!D73</f>
        <v>0</v>
      </c>
      <c r="E73" s="856">
        <f>'동부 배수관 '!E73+'중부 배수관'!E73+'서부 배수관 '!E73+'유성 배수관 '!E73+'대덕 배수관 '!E73</f>
        <v>0</v>
      </c>
      <c r="F73" s="856">
        <f>'동부 배수관 '!F73+'중부 배수관'!F73+'서부 배수관 '!F73+'유성 배수관 '!F73+'대덕 배수관 '!F73</f>
        <v>0</v>
      </c>
      <c r="G73" s="856">
        <f>'동부 배수관 '!G73+'중부 배수관'!G73+'서부 배수관 '!G73+'유성 배수관 '!G73+'대덕 배수관 '!G73</f>
        <v>0</v>
      </c>
      <c r="H73" s="856">
        <f>'동부 배수관 '!H73+'중부 배수관'!H73+'서부 배수관 '!H73+'유성 배수관 '!H73+'대덕 배수관 '!H73</f>
        <v>0</v>
      </c>
      <c r="I73" s="856">
        <f>'동부 배수관 '!I73+'중부 배수관'!I73+'서부 배수관 '!I73+'유성 배수관 '!I73+'대덕 배수관 '!I73</f>
        <v>0</v>
      </c>
      <c r="J73" s="856">
        <f>'동부 배수관 '!J73+'중부 배수관'!J73+'서부 배수관 '!J73+'유성 배수관 '!J73+'대덕 배수관 '!J73</f>
        <v>0</v>
      </c>
      <c r="K73" s="856">
        <f>'동부 배수관 '!K73+'중부 배수관'!K73+'서부 배수관 '!K73+'유성 배수관 '!K73+'대덕 배수관 '!K73</f>
        <v>0</v>
      </c>
      <c r="L73" s="856">
        <f>'동부 배수관 '!L73+'중부 배수관'!L73+'서부 배수관 '!L73+'유성 배수관 '!L73+'대덕 배수관 '!L73</f>
        <v>0</v>
      </c>
      <c r="M73" s="856">
        <f>'동부 배수관 '!M73+'중부 배수관'!M73+'서부 배수관 '!M73+'유성 배수관 '!M73+'대덕 배수관 '!M73</f>
        <v>0</v>
      </c>
      <c r="N73" s="856">
        <f>'동부 배수관 '!N73+'중부 배수관'!N73+'서부 배수관 '!N73+'유성 배수관 '!N73+'대덕 배수관 '!N73</f>
        <v>0</v>
      </c>
      <c r="O73" s="856">
        <f>'동부 배수관 '!O73+'중부 배수관'!O73+'서부 배수관 '!O73+'유성 배수관 '!O73+'대덕 배수관 '!O73</f>
        <v>0</v>
      </c>
      <c r="P73" s="856">
        <f>'동부 배수관 '!P73+'중부 배수관'!P73+'서부 배수관 '!P73+'유성 배수관 '!P73+'대덕 배수관 '!P73</f>
        <v>0</v>
      </c>
      <c r="Q73" s="856">
        <f>'동부 배수관 '!Q73+'중부 배수관'!Q73+'서부 배수관 '!Q73+'유성 배수관 '!Q73+'대덕 배수관 '!Q73</f>
        <v>0</v>
      </c>
      <c r="R73" s="856">
        <f>'동부 배수관 '!R73+'중부 배수관'!R73+'서부 배수관 '!R73+'유성 배수관 '!R73+'대덕 배수관 '!R73</f>
        <v>0</v>
      </c>
      <c r="S73" s="856">
        <f>'동부 배수관 '!S73+'중부 배수관'!S73+'서부 배수관 '!S73+'유성 배수관 '!S73+'대덕 배수관 '!S73</f>
        <v>0</v>
      </c>
      <c r="T73" s="856">
        <f>'동부 배수관 '!T73+'중부 배수관'!T73+'서부 배수관 '!T73+'유성 배수관 '!T73+'대덕 배수관 '!T73</f>
        <v>0</v>
      </c>
      <c r="U73" s="856">
        <f>'동부 배수관 '!U73+'중부 배수관'!U73+'서부 배수관 '!U73+'유성 배수관 '!U73+'대덕 배수관 '!U73</f>
        <v>0</v>
      </c>
      <c r="V73" s="856">
        <f>'동부 배수관 '!V73+'중부 배수관'!V73+'서부 배수관 '!V73+'유성 배수관 '!V73+'대덕 배수관 '!V73</f>
        <v>0</v>
      </c>
      <c r="W73" s="856">
        <f>'동부 배수관 '!W73+'중부 배수관'!W73+'서부 배수관 '!W73+'유성 배수관 '!W73+'대덕 배수관 '!W73</f>
        <v>0</v>
      </c>
      <c r="X73" s="856">
        <f>'동부 배수관 '!X73+'중부 배수관'!X73+'서부 배수관 '!X73+'유성 배수관 '!X73+'대덕 배수관 '!X73</f>
        <v>0</v>
      </c>
      <c r="Y73" s="856">
        <f>'동부 배수관 '!Y73+'중부 배수관'!Y73+'서부 배수관 '!Y73+'유성 배수관 '!Y73+'대덕 배수관 '!Y73</f>
        <v>0</v>
      </c>
      <c r="Z73" s="856">
        <f>'동부 배수관 '!Z73+'중부 배수관'!Z73+'서부 배수관 '!Z73+'유성 배수관 '!Z73+'대덕 배수관 '!Z73</f>
        <v>0</v>
      </c>
      <c r="AA73" s="856">
        <f>'동부 배수관 '!AA73+'중부 배수관'!AA73+'서부 배수관 '!AA73+'유성 배수관 '!AA73+'대덕 배수관 '!AA73</f>
        <v>0</v>
      </c>
      <c r="AB73" s="856">
        <f>'동부 배수관 '!AB73+'중부 배수관'!AB73+'서부 배수관 '!AB73+'유성 배수관 '!AB73+'대덕 배수관 '!AB73</f>
        <v>0</v>
      </c>
      <c r="AC73" s="856">
        <f>'동부 배수관 '!AC73+'중부 배수관'!AC73+'서부 배수관 '!AC73+'유성 배수관 '!AC73+'대덕 배수관 '!AC73</f>
        <v>0</v>
      </c>
      <c r="AD73" s="856">
        <f>'동부 배수관 '!AD73+'중부 배수관'!AD73+'서부 배수관 '!AD73+'유성 배수관 '!AD73+'대덕 배수관 '!AD73</f>
        <v>0</v>
      </c>
      <c r="AE73" s="856">
        <f>'동부 배수관 '!AE73+'중부 배수관'!AE73+'서부 배수관 '!AE73+'유성 배수관 '!AE73+'대덕 배수관 '!AE73</f>
        <v>0</v>
      </c>
      <c r="AF73" s="856">
        <f>'동부 배수관 '!AF73+'중부 배수관'!AF73+'서부 배수관 '!AF73+'유성 배수관 '!AF73+'대덕 배수관 '!AF73</f>
        <v>0</v>
      </c>
      <c r="AG73" s="856">
        <f>'동부 배수관 '!AG73+'중부 배수관'!AG73+'서부 배수관 '!AG73+'유성 배수관 '!AG73+'대덕 배수관 '!AG73</f>
        <v>0</v>
      </c>
      <c r="AH73" s="856">
        <f>'동부 배수관 '!AH73+'중부 배수관'!AH73+'서부 배수관 '!AH73+'유성 배수관 '!AH73+'대덕 배수관 '!AH73</f>
        <v>0</v>
      </c>
      <c r="AI73" s="856">
        <f>'동부 배수관 '!AI73+'중부 배수관'!AI73+'서부 배수관 '!AI73+'유성 배수관 '!AI73+'대덕 배수관 '!AI73</f>
        <v>0</v>
      </c>
      <c r="AJ73" s="856">
        <f>'동부 배수관 '!AJ73+'중부 배수관'!AJ73+'서부 배수관 '!AJ73+'유성 배수관 '!AJ73+'대덕 배수관 '!AJ73</f>
        <v>0</v>
      </c>
      <c r="AK73" s="856">
        <f>'동부 배수관 '!AK73+'중부 배수관'!AK73+'서부 배수관 '!AK73+'유성 배수관 '!AK73+'대덕 배수관 '!AK73</f>
        <v>0</v>
      </c>
    </row>
    <row r="74" spans="1:37" s="850" customFormat="1" ht="20.25" customHeight="1" x14ac:dyDescent="0.15">
      <c r="A74" s="2744"/>
      <c r="B74" s="851" t="s">
        <v>847</v>
      </c>
      <c r="C74" s="527">
        <f t="shared" si="26"/>
        <v>0</v>
      </c>
      <c r="D74" s="856">
        <f>'동부 배수관 '!D74+'중부 배수관'!D74+'서부 배수관 '!D74+'유성 배수관 '!D74+'대덕 배수관 '!D74</f>
        <v>0</v>
      </c>
      <c r="E74" s="856">
        <f>'동부 배수관 '!E74+'중부 배수관'!E74+'서부 배수관 '!E74+'유성 배수관 '!E74+'대덕 배수관 '!E74</f>
        <v>0</v>
      </c>
      <c r="F74" s="856">
        <f>'동부 배수관 '!F74+'중부 배수관'!F74+'서부 배수관 '!F74+'유성 배수관 '!F74+'대덕 배수관 '!F74</f>
        <v>0</v>
      </c>
      <c r="G74" s="856">
        <f>'동부 배수관 '!G74+'중부 배수관'!G74+'서부 배수관 '!G74+'유성 배수관 '!G74+'대덕 배수관 '!G74</f>
        <v>0</v>
      </c>
      <c r="H74" s="856">
        <f>'동부 배수관 '!H74+'중부 배수관'!H74+'서부 배수관 '!H74+'유성 배수관 '!H74+'대덕 배수관 '!H74</f>
        <v>0</v>
      </c>
      <c r="I74" s="856">
        <f>'동부 배수관 '!I74+'중부 배수관'!I74+'서부 배수관 '!I74+'유성 배수관 '!I74+'대덕 배수관 '!I74</f>
        <v>0</v>
      </c>
      <c r="J74" s="856">
        <f>'동부 배수관 '!J74+'중부 배수관'!J74+'서부 배수관 '!J74+'유성 배수관 '!J74+'대덕 배수관 '!J74</f>
        <v>0</v>
      </c>
      <c r="K74" s="856">
        <f>'동부 배수관 '!K74+'중부 배수관'!K74+'서부 배수관 '!K74+'유성 배수관 '!K74+'대덕 배수관 '!K74</f>
        <v>0</v>
      </c>
      <c r="L74" s="856">
        <f>'동부 배수관 '!L74+'중부 배수관'!L74+'서부 배수관 '!L74+'유성 배수관 '!L74+'대덕 배수관 '!L74</f>
        <v>0</v>
      </c>
      <c r="M74" s="856">
        <f>'동부 배수관 '!M74+'중부 배수관'!M74+'서부 배수관 '!M74+'유성 배수관 '!M74+'대덕 배수관 '!M74</f>
        <v>0</v>
      </c>
      <c r="N74" s="856">
        <f>'동부 배수관 '!N74+'중부 배수관'!N74+'서부 배수관 '!N74+'유성 배수관 '!N74+'대덕 배수관 '!N74</f>
        <v>0</v>
      </c>
      <c r="O74" s="856">
        <f>'동부 배수관 '!O74+'중부 배수관'!O74+'서부 배수관 '!O74+'유성 배수관 '!O74+'대덕 배수관 '!O74</f>
        <v>0</v>
      </c>
      <c r="P74" s="856">
        <f>'동부 배수관 '!P74+'중부 배수관'!P74+'서부 배수관 '!P74+'유성 배수관 '!P74+'대덕 배수관 '!P74</f>
        <v>0</v>
      </c>
      <c r="Q74" s="856">
        <f>'동부 배수관 '!Q74+'중부 배수관'!Q74+'서부 배수관 '!Q74+'유성 배수관 '!Q74+'대덕 배수관 '!Q74</f>
        <v>0</v>
      </c>
      <c r="R74" s="856">
        <f>'동부 배수관 '!R74+'중부 배수관'!R74+'서부 배수관 '!R74+'유성 배수관 '!R74+'대덕 배수관 '!R74</f>
        <v>0</v>
      </c>
      <c r="S74" s="856">
        <f>'동부 배수관 '!S74+'중부 배수관'!S74+'서부 배수관 '!S74+'유성 배수관 '!S74+'대덕 배수관 '!S74</f>
        <v>0</v>
      </c>
      <c r="T74" s="856">
        <f>'동부 배수관 '!T74+'중부 배수관'!T74+'서부 배수관 '!T74+'유성 배수관 '!T74+'대덕 배수관 '!T74</f>
        <v>0</v>
      </c>
      <c r="U74" s="856">
        <f>'동부 배수관 '!U74+'중부 배수관'!U74+'서부 배수관 '!U74+'유성 배수관 '!U74+'대덕 배수관 '!U74</f>
        <v>0</v>
      </c>
      <c r="V74" s="856">
        <f>'동부 배수관 '!V74+'중부 배수관'!V74+'서부 배수관 '!V74+'유성 배수관 '!V74+'대덕 배수관 '!V74</f>
        <v>0</v>
      </c>
      <c r="W74" s="856">
        <f>'동부 배수관 '!W74+'중부 배수관'!W74+'서부 배수관 '!W74+'유성 배수관 '!W74+'대덕 배수관 '!W74</f>
        <v>0</v>
      </c>
      <c r="X74" s="856">
        <f>'동부 배수관 '!X74+'중부 배수관'!X74+'서부 배수관 '!X74+'유성 배수관 '!X74+'대덕 배수관 '!X74</f>
        <v>0</v>
      </c>
      <c r="Y74" s="856">
        <f>'동부 배수관 '!Y74+'중부 배수관'!Y74+'서부 배수관 '!Y74+'유성 배수관 '!Y74+'대덕 배수관 '!Y74</f>
        <v>0</v>
      </c>
      <c r="Z74" s="856">
        <f>'동부 배수관 '!Z74+'중부 배수관'!Z74+'서부 배수관 '!Z74+'유성 배수관 '!Z74+'대덕 배수관 '!Z74</f>
        <v>0</v>
      </c>
      <c r="AA74" s="856">
        <f>'동부 배수관 '!AA74+'중부 배수관'!AA74+'서부 배수관 '!AA74+'유성 배수관 '!AA74+'대덕 배수관 '!AA74</f>
        <v>0</v>
      </c>
      <c r="AB74" s="856">
        <f>'동부 배수관 '!AB74+'중부 배수관'!AB74+'서부 배수관 '!AB74+'유성 배수관 '!AB74+'대덕 배수관 '!AB74</f>
        <v>0</v>
      </c>
      <c r="AC74" s="856">
        <f>'동부 배수관 '!AC74+'중부 배수관'!AC74+'서부 배수관 '!AC74+'유성 배수관 '!AC74+'대덕 배수관 '!AC74</f>
        <v>0</v>
      </c>
      <c r="AD74" s="856">
        <f>'동부 배수관 '!AD74+'중부 배수관'!AD74+'서부 배수관 '!AD74+'유성 배수관 '!AD74+'대덕 배수관 '!AD74</f>
        <v>0</v>
      </c>
      <c r="AE74" s="856">
        <f>'동부 배수관 '!AE74+'중부 배수관'!AE74+'서부 배수관 '!AE74+'유성 배수관 '!AE74+'대덕 배수관 '!AE74</f>
        <v>0</v>
      </c>
      <c r="AF74" s="856">
        <f>'동부 배수관 '!AF74+'중부 배수관'!AF74+'서부 배수관 '!AF74+'유성 배수관 '!AF74+'대덕 배수관 '!AF74</f>
        <v>0</v>
      </c>
      <c r="AG74" s="856">
        <f>'동부 배수관 '!AG74+'중부 배수관'!AG74+'서부 배수관 '!AG74+'유성 배수관 '!AG74+'대덕 배수관 '!AG74</f>
        <v>0</v>
      </c>
      <c r="AH74" s="856">
        <f>'동부 배수관 '!AH74+'중부 배수관'!AH74+'서부 배수관 '!AH74+'유성 배수관 '!AH74+'대덕 배수관 '!AH74</f>
        <v>0</v>
      </c>
      <c r="AI74" s="856">
        <f>'동부 배수관 '!AI74+'중부 배수관'!AI74+'서부 배수관 '!AI74+'유성 배수관 '!AI74+'대덕 배수관 '!AI74</f>
        <v>0</v>
      </c>
      <c r="AJ74" s="856">
        <f>'동부 배수관 '!AJ74+'중부 배수관'!AJ74+'서부 배수관 '!AJ74+'유성 배수관 '!AJ74+'대덕 배수관 '!AJ74</f>
        <v>0</v>
      </c>
      <c r="AK74" s="856">
        <f>'동부 배수관 '!AK74+'중부 배수관'!AK74+'서부 배수관 '!AK74+'유성 배수관 '!AK74+'대덕 배수관 '!AK74</f>
        <v>0</v>
      </c>
    </row>
    <row r="75" spans="1:37" s="850" customFormat="1" ht="20.25" customHeight="1" x14ac:dyDescent="0.15">
      <c r="A75" s="2745"/>
      <c r="B75" s="853" t="s">
        <v>1084</v>
      </c>
      <c r="C75" s="527">
        <f t="shared" si="26"/>
        <v>0</v>
      </c>
      <c r="D75" s="856">
        <f>'동부 배수관 '!D75+'중부 배수관'!D75+'서부 배수관 '!D75+'유성 배수관 '!D75+'대덕 배수관 '!D75</f>
        <v>0</v>
      </c>
      <c r="E75" s="856">
        <f>'동부 배수관 '!E75+'중부 배수관'!E75+'서부 배수관 '!E75+'유성 배수관 '!E75+'대덕 배수관 '!E75</f>
        <v>0</v>
      </c>
      <c r="F75" s="856">
        <f>'동부 배수관 '!F75+'중부 배수관'!F75+'서부 배수관 '!F75+'유성 배수관 '!F75+'대덕 배수관 '!F75</f>
        <v>0</v>
      </c>
      <c r="G75" s="856">
        <f>'동부 배수관 '!G75+'중부 배수관'!G75+'서부 배수관 '!G75+'유성 배수관 '!G75+'대덕 배수관 '!G75</f>
        <v>0</v>
      </c>
      <c r="H75" s="856">
        <f>'동부 배수관 '!H75+'중부 배수관'!H75+'서부 배수관 '!H75+'유성 배수관 '!H75+'대덕 배수관 '!H75</f>
        <v>0</v>
      </c>
      <c r="I75" s="856">
        <f>'동부 배수관 '!I75+'중부 배수관'!I75+'서부 배수관 '!I75+'유성 배수관 '!I75+'대덕 배수관 '!I75</f>
        <v>0</v>
      </c>
      <c r="J75" s="856">
        <f>'동부 배수관 '!J75+'중부 배수관'!J75+'서부 배수관 '!J75+'유성 배수관 '!J75+'대덕 배수관 '!J75</f>
        <v>0</v>
      </c>
      <c r="K75" s="856">
        <f>'동부 배수관 '!K75+'중부 배수관'!K75+'서부 배수관 '!K75+'유성 배수관 '!K75+'대덕 배수관 '!K75</f>
        <v>0</v>
      </c>
      <c r="L75" s="856">
        <f>'동부 배수관 '!L75+'중부 배수관'!L75+'서부 배수관 '!L75+'유성 배수관 '!L75+'대덕 배수관 '!L75</f>
        <v>0</v>
      </c>
      <c r="M75" s="856">
        <f>'동부 배수관 '!M75+'중부 배수관'!M75+'서부 배수관 '!M75+'유성 배수관 '!M75+'대덕 배수관 '!M75</f>
        <v>0</v>
      </c>
      <c r="N75" s="856">
        <f>'동부 배수관 '!N75+'중부 배수관'!N75+'서부 배수관 '!N75+'유성 배수관 '!N75+'대덕 배수관 '!N75</f>
        <v>0</v>
      </c>
      <c r="O75" s="856">
        <f>'동부 배수관 '!O75+'중부 배수관'!O75+'서부 배수관 '!O75+'유성 배수관 '!O75+'대덕 배수관 '!O75</f>
        <v>0</v>
      </c>
      <c r="P75" s="856">
        <f>'동부 배수관 '!P75+'중부 배수관'!P75+'서부 배수관 '!P75+'유성 배수관 '!P75+'대덕 배수관 '!P75</f>
        <v>0</v>
      </c>
      <c r="Q75" s="856">
        <f>'동부 배수관 '!Q75+'중부 배수관'!Q75+'서부 배수관 '!Q75+'유성 배수관 '!Q75+'대덕 배수관 '!Q75</f>
        <v>0</v>
      </c>
      <c r="R75" s="856">
        <f>'동부 배수관 '!R75+'중부 배수관'!R75+'서부 배수관 '!R75+'유성 배수관 '!R75+'대덕 배수관 '!R75</f>
        <v>0</v>
      </c>
      <c r="S75" s="856">
        <f>'동부 배수관 '!S75+'중부 배수관'!S75+'서부 배수관 '!S75+'유성 배수관 '!S75+'대덕 배수관 '!S75</f>
        <v>0</v>
      </c>
      <c r="T75" s="856">
        <f>'동부 배수관 '!T75+'중부 배수관'!T75+'서부 배수관 '!T75+'유성 배수관 '!T75+'대덕 배수관 '!T75</f>
        <v>0</v>
      </c>
      <c r="U75" s="856">
        <f>'동부 배수관 '!U75+'중부 배수관'!U75+'서부 배수관 '!U75+'유성 배수관 '!U75+'대덕 배수관 '!U75</f>
        <v>0</v>
      </c>
      <c r="V75" s="856">
        <f>'동부 배수관 '!V75+'중부 배수관'!V75+'서부 배수관 '!V75+'유성 배수관 '!V75+'대덕 배수관 '!V75</f>
        <v>0</v>
      </c>
      <c r="W75" s="856">
        <f>'동부 배수관 '!W75+'중부 배수관'!W75+'서부 배수관 '!W75+'유성 배수관 '!W75+'대덕 배수관 '!W75</f>
        <v>0</v>
      </c>
      <c r="X75" s="856">
        <f>'동부 배수관 '!X75+'중부 배수관'!X75+'서부 배수관 '!X75+'유성 배수관 '!X75+'대덕 배수관 '!X75</f>
        <v>0</v>
      </c>
      <c r="Y75" s="856">
        <f>'동부 배수관 '!Y75+'중부 배수관'!Y75+'서부 배수관 '!Y75+'유성 배수관 '!Y75+'대덕 배수관 '!Y75</f>
        <v>0</v>
      </c>
      <c r="Z75" s="856">
        <f>'동부 배수관 '!Z75+'중부 배수관'!Z75+'서부 배수관 '!Z75+'유성 배수관 '!Z75+'대덕 배수관 '!Z75</f>
        <v>0</v>
      </c>
      <c r="AA75" s="856">
        <f>'동부 배수관 '!AA75+'중부 배수관'!AA75+'서부 배수관 '!AA75+'유성 배수관 '!AA75+'대덕 배수관 '!AA75</f>
        <v>0</v>
      </c>
      <c r="AB75" s="856">
        <f>'동부 배수관 '!AB75+'중부 배수관'!AB75+'서부 배수관 '!AB75+'유성 배수관 '!AB75+'대덕 배수관 '!AB75</f>
        <v>0</v>
      </c>
      <c r="AC75" s="856">
        <f>'동부 배수관 '!AC75+'중부 배수관'!AC75+'서부 배수관 '!AC75+'유성 배수관 '!AC75+'대덕 배수관 '!AC75</f>
        <v>0</v>
      </c>
      <c r="AD75" s="856">
        <f>'동부 배수관 '!AD75+'중부 배수관'!AD75+'서부 배수관 '!AD75+'유성 배수관 '!AD75+'대덕 배수관 '!AD75</f>
        <v>0</v>
      </c>
      <c r="AE75" s="856">
        <f>'동부 배수관 '!AE75+'중부 배수관'!AE75+'서부 배수관 '!AE75+'유성 배수관 '!AE75+'대덕 배수관 '!AE75</f>
        <v>0</v>
      </c>
      <c r="AF75" s="856">
        <f>'동부 배수관 '!AF75+'중부 배수관'!AF75+'서부 배수관 '!AF75+'유성 배수관 '!AF75+'대덕 배수관 '!AF75</f>
        <v>0</v>
      </c>
      <c r="AG75" s="856">
        <f>'동부 배수관 '!AG75+'중부 배수관'!AG75+'서부 배수관 '!AG75+'유성 배수관 '!AG75+'대덕 배수관 '!AG75</f>
        <v>0</v>
      </c>
      <c r="AH75" s="856">
        <f>'동부 배수관 '!AH75+'중부 배수관'!AH75+'서부 배수관 '!AH75+'유성 배수관 '!AH75+'대덕 배수관 '!AH75</f>
        <v>0</v>
      </c>
      <c r="AI75" s="856">
        <f>'동부 배수관 '!AI75+'중부 배수관'!AI75+'서부 배수관 '!AI75+'유성 배수관 '!AI75+'대덕 배수관 '!AI75</f>
        <v>0</v>
      </c>
      <c r="AJ75" s="856">
        <f>'동부 배수관 '!AJ75+'중부 배수관'!AJ75+'서부 배수관 '!AJ75+'유성 배수관 '!AJ75+'대덕 배수관 '!AJ75</f>
        <v>0</v>
      </c>
      <c r="AK75" s="856">
        <f>'동부 배수관 '!AK75+'중부 배수관'!AK75+'서부 배수관 '!AK75+'유성 배수관 '!AK75+'대덕 배수관 '!AK75</f>
        <v>0</v>
      </c>
    </row>
    <row r="76" spans="1:37" s="850" customFormat="1" ht="19.5" customHeight="1" x14ac:dyDescent="0.15">
      <c r="A76" s="2743">
        <v>400</v>
      </c>
      <c r="B76" s="854" t="s">
        <v>46</v>
      </c>
      <c r="C76" s="613">
        <f>SUM(D76:AK76)</f>
        <v>103624.69000000002</v>
      </c>
      <c r="D76" s="613">
        <f>SUM(D77:D83)</f>
        <v>4037.3399999999997</v>
      </c>
      <c r="E76" s="613">
        <f t="shared" ref="E76:AG76" si="27">SUM(E77:E83)</f>
        <v>1393.29</v>
      </c>
      <c r="F76" s="613">
        <f t="shared" si="27"/>
        <v>2938.2300000000005</v>
      </c>
      <c r="G76" s="613">
        <f t="shared" si="27"/>
        <v>1858.74</v>
      </c>
      <c r="H76" s="613">
        <f t="shared" si="27"/>
        <v>681.8</v>
      </c>
      <c r="I76" s="613">
        <f t="shared" si="27"/>
        <v>4437.68</v>
      </c>
      <c r="J76" s="613">
        <f t="shared" si="27"/>
        <v>1889.6100000000001</v>
      </c>
      <c r="K76" s="613">
        <f t="shared" si="27"/>
        <v>6258.5800000000008</v>
      </c>
      <c r="L76" s="613">
        <f t="shared" si="27"/>
        <v>4069.8099999999995</v>
      </c>
      <c r="M76" s="613">
        <f t="shared" si="27"/>
        <v>7333.9900000000007</v>
      </c>
      <c r="N76" s="613">
        <f t="shared" si="27"/>
        <v>4137.8900000000003</v>
      </c>
      <c r="O76" s="613">
        <f t="shared" si="27"/>
        <v>2303.7300000000005</v>
      </c>
      <c r="P76" s="613">
        <f t="shared" si="27"/>
        <v>1967.3100000000002</v>
      </c>
      <c r="Q76" s="613">
        <f t="shared" si="27"/>
        <v>1806.4900000000002</v>
      </c>
      <c r="R76" s="613">
        <f t="shared" si="27"/>
        <v>4251.84</v>
      </c>
      <c r="S76" s="613">
        <f t="shared" si="27"/>
        <v>5461.8099999999995</v>
      </c>
      <c r="T76" s="613">
        <f t="shared" si="27"/>
        <v>2227.56</v>
      </c>
      <c r="U76" s="613">
        <f t="shared" si="27"/>
        <v>2014.72</v>
      </c>
      <c r="V76" s="613">
        <f t="shared" si="27"/>
        <v>904.69999999999993</v>
      </c>
      <c r="W76" s="613">
        <f t="shared" si="27"/>
        <v>3268.21</v>
      </c>
      <c r="X76" s="613">
        <f t="shared" si="27"/>
        <v>7601.5500000000011</v>
      </c>
      <c r="Y76" s="613">
        <f t="shared" si="27"/>
        <v>1276.74</v>
      </c>
      <c r="Z76" s="613">
        <f t="shared" si="27"/>
        <v>637.21</v>
      </c>
      <c r="AA76" s="613">
        <f t="shared" si="27"/>
        <v>6207.43</v>
      </c>
      <c r="AB76" s="613">
        <f t="shared" si="27"/>
        <v>598.43999999999994</v>
      </c>
      <c r="AC76" s="613">
        <f t="shared" si="27"/>
        <v>396.31000000000006</v>
      </c>
      <c r="AD76" s="613">
        <f t="shared" si="27"/>
        <v>36.17</v>
      </c>
      <c r="AE76" s="613">
        <f t="shared" si="27"/>
        <v>321.32</v>
      </c>
      <c r="AF76" s="613">
        <f t="shared" si="27"/>
        <v>1429.1499999999999</v>
      </c>
      <c r="AG76" s="613">
        <f t="shared" si="27"/>
        <v>8812.94</v>
      </c>
      <c r="AH76" s="613">
        <f>SUM(AH77:AH83)</f>
        <v>9967.2099999999991</v>
      </c>
      <c r="AI76" s="613">
        <f>SUM(AI77:AI83)</f>
        <v>803.17000000000007</v>
      </c>
      <c r="AJ76" s="613">
        <f>SUM(AJ77:AJ83)</f>
        <v>839.1400000000001</v>
      </c>
      <c r="AK76" s="613">
        <f>SUM(AK77:AK84)</f>
        <v>1454.58</v>
      </c>
    </row>
    <row r="77" spans="1:37" s="850" customFormat="1" ht="20.25" customHeight="1" x14ac:dyDescent="0.15">
      <c r="A77" s="2744"/>
      <c r="B77" s="855" t="s">
        <v>793</v>
      </c>
      <c r="C77" s="527">
        <f>SUM(D77:AK77)</f>
        <v>2402.88</v>
      </c>
      <c r="D77" s="856">
        <f>'동부 배수관 '!D77+'중부 배수관'!D77+'서부 배수관 '!D77+'유성 배수관 '!D77+'대덕 배수관 '!D77</f>
        <v>1435.15</v>
      </c>
      <c r="E77" s="856">
        <f>'동부 배수관 '!E77+'중부 배수관'!E77+'서부 배수관 '!E77+'유성 배수관 '!E77+'대덕 배수관 '!E77</f>
        <v>0</v>
      </c>
      <c r="F77" s="856">
        <f>'동부 배수관 '!F77+'중부 배수관'!F77+'서부 배수관 '!F77+'유성 배수관 '!F77+'대덕 배수관 '!F77</f>
        <v>0</v>
      </c>
      <c r="G77" s="856">
        <f>'동부 배수관 '!G77+'중부 배수관'!G77+'서부 배수관 '!G77+'유성 배수관 '!G77+'대덕 배수관 '!G77</f>
        <v>0</v>
      </c>
      <c r="H77" s="856">
        <f>'동부 배수관 '!H77+'중부 배수관'!H77+'서부 배수관 '!H77+'유성 배수관 '!H77+'대덕 배수관 '!H77</f>
        <v>0</v>
      </c>
      <c r="I77" s="856">
        <f>'동부 배수관 '!I77+'중부 배수관'!I77+'서부 배수관 '!I77+'유성 배수관 '!I77+'대덕 배수관 '!I77</f>
        <v>0</v>
      </c>
      <c r="J77" s="856">
        <f>'동부 배수관 '!J77+'중부 배수관'!J77+'서부 배수관 '!J77+'유성 배수관 '!J77+'대덕 배수관 '!J77</f>
        <v>0</v>
      </c>
      <c r="K77" s="856">
        <f>'동부 배수관 '!K77+'중부 배수관'!K77+'서부 배수관 '!K77+'유성 배수관 '!K77+'대덕 배수관 '!K77</f>
        <v>0</v>
      </c>
      <c r="L77" s="856">
        <f>'동부 배수관 '!L77+'중부 배수관'!L77+'서부 배수관 '!L77+'유성 배수관 '!L77+'대덕 배수관 '!L77</f>
        <v>0</v>
      </c>
      <c r="M77" s="856">
        <f>'동부 배수관 '!M77+'중부 배수관'!M77+'서부 배수관 '!M77+'유성 배수관 '!M77+'대덕 배수관 '!M77</f>
        <v>0</v>
      </c>
      <c r="N77" s="856">
        <f>'동부 배수관 '!N77+'중부 배수관'!N77+'서부 배수관 '!N77+'유성 배수관 '!N77+'대덕 배수관 '!N77</f>
        <v>0</v>
      </c>
      <c r="O77" s="856">
        <f>'동부 배수관 '!O77+'중부 배수관'!O77+'서부 배수관 '!O77+'유성 배수관 '!O77+'대덕 배수관 '!O77</f>
        <v>0</v>
      </c>
      <c r="P77" s="856">
        <f>'동부 배수관 '!P77+'중부 배수관'!P77+'서부 배수관 '!P77+'유성 배수관 '!P77+'대덕 배수관 '!P77</f>
        <v>0</v>
      </c>
      <c r="Q77" s="856">
        <f>'동부 배수관 '!Q77+'중부 배수관'!Q77+'서부 배수관 '!Q77+'유성 배수관 '!Q77+'대덕 배수관 '!Q77</f>
        <v>0</v>
      </c>
      <c r="R77" s="856">
        <f>'동부 배수관 '!R77+'중부 배수관'!R77+'서부 배수관 '!R77+'유성 배수관 '!R77+'대덕 배수관 '!R77</f>
        <v>0</v>
      </c>
      <c r="S77" s="856">
        <f>'동부 배수관 '!S77+'중부 배수관'!S77+'서부 배수관 '!S77+'유성 배수관 '!S77+'대덕 배수관 '!S77</f>
        <v>0</v>
      </c>
      <c r="T77" s="856">
        <f>'동부 배수관 '!T77+'중부 배수관'!T77+'서부 배수관 '!T77+'유성 배수관 '!T77+'대덕 배수관 '!T77</f>
        <v>0</v>
      </c>
      <c r="U77" s="856">
        <f>'동부 배수관 '!U77+'중부 배수관'!U77+'서부 배수관 '!U77+'유성 배수관 '!U77+'대덕 배수관 '!U77</f>
        <v>0</v>
      </c>
      <c r="V77" s="856">
        <f>'동부 배수관 '!V77+'중부 배수관'!V77+'서부 배수관 '!V77+'유성 배수관 '!V77+'대덕 배수관 '!V77</f>
        <v>0</v>
      </c>
      <c r="W77" s="856">
        <f>'동부 배수관 '!W77+'중부 배수관'!W77+'서부 배수관 '!W77+'유성 배수관 '!W77+'대덕 배수관 '!W77</f>
        <v>0</v>
      </c>
      <c r="X77" s="856">
        <f>'동부 배수관 '!X77+'중부 배수관'!X77+'서부 배수관 '!X77+'유성 배수관 '!X77+'대덕 배수관 '!X77</f>
        <v>527.92999999999995</v>
      </c>
      <c r="Y77" s="856">
        <f>'동부 배수관 '!Y77+'중부 배수관'!Y77+'서부 배수관 '!Y77+'유성 배수관 '!Y77+'대덕 배수관 '!Y77</f>
        <v>439.8</v>
      </c>
      <c r="Z77" s="856">
        <f>'동부 배수관 '!Z77+'중부 배수관'!Z77+'서부 배수관 '!Z77+'유성 배수관 '!Z77+'대덕 배수관 '!Z77</f>
        <v>0</v>
      </c>
      <c r="AA77" s="856">
        <f>'동부 배수관 '!AA77+'중부 배수관'!AA77+'서부 배수관 '!AA77+'유성 배수관 '!AA77+'대덕 배수관 '!AA77</f>
        <v>0</v>
      </c>
      <c r="AB77" s="856">
        <f>'동부 배수관 '!AB77+'중부 배수관'!AB77+'서부 배수관 '!AB77+'유성 배수관 '!AB77+'대덕 배수관 '!AB77</f>
        <v>0</v>
      </c>
      <c r="AC77" s="856">
        <f>'동부 배수관 '!AC77+'중부 배수관'!AC77+'서부 배수관 '!AC77+'유성 배수관 '!AC77+'대덕 배수관 '!AC77</f>
        <v>0</v>
      </c>
      <c r="AD77" s="856">
        <f>'동부 배수관 '!AD77+'중부 배수관'!AD77+'서부 배수관 '!AD77+'유성 배수관 '!AD77+'대덕 배수관 '!AD77</f>
        <v>0</v>
      </c>
      <c r="AE77" s="856">
        <f>'동부 배수관 '!AE77+'중부 배수관'!AE77+'서부 배수관 '!AE77+'유성 배수관 '!AE77+'대덕 배수관 '!AE77</f>
        <v>0</v>
      </c>
      <c r="AF77" s="856">
        <f>'동부 배수관 '!AF77+'중부 배수관'!AF77+'서부 배수관 '!AF77+'유성 배수관 '!AF77+'대덕 배수관 '!AF77</f>
        <v>0</v>
      </c>
      <c r="AG77" s="856">
        <f>'동부 배수관 '!AG77+'중부 배수관'!AG77+'서부 배수관 '!AG77+'유성 배수관 '!AG77+'대덕 배수관 '!AG77</f>
        <v>0</v>
      </c>
      <c r="AH77" s="856">
        <f>'동부 배수관 '!AH77+'중부 배수관'!AH77+'서부 배수관 '!AH77+'유성 배수관 '!AH77+'대덕 배수관 '!AH77</f>
        <v>0</v>
      </c>
      <c r="AI77" s="856">
        <f>'동부 배수관 '!AI77+'중부 배수관'!AI77+'서부 배수관 '!AI77+'유성 배수관 '!AI77+'대덕 배수관 '!AI77</f>
        <v>0</v>
      </c>
      <c r="AJ77" s="856">
        <f>'동부 배수관 '!AJ77+'중부 배수관'!AJ77+'서부 배수관 '!AJ77+'유성 배수관 '!AJ77+'대덕 배수관 '!AJ77</f>
        <v>0</v>
      </c>
      <c r="AK77" s="856">
        <f>'동부 배수관 '!AK77+'중부 배수관'!AK77+'서부 배수관 '!AK77+'유성 배수관 '!AK77+'대덕 배수관 '!AK77</f>
        <v>0</v>
      </c>
    </row>
    <row r="78" spans="1:37" s="850" customFormat="1" ht="20.25" customHeight="1" x14ac:dyDescent="0.15">
      <c r="A78" s="2744"/>
      <c r="B78" s="851" t="s">
        <v>792</v>
      </c>
      <c r="C78" s="527">
        <f t="shared" ref="C78:C84" si="28">SUM(D78:AK78)</f>
        <v>14448.460000000001</v>
      </c>
      <c r="D78" s="856">
        <f>'동부 배수관 '!D78+'중부 배수관'!D78+'서부 배수관 '!D78+'유성 배수관 '!D78+'대덕 배수관 '!D78</f>
        <v>2602.1899999999996</v>
      </c>
      <c r="E78" s="856">
        <f>'동부 배수관 '!E78+'중부 배수관'!E78+'서부 배수관 '!E78+'유성 배수관 '!E78+'대덕 배수관 '!E78</f>
        <v>1393.29</v>
      </c>
      <c r="F78" s="856">
        <f>'동부 배수관 '!F78+'중부 배수관'!F78+'서부 배수관 '!F78+'유성 배수관 '!F78+'대덕 배수관 '!F78</f>
        <v>2789.4200000000005</v>
      </c>
      <c r="G78" s="856">
        <f>'동부 배수관 '!G78+'중부 배수관'!G78+'서부 배수관 '!G78+'유성 배수관 '!G78+'대덕 배수관 '!G78</f>
        <v>1858.74</v>
      </c>
      <c r="H78" s="856">
        <f>'동부 배수관 '!H78+'중부 배수관'!H78+'서부 배수관 '!H78+'유성 배수관 '!H78+'대덕 배수관 '!H78</f>
        <v>0</v>
      </c>
      <c r="I78" s="856">
        <f>'동부 배수관 '!I78+'중부 배수관'!I78+'서부 배수관 '!I78+'유성 배수관 '!I78+'대덕 배수관 '!I78</f>
        <v>0</v>
      </c>
      <c r="J78" s="856">
        <f>'동부 배수관 '!J78+'중부 배수관'!J78+'서부 배수관 '!J78+'유성 배수관 '!J78+'대덕 배수관 '!J78</f>
        <v>0</v>
      </c>
      <c r="K78" s="856">
        <f>'동부 배수관 '!K78+'중부 배수관'!K78+'서부 배수관 '!K78+'유성 배수관 '!K78+'대덕 배수관 '!K78</f>
        <v>0</v>
      </c>
      <c r="L78" s="856">
        <f>'동부 배수관 '!L78+'중부 배수관'!L78+'서부 배수관 '!L78+'유성 배수관 '!L78+'대덕 배수관 '!L78</f>
        <v>0</v>
      </c>
      <c r="M78" s="856">
        <f>'동부 배수관 '!M78+'중부 배수관'!M78+'서부 배수관 '!M78+'유성 배수관 '!M78+'대덕 배수관 '!M78</f>
        <v>900.71</v>
      </c>
      <c r="N78" s="856">
        <f>'동부 배수관 '!N78+'중부 배수관'!N78+'서부 배수관 '!N78+'유성 배수관 '!N78+'대덕 배수관 '!N78</f>
        <v>0</v>
      </c>
      <c r="O78" s="856">
        <f>'동부 배수관 '!O78+'중부 배수관'!O78+'서부 배수관 '!O78+'유성 배수관 '!O78+'대덕 배수관 '!O78</f>
        <v>0</v>
      </c>
      <c r="P78" s="856">
        <f>'동부 배수관 '!P78+'중부 배수관'!P78+'서부 배수관 '!P78+'유성 배수관 '!P78+'대덕 배수관 '!P78</f>
        <v>0</v>
      </c>
      <c r="Q78" s="856">
        <f>'동부 배수관 '!Q78+'중부 배수관'!Q78+'서부 배수관 '!Q78+'유성 배수관 '!Q78+'대덕 배수관 '!Q78</f>
        <v>0</v>
      </c>
      <c r="R78" s="856">
        <f>'동부 배수관 '!R78+'중부 배수관'!R78+'서부 배수관 '!R78+'유성 배수관 '!R78+'대덕 배수관 '!R78</f>
        <v>0</v>
      </c>
      <c r="S78" s="856">
        <f>'동부 배수관 '!S78+'중부 배수관'!S78+'서부 배수관 '!S78+'유성 배수관 '!S78+'대덕 배수관 '!S78</f>
        <v>0</v>
      </c>
      <c r="T78" s="856">
        <f>'동부 배수관 '!T78+'중부 배수관'!T78+'서부 배수관 '!T78+'유성 배수관 '!T78+'대덕 배수관 '!T78</f>
        <v>0</v>
      </c>
      <c r="U78" s="856">
        <f>'동부 배수관 '!U78+'중부 배수관'!U78+'서부 배수관 '!U78+'유성 배수관 '!U78+'대덕 배수관 '!U78</f>
        <v>0</v>
      </c>
      <c r="V78" s="856">
        <f>'동부 배수관 '!V78+'중부 배수관'!V78+'서부 배수관 '!V78+'유성 배수관 '!V78+'대덕 배수관 '!V78</f>
        <v>0</v>
      </c>
      <c r="W78" s="856">
        <f>'동부 배수관 '!W78+'중부 배수관'!W78+'서부 배수관 '!W78+'유성 배수관 '!W78+'대덕 배수관 '!W78</f>
        <v>144.37</v>
      </c>
      <c r="X78" s="856">
        <f>'동부 배수관 '!X78+'중부 배수관'!X78+'서부 배수관 '!X78+'유성 배수관 '!X78+'대덕 배수관 '!X78</f>
        <v>0</v>
      </c>
      <c r="Y78" s="856">
        <f>'동부 배수관 '!Y78+'중부 배수관'!Y78+'서부 배수관 '!Y78+'유성 배수관 '!Y78+'대덕 배수관 '!Y78</f>
        <v>0</v>
      </c>
      <c r="Z78" s="856">
        <f>'동부 배수관 '!Z78+'중부 배수관'!Z78+'서부 배수관 '!Z78+'유성 배수관 '!Z78+'대덕 배수관 '!Z78</f>
        <v>0</v>
      </c>
      <c r="AA78" s="856">
        <f>'동부 배수관 '!AA78+'중부 배수관'!AA78+'서부 배수관 '!AA78+'유성 배수관 '!AA78+'대덕 배수관 '!AA78</f>
        <v>0</v>
      </c>
      <c r="AB78" s="856">
        <f>'동부 배수관 '!AB78+'중부 배수관'!AB78+'서부 배수관 '!AB78+'유성 배수관 '!AB78+'대덕 배수관 '!AB78</f>
        <v>0</v>
      </c>
      <c r="AC78" s="856">
        <f>'동부 배수관 '!AC78+'중부 배수관'!AC78+'서부 배수관 '!AC78+'유성 배수관 '!AC78+'대덕 배수관 '!AC78</f>
        <v>0</v>
      </c>
      <c r="AD78" s="856">
        <f>'동부 배수관 '!AD78+'중부 배수관'!AD78+'서부 배수관 '!AD78+'유성 배수관 '!AD78+'대덕 배수관 '!AD78</f>
        <v>0</v>
      </c>
      <c r="AE78" s="856">
        <f>'동부 배수관 '!AE78+'중부 배수관'!AE78+'서부 배수관 '!AE78+'유성 배수관 '!AE78+'대덕 배수관 '!AE78</f>
        <v>19.36</v>
      </c>
      <c r="AF78" s="856">
        <f>'동부 배수관 '!AF78+'중부 배수관'!AF78+'서부 배수관 '!AF78+'유성 배수관 '!AF78+'대덕 배수관 '!AF78</f>
        <v>1419.35</v>
      </c>
      <c r="AG78" s="856">
        <f>'동부 배수관 '!AG78+'중부 배수관'!AG78+'서부 배수관 '!AG78+'유성 배수관 '!AG78+'대덕 배수관 '!AG78</f>
        <v>187.94</v>
      </c>
      <c r="AH78" s="856">
        <f>'동부 배수관 '!AH78+'중부 배수관'!AH78+'서부 배수관 '!AH78+'유성 배수관 '!AH78+'대덕 배수관 '!AH78</f>
        <v>2811.64</v>
      </c>
      <c r="AI78" s="856">
        <f>'동부 배수관 '!AI78+'중부 배수관'!AI78+'서부 배수관 '!AI78+'유성 배수관 '!AI78+'대덕 배수관 '!AI78</f>
        <v>0</v>
      </c>
      <c r="AJ78" s="856">
        <f>'동부 배수관 '!AJ78+'중부 배수관'!AJ78+'서부 배수관 '!AJ78+'유성 배수관 '!AJ78+'대덕 배수관 '!AJ78</f>
        <v>321.45</v>
      </c>
      <c r="AK78" s="856">
        <f>'동부 배수관 '!AK78+'중부 배수관'!AK78+'서부 배수관 '!AK78+'유성 배수관 '!AK78+'대덕 배수관 '!AK78</f>
        <v>0</v>
      </c>
    </row>
    <row r="79" spans="1:37" s="850" customFormat="1" ht="20.25" customHeight="1" x14ac:dyDescent="0.15">
      <c r="A79" s="2744"/>
      <c r="B79" s="851" t="s">
        <v>974</v>
      </c>
      <c r="C79" s="527">
        <f t="shared" si="28"/>
        <v>65724.2</v>
      </c>
      <c r="D79" s="856">
        <f>'동부 배수관 '!D79+'중부 배수관'!D79+'서부 배수관 '!D79+'유성 배수관 '!D79+'대덕 배수관 '!D79</f>
        <v>0</v>
      </c>
      <c r="E79" s="856">
        <f>'동부 배수관 '!E79+'중부 배수관'!E79+'서부 배수관 '!E79+'유성 배수관 '!E79+'대덕 배수관 '!E79</f>
        <v>0</v>
      </c>
      <c r="F79" s="856">
        <f>'동부 배수관 '!F79+'중부 배수관'!F79+'서부 배수관 '!F79+'유성 배수관 '!F79+'대덕 배수관 '!F79</f>
        <v>0</v>
      </c>
      <c r="G79" s="856">
        <f>'동부 배수관 '!G79+'중부 배수관'!G79+'서부 배수관 '!G79+'유성 배수관 '!G79+'대덕 배수관 '!G79</f>
        <v>0</v>
      </c>
      <c r="H79" s="856">
        <f>'동부 배수관 '!H79+'중부 배수관'!H79+'서부 배수관 '!H79+'유성 배수관 '!H79+'대덕 배수관 '!H79</f>
        <v>681.8</v>
      </c>
      <c r="I79" s="856">
        <f>'동부 배수관 '!I79+'중부 배수관'!I79+'서부 배수관 '!I79+'유성 배수관 '!I79+'대덕 배수관 '!I79</f>
        <v>4426.01</v>
      </c>
      <c r="J79" s="856">
        <f>'동부 배수관 '!J79+'중부 배수관'!J79+'서부 배수관 '!J79+'유성 배수관 '!J79+'대덕 배수관 '!J79</f>
        <v>1889.6100000000001</v>
      </c>
      <c r="K79" s="856">
        <f>'동부 배수관 '!K79+'중부 배수관'!K79+'서부 배수관 '!K79+'유성 배수관 '!K79+'대덕 배수관 '!K79</f>
        <v>6258.5800000000008</v>
      </c>
      <c r="L79" s="856">
        <f>'동부 배수관 '!L79+'중부 배수관'!L79+'서부 배수관 '!L79+'유성 배수관 '!L79+'대덕 배수관 '!L79</f>
        <v>4069.8099999999995</v>
      </c>
      <c r="M79" s="856">
        <f>'동부 배수관 '!M79+'중부 배수관'!M79+'서부 배수관 '!M79+'유성 배수관 '!M79+'대덕 배수관 '!M79</f>
        <v>6433.2800000000007</v>
      </c>
      <c r="N79" s="856">
        <f>'동부 배수관 '!N79+'중부 배수관'!N79+'서부 배수관 '!N79+'유성 배수관 '!N79+'대덕 배수관 '!N79</f>
        <v>4075.4700000000003</v>
      </c>
      <c r="O79" s="856">
        <f>'동부 배수관 '!O79+'중부 배수관'!O79+'서부 배수관 '!O79+'유성 배수관 '!O79+'대덕 배수관 '!O79</f>
        <v>2301.3900000000003</v>
      </c>
      <c r="P79" s="856">
        <f>'동부 배수관 '!P79+'중부 배수관'!P79+'서부 배수관 '!P79+'유성 배수관 '!P79+'대덕 배수관 '!P79</f>
        <v>1967.3100000000002</v>
      </c>
      <c r="Q79" s="856">
        <f>'동부 배수관 '!Q79+'중부 배수관'!Q79+'서부 배수관 '!Q79+'유성 배수관 '!Q79+'대덕 배수관 '!Q79</f>
        <v>1806.4900000000002</v>
      </c>
      <c r="R79" s="856">
        <f>'동부 배수관 '!R79+'중부 배수관'!R79+'서부 배수관 '!R79+'유성 배수관 '!R79+'대덕 배수관 '!R79</f>
        <v>3637.8199999999997</v>
      </c>
      <c r="S79" s="856">
        <f>'동부 배수관 '!S79+'중부 배수관'!S79+'서부 배수관 '!S79+'유성 배수관 '!S79+'대덕 배수관 '!S79</f>
        <v>5461.8099999999995</v>
      </c>
      <c r="T79" s="856">
        <f>'동부 배수관 '!T79+'중부 배수관'!T79+'서부 배수관 '!T79+'유성 배수관 '!T79+'대덕 배수관 '!T79</f>
        <v>1663.1899999999998</v>
      </c>
      <c r="U79" s="856">
        <f>'동부 배수관 '!U79+'중부 배수관'!U79+'서부 배수관 '!U79+'유성 배수관 '!U79+'대덕 배수관 '!U79</f>
        <v>750.06999999999994</v>
      </c>
      <c r="V79" s="856">
        <f>'동부 배수관 '!V79+'중부 배수관'!V79+'서부 배수관 '!V79+'유성 배수관 '!V79+'대덕 배수관 '!V79</f>
        <v>676.34999999999991</v>
      </c>
      <c r="W79" s="856">
        <f>'동부 배수관 '!W79+'중부 배수관'!W79+'서부 배수관 '!W79+'유성 배수관 '!W79+'대덕 배수관 '!W79</f>
        <v>2100.79</v>
      </c>
      <c r="X79" s="856">
        <f>'동부 배수관 '!X79+'중부 배수관'!X79+'서부 배수관 '!X79+'유성 배수관 '!X79+'대덕 배수관 '!X79</f>
        <v>5436.1</v>
      </c>
      <c r="Y79" s="856">
        <f>'동부 배수관 '!Y79+'중부 배수관'!Y79+'서부 배수관 '!Y79+'유성 배수관 '!Y79+'대덕 배수관 '!Y79</f>
        <v>352</v>
      </c>
      <c r="Z79" s="856">
        <f>'동부 배수관 '!Z79+'중부 배수관'!Z79+'서부 배수관 '!Z79+'유성 배수관 '!Z79+'대덕 배수관 '!Z79</f>
        <v>634.33000000000004</v>
      </c>
      <c r="AA79" s="856">
        <f>'동부 배수관 '!AA79+'중부 배수관'!AA79+'서부 배수관 '!AA79+'유성 배수관 '!AA79+'대덕 배수관 '!AA79</f>
        <v>4203.63</v>
      </c>
      <c r="AB79" s="856">
        <f>'동부 배수관 '!AB79+'중부 배수관'!AB79+'서부 배수관 '!AB79+'유성 배수관 '!AB79+'대덕 배수관 '!AB79</f>
        <v>598.43999999999994</v>
      </c>
      <c r="AC79" s="856">
        <f>'동부 배수관 '!AC79+'중부 배수관'!AC79+'서부 배수관 '!AC79+'유성 배수관 '!AC79+'대덕 배수관 '!AC79</f>
        <v>396.31000000000006</v>
      </c>
      <c r="AD79" s="856">
        <f>'동부 배수관 '!AD79+'중부 배수관'!AD79+'서부 배수관 '!AD79+'유성 배수관 '!AD79+'대덕 배수관 '!AD79</f>
        <v>36.17</v>
      </c>
      <c r="AE79" s="856">
        <f>'동부 배수관 '!AE79+'중부 배수관'!AE79+'서부 배수관 '!AE79+'유성 배수관 '!AE79+'대덕 배수관 '!AE79</f>
        <v>262.77</v>
      </c>
      <c r="AF79" s="856">
        <f>'동부 배수관 '!AF79+'중부 배수관'!AF79+'서부 배수관 '!AF79+'유성 배수관 '!AF79+'대덕 배수관 '!AF79</f>
        <v>9.8000000000000007</v>
      </c>
      <c r="AG79" s="856">
        <f>'동부 배수관 '!AG79+'중부 배수관'!AG79+'서부 배수관 '!AG79+'유성 배수관 '!AG79+'대덕 배수관 '!AG79</f>
        <v>3121.7000000000003</v>
      </c>
      <c r="AH79" s="856">
        <f>'동부 배수관 '!AH79+'중부 배수관'!AH79+'서부 배수관 '!AH79+'유성 배수관 '!AH79+'대덕 배수관 '!AH79</f>
        <v>254.12</v>
      </c>
      <c r="AI79" s="856">
        <f>'동부 배수관 '!AI79+'중부 배수관'!AI79+'서부 배수관 '!AI79+'유성 배수관 '!AI79+'대덕 배수관 '!AI79</f>
        <v>803.17000000000007</v>
      </c>
      <c r="AJ79" s="856">
        <f>'동부 배수관 '!AJ79+'중부 배수관'!AJ79+'서부 배수관 '!AJ79+'유성 배수관 '!AJ79+'대덕 배수관 '!AJ79</f>
        <v>517.69000000000005</v>
      </c>
      <c r="AK79" s="856">
        <f>'동부 배수관 '!AK79+'중부 배수관'!AK79+'서부 배수관 '!AK79+'유성 배수관 '!AK79+'대덕 배수관 '!AK79</f>
        <v>898.18999999999994</v>
      </c>
    </row>
    <row r="80" spans="1:37" s="850" customFormat="1" ht="20.25" customHeight="1" x14ac:dyDescent="0.15">
      <c r="A80" s="2744"/>
      <c r="B80" s="851" t="s">
        <v>345</v>
      </c>
      <c r="C80" s="527">
        <f t="shared" si="28"/>
        <v>20548.840000000004</v>
      </c>
      <c r="D80" s="856">
        <f>'동부 배수관 '!D80+'중부 배수관'!D80+'서부 배수관 '!D80+'유성 배수관 '!D80+'대덕 배수관 '!D80</f>
        <v>0</v>
      </c>
      <c r="E80" s="856">
        <f>'동부 배수관 '!E80+'중부 배수관'!E80+'서부 배수관 '!E80+'유성 배수관 '!E80+'대덕 배수관 '!E80</f>
        <v>0</v>
      </c>
      <c r="F80" s="856">
        <f>'동부 배수관 '!F80+'중부 배수관'!F80+'서부 배수관 '!F80+'유성 배수관 '!F80+'대덕 배수관 '!F80</f>
        <v>148.81</v>
      </c>
      <c r="G80" s="856">
        <f>'동부 배수관 '!G80+'중부 배수관'!G80+'서부 배수관 '!G80+'유성 배수관 '!G80+'대덕 배수관 '!G80</f>
        <v>0</v>
      </c>
      <c r="H80" s="856">
        <f>'동부 배수관 '!H80+'중부 배수관'!H80+'서부 배수관 '!H80+'유성 배수관 '!H80+'대덕 배수관 '!H80</f>
        <v>0</v>
      </c>
      <c r="I80" s="856">
        <f>'동부 배수관 '!I80+'중부 배수관'!I80+'서부 배수관 '!I80+'유성 배수관 '!I80+'대덕 배수관 '!I80</f>
        <v>11.67</v>
      </c>
      <c r="J80" s="856">
        <f>'동부 배수관 '!J80+'중부 배수관'!J80+'서부 배수관 '!J80+'유성 배수관 '!J80+'대덕 배수관 '!J80</f>
        <v>0</v>
      </c>
      <c r="K80" s="856">
        <f>'동부 배수관 '!K80+'중부 배수관'!K80+'서부 배수관 '!K80+'유성 배수관 '!K80+'대덕 배수관 '!K80</f>
        <v>0</v>
      </c>
      <c r="L80" s="856">
        <f>'동부 배수관 '!L80+'중부 배수관'!L80+'서부 배수관 '!L80+'유성 배수관 '!L80+'대덕 배수관 '!L80</f>
        <v>0</v>
      </c>
      <c r="M80" s="856">
        <f>'동부 배수관 '!M80+'중부 배수관'!M80+'서부 배수관 '!M80+'유성 배수관 '!M80+'대덕 배수관 '!M80</f>
        <v>0</v>
      </c>
      <c r="N80" s="856">
        <f>'동부 배수관 '!N80+'중부 배수관'!N80+'서부 배수관 '!N80+'유성 배수관 '!N80+'대덕 배수관 '!N80</f>
        <v>62.42</v>
      </c>
      <c r="O80" s="856">
        <f>'동부 배수관 '!O80+'중부 배수관'!O80+'서부 배수관 '!O80+'유성 배수관 '!O80+'대덕 배수관 '!O80</f>
        <v>2.34</v>
      </c>
      <c r="P80" s="856">
        <f>'동부 배수관 '!P80+'중부 배수관'!P80+'서부 배수관 '!P80+'유성 배수관 '!P80+'대덕 배수관 '!P80</f>
        <v>0</v>
      </c>
      <c r="Q80" s="856">
        <f>'동부 배수관 '!Q80+'중부 배수관'!Q80+'서부 배수관 '!Q80+'유성 배수관 '!Q80+'대덕 배수관 '!Q80</f>
        <v>0</v>
      </c>
      <c r="R80" s="856">
        <f>'동부 배수관 '!R80+'중부 배수관'!R80+'서부 배수관 '!R80+'유성 배수관 '!R80+'대덕 배수관 '!R80</f>
        <v>614.02</v>
      </c>
      <c r="S80" s="856">
        <f>'동부 배수관 '!S80+'중부 배수관'!S80+'서부 배수관 '!S80+'유성 배수관 '!S80+'대덕 배수관 '!S80</f>
        <v>0</v>
      </c>
      <c r="T80" s="856">
        <f>'동부 배수관 '!T80+'중부 배수관'!T80+'서부 배수관 '!T80+'유성 배수관 '!T80+'대덕 배수관 '!T80</f>
        <v>564.37</v>
      </c>
      <c r="U80" s="856">
        <f>'동부 배수관 '!U80+'중부 배수관'!U80+'서부 배수관 '!U80+'유성 배수관 '!U80+'대덕 배수관 '!U80</f>
        <v>1264.6500000000001</v>
      </c>
      <c r="V80" s="856">
        <f>'동부 배수관 '!V80+'중부 배수관'!V80+'서부 배수관 '!V80+'유성 배수관 '!V80+'대덕 배수관 '!V80</f>
        <v>228.35</v>
      </c>
      <c r="W80" s="856">
        <f>'동부 배수관 '!W80+'중부 배수관'!W80+'서부 배수관 '!W80+'유성 배수관 '!W80+'대덕 배수관 '!W80</f>
        <v>1023.05</v>
      </c>
      <c r="X80" s="856">
        <f>'동부 배수관 '!X80+'중부 배수관'!X80+'서부 배수관 '!X80+'유성 배수관 '!X80+'대덕 배수관 '!X80</f>
        <v>1637.52</v>
      </c>
      <c r="Y80" s="856">
        <f>'동부 배수관 '!Y80+'중부 배수관'!Y80+'서부 배수관 '!Y80+'유성 배수관 '!Y80+'대덕 배수관 '!Y80</f>
        <v>484.94</v>
      </c>
      <c r="Z80" s="856">
        <f>'동부 배수관 '!Z80+'중부 배수관'!Z80+'서부 배수관 '!Z80+'유성 배수관 '!Z80+'대덕 배수관 '!Z80</f>
        <v>2.88</v>
      </c>
      <c r="AA80" s="856">
        <f>'동부 배수관 '!AA80+'중부 배수관'!AA80+'서부 배수관 '!AA80+'유성 배수관 '!AA80+'대덕 배수관 '!AA80</f>
        <v>2003.8</v>
      </c>
      <c r="AB80" s="856">
        <f>'동부 배수관 '!AB80+'중부 배수관'!AB80+'서부 배수관 '!AB80+'유성 배수관 '!AB80+'대덕 배수관 '!AB80</f>
        <v>0</v>
      </c>
      <c r="AC80" s="856">
        <f>'동부 배수관 '!AC80+'중부 배수관'!AC80+'서부 배수관 '!AC80+'유성 배수관 '!AC80+'대덕 배수관 '!AC80</f>
        <v>0</v>
      </c>
      <c r="AD80" s="856">
        <f>'동부 배수관 '!AD80+'중부 배수관'!AD80+'서부 배수관 '!AD80+'유성 배수관 '!AD80+'대덕 배수관 '!AD80</f>
        <v>0</v>
      </c>
      <c r="AE80" s="856">
        <f>'동부 배수관 '!AE80+'중부 배수관'!AE80+'서부 배수관 '!AE80+'유성 배수관 '!AE80+'대덕 배수관 '!AE80</f>
        <v>39.19</v>
      </c>
      <c r="AF80" s="856">
        <f>'동부 배수관 '!AF80+'중부 배수관'!AF80+'서부 배수관 '!AF80+'유성 배수관 '!AF80+'대덕 배수관 '!AF80</f>
        <v>0</v>
      </c>
      <c r="AG80" s="856">
        <f>'동부 배수관 '!AG80+'중부 배수관'!AG80+'서부 배수관 '!AG80+'유성 배수관 '!AG80+'대덕 배수관 '!AG80</f>
        <v>5503.3</v>
      </c>
      <c r="AH80" s="856">
        <f>'동부 배수관 '!AH80+'중부 배수관'!AH80+'서부 배수관 '!AH80+'유성 배수관 '!AH80+'대덕 배수관 '!AH80</f>
        <v>6901.45</v>
      </c>
      <c r="AI80" s="856">
        <f>'동부 배수관 '!AI80+'중부 배수관'!AI80+'서부 배수관 '!AI80+'유성 배수관 '!AI80+'대덕 배수관 '!AI80</f>
        <v>0</v>
      </c>
      <c r="AJ80" s="856">
        <f>'동부 배수관 '!AJ80+'중부 배수관'!AJ80+'서부 배수관 '!AJ80+'유성 배수관 '!AJ80+'대덕 배수관 '!AJ80</f>
        <v>0</v>
      </c>
      <c r="AK80" s="856">
        <f>'동부 배수관 '!AK80+'중부 배수관'!AK80+'서부 배수관 '!AK80+'유성 배수관 '!AK80+'대덕 배수관 '!AK80</f>
        <v>56.08</v>
      </c>
    </row>
    <row r="81" spans="1:37" s="850" customFormat="1" ht="20.25" customHeight="1" x14ac:dyDescent="0.15">
      <c r="A81" s="2744"/>
      <c r="B81" s="852" t="s">
        <v>283</v>
      </c>
      <c r="C81" s="527">
        <f t="shared" si="28"/>
        <v>0</v>
      </c>
      <c r="D81" s="856">
        <f>'동부 배수관 '!D81+'중부 배수관'!D81+'서부 배수관 '!D81+'유성 배수관 '!D81+'대덕 배수관 '!D81</f>
        <v>0</v>
      </c>
      <c r="E81" s="856">
        <f>'동부 배수관 '!E81+'중부 배수관'!E81+'서부 배수관 '!E81+'유성 배수관 '!E81+'대덕 배수관 '!E81</f>
        <v>0</v>
      </c>
      <c r="F81" s="856">
        <f>'동부 배수관 '!F81+'중부 배수관'!F81+'서부 배수관 '!F81+'유성 배수관 '!F81+'대덕 배수관 '!F81</f>
        <v>0</v>
      </c>
      <c r="G81" s="856">
        <f>'동부 배수관 '!G81+'중부 배수관'!G81+'서부 배수관 '!G81+'유성 배수관 '!G81+'대덕 배수관 '!G81</f>
        <v>0</v>
      </c>
      <c r="H81" s="856">
        <f>'동부 배수관 '!H81+'중부 배수관'!H81+'서부 배수관 '!H81+'유성 배수관 '!H81+'대덕 배수관 '!H81</f>
        <v>0</v>
      </c>
      <c r="I81" s="856">
        <f>'동부 배수관 '!I81+'중부 배수관'!I81+'서부 배수관 '!I81+'유성 배수관 '!I81+'대덕 배수관 '!I81</f>
        <v>0</v>
      </c>
      <c r="J81" s="856">
        <f>'동부 배수관 '!J81+'중부 배수관'!J81+'서부 배수관 '!J81+'유성 배수관 '!J81+'대덕 배수관 '!J81</f>
        <v>0</v>
      </c>
      <c r="K81" s="856">
        <f>'동부 배수관 '!K81+'중부 배수관'!K81+'서부 배수관 '!K81+'유성 배수관 '!K81+'대덕 배수관 '!K81</f>
        <v>0</v>
      </c>
      <c r="L81" s="856">
        <f>'동부 배수관 '!L81+'중부 배수관'!L81+'서부 배수관 '!L81+'유성 배수관 '!L81+'대덕 배수관 '!L81</f>
        <v>0</v>
      </c>
      <c r="M81" s="856">
        <f>'동부 배수관 '!M81+'중부 배수관'!M81+'서부 배수관 '!M81+'유성 배수관 '!M81+'대덕 배수관 '!M81</f>
        <v>0</v>
      </c>
      <c r="N81" s="856">
        <f>'동부 배수관 '!N81+'중부 배수관'!N81+'서부 배수관 '!N81+'유성 배수관 '!N81+'대덕 배수관 '!N81</f>
        <v>0</v>
      </c>
      <c r="O81" s="856">
        <f>'동부 배수관 '!O81+'중부 배수관'!O81+'서부 배수관 '!O81+'유성 배수관 '!O81+'대덕 배수관 '!O81</f>
        <v>0</v>
      </c>
      <c r="P81" s="856">
        <f>'동부 배수관 '!P81+'중부 배수관'!P81+'서부 배수관 '!P81+'유성 배수관 '!P81+'대덕 배수관 '!P81</f>
        <v>0</v>
      </c>
      <c r="Q81" s="856">
        <f>'동부 배수관 '!Q81+'중부 배수관'!Q81+'서부 배수관 '!Q81+'유성 배수관 '!Q81+'대덕 배수관 '!Q81</f>
        <v>0</v>
      </c>
      <c r="R81" s="856">
        <f>'동부 배수관 '!R81+'중부 배수관'!R81+'서부 배수관 '!R81+'유성 배수관 '!R81+'대덕 배수관 '!R81</f>
        <v>0</v>
      </c>
      <c r="S81" s="856">
        <f>'동부 배수관 '!S81+'중부 배수관'!S81+'서부 배수관 '!S81+'유성 배수관 '!S81+'대덕 배수관 '!S81</f>
        <v>0</v>
      </c>
      <c r="T81" s="856">
        <f>'동부 배수관 '!T81+'중부 배수관'!T81+'서부 배수관 '!T81+'유성 배수관 '!T81+'대덕 배수관 '!T81</f>
        <v>0</v>
      </c>
      <c r="U81" s="856">
        <f>'동부 배수관 '!U81+'중부 배수관'!U81+'서부 배수관 '!U81+'유성 배수관 '!U81+'대덕 배수관 '!U81</f>
        <v>0</v>
      </c>
      <c r="V81" s="856">
        <f>'동부 배수관 '!V81+'중부 배수관'!V81+'서부 배수관 '!V81+'유성 배수관 '!V81+'대덕 배수관 '!V81</f>
        <v>0</v>
      </c>
      <c r="W81" s="856">
        <f>'동부 배수관 '!W81+'중부 배수관'!W81+'서부 배수관 '!W81+'유성 배수관 '!W81+'대덕 배수관 '!W81</f>
        <v>0</v>
      </c>
      <c r="X81" s="856">
        <f>'동부 배수관 '!X81+'중부 배수관'!X81+'서부 배수관 '!X81+'유성 배수관 '!X81+'대덕 배수관 '!X81</f>
        <v>0</v>
      </c>
      <c r="Y81" s="856">
        <f>'동부 배수관 '!Y81+'중부 배수관'!Y81+'서부 배수관 '!Y81+'유성 배수관 '!Y81+'대덕 배수관 '!Y81</f>
        <v>0</v>
      </c>
      <c r="Z81" s="856">
        <f>'동부 배수관 '!Z81+'중부 배수관'!Z81+'서부 배수관 '!Z81+'유성 배수관 '!Z81+'대덕 배수관 '!Z81</f>
        <v>0</v>
      </c>
      <c r="AA81" s="856">
        <f>'동부 배수관 '!AA81+'중부 배수관'!AA81+'서부 배수관 '!AA81+'유성 배수관 '!AA81+'대덕 배수관 '!AA81</f>
        <v>0</v>
      </c>
      <c r="AB81" s="856">
        <f>'동부 배수관 '!AB81+'중부 배수관'!AB81+'서부 배수관 '!AB81+'유성 배수관 '!AB81+'대덕 배수관 '!AB81</f>
        <v>0</v>
      </c>
      <c r="AC81" s="856">
        <f>'동부 배수관 '!AC81+'중부 배수관'!AC81+'서부 배수관 '!AC81+'유성 배수관 '!AC81+'대덕 배수관 '!AC81</f>
        <v>0</v>
      </c>
      <c r="AD81" s="856">
        <f>'동부 배수관 '!AD81+'중부 배수관'!AD81+'서부 배수관 '!AD81+'유성 배수관 '!AD81+'대덕 배수관 '!AD81</f>
        <v>0</v>
      </c>
      <c r="AE81" s="856">
        <f>'동부 배수관 '!AE81+'중부 배수관'!AE81+'서부 배수관 '!AE81+'유성 배수관 '!AE81+'대덕 배수관 '!AE81</f>
        <v>0</v>
      </c>
      <c r="AF81" s="856">
        <f>'동부 배수관 '!AF81+'중부 배수관'!AF81+'서부 배수관 '!AF81+'유성 배수관 '!AF81+'대덕 배수관 '!AF81</f>
        <v>0</v>
      </c>
      <c r="AG81" s="856">
        <f>'동부 배수관 '!AG81+'중부 배수관'!AG81+'서부 배수관 '!AG81+'유성 배수관 '!AG81+'대덕 배수관 '!AG81</f>
        <v>0</v>
      </c>
      <c r="AH81" s="856">
        <f>'동부 배수관 '!AH81+'중부 배수관'!AH81+'서부 배수관 '!AH81+'유성 배수관 '!AH81+'대덕 배수관 '!AH81</f>
        <v>0</v>
      </c>
      <c r="AI81" s="856">
        <f>'동부 배수관 '!AI81+'중부 배수관'!AI81+'서부 배수관 '!AI81+'유성 배수관 '!AI81+'대덕 배수관 '!AI81</f>
        <v>0</v>
      </c>
      <c r="AJ81" s="856">
        <f>'동부 배수관 '!AJ81+'중부 배수관'!AJ81+'서부 배수관 '!AJ81+'유성 배수관 '!AJ81+'대덕 배수관 '!AJ81</f>
        <v>0</v>
      </c>
      <c r="AK81" s="856">
        <f>'동부 배수관 '!AK81+'중부 배수관'!AK81+'서부 배수관 '!AK81+'유성 배수관 '!AK81+'대덕 배수관 '!AK81</f>
        <v>0</v>
      </c>
    </row>
    <row r="82" spans="1:37" s="850" customFormat="1" ht="20.25" customHeight="1" x14ac:dyDescent="0.15">
      <c r="A82" s="2744"/>
      <c r="B82" s="852" t="s">
        <v>284</v>
      </c>
      <c r="C82" s="527">
        <f t="shared" si="28"/>
        <v>0</v>
      </c>
      <c r="D82" s="856">
        <f>'동부 배수관 '!D82+'중부 배수관'!D82+'서부 배수관 '!D82+'유성 배수관 '!D82+'대덕 배수관 '!D82</f>
        <v>0</v>
      </c>
      <c r="E82" s="856">
        <f>'동부 배수관 '!E82+'중부 배수관'!E82+'서부 배수관 '!E82+'유성 배수관 '!E82+'대덕 배수관 '!E82</f>
        <v>0</v>
      </c>
      <c r="F82" s="856">
        <f>'동부 배수관 '!F82+'중부 배수관'!F82+'서부 배수관 '!F82+'유성 배수관 '!F82+'대덕 배수관 '!F82</f>
        <v>0</v>
      </c>
      <c r="G82" s="856">
        <f>'동부 배수관 '!G82+'중부 배수관'!G82+'서부 배수관 '!G82+'유성 배수관 '!G82+'대덕 배수관 '!G82</f>
        <v>0</v>
      </c>
      <c r="H82" s="856">
        <f>'동부 배수관 '!H82+'중부 배수관'!H82+'서부 배수관 '!H82+'유성 배수관 '!H82+'대덕 배수관 '!H82</f>
        <v>0</v>
      </c>
      <c r="I82" s="856">
        <f>'동부 배수관 '!I82+'중부 배수관'!I82+'서부 배수관 '!I82+'유성 배수관 '!I82+'대덕 배수관 '!I82</f>
        <v>0</v>
      </c>
      <c r="J82" s="856">
        <f>'동부 배수관 '!J82+'중부 배수관'!J82+'서부 배수관 '!J82+'유성 배수관 '!J82+'대덕 배수관 '!J82</f>
        <v>0</v>
      </c>
      <c r="K82" s="856">
        <f>'동부 배수관 '!K82+'중부 배수관'!K82+'서부 배수관 '!K82+'유성 배수관 '!K82+'대덕 배수관 '!K82</f>
        <v>0</v>
      </c>
      <c r="L82" s="856">
        <f>'동부 배수관 '!L82+'중부 배수관'!L82+'서부 배수관 '!L82+'유성 배수관 '!L82+'대덕 배수관 '!L82</f>
        <v>0</v>
      </c>
      <c r="M82" s="856">
        <f>'동부 배수관 '!M82+'중부 배수관'!M82+'서부 배수관 '!M82+'유성 배수관 '!M82+'대덕 배수관 '!M82</f>
        <v>0</v>
      </c>
      <c r="N82" s="856">
        <f>'동부 배수관 '!N82+'중부 배수관'!N82+'서부 배수관 '!N82+'유성 배수관 '!N82+'대덕 배수관 '!N82</f>
        <v>0</v>
      </c>
      <c r="O82" s="856">
        <f>'동부 배수관 '!O82+'중부 배수관'!O82+'서부 배수관 '!O82+'유성 배수관 '!O82+'대덕 배수관 '!O82</f>
        <v>0</v>
      </c>
      <c r="P82" s="856">
        <f>'동부 배수관 '!P82+'중부 배수관'!P82+'서부 배수관 '!P82+'유성 배수관 '!P82+'대덕 배수관 '!P82</f>
        <v>0</v>
      </c>
      <c r="Q82" s="856">
        <f>'동부 배수관 '!Q82+'중부 배수관'!Q82+'서부 배수관 '!Q82+'유성 배수관 '!Q82+'대덕 배수관 '!Q82</f>
        <v>0</v>
      </c>
      <c r="R82" s="856">
        <f>'동부 배수관 '!R82+'중부 배수관'!R82+'서부 배수관 '!R82+'유성 배수관 '!R82+'대덕 배수관 '!R82</f>
        <v>0</v>
      </c>
      <c r="S82" s="856">
        <f>'동부 배수관 '!S82+'중부 배수관'!S82+'서부 배수관 '!S82+'유성 배수관 '!S82+'대덕 배수관 '!S82</f>
        <v>0</v>
      </c>
      <c r="T82" s="856">
        <f>'동부 배수관 '!T82+'중부 배수관'!T82+'서부 배수관 '!T82+'유성 배수관 '!T82+'대덕 배수관 '!T82</f>
        <v>0</v>
      </c>
      <c r="U82" s="856">
        <f>'동부 배수관 '!U82+'중부 배수관'!U82+'서부 배수관 '!U82+'유성 배수관 '!U82+'대덕 배수관 '!U82</f>
        <v>0</v>
      </c>
      <c r="V82" s="856">
        <f>'동부 배수관 '!V82+'중부 배수관'!V82+'서부 배수관 '!V82+'유성 배수관 '!V82+'대덕 배수관 '!V82</f>
        <v>0</v>
      </c>
      <c r="W82" s="856">
        <f>'동부 배수관 '!W82+'중부 배수관'!W82+'서부 배수관 '!W82+'유성 배수관 '!W82+'대덕 배수관 '!W82</f>
        <v>0</v>
      </c>
      <c r="X82" s="856">
        <f>'동부 배수관 '!X82+'중부 배수관'!X82+'서부 배수관 '!X82+'유성 배수관 '!X82+'대덕 배수관 '!X82</f>
        <v>0</v>
      </c>
      <c r="Y82" s="856">
        <f>'동부 배수관 '!Y82+'중부 배수관'!Y82+'서부 배수관 '!Y82+'유성 배수관 '!Y82+'대덕 배수관 '!Y82</f>
        <v>0</v>
      </c>
      <c r="Z82" s="856">
        <f>'동부 배수관 '!Z82+'중부 배수관'!Z82+'서부 배수관 '!Z82+'유성 배수관 '!Z82+'대덕 배수관 '!Z82</f>
        <v>0</v>
      </c>
      <c r="AA82" s="856">
        <f>'동부 배수관 '!AA82+'중부 배수관'!AA82+'서부 배수관 '!AA82+'유성 배수관 '!AA82+'대덕 배수관 '!AA82</f>
        <v>0</v>
      </c>
      <c r="AB82" s="856">
        <f>'동부 배수관 '!AB82+'중부 배수관'!AB82+'서부 배수관 '!AB82+'유성 배수관 '!AB82+'대덕 배수관 '!AB82</f>
        <v>0</v>
      </c>
      <c r="AC82" s="856">
        <f>'동부 배수관 '!AC82+'중부 배수관'!AC82+'서부 배수관 '!AC82+'유성 배수관 '!AC82+'대덕 배수관 '!AC82</f>
        <v>0</v>
      </c>
      <c r="AD82" s="856">
        <f>'동부 배수관 '!AD82+'중부 배수관'!AD82+'서부 배수관 '!AD82+'유성 배수관 '!AD82+'대덕 배수관 '!AD82</f>
        <v>0</v>
      </c>
      <c r="AE82" s="856">
        <f>'동부 배수관 '!AE82+'중부 배수관'!AE82+'서부 배수관 '!AE82+'유성 배수관 '!AE82+'대덕 배수관 '!AE82</f>
        <v>0</v>
      </c>
      <c r="AF82" s="856">
        <f>'동부 배수관 '!AF82+'중부 배수관'!AF82+'서부 배수관 '!AF82+'유성 배수관 '!AF82+'대덕 배수관 '!AF82</f>
        <v>0</v>
      </c>
      <c r="AG82" s="856">
        <f>'동부 배수관 '!AG82+'중부 배수관'!AG82+'서부 배수관 '!AG82+'유성 배수관 '!AG82+'대덕 배수관 '!AG82</f>
        <v>0</v>
      </c>
      <c r="AH82" s="856">
        <f>'동부 배수관 '!AH82+'중부 배수관'!AH82+'서부 배수관 '!AH82+'유성 배수관 '!AH82+'대덕 배수관 '!AH82</f>
        <v>0</v>
      </c>
      <c r="AI82" s="856">
        <f>'동부 배수관 '!AI82+'중부 배수관'!AI82+'서부 배수관 '!AI82+'유성 배수관 '!AI82+'대덕 배수관 '!AI82</f>
        <v>0</v>
      </c>
      <c r="AJ82" s="856">
        <f>'동부 배수관 '!AJ82+'중부 배수관'!AJ82+'서부 배수관 '!AJ82+'유성 배수관 '!AJ82+'대덕 배수관 '!AJ82</f>
        <v>0</v>
      </c>
      <c r="AK82" s="856">
        <f>'동부 배수관 '!AK82+'중부 배수관'!AK82+'서부 배수관 '!AK82+'유성 배수관 '!AK82+'대덕 배수관 '!AK82</f>
        <v>0</v>
      </c>
    </row>
    <row r="83" spans="1:37" s="850" customFormat="1" ht="20.25" customHeight="1" x14ac:dyDescent="0.15">
      <c r="A83" s="2744"/>
      <c r="B83" s="851" t="s">
        <v>847</v>
      </c>
      <c r="C83" s="527">
        <f t="shared" si="28"/>
        <v>500.31</v>
      </c>
      <c r="D83" s="856">
        <f>'동부 배수관 '!D83+'중부 배수관'!D83+'서부 배수관 '!D83+'유성 배수관 '!D83+'대덕 배수관 '!D83</f>
        <v>0</v>
      </c>
      <c r="E83" s="856">
        <f>'동부 배수관 '!E83+'중부 배수관'!E83+'서부 배수관 '!E83+'유성 배수관 '!E83+'대덕 배수관 '!E83</f>
        <v>0</v>
      </c>
      <c r="F83" s="856">
        <f>'동부 배수관 '!F83+'중부 배수관'!F83+'서부 배수관 '!F83+'유성 배수관 '!F83+'대덕 배수관 '!F83</f>
        <v>0</v>
      </c>
      <c r="G83" s="856">
        <f>'동부 배수관 '!G83+'중부 배수관'!G83+'서부 배수관 '!G83+'유성 배수관 '!G83+'대덕 배수관 '!G83</f>
        <v>0</v>
      </c>
      <c r="H83" s="856">
        <f>'동부 배수관 '!H83+'중부 배수관'!H83+'서부 배수관 '!H83+'유성 배수관 '!H83+'대덕 배수관 '!H83</f>
        <v>0</v>
      </c>
      <c r="I83" s="856">
        <f>'동부 배수관 '!I83+'중부 배수관'!I83+'서부 배수관 '!I83+'유성 배수관 '!I83+'대덕 배수관 '!I83</f>
        <v>0</v>
      </c>
      <c r="J83" s="856">
        <f>'동부 배수관 '!J83+'중부 배수관'!J83+'서부 배수관 '!J83+'유성 배수관 '!J83+'대덕 배수관 '!J83</f>
        <v>0</v>
      </c>
      <c r="K83" s="856">
        <f>'동부 배수관 '!K83+'중부 배수관'!K83+'서부 배수관 '!K83+'유성 배수관 '!K83+'대덕 배수관 '!K83</f>
        <v>0</v>
      </c>
      <c r="L83" s="856">
        <f>'동부 배수관 '!L83+'중부 배수관'!L83+'서부 배수관 '!L83+'유성 배수관 '!L83+'대덕 배수관 '!L83</f>
        <v>0</v>
      </c>
      <c r="M83" s="856">
        <f>'동부 배수관 '!M83+'중부 배수관'!M83+'서부 배수관 '!M83+'유성 배수관 '!M83+'대덕 배수관 '!M83</f>
        <v>0</v>
      </c>
      <c r="N83" s="856">
        <f>'동부 배수관 '!N83+'중부 배수관'!N83+'서부 배수관 '!N83+'유성 배수관 '!N83+'대덕 배수관 '!N83</f>
        <v>0</v>
      </c>
      <c r="O83" s="856">
        <f>'동부 배수관 '!O83+'중부 배수관'!O83+'서부 배수관 '!O83+'유성 배수관 '!O83+'대덕 배수관 '!O83</f>
        <v>0</v>
      </c>
      <c r="P83" s="856">
        <f>'동부 배수관 '!P83+'중부 배수관'!P83+'서부 배수관 '!P83+'유성 배수관 '!P83+'대덕 배수관 '!P83</f>
        <v>0</v>
      </c>
      <c r="Q83" s="856">
        <f>'동부 배수관 '!Q83+'중부 배수관'!Q83+'서부 배수관 '!Q83+'유성 배수관 '!Q83+'대덕 배수관 '!Q83</f>
        <v>0</v>
      </c>
      <c r="R83" s="856">
        <f>'동부 배수관 '!R83+'중부 배수관'!R83+'서부 배수관 '!R83+'유성 배수관 '!R83+'대덕 배수관 '!R83</f>
        <v>0</v>
      </c>
      <c r="S83" s="856">
        <f>'동부 배수관 '!S83+'중부 배수관'!S83+'서부 배수관 '!S83+'유성 배수관 '!S83+'대덕 배수관 '!S83</f>
        <v>0</v>
      </c>
      <c r="T83" s="856">
        <f>'동부 배수관 '!T83+'중부 배수관'!T83+'서부 배수관 '!T83+'유성 배수관 '!T83+'대덕 배수관 '!T83</f>
        <v>0</v>
      </c>
      <c r="U83" s="856">
        <f>'동부 배수관 '!U83+'중부 배수관'!U83+'서부 배수관 '!U83+'유성 배수관 '!U83+'대덕 배수관 '!U83</f>
        <v>0</v>
      </c>
      <c r="V83" s="856">
        <f>'동부 배수관 '!V83+'중부 배수관'!V83+'서부 배수관 '!V83+'유성 배수관 '!V83+'대덕 배수관 '!V83</f>
        <v>0</v>
      </c>
      <c r="W83" s="856">
        <f>'동부 배수관 '!W83+'중부 배수관'!W83+'서부 배수관 '!W83+'유성 배수관 '!W83+'대덕 배수관 '!W83</f>
        <v>0</v>
      </c>
      <c r="X83" s="856">
        <f>'동부 배수관 '!X83+'중부 배수관'!X83+'서부 배수관 '!X83+'유성 배수관 '!X83+'대덕 배수관 '!X83</f>
        <v>0</v>
      </c>
      <c r="Y83" s="856">
        <f>'동부 배수관 '!Y83+'중부 배수관'!Y83+'서부 배수관 '!Y83+'유성 배수관 '!Y83+'대덕 배수관 '!Y83</f>
        <v>0</v>
      </c>
      <c r="Z83" s="856">
        <f>'동부 배수관 '!Z83+'중부 배수관'!Z83+'서부 배수관 '!Z83+'유성 배수관 '!Z83+'대덕 배수관 '!Z83</f>
        <v>0</v>
      </c>
      <c r="AA83" s="856">
        <f>'동부 배수관 '!AA83+'중부 배수관'!AA83+'서부 배수관 '!AA83+'유성 배수관 '!AA83+'대덕 배수관 '!AA83</f>
        <v>0</v>
      </c>
      <c r="AB83" s="856">
        <f>'동부 배수관 '!AB83+'중부 배수관'!AB83+'서부 배수관 '!AB83+'유성 배수관 '!AB83+'대덕 배수관 '!AB83</f>
        <v>0</v>
      </c>
      <c r="AC83" s="856">
        <f>'동부 배수관 '!AC83+'중부 배수관'!AC83+'서부 배수관 '!AC83+'유성 배수관 '!AC83+'대덕 배수관 '!AC83</f>
        <v>0</v>
      </c>
      <c r="AD83" s="856">
        <f>'동부 배수관 '!AD83+'중부 배수관'!AD83+'서부 배수관 '!AD83+'유성 배수관 '!AD83+'대덕 배수관 '!AD83</f>
        <v>0</v>
      </c>
      <c r="AE83" s="856">
        <f>'동부 배수관 '!AE83+'중부 배수관'!AE83+'서부 배수관 '!AE83+'유성 배수관 '!AE83+'대덕 배수관 '!AE83</f>
        <v>0</v>
      </c>
      <c r="AF83" s="856">
        <f>'동부 배수관 '!AF83+'중부 배수관'!AF83+'서부 배수관 '!AF83+'유성 배수관 '!AF83+'대덕 배수관 '!AF83</f>
        <v>0</v>
      </c>
      <c r="AG83" s="856">
        <f>'동부 배수관 '!AG83+'중부 배수관'!AG83+'서부 배수관 '!AG83+'유성 배수관 '!AG83+'대덕 배수관 '!AG83</f>
        <v>0</v>
      </c>
      <c r="AH83" s="856">
        <f>'동부 배수관 '!AH83+'중부 배수관'!AH83+'서부 배수관 '!AH83+'유성 배수관 '!AH83+'대덕 배수관 '!AH83</f>
        <v>0</v>
      </c>
      <c r="AI83" s="856">
        <f>'동부 배수관 '!AI83+'중부 배수관'!AI83+'서부 배수관 '!AI83+'유성 배수관 '!AI83+'대덕 배수관 '!AI83</f>
        <v>0</v>
      </c>
      <c r="AJ83" s="856">
        <f>'동부 배수관 '!AJ83+'중부 배수관'!AJ83+'서부 배수관 '!AJ83+'유성 배수관 '!AJ83+'대덕 배수관 '!AJ83</f>
        <v>0</v>
      </c>
      <c r="AK83" s="856">
        <f>'동부 배수관 '!AK83+'중부 배수관'!AK83+'서부 배수관 '!AK83+'유성 배수관 '!AK83+'대덕 배수관 '!AK83</f>
        <v>500.31</v>
      </c>
    </row>
    <row r="84" spans="1:37" s="850" customFormat="1" ht="20.25" customHeight="1" x14ac:dyDescent="0.15">
      <c r="A84" s="2745"/>
      <c r="B84" s="853" t="s">
        <v>1084</v>
      </c>
      <c r="C84" s="527">
        <f t="shared" si="28"/>
        <v>0</v>
      </c>
      <c r="D84" s="856">
        <f>'동부 배수관 '!D84+'중부 배수관'!D84+'서부 배수관 '!D84+'유성 배수관 '!D84+'대덕 배수관 '!D84</f>
        <v>0</v>
      </c>
      <c r="E84" s="856">
        <f>'동부 배수관 '!E84+'중부 배수관'!E84+'서부 배수관 '!E84+'유성 배수관 '!E84+'대덕 배수관 '!E84</f>
        <v>0</v>
      </c>
      <c r="F84" s="856">
        <f>'동부 배수관 '!F84+'중부 배수관'!F84+'서부 배수관 '!F84+'유성 배수관 '!F84+'대덕 배수관 '!F84</f>
        <v>0</v>
      </c>
      <c r="G84" s="856">
        <f>'동부 배수관 '!G84+'중부 배수관'!G84+'서부 배수관 '!G84+'유성 배수관 '!G84+'대덕 배수관 '!G84</f>
        <v>0</v>
      </c>
      <c r="H84" s="856">
        <f>'동부 배수관 '!H84+'중부 배수관'!H84+'서부 배수관 '!H84+'유성 배수관 '!H84+'대덕 배수관 '!H84</f>
        <v>0</v>
      </c>
      <c r="I84" s="856">
        <f>'동부 배수관 '!I84+'중부 배수관'!I84+'서부 배수관 '!I84+'유성 배수관 '!I84+'대덕 배수관 '!I84</f>
        <v>0</v>
      </c>
      <c r="J84" s="856">
        <f>'동부 배수관 '!J84+'중부 배수관'!J84+'서부 배수관 '!J84+'유성 배수관 '!J84+'대덕 배수관 '!J84</f>
        <v>0</v>
      </c>
      <c r="K84" s="856">
        <f>'동부 배수관 '!K84+'중부 배수관'!K84+'서부 배수관 '!K84+'유성 배수관 '!K84+'대덕 배수관 '!K84</f>
        <v>0</v>
      </c>
      <c r="L84" s="856">
        <f>'동부 배수관 '!L84+'중부 배수관'!L84+'서부 배수관 '!L84+'유성 배수관 '!L84+'대덕 배수관 '!L84</f>
        <v>0</v>
      </c>
      <c r="M84" s="856">
        <f>'동부 배수관 '!M84+'중부 배수관'!M84+'서부 배수관 '!M84+'유성 배수관 '!M84+'대덕 배수관 '!M84</f>
        <v>0</v>
      </c>
      <c r="N84" s="856">
        <f>'동부 배수관 '!N84+'중부 배수관'!N84+'서부 배수관 '!N84+'유성 배수관 '!N84+'대덕 배수관 '!N84</f>
        <v>0</v>
      </c>
      <c r="O84" s="856">
        <f>'동부 배수관 '!O84+'중부 배수관'!O84+'서부 배수관 '!O84+'유성 배수관 '!O84+'대덕 배수관 '!O84</f>
        <v>0</v>
      </c>
      <c r="P84" s="856">
        <f>'동부 배수관 '!P84+'중부 배수관'!P84+'서부 배수관 '!P84+'유성 배수관 '!P84+'대덕 배수관 '!P84</f>
        <v>0</v>
      </c>
      <c r="Q84" s="856">
        <f>'동부 배수관 '!Q84+'중부 배수관'!Q84+'서부 배수관 '!Q84+'유성 배수관 '!Q84+'대덕 배수관 '!Q84</f>
        <v>0</v>
      </c>
      <c r="R84" s="856">
        <f>'동부 배수관 '!R84+'중부 배수관'!R84+'서부 배수관 '!R84+'유성 배수관 '!R84+'대덕 배수관 '!R84</f>
        <v>0</v>
      </c>
      <c r="S84" s="856">
        <f>'동부 배수관 '!S84+'중부 배수관'!S84+'서부 배수관 '!S84+'유성 배수관 '!S84+'대덕 배수관 '!S84</f>
        <v>0</v>
      </c>
      <c r="T84" s="856">
        <f>'동부 배수관 '!T84+'중부 배수관'!T84+'서부 배수관 '!T84+'유성 배수관 '!T84+'대덕 배수관 '!T84</f>
        <v>0</v>
      </c>
      <c r="U84" s="856">
        <f>'동부 배수관 '!U84+'중부 배수관'!U84+'서부 배수관 '!U84+'유성 배수관 '!U84+'대덕 배수관 '!U84</f>
        <v>0</v>
      </c>
      <c r="V84" s="856">
        <f>'동부 배수관 '!V84+'중부 배수관'!V84+'서부 배수관 '!V84+'유성 배수관 '!V84+'대덕 배수관 '!V84</f>
        <v>0</v>
      </c>
      <c r="W84" s="856">
        <f>'동부 배수관 '!W84+'중부 배수관'!W84+'서부 배수관 '!W84+'유성 배수관 '!W84+'대덕 배수관 '!W84</f>
        <v>0</v>
      </c>
      <c r="X84" s="856">
        <f>'동부 배수관 '!X84+'중부 배수관'!X84+'서부 배수관 '!X84+'유성 배수관 '!X84+'대덕 배수관 '!X84</f>
        <v>0</v>
      </c>
      <c r="Y84" s="856">
        <f>'동부 배수관 '!Y84+'중부 배수관'!Y84+'서부 배수관 '!Y84+'유성 배수관 '!Y84+'대덕 배수관 '!Y84</f>
        <v>0</v>
      </c>
      <c r="Z84" s="856">
        <f>'동부 배수관 '!Z84+'중부 배수관'!Z84+'서부 배수관 '!Z84+'유성 배수관 '!Z84+'대덕 배수관 '!Z84</f>
        <v>0</v>
      </c>
      <c r="AA84" s="856">
        <f>'동부 배수관 '!AA84+'중부 배수관'!AA84+'서부 배수관 '!AA84+'유성 배수관 '!AA84+'대덕 배수관 '!AA84</f>
        <v>0</v>
      </c>
      <c r="AB84" s="856">
        <f>'동부 배수관 '!AB84+'중부 배수관'!AB84+'서부 배수관 '!AB84+'유성 배수관 '!AB84+'대덕 배수관 '!AB84</f>
        <v>0</v>
      </c>
      <c r="AC84" s="856">
        <f>'동부 배수관 '!AC84+'중부 배수관'!AC84+'서부 배수관 '!AC84+'유성 배수관 '!AC84+'대덕 배수관 '!AC84</f>
        <v>0</v>
      </c>
      <c r="AD84" s="856">
        <f>'동부 배수관 '!AD84+'중부 배수관'!AD84+'서부 배수관 '!AD84+'유성 배수관 '!AD84+'대덕 배수관 '!AD84</f>
        <v>0</v>
      </c>
      <c r="AE84" s="856">
        <f>'동부 배수관 '!AE84+'중부 배수관'!AE84+'서부 배수관 '!AE84+'유성 배수관 '!AE84+'대덕 배수관 '!AE84</f>
        <v>0</v>
      </c>
      <c r="AF84" s="856">
        <f>'동부 배수관 '!AF84+'중부 배수관'!AF84+'서부 배수관 '!AF84+'유성 배수관 '!AF84+'대덕 배수관 '!AF84</f>
        <v>0</v>
      </c>
      <c r="AG84" s="856">
        <f>'동부 배수관 '!AG84+'중부 배수관'!AG84+'서부 배수관 '!AG84+'유성 배수관 '!AG84+'대덕 배수관 '!AG84</f>
        <v>0</v>
      </c>
      <c r="AH84" s="856">
        <f>'동부 배수관 '!AH84+'중부 배수관'!AH84+'서부 배수관 '!AH84+'유성 배수관 '!AH84+'대덕 배수관 '!AH84</f>
        <v>0</v>
      </c>
      <c r="AI84" s="856">
        <f>'동부 배수관 '!AI84+'중부 배수관'!AI84+'서부 배수관 '!AI84+'유성 배수관 '!AI84+'대덕 배수관 '!AI84</f>
        <v>0</v>
      </c>
      <c r="AJ84" s="856">
        <f>'동부 배수관 '!AJ84+'중부 배수관'!AJ84+'서부 배수관 '!AJ84+'유성 배수관 '!AJ84+'대덕 배수관 '!AJ84</f>
        <v>0</v>
      </c>
      <c r="AK84" s="856">
        <f>'동부 배수관 '!AK84+'중부 배수관'!AK84+'서부 배수관 '!AK84+'유성 배수관 '!AK84+'대덕 배수관 '!AK84</f>
        <v>0</v>
      </c>
    </row>
    <row r="85" spans="1:37" s="850" customFormat="1" ht="19.5" customHeight="1" x14ac:dyDescent="0.15">
      <c r="A85" s="2743">
        <v>450</v>
      </c>
      <c r="B85" s="854" t="s">
        <v>46</v>
      </c>
      <c r="C85" s="613">
        <f>SUM(D85:AK85)</f>
        <v>1724.74</v>
      </c>
      <c r="D85" s="613">
        <f>SUM(D87:D92)</f>
        <v>0</v>
      </c>
      <c r="E85" s="613">
        <f t="shared" ref="E85:AG85" si="29">SUM(E87:E92)</f>
        <v>0</v>
      </c>
      <c r="F85" s="613">
        <f t="shared" si="29"/>
        <v>0</v>
      </c>
      <c r="G85" s="613">
        <f t="shared" si="29"/>
        <v>0</v>
      </c>
      <c r="H85" s="613">
        <f t="shared" si="29"/>
        <v>0</v>
      </c>
      <c r="I85" s="613">
        <f t="shared" si="29"/>
        <v>0</v>
      </c>
      <c r="J85" s="613">
        <f t="shared" si="29"/>
        <v>0</v>
      </c>
      <c r="K85" s="613">
        <f t="shared" si="29"/>
        <v>0</v>
      </c>
      <c r="L85" s="613">
        <f t="shared" si="29"/>
        <v>0</v>
      </c>
      <c r="M85" s="613">
        <f t="shared" si="29"/>
        <v>0</v>
      </c>
      <c r="N85" s="613">
        <f t="shared" si="29"/>
        <v>1319.46</v>
      </c>
      <c r="O85" s="613">
        <f t="shared" si="29"/>
        <v>0</v>
      </c>
      <c r="P85" s="613">
        <f t="shared" si="29"/>
        <v>0</v>
      </c>
      <c r="Q85" s="613">
        <f t="shared" si="29"/>
        <v>0</v>
      </c>
      <c r="R85" s="613">
        <f t="shared" si="29"/>
        <v>0</v>
      </c>
      <c r="S85" s="613">
        <f t="shared" si="29"/>
        <v>402.8</v>
      </c>
      <c r="T85" s="613">
        <f t="shared" si="29"/>
        <v>0</v>
      </c>
      <c r="U85" s="613">
        <f t="shared" si="29"/>
        <v>0</v>
      </c>
      <c r="V85" s="613">
        <f t="shared" si="29"/>
        <v>0</v>
      </c>
      <c r="W85" s="613">
        <f t="shared" si="29"/>
        <v>0</v>
      </c>
      <c r="X85" s="613">
        <f t="shared" si="29"/>
        <v>0</v>
      </c>
      <c r="Y85" s="613">
        <f t="shared" si="29"/>
        <v>0</v>
      </c>
      <c r="Z85" s="613">
        <f t="shared" si="29"/>
        <v>0</v>
      </c>
      <c r="AA85" s="613">
        <f t="shared" si="29"/>
        <v>0</v>
      </c>
      <c r="AB85" s="613">
        <f t="shared" si="29"/>
        <v>0</v>
      </c>
      <c r="AC85" s="613">
        <f t="shared" si="29"/>
        <v>0</v>
      </c>
      <c r="AD85" s="613">
        <f t="shared" si="29"/>
        <v>0</v>
      </c>
      <c r="AE85" s="613">
        <f t="shared" si="29"/>
        <v>0</v>
      </c>
      <c r="AF85" s="613">
        <f t="shared" si="29"/>
        <v>0</v>
      </c>
      <c r="AG85" s="613">
        <f t="shared" si="29"/>
        <v>0</v>
      </c>
      <c r="AH85" s="613">
        <f>SUM(AH87:AH92)</f>
        <v>2.48</v>
      </c>
      <c r="AI85" s="613">
        <f>SUM(AI87:AI92)</f>
        <v>0</v>
      </c>
      <c r="AJ85" s="613">
        <f>SUM(AJ87:AJ92)</f>
        <v>0</v>
      </c>
      <c r="AK85" s="613">
        <f>SUM(AK86:AK93)</f>
        <v>0</v>
      </c>
    </row>
    <row r="86" spans="1:37" s="850" customFormat="1" ht="20.25" customHeight="1" x14ac:dyDescent="0.15">
      <c r="A86" s="2744"/>
      <c r="B86" s="855" t="s">
        <v>793</v>
      </c>
      <c r="C86" s="527">
        <f>SUM(D86:AK86)</f>
        <v>0</v>
      </c>
      <c r="D86" s="856">
        <f>'동부 배수관 '!D86+'중부 배수관'!D86+'서부 배수관 '!D86+'유성 배수관 '!D86+'대덕 배수관 '!D86</f>
        <v>0</v>
      </c>
      <c r="E86" s="856">
        <f>'동부 배수관 '!E86+'중부 배수관'!E86+'서부 배수관 '!E86+'유성 배수관 '!E86+'대덕 배수관 '!E86</f>
        <v>0</v>
      </c>
      <c r="F86" s="856">
        <f>'동부 배수관 '!F86+'중부 배수관'!F86+'서부 배수관 '!F86+'유성 배수관 '!F86+'대덕 배수관 '!F86</f>
        <v>0</v>
      </c>
      <c r="G86" s="856">
        <f>'동부 배수관 '!G86+'중부 배수관'!G86+'서부 배수관 '!G86+'유성 배수관 '!G86+'대덕 배수관 '!G86</f>
        <v>0</v>
      </c>
      <c r="H86" s="856">
        <f>'동부 배수관 '!H86+'중부 배수관'!H86+'서부 배수관 '!H86+'유성 배수관 '!H86+'대덕 배수관 '!H86</f>
        <v>0</v>
      </c>
      <c r="I86" s="856">
        <f>'동부 배수관 '!I86+'중부 배수관'!I86+'서부 배수관 '!I86+'유성 배수관 '!I86+'대덕 배수관 '!I86</f>
        <v>0</v>
      </c>
      <c r="J86" s="856">
        <f>'동부 배수관 '!J86+'중부 배수관'!J86+'서부 배수관 '!J86+'유성 배수관 '!J86+'대덕 배수관 '!J86</f>
        <v>0</v>
      </c>
      <c r="K86" s="856">
        <f>'동부 배수관 '!K86+'중부 배수관'!K86+'서부 배수관 '!K86+'유성 배수관 '!K86+'대덕 배수관 '!K86</f>
        <v>0</v>
      </c>
      <c r="L86" s="856">
        <f>'동부 배수관 '!L86+'중부 배수관'!L86+'서부 배수관 '!L86+'유성 배수관 '!L86+'대덕 배수관 '!L86</f>
        <v>0</v>
      </c>
      <c r="M86" s="856">
        <f>'동부 배수관 '!M86+'중부 배수관'!M86+'서부 배수관 '!M86+'유성 배수관 '!M86+'대덕 배수관 '!M86</f>
        <v>0</v>
      </c>
      <c r="N86" s="856">
        <f>'동부 배수관 '!N86+'중부 배수관'!N86+'서부 배수관 '!N86+'유성 배수관 '!N86+'대덕 배수관 '!N86</f>
        <v>0</v>
      </c>
      <c r="O86" s="856">
        <f>'동부 배수관 '!O86+'중부 배수관'!O86+'서부 배수관 '!O86+'유성 배수관 '!O86+'대덕 배수관 '!O86</f>
        <v>0</v>
      </c>
      <c r="P86" s="856">
        <f>'동부 배수관 '!P86+'중부 배수관'!P86+'서부 배수관 '!P86+'유성 배수관 '!P86+'대덕 배수관 '!P86</f>
        <v>0</v>
      </c>
      <c r="Q86" s="856">
        <f>'동부 배수관 '!Q86+'중부 배수관'!Q86+'서부 배수관 '!Q86+'유성 배수관 '!Q86+'대덕 배수관 '!Q86</f>
        <v>0</v>
      </c>
      <c r="R86" s="856">
        <f>'동부 배수관 '!R86+'중부 배수관'!R86+'서부 배수관 '!R86+'유성 배수관 '!R86+'대덕 배수관 '!R86</f>
        <v>0</v>
      </c>
      <c r="S86" s="856">
        <f>'동부 배수관 '!S86+'중부 배수관'!S86+'서부 배수관 '!S86+'유성 배수관 '!S86+'대덕 배수관 '!S86</f>
        <v>0</v>
      </c>
      <c r="T86" s="856">
        <f>'동부 배수관 '!T86+'중부 배수관'!T86+'서부 배수관 '!T86+'유성 배수관 '!T86+'대덕 배수관 '!T86</f>
        <v>0</v>
      </c>
      <c r="U86" s="856">
        <f>'동부 배수관 '!U86+'중부 배수관'!U86+'서부 배수관 '!U86+'유성 배수관 '!U86+'대덕 배수관 '!U86</f>
        <v>0</v>
      </c>
      <c r="V86" s="856">
        <f>'동부 배수관 '!V86+'중부 배수관'!V86+'서부 배수관 '!V86+'유성 배수관 '!V86+'대덕 배수관 '!V86</f>
        <v>0</v>
      </c>
      <c r="W86" s="856">
        <f>'동부 배수관 '!W86+'중부 배수관'!W86+'서부 배수관 '!W86+'유성 배수관 '!W86+'대덕 배수관 '!W86</f>
        <v>0</v>
      </c>
      <c r="X86" s="856">
        <f>'동부 배수관 '!X86+'중부 배수관'!X86+'서부 배수관 '!X86+'유성 배수관 '!X86+'대덕 배수관 '!X86</f>
        <v>0</v>
      </c>
      <c r="Y86" s="856">
        <f>'동부 배수관 '!Y86+'중부 배수관'!Y86+'서부 배수관 '!Y86+'유성 배수관 '!Y86+'대덕 배수관 '!Y86</f>
        <v>0</v>
      </c>
      <c r="Z86" s="856">
        <f>'동부 배수관 '!Z86+'중부 배수관'!Z86+'서부 배수관 '!Z86+'유성 배수관 '!Z86+'대덕 배수관 '!Z86</f>
        <v>0</v>
      </c>
      <c r="AA86" s="856">
        <f>'동부 배수관 '!AA86+'중부 배수관'!AA86+'서부 배수관 '!AA86+'유성 배수관 '!AA86+'대덕 배수관 '!AA86</f>
        <v>0</v>
      </c>
      <c r="AB86" s="856">
        <f>'동부 배수관 '!AB86+'중부 배수관'!AB86+'서부 배수관 '!AB86+'유성 배수관 '!AB86+'대덕 배수관 '!AB86</f>
        <v>0</v>
      </c>
      <c r="AC86" s="856">
        <f>'동부 배수관 '!AC86+'중부 배수관'!AC86+'서부 배수관 '!AC86+'유성 배수관 '!AC86+'대덕 배수관 '!AC86</f>
        <v>0</v>
      </c>
      <c r="AD86" s="856">
        <f>'동부 배수관 '!AD86+'중부 배수관'!AD86+'서부 배수관 '!AD86+'유성 배수관 '!AD86+'대덕 배수관 '!AD86</f>
        <v>0</v>
      </c>
      <c r="AE86" s="856">
        <f>'동부 배수관 '!AE86+'중부 배수관'!AE86+'서부 배수관 '!AE86+'유성 배수관 '!AE86+'대덕 배수관 '!AE86</f>
        <v>0</v>
      </c>
      <c r="AF86" s="856">
        <f>'동부 배수관 '!AF86+'중부 배수관'!AF86+'서부 배수관 '!AF86+'유성 배수관 '!AF86+'대덕 배수관 '!AF86</f>
        <v>0</v>
      </c>
      <c r="AG86" s="856">
        <f>'동부 배수관 '!AG86+'중부 배수관'!AG86+'서부 배수관 '!AG86+'유성 배수관 '!AG86+'대덕 배수관 '!AG86</f>
        <v>0</v>
      </c>
      <c r="AH86" s="856">
        <f>'동부 배수관 '!AH86+'중부 배수관'!AH86+'서부 배수관 '!AH86+'유성 배수관 '!AH86+'대덕 배수관 '!AH86</f>
        <v>0</v>
      </c>
      <c r="AI86" s="856">
        <f>'동부 배수관 '!AI86+'중부 배수관'!AI86+'서부 배수관 '!AI86+'유성 배수관 '!AI86+'대덕 배수관 '!AI86</f>
        <v>0</v>
      </c>
      <c r="AJ86" s="856">
        <f>'동부 배수관 '!AJ86+'중부 배수관'!AJ86+'서부 배수관 '!AJ86+'유성 배수관 '!AJ86+'대덕 배수관 '!AJ86</f>
        <v>0</v>
      </c>
      <c r="AK86" s="856">
        <f>'동부 배수관 '!AK86+'중부 배수관'!AK86+'서부 배수관 '!AK86+'유성 배수관 '!AK86+'대덕 배수관 '!AK86</f>
        <v>0</v>
      </c>
    </row>
    <row r="87" spans="1:37" s="850" customFormat="1" ht="20.25" customHeight="1" x14ac:dyDescent="0.15">
      <c r="A87" s="2744"/>
      <c r="B87" s="851" t="s">
        <v>792</v>
      </c>
      <c r="C87" s="527">
        <f t="shared" ref="C87:C93" si="30">SUM(D87:AK87)</f>
        <v>0</v>
      </c>
      <c r="D87" s="856">
        <f>'동부 배수관 '!D87+'중부 배수관'!D87+'서부 배수관 '!D87+'유성 배수관 '!D87+'대덕 배수관 '!D87</f>
        <v>0</v>
      </c>
      <c r="E87" s="856">
        <f>'동부 배수관 '!E87+'중부 배수관'!E87+'서부 배수관 '!E87+'유성 배수관 '!E87+'대덕 배수관 '!E87</f>
        <v>0</v>
      </c>
      <c r="F87" s="856">
        <f>'동부 배수관 '!F87+'중부 배수관'!F87+'서부 배수관 '!F87+'유성 배수관 '!F87+'대덕 배수관 '!F87</f>
        <v>0</v>
      </c>
      <c r="G87" s="856">
        <f>'동부 배수관 '!G87+'중부 배수관'!G87+'서부 배수관 '!G87+'유성 배수관 '!G87+'대덕 배수관 '!G87</f>
        <v>0</v>
      </c>
      <c r="H87" s="856">
        <f>'동부 배수관 '!H87+'중부 배수관'!H87+'서부 배수관 '!H87+'유성 배수관 '!H87+'대덕 배수관 '!H87</f>
        <v>0</v>
      </c>
      <c r="I87" s="856">
        <f>'동부 배수관 '!I87+'중부 배수관'!I87+'서부 배수관 '!I87+'유성 배수관 '!I87+'대덕 배수관 '!I87</f>
        <v>0</v>
      </c>
      <c r="J87" s="856">
        <f>'동부 배수관 '!J87+'중부 배수관'!J87+'서부 배수관 '!J87+'유성 배수관 '!J87+'대덕 배수관 '!J87</f>
        <v>0</v>
      </c>
      <c r="K87" s="856">
        <f>'동부 배수관 '!K87+'중부 배수관'!K87+'서부 배수관 '!K87+'유성 배수관 '!K87+'대덕 배수관 '!K87</f>
        <v>0</v>
      </c>
      <c r="L87" s="856">
        <f>'동부 배수관 '!L87+'중부 배수관'!L87+'서부 배수관 '!L87+'유성 배수관 '!L87+'대덕 배수관 '!L87</f>
        <v>0</v>
      </c>
      <c r="M87" s="856">
        <f>'동부 배수관 '!M87+'중부 배수관'!M87+'서부 배수관 '!M87+'유성 배수관 '!M87+'대덕 배수관 '!M87</f>
        <v>0</v>
      </c>
      <c r="N87" s="856">
        <f>'동부 배수관 '!N87+'중부 배수관'!N87+'서부 배수관 '!N87+'유성 배수관 '!N87+'대덕 배수관 '!N87</f>
        <v>0</v>
      </c>
      <c r="O87" s="856">
        <f>'동부 배수관 '!O87+'중부 배수관'!O87+'서부 배수관 '!O87+'유성 배수관 '!O87+'대덕 배수관 '!O87</f>
        <v>0</v>
      </c>
      <c r="P87" s="856">
        <f>'동부 배수관 '!P87+'중부 배수관'!P87+'서부 배수관 '!P87+'유성 배수관 '!P87+'대덕 배수관 '!P87</f>
        <v>0</v>
      </c>
      <c r="Q87" s="856">
        <f>'동부 배수관 '!Q87+'중부 배수관'!Q87+'서부 배수관 '!Q87+'유성 배수관 '!Q87+'대덕 배수관 '!Q87</f>
        <v>0</v>
      </c>
      <c r="R87" s="856">
        <f>'동부 배수관 '!R87+'중부 배수관'!R87+'서부 배수관 '!R87+'유성 배수관 '!R87+'대덕 배수관 '!R87</f>
        <v>0</v>
      </c>
      <c r="S87" s="856">
        <f>'동부 배수관 '!S87+'중부 배수관'!S87+'서부 배수관 '!S87+'유성 배수관 '!S87+'대덕 배수관 '!S87</f>
        <v>0</v>
      </c>
      <c r="T87" s="856">
        <f>'동부 배수관 '!T87+'중부 배수관'!T87+'서부 배수관 '!T87+'유성 배수관 '!T87+'대덕 배수관 '!T87</f>
        <v>0</v>
      </c>
      <c r="U87" s="856">
        <f>'동부 배수관 '!U87+'중부 배수관'!U87+'서부 배수관 '!U87+'유성 배수관 '!U87+'대덕 배수관 '!U87</f>
        <v>0</v>
      </c>
      <c r="V87" s="856">
        <f>'동부 배수관 '!V87+'중부 배수관'!V87+'서부 배수관 '!V87+'유성 배수관 '!V87+'대덕 배수관 '!V87</f>
        <v>0</v>
      </c>
      <c r="W87" s="856">
        <f>'동부 배수관 '!W87+'중부 배수관'!W87+'서부 배수관 '!W87+'유성 배수관 '!W87+'대덕 배수관 '!W87</f>
        <v>0</v>
      </c>
      <c r="X87" s="856">
        <f>'동부 배수관 '!X87+'중부 배수관'!X87+'서부 배수관 '!X87+'유성 배수관 '!X87+'대덕 배수관 '!X87</f>
        <v>0</v>
      </c>
      <c r="Y87" s="856">
        <f>'동부 배수관 '!Y87+'중부 배수관'!Y87+'서부 배수관 '!Y87+'유성 배수관 '!Y87+'대덕 배수관 '!Y87</f>
        <v>0</v>
      </c>
      <c r="Z87" s="856">
        <f>'동부 배수관 '!Z87+'중부 배수관'!Z87+'서부 배수관 '!Z87+'유성 배수관 '!Z87+'대덕 배수관 '!Z87</f>
        <v>0</v>
      </c>
      <c r="AA87" s="856">
        <f>'동부 배수관 '!AA87+'중부 배수관'!AA87+'서부 배수관 '!AA87+'유성 배수관 '!AA87+'대덕 배수관 '!AA87</f>
        <v>0</v>
      </c>
      <c r="AB87" s="856">
        <f>'동부 배수관 '!AB87+'중부 배수관'!AB87+'서부 배수관 '!AB87+'유성 배수관 '!AB87+'대덕 배수관 '!AB87</f>
        <v>0</v>
      </c>
      <c r="AC87" s="856">
        <f>'동부 배수관 '!AC87+'중부 배수관'!AC87+'서부 배수관 '!AC87+'유성 배수관 '!AC87+'대덕 배수관 '!AC87</f>
        <v>0</v>
      </c>
      <c r="AD87" s="856">
        <f>'동부 배수관 '!AD87+'중부 배수관'!AD87+'서부 배수관 '!AD87+'유성 배수관 '!AD87+'대덕 배수관 '!AD87</f>
        <v>0</v>
      </c>
      <c r="AE87" s="856">
        <f>'동부 배수관 '!AE87+'중부 배수관'!AE87+'서부 배수관 '!AE87+'유성 배수관 '!AE87+'대덕 배수관 '!AE87</f>
        <v>0</v>
      </c>
      <c r="AF87" s="856">
        <f>'동부 배수관 '!AF87+'중부 배수관'!AF87+'서부 배수관 '!AF87+'유성 배수관 '!AF87+'대덕 배수관 '!AF87</f>
        <v>0</v>
      </c>
      <c r="AG87" s="856">
        <f>'동부 배수관 '!AG87+'중부 배수관'!AG87+'서부 배수관 '!AG87+'유성 배수관 '!AG87+'대덕 배수관 '!AG87</f>
        <v>0</v>
      </c>
      <c r="AH87" s="856">
        <f>'동부 배수관 '!AH87+'중부 배수관'!AH87+'서부 배수관 '!AH87+'유성 배수관 '!AH87+'대덕 배수관 '!AH87</f>
        <v>0</v>
      </c>
      <c r="AI87" s="856">
        <f>'동부 배수관 '!AI87+'중부 배수관'!AI87+'서부 배수관 '!AI87+'유성 배수관 '!AI87+'대덕 배수관 '!AI87</f>
        <v>0</v>
      </c>
      <c r="AJ87" s="856">
        <f>'동부 배수관 '!AJ87+'중부 배수관'!AJ87+'서부 배수관 '!AJ87+'유성 배수관 '!AJ87+'대덕 배수관 '!AJ87</f>
        <v>0</v>
      </c>
      <c r="AK87" s="856">
        <f>'동부 배수관 '!AK87+'중부 배수관'!AK87+'서부 배수관 '!AK87+'유성 배수관 '!AK87+'대덕 배수관 '!AK87</f>
        <v>0</v>
      </c>
    </row>
    <row r="88" spans="1:37" s="850" customFormat="1" ht="20.25" customHeight="1" x14ac:dyDescent="0.15">
      <c r="A88" s="2744"/>
      <c r="B88" s="851" t="s">
        <v>974</v>
      </c>
      <c r="C88" s="527">
        <f t="shared" si="30"/>
        <v>1397.99</v>
      </c>
      <c r="D88" s="856">
        <f>'동부 배수관 '!D88+'중부 배수관'!D88+'서부 배수관 '!D88+'유성 배수관 '!D88+'대덕 배수관 '!D88</f>
        <v>0</v>
      </c>
      <c r="E88" s="856">
        <f>'동부 배수관 '!E88+'중부 배수관'!E88+'서부 배수관 '!E88+'유성 배수관 '!E88+'대덕 배수관 '!E88</f>
        <v>0</v>
      </c>
      <c r="F88" s="856">
        <f>'동부 배수관 '!F88+'중부 배수관'!F88+'서부 배수관 '!F88+'유성 배수관 '!F88+'대덕 배수관 '!F88</f>
        <v>0</v>
      </c>
      <c r="G88" s="856">
        <f>'동부 배수관 '!G88+'중부 배수관'!G88+'서부 배수관 '!G88+'유성 배수관 '!G88+'대덕 배수관 '!G88</f>
        <v>0</v>
      </c>
      <c r="H88" s="856">
        <f>'동부 배수관 '!H88+'중부 배수관'!H88+'서부 배수관 '!H88+'유성 배수관 '!H88+'대덕 배수관 '!H88</f>
        <v>0</v>
      </c>
      <c r="I88" s="856">
        <f>'동부 배수관 '!I88+'중부 배수관'!I88+'서부 배수관 '!I88+'유성 배수관 '!I88+'대덕 배수관 '!I88</f>
        <v>0</v>
      </c>
      <c r="J88" s="856">
        <f>'동부 배수관 '!J88+'중부 배수관'!J88+'서부 배수관 '!J88+'유성 배수관 '!J88+'대덕 배수관 '!J88</f>
        <v>0</v>
      </c>
      <c r="K88" s="856">
        <f>'동부 배수관 '!K88+'중부 배수관'!K88+'서부 배수관 '!K88+'유성 배수관 '!K88+'대덕 배수관 '!K88</f>
        <v>0</v>
      </c>
      <c r="L88" s="856">
        <f>'동부 배수관 '!L88+'중부 배수관'!L88+'서부 배수관 '!L88+'유성 배수관 '!L88+'대덕 배수관 '!L88</f>
        <v>0</v>
      </c>
      <c r="M88" s="856">
        <f>'동부 배수관 '!M88+'중부 배수관'!M88+'서부 배수관 '!M88+'유성 배수관 '!M88+'대덕 배수관 '!M88</f>
        <v>0</v>
      </c>
      <c r="N88" s="856">
        <f>'동부 배수관 '!N88+'중부 배수관'!N88+'서부 배수관 '!N88+'유성 배수관 '!N88+'대덕 배수관 '!N88</f>
        <v>1187.99</v>
      </c>
      <c r="O88" s="856">
        <f>'동부 배수관 '!O88+'중부 배수관'!O88+'서부 배수관 '!O88+'유성 배수관 '!O88+'대덕 배수관 '!O88</f>
        <v>0</v>
      </c>
      <c r="P88" s="856">
        <f>'동부 배수관 '!P88+'중부 배수관'!P88+'서부 배수관 '!P88+'유성 배수관 '!P88+'대덕 배수관 '!P88</f>
        <v>0</v>
      </c>
      <c r="Q88" s="856">
        <f>'동부 배수관 '!Q88+'중부 배수관'!Q88+'서부 배수관 '!Q88+'유성 배수관 '!Q88+'대덕 배수관 '!Q88</f>
        <v>0</v>
      </c>
      <c r="R88" s="856">
        <f>'동부 배수관 '!R88+'중부 배수관'!R88+'서부 배수관 '!R88+'유성 배수관 '!R88+'대덕 배수관 '!R88</f>
        <v>0</v>
      </c>
      <c r="S88" s="856">
        <f>'동부 배수관 '!S88+'중부 배수관'!S88+'서부 배수관 '!S88+'유성 배수관 '!S88+'대덕 배수관 '!S88</f>
        <v>207.52</v>
      </c>
      <c r="T88" s="856">
        <f>'동부 배수관 '!T88+'중부 배수관'!T88+'서부 배수관 '!T88+'유성 배수관 '!T88+'대덕 배수관 '!T88</f>
        <v>0</v>
      </c>
      <c r="U88" s="856">
        <f>'동부 배수관 '!U88+'중부 배수관'!U88+'서부 배수관 '!U88+'유성 배수관 '!U88+'대덕 배수관 '!U88</f>
        <v>0</v>
      </c>
      <c r="V88" s="856">
        <f>'동부 배수관 '!V88+'중부 배수관'!V88+'서부 배수관 '!V88+'유성 배수관 '!V88+'대덕 배수관 '!V88</f>
        <v>0</v>
      </c>
      <c r="W88" s="856">
        <f>'동부 배수관 '!W88+'중부 배수관'!W88+'서부 배수관 '!W88+'유성 배수관 '!W88+'대덕 배수관 '!W88</f>
        <v>0</v>
      </c>
      <c r="X88" s="856">
        <f>'동부 배수관 '!X88+'중부 배수관'!X88+'서부 배수관 '!X88+'유성 배수관 '!X88+'대덕 배수관 '!X88</f>
        <v>0</v>
      </c>
      <c r="Y88" s="856">
        <f>'동부 배수관 '!Y88+'중부 배수관'!Y88+'서부 배수관 '!Y88+'유성 배수관 '!Y88+'대덕 배수관 '!Y88</f>
        <v>0</v>
      </c>
      <c r="Z88" s="856">
        <f>'동부 배수관 '!Z88+'중부 배수관'!Z88+'서부 배수관 '!Z88+'유성 배수관 '!Z88+'대덕 배수관 '!Z88</f>
        <v>0</v>
      </c>
      <c r="AA88" s="856">
        <f>'동부 배수관 '!AA88+'중부 배수관'!AA88+'서부 배수관 '!AA88+'유성 배수관 '!AA88+'대덕 배수관 '!AA88</f>
        <v>0</v>
      </c>
      <c r="AB88" s="856">
        <f>'동부 배수관 '!AB88+'중부 배수관'!AB88+'서부 배수관 '!AB88+'유성 배수관 '!AB88+'대덕 배수관 '!AB88</f>
        <v>0</v>
      </c>
      <c r="AC88" s="856">
        <f>'동부 배수관 '!AC88+'중부 배수관'!AC88+'서부 배수관 '!AC88+'유성 배수관 '!AC88+'대덕 배수관 '!AC88</f>
        <v>0</v>
      </c>
      <c r="AD88" s="856">
        <f>'동부 배수관 '!AD88+'중부 배수관'!AD88+'서부 배수관 '!AD88+'유성 배수관 '!AD88+'대덕 배수관 '!AD88</f>
        <v>0</v>
      </c>
      <c r="AE88" s="856">
        <f>'동부 배수관 '!AE88+'중부 배수관'!AE88+'서부 배수관 '!AE88+'유성 배수관 '!AE88+'대덕 배수관 '!AE88</f>
        <v>0</v>
      </c>
      <c r="AF88" s="856">
        <f>'동부 배수관 '!AF88+'중부 배수관'!AF88+'서부 배수관 '!AF88+'유성 배수관 '!AF88+'대덕 배수관 '!AF88</f>
        <v>0</v>
      </c>
      <c r="AG88" s="856">
        <f>'동부 배수관 '!AG88+'중부 배수관'!AG88+'서부 배수관 '!AG88+'유성 배수관 '!AG88+'대덕 배수관 '!AG88</f>
        <v>0</v>
      </c>
      <c r="AH88" s="856">
        <f>'동부 배수관 '!AH88+'중부 배수관'!AH88+'서부 배수관 '!AH88+'유성 배수관 '!AH88+'대덕 배수관 '!AH88</f>
        <v>2.48</v>
      </c>
      <c r="AI88" s="856">
        <f>'동부 배수관 '!AI88+'중부 배수관'!AI88+'서부 배수관 '!AI88+'유성 배수관 '!AI88+'대덕 배수관 '!AI88</f>
        <v>0</v>
      </c>
      <c r="AJ88" s="856">
        <f>'동부 배수관 '!AJ88+'중부 배수관'!AJ88+'서부 배수관 '!AJ88+'유성 배수관 '!AJ88+'대덕 배수관 '!AJ88</f>
        <v>0</v>
      </c>
      <c r="AK88" s="856">
        <f>'동부 배수관 '!AK88+'중부 배수관'!AK88+'서부 배수관 '!AK88+'유성 배수관 '!AK88+'대덕 배수관 '!AK88</f>
        <v>0</v>
      </c>
    </row>
    <row r="89" spans="1:37" s="850" customFormat="1" ht="20.25" customHeight="1" x14ac:dyDescent="0.15">
      <c r="A89" s="2744"/>
      <c r="B89" s="851" t="s">
        <v>345</v>
      </c>
      <c r="C89" s="527">
        <f t="shared" si="30"/>
        <v>326.75</v>
      </c>
      <c r="D89" s="856">
        <f>'동부 배수관 '!D89+'중부 배수관'!D89+'서부 배수관 '!D89+'유성 배수관 '!D89+'대덕 배수관 '!D89</f>
        <v>0</v>
      </c>
      <c r="E89" s="856">
        <f>'동부 배수관 '!E89+'중부 배수관'!E89+'서부 배수관 '!E89+'유성 배수관 '!E89+'대덕 배수관 '!E89</f>
        <v>0</v>
      </c>
      <c r="F89" s="856">
        <f>'동부 배수관 '!F89+'중부 배수관'!F89+'서부 배수관 '!F89+'유성 배수관 '!F89+'대덕 배수관 '!F89</f>
        <v>0</v>
      </c>
      <c r="G89" s="856">
        <f>'동부 배수관 '!G89+'중부 배수관'!G89+'서부 배수관 '!G89+'유성 배수관 '!G89+'대덕 배수관 '!G89</f>
        <v>0</v>
      </c>
      <c r="H89" s="856">
        <f>'동부 배수관 '!H89+'중부 배수관'!H89+'서부 배수관 '!H89+'유성 배수관 '!H89+'대덕 배수관 '!H89</f>
        <v>0</v>
      </c>
      <c r="I89" s="856">
        <f>'동부 배수관 '!I89+'중부 배수관'!I89+'서부 배수관 '!I89+'유성 배수관 '!I89+'대덕 배수관 '!I89</f>
        <v>0</v>
      </c>
      <c r="J89" s="856">
        <f>'동부 배수관 '!J89+'중부 배수관'!J89+'서부 배수관 '!J89+'유성 배수관 '!J89+'대덕 배수관 '!J89</f>
        <v>0</v>
      </c>
      <c r="K89" s="856">
        <f>'동부 배수관 '!K89+'중부 배수관'!K89+'서부 배수관 '!K89+'유성 배수관 '!K89+'대덕 배수관 '!K89</f>
        <v>0</v>
      </c>
      <c r="L89" s="856">
        <f>'동부 배수관 '!L89+'중부 배수관'!L89+'서부 배수관 '!L89+'유성 배수관 '!L89+'대덕 배수관 '!L89</f>
        <v>0</v>
      </c>
      <c r="M89" s="856">
        <f>'동부 배수관 '!M89+'중부 배수관'!M89+'서부 배수관 '!M89+'유성 배수관 '!M89+'대덕 배수관 '!M89</f>
        <v>0</v>
      </c>
      <c r="N89" s="856">
        <f>'동부 배수관 '!N89+'중부 배수관'!N89+'서부 배수관 '!N89+'유성 배수관 '!N89+'대덕 배수관 '!N89</f>
        <v>131.47</v>
      </c>
      <c r="O89" s="856">
        <f>'동부 배수관 '!O89+'중부 배수관'!O89+'서부 배수관 '!O89+'유성 배수관 '!O89+'대덕 배수관 '!O89</f>
        <v>0</v>
      </c>
      <c r="P89" s="856">
        <f>'동부 배수관 '!P89+'중부 배수관'!P89+'서부 배수관 '!P89+'유성 배수관 '!P89+'대덕 배수관 '!P89</f>
        <v>0</v>
      </c>
      <c r="Q89" s="856">
        <f>'동부 배수관 '!Q89+'중부 배수관'!Q89+'서부 배수관 '!Q89+'유성 배수관 '!Q89+'대덕 배수관 '!Q89</f>
        <v>0</v>
      </c>
      <c r="R89" s="856">
        <f>'동부 배수관 '!R89+'중부 배수관'!R89+'서부 배수관 '!R89+'유성 배수관 '!R89+'대덕 배수관 '!R89</f>
        <v>0</v>
      </c>
      <c r="S89" s="856">
        <f>'동부 배수관 '!S89+'중부 배수관'!S89+'서부 배수관 '!S89+'유성 배수관 '!S89+'대덕 배수관 '!S89</f>
        <v>195.28</v>
      </c>
      <c r="T89" s="856">
        <f>'동부 배수관 '!T89+'중부 배수관'!T89+'서부 배수관 '!T89+'유성 배수관 '!T89+'대덕 배수관 '!T89</f>
        <v>0</v>
      </c>
      <c r="U89" s="856">
        <f>'동부 배수관 '!U89+'중부 배수관'!U89+'서부 배수관 '!U89+'유성 배수관 '!U89+'대덕 배수관 '!U89</f>
        <v>0</v>
      </c>
      <c r="V89" s="856">
        <f>'동부 배수관 '!V89+'중부 배수관'!V89+'서부 배수관 '!V89+'유성 배수관 '!V89+'대덕 배수관 '!V89</f>
        <v>0</v>
      </c>
      <c r="W89" s="856">
        <f>'동부 배수관 '!W89+'중부 배수관'!W89+'서부 배수관 '!W89+'유성 배수관 '!W89+'대덕 배수관 '!W89</f>
        <v>0</v>
      </c>
      <c r="X89" s="856">
        <f>'동부 배수관 '!X89+'중부 배수관'!X89+'서부 배수관 '!X89+'유성 배수관 '!X89+'대덕 배수관 '!X89</f>
        <v>0</v>
      </c>
      <c r="Y89" s="856">
        <f>'동부 배수관 '!Y89+'중부 배수관'!Y89+'서부 배수관 '!Y89+'유성 배수관 '!Y89+'대덕 배수관 '!Y89</f>
        <v>0</v>
      </c>
      <c r="Z89" s="856">
        <f>'동부 배수관 '!Z89+'중부 배수관'!Z89+'서부 배수관 '!Z89+'유성 배수관 '!Z89+'대덕 배수관 '!Z89</f>
        <v>0</v>
      </c>
      <c r="AA89" s="856">
        <f>'동부 배수관 '!AA89+'중부 배수관'!AA89+'서부 배수관 '!AA89+'유성 배수관 '!AA89+'대덕 배수관 '!AA89</f>
        <v>0</v>
      </c>
      <c r="AB89" s="856">
        <f>'동부 배수관 '!AB89+'중부 배수관'!AB89+'서부 배수관 '!AB89+'유성 배수관 '!AB89+'대덕 배수관 '!AB89</f>
        <v>0</v>
      </c>
      <c r="AC89" s="856">
        <f>'동부 배수관 '!AC89+'중부 배수관'!AC89+'서부 배수관 '!AC89+'유성 배수관 '!AC89+'대덕 배수관 '!AC89</f>
        <v>0</v>
      </c>
      <c r="AD89" s="856">
        <f>'동부 배수관 '!AD89+'중부 배수관'!AD89+'서부 배수관 '!AD89+'유성 배수관 '!AD89+'대덕 배수관 '!AD89</f>
        <v>0</v>
      </c>
      <c r="AE89" s="856">
        <f>'동부 배수관 '!AE89+'중부 배수관'!AE89+'서부 배수관 '!AE89+'유성 배수관 '!AE89+'대덕 배수관 '!AE89</f>
        <v>0</v>
      </c>
      <c r="AF89" s="856">
        <f>'동부 배수관 '!AF89+'중부 배수관'!AF89+'서부 배수관 '!AF89+'유성 배수관 '!AF89+'대덕 배수관 '!AF89</f>
        <v>0</v>
      </c>
      <c r="AG89" s="856">
        <f>'동부 배수관 '!AG89+'중부 배수관'!AG89+'서부 배수관 '!AG89+'유성 배수관 '!AG89+'대덕 배수관 '!AG89</f>
        <v>0</v>
      </c>
      <c r="AH89" s="856">
        <f>'동부 배수관 '!AH89+'중부 배수관'!AH89+'서부 배수관 '!AH89+'유성 배수관 '!AH89+'대덕 배수관 '!AH89</f>
        <v>0</v>
      </c>
      <c r="AI89" s="856">
        <f>'동부 배수관 '!AI89+'중부 배수관'!AI89+'서부 배수관 '!AI89+'유성 배수관 '!AI89+'대덕 배수관 '!AI89</f>
        <v>0</v>
      </c>
      <c r="AJ89" s="856">
        <f>'동부 배수관 '!AJ89+'중부 배수관'!AJ89+'서부 배수관 '!AJ89+'유성 배수관 '!AJ89+'대덕 배수관 '!AJ89</f>
        <v>0</v>
      </c>
      <c r="AK89" s="856">
        <f>'동부 배수관 '!AK89+'중부 배수관'!AK89+'서부 배수관 '!AK89+'유성 배수관 '!AK89+'대덕 배수관 '!AK89</f>
        <v>0</v>
      </c>
    </row>
    <row r="90" spans="1:37" s="850" customFormat="1" ht="20.25" customHeight="1" x14ac:dyDescent="0.15">
      <c r="A90" s="2744"/>
      <c r="B90" s="852" t="s">
        <v>283</v>
      </c>
      <c r="C90" s="527">
        <f t="shared" si="30"/>
        <v>0</v>
      </c>
      <c r="D90" s="856">
        <f>'동부 배수관 '!D90+'중부 배수관'!D90+'서부 배수관 '!D90+'유성 배수관 '!D90+'대덕 배수관 '!D90</f>
        <v>0</v>
      </c>
      <c r="E90" s="856">
        <f>'동부 배수관 '!E90+'중부 배수관'!E90+'서부 배수관 '!E90+'유성 배수관 '!E90+'대덕 배수관 '!E90</f>
        <v>0</v>
      </c>
      <c r="F90" s="856">
        <f>'동부 배수관 '!F90+'중부 배수관'!F90+'서부 배수관 '!F90+'유성 배수관 '!F90+'대덕 배수관 '!F90</f>
        <v>0</v>
      </c>
      <c r="G90" s="856">
        <f>'동부 배수관 '!G90+'중부 배수관'!G90+'서부 배수관 '!G90+'유성 배수관 '!G90+'대덕 배수관 '!G90</f>
        <v>0</v>
      </c>
      <c r="H90" s="856">
        <f>'동부 배수관 '!H90+'중부 배수관'!H90+'서부 배수관 '!H90+'유성 배수관 '!H90+'대덕 배수관 '!H90</f>
        <v>0</v>
      </c>
      <c r="I90" s="856">
        <f>'동부 배수관 '!I90+'중부 배수관'!I90+'서부 배수관 '!I90+'유성 배수관 '!I90+'대덕 배수관 '!I90</f>
        <v>0</v>
      </c>
      <c r="J90" s="856">
        <f>'동부 배수관 '!J90+'중부 배수관'!J90+'서부 배수관 '!J90+'유성 배수관 '!J90+'대덕 배수관 '!J90</f>
        <v>0</v>
      </c>
      <c r="K90" s="856">
        <f>'동부 배수관 '!K90+'중부 배수관'!K90+'서부 배수관 '!K90+'유성 배수관 '!K90+'대덕 배수관 '!K90</f>
        <v>0</v>
      </c>
      <c r="L90" s="856">
        <f>'동부 배수관 '!L90+'중부 배수관'!L90+'서부 배수관 '!L90+'유성 배수관 '!L90+'대덕 배수관 '!L90</f>
        <v>0</v>
      </c>
      <c r="M90" s="856">
        <f>'동부 배수관 '!M90+'중부 배수관'!M90+'서부 배수관 '!M90+'유성 배수관 '!M90+'대덕 배수관 '!M90</f>
        <v>0</v>
      </c>
      <c r="N90" s="856">
        <f>'동부 배수관 '!N90+'중부 배수관'!N90+'서부 배수관 '!N90+'유성 배수관 '!N90+'대덕 배수관 '!N90</f>
        <v>0</v>
      </c>
      <c r="O90" s="856">
        <f>'동부 배수관 '!O90+'중부 배수관'!O90+'서부 배수관 '!O90+'유성 배수관 '!O90+'대덕 배수관 '!O90</f>
        <v>0</v>
      </c>
      <c r="P90" s="856">
        <f>'동부 배수관 '!P90+'중부 배수관'!P90+'서부 배수관 '!P90+'유성 배수관 '!P90+'대덕 배수관 '!P90</f>
        <v>0</v>
      </c>
      <c r="Q90" s="856">
        <f>'동부 배수관 '!Q90+'중부 배수관'!Q90+'서부 배수관 '!Q90+'유성 배수관 '!Q90+'대덕 배수관 '!Q90</f>
        <v>0</v>
      </c>
      <c r="R90" s="856">
        <f>'동부 배수관 '!R90+'중부 배수관'!R90+'서부 배수관 '!R90+'유성 배수관 '!R90+'대덕 배수관 '!R90</f>
        <v>0</v>
      </c>
      <c r="S90" s="856">
        <f>'동부 배수관 '!S90+'중부 배수관'!S90+'서부 배수관 '!S90+'유성 배수관 '!S90+'대덕 배수관 '!S90</f>
        <v>0</v>
      </c>
      <c r="T90" s="856">
        <f>'동부 배수관 '!T90+'중부 배수관'!T90+'서부 배수관 '!T90+'유성 배수관 '!T90+'대덕 배수관 '!T90</f>
        <v>0</v>
      </c>
      <c r="U90" s="856">
        <f>'동부 배수관 '!U90+'중부 배수관'!U90+'서부 배수관 '!U90+'유성 배수관 '!U90+'대덕 배수관 '!U90</f>
        <v>0</v>
      </c>
      <c r="V90" s="856">
        <f>'동부 배수관 '!V90+'중부 배수관'!V90+'서부 배수관 '!V90+'유성 배수관 '!V90+'대덕 배수관 '!V90</f>
        <v>0</v>
      </c>
      <c r="W90" s="856">
        <f>'동부 배수관 '!W90+'중부 배수관'!W90+'서부 배수관 '!W90+'유성 배수관 '!W90+'대덕 배수관 '!W90</f>
        <v>0</v>
      </c>
      <c r="X90" s="856">
        <f>'동부 배수관 '!X90+'중부 배수관'!X90+'서부 배수관 '!X90+'유성 배수관 '!X90+'대덕 배수관 '!X90</f>
        <v>0</v>
      </c>
      <c r="Y90" s="856">
        <f>'동부 배수관 '!Y90+'중부 배수관'!Y90+'서부 배수관 '!Y90+'유성 배수관 '!Y90+'대덕 배수관 '!Y90</f>
        <v>0</v>
      </c>
      <c r="Z90" s="856">
        <f>'동부 배수관 '!Z90+'중부 배수관'!Z90+'서부 배수관 '!Z90+'유성 배수관 '!Z90+'대덕 배수관 '!Z90</f>
        <v>0</v>
      </c>
      <c r="AA90" s="856">
        <f>'동부 배수관 '!AA90+'중부 배수관'!AA90+'서부 배수관 '!AA90+'유성 배수관 '!AA90+'대덕 배수관 '!AA90</f>
        <v>0</v>
      </c>
      <c r="AB90" s="856">
        <f>'동부 배수관 '!AB90+'중부 배수관'!AB90+'서부 배수관 '!AB90+'유성 배수관 '!AB90+'대덕 배수관 '!AB90</f>
        <v>0</v>
      </c>
      <c r="AC90" s="856">
        <f>'동부 배수관 '!AC90+'중부 배수관'!AC90+'서부 배수관 '!AC90+'유성 배수관 '!AC90+'대덕 배수관 '!AC90</f>
        <v>0</v>
      </c>
      <c r="AD90" s="856">
        <f>'동부 배수관 '!AD90+'중부 배수관'!AD90+'서부 배수관 '!AD90+'유성 배수관 '!AD90+'대덕 배수관 '!AD90</f>
        <v>0</v>
      </c>
      <c r="AE90" s="856">
        <f>'동부 배수관 '!AE90+'중부 배수관'!AE90+'서부 배수관 '!AE90+'유성 배수관 '!AE90+'대덕 배수관 '!AE90</f>
        <v>0</v>
      </c>
      <c r="AF90" s="856">
        <f>'동부 배수관 '!AF90+'중부 배수관'!AF90+'서부 배수관 '!AF90+'유성 배수관 '!AF90+'대덕 배수관 '!AF90</f>
        <v>0</v>
      </c>
      <c r="AG90" s="856">
        <f>'동부 배수관 '!AG90+'중부 배수관'!AG90+'서부 배수관 '!AG90+'유성 배수관 '!AG90+'대덕 배수관 '!AG90</f>
        <v>0</v>
      </c>
      <c r="AH90" s="856">
        <f>'동부 배수관 '!AH90+'중부 배수관'!AH90+'서부 배수관 '!AH90+'유성 배수관 '!AH90+'대덕 배수관 '!AH90</f>
        <v>0</v>
      </c>
      <c r="AI90" s="856">
        <f>'동부 배수관 '!AI90+'중부 배수관'!AI90+'서부 배수관 '!AI90+'유성 배수관 '!AI90+'대덕 배수관 '!AI90</f>
        <v>0</v>
      </c>
      <c r="AJ90" s="856">
        <f>'동부 배수관 '!AJ90+'중부 배수관'!AJ90+'서부 배수관 '!AJ90+'유성 배수관 '!AJ90+'대덕 배수관 '!AJ90</f>
        <v>0</v>
      </c>
      <c r="AK90" s="856">
        <f>'동부 배수관 '!AK90+'중부 배수관'!AK90+'서부 배수관 '!AK90+'유성 배수관 '!AK90+'대덕 배수관 '!AK90</f>
        <v>0</v>
      </c>
    </row>
    <row r="91" spans="1:37" s="850" customFormat="1" ht="20.25" customHeight="1" x14ac:dyDescent="0.15">
      <c r="A91" s="2744"/>
      <c r="B91" s="852" t="s">
        <v>284</v>
      </c>
      <c r="C91" s="527">
        <f t="shared" si="30"/>
        <v>0</v>
      </c>
      <c r="D91" s="856">
        <f>'동부 배수관 '!D91+'중부 배수관'!D91+'서부 배수관 '!D91+'유성 배수관 '!D91+'대덕 배수관 '!D91</f>
        <v>0</v>
      </c>
      <c r="E91" s="856">
        <f>'동부 배수관 '!E91+'중부 배수관'!E91+'서부 배수관 '!E91+'유성 배수관 '!E91+'대덕 배수관 '!E91</f>
        <v>0</v>
      </c>
      <c r="F91" s="856">
        <f>'동부 배수관 '!F91+'중부 배수관'!F91+'서부 배수관 '!F91+'유성 배수관 '!F91+'대덕 배수관 '!F91</f>
        <v>0</v>
      </c>
      <c r="G91" s="856">
        <f>'동부 배수관 '!G91+'중부 배수관'!G91+'서부 배수관 '!G91+'유성 배수관 '!G91+'대덕 배수관 '!G91</f>
        <v>0</v>
      </c>
      <c r="H91" s="856">
        <f>'동부 배수관 '!H91+'중부 배수관'!H91+'서부 배수관 '!H91+'유성 배수관 '!H91+'대덕 배수관 '!H91</f>
        <v>0</v>
      </c>
      <c r="I91" s="856">
        <f>'동부 배수관 '!I91+'중부 배수관'!I91+'서부 배수관 '!I91+'유성 배수관 '!I91+'대덕 배수관 '!I91</f>
        <v>0</v>
      </c>
      <c r="J91" s="856">
        <f>'동부 배수관 '!J91+'중부 배수관'!J91+'서부 배수관 '!J91+'유성 배수관 '!J91+'대덕 배수관 '!J91</f>
        <v>0</v>
      </c>
      <c r="K91" s="856">
        <f>'동부 배수관 '!K91+'중부 배수관'!K91+'서부 배수관 '!K91+'유성 배수관 '!K91+'대덕 배수관 '!K91</f>
        <v>0</v>
      </c>
      <c r="L91" s="856">
        <f>'동부 배수관 '!L91+'중부 배수관'!L91+'서부 배수관 '!L91+'유성 배수관 '!L91+'대덕 배수관 '!L91</f>
        <v>0</v>
      </c>
      <c r="M91" s="856">
        <f>'동부 배수관 '!M91+'중부 배수관'!M91+'서부 배수관 '!M91+'유성 배수관 '!M91+'대덕 배수관 '!M91</f>
        <v>0</v>
      </c>
      <c r="N91" s="856">
        <f>'동부 배수관 '!N91+'중부 배수관'!N91+'서부 배수관 '!N91+'유성 배수관 '!N91+'대덕 배수관 '!N91</f>
        <v>0</v>
      </c>
      <c r="O91" s="856">
        <f>'동부 배수관 '!O91+'중부 배수관'!O91+'서부 배수관 '!O91+'유성 배수관 '!O91+'대덕 배수관 '!O91</f>
        <v>0</v>
      </c>
      <c r="P91" s="856">
        <f>'동부 배수관 '!P91+'중부 배수관'!P91+'서부 배수관 '!P91+'유성 배수관 '!P91+'대덕 배수관 '!P91</f>
        <v>0</v>
      </c>
      <c r="Q91" s="856">
        <f>'동부 배수관 '!Q91+'중부 배수관'!Q91+'서부 배수관 '!Q91+'유성 배수관 '!Q91+'대덕 배수관 '!Q91</f>
        <v>0</v>
      </c>
      <c r="R91" s="856">
        <f>'동부 배수관 '!R91+'중부 배수관'!R91+'서부 배수관 '!R91+'유성 배수관 '!R91+'대덕 배수관 '!R91</f>
        <v>0</v>
      </c>
      <c r="S91" s="856">
        <f>'동부 배수관 '!S91+'중부 배수관'!S91+'서부 배수관 '!S91+'유성 배수관 '!S91+'대덕 배수관 '!S91</f>
        <v>0</v>
      </c>
      <c r="T91" s="856">
        <f>'동부 배수관 '!T91+'중부 배수관'!T91+'서부 배수관 '!T91+'유성 배수관 '!T91+'대덕 배수관 '!T91</f>
        <v>0</v>
      </c>
      <c r="U91" s="856">
        <f>'동부 배수관 '!U91+'중부 배수관'!U91+'서부 배수관 '!U91+'유성 배수관 '!U91+'대덕 배수관 '!U91</f>
        <v>0</v>
      </c>
      <c r="V91" s="856">
        <f>'동부 배수관 '!V91+'중부 배수관'!V91+'서부 배수관 '!V91+'유성 배수관 '!V91+'대덕 배수관 '!V91</f>
        <v>0</v>
      </c>
      <c r="W91" s="856">
        <f>'동부 배수관 '!W91+'중부 배수관'!W91+'서부 배수관 '!W91+'유성 배수관 '!W91+'대덕 배수관 '!W91</f>
        <v>0</v>
      </c>
      <c r="X91" s="856">
        <f>'동부 배수관 '!X91+'중부 배수관'!X91+'서부 배수관 '!X91+'유성 배수관 '!X91+'대덕 배수관 '!X91</f>
        <v>0</v>
      </c>
      <c r="Y91" s="856">
        <f>'동부 배수관 '!Y91+'중부 배수관'!Y91+'서부 배수관 '!Y91+'유성 배수관 '!Y91+'대덕 배수관 '!Y91</f>
        <v>0</v>
      </c>
      <c r="Z91" s="856">
        <f>'동부 배수관 '!Z91+'중부 배수관'!Z91+'서부 배수관 '!Z91+'유성 배수관 '!Z91+'대덕 배수관 '!Z91</f>
        <v>0</v>
      </c>
      <c r="AA91" s="856">
        <f>'동부 배수관 '!AA91+'중부 배수관'!AA91+'서부 배수관 '!AA91+'유성 배수관 '!AA91+'대덕 배수관 '!AA91</f>
        <v>0</v>
      </c>
      <c r="AB91" s="856">
        <f>'동부 배수관 '!AB91+'중부 배수관'!AB91+'서부 배수관 '!AB91+'유성 배수관 '!AB91+'대덕 배수관 '!AB91</f>
        <v>0</v>
      </c>
      <c r="AC91" s="856">
        <f>'동부 배수관 '!AC91+'중부 배수관'!AC91+'서부 배수관 '!AC91+'유성 배수관 '!AC91+'대덕 배수관 '!AC91</f>
        <v>0</v>
      </c>
      <c r="AD91" s="856">
        <f>'동부 배수관 '!AD91+'중부 배수관'!AD91+'서부 배수관 '!AD91+'유성 배수관 '!AD91+'대덕 배수관 '!AD91</f>
        <v>0</v>
      </c>
      <c r="AE91" s="856">
        <f>'동부 배수관 '!AE91+'중부 배수관'!AE91+'서부 배수관 '!AE91+'유성 배수관 '!AE91+'대덕 배수관 '!AE91</f>
        <v>0</v>
      </c>
      <c r="AF91" s="856">
        <f>'동부 배수관 '!AF91+'중부 배수관'!AF91+'서부 배수관 '!AF91+'유성 배수관 '!AF91+'대덕 배수관 '!AF91</f>
        <v>0</v>
      </c>
      <c r="AG91" s="856">
        <f>'동부 배수관 '!AG91+'중부 배수관'!AG91+'서부 배수관 '!AG91+'유성 배수관 '!AG91+'대덕 배수관 '!AG91</f>
        <v>0</v>
      </c>
      <c r="AH91" s="856">
        <f>'동부 배수관 '!AH91+'중부 배수관'!AH91+'서부 배수관 '!AH91+'유성 배수관 '!AH91+'대덕 배수관 '!AH91</f>
        <v>0</v>
      </c>
      <c r="AI91" s="856">
        <f>'동부 배수관 '!AI91+'중부 배수관'!AI91+'서부 배수관 '!AI91+'유성 배수관 '!AI91+'대덕 배수관 '!AI91</f>
        <v>0</v>
      </c>
      <c r="AJ91" s="856">
        <f>'동부 배수관 '!AJ91+'중부 배수관'!AJ91+'서부 배수관 '!AJ91+'유성 배수관 '!AJ91+'대덕 배수관 '!AJ91</f>
        <v>0</v>
      </c>
      <c r="AK91" s="856">
        <f>'동부 배수관 '!AK91+'중부 배수관'!AK91+'서부 배수관 '!AK91+'유성 배수관 '!AK91+'대덕 배수관 '!AK91</f>
        <v>0</v>
      </c>
    </row>
    <row r="92" spans="1:37" s="850" customFormat="1" ht="20.25" customHeight="1" x14ac:dyDescent="0.15">
      <c r="A92" s="2744"/>
      <c r="B92" s="851" t="s">
        <v>847</v>
      </c>
      <c r="C92" s="527">
        <f t="shared" si="30"/>
        <v>0</v>
      </c>
      <c r="D92" s="856">
        <f>'동부 배수관 '!D92+'중부 배수관'!D92+'서부 배수관 '!D92+'유성 배수관 '!D92+'대덕 배수관 '!D92</f>
        <v>0</v>
      </c>
      <c r="E92" s="856">
        <f>'동부 배수관 '!E92+'중부 배수관'!E92+'서부 배수관 '!E92+'유성 배수관 '!E92+'대덕 배수관 '!E92</f>
        <v>0</v>
      </c>
      <c r="F92" s="856">
        <f>'동부 배수관 '!F92+'중부 배수관'!F92+'서부 배수관 '!F92+'유성 배수관 '!F92+'대덕 배수관 '!F92</f>
        <v>0</v>
      </c>
      <c r="G92" s="856">
        <f>'동부 배수관 '!G92+'중부 배수관'!G92+'서부 배수관 '!G92+'유성 배수관 '!G92+'대덕 배수관 '!G92</f>
        <v>0</v>
      </c>
      <c r="H92" s="856">
        <f>'동부 배수관 '!H92+'중부 배수관'!H92+'서부 배수관 '!H92+'유성 배수관 '!H92+'대덕 배수관 '!H92</f>
        <v>0</v>
      </c>
      <c r="I92" s="856">
        <f>'동부 배수관 '!I92+'중부 배수관'!I92+'서부 배수관 '!I92+'유성 배수관 '!I92+'대덕 배수관 '!I92</f>
        <v>0</v>
      </c>
      <c r="J92" s="856">
        <f>'동부 배수관 '!J92+'중부 배수관'!J92+'서부 배수관 '!J92+'유성 배수관 '!J92+'대덕 배수관 '!J92</f>
        <v>0</v>
      </c>
      <c r="K92" s="856">
        <f>'동부 배수관 '!K92+'중부 배수관'!K92+'서부 배수관 '!K92+'유성 배수관 '!K92+'대덕 배수관 '!K92</f>
        <v>0</v>
      </c>
      <c r="L92" s="856">
        <f>'동부 배수관 '!L92+'중부 배수관'!L92+'서부 배수관 '!L92+'유성 배수관 '!L92+'대덕 배수관 '!L92</f>
        <v>0</v>
      </c>
      <c r="M92" s="856">
        <f>'동부 배수관 '!M92+'중부 배수관'!M92+'서부 배수관 '!M92+'유성 배수관 '!M92+'대덕 배수관 '!M92</f>
        <v>0</v>
      </c>
      <c r="N92" s="856">
        <f>'동부 배수관 '!N92+'중부 배수관'!N92+'서부 배수관 '!N92+'유성 배수관 '!N92+'대덕 배수관 '!N92</f>
        <v>0</v>
      </c>
      <c r="O92" s="856">
        <f>'동부 배수관 '!O92+'중부 배수관'!O92+'서부 배수관 '!O92+'유성 배수관 '!O92+'대덕 배수관 '!O92</f>
        <v>0</v>
      </c>
      <c r="P92" s="856">
        <f>'동부 배수관 '!P92+'중부 배수관'!P92+'서부 배수관 '!P92+'유성 배수관 '!P92+'대덕 배수관 '!P92</f>
        <v>0</v>
      </c>
      <c r="Q92" s="856">
        <f>'동부 배수관 '!Q92+'중부 배수관'!Q92+'서부 배수관 '!Q92+'유성 배수관 '!Q92+'대덕 배수관 '!Q92</f>
        <v>0</v>
      </c>
      <c r="R92" s="856">
        <f>'동부 배수관 '!R92+'중부 배수관'!R92+'서부 배수관 '!R92+'유성 배수관 '!R92+'대덕 배수관 '!R92</f>
        <v>0</v>
      </c>
      <c r="S92" s="856">
        <f>'동부 배수관 '!S92+'중부 배수관'!S92+'서부 배수관 '!S92+'유성 배수관 '!S92+'대덕 배수관 '!S92</f>
        <v>0</v>
      </c>
      <c r="T92" s="856">
        <f>'동부 배수관 '!T92+'중부 배수관'!T92+'서부 배수관 '!T92+'유성 배수관 '!T92+'대덕 배수관 '!T92</f>
        <v>0</v>
      </c>
      <c r="U92" s="856">
        <f>'동부 배수관 '!U92+'중부 배수관'!U92+'서부 배수관 '!U92+'유성 배수관 '!U92+'대덕 배수관 '!U92</f>
        <v>0</v>
      </c>
      <c r="V92" s="856">
        <f>'동부 배수관 '!V92+'중부 배수관'!V92+'서부 배수관 '!V92+'유성 배수관 '!V92+'대덕 배수관 '!V92</f>
        <v>0</v>
      </c>
      <c r="W92" s="856">
        <f>'동부 배수관 '!W92+'중부 배수관'!W92+'서부 배수관 '!W92+'유성 배수관 '!W92+'대덕 배수관 '!W92</f>
        <v>0</v>
      </c>
      <c r="X92" s="856">
        <f>'동부 배수관 '!X92+'중부 배수관'!X92+'서부 배수관 '!X92+'유성 배수관 '!X92+'대덕 배수관 '!X92</f>
        <v>0</v>
      </c>
      <c r="Y92" s="856">
        <f>'동부 배수관 '!Y92+'중부 배수관'!Y92+'서부 배수관 '!Y92+'유성 배수관 '!Y92+'대덕 배수관 '!Y92</f>
        <v>0</v>
      </c>
      <c r="Z92" s="856">
        <f>'동부 배수관 '!Z92+'중부 배수관'!Z92+'서부 배수관 '!Z92+'유성 배수관 '!Z92+'대덕 배수관 '!Z92</f>
        <v>0</v>
      </c>
      <c r="AA92" s="856">
        <f>'동부 배수관 '!AA92+'중부 배수관'!AA92+'서부 배수관 '!AA92+'유성 배수관 '!AA92+'대덕 배수관 '!AA92</f>
        <v>0</v>
      </c>
      <c r="AB92" s="856">
        <f>'동부 배수관 '!AB92+'중부 배수관'!AB92+'서부 배수관 '!AB92+'유성 배수관 '!AB92+'대덕 배수관 '!AB92</f>
        <v>0</v>
      </c>
      <c r="AC92" s="856">
        <f>'동부 배수관 '!AC92+'중부 배수관'!AC92+'서부 배수관 '!AC92+'유성 배수관 '!AC92+'대덕 배수관 '!AC92</f>
        <v>0</v>
      </c>
      <c r="AD92" s="856">
        <f>'동부 배수관 '!AD92+'중부 배수관'!AD92+'서부 배수관 '!AD92+'유성 배수관 '!AD92+'대덕 배수관 '!AD92</f>
        <v>0</v>
      </c>
      <c r="AE92" s="856">
        <f>'동부 배수관 '!AE92+'중부 배수관'!AE92+'서부 배수관 '!AE92+'유성 배수관 '!AE92+'대덕 배수관 '!AE92</f>
        <v>0</v>
      </c>
      <c r="AF92" s="856">
        <f>'동부 배수관 '!AF92+'중부 배수관'!AF92+'서부 배수관 '!AF92+'유성 배수관 '!AF92+'대덕 배수관 '!AF92</f>
        <v>0</v>
      </c>
      <c r="AG92" s="856">
        <f>'동부 배수관 '!AG92+'중부 배수관'!AG92+'서부 배수관 '!AG92+'유성 배수관 '!AG92+'대덕 배수관 '!AG92</f>
        <v>0</v>
      </c>
      <c r="AH92" s="856">
        <f>'동부 배수관 '!AH92+'중부 배수관'!AH92+'서부 배수관 '!AH92+'유성 배수관 '!AH92+'대덕 배수관 '!AH92</f>
        <v>0</v>
      </c>
      <c r="AI92" s="856">
        <f>'동부 배수관 '!AI92+'중부 배수관'!AI92+'서부 배수관 '!AI92+'유성 배수관 '!AI92+'대덕 배수관 '!AI92</f>
        <v>0</v>
      </c>
      <c r="AJ92" s="856">
        <f>'동부 배수관 '!AJ92+'중부 배수관'!AJ92+'서부 배수관 '!AJ92+'유성 배수관 '!AJ92+'대덕 배수관 '!AJ92</f>
        <v>0</v>
      </c>
      <c r="AK92" s="856">
        <f>'동부 배수관 '!AK92+'중부 배수관'!AK92+'서부 배수관 '!AK92+'유성 배수관 '!AK92+'대덕 배수관 '!AK92</f>
        <v>0</v>
      </c>
    </row>
    <row r="93" spans="1:37" s="850" customFormat="1" ht="20.25" customHeight="1" x14ac:dyDescent="0.15">
      <c r="A93" s="2745"/>
      <c r="B93" s="853" t="s">
        <v>1084</v>
      </c>
      <c r="C93" s="527">
        <f t="shared" si="30"/>
        <v>0</v>
      </c>
      <c r="D93" s="856">
        <f>'동부 배수관 '!D93+'중부 배수관'!D93+'서부 배수관 '!D93+'유성 배수관 '!D93+'대덕 배수관 '!D93</f>
        <v>0</v>
      </c>
      <c r="E93" s="856">
        <f>'동부 배수관 '!E93+'중부 배수관'!E93+'서부 배수관 '!E93+'유성 배수관 '!E93+'대덕 배수관 '!E93</f>
        <v>0</v>
      </c>
      <c r="F93" s="856">
        <f>'동부 배수관 '!F93+'중부 배수관'!F93+'서부 배수관 '!F93+'유성 배수관 '!F93+'대덕 배수관 '!F93</f>
        <v>0</v>
      </c>
      <c r="G93" s="856">
        <f>'동부 배수관 '!G93+'중부 배수관'!G93+'서부 배수관 '!G93+'유성 배수관 '!G93+'대덕 배수관 '!G93</f>
        <v>0</v>
      </c>
      <c r="H93" s="856">
        <f>'동부 배수관 '!H93+'중부 배수관'!H93+'서부 배수관 '!H93+'유성 배수관 '!H93+'대덕 배수관 '!H93</f>
        <v>0</v>
      </c>
      <c r="I93" s="856">
        <f>'동부 배수관 '!I93+'중부 배수관'!I93+'서부 배수관 '!I93+'유성 배수관 '!I93+'대덕 배수관 '!I93</f>
        <v>0</v>
      </c>
      <c r="J93" s="856">
        <f>'동부 배수관 '!J93+'중부 배수관'!J93+'서부 배수관 '!J93+'유성 배수관 '!J93+'대덕 배수관 '!J93</f>
        <v>0</v>
      </c>
      <c r="K93" s="856">
        <f>'동부 배수관 '!K93+'중부 배수관'!K93+'서부 배수관 '!K93+'유성 배수관 '!K93+'대덕 배수관 '!K93</f>
        <v>0</v>
      </c>
      <c r="L93" s="856">
        <f>'동부 배수관 '!L93+'중부 배수관'!L93+'서부 배수관 '!L93+'유성 배수관 '!L93+'대덕 배수관 '!L93</f>
        <v>0</v>
      </c>
      <c r="M93" s="856">
        <f>'동부 배수관 '!M93+'중부 배수관'!M93+'서부 배수관 '!M93+'유성 배수관 '!M93+'대덕 배수관 '!M93</f>
        <v>0</v>
      </c>
      <c r="N93" s="856">
        <f>'동부 배수관 '!N93+'중부 배수관'!N93+'서부 배수관 '!N93+'유성 배수관 '!N93+'대덕 배수관 '!N93</f>
        <v>0</v>
      </c>
      <c r="O93" s="856">
        <f>'동부 배수관 '!O93+'중부 배수관'!O93+'서부 배수관 '!O93+'유성 배수관 '!O93+'대덕 배수관 '!O93</f>
        <v>0</v>
      </c>
      <c r="P93" s="856">
        <f>'동부 배수관 '!P93+'중부 배수관'!P93+'서부 배수관 '!P93+'유성 배수관 '!P93+'대덕 배수관 '!P93</f>
        <v>0</v>
      </c>
      <c r="Q93" s="856">
        <f>'동부 배수관 '!Q93+'중부 배수관'!Q93+'서부 배수관 '!Q93+'유성 배수관 '!Q93+'대덕 배수관 '!Q93</f>
        <v>0</v>
      </c>
      <c r="R93" s="856">
        <f>'동부 배수관 '!R93+'중부 배수관'!R93+'서부 배수관 '!R93+'유성 배수관 '!R93+'대덕 배수관 '!R93</f>
        <v>0</v>
      </c>
      <c r="S93" s="856">
        <f>'동부 배수관 '!S93+'중부 배수관'!S93+'서부 배수관 '!S93+'유성 배수관 '!S93+'대덕 배수관 '!S93</f>
        <v>0</v>
      </c>
      <c r="T93" s="856">
        <f>'동부 배수관 '!T93+'중부 배수관'!T93+'서부 배수관 '!T93+'유성 배수관 '!T93+'대덕 배수관 '!T93</f>
        <v>0</v>
      </c>
      <c r="U93" s="856">
        <f>'동부 배수관 '!U93+'중부 배수관'!U93+'서부 배수관 '!U93+'유성 배수관 '!U93+'대덕 배수관 '!U93</f>
        <v>0</v>
      </c>
      <c r="V93" s="856">
        <f>'동부 배수관 '!V93+'중부 배수관'!V93+'서부 배수관 '!V93+'유성 배수관 '!V93+'대덕 배수관 '!V93</f>
        <v>0</v>
      </c>
      <c r="W93" s="856">
        <f>'동부 배수관 '!W93+'중부 배수관'!W93+'서부 배수관 '!W93+'유성 배수관 '!W93+'대덕 배수관 '!W93</f>
        <v>0</v>
      </c>
      <c r="X93" s="856">
        <f>'동부 배수관 '!X93+'중부 배수관'!X93+'서부 배수관 '!X93+'유성 배수관 '!X93+'대덕 배수관 '!X93</f>
        <v>0</v>
      </c>
      <c r="Y93" s="856">
        <f>'동부 배수관 '!Y93+'중부 배수관'!Y93+'서부 배수관 '!Y93+'유성 배수관 '!Y93+'대덕 배수관 '!Y93</f>
        <v>0</v>
      </c>
      <c r="Z93" s="856">
        <f>'동부 배수관 '!Z93+'중부 배수관'!Z93+'서부 배수관 '!Z93+'유성 배수관 '!Z93+'대덕 배수관 '!Z93</f>
        <v>0</v>
      </c>
      <c r="AA93" s="856">
        <f>'동부 배수관 '!AA93+'중부 배수관'!AA93+'서부 배수관 '!AA93+'유성 배수관 '!AA93+'대덕 배수관 '!AA93</f>
        <v>0</v>
      </c>
      <c r="AB93" s="856">
        <f>'동부 배수관 '!AB93+'중부 배수관'!AB93+'서부 배수관 '!AB93+'유성 배수관 '!AB93+'대덕 배수관 '!AB93</f>
        <v>0</v>
      </c>
      <c r="AC93" s="856">
        <f>'동부 배수관 '!AC93+'중부 배수관'!AC93+'서부 배수관 '!AC93+'유성 배수관 '!AC93+'대덕 배수관 '!AC93</f>
        <v>0</v>
      </c>
      <c r="AD93" s="856">
        <f>'동부 배수관 '!AD93+'중부 배수관'!AD93+'서부 배수관 '!AD93+'유성 배수관 '!AD93+'대덕 배수관 '!AD93</f>
        <v>0</v>
      </c>
      <c r="AE93" s="856">
        <f>'동부 배수관 '!AE93+'중부 배수관'!AE93+'서부 배수관 '!AE93+'유성 배수관 '!AE93+'대덕 배수관 '!AE93</f>
        <v>0</v>
      </c>
      <c r="AF93" s="856">
        <f>'동부 배수관 '!AF93+'중부 배수관'!AF93+'서부 배수관 '!AF93+'유성 배수관 '!AF93+'대덕 배수관 '!AF93</f>
        <v>0</v>
      </c>
      <c r="AG93" s="856">
        <f>'동부 배수관 '!AG93+'중부 배수관'!AG93+'서부 배수관 '!AG93+'유성 배수관 '!AG93+'대덕 배수관 '!AG93</f>
        <v>0</v>
      </c>
      <c r="AH93" s="856">
        <f>'동부 배수관 '!AH93+'중부 배수관'!AH93+'서부 배수관 '!AH93+'유성 배수관 '!AH93+'대덕 배수관 '!AH93</f>
        <v>0</v>
      </c>
      <c r="AI93" s="856">
        <f>'동부 배수관 '!AI93+'중부 배수관'!AI93+'서부 배수관 '!AI93+'유성 배수관 '!AI93+'대덕 배수관 '!AI93</f>
        <v>0</v>
      </c>
      <c r="AJ93" s="856">
        <f>'동부 배수관 '!AJ93+'중부 배수관'!AJ93+'서부 배수관 '!AJ93+'유성 배수관 '!AJ93+'대덕 배수관 '!AJ93</f>
        <v>0</v>
      </c>
      <c r="AK93" s="856">
        <f>'동부 배수관 '!AK93+'중부 배수관'!AK93+'서부 배수관 '!AK93+'유성 배수관 '!AK93+'대덕 배수관 '!AK93</f>
        <v>0</v>
      </c>
    </row>
    <row r="94" spans="1:37" s="850" customFormat="1" ht="19.5" customHeight="1" x14ac:dyDescent="0.15">
      <c r="A94" s="2743">
        <v>500</v>
      </c>
      <c r="B94" s="854" t="s">
        <v>46</v>
      </c>
      <c r="C94" s="613">
        <f>SUM(D94:AK94)</f>
        <v>53615.990000000013</v>
      </c>
      <c r="D94" s="613">
        <f>SUM(D96:D101)</f>
        <v>751.7299999999999</v>
      </c>
      <c r="E94" s="613">
        <f t="shared" ref="E94:AG94" si="31">SUM(E96:E101)</f>
        <v>0</v>
      </c>
      <c r="F94" s="613">
        <f t="shared" si="31"/>
        <v>353.43</v>
      </c>
      <c r="G94" s="613">
        <f t="shared" si="31"/>
        <v>1120.1400000000001</v>
      </c>
      <c r="H94" s="613">
        <f t="shared" si="31"/>
        <v>935.19</v>
      </c>
      <c r="I94" s="613">
        <f t="shared" si="31"/>
        <v>1088.8</v>
      </c>
      <c r="J94" s="613">
        <f t="shared" si="31"/>
        <v>3259.61</v>
      </c>
      <c r="K94" s="613">
        <f t="shared" si="31"/>
        <v>0.75</v>
      </c>
      <c r="L94" s="613">
        <f t="shared" si="31"/>
        <v>0.9</v>
      </c>
      <c r="M94" s="613">
        <f t="shared" si="31"/>
        <v>7277.77</v>
      </c>
      <c r="N94" s="613">
        <f t="shared" si="31"/>
        <v>7012.3</v>
      </c>
      <c r="O94" s="613">
        <f t="shared" si="31"/>
        <v>8112.5300000000007</v>
      </c>
      <c r="P94" s="613">
        <f t="shared" si="31"/>
        <v>802.18000000000006</v>
      </c>
      <c r="Q94" s="613">
        <f t="shared" si="31"/>
        <v>6.23</v>
      </c>
      <c r="R94" s="613">
        <f t="shared" si="31"/>
        <v>28.69</v>
      </c>
      <c r="S94" s="613">
        <f t="shared" si="31"/>
        <v>5133.4999999999991</v>
      </c>
      <c r="T94" s="613">
        <f t="shared" si="31"/>
        <v>1171.75</v>
      </c>
      <c r="U94" s="613">
        <f t="shared" si="31"/>
        <v>1281.8600000000001</v>
      </c>
      <c r="V94" s="613">
        <f t="shared" si="31"/>
        <v>544.57000000000005</v>
      </c>
      <c r="W94" s="613">
        <f t="shared" si="31"/>
        <v>545.01</v>
      </c>
      <c r="X94" s="613">
        <f t="shared" si="31"/>
        <v>1055.69</v>
      </c>
      <c r="Y94" s="613">
        <f t="shared" si="31"/>
        <v>168.01</v>
      </c>
      <c r="Z94" s="613">
        <f t="shared" si="31"/>
        <v>255.61</v>
      </c>
      <c r="AA94" s="613">
        <f t="shared" si="31"/>
        <v>524.02</v>
      </c>
      <c r="AB94" s="613">
        <f t="shared" si="31"/>
        <v>0</v>
      </c>
      <c r="AC94" s="613">
        <f t="shared" si="31"/>
        <v>103.86</v>
      </c>
      <c r="AD94" s="613">
        <f t="shared" si="31"/>
        <v>0</v>
      </c>
      <c r="AE94" s="613">
        <f t="shared" si="31"/>
        <v>765.56999999999994</v>
      </c>
      <c r="AF94" s="613">
        <f t="shared" si="31"/>
        <v>22.42</v>
      </c>
      <c r="AG94" s="613">
        <f t="shared" si="31"/>
        <v>2109.2600000000002</v>
      </c>
      <c r="AH94" s="613">
        <f>SUM(AH96:AH101)</f>
        <v>7832.77</v>
      </c>
      <c r="AI94" s="613">
        <f>SUM(AI96:AI101)</f>
        <v>1346.08</v>
      </c>
      <c r="AJ94" s="613">
        <f>SUM(AJ96:AJ101)</f>
        <v>1.5</v>
      </c>
      <c r="AK94" s="613">
        <f>SUM(AK95:AK102)</f>
        <v>4.26</v>
      </c>
    </row>
    <row r="95" spans="1:37" s="850" customFormat="1" ht="20.25" customHeight="1" x14ac:dyDescent="0.15">
      <c r="A95" s="2744"/>
      <c r="B95" s="855" t="s">
        <v>793</v>
      </c>
      <c r="C95" s="527">
        <f>SUM(D95:AK95)</f>
        <v>0</v>
      </c>
      <c r="D95" s="856">
        <f>'동부 배수관 '!D95+'중부 배수관'!D95+'서부 배수관 '!D95+'유성 배수관 '!D95+'대덕 배수관 '!D95</f>
        <v>0</v>
      </c>
      <c r="E95" s="856">
        <f>'동부 배수관 '!E95+'중부 배수관'!E95+'서부 배수관 '!E95+'유성 배수관 '!E95+'대덕 배수관 '!E95</f>
        <v>0</v>
      </c>
      <c r="F95" s="856">
        <f>'동부 배수관 '!F95+'중부 배수관'!F95+'서부 배수관 '!F95+'유성 배수관 '!F95+'대덕 배수관 '!F95</f>
        <v>0</v>
      </c>
      <c r="G95" s="856">
        <f>'동부 배수관 '!G95+'중부 배수관'!G95+'서부 배수관 '!G95+'유성 배수관 '!G95+'대덕 배수관 '!G95</f>
        <v>0</v>
      </c>
      <c r="H95" s="856">
        <f>'동부 배수관 '!H95+'중부 배수관'!H95+'서부 배수관 '!H95+'유성 배수관 '!H95+'대덕 배수관 '!H95</f>
        <v>0</v>
      </c>
      <c r="I95" s="856">
        <f>'동부 배수관 '!I95+'중부 배수관'!I95+'서부 배수관 '!I95+'유성 배수관 '!I95+'대덕 배수관 '!I95</f>
        <v>0</v>
      </c>
      <c r="J95" s="856">
        <f>'동부 배수관 '!J95+'중부 배수관'!J95+'서부 배수관 '!J95+'유성 배수관 '!J95+'대덕 배수관 '!J95</f>
        <v>0</v>
      </c>
      <c r="K95" s="856">
        <f>'동부 배수관 '!K95+'중부 배수관'!K95+'서부 배수관 '!K95+'유성 배수관 '!K95+'대덕 배수관 '!K95</f>
        <v>0</v>
      </c>
      <c r="L95" s="856">
        <f>'동부 배수관 '!L95+'중부 배수관'!L95+'서부 배수관 '!L95+'유성 배수관 '!L95+'대덕 배수관 '!L95</f>
        <v>0</v>
      </c>
      <c r="M95" s="856">
        <f>'동부 배수관 '!M95+'중부 배수관'!M95+'서부 배수관 '!M95+'유성 배수관 '!M95+'대덕 배수관 '!M95</f>
        <v>0</v>
      </c>
      <c r="N95" s="856">
        <f>'동부 배수관 '!N95+'중부 배수관'!N95+'서부 배수관 '!N95+'유성 배수관 '!N95+'대덕 배수관 '!N95</f>
        <v>0</v>
      </c>
      <c r="O95" s="856">
        <f>'동부 배수관 '!O95+'중부 배수관'!O95+'서부 배수관 '!O95+'유성 배수관 '!O95+'대덕 배수관 '!O95</f>
        <v>0</v>
      </c>
      <c r="P95" s="856">
        <f>'동부 배수관 '!P95+'중부 배수관'!P95+'서부 배수관 '!P95+'유성 배수관 '!P95+'대덕 배수관 '!P95</f>
        <v>0</v>
      </c>
      <c r="Q95" s="856">
        <f>'동부 배수관 '!Q95+'중부 배수관'!Q95+'서부 배수관 '!Q95+'유성 배수관 '!Q95+'대덕 배수관 '!Q95</f>
        <v>0</v>
      </c>
      <c r="R95" s="856">
        <f>'동부 배수관 '!R95+'중부 배수관'!R95+'서부 배수관 '!R95+'유성 배수관 '!R95+'대덕 배수관 '!R95</f>
        <v>0</v>
      </c>
      <c r="S95" s="856">
        <f>'동부 배수관 '!S95+'중부 배수관'!S95+'서부 배수관 '!S95+'유성 배수관 '!S95+'대덕 배수관 '!S95</f>
        <v>0</v>
      </c>
      <c r="T95" s="856">
        <f>'동부 배수관 '!T95+'중부 배수관'!T95+'서부 배수관 '!T95+'유성 배수관 '!T95+'대덕 배수관 '!T95</f>
        <v>0</v>
      </c>
      <c r="U95" s="856">
        <f>'동부 배수관 '!U95+'중부 배수관'!U95+'서부 배수관 '!U95+'유성 배수관 '!U95+'대덕 배수관 '!U95</f>
        <v>0</v>
      </c>
      <c r="V95" s="856">
        <f>'동부 배수관 '!V95+'중부 배수관'!V95+'서부 배수관 '!V95+'유성 배수관 '!V95+'대덕 배수관 '!V95</f>
        <v>0</v>
      </c>
      <c r="W95" s="856">
        <f>'동부 배수관 '!W95+'중부 배수관'!W95+'서부 배수관 '!W95+'유성 배수관 '!W95+'대덕 배수관 '!W95</f>
        <v>0</v>
      </c>
      <c r="X95" s="856">
        <f>'동부 배수관 '!X95+'중부 배수관'!X95+'서부 배수관 '!X95+'유성 배수관 '!X95+'대덕 배수관 '!X95</f>
        <v>0</v>
      </c>
      <c r="Y95" s="856">
        <f>'동부 배수관 '!Y95+'중부 배수관'!Y95+'서부 배수관 '!Y95+'유성 배수관 '!Y95+'대덕 배수관 '!Y95</f>
        <v>0</v>
      </c>
      <c r="Z95" s="856">
        <f>'동부 배수관 '!Z95+'중부 배수관'!Z95+'서부 배수관 '!Z95+'유성 배수관 '!Z95+'대덕 배수관 '!Z95</f>
        <v>0</v>
      </c>
      <c r="AA95" s="856">
        <f>'동부 배수관 '!AA95+'중부 배수관'!AA95+'서부 배수관 '!AA95+'유성 배수관 '!AA95+'대덕 배수관 '!AA95</f>
        <v>0</v>
      </c>
      <c r="AB95" s="856">
        <f>'동부 배수관 '!AB95+'중부 배수관'!AB95+'서부 배수관 '!AB95+'유성 배수관 '!AB95+'대덕 배수관 '!AB95</f>
        <v>0</v>
      </c>
      <c r="AC95" s="856">
        <f>'동부 배수관 '!AC95+'중부 배수관'!AC95+'서부 배수관 '!AC95+'유성 배수관 '!AC95+'대덕 배수관 '!AC95</f>
        <v>0</v>
      </c>
      <c r="AD95" s="856">
        <f>'동부 배수관 '!AD95+'중부 배수관'!AD95+'서부 배수관 '!AD95+'유성 배수관 '!AD95+'대덕 배수관 '!AD95</f>
        <v>0</v>
      </c>
      <c r="AE95" s="856">
        <f>'동부 배수관 '!AE95+'중부 배수관'!AE95+'서부 배수관 '!AE95+'유성 배수관 '!AE95+'대덕 배수관 '!AE95</f>
        <v>0</v>
      </c>
      <c r="AF95" s="856">
        <f>'동부 배수관 '!AF95+'중부 배수관'!AF95+'서부 배수관 '!AF95+'유성 배수관 '!AF95+'대덕 배수관 '!AF95</f>
        <v>0</v>
      </c>
      <c r="AG95" s="856">
        <f>'동부 배수관 '!AG95+'중부 배수관'!AG95+'서부 배수관 '!AG95+'유성 배수관 '!AG95+'대덕 배수관 '!AG95</f>
        <v>0</v>
      </c>
      <c r="AH95" s="856">
        <f>'동부 배수관 '!AH95+'중부 배수관'!AH95+'서부 배수관 '!AH95+'유성 배수관 '!AH95+'대덕 배수관 '!AH95</f>
        <v>0</v>
      </c>
      <c r="AI95" s="856">
        <f>'동부 배수관 '!AI95+'중부 배수관'!AI95+'서부 배수관 '!AI95+'유성 배수관 '!AI95+'대덕 배수관 '!AI95</f>
        <v>0</v>
      </c>
      <c r="AJ95" s="856">
        <f>'동부 배수관 '!AJ95+'중부 배수관'!AJ95+'서부 배수관 '!AJ95+'유성 배수관 '!AJ95+'대덕 배수관 '!AJ95</f>
        <v>0</v>
      </c>
      <c r="AK95" s="856">
        <f>'동부 배수관 '!AK95+'중부 배수관'!AK95+'서부 배수관 '!AK95+'유성 배수관 '!AK95+'대덕 배수관 '!AK95</f>
        <v>0</v>
      </c>
    </row>
    <row r="96" spans="1:37" s="850" customFormat="1" ht="20.25" customHeight="1" x14ac:dyDescent="0.15">
      <c r="A96" s="2744"/>
      <c r="B96" s="851" t="s">
        <v>792</v>
      </c>
      <c r="C96" s="527">
        <f t="shared" ref="C96:C102" si="32">SUM(D96:AK96)</f>
        <v>3903.53</v>
      </c>
      <c r="D96" s="856">
        <f>'동부 배수관 '!D96+'중부 배수관'!D96+'서부 배수관 '!D96+'유성 배수관 '!D96+'대덕 배수관 '!D96</f>
        <v>749.31999999999994</v>
      </c>
      <c r="E96" s="856">
        <f>'동부 배수관 '!E96+'중부 배수관'!E96+'서부 배수관 '!E96+'유성 배수관 '!E96+'대덕 배수관 '!E96</f>
        <v>0</v>
      </c>
      <c r="F96" s="856">
        <f>'동부 배수관 '!F96+'중부 배수관'!F96+'서부 배수관 '!F96+'유성 배수관 '!F96+'대덕 배수관 '!F96</f>
        <v>353.43</v>
      </c>
      <c r="G96" s="856">
        <f>'동부 배수관 '!G96+'중부 배수관'!G96+'서부 배수관 '!G96+'유성 배수관 '!G96+'대덕 배수관 '!G96</f>
        <v>1120.1400000000001</v>
      </c>
      <c r="H96" s="856">
        <f>'동부 배수관 '!H96+'중부 배수관'!H96+'서부 배수관 '!H96+'유성 배수관 '!H96+'대덕 배수관 '!H96</f>
        <v>0</v>
      </c>
      <c r="I96" s="856">
        <f>'동부 배수관 '!I96+'중부 배수관'!I96+'서부 배수관 '!I96+'유성 배수관 '!I96+'대덕 배수관 '!I96</f>
        <v>0</v>
      </c>
      <c r="J96" s="856">
        <f>'동부 배수관 '!J96+'중부 배수관'!J96+'서부 배수관 '!J96+'유성 배수관 '!J96+'대덕 배수관 '!J96</f>
        <v>0</v>
      </c>
      <c r="K96" s="856">
        <f>'동부 배수관 '!K96+'중부 배수관'!K96+'서부 배수관 '!K96+'유성 배수관 '!K96+'대덕 배수관 '!K96</f>
        <v>0</v>
      </c>
      <c r="L96" s="856">
        <f>'동부 배수관 '!L96+'중부 배수관'!L96+'서부 배수관 '!L96+'유성 배수관 '!L96+'대덕 배수관 '!L96</f>
        <v>0</v>
      </c>
      <c r="M96" s="856">
        <f>'동부 배수관 '!M96+'중부 배수관'!M96+'서부 배수관 '!M96+'유성 배수관 '!M96+'대덕 배수관 '!M96</f>
        <v>38.380000000000003</v>
      </c>
      <c r="N96" s="856">
        <f>'동부 배수관 '!N96+'중부 배수관'!N96+'서부 배수관 '!N96+'유성 배수관 '!N96+'대덕 배수관 '!N96</f>
        <v>0</v>
      </c>
      <c r="O96" s="856">
        <f>'동부 배수관 '!O96+'중부 배수관'!O96+'서부 배수관 '!O96+'유성 배수관 '!O96+'대덕 배수관 '!O96</f>
        <v>0</v>
      </c>
      <c r="P96" s="856">
        <f>'동부 배수관 '!P96+'중부 배수관'!P96+'서부 배수관 '!P96+'유성 배수관 '!P96+'대덕 배수관 '!P96</f>
        <v>0</v>
      </c>
      <c r="Q96" s="856">
        <f>'동부 배수관 '!Q96+'중부 배수관'!Q96+'서부 배수관 '!Q96+'유성 배수관 '!Q96+'대덕 배수관 '!Q96</f>
        <v>0</v>
      </c>
      <c r="R96" s="856">
        <f>'동부 배수관 '!R96+'중부 배수관'!R96+'서부 배수관 '!R96+'유성 배수관 '!R96+'대덕 배수관 '!R96</f>
        <v>0</v>
      </c>
      <c r="S96" s="856">
        <f>'동부 배수관 '!S96+'중부 배수관'!S96+'서부 배수관 '!S96+'유성 배수관 '!S96+'대덕 배수관 '!S96</f>
        <v>0</v>
      </c>
      <c r="T96" s="856">
        <f>'동부 배수관 '!T96+'중부 배수관'!T96+'서부 배수관 '!T96+'유성 배수관 '!T96+'대덕 배수관 '!T96</f>
        <v>0</v>
      </c>
      <c r="U96" s="856">
        <f>'동부 배수관 '!U96+'중부 배수관'!U96+'서부 배수관 '!U96+'유성 배수관 '!U96+'대덕 배수관 '!U96</f>
        <v>0</v>
      </c>
      <c r="V96" s="856">
        <f>'동부 배수관 '!V96+'중부 배수관'!V96+'서부 배수관 '!V96+'유성 배수관 '!V96+'대덕 배수관 '!V96</f>
        <v>0</v>
      </c>
      <c r="W96" s="856">
        <f>'동부 배수관 '!W96+'중부 배수관'!W96+'서부 배수관 '!W96+'유성 배수관 '!W96+'대덕 배수관 '!W96</f>
        <v>0</v>
      </c>
      <c r="X96" s="856">
        <f>'동부 배수관 '!X96+'중부 배수관'!X96+'서부 배수관 '!X96+'유성 배수관 '!X96+'대덕 배수관 '!X96</f>
        <v>0</v>
      </c>
      <c r="Y96" s="856">
        <f>'동부 배수관 '!Y96+'중부 배수관'!Y96+'서부 배수관 '!Y96+'유성 배수관 '!Y96+'대덕 배수관 '!Y96</f>
        <v>0</v>
      </c>
      <c r="Z96" s="856">
        <f>'동부 배수관 '!Z96+'중부 배수관'!Z96+'서부 배수관 '!Z96+'유성 배수관 '!Z96+'대덕 배수관 '!Z96</f>
        <v>0</v>
      </c>
      <c r="AA96" s="856">
        <f>'동부 배수관 '!AA96+'중부 배수관'!AA96+'서부 배수관 '!AA96+'유성 배수관 '!AA96+'대덕 배수관 '!AA96</f>
        <v>0</v>
      </c>
      <c r="AB96" s="856">
        <f>'동부 배수관 '!AB96+'중부 배수관'!AB96+'서부 배수관 '!AB96+'유성 배수관 '!AB96+'대덕 배수관 '!AB96</f>
        <v>0</v>
      </c>
      <c r="AC96" s="856">
        <f>'동부 배수관 '!AC96+'중부 배수관'!AC96+'서부 배수관 '!AC96+'유성 배수관 '!AC96+'대덕 배수관 '!AC96</f>
        <v>0</v>
      </c>
      <c r="AD96" s="856">
        <f>'동부 배수관 '!AD96+'중부 배수관'!AD96+'서부 배수관 '!AD96+'유성 배수관 '!AD96+'대덕 배수관 '!AD96</f>
        <v>0</v>
      </c>
      <c r="AE96" s="856">
        <f>'동부 배수관 '!AE96+'중부 배수관'!AE96+'서부 배수관 '!AE96+'유성 배수관 '!AE96+'대덕 배수관 '!AE96</f>
        <v>0</v>
      </c>
      <c r="AF96" s="856">
        <f>'동부 배수관 '!AF96+'중부 배수관'!AF96+'서부 배수관 '!AF96+'유성 배수관 '!AF96+'대덕 배수관 '!AF96</f>
        <v>0</v>
      </c>
      <c r="AG96" s="856">
        <f>'동부 배수관 '!AG96+'중부 배수관'!AG96+'서부 배수관 '!AG96+'유성 배수관 '!AG96+'대덕 배수관 '!AG96</f>
        <v>0</v>
      </c>
      <c r="AH96" s="856">
        <f>'동부 배수관 '!AH96+'중부 배수관'!AH96+'서부 배수관 '!AH96+'유성 배수관 '!AH96+'대덕 배수관 '!AH96</f>
        <v>442.18</v>
      </c>
      <c r="AI96" s="856">
        <f>'동부 배수관 '!AI96+'중부 배수관'!AI96+'서부 배수관 '!AI96+'유성 배수관 '!AI96+'대덕 배수관 '!AI96</f>
        <v>1200.08</v>
      </c>
      <c r="AJ96" s="856">
        <f>'동부 배수관 '!AJ96+'중부 배수관'!AJ96+'서부 배수관 '!AJ96+'유성 배수관 '!AJ96+'대덕 배수관 '!AJ96</f>
        <v>0</v>
      </c>
      <c r="AK96" s="856">
        <f>'동부 배수관 '!AK96+'중부 배수관'!AK96+'서부 배수관 '!AK96+'유성 배수관 '!AK96+'대덕 배수관 '!AK96</f>
        <v>0</v>
      </c>
    </row>
    <row r="97" spans="1:37" s="850" customFormat="1" ht="20.25" customHeight="1" x14ac:dyDescent="0.15">
      <c r="A97" s="2744"/>
      <c r="B97" s="851" t="s">
        <v>974</v>
      </c>
      <c r="C97" s="527">
        <f t="shared" si="32"/>
        <v>37938.469999999994</v>
      </c>
      <c r="D97" s="856">
        <f>'동부 배수관 '!D97+'중부 배수관'!D97+'서부 배수관 '!D97+'유성 배수관 '!D97+'대덕 배수관 '!D97</f>
        <v>0</v>
      </c>
      <c r="E97" s="856">
        <f>'동부 배수관 '!E97+'중부 배수관'!E97+'서부 배수관 '!E97+'유성 배수관 '!E97+'대덕 배수관 '!E97</f>
        <v>0</v>
      </c>
      <c r="F97" s="856">
        <f>'동부 배수관 '!F97+'중부 배수관'!F97+'서부 배수관 '!F97+'유성 배수관 '!F97+'대덕 배수관 '!F97</f>
        <v>0</v>
      </c>
      <c r="G97" s="856">
        <f>'동부 배수관 '!G97+'중부 배수관'!G97+'서부 배수관 '!G97+'유성 배수관 '!G97+'대덕 배수관 '!G97</f>
        <v>0</v>
      </c>
      <c r="H97" s="856">
        <f>'동부 배수관 '!H97+'중부 배수관'!H97+'서부 배수관 '!H97+'유성 배수관 '!H97+'대덕 배수관 '!H97</f>
        <v>935.19</v>
      </c>
      <c r="I97" s="856">
        <f>'동부 배수관 '!I97+'중부 배수관'!I97+'서부 배수관 '!I97+'유성 배수관 '!I97+'대덕 배수관 '!I97</f>
        <v>1088.8</v>
      </c>
      <c r="J97" s="856">
        <f>'동부 배수관 '!J97+'중부 배수관'!J97+'서부 배수관 '!J97+'유성 배수관 '!J97+'대덕 배수관 '!J97</f>
        <v>3259.61</v>
      </c>
      <c r="K97" s="856">
        <f>'동부 배수관 '!K97+'중부 배수관'!K97+'서부 배수관 '!K97+'유성 배수관 '!K97+'대덕 배수관 '!K97</f>
        <v>0</v>
      </c>
      <c r="L97" s="856">
        <f>'동부 배수관 '!L97+'중부 배수관'!L97+'서부 배수관 '!L97+'유성 배수관 '!L97+'대덕 배수관 '!L97</f>
        <v>0.9</v>
      </c>
      <c r="M97" s="856">
        <f>'동부 배수관 '!M97+'중부 배수관'!M97+'서부 배수관 '!M97+'유성 배수관 '!M97+'대덕 배수관 '!M97</f>
        <v>7135.8600000000006</v>
      </c>
      <c r="N97" s="856">
        <f>'동부 배수관 '!N97+'중부 배수관'!N97+'서부 배수관 '!N97+'유성 배수관 '!N97+'대덕 배수관 '!N97</f>
        <v>5783.68</v>
      </c>
      <c r="O97" s="856">
        <f>'동부 배수관 '!O97+'중부 배수관'!O97+'서부 배수관 '!O97+'유성 배수관 '!O97+'대덕 배수관 '!O97</f>
        <v>5225.2300000000005</v>
      </c>
      <c r="P97" s="856">
        <f>'동부 배수관 '!P97+'중부 배수관'!P97+'서부 배수관 '!P97+'유성 배수관 '!P97+'대덕 배수관 '!P97</f>
        <v>802.18000000000006</v>
      </c>
      <c r="Q97" s="856">
        <f>'동부 배수관 '!Q97+'중부 배수관'!Q97+'서부 배수관 '!Q97+'유성 배수관 '!Q97+'대덕 배수관 '!Q97</f>
        <v>6.23</v>
      </c>
      <c r="R97" s="856">
        <f>'동부 배수관 '!R97+'중부 배수관'!R97+'서부 배수관 '!R97+'유성 배수관 '!R97+'대덕 배수관 '!R97</f>
        <v>28.69</v>
      </c>
      <c r="S97" s="856">
        <f>'동부 배수관 '!S97+'중부 배수관'!S97+'서부 배수관 '!S97+'유성 배수관 '!S97+'대덕 배수관 '!S97</f>
        <v>5053.7999999999993</v>
      </c>
      <c r="T97" s="856">
        <f>'동부 배수관 '!T97+'중부 배수관'!T97+'서부 배수관 '!T97+'유성 배수관 '!T97+'대덕 배수관 '!T97</f>
        <v>1171.75</v>
      </c>
      <c r="U97" s="856">
        <f>'동부 배수관 '!U97+'중부 배수관'!U97+'서부 배수관 '!U97+'유성 배수관 '!U97+'대덕 배수관 '!U97</f>
        <v>1177.94</v>
      </c>
      <c r="V97" s="856">
        <f>'동부 배수관 '!V97+'중부 배수관'!V97+'서부 배수관 '!V97+'유성 배수관 '!V97+'대덕 배수관 '!V97</f>
        <v>544.57000000000005</v>
      </c>
      <c r="W97" s="856">
        <f>'동부 배수관 '!W97+'중부 배수관'!W97+'서부 배수관 '!W97+'유성 배수관 '!W97+'대덕 배수관 '!W97</f>
        <v>543.88</v>
      </c>
      <c r="X97" s="856">
        <f>'동부 배수관 '!X97+'중부 배수관'!X97+'서부 배수관 '!X97+'유성 배수관 '!X97+'대덕 배수관 '!X97</f>
        <v>464.47</v>
      </c>
      <c r="Y97" s="856">
        <f>'동부 배수관 '!Y97+'중부 배수관'!Y97+'서부 배수관 '!Y97+'유성 배수관 '!Y97+'대덕 배수관 '!Y97</f>
        <v>0</v>
      </c>
      <c r="Z97" s="856">
        <f>'동부 배수관 '!Z97+'중부 배수관'!Z97+'서부 배수관 '!Z97+'유성 배수관 '!Z97+'대덕 배수관 '!Z97</f>
        <v>255.61</v>
      </c>
      <c r="AA97" s="856">
        <f>'동부 배수관 '!AA97+'중부 배수관'!AA97+'서부 배수관 '!AA97+'유성 배수관 '!AA97+'대덕 배수관 '!AA97</f>
        <v>524.02</v>
      </c>
      <c r="AB97" s="856">
        <f>'동부 배수관 '!AB97+'중부 배수관'!AB97+'서부 배수관 '!AB97+'유성 배수관 '!AB97+'대덕 배수관 '!AB97</f>
        <v>0</v>
      </c>
      <c r="AC97" s="856">
        <f>'동부 배수관 '!AC97+'중부 배수관'!AC97+'서부 배수관 '!AC97+'유성 배수관 '!AC97+'대덕 배수관 '!AC97</f>
        <v>103.86</v>
      </c>
      <c r="AD97" s="856">
        <f>'동부 배수관 '!AD97+'중부 배수관'!AD97+'서부 배수관 '!AD97+'유성 배수관 '!AD97+'대덕 배수관 '!AD97</f>
        <v>0</v>
      </c>
      <c r="AE97" s="856">
        <f>'동부 배수관 '!AE97+'중부 배수관'!AE97+'서부 배수관 '!AE97+'유성 배수관 '!AE97+'대덕 배수관 '!AE97</f>
        <v>389.04</v>
      </c>
      <c r="AF97" s="856">
        <f>'동부 배수관 '!AF97+'중부 배수관'!AF97+'서부 배수관 '!AF97+'유성 배수관 '!AF97+'대덕 배수관 '!AF97</f>
        <v>22.42</v>
      </c>
      <c r="AG97" s="856">
        <f>'동부 배수관 '!AG97+'중부 배수관'!AG97+'서부 배수관 '!AG97+'유성 배수관 '!AG97+'대덕 배수관 '!AG97</f>
        <v>1784.1000000000001</v>
      </c>
      <c r="AH97" s="856">
        <f>'동부 배수관 '!AH97+'중부 배수관'!AH97+'서부 배수관 '!AH97+'유성 배수관 '!AH97+'대덕 배수관 '!AH97</f>
        <v>1539.4599999999998</v>
      </c>
      <c r="AI97" s="856">
        <f>'동부 배수관 '!AI97+'중부 배수관'!AI97+'서부 배수관 '!AI97+'유성 배수관 '!AI97+'대덕 배수관 '!AI97</f>
        <v>91.42</v>
      </c>
      <c r="AJ97" s="856">
        <f>'동부 배수관 '!AJ97+'중부 배수관'!AJ97+'서부 배수관 '!AJ97+'유성 배수관 '!AJ97+'대덕 배수관 '!AJ97</f>
        <v>1.5</v>
      </c>
      <c r="AK97" s="856">
        <f>'동부 배수관 '!AK97+'중부 배수관'!AK97+'서부 배수관 '!AK97+'유성 배수관 '!AK97+'대덕 배수관 '!AK97</f>
        <v>4.26</v>
      </c>
    </row>
    <row r="98" spans="1:37" s="850" customFormat="1" ht="20.25" customHeight="1" x14ac:dyDescent="0.15">
      <c r="A98" s="2744"/>
      <c r="B98" s="851" t="s">
        <v>345</v>
      </c>
      <c r="C98" s="527">
        <f t="shared" si="32"/>
        <v>11448.83</v>
      </c>
      <c r="D98" s="856">
        <f>'동부 배수관 '!D98+'중부 배수관'!D98+'서부 배수관 '!D98+'유성 배수관 '!D98+'대덕 배수관 '!D98</f>
        <v>2.41</v>
      </c>
      <c r="E98" s="856">
        <f>'동부 배수관 '!E98+'중부 배수관'!E98+'서부 배수관 '!E98+'유성 배수관 '!E98+'대덕 배수관 '!E98</f>
        <v>0</v>
      </c>
      <c r="F98" s="856">
        <f>'동부 배수관 '!F98+'중부 배수관'!F98+'서부 배수관 '!F98+'유성 배수관 '!F98+'대덕 배수관 '!F98</f>
        <v>0</v>
      </c>
      <c r="G98" s="856">
        <f>'동부 배수관 '!G98+'중부 배수관'!G98+'서부 배수관 '!G98+'유성 배수관 '!G98+'대덕 배수관 '!G98</f>
        <v>0</v>
      </c>
      <c r="H98" s="856">
        <f>'동부 배수관 '!H98+'중부 배수관'!H98+'서부 배수관 '!H98+'유성 배수관 '!H98+'대덕 배수관 '!H98</f>
        <v>0</v>
      </c>
      <c r="I98" s="856">
        <f>'동부 배수관 '!I98+'중부 배수관'!I98+'서부 배수관 '!I98+'유성 배수관 '!I98+'대덕 배수관 '!I98</f>
        <v>0</v>
      </c>
      <c r="J98" s="856">
        <f>'동부 배수관 '!J98+'중부 배수관'!J98+'서부 배수관 '!J98+'유성 배수관 '!J98+'대덕 배수관 '!J98</f>
        <v>0</v>
      </c>
      <c r="K98" s="856">
        <f>'동부 배수관 '!K98+'중부 배수관'!K98+'서부 배수관 '!K98+'유성 배수관 '!K98+'대덕 배수관 '!K98</f>
        <v>0.75</v>
      </c>
      <c r="L98" s="856">
        <f>'동부 배수관 '!L98+'중부 배수관'!L98+'서부 배수관 '!L98+'유성 배수관 '!L98+'대덕 배수관 '!L98</f>
        <v>0</v>
      </c>
      <c r="M98" s="856">
        <f>'동부 배수관 '!M98+'중부 배수관'!M98+'서부 배수관 '!M98+'유성 배수관 '!M98+'대덕 배수관 '!M98</f>
        <v>103.53</v>
      </c>
      <c r="N98" s="856">
        <f>'동부 배수관 '!N98+'중부 배수관'!N98+'서부 배수관 '!N98+'유성 배수관 '!N98+'대덕 배수관 '!N98</f>
        <v>1228.6199999999999</v>
      </c>
      <c r="O98" s="856">
        <f>'동부 배수관 '!O98+'중부 배수관'!O98+'서부 배수관 '!O98+'유성 배수관 '!O98+'대덕 배수관 '!O98</f>
        <v>2887.3</v>
      </c>
      <c r="P98" s="856">
        <f>'동부 배수관 '!P98+'중부 배수관'!P98+'서부 배수관 '!P98+'유성 배수관 '!P98+'대덕 배수관 '!P98</f>
        <v>0</v>
      </c>
      <c r="Q98" s="856">
        <f>'동부 배수관 '!Q98+'중부 배수관'!Q98+'서부 배수관 '!Q98+'유성 배수관 '!Q98+'대덕 배수관 '!Q98</f>
        <v>0</v>
      </c>
      <c r="R98" s="856">
        <f>'동부 배수관 '!R98+'중부 배수관'!R98+'서부 배수관 '!R98+'유성 배수관 '!R98+'대덕 배수관 '!R98</f>
        <v>0</v>
      </c>
      <c r="S98" s="856">
        <f>'동부 배수관 '!S98+'중부 배수관'!S98+'서부 배수관 '!S98+'유성 배수관 '!S98+'대덕 배수관 '!S98</f>
        <v>79.7</v>
      </c>
      <c r="T98" s="856">
        <f>'동부 배수관 '!T98+'중부 배수관'!T98+'서부 배수관 '!T98+'유성 배수관 '!T98+'대덕 배수관 '!T98</f>
        <v>0</v>
      </c>
      <c r="U98" s="856">
        <f>'동부 배수관 '!U98+'중부 배수관'!U98+'서부 배수관 '!U98+'유성 배수관 '!U98+'대덕 배수관 '!U98</f>
        <v>103.92</v>
      </c>
      <c r="V98" s="856">
        <f>'동부 배수관 '!V98+'중부 배수관'!V98+'서부 배수관 '!V98+'유성 배수관 '!V98+'대덕 배수관 '!V98</f>
        <v>0</v>
      </c>
      <c r="W98" s="856">
        <f>'동부 배수관 '!W98+'중부 배수관'!W98+'서부 배수관 '!W98+'유성 배수관 '!W98+'대덕 배수관 '!W98</f>
        <v>1.1299999999999999</v>
      </c>
      <c r="X98" s="856">
        <f>'동부 배수관 '!X98+'중부 배수관'!X98+'서부 배수관 '!X98+'유성 배수관 '!X98+'대덕 배수관 '!X98</f>
        <v>591.22</v>
      </c>
      <c r="Y98" s="856">
        <f>'동부 배수관 '!Y98+'중부 배수관'!Y98+'서부 배수관 '!Y98+'유성 배수관 '!Y98+'대덕 배수관 '!Y98</f>
        <v>168.01</v>
      </c>
      <c r="Z98" s="856">
        <f>'동부 배수관 '!Z98+'중부 배수관'!Z98+'서부 배수관 '!Z98+'유성 배수관 '!Z98+'대덕 배수관 '!Z98</f>
        <v>0</v>
      </c>
      <c r="AA98" s="856">
        <f>'동부 배수관 '!AA98+'중부 배수관'!AA98+'서부 배수관 '!AA98+'유성 배수관 '!AA98+'대덕 배수관 '!AA98</f>
        <v>0</v>
      </c>
      <c r="AB98" s="856">
        <f>'동부 배수관 '!AB98+'중부 배수관'!AB98+'서부 배수관 '!AB98+'유성 배수관 '!AB98+'대덕 배수관 '!AB98</f>
        <v>0</v>
      </c>
      <c r="AC98" s="856">
        <f>'동부 배수관 '!AC98+'중부 배수관'!AC98+'서부 배수관 '!AC98+'유성 배수관 '!AC98+'대덕 배수관 '!AC98</f>
        <v>0</v>
      </c>
      <c r="AD98" s="856">
        <f>'동부 배수관 '!AD98+'중부 배수관'!AD98+'서부 배수관 '!AD98+'유성 배수관 '!AD98+'대덕 배수관 '!AD98</f>
        <v>0</v>
      </c>
      <c r="AE98" s="856">
        <f>'동부 배수관 '!AE98+'중부 배수관'!AE98+'서부 배수관 '!AE98+'유성 배수관 '!AE98+'대덕 배수관 '!AE98</f>
        <v>376.53</v>
      </c>
      <c r="AF98" s="856">
        <f>'동부 배수관 '!AF98+'중부 배수관'!AF98+'서부 배수관 '!AF98+'유성 배수관 '!AF98+'대덕 배수관 '!AF98</f>
        <v>0</v>
      </c>
      <c r="AG98" s="856">
        <f>'동부 배수관 '!AG98+'중부 배수관'!AG98+'서부 배수관 '!AG98+'유성 배수관 '!AG98+'대덕 배수관 '!AG98</f>
        <v>0</v>
      </c>
      <c r="AH98" s="856">
        <f>'동부 배수관 '!AH98+'중부 배수관'!AH98+'서부 배수관 '!AH98+'유성 배수관 '!AH98+'대덕 배수관 '!AH98</f>
        <v>5851.13</v>
      </c>
      <c r="AI98" s="856">
        <f>'동부 배수관 '!AI98+'중부 배수관'!AI98+'서부 배수관 '!AI98+'유성 배수관 '!AI98+'대덕 배수관 '!AI98</f>
        <v>54.58</v>
      </c>
      <c r="AJ98" s="856">
        <f>'동부 배수관 '!AJ98+'중부 배수관'!AJ98+'서부 배수관 '!AJ98+'유성 배수관 '!AJ98+'대덕 배수관 '!AJ98</f>
        <v>0</v>
      </c>
      <c r="AK98" s="856">
        <f>'동부 배수관 '!AK98+'중부 배수관'!AK98+'서부 배수관 '!AK98+'유성 배수관 '!AK98+'대덕 배수관 '!AK98</f>
        <v>0</v>
      </c>
    </row>
    <row r="99" spans="1:37" s="850" customFormat="1" ht="20.25" customHeight="1" x14ac:dyDescent="0.15">
      <c r="A99" s="2744"/>
      <c r="B99" s="852" t="s">
        <v>283</v>
      </c>
      <c r="C99" s="527">
        <f t="shared" si="32"/>
        <v>0</v>
      </c>
      <c r="D99" s="856">
        <f>'동부 배수관 '!D99+'중부 배수관'!D99+'서부 배수관 '!D99+'유성 배수관 '!D99+'대덕 배수관 '!D99</f>
        <v>0</v>
      </c>
      <c r="E99" s="856">
        <f>'동부 배수관 '!E99+'중부 배수관'!E99+'서부 배수관 '!E99+'유성 배수관 '!E99+'대덕 배수관 '!E99</f>
        <v>0</v>
      </c>
      <c r="F99" s="856">
        <f>'동부 배수관 '!F99+'중부 배수관'!F99+'서부 배수관 '!F99+'유성 배수관 '!F99+'대덕 배수관 '!F99</f>
        <v>0</v>
      </c>
      <c r="G99" s="856">
        <f>'동부 배수관 '!G99+'중부 배수관'!G99+'서부 배수관 '!G99+'유성 배수관 '!G99+'대덕 배수관 '!G99</f>
        <v>0</v>
      </c>
      <c r="H99" s="856">
        <f>'동부 배수관 '!H99+'중부 배수관'!H99+'서부 배수관 '!H99+'유성 배수관 '!H99+'대덕 배수관 '!H99</f>
        <v>0</v>
      </c>
      <c r="I99" s="856">
        <f>'동부 배수관 '!I99+'중부 배수관'!I99+'서부 배수관 '!I99+'유성 배수관 '!I99+'대덕 배수관 '!I99</f>
        <v>0</v>
      </c>
      <c r="J99" s="856">
        <f>'동부 배수관 '!J99+'중부 배수관'!J99+'서부 배수관 '!J99+'유성 배수관 '!J99+'대덕 배수관 '!J99</f>
        <v>0</v>
      </c>
      <c r="K99" s="856">
        <f>'동부 배수관 '!K99+'중부 배수관'!K99+'서부 배수관 '!K99+'유성 배수관 '!K99+'대덕 배수관 '!K99</f>
        <v>0</v>
      </c>
      <c r="L99" s="856">
        <f>'동부 배수관 '!L99+'중부 배수관'!L99+'서부 배수관 '!L99+'유성 배수관 '!L99+'대덕 배수관 '!L99</f>
        <v>0</v>
      </c>
      <c r="M99" s="856">
        <f>'동부 배수관 '!M99+'중부 배수관'!M99+'서부 배수관 '!M99+'유성 배수관 '!M99+'대덕 배수관 '!M99</f>
        <v>0</v>
      </c>
      <c r="N99" s="856">
        <f>'동부 배수관 '!N99+'중부 배수관'!N99+'서부 배수관 '!N99+'유성 배수관 '!N99+'대덕 배수관 '!N99</f>
        <v>0</v>
      </c>
      <c r="O99" s="856">
        <f>'동부 배수관 '!O99+'중부 배수관'!O99+'서부 배수관 '!O99+'유성 배수관 '!O99+'대덕 배수관 '!O99</f>
        <v>0</v>
      </c>
      <c r="P99" s="856">
        <f>'동부 배수관 '!P99+'중부 배수관'!P99+'서부 배수관 '!P99+'유성 배수관 '!P99+'대덕 배수관 '!P99</f>
        <v>0</v>
      </c>
      <c r="Q99" s="856">
        <f>'동부 배수관 '!Q99+'중부 배수관'!Q99+'서부 배수관 '!Q99+'유성 배수관 '!Q99+'대덕 배수관 '!Q99</f>
        <v>0</v>
      </c>
      <c r="R99" s="856">
        <f>'동부 배수관 '!R99+'중부 배수관'!R99+'서부 배수관 '!R99+'유성 배수관 '!R99+'대덕 배수관 '!R99</f>
        <v>0</v>
      </c>
      <c r="S99" s="856">
        <f>'동부 배수관 '!S99+'중부 배수관'!S99+'서부 배수관 '!S99+'유성 배수관 '!S99+'대덕 배수관 '!S99</f>
        <v>0</v>
      </c>
      <c r="T99" s="856">
        <f>'동부 배수관 '!T99+'중부 배수관'!T99+'서부 배수관 '!T99+'유성 배수관 '!T99+'대덕 배수관 '!T99</f>
        <v>0</v>
      </c>
      <c r="U99" s="856">
        <f>'동부 배수관 '!U99+'중부 배수관'!U99+'서부 배수관 '!U99+'유성 배수관 '!U99+'대덕 배수관 '!U99</f>
        <v>0</v>
      </c>
      <c r="V99" s="856">
        <f>'동부 배수관 '!V99+'중부 배수관'!V99+'서부 배수관 '!V99+'유성 배수관 '!V99+'대덕 배수관 '!V99</f>
        <v>0</v>
      </c>
      <c r="W99" s="856">
        <f>'동부 배수관 '!W99+'중부 배수관'!W99+'서부 배수관 '!W99+'유성 배수관 '!W99+'대덕 배수관 '!W99</f>
        <v>0</v>
      </c>
      <c r="X99" s="856">
        <f>'동부 배수관 '!X99+'중부 배수관'!X99+'서부 배수관 '!X99+'유성 배수관 '!X99+'대덕 배수관 '!X99</f>
        <v>0</v>
      </c>
      <c r="Y99" s="856">
        <f>'동부 배수관 '!Y99+'중부 배수관'!Y99+'서부 배수관 '!Y99+'유성 배수관 '!Y99+'대덕 배수관 '!Y99</f>
        <v>0</v>
      </c>
      <c r="Z99" s="856">
        <f>'동부 배수관 '!Z99+'중부 배수관'!Z99+'서부 배수관 '!Z99+'유성 배수관 '!Z99+'대덕 배수관 '!Z99</f>
        <v>0</v>
      </c>
      <c r="AA99" s="856">
        <f>'동부 배수관 '!AA99+'중부 배수관'!AA99+'서부 배수관 '!AA99+'유성 배수관 '!AA99+'대덕 배수관 '!AA99</f>
        <v>0</v>
      </c>
      <c r="AB99" s="856">
        <f>'동부 배수관 '!AB99+'중부 배수관'!AB99+'서부 배수관 '!AB99+'유성 배수관 '!AB99+'대덕 배수관 '!AB99</f>
        <v>0</v>
      </c>
      <c r="AC99" s="856">
        <f>'동부 배수관 '!AC99+'중부 배수관'!AC99+'서부 배수관 '!AC99+'유성 배수관 '!AC99+'대덕 배수관 '!AC99</f>
        <v>0</v>
      </c>
      <c r="AD99" s="856">
        <f>'동부 배수관 '!AD99+'중부 배수관'!AD99+'서부 배수관 '!AD99+'유성 배수관 '!AD99+'대덕 배수관 '!AD99</f>
        <v>0</v>
      </c>
      <c r="AE99" s="856">
        <f>'동부 배수관 '!AE99+'중부 배수관'!AE99+'서부 배수관 '!AE99+'유성 배수관 '!AE99+'대덕 배수관 '!AE99</f>
        <v>0</v>
      </c>
      <c r="AF99" s="856">
        <f>'동부 배수관 '!AF99+'중부 배수관'!AF99+'서부 배수관 '!AF99+'유성 배수관 '!AF99+'대덕 배수관 '!AF99</f>
        <v>0</v>
      </c>
      <c r="AG99" s="856">
        <f>'동부 배수관 '!AG99+'중부 배수관'!AG99+'서부 배수관 '!AG99+'유성 배수관 '!AG99+'대덕 배수관 '!AG99</f>
        <v>0</v>
      </c>
      <c r="AH99" s="856">
        <f>'동부 배수관 '!AH99+'중부 배수관'!AH99+'서부 배수관 '!AH99+'유성 배수관 '!AH99+'대덕 배수관 '!AH99</f>
        <v>0</v>
      </c>
      <c r="AI99" s="856">
        <f>'동부 배수관 '!AI99+'중부 배수관'!AI99+'서부 배수관 '!AI99+'유성 배수관 '!AI99+'대덕 배수관 '!AI99</f>
        <v>0</v>
      </c>
      <c r="AJ99" s="856">
        <f>'동부 배수관 '!AJ99+'중부 배수관'!AJ99+'서부 배수관 '!AJ99+'유성 배수관 '!AJ99+'대덕 배수관 '!AJ99</f>
        <v>0</v>
      </c>
      <c r="AK99" s="856">
        <f>'동부 배수관 '!AK99+'중부 배수관'!AK99+'서부 배수관 '!AK99+'유성 배수관 '!AK99+'대덕 배수관 '!AK99</f>
        <v>0</v>
      </c>
    </row>
    <row r="100" spans="1:37" s="850" customFormat="1" ht="20.25" customHeight="1" x14ac:dyDescent="0.15">
      <c r="A100" s="2744"/>
      <c r="B100" s="852" t="s">
        <v>284</v>
      </c>
      <c r="C100" s="527">
        <f t="shared" si="32"/>
        <v>0</v>
      </c>
      <c r="D100" s="856">
        <f>'동부 배수관 '!D100+'중부 배수관'!D100+'서부 배수관 '!D100+'유성 배수관 '!D100+'대덕 배수관 '!D100</f>
        <v>0</v>
      </c>
      <c r="E100" s="856">
        <f>'동부 배수관 '!E100+'중부 배수관'!E100+'서부 배수관 '!E100+'유성 배수관 '!E100+'대덕 배수관 '!E100</f>
        <v>0</v>
      </c>
      <c r="F100" s="856">
        <f>'동부 배수관 '!F100+'중부 배수관'!F100+'서부 배수관 '!F100+'유성 배수관 '!F100+'대덕 배수관 '!F100</f>
        <v>0</v>
      </c>
      <c r="G100" s="856">
        <f>'동부 배수관 '!G100+'중부 배수관'!G100+'서부 배수관 '!G100+'유성 배수관 '!G100+'대덕 배수관 '!G100</f>
        <v>0</v>
      </c>
      <c r="H100" s="856">
        <f>'동부 배수관 '!H100+'중부 배수관'!H100+'서부 배수관 '!H100+'유성 배수관 '!H100+'대덕 배수관 '!H100</f>
        <v>0</v>
      </c>
      <c r="I100" s="856">
        <f>'동부 배수관 '!I100+'중부 배수관'!I100+'서부 배수관 '!I100+'유성 배수관 '!I100+'대덕 배수관 '!I100</f>
        <v>0</v>
      </c>
      <c r="J100" s="856">
        <f>'동부 배수관 '!J100+'중부 배수관'!J100+'서부 배수관 '!J100+'유성 배수관 '!J100+'대덕 배수관 '!J100</f>
        <v>0</v>
      </c>
      <c r="K100" s="856">
        <f>'동부 배수관 '!K100+'중부 배수관'!K100+'서부 배수관 '!K100+'유성 배수관 '!K100+'대덕 배수관 '!K100</f>
        <v>0</v>
      </c>
      <c r="L100" s="856">
        <f>'동부 배수관 '!L100+'중부 배수관'!L100+'서부 배수관 '!L100+'유성 배수관 '!L100+'대덕 배수관 '!L100</f>
        <v>0</v>
      </c>
      <c r="M100" s="856">
        <f>'동부 배수관 '!M100+'중부 배수관'!M100+'서부 배수관 '!M100+'유성 배수관 '!M100+'대덕 배수관 '!M100</f>
        <v>0</v>
      </c>
      <c r="N100" s="856">
        <f>'동부 배수관 '!N100+'중부 배수관'!N100+'서부 배수관 '!N100+'유성 배수관 '!N100+'대덕 배수관 '!N100</f>
        <v>0</v>
      </c>
      <c r="O100" s="856">
        <f>'동부 배수관 '!O100+'중부 배수관'!O100+'서부 배수관 '!O100+'유성 배수관 '!O100+'대덕 배수관 '!O100</f>
        <v>0</v>
      </c>
      <c r="P100" s="856">
        <f>'동부 배수관 '!P100+'중부 배수관'!P100+'서부 배수관 '!P100+'유성 배수관 '!P100+'대덕 배수관 '!P100</f>
        <v>0</v>
      </c>
      <c r="Q100" s="856">
        <f>'동부 배수관 '!Q100+'중부 배수관'!Q100+'서부 배수관 '!Q100+'유성 배수관 '!Q100+'대덕 배수관 '!Q100</f>
        <v>0</v>
      </c>
      <c r="R100" s="856">
        <f>'동부 배수관 '!R100+'중부 배수관'!R100+'서부 배수관 '!R100+'유성 배수관 '!R100+'대덕 배수관 '!R100</f>
        <v>0</v>
      </c>
      <c r="S100" s="856">
        <f>'동부 배수관 '!S100+'중부 배수관'!S100+'서부 배수관 '!S100+'유성 배수관 '!S100+'대덕 배수관 '!S100</f>
        <v>0</v>
      </c>
      <c r="T100" s="856">
        <f>'동부 배수관 '!T100+'중부 배수관'!T100+'서부 배수관 '!T100+'유성 배수관 '!T100+'대덕 배수관 '!T100</f>
        <v>0</v>
      </c>
      <c r="U100" s="856">
        <f>'동부 배수관 '!U100+'중부 배수관'!U100+'서부 배수관 '!U100+'유성 배수관 '!U100+'대덕 배수관 '!U100</f>
        <v>0</v>
      </c>
      <c r="V100" s="856">
        <f>'동부 배수관 '!V100+'중부 배수관'!V100+'서부 배수관 '!V100+'유성 배수관 '!V100+'대덕 배수관 '!V100</f>
        <v>0</v>
      </c>
      <c r="W100" s="856">
        <f>'동부 배수관 '!W100+'중부 배수관'!W100+'서부 배수관 '!W100+'유성 배수관 '!W100+'대덕 배수관 '!W100</f>
        <v>0</v>
      </c>
      <c r="X100" s="856">
        <f>'동부 배수관 '!X100+'중부 배수관'!X100+'서부 배수관 '!X100+'유성 배수관 '!X100+'대덕 배수관 '!X100</f>
        <v>0</v>
      </c>
      <c r="Y100" s="856">
        <f>'동부 배수관 '!Y100+'중부 배수관'!Y100+'서부 배수관 '!Y100+'유성 배수관 '!Y100+'대덕 배수관 '!Y100</f>
        <v>0</v>
      </c>
      <c r="Z100" s="856">
        <f>'동부 배수관 '!Z100+'중부 배수관'!Z100+'서부 배수관 '!Z100+'유성 배수관 '!Z100+'대덕 배수관 '!Z100</f>
        <v>0</v>
      </c>
      <c r="AA100" s="856">
        <f>'동부 배수관 '!AA100+'중부 배수관'!AA100+'서부 배수관 '!AA100+'유성 배수관 '!AA100+'대덕 배수관 '!AA100</f>
        <v>0</v>
      </c>
      <c r="AB100" s="856">
        <f>'동부 배수관 '!AB100+'중부 배수관'!AB100+'서부 배수관 '!AB100+'유성 배수관 '!AB100+'대덕 배수관 '!AB100</f>
        <v>0</v>
      </c>
      <c r="AC100" s="856">
        <f>'동부 배수관 '!AC100+'중부 배수관'!AC100+'서부 배수관 '!AC100+'유성 배수관 '!AC100+'대덕 배수관 '!AC100</f>
        <v>0</v>
      </c>
      <c r="AD100" s="856">
        <f>'동부 배수관 '!AD100+'중부 배수관'!AD100+'서부 배수관 '!AD100+'유성 배수관 '!AD100+'대덕 배수관 '!AD100</f>
        <v>0</v>
      </c>
      <c r="AE100" s="856">
        <f>'동부 배수관 '!AE100+'중부 배수관'!AE100+'서부 배수관 '!AE100+'유성 배수관 '!AE100+'대덕 배수관 '!AE100</f>
        <v>0</v>
      </c>
      <c r="AF100" s="856">
        <f>'동부 배수관 '!AF100+'중부 배수관'!AF100+'서부 배수관 '!AF100+'유성 배수관 '!AF100+'대덕 배수관 '!AF100</f>
        <v>0</v>
      </c>
      <c r="AG100" s="856">
        <f>'동부 배수관 '!AG100+'중부 배수관'!AG100+'서부 배수관 '!AG100+'유성 배수관 '!AG100+'대덕 배수관 '!AG100</f>
        <v>0</v>
      </c>
      <c r="AH100" s="856">
        <f>'동부 배수관 '!AH100+'중부 배수관'!AH100+'서부 배수관 '!AH100+'유성 배수관 '!AH100+'대덕 배수관 '!AH100</f>
        <v>0</v>
      </c>
      <c r="AI100" s="856">
        <f>'동부 배수관 '!AI100+'중부 배수관'!AI100+'서부 배수관 '!AI100+'유성 배수관 '!AI100+'대덕 배수관 '!AI100</f>
        <v>0</v>
      </c>
      <c r="AJ100" s="856">
        <f>'동부 배수관 '!AJ100+'중부 배수관'!AJ100+'서부 배수관 '!AJ100+'유성 배수관 '!AJ100+'대덕 배수관 '!AJ100</f>
        <v>0</v>
      </c>
      <c r="AK100" s="856">
        <f>'동부 배수관 '!AK100+'중부 배수관'!AK100+'서부 배수관 '!AK100+'유성 배수관 '!AK100+'대덕 배수관 '!AK100</f>
        <v>0</v>
      </c>
    </row>
    <row r="101" spans="1:37" s="850" customFormat="1" ht="20.25" customHeight="1" x14ac:dyDescent="0.15">
      <c r="A101" s="2744"/>
      <c r="B101" s="851" t="s">
        <v>847</v>
      </c>
      <c r="C101" s="527">
        <f t="shared" si="32"/>
        <v>325.16000000000003</v>
      </c>
      <c r="D101" s="856">
        <f>'동부 배수관 '!D101+'중부 배수관'!D101+'서부 배수관 '!D101+'유성 배수관 '!D101+'대덕 배수관 '!D101</f>
        <v>0</v>
      </c>
      <c r="E101" s="856">
        <f>'동부 배수관 '!E101+'중부 배수관'!E101+'서부 배수관 '!E101+'유성 배수관 '!E101+'대덕 배수관 '!E101</f>
        <v>0</v>
      </c>
      <c r="F101" s="856">
        <f>'동부 배수관 '!F101+'중부 배수관'!F101+'서부 배수관 '!F101+'유성 배수관 '!F101+'대덕 배수관 '!F101</f>
        <v>0</v>
      </c>
      <c r="G101" s="856">
        <f>'동부 배수관 '!G101+'중부 배수관'!G101+'서부 배수관 '!G101+'유성 배수관 '!G101+'대덕 배수관 '!G101</f>
        <v>0</v>
      </c>
      <c r="H101" s="856">
        <f>'동부 배수관 '!H101+'중부 배수관'!H101+'서부 배수관 '!H101+'유성 배수관 '!H101+'대덕 배수관 '!H101</f>
        <v>0</v>
      </c>
      <c r="I101" s="856">
        <f>'동부 배수관 '!I101+'중부 배수관'!I101+'서부 배수관 '!I101+'유성 배수관 '!I101+'대덕 배수관 '!I101</f>
        <v>0</v>
      </c>
      <c r="J101" s="856">
        <f>'동부 배수관 '!J101+'중부 배수관'!J101+'서부 배수관 '!J101+'유성 배수관 '!J101+'대덕 배수관 '!J101</f>
        <v>0</v>
      </c>
      <c r="K101" s="856">
        <f>'동부 배수관 '!K101+'중부 배수관'!K101+'서부 배수관 '!K101+'유성 배수관 '!K101+'대덕 배수관 '!K101</f>
        <v>0</v>
      </c>
      <c r="L101" s="856">
        <f>'동부 배수관 '!L101+'중부 배수관'!L101+'서부 배수관 '!L101+'유성 배수관 '!L101+'대덕 배수관 '!L101</f>
        <v>0</v>
      </c>
      <c r="M101" s="856">
        <f>'동부 배수관 '!M101+'중부 배수관'!M101+'서부 배수관 '!M101+'유성 배수관 '!M101+'대덕 배수관 '!M101</f>
        <v>0</v>
      </c>
      <c r="N101" s="856">
        <f>'동부 배수관 '!N101+'중부 배수관'!N101+'서부 배수관 '!N101+'유성 배수관 '!N101+'대덕 배수관 '!N101</f>
        <v>0</v>
      </c>
      <c r="O101" s="856">
        <f>'동부 배수관 '!O101+'중부 배수관'!O101+'서부 배수관 '!O101+'유성 배수관 '!O101+'대덕 배수관 '!O101</f>
        <v>0</v>
      </c>
      <c r="P101" s="856">
        <f>'동부 배수관 '!P101+'중부 배수관'!P101+'서부 배수관 '!P101+'유성 배수관 '!P101+'대덕 배수관 '!P101</f>
        <v>0</v>
      </c>
      <c r="Q101" s="856">
        <f>'동부 배수관 '!Q101+'중부 배수관'!Q101+'서부 배수관 '!Q101+'유성 배수관 '!Q101+'대덕 배수관 '!Q101</f>
        <v>0</v>
      </c>
      <c r="R101" s="856">
        <f>'동부 배수관 '!R101+'중부 배수관'!R101+'서부 배수관 '!R101+'유성 배수관 '!R101+'대덕 배수관 '!R101</f>
        <v>0</v>
      </c>
      <c r="S101" s="856">
        <f>'동부 배수관 '!S101+'중부 배수관'!S101+'서부 배수관 '!S101+'유성 배수관 '!S101+'대덕 배수관 '!S101</f>
        <v>0</v>
      </c>
      <c r="T101" s="856">
        <f>'동부 배수관 '!T101+'중부 배수관'!T101+'서부 배수관 '!T101+'유성 배수관 '!T101+'대덕 배수관 '!T101</f>
        <v>0</v>
      </c>
      <c r="U101" s="856">
        <f>'동부 배수관 '!U101+'중부 배수관'!U101+'서부 배수관 '!U101+'유성 배수관 '!U101+'대덕 배수관 '!U101</f>
        <v>0</v>
      </c>
      <c r="V101" s="856">
        <f>'동부 배수관 '!V101+'중부 배수관'!V101+'서부 배수관 '!V101+'유성 배수관 '!V101+'대덕 배수관 '!V101</f>
        <v>0</v>
      </c>
      <c r="W101" s="856">
        <f>'동부 배수관 '!W101+'중부 배수관'!W101+'서부 배수관 '!W101+'유성 배수관 '!W101+'대덕 배수관 '!W101</f>
        <v>0</v>
      </c>
      <c r="X101" s="856">
        <f>'동부 배수관 '!X101+'중부 배수관'!X101+'서부 배수관 '!X101+'유성 배수관 '!X101+'대덕 배수관 '!X101</f>
        <v>0</v>
      </c>
      <c r="Y101" s="856">
        <f>'동부 배수관 '!Y101+'중부 배수관'!Y101+'서부 배수관 '!Y101+'유성 배수관 '!Y101+'대덕 배수관 '!Y101</f>
        <v>0</v>
      </c>
      <c r="Z101" s="856">
        <f>'동부 배수관 '!Z101+'중부 배수관'!Z101+'서부 배수관 '!Z101+'유성 배수관 '!Z101+'대덕 배수관 '!Z101</f>
        <v>0</v>
      </c>
      <c r="AA101" s="856">
        <f>'동부 배수관 '!AA101+'중부 배수관'!AA101+'서부 배수관 '!AA101+'유성 배수관 '!AA101+'대덕 배수관 '!AA101</f>
        <v>0</v>
      </c>
      <c r="AB101" s="856">
        <f>'동부 배수관 '!AB101+'중부 배수관'!AB101+'서부 배수관 '!AB101+'유성 배수관 '!AB101+'대덕 배수관 '!AB101</f>
        <v>0</v>
      </c>
      <c r="AC101" s="856">
        <f>'동부 배수관 '!AC101+'중부 배수관'!AC101+'서부 배수관 '!AC101+'유성 배수관 '!AC101+'대덕 배수관 '!AC101</f>
        <v>0</v>
      </c>
      <c r="AD101" s="856">
        <f>'동부 배수관 '!AD101+'중부 배수관'!AD101+'서부 배수관 '!AD101+'유성 배수관 '!AD101+'대덕 배수관 '!AD101</f>
        <v>0</v>
      </c>
      <c r="AE101" s="856">
        <f>'동부 배수관 '!AE101+'중부 배수관'!AE101+'서부 배수관 '!AE101+'유성 배수관 '!AE101+'대덕 배수관 '!AE101</f>
        <v>0</v>
      </c>
      <c r="AF101" s="856">
        <f>'동부 배수관 '!AF101+'중부 배수관'!AF101+'서부 배수관 '!AF101+'유성 배수관 '!AF101+'대덕 배수관 '!AF101</f>
        <v>0</v>
      </c>
      <c r="AG101" s="856">
        <f>'동부 배수관 '!AG101+'중부 배수관'!AG101+'서부 배수관 '!AG101+'유성 배수관 '!AG101+'대덕 배수관 '!AG101</f>
        <v>325.16000000000003</v>
      </c>
      <c r="AH101" s="856">
        <f>'동부 배수관 '!AH101+'중부 배수관'!AH101+'서부 배수관 '!AH101+'유성 배수관 '!AH101+'대덕 배수관 '!AH101</f>
        <v>0</v>
      </c>
      <c r="AI101" s="856">
        <f>'동부 배수관 '!AI101+'중부 배수관'!AI101+'서부 배수관 '!AI101+'유성 배수관 '!AI101+'대덕 배수관 '!AI101</f>
        <v>0</v>
      </c>
      <c r="AJ101" s="856">
        <f>'동부 배수관 '!AJ101+'중부 배수관'!AJ101+'서부 배수관 '!AJ101+'유성 배수관 '!AJ101+'대덕 배수관 '!AJ101</f>
        <v>0</v>
      </c>
      <c r="AK101" s="856">
        <f>'동부 배수관 '!AK101+'중부 배수관'!AK101+'서부 배수관 '!AK101+'유성 배수관 '!AK101+'대덕 배수관 '!AK101</f>
        <v>0</v>
      </c>
    </row>
    <row r="102" spans="1:37" s="850" customFormat="1" ht="20.25" customHeight="1" x14ac:dyDescent="0.15">
      <c r="A102" s="2745"/>
      <c r="B102" s="853" t="s">
        <v>1084</v>
      </c>
      <c r="C102" s="527">
        <f t="shared" si="32"/>
        <v>0</v>
      </c>
      <c r="D102" s="856">
        <f>'동부 배수관 '!D102+'중부 배수관'!D102+'서부 배수관 '!D102+'유성 배수관 '!D102+'대덕 배수관 '!D102</f>
        <v>0</v>
      </c>
      <c r="E102" s="856">
        <f>'동부 배수관 '!E102+'중부 배수관'!E102+'서부 배수관 '!E102+'유성 배수관 '!E102+'대덕 배수관 '!E102</f>
        <v>0</v>
      </c>
      <c r="F102" s="856">
        <f>'동부 배수관 '!F102+'중부 배수관'!F102+'서부 배수관 '!F102+'유성 배수관 '!F102+'대덕 배수관 '!F102</f>
        <v>0</v>
      </c>
      <c r="G102" s="856">
        <f>'동부 배수관 '!G102+'중부 배수관'!G102+'서부 배수관 '!G102+'유성 배수관 '!G102+'대덕 배수관 '!G102</f>
        <v>0</v>
      </c>
      <c r="H102" s="856">
        <f>'동부 배수관 '!H102+'중부 배수관'!H102+'서부 배수관 '!H102+'유성 배수관 '!H102+'대덕 배수관 '!H102</f>
        <v>0</v>
      </c>
      <c r="I102" s="856">
        <f>'동부 배수관 '!I102+'중부 배수관'!I102+'서부 배수관 '!I102+'유성 배수관 '!I102+'대덕 배수관 '!I102</f>
        <v>0</v>
      </c>
      <c r="J102" s="856">
        <f>'동부 배수관 '!J102+'중부 배수관'!J102+'서부 배수관 '!J102+'유성 배수관 '!J102+'대덕 배수관 '!J102</f>
        <v>0</v>
      </c>
      <c r="K102" s="856">
        <f>'동부 배수관 '!K102+'중부 배수관'!K102+'서부 배수관 '!K102+'유성 배수관 '!K102+'대덕 배수관 '!K102</f>
        <v>0</v>
      </c>
      <c r="L102" s="856">
        <f>'동부 배수관 '!L102+'중부 배수관'!L102+'서부 배수관 '!L102+'유성 배수관 '!L102+'대덕 배수관 '!L102</f>
        <v>0</v>
      </c>
      <c r="M102" s="856">
        <f>'동부 배수관 '!M102+'중부 배수관'!M102+'서부 배수관 '!M102+'유성 배수관 '!M102+'대덕 배수관 '!M102</f>
        <v>0</v>
      </c>
      <c r="N102" s="856">
        <f>'동부 배수관 '!N102+'중부 배수관'!N102+'서부 배수관 '!N102+'유성 배수관 '!N102+'대덕 배수관 '!N102</f>
        <v>0</v>
      </c>
      <c r="O102" s="856">
        <f>'동부 배수관 '!O102+'중부 배수관'!O102+'서부 배수관 '!O102+'유성 배수관 '!O102+'대덕 배수관 '!O102</f>
        <v>0</v>
      </c>
      <c r="P102" s="856">
        <f>'동부 배수관 '!P102+'중부 배수관'!P102+'서부 배수관 '!P102+'유성 배수관 '!P102+'대덕 배수관 '!P102</f>
        <v>0</v>
      </c>
      <c r="Q102" s="856">
        <f>'동부 배수관 '!Q102+'중부 배수관'!Q102+'서부 배수관 '!Q102+'유성 배수관 '!Q102+'대덕 배수관 '!Q102</f>
        <v>0</v>
      </c>
      <c r="R102" s="856">
        <f>'동부 배수관 '!R102+'중부 배수관'!R102+'서부 배수관 '!R102+'유성 배수관 '!R102+'대덕 배수관 '!R102</f>
        <v>0</v>
      </c>
      <c r="S102" s="856">
        <f>'동부 배수관 '!S102+'중부 배수관'!S102+'서부 배수관 '!S102+'유성 배수관 '!S102+'대덕 배수관 '!S102</f>
        <v>0</v>
      </c>
      <c r="T102" s="856">
        <f>'동부 배수관 '!T102+'중부 배수관'!T102+'서부 배수관 '!T102+'유성 배수관 '!T102+'대덕 배수관 '!T102</f>
        <v>0</v>
      </c>
      <c r="U102" s="856">
        <f>'동부 배수관 '!U102+'중부 배수관'!U102+'서부 배수관 '!U102+'유성 배수관 '!U102+'대덕 배수관 '!U102</f>
        <v>0</v>
      </c>
      <c r="V102" s="856">
        <f>'동부 배수관 '!V102+'중부 배수관'!V102+'서부 배수관 '!V102+'유성 배수관 '!V102+'대덕 배수관 '!V102</f>
        <v>0</v>
      </c>
      <c r="W102" s="856">
        <f>'동부 배수관 '!W102+'중부 배수관'!W102+'서부 배수관 '!W102+'유성 배수관 '!W102+'대덕 배수관 '!W102</f>
        <v>0</v>
      </c>
      <c r="X102" s="856">
        <f>'동부 배수관 '!X102+'중부 배수관'!X102+'서부 배수관 '!X102+'유성 배수관 '!X102+'대덕 배수관 '!X102</f>
        <v>0</v>
      </c>
      <c r="Y102" s="856">
        <f>'동부 배수관 '!Y102+'중부 배수관'!Y102+'서부 배수관 '!Y102+'유성 배수관 '!Y102+'대덕 배수관 '!Y102</f>
        <v>0</v>
      </c>
      <c r="Z102" s="856">
        <f>'동부 배수관 '!Z102+'중부 배수관'!Z102+'서부 배수관 '!Z102+'유성 배수관 '!Z102+'대덕 배수관 '!Z102</f>
        <v>0</v>
      </c>
      <c r="AA102" s="856">
        <f>'동부 배수관 '!AA102+'중부 배수관'!AA102+'서부 배수관 '!AA102+'유성 배수관 '!AA102+'대덕 배수관 '!AA102</f>
        <v>0</v>
      </c>
      <c r="AB102" s="856">
        <f>'동부 배수관 '!AB102+'중부 배수관'!AB102+'서부 배수관 '!AB102+'유성 배수관 '!AB102+'대덕 배수관 '!AB102</f>
        <v>0</v>
      </c>
      <c r="AC102" s="856">
        <f>'동부 배수관 '!AC102+'중부 배수관'!AC102+'서부 배수관 '!AC102+'유성 배수관 '!AC102+'대덕 배수관 '!AC102</f>
        <v>0</v>
      </c>
      <c r="AD102" s="856">
        <f>'동부 배수관 '!AD102+'중부 배수관'!AD102+'서부 배수관 '!AD102+'유성 배수관 '!AD102+'대덕 배수관 '!AD102</f>
        <v>0</v>
      </c>
      <c r="AE102" s="856">
        <f>'동부 배수관 '!AE102+'중부 배수관'!AE102+'서부 배수관 '!AE102+'유성 배수관 '!AE102+'대덕 배수관 '!AE102</f>
        <v>0</v>
      </c>
      <c r="AF102" s="856">
        <f>'동부 배수관 '!AF102+'중부 배수관'!AF102+'서부 배수관 '!AF102+'유성 배수관 '!AF102+'대덕 배수관 '!AF102</f>
        <v>0</v>
      </c>
      <c r="AG102" s="856">
        <f>'동부 배수관 '!AG102+'중부 배수관'!AG102+'서부 배수관 '!AG102+'유성 배수관 '!AG102+'대덕 배수관 '!AG102</f>
        <v>0</v>
      </c>
      <c r="AH102" s="856">
        <f>'동부 배수관 '!AH102+'중부 배수관'!AH102+'서부 배수관 '!AH102+'유성 배수관 '!AH102+'대덕 배수관 '!AH102</f>
        <v>0</v>
      </c>
      <c r="AI102" s="856">
        <f>'동부 배수관 '!AI102+'중부 배수관'!AI102+'서부 배수관 '!AI102+'유성 배수관 '!AI102+'대덕 배수관 '!AI102</f>
        <v>0</v>
      </c>
      <c r="AJ102" s="856">
        <f>'동부 배수관 '!AJ102+'중부 배수관'!AJ102+'서부 배수관 '!AJ102+'유성 배수관 '!AJ102+'대덕 배수관 '!AJ102</f>
        <v>0</v>
      </c>
      <c r="AK102" s="856">
        <f>'동부 배수관 '!AK102+'중부 배수관'!AK102+'서부 배수관 '!AK102+'유성 배수관 '!AK102+'대덕 배수관 '!AK102</f>
        <v>0</v>
      </c>
    </row>
    <row r="103" spans="1:37" s="850" customFormat="1" ht="19.5" customHeight="1" x14ac:dyDescent="0.15">
      <c r="A103" s="2743">
        <v>600</v>
      </c>
      <c r="B103" s="854" t="s">
        <v>46</v>
      </c>
      <c r="C103" s="613">
        <f>SUM(D103:AK103)</f>
        <v>83329.200000000012</v>
      </c>
      <c r="D103" s="613">
        <f>SUM(D105:D110)</f>
        <v>4344.8</v>
      </c>
      <c r="E103" s="613">
        <f t="shared" ref="E103:AG103" si="33">SUM(E105:E110)</f>
        <v>946.45</v>
      </c>
      <c r="F103" s="613">
        <f t="shared" si="33"/>
        <v>2026.93</v>
      </c>
      <c r="G103" s="613">
        <f t="shared" si="33"/>
        <v>0</v>
      </c>
      <c r="H103" s="613">
        <f t="shared" si="33"/>
        <v>360.96</v>
      </c>
      <c r="I103" s="613">
        <f t="shared" si="33"/>
        <v>4648.6499999999996</v>
      </c>
      <c r="J103" s="613">
        <f t="shared" si="33"/>
        <v>5485.37</v>
      </c>
      <c r="K103" s="613">
        <f t="shared" si="33"/>
        <v>2812.04</v>
      </c>
      <c r="L103" s="613">
        <f t="shared" si="33"/>
        <v>334</v>
      </c>
      <c r="M103" s="613">
        <f t="shared" si="33"/>
        <v>710.25</v>
      </c>
      <c r="N103" s="613">
        <f t="shared" si="33"/>
        <v>7947.4599999999991</v>
      </c>
      <c r="O103" s="613">
        <f t="shared" si="33"/>
        <v>7806.21</v>
      </c>
      <c r="P103" s="613">
        <f t="shared" si="33"/>
        <v>3055.33</v>
      </c>
      <c r="Q103" s="613">
        <f t="shared" si="33"/>
        <v>1439.5200000000002</v>
      </c>
      <c r="R103" s="613">
        <f t="shared" si="33"/>
        <v>1951.6200000000001</v>
      </c>
      <c r="S103" s="613">
        <f t="shared" si="33"/>
        <v>5474.7699999999995</v>
      </c>
      <c r="T103" s="613">
        <f t="shared" si="33"/>
        <v>744.16</v>
      </c>
      <c r="U103" s="613">
        <f t="shared" si="33"/>
        <v>5752.0999999999995</v>
      </c>
      <c r="V103" s="613">
        <f t="shared" si="33"/>
        <v>3384.3</v>
      </c>
      <c r="W103" s="613">
        <f t="shared" si="33"/>
        <v>5594.15</v>
      </c>
      <c r="X103" s="613">
        <f t="shared" si="33"/>
        <v>2734.98</v>
      </c>
      <c r="Y103" s="613">
        <f t="shared" si="33"/>
        <v>1311.28</v>
      </c>
      <c r="Z103" s="613">
        <f t="shared" si="33"/>
        <v>1126.48</v>
      </c>
      <c r="AA103" s="613">
        <f t="shared" si="33"/>
        <v>1590.1</v>
      </c>
      <c r="AB103" s="613">
        <f t="shared" si="33"/>
        <v>1857.24</v>
      </c>
      <c r="AC103" s="613">
        <f t="shared" si="33"/>
        <v>403.3</v>
      </c>
      <c r="AD103" s="613">
        <f t="shared" si="33"/>
        <v>666.77</v>
      </c>
      <c r="AE103" s="613">
        <f t="shared" si="33"/>
        <v>1196.54</v>
      </c>
      <c r="AF103" s="613">
        <f t="shared" si="33"/>
        <v>0</v>
      </c>
      <c r="AG103" s="613">
        <f t="shared" si="33"/>
        <v>1611.3200000000002</v>
      </c>
      <c r="AH103" s="613">
        <f>SUM(AH105:AH110)</f>
        <v>5181.8899999999994</v>
      </c>
      <c r="AI103" s="613">
        <f>SUM(AI105:AI110)</f>
        <v>440.12</v>
      </c>
      <c r="AJ103" s="613">
        <f>SUM(AJ105:AJ110)</f>
        <v>0</v>
      </c>
      <c r="AK103" s="613">
        <f>SUM(AK104:AK111)</f>
        <v>390.11</v>
      </c>
    </row>
    <row r="104" spans="1:37" s="850" customFormat="1" ht="20.25" customHeight="1" x14ac:dyDescent="0.15">
      <c r="A104" s="2744"/>
      <c r="B104" s="855" t="s">
        <v>793</v>
      </c>
      <c r="C104" s="527">
        <f>SUM(D104:AK104)</f>
        <v>0</v>
      </c>
      <c r="D104" s="856">
        <f>'동부 배수관 '!D104+'중부 배수관'!D104+'서부 배수관 '!D104+'유성 배수관 '!D104+'대덕 배수관 '!D104</f>
        <v>0</v>
      </c>
      <c r="E104" s="856">
        <f>'동부 배수관 '!E104+'중부 배수관'!E104+'서부 배수관 '!E104+'유성 배수관 '!E104+'대덕 배수관 '!E104</f>
        <v>0</v>
      </c>
      <c r="F104" s="856">
        <f>'동부 배수관 '!F104+'중부 배수관'!F104+'서부 배수관 '!F104+'유성 배수관 '!F104+'대덕 배수관 '!F104</f>
        <v>0</v>
      </c>
      <c r="G104" s="856">
        <f>'동부 배수관 '!G104+'중부 배수관'!G104+'서부 배수관 '!G104+'유성 배수관 '!G104+'대덕 배수관 '!G104</f>
        <v>0</v>
      </c>
      <c r="H104" s="856">
        <f>'동부 배수관 '!H104+'중부 배수관'!H104+'서부 배수관 '!H104+'유성 배수관 '!H104+'대덕 배수관 '!H104</f>
        <v>0</v>
      </c>
      <c r="I104" s="856">
        <f>'동부 배수관 '!I104+'중부 배수관'!I104+'서부 배수관 '!I104+'유성 배수관 '!I104+'대덕 배수관 '!I104</f>
        <v>0</v>
      </c>
      <c r="J104" s="856">
        <f>'동부 배수관 '!J104+'중부 배수관'!J104+'서부 배수관 '!J104+'유성 배수관 '!J104+'대덕 배수관 '!J104</f>
        <v>0</v>
      </c>
      <c r="K104" s="856">
        <f>'동부 배수관 '!K104+'중부 배수관'!K104+'서부 배수관 '!K104+'유성 배수관 '!K104+'대덕 배수관 '!K104</f>
        <v>0</v>
      </c>
      <c r="L104" s="856">
        <f>'동부 배수관 '!L104+'중부 배수관'!L104+'서부 배수관 '!L104+'유성 배수관 '!L104+'대덕 배수관 '!L104</f>
        <v>0</v>
      </c>
      <c r="M104" s="856">
        <f>'동부 배수관 '!M104+'중부 배수관'!M104+'서부 배수관 '!M104+'유성 배수관 '!M104+'대덕 배수관 '!M104</f>
        <v>0</v>
      </c>
      <c r="N104" s="856">
        <f>'동부 배수관 '!N104+'중부 배수관'!N104+'서부 배수관 '!N104+'유성 배수관 '!N104+'대덕 배수관 '!N104</f>
        <v>0</v>
      </c>
      <c r="O104" s="856">
        <f>'동부 배수관 '!O104+'중부 배수관'!O104+'서부 배수관 '!O104+'유성 배수관 '!O104+'대덕 배수관 '!O104</f>
        <v>0</v>
      </c>
      <c r="P104" s="856">
        <f>'동부 배수관 '!P104+'중부 배수관'!P104+'서부 배수관 '!P104+'유성 배수관 '!P104+'대덕 배수관 '!P104</f>
        <v>0</v>
      </c>
      <c r="Q104" s="856">
        <f>'동부 배수관 '!Q104+'중부 배수관'!Q104+'서부 배수관 '!Q104+'유성 배수관 '!Q104+'대덕 배수관 '!Q104</f>
        <v>0</v>
      </c>
      <c r="R104" s="856">
        <f>'동부 배수관 '!R104+'중부 배수관'!R104+'서부 배수관 '!R104+'유성 배수관 '!R104+'대덕 배수관 '!R104</f>
        <v>0</v>
      </c>
      <c r="S104" s="856">
        <f>'동부 배수관 '!S104+'중부 배수관'!S104+'서부 배수관 '!S104+'유성 배수관 '!S104+'대덕 배수관 '!S104</f>
        <v>0</v>
      </c>
      <c r="T104" s="856">
        <f>'동부 배수관 '!T104+'중부 배수관'!T104+'서부 배수관 '!T104+'유성 배수관 '!T104+'대덕 배수관 '!T104</f>
        <v>0</v>
      </c>
      <c r="U104" s="856">
        <f>'동부 배수관 '!U104+'중부 배수관'!U104+'서부 배수관 '!U104+'유성 배수관 '!U104+'대덕 배수관 '!U104</f>
        <v>0</v>
      </c>
      <c r="V104" s="856">
        <f>'동부 배수관 '!V104+'중부 배수관'!V104+'서부 배수관 '!V104+'유성 배수관 '!V104+'대덕 배수관 '!V104</f>
        <v>0</v>
      </c>
      <c r="W104" s="856">
        <f>'동부 배수관 '!W104+'중부 배수관'!W104+'서부 배수관 '!W104+'유성 배수관 '!W104+'대덕 배수관 '!W104</f>
        <v>0</v>
      </c>
      <c r="X104" s="856">
        <f>'동부 배수관 '!X104+'중부 배수관'!X104+'서부 배수관 '!X104+'유성 배수관 '!X104+'대덕 배수관 '!X104</f>
        <v>0</v>
      </c>
      <c r="Y104" s="856">
        <f>'동부 배수관 '!Y104+'중부 배수관'!Y104+'서부 배수관 '!Y104+'유성 배수관 '!Y104+'대덕 배수관 '!Y104</f>
        <v>0</v>
      </c>
      <c r="Z104" s="856">
        <f>'동부 배수관 '!Z104+'중부 배수관'!Z104+'서부 배수관 '!Z104+'유성 배수관 '!Z104+'대덕 배수관 '!Z104</f>
        <v>0</v>
      </c>
      <c r="AA104" s="856">
        <f>'동부 배수관 '!AA104+'중부 배수관'!AA104+'서부 배수관 '!AA104+'유성 배수관 '!AA104+'대덕 배수관 '!AA104</f>
        <v>0</v>
      </c>
      <c r="AB104" s="856">
        <f>'동부 배수관 '!AB104+'중부 배수관'!AB104+'서부 배수관 '!AB104+'유성 배수관 '!AB104+'대덕 배수관 '!AB104</f>
        <v>0</v>
      </c>
      <c r="AC104" s="856">
        <f>'동부 배수관 '!AC104+'중부 배수관'!AC104+'서부 배수관 '!AC104+'유성 배수관 '!AC104+'대덕 배수관 '!AC104</f>
        <v>0</v>
      </c>
      <c r="AD104" s="856">
        <f>'동부 배수관 '!AD104+'중부 배수관'!AD104+'서부 배수관 '!AD104+'유성 배수관 '!AD104+'대덕 배수관 '!AD104</f>
        <v>0</v>
      </c>
      <c r="AE104" s="856">
        <f>'동부 배수관 '!AE104+'중부 배수관'!AE104+'서부 배수관 '!AE104+'유성 배수관 '!AE104+'대덕 배수관 '!AE104</f>
        <v>0</v>
      </c>
      <c r="AF104" s="856">
        <f>'동부 배수관 '!AF104+'중부 배수관'!AF104+'서부 배수관 '!AF104+'유성 배수관 '!AF104+'대덕 배수관 '!AF104</f>
        <v>0</v>
      </c>
      <c r="AG104" s="856">
        <f>'동부 배수관 '!AG104+'중부 배수관'!AG104+'서부 배수관 '!AG104+'유성 배수관 '!AG104+'대덕 배수관 '!AG104</f>
        <v>0</v>
      </c>
      <c r="AH104" s="856">
        <f>'동부 배수관 '!AH104+'중부 배수관'!AH104+'서부 배수관 '!AH104+'유성 배수관 '!AH104+'대덕 배수관 '!AH104</f>
        <v>0</v>
      </c>
      <c r="AI104" s="856">
        <f>'동부 배수관 '!AI104+'중부 배수관'!AI104+'서부 배수관 '!AI104+'유성 배수관 '!AI104+'대덕 배수관 '!AI104</f>
        <v>0</v>
      </c>
      <c r="AJ104" s="856">
        <f>'동부 배수관 '!AJ104+'중부 배수관'!AJ104+'서부 배수관 '!AJ104+'유성 배수관 '!AJ104+'대덕 배수관 '!AJ104</f>
        <v>0</v>
      </c>
      <c r="AK104" s="856">
        <f>'동부 배수관 '!AK104+'중부 배수관'!AK104+'서부 배수관 '!AK104+'유성 배수관 '!AK104+'대덕 배수관 '!AK104</f>
        <v>0</v>
      </c>
    </row>
    <row r="105" spans="1:37" s="850" customFormat="1" ht="20.25" customHeight="1" x14ac:dyDescent="0.15">
      <c r="A105" s="2744"/>
      <c r="B105" s="851" t="s">
        <v>792</v>
      </c>
      <c r="C105" s="527">
        <f t="shared" ref="C105:C111" si="34">SUM(D105:AK105)</f>
        <v>7924.62</v>
      </c>
      <c r="D105" s="856">
        <f>'동부 배수관 '!D105+'중부 배수관'!D105+'서부 배수관 '!D105+'유성 배수관 '!D105+'대덕 배수관 '!D105</f>
        <v>2235.63</v>
      </c>
      <c r="E105" s="856">
        <f>'동부 배수관 '!E105+'중부 배수관'!E105+'서부 배수관 '!E105+'유성 배수관 '!E105+'대덕 배수관 '!E105</f>
        <v>946.45</v>
      </c>
      <c r="F105" s="856">
        <f>'동부 배수관 '!F105+'중부 배수관'!F105+'서부 배수관 '!F105+'유성 배수관 '!F105+'대덕 배수관 '!F105</f>
        <v>1983.8</v>
      </c>
      <c r="G105" s="856">
        <f>'동부 배수관 '!G105+'중부 배수관'!G105+'서부 배수관 '!G105+'유성 배수관 '!G105+'대덕 배수관 '!G105</f>
        <v>0</v>
      </c>
      <c r="H105" s="856">
        <f>'동부 배수관 '!H105+'중부 배수관'!H105+'서부 배수관 '!H105+'유성 배수관 '!H105+'대덕 배수관 '!H105</f>
        <v>0</v>
      </c>
      <c r="I105" s="856">
        <f>'동부 배수관 '!I105+'중부 배수관'!I105+'서부 배수관 '!I105+'유성 배수관 '!I105+'대덕 배수관 '!I105</f>
        <v>0</v>
      </c>
      <c r="J105" s="856">
        <f>'동부 배수관 '!J105+'중부 배수관'!J105+'서부 배수관 '!J105+'유성 배수관 '!J105+'대덕 배수관 '!J105</f>
        <v>0</v>
      </c>
      <c r="K105" s="856">
        <f>'동부 배수관 '!K105+'중부 배수관'!K105+'서부 배수관 '!K105+'유성 배수관 '!K105+'대덕 배수관 '!K105</f>
        <v>0</v>
      </c>
      <c r="L105" s="856">
        <f>'동부 배수관 '!L105+'중부 배수관'!L105+'서부 배수관 '!L105+'유성 배수관 '!L105+'대덕 배수관 '!L105</f>
        <v>0</v>
      </c>
      <c r="M105" s="856">
        <f>'동부 배수관 '!M105+'중부 배수관'!M105+'서부 배수관 '!M105+'유성 배수관 '!M105+'대덕 배수관 '!M105</f>
        <v>0</v>
      </c>
      <c r="N105" s="856">
        <f>'동부 배수관 '!N105+'중부 배수관'!N105+'서부 배수관 '!N105+'유성 배수관 '!N105+'대덕 배수관 '!N105</f>
        <v>0</v>
      </c>
      <c r="O105" s="856">
        <f>'동부 배수관 '!O105+'중부 배수관'!O105+'서부 배수관 '!O105+'유성 배수관 '!O105+'대덕 배수관 '!O105</f>
        <v>0</v>
      </c>
      <c r="P105" s="856">
        <f>'동부 배수관 '!P105+'중부 배수관'!P105+'서부 배수관 '!P105+'유성 배수관 '!P105+'대덕 배수관 '!P105</f>
        <v>0</v>
      </c>
      <c r="Q105" s="856">
        <f>'동부 배수관 '!Q105+'중부 배수관'!Q105+'서부 배수관 '!Q105+'유성 배수관 '!Q105+'대덕 배수관 '!Q105</f>
        <v>0</v>
      </c>
      <c r="R105" s="856">
        <f>'동부 배수관 '!R105+'중부 배수관'!R105+'서부 배수관 '!R105+'유성 배수관 '!R105+'대덕 배수관 '!R105</f>
        <v>0</v>
      </c>
      <c r="S105" s="856">
        <f>'동부 배수관 '!S105+'중부 배수관'!S105+'서부 배수관 '!S105+'유성 배수관 '!S105+'대덕 배수관 '!S105</f>
        <v>227.92</v>
      </c>
      <c r="T105" s="856">
        <f>'동부 배수관 '!T105+'중부 배수관'!T105+'서부 배수관 '!T105+'유성 배수관 '!T105+'대덕 배수관 '!T105</f>
        <v>0</v>
      </c>
      <c r="U105" s="856">
        <f>'동부 배수관 '!U105+'중부 배수관'!U105+'서부 배수관 '!U105+'유성 배수관 '!U105+'대덕 배수관 '!U105</f>
        <v>0</v>
      </c>
      <c r="V105" s="856">
        <f>'동부 배수관 '!V105+'중부 배수관'!V105+'서부 배수관 '!V105+'유성 배수관 '!V105+'대덕 배수관 '!V105</f>
        <v>0</v>
      </c>
      <c r="W105" s="856">
        <f>'동부 배수관 '!W105+'중부 배수관'!W105+'서부 배수관 '!W105+'유성 배수관 '!W105+'대덕 배수관 '!W105</f>
        <v>54.4</v>
      </c>
      <c r="X105" s="856">
        <f>'동부 배수관 '!X105+'중부 배수관'!X105+'서부 배수관 '!X105+'유성 배수관 '!X105+'대덕 배수관 '!X105</f>
        <v>0</v>
      </c>
      <c r="Y105" s="856">
        <f>'동부 배수관 '!Y105+'중부 배수관'!Y105+'서부 배수관 '!Y105+'유성 배수관 '!Y105+'대덕 배수관 '!Y105</f>
        <v>0</v>
      </c>
      <c r="Z105" s="856">
        <f>'동부 배수관 '!Z105+'중부 배수관'!Z105+'서부 배수관 '!Z105+'유성 배수관 '!Z105+'대덕 배수관 '!Z105</f>
        <v>0</v>
      </c>
      <c r="AA105" s="856">
        <f>'동부 배수관 '!AA105+'중부 배수관'!AA105+'서부 배수관 '!AA105+'유성 배수관 '!AA105+'대덕 배수관 '!AA105</f>
        <v>0</v>
      </c>
      <c r="AB105" s="856">
        <f>'동부 배수관 '!AB105+'중부 배수관'!AB105+'서부 배수관 '!AB105+'유성 배수관 '!AB105+'대덕 배수관 '!AB105</f>
        <v>0</v>
      </c>
      <c r="AC105" s="856">
        <f>'동부 배수관 '!AC105+'중부 배수관'!AC105+'서부 배수관 '!AC105+'유성 배수관 '!AC105+'대덕 배수관 '!AC105</f>
        <v>0</v>
      </c>
      <c r="AD105" s="856">
        <f>'동부 배수관 '!AD105+'중부 배수관'!AD105+'서부 배수관 '!AD105+'유성 배수관 '!AD105+'대덕 배수관 '!AD105</f>
        <v>0</v>
      </c>
      <c r="AE105" s="856">
        <f>'동부 배수관 '!AE105+'중부 배수관'!AE105+'서부 배수관 '!AE105+'유성 배수관 '!AE105+'대덕 배수관 '!AE105</f>
        <v>0</v>
      </c>
      <c r="AF105" s="856">
        <f>'동부 배수관 '!AF105+'중부 배수관'!AF105+'서부 배수관 '!AF105+'유성 배수관 '!AF105+'대덕 배수관 '!AF105</f>
        <v>0</v>
      </c>
      <c r="AG105" s="856">
        <f>'동부 배수관 '!AG105+'중부 배수관'!AG105+'서부 배수관 '!AG105+'유성 배수관 '!AG105+'대덕 배수관 '!AG105</f>
        <v>24.71</v>
      </c>
      <c r="AH105" s="856">
        <f>'동부 배수관 '!AH105+'중부 배수관'!AH105+'서부 배수관 '!AH105+'유성 배수관 '!AH105+'대덕 배수관 '!AH105</f>
        <v>2347.1799999999998</v>
      </c>
      <c r="AI105" s="856">
        <f>'동부 배수관 '!AI105+'중부 배수관'!AI105+'서부 배수관 '!AI105+'유성 배수관 '!AI105+'대덕 배수관 '!AI105</f>
        <v>104.53</v>
      </c>
      <c r="AJ105" s="856">
        <f>'동부 배수관 '!AJ105+'중부 배수관'!AJ105+'서부 배수관 '!AJ105+'유성 배수관 '!AJ105+'대덕 배수관 '!AJ105</f>
        <v>0</v>
      </c>
      <c r="AK105" s="856">
        <f>'동부 배수관 '!AK105+'중부 배수관'!AK105+'서부 배수관 '!AK105+'유성 배수관 '!AK105+'대덕 배수관 '!AK105</f>
        <v>0</v>
      </c>
    </row>
    <row r="106" spans="1:37" s="850" customFormat="1" ht="20.25" customHeight="1" x14ac:dyDescent="0.15">
      <c r="A106" s="2744"/>
      <c r="B106" s="851" t="s">
        <v>974</v>
      </c>
      <c r="C106" s="527">
        <f t="shared" si="34"/>
        <v>56160.619999999981</v>
      </c>
      <c r="D106" s="856">
        <f>'동부 배수관 '!D106+'중부 배수관'!D106+'서부 배수관 '!D106+'유성 배수관 '!D106+'대덕 배수관 '!D106</f>
        <v>0</v>
      </c>
      <c r="E106" s="856">
        <f>'동부 배수관 '!E106+'중부 배수관'!E106+'서부 배수관 '!E106+'유성 배수관 '!E106+'대덕 배수관 '!E106</f>
        <v>0</v>
      </c>
      <c r="F106" s="856">
        <f>'동부 배수관 '!F106+'중부 배수관'!F106+'서부 배수관 '!F106+'유성 배수관 '!F106+'대덕 배수관 '!F106</f>
        <v>0</v>
      </c>
      <c r="G106" s="856">
        <f>'동부 배수관 '!G106+'중부 배수관'!G106+'서부 배수관 '!G106+'유성 배수관 '!G106+'대덕 배수관 '!G106</f>
        <v>0</v>
      </c>
      <c r="H106" s="856">
        <f>'동부 배수관 '!H106+'중부 배수관'!H106+'서부 배수관 '!H106+'유성 배수관 '!H106+'대덕 배수관 '!H106</f>
        <v>360.96</v>
      </c>
      <c r="I106" s="856">
        <f>'동부 배수관 '!I106+'중부 배수관'!I106+'서부 배수관 '!I106+'유성 배수관 '!I106+'대덕 배수관 '!I106</f>
        <v>3763.2999999999997</v>
      </c>
      <c r="J106" s="856">
        <f>'동부 배수관 '!J106+'중부 배수관'!J106+'서부 배수관 '!J106+'유성 배수관 '!J106+'대덕 배수관 '!J106</f>
        <v>4709.76</v>
      </c>
      <c r="K106" s="856">
        <f>'동부 배수관 '!K106+'중부 배수관'!K106+'서부 배수관 '!K106+'유성 배수관 '!K106+'대덕 배수관 '!K106</f>
        <v>2422.98</v>
      </c>
      <c r="L106" s="856">
        <f>'동부 배수관 '!L106+'중부 배수관'!L106+'서부 배수관 '!L106+'유성 배수관 '!L106+'대덕 배수관 '!L106</f>
        <v>333.32</v>
      </c>
      <c r="M106" s="856">
        <f>'동부 배수관 '!M106+'중부 배수관'!M106+'서부 배수관 '!M106+'유성 배수관 '!M106+'대덕 배수관 '!M106</f>
        <v>470.87</v>
      </c>
      <c r="N106" s="856">
        <f>'동부 배수관 '!N106+'중부 배수관'!N106+'서부 배수관 '!N106+'유성 배수관 '!N106+'대덕 배수관 '!N106</f>
        <v>7864.23</v>
      </c>
      <c r="O106" s="856">
        <f>'동부 배수관 '!O106+'중부 배수관'!O106+'서부 배수관 '!O106+'유성 배수관 '!O106+'대덕 배수관 '!O106</f>
        <v>7794.45</v>
      </c>
      <c r="P106" s="856">
        <f>'동부 배수관 '!P106+'중부 배수관'!P106+'서부 배수관 '!P106+'유성 배수관 '!P106+'대덕 배수관 '!P106</f>
        <v>2683.6</v>
      </c>
      <c r="Q106" s="856">
        <f>'동부 배수관 '!Q106+'중부 배수관'!Q106+'서부 배수관 '!Q106+'유성 배수관 '!Q106+'대덕 배수관 '!Q106</f>
        <v>1375.5900000000001</v>
      </c>
      <c r="R106" s="856">
        <f>'동부 배수관 '!R106+'중부 배수관'!R106+'서부 배수관 '!R106+'유성 배수관 '!R106+'대덕 배수관 '!R106</f>
        <v>1949.8600000000001</v>
      </c>
      <c r="S106" s="856">
        <f>'동부 배수관 '!S106+'중부 배수관'!S106+'서부 배수관 '!S106+'유성 배수관 '!S106+'대덕 배수관 '!S106</f>
        <v>5216.32</v>
      </c>
      <c r="T106" s="856">
        <f>'동부 배수관 '!T106+'중부 배수관'!T106+'서부 배수관 '!T106+'유성 배수관 '!T106+'대덕 배수관 '!T106</f>
        <v>352.13</v>
      </c>
      <c r="U106" s="856">
        <f>'동부 배수관 '!U106+'중부 배수관'!U106+'서부 배수관 '!U106+'유성 배수관 '!U106+'대덕 배수관 '!U106</f>
        <v>5752.0999999999995</v>
      </c>
      <c r="V106" s="856">
        <f>'동부 배수관 '!V106+'중부 배수관'!V106+'서부 배수관 '!V106+'유성 배수관 '!V106+'대덕 배수관 '!V106</f>
        <v>2400.9300000000003</v>
      </c>
      <c r="W106" s="856">
        <f>'동부 배수관 '!W106+'중부 배수관'!W106+'서부 배수관 '!W106+'유성 배수관 '!W106+'대덕 배수관 '!W106</f>
        <v>72.709999999999994</v>
      </c>
      <c r="X106" s="856">
        <f>'동부 배수관 '!X106+'중부 배수관'!X106+'서부 배수관 '!X106+'유성 배수관 '!X106+'대덕 배수관 '!X106</f>
        <v>985.17000000000007</v>
      </c>
      <c r="Y106" s="856">
        <f>'동부 배수관 '!Y106+'중부 배수관'!Y106+'서부 배수관 '!Y106+'유성 배수관 '!Y106+'대덕 배수관 '!Y106</f>
        <v>89.31</v>
      </c>
      <c r="Z106" s="856">
        <f>'동부 배수관 '!Z106+'중부 배수관'!Z106+'서부 배수관 '!Z106+'유성 배수관 '!Z106+'대덕 배수관 '!Z106</f>
        <v>1126.48</v>
      </c>
      <c r="AA106" s="856">
        <f>'동부 배수관 '!AA106+'중부 배수관'!AA106+'서부 배수관 '!AA106+'유성 배수관 '!AA106+'대덕 배수관 '!AA106</f>
        <v>1590.1</v>
      </c>
      <c r="AB106" s="856">
        <f>'동부 배수관 '!AB106+'중부 배수관'!AB106+'서부 배수관 '!AB106+'유성 배수관 '!AB106+'대덕 배수관 '!AB106</f>
        <v>25.51</v>
      </c>
      <c r="AC106" s="856">
        <f>'동부 배수관 '!AC106+'중부 배수관'!AC106+'서부 배수관 '!AC106+'유성 배수관 '!AC106+'대덕 배수관 '!AC106</f>
        <v>87.95</v>
      </c>
      <c r="AD106" s="856">
        <f>'동부 배수관 '!AD106+'중부 배수관'!AD106+'서부 배수관 '!AD106+'유성 배수관 '!AD106+'대덕 배수관 '!AD106</f>
        <v>666.77</v>
      </c>
      <c r="AE106" s="856">
        <f>'동부 배수관 '!AE106+'중부 배수관'!AE106+'서부 배수관 '!AE106+'유성 배수관 '!AE106+'대덕 배수관 '!AE106</f>
        <v>1196.54</v>
      </c>
      <c r="AF106" s="856">
        <f>'동부 배수관 '!AF106+'중부 배수관'!AF106+'서부 배수관 '!AF106+'유성 배수관 '!AF106+'대덕 배수관 '!AF106</f>
        <v>0</v>
      </c>
      <c r="AG106" s="856">
        <f>'동부 배수관 '!AG106+'중부 배수관'!AG106+'서부 배수관 '!AG106+'유성 배수관 '!AG106+'대덕 배수관 '!AG106</f>
        <v>1049.67</v>
      </c>
      <c r="AH106" s="856">
        <f>'동부 배수관 '!AH106+'중부 배수관'!AH106+'서부 배수관 '!AH106+'유성 배수관 '!AH106+'대덕 배수관 '!AH106</f>
        <v>1094.31</v>
      </c>
      <c r="AI106" s="856">
        <f>'동부 배수관 '!AI106+'중부 배수관'!AI106+'서부 배수관 '!AI106+'유성 배수관 '!AI106+'대덕 배수관 '!AI106</f>
        <v>335.59</v>
      </c>
      <c r="AJ106" s="856">
        <f>'동부 배수관 '!AJ106+'중부 배수관'!AJ106+'서부 배수관 '!AJ106+'유성 배수관 '!AJ106+'대덕 배수관 '!AJ106</f>
        <v>0</v>
      </c>
      <c r="AK106" s="856">
        <f>'동부 배수관 '!AK106+'중부 배수관'!AK106+'서부 배수관 '!AK106+'유성 배수관 '!AK106+'대덕 배수관 '!AK106</f>
        <v>390.11</v>
      </c>
    </row>
    <row r="107" spans="1:37" s="850" customFormat="1" ht="20.25" customHeight="1" x14ac:dyDescent="0.15">
      <c r="A107" s="2744"/>
      <c r="B107" s="851" t="s">
        <v>345</v>
      </c>
      <c r="C107" s="527">
        <f t="shared" si="34"/>
        <v>19243.96</v>
      </c>
      <c r="D107" s="856">
        <f>'동부 배수관 '!D107+'중부 배수관'!D107+'서부 배수관 '!D107+'유성 배수관 '!D107+'대덕 배수관 '!D107</f>
        <v>2109.17</v>
      </c>
      <c r="E107" s="856">
        <f>'동부 배수관 '!E107+'중부 배수관'!E107+'서부 배수관 '!E107+'유성 배수관 '!E107+'대덕 배수관 '!E107</f>
        <v>0</v>
      </c>
      <c r="F107" s="856">
        <f>'동부 배수관 '!F107+'중부 배수관'!F107+'서부 배수관 '!F107+'유성 배수관 '!F107+'대덕 배수관 '!F107</f>
        <v>43.13</v>
      </c>
      <c r="G107" s="856">
        <f>'동부 배수관 '!G107+'중부 배수관'!G107+'서부 배수관 '!G107+'유성 배수관 '!G107+'대덕 배수관 '!G107</f>
        <v>0</v>
      </c>
      <c r="H107" s="856">
        <f>'동부 배수관 '!H107+'중부 배수관'!H107+'서부 배수관 '!H107+'유성 배수관 '!H107+'대덕 배수관 '!H107</f>
        <v>0</v>
      </c>
      <c r="I107" s="856">
        <f>'동부 배수관 '!I107+'중부 배수관'!I107+'서부 배수관 '!I107+'유성 배수관 '!I107+'대덕 배수관 '!I107</f>
        <v>885.35</v>
      </c>
      <c r="J107" s="856">
        <f>'동부 배수관 '!J107+'중부 배수관'!J107+'서부 배수관 '!J107+'유성 배수관 '!J107+'대덕 배수관 '!J107</f>
        <v>775.6099999999999</v>
      </c>
      <c r="K107" s="856">
        <f>'동부 배수관 '!K107+'중부 배수관'!K107+'서부 배수관 '!K107+'유성 배수관 '!K107+'대덕 배수관 '!K107</f>
        <v>389.06000000000006</v>
      </c>
      <c r="L107" s="856">
        <f>'동부 배수관 '!L107+'중부 배수관'!L107+'서부 배수관 '!L107+'유성 배수관 '!L107+'대덕 배수관 '!L107</f>
        <v>0.68</v>
      </c>
      <c r="M107" s="856">
        <f>'동부 배수관 '!M107+'중부 배수관'!M107+'서부 배수관 '!M107+'유성 배수관 '!M107+'대덕 배수관 '!M107</f>
        <v>239.38</v>
      </c>
      <c r="N107" s="856">
        <f>'동부 배수관 '!N107+'중부 배수관'!N107+'서부 배수관 '!N107+'유성 배수관 '!N107+'대덕 배수관 '!N107</f>
        <v>83.23</v>
      </c>
      <c r="O107" s="856">
        <f>'동부 배수관 '!O107+'중부 배수관'!O107+'서부 배수관 '!O107+'유성 배수관 '!O107+'대덕 배수관 '!O107</f>
        <v>11.760000000000002</v>
      </c>
      <c r="P107" s="856">
        <f>'동부 배수관 '!P107+'중부 배수관'!P107+'서부 배수관 '!P107+'유성 배수관 '!P107+'대덕 배수관 '!P107</f>
        <v>371.73</v>
      </c>
      <c r="Q107" s="856">
        <f>'동부 배수관 '!Q107+'중부 배수관'!Q107+'서부 배수관 '!Q107+'유성 배수관 '!Q107+'대덕 배수관 '!Q107</f>
        <v>63.93</v>
      </c>
      <c r="R107" s="856">
        <f>'동부 배수관 '!R107+'중부 배수관'!R107+'서부 배수관 '!R107+'유성 배수관 '!R107+'대덕 배수관 '!R107</f>
        <v>1.76</v>
      </c>
      <c r="S107" s="856">
        <f>'동부 배수관 '!S107+'중부 배수관'!S107+'서부 배수관 '!S107+'유성 배수관 '!S107+'대덕 배수관 '!S107</f>
        <v>30.53</v>
      </c>
      <c r="T107" s="856">
        <f>'동부 배수관 '!T107+'중부 배수관'!T107+'서부 배수관 '!T107+'유성 배수관 '!T107+'대덕 배수관 '!T107</f>
        <v>392.03</v>
      </c>
      <c r="U107" s="856">
        <f>'동부 배수관 '!U107+'중부 배수관'!U107+'서부 배수관 '!U107+'유성 배수관 '!U107+'대덕 배수관 '!U107</f>
        <v>0</v>
      </c>
      <c r="V107" s="856">
        <f>'동부 배수관 '!V107+'중부 배수관'!V107+'서부 배수관 '!V107+'유성 배수관 '!V107+'대덕 배수관 '!V107</f>
        <v>983.36999999999989</v>
      </c>
      <c r="W107" s="856">
        <f>'동부 배수관 '!W107+'중부 배수관'!W107+'서부 배수관 '!W107+'유성 배수관 '!W107+'대덕 배수관 '!W107</f>
        <v>5467.04</v>
      </c>
      <c r="X107" s="856">
        <f>'동부 배수관 '!X107+'중부 배수관'!X107+'서부 배수관 '!X107+'유성 배수관 '!X107+'대덕 배수관 '!X107</f>
        <v>1749.81</v>
      </c>
      <c r="Y107" s="856">
        <f>'동부 배수관 '!Y107+'중부 배수관'!Y107+'서부 배수관 '!Y107+'유성 배수관 '!Y107+'대덕 배수관 '!Y107</f>
        <v>1221.97</v>
      </c>
      <c r="Z107" s="856">
        <f>'동부 배수관 '!Z107+'중부 배수관'!Z107+'서부 배수관 '!Z107+'유성 배수관 '!Z107+'대덕 배수관 '!Z107</f>
        <v>0</v>
      </c>
      <c r="AA107" s="856">
        <f>'동부 배수관 '!AA107+'중부 배수관'!AA107+'서부 배수관 '!AA107+'유성 배수관 '!AA107+'대덕 배수관 '!AA107</f>
        <v>0</v>
      </c>
      <c r="AB107" s="856">
        <f>'동부 배수관 '!AB107+'중부 배수관'!AB107+'서부 배수관 '!AB107+'유성 배수관 '!AB107+'대덕 배수관 '!AB107</f>
        <v>1831.73</v>
      </c>
      <c r="AC107" s="856">
        <f>'동부 배수관 '!AC107+'중부 배수관'!AC107+'서부 배수관 '!AC107+'유성 배수관 '!AC107+'대덕 배수관 '!AC107</f>
        <v>315.35000000000002</v>
      </c>
      <c r="AD107" s="856">
        <f>'동부 배수관 '!AD107+'중부 배수관'!AD107+'서부 배수관 '!AD107+'유성 배수관 '!AD107+'대덕 배수관 '!AD107</f>
        <v>0</v>
      </c>
      <c r="AE107" s="856">
        <f>'동부 배수관 '!AE107+'중부 배수관'!AE107+'서부 배수관 '!AE107+'유성 배수관 '!AE107+'대덕 배수관 '!AE107</f>
        <v>0</v>
      </c>
      <c r="AF107" s="856">
        <f>'동부 배수관 '!AF107+'중부 배수관'!AF107+'서부 배수관 '!AF107+'유성 배수관 '!AF107+'대덕 배수관 '!AF107</f>
        <v>0</v>
      </c>
      <c r="AG107" s="856">
        <f>'동부 배수관 '!AG107+'중부 배수관'!AG107+'서부 배수관 '!AG107+'유성 배수관 '!AG107+'대덕 배수관 '!AG107</f>
        <v>536.93999999999994</v>
      </c>
      <c r="AH107" s="856">
        <f>'동부 배수관 '!AH107+'중부 배수관'!AH107+'서부 배수관 '!AH107+'유성 배수관 '!AH107+'대덕 배수관 '!AH107</f>
        <v>1740.3999999999999</v>
      </c>
      <c r="AI107" s="856">
        <f>'동부 배수관 '!AI107+'중부 배수관'!AI107+'서부 배수관 '!AI107+'유성 배수관 '!AI107+'대덕 배수관 '!AI107</f>
        <v>0</v>
      </c>
      <c r="AJ107" s="856">
        <f>'동부 배수관 '!AJ107+'중부 배수관'!AJ107+'서부 배수관 '!AJ107+'유성 배수관 '!AJ107+'대덕 배수관 '!AJ107</f>
        <v>0</v>
      </c>
      <c r="AK107" s="856">
        <f>'동부 배수관 '!AK107+'중부 배수관'!AK107+'서부 배수관 '!AK107+'유성 배수관 '!AK107+'대덕 배수관 '!AK107</f>
        <v>0</v>
      </c>
    </row>
    <row r="108" spans="1:37" s="850" customFormat="1" ht="20.25" customHeight="1" x14ac:dyDescent="0.15">
      <c r="A108" s="2744"/>
      <c r="B108" s="852" t="s">
        <v>283</v>
      </c>
      <c r="C108" s="527">
        <f t="shared" si="34"/>
        <v>0</v>
      </c>
      <c r="D108" s="856">
        <f>'동부 배수관 '!D108+'중부 배수관'!D108+'서부 배수관 '!D108+'유성 배수관 '!D108+'대덕 배수관 '!D108</f>
        <v>0</v>
      </c>
      <c r="E108" s="856">
        <f>'동부 배수관 '!E108+'중부 배수관'!E108+'서부 배수관 '!E108+'유성 배수관 '!E108+'대덕 배수관 '!E108</f>
        <v>0</v>
      </c>
      <c r="F108" s="856">
        <f>'동부 배수관 '!F108+'중부 배수관'!F108+'서부 배수관 '!F108+'유성 배수관 '!F108+'대덕 배수관 '!F108</f>
        <v>0</v>
      </c>
      <c r="G108" s="856">
        <f>'동부 배수관 '!G108+'중부 배수관'!G108+'서부 배수관 '!G108+'유성 배수관 '!G108+'대덕 배수관 '!G108</f>
        <v>0</v>
      </c>
      <c r="H108" s="856">
        <f>'동부 배수관 '!H108+'중부 배수관'!H108+'서부 배수관 '!H108+'유성 배수관 '!H108+'대덕 배수관 '!H108</f>
        <v>0</v>
      </c>
      <c r="I108" s="856">
        <f>'동부 배수관 '!I108+'중부 배수관'!I108+'서부 배수관 '!I108+'유성 배수관 '!I108+'대덕 배수관 '!I108</f>
        <v>0</v>
      </c>
      <c r="J108" s="856">
        <f>'동부 배수관 '!J108+'중부 배수관'!J108+'서부 배수관 '!J108+'유성 배수관 '!J108+'대덕 배수관 '!J108</f>
        <v>0</v>
      </c>
      <c r="K108" s="856">
        <f>'동부 배수관 '!K108+'중부 배수관'!K108+'서부 배수관 '!K108+'유성 배수관 '!K108+'대덕 배수관 '!K108</f>
        <v>0</v>
      </c>
      <c r="L108" s="856">
        <f>'동부 배수관 '!L108+'중부 배수관'!L108+'서부 배수관 '!L108+'유성 배수관 '!L108+'대덕 배수관 '!L108</f>
        <v>0</v>
      </c>
      <c r="M108" s="856">
        <f>'동부 배수관 '!M108+'중부 배수관'!M108+'서부 배수관 '!M108+'유성 배수관 '!M108+'대덕 배수관 '!M108</f>
        <v>0</v>
      </c>
      <c r="N108" s="856">
        <f>'동부 배수관 '!N108+'중부 배수관'!N108+'서부 배수관 '!N108+'유성 배수관 '!N108+'대덕 배수관 '!N108</f>
        <v>0</v>
      </c>
      <c r="O108" s="856">
        <f>'동부 배수관 '!O108+'중부 배수관'!O108+'서부 배수관 '!O108+'유성 배수관 '!O108+'대덕 배수관 '!O108</f>
        <v>0</v>
      </c>
      <c r="P108" s="856">
        <f>'동부 배수관 '!P108+'중부 배수관'!P108+'서부 배수관 '!P108+'유성 배수관 '!P108+'대덕 배수관 '!P108</f>
        <v>0</v>
      </c>
      <c r="Q108" s="856">
        <f>'동부 배수관 '!Q108+'중부 배수관'!Q108+'서부 배수관 '!Q108+'유성 배수관 '!Q108+'대덕 배수관 '!Q108</f>
        <v>0</v>
      </c>
      <c r="R108" s="856">
        <f>'동부 배수관 '!R108+'중부 배수관'!R108+'서부 배수관 '!R108+'유성 배수관 '!R108+'대덕 배수관 '!R108</f>
        <v>0</v>
      </c>
      <c r="S108" s="856">
        <f>'동부 배수관 '!S108+'중부 배수관'!S108+'서부 배수관 '!S108+'유성 배수관 '!S108+'대덕 배수관 '!S108</f>
        <v>0</v>
      </c>
      <c r="T108" s="856">
        <f>'동부 배수관 '!T108+'중부 배수관'!T108+'서부 배수관 '!T108+'유성 배수관 '!T108+'대덕 배수관 '!T108</f>
        <v>0</v>
      </c>
      <c r="U108" s="856">
        <f>'동부 배수관 '!U108+'중부 배수관'!U108+'서부 배수관 '!U108+'유성 배수관 '!U108+'대덕 배수관 '!U108</f>
        <v>0</v>
      </c>
      <c r="V108" s="856">
        <f>'동부 배수관 '!V108+'중부 배수관'!V108+'서부 배수관 '!V108+'유성 배수관 '!V108+'대덕 배수관 '!V108</f>
        <v>0</v>
      </c>
      <c r="W108" s="856">
        <f>'동부 배수관 '!W108+'중부 배수관'!W108+'서부 배수관 '!W108+'유성 배수관 '!W108+'대덕 배수관 '!W108</f>
        <v>0</v>
      </c>
      <c r="X108" s="856">
        <f>'동부 배수관 '!X108+'중부 배수관'!X108+'서부 배수관 '!X108+'유성 배수관 '!X108+'대덕 배수관 '!X108</f>
        <v>0</v>
      </c>
      <c r="Y108" s="856">
        <f>'동부 배수관 '!Y108+'중부 배수관'!Y108+'서부 배수관 '!Y108+'유성 배수관 '!Y108+'대덕 배수관 '!Y108</f>
        <v>0</v>
      </c>
      <c r="Z108" s="856">
        <f>'동부 배수관 '!Z108+'중부 배수관'!Z108+'서부 배수관 '!Z108+'유성 배수관 '!Z108+'대덕 배수관 '!Z108</f>
        <v>0</v>
      </c>
      <c r="AA108" s="856">
        <f>'동부 배수관 '!AA108+'중부 배수관'!AA108+'서부 배수관 '!AA108+'유성 배수관 '!AA108+'대덕 배수관 '!AA108</f>
        <v>0</v>
      </c>
      <c r="AB108" s="856">
        <f>'동부 배수관 '!AB108+'중부 배수관'!AB108+'서부 배수관 '!AB108+'유성 배수관 '!AB108+'대덕 배수관 '!AB108</f>
        <v>0</v>
      </c>
      <c r="AC108" s="856">
        <f>'동부 배수관 '!AC108+'중부 배수관'!AC108+'서부 배수관 '!AC108+'유성 배수관 '!AC108+'대덕 배수관 '!AC108</f>
        <v>0</v>
      </c>
      <c r="AD108" s="856">
        <f>'동부 배수관 '!AD108+'중부 배수관'!AD108+'서부 배수관 '!AD108+'유성 배수관 '!AD108+'대덕 배수관 '!AD108</f>
        <v>0</v>
      </c>
      <c r="AE108" s="856">
        <f>'동부 배수관 '!AE108+'중부 배수관'!AE108+'서부 배수관 '!AE108+'유성 배수관 '!AE108+'대덕 배수관 '!AE108</f>
        <v>0</v>
      </c>
      <c r="AF108" s="856">
        <f>'동부 배수관 '!AF108+'중부 배수관'!AF108+'서부 배수관 '!AF108+'유성 배수관 '!AF108+'대덕 배수관 '!AF108</f>
        <v>0</v>
      </c>
      <c r="AG108" s="856">
        <f>'동부 배수관 '!AG108+'중부 배수관'!AG108+'서부 배수관 '!AG108+'유성 배수관 '!AG108+'대덕 배수관 '!AG108</f>
        <v>0</v>
      </c>
      <c r="AH108" s="856">
        <f>'동부 배수관 '!AH108+'중부 배수관'!AH108+'서부 배수관 '!AH108+'유성 배수관 '!AH108+'대덕 배수관 '!AH108</f>
        <v>0</v>
      </c>
      <c r="AI108" s="856">
        <f>'동부 배수관 '!AI108+'중부 배수관'!AI108+'서부 배수관 '!AI108+'유성 배수관 '!AI108+'대덕 배수관 '!AI108</f>
        <v>0</v>
      </c>
      <c r="AJ108" s="856">
        <f>'동부 배수관 '!AJ108+'중부 배수관'!AJ108+'서부 배수관 '!AJ108+'유성 배수관 '!AJ108+'대덕 배수관 '!AJ108</f>
        <v>0</v>
      </c>
      <c r="AK108" s="856">
        <f>'동부 배수관 '!AK108+'중부 배수관'!AK108+'서부 배수관 '!AK108+'유성 배수관 '!AK108+'대덕 배수관 '!AK108</f>
        <v>0</v>
      </c>
    </row>
    <row r="109" spans="1:37" s="850" customFormat="1" ht="20.25" customHeight="1" x14ac:dyDescent="0.15">
      <c r="A109" s="2744"/>
      <c r="B109" s="852" t="s">
        <v>284</v>
      </c>
      <c r="C109" s="527">
        <f t="shared" si="34"/>
        <v>0</v>
      </c>
      <c r="D109" s="856">
        <f>'동부 배수관 '!D109+'중부 배수관'!D109+'서부 배수관 '!D109+'유성 배수관 '!D109+'대덕 배수관 '!D109</f>
        <v>0</v>
      </c>
      <c r="E109" s="856">
        <f>'동부 배수관 '!E109+'중부 배수관'!E109+'서부 배수관 '!E109+'유성 배수관 '!E109+'대덕 배수관 '!E109</f>
        <v>0</v>
      </c>
      <c r="F109" s="856">
        <f>'동부 배수관 '!F109+'중부 배수관'!F109+'서부 배수관 '!F109+'유성 배수관 '!F109+'대덕 배수관 '!F109</f>
        <v>0</v>
      </c>
      <c r="G109" s="856">
        <f>'동부 배수관 '!G109+'중부 배수관'!G109+'서부 배수관 '!G109+'유성 배수관 '!G109+'대덕 배수관 '!G109</f>
        <v>0</v>
      </c>
      <c r="H109" s="856">
        <f>'동부 배수관 '!H109+'중부 배수관'!H109+'서부 배수관 '!H109+'유성 배수관 '!H109+'대덕 배수관 '!H109</f>
        <v>0</v>
      </c>
      <c r="I109" s="856">
        <f>'동부 배수관 '!I109+'중부 배수관'!I109+'서부 배수관 '!I109+'유성 배수관 '!I109+'대덕 배수관 '!I109</f>
        <v>0</v>
      </c>
      <c r="J109" s="856">
        <f>'동부 배수관 '!J109+'중부 배수관'!J109+'서부 배수관 '!J109+'유성 배수관 '!J109+'대덕 배수관 '!J109</f>
        <v>0</v>
      </c>
      <c r="K109" s="856">
        <f>'동부 배수관 '!K109+'중부 배수관'!K109+'서부 배수관 '!K109+'유성 배수관 '!K109+'대덕 배수관 '!K109</f>
        <v>0</v>
      </c>
      <c r="L109" s="856">
        <f>'동부 배수관 '!L109+'중부 배수관'!L109+'서부 배수관 '!L109+'유성 배수관 '!L109+'대덕 배수관 '!L109</f>
        <v>0</v>
      </c>
      <c r="M109" s="856">
        <f>'동부 배수관 '!M109+'중부 배수관'!M109+'서부 배수관 '!M109+'유성 배수관 '!M109+'대덕 배수관 '!M109</f>
        <v>0</v>
      </c>
      <c r="N109" s="856">
        <f>'동부 배수관 '!N109+'중부 배수관'!N109+'서부 배수관 '!N109+'유성 배수관 '!N109+'대덕 배수관 '!N109</f>
        <v>0</v>
      </c>
      <c r="O109" s="856">
        <f>'동부 배수관 '!O109+'중부 배수관'!O109+'서부 배수관 '!O109+'유성 배수관 '!O109+'대덕 배수관 '!O109</f>
        <v>0</v>
      </c>
      <c r="P109" s="856">
        <f>'동부 배수관 '!P109+'중부 배수관'!P109+'서부 배수관 '!P109+'유성 배수관 '!P109+'대덕 배수관 '!P109</f>
        <v>0</v>
      </c>
      <c r="Q109" s="856">
        <f>'동부 배수관 '!Q109+'중부 배수관'!Q109+'서부 배수관 '!Q109+'유성 배수관 '!Q109+'대덕 배수관 '!Q109</f>
        <v>0</v>
      </c>
      <c r="R109" s="856">
        <f>'동부 배수관 '!R109+'중부 배수관'!R109+'서부 배수관 '!R109+'유성 배수관 '!R109+'대덕 배수관 '!R109</f>
        <v>0</v>
      </c>
      <c r="S109" s="856">
        <f>'동부 배수관 '!S109+'중부 배수관'!S109+'서부 배수관 '!S109+'유성 배수관 '!S109+'대덕 배수관 '!S109</f>
        <v>0</v>
      </c>
      <c r="T109" s="856">
        <f>'동부 배수관 '!T109+'중부 배수관'!T109+'서부 배수관 '!T109+'유성 배수관 '!T109+'대덕 배수관 '!T109</f>
        <v>0</v>
      </c>
      <c r="U109" s="856">
        <f>'동부 배수관 '!U109+'중부 배수관'!U109+'서부 배수관 '!U109+'유성 배수관 '!U109+'대덕 배수관 '!U109</f>
        <v>0</v>
      </c>
      <c r="V109" s="856">
        <f>'동부 배수관 '!V109+'중부 배수관'!V109+'서부 배수관 '!V109+'유성 배수관 '!V109+'대덕 배수관 '!V109</f>
        <v>0</v>
      </c>
      <c r="W109" s="856">
        <f>'동부 배수관 '!W109+'중부 배수관'!W109+'서부 배수관 '!W109+'유성 배수관 '!W109+'대덕 배수관 '!W109</f>
        <v>0</v>
      </c>
      <c r="X109" s="856">
        <f>'동부 배수관 '!X109+'중부 배수관'!X109+'서부 배수관 '!X109+'유성 배수관 '!X109+'대덕 배수관 '!X109</f>
        <v>0</v>
      </c>
      <c r="Y109" s="856">
        <f>'동부 배수관 '!Y109+'중부 배수관'!Y109+'서부 배수관 '!Y109+'유성 배수관 '!Y109+'대덕 배수관 '!Y109</f>
        <v>0</v>
      </c>
      <c r="Z109" s="856">
        <f>'동부 배수관 '!Z109+'중부 배수관'!Z109+'서부 배수관 '!Z109+'유성 배수관 '!Z109+'대덕 배수관 '!Z109</f>
        <v>0</v>
      </c>
      <c r="AA109" s="856">
        <f>'동부 배수관 '!AA109+'중부 배수관'!AA109+'서부 배수관 '!AA109+'유성 배수관 '!AA109+'대덕 배수관 '!AA109</f>
        <v>0</v>
      </c>
      <c r="AB109" s="856">
        <f>'동부 배수관 '!AB109+'중부 배수관'!AB109+'서부 배수관 '!AB109+'유성 배수관 '!AB109+'대덕 배수관 '!AB109</f>
        <v>0</v>
      </c>
      <c r="AC109" s="856">
        <f>'동부 배수관 '!AC109+'중부 배수관'!AC109+'서부 배수관 '!AC109+'유성 배수관 '!AC109+'대덕 배수관 '!AC109</f>
        <v>0</v>
      </c>
      <c r="AD109" s="856">
        <f>'동부 배수관 '!AD109+'중부 배수관'!AD109+'서부 배수관 '!AD109+'유성 배수관 '!AD109+'대덕 배수관 '!AD109</f>
        <v>0</v>
      </c>
      <c r="AE109" s="856">
        <f>'동부 배수관 '!AE109+'중부 배수관'!AE109+'서부 배수관 '!AE109+'유성 배수관 '!AE109+'대덕 배수관 '!AE109</f>
        <v>0</v>
      </c>
      <c r="AF109" s="856">
        <f>'동부 배수관 '!AF109+'중부 배수관'!AF109+'서부 배수관 '!AF109+'유성 배수관 '!AF109+'대덕 배수관 '!AF109</f>
        <v>0</v>
      </c>
      <c r="AG109" s="856">
        <f>'동부 배수관 '!AG109+'중부 배수관'!AG109+'서부 배수관 '!AG109+'유성 배수관 '!AG109+'대덕 배수관 '!AG109</f>
        <v>0</v>
      </c>
      <c r="AH109" s="856">
        <f>'동부 배수관 '!AH109+'중부 배수관'!AH109+'서부 배수관 '!AH109+'유성 배수관 '!AH109+'대덕 배수관 '!AH109</f>
        <v>0</v>
      </c>
      <c r="AI109" s="856">
        <f>'동부 배수관 '!AI109+'중부 배수관'!AI109+'서부 배수관 '!AI109+'유성 배수관 '!AI109+'대덕 배수관 '!AI109</f>
        <v>0</v>
      </c>
      <c r="AJ109" s="856">
        <f>'동부 배수관 '!AJ109+'중부 배수관'!AJ109+'서부 배수관 '!AJ109+'유성 배수관 '!AJ109+'대덕 배수관 '!AJ109</f>
        <v>0</v>
      </c>
      <c r="AK109" s="856">
        <f>'동부 배수관 '!AK109+'중부 배수관'!AK109+'서부 배수관 '!AK109+'유성 배수관 '!AK109+'대덕 배수관 '!AK109</f>
        <v>0</v>
      </c>
    </row>
    <row r="110" spans="1:37" s="850" customFormat="1" ht="20.25" customHeight="1" x14ac:dyDescent="0.15">
      <c r="A110" s="2744"/>
      <c r="B110" s="851" t="s">
        <v>847</v>
      </c>
      <c r="C110" s="527">
        <f t="shared" si="34"/>
        <v>0</v>
      </c>
      <c r="D110" s="856">
        <f>'동부 배수관 '!D110+'중부 배수관'!D110+'서부 배수관 '!D110+'유성 배수관 '!D110+'대덕 배수관 '!D110</f>
        <v>0</v>
      </c>
      <c r="E110" s="856">
        <f>'동부 배수관 '!E110+'중부 배수관'!E110+'서부 배수관 '!E110+'유성 배수관 '!E110+'대덕 배수관 '!E110</f>
        <v>0</v>
      </c>
      <c r="F110" s="856">
        <f>'동부 배수관 '!F110+'중부 배수관'!F110+'서부 배수관 '!F110+'유성 배수관 '!F110+'대덕 배수관 '!F110</f>
        <v>0</v>
      </c>
      <c r="G110" s="856">
        <f>'동부 배수관 '!G110+'중부 배수관'!G110+'서부 배수관 '!G110+'유성 배수관 '!G110+'대덕 배수관 '!G110</f>
        <v>0</v>
      </c>
      <c r="H110" s="856">
        <f>'동부 배수관 '!H110+'중부 배수관'!H110+'서부 배수관 '!H110+'유성 배수관 '!H110+'대덕 배수관 '!H110</f>
        <v>0</v>
      </c>
      <c r="I110" s="856">
        <f>'동부 배수관 '!I110+'중부 배수관'!I110+'서부 배수관 '!I110+'유성 배수관 '!I110+'대덕 배수관 '!I110</f>
        <v>0</v>
      </c>
      <c r="J110" s="856">
        <f>'동부 배수관 '!J110+'중부 배수관'!J110+'서부 배수관 '!J110+'유성 배수관 '!J110+'대덕 배수관 '!J110</f>
        <v>0</v>
      </c>
      <c r="K110" s="856">
        <f>'동부 배수관 '!K110+'중부 배수관'!K110+'서부 배수관 '!K110+'유성 배수관 '!K110+'대덕 배수관 '!K110</f>
        <v>0</v>
      </c>
      <c r="L110" s="856">
        <f>'동부 배수관 '!L110+'중부 배수관'!L110+'서부 배수관 '!L110+'유성 배수관 '!L110+'대덕 배수관 '!L110</f>
        <v>0</v>
      </c>
      <c r="M110" s="856">
        <f>'동부 배수관 '!M110+'중부 배수관'!M110+'서부 배수관 '!M110+'유성 배수관 '!M110+'대덕 배수관 '!M110</f>
        <v>0</v>
      </c>
      <c r="N110" s="856">
        <f>'동부 배수관 '!N110+'중부 배수관'!N110+'서부 배수관 '!N110+'유성 배수관 '!N110+'대덕 배수관 '!N110</f>
        <v>0</v>
      </c>
      <c r="O110" s="856">
        <f>'동부 배수관 '!O110+'중부 배수관'!O110+'서부 배수관 '!O110+'유성 배수관 '!O110+'대덕 배수관 '!O110</f>
        <v>0</v>
      </c>
      <c r="P110" s="856">
        <f>'동부 배수관 '!P110+'중부 배수관'!P110+'서부 배수관 '!P110+'유성 배수관 '!P110+'대덕 배수관 '!P110</f>
        <v>0</v>
      </c>
      <c r="Q110" s="856">
        <f>'동부 배수관 '!Q110+'중부 배수관'!Q110+'서부 배수관 '!Q110+'유성 배수관 '!Q110+'대덕 배수관 '!Q110</f>
        <v>0</v>
      </c>
      <c r="R110" s="856">
        <f>'동부 배수관 '!R110+'중부 배수관'!R110+'서부 배수관 '!R110+'유성 배수관 '!R110+'대덕 배수관 '!R110</f>
        <v>0</v>
      </c>
      <c r="S110" s="856">
        <f>'동부 배수관 '!S110+'중부 배수관'!S110+'서부 배수관 '!S110+'유성 배수관 '!S110+'대덕 배수관 '!S110</f>
        <v>0</v>
      </c>
      <c r="T110" s="856">
        <f>'동부 배수관 '!T110+'중부 배수관'!T110+'서부 배수관 '!T110+'유성 배수관 '!T110+'대덕 배수관 '!T110</f>
        <v>0</v>
      </c>
      <c r="U110" s="856">
        <f>'동부 배수관 '!U110+'중부 배수관'!U110+'서부 배수관 '!U110+'유성 배수관 '!U110+'대덕 배수관 '!U110</f>
        <v>0</v>
      </c>
      <c r="V110" s="856">
        <f>'동부 배수관 '!V110+'중부 배수관'!V110+'서부 배수관 '!V110+'유성 배수관 '!V110+'대덕 배수관 '!V110</f>
        <v>0</v>
      </c>
      <c r="W110" s="856">
        <f>'동부 배수관 '!W110+'중부 배수관'!W110+'서부 배수관 '!W110+'유성 배수관 '!W110+'대덕 배수관 '!W110</f>
        <v>0</v>
      </c>
      <c r="X110" s="856">
        <f>'동부 배수관 '!X110+'중부 배수관'!X110+'서부 배수관 '!X110+'유성 배수관 '!X110+'대덕 배수관 '!X110</f>
        <v>0</v>
      </c>
      <c r="Y110" s="856">
        <f>'동부 배수관 '!Y110+'중부 배수관'!Y110+'서부 배수관 '!Y110+'유성 배수관 '!Y110+'대덕 배수관 '!Y110</f>
        <v>0</v>
      </c>
      <c r="Z110" s="856">
        <f>'동부 배수관 '!Z110+'중부 배수관'!Z110+'서부 배수관 '!Z110+'유성 배수관 '!Z110+'대덕 배수관 '!Z110</f>
        <v>0</v>
      </c>
      <c r="AA110" s="856">
        <f>'동부 배수관 '!AA110+'중부 배수관'!AA110+'서부 배수관 '!AA110+'유성 배수관 '!AA110+'대덕 배수관 '!AA110</f>
        <v>0</v>
      </c>
      <c r="AB110" s="856">
        <f>'동부 배수관 '!AB110+'중부 배수관'!AB110+'서부 배수관 '!AB110+'유성 배수관 '!AB110+'대덕 배수관 '!AB110</f>
        <v>0</v>
      </c>
      <c r="AC110" s="856">
        <f>'동부 배수관 '!AC110+'중부 배수관'!AC110+'서부 배수관 '!AC110+'유성 배수관 '!AC110+'대덕 배수관 '!AC110</f>
        <v>0</v>
      </c>
      <c r="AD110" s="856">
        <f>'동부 배수관 '!AD110+'중부 배수관'!AD110+'서부 배수관 '!AD110+'유성 배수관 '!AD110+'대덕 배수관 '!AD110</f>
        <v>0</v>
      </c>
      <c r="AE110" s="856">
        <f>'동부 배수관 '!AE110+'중부 배수관'!AE110+'서부 배수관 '!AE110+'유성 배수관 '!AE110+'대덕 배수관 '!AE110</f>
        <v>0</v>
      </c>
      <c r="AF110" s="856">
        <f>'동부 배수관 '!AF110+'중부 배수관'!AF110+'서부 배수관 '!AF110+'유성 배수관 '!AF110+'대덕 배수관 '!AF110</f>
        <v>0</v>
      </c>
      <c r="AG110" s="856">
        <f>'동부 배수관 '!AG110+'중부 배수관'!AG110+'서부 배수관 '!AG110+'유성 배수관 '!AG110+'대덕 배수관 '!AG110</f>
        <v>0</v>
      </c>
      <c r="AH110" s="856">
        <f>'동부 배수관 '!AH110+'중부 배수관'!AH110+'서부 배수관 '!AH110+'유성 배수관 '!AH110+'대덕 배수관 '!AH110</f>
        <v>0</v>
      </c>
      <c r="AI110" s="856">
        <f>'동부 배수관 '!AI110+'중부 배수관'!AI110+'서부 배수관 '!AI110+'유성 배수관 '!AI110+'대덕 배수관 '!AI110</f>
        <v>0</v>
      </c>
      <c r="AJ110" s="856">
        <f>'동부 배수관 '!AJ110+'중부 배수관'!AJ110+'서부 배수관 '!AJ110+'유성 배수관 '!AJ110+'대덕 배수관 '!AJ110</f>
        <v>0</v>
      </c>
      <c r="AK110" s="856">
        <f>'동부 배수관 '!AK110+'중부 배수관'!AK110+'서부 배수관 '!AK110+'유성 배수관 '!AK110+'대덕 배수관 '!AK110</f>
        <v>0</v>
      </c>
    </row>
    <row r="111" spans="1:37" s="850" customFormat="1" ht="20.25" customHeight="1" x14ac:dyDescent="0.15">
      <c r="A111" s="2745"/>
      <c r="B111" s="853" t="s">
        <v>1084</v>
      </c>
      <c r="C111" s="527">
        <f t="shared" si="34"/>
        <v>0</v>
      </c>
      <c r="D111" s="856">
        <f>'동부 배수관 '!D111+'중부 배수관'!D111+'서부 배수관 '!D111+'유성 배수관 '!D111+'대덕 배수관 '!D111</f>
        <v>0</v>
      </c>
      <c r="E111" s="856">
        <f>'동부 배수관 '!E111+'중부 배수관'!E111+'서부 배수관 '!E111+'유성 배수관 '!E111+'대덕 배수관 '!E111</f>
        <v>0</v>
      </c>
      <c r="F111" s="856">
        <f>'동부 배수관 '!F111+'중부 배수관'!F111+'서부 배수관 '!F111+'유성 배수관 '!F111+'대덕 배수관 '!F111</f>
        <v>0</v>
      </c>
      <c r="G111" s="856">
        <f>'동부 배수관 '!G111+'중부 배수관'!G111+'서부 배수관 '!G111+'유성 배수관 '!G111+'대덕 배수관 '!G111</f>
        <v>0</v>
      </c>
      <c r="H111" s="856">
        <f>'동부 배수관 '!H111+'중부 배수관'!H111+'서부 배수관 '!H111+'유성 배수관 '!H111+'대덕 배수관 '!H111</f>
        <v>0</v>
      </c>
      <c r="I111" s="856">
        <f>'동부 배수관 '!I111+'중부 배수관'!I111+'서부 배수관 '!I111+'유성 배수관 '!I111+'대덕 배수관 '!I111</f>
        <v>0</v>
      </c>
      <c r="J111" s="856">
        <f>'동부 배수관 '!J111+'중부 배수관'!J111+'서부 배수관 '!J111+'유성 배수관 '!J111+'대덕 배수관 '!J111</f>
        <v>0</v>
      </c>
      <c r="K111" s="856">
        <f>'동부 배수관 '!K111+'중부 배수관'!K111+'서부 배수관 '!K111+'유성 배수관 '!K111+'대덕 배수관 '!K111</f>
        <v>0</v>
      </c>
      <c r="L111" s="856">
        <f>'동부 배수관 '!L111+'중부 배수관'!L111+'서부 배수관 '!L111+'유성 배수관 '!L111+'대덕 배수관 '!L111</f>
        <v>0</v>
      </c>
      <c r="M111" s="856">
        <f>'동부 배수관 '!M111+'중부 배수관'!M111+'서부 배수관 '!M111+'유성 배수관 '!M111+'대덕 배수관 '!M111</f>
        <v>0</v>
      </c>
      <c r="N111" s="856">
        <f>'동부 배수관 '!N111+'중부 배수관'!N111+'서부 배수관 '!N111+'유성 배수관 '!N111+'대덕 배수관 '!N111</f>
        <v>0</v>
      </c>
      <c r="O111" s="856">
        <f>'동부 배수관 '!O111+'중부 배수관'!O111+'서부 배수관 '!O111+'유성 배수관 '!O111+'대덕 배수관 '!O111</f>
        <v>0</v>
      </c>
      <c r="P111" s="856">
        <f>'동부 배수관 '!P111+'중부 배수관'!P111+'서부 배수관 '!P111+'유성 배수관 '!P111+'대덕 배수관 '!P111</f>
        <v>0</v>
      </c>
      <c r="Q111" s="856">
        <f>'동부 배수관 '!Q111+'중부 배수관'!Q111+'서부 배수관 '!Q111+'유성 배수관 '!Q111+'대덕 배수관 '!Q111</f>
        <v>0</v>
      </c>
      <c r="R111" s="856">
        <f>'동부 배수관 '!R111+'중부 배수관'!R111+'서부 배수관 '!R111+'유성 배수관 '!R111+'대덕 배수관 '!R111</f>
        <v>0</v>
      </c>
      <c r="S111" s="856">
        <f>'동부 배수관 '!S111+'중부 배수관'!S111+'서부 배수관 '!S111+'유성 배수관 '!S111+'대덕 배수관 '!S111</f>
        <v>0</v>
      </c>
      <c r="T111" s="856">
        <f>'동부 배수관 '!T111+'중부 배수관'!T111+'서부 배수관 '!T111+'유성 배수관 '!T111+'대덕 배수관 '!T111</f>
        <v>0</v>
      </c>
      <c r="U111" s="856">
        <f>'동부 배수관 '!U111+'중부 배수관'!U111+'서부 배수관 '!U111+'유성 배수관 '!U111+'대덕 배수관 '!U111</f>
        <v>0</v>
      </c>
      <c r="V111" s="856">
        <f>'동부 배수관 '!V111+'중부 배수관'!V111+'서부 배수관 '!V111+'유성 배수관 '!V111+'대덕 배수관 '!V111</f>
        <v>0</v>
      </c>
      <c r="W111" s="856">
        <f>'동부 배수관 '!W111+'중부 배수관'!W111+'서부 배수관 '!W111+'유성 배수관 '!W111+'대덕 배수관 '!W111</f>
        <v>0</v>
      </c>
      <c r="X111" s="856">
        <f>'동부 배수관 '!X111+'중부 배수관'!X111+'서부 배수관 '!X111+'유성 배수관 '!X111+'대덕 배수관 '!X111</f>
        <v>0</v>
      </c>
      <c r="Y111" s="856">
        <f>'동부 배수관 '!Y111+'중부 배수관'!Y111+'서부 배수관 '!Y111+'유성 배수관 '!Y111+'대덕 배수관 '!Y111</f>
        <v>0</v>
      </c>
      <c r="Z111" s="856">
        <f>'동부 배수관 '!Z111+'중부 배수관'!Z111+'서부 배수관 '!Z111+'유성 배수관 '!Z111+'대덕 배수관 '!Z111</f>
        <v>0</v>
      </c>
      <c r="AA111" s="856">
        <f>'동부 배수관 '!AA111+'중부 배수관'!AA111+'서부 배수관 '!AA111+'유성 배수관 '!AA111+'대덕 배수관 '!AA111</f>
        <v>0</v>
      </c>
      <c r="AB111" s="856">
        <f>'동부 배수관 '!AB111+'중부 배수관'!AB111+'서부 배수관 '!AB111+'유성 배수관 '!AB111+'대덕 배수관 '!AB111</f>
        <v>0</v>
      </c>
      <c r="AC111" s="856">
        <f>'동부 배수관 '!AC111+'중부 배수관'!AC111+'서부 배수관 '!AC111+'유성 배수관 '!AC111+'대덕 배수관 '!AC111</f>
        <v>0</v>
      </c>
      <c r="AD111" s="856">
        <f>'동부 배수관 '!AD111+'중부 배수관'!AD111+'서부 배수관 '!AD111+'유성 배수관 '!AD111+'대덕 배수관 '!AD111</f>
        <v>0</v>
      </c>
      <c r="AE111" s="856">
        <f>'동부 배수관 '!AE111+'중부 배수관'!AE111+'서부 배수관 '!AE111+'유성 배수관 '!AE111+'대덕 배수관 '!AE111</f>
        <v>0</v>
      </c>
      <c r="AF111" s="856">
        <f>'동부 배수관 '!AF111+'중부 배수관'!AF111+'서부 배수관 '!AF111+'유성 배수관 '!AF111+'대덕 배수관 '!AF111</f>
        <v>0</v>
      </c>
      <c r="AG111" s="856">
        <f>'동부 배수관 '!AG111+'중부 배수관'!AG111+'서부 배수관 '!AG111+'유성 배수관 '!AG111+'대덕 배수관 '!AG111</f>
        <v>0</v>
      </c>
      <c r="AH111" s="856">
        <f>'동부 배수관 '!AH111+'중부 배수관'!AH111+'서부 배수관 '!AH111+'유성 배수관 '!AH111+'대덕 배수관 '!AH111</f>
        <v>0</v>
      </c>
      <c r="AI111" s="856">
        <f>'동부 배수관 '!AI111+'중부 배수관'!AI111+'서부 배수관 '!AI111+'유성 배수관 '!AI111+'대덕 배수관 '!AI111</f>
        <v>0</v>
      </c>
      <c r="AJ111" s="856">
        <f>'동부 배수관 '!AJ111+'중부 배수관'!AJ111+'서부 배수관 '!AJ111+'유성 배수관 '!AJ111+'대덕 배수관 '!AJ111</f>
        <v>0</v>
      </c>
      <c r="AK111" s="856">
        <f>'동부 배수관 '!AK111+'중부 배수관'!AK111+'서부 배수관 '!AK111+'유성 배수관 '!AK111+'대덕 배수관 '!AK111</f>
        <v>0</v>
      </c>
    </row>
    <row r="112" spans="1:37" s="850" customFormat="1" ht="19.5" customHeight="1" x14ac:dyDescent="0.15">
      <c r="A112" s="2743">
        <v>700</v>
      </c>
      <c r="B112" s="854" t="s">
        <v>46</v>
      </c>
      <c r="C112" s="613">
        <f>SUM(D112:AK112)</f>
        <v>23467.249999999996</v>
      </c>
      <c r="D112" s="613">
        <f>SUM(D115:D119)</f>
        <v>0</v>
      </c>
      <c r="E112" s="613">
        <f t="shared" ref="E112:AG112" si="35">SUM(E115:E119)</f>
        <v>0</v>
      </c>
      <c r="F112" s="613">
        <f t="shared" si="35"/>
        <v>0</v>
      </c>
      <c r="G112" s="613">
        <f t="shared" si="35"/>
        <v>0</v>
      </c>
      <c r="H112" s="613">
        <f t="shared" si="35"/>
        <v>0</v>
      </c>
      <c r="I112" s="613">
        <f t="shared" si="35"/>
        <v>0</v>
      </c>
      <c r="J112" s="613">
        <f t="shared" si="35"/>
        <v>217.12</v>
      </c>
      <c r="K112" s="613">
        <f t="shared" si="35"/>
        <v>3585.3599999999997</v>
      </c>
      <c r="L112" s="613">
        <f t="shared" si="35"/>
        <v>472.47</v>
      </c>
      <c r="M112" s="613">
        <f t="shared" si="35"/>
        <v>1788.12</v>
      </c>
      <c r="N112" s="613">
        <f t="shared" si="35"/>
        <v>1426.49</v>
      </c>
      <c r="O112" s="613">
        <f t="shared" si="35"/>
        <v>656.79</v>
      </c>
      <c r="P112" s="613">
        <f t="shared" si="35"/>
        <v>614.25</v>
      </c>
      <c r="Q112" s="613">
        <f t="shared" si="35"/>
        <v>403.65999999999997</v>
      </c>
      <c r="R112" s="613">
        <f t="shared" si="35"/>
        <v>1429.92</v>
      </c>
      <c r="S112" s="613">
        <f t="shared" si="35"/>
        <v>6324.2000000000007</v>
      </c>
      <c r="T112" s="613">
        <f t="shared" si="35"/>
        <v>0</v>
      </c>
      <c r="U112" s="613">
        <f t="shared" si="35"/>
        <v>1014.64</v>
      </c>
      <c r="V112" s="613">
        <f t="shared" si="35"/>
        <v>0</v>
      </c>
      <c r="W112" s="613">
        <f t="shared" si="35"/>
        <v>153.69999999999999</v>
      </c>
      <c r="X112" s="613">
        <f t="shared" si="35"/>
        <v>742.49</v>
      </c>
      <c r="Y112" s="613">
        <f t="shared" si="35"/>
        <v>9.32</v>
      </c>
      <c r="Z112" s="613">
        <f t="shared" si="35"/>
        <v>2971.49</v>
      </c>
      <c r="AA112" s="613">
        <f t="shared" si="35"/>
        <v>362.76</v>
      </c>
      <c r="AB112" s="613">
        <f t="shared" si="35"/>
        <v>0</v>
      </c>
      <c r="AC112" s="613">
        <f t="shared" si="35"/>
        <v>0</v>
      </c>
      <c r="AD112" s="613">
        <f t="shared" si="35"/>
        <v>0</v>
      </c>
      <c r="AE112" s="613">
        <f t="shared" si="35"/>
        <v>96.62</v>
      </c>
      <c r="AF112" s="613">
        <f t="shared" si="35"/>
        <v>0</v>
      </c>
      <c r="AG112" s="613">
        <f t="shared" si="35"/>
        <v>17.66</v>
      </c>
      <c r="AH112" s="613">
        <f>SUM(AH115:AH119)</f>
        <v>822.4</v>
      </c>
      <c r="AI112" s="613">
        <f>SUM(AI115:AI119)</f>
        <v>0</v>
      </c>
      <c r="AJ112" s="613">
        <f>SUM(AJ115:AJ119)</f>
        <v>0.97</v>
      </c>
      <c r="AK112" s="613">
        <f>SUM(AK113:AK120)</f>
        <v>356.82</v>
      </c>
    </row>
    <row r="113" spans="1:37" s="850" customFormat="1" ht="20.25" customHeight="1" x14ac:dyDescent="0.15">
      <c r="A113" s="2744"/>
      <c r="B113" s="855" t="s">
        <v>793</v>
      </c>
      <c r="C113" s="527">
        <f>SUM(D113:AK113)</f>
        <v>0</v>
      </c>
      <c r="D113" s="856">
        <f>'동부 배수관 '!D113+'중부 배수관'!D113+'서부 배수관 '!D113+'유성 배수관 '!D113+'대덕 배수관 '!D113</f>
        <v>0</v>
      </c>
      <c r="E113" s="856">
        <f>'동부 배수관 '!E113+'중부 배수관'!E113+'서부 배수관 '!E113+'유성 배수관 '!E113+'대덕 배수관 '!E113</f>
        <v>0</v>
      </c>
      <c r="F113" s="856">
        <f>'동부 배수관 '!F113+'중부 배수관'!F113+'서부 배수관 '!F113+'유성 배수관 '!F113+'대덕 배수관 '!F113</f>
        <v>0</v>
      </c>
      <c r="G113" s="856">
        <f>'동부 배수관 '!G113+'중부 배수관'!G113+'서부 배수관 '!G113+'유성 배수관 '!G113+'대덕 배수관 '!G113</f>
        <v>0</v>
      </c>
      <c r="H113" s="856">
        <f>'동부 배수관 '!H113+'중부 배수관'!H113+'서부 배수관 '!H113+'유성 배수관 '!H113+'대덕 배수관 '!H113</f>
        <v>0</v>
      </c>
      <c r="I113" s="856">
        <f>'동부 배수관 '!I113+'중부 배수관'!I113+'서부 배수관 '!I113+'유성 배수관 '!I113+'대덕 배수관 '!I113</f>
        <v>0</v>
      </c>
      <c r="J113" s="856">
        <f>'동부 배수관 '!J113+'중부 배수관'!J113+'서부 배수관 '!J113+'유성 배수관 '!J113+'대덕 배수관 '!J113</f>
        <v>0</v>
      </c>
      <c r="K113" s="856">
        <f>'동부 배수관 '!K113+'중부 배수관'!K113+'서부 배수관 '!K113+'유성 배수관 '!K113+'대덕 배수관 '!K113</f>
        <v>0</v>
      </c>
      <c r="L113" s="856">
        <f>'동부 배수관 '!L113+'중부 배수관'!L113+'서부 배수관 '!L113+'유성 배수관 '!L113+'대덕 배수관 '!L113</f>
        <v>0</v>
      </c>
      <c r="M113" s="856">
        <f>'동부 배수관 '!M113+'중부 배수관'!M113+'서부 배수관 '!M113+'유성 배수관 '!M113+'대덕 배수관 '!M113</f>
        <v>0</v>
      </c>
      <c r="N113" s="856">
        <f>'동부 배수관 '!N113+'중부 배수관'!N113+'서부 배수관 '!N113+'유성 배수관 '!N113+'대덕 배수관 '!N113</f>
        <v>0</v>
      </c>
      <c r="O113" s="856">
        <f>'동부 배수관 '!O113+'중부 배수관'!O113+'서부 배수관 '!O113+'유성 배수관 '!O113+'대덕 배수관 '!O113</f>
        <v>0</v>
      </c>
      <c r="P113" s="856">
        <f>'동부 배수관 '!P113+'중부 배수관'!P113+'서부 배수관 '!P113+'유성 배수관 '!P113+'대덕 배수관 '!P113</f>
        <v>0</v>
      </c>
      <c r="Q113" s="856">
        <f>'동부 배수관 '!Q113+'중부 배수관'!Q113+'서부 배수관 '!Q113+'유성 배수관 '!Q113+'대덕 배수관 '!Q113</f>
        <v>0</v>
      </c>
      <c r="R113" s="856">
        <f>'동부 배수관 '!R113+'중부 배수관'!R113+'서부 배수관 '!R113+'유성 배수관 '!R113+'대덕 배수관 '!R113</f>
        <v>0</v>
      </c>
      <c r="S113" s="856">
        <f>'동부 배수관 '!S113+'중부 배수관'!S113+'서부 배수관 '!S113+'유성 배수관 '!S113+'대덕 배수관 '!S113</f>
        <v>0</v>
      </c>
      <c r="T113" s="856">
        <f>'동부 배수관 '!T113+'중부 배수관'!T113+'서부 배수관 '!T113+'유성 배수관 '!T113+'대덕 배수관 '!T113</f>
        <v>0</v>
      </c>
      <c r="U113" s="856">
        <f>'동부 배수관 '!U113+'중부 배수관'!U113+'서부 배수관 '!U113+'유성 배수관 '!U113+'대덕 배수관 '!U113</f>
        <v>0</v>
      </c>
      <c r="V113" s="856">
        <f>'동부 배수관 '!V113+'중부 배수관'!V113+'서부 배수관 '!V113+'유성 배수관 '!V113+'대덕 배수관 '!V113</f>
        <v>0</v>
      </c>
      <c r="W113" s="856">
        <f>'동부 배수관 '!W113+'중부 배수관'!W113+'서부 배수관 '!W113+'유성 배수관 '!W113+'대덕 배수관 '!W113</f>
        <v>0</v>
      </c>
      <c r="X113" s="856">
        <f>'동부 배수관 '!X113+'중부 배수관'!X113+'서부 배수관 '!X113+'유성 배수관 '!X113+'대덕 배수관 '!X113</f>
        <v>0</v>
      </c>
      <c r="Y113" s="856">
        <f>'동부 배수관 '!Y113+'중부 배수관'!Y113+'서부 배수관 '!Y113+'유성 배수관 '!Y113+'대덕 배수관 '!Y113</f>
        <v>0</v>
      </c>
      <c r="Z113" s="856">
        <f>'동부 배수관 '!Z113+'중부 배수관'!Z113+'서부 배수관 '!Z113+'유성 배수관 '!Z113+'대덕 배수관 '!Z113</f>
        <v>0</v>
      </c>
      <c r="AA113" s="856">
        <f>'동부 배수관 '!AA113+'중부 배수관'!AA113+'서부 배수관 '!AA113+'유성 배수관 '!AA113+'대덕 배수관 '!AA113</f>
        <v>0</v>
      </c>
      <c r="AB113" s="856">
        <f>'동부 배수관 '!AB113+'중부 배수관'!AB113+'서부 배수관 '!AB113+'유성 배수관 '!AB113+'대덕 배수관 '!AB113</f>
        <v>0</v>
      </c>
      <c r="AC113" s="856">
        <f>'동부 배수관 '!AC113+'중부 배수관'!AC113+'서부 배수관 '!AC113+'유성 배수관 '!AC113+'대덕 배수관 '!AC113</f>
        <v>0</v>
      </c>
      <c r="AD113" s="856">
        <f>'동부 배수관 '!AD113+'중부 배수관'!AD113+'서부 배수관 '!AD113+'유성 배수관 '!AD113+'대덕 배수관 '!AD113</f>
        <v>0</v>
      </c>
      <c r="AE113" s="856">
        <f>'동부 배수관 '!AE113+'중부 배수관'!AE113+'서부 배수관 '!AE113+'유성 배수관 '!AE113+'대덕 배수관 '!AE113</f>
        <v>0</v>
      </c>
      <c r="AF113" s="856">
        <f>'동부 배수관 '!AF113+'중부 배수관'!AF113+'서부 배수관 '!AF113+'유성 배수관 '!AF113+'대덕 배수관 '!AF113</f>
        <v>0</v>
      </c>
      <c r="AG113" s="856">
        <f>'동부 배수관 '!AG113+'중부 배수관'!AG113+'서부 배수관 '!AG113+'유성 배수관 '!AG113+'대덕 배수관 '!AG113</f>
        <v>0</v>
      </c>
      <c r="AH113" s="856">
        <f>'동부 배수관 '!AH113+'중부 배수관'!AH113+'서부 배수관 '!AH113+'유성 배수관 '!AH113+'대덕 배수관 '!AH113</f>
        <v>0</v>
      </c>
      <c r="AI113" s="856">
        <f>'동부 배수관 '!AI113+'중부 배수관'!AI113+'서부 배수관 '!AI113+'유성 배수관 '!AI113+'대덕 배수관 '!AI113</f>
        <v>0</v>
      </c>
      <c r="AJ113" s="856">
        <f>'동부 배수관 '!AJ113+'중부 배수관'!AJ113+'서부 배수관 '!AJ113+'유성 배수관 '!AJ113+'대덕 배수관 '!AJ113</f>
        <v>0</v>
      </c>
      <c r="AK113" s="856">
        <f>'동부 배수관 '!AK113+'중부 배수관'!AK113+'서부 배수관 '!AK113+'유성 배수관 '!AK113+'대덕 배수관 '!AK113</f>
        <v>0</v>
      </c>
    </row>
    <row r="114" spans="1:37" s="850" customFormat="1" ht="20.25" customHeight="1" x14ac:dyDescent="0.15">
      <c r="A114" s="2744"/>
      <c r="B114" s="851" t="s">
        <v>792</v>
      </c>
      <c r="C114" s="527">
        <f t="shared" ref="C114:C120" si="36">SUM(D114:AK114)</f>
        <v>0</v>
      </c>
      <c r="D114" s="856">
        <f>'동부 배수관 '!D114+'중부 배수관'!D114+'서부 배수관 '!D114+'유성 배수관 '!D114+'대덕 배수관 '!D114</f>
        <v>0</v>
      </c>
      <c r="E114" s="856">
        <f>'동부 배수관 '!E114+'중부 배수관'!E114+'서부 배수관 '!E114+'유성 배수관 '!E114+'대덕 배수관 '!E114</f>
        <v>0</v>
      </c>
      <c r="F114" s="856">
        <f>'동부 배수관 '!F114+'중부 배수관'!F114+'서부 배수관 '!F114+'유성 배수관 '!F114+'대덕 배수관 '!F114</f>
        <v>0</v>
      </c>
      <c r="G114" s="856">
        <f>'동부 배수관 '!G114+'중부 배수관'!G114+'서부 배수관 '!G114+'유성 배수관 '!G114+'대덕 배수관 '!G114</f>
        <v>0</v>
      </c>
      <c r="H114" s="856">
        <f>'동부 배수관 '!H114+'중부 배수관'!H114+'서부 배수관 '!H114+'유성 배수관 '!H114+'대덕 배수관 '!H114</f>
        <v>0</v>
      </c>
      <c r="I114" s="856">
        <f>'동부 배수관 '!I114+'중부 배수관'!I114+'서부 배수관 '!I114+'유성 배수관 '!I114+'대덕 배수관 '!I114</f>
        <v>0</v>
      </c>
      <c r="J114" s="856">
        <f>'동부 배수관 '!J114+'중부 배수관'!J114+'서부 배수관 '!J114+'유성 배수관 '!J114+'대덕 배수관 '!J114</f>
        <v>0</v>
      </c>
      <c r="K114" s="856">
        <f>'동부 배수관 '!K114+'중부 배수관'!K114+'서부 배수관 '!K114+'유성 배수관 '!K114+'대덕 배수관 '!K114</f>
        <v>0</v>
      </c>
      <c r="L114" s="856">
        <f>'동부 배수관 '!L114+'중부 배수관'!L114+'서부 배수관 '!L114+'유성 배수관 '!L114+'대덕 배수관 '!L114</f>
        <v>0</v>
      </c>
      <c r="M114" s="856">
        <f>'동부 배수관 '!M114+'중부 배수관'!M114+'서부 배수관 '!M114+'유성 배수관 '!M114+'대덕 배수관 '!M114</f>
        <v>0</v>
      </c>
      <c r="N114" s="856">
        <f>'동부 배수관 '!N114+'중부 배수관'!N114+'서부 배수관 '!N114+'유성 배수관 '!N114+'대덕 배수관 '!N114</f>
        <v>0</v>
      </c>
      <c r="O114" s="856">
        <f>'동부 배수관 '!O114+'중부 배수관'!O114+'서부 배수관 '!O114+'유성 배수관 '!O114+'대덕 배수관 '!O114</f>
        <v>0</v>
      </c>
      <c r="P114" s="856">
        <f>'동부 배수관 '!P114+'중부 배수관'!P114+'서부 배수관 '!P114+'유성 배수관 '!P114+'대덕 배수관 '!P114</f>
        <v>0</v>
      </c>
      <c r="Q114" s="856">
        <f>'동부 배수관 '!Q114+'중부 배수관'!Q114+'서부 배수관 '!Q114+'유성 배수관 '!Q114+'대덕 배수관 '!Q114</f>
        <v>0</v>
      </c>
      <c r="R114" s="856">
        <f>'동부 배수관 '!R114+'중부 배수관'!R114+'서부 배수관 '!R114+'유성 배수관 '!R114+'대덕 배수관 '!R114</f>
        <v>0</v>
      </c>
      <c r="S114" s="856">
        <f>'동부 배수관 '!S114+'중부 배수관'!S114+'서부 배수관 '!S114+'유성 배수관 '!S114+'대덕 배수관 '!S114</f>
        <v>0</v>
      </c>
      <c r="T114" s="856">
        <f>'동부 배수관 '!T114+'중부 배수관'!T114+'서부 배수관 '!T114+'유성 배수관 '!T114+'대덕 배수관 '!T114</f>
        <v>0</v>
      </c>
      <c r="U114" s="856">
        <f>'동부 배수관 '!U114+'중부 배수관'!U114+'서부 배수관 '!U114+'유성 배수관 '!U114+'대덕 배수관 '!U114</f>
        <v>0</v>
      </c>
      <c r="V114" s="856">
        <f>'동부 배수관 '!V114+'중부 배수관'!V114+'서부 배수관 '!V114+'유성 배수관 '!V114+'대덕 배수관 '!V114</f>
        <v>0</v>
      </c>
      <c r="W114" s="856">
        <f>'동부 배수관 '!W114+'중부 배수관'!W114+'서부 배수관 '!W114+'유성 배수관 '!W114+'대덕 배수관 '!W114</f>
        <v>0</v>
      </c>
      <c r="X114" s="856">
        <f>'동부 배수관 '!X114+'중부 배수관'!X114+'서부 배수관 '!X114+'유성 배수관 '!X114+'대덕 배수관 '!X114</f>
        <v>0</v>
      </c>
      <c r="Y114" s="856">
        <f>'동부 배수관 '!Y114+'중부 배수관'!Y114+'서부 배수관 '!Y114+'유성 배수관 '!Y114+'대덕 배수관 '!Y114</f>
        <v>0</v>
      </c>
      <c r="Z114" s="856">
        <f>'동부 배수관 '!Z114+'중부 배수관'!Z114+'서부 배수관 '!Z114+'유성 배수관 '!Z114+'대덕 배수관 '!Z114</f>
        <v>0</v>
      </c>
      <c r="AA114" s="856">
        <f>'동부 배수관 '!AA114+'중부 배수관'!AA114+'서부 배수관 '!AA114+'유성 배수관 '!AA114+'대덕 배수관 '!AA114</f>
        <v>0</v>
      </c>
      <c r="AB114" s="856">
        <f>'동부 배수관 '!AB114+'중부 배수관'!AB114+'서부 배수관 '!AB114+'유성 배수관 '!AB114+'대덕 배수관 '!AB114</f>
        <v>0</v>
      </c>
      <c r="AC114" s="856">
        <f>'동부 배수관 '!AC114+'중부 배수관'!AC114+'서부 배수관 '!AC114+'유성 배수관 '!AC114+'대덕 배수관 '!AC114</f>
        <v>0</v>
      </c>
      <c r="AD114" s="856">
        <f>'동부 배수관 '!AD114+'중부 배수관'!AD114+'서부 배수관 '!AD114+'유성 배수관 '!AD114+'대덕 배수관 '!AD114</f>
        <v>0</v>
      </c>
      <c r="AE114" s="856">
        <f>'동부 배수관 '!AE114+'중부 배수관'!AE114+'서부 배수관 '!AE114+'유성 배수관 '!AE114+'대덕 배수관 '!AE114</f>
        <v>0</v>
      </c>
      <c r="AF114" s="856">
        <f>'동부 배수관 '!AF114+'중부 배수관'!AF114+'서부 배수관 '!AF114+'유성 배수관 '!AF114+'대덕 배수관 '!AF114</f>
        <v>0</v>
      </c>
      <c r="AG114" s="856">
        <f>'동부 배수관 '!AG114+'중부 배수관'!AG114+'서부 배수관 '!AG114+'유성 배수관 '!AG114+'대덕 배수관 '!AG114</f>
        <v>0</v>
      </c>
      <c r="AH114" s="856">
        <f>'동부 배수관 '!AH114+'중부 배수관'!AH114+'서부 배수관 '!AH114+'유성 배수관 '!AH114+'대덕 배수관 '!AH114</f>
        <v>0</v>
      </c>
      <c r="AI114" s="856">
        <f>'동부 배수관 '!AI114+'중부 배수관'!AI114+'서부 배수관 '!AI114+'유성 배수관 '!AI114+'대덕 배수관 '!AI114</f>
        <v>0</v>
      </c>
      <c r="AJ114" s="856">
        <f>'동부 배수관 '!AJ114+'중부 배수관'!AJ114+'서부 배수관 '!AJ114+'유성 배수관 '!AJ114+'대덕 배수관 '!AJ114</f>
        <v>0</v>
      </c>
      <c r="AK114" s="856">
        <f>'동부 배수관 '!AK114+'중부 배수관'!AK114+'서부 배수관 '!AK114+'유성 배수관 '!AK114+'대덕 배수관 '!AK114</f>
        <v>0</v>
      </c>
    </row>
    <row r="115" spans="1:37" s="850" customFormat="1" ht="20.25" customHeight="1" x14ac:dyDescent="0.15">
      <c r="A115" s="2744"/>
      <c r="B115" s="851" t="s">
        <v>974</v>
      </c>
      <c r="C115" s="527">
        <f t="shared" si="36"/>
        <v>12849.919999999998</v>
      </c>
      <c r="D115" s="856">
        <f>'동부 배수관 '!D115+'중부 배수관'!D115+'서부 배수관 '!D115+'유성 배수관 '!D115+'대덕 배수관 '!D115</f>
        <v>0</v>
      </c>
      <c r="E115" s="856">
        <f>'동부 배수관 '!E115+'중부 배수관'!E115+'서부 배수관 '!E115+'유성 배수관 '!E115+'대덕 배수관 '!E115</f>
        <v>0</v>
      </c>
      <c r="F115" s="856">
        <f>'동부 배수관 '!F115+'중부 배수관'!F115+'서부 배수관 '!F115+'유성 배수관 '!F115+'대덕 배수관 '!F115</f>
        <v>0</v>
      </c>
      <c r="G115" s="856">
        <f>'동부 배수관 '!G115+'중부 배수관'!G115+'서부 배수관 '!G115+'유성 배수관 '!G115+'대덕 배수관 '!G115</f>
        <v>0</v>
      </c>
      <c r="H115" s="856">
        <f>'동부 배수관 '!H115+'중부 배수관'!H115+'서부 배수관 '!H115+'유성 배수관 '!H115+'대덕 배수관 '!H115</f>
        <v>0</v>
      </c>
      <c r="I115" s="856">
        <f>'동부 배수관 '!I115+'중부 배수관'!I115+'서부 배수관 '!I115+'유성 배수관 '!I115+'대덕 배수관 '!I115</f>
        <v>0</v>
      </c>
      <c r="J115" s="856">
        <f>'동부 배수관 '!J115+'중부 배수관'!J115+'서부 배수관 '!J115+'유성 배수관 '!J115+'대덕 배수관 '!J115</f>
        <v>0</v>
      </c>
      <c r="K115" s="856">
        <f>'동부 배수관 '!K115+'중부 배수관'!K115+'서부 배수관 '!K115+'유성 배수관 '!K115+'대덕 배수관 '!K115</f>
        <v>2443.6799999999998</v>
      </c>
      <c r="L115" s="856">
        <f>'동부 배수관 '!L115+'중부 배수관'!L115+'서부 배수관 '!L115+'유성 배수관 '!L115+'대덕 배수관 '!L115</f>
        <v>470.72</v>
      </c>
      <c r="M115" s="856">
        <f>'동부 배수관 '!M115+'중부 배수관'!M115+'서부 배수관 '!M115+'유성 배수관 '!M115+'대덕 배수관 '!M115</f>
        <v>41.11</v>
      </c>
      <c r="N115" s="856">
        <f>'동부 배수관 '!N115+'중부 배수관'!N115+'서부 배수관 '!N115+'유성 배수관 '!N115+'대덕 배수관 '!N115</f>
        <v>0</v>
      </c>
      <c r="O115" s="856">
        <f>'동부 배수관 '!O115+'중부 배수관'!O115+'서부 배수관 '!O115+'유성 배수관 '!O115+'대덕 배수관 '!O115</f>
        <v>22.91</v>
      </c>
      <c r="P115" s="856">
        <f>'동부 배수관 '!P115+'중부 배수관'!P115+'서부 배수관 '!P115+'유성 배수관 '!P115+'대덕 배수관 '!P115</f>
        <v>614.25</v>
      </c>
      <c r="Q115" s="856">
        <f>'동부 배수관 '!Q115+'중부 배수관'!Q115+'서부 배수관 '!Q115+'유성 배수관 '!Q115+'대덕 배수관 '!Q115</f>
        <v>0</v>
      </c>
      <c r="R115" s="856">
        <f>'동부 배수관 '!R115+'중부 배수관'!R115+'서부 배수관 '!R115+'유성 배수관 '!R115+'대덕 배수관 '!R115</f>
        <v>1187.03</v>
      </c>
      <c r="S115" s="856">
        <f>'동부 배수관 '!S115+'중부 배수관'!S115+'서부 배수관 '!S115+'유성 배수관 '!S115+'대덕 배수관 '!S115</f>
        <v>4442.26</v>
      </c>
      <c r="T115" s="856">
        <f>'동부 배수관 '!T115+'중부 배수관'!T115+'서부 배수관 '!T115+'유성 배수관 '!T115+'대덕 배수관 '!T115</f>
        <v>0</v>
      </c>
      <c r="U115" s="856">
        <f>'동부 배수관 '!U115+'중부 배수관'!U115+'서부 배수관 '!U115+'유성 배수관 '!U115+'대덕 배수관 '!U115</f>
        <v>1014.64</v>
      </c>
      <c r="V115" s="856">
        <f>'동부 배수관 '!V115+'중부 배수관'!V115+'서부 배수관 '!V115+'유성 배수관 '!V115+'대덕 배수관 '!V115</f>
        <v>0</v>
      </c>
      <c r="W115" s="856">
        <f>'동부 배수관 '!W115+'중부 배수관'!W115+'서부 배수관 '!W115+'유성 배수관 '!W115+'대덕 배수관 '!W115</f>
        <v>153.69999999999999</v>
      </c>
      <c r="X115" s="856">
        <f>'동부 배수관 '!X115+'중부 배수관'!X115+'서부 배수관 '!X115+'유성 배수관 '!X115+'대덕 배수관 '!X115</f>
        <v>0</v>
      </c>
      <c r="Y115" s="856">
        <f>'동부 배수관 '!Y115+'중부 배수관'!Y115+'서부 배수관 '!Y115+'유성 배수관 '!Y115+'대덕 배수관 '!Y115</f>
        <v>9.32</v>
      </c>
      <c r="Z115" s="856">
        <f>'동부 배수관 '!Z115+'중부 배수관'!Z115+'서부 배수관 '!Z115+'유성 배수관 '!Z115+'대덕 배수관 '!Z115</f>
        <v>1876.47</v>
      </c>
      <c r="AA115" s="856">
        <f>'동부 배수관 '!AA115+'중부 배수관'!AA115+'서부 배수관 '!AA115+'유성 배수관 '!AA115+'대덕 배수관 '!AA115</f>
        <v>0</v>
      </c>
      <c r="AB115" s="856">
        <f>'동부 배수관 '!AB115+'중부 배수관'!AB115+'서부 배수관 '!AB115+'유성 배수관 '!AB115+'대덕 배수관 '!AB115</f>
        <v>0</v>
      </c>
      <c r="AC115" s="856">
        <f>'동부 배수관 '!AC115+'중부 배수관'!AC115+'서부 배수관 '!AC115+'유성 배수관 '!AC115+'대덕 배수관 '!AC115</f>
        <v>0</v>
      </c>
      <c r="AD115" s="856">
        <f>'동부 배수관 '!AD115+'중부 배수관'!AD115+'서부 배수관 '!AD115+'유성 배수관 '!AD115+'대덕 배수관 '!AD115</f>
        <v>0</v>
      </c>
      <c r="AE115" s="856">
        <f>'동부 배수관 '!AE115+'중부 배수관'!AE115+'서부 배수관 '!AE115+'유성 배수관 '!AE115+'대덕 배수관 '!AE115</f>
        <v>96.62</v>
      </c>
      <c r="AF115" s="856">
        <f>'동부 배수관 '!AF115+'중부 배수관'!AF115+'서부 배수관 '!AF115+'유성 배수관 '!AF115+'대덕 배수관 '!AF115</f>
        <v>0</v>
      </c>
      <c r="AG115" s="856">
        <f>'동부 배수관 '!AG115+'중부 배수관'!AG115+'서부 배수관 '!AG115+'유성 배수관 '!AG115+'대덕 배수관 '!AG115</f>
        <v>0</v>
      </c>
      <c r="AH115" s="856">
        <f>'동부 배수관 '!AH115+'중부 배수관'!AH115+'서부 배수관 '!AH115+'유성 배수관 '!AH115+'대덕 배수관 '!AH115</f>
        <v>119.42</v>
      </c>
      <c r="AI115" s="856">
        <f>'동부 배수관 '!AI115+'중부 배수관'!AI115+'서부 배수관 '!AI115+'유성 배수관 '!AI115+'대덕 배수관 '!AI115</f>
        <v>0</v>
      </c>
      <c r="AJ115" s="856">
        <f>'동부 배수관 '!AJ115+'중부 배수관'!AJ115+'서부 배수관 '!AJ115+'유성 배수관 '!AJ115+'대덕 배수관 '!AJ115</f>
        <v>0.97</v>
      </c>
      <c r="AK115" s="856">
        <f>'동부 배수관 '!AK115+'중부 배수관'!AK115+'서부 배수관 '!AK115+'유성 배수관 '!AK115+'대덕 배수관 '!AK115</f>
        <v>356.82</v>
      </c>
    </row>
    <row r="116" spans="1:37" s="850" customFormat="1" ht="20.25" customHeight="1" x14ac:dyDescent="0.15">
      <c r="A116" s="2744"/>
      <c r="B116" s="851" t="s">
        <v>345</v>
      </c>
      <c r="C116" s="527">
        <f t="shared" si="36"/>
        <v>10617.33</v>
      </c>
      <c r="D116" s="856">
        <f>'동부 배수관 '!D116+'중부 배수관'!D116+'서부 배수관 '!D116+'유성 배수관 '!D116+'대덕 배수관 '!D116</f>
        <v>0</v>
      </c>
      <c r="E116" s="856">
        <f>'동부 배수관 '!E116+'중부 배수관'!E116+'서부 배수관 '!E116+'유성 배수관 '!E116+'대덕 배수관 '!E116</f>
        <v>0</v>
      </c>
      <c r="F116" s="856">
        <f>'동부 배수관 '!F116+'중부 배수관'!F116+'서부 배수관 '!F116+'유성 배수관 '!F116+'대덕 배수관 '!F116</f>
        <v>0</v>
      </c>
      <c r="G116" s="856">
        <f>'동부 배수관 '!G116+'중부 배수관'!G116+'서부 배수관 '!G116+'유성 배수관 '!G116+'대덕 배수관 '!G116</f>
        <v>0</v>
      </c>
      <c r="H116" s="856">
        <f>'동부 배수관 '!H116+'중부 배수관'!H116+'서부 배수관 '!H116+'유성 배수관 '!H116+'대덕 배수관 '!H116</f>
        <v>0</v>
      </c>
      <c r="I116" s="856">
        <f>'동부 배수관 '!I116+'중부 배수관'!I116+'서부 배수관 '!I116+'유성 배수관 '!I116+'대덕 배수관 '!I116</f>
        <v>0</v>
      </c>
      <c r="J116" s="856">
        <f>'동부 배수관 '!J116+'중부 배수관'!J116+'서부 배수관 '!J116+'유성 배수관 '!J116+'대덕 배수관 '!J116</f>
        <v>217.12</v>
      </c>
      <c r="K116" s="856">
        <f>'동부 배수관 '!K116+'중부 배수관'!K116+'서부 배수관 '!K116+'유성 배수관 '!K116+'대덕 배수관 '!K116</f>
        <v>1141.68</v>
      </c>
      <c r="L116" s="856">
        <f>'동부 배수관 '!L116+'중부 배수관'!L116+'서부 배수관 '!L116+'유성 배수관 '!L116+'대덕 배수관 '!L116</f>
        <v>1.75</v>
      </c>
      <c r="M116" s="856">
        <f>'동부 배수관 '!M116+'중부 배수관'!M116+'서부 배수관 '!M116+'유성 배수관 '!M116+'대덕 배수관 '!M116</f>
        <v>1747.01</v>
      </c>
      <c r="N116" s="856">
        <f>'동부 배수관 '!N116+'중부 배수관'!N116+'서부 배수관 '!N116+'유성 배수관 '!N116+'대덕 배수관 '!N116</f>
        <v>1426.49</v>
      </c>
      <c r="O116" s="856">
        <f>'동부 배수관 '!O116+'중부 배수관'!O116+'서부 배수관 '!O116+'유성 배수관 '!O116+'대덕 배수관 '!O116</f>
        <v>633.88</v>
      </c>
      <c r="P116" s="856">
        <f>'동부 배수관 '!P116+'중부 배수관'!P116+'서부 배수관 '!P116+'유성 배수관 '!P116+'대덕 배수관 '!P116</f>
        <v>0</v>
      </c>
      <c r="Q116" s="856">
        <f>'동부 배수관 '!Q116+'중부 배수관'!Q116+'서부 배수관 '!Q116+'유성 배수관 '!Q116+'대덕 배수관 '!Q116</f>
        <v>403.65999999999997</v>
      </c>
      <c r="R116" s="856">
        <f>'동부 배수관 '!R116+'중부 배수관'!R116+'서부 배수관 '!R116+'유성 배수관 '!R116+'대덕 배수관 '!R116</f>
        <v>242.89</v>
      </c>
      <c r="S116" s="856">
        <f>'동부 배수관 '!S116+'중부 배수관'!S116+'서부 배수관 '!S116+'유성 배수관 '!S116+'대덕 배수관 '!S116</f>
        <v>1881.94</v>
      </c>
      <c r="T116" s="856">
        <f>'동부 배수관 '!T116+'중부 배수관'!T116+'서부 배수관 '!T116+'유성 배수관 '!T116+'대덕 배수관 '!T116</f>
        <v>0</v>
      </c>
      <c r="U116" s="856">
        <f>'동부 배수관 '!U116+'중부 배수관'!U116+'서부 배수관 '!U116+'유성 배수관 '!U116+'대덕 배수관 '!U116</f>
        <v>0</v>
      </c>
      <c r="V116" s="856">
        <f>'동부 배수관 '!V116+'중부 배수관'!V116+'서부 배수관 '!V116+'유성 배수관 '!V116+'대덕 배수관 '!V116</f>
        <v>0</v>
      </c>
      <c r="W116" s="856">
        <f>'동부 배수관 '!W116+'중부 배수관'!W116+'서부 배수관 '!W116+'유성 배수관 '!W116+'대덕 배수관 '!W116</f>
        <v>0</v>
      </c>
      <c r="X116" s="856">
        <f>'동부 배수관 '!X116+'중부 배수관'!X116+'서부 배수관 '!X116+'유성 배수관 '!X116+'대덕 배수관 '!X116</f>
        <v>742.49</v>
      </c>
      <c r="Y116" s="856">
        <f>'동부 배수관 '!Y116+'중부 배수관'!Y116+'서부 배수관 '!Y116+'유성 배수관 '!Y116+'대덕 배수관 '!Y116</f>
        <v>0</v>
      </c>
      <c r="Z116" s="856">
        <f>'동부 배수관 '!Z116+'중부 배수관'!Z116+'서부 배수관 '!Z116+'유성 배수관 '!Z116+'대덕 배수관 '!Z116</f>
        <v>1095.02</v>
      </c>
      <c r="AA116" s="856">
        <f>'동부 배수관 '!AA116+'중부 배수관'!AA116+'서부 배수관 '!AA116+'유성 배수관 '!AA116+'대덕 배수관 '!AA116</f>
        <v>362.76</v>
      </c>
      <c r="AB116" s="856">
        <f>'동부 배수관 '!AB116+'중부 배수관'!AB116+'서부 배수관 '!AB116+'유성 배수관 '!AB116+'대덕 배수관 '!AB116</f>
        <v>0</v>
      </c>
      <c r="AC116" s="856">
        <f>'동부 배수관 '!AC116+'중부 배수관'!AC116+'서부 배수관 '!AC116+'유성 배수관 '!AC116+'대덕 배수관 '!AC116</f>
        <v>0</v>
      </c>
      <c r="AD116" s="856">
        <f>'동부 배수관 '!AD116+'중부 배수관'!AD116+'서부 배수관 '!AD116+'유성 배수관 '!AD116+'대덕 배수관 '!AD116</f>
        <v>0</v>
      </c>
      <c r="AE116" s="856">
        <f>'동부 배수관 '!AE116+'중부 배수관'!AE116+'서부 배수관 '!AE116+'유성 배수관 '!AE116+'대덕 배수관 '!AE116</f>
        <v>0</v>
      </c>
      <c r="AF116" s="856">
        <f>'동부 배수관 '!AF116+'중부 배수관'!AF116+'서부 배수관 '!AF116+'유성 배수관 '!AF116+'대덕 배수관 '!AF116</f>
        <v>0</v>
      </c>
      <c r="AG116" s="856">
        <f>'동부 배수관 '!AG116+'중부 배수관'!AG116+'서부 배수관 '!AG116+'유성 배수관 '!AG116+'대덕 배수관 '!AG116</f>
        <v>17.66</v>
      </c>
      <c r="AH116" s="856">
        <f>'동부 배수관 '!AH116+'중부 배수관'!AH116+'서부 배수관 '!AH116+'유성 배수관 '!AH116+'대덕 배수관 '!AH116</f>
        <v>702.98</v>
      </c>
      <c r="AI116" s="856">
        <f>'동부 배수관 '!AI116+'중부 배수관'!AI116+'서부 배수관 '!AI116+'유성 배수관 '!AI116+'대덕 배수관 '!AI116</f>
        <v>0</v>
      </c>
      <c r="AJ116" s="856">
        <f>'동부 배수관 '!AJ116+'중부 배수관'!AJ116+'서부 배수관 '!AJ116+'유성 배수관 '!AJ116+'대덕 배수관 '!AJ116</f>
        <v>0</v>
      </c>
      <c r="AK116" s="856">
        <f>'동부 배수관 '!AK116+'중부 배수관'!AK116+'서부 배수관 '!AK116+'유성 배수관 '!AK116+'대덕 배수관 '!AK116</f>
        <v>0</v>
      </c>
    </row>
    <row r="117" spans="1:37" s="850" customFormat="1" ht="20.25" customHeight="1" x14ac:dyDescent="0.15">
      <c r="A117" s="2744"/>
      <c r="B117" s="852" t="s">
        <v>283</v>
      </c>
      <c r="C117" s="527">
        <f t="shared" si="36"/>
        <v>0</v>
      </c>
      <c r="D117" s="856">
        <f>'동부 배수관 '!D117+'중부 배수관'!D117+'서부 배수관 '!D117+'유성 배수관 '!D117+'대덕 배수관 '!D117</f>
        <v>0</v>
      </c>
      <c r="E117" s="856">
        <f>'동부 배수관 '!E117+'중부 배수관'!E117+'서부 배수관 '!E117+'유성 배수관 '!E117+'대덕 배수관 '!E117</f>
        <v>0</v>
      </c>
      <c r="F117" s="856">
        <f>'동부 배수관 '!F117+'중부 배수관'!F117+'서부 배수관 '!F117+'유성 배수관 '!F117+'대덕 배수관 '!F117</f>
        <v>0</v>
      </c>
      <c r="G117" s="856">
        <f>'동부 배수관 '!G117+'중부 배수관'!G117+'서부 배수관 '!G117+'유성 배수관 '!G117+'대덕 배수관 '!G117</f>
        <v>0</v>
      </c>
      <c r="H117" s="856">
        <f>'동부 배수관 '!H117+'중부 배수관'!H117+'서부 배수관 '!H117+'유성 배수관 '!H117+'대덕 배수관 '!H117</f>
        <v>0</v>
      </c>
      <c r="I117" s="856">
        <f>'동부 배수관 '!I117+'중부 배수관'!I117+'서부 배수관 '!I117+'유성 배수관 '!I117+'대덕 배수관 '!I117</f>
        <v>0</v>
      </c>
      <c r="J117" s="856">
        <f>'동부 배수관 '!J117+'중부 배수관'!J117+'서부 배수관 '!J117+'유성 배수관 '!J117+'대덕 배수관 '!J117</f>
        <v>0</v>
      </c>
      <c r="K117" s="856">
        <f>'동부 배수관 '!K117+'중부 배수관'!K117+'서부 배수관 '!K117+'유성 배수관 '!K117+'대덕 배수관 '!K117</f>
        <v>0</v>
      </c>
      <c r="L117" s="856">
        <f>'동부 배수관 '!L117+'중부 배수관'!L117+'서부 배수관 '!L117+'유성 배수관 '!L117+'대덕 배수관 '!L117</f>
        <v>0</v>
      </c>
      <c r="M117" s="856">
        <f>'동부 배수관 '!M117+'중부 배수관'!M117+'서부 배수관 '!M117+'유성 배수관 '!M117+'대덕 배수관 '!M117</f>
        <v>0</v>
      </c>
      <c r="N117" s="856">
        <f>'동부 배수관 '!N117+'중부 배수관'!N117+'서부 배수관 '!N117+'유성 배수관 '!N117+'대덕 배수관 '!N117</f>
        <v>0</v>
      </c>
      <c r="O117" s="856">
        <f>'동부 배수관 '!O117+'중부 배수관'!O117+'서부 배수관 '!O117+'유성 배수관 '!O117+'대덕 배수관 '!O117</f>
        <v>0</v>
      </c>
      <c r="P117" s="856">
        <f>'동부 배수관 '!P117+'중부 배수관'!P117+'서부 배수관 '!P117+'유성 배수관 '!P117+'대덕 배수관 '!P117</f>
        <v>0</v>
      </c>
      <c r="Q117" s="856">
        <f>'동부 배수관 '!Q117+'중부 배수관'!Q117+'서부 배수관 '!Q117+'유성 배수관 '!Q117+'대덕 배수관 '!Q117</f>
        <v>0</v>
      </c>
      <c r="R117" s="856">
        <f>'동부 배수관 '!R117+'중부 배수관'!R117+'서부 배수관 '!R117+'유성 배수관 '!R117+'대덕 배수관 '!R117</f>
        <v>0</v>
      </c>
      <c r="S117" s="856">
        <f>'동부 배수관 '!S117+'중부 배수관'!S117+'서부 배수관 '!S117+'유성 배수관 '!S117+'대덕 배수관 '!S117</f>
        <v>0</v>
      </c>
      <c r="T117" s="856">
        <f>'동부 배수관 '!T117+'중부 배수관'!T117+'서부 배수관 '!T117+'유성 배수관 '!T117+'대덕 배수관 '!T117</f>
        <v>0</v>
      </c>
      <c r="U117" s="856">
        <f>'동부 배수관 '!U117+'중부 배수관'!U117+'서부 배수관 '!U117+'유성 배수관 '!U117+'대덕 배수관 '!U117</f>
        <v>0</v>
      </c>
      <c r="V117" s="856">
        <f>'동부 배수관 '!V117+'중부 배수관'!V117+'서부 배수관 '!V117+'유성 배수관 '!V117+'대덕 배수관 '!V117</f>
        <v>0</v>
      </c>
      <c r="W117" s="856">
        <f>'동부 배수관 '!W117+'중부 배수관'!W117+'서부 배수관 '!W117+'유성 배수관 '!W117+'대덕 배수관 '!W117</f>
        <v>0</v>
      </c>
      <c r="X117" s="856">
        <f>'동부 배수관 '!X117+'중부 배수관'!X117+'서부 배수관 '!X117+'유성 배수관 '!X117+'대덕 배수관 '!X117</f>
        <v>0</v>
      </c>
      <c r="Y117" s="856">
        <f>'동부 배수관 '!Y117+'중부 배수관'!Y117+'서부 배수관 '!Y117+'유성 배수관 '!Y117+'대덕 배수관 '!Y117</f>
        <v>0</v>
      </c>
      <c r="Z117" s="856">
        <f>'동부 배수관 '!Z117+'중부 배수관'!Z117+'서부 배수관 '!Z117+'유성 배수관 '!Z117+'대덕 배수관 '!Z117</f>
        <v>0</v>
      </c>
      <c r="AA117" s="856">
        <f>'동부 배수관 '!AA117+'중부 배수관'!AA117+'서부 배수관 '!AA117+'유성 배수관 '!AA117+'대덕 배수관 '!AA117</f>
        <v>0</v>
      </c>
      <c r="AB117" s="856">
        <f>'동부 배수관 '!AB117+'중부 배수관'!AB117+'서부 배수관 '!AB117+'유성 배수관 '!AB117+'대덕 배수관 '!AB117</f>
        <v>0</v>
      </c>
      <c r="AC117" s="856">
        <f>'동부 배수관 '!AC117+'중부 배수관'!AC117+'서부 배수관 '!AC117+'유성 배수관 '!AC117+'대덕 배수관 '!AC117</f>
        <v>0</v>
      </c>
      <c r="AD117" s="856">
        <f>'동부 배수관 '!AD117+'중부 배수관'!AD117+'서부 배수관 '!AD117+'유성 배수관 '!AD117+'대덕 배수관 '!AD117</f>
        <v>0</v>
      </c>
      <c r="AE117" s="856">
        <f>'동부 배수관 '!AE117+'중부 배수관'!AE117+'서부 배수관 '!AE117+'유성 배수관 '!AE117+'대덕 배수관 '!AE117</f>
        <v>0</v>
      </c>
      <c r="AF117" s="856">
        <f>'동부 배수관 '!AF117+'중부 배수관'!AF117+'서부 배수관 '!AF117+'유성 배수관 '!AF117+'대덕 배수관 '!AF117</f>
        <v>0</v>
      </c>
      <c r="AG117" s="856">
        <f>'동부 배수관 '!AG117+'중부 배수관'!AG117+'서부 배수관 '!AG117+'유성 배수관 '!AG117+'대덕 배수관 '!AG117</f>
        <v>0</v>
      </c>
      <c r="AH117" s="856">
        <f>'동부 배수관 '!AH117+'중부 배수관'!AH117+'서부 배수관 '!AH117+'유성 배수관 '!AH117+'대덕 배수관 '!AH117</f>
        <v>0</v>
      </c>
      <c r="AI117" s="856">
        <f>'동부 배수관 '!AI117+'중부 배수관'!AI117+'서부 배수관 '!AI117+'유성 배수관 '!AI117+'대덕 배수관 '!AI117</f>
        <v>0</v>
      </c>
      <c r="AJ117" s="856">
        <f>'동부 배수관 '!AJ117+'중부 배수관'!AJ117+'서부 배수관 '!AJ117+'유성 배수관 '!AJ117+'대덕 배수관 '!AJ117</f>
        <v>0</v>
      </c>
      <c r="AK117" s="856">
        <f>'동부 배수관 '!AK117+'중부 배수관'!AK117+'서부 배수관 '!AK117+'유성 배수관 '!AK117+'대덕 배수관 '!AK117</f>
        <v>0</v>
      </c>
    </row>
    <row r="118" spans="1:37" s="850" customFormat="1" ht="20.25" customHeight="1" x14ac:dyDescent="0.15">
      <c r="A118" s="2744"/>
      <c r="B118" s="852" t="s">
        <v>284</v>
      </c>
      <c r="C118" s="527">
        <f t="shared" si="36"/>
        <v>0</v>
      </c>
      <c r="D118" s="856">
        <f>'동부 배수관 '!D118+'중부 배수관'!D118+'서부 배수관 '!D118+'유성 배수관 '!D118+'대덕 배수관 '!D118</f>
        <v>0</v>
      </c>
      <c r="E118" s="856">
        <f>'동부 배수관 '!E118+'중부 배수관'!E118+'서부 배수관 '!E118+'유성 배수관 '!E118+'대덕 배수관 '!E118</f>
        <v>0</v>
      </c>
      <c r="F118" s="856">
        <f>'동부 배수관 '!F118+'중부 배수관'!F118+'서부 배수관 '!F118+'유성 배수관 '!F118+'대덕 배수관 '!F118</f>
        <v>0</v>
      </c>
      <c r="G118" s="856">
        <f>'동부 배수관 '!G118+'중부 배수관'!G118+'서부 배수관 '!G118+'유성 배수관 '!G118+'대덕 배수관 '!G118</f>
        <v>0</v>
      </c>
      <c r="H118" s="856">
        <f>'동부 배수관 '!H118+'중부 배수관'!H118+'서부 배수관 '!H118+'유성 배수관 '!H118+'대덕 배수관 '!H118</f>
        <v>0</v>
      </c>
      <c r="I118" s="856">
        <f>'동부 배수관 '!I118+'중부 배수관'!I118+'서부 배수관 '!I118+'유성 배수관 '!I118+'대덕 배수관 '!I118</f>
        <v>0</v>
      </c>
      <c r="J118" s="856">
        <f>'동부 배수관 '!J118+'중부 배수관'!J118+'서부 배수관 '!J118+'유성 배수관 '!J118+'대덕 배수관 '!J118</f>
        <v>0</v>
      </c>
      <c r="K118" s="856">
        <f>'동부 배수관 '!K118+'중부 배수관'!K118+'서부 배수관 '!K118+'유성 배수관 '!K118+'대덕 배수관 '!K118</f>
        <v>0</v>
      </c>
      <c r="L118" s="856">
        <f>'동부 배수관 '!L118+'중부 배수관'!L118+'서부 배수관 '!L118+'유성 배수관 '!L118+'대덕 배수관 '!L118</f>
        <v>0</v>
      </c>
      <c r="M118" s="856">
        <f>'동부 배수관 '!M118+'중부 배수관'!M118+'서부 배수관 '!M118+'유성 배수관 '!M118+'대덕 배수관 '!M118</f>
        <v>0</v>
      </c>
      <c r="N118" s="856">
        <f>'동부 배수관 '!N118+'중부 배수관'!N118+'서부 배수관 '!N118+'유성 배수관 '!N118+'대덕 배수관 '!N118</f>
        <v>0</v>
      </c>
      <c r="O118" s="856">
        <f>'동부 배수관 '!O118+'중부 배수관'!O118+'서부 배수관 '!O118+'유성 배수관 '!O118+'대덕 배수관 '!O118</f>
        <v>0</v>
      </c>
      <c r="P118" s="856">
        <f>'동부 배수관 '!P118+'중부 배수관'!P118+'서부 배수관 '!P118+'유성 배수관 '!P118+'대덕 배수관 '!P118</f>
        <v>0</v>
      </c>
      <c r="Q118" s="856">
        <f>'동부 배수관 '!Q118+'중부 배수관'!Q118+'서부 배수관 '!Q118+'유성 배수관 '!Q118+'대덕 배수관 '!Q118</f>
        <v>0</v>
      </c>
      <c r="R118" s="856">
        <f>'동부 배수관 '!R118+'중부 배수관'!R118+'서부 배수관 '!R118+'유성 배수관 '!R118+'대덕 배수관 '!R118</f>
        <v>0</v>
      </c>
      <c r="S118" s="856">
        <f>'동부 배수관 '!S118+'중부 배수관'!S118+'서부 배수관 '!S118+'유성 배수관 '!S118+'대덕 배수관 '!S118</f>
        <v>0</v>
      </c>
      <c r="T118" s="856">
        <f>'동부 배수관 '!T118+'중부 배수관'!T118+'서부 배수관 '!T118+'유성 배수관 '!T118+'대덕 배수관 '!T118</f>
        <v>0</v>
      </c>
      <c r="U118" s="856">
        <f>'동부 배수관 '!U118+'중부 배수관'!U118+'서부 배수관 '!U118+'유성 배수관 '!U118+'대덕 배수관 '!U118</f>
        <v>0</v>
      </c>
      <c r="V118" s="856">
        <f>'동부 배수관 '!V118+'중부 배수관'!V118+'서부 배수관 '!V118+'유성 배수관 '!V118+'대덕 배수관 '!V118</f>
        <v>0</v>
      </c>
      <c r="W118" s="856">
        <f>'동부 배수관 '!W118+'중부 배수관'!W118+'서부 배수관 '!W118+'유성 배수관 '!W118+'대덕 배수관 '!W118</f>
        <v>0</v>
      </c>
      <c r="X118" s="856">
        <f>'동부 배수관 '!X118+'중부 배수관'!X118+'서부 배수관 '!X118+'유성 배수관 '!X118+'대덕 배수관 '!X118</f>
        <v>0</v>
      </c>
      <c r="Y118" s="856">
        <f>'동부 배수관 '!Y118+'중부 배수관'!Y118+'서부 배수관 '!Y118+'유성 배수관 '!Y118+'대덕 배수관 '!Y118</f>
        <v>0</v>
      </c>
      <c r="Z118" s="856">
        <f>'동부 배수관 '!Z118+'중부 배수관'!Z118+'서부 배수관 '!Z118+'유성 배수관 '!Z118+'대덕 배수관 '!Z118</f>
        <v>0</v>
      </c>
      <c r="AA118" s="856">
        <f>'동부 배수관 '!AA118+'중부 배수관'!AA118+'서부 배수관 '!AA118+'유성 배수관 '!AA118+'대덕 배수관 '!AA118</f>
        <v>0</v>
      </c>
      <c r="AB118" s="856">
        <f>'동부 배수관 '!AB118+'중부 배수관'!AB118+'서부 배수관 '!AB118+'유성 배수관 '!AB118+'대덕 배수관 '!AB118</f>
        <v>0</v>
      </c>
      <c r="AC118" s="856">
        <f>'동부 배수관 '!AC118+'중부 배수관'!AC118+'서부 배수관 '!AC118+'유성 배수관 '!AC118+'대덕 배수관 '!AC118</f>
        <v>0</v>
      </c>
      <c r="AD118" s="856">
        <f>'동부 배수관 '!AD118+'중부 배수관'!AD118+'서부 배수관 '!AD118+'유성 배수관 '!AD118+'대덕 배수관 '!AD118</f>
        <v>0</v>
      </c>
      <c r="AE118" s="856">
        <f>'동부 배수관 '!AE118+'중부 배수관'!AE118+'서부 배수관 '!AE118+'유성 배수관 '!AE118+'대덕 배수관 '!AE118</f>
        <v>0</v>
      </c>
      <c r="AF118" s="856">
        <f>'동부 배수관 '!AF118+'중부 배수관'!AF118+'서부 배수관 '!AF118+'유성 배수관 '!AF118+'대덕 배수관 '!AF118</f>
        <v>0</v>
      </c>
      <c r="AG118" s="856">
        <f>'동부 배수관 '!AG118+'중부 배수관'!AG118+'서부 배수관 '!AG118+'유성 배수관 '!AG118+'대덕 배수관 '!AG118</f>
        <v>0</v>
      </c>
      <c r="AH118" s="856">
        <f>'동부 배수관 '!AH118+'중부 배수관'!AH118+'서부 배수관 '!AH118+'유성 배수관 '!AH118+'대덕 배수관 '!AH118</f>
        <v>0</v>
      </c>
      <c r="AI118" s="856">
        <f>'동부 배수관 '!AI118+'중부 배수관'!AI118+'서부 배수관 '!AI118+'유성 배수관 '!AI118+'대덕 배수관 '!AI118</f>
        <v>0</v>
      </c>
      <c r="AJ118" s="856">
        <f>'동부 배수관 '!AJ118+'중부 배수관'!AJ118+'서부 배수관 '!AJ118+'유성 배수관 '!AJ118+'대덕 배수관 '!AJ118</f>
        <v>0</v>
      </c>
      <c r="AK118" s="856">
        <f>'동부 배수관 '!AK118+'중부 배수관'!AK118+'서부 배수관 '!AK118+'유성 배수관 '!AK118+'대덕 배수관 '!AK118</f>
        <v>0</v>
      </c>
    </row>
    <row r="119" spans="1:37" s="850" customFormat="1" ht="20.25" customHeight="1" x14ac:dyDescent="0.15">
      <c r="A119" s="2744"/>
      <c r="B119" s="851" t="s">
        <v>847</v>
      </c>
      <c r="C119" s="527">
        <f t="shared" si="36"/>
        <v>0</v>
      </c>
      <c r="D119" s="856">
        <f>'동부 배수관 '!D119+'중부 배수관'!D119+'서부 배수관 '!D119+'유성 배수관 '!D119+'대덕 배수관 '!D119</f>
        <v>0</v>
      </c>
      <c r="E119" s="856">
        <f>'동부 배수관 '!E119+'중부 배수관'!E119+'서부 배수관 '!E119+'유성 배수관 '!E119+'대덕 배수관 '!E119</f>
        <v>0</v>
      </c>
      <c r="F119" s="856">
        <f>'동부 배수관 '!F119+'중부 배수관'!F119+'서부 배수관 '!F119+'유성 배수관 '!F119+'대덕 배수관 '!F119</f>
        <v>0</v>
      </c>
      <c r="G119" s="856">
        <f>'동부 배수관 '!G119+'중부 배수관'!G119+'서부 배수관 '!G119+'유성 배수관 '!G119+'대덕 배수관 '!G119</f>
        <v>0</v>
      </c>
      <c r="H119" s="856">
        <f>'동부 배수관 '!H119+'중부 배수관'!H119+'서부 배수관 '!H119+'유성 배수관 '!H119+'대덕 배수관 '!H119</f>
        <v>0</v>
      </c>
      <c r="I119" s="856">
        <f>'동부 배수관 '!I119+'중부 배수관'!I119+'서부 배수관 '!I119+'유성 배수관 '!I119+'대덕 배수관 '!I119</f>
        <v>0</v>
      </c>
      <c r="J119" s="856">
        <f>'동부 배수관 '!J119+'중부 배수관'!J119+'서부 배수관 '!J119+'유성 배수관 '!J119+'대덕 배수관 '!J119</f>
        <v>0</v>
      </c>
      <c r="K119" s="856">
        <f>'동부 배수관 '!K119+'중부 배수관'!K119+'서부 배수관 '!K119+'유성 배수관 '!K119+'대덕 배수관 '!K119</f>
        <v>0</v>
      </c>
      <c r="L119" s="856">
        <f>'동부 배수관 '!L119+'중부 배수관'!L119+'서부 배수관 '!L119+'유성 배수관 '!L119+'대덕 배수관 '!L119</f>
        <v>0</v>
      </c>
      <c r="M119" s="856">
        <f>'동부 배수관 '!M119+'중부 배수관'!M119+'서부 배수관 '!M119+'유성 배수관 '!M119+'대덕 배수관 '!M119</f>
        <v>0</v>
      </c>
      <c r="N119" s="856">
        <f>'동부 배수관 '!N119+'중부 배수관'!N119+'서부 배수관 '!N119+'유성 배수관 '!N119+'대덕 배수관 '!N119</f>
        <v>0</v>
      </c>
      <c r="O119" s="856">
        <f>'동부 배수관 '!O119+'중부 배수관'!O119+'서부 배수관 '!O119+'유성 배수관 '!O119+'대덕 배수관 '!O119</f>
        <v>0</v>
      </c>
      <c r="P119" s="856">
        <f>'동부 배수관 '!P119+'중부 배수관'!P119+'서부 배수관 '!P119+'유성 배수관 '!P119+'대덕 배수관 '!P119</f>
        <v>0</v>
      </c>
      <c r="Q119" s="856">
        <f>'동부 배수관 '!Q119+'중부 배수관'!Q119+'서부 배수관 '!Q119+'유성 배수관 '!Q119+'대덕 배수관 '!Q119</f>
        <v>0</v>
      </c>
      <c r="R119" s="856">
        <f>'동부 배수관 '!R119+'중부 배수관'!R119+'서부 배수관 '!R119+'유성 배수관 '!R119+'대덕 배수관 '!R119</f>
        <v>0</v>
      </c>
      <c r="S119" s="856">
        <f>'동부 배수관 '!S119+'중부 배수관'!S119+'서부 배수관 '!S119+'유성 배수관 '!S119+'대덕 배수관 '!S119</f>
        <v>0</v>
      </c>
      <c r="T119" s="856">
        <f>'동부 배수관 '!T119+'중부 배수관'!T119+'서부 배수관 '!T119+'유성 배수관 '!T119+'대덕 배수관 '!T119</f>
        <v>0</v>
      </c>
      <c r="U119" s="856">
        <f>'동부 배수관 '!U119+'중부 배수관'!U119+'서부 배수관 '!U119+'유성 배수관 '!U119+'대덕 배수관 '!U119</f>
        <v>0</v>
      </c>
      <c r="V119" s="856">
        <f>'동부 배수관 '!V119+'중부 배수관'!V119+'서부 배수관 '!V119+'유성 배수관 '!V119+'대덕 배수관 '!V119</f>
        <v>0</v>
      </c>
      <c r="W119" s="856">
        <f>'동부 배수관 '!W119+'중부 배수관'!W119+'서부 배수관 '!W119+'유성 배수관 '!W119+'대덕 배수관 '!W119</f>
        <v>0</v>
      </c>
      <c r="X119" s="856">
        <f>'동부 배수관 '!X119+'중부 배수관'!X119+'서부 배수관 '!X119+'유성 배수관 '!X119+'대덕 배수관 '!X119</f>
        <v>0</v>
      </c>
      <c r="Y119" s="856">
        <f>'동부 배수관 '!Y119+'중부 배수관'!Y119+'서부 배수관 '!Y119+'유성 배수관 '!Y119+'대덕 배수관 '!Y119</f>
        <v>0</v>
      </c>
      <c r="Z119" s="856">
        <f>'동부 배수관 '!Z119+'중부 배수관'!Z119+'서부 배수관 '!Z119+'유성 배수관 '!Z119+'대덕 배수관 '!Z119</f>
        <v>0</v>
      </c>
      <c r="AA119" s="856">
        <f>'동부 배수관 '!AA119+'중부 배수관'!AA119+'서부 배수관 '!AA119+'유성 배수관 '!AA119+'대덕 배수관 '!AA119</f>
        <v>0</v>
      </c>
      <c r="AB119" s="856">
        <f>'동부 배수관 '!AB119+'중부 배수관'!AB119+'서부 배수관 '!AB119+'유성 배수관 '!AB119+'대덕 배수관 '!AB119</f>
        <v>0</v>
      </c>
      <c r="AC119" s="856">
        <f>'동부 배수관 '!AC119+'중부 배수관'!AC119+'서부 배수관 '!AC119+'유성 배수관 '!AC119+'대덕 배수관 '!AC119</f>
        <v>0</v>
      </c>
      <c r="AD119" s="856">
        <f>'동부 배수관 '!AD119+'중부 배수관'!AD119+'서부 배수관 '!AD119+'유성 배수관 '!AD119+'대덕 배수관 '!AD119</f>
        <v>0</v>
      </c>
      <c r="AE119" s="856">
        <f>'동부 배수관 '!AE119+'중부 배수관'!AE119+'서부 배수관 '!AE119+'유성 배수관 '!AE119+'대덕 배수관 '!AE119</f>
        <v>0</v>
      </c>
      <c r="AF119" s="856">
        <f>'동부 배수관 '!AF119+'중부 배수관'!AF119+'서부 배수관 '!AF119+'유성 배수관 '!AF119+'대덕 배수관 '!AF119</f>
        <v>0</v>
      </c>
      <c r="AG119" s="856">
        <f>'동부 배수관 '!AG119+'중부 배수관'!AG119+'서부 배수관 '!AG119+'유성 배수관 '!AG119+'대덕 배수관 '!AG119</f>
        <v>0</v>
      </c>
      <c r="AH119" s="856">
        <f>'동부 배수관 '!AH119+'중부 배수관'!AH119+'서부 배수관 '!AH119+'유성 배수관 '!AH119+'대덕 배수관 '!AH119</f>
        <v>0</v>
      </c>
      <c r="AI119" s="856">
        <f>'동부 배수관 '!AI119+'중부 배수관'!AI119+'서부 배수관 '!AI119+'유성 배수관 '!AI119+'대덕 배수관 '!AI119</f>
        <v>0</v>
      </c>
      <c r="AJ119" s="856">
        <f>'동부 배수관 '!AJ119+'중부 배수관'!AJ119+'서부 배수관 '!AJ119+'유성 배수관 '!AJ119+'대덕 배수관 '!AJ119</f>
        <v>0</v>
      </c>
      <c r="AK119" s="856">
        <f>'동부 배수관 '!AK119+'중부 배수관'!AK119+'서부 배수관 '!AK119+'유성 배수관 '!AK119+'대덕 배수관 '!AK119</f>
        <v>0</v>
      </c>
    </row>
    <row r="120" spans="1:37" s="850" customFormat="1" ht="20.25" customHeight="1" x14ac:dyDescent="0.15">
      <c r="A120" s="2745"/>
      <c r="B120" s="853" t="s">
        <v>1084</v>
      </c>
      <c r="C120" s="527">
        <f t="shared" si="36"/>
        <v>0</v>
      </c>
      <c r="D120" s="856">
        <f>'동부 배수관 '!D120+'중부 배수관'!D120+'서부 배수관 '!D120+'유성 배수관 '!D120+'대덕 배수관 '!D120</f>
        <v>0</v>
      </c>
      <c r="E120" s="856">
        <f>'동부 배수관 '!E120+'중부 배수관'!E120+'서부 배수관 '!E120+'유성 배수관 '!E120+'대덕 배수관 '!E120</f>
        <v>0</v>
      </c>
      <c r="F120" s="856">
        <f>'동부 배수관 '!F120+'중부 배수관'!F120+'서부 배수관 '!F120+'유성 배수관 '!F120+'대덕 배수관 '!F120</f>
        <v>0</v>
      </c>
      <c r="G120" s="856">
        <f>'동부 배수관 '!G120+'중부 배수관'!G120+'서부 배수관 '!G120+'유성 배수관 '!G120+'대덕 배수관 '!G120</f>
        <v>0</v>
      </c>
      <c r="H120" s="856">
        <f>'동부 배수관 '!H120+'중부 배수관'!H120+'서부 배수관 '!H120+'유성 배수관 '!H120+'대덕 배수관 '!H120</f>
        <v>0</v>
      </c>
      <c r="I120" s="856">
        <f>'동부 배수관 '!I120+'중부 배수관'!I120+'서부 배수관 '!I120+'유성 배수관 '!I120+'대덕 배수관 '!I120</f>
        <v>0</v>
      </c>
      <c r="J120" s="856">
        <f>'동부 배수관 '!J120+'중부 배수관'!J120+'서부 배수관 '!J120+'유성 배수관 '!J120+'대덕 배수관 '!J120</f>
        <v>0</v>
      </c>
      <c r="K120" s="856">
        <f>'동부 배수관 '!K120+'중부 배수관'!K120+'서부 배수관 '!K120+'유성 배수관 '!K120+'대덕 배수관 '!K120</f>
        <v>0</v>
      </c>
      <c r="L120" s="856">
        <f>'동부 배수관 '!L120+'중부 배수관'!L120+'서부 배수관 '!L120+'유성 배수관 '!L120+'대덕 배수관 '!L120</f>
        <v>0</v>
      </c>
      <c r="M120" s="856">
        <f>'동부 배수관 '!M120+'중부 배수관'!M120+'서부 배수관 '!M120+'유성 배수관 '!M120+'대덕 배수관 '!M120</f>
        <v>0</v>
      </c>
      <c r="N120" s="856">
        <f>'동부 배수관 '!N120+'중부 배수관'!N120+'서부 배수관 '!N120+'유성 배수관 '!N120+'대덕 배수관 '!N120</f>
        <v>0</v>
      </c>
      <c r="O120" s="856">
        <f>'동부 배수관 '!O120+'중부 배수관'!O120+'서부 배수관 '!O120+'유성 배수관 '!O120+'대덕 배수관 '!O120</f>
        <v>0</v>
      </c>
      <c r="P120" s="856">
        <f>'동부 배수관 '!P120+'중부 배수관'!P120+'서부 배수관 '!P120+'유성 배수관 '!P120+'대덕 배수관 '!P120</f>
        <v>0</v>
      </c>
      <c r="Q120" s="856">
        <f>'동부 배수관 '!Q120+'중부 배수관'!Q120+'서부 배수관 '!Q120+'유성 배수관 '!Q120+'대덕 배수관 '!Q120</f>
        <v>0</v>
      </c>
      <c r="R120" s="856">
        <f>'동부 배수관 '!R120+'중부 배수관'!R120+'서부 배수관 '!R120+'유성 배수관 '!R120+'대덕 배수관 '!R120</f>
        <v>0</v>
      </c>
      <c r="S120" s="856">
        <f>'동부 배수관 '!S120+'중부 배수관'!S120+'서부 배수관 '!S120+'유성 배수관 '!S120+'대덕 배수관 '!S120</f>
        <v>0</v>
      </c>
      <c r="T120" s="856">
        <f>'동부 배수관 '!T120+'중부 배수관'!T120+'서부 배수관 '!T120+'유성 배수관 '!T120+'대덕 배수관 '!T120</f>
        <v>0</v>
      </c>
      <c r="U120" s="856">
        <f>'동부 배수관 '!U120+'중부 배수관'!U120+'서부 배수관 '!U120+'유성 배수관 '!U120+'대덕 배수관 '!U120</f>
        <v>0</v>
      </c>
      <c r="V120" s="856">
        <f>'동부 배수관 '!V120+'중부 배수관'!V120+'서부 배수관 '!V120+'유성 배수관 '!V120+'대덕 배수관 '!V120</f>
        <v>0</v>
      </c>
      <c r="W120" s="856">
        <f>'동부 배수관 '!W120+'중부 배수관'!W120+'서부 배수관 '!W120+'유성 배수관 '!W120+'대덕 배수관 '!W120</f>
        <v>0</v>
      </c>
      <c r="X120" s="856">
        <f>'동부 배수관 '!X120+'중부 배수관'!X120+'서부 배수관 '!X120+'유성 배수관 '!X120+'대덕 배수관 '!X120</f>
        <v>0</v>
      </c>
      <c r="Y120" s="856">
        <f>'동부 배수관 '!Y120+'중부 배수관'!Y120+'서부 배수관 '!Y120+'유성 배수관 '!Y120+'대덕 배수관 '!Y120</f>
        <v>0</v>
      </c>
      <c r="Z120" s="856">
        <f>'동부 배수관 '!Z120+'중부 배수관'!Z120+'서부 배수관 '!Z120+'유성 배수관 '!Z120+'대덕 배수관 '!Z120</f>
        <v>0</v>
      </c>
      <c r="AA120" s="856">
        <f>'동부 배수관 '!AA120+'중부 배수관'!AA120+'서부 배수관 '!AA120+'유성 배수관 '!AA120+'대덕 배수관 '!AA120</f>
        <v>0</v>
      </c>
      <c r="AB120" s="856">
        <f>'동부 배수관 '!AB120+'중부 배수관'!AB120+'서부 배수관 '!AB120+'유성 배수관 '!AB120+'대덕 배수관 '!AB120</f>
        <v>0</v>
      </c>
      <c r="AC120" s="856">
        <f>'동부 배수관 '!AC120+'중부 배수관'!AC120+'서부 배수관 '!AC120+'유성 배수관 '!AC120+'대덕 배수관 '!AC120</f>
        <v>0</v>
      </c>
      <c r="AD120" s="856">
        <f>'동부 배수관 '!AD120+'중부 배수관'!AD120+'서부 배수관 '!AD120+'유성 배수관 '!AD120+'대덕 배수관 '!AD120</f>
        <v>0</v>
      </c>
      <c r="AE120" s="856">
        <f>'동부 배수관 '!AE120+'중부 배수관'!AE120+'서부 배수관 '!AE120+'유성 배수관 '!AE120+'대덕 배수관 '!AE120</f>
        <v>0</v>
      </c>
      <c r="AF120" s="856">
        <f>'동부 배수관 '!AF120+'중부 배수관'!AF120+'서부 배수관 '!AF120+'유성 배수관 '!AF120+'대덕 배수관 '!AF120</f>
        <v>0</v>
      </c>
      <c r="AG120" s="856">
        <f>'동부 배수관 '!AG120+'중부 배수관'!AG120+'서부 배수관 '!AG120+'유성 배수관 '!AG120+'대덕 배수관 '!AG120</f>
        <v>0</v>
      </c>
      <c r="AH120" s="856">
        <f>'동부 배수관 '!AH120+'중부 배수관'!AH120+'서부 배수관 '!AH120+'유성 배수관 '!AH120+'대덕 배수관 '!AH120</f>
        <v>0</v>
      </c>
      <c r="AI120" s="856">
        <f>'동부 배수관 '!AI120+'중부 배수관'!AI120+'서부 배수관 '!AI120+'유성 배수관 '!AI120+'대덕 배수관 '!AI120</f>
        <v>0</v>
      </c>
      <c r="AJ120" s="856">
        <f>'동부 배수관 '!AJ120+'중부 배수관'!AJ120+'서부 배수관 '!AJ120+'유성 배수관 '!AJ120+'대덕 배수관 '!AJ120</f>
        <v>0</v>
      </c>
      <c r="AK120" s="856">
        <f>'동부 배수관 '!AK120+'중부 배수관'!AK120+'서부 배수관 '!AK120+'유성 배수관 '!AK120+'대덕 배수관 '!AK120</f>
        <v>0</v>
      </c>
    </row>
    <row r="121" spans="1:37" s="850" customFormat="1" ht="19.5" customHeight="1" x14ac:dyDescent="0.15">
      <c r="A121" s="2743">
        <v>800</v>
      </c>
      <c r="B121" s="854" t="s">
        <v>46</v>
      </c>
      <c r="C121" s="613">
        <f>SUM(D121:AK121)</f>
        <v>19030.100000000002</v>
      </c>
      <c r="D121" s="613">
        <f>SUM(D124:D128)</f>
        <v>3983.24</v>
      </c>
      <c r="E121" s="613">
        <f t="shared" ref="E121:AG121" si="37">SUM(E124:E128)</f>
        <v>0</v>
      </c>
      <c r="F121" s="613">
        <f t="shared" si="37"/>
        <v>17.29</v>
      </c>
      <c r="G121" s="613">
        <f t="shared" si="37"/>
        <v>0</v>
      </c>
      <c r="H121" s="613">
        <f t="shared" si="37"/>
        <v>0</v>
      </c>
      <c r="I121" s="613">
        <f t="shared" si="37"/>
        <v>295.94</v>
      </c>
      <c r="J121" s="613">
        <f t="shared" si="37"/>
        <v>395.24</v>
      </c>
      <c r="K121" s="613">
        <f t="shared" si="37"/>
        <v>912.52</v>
      </c>
      <c r="L121" s="613">
        <f t="shared" si="37"/>
        <v>0</v>
      </c>
      <c r="M121" s="613">
        <f t="shared" si="37"/>
        <v>825.58</v>
      </c>
      <c r="N121" s="613">
        <f t="shared" si="37"/>
        <v>0</v>
      </c>
      <c r="O121" s="613">
        <f t="shared" si="37"/>
        <v>476.93</v>
      </c>
      <c r="P121" s="613">
        <f t="shared" si="37"/>
        <v>2.94</v>
      </c>
      <c r="Q121" s="613">
        <f t="shared" si="37"/>
        <v>0</v>
      </c>
      <c r="R121" s="613">
        <f t="shared" si="37"/>
        <v>2543.1799999999998</v>
      </c>
      <c r="S121" s="613">
        <f t="shared" si="37"/>
        <v>0</v>
      </c>
      <c r="T121" s="613">
        <f t="shared" si="37"/>
        <v>0</v>
      </c>
      <c r="U121" s="613">
        <f t="shared" si="37"/>
        <v>148.06</v>
      </c>
      <c r="V121" s="613">
        <f t="shared" si="37"/>
        <v>578.49</v>
      </c>
      <c r="W121" s="613">
        <f t="shared" si="37"/>
        <v>0</v>
      </c>
      <c r="X121" s="613">
        <f t="shared" si="37"/>
        <v>0</v>
      </c>
      <c r="Y121" s="613">
        <f t="shared" si="37"/>
        <v>229.04</v>
      </c>
      <c r="Z121" s="613">
        <f t="shared" si="37"/>
        <v>376.37</v>
      </c>
      <c r="AA121" s="613">
        <f t="shared" si="37"/>
        <v>0</v>
      </c>
      <c r="AB121" s="613">
        <f t="shared" si="37"/>
        <v>0</v>
      </c>
      <c r="AC121" s="613">
        <f t="shared" si="37"/>
        <v>141.87</v>
      </c>
      <c r="AD121" s="613">
        <f t="shared" si="37"/>
        <v>0</v>
      </c>
      <c r="AE121" s="613">
        <f t="shared" si="37"/>
        <v>406.33</v>
      </c>
      <c r="AF121" s="613">
        <f t="shared" si="37"/>
        <v>672.42</v>
      </c>
      <c r="AG121" s="613">
        <f t="shared" si="37"/>
        <v>3393.73</v>
      </c>
      <c r="AH121" s="613">
        <f>SUM(AH124:AH128)</f>
        <v>3341.87</v>
      </c>
      <c r="AI121" s="613">
        <f>SUM(AI124:AI128)</f>
        <v>289.06</v>
      </c>
      <c r="AJ121" s="613">
        <f>SUM(AJ124:AJ128)</f>
        <v>0</v>
      </c>
      <c r="AK121" s="613">
        <f>SUM(AK122:AK129)</f>
        <v>0</v>
      </c>
    </row>
    <row r="122" spans="1:37" s="850" customFormat="1" ht="20.25" customHeight="1" x14ac:dyDescent="0.15">
      <c r="A122" s="2744"/>
      <c r="B122" s="855" t="s">
        <v>793</v>
      </c>
      <c r="C122" s="527">
        <f>SUM(D122:AK122)</f>
        <v>0</v>
      </c>
      <c r="D122" s="856">
        <f>'동부 배수관 '!D122+'중부 배수관'!D122+'서부 배수관 '!D122+'유성 배수관 '!D122+'대덕 배수관 '!D122</f>
        <v>0</v>
      </c>
      <c r="E122" s="856">
        <f>'동부 배수관 '!E122+'중부 배수관'!E122+'서부 배수관 '!E122+'유성 배수관 '!E122+'대덕 배수관 '!E122</f>
        <v>0</v>
      </c>
      <c r="F122" s="856">
        <f>'동부 배수관 '!F122+'중부 배수관'!F122+'서부 배수관 '!F122+'유성 배수관 '!F122+'대덕 배수관 '!F122</f>
        <v>0</v>
      </c>
      <c r="G122" s="856">
        <f>'동부 배수관 '!G122+'중부 배수관'!G122+'서부 배수관 '!G122+'유성 배수관 '!G122+'대덕 배수관 '!G122</f>
        <v>0</v>
      </c>
      <c r="H122" s="856">
        <f>'동부 배수관 '!H122+'중부 배수관'!H122+'서부 배수관 '!H122+'유성 배수관 '!H122+'대덕 배수관 '!H122</f>
        <v>0</v>
      </c>
      <c r="I122" s="856">
        <f>'동부 배수관 '!I122+'중부 배수관'!I122+'서부 배수관 '!I122+'유성 배수관 '!I122+'대덕 배수관 '!I122</f>
        <v>0</v>
      </c>
      <c r="J122" s="856">
        <f>'동부 배수관 '!J122+'중부 배수관'!J122+'서부 배수관 '!J122+'유성 배수관 '!J122+'대덕 배수관 '!J122</f>
        <v>0</v>
      </c>
      <c r="K122" s="856">
        <f>'동부 배수관 '!K122+'중부 배수관'!K122+'서부 배수관 '!K122+'유성 배수관 '!K122+'대덕 배수관 '!K122</f>
        <v>0</v>
      </c>
      <c r="L122" s="856">
        <f>'동부 배수관 '!L122+'중부 배수관'!L122+'서부 배수관 '!L122+'유성 배수관 '!L122+'대덕 배수관 '!L122</f>
        <v>0</v>
      </c>
      <c r="M122" s="856">
        <f>'동부 배수관 '!M122+'중부 배수관'!M122+'서부 배수관 '!M122+'유성 배수관 '!M122+'대덕 배수관 '!M122</f>
        <v>0</v>
      </c>
      <c r="N122" s="856">
        <f>'동부 배수관 '!N122+'중부 배수관'!N122+'서부 배수관 '!N122+'유성 배수관 '!N122+'대덕 배수관 '!N122</f>
        <v>0</v>
      </c>
      <c r="O122" s="856">
        <f>'동부 배수관 '!O122+'중부 배수관'!O122+'서부 배수관 '!O122+'유성 배수관 '!O122+'대덕 배수관 '!O122</f>
        <v>0</v>
      </c>
      <c r="P122" s="856">
        <f>'동부 배수관 '!P122+'중부 배수관'!P122+'서부 배수관 '!P122+'유성 배수관 '!P122+'대덕 배수관 '!P122</f>
        <v>0</v>
      </c>
      <c r="Q122" s="856">
        <f>'동부 배수관 '!Q122+'중부 배수관'!Q122+'서부 배수관 '!Q122+'유성 배수관 '!Q122+'대덕 배수관 '!Q122</f>
        <v>0</v>
      </c>
      <c r="R122" s="856">
        <f>'동부 배수관 '!R122+'중부 배수관'!R122+'서부 배수관 '!R122+'유성 배수관 '!R122+'대덕 배수관 '!R122</f>
        <v>0</v>
      </c>
      <c r="S122" s="856">
        <f>'동부 배수관 '!S122+'중부 배수관'!S122+'서부 배수관 '!S122+'유성 배수관 '!S122+'대덕 배수관 '!S122</f>
        <v>0</v>
      </c>
      <c r="T122" s="856">
        <f>'동부 배수관 '!T122+'중부 배수관'!T122+'서부 배수관 '!T122+'유성 배수관 '!T122+'대덕 배수관 '!T122</f>
        <v>0</v>
      </c>
      <c r="U122" s="856">
        <f>'동부 배수관 '!U122+'중부 배수관'!U122+'서부 배수관 '!U122+'유성 배수관 '!U122+'대덕 배수관 '!U122</f>
        <v>0</v>
      </c>
      <c r="V122" s="856">
        <f>'동부 배수관 '!V122+'중부 배수관'!V122+'서부 배수관 '!V122+'유성 배수관 '!V122+'대덕 배수관 '!V122</f>
        <v>0</v>
      </c>
      <c r="W122" s="856">
        <f>'동부 배수관 '!W122+'중부 배수관'!W122+'서부 배수관 '!W122+'유성 배수관 '!W122+'대덕 배수관 '!W122</f>
        <v>0</v>
      </c>
      <c r="X122" s="856">
        <f>'동부 배수관 '!X122+'중부 배수관'!X122+'서부 배수관 '!X122+'유성 배수관 '!X122+'대덕 배수관 '!X122</f>
        <v>0</v>
      </c>
      <c r="Y122" s="856">
        <f>'동부 배수관 '!Y122+'중부 배수관'!Y122+'서부 배수관 '!Y122+'유성 배수관 '!Y122+'대덕 배수관 '!Y122</f>
        <v>0</v>
      </c>
      <c r="Z122" s="856">
        <f>'동부 배수관 '!Z122+'중부 배수관'!Z122+'서부 배수관 '!Z122+'유성 배수관 '!Z122+'대덕 배수관 '!Z122</f>
        <v>0</v>
      </c>
      <c r="AA122" s="856">
        <f>'동부 배수관 '!AA122+'중부 배수관'!AA122+'서부 배수관 '!AA122+'유성 배수관 '!AA122+'대덕 배수관 '!AA122</f>
        <v>0</v>
      </c>
      <c r="AB122" s="856">
        <f>'동부 배수관 '!AB122+'중부 배수관'!AB122+'서부 배수관 '!AB122+'유성 배수관 '!AB122+'대덕 배수관 '!AB122</f>
        <v>0</v>
      </c>
      <c r="AC122" s="856">
        <f>'동부 배수관 '!AC122+'중부 배수관'!AC122+'서부 배수관 '!AC122+'유성 배수관 '!AC122+'대덕 배수관 '!AC122</f>
        <v>0</v>
      </c>
      <c r="AD122" s="856">
        <f>'동부 배수관 '!AD122+'중부 배수관'!AD122+'서부 배수관 '!AD122+'유성 배수관 '!AD122+'대덕 배수관 '!AD122</f>
        <v>0</v>
      </c>
      <c r="AE122" s="856">
        <f>'동부 배수관 '!AE122+'중부 배수관'!AE122+'서부 배수관 '!AE122+'유성 배수관 '!AE122+'대덕 배수관 '!AE122</f>
        <v>0</v>
      </c>
      <c r="AF122" s="856">
        <f>'동부 배수관 '!AF122+'중부 배수관'!AF122+'서부 배수관 '!AF122+'유성 배수관 '!AF122+'대덕 배수관 '!AF122</f>
        <v>0</v>
      </c>
      <c r="AG122" s="856">
        <f>'동부 배수관 '!AG122+'중부 배수관'!AG122+'서부 배수관 '!AG122+'유성 배수관 '!AG122+'대덕 배수관 '!AG122</f>
        <v>0</v>
      </c>
      <c r="AH122" s="856">
        <f>'동부 배수관 '!AH122+'중부 배수관'!AH122+'서부 배수관 '!AH122+'유성 배수관 '!AH122+'대덕 배수관 '!AH122</f>
        <v>0</v>
      </c>
      <c r="AI122" s="856">
        <f>'동부 배수관 '!AI122+'중부 배수관'!AI122+'서부 배수관 '!AI122+'유성 배수관 '!AI122+'대덕 배수관 '!AI122</f>
        <v>0</v>
      </c>
      <c r="AJ122" s="856">
        <f>'동부 배수관 '!AJ122+'중부 배수관'!AJ122+'서부 배수관 '!AJ122+'유성 배수관 '!AJ122+'대덕 배수관 '!AJ122</f>
        <v>0</v>
      </c>
      <c r="AK122" s="856">
        <f>'동부 배수관 '!AK122+'중부 배수관'!AK122+'서부 배수관 '!AK122+'유성 배수관 '!AK122+'대덕 배수관 '!AK122</f>
        <v>0</v>
      </c>
    </row>
    <row r="123" spans="1:37" s="850" customFormat="1" ht="20.25" customHeight="1" x14ac:dyDescent="0.15">
      <c r="A123" s="2744"/>
      <c r="B123" s="851" t="s">
        <v>792</v>
      </c>
      <c r="C123" s="527">
        <f t="shared" ref="C123:C129" si="38">SUM(D123:AK123)</f>
        <v>0</v>
      </c>
      <c r="D123" s="856">
        <f>'동부 배수관 '!D123+'중부 배수관'!D123+'서부 배수관 '!D123+'유성 배수관 '!D123+'대덕 배수관 '!D123</f>
        <v>0</v>
      </c>
      <c r="E123" s="856">
        <f>'동부 배수관 '!E123+'중부 배수관'!E123+'서부 배수관 '!E123+'유성 배수관 '!E123+'대덕 배수관 '!E123</f>
        <v>0</v>
      </c>
      <c r="F123" s="856">
        <f>'동부 배수관 '!F123+'중부 배수관'!F123+'서부 배수관 '!F123+'유성 배수관 '!F123+'대덕 배수관 '!F123</f>
        <v>0</v>
      </c>
      <c r="G123" s="856">
        <f>'동부 배수관 '!G123+'중부 배수관'!G123+'서부 배수관 '!G123+'유성 배수관 '!G123+'대덕 배수관 '!G123</f>
        <v>0</v>
      </c>
      <c r="H123" s="856">
        <f>'동부 배수관 '!H123+'중부 배수관'!H123+'서부 배수관 '!H123+'유성 배수관 '!H123+'대덕 배수관 '!H123</f>
        <v>0</v>
      </c>
      <c r="I123" s="856">
        <f>'동부 배수관 '!I123+'중부 배수관'!I123+'서부 배수관 '!I123+'유성 배수관 '!I123+'대덕 배수관 '!I123</f>
        <v>0</v>
      </c>
      <c r="J123" s="856">
        <f>'동부 배수관 '!J123+'중부 배수관'!J123+'서부 배수관 '!J123+'유성 배수관 '!J123+'대덕 배수관 '!J123</f>
        <v>0</v>
      </c>
      <c r="K123" s="856">
        <f>'동부 배수관 '!K123+'중부 배수관'!K123+'서부 배수관 '!K123+'유성 배수관 '!K123+'대덕 배수관 '!K123</f>
        <v>0</v>
      </c>
      <c r="L123" s="856">
        <f>'동부 배수관 '!L123+'중부 배수관'!L123+'서부 배수관 '!L123+'유성 배수관 '!L123+'대덕 배수관 '!L123</f>
        <v>0</v>
      </c>
      <c r="M123" s="856">
        <f>'동부 배수관 '!M123+'중부 배수관'!M123+'서부 배수관 '!M123+'유성 배수관 '!M123+'대덕 배수관 '!M123</f>
        <v>0</v>
      </c>
      <c r="N123" s="856">
        <f>'동부 배수관 '!N123+'중부 배수관'!N123+'서부 배수관 '!N123+'유성 배수관 '!N123+'대덕 배수관 '!N123</f>
        <v>0</v>
      </c>
      <c r="O123" s="856">
        <f>'동부 배수관 '!O123+'중부 배수관'!O123+'서부 배수관 '!O123+'유성 배수관 '!O123+'대덕 배수관 '!O123</f>
        <v>0</v>
      </c>
      <c r="P123" s="856">
        <f>'동부 배수관 '!P123+'중부 배수관'!P123+'서부 배수관 '!P123+'유성 배수관 '!P123+'대덕 배수관 '!P123</f>
        <v>0</v>
      </c>
      <c r="Q123" s="856">
        <f>'동부 배수관 '!Q123+'중부 배수관'!Q123+'서부 배수관 '!Q123+'유성 배수관 '!Q123+'대덕 배수관 '!Q123</f>
        <v>0</v>
      </c>
      <c r="R123" s="856">
        <f>'동부 배수관 '!R123+'중부 배수관'!R123+'서부 배수관 '!R123+'유성 배수관 '!R123+'대덕 배수관 '!R123</f>
        <v>0</v>
      </c>
      <c r="S123" s="856">
        <f>'동부 배수관 '!S123+'중부 배수관'!S123+'서부 배수관 '!S123+'유성 배수관 '!S123+'대덕 배수관 '!S123</f>
        <v>0</v>
      </c>
      <c r="T123" s="856">
        <f>'동부 배수관 '!T123+'중부 배수관'!T123+'서부 배수관 '!T123+'유성 배수관 '!T123+'대덕 배수관 '!T123</f>
        <v>0</v>
      </c>
      <c r="U123" s="856">
        <f>'동부 배수관 '!U123+'중부 배수관'!U123+'서부 배수관 '!U123+'유성 배수관 '!U123+'대덕 배수관 '!U123</f>
        <v>0</v>
      </c>
      <c r="V123" s="856">
        <f>'동부 배수관 '!V123+'중부 배수관'!V123+'서부 배수관 '!V123+'유성 배수관 '!V123+'대덕 배수관 '!V123</f>
        <v>0</v>
      </c>
      <c r="W123" s="856">
        <f>'동부 배수관 '!W123+'중부 배수관'!W123+'서부 배수관 '!W123+'유성 배수관 '!W123+'대덕 배수관 '!W123</f>
        <v>0</v>
      </c>
      <c r="X123" s="856">
        <f>'동부 배수관 '!X123+'중부 배수관'!X123+'서부 배수관 '!X123+'유성 배수관 '!X123+'대덕 배수관 '!X123</f>
        <v>0</v>
      </c>
      <c r="Y123" s="856">
        <f>'동부 배수관 '!Y123+'중부 배수관'!Y123+'서부 배수관 '!Y123+'유성 배수관 '!Y123+'대덕 배수관 '!Y123</f>
        <v>0</v>
      </c>
      <c r="Z123" s="856">
        <f>'동부 배수관 '!Z123+'중부 배수관'!Z123+'서부 배수관 '!Z123+'유성 배수관 '!Z123+'대덕 배수관 '!Z123</f>
        <v>0</v>
      </c>
      <c r="AA123" s="856">
        <f>'동부 배수관 '!AA123+'중부 배수관'!AA123+'서부 배수관 '!AA123+'유성 배수관 '!AA123+'대덕 배수관 '!AA123</f>
        <v>0</v>
      </c>
      <c r="AB123" s="856">
        <f>'동부 배수관 '!AB123+'중부 배수관'!AB123+'서부 배수관 '!AB123+'유성 배수관 '!AB123+'대덕 배수관 '!AB123</f>
        <v>0</v>
      </c>
      <c r="AC123" s="856">
        <f>'동부 배수관 '!AC123+'중부 배수관'!AC123+'서부 배수관 '!AC123+'유성 배수관 '!AC123+'대덕 배수관 '!AC123</f>
        <v>0</v>
      </c>
      <c r="AD123" s="856">
        <f>'동부 배수관 '!AD123+'중부 배수관'!AD123+'서부 배수관 '!AD123+'유성 배수관 '!AD123+'대덕 배수관 '!AD123</f>
        <v>0</v>
      </c>
      <c r="AE123" s="856">
        <f>'동부 배수관 '!AE123+'중부 배수관'!AE123+'서부 배수관 '!AE123+'유성 배수관 '!AE123+'대덕 배수관 '!AE123</f>
        <v>0</v>
      </c>
      <c r="AF123" s="856">
        <f>'동부 배수관 '!AF123+'중부 배수관'!AF123+'서부 배수관 '!AF123+'유성 배수관 '!AF123+'대덕 배수관 '!AF123</f>
        <v>0</v>
      </c>
      <c r="AG123" s="856">
        <f>'동부 배수관 '!AG123+'중부 배수관'!AG123+'서부 배수관 '!AG123+'유성 배수관 '!AG123+'대덕 배수관 '!AG123</f>
        <v>0</v>
      </c>
      <c r="AH123" s="856">
        <f>'동부 배수관 '!AH123+'중부 배수관'!AH123+'서부 배수관 '!AH123+'유성 배수관 '!AH123+'대덕 배수관 '!AH123</f>
        <v>0</v>
      </c>
      <c r="AI123" s="856">
        <f>'동부 배수관 '!AI123+'중부 배수관'!AI123+'서부 배수관 '!AI123+'유성 배수관 '!AI123+'대덕 배수관 '!AI123</f>
        <v>0</v>
      </c>
      <c r="AJ123" s="856">
        <f>'동부 배수관 '!AJ123+'중부 배수관'!AJ123+'서부 배수관 '!AJ123+'유성 배수관 '!AJ123+'대덕 배수관 '!AJ123</f>
        <v>0</v>
      </c>
      <c r="AK123" s="856">
        <f>'동부 배수관 '!AK123+'중부 배수관'!AK123+'서부 배수관 '!AK123+'유성 배수관 '!AK123+'대덕 배수관 '!AK123</f>
        <v>0</v>
      </c>
    </row>
    <row r="124" spans="1:37" s="850" customFormat="1" ht="20.25" customHeight="1" x14ac:dyDescent="0.15">
      <c r="A124" s="2744"/>
      <c r="B124" s="851" t="s">
        <v>974</v>
      </c>
      <c r="C124" s="527">
        <f t="shared" si="38"/>
        <v>3774.2999999999997</v>
      </c>
      <c r="D124" s="856">
        <f>'동부 배수관 '!D124+'중부 배수관'!D124+'서부 배수관 '!D124+'유성 배수관 '!D124+'대덕 배수관 '!D124</f>
        <v>0</v>
      </c>
      <c r="E124" s="856">
        <f>'동부 배수관 '!E124+'중부 배수관'!E124+'서부 배수관 '!E124+'유성 배수관 '!E124+'대덕 배수관 '!E124</f>
        <v>0</v>
      </c>
      <c r="F124" s="856">
        <f>'동부 배수관 '!F124+'중부 배수관'!F124+'서부 배수관 '!F124+'유성 배수관 '!F124+'대덕 배수관 '!F124</f>
        <v>0</v>
      </c>
      <c r="G124" s="856">
        <f>'동부 배수관 '!G124+'중부 배수관'!G124+'서부 배수관 '!G124+'유성 배수관 '!G124+'대덕 배수관 '!G124</f>
        <v>0</v>
      </c>
      <c r="H124" s="856">
        <f>'동부 배수관 '!H124+'중부 배수관'!H124+'서부 배수관 '!H124+'유성 배수관 '!H124+'대덕 배수관 '!H124</f>
        <v>0</v>
      </c>
      <c r="I124" s="856">
        <f>'동부 배수관 '!I124+'중부 배수관'!I124+'서부 배수관 '!I124+'유성 배수관 '!I124+'대덕 배수관 '!I124</f>
        <v>295.94</v>
      </c>
      <c r="J124" s="856">
        <f>'동부 배수관 '!J124+'중부 배수관'!J124+'서부 배수관 '!J124+'유성 배수관 '!J124+'대덕 배수관 '!J124</f>
        <v>0</v>
      </c>
      <c r="K124" s="856">
        <f>'동부 배수관 '!K124+'중부 배수관'!K124+'서부 배수관 '!K124+'유성 배수관 '!K124+'대덕 배수관 '!K124</f>
        <v>528.88</v>
      </c>
      <c r="L124" s="856">
        <f>'동부 배수관 '!L124+'중부 배수관'!L124+'서부 배수관 '!L124+'유성 배수관 '!L124+'대덕 배수관 '!L124</f>
        <v>0</v>
      </c>
      <c r="M124" s="856">
        <f>'동부 배수관 '!M124+'중부 배수관'!M124+'서부 배수관 '!M124+'유성 배수관 '!M124+'대덕 배수관 '!M124</f>
        <v>34.32</v>
      </c>
      <c r="N124" s="856">
        <f>'동부 배수관 '!N124+'중부 배수관'!N124+'서부 배수관 '!N124+'유성 배수관 '!N124+'대덕 배수관 '!N124</f>
        <v>0</v>
      </c>
      <c r="O124" s="856">
        <f>'동부 배수관 '!O124+'중부 배수관'!O124+'서부 배수관 '!O124+'유성 배수관 '!O124+'대덕 배수관 '!O124</f>
        <v>0</v>
      </c>
      <c r="P124" s="856">
        <f>'동부 배수관 '!P124+'중부 배수관'!P124+'서부 배수관 '!P124+'유성 배수관 '!P124+'대덕 배수관 '!P124</f>
        <v>0</v>
      </c>
      <c r="Q124" s="856">
        <f>'동부 배수관 '!Q124+'중부 배수관'!Q124+'서부 배수관 '!Q124+'유성 배수관 '!Q124+'대덕 배수관 '!Q124</f>
        <v>0</v>
      </c>
      <c r="R124" s="856">
        <f>'동부 배수관 '!R124+'중부 배수관'!R124+'서부 배수관 '!R124+'유성 배수관 '!R124+'대덕 배수관 '!R124</f>
        <v>2478.04</v>
      </c>
      <c r="S124" s="856">
        <f>'동부 배수관 '!S124+'중부 배수관'!S124+'서부 배수관 '!S124+'유성 배수관 '!S124+'대덕 배수관 '!S124</f>
        <v>0</v>
      </c>
      <c r="T124" s="856">
        <f>'동부 배수관 '!T124+'중부 배수관'!T124+'서부 배수관 '!T124+'유성 배수관 '!T124+'대덕 배수관 '!T124</f>
        <v>0</v>
      </c>
      <c r="U124" s="856">
        <f>'동부 배수관 '!U124+'중부 배수관'!U124+'서부 배수관 '!U124+'유성 배수관 '!U124+'대덕 배수관 '!U124</f>
        <v>148.06</v>
      </c>
      <c r="V124" s="856">
        <f>'동부 배수관 '!V124+'중부 배수관'!V124+'서부 배수관 '!V124+'유성 배수관 '!V124+'대덕 배수관 '!V124</f>
        <v>0</v>
      </c>
      <c r="W124" s="856">
        <f>'동부 배수관 '!W124+'중부 배수관'!W124+'서부 배수관 '!W124+'유성 배수관 '!W124+'대덕 배수관 '!W124</f>
        <v>0</v>
      </c>
      <c r="X124" s="856">
        <f>'동부 배수관 '!X124+'중부 배수관'!X124+'서부 배수관 '!X124+'유성 배수관 '!X124+'대덕 배수관 '!X124</f>
        <v>0</v>
      </c>
      <c r="Y124" s="856">
        <f>'동부 배수관 '!Y124+'중부 배수관'!Y124+'서부 배수관 '!Y124+'유성 배수관 '!Y124+'대덕 배수관 '!Y124</f>
        <v>0</v>
      </c>
      <c r="Z124" s="856">
        <f>'동부 배수관 '!Z124+'중부 배수관'!Z124+'서부 배수관 '!Z124+'유성 배수관 '!Z124+'대덕 배수관 '!Z124</f>
        <v>0</v>
      </c>
      <c r="AA124" s="856">
        <f>'동부 배수관 '!AA124+'중부 배수관'!AA124+'서부 배수관 '!AA124+'유성 배수관 '!AA124+'대덕 배수관 '!AA124</f>
        <v>0</v>
      </c>
      <c r="AB124" s="856">
        <f>'동부 배수관 '!AB124+'중부 배수관'!AB124+'서부 배수관 '!AB124+'유성 배수관 '!AB124+'대덕 배수관 '!AB124</f>
        <v>0</v>
      </c>
      <c r="AC124" s="856">
        <f>'동부 배수관 '!AC124+'중부 배수관'!AC124+'서부 배수관 '!AC124+'유성 배수관 '!AC124+'대덕 배수관 '!AC124</f>
        <v>0</v>
      </c>
      <c r="AD124" s="856">
        <f>'동부 배수관 '!AD124+'중부 배수관'!AD124+'서부 배수관 '!AD124+'유성 배수관 '!AD124+'대덕 배수관 '!AD124</f>
        <v>0</v>
      </c>
      <c r="AE124" s="856">
        <f>'동부 배수관 '!AE124+'중부 배수관'!AE124+'서부 배수관 '!AE124+'유성 배수관 '!AE124+'대덕 배수관 '!AE124</f>
        <v>0</v>
      </c>
      <c r="AF124" s="856">
        <f>'동부 배수관 '!AF124+'중부 배수관'!AF124+'서부 배수관 '!AF124+'유성 배수관 '!AF124+'대덕 배수관 '!AF124</f>
        <v>0</v>
      </c>
      <c r="AG124" s="856">
        <f>'동부 배수관 '!AG124+'중부 배수관'!AG124+'서부 배수관 '!AG124+'유성 배수관 '!AG124+'대덕 배수관 '!AG124</f>
        <v>0</v>
      </c>
      <c r="AH124" s="856">
        <f>'동부 배수관 '!AH124+'중부 배수관'!AH124+'서부 배수관 '!AH124+'유성 배수관 '!AH124+'대덕 배수관 '!AH124</f>
        <v>0</v>
      </c>
      <c r="AI124" s="856">
        <f>'동부 배수관 '!AI124+'중부 배수관'!AI124+'서부 배수관 '!AI124+'유성 배수관 '!AI124+'대덕 배수관 '!AI124</f>
        <v>289.06</v>
      </c>
      <c r="AJ124" s="856">
        <f>'동부 배수관 '!AJ124+'중부 배수관'!AJ124+'서부 배수관 '!AJ124+'유성 배수관 '!AJ124+'대덕 배수관 '!AJ124</f>
        <v>0</v>
      </c>
      <c r="AK124" s="856">
        <f>'동부 배수관 '!AK124+'중부 배수관'!AK124+'서부 배수관 '!AK124+'유성 배수관 '!AK124+'대덕 배수관 '!AK124</f>
        <v>0</v>
      </c>
    </row>
    <row r="125" spans="1:37" s="850" customFormat="1" ht="20.25" customHeight="1" x14ac:dyDescent="0.15">
      <c r="A125" s="2744"/>
      <c r="B125" s="851" t="s">
        <v>345</v>
      </c>
      <c r="C125" s="527">
        <f t="shared" si="38"/>
        <v>15255.8</v>
      </c>
      <c r="D125" s="856">
        <f>'동부 배수관 '!D125+'중부 배수관'!D125+'서부 배수관 '!D125+'유성 배수관 '!D125+'대덕 배수관 '!D125</f>
        <v>3983.24</v>
      </c>
      <c r="E125" s="856">
        <f>'동부 배수관 '!E125+'중부 배수관'!E125+'서부 배수관 '!E125+'유성 배수관 '!E125+'대덕 배수관 '!E125</f>
        <v>0</v>
      </c>
      <c r="F125" s="856">
        <f>'동부 배수관 '!F125+'중부 배수관'!F125+'서부 배수관 '!F125+'유성 배수관 '!F125+'대덕 배수관 '!F125</f>
        <v>17.29</v>
      </c>
      <c r="G125" s="856">
        <f>'동부 배수관 '!G125+'중부 배수관'!G125+'서부 배수관 '!G125+'유성 배수관 '!G125+'대덕 배수관 '!G125</f>
        <v>0</v>
      </c>
      <c r="H125" s="856">
        <f>'동부 배수관 '!H125+'중부 배수관'!H125+'서부 배수관 '!H125+'유성 배수관 '!H125+'대덕 배수관 '!H125</f>
        <v>0</v>
      </c>
      <c r="I125" s="856">
        <f>'동부 배수관 '!I125+'중부 배수관'!I125+'서부 배수관 '!I125+'유성 배수관 '!I125+'대덕 배수관 '!I125</f>
        <v>0</v>
      </c>
      <c r="J125" s="856">
        <f>'동부 배수관 '!J125+'중부 배수관'!J125+'서부 배수관 '!J125+'유성 배수관 '!J125+'대덕 배수관 '!J125</f>
        <v>395.24</v>
      </c>
      <c r="K125" s="856">
        <f>'동부 배수관 '!K125+'중부 배수관'!K125+'서부 배수관 '!K125+'유성 배수관 '!K125+'대덕 배수관 '!K125</f>
        <v>383.64000000000004</v>
      </c>
      <c r="L125" s="856">
        <f>'동부 배수관 '!L125+'중부 배수관'!L125+'서부 배수관 '!L125+'유성 배수관 '!L125+'대덕 배수관 '!L125</f>
        <v>0</v>
      </c>
      <c r="M125" s="856">
        <f>'동부 배수관 '!M125+'중부 배수관'!M125+'서부 배수관 '!M125+'유성 배수관 '!M125+'대덕 배수관 '!M125</f>
        <v>791.26</v>
      </c>
      <c r="N125" s="856">
        <f>'동부 배수관 '!N125+'중부 배수관'!N125+'서부 배수관 '!N125+'유성 배수관 '!N125+'대덕 배수관 '!N125</f>
        <v>0</v>
      </c>
      <c r="O125" s="856">
        <f>'동부 배수관 '!O125+'중부 배수관'!O125+'서부 배수관 '!O125+'유성 배수관 '!O125+'대덕 배수관 '!O125</f>
        <v>476.93</v>
      </c>
      <c r="P125" s="856">
        <f>'동부 배수관 '!P125+'중부 배수관'!P125+'서부 배수관 '!P125+'유성 배수관 '!P125+'대덕 배수관 '!P125</f>
        <v>2.94</v>
      </c>
      <c r="Q125" s="856">
        <f>'동부 배수관 '!Q125+'중부 배수관'!Q125+'서부 배수관 '!Q125+'유성 배수관 '!Q125+'대덕 배수관 '!Q125</f>
        <v>0</v>
      </c>
      <c r="R125" s="856">
        <f>'동부 배수관 '!R125+'중부 배수관'!R125+'서부 배수관 '!R125+'유성 배수관 '!R125+'대덕 배수관 '!R125</f>
        <v>65.14</v>
      </c>
      <c r="S125" s="856">
        <f>'동부 배수관 '!S125+'중부 배수관'!S125+'서부 배수관 '!S125+'유성 배수관 '!S125+'대덕 배수관 '!S125</f>
        <v>0</v>
      </c>
      <c r="T125" s="856">
        <f>'동부 배수관 '!T125+'중부 배수관'!T125+'서부 배수관 '!T125+'유성 배수관 '!T125+'대덕 배수관 '!T125</f>
        <v>0</v>
      </c>
      <c r="U125" s="856">
        <f>'동부 배수관 '!U125+'중부 배수관'!U125+'서부 배수관 '!U125+'유성 배수관 '!U125+'대덕 배수관 '!U125</f>
        <v>0</v>
      </c>
      <c r="V125" s="856">
        <f>'동부 배수관 '!V125+'중부 배수관'!V125+'서부 배수관 '!V125+'유성 배수관 '!V125+'대덕 배수관 '!V125</f>
        <v>578.49</v>
      </c>
      <c r="W125" s="856">
        <f>'동부 배수관 '!W125+'중부 배수관'!W125+'서부 배수관 '!W125+'유성 배수관 '!W125+'대덕 배수관 '!W125</f>
        <v>0</v>
      </c>
      <c r="X125" s="856">
        <f>'동부 배수관 '!X125+'중부 배수관'!X125+'서부 배수관 '!X125+'유성 배수관 '!X125+'대덕 배수관 '!X125</f>
        <v>0</v>
      </c>
      <c r="Y125" s="856">
        <f>'동부 배수관 '!Y125+'중부 배수관'!Y125+'서부 배수관 '!Y125+'유성 배수관 '!Y125+'대덕 배수관 '!Y125</f>
        <v>229.04</v>
      </c>
      <c r="Z125" s="856">
        <f>'동부 배수관 '!Z125+'중부 배수관'!Z125+'서부 배수관 '!Z125+'유성 배수관 '!Z125+'대덕 배수관 '!Z125</f>
        <v>376.37</v>
      </c>
      <c r="AA125" s="856">
        <f>'동부 배수관 '!AA125+'중부 배수관'!AA125+'서부 배수관 '!AA125+'유성 배수관 '!AA125+'대덕 배수관 '!AA125</f>
        <v>0</v>
      </c>
      <c r="AB125" s="856">
        <f>'동부 배수관 '!AB125+'중부 배수관'!AB125+'서부 배수관 '!AB125+'유성 배수관 '!AB125+'대덕 배수관 '!AB125</f>
        <v>0</v>
      </c>
      <c r="AC125" s="856">
        <f>'동부 배수관 '!AC125+'중부 배수관'!AC125+'서부 배수관 '!AC125+'유성 배수관 '!AC125+'대덕 배수관 '!AC125</f>
        <v>141.87</v>
      </c>
      <c r="AD125" s="856">
        <f>'동부 배수관 '!AD125+'중부 배수관'!AD125+'서부 배수관 '!AD125+'유성 배수관 '!AD125+'대덕 배수관 '!AD125</f>
        <v>0</v>
      </c>
      <c r="AE125" s="856">
        <f>'동부 배수관 '!AE125+'중부 배수관'!AE125+'서부 배수관 '!AE125+'유성 배수관 '!AE125+'대덕 배수관 '!AE125</f>
        <v>406.33</v>
      </c>
      <c r="AF125" s="856">
        <f>'동부 배수관 '!AF125+'중부 배수관'!AF125+'서부 배수관 '!AF125+'유성 배수관 '!AF125+'대덕 배수관 '!AF125</f>
        <v>672.42</v>
      </c>
      <c r="AG125" s="856">
        <f>'동부 배수관 '!AG125+'중부 배수관'!AG125+'서부 배수관 '!AG125+'유성 배수관 '!AG125+'대덕 배수관 '!AG125</f>
        <v>3393.73</v>
      </c>
      <c r="AH125" s="856">
        <f>'동부 배수관 '!AH125+'중부 배수관'!AH125+'서부 배수관 '!AH125+'유성 배수관 '!AH125+'대덕 배수관 '!AH125</f>
        <v>3341.87</v>
      </c>
      <c r="AI125" s="856">
        <f>'동부 배수관 '!AI125+'중부 배수관'!AI125+'서부 배수관 '!AI125+'유성 배수관 '!AI125+'대덕 배수관 '!AI125</f>
        <v>0</v>
      </c>
      <c r="AJ125" s="856">
        <f>'동부 배수관 '!AJ125+'중부 배수관'!AJ125+'서부 배수관 '!AJ125+'유성 배수관 '!AJ125+'대덕 배수관 '!AJ125</f>
        <v>0</v>
      </c>
      <c r="AK125" s="856">
        <f>'동부 배수관 '!AK125+'중부 배수관'!AK125+'서부 배수관 '!AK125+'유성 배수관 '!AK125+'대덕 배수관 '!AK125</f>
        <v>0</v>
      </c>
    </row>
    <row r="126" spans="1:37" s="850" customFormat="1" ht="20.25" customHeight="1" x14ac:dyDescent="0.15">
      <c r="A126" s="2744"/>
      <c r="B126" s="852" t="s">
        <v>283</v>
      </c>
      <c r="C126" s="527">
        <f t="shared" si="38"/>
        <v>0</v>
      </c>
      <c r="D126" s="856">
        <f>'동부 배수관 '!D126+'중부 배수관'!D126+'서부 배수관 '!D126+'유성 배수관 '!D126+'대덕 배수관 '!D126</f>
        <v>0</v>
      </c>
      <c r="E126" s="856">
        <f>'동부 배수관 '!E126+'중부 배수관'!E126+'서부 배수관 '!E126+'유성 배수관 '!E126+'대덕 배수관 '!E126</f>
        <v>0</v>
      </c>
      <c r="F126" s="856">
        <f>'동부 배수관 '!F126+'중부 배수관'!F126+'서부 배수관 '!F126+'유성 배수관 '!F126+'대덕 배수관 '!F126</f>
        <v>0</v>
      </c>
      <c r="G126" s="856">
        <f>'동부 배수관 '!G126+'중부 배수관'!G126+'서부 배수관 '!G126+'유성 배수관 '!G126+'대덕 배수관 '!G126</f>
        <v>0</v>
      </c>
      <c r="H126" s="856">
        <f>'동부 배수관 '!H126+'중부 배수관'!H126+'서부 배수관 '!H126+'유성 배수관 '!H126+'대덕 배수관 '!H126</f>
        <v>0</v>
      </c>
      <c r="I126" s="856">
        <f>'동부 배수관 '!I126+'중부 배수관'!I126+'서부 배수관 '!I126+'유성 배수관 '!I126+'대덕 배수관 '!I126</f>
        <v>0</v>
      </c>
      <c r="J126" s="856">
        <f>'동부 배수관 '!J126+'중부 배수관'!J126+'서부 배수관 '!J126+'유성 배수관 '!J126+'대덕 배수관 '!J126</f>
        <v>0</v>
      </c>
      <c r="K126" s="856">
        <f>'동부 배수관 '!K126+'중부 배수관'!K126+'서부 배수관 '!K126+'유성 배수관 '!K126+'대덕 배수관 '!K126</f>
        <v>0</v>
      </c>
      <c r="L126" s="856">
        <f>'동부 배수관 '!L126+'중부 배수관'!L126+'서부 배수관 '!L126+'유성 배수관 '!L126+'대덕 배수관 '!L126</f>
        <v>0</v>
      </c>
      <c r="M126" s="856">
        <f>'동부 배수관 '!M126+'중부 배수관'!M126+'서부 배수관 '!M126+'유성 배수관 '!M126+'대덕 배수관 '!M126</f>
        <v>0</v>
      </c>
      <c r="N126" s="856">
        <f>'동부 배수관 '!N126+'중부 배수관'!N126+'서부 배수관 '!N126+'유성 배수관 '!N126+'대덕 배수관 '!N126</f>
        <v>0</v>
      </c>
      <c r="O126" s="856">
        <f>'동부 배수관 '!O126+'중부 배수관'!O126+'서부 배수관 '!O126+'유성 배수관 '!O126+'대덕 배수관 '!O126</f>
        <v>0</v>
      </c>
      <c r="P126" s="856">
        <f>'동부 배수관 '!P126+'중부 배수관'!P126+'서부 배수관 '!P126+'유성 배수관 '!P126+'대덕 배수관 '!P126</f>
        <v>0</v>
      </c>
      <c r="Q126" s="856">
        <f>'동부 배수관 '!Q126+'중부 배수관'!Q126+'서부 배수관 '!Q126+'유성 배수관 '!Q126+'대덕 배수관 '!Q126</f>
        <v>0</v>
      </c>
      <c r="R126" s="856">
        <f>'동부 배수관 '!R126+'중부 배수관'!R126+'서부 배수관 '!R126+'유성 배수관 '!R126+'대덕 배수관 '!R126</f>
        <v>0</v>
      </c>
      <c r="S126" s="856">
        <f>'동부 배수관 '!S126+'중부 배수관'!S126+'서부 배수관 '!S126+'유성 배수관 '!S126+'대덕 배수관 '!S126</f>
        <v>0</v>
      </c>
      <c r="T126" s="856">
        <f>'동부 배수관 '!T126+'중부 배수관'!T126+'서부 배수관 '!T126+'유성 배수관 '!T126+'대덕 배수관 '!T126</f>
        <v>0</v>
      </c>
      <c r="U126" s="856">
        <f>'동부 배수관 '!U126+'중부 배수관'!U126+'서부 배수관 '!U126+'유성 배수관 '!U126+'대덕 배수관 '!U126</f>
        <v>0</v>
      </c>
      <c r="V126" s="856">
        <f>'동부 배수관 '!V126+'중부 배수관'!V126+'서부 배수관 '!V126+'유성 배수관 '!V126+'대덕 배수관 '!V126</f>
        <v>0</v>
      </c>
      <c r="W126" s="856">
        <f>'동부 배수관 '!W126+'중부 배수관'!W126+'서부 배수관 '!W126+'유성 배수관 '!W126+'대덕 배수관 '!W126</f>
        <v>0</v>
      </c>
      <c r="X126" s="856">
        <f>'동부 배수관 '!X126+'중부 배수관'!X126+'서부 배수관 '!X126+'유성 배수관 '!X126+'대덕 배수관 '!X126</f>
        <v>0</v>
      </c>
      <c r="Y126" s="856">
        <f>'동부 배수관 '!Y126+'중부 배수관'!Y126+'서부 배수관 '!Y126+'유성 배수관 '!Y126+'대덕 배수관 '!Y126</f>
        <v>0</v>
      </c>
      <c r="Z126" s="856">
        <f>'동부 배수관 '!Z126+'중부 배수관'!Z126+'서부 배수관 '!Z126+'유성 배수관 '!Z126+'대덕 배수관 '!Z126</f>
        <v>0</v>
      </c>
      <c r="AA126" s="856">
        <f>'동부 배수관 '!AA126+'중부 배수관'!AA126+'서부 배수관 '!AA126+'유성 배수관 '!AA126+'대덕 배수관 '!AA126</f>
        <v>0</v>
      </c>
      <c r="AB126" s="856">
        <f>'동부 배수관 '!AB126+'중부 배수관'!AB126+'서부 배수관 '!AB126+'유성 배수관 '!AB126+'대덕 배수관 '!AB126</f>
        <v>0</v>
      </c>
      <c r="AC126" s="856">
        <f>'동부 배수관 '!AC126+'중부 배수관'!AC126+'서부 배수관 '!AC126+'유성 배수관 '!AC126+'대덕 배수관 '!AC126</f>
        <v>0</v>
      </c>
      <c r="AD126" s="856">
        <f>'동부 배수관 '!AD126+'중부 배수관'!AD126+'서부 배수관 '!AD126+'유성 배수관 '!AD126+'대덕 배수관 '!AD126</f>
        <v>0</v>
      </c>
      <c r="AE126" s="856">
        <f>'동부 배수관 '!AE126+'중부 배수관'!AE126+'서부 배수관 '!AE126+'유성 배수관 '!AE126+'대덕 배수관 '!AE126</f>
        <v>0</v>
      </c>
      <c r="AF126" s="856">
        <f>'동부 배수관 '!AF126+'중부 배수관'!AF126+'서부 배수관 '!AF126+'유성 배수관 '!AF126+'대덕 배수관 '!AF126</f>
        <v>0</v>
      </c>
      <c r="AG126" s="856">
        <f>'동부 배수관 '!AG126+'중부 배수관'!AG126+'서부 배수관 '!AG126+'유성 배수관 '!AG126+'대덕 배수관 '!AG126</f>
        <v>0</v>
      </c>
      <c r="AH126" s="856">
        <f>'동부 배수관 '!AH126+'중부 배수관'!AH126+'서부 배수관 '!AH126+'유성 배수관 '!AH126+'대덕 배수관 '!AH126</f>
        <v>0</v>
      </c>
      <c r="AI126" s="856">
        <f>'동부 배수관 '!AI126+'중부 배수관'!AI126+'서부 배수관 '!AI126+'유성 배수관 '!AI126+'대덕 배수관 '!AI126</f>
        <v>0</v>
      </c>
      <c r="AJ126" s="856">
        <f>'동부 배수관 '!AJ126+'중부 배수관'!AJ126+'서부 배수관 '!AJ126+'유성 배수관 '!AJ126+'대덕 배수관 '!AJ126</f>
        <v>0</v>
      </c>
      <c r="AK126" s="856">
        <f>'동부 배수관 '!AK126+'중부 배수관'!AK126+'서부 배수관 '!AK126+'유성 배수관 '!AK126+'대덕 배수관 '!AK126</f>
        <v>0</v>
      </c>
    </row>
    <row r="127" spans="1:37" s="850" customFormat="1" ht="20.25" customHeight="1" x14ac:dyDescent="0.15">
      <c r="A127" s="2744"/>
      <c r="B127" s="852" t="s">
        <v>284</v>
      </c>
      <c r="C127" s="527">
        <f t="shared" si="38"/>
        <v>0</v>
      </c>
      <c r="D127" s="856">
        <f>'동부 배수관 '!D127+'중부 배수관'!D127+'서부 배수관 '!D127+'유성 배수관 '!D127+'대덕 배수관 '!D127</f>
        <v>0</v>
      </c>
      <c r="E127" s="856">
        <f>'동부 배수관 '!E127+'중부 배수관'!E127+'서부 배수관 '!E127+'유성 배수관 '!E127+'대덕 배수관 '!E127</f>
        <v>0</v>
      </c>
      <c r="F127" s="856">
        <f>'동부 배수관 '!F127+'중부 배수관'!F127+'서부 배수관 '!F127+'유성 배수관 '!F127+'대덕 배수관 '!F127</f>
        <v>0</v>
      </c>
      <c r="G127" s="856">
        <f>'동부 배수관 '!G127+'중부 배수관'!G127+'서부 배수관 '!G127+'유성 배수관 '!G127+'대덕 배수관 '!G127</f>
        <v>0</v>
      </c>
      <c r="H127" s="856">
        <f>'동부 배수관 '!H127+'중부 배수관'!H127+'서부 배수관 '!H127+'유성 배수관 '!H127+'대덕 배수관 '!H127</f>
        <v>0</v>
      </c>
      <c r="I127" s="856">
        <f>'동부 배수관 '!I127+'중부 배수관'!I127+'서부 배수관 '!I127+'유성 배수관 '!I127+'대덕 배수관 '!I127</f>
        <v>0</v>
      </c>
      <c r="J127" s="856">
        <f>'동부 배수관 '!J127+'중부 배수관'!J127+'서부 배수관 '!J127+'유성 배수관 '!J127+'대덕 배수관 '!J127</f>
        <v>0</v>
      </c>
      <c r="K127" s="856">
        <f>'동부 배수관 '!K127+'중부 배수관'!K127+'서부 배수관 '!K127+'유성 배수관 '!K127+'대덕 배수관 '!K127</f>
        <v>0</v>
      </c>
      <c r="L127" s="856">
        <f>'동부 배수관 '!L127+'중부 배수관'!L127+'서부 배수관 '!L127+'유성 배수관 '!L127+'대덕 배수관 '!L127</f>
        <v>0</v>
      </c>
      <c r="M127" s="856">
        <f>'동부 배수관 '!M127+'중부 배수관'!M127+'서부 배수관 '!M127+'유성 배수관 '!M127+'대덕 배수관 '!M127</f>
        <v>0</v>
      </c>
      <c r="N127" s="856">
        <f>'동부 배수관 '!N127+'중부 배수관'!N127+'서부 배수관 '!N127+'유성 배수관 '!N127+'대덕 배수관 '!N127</f>
        <v>0</v>
      </c>
      <c r="O127" s="856">
        <f>'동부 배수관 '!O127+'중부 배수관'!O127+'서부 배수관 '!O127+'유성 배수관 '!O127+'대덕 배수관 '!O127</f>
        <v>0</v>
      </c>
      <c r="P127" s="856">
        <f>'동부 배수관 '!P127+'중부 배수관'!P127+'서부 배수관 '!P127+'유성 배수관 '!P127+'대덕 배수관 '!P127</f>
        <v>0</v>
      </c>
      <c r="Q127" s="856">
        <f>'동부 배수관 '!Q127+'중부 배수관'!Q127+'서부 배수관 '!Q127+'유성 배수관 '!Q127+'대덕 배수관 '!Q127</f>
        <v>0</v>
      </c>
      <c r="R127" s="856">
        <f>'동부 배수관 '!R127+'중부 배수관'!R127+'서부 배수관 '!R127+'유성 배수관 '!R127+'대덕 배수관 '!R127</f>
        <v>0</v>
      </c>
      <c r="S127" s="856">
        <f>'동부 배수관 '!S127+'중부 배수관'!S127+'서부 배수관 '!S127+'유성 배수관 '!S127+'대덕 배수관 '!S127</f>
        <v>0</v>
      </c>
      <c r="T127" s="856">
        <f>'동부 배수관 '!T127+'중부 배수관'!T127+'서부 배수관 '!T127+'유성 배수관 '!T127+'대덕 배수관 '!T127</f>
        <v>0</v>
      </c>
      <c r="U127" s="856">
        <f>'동부 배수관 '!U127+'중부 배수관'!U127+'서부 배수관 '!U127+'유성 배수관 '!U127+'대덕 배수관 '!U127</f>
        <v>0</v>
      </c>
      <c r="V127" s="856">
        <f>'동부 배수관 '!V127+'중부 배수관'!V127+'서부 배수관 '!V127+'유성 배수관 '!V127+'대덕 배수관 '!V127</f>
        <v>0</v>
      </c>
      <c r="W127" s="856">
        <f>'동부 배수관 '!W127+'중부 배수관'!W127+'서부 배수관 '!W127+'유성 배수관 '!W127+'대덕 배수관 '!W127</f>
        <v>0</v>
      </c>
      <c r="X127" s="856">
        <f>'동부 배수관 '!X127+'중부 배수관'!X127+'서부 배수관 '!X127+'유성 배수관 '!X127+'대덕 배수관 '!X127</f>
        <v>0</v>
      </c>
      <c r="Y127" s="856">
        <f>'동부 배수관 '!Y127+'중부 배수관'!Y127+'서부 배수관 '!Y127+'유성 배수관 '!Y127+'대덕 배수관 '!Y127</f>
        <v>0</v>
      </c>
      <c r="Z127" s="856">
        <f>'동부 배수관 '!Z127+'중부 배수관'!Z127+'서부 배수관 '!Z127+'유성 배수관 '!Z127+'대덕 배수관 '!Z127</f>
        <v>0</v>
      </c>
      <c r="AA127" s="856">
        <f>'동부 배수관 '!AA127+'중부 배수관'!AA127+'서부 배수관 '!AA127+'유성 배수관 '!AA127+'대덕 배수관 '!AA127</f>
        <v>0</v>
      </c>
      <c r="AB127" s="856">
        <f>'동부 배수관 '!AB127+'중부 배수관'!AB127+'서부 배수관 '!AB127+'유성 배수관 '!AB127+'대덕 배수관 '!AB127</f>
        <v>0</v>
      </c>
      <c r="AC127" s="856">
        <f>'동부 배수관 '!AC127+'중부 배수관'!AC127+'서부 배수관 '!AC127+'유성 배수관 '!AC127+'대덕 배수관 '!AC127</f>
        <v>0</v>
      </c>
      <c r="AD127" s="856">
        <f>'동부 배수관 '!AD127+'중부 배수관'!AD127+'서부 배수관 '!AD127+'유성 배수관 '!AD127+'대덕 배수관 '!AD127</f>
        <v>0</v>
      </c>
      <c r="AE127" s="856">
        <f>'동부 배수관 '!AE127+'중부 배수관'!AE127+'서부 배수관 '!AE127+'유성 배수관 '!AE127+'대덕 배수관 '!AE127</f>
        <v>0</v>
      </c>
      <c r="AF127" s="856">
        <f>'동부 배수관 '!AF127+'중부 배수관'!AF127+'서부 배수관 '!AF127+'유성 배수관 '!AF127+'대덕 배수관 '!AF127</f>
        <v>0</v>
      </c>
      <c r="AG127" s="856">
        <f>'동부 배수관 '!AG127+'중부 배수관'!AG127+'서부 배수관 '!AG127+'유성 배수관 '!AG127+'대덕 배수관 '!AG127</f>
        <v>0</v>
      </c>
      <c r="AH127" s="856">
        <f>'동부 배수관 '!AH127+'중부 배수관'!AH127+'서부 배수관 '!AH127+'유성 배수관 '!AH127+'대덕 배수관 '!AH127</f>
        <v>0</v>
      </c>
      <c r="AI127" s="856">
        <f>'동부 배수관 '!AI127+'중부 배수관'!AI127+'서부 배수관 '!AI127+'유성 배수관 '!AI127+'대덕 배수관 '!AI127</f>
        <v>0</v>
      </c>
      <c r="AJ127" s="856">
        <f>'동부 배수관 '!AJ127+'중부 배수관'!AJ127+'서부 배수관 '!AJ127+'유성 배수관 '!AJ127+'대덕 배수관 '!AJ127</f>
        <v>0</v>
      </c>
      <c r="AK127" s="856">
        <f>'동부 배수관 '!AK127+'중부 배수관'!AK127+'서부 배수관 '!AK127+'유성 배수관 '!AK127+'대덕 배수관 '!AK127</f>
        <v>0</v>
      </c>
    </row>
    <row r="128" spans="1:37" s="850" customFormat="1" ht="20.25" customHeight="1" x14ac:dyDescent="0.15">
      <c r="A128" s="2744"/>
      <c r="B128" s="851" t="s">
        <v>847</v>
      </c>
      <c r="C128" s="527">
        <f t="shared" si="38"/>
        <v>0</v>
      </c>
      <c r="D128" s="856">
        <f>'동부 배수관 '!D128+'중부 배수관'!D128+'서부 배수관 '!D128+'유성 배수관 '!D128+'대덕 배수관 '!D128</f>
        <v>0</v>
      </c>
      <c r="E128" s="856">
        <f>'동부 배수관 '!E128+'중부 배수관'!E128+'서부 배수관 '!E128+'유성 배수관 '!E128+'대덕 배수관 '!E128</f>
        <v>0</v>
      </c>
      <c r="F128" s="856">
        <f>'동부 배수관 '!F128+'중부 배수관'!F128+'서부 배수관 '!F128+'유성 배수관 '!F128+'대덕 배수관 '!F128</f>
        <v>0</v>
      </c>
      <c r="G128" s="856">
        <f>'동부 배수관 '!G128+'중부 배수관'!G128+'서부 배수관 '!G128+'유성 배수관 '!G128+'대덕 배수관 '!G128</f>
        <v>0</v>
      </c>
      <c r="H128" s="856">
        <f>'동부 배수관 '!H128+'중부 배수관'!H128+'서부 배수관 '!H128+'유성 배수관 '!H128+'대덕 배수관 '!H128</f>
        <v>0</v>
      </c>
      <c r="I128" s="856">
        <f>'동부 배수관 '!I128+'중부 배수관'!I128+'서부 배수관 '!I128+'유성 배수관 '!I128+'대덕 배수관 '!I128</f>
        <v>0</v>
      </c>
      <c r="J128" s="856">
        <f>'동부 배수관 '!J128+'중부 배수관'!J128+'서부 배수관 '!J128+'유성 배수관 '!J128+'대덕 배수관 '!J128</f>
        <v>0</v>
      </c>
      <c r="K128" s="856">
        <f>'동부 배수관 '!K128+'중부 배수관'!K128+'서부 배수관 '!K128+'유성 배수관 '!K128+'대덕 배수관 '!K128</f>
        <v>0</v>
      </c>
      <c r="L128" s="856">
        <f>'동부 배수관 '!L128+'중부 배수관'!L128+'서부 배수관 '!L128+'유성 배수관 '!L128+'대덕 배수관 '!L128</f>
        <v>0</v>
      </c>
      <c r="M128" s="856">
        <f>'동부 배수관 '!M128+'중부 배수관'!M128+'서부 배수관 '!M128+'유성 배수관 '!M128+'대덕 배수관 '!M128</f>
        <v>0</v>
      </c>
      <c r="N128" s="856">
        <f>'동부 배수관 '!N128+'중부 배수관'!N128+'서부 배수관 '!N128+'유성 배수관 '!N128+'대덕 배수관 '!N128</f>
        <v>0</v>
      </c>
      <c r="O128" s="856">
        <f>'동부 배수관 '!O128+'중부 배수관'!O128+'서부 배수관 '!O128+'유성 배수관 '!O128+'대덕 배수관 '!O128</f>
        <v>0</v>
      </c>
      <c r="P128" s="856">
        <f>'동부 배수관 '!P128+'중부 배수관'!P128+'서부 배수관 '!P128+'유성 배수관 '!P128+'대덕 배수관 '!P128</f>
        <v>0</v>
      </c>
      <c r="Q128" s="856">
        <f>'동부 배수관 '!Q128+'중부 배수관'!Q128+'서부 배수관 '!Q128+'유성 배수관 '!Q128+'대덕 배수관 '!Q128</f>
        <v>0</v>
      </c>
      <c r="R128" s="856">
        <f>'동부 배수관 '!R128+'중부 배수관'!R128+'서부 배수관 '!R128+'유성 배수관 '!R128+'대덕 배수관 '!R128</f>
        <v>0</v>
      </c>
      <c r="S128" s="856">
        <f>'동부 배수관 '!S128+'중부 배수관'!S128+'서부 배수관 '!S128+'유성 배수관 '!S128+'대덕 배수관 '!S128</f>
        <v>0</v>
      </c>
      <c r="T128" s="856">
        <f>'동부 배수관 '!T128+'중부 배수관'!T128+'서부 배수관 '!T128+'유성 배수관 '!T128+'대덕 배수관 '!T128</f>
        <v>0</v>
      </c>
      <c r="U128" s="856">
        <f>'동부 배수관 '!U128+'중부 배수관'!U128+'서부 배수관 '!U128+'유성 배수관 '!U128+'대덕 배수관 '!U128</f>
        <v>0</v>
      </c>
      <c r="V128" s="856">
        <f>'동부 배수관 '!V128+'중부 배수관'!V128+'서부 배수관 '!V128+'유성 배수관 '!V128+'대덕 배수관 '!V128</f>
        <v>0</v>
      </c>
      <c r="W128" s="856">
        <f>'동부 배수관 '!W128+'중부 배수관'!W128+'서부 배수관 '!W128+'유성 배수관 '!W128+'대덕 배수관 '!W128</f>
        <v>0</v>
      </c>
      <c r="X128" s="856">
        <f>'동부 배수관 '!X128+'중부 배수관'!X128+'서부 배수관 '!X128+'유성 배수관 '!X128+'대덕 배수관 '!X128</f>
        <v>0</v>
      </c>
      <c r="Y128" s="856">
        <f>'동부 배수관 '!Y128+'중부 배수관'!Y128+'서부 배수관 '!Y128+'유성 배수관 '!Y128+'대덕 배수관 '!Y128</f>
        <v>0</v>
      </c>
      <c r="Z128" s="856">
        <f>'동부 배수관 '!Z128+'중부 배수관'!Z128+'서부 배수관 '!Z128+'유성 배수관 '!Z128+'대덕 배수관 '!Z128</f>
        <v>0</v>
      </c>
      <c r="AA128" s="856">
        <f>'동부 배수관 '!AA128+'중부 배수관'!AA128+'서부 배수관 '!AA128+'유성 배수관 '!AA128+'대덕 배수관 '!AA128</f>
        <v>0</v>
      </c>
      <c r="AB128" s="856">
        <f>'동부 배수관 '!AB128+'중부 배수관'!AB128+'서부 배수관 '!AB128+'유성 배수관 '!AB128+'대덕 배수관 '!AB128</f>
        <v>0</v>
      </c>
      <c r="AC128" s="856">
        <f>'동부 배수관 '!AC128+'중부 배수관'!AC128+'서부 배수관 '!AC128+'유성 배수관 '!AC128+'대덕 배수관 '!AC128</f>
        <v>0</v>
      </c>
      <c r="AD128" s="856">
        <f>'동부 배수관 '!AD128+'중부 배수관'!AD128+'서부 배수관 '!AD128+'유성 배수관 '!AD128+'대덕 배수관 '!AD128</f>
        <v>0</v>
      </c>
      <c r="AE128" s="856">
        <f>'동부 배수관 '!AE128+'중부 배수관'!AE128+'서부 배수관 '!AE128+'유성 배수관 '!AE128+'대덕 배수관 '!AE128</f>
        <v>0</v>
      </c>
      <c r="AF128" s="856">
        <f>'동부 배수관 '!AF128+'중부 배수관'!AF128+'서부 배수관 '!AF128+'유성 배수관 '!AF128+'대덕 배수관 '!AF128</f>
        <v>0</v>
      </c>
      <c r="AG128" s="856">
        <f>'동부 배수관 '!AG128+'중부 배수관'!AG128+'서부 배수관 '!AG128+'유성 배수관 '!AG128+'대덕 배수관 '!AG128</f>
        <v>0</v>
      </c>
      <c r="AH128" s="856">
        <f>'동부 배수관 '!AH128+'중부 배수관'!AH128+'서부 배수관 '!AH128+'유성 배수관 '!AH128+'대덕 배수관 '!AH128</f>
        <v>0</v>
      </c>
      <c r="AI128" s="856">
        <f>'동부 배수관 '!AI128+'중부 배수관'!AI128+'서부 배수관 '!AI128+'유성 배수관 '!AI128+'대덕 배수관 '!AI128</f>
        <v>0</v>
      </c>
      <c r="AJ128" s="856">
        <f>'동부 배수관 '!AJ128+'중부 배수관'!AJ128+'서부 배수관 '!AJ128+'유성 배수관 '!AJ128+'대덕 배수관 '!AJ128</f>
        <v>0</v>
      </c>
      <c r="AK128" s="856">
        <f>'동부 배수관 '!AK128+'중부 배수관'!AK128+'서부 배수관 '!AK128+'유성 배수관 '!AK128+'대덕 배수관 '!AK128</f>
        <v>0</v>
      </c>
    </row>
    <row r="129" spans="1:37" s="850" customFormat="1" ht="20.25" customHeight="1" x14ac:dyDescent="0.15">
      <c r="A129" s="2745"/>
      <c r="B129" s="853" t="s">
        <v>1084</v>
      </c>
      <c r="C129" s="527">
        <f t="shared" si="38"/>
        <v>0</v>
      </c>
      <c r="D129" s="856">
        <f>'동부 배수관 '!D129+'중부 배수관'!D129+'서부 배수관 '!D129+'유성 배수관 '!D129+'대덕 배수관 '!D129</f>
        <v>0</v>
      </c>
      <c r="E129" s="856">
        <f>'동부 배수관 '!E129+'중부 배수관'!E129+'서부 배수관 '!E129+'유성 배수관 '!E129+'대덕 배수관 '!E129</f>
        <v>0</v>
      </c>
      <c r="F129" s="856">
        <f>'동부 배수관 '!F129+'중부 배수관'!F129+'서부 배수관 '!F129+'유성 배수관 '!F129+'대덕 배수관 '!F129</f>
        <v>0</v>
      </c>
      <c r="G129" s="856">
        <f>'동부 배수관 '!G129+'중부 배수관'!G129+'서부 배수관 '!G129+'유성 배수관 '!G129+'대덕 배수관 '!G129</f>
        <v>0</v>
      </c>
      <c r="H129" s="856">
        <f>'동부 배수관 '!H129+'중부 배수관'!H129+'서부 배수관 '!H129+'유성 배수관 '!H129+'대덕 배수관 '!H129</f>
        <v>0</v>
      </c>
      <c r="I129" s="856">
        <f>'동부 배수관 '!I129+'중부 배수관'!I129+'서부 배수관 '!I129+'유성 배수관 '!I129+'대덕 배수관 '!I129</f>
        <v>0</v>
      </c>
      <c r="J129" s="856">
        <f>'동부 배수관 '!J129+'중부 배수관'!J129+'서부 배수관 '!J129+'유성 배수관 '!J129+'대덕 배수관 '!J129</f>
        <v>0</v>
      </c>
      <c r="K129" s="856">
        <f>'동부 배수관 '!K129+'중부 배수관'!K129+'서부 배수관 '!K129+'유성 배수관 '!K129+'대덕 배수관 '!K129</f>
        <v>0</v>
      </c>
      <c r="L129" s="856">
        <f>'동부 배수관 '!L129+'중부 배수관'!L129+'서부 배수관 '!L129+'유성 배수관 '!L129+'대덕 배수관 '!L129</f>
        <v>0</v>
      </c>
      <c r="M129" s="856">
        <f>'동부 배수관 '!M129+'중부 배수관'!M129+'서부 배수관 '!M129+'유성 배수관 '!M129+'대덕 배수관 '!M129</f>
        <v>0</v>
      </c>
      <c r="N129" s="856">
        <f>'동부 배수관 '!N129+'중부 배수관'!N129+'서부 배수관 '!N129+'유성 배수관 '!N129+'대덕 배수관 '!N129</f>
        <v>0</v>
      </c>
      <c r="O129" s="856">
        <f>'동부 배수관 '!O129+'중부 배수관'!O129+'서부 배수관 '!O129+'유성 배수관 '!O129+'대덕 배수관 '!O129</f>
        <v>0</v>
      </c>
      <c r="P129" s="856">
        <f>'동부 배수관 '!P129+'중부 배수관'!P129+'서부 배수관 '!P129+'유성 배수관 '!P129+'대덕 배수관 '!P129</f>
        <v>0</v>
      </c>
      <c r="Q129" s="856">
        <f>'동부 배수관 '!Q129+'중부 배수관'!Q129+'서부 배수관 '!Q129+'유성 배수관 '!Q129+'대덕 배수관 '!Q129</f>
        <v>0</v>
      </c>
      <c r="R129" s="856">
        <f>'동부 배수관 '!R129+'중부 배수관'!R129+'서부 배수관 '!R129+'유성 배수관 '!R129+'대덕 배수관 '!R129</f>
        <v>0</v>
      </c>
      <c r="S129" s="856">
        <f>'동부 배수관 '!S129+'중부 배수관'!S129+'서부 배수관 '!S129+'유성 배수관 '!S129+'대덕 배수관 '!S129</f>
        <v>0</v>
      </c>
      <c r="T129" s="856">
        <f>'동부 배수관 '!T129+'중부 배수관'!T129+'서부 배수관 '!T129+'유성 배수관 '!T129+'대덕 배수관 '!T129</f>
        <v>0</v>
      </c>
      <c r="U129" s="856">
        <f>'동부 배수관 '!U129+'중부 배수관'!U129+'서부 배수관 '!U129+'유성 배수관 '!U129+'대덕 배수관 '!U129</f>
        <v>0</v>
      </c>
      <c r="V129" s="856">
        <f>'동부 배수관 '!V129+'중부 배수관'!V129+'서부 배수관 '!V129+'유성 배수관 '!V129+'대덕 배수관 '!V129</f>
        <v>0</v>
      </c>
      <c r="W129" s="856">
        <f>'동부 배수관 '!W129+'중부 배수관'!W129+'서부 배수관 '!W129+'유성 배수관 '!W129+'대덕 배수관 '!W129</f>
        <v>0</v>
      </c>
      <c r="X129" s="856">
        <f>'동부 배수관 '!X129+'중부 배수관'!X129+'서부 배수관 '!X129+'유성 배수관 '!X129+'대덕 배수관 '!X129</f>
        <v>0</v>
      </c>
      <c r="Y129" s="856">
        <f>'동부 배수관 '!Y129+'중부 배수관'!Y129+'서부 배수관 '!Y129+'유성 배수관 '!Y129+'대덕 배수관 '!Y129</f>
        <v>0</v>
      </c>
      <c r="Z129" s="856">
        <f>'동부 배수관 '!Z129+'중부 배수관'!Z129+'서부 배수관 '!Z129+'유성 배수관 '!Z129+'대덕 배수관 '!Z129</f>
        <v>0</v>
      </c>
      <c r="AA129" s="856">
        <f>'동부 배수관 '!AA129+'중부 배수관'!AA129+'서부 배수관 '!AA129+'유성 배수관 '!AA129+'대덕 배수관 '!AA129</f>
        <v>0</v>
      </c>
      <c r="AB129" s="856">
        <f>'동부 배수관 '!AB129+'중부 배수관'!AB129+'서부 배수관 '!AB129+'유성 배수관 '!AB129+'대덕 배수관 '!AB129</f>
        <v>0</v>
      </c>
      <c r="AC129" s="856">
        <f>'동부 배수관 '!AC129+'중부 배수관'!AC129+'서부 배수관 '!AC129+'유성 배수관 '!AC129+'대덕 배수관 '!AC129</f>
        <v>0</v>
      </c>
      <c r="AD129" s="856">
        <f>'동부 배수관 '!AD129+'중부 배수관'!AD129+'서부 배수관 '!AD129+'유성 배수관 '!AD129+'대덕 배수관 '!AD129</f>
        <v>0</v>
      </c>
      <c r="AE129" s="856">
        <f>'동부 배수관 '!AE129+'중부 배수관'!AE129+'서부 배수관 '!AE129+'유성 배수관 '!AE129+'대덕 배수관 '!AE129</f>
        <v>0</v>
      </c>
      <c r="AF129" s="856">
        <f>'동부 배수관 '!AF129+'중부 배수관'!AF129+'서부 배수관 '!AF129+'유성 배수관 '!AF129+'대덕 배수관 '!AF129</f>
        <v>0</v>
      </c>
      <c r="AG129" s="856">
        <f>'동부 배수관 '!AG129+'중부 배수관'!AG129+'서부 배수관 '!AG129+'유성 배수관 '!AG129+'대덕 배수관 '!AG129</f>
        <v>0</v>
      </c>
      <c r="AH129" s="856">
        <f>'동부 배수관 '!AH129+'중부 배수관'!AH129+'서부 배수관 '!AH129+'유성 배수관 '!AH129+'대덕 배수관 '!AH129</f>
        <v>0</v>
      </c>
      <c r="AI129" s="856">
        <f>'동부 배수관 '!AI129+'중부 배수관'!AI129+'서부 배수관 '!AI129+'유성 배수관 '!AI129+'대덕 배수관 '!AI129</f>
        <v>0</v>
      </c>
      <c r="AJ129" s="856">
        <f>'동부 배수관 '!AJ129+'중부 배수관'!AJ129+'서부 배수관 '!AJ129+'유성 배수관 '!AJ129+'대덕 배수관 '!AJ129</f>
        <v>0</v>
      </c>
      <c r="AK129" s="856">
        <f>'동부 배수관 '!AK129+'중부 배수관'!AK129+'서부 배수관 '!AK129+'유성 배수관 '!AK129+'대덕 배수관 '!AK129</f>
        <v>0</v>
      </c>
    </row>
    <row r="130" spans="1:37" s="850" customFormat="1" ht="19.5" customHeight="1" x14ac:dyDescent="0.15">
      <c r="A130" s="2743">
        <v>900</v>
      </c>
      <c r="B130" s="854" t="s">
        <v>46</v>
      </c>
      <c r="C130" s="613">
        <f>SUM(D130:AK130)</f>
        <v>25364.500000000004</v>
      </c>
      <c r="D130" s="613">
        <f>SUM(D133:D137)</f>
        <v>0</v>
      </c>
      <c r="E130" s="613">
        <f t="shared" ref="E130:AG130" si="39">SUM(E133:E137)</f>
        <v>0</v>
      </c>
      <c r="F130" s="613">
        <f t="shared" si="39"/>
        <v>752.67</v>
      </c>
      <c r="G130" s="613">
        <f t="shared" si="39"/>
        <v>0</v>
      </c>
      <c r="H130" s="613">
        <f t="shared" si="39"/>
        <v>0</v>
      </c>
      <c r="I130" s="613">
        <f t="shared" si="39"/>
        <v>1585.15</v>
      </c>
      <c r="J130" s="613">
        <f t="shared" si="39"/>
        <v>3154.52</v>
      </c>
      <c r="K130" s="613">
        <f t="shared" si="39"/>
        <v>67.900000000000006</v>
      </c>
      <c r="L130" s="613">
        <f t="shared" si="39"/>
        <v>0</v>
      </c>
      <c r="M130" s="613">
        <f t="shared" si="39"/>
        <v>3170.74</v>
      </c>
      <c r="N130" s="613">
        <f t="shared" si="39"/>
        <v>5555.49</v>
      </c>
      <c r="O130" s="613">
        <f t="shared" si="39"/>
        <v>0</v>
      </c>
      <c r="P130" s="613">
        <f t="shared" si="39"/>
        <v>2398.29</v>
      </c>
      <c r="Q130" s="613">
        <f t="shared" si="39"/>
        <v>0</v>
      </c>
      <c r="R130" s="613">
        <f t="shared" si="39"/>
        <v>0</v>
      </c>
      <c r="S130" s="613">
        <f t="shared" si="39"/>
        <v>280.99</v>
      </c>
      <c r="T130" s="613">
        <f t="shared" si="39"/>
        <v>2282.5699999999997</v>
      </c>
      <c r="U130" s="613">
        <f t="shared" si="39"/>
        <v>4222.3100000000004</v>
      </c>
      <c r="V130" s="613">
        <f t="shared" si="39"/>
        <v>0</v>
      </c>
      <c r="W130" s="613">
        <f t="shared" si="39"/>
        <v>0</v>
      </c>
      <c r="X130" s="613">
        <f t="shared" si="39"/>
        <v>0</v>
      </c>
      <c r="Y130" s="613">
        <f t="shared" si="39"/>
        <v>0</v>
      </c>
      <c r="Z130" s="613">
        <f t="shared" si="39"/>
        <v>42.26</v>
      </c>
      <c r="AA130" s="613">
        <f t="shared" si="39"/>
        <v>0</v>
      </c>
      <c r="AB130" s="613">
        <f t="shared" si="39"/>
        <v>0</v>
      </c>
      <c r="AC130" s="613">
        <f t="shared" si="39"/>
        <v>0</v>
      </c>
      <c r="AD130" s="613">
        <f t="shared" si="39"/>
        <v>263.77</v>
      </c>
      <c r="AE130" s="613">
        <f t="shared" si="39"/>
        <v>161.32</v>
      </c>
      <c r="AF130" s="613">
        <f t="shared" si="39"/>
        <v>153.15</v>
      </c>
      <c r="AG130" s="613">
        <f t="shared" si="39"/>
        <v>0</v>
      </c>
      <c r="AH130" s="613">
        <f>SUM(AH133:AH137)</f>
        <v>670</v>
      </c>
      <c r="AI130" s="613">
        <f>SUM(AI133:AI137)</f>
        <v>98.58</v>
      </c>
      <c r="AJ130" s="613">
        <f>SUM(AJ133:AJ137)</f>
        <v>0</v>
      </c>
      <c r="AK130" s="613">
        <f>SUM(AK131:AK138)</f>
        <v>504.79</v>
      </c>
    </row>
    <row r="131" spans="1:37" s="850" customFormat="1" ht="20.25" customHeight="1" x14ac:dyDescent="0.15">
      <c r="A131" s="2744"/>
      <c r="B131" s="855" t="s">
        <v>793</v>
      </c>
      <c r="C131" s="527">
        <f>SUM(D131:AK131)</f>
        <v>0</v>
      </c>
      <c r="D131" s="856">
        <f>'동부 배수관 '!D131+'중부 배수관'!D131+'서부 배수관 '!D131+'유성 배수관 '!D131+'대덕 배수관 '!D131</f>
        <v>0</v>
      </c>
      <c r="E131" s="856">
        <f>'동부 배수관 '!E131+'중부 배수관'!E131+'서부 배수관 '!E131+'유성 배수관 '!E131+'대덕 배수관 '!E131</f>
        <v>0</v>
      </c>
      <c r="F131" s="856">
        <f>'동부 배수관 '!F131+'중부 배수관'!F131+'서부 배수관 '!F131+'유성 배수관 '!F131+'대덕 배수관 '!F131</f>
        <v>0</v>
      </c>
      <c r="G131" s="856">
        <f>'동부 배수관 '!G131+'중부 배수관'!G131+'서부 배수관 '!G131+'유성 배수관 '!G131+'대덕 배수관 '!G131</f>
        <v>0</v>
      </c>
      <c r="H131" s="856">
        <f>'동부 배수관 '!H131+'중부 배수관'!H131+'서부 배수관 '!H131+'유성 배수관 '!H131+'대덕 배수관 '!H131</f>
        <v>0</v>
      </c>
      <c r="I131" s="856">
        <f>'동부 배수관 '!I131+'중부 배수관'!I131+'서부 배수관 '!I131+'유성 배수관 '!I131+'대덕 배수관 '!I131</f>
        <v>0</v>
      </c>
      <c r="J131" s="856">
        <f>'동부 배수관 '!J131+'중부 배수관'!J131+'서부 배수관 '!J131+'유성 배수관 '!J131+'대덕 배수관 '!J131</f>
        <v>0</v>
      </c>
      <c r="K131" s="856">
        <f>'동부 배수관 '!K131+'중부 배수관'!K131+'서부 배수관 '!K131+'유성 배수관 '!K131+'대덕 배수관 '!K131</f>
        <v>0</v>
      </c>
      <c r="L131" s="856">
        <f>'동부 배수관 '!L131+'중부 배수관'!L131+'서부 배수관 '!L131+'유성 배수관 '!L131+'대덕 배수관 '!L131</f>
        <v>0</v>
      </c>
      <c r="M131" s="856">
        <f>'동부 배수관 '!M131+'중부 배수관'!M131+'서부 배수관 '!M131+'유성 배수관 '!M131+'대덕 배수관 '!M131</f>
        <v>0</v>
      </c>
      <c r="N131" s="856">
        <f>'동부 배수관 '!N131+'중부 배수관'!N131+'서부 배수관 '!N131+'유성 배수관 '!N131+'대덕 배수관 '!N131</f>
        <v>0</v>
      </c>
      <c r="O131" s="856">
        <f>'동부 배수관 '!O131+'중부 배수관'!O131+'서부 배수관 '!O131+'유성 배수관 '!O131+'대덕 배수관 '!O131</f>
        <v>0</v>
      </c>
      <c r="P131" s="856">
        <f>'동부 배수관 '!P131+'중부 배수관'!P131+'서부 배수관 '!P131+'유성 배수관 '!P131+'대덕 배수관 '!P131</f>
        <v>0</v>
      </c>
      <c r="Q131" s="856">
        <f>'동부 배수관 '!Q131+'중부 배수관'!Q131+'서부 배수관 '!Q131+'유성 배수관 '!Q131+'대덕 배수관 '!Q131</f>
        <v>0</v>
      </c>
      <c r="R131" s="856">
        <f>'동부 배수관 '!R131+'중부 배수관'!R131+'서부 배수관 '!R131+'유성 배수관 '!R131+'대덕 배수관 '!R131</f>
        <v>0</v>
      </c>
      <c r="S131" s="856">
        <f>'동부 배수관 '!S131+'중부 배수관'!S131+'서부 배수관 '!S131+'유성 배수관 '!S131+'대덕 배수관 '!S131</f>
        <v>0</v>
      </c>
      <c r="T131" s="856">
        <f>'동부 배수관 '!T131+'중부 배수관'!T131+'서부 배수관 '!T131+'유성 배수관 '!T131+'대덕 배수관 '!T131</f>
        <v>0</v>
      </c>
      <c r="U131" s="856">
        <f>'동부 배수관 '!U131+'중부 배수관'!U131+'서부 배수관 '!U131+'유성 배수관 '!U131+'대덕 배수관 '!U131</f>
        <v>0</v>
      </c>
      <c r="V131" s="856">
        <f>'동부 배수관 '!V131+'중부 배수관'!V131+'서부 배수관 '!V131+'유성 배수관 '!V131+'대덕 배수관 '!V131</f>
        <v>0</v>
      </c>
      <c r="W131" s="856">
        <f>'동부 배수관 '!W131+'중부 배수관'!W131+'서부 배수관 '!W131+'유성 배수관 '!W131+'대덕 배수관 '!W131</f>
        <v>0</v>
      </c>
      <c r="X131" s="856">
        <f>'동부 배수관 '!X131+'중부 배수관'!X131+'서부 배수관 '!X131+'유성 배수관 '!X131+'대덕 배수관 '!X131</f>
        <v>0</v>
      </c>
      <c r="Y131" s="856">
        <f>'동부 배수관 '!Y131+'중부 배수관'!Y131+'서부 배수관 '!Y131+'유성 배수관 '!Y131+'대덕 배수관 '!Y131</f>
        <v>0</v>
      </c>
      <c r="Z131" s="856">
        <f>'동부 배수관 '!Z131+'중부 배수관'!Z131+'서부 배수관 '!Z131+'유성 배수관 '!Z131+'대덕 배수관 '!Z131</f>
        <v>0</v>
      </c>
      <c r="AA131" s="856">
        <f>'동부 배수관 '!AA131+'중부 배수관'!AA131+'서부 배수관 '!AA131+'유성 배수관 '!AA131+'대덕 배수관 '!AA131</f>
        <v>0</v>
      </c>
      <c r="AB131" s="856">
        <f>'동부 배수관 '!AB131+'중부 배수관'!AB131+'서부 배수관 '!AB131+'유성 배수관 '!AB131+'대덕 배수관 '!AB131</f>
        <v>0</v>
      </c>
      <c r="AC131" s="856">
        <f>'동부 배수관 '!AC131+'중부 배수관'!AC131+'서부 배수관 '!AC131+'유성 배수관 '!AC131+'대덕 배수관 '!AC131</f>
        <v>0</v>
      </c>
      <c r="AD131" s="856">
        <f>'동부 배수관 '!AD131+'중부 배수관'!AD131+'서부 배수관 '!AD131+'유성 배수관 '!AD131+'대덕 배수관 '!AD131</f>
        <v>0</v>
      </c>
      <c r="AE131" s="856">
        <f>'동부 배수관 '!AE131+'중부 배수관'!AE131+'서부 배수관 '!AE131+'유성 배수관 '!AE131+'대덕 배수관 '!AE131</f>
        <v>0</v>
      </c>
      <c r="AF131" s="856">
        <f>'동부 배수관 '!AF131+'중부 배수관'!AF131+'서부 배수관 '!AF131+'유성 배수관 '!AF131+'대덕 배수관 '!AF131</f>
        <v>0</v>
      </c>
      <c r="AG131" s="856">
        <f>'동부 배수관 '!AG131+'중부 배수관'!AG131+'서부 배수관 '!AG131+'유성 배수관 '!AG131+'대덕 배수관 '!AG131</f>
        <v>0</v>
      </c>
      <c r="AH131" s="856">
        <f>'동부 배수관 '!AH131+'중부 배수관'!AH131+'서부 배수관 '!AH131+'유성 배수관 '!AH131+'대덕 배수관 '!AH131</f>
        <v>0</v>
      </c>
      <c r="AI131" s="856">
        <f>'동부 배수관 '!AI131+'중부 배수관'!AI131+'서부 배수관 '!AI131+'유성 배수관 '!AI131+'대덕 배수관 '!AI131</f>
        <v>0</v>
      </c>
      <c r="AJ131" s="856">
        <f>'동부 배수관 '!AJ131+'중부 배수관'!AJ131+'서부 배수관 '!AJ131+'유성 배수관 '!AJ131+'대덕 배수관 '!AJ131</f>
        <v>0</v>
      </c>
      <c r="AK131" s="856">
        <f>'동부 배수관 '!AK131+'중부 배수관'!AK131+'서부 배수관 '!AK131+'유성 배수관 '!AK131+'대덕 배수관 '!AK131</f>
        <v>0</v>
      </c>
    </row>
    <row r="132" spans="1:37" s="850" customFormat="1" ht="20.25" customHeight="1" x14ac:dyDescent="0.15">
      <c r="A132" s="2744"/>
      <c r="B132" s="851" t="s">
        <v>792</v>
      </c>
      <c r="C132" s="527">
        <f t="shared" ref="C132:C138" si="40">SUM(D132:AK132)</f>
        <v>0</v>
      </c>
      <c r="D132" s="856">
        <f>'동부 배수관 '!D132+'중부 배수관'!D132+'서부 배수관 '!D132+'유성 배수관 '!D132+'대덕 배수관 '!D132</f>
        <v>0</v>
      </c>
      <c r="E132" s="856">
        <f>'동부 배수관 '!E132+'중부 배수관'!E132+'서부 배수관 '!E132+'유성 배수관 '!E132+'대덕 배수관 '!E132</f>
        <v>0</v>
      </c>
      <c r="F132" s="856">
        <f>'동부 배수관 '!F132+'중부 배수관'!F132+'서부 배수관 '!F132+'유성 배수관 '!F132+'대덕 배수관 '!F132</f>
        <v>0</v>
      </c>
      <c r="G132" s="856">
        <f>'동부 배수관 '!G132+'중부 배수관'!G132+'서부 배수관 '!G132+'유성 배수관 '!G132+'대덕 배수관 '!G132</f>
        <v>0</v>
      </c>
      <c r="H132" s="856">
        <f>'동부 배수관 '!H132+'중부 배수관'!H132+'서부 배수관 '!H132+'유성 배수관 '!H132+'대덕 배수관 '!H132</f>
        <v>0</v>
      </c>
      <c r="I132" s="856">
        <f>'동부 배수관 '!I132+'중부 배수관'!I132+'서부 배수관 '!I132+'유성 배수관 '!I132+'대덕 배수관 '!I132</f>
        <v>0</v>
      </c>
      <c r="J132" s="856">
        <f>'동부 배수관 '!J132+'중부 배수관'!J132+'서부 배수관 '!J132+'유성 배수관 '!J132+'대덕 배수관 '!J132</f>
        <v>0</v>
      </c>
      <c r="K132" s="856">
        <f>'동부 배수관 '!K132+'중부 배수관'!K132+'서부 배수관 '!K132+'유성 배수관 '!K132+'대덕 배수관 '!K132</f>
        <v>0</v>
      </c>
      <c r="L132" s="856">
        <f>'동부 배수관 '!L132+'중부 배수관'!L132+'서부 배수관 '!L132+'유성 배수관 '!L132+'대덕 배수관 '!L132</f>
        <v>0</v>
      </c>
      <c r="M132" s="856">
        <f>'동부 배수관 '!M132+'중부 배수관'!M132+'서부 배수관 '!M132+'유성 배수관 '!M132+'대덕 배수관 '!M132</f>
        <v>0</v>
      </c>
      <c r="N132" s="856">
        <f>'동부 배수관 '!N132+'중부 배수관'!N132+'서부 배수관 '!N132+'유성 배수관 '!N132+'대덕 배수관 '!N132</f>
        <v>0</v>
      </c>
      <c r="O132" s="856">
        <f>'동부 배수관 '!O132+'중부 배수관'!O132+'서부 배수관 '!O132+'유성 배수관 '!O132+'대덕 배수관 '!O132</f>
        <v>0</v>
      </c>
      <c r="P132" s="856">
        <f>'동부 배수관 '!P132+'중부 배수관'!P132+'서부 배수관 '!P132+'유성 배수관 '!P132+'대덕 배수관 '!P132</f>
        <v>0</v>
      </c>
      <c r="Q132" s="856">
        <f>'동부 배수관 '!Q132+'중부 배수관'!Q132+'서부 배수관 '!Q132+'유성 배수관 '!Q132+'대덕 배수관 '!Q132</f>
        <v>0</v>
      </c>
      <c r="R132" s="856">
        <f>'동부 배수관 '!R132+'중부 배수관'!R132+'서부 배수관 '!R132+'유성 배수관 '!R132+'대덕 배수관 '!R132</f>
        <v>0</v>
      </c>
      <c r="S132" s="856">
        <f>'동부 배수관 '!S132+'중부 배수관'!S132+'서부 배수관 '!S132+'유성 배수관 '!S132+'대덕 배수관 '!S132</f>
        <v>0</v>
      </c>
      <c r="T132" s="856">
        <f>'동부 배수관 '!T132+'중부 배수관'!T132+'서부 배수관 '!T132+'유성 배수관 '!T132+'대덕 배수관 '!T132</f>
        <v>0</v>
      </c>
      <c r="U132" s="856">
        <f>'동부 배수관 '!U132+'중부 배수관'!U132+'서부 배수관 '!U132+'유성 배수관 '!U132+'대덕 배수관 '!U132</f>
        <v>0</v>
      </c>
      <c r="V132" s="856">
        <f>'동부 배수관 '!V132+'중부 배수관'!V132+'서부 배수관 '!V132+'유성 배수관 '!V132+'대덕 배수관 '!V132</f>
        <v>0</v>
      </c>
      <c r="W132" s="856">
        <f>'동부 배수관 '!W132+'중부 배수관'!W132+'서부 배수관 '!W132+'유성 배수관 '!W132+'대덕 배수관 '!W132</f>
        <v>0</v>
      </c>
      <c r="X132" s="856">
        <f>'동부 배수관 '!X132+'중부 배수관'!X132+'서부 배수관 '!X132+'유성 배수관 '!X132+'대덕 배수관 '!X132</f>
        <v>0</v>
      </c>
      <c r="Y132" s="856">
        <f>'동부 배수관 '!Y132+'중부 배수관'!Y132+'서부 배수관 '!Y132+'유성 배수관 '!Y132+'대덕 배수관 '!Y132</f>
        <v>0</v>
      </c>
      <c r="Z132" s="856">
        <f>'동부 배수관 '!Z132+'중부 배수관'!Z132+'서부 배수관 '!Z132+'유성 배수관 '!Z132+'대덕 배수관 '!Z132</f>
        <v>0</v>
      </c>
      <c r="AA132" s="856">
        <f>'동부 배수관 '!AA132+'중부 배수관'!AA132+'서부 배수관 '!AA132+'유성 배수관 '!AA132+'대덕 배수관 '!AA132</f>
        <v>0</v>
      </c>
      <c r="AB132" s="856">
        <f>'동부 배수관 '!AB132+'중부 배수관'!AB132+'서부 배수관 '!AB132+'유성 배수관 '!AB132+'대덕 배수관 '!AB132</f>
        <v>0</v>
      </c>
      <c r="AC132" s="856">
        <f>'동부 배수관 '!AC132+'중부 배수관'!AC132+'서부 배수관 '!AC132+'유성 배수관 '!AC132+'대덕 배수관 '!AC132</f>
        <v>0</v>
      </c>
      <c r="AD132" s="856">
        <f>'동부 배수관 '!AD132+'중부 배수관'!AD132+'서부 배수관 '!AD132+'유성 배수관 '!AD132+'대덕 배수관 '!AD132</f>
        <v>0</v>
      </c>
      <c r="AE132" s="856">
        <f>'동부 배수관 '!AE132+'중부 배수관'!AE132+'서부 배수관 '!AE132+'유성 배수관 '!AE132+'대덕 배수관 '!AE132</f>
        <v>0</v>
      </c>
      <c r="AF132" s="856">
        <f>'동부 배수관 '!AF132+'중부 배수관'!AF132+'서부 배수관 '!AF132+'유성 배수관 '!AF132+'대덕 배수관 '!AF132</f>
        <v>0</v>
      </c>
      <c r="AG132" s="856">
        <f>'동부 배수관 '!AG132+'중부 배수관'!AG132+'서부 배수관 '!AG132+'유성 배수관 '!AG132+'대덕 배수관 '!AG132</f>
        <v>0</v>
      </c>
      <c r="AH132" s="856">
        <f>'동부 배수관 '!AH132+'중부 배수관'!AH132+'서부 배수관 '!AH132+'유성 배수관 '!AH132+'대덕 배수관 '!AH132</f>
        <v>0</v>
      </c>
      <c r="AI132" s="856">
        <f>'동부 배수관 '!AI132+'중부 배수관'!AI132+'서부 배수관 '!AI132+'유성 배수관 '!AI132+'대덕 배수관 '!AI132</f>
        <v>0</v>
      </c>
      <c r="AJ132" s="856">
        <f>'동부 배수관 '!AJ132+'중부 배수관'!AJ132+'서부 배수관 '!AJ132+'유성 배수관 '!AJ132+'대덕 배수관 '!AJ132</f>
        <v>0</v>
      </c>
      <c r="AK132" s="856">
        <f>'동부 배수관 '!AK132+'중부 배수관'!AK132+'서부 배수관 '!AK132+'유성 배수관 '!AK132+'대덕 배수관 '!AK132</f>
        <v>0</v>
      </c>
    </row>
    <row r="133" spans="1:37" s="850" customFormat="1" ht="20.25" customHeight="1" x14ac:dyDescent="0.15">
      <c r="A133" s="2744"/>
      <c r="B133" s="851" t="s">
        <v>974</v>
      </c>
      <c r="C133" s="527">
        <f t="shared" si="40"/>
        <v>1933.9699999999998</v>
      </c>
      <c r="D133" s="856">
        <f>'동부 배수관 '!D133+'중부 배수관'!D133+'서부 배수관 '!D133+'유성 배수관 '!D133+'대덕 배수관 '!D133</f>
        <v>0</v>
      </c>
      <c r="E133" s="856">
        <f>'동부 배수관 '!E133+'중부 배수관'!E133+'서부 배수관 '!E133+'유성 배수관 '!E133+'대덕 배수관 '!E133</f>
        <v>0</v>
      </c>
      <c r="F133" s="856">
        <f>'동부 배수관 '!F133+'중부 배수관'!F133+'서부 배수관 '!F133+'유성 배수관 '!F133+'대덕 배수관 '!F133</f>
        <v>0</v>
      </c>
      <c r="G133" s="856">
        <f>'동부 배수관 '!G133+'중부 배수관'!G133+'서부 배수관 '!G133+'유성 배수관 '!G133+'대덕 배수관 '!G133</f>
        <v>0</v>
      </c>
      <c r="H133" s="856">
        <f>'동부 배수관 '!H133+'중부 배수관'!H133+'서부 배수관 '!H133+'유성 배수관 '!H133+'대덕 배수관 '!H133</f>
        <v>0</v>
      </c>
      <c r="I133" s="856">
        <f>'동부 배수관 '!I133+'중부 배수관'!I133+'서부 배수관 '!I133+'유성 배수관 '!I133+'대덕 배수관 '!I133</f>
        <v>0</v>
      </c>
      <c r="J133" s="856">
        <f>'동부 배수관 '!J133+'중부 배수관'!J133+'서부 배수관 '!J133+'유성 배수관 '!J133+'대덕 배수관 '!J133</f>
        <v>0</v>
      </c>
      <c r="K133" s="856">
        <f>'동부 배수관 '!K133+'중부 배수관'!K133+'서부 배수관 '!K133+'유성 배수관 '!K133+'대덕 배수관 '!K133</f>
        <v>11.09</v>
      </c>
      <c r="L133" s="856">
        <f>'동부 배수관 '!L133+'중부 배수관'!L133+'서부 배수관 '!L133+'유성 배수관 '!L133+'대덕 배수관 '!L133</f>
        <v>0</v>
      </c>
      <c r="M133" s="856">
        <f>'동부 배수관 '!M133+'중부 배수관'!M133+'서부 배수관 '!M133+'유성 배수관 '!M133+'대덕 배수관 '!M133</f>
        <v>16.510000000000002</v>
      </c>
      <c r="N133" s="856">
        <f>'동부 배수관 '!N133+'중부 배수관'!N133+'서부 배수관 '!N133+'유성 배수관 '!N133+'대덕 배수관 '!N133</f>
        <v>2.33</v>
      </c>
      <c r="O133" s="856">
        <f>'동부 배수관 '!O133+'중부 배수관'!O133+'서부 배수관 '!O133+'유성 배수관 '!O133+'대덕 배수관 '!O133</f>
        <v>0</v>
      </c>
      <c r="P133" s="856">
        <f>'동부 배수관 '!P133+'중부 배수관'!P133+'서부 배수관 '!P133+'유성 배수관 '!P133+'대덕 배수관 '!P133</f>
        <v>0</v>
      </c>
      <c r="Q133" s="856">
        <f>'동부 배수관 '!Q133+'중부 배수관'!Q133+'서부 배수관 '!Q133+'유성 배수관 '!Q133+'대덕 배수관 '!Q133</f>
        <v>0</v>
      </c>
      <c r="R133" s="856">
        <f>'동부 배수관 '!R133+'중부 배수관'!R133+'서부 배수관 '!R133+'유성 배수관 '!R133+'대덕 배수관 '!R133</f>
        <v>0</v>
      </c>
      <c r="S133" s="856">
        <f>'동부 배수관 '!S133+'중부 배수관'!S133+'서부 배수관 '!S133+'유성 배수관 '!S133+'대덕 배수관 '!S133</f>
        <v>0</v>
      </c>
      <c r="T133" s="856">
        <f>'동부 배수관 '!T133+'중부 배수관'!T133+'서부 배수관 '!T133+'유성 배수관 '!T133+'대덕 배수관 '!T133</f>
        <v>1742.7199999999998</v>
      </c>
      <c r="U133" s="856">
        <f>'동부 배수관 '!U133+'중부 배수관'!U133+'서부 배수관 '!U133+'유성 배수관 '!U133+'대덕 배수관 '!U133</f>
        <v>0</v>
      </c>
      <c r="V133" s="856">
        <f>'동부 배수관 '!V133+'중부 배수관'!V133+'서부 배수관 '!V133+'유성 배수관 '!V133+'대덕 배수관 '!V133</f>
        <v>0</v>
      </c>
      <c r="W133" s="856">
        <f>'동부 배수관 '!W133+'중부 배수관'!W133+'서부 배수관 '!W133+'유성 배수관 '!W133+'대덕 배수관 '!W133</f>
        <v>0</v>
      </c>
      <c r="X133" s="856">
        <f>'동부 배수관 '!X133+'중부 배수관'!X133+'서부 배수관 '!X133+'유성 배수관 '!X133+'대덕 배수관 '!X133</f>
        <v>0</v>
      </c>
      <c r="Y133" s="856">
        <f>'동부 배수관 '!Y133+'중부 배수관'!Y133+'서부 배수관 '!Y133+'유성 배수관 '!Y133+'대덕 배수관 '!Y133</f>
        <v>0</v>
      </c>
      <c r="Z133" s="856">
        <f>'동부 배수관 '!Z133+'중부 배수관'!Z133+'서부 배수관 '!Z133+'유성 배수관 '!Z133+'대덕 배수관 '!Z133</f>
        <v>0</v>
      </c>
      <c r="AA133" s="856">
        <f>'동부 배수관 '!AA133+'중부 배수관'!AA133+'서부 배수관 '!AA133+'유성 배수관 '!AA133+'대덕 배수관 '!AA133</f>
        <v>0</v>
      </c>
      <c r="AB133" s="856">
        <f>'동부 배수관 '!AB133+'중부 배수관'!AB133+'서부 배수관 '!AB133+'유성 배수관 '!AB133+'대덕 배수관 '!AB133</f>
        <v>0</v>
      </c>
      <c r="AC133" s="856">
        <f>'동부 배수관 '!AC133+'중부 배수관'!AC133+'서부 배수관 '!AC133+'유성 배수관 '!AC133+'대덕 배수관 '!AC133</f>
        <v>0</v>
      </c>
      <c r="AD133" s="856">
        <f>'동부 배수관 '!AD133+'중부 배수관'!AD133+'서부 배수관 '!AD133+'유성 배수관 '!AD133+'대덕 배수관 '!AD133</f>
        <v>0</v>
      </c>
      <c r="AE133" s="856">
        <f>'동부 배수관 '!AE133+'중부 배수관'!AE133+'서부 배수관 '!AE133+'유성 배수관 '!AE133+'대덕 배수관 '!AE133</f>
        <v>161.32</v>
      </c>
      <c r="AF133" s="856">
        <f>'동부 배수관 '!AF133+'중부 배수관'!AF133+'서부 배수관 '!AF133+'유성 배수관 '!AF133+'대덕 배수관 '!AF133</f>
        <v>0</v>
      </c>
      <c r="AG133" s="856">
        <f>'동부 배수관 '!AG133+'중부 배수관'!AG133+'서부 배수관 '!AG133+'유성 배수관 '!AG133+'대덕 배수관 '!AG133</f>
        <v>0</v>
      </c>
      <c r="AH133" s="856">
        <f>'동부 배수관 '!AH133+'중부 배수관'!AH133+'서부 배수관 '!AH133+'유성 배수관 '!AH133+'대덕 배수관 '!AH133</f>
        <v>0</v>
      </c>
      <c r="AI133" s="856">
        <f>'동부 배수관 '!AI133+'중부 배수관'!AI133+'서부 배수관 '!AI133+'유성 배수관 '!AI133+'대덕 배수관 '!AI133</f>
        <v>0</v>
      </c>
      <c r="AJ133" s="856">
        <f>'동부 배수관 '!AJ133+'중부 배수관'!AJ133+'서부 배수관 '!AJ133+'유성 배수관 '!AJ133+'대덕 배수관 '!AJ133</f>
        <v>0</v>
      </c>
      <c r="AK133" s="856">
        <f>'동부 배수관 '!AK133+'중부 배수관'!AK133+'서부 배수관 '!AK133+'유성 배수관 '!AK133+'대덕 배수관 '!AK133</f>
        <v>0</v>
      </c>
    </row>
    <row r="134" spans="1:37" s="850" customFormat="1" ht="20.25" customHeight="1" x14ac:dyDescent="0.15">
      <c r="A134" s="2744"/>
      <c r="B134" s="851" t="s">
        <v>345</v>
      </c>
      <c r="C134" s="527">
        <f t="shared" si="40"/>
        <v>23430.530000000006</v>
      </c>
      <c r="D134" s="856">
        <f>'동부 배수관 '!D134+'중부 배수관'!D134+'서부 배수관 '!D134+'유성 배수관 '!D134+'대덕 배수관 '!D134</f>
        <v>0</v>
      </c>
      <c r="E134" s="856">
        <f>'동부 배수관 '!E134+'중부 배수관'!E134+'서부 배수관 '!E134+'유성 배수관 '!E134+'대덕 배수관 '!E134</f>
        <v>0</v>
      </c>
      <c r="F134" s="856">
        <f>'동부 배수관 '!F134+'중부 배수관'!F134+'서부 배수관 '!F134+'유성 배수관 '!F134+'대덕 배수관 '!F134</f>
        <v>752.67</v>
      </c>
      <c r="G134" s="856">
        <f>'동부 배수관 '!G134+'중부 배수관'!G134+'서부 배수관 '!G134+'유성 배수관 '!G134+'대덕 배수관 '!G134</f>
        <v>0</v>
      </c>
      <c r="H134" s="856">
        <f>'동부 배수관 '!H134+'중부 배수관'!H134+'서부 배수관 '!H134+'유성 배수관 '!H134+'대덕 배수관 '!H134</f>
        <v>0</v>
      </c>
      <c r="I134" s="856">
        <f>'동부 배수관 '!I134+'중부 배수관'!I134+'서부 배수관 '!I134+'유성 배수관 '!I134+'대덕 배수관 '!I134</f>
        <v>1585.15</v>
      </c>
      <c r="J134" s="856">
        <f>'동부 배수관 '!J134+'중부 배수관'!J134+'서부 배수관 '!J134+'유성 배수관 '!J134+'대덕 배수관 '!J134</f>
        <v>3154.52</v>
      </c>
      <c r="K134" s="856">
        <f>'동부 배수관 '!K134+'중부 배수관'!K134+'서부 배수관 '!K134+'유성 배수관 '!K134+'대덕 배수관 '!K134</f>
        <v>56.81</v>
      </c>
      <c r="L134" s="856">
        <f>'동부 배수관 '!L134+'중부 배수관'!L134+'서부 배수관 '!L134+'유성 배수관 '!L134+'대덕 배수관 '!L134</f>
        <v>0</v>
      </c>
      <c r="M134" s="856">
        <f>'동부 배수관 '!M134+'중부 배수관'!M134+'서부 배수관 '!M134+'유성 배수관 '!M134+'대덕 배수관 '!M134</f>
        <v>3154.2299999999996</v>
      </c>
      <c r="N134" s="856">
        <f>'동부 배수관 '!N134+'중부 배수관'!N134+'서부 배수관 '!N134+'유성 배수관 '!N134+'대덕 배수관 '!N134</f>
        <v>5553.16</v>
      </c>
      <c r="O134" s="856">
        <f>'동부 배수관 '!O134+'중부 배수관'!O134+'서부 배수관 '!O134+'유성 배수관 '!O134+'대덕 배수관 '!O134</f>
        <v>0</v>
      </c>
      <c r="P134" s="856">
        <f>'동부 배수관 '!P134+'중부 배수관'!P134+'서부 배수관 '!P134+'유성 배수관 '!P134+'대덕 배수관 '!P134</f>
        <v>2398.29</v>
      </c>
      <c r="Q134" s="856">
        <f>'동부 배수관 '!Q134+'중부 배수관'!Q134+'서부 배수관 '!Q134+'유성 배수관 '!Q134+'대덕 배수관 '!Q134</f>
        <v>0</v>
      </c>
      <c r="R134" s="856">
        <f>'동부 배수관 '!R134+'중부 배수관'!R134+'서부 배수관 '!R134+'유성 배수관 '!R134+'대덕 배수관 '!R134</f>
        <v>0</v>
      </c>
      <c r="S134" s="856">
        <f>'동부 배수관 '!S134+'중부 배수관'!S134+'서부 배수관 '!S134+'유성 배수관 '!S134+'대덕 배수관 '!S134</f>
        <v>280.99</v>
      </c>
      <c r="T134" s="856">
        <f>'동부 배수관 '!T134+'중부 배수관'!T134+'서부 배수관 '!T134+'유성 배수관 '!T134+'대덕 배수관 '!T134</f>
        <v>539.85</v>
      </c>
      <c r="U134" s="856">
        <f>'동부 배수관 '!U134+'중부 배수관'!U134+'서부 배수관 '!U134+'유성 배수관 '!U134+'대덕 배수관 '!U134</f>
        <v>4222.3100000000004</v>
      </c>
      <c r="V134" s="856">
        <f>'동부 배수관 '!V134+'중부 배수관'!V134+'서부 배수관 '!V134+'유성 배수관 '!V134+'대덕 배수관 '!V134</f>
        <v>0</v>
      </c>
      <c r="W134" s="856">
        <f>'동부 배수관 '!W134+'중부 배수관'!W134+'서부 배수관 '!W134+'유성 배수관 '!W134+'대덕 배수관 '!W134</f>
        <v>0</v>
      </c>
      <c r="X134" s="856">
        <f>'동부 배수관 '!X134+'중부 배수관'!X134+'서부 배수관 '!X134+'유성 배수관 '!X134+'대덕 배수관 '!X134</f>
        <v>0</v>
      </c>
      <c r="Y134" s="856">
        <f>'동부 배수관 '!Y134+'중부 배수관'!Y134+'서부 배수관 '!Y134+'유성 배수관 '!Y134+'대덕 배수관 '!Y134</f>
        <v>0</v>
      </c>
      <c r="Z134" s="856">
        <f>'동부 배수관 '!Z134+'중부 배수관'!Z134+'서부 배수관 '!Z134+'유성 배수관 '!Z134+'대덕 배수관 '!Z134</f>
        <v>42.26</v>
      </c>
      <c r="AA134" s="856">
        <f>'동부 배수관 '!AA134+'중부 배수관'!AA134+'서부 배수관 '!AA134+'유성 배수관 '!AA134+'대덕 배수관 '!AA134</f>
        <v>0</v>
      </c>
      <c r="AB134" s="856">
        <f>'동부 배수관 '!AB134+'중부 배수관'!AB134+'서부 배수관 '!AB134+'유성 배수관 '!AB134+'대덕 배수관 '!AB134</f>
        <v>0</v>
      </c>
      <c r="AC134" s="856">
        <f>'동부 배수관 '!AC134+'중부 배수관'!AC134+'서부 배수관 '!AC134+'유성 배수관 '!AC134+'대덕 배수관 '!AC134</f>
        <v>0</v>
      </c>
      <c r="AD134" s="856">
        <f>'동부 배수관 '!AD134+'중부 배수관'!AD134+'서부 배수관 '!AD134+'유성 배수관 '!AD134+'대덕 배수관 '!AD134</f>
        <v>263.77</v>
      </c>
      <c r="AE134" s="856">
        <f>'동부 배수관 '!AE134+'중부 배수관'!AE134+'서부 배수관 '!AE134+'유성 배수관 '!AE134+'대덕 배수관 '!AE134</f>
        <v>0</v>
      </c>
      <c r="AF134" s="856">
        <f>'동부 배수관 '!AF134+'중부 배수관'!AF134+'서부 배수관 '!AF134+'유성 배수관 '!AF134+'대덕 배수관 '!AF134</f>
        <v>153.15</v>
      </c>
      <c r="AG134" s="856">
        <f>'동부 배수관 '!AG134+'중부 배수관'!AG134+'서부 배수관 '!AG134+'유성 배수관 '!AG134+'대덕 배수관 '!AG134</f>
        <v>0</v>
      </c>
      <c r="AH134" s="856">
        <f>'동부 배수관 '!AH134+'중부 배수관'!AH134+'서부 배수관 '!AH134+'유성 배수관 '!AH134+'대덕 배수관 '!AH134</f>
        <v>670</v>
      </c>
      <c r="AI134" s="856">
        <f>'동부 배수관 '!AI134+'중부 배수관'!AI134+'서부 배수관 '!AI134+'유성 배수관 '!AI134+'대덕 배수관 '!AI134</f>
        <v>98.58</v>
      </c>
      <c r="AJ134" s="856">
        <f>'동부 배수관 '!AJ134+'중부 배수관'!AJ134+'서부 배수관 '!AJ134+'유성 배수관 '!AJ134+'대덕 배수관 '!AJ134</f>
        <v>0</v>
      </c>
      <c r="AK134" s="856">
        <f>'동부 배수관 '!AK134+'중부 배수관'!AK134+'서부 배수관 '!AK134+'유성 배수관 '!AK134+'대덕 배수관 '!AK134</f>
        <v>504.79</v>
      </c>
    </row>
    <row r="135" spans="1:37" s="850" customFormat="1" ht="20.25" customHeight="1" x14ac:dyDescent="0.15">
      <c r="A135" s="2744"/>
      <c r="B135" s="852" t="s">
        <v>283</v>
      </c>
      <c r="C135" s="527">
        <f t="shared" si="40"/>
        <v>0</v>
      </c>
      <c r="D135" s="856">
        <f>'동부 배수관 '!D135+'중부 배수관'!D135+'서부 배수관 '!D135+'유성 배수관 '!D135+'대덕 배수관 '!D135</f>
        <v>0</v>
      </c>
      <c r="E135" s="856">
        <f>'동부 배수관 '!E135+'중부 배수관'!E135+'서부 배수관 '!E135+'유성 배수관 '!E135+'대덕 배수관 '!E135</f>
        <v>0</v>
      </c>
      <c r="F135" s="856">
        <f>'동부 배수관 '!F135+'중부 배수관'!F135+'서부 배수관 '!F135+'유성 배수관 '!F135+'대덕 배수관 '!F135</f>
        <v>0</v>
      </c>
      <c r="G135" s="856">
        <f>'동부 배수관 '!G135+'중부 배수관'!G135+'서부 배수관 '!G135+'유성 배수관 '!G135+'대덕 배수관 '!G135</f>
        <v>0</v>
      </c>
      <c r="H135" s="856">
        <f>'동부 배수관 '!H135+'중부 배수관'!H135+'서부 배수관 '!H135+'유성 배수관 '!H135+'대덕 배수관 '!H135</f>
        <v>0</v>
      </c>
      <c r="I135" s="856">
        <f>'동부 배수관 '!I135+'중부 배수관'!I135+'서부 배수관 '!I135+'유성 배수관 '!I135+'대덕 배수관 '!I135</f>
        <v>0</v>
      </c>
      <c r="J135" s="856">
        <f>'동부 배수관 '!J135+'중부 배수관'!J135+'서부 배수관 '!J135+'유성 배수관 '!J135+'대덕 배수관 '!J135</f>
        <v>0</v>
      </c>
      <c r="K135" s="856">
        <f>'동부 배수관 '!K135+'중부 배수관'!K135+'서부 배수관 '!K135+'유성 배수관 '!K135+'대덕 배수관 '!K135</f>
        <v>0</v>
      </c>
      <c r="L135" s="856">
        <f>'동부 배수관 '!L135+'중부 배수관'!L135+'서부 배수관 '!L135+'유성 배수관 '!L135+'대덕 배수관 '!L135</f>
        <v>0</v>
      </c>
      <c r="M135" s="856">
        <f>'동부 배수관 '!M135+'중부 배수관'!M135+'서부 배수관 '!M135+'유성 배수관 '!M135+'대덕 배수관 '!M135</f>
        <v>0</v>
      </c>
      <c r="N135" s="856">
        <f>'동부 배수관 '!N135+'중부 배수관'!N135+'서부 배수관 '!N135+'유성 배수관 '!N135+'대덕 배수관 '!N135</f>
        <v>0</v>
      </c>
      <c r="O135" s="856">
        <f>'동부 배수관 '!O135+'중부 배수관'!O135+'서부 배수관 '!O135+'유성 배수관 '!O135+'대덕 배수관 '!O135</f>
        <v>0</v>
      </c>
      <c r="P135" s="856">
        <f>'동부 배수관 '!P135+'중부 배수관'!P135+'서부 배수관 '!P135+'유성 배수관 '!P135+'대덕 배수관 '!P135</f>
        <v>0</v>
      </c>
      <c r="Q135" s="856">
        <f>'동부 배수관 '!Q135+'중부 배수관'!Q135+'서부 배수관 '!Q135+'유성 배수관 '!Q135+'대덕 배수관 '!Q135</f>
        <v>0</v>
      </c>
      <c r="R135" s="856">
        <f>'동부 배수관 '!R135+'중부 배수관'!R135+'서부 배수관 '!R135+'유성 배수관 '!R135+'대덕 배수관 '!R135</f>
        <v>0</v>
      </c>
      <c r="S135" s="856">
        <f>'동부 배수관 '!S135+'중부 배수관'!S135+'서부 배수관 '!S135+'유성 배수관 '!S135+'대덕 배수관 '!S135</f>
        <v>0</v>
      </c>
      <c r="T135" s="856">
        <f>'동부 배수관 '!T135+'중부 배수관'!T135+'서부 배수관 '!T135+'유성 배수관 '!T135+'대덕 배수관 '!T135</f>
        <v>0</v>
      </c>
      <c r="U135" s="856">
        <f>'동부 배수관 '!U135+'중부 배수관'!U135+'서부 배수관 '!U135+'유성 배수관 '!U135+'대덕 배수관 '!U135</f>
        <v>0</v>
      </c>
      <c r="V135" s="856">
        <f>'동부 배수관 '!V135+'중부 배수관'!V135+'서부 배수관 '!V135+'유성 배수관 '!V135+'대덕 배수관 '!V135</f>
        <v>0</v>
      </c>
      <c r="W135" s="856">
        <f>'동부 배수관 '!W135+'중부 배수관'!W135+'서부 배수관 '!W135+'유성 배수관 '!W135+'대덕 배수관 '!W135</f>
        <v>0</v>
      </c>
      <c r="X135" s="856">
        <f>'동부 배수관 '!X135+'중부 배수관'!X135+'서부 배수관 '!X135+'유성 배수관 '!X135+'대덕 배수관 '!X135</f>
        <v>0</v>
      </c>
      <c r="Y135" s="856">
        <f>'동부 배수관 '!Y135+'중부 배수관'!Y135+'서부 배수관 '!Y135+'유성 배수관 '!Y135+'대덕 배수관 '!Y135</f>
        <v>0</v>
      </c>
      <c r="Z135" s="856">
        <f>'동부 배수관 '!Z135+'중부 배수관'!Z135+'서부 배수관 '!Z135+'유성 배수관 '!Z135+'대덕 배수관 '!Z135</f>
        <v>0</v>
      </c>
      <c r="AA135" s="856">
        <f>'동부 배수관 '!AA135+'중부 배수관'!AA135+'서부 배수관 '!AA135+'유성 배수관 '!AA135+'대덕 배수관 '!AA135</f>
        <v>0</v>
      </c>
      <c r="AB135" s="856">
        <f>'동부 배수관 '!AB135+'중부 배수관'!AB135+'서부 배수관 '!AB135+'유성 배수관 '!AB135+'대덕 배수관 '!AB135</f>
        <v>0</v>
      </c>
      <c r="AC135" s="856">
        <f>'동부 배수관 '!AC135+'중부 배수관'!AC135+'서부 배수관 '!AC135+'유성 배수관 '!AC135+'대덕 배수관 '!AC135</f>
        <v>0</v>
      </c>
      <c r="AD135" s="856">
        <f>'동부 배수관 '!AD135+'중부 배수관'!AD135+'서부 배수관 '!AD135+'유성 배수관 '!AD135+'대덕 배수관 '!AD135</f>
        <v>0</v>
      </c>
      <c r="AE135" s="856">
        <f>'동부 배수관 '!AE135+'중부 배수관'!AE135+'서부 배수관 '!AE135+'유성 배수관 '!AE135+'대덕 배수관 '!AE135</f>
        <v>0</v>
      </c>
      <c r="AF135" s="856">
        <f>'동부 배수관 '!AF135+'중부 배수관'!AF135+'서부 배수관 '!AF135+'유성 배수관 '!AF135+'대덕 배수관 '!AF135</f>
        <v>0</v>
      </c>
      <c r="AG135" s="856">
        <f>'동부 배수관 '!AG135+'중부 배수관'!AG135+'서부 배수관 '!AG135+'유성 배수관 '!AG135+'대덕 배수관 '!AG135</f>
        <v>0</v>
      </c>
      <c r="AH135" s="856">
        <f>'동부 배수관 '!AH135+'중부 배수관'!AH135+'서부 배수관 '!AH135+'유성 배수관 '!AH135+'대덕 배수관 '!AH135</f>
        <v>0</v>
      </c>
      <c r="AI135" s="856">
        <f>'동부 배수관 '!AI135+'중부 배수관'!AI135+'서부 배수관 '!AI135+'유성 배수관 '!AI135+'대덕 배수관 '!AI135</f>
        <v>0</v>
      </c>
      <c r="AJ135" s="856">
        <f>'동부 배수관 '!AJ135+'중부 배수관'!AJ135+'서부 배수관 '!AJ135+'유성 배수관 '!AJ135+'대덕 배수관 '!AJ135</f>
        <v>0</v>
      </c>
      <c r="AK135" s="856">
        <f>'동부 배수관 '!AK135+'중부 배수관'!AK135+'서부 배수관 '!AK135+'유성 배수관 '!AK135+'대덕 배수관 '!AK135</f>
        <v>0</v>
      </c>
    </row>
    <row r="136" spans="1:37" s="850" customFormat="1" ht="20.25" customHeight="1" x14ac:dyDescent="0.15">
      <c r="A136" s="2744"/>
      <c r="B136" s="852" t="s">
        <v>284</v>
      </c>
      <c r="C136" s="527">
        <f t="shared" si="40"/>
        <v>0</v>
      </c>
      <c r="D136" s="856">
        <f>'동부 배수관 '!D136+'중부 배수관'!D136+'서부 배수관 '!D136+'유성 배수관 '!D136+'대덕 배수관 '!D136</f>
        <v>0</v>
      </c>
      <c r="E136" s="856">
        <f>'동부 배수관 '!E136+'중부 배수관'!E136+'서부 배수관 '!E136+'유성 배수관 '!E136+'대덕 배수관 '!E136</f>
        <v>0</v>
      </c>
      <c r="F136" s="856">
        <f>'동부 배수관 '!F136+'중부 배수관'!F136+'서부 배수관 '!F136+'유성 배수관 '!F136+'대덕 배수관 '!F136</f>
        <v>0</v>
      </c>
      <c r="G136" s="856">
        <f>'동부 배수관 '!G136+'중부 배수관'!G136+'서부 배수관 '!G136+'유성 배수관 '!G136+'대덕 배수관 '!G136</f>
        <v>0</v>
      </c>
      <c r="H136" s="856">
        <f>'동부 배수관 '!H136+'중부 배수관'!H136+'서부 배수관 '!H136+'유성 배수관 '!H136+'대덕 배수관 '!H136</f>
        <v>0</v>
      </c>
      <c r="I136" s="856">
        <f>'동부 배수관 '!I136+'중부 배수관'!I136+'서부 배수관 '!I136+'유성 배수관 '!I136+'대덕 배수관 '!I136</f>
        <v>0</v>
      </c>
      <c r="J136" s="856">
        <f>'동부 배수관 '!J136+'중부 배수관'!J136+'서부 배수관 '!J136+'유성 배수관 '!J136+'대덕 배수관 '!J136</f>
        <v>0</v>
      </c>
      <c r="K136" s="856">
        <f>'동부 배수관 '!K136+'중부 배수관'!K136+'서부 배수관 '!K136+'유성 배수관 '!K136+'대덕 배수관 '!K136</f>
        <v>0</v>
      </c>
      <c r="L136" s="856">
        <f>'동부 배수관 '!L136+'중부 배수관'!L136+'서부 배수관 '!L136+'유성 배수관 '!L136+'대덕 배수관 '!L136</f>
        <v>0</v>
      </c>
      <c r="M136" s="856">
        <f>'동부 배수관 '!M136+'중부 배수관'!M136+'서부 배수관 '!M136+'유성 배수관 '!M136+'대덕 배수관 '!M136</f>
        <v>0</v>
      </c>
      <c r="N136" s="856">
        <f>'동부 배수관 '!N136+'중부 배수관'!N136+'서부 배수관 '!N136+'유성 배수관 '!N136+'대덕 배수관 '!N136</f>
        <v>0</v>
      </c>
      <c r="O136" s="856">
        <f>'동부 배수관 '!O136+'중부 배수관'!O136+'서부 배수관 '!O136+'유성 배수관 '!O136+'대덕 배수관 '!O136</f>
        <v>0</v>
      </c>
      <c r="P136" s="856">
        <f>'동부 배수관 '!P136+'중부 배수관'!P136+'서부 배수관 '!P136+'유성 배수관 '!P136+'대덕 배수관 '!P136</f>
        <v>0</v>
      </c>
      <c r="Q136" s="856">
        <f>'동부 배수관 '!Q136+'중부 배수관'!Q136+'서부 배수관 '!Q136+'유성 배수관 '!Q136+'대덕 배수관 '!Q136</f>
        <v>0</v>
      </c>
      <c r="R136" s="856">
        <f>'동부 배수관 '!R136+'중부 배수관'!R136+'서부 배수관 '!R136+'유성 배수관 '!R136+'대덕 배수관 '!R136</f>
        <v>0</v>
      </c>
      <c r="S136" s="856">
        <f>'동부 배수관 '!S136+'중부 배수관'!S136+'서부 배수관 '!S136+'유성 배수관 '!S136+'대덕 배수관 '!S136</f>
        <v>0</v>
      </c>
      <c r="T136" s="856">
        <f>'동부 배수관 '!T136+'중부 배수관'!T136+'서부 배수관 '!T136+'유성 배수관 '!T136+'대덕 배수관 '!T136</f>
        <v>0</v>
      </c>
      <c r="U136" s="856">
        <f>'동부 배수관 '!U136+'중부 배수관'!U136+'서부 배수관 '!U136+'유성 배수관 '!U136+'대덕 배수관 '!U136</f>
        <v>0</v>
      </c>
      <c r="V136" s="856">
        <f>'동부 배수관 '!V136+'중부 배수관'!V136+'서부 배수관 '!V136+'유성 배수관 '!V136+'대덕 배수관 '!V136</f>
        <v>0</v>
      </c>
      <c r="W136" s="856">
        <f>'동부 배수관 '!W136+'중부 배수관'!W136+'서부 배수관 '!W136+'유성 배수관 '!W136+'대덕 배수관 '!W136</f>
        <v>0</v>
      </c>
      <c r="X136" s="856">
        <f>'동부 배수관 '!X136+'중부 배수관'!X136+'서부 배수관 '!X136+'유성 배수관 '!X136+'대덕 배수관 '!X136</f>
        <v>0</v>
      </c>
      <c r="Y136" s="856">
        <f>'동부 배수관 '!Y136+'중부 배수관'!Y136+'서부 배수관 '!Y136+'유성 배수관 '!Y136+'대덕 배수관 '!Y136</f>
        <v>0</v>
      </c>
      <c r="Z136" s="856">
        <f>'동부 배수관 '!Z136+'중부 배수관'!Z136+'서부 배수관 '!Z136+'유성 배수관 '!Z136+'대덕 배수관 '!Z136</f>
        <v>0</v>
      </c>
      <c r="AA136" s="856">
        <f>'동부 배수관 '!AA136+'중부 배수관'!AA136+'서부 배수관 '!AA136+'유성 배수관 '!AA136+'대덕 배수관 '!AA136</f>
        <v>0</v>
      </c>
      <c r="AB136" s="856">
        <f>'동부 배수관 '!AB136+'중부 배수관'!AB136+'서부 배수관 '!AB136+'유성 배수관 '!AB136+'대덕 배수관 '!AB136</f>
        <v>0</v>
      </c>
      <c r="AC136" s="856">
        <f>'동부 배수관 '!AC136+'중부 배수관'!AC136+'서부 배수관 '!AC136+'유성 배수관 '!AC136+'대덕 배수관 '!AC136</f>
        <v>0</v>
      </c>
      <c r="AD136" s="856">
        <f>'동부 배수관 '!AD136+'중부 배수관'!AD136+'서부 배수관 '!AD136+'유성 배수관 '!AD136+'대덕 배수관 '!AD136</f>
        <v>0</v>
      </c>
      <c r="AE136" s="856">
        <f>'동부 배수관 '!AE136+'중부 배수관'!AE136+'서부 배수관 '!AE136+'유성 배수관 '!AE136+'대덕 배수관 '!AE136</f>
        <v>0</v>
      </c>
      <c r="AF136" s="856">
        <f>'동부 배수관 '!AF136+'중부 배수관'!AF136+'서부 배수관 '!AF136+'유성 배수관 '!AF136+'대덕 배수관 '!AF136</f>
        <v>0</v>
      </c>
      <c r="AG136" s="856">
        <f>'동부 배수관 '!AG136+'중부 배수관'!AG136+'서부 배수관 '!AG136+'유성 배수관 '!AG136+'대덕 배수관 '!AG136</f>
        <v>0</v>
      </c>
      <c r="AH136" s="856">
        <f>'동부 배수관 '!AH136+'중부 배수관'!AH136+'서부 배수관 '!AH136+'유성 배수관 '!AH136+'대덕 배수관 '!AH136</f>
        <v>0</v>
      </c>
      <c r="AI136" s="856">
        <f>'동부 배수관 '!AI136+'중부 배수관'!AI136+'서부 배수관 '!AI136+'유성 배수관 '!AI136+'대덕 배수관 '!AI136</f>
        <v>0</v>
      </c>
      <c r="AJ136" s="856">
        <f>'동부 배수관 '!AJ136+'중부 배수관'!AJ136+'서부 배수관 '!AJ136+'유성 배수관 '!AJ136+'대덕 배수관 '!AJ136</f>
        <v>0</v>
      </c>
      <c r="AK136" s="856">
        <f>'동부 배수관 '!AK136+'중부 배수관'!AK136+'서부 배수관 '!AK136+'유성 배수관 '!AK136+'대덕 배수관 '!AK136</f>
        <v>0</v>
      </c>
    </row>
    <row r="137" spans="1:37" s="850" customFormat="1" ht="20.25" customHeight="1" x14ac:dyDescent="0.15">
      <c r="A137" s="2744"/>
      <c r="B137" s="851" t="s">
        <v>847</v>
      </c>
      <c r="C137" s="527">
        <f t="shared" si="40"/>
        <v>0</v>
      </c>
      <c r="D137" s="856">
        <f>'동부 배수관 '!D137+'중부 배수관'!D137+'서부 배수관 '!D137+'유성 배수관 '!D137+'대덕 배수관 '!D137</f>
        <v>0</v>
      </c>
      <c r="E137" s="856">
        <f>'동부 배수관 '!E137+'중부 배수관'!E137+'서부 배수관 '!E137+'유성 배수관 '!E137+'대덕 배수관 '!E137</f>
        <v>0</v>
      </c>
      <c r="F137" s="856">
        <f>'동부 배수관 '!F137+'중부 배수관'!F137+'서부 배수관 '!F137+'유성 배수관 '!F137+'대덕 배수관 '!F137</f>
        <v>0</v>
      </c>
      <c r="G137" s="856">
        <f>'동부 배수관 '!G137+'중부 배수관'!G137+'서부 배수관 '!G137+'유성 배수관 '!G137+'대덕 배수관 '!G137</f>
        <v>0</v>
      </c>
      <c r="H137" s="856">
        <f>'동부 배수관 '!H137+'중부 배수관'!H137+'서부 배수관 '!H137+'유성 배수관 '!H137+'대덕 배수관 '!H137</f>
        <v>0</v>
      </c>
      <c r="I137" s="856">
        <f>'동부 배수관 '!I137+'중부 배수관'!I137+'서부 배수관 '!I137+'유성 배수관 '!I137+'대덕 배수관 '!I137</f>
        <v>0</v>
      </c>
      <c r="J137" s="856">
        <f>'동부 배수관 '!J137+'중부 배수관'!J137+'서부 배수관 '!J137+'유성 배수관 '!J137+'대덕 배수관 '!J137</f>
        <v>0</v>
      </c>
      <c r="K137" s="856">
        <f>'동부 배수관 '!K137+'중부 배수관'!K137+'서부 배수관 '!K137+'유성 배수관 '!K137+'대덕 배수관 '!K137</f>
        <v>0</v>
      </c>
      <c r="L137" s="856">
        <f>'동부 배수관 '!L137+'중부 배수관'!L137+'서부 배수관 '!L137+'유성 배수관 '!L137+'대덕 배수관 '!L137</f>
        <v>0</v>
      </c>
      <c r="M137" s="856">
        <f>'동부 배수관 '!M137+'중부 배수관'!M137+'서부 배수관 '!M137+'유성 배수관 '!M137+'대덕 배수관 '!M137</f>
        <v>0</v>
      </c>
      <c r="N137" s="856">
        <f>'동부 배수관 '!N137+'중부 배수관'!N137+'서부 배수관 '!N137+'유성 배수관 '!N137+'대덕 배수관 '!N137</f>
        <v>0</v>
      </c>
      <c r="O137" s="856">
        <f>'동부 배수관 '!O137+'중부 배수관'!O137+'서부 배수관 '!O137+'유성 배수관 '!O137+'대덕 배수관 '!O137</f>
        <v>0</v>
      </c>
      <c r="P137" s="856">
        <f>'동부 배수관 '!P137+'중부 배수관'!P137+'서부 배수관 '!P137+'유성 배수관 '!P137+'대덕 배수관 '!P137</f>
        <v>0</v>
      </c>
      <c r="Q137" s="856">
        <f>'동부 배수관 '!Q137+'중부 배수관'!Q137+'서부 배수관 '!Q137+'유성 배수관 '!Q137+'대덕 배수관 '!Q137</f>
        <v>0</v>
      </c>
      <c r="R137" s="856">
        <f>'동부 배수관 '!R137+'중부 배수관'!R137+'서부 배수관 '!R137+'유성 배수관 '!R137+'대덕 배수관 '!R137</f>
        <v>0</v>
      </c>
      <c r="S137" s="856">
        <f>'동부 배수관 '!S137+'중부 배수관'!S137+'서부 배수관 '!S137+'유성 배수관 '!S137+'대덕 배수관 '!S137</f>
        <v>0</v>
      </c>
      <c r="T137" s="856">
        <f>'동부 배수관 '!T137+'중부 배수관'!T137+'서부 배수관 '!T137+'유성 배수관 '!T137+'대덕 배수관 '!T137</f>
        <v>0</v>
      </c>
      <c r="U137" s="856">
        <f>'동부 배수관 '!U137+'중부 배수관'!U137+'서부 배수관 '!U137+'유성 배수관 '!U137+'대덕 배수관 '!U137</f>
        <v>0</v>
      </c>
      <c r="V137" s="856">
        <f>'동부 배수관 '!V137+'중부 배수관'!V137+'서부 배수관 '!V137+'유성 배수관 '!V137+'대덕 배수관 '!V137</f>
        <v>0</v>
      </c>
      <c r="W137" s="856">
        <f>'동부 배수관 '!W137+'중부 배수관'!W137+'서부 배수관 '!W137+'유성 배수관 '!W137+'대덕 배수관 '!W137</f>
        <v>0</v>
      </c>
      <c r="X137" s="856">
        <f>'동부 배수관 '!X137+'중부 배수관'!X137+'서부 배수관 '!X137+'유성 배수관 '!X137+'대덕 배수관 '!X137</f>
        <v>0</v>
      </c>
      <c r="Y137" s="856">
        <f>'동부 배수관 '!Y137+'중부 배수관'!Y137+'서부 배수관 '!Y137+'유성 배수관 '!Y137+'대덕 배수관 '!Y137</f>
        <v>0</v>
      </c>
      <c r="Z137" s="856">
        <f>'동부 배수관 '!Z137+'중부 배수관'!Z137+'서부 배수관 '!Z137+'유성 배수관 '!Z137+'대덕 배수관 '!Z137</f>
        <v>0</v>
      </c>
      <c r="AA137" s="856">
        <f>'동부 배수관 '!AA137+'중부 배수관'!AA137+'서부 배수관 '!AA137+'유성 배수관 '!AA137+'대덕 배수관 '!AA137</f>
        <v>0</v>
      </c>
      <c r="AB137" s="856">
        <f>'동부 배수관 '!AB137+'중부 배수관'!AB137+'서부 배수관 '!AB137+'유성 배수관 '!AB137+'대덕 배수관 '!AB137</f>
        <v>0</v>
      </c>
      <c r="AC137" s="856">
        <f>'동부 배수관 '!AC137+'중부 배수관'!AC137+'서부 배수관 '!AC137+'유성 배수관 '!AC137+'대덕 배수관 '!AC137</f>
        <v>0</v>
      </c>
      <c r="AD137" s="856">
        <f>'동부 배수관 '!AD137+'중부 배수관'!AD137+'서부 배수관 '!AD137+'유성 배수관 '!AD137+'대덕 배수관 '!AD137</f>
        <v>0</v>
      </c>
      <c r="AE137" s="856">
        <f>'동부 배수관 '!AE137+'중부 배수관'!AE137+'서부 배수관 '!AE137+'유성 배수관 '!AE137+'대덕 배수관 '!AE137</f>
        <v>0</v>
      </c>
      <c r="AF137" s="856">
        <f>'동부 배수관 '!AF137+'중부 배수관'!AF137+'서부 배수관 '!AF137+'유성 배수관 '!AF137+'대덕 배수관 '!AF137</f>
        <v>0</v>
      </c>
      <c r="AG137" s="856">
        <f>'동부 배수관 '!AG137+'중부 배수관'!AG137+'서부 배수관 '!AG137+'유성 배수관 '!AG137+'대덕 배수관 '!AG137</f>
        <v>0</v>
      </c>
      <c r="AH137" s="856">
        <f>'동부 배수관 '!AH137+'중부 배수관'!AH137+'서부 배수관 '!AH137+'유성 배수관 '!AH137+'대덕 배수관 '!AH137</f>
        <v>0</v>
      </c>
      <c r="AI137" s="856">
        <f>'동부 배수관 '!AI137+'중부 배수관'!AI137+'서부 배수관 '!AI137+'유성 배수관 '!AI137+'대덕 배수관 '!AI137</f>
        <v>0</v>
      </c>
      <c r="AJ137" s="856">
        <f>'동부 배수관 '!AJ137+'중부 배수관'!AJ137+'서부 배수관 '!AJ137+'유성 배수관 '!AJ137+'대덕 배수관 '!AJ137</f>
        <v>0</v>
      </c>
      <c r="AK137" s="856">
        <f>'동부 배수관 '!AK137+'중부 배수관'!AK137+'서부 배수관 '!AK137+'유성 배수관 '!AK137+'대덕 배수관 '!AK137</f>
        <v>0</v>
      </c>
    </row>
    <row r="138" spans="1:37" s="850" customFormat="1" ht="20.25" customHeight="1" x14ac:dyDescent="0.15">
      <c r="A138" s="2745"/>
      <c r="B138" s="853" t="s">
        <v>1084</v>
      </c>
      <c r="C138" s="527">
        <f t="shared" si="40"/>
        <v>0</v>
      </c>
      <c r="D138" s="856">
        <f>'동부 배수관 '!D138+'중부 배수관'!D138+'서부 배수관 '!D138+'유성 배수관 '!D138+'대덕 배수관 '!D138</f>
        <v>0</v>
      </c>
      <c r="E138" s="856">
        <f>'동부 배수관 '!E138+'중부 배수관'!E138+'서부 배수관 '!E138+'유성 배수관 '!E138+'대덕 배수관 '!E138</f>
        <v>0</v>
      </c>
      <c r="F138" s="856">
        <f>'동부 배수관 '!F138+'중부 배수관'!F138+'서부 배수관 '!F138+'유성 배수관 '!F138+'대덕 배수관 '!F138</f>
        <v>0</v>
      </c>
      <c r="G138" s="856">
        <f>'동부 배수관 '!G138+'중부 배수관'!G138+'서부 배수관 '!G138+'유성 배수관 '!G138+'대덕 배수관 '!G138</f>
        <v>0</v>
      </c>
      <c r="H138" s="856">
        <f>'동부 배수관 '!H138+'중부 배수관'!H138+'서부 배수관 '!H138+'유성 배수관 '!H138+'대덕 배수관 '!H138</f>
        <v>0</v>
      </c>
      <c r="I138" s="856">
        <f>'동부 배수관 '!I138+'중부 배수관'!I138+'서부 배수관 '!I138+'유성 배수관 '!I138+'대덕 배수관 '!I138</f>
        <v>0</v>
      </c>
      <c r="J138" s="856">
        <f>'동부 배수관 '!J138+'중부 배수관'!J138+'서부 배수관 '!J138+'유성 배수관 '!J138+'대덕 배수관 '!J138</f>
        <v>0</v>
      </c>
      <c r="K138" s="856">
        <f>'동부 배수관 '!K138+'중부 배수관'!K138+'서부 배수관 '!K138+'유성 배수관 '!K138+'대덕 배수관 '!K138</f>
        <v>0</v>
      </c>
      <c r="L138" s="856">
        <f>'동부 배수관 '!L138+'중부 배수관'!L138+'서부 배수관 '!L138+'유성 배수관 '!L138+'대덕 배수관 '!L138</f>
        <v>0</v>
      </c>
      <c r="M138" s="856">
        <f>'동부 배수관 '!M138+'중부 배수관'!M138+'서부 배수관 '!M138+'유성 배수관 '!M138+'대덕 배수관 '!M138</f>
        <v>0</v>
      </c>
      <c r="N138" s="856">
        <f>'동부 배수관 '!N138+'중부 배수관'!N138+'서부 배수관 '!N138+'유성 배수관 '!N138+'대덕 배수관 '!N138</f>
        <v>0</v>
      </c>
      <c r="O138" s="856">
        <f>'동부 배수관 '!O138+'중부 배수관'!O138+'서부 배수관 '!O138+'유성 배수관 '!O138+'대덕 배수관 '!O138</f>
        <v>0</v>
      </c>
      <c r="P138" s="856">
        <f>'동부 배수관 '!P138+'중부 배수관'!P138+'서부 배수관 '!P138+'유성 배수관 '!P138+'대덕 배수관 '!P138</f>
        <v>0</v>
      </c>
      <c r="Q138" s="856">
        <f>'동부 배수관 '!Q138+'중부 배수관'!Q138+'서부 배수관 '!Q138+'유성 배수관 '!Q138+'대덕 배수관 '!Q138</f>
        <v>0</v>
      </c>
      <c r="R138" s="856">
        <f>'동부 배수관 '!R138+'중부 배수관'!R138+'서부 배수관 '!R138+'유성 배수관 '!R138+'대덕 배수관 '!R138</f>
        <v>0</v>
      </c>
      <c r="S138" s="856">
        <f>'동부 배수관 '!S138+'중부 배수관'!S138+'서부 배수관 '!S138+'유성 배수관 '!S138+'대덕 배수관 '!S138</f>
        <v>0</v>
      </c>
      <c r="T138" s="856">
        <f>'동부 배수관 '!T138+'중부 배수관'!T138+'서부 배수관 '!T138+'유성 배수관 '!T138+'대덕 배수관 '!T138</f>
        <v>0</v>
      </c>
      <c r="U138" s="856">
        <f>'동부 배수관 '!U138+'중부 배수관'!U138+'서부 배수관 '!U138+'유성 배수관 '!U138+'대덕 배수관 '!U138</f>
        <v>0</v>
      </c>
      <c r="V138" s="856">
        <f>'동부 배수관 '!V138+'중부 배수관'!V138+'서부 배수관 '!V138+'유성 배수관 '!V138+'대덕 배수관 '!V138</f>
        <v>0</v>
      </c>
      <c r="W138" s="856">
        <f>'동부 배수관 '!W138+'중부 배수관'!W138+'서부 배수관 '!W138+'유성 배수관 '!W138+'대덕 배수관 '!W138</f>
        <v>0</v>
      </c>
      <c r="X138" s="856">
        <f>'동부 배수관 '!X138+'중부 배수관'!X138+'서부 배수관 '!X138+'유성 배수관 '!X138+'대덕 배수관 '!X138</f>
        <v>0</v>
      </c>
      <c r="Y138" s="856">
        <f>'동부 배수관 '!Y138+'중부 배수관'!Y138+'서부 배수관 '!Y138+'유성 배수관 '!Y138+'대덕 배수관 '!Y138</f>
        <v>0</v>
      </c>
      <c r="Z138" s="856">
        <f>'동부 배수관 '!Z138+'중부 배수관'!Z138+'서부 배수관 '!Z138+'유성 배수관 '!Z138+'대덕 배수관 '!Z138</f>
        <v>0</v>
      </c>
      <c r="AA138" s="856">
        <f>'동부 배수관 '!AA138+'중부 배수관'!AA138+'서부 배수관 '!AA138+'유성 배수관 '!AA138+'대덕 배수관 '!AA138</f>
        <v>0</v>
      </c>
      <c r="AB138" s="856">
        <f>'동부 배수관 '!AB138+'중부 배수관'!AB138+'서부 배수관 '!AB138+'유성 배수관 '!AB138+'대덕 배수관 '!AB138</f>
        <v>0</v>
      </c>
      <c r="AC138" s="856">
        <f>'동부 배수관 '!AC138+'중부 배수관'!AC138+'서부 배수관 '!AC138+'유성 배수관 '!AC138+'대덕 배수관 '!AC138</f>
        <v>0</v>
      </c>
      <c r="AD138" s="856">
        <f>'동부 배수관 '!AD138+'중부 배수관'!AD138+'서부 배수관 '!AD138+'유성 배수관 '!AD138+'대덕 배수관 '!AD138</f>
        <v>0</v>
      </c>
      <c r="AE138" s="856">
        <f>'동부 배수관 '!AE138+'중부 배수관'!AE138+'서부 배수관 '!AE138+'유성 배수관 '!AE138+'대덕 배수관 '!AE138</f>
        <v>0</v>
      </c>
      <c r="AF138" s="856">
        <f>'동부 배수관 '!AF138+'중부 배수관'!AF138+'서부 배수관 '!AF138+'유성 배수관 '!AF138+'대덕 배수관 '!AF138</f>
        <v>0</v>
      </c>
      <c r="AG138" s="856">
        <f>'동부 배수관 '!AG138+'중부 배수관'!AG138+'서부 배수관 '!AG138+'유성 배수관 '!AG138+'대덕 배수관 '!AG138</f>
        <v>0</v>
      </c>
      <c r="AH138" s="856">
        <f>'동부 배수관 '!AH138+'중부 배수관'!AH138+'서부 배수관 '!AH138+'유성 배수관 '!AH138+'대덕 배수관 '!AH138</f>
        <v>0</v>
      </c>
      <c r="AI138" s="856">
        <f>'동부 배수관 '!AI138+'중부 배수관'!AI138+'서부 배수관 '!AI138+'유성 배수관 '!AI138+'대덕 배수관 '!AI138</f>
        <v>0</v>
      </c>
      <c r="AJ138" s="856">
        <f>'동부 배수관 '!AJ138+'중부 배수관'!AJ138+'서부 배수관 '!AJ138+'유성 배수관 '!AJ138+'대덕 배수관 '!AJ138</f>
        <v>0</v>
      </c>
      <c r="AK138" s="856">
        <f>'동부 배수관 '!AK138+'중부 배수관'!AK138+'서부 배수관 '!AK138+'유성 배수관 '!AK138+'대덕 배수관 '!AK138</f>
        <v>0</v>
      </c>
    </row>
    <row r="139" spans="1:37" s="850" customFormat="1" ht="19.5" customHeight="1" x14ac:dyDescent="0.15">
      <c r="A139" s="2743">
        <v>1000</v>
      </c>
      <c r="B139" s="854" t="s">
        <v>46</v>
      </c>
      <c r="C139" s="613">
        <f>SUM(D139:AK139)</f>
        <v>21881.22</v>
      </c>
      <c r="D139" s="613">
        <f>SUM(D142:D146)</f>
        <v>504.34</v>
      </c>
      <c r="E139" s="613">
        <f t="shared" ref="E139:AG139" si="41">SUM(E142:E146)</f>
        <v>766.16</v>
      </c>
      <c r="F139" s="613">
        <f t="shared" si="41"/>
        <v>47.37</v>
      </c>
      <c r="G139" s="613">
        <f t="shared" si="41"/>
        <v>0</v>
      </c>
      <c r="H139" s="613">
        <f t="shared" si="41"/>
        <v>0</v>
      </c>
      <c r="I139" s="613">
        <f t="shared" si="41"/>
        <v>0</v>
      </c>
      <c r="J139" s="613">
        <f t="shared" si="41"/>
        <v>48.03</v>
      </c>
      <c r="K139" s="613">
        <f t="shared" si="41"/>
        <v>373.88</v>
      </c>
      <c r="L139" s="613">
        <f t="shared" si="41"/>
        <v>0</v>
      </c>
      <c r="M139" s="613">
        <f t="shared" si="41"/>
        <v>2.46</v>
      </c>
      <c r="N139" s="613">
        <f t="shared" si="41"/>
        <v>4371.6100000000006</v>
      </c>
      <c r="O139" s="613">
        <f t="shared" si="41"/>
        <v>2312.64</v>
      </c>
      <c r="P139" s="613">
        <f t="shared" si="41"/>
        <v>981.04</v>
      </c>
      <c r="Q139" s="613">
        <f t="shared" si="41"/>
        <v>0</v>
      </c>
      <c r="R139" s="613">
        <f t="shared" si="41"/>
        <v>505.38</v>
      </c>
      <c r="S139" s="613">
        <f t="shared" si="41"/>
        <v>699.1099999999999</v>
      </c>
      <c r="T139" s="613">
        <f t="shared" si="41"/>
        <v>0</v>
      </c>
      <c r="U139" s="613">
        <f t="shared" si="41"/>
        <v>2080.5300000000002</v>
      </c>
      <c r="V139" s="613">
        <f t="shared" si="41"/>
        <v>0</v>
      </c>
      <c r="W139" s="613">
        <f t="shared" si="41"/>
        <v>0</v>
      </c>
      <c r="X139" s="613">
        <f t="shared" si="41"/>
        <v>0</v>
      </c>
      <c r="Y139" s="613">
        <f t="shared" si="41"/>
        <v>0</v>
      </c>
      <c r="Z139" s="613">
        <f t="shared" si="41"/>
        <v>0</v>
      </c>
      <c r="AA139" s="613">
        <f t="shared" si="41"/>
        <v>0</v>
      </c>
      <c r="AB139" s="613">
        <f t="shared" si="41"/>
        <v>0</v>
      </c>
      <c r="AC139" s="613">
        <f t="shared" si="41"/>
        <v>0</v>
      </c>
      <c r="AD139" s="613">
        <f t="shared" si="41"/>
        <v>0</v>
      </c>
      <c r="AE139" s="613">
        <f t="shared" si="41"/>
        <v>63.89</v>
      </c>
      <c r="AF139" s="613">
        <f t="shared" si="41"/>
        <v>141.62</v>
      </c>
      <c r="AG139" s="613">
        <f t="shared" si="41"/>
        <v>8054.2999999999993</v>
      </c>
      <c r="AH139" s="613">
        <f>SUM(AH142:AH146)</f>
        <v>871.86</v>
      </c>
      <c r="AI139" s="613">
        <f>SUM(AI142:AI146)</f>
        <v>57</v>
      </c>
      <c r="AJ139" s="613">
        <f>SUM(AJ142:AJ146)</f>
        <v>0</v>
      </c>
      <c r="AK139" s="613">
        <f>SUM(AK140:AK147)</f>
        <v>0</v>
      </c>
    </row>
    <row r="140" spans="1:37" s="850" customFormat="1" ht="20.25" customHeight="1" x14ac:dyDescent="0.15">
      <c r="A140" s="2744"/>
      <c r="B140" s="855" t="s">
        <v>793</v>
      </c>
      <c r="C140" s="527">
        <f>SUM(D140:AK140)</f>
        <v>0</v>
      </c>
      <c r="D140" s="856">
        <f>'동부 배수관 '!D140+'중부 배수관'!D140+'서부 배수관 '!D140+'유성 배수관 '!D140+'대덕 배수관 '!D140</f>
        <v>0</v>
      </c>
      <c r="E140" s="856">
        <f>'동부 배수관 '!E140+'중부 배수관'!E140+'서부 배수관 '!E140+'유성 배수관 '!E140+'대덕 배수관 '!E140</f>
        <v>0</v>
      </c>
      <c r="F140" s="856">
        <f>'동부 배수관 '!F140+'중부 배수관'!F140+'서부 배수관 '!F140+'유성 배수관 '!F140+'대덕 배수관 '!F140</f>
        <v>0</v>
      </c>
      <c r="G140" s="856">
        <f>'동부 배수관 '!G140+'중부 배수관'!G140+'서부 배수관 '!G140+'유성 배수관 '!G140+'대덕 배수관 '!G140</f>
        <v>0</v>
      </c>
      <c r="H140" s="856">
        <f>'동부 배수관 '!H140+'중부 배수관'!H140+'서부 배수관 '!H140+'유성 배수관 '!H140+'대덕 배수관 '!H140</f>
        <v>0</v>
      </c>
      <c r="I140" s="856">
        <f>'동부 배수관 '!I140+'중부 배수관'!I140+'서부 배수관 '!I140+'유성 배수관 '!I140+'대덕 배수관 '!I140</f>
        <v>0</v>
      </c>
      <c r="J140" s="856">
        <f>'동부 배수관 '!J140+'중부 배수관'!J140+'서부 배수관 '!J140+'유성 배수관 '!J140+'대덕 배수관 '!J140</f>
        <v>0</v>
      </c>
      <c r="K140" s="856">
        <f>'동부 배수관 '!K140+'중부 배수관'!K140+'서부 배수관 '!K140+'유성 배수관 '!K140+'대덕 배수관 '!K140</f>
        <v>0</v>
      </c>
      <c r="L140" s="856">
        <f>'동부 배수관 '!L140+'중부 배수관'!L140+'서부 배수관 '!L140+'유성 배수관 '!L140+'대덕 배수관 '!L140</f>
        <v>0</v>
      </c>
      <c r="M140" s="856">
        <f>'동부 배수관 '!M140+'중부 배수관'!M140+'서부 배수관 '!M140+'유성 배수관 '!M140+'대덕 배수관 '!M140</f>
        <v>0</v>
      </c>
      <c r="N140" s="856">
        <f>'동부 배수관 '!N140+'중부 배수관'!N140+'서부 배수관 '!N140+'유성 배수관 '!N140+'대덕 배수관 '!N140</f>
        <v>0</v>
      </c>
      <c r="O140" s="856">
        <f>'동부 배수관 '!O140+'중부 배수관'!O140+'서부 배수관 '!O140+'유성 배수관 '!O140+'대덕 배수관 '!O140</f>
        <v>0</v>
      </c>
      <c r="P140" s="856">
        <f>'동부 배수관 '!P140+'중부 배수관'!P140+'서부 배수관 '!P140+'유성 배수관 '!P140+'대덕 배수관 '!P140</f>
        <v>0</v>
      </c>
      <c r="Q140" s="856">
        <f>'동부 배수관 '!Q140+'중부 배수관'!Q140+'서부 배수관 '!Q140+'유성 배수관 '!Q140+'대덕 배수관 '!Q140</f>
        <v>0</v>
      </c>
      <c r="R140" s="856">
        <f>'동부 배수관 '!R140+'중부 배수관'!R140+'서부 배수관 '!R140+'유성 배수관 '!R140+'대덕 배수관 '!R140</f>
        <v>0</v>
      </c>
      <c r="S140" s="856">
        <f>'동부 배수관 '!S140+'중부 배수관'!S140+'서부 배수관 '!S140+'유성 배수관 '!S140+'대덕 배수관 '!S140</f>
        <v>0</v>
      </c>
      <c r="T140" s="856">
        <f>'동부 배수관 '!T140+'중부 배수관'!T140+'서부 배수관 '!T140+'유성 배수관 '!T140+'대덕 배수관 '!T140</f>
        <v>0</v>
      </c>
      <c r="U140" s="856">
        <f>'동부 배수관 '!U140+'중부 배수관'!U140+'서부 배수관 '!U140+'유성 배수관 '!U140+'대덕 배수관 '!U140</f>
        <v>0</v>
      </c>
      <c r="V140" s="856">
        <f>'동부 배수관 '!V140+'중부 배수관'!V140+'서부 배수관 '!V140+'유성 배수관 '!V140+'대덕 배수관 '!V140</f>
        <v>0</v>
      </c>
      <c r="W140" s="856">
        <f>'동부 배수관 '!W140+'중부 배수관'!W140+'서부 배수관 '!W140+'유성 배수관 '!W140+'대덕 배수관 '!W140</f>
        <v>0</v>
      </c>
      <c r="X140" s="856">
        <f>'동부 배수관 '!X140+'중부 배수관'!X140+'서부 배수관 '!X140+'유성 배수관 '!X140+'대덕 배수관 '!X140</f>
        <v>0</v>
      </c>
      <c r="Y140" s="856">
        <f>'동부 배수관 '!Y140+'중부 배수관'!Y140+'서부 배수관 '!Y140+'유성 배수관 '!Y140+'대덕 배수관 '!Y140</f>
        <v>0</v>
      </c>
      <c r="Z140" s="856">
        <f>'동부 배수관 '!Z140+'중부 배수관'!Z140+'서부 배수관 '!Z140+'유성 배수관 '!Z140+'대덕 배수관 '!Z140</f>
        <v>0</v>
      </c>
      <c r="AA140" s="856">
        <f>'동부 배수관 '!AA140+'중부 배수관'!AA140+'서부 배수관 '!AA140+'유성 배수관 '!AA140+'대덕 배수관 '!AA140</f>
        <v>0</v>
      </c>
      <c r="AB140" s="856">
        <f>'동부 배수관 '!AB140+'중부 배수관'!AB140+'서부 배수관 '!AB140+'유성 배수관 '!AB140+'대덕 배수관 '!AB140</f>
        <v>0</v>
      </c>
      <c r="AC140" s="856">
        <f>'동부 배수관 '!AC140+'중부 배수관'!AC140+'서부 배수관 '!AC140+'유성 배수관 '!AC140+'대덕 배수관 '!AC140</f>
        <v>0</v>
      </c>
      <c r="AD140" s="856">
        <f>'동부 배수관 '!AD140+'중부 배수관'!AD140+'서부 배수관 '!AD140+'유성 배수관 '!AD140+'대덕 배수관 '!AD140</f>
        <v>0</v>
      </c>
      <c r="AE140" s="856">
        <f>'동부 배수관 '!AE140+'중부 배수관'!AE140+'서부 배수관 '!AE140+'유성 배수관 '!AE140+'대덕 배수관 '!AE140</f>
        <v>0</v>
      </c>
      <c r="AF140" s="856">
        <f>'동부 배수관 '!AF140+'중부 배수관'!AF140+'서부 배수관 '!AF140+'유성 배수관 '!AF140+'대덕 배수관 '!AF140</f>
        <v>0</v>
      </c>
      <c r="AG140" s="856">
        <f>'동부 배수관 '!AG140+'중부 배수관'!AG140+'서부 배수관 '!AG140+'유성 배수관 '!AG140+'대덕 배수관 '!AG140</f>
        <v>0</v>
      </c>
      <c r="AH140" s="856">
        <f>'동부 배수관 '!AH140+'중부 배수관'!AH140+'서부 배수관 '!AH140+'유성 배수관 '!AH140+'대덕 배수관 '!AH140</f>
        <v>0</v>
      </c>
      <c r="AI140" s="856">
        <f>'동부 배수관 '!AI140+'중부 배수관'!AI140+'서부 배수관 '!AI140+'유성 배수관 '!AI140+'대덕 배수관 '!AI140</f>
        <v>0</v>
      </c>
      <c r="AJ140" s="856">
        <f>'동부 배수관 '!AJ140+'중부 배수관'!AJ140+'서부 배수관 '!AJ140+'유성 배수관 '!AJ140+'대덕 배수관 '!AJ140</f>
        <v>0</v>
      </c>
      <c r="AK140" s="856">
        <f>'동부 배수관 '!AK140+'중부 배수관'!AK140+'서부 배수관 '!AK140+'유성 배수관 '!AK140+'대덕 배수관 '!AK140</f>
        <v>0</v>
      </c>
    </row>
    <row r="141" spans="1:37" s="850" customFormat="1" ht="20.25" customHeight="1" x14ac:dyDescent="0.15">
      <c r="A141" s="2744"/>
      <c r="B141" s="851" t="s">
        <v>792</v>
      </c>
      <c r="C141" s="527">
        <f t="shared" ref="C141:C147" si="42">SUM(D141:AK141)</f>
        <v>70.5</v>
      </c>
      <c r="D141" s="856">
        <f>'동부 배수관 '!D141+'중부 배수관'!D141+'서부 배수관 '!D141+'유성 배수관 '!D141+'대덕 배수관 '!D141</f>
        <v>0</v>
      </c>
      <c r="E141" s="856">
        <f>'동부 배수관 '!E141+'중부 배수관'!E141+'서부 배수관 '!E141+'유성 배수관 '!E141+'대덕 배수관 '!E141</f>
        <v>0</v>
      </c>
      <c r="F141" s="856">
        <f>'동부 배수관 '!F141+'중부 배수관'!F141+'서부 배수관 '!F141+'유성 배수관 '!F141+'대덕 배수관 '!F141</f>
        <v>0</v>
      </c>
      <c r="G141" s="856">
        <f>'동부 배수관 '!G141+'중부 배수관'!G141+'서부 배수관 '!G141+'유성 배수관 '!G141+'대덕 배수관 '!G141</f>
        <v>0</v>
      </c>
      <c r="H141" s="856">
        <f>'동부 배수관 '!H141+'중부 배수관'!H141+'서부 배수관 '!H141+'유성 배수관 '!H141+'대덕 배수관 '!H141</f>
        <v>0</v>
      </c>
      <c r="I141" s="856">
        <f>'동부 배수관 '!I141+'중부 배수관'!I141+'서부 배수관 '!I141+'유성 배수관 '!I141+'대덕 배수관 '!I141</f>
        <v>0</v>
      </c>
      <c r="J141" s="856">
        <f>'동부 배수관 '!J141+'중부 배수관'!J141+'서부 배수관 '!J141+'유성 배수관 '!J141+'대덕 배수관 '!J141</f>
        <v>0</v>
      </c>
      <c r="K141" s="856">
        <f>'동부 배수관 '!K141+'중부 배수관'!K141+'서부 배수관 '!K141+'유성 배수관 '!K141+'대덕 배수관 '!K141</f>
        <v>0</v>
      </c>
      <c r="L141" s="856">
        <f>'동부 배수관 '!L141+'중부 배수관'!L141+'서부 배수관 '!L141+'유성 배수관 '!L141+'대덕 배수관 '!L141</f>
        <v>0</v>
      </c>
      <c r="M141" s="856">
        <f>'동부 배수관 '!M141+'중부 배수관'!M141+'서부 배수관 '!M141+'유성 배수관 '!M141+'대덕 배수관 '!M141</f>
        <v>0</v>
      </c>
      <c r="N141" s="856">
        <f>'동부 배수관 '!N141+'중부 배수관'!N141+'서부 배수관 '!N141+'유성 배수관 '!N141+'대덕 배수관 '!N141</f>
        <v>0</v>
      </c>
      <c r="O141" s="856">
        <f>'동부 배수관 '!O141+'중부 배수관'!O141+'서부 배수관 '!O141+'유성 배수관 '!O141+'대덕 배수관 '!O141</f>
        <v>0</v>
      </c>
      <c r="P141" s="856">
        <f>'동부 배수관 '!P141+'중부 배수관'!P141+'서부 배수관 '!P141+'유성 배수관 '!P141+'대덕 배수관 '!P141</f>
        <v>0</v>
      </c>
      <c r="Q141" s="856">
        <f>'동부 배수관 '!Q141+'중부 배수관'!Q141+'서부 배수관 '!Q141+'유성 배수관 '!Q141+'대덕 배수관 '!Q141</f>
        <v>0</v>
      </c>
      <c r="R141" s="856">
        <f>'동부 배수관 '!R141+'중부 배수관'!R141+'서부 배수관 '!R141+'유성 배수관 '!R141+'대덕 배수관 '!R141</f>
        <v>0</v>
      </c>
      <c r="S141" s="856">
        <f>'동부 배수관 '!S141+'중부 배수관'!S141+'서부 배수관 '!S141+'유성 배수관 '!S141+'대덕 배수관 '!S141</f>
        <v>0</v>
      </c>
      <c r="T141" s="856">
        <f>'동부 배수관 '!T141+'중부 배수관'!T141+'서부 배수관 '!T141+'유성 배수관 '!T141+'대덕 배수관 '!T141</f>
        <v>0</v>
      </c>
      <c r="U141" s="856">
        <f>'동부 배수관 '!U141+'중부 배수관'!U141+'서부 배수관 '!U141+'유성 배수관 '!U141+'대덕 배수관 '!U141</f>
        <v>0</v>
      </c>
      <c r="V141" s="856">
        <f>'동부 배수관 '!V141+'중부 배수관'!V141+'서부 배수관 '!V141+'유성 배수관 '!V141+'대덕 배수관 '!V141</f>
        <v>0</v>
      </c>
      <c r="W141" s="856">
        <f>'동부 배수관 '!W141+'중부 배수관'!W141+'서부 배수관 '!W141+'유성 배수관 '!W141+'대덕 배수관 '!W141</f>
        <v>0</v>
      </c>
      <c r="X141" s="856">
        <f>'동부 배수관 '!X141+'중부 배수관'!X141+'서부 배수관 '!X141+'유성 배수관 '!X141+'대덕 배수관 '!X141</f>
        <v>0</v>
      </c>
      <c r="Y141" s="856">
        <f>'동부 배수관 '!Y141+'중부 배수관'!Y141+'서부 배수관 '!Y141+'유성 배수관 '!Y141+'대덕 배수관 '!Y141</f>
        <v>0</v>
      </c>
      <c r="Z141" s="856">
        <f>'동부 배수관 '!Z141+'중부 배수관'!Z141+'서부 배수관 '!Z141+'유성 배수관 '!Z141+'대덕 배수관 '!Z141</f>
        <v>0</v>
      </c>
      <c r="AA141" s="856">
        <f>'동부 배수관 '!AA141+'중부 배수관'!AA141+'서부 배수관 '!AA141+'유성 배수관 '!AA141+'대덕 배수관 '!AA141</f>
        <v>0</v>
      </c>
      <c r="AB141" s="856">
        <f>'동부 배수관 '!AB141+'중부 배수관'!AB141+'서부 배수관 '!AB141+'유성 배수관 '!AB141+'대덕 배수관 '!AB141</f>
        <v>0</v>
      </c>
      <c r="AC141" s="856">
        <f>'동부 배수관 '!AC141+'중부 배수관'!AC141+'서부 배수관 '!AC141+'유성 배수관 '!AC141+'대덕 배수관 '!AC141</f>
        <v>0</v>
      </c>
      <c r="AD141" s="856">
        <f>'동부 배수관 '!AD141+'중부 배수관'!AD141+'서부 배수관 '!AD141+'유성 배수관 '!AD141+'대덕 배수관 '!AD141</f>
        <v>0</v>
      </c>
      <c r="AE141" s="856">
        <f>'동부 배수관 '!AE141+'중부 배수관'!AE141+'서부 배수관 '!AE141+'유성 배수관 '!AE141+'대덕 배수관 '!AE141</f>
        <v>0</v>
      </c>
      <c r="AF141" s="856">
        <f>'동부 배수관 '!AF141+'중부 배수관'!AF141+'서부 배수관 '!AF141+'유성 배수관 '!AF141+'대덕 배수관 '!AF141</f>
        <v>0</v>
      </c>
      <c r="AG141" s="856">
        <f>'동부 배수관 '!AG141+'중부 배수관'!AG141+'서부 배수관 '!AG141+'유성 배수관 '!AG141+'대덕 배수관 '!AG141</f>
        <v>0</v>
      </c>
      <c r="AH141" s="856">
        <f>'동부 배수관 '!AH141+'중부 배수관'!AH141+'서부 배수관 '!AH141+'유성 배수관 '!AH141+'대덕 배수관 '!AH141</f>
        <v>70.5</v>
      </c>
      <c r="AI141" s="856">
        <f>'동부 배수관 '!AI141+'중부 배수관'!AI141+'서부 배수관 '!AI141+'유성 배수관 '!AI141+'대덕 배수관 '!AI141</f>
        <v>0</v>
      </c>
      <c r="AJ141" s="856">
        <f>'동부 배수관 '!AJ141+'중부 배수관'!AJ141+'서부 배수관 '!AJ141+'유성 배수관 '!AJ141+'대덕 배수관 '!AJ141</f>
        <v>0</v>
      </c>
      <c r="AK141" s="856">
        <f>'동부 배수관 '!AK141+'중부 배수관'!AK141+'서부 배수관 '!AK141+'유성 배수관 '!AK141+'대덕 배수관 '!AK141</f>
        <v>0</v>
      </c>
    </row>
    <row r="142" spans="1:37" s="850" customFormat="1" ht="20.25" customHeight="1" x14ac:dyDescent="0.15">
      <c r="A142" s="2744"/>
      <c r="B142" s="851" t="s">
        <v>974</v>
      </c>
      <c r="C142" s="527">
        <f t="shared" si="42"/>
        <v>353.41999999999996</v>
      </c>
      <c r="D142" s="856">
        <f>'동부 배수관 '!D142+'중부 배수관'!D142+'서부 배수관 '!D142+'유성 배수관 '!D142+'대덕 배수관 '!D142</f>
        <v>0</v>
      </c>
      <c r="E142" s="856">
        <f>'동부 배수관 '!E142+'중부 배수관'!E142+'서부 배수관 '!E142+'유성 배수관 '!E142+'대덕 배수관 '!E142</f>
        <v>0</v>
      </c>
      <c r="F142" s="856">
        <f>'동부 배수관 '!F142+'중부 배수관'!F142+'서부 배수관 '!F142+'유성 배수관 '!F142+'대덕 배수관 '!F142</f>
        <v>0</v>
      </c>
      <c r="G142" s="856">
        <f>'동부 배수관 '!G142+'중부 배수관'!G142+'서부 배수관 '!G142+'유성 배수관 '!G142+'대덕 배수관 '!G142</f>
        <v>0</v>
      </c>
      <c r="H142" s="856">
        <f>'동부 배수관 '!H142+'중부 배수관'!H142+'서부 배수관 '!H142+'유성 배수관 '!H142+'대덕 배수관 '!H142</f>
        <v>0</v>
      </c>
      <c r="I142" s="856">
        <f>'동부 배수관 '!I142+'중부 배수관'!I142+'서부 배수관 '!I142+'유성 배수관 '!I142+'대덕 배수관 '!I142</f>
        <v>0</v>
      </c>
      <c r="J142" s="856">
        <f>'동부 배수관 '!J142+'중부 배수관'!J142+'서부 배수관 '!J142+'유성 배수관 '!J142+'대덕 배수관 '!J142</f>
        <v>0</v>
      </c>
      <c r="K142" s="856">
        <f>'동부 배수관 '!K142+'중부 배수관'!K142+'서부 배수관 '!K142+'유성 배수관 '!K142+'대덕 배수관 '!K142</f>
        <v>0</v>
      </c>
      <c r="L142" s="856">
        <f>'동부 배수관 '!L142+'중부 배수관'!L142+'서부 배수관 '!L142+'유성 배수관 '!L142+'대덕 배수관 '!L142</f>
        <v>0</v>
      </c>
      <c r="M142" s="856">
        <f>'동부 배수관 '!M142+'중부 배수관'!M142+'서부 배수관 '!M142+'유성 배수관 '!M142+'대덕 배수관 '!M142</f>
        <v>0</v>
      </c>
      <c r="N142" s="856">
        <f>'동부 배수관 '!N142+'중부 배수관'!N142+'서부 배수관 '!N142+'유성 배수관 '!N142+'대덕 배수관 '!N142</f>
        <v>0</v>
      </c>
      <c r="O142" s="856">
        <f>'동부 배수관 '!O142+'중부 배수관'!O142+'서부 배수관 '!O142+'유성 배수관 '!O142+'대덕 배수관 '!O142</f>
        <v>0</v>
      </c>
      <c r="P142" s="856">
        <f>'동부 배수관 '!P142+'중부 배수관'!P142+'서부 배수관 '!P142+'유성 배수관 '!P142+'대덕 배수관 '!P142</f>
        <v>0</v>
      </c>
      <c r="Q142" s="856">
        <f>'동부 배수관 '!Q142+'중부 배수관'!Q142+'서부 배수관 '!Q142+'유성 배수관 '!Q142+'대덕 배수관 '!Q142</f>
        <v>0</v>
      </c>
      <c r="R142" s="856">
        <f>'동부 배수관 '!R142+'중부 배수관'!R142+'서부 배수관 '!R142+'유성 배수관 '!R142+'대덕 배수관 '!R142</f>
        <v>0</v>
      </c>
      <c r="S142" s="856">
        <f>'동부 배수관 '!S142+'중부 배수관'!S142+'서부 배수관 '!S142+'유성 배수관 '!S142+'대덕 배수관 '!S142</f>
        <v>297.08</v>
      </c>
      <c r="T142" s="856">
        <f>'동부 배수관 '!T142+'중부 배수관'!T142+'서부 배수관 '!T142+'유성 배수관 '!T142+'대덕 배수관 '!T142</f>
        <v>0</v>
      </c>
      <c r="U142" s="856">
        <f>'동부 배수관 '!U142+'중부 배수관'!U142+'서부 배수관 '!U142+'유성 배수관 '!U142+'대덕 배수관 '!U142</f>
        <v>0</v>
      </c>
      <c r="V142" s="856">
        <f>'동부 배수관 '!V142+'중부 배수관'!V142+'서부 배수관 '!V142+'유성 배수관 '!V142+'대덕 배수관 '!V142</f>
        <v>0</v>
      </c>
      <c r="W142" s="856">
        <f>'동부 배수관 '!W142+'중부 배수관'!W142+'서부 배수관 '!W142+'유성 배수관 '!W142+'대덕 배수관 '!W142</f>
        <v>0</v>
      </c>
      <c r="X142" s="856">
        <f>'동부 배수관 '!X142+'중부 배수관'!X142+'서부 배수관 '!X142+'유성 배수관 '!X142+'대덕 배수관 '!X142</f>
        <v>0</v>
      </c>
      <c r="Y142" s="856">
        <f>'동부 배수관 '!Y142+'중부 배수관'!Y142+'서부 배수관 '!Y142+'유성 배수관 '!Y142+'대덕 배수관 '!Y142</f>
        <v>0</v>
      </c>
      <c r="Z142" s="856">
        <f>'동부 배수관 '!Z142+'중부 배수관'!Z142+'서부 배수관 '!Z142+'유성 배수관 '!Z142+'대덕 배수관 '!Z142</f>
        <v>0</v>
      </c>
      <c r="AA142" s="856">
        <f>'동부 배수관 '!AA142+'중부 배수관'!AA142+'서부 배수관 '!AA142+'유성 배수관 '!AA142+'대덕 배수관 '!AA142</f>
        <v>0</v>
      </c>
      <c r="AB142" s="856">
        <f>'동부 배수관 '!AB142+'중부 배수관'!AB142+'서부 배수관 '!AB142+'유성 배수관 '!AB142+'대덕 배수관 '!AB142</f>
        <v>0</v>
      </c>
      <c r="AC142" s="856">
        <f>'동부 배수관 '!AC142+'중부 배수관'!AC142+'서부 배수관 '!AC142+'유성 배수관 '!AC142+'대덕 배수관 '!AC142</f>
        <v>0</v>
      </c>
      <c r="AD142" s="856">
        <f>'동부 배수관 '!AD142+'중부 배수관'!AD142+'서부 배수관 '!AD142+'유성 배수관 '!AD142+'대덕 배수관 '!AD142</f>
        <v>0</v>
      </c>
      <c r="AE142" s="856">
        <f>'동부 배수관 '!AE142+'중부 배수관'!AE142+'서부 배수관 '!AE142+'유성 배수관 '!AE142+'대덕 배수관 '!AE142</f>
        <v>0</v>
      </c>
      <c r="AF142" s="856">
        <f>'동부 배수관 '!AF142+'중부 배수관'!AF142+'서부 배수관 '!AF142+'유성 배수관 '!AF142+'대덕 배수관 '!AF142</f>
        <v>56.34</v>
      </c>
      <c r="AG142" s="856">
        <f>'동부 배수관 '!AG142+'중부 배수관'!AG142+'서부 배수관 '!AG142+'유성 배수관 '!AG142+'대덕 배수관 '!AG142</f>
        <v>0</v>
      </c>
      <c r="AH142" s="856">
        <f>'동부 배수관 '!AH142+'중부 배수관'!AH142+'서부 배수관 '!AH142+'유성 배수관 '!AH142+'대덕 배수관 '!AH142</f>
        <v>0</v>
      </c>
      <c r="AI142" s="856">
        <f>'동부 배수관 '!AI142+'중부 배수관'!AI142+'서부 배수관 '!AI142+'유성 배수관 '!AI142+'대덕 배수관 '!AI142</f>
        <v>0</v>
      </c>
      <c r="AJ142" s="856">
        <f>'동부 배수관 '!AJ142+'중부 배수관'!AJ142+'서부 배수관 '!AJ142+'유성 배수관 '!AJ142+'대덕 배수관 '!AJ142</f>
        <v>0</v>
      </c>
      <c r="AK142" s="856">
        <f>'동부 배수관 '!AK142+'중부 배수관'!AK142+'서부 배수관 '!AK142+'유성 배수관 '!AK142+'대덕 배수관 '!AK142</f>
        <v>0</v>
      </c>
    </row>
    <row r="143" spans="1:37" s="850" customFormat="1" ht="20.25" customHeight="1" x14ac:dyDescent="0.15">
      <c r="A143" s="2744"/>
      <c r="B143" s="851" t="s">
        <v>345</v>
      </c>
      <c r="C143" s="527">
        <f t="shared" si="42"/>
        <v>19822.03</v>
      </c>
      <c r="D143" s="856">
        <f>'동부 배수관 '!D143+'중부 배수관'!D143+'서부 배수관 '!D143+'유성 배수관 '!D143+'대덕 배수관 '!D143</f>
        <v>504.34</v>
      </c>
      <c r="E143" s="856">
        <f>'동부 배수관 '!E143+'중부 배수관'!E143+'서부 배수관 '!E143+'유성 배수관 '!E143+'대덕 배수관 '!E143</f>
        <v>766.16</v>
      </c>
      <c r="F143" s="856">
        <f>'동부 배수관 '!F143+'중부 배수관'!F143+'서부 배수관 '!F143+'유성 배수관 '!F143+'대덕 배수관 '!F143</f>
        <v>47.37</v>
      </c>
      <c r="G143" s="856">
        <f>'동부 배수관 '!G143+'중부 배수관'!G143+'서부 배수관 '!G143+'유성 배수관 '!G143+'대덕 배수관 '!G143</f>
        <v>0</v>
      </c>
      <c r="H143" s="856">
        <f>'동부 배수관 '!H143+'중부 배수관'!H143+'서부 배수관 '!H143+'유성 배수관 '!H143+'대덕 배수관 '!H143</f>
        <v>0</v>
      </c>
      <c r="I143" s="856">
        <f>'동부 배수관 '!I143+'중부 배수관'!I143+'서부 배수관 '!I143+'유성 배수관 '!I143+'대덕 배수관 '!I143</f>
        <v>0</v>
      </c>
      <c r="J143" s="856">
        <f>'동부 배수관 '!J143+'중부 배수관'!J143+'서부 배수관 '!J143+'유성 배수관 '!J143+'대덕 배수관 '!J143</f>
        <v>48.03</v>
      </c>
      <c r="K143" s="856">
        <f>'동부 배수관 '!K143+'중부 배수관'!K143+'서부 배수관 '!K143+'유성 배수관 '!K143+'대덕 배수관 '!K143</f>
        <v>373.88</v>
      </c>
      <c r="L143" s="856">
        <f>'동부 배수관 '!L143+'중부 배수관'!L143+'서부 배수관 '!L143+'유성 배수관 '!L143+'대덕 배수관 '!L143</f>
        <v>0</v>
      </c>
      <c r="M143" s="856">
        <f>'동부 배수관 '!M143+'중부 배수관'!M143+'서부 배수관 '!M143+'유성 배수관 '!M143+'대덕 배수관 '!M143</f>
        <v>2.46</v>
      </c>
      <c r="N143" s="856">
        <f>'동부 배수관 '!N143+'중부 배수관'!N143+'서부 배수관 '!N143+'유성 배수관 '!N143+'대덕 배수관 '!N143</f>
        <v>4371.6100000000006</v>
      </c>
      <c r="O143" s="856">
        <f>'동부 배수관 '!O143+'중부 배수관'!O143+'서부 배수관 '!O143+'유성 배수관 '!O143+'대덕 배수관 '!O143</f>
        <v>2312.64</v>
      </c>
      <c r="P143" s="856">
        <f>'동부 배수관 '!P143+'중부 배수관'!P143+'서부 배수관 '!P143+'유성 배수관 '!P143+'대덕 배수관 '!P143</f>
        <v>981.04</v>
      </c>
      <c r="Q143" s="856">
        <f>'동부 배수관 '!Q143+'중부 배수관'!Q143+'서부 배수관 '!Q143+'유성 배수관 '!Q143+'대덕 배수관 '!Q143</f>
        <v>0</v>
      </c>
      <c r="R143" s="856">
        <f>'동부 배수관 '!R143+'중부 배수관'!R143+'서부 배수관 '!R143+'유성 배수관 '!R143+'대덕 배수관 '!R143</f>
        <v>505.38</v>
      </c>
      <c r="S143" s="856">
        <f>'동부 배수관 '!S143+'중부 배수관'!S143+'서부 배수관 '!S143+'유성 배수관 '!S143+'대덕 배수관 '!S143</f>
        <v>402.03</v>
      </c>
      <c r="T143" s="856">
        <f>'동부 배수관 '!T143+'중부 배수관'!T143+'서부 배수관 '!T143+'유성 배수관 '!T143+'대덕 배수관 '!T143</f>
        <v>0</v>
      </c>
      <c r="U143" s="856">
        <f>'동부 배수관 '!U143+'중부 배수관'!U143+'서부 배수관 '!U143+'유성 배수관 '!U143+'대덕 배수관 '!U143</f>
        <v>2080.5300000000002</v>
      </c>
      <c r="V143" s="856">
        <f>'동부 배수관 '!V143+'중부 배수관'!V143+'서부 배수관 '!V143+'유성 배수관 '!V143+'대덕 배수관 '!V143</f>
        <v>0</v>
      </c>
      <c r="W143" s="856">
        <f>'동부 배수관 '!W143+'중부 배수관'!W143+'서부 배수관 '!W143+'유성 배수관 '!W143+'대덕 배수관 '!W143</f>
        <v>0</v>
      </c>
      <c r="X143" s="856">
        <f>'동부 배수관 '!X143+'중부 배수관'!X143+'서부 배수관 '!X143+'유성 배수관 '!X143+'대덕 배수관 '!X143</f>
        <v>0</v>
      </c>
      <c r="Y143" s="856">
        <f>'동부 배수관 '!Y143+'중부 배수관'!Y143+'서부 배수관 '!Y143+'유성 배수관 '!Y143+'대덕 배수관 '!Y143</f>
        <v>0</v>
      </c>
      <c r="Z143" s="856">
        <f>'동부 배수관 '!Z143+'중부 배수관'!Z143+'서부 배수관 '!Z143+'유성 배수관 '!Z143+'대덕 배수관 '!Z143</f>
        <v>0</v>
      </c>
      <c r="AA143" s="856">
        <f>'동부 배수관 '!AA143+'중부 배수관'!AA143+'서부 배수관 '!AA143+'유성 배수관 '!AA143+'대덕 배수관 '!AA143</f>
        <v>0</v>
      </c>
      <c r="AB143" s="856">
        <f>'동부 배수관 '!AB143+'중부 배수관'!AB143+'서부 배수관 '!AB143+'유성 배수관 '!AB143+'대덕 배수관 '!AB143</f>
        <v>0</v>
      </c>
      <c r="AC143" s="856">
        <f>'동부 배수관 '!AC143+'중부 배수관'!AC143+'서부 배수관 '!AC143+'유성 배수관 '!AC143+'대덕 배수관 '!AC143</f>
        <v>0</v>
      </c>
      <c r="AD143" s="856">
        <f>'동부 배수관 '!AD143+'중부 배수관'!AD143+'서부 배수관 '!AD143+'유성 배수관 '!AD143+'대덕 배수관 '!AD143</f>
        <v>0</v>
      </c>
      <c r="AE143" s="856">
        <f>'동부 배수관 '!AE143+'중부 배수관'!AE143+'서부 배수관 '!AE143+'유성 배수관 '!AE143+'대덕 배수관 '!AE143</f>
        <v>63.89</v>
      </c>
      <c r="AF143" s="856">
        <f>'동부 배수관 '!AF143+'중부 배수관'!AF143+'서부 배수관 '!AF143+'유성 배수관 '!AF143+'대덕 배수관 '!AF143</f>
        <v>85.28</v>
      </c>
      <c r="AG143" s="856">
        <f>'동부 배수관 '!AG143+'중부 배수관'!AG143+'서부 배수관 '!AG143+'유성 배수관 '!AG143+'대덕 배수관 '!AG143</f>
        <v>6348.53</v>
      </c>
      <c r="AH143" s="856">
        <f>'동부 배수관 '!AH143+'중부 배수관'!AH143+'서부 배수관 '!AH143+'유성 배수관 '!AH143+'대덕 배수관 '!AH143</f>
        <v>871.86</v>
      </c>
      <c r="AI143" s="856">
        <f>'동부 배수관 '!AI143+'중부 배수관'!AI143+'서부 배수관 '!AI143+'유성 배수관 '!AI143+'대덕 배수관 '!AI143</f>
        <v>57</v>
      </c>
      <c r="AJ143" s="856">
        <f>'동부 배수관 '!AJ143+'중부 배수관'!AJ143+'서부 배수관 '!AJ143+'유성 배수관 '!AJ143+'대덕 배수관 '!AJ143</f>
        <v>0</v>
      </c>
      <c r="AK143" s="856">
        <f>'동부 배수관 '!AK143+'중부 배수관'!AK143+'서부 배수관 '!AK143+'유성 배수관 '!AK143+'대덕 배수관 '!AK143</f>
        <v>0</v>
      </c>
    </row>
    <row r="144" spans="1:37" s="850" customFormat="1" ht="20.25" customHeight="1" x14ac:dyDescent="0.15">
      <c r="A144" s="2744"/>
      <c r="B144" s="852" t="s">
        <v>283</v>
      </c>
      <c r="C144" s="527">
        <f t="shared" si="42"/>
        <v>0</v>
      </c>
      <c r="D144" s="856">
        <f>'동부 배수관 '!D144+'중부 배수관'!D144+'서부 배수관 '!D144+'유성 배수관 '!D144+'대덕 배수관 '!D144</f>
        <v>0</v>
      </c>
      <c r="E144" s="856">
        <f>'동부 배수관 '!E144+'중부 배수관'!E144+'서부 배수관 '!E144+'유성 배수관 '!E144+'대덕 배수관 '!E144</f>
        <v>0</v>
      </c>
      <c r="F144" s="856">
        <f>'동부 배수관 '!F144+'중부 배수관'!F144+'서부 배수관 '!F144+'유성 배수관 '!F144+'대덕 배수관 '!F144</f>
        <v>0</v>
      </c>
      <c r="G144" s="856">
        <f>'동부 배수관 '!G144+'중부 배수관'!G144+'서부 배수관 '!G144+'유성 배수관 '!G144+'대덕 배수관 '!G144</f>
        <v>0</v>
      </c>
      <c r="H144" s="856">
        <f>'동부 배수관 '!H144+'중부 배수관'!H144+'서부 배수관 '!H144+'유성 배수관 '!H144+'대덕 배수관 '!H144</f>
        <v>0</v>
      </c>
      <c r="I144" s="856">
        <f>'동부 배수관 '!I144+'중부 배수관'!I144+'서부 배수관 '!I144+'유성 배수관 '!I144+'대덕 배수관 '!I144</f>
        <v>0</v>
      </c>
      <c r="J144" s="856">
        <f>'동부 배수관 '!J144+'중부 배수관'!J144+'서부 배수관 '!J144+'유성 배수관 '!J144+'대덕 배수관 '!J144</f>
        <v>0</v>
      </c>
      <c r="K144" s="856">
        <f>'동부 배수관 '!K144+'중부 배수관'!K144+'서부 배수관 '!K144+'유성 배수관 '!K144+'대덕 배수관 '!K144</f>
        <v>0</v>
      </c>
      <c r="L144" s="856">
        <f>'동부 배수관 '!L144+'중부 배수관'!L144+'서부 배수관 '!L144+'유성 배수관 '!L144+'대덕 배수관 '!L144</f>
        <v>0</v>
      </c>
      <c r="M144" s="856">
        <f>'동부 배수관 '!M144+'중부 배수관'!M144+'서부 배수관 '!M144+'유성 배수관 '!M144+'대덕 배수관 '!M144</f>
        <v>0</v>
      </c>
      <c r="N144" s="856">
        <f>'동부 배수관 '!N144+'중부 배수관'!N144+'서부 배수관 '!N144+'유성 배수관 '!N144+'대덕 배수관 '!N144</f>
        <v>0</v>
      </c>
      <c r="O144" s="856">
        <f>'동부 배수관 '!O144+'중부 배수관'!O144+'서부 배수관 '!O144+'유성 배수관 '!O144+'대덕 배수관 '!O144</f>
        <v>0</v>
      </c>
      <c r="P144" s="856">
        <f>'동부 배수관 '!P144+'중부 배수관'!P144+'서부 배수관 '!P144+'유성 배수관 '!P144+'대덕 배수관 '!P144</f>
        <v>0</v>
      </c>
      <c r="Q144" s="856">
        <f>'동부 배수관 '!Q144+'중부 배수관'!Q144+'서부 배수관 '!Q144+'유성 배수관 '!Q144+'대덕 배수관 '!Q144</f>
        <v>0</v>
      </c>
      <c r="R144" s="856">
        <f>'동부 배수관 '!R144+'중부 배수관'!R144+'서부 배수관 '!R144+'유성 배수관 '!R144+'대덕 배수관 '!R144</f>
        <v>0</v>
      </c>
      <c r="S144" s="856">
        <f>'동부 배수관 '!S144+'중부 배수관'!S144+'서부 배수관 '!S144+'유성 배수관 '!S144+'대덕 배수관 '!S144</f>
        <v>0</v>
      </c>
      <c r="T144" s="856">
        <f>'동부 배수관 '!T144+'중부 배수관'!T144+'서부 배수관 '!T144+'유성 배수관 '!T144+'대덕 배수관 '!T144</f>
        <v>0</v>
      </c>
      <c r="U144" s="856">
        <f>'동부 배수관 '!U144+'중부 배수관'!U144+'서부 배수관 '!U144+'유성 배수관 '!U144+'대덕 배수관 '!U144</f>
        <v>0</v>
      </c>
      <c r="V144" s="856">
        <f>'동부 배수관 '!V144+'중부 배수관'!V144+'서부 배수관 '!V144+'유성 배수관 '!V144+'대덕 배수관 '!V144</f>
        <v>0</v>
      </c>
      <c r="W144" s="856">
        <f>'동부 배수관 '!W144+'중부 배수관'!W144+'서부 배수관 '!W144+'유성 배수관 '!W144+'대덕 배수관 '!W144</f>
        <v>0</v>
      </c>
      <c r="X144" s="856">
        <f>'동부 배수관 '!X144+'중부 배수관'!X144+'서부 배수관 '!X144+'유성 배수관 '!X144+'대덕 배수관 '!X144</f>
        <v>0</v>
      </c>
      <c r="Y144" s="856">
        <f>'동부 배수관 '!Y144+'중부 배수관'!Y144+'서부 배수관 '!Y144+'유성 배수관 '!Y144+'대덕 배수관 '!Y144</f>
        <v>0</v>
      </c>
      <c r="Z144" s="856">
        <f>'동부 배수관 '!Z144+'중부 배수관'!Z144+'서부 배수관 '!Z144+'유성 배수관 '!Z144+'대덕 배수관 '!Z144</f>
        <v>0</v>
      </c>
      <c r="AA144" s="856">
        <f>'동부 배수관 '!AA144+'중부 배수관'!AA144+'서부 배수관 '!AA144+'유성 배수관 '!AA144+'대덕 배수관 '!AA144</f>
        <v>0</v>
      </c>
      <c r="AB144" s="856">
        <f>'동부 배수관 '!AB144+'중부 배수관'!AB144+'서부 배수관 '!AB144+'유성 배수관 '!AB144+'대덕 배수관 '!AB144</f>
        <v>0</v>
      </c>
      <c r="AC144" s="856">
        <f>'동부 배수관 '!AC144+'중부 배수관'!AC144+'서부 배수관 '!AC144+'유성 배수관 '!AC144+'대덕 배수관 '!AC144</f>
        <v>0</v>
      </c>
      <c r="AD144" s="856">
        <f>'동부 배수관 '!AD144+'중부 배수관'!AD144+'서부 배수관 '!AD144+'유성 배수관 '!AD144+'대덕 배수관 '!AD144</f>
        <v>0</v>
      </c>
      <c r="AE144" s="856">
        <f>'동부 배수관 '!AE144+'중부 배수관'!AE144+'서부 배수관 '!AE144+'유성 배수관 '!AE144+'대덕 배수관 '!AE144</f>
        <v>0</v>
      </c>
      <c r="AF144" s="856">
        <f>'동부 배수관 '!AF144+'중부 배수관'!AF144+'서부 배수관 '!AF144+'유성 배수관 '!AF144+'대덕 배수관 '!AF144</f>
        <v>0</v>
      </c>
      <c r="AG144" s="856">
        <f>'동부 배수관 '!AG144+'중부 배수관'!AG144+'서부 배수관 '!AG144+'유성 배수관 '!AG144+'대덕 배수관 '!AG144</f>
        <v>0</v>
      </c>
      <c r="AH144" s="856">
        <f>'동부 배수관 '!AH144+'중부 배수관'!AH144+'서부 배수관 '!AH144+'유성 배수관 '!AH144+'대덕 배수관 '!AH144</f>
        <v>0</v>
      </c>
      <c r="AI144" s="856">
        <f>'동부 배수관 '!AI144+'중부 배수관'!AI144+'서부 배수관 '!AI144+'유성 배수관 '!AI144+'대덕 배수관 '!AI144</f>
        <v>0</v>
      </c>
      <c r="AJ144" s="856">
        <f>'동부 배수관 '!AJ144+'중부 배수관'!AJ144+'서부 배수관 '!AJ144+'유성 배수관 '!AJ144+'대덕 배수관 '!AJ144</f>
        <v>0</v>
      </c>
      <c r="AK144" s="856">
        <f>'동부 배수관 '!AK144+'중부 배수관'!AK144+'서부 배수관 '!AK144+'유성 배수관 '!AK144+'대덕 배수관 '!AK144</f>
        <v>0</v>
      </c>
    </row>
    <row r="145" spans="1:37" s="850" customFormat="1" ht="20.25" customHeight="1" x14ac:dyDescent="0.15">
      <c r="A145" s="2744"/>
      <c r="B145" s="852" t="s">
        <v>284</v>
      </c>
      <c r="C145" s="527">
        <f t="shared" si="42"/>
        <v>0</v>
      </c>
      <c r="D145" s="856">
        <f>'동부 배수관 '!D145+'중부 배수관'!D145+'서부 배수관 '!D145+'유성 배수관 '!D145+'대덕 배수관 '!D145</f>
        <v>0</v>
      </c>
      <c r="E145" s="856">
        <f>'동부 배수관 '!E145+'중부 배수관'!E145+'서부 배수관 '!E145+'유성 배수관 '!E145+'대덕 배수관 '!E145</f>
        <v>0</v>
      </c>
      <c r="F145" s="856">
        <f>'동부 배수관 '!F145+'중부 배수관'!F145+'서부 배수관 '!F145+'유성 배수관 '!F145+'대덕 배수관 '!F145</f>
        <v>0</v>
      </c>
      <c r="G145" s="856">
        <f>'동부 배수관 '!G145+'중부 배수관'!G145+'서부 배수관 '!G145+'유성 배수관 '!G145+'대덕 배수관 '!G145</f>
        <v>0</v>
      </c>
      <c r="H145" s="856">
        <f>'동부 배수관 '!H145+'중부 배수관'!H145+'서부 배수관 '!H145+'유성 배수관 '!H145+'대덕 배수관 '!H145</f>
        <v>0</v>
      </c>
      <c r="I145" s="856">
        <f>'동부 배수관 '!I145+'중부 배수관'!I145+'서부 배수관 '!I145+'유성 배수관 '!I145+'대덕 배수관 '!I145</f>
        <v>0</v>
      </c>
      <c r="J145" s="856">
        <f>'동부 배수관 '!J145+'중부 배수관'!J145+'서부 배수관 '!J145+'유성 배수관 '!J145+'대덕 배수관 '!J145</f>
        <v>0</v>
      </c>
      <c r="K145" s="856">
        <f>'동부 배수관 '!K145+'중부 배수관'!K145+'서부 배수관 '!K145+'유성 배수관 '!K145+'대덕 배수관 '!K145</f>
        <v>0</v>
      </c>
      <c r="L145" s="856">
        <f>'동부 배수관 '!L145+'중부 배수관'!L145+'서부 배수관 '!L145+'유성 배수관 '!L145+'대덕 배수관 '!L145</f>
        <v>0</v>
      </c>
      <c r="M145" s="856">
        <f>'동부 배수관 '!M145+'중부 배수관'!M145+'서부 배수관 '!M145+'유성 배수관 '!M145+'대덕 배수관 '!M145</f>
        <v>0</v>
      </c>
      <c r="N145" s="856">
        <f>'동부 배수관 '!N145+'중부 배수관'!N145+'서부 배수관 '!N145+'유성 배수관 '!N145+'대덕 배수관 '!N145</f>
        <v>0</v>
      </c>
      <c r="O145" s="856">
        <f>'동부 배수관 '!O145+'중부 배수관'!O145+'서부 배수관 '!O145+'유성 배수관 '!O145+'대덕 배수관 '!O145</f>
        <v>0</v>
      </c>
      <c r="P145" s="856">
        <f>'동부 배수관 '!P145+'중부 배수관'!P145+'서부 배수관 '!P145+'유성 배수관 '!P145+'대덕 배수관 '!P145</f>
        <v>0</v>
      </c>
      <c r="Q145" s="856">
        <f>'동부 배수관 '!Q145+'중부 배수관'!Q145+'서부 배수관 '!Q145+'유성 배수관 '!Q145+'대덕 배수관 '!Q145</f>
        <v>0</v>
      </c>
      <c r="R145" s="856">
        <f>'동부 배수관 '!R145+'중부 배수관'!R145+'서부 배수관 '!R145+'유성 배수관 '!R145+'대덕 배수관 '!R145</f>
        <v>0</v>
      </c>
      <c r="S145" s="856">
        <f>'동부 배수관 '!S145+'중부 배수관'!S145+'서부 배수관 '!S145+'유성 배수관 '!S145+'대덕 배수관 '!S145</f>
        <v>0</v>
      </c>
      <c r="T145" s="856">
        <f>'동부 배수관 '!T145+'중부 배수관'!T145+'서부 배수관 '!T145+'유성 배수관 '!T145+'대덕 배수관 '!T145</f>
        <v>0</v>
      </c>
      <c r="U145" s="856">
        <f>'동부 배수관 '!U145+'중부 배수관'!U145+'서부 배수관 '!U145+'유성 배수관 '!U145+'대덕 배수관 '!U145</f>
        <v>0</v>
      </c>
      <c r="V145" s="856">
        <f>'동부 배수관 '!V145+'중부 배수관'!V145+'서부 배수관 '!V145+'유성 배수관 '!V145+'대덕 배수관 '!V145</f>
        <v>0</v>
      </c>
      <c r="W145" s="856">
        <f>'동부 배수관 '!W145+'중부 배수관'!W145+'서부 배수관 '!W145+'유성 배수관 '!W145+'대덕 배수관 '!W145</f>
        <v>0</v>
      </c>
      <c r="X145" s="856">
        <f>'동부 배수관 '!X145+'중부 배수관'!X145+'서부 배수관 '!X145+'유성 배수관 '!X145+'대덕 배수관 '!X145</f>
        <v>0</v>
      </c>
      <c r="Y145" s="856">
        <f>'동부 배수관 '!Y145+'중부 배수관'!Y145+'서부 배수관 '!Y145+'유성 배수관 '!Y145+'대덕 배수관 '!Y145</f>
        <v>0</v>
      </c>
      <c r="Z145" s="856">
        <f>'동부 배수관 '!Z145+'중부 배수관'!Z145+'서부 배수관 '!Z145+'유성 배수관 '!Z145+'대덕 배수관 '!Z145</f>
        <v>0</v>
      </c>
      <c r="AA145" s="856">
        <f>'동부 배수관 '!AA145+'중부 배수관'!AA145+'서부 배수관 '!AA145+'유성 배수관 '!AA145+'대덕 배수관 '!AA145</f>
        <v>0</v>
      </c>
      <c r="AB145" s="856">
        <f>'동부 배수관 '!AB145+'중부 배수관'!AB145+'서부 배수관 '!AB145+'유성 배수관 '!AB145+'대덕 배수관 '!AB145</f>
        <v>0</v>
      </c>
      <c r="AC145" s="856">
        <f>'동부 배수관 '!AC145+'중부 배수관'!AC145+'서부 배수관 '!AC145+'유성 배수관 '!AC145+'대덕 배수관 '!AC145</f>
        <v>0</v>
      </c>
      <c r="AD145" s="856">
        <f>'동부 배수관 '!AD145+'중부 배수관'!AD145+'서부 배수관 '!AD145+'유성 배수관 '!AD145+'대덕 배수관 '!AD145</f>
        <v>0</v>
      </c>
      <c r="AE145" s="856">
        <f>'동부 배수관 '!AE145+'중부 배수관'!AE145+'서부 배수관 '!AE145+'유성 배수관 '!AE145+'대덕 배수관 '!AE145</f>
        <v>0</v>
      </c>
      <c r="AF145" s="856">
        <f>'동부 배수관 '!AF145+'중부 배수관'!AF145+'서부 배수관 '!AF145+'유성 배수관 '!AF145+'대덕 배수관 '!AF145</f>
        <v>0</v>
      </c>
      <c r="AG145" s="856">
        <f>'동부 배수관 '!AG145+'중부 배수관'!AG145+'서부 배수관 '!AG145+'유성 배수관 '!AG145+'대덕 배수관 '!AG145</f>
        <v>0</v>
      </c>
      <c r="AH145" s="856">
        <f>'동부 배수관 '!AH145+'중부 배수관'!AH145+'서부 배수관 '!AH145+'유성 배수관 '!AH145+'대덕 배수관 '!AH145</f>
        <v>0</v>
      </c>
      <c r="AI145" s="856">
        <f>'동부 배수관 '!AI145+'중부 배수관'!AI145+'서부 배수관 '!AI145+'유성 배수관 '!AI145+'대덕 배수관 '!AI145</f>
        <v>0</v>
      </c>
      <c r="AJ145" s="856">
        <f>'동부 배수관 '!AJ145+'중부 배수관'!AJ145+'서부 배수관 '!AJ145+'유성 배수관 '!AJ145+'대덕 배수관 '!AJ145</f>
        <v>0</v>
      </c>
      <c r="AK145" s="856">
        <f>'동부 배수관 '!AK145+'중부 배수관'!AK145+'서부 배수관 '!AK145+'유성 배수관 '!AK145+'대덕 배수관 '!AK145</f>
        <v>0</v>
      </c>
    </row>
    <row r="146" spans="1:37" s="850" customFormat="1" ht="20.25" customHeight="1" x14ac:dyDescent="0.15">
      <c r="A146" s="2744"/>
      <c r="B146" s="851" t="s">
        <v>847</v>
      </c>
      <c r="C146" s="527">
        <f t="shared" si="42"/>
        <v>1705.77</v>
      </c>
      <c r="D146" s="856">
        <f>'동부 배수관 '!D146+'중부 배수관'!D146+'서부 배수관 '!D146+'유성 배수관 '!D146+'대덕 배수관 '!D146</f>
        <v>0</v>
      </c>
      <c r="E146" s="856">
        <f>'동부 배수관 '!E146+'중부 배수관'!E146+'서부 배수관 '!E146+'유성 배수관 '!E146+'대덕 배수관 '!E146</f>
        <v>0</v>
      </c>
      <c r="F146" s="856">
        <f>'동부 배수관 '!F146+'중부 배수관'!F146+'서부 배수관 '!F146+'유성 배수관 '!F146+'대덕 배수관 '!F146</f>
        <v>0</v>
      </c>
      <c r="G146" s="856">
        <f>'동부 배수관 '!G146+'중부 배수관'!G146+'서부 배수관 '!G146+'유성 배수관 '!G146+'대덕 배수관 '!G146</f>
        <v>0</v>
      </c>
      <c r="H146" s="856">
        <f>'동부 배수관 '!H146+'중부 배수관'!H146+'서부 배수관 '!H146+'유성 배수관 '!H146+'대덕 배수관 '!H146</f>
        <v>0</v>
      </c>
      <c r="I146" s="856">
        <f>'동부 배수관 '!I146+'중부 배수관'!I146+'서부 배수관 '!I146+'유성 배수관 '!I146+'대덕 배수관 '!I146</f>
        <v>0</v>
      </c>
      <c r="J146" s="856">
        <f>'동부 배수관 '!J146+'중부 배수관'!J146+'서부 배수관 '!J146+'유성 배수관 '!J146+'대덕 배수관 '!J146</f>
        <v>0</v>
      </c>
      <c r="K146" s="856">
        <f>'동부 배수관 '!K146+'중부 배수관'!K146+'서부 배수관 '!K146+'유성 배수관 '!K146+'대덕 배수관 '!K146</f>
        <v>0</v>
      </c>
      <c r="L146" s="856">
        <f>'동부 배수관 '!L146+'중부 배수관'!L146+'서부 배수관 '!L146+'유성 배수관 '!L146+'대덕 배수관 '!L146</f>
        <v>0</v>
      </c>
      <c r="M146" s="856">
        <f>'동부 배수관 '!M146+'중부 배수관'!M146+'서부 배수관 '!M146+'유성 배수관 '!M146+'대덕 배수관 '!M146</f>
        <v>0</v>
      </c>
      <c r="N146" s="856">
        <f>'동부 배수관 '!N146+'중부 배수관'!N146+'서부 배수관 '!N146+'유성 배수관 '!N146+'대덕 배수관 '!N146</f>
        <v>0</v>
      </c>
      <c r="O146" s="856">
        <f>'동부 배수관 '!O146+'중부 배수관'!O146+'서부 배수관 '!O146+'유성 배수관 '!O146+'대덕 배수관 '!O146</f>
        <v>0</v>
      </c>
      <c r="P146" s="856">
        <f>'동부 배수관 '!P146+'중부 배수관'!P146+'서부 배수관 '!P146+'유성 배수관 '!P146+'대덕 배수관 '!P146</f>
        <v>0</v>
      </c>
      <c r="Q146" s="856">
        <f>'동부 배수관 '!Q146+'중부 배수관'!Q146+'서부 배수관 '!Q146+'유성 배수관 '!Q146+'대덕 배수관 '!Q146</f>
        <v>0</v>
      </c>
      <c r="R146" s="856">
        <f>'동부 배수관 '!R146+'중부 배수관'!R146+'서부 배수관 '!R146+'유성 배수관 '!R146+'대덕 배수관 '!R146</f>
        <v>0</v>
      </c>
      <c r="S146" s="856">
        <f>'동부 배수관 '!S146+'중부 배수관'!S146+'서부 배수관 '!S146+'유성 배수관 '!S146+'대덕 배수관 '!S146</f>
        <v>0</v>
      </c>
      <c r="T146" s="856">
        <f>'동부 배수관 '!T146+'중부 배수관'!T146+'서부 배수관 '!T146+'유성 배수관 '!T146+'대덕 배수관 '!T146</f>
        <v>0</v>
      </c>
      <c r="U146" s="856">
        <f>'동부 배수관 '!U146+'중부 배수관'!U146+'서부 배수관 '!U146+'유성 배수관 '!U146+'대덕 배수관 '!U146</f>
        <v>0</v>
      </c>
      <c r="V146" s="856">
        <f>'동부 배수관 '!V146+'중부 배수관'!V146+'서부 배수관 '!V146+'유성 배수관 '!V146+'대덕 배수관 '!V146</f>
        <v>0</v>
      </c>
      <c r="W146" s="856">
        <f>'동부 배수관 '!W146+'중부 배수관'!W146+'서부 배수관 '!W146+'유성 배수관 '!W146+'대덕 배수관 '!W146</f>
        <v>0</v>
      </c>
      <c r="X146" s="856">
        <f>'동부 배수관 '!X146+'중부 배수관'!X146+'서부 배수관 '!X146+'유성 배수관 '!X146+'대덕 배수관 '!X146</f>
        <v>0</v>
      </c>
      <c r="Y146" s="856">
        <f>'동부 배수관 '!Y146+'중부 배수관'!Y146+'서부 배수관 '!Y146+'유성 배수관 '!Y146+'대덕 배수관 '!Y146</f>
        <v>0</v>
      </c>
      <c r="Z146" s="856">
        <f>'동부 배수관 '!Z146+'중부 배수관'!Z146+'서부 배수관 '!Z146+'유성 배수관 '!Z146+'대덕 배수관 '!Z146</f>
        <v>0</v>
      </c>
      <c r="AA146" s="856">
        <f>'동부 배수관 '!AA146+'중부 배수관'!AA146+'서부 배수관 '!AA146+'유성 배수관 '!AA146+'대덕 배수관 '!AA146</f>
        <v>0</v>
      </c>
      <c r="AB146" s="856">
        <f>'동부 배수관 '!AB146+'중부 배수관'!AB146+'서부 배수관 '!AB146+'유성 배수관 '!AB146+'대덕 배수관 '!AB146</f>
        <v>0</v>
      </c>
      <c r="AC146" s="856">
        <f>'동부 배수관 '!AC146+'중부 배수관'!AC146+'서부 배수관 '!AC146+'유성 배수관 '!AC146+'대덕 배수관 '!AC146</f>
        <v>0</v>
      </c>
      <c r="AD146" s="856">
        <f>'동부 배수관 '!AD146+'중부 배수관'!AD146+'서부 배수관 '!AD146+'유성 배수관 '!AD146+'대덕 배수관 '!AD146</f>
        <v>0</v>
      </c>
      <c r="AE146" s="856">
        <f>'동부 배수관 '!AE146+'중부 배수관'!AE146+'서부 배수관 '!AE146+'유성 배수관 '!AE146+'대덕 배수관 '!AE146</f>
        <v>0</v>
      </c>
      <c r="AF146" s="856">
        <f>'동부 배수관 '!AF146+'중부 배수관'!AF146+'서부 배수관 '!AF146+'유성 배수관 '!AF146+'대덕 배수관 '!AF146</f>
        <v>0</v>
      </c>
      <c r="AG146" s="856">
        <f>'동부 배수관 '!AG146+'중부 배수관'!AG146+'서부 배수관 '!AG146+'유성 배수관 '!AG146+'대덕 배수관 '!AG146</f>
        <v>1705.77</v>
      </c>
      <c r="AH146" s="856">
        <f>'동부 배수관 '!AH146+'중부 배수관'!AH146+'서부 배수관 '!AH146+'유성 배수관 '!AH146+'대덕 배수관 '!AH146</f>
        <v>0</v>
      </c>
      <c r="AI146" s="856">
        <f>'동부 배수관 '!AI146+'중부 배수관'!AI146+'서부 배수관 '!AI146+'유성 배수관 '!AI146+'대덕 배수관 '!AI146</f>
        <v>0</v>
      </c>
      <c r="AJ146" s="856">
        <f>'동부 배수관 '!AJ146+'중부 배수관'!AJ146+'서부 배수관 '!AJ146+'유성 배수관 '!AJ146+'대덕 배수관 '!AJ146</f>
        <v>0</v>
      </c>
      <c r="AK146" s="856">
        <f>'동부 배수관 '!AK146+'중부 배수관'!AK146+'서부 배수관 '!AK146+'유성 배수관 '!AK146+'대덕 배수관 '!AK146</f>
        <v>0</v>
      </c>
    </row>
    <row r="147" spans="1:37" s="850" customFormat="1" ht="20.25" customHeight="1" x14ac:dyDescent="0.15">
      <c r="A147" s="2745"/>
      <c r="B147" s="853" t="s">
        <v>1084</v>
      </c>
      <c r="C147" s="527">
        <f t="shared" si="42"/>
        <v>0</v>
      </c>
      <c r="D147" s="856">
        <f>'동부 배수관 '!D147+'중부 배수관'!D147+'서부 배수관 '!D147+'유성 배수관 '!D147+'대덕 배수관 '!D147</f>
        <v>0</v>
      </c>
      <c r="E147" s="856">
        <f>'동부 배수관 '!E147+'중부 배수관'!E147+'서부 배수관 '!E147+'유성 배수관 '!E147+'대덕 배수관 '!E147</f>
        <v>0</v>
      </c>
      <c r="F147" s="856">
        <f>'동부 배수관 '!F147+'중부 배수관'!F147+'서부 배수관 '!F147+'유성 배수관 '!F147+'대덕 배수관 '!F147</f>
        <v>0</v>
      </c>
      <c r="G147" s="856">
        <f>'동부 배수관 '!G147+'중부 배수관'!G147+'서부 배수관 '!G147+'유성 배수관 '!G147+'대덕 배수관 '!G147</f>
        <v>0</v>
      </c>
      <c r="H147" s="856">
        <f>'동부 배수관 '!H147+'중부 배수관'!H147+'서부 배수관 '!H147+'유성 배수관 '!H147+'대덕 배수관 '!H147</f>
        <v>0</v>
      </c>
      <c r="I147" s="856">
        <f>'동부 배수관 '!I147+'중부 배수관'!I147+'서부 배수관 '!I147+'유성 배수관 '!I147+'대덕 배수관 '!I147</f>
        <v>0</v>
      </c>
      <c r="J147" s="856">
        <f>'동부 배수관 '!J147+'중부 배수관'!J147+'서부 배수관 '!J147+'유성 배수관 '!J147+'대덕 배수관 '!J147</f>
        <v>0</v>
      </c>
      <c r="K147" s="856">
        <f>'동부 배수관 '!K147+'중부 배수관'!K147+'서부 배수관 '!K147+'유성 배수관 '!K147+'대덕 배수관 '!K147</f>
        <v>0</v>
      </c>
      <c r="L147" s="856">
        <f>'동부 배수관 '!L147+'중부 배수관'!L147+'서부 배수관 '!L147+'유성 배수관 '!L147+'대덕 배수관 '!L147</f>
        <v>0</v>
      </c>
      <c r="M147" s="856">
        <f>'동부 배수관 '!M147+'중부 배수관'!M147+'서부 배수관 '!M147+'유성 배수관 '!M147+'대덕 배수관 '!M147</f>
        <v>0</v>
      </c>
      <c r="N147" s="856">
        <f>'동부 배수관 '!N147+'중부 배수관'!N147+'서부 배수관 '!N147+'유성 배수관 '!N147+'대덕 배수관 '!N147</f>
        <v>0</v>
      </c>
      <c r="O147" s="856">
        <f>'동부 배수관 '!O147+'중부 배수관'!O147+'서부 배수관 '!O147+'유성 배수관 '!O147+'대덕 배수관 '!O147</f>
        <v>0</v>
      </c>
      <c r="P147" s="856">
        <f>'동부 배수관 '!P147+'중부 배수관'!P147+'서부 배수관 '!P147+'유성 배수관 '!P147+'대덕 배수관 '!P147</f>
        <v>0</v>
      </c>
      <c r="Q147" s="856">
        <f>'동부 배수관 '!Q147+'중부 배수관'!Q147+'서부 배수관 '!Q147+'유성 배수관 '!Q147+'대덕 배수관 '!Q147</f>
        <v>0</v>
      </c>
      <c r="R147" s="856">
        <f>'동부 배수관 '!R147+'중부 배수관'!R147+'서부 배수관 '!R147+'유성 배수관 '!R147+'대덕 배수관 '!R147</f>
        <v>0</v>
      </c>
      <c r="S147" s="856">
        <f>'동부 배수관 '!S147+'중부 배수관'!S147+'서부 배수관 '!S147+'유성 배수관 '!S147+'대덕 배수관 '!S147</f>
        <v>0</v>
      </c>
      <c r="T147" s="856">
        <f>'동부 배수관 '!T147+'중부 배수관'!T147+'서부 배수관 '!T147+'유성 배수관 '!T147+'대덕 배수관 '!T147</f>
        <v>0</v>
      </c>
      <c r="U147" s="856">
        <f>'동부 배수관 '!U147+'중부 배수관'!U147+'서부 배수관 '!U147+'유성 배수관 '!U147+'대덕 배수관 '!U147</f>
        <v>0</v>
      </c>
      <c r="V147" s="856">
        <f>'동부 배수관 '!V147+'중부 배수관'!V147+'서부 배수관 '!V147+'유성 배수관 '!V147+'대덕 배수관 '!V147</f>
        <v>0</v>
      </c>
      <c r="W147" s="856">
        <f>'동부 배수관 '!W147+'중부 배수관'!W147+'서부 배수관 '!W147+'유성 배수관 '!W147+'대덕 배수관 '!W147</f>
        <v>0</v>
      </c>
      <c r="X147" s="856">
        <f>'동부 배수관 '!X147+'중부 배수관'!X147+'서부 배수관 '!X147+'유성 배수관 '!X147+'대덕 배수관 '!X147</f>
        <v>0</v>
      </c>
      <c r="Y147" s="856">
        <f>'동부 배수관 '!Y147+'중부 배수관'!Y147+'서부 배수관 '!Y147+'유성 배수관 '!Y147+'대덕 배수관 '!Y147</f>
        <v>0</v>
      </c>
      <c r="Z147" s="856">
        <f>'동부 배수관 '!Z147+'중부 배수관'!Z147+'서부 배수관 '!Z147+'유성 배수관 '!Z147+'대덕 배수관 '!Z147</f>
        <v>0</v>
      </c>
      <c r="AA147" s="856">
        <f>'동부 배수관 '!AA147+'중부 배수관'!AA147+'서부 배수관 '!AA147+'유성 배수관 '!AA147+'대덕 배수관 '!AA147</f>
        <v>0</v>
      </c>
      <c r="AB147" s="856">
        <f>'동부 배수관 '!AB147+'중부 배수관'!AB147+'서부 배수관 '!AB147+'유성 배수관 '!AB147+'대덕 배수관 '!AB147</f>
        <v>0</v>
      </c>
      <c r="AC147" s="856">
        <f>'동부 배수관 '!AC147+'중부 배수관'!AC147+'서부 배수관 '!AC147+'유성 배수관 '!AC147+'대덕 배수관 '!AC147</f>
        <v>0</v>
      </c>
      <c r="AD147" s="856">
        <f>'동부 배수관 '!AD147+'중부 배수관'!AD147+'서부 배수관 '!AD147+'유성 배수관 '!AD147+'대덕 배수관 '!AD147</f>
        <v>0</v>
      </c>
      <c r="AE147" s="856">
        <f>'동부 배수관 '!AE147+'중부 배수관'!AE147+'서부 배수관 '!AE147+'유성 배수관 '!AE147+'대덕 배수관 '!AE147</f>
        <v>0</v>
      </c>
      <c r="AF147" s="856">
        <f>'동부 배수관 '!AF147+'중부 배수관'!AF147+'서부 배수관 '!AF147+'유성 배수관 '!AF147+'대덕 배수관 '!AF147</f>
        <v>0</v>
      </c>
      <c r="AG147" s="856">
        <f>'동부 배수관 '!AG147+'중부 배수관'!AG147+'서부 배수관 '!AG147+'유성 배수관 '!AG147+'대덕 배수관 '!AG147</f>
        <v>0</v>
      </c>
      <c r="AH147" s="856">
        <f>'동부 배수관 '!AH147+'중부 배수관'!AH147+'서부 배수관 '!AH147+'유성 배수관 '!AH147+'대덕 배수관 '!AH147</f>
        <v>0</v>
      </c>
      <c r="AI147" s="856">
        <f>'동부 배수관 '!AI147+'중부 배수관'!AI147+'서부 배수관 '!AI147+'유성 배수관 '!AI147+'대덕 배수관 '!AI147</f>
        <v>0</v>
      </c>
      <c r="AJ147" s="856">
        <f>'동부 배수관 '!AJ147+'중부 배수관'!AJ147+'서부 배수관 '!AJ147+'유성 배수관 '!AJ147+'대덕 배수관 '!AJ147</f>
        <v>0</v>
      </c>
      <c r="AK147" s="856">
        <f>'동부 배수관 '!AK147+'중부 배수관'!AK147+'서부 배수관 '!AK147+'유성 배수관 '!AK147+'대덕 배수관 '!AK147</f>
        <v>0</v>
      </c>
    </row>
    <row r="148" spans="1:37" s="850" customFormat="1" ht="19.5" customHeight="1" x14ac:dyDescent="0.15">
      <c r="A148" s="2743">
        <v>1100</v>
      </c>
      <c r="B148" s="854" t="s">
        <v>46</v>
      </c>
      <c r="C148" s="613">
        <f>SUM(D148:AK148)</f>
        <v>14172.81</v>
      </c>
      <c r="D148" s="613">
        <f>SUM(D151:D155)</f>
        <v>0</v>
      </c>
      <c r="E148" s="613">
        <f t="shared" ref="E148:AG148" si="43">SUM(E151:E155)</f>
        <v>0</v>
      </c>
      <c r="F148" s="613">
        <f t="shared" si="43"/>
        <v>0</v>
      </c>
      <c r="G148" s="613">
        <f t="shared" si="43"/>
        <v>0</v>
      </c>
      <c r="H148" s="613">
        <f t="shared" si="43"/>
        <v>0</v>
      </c>
      <c r="I148" s="613">
        <f t="shared" si="43"/>
        <v>0</v>
      </c>
      <c r="J148" s="613">
        <f t="shared" si="43"/>
        <v>0</v>
      </c>
      <c r="K148" s="613">
        <f t="shared" si="43"/>
        <v>0</v>
      </c>
      <c r="L148" s="613">
        <f t="shared" si="43"/>
        <v>0</v>
      </c>
      <c r="M148" s="613">
        <f t="shared" si="43"/>
        <v>3943</v>
      </c>
      <c r="N148" s="613">
        <f t="shared" si="43"/>
        <v>700.74</v>
      </c>
      <c r="O148" s="613">
        <f t="shared" si="43"/>
        <v>2650.37</v>
      </c>
      <c r="P148" s="613">
        <f t="shared" si="43"/>
        <v>1389.9</v>
      </c>
      <c r="Q148" s="613">
        <f t="shared" si="43"/>
        <v>0</v>
      </c>
      <c r="R148" s="613">
        <f t="shared" si="43"/>
        <v>0</v>
      </c>
      <c r="S148" s="613">
        <f t="shared" si="43"/>
        <v>0</v>
      </c>
      <c r="T148" s="613">
        <f t="shared" si="43"/>
        <v>0</v>
      </c>
      <c r="U148" s="613">
        <f t="shared" si="43"/>
        <v>0</v>
      </c>
      <c r="V148" s="613">
        <f t="shared" si="43"/>
        <v>1002.9</v>
      </c>
      <c r="W148" s="613">
        <f t="shared" si="43"/>
        <v>1198.73</v>
      </c>
      <c r="X148" s="613">
        <f t="shared" si="43"/>
        <v>3287.17</v>
      </c>
      <c r="Y148" s="613">
        <f t="shared" si="43"/>
        <v>0</v>
      </c>
      <c r="Z148" s="613">
        <f t="shared" si="43"/>
        <v>0</v>
      </c>
      <c r="AA148" s="613">
        <f t="shared" si="43"/>
        <v>0</v>
      </c>
      <c r="AB148" s="613">
        <f t="shared" si="43"/>
        <v>0</v>
      </c>
      <c r="AC148" s="613">
        <f t="shared" si="43"/>
        <v>0</v>
      </c>
      <c r="AD148" s="613">
        <f t="shared" si="43"/>
        <v>0</v>
      </c>
      <c r="AE148" s="613">
        <f t="shared" si="43"/>
        <v>0</v>
      </c>
      <c r="AF148" s="613">
        <f t="shared" si="43"/>
        <v>0</v>
      </c>
      <c r="AG148" s="613">
        <f t="shared" si="43"/>
        <v>0</v>
      </c>
      <c r="AH148" s="613">
        <f>SUM(AH151:AH155)</f>
        <v>0</v>
      </c>
      <c r="AI148" s="613">
        <f>SUM(AI151:AI155)</f>
        <v>0</v>
      </c>
      <c r="AJ148" s="613">
        <f>SUM(AJ151:AJ155)</f>
        <v>0</v>
      </c>
      <c r="AK148" s="613">
        <f>SUM(AK149:AK156)</f>
        <v>0</v>
      </c>
    </row>
    <row r="149" spans="1:37" s="850" customFormat="1" ht="20.25" customHeight="1" x14ac:dyDescent="0.15">
      <c r="A149" s="2744"/>
      <c r="B149" s="855" t="s">
        <v>793</v>
      </c>
      <c r="C149" s="527">
        <f>SUM(D149:AK149)</f>
        <v>0</v>
      </c>
      <c r="D149" s="856">
        <f>'동부 배수관 '!D149+'중부 배수관'!D149+'서부 배수관 '!D149+'유성 배수관 '!D149+'대덕 배수관 '!D149</f>
        <v>0</v>
      </c>
      <c r="E149" s="856">
        <f>'동부 배수관 '!E149+'중부 배수관'!E149+'서부 배수관 '!E149+'유성 배수관 '!E149+'대덕 배수관 '!E149</f>
        <v>0</v>
      </c>
      <c r="F149" s="856">
        <f>'동부 배수관 '!F149+'중부 배수관'!F149+'서부 배수관 '!F149+'유성 배수관 '!F149+'대덕 배수관 '!F149</f>
        <v>0</v>
      </c>
      <c r="G149" s="856">
        <f>'동부 배수관 '!G149+'중부 배수관'!G149+'서부 배수관 '!G149+'유성 배수관 '!G149+'대덕 배수관 '!G149</f>
        <v>0</v>
      </c>
      <c r="H149" s="856">
        <f>'동부 배수관 '!H149+'중부 배수관'!H149+'서부 배수관 '!H149+'유성 배수관 '!H149+'대덕 배수관 '!H149</f>
        <v>0</v>
      </c>
      <c r="I149" s="856">
        <f>'동부 배수관 '!I149+'중부 배수관'!I149+'서부 배수관 '!I149+'유성 배수관 '!I149+'대덕 배수관 '!I149</f>
        <v>0</v>
      </c>
      <c r="J149" s="856">
        <f>'동부 배수관 '!J149+'중부 배수관'!J149+'서부 배수관 '!J149+'유성 배수관 '!J149+'대덕 배수관 '!J149</f>
        <v>0</v>
      </c>
      <c r="K149" s="856">
        <f>'동부 배수관 '!K149+'중부 배수관'!K149+'서부 배수관 '!K149+'유성 배수관 '!K149+'대덕 배수관 '!K149</f>
        <v>0</v>
      </c>
      <c r="L149" s="856">
        <f>'동부 배수관 '!L149+'중부 배수관'!L149+'서부 배수관 '!L149+'유성 배수관 '!L149+'대덕 배수관 '!L149</f>
        <v>0</v>
      </c>
      <c r="M149" s="856">
        <f>'동부 배수관 '!M149+'중부 배수관'!M149+'서부 배수관 '!M149+'유성 배수관 '!M149+'대덕 배수관 '!M149</f>
        <v>0</v>
      </c>
      <c r="N149" s="856">
        <f>'동부 배수관 '!N149+'중부 배수관'!N149+'서부 배수관 '!N149+'유성 배수관 '!N149+'대덕 배수관 '!N149</f>
        <v>0</v>
      </c>
      <c r="O149" s="856">
        <f>'동부 배수관 '!O149+'중부 배수관'!O149+'서부 배수관 '!O149+'유성 배수관 '!O149+'대덕 배수관 '!O149</f>
        <v>0</v>
      </c>
      <c r="P149" s="856">
        <f>'동부 배수관 '!P149+'중부 배수관'!P149+'서부 배수관 '!P149+'유성 배수관 '!P149+'대덕 배수관 '!P149</f>
        <v>0</v>
      </c>
      <c r="Q149" s="856">
        <f>'동부 배수관 '!Q149+'중부 배수관'!Q149+'서부 배수관 '!Q149+'유성 배수관 '!Q149+'대덕 배수관 '!Q149</f>
        <v>0</v>
      </c>
      <c r="R149" s="856">
        <f>'동부 배수관 '!R149+'중부 배수관'!R149+'서부 배수관 '!R149+'유성 배수관 '!R149+'대덕 배수관 '!R149</f>
        <v>0</v>
      </c>
      <c r="S149" s="856">
        <f>'동부 배수관 '!S149+'중부 배수관'!S149+'서부 배수관 '!S149+'유성 배수관 '!S149+'대덕 배수관 '!S149</f>
        <v>0</v>
      </c>
      <c r="T149" s="856">
        <f>'동부 배수관 '!T149+'중부 배수관'!T149+'서부 배수관 '!T149+'유성 배수관 '!T149+'대덕 배수관 '!T149</f>
        <v>0</v>
      </c>
      <c r="U149" s="856">
        <f>'동부 배수관 '!U149+'중부 배수관'!U149+'서부 배수관 '!U149+'유성 배수관 '!U149+'대덕 배수관 '!U149</f>
        <v>0</v>
      </c>
      <c r="V149" s="856">
        <f>'동부 배수관 '!V149+'중부 배수관'!V149+'서부 배수관 '!V149+'유성 배수관 '!V149+'대덕 배수관 '!V149</f>
        <v>0</v>
      </c>
      <c r="W149" s="856">
        <f>'동부 배수관 '!W149+'중부 배수관'!W149+'서부 배수관 '!W149+'유성 배수관 '!W149+'대덕 배수관 '!W149</f>
        <v>0</v>
      </c>
      <c r="X149" s="856">
        <f>'동부 배수관 '!X149+'중부 배수관'!X149+'서부 배수관 '!X149+'유성 배수관 '!X149+'대덕 배수관 '!X149</f>
        <v>0</v>
      </c>
      <c r="Y149" s="856">
        <f>'동부 배수관 '!Y149+'중부 배수관'!Y149+'서부 배수관 '!Y149+'유성 배수관 '!Y149+'대덕 배수관 '!Y149</f>
        <v>0</v>
      </c>
      <c r="Z149" s="856">
        <f>'동부 배수관 '!Z149+'중부 배수관'!Z149+'서부 배수관 '!Z149+'유성 배수관 '!Z149+'대덕 배수관 '!Z149</f>
        <v>0</v>
      </c>
      <c r="AA149" s="856">
        <f>'동부 배수관 '!AA149+'중부 배수관'!AA149+'서부 배수관 '!AA149+'유성 배수관 '!AA149+'대덕 배수관 '!AA149</f>
        <v>0</v>
      </c>
      <c r="AB149" s="856">
        <f>'동부 배수관 '!AB149+'중부 배수관'!AB149+'서부 배수관 '!AB149+'유성 배수관 '!AB149+'대덕 배수관 '!AB149</f>
        <v>0</v>
      </c>
      <c r="AC149" s="856">
        <f>'동부 배수관 '!AC149+'중부 배수관'!AC149+'서부 배수관 '!AC149+'유성 배수관 '!AC149+'대덕 배수관 '!AC149</f>
        <v>0</v>
      </c>
      <c r="AD149" s="856">
        <f>'동부 배수관 '!AD149+'중부 배수관'!AD149+'서부 배수관 '!AD149+'유성 배수관 '!AD149+'대덕 배수관 '!AD149</f>
        <v>0</v>
      </c>
      <c r="AE149" s="856">
        <f>'동부 배수관 '!AE149+'중부 배수관'!AE149+'서부 배수관 '!AE149+'유성 배수관 '!AE149+'대덕 배수관 '!AE149</f>
        <v>0</v>
      </c>
      <c r="AF149" s="856">
        <f>'동부 배수관 '!AF149+'중부 배수관'!AF149+'서부 배수관 '!AF149+'유성 배수관 '!AF149+'대덕 배수관 '!AF149</f>
        <v>0</v>
      </c>
      <c r="AG149" s="856">
        <f>'동부 배수관 '!AG149+'중부 배수관'!AG149+'서부 배수관 '!AG149+'유성 배수관 '!AG149+'대덕 배수관 '!AG149</f>
        <v>0</v>
      </c>
      <c r="AH149" s="856">
        <f>'동부 배수관 '!AH149+'중부 배수관'!AH149+'서부 배수관 '!AH149+'유성 배수관 '!AH149+'대덕 배수관 '!AH149</f>
        <v>0</v>
      </c>
      <c r="AI149" s="856">
        <f>'동부 배수관 '!AI149+'중부 배수관'!AI149+'서부 배수관 '!AI149+'유성 배수관 '!AI149+'대덕 배수관 '!AI149</f>
        <v>0</v>
      </c>
      <c r="AJ149" s="856">
        <f>'동부 배수관 '!AJ149+'중부 배수관'!AJ149+'서부 배수관 '!AJ149+'유성 배수관 '!AJ149+'대덕 배수관 '!AJ149</f>
        <v>0</v>
      </c>
      <c r="AK149" s="856">
        <f>'동부 배수관 '!AK149+'중부 배수관'!AK149+'서부 배수관 '!AK149+'유성 배수관 '!AK149+'대덕 배수관 '!AK149</f>
        <v>0</v>
      </c>
    </row>
    <row r="150" spans="1:37" s="850" customFormat="1" ht="20.25" customHeight="1" x14ac:dyDescent="0.15">
      <c r="A150" s="2744"/>
      <c r="B150" s="851" t="s">
        <v>792</v>
      </c>
      <c r="C150" s="527">
        <f t="shared" ref="C150:C156" si="44">SUM(D150:AK150)</f>
        <v>0</v>
      </c>
      <c r="D150" s="856">
        <f>'동부 배수관 '!D150+'중부 배수관'!D150+'서부 배수관 '!D150+'유성 배수관 '!D150+'대덕 배수관 '!D150</f>
        <v>0</v>
      </c>
      <c r="E150" s="856">
        <f>'동부 배수관 '!E150+'중부 배수관'!E150+'서부 배수관 '!E150+'유성 배수관 '!E150+'대덕 배수관 '!E150</f>
        <v>0</v>
      </c>
      <c r="F150" s="856">
        <f>'동부 배수관 '!F150+'중부 배수관'!F150+'서부 배수관 '!F150+'유성 배수관 '!F150+'대덕 배수관 '!F150</f>
        <v>0</v>
      </c>
      <c r="G150" s="856">
        <f>'동부 배수관 '!G150+'중부 배수관'!G150+'서부 배수관 '!G150+'유성 배수관 '!G150+'대덕 배수관 '!G150</f>
        <v>0</v>
      </c>
      <c r="H150" s="856">
        <f>'동부 배수관 '!H150+'중부 배수관'!H150+'서부 배수관 '!H150+'유성 배수관 '!H150+'대덕 배수관 '!H150</f>
        <v>0</v>
      </c>
      <c r="I150" s="856">
        <f>'동부 배수관 '!I150+'중부 배수관'!I150+'서부 배수관 '!I150+'유성 배수관 '!I150+'대덕 배수관 '!I150</f>
        <v>0</v>
      </c>
      <c r="J150" s="856">
        <f>'동부 배수관 '!J150+'중부 배수관'!J150+'서부 배수관 '!J150+'유성 배수관 '!J150+'대덕 배수관 '!J150</f>
        <v>0</v>
      </c>
      <c r="K150" s="856">
        <f>'동부 배수관 '!K150+'중부 배수관'!K150+'서부 배수관 '!K150+'유성 배수관 '!K150+'대덕 배수관 '!K150</f>
        <v>0</v>
      </c>
      <c r="L150" s="856">
        <f>'동부 배수관 '!L150+'중부 배수관'!L150+'서부 배수관 '!L150+'유성 배수관 '!L150+'대덕 배수관 '!L150</f>
        <v>0</v>
      </c>
      <c r="M150" s="856">
        <f>'동부 배수관 '!M150+'중부 배수관'!M150+'서부 배수관 '!M150+'유성 배수관 '!M150+'대덕 배수관 '!M150</f>
        <v>0</v>
      </c>
      <c r="N150" s="856">
        <f>'동부 배수관 '!N150+'중부 배수관'!N150+'서부 배수관 '!N150+'유성 배수관 '!N150+'대덕 배수관 '!N150</f>
        <v>0</v>
      </c>
      <c r="O150" s="856">
        <f>'동부 배수관 '!O150+'중부 배수관'!O150+'서부 배수관 '!O150+'유성 배수관 '!O150+'대덕 배수관 '!O150</f>
        <v>0</v>
      </c>
      <c r="P150" s="856">
        <f>'동부 배수관 '!P150+'중부 배수관'!P150+'서부 배수관 '!P150+'유성 배수관 '!P150+'대덕 배수관 '!P150</f>
        <v>0</v>
      </c>
      <c r="Q150" s="856">
        <f>'동부 배수관 '!Q150+'중부 배수관'!Q150+'서부 배수관 '!Q150+'유성 배수관 '!Q150+'대덕 배수관 '!Q150</f>
        <v>0</v>
      </c>
      <c r="R150" s="856">
        <f>'동부 배수관 '!R150+'중부 배수관'!R150+'서부 배수관 '!R150+'유성 배수관 '!R150+'대덕 배수관 '!R150</f>
        <v>0</v>
      </c>
      <c r="S150" s="856">
        <f>'동부 배수관 '!S150+'중부 배수관'!S150+'서부 배수관 '!S150+'유성 배수관 '!S150+'대덕 배수관 '!S150</f>
        <v>0</v>
      </c>
      <c r="T150" s="856">
        <f>'동부 배수관 '!T150+'중부 배수관'!T150+'서부 배수관 '!T150+'유성 배수관 '!T150+'대덕 배수관 '!T150</f>
        <v>0</v>
      </c>
      <c r="U150" s="856">
        <f>'동부 배수관 '!U150+'중부 배수관'!U150+'서부 배수관 '!U150+'유성 배수관 '!U150+'대덕 배수관 '!U150</f>
        <v>0</v>
      </c>
      <c r="V150" s="856">
        <f>'동부 배수관 '!V150+'중부 배수관'!V150+'서부 배수관 '!V150+'유성 배수관 '!V150+'대덕 배수관 '!V150</f>
        <v>0</v>
      </c>
      <c r="W150" s="856">
        <f>'동부 배수관 '!W150+'중부 배수관'!W150+'서부 배수관 '!W150+'유성 배수관 '!W150+'대덕 배수관 '!W150</f>
        <v>0</v>
      </c>
      <c r="X150" s="856">
        <f>'동부 배수관 '!X150+'중부 배수관'!X150+'서부 배수관 '!X150+'유성 배수관 '!X150+'대덕 배수관 '!X150</f>
        <v>0</v>
      </c>
      <c r="Y150" s="856">
        <f>'동부 배수관 '!Y150+'중부 배수관'!Y150+'서부 배수관 '!Y150+'유성 배수관 '!Y150+'대덕 배수관 '!Y150</f>
        <v>0</v>
      </c>
      <c r="Z150" s="856">
        <f>'동부 배수관 '!Z150+'중부 배수관'!Z150+'서부 배수관 '!Z150+'유성 배수관 '!Z150+'대덕 배수관 '!Z150</f>
        <v>0</v>
      </c>
      <c r="AA150" s="856">
        <f>'동부 배수관 '!AA150+'중부 배수관'!AA150+'서부 배수관 '!AA150+'유성 배수관 '!AA150+'대덕 배수관 '!AA150</f>
        <v>0</v>
      </c>
      <c r="AB150" s="856">
        <f>'동부 배수관 '!AB150+'중부 배수관'!AB150+'서부 배수관 '!AB150+'유성 배수관 '!AB150+'대덕 배수관 '!AB150</f>
        <v>0</v>
      </c>
      <c r="AC150" s="856">
        <f>'동부 배수관 '!AC150+'중부 배수관'!AC150+'서부 배수관 '!AC150+'유성 배수관 '!AC150+'대덕 배수관 '!AC150</f>
        <v>0</v>
      </c>
      <c r="AD150" s="856">
        <f>'동부 배수관 '!AD150+'중부 배수관'!AD150+'서부 배수관 '!AD150+'유성 배수관 '!AD150+'대덕 배수관 '!AD150</f>
        <v>0</v>
      </c>
      <c r="AE150" s="856">
        <f>'동부 배수관 '!AE150+'중부 배수관'!AE150+'서부 배수관 '!AE150+'유성 배수관 '!AE150+'대덕 배수관 '!AE150</f>
        <v>0</v>
      </c>
      <c r="AF150" s="856">
        <f>'동부 배수관 '!AF150+'중부 배수관'!AF150+'서부 배수관 '!AF150+'유성 배수관 '!AF150+'대덕 배수관 '!AF150</f>
        <v>0</v>
      </c>
      <c r="AG150" s="856">
        <f>'동부 배수관 '!AG150+'중부 배수관'!AG150+'서부 배수관 '!AG150+'유성 배수관 '!AG150+'대덕 배수관 '!AG150</f>
        <v>0</v>
      </c>
      <c r="AH150" s="856">
        <f>'동부 배수관 '!AH150+'중부 배수관'!AH150+'서부 배수관 '!AH150+'유성 배수관 '!AH150+'대덕 배수관 '!AH150</f>
        <v>0</v>
      </c>
      <c r="AI150" s="856">
        <f>'동부 배수관 '!AI150+'중부 배수관'!AI150+'서부 배수관 '!AI150+'유성 배수관 '!AI150+'대덕 배수관 '!AI150</f>
        <v>0</v>
      </c>
      <c r="AJ150" s="856">
        <f>'동부 배수관 '!AJ150+'중부 배수관'!AJ150+'서부 배수관 '!AJ150+'유성 배수관 '!AJ150+'대덕 배수관 '!AJ150</f>
        <v>0</v>
      </c>
      <c r="AK150" s="856">
        <f>'동부 배수관 '!AK150+'중부 배수관'!AK150+'서부 배수관 '!AK150+'유성 배수관 '!AK150+'대덕 배수관 '!AK150</f>
        <v>0</v>
      </c>
    </row>
    <row r="151" spans="1:37" s="850" customFormat="1" ht="20.25" customHeight="1" x14ac:dyDescent="0.15">
      <c r="A151" s="2744"/>
      <c r="B151" s="851" t="s">
        <v>974</v>
      </c>
      <c r="C151" s="527">
        <f t="shared" si="44"/>
        <v>5729.78</v>
      </c>
      <c r="D151" s="856">
        <f>'동부 배수관 '!D151+'중부 배수관'!D151+'서부 배수관 '!D151+'유성 배수관 '!D151+'대덕 배수관 '!D151</f>
        <v>0</v>
      </c>
      <c r="E151" s="856">
        <f>'동부 배수관 '!E151+'중부 배수관'!E151+'서부 배수관 '!E151+'유성 배수관 '!E151+'대덕 배수관 '!E151</f>
        <v>0</v>
      </c>
      <c r="F151" s="856">
        <f>'동부 배수관 '!F151+'중부 배수관'!F151+'서부 배수관 '!F151+'유성 배수관 '!F151+'대덕 배수관 '!F151</f>
        <v>0</v>
      </c>
      <c r="G151" s="856">
        <f>'동부 배수관 '!G151+'중부 배수관'!G151+'서부 배수관 '!G151+'유성 배수관 '!G151+'대덕 배수관 '!G151</f>
        <v>0</v>
      </c>
      <c r="H151" s="856">
        <f>'동부 배수관 '!H151+'중부 배수관'!H151+'서부 배수관 '!H151+'유성 배수관 '!H151+'대덕 배수관 '!H151</f>
        <v>0</v>
      </c>
      <c r="I151" s="856">
        <f>'동부 배수관 '!I151+'중부 배수관'!I151+'서부 배수관 '!I151+'유성 배수관 '!I151+'대덕 배수관 '!I151</f>
        <v>0</v>
      </c>
      <c r="J151" s="856">
        <f>'동부 배수관 '!J151+'중부 배수관'!J151+'서부 배수관 '!J151+'유성 배수관 '!J151+'대덕 배수관 '!J151</f>
        <v>0</v>
      </c>
      <c r="K151" s="856">
        <f>'동부 배수관 '!K151+'중부 배수관'!K151+'서부 배수관 '!K151+'유성 배수관 '!K151+'대덕 배수관 '!K151</f>
        <v>0</v>
      </c>
      <c r="L151" s="856">
        <f>'동부 배수관 '!L151+'중부 배수관'!L151+'서부 배수관 '!L151+'유성 배수관 '!L151+'대덕 배수관 '!L151</f>
        <v>0</v>
      </c>
      <c r="M151" s="856">
        <f>'동부 배수관 '!M151+'중부 배수관'!M151+'서부 배수관 '!M151+'유성 배수관 '!M151+'대덕 배수관 '!M151</f>
        <v>0</v>
      </c>
      <c r="N151" s="856">
        <f>'동부 배수관 '!N151+'중부 배수관'!N151+'서부 배수관 '!N151+'유성 배수관 '!N151+'대덕 배수관 '!N151</f>
        <v>240.98</v>
      </c>
      <c r="O151" s="856">
        <f>'동부 배수관 '!O151+'중부 배수관'!O151+'서부 배수관 '!O151+'유성 배수관 '!O151+'대덕 배수관 '!O151</f>
        <v>0</v>
      </c>
      <c r="P151" s="856">
        <f>'동부 배수관 '!P151+'중부 배수관'!P151+'서부 배수관 '!P151+'유성 배수관 '!P151+'대덕 배수관 '!P151</f>
        <v>0</v>
      </c>
      <c r="Q151" s="856">
        <f>'동부 배수관 '!Q151+'중부 배수관'!Q151+'서부 배수관 '!Q151+'유성 배수관 '!Q151+'대덕 배수관 '!Q151</f>
        <v>0</v>
      </c>
      <c r="R151" s="856">
        <f>'동부 배수관 '!R151+'중부 배수관'!R151+'서부 배수관 '!R151+'유성 배수관 '!R151+'대덕 배수관 '!R151</f>
        <v>0</v>
      </c>
      <c r="S151" s="856">
        <f>'동부 배수관 '!S151+'중부 배수관'!S151+'서부 배수관 '!S151+'유성 배수관 '!S151+'대덕 배수관 '!S151</f>
        <v>0</v>
      </c>
      <c r="T151" s="856">
        <f>'동부 배수관 '!T151+'중부 배수관'!T151+'서부 배수관 '!T151+'유성 배수관 '!T151+'대덕 배수관 '!T151</f>
        <v>0</v>
      </c>
      <c r="U151" s="856">
        <f>'동부 배수관 '!U151+'중부 배수관'!U151+'서부 배수관 '!U151+'유성 배수관 '!U151+'대덕 배수관 '!U151</f>
        <v>0</v>
      </c>
      <c r="V151" s="856">
        <f>'동부 배수관 '!V151+'중부 배수관'!V151+'서부 배수관 '!V151+'유성 배수관 '!V151+'대덕 배수관 '!V151</f>
        <v>1002.9</v>
      </c>
      <c r="W151" s="856">
        <f>'동부 배수관 '!W151+'중부 배수관'!W151+'서부 배수관 '!W151+'유성 배수관 '!W151+'대덕 배수관 '!W151</f>
        <v>1198.73</v>
      </c>
      <c r="X151" s="856">
        <f>'동부 배수관 '!X151+'중부 배수관'!X151+'서부 배수관 '!X151+'유성 배수관 '!X151+'대덕 배수관 '!X151</f>
        <v>3287.17</v>
      </c>
      <c r="Y151" s="856">
        <f>'동부 배수관 '!Y151+'중부 배수관'!Y151+'서부 배수관 '!Y151+'유성 배수관 '!Y151+'대덕 배수관 '!Y151</f>
        <v>0</v>
      </c>
      <c r="Z151" s="856">
        <f>'동부 배수관 '!Z151+'중부 배수관'!Z151+'서부 배수관 '!Z151+'유성 배수관 '!Z151+'대덕 배수관 '!Z151</f>
        <v>0</v>
      </c>
      <c r="AA151" s="856">
        <f>'동부 배수관 '!AA151+'중부 배수관'!AA151+'서부 배수관 '!AA151+'유성 배수관 '!AA151+'대덕 배수관 '!AA151</f>
        <v>0</v>
      </c>
      <c r="AB151" s="856">
        <f>'동부 배수관 '!AB151+'중부 배수관'!AB151+'서부 배수관 '!AB151+'유성 배수관 '!AB151+'대덕 배수관 '!AB151</f>
        <v>0</v>
      </c>
      <c r="AC151" s="856">
        <f>'동부 배수관 '!AC151+'중부 배수관'!AC151+'서부 배수관 '!AC151+'유성 배수관 '!AC151+'대덕 배수관 '!AC151</f>
        <v>0</v>
      </c>
      <c r="AD151" s="856">
        <f>'동부 배수관 '!AD151+'중부 배수관'!AD151+'서부 배수관 '!AD151+'유성 배수관 '!AD151+'대덕 배수관 '!AD151</f>
        <v>0</v>
      </c>
      <c r="AE151" s="856">
        <f>'동부 배수관 '!AE151+'중부 배수관'!AE151+'서부 배수관 '!AE151+'유성 배수관 '!AE151+'대덕 배수관 '!AE151</f>
        <v>0</v>
      </c>
      <c r="AF151" s="856">
        <f>'동부 배수관 '!AF151+'중부 배수관'!AF151+'서부 배수관 '!AF151+'유성 배수관 '!AF151+'대덕 배수관 '!AF151</f>
        <v>0</v>
      </c>
      <c r="AG151" s="856">
        <f>'동부 배수관 '!AG151+'중부 배수관'!AG151+'서부 배수관 '!AG151+'유성 배수관 '!AG151+'대덕 배수관 '!AG151</f>
        <v>0</v>
      </c>
      <c r="AH151" s="856">
        <f>'동부 배수관 '!AH151+'중부 배수관'!AH151+'서부 배수관 '!AH151+'유성 배수관 '!AH151+'대덕 배수관 '!AH151</f>
        <v>0</v>
      </c>
      <c r="AI151" s="856">
        <f>'동부 배수관 '!AI151+'중부 배수관'!AI151+'서부 배수관 '!AI151+'유성 배수관 '!AI151+'대덕 배수관 '!AI151</f>
        <v>0</v>
      </c>
      <c r="AJ151" s="856">
        <f>'동부 배수관 '!AJ151+'중부 배수관'!AJ151+'서부 배수관 '!AJ151+'유성 배수관 '!AJ151+'대덕 배수관 '!AJ151</f>
        <v>0</v>
      </c>
      <c r="AK151" s="856">
        <f>'동부 배수관 '!AK151+'중부 배수관'!AK151+'서부 배수관 '!AK151+'유성 배수관 '!AK151+'대덕 배수관 '!AK151</f>
        <v>0</v>
      </c>
    </row>
    <row r="152" spans="1:37" s="850" customFormat="1" ht="20.25" customHeight="1" x14ac:dyDescent="0.15">
      <c r="A152" s="2744"/>
      <c r="B152" s="851" t="s">
        <v>345</v>
      </c>
      <c r="C152" s="527">
        <f t="shared" si="44"/>
        <v>8443.0300000000007</v>
      </c>
      <c r="D152" s="856">
        <f>'동부 배수관 '!D152+'중부 배수관'!D152+'서부 배수관 '!D152+'유성 배수관 '!D152+'대덕 배수관 '!D152</f>
        <v>0</v>
      </c>
      <c r="E152" s="856">
        <f>'동부 배수관 '!E152+'중부 배수관'!E152+'서부 배수관 '!E152+'유성 배수관 '!E152+'대덕 배수관 '!E152</f>
        <v>0</v>
      </c>
      <c r="F152" s="856">
        <f>'동부 배수관 '!F152+'중부 배수관'!F152+'서부 배수관 '!F152+'유성 배수관 '!F152+'대덕 배수관 '!F152</f>
        <v>0</v>
      </c>
      <c r="G152" s="856">
        <f>'동부 배수관 '!G152+'중부 배수관'!G152+'서부 배수관 '!G152+'유성 배수관 '!G152+'대덕 배수관 '!G152</f>
        <v>0</v>
      </c>
      <c r="H152" s="856">
        <f>'동부 배수관 '!H152+'중부 배수관'!H152+'서부 배수관 '!H152+'유성 배수관 '!H152+'대덕 배수관 '!H152</f>
        <v>0</v>
      </c>
      <c r="I152" s="856">
        <f>'동부 배수관 '!I152+'중부 배수관'!I152+'서부 배수관 '!I152+'유성 배수관 '!I152+'대덕 배수관 '!I152</f>
        <v>0</v>
      </c>
      <c r="J152" s="856">
        <f>'동부 배수관 '!J152+'중부 배수관'!J152+'서부 배수관 '!J152+'유성 배수관 '!J152+'대덕 배수관 '!J152</f>
        <v>0</v>
      </c>
      <c r="K152" s="856">
        <f>'동부 배수관 '!K152+'중부 배수관'!K152+'서부 배수관 '!K152+'유성 배수관 '!K152+'대덕 배수관 '!K152</f>
        <v>0</v>
      </c>
      <c r="L152" s="856">
        <f>'동부 배수관 '!L152+'중부 배수관'!L152+'서부 배수관 '!L152+'유성 배수관 '!L152+'대덕 배수관 '!L152</f>
        <v>0</v>
      </c>
      <c r="M152" s="856">
        <f>'동부 배수관 '!M152+'중부 배수관'!M152+'서부 배수관 '!M152+'유성 배수관 '!M152+'대덕 배수관 '!M152</f>
        <v>3943</v>
      </c>
      <c r="N152" s="856">
        <f>'동부 배수관 '!N152+'중부 배수관'!N152+'서부 배수관 '!N152+'유성 배수관 '!N152+'대덕 배수관 '!N152</f>
        <v>459.76</v>
      </c>
      <c r="O152" s="856">
        <f>'동부 배수관 '!O152+'중부 배수관'!O152+'서부 배수관 '!O152+'유성 배수관 '!O152+'대덕 배수관 '!O152</f>
        <v>2650.37</v>
      </c>
      <c r="P152" s="856">
        <f>'동부 배수관 '!P152+'중부 배수관'!P152+'서부 배수관 '!P152+'유성 배수관 '!P152+'대덕 배수관 '!P152</f>
        <v>1389.9</v>
      </c>
      <c r="Q152" s="856">
        <f>'동부 배수관 '!Q152+'중부 배수관'!Q152+'서부 배수관 '!Q152+'유성 배수관 '!Q152+'대덕 배수관 '!Q152</f>
        <v>0</v>
      </c>
      <c r="R152" s="856">
        <f>'동부 배수관 '!R152+'중부 배수관'!R152+'서부 배수관 '!R152+'유성 배수관 '!R152+'대덕 배수관 '!R152</f>
        <v>0</v>
      </c>
      <c r="S152" s="856">
        <f>'동부 배수관 '!S152+'중부 배수관'!S152+'서부 배수관 '!S152+'유성 배수관 '!S152+'대덕 배수관 '!S152</f>
        <v>0</v>
      </c>
      <c r="T152" s="856">
        <f>'동부 배수관 '!T152+'중부 배수관'!T152+'서부 배수관 '!T152+'유성 배수관 '!T152+'대덕 배수관 '!T152</f>
        <v>0</v>
      </c>
      <c r="U152" s="856">
        <f>'동부 배수관 '!U152+'중부 배수관'!U152+'서부 배수관 '!U152+'유성 배수관 '!U152+'대덕 배수관 '!U152</f>
        <v>0</v>
      </c>
      <c r="V152" s="856">
        <f>'동부 배수관 '!V152+'중부 배수관'!V152+'서부 배수관 '!V152+'유성 배수관 '!V152+'대덕 배수관 '!V152</f>
        <v>0</v>
      </c>
      <c r="W152" s="856">
        <f>'동부 배수관 '!W152+'중부 배수관'!W152+'서부 배수관 '!W152+'유성 배수관 '!W152+'대덕 배수관 '!W152</f>
        <v>0</v>
      </c>
      <c r="X152" s="856">
        <f>'동부 배수관 '!X152+'중부 배수관'!X152+'서부 배수관 '!X152+'유성 배수관 '!X152+'대덕 배수관 '!X152</f>
        <v>0</v>
      </c>
      <c r="Y152" s="856">
        <f>'동부 배수관 '!Y152+'중부 배수관'!Y152+'서부 배수관 '!Y152+'유성 배수관 '!Y152+'대덕 배수관 '!Y152</f>
        <v>0</v>
      </c>
      <c r="Z152" s="856">
        <f>'동부 배수관 '!Z152+'중부 배수관'!Z152+'서부 배수관 '!Z152+'유성 배수관 '!Z152+'대덕 배수관 '!Z152</f>
        <v>0</v>
      </c>
      <c r="AA152" s="856">
        <f>'동부 배수관 '!AA152+'중부 배수관'!AA152+'서부 배수관 '!AA152+'유성 배수관 '!AA152+'대덕 배수관 '!AA152</f>
        <v>0</v>
      </c>
      <c r="AB152" s="856">
        <f>'동부 배수관 '!AB152+'중부 배수관'!AB152+'서부 배수관 '!AB152+'유성 배수관 '!AB152+'대덕 배수관 '!AB152</f>
        <v>0</v>
      </c>
      <c r="AC152" s="856">
        <f>'동부 배수관 '!AC152+'중부 배수관'!AC152+'서부 배수관 '!AC152+'유성 배수관 '!AC152+'대덕 배수관 '!AC152</f>
        <v>0</v>
      </c>
      <c r="AD152" s="856">
        <f>'동부 배수관 '!AD152+'중부 배수관'!AD152+'서부 배수관 '!AD152+'유성 배수관 '!AD152+'대덕 배수관 '!AD152</f>
        <v>0</v>
      </c>
      <c r="AE152" s="856">
        <f>'동부 배수관 '!AE152+'중부 배수관'!AE152+'서부 배수관 '!AE152+'유성 배수관 '!AE152+'대덕 배수관 '!AE152</f>
        <v>0</v>
      </c>
      <c r="AF152" s="856">
        <f>'동부 배수관 '!AF152+'중부 배수관'!AF152+'서부 배수관 '!AF152+'유성 배수관 '!AF152+'대덕 배수관 '!AF152</f>
        <v>0</v>
      </c>
      <c r="AG152" s="856">
        <f>'동부 배수관 '!AG152+'중부 배수관'!AG152+'서부 배수관 '!AG152+'유성 배수관 '!AG152+'대덕 배수관 '!AG152</f>
        <v>0</v>
      </c>
      <c r="AH152" s="856">
        <f>'동부 배수관 '!AH152+'중부 배수관'!AH152+'서부 배수관 '!AH152+'유성 배수관 '!AH152+'대덕 배수관 '!AH152</f>
        <v>0</v>
      </c>
      <c r="AI152" s="856">
        <f>'동부 배수관 '!AI152+'중부 배수관'!AI152+'서부 배수관 '!AI152+'유성 배수관 '!AI152+'대덕 배수관 '!AI152</f>
        <v>0</v>
      </c>
      <c r="AJ152" s="856">
        <f>'동부 배수관 '!AJ152+'중부 배수관'!AJ152+'서부 배수관 '!AJ152+'유성 배수관 '!AJ152+'대덕 배수관 '!AJ152</f>
        <v>0</v>
      </c>
      <c r="AK152" s="856">
        <f>'동부 배수관 '!AK152+'중부 배수관'!AK152+'서부 배수관 '!AK152+'유성 배수관 '!AK152+'대덕 배수관 '!AK152</f>
        <v>0</v>
      </c>
    </row>
    <row r="153" spans="1:37" s="850" customFormat="1" ht="20.25" customHeight="1" x14ac:dyDescent="0.15">
      <c r="A153" s="2744"/>
      <c r="B153" s="852" t="s">
        <v>283</v>
      </c>
      <c r="C153" s="527">
        <f t="shared" si="44"/>
        <v>0</v>
      </c>
      <c r="D153" s="856">
        <f>'동부 배수관 '!D153+'중부 배수관'!D153+'서부 배수관 '!D153+'유성 배수관 '!D153+'대덕 배수관 '!D153</f>
        <v>0</v>
      </c>
      <c r="E153" s="856">
        <f>'동부 배수관 '!E153+'중부 배수관'!E153+'서부 배수관 '!E153+'유성 배수관 '!E153+'대덕 배수관 '!E153</f>
        <v>0</v>
      </c>
      <c r="F153" s="856">
        <f>'동부 배수관 '!F153+'중부 배수관'!F153+'서부 배수관 '!F153+'유성 배수관 '!F153+'대덕 배수관 '!F153</f>
        <v>0</v>
      </c>
      <c r="G153" s="856">
        <f>'동부 배수관 '!G153+'중부 배수관'!G153+'서부 배수관 '!G153+'유성 배수관 '!G153+'대덕 배수관 '!G153</f>
        <v>0</v>
      </c>
      <c r="H153" s="856">
        <f>'동부 배수관 '!H153+'중부 배수관'!H153+'서부 배수관 '!H153+'유성 배수관 '!H153+'대덕 배수관 '!H153</f>
        <v>0</v>
      </c>
      <c r="I153" s="856">
        <f>'동부 배수관 '!I153+'중부 배수관'!I153+'서부 배수관 '!I153+'유성 배수관 '!I153+'대덕 배수관 '!I153</f>
        <v>0</v>
      </c>
      <c r="J153" s="856">
        <f>'동부 배수관 '!J153+'중부 배수관'!J153+'서부 배수관 '!J153+'유성 배수관 '!J153+'대덕 배수관 '!J153</f>
        <v>0</v>
      </c>
      <c r="K153" s="856">
        <f>'동부 배수관 '!K153+'중부 배수관'!K153+'서부 배수관 '!K153+'유성 배수관 '!K153+'대덕 배수관 '!K153</f>
        <v>0</v>
      </c>
      <c r="L153" s="856">
        <f>'동부 배수관 '!L153+'중부 배수관'!L153+'서부 배수관 '!L153+'유성 배수관 '!L153+'대덕 배수관 '!L153</f>
        <v>0</v>
      </c>
      <c r="M153" s="856">
        <f>'동부 배수관 '!M153+'중부 배수관'!M153+'서부 배수관 '!M153+'유성 배수관 '!M153+'대덕 배수관 '!M153</f>
        <v>0</v>
      </c>
      <c r="N153" s="856">
        <f>'동부 배수관 '!N153+'중부 배수관'!N153+'서부 배수관 '!N153+'유성 배수관 '!N153+'대덕 배수관 '!N153</f>
        <v>0</v>
      </c>
      <c r="O153" s="856">
        <f>'동부 배수관 '!O153+'중부 배수관'!O153+'서부 배수관 '!O153+'유성 배수관 '!O153+'대덕 배수관 '!O153</f>
        <v>0</v>
      </c>
      <c r="P153" s="856">
        <f>'동부 배수관 '!P153+'중부 배수관'!P153+'서부 배수관 '!P153+'유성 배수관 '!P153+'대덕 배수관 '!P153</f>
        <v>0</v>
      </c>
      <c r="Q153" s="856">
        <f>'동부 배수관 '!Q153+'중부 배수관'!Q153+'서부 배수관 '!Q153+'유성 배수관 '!Q153+'대덕 배수관 '!Q153</f>
        <v>0</v>
      </c>
      <c r="R153" s="856">
        <f>'동부 배수관 '!R153+'중부 배수관'!R153+'서부 배수관 '!R153+'유성 배수관 '!R153+'대덕 배수관 '!R153</f>
        <v>0</v>
      </c>
      <c r="S153" s="856">
        <f>'동부 배수관 '!S153+'중부 배수관'!S153+'서부 배수관 '!S153+'유성 배수관 '!S153+'대덕 배수관 '!S153</f>
        <v>0</v>
      </c>
      <c r="T153" s="856">
        <f>'동부 배수관 '!T153+'중부 배수관'!T153+'서부 배수관 '!T153+'유성 배수관 '!T153+'대덕 배수관 '!T153</f>
        <v>0</v>
      </c>
      <c r="U153" s="856">
        <f>'동부 배수관 '!U153+'중부 배수관'!U153+'서부 배수관 '!U153+'유성 배수관 '!U153+'대덕 배수관 '!U153</f>
        <v>0</v>
      </c>
      <c r="V153" s="856">
        <f>'동부 배수관 '!V153+'중부 배수관'!V153+'서부 배수관 '!V153+'유성 배수관 '!V153+'대덕 배수관 '!V153</f>
        <v>0</v>
      </c>
      <c r="W153" s="856">
        <f>'동부 배수관 '!W153+'중부 배수관'!W153+'서부 배수관 '!W153+'유성 배수관 '!W153+'대덕 배수관 '!W153</f>
        <v>0</v>
      </c>
      <c r="X153" s="856">
        <f>'동부 배수관 '!X153+'중부 배수관'!X153+'서부 배수관 '!X153+'유성 배수관 '!X153+'대덕 배수관 '!X153</f>
        <v>0</v>
      </c>
      <c r="Y153" s="856">
        <f>'동부 배수관 '!Y153+'중부 배수관'!Y153+'서부 배수관 '!Y153+'유성 배수관 '!Y153+'대덕 배수관 '!Y153</f>
        <v>0</v>
      </c>
      <c r="Z153" s="856">
        <f>'동부 배수관 '!Z153+'중부 배수관'!Z153+'서부 배수관 '!Z153+'유성 배수관 '!Z153+'대덕 배수관 '!Z153</f>
        <v>0</v>
      </c>
      <c r="AA153" s="856">
        <f>'동부 배수관 '!AA153+'중부 배수관'!AA153+'서부 배수관 '!AA153+'유성 배수관 '!AA153+'대덕 배수관 '!AA153</f>
        <v>0</v>
      </c>
      <c r="AB153" s="856">
        <f>'동부 배수관 '!AB153+'중부 배수관'!AB153+'서부 배수관 '!AB153+'유성 배수관 '!AB153+'대덕 배수관 '!AB153</f>
        <v>0</v>
      </c>
      <c r="AC153" s="856">
        <f>'동부 배수관 '!AC153+'중부 배수관'!AC153+'서부 배수관 '!AC153+'유성 배수관 '!AC153+'대덕 배수관 '!AC153</f>
        <v>0</v>
      </c>
      <c r="AD153" s="856">
        <f>'동부 배수관 '!AD153+'중부 배수관'!AD153+'서부 배수관 '!AD153+'유성 배수관 '!AD153+'대덕 배수관 '!AD153</f>
        <v>0</v>
      </c>
      <c r="AE153" s="856">
        <f>'동부 배수관 '!AE153+'중부 배수관'!AE153+'서부 배수관 '!AE153+'유성 배수관 '!AE153+'대덕 배수관 '!AE153</f>
        <v>0</v>
      </c>
      <c r="AF153" s="856">
        <f>'동부 배수관 '!AF153+'중부 배수관'!AF153+'서부 배수관 '!AF153+'유성 배수관 '!AF153+'대덕 배수관 '!AF153</f>
        <v>0</v>
      </c>
      <c r="AG153" s="856">
        <f>'동부 배수관 '!AG153+'중부 배수관'!AG153+'서부 배수관 '!AG153+'유성 배수관 '!AG153+'대덕 배수관 '!AG153</f>
        <v>0</v>
      </c>
      <c r="AH153" s="856">
        <f>'동부 배수관 '!AH153+'중부 배수관'!AH153+'서부 배수관 '!AH153+'유성 배수관 '!AH153+'대덕 배수관 '!AH153</f>
        <v>0</v>
      </c>
      <c r="AI153" s="856">
        <f>'동부 배수관 '!AI153+'중부 배수관'!AI153+'서부 배수관 '!AI153+'유성 배수관 '!AI153+'대덕 배수관 '!AI153</f>
        <v>0</v>
      </c>
      <c r="AJ153" s="856">
        <f>'동부 배수관 '!AJ153+'중부 배수관'!AJ153+'서부 배수관 '!AJ153+'유성 배수관 '!AJ153+'대덕 배수관 '!AJ153</f>
        <v>0</v>
      </c>
      <c r="AK153" s="856">
        <f>'동부 배수관 '!AK153+'중부 배수관'!AK153+'서부 배수관 '!AK153+'유성 배수관 '!AK153+'대덕 배수관 '!AK153</f>
        <v>0</v>
      </c>
    </row>
    <row r="154" spans="1:37" s="850" customFormat="1" ht="20.25" customHeight="1" x14ac:dyDescent="0.15">
      <c r="A154" s="2744"/>
      <c r="B154" s="852" t="s">
        <v>284</v>
      </c>
      <c r="C154" s="527">
        <f t="shared" si="44"/>
        <v>0</v>
      </c>
      <c r="D154" s="856">
        <f>'동부 배수관 '!D154+'중부 배수관'!D154+'서부 배수관 '!D154+'유성 배수관 '!D154+'대덕 배수관 '!D154</f>
        <v>0</v>
      </c>
      <c r="E154" s="856">
        <f>'동부 배수관 '!E154+'중부 배수관'!E154+'서부 배수관 '!E154+'유성 배수관 '!E154+'대덕 배수관 '!E154</f>
        <v>0</v>
      </c>
      <c r="F154" s="856">
        <f>'동부 배수관 '!F154+'중부 배수관'!F154+'서부 배수관 '!F154+'유성 배수관 '!F154+'대덕 배수관 '!F154</f>
        <v>0</v>
      </c>
      <c r="G154" s="856">
        <f>'동부 배수관 '!G154+'중부 배수관'!G154+'서부 배수관 '!G154+'유성 배수관 '!G154+'대덕 배수관 '!G154</f>
        <v>0</v>
      </c>
      <c r="H154" s="856">
        <f>'동부 배수관 '!H154+'중부 배수관'!H154+'서부 배수관 '!H154+'유성 배수관 '!H154+'대덕 배수관 '!H154</f>
        <v>0</v>
      </c>
      <c r="I154" s="856">
        <f>'동부 배수관 '!I154+'중부 배수관'!I154+'서부 배수관 '!I154+'유성 배수관 '!I154+'대덕 배수관 '!I154</f>
        <v>0</v>
      </c>
      <c r="J154" s="856">
        <f>'동부 배수관 '!J154+'중부 배수관'!J154+'서부 배수관 '!J154+'유성 배수관 '!J154+'대덕 배수관 '!J154</f>
        <v>0</v>
      </c>
      <c r="K154" s="856">
        <f>'동부 배수관 '!K154+'중부 배수관'!K154+'서부 배수관 '!K154+'유성 배수관 '!K154+'대덕 배수관 '!K154</f>
        <v>0</v>
      </c>
      <c r="L154" s="856">
        <f>'동부 배수관 '!L154+'중부 배수관'!L154+'서부 배수관 '!L154+'유성 배수관 '!L154+'대덕 배수관 '!L154</f>
        <v>0</v>
      </c>
      <c r="M154" s="856">
        <f>'동부 배수관 '!M154+'중부 배수관'!M154+'서부 배수관 '!M154+'유성 배수관 '!M154+'대덕 배수관 '!M154</f>
        <v>0</v>
      </c>
      <c r="N154" s="856">
        <f>'동부 배수관 '!N154+'중부 배수관'!N154+'서부 배수관 '!N154+'유성 배수관 '!N154+'대덕 배수관 '!N154</f>
        <v>0</v>
      </c>
      <c r="O154" s="856">
        <f>'동부 배수관 '!O154+'중부 배수관'!O154+'서부 배수관 '!O154+'유성 배수관 '!O154+'대덕 배수관 '!O154</f>
        <v>0</v>
      </c>
      <c r="P154" s="856">
        <f>'동부 배수관 '!P154+'중부 배수관'!P154+'서부 배수관 '!P154+'유성 배수관 '!P154+'대덕 배수관 '!P154</f>
        <v>0</v>
      </c>
      <c r="Q154" s="856">
        <f>'동부 배수관 '!Q154+'중부 배수관'!Q154+'서부 배수관 '!Q154+'유성 배수관 '!Q154+'대덕 배수관 '!Q154</f>
        <v>0</v>
      </c>
      <c r="R154" s="856">
        <f>'동부 배수관 '!R154+'중부 배수관'!R154+'서부 배수관 '!R154+'유성 배수관 '!R154+'대덕 배수관 '!R154</f>
        <v>0</v>
      </c>
      <c r="S154" s="856">
        <f>'동부 배수관 '!S154+'중부 배수관'!S154+'서부 배수관 '!S154+'유성 배수관 '!S154+'대덕 배수관 '!S154</f>
        <v>0</v>
      </c>
      <c r="T154" s="856">
        <f>'동부 배수관 '!T154+'중부 배수관'!T154+'서부 배수관 '!T154+'유성 배수관 '!T154+'대덕 배수관 '!T154</f>
        <v>0</v>
      </c>
      <c r="U154" s="856">
        <f>'동부 배수관 '!U154+'중부 배수관'!U154+'서부 배수관 '!U154+'유성 배수관 '!U154+'대덕 배수관 '!U154</f>
        <v>0</v>
      </c>
      <c r="V154" s="856">
        <f>'동부 배수관 '!V154+'중부 배수관'!V154+'서부 배수관 '!V154+'유성 배수관 '!V154+'대덕 배수관 '!V154</f>
        <v>0</v>
      </c>
      <c r="W154" s="856">
        <f>'동부 배수관 '!W154+'중부 배수관'!W154+'서부 배수관 '!W154+'유성 배수관 '!W154+'대덕 배수관 '!W154</f>
        <v>0</v>
      </c>
      <c r="X154" s="856">
        <f>'동부 배수관 '!X154+'중부 배수관'!X154+'서부 배수관 '!X154+'유성 배수관 '!X154+'대덕 배수관 '!X154</f>
        <v>0</v>
      </c>
      <c r="Y154" s="856">
        <f>'동부 배수관 '!Y154+'중부 배수관'!Y154+'서부 배수관 '!Y154+'유성 배수관 '!Y154+'대덕 배수관 '!Y154</f>
        <v>0</v>
      </c>
      <c r="Z154" s="856">
        <f>'동부 배수관 '!Z154+'중부 배수관'!Z154+'서부 배수관 '!Z154+'유성 배수관 '!Z154+'대덕 배수관 '!Z154</f>
        <v>0</v>
      </c>
      <c r="AA154" s="856">
        <f>'동부 배수관 '!AA154+'중부 배수관'!AA154+'서부 배수관 '!AA154+'유성 배수관 '!AA154+'대덕 배수관 '!AA154</f>
        <v>0</v>
      </c>
      <c r="AB154" s="856">
        <f>'동부 배수관 '!AB154+'중부 배수관'!AB154+'서부 배수관 '!AB154+'유성 배수관 '!AB154+'대덕 배수관 '!AB154</f>
        <v>0</v>
      </c>
      <c r="AC154" s="856">
        <f>'동부 배수관 '!AC154+'중부 배수관'!AC154+'서부 배수관 '!AC154+'유성 배수관 '!AC154+'대덕 배수관 '!AC154</f>
        <v>0</v>
      </c>
      <c r="AD154" s="856">
        <f>'동부 배수관 '!AD154+'중부 배수관'!AD154+'서부 배수관 '!AD154+'유성 배수관 '!AD154+'대덕 배수관 '!AD154</f>
        <v>0</v>
      </c>
      <c r="AE154" s="856">
        <f>'동부 배수관 '!AE154+'중부 배수관'!AE154+'서부 배수관 '!AE154+'유성 배수관 '!AE154+'대덕 배수관 '!AE154</f>
        <v>0</v>
      </c>
      <c r="AF154" s="856">
        <f>'동부 배수관 '!AF154+'중부 배수관'!AF154+'서부 배수관 '!AF154+'유성 배수관 '!AF154+'대덕 배수관 '!AF154</f>
        <v>0</v>
      </c>
      <c r="AG154" s="856">
        <f>'동부 배수관 '!AG154+'중부 배수관'!AG154+'서부 배수관 '!AG154+'유성 배수관 '!AG154+'대덕 배수관 '!AG154</f>
        <v>0</v>
      </c>
      <c r="AH154" s="856">
        <f>'동부 배수관 '!AH154+'중부 배수관'!AH154+'서부 배수관 '!AH154+'유성 배수관 '!AH154+'대덕 배수관 '!AH154</f>
        <v>0</v>
      </c>
      <c r="AI154" s="856">
        <f>'동부 배수관 '!AI154+'중부 배수관'!AI154+'서부 배수관 '!AI154+'유성 배수관 '!AI154+'대덕 배수관 '!AI154</f>
        <v>0</v>
      </c>
      <c r="AJ154" s="856">
        <f>'동부 배수관 '!AJ154+'중부 배수관'!AJ154+'서부 배수관 '!AJ154+'유성 배수관 '!AJ154+'대덕 배수관 '!AJ154</f>
        <v>0</v>
      </c>
      <c r="AK154" s="856">
        <f>'동부 배수관 '!AK154+'중부 배수관'!AK154+'서부 배수관 '!AK154+'유성 배수관 '!AK154+'대덕 배수관 '!AK154</f>
        <v>0</v>
      </c>
    </row>
    <row r="155" spans="1:37" s="850" customFormat="1" ht="20.25" customHeight="1" x14ac:dyDescent="0.15">
      <c r="A155" s="2744"/>
      <c r="B155" s="851" t="s">
        <v>847</v>
      </c>
      <c r="C155" s="527">
        <f t="shared" si="44"/>
        <v>0</v>
      </c>
      <c r="D155" s="856">
        <f>'동부 배수관 '!D155+'중부 배수관'!D155+'서부 배수관 '!D155+'유성 배수관 '!D155+'대덕 배수관 '!D155</f>
        <v>0</v>
      </c>
      <c r="E155" s="856">
        <f>'동부 배수관 '!E155+'중부 배수관'!E155+'서부 배수관 '!E155+'유성 배수관 '!E155+'대덕 배수관 '!E155</f>
        <v>0</v>
      </c>
      <c r="F155" s="856">
        <f>'동부 배수관 '!F155+'중부 배수관'!F155+'서부 배수관 '!F155+'유성 배수관 '!F155+'대덕 배수관 '!F155</f>
        <v>0</v>
      </c>
      <c r="G155" s="856">
        <f>'동부 배수관 '!G155+'중부 배수관'!G155+'서부 배수관 '!G155+'유성 배수관 '!G155+'대덕 배수관 '!G155</f>
        <v>0</v>
      </c>
      <c r="H155" s="856">
        <f>'동부 배수관 '!H155+'중부 배수관'!H155+'서부 배수관 '!H155+'유성 배수관 '!H155+'대덕 배수관 '!H155</f>
        <v>0</v>
      </c>
      <c r="I155" s="856">
        <f>'동부 배수관 '!I155+'중부 배수관'!I155+'서부 배수관 '!I155+'유성 배수관 '!I155+'대덕 배수관 '!I155</f>
        <v>0</v>
      </c>
      <c r="J155" s="856">
        <f>'동부 배수관 '!J155+'중부 배수관'!J155+'서부 배수관 '!J155+'유성 배수관 '!J155+'대덕 배수관 '!J155</f>
        <v>0</v>
      </c>
      <c r="K155" s="856">
        <f>'동부 배수관 '!K155+'중부 배수관'!K155+'서부 배수관 '!K155+'유성 배수관 '!K155+'대덕 배수관 '!K155</f>
        <v>0</v>
      </c>
      <c r="L155" s="856">
        <f>'동부 배수관 '!L155+'중부 배수관'!L155+'서부 배수관 '!L155+'유성 배수관 '!L155+'대덕 배수관 '!L155</f>
        <v>0</v>
      </c>
      <c r="M155" s="856">
        <f>'동부 배수관 '!M155+'중부 배수관'!M155+'서부 배수관 '!M155+'유성 배수관 '!M155+'대덕 배수관 '!M155</f>
        <v>0</v>
      </c>
      <c r="N155" s="856">
        <f>'동부 배수관 '!N155+'중부 배수관'!N155+'서부 배수관 '!N155+'유성 배수관 '!N155+'대덕 배수관 '!N155</f>
        <v>0</v>
      </c>
      <c r="O155" s="856">
        <f>'동부 배수관 '!O155+'중부 배수관'!O155+'서부 배수관 '!O155+'유성 배수관 '!O155+'대덕 배수관 '!O155</f>
        <v>0</v>
      </c>
      <c r="P155" s="856">
        <f>'동부 배수관 '!P155+'중부 배수관'!P155+'서부 배수관 '!P155+'유성 배수관 '!P155+'대덕 배수관 '!P155</f>
        <v>0</v>
      </c>
      <c r="Q155" s="856">
        <f>'동부 배수관 '!Q155+'중부 배수관'!Q155+'서부 배수관 '!Q155+'유성 배수관 '!Q155+'대덕 배수관 '!Q155</f>
        <v>0</v>
      </c>
      <c r="R155" s="856">
        <f>'동부 배수관 '!R155+'중부 배수관'!R155+'서부 배수관 '!R155+'유성 배수관 '!R155+'대덕 배수관 '!R155</f>
        <v>0</v>
      </c>
      <c r="S155" s="856">
        <f>'동부 배수관 '!S155+'중부 배수관'!S155+'서부 배수관 '!S155+'유성 배수관 '!S155+'대덕 배수관 '!S155</f>
        <v>0</v>
      </c>
      <c r="T155" s="856">
        <f>'동부 배수관 '!T155+'중부 배수관'!T155+'서부 배수관 '!T155+'유성 배수관 '!T155+'대덕 배수관 '!T155</f>
        <v>0</v>
      </c>
      <c r="U155" s="856">
        <f>'동부 배수관 '!U155+'중부 배수관'!U155+'서부 배수관 '!U155+'유성 배수관 '!U155+'대덕 배수관 '!U155</f>
        <v>0</v>
      </c>
      <c r="V155" s="856">
        <f>'동부 배수관 '!V155+'중부 배수관'!V155+'서부 배수관 '!V155+'유성 배수관 '!V155+'대덕 배수관 '!V155</f>
        <v>0</v>
      </c>
      <c r="W155" s="856">
        <f>'동부 배수관 '!W155+'중부 배수관'!W155+'서부 배수관 '!W155+'유성 배수관 '!W155+'대덕 배수관 '!W155</f>
        <v>0</v>
      </c>
      <c r="X155" s="856">
        <f>'동부 배수관 '!X155+'중부 배수관'!X155+'서부 배수관 '!X155+'유성 배수관 '!X155+'대덕 배수관 '!X155</f>
        <v>0</v>
      </c>
      <c r="Y155" s="856">
        <f>'동부 배수관 '!Y155+'중부 배수관'!Y155+'서부 배수관 '!Y155+'유성 배수관 '!Y155+'대덕 배수관 '!Y155</f>
        <v>0</v>
      </c>
      <c r="Z155" s="856">
        <f>'동부 배수관 '!Z155+'중부 배수관'!Z155+'서부 배수관 '!Z155+'유성 배수관 '!Z155+'대덕 배수관 '!Z155</f>
        <v>0</v>
      </c>
      <c r="AA155" s="856">
        <f>'동부 배수관 '!AA155+'중부 배수관'!AA155+'서부 배수관 '!AA155+'유성 배수관 '!AA155+'대덕 배수관 '!AA155</f>
        <v>0</v>
      </c>
      <c r="AB155" s="856">
        <f>'동부 배수관 '!AB155+'중부 배수관'!AB155+'서부 배수관 '!AB155+'유성 배수관 '!AB155+'대덕 배수관 '!AB155</f>
        <v>0</v>
      </c>
      <c r="AC155" s="856">
        <f>'동부 배수관 '!AC155+'중부 배수관'!AC155+'서부 배수관 '!AC155+'유성 배수관 '!AC155+'대덕 배수관 '!AC155</f>
        <v>0</v>
      </c>
      <c r="AD155" s="856">
        <f>'동부 배수관 '!AD155+'중부 배수관'!AD155+'서부 배수관 '!AD155+'유성 배수관 '!AD155+'대덕 배수관 '!AD155</f>
        <v>0</v>
      </c>
      <c r="AE155" s="856">
        <f>'동부 배수관 '!AE155+'중부 배수관'!AE155+'서부 배수관 '!AE155+'유성 배수관 '!AE155+'대덕 배수관 '!AE155</f>
        <v>0</v>
      </c>
      <c r="AF155" s="856">
        <f>'동부 배수관 '!AF155+'중부 배수관'!AF155+'서부 배수관 '!AF155+'유성 배수관 '!AF155+'대덕 배수관 '!AF155</f>
        <v>0</v>
      </c>
      <c r="AG155" s="856">
        <f>'동부 배수관 '!AG155+'중부 배수관'!AG155+'서부 배수관 '!AG155+'유성 배수관 '!AG155+'대덕 배수관 '!AG155</f>
        <v>0</v>
      </c>
      <c r="AH155" s="856">
        <f>'동부 배수관 '!AH155+'중부 배수관'!AH155+'서부 배수관 '!AH155+'유성 배수관 '!AH155+'대덕 배수관 '!AH155</f>
        <v>0</v>
      </c>
      <c r="AI155" s="856">
        <f>'동부 배수관 '!AI155+'중부 배수관'!AI155+'서부 배수관 '!AI155+'유성 배수관 '!AI155+'대덕 배수관 '!AI155</f>
        <v>0</v>
      </c>
      <c r="AJ155" s="856">
        <f>'동부 배수관 '!AJ155+'중부 배수관'!AJ155+'서부 배수관 '!AJ155+'유성 배수관 '!AJ155+'대덕 배수관 '!AJ155</f>
        <v>0</v>
      </c>
      <c r="AK155" s="856">
        <f>'동부 배수관 '!AK155+'중부 배수관'!AK155+'서부 배수관 '!AK155+'유성 배수관 '!AK155+'대덕 배수관 '!AK155</f>
        <v>0</v>
      </c>
    </row>
    <row r="156" spans="1:37" s="850" customFormat="1" ht="20.25" customHeight="1" x14ac:dyDescent="0.15">
      <c r="A156" s="2745"/>
      <c r="B156" s="853" t="s">
        <v>1084</v>
      </c>
      <c r="C156" s="527">
        <f t="shared" si="44"/>
        <v>0</v>
      </c>
      <c r="D156" s="856">
        <f>'동부 배수관 '!D156+'중부 배수관'!D156+'서부 배수관 '!D156+'유성 배수관 '!D156+'대덕 배수관 '!D156</f>
        <v>0</v>
      </c>
      <c r="E156" s="856">
        <f>'동부 배수관 '!E156+'중부 배수관'!E156+'서부 배수관 '!E156+'유성 배수관 '!E156+'대덕 배수관 '!E156</f>
        <v>0</v>
      </c>
      <c r="F156" s="856">
        <f>'동부 배수관 '!F156+'중부 배수관'!F156+'서부 배수관 '!F156+'유성 배수관 '!F156+'대덕 배수관 '!F156</f>
        <v>0</v>
      </c>
      <c r="G156" s="856">
        <f>'동부 배수관 '!G156+'중부 배수관'!G156+'서부 배수관 '!G156+'유성 배수관 '!G156+'대덕 배수관 '!G156</f>
        <v>0</v>
      </c>
      <c r="H156" s="856">
        <f>'동부 배수관 '!H156+'중부 배수관'!H156+'서부 배수관 '!H156+'유성 배수관 '!H156+'대덕 배수관 '!H156</f>
        <v>0</v>
      </c>
      <c r="I156" s="856">
        <f>'동부 배수관 '!I156+'중부 배수관'!I156+'서부 배수관 '!I156+'유성 배수관 '!I156+'대덕 배수관 '!I156</f>
        <v>0</v>
      </c>
      <c r="J156" s="856">
        <f>'동부 배수관 '!J156+'중부 배수관'!J156+'서부 배수관 '!J156+'유성 배수관 '!J156+'대덕 배수관 '!J156</f>
        <v>0</v>
      </c>
      <c r="K156" s="856">
        <f>'동부 배수관 '!K156+'중부 배수관'!K156+'서부 배수관 '!K156+'유성 배수관 '!K156+'대덕 배수관 '!K156</f>
        <v>0</v>
      </c>
      <c r="L156" s="856">
        <f>'동부 배수관 '!L156+'중부 배수관'!L156+'서부 배수관 '!L156+'유성 배수관 '!L156+'대덕 배수관 '!L156</f>
        <v>0</v>
      </c>
      <c r="M156" s="856">
        <f>'동부 배수관 '!M156+'중부 배수관'!M156+'서부 배수관 '!M156+'유성 배수관 '!M156+'대덕 배수관 '!M156</f>
        <v>0</v>
      </c>
      <c r="N156" s="856">
        <f>'동부 배수관 '!N156+'중부 배수관'!N156+'서부 배수관 '!N156+'유성 배수관 '!N156+'대덕 배수관 '!N156</f>
        <v>0</v>
      </c>
      <c r="O156" s="856">
        <f>'동부 배수관 '!O156+'중부 배수관'!O156+'서부 배수관 '!O156+'유성 배수관 '!O156+'대덕 배수관 '!O156</f>
        <v>0</v>
      </c>
      <c r="P156" s="856">
        <f>'동부 배수관 '!P156+'중부 배수관'!P156+'서부 배수관 '!P156+'유성 배수관 '!P156+'대덕 배수관 '!P156</f>
        <v>0</v>
      </c>
      <c r="Q156" s="856">
        <f>'동부 배수관 '!Q156+'중부 배수관'!Q156+'서부 배수관 '!Q156+'유성 배수관 '!Q156+'대덕 배수관 '!Q156</f>
        <v>0</v>
      </c>
      <c r="R156" s="856">
        <f>'동부 배수관 '!R156+'중부 배수관'!R156+'서부 배수관 '!R156+'유성 배수관 '!R156+'대덕 배수관 '!R156</f>
        <v>0</v>
      </c>
      <c r="S156" s="856">
        <f>'동부 배수관 '!S156+'중부 배수관'!S156+'서부 배수관 '!S156+'유성 배수관 '!S156+'대덕 배수관 '!S156</f>
        <v>0</v>
      </c>
      <c r="T156" s="856">
        <f>'동부 배수관 '!T156+'중부 배수관'!T156+'서부 배수관 '!T156+'유성 배수관 '!T156+'대덕 배수관 '!T156</f>
        <v>0</v>
      </c>
      <c r="U156" s="856">
        <f>'동부 배수관 '!U156+'중부 배수관'!U156+'서부 배수관 '!U156+'유성 배수관 '!U156+'대덕 배수관 '!U156</f>
        <v>0</v>
      </c>
      <c r="V156" s="856">
        <f>'동부 배수관 '!V156+'중부 배수관'!V156+'서부 배수관 '!V156+'유성 배수관 '!V156+'대덕 배수관 '!V156</f>
        <v>0</v>
      </c>
      <c r="W156" s="856">
        <f>'동부 배수관 '!W156+'중부 배수관'!W156+'서부 배수관 '!W156+'유성 배수관 '!W156+'대덕 배수관 '!W156</f>
        <v>0</v>
      </c>
      <c r="X156" s="856">
        <f>'동부 배수관 '!X156+'중부 배수관'!X156+'서부 배수관 '!X156+'유성 배수관 '!X156+'대덕 배수관 '!X156</f>
        <v>0</v>
      </c>
      <c r="Y156" s="856">
        <f>'동부 배수관 '!Y156+'중부 배수관'!Y156+'서부 배수관 '!Y156+'유성 배수관 '!Y156+'대덕 배수관 '!Y156</f>
        <v>0</v>
      </c>
      <c r="Z156" s="856">
        <f>'동부 배수관 '!Z156+'중부 배수관'!Z156+'서부 배수관 '!Z156+'유성 배수관 '!Z156+'대덕 배수관 '!Z156</f>
        <v>0</v>
      </c>
      <c r="AA156" s="856">
        <f>'동부 배수관 '!AA156+'중부 배수관'!AA156+'서부 배수관 '!AA156+'유성 배수관 '!AA156+'대덕 배수관 '!AA156</f>
        <v>0</v>
      </c>
      <c r="AB156" s="856">
        <f>'동부 배수관 '!AB156+'중부 배수관'!AB156+'서부 배수관 '!AB156+'유성 배수관 '!AB156+'대덕 배수관 '!AB156</f>
        <v>0</v>
      </c>
      <c r="AC156" s="856">
        <f>'동부 배수관 '!AC156+'중부 배수관'!AC156+'서부 배수관 '!AC156+'유성 배수관 '!AC156+'대덕 배수관 '!AC156</f>
        <v>0</v>
      </c>
      <c r="AD156" s="856">
        <f>'동부 배수관 '!AD156+'중부 배수관'!AD156+'서부 배수관 '!AD156+'유성 배수관 '!AD156+'대덕 배수관 '!AD156</f>
        <v>0</v>
      </c>
      <c r="AE156" s="856">
        <f>'동부 배수관 '!AE156+'중부 배수관'!AE156+'서부 배수관 '!AE156+'유성 배수관 '!AE156+'대덕 배수관 '!AE156</f>
        <v>0</v>
      </c>
      <c r="AF156" s="856">
        <f>'동부 배수관 '!AF156+'중부 배수관'!AF156+'서부 배수관 '!AF156+'유성 배수관 '!AF156+'대덕 배수관 '!AF156</f>
        <v>0</v>
      </c>
      <c r="AG156" s="856">
        <f>'동부 배수관 '!AG156+'중부 배수관'!AG156+'서부 배수관 '!AG156+'유성 배수관 '!AG156+'대덕 배수관 '!AG156</f>
        <v>0</v>
      </c>
      <c r="AH156" s="856">
        <f>'동부 배수관 '!AH156+'중부 배수관'!AH156+'서부 배수관 '!AH156+'유성 배수관 '!AH156+'대덕 배수관 '!AH156</f>
        <v>0</v>
      </c>
      <c r="AI156" s="856">
        <f>'동부 배수관 '!AI156+'중부 배수관'!AI156+'서부 배수관 '!AI156+'유성 배수관 '!AI156+'대덕 배수관 '!AI156</f>
        <v>0</v>
      </c>
      <c r="AJ156" s="856">
        <f>'동부 배수관 '!AJ156+'중부 배수관'!AJ156+'서부 배수관 '!AJ156+'유성 배수관 '!AJ156+'대덕 배수관 '!AJ156</f>
        <v>0</v>
      </c>
      <c r="AK156" s="856">
        <f>'동부 배수관 '!AK156+'중부 배수관'!AK156+'서부 배수관 '!AK156+'유성 배수관 '!AK156+'대덕 배수관 '!AK156</f>
        <v>0</v>
      </c>
    </row>
    <row r="157" spans="1:37" s="862" customFormat="1" ht="19.5" customHeight="1" x14ac:dyDescent="0.15">
      <c r="A157" s="2743">
        <v>1200</v>
      </c>
      <c r="B157" s="861" t="s">
        <v>46</v>
      </c>
      <c r="C157" s="613">
        <f>SUM(D157:AK157)</f>
        <v>5605.1</v>
      </c>
      <c r="D157" s="613">
        <f>SUM(D160:D164)</f>
        <v>0</v>
      </c>
      <c r="E157" s="613">
        <f t="shared" ref="E157:AG157" si="45">SUM(E160:E164)</f>
        <v>0</v>
      </c>
      <c r="F157" s="613">
        <f t="shared" si="45"/>
        <v>0</v>
      </c>
      <c r="G157" s="613">
        <f t="shared" si="45"/>
        <v>0</v>
      </c>
      <c r="H157" s="613">
        <f t="shared" si="45"/>
        <v>0</v>
      </c>
      <c r="I157" s="613">
        <f t="shared" si="45"/>
        <v>0</v>
      </c>
      <c r="J157" s="613">
        <f t="shared" si="45"/>
        <v>0</v>
      </c>
      <c r="K157" s="613">
        <f t="shared" si="45"/>
        <v>0</v>
      </c>
      <c r="L157" s="613">
        <f t="shared" si="45"/>
        <v>0</v>
      </c>
      <c r="M157" s="613">
        <f t="shared" si="45"/>
        <v>4.66</v>
      </c>
      <c r="N157" s="613">
        <f t="shared" si="45"/>
        <v>0</v>
      </c>
      <c r="O157" s="613">
        <f t="shared" si="45"/>
        <v>0</v>
      </c>
      <c r="P157" s="613">
        <f t="shared" si="45"/>
        <v>0</v>
      </c>
      <c r="Q157" s="613">
        <f t="shared" si="45"/>
        <v>0</v>
      </c>
      <c r="R157" s="613">
        <f t="shared" si="45"/>
        <v>0</v>
      </c>
      <c r="S157" s="613">
        <f t="shared" si="45"/>
        <v>86.26</v>
      </c>
      <c r="T157" s="613">
        <f t="shared" si="45"/>
        <v>0</v>
      </c>
      <c r="U157" s="613">
        <f t="shared" si="45"/>
        <v>659.27</v>
      </c>
      <c r="V157" s="613">
        <f t="shared" si="45"/>
        <v>0</v>
      </c>
      <c r="W157" s="613">
        <f t="shared" si="45"/>
        <v>0</v>
      </c>
      <c r="X157" s="613">
        <f t="shared" si="45"/>
        <v>1161.42</v>
      </c>
      <c r="Y157" s="613">
        <f t="shared" si="45"/>
        <v>0</v>
      </c>
      <c r="Z157" s="613">
        <f t="shared" si="45"/>
        <v>0</v>
      </c>
      <c r="AA157" s="613">
        <f t="shared" si="45"/>
        <v>0</v>
      </c>
      <c r="AB157" s="613">
        <f t="shared" si="45"/>
        <v>0</v>
      </c>
      <c r="AC157" s="613">
        <f t="shared" si="45"/>
        <v>0</v>
      </c>
      <c r="AD157" s="613">
        <f t="shared" si="45"/>
        <v>0</v>
      </c>
      <c r="AE157" s="613">
        <f t="shared" si="45"/>
        <v>1351.44</v>
      </c>
      <c r="AF157" s="613">
        <f t="shared" si="45"/>
        <v>0</v>
      </c>
      <c r="AG157" s="613">
        <f t="shared" si="45"/>
        <v>296.73</v>
      </c>
      <c r="AH157" s="613">
        <f>SUM(AH160:AH164)</f>
        <v>2045.32</v>
      </c>
      <c r="AI157" s="613">
        <f>SUM(AI160:AI164)</f>
        <v>0</v>
      </c>
      <c r="AJ157" s="613">
        <f>SUM(AJ160:AJ164)</f>
        <v>0</v>
      </c>
      <c r="AK157" s="613">
        <f>SUM(AK158:AK165)</f>
        <v>0</v>
      </c>
    </row>
    <row r="158" spans="1:37" s="850" customFormat="1" ht="20.25" customHeight="1" x14ac:dyDescent="0.15">
      <c r="A158" s="2744"/>
      <c r="B158" s="855" t="s">
        <v>793</v>
      </c>
      <c r="C158" s="527">
        <f>SUM(D158:AK158)</f>
        <v>0</v>
      </c>
      <c r="D158" s="856">
        <f>'동부 배수관 '!D158+'중부 배수관'!D158+'서부 배수관 '!D158+'유성 배수관 '!D158+'대덕 배수관 '!D158</f>
        <v>0</v>
      </c>
      <c r="E158" s="856">
        <f>'동부 배수관 '!E158+'중부 배수관'!E158+'서부 배수관 '!E158+'유성 배수관 '!E158+'대덕 배수관 '!E158</f>
        <v>0</v>
      </c>
      <c r="F158" s="856">
        <f>'동부 배수관 '!F158+'중부 배수관'!F158+'서부 배수관 '!F158+'유성 배수관 '!F158+'대덕 배수관 '!F158</f>
        <v>0</v>
      </c>
      <c r="G158" s="856">
        <f>'동부 배수관 '!G158+'중부 배수관'!G158+'서부 배수관 '!G158+'유성 배수관 '!G158+'대덕 배수관 '!G158</f>
        <v>0</v>
      </c>
      <c r="H158" s="856">
        <f>'동부 배수관 '!H158+'중부 배수관'!H158+'서부 배수관 '!H158+'유성 배수관 '!H158+'대덕 배수관 '!H158</f>
        <v>0</v>
      </c>
      <c r="I158" s="856">
        <f>'동부 배수관 '!I158+'중부 배수관'!I158+'서부 배수관 '!I158+'유성 배수관 '!I158+'대덕 배수관 '!I158</f>
        <v>0</v>
      </c>
      <c r="J158" s="856">
        <f>'동부 배수관 '!J158+'중부 배수관'!J158+'서부 배수관 '!J158+'유성 배수관 '!J158+'대덕 배수관 '!J158</f>
        <v>0</v>
      </c>
      <c r="K158" s="856">
        <f>'동부 배수관 '!K158+'중부 배수관'!K158+'서부 배수관 '!K158+'유성 배수관 '!K158+'대덕 배수관 '!K158</f>
        <v>0</v>
      </c>
      <c r="L158" s="856">
        <f>'동부 배수관 '!L158+'중부 배수관'!L158+'서부 배수관 '!L158+'유성 배수관 '!L158+'대덕 배수관 '!L158</f>
        <v>0</v>
      </c>
      <c r="M158" s="856">
        <f>'동부 배수관 '!M158+'중부 배수관'!M158+'서부 배수관 '!M158+'유성 배수관 '!M158+'대덕 배수관 '!M158</f>
        <v>0</v>
      </c>
      <c r="N158" s="856">
        <f>'동부 배수관 '!N158+'중부 배수관'!N158+'서부 배수관 '!N158+'유성 배수관 '!N158+'대덕 배수관 '!N158</f>
        <v>0</v>
      </c>
      <c r="O158" s="856">
        <f>'동부 배수관 '!O158+'중부 배수관'!O158+'서부 배수관 '!O158+'유성 배수관 '!O158+'대덕 배수관 '!O158</f>
        <v>0</v>
      </c>
      <c r="P158" s="856">
        <f>'동부 배수관 '!P158+'중부 배수관'!P158+'서부 배수관 '!P158+'유성 배수관 '!P158+'대덕 배수관 '!P158</f>
        <v>0</v>
      </c>
      <c r="Q158" s="856">
        <f>'동부 배수관 '!Q158+'중부 배수관'!Q158+'서부 배수관 '!Q158+'유성 배수관 '!Q158+'대덕 배수관 '!Q158</f>
        <v>0</v>
      </c>
      <c r="R158" s="856">
        <f>'동부 배수관 '!R158+'중부 배수관'!R158+'서부 배수관 '!R158+'유성 배수관 '!R158+'대덕 배수관 '!R158</f>
        <v>0</v>
      </c>
      <c r="S158" s="856">
        <f>'동부 배수관 '!S158+'중부 배수관'!S158+'서부 배수관 '!S158+'유성 배수관 '!S158+'대덕 배수관 '!S158</f>
        <v>0</v>
      </c>
      <c r="T158" s="856">
        <f>'동부 배수관 '!T158+'중부 배수관'!T158+'서부 배수관 '!T158+'유성 배수관 '!T158+'대덕 배수관 '!T158</f>
        <v>0</v>
      </c>
      <c r="U158" s="856">
        <f>'동부 배수관 '!U158+'중부 배수관'!U158+'서부 배수관 '!U158+'유성 배수관 '!U158+'대덕 배수관 '!U158</f>
        <v>0</v>
      </c>
      <c r="V158" s="856">
        <f>'동부 배수관 '!V158+'중부 배수관'!V158+'서부 배수관 '!V158+'유성 배수관 '!V158+'대덕 배수관 '!V158</f>
        <v>0</v>
      </c>
      <c r="W158" s="856">
        <f>'동부 배수관 '!W158+'중부 배수관'!W158+'서부 배수관 '!W158+'유성 배수관 '!W158+'대덕 배수관 '!W158</f>
        <v>0</v>
      </c>
      <c r="X158" s="856">
        <f>'동부 배수관 '!X158+'중부 배수관'!X158+'서부 배수관 '!X158+'유성 배수관 '!X158+'대덕 배수관 '!X158</f>
        <v>0</v>
      </c>
      <c r="Y158" s="856">
        <f>'동부 배수관 '!Y158+'중부 배수관'!Y158+'서부 배수관 '!Y158+'유성 배수관 '!Y158+'대덕 배수관 '!Y158</f>
        <v>0</v>
      </c>
      <c r="Z158" s="856">
        <f>'동부 배수관 '!Z158+'중부 배수관'!Z158+'서부 배수관 '!Z158+'유성 배수관 '!Z158+'대덕 배수관 '!Z158</f>
        <v>0</v>
      </c>
      <c r="AA158" s="856">
        <f>'동부 배수관 '!AA158+'중부 배수관'!AA158+'서부 배수관 '!AA158+'유성 배수관 '!AA158+'대덕 배수관 '!AA158</f>
        <v>0</v>
      </c>
      <c r="AB158" s="856">
        <f>'동부 배수관 '!AB158+'중부 배수관'!AB158+'서부 배수관 '!AB158+'유성 배수관 '!AB158+'대덕 배수관 '!AB158</f>
        <v>0</v>
      </c>
      <c r="AC158" s="856">
        <f>'동부 배수관 '!AC158+'중부 배수관'!AC158+'서부 배수관 '!AC158+'유성 배수관 '!AC158+'대덕 배수관 '!AC158</f>
        <v>0</v>
      </c>
      <c r="AD158" s="856">
        <f>'동부 배수관 '!AD158+'중부 배수관'!AD158+'서부 배수관 '!AD158+'유성 배수관 '!AD158+'대덕 배수관 '!AD158</f>
        <v>0</v>
      </c>
      <c r="AE158" s="856">
        <f>'동부 배수관 '!AE158+'중부 배수관'!AE158+'서부 배수관 '!AE158+'유성 배수관 '!AE158+'대덕 배수관 '!AE158</f>
        <v>0</v>
      </c>
      <c r="AF158" s="856">
        <f>'동부 배수관 '!AF158+'중부 배수관'!AF158+'서부 배수관 '!AF158+'유성 배수관 '!AF158+'대덕 배수관 '!AF158</f>
        <v>0</v>
      </c>
      <c r="AG158" s="856">
        <f>'동부 배수관 '!AG158+'중부 배수관'!AG158+'서부 배수관 '!AG158+'유성 배수관 '!AG158+'대덕 배수관 '!AG158</f>
        <v>0</v>
      </c>
      <c r="AH158" s="856">
        <f>'동부 배수관 '!AH158+'중부 배수관'!AH158+'서부 배수관 '!AH158+'유성 배수관 '!AH158+'대덕 배수관 '!AH158</f>
        <v>0</v>
      </c>
      <c r="AI158" s="856">
        <f>'동부 배수관 '!AI158+'중부 배수관'!AI158+'서부 배수관 '!AI158+'유성 배수관 '!AI158+'대덕 배수관 '!AI158</f>
        <v>0</v>
      </c>
      <c r="AJ158" s="856">
        <f>'동부 배수관 '!AJ158+'중부 배수관'!AJ158+'서부 배수관 '!AJ158+'유성 배수관 '!AJ158+'대덕 배수관 '!AJ158</f>
        <v>0</v>
      </c>
      <c r="AK158" s="856">
        <f>'동부 배수관 '!AK158+'중부 배수관'!AK158+'서부 배수관 '!AK158+'유성 배수관 '!AK158+'대덕 배수관 '!AK158</f>
        <v>0</v>
      </c>
    </row>
    <row r="159" spans="1:37" s="850" customFormat="1" ht="20.25" customHeight="1" x14ac:dyDescent="0.15">
      <c r="A159" s="2744"/>
      <c r="B159" s="851" t="s">
        <v>792</v>
      </c>
      <c r="C159" s="527">
        <f t="shared" ref="C159:C165" si="46">SUM(D159:AK159)</f>
        <v>0</v>
      </c>
      <c r="D159" s="856">
        <f>'동부 배수관 '!D159+'중부 배수관'!D159+'서부 배수관 '!D159+'유성 배수관 '!D159+'대덕 배수관 '!D159</f>
        <v>0</v>
      </c>
      <c r="E159" s="856">
        <f>'동부 배수관 '!E159+'중부 배수관'!E159+'서부 배수관 '!E159+'유성 배수관 '!E159+'대덕 배수관 '!E159</f>
        <v>0</v>
      </c>
      <c r="F159" s="856">
        <f>'동부 배수관 '!F159+'중부 배수관'!F159+'서부 배수관 '!F159+'유성 배수관 '!F159+'대덕 배수관 '!F159</f>
        <v>0</v>
      </c>
      <c r="G159" s="856">
        <f>'동부 배수관 '!G159+'중부 배수관'!G159+'서부 배수관 '!G159+'유성 배수관 '!G159+'대덕 배수관 '!G159</f>
        <v>0</v>
      </c>
      <c r="H159" s="856">
        <f>'동부 배수관 '!H159+'중부 배수관'!H159+'서부 배수관 '!H159+'유성 배수관 '!H159+'대덕 배수관 '!H159</f>
        <v>0</v>
      </c>
      <c r="I159" s="856">
        <f>'동부 배수관 '!I159+'중부 배수관'!I159+'서부 배수관 '!I159+'유성 배수관 '!I159+'대덕 배수관 '!I159</f>
        <v>0</v>
      </c>
      <c r="J159" s="856">
        <f>'동부 배수관 '!J159+'중부 배수관'!J159+'서부 배수관 '!J159+'유성 배수관 '!J159+'대덕 배수관 '!J159</f>
        <v>0</v>
      </c>
      <c r="K159" s="856">
        <f>'동부 배수관 '!K159+'중부 배수관'!K159+'서부 배수관 '!K159+'유성 배수관 '!K159+'대덕 배수관 '!K159</f>
        <v>0</v>
      </c>
      <c r="L159" s="856">
        <f>'동부 배수관 '!L159+'중부 배수관'!L159+'서부 배수관 '!L159+'유성 배수관 '!L159+'대덕 배수관 '!L159</f>
        <v>0</v>
      </c>
      <c r="M159" s="856">
        <f>'동부 배수관 '!M159+'중부 배수관'!M159+'서부 배수관 '!M159+'유성 배수관 '!M159+'대덕 배수관 '!M159</f>
        <v>0</v>
      </c>
      <c r="N159" s="856">
        <f>'동부 배수관 '!N159+'중부 배수관'!N159+'서부 배수관 '!N159+'유성 배수관 '!N159+'대덕 배수관 '!N159</f>
        <v>0</v>
      </c>
      <c r="O159" s="856">
        <f>'동부 배수관 '!O159+'중부 배수관'!O159+'서부 배수관 '!O159+'유성 배수관 '!O159+'대덕 배수관 '!O159</f>
        <v>0</v>
      </c>
      <c r="P159" s="856">
        <f>'동부 배수관 '!P159+'중부 배수관'!P159+'서부 배수관 '!P159+'유성 배수관 '!P159+'대덕 배수관 '!P159</f>
        <v>0</v>
      </c>
      <c r="Q159" s="856">
        <f>'동부 배수관 '!Q159+'중부 배수관'!Q159+'서부 배수관 '!Q159+'유성 배수관 '!Q159+'대덕 배수관 '!Q159</f>
        <v>0</v>
      </c>
      <c r="R159" s="856">
        <f>'동부 배수관 '!R159+'중부 배수관'!R159+'서부 배수관 '!R159+'유성 배수관 '!R159+'대덕 배수관 '!R159</f>
        <v>0</v>
      </c>
      <c r="S159" s="856">
        <f>'동부 배수관 '!S159+'중부 배수관'!S159+'서부 배수관 '!S159+'유성 배수관 '!S159+'대덕 배수관 '!S159</f>
        <v>0</v>
      </c>
      <c r="T159" s="856">
        <f>'동부 배수관 '!T159+'중부 배수관'!T159+'서부 배수관 '!T159+'유성 배수관 '!T159+'대덕 배수관 '!T159</f>
        <v>0</v>
      </c>
      <c r="U159" s="856">
        <f>'동부 배수관 '!U159+'중부 배수관'!U159+'서부 배수관 '!U159+'유성 배수관 '!U159+'대덕 배수관 '!U159</f>
        <v>0</v>
      </c>
      <c r="V159" s="856">
        <f>'동부 배수관 '!V159+'중부 배수관'!V159+'서부 배수관 '!V159+'유성 배수관 '!V159+'대덕 배수관 '!V159</f>
        <v>0</v>
      </c>
      <c r="W159" s="856">
        <f>'동부 배수관 '!W159+'중부 배수관'!W159+'서부 배수관 '!W159+'유성 배수관 '!W159+'대덕 배수관 '!W159</f>
        <v>0</v>
      </c>
      <c r="X159" s="856">
        <f>'동부 배수관 '!X159+'중부 배수관'!X159+'서부 배수관 '!X159+'유성 배수관 '!X159+'대덕 배수관 '!X159</f>
        <v>0</v>
      </c>
      <c r="Y159" s="856">
        <f>'동부 배수관 '!Y159+'중부 배수관'!Y159+'서부 배수관 '!Y159+'유성 배수관 '!Y159+'대덕 배수관 '!Y159</f>
        <v>0</v>
      </c>
      <c r="Z159" s="856">
        <f>'동부 배수관 '!Z159+'중부 배수관'!Z159+'서부 배수관 '!Z159+'유성 배수관 '!Z159+'대덕 배수관 '!Z159</f>
        <v>0</v>
      </c>
      <c r="AA159" s="856">
        <f>'동부 배수관 '!AA159+'중부 배수관'!AA159+'서부 배수관 '!AA159+'유성 배수관 '!AA159+'대덕 배수관 '!AA159</f>
        <v>0</v>
      </c>
      <c r="AB159" s="856">
        <f>'동부 배수관 '!AB159+'중부 배수관'!AB159+'서부 배수관 '!AB159+'유성 배수관 '!AB159+'대덕 배수관 '!AB159</f>
        <v>0</v>
      </c>
      <c r="AC159" s="856">
        <f>'동부 배수관 '!AC159+'중부 배수관'!AC159+'서부 배수관 '!AC159+'유성 배수관 '!AC159+'대덕 배수관 '!AC159</f>
        <v>0</v>
      </c>
      <c r="AD159" s="856">
        <f>'동부 배수관 '!AD159+'중부 배수관'!AD159+'서부 배수관 '!AD159+'유성 배수관 '!AD159+'대덕 배수관 '!AD159</f>
        <v>0</v>
      </c>
      <c r="AE159" s="856">
        <f>'동부 배수관 '!AE159+'중부 배수관'!AE159+'서부 배수관 '!AE159+'유성 배수관 '!AE159+'대덕 배수관 '!AE159</f>
        <v>0</v>
      </c>
      <c r="AF159" s="856">
        <f>'동부 배수관 '!AF159+'중부 배수관'!AF159+'서부 배수관 '!AF159+'유성 배수관 '!AF159+'대덕 배수관 '!AF159</f>
        <v>0</v>
      </c>
      <c r="AG159" s="856">
        <f>'동부 배수관 '!AG159+'중부 배수관'!AG159+'서부 배수관 '!AG159+'유성 배수관 '!AG159+'대덕 배수관 '!AG159</f>
        <v>0</v>
      </c>
      <c r="AH159" s="856">
        <f>'동부 배수관 '!AH159+'중부 배수관'!AH159+'서부 배수관 '!AH159+'유성 배수관 '!AH159+'대덕 배수관 '!AH159</f>
        <v>0</v>
      </c>
      <c r="AI159" s="856">
        <f>'동부 배수관 '!AI159+'중부 배수관'!AI159+'서부 배수관 '!AI159+'유성 배수관 '!AI159+'대덕 배수관 '!AI159</f>
        <v>0</v>
      </c>
      <c r="AJ159" s="856">
        <f>'동부 배수관 '!AJ159+'중부 배수관'!AJ159+'서부 배수관 '!AJ159+'유성 배수관 '!AJ159+'대덕 배수관 '!AJ159</f>
        <v>0</v>
      </c>
      <c r="AK159" s="856">
        <f>'동부 배수관 '!AK159+'중부 배수관'!AK159+'서부 배수관 '!AK159+'유성 배수관 '!AK159+'대덕 배수관 '!AK159</f>
        <v>0</v>
      </c>
    </row>
    <row r="160" spans="1:37" s="850" customFormat="1" ht="20.25" customHeight="1" x14ac:dyDescent="0.15">
      <c r="A160" s="2744"/>
      <c r="B160" s="851" t="s">
        <v>974</v>
      </c>
      <c r="C160" s="527">
        <f t="shared" si="46"/>
        <v>0</v>
      </c>
      <c r="D160" s="856">
        <f>'동부 배수관 '!D160+'중부 배수관'!D160+'서부 배수관 '!D160+'유성 배수관 '!D160+'대덕 배수관 '!D160</f>
        <v>0</v>
      </c>
      <c r="E160" s="856">
        <f>'동부 배수관 '!E160+'중부 배수관'!E160+'서부 배수관 '!E160+'유성 배수관 '!E160+'대덕 배수관 '!E160</f>
        <v>0</v>
      </c>
      <c r="F160" s="856">
        <f>'동부 배수관 '!F160+'중부 배수관'!F160+'서부 배수관 '!F160+'유성 배수관 '!F160+'대덕 배수관 '!F160</f>
        <v>0</v>
      </c>
      <c r="G160" s="856">
        <f>'동부 배수관 '!G160+'중부 배수관'!G160+'서부 배수관 '!G160+'유성 배수관 '!G160+'대덕 배수관 '!G160</f>
        <v>0</v>
      </c>
      <c r="H160" s="856">
        <f>'동부 배수관 '!H160+'중부 배수관'!H160+'서부 배수관 '!H160+'유성 배수관 '!H160+'대덕 배수관 '!H160</f>
        <v>0</v>
      </c>
      <c r="I160" s="856">
        <f>'동부 배수관 '!I160+'중부 배수관'!I160+'서부 배수관 '!I160+'유성 배수관 '!I160+'대덕 배수관 '!I160</f>
        <v>0</v>
      </c>
      <c r="J160" s="856">
        <f>'동부 배수관 '!J160+'중부 배수관'!J160+'서부 배수관 '!J160+'유성 배수관 '!J160+'대덕 배수관 '!J160</f>
        <v>0</v>
      </c>
      <c r="K160" s="856">
        <f>'동부 배수관 '!K160+'중부 배수관'!K160+'서부 배수관 '!K160+'유성 배수관 '!K160+'대덕 배수관 '!K160</f>
        <v>0</v>
      </c>
      <c r="L160" s="856">
        <f>'동부 배수관 '!L160+'중부 배수관'!L160+'서부 배수관 '!L160+'유성 배수관 '!L160+'대덕 배수관 '!L160</f>
        <v>0</v>
      </c>
      <c r="M160" s="856">
        <f>'동부 배수관 '!M160+'중부 배수관'!M160+'서부 배수관 '!M160+'유성 배수관 '!M160+'대덕 배수관 '!M160</f>
        <v>0</v>
      </c>
      <c r="N160" s="856">
        <f>'동부 배수관 '!N160+'중부 배수관'!N160+'서부 배수관 '!N160+'유성 배수관 '!N160+'대덕 배수관 '!N160</f>
        <v>0</v>
      </c>
      <c r="O160" s="856">
        <f>'동부 배수관 '!O160+'중부 배수관'!O160+'서부 배수관 '!O160+'유성 배수관 '!O160+'대덕 배수관 '!O160</f>
        <v>0</v>
      </c>
      <c r="P160" s="856">
        <f>'동부 배수관 '!P160+'중부 배수관'!P160+'서부 배수관 '!P160+'유성 배수관 '!P160+'대덕 배수관 '!P160</f>
        <v>0</v>
      </c>
      <c r="Q160" s="856">
        <f>'동부 배수관 '!Q160+'중부 배수관'!Q160+'서부 배수관 '!Q160+'유성 배수관 '!Q160+'대덕 배수관 '!Q160</f>
        <v>0</v>
      </c>
      <c r="R160" s="856">
        <f>'동부 배수관 '!R160+'중부 배수관'!R160+'서부 배수관 '!R160+'유성 배수관 '!R160+'대덕 배수관 '!R160</f>
        <v>0</v>
      </c>
      <c r="S160" s="856">
        <f>'동부 배수관 '!S160+'중부 배수관'!S160+'서부 배수관 '!S160+'유성 배수관 '!S160+'대덕 배수관 '!S160</f>
        <v>0</v>
      </c>
      <c r="T160" s="856">
        <f>'동부 배수관 '!T160+'중부 배수관'!T160+'서부 배수관 '!T160+'유성 배수관 '!T160+'대덕 배수관 '!T160</f>
        <v>0</v>
      </c>
      <c r="U160" s="856">
        <f>'동부 배수관 '!U160+'중부 배수관'!U160+'서부 배수관 '!U160+'유성 배수관 '!U160+'대덕 배수관 '!U160</f>
        <v>0</v>
      </c>
      <c r="V160" s="856">
        <f>'동부 배수관 '!V160+'중부 배수관'!V160+'서부 배수관 '!V160+'유성 배수관 '!V160+'대덕 배수관 '!V160</f>
        <v>0</v>
      </c>
      <c r="W160" s="856">
        <f>'동부 배수관 '!W160+'중부 배수관'!W160+'서부 배수관 '!W160+'유성 배수관 '!W160+'대덕 배수관 '!W160</f>
        <v>0</v>
      </c>
      <c r="X160" s="856">
        <f>'동부 배수관 '!X160+'중부 배수관'!X160+'서부 배수관 '!X160+'유성 배수관 '!X160+'대덕 배수관 '!X160</f>
        <v>0</v>
      </c>
      <c r="Y160" s="856">
        <f>'동부 배수관 '!Y160+'중부 배수관'!Y160+'서부 배수관 '!Y160+'유성 배수관 '!Y160+'대덕 배수관 '!Y160</f>
        <v>0</v>
      </c>
      <c r="Z160" s="856">
        <f>'동부 배수관 '!Z160+'중부 배수관'!Z160+'서부 배수관 '!Z160+'유성 배수관 '!Z160+'대덕 배수관 '!Z160</f>
        <v>0</v>
      </c>
      <c r="AA160" s="856">
        <f>'동부 배수관 '!AA160+'중부 배수관'!AA160+'서부 배수관 '!AA160+'유성 배수관 '!AA160+'대덕 배수관 '!AA160</f>
        <v>0</v>
      </c>
      <c r="AB160" s="856">
        <f>'동부 배수관 '!AB160+'중부 배수관'!AB160+'서부 배수관 '!AB160+'유성 배수관 '!AB160+'대덕 배수관 '!AB160</f>
        <v>0</v>
      </c>
      <c r="AC160" s="856">
        <f>'동부 배수관 '!AC160+'중부 배수관'!AC160+'서부 배수관 '!AC160+'유성 배수관 '!AC160+'대덕 배수관 '!AC160</f>
        <v>0</v>
      </c>
      <c r="AD160" s="856">
        <f>'동부 배수관 '!AD160+'중부 배수관'!AD160+'서부 배수관 '!AD160+'유성 배수관 '!AD160+'대덕 배수관 '!AD160</f>
        <v>0</v>
      </c>
      <c r="AE160" s="856">
        <f>'동부 배수관 '!AE160+'중부 배수관'!AE160+'서부 배수관 '!AE160+'유성 배수관 '!AE160+'대덕 배수관 '!AE160</f>
        <v>0</v>
      </c>
      <c r="AF160" s="856">
        <f>'동부 배수관 '!AF160+'중부 배수관'!AF160+'서부 배수관 '!AF160+'유성 배수관 '!AF160+'대덕 배수관 '!AF160</f>
        <v>0</v>
      </c>
      <c r="AG160" s="856">
        <f>'동부 배수관 '!AG160+'중부 배수관'!AG160+'서부 배수관 '!AG160+'유성 배수관 '!AG160+'대덕 배수관 '!AG160</f>
        <v>0</v>
      </c>
      <c r="AH160" s="856">
        <f>'동부 배수관 '!AH160+'중부 배수관'!AH160+'서부 배수관 '!AH160+'유성 배수관 '!AH160+'대덕 배수관 '!AH160</f>
        <v>0</v>
      </c>
      <c r="AI160" s="856">
        <f>'동부 배수관 '!AI160+'중부 배수관'!AI160+'서부 배수관 '!AI160+'유성 배수관 '!AI160+'대덕 배수관 '!AI160</f>
        <v>0</v>
      </c>
      <c r="AJ160" s="856">
        <f>'동부 배수관 '!AJ160+'중부 배수관'!AJ160+'서부 배수관 '!AJ160+'유성 배수관 '!AJ160+'대덕 배수관 '!AJ160</f>
        <v>0</v>
      </c>
      <c r="AK160" s="856">
        <f>'동부 배수관 '!AK160+'중부 배수관'!AK160+'서부 배수관 '!AK160+'유성 배수관 '!AK160+'대덕 배수관 '!AK160</f>
        <v>0</v>
      </c>
    </row>
    <row r="161" spans="1:37" s="850" customFormat="1" ht="20.25" customHeight="1" x14ac:dyDescent="0.15">
      <c r="A161" s="2744"/>
      <c r="B161" s="851" t="s">
        <v>345</v>
      </c>
      <c r="C161" s="527">
        <f t="shared" si="46"/>
        <v>5605.1</v>
      </c>
      <c r="D161" s="856">
        <f>'동부 배수관 '!D161+'중부 배수관'!D161+'서부 배수관 '!D161+'유성 배수관 '!D161+'대덕 배수관 '!D161</f>
        <v>0</v>
      </c>
      <c r="E161" s="856">
        <f>'동부 배수관 '!E161+'중부 배수관'!E161+'서부 배수관 '!E161+'유성 배수관 '!E161+'대덕 배수관 '!E161</f>
        <v>0</v>
      </c>
      <c r="F161" s="856">
        <f>'동부 배수관 '!F161+'중부 배수관'!F161+'서부 배수관 '!F161+'유성 배수관 '!F161+'대덕 배수관 '!F161</f>
        <v>0</v>
      </c>
      <c r="G161" s="856">
        <f>'동부 배수관 '!G161+'중부 배수관'!G161+'서부 배수관 '!G161+'유성 배수관 '!G161+'대덕 배수관 '!G161</f>
        <v>0</v>
      </c>
      <c r="H161" s="856">
        <f>'동부 배수관 '!H161+'중부 배수관'!H161+'서부 배수관 '!H161+'유성 배수관 '!H161+'대덕 배수관 '!H161</f>
        <v>0</v>
      </c>
      <c r="I161" s="856">
        <f>'동부 배수관 '!I161+'중부 배수관'!I161+'서부 배수관 '!I161+'유성 배수관 '!I161+'대덕 배수관 '!I161</f>
        <v>0</v>
      </c>
      <c r="J161" s="856">
        <f>'동부 배수관 '!J161+'중부 배수관'!J161+'서부 배수관 '!J161+'유성 배수관 '!J161+'대덕 배수관 '!J161</f>
        <v>0</v>
      </c>
      <c r="K161" s="856">
        <f>'동부 배수관 '!K161+'중부 배수관'!K161+'서부 배수관 '!K161+'유성 배수관 '!K161+'대덕 배수관 '!K161</f>
        <v>0</v>
      </c>
      <c r="L161" s="856">
        <f>'동부 배수관 '!L161+'중부 배수관'!L161+'서부 배수관 '!L161+'유성 배수관 '!L161+'대덕 배수관 '!L161</f>
        <v>0</v>
      </c>
      <c r="M161" s="856">
        <f>'동부 배수관 '!M161+'중부 배수관'!M161+'서부 배수관 '!M161+'유성 배수관 '!M161+'대덕 배수관 '!M161</f>
        <v>4.66</v>
      </c>
      <c r="N161" s="856">
        <f>'동부 배수관 '!N161+'중부 배수관'!N161+'서부 배수관 '!N161+'유성 배수관 '!N161+'대덕 배수관 '!N161</f>
        <v>0</v>
      </c>
      <c r="O161" s="856">
        <f>'동부 배수관 '!O161+'중부 배수관'!O161+'서부 배수관 '!O161+'유성 배수관 '!O161+'대덕 배수관 '!O161</f>
        <v>0</v>
      </c>
      <c r="P161" s="856">
        <f>'동부 배수관 '!P161+'중부 배수관'!P161+'서부 배수관 '!P161+'유성 배수관 '!P161+'대덕 배수관 '!P161</f>
        <v>0</v>
      </c>
      <c r="Q161" s="856">
        <f>'동부 배수관 '!Q161+'중부 배수관'!Q161+'서부 배수관 '!Q161+'유성 배수관 '!Q161+'대덕 배수관 '!Q161</f>
        <v>0</v>
      </c>
      <c r="R161" s="856">
        <f>'동부 배수관 '!R161+'중부 배수관'!R161+'서부 배수관 '!R161+'유성 배수관 '!R161+'대덕 배수관 '!R161</f>
        <v>0</v>
      </c>
      <c r="S161" s="856">
        <f>'동부 배수관 '!S161+'중부 배수관'!S161+'서부 배수관 '!S161+'유성 배수관 '!S161+'대덕 배수관 '!S161</f>
        <v>86.26</v>
      </c>
      <c r="T161" s="856">
        <f>'동부 배수관 '!T161+'중부 배수관'!T161+'서부 배수관 '!T161+'유성 배수관 '!T161+'대덕 배수관 '!T161</f>
        <v>0</v>
      </c>
      <c r="U161" s="856">
        <f>'동부 배수관 '!U161+'중부 배수관'!U161+'서부 배수관 '!U161+'유성 배수관 '!U161+'대덕 배수관 '!U161</f>
        <v>659.27</v>
      </c>
      <c r="V161" s="856">
        <f>'동부 배수관 '!V161+'중부 배수관'!V161+'서부 배수관 '!V161+'유성 배수관 '!V161+'대덕 배수관 '!V161</f>
        <v>0</v>
      </c>
      <c r="W161" s="856">
        <f>'동부 배수관 '!W161+'중부 배수관'!W161+'서부 배수관 '!W161+'유성 배수관 '!W161+'대덕 배수관 '!W161</f>
        <v>0</v>
      </c>
      <c r="X161" s="856">
        <f>'동부 배수관 '!X161+'중부 배수관'!X161+'서부 배수관 '!X161+'유성 배수관 '!X161+'대덕 배수관 '!X161</f>
        <v>1161.42</v>
      </c>
      <c r="Y161" s="856">
        <f>'동부 배수관 '!Y161+'중부 배수관'!Y161+'서부 배수관 '!Y161+'유성 배수관 '!Y161+'대덕 배수관 '!Y161</f>
        <v>0</v>
      </c>
      <c r="Z161" s="856">
        <f>'동부 배수관 '!Z161+'중부 배수관'!Z161+'서부 배수관 '!Z161+'유성 배수관 '!Z161+'대덕 배수관 '!Z161</f>
        <v>0</v>
      </c>
      <c r="AA161" s="856">
        <f>'동부 배수관 '!AA161+'중부 배수관'!AA161+'서부 배수관 '!AA161+'유성 배수관 '!AA161+'대덕 배수관 '!AA161</f>
        <v>0</v>
      </c>
      <c r="AB161" s="856">
        <f>'동부 배수관 '!AB161+'중부 배수관'!AB161+'서부 배수관 '!AB161+'유성 배수관 '!AB161+'대덕 배수관 '!AB161</f>
        <v>0</v>
      </c>
      <c r="AC161" s="856">
        <f>'동부 배수관 '!AC161+'중부 배수관'!AC161+'서부 배수관 '!AC161+'유성 배수관 '!AC161+'대덕 배수관 '!AC161</f>
        <v>0</v>
      </c>
      <c r="AD161" s="856">
        <f>'동부 배수관 '!AD161+'중부 배수관'!AD161+'서부 배수관 '!AD161+'유성 배수관 '!AD161+'대덕 배수관 '!AD161</f>
        <v>0</v>
      </c>
      <c r="AE161" s="856">
        <f>'동부 배수관 '!AE161+'중부 배수관'!AE161+'서부 배수관 '!AE161+'유성 배수관 '!AE161+'대덕 배수관 '!AE161</f>
        <v>1351.44</v>
      </c>
      <c r="AF161" s="856">
        <f>'동부 배수관 '!AF161+'중부 배수관'!AF161+'서부 배수관 '!AF161+'유성 배수관 '!AF161+'대덕 배수관 '!AF161</f>
        <v>0</v>
      </c>
      <c r="AG161" s="856">
        <f>'동부 배수관 '!AG161+'중부 배수관'!AG161+'서부 배수관 '!AG161+'유성 배수관 '!AG161+'대덕 배수관 '!AG161</f>
        <v>296.73</v>
      </c>
      <c r="AH161" s="856">
        <f>'동부 배수관 '!AH161+'중부 배수관'!AH161+'서부 배수관 '!AH161+'유성 배수관 '!AH161+'대덕 배수관 '!AH161</f>
        <v>2045.32</v>
      </c>
      <c r="AI161" s="856">
        <f>'동부 배수관 '!AI161+'중부 배수관'!AI161+'서부 배수관 '!AI161+'유성 배수관 '!AI161+'대덕 배수관 '!AI161</f>
        <v>0</v>
      </c>
      <c r="AJ161" s="856">
        <f>'동부 배수관 '!AJ161+'중부 배수관'!AJ161+'서부 배수관 '!AJ161+'유성 배수관 '!AJ161+'대덕 배수관 '!AJ161</f>
        <v>0</v>
      </c>
      <c r="AK161" s="856">
        <f>'동부 배수관 '!AK161+'중부 배수관'!AK161+'서부 배수관 '!AK161+'유성 배수관 '!AK161+'대덕 배수관 '!AK161</f>
        <v>0</v>
      </c>
    </row>
    <row r="162" spans="1:37" s="850" customFormat="1" ht="20.25" customHeight="1" x14ac:dyDescent="0.15">
      <c r="A162" s="2744"/>
      <c r="B162" s="852" t="s">
        <v>283</v>
      </c>
      <c r="C162" s="527">
        <f t="shared" si="46"/>
        <v>0</v>
      </c>
      <c r="D162" s="856">
        <f>'동부 배수관 '!D162+'중부 배수관'!D162+'서부 배수관 '!D162+'유성 배수관 '!D162+'대덕 배수관 '!D162</f>
        <v>0</v>
      </c>
      <c r="E162" s="856">
        <f>'동부 배수관 '!E162+'중부 배수관'!E162+'서부 배수관 '!E162+'유성 배수관 '!E162+'대덕 배수관 '!E162</f>
        <v>0</v>
      </c>
      <c r="F162" s="856">
        <f>'동부 배수관 '!F162+'중부 배수관'!F162+'서부 배수관 '!F162+'유성 배수관 '!F162+'대덕 배수관 '!F162</f>
        <v>0</v>
      </c>
      <c r="G162" s="856">
        <f>'동부 배수관 '!G162+'중부 배수관'!G162+'서부 배수관 '!G162+'유성 배수관 '!G162+'대덕 배수관 '!G162</f>
        <v>0</v>
      </c>
      <c r="H162" s="856">
        <f>'동부 배수관 '!H162+'중부 배수관'!H162+'서부 배수관 '!H162+'유성 배수관 '!H162+'대덕 배수관 '!H162</f>
        <v>0</v>
      </c>
      <c r="I162" s="856">
        <f>'동부 배수관 '!I162+'중부 배수관'!I162+'서부 배수관 '!I162+'유성 배수관 '!I162+'대덕 배수관 '!I162</f>
        <v>0</v>
      </c>
      <c r="J162" s="856">
        <f>'동부 배수관 '!J162+'중부 배수관'!J162+'서부 배수관 '!J162+'유성 배수관 '!J162+'대덕 배수관 '!J162</f>
        <v>0</v>
      </c>
      <c r="K162" s="856">
        <f>'동부 배수관 '!K162+'중부 배수관'!K162+'서부 배수관 '!K162+'유성 배수관 '!K162+'대덕 배수관 '!K162</f>
        <v>0</v>
      </c>
      <c r="L162" s="856">
        <f>'동부 배수관 '!L162+'중부 배수관'!L162+'서부 배수관 '!L162+'유성 배수관 '!L162+'대덕 배수관 '!L162</f>
        <v>0</v>
      </c>
      <c r="M162" s="856">
        <f>'동부 배수관 '!M162+'중부 배수관'!M162+'서부 배수관 '!M162+'유성 배수관 '!M162+'대덕 배수관 '!M162</f>
        <v>0</v>
      </c>
      <c r="N162" s="856">
        <f>'동부 배수관 '!N162+'중부 배수관'!N162+'서부 배수관 '!N162+'유성 배수관 '!N162+'대덕 배수관 '!N162</f>
        <v>0</v>
      </c>
      <c r="O162" s="856">
        <f>'동부 배수관 '!O162+'중부 배수관'!O162+'서부 배수관 '!O162+'유성 배수관 '!O162+'대덕 배수관 '!O162</f>
        <v>0</v>
      </c>
      <c r="P162" s="856">
        <f>'동부 배수관 '!P162+'중부 배수관'!P162+'서부 배수관 '!P162+'유성 배수관 '!P162+'대덕 배수관 '!P162</f>
        <v>0</v>
      </c>
      <c r="Q162" s="856">
        <f>'동부 배수관 '!Q162+'중부 배수관'!Q162+'서부 배수관 '!Q162+'유성 배수관 '!Q162+'대덕 배수관 '!Q162</f>
        <v>0</v>
      </c>
      <c r="R162" s="856">
        <f>'동부 배수관 '!R162+'중부 배수관'!R162+'서부 배수관 '!R162+'유성 배수관 '!R162+'대덕 배수관 '!R162</f>
        <v>0</v>
      </c>
      <c r="S162" s="856">
        <f>'동부 배수관 '!S162+'중부 배수관'!S162+'서부 배수관 '!S162+'유성 배수관 '!S162+'대덕 배수관 '!S162</f>
        <v>0</v>
      </c>
      <c r="T162" s="856">
        <f>'동부 배수관 '!T162+'중부 배수관'!T162+'서부 배수관 '!T162+'유성 배수관 '!T162+'대덕 배수관 '!T162</f>
        <v>0</v>
      </c>
      <c r="U162" s="856">
        <f>'동부 배수관 '!U162+'중부 배수관'!U162+'서부 배수관 '!U162+'유성 배수관 '!U162+'대덕 배수관 '!U162</f>
        <v>0</v>
      </c>
      <c r="V162" s="856">
        <f>'동부 배수관 '!V162+'중부 배수관'!V162+'서부 배수관 '!V162+'유성 배수관 '!V162+'대덕 배수관 '!V162</f>
        <v>0</v>
      </c>
      <c r="W162" s="856">
        <f>'동부 배수관 '!W162+'중부 배수관'!W162+'서부 배수관 '!W162+'유성 배수관 '!W162+'대덕 배수관 '!W162</f>
        <v>0</v>
      </c>
      <c r="X162" s="856">
        <f>'동부 배수관 '!X162+'중부 배수관'!X162+'서부 배수관 '!X162+'유성 배수관 '!X162+'대덕 배수관 '!X162</f>
        <v>0</v>
      </c>
      <c r="Y162" s="856">
        <f>'동부 배수관 '!Y162+'중부 배수관'!Y162+'서부 배수관 '!Y162+'유성 배수관 '!Y162+'대덕 배수관 '!Y162</f>
        <v>0</v>
      </c>
      <c r="Z162" s="856">
        <f>'동부 배수관 '!Z162+'중부 배수관'!Z162+'서부 배수관 '!Z162+'유성 배수관 '!Z162+'대덕 배수관 '!Z162</f>
        <v>0</v>
      </c>
      <c r="AA162" s="856">
        <f>'동부 배수관 '!AA162+'중부 배수관'!AA162+'서부 배수관 '!AA162+'유성 배수관 '!AA162+'대덕 배수관 '!AA162</f>
        <v>0</v>
      </c>
      <c r="AB162" s="856">
        <f>'동부 배수관 '!AB162+'중부 배수관'!AB162+'서부 배수관 '!AB162+'유성 배수관 '!AB162+'대덕 배수관 '!AB162</f>
        <v>0</v>
      </c>
      <c r="AC162" s="856">
        <f>'동부 배수관 '!AC162+'중부 배수관'!AC162+'서부 배수관 '!AC162+'유성 배수관 '!AC162+'대덕 배수관 '!AC162</f>
        <v>0</v>
      </c>
      <c r="AD162" s="856">
        <f>'동부 배수관 '!AD162+'중부 배수관'!AD162+'서부 배수관 '!AD162+'유성 배수관 '!AD162+'대덕 배수관 '!AD162</f>
        <v>0</v>
      </c>
      <c r="AE162" s="856">
        <f>'동부 배수관 '!AE162+'중부 배수관'!AE162+'서부 배수관 '!AE162+'유성 배수관 '!AE162+'대덕 배수관 '!AE162</f>
        <v>0</v>
      </c>
      <c r="AF162" s="856">
        <f>'동부 배수관 '!AF162+'중부 배수관'!AF162+'서부 배수관 '!AF162+'유성 배수관 '!AF162+'대덕 배수관 '!AF162</f>
        <v>0</v>
      </c>
      <c r="AG162" s="856">
        <f>'동부 배수관 '!AG162+'중부 배수관'!AG162+'서부 배수관 '!AG162+'유성 배수관 '!AG162+'대덕 배수관 '!AG162</f>
        <v>0</v>
      </c>
      <c r="AH162" s="856">
        <f>'동부 배수관 '!AH162+'중부 배수관'!AH162+'서부 배수관 '!AH162+'유성 배수관 '!AH162+'대덕 배수관 '!AH162</f>
        <v>0</v>
      </c>
      <c r="AI162" s="856">
        <f>'동부 배수관 '!AI162+'중부 배수관'!AI162+'서부 배수관 '!AI162+'유성 배수관 '!AI162+'대덕 배수관 '!AI162</f>
        <v>0</v>
      </c>
      <c r="AJ162" s="856">
        <f>'동부 배수관 '!AJ162+'중부 배수관'!AJ162+'서부 배수관 '!AJ162+'유성 배수관 '!AJ162+'대덕 배수관 '!AJ162</f>
        <v>0</v>
      </c>
      <c r="AK162" s="856">
        <f>'동부 배수관 '!AK162+'중부 배수관'!AK162+'서부 배수관 '!AK162+'유성 배수관 '!AK162+'대덕 배수관 '!AK162</f>
        <v>0</v>
      </c>
    </row>
    <row r="163" spans="1:37" s="850" customFormat="1" ht="20.25" customHeight="1" x14ac:dyDescent="0.15">
      <c r="A163" s="2744"/>
      <c r="B163" s="852" t="s">
        <v>284</v>
      </c>
      <c r="C163" s="527">
        <f t="shared" si="46"/>
        <v>0</v>
      </c>
      <c r="D163" s="856">
        <f>'동부 배수관 '!D163+'중부 배수관'!D163+'서부 배수관 '!D163+'유성 배수관 '!D163+'대덕 배수관 '!D163</f>
        <v>0</v>
      </c>
      <c r="E163" s="856">
        <f>'동부 배수관 '!E163+'중부 배수관'!E163+'서부 배수관 '!E163+'유성 배수관 '!E163+'대덕 배수관 '!E163</f>
        <v>0</v>
      </c>
      <c r="F163" s="856">
        <f>'동부 배수관 '!F163+'중부 배수관'!F163+'서부 배수관 '!F163+'유성 배수관 '!F163+'대덕 배수관 '!F163</f>
        <v>0</v>
      </c>
      <c r="G163" s="856">
        <f>'동부 배수관 '!G163+'중부 배수관'!G163+'서부 배수관 '!G163+'유성 배수관 '!G163+'대덕 배수관 '!G163</f>
        <v>0</v>
      </c>
      <c r="H163" s="856">
        <f>'동부 배수관 '!H163+'중부 배수관'!H163+'서부 배수관 '!H163+'유성 배수관 '!H163+'대덕 배수관 '!H163</f>
        <v>0</v>
      </c>
      <c r="I163" s="856">
        <f>'동부 배수관 '!I163+'중부 배수관'!I163+'서부 배수관 '!I163+'유성 배수관 '!I163+'대덕 배수관 '!I163</f>
        <v>0</v>
      </c>
      <c r="J163" s="856">
        <f>'동부 배수관 '!J163+'중부 배수관'!J163+'서부 배수관 '!J163+'유성 배수관 '!J163+'대덕 배수관 '!J163</f>
        <v>0</v>
      </c>
      <c r="K163" s="856">
        <f>'동부 배수관 '!K163+'중부 배수관'!K163+'서부 배수관 '!K163+'유성 배수관 '!K163+'대덕 배수관 '!K163</f>
        <v>0</v>
      </c>
      <c r="L163" s="856">
        <f>'동부 배수관 '!L163+'중부 배수관'!L163+'서부 배수관 '!L163+'유성 배수관 '!L163+'대덕 배수관 '!L163</f>
        <v>0</v>
      </c>
      <c r="M163" s="856">
        <f>'동부 배수관 '!M163+'중부 배수관'!M163+'서부 배수관 '!M163+'유성 배수관 '!M163+'대덕 배수관 '!M163</f>
        <v>0</v>
      </c>
      <c r="N163" s="856">
        <f>'동부 배수관 '!N163+'중부 배수관'!N163+'서부 배수관 '!N163+'유성 배수관 '!N163+'대덕 배수관 '!N163</f>
        <v>0</v>
      </c>
      <c r="O163" s="856">
        <f>'동부 배수관 '!O163+'중부 배수관'!O163+'서부 배수관 '!O163+'유성 배수관 '!O163+'대덕 배수관 '!O163</f>
        <v>0</v>
      </c>
      <c r="P163" s="856">
        <f>'동부 배수관 '!P163+'중부 배수관'!P163+'서부 배수관 '!P163+'유성 배수관 '!P163+'대덕 배수관 '!P163</f>
        <v>0</v>
      </c>
      <c r="Q163" s="856">
        <f>'동부 배수관 '!Q163+'중부 배수관'!Q163+'서부 배수관 '!Q163+'유성 배수관 '!Q163+'대덕 배수관 '!Q163</f>
        <v>0</v>
      </c>
      <c r="R163" s="856">
        <f>'동부 배수관 '!R163+'중부 배수관'!R163+'서부 배수관 '!R163+'유성 배수관 '!R163+'대덕 배수관 '!R163</f>
        <v>0</v>
      </c>
      <c r="S163" s="856">
        <f>'동부 배수관 '!S163+'중부 배수관'!S163+'서부 배수관 '!S163+'유성 배수관 '!S163+'대덕 배수관 '!S163</f>
        <v>0</v>
      </c>
      <c r="T163" s="856">
        <f>'동부 배수관 '!T163+'중부 배수관'!T163+'서부 배수관 '!T163+'유성 배수관 '!T163+'대덕 배수관 '!T163</f>
        <v>0</v>
      </c>
      <c r="U163" s="856">
        <f>'동부 배수관 '!U163+'중부 배수관'!U163+'서부 배수관 '!U163+'유성 배수관 '!U163+'대덕 배수관 '!U163</f>
        <v>0</v>
      </c>
      <c r="V163" s="856">
        <f>'동부 배수관 '!V163+'중부 배수관'!V163+'서부 배수관 '!V163+'유성 배수관 '!V163+'대덕 배수관 '!V163</f>
        <v>0</v>
      </c>
      <c r="W163" s="856">
        <f>'동부 배수관 '!W163+'중부 배수관'!W163+'서부 배수관 '!W163+'유성 배수관 '!W163+'대덕 배수관 '!W163</f>
        <v>0</v>
      </c>
      <c r="X163" s="856">
        <f>'동부 배수관 '!X163+'중부 배수관'!X163+'서부 배수관 '!X163+'유성 배수관 '!X163+'대덕 배수관 '!X163</f>
        <v>0</v>
      </c>
      <c r="Y163" s="856">
        <f>'동부 배수관 '!Y163+'중부 배수관'!Y163+'서부 배수관 '!Y163+'유성 배수관 '!Y163+'대덕 배수관 '!Y163</f>
        <v>0</v>
      </c>
      <c r="Z163" s="856">
        <f>'동부 배수관 '!Z163+'중부 배수관'!Z163+'서부 배수관 '!Z163+'유성 배수관 '!Z163+'대덕 배수관 '!Z163</f>
        <v>0</v>
      </c>
      <c r="AA163" s="856">
        <f>'동부 배수관 '!AA163+'중부 배수관'!AA163+'서부 배수관 '!AA163+'유성 배수관 '!AA163+'대덕 배수관 '!AA163</f>
        <v>0</v>
      </c>
      <c r="AB163" s="856">
        <f>'동부 배수관 '!AB163+'중부 배수관'!AB163+'서부 배수관 '!AB163+'유성 배수관 '!AB163+'대덕 배수관 '!AB163</f>
        <v>0</v>
      </c>
      <c r="AC163" s="856">
        <f>'동부 배수관 '!AC163+'중부 배수관'!AC163+'서부 배수관 '!AC163+'유성 배수관 '!AC163+'대덕 배수관 '!AC163</f>
        <v>0</v>
      </c>
      <c r="AD163" s="856">
        <f>'동부 배수관 '!AD163+'중부 배수관'!AD163+'서부 배수관 '!AD163+'유성 배수관 '!AD163+'대덕 배수관 '!AD163</f>
        <v>0</v>
      </c>
      <c r="AE163" s="856">
        <f>'동부 배수관 '!AE163+'중부 배수관'!AE163+'서부 배수관 '!AE163+'유성 배수관 '!AE163+'대덕 배수관 '!AE163</f>
        <v>0</v>
      </c>
      <c r="AF163" s="856">
        <f>'동부 배수관 '!AF163+'중부 배수관'!AF163+'서부 배수관 '!AF163+'유성 배수관 '!AF163+'대덕 배수관 '!AF163</f>
        <v>0</v>
      </c>
      <c r="AG163" s="856">
        <f>'동부 배수관 '!AG163+'중부 배수관'!AG163+'서부 배수관 '!AG163+'유성 배수관 '!AG163+'대덕 배수관 '!AG163</f>
        <v>0</v>
      </c>
      <c r="AH163" s="856">
        <f>'동부 배수관 '!AH163+'중부 배수관'!AH163+'서부 배수관 '!AH163+'유성 배수관 '!AH163+'대덕 배수관 '!AH163</f>
        <v>0</v>
      </c>
      <c r="AI163" s="856">
        <f>'동부 배수관 '!AI163+'중부 배수관'!AI163+'서부 배수관 '!AI163+'유성 배수관 '!AI163+'대덕 배수관 '!AI163</f>
        <v>0</v>
      </c>
      <c r="AJ163" s="856">
        <f>'동부 배수관 '!AJ163+'중부 배수관'!AJ163+'서부 배수관 '!AJ163+'유성 배수관 '!AJ163+'대덕 배수관 '!AJ163</f>
        <v>0</v>
      </c>
      <c r="AK163" s="856">
        <f>'동부 배수관 '!AK163+'중부 배수관'!AK163+'서부 배수관 '!AK163+'유성 배수관 '!AK163+'대덕 배수관 '!AK163</f>
        <v>0</v>
      </c>
    </row>
    <row r="164" spans="1:37" s="850" customFormat="1" ht="20.25" customHeight="1" x14ac:dyDescent="0.15">
      <c r="A164" s="2744"/>
      <c r="B164" s="851" t="s">
        <v>847</v>
      </c>
      <c r="C164" s="527">
        <f t="shared" si="46"/>
        <v>0</v>
      </c>
      <c r="D164" s="856">
        <f>'동부 배수관 '!D164+'중부 배수관'!D164+'서부 배수관 '!D164+'유성 배수관 '!D164+'대덕 배수관 '!D164</f>
        <v>0</v>
      </c>
      <c r="E164" s="856">
        <f>'동부 배수관 '!E164+'중부 배수관'!E164+'서부 배수관 '!E164+'유성 배수관 '!E164+'대덕 배수관 '!E164</f>
        <v>0</v>
      </c>
      <c r="F164" s="856">
        <f>'동부 배수관 '!F164+'중부 배수관'!F164+'서부 배수관 '!F164+'유성 배수관 '!F164+'대덕 배수관 '!F164</f>
        <v>0</v>
      </c>
      <c r="G164" s="856">
        <f>'동부 배수관 '!G164+'중부 배수관'!G164+'서부 배수관 '!G164+'유성 배수관 '!G164+'대덕 배수관 '!G164</f>
        <v>0</v>
      </c>
      <c r="H164" s="856">
        <f>'동부 배수관 '!H164+'중부 배수관'!H164+'서부 배수관 '!H164+'유성 배수관 '!H164+'대덕 배수관 '!H164</f>
        <v>0</v>
      </c>
      <c r="I164" s="856">
        <f>'동부 배수관 '!I164+'중부 배수관'!I164+'서부 배수관 '!I164+'유성 배수관 '!I164+'대덕 배수관 '!I164</f>
        <v>0</v>
      </c>
      <c r="J164" s="856">
        <f>'동부 배수관 '!J164+'중부 배수관'!J164+'서부 배수관 '!J164+'유성 배수관 '!J164+'대덕 배수관 '!J164</f>
        <v>0</v>
      </c>
      <c r="K164" s="856">
        <f>'동부 배수관 '!K164+'중부 배수관'!K164+'서부 배수관 '!K164+'유성 배수관 '!K164+'대덕 배수관 '!K164</f>
        <v>0</v>
      </c>
      <c r="L164" s="856">
        <f>'동부 배수관 '!L164+'중부 배수관'!L164+'서부 배수관 '!L164+'유성 배수관 '!L164+'대덕 배수관 '!L164</f>
        <v>0</v>
      </c>
      <c r="M164" s="856">
        <f>'동부 배수관 '!M164+'중부 배수관'!M164+'서부 배수관 '!M164+'유성 배수관 '!M164+'대덕 배수관 '!M164</f>
        <v>0</v>
      </c>
      <c r="N164" s="856">
        <f>'동부 배수관 '!N164+'중부 배수관'!N164+'서부 배수관 '!N164+'유성 배수관 '!N164+'대덕 배수관 '!N164</f>
        <v>0</v>
      </c>
      <c r="O164" s="856">
        <f>'동부 배수관 '!O164+'중부 배수관'!O164+'서부 배수관 '!O164+'유성 배수관 '!O164+'대덕 배수관 '!O164</f>
        <v>0</v>
      </c>
      <c r="P164" s="856">
        <f>'동부 배수관 '!P164+'중부 배수관'!P164+'서부 배수관 '!P164+'유성 배수관 '!P164+'대덕 배수관 '!P164</f>
        <v>0</v>
      </c>
      <c r="Q164" s="856">
        <f>'동부 배수관 '!Q164+'중부 배수관'!Q164+'서부 배수관 '!Q164+'유성 배수관 '!Q164+'대덕 배수관 '!Q164</f>
        <v>0</v>
      </c>
      <c r="R164" s="856">
        <f>'동부 배수관 '!R164+'중부 배수관'!R164+'서부 배수관 '!R164+'유성 배수관 '!R164+'대덕 배수관 '!R164</f>
        <v>0</v>
      </c>
      <c r="S164" s="856">
        <f>'동부 배수관 '!S164+'중부 배수관'!S164+'서부 배수관 '!S164+'유성 배수관 '!S164+'대덕 배수관 '!S164</f>
        <v>0</v>
      </c>
      <c r="T164" s="856">
        <f>'동부 배수관 '!T164+'중부 배수관'!T164+'서부 배수관 '!T164+'유성 배수관 '!T164+'대덕 배수관 '!T164</f>
        <v>0</v>
      </c>
      <c r="U164" s="856">
        <f>'동부 배수관 '!U164+'중부 배수관'!U164+'서부 배수관 '!U164+'유성 배수관 '!U164+'대덕 배수관 '!U164</f>
        <v>0</v>
      </c>
      <c r="V164" s="856">
        <f>'동부 배수관 '!V164+'중부 배수관'!V164+'서부 배수관 '!V164+'유성 배수관 '!V164+'대덕 배수관 '!V164</f>
        <v>0</v>
      </c>
      <c r="W164" s="856">
        <f>'동부 배수관 '!W164+'중부 배수관'!W164+'서부 배수관 '!W164+'유성 배수관 '!W164+'대덕 배수관 '!W164</f>
        <v>0</v>
      </c>
      <c r="X164" s="856">
        <f>'동부 배수관 '!X164+'중부 배수관'!X164+'서부 배수관 '!X164+'유성 배수관 '!X164+'대덕 배수관 '!X164</f>
        <v>0</v>
      </c>
      <c r="Y164" s="856">
        <f>'동부 배수관 '!Y164+'중부 배수관'!Y164+'서부 배수관 '!Y164+'유성 배수관 '!Y164+'대덕 배수관 '!Y164</f>
        <v>0</v>
      </c>
      <c r="Z164" s="856">
        <f>'동부 배수관 '!Z164+'중부 배수관'!Z164+'서부 배수관 '!Z164+'유성 배수관 '!Z164+'대덕 배수관 '!Z164</f>
        <v>0</v>
      </c>
      <c r="AA164" s="856">
        <f>'동부 배수관 '!AA164+'중부 배수관'!AA164+'서부 배수관 '!AA164+'유성 배수관 '!AA164+'대덕 배수관 '!AA164</f>
        <v>0</v>
      </c>
      <c r="AB164" s="856">
        <f>'동부 배수관 '!AB164+'중부 배수관'!AB164+'서부 배수관 '!AB164+'유성 배수관 '!AB164+'대덕 배수관 '!AB164</f>
        <v>0</v>
      </c>
      <c r="AC164" s="856">
        <f>'동부 배수관 '!AC164+'중부 배수관'!AC164+'서부 배수관 '!AC164+'유성 배수관 '!AC164+'대덕 배수관 '!AC164</f>
        <v>0</v>
      </c>
      <c r="AD164" s="856">
        <f>'동부 배수관 '!AD164+'중부 배수관'!AD164+'서부 배수관 '!AD164+'유성 배수관 '!AD164+'대덕 배수관 '!AD164</f>
        <v>0</v>
      </c>
      <c r="AE164" s="856">
        <f>'동부 배수관 '!AE164+'중부 배수관'!AE164+'서부 배수관 '!AE164+'유성 배수관 '!AE164+'대덕 배수관 '!AE164</f>
        <v>0</v>
      </c>
      <c r="AF164" s="856">
        <f>'동부 배수관 '!AF164+'중부 배수관'!AF164+'서부 배수관 '!AF164+'유성 배수관 '!AF164+'대덕 배수관 '!AF164</f>
        <v>0</v>
      </c>
      <c r="AG164" s="856">
        <f>'동부 배수관 '!AG164+'중부 배수관'!AG164+'서부 배수관 '!AG164+'유성 배수관 '!AG164+'대덕 배수관 '!AG164</f>
        <v>0</v>
      </c>
      <c r="AH164" s="856">
        <f>'동부 배수관 '!AH164+'중부 배수관'!AH164+'서부 배수관 '!AH164+'유성 배수관 '!AH164+'대덕 배수관 '!AH164</f>
        <v>0</v>
      </c>
      <c r="AI164" s="856">
        <f>'동부 배수관 '!AI164+'중부 배수관'!AI164+'서부 배수관 '!AI164+'유성 배수관 '!AI164+'대덕 배수관 '!AI164</f>
        <v>0</v>
      </c>
      <c r="AJ164" s="856">
        <f>'동부 배수관 '!AJ164+'중부 배수관'!AJ164+'서부 배수관 '!AJ164+'유성 배수관 '!AJ164+'대덕 배수관 '!AJ164</f>
        <v>0</v>
      </c>
      <c r="AK164" s="856">
        <f>'동부 배수관 '!AK164+'중부 배수관'!AK164+'서부 배수관 '!AK164+'유성 배수관 '!AK164+'대덕 배수관 '!AK164</f>
        <v>0</v>
      </c>
    </row>
    <row r="165" spans="1:37" s="850" customFormat="1" ht="20.25" customHeight="1" x14ac:dyDescent="0.15">
      <c r="A165" s="2745"/>
      <c r="B165" s="863" t="s">
        <v>1084</v>
      </c>
      <c r="C165" s="527">
        <f t="shared" si="46"/>
        <v>0</v>
      </c>
      <c r="D165" s="856">
        <f>'동부 배수관 '!D165+'중부 배수관'!D165+'서부 배수관 '!D165+'유성 배수관 '!D165+'대덕 배수관 '!D165</f>
        <v>0</v>
      </c>
      <c r="E165" s="856">
        <f>'동부 배수관 '!E165+'중부 배수관'!E165+'서부 배수관 '!E165+'유성 배수관 '!E165+'대덕 배수관 '!E165</f>
        <v>0</v>
      </c>
      <c r="F165" s="856">
        <f>'동부 배수관 '!F165+'중부 배수관'!F165+'서부 배수관 '!F165+'유성 배수관 '!F165+'대덕 배수관 '!F165</f>
        <v>0</v>
      </c>
      <c r="G165" s="856">
        <f>'동부 배수관 '!G165+'중부 배수관'!G165+'서부 배수관 '!G165+'유성 배수관 '!G165+'대덕 배수관 '!G165</f>
        <v>0</v>
      </c>
      <c r="H165" s="856">
        <f>'동부 배수관 '!H165+'중부 배수관'!H165+'서부 배수관 '!H165+'유성 배수관 '!H165+'대덕 배수관 '!H165</f>
        <v>0</v>
      </c>
      <c r="I165" s="856">
        <f>'동부 배수관 '!I165+'중부 배수관'!I165+'서부 배수관 '!I165+'유성 배수관 '!I165+'대덕 배수관 '!I165</f>
        <v>0</v>
      </c>
      <c r="J165" s="856">
        <f>'동부 배수관 '!J165+'중부 배수관'!J165+'서부 배수관 '!J165+'유성 배수관 '!J165+'대덕 배수관 '!J165</f>
        <v>0</v>
      </c>
      <c r="K165" s="856">
        <f>'동부 배수관 '!K165+'중부 배수관'!K165+'서부 배수관 '!K165+'유성 배수관 '!K165+'대덕 배수관 '!K165</f>
        <v>0</v>
      </c>
      <c r="L165" s="856">
        <f>'동부 배수관 '!L165+'중부 배수관'!L165+'서부 배수관 '!L165+'유성 배수관 '!L165+'대덕 배수관 '!L165</f>
        <v>0</v>
      </c>
      <c r="M165" s="856">
        <f>'동부 배수관 '!M165+'중부 배수관'!M165+'서부 배수관 '!M165+'유성 배수관 '!M165+'대덕 배수관 '!M165</f>
        <v>0</v>
      </c>
      <c r="N165" s="856">
        <f>'동부 배수관 '!N165+'중부 배수관'!N165+'서부 배수관 '!N165+'유성 배수관 '!N165+'대덕 배수관 '!N165</f>
        <v>0</v>
      </c>
      <c r="O165" s="856">
        <f>'동부 배수관 '!O165+'중부 배수관'!O165+'서부 배수관 '!O165+'유성 배수관 '!O165+'대덕 배수관 '!O165</f>
        <v>0</v>
      </c>
      <c r="P165" s="856">
        <f>'동부 배수관 '!P165+'중부 배수관'!P165+'서부 배수관 '!P165+'유성 배수관 '!P165+'대덕 배수관 '!P165</f>
        <v>0</v>
      </c>
      <c r="Q165" s="856">
        <f>'동부 배수관 '!Q165+'중부 배수관'!Q165+'서부 배수관 '!Q165+'유성 배수관 '!Q165+'대덕 배수관 '!Q165</f>
        <v>0</v>
      </c>
      <c r="R165" s="856">
        <f>'동부 배수관 '!R165+'중부 배수관'!R165+'서부 배수관 '!R165+'유성 배수관 '!R165+'대덕 배수관 '!R165</f>
        <v>0</v>
      </c>
      <c r="S165" s="856">
        <f>'동부 배수관 '!S165+'중부 배수관'!S165+'서부 배수관 '!S165+'유성 배수관 '!S165+'대덕 배수관 '!S165</f>
        <v>0</v>
      </c>
      <c r="T165" s="856">
        <f>'동부 배수관 '!T165+'중부 배수관'!T165+'서부 배수관 '!T165+'유성 배수관 '!T165+'대덕 배수관 '!T165</f>
        <v>0</v>
      </c>
      <c r="U165" s="856">
        <f>'동부 배수관 '!U165+'중부 배수관'!U165+'서부 배수관 '!U165+'유성 배수관 '!U165+'대덕 배수관 '!U165</f>
        <v>0</v>
      </c>
      <c r="V165" s="856">
        <f>'동부 배수관 '!V165+'중부 배수관'!V165+'서부 배수관 '!V165+'유성 배수관 '!V165+'대덕 배수관 '!V165</f>
        <v>0</v>
      </c>
      <c r="W165" s="856">
        <f>'동부 배수관 '!W165+'중부 배수관'!W165+'서부 배수관 '!W165+'유성 배수관 '!W165+'대덕 배수관 '!W165</f>
        <v>0</v>
      </c>
      <c r="X165" s="856">
        <f>'동부 배수관 '!X165+'중부 배수관'!X165+'서부 배수관 '!X165+'유성 배수관 '!X165+'대덕 배수관 '!X165</f>
        <v>0</v>
      </c>
      <c r="Y165" s="856">
        <f>'동부 배수관 '!Y165+'중부 배수관'!Y165+'서부 배수관 '!Y165+'유성 배수관 '!Y165+'대덕 배수관 '!Y165</f>
        <v>0</v>
      </c>
      <c r="Z165" s="856">
        <f>'동부 배수관 '!Z165+'중부 배수관'!Z165+'서부 배수관 '!Z165+'유성 배수관 '!Z165+'대덕 배수관 '!Z165</f>
        <v>0</v>
      </c>
      <c r="AA165" s="856">
        <f>'동부 배수관 '!AA165+'중부 배수관'!AA165+'서부 배수관 '!AA165+'유성 배수관 '!AA165+'대덕 배수관 '!AA165</f>
        <v>0</v>
      </c>
      <c r="AB165" s="856">
        <f>'동부 배수관 '!AB165+'중부 배수관'!AB165+'서부 배수관 '!AB165+'유성 배수관 '!AB165+'대덕 배수관 '!AB165</f>
        <v>0</v>
      </c>
      <c r="AC165" s="856">
        <f>'동부 배수관 '!AC165+'중부 배수관'!AC165+'서부 배수관 '!AC165+'유성 배수관 '!AC165+'대덕 배수관 '!AC165</f>
        <v>0</v>
      </c>
      <c r="AD165" s="856">
        <f>'동부 배수관 '!AD165+'중부 배수관'!AD165+'서부 배수관 '!AD165+'유성 배수관 '!AD165+'대덕 배수관 '!AD165</f>
        <v>0</v>
      </c>
      <c r="AE165" s="856">
        <f>'동부 배수관 '!AE165+'중부 배수관'!AE165+'서부 배수관 '!AE165+'유성 배수관 '!AE165+'대덕 배수관 '!AE165</f>
        <v>0</v>
      </c>
      <c r="AF165" s="856">
        <f>'동부 배수관 '!AF165+'중부 배수관'!AF165+'서부 배수관 '!AF165+'유성 배수관 '!AF165+'대덕 배수관 '!AF165</f>
        <v>0</v>
      </c>
      <c r="AG165" s="856">
        <f>'동부 배수관 '!AG165+'중부 배수관'!AG165+'서부 배수관 '!AG165+'유성 배수관 '!AG165+'대덕 배수관 '!AG165</f>
        <v>0</v>
      </c>
      <c r="AH165" s="856">
        <f>'동부 배수관 '!AH165+'중부 배수관'!AH165+'서부 배수관 '!AH165+'유성 배수관 '!AH165+'대덕 배수관 '!AH165</f>
        <v>0</v>
      </c>
      <c r="AI165" s="856">
        <f>'동부 배수관 '!AI165+'중부 배수관'!AI165+'서부 배수관 '!AI165+'유성 배수관 '!AI165+'대덕 배수관 '!AI165</f>
        <v>0</v>
      </c>
      <c r="AJ165" s="856">
        <f>'동부 배수관 '!AJ165+'중부 배수관'!AJ165+'서부 배수관 '!AJ165+'유성 배수관 '!AJ165+'대덕 배수관 '!AJ165</f>
        <v>0</v>
      </c>
      <c r="AK165" s="856">
        <f>'동부 배수관 '!AK165+'중부 배수관'!AK165+'서부 배수관 '!AK165+'유성 배수관 '!AK165+'대덕 배수관 '!AK165</f>
        <v>0</v>
      </c>
    </row>
    <row r="166" spans="1:37" s="850" customFormat="1" ht="30" customHeight="1" x14ac:dyDescent="0.15">
      <c r="A166" s="864">
        <v>1350</v>
      </c>
      <c r="B166" s="865" t="s">
        <v>345</v>
      </c>
      <c r="C166" s="605">
        <f>SUM(D166:AK166)</f>
        <v>4593.9399999999996</v>
      </c>
      <c r="D166" s="856">
        <f>'동부 배수관 '!D166+'중부 배수관'!D166+'서부 배수관 '!D166+'유성 배수관 '!D166+'대덕 배수관 '!D166</f>
        <v>0</v>
      </c>
      <c r="E166" s="856">
        <f>'동부 배수관 '!E166+'중부 배수관'!E166+'서부 배수관 '!E166+'유성 배수관 '!R166+'대덕 배수관 '!E166</f>
        <v>0</v>
      </c>
      <c r="F166" s="856">
        <f>'동부 배수관 '!F166+'중부 배수관'!F166+'서부 배수관 '!F166+'유성 배수관 '!S166+'대덕 배수관 '!F166</f>
        <v>2280.1999999999998</v>
      </c>
      <c r="G166" s="856">
        <f>'동부 배수관 '!G166+'중부 배수관'!G166+'서부 배수관 '!G166+'유성 배수관 '!T166+'대덕 배수관 '!G166</f>
        <v>0</v>
      </c>
      <c r="H166" s="856">
        <f>'동부 배수관 '!H166+'중부 배수관'!H166+'서부 배수관 '!H166+'유성 배수관 '!U166+'대덕 배수관 '!H166</f>
        <v>0</v>
      </c>
      <c r="I166" s="856">
        <f>'동부 배수관 '!I166+'중부 배수관'!I166+'서부 배수관 '!I166+'유성 배수관 '!V166+'대덕 배수관 '!I166</f>
        <v>0</v>
      </c>
      <c r="J166" s="856">
        <f>'동부 배수관 '!J166+'중부 배수관'!J166+'서부 배수관 '!J166+'유성 배수관 '!W166+'대덕 배수관 '!J166</f>
        <v>0</v>
      </c>
      <c r="K166" s="856">
        <f>'동부 배수관 '!K166+'중부 배수관'!K166+'서부 배수관 '!K166+'유성 배수관 '!X166+'대덕 배수관 '!K166</f>
        <v>0</v>
      </c>
      <c r="L166" s="856">
        <f>'동부 배수관 '!L166+'중부 배수관'!L166+'서부 배수관 '!L166+'유성 배수관 '!Y166+'대덕 배수관 '!L166</f>
        <v>0</v>
      </c>
      <c r="M166" s="856">
        <f>'동부 배수관 '!M166+'중부 배수관'!M166+'서부 배수관 '!M166+'유성 배수관 '!Z166+'대덕 배수관 '!M166</f>
        <v>366.28</v>
      </c>
      <c r="N166" s="856">
        <f>'동부 배수관 '!N166+'중부 배수관'!N166+'서부 배수관 '!N166+'유성 배수관 '!AA166+'대덕 배수관 '!N166</f>
        <v>0</v>
      </c>
      <c r="O166" s="856">
        <f>'동부 배수관 '!O166+'중부 배수관'!O166+'서부 배수관 '!O166+'유성 배수관 '!AB166+'대덕 배수관 '!O166</f>
        <v>0</v>
      </c>
      <c r="P166" s="856">
        <f>'동부 배수관 '!P166+'중부 배수관'!P166+'서부 배수관 '!P166+'유성 배수관 '!AC166+'대덕 배수관 '!P166</f>
        <v>681.47</v>
      </c>
      <c r="Q166" s="856">
        <f>'동부 배수관 '!Q166+'중부 배수관'!Q166+'서부 배수관 '!Q166+'유성 배수관 '!AD166+'대덕 배수관 '!Q166</f>
        <v>0</v>
      </c>
      <c r="R166" s="856">
        <f>'동부 배수관 '!R166+'중부 배수관'!R166+'서부 배수관 '!R166+'유성 배수관 '!AE166+'대덕 배수관 '!R166</f>
        <v>1.81</v>
      </c>
      <c r="S166" s="856">
        <f>'동부 배수관 '!S166+'중부 배수관'!S166+'서부 배수관 '!S166+'유성 배수관 '!AF166+'대덕 배수관 '!S166</f>
        <v>0</v>
      </c>
      <c r="T166" s="856">
        <f>'동부 배수관 '!T166+'중부 배수관'!T166+'서부 배수관 '!T166+'유성 배수관 '!AG166+'대덕 배수관 '!T166</f>
        <v>0.3</v>
      </c>
      <c r="U166" s="856">
        <f>'동부 배수관 '!U166+'중부 배수관'!U166+'서부 배수관 '!U166+'유성 배수관 '!AH166+'대덕 배수관 '!U166</f>
        <v>153.26</v>
      </c>
      <c r="V166" s="856">
        <f>'동부 배수관 '!V166+'중부 배수관'!V166+'서부 배수관 '!V166+'유성 배수관 '!AI166+'대덕 배수관 '!V166</f>
        <v>0</v>
      </c>
      <c r="W166" s="856">
        <f>'동부 배수관 '!W166+'중부 배수관'!W166+'서부 배수관 '!W166+'유성 배수관 '!AJ166+'대덕 배수관 '!W166</f>
        <v>0</v>
      </c>
      <c r="X166" s="856">
        <f>'동부 배수관 '!X166+'중부 배수관'!X166+'서부 배수관 '!X166+'유성 배수관 '!AK166+'대덕 배수관 '!X166</f>
        <v>0</v>
      </c>
      <c r="Y166" s="856">
        <f>'동부 배수관 '!Y166+'중부 배수관'!Y166+'서부 배수관 '!Y166+'유성 배수관 '!AL166+'대덕 배수관 '!Y166</f>
        <v>0</v>
      </c>
      <c r="Z166" s="856">
        <f>'동부 배수관 '!Z166+'중부 배수관'!Z166+'서부 배수관 '!Z166+'유성 배수관 '!AM166+'대덕 배수관 '!Z166</f>
        <v>0</v>
      </c>
      <c r="AA166" s="856">
        <f>'동부 배수관 '!AA166+'중부 배수관'!AA166+'서부 배수관 '!AA166+'유성 배수관 '!AN166+'대덕 배수관 '!AA166</f>
        <v>0</v>
      </c>
      <c r="AB166" s="856">
        <f>'동부 배수관 '!AB166+'중부 배수관'!AB166+'서부 배수관 '!AB166+'유성 배수관 '!AO166+'대덕 배수관 '!AB166</f>
        <v>0</v>
      </c>
      <c r="AC166" s="856">
        <f>'동부 배수관 '!AC166+'중부 배수관'!AC166+'서부 배수관 '!AC166+'유성 배수관 '!AP166+'대덕 배수관 '!AC166</f>
        <v>0</v>
      </c>
      <c r="AD166" s="856">
        <f>'동부 배수관 '!AD166+'중부 배수관'!AD166+'서부 배수관 '!AD166+'유성 배수관 '!AQ166+'대덕 배수관 '!AD166</f>
        <v>0</v>
      </c>
      <c r="AE166" s="856">
        <f>'동부 배수관 '!AE166+'중부 배수관'!AE166+'서부 배수관 '!AE166+'유성 배수관 '!AR166+'대덕 배수관 '!AE166</f>
        <v>0</v>
      </c>
      <c r="AF166" s="856">
        <f>'동부 배수관 '!AF166+'중부 배수관'!AF166+'서부 배수관 '!AF166+'유성 배수관 '!AS166+'대덕 배수관 '!AF166</f>
        <v>0</v>
      </c>
      <c r="AG166" s="856">
        <f>'동부 배수관 '!AG166+'중부 배수관'!AG166+'서부 배수관 '!AG166+'유성 배수관 '!AT166+'대덕 배수관 '!AG166</f>
        <v>0</v>
      </c>
      <c r="AH166" s="856">
        <f>'동부 배수관 '!AH166+'중부 배수관'!AH166+'서부 배수관 '!AH166+'유성 배수관 '!AU166+'대덕 배수관 '!AH166</f>
        <v>1110.6199999999999</v>
      </c>
      <c r="AI166" s="856">
        <f>'동부 배수관 '!AI166+'중부 배수관'!AI166+'서부 배수관 '!AI166+'유성 배수관 '!AV166+'대덕 배수관 '!AI166</f>
        <v>0</v>
      </c>
      <c r="AJ166" s="856">
        <f>'동부 배수관 '!AJ166+'중부 배수관'!AJ166+'서부 배수관 '!AJ166+'유성 배수관 '!AW166+'대덕 배수관 '!AJ166</f>
        <v>0</v>
      </c>
      <c r="AK166" s="856">
        <f>'동부 배수관 '!AK166+'중부 배수관'!AK166+'서부 배수관 '!AK166+'유성 배수관 '!AX166+'대덕 배수관 '!AK166</f>
        <v>0</v>
      </c>
    </row>
    <row r="167" spans="1:37" s="850" customFormat="1" ht="30" customHeight="1" x14ac:dyDescent="0.15">
      <c r="A167" s="866">
        <v>1500</v>
      </c>
      <c r="B167" s="867" t="s">
        <v>345</v>
      </c>
      <c r="C167" s="605">
        <f t="shared" ref="C167:C173" si="47">SUM(D167:AK167)</f>
        <v>1961.36</v>
      </c>
      <c r="D167" s="856">
        <f>'동부 배수관 '!D167+'중부 배수관'!D167+'서부 배수관 '!D167+'유성 배수관 '!D167+'대덕 배수관 '!D167</f>
        <v>0</v>
      </c>
      <c r="E167" s="856">
        <f>'동부 배수관 '!E167+'중부 배수관'!E167+'서부 배수관 '!E167+'유성 배수관 '!R167+'대덕 배수관 '!E167</f>
        <v>0</v>
      </c>
      <c r="F167" s="856">
        <f>'동부 배수관 '!F167+'중부 배수관'!F167+'서부 배수관 '!F167+'유성 배수관 '!S167+'대덕 배수관 '!F167</f>
        <v>0</v>
      </c>
      <c r="G167" s="856">
        <f>'동부 배수관 '!G167+'중부 배수관'!G167+'서부 배수관 '!G167+'유성 배수관 '!T167+'대덕 배수관 '!G167</f>
        <v>0</v>
      </c>
      <c r="H167" s="856">
        <f>'동부 배수관 '!H167+'중부 배수관'!H167+'서부 배수관 '!H167+'유성 배수관 '!U167+'대덕 배수관 '!H167</f>
        <v>0</v>
      </c>
      <c r="I167" s="856">
        <f>'동부 배수관 '!I167+'중부 배수관'!I167+'서부 배수관 '!I167+'유성 배수관 '!V167+'대덕 배수관 '!I167</f>
        <v>0</v>
      </c>
      <c r="J167" s="856">
        <f>'동부 배수관 '!J167+'중부 배수관'!J167+'서부 배수관 '!J167+'유성 배수관 '!W167+'대덕 배수관 '!J167</f>
        <v>0</v>
      </c>
      <c r="K167" s="856">
        <f>'동부 배수관 '!K167+'중부 배수관'!K167+'서부 배수관 '!K167+'유성 배수관 '!X167+'대덕 배수관 '!K167</f>
        <v>0</v>
      </c>
      <c r="L167" s="856">
        <f>'동부 배수관 '!L167+'중부 배수관'!L167+'서부 배수관 '!L167+'유성 배수관 '!Y167+'대덕 배수관 '!L167</f>
        <v>0</v>
      </c>
      <c r="M167" s="856">
        <f>'동부 배수관 '!M167+'중부 배수관'!M167+'서부 배수관 '!M167+'유성 배수관 '!Z167+'대덕 배수관 '!M167</f>
        <v>976.1</v>
      </c>
      <c r="N167" s="856">
        <f>'동부 배수관 '!N167+'중부 배수관'!N167+'서부 배수관 '!N167+'유성 배수관 '!AA167+'대덕 배수관 '!N167</f>
        <v>0</v>
      </c>
      <c r="O167" s="856">
        <f>'동부 배수관 '!O167+'중부 배수관'!O167+'서부 배수관 '!O167+'유성 배수관 '!AB167+'대덕 배수관 '!O167</f>
        <v>970.91</v>
      </c>
      <c r="P167" s="856">
        <f>'동부 배수관 '!P167+'중부 배수관'!P167+'서부 배수관 '!P167+'유성 배수관 '!AC167+'대덕 배수관 '!P167</f>
        <v>14.35</v>
      </c>
      <c r="Q167" s="856">
        <f>'동부 배수관 '!Q167+'중부 배수관'!Q167+'서부 배수관 '!Q167+'유성 배수관 '!AD167+'대덕 배수관 '!Q167</f>
        <v>0</v>
      </c>
      <c r="R167" s="856">
        <f>'동부 배수관 '!R167+'중부 배수관'!R167+'서부 배수관 '!R167+'유성 배수관 '!AE167+'대덕 배수관 '!R167</f>
        <v>0</v>
      </c>
      <c r="S167" s="856">
        <f>'동부 배수관 '!S167+'중부 배수관'!S167+'서부 배수관 '!S167+'유성 배수관 '!AF167+'대덕 배수관 '!S167</f>
        <v>0</v>
      </c>
      <c r="T167" s="856">
        <f>'동부 배수관 '!T167+'중부 배수관'!T167+'서부 배수관 '!T167+'유성 배수관 '!AG167+'대덕 배수관 '!T167</f>
        <v>0</v>
      </c>
      <c r="U167" s="856">
        <f>'동부 배수관 '!U167+'중부 배수관'!U167+'서부 배수관 '!U167+'유성 배수관 '!AH167+'대덕 배수관 '!U167</f>
        <v>0</v>
      </c>
      <c r="V167" s="856">
        <f>'동부 배수관 '!V167+'중부 배수관'!V167+'서부 배수관 '!V167+'유성 배수관 '!AI167+'대덕 배수관 '!V167</f>
        <v>0</v>
      </c>
      <c r="W167" s="856">
        <f>'동부 배수관 '!W167+'중부 배수관'!W167+'서부 배수관 '!W167+'유성 배수관 '!AJ167+'대덕 배수관 '!W167</f>
        <v>0</v>
      </c>
      <c r="X167" s="856">
        <f>'동부 배수관 '!X167+'중부 배수관'!X167+'서부 배수관 '!X167+'유성 배수관 '!AK167+'대덕 배수관 '!X167</f>
        <v>0</v>
      </c>
      <c r="Y167" s="856">
        <f>'동부 배수관 '!Y167+'중부 배수관'!Y167+'서부 배수관 '!Y167+'유성 배수관 '!AL167+'대덕 배수관 '!Y167</f>
        <v>0</v>
      </c>
      <c r="Z167" s="856">
        <f>'동부 배수관 '!Z167+'중부 배수관'!Z167+'서부 배수관 '!Z167+'유성 배수관 '!AM167+'대덕 배수관 '!Z167</f>
        <v>0</v>
      </c>
      <c r="AA167" s="856">
        <f>'동부 배수관 '!AA167+'중부 배수관'!AA167+'서부 배수관 '!AA167+'유성 배수관 '!AN167+'대덕 배수관 '!AA167</f>
        <v>0</v>
      </c>
      <c r="AB167" s="856">
        <f>'동부 배수관 '!AB167+'중부 배수관'!AB167+'서부 배수관 '!AB167+'유성 배수관 '!AO167+'대덕 배수관 '!AB167</f>
        <v>0</v>
      </c>
      <c r="AC167" s="856">
        <f>'동부 배수관 '!AC167+'중부 배수관'!AC167+'서부 배수관 '!AC167+'유성 배수관 '!AP167+'대덕 배수관 '!AC167</f>
        <v>0</v>
      </c>
      <c r="AD167" s="856">
        <f>'동부 배수관 '!AD167+'중부 배수관'!AD167+'서부 배수관 '!AD167+'유성 배수관 '!AQ167+'대덕 배수관 '!AD167</f>
        <v>0</v>
      </c>
      <c r="AE167" s="856">
        <f>'동부 배수관 '!AE167+'중부 배수관'!AE167+'서부 배수관 '!AE167+'유성 배수관 '!AR167+'대덕 배수관 '!AE167</f>
        <v>0</v>
      </c>
      <c r="AF167" s="856">
        <f>'동부 배수관 '!AF167+'중부 배수관'!AF167+'서부 배수관 '!AF167+'유성 배수관 '!AS167+'대덕 배수관 '!AF167</f>
        <v>0</v>
      </c>
      <c r="AG167" s="856">
        <f>'동부 배수관 '!AG167+'중부 배수관'!AG167+'서부 배수관 '!AG167+'유성 배수관 '!AT167+'대덕 배수관 '!AG167</f>
        <v>0</v>
      </c>
      <c r="AH167" s="856">
        <f>'동부 배수관 '!AH167+'중부 배수관'!AH167+'서부 배수관 '!AH167+'유성 배수관 '!AU167+'대덕 배수관 '!AH167</f>
        <v>0</v>
      </c>
      <c r="AI167" s="856">
        <f>'동부 배수관 '!AI167+'중부 배수관'!AI167+'서부 배수관 '!AI167+'유성 배수관 '!AV167+'대덕 배수관 '!AI167</f>
        <v>0</v>
      </c>
      <c r="AJ167" s="856">
        <f>'동부 배수관 '!AJ167+'중부 배수관'!AJ167+'서부 배수관 '!AJ167+'유성 배수관 '!AW167+'대덕 배수관 '!AJ167</f>
        <v>0</v>
      </c>
      <c r="AK167" s="856">
        <f>'동부 배수관 '!AK167+'중부 배수관'!AK167+'서부 배수관 '!AK167+'유성 배수관 '!AX167+'대덕 배수관 '!AK167</f>
        <v>0</v>
      </c>
    </row>
    <row r="168" spans="1:37" s="850" customFormat="1" ht="30" customHeight="1" x14ac:dyDescent="0.15">
      <c r="A168" s="866">
        <v>1650</v>
      </c>
      <c r="B168" s="867" t="s">
        <v>345</v>
      </c>
      <c r="C168" s="605">
        <f t="shared" si="47"/>
        <v>12330.11</v>
      </c>
      <c r="D168" s="856">
        <f>'동부 배수관 '!D168+'중부 배수관'!D168+'서부 배수관 '!D168+'유성 배수관 '!D168+'대덕 배수관 '!D168</f>
        <v>6.8</v>
      </c>
      <c r="E168" s="856">
        <f>'동부 배수관 '!E168+'중부 배수관'!E168+'서부 배수관 '!E168+'유성 배수관 '!R168+'대덕 배수관 '!E168</f>
        <v>0</v>
      </c>
      <c r="F168" s="856">
        <f>'동부 배수관 '!F168+'중부 배수관'!F168+'서부 배수관 '!F168+'유성 배수관 '!S168+'대덕 배수관 '!F168</f>
        <v>3497.9700000000003</v>
      </c>
      <c r="G168" s="856">
        <f>'동부 배수관 '!G168+'중부 배수관'!G168+'서부 배수관 '!G168+'유성 배수관 '!T168+'대덕 배수관 '!G168</f>
        <v>0</v>
      </c>
      <c r="H168" s="856">
        <f>'동부 배수관 '!H168+'중부 배수관'!H168+'서부 배수관 '!H168+'유성 배수관 '!U168+'대덕 배수관 '!H168</f>
        <v>0</v>
      </c>
      <c r="I168" s="856">
        <f>'동부 배수관 '!I168+'중부 배수관'!I168+'서부 배수관 '!I168+'유성 배수관 '!V168+'대덕 배수관 '!I168</f>
        <v>0</v>
      </c>
      <c r="J168" s="856">
        <f>'동부 배수관 '!J168+'중부 배수관'!J168+'서부 배수관 '!J168+'유성 배수관 '!W168+'대덕 배수관 '!J168</f>
        <v>0</v>
      </c>
      <c r="K168" s="856">
        <f>'동부 배수관 '!K168+'중부 배수관'!K168+'서부 배수관 '!K168+'유성 배수관 '!X168+'대덕 배수관 '!K168</f>
        <v>0</v>
      </c>
      <c r="L168" s="856">
        <f>'동부 배수관 '!L168+'중부 배수관'!L168+'서부 배수관 '!L168+'유성 배수관 '!Y168+'대덕 배수관 '!L168</f>
        <v>0</v>
      </c>
      <c r="M168" s="856">
        <f>'동부 배수관 '!M168+'중부 배수관'!M168+'서부 배수관 '!M168+'유성 배수관 '!Z168+'대덕 배수관 '!M168</f>
        <v>0</v>
      </c>
      <c r="N168" s="856">
        <f>'동부 배수관 '!N168+'중부 배수관'!N168+'서부 배수관 '!N168+'유성 배수관 '!AA168+'대덕 배수관 '!N168</f>
        <v>146.37</v>
      </c>
      <c r="O168" s="856">
        <f>'동부 배수관 '!O168+'중부 배수관'!O168+'서부 배수관 '!O168+'유성 배수관 '!AB168+'대덕 배수관 '!O168</f>
        <v>0</v>
      </c>
      <c r="P168" s="856">
        <f>'동부 배수관 '!P168+'중부 배수관'!P168+'서부 배수관 '!P168+'유성 배수관 '!AC168+'대덕 배수관 '!P168</f>
        <v>0</v>
      </c>
      <c r="Q168" s="856">
        <f>'동부 배수관 '!Q168+'중부 배수관'!Q168+'서부 배수관 '!Q168+'유성 배수관 '!AD168+'대덕 배수관 '!Q168</f>
        <v>192.01</v>
      </c>
      <c r="R168" s="856">
        <f>'동부 배수관 '!R168+'중부 배수관'!R168+'서부 배수관 '!R168+'유성 배수관 '!AE168+'대덕 배수관 '!R168</f>
        <v>6345.14</v>
      </c>
      <c r="S168" s="856">
        <f>'동부 배수관 '!S168+'중부 배수관'!S168+'서부 배수관 '!S168+'유성 배수관 '!AF168+'대덕 배수관 '!S168</f>
        <v>0</v>
      </c>
      <c r="T168" s="856">
        <f>'동부 배수관 '!T168+'중부 배수관'!T168+'서부 배수관 '!T168+'유성 배수관 '!AG168+'대덕 배수관 '!T168</f>
        <v>0</v>
      </c>
      <c r="U168" s="856">
        <f>'동부 배수관 '!U168+'중부 배수관'!U168+'서부 배수관 '!U168+'유성 배수관 '!AH168+'대덕 배수관 '!U168</f>
        <v>0</v>
      </c>
      <c r="V168" s="856">
        <f>'동부 배수관 '!V168+'중부 배수관'!V168+'서부 배수관 '!V168+'유성 배수관 '!AI168+'대덕 배수관 '!V168</f>
        <v>0</v>
      </c>
      <c r="W168" s="856">
        <f>'동부 배수관 '!W168+'중부 배수관'!W168+'서부 배수관 '!W168+'유성 배수관 '!AJ168+'대덕 배수관 '!W168</f>
        <v>0</v>
      </c>
      <c r="X168" s="856">
        <f>'동부 배수관 '!X168+'중부 배수관'!X168+'서부 배수관 '!X168+'유성 배수관 '!AK168+'대덕 배수관 '!X168</f>
        <v>0</v>
      </c>
      <c r="Y168" s="856">
        <f>'동부 배수관 '!Y168+'중부 배수관'!Y168+'서부 배수관 '!Y168+'유성 배수관 '!AL168+'대덕 배수관 '!Y168</f>
        <v>0</v>
      </c>
      <c r="Z168" s="856">
        <f>'동부 배수관 '!Z168+'중부 배수관'!Z168+'서부 배수관 '!Z168+'유성 배수관 '!AM168+'대덕 배수관 '!Z168</f>
        <v>0</v>
      </c>
      <c r="AA168" s="856">
        <f>'동부 배수관 '!AA168+'중부 배수관'!AA168+'서부 배수관 '!AA168+'유성 배수관 '!AN168+'대덕 배수관 '!AA168</f>
        <v>0</v>
      </c>
      <c r="AB168" s="856">
        <f>'동부 배수관 '!AB168+'중부 배수관'!AB168+'서부 배수관 '!AB168+'유성 배수관 '!AO168+'대덕 배수관 '!AB168</f>
        <v>0</v>
      </c>
      <c r="AC168" s="856">
        <f>'동부 배수관 '!AC168+'중부 배수관'!AC168+'서부 배수관 '!AC168+'유성 배수관 '!AP168+'대덕 배수관 '!AC168</f>
        <v>0</v>
      </c>
      <c r="AD168" s="856">
        <f>'동부 배수관 '!AD168+'중부 배수관'!AD168+'서부 배수관 '!AD168+'유성 배수관 '!AQ168+'대덕 배수관 '!AD168</f>
        <v>0</v>
      </c>
      <c r="AE168" s="856">
        <f>'동부 배수관 '!AE168+'중부 배수관'!AE168+'서부 배수관 '!AE168+'유성 배수관 '!AR168+'대덕 배수관 '!AE168</f>
        <v>2141.8200000000002</v>
      </c>
      <c r="AF168" s="856">
        <f>'동부 배수관 '!AF168+'중부 배수관'!AF168+'서부 배수관 '!AF168+'유성 배수관 '!AS168+'대덕 배수관 '!AF168</f>
        <v>0</v>
      </c>
      <c r="AG168" s="856">
        <f>'동부 배수관 '!AG168+'중부 배수관'!AG168+'서부 배수관 '!AG168+'유성 배수관 '!AT168+'대덕 배수관 '!AG168</f>
        <v>0</v>
      </c>
      <c r="AH168" s="856">
        <f>'동부 배수관 '!AH168+'중부 배수관'!AH168+'서부 배수관 '!AH168+'유성 배수관 '!AU168+'대덕 배수관 '!AH168</f>
        <v>0</v>
      </c>
      <c r="AI168" s="856">
        <f>'동부 배수관 '!AI168+'중부 배수관'!AI168+'서부 배수관 '!AI168+'유성 배수관 '!AV168+'대덕 배수관 '!AI168</f>
        <v>0</v>
      </c>
      <c r="AJ168" s="856">
        <f>'동부 배수관 '!AJ168+'중부 배수관'!AJ168+'서부 배수관 '!AJ168+'유성 배수관 '!AW168+'대덕 배수관 '!AJ168</f>
        <v>0</v>
      </c>
      <c r="AK168" s="856">
        <f>'동부 배수관 '!AK168+'중부 배수관'!AK168+'서부 배수관 '!AK168+'유성 배수관 '!AX168+'대덕 배수관 '!AK168</f>
        <v>0</v>
      </c>
    </row>
    <row r="169" spans="1:37" s="850" customFormat="1" ht="30" customHeight="1" x14ac:dyDescent="0.15">
      <c r="A169" s="866">
        <v>1800</v>
      </c>
      <c r="B169" s="867" t="s">
        <v>345</v>
      </c>
      <c r="C169" s="605">
        <f t="shared" si="47"/>
        <v>74.09</v>
      </c>
      <c r="D169" s="856">
        <f>'동부 배수관 '!D169+'중부 배수관'!D169+'서부 배수관 '!D169+'유성 배수관 '!D169+'대덕 배수관 '!D169</f>
        <v>0</v>
      </c>
      <c r="E169" s="856">
        <f>'동부 배수관 '!E169+'중부 배수관'!E169+'서부 배수관 '!E169+'유성 배수관 '!R169+'대덕 배수관 '!E169</f>
        <v>0</v>
      </c>
      <c r="F169" s="856">
        <f>'동부 배수관 '!F169+'중부 배수관'!F169+'서부 배수관 '!F169+'유성 배수관 '!S169+'대덕 배수관 '!F169</f>
        <v>0</v>
      </c>
      <c r="G169" s="856">
        <f>'동부 배수관 '!G169+'중부 배수관'!G169+'서부 배수관 '!G169+'유성 배수관 '!T169+'대덕 배수관 '!G169</f>
        <v>0</v>
      </c>
      <c r="H169" s="856">
        <f>'동부 배수관 '!H169+'중부 배수관'!H169+'서부 배수관 '!H169+'유성 배수관 '!U169+'대덕 배수관 '!H169</f>
        <v>0</v>
      </c>
      <c r="I169" s="856">
        <f>'동부 배수관 '!I169+'중부 배수관'!I169+'서부 배수관 '!I169+'유성 배수관 '!V169+'대덕 배수관 '!I169</f>
        <v>0</v>
      </c>
      <c r="J169" s="856">
        <f>'동부 배수관 '!J169+'중부 배수관'!J169+'서부 배수관 '!J169+'유성 배수관 '!W169+'대덕 배수관 '!J169</f>
        <v>0</v>
      </c>
      <c r="K169" s="856">
        <f>'동부 배수관 '!K169+'중부 배수관'!K169+'서부 배수관 '!K169+'유성 배수관 '!X169+'대덕 배수관 '!K169</f>
        <v>0</v>
      </c>
      <c r="L169" s="856">
        <f>'동부 배수관 '!L169+'중부 배수관'!L169+'서부 배수관 '!L169+'유성 배수관 '!Y169+'대덕 배수관 '!L169</f>
        <v>0</v>
      </c>
      <c r="M169" s="856">
        <f>'동부 배수관 '!M169+'중부 배수관'!M169+'서부 배수관 '!M169+'유성 배수관 '!Z169+'대덕 배수관 '!M169</f>
        <v>74.09</v>
      </c>
      <c r="N169" s="856">
        <f>'동부 배수관 '!N169+'중부 배수관'!N169+'서부 배수관 '!N169+'유성 배수관 '!AA169+'대덕 배수관 '!N169</f>
        <v>0</v>
      </c>
      <c r="O169" s="856">
        <f>'동부 배수관 '!O169+'중부 배수관'!O169+'서부 배수관 '!O169+'유성 배수관 '!AB169+'대덕 배수관 '!O169</f>
        <v>0</v>
      </c>
      <c r="P169" s="856">
        <f>'동부 배수관 '!P169+'중부 배수관'!P169+'서부 배수관 '!P169+'유성 배수관 '!AC169+'대덕 배수관 '!P169</f>
        <v>0</v>
      </c>
      <c r="Q169" s="856">
        <f>'동부 배수관 '!Q169+'중부 배수관'!Q169+'서부 배수관 '!Q169+'유성 배수관 '!AD169+'대덕 배수관 '!Q169</f>
        <v>0</v>
      </c>
      <c r="R169" s="856">
        <f>'동부 배수관 '!R169+'중부 배수관'!R169+'서부 배수관 '!R169+'유성 배수관 '!AE169+'대덕 배수관 '!R169</f>
        <v>0</v>
      </c>
      <c r="S169" s="856">
        <f>'동부 배수관 '!S169+'중부 배수관'!S169+'서부 배수관 '!S169+'유성 배수관 '!AF169+'대덕 배수관 '!S169</f>
        <v>0</v>
      </c>
      <c r="T169" s="856">
        <f>'동부 배수관 '!T169+'중부 배수관'!T169+'서부 배수관 '!T169+'유성 배수관 '!AG169+'대덕 배수관 '!T169</f>
        <v>0</v>
      </c>
      <c r="U169" s="856">
        <f>'동부 배수관 '!U169+'중부 배수관'!U169+'서부 배수관 '!U169+'유성 배수관 '!AH169+'대덕 배수관 '!U169</f>
        <v>0</v>
      </c>
      <c r="V169" s="856">
        <f>'동부 배수관 '!V169+'중부 배수관'!V169+'서부 배수관 '!V169+'유성 배수관 '!AI169+'대덕 배수관 '!V169</f>
        <v>0</v>
      </c>
      <c r="W169" s="856">
        <f>'동부 배수관 '!W169+'중부 배수관'!W169+'서부 배수관 '!W169+'유성 배수관 '!AJ169+'대덕 배수관 '!W169</f>
        <v>0</v>
      </c>
      <c r="X169" s="856">
        <f>'동부 배수관 '!X169+'중부 배수관'!X169+'서부 배수관 '!X169+'유성 배수관 '!AK169+'대덕 배수관 '!X169</f>
        <v>0</v>
      </c>
      <c r="Y169" s="856">
        <f>'동부 배수관 '!Y169+'중부 배수관'!Y169+'서부 배수관 '!Y169+'유성 배수관 '!AL169+'대덕 배수관 '!Y169</f>
        <v>0</v>
      </c>
      <c r="Z169" s="856">
        <f>'동부 배수관 '!Z169+'중부 배수관'!Z169+'서부 배수관 '!Z169+'유성 배수관 '!AM169+'대덕 배수관 '!Z169</f>
        <v>0</v>
      </c>
      <c r="AA169" s="856">
        <f>'동부 배수관 '!AA169+'중부 배수관'!AA169+'서부 배수관 '!AA169+'유성 배수관 '!AN169+'대덕 배수관 '!AA169</f>
        <v>0</v>
      </c>
      <c r="AB169" s="856">
        <f>'동부 배수관 '!AB169+'중부 배수관'!AB169+'서부 배수관 '!AB169+'유성 배수관 '!AO169+'대덕 배수관 '!AB169</f>
        <v>0</v>
      </c>
      <c r="AC169" s="856">
        <f>'동부 배수관 '!AC169+'중부 배수관'!AC169+'서부 배수관 '!AC169+'유성 배수관 '!AP169+'대덕 배수관 '!AC169</f>
        <v>0</v>
      </c>
      <c r="AD169" s="856">
        <f>'동부 배수관 '!AD169+'중부 배수관'!AD169+'서부 배수관 '!AD169+'유성 배수관 '!AQ169+'대덕 배수관 '!AD169</f>
        <v>0</v>
      </c>
      <c r="AE169" s="856">
        <f>'동부 배수관 '!AE169+'중부 배수관'!AE169+'서부 배수관 '!AE169+'유성 배수관 '!AR169+'대덕 배수관 '!AE169</f>
        <v>0</v>
      </c>
      <c r="AF169" s="856">
        <f>'동부 배수관 '!AF169+'중부 배수관'!AF169+'서부 배수관 '!AF169+'유성 배수관 '!AS169+'대덕 배수관 '!AF169</f>
        <v>0</v>
      </c>
      <c r="AG169" s="856">
        <f>'동부 배수관 '!AG169+'중부 배수관'!AG169+'서부 배수관 '!AG169+'유성 배수관 '!AT169+'대덕 배수관 '!AG169</f>
        <v>0</v>
      </c>
      <c r="AH169" s="856">
        <f>'동부 배수관 '!AH169+'중부 배수관'!AH169+'서부 배수관 '!AH169+'유성 배수관 '!AU169+'대덕 배수관 '!AH169</f>
        <v>0</v>
      </c>
      <c r="AI169" s="856">
        <f>'동부 배수관 '!AI169+'중부 배수관'!AI169+'서부 배수관 '!AI169+'유성 배수관 '!AV169+'대덕 배수관 '!AI169</f>
        <v>0</v>
      </c>
      <c r="AJ169" s="856">
        <f>'동부 배수관 '!AJ169+'중부 배수관'!AJ169+'서부 배수관 '!AJ169+'유성 배수관 '!AW169+'대덕 배수관 '!AJ169</f>
        <v>0</v>
      </c>
      <c r="AK169" s="856">
        <f>'동부 배수관 '!AK169+'중부 배수관'!AK169+'서부 배수관 '!AK169+'유성 배수관 '!AX169+'대덕 배수관 '!AK169</f>
        <v>0</v>
      </c>
    </row>
    <row r="170" spans="1:37" s="850" customFormat="1" ht="30" customHeight="1" x14ac:dyDescent="0.15">
      <c r="A170" s="866">
        <v>2000</v>
      </c>
      <c r="B170" s="867" t="s">
        <v>345</v>
      </c>
      <c r="C170" s="605">
        <f t="shared" si="47"/>
        <v>3.63</v>
      </c>
      <c r="D170" s="856">
        <f>'동부 배수관 '!D170+'중부 배수관'!D170+'서부 배수관 '!D170+'유성 배수관 '!D170+'대덕 배수관 '!D170</f>
        <v>0</v>
      </c>
      <c r="E170" s="856">
        <f>'동부 배수관 '!E170+'중부 배수관'!E170+'서부 배수관 '!E170+'유성 배수관 '!R170+'대덕 배수관 '!E170</f>
        <v>0</v>
      </c>
      <c r="F170" s="856">
        <f>'동부 배수관 '!F170+'중부 배수관'!F170+'서부 배수관 '!F170+'유성 배수관 '!S170+'대덕 배수관 '!F170</f>
        <v>0</v>
      </c>
      <c r="G170" s="856">
        <f>'동부 배수관 '!G170+'중부 배수관'!G170+'서부 배수관 '!G170+'유성 배수관 '!T170+'대덕 배수관 '!G170</f>
        <v>0</v>
      </c>
      <c r="H170" s="856">
        <f>'동부 배수관 '!H170+'중부 배수관'!H170+'서부 배수관 '!H170+'유성 배수관 '!U170+'대덕 배수관 '!H170</f>
        <v>0</v>
      </c>
      <c r="I170" s="856">
        <f>'동부 배수관 '!I170+'중부 배수관'!I170+'서부 배수관 '!I170+'유성 배수관 '!V170+'대덕 배수관 '!I170</f>
        <v>0</v>
      </c>
      <c r="J170" s="856">
        <f>'동부 배수관 '!J170+'중부 배수관'!J170+'서부 배수관 '!J170+'유성 배수관 '!W170+'대덕 배수관 '!J170</f>
        <v>0</v>
      </c>
      <c r="K170" s="856">
        <f>'동부 배수관 '!K170+'중부 배수관'!K170+'서부 배수관 '!K170+'유성 배수관 '!X170+'대덕 배수관 '!K170</f>
        <v>0</v>
      </c>
      <c r="L170" s="856">
        <f>'동부 배수관 '!L170+'중부 배수관'!L170+'서부 배수관 '!L170+'유성 배수관 '!Y170+'대덕 배수관 '!L170</f>
        <v>0</v>
      </c>
      <c r="M170" s="856">
        <f>'동부 배수관 '!M170+'중부 배수관'!M170+'서부 배수관 '!M170+'유성 배수관 '!Z170+'대덕 배수관 '!M170</f>
        <v>0</v>
      </c>
      <c r="N170" s="856">
        <f>'동부 배수관 '!N170+'중부 배수관'!N170+'서부 배수관 '!N170+'유성 배수관 '!AA170+'대덕 배수관 '!N170</f>
        <v>0</v>
      </c>
      <c r="O170" s="856">
        <f>'동부 배수관 '!O170+'중부 배수관'!O170+'서부 배수관 '!O170+'유성 배수관 '!AB170+'대덕 배수관 '!O170</f>
        <v>0</v>
      </c>
      <c r="P170" s="856">
        <f>'동부 배수관 '!P170+'중부 배수관'!P170+'서부 배수관 '!P170+'유성 배수관 '!AC170+'대덕 배수관 '!P170</f>
        <v>0</v>
      </c>
      <c r="Q170" s="856">
        <f>'동부 배수관 '!Q170+'중부 배수관'!Q170+'서부 배수관 '!Q170+'유성 배수관 '!AD170+'대덕 배수관 '!Q170</f>
        <v>0</v>
      </c>
      <c r="R170" s="856">
        <f>'동부 배수관 '!R170+'중부 배수관'!R170+'서부 배수관 '!R170+'유성 배수관 '!AE170+'대덕 배수관 '!R170</f>
        <v>0</v>
      </c>
      <c r="S170" s="856">
        <f>'동부 배수관 '!S170+'중부 배수관'!S170+'서부 배수관 '!S170+'유성 배수관 '!AF170+'대덕 배수관 '!S170</f>
        <v>0</v>
      </c>
      <c r="T170" s="856">
        <f>'동부 배수관 '!T170+'중부 배수관'!T170+'서부 배수관 '!T170+'유성 배수관 '!AG170+'대덕 배수관 '!T170</f>
        <v>0</v>
      </c>
      <c r="U170" s="856">
        <f>'동부 배수관 '!U170+'중부 배수관'!U170+'서부 배수관 '!U170+'유성 배수관 '!AH170+'대덕 배수관 '!U170</f>
        <v>0</v>
      </c>
      <c r="V170" s="856">
        <f>'동부 배수관 '!V170+'중부 배수관'!V170+'서부 배수관 '!V170+'유성 배수관 '!AI170+'대덕 배수관 '!V170</f>
        <v>0</v>
      </c>
      <c r="W170" s="856">
        <f>'동부 배수관 '!W170+'중부 배수관'!W170+'서부 배수관 '!W170+'유성 배수관 '!AJ170+'대덕 배수관 '!W170</f>
        <v>0</v>
      </c>
      <c r="X170" s="856">
        <f>'동부 배수관 '!X170+'중부 배수관'!X170+'서부 배수관 '!X170+'유성 배수관 '!AK170+'대덕 배수관 '!X170</f>
        <v>0</v>
      </c>
      <c r="Y170" s="856">
        <f>'동부 배수관 '!Y170+'중부 배수관'!Y170+'서부 배수관 '!Y170+'유성 배수관 '!AL170+'대덕 배수관 '!Y170</f>
        <v>0</v>
      </c>
      <c r="Z170" s="856">
        <f>'동부 배수관 '!Z170+'중부 배수관'!Z170+'서부 배수관 '!Z170+'유성 배수관 '!AM170+'대덕 배수관 '!Z170</f>
        <v>0</v>
      </c>
      <c r="AA170" s="856">
        <f>'동부 배수관 '!AA170+'중부 배수관'!AA170+'서부 배수관 '!AA170+'유성 배수관 '!AN170+'대덕 배수관 '!AA170</f>
        <v>0</v>
      </c>
      <c r="AB170" s="856">
        <f>'동부 배수관 '!AB170+'중부 배수관'!AB170+'서부 배수관 '!AB170+'유성 배수관 '!AO170+'대덕 배수관 '!AB170</f>
        <v>0</v>
      </c>
      <c r="AC170" s="856">
        <f>'동부 배수관 '!AC170+'중부 배수관'!AC170+'서부 배수관 '!AC170+'유성 배수관 '!AP170+'대덕 배수관 '!AC170</f>
        <v>0</v>
      </c>
      <c r="AD170" s="856">
        <f>'동부 배수관 '!AD170+'중부 배수관'!AD170+'서부 배수관 '!AD170+'유성 배수관 '!AQ170+'대덕 배수관 '!AD170</f>
        <v>0</v>
      </c>
      <c r="AE170" s="856">
        <f>'동부 배수관 '!AE170+'중부 배수관'!AE170+'서부 배수관 '!AE170+'유성 배수관 '!AR170+'대덕 배수관 '!AE170</f>
        <v>3.63</v>
      </c>
      <c r="AF170" s="856">
        <f>'동부 배수관 '!AF170+'중부 배수관'!AF170+'서부 배수관 '!AF170+'유성 배수관 '!AS170+'대덕 배수관 '!AF170</f>
        <v>0</v>
      </c>
      <c r="AG170" s="856">
        <f>'동부 배수관 '!AG170+'중부 배수관'!AG170+'서부 배수관 '!AG170+'유성 배수관 '!AT170+'대덕 배수관 '!AG170</f>
        <v>0</v>
      </c>
      <c r="AH170" s="856">
        <f>'동부 배수관 '!AH170+'중부 배수관'!AH170+'서부 배수관 '!AH170+'유성 배수관 '!AU170+'대덕 배수관 '!AH170</f>
        <v>0</v>
      </c>
      <c r="AI170" s="856">
        <f>'동부 배수관 '!AI170+'중부 배수관'!AI170+'서부 배수관 '!AI170+'유성 배수관 '!AV170+'대덕 배수관 '!AI170</f>
        <v>0</v>
      </c>
      <c r="AJ170" s="856">
        <f>'동부 배수관 '!AJ170+'중부 배수관'!AJ170+'서부 배수관 '!AJ170+'유성 배수관 '!AW170+'대덕 배수관 '!AJ170</f>
        <v>0</v>
      </c>
      <c r="AK170" s="856">
        <f>'동부 배수관 '!AK170+'중부 배수관'!AK170+'서부 배수관 '!AK170+'유성 배수관 '!AX170+'대덕 배수관 '!AK170</f>
        <v>0</v>
      </c>
    </row>
    <row r="171" spans="1:37" s="850" customFormat="1" ht="30" customHeight="1" x14ac:dyDescent="0.15">
      <c r="A171" s="866">
        <v>2200</v>
      </c>
      <c r="B171" s="867" t="s">
        <v>345</v>
      </c>
      <c r="C171" s="605">
        <f t="shared" si="47"/>
        <v>0</v>
      </c>
      <c r="D171" s="856">
        <f>'동부 배수관 '!D171+'중부 배수관'!D171+'서부 배수관 '!D171+'유성 배수관 '!D171+'대덕 배수관 '!D171</f>
        <v>0</v>
      </c>
      <c r="E171" s="856">
        <f>'동부 배수관 '!E171+'중부 배수관'!E171+'서부 배수관 '!E171+'유성 배수관 '!R171+'대덕 배수관 '!E171</f>
        <v>0</v>
      </c>
      <c r="F171" s="856">
        <f>'동부 배수관 '!F171+'중부 배수관'!F171+'서부 배수관 '!F171+'유성 배수관 '!S171+'대덕 배수관 '!F171</f>
        <v>0</v>
      </c>
      <c r="G171" s="856">
        <f>'동부 배수관 '!G171+'중부 배수관'!G171+'서부 배수관 '!G171+'유성 배수관 '!T171+'대덕 배수관 '!G171</f>
        <v>0</v>
      </c>
      <c r="H171" s="856">
        <f>'동부 배수관 '!H171+'중부 배수관'!H171+'서부 배수관 '!H171+'유성 배수관 '!U171+'대덕 배수관 '!H171</f>
        <v>0</v>
      </c>
      <c r="I171" s="856">
        <f>'동부 배수관 '!I171+'중부 배수관'!I171+'서부 배수관 '!I171+'유성 배수관 '!V171+'대덕 배수관 '!I171</f>
        <v>0</v>
      </c>
      <c r="J171" s="856">
        <f>'동부 배수관 '!J171+'중부 배수관'!J171+'서부 배수관 '!J171+'유성 배수관 '!W171+'대덕 배수관 '!J171</f>
        <v>0</v>
      </c>
      <c r="K171" s="856">
        <f>'동부 배수관 '!K171+'중부 배수관'!K171+'서부 배수관 '!K171+'유성 배수관 '!X171+'대덕 배수관 '!K171</f>
        <v>0</v>
      </c>
      <c r="L171" s="856">
        <f>'동부 배수관 '!L171+'중부 배수관'!L171+'서부 배수관 '!L171+'유성 배수관 '!Y171+'대덕 배수관 '!L171</f>
        <v>0</v>
      </c>
      <c r="M171" s="856">
        <f>'동부 배수관 '!M171+'중부 배수관'!M171+'서부 배수관 '!M171+'유성 배수관 '!Z171+'대덕 배수관 '!M171</f>
        <v>0</v>
      </c>
      <c r="N171" s="856">
        <f>'동부 배수관 '!N171+'중부 배수관'!N171+'서부 배수관 '!N171+'유성 배수관 '!AA171+'대덕 배수관 '!N171</f>
        <v>0</v>
      </c>
      <c r="O171" s="856">
        <f>'동부 배수관 '!O171+'중부 배수관'!O171+'서부 배수관 '!O171+'유성 배수관 '!AB171+'대덕 배수관 '!O171</f>
        <v>0</v>
      </c>
      <c r="P171" s="856">
        <f>'동부 배수관 '!P171+'중부 배수관'!P171+'서부 배수관 '!P171+'유성 배수관 '!AC171+'대덕 배수관 '!P171</f>
        <v>0</v>
      </c>
      <c r="Q171" s="856">
        <f>'동부 배수관 '!Q171+'중부 배수관'!Q171+'서부 배수관 '!Q171+'유성 배수관 '!AD171+'대덕 배수관 '!Q171</f>
        <v>0</v>
      </c>
      <c r="R171" s="856">
        <f>'동부 배수관 '!R171+'중부 배수관'!R171+'서부 배수관 '!R171+'유성 배수관 '!AE171+'대덕 배수관 '!R171</f>
        <v>0</v>
      </c>
      <c r="S171" s="856">
        <f>'동부 배수관 '!S171+'중부 배수관'!S171+'서부 배수관 '!S171+'유성 배수관 '!AF171+'대덕 배수관 '!S171</f>
        <v>0</v>
      </c>
      <c r="T171" s="856">
        <f>'동부 배수관 '!T171+'중부 배수관'!T171+'서부 배수관 '!T171+'유성 배수관 '!AG171+'대덕 배수관 '!T171</f>
        <v>0</v>
      </c>
      <c r="U171" s="856">
        <f>'동부 배수관 '!U171+'중부 배수관'!U171+'서부 배수관 '!U171+'유성 배수관 '!AH171+'대덕 배수관 '!U171</f>
        <v>0</v>
      </c>
      <c r="V171" s="856">
        <f>'동부 배수관 '!V171+'중부 배수관'!V171+'서부 배수관 '!V171+'유성 배수관 '!AI171+'대덕 배수관 '!V171</f>
        <v>0</v>
      </c>
      <c r="W171" s="856">
        <f>'동부 배수관 '!W171+'중부 배수관'!W171+'서부 배수관 '!W171+'유성 배수관 '!AJ171+'대덕 배수관 '!W171</f>
        <v>0</v>
      </c>
      <c r="X171" s="856">
        <f>'동부 배수관 '!X171+'중부 배수관'!X171+'서부 배수관 '!X171+'유성 배수관 '!AK171+'대덕 배수관 '!X171</f>
        <v>0</v>
      </c>
      <c r="Y171" s="856">
        <f>'동부 배수관 '!Y171+'중부 배수관'!Y171+'서부 배수관 '!Y171+'유성 배수관 '!AL171+'대덕 배수관 '!Y171</f>
        <v>0</v>
      </c>
      <c r="Z171" s="856">
        <f>'동부 배수관 '!Z171+'중부 배수관'!Z171+'서부 배수관 '!Z171+'유성 배수관 '!AM171+'대덕 배수관 '!Z171</f>
        <v>0</v>
      </c>
      <c r="AA171" s="856">
        <f>'동부 배수관 '!AA171+'중부 배수관'!AA171+'서부 배수관 '!AA171+'유성 배수관 '!AN171+'대덕 배수관 '!AA171</f>
        <v>0</v>
      </c>
      <c r="AB171" s="856">
        <f>'동부 배수관 '!AB171+'중부 배수관'!AB171+'서부 배수관 '!AB171+'유성 배수관 '!AO171+'대덕 배수관 '!AB171</f>
        <v>0</v>
      </c>
      <c r="AC171" s="856">
        <f>'동부 배수관 '!AC171+'중부 배수관'!AC171+'서부 배수관 '!AC171+'유성 배수관 '!AP171+'대덕 배수관 '!AC171</f>
        <v>0</v>
      </c>
      <c r="AD171" s="856">
        <f>'동부 배수관 '!AD171+'중부 배수관'!AD171+'서부 배수관 '!AD171+'유성 배수관 '!AQ171+'대덕 배수관 '!AD171</f>
        <v>0</v>
      </c>
      <c r="AE171" s="856">
        <f>'동부 배수관 '!AE171+'중부 배수관'!AE171+'서부 배수관 '!AE171+'유성 배수관 '!AR171+'대덕 배수관 '!AE171</f>
        <v>0</v>
      </c>
      <c r="AF171" s="856">
        <f>'동부 배수관 '!AF171+'중부 배수관'!AF171+'서부 배수관 '!AF171+'유성 배수관 '!AS171+'대덕 배수관 '!AF171</f>
        <v>0</v>
      </c>
      <c r="AG171" s="856">
        <f>'동부 배수관 '!AG171+'중부 배수관'!AG171+'서부 배수관 '!AG171+'유성 배수관 '!AT171+'대덕 배수관 '!AG171</f>
        <v>0</v>
      </c>
      <c r="AH171" s="856">
        <f>'동부 배수관 '!AH171+'중부 배수관'!AH171+'서부 배수관 '!AH171+'유성 배수관 '!AU171+'대덕 배수관 '!AH171</f>
        <v>0</v>
      </c>
      <c r="AI171" s="856">
        <f>'동부 배수관 '!AI171+'중부 배수관'!AI171+'서부 배수관 '!AI171+'유성 배수관 '!AV171+'대덕 배수관 '!AI171</f>
        <v>0</v>
      </c>
      <c r="AJ171" s="856">
        <f>'동부 배수관 '!AJ171+'중부 배수관'!AJ171+'서부 배수관 '!AJ171+'유성 배수관 '!AW171+'대덕 배수관 '!AJ171</f>
        <v>0</v>
      </c>
      <c r="AK171" s="856">
        <f>'동부 배수관 '!AK171+'중부 배수관'!AK171+'서부 배수관 '!AK171+'유성 배수관 '!AX171+'대덕 배수관 '!AK171</f>
        <v>0</v>
      </c>
    </row>
    <row r="172" spans="1:37" s="195" customFormat="1" ht="30" customHeight="1" x14ac:dyDescent="0.15">
      <c r="A172" s="866">
        <v>2300</v>
      </c>
      <c r="B172" s="867" t="s">
        <v>345</v>
      </c>
      <c r="C172" s="605">
        <f t="shared" si="47"/>
        <v>2802.04</v>
      </c>
      <c r="D172" s="856">
        <f>'동부 배수관 '!D172+'중부 배수관'!D172+'서부 배수관 '!D172+'유성 배수관 '!D172+'대덕 배수관 '!D172</f>
        <v>0</v>
      </c>
      <c r="E172" s="856">
        <f>'동부 배수관 '!E172+'중부 배수관'!E172+'서부 배수관 '!E172+'유성 배수관 '!R172+'대덕 배수관 '!E172</f>
        <v>0</v>
      </c>
      <c r="F172" s="856">
        <f>'동부 배수관 '!F172+'중부 배수관'!F172+'서부 배수관 '!F172+'유성 배수관 '!S172+'대덕 배수관 '!F172</f>
        <v>0</v>
      </c>
      <c r="G172" s="856">
        <f>'동부 배수관 '!G172+'중부 배수관'!G172+'서부 배수관 '!G172+'유성 배수관 '!T172+'대덕 배수관 '!G172</f>
        <v>0</v>
      </c>
      <c r="H172" s="856">
        <f>'동부 배수관 '!H172+'중부 배수관'!H172+'서부 배수관 '!H172+'유성 배수관 '!U172+'대덕 배수관 '!H172</f>
        <v>0</v>
      </c>
      <c r="I172" s="856">
        <f>'동부 배수관 '!I172+'중부 배수관'!I172+'서부 배수관 '!I172+'유성 배수관 '!V172+'대덕 배수관 '!I172</f>
        <v>0</v>
      </c>
      <c r="J172" s="856">
        <f>'동부 배수관 '!J172+'중부 배수관'!J172+'서부 배수관 '!J172+'유성 배수관 '!W172+'대덕 배수관 '!J172</f>
        <v>0</v>
      </c>
      <c r="K172" s="856">
        <f>'동부 배수관 '!K172+'중부 배수관'!K172+'서부 배수관 '!K172+'유성 배수관 '!X172+'대덕 배수관 '!K172</f>
        <v>0</v>
      </c>
      <c r="L172" s="856">
        <f>'동부 배수관 '!L172+'중부 배수관'!L172+'서부 배수관 '!L172+'유성 배수관 '!Y172+'대덕 배수관 '!L172</f>
        <v>0</v>
      </c>
      <c r="M172" s="856">
        <f>'동부 배수관 '!M172+'중부 배수관'!M172+'서부 배수관 '!M172+'유성 배수관 '!Z172+'대덕 배수관 '!M172</f>
        <v>0</v>
      </c>
      <c r="N172" s="856">
        <f>'동부 배수관 '!N172+'중부 배수관'!N172+'서부 배수관 '!N172+'유성 배수관 '!AA172+'대덕 배수관 '!N172</f>
        <v>0</v>
      </c>
      <c r="O172" s="856">
        <f>'동부 배수관 '!O172+'중부 배수관'!O172+'서부 배수관 '!O172+'유성 배수관 '!AB172+'대덕 배수관 '!O172</f>
        <v>0</v>
      </c>
      <c r="P172" s="856">
        <f>'동부 배수관 '!P172+'중부 배수관'!P172+'서부 배수관 '!P172+'유성 배수관 '!AC172+'대덕 배수관 '!P172</f>
        <v>0</v>
      </c>
      <c r="Q172" s="856">
        <f>'동부 배수관 '!Q172+'중부 배수관'!Q172+'서부 배수관 '!Q172+'유성 배수관 '!AD172+'대덕 배수관 '!Q172</f>
        <v>0</v>
      </c>
      <c r="R172" s="856">
        <f>'동부 배수관 '!R172+'중부 배수관'!R172+'서부 배수관 '!R172+'유성 배수관 '!AE172+'대덕 배수관 '!R172</f>
        <v>0</v>
      </c>
      <c r="S172" s="856">
        <f>'동부 배수관 '!S172+'중부 배수관'!S172+'서부 배수관 '!S172+'유성 배수관 '!AF172+'대덕 배수관 '!S172</f>
        <v>0</v>
      </c>
      <c r="T172" s="856">
        <f>'동부 배수관 '!T172+'중부 배수관'!T172+'서부 배수관 '!T172+'유성 배수관 '!AG172+'대덕 배수관 '!T172</f>
        <v>0</v>
      </c>
      <c r="U172" s="856">
        <f>'동부 배수관 '!U172+'중부 배수관'!U172+'서부 배수관 '!U172+'유성 배수관 '!AH172+'대덕 배수관 '!U172</f>
        <v>0</v>
      </c>
      <c r="V172" s="856">
        <f>'동부 배수관 '!V172+'중부 배수관'!V172+'서부 배수관 '!V172+'유성 배수관 '!AI172+'대덕 배수관 '!V172</f>
        <v>0</v>
      </c>
      <c r="W172" s="856">
        <f>'동부 배수관 '!W172+'중부 배수관'!W172+'서부 배수관 '!W172+'유성 배수관 '!AJ172+'대덕 배수관 '!W172</f>
        <v>0</v>
      </c>
      <c r="X172" s="856">
        <f>'동부 배수관 '!X172+'중부 배수관'!X172+'서부 배수관 '!X172+'유성 배수관 '!AK172+'대덕 배수관 '!X172</f>
        <v>1161.6500000000001</v>
      </c>
      <c r="Y172" s="856">
        <f>'동부 배수관 '!Y172+'중부 배수관'!Y172+'서부 배수관 '!Y172+'유성 배수관 '!AL172+'대덕 배수관 '!Y172</f>
        <v>0</v>
      </c>
      <c r="Z172" s="856">
        <f>'동부 배수관 '!Z172+'중부 배수관'!Z172+'서부 배수관 '!Z172+'유성 배수관 '!AM172+'대덕 배수관 '!Z172</f>
        <v>0</v>
      </c>
      <c r="AA172" s="856">
        <f>'동부 배수관 '!AA172+'중부 배수관'!AA172+'서부 배수관 '!AA172+'유성 배수관 '!AN172+'대덕 배수관 '!AA172</f>
        <v>723.1</v>
      </c>
      <c r="AB172" s="856">
        <f>'동부 배수관 '!AB172+'중부 배수관'!AB172+'서부 배수관 '!AB172+'유성 배수관 '!AO172+'대덕 배수관 '!AB172</f>
        <v>0</v>
      </c>
      <c r="AC172" s="856">
        <f>'동부 배수관 '!AC172+'중부 배수관'!AC172+'서부 배수관 '!AC172+'유성 배수관 '!AP172+'대덕 배수관 '!AC172</f>
        <v>0</v>
      </c>
      <c r="AD172" s="856">
        <f>'동부 배수관 '!AD172+'중부 배수관'!AD172+'서부 배수관 '!AD172+'유성 배수관 '!AQ172+'대덕 배수관 '!AD172</f>
        <v>0</v>
      </c>
      <c r="AE172" s="856">
        <f>'동부 배수관 '!AE172+'중부 배수관'!AE172+'서부 배수관 '!AE172+'유성 배수관 '!AR172+'대덕 배수관 '!AE172</f>
        <v>917.29000000000008</v>
      </c>
      <c r="AF172" s="856">
        <f>'동부 배수관 '!AF172+'중부 배수관'!AF172+'서부 배수관 '!AF172+'유성 배수관 '!AS172+'대덕 배수관 '!AF172</f>
        <v>0</v>
      </c>
      <c r="AG172" s="856">
        <f>'동부 배수관 '!AG172+'중부 배수관'!AG172+'서부 배수관 '!AG172+'유성 배수관 '!AT172+'대덕 배수관 '!AG172</f>
        <v>0</v>
      </c>
      <c r="AH172" s="856">
        <f>'동부 배수관 '!AH172+'중부 배수관'!AH172+'서부 배수관 '!AH172+'유성 배수관 '!AU172+'대덕 배수관 '!AH172</f>
        <v>0</v>
      </c>
      <c r="AI172" s="856">
        <f>'동부 배수관 '!AI172+'중부 배수관'!AI172+'서부 배수관 '!AI172+'유성 배수관 '!AV172+'대덕 배수관 '!AI172</f>
        <v>0</v>
      </c>
      <c r="AJ172" s="856">
        <f>'동부 배수관 '!AJ172+'중부 배수관'!AJ172+'서부 배수관 '!AJ172+'유성 배수관 '!AW172+'대덕 배수관 '!AJ172</f>
        <v>0</v>
      </c>
      <c r="AK172" s="856">
        <f>'동부 배수관 '!AK172+'중부 배수관'!AK172+'서부 배수관 '!AK172+'유성 배수관 '!AX172+'대덕 배수관 '!AK172</f>
        <v>0</v>
      </c>
    </row>
    <row r="173" spans="1:37" s="850" customFormat="1" ht="30" customHeight="1" x14ac:dyDescent="0.15">
      <c r="A173" s="866">
        <v>2400</v>
      </c>
      <c r="B173" s="867" t="s">
        <v>345</v>
      </c>
      <c r="C173" s="605">
        <f t="shared" si="47"/>
        <v>618.6</v>
      </c>
      <c r="D173" s="856">
        <f>'동부 배수관 '!D173+'중부 배수관'!D173+'서부 배수관 '!D173+'유성 배수관 '!D173+'대덕 배수관 '!D173</f>
        <v>0</v>
      </c>
      <c r="E173" s="856">
        <f>'동부 배수관 '!E173+'중부 배수관'!E173+'서부 배수관 '!E173+'유성 배수관 '!R173+'대덕 배수관 '!E173</f>
        <v>0</v>
      </c>
      <c r="F173" s="856">
        <f>'동부 배수관 '!F173+'중부 배수관'!F173+'서부 배수관 '!F173+'유성 배수관 '!S173+'대덕 배수관 '!F173</f>
        <v>0</v>
      </c>
      <c r="G173" s="856">
        <f>'동부 배수관 '!G173+'중부 배수관'!G173+'서부 배수관 '!G173+'유성 배수관 '!T173+'대덕 배수관 '!G173</f>
        <v>0</v>
      </c>
      <c r="H173" s="856">
        <f>'동부 배수관 '!H173+'중부 배수관'!H173+'서부 배수관 '!H173+'유성 배수관 '!U173+'대덕 배수관 '!H173</f>
        <v>0</v>
      </c>
      <c r="I173" s="856">
        <f>'동부 배수관 '!I173+'중부 배수관'!I173+'서부 배수관 '!I173+'유성 배수관 '!V173+'대덕 배수관 '!I173</f>
        <v>0</v>
      </c>
      <c r="J173" s="856">
        <f>'동부 배수관 '!J173+'중부 배수관'!J173+'서부 배수관 '!J173+'유성 배수관 '!W173+'대덕 배수관 '!J173</f>
        <v>0</v>
      </c>
      <c r="K173" s="856">
        <f>'동부 배수관 '!K173+'중부 배수관'!K173+'서부 배수관 '!K173+'유성 배수관 '!X173+'대덕 배수관 '!K173</f>
        <v>0</v>
      </c>
      <c r="L173" s="856">
        <f>'동부 배수관 '!L173+'중부 배수관'!L173+'서부 배수관 '!L173+'유성 배수관 '!Y173+'대덕 배수관 '!L173</f>
        <v>0</v>
      </c>
      <c r="M173" s="856">
        <f>'동부 배수관 '!M173+'중부 배수관'!M173+'서부 배수관 '!M173+'유성 배수관 '!Z173+'대덕 배수관 '!M173</f>
        <v>618.6</v>
      </c>
      <c r="N173" s="856">
        <f>'동부 배수관 '!N173+'중부 배수관'!N173+'서부 배수관 '!N173+'유성 배수관 '!AA173+'대덕 배수관 '!N173</f>
        <v>0</v>
      </c>
      <c r="O173" s="856">
        <f>'동부 배수관 '!O173+'중부 배수관'!O173+'서부 배수관 '!O173+'유성 배수관 '!AB173+'대덕 배수관 '!O173</f>
        <v>0</v>
      </c>
      <c r="P173" s="856">
        <f>'동부 배수관 '!P173+'중부 배수관'!P173+'서부 배수관 '!P173+'유성 배수관 '!AC173+'대덕 배수관 '!P173</f>
        <v>0</v>
      </c>
      <c r="Q173" s="856">
        <f>'동부 배수관 '!Q173+'중부 배수관'!Q173+'서부 배수관 '!Q173+'유성 배수관 '!AD173+'대덕 배수관 '!Q173</f>
        <v>0</v>
      </c>
      <c r="R173" s="856">
        <f>'동부 배수관 '!R173+'중부 배수관'!R173+'서부 배수관 '!R173+'유성 배수관 '!AE173+'대덕 배수관 '!R173</f>
        <v>0</v>
      </c>
      <c r="S173" s="856">
        <f>'동부 배수관 '!S173+'중부 배수관'!S173+'서부 배수관 '!S173+'유성 배수관 '!AF173+'대덕 배수관 '!S173</f>
        <v>0</v>
      </c>
      <c r="T173" s="856">
        <f>'동부 배수관 '!T173+'중부 배수관'!T173+'서부 배수관 '!T173+'유성 배수관 '!AG173+'대덕 배수관 '!T173</f>
        <v>0</v>
      </c>
      <c r="U173" s="856">
        <f>'동부 배수관 '!U173+'중부 배수관'!U173+'서부 배수관 '!U173+'유성 배수관 '!AH173+'대덕 배수관 '!U173</f>
        <v>0</v>
      </c>
      <c r="V173" s="856">
        <f>'동부 배수관 '!V173+'중부 배수관'!V173+'서부 배수관 '!V173+'유성 배수관 '!AI173+'대덕 배수관 '!V173</f>
        <v>0</v>
      </c>
      <c r="W173" s="856">
        <f>'동부 배수관 '!W173+'중부 배수관'!W173+'서부 배수관 '!W173+'유성 배수관 '!AJ173+'대덕 배수관 '!W173</f>
        <v>0</v>
      </c>
      <c r="X173" s="856">
        <f>'동부 배수관 '!X173+'중부 배수관'!X173+'서부 배수관 '!X173+'유성 배수관 '!AK173+'대덕 배수관 '!X173</f>
        <v>0</v>
      </c>
      <c r="Y173" s="856">
        <f>'동부 배수관 '!Y173+'중부 배수관'!Y173+'서부 배수관 '!Y173+'유성 배수관 '!AL173+'대덕 배수관 '!Y173</f>
        <v>0</v>
      </c>
      <c r="Z173" s="856">
        <f>'동부 배수관 '!Z173+'중부 배수관'!Z173+'서부 배수관 '!Z173+'유성 배수관 '!AM173+'대덕 배수관 '!Z173</f>
        <v>0</v>
      </c>
      <c r="AA173" s="856">
        <f>'동부 배수관 '!AA173+'중부 배수관'!AA173+'서부 배수관 '!AA173+'유성 배수관 '!AN173+'대덕 배수관 '!AA173</f>
        <v>0</v>
      </c>
      <c r="AB173" s="856">
        <f>'동부 배수관 '!AB173+'중부 배수관'!AB173+'서부 배수관 '!AB173+'유성 배수관 '!AO173+'대덕 배수관 '!AB173</f>
        <v>0</v>
      </c>
      <c r="AC173" s="856">
        <f>'동부 배수관 '!AC173+'중부 배수관'!AC173+'서부 배수관 '!AC173+'유성 배수관 '!AP173+'대덕 배수관 '!AC173</f>
        <v>0</v>
      </c>
      <c r="AD173" s="856">
        <f>'동부 배수관 '!AD173+'중부 배수관'!AD173+'서부 배수관 '!AD173+'유성 배수관 '!AQ173+'대덕 배수관 '!AD173</f>
        <v>0</v>
      </c>
      <c r="AE173" s="856">
        <f>'동부 배수관 '!AE173+'중부 배수관'!AE173+'서부 배수관 '!AE173+'유성 배수관 '!AR173+'대덕 배수관 '!AE173</f>
        <v>0</v>
      </c>
      <c r="AF173" s="856">
        <f>'동부 배수관 '!AF173+'중부 배수관'!AF173+'서부 배수관 '!AF173+'유성 배수관 '!AS173+'대덕 배수관 '!AF173</f>
        <v>0</v>
      </c>
      <c r="AG173" s="856">
        <f>'동부 배수관 '!AG173+'중부 배수관'!AG173+'서부 배수관 '!AG173+'유성 배수관 '!AT173+'대덕 배수관 '!AG173</f>
        <v>0</v>
      </c>
      <c r="AH173" s="856">
        <f>'동부 배수관 '!AH173+'중부 배수관'!AH173+'서부 배수관 '!AH173+'유성 배수관 '!AU173+'대덕 배수관 '!AH173</f>
        <v>0</v>
      </c>
      <c r="AI173" s="856">
        <f>'동부 배수관 '!AI173+'중부 배수관'!AI173+'서부 배수관 '!AI173+'유성 배수관 '!AV173+'대덕 배수관 '!AI173</f>
        <v>0</v>
      </c>
      <c r="AJ173" s="856">
        <f>'동부 배수관 '!AJ173+'중부 배수관'!AJ173+'서부 배수관 '!AJ173+'유성 배수관 '!AW173+'대덕 배수관 '!AJ173</f>
        <v>0</v>
      </c>
      <c r="AK173" s="856">
        <f>'동부 배수관 '!AK173+'중부 배수관'!AK173+'서부 배수관 '!AK173+'유성 배수관 '!AX173+'대덕 배수관 '!AK173</f>
        <v>0</v>
      </c>
    </row>
  </sheetData>
  <sheetProtection password="CC19" sheet="1" objects="1" scenarios="1"/>
  <mergeCells count="18">
    <mergeCell ref="A94:A102"/>
    <mergeCell ref="A103:A111"/>
    <mergeCell ref="A4:A12"/>
    <mergeCell ref="A13:A21"/>
    <mergeCell ref="A22:A30"/>
    <mergeCell ref="A31:A39"/>
    <mergeCell ref="A40:A48"/>
    <mergeCell ref="A49:A57"/>
    <mergeCell ref="A58:A66"/>
    <mergeCell ref="A67:A75"/>
    <mergeCell ref="A76:A84"/>
    <mergeCell ref="A85:A93"/>
    <mergeCell ref="A157:A165"/>
    <mergeCell ref="A112:A120"/>
    <mergeCell ref="A121:A129"/>
    <mergeCell ref="A130:A138"/>
    <mergeCell ref="A139:A147"/>
    <mergeCell ref="A148:A156"/>
  </mergeCells>
  <phoneticPr fontId="65" type="noConversion"/>
  <pageMargins left="0.55118110236220497" right="0.55000000000000004" top="0.98425196850393704" bottom="0.59055118110236204" header="0.13" footer="0"/>
  <pageSetup paperSize="9" scale="38" firstPageNumber="43" fitToWidth="6" fitToHeight="2" pageOrder="overThenDown" orientation="portrait" useFirstPageNumber="1" horizontalDpi="300" verticalDpi="300" r:id="rId1"/>
  <headerFooter alignWithMargins="0">
    <oddFooter>&amp;C- &amp;P -</oddFooter>
  </headerFooter>
  <rowBreaks count="2" manualBreakCount="2">
    <brk id="39" max="36" man="1"/>
    <brk id="76" max="36" man="1"/>
  </rowBreaks>
  <colBreaks count="5" manualBreakCount="5">
    <brk id="5" max="172" man="1"/>
    <brk id="11" max="172" man="1"/>
    <brk id="16" max="172" man="1"/>
    <brk id="21" max="172" man="1"/>
    <brk id="27" max="172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EU55"/>
  <sheetViews>
    <sheetView view="pageBreakPreview" zoomScaleNormal="80" zoomScaleSheetLayoutView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J15" sqref="AJ15"/>
    </sheetView>
  </sheetViews>
  <sheetFormatPr defaultRowHeight="13.5" x14ac:dyDescent="0.15"/>
  <cols>
    <col min="1" max="1" width="4" style="190" customWidth="1"/>
    <col min="2" max="2" width="12.77734375" style="191" customWidth="1"/>
    <col min="3" max="5" width="14.6640625" style="168" customWidth="1"/>
    <col min="6" max="11" width="12.6640625" style="168" customWidth="1"/>
    <col min="12" max="16" width="14.77734375" style="168" customWidth="1"/>
    <col min="17" max="22" width="12.109375" style="168" customWidth="1"/>
    <col min="23" max="27" width="15.33203125" style="168" customWidth="1"/>
    <col min="28" max="32" width="14.88671875" style="168" customWidth="1"/>
    <col min="33" max="33" width="14.88671875" style="190" customWidth="1"/>
    <col min="34" max="37" width="13.6640625" style="190" customWidth="1"/>
    <col min="38" max="16384" width="8.88671875" style="190"/>
  </cols>
  <sheetData>
    <row r="1" spans="1:90" s="185" customFormat="1" ht="31.5" x14ac:dyDescent="0.15">
      <c r="B1" s="186"/>
      <c r="C1" s="187" t="s">
        <v>361</v>
      </c>
      <c r="D1" s="188"/>
      <c r="E1" s="188"/>
      <c r="F1" s="188"/>
      <c r="G1" s="1131"/>
      <c r="H1" s="188"/>
      <c r="I1" s="188"/>
      <c r="J1" s="188"/>
      <c r="K1" s="188"/>
      <c r="L1" s="187" t="s">
        <v>362</v>
      </c>
      <c r="M1" s="188"/>
      <c r="N1" s="188"/>
      <c r="O1" s="175"/>
      <c r="P1" s="175"/>
      <c r="Q1" s="187"/>
      <c r="R1" s="175"/>
      <c r="S1" s="175"/>
      <c r="T1" s="175"/>
      <c r="U1" s="189"/>
      <c r="V1" s="175"/>
      <c r="W1" s="187" t="s">
        <v>363</v>
      </c>
      <c r="X1" s="175"/>
      <c r="Y1" s="175"/>
      <c r="Z1" s="175"/>
      <c r="AA1" s="175"/>
      <c r="AB1" s="187"/>
      <c r="AC1" s="175"/>
      <c r="AD1" s="175"/>
      <c r="AE1" s="175"/>
      <c r="AF1" s="175"/>
    </row>
    <row r="2" spans="1:90" ht="20.25" customHeight="1" x14ac:dyDescent="0.15">
      <c r="A2" s="583"/>
      <c r="B2" s="584"/>
      <c r="C2" s="585"/>
      <c r="D2" s="193" t="s">
        <v>364</v>
      </c>
      <c r="E2" s="192"/>
      <c r="F2" s="192"/>
      <c r="G2" s="192"/>
      <c r="H2" s="192"/>
      <c r="I2" s="192"/>
      <c r="J2" s="193" t="s">
        <v>364</v>
      </c>
      <c r="K2" s="192"/>
      <c r="L2" s="192"/>
      <c r="P2" s="193" t="s">
        <v>949</v>
      </c>
      <c r="V2" s="193" t="s">
        <v>949</v>
      </c>
      <c r="AA2" s="193" t="s">
        <v>950</v>
      </c>
      <c r="AG2" s="193" t="s">
        <v>951</v>
      </c>
      <c r="AJ2" s="583"/>
      <c r="AK2" s="583"/>
    </row>
    <row r="3" spans="1:90" s="17" customFormat="1" ht="21.75" customHeight="1" x14ac:dyDescent="0.15">
      <c r="A3" s="994" t="s">
        <v>107</v>
      </c>
      <c r="B3" s="994" t="s">
        <v>248</v>
      </c>
      <c r="C3" s="995" t="s">
        <v>342</v>
      </c>
      <c r="D3" s="137" t="s">
        <v>1077</v>
      </c>
      <c r="E3" s="482">
        <v>83</v>
      </c>
      <c r="F3" s="482">
        <v>84</v>
      </c>
      <c r="G3" s="334">
        <v>85</v>
      </c>
      <c r="H3" s="334">
        <v>86</v>
      </c>
      <c r="I3" s="334">
        <v>87</v>
      </c>
      <c r="J3" s="334">
        <v>88</v>
      </c>
      <c r="K3" s="334">
        <v>89</v>
      </c>
      <c r="L3" s="577">
        <v>90</v>
      </c>
      <c r="M3" s="577">
        <v>91</v>
      </c>
      <c r="N3" s="577">
        <v>92</v>
      </c>
      <c r="O3" s="577">
        <v>93</v>
      </c>
      <c r="P3" s="577">
        <v>94</v>
      </c>
      <c r="Q3" s="335">
        <v>95</v>
      </c>
      <c r="R3" s="335">
        <v>96</v>
      </c>
      <c r="S3" s="335">
        <v>97</v>
      </c>
      <c r="T3" s="335">
        <v>98</v>
      </c>
      <c r="U3" s="335">
        <v>99</v>
      </c>
      <c r="V3" s="336">
        <v>2000</v>
      </c>
      <c r="W3" s="336">
        <v>2001</v>
      </c>
      <c r="X3" s="336">
        <v>2002</v>
      </c>
      <c r="Y3" s="336">
        <v>2003</v>
      </c>
      <c r="Z3" s="336">
        <v>2004</v>
      </c>
      <c r="AA3" s="332">
        <v>2005</v>
      </c>
      <c r="AB3" s="332">
        <v>2006</v>
      </c>
      <c r="AC3" s="483">
        <v>2007</v>
      </c>
      <c r="AD3" s="483">
        <v>2008</v>
      </c>
      <c r="AE3" s="483">
        <v>2009</v>
      </c>
      <c r="AF3" s="333">
        <v>2010</v>
      </c>
      <c r="AG3" s="333">
        <v>2011</v>
      </c>
      <c r="AH3" s="333">
        <v>2012</v>
      </c>
      <c r="AI3" s="496">
        <v>2013</v>
      </c>
      <c r="AJ3" s="983">
        <v>2014</v>
      </c>
      <c r="AK3" s="2240">
        <v>2015</v>
      </c>
    </row>
    <row r="4" spans="1:90" s="40" customFormat="1" ht="21.75" customHeight="1" x14ac:dyDescent="0.15">
      <c r="A4" s="2755" t="s">
        <v>343</v>
      </c>
      <c r="B4" s="39" t="s">
        <v>44</v>
      </c>
      <c r="C4" s="311">
        <f>SUM('급수관 (동부)'!C4,'급수관 (중부)'!C4,'급수관 (서부)'!C4,'급수관(유성)'!C4,'급수관(대덕)'!C4)</f>
        <v>1268016.6200000001</v>
      </c>
      <c r="D4" s="311">
        <f>SUM('급수관 (동부)'!D4,'급수관 (중부)'!D4,'급수관 (서부)'!D4,'급수관(유성)'!D4,'급수관(대덕)'!D4)</f>
        <v>74023.930000000008</v>
      </c>
      <c r="E4" s="311">
        <f>SUM('급수관 (동부)'!E4,'급수관 (중부)'!E4,'급수관 (서부)'!E4,'급수관(유성)'!E4,'급수관(대덕)'!E4)</f>
        <v>8163.6799999999985</v>
      </c>
      <c r="F4" s="311">
        <f>SUM('급수관 (동부)'!F4,'급수관 (중부)'!F4,'급수관 (서부)'!F4,'급수관(유성)'!F4,'급수관(대덕)'!F4)</f>
        <v>9638.5099999999984</v>
      </c>
      <c r="G4" s="311">
        <f>SUM('급수관 (동부)'!G4,'급수관 (중부)'!G4,'급수관 (서부)'!G4,'급수관(유성)'!G4,'급수관(대덕)'!G4)</f>
        <v>8221.07</v>
      </c>
      <c r="H4" s="311">
        <f>SUM('급수관 (동부)'!H4,'급수관 (중부)'!H4,'급수관 (서부)'!H4,'급수관(유성)'!H4,'급수관(대덕)'!H4)</f>
        <v>8022.22</v>
      </c>
      <c r="I4" s="311">
        <f>SUM('급수관 (동부)'!I4,'급수관 (중부)'!I4,'급수관 (서부)'!I4,'급수관(유성)'!I4,'급수관(대덕)'!I4)</f>
        <v>10147.589999999998</v>
      </c>
      <c r="J4" s="311">
        <f>SUM('급수관 (동부)'!J4,'급수관 (중부)'!J4,'급수관 (서부)'!J4,'급수관(유성)'!J4,'급수관(대덕)'!J4)</f>
        <v>19505.14</v>
      </c>
      <c r="K4" s="311">
        <f>SUM('급수관 (동부)'!K4,'급수관 (중부)'!K4,'급수관 (서부)'!K4,'급수관(유성)'!K4,'급수관(대덕)'!K4)</f>
        <v>16751.949999999997</v>
      </c>
      <c r="L4" s="311">
        <f>SUM('급수관 (동부)'!L4,'급수관 (중부)'!L4,'급수관 (서부)'!L4,'급수관(유성)'!L4,'급수관(대덕)'!L4)</f>
        <v>20260.45</v>
      </c>
      <c r="M4" s="311">
        <f>SUM('급수관 (동부)'!M4,'급수관 (중부)'!M4,'급수관 (서부)'!M4,'급수관(유성)'!M4,'급수관(대덕)'!M4)</f>
        <v>15517.100000000002</v>
      </c>
      <c r="N4" s="311">
        <f>SUM('급수관 (동부)'!N4,'급수관 (중부)'!N4,'급수관 (서부)'!N4,'급수관(유성)'!N4,'급수관(대덕)'!N4)</f>
        <v>19257.71</v>
      </c>
      <c r="O4" s="311">
        <f>SUM('급수관 (동부)'!O4,'급수관 (중부)'!O4,'급수관 (서부)'!O4,'급수관(유성)'!O4,'급수관(대덕)'!O4)</f>
        <v>21745.51</v>
      </c>
      <c r="P4" s="311">
        <f>SUM('급수관 (동부)'!P4,'급수관 (중부)'!P4,'급수관 (서부)'!P4,'급수관(유성)'!P4,'급수관(대덕)'!P4)</f>
        <v>83984.68</v>
      </c>
      <c r="Q4" s="311">
        <f>SUM('급수관 (동부)'!Q4,'급수관 (중부)'!Q4,'급수관 (서부)'!Q4,'급수관(유성)'!Q4,'급수관(대덕)'!Q4)</f>
        <v>30076.01</v>
      </c>
      <c r="R4" s="311">
        <f>SUM('급수관 (동부)'!R4,'급수관 (중부)'!R4,'급수관 (서부)'!R4,'급수관(유성)'!R4,'급수관(대덕)'!R4)</f>
        <v>69512.960000000006</v>
      </c>
      <c r="S4" s="311">
        <f>SUM('급수관 (동부)'!S4,'급수관 (중부)'!S4,'급수관 (서부)'!S4,'급수관(유성)'!S4,'급수관(대덕)'!S4)</f>
        <v>79809.19</v>
      </c>
      <c r="T4" s="311">
        <f>SUM('급수관 (동부)'!T4,'급수관 (중부)'!T4,'급수관 (서부)'!T4,'급수관(유성)'!T4,'급수관(대덕)'!T4)</f>
        <v>53249.939999999995</v>
      </c>
      <c r="U4" s="311">
        <f>SUM('급수관 (동부)'!U4,'급수관 (중부)'!U4,'급수관 (서부)'!U4,'급수관(유성)'!U4,'급수관(대덕)'!U4)</f>
        <v>42213.070000000007</v>
      </c>
      <c r="V4" s="311">
        <f>SUM('급수관 (동부)'!V4,'급수관 (중부)'!V4,'급수관 (서부)'!V4,'급수관(유성)'!V4,'급수관(대덕)'!V4)</f>
        <v>48827.73</v>
      </c>
      <c r="W4" s="311">
        <f>SUM('급수관 (동부)'!W4,'급수관 (중부)'!W4,'급수관 (서부)'!W4,'급수관(유성)'!W4,'급수관(대덕)'!W4)</f>
        <v>68923.44</v>
      </c>
      <c r="X4" s="311">
        <f>SUM('급수관 (동부)'!X4,'급수관 (중부)'!X4,'급수관 (서부)'!X4,'급수관(유성)'!X4,'급수관(대덕)'!X4)</f>
        <v>47918.46</v>
      </c>
      <c r="Y4" s="311">
        <f>SUM('급수관 (동부)'!Y4,'급수관 (중부)'!Y4,'급수관 (서부)'!Y4,'급수관(유성)'!Y4,'급수관(대덕)'!Y4)</f>
        <v>54139.539999999994</v>
      </c>
      <c r="Z4" s="311">
        <f>SUM('급수관 (동부)'!Z4,'급수관 (중부)'!Z4,'급수관 (서부)'!Z4,'급수관(유성)'!Z4,'급수관(대덕)'!Z4)</f>
        <v>38988.960000000006</v>
      </c>
      <c r="AA4" s="311">
        <f>SUM('급수관 (동부)'!AA4,'급수관 (중부)'!AA4,'급수관 (서부)'!AA4,'급수관(유성)'!AA4,'급수관(대덕)'!AA4)</f>
        <v>50951.709999999992</v>
      </c>
      <c r="AB4" s="311">
        <f>SUM('급수관 (동부)'!AB4,'급수관 (중부)'!AB4,'급수관 (서부)'!AB4,'급수관(유성)'!AB4,'급수관(대덕)'!AB4)</f>
        <v>62147.65</v>
      </c>
      <c r="AC4" s="311">
        <f>SUM('급수관 (동부)'!AC4,'급수관 (중부)'!AC4,'급수관 (서부)'!AC4,'급수관(유성)'!AC4,'급수관(대덕)'!AC4)</f>
        <v>44079.99</v>
      </c>
      <c r="AD4" s="311">
        <f>SUM('급수관 (동부)'!AD4,'급수관 (중부)'!AD4,'급수관 (서부)'!AD4,'급수관(유성)'!AD4,'급수관(대덕)'!AD4)</f>
        <v>35298.409999999996</v>
      </c>
      <c r="AE4" s="311">
        <f>SUM('급수관 (동부)'!AE4,'급수관 (중부)'!AE4,'급수관 (서부)'!AE4,'급수관(유성)'!AE4,'급수관(대덕)'!AE4)</f>
        <v>31116.52</v>
      </c>
      <c r="AF4" s="311">
        <f>SUM('급수관 (동부)'!AF4,'급수관 (중부)'!AF4,'급수관 (서부)'!AF4,'급수관(유성)'!AF4,'급수관(대덕)'!AF4)</f>
        <v>42025.890000000007</v>
      </c>
      <c r="AG4" s="312">
        <f>SUM('급수관 (동부)'!AG4,'급수관 (중부)'!AG4,'급수관 (서부)'!AG4,'급수관(유성)'!AG4,'급수관(대덕)'!AG4)</f>
        <v>37312.710000000006</v>
      </c>
      <c r="AH4" s="545">
        <f>SUM('급수관 (동부)'!AH4,'급수관 (중부)'!AH4,'급수관 (서부)'!AH4,'급수관(유성)'!AH4,'급수관(대덕)'!AH4)</f>
        <v>15825.460000000001</v>
      </c>
      <c r="AI4" s="554">
        <f>SUM('급수관 (동부)'!AI4,'급수관 (중부)'!AI4,'급수관 (서부)'!AI4,'급수관(유성)'!AI4,'급수관(대덕)'!AI4)</f>
        <v>25641.87</v>
      </c>
      <c r="AJ4" s="984">
        <f>SUM('급수관 (동부)'!AJ4,'급수관 (중부)'!AJ4,'급수관 (서부)'!AJ4,'급수관(유성)'!AJ4,'급수관(대덕)'!AJ4)</f>
        <v>37185.600000000006</v>
      </c>
      <c r="AK4" s="2241">
        <f>SUM('급수관 (동부)'!AK4,'급수관 (중부)'!AK4,'급수관 (서부)'!AK4,'급수관(유성)'!AK4,'급수관(대덕)'!AK4)</f>
        <v>37531.969999999994</v>
      </c>
    </row>
    <row r="5" spans="1:90" s="40" customFormat="1" ht="21.75" customHeight="1" x14ac:dyDescent="0.15">
      <c r="A5" s="2750"/>
      <c r="B5" s="306" t="s">
        <v>283</v>
      </c>
      <c r="C5" s="326">
        <f>SUM('급수관 (동부)'!C5,'급수관 (중부)'!C5,'급수관 (서부)'!C5,'급수관(유성)'!C5,'급수관(대덕)'!C5)</f>
        <v>160970.52999999994</v>
      </c>
      <c r="D5" s="114">
        <f>SUM('급수관 (동부)'!D5,'급수관 (중부)'!D5,'급수관 (서부)'!D5,'급수관(유성)'!D5,'급수관(대덕)'!D5)</f>
        <v>71406.97</v>
      </c>
      <c r="E5" s="114">
        <f>SUM('급수관 (동부)'!E5,'급수관 (중부)'!E5,'급수관 (서부)'!E5,'급수관(유성)'!E5,'급수관(대덕)'!E5)</f>
        <v>7900.26</v>
      </c>
      <c r="F5" s="114">
        <f>SUM('급수관 (동부)'!F5,'급수관 (중부)'!F5,'급수관 (서부)'!F5,'급수관(유성)'!F5,'급수관(대덕)'!F5)</f>
        <v>9371.91</v>
      </c>
      <c r="G5" s="114">
        <f>SUM('급수관 (동부)'!G5,'급수관 (중부)'!G5,'급수관 (서부)'!G5,'급수관(유성)'!G5,'급수관(대덕)'!G5)</f>
        <v>7310.3099999999995</v>
      </c>
      <c r="H5" s="114">
        <f>SUM('급수관 (동부)'!H5,'급수관 (중부)'!H5,'급수관 (서부)'!H5,'급수관(유성)'!H5,'급수관(대덕)'!H5)</f>
        <v>7423.94</v>
      </c>
      <c r="I5" s="114">
        <f>SUM('급수관 (동부)'!I5,'급수관 (중부)'!I5,'급수관 (서부)'!I5,'급수관(유성)'!I5,'급수관(대덕)'!I5)</f>
        <v>9447.369999999999</v>
      </c>
      <c r="J5" s="114">
        <f>SUM('급수관 (동부)'!J5,'급수관 (중부)'!J5,'급수관 (서부)'!J5,'급수관(유성)'!J5,'급수관(대덕)'!J5)</f>
        <v>18137.11</v>
      </c>
      <c r="K5" s="114">
        <f>SUM('급수관 (동부)'!K5,'급수관 (중부)'!K5,'급수관 (서부)'!K5,'급수관(유성)'!K5,'급수관(대덕)'!K5)</f>
        <v>15226.61</v>
      </c>
      <c r="L5" s="114">
        <f>SUM('급수관 (동부)'!L5,'급수관 (중부)'!L5,'급수관 (서부)'!L5,'급수관(유성)'!L5,'급수관(대덕)'!L5)</f>
        <v>5404.41</v>
      </c>
      <c r="M5" s="114">
        <f>SUM('급수관 (동부)'!M5,'급수관 (중부)'!M5,'급수관 (서부)'!M5,'급수관(유성)'!M5,'급수관(대덕)'!M5)</f>
        <v>1210.29</v>
      </c>
      <c r="N5" s="114">
        <f>SUM('급수관 (동부)'!N5,'급수관 (중부)'!N5,'급수관 (서부)'!N5,'급수관(유성)'!N5,'급수관(대덕)'!N5)</f>
        <v>1292.01</v>
      </c>
      <c r="O5" s="114">
        <f>SUM('급수관 (동부)'!O5,'급수관 (중부)'!O5,'급수관 (서부)'!O5,'급수관(유성)'!O5,'급수관(대덕)'!O5)</f>
        <v>1423.8</v>
      </c>
      <c r="P5" s="114">
        <f>SUM('급수관 (동부)'!P5,'급수관 (중부)'!P5,'급수관 (서부)'!P5,'급수관(유성)'!P5,'급수관(대덕)'!P5)</f>
        <v>1810.1599999999999</v>
      </c>
      <c r="Q5" s="114">
        <f>SUM('급수관 (동부)'!Q5,'급수관 (중부)'!Q5,'급수관 (서부)'!Q5,'급수관(유성)'!Q5,'급수관(대덕)'!Q5)</f>
        <v>925.1099999999999</v>
      </c>
      <c r="R5" s="114">
        <f>SUM('급수관 (동부)'!R5,'급수관 (중부)'!R5,'급수관 (서부)'!R5,'급수관(유성)'!R5,'급수관(대덕)'!R5)</f>
        <v>586.05999999999995</v>
      </c>
      <c r="S5" s="114">
        <f>SUM('급수관 (동부)'!S5,'급수관 (중부)'!S5,'급수관 (서부)'!S5,'급수관(유성)'!S5,'급수관(대덕)'!S5)</f>
        <v>703.7299999999999</v>
      </c>
      <c r="T5" s="114">
        <f>SUM('급수관 (동부)'!T5,'급수관 (중부)'!T5,'급수관 (서부)'!T5,'급수관(유성)'!T5,'급수관(대덕)'!T5)</f>
        <v>347.82</v>
      </c>
      <c r="U5" s="114">
        <f>SUM('급수관 (동부)'!U5,'급수관 (중부)'!U5,'급수관 (서부)'!U5,'급수관(유성)'!U5,'급수관(대덕)'!U5)</f>
        <v>414.62</v>
      </c>
      <c r="V5" s="114">
        <f>SUM('급수관 (동부)'!V5,'급수관 (중부)'!V5,'급수관 (서부)'!V5,'급수관(유성)'!V5,'급수관(대덕)'!V5)</f>
        <v>0</v>
      </c>
      <c r="W5" s="114">
        <f>SUM('급수관 (동부)'!W5,'급수관 (중부)'!W5,'급수관 (서부)'!W5,'급수관(유성)'!W5,'급수관(대덕)'!W5)</f>
        <v>8.77</v>
      </c>
      <c r="X5" s="114">
        <f>SUM('급수관 (동부)'!X5,'급수관 (중부)'!X5,'급수관 (서부)'!X5,'급수관(유성)'!X5,'급수관(대덕)'!X5)</f>
        <v>7.7</v>
      </c>
      <c r="Y5" s="114">
        <f>SUM('급수관 (동부)'!Y5,'급수관 (중부)'!Y5,'급수관 (서부)'!Y5,'급수관(유성)'!Y5,'급수관(대덕)'!Y5)</f>
        <v>0</v>
      </c>
      <c r="Z5" s="114">
        <f>SUM('급수관 (동부)'!Z5,'급수관 (중부)'!Z5,'급수관 (서부)'!Z5,'급수관(유성)'!Z5,'급수관(대덕)'!Z5)</f>
        <v>0</v>
      </c>
      <c r="AA5" s="114">
        <f>SUM('급수관 (동부)'!AA5,'급수관 (중부)'!AA5,'급수관 (서부)'!AA5,'급수관(유성)'!AA5,'급수관(대덕)'!AA5)</f>
        <v>0</v>
      </c>
      <c r="AB5" s="114">
        <f>SUM('급수관 (동부)'!AB5,'급수관 (중부)'!AB5,'급수관 (서부)'!AB5,'급수관(유성)'!AB5,'급수관(대덕)'!AB5)</f>
        <v>7.91</v>
      </c>
      <c r="AC5" s="114">
        <f>SUM('급수관 (동부)'!AC5,'급수관 (중부)'!AC5,'급수관 (서부)'!AC5,'급수관(유성)'!AC5,'급수관(대덕)'!AC5)</f>
        <v>12.13</v>
      </c>
      <c r="AD5" s="114">
        <f>SUM('급수관 (동부)'!AD5,'급수관 (중부)'!AD5,'급수관 (서부)'!AD5,'급수관(유성)'!AD5,'급수관(대덕)'!AD5)</f>
        <v>14.26</v>
      </c>
      <c r="AE5" s="114">
        <f>SUM('급수관 (동부)'!AE5,'급수관 (중부)'!AE5,'급수관 (서부)'!AE5,'급수관(유성)'!AE5,'급수관(대덕)'!AE5)</f>
        <v>0</v>
      </c>
      <c r="AF5" s="114">
        <f>SUM('급수관 (동부)'!AF5,'급수관 (중부)'!AF5,'급수관 (서부)'!AF5,'급수관(유성)'!AF5,'급수관(대덕)'!AF5)</f>
        <v>0</v>
      </c>
      <c r="AG5" s="310">
        <f>SUM('급수관 (동부)'!AG5,'급수관 (중부)'!AG5,'급수관 (서부)'!AG5,'급수관(유성)'!AG5,'급수관(대덕)'!AG5)</f>
        <v>132.26999999999998</v>
      </c>
      <c r="AH5" s="546">
        <f>SUM('급수관 (동부)'!AH5,'급수관 (중부)'!AH5,'급수관 (서부)'!AH5,'급수관(유성)'!AH5,'급수관(대덕)'!AH5)</f>
        <v>9.02</v>
      </c>
      <c r="AI5" s="310">
        <f>SUM('급수관 (동부)'!AI5,'급수관 (중부)'!AI5,'급수관 (서부)'!AI5,'급수관(유성)'!AI5,'급수관(대덕)'!AI5)</f>
        <v>12.21</v>
      </c>
      <c r="AJ5" s="985">
        <f>SUM('급수관 (동부)'!AJ5,'급수관 (중부)'!AJ5,'급수관 (서부)'!AJ5,'급수관(유성)'!AJ5,'급수관(대덕)'!AJ5)</f>
        <v>95.77000000000001</v>
      </c>
      <c r="AK5" s="2242">
        <f>SUM('급수관 (동부)'!AK5,'급수관 (중부)'!AK5,'급수관 (서부)'!AK5,'급수관(유성)'!AK5,'급수관(대덕)'!AK5)</f>
        <v>328</v>
      </c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50"/>
      <c r="BR5" s="50"/>
      <c r="BS5" s="50"/>
      <c r="BT5" s="50"/>
      <c r="BU5" s="50"/>
      <c r="BV5" s="50"/>
      <c r="BW5" s="50"/>
      <c r="BX5" s="50"/>
      <c r="BY5" s="50"/>
      <c r="BZ5" s="50"/>
    </row>
    <row r="6" spans="1:90" s="40" customFormat="1" ht="21.75" customHeight="1" x14ac:dyDescent="0.15">
      <c r="A6" s="2750"/>
      <c r="B6" s="303" t="s">
        <v>284</v>
      </c>
      <c r="C6" s="159">
        <f>SUM('급수관 (동부)'!C6,'급수관 (중부)'!C6,'급수관 (서부)'!C6,'급수관(유성)'!C6,'급수관(대덕)'!C6)</f>
        <v>138333.36000000002</v>
      </c>
      <c r="D6" s="113">
        <f>SUM('급수관 (동부)'!D6,'급수관 (중부)'!D6,'급수관 (서부)'!D6,'급수관(유성)'!D6,'급수관(대덕)'!D6)</f>
        <v>1610.3999999999999</v>
      </c>
      <c r="E6" s="113">
        <f>SUM('급수관 (동부)'!E6,'급수관 (중부)'!E6,'급수관 (서부)'!E6,'급수관(유성)'!E6,'급수관(대덕)'!E6)</f>
        <v>148.65</v>
      </c>
      <c r="F6" s="113">
        <f>SUM('급수관 (동부)'!F6,'급수관 (중부)'!F6,'급수관 (서부)'!F6,'급수관(유성)'!F6,'급수관(대덕)'!F6)</f>
        <v>75.05</v>
      </c>
      <c r="G6" s="113">
        <f>SUM('급수관 (동부)'!G6,'급수관 (중부)'!G6,'급수관 (서부)'!G6,'급수관(유성)'!G6,'급수관(대덕)'!G6)</f>
        <v>530.65</v>
      </c>
      <c r="H6" s="113">
        <f>SUM('급수관 (동부)'!H6,'급수관 (중부)'!H6,'급수관 (서부)'!H6,'급수관(유성)'!H6,'급수관(대덕)'!H6)</f>
        <v>169.14000000000001</v>
      </c>
      <c r="I6" s="113">
        <f>SUM('급수관 (동부)'!I6,'급수관 (중부)'!I6,'급수관 (서부)'!I6,'급수관(유성)'!I6,'급수관(대덕)'!I6)</f>
        <v>148.07</v>
      </c>
      <c r="J6" s="113">
        <f>SUM('급수관 (동부)'!J6,'급수관 (중부)'!J6,'급수관 (서부)'!J6,'급수관(유성)'!J6,'급수관(대덕)'!J6)</f>
        <v>737.72</v>
      </c>
      <c r="K6" s="113">
        <f>SUM('급수관 (동부)'!K6,'급수관 (중부)'!K6,'급수관 (서부)'!K6,'급수관(유성)'!K6,'급수관(대덕)'!K6)</f>
        <v>612.33000000000004</v>
      </c>
      <c r="L6" s="113">
        <f>SUM('급수관 (동부)'!L6,'급수관 (중부)'!L6,'급수관 (서부)'!L6,'급수관(유성)'!L6,'급수관(대덕)'!L6)</f>
        <v>9063.23</v>
      </c>
      <c r="M6" s="113">
        <f>SUM('급수관 (동부)'!M6,'급수관 (중부)'!M6,'급수관 (서부)'!M6,'급수관(유성)'!M6,'급수관(대덕)'!M6)</f>
        <v>4931.9600000000009</v>
      </c>
      <c r="N6" s="113">
        <f>SUM('급수관 (동부)'!N6,'급수관 (중부)'!N6,'급수관 (서부)'!N6,'급수관(유성)'!N6,'급수관(대덕)'!N6)</f>
        <v>6509.34</v>
      </c>
      <c r="O6" s="113">
        <f>SUM('급수관 (동부)'!O6,'급수관 (중부)'!O6,'급수관 (서부)'!O6,'급수관(유성)'!O6,'급수관(대덕)'!O6)</f>
        <v>7097.5800000000008</v>
      </c>
      <c r="P6" s="113">
        <f>SUM('급수관 (동부)'!P6,'급수관 (중부)'!P6,'급수관 (서부)'!P6,'급수관(유성)'!P6,'급수관(대덕)'!P6)</f>
        <v>11740.82</v>
      </c>
      <c r="Q6" s="113">
        <f>SUM('급수관 (동부)'!Q6,'급수관 (중부)'!Q6,'급수관 (서부)'!Q6,'급수관(유성)'!Q6,'급수관(대덕)'!Q6)</f>
        <v>11452.34</v>
      </c>
      <c r="R6" s="113">
        <f>SUM('급수관 (동부)'!R6,'급수관 (중부)'!R6,'급수관 (서부)'!R6,'급수관(유성)'!R6,'급수관(대덕)'!R6)</f>
        <v>8686.7899999999991</v>
      </c>
      <c r="S6" s="113">
        <f>SUM('급수관 (동부)'!S6,'급수관 (중부)'!S6,'급수관 (서부)'!S6,'급수관(유성)'!S6,'급수관(대덕)'!S6)</f>
        <v>7790.9800000000005</v>
      </c>
      <c r="T6" s="113">
        <f>SUM('급수관 (동부)'!T6,'급수관 (중부)'!T6,'급수관 (서부)'!T6,'급수관(유성)'!T6,'급수관(대덕)'!T6)</f>
        <v>7145.54</v>
      </c>
      <c r="U6" s="113">
        <f>SUM('급수관 (동부)'!U6,'급수관 (중부)'!U6,'급수관 (서부)'!U6,'급수관(유성)'!U6,'급수관(대덕)'!U6)</f>
        <v>7390.48</v>
      </c>
      <c r="V6" s="113">
        <f>SUM('급수관 (동부)'!V6,'급수관 (중부)'!V6,'급수관 (서부)'!V6,'급수관(유성)'!V6,'급수관(대덕)'!V6)</f>
        <v>5330.99</v>
      </c>
      <c r="W6" s="113">
        <f>SUM('급수관 (동부)'!W6,'급수관 (중부)'!W6,'급수관 (서부)'!W6,'급수관(유성)'!W6,'급수관(대덕)'!W6)</f>
        <v>8682.74</v>
      </c>
      <c r="X6" s="113">
        <f>SUM('급수관 (동부)'!X6,'급수관 (중부)'!X6,'급수관 (서부)'!X6,'급수관(유성)'!X6,'급수관(대덕)'!X6)</f>
        <v>9698.41</v>
      </c>
      <c r="Y6" s="113">
        <f>SUM('급수관 (동부)'!Y6,'급수관 (중부)'!Y6,'급수관 (서부)'!Y6,'급수관(유성)'!Y6,'급수관(대덕)'!Y6)</f>
        <v>8740.43</v>
      </c>
      <c r="Z6" s="113">
        <f>SUM('급수관 (동부)'!Z6,'급수관 (중부)'!Z6,'급수관 (서부)'!Z6,'급수관(유성)'!Z6,'급수관(대덕)'!Z6)</f>
        <v>9412.25</v>
      </c>
      <c r="AA6" s="113">
        <f>SUM('급수관 (동부)'!AA6,'급수관 (중부)'!AA6,'급수관 (서부)'!AA6,'급수관(유성)'!AA6,'급수관(대덕)'!AA6)</f>
        <v>8286.35</v>
      </c>
      <c r="AB6" s="113">
        <f>SUM('급수관 (동부)'!AB6,'급수관 (중부)'!AB6,'급수관 (서부)'!AB6,'급수관(유성)'!AB6,'급수관(대덕)'!AB6)</f>
        <v>764.22</v>
      </c>
      <c r="AC6" s="113">
        <f>SUM('급수관 (동부)'!AC6,'급수관 (중부)'!AC6,'급수관 (서부)'!AC6,'급수관(유성)'!AC6,'급수관(대덕)'!AC6)</f>
        <v>400.41999999999996</v>
      </c>
      <c r="AD6" s="113">
        <f>SUM('급수관 (동부)'!AD6,'급수관 (중부)'!AD6,'급수관 (서부)'!AD6,'급수관(유성)'!AD6,'급수관(대덕)'!AD6)</f>
        <v>20.98</v>
      </c>
      <c r="AE6" s="113">
        <f>SUM('급수관 (동부)'!AE6,'급수관 (중부)'!AE6,'급수관 (서부)'!AE6,'급수관(유성)'!AE6,'급수관(대덕)'!AE6)</f>
        <v>0</v>
      </c>
      <c r="AF6" s="113">
        <f>SUM('급수관 (동부)'!AF6,'급수관 (중부)'!AF6,'급수관 (서부)'!AF6,'급수관(유성)'!AF6,'급수관(대덕)'!AF6)</f>
        <v>0</v>
      </c>
      <c r="AG6" s="309">
        <f>SUM('급수관 (동부)'!AG6,'급수관 (중부)'!AG6,'급수관 (서부)'!AG6,'급수관(유성)'!AG6,'급수관(대덕)'!AG6)</f>
        <v>706.23</v>
      </c>
      <c r="AH6" s="547">
        <f>SUM('급수관 (동부)'!AH6,'급수관 (중부)'!AH6,'급수관 (서부)'!AH6,'급수관(유성)'!AH6,'급수관(대덕)'!AH6)</f>
        <v>375.36</v>
      </c>
      <c r="AI6" s="309">
        <f>SUM('급수관 (동부)'!AI6,'급수관 (중부)'!AI6,'급수관 (서부)'!AI6,'급수관(유성)'!AI6,'급수관(대덕)'!AI6)</f>
        <v>13.97</v>
      </c>
      <c r="AJ6" s="986">
        <f>SUM('급수관 (동부)'!AJ6,'급수관 (중부)'!AJ6,'급수관 (서부)'!AJ6,'급수관(유성)'!AJ6,'급수관(대덕)'!AJ6)</f>
        <v>9.0399999999999991</v>
      </c>
      <c r="AK6" s="2243">
        <f>SUM('급수관 (동부)'!AK6,'급수관 (중부)'!AK6,'급수관 (서부)'!AK6,'급수관(유성)'!AK6,'급수관(대덕)'!AK6)</f>
        <v>50.9</v>
      </c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50"/>
      <c r="BR6" s="50"/>
      <c r="BS6" s="50"/>
      <c r="BT6" s="50"/>
      <c r="BU6" s="50"/>
      <c r="BV6" s="50"/>
      <c r="BW6" s="50"/>
      <c r="BX6" s="50"/>
      <c r="BY6" s="50"/>
      <c r="BZ6" s="50"/>
    </row>
    <row r="7" spans="1:90" s="40" customFormat="1" ht="21.75" customHeight="1" x14ac:dyDescent="0.15">
      <c r="A7" s="2750"/>
      <c r="B7" s="304" t="s">
        <v>286</v>
      </c>
      <c r="C7" s="159">
        <f>SUM('급수관 (동부)'!C7,'급수관 (중부)'!C7,'급수관 (서부)'!C7,'급수관(유성)'!C7,'급수관(대덕)'!C7)</f>
        <v>964592.22000000009</v>
      </c>
      <c r="D7" s="113">
        <f>SUM('급수관 (동부)'!D7,'급수관 (중부)'!D7,'급수관 (서부)'!D7,'급수관(유성)'!D7,'급수관(대덕)'!D7)</f>
        <v>1006.56</v>
      </c>
      <c r="E7" s="113">
        <f>SUM('급수관 (동부)'!E7,'급수관 (중부)'!E7,'급수관 (서부)'!E7,'급수관(유성)'!E7,'급수관(대덕)'!E7)</f>
        <v>114.77</v>
      </c>
      <c r="F7" s="113">
        <f>SUM('급수관 (동부)'!F7,'급수관 (중부)'!F7,'급수관 (서부)'!F7,'급수관(유성)'!F7,'급수관(대덕)'!F7)</f>
        <v>191.55</v>
      </c>
      <c r="G7" s="113">
        <f>SUM('급수관 (동부)'!G7,'급수관 (중부)'!G7,'급수관 (서부)'!G7,'급수관(유성)'!G7,'급수관(대덕)'!G7)</f>
        <v>380.11</v>
      </c>
      <c r="H7" s="113">
        <f>SUM('급수관 (동부)'!H7,'급수관 (중부)'!H7,'급수관 (서부)'!H7,'급수관(유성)'!H7,'급수관(대덕)'!H7)</f>
        <v>429.14</v>
      </c>
      <c r="I7" s="113">
        <f>SUM('급수관 (동부)'!I7,'급수관 (중부)'!I7,'급수관 (서부)'!I7,'급수관(유성)'!I7,'급수관(대덕)'!I7)</f>
        <v>552.15</v>
      </c>
      <c r="J7" s="113">
        <f>SUM('급수관 (동부)'!J7,'급수관 (중부)'!J7,'급수관 (서부)'!J7,'급수관(유성)'!J7,'급수관(대덕)'!J7)</f>
        <v>630.30999999999995</v>
      </c>
      <c r="K7" s="113">
        <f>SUM('급수관 (동부)'!K7,'급수관 (중부)'!K7,'급수관 (서부)'!K7,'급수관(유성)'!K7,'급수관(대덕)'!K7)</f>
        <v>913.01</v>
      </c>
      <c r="L7" s="113">
        <f>SUM('급수관 (동부)'!L7,'급수관 (중부)'!L7,'급수관 (서부)'!L7,'급수관(유성)'!L7,'급수관(대덕)'!L7)</f>
        <v>5792.8099999999995</v>
      </c>
      <c r="M7" s="113">
        <f>SUM('급수관 (동부)'!M7,'급수관 (중부)'!M7,'급수관 (서부)'!M7,'급수관(유성)'!M7,'급수관(대덕)'!M7)</f>
        <v>9374.8499999999985</v>
      </c>
      <c r="N7" s="113">
        <f>SUM('급수관 (동부)'!N7,'급수관 (중부)'!N7,'급수관 (서부)'!N7,'급수관(유성)'!N7,'급수관(대덕)'!N7)</f>
        <v>11456.359999999999</v>
      </c>
      <c r="O7" s="113">
        <f>SUM('급수관 (동부)'!O7,'급수관 (중부)'!O7,'급수관 (서부)'!O7,'급수관(유성)'!O7,'급수관(대덕)'!O7)</f>
        <v>13220.38</v>
      </c>
      <c r="P7" s="113">
        <f>SUM('급수관 (동부)'!P7,'급수관 (중부)'!P7,'급수관 (서부)'!P7,'급수관(유성)'!P7,'급수관(대덕)'!P7)</f>
        <v>70422.959999999992</v>
      </c>
      <c r="Q7" s="113">
        <f>SUM('급수관 (동부)'!Q7,'급수관 (중부)'!Q7,'급수관 (서부)'!Q7,'급수관(유성)'!Q7,'급수관(대덕)'!Q7)</f>
        <v>15732.7</v>
      </c>
      <c r="R7" s="113">
        <f>SUM('급수관 (동부)'!R7,'급수관 (중부)'!R7,'급수관 (서부)'!R7,'급수관(유성)'!R7,'급수관(대덕)'!R7)</f>
        <v>59754.29</v>
      </c>
      <c r="S7" s="113">
        <f>SUM('급수관 (동부)'!S7,'급수관 (중부)'!S7,'급수관 (서부)'!S7,'급수관(유성)'!S7,'급수관(대덕)'!S7)</f>
        <v>71261.34</v>
      </c>
      <c r="T7" s="113">
        <f>SUM('급수관 (동부)'!T7,'급수관 (중부)'!T7,'급수관 (서부)'!T7,'급수관(유성)'!T7,'급수관(대덕)'!T7)</f>
        <v>45756.58</v>
      </c>
      <c r="U7" s="113">
        <f>SUM('급수관 (동부)'!U7,'급수관 (중부)'!U7,'급수관 (서부)'!U7,'급수관(유성)'!U7,'급수관(대덕)'!U7)</f>
        <v>34407.97</v>
      </c>
      <c r="V7" s="113">
        <f>SUM('급수관 (동부)'!V7,'급수관 (중부)'!V7,'급수관 (서부)'!V7,'급수관(유성)'!V7,'급수관(대덕)'!V7)</f>
        <v>43496.729999999996</v>
      </c>
      <c r="W7" s="113">
        <f>SUM('급수관 (동부)'!W7,'급수관 (중부)'!W7,'급수관 (서부)'!W7,'급수관(유성)'!W7,'급수관(대덕)'!W7)</f>
        <v>60225.59</v>
      </c>
      <c r="X7" s="113">
        <f>SUM('급수관 (동부)'!X7,'급수관 (중부)'!X7,'급수관 (서부)'!X7,'급수관(유성)'!X7,'급수관(대덕)'!X7)</f>
        <v>38201.240000000005</v>
      </c>
      <c r="Y7" s="113">
        <f>SUM('급수관 (동부)'!Y7,'급수관 (중부)'!Y7,'급수관 (서부)'!Y7,'급수관(유성)'!Y7,'급수관(대덕)'!Y7)</f>
        <v>45396.22</v>
      </c>
      <c r="Z7" s="113">
        <f>SUM('급수관 (동부)'!Z7,'급수관 (중부)'!Z7,'급수관 (서부)'!Z7,'급수관(유성)'!Z7,'급수관(대덕)'!Z7)</f>
        <v>28979.880000000005</v>
      </c>
      <c r="AA7" s="113">
        <f>SUM('급수관 (동부)'!AA7,'급수관 (중부)'!AA7,'급수관 (서부)'!AA7,'급수관(유성)'!AA7,'급수관(대덕)'!AA7)</f>
        <v>42665.359999999993</v>
      </c>
      <c r="AB7" s="113">
        <f>SUM('급수관 (동부)'!AB7,'급수관 (중부)'!AB7,'급수관 (서부)'!AB7,'급수관(유성)'!AB7,'급수관(대덕)'!AB7)</f>
        <v>61375.51999999999</v>
      </c>
      <c r="AC7" s="113">
        <f>SUM('급수관 (동부)'!AC7,'급수관 (중부)'!AC7,'급수관 (서부)'!AC7,'급수관(유성)'!AC7,'급수관(대덕)'!AC7)</f>
        <v>43667.439999999995</v>
      </c>
      <c r="AD7" s="113">
        <f>SUM('급수관 (동부)'!AD7,'급수관 (중부)'!AD7,'급수관 (서부)'!AD7,'급수관(유성)'!AD7,'급수관(대덕)'!AD7)</f>
        <v>35263.17</v>
      </c>
      <c r="AE7" s="113">
        <f>SUM('급수관 (동부)'!AE7,'급수관 (중부)'!AE7,'급수관 (서부)'!AE7,'급수관(유성)'!AE7,'급수관(대덕)'!AE7)</f>
        <v>31116.52</v>
      </c>
      <c r="AF7" s="113">
        <f>SUM('급수관 (동부)'!AF7,'급수관 (중부)'!AF7,'급수관 (서부)'!AF7,'급수관(유성)'!AF7,'급수관(대덕)'!AF7)</f>
        <v>41733.530000000006</v>
      </c>
      <c r="AG7" s="309">
        <f>SUM('급수관 (동부)'!AG7,'급수관 (중부)'!AG7,'급수관 (서부)'!AG7,'급수관(유성)'!AG7,'급수관(대덕)'!AG7)</f>
        <v>36462.61</v>
      </c>
      <c r="AH7" s="547">
        <f>SUM('급수관 (동부)'!AH7,'급수관 (중부)'!AH7,'급수관 (서부)'!AH7,'급수관(유성)'!AH7,'급수관(대덕)'!AH7)</f>
        <v>15392.86</v>
      </c>
      <c r="AI7" s="309">
        <f>SUM('급수관 (동부)'!AI7,'급수관 (중부)'!AI7,'급수관 (서부)'!AI7,'급수관(유성)'!AI7,'급수관(대덕)'!AI7)</f>
        <v>25573.69</v>
      </c>
      <c r="AJ7" s="986">
        <f>SUM('급수관 (동부)'!AJ7,'급수관 (중부)'!AJ7,'급수관 (서부)'!AJ7,'급수관(유성)'!AJ7,'급수관(대덕)'!AJ7)</f>
        <v>37065.170000000006</v>
      </c>
      <c r="AK7" s="2243">
        <f>SUM('급수관 (동부)'!AK7,'급수관 (중부)'!AK7,'급수관 (서부)'!AK7,'급수관(유성)'!AK7,'급수관(대덕)'!AK7)</f>
        <v>36578.85</v>
      </c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  <c r="BO7" s="79"/>
      <c r="BP7" s="79"/>
      <c r="BQ7" s="50"/>
      <c r="BR7" s="50"/>
      <c r="BS7" s="50"/>
      <c r="BT7" s="50"/>
      <c r="BU7" s="50"/>
      <c r="BV7" s="50"/>
      <c r="BW7" s="50"/>
      <c r="BX7" s="50"/>
      <c r="BY7" s="50"/>
      <c r="BZ7" s="50"/>
    </row>
    <row r="8" spans="1:90" s="40" customFormat="1" ht="21.75" customHeight="1" x14ac:dyDescent="0.15">
      <c r="A8" s="2750"/>
      <c r="B8" s="303" t="s">
        <v>847</v>
      </c>
      <c r="C8" s="616">
        <f>SUM('급수관 (동부)'!C8,'급수관 (중부)'!C8,'급수관 (서부)'!C8,'급수관(유성)'!C8,'급수관(대덕)'!C8)</f>
        <v>2559.6999999999998</v>
      </c>
      <c r="D8" s="113">
        <f>'급수관 (동부)'!D8+'급수관 (중부)'!D8+'급수관 (서부)'!D8+'급수관(유성)'!D8+'급수관(대덕)'!D8</f>
        <v>0</v>
      </c>
      <c r="E8" s="113">
        <f>'급수관 (동부)'!E8+'급수관 (중부)'!E8+'급수관 (서부)'!E8+'급수관(유성)'!E8+'급수관(대덕)'!E8</f>
        <v>0</v>
      </c>
      <c r="F8" s="113">
        <f>'급수관 (동부)'!F8+'급수관 (중부)'!F8+'급수관 (서부)'!F8+'급수관(유성)'!F8+'급수관(대덕)'!F8</f>
        <v>0</v>
      </c>
      <c r="G8" s="113">
        <f>'급수관 (동부)'!G8+'급수관 (중부)'!G8+'급수관 (서부)'!G8+'급수관(유성)'!G8+'급수관(대덕)'!G8</f>
        <v>0</v>
      </c>
      <c r="H8" s="113">
        <f>'급수관 (동부)'!H8+'급수관 (중부)'!H8+'급수관 (서부)'!H8+'급수관(유성)'!H8+'급수관(대덕)'!H8</f>
        <v>0</v>
      </c>
      <c r="I8" s="113">
        <f>'급수관 (동부)'!I8+'급수관 (중부)'!I8+'급수관 (서부)'!I8+'급수관(유성)'!I8+'급수관(대덕)'!I8</f>
        <v>0</v>
      </c>
      <c r="J8" s="113">
        <f>'급수관 (동부)'!J8+'급수관 (중부)'!J8+'급수관 (서부)'!J8+'급수관(유성)'!J8+'급수관(대덕)'!J8</f>
        <v>0</v>
      </c>
      <c r="K8" s="113">
        <f>'급수관 (동부)'!K8+'급수관 (중부)'!K8+'급수관 (서부)'!K8+'급수관(유성)'!K8+'급수관(대덕)'!K8</f>
        <v>0</v>
      </c>
      <c r="L8" s="113">
        <f>'급수관 (동부)'!L8+'급수관 (중부)'!L8+'급수관 (서부)'!L8+'급수관(유성)'!L8+'급수관(대덕)'!L8</f>
        <v>0</v>
      </c>
      <c r="M8" s="113">
        <f>'급수관 (동부)'!M8+'급수관 (중부)'!M8+'급수관 (서부)'!M8+'급수관(유성)'!M8+'급수관(대덕)'!M8</f>
        <v>0</v>
      </c>
      <c r="N8" s="113">
        <f>'급수관 (동부)'!N8+'급수관 (중부)'!N8+'급수관 (서부)'!N8+'급수관(유성)'!N8+'급수관(대덕)'!N8</f>
        <v>0</v>
      </c>
      <c r="O8" s="113">
        <f>'급수관 (동부)'!O8+'급수관 (중부)'!O8+'급수관 (서부)'!O8+'급수관(유성)'!O8+'급수관(대덕)'!O8</f>
        <v>3.75</v>
      </c>
      <c r="P8" s="113">
        <f>'급수관 (동부)'!P8+'급수관 (중부)'!P8+'급수관 (서부)'!P8+'급수관(유성)'!P8+'급수관(대덕)'!P8</f>
        <v>10.74</v>
      </c>
      <c r="Q8" s="113">
        <f>'급수관 (동부)'!Q8+'급수관 (중부)'!Q8+'급수관 (서부)'!Q8+'급수관(유성)'!Q8+'급수관(대덕)'!Q8</f>
        <v>1965.8600000000001</v>
      </c>
      <c r="R8" s="113">
        <f>'급수관 (동부)'!R8+'급수관 (중부)'!R8+'급수관 (서부)'!R8+'급수관(유성)'!R8+'급수관(대덕)'!R8</f>
        <v>485.81999999999994</v>
      </c>
      <c r="S8" s="113">
        <f>'급수관 (동부)'!S8+'급수관 (중부)'!S8+'급수관 (서부)'!S8+'급수관(유성)'!S8+'급수관(대덕)'!S8</f>
        <v>44.27</v>
      </c>
      <c r="T8" s="113">
        <f>'급수관 (동부)'!T8+'급수관 (중부)'!T8+'급수관 (서부)'!T8+'급수관(유성)'!T8+'급수관(대덕)'!T8</f>
        <v>0</v>
      </c>
      <c r="U8" s="113">
        <f>'급수관 (동부)'!U8+'급수관 (중부)'!U8+'급수관 (서부)'!U8+'급수관(유성)'!U8+'급수관(대덕)'!U8</f>
        <v>0</v>
      </c>
      <c r="V8" s="113">
        <f>'급수관 (동부)'!V8+'급수관 (중부)'!V8+'급수관 (서부)'!V8+'급수관(유성)'!V8+'급수관(대덕)'!V8</f>
        <v>0</v>
      </c>
      <c r="W8" s="113">
        <f>'급수관 (동부)'!W8+'급수관 (중부)'!W8+'급수관 (서부)'!W8+'급수관(유성)'!W8+'급수관(대덕)'!W8</f>
        <v>6.34</v>
      </c>
      <c r="X8" s="113">
        <f>'급수관 (동부)'!X8+'급수관 (중부)'!X8+'급수관 (서부)'!X8+'급수관(유성)'!X8+'급수관(대덕)'!X8</f>
        <v>11.11</v>
      </c>
      <c r="Y8" s="113">
        <f>'급수관 (동부)'!Y8+'급수관 (중부)'!Y8+'급수관 (서부)'!Y8+'급수관(유성)'!Y8+'급수관(대덕)'!Y8</f>
        <v>2.89</v>
      </c>
      <c r="Z8" s="113">
        <f>'급수관 (동부)'!Z8+'급수관 (중부)'!Z8+'급수관 (서부)'!Z8+'급수관(유성)'!Z8+'급수관(대덕)'!Z8</f>
        <v>20.92</v>
      </c>
      <c r="AA8" s="113">
        <f>'급수관 (동부)'!AA8+'급수관 (중부)'!AA8+'급수관 (서부)'!AA8+'급수관(유성)'!AA8+'급수관(대덕)'!AA8</f>
        <v>0</v>
      </c>
      <c r="AB8" s="113">
        <f>'급수관 (동부)'!AB8+'급수관 (중부)'!AB8+'급수관 (서부)'!AB8+'급수관(유성)'!AB8+'급수관(대덕)'!AB8</f>
        <v>0</v>
      </c>
      <c r="AC8" s="113">
        <f>'급수관 (동부)'!AC8+'급수관 (중부)'!AC8+'급수관 (서부)'!AC8+'급수관(유성)'!AC8+'급수관(대덕)'!AC8</f>
        <v>0</v>
      </c>
      <c r="AD8" s="113">
        <f>'급수관 (동부)'!AD8+'급수관 (중부)'!AD8+'급수관 (서부)'!AD8+'급수관(유성)'!AD8+'급수관(대덕)'!AD8</f>
        <v>0</v>
      </c>
      <c r="AE8" s="113">
        <f>'급수관 (동부)'!AE8+'급수관 (중부)'!AE8+'급수관 (서부)'!AE8+'급수관(유성)'!AE8+'급수관(대덕)'!AE8</f>
        <v>0</v>
      </c>
      <c r="AF8" s="113">
        <f>'급수관 (동부)'!AF8+'급수관 (중부)'!AF8+'급수관 (서부)'!AF8+'급수관(유성)'!AF8+'급수관(대덕)'!AF8</f>
        <v>0</v>
      </c>
      <c r="AG8" s="113">
        <f>'급수관 (동부)'!AG8+'급수관 (중부)'!AG8+'급수관 (서부)'!AG8+'급수관(유성)'!AG8+'급수관(대덕)'!AG8</f>
        <v>0</v>
      </c>
      <c r="AH8" s="113">
        <f>'급수관 (동부)'!AH8+'급수관 (중부)'!AH8+'급수관 (서부)'!AH8+'급수관(유성)'!AH8+'급수관(대덕)'!AH8</f>
        <v>0</v>
      </c>
      <c r="AI8" s="113">
        <f>'급수관 (동부)'!AI8+'급수관 (중부)'!AI8+'급수관 (서부)'!AI8+'급수관(유성)'!AI8+'급수관(대덕)'!AI8</f>
        <v>8</v>
      </c>
      <c r="AJ8" s="113">
        <f>'급수관 (동부)'!AJ8+'급수관 (중부)'!AJ8+'급수관 (서부)'!AJ8+'급수관(유성)'!AJ8+'급수관(대덕)'!AJ8</f>
        <v>0</v>
      </c>
      <c r="AK8" s="2243">
        <f>'급수관 (동부)'!AK8+'급수관 (중부)'!AK8+'급수관 (서부)'!AK8+'급수관(유성)'!AK8+'급수관(대덕)'!AK8</f>
        <v>0</v>
      </c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50"/>
      <c r="BR8" s="50"/>
      <c r="BS8" s="50"/>
      <c r="BT8" s="50"/>
      <c r="BU8" s="50"/>
      <c r="BV8" s="50"/>
      <c r="BW8" s="50"/>
      <c r="BX8" s="50"/>
      <c r="BY8" s="50"/>
      <c r="BZ8" s="50"/>
    </row>
    <row r="9" spans="1:90" s="40" customFormat="1" ht="21.75" customHeight="1" x14ac:dyDescent="0.15">
      <c r="A9" s="2751"/>
      <c r="B9" s="308" t="s">
        <v>285</v>
      </c>
      <c r="C9" s="327">
        <f>SUM('급수관 (동부)'!C9,'급수관 (중부)'!C9,'급수관 (서부)'!C9,'급수관(유성)'!C9,'급수관(대덕)'!C9)</f>
        <v>1561.19</v>
      </c>
      <c r="D9" s="313">
        <f>SUM('급수관 (동부)'!D9,'급수관 (중부)'!D9,'급수관 (서부)'!D9,'급수관(유성)'!D9,'급수관(대덕)'!D9)</f>
        <v>0</v>
      </c>
      <c r="E9" s="313">
        <f>SUM('급수관 (동부)'!E9,'급수관 (중부)'!E9,'급수관 (서부)'!E9,'급수관(유성)'!E9,'급수관(대덕)'!E9)</f>
        <v>0</v>
      </c>
      <c r="F9" s="313">
        <f>SUM('급수관 (동부)'!F9,'급수관 (중부)'!F9,'급수관 (서부)'!F9,'급수관(유성)'!F9,'급수관(대덕)'!F9)</f>
        <v>0</v>
      </c>
      <c r="G9" s="313">
        <f>SUM('급수관 (동부)'!G9,'급수관 (중부)'!G9,'급수관 (서부)'!G9,'급수관(유성)'!G9,'급수관(대덕)'!G9)</f>
        <v>0</v>
      </c>
      <c r="H9" s="313">
        <f>SUM('급수관 (동부)'!H9,'급수관 (중부)'!H9,'급수관 (서부)'!H9,'급수관(유성)'!H9,'급수관(대덕)'!H9)</f>
        <v>0</v>
      </c>
      <c r="I9" s="313">
        <f>SUM('급수관 (동부)'!I9,'급수관 (중부)'!I9,'급수관 (서부)'!I9,'급수관(유성)'!I9,'급수관(대덕)'!I9)</f>
        <v>0</v>
      </c>
      <c r="J9" s="313">
        <f>SUM('급수관 (동부)'!J9,'급수관 (중부)'!J9,'급수관 (서부)'!J9,'급수관(유성)'!J9,'급수관(대덕)'!J9)</f>
        <v>0</v>
      </c>
      <c r="K9" s="313">
        <f>SUM('급수관 (동부)'!K9,'급수관 (중부)'!K9,'급수관 (서부)'!K9,'급수관(유성)'!K9,'급수관(대덕)'!K9)</f>
        <v>0</v>
      </c>
      <c r="L9" s="313">
        <f>SUM('급수관 (동부)'!L9,'급수관 (중부)'!L9,'급수관 (서부)'!L9,'급수관(유성)'!L9,'급수관(대덕)'!L9)</f>
        <v>0</v>
      </c>
      <c r="M9" s="313">
        <f>SUM('급수관 (동부)'!M9,'급수관 (중부)'!M9,'급수관 (서부)'!M9,'급수관(유성)'!M9,'급수관(대덕)'!M9)</f>
        <v>0</v>
      </c>
      <c r="N9" s="313">
        <f>SUM('급수관 (동부)'!N9,'급수관 (중부)'!N9,'급수관 (서부)'!N9,'급수관(유성)'!N9,'급수관(대덕)'!N9)</f>
        <v>0</v>
      </c>
      <c r="O9" s="313">
        <f>SUM('급수관 (동부)'!O9,'급수관 (중부)'!O9,'급수관 (서부)'!O9,'급수관(유성)'!O9,'급수관(대덕)'!O9)</f>
        <v>0</v>
      </c>
      <c r="P9" s="313">
        <f>SUM('급수관 (동부)'!P9,'급수관 (중부)'!P9,'급수관 (서부)'!P9,'급수관(유성)'!P9,'급수관(대덕)'!P9)</f>
        <v>0</v>
      </c>
      <c r="Q9" s="313">
        <f>SUM('급수관 (동부)'!Q9,'급수관 (중부)'!Q9,'급수관 (서부)'!Q9,'급수관(유성)'!Q9,'급수관(대덕)'!Q9)</f>
        <v>0</v>
      </c>
      <c r="R9" s="313">
        <f>SUM('급수관 (동부)'!R9,'급수관 (중부)'!R9,'급수관 (서부)'!R9,'급수관(유성)'!R9,'급수관(대덕)'!R9)</f>
        <v>0</v>
      </c>
      <c r="S9" s="313">
        <f>SUM('급수관 (동부)'!S9,'급수관 (중부)'!S9,'급수관 (서부)'!S9,'급수관(유성)'!S9,'급수관(대덕)'!S9)</f>
        <v>8.8699999999999992</v>
      </c>
      <c r="T9" s="313">
        <f>SUM('급수관 (동부)'!T9,'급수관 (중부)'!T9,'급수관 (서부)'!T9,'급수관(유성)'!T9,'급수관(대덕)'!T9)</f>
        <v>0</v>
      </c>
      <c r="U9" s="313">
        <f>SUM('급수관 (동부)'!U9,'급수관 (중부)'!U9,'급수관 (서부)'!U9,'급수관(유성)'!U9,'급수관(대덕)'!U9)</f>
        <v>0</v>
      </c>
      <c r="V9" s="313">
        <f>SUM('급수관 (동부)'!V9,'급수관 (중부)'!V9,'급수관 (서부)'!V9,'급수관(유성)'!V9,'급수관(대덕)'!V9)</f>
        <v>0.01</v>
      </c>
      <c r="W9" s="313">
        <f>SUM('급수관 (동부)'!W9,'급수관 (중부)'!W9,'급수관 (서부)'!W9,'급수관(유성)'!W9,'급수관(대덕)'!W9)</f>
        <v>0</v>
      </c>
      <c r="X9" s="313">
        <f>SUM('급수관 (동부)'!X9,'급수관 (중부)'!X9,'급수관 (서부)'!X9,'급수관(유성)'!X9,'급수관(대덕)'!X9)</f>
        <v>0</v>
      </c>
      <c r="Y9" s="313">
        <f>SUM('급수관 (동부)'!Y9,'급수관 (중부)'!Y9,'급수관 (서부)'!Y9,'급수관(유성)'!Y9,'급수관(대덕)'!Y9)</f>
        <v>0</v>
      </c>
      <c r="Z9" s="313">
        <f>SUM('급수관 (동부)'!Z9,'급수관 (중부)'!Z9,'급수관 (서부)'!Z9,'급수관(유성)'!Z9,'급수관(대덕)'!Z9)</f>
        <v>575.91</v>
      </c>
      <c r="AA9" s="313">
        <f>SUM('급수관 (동부)'!AA9,'급수관 (중부)'!AA9,'급수관 (서부)'!AA9,'급수관(유성)'!AA9,'급수관(대덕)'!AA9)</f>
        <v>0</v>
      </c>
      <c r="AB9" s="313">
        <f>SUM('급수관 (동부)'!AB9,'급수관 (중부)'!AB9,'급수관 (서부)'!AB9,'급수관(유성)'!AB9,'급수관(대덕)'!AB9)</f>
        <v>0</v>
      </c>
      <c r="AC9" s="313">
        <f>SUM('급수관 (동부)'!AC9,'급수관 (중부)'!AC9,'급수관 (서부)'!AC9,'급수관(유성)'!AC9,'급수관(대덕)'!AC9)</f>
        <v>0</v>
      </c>
      <c r="AD9" s="313">
        <f>SUM('급수관 (동부)'!AD9,'급수관 (중부)'!AD9,'급수관 (서부)'!AD9,'급수관(유성)'!AD9,'급수관(대덕)'!AD9)</f>
        <v>0</v>
      </c>
      <c r="AE9" s="313">
        <f>SUM('급수관 (동부)'!AE9,'급수관 (중부)'!AE9,'급수관 (서부)'!AE9,'급수관(유성)'!AE9,'급수관(대덕)'!AE9)</f>
        <v>0</v>
      </c>
      <c r="AF9" s="313">
        <f>SUM('급수관 (동부)'!AF9,'급수관 (중부)'!AF9,'급수관 (서부)'!AF9,'급수관(유성)'!AF9,'급수관(대덕)'!AF9)</f>
        <v>292.36</v>
      </c>
      <c r="AG9" s="314">
        <f>SUM('급수관 (동부)'!AG9,'급수관 (중부)'!AG9,'급수관 (서부)'!AG9,'급수관(유성)'!AG9,'급수관(대덕)'!AG9)</f>
        <v>11.6</v>
      </c>
      <c r="AH9" s="548">
        <f>SUM('급수관 (동부)'!AH9,'급수관 (중부)'!AH9,'급수관 (서부)'!AH9,'급수관(유성)'!AH9,'급수관(대덕)'!AH9)</f>
        <v>48.22</v>
      </c>
      <c r="AI9" s="314">
        <f>SUM('급수관 (동부)'!AI9,'급수관 (중부)'!AI9,'급수관 (서부)'!AI9,'급수관(유성)'!AI9,'급수관(대덕)'!AI9)</f>
        <v>34</v>
      </c>
      <c r="AJ9" s="987">
        <f>SUM('급수관 (동부)'!AJ9,'급수관 (중부)'!AJ9,'급수관 (서부)'!AJ9,'급수관(유성)'!AJ9,'급수관(대덕)'!AJ9)</f>
        <v>16</v>
      </c>
      <c r="AK9" s="2244">
        <f>SUM('급수관 (동부)'!AK9,'급수관 (중부)'!AK9,'급수관 (서부)'!AK9,'급수관(유성)'!AK9,'급수관(대덕)'!AK9)</f>
        <v>574.22</v>
      </c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50"/>
      <c r="BR9" s="50"/>
      <c r="BS9" s="50"/>
      <c r="BT9" s="50"/>
      <c r="BU9" s="50"/>
      <c r="BV9" s="50"/>
      <c r="BW9" s="50"/>
      <c r="BX9" s="50"/>
      <c r="BY9" s="50"/>
      <c r="BZ9" s="50"/>
    </row>
    <row r="10" spans="1:90" s="40" customFormat="1" ht="21.75" customHeight="1" x14ac:dyDescent="0.15">
      <c r="A10" s="2749" t="s">
        <v>367</v>
      </c>
      <c r="B10" s="39" t="s">
        <v>46</v>
      </c>
      <c r="C10" s="317">
        <f>'급수관 (동부)'!C10+'급수관 (중부)'!C10+'급수관 (서부)'!C10+'급수관(유성)'!C10+'급수관(대덕)'!C10</f>
        <v>536823.59</v>
      </c>
      <c r="D10" s="317">
        <f>'급수관 (동부)'!D10+'급수관 (중부)'!D10+'급수관 (서부)'!D10+'급수관(유성)'!D10+'급수관(대덕)'!D10</f>
        <v>31157.539999999997</v>
      </c>
      <c r="E10" s="317">
        <f>'급수관 (동부)'!E10+'급수관 (중부)'!E10+'급수관 (서부)'!E10+'급수관(유성)'!E10+'급수관(대덕)'!E10</f>
        <v>3032.4100000000008</v>
      </c>
      <c r="F10" s="317">
        <f>'급수관 (동부)'!F10+'급수관 (중부)'!F10+'급수관 (서부)'!F10+'급수관(유성)'!F10+'급수관(대덕)'!F10</f>
        <v>2894.5000000000005</v>
      </c>
      <c r="G10" s="317">
        <f>'급수관 (동부)'!G10+'급수관 (중부)'!G10+'급수관 (서부)'!G10+'급수관(유성)'!G10+'급수관(대덕)'!G10</f>
        <v>3262.59</v>
      </c>
      <c r="H10" s="317">
        <f>'급수관 (동부)'!H10+'급수관 (중부)'!H10+'급수관 (서부)'!H10+'급수관(유성)'!H10+'급수관(대덕)'!H10</f>
        <v>4696.57</v>
      </c>
      <c r="I10" s="317">
        <f>'급수관 (동부)'!I10+'급수관 (중부)'!I10+'급수관 (서부)'!I10+'급수관(유성)'!I10+'급수관(대덕)'!I10</f>
        <v>4595.329999999999</v>
      </c>
      <c r="J10" s="317">
        <f>'급수관 (동부)'!J10+'급수관 (중부)'!J10+'급수관 (서부)'!J10+'급수관(유성)'!J10+'급수관(대덕)'!J10</f>
        <v>8824.16</v>
      </c>
      <c r="K10" s="317">
        <f>'급수관 (동부)'!K10+'급수관 (중부)'!K10+'급수관 (서부)'!K10+'급수관(유성)'!K10+'급수관(대덕)'!K10</f>
        <v>6406.59</v>
      </c>
      <c r="L10" s="317">
        <f>'급수관 (동부)'!L10+'급수관 (중부)'!L10+'급수관 (서부)'!L10+'급수관(유성)'!L10+'급수관(대덕)'!L10</f>
        <v>3309.45</v>
      </c>
      <c r="M10" s="317">
        <f>'급수관 (동부)'!M10+'급수관 (중부)'!M10+'급수관 (서부)'!M10+'급수관(유성)'!M10+'급수관(대덕)'!M10</f>
        <v>2990.9500000000003</v>
      </c>
      <c r="N10" s="317">
        <f>'급수관 (동부)'!N10+'급수관 (중부)'!N10+'급수관 (서부)'!N10+'급수관(유성)'!N10+'급수관(대덕)'!N10</f>
        <v>4639.07</v>
      </c>
      <c r="O10" s="317">
        <f>'급수관 (동부)'!O10+'급수관 (중부)'!O10+'급수관 (서부)'!O10+'급수관(유성)'!O10+'급수관(대덕)'!O10</f>
        <v>4712.2700000000004</v>
      </c>
      <c r="P10" s="317">
        <f>'급수관 (동부)'!P10+'급수관 (중부)'!P10+'급수관 (서부)'!P10+'급수관(유성)'!P10+'급수관(대덕)'!P10</f>
        <v>42879.28</v>
      </c>
      <c r="Q10" s="317">
        <f>'급수관 (동부)'!Q10+'급수관 (중부)'!Q10+'급수관 (서부)'!Q10+'급수관(유성)'!Q10+'급수관(대덕)'!Q10</f>
        <v>7640.32</v>
      </c>
      <c r="R10" s="317">
        <f>'급수관 (동부)'!R10+'급수관 (중부)'!R10+'급수관 (서부)'!R10+'급수관(유성)'!R10+'급수관(대덕)'!R10</f>
        <v>42558.83</v>
      </c>
      <c r="S10" s="317">
        <f>'급수관 (동부)'!S10+'급수관 (중부)'!S10+'급수관 (서부)'!S10+'급수관(유성)'!S10+'급수관(대덕)'!S10</f>
        <v>51003.62</v>
      </c>
      <c r="T10" s="317">
        <f>'급수관 (동부)'!T10+'급수관 (중부)'!T10+'급수관 (서부)'!T10+'급수관(유성)'!T10+'급수관(대덕)'!T10</f>
        <v>33886.800000000003</v>
      </c>
      <c r="U10" s="317">
        <f>'급수관 (동부)'!U10+'급수관 (중부)'!U10+'급수관 (서부)'!U10+'급수관(유성)'!U10+'급수관(대덕)'!U10</f>
        <v>21891.98</v>
      </c>
      <c r="V10" s="317">
        <f>'급수관 (동부)'!V10+'급수관 (중부)'!V10+'급수관 (서부)'!V10+'급수관(유성)'!V10+'급수관(대덕)'!V10</f>
        <v>24762.14</v>
      </c>
      <c r="W10" s="317">
        <f>'급수관 (동부)'!W10+'급수관 (중부)'!W10+'급수관 (서부)'!W10+'급수관(유성)'!W10+'급수관(대덕)'!W10</f>
        <v>35940.03</v>
      </c>
      <c r="X10" s="317">
        <f>'급수관 (동부)'!X10+'급수관 (중부)'!X10+'급수관 (서부)'!X10+'급수관(유성)'!X10+'급수관(대덕)'!X10</f>
        <v>18460.79</v>
      </c>
      <c r="Y10" s="317">
        <f>'급수관 (동부)'!Y10+'급수관 (중부)'!Y10+'급수관 (서부)'!Y10+'급수관(유성)'!Y10+'급수관(대덕)'!Y10</f>
        <v>27126.92</v>
      </c>
      <c r="Z10" s="317">
        <f>'급수관 (동부)'!Z10+'급수관 (중부)'!Z10+'급수관 (서부)'!Z10+'급수관(유성)'!Z10+'급수관(대덕)'!Z10</f>
        <v>12276.86</v>
      </c>
      <c r="AA10" s="317">
        <f>'급수관 (동부)'!AA10+'급수관 (중부)'!AA10+'급수관 (서부)'!AA10+'급수관(유성)'!AA10+'급수관(대덕)'!AA10</f>
        <v>15368.079999999998</v>
      </c>
      <c r="AB10" s="317">
        <f>'급수관 (동부)'!AB10+'급수관 (중부)'!AB10+'급수관 (서부)'!AB10+'급수관(유성)'!AB10+'급수관(대덕)'!AB10</f>
        <v>22394.27</v>
      </c>
      <c r="AC10" s="317">
        <f>'급수관 (동부)'!AC10+'급수관 (중부)'!AC10+'급수관 (서부)'!AC10+'급수관(유성)'!AC10+'급수관(대덕)'!AC10</f>
        <v>16173.98</v>
      </c>
      <c r="AD10" s="317">
        <f>'급수관 (동부)'!AD10+'급수관 (중부)'!AD10+'급수관 (서부)'!AD10+'급수관(유성)'!AD10+'급수관(대덕)'!AD10</f>
        <v>12972.37</v>
      </c>
      <c r="AE10" s="317">
        <f>'급수관 (동부)'!AE10+'급수관 (중부)'!AE10+'급수관 (서부)'!AE10+'급수관(유성)'!AE10+'급수관(대덕)'!AE10</f>
        <v>10329.61</v>
      </c>
      <c r="AF10" s="317">
        <f>'급수관 (동부)'!AF10+'급수관 (중부)'!AF10+'급수관 (서부)'!AF10+'급수관(유성)'!AF10+'급수관(대덕)'!AF10</f>
        <v>11552.189999999999</v>
      </c>
      <c r="AG10" s="318">
        <f>'급수관 (동부)'!AG10+'급수관 (중부)'!AG10+'급수관 (서부)'!AG10+'급수관(유성)'!AG10+'급수관(대덕)'!AG10</f>
        <v>13902.529999999999</v>
      </c>
      <c r="AH10" s="549">
        <f>'급수관 (동부)'!AH10+'급수관 (중부)'!AH10+'급수관 (서부)'!AH10+'급수관(유성)'!AH10+'급수관(대덕)'!AH10</f>
        <v>6546.3099999999995</v>
      </c>
      <c r="AI10" s="555">
        <f>'급수관 (동부)'!AI10+'급수관 (중부)'!AI10+'급수관 (서부)'!AI10+'급수관(유성)'!AI10+'급수관(대덕)'!AI10</f>
        <v>7808.44</v>
      </c>
      <c r="AJ10" s="988">
        <f>'급수관 (동부)'!AJ10+'급수관 (중부)'!AJ10+'급수관 (서부)'!AJ10+'급수관(유성)'!AJ10+'급수관(대덕)'!AJ10</f>
        <v>9344.83</v>
      </c>
      <c r="AK10" s="2245">
        <f>'급수관 (동부)'!AK10+'급수관 (중부)'!AK10+'급수관 (서부)'!AK10+'급수관(유성)'!AK10+'급수관(대덕)'!AK10</f>
        <v>11481.98</v>
      </c>
    </row>
    <row r="11" spans="1:90" s="40" customFormat="1" ht="21.75" customHeight="1" x14ac:dyDescent="0.15">
      <c r="A11" s="2750"/>
      <c r="B11" s="305" t="s">
        <v>283</v>
      </c>
      <c r="C11" s="610">
        <f>'급수관 (동부)'!C11+'급수관 (중부)'!C11+'급수관 (서부)'!C11+'급수관(유성)'!C11+'급수관(대덕)'!C11</f>
        <v>64648.710000000006</v>
      </c>
      <c r="D11" s="315">
        <f>'급수관 (동부)'!D11+'급수관 (중부)'!D11+'급수관 (서부)'!D11+'급수관(유성)'!D11+'급수관(대덕)'!D11</f>
        <v>30751.03</v>
      </c>
      <c r="E11" s="315">
        <f>'급수관 (동부)'!E11+'급수관 (중부)'!E11+'급수관 (서부)'!E11+'급수관(유성)'!E11+'급수관(대덕)'!E11</f>
        <v>2981.2700000000004</v>
      </c>
      <c r="F11" s="315">
        <f>'급수관 (동부)'!F11+'급수관 (중부)'!F11+'급수관 (서부)'!F11+'급수관(유성)'!F11+'급수관(대덕)'!F11</f>
        <v>2826.8500000000004</v>
      </c>
      <c r="G11" s="315">
        <f>'급수관 (동부)'!G11+'급수관 (중부)'!G11+'급수관 (서부)'!G11+'급수관(유성)'!G11+'급수관(대덕)'!G11</f>
        <v>3169.72</v>
      </c>
      <c r="H11" s="315">
        <f>'급수관 (동부)'!H11+'급수관 (중부)'!H11+'급수관 (서부)'!H11+'급수관(유성)'!H11+'급수관(대덕)'!H11</f>
        <v>4368.0199999999995</v>
      </c>
      <c r="I11" s="315">
        <f>'급수관 (동부)'!I11+'급수관 (중부)'!I11+'급수관 (서부)'!I11+'급수관(유성)'!I11+'급수관(대덕)'!I11</f>
        <v>4109.619999999999</v>
      </c>
      <c r="J11" s="315">
        <f>'급수관 (동부)'!J11+'급수관 (중부)'!J11+'급수관 (서부)'!J11+'급수관(유성)'!J11+'급수관(대덕)'!J11</f>
        <v>8314.5600000000013</v>
      </c>
      <c r="K11" s="315">
        <f>'급수관 (동부)'!K11+'급수관 (중부)'!K11+'급수관 (서부)'!K11+'급수관(유성)'!K11+'급수관(대덕)'!K11</f>
        <v>6134.07</v>
      </c>
      <c r="L11" s="315">
        <f>'급수관 (동부)'!L11+'급수관 (중부)'!L11+'급수관 (서부)'!L11+'급수관(유성)'!L11+'급수관(대덕)'!L11</f>
        <v>336.26</v>
      </c>
      <c r="M11" s="315">
        <f>'급수관 (동부)'!M11+'급수관 (중부)'!M11+'급수관 (서부)'!M11+'급수관(유성)'!M11+'급수관(대덕)'!M11</f>
        <v>134.81</v>
      </c>
      <c r="N11" s="315">
        <f>'급수관 (동부)'!N11+'급수관 (중부)'!N11+'급수관 (서부)'!N11+'급수관(유성)'!N11+'급수관(대덕)'!N11</f>
        <v>100.27</v>
      </c>
      <c r="O11" s="315">
        <f>'급수관 (동부)'!O11+'급수관 (중부)'!O11+'급수관 (서부)'!O11+'급수관(유성)'!O11+'급수관(대덕)'!O11</f>
        <v>166.63</v>
      </c>
      <c r="P11" s="315">
        <f>'급수관 (동부)'!P11+'급수관 (중부)'!P11+'급수관 (서부)'!P11+'급수관(유성)'!P11+'급수관(대덕)'!P11</f>
        <v>250.56</v>
      </c>
      <c r="Q11" s="315">
        <f>'급수관 (동부)'!Q11+'급수관 (중부)'!Q11+'급수관 (서부)'!Q11+'급수관(유성)'!Q11+'급수관(대덕)'!Q11</f>
        <v>165.48</v>
      </c>
      <c r="R11" s="315">
        <f>'급수관 (동부)'!R11+'급수관 (중부)'!R11+'급수관 (서부)'!R11+'급수관(유성)'!R11+'급수관(대덕)'!R11</f>
        <v>202.31</v>
      </c>
      <c r="S11" s="315">
        <f>'급수관 (동부)'!S11+'급수관 (중부)'!S11+'급수관 (서부)'!S11+'급수관(유성)'!S11+'급수관(대덕)'!S11</f>
        <v>273.71000000000004</v>
      </c>
      <c r="T11" s="315">
        <f>'급수관 (동부)'!T11+'급수관 (중부)'!T11+'급수관 (서부)'!T11+'급수관(유성)'!T11+'급수관(대덕)'!T11</f>
        <v>102.80000000000001</v>
      </c>
      <c r="U11" s="315">
        <f>'급수관 (동부)'!U11+'급수관 (중부)'!U11+'급수관 (서부)'!U11+'급수관(유성)'!U11+'급수관(대덕)'!U11</f>
        <v>182.28</v>
      </c>
      <c r="V11" s="315">
        <f>'급수관 (동부)'!V11+'급수관 (중부)'!V11+'급수관 (서부)'!V11+'급수관(유성)'!V11+'급수관(대덕)'!V11</f>
        <v>0</v>
      </c>
      <c r="W11" s="315">
        <f>'급수관 (동부)'!W11+'급수관 (중부)'!W11+'급수관 (서부)'!W11+'급수관(유성)'!W11+'급수관(대덕)'!W11</f>
        <v>8.77</v>
      </c>
      <c r="X11" s="315">
        <f>'급수관 (동부)'!X11+'급수관 (중부)'!X11+'급수관 (서부)'!X11+'급수관(유성)'!X11+'급수관(대덕)'!X11</f>
        <v>0</v>
      </c>
      <c r="Y11" s="315">
        <f>'급수관 (동부)'!Y11+'급수관 (중부)'!Y11+'급수관 (서부)'!Y11+'급수관(유성)'!Y11+'급수관(대덕)'!Y11</f>
        <v>0</v>
      </c>
      <c r="Z11" s="315">
        <f>'급수관 (동부)'!Z11+'급수관 (중부)'!Z11+'급수관 (서부)'!Z11+'급수관(유성)'!Z11+'급수관(대덕)'!Z11</f>
        <v>0</v>
      </c>
      <c r="AA11" s="315">
        <f>'급수관 (동부)'!AA11+'급수관 (중부)'!AA11+'급수관 (서부)'!AA11+'급수관(유성)'!AA11+'급수관(대덕)'!AA11</f>
        <v>0</v>
      </c>
      <c r="AB11" s="315">
        <f>'급수관 (동부)'!AB11+'급수관 (중부)'!AB11+'급수관 (서부)'!AB11+'급수관(유성)'!AB11+'급수관(대덕)'!AB11</f>
        <v>7.91</v>
      </c>
      <c r="AC11" s="315">
        <f>'급수관 (동부)'!AC11+'급수관 (중부)'!AC11+'급수관 (서부)'!AC11+'급수관(유성)'!AC11+'급수관(대덕)'!AC11</f>
        <v>12.13</v>
      </c>
      <c r="AD11" s="315">
        <f>'급수관 (동부)'!AD11+'급수관 (중부)'!AD11+'급수관 (서부)'!AD11+'급수관(유성)'!AD11+'급수관(대덕)'!AD11</f>
        <v>0</v>
      </c>
      <c r="AE11" s="315">
        <f>'급수관 (동부)'!AE11+'급수관 (중부)'!AE11+'급수관 (서부)'!AE11+'급수관(유성)'!AE11+'급수관(대덕)'!AE11</f>
        <v>0</v>
      </c>
      <c r="AF11" s="315">
        <f>'급수관 (동부)'!AF11+'급수관 (중부)'!AF11+'급수관 (서부)'!AF11+'급수관(유성)'!AF11+'급수관(대덕)'!AF11</f>
        <v>0</v>
      </c>
      <c r="AG11" s="316">
        <f>'급수관 (동부)'!AG11+'급수관 (중부)'!AG11+'급수관 (서부)'!AG11+'급수관(유성)'!AG11+'급수관(대덕)'!AG11</f>
        <v>49.65</v>
      </c>
      <c r="AH11" s="550">
        <f>'급수관 (동부)'!AH11+'급수관 (중부)'!AH11+'급수관 (서부)'!AH11+'급수관(유성)'!AH11+'급수관(대덕)'!AH11</f>
        <v>0</v>
      </c>
      <c r="AI11" s="316">
        <f>'급수관 (동부)'!AI11+'급수관 (중부)'!AI11+'급수관 (서부)'!AI11+'급수관(유성)'!AI11+'급수관(대덕)'!AI11</f>
        <v>0</v>
      </c>
      <c r="AJ11" s="989">
        <f>'급수관 (동부)'!AJ11+'급수관 (중부)'!AJ11+'급수관 (서부)'!AJ11+'급수관(유성)'!AJ11+'급수관(대덕)'!AJ11</f>
        <v>0</v>
      </c>
      <c r="AK11" s="2246">
        <f>'급수관 (동부)'!AK11+'급수관 (중부)'!AK11+'급수관 (서부)'!AK11+'급수관(유성)'!AK11+'급수관(대덕)'!AK11</f>
        <v>0</v>
      </c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67"/>
      <c r="BV11" s="67"/>
      <c r="BW11" s="67"/>
      <c r="BX11" s="67"/>
      <c r="BY11" s="67"/>
      <c r="BZ11" s="67"/>
      <c r="CA11" s="67"/>
      <c r="CB11" s="67"/>
      <c r="CC11" s="67"/>
      <c r="CD11" s="67"/>
      <c r="CE11" s="67"/>
      <c r="CF11" s="67"/>
      <c r="CG11" s="67"/>
      <c r="CH11" s="67"/>
      <c r="CI11" s="67"/>
      <c r="CJ11" s="67"/>
      <c r="CK11" s="67"/>
      <c r="CL11" s="67"/>
    </row>
    <row r="12" spans="1:90" s="40" customFormat="1" ht="21.75" customHeight="1" x14ac:dyDescent="0.15">
      <c r="A12" s="2750"/>
      <c r="B12" s="303" t="s">
        <v>284</v>
      </c>
      <c r="C12" s="611">
        <f>'급수관 (동부)'!C12+'급수관 (중부)'!C12+'급수관 (서부)'!C12+'급수관(유성)'!C12+'급수관(대덕)'!C12</f>
        <v>290.86</v>
      </c>
      <c r="D12" s="299">
        <f>'급수관 (동부)'!D12+'급수관 (중부)'!D12+'급수관 (서부)'!D12+'급수관(유성)'!D12+'급수관(대덕)'!D12</f>
        <v>0</v>
      </c>
      <c r="E12" s="299">
        <f>'급수관 (동부)'!E12+'급수관 (중부)'!E12+'급수관 (서부)'!E12+'급수관(유성)'!E12+'급수관(대덕)'!E12</f>
        <v>0</v>
      </c>
      <c r="F12" s="299">
        <f>'급수관 (동부)'!F12+'급수관 (중부)'!F12+'급수관 (서부)'!F12+'급수관(유성)'!F12+'급수관(대덕)'!F12</f>
        <v>0</v>
      </c>
      <c r="G12" s="299">
        <f>'급수관 (동부)'!G12+'급수관 (중부)'!G12+'급수관 (서부)'!G12+'급수관(유성)'!G12+'급수관(대덕)'!G12</f>
        <v>0</v>
      </c>
      <c r="H12" s="299">
        <f>'급수관 (동부)'!H12+'급수관 (중부)'!H12+'급수관 (서부)'!H12+'급수관(유성)'!H12+'급수관(대덕)'!H12</f>
        <v>0</v>
      </c>
      <c r="I12" s="299">
        <f>'급수관 (동부)'!I12+'급수관 (중부)'!I12+'급수관 (서부)'!I12+'급수관(유성)'!I12+'급수관(대덕)'!I12</f>
        <v>0</v>
      </c>
      <c r="J12" s="299">
        <f>'급수관 (동부)'!J12+'급수관 (중부)'!J12+'급수관 (서부)'!J12+'급수관(유성)'!J12+'급수관(대덕)'!J12</f>
        <v>26.5</v>
      </c>
      <c r="K12" s="299">
        <f>'급수관 (동부)'!K12+'급수관 (중부)'!K12+'급수관 (서부)'!K12+'급수관(유성)'!K12+'급수관(대덕)'!K12</f>
        <v>2.36</v>
      </c>
      <c r="L12" s="299">
        <f>'급수관 (동부)'!L12+'급수관 (중부)'!L12+'급수관 (서부)'!L12+'급수관(유성)'!L12+'급수관(대덕)'!L12</f>
        <v>5.91</v>
      </c>
      <c r="M12" s="299">
        <f>'급수관 (동부)'!M12+'급수관 (중부)'!M12+'급수관 (서부)'!M12+'급수관(유성)'!M12+'급수관(대덕)'!M12</f>
        <v>2</v>
      </c>
      <c r="N12" s="299">
        <f>'급수관 (동부)'!N12+'급수관 (중부)'!N12+'급수관 (서부)'!N12+'급수관(유성)'!N12+'급수관(대덕)'!N12</f>
        <v>0</v>
      </c>
      <c r="O12" s="299">
        <f>'급수관 (동부)'!O12+'급수관 (중부)'!O12+'급수관 (서부)'!O12+'급수관(유성)'!O12+'급수관(대덕)'!O12</f>
        <v>96.55</v>
      </c>
      <c r="P12" s="299">
        <f>'급수관 (동부)'!P12+'급수관 (중부)'!P12+'급수관 (서부)'!P12+'급수관(유성)'!P12+'급수관(대덕)'!P12</f>
        <v>10.33</v>
      </c>
      <c r="Q12" s="299">
        <f>'급수관 (동부)'!Q12+'급수관 (중부)'!Q12+'급수관 (서부)'!Q12+'급수관(유성)'!Q12+'급수관(대덕)'!Q12</f>
        <v>7.4600000000000009</v>
      </c>
      <c r="R12" s="299">
        <f>'급수관 (동부)'!R12+'급수관 (중부)'!R12+'급수관 (서부)'!R12+'급수관(유성)'!R12+'급수관(대덕)'!R12</f>
        <v>0</v>
      </c>
      <c r="S12" s="299">
        <f>'급수관 (동부)'!S12+'급수관 (중부)'!S12+'급수관 (서부)'!S12+'급수관(유성)'!S12+'급수관(대덕)'!S12</f>
        <v>2.82</v>
      </c>
      <c r="T12" s="299">
        <f>'급수관 (동부)'!T12+'급수관 (중부)'!T12+'급수관 (서부)'!T12+'급수관(유성)'!T12+'급수관(대덕)'!T12</f>
        <v>0</v>
      </c>
      <c r="U12" s="299">
        <f>'급수관 (동부)'!U12+'급수관 (중부)'!U12+'급수관 (서부)'!U12+'급수관(유성)'!U12+'급수관(대덕)'!U12</f>
        <v>0</v>
      </c>
      <c r="V12" s="299">
        <f>'급수관 (동부)'!V12+'급수관 (중부)'!V12+'급수관 (서부)'!V12+'급수관(유성)'!V12+'급수관(대덕)'!V12</f>
        <v>0</v>
      </c>
      <c r="W12" s="299">
        <f>'급수관 (동부)'!W12+'급수관 (중부)'!W12+'급수관 (서부)'!W12+'급수관(유성)'!W12+'급수관(대덕)'!W12</f>
        <v>0</v>
      </c>
      <c r="X12" s="299">
        <f>'급수관 (동부)'!X12+'급수관 (중부)'!X12+'급수관 (서부)'!X12+'급수관(유성)'!X12+'급수관(대덕)'!X12</f>
        <v>58.31</v>
      </c>
      <c r="Y12" s="299">
        <f>'급수관 (동부)'!Y12+'급수관 (중부)'!Y12+'급수관 (서부)'!Y12+'급수관(유성)'!Y12+'급수관(대덕)'!Y12</f>
        <v>18.940000000000001</v>
      </c>
      <c r="Z12" s="299">
        <f>'급수관 (동부)'!Z12+'급수관 (중부)'!Z12+'급수관 (서부)'!Z12+'급수관(유성)'!Z12+'급수관(대덕)'!Z12</f>
        <v>1.61</v>
      </c>
      <c r="AA12" s="299">
        <f>'급수관 (동부)'!AA12+'급수관 (중부)'!AA12+'급수관 (서부)'!AA12+'급수관(유성)'!AA12+'급수관(대덕)'!AA12</f>
        <v>0</v>
      </c>
      <c r="AB12" s="299">
        <f>'급수관 (동부)'!AB12+'급수관 (중부)'!AB12+'급수관 (서부)'!AB12+'급수관(유성)'!AB12+'급수관(대덕)'!AB12</f>
        <v>0</v>
      </c>
      <c r="AC12" s="299">
        <f>'급수관 (동부)'!AC12+'급수관 (중부)'!AC12+'급수관 (서부)'!AC12+'급수관(유성)'!AC12+'급수관(대덕)'!AC12</f>
        <v>0</v>
      </c>
      <c r="AD12" s="299">
        <f>'급수관 (동부)'!AD12+'급수관 (중부)'!AD12+'급수관 (서부)'!AD12+'급수관(유성)'!AD12+'급수관(대덕)'!AD12</f>
        <v>0</v>
      </c>
      <c r="AE12" s="299">
        <f>'급수관 (동부)'!AE12+'급수관 (중부)'!AE12+'급수관 (서부)'!AE12+'급수관(유성)'!AE12+'급수관(대덕)'!AE12</f>
        <v>0</v>
      </c>
      <c r="AF12" s="299">
        <f>'급수관 (동부)'!AF12+'급수관 (중부)'!AF12+'급수관 (서부)'!AF12+'급수관(유성)'!AF12+'급수관(대덕)'!AF12</f>
        <v>0</v>
      </c>
      <c r="AG12" s="300">
        <f>'급수관 (동부)'!AG12+'급수관 (중부)'!AG12+'급수관 (서부)'!AG12+'급수관(유성)'!AG12+'급수관(대덕)'!AG12</f>
        <v>0</v>
      </c>
      <c r="AH12" s="551">
        <f>'급수관 (동부)'!AH12+'급수관 (중부)'!AH12+'급수관 (서부)'!AH12+'급수관(유성)'!AH12+'급수관(대덕)'!AH12</f>
        <v>57.57</v>
      </c>
      <c r="AI12" s="300">
        <f>'급수관 (동부)'!AI12+'급수관 (중부)'!AI12+'급수관 (서부)'!AI12+'급수관(유성)'!AI12+'급수관(대덕)'!AI12</f>
        <v>0</v>
      </c>
      <c r="AJ12" s="990">
        <f>'급수관 (동부)'!AJ12+'급수관 (중부)'!AJ12+'급수관 (서부)'!AJ12+'급수관(유성)'!AJ12+'급수관(대덕)'!AJ12</f>
        <v>0</v>
      </c>
      <c r="AK12" s="2247">
        <f>'급수관 (동부)'!AK12+'급수관 (중부)'!AK12+'급수관 (서부)'!AK12+'급수관(유성)'!AK12+'급수관(대덕)'!AK12</f>
        <v>0.5</v>
      </c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67"/>
      <c r="BV12" s="67"/>
      <c r="BW12" s="67"/>
      <c r="BX12" s="67"/>
      <c r="BY12" s="67"/>
      <c r="BZ12" s="67"/>
      <c r="CA12" s="67"/>
      <c r="CB12" s="67"/>
      <c r="CC12" s="67"/>
      <c r="CD12" s="67"/>
      <c r="CE12" s="67"/>
      <c r="CF12" s="67"/>
      <c r="CG12" s="67"/>
      <c r="CH12" s="67"/>
      <c r="CI12" s="67"/>
      <c r="CJ12" s="67"/>
      <c r="CK12" s="67"/>
      <c r="CL12" s="67"/>
    </row>
    <row r="13" spans="1:90" s="40" customFormat="1" ht="21.75" customHeight="1" x14ac:dyDescent="0.15">
      <c r="A13" s="2750"/>
      <c r="B13" s="304" t="s">
        <v>286</v>
      </c>
      <c r="C13" s="611">
        <f>'급수관 (동부)'!C13+'급수관 (중부)'!C13+'급수관 (서부)'!C13+'급수관(유성)'!C13+'급수관(대덕)'!C13</f>
        <v>471389.58999999991</v>
      </c>
      <c r="D13" s="299">
        <f>'급수관 (동부)'!D13+'급수관 (중부)'!D13+'급수관 (서부)'!D13+'급수관(유성)'!D13+'급수관(대덕)'!D13</f>
        <v>406.51</v>
      </c>
      <c r="E13" s="299">
        <f>'급수관 (동부)'!E13+'급수관 (중부)'!E13+'급수관 (서부)'!E13+'급수관(유성)'!E13+'급수관(대덕)'!E13</f>
        <v>51.14</v>
      </c>
      <c r="F13" s="299">
        <f>'급수관 (동부)'!F13+'급수관 (중부)'!F13+'급수관 (서부)'!F13+'급수관(유성)'!F13+'급수관(대덕)'!F13</f>
        <v>67.650000000000006</v>
      </c>
      <c r="G13" s="299">
        <f>'급수관 (동부)'!G13+'급수관 (중부)'!G13+'급수관 (서부)'!G13+'급수관(유성)'!G13+'급수관(대덕)'!G13</f>
        <v>92.87</v>
      </c>
      <c r="H13" s="299">
        <f>'급수관 (동부)'!H13+'급수관 (중부)'!H13+'급수관 (서부)'!H13+'급수관(유성)'!H13+'급수관(대덕)'!H13</f>
        <v>328.55</v>
      </c>
      <c r="I13" s="299">
        <f>'급수관 (동부)'!I13+'급수관 (중부)'!I13+'급수관 (서부)'!I13+'급수관(유성)'!I13+'급수관(대덕)'!I13</f>
        <v>485.71</v>
      </c>
      <c r="J13" s="299">
        <f>'급수관 (동부)'!J13+'급수관 (중부)'!J13+'급수관 (서부)'!J13+'급수관(유성)'!J13+'급수관(대덕)'!J13</f>
        <v>483.1</v>
      </c>
      <c r="K13" s="299">
        <f>'급수관 (동부)'!K13+'급수관 (중부)'!K13+'급수관 (서부)'!K13+'급수관(유성)'!K13+'급수관(대덕)'!K13</f>
        <v>270.16000000000003</v>
      </c>
      <c r="L13" s="299">
        <f>'급수관 (동부)'!L13+'급수관 (중부)'!L13+'급수관 (서부)'!L13+'급수관(유성)'!L13+'급수관(대덕)'!L13</f>
        <v>2967.2799999999997</v>
      </c>
      <c r="M13" s="299">
        <f>'급수관 (동부)'!M13+'급수관 (중부)'!M13+'급수관 (서부)'!M13+'급수관(유성)'!M13+'급수관(대덕)'!M13</f>
        <v>2854.14</v>
      </c>
      <c r="N13" s="299">
        <f>'급수관 (동부)'!N13+'급수관 (중부)'!N13+'급수관 (서부)'!N13+'급수관(유성)'!N13+'급수관(대덕)'!N13</f>
        <v>4538.7999999999993</v>
      </c>
      <c r="O13" s="299">
        <f>'급수관 (동부)'!O13+'급수관 (중부)'!O13+'급수관 (서부)'!O13+'급수관(유성)'!O13+'급수관(대덕)'!O13</f>
        <v>4449.09</v>
      </c>
      <c r="P13" s="299">
        <f>'급수관 (동부)'!P13+'급수관 (중부)'!P13+'급수관 (서부)'!P13+'급수관(유성)'!P13+'급수관(대덕)'!P13</f>
        <v>42607.649999999994</v>
      </c>
      <c r="Q13" s="299">
        <f>'급수관 (동부)'!Q13+'급수관 (중부)'!Q13+'급수관 (서부)'!Q13+'급수관(유성)'!Q13+'급수관(대덕)'!Q13</f>
        <v>7159.9599999999991</v>
      </c>
      <c r="R13" s="299">
        <f>'급수관 (동부)'!R13+'급수관 (중부)'!R13+'급수관 (서부)'!R13+'급수관(유성)'!R13+'급수관(대덕)'!R13</f>
        <v>42235.82</v>
      </c>
      <c r="S13" s="299">
        <f>'급수관 (동부)'!S13+'급수관 (중부)'!S13+'급수관 (서부)'!S13+'급수관(유성)'!S13+'급수관(대덕)'!S13</f>
        <v>50727.090000000004</v>
      </c>
      <c r="T13" s="299">
        <f>'급수관 (동부)'!T13+'급수관 (중부)'!T13+'급수관 (서부)'!T13+'급수관(유성)'!T13+'급수관(대덕)'!T13</f>
        <v>33784</v>
      </c>
      <c r="U13" s="299">
        <f>'급수관 (동부)'!U13+'급수관 (중부)'!U13+'급수관 (서부)'!U13+'급수관(유성)'!U13+'급수관(대덕)'!U13</f>
        <v>21709.7</v>
      </c>
      <c r="V13" s="299">
        <f>'급수관 (동부)'!V13+'급수관 (중부)'!V13+'급수관 (서부)'!V13+'급수관(유성)'!V13+'급수관(대덕)'!V13</f>
        <v>24762.14</v>
      </c>
      <c r="W13" s="299">
        <f>'급수관 (동부)'!W13+'급수관 (중부)'!W13+'급수관 (서부)'!W13+'급수관(유성)'!W13+'급수관(대덕)'!W13</f>
        <v>35931.26</v>
      </c>
      <c r="X13" s="299">
        <f>'급수관 (동부)'!X13+'급수관 (중부)'!X13+'급수관 (서부)'!X13+'급수관(유성)'!X13+'급수관(대덕)'!X13</f>
        <v>18402.480000000003</v>
      </c>
      <c r="Y13" s="299">
        <f>'급수관 (동부)'!Y13+'급수관 (중부)'!Y13+'급수관 (서부)'!Y13+'급수관(유성)'!Y13+'급수관(대덕)'!Y13</f>
        <v>27107.980000000003</v>
      </c>
      <c r="Z13" s="299">
        <f>'급수관 (동부)'!Z13+'급수관 (중부)'!Z13+'급수관 (서부)'!Z13+'급수관(유성)'!Z13+'급수관(대덕)'!Z13</f>
        <v>12275.25</v>
      </c>
      <c r="AA13" s="299">
        <f>'급수관 (동부)'!AA13+'급수관 (중부)'!AA13+'급수관 (서부)'!AA13+'급수관(유성)'!AA13+'급수관(대덕)'!AA13</f>
        <v>15368.079999999998</v>
      </c>
      <c r="AB13" s="299">
        <f>'급수관 (동부)'!AB13+'급수관 (중부)'!AB13+'급수관 (서부)'!AB13+'급수관(유성)'!AB13+'급수관(대덕)'!AB13</f>
        <v>22386.36</v>
      </c>
      <c r="AC13" s="299">
        <f>'급수관 (동부)'!AC13+'급수관 (중부)'!AC13+'급수관 (서부)'!AC13+'급수관(유성)'!AC13+'급수관(대덕)'!AC13</f>
        <v>16161.85</v>
      </c>
      <c r="AD13" s="299">
        <f>'급수관 (동부)'!AD13+'급수관 (중부)'!AD13+'급수관 (서부)'!AD13+'급수관(유성)'!AD13+'급수관(대덕)'!AD13</f>
        <v>12972.37</v>
      </c>
      <c r="AE13" s="299">
        <f>'급수관 (동부)'!AE13+'급수관 (중부)'!AE13+'급수관 (서부)'!AE13+'급수관(유성)'!AE13+'급수관(대덕)'!AE13</f>
        <v>10329.61</v>
      </c>
      <c r="AF13" s="299">
        <f>'급수관 (동부)'!AF13+'급수관 (중부)'!AF13+'급수관 (서부)'!AF13+'급수관(유성)'!AF13+'급수관(대덕)'!AF13</f>
        <v>11552.189999999999</v>
      </c>
      <c r="AG13" s="300">
        <f>'급수관 (동부)'!AG13+'급수관 (중부)'!AG13+'급수관 (서부)'!AG13+'급수관(유성)'!AG13+'급수관(대덕)'!AG13</f>
        <v>13852.879999999997</v>
      </c>
      <c r="AH13" s="551">
        <f>'급수관 (동부)'!AH13+'급수관 (중부)'!AH13+'급수관 (서부)'!AH13+'급수관(유성)'!AH13+'급수관(대덕)'!AH13</f>
        <v>6462.17</v>
      </c>
      <c r="AI13" s="300">
        <f>'급수관 (동부)'!AI13+'급수관 (중부)'!AI13+'급수관 (서부)'!AI13+'급수관(유성)'!AI13+'급수관(대덕)'!AI13</f>
        <v>7792.44</v>
      </c>
      <c r="AJ13" s="990">
        <f>'급수관 (동부)'!AJ13+'급수관 (중부)'!AJ13+'급수관 (서부)'!AJ13+'급수관(유성)'!AJ13+'급수관(대덕)'!AJ13</f>
        <v>9344.83</v>
      </c>
      <c r="AK13" s="2247">
        <f>'급수관 (동부)'!AK13+'급수관 (중부)'!AK13+'급수관 (서부)'!AK13+'급수관(유성)'!AK13+'급수관(대덕)'!AK13</f>
        <v>11468.48</v>
      </c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</row>
    <row r="14" spans="1:90" s="40" customFormat="1" ht="21.75" customHeight="1" x14ac:dyDescent="0.15">
      <c r="A14" s="2750"/>
      <c r="B14" s="303" t="s">
        <v>847</v>
      </c>
      <c r="C14" s="611">
        <f>'급수관 (동부)'!C14+'급수관 (중부)'!C14+'급수관 (서부)'!C14+'급수관(유성)'!C14+'급수관(대덕)'!C14</f>
        <v>438.86</v>
      </c>
      <c r="D14" s="299">
        <f>'급수관 (동부)'!D14+'급수관 (중부)'!D14+'급수관 (서부)'!D14+'급수관(유성)'!D14+'급수관(대덕)'!D14</f>
        <v>0</v>
      </c>
      <c r="E14" s="299">
        <f>'급수관 (동부)'!E14+'급수관 (중부)'!E14+'급수관 (서부)'!E14+'급수관(유성)'!E14+'급수관(대덕)'!E14</f>
        <v>0</v>
      </c>
      <c r="F14" s="299">
        <f>'급수관 (동부)'!F14+'급수관 (중부)'!F14+'급수관 (서부)'!F14+'급수관(유성)'!F14+'급수관(대덕)'!F14</f>
        <v>0</v>
      </c>
      <c r="G14" s="299">
        <f>'급수관 (동부)'!G14+'급수관 (중부)'!G14+'급수관 (서부)'!G14+'급수관(유성)'!G14+'급수관(대덕)'!G14</f>
        <v>0</v>
      </c>
      <c r="H14" s="299">
        <f>'급수관 (동부)'!H14+'급수관 (중부)'!H14+'급수관 (서부)'!H14+'급수관(유성)'!H14+'급수관(대덕)'!H14</f>
        <v>0</v>
      </c>
      <c r="I14" s="299">
        <f>'급수관 (동부)'!I14+'급수관 (중부)'!I14+'급수관 (서부)'!I14+'급수관(유성)'!I14+'급수관(대덕)'!I14</f>
        <v>0</v>
      </c>
      <c r="J14" s="299">
        <f>'급수관 (동부)'!J14+'급수관 (중부)'!J14+'급수관 (서부)'!J14+'급수관(유성)'!J14+'급수관(대덕)'!J14</f>
        <v>0</v>
      </c>
      <c r="K14" s="299">
        <f>'급수관 (동부)'!K14+'급수관 (중부)'!K14+'급수관 (서부)'!K14+'급수관(유성)'!K14+'급수관(대덕)'!K14</f>
        <v>0</v>
      </c>
      <c r="L14" s="299">
        <f>'급수관 (동부)'!L14+'급수관 (중부)'!L14+'급수관 (서부)'!L14+'급수관(유성)'!L14+'급수관(대덕)'!L14</f>
        <v>0</v>
      </c>
      <c r="M14" s="299">
        <f>'급수관 (동부)'!M14+'급수관 (중부)'!M14+'급수관 (서부)'!M14+'급수관(유성)'!M14+'급수관(대덕)'!M14</f>
        <v>0</v>
      </c>
      <c r="N14" s="299">
        <f>'급수관 (동부)'!N14+'급수관 (중부)'!N14+'급수관 (서부)'!N14+'급수관(유성)'!N14+'급수관(대덕)'!N14</f>
        <v>0</v>
      </c>
      <c r="O14" s="299">
        <f>'급수관 (동부)'!O14+'급수관 (중부)'!O14+'급수관 (서부)'!O14+'급수관(유성)'!O14+'급수관(대덕)'!O14</f>
        <v>0</v>
      </c>
      <c r="P14" s="299">
        <f>'급수관 (동부)'!P14+'급수관 (중부)'!P14+'급수관 (서부)'!P14+'급수관(유성)'!P14+'급수관(대덕)'!P14</f>
        <v>10.74</v>
      </c>
      <c r="Q14" s="299">
        <f>'급수관 (동부)'!Q14+'급수관 (중부)'!Q14+'급수관 (서부)'!Q14+'급수관(유성)'!Q14+'급수관(대덕)'!Q14</f>
        <v>307.42</v>
      </c>
      <c r="R14" s="299">
        <f>'급수관 (동부)'!R14+'급수관 (중부)'!R14+'급수관 (서부)'!R14+'급수관(유성)'!R14+'급수관(대덕)'!R14</f>
        <v>120.7</v>
      </c>
      <c r="S14" s="299">
        <f>'급수관 (동부)'!S14+'급수관 (중부)'!S14+'급수관 (서부)'!S14+'급수관(유성)'!S14+'급수관(대덕)'!S14</f>
        <v>0</v>
      </c>
      <c r="T14" s="299">
        <f>'급수관 (동부)'!T14+'급수관 (중부)'!T14+'급수관 (서부)'!T14+'급수관(유성)'!T14+'급수관(대덕)'!T14</f>
        <v>0</v>
      </c>
      <c r="U14" s="299">
        <f>'급수관 (동부)'!U14+'급수관 (중부)'!U14+'급수관 (서부)'!U14+'급수관(유성)'!U14+'급수관(대덕)'!U14</f>
        <v>0</v>
      </c>
      <c r="V14" s="299">
        <f>'급수관 (동부)'!V14+'급수관 (중부)'!V14+'급수관 (서부)'!V14+'급수관(유성)'!V14+'급수관(대덕)'!V14</f>
        <v>0</v>
      </c>
      <c r="W14" s="299">
        <f>'급수관 (동부)'!W14+'급수관 (중부)'!W14+'급수관 (서부)'!W14+'급수관(유성)'!W14+'급수관(대덕)'!W14</f>
        <v>0</v>
      </c>
      <c r="X14" s="299">
        <f>'급수관 (동부)'!X14+'급수관 (중부)'!X14+'급수관 (서부)'!X14+'급수관(유성)'!X14+'급수관(대덕)'!X14</f>
        <v>0</v>
      </c>
      <c r="Y14" s="299">
        <f>'급수관 (동부)'!Y14+'급수관 (중부)'!Y14+'급수관 (서부)'!Y14+'급수관(유성)'!Y14+'급수관(대덕)'!Y14</f>
        <v>0</v>
      </c>
      <c r="Z14" s="299">
        <f>'급수관 (동부)'!Z14+'급수관 (중부)'!Z14+'급수관 (서부)'!Z14+'급수관(유성)'!Z14+'급수관(대덕)'!Z14</f>
        <v>0</v>
      </c>
      <c r="AA14" s="299">
        <f>'급수관 (동부)'!AA14+'급수관 (중부)'!AA14+'급수관 (서부)'!AA14+'급수관(유성)'!AA14+'급수관(대덕)'!AA14</f>
        <v>0</v>
      </c>
      <c r="AB14" s="299">
        <f>'급수관 (동부)'!AB14+'급수관 (중부)'!AB14+'급수관 (서부)'!AB14+'급수관(유성)'!AB14+'급수관(대덕)'!AB14</f>
        <v>0</v>
      </c>
      <c r="AC14" s="299">
        <f>'급수관 (동부)'!AC14+'급수관 (중부)'!AC14+'급수관 (서부)'!AC14+'급수관(유성)'!AC14+'급수관(대덕)'!AC14</f>
        <v>0</v>
      </c>
      <c r="AD14" s="299">
        <f>'급수관 (동부)'!AD14+'급수관 (중부)'!AD14+'급수관 (서부)'!AD14+'급수관(유성)'!AD14+'급수관(대덕)'!AD14</f>
        <v>0</v>
      </c>
      <c r="AE14" s="299">
        <f>'급수관 (동부)'!AE14+'급수관 (중부)'!AE14+'급수관 (서부)'!AE14+'급수관(유성)'!AE14+'급수관(대덕)'!AE14</f>
        <v>0</v>
      </c>
      <c r="AF14" s="299">
        <f>'급수관 (동부)'!AF14+'급수관 (중부)'!AF14+'급수관 (서부)'!AF14+'급수관(유성)'!AF14+'급수관(대덕)'!AF14</f>
        <v>0</v>
      </c>
      <c r="AG14" s="300">
        <f>'급수관 (동부)'!AG14+'급수관 (중부)'!AG14+'급수관 (서부)'!AG14+'급수관(유성)'!AG14+'급수관(대덕)'!AG14</f>
        <v>0</v>
      </c>
      <c r="AH14" s="551">
        <f>'급수관 (동부)'!AH14+'급수관 (중부)'!AH14+'급수관 (서부)'!AH14+'급수관(유성)'!AH14+'급수관(대덕)'!AH14</f>
        <v>0</v>
      </c>
      <c r="AI14" s="300">
        <f>'급수관 (동부)'!AI14+'급수관 (중부)'!AI14+'급수관 (서부)'!AI14+'급수관(유성)'!AI14+'급수관(대덕)'!AI14</f>
        <v>0</v>
      </c>
      <c r="AJ14" s="990">
        <f>'급수관 (동부)'!AJ14+'급수관 (중부)'!AJ14+'급수관 (서부)'!AJ14+'급수관(유성)'!AJ14+'급수관(대덕)'!AJ14</f>
        <v>0</v>
      </c>
      <c r="AK14" s="2247">
        <f>'급수관 (동부)'!AK14+'급수관 (중부)'!AK14+'급수관 (서부)'!AK14+'급수관(유성)'!AK14+'급수관(대덕)'!AK14</f>
        <v>0</v>
      </c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67"/>
      <c r="BV14" s="67"/>
      <c r="BW14" s="67"/>
      <c r="BX14" s="67"/>
      <c r="BY14" s="67"/>
      <c r="BZ14" s="67"/>
      <c r="CA14" s="67"/>
      <c r="CB14" s="67"/>
      <c r="CC14" s="67"/>
      <c r="CD14" s="67"/>
      <c r="CE14" s="67"/>
      <c r="CF14" s="67"/>
      <c r="CG14" s="67"/>
      <c r="CH14" s="67"/>
      <c r="CI14" s="67"/>
      <c r="CJ14" s="67"/>
      <c r="CK14" s="67"/>
      <c r="CL14" s="67"/>
    </row>
    <row r="15" spans="1:90" s="40" customFormat="1" ht="21.75" customHeight="1" x14ac:dyDescent="0.15">
      <c r="A15" s="2751"/>
      <c r="B15" s="308" t="s">
        <v>285</v>
      </c>
      <c r="C15" s="612">
        <f>'급수관 (동부)'!C15+'급수관 (중부)'!C15+'급수관 (서부)'!C15+'급수관(유성)'!C15+'급수관(대덕)'!C15</f>
        <v>55.57</v>
      </c>
      <c r="D15" s="319">
        <f>'급수관 (동부)'!D15+'급수관 (중부)'!D15+'급수관 (서부)'!D15+'급수관(유성)'!D15+'급수관(대덕)'!D15</f>
        <v>0</v>
      </c>
      <c r="E15" s="319">
        <f>'급수관 (동부)'!E15+'급수관 (중부)'!E15+'급수관 (서부)'!E15+'급수관(유성)'!E15+'급수관(대덕)'!E15</f>
        <v>0</v>
      </c>
      <c r="F15" s="319">
        <f>'급수관 (동부)'!F15+'급수관 (중부)'!F15+'급수관 (서부)'!F15+'급수관(유성)'!F15+'급수관(대덕)'!F15</f>
        <v>0</v>
      </c>
      <c r="G15" s="319">
        <f>'급수관 (동부)'!G15+'급수관 (중부)'!G15+'급수관 (서부)'!G15+'급수관(유성)'!G15+'급수관(대덕)'!G15</f>
        <v>0</v>
      </c>
      <c r="H15" s="319">
        <f>'급수관 (동부)'!H15+'급수관 (중부)'!H15+'급수관 (서부)'!H15+'급수관(유성)'!H15+'급수관(대덕)'!H15</f>
        <v>0</v>
      </c>
      <c r="I15" s="319">
        <f>'급수관 (동부)'!I15+'급수관 (중부)'!I15+'급수관 (서부)'!I15+'급수관(유성)'!I15+'급수관(대덕)'!I15</f>
        <v>0</v>
      </c>
      <c r="J15" s="319">
        <f>'급수관 (동부)'!J15+'급수관 (중부)'!J15+'급수관 (서부)'!J15+'급수관(유성)'!J15+'급수관(대덕)'!J15</f>
        <v>0</v>
      </c>
      <c r="K15" s="319">
        <f>'급수관 (동부)'!K15+'급수관 (중부)'!K15+'급수관 (서부)'!K15+'급수관(유성)'!K15+'급수관(대덕)'!K15</f>
        <v>0</v>
      </c>
      <c r="L15" s="319">
        <f>'급수관 (동부)'!L15+'급수관 (중부)'!L15+'급수관 (서부)'!L15+'급수관(유성)'!L15+'급수관(대덕)'!L15</f>
        <v>0</v>
      </c>
      <c r="M15" s="319">
        <f>'급수관 (동부)'!M15+'급수관 (중부)'!M15+'급수관 (서부)'!M15+'급수관(유성)'!M15+'급수관(대덕)'!M15</f>
        <v>0</v>
      </c>
      <c r="N15" s="319">
        <f>'급수관 (동부)'!N15+'급수관 (중부)'!N15+'급수관 (서부)'!N15+'급수관(유성)'!N15+'급수관(대덕)'!N15</f>
        <v>0</v>
      </c>
      <c r="O15" s="319">
        <f>'급수관 (동부)'!O15+'급수관 (중부)'!O15+'급수관 (서부)'!O15+'급수관(유성)'!O15+'급수관(대덕)'!O15</f>
        <v>0</v>
      </c>
      <c r="P15" s="319">
        <f>'급수관 (동부)'!P15+'급수관 (중부)'!P15+'급수관 (서부)'!P15+'급수관(유성)'!P15+'급수관(대덕)'!P15</f>
        <v>0</v>
      </c>
      <c r="Q15" s="319">
        <f>'급수관 (동부)'!Q15+'급수관 (중부)'!Q15+'급수관 (서부)'!Q15+'급수관(유성)'!Q15+'급수관(대덕)'!Q15</f>
        <v>0</v>
      </c>
      <c r="R15" s="319">
        <f>'급수관 (동부)'!R15+'급수관 (중부)'!R15+'급수관 (서부)'!R15+'급수관(유성)'!R15+'급수관(대덕)'!R15</f>
        <v>0</v>
      </c>
      <c r="S15" s="319">
        <f>'급수관 (동부)'!S15+'급수관 (중부)'!S15+'급수관 (서부)'!S15+'급수관(유성)'!S15+'급수관(대덕)'!S15</f>
        <v>0</v>
      </c>
      <c r="T15" s="319">
        <f>'급수관 (동부)'!T15+'급수관 (중부)'!T15+'급수관 (서부)'!T15+'급수관(유성)'!T15+'급수관(대덕)'!T15</f>
        <v>0</v>
      </c>
      <c r="U15" s="319">
        <f>'급수관 (동부)'!U15+'급수관 (중부)'!U15+'급수관 (서부)'!U15+'급수관(유성)'!U15+'급수관(대덕)'!U15</f>
        <v>0</v>
      </c>
      <c r="V15" s="319">
        <f>'급수관 (동부)'!V15+'급수관 (중부)'!V15+'급수관 (서부)'!V15+'급수관(유성)'!V15+'급수관(대덕)'!V15</f>
        <v>0</v>
      </c>
      <c r="W15" s="319">
        <f>'급수관 (동부)'!W15+'급수관 (중부)'!W15+'급수관 (서부)'!W15+'급수관(유성)'!W15+'급수관(대덕)'!W15</f>
        <v>0</v>
      </c>
      <c r="X15" s="319">
        <f>'급수관 (동부)'!X15+'급수관 (중부)'!X15+'급수관 (서부)'!X15+'급수관(유성)'!X15+'급수관(대덕)'!X15</f>
        <v>0</v>
      </c>
      <c r="Y15" s="319">
        <f>'급수관 (동부)'!Y15+'급수관 (중부)'!Y15+'급수관 (서부)'!Y15+'급수관(유성)'!Y15+'급수관(대덕)'!Y15</f>
        <v>0</v>
      </c>
      <c r="Z15" s="319">
        <f>'급수관 (동부)'!Z15+'급수관 (중부)'!Z15+'급수관 (서부)'!Z15+'급수관(유성)'!Z15+'급수관(대덕)'!Z15</f>
        <v>0</v>
      </c>
      <c r="AA15" s="319">
        <f>'급수관 (동부)'!AA15+'급수관 (중부)'!AA15+'급수관 (서부)'!AA15+'급수관(유성)'!AA15+'급수관(대덕)'!AA15</f>
        <v>0</v>
      </c>
      <c r="AB15" s="319">
        <f>'급수관 (동부)'!AB15+'급수관 (중부)'!AB15+'급수관 (서부)'!AB15+'급수관(유성)'!AB15+'급수관(대덕)'!AB15</f>
        <v>0</v>
      </c>
      <c r="AC15" s="319">
        <f>'급수관 (동부)'!AC15+'급수관 (중부)'!AC15+'급수관 (서부)'!AC15+'급수관(유성)'!AC15+'급수관(대덕)'!AC15</f>
        <v>0</v>
      </c>
      <c r="AD15" s="319">
        <f>'급수관 (동부)'!AD15+'급수관 (중부)'!AD15+'급수관 (서부)'!AD15+'급수관(유성)'!AD15+'급수관(대덕)'!AD15</f>
        <v>0</v>
      </c>
      <c r="AE15" s="319">
        <f>'급수관 (동부)'!AE15+'급수관 (중부)'!AE15+'급수관 (서부)'!AE15+'급수관(유성)'!AE15+'급수관(대덕)'!AE15</f>
        <v>0</v>
      </c>
      <c r="AF15" s="319">
        <f>'급수관 (동부)'!AF15+'급수관 (중부)'!AF15+'급수관 (서부)'!AF15+'급수관(유성)'!AF15+'급수관(대덕)'!AF15</f>
        <v>0</v>
      </c>
      <c r="AG15" s="320">
        <f>'급수관 (동부)'!AG15+'급수관 (중부)'!AG15+'급수관 (서부)'!AG15+'급수관(유성)'!AG15+'급수관(대덕)'!AG15</f>
        <v>0</v>
      </c>
      <c r="AH15" s="552">
        <f>'급수관 (동부)'!AH15+'급수관 (중부)'!AH15+'급수관 (서부)'!AH15+'급수관(유성)'!AH15+'급수관(대덕)'!AH15</f>
        <v>26.57</v>
      </c>
      <c r="AI15" s="300">
        <f>'급수관 (동부)'!AI15+'급수관 (중부)'!AI15+'급수관 (서부)'!AI15+'급수관(유성)'!AI15+'급수관(대덕)'!AI15</f>
        <v>16</v>
      </c>
      <c r="AJ15" s="991">
        <f>'급수관 (동부)'!AJ15+'급수관 (중부)'!AJ15+'급수관 (서부)'!AJ15+'급수관(유성)'!AJ15+'급수관(대덕)'!AJ15</f>
        <v>0</v>
      </c>
      <c r="AK15" s="2248">
        <f>'급수관 (동부)'!AK15+'급수관 (중부)'!AK15+'급수관 (서부)'!AK15+'급수관(유성)'!AK15+'급수관(대덕)'!AK15</f>
        <v>13</v>
      </c>
      <c r="AL15" s="79"/>
      <c r="AM15" s="79"/>
      <c r="AN15" s="79"/>
      <c r="AO15" s="79"/>
      <c r="AP15" s="79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</row>
    <row r="16" spans="1:90" s="40" customFormat="1" ht="21.75" customHeight="1" x14ac:dyDescent="0.15">
      <c r="A16" s="2749" t="s">
        <v>368</v>
      </c>
      <c r="B16" s="39" t="s">
        <v>46</v>
      </c>
      <c r="C16" s="317">
        <f>'급수관 (동부)'!C16+'급수관 (중부)'!C16+'급수관 (서부)'!C16+'급수관(유성)'!C16+'급수관(대덕)'!C16</f>
        <v>201956.32</v>
      </c>
      <c r="D16" s="317">
        <f>'급수관 (동부)'!D16+'급수관 (중부)'!D16+'급수관 (서부)'!D16+'급수관(유성)'!D16+'급수관(대덕)'!D16</f>
        <v>9939.4</v>
      </c>
      <c r="E16" s="317">
        <f>'급수관 (동부)'!E16+'급수관 (중부)'!E16+'급수관 (서부)'!E16+'급수관(유성)'!E16+'급수관(대덕)'!E16</f>
        <v>981.42</v>
      </c>
      <c r="F16" s="317">
        <f>'급수관 (동부)'!F16+'급수관 (중부)'!F16+'급수관 (서부)'!F16+'급수관(유성)'!F16+'급수관(대덕)'!F16</f>
        <v>1378.2800000000002</v>
      </c>
      <c r="G16" s="317">
        <f>'급수관 (동부)'!G16+'급수관 (중부)'!G16+'급수관 (서부)'!G16+'급수관(유성)'!G16+'급수관(대덕)'!G16</f>
        <v>1498.8999999999999</v>
      </c>
      <c r="H16" s="317">
        <f>'급수관 (동부)'!H16+'급수관 (중부)'!H16+'급수관 (서부)'!H16+'급수관(유성)'!H16+'급수관(대덕)'!H16</f>
        <v>828.99000000000012</v>
      </c>
      <c r="I16" s="317">
        <f>'급수관 (동부)'!I16+'급수관 (중부)'!I16+'급수관 (서부)'!I16+'급수관(유성)'!I16+'급수관(대덕)'!I16</f>
        <v>875.79</v>
      </c>
      <c r="J16" s="317">
        <f>'급수관 (동부)'!J16+'급수관 (중부)'!J16+'급수관 (서부)'!J16+'급수관(유성)'!J16+'급수관(대덕)'!J16</f>
        <v>1737.1399999999999</v>
      </c>
      <c r="K16" s="317">
        <f>'급수관 (동부)'!K16+'급수관 (중부)'!K16+'급수관 (서부)'!K16+'급수관(유성)'!K16+'급수관(대덕)'!K16</f>
        <v>2153.31</v>
      </c>
      <c r="L16" s="317">
        <f>'급수관 (동부)'!L16+'급수관 (중부)'!L16+'급수관 (서부)'!L16+'급수관(유성)'!L16+'급수관(대덕)'!L16</f>
        <v>2414.04</v>
      </c>
      <c r="M16" s="317">
        <f>'급수관 (동부)'!M16+'급수관 (중부)'!M16+'급수관 (서부)'!M16+'급수관(유성)'!M16+'급수관(대덕)'!M16</f>
        <v>2252.67</v>
      </c>
      <c r="N16" s="317">
        <f>'급수관 (동부)'!N16+'급수관 (중부)'!N16+'급수관 (서부)'!N16+'급수관(유성)'!N16+'급수관(대덕)'!N16</f>
        <v>4955.5199999999995</v>
      </c>
      <c r="O16" s="317">
        <f>'급수관 (동부)'!O16+'급수관 (중부)'!O16+'급수관 (서부)'!O16+'급수관(유성)'!O16+'급수관(대덕)'!O16</f>
        <v>5735.33</v>
      </c>
      <c r="P16" s="317">
        <f>'급수관 (동부)'!P16+'급수관 (중부)'!P16+'급수관 (서부)'!P16+'급수관(유성)'!P16+'급수관(대덕)'!P16</f>
        <v>18941</v>
      </c>
      <c r="Q16" s="317">
        <f>'급수관 (동부)'!Q16+'급수관 (중부)'!Q16+'급수관 (서부)'!Q16+'급수관(유성)'!Q16+'급수관(대덕)'!Q16</f>
        <v>7102.3600000000006</v>
      </c>
      <c r="R16" s="317">
        <f>'급수관 (동부)'!R16+'급수관 (중부)'!R16+'급수관 (서부)'!R16+'급수관(유성)'!R16+'급수관(대덕)'!R16</f>
        <v>11694.33</v>
      </c>
      <c r="S16" s="317">
        <f>'급수관 (동부)'!S16+'급수관 (중부)'!S16+'급수관 (서부)'!S16+'급수관(유성)'!S16+'급수관(대덕)'!S16</f>
        <v>12952.25</v>
      </c>
      <c r="T16" s="317">
        <f>'급수관 (동부)'!T16+'급수관 (중부)'!T16+'급수관 (서부)'!T16+'급수관(유성)'!T16+'급수관(대덕)'!T16</f>
        <v>6826.1900000000005</v>
      </c>
      <c r="U16" s="317">
        <f>'급수관 (동부)'!U16+'급수관 (중부)'!U16+'급수관 (서부)'!U16+'급수관(유성)'!U16+'급수관(대덕)'!U16</f>
        <v>8129.1400000000012</v>
      </c>
      <c r="V16" s="317">
        <f>'급수관 (동부)'!V16+'급수관 (중부)'!V16+'급수관 (서부)'!V16+'급수관(유성)'!V16+'급수관(대덕)'!V16</f>
        <v>10309.84</v>
      </c>
      <c r="W16" s="317">
        <f>'급수관 (동부)'!W16+'급수관 (중부)'!W16+'급수관 (서부)'!W16+'급수관(유성)'!W16+'급수관(대덕)'!W16</f>
        <v>13182.39</v>
      </c>
      <c r="X16" s="317">
        <f>'급수관 (동부)'!X16+'급수관 (중부)'!X16+'급수관 (서부)'!X16+'급수관(유성)'!X16+'급수관(대덕)'!X16</f>
        <v>9898.25</v>
      </c>
      <c r="Y16" s="317">
        <f>'급수관 (동부)'!Y16+'급수관 (중부)'!Y16+'급수관 (서부)'!Y16+'급수관(유성)'!Y16+'급수관(대덕)'!Y16</f>
        <v>8674.7199999999993</v>
      </c>
      <c r="Z16" s="317">
        <f>'급수관 (동부)'!Z16+'급수관 (중부)'!Z16+'급수관 (서부)'!Z16+'급수관(유성)'!Z16+'급수관(대덕)'!Z16</f>
        <v>3669.53</v>
      </c>
      <c r="AA16" s="317">
        <f>'급수관 (동부)'!AA16+'급수관 (중부)'!AA16+'급수관 (서부)'!AA16+'급수관(유성)'!AA16+'급수관(대덕)'!AA16</f>
        <v>4548.5200000000004</v>
      </c>
      <c r="AB16" s="317">
        <f>'급수관 (동부)'!AB16+'급수관 (중부)'!AB16+'급수관 (서부)'!AB16+'급수관(유성)'!AB16+'급수관(대덕)'!AB16</f>
        <v>6412.2100000000009</v>
      </c>
      <c r="AC16" s="317">
        <f>'급수관 (동부)'!AC16+'급수관 (중부)'!AC16+'급수관 (서부)'!AC16+'급수관(유성)'!AC16+'급수관(대덕)'!AC16</f>
        <v>4524.2700000000004</v>
      </c>
      <c r="AD16" s="317">
        <f>'급수관 (동부)'!AD16+'급수관 (중부)'!AD16+'급수관 (서부)'!AD16+'급수관(유성)'!AD16+'급수관(대덕)'!AD16</f>
        <v>4787.96</v>
      </c>
      <c r="AE16" s="317">
        <f>'급수관 (동부)'!AE16+'급수관 (중부)'!AE16+'급수관 (서부)'!AE16+'급수관(유성)'!AE16+'급수관(대덕)'!AE16</f>
        <v>5201.0400000000009</v>
      </c>
      <c r="AF16" s="317">
        <f>'급수관 (동부)'!AF16+'급수관 (중부)'!AF16+'급수관 (서부)'!AF16+'급수관(유성)'!AF16+'급수관(대덕)'!AF16</f>
        <v>6894.49</v>
      </c>
      <c r="AG16" s="318">
        <f>'급수관 (동부)'!AG16+'급수관 (중부)'!AG16+'급수관 (서부)'!AG16+'급수관(유성)'!AG16+'급수관(대덕)'!AG16</f>
        <v>5737.52</v>
      </c>
      <c r="AH16" s="549">
        <f>'급수관 (동부)'!AH16+'급수관 (중부)'!AH16+'급수관 (서부)'!AH16+'급수관(유성)'!AH16+'급수관(대덕)'!AH16</f>
        <v>2722.84</v>
      </c>
      <c r="AI16" s="555">
        <f>'급수관 (동부)'!AI16+'급수관 (중부)'!AI16+'급수관 (서부)'!AI16+'급수관(유성)'!AI16+'급수관(대덕)'!AI16</f>
        <v>3726.87</v>
      </c>
      <c r="AJ16" s="988">
        <f>'급수관 (동부)'!AJ16+'급수관 (중부)'!AJ16+'급수관 (서부)'!AJ16+'급수관(유성)'!AJ16+'급수관(대덕)'!AJ16</f>
        <v>5065.2400000000007</v>
      </c>
      <c r="AK16" s="2245">
        <f>'급수관 (동부)'!AK16+'급수관 (중부)'!AK16+'급수관 (서부)'!AK16+'급수관(유성)'!AK16+'급수관(대덕)'!AK16</f>
        <v>6204.57</v>
      </c>
    </row>
    <row r="17" spans="1:151" s="40" customFormat="1" ht="21.75" customHeight="1" x14ac:dyDescent="0.15">
      <c r="A17" s="2750"/>
      <c r="B17" s="305" t="s">
        <v>283</v>
      </c>
      <c r="C17" s="610">
        <f>'급수관 (동부)'!C17+'급수관 (중부)'!C17+'급수관 (서부)'!C17+'급수관(유성)'!C17+'급수관(대덕)'!C17</f>
        <v>20977.62</v>
      </c>
      <c r="D17" s="315">
        <f>'급수관 (동부)'!D17+'급수관 (중부)'!D17+'급수관 (서부)'!D17+'급수관(유성)'!D17+'급수관(대덕)'!D17</f>
        <v>9752.64</v>
      </c>
      <c r="E17" s="315">
        <f>'급수관 (동부)'!E17+'급수관 (중부)'!E17+'급수관 (서부)'!E17+'급수관(유성)'!E17+'급수관(대덕)'!E17</f>
        <v>973.10000000000014</v>
      </c>
      <c r="F17" s="315">
        <f>'급수관 (동부)'!F17+'급수관 (중부)'!F17+'급수관 (서부)'!F17+'급수관(유성)'!F17+'급수관(대덕)'!F17</f>
        <v>1336.9900000000002</v>
      </c>
      <c r="G17" s="315">
        <f>'급수관 (동부)'!G17+'급수관 (중부)'!G17+'급수관 (서부)'!G17+'급수관(유성)'!G17+'급수관(대덕)'!G17</f>
        <v>1377.43</v>
      </c>
      <c r="H17" s="315">
        <f>'급수관 (동부)'!H17+'급수관 (중부)'!H17+'급수관 (서부)'!H17+'급수관(유성)'!H17+'급수관(대덕)'!H17</f>
        <v>728.40000000000009</v>
      </c>
      <c r="I17" s="315">
        <f>'급수관 (동부)'!I17+'급수관 (중부)'!I17+'급수관 (서부)'!I17+'급수관(유성)'!I17+'급수관(대덕)'!I17</f>
        <v>841.70999999999992</v>
      </c>
      <c r="J17" s="315">
        <f>'급수관 (동부)'!J17+'급수관 (중부)'!J17+'급수관 (서부)'!J17+'급수관(유성)'!J17+'급수관(대덕)'!J17</f>
        <v>1648.2599999999998</v>
      </c>
      <c r="K17" s="315">
        <f>'급수관 (동부)'!K17+'급수관 (중부)'!K17+'급수관 (서부)'!K17+'급수관(유성)'!K17+'급수관(대덕)'!K17</f>
        <v>2068.91</v>
      </c>
      <c r="L17" s="315">
        <f>'급수관 (동부)'!L17+'급수관 (중부)'!L17+'급수관 (서부)'!L17+'급수관(유성)'!L17+'급수관(대덕)'!L17</f>
        <v>829.78</v>
      </c>
      <c r="M17" s="315">
        <f>'급수관 (동부)'!M17+'급수관 (중부)'!M17+'급수관 (서부)'!M17+'급수관(유성)'!M17+'급수관(대덕)'!M17</f>
        <v>87.19</v>
      </c>
      <c r="N17" s="315">
        <f>'급수관 (동부)'!N17+'급수관 (중부)'!N17+'급수관 (서부)'!N17+'급수관(유성)'!N17+'급수관(대덕)'!N17</f>
        <v>50.83</v>
      </c>
      <c r="O17" s="315">
        <f>'급수관 (동부)'!O17+'급수관 (중부)'!O17+'급수관 (서부)'!O17+'급수관(유성)'!O17+'급수관(대덕)'!O17</f>
        <v>311.12</v>
      </c>
      <c r="P17" s="315">
        <f>'급수관 (동부)'!P17+'급수관 (중부)'!P17+'급수관 (서부)'!P17+'급수관(유성)'!P17+'급수관(대덕)'!P17</f>
        <v>305.65999999999997</v>
      </c>
      <c r="Q17" s="315">
        <f>'급수관 (동부)'!Q17+'급수관 (중부)'!Q17+'급수관 (서부)'!Q17+'급수관(유성)'!Q17+'급수관(대덕)'!Q17</f>
        <v>210.49</v>
      </c>
      <c r="R17" s="315">
        <f>'급수관 (동부)'!R17+'급수관 (중부)'!R17+'급수관 (서부)'!R17+'급수관(유성)'!R17+'급수관(대덕)'!R17</f>
        <v>87.62</v>
      </c>
      <c r="S17" s="315">
        <f>'급수관 (동부)'!S17+'급수관 (중부)'!S17+'급수관 (서부)'!S17+'급수관(유성)'!S17+'급수관(대덕)'!S17</f>
        <v>79.03</v>
      </c>
      <c r="T17" s="315">
        <f>'급수관 (동부)'!T17+'급수관 (중부)'!T17+'급수관 (서부)'!T17+'급수관(유성)'!T17+'급수관(대덕)'!T17</f>
        <v>94.21</v>
      </c>
      <c r="U17" s="315">
        <f>'급수관 (동부)'!U17+'급수관 (중부)'!U17+'급수관 (서부)'!U17+'급수관(유성)'!U17+'급수관(대덕)'!U17</f>
        <v>45.25</v>
      </c>
      <c r="V17" s="315">
        <f>'급수관 (동부)'!V17+'급수관 (중부)'!V17+'급수관 (서부)'!V17+'급수관(유성)'!V17+'급수관(대덕)'!V17</f>
        <v>0</v>
      </c>
      <c r="W17" s="315">
        <f>'급수관 (동부)'!W17+'급수관 (중부)'!W17+'급수관 (서부)'!W17+'급수관(유성)'!W17+'급수관(대덕)'!W17</f>
        <v>0</v>
      </c>
      <c r="X17" s="315">
        <f>'급수관 (동부)'!X17+'급수관 (중부)'!X17+'급수관 (서부)'!X17+'급수관(유성)'!X17+'급수관(대덕)'!X17</f>
        <v>5</v>
      </c>
      <c r="Y17" s="315">
        <f>'급수관 (동부)'!Y17+'급수관 (중부)'!Y17+'급수관 (서부)'!Y17+'급수관(유성)'!Y17+'급수관(대덕)'!Y17</f>
        <v>0</v>
      </c>
      <c r="Z17" s="315">
        <f>'급수관 (동부)'!Z17+'급수관 (중부)'!Z17+'급수관 (서부)'!Z17+'급수관(유성)'!Z17+'급수관(대덕)'!Z17</f>
        <v>0</v>
      </c>
      <c r="AA17" s="315">
        <f>'급수관 (동부)'!AA17+'급수관 (중부)'!AA17+'급수관 (서부)'!AA17+'급수관(유성)'!AA17+'급수관(대덕)'!AA17</f>
        <v>0</v>
      </c>
      <c r="AB17" s="315">
        <f>'급수관 (동부)'!AB17+'급수관 (중부)'!AB17+'급수관 (서부)'!AB17+'급수관(유성)'!AB17+'급수관(대덕)'!AB17</f>
        <v>0</v>
      </c>
      <c r="AC17" s="315">
        <f>'급수관 (동부)'!AC17+'급수관 (중부)'!AC17+'급수관 (서부)'!AC17+'급수관(유성)'!AC17+'급수관(대덕)'!AC17</f>
        <v>0</v>
      </c>
      <c r="AD17" s="315">
        <f>'급수관 (동부)'!AD17+'급수관 (중부)'!AD17+'급수관 (서부)'!AD17+'급수관(유성)'!AD17+'급수관(대덕)'!AD17</f>
        <v>14.26</v>
      </c>
      <c r="AE17" s="315">
        <f>'급수관 (동부)'!AE17+'급수관 (중부)'!AE17+'급수관 (서부)'!AE17+'급수관(유성)'!AE17+'급수관(대덕)'!AE17</f>
        <v>0</v>
      </c>
      <c r="AF17" s="315">
        <f>'급수관 (동부)'!AF17+'급수관 (중부)'!AF17+'급수관 (서부)'!AF17+'급수관(유성)'!AF17+'급수관(대덕)'!AF17</f>
        <v>0</v>
      </c>
      <c r="AG17" s="316">
        <f>'급수관 (동부)'!AG17+'급수관 (중부)'!AG17+'급수관 (서부)'!AG17+'급수관(유성)'!AG17+'급수관(대덕)'!AG17</f>
        <v>12.74</v>
      </c>
      <c r="AH17" s="550">
        <f>'급수관 (동부)'!AH17+'급수관 (중부)'!AH17+'급수관 (서부)'!AH17+'급수관(유성)'!AH17+'급수관(대덕)'!AH17</f>
        <v>9.02</v>
      </c>
      <c r="AI17" s="316">
        <f>'급수관 (동부)'!AI17+'급수관 (중부)'!AI17+'급수관 (서부)'!AI17+'급수관(유성)'!AI17+'급수관(대덕)'!AI17</f>
        <v>12.21</v>
      </c>
      <c r="AJ17" s="989">
        <f>'급수관 (동부)'!AJ17+'급수관 (중부)'!AJ17+'급수관 (서부)'!AJ17+'급수관(유성)'!AJ17+'급수관(대덕)'!AJ17</f>
        <v>95.77000000000001</v>
      </c>
      <c r="AK17" s="2246">
        <f>'급수관 (동부)'!AK17+'급수관 (중부)'!AK17+'급수관 (서부)'!AK17+'급수관(유성)'!AK17+'급수관(대덕)'!AK17</f>
        <v>0</v>
      </c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</row>
    <row r="18" spans="1:151" s="40" customFormat="1" ht="21.75" customHeight="1" x14ac:dyDescent="0.15">
      <c r="A18" s="2750"/>
      <c r="B18" s="303" t="s">
        <v>284</v>
      </c>
      <c r="C18" s="611">
        <f>'급수관 (동부)'!C18+'급수관 (중부)'!C18+'급수관 (서부)'!C18+'급수관(유성)'!C18+'급수관(대덕)'!C18</f>
        <v>741.32999999999993</v>
      </c>
      <c r="D18" s="299">
        <f>'급수관 (동부)'!D18+'급수관 (중부)'!D18+'급수관 (서부)'!D18+'급수관(유성)'!D18+'급수관(대덕)'!D18</f>
        <v>5.79</v>
      </c>
      <c r="E18" s="299">
        <f>'급수관 (동부)'!E18+'급수관 (중부)'!E18+'급수관 (서부)'!E18+'급수관(유성)'!E18+'급수관(대덕)'!E18</f>
        <v>0</v>
      </c>
      <c r="F18" s="299">
        <f>'급수관 (동부)'!F18+'급수관 (중부)'!F18+'급수관 (서부)'!F18+'급수관(유성)'!F18+'급수관(대덕)'!F18</f>
        <v>0</v>
      </c>
      <c r="G18" s="299">
        <f>'급수관 (동부)'!G18+'급수관 (중부)'!G18+'급수관 (서부)'!G18+'급수관(유성)'!G18+'급수관(대덕)'!G18</f>
        <v>0</v>
      </c>
      <c r="H18" s="299">
        <f>'급수관 (동부)'!H18+'급수관 (중부)'!H18+'급수관 (서부)'!H18+'급수관(유성)'!H18+'급수관(대덕)'!H18</f>
        <v>0</v>
      </c>
      <c r="I18" s="299">
        <f>'급수관 (동부)'!I18+'급수관 (중부)'!I18+'급수관 (서부)'!I18+'급수관(유성)'!I18+'급수관(대덕)'!I18</f>
        <v>10.76</v>
      </c>
      <c r="J18" s="299">
        <f>'급수관 (동부)'!J18+'급수관 (중부)'!J18+'급수관 (서부)'!J18+'급수관(유성)'!J18+'급수관(대덕)'!J18</f>
        <v>0</v>
      </c>
      <c r="K18" s="299">
        <f>'급수관 (동부)'!K18+'급수관 (중부)'!K18+'급수관 (서부)'!K18+'급수관(유성)'!K18+'급수관(대덕)'!K18</f>
        <v>45.23</v>
      </c>
      <c r="L18" s="299">
        <f>'급수관 (동부)'!L18+'급수관 (중부)'!L18+'급수관 (서부)'!L18+'급수관(유성)'!L18+'급수관(대덕)'!L18</f>
        <v>69.89</v>
      </c>
      <c r="M18" s="299">
        <f>'급수관 (동부)'!M18+'급수관 (중부)'!M18+'급수관 (서부)'!M18+'급수관(유성)'!M18+'급수관(대덕)'!M18</f>
        <v>29.87</v>
      </c>
      <c r="N18" s="299">
        <f>'급수관 (동부)'!N18+'급수관 (중부)'!N18+'급수관 (서부)'!N18+'급수관(유성)'!N18+'급수관(대덕)'!N18</f>
        <v>16.97</v>
      </c>
      <c r="O18" s="299">
        <f>'급수관 (동부)'!O18+'급수관 (중부)'!O18+'급수관 (서부)'!O18+'급수관(유성)'!O18+'급수관(대덕)'!O18</f>
        <v>184.29</v>
      </c>
      <c r="P18" s="299">
        <f>'급수관 (동부)'!P18+'급수관 (중부)'!P18+'급수관 (서부)'!P18+'급수관(유성)'!P18+'급수관(대덕)'!P18</f>
        <v>52.31</v>
      </c>
      <c r="Q18" s="299">
        <f>'급수관 (동부)'!Q18+'급수관 (중부)'!Q18+'급수관 (서부)'!Q18+'급수관(유성)'!Q18+'급수관(대덕)'!Q18</f>
        <v>77.86</v>
      </c>
      <c r="R18" s="299">
        <f>'급수관 (동부)'!R18+'급수관 (중부)'!R18+'급수관 (서부)'!R18+'급수관(유성)'!R18+'급수관(대덕)'!R18</f>
        <v>2.89</v>
      </c>
      <c r="S18" s="299">
        <f>'급수관 (동부)'!S18+'급수관 (중부)'!S18+'급수관 (서부)'!S18+'급수관(유성)'!S18+'급수관(대덕)'!S18</f>
        <v>122.39999999999999</v>
      </c>
      <c r="T18" s="299">
        <f>'급수관 (동부)'!T18+'급수관 (중부)'!T18+'급수관 (서부)'!T18+'급수관(유성)'!T18+'급수관(대덕)'!T18</f>
        <v>32.35</v>
      </c>
      <c r="U18" s="299">
        <f>'급수관 (동부)'!U18+'급수관 (중부)'!U18+'급수관 (서부)'!U18+'급수관(유성)'!U18+'급수관(대덕)'!U18</f>
        <v>18.04</v>
      </c>
      <c r="V18" s="299">
        <f>'급수관 (동부)'!V18+'급수관 (중부)'!V18+'급수관 (서부)'!V18+'급수관(유성)'!V18+'급수관(대덕)'!V18</f>
        <v>5.43</v>
      </c>
      <c r="W18" s="299">
        <f>'급수관 (동부)'!W18+'급수관 (중부)'!W18+'급수관 (서부)'!W18+'급수관(유성)'!W18+'급수관(대덕)'!W18</f>
        <v>0</v>
      </c>
      <c r="X18" s="299">
        <f>'급수관 (동부)'!X18+'급수관 (중부)'!X18+'급수관 (서부)'!X18+'급수관(유성)'!X18+'급수관(대덕)'!X18</f>
        <v>0</v>
      </c>
      <c r="Y18" s="299">
        <f>'급수관 (동부)'!Y18+'급수관 (중부)'!Y18+'급수관 (서부)'!Y18+'급수관(유성)'!Y18+'급수관(대덕)'!Y18</f>
        <v>3.06</v>
      </c>
      <c r="Z18" s="299">
        <f>'급수관 (동부)'!Z18+'급수관 (중부)'!Z18+'급수관 (서부)'!Z18+'급수관(유성)'!Z18+'급수관(대덕)'!Z18</f>
        <v>0</v>
      </c>
      <c r="AA18" s="299">
        <f>'급수관 (동부)'!AA18+'급수관 (중부)'!AA18+'급수관 (서부)'!AA18+'급수관(유성)'!AA18+'급수관(대덕)'!AA18</f>
        <v>0</v>
      </c>
      <c r="AB18" s="299">
        <f>'급수관 (동부)'!AB18+'급수관 (중부)'!AB18+'급수관 (서부)'!AB18+'급수관(유성)'!AB18+'급수관(대덕)'!AB18</f>
        <v>0</v>
      </c>
      <c r="AC18" s="299">
        <f>'급수관 (동부)'!AC18+'급수관 (중부)'!AC18+'급수관 (서부)'!AC18+'급수관(유성)'!AC18+'급수관(대덕)'!AC18</f>
        <v>0</v>
      </c>
      <c r="AD18" s="299">
        <f>'급수관 (동부)'!AD18+'급수관 (중부)'!AD18+'급수관 (서부)'!AD18+'급수관(유성)'!AD18+'급수관(대덕)'!AD18</f>
        <v>0</v>
      </c>
      <c r="AE18" s="299">
        <f>'급수관 (동부)'!AE18+'급수관 (중부)'!AE18+'급수관 (서부)'!AE18+'급수관(유성)'!AE18+'급수관(대덕)'!AE18</f>
        <v>0</v>
      </c>
      <c r="AF18" s="299">
        <f>'급수관 (동부)'!AF18+'급수관 (중부)'!AF18+'급수관 (서부)'!AF18+'급수관(유성)'!AF18+'급수관(대덕)'!AF18</f>
        <v>0</v>
      </c>
      <c r="AG18" s="300">
        <f>'급수관 (동부)'!AG18+'급수관 (중부)'!AG18+'급수관 (서부)'!AG18+'급수관(유성)'!AG18+'급수관(대덕)'!AG18</f>
        <v>23.95</v>
      </c>
      <c r="AH18" s="551">
        <f>'급수관 (동부)'!AH18+'급수관 (중부)'!AH18+'급수관 (서부)'!AH18+'급수관(유성)'!AH18+'급수관(대덕)'!AH18</f>
        <v>40.24</v>
      </c>
      <c r="AI18" s="316">
        <f>'급수관 (동부)'!AI18+'급수관 (중부)'!AI18+'급수관 (서부)'!AI18+'급수관(유성)'!AI18+'급수관(대덕)'!AI18</f>
        <v>0</v>
      </c>
      <c r="AJ18" s="990">
        <f>'급수관 (동부)'!AJ18+'급수관 (중부)'!AJ18+'급수관 (서부)'!AJ18+'급수관(유성)'!AJ18+'급수관(대덕)'!AJ18</f>
        <v>0</v>
      </c>
      <c r="AK18" s="2247">
        <f>'급수관 (동부)'!AK18+'급수관 (중부)'!AK18+'급수관 (서부)'!AK18+'급수관(유성)'!AK18+'급수관(대덕)'!AK18</f>
        <v>0</v>
      </c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</row>
    <row r="19" spans="1:151" s="40" customFormat="1" ht="21.75" customHeight="1" x14ac:dyDescent="0.15">
      <c r="A19" s="2750"/>
      <c r="B19" s="304" t="s">
        <v>286</v>
      </c>
      <c r="C19" s="611">
        <f>'급수관 (동부)'!C19+'급수관 (중부)'!C19+'급수관 (서부)'!C19+'급수관(유성)'!C19+'급수관(대덕)'!C19</f>
        <v>178934.72</v>
      </c>
      <c r="D19" s="299">
        <f>'급수관 (동부)'!D19+'급수관 (중부)'!D19+'급수관 (서부)'!D19+'급수관(유성)'!D19+'급수관(대덕)'!D19</f>
        <v>180.97000000000003</v>
      </c>
      <c r="E19" s="299">
        <f>'급수관 (동부)'!E19+'급수관 (중부)'!E19+'급수관 (서부)'!E19+'급수관(유성)'!E19+'급수관(대덕)'!E19</f>
        <v>8.32</v>
      </c>
      <c r="F19" s="299">
        <f>'급수관 (동부)'!F19+'급수관 (중부)'!F19+'급수관 (서부)'!F19+'급수관(유성)'!F19+'급수관(대덕)'!F19</f>
        <v>41.29</v>
      </c>
      <c r="G19" s="299">
        <f>'급수관 (동부)'!G19+'급수관 (중부)'!G19+'급수관 (서부)'!G19+'급수관(유성)'!G19+'급수관(대덕)'!G19</f>
        <v>121.47</v>
      </c>
      <c r="H19" s="299">
        <f>'급수관 (동부)'!H19+'급수관 (중부)'!H19+'급수관 (서부)'!H19+'급수관(유성)'!H19+'급수관(대덕)'!H19</f>
        <v>100.59</v>
      </c>
      <c r="I19" s="299">
        <f>'급수관 (동부)'!I19+'급수관 (중부)'!I19+'급수관 (서부)'!I19+'급수관(유성)'!I19+'급수관(대덕)'!I19</f>
        <v>23.32</v>
      </c>
      <c r="J19" s="299">
        <f>'급수관 (동부)'!J19+'급수관 (중부)'!J19+'급수관 (서부)'!J19+'급수관(유성)'!J19+'급수관(대덕)'!J19</f>
        <v>88.88</v>
      </c>
      <c r="K19" s="299">
        <f>'급수관 (동부)'!K19+'급수관 (중부)'!K19+'급수관 (서부)'!K19+'급수관(유성)'!K19+'급수관(대덕)'!K19</f>
        <v>39.17</v>
      </c>
      <c r="L19" s="299">
        <f>'급수관 (동부)'!L19+'급수관 (중부)'!L19+'급수관 (서부)'!L19+'급수관(유성)'!L19+'급수관(대덕)'!L19</f>
        <v>1514.37</v>
      </c>
      <c r="M19" s="299">
        <f>'급수관 (동부)'!M19+'급수관 (중부)'!M19+'급수관 (서부)'!M19+'급수관(유성)'!M19+'급수관(대덕)'!M19</f>
        <v>2135.61</v>
      </c>
      <c r="N19" s="299">
        <f>'급수관 (동부)'!N19+'급수관 (중부)'!N19+'급수관 (서부)'!N19+'급수관(유성)'!N19+'급수관(대덕)'!N19</f>
        <v>4887.72</v>
      </c>
      <c r="O19" s="299">
        <f>'급수관 (동부)'!O19+'급수관 (중부)'!O19+'급수관 (서부)'!O19+'급수관(유성)'!O19+'급수관(대덕)'!O19</f>
        <v>5239.92</v>
      </c>
      <c r="P19" s="299">
        <f>'급수관 (동부)'!P19+'급수관 (중부)'!P19+'급수관 (서부)'!P19+'급수관(유성)'!P19+'급수관(대덕)'!P19</f>
        <v>18583.03</v>
      </c>
      <c r="Q19" s="299">
        <f>'급수관 (동부)'!Q19+'급수관 (중부)'!Q19+'급수관 (서부)'!Q19+'급수관(유성)'!Q19+'급수관(대덕)'!Q19</f>
        <v>5974.7300000000005</v>
      </c>
      <c r="R19" s="299">
        <f>'급수관 (동부)'!R19+'급수관 (중부)'!R19+'급수관 (서부)'!R19+'급수관(유성)'!R19+'급수관(대덕)'!R19</f>
        <v>11427.22</v>
      </c>
      <c r="S19" s="299">
        <f>'급수관 (동부)'!S19+'급수관 (중부)'!S19+'급수관 (서부)'!S19+'급수관(유성)'!S19+'급수관(대덕)'!S19</f>
        <v>12744.1</v>
      </c>
      <c r="T19" s="299">
        <f>'급수관 (동부)'!T19+'급수관 (중부)'!T19+'급수관 (서부)'!T19+'급수관(유성)'!T19+'급수관(대덕)'!T19</f>
        <v>6699.63</v>
      </c>
      <c r="U19" s="299">
        <f>'급수관 (동부)'!U19+'급수관 (중부)'!U19+'급수관 (서부)'!U19+'급수관(유성)'!U19+'급수관(대덕)'!U19</f>
        <v>8065.85</v>
      </c>
      <c r="V19" s="299">
        <f>'급수관 (동부)'!V19+'급수관 (중부)'!V19+'급수관 (서부)'!V19+'급수관(유성)'!V19+'급수관(대덕)'!V19</f>
        <v>10304.41</v>
      </c>
      <c r="W19" s="299">
        <f>'급수관 (동부)'!W19+'급수관 (중부)'!W19+'급수관 (서부)'!W19+'급수관(유성)'!W19+'급수관(대덕)'!W19</f>
        <v>13182.39</v>
      </c>
      <c r="X19" s="299">
        <f>'급수관 (동부)'!X19+'급수관 (중부)'!X19+'급수관 (서부)'!X19+'급수관(유성)'!X19+'급수관(대덕)'!X19</f>
        <v>9893.25</v>
      </c>
      <c r="Y19" s="299">
        <f>'급수관 (동부)'!Y19+'급수관 (중부)'!Y19+'급수관 (서부)'!Y19+'급수관(유성)'!Y19+'급수관(대덕)'!Y19</f>
        <v>8671.66</v>
      </c>
      <c r="Z19" s="299">
        <f>'급수관 (동부)'!Z19+'급수관 (중부)'!Z19+'급수관 (서부)'!Z19+'급수관(유성)'!Z19+'급수관(대덕)'!Z19</f>
        <v>3659.54</v>
      </c>
      <c r="AA19" s="299">
        <f>'급수관 (동부)'!AA19+'급수관 (중부)'!AA19+'급수관 (서부)'!AA19+'급수관(유성)'!AA19+'급수관(대덕)'!AA19</f>
        <v>4548.5200000000004</v>
      </c>
      <c r="AB19" s="299">
        <f>'급수관 (동부)'!AB19+'급수관 (중부)'!AB19+'급수관 (서부)'!AB19+'급수관(유성)'!AB19+'급수관(대덕)'!AB19</f>
        <v>6412.2100000000009</v>
      </c>
      <c r="AC19" s="299">
        <f>'급수관 (동부)'!AC19+'급수관 (중부)'!AC19+'급수관 (서부)'!AC19+'급수관(유성)'!AC19+'급수관(대덕)'!AC19</f>
        <v>4524.2700000000004</v>
      </c>
      <c r="AD19" s="299">
        <f>'급수관 (동부)'!AD19+'급수관 (중부)'!AD19+'급수관 (서부)'!AD19+'급수관(유성)'!AD19+'급수관(대덕)'!AD19</f>
        <v>4773.7</v>
      </c>
      <c r="AE19" s="299">
        <f>'급수관 (동부)'!AE19+'급수관 (중부)'!AE19+'급수관 (서부)'!AE19+'급수관(유성)'!AE19+'급수관(대덕)'!AE19</f>
        <v>5201.0400000000009</v>
      </c>
      <c r="AF19" s="299">
        <f>'급수관 (동부)'!AF19+'급수관 (중부)'!AF19+'급수관 (서부)'!AF19+'급수관(유성)'!AF19+'급수관(대덕)'!AF19</f>
        <v>6894.49</v>
      </c>
      <c r="AG19" s="300">
        <f>'급수관 (동부)'!AG19+'급수관 (중부)'!AG19+'급수관 (서부)'!AG19+'급수관(유성)'!AG19+'급수관(대덕)'!AG19</f>
        <v>5700.829999999999</v>
      </c>
      <c r="AH19" s="551">
        <f>'급수관 (동부)'!AH19+'급수관 (중부)'!AH19+'급수관 (서부)'!AH19+'급수관(유성)'!AH19+'급수관(대덕)'!AH19</f>
        <v>2651.9300000000003</v>
      </c>
      <c r="AI19" s="316">
        <f>'급수관 (동부)'!AI19+'급수관 (중부)'!AI19+'급수관 (서부)'!AI19+'급수관(유성)'!AI19+'급수관(대덕)'!AI19</f>
        <v>3704.66</v>
      </c>
      <c r="AJ19" s="990">
        <f>'급수관 (동부)'!AJ19+'급수관 (중부)'!AJ19+'급수관 (서부)'!AJ19+'급수관(유성)'!AJ19+'급수관(대덕)'!AJ19</f>
        <v>4953.47</v>
      </c>
      <c r="AK19" s="2247">
        <f>'급수관 (동부)'!AK19+'급수관 (중부)'!AK19+'급수관 (서부)'!AK19+'급수관(유성)'!AK19+'급수관(대덕)'!AK19</f>
        <v>5982.16</v>
      </c>
      <c r="AL19" s="79"/>
      <c r="AM19" s="79"/>
      <c r="AN19" s="79"/>
      <c r="AO19" s="79"/>
      <c r="AP19" s="79"/>
      <c r="AQ19" s="79"/>
      <c r="AR19" s="79"/>
      <c r="AS19" s="79"/>
      <c r="AT19" s="79"/>
      <c r="AU19" s="79"/>
      <c r="AV19" s="79"/>
      <c r="AW19" s="79"/>
      <c r="AX19" s="79"/>
      <c r="AY19" s="79"/>
      <c r="AZ19" s="79"/>
      <c r="BA19" s="79"/>
      <c r="BB19" s="79"/>
      <c r="BC19" s="79"/>
      <c r="BD19" s="79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</row>
    <row r="20" spans="1:151" s="40" customFormat="1" ht="21.75" customHeight="1" x14ac:dyDescent="0.15">
      <c r="A20" s="2750"/>
      <c r="B20" s="303" t="s">
        <v>847</v>
      </c>
      <c r="C20" s="611">
        <f>'급수관 (동부)'!C20+'급수관 (중부)'!C20+'급수관 (서부)'!C20+'급수관(유성)'!C20+'급수관(대덕)'!C20</f>
        <v>1040.5900000000001</v>
      </c>
      <c r="D20" s="299">
        <f>'급수관 (동부)'!D20+'급수관 (중부)'!D20+'급수관 (서부)'!D20+'급수관(유성)'!D20+'급수관(대덕)'!D20</f>
        <v>0</v>
      </c>
      <c r="E20" s="299">
        <f>'급수관 (동부)'!E20+'급수관 (중부)'!E20+'급수관 (서부)'!E20+'급수관(유성)'!E20+'급수관(대덕)'!E20</f>
        <v>0</v>
      </c>
      <c r="F20" s="299">
        <f>'급수관 (동부)'!F20+'급수관 (중부)'!F20+'급수관 (서부)'!F20+'급수관(유성)'!F20+'급수관(대덕)'!F20</f>
        <v>0</v>
      </c>
      <c r="G20" s="299">
        <f>'급수관 (동부)'!G20+'급수관 (중부)'!G20+'급수관 (서부)'!G20+'급수관(유성)'!G20+'급수관(대덕)'!G20</f>
        <v>0</v>
      </c>
      <c r="H20" s="299">
        <f>'급수관 (동부)'!H20+'급수관 (중부)'!H20+'급수관 (서부)'!H20+'급수관(유성)'!H20+'급수관(대덕)'!H20</f>
        <v>0</v>
      </c>
      <c r="I20" s="299">
        <f>'급수관 (동부)'!I20+'급수관 (중부)'!I20+'급수관 (서부)'!I20+'급수관(유성)'!I20+'급수관(대덕)'!I20</f>
        <v>0</v>
      </c>
      <c r="J20" s="299">
        <f>'급수관 (동부)'!J20+'급수관 (중부)'!J20+'급수관 (서부)'!J20+'급수관(유성)'!J20+'급수관(대덕)'!J20</f>
        <v>0</v>
      </c>
      <c r="K20" s="299">
        <f>'급수관 (동부)'!K20+'급수관 (중부)'!K20+'급수관 (서부)'!K20+'급수관(유성)'!K20+'급수관(대덕)'!K20</f>
        <v>0</v>
      </c>
      <c r="L20" s="299">
        <f>'급수관 (동부)'!L20+'급수관 (중부)'!L20+'급수관 (서부)'!L20+'급수관(유성)'!L20+'급수관(대덕)'!L20</f>
        <v>0</v>
      </c>
      <c r="M20" s="299">
        <f>'급수관 (동부)'!M20+'급수관 (중부)'!M20+'급수관 (서부)'!M20+'급수관(유성)'!M20+'급수관(대덕)'!M20</f>
        <v>0</v>
      </c>
      <c r="N20" s="299">
        <f>'급수관 (동부)'!N20+'급수관 (중부)'!N20+'급수관 (서부)'!N20+'급수관(유성)'!N20+'급수관(대덕)'!N20</f>
        <v>0</v>
      </c>
      <c r="O20" s="299">
        <f>'급수관 (동부)'!O20+'급수관 (중부)'!O20+'급수관 (서부)'!O20+'급수관(유성)'!O20+'급수관(대덕)'!O20</f>
        <v>0</v>
      </c>
      <c r="P20" s="299">
        <f>'급수관 (동부)'!P20+'급수관 (중부)'!P20+'급수관 (서부)'!P20+'급수관(유성)'!P20+'급수관(대덕)'!P20</f>
        <v>0</v>
      </c>
      <c r="Q20" s="299">
        <f>'급수관 (동부)'!Q20+'급수관 (중부)'!Q20+'급수관 (서부)'!Q20+'급수관(유성)'!Q20+'급수관(대덕)'!Q20</f>
        <v>839.28000000000009</v>
      </c>
      <c r="R20" s="299">
        <f>'급수관 (동부)'!R20+'급수관 (중부)'!R20+'급수관 (서부)'!R20+'급수관(유성)'!R20+'급수관(대덕)'!R20</f>
        <v>176.6</v>
      </c>
      <c r="S20" s="299">
        <f>'급수관 (동부)'!S20+'급수관 (중부)'!S20+'급수관 (서부)'!S20+'급수관(유성)'!S20+'급수관(대덕)'!S20</f>
        <v>6.72</v>
      </c>
      <c r="T20" s="299">
        <f>'급수관 (동부)'!T20+'급수관 (중부)'!T20+'급수관 (서부)'!T20+'급수관(유성)'!T20+'급수관(대덕)'!T20</f>
        <v>0</v>
      </c>
      <c r="U20" s="299">
        <f>'급수관 (동부)'!U20+'급수관 (중부)'!U20+'급수관 (서부)'!U20+'급수관(유성)'!U20+'급수관(대덕)'!U20</f>
        <v>0</v>
      </c>
      <c r="V20" s="299">
        <f>'급수관 (동부)'!V20+'급수관 (중부)'!V20+'급수관 (서부)'!V20+'급수관(유성)'!V20+'급수관(대덕)'!V20</f>
        <v>0</v>
      </c>
      <c r="W20" s="299">
        <f>'급수관 (동부)'!W20+'급수관 (중부)'!W20+'급수관 (서부)'!W20+'급수관(유성)'!W20+'급수관(대덕)'!W20</f>
        <v>0</v>
      </c>
      <c r="X20" s="299">
        <f>'급수관 (동부)'!X20+'급수관 (중부)'!X20+'급수관 (서부)'!X20+'급수관(유성)'!X20+'급수관(대덕)'!X20</f>
        <v>0</v>
      </c>
      <c r="Y20" s="299">
        <f>'급수관 (동부)'!Y20+'급수관 (중부)'!Y20+'급수관 (서부)'!Y20+'급수관(유성)'!Y20+'급수관(대덕)'!Y20</f>
        <v>0</v>
      </c>
      <c r="Z20" s="299">
        <f>'급수관 (동부)'!Z20+'급수관 (중부)'!Z20+'급수관 (서부)'!Z20+'급수관(유성)'!Z20+'급수관(대덕)'!Z20</f>
        <v>9.99</v>
      </c>
      <c r="AA20" s="299">
        <f>'급수관 (동부)'!AA20+'급수관 (중부)'!AA20+'급수관 (서부)'!AA20+'급수관(유성)'!AA20+'급수관(대덕)'!AA20</f>
        <v>0</v>
      </c>
      <c r="AB20" s="299">
        <f>'급수관 (동부)'!AB20+'급수관 (중부)'!AB20+'급수관 (서부)'!AB20+'급수관(유성)'!AB20+'급수관(대덕)'!AB20</f>
        <v>0</v>
      </c>
      <c r="AC20" s="299">
        <f>'급수관 (동부)'!AC20+'급수관 (중부)'!AC20+'급수관 (서부)'!AC20+'급수관(유성)'!AC20+'급수관(대덕)'!AC20</f>
        <v>0</v>
      </c>
      <c r="AD20" s="299">
        <f>'급수관 (동부)'!AD20+'급수관 (중부)'!AD20+'급수관 (서부)'!AD20+'급수관(유성)'!AD20+'급수관(대덕)'!AD20</f>
        <v>0</v>
      </c>
      <c r="AE20" s="299">
        <f>'급수관 (동부)'!AE20+'급수관 (중부)'!AE20+'급수관 (서부)'!AE20+'급수관(유성)'!AE20+'급수관(대덕)'!AE20</f>
        <v>0</v>
      </c>
      <c r="AF20" s="299">
        <f>'급수관 (동부)'!AF20+'급수관 (중부)'!AF20+'급수관 (서부)'!AF20+'급수관(유성)'!AF20+'급수관(대덕)'!AF20</f>
        <v>0</v>
      </c>
      <c r="AG20" s="300">
        <f>'급수관 (동부)'!AG20+'급수관 (중부)'!AG20+'급수관 (서부)'!AG20+'급수관(유성)'!AG20+'급수관(대덕)'!AG20</f>
        <v>0</v>
      </c>
      <c r="AH20" s="551">
        <f>'급수관 (동부)'!AH20+'급수관 (중부)'!AH20+'급수관 (서부)'!AH20+'급수관(유성)'!AH20+'급수관(대덕)'!AH20</f>
        <v>0</v>
      </c>
      <c r="AI20" s="316">
        <f>'급수관 (동부)'!AI20+'급수관 (중부)'!AI20+'급수관 (서부)'!AI20+'급수관(유성)'!AI20+'급수관(대덕)'!AI20</f>
        <v>8</v>
      </c>
      <c r="AJ20" s="990">
        <f>'급수관 (동부)'!AJ20+'급수관 (중부)'!AJ20+'급수관 (서부)'!AJ20+'급수관(유성)'!AJ20+'급수관(대덕)'!AJ20</f>
        <v>0</v>
      </c>
      <c r="AK20" s="2247">
        <f>'급수관 (동부)'!AK20+'급수관 (중부)'!AK20+'급수관 (서부)'!AK20+'급수관(유성)'!AK20+'급수관(대덕)'!AK20</f>
        <v>0</v>
      </c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</row>
    <row r="21" spans="1:151" s="40" customFormat="1" ht="21.75" customHeight="1" x14ac:dyDescent="0.15">
      <c r="A21" s="2751"/>
      <c r="B21" s="308" t="s">
        <v>285</v>
      </c>
      <c r="C21" s="612">
        <f>'급수관 (동부)'!C21+'급수관 (중부)'!C21+'급수관 (서부)'!C21+'급수관(유성)'!C21+'급수관(대덕)'!C21</f>
        <v>262.06</v>
      </c>
      <c r="D21" s="319">
        <f>'급수관 (동부)'!D21+'급수관 (중부)'!D21+'급수관 (서부)'!D21+'급수관(유성)'!D21+'급수관(대덕)'!D21</f>
        <v>0</v>
      </c>
      <c r="E21" s="319">
        <f>'급수관 (동부)'!E21+'급수관 (중부)'!E21+'급수관 (서부)'!E21+'급수관(유성)'!E21+'급수관(대덕)'!E21</f>
        <v>0</v>
      </c>
      <c r="F21" s="319">
        <f>'급수관 (동부)'!F21+'급수관 (중부)'!F21+'급수관 (서부)'!F21+'급수관(유성)'!F21+'급수관(대덕)'!F21</f>
        <v>0</v>
      </c>
      <c r="G21" s="319">
        <f>'급수관 (동부)'!G21+'급수관 (중부)'!G21+'급수관 (서부)'!G21+'급수관(유성)'!G21+'급수관(대덕)'!G21</f>
        <v>0</v>
      </c>
      <c r="H21" s="319">
        <f>'급수관 (동부)'!H21+'급수관 (중부)'!H21+'급수관 (서부)'!H21+'급수관(유성)'!H21+'급수관(대덕)'!H21</f>
        <v>0</v>
      </c>
      <c r="I21" s="319">
        <f>'급수관 (동부)'!I21+'급수관 (중부)'!I21+'급수관 (서부)'!I21+'급수관(유성)'!I21+'급수관(대덕)'!I21</f>
        <v>0</v>
      </c>
      <c r="J21" s="319">
        <f>'급수관 (동부)'!J21+'급수관 (중부)'!J21+'급수관 (서부)'!J21+'급수관(유성)'!J21+'급수관(대덕)'!J21</f>
        <v>0</v>
      </c>
      <c r="K21" s="319">
        <f>'급수관 (동부)'!K21+'급수관 (중부)'!K21+'급수관 (서부)'!K21+'급수관(유성)'!K21+'급수관(대덕)'!K21</f>
        <v>0</v>
      </c>
      <c r="L21" s="319">
        <f>'급수관 (동부)'!L21+'급수관 (중부)'!L21+'급수관 (서부)'!L21+'급수관(유성)'!L21+'급수관(대덕)'!L21</f>
        <v>0</v>
      </c>
      <c r="M21" s="319">
        <f>'급수관 (동부)'!M21+'급수관 (중부)'!M21+'급수관 (서부)'!M21+'급수관(유성)'!M21+'급수관(대덕)'!M21</f>
        <v>0</v>
      </c>
      <c r="N21" s="319">
        <f>'급수관 (동부)'!N21+'급수관 (중부)'!N21+'급수관 (서부)'!N21+'급수관(유성)'!N21+'급수관(대덕)'!N21</f>
        <v>0</v>
      </c>
      <c r="O21" s="319">
        <f>'급수관 (동부)'!O21+'급수관 (중부)'!O21+'급수관 (서부)'!O21+'급수관(유성)'!O21+'급수관(대덕)'!O21</f>
        <v>0</v>
      </c>
      <c r="P21" s="319">
        <f>'급수관 (동부)'!P21+'급수관 (중부)'!P21+'급수관 (서부)'!P21+'급수관(유성)'!P21+'급수관(대덕)'!P21</f>
        <v>0</v>
      </c>
      <c r="Q21" s="319">
        <f>'급수관 (동부)'!Q21+'급수관 (중부)'!Q21+'급수관 (서부)'!Q21+'급수관(유성)'!Q21+'급수관(대덕)'!Q21</f>
        <v>0</v>
      </c>
      <c r="R21" s="319">
        <f>'급수관 (동부)'!R21+'급수관 (중부)'!R21+'급수관 (서부)'!R21+'급수관(유성)'!R21+'급수관(대덕)'!R21</f>
        <v>0</v>
      </c>
      <c r="S21" s="319">
        <f>'급수관 (동부)'!S21+'급수관 (중부)'!S21+'급수관 (서부)'!S21+'급수관(유성)'!S21+'급수관(대덕)'!S21</f>
        <v>0</v>
      </c>
      <c r="T21" s="319">
        <f>'급수관 (동부)'!T21+'급수관 (중부)'!T21+'급수관 (서부)'!T21+'급수관(유성)'!T21+'급수관(대덕)'!T21</f>
        <v>0</v>
      </c>
      <c r="U21" s="319">
        <f>'급수관 (동부)'!U21+'급수관 (중부)'!U21+'급수관 (서부)'!U21+'급수관(유성)'!U21+'급수관(대덕)'!U21</f>
        <v>0</v>
      </c>
      <c r="V21" s="319">
        <f>'급수관 (동부)'!V21+'급수관 (중부)'!V21+'급수관 (서부)'!V21+'급수관(유성)'!V21+'급수관(대덕)'!V21</f>
        <v>0</v>
      </c>
      <c r="W21" s="319">
        <f>'급수관 (동부)'!W21+'급수관 (중부)'!W21+'급수관 (서부)'!W21+'급수관(유성)'!W21+'급수관(대덕)'!W21</f>
        <v>0</v>
      </c>
      <c r="X21" s="319">
        <f>'급수관 (동부)'!X21+'급수관 (중부)'!X21+'급수관 (서부)'!X21+'급수관(유성)'!X21+'급수관(대덕)'!X21</f>
        <v>0</v>
      </c>
      <c r="Y21" s="319">
        <f>'급수관 (동부)'!Y21+'급수관 (중부)'!Y21+'급수관 (서부)'!Y21+'급수관(유성)'!Y21+'급수관(대덕)'!Y21</f>
        <v>0</v>
      </c>
      <c r="Z21" s="319">
        <f>'급수관 (동부)'!Z21+'급수관 (중부)'!Z21+'급수관 (서부)'!Z21+'급수관(유성)'!Z21+'급수관(대덕)'!Z21</f>
        <v>0</v>
      </c>
      <c r="AA21" s="319">
        <f>'급수관 (동부)'!AA21+'급수관 (중부)'!AA21+'급수관 (서부)'!AA21+'급수관(유성)'!AA21+'급수관(대덕)'!AA21</f>
        <v>0</v>
      </c>
      <c r="AB21" s="319">
        <f>'급수관 (동부)'!AB21+'급수관 (중부)'!AB21+'급수관 (서부)'!AB21+'급수관(유성)'!AB21+'급수관(대덕)'!AB21</f>
        <v>0</v>
      </c>
      <c r="AC21" s="319">
        <f>'급수관 (동부)'!AC21+'급수관 (중부)'!AC21+'급수관 (서부)'!AC21+'급수관(유성)'!AC21+'급수관(대덕)'!AC21</f>
        <v>0</v>
      </c>
      <c r="AD21" s="319">
        <f>'급수관 (동부)'!AD21+'급수관 (중부)'!AD21+'급수관 (서부)'!AD21+'급수관(유성)'!AD21+'급수관(대덕)'!AD21</f>
        <v>0</v>
      </c>
      <c r="AE21" s="319">
        <f>'급수관 (동부)'!AE21+'급수관 (중부)'!AE21+'급수관 (서부)'!AE21+'급수관(유성)'!AE21+'급수관(대덕)'!AE21</f>
        <v>0</v>
      </c>
      <c r="AF21" s="319">
        <f>'급수관 (동부)'!AF21+'급수관 (중부)'!AF21+'급수관 (서부)'!AF21+'급수관(유성)'!AF21+'급수관(대덕)'!AF21</f>
        <v>0</v>
      </c>
      <c r="AG21" s="320">
        <f>'급수관 (동부)'!AG21+'급수관 (중부)'!AG21+'급수관 (서부)'!AG21+'급수관(유성)'!AG21+'급수관(대덕)'!AG21</f>
        <v>0</v>
      </c>
      <c r="AH21" s="552">
        <f>'급수관 (동부)'!AH21+'급수관 (중부)'!AH21+'급수관 (서부)'!AH21+'급수관(유성)'!AH21+'급수관(대덕)'!AH21</f>
        <v>21.65</v>
      </c>
      <c r="AI21" s="316">
        <f>'급수관 (동부)'!AI21+'급수관 (중부)'!AI21+'급수관 (서부)'!AI21+'급수관(유성)'!AI21+'급수관(대덕)'!AI21</f>
        <v>2</v>
      </c>
      <c r="AJ21" s="991">
        <f>'급수관 (동부)'!AJ21+'급수관 (중부)'!AJ21+'급수관 (서부)'!AJ21+'급수관(유성)'!AJ21+'급수관(대덕)'!AJ21</f>
        <v>16</v>
      </c>
      <c r="AK21" s="2248">
        <f>'급수관 (동부)'!AK21+'급수관 (중부)'!AK21+'급수관 (서부)'!AK21+'급수관(유성)'!AK21+'급수관(대덕)'!AK21</f>
        <v>222.41</v>
      </c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</row>
    <row r="22" spans="1:151" s="40" customFormat="1" ht="21.75" customHeight="1" x14ac:dyDescent="0.15">
      <c r="A22" s="2749" t="s">
        <v>369</v>
      </c>
      <c r="B22" s="39" t="s">
        <v>46</v>
      </c>
      <c r="C22" s="317">
        <f>'급수관 (동부)'!C22+'급수관 (중부)'!C22+'급수관 (서부)'!C22+'급수관(유성)'!C22+'급수관(대덕)'!C22</f>
        <v>141686.91999999998</v>
      </c>
      <c r="D22" s="317">
        <f>'급수관 (동부)'!D22+'급수관 (중부)'!D22+'급수관 (서부)'!D22+'급수관(유성)'!D22+'급수관(대덕)'!D22</f>
        <v>4975.6599999999989</v>
      </c>
      <c r="E22" s="317">
        <f>'급수관 (동부)'!E22+'급수관 (중부)'!E22+'급수관 (서부)'!E22+'급수관(유성)'!E22+'급수관(대덕)'!E22</f>
        <v>470.79</v>
      </c>
      <c r="F22" s="317">
        <f>'급수관 (동부)'!F22+'급수관 (중부)'!F22+'급수관 (서부)'!F22+'급수관(유성)'!F22+'급수관(대덕)'!F22</f>
        <v>1168.8</v>
      </c>
      <c r="G22" s="317">
        <f>'급수관 (동부)'!G22+'급수관 (중부)'!G22+'급수관 (서부)'!G22+'급수관(유성)'!G22+'급수관(대덕)'!G22</f>
        <v>638.32999999999993</v>
      </c>
      <c r="H22" s="317">
        <f>'급수관 (동부)'!H22+'급수관 (중부)'!H22+'급수관 (서부)'!H22+'급수관(유성)'!H22+'급수관(대덕)'!H22</f>
        <v>507.32</v>
      </c>
      <c r="I22" s="317">
        <f>'급수관 (동부)'!I22+'급수관 (중부)'!I22+'급수관 (서부)'!I22+'급수관(유성)'!I22+'급수관(대덕)'!I22</f>
        <v>609.05999999999995</v>
      </c>
      <c r="J22" s="317">
        <f>'급수관 (동부)'!J22+'급수관 (중부)'!J22+'급수관 (서부)'!J22+'급수관(유성)'!J22+'급수관(대덕)'!J22</f>
        <v>856.88</v>
      </c>
      <c r="K22" s="317">
        <f>'급수관 (동부)'!K22+'급수관 (중부)'!K22+'급수관 (서부)'!K22+'급수관(유성)'!K22+'급수관(대덕)'!K22</f>
        <v>1195.18</v>
      </c>
      <c r="L22" s="317">
        <f>'급수관 (동부)'!L22+'급수관 (중부)'!L22+'급수관 (서부)'!L22+'급수관(유성)'!L22+'급수관(대덕)'!L22</f>
        <v>1188.2399999999998</v>
      </c>
      <c r="M22" s="317">
        <f>'급수관 (동부)'!M22+'급수관 (중부)'!M22+'급수관 (서부)'!M22+'급수관(유성)'!M22+'급수관(대덕)'!M22</f>
        <v>1868.4199999999998</v>
      </c>
      <c r="N22" s="317">
        <f>'급수관 (동부)'!N22+'급수관 (중부)'!N22+'급수관 (서부)'!N22+'급수관(유성)'!N22+'급수관(대덕)'!N22</f>
        <v>2061.6600000000003</v>
      </c>
      <c r="O22" s="317">
        <f>'급수관 (동부)'!O22+'급수관 (중부)'!O22+'급수관 (서부)'!O22+'급수관(유성)'!O22+'급수관(대덕)'!O22</f>
        <v>2656.8599999999997</v>
      </c>
      <c r="P22" s="317">
        <f>'급수관 (동부)'!P22+'급수관 (중부)'!P22+'급수관 (서부)'!P22+'급수관(유성)'!P22+'급수관(대덕)'!P22</f>
        <v>7020.7599999999993</v>
      </c>
      <c r="Q22" s="317">
        <f>'급수관 (동부)'!Q22+'급수관 (중부)'!Q22+'급수관 (서부)'!Q22+'급수관(유성)'!Q22+'급수관(대덕)'!Q22</f>
        <v>2489.85</v>
      </c>
      <c r="R22" s="317">
        <f>'급수관 (동부)'!R22+'급수관 (중부)'!R22+'급수관 (서부)'!R22+'급수관(유성)'!R22+'급수관(대덕)'!R22</f>
        <v>4277.82</v>
      </c>
      <c r="S22" s="317">
        <f>'급수관 (동부)'!S22+'급수관 (중부)'!S22+'급수관 (서부)'!S22+'급수관(유성)'!S22+'급수관(대덕)'!S22</f>
        <v>6185.13</v>
      </c>
      <c r="T22" s="317">
        <f>'급수관 (동부)'!T22+'급수관 (중부)'!T22+'급수관 (서부)'!T22+'급수관(유성)'!T22+'급수관(대덕)'!T22</f>
        <v>4651.1499999999996</v>
      </c>
      <c r="U22" s="317">
        <f>'급수관 (동부)'!U22+'급수관 (중부)'!U22+'급수관 (서부)'!U22+'급수관(유성)'!U22+'급수관(대덕)'!U22</f>
        <v>3679.5099999999998</v>
      </c>
      <c r="V22" s="317">
        <f>'급수관 (동부)'!V22+'급수관 (중부)'!V22+'급수관 (서부)'!V22+'급수관(유성)'!V22+'급수관(대덕)'!V22</f>
        <v>4923.25</v>
      </c>
      <c r="W22" s="317">
        <f>'급수관 (동부)'!W22+'급수관 (중부)'!W22+'급수관 (서부)'!W22+'급수관(유성)'!W22+'급수관(대덕)'!W22</f>
        <v>8433.630000000001</v>
      </c>
      <c r="X22" s="317">
        <f>'급수관 (동부)'!X22+'급수관 (중부)'!X22+'급수관 (서부)'!X22+'급수관(유성)'!X22+'급수관(대덕)'!X22</f>
        <v>6645.0999999999995</v>
      </c>
      <c r="Y22" s="317">
        <f>'급수관 (동부)'!Y22+'급수관 (중부)'!Y22+'급수관 (서부)'!Y22+'급수관(유성)'!Y22+'급수관(대덕)'!Y22</f>
        <v>5477.08</v>
      </c>
      <c r="Z22" s="317">
        <f>'급수관 (동부)'!Z22+'급수관 (중부)'!Z22+'급수관 (서부)'!Z22+'급수관(유성)'!Z22+'급수관(대덕)'!Z22</f>
        <v>5620.96</v>
      </c>
      <c r="AA22" s="317">
        <f>'급수관 (동부)'!AA22+'급수관 (중부)'!AA22+'급수관 (서부)'!AA22+'급수관(유성)'!AA22+'급수관(대덕)'!AA22</f>
        <v>9161.5099999999984</v>
      </c>
      <c r="AB22" s="317">
        <f>'급수관 (동부)'!AB22+'급수관 (중부)'!AB22+'급수관 (서부)'!AB22+'급수관(유성)'!AB22+'급수관(대덕)'!AB22</f>
        <v>8228.27</v>
      </c>
      <c r="AC22" s="317">
        <f>'급수관 (동부)'!AC22+'급수관 (중부)'!AC22+'급수관 (서부)'!AC22+'급수관(유성)'!AC22+'급수관(대덕)'!AC22</f>
        <v>6151.6500000000005</v>
      </c>
      <c r="AD22" s="317">
        <f>'급수관 (동부)'!AD22+'급수관 (중부)'!AD22+'급수관 (서부)'!AD22+'급수관(유성)'!AD22+'급수관(대덕)'!AD22</f>
        <v>4793.8000000000011</v>
      </c>
      <c r="AE22" s="317">
        <f>'급수관 (동부)'!AE22+'급수관 (중부)'!AE22+'급수관 (서부)'!AE22+'급수관(유성)'!AE22+'급수관(대덕)'!AE22</f>
        <v>4710.92</v>
      </c>
      <c r="AF22" s="317">
        <f>'급수관 (동부)'!AF22+'급수관 (중부)'!AF22+'급수관 (서부)'!AF22+'급수관(유성)'!AF22+'급수관(대덕)'!AF22</f>
        <v>7006.07</v>
      </c>
      <c r="AG22" s="318">
        <f>'급수관 (동부)'!AG22+'급수관 (중부)'!AG22+'급수관 (서부)'!AG22+'급수관(유성)'!AG22+'급수관(대덕)'!AG22</f>
        <v>6022.91</v>
      </c>
      <c r="AH22" s="549">
        <f>'급수관 (동부)'!AH22+'급수관 (중부)'!AH22+'급수관 (서부)'!AH22+'급수관(유성)'!AH22+'급수관(대덕)'!AH22</f>
        <v>1389.0299999999997</v>
      </c>
      <c r="AI22" s="555">
        <f>'급수관 (동부)'!AI22+'급수관 (중부)'!AI22+'급수관 (서부)'!AI22+'급수관(유성)'!AI22+'급수관(대덕)'!AI22</f>
        <v>3368.82</v>
      </c>
      <c r="AJ22" s="988">
        <f>'급수관 (동부)'!AJ22+'급수관 (중부)'!AJ22+'급수관 (서부)'!AJ22+'급수관(유성)'!AJ22+'급수관(대덕)'!AJ22</f>
        <v>7265.59</v>
      </c>
      <c r="AK22" s="2245">
        <f>'급수관 (동부)'!AK22+'급수관 (중부)'!AK22+'급수관 (서부)'!AK22+'급수관(유성)'!AK22+'급수관(대덕)'!AK22</f>
        <v>5986.91</v>
      </c>
    </row>
    <row r="23" spans="1:151" s="40" customFormat="1" ht="21.75" customHeight="1" x14ac:dyDescent="0.15">
      <c r="A23" s="2750"/>
      <c r="B23" s="305" t="s">
        <v>283</v>
      </c>
      <c r="C23" s="610">
        <f>'급수관 (동부)'!C23+'급수관 (중부)'!C23+'급수관 (서부)'!C23+'급수관(유성)'!C23+'급수관(대덕)'!C23</f>
        <v>11445.85</v>
      </c>
      <c r="D23" s="315">
        <f>'급수관 (동부)'!D23+'급수관 (중부)'!D23+'급수관 (서부)'!D23+'급수관(유성)'!D23+'급수관(대덕)'!D23</f>
        <v>4805.7</v>
      </c>
      <c r="E23" s="315">
        <f>'급수관 (동부)'!E23+'급수관 (중부)'!E23+'급수관 (서부)'!E23+'급수관(유성)'!E23+'급수관(대덕)'!E23</f>
        <v>456.48</v>
      </c>
      <c r="F23" s="315">
        <f>'급수관 (동부)'!F23+'급수관 (중부)'!F23+'급수관 (서부)'!F23+'급수관(유성)'!F23+'급수관(대덕)'!F23</f>
        <v>1131.71</v>
      </c>
      <c r="G23" s="315">
        <f>'급수관 (동부)'!G23+'급수관 (중부)'!G23+'급수관 (서부)'!G23+'급수관(유성)'!G23+'급수관(대덕)'!G23</f>
        <v>555.46</v>
      </c>
      <c r="H23" s="315">
        <f>'급수관 (동부)'!H23+'급수관 (중부)'!H23+'급수관 (서부)'!H23+'급수관(유성)'!H23+'급수관(대덕)'!H23</f>
        <v>507.32</v>
      </c>
      <c r="I23" s="315">
        <f>'급수관 (동부)'!I23+'급수관 (중부)'!I23+'급수관 (서부)'!I23+'급수관(유성)'!I23+'급수관(대덕)'!I23</f>
        <v>574.37</v>
      </c>
      <c r="J23" s="315">
        <f>'급수관 (동부)'!J23+'급수관 (중부)'!J23+'급수관 (서부)'!J23+'급수관(유성)'!J23+'급수관(대덕)'!J23</f>
        <v>798.55</v>
      </c>
      <c r="K23" s="315">
        <f>'급수관 (동부)'!K23+'급수관 (중부)'!K23+'급수관 (서부)'!K23+'급수관(유성)'!K23+'급수관(대덕)'!K23</f>
        <v>1090.51</v>
      </c>
      <c r="L23" s="315">
        <f>'급수관 (동부)'!L23+'급수관 (중부)'!L23+'급수관 (서부)'!L23+'급수관(유성)'!L23+'급수관(대덕)'!L23</f>
        <v>267.84000000000003</v>
      </c>
      <c r="M23" s="315">
        <f>'급수관 (동부)'!M23+'급수관 (중부)'!M23+'급수관 (서부)'!M23+'급수관(유성)'!M23+'급수관(대덕)'!M23</f>
        <v>196.87</v>
      </c>
      <c r="N23" s="315">
        <f>'급수관 (동부)'!N23+'급수관 (중부)'!N23+'급수관 (서부)'!N23+'급수관(유성)'!N23+'급수관(대덕)'!N23</f>
        <v>106.65</v>
      </c>
      <c r="O23" s="315">
        <f>'급수관 (동부)'!O23+'급수관 (중부)'!O23+'급수관 (서부)'!O23+'급수관(유성)'!O23+'급수관(대덕)'!O23</f>
        <v>259.3</v>
      </c>
      <c r="P23" s="315">
        <f>'급수관 (동부)'!P23+'급수관 (중부)'!P23+'급수관 (서부)'!P23+'급수관(유성)'!P23+'급수관(대덕)'!P23</f>
        <v>302.38</v>
      </c>
      <c r="Q23" s="315">
        <f>'급수관 (동부)'!Q23+'급수관 (중부)'!Q23+'급수관 (서부)'!Q23+'급수관(유성)'!Q23+'급수관(대덕)'!Q23</f>
        <v>98.990000000000009</v>
      </c>
      <c r="R23" s="315">
        <f>'급수관 (동부)'!R23+'급수관 (중부)'!R23+'급수관 (서부)'!R23+'급수관(유성)'!R23+'급수관(대덕)'!R23</f>
        <v>121.10000000000001</v>
      </c>
      <c r="S23" s="315">
        <f>'급수관 (동부)'!S23+'급수관 (중부)'!S23+'급수관 (서부)'!S23+'급수관(유성)'!S23+'급수관(대덕)'!S23</f>
        <v>46.66</v>
      </c>
      <c r="T23" s="315">
        <f>'급수관 (동부)'!T23+'급수관 (중부)'!T23+'급수관 (서부)'!T23+'급수관(유성)'!T23+'급수관(대덕)'!T23</f>
        <v>26.580000000000002</v>
      </c>
      <c r="U23" s="315">
        <f>'급수관 (동부)'!U23+'급수관 (중부)'!U23+'급수관 (서부)'!U23+'급수관(유성)'!U23+'급수관(대덕)'!U23</f>
        <v>0</v>
      </c>
      <c r="V23" s="315">
        <f>'급수관 (동부)'!V23+'급수관 (중부)'!V23+'급수관 (서부)'!V23+'급수관(유성)'!V23+'급수관(대덕)'!V23</f>
        <v>0</v>
      </c>
      <c r="W23" s="315">
        <f>'급수관 (동부)'!W23+'급수관 (중부)'!W23+'급수관 (서부)'!W23+'급수관(유성)'!W23+'급수관(대덕)'!W23</f>
        <v>0</v>
      </c>
      <c r="X23" s="315">
        <f>'급수관 (동부)'!X23+'급수관 (중부)'!X23+'급수관 (서부)'!X23+'급수관(유성)'!X23+'급수관(대덕)'!X23</f>
        <v>2.7</v>
      </c>
      <c r="Y23" s="315">
        <f>'급수관 (동부)'!Y23+'급수관 (중부)'!Y23+'급수관 (서부)'!Y23+'급수관(유성)'!Y23+'급수관(대덕)'!Y23</f>
        <v>0</v>
      </c>
      <c r="Z23" s="315">
        <f>'급수관 (동부)'!Z23+'급수관 (중부)'!Z23+'급수관 (서부)'!Z23+'급수관(유성)'!Z23+'급수관(대덕)'!Z23</f>
        <v>0</v>
      </c>
      <c r="AA23" s="315">
        <f>'급수관 (동부)'!AA23+'급수관 (중부)'!AA23+'급수관 (서부)'!AA23+'급수관(유성)'!AA23+'급수관(대덕)'!AA23</f>
        <v>0</v>
      </c>
      <c r="AB23" s="315">
        <f>'급수관 (동부)'!AB23+'급수관 (중부)'!AB23+'급수관 (서부)'!AB23+'급수관(유성)'!AB23+'급수관(대덕)'!AB23</f>
        <v>0</v>
      </c>
      <c r="AC23" s="315">
        <f>'급수관 (동부)'!AC23+'급수관 (중부)'!AC23+'급수관 (서부)'!AC23+'급수관(유성)'!AC23+'급수관(대덕)'!AC23</f>
        <v>0</v>
      </c>
      <c r="AD23" s="315">
        <f>'급수관 (동부)'!AD23+'급수관 (중부)'!AD23+'급수관 (서부)'!AD23+'급수관(유성)'!AD23+'급수관(대덕)'!AD23</f>
        <v>0</v>
      </c>
      <c r="AE23" s="315">
        <f>'급수관 (동부)'!AE23+'급수관 (중부)'!AE23+'급수관 (서부)'!AE23+'급수관(유성)'!AE23+'급수관(대덕)'!AE23</f>
        <v>0</v>
      </c>
      <c r="AF23" s="315">
        <f>'급수관 (동부)'!AF23+'급수관 (중부)'!AF23+'급수관 (서부)'!AF23+'급수관(유성)'!AF23+'급수관(대덕)'!AF23</f>
        <v>0</v>
      </c>
      <c r="AG23" s="316">
        <f>'급수관 (동부)'!AG23+'급수관 (중부)'!AG23+'급수관 (서부)'!AG23+'급수관(유성)'!AG23+'급수관(대덕)'!AG23</f>
        <v>24.68</v>
      </c>
      <c r="AH23" s="550">
        <f>'급수관 (동부)'!AH23+'급수관 (중부)'!AH23+'급수관 (서부)'!AH23+'급수관(유성)'!AH23+'급수관(대덕)'!AH23</f>
        <v>0</v>
      </c>
      <c r="AI23" s="316">
        <f>'급수관 (동부)'!AI23+'급수관 (중부)'!AI23+'급수관 (서부)'!AI23+'급수관(유성)'!AI23+'급수관(대덕)'!AI23</f>
        <v>0</v>
      </c>
      <c r="AJ23" s="989">
        <f>'급수관 (동부)'!AJ23+'급수관 (중부)'!AJ23+'급수관 (서부)'!AJ23+'급수관(유성)'!AJ23+'급수관(대덕)'!AJ23</f>
        <v>0</v>
      </c>
      <c r="AK23" s="2246">
        <f>'급수관 (동부)'!AK23+'급수관 (중부)'!AK23+'급수관 (서부)'!AK23+'급수관(유성)'!AK23+'급수관(대덕)'!AK23</f>
        <v>72</v>
      </c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  <c r="ER23" s="67"/>
      <c r="ES23" s="67"/>
      <c r="ET23" s="67"/>
      <c r="EU23" s="67"/>
    </row>
    <row r="24" spans="1:151" s="40" customFormat="1" ht="21.75" customHeight="1" x14ac:dyDescent="0.15">
      <c r="A24" s="2750"/>
      <c r="B24" s="303" t="s">
        <v>284</v>
      </c>
      <c r="C24" s="611">
        <f>'급수관 (동부)'!C24+'급수관 (중부)'!C24+'급수관 (서부)'!C24+'급수관(유성)'!C24+'급수관(대덕)'!C24</f>
        <v>601.58000000000004</v>
      </c>
      <c r="D24" s="299">
        <f>'급수관 (동부)'!D24+'급수관 (중부)'!D24+'급수관 (서부)'!D24+'급수관(유성)'!D24+'급수관(대덕)'!D24</f>
        <v>44.14</v>
      </c>
      <c r="E24" s="299">
        <f>'급수관 (동부)'!E24+'급수관 (중부)'!E24+'급수관 (서부)'!E24+'급수관(유성)'!E24+'급수관(대덕)'!E24</f>
        <v>0</v>
      </c>
      <c r="F24" s="299">
        <f>'급수관 (동부)'!F24+'급수관 (중부)'!F24+'급수관 (서부)'!F24+'급수관(유성)'!F24+'급수관(대덕)'!F24</f>
        <v>0</v>
      </c>
      <c r="G24" s="299">
        <f>'급수관 (동부)'!G24+'급수관 (중부)'!G24+'급수관 (서부)'!G24+'급수관(유성)'!G24+'급수관(대덕)'!G24</f>
        <v>0</v>
      </c>
      <c r="H24" s="299">
        <f>'급수관 (동부)'!H24+'급수관 (중부)'!H24+'급수관 (서부)'!H24+'급수관(유성)'!H24+'급수관(대덕)'!H24</f>
        <v>0</v>
      </c>
      <c r="I24" s="299">
        <f>'급수관 (동부)'!I24+'급수관 (중부)'!I24+'급수관 (서부)'!I24+'급수관(유성)'!I24+'급수관(대덕)'!I24</f>
        <v>0</v>
      </c>
      <c r="J24" s="299">
        <f>'급수관 (동부)'!J24+'급수관 (중부)'!J24+'급수관 (서부)'!J24+'급수관(유성)'!J24+'급수관(대덕)'!J24</f>
        <v>0</v>
      </c>
      <c r="K24" s="299">
        <f>'급수관 (동부)'!K24+'급수관 (중부)'!K24+'급수관 (서부)'!K24+'급수관(유성)'!K24+'급수관(대덕)'!K24</f>
        <v>0</v>
      </c>
      <c r="L24" s="299">
        <f>'급수관 (동부)'!L24+'급수관 (중부)'!L24+'급수관 (서부)'!L24+'급수관(유성)'!L24+'급수관(대덕)'!L24</f>
        <v>50.13</v>
      </c>
      <c r="M24" s="299">
        <f>'급수관 (동부)'!M24+'급수관 (중부)'!M24+'급수관 (서부)'!M24+'급수관(유성)'!M24+'급수관(대덕)'!M24</f>
        <v>11.81</v>
      </c>
      <c r="N24" s="299">
        <f>'급수관 (동부)'!N24+'급수관 (중부)'!N24+'급수관 (서부)'!N24+'급수관(유성)'!N24+'급수관(대덕)'!N24</f>
        <v>3.96</v>
      </c>
      <c r="O24" s="299">
        <f>'급수관 (동부)'!O24+'급수관 (중부)'!O24+'급수관 (서부)'!O24+'급수관(유성)'!O24+'급수관(대덕)'!O24</f>
        <v>102.85</v>
      </c>
      <c r="P24" s="299">
        <f>'급수관 (동부)'!P24+'급수관 (중부)'!P24+'급수관 (서부)'!P24+'급수관(유성)'!P24+'급수관(대덕)'!P24</f>
        <v>94.84</v>
      </c>
      <c r="Q24" s="299">
        <f>'급수관 (동부)'!Q24+'급수관 (중부)'!Q24+'급수관 (서부)'!Q24+'급수관(유성)'!Q24+'급수관(대덕)'!Q24</f>
        <v>119.62</v>
      </c>
      <c r="R24" s="299">
        <f>'급수관 (동부)'!R24+'급수관 (중부)'!R24+'급수관 (서부)'!R24+'급수관(유성)'!R24+'급수관(대덕)'!R24</f>
        <v>4.88</v>
      </c>
      <c r="S24" s="299">
        <f>'급수관 (동부)'!S24+'급수관 (중부)'!S24+'급수관 (서부)'!S24+'급수관(유성)'!S24+'급수관(대덕)'!S24</f>
        <v>12.17</v>
      </c>
      <c r="T24" s="299">
        <f>'급수관 (동부)'!T24+'급수관 (중부)'!T24+'급수관 (서부)'!T24+'급수관(유성)'!T24+'급수관(대덕)'!T24</f>
        <v>7.54</v>
      </c>
      <c r="U24" s="299">
        <f>'급수관 (동부)'!U24+'급수관 (중부)'!U24+'급수관 (서부)'!U24+'급수관(유성)'!U24+'급수관(대덕)'!U24</f>
        <v>1.1200000000000001</v>
      </c>
      <c r="V24" s="299">
        <f>'급수관 (동부)'!V24+'급수관 (중부)'!V24+'급수관 (서부)'!V24+'급수관(유성)'!V24+'급수관(대덕)'!V24</f>
        <v>37.299999999999997</v>
      </c>
      <c r="W24" s="299">
        <f>'급수관 (동부)'!W24+'급수관 (중부)'!W24+'급수관 (서부)'!W24+'급수관(유성)'!W24+'급수관(대덕)'!W24</f>
        <v>70.740000000000009</v>
      </c>
      <c r="X24" s="299">
        <f>'급수관 (동부)'!X24+'급수관 (중부)'!X24+'급수관 (서부)'!X24+'급수관(유성)'!X24+'급수관(대덕)'!X24</f>
        <v>40.479999999999997</v>
      </c>
      <c r="Y24" s="299">
        <f>'급수관 (동부)'!Y24+'급수관 (중부)'!Y24+'급수관 (서부)'!Y24+'급수관(유성)'!Y24+'급수관(대덕)'!Y24</f>
        <v>0</v>
      </c>
      <c r="Z24" s="299">
        <f>'급수관 (동부)'!Z24+'급수관 (중부)'!Z24+'급수관 (서부)'!Z24+'급수관(유성)'!Z24+'급수관(대덕)'!Z24</f>
        <v>0</v>
      </c>
      <c r="AA24" s="299">
        <f>'급수관 (동부)'!AA24+'급수관 (중부)'!AA24+'급수관 (서부)'!AA24+'급수관(유성)'!AA24+'급수관(대덕)'!AA24</f>
        <v>0</v>
      </c>
      <c r="AB24" s="299">
        <f>'급수관 (동부)'!AB24+'급수관 (중부)'!AB24+'급수관 (서부)'!AB24+'급수관(유성)'!AB24+'급수관(대덕)'!AB24</f>
        <v>0</v>
      </c>
      <c r="AC24" s="299">
        <f>'급수관 (동부)'!AC24+'급수관 (중부)'!AC24+'급수관 (서부)'!AC24+'급수관(유성)'!AC24+'급수관(대덕)'!AC24</f>
        <v>0</v>
      </c>
      <c r="AD24" s="299">
        <f>'급수관 (동부)'!AD24+'급수관 (중부)'!AD24+'급수관 (서부)'!AD24+'급수관(유성)'!AD24+'급수관(대덕)'!AD24</f>
        <v>0</v>
      </c>
      <c r="AE24" s="299">
        <f>'급수관 (동부)'!AE24+'급수관 (중부)'!AE24+'급수관 (서부)'!AE24+'급수관(유성)'!AE24+'급수관(대덕)'!AE24</f>
        <v>0</v>
      </c>
      <c r="AF24" s="299">
        <f>'급수관 (동부)'!AF24+'급수관 (중부)'!AF24+'급수관 (서부)'!AF24+'급수관(유성)'!AF24+'급수관(대덕)'!AF24</f>
        <v>0</v>
      </c>
      <c r="AG24" s="300">
        <f>'급수관 (동부)'!AG24+'급수관 (중부)'!AG24+'급수관 (서부)'!AG24+'급수관(유성)'!AG24+'급수관(대덕)'!AG24</f>
        <v>0</v>
      </c>
      <c r="AH24" s="551">
        <f>'급수관 (동부)'!AH24+'급수관 (중부)'!AH24+'급수관 (서부)'!AH24+'급수관(유성)'!AH24+'급수관(대덕)'!AH24</f>
        <v>0</v>
      </c>
      <c r="AI24" s="316">
        <f>'급수관 (동부)'!AI24+'급수관 (중부)'!AI24+'급수관 (서부)'!AI24+'급수관(유성)'!AI24+'급수관(대덕)'!AI24</f>
        <v>0</v>
      </c>
      <c r="AJ24" s="990">
        <f>'급수관 (동부)'!AJ24+'급수관 (중부)'!AJ24+'급수관 (서부)'!AJ24+'급수관(유성)'!AJ24+'급수관(대덕)'!AJ24</f>
        <v>0</v>
      </c>
      <c r="AK24" s="2247">
        <f>'급수관 (동부)'!AK24+'급수관 (중부)'!AK24+'급수관 (서부)'!AK24+'급수관(유성)'!AK24+'급수관(대덕)'!AK24</f>
        <v>0</v>
      </c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  <c r="ER24" s="67"/>
      <c r="ES24" s="67"/>
      <c r="ET24" s="67"/>
      <c r="EU24" s="67"/>
    </row>
    <row r="25" spans="1:151" s="40" customFormat="1" ht="21.75" customHeight="1" x14ac:dyDescent="0.15">
      <c r="A25" s="2750"/>
      <c r="B25" s="304" t="s">
        <v>286</v>
      </c>
      <c r="C25" s="611">
        <f>'급수관 (동부)'!C25+'급수관 (중부)'!C25+'급수관 (서부)'!C25+'급수관(유성)'!C25+'급수관(대덕)'!C25</f>
        <v>129493.5</v>
      </c>
      <c r="D25" s="299">
        <f>'급수관 (동부)'!D25+'급수관 (중부)'!D25+'급수관 (서부)'!D25+'급수관(유성)'!D25+'급수관(대덕)'!D25</f>
        <v>125.82</v>
      </c>
      <c r="E25" s="299">
        <f>'급수관 (동부)'!E25+'급수관 (중부)'!E25+'급수관 (서부)'!E25+'급수관(유성)'!E25+'급수관(대덕)'!E25</f>
        <v>14.31</v>
      </c>
      <c r="F25" s="299">
        <f>'급수관 (동부)'!F25+'급수관 (중부)'!F25+'급수관 (서부)'!F25+'급수관(유성)'!F25+'급수관(대덕)'!F25</f>
        <v>37.090000000000003</v>
      </c>
      <c r="G25" s="299">
        <f>'급수관 (동부)'!G25+'급수관 (중부)'!G25+'급수관 (서부)'!G25+'급수관(유성)'!G25+'급수관(대덕)'!G25</f>
        <v>82.87</v>
      </c>
      <c r="H25" s="299">
        <f>'급수관 (동부)'!H25+'급수관 (중부)'!H25+'급수관 (서부)'!H25+'급수관(유성)'!H25+'급수관(대덕)'!H25</f>
        <v>0</v>
      </c>
      <c r="I25" s="299">
        <f>'급수관 (동부)'!I25+'급수관 (중부)'!I25+'급수관 (서부)'!I25+'급수관(유성)'!I25+'급수관(대덕)'!I25</f>
        <v>34.69</v>
      </c>
      <c r="J25" s="299">
        <f>'급수관 (동부)'!J25+'급수관 (중부)'!J25+'급수관 (서부)'!J25+'급수관(유성)'!J25+'급수관(대덕)'!J25</f>
        <v>58.33</v>
      </c>
      <c r="K25" s="299">
        <f>'급수관 (동부)'!K25+'급수관 (중부)'!K25+'급수관 (서부)'!K25+'급수관(유성)'!K25+'급수관(대덕)'!K25</f>
        <v>104.67</v>
      </c>
      <c r="L25" s="299">
        <f>'급수관 (동부)'!L25+'급수관 (중부)'!L25+'급수관 (서부)'!L25+'급수관(유성)'!L25+'급수관(대덕)'!L25</f>
        <v>870.27</v>
      </c>
      <c r="M25" s="299">
        <f>'급수관 (동부)'!M25+'급수관 (중부)'!M25+'급수관 (서부)'!M25+'급수관(유성)'!M25+'급수관(대덕)'!M25</f>
        <v>1659.7399999999998</v>
      </c>
      <c r="N25" s="299">
        <f>'급수관 (동부)'!N25+'급수관 (중부)'!N25+'급수관 (서부)'!N25+'급수관(유성)'!N25+'급수관(대덕)'!N25</f>
        <v>1951.0500000000002</v>
      </c>
      <c r="O25" s="299">
        <f>'급수관 (동부)'!O25+'급수관 (중부)'!O25+'급수관 (서부)'!O25+'급수관(유성)'!O25+'급수관(대덕)'!O25</f>
        <v>2294.71</v>
      </c>
      <c r="P25" s="299">
        <f>'급수관 (동부)'!P25+'급수관 (중부)'!P25+'급수관 (서부)'!P25+'급수관(유성)'!P25+'급수관(대덕)'!P25</f>
        <v>6623.54</v>
      </c>
      <c r="Q25" s="299">
        <f>'급수관 (동부)'!Q25+'급수관 (중부)'!Q25+'급수관 (서부)'!Q25+'급수관(유성)'!Q25+'급수관(대덕)'!Q25</f>
        <v>2175.6799999999998</v>
      </c>
      <c r="R25" s="299">
        <f>'급수관 (동부)'!R25+'급수관 (중부)'!R25+'급수관 (서부)'!R25+'급수관(유성)'!R25+'급수관(대덕)'!R25</f>
        <v>4130.83</v>
      </c>
      <c r="S25" s="299">
        <f>'급수관 (동부)'!S25+'급수관 (중부)'!S25+'급수관 (서부)'!S25+'급수관(유성)'!S25+'급수관(대덕)'!S25</f>
        <v>6126.3</v>
      </c>
      <c r="T25" s="299">
        <f>'급수관 (동부)'!T25+'급수관 (중부)'!T25+'급수관 (서부)'!T25+'급수관(유성)'!T25+'급수관(대덕)'!T25</f>
        <v>4617.0300000000007</v>
      </c>
      <c r="U25" s="299">
        <f>'급수관 (동부)'!U25+'급수관 (중부)'!U25+'급수관 (서부)'!U25+'급수관(유성)'!U25+'급수관(대덕)'!U25</f>
        <v>3678.39</v>
      </c>
      <c r="V25" s="299">
        <f>'급수관 (동부)'!V25+'급수관 (중부)'!V25+'급수관 (서부)'!V25+'급수관(유성)'!V25+'급수관(대덕)'!V25</f>
        <v>4885.9500000000007</v>
      </c>
      <c r="W25" s="299">
        <f>'급수관 (동부)'!W25+'급수관 (중부)'!W25+'급수관 (서부)'!W25+'급수관(유성)'!W25+'급수관(대덕)'!W25</f>
        <v>8362.89</v>
      </c>
      <c r="X25" s="299">
        <f>'급수관 (동부)'!X25+'급수관 (중부)'!X25+'급수관 (서부)'!X25+'급수관(유성)'!X25+'급수관(대덕)'!X25</f>
        <v>6601.92</v>
      </c>
      <c r="Y25" s="299">
        <f>'급수관 (동부)'!Y25+'급수관 (중부)'!Y25+'급수관 (서부)'!Y25+'급수관(유성)'!Y25+'급수관(대덕)'!Y25</f>
        <v>5474.1900000000005</v>
      </c>
      <c r="Z25" s="299">
        <f>'급수관 (동부)'!Z25+'급수관 (중부)'!Z25+'급수관 (서부)'!Z25+'급수관(유성)'!Z25+'급수관(대덕)'!Z25</f>
        <v>5610.03</v>
      </c>
      <c r="AA25" s="299">
        <f>'급수관 (동부)'!AA25+'급수관 (중부)'!AA25+'급수관 (서부)'!AA25+'급수관(유성)'!AA25+'급수관(대덕)'!AA25</f>
        <v>9161.5099999999984</v>
      </c>
      <c r="AB25" s="299">
        <f>'급수관 (동부)'!AB25+'급수관 (중부)'!AB25+'급수관 (서부)'!AB25+'급수관(유성)'!AB25+'급수관(대덕)'!AB25</f>
        <v>8228.27</v>
      </c>
      <c r="AC25" s="299">
        <f>'급수관 (동부)'!AC25+'급수관 (중부)'!AC25+'급수관 (서부)'!AC25+'급수관(유성)'!AC25+'급수관(대덕)'!AC25</f>
        <v>6151.6500000000005</v>
      </c>
      <c r="AD25" s="299">
        <f>'급수관 (동부)'!AD25+'급수관 (중부)'!AD25+'급수관 (서부)'!AD25+'급수관(유성)'!AD25+'급수관(대덕)'!AD25</f>
        <v>4793.8000000000011</v>
      </c>
      <c r="AE25" s="299">
        <f>'급수관 (동부)'!AE25+'급수관 (중부)'!AE25+'급수관 (서부)'!AE25+'급수관(유성)'!AE25+'급수관(대덕)'!AE25</f>
        <v>4710.92</v>
      </c>
      <c r="AF25" s="299">
        <f>'급수관 (동부)'!AF25+'급수관 (중부)'!AF25+'급수관 (서부)'!AF25+'급수관(유성)'!AF25+'급수관(대덕)'!AF25</f>
        <v>7006.07</v>
      </c>
      <c r="AG25" s="300">
        <f>'급수관 (동부)'!AG25+'급수관 (중부)'!AG25+'급수관 (서부)'!AG25+'급수관(유성)'!AG25+'급수관(대덕)'!AG25</f>
        <v>5986.63</v>
      </c>
      <c r="AH25" s="551">
        <f>'급수관 (동부)'!AH25+'급수관 (중부)'!AH25+'급수관 (서부)'!AH25+'급수관(유성)'!AH25+'급수관(대덕)'!AH25</f>
        <v>1389.0299999999997</v>
      </c>
      <c r="AI25" s="316">
        <f>'급수관 (동부)'!AI25+'급수관 (중부)'!AI25+'급수관 (서부)'!AI25+'급수관(유성)'!AI25+'급수관(대덕)'!AI25</f>
        <v>3364.82</v>
      </c>
      <c r="AJ25" s="990">
        <f>'급수관 (동부)'!AJ25+'급수관 (중부)'!AJ25+'급수관 (서부)'!AJ25+'급수관(유성)'!AJ25+'급수관(대덕)'!AJ25</f>
        <v>7265.59</v>
      </c>
      <c r="AK25" s="2247">
        <f>'급수관 (동부)'!AK25+'급수관 (중부)'!AK25+'급수관 (서부)'!AK25+'급수관(유성)'!AK25+'급수관(대덕)'!AK25</f>
        <v>5914.91</v>
      </c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67"/>
      <c r="BN25" s="67"/>
      <c r="BO25" s="67"/>
      <c r="BP25" s="67"/>
      <c r="BQ25" s="67"/>
      <c r="BR25" s="67"/>
      <c r="BS25" s="67"/>
      <c r="BT25" s="67"/>
      <c r="BU25" s="67"/>
      <c r="BV25" s="67"/>
      <c r="BW25" s="67"/>
      <c r="BX25" s="67"/>
      <c r="BY25" s="67"/>
      <c r="BZ25" s="67"/>
      <c r="CA25" s="67"/>
      <c r="CB25" s="67"/>
      <c r="CC25" s="67"/>
      <c r="CD25" s="67"/>
      <c r="CE25" s="67"/>
      <c r="CF25" s="67"/>
      <c r="CG25" s="67"/>
      <c r="CH25" s="67"/>
      <c r="CI25" s="67"/>
      <c r="CJ25" s="67"/>
      <c r="CK25" s="67"/>
      <c r="CL25" s="67"/>
      <c r="CM25" s="67"/>
      <c r="CN25" s="67"/>
      <c r="CO25" s="67"/>
      <c r="CP25" s="67"/>
      <c r="CQ25" s="67"/>
      <c r="CR25" s="67"/>
      <c r="CS25" s="67"/>
      <c r="CT25" s="67"/>
      <c r="CU25" s="67"/>
      <c r="CV25" s="67"/>
      <c r="CW25" s="67"/>
      <c r="CX25" s="67"/>
      <c r="CY25" s="67"/>
      <c r="CZ25" s="67"/>
      <c r="DA25" s="67"/>
      <c r="DB25" s="67"/>
      <c r="DC25" s="67"/>
      <c r="DD25" s="67"/>
      <c r="DE25" s="67"/>
      <c r="DF25" s="67"/>
      <c r="DG25" s="67"/>
      <c r="DH25" s="67"/>
      <c r="DI25" s="67"/>
      <c r="DJ25" s="67"/>
      <c r="DK25" s="67"/>
      <c r="DL25" s="67"/>
      <c r="DM25" s="67"/>
      <c r="DN25" s="67"/>
      <c r="DO25" s="67"/>
      <c r="DP25" s="67"/>
      <c r="DQ25" s="67"/>
      <c r="DR25" s="67"/>
      <c r="DS25" s="67"/>
      <c r="DT25" s="67"/>
      <c r="DU25" s="67"/>
      <c r="DV25" s="67"/>
      <c r="DW25" s="67"/>
      <c r="DX25" s="67"/>
      <c r="DY25" s="67"/>
      <c r="DZ25" s="67"/>
      <c r="EA25" s="67"/>
      <c r="EB25" s="67"/>
      <c r="EC25" s="67"/>
      <c r="ED25" s="67"/>
      <c r="EE25" s="67"/>
      <c r="EF25" s="67"/>
      <c r="EG25" s="67"/>
      <c r="EH25" s="67"/>
      <c r="EI25" s="67"/>
      <c r="EJ25" s="67"/>
      <c r="EK25" s="67"/>
      <c r="EL25" s="67"/>
      <c r="EM25" s="67"/>
      <c r="EN25" s="67"/>
      <c r="EO25" s="67"/>
      <c r="EP25" s="67"/>
      <c r="EQ25" s="67"/>
      <c r="ER25" s="67"/>
      <c r="ES25" s="67"/>
      <c r="ET25" s="67"/>
      <c r="EU25" s="67"/>
    </row>
    <row r="26" spans="1:151" s="40" customFormat="1" ht="21.75" customHeight="1" x14ac:dyDescent="0.15">
      <c r="A26" s="2750"/>
      <c r="B26" s="303" t="s">
        <v>847</v>
      </c>
      <c r="C26" s="611">
        <f>'급수관 (동부)'!C26+'급수관 (중부)'!C26+'급수관 (서부)'!C26+'급수관(유성)'!C26+'급수관(대덕)'!C26</f>
        <v>130.39000000000001</v>
      </c>
      <c r="D26" s="299">
        <f>'급수관 (동부)'!D26+'급수관 (중부)'!D26+'급수관 (서부)'!D26+'급수관(유성)'!D26+'급수관(대덕)'!D26</f>
        <v>0</v>
      </c>
      <c r="E26" s="299">
        <f>'급수관 (동부)'!E26+'급수관 (중부)'!E26+'급수관 (서부)'!E26+'급수관(유성)'!E26+'급수관(대덕)'!E26</f>
        <v>0</v>
      </c>
      <c r="F26" s="299">
        <f>'급수관 (동부)'!F26+'급수관 (중부)'!F26+'급수관 (서부)'!F26+'급수관(유성)'!F26+'급수관(대덕)'!F26</f>
        <v>0</v>
      </c>
      <c r="G26" s="299">
        <f>'급수관 (동부)'!G26+'급수관 (중부)'!G26+'급수관 (서부)'!G26+'급수관(유성)'!G26+'급수관(대덕)'!G26</f>
        <v>0</v>
      </c>
      <c r="H26" s="299">
        <f>'급수관 (동부)'!H26+'급수관 (중부)'!H26+'급수관 (서부)'!H26+'급수관(유성)'!H26+'급수관(대덕)'!H26</f>
        <v>0</v>
      </c>
      <c r="I26" s="299">
        <f>'급수관 (동부)'!I26+'급수관 (중부)'!I26+'급수관 (서부)'!I26+'급수관(유성)'!I26+'급수관(대덕)'!I26</f>
        <v>0</v>
      </c>
      <c r="J26" s="299">
        <f>'급수관 (동부)'!J26+'급수관 (중부)'!J26+'급수관 (서부)'!J26+'급수관(유성)'!J26+'급수관(대덕)'!J26</f>
        <v>0</v>
      </c>
      <c r="K26" s="299">
        <f>'급수관 (동부)'!K26+'급수관 (중부)'!K26+'급수관 (서부)'!K26+'급수관(유성)'!K26+'급수관(대덕)'!K26</f>
        <v>0</v>
      </c>
      <c r="L26" s="299">
        <f>'급수관 (동부)'!L26+'급수관 (중부)'!L26+'급수관 (서부)'!L26+'급수관(유성)'!L26+'급수관(대덕)'!L26</f>
        <v>0</v>
      </c>
      <c r="M26" s="299">
        <f>'급수관 (동부)'!M26+'급수관 (중부)'!M26+'급수관 (서부)'!M26+'급수관(유성)'!M26+'급수관(대덕)'!M26</f>
        <v>0</v>
      </c>
      <c r="N26" s="299">
        <f>'급수관 (동부)'!N26+'급수관 (중부)'!N26+'급수관 (서부)'!N26+'급수관(유성)'!N26+'급수관(대덕)'!N26</f>
        <v>0</v>
      </c>
      <c r="O26" s="299">
        <f>'급수관 (동부)'!O26+'급수관 (중부)'!O26+'급수관 (서부)'!O26+'급수관(유성)'!O26+'급수관(대덕)'!O26</f>
        <v>0</v>
      </c>
      <c r="P26" s="299">
        <f>'급수관 (동부)'!P26+'급수관 (중부)'!P26+'급수관 (서부)'!P26+'급수관(유성)'!P26+'급수관(대덕)'!P26</f>
        <v>0</v>
      </c>
      <c r="Q26" s="299">
        <f>'급수관 (동부)'!Q26+'급수관 (중부)'!Q26+'급수관 (서부)'!Q26+'급수관(유성)'!Q26+'급수관(대덕)'!Q26</f>
        <v>95.56</v>
      </c>
      <c r="R26" s="299">
        <f>'급수관 (동부)'!R26+'급수관 (중부)'!R26+'급수관 (서부)'!R26+'급수관(유성)'!R26+'급수관(대덕)'!R26</f>
        <v>21.01</v>
      </c>
      <c r="S26" s="299">
        <f>'급수관 (동부)'!S26+'급수관 (중부)'!S26+'급수관 (서부)'!S26+'급수관(유성)'!S26+'급수관(대덕)'!S26</f>
        <v>0</v>
      </c>
      <c r="T26" s="299">
        <f>'급수관 (동부)'!T26+'급수관 (중부)'!T26+'급수관 (서부)'!T26+'급수관(유성)'!T26+'급수관(대덕)'!T26</f>
        <v>0</v>
      </c>
      <c r="U26" s="299">
        <f>'급수관 (동부)'!U26+'급수관 (중부)'!U26+'급수관 (서부)'!U26+'급수관(유성)'!U26+'급수관(대덕)'!U26</f>
        <v>0</v>
      </c>
      <c r="V26" s="299">
        <f>'급수관 (동부)'!V26+'급수관 (중부)'!V26+'급수관 (서부)'!V26+'급수관(유성)'!V26+'급수관(대덕)'!V26</f>
        <v>0</v>
      </c>
      <c r="W26" s="299">
        <f>'급수관 (동부)'!W26+'급수관 (중부)'!W26+'급수관 (서부)'!W26+'급수관(유성)'!W26+'급수관(대덕)'!W26</f>
        <v>0</v>
      </c>
      <c r="X26" s="299">
        <f>'급수관 (동부)'!X26+'급수관 (중부)'!X26+'급수관 (서부)'!X26+'급수관(유성)'!X26+'급수관(대덕)'!X26</f>
        <v>0</v>
      </c>
      <c r="Y26" s="299">
        <f>'급수관 (동부)'!Y26+'급수관 (중부)'!Y26+'급수관 (서부)'!Y26+'급수관(유성)'!Y26+'급수관(대덕)'!Y26</f>
        <v>2.89</v>
      </c>
      <c r="Z26" s="299">
        <f>'급수관 (동부)'!Z26+'급수관 (중부)'!Z26+'급수관 (서부)'!Z26+'급수관(유성)'!Z26+'급수관(대덕)'!Z26</f>
        <v>10.93</v>
      </c>
      <c r="AA26" s="299">
        <f>'급수관 (동부)'!AA26+'급수관 (중부)'!AA26+'급수관 (서부)'!AA26+'급수관(유성)'!AA26+'급수관(대덕)'!AA26</f>
        <v>0</v>
      </c>
      <c r="AB26" s="299">
        <f>'급수관 (동부)'!AB26+'급수관 (중부)'!AB26+'급수관 (서부)'!AB26+'급수관(유성)'!AB26+'급수관(대덕)'!AB26</f>
        <v>0</v>
      </c>
      <c r="AC26" s="299">
        <f>'급수관 (동부)'!AC26+'급수관 (중부)'!AC26+'급수관 (서부)'!AC26+'급수관(유성)'!AC26+'급수관(대덕)'!AC26</f>
        <v>0</v>
      </c>
      <c r="AD26" s="299">
        <f>'급수관 (동부)'!AD26+'급수관 (중부)'!AD26+'급수관 (서부)'!AD26+'급수관(유성)'!AD26+'급수관(대덕)'!AD26</f>
        <v>0</v>
      </c>
      <c r="AE26" s="299">
        <f>'급수관 (동부)'!AE26+'급수관 (중부)'!AE26+'급수관 (서부)'!AE26+'급수관(유성)'!AE26+'급수관(대덕)'!AE26</f>
        <v>0</v>
      </c>
      <c r="AF26" s="299">
        <f>'급수관 (동부)'!AF26+'급수관 (중부)'!AF26+'급수관 (서부)'!AF26+'급수관(유성)'!AF26+'급수관(대덕)'!AF26</f>
        <v>0</v>
      </c>
      <c r="AG26" s="300">
        <f>'급수관 (동부)'!AG26+'급수관 (중부)'!AG26+'급수관 (서부)'!AG26+'급수관(유성)'!AG26+'급수관(대덕)'!AG26</f>
        <v>0</v>
      </c>
      <c r="AH26" s="551">
        <f>'급수관 (동부)'!AH26+'급수관 (중부)'!AH26+'급수관 (서부)'!AH26+'급수관(유성)'!AH26+'급수관(대덕)'!AH26</f>
        <v>0</v>
      </c>
      <c r="AI26" s="316">
        <f>'급수관 (동부)'!AI26+'급수관 (중부)'!AI26+'급수관 (서부)'!AI26+'급수관(유성)'!AI26+'급수관(대덕)'!AI26</f>
        <v>0</v>
      </c>
      <c r="AJ26" s="990">
        <f>'급수관 (동부)'!AJ26+'급수관 (중부)'!AJ26+'급수관 (서부)'!AJ26+'급수관(유성)'!AJ26+'급수관(대덕)'!AJ26</f>
        <v>0</v>
      </c>
      <c r="AK26" s="2247">
        <f>'급수관 (동부)'!AK26+'급수관 (중부)'!AK26+'급수관 (서부)'!AK26+'급수관(유성)'!AK26+'급수관(대덕)'!AK26</f>
        <v>0</v>
      </c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CZ26" s="67"/>
      <c r="DA26" s="67"/>
      <c r="DB26" s="67"/>
      <c r="DC26" s="67"/>
      <c r="DD26" s="67"/>
      <c r="DE26" s="67"/>
      <c r="DF26" s="67"/>
      <c r="DG26" s="67"/>
      <c r="DH26" s="67"/>
      <c r="DI26" s="67"/>
      <c r="DJ26" s="67"/>
      <c r="DK26" s="67"/>
      <c r="DL26" s="67"/>
      <c r="DM26" s="67"/>
      <c r="DN26" s="67"/>
      <c r="DO26" s="67"/>
      <c r="DP26" s="67"/>
      <c r="DQ26" s="67"/>
      <c r="DR26" s="67"/>
      <c r="DS26" s="67"/>
      <c r="DT26" s="67"/>
      <c r="DU26" s="67"/>
      <c r="DV26" s="67"/>
      <c r="DW26" s="67"/>
      <c r="DX26" s="67"/>
      <c r="DY26" s="67"/>
      <c r="DZ26" s="67"/>
      <c r="EA26" s="67"/>
      <c r="EB26" s="67"/>
      <c r="EC26" s="67"/>
      <c r="ED26" s="67"/>
      <c r="EE26" s="67"/>
      <c r="EF26" s="67"/>
      <c r="EG26" s="67"/>
      <c r="EH26" s="67"/>
      <c r="EI26" s="67"/>
      <c r="EJ26" s="67"/>
      <c r="EK26" s="67"/>
      <c r="EL26" s="67"/>
      <c r="EM26" s="67"/>
      <c r="EN26" s="67"/>
      <c r="EO26" s="67"/>
      <c r="EP26" s="67"/>
      <c r="EQ26" s="67"/>
      <c r="ER26" s="67"/>
      <c r="ES26" s="67"/>
      <c r="ET26" s="67"/>
      <c r="EU26" s="67"/>
    </row>
    <row r="27" spans="1:151" s="40" customFormat="1" ht="21.75" customHeight="1" x14ac:dyDescent="0.15">
      <c r="A27" s="2751"/>
      <c r="B27" s="308" t="s">
        <v>285</v>
      </c>
      <c r="C27" s="612">
        <f>'급수관 (동부)'!C27+'급수관 (중부)'!C27+'급수관 (서부)'!C27+'급수관(유성)'!C27+'급수관(대덕)'!C27</f>
        <v>15.6</v>
      </c>
      <c r="D27" s="319">
        <f>'급수관 (동부)'!D27+'급수관 (중부)'!D27+'급수관 (서부)'!D27+'급수관(유성)'!D27+'급수관(대덕)'!D27</f>
        <v>0</v>
      </c>
      <c r="E27" s="319">
        <f>'급수관 (동부)'!E27+'급수관 (중부)'!E27+'급수관 (서부)'!E27+'급수관(유성)'!E27+'급수관(대덕)'!E27</f>
        <v>0</v>
      </c>
      <c r="F27" s="319">
        <f>'급수관 (동부)'!F27+'급수관 (중부)'!F27+'급수관 (서부)'!F27+'급수관(유성)'!F27+'급수관(대덕)'!F27</f>
        <v>0</v>
      </c>
      <c r="G27" s="319">
        <f>'급수관 (동부)'!G27+'급수관 (중부)'!G27+'급수관 (서부)'!G27+'급수관(유성)'!G27+'급수관(대덕)'!G27</f>
        <v>0</v>
      </c>
      <c r="H27" s="319">
        <f>'급수관 (동부)'!H27+'급수관 (중부)'!H27+'급수관 (서부)'!H27+'급수관(유성)'!H27+'급수관(대덕)'!H27</f>
        <v>0</v>
      </c>
      <c r="I27" s="319">
        <f>'급수관 (동부)'!I27+'급수관 (중부)'!I27+'급수관 (서부)'!I27+'급수관(유성)'!I27+'급수관(대덕)'!I27</f>
        <v>0</v>
      </c>
      <c r="J27" s="319">
        <f>'급수관 (동부)'!J27+'급수관 (중부)'!J27+'급수관 (서부)'!J27+'급수관(유성)'!J27+'급수관(대덕)'!J27</f>
        <v>0</v>
      </c>
      <c r="K27" s="319">
        <f>'급수관 (동부)'!K27+'급수관 (중부)'!K27+'급수관 (서부)'!K27+'급수관(유성)'!K27+'급수관(대덕)'!K27</f>
        <v>0</v>
      </c>
      <c r="L27" s="319">
        <f>'급수관 (동부)'!L27+'급수관 (중부)'!L27+'급수관 (서부)'!L27+'급수관(유성)'!L27+'급수관(대덕)'!L27</f>
        <v>0</v>
      </c>
      <c r="M27" s="319">
        <f>'급수관 (동부)'!M27+'급수관 (중부)'!M27+'급수관 (서부)'!M27+'급수관(유성)'!M27+'급수관(대덕)'!M27</f>
        <v>0</v>
      </c>
      <c r="N27" s="319">
        <f>'급수관 (동부)'!N27+'급수관 (중부)'!N27+'급수관 (서부)'!N27+'급수관(유성)'!N27+'급수관(대덕)'!N27</f>
        <v>0</v>
      </c>
      <c r="O27" s="319">
        <f>'급수관 (동부)'!O27+'급수관 (중부)'!O27+'급수관 (서부)'!O27+'급수관(유성)'!O27+'급수관(대덕)'!O27</f>
        <v>0</v>
      </c>
      <c r="P27" s="319">
        <f>'급수관 (동부)'!P27+'급수관 (중부)'!P27+'급수관 (서부)'!P27+'급수관(유성)'!P27+'급수관(대덕)'!P27</f>
        <v>0</v>
      </c>
      <c r="Q27" s="319">
        <f>'급수관 (동부)'!Q27+'급수관 (중부)'!Q27+'급수관 (서부)'!Q27+'급수관(유성)'!Q27+'급수관(대덕)'!Q27</f>
        <v>0</v>
      </c>
      <c r="R27" s="319">
        <f>'급수관 (동부)'!R27+'급수관 (중부)'!R27+'급수관 (서부)'!R27+'급수관(유성)'!R27+'급수관(대덕)'!R27</f>
        <v>0</v>
      </c>
      <c r="S27" s="319">
        <f>'급수관 (동부)'!S27+'급수관 (중부)'!S27+'급수관 (서부)'!S27+'급수관(유성)'!S27+'급수관(대덕)'!S27</f>
        <v>0</v>
      </c>
      <c r="T27" s="319">
        <f>'급수관 (동부)'!T27+'급수관 (중부)'!T27+'급수관 (서부)'!T27+'급수관(유성)'!T27+'급수관(대덕)'!T27</f>
        <v>0</v>
      </c>
      <c r="U27" s="319">
        <f>'급수관 (동부)'!U27+'급수관 (중부)'!U27+'급수관 (서부)'!U27+'급수관(유성)'!U27+'급수관(대덕)'!U27</f>
        <v>0</v>
      </c>
      <c r="V27" s="319">
        <f>'급수관 (동부)'!V27+'급수관 (중부)'!V27+'급수관 (서부)'!V27+'급수관(유성)'!V27+'급수관(대덕)'!V27</f>
        <v>0</v>
      </c>
      <c r="W27" s="319">
        <f>'급수관 (동부)'!W27+'급수관 (중부)'!W27+'급수관 (서부)'!W27+'급수관(유성)'!W27+'급수관(대덕)'!W27</f>
        <v>0</v>
      </c>
      <c r="X27" s="319">
        <f>'급수관 (동부)'!X27+'급수관 (중부)'!X27+'급수관 (서부)'!X27+'급수관(유성)'!X27+'급수관(대덕)'!X27</f>
        <v>0</v>
      </c>
      <c r="Y27" s="319">
        <f>'급수관 (동부)'!Y27+'급수관 (중부)'!Y27+'급수관 (서부)'!Y27+'급수관(유성)'!Y27+'급수관(대덕)'!Y27</f>
        <v>0</v>
      </c>
      <c r="Z27" s="319">
        <f>'급수관 (동부)'!Z27+'급수관 (중부)'!Z27+'급수관 (서부)'!Z27+'급수관(유성)'!Z27+'급수관(대덕)'!Z27</f>
        <v>0</v>
      </c>
      <c r="AA27" s="319">
        <f>'급수관 (동부)'!AA27+'급수관 (중부)'!AA27+'급수관 (서부)'!AA27+'급수관(유성)'!AA27+'급수관(대덕)'!AA27</f>
        <v>0</v>
      </c>
      <c r="AB27" s="319">
        <f>'급수관 (동부)'!AB27+'급수관 (중부)'!AB27+'급수관 (서부)'!AB27+'급수관(유성)'!AB27+'급수관(대덕)'!AB27</f>
        <v>0</v>
      </c>
      <c r="AC27" s="319">
        <f>'급수관 (동부)'!AC27+'급수관 (중부)'!AC27+'급수관 (서부)'!AC27+'급수관(유성)'!AC27+'급수관(대덕)'!AC27</f>
        <v>0</v>
      </c>
      <c r="AD27" s="319">
        <f>'급수관 (동부)'!AD27+'급수관 (중부)'!AD27+'급수관 (서부)'!AD27+'급수관(유성)'!AD27+'급수관(대덕)'!AD27</f>
        <v>0</v>
      </c>
      <c r="AE27" s="319">
        <f>'급수관 (동부)'!AE27+'급수관 (중부)'!AE27+'급수관 (서부)'!AE27+'급수관(유성)'!AE27+'급수관(대덕)'!AE27</f>
        <v>0</v>
      </c>
      <c r="AF27" s="319">
        <f>'급수관 (동부)'!AF27+'급수관 (중부)'!AF27+'급수관 (서부)'!AF27+'급수관(유성)'!AF27+'급수관(대덕)'!AF27</f>
        <v>0</v>
      </c>
      <c r="AG27" s="320">
        <f>'급수관 (동부)'!AG27+'급수관 (중부)'!AG27+'급수관 (서부)'!AG27+'급수관(유성)'!AG27+'급수관(대덕)'!AG27</f>
        <v>11.6</v>
      </c>
      <c r="AH27" s="552">
        <f>'급수관 (동부)'!AH27+'급수관 (중부)'!AH27+'급수관 (서부)'!AH27+'급수관(유성)'!AH27+'급수관(대덕)'!AH27</f>
        <v>0</v>
      </c>
      <c r="AI27" s="316">
        <f>'급수관 (동부)'!AI27+'급수관 (중부)'!AI27+'급수관 (서부)'!AI27+'급수관(유성)'!AI27+'급수관(대덕)'!AI27</f>
        <v>4</v>
      </c>
      <c r="AJ27" s="991">
        <f>'급수관 (동부)'!AJ27+'급수관 (중부)'!AJ27+'급수관 (서부)'!AJ27+'급수관(유성)'!AJ27+'급수관(대덕)'!AJ27</f>
        <v>0</v>
      </c>
      <c r="AK27" s="2248">
        <f>'급수관 (동부)'!AK27+'급수관 (중부)'!AK27+'급수관 (서부)'!AK27+'급수관(유성)'!AK27+'급수관(대덕)'!AK27</f>
        <v>0</v>
      </c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  <c r="DQ27" s="67"/>
      <c r="DR27" s="67"/>
      <c r="DS27" s="67"/>
      <c r="DT27" s="67"/>
      <c r="DU27" s="67"/>
      <c r="DV27" s="67"/>
      <c r="DW27" s="67"/>
      <c r="DX27" s="67"/>
      <c r="DY27" s="67"/>
      <c r="DZ27" s="67"/>
      <c r="EA27" s="67"/>
      <c r="EB27" s="67"/>
      <c r="EC27" s="67"/>
      <c r="ED27" s="67"/>
      <c r="EE27" s="67"/>
      <c r="EF27" s="67"/>
      <c r="EG27" s="67"/>
      <c r="EH27" s="67"/>
      <c r="EI27" s="67"/>
      <c r="EJ27" s="67"/>
      <c r="EK27" s="67"/>
      <c r="EL27" s="67"/>
      <c r="EM27" s="67"/>
      <c r="EN27" s="67"/>
      <c r="EO27" s="67"/>
      <c r="EP27" s="67"/>
      <c r="EQ27" s="67"/>
      <c r="ER27" s="67"/>
      <c r="ES27" s="67"/>
      <c r="ET27" s="67"/>
      <c r="EU27" s="67"/>
    </row>
    <row r="28" spans="1:151" s="40" customFormat="1" ht="21.75" customHeight="1" x14ac:dyDescent="0.15">
      <c r="A28" s="2749" t="s">
        <v>370</v>
      </c>
      <c r="B28" s="39" t="s">
        <v>46</v>
      </c>
      <c r="C28" s="317">
        <f>'급수관 (동부)'!C28+'급수관 (중부)'!C28+'급수관 (서부)'!C28+'급수관(유성)'!C28+'급수관(대덕)'!C28</f>
        <v>26514.639999999996</v>
      </c>
      <c r="D28" s="317">
        <f>'급수관 (동부)'!D28+'급수관 (중부)'!D28+'급수관 (서부)'!D28+'급수관(유성)'!D28+'급수관(대덕)'!D28</f>
        <v>4023.21</v>
      </c>
      <c r="E28" s="317">
        <f>'급수관 (동부)'!E28+'급수관 (중부)'!E28+'급수관 (서부)'!E28+'급수관(유성)'!E28+'급수관(대덕)'!E28</f>
        <v>247.72000000000003</v>
      </c>
      <c r="F28" s="317">
        <f>'급수관 (동부)'!F28+'급수관 (중부)'!F28+'급수관 (서부)'!F28+'급수관(유성)'!F28+'급수관(대덕)'!F28</f>
        <v>76.790000000000006</v>
      </c>
      <c r="G28" s="317">
        <f>'급수관 (동부)'!G28+'급수관 (중부)'!G28+'급수관 (서부)'!G28+'급수관(유성)'!G28+'급수관(대덕)'!G28</f>
        <v>172.68</v>
      </c>
      <c r="H28" s="317">
        <f>'급수관 (동부)'!H28+'급수관 (중부)'!H28+'급수관 (서부)'!H28+'급수관(유성)'!H28+'급수관(대덕)'!H28</f>
        <v>117.11</v>
      </c>
      <c r="I28" s="317">
        <f>'급수관 (동부)'!I28+'급수관 (중부)'!I28+'급수관 (서부)'!I28+'급수관(유성)'!I28+'급수관(대덕)'!I28</f>
        <v>234.43</v>
      </c>
      <c r="J28" s="317">
        <f>'급수관 (동부)'!J28+'급수관 (중부)'!J28+'급수관 (서부)'!J28+'급수관(유성)'!J28+'급수관(대덕)'!J28</f>
        <v>299.52999999999997</v>
      </c>
      <c r="K28" s="317">
        <f>'급수관 (동부)'!K28+'급수관 (중부)'!K28+'급수관 (서부)'!K28+'급수관(유성)'!K28+'급수관(대덕)'!K28</f>
        <v>390.96000000000004</v>
      </c>
      <c r="L28" s="317">
        <f>'급수관 (동부)'!L28+'급수관 (중부)'!L28+'급수관 (서부)'!L28+'급수관(유성)'!L28+'급수관(대덕)'!L28</f>
        <v>599.23</v>
      </c>
      <c r="M28" s="317">
        <f>'급수관 (동부)'!M28+'급수관 (중부)'!M28+'급수관 (서부)'!M28+'급수관(유성)'!M28+'급수관(대덕)'!M28</f>
        <v>56.47</v>
      </c>
      <c r="N28" s="317">
        <f>'급수관 (동부)'!N28+'급수관 (중부)'!N28+'급수관 (서부)'!N28+'급수관(유성)'!N28+'급수관(대덕)'!N28</f>
        <v>182.67999999999998</v>
      </c>
      <c r="O28" s="317">
        <f>'급수관 (동부)'!O28+'급수관 (중부)'!O28+'급수관 (서부)'!O28+'급수관(유성)'!O28+'급수관(대덕)'!O28</f>
        <v>26.03</v>
      </c>
      <c r="P28" s="317">
        <f>'급수관 (동부)'!P28+'급수관 (중부)'!P28+'급수관 (서부)'!P28+'급수관(유성)'!P28+'급수관(대덕)'!P28</f>
        <v>673.3900000000001</v>
      </c>
      <c r="Q28" s="317">
        <f>'급수관 (동부)'!Q28+'급수관 (중부)'!Q28+'급수관 (서부)'!Q28+'급수관(유성)'!Q28+'급수관(대덕)'!Q28</f>
        <v>335.29999999999995</v>
      </c>
      <c r="R28" s="317">
        <f>'급수관 (동부)'!R28+'급수관 (중부)'!R28+'급수관 (서부)'!R28+'급수관(유성)'!R28+'급수관(대덕)'!R28</f>
        <v>240.21</v>
      </c>
      <c r="S28" s="317">
        <f>'급수관 (동부)'!S28+'급수관 (중부)'!S28+'급수관 (서부)'!S28+'급수관(유성)'!S28+'급수관(대덕)'!S28</f>
        <v>294.60000000000002</v>
      </c>
      <c r="T28" s="317">
        <f>'급수관 (동부)'!T28+'급수관 (중부)'!T28+'급수관 (서부)'!T28+'급수관(유성)'!T28+'급수관(대덕)'!T28</f>
        <v>422.93999999999994</v>
      </c>
      <c r="U28" s="317">
        <f>'급수관 (동부)'!U28+'급수관 (중부)'!U28+'급수관 (서부)'!U28+'급수관(유성)'!U28+'급수관(대덕)'!U28</f>
        <v>646.28</v>
      </c>
      <c r="V28" s="317">
        <f>'급수관 (동부)'!V28+'급수관 (중부)'!V28+'급수관 (서부)'!V28+'급수관(유성)'!V28+'급수관(대덕)'!V28</f>
        <v>611.5</v>
      </c>
      <c r="W28" s="317">
        <f>'급수관 (동부)'!W28+'급수관 (중부)'!W28+'급수관 (서부)'!W28+'급수관(유성)'!W28+'급수관(대덕)'!W28</f>
        <v>693.78</v>
      </c>
      <c r="X28" s="317">
        <f>'급수관 (동부)'!X28+'급수관 (중부)'!X28+'급수관 (서부)'!X28+'급수관(유성)'!X28+'급수관(대덕)'!X28</f>
        <v>782.76</v>
      </c>
      <c r="Y28" s="317">
        <f>'급수관 (동부)'!Y28+'급수관 (중부)'!Y28+'급수관 (서부)'!Y28+'급수관(유성)'!Y28+'급수관(대덕)'!Y28</f>
        <v>816.67000000000007</v>
      </c>
      <c r="Z28" s="317">
        <f>'급수관 (동부)'!Z28+'급수관 (중부)'!Z28+'급수관 (서부)'!Z28+'급수관(유성)'!Z28+'급수관(대덕)'!Z28</f>
        <v>1751.3700000000001</v>
      </c>
      <c r="AA28" s="317">
        <f>'급수관 (동부)'!AA28+'급수관 (중부)'!AA28+'급수관 (서부)'!AA28+'급수관(유성)'!AA28+'급수관(대덕)'!AA28</f>
        <v>2898.77</v>
      </c>
      <c r="AB28" s="317">
        <f>'급수관 (동부)'!AB28+'급수관 (중부)'!AB28+'급수관 (서부)'!AB28+'급수관(유성)'!AB28+'급수관(대덕)'!AB28</f>
        <v>1019.97</v>
      </c>
      <c r="AC28" s="317">
        <f>'급수관 (동부)'!AC28+'급수관 (중부)'!AC28+'급수관 (서부)'!AC28+'급수관(유성)'!AC28+'급수관(대덕)'!AC28</f>
        <v>823.91000000000008</v>
      </c>
      <c r="AD28" s="317">
        <f>'급수관 (동부)'!AD28+'급수관 (중부)'!AD28+'급수관 (서부)'!AD28+'급수관(유성)'!AD28+'급수관(대덕)'!AD28</f>
        <v>822.24000000000012</v>
      </c>
      <c r="AE28" s="317">
        <f>'급수관 (동부)'!AE28+'급수관 (중부)'!AE28+'급수관 (서부)'!AE28+'급수관(유성)'!AE28+'급수관(대덕)'!AE28</f>
        <v>1069.28</v>
      </c>
      <c r="AF28" s="317">
        <f>'급수관 (동부)'!AF28+'급수관 (중부)'!AF28+'급수관 (서부)'!AF28+'급수관(유성)'!AF28+'급수관(대덕)'!AF28</f>
        <v>1712.6499999999999</v>
      </c>
      <c r="AG28" s="318">
        <f>'급수관 (동부)'!AG28+'급수관 (중부)'!AG28+'급수관 (서부)'!AG28+'급수관(유성)'!AG28+'급수관(대덕)'!AG28</f>
        <v>1109.51</v>
      </c>
      <c r="AH28" s="549">
        <f>'급수관 (동부)'!AH28+'급수관 (중부)'!AH28+'급수관 (서부)'!AH28+'급수관(유성)'!AH28+'급수관(대덕)'!AH28</f>
        <v>152.72999999999999</v>
      </c>
      <c r="AI28" s="555">
        <f>'급수관 (동부)'!AI28+'급수관 (중부)'!AI28+'급수관 (서부)'!AI28+'급수관(유성)'!AI28+'급수관(대덕)'!AI28</f>
        <v>873.3</v>
      </c>
      <c r="AJ28" s="988">
        <f>'급수관 (동부)'!AJ28+'급수관 (중부)'!AJ28+'급수관 (서부)'!AJ28+'급수관(유성)'!AJ28+'급수관(대덕)'!AJ28</f>
        <v>1179.8400000000001</v>
      </c>
      <c r="AK28" s="2245">
        <f>'급수관 (동부)'!AK28+'급수관 (중부)'!AK28+'급수관 (서부)'!AK28+'급수관(유성)'!AK28+'급수관(대덕)'!AK28</f>
        <v>1156.8</v>
      </c>
    </row>
    <row r="29" spans="1:151" s="40" customFormat="1" ht="21.75" customHeight="1" x14ac:dyDescent="0.15">
      <c r="A29" s="2750"/>
      <c r="B29" s="305" t="s">
        <v>283</v>
      </c>
      <c r="C29" s="610">
        <f>'급수관 (동부)'!C29+'급수관 (중부)'!C29+'급수관 (서부)'!C29+'급수관(유성)'!C29+'급수관(대덕)'!C29</f>
        <v>6220.68</v>
      </c>
      <c r="D29" s="315">
        <f>'급수관 (동부)'!D29+'급수관 (중부)'!D29+'급수관 (서부)'!D29+'급수관(유성)'!D29+'급수관(대덕)'!D29</f>
        <v>3808.2299999999996</v>
      </c>
      <c r="E29" s="315">
        <f>'급수관 (동부)'!E29+'급수관 (중부)'!E29+'급수관 (서부)'!E29+'급수관(유성)'!E29+'급수관(대덕)'!E29</f>
        <v>225.49</v>
      </c>
      <c r="F29" s="315">
        <f>'급수관 (동부)'!F29+'급수관 (중부)'!F29+'급수관 (서부)'!F29+'급수관(유성)'!F29+'급수관(대덕)'!F29</f>
        <v>76.790000000000006</v>
      </c>
      <c r="G29" s="315">
        <f>'급수관 (동부)'!G29+'급수관 (중부)'!G29+'급수관 (서부)'!G29+'급수관(유성)'!G29+'급수관(대덕)'!G29</f>
        <v>166.57</v>
      </c>
      <c r="H29" s="315">
        <f>'급수관 (동부)'!H29+'급수관 (중부)'!H29+'급수관 (서부)'!H29+'급수관(유성)'!H29+'급수관(대덕)'!H29</f>
        <v>117.11</v>
      </c>
      <c r="I29" s="315">
        <f>'급수관 (동부)'!I29+'급수관 (중부)'!I29+'급수관 (서부)'!I29+'급수관(유성)'!I29+'급수관(대덕)'!I29</f>
        <v>234.43</v>
      </c>
      <c r="J29" s="315">
        <f>'급수관 (동부)'!J29+'급수관 (중부)'!J29+'급수관 (서부)'!J29+'급수관(유성)'!J29+'급수관(대덕)'!J29</f>
        <v>299.52999999999997</v>
      </c>
      <c r="K29" s="315">
        <f>'급수관 (동부)'!K29+'급수관 (중부)'!K29+'급수관 (서부)'!K29+'급수관(유성)'!K29+'급수관(대덕)'!K29</f>
        <v>390.96000000000004</v>
      </c>
      <c r="L29" s="315">
        <f>'급수관 (동부)'!L29+'급수관 (중부)'!L29+'급수관 (서부)'!L29+'급수관(유성)'!L29+'급수관(대덕)'!L29</f>
        <v>374.96999999999997</v>
      </c>
      <c r="M29" s="315">
        <f>'급수관 (동부)'!M29+'급수관 (중부)'!M29+'급수관 (서부)'!M29+'급수관(유성)'!M29+'급수관(대덕)'!M29</f>
        <v>0</v>
      </c>
      <c r="N29" s="315">
        <f>'급수관 (동부)'!N29+'급수관 (중부)'!N29+'급수관 (서부)'!N29+'급수관(유성)'!N29+'급수관(대덕)'!N29</f>
        <v>0</v>
      </c>
      <c r="O29" s="315">
        <f>'급수관 (동부)'!O29+'급수관 (중부)'!O29+'급수관 (서부)'!O29+'급수관(유성)'!O29+'급수관(대덕)'!O29</f>
        <v>7.8900000000000006</v>
      </c>
      <c r="P29" s="315">
        <f>'급수관 (동부)'!P29+'급수관 (중부)'!P29+'급수관 (서부)'!P29+'급수관(유성)'!P29+'급수관(대덕)'!P29</f>
        <v>161.14000000000001</v>
      </c>
      <c r="Q29" s="315">
        <f>'급수관 (동부)'!Q29+'급수관 (중부)'!Q29+'급수관 (서부)'!Q29+'급수관(유성)'!Q29+'급수관(대덕)'!Q29</f>
        <v>193.9</v>
      </c>
      <c r="R29" s="315">
        <f>'급수관 (동부)'!R29+'급수관 (중부)'!R29+'급수관 (서부)'!R29+'급수관(유성)'!R29+'급수관(대덕)'!R29</f>
        <v>23.03</v>
      </c>
      <c r="S29" s="315">
        <f>'급수관 (동부)'!S29+'급수관 (중부)'!S29+'급수관 (서부)'!S29+'급수관(유성)'!S29+'급수관(대덕)'!S29</f>
        <v>21.56</v>
      </c>
      <c r="T29" s="315">
        <f>'급수관 (동부)'!T29+'급수관 (중부)'!T29+'급수관 (서부)'!T29+'급수관(유성)'!T29+'급수관(대덕)'!T29</f>
        <v>18.079999999999998</v>
      </c>
      <c r="U29" s="315">
        <f>'급수관 (동부)'!U29+'급수관 (중부)'!U29+'급수관 (서부)'!U29+'급수관(유성)'!U29+'급수관(대덕)'!U29</f>
        <v>0</v>
      </c>
      <c r="V29" s="315">
        <f>'급수관 (동부)'!V29+'급수관 (중부)'!V29+'급수관 (서부)'!V29+'급수관(유성)'!V29+'급수관(대덕)'!V29</f>
        <v>0</v>
      </c>
      <c r="W29" s="315">
        <f>'급수관 (동부)'!W29+'급수관 (중부)'!W29+'급수관 (서부)'!W29+'급수관(유성)'!W29+'급수관(대덕)'!W29</f>
        <v>0</v>
      </c>
      <c r="X29" s="315">
        <f>'급수관 (동부)'!X29+'급수관 (중부)'!X29+'급수관 (서부)'!X29+'급수관(유성)'!X29+'급수관(대덕)'!X29</f>
        <v>0</v>
      </c>
      <c r="Y29" s="315">
        <f>'급수관 (동부)'!Y29+'급수관 (중부)'!Y29+'급수관 (서부)'!Y29+'급수관(유성)'!Y29+'급수관(대덕)'!Y29</f>
        <v>0</v>
      </c>
      <c r="Z29" s="315">
        <f>'급수관 (동부)'!Z29+'급수관 (중부)'!Z29+'급수관 (서부)'!Z29+'급수관(유성)'!Z29+'급수관(대덕)'!Z29</f>
        <v>0</v>
      </c>
      <c r="AA29" s="315">
        <f>'급수관 (동부)'!AA29+'급수관 (중부)'!AA29+'급수관 (서부)'!AA29+'급수관(유성)'!AA29+'급수관(대덕)'!AA29</f>
        <v>0</v>
      </c>
      <c r="AB29" s="315">
        <f>'급수관 (동부)'!AB29+'급수관 (중부)'!AB29+'급수관 (서부)'!AB29+'급수관(유성)'!AB29+'급수관(대덕)'!AB29</f>
        <v>0</v>
      </c>
      <c r="AC29" s="315">
        <f>'급수관 (동부)'!AC29+'급수관 (중부)'!AC29+'급수관 (서부)'!AC29+'급수관(유성)'!AC29+'급수관(대덕)'!AC29</f>
        <v>0</v>
      </c>
      <c r="AD29" s="315">
        <f>'급수관 (동부)'!AD29+'급수관 (중부)'!AD29+'급수관 (서부)'!AD29+'급수관(유성)'!AD29+'급수관(대덕)'!AD29</f>
        <v>0</v>
      </c>
      <c r="AE29" s="315">
        <f>'급수관 (동부)'!AE29+'급수관 (중부)'!AE29+'급수관 (서부)'!AE29+'급수관(유성)'!AE29+'급수관(대덕)'!AE29</f>
        <v>0</v>
      </c>
      <c r="AF29" s="315">
        <f>'급수관 (동부)'!AF29+'급수관 (중부)'!AF29+'급수관 (서부)'!AF29+'급수관(유성)'!AF29+'급수관(대덕)'!AF29</f>
        <v>0</v>
      </c>
      <c r="AG29" s="316">
        <f>'급수관 (동부)'!AG29+'급수관 (중부)'!AG29+'급수관 (서부)'!AG29+'급수관(유성)'!AG29+'급수관(대덕)'!AG29</f>
        <v>0</v>
      </c>
      <c r="AH29" s="550">
        <f>'급수관 (동부)'!AH29+'급수관 (중부)'!AH29+'급수관 (서부)'!AH29+'급수관(유성)'!AH29+'급수관(대덕)'!AH29</f>
        <v>0</v>
      </c>
      <c r="AI29" s="316">
        <f>'급수관 (동부)'!AI29+'급수관 (중부)'!AI29+'급수관 (서부)'!AI29+'급수관(유성)'!AI29+'급수관(대덕)'!AI29</f>
        <v>0</v>
      </c>
      <c r="AJ29" s="989">
        <f>'급수관 (동부)'!AJ29+'급수관 (중부)'!AJ29+'급수관 (서부)'!AJ29+'급수관(유성)'!AJ29+'급수관(대덕)'!AJ29</f>
        <v>0</v>
      </c>
      <c r="AK29" s="2246">
        <f>'급수관 (동부)'!AK29+'급수관 (중부)'!AK29+'급수관 (서부)'!AK29+'급수관(유성)'!AK29+'급수관(대덕)'!AK29</f>
        <v>101</v>
      </c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</row>
    <row r="30" spans="1:151" s="40" customFormat="1" ht="21.75" customHeight="1" x14ac:dyDescent="0.15">
      <c r="A30" s="2750"/>
      <c r="B30" s="303" t="s">
        <v>284</v>
      </c>
      <c r="C30" s="611">
        <f>'급수관 (동부)'!C30+'급수관 (중부)'!C30+'급수관 (서부)'!C30+'급수관(유성)'!C30+'급수관(대덕)'!C30</f>
        <v>3473.5299999999997</v>
      </c>
      <c r="D30" s="299">
        <f>'급수관 (동부)'!D30+'급수관 (중부)'!D30+'급수관 (서부)'!D30+'급수관(유성)'!D30+'급수관(대덕)'!D30</f>
        <v>201.56</v>
      </c>
      <c r="E30" s="299">
        <f>'급수관 (동부)'!E30+'급수관 (중부)'!E30+'급수관 (서부)'!E30+'급수관(유성)'!E30+'급수관(대덕)'!E30</f>
        <v>22.23</v>
      </c>
      <c r="F30" s="299">
        <f>'급수관 (동부)'!F30+'급수관 (중부)'!F30+'급수관 (서부)'!F30+'급수관(유성)'!F30+'급수관(대덕)'!F30</f>
        <v>0</v>
      </c>
      <c r="G30" s="299">
        <f>'급수관 (동부)'!G30+'급수관 (중부)'!G30+'급수관 (서부)'!G30+'급수관(유성)'!G30+'급수관(대덕)'!G30</f>
        <v>0</v>
      </c>
      <c r="H30" s="299">
        <f>'급수관 (동부)'!H30+'급수관 (중부)'!H30+'급수관 (서부)'!H30+'급수관(유성)'!H30+'급수관(대덕)'!H30</f>
        <v>0</v>
      </c>
      <c r="I30" s="299">
        <f>'급수관 (동부)'!I30+'급수관 (중부)'!I30+'급수관 (서부)'!I30+'급수관(유성)'!I30+'급수관(대덕)'!I30</f>
        <v>0</v>
      </c>
      <c r="J30" s="299">
        <f>'급수관 (동부)'!J30+'급수관 (중부)'!J30+'급수관 (서부)'!J30+'급수관(유성)'!J30+'급수관(대덕)'!J30</f>
        <v>0</v>
      </c>
      <c r="K30" s="299">
        <f>'급수관 (동부)'!K30+'급수관 (중부)'!K30+'급수관 (서부)'!K30+'급수관(유성)'!K30+'급수관(대덕)'!K30</f>
        <v>0</v>
      </c>
      <c r="L30" s="299">
        <f>'급수관 (동부)'!L30+'급수관 (중부)'!L30+'급수관 (서부)'!L30+'급수관(유성)'!L30+'급수관(대덕)'!L30</f>
        <v>138.12</v>
      </c>
      <c r="M30" s="299">
        <f>'급수관 (동부)'!M30+'급수관 (중부)'!M30+'급수관 (서부)'!M30+'급수관(유성)'!M30+'급수관(대덕)'!M30</f>
        <v>0</v>
      </c>
      <c r="N30" s="299">
        <f>'급수관 (동부)'!N30+'급수관 (중부)'!N30+'급수관 (서부)'!N30+'급수관(유성)'!N30+'급수관(대덕)'!N30</f>
        <v>175.48</v>
      </c>
      <c r="O30" s="299">
        <f>'급수관 (동부)'!O30+'급수관 (중부)'!O30+'급수관 (서부)'!O30+'급수관(유성)'!O30+'급수관(대덕)'!O30</f>
        <v>10.08</v>
      </c>
      <c r="P30" s="299">
        <f>'급수관 (동부)'!P30+'급수관 (중부)'!P30+'급수관 (서부)'!P30+'급수관(유성)'!P30+'급수관(대덕)'!P30</f>
        <v>82.94</v>
      </c>
      <c r="Q30" s="299">
        <f>'급수관 (동부)'!Q30+'급수관 (중부)'!Q30+'급수관 (서부)'!Q30+'급수관(유성)'!Q30+'급수관(대덕)'!Q30</f>
        <v>43.16</v>
      </c>
      <c r="R30" s="299">
        <f>'급수관 (동부)'!R30+'급수관 (중부)'!R30+'급수관 (서부)'!R30+'급수관(유성)'!R30+'급수관(대덕)'!R30</f>
        <v>0</v>
      </c>
      <c r="S30" s="299">
        <f>'급수관 (동부)'!S30+'급수관 (중부)'!S30+'급수관 (서부)'!S30+'급수관(유성)'!S30+'급수관(대덕)'!S30</f>
        <v>89.39</v>
      </c>
      <c r="T30" s="299">
        <f>'급수관 (동부)'!T30+'급수관 (중부)'!T30+'급수관 (서부)'!T30+'급수관(유성)'!T30+'급수관(대덕)'!T30</f>
        <v>247.57999999999998</v>
      </c>
      <c r="U30" s="299">
        <f>'급수관 (동부)'!U30+'급수관 (중부)'!U30+'급수관 (서부)'!U30+'급수관(유성)'!U30+'급수관(대덕)'!U30</f>
        <v>317.48</v>
      </c>
      <c r="V30" s="299">
        <f>'급수관 (동부)'!V30+'급수관 (중부)'!V30+'급수관 (서부)'!V30+'급수관(유성)'!V30+'급수관(대덕)'!V30</f>
        <v>250.59</v>
      </c>
      <c r="W30" s="299">
        <f>'급수관 (동부)'!W30+'급수관 (중부)'!W30+'급수관 (서부)'!W30+'급수관(유성)'!W30+'급수관(대덕)'!W30</f>
        <v>165.06</v>
      </c>
      <c r="X30" s="299">
        <f>'급수관 (동부)'!X30+'급수관 (중부)'!X30+'급수관 (서부)'!X30+'급수관(유성)'!X30+'급수관(대덕)'!X30</f>
        <v>241.71</v>
      </c>
      <c r="Y30" s="299">
        <f>'급수관 (동부)'!Y30+'급수관 (중부)'!Y30+'급수관 (서부)'!Y30+'급수관(유성)'!Y30+'급수관(대덕)'!Y30</f>
        <v>246.41000000000003</v>
      </c>
      <c r="Z30" s="299">
        <f>'급수관 (동부)'!Z30+'급수관 (중부)'!Z30+'급수관 (서부)'!Z30+'급수관(유성)'!Z30+'급수관(대덕)'!Z30</f>
        <v>1092.19</v>
      </c>
      <c r="AA30" s="299">
        <f>'급수관 (동부)'!AA30+'급수관 (중부)'!AA30+'급수관 (서부)'!AA30+'급수관(유성)'!AA30+'급수관(대덕)'!AA30</f>
        <v>149.55000000000001</v>
      </c>
      <c r="AB30" s="299">
        <f>'급수관 (동부)'!AB30+'급수관 (중부)'!AB30+'급수관 (서부)'!AB30+'급수관(유성)'!AB30+'급수관(대덕)'!AB30</f>
        <v>0</v>
      </c>
      <c r="AC30" s="299">
        <f>'급수관 (동부)'!AC30+'급수관 (중부)'!AC30+'급수관 (서부)'!AC30+'급수관(유성)'!AC30+'급수관(대덕)'!AC30</f>
        <v>0</v>
      </c>
      <c r="AD30" s="299">
        <f>'급수관 (동부)'!AD30+'급수관 (중부)'!AD30+'급수관 (서부)'!AD30+'급수관(유성)'!AD30+'급수관(대덕)'!AD30</f>
        <v>0</v>
      </c>
      <c r="AE30" s="299">
        <f>'급수관 (동부)'!AE30+'급수관 (중부)'!AE30+'급수관 (서부)'!AE30+'급수관(유성)'!AE30+'급수관(대덕)'!AE30</f>
        <v>0</v>
      </c>
      <c r="AF30" s="299">
        <f>'급수관 (동부)'!AF30+'급수관 (중부)'!AF30+'급수관 (서부)'!AF30+'급수관(유성)'!AF30+'급수관(대덕)'!AF30</f>
        <v>0</v>
      </c>
      <c r="AG30" s="300">
        <f>'급수관 (동부)'!AG30+'급수관 (중부)'!AG30+'급수관 (서부)'!AG30+'급수관(유성)'!AG30+'급수관(대덕)'!AG30</f>
        <v>0</v>
      </c>
      <c r="AH30" s="551">
        <f>'급수관 (동부)'!AH30+'급수관 (중부)'!AH30+'급수관 (서부)'!AH30+'급수관(유성)'!AH30+'급수관(대덕)'!AH30</f>
        <v>0</v>
      </c>
      <c r="AI30" s="316">
        <f>'급수관 (동부)'!AI30+'급수관 (중부)'!AI30+'급수관 (서부)'!AI30+'급수관(유성)'!AI30+'급수관(대덕)'!AI30</f>
        <v>0</v>
      </c>
      <c r="AJ30" s="990">
        <f>'급수관 (동부)'!AJ30+'급수관 (중부)'!AJ30+'급수관 (서부)'!AJ30+'급수관(유성)'!AJ30+'급수관(대덕)'!AJ30</f>
        <v>0</v>
      </c>
      <c r="AK30" s="2247">
        <f>'급수관 (동부)'!AK30+'급수관 (중부)'!AK30+'급수관 (서부)'!AK30+'급수관(유성)'!AK30+'급수관(대덕)'!AK30</f>
        <v>0</v>
      </c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</row>
    <row r="31" spans="1:151" s="40" customFormat="1" ht="21.75" customHeight="1" x14ac:dyDescent="0.15">
      <c r="A31" s="2750"/>
      <c r="B31" s="304" t="s">
        <v>286</v>
      </c>
      <c r="C31" s="611">
        <f>'급수관 (동부)'!C31+'급수관 (중부)'!C31+'급수관 (서부)'!C31+'급수관(유성)'!C31+'급수관(대덕)'!C31</f>
        <v>16751.86</v>
      </c>
      <c r="D31" s="299">
        <f>'급수관 (동부)'!D31+'급수관 (중부)'!D31+'급수관 (서부)'!D31+'급수관(유성)'!D31+'급수관(대덕)'!D31</f>
        <v>13.42</v>
      </c>
      <c r="E31" s="299">
        <f>'급수관 (동부)'!E31+'급수관 (중부)'!E31+'급수관 (서부)'!E31+'급수관(유성)'!E31+'급수관(대덕)'!E31</f>
        <v>0</v>
      </c>
      <c r="F31" s="299">
        <f>'급수관 (동부)'!F31+'급수관 (중부)'!F31+'급수관 (서부)'!F31+'급수관(유성)'!F31+'급수관(대덕)'!F31</f>
        <v>0</v>
      </c>
      <c r="G31" s="299">
        <f>'급수관 (동부)'!G31+'급수관 (중부)'!G31+'급수관 (서부)'!G31+'급수관(유성)'!G31+'급수관(대덕)'!G31</f>
        <v>6.11</v>
      </c>
      <c r="H31" s="299">
        <f>'급수관 (동부)'!H31+'급수관 (중부)'!H31+'급수관 (서부)'!H31+'급수관(유성)'!H31+'급수관(대덕)'!H31</f>
        <v>0</v>
      </c>
      <c r="I31" s="299">
        <f>'급수관 (동부)'!I31+'급수관 (중부)'!I31+'급수관 (서부)'!I31+'급수관(유성)'!I31+'급수관(대덕)'!I31</f>
        <v>0</v>
      </c>
      <c r="J31" s="299">
        <f>'급수관 (동부)'!J31+'급수관 (중부)'!J31+'급수관 (서부)'!J31+'급수관(유성)'!J31+'급수관(대덕)'!J31</f>
        <v>0</v>
      </c>
      <c r="K31" s="299">
        <f>'급수관 (동부)'!K31+'급수관 (중부)'!K31+'급수관 (서부)'!K31+'급수관(유성)'!K31+'급수관(대덕)'!K31</f>
        <v>0</v>
      </c>
      <c r="L31" s="299">
        <f>'급수관 (동부)'!L31+'급수관 (중부)'!L31+'급수관 (서부)'!L31+'급수관(유성)'!L31+'급수관(대덕)'!L31</f>
        <v>86.139999999999986</v>
      </c>
      <c r="M31" s="299">
        <f>'급수관 (동부)'!M31+'급수관 (중부)'!M31+'급수관 (서부)'!M31+'급수관(유성)'!M31+'급수관(대덕)'!M31</f>
        <v>56.47</v>
      </c>
      <c r="N31" s="299">
        <f>'급수관 (동부)'!N31+'급수관 (중부)'!N31+'급수관 (서부)'!N31+'급수관(유성)'!N31+'급수관(대덕)'!N31</f>
        <v>7.2</v>
      </c>
      <c r="O31" s="299">
        <f>'급수관 (동부)'!O31+'급수관 (중부)'!O31+'급수관 (서부)'!O31+'급수관(유성)'!O31+'급수관(대덕)'!O31</f>
        <v>8.06</v>
      </c>
      <c r="P31" s="299">
        <f>'급수관 (동부)'!P31+'급수관 (중부)'!P31+'급수관 (서부)'!P31+'급수관(유성)'!P31+'급수관(대덕)'!P31</f>
        <v>429.31</v>
      </c>
      <c r="Q31" s="299">
        <f>'급수관 (동부)'!Q31+'급수관 (중부)'!Q31+'급수관 (서부)'!Q31+'급수관(유성)'!Q31+'급수관(대덕)'!Q31</f>
        <v>68.010000000000005</v>
      </c>
      <c r="R31" s="299">
        <f>'급수관 (동부)'!R31+'급수관 (중부)'!R31+'급수관 (서부)'!R31+'급수관(유성)'!R31+'급수관(대덕)'!R31</f>
        <v>217.18</v>
      </c>
      <c r="S31" s="299">
        <f>'급수관 (동부)'!S31+'급수관 (중부)'!S31+'급수관 (서부)'!S31+'급수관(유성)'!S31+'급수관(대덕)'!S31</f>
        <v>183.65</v>
      </c>
      <c r="T31" s="299">
        <f>'급수관 (동부)'!T31+'급수관 (중부)'!T31+'급수관 (서부)'!T31+'급수관(유성)'!T31+'급수관(대덕)'!T31</f>
        <v>157.28</v>
      </c>
      <c r="U31" s="299">
        <f>'급수관 (동부)'!U31+'급수관 (중부)'!U31+'급수관 (서부)'!U31+'급수관(유성)'!U31+'급수관(대덕)'!U31</f>
        <v>328.8</v>
      </c>
      <c r="V31" s="299">
        <f>'급수관 (동부)'!V31+'급수관 (중부)'!V31+'급수관 (서부)'!V31+'급수관(유성)'!V31+'급수관(대덕)'!V31</f>
        <v>360.90999999999997</v>
      </c>
      <c r="W31" s="299">
        <f>'급수관 (동부)'!W31+'급수관 (중부)'!W31+'급수관 (서부)'!W31+'급수관(유성)'!W31+'급수관(대덕)'!W31</f>
        <v>522.38</v>
      </c>
      <c r="X31" s="299">
        <f>'급수관 (동부)'!X31+'급수관 (중부)'!X31+'급수관 (서부)'!X31+'급수관(유성)'!X31+'급수관(대덕)'!X31</f>
        <v>541.05000000000007</v>
      </c>
      <c r="Y31" s="299">
        <f>'급수관 (동부)'!Y31+'급수관 (중부)'!Y31+'급수관 (서부)'!Y31+'급수관(유성)'!Y31+'급수관(대덕)'!Y31</f>
        <v>570.26</v>
      </c>
      <c r="Z31" s="299">
        <f>'급수관 (동부)'!Z31+'급수관 (중부)'!Z31+'급수관 (서부)'!Z31+'급수관(유성)'!Z31+'급수관(대덕)'!Z31</f>
        <v>659.18000000000006</v>
      </c>
      <c r="AA31" s="299">
        <f>'급수관 (동부)'!AA31+'급수관 (중부)'!AA31+'급수관 (서부)'!AA31+'급수관(유성)'!AA31+'급수관(대덕)'!AA31</f>
        <v>2749.22</v>
      </c>
      <c r="AB31" s="299">
        <f>'급수관 (동부)'!AB31+'급수관 (중부)'!AB31+'급수관 (서부)'!AB31+'급수관(유성)'!AB31+'급수관(대덕)'!AB31</f>
        <v>1019.97</v>
      </c>
      <c r="AC31" s="299">
        <f>'급수관 (동부)'!AC31+'급수관 (중부)'!AC31+'급수관 (서부)'!AC31+'급수관(유성)'!AC31+'급수관(대덕)'!AC31</f>
        <v>823.91000000000008</v>
      </c>
      <c r="AD31" s="299">
        <f>'급수관 (동부)'!AD31+'급수관 (중부)'!AD31+'급수관 (서부)'!AD31+'급수관(유성)'!AD31+'급수관(대덕)'!AD31</f>
        <v>822.24000000000012</v>
      </c>
      <c r="AE31" s="299">
        <f>'급수관 (동부)'!AE31+'급수관 (중부)'!AE31+'급수관 (서부)'!AE31+'급수관(유성)'!AE31+'급수관(대덕)'!AE31</f>
        <v>1069.28</v>
      </c>
      <c r="AF31" s="299">
        <f>'급수관 (동부)'!AF31+'급수관 (중부)'!AF31+'급수관 (서부)'!AF31+'급수관(유성)'!AF31+'급수관(대덕)'!AF31</f>
        <v>1712.6499999999999</v>
      </c>
      <c r="AG31" s="300">
        <f>'급수관 (동부)'!AG31+'급수관 (중부)'!AG31+'급수관 (서부)'!AG31+'급수관(유성)'!AG31+'급수관(대덕)'!AG31</f>
        <v>1109.51</v>
      </c>
      <c r="AH31" s="551">
        <f>'급수관 (동부)'!AH31+'급수관 (중부)'!AH31+'급수관 (서부)'!AH31+'급수관(유성)'!AH31+'급수관(대덕)'!AH31</f>
        <v>152.72999999999999</v>
      </c>
      <c r="AI31" s="316">
        <f>'급수관 (동부)'!AI31+'급수관 (중부)'!AI31+'급수관 (서부)'!AI31+'급수관(유성)'!AI31+'급수관(대덕)'!AI31</f>
        <v>873.3</v>
      </c>
      <c r="AJ31" s="990">
        <f>'급수관 (동부)'!AJ31+'급수관 (중부)'!AJ31+'급수관 (서부)'!AJ31+'급수관(유성)'!AJ31+'급수관(대덕)'!AJ31</f>
        <v>1179.8400000000001</v>
      </c>
      <c r="AK31" s="2247">
        <f>'급수관 (동부)'!AK31+'급수관 (중부)'!AK31+'급수관 (서부)'!AK31+'급수관(유성)'!AK31+'급수관(대덕)'!AK31</f>
        <v>1023.8</v>
      </c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</row>
    <row r="32" spans="1:151" s="40" customFormat="1" ht="21.75" customHeight="1" x14ac:dyDescent="0.15">
      <c r="A32" s="2750"/>
      <c r="B32" s="303" t="s">
        <v>847</v>
      </c>
      <c r="C32" s="611">
        <f>'급수관 (동부)'!C32+'급수관 (중부)'!C32+'급수관 (서부)'!C32+'급수관(유성)'!C32+'급수관(대덕)'!C32</f>
        <v>36.57</v>
      </c>
      <c r="D32" s="299">
        <f>'급수관 (동부)'!D32+'급수관 (중부)'!D32+'급수관 (서부)'!D32+'급수관(유성)'!D32+'급수관(대덕)'!D32</f>
        <v>0</v>
      </c>
      <c r="E32" s="299">
        <f>'급수관 (동부)'!E32+'급수관 (중부)'!E32+'급수관 (서부)'!E32+'급수관(유성)'!E32+'급수관(대덕)'!E32</f>
        <v>0</v>
      </c>
      <c r="F32" s="299">
        <f>'급수관 (동부)'!F32+'급수관 (중부)'!F32+'급수관 (서부)'!F32+'급수관(유성)'!F32+'급수관(대덕)'!F32</f>
        <v>0</v>
      </c>
      <c r="G32" s="299">
        <f>'급수관 (동부)'!G32+'급수관 (중부)'!G32+'급수관 (서부)'!G32+'급수관(유성)'!G32+'급수관(대덕)'!G32</f>
        <v>0</v>
      </c>
      <c r="H32" s="299">
        <f>'급수관 (동부)'!H32+'급수관 (중부)'!H32+'급수관 (서부)'!H32+'급수관(유성)'!H32+'급수관(대덕)'!H32</f>
        <v>0</v>
      </c>
      <c r="I32" s="299">
        <f>'급수관 (동부)'!I32+'급수관 (중부)'!I32+'급수관 (서부)'!I32+'급수관(유성)'!I32+'급수관(대덕)'!I32</f>
        <v>0</v>
      </c>
      <c r="J32" s="299">
        <f>'급수관 (동부)'!J32+'급수관 (중부)'!J32+'급수관 (서부)'!J32+'급수관(유성)'!J32+'급수관(대덕)'!J32</f>
        <v>0</v>
      </c>
      <c r="K32" s="299">
        <f>'급수관 (동부)'!K32+'급수관 (중부)'!K32+'급수관 (서부)'!K32+'급수관(유성)'!K32+'급수관(대덕)'!K32</f>
        <v>0</v>
      </c>
      <c r="L32" s="299">
        <f>'급수관 (동부)'!L32+'급수관 (중부)'!L32+'급수관 (서부)'!L32+'급수관(유성)'!L32+'급수관(대덕)'!L32</f>
        <v>0</v>
      </c>
      <c r="M32" s="299">
        <f>'급수관 (동부)'!M32+'급수관 (중부)'!M32+'급수관 (서부)'!M32+'급수관(유성)'!M32+'급수관(대덕)'!M32</f>
        <v>0</v>
      </c>
      <c r="N32" s="299">
        <f>'급수관 (동부)'!N32+'급수관 (중부)'!N32+'급수관 (서부)'!N32+'급수관(유성)'!N32+'급수관(대덕)'!N32</f>
        <v>0</v>
      </c>
      <c r="O32" s="299">
        <f>'급수관 (동부)'!O32+'급수관 (중부)'!O32+'급수관 (서부)'!O32+'급수관(유성)'!O32+'급수관(대덕)'!O32</f>
        <v>0</v>
      </c>
      <c r="P32" s="299">
        <f>'급수관 (동부)'!P32+'급수관 (중부)'!P32+'급수관 (서부)'!P32+'급수관(유성)'!P32+'급수관(대덕)'!P32</f>
        <v>0</v>
      </c>
      <c r="Q32" s="299">
        <f>'급수관 (동부)'!Q32+'급수관 (중부)'!Q32+'급수관 (서부)'!Q32+'급수관(유성)'!Q32+'급수관(대덕)'!Q32</f>
        <v>30.23</v>
      </c>
      <c r="R32" s="299">
        <f>'급수관 (동부)'!R32+'급수관 (중부)'!R32+'급수관 (서부)'!R32+'급수관(유성)'!R32+'급수관(대덕)'!R32</f>
        <v>0</v>
      </c>
      <c r="S32" s="299">
        <f>'급수관 (동부)'!S32+'급수관 (중부)'!S32+'급수관 (서부)'!S32+'급수관(유성)'!S32+'급수관(대덕)'!S32</f>
        <v>0</v>
      </c>
      <c r="T32" s="299">
        <f>'급수관 (동부)'!T32+'급수관 (중부)'!T32+'급수관 (서부)'!T32+'급수관(유성)'!T32+'급수관(대덕)'!T32</f>
        <v>0</v>
      </c>
      <c r="U32" s="299">
        <f>'급수관 (동부)'!U32+'급수관 (중부)'!U32+'급수관 (서부)'!U32+'급수관(유성)'!U32+'급수관(대덕)'!U32</f>
        <v>0</v>
      </c>
      <c r="V32" s="299">
        <f>'급수관 (동부)'!V32+'급수관 (중부)'!V32+'급수관 (서부)'!V32+'급수관(유성)'!V32+'급수관(대덕)'!V32</f>
        <v>0</v>
      </c>
      <c r="W32" s="299">
        <f>'급수관 (동부)'!W32+'급수관 (중부)'!W32+'급수관 (서부)'!W32+'급수관(유성)'!W32+'급수관(대덕)'!W32</f>
        <v>6.34</v>
      </c>
      <c r="X32" s="299">
        <f>'급수관 (동부)'!X32+'급수관 (중부)'!X32+'급수관 (서부)'!X32+'급수관(유성)'!X32+'급수관(대덕)'!X32</f>
        <v>0</v>
      </c>
      <c r="Y32" s="299">
        <f>'급수관 (동부)'!Y32+'급수관 (중부)'!Y32+'급수관 (서부)'!Y32+'급수관(유성)'!Y32+'급수관(대덕)'!Y32</f>
        <v>0</v>
      </c>
      <c r="Z32" s="299">
        <f>'급수관 (동부)'!Z32+'급수관 (중부)'!Z32+'급수관 (서부)'!Z32+'급수관(유성)'!Z32+'급수관(대덕)'!Z32</f>
        <v>0</v>
      </c>
      <c r="AA32" s="299">
        <f>'급수관 (동부)'!AA32+'급수관 (중부)'!AA32+'급수관 (서부)'!AA32+'급수관(유성)'!AA32+'급수관(대덕)'!AA32</f>
        <v>0</v>
      </c>
      <c r="AB32" s="299">
        <f>'급수관 (동부)'!AB32+'급수관 (중부)'!AB32+'급수관 (서부)'!AB32+'급수관(유성)'!AB32+'급수관(대덕)'!AB32</f>
        <v>0</v>
      </c>
      <c r="AC32" s="299">
        <f>'급수관 (동부)'!AC32+'급수관 (중부)'!AC32+'급수관 (서부)'!AC32+'급수관(유성)'!AC32+'급수관(대덕)'!AC32</f>
        <v>0</v>
      </c>
      <c r="AD32" s="299">
        <f>'급수관 (동부)'!AD32+'급수관 (중부)'!AD32+'급수관 (서부)'!AD32+'급수관(유성)'!AD32+'급수관(대덕)'!AD32</f>
        <v>0</v>
      </c>
      <c r="AE32" s="299">
        <f>'급수관 (동부)'!AE32+'급수관 (중부)'!AE32+'급수관 (서부)'!AE32+'급수관(유성)'!AE32+'급수관(대덕)'!AE32</f>
        <v>0</v>
      </c>
      <c r="AF32" s="299">
        <f>'급수관 (동부)'!AF32+'급수관 (중부)'!AF32+'급수관 (서부)'!AF32+'급수관(유성)'!AF32+'급수관(대덕)'!AF32</f>
        <v>0</v>
      </c>
      <c r="AG32" s="300">
        <f>'급수관 (동부)'!AG32+'급수관 (중부)'!AG32+'급수관 (서부)'!AG32+'급수관(유성)'!AG32+'급수관(대덕)'!AG32</f>
        <v>0</v>
      </c>
      <c r="AH32" s="551">
        <f>'급수관 (동부)'!AH32+'급수관 (중부)'!AH32+'급수관 (서부)'!AH32+'급수관(유성)'!AH32+'급수관(대덕)'!AH32</f>
        <v>0</v>
      </c>
      <c r="AI32" s="316">
        <f>'급수관 (동부)'!AI32+'급수관 (중부)'!AI32+'급수관 (서부)'!AI32+'급수관(유성)'!AI32+'급수관(대덕)'!AI32</f>
        <v>0</v>
      </c>
      <c r="AJ32" s="990">
        <f>'급수관 (동부)'!AJ32+'급수관 (중부)'!AJ32+'급수관 (서부)'!AJ32+'급수관(유성)'!AJ32+'급수관(대덕)'!AJ32</f>
        <v>0</v>
      </c>
      <c r="AK32" s="2247">
        <f>'급수관 (동부)'!AK32+'급수관 (중부)'!AK32+'급수관 (서부)'!AK32+'급수관(유성)'!AK32+'급수관(대덕)'!AK32</f>
        <v>0</v>
      </c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</row>
    <row r="33" spans="1:69" s="40" customFormat="1" ht="21.75" customHeight="1" x14ac:dyDescent="0.15">
      <c r="A33" s="2751"/>
      <c r="B33" s="308" t="s">
        <v>285</v>
      </c>
      <c r="C33" s="612">
        <f>'급수관 (동부)'!C33+'급수관 (중부)'!C33+'급수관 (서부)'!C33+'급수관(유성)'!C33+'급수관(대덕)'!C33</f>
        <v>32</v>
      </c>
      <c r="D33" s="313">
        <f t="shared" ref="D33:Y33" si="0">SUM(E33:AK33)</f>
        <v>67108864</v>
      </c>
      <c r="E33" s="313">
        <f t="shared" si="0"/>
        <v>33554432</v>
      </c>
      <c r="F33" s="313">
        <f t="shared" si="0"/>
        <v>16777216</v>
      </c>
      <c r="G33" s="313">
        <f t="shared" si="0"/>
        <v>8388608</v>
      </c>
      <c r="H33" s="313">
        <f t="shared" si="0"/>
        <v>4194304</v>
      </c>
      <c r="I33" s="313">
        <f t="shared" si="0"/>
        <v>2097152</v>
      </c>
      <c r="J33" s="313">
        <f t="shared" si="0"/>
        <v>1048576</v>
      </c>
      <c r="K33" s="313">
        <f t="shared" si="0"/>
        <v>524288</v>
      </c>
      <c r="L33" s="313">
        <f t="shared" si="0"/>
        <v>262144</v>
      </c>
      <c r="M33" s="313">
        <f t="shared" si="0"/>
        <v>131072</v>
      </c>
      <c r="N33" s="313">
        <f t="shared" si="0"/>
        <v>65536</v>
      </c>
      <c r="O33" s="313">
        <f t="shared" si="0"/>
        <v>32768</v>
      </c>
      <c r="P33" s="313">
        <f t="shared" si="0"/>
        <v>16384</v>
      </c>
      <c r="Q33" s="313">
        <f t="shared" si="0"/>
        <v>8192</v>
      </c>
      <c r="R33" s="313">
        <f t="shared" si="0"/>
        <v>4096</v>
      </c>
      <c r="S33" s="313">
        <f t="shared" si="0"/>
        <v>2048</v>
      </c>
      <c r="T33" s="313">
        <f t="shared" si="0"/>
        <v>1024</v>
      </c>
      <c r="U33" s="313">
        <f t="shared" si="0"/>
        <v>512</v>
      </c>
      <c r="V33" s="313">
        <f t="shared" si="0"/>
        <v>256</v>
      </c>
      <c r="W33" s="313">
        <f t="shared" si="0"/>
        <v>128</v>
      </c>
      <c r="X33" s="313">
        <f t="shared" si="0"/>
        <v>64</v>
      </c>
      <c r="Y33" s="313">
        <f t="shared" si="0"/>
        <v>32</v>
      </c>
      <c r="Z33" s="319">
        <f>'급수관 (동부)'!Z33+'급수관 (중부)'!Z33+'급수관 (서부)'!Z33+'급수관(유성)'!Z33+'급수관(대덕)'!Z33</f>
        <v>0</v>
      </c>
      <c r="AA33" s="319">
        <f>'급수관 (동부)'!AA33+'급수관 (중부)'!AA33+'급수관 (서부)'!AA33+'급수관(유성)'!AA33+'급수관(대덕)'!AA33</f>
        <v>0</v>
      </c>
      <c r="AB33" s="319">
        <f>'급수관 (동부)'!AB33+'급수관 (중부)'!AB33+'급수관 (서부)'!AB33+'급수관(유성)'!AB33+'급수관(대덕)'!AB33</f>
        <v>0</v>
      </c>
      <c r="AC33" s="319">
        <f>'급수관 (동부)'!AC33+'급수관 (중부)'!AC33+'급수관 (서부)'!AC33+'급수관(유성)'!AC33+'급수관(대덕)'!AC33</f>
        <v>0</v>
      </c>
      <c r="AD33" s="319">
        <f>'급수관 (동부)'!AD33+'급수관 (중부)'!AD33+'급수관 (서부)'!AD33+'급수관(유성)'!AD33+'급수관(대덕)'!AD33</f>
        <v>0</v>
      </c>
      <c r="AE33" s="319">
        <f>'급수관 (동부)'!AE33+'급수관 (중부)'!AE33+'급수관 (서부)'!AE33+'급수관(유성)'!AE33+'급수관(대덕)'!AE33</f>
        <v>0</v>
      </c>
      <c r="AF33" s="319">
        <f>'급수관 (동부)'!AF33+'급수관 (중부)'!AF33+'급수관 (서부)'!AF33+'급수관(유성)'!AF33+'급수관(대덕)'!AF33</f>
        <v>0</v>
      </c>
      <c r="AG33" s="320">
        <f>'급수관 (동부)'!AG33+'급수관 (중부)'!AG33+'급수관 (서부)'!AG33+'급수관(유성)'!AG33+'급수관(대덕)'!AG33</f>
        <v>0</v>
      </c>
      <c r="AH33" s="552">
        <f>'급수관 (동부)'!AH33+'급수관 (중부)'!AH33+'급수관 (서부)'!AH33+'급수관(유성)'!AH33+'급수관(대덕)'!AH33</f>
        <v>0</v>
      </c>
      <c r="AI33" s="316">
        <f>'급수관 (동부)'!AI33+'급수관 (중부)'!AI33+'급수관 (서부)'!AI33+'급수관(유성)'!AI33+'급수관(대덕)'!AI33</f>
        <v>0</v>
      </c>
      <c r="AJ33" s="991">
        <f>'급수관 (동부)'!AJ33+'급수관 (중부)'!AJ33+'급수관 (서부)'!AJ33+'급수관(유성)'!AJ33+'급수관(대덕)'!AJ33</f>
        <v>0</v>
      </c>
      <c r="AK33" s="2248">
        <f>'급수관 (동부)'!AK33+'급수관 (중부)'!AK33+'급수관 (서부)'!AK33+'급수관(유성)'!AK33+'급수관(대덕)'!AK33</f>
        <v>32</v>
      </c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</row>
    <row r="34" spans="1:69" s="40" customFormat="1" ht="21.75" customHeight="1" x14ac:dyDescent="0.15">
      <c r="A34" s="2749" t="s">
        <v>371</v>
      </c>
      <c r="B34" s="39" t="s">
        <v>46</v>
      </c>
      <c r="C34" s="317">
        <f>'급수관 (동부)'!C34+'급수관 (중부)'!C34+'급수관 (서부)'!C34+'급수관(유성)'!C34+'급수관(대덕)'!C34</f>
        <v>132140.21</v>
      </c>
      <c r="D34" s="317">
        <f>'급수관 (동부)'!D34+'급수관 (중부)'!D34+'급수관 (서부)'!D34+'급수관(유성)'!D34+'급수관(대덕)'!D34</f>
        <v>10798.699999999999</v>
      </c>
      <c r="E34" s="317">
        <f>'급수관 (동부)'!E34+'급수관 (중부)'!E34+'급수관 (서부)'!E34+'급수관(유성)'!E34+'급수관(대덕)'!E34</f>
        <v>2533.88</v>
      </c>
      <c r="F34" s="317">
        <f>'급수관 (동부)'!F34+'급수관 (중부)'!F34+'급수관 (서부)'!F34+'급수관(유성)'!F34+'급수관(대덕)'!F34</f>
        <v>1977.4499999999998</v>
      </c>
      <c r="G34" s="317">
        <f>'급수관 (동부)'!G34+'급수관 (중부)'!G34+'급수관 (서부)'!G34+'급수관(유성)'!G34+'급수관(대덕)'!G34</f>
        <v>963.03</v>
      </c>
      <c r="H34" s="317">
        <f>'급수관 (동부)'!H34+'급수관 (중부)'!H34+'급수관 (서부)'!H34+'급수관(유성)'!H34+'급수관(대덕)'!H34</f>
        <v>728.7299999999999</v>
      </c>
      <c r="I34" s="317">
        <f>'급수관 (동부)'!I34+'급수관 (중부)'!I34+'급수관 (서부)'!I34+'급수관(유성)'!I34+'급수관(대덕)'!I34</f>
        <v>2274.2599999999998</v>
      </c>
      <c r="J34" s="317">
        <f>'급수관 (동부)'!J34+'급수관 (중부)'!J34+'급수관 (서부)'!J34+'급수관(유성)'!J34+'급수관(대덕)'!J34</f>
        <v>4579</v>
      </c>
      <c r="K34" s="317">
        <f>'급수관 (동부)'!K34+'급수관 (중부)'!K34+'급수관 (서부)'!K34+'급수관(유성)'!K34+'급수관(대덕)'!K34</f>
        <v>2846.73</v>
      </c>
      <c r="L34" s="317">
        <f>'급수관 (동부)'!L34+'급수관 (중부)'!L34+'급수관 (서부)'!L34+'급수관(유성)'!L34+'급수관(대덕)'!L34</f>
        <v>4772.9699999999993</v>
      </c>
      <c r="M34" s="317">
        <f>'급수관 (동부)'!M34+'급수관 (중부)'!M34+'급수관 (서부)'!M34+'급수관(유성)'!M34+'급수관(대덕)'!M34</f>
        <v>2515.7200000000003</v>
      </c>
      <c r="N34" s="317">
        <f>'급수관 (동부)'!N34+'급수관 (중부)'!N34+'급수관 (서부)'!N34+'급수관(유성)'!N34+'급수관(대덕)'!N34</f>
        <v>3677.35</v>
      </c>
      <c r="O34" s="317">
        <f>'급수관 (동부)'!O34+'급수관 (중부)'!O34+'급수관 (서부)'!O34+'급수관(유성)'!O34+'급수관(대덕)'!O34</f>
        <v>3954.37</v>
      </c>
      <c r="P34" s="317">
        <f>'급수관 (동부)'!P34+'급수관 (중부)'!P34+'급수관 (서부)'!P34+'급수관(유성)'!P34+'급수관(대덕)'!P34</f>
        <v>5486.27</v>
      </c>
      <c r="Q34" s="317">
        <f>'급수관 (동부)'!Q34+'급수관 (중부)'!Q34+'급수관 (서부)'!Q34+'급수관(유성)'!Q34+'급수관(대덕)'!Q34</f>
        <v>5773.23</v>
      </c>
      <c r="R34" s="317">
        <f>'급수관 (동부)'!R34+'급수관 (중부)'!R34+'급수관 (서부)'!R34+'급수관(유성)'!R34+'급수관(대덕)'!R34</f>
        <v>3951.75</v>
      </c>
      <c r="S34" s="317">
        <f>'급수관 (동부)'!S34+'급수관 (중부)'!S34+'급수관 (서부)'!S34+'급수관(유성)'!S34+'급수관(대덕)'!S34</f>
        <v>4714.25</v>
      </c>
      <c r="T34" s="317">
        <f>'급수관 (동부)'!T34+'급수관 (중부)'!T34+'급수관 (서부)'!T34+'급수관(유성)'!T34+'급수관(대덕)'!T34</f>
        <v>3922.1800000000003</v>
      </c>
      <c r="U34" s="317">
        <f>'급수관 (동부)'!U34+'급수관 (중부)'!U34+'급수관 (서부)'!U34+'급수관(유성)'!U34+'급수관(대덕)'!U34</f>
        <v>2467.02</v>
      </c>
      <c r="V34" s="317">
        <f>'급수관 (동부)'!V34+'급수관 (중부)'!V34+'급수관 (서부)'!V34+'급수관(유성)'!V34+'급수관(대덕)'!V34</f>
        <v>2403.3000000000002</v>
      </c>
      <c r="W34" s="317">
        <f>'급수관 (동부)'!W34+'급수관 (중부)'!W34+'급수관 (서부)'!W34+'급수관(유성)'!W34+'급수관(대덕)'!W34</f>
        <v>3490.58</v>
      </c>
      <c r="X34" s="317">
        <f>'급수관 (동부)'!X34+'급수관 (중부)'!X34+'급수관 (서부)'!X34+'급수관(유성)'!X34+'급수관(대덕)'!X34</f>
        <v>3452.8100000000004</v>
      </c>
      <c r="Y34" s="317">
        <f>'급수관 (동부)'!Y34+'급수관 (중부)'!Y34+'급수관 (서부)'!Y34+'급수관(유성)'!Y34+'급수관(대덕)'!Y34</f>
        <v>3117.91</v>
      </c>
      <c r="Z34" s="317">
        <f>'급수관 (동부)'!Z34+'급수관 (중부)'!Z34+'급수관 (서부)'!Z34+'급수관(유성)'!Z34+'급수관(대덕)'!Z34</f>
        <v>2562.64</v>
      </c>
      <c r="AA34" s="317">
        <f>'급수관 (동부)'!AA34+'급수관 (중부)'!AA34+'급수관 (서부)'!AA34+'급수관(유성)'!AA34+'급수관(대덕)'!AA34</f>
        <v>4754.2699999999995</v>
      </c>
      <c r="AB34" s="317">
        <f>'급수관 (동부)'!AB34+'급수관 (중부)'!AB34+'급수관 (서부)'!AB34+'급수관(유성)'!AB34+'급수관(대덕)'!AB34</f>
        <v>8315.24</v>
      </c>
      <c r="AC34" s="317">
        <f>'급수관 (동부)'!AC34+'급수관 (중부)'!AC34+'급수관 (서부)'!AC34+'급수관(유성)'!AC34+'급수관(대덕)'!AC34</f>
        <v>7280.4399999999987</v>
      </c>
      <c r="AD34" s="317">
        <f>'급수관 (동부)'!AD34+'급수관 (중부)'!AD34+'급수관 (서부)'!AD34+'급수관(유성)'!AD34+'급수관(대덕)'!AD34</f>
        <v>3604.3500000000004</v>
      </c>
      <c r="AE34" s="317">
        <f>'급수관 (동부)'!AE34+'급수관 (중부)'!AE34+'급수관 (서부)'!AE34+'급수관(유성)'!AE34+'급수관(대덕)'!AE34</f>
        <v>3169.0499999999997</v>
      </c>
      <c r="AF34" s="317">
        <f>'급수관 (동부)'!AF34+'급수관 (중부)'!AF34+'급수관 (서부)'!AF34+'급수관(유성)'!AF34+'급수관(대덕)'!AF34</f>
        <v>3220.69</v>
      </c>
      <c r="AG34" s="318">
        <f>'급수관 (동부)'!AG34+'급수관 (중부)'!AG34+'급수관 (서부)'!AG34+'급수관(유성)'!AG34+'급수관(대덕)'!AG34</f>
        <v>3344.1299999999997</v>
      </c>
      <c r="AH34" s="549">
        <f>'급수관 (동부)'!AH34+'급수관 (중부)'!AH34+'급수관 (서부)'!AH34+'급수관(유성)'!AH34+'급수관(대덕)'!AH34</f>
        <v>2484.3100000000004</v>
      </c>
      <c r="AI34" s="555">
        <f>'급수관 (동부)'!AI34+'급수관 (중부)'!AI34+'급수관 (서부)'!AI34+'급수관(유성)'!AI34+'급수관(대덕)'!AI34</f>
        <v>3315.27</v>
      </c>
      <c r="AJ34" s="988">
        <f>'급수관 (동부)'!AJ34+'급수관 (중부)'!AJ34+'급수관 (서부)'!AJ34+'급수관(유성)'!AJ34+'급수관(대덕)'!AJ34</f>
        <v>5652.33</v>
      </c>
      <c r="AK34" s="2245">
        <f>'급수관 (동부)'!AK34+'급수관 (중부)'!AK34+'급수관 (서부)'!AK34+'급수관(유성)'!AK34+'급수관(대덕)'!AK34</f>
        <v>4035.9999999999995</v>
      </c>
    </row>
    <row r="35" spans="1:69" s="40" customFormat="1" ht="21.75" customHeight="1" x14ac:dyDescent="0.15">
      <c r="A35" s="2750"/>
      <c r="B35" s="305" t="s">
        <v>283</v>
      </c>
      <c r="C35" s="610">
        <f>'급수관 (동부)'!C35+'급수관 (중부)'!C35+'급수관 (서부)'!C35+'급수관(유성)'!C35+'급수관(대덕)'!C35</f>
        <v>29141.719999999998</v>
      </c>
      <c r="D35" s="315">
        <f>'급수관 (동부)'!D35+'급수관 (중부)'!D35+'급수관 (서부)'!D35+'급수관(유성)'!D35+'급수관(대덕)'!D35</f>
        <v>10339.24</v>
      </c>
      <c r="E35" s="315">
        <f>'급수관 (동부)'!E35+'급수관 (중부)'!E35+'급수관 (서부)'!E35+'급수관(유성)'!E35+'급수관(대덕)'!E35</f>
        <v>2410.37</v>
      </c>
      <c r="F35" s="315">
        <f>'급수관 (동부)'!F35+'급수관 (중부)'!F35+'급수관 (서부)'!F35+'급수관(유성)'!F35+'급수관(대덕)'!F35</f>
        <v>1931.45</v>
      </c>
      <c r="G35" s="315">
        <f>'급수관 (동부)'!G35+'급수관 (중부)'!G35+'급수관 (서부)'!G35+'급수관(유성)'!G35+'급수관(대덕)'!G35</f>
        <v>688.18</v>
      </c>
      <c r="H35" s="315">
        <f>'급수관 (동부)'!H35+'급수관 (중부)'!H35+'급수관 (서부)'!H35+'급수관(유성)'!H35+'급수관(대덕)'!H35</f>
        <v>710.69</v>
      </c>
      <c r="I35" s="315">
        <f>'급수관 (동부)'!I35+'급수관 (중부)'!I35+'급수관 (서부)'!I35+'급수관(유성)'!I35+'급수관(대덕)'!I35</f>
        <v>2251.91</v>
      </c>
      <c r="J35" s="315">
        <f>'급수관 (동부)'!J35+'급수관 (중부)'!J35+'급수관 (서부)'!J35+'급수관(유성)'!J35+'급수관(대덕)'!J35</f>
        <v>4152.8599999999997</v>
      </c>
      <c r="K35" s="315">
        <f>'급수관 (동부)'!K35+'급수관 (중부)'!K35+'급수관 (서부)'!K35+'급수관(유성)'!K35+'급수관(대덕)'!K35</f>
        <v>2620.54</v>
      </c>
      <c r="L35" s="315">
        <f>'급수관 (동부)'!L35+'급수관 (중부)'!L35+'급수관 (서부)'!L35+'급수관(유성)'!L35+'급수관(대덕)'!L35</f>
        <v>2096.59</v>
      </c>
      <c r="M35" s="315">
        <f>'급수관 (동부)'!M35+'급수관 (중부)'!M35+'급수관 (서부)'!M35+'급수관(유성)'!M35+'급수관(대덕)'!M35</f>
        <v>363.17</v>
      </c>
      <c r="N35" s="315">
        <f>'급수관 (동부)'!N35+'급수관 (중부)'!N35+'급수관 (서부)'!N35+'급수관(유성)'!N35+'급수관(대덕)'!N35</f>
        <v>442.63000000000005</v>
      </c>
      <c r="O35" s="315">
        <f>'급수관 (동부)'!O35+'급수관 (중부)'!O35+'급수관 (서부)'!O35+'급수관(유성)'!O35+'급수관(대덕)'!O35</f>
        <v>133.29999999999998</v>
      </c>
      <c r="P35" s="315">
        <f>'급수관 (동부)'!P35+'급수관 (중부)'!P35+'급수관 (서부)'!P35+'급수관(유성)'!P35+'급수관(대덕)'!P35</f>
        <v>568.79999999999995</v>
      </c>
      <c r="Q35" s="315">
        <f>'급수관 (동부)'!Q35+'급수관 (중부)'!Q35+'급수관 (서부)'!Q35+'급수관(유성)'!Q35+'급수관(대덕)'!Q35</f>
        <v>256.25</v>
      </c>
      <c r="R35" s="315">
        <f>'급수관 (동부)'!R35+'급수관 (중부)'!R35+'급수관 (서부)'!R35+'급수관(유성)'!R35+'급수관(대덕)'!R35</f>
        <v>29.86</v>
      </c>
      <c r="S35" s="315">
        <f>'급수관 (동부)'!S35+'급수관 (중부)'!S35+'급수관 (서부)'!S35+'급수관(유성)'!S35+'급수관(대덕)'!S35</f>
        <v>0</v>
      </c>
      <c r="T35" s="315">
        <f>'급수관 (동부)'!T35+'급수관 (중부)'!T35+'급수관 (서부)'!T35+'급수관(유성)'!T35+'급수관(대덕)'!T35</f>
        <v>0</v>
      </c>
      <c r="U35" s="315">
        <f>'급수관 (동부)'!U35+'급수관 (중부)'!U35+'급수관 (서부)'!U35+'급수관(유성)'!U35+'급수관(대덕)'!U35</f>
        <v>57.69</v>
      </c>
      <c r="V35" s="315">
        <f>'급수관 (동부)'!V35+'급수관 (중부)'!V35+'급수관 (서부)'!V35+'급수관(유성)'!V35+'급수관(대덕)'!V35</f>
        <v>0</v>
      </c>
      <c r="W35" s="315">
        <f>'급수관 (동부)'!W35+'급수관 (중부)'!W35+'급수관 (서부)'!W35+'급수관(유성)'!W35+'급수관(대덕)'!W35</f>
        <v>0</v>
      </c>
      <c r="X35" s="315">
        <f>'급수관 (동부)'!X35+'급수관 (중부)'!X35+'급수관 (서부)'!X35+'급수관(유성)'!X35+'급수관(대덕)'!X35</f>
        <v>0</v>
      </c>
      <c r="Y35" s="315">
        <f>'급수관 (동부)'!Y35+'급수관 (중부)'!Y35+'급수관 (서부)'!Y35+'급수관(유성)'!Y35+'급수관(대덕)'!Y35</f>
        <v>0</v>
      </c>
      <c r="Z35" s="315">
        <f>'급수관 (동부)'!Z35+'급수관 (중부)'!Z35+'급수관 (서부)'!Z35+'급수관(유성)'!Z35+'급수관(대덕)'!Z35</f>
        <v>0</v>
      </c>
      <c r="AA35" s="315">
        <f>'급수관 (동부)'!AA35+'급수관 (중부)'!AA35+'급수관 (서부)'!AA35+'급수관(유성)'!AA35+'급수관(대덕)'!AA35</f>
        <v>0</v>
      </c>
      <c r="AB35" s="315">
        <f>'급수관 (동부)'!AB35+'급수관 (중부)'!AB35+'급수관 (서부)'!AB35+'급수관(유성)'!AB35+'급수관(대덕)'!AB35</f>
        <v>0</v>
      </c>
      <c r="AC35" s="315">
        <f>'급수관 (동부)'!AC35+'급수관 (중부)'!AC35+'급수관 (서부)'!AC35+'급수관(유성)'!AC35+'급수관(대덕)'!AC35</f>
        <v>0</v>
      </c>
      <c r="AD35" s="315">
        <f>'급수관 (동부)'!AD35+'급수관 (중부)'!AD35+'급수관 (서부)'!AD35+'급수관(유성)'!AD35+'급수관(대덕)'!AD35</f>
        <v>0</v>
      </c>
      <c r="AE35" s="315">
        <f>'급수관 (동부)'!AE35+'급수관 (중부)'!AE35+'급수관 (서부)'!AE35+'급수관(유성)'!AE35+'급수관(대덕)'!AE35</f>
        <v>0</v>
      </c>
      <c r="AF35" s="315">
        <f>'급수관 (동부)'!AF35+'급수관 (중부)'!AF35+'급수관 (서부)'!AF35+'급수관(유성)'!AF35+'급수관(대덕)'!AF35</f>
        <v>0</v>
      </c>
      <c r="AG35" s="316">
        <f>'급수관 (동부)'!AG35+'급수관 (중부)'!AG35+'급수관 (서부)'!AG35+'급수관(유성)'!AG35+'급수관(대덕)'!AG35</f>
        <v>33.19</v>
      </c>
      <c r="AH35" s="550">
        <f>'급수관 (동부)'!AH35+'급수관 (중부)'!AH35+'급수관 (서부)'!AH35+'급수관(유성)'!AH35+'급수관(대덕)'!AH35</f>
        <v>0</v>
      </c>
      <c r="AI35" s="316">
        <f>'급수관 (동부)'!AI35+'급수관 (중부)'!AI35+'급수관 (서부)'!AI35+'급수관(유성)'!AI35+'급수관(대덕)'!AI35</f>
        <v>0</v>
      </c>
      <c r="AJ35" s="989">
        <f>'급수관 (동부)'!AJ35+'급수관 (중부)'!AJ35+'급수관 (서부)'!AJ35+'급수관(유성)'!AJ35+'급수관(대덕)'!AJ35</f>
        <v>0</v>
      </c>
      <c r="AK35" s="2246">
        <f>'급수관 (동부)'!AK35+'급수관 (중부)'!AK35+'급수관 (서부)'!AK35+'급수관(유성)'!AK35+'급수관(대덕)'!AK35</f>
        <v>55</v>
      </c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</row>
    <row r="36" spans="1:69" s="40" customFormat="1" ht="21.75" customHeight="1" x14ac:dyDescent="0.15">
      <c r="A36" s="2750"/>
      <c r="B36" s="303" t="s">
        <v>284</v>
      </c>
      <c r="C36" s="611">
        <f>'급수관 (동부)'!C36+'급수관 (중부)'!C36+'급수관 (서부)'!C36+'급수관(유성)'!C36+'급수관(대덕)'!C36</f>
        <v>45682.6</v>
      </c>
      <c r="D36" s="299">
        <f>'급수관 (동부)'!D36+'급수관 (중부)'!D36+'급수관 (서부)'!D36+'급수관(유성)'!D36+'급수관(대덕)'!D36</f>
        <v>448.94</v>
      </c>
      <c r="E36" s="299">
        <f>'급수관 (동부)'!E36+'급수관 (중부)'!E36+'급수관 (서부)'!E36+'급수관(유성)'!E36+'급수관(대덕)'!E36</f>
        <v>123.51</v>
      </c>
      <c r="F36" s="299">
        <f>'급수관 (동부)'!F36+'급수관 (중부)'!F36+'급수관 (서부)'!F36+'급수관(유성)'!F36+'급수관(대덕)'!F36</f>
        <v>46</v>
      </c>
      <c r="G36" s="299">
        <f>'급수관 (동부)'!G36+'급수관 (중부)'!G36+'급수관 (서부)'!G36+'급수관(유성)'!G36+'급수관(대덕)'!G36</f>
        <v>274.84999999999997</v>
      </c>
      <c r="H36" s="299">
        <f>'급수관 (동부)'!H36+'급수관 (중부)'!H36+'급수관 (서부)'!H36+'급수관(유성)'!H36+'급수관(대덕)'!H36</f>
        <v>18.04</v>
      </c>
      <c r="I36" s="299">
        <f>'급수관 (동부)'!I36+'급수관 (중부)'!I36+'급수관 (서부)'!I36+'급수관(유성)'!I36+'급수관(대덕)'!I36</f>
        <v>13.92</v>
      </c>
      <c r="J36" s="299">
        <f>'급수관 (동부)'!J36+'급수관 (중부)'!J36+'급수관 (서부)'!J36+'급수관(유성)'!J36+'급수관(대덕)'!J36</f>
        <v>426.14000000000004</v>
      </c>
      <c r="K36" s="299">
        <f>'급수관 (동부)'!K36+'급수관 (중부)'!K36+'급수관 (서부)'!K36+'급수관(유성)'!K36+'급수관(대덕)'!K36</f>
        <v>187.87</v>
      </c>
      <c r="L36" s="299">
        <f>'급수관 (동부)'!L36+'급수관 (중부)'!L36+'급수관 (서부)'!L36+'급수관(유성)'!L36+'급수관(대덕)'!L36</f>
        <v>2438.13</v>
      </c>
      <c r="M36" s="299">
        <f>'급수관 (동부)'!M36+'급수관 (중부)'!M36+'급수관 (서부)'!M36+'급수관(유성)'!M36+'급수관(대덕)'!M36</f>
        <v>2030.0800000000002</v>
      </c>
      <c r="N36" s="299">
        <f>'급수관 (동부)'!N36+'급수관 (중부)'!N36+'급수관 (서부)'!N36+'급수관(유성)'!N36+'급수관(대덕)'!N36</f>
        <v>3223.1899999999996</v>
      </c>
      <c r="O36" s="299">
        <f>'급수관 (동부)'!O36+'급수관 (중부)'!O36+'급수관 (서부)'!O36+'급수관(유성)'!O36+'급수관(대덕)'!O36</f>
        <v>2857.46</v>
      </c>
      <c r="P36" s="299">
        <f>'급수관 (동부)'!P36+'급수관 (중부)'!P36+'급수관 (서부)'!P36+'급수관(유성)'!P36+'급수관(대덕)'!P36</f>
        <v>4005.16</v>
      </c>
      <c r="Q36" s="299">
        <f>'급수관 (동부)'!Q36+'급수관 (중부)'!Q36+'급수관 (서부)'!Q36+'급수관(유성)'!Q36+'급수관(대덕)'!Q36</f>
        <v>5260.32</v>
      </c>
      <c r="R36" s="299">
        <f>'급수관 (동부)'!R36+'급수관 (중부)'!R36+'급수관 (서부)'!R36+'급수관(유성)'!R36+'급수관(대덕)'!R36</f>
        <v>3445.8499999999995</v>
      </c>
      <c r="S36" s="299">
        <f>'급수관 (동부)'!S36+'급수관 (중부)'!S36+'급수관 (서부)'!S36+'급수관(유성)'!S36+'급수관(대덕)'!S36</f>
        <v>3904.3900000000003</v>
      </c>
      <c r="T36" s="299">
        <f>'급수관 (동부)'!T36+'급수관 (중부)'!T36+'급수관 (서부)'!T36+'급수관(유성)'!T36+'급수관(대덕)'!T36</f>
        <v>3776.58</v>
      </c>
      <c r="U36" s="299">
        <f>'급수관 (동부)'!U36+'급수관 (중부)'!U36+'급수관 (서부)'!U36+'급수관(유성)'!U36+'급수관(대덕)'!U36</f>
        <v>2225.16</v>
      </c>
      <c r="V36" s="299">
        <f>'급수관 (동부)'!V36+'급수관 (중부)'!V36+'급수관 (서부)'!V36+'급수관(유성)'!V36+'급수관(대덕)'!V36</f>
        <v>1683.9300000000003</v>
      </c>
      <c r="W36" s="299">
        <f>'급수관 (동부)'!W36+'급수관 (중부)'!W36+'급수관 (서부)'!W36+'급수관(유성)'!W36+'급수관(대덕)'!W36</f>
        <v>2575.3000000000002</v>
      </c>
      <c r="X36" s="299">
        <f>'급수관 (동부)'!X36+'급수관 (중부)'!X36+'급수관 (서부)'!X36+'급수관(유성)'!X36+'급수관(대덕)'!X36</f>
        <v>2542.6999999999998</v>
      </c>
      <c r="Y36" s="299">
        <f>'급수관 (동부)'!Y36+'급수관 (중부)'!Y36+'급수관 (서부)'!Y36+'급수관(유성)'!Y36+'급수관(대덕)'!Y36</f>
        <v>1686.97</v>
      </c>
      <c r="Z36" s="299">
        <f>'급수관 (동부)'!Z36+'급수관 (중부)'!Z36+'급수관 (서부)'!Z36+'급수관(유성)'!Z36+'급수관(대덕)'!Z36</f>
        <v>1282.03</v>
      </c>
      <c r="AA36" s="299">
        <f>'급수관 (동부)'!AA36+'급수관 (중부)'!AA36+'급수관 (서부)'!AA36+'급수관(유성)'!AA36+'급수관(대덕)'!AA36</f>
        <v>839.57999999999993</v>
      </c>
      <c r="AB36" s="299">
        <f>'급수관 (동부)'!AB36+'급수관 (중부)'!AB36+'급수관 (서부)'!AB36+'급수관(유성)'!AB36+'급수관(대덕)'!AB36</f>
        <v>164.9</v>
      </c>
      <c r="AC36" s="299">
        <f>'급수관 (동부)'!AC36+'급수관 (중부)'!AC36+'급수관 (서부)'!AC36+'급수관(유성)'!AC36+'급수관(대덕)'!AC36</f>
        <v>19.43</v>
      </c>
      <c r="AD36" s="299">
        <f>'급수관 (동부)'!AD36+'급수관 (중부)'!AD36+'급수관 (서부)'!AD36+'급수관(유성)'!AD36+'급수관(대덕)'!AD36</f>
        <v>20.98</v>
      </c>
      <c r="AE36" s="299">
        <f>'급수관 (동부)'!AE36+'급수관 (중부)'!AE36+'급수관 (서부)'!AE36+'급수관(유성)'!AE36+'급수관(대덕)'!AE36</f>
        <v>0</v>
      </c>
      <c r="AF36" s="299">
        <f>'급수관 (동부)'!AF36+'급수관 (중부)'!AF36+'급수관 (서부)'!AF36+'급수관(유성)'!AF36+'급수관(대덕)'!AF36</f>
        <v>0</v>
      </c>
      <c r="AG36" s="300">
        <f>'급수관 (동부)'!AG36+'급수관 (중부)'!AG36+'급수관 (서부)'!AG36+'급수관(유성)'!AG36+'급수관(대덕)'!AG36</f>
        <v>143.15</v>
      </c>
      <c r="AH36" s="551">
        <f>'급수관 (동부)'!AH36+'급수관 (중부)'!AH36+'급수관 (서부)'!AH36+'급수관(유성)'!AH36+'급수관(대덕)'!AH36</f>
        <v>18.04</v>
      </c>
      <c r="AI36" s="316">
        <f>'급수관 (동부)'!AI36+'급수관 (중부)'!AI36+'급수관 (서부)'!AI36+'급수관(유성)'!AI36+'급수관(대덕)'!AI36</f>
        <v>0</v>
      </c>
      <c r="AJ36" s="990">
        <f>'급수관 (동부)'!AJ36+'급수관 (중부)'!AJ36+'급수관 (서부)'!AJ36+'급수관(유성)'!AJ36+'급수관(대덕)'!AJ36</f>
        <v>0</v>
      </c>
      <c r="AK36" s="2247">
        <f>'급수관 (동부)'!AK36+'급수관 (중부)'!AK36+'급수관 (서부)'!AK36+'급수관(유성)'!AK36+'급수관(대덕)'!AK36</f>
        <v>0</v>
      </c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</row>
    <row r="37" spans="1:69" s="40" customFormat="1" ht="21.75" customHeight="1" x14ac:dyDescent="0.15">
      <c r="A37" s="2750"/>
      <c r="B37" s="304" t="s">
        <v>286</v>
      </c>
      <c r="C37" s="611">
        <f>'급수관 (동부)'!C37+'급수관 (중부)'!C37+'급수관 (서부)'!C37+'급수관(유성)'!C37+'급수관(대덕)'!C37</f>
        <v>57103.06</v>
      </c>
      <c r="D37" s="299">
        <f>'급수관 (동부)'!D37+'급수관 (중부)'!D37+'급수관 (서부)'!D37+'급수관(유성)'!D37+'급수관(대덕)'!D37</f>
        <v>10.52</v>
      </c>
      <c r="E37" s="299">
        <f>'급수관 (동부)'!E37+'급수관 (중부)'!E37+'급수관 (서부)'!E37+'급수관(유성)'!E37+'급수관(대덕)'!E37</f>
        <v>0</v>
      </c>
      <c r="F37" s="299">
        <f>'급수관 (동부)'!F37+'급수관 (중부)'!F37+'급수관 (서부)'!F37+'급수관(유성)'!F37+'급수관(대덕)'!F37</f>
        <v>0</v>
      </c>
      <c r="G37" s="299">
        <f>'급수관 (동부)'!G37+'급수관 (중부)'!G37+'급수관 (서부)'!G37+'급수관(유성)'!G37+'급수관(대덕)'!G37</f>
        <v>0</v>
      </c>
      <c r="H37" s="299">
        <f>'급수관 (동부)'!H37+'급수관 (중부)'!H37+'급수관 (서부)'!H37+'급수관(유성)'!H37+'급수관(대덕)'!H37</f>
        <v>0</v>
      </c>
      <c r="I37" s="299">
        <f>'급수관 (동부)'!I37+'급수관 (중부)'!I37+'급수관 (서부)'!I37+'급수관(유성)'!I37+'급수관(대덕)'!I37</f>
        <v>8.43</v>
      </c>
      <c r="J37" s="299">
        <f>'급수관 (동부)'!J37+'급수관 (중부)'!J37+'급수관 (서부)'!J37+'급수관(유성)'!J37+'급수관(대덕)'!J37</f>
        <v>0</v>
      </c>
      <c r="K37" s="299">
        <f>'급수관 (동부)'!K37+'급수관 (중부)'!K37+'급수관 (서부)'!K37+'급수관(유성)'!K37+'급수관(대덕)'!K37</f>
        <v>38.32</v>
      </c>
      <c r="L37" s="299">
        <f>'급수관 (동부)'!L37+'급수관 (중부)'!L37+'급수관 (서부)'!L37+'급수관(유성)'!L37+'급수관(대덕)'!L37</f>
        <v>238.25</v>
      </c>
      <c r="M37" s="299">
        <f>'급수관 (동부)'!M37+'급수관 (중부)'!M37+'급수관 (서부)'!M37+'급수관(유성)'!M37+'급수관(대덕)'!M37</f>
        <v>122.47</v>
      </c>
      <c r="N37" s="299">
        <f>'급수관 (동부)'!N37+'급수관 (중부)'!N37+'급수관 (서부)'!N37+'급수관(유성)'!N37+'급수관(대덕)'!N37</f>
        <v>11.53</v>
      </c>
      <c r="O37" s="299">
        <f>'급수관 (동부)'!O37+'급수관 (중부)'!O37+'급수관 (서부)'!O37+'급수관(유성)'!O37+'급수관(대덕)'!O37</f>
        <v>963.61</v>
      </c>
      <c r="P37" s="299">
        <f>'급수관 (동부)'!P37+'급수관 (중부)'!P37+'급수관 (서부)'!P37+'급수관(유성)'!P37+'급수관(대덕)'!P37</f>
        <v>912.31</v>
      </c>
      <c r="Q37" s="299">
        <f>'급수관 (동부)'!Q37+'급수관 (중부)'!Q37+'급수관 (서부)'!Q37+'급수관(유성)'!Q37+'급수관(대덕)'!Q37</f>
        <v>91.100000000000009</v>
      </c>
      <c r="R37" s="299">
        <f>'급수관 (동부)'!R37+'급수관 (중부)'!R37+'급수관 (서부)'!R37+'급수관(유성)'!R37+'급수관(대덕)'!R37</f>
        <v>476.04</v>
      </c>
      <c r="S37" s="299">
        <f>'급수관 (동부)'!S37+'급수관 (중부)'!S37+'급수관 (서부)'!S37+'급수관(유성)'!S37+'급수관(대덕)'!S37</f>
        <v>774.59</v>
      </c>
      <c r="T37" s="299">
        <f>'급수관 (동부)'!T37+'급수관 (중부)'!T37+'급수관 (서부)'!T37+'급수관(유성)'!T37+'급수관(대덕)'!T37</f>
        <v>145.6</v>
      </c>
      <c r="U37" s="299">
        <f>'급수관 (동부)'!U37+'급수관 (중부)'!U37+'급수관 (서부)'!U37+'급수관(유성)'!U37+'급수관(대덕)'!U37</f>
        <v>184.17</v>
      </c>
      <c r="V37" s="299">
        <f>'급수관 (동부)'!V37+'급수관 (중부)'!V37+'급수관 (서부)'!V37+'급수관(유성)'!V37+'급수관(대덕)'!V37</f>
        <v>719.37</v>
      </c>
      <c r="W37" s="299">
        <f>'급수관 (동부)'!W37+'급수관 (중부)'!W37+'급수관 (서부)'!W37+'급수관(유성)'!W37+'급수관(대덕)'!W37</f>
        <v>915.28</v>
      </c>
      <c r="X37" s="299">
        <f>'급수관 (동부)'!X37+'급수관 (중부)'!X37+'급수관 (서부)'!X37+'급수관(유성)'!X37+'급수관(대덕)'!X37</f>
        <v>910.11</v>
      </c>
      <c r="Y37" s="299">
        <f>'급수관 (동부)'!Y37+'급수관 (중부)'!Y37+'급수관 (서부)'!Y37+'급수관(유성)'!Y37+'급수관(대덕)'!Y37</f>
        <v>1430.94</v>
      </c>
      <c r="Z37" s="299">
        <f>'급수관 (동부)'!Z37+'급수관 (중부)'!Z37+'급수관 (서부)'!Z37+'급수관(유성)'!Z37+'급수관(대덕)'!Z37</f>
        <v>1280.6099999999999</v>
      </c>
      <c r="AA37" s="299">
        <f>'급수관 (동부)'!AA37+'급수관 (중부)'!AA37+'급수관 (서부)'!AA37+'급수관(유성)'!AA37+'급수관(대덕)'!AA37</f>
        <v>3914.6900000000005</v>
      </c>
      <c r="AB37" s="299">
        <f>'급수관 (동부)'!AB37+'급수관 (중부)'!AB37+'급수관 (서부)'!AB37+'급수관(유성)'!AB37+'급수관(대덕)'!AB37</f>
        <v>8150.3399999999992</v>
      </c>
      <c r="AC37" s="299">
        <f>'급수관 (동부)'!AC37+'급수관 (중부)'!AC37+'급수관 (서부)'!AC37+'급수관(유성)'!AC37+'급수관(대덕)'!AC37</f>
        <v>7261.0099999999993</v>
      </c>
      <c r="AD37" s="299">
        <f>'급수관 (동부)'!AD37+'급수관 (중부)'!AD37+'급수관 (서부)'!AD37+'급수관(유성)'!AD37+'급수관(대덕)'!AD37</f>
        <v>3583.37</v>
      </c>
      <c r="AE37" s="299">
        <f>'급수관 (동부)'!AE37+'급수관 (중부)'!AE37+'급수관 (서부)'!AE37+'급수관(유성)'!AE37+'급수관(대덕)'!AE37</f>
        <v>3169.0499999999997</v>
      </c>
      <c r="AF37" s="299">
        <f>'급수관 (동부)'!AF37+'급수관 (중부)'!AF37+'급수관 (서부)'!AF37+'급수관(유성)'!AF37+'급수관(대덕)'!AF37</f>
        <v>3220.69</v>
      </c>
      <c r="AG37" s="300">
        <f>'급수관 (동부)'!AG37+'급수관 (중부)'!AG37+'급수관 (서부)'!AG37+'급수관(유성)'!AG37+'급수관(대덕)'!AG37</f>
        <v>3167.7899999999995</v>
      </c>
      <c r="AH37" s="551">
        <f>'급수관 (동부)'!AH37+'급수관 (중부)'!AH37+'급수관 (서부)'!AH37+'급수관(유성)'!AH37+'급수관(대덕)'!AH37</f>
        <v>2466.2700000000004</v>
      </c>
      <c r="AI37" s="316">
        <f>'급수관 (동부)'!AI37+'급수관 (중부)'!AI37+'급수관 (서부)'!AI37+'급수관(유성)'!AI37+'급수관(대덕)'!AI37</f>
        <v>3303.27</v>
      </c>
      <c r="AJ37" s="990">
        <f>'급수관 (동부)'!AJ37+'급수관 (중부)'!AJ37+'급수관 (서부)'!AJ37+'급수관(유성)'!AJ37+'급수관(대덕)'!AJ37</f>
        <v>5652.33</v>
      </c>
      <c r="AK37" s="2247">
        <f>'급수관 (동부)'!AK37+'급수관 (중부)'!AK37+'급수관 (서부)'!AK37+'급수관(유성)'!AK37+'급수관(대덕)'!AK37</f>
        <v>3980.9999999999995</v>
      </c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</row>
    <row r="38" spans="1:69" s="40" customFormat="1" ht="21.75" customHeight="1" x14ac:dyDescent="0.15">
      <c r="A38" s="2750"/>
      <c r="B38" s="303" t="s">
        <v>847</v>
      </c>
      <c r="C38" s="611">
        <f>'급수관 (동부)'!C38+'급수관 (중부)'!C38+'급수관 (서부)'!C38+'급수관(유성)'!C38+'급수관(대덕)'!C38</f>
        <v>200.82999999999998</v>
      </c>
      <c r="D38" s="299">
        <f>'급수관 (동부)'!D38+'급수관 (중부)'!D38+'급수관 (서부)'!D38+'급수관(유성)'!D38+'급수관(대덕)'!D38</f>
        <v>0</v>
      </c>
      <c r="E38" s="299">
        <f>'급수관 (동부)'!E38+'급수관 (중부)'!E38+'급수관 (서부)'!E38+'급수관(유성)'!E38+'급수관(대덕)'!E38</f>
        <v>0</v>
      </c>
      <c r="F38" s="299">
        <f>'급수관 (동부)'!F38+'급수관 (중부)'!F38+'급수관 (서부)'!F38+'급수관(유성)'!F38+'급수관(대덕)'!F38</f>
        <v>0</v>
      </c>
      <c r="G38" s="299">
        <f>'급수관 (동부)'!G38+'급수관 (중부)'!G38+'급수관 (서부)'!G38+'급수관(유성)'!G38+'급수관(대덕)'!G38</f>
        <v>0</v>
      </c>
      <c r="H38" s="299">
        <f>'급수관 (동부)'!H38+'급수관 (중부)'!H38+'급수관 (서부)'!H38+'급수관(유성)'!H38+'급수관(대덕)'!H38</f>
        <v>0</v>
      </c>
      <c r="I38" s="299">
        <f>'급수관 (동부)'!I38+'급수관 (중부)'!I38+'급수관 (서부)'!I38+'급수관(유성)'!I38+'급수관(대덕)'!I38</f>
        <v>0</v>
      </c>
      <c r="J38" s="299">
        <f>'급수관 (동부)'!J38+'급수관 (중부)'!J38+'급수관 (서부)'!J38+'급수관(유성)'!J38+'급수관(대덕)'!J38</f>
        <v>0</v>
      </c>
      <c r="K38" s="299">
        <f>'급수관 (동부)'!K38+'급수관 (중부)'!K38+'급수관 (서부)'!K38+'급수관(유성)'!K38+'급수관(대덕)'!K38</f>
        <v>0</v>
      </c>
      <c r="L38" s="299">
        <f>'급수관 (동부)'!L38+'급수관 (중부)'!L38+'급수관 (서부)'!L38+'급수관(유성)'!L38+'급수관(대덕)'!L38</f>
        <v>0</v>
      </c>
      <c r="M38" s="299">
        <f>'급수관 (동부)'!M38+'급수관 (중부)'!M38+'급수관 (서부)'!M38+'급수관(유성)'!M38+'급수관(대덕)'!M38</f>
        <v>0</v>
      </c>
      <c r="N38" s="299">
        <f>'급수관 (동부)'!N38+'급수관 (중부)'!N38+'급수관 (서부)'!N38+'급수관(유성)'!N38+'급수관(대덕)'!N38</f>
        <v>0</v>
      </c>
      <c r="O38" s="299">
        <f>'급수관 (동부)'!O38+'급수관 (중부)'!O38+'급수관 (서부)'!O38+'급수관(유성)'!O38+'급수관(대덕)'!O38</f>
        <v>0</v>
      </c>
      <c r="P38" s="299">
        <f>'급수관 (동부)'!P38+'급수관 (중부)'!P38+'급수관 (서부)'!P38+'급수관(유성)'!P38+'급수관(대덕)'!P38</f>
        <v>0</v>
      </c>
      <c r="Q38" s="299">
        <f>'급수관 (동부)'!Q38+'급수관 (중부)'!Q38+'급수관 (서부)'!Q38+'급수관(유성)'!Q38+'급수관(대덕)'!Q38</f>
        <v>165.56</v>
      </c>
      <c r="R38" s="299">
        <f>'급수관 (동부)'!R38+'급수관 (중부)'!R38+'급수관 (서부)'!R38+'급수관(유성)'!R38+'급수관(대덕)'!R38</f>
        <v>0</v>
      </c>
      <c r="S38" s="299">
        <f>'급수관 (동부)'!S38+'급수관 (중부)'!S38+'급수관 (서부)'!S38+'급수관(유성)'!S38+'급수관(대덕)'!S38</f>
        <v>35.270000000000003</v>
      </c>
      <c r="T38" s="299">
        <f>'급수관 (동부)'!T38+'급수관 (중부)'!T38+'급수관 (서부)'!T38+'급수관(유성)'!T38+'급수관(대덕)'!T38</f>
        <v>0</v>
      </c>
      <c r="U38" s="299">
        <f>'급수관 (동부)'!U38+'급수관 (중부)'!U38+'급수관 (서부)'!U38+'급수관(유성)'!U38+'급수관(대덕)'!U38</f>
        <v>0</v>
      </c>
      <c r="V38" s="299">
        <f>'급수관 (동부)'!V38+'급수관 (중부)'!V38+'급수관 (서부)'!V38+'급수관(유성)'!V38+'급수관(대덕)'!V38</f>
        <v>0</v>
      </c>
      <c r="W38" s="299">
        <f>'급수관 (동부)'!W38+'급수관 (중부)'!W38+'급수관 (서부)'!W38+'급수관(유성)'!W38+'급수관(대덕)'!W38</f>
        <v>0</v>
      </c>
      <c r="X38" s="299">
        <f>'급수관 (동부)'!X38+'급수관 (중부)'!X38+'급수관 (서부)'!X38+'급수관(유성)'!X38+'급수관(대덕)'!X38</f>
        <v>0</v>
      </c>
      <c r="Y38" s="299">
        <f>'급수관 (동부)'!Y38+'급수관 (중부)'!Y38+'급수관 (서부)'!Y38+'급수관(유성)'!Y38+'급수관(대덕)'!Y38</f>
        <v>0</v>
      </c>
      <c r="Z38" s="299">
        <f>'급수관 (동부)'!Z38+'급수관 (중부)'!Z38+'급수관 (서부)'!Z38+'급수관(유성)'!Z38+'급수관(대덕)'!Z38</f>
        <v>0</v>
      </c>
      <c r="AA38" s="299">
        <f>'급수관 (동부)'!AA38+'급수관 (중부)'!AA38+'급수관 (서부)'!AA38+'급수관(유성)'!AA38+'급수관(대덕)'!AA38</f>
        <v>0</v>
      </c>
      <c r="AB38" s="299">
        <f>'급수관 (동부)'!AB38+'급수관 (중부)'!AB38+'급수관 (서부)'!AB38+'급수관(유성)'!AB38+'급수관(대덕)'!AB38</f>
        <v>0</v>
      </c>
      <c r="AC38" s="299">
        <f>'급수관 (동부)'!AC38+'급수관 (중부)'!AC38+'급수관 (서부)'!AC38+'급수관(유성)'!AC38+'급수관(대덕)'!AC38</f>
        <v>0</v>
      </c>
      <c r="AD38" s="299">
        <f>'급수관 (동부)'!AD38+'급수관 (중부)'!AD38+'급수관 (서부)'!AD38+'급수관(유성)'!AD38+'급수관(대덕)'!AD38</f>
        <v>0</v>
      </c>
      <c r="AE38" s="299">
        <f>'급수관 (동부)'!AE38+'급수관 (중부)'!AE38+'급수관 (서부)'!AE38+'급수관(유성)'!AE38+'급수관(대덕)'!AE38</f>
        <v>0</v>
      </c>
      <c r="AF38" s="299">
        <f>'급수관 (동부)'!AF38+'급수관 (중부)'!AF38+'급수관 (서부)'!AF38+'급수관(유성)'!AF38+'급수관(대덕)'!AF38</f>
        <v>0</v>
      </c>
      <c r="AG38" s="300">
        <f>'급수관 (동부)'!AG38+'급수관 (중부)'!AG38+'급수관 (서부)'!AG38+'급수관(유성)'!AG38+'급수관(대덕)'!AG38</f>
        <v>0</v>
      </c>
      <c r="AH38" s="551">
        <f>'급수관 (동부)'!AH38+'급수관 (중부)'!AH38+'급수관 (서부)'!AH38+'급수관(유성)'!AH38+'급수관(대덕)'!AH38</f>
        <v>0</v>
      </c>
      <c r="AI38" s="316">
        <f>'급수관 (동부)'!AI38+'급수관 (중부)'!AI38+'급수관 (서부)'!AI38+'급수관(유성)'!AI38+'급수관(대덕)'!AI38</f>
        <v>0</v>
      </c>
      <c r="AJ38" s="990">
        <f>'급수관 (동부)'!AJ38+'급수관 (중부)'!AJ38+'급수관 (서부)'!AJ38+'급수관(유성)'!AJ38+'급수관(대덕)'!AJ38</f>
        <v>0</v>
      </c>
      <c r="AK38" s="2247">
        <f>'급수관 (동부)'!AK38+'급수관 (중부)'!AK38+'급수관 (서부)'!AK38+'급수관(유성)'!AK38+'급수관(대덕)'!AK38</f>
        <v>0</v>
      </c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</row>
    <row r="39" spans="1:69" s="40" customFormat="1" ht="21.75" customHeight="1" x14ac:dyDescent="0.15">
      <c r="A39" s="2751"/>
      <c r="B39" s="308" t="s">
        <v>285</v>
      </c>
      <c r="C39" s="612">
        <f>'급수관 (동부)'!C39+'급수관 (중부)'!C39+'급수관 (서부)'!C39+'급수관(유성)'!C39+'급수관(대덕)'!C39</f>
        <v>12</v>
      </c>
      <c r="D39" s="319">
        <f>'급수관 (동부)'!D39+'급수관 (중부)'!D39+'급수관 (서부)'!D39+'급수관(유성)'!D39+'급수관(대덕)'!D39</f>
        <v>0</v>
      </c>
      <c r="E39" s="319">
        <f>'급수관 (동부)'!E39+'급수관 (중부)'!E39+'급수관 (서부)'!E39+'급수관(유성)'!E39+'급수관(대덕)'!E39</f>
        <v>0</v>
      </c>
      <c r="F39" s="319">
        <f>'급수관 (동부)'!F39+'급수관 (중부)'!F39+'급수관 (서부)'!F39+'급수관(유성)'!F39+'급수관(대덕)'!F39</f>
        <v>0</v>
      </c>
      <c r="G39" s="319">
        <f>'급수관 (동부)'!G39+'급수관 (중부)'!G39+'급수관 (서부)'!G39+'급수관(유성)'!G39+'급수관(대덕)'!G39</f>
        <v>0</v>
      </c>
      <c r="H39" s="319">
        <f>'급수관 (동부)'!H39+'급수관 (중부)'!H39+'급수관 (서부)'!H39+'급수관(유성)'!H39+'급수관(대덕)'!H39</f>
        <v>0</v>
      </c>
      <c r="I39" s="319">
        <f>'급수관 (동부)'!I39+'급수관 (중부)'!I39+'급수관 (서부)'!I39+'급수관(유성)'!I39+'급수관(대덕)'!I39</f>
        <v>0</v>
      </c>
      <c r="J39" s="319">
        <f>'급수관 (동부)'!J39+'급수관 (중부)'!J39+'급수관 (서부)'!J39+'급수관(유성)'!J39+'급수관(대덕)'!J39</f>
        <v>0</v>
      </c>
      <c r="K39" s="319">
        <f>'급수관 (동부)'!K39+'급수관 (중부)'!K39+'급수관 (서부)'!K39+'급수관(유성)'!K39+'급수관(대덕)'!K39</f>
        <v>0</v>
      </c>
      <c r="L39" s="319">
        <f>'급수관 (동부)'!L39+'급수관 (중부)'!L39+'급수관 (서부)'!L39+'급수관(유성)'!L39+'급수관(대덕)'!L39</f>
        <v>0</v>
      </c>
      <c r="M39" s="319">
        <f>'급수관 (동부)'!M39+'급수관 (중부)'!M39+'급수관 (서부)'!M39+'급수관(유성)'!M39+'급수관(대덕)'!M39</f>
        <v>0</v>
      </c>
      <c r="N39" s="319">
        <f>'급수관 (동부)'!N39+'급수관 (중부)'!N39+'급수관 (서부)'!N39+'급수관(유성)'!N39+'급수관(대덕)'!N39</f>
        <v>0</v>
      </c>
      <c r="O39" s="319">
        <f>'급수관 (동부)'!O39+'급수관 (중부)'!O39+'급수관 (서부)'!O39+'급수관(유성)'!O39+'급수관(대덕)'!O39</f>
        <v>0</v>
      </c>
      <c r="P39" s="319">
        <f>'급수관 (동부)'!P39+'급수관 (중부)'!P39+'급수관 (서부)'!P39+'급수관(유성)'!P39+'급수관(대덕)'!P39</f>
        <v>0</v>
      </c>
      <c r="Q39" s="319">
        <f>'급수관 (동부)'!Q39+'급수관 (중부)'!Q39+'급수관 (서부)'!Q39+'급수관(유성)'!Q39+'급수관(대덕)'!Q39</f>
        <v>0</v>
      </c>
      <c r="R39" s="319">
        <f>'급수관 (동부)'!R39+'급수관 (중부)'!R39+'급수관 (서부)'!R39+'급수관(유성)'!R39+'급수관(대덕)'!R39</f>
        <v>0</v>
      </c>
      <c r="S39" s="319">
        <f>'급수관 (동부)'!S39+'급수관 (중부)'!S39+'급수관 (서부)'!S39+'급수관(유성)'!S39+'급수관(대덕)'!S39</f>
        <v>0</v>
      </c>
      <c r="T39" s="319">
        <f>'급수관 (동부)'!T39+'급수관 (중부)'!T39+'급수관 (서부)'!T39+'급수관(유성)'!T39+'급수관(대덕)'!T39</f>
        <v>0</v>
      </c>
      <c r="U39" s="319">
        <f>'급수관 (동부)'!U39+'급수관 (중부)'!U39+'급수관 (서부)'!U39+'급수관(유성)'!U39+'급수관(대덕)'!U39</f>
        <v>0</v>
      </c>
      <c r="V39" s="319">
        <f>'급수관 (동부)'!V39+'급수관 (중부)'!V39+'급수관 (서부)'!V39+'급수관(유성)'!V39+'급수관(대덕)'!V39</f>
        <v>0</v>
      </c>
      <c r="W39" s="319">
        <f>'급수관 (동부)'!W39+'급수관 (중부)'!W39+'급수관 (서부)'!W39+'급수관(유성)'!W39+'급수관(대덕)'!W39</f>
        <v>0</v>
      </c>
      <c r="X39" s="319">
        <f>'급수관 (동부)'!X39+'급수관 (중부)'!X39+'급수관 (서부)'!X39+'급수관(유성)'!X39+'급수관(대덕)'!X39</f>
        <v>0</v>
      </c>
      <c r="Y39" s="319">
        <f>'급수관 (동부)'!Y39+'급수관 (중부)'!Y39+'급수관 (서부)'!Y39+'급수관(유성)'!Y39+'급수관(대덕)'!Y39</f>
        <v>0</v>
      </c>
      <c r="Z39" s="319">
        <f>'급수관 (동부)'!Z39+'급수관 (중부)'!Z39+'급수관 (서부)'!Z39+'급수관(유성)'!Z39+'급수관(대덕)'!Z39</f>
        <v>0</v>
      </c>
      <c r="AA39" s="319">
        <f>'급수관 (동부)'!AA39+'급수관 (중부)'!AA39+'급수관 (서부)'!AA39+'급수관(유성)'!AA39+'급수관(대덕)'!AA39</f>
        <v>0</v>
      </c>
      <c r="AB39" s="319">
        <f>'급수관 (동부)'!AB39+'급수관 (중부)'!AB39+'급수관 (서부)'!AB39+'급수관(유성)'!AB39+'급수관(대덕)'!AB39</f>
        <v>0</v>
      </c>
      <c r="AC39" s="319">
        <f>'급수관 (동부)'!AC39+'급수관 (중부)'!AC39+'급수관 (서부)'!AC39+'급수관(유성)'!AC39+'급수관(대덕)'!AC39</f>
        <v>0</v>
      </c>
      <c r="AD39" s="319">
        <f>'급수관 (동부)'!AD39+'급수관 (중부)'!AD39+'급수관 (서부)'!AD39+'급수관(유성)'!AD39+'급수관(대덕)'!AD39</f>
        <v>0</v>
      </c>
      <c r="AE39" s="319">
        <f>'급수관 (동부)'!AE39+'급수관 (중부)'!AE39+'급수관 (서부)'!AE39+'급수관(유성)'!AE39+'급수관(대덕)'!AE39</f>
        <v>0</v>
      </c>
      <c r="AF39" s="319">
        <f>'급수관 (동부)'!AF39+'급수관 (중부)'!AF39+'급수관 (서부)'!AF39+'급수관(유성)'!AF39+'급수관(대덕)'!AF39</f>
        <v>0</v>
      </c>
      <c r="AG39" s="320">
        <f>'급수관 (동부)'!AG39+'급수관 (중부)'!AG39+'급수관 (서부)'!AG39+'급수관(유성)'!AG39+'급수관(대덕)'!AG39</f>
        <v>0</v>
      </c>
      <c r="AH39" s="552">
        <f>'급수관 (동부)'!AH39+'급수관 (중부)'!AH39+'급수관 (서부)'!AH39+'급수관(유성)'!AH39+'급수관(대덕)'!AH39</f>
        <v>0</v>
      </c>
      <c r="AI39" s="316">
        <f>'급수관 (동부)'!AI39+'급수관 (중부)'!AI39+'급수관 (서부)'!AI39+'급수관(유성)'!AI39+'급수관(대덕)'!AI39</f>
        <v>12</v>
      </c>
      <c r="AJ39" s="991">
        <f>'급수관 (동부)'!AJ39+'급수관 (중부)'!AJ39+'급수관 (서부)'!AJ39+'급수관(유성)'!AJ39+'급수관(대덕)'!AJ39</f>
        <v>0</v>
      </c>
      <c r="AK39" s="2248">
        <f>'급수관 (동부)'!AK39+'급수관 (중부)'!AK39+'급수관 (서부)'!AK39+'급수관(유성)'!AK39+'급수관(대덕)'!AK39</f>
        <v>0</v>
      </c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</row>
    <row r="40" spans="1:69" s="160" customFormat="1" ht="21.75" customHeight="1" x14ac:dyDescent="0.15">
      <c r="A40" s="2752" t="s">
        <v>372</v>
      </c>
      <c r="B40" s="322" t="s">
        <v>46</v>
      </c>
      <c r="C40" s="318">
        <f>'급수관 (동부)'!C40+'급수관 (중부)'!C40+'급수관 (서부)'!C40+'급수관(유성)'!C40+'급수관(대덕)'!C40</f>
        <v>228895.31999999998</v>
      </c>
      <c r="D40" s="318">
        <f>'급수관 (동부)'!D40+'급수관 (중부)'!D40+'급수관 (서부)'!D40+'급수관(유성)'!D40+'급수관(대덕)'!D40</f>
        <v>13129.419999999998</v>
      </c>
      <c r="E40" s="318">
        <f>'급수관 (동부)'!E40+'급수관 (중부)'!E40+'급수관 (서부)'!E40+'급수관(유성)'!E40+'급수관(대덕)'!E40</f>
        <v>897.46</v>
      </c>
      <c r="F40" s="318">
        <f>'급수관 (동부)'!F40+'급수관 (중부)'!F40+'급수관 (서부)'!F40+'급수관(유성)'!F40+'급수관(대덕)'!F40</f>
        <v>2142.6899999999996</v>
      </c>
      <c r="G40" s="318">
        <f>'급수관 (동부)'!G40+'급수관 (중부)'!G40+'급수관 (서부)'!G40+'급수관(유성)'!G40+'급수관(대덕)'!G40</f>
        <v>1685.54</v>
      </c>
      <c r="H40" s="318"/>
      <c r="I40" s="318">
        <f>'급수관 (동부)'!I40+'급수관 (중부)'!I40+'급수관 (서부)'!I40+'급수관(유성)'!I40+'급수관(대덕)'!I40</f>
        <v>1558.72</v>
      </c>
      <c r="J40" s="318">
        <f>'급수관 (동부)'!J40+'급수관 (중부)'!J40+'급수관 (서부)'!J40+'급수관(유성)'!J40+'급수관(대덕)'!J40</f>
        <v>3208.4300000000003</v>
      </c>
      <c r="K40" s="318">
        <f>'급수관 (동부)'!K40+'급수관 (중부)'!K40+'급수관 (서부)'!K40+'급수관(유성)'!K40+'급수관(대덕)'!K40</f>
        <v>3759.1800000000003</v>
      </c>
      <c r="L40" s="318">
        <f>'급수관 (동부)'!L40+'급수관 (중부)'!L40+'급수관 (서부)'!L40+'급수관(유성)'!L40+'급수관(대덕)'!L40</f>
        <v>7976.52</v>
      </c>
      <c r="M40" s="318">
        <f>'급수관 (동부)'!M40+'급수관 (중부)'!M40+'급수관 (서부)'!M40+'급수관(유성)'!M40+'급수관(대덕)'!M40</f>
        <v>5832.87</v>
      </c>
      <c r="N40" s="318">
        <f>'급수관 (동부)'!N40+'급수관 (중부)'!N40+'급수관 (서부)'!N40+'급수관(유성)'!N40+'급수관(대덕)'!N40</f>
        <v>3741.4300000000003</v>
      </c>
      <c r="O40" s="318">
        <f>'급수관 (동부)'!O40+'급수관 (중부)'!O40+'급수관 (서부)'!O40+'급수관(유성)'!O40+'급수관(대덕)'!O40</f>
        <v>4660.6499999999996</v>
      </c>
      <c r="P40" s="318">
        <f>'급수관 (동부)'!P40+'급수관 (중부)'!P40+'급수관 (서부)'!P40+'급수관(유성)'!P40+'급수관(대덕)'!P40</f>
        <v>8983.9800000000014</v>
      </c>
      <c r="Q40" s="318">
        <f>'급수관 (동부)'!Q40+'급수관 (중부)'!Q40+'급수관 (서부)'!Q40+'급수관(유성)'!Q40+'급수관(대덕)'!Q40</f>
        <v>6734.9499999999989</v>
      </c>
      <c r="R40" s="318">
        <f>'급수관 (동부)'!R40+'급수관 (중부)'!R40+'급수관 (서부)'!R40+'급수관(유성)'!R40+'급수관(대덕)'!R40</f>
        <v>6790.0199999999995</v>
      </c>
      <c r="S40" s="318">
        <f>'급수관 (동부)'!S40+'급수관 (중부)'!S40+'급수관 (서부)'!S40+'급수관(유성)'!S40+'급수관(대덕)'!S40</f>
        <v>4659.34</v>
      </c>
      <c r="T40" s="318">
        <f>'급수관 (동부)'!T40+'급수관 (중부)'!T40+'급수관 (서부)'!T40+'급수관(유성)'!T40+'급수관(대덕)'!T40</f>
        <v>3540.6800000000003</v>
      </c>
      <c r="U40" s="318">
        <f>'급수관 (동부)'!U40+'급수관 (중부)'!U40+'급수관 (서부)'!U40+'급수관(유성)'!U40+'급수관(대덕)'!U40</f>
        <v>5399.14</v>
      </c>
      <c r="V40" s="318">
        <f>'급수관 (동부)'!V40+'급수관 (중부)'!V40+'급수관 (서부)'!V40+'급수관(유성)'!V40+'급수관(대덕)'!V40</f>
        <v>5817.7000000000007</v>
      </c>
      <c r="W40" s="318">
        <f>'급수관 (동부)'!W40+'급수관 (중부)'!W40+'급수관 (서부)'!W40+'급수관(유성)'!W40+'급수관(대덕)'!W40</f>
        <v>7183.0299999999988</v>
      </c>
      <c r="X40" s="318">
        <f>'급수관 (동부)'!X40+'급수관 (중부)'!X40+'급수관 (서부)'!X40+'급수관(유성)'!X40+'급수관(대덕)'!X40</f>
        <v>8678.75</v>
      </c>
      <c r="Y40" s="318">
        <f>'급수관 (동부)'!Y40+'급수관 (중부)'!Y40+'급수관 (서부)'!Y40+'급수관(유성)'!Y40+'급수관(대덕)'!Y40</f>
        <v>8926.24</v>
      </c>
      <c r="Z40" s="318">
        <f>'급수관 (동부)'!Z40+'급수관 (중부)'!Z40+'급수관 (서부)'!Z40+'급수관(유성)'!Z40+'급수관(대덕)'!Z40</f>
        <v>13107.6</v>
      </c>
      <c r="AA40" s="318">
        <f>'급수관 (동부)'!AA40+'급수관 (중부)'!AA40+'급수관 (서부)'!AA40+'급수관(유성)'!AA40+'급수관(대덕)'!AA40</f>
        <v>14220.560000000001</v>
      </c>
      <c r="AB40" s="318">
        <f>'급수관 (동부)'!AB40+'급수관 (중부)'!AB40+'급수관 (서부)'!AB40+'급수관(유성)'!AB40+'급수관(대덕)'!AB40</f>
        <v>15777.689999999999</v>
      </c>
      <c r="AC40" s="318">
        <f>'급수관 (동부)'!AC40+'급수관 (중부)'!AC40+'급수관 (서부)'!AC40+'급수관(유성)'!AC40+'급수관(대덕)'!AC40</f>
        <v>9125.74</v>
      </c>
      <c r="AD40" s="318">
        <f>'급수관 (동부)'!AD40+'급수관 (중부)'!AD40+'급수관 (서부)'!AD40+'급수관(유성)'!AD40+'급수관(대덕)'!AD40</f>
        <v>8317.6899999999987</v>
      </c>
      <c r="AE40" s="318">
        <f>'급수관 (동부)'!AE40+'급수관 (중부)'!AE40+'급수관 (서부)'!AE40+'급수관(유성)'!AE40+'급수관(대덕)'!AE40</f>
        <v>6636.62</v>
      </c>
      <c r="AF40" s="318">
        <f>'급수관 (동부)'!AF40+'급수관 (중부)'!AF40+'급수관 (서부)'!AF40+'급수관(유성)'!AF40+'급수관(대덕)'!AF40</f>
        <v>11639.8</v>
      </c>
      <c r="AG40" s="318">
        <f>'급수관 (동부)'!AG40+'급수관 (중부)'!AG40+'급수관 (서부)'!AG40+'급수관(유성)'!AG40+'급수관(대덕)'!AG40</f>
        <v>7196.11</v>
      </c>
      <c r="AH40" s="549">
        <f>'급수관 (동부)'!AH40+'급수관 (중부)'!AH40+'급수관 (서부)'!AH40+'급수관(유성)'!AH40+'급수관(대덕)'!AH40</f>
        <v>2530.2399999999998</v>
      </c>
      <c r="AI40" s="555">
        <f>'급수관 (동부)'!AI40+'급수관 (중부)'!AI40+'급수관 (서부)'!AI40+'급수관(유성)'!AI40+'급수관(대덕)'!AI40</f>
        <v>6549.17</v>
      </c>
      <c r="AJ40" s="988">
        <f>'급수관 (동부)'!AJ40+'급수관 (중부)'!AJ40+'급수관 (서부)'!AJ40+'급수관(유성)'!AJ40+'급수관(대덕)'!AJ40</f>
        <v>8678.15</v>
      </c>
      <c r="AK40" s="2245">
        <f>'급수관 (동부)'!AK40+'급수관 (중부)'!AK40+'급수관 (서부)'!AK40+'급수관(유성)'!AK40+'급수관(대덕)'!AK40</f>
        <v>8665.7099999999991</v>
      </c>
    </row>
    <row r="41" spans="1:69" s="160" customFormat="1" ht="21.75" customHeight="1" x14ac:dyDescent="0.15">
      <c r="A41" s="2753"/>
      <c r="B41" s="323" t="s">
        <v>283</v>
      </c>
      <c r="C41" s="328">
        <f>'급수관 (동부)'!C41+'급수관 (중부)'!C41+'급수관 (서부)'!C41+'급수관(유성)'!C41+'급수관(대덕)'!C41</f>
        <v>28535.949999999997</v>
      </c>
      <c r="D41" s="321">
        <f>'급수관 (동부)'!D41+'급수관 (중부)'!D41+'급수관 (서부)'!D41+'급수관(유성)'!D41+'급수관(대덕)'!D41</f>
        <v>11950.13</v>
      </c>
      <c r="E41" s="321">
        <f>'급수관 (동부)'!E41+'급수관 (중부)'!E41+'급수관 (서부)'!E41+'급수관(유성)'!E41+'급수관(대덕)'!E41</f>
        <v>853.55000000000007</v>
      </c>
      <c r="F41" s="321">
        <f>'급수관 (동부)'!F41+'급수관 (중부)'!F41+'급수관 (서부)'!F41+'급수관(유성)'!F41+'급수관(대덕)'!F41</f>
        <v>2068.12</v>
      </c>
      <c r="G41" s="321">
        <f>'급수관 (동부)'!G41+'급수관 (중부)'!G41+'급수관 (서부)'!G41+'급수관(유성)'!G41+'급수관(대덕)'!G41</f>
        <v>1352.95</v>
      </c>
      <c r="H41" s="321"/>
      <c r="I41" s="321">
        <f>'급수관 (동부)'!I41+'급수관 (중부)'!I41+'급수관 (서부)'!I41+'급수관(유성)'!I41+'급수관(대덕)'!I41</f>
        <v>1435.33</v>
      </c>
      <c r="J41" s="321">
        <f>'급수관 (동부)'!J41+'급수관 (중부)'!J41+'급수관 (서부)'!J41+'급수관(유성)'!J41+'급수관(대덕)'!J41</f>
        <v>2923.35</v>
      </c>
      <c r="K41" s="321">
        <f>'급수관 (동부)'!K41+'급수관 (중부)'!K41+'급수관 (서부)'!K41+'급수관(유성)'!K41+'급수관(대덕)'!K41</f>
        <v>2921.62</v>
      </c>
      <c r="L41" s="321">
        <f>'급수관 (동부)'!L41+'급수관 (중부)'!L41+'급수관 (서부)'!L41+'급수관(유성)'!L41+'급수관(대덕)'!L41</f>
        <v>1498.97</v>
      </c>
      <c r="M41" s="321">
        <f>'급수관 (동부)'!M41+'급수관 (중부)'!M41+'급수관 (서부)'!M41+'급수관(유성)'!M41+'급수관(대덕)'!M41</f>
        <v>428.24999999999994</v>
      </c>
      <c r="N41" s="321">
        <f>'급수관 (동부)'!N41+'급수관 (중부)'!N41+'급수관 (서부)'!N41+'급수관(유성)'!N41+'급수관(대덕)'!N41</f>
        <v>591.63</v>
      </c>
      <c r="O41" s="321">
        <f>'급수관 (동부)'!O41+'급수관 (중부)'!O41+'급수관 (서부)'!O41+'급수관(유성)'!O41+'급수관(대덕)'!O41</f>
        <v>545.55999999999995</v>
      </c>
      <c r="P41" s="321">
        <f>'급수관 (동부)'!P41+'급수관 (중부)'!P41+'급수관 (서부)'!P41+'급수관(유성)'!P41+'급수관(대덕)'!P41</f>
        <v>221.62</v>
      </c>
      <c r="Q41" s="321">
        <f>'급수관 (동부)'!Q41+'급수관 (중부)'!Q41+'급수관 (서부)'!Q41+'급수관(유성)'!Q41+'급수관(대덕)'!Q41</f>
        <v>0</v>
      </c>
      <c r="R41" s="321">
        <f>'급수관 (동부)'!R41+'급수관 (중부)'!R41+'급수관 (서부)'!R41+'급수관(유성)'!R41+'급수관(대덕)'!R41</f>
        <v>122.14</v>
      </c>
      <c r="S41" s="321">
        <f>'급수관 (동부)'!S41+'급수관 (중부)'!S41+'급수관 (서부)'!S41+'급수관(유성)'!S41+'급수관(대덕)'!S41</f>
        <v>282.77</v>
      </c>
      <c r="T41" s="321">
        <f>'급수관 (동부)'!T41+'급수관 (중부)'!T41+'급수관 (서부)'!T41+'급수관(유성)'!T41+'급수관(대덕)'!T41</f>
        <v>106.15</v>
      </c>
      <c r="U41" s="321">
        <f>'급수관 (동부)'!U41+'급수관 (중부)'!U41+'급수관 (서부)'!U41+'급수관(유성)'!U41+'급수관(대덕)'!U41</f>
        <v>129.4</v>
      </c>
      <c r="V41" s="321">
        <f>'급수관 (동부)'!V41+'급수관 (중부)'!V41+'급수관 (서부)'!V41+'급수관(유성)'!V41+'급수관(대덕)'!V41</f>
        <v>0</v>
      </c>
      <c r="W41" s="321">
        <f>'급수관 (동부)'!W41+'급수관 (중부)'!W41+'급수관 (서부)'!W41+'급수관(유성)'!W41+'급수관(대덕)'!W41</f>
        <v>0</v>
      </c>
      <c r="X41" s="321">
        <f>'급수관 (동부)'!X41+'급수관 (중부)'!X41+'급수관 (서부)'!X41+'급수관(유성)'!X41+'급수관(대덕)'!X41</f>
        <v>0</v>
      </c>
      <c r="Y41" s="321">
        <f>'급수관 (동부)'!Y41+'급수관 (중부)'!Y41+'급수관 (서부)'!Y41+'급수관(유성)'!Y41+'급수관(대덕)'!Y41</f>
        <v>0</v>
      </c>
      <c r="Z41" s="321">
        <f>'급수관 (동부)'!Z41+'급수관 (중부)'!Z41+'급수관 (서부)'!Z41+'급수관(유성)'!Z41+'급수관(대덕)'!Z41</f>
        <v>0</v>
      </c>
      <c r="AA41" s="321">
        <f>'급수관 (동부)'!AA41+'급수관 (중부)'!AA41+'급수관 (서부)'!AA41+'급수관(유성)'!AA41+'급수관(대덕)'!AA41</f>
        <v>0</v>
      </c>
      <c r="AB41" s="321">
        <f>'급수관 (동부)'!AB41+'급수관 (중부)'!AB41+'급수관 (서부)'!AB41+'급수관(유성)'!AB41+'급수관(대덕)'!AB41</f>
        <v>0</v>
      </c>
      <c r="AC41" s="321">
        <f>'급수관 (동부)'!AC41+'급수관 (중부)'!AC41+'급수관 (서부)'!AC41+'급수관(유성)'!AC41+'급수관(대덕)'!AC41</f>
        <v>0</v>
      </c>
      <c r="AD41" s="321">
        <f>'급수관 (동부)'!AD41+'급수관 (중부)'!AD41+'급수관 (서부)'!AD41+'급수관(유성)'!AD41+'급수관(대덕)'!AD41</f>
        <v>0</v>
      </c>
      <c r="AE41" s="321">
        <f>'급수관 (동부)'!AE41+'급수관 (중부)'!AE41+'급수관 (서부)'!AE41+'급수관(유성)'!AE41+'급수관(대덕)'!AE41</f>
        <v>0</v>
      </c>
      <c r="AF41" s="321">
        <f>'급수관 (동부)'!AF41+'급수관 (중부)'!AF41+'급수관 (서부)'!AF41+'급수관(유성)'!AF41+'급수관(대덕)'!AF41</f>
        <v>0</v>
      </c>
      <c r="AG41" s="321">
        <f>'급수관 (동부)'!AG41+'급수관 (중부)'!AG41+'급수관 (서부)'!AG41+'급수관(유성)'!AG41+'급수관(대덕)'!AG41</f>
        <v>12.01</v>
      </c>
      <c r="AH41" s="553">
        <f>'급수관 (동부)'!AH41+'급수관 (중부)'!AH41+'급수관 (서부)'!AH41+'급수관(유성)'!AH41+'급수관(대덕)'!AH41</f>
        <v>0</v>
      </c>
      <c r="AI41" s="321">
        <f>'급수관 (동부)'!AI41+'급수관 (중부)'!AI41+'급수관 (서부)'!AI41+'급수관(유성)'!AI41+'급수관(대덕)'!AI41</f>
        <v>0</v>
      </c>
      <c r="AJ41" s="992">
        <f>'급수관 (동부)'!AJ41+'급수관 (중부)'!AJ41+'급수관 (서부)'!AJ41+'급수관(유성)'!AJ41+'급수관(대덕)'!AJ41</f>
        <v>0</v>
      </c>
      <c r="AK41" s="2249">
        <f>'급수관 (동부)'!AK41+'급수관 (중부)'!AK41+'급수관 (서부)'!AK41+'급수관(유성)'!AK41+'급수관(대덕)'!AK41</f>
        <v>100</v>
      </c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</row>
    <row r="42" spans="1:69" s="160" customFormat="1" ht="21.75" customHeight="1" x14ac:dyDescent="0.15">
      <c r="A42" s="2753"/>
      <c r="B42" s="324" t="s">
        <v>284</v>
      </c>
      <c r="C42" s="329">
        <f>'급수관 (동부)'!C42+'급수관 (중부)'!C42+'급수관 (서부)'!C42+'급수관(유성)'!C42+'급수관(대덕)'!C42</f>
        <v>87543.459999999992</v>
      </c>
      <c r="D42" s="307">
        <f>'급수관 (동부)'!D42+'급수관 (중부)'!D42+'급수관 (서부)'!D42+'급수관(유성)'!D42+'급수관(대덕)'!D42</f>
        <v>909.97</v>
      </c>
      <c r="E42" s="307">
        <f>'급수관 (동부)'!E42+'급수관 (중부)'!E42+'급수관 (서부)'!E42+'급수관(유성)'!E42+'급수관(대덕)'!E42</f>
        <v>2.91</v>
      </c>
      <c r="F42" s="307">
        <f>'급수관 (동부)'!F42+'급수관 (중부)'!F42+'급수관 (서부)'!F42+'급수관(유성)'!F42+'급수관(대덕)'!F42</f>
        <v>29.05</v>
      </c>
      <c r="G42" s="307">
        <f>'급수관 (동부)'!G42+'급수관 (중부)'!G42+'급수관 (서부)'!G42+'급수관(유성)'!G42+'급수관(대덕)'!G42</f>
        <v>255.8</v>
      </c>
      <c r="H42" s="307">
        <f>'급수관 (동부)'!H42+'급수관 (중부)'!H42+'급수관 (서부)'!H42+'급수관(유성)'!H42+'급수관(대덕)'!H42</f>
        <v>151.1</v>
      </c>
      <c r="I42" s="307">
        <f>'급수관 (동부)'!I42+'급수관 (중부)'!I42+'급수관 (서부)'!I42+'급수관(유성)'!I42+'급수관(대덕)'!I42</f>
        <v>123.39</v>
      </c>
      <c r="J42" s="307">
        <f>'급수관 (동부)'!J42+'급수관 (중부)'!J42+'급수관 (서부)'!J42+'급수관(유성)'!J42+'급수관(대덕)'!J42</f>
        <v>285.08</v>
      </c>
      <c r="K42" s="307">
        <f>'급수관 (동부)'!K42+'급수관 (중부)'!K42+'급수관 (서부)'!K42+'급수관(유성)'!K42+'급수관(대덕)'!K42</f>
        <v>376.87</v>
      </c>
      <c r="L42" s="307">
        <f>'급수관 (동부)'!L42+'급수관 (중부)'!L42+'급수관 (서부)'!L42+'급수관(유성)'!L42+'급수관(대덕)'!L42</f>
        <v>6361.0499999999993</v>
      </c>
      <c r="M42" s="307">
        <f>'급수관 (동부)'!M42+'급수관 (중부)'!M42+'급수관 (서부)'!M42+'급수관(유성)'!M42+'급수관(대덕)'!M42</f>
        <v>2858.2</v>
      </c>
      <c r="N42" s="307">
        <f>'급수관 (동부)'!N42+'급수관 (중부)'!N42+'급수관 (서부)'!N42+'급수관(유성)'!N42+'급수관(대덕)'!N42</f>
        <v>3089.7400000000002</v>
      </c>
      <c r="O42" s="307">
        <f>'급수관 (동부)'!O42+'급수관 (중부)'!O42+'급수관 (서부)'!O42+'급수관(유성)'!O42+'급수관(대덕)'!O42</f>
        <v>3846.3499999999995</v>
      </c>
      <c r="P42" s="307">
        <f>'급수관 (동부)'!P42+'급수관 (중부)'!P42+'급수관 (서부)'!P42+'급수관(유성)'!P42+'급수관(대덕)'!P42</f>
        <v>7495.24</v>
      </c>
      <c r="Q42" s="307">
        <f>'급수관 (동부)'!Q42+'급수관 (중부)'!Q42+'급수관 (서부)'!Q42+'급수관(유성)'!Q42+'급수관(대덕)'!Q42</f>
        <v>5943.92</v>
      </c>
      <c r="R42" s="307">
        <f>'급수관 (동부)'!R42+'급수관 (중부)'!R42+'급수관 (서부)'!R42+'급수관(유성)'!R42+'급수관(대덕)'!R42</f>
        <v>5233.17</v>
      </c>
      <c r="S42" s="307">
        <f>'급수관 (동부)'!S42+'급수관 (중부)'!S42+'급수관 (서부)'!S42+'급수관(유성)'!S42+'급수관(대덕)'!S42</f>
        <v>3659.8100000000004</v>
      </c>
      <c r="T42" s="307">
        <f>'급수관 (동부)'!T42+'급수관 (중부)'!T42+'급수관 (서부)'!T42+'급수관(유성)'!T42+'급수관(대덕)'!T42</f>
        <v>3081.49</v>
      </c>
      <c r="U42" s="307">
        <f>'급수관 (동부)'!U42+'급수관 (중부)'!U42+'급수관 (서부)'!U42+'급수관(유성)'!U42+'급수관(대덕)'!U42</f>
        <v>4828.6799999999994</v>
      </c>
      <c r="V42" s="307">
        <f>'급수관 (동부)'!V42+'급수관 (중부)'!V42+'급수관 (서부)'!V42+'급수관(유성)'!V42+'급수관(대덕)'!V42</f>
        <v>3353.74</v>
      </c>
      <c r="W42" s="307">
        <f>'급수관 (동부)'!W42+'급수관 (중부)'!W42+'급수관 (서부)'!W42+'급수관(유성)'!W42+'급수관(대덕)'!W42</f>
        <v>5871.64</v>
      </c>
      <c r="X42" s="307">
        <f>'급수관 (동부)'!X42+'급수관 (중부)'!X42+'급수관 (서부)'!X42+'급수관(유성)'!X42+'급수관(대덕)'!X42</f>
        <v>6815.21</v>
      </c>
      <c r="Y42" s="307">
        <f>'급수관 (동부)'!Y42+'급수관 (중부)'!Y42+'급수관 (서부)'!Y42+'급수관(유성)'!Y42+'급수관(대덕)'!Y42</f>
        <v>6785.05</v>
      </c>
      <c r="Z42" s="307">
        <f>'급수관 (동부)'!Z42+'급수관 (중부)'!Z42+'급수관 (서부)'!Z42+'급수관(유성)'!Z42+'급수관(대덕)'!Z42</f>
        <v>7036.42</v>
      </c>
      <c r="AA42" s="307">
        <f>'급수관 (동부)'!AA42+'급수관 (중부)'!AA42+'급수관 (서부)'!AA42+'급수관(유성)'!AA42+'급수관(대덕)'!AA42</f>
        <v>7297.22</v>
      </c>
      <c r="AB42" s="307">
        <f>'급수관 (동부)'!AB42+'급수관 (중부)'!AB42+'급수관 (서부)'!AB42+'급수관(유성)'!AB42+'급수관(대덕)'!AB42</f>
        <v>599.31999999999994</v>
      </c>
      <c r="AC42" s="307">
        <f>'급수관 (동부)'!AC42+'급수관 (중부)'!AC42+'급수관 (서부)'!AC42+'급수관(유성)'!AC42+'급수관(대덕)'!AC42</f>
        <v>380.99</v>
      </c>
      <c r="AD42" s="307">
        <f>'급수관 (동부)'!AD42+'급수관 (중부)'!AD42+'급수관 (서부)'!AD42+'급수관(유성)'!AD42+'급수관(대덕)'!AD42</f>
        <v>0</v>
      </c>
      <c r="AE42" s="307">
        <f>'급수관 (동부)'!AE42+'급수관 (중부)'!AE42+'급수관 (서부)'!AE42+'급수관(유성)'!AE42+'급수관(대덕)'!AE42</f>
        <v>0</v>
      </c>
      <c r="AF42" s="307">
        <f>'급수관 (동부)'!AF42+'급수관 (중부)'!AF42+'급수관 (서부)'!AF42+'급수관(유성)'!AF42+'급수관(대덕)'!AF42</f>
        <v>0</v>
      </c>
      <c r="AG42" s="307">
        <f>'급수관 (동부)'!AG42+'급수관 (중부)'!AG42+'급수관 (서부)'!AG42+'급수관(유성)'!AG42+'급수관(대덕)'!AG42</f>
        <v>539.13</v>
      </c>
      <c r="AH42" s="247">
        <f>'급수관 (동부)'!AH42+'급수관 (중부)'!AH42+'급수관 (서부)'!AH42+'급수관(유성)'!AH42+'급수관(대덕)'!AH42</f>
        <v>259.51</v>
      </c>
      <c r="AI42" s="321">
        <f>'급수관 (동부)'!AI42+'급수관 (중부)'!AI42+'급수관 (서부)'!AI42+'급수관(유성)'!AI42+'급수관(대덕)'!AI42</f>
        <v>13.97</v>
      </c>
      <c r="AJ42" s="993">
        <f>'급수관 (동부)'!AJ42+'급수관 (중부)'!AJ42+'급수관 (서부)'!AJ42+'급수관(유성)'!AJ42+'급수관(대덕)'!AJ42</f>
        <v>9.0399999999999991</v>
      </c>
      <c r="AK42" s="2250">
        <f>'급수관 (동부)'!AK42+'급수관 (중부)'!AK42+'급수관 (서부)'!AK42+'급수관(유성)'!AK42+'급수관(대덕)'!AK42</f>
        <v>50.4</v>
      </c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</row>
    <row r="43" spans="1:69" s="160" customFormat="1" ht="21.75" customHeight="1" x14ac:dyDescent="0.15">
      <c r="A43" s="2753"/>
      <c r="B43" s="325" t="s">
        <v>286</v>
      </c>
      <c r="C43" s="329">
        <f>'급수관 (동부)'!C43+'급수관 (중부)'!C43+'급수관 (서부)'!C43+'급수관(유성)'!C43+'급수관(대덕)'!C43</f>
        <v>110919.49000000002</v>
      </c>
      <c r="D43" s="307">
        <f>'급수관 (동부)'!D43+'급수관 (중부)'!D43+'급수관 (서부)'!D43+'급수관(유성)'!D43+'급수관(대덕)'!D43</f>
        <v>269.32</v>
      </c>
      <c r="E43" s="307">
        <f>'급수관 (동부)'!E43+'급수관 (중부)'!E43+'급수관 (서부)'!E43+'급수관(유성)'!E43+'급수관(대덕)'!E43</f>
        <v>41</v>
      </c>
      <c r="F43" s="307">
        <f>'급수관 (동부)'!F43+'급수관 (중부)'!F43+'급수관 (서부)'!F43+'급수관(유성)'!F43+'급수관(대덕)'!F43</f>
        <v>45.519999999999996</v>
      </c>
      <c r="G43" s="307">
        <f>'급수관 (동부)'!G43+'급수관 (중부)'!G43+'급수관 (서부)'!G43+'급수관(유성)'!G43+'급수관(대덕)'!G43</f>
        <v>76.790000000000006</v>
      </c>
      <c r="H43" s="307">
        <f>'급수관 (동부)'!H43+'급수관 (중부)'!H43+'급수관 (서부)'!H43+'급수관(유성)'!H43+'급수관(대덕)'!H43</f>
        <v>0</v>
      </c>
      <c r="I43" s="307">
        <f>'급수관 (동부)'!I43+'급수관 (중부)'!I43+'급수관 (서부)'!I43+'급수관(유성)'!I43+'급수관(대덕)'!I43</f>
        <v>0</v>
      </c>
      <c r="J43" s="307">
        <f>'급수관 (동부)'!J43+'급수관 (중부)'!J43+'급수관 (서부)'!J43+'급수관(유성)'!J43+'급수관(대덕)'!J43</f>
        <v>0</v>
      </c>
      <c r="K43" s="307">
        <f>'급수관 (동부)'!K43+'급수관 (중부)'!K43+'급수관 (서부)'!K43+'급수관(유성)'!K43+'급수관(대덕)'!K43</f>
        <v>460.69</v>
      </c>
      <c r="L43" s="307">
        <f>'급수관 (동부)'!L43+'급수관 (중부)'!L43+'급수관 (서부)'!L43+'급수관(유성)'!L43+'급수관(대덕)'!L43</f>
        <v>116.5</v>
      </c>
      <c r="M43" s="307">
        <f>'급수관 (동부)'!M43+'급수관 (중부)'!M43+'급수관 (서부)'!M43+'급수관(유성)'!M43+'급수관(대덕)'!M43</f>
        <v>2546.4199999999996</v>
      </c>
      <c r="N43" s="307">
        <f>'급수관 (동부)'!N43+'급수관 (중부)'!N43+'급수관 (서부)'!N43+'급수관(유성)'!N43+'급수관(대덕)'!N43</f>
        <v>60.06</v>
      </c>
      <c r="O43" s="307">
        <f>'급수관 (동부)'!O43+'급수관 (중부)'!O43+'급수관 (서부)'!O43+'급수관(유성)'!O43+'급수관(대덕)'!O43</f>
        <v>264.99</v>
      </c>
      <c r="P43" s="307">
        <f>'급수관 (동부)'!P43+'급수관 (중부)'!P43+'급수관 (서부)'!P43+'급수관(유성)'!P43+'급수관(대덕)'!P43</f>
        <v>1267.1199999999999</v>
      </c>
      <c r="Q43" s="307">
        <f>'급수관 (동부)'!Q43+'급수관 (중부)'!Q43+'급수관 (서부)'!Q43+'급수관(유성)'!Q43+'급수관(대덕)'!Q43</f>
        <v>263.22000000000003</v>
      </c>
      <c r="R43" s="307">
        <f>'급수관 (동부)'!R43+'급수관 (중부)'!R43+'급수관 (서부)'!R43+'급수관(유성)'!R43+'급수관(대덕)'!R43</f>
        <v>1267.2</v>
      </c>
      <c r="S43" s="307">
        <f>'급수관 (동부)'!S43+'급수관 (중부)'!S43+'급수관 (서부)'!S43+'급수관(유성)'!S43+'급수관(대덕)'!S43</f>
        <v>705.61</v>
      </c>
      <c r="T43" s="307">
        <f>'급수관 (동부)'!T43+'급수관 (중부)'!T43+'급수관 (서부)'!T43+'급수관(유성)'!T43+'급수관(대덕)'!T43</f>
        <v>353.04</v>
      </c>
      <c r="U43" s="307">
        <f>'급수관 (동부)'!U43+'급수관 (중부)'!U43+'급수관 (서부)'!U43+'급수관(유성)'!U43+'급수관(대덕)'!U43</f>
        <v>441.06</v>
      </c>
      <c r="V43" s="307">
        <f>'급수관 (동부)'!V43+'급수관 (중부)'!V43+'급수관 (서부)'!V43+'급수관(유성)'!V43+'급수관(대덕)'!V43</f>
        <v>2463.9500000000003</v>
      </c>
      <c r="W43" s="307">
        <f>'급수관 (동부)'!W43+'급수관 (중부)'!W43+'급수관 (서부)'!W43+'급수관(유성)'!W43+'급수관(대덕)'!W43</f>
        <v>1311.3899999999999</v>
      </c>
      <c r="X43" s="307">
        <f>'급수관 (동부)'!X43+'급수관 (중부)'!X43+'급수관 (서부)'!X43+'급수관(유성)'!X43+'급수관(대덕)'!X43</f>
        <v>1852.43</v>
      </c>
      <c r="Y43" s="307">
        <f>'급수관 (동부)'!Y43+'급수관 (중부)'!Y43+'급수관 (서부)'!Y43+'급수관(유성)'!Y43+'급수관(대덕)'!Y43</f>
        <v>2141.19</v>
      </c>
      <c r="Z43" s="307">
        <f>'급수관 (동부)'!Z43+'급수관 (중부)'!Z43+'급수관 (서부)'!Z43+'급수관(유성)'!Z43+'급수관(대덕)'!Z43</f>
        <v>5495.27</v>
      </c>
      <c r="AA43" s="307">
        <f>'급수관 (동부)'!AA43+'급수관 (중부)'!AA43+'급수관 (서부)'!AA43+'급수관(유성)'!AA43+'급수관(대덕)'!AA43</f>
        <v>6923.34</v>
      </c>
      <c r="AB43" s="307">
        <f>'급수관 (동부)'!AB43+'급수관 (중부)'!AB43+'급수관 (서부)'!AB43+'급수관(유성)'!AB43+'급수관(대덕)'!AB43</f>
        <v>15178.37</v>
      </c>
      <c r="AC43" s="307">
        <f>'급수관 (동부)'!AC43+'급수관 (중부)'!AC43+'급수관 (서부)'!AC43+'급수관(유성)'!AC43+'급수관(대덕)'!AC43</f>
        <v>8744.75</v>
      </c>
      <c r="AD43" s="307">
        <f>'급수관 (동부)'!AD43+'급수관 (중부)'!AD43+'급수관 (서부)'!AD43+'급수관(유성)'!AD43+'급수관(대덕)'!AD43</f>
        <v>8317.6899999999987</v>
      </c>
      <c r="AE43" s="307">
        <f>'급수관 (동부)'!AE43+'급수관 (중부)'!AE43+'급수관 (서부)'!AE43+'급수관(유성)'!AE43+'급수관(대덕)'!AE43</f>
        <v>6636.62</v>
      </c>
      <c r="AF43" s="307">
        <f>'급수관 (동부)'!AF43+'급수관 (중부)'!AF43+'급수관 (서부)'!AF43+'급수관(유성)'!AF43+'급수관(대덕)'!AF43</f>
        <v>11347.44</v>
      </c>
      <c r="AG43" s="307">
        <f>'급수관 (동부)'!AG43+'급수관 (중부)'!AG43+'급수관 (서부)'!AG43+'급수관(유성)'!AG43+'급수관(대덕)'!AG43</f>
        <v>6644.9699999999993</v>
      </c>
      <c r="AH43" s="247">
        <f>'급수관 (동부)'!AH43+'급수관 (중부)'!AH43+'급수관 (서부)'!AH43+'급수관(유성)'!AH43+'급수관(대덕)'!AH43</f>
        <v>2270.73</v>
      </c>
      <c r="AI43" s="321">
        <f>'급수관 (동부)'!AI43+'급수관 (중부)'!AI43+'급수관 (서부)'!AI43+'급수관(유성)'!AI43+'급수관(대덕)'!AI43</f>
        <v>6535.2</v>
      </c>
      <c r="AJ43" s="993">
        <f>'급수관 (동부)'!AJ43+'급수관 (중부)'!AJ43+'급수관 (서부)'!AJ43+'급수관(유성)'!AJ43+'급수관(대덕)'!AJ43</f>
        <v>8669.11</v>
      </c>
      <c r="AK43" s="2250">
        <f>'급수관 (동부)'!AK43+'급수관 (중부)'!AK43+'급수관 (서부)'!AK43+'급수관(유성)'!AK43+'급수관(대덕)'!AK43</f>
        <v>8208.5</v>
      </c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</row>
    <row r="44" spans="1:69" s="160" customFormat="1" ht="21.75" customHeight="1" x14ac:dyDescent="0.15">
      <c r="A44" s="2753"/>
      <c r="B44" s="324" t="s">
        <v>847</v>
      </c>
      <c r="C44" s="329">
        <f>'급수관 (동부)'!C44+'급수관 (중부)'!C44+'급수관 (서부)'!C44+'급수관(유성)'!C44+'급수관(대덕)'!C44</f>
        <v>712.46</v>
      </c>
      <c r="D44" s="307">
        <f>'급수관 (동부)'!D44+'급수관 (중부)'!D44+'급수관 (서부)'!D44+'급수관(유성)'!D44+'급수관(대덕)'!D44</f>
        <v>0</v>
      </c>
      <c r="E44" s="307">
        <f>'급수관 (동부)'!E44+'급수관 (중부)'!E44+'급수관 (서부)'!E44+'급수관(유성)'!E44+'급수관(대덕)'!E44</f>
        <v>0</v>
      </c>
      <c r="F44" s="307">
        <f>'급수관 (동부)'!F44+'급수관 (중부)'!F44+'급수관 (서부)'!F44+'급수관(유성)'!F44+'급수관(대덕)'!F44</f>
        <v>0</v>
      </c>
      <c r="G44" s="307">
        <f>'급수관 (동부)'!G44+'급수관 (중부)'!G44+'급수관 (서부)'!G44+'급수관(유성)'!G44+'급수관(대덕)'!G44</f>
        <v>0</v>
      </c>
      <c r="H44" s="307">
        <f>'급수관 (동부)'!H44+'급수관 (중부)'!H44+'급수관 (서부)'!H44+'급수관(유성)'!H44+'급수관(대덕)'!H44</f>
        <v>0</v>
      </c>
      <c r="I44" s="307">
        <f>'급수관 (동부)'!I44+'급수관 (중부)'!I44+'급수관 (서부)'!I44+'급수관(유성)'!I44+'급수관(대덕)'!I44</f>
        <v>0</v>
      </c>
      <c r="J44" s="307">
        <f>'급수관 (동부)'!J44+'급수관 (중부)'!J44+'급수관 (서부)'!J44+'급수관(유성)'!J44+'급수관(대덕)'!J44</f>
        <v>0</v>
      </c>
      <c r="K44" s="307">
        <f>'급수관 (동부)'!K44+'급수관 (중부)'!K44+'급수관 (서부)'!K44+'급수관(유성)'!K44+'급수관(대덕)'!K44</f>
        <v>0</v>
      </c>
      <c r="L44" s="307">
        <f>'급수관 (동부)'!L44+'급수관 (중부)'!L44+'급수관 (서부)'!L44+'급수관(유성)'!L44+'급수관(대덕)'!L44</f>
        <v>0</v>
      </c>
      <c r="M44" s="307">
        <f>'급수관 (동부)'!M44+'급수관 (중부)'!M44+'급수관 (서부)'!M44+'급수관(유성)'!M44+'급수관(대덕)'!M44</f>
        <v>0</v>
      </c>
      <c r="N44" s="307">
        <f>'급수관 (동부)'!N44+'급수관 (중부)'!N44+'급수관 (서부)'!N44+'급수관(유성)'!N44+'급수관(대덕)'!N44</f>
        <v>0</v>
      </c>
      <c r="O44" s="307">
        <f>'급수관 (동부)'!O44+'급수관 (중부)'!O44+'급수관 (서부)'!O44+'급수관(유성)'!O44+'급수관(대덕)'!O44</f>
        <v>3.75</v>
      </c>
      <c r="P44" s="307">
        <f>'급수관 (동부)'!P44+'급수관 (중부)'!P44+'급수관 (서부)'!P44+'급수관(유성)'!P44+'급수관(대덕)'!P44</f>
        <v>0</v>
      </c>
      <c r="Q44" s="307">
        <f>'급수관 (동부)'!Q44+'급수관 (중부)'!Q44+'급수관 (서부)'!Q44+'급수관(유성)'!Q44+'급수관(대덕)'!Q44</f>
        <v>527.81000000000006</v>
      </c>
      <c r="R44" s="307">
        <f>'급수관 (동부)'!R44+'급수관 (중부)'!R44+'급수관 (서부)'!R44+'급수관(유성)'!R44+'급수관(대덕)'!R44</f>
        <v>167.51</v>
      </c>
      <c r="S44" s="307">
        <f>'급수관 (동부)'!S44+'급수관 (중부)'!S44+'급수관 (서부)'!S44+'급수관(유성)'!S44+'급수관(대덕)'!S44</f>
        <v>2.2799999999999998</v>
      </c>
      <c r="T44" s="307">
        <f>'급수관 (동부)'!T44+'급수관 (중부)'!T44+'급수관 (서부)'!T44+'급수관(유성)'!T44+'급수관(대덕)'!T44</f>
        <v>0</v>
      </c>
      <c r="U44" s="307">
        <f>'급수관 (동부)'!U44+'급수관 (중부)'!U44+'급수관 (서부)'!U44+'급수관(유성)'!U44+'급수관(대덕)'!U44</f>
        <v>0</v>
      </c>
      <c r="V44" s="307">
        <f>'급수관 (동부)'!V44+'급수관 (중부)'!V44+'급수관 (서부)'!V44+'급수관(유성)'!V44+'급수관(대덕)'!V44</f>
        <v>0</v>
      </c>
      <c r="W44" s="307">
        <f>'급수관 (동부)'!W44+'급수관 (중부)'!W44+'급수관 (서부)'!W44+'급수관(유성)'!W44+'급수관(대덕)'!W44</f>
        <v>0</v>
      </c>
      <c r="X44" s="307">
        <f>'급수관 (동부)'!X44+'급수관 (중부)'!X44+'급수관 (서부)'!X44+'급수관(유성)'!X44+'급수관(대덕)'!X44</f>
        <v>11.11</v>
      </c>
      <c r="Y44" s="307">
        <f>'급수관 (동부)'!Y44+'급수관 (중부)'!Y44+'급수관 (서부)'!Y44+'급수관(유성)'!Y44+'급수관(대덕)'!Y44</f>
        <v>0</v>
      </c>
      <c r="Z44" s="307">
        <f>'급수관 (동부)'!Z44+'급수관 (중부)'!Z44+'급수관 (서부)'!Z44+'급수관(유성)'!Z44+'급수관(대덕)'!Z44</f>
        <v>0</v>
      </c>
      <c r="AA44" s="307">
        <f>'급수관 (동부)'!AA44+'급수관 (중부)'!AA44+'급수관 (서부)'!AA44+'급수관(유성)'!AA44+'급수관(대덕)'!AA44</f>
        <v>0</v>
      </c>
      <c r="AB44" s="307">
        <f>'급수관 (동부)'!AB44+'급수관 (중부)'!AB44+'급수관 (서부)'!AB44+'급수관(유성)'!AB44+'급수관(대덕)'!AB44</f>
        <v>0</v>
      </c>
      <c r="AC44" s="307">
        <f>'급수관 (동부)'!AC44+'급수관 (중부)'!AC44+'급수관 (서부)'!AC44+'급수관(유성)'!AC44+'급수관(대덕)'!AC44</f>
        <v>0</v>
      </c>
      <c r="AD44" s="307">
        <f>'급수관 (동부)'!AD44+'급수관 (중부)'!AD44+'급수관 (서부)'!AD44+'급수관(유성)'!AD44+'급수관(대덕)'!AD44</f>
        <v>0</v>
      </c>
      <c r="AE44" s="307">
        <f>'급수관 (동부)'!AE44+'급수관 (중부)'!AE44+'급수관 (서부)'!AE44+'급수관(유성)'!AE44+'급수관(대덕)'!AE44</f>
        <v>0</v>
      </c>
      <c r="AF44" s="307">
        <f>'급수관 (동부)'!AF44+'급수관 (중부)'!AF44+'급수관 (서부)'!AF44+'급수관(유성)'!AF44+'급수관(대덕)'!AF44</f>
        <v>0</v>
      </c>
      <c r="AG44" s="307">
        <f>'급수관 (동부)'!AG44+'급수관 (중부)'!AG44+'급수관 (서부)'!AG44+'급수관(유성)'!AG44+'급수관(대덕)'!AG44</f>
        <v>0</v>
      </c>
      <c r="AH44" s="247">
        <f>'급수관 (동부)'!AH44+'급수관 (중부)'!AH44+'급수관 (서부)'!AH44+'급수관(유성)'!AH44+'급수관(대덕)'!AH44</f>
        <v>0</v>
      </c>
      <c r="AI44" s="321">
        <f>'급수관 (동부)'!AI44+'급수관 (중부)'!AI44+'급수관 (서부)'!AI44+'급수관(유성)'!AI44+'급수관(대덕)'!AI44</f>
        <v>0</v>
      </c>
      <c r="AJ44" s="993">
        <f>'급수관 (동부)'!AJ44+'급수관 (중부)'!AJ44+'급수관 (서부)'!AJ44+'급수관(유성)'!AJ44+'급수관(대덕)'!AJ44</f>
        <v>0</v>
      </c>
      <c r="AK44" s="2250">
        <f>'급수관 (동부)'!AK44+'급수관 (중부)'!AK44+'급수관 (서부)'!AK44+'급수관(유성)'!AK44+'급수관(대덕)'!AK44</f>
        <v>0</v>
      </c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</row>
    <row r="45" spans="1:69" s="160" customFormat="1" ht="21.75" customHeight="1" x14ac:dyDescent="0.15">
      <c r="A45" s="2754"/>
      <c r="B45" s="863" t="s">
        <v>285</v>
      </c>
      <c r="C45" s="996">
        <f>'급수관 (동부)'!C45+'급수관 (중부)'!C45+'급수관 (서부)'!C45+'급수관(유성)'!C45+'급수관(대덕)'!C45</f>
        <v>1183.9599999999998</v>
      </c>
      <c r="D45" s="997">
        <f>'급수관 (동부)'!D45+'급수관 (중부)'!D45+'급수관 (서부)'!D45+'급수관(유성)'!D45+'급수관(대덕)'!D45</f>
        <v>0</v>
      </c>
      <c r="E45" s="997">
        <f>'급수관 (동부)'!E45+'급수관 (중부)'!E45+'급수관 (서부)'!E45+'급수관(유성)'!E45+'급수관(대덕)'!E45</f>
        <v>0</v>
      </c>
      <c r="F45" s="997">
        <f>'급수관 (동부)'!F45+'급수관 (중부)'!F45+'급수관 (서부)'!F45+'급수관(유성)'!F45+'급수관(대덕)'!F45</f>
        <v>0</v>
      </c>
      <c r="G45" s="997">
        <f>'급수관 (동부)'!G45+'급수관 (중부)'!G45+'급수관 (서부)'!G45+'급수관(유성)'!G45+'급수관(대덕)'!G45</f>
        <v>0</v>
      </c>
      <c r="H45" s="997">
        <f>'급수관 (동부)'!H45+'급수관 (중부)'!H45+'급수관 (서부)'!H45+'급수관(유성)'!H45+'급수관(대덕)'!H45</f>
        <v>0</v>
      </c>
      <c r="I45" s="997">
        <f>'급수관 (동부)'!I45+'급수관 (중부)'!I45+'급수관 (서부)'!I45+'급수관(유성)'!I45+'급수관(대덕)'!I45</f>
        <v>0</v>
      </c>
      <c r="J45" s="997">
        <f>'급수관 (동부)'!J45+'급수관 (중부)'!J45+'급수관 (서부)'!J45+'급수관(유성)'!J45+'급수관(대덕)'!J45</f>
        <v>0</v>
      </c>
      <c r="K45" s="997">
        <f>'급수관 (동부)'!K45+'급수관 (중부)'!K45+'급수관 (서부)'!K45+'급수관(유성)'!K45+'급수관(대덕)'!K45</f>
        <v>0</v>
      </c>
      <c r="L45" s="997">
        <f>'급수관 (동부)'!L45+'급수관 (중부)'!L45+'급수관 (서부)'!L45+'급수관(유성)'!L45+'급수관(대덕)'!L45</f>
        <v>0</v>
      </c>
      <c r="M45" s="997">
        <f>'급수관 (동부)'!M45+'급수관 (중부)'!M45+'급수관 (서부)'!M45+'급수관(유성)'!M45+'급수관(대덕)'!M45</f>
        <v>0</v>
      </c>
      <c r="N45" s="997">
        <f>'급수관 (동부)'!N45+'급수관 (중부)'!N45+'급수관 (서부)'!N45+'급수관(유성)'!N45+'급수관(대덕)'!N45</f>
        <v>0</v>
      </c>
      <c r="O45" s="997">
        <f>'급수관 (동부)'!O45+'급수관 (중부)'!O45+'급수관 (서부)'!O45+'급수관(유성)'!O45+'급수관(대덕)'!O45</f>
        <v>0</v>
      </c>
      <c r="P45" s="997">
        <f>'급수관 (동부)'!P45+'급수관 (중부)'!P45+'급수관 (서부)'!P45+'급수관(유성)'!P45+'급수관(대덕)'!P45</f>
        <v>0</v>
      </c>
      <c r="Q45" s="997">
        <f>'급수관 (동부)'!Q45+'급수관 (중부)'!Q45+'급수관 (서부)'!Q45+'급수관(유성)'!Q45+'급수관(대덕)'!Q45</f>
        <v>0</v>
      </c>
      <c r="R45" s="997">
        <f>'급수관 (동부)'!R45+'급수관 (중부)'!R45+'급수관 (서부)'!R45+'급수관(유성)'!R45+'급수관(대덕)'!R45</f>
        <v>0</v>
      </c>
      <c r="S45" s="997">
        <f>'급수관 (동부)'!S45+'급수관 (중부)'!S45+'급수관 (서부)'!S45+'급수관(유성)'!S45+'급수관(대덕)'!S45</f>
        <v>8.8699999999999992</v>
      </c>
      <c r="T45" s="997">
        <f>'급수관 (동부)'!T45+'급수관 (중부)'!T45+'급수관 (서부)'!T45+'급수관(유성)'!T45+'급수관(대덕)'!T45</f>
        <v>0</v>
      </c>
      <c r="U45" s="997">
        <f>'급수관 (동부)'!U45+'급수관 (중부)'!U45+'급수관 (서부)'!U45+'급수관(유성)'!U45+'급수관(대덕)'!U45</f>
        <v>0</v>
      </c>
      <c r="V45" s="997">
        <f>'급수관 (동부)'!V45+'급수관 (중부)'!V45+'급수관 (서부)'!V45+'급수관(유성)'!V45+'급수관(대덕)'!V45</f>
        <v>0.01</v>
      </c>
      <c r="W45" s="997">
        <f>'급수관 (동부)'!W45+'급수관 (중부)'!W45+'급수관 (서부)'!W45+'급수관(유성)'!W45+'급수관(대덕)'!W45</f>
        <v>0</v>
      </c>
      <c r="X45" s="997">
        <f>'급수관 (동부)'!X45+'급수관 (중부)'!X45+'급수관 (서부)'!X45+'급수관(유성)'!X45+'급수관(대덕)'!X45</f>
        <v>0</v>
      </c>
      <c r="Y45" s="997">
        <f>'급수관 (동부)'!Y45+'급수관 (중부)'!Y45+'급수관 (서부)'!Y45+'급수관(유성)'!Y45+'급수관(대덕)'!Y45</f>
        <v>0</v>
      </c>
      <c r="Z45" s="997">
        <f>'급수관 (동부)'!Z45+'급수관 (중부)'!Z45+'급수관 (서부)'!Z45+'급수관(유성)'!Z45+'급수관(대덕)'!Z45</f>
        <v>575.91</v>
      </c>
      <c r="AA45" s="997">
        <f>'급수관 (동부)'!AA45+'급수관 (중부)'!AA45+'급수관 (서부)'!AA45+'급수관(유성)'!AA45+'급수관(대덕)'!AA45</f>
        <v>0</v>
      </c>
      <c r="AB45" s="997">
        <f>'급수관 (동부)'!AB45+'급수관 (중부)'!AB45+'급수관 (서부)'!AB45+'급수관(유성)'!AB45+'급수관(대덕)'!AB45</f>
        <v>0</v>
      </c>
      <c r="AC45" s="997">
        <f>'급수관 (동부)'!AC45+'급수관 (중부)'!AC45+'급수관 (서부)'!AC45+'급수관(유성)'!AC45+'급수관(대덕)'!AC45</f>
        <v>0</v>
      </c>
      <c r="AD45" s="997">
        <f>'급수관 (동부)'!AD45+'급수관 (중부)'!AD45+'급수관 (서부)'!AD45+'급수관(유성)'!AD45+'급수관(대덕)'!AD45</f>
        <v>0</v>
      </c>
      <c r="AE45" s="997">
        <f>'급수관 (동부)'!AE45+'급수관 (중부)'!AE45+'급수관 (서부)'!AE45+'급수관(유성)'!AE45+'급수관(대덕)'!AE45</f>
        <v>0</v>
      </c>
      <c r="AF45" s="997">
        <f>'급수관 (동부)'!AF45+'급수관 (중부)'!AF45+'급수관 (서부)'!AF45+'급수관(유성)'!AF45+'급수관(대덕)'!AF45</f>
        <v>292.36</v>
      </c>
      <c r="AG45" s="997">
        <f>'급수관 (동부)'!AG45+'급수관 (중부)'!AG45+'급수관 (서부)'!AG45+'급수관(유성)'!AG45+'급수관(대덕)'!AG45</f>
        <v>0</v>
      </c>
      <c r="AH45" s="998">
        <f>'급수관 (동부)'!AH45+'급수관 (중부)'!AH45+'급수관 (서부)'!AH45+'급수관(유성)'!AH45+'급수관(대덕)'!AH45</f>
        <v>0</v>
      </c>
      <c r="AI45" s="997">
        <f>'급수관 (동부)'!AI45+'급수관 (중부)'!AI45+'급수관 (서부)'!AI45+'급수관(유성)'!AI45+'급수관(대덕)'!AI45</f>
        <v>0</v>
      </c>
      <c r="AJ45" s="999">
        <f>'급수관 (동부)'!AJ45+'급수관 (중부)'!AJ45+'급수관 (서부)'!AJ45+'급수관(유성)'!AJ45+'급수관(대덕)'!AJ45</f>
        <v>0</v>
      </c>
      <c r="AK45" s="2251">
        <f>'급수관 (동부)'!AK45+'급수관 (중부)'!AK45+'급수관 (서부)'!AK45+'급수관(유성)'!AK45+'급수관(대덕)'!AK45</f>
        <v>306.81</v>
      </c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</row>
    <row r="50" spans="3:3" x14ac:dyDescent="0.15">
      <c r="C50" s="168">
        <f>C41+C35+C29+C23+C17+C11</f>
        <v>160970.53</v>
      </c>
    </row>
    <row r="51" spans="3:3" x14ac:dyDescent="0.15">
      <c r="C51" s="168">
        <f>C42+C36+C30+C24+C18+C12</f>
        <v>138333.35999999996</v>
      </c>
    </row>
    <row r="52" spans="3:3" x14ac:dyDescent="0.15">
      <c r="C52" s="168">
        <f>C43+C37+C31+C25+C19+C13</f>
        <v>964592.22</v>
      </c>
    </row>
    <row r="53" spans="3:3" x14ac:dyDescent="0.15">
      <c r="C53" s="168">
        <f>C44+C38+C32+C26+C20+C14</f>
        <v>2559.7000000000003</v>
      </c>
    </row>
    <row r="54" spans="3:3" x14ac:dyDescent="0.15">
      <c r="C54" s="168">
        <f>C45+C39+C33+C27+C21+C15</f>
        <v>1561.1899999999996</v>
      </c>
    </row>
    <row r="55" spans="3:3" x14ac:dyDescent="0.15">
      <c r="C55" s="168">
        <f>SUM(C50:C54)</f>
        <v>1268016.9999999998</v>
      </c>
    </row>
  </sheetData>
  <sheetProtection password="CC19" sheet="1" objects="1" scenarios="1"/>
  <mergeCells count="7">
    <mergeCell ref="A28:A33"/>
    <mergeCell ref="A34:A39"/>
    <mergeCell ref="A40:A45"/>
    <mergeCell ref="A4:A9"/>
    <mergeCell ref="A10:A15"/>
    <mergeCell ref="A16:A21"/>
    <mergeCell ref="A22:A27"/>
  </mergeCells>
  <phoneticPr fontId="65" type="noConversion"/>
  <pageMargins left="0.55118110236220497" right="0.55118110236220497" top="0.98425196850393704" bottom="0.59055118110236204" header="0" footer="0"/>
  <pageSetup paperSize="9" scale="68" firstPageNumber="61" fitToWidth="6" pageOrder="overThenDown" orientation="portrait" useFirstPageNumber="1" horizontalDpi="300" verticalDpi="300" r:id="rId1"/>
  <headerFooter alignWithMargins="0">
    <oddFooter>&amp;C- &amp;P -</oddFooter>
  </headerFooter>
  <colBreaks count="3" manualBreakCount="3">
    <brk id="5" max="44" man="1"/>
    <brk id="16" max="44" man="1"/>
    <brk id="27" max="44" man="1"/>
  </col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J50"/>
  <sheetViews>
    <sheetView view="pageBreakPreview" zoomScale="115" zoomScaleNormal="130" zoomScaleSheetLayoutView="115" workbookViewId="0">
      <selection activeCell="F1" sqref="F1"/>
    </sheetView>
  </sheetViews>
  <sheetFormatPr defaultColWidth="8.88671875" defaultRowHeight="27.95" customHeight="1" x14ac:dyDescent="0.15"/>
  <cols>
    <col min="1" max="2" width="9.44140625" customWidth="1"/>
    <col min="3" max="7" width="10.77734375" customWidth="1"/>
  </cols>
  <sheetData>
    <row r="1" spans="1:10" ht="27.95" customHeight="1" x14ac:dyDescent="0.4">
      <c r="A1" s="25" t="s">
        <v>1079</v>
      </c>
      <c r="F1" s="140"/>
      <c r="G1" s="2756"/>
      <c r="H1" s="2757"/>
      <c r="I1" s="2757"/>
      <c r="J1" s="2757"/>
    </row>
    <row r="2" spans="1:10" ht="33" customHeight="1" x14ac:dyDescent="0.25">
      <c r="A2" s="31" t="s">
        <v>373</v>
      </c>
      <c r="F2" s="7" t="s">
        <v>374</v>
      </c>
    </row>
    <row r="3" spans="1:10" ht="5.25" customHeight="1" x14ac:dyDescent="0.15"/>
    <row r="4" spans="1:10" s="5" customFormat="1" ht="28.5" customHeight="1" x14ac:dyDescent="0.15">
      <c r="A4" s="2758" t="s">
        <v>375</v>
      </c>
      <c r="B4" s="2758"/>
      <c r="C4" s="370" t="s">
        <v>130</v>
      </c>
      <c r="D4" s="371" t="s">
        <v>337</v>
      </c>
      <c r="E4" s="370" t="s">
        <v>345</v>
      </c>
      <c r="F4" s="372" t="s">
        <v>848</v>
      </c>
      <c r="G4" s="370" t="s">
        <v>48</v>
      </c>
    </row>
    <row r="5" spans="1:10" s="81" customFormat="1" ht="12.75" customHeight="1" x14ac:dyDescent="0.15">
      <c r="A5" s="2759" t="s">
        <v>130</v>
      </c>
      <c r="B5" s="373" t="s">
        <v>376</v>
      </c>
      <c r="C5" s="374">
        <f t="shared" ref="C5:G7" si="0">SUM(C24,C35)</f>
        <v>0</v>
      </c>
      <c r="D5" s="374">
        <f t="shared" si="0"/>
        <v>0</v>
      </c>
      <c r="E5" s="374">
        <f t="shared" si="0"/>
        <v>0</v>
      </c>
      <c r="F5" s="374">
        <f t="shared" si="0"/>
        <v>0</v>
      </c>
      <c r="G5" s="375">
        <f t="shared" si="0"/>
        <v>0</v>
      </c>
    </row>
    <row r="6" spans="1:10" s="81" customFormat="1" ht="12.75" customHeight="1" x14ac:dyDescent="0.15">
      <c r="A6" s="2759"/>
      <c r="B6" s="380" t="s">
        <v>377</v>
      </c>
      <c r="C6" s="381">
        <f t="shared" si="0"/>
        <v>0</v>
      </c>
      <c r="D6" s="381">
        <f t="shared" si="0"/>
        <v>0</v>
      </c>
      <c r="E6" s="381">
        <f t="shared" si="0"/>
        <v>0</v>
      </c>
      <c r="F6" s="381">
        <f t="shared" si="0"/>
        <v>0</v>
      </c>
      <c r="G6" s="382">
        <f t="shared" si="0"/>
        <v>0</v>
      </c>
    </row>
    <row r="7" spans="1:10" s="81" customFormat="1" ht="12.75" customHeight="1" x14ac:dyDescent="0.15">
      <c r="A7" s="2759"/>
      <c r="B7" s="377" t="s">
        <v>378</v>
      </c>
      <c r="C7" s="378">
        <f t="shared" si="0"/>
        <v>0</v>
      </c>
      <c r="D7" s="378">
        <f t="shared" si="0"/>
        <v>0</v>
      </c>
      <c r="E7" s="378">
        <f t="shared" si="0"/>
        <v>0</v>
      </c>
      <c r="F7" s="378">
        <f t="shared" si="0"/>
        <v>0</v>
      </c>
      <c r="G7" s="379">
        <f t="shared" si="0"/>
        <v>0</v>
      </c>
    </row>
    <row r="8" spans="1:10" s="81" customFormat="1" ht="12.75" customHeight="1" x14ac:dyDescent="0.15">
      <c r="A8" s="2759" t="s">
        <v>379</v>
      </c>
      <c r="B8" s="373" t="s">
        <v>376</v>
      </c>
      <c r="C8" s="375">
        <f t="shared" ref="C8:G16" si="1">SUM(C38)</f>
        <v>0</v>
      </c>
      <c r="D8" s="375">
        <f t="shared" si="1"/>
        <v>0</v>
      </c>
      <c r="E8" s="375">
        <f t="shared" si="1"/>
        <v>0</v>
      </c>
      <c r="F8" s="375">
        <f t="shared" si="1"/>
        <v>0</v>
      </c>
      <c r="G8" s="375">
        <f t="shared" si="1"/>
        <v>0</v>
      </c>
    </row>
    <row r="9" spans="1:10" s="81" customFormat="1" ht="12.75" customHeight="1" x14ac:dyDescent="0.15">
      <c r="A9" s="2759"/>
      <c r="B9" s="380" t="s">
        <v>377</v>
      </c>
      <c r="C9" s="381">
        <f t="shared" si="1"/>
        <v>0</v>
      </c>
      <c r="D9" s="381">
        <f t="shared" si="1"/>
        <v>0</v>
      </c>
      <c r="E9" s="381">
        <f t="shared" si="1"/>
        <v>0</v>
      </c>
      <c r="F9" s="381">
        <f t="shared" si="1"/>
        <v>0</v>
      </c>
      <c r="G9" s="382">
        <f t="shared" si="1"/>
        <v>0</v>
      </c>
    </row>
    <row r="10" spans="1:10" s="81" customFormat="1" ht="12.75" customHeight="1" x14ac:dyDescent="0.15">
      <c r="A10" s="2759"/>
      <c r="B10" s="377" t="s">
        <v>378</v>
      </c>
      <c r="C10" s="378">
        <f t="shared" si="1"/>
        <v>0</v>
      </c>
      <c r="D10" s="378">
        <f t="shared" si="1"/>
        <v>0</v>
      </c>
      <c r="E10" s="378">
        <f t="shared" si="1"/>
        <v>0</v>
      </c>
      <c r="F10" s="378">
        <f t="shared" si="1"/>
        <v>0</v>
      </c>
      <c r="G10" s="379">
        <f t="shared" si="1"/>
        <v>0</v>
      </c>
    </row>
    <row r="11" spans="1:10" s="81" customFormat="1" ht="12.75" customHeight="1" x14ac:dyDescent="0.15">
      <c r="A11" s="2759" t="s">
        <v>380</v>
      </c>
      <c r="B11" s="373" t="s">
        <v>376</v>
      </c>
      <c r="C11" s="375">
        <f t="shared" si="1"/>
        <v>0</v>
      </c>
      <c r="D11" s="375">
        <f t="shared" si="1"/>
        <v>0</v>
      </c>
      <c r="E11" s="375">
        <f t="shared" si="1"/>
        <v>0</v>
      </c>
      <c r="F11" s="375">
        <f t="shared" si="1"/>
        <v>0</v>
      </c>
      <c r="G11" s="375">
        <f t="shared" si="1"/>
        <v>0</v>
      </c>
    </row>
    <row r="12" spans="1:10" s="81" customFormat="1" ht="12.75" customHeight="1" x14ac:dyDescent="0.15">
      <c r="A12" s="2759"/>
      <c r="B12" s="380" t="s">
        <v>377</v>
      </c>
      <c r="C12" s="381">
        <f t="shared" si="1"/>
        <v>0</v>
      </c>
      <c r="D12" s="381">
        <f t="shared" si="1"/>
        <v>0</v>
      </c>
      <c r="E12" s="381">
        <f t="shared" si="1"/>
        <v>0</v>
      </c>
      <c r="F12" s="381">
        <f t="shared" si="1"/>
        <v>0</v>
      </c>
      <c r="G12" s="382">
        <f t="shared" si="1"/>
        <v>0</v>
      </c>
    </row>
    <row r="13" spans="1:10" s="81" customFormat="1" ht="12.75" customHeight="1" x14ac:dyDescent="0.15">
      <c r="A13" s="2759"/>
      <c r="B13" s="377" t="s">
        <v>378</v>
      </c>
      <c r="C13" s="378">
        <f t="shared" si="1"/>
        <v>0</v>
      </c>
      <c r="D13" s="378">
        <f t="shared" si="1"/>
        <v>0</v>
      </c>
      <c r="E13" s="378">
        <f t="shared" si="1"/>
        <v>0</v>
      </c>
      <c r="F13" s="378">
        <f t="shared" si="1"/>
        <v>0</v>
      </c>
      <c r="G13" s="379">
        <f t="shared" si="1"/>
        <v>0</v>
      </c>
    </row>
    <row r="14" spans="1:10" s="81" customFormat="1" ht="12.75" customHeight="1" x14ac:dyDescent="0.15">
      <c r="A14" s="2759" t="s">
        <v>381</v>
      </c>
      <c r="B14" s="373" t="s">
        <v>376</v>
      </c>
      <c r="C14" s="375">
        <f t="shared" si="1"/>
        <v>0</v>
      </c>
      <c r="D14" s="375">
        <f t="shared" si="1"/>
        <v>0</v>
      </c>
      <c r="E14" s="375">
        <f t="shared" si="1"/>
        <v>0</v>
      </c>
      <c r="F14" s="375">
        <f t="shared" si="1"/>
        <v>0</v>
      </c>
      <c r="G14" s="375">
        <f t="shared" si="1"/>
        <v>0</v>
      </c>
    </row>
    <row r="15" spans="1:10" s="81" customFormat="1" ht="12.75" customHeight="1" x14ac:dyDescent="0.15">
      <c r="A15" s="2759"/>
      <c r="B15" s="380" t="s">
        <v>377</v>
      </c>
      <c r="C15" s="381">
        <f t="shared" si="1"/>
        <v>0</v>
      </c>
      <c r="D15" s="381">
        <f t="shared" si="1"/>
        <v>0</v>
      </c>
      <c r="E15" s="381">
        <f t="shared" si="1"/>
        <v>0</v>
      </c>
      <c r="F15" s="381">
        <f t="shared" si="1"/>
        <v>0</v>
      </c>
      <c r="G15" s="382">
        <f t="shared" si="1"/>
        <v>0</v>
      </c>
    </row>
    <row r="16" spans="1:10" s="81" customFormat="1" ht="12.75" customHeight="1" x14ac:dyDescent="0.15">
      <c r="A16" s="2759"/>
      <c r="B16" s="377" t="s">
        <v>378</v>
      </c>
      <c r="C16" s="378">
        <f t="shared" si="1"/>
        <v>0</v>
      </c>
      <c r="D16" s="378">
        <f t="shared" si="1"/>
        <v>0</v>
      </c>
      <c r="E16" s="378">
        <f t="shared" si="1"/>
        <v>0</v>
      </c>
      <c r="F16" s="378">
        <f t="shared" si="1"/>
        <v>0</v>
      </c>
      <c r="G16" s="379">
        <f t="shared" si="1"/>
        <v>0</v>
      </c>
    </row>
    <row r="17" spans="1:7" s="81" customFormat="1" ht="12.75" customHeight="1" x14ac:dyDescent="0.15">
      <c r="A17" s="2759" t="s">
        <v>382</v>
      </c>
      <c r="B17" s="373" t="s">
        <v>376</v>
      </c>
      <c r="C17" s="375">
        <f t="shared" ref="C17:G19" si="2">SUM(C27,C47)</f>
        <v>0</v>
      </c>
      <c r="D17" s="375">
        <f t="shared" si="2"/>
        <v>0</v>
      </c>
      <c r="E17" s="375">
        <f t="shared" si="2"/>
        <v>0</v>
      </c>
      <c r="F17" s="375">
        <f t="shared" si="2"/>
        <v>0</v>
      </c>
      <c r="G17" s="375">
        <f t="shared" si="2"/>
        <v>0</v>
      </c>
    </row>
    <row r="18" spans="1:7" s="81" customFormat="1" ht="12.75" customHeight="1" x14ac:dyDescent="0.15">
      <c r="A18" s="2759"/>
      <c r="B18" s="380" t="s">
        <v>377</v>
      </c>
      <c r="C18" s="381">
        <f t="shared" si="2"/>
        <v>0</v>
      </c>
      <c r="D18" s="381">
        <f t="shared" si="2"/>
        <v>0</v>
      </c>
      <c r="E18" s="381">
        <f t="shared" si="2"/>
        <v>0</v>
      </c>
      <c r="F18" s="381">
        <f t="shared" si="2"/>
        <v>0</v>
      </c>
      <c r="G18" s="382">
        <f t="shared" si="2"/>
        <v>0</v>
      </c>
    </row>
    <row r="19" spans="1:7" s="81" customFormat="1" ht="12.75" customHeight="1" x14ac:dyDescent="0.15">
      <c r="A19" s="2759"/>
      <c r="B19" s="377" t="s">
        <v>378</v>
      </c>
      <c r="C19" s="379">
        <f t="shared" si="2"/>
        <v>0</v>
      </c>
      <c r="D19" s="379">
        <f t="shared" si="2"/>
        <v>0</v>
      </c>
      <c r="E19" s="379">
        <f t="shared" si="2"/>
        <v>0</v>
      </c>
      <c r="F19" s="379">
        <f t="shared" si="2"/>
        <v>0</v>
      </c>
      <c r="G19" s="379">
        <f t="shared" si="2"/>
        <v>0</v>
      </c>
    </row>
    <row r="20" spans="1:7" s="81" customFormat="1" ht="14.25" customHeight="1" x14ac:dyDescent="0.15">
      <c r="A20" s="82" t="s">
        <v>383</v>
      </c>
      <c r="B20" s="20"/>
      <c r="C20" s="83"/>
      <c r="D20" s="83"/>
      <c r="E20" s="83"/>
      <c r="F20" s="83"/>
      <c r="G20" s="83"/>
    </row>
    <row r="21" spans="1:7" ht="33.75" customHeight="1" x14ac:dyDescent="0.25">
      <c r="A21" s="31" t="s">
        <v>384</v>
      </c>
      <c r="F21" s="7" t="s">
        <v>330</v>
      </c>
    </row>
    <row r="22" spans="1:7" ht="5.25" customHeight="1" x14ac:dyDescent="0.15">
      <c r="F22" s="11"/>
    </row>
    <row r="23" spans="1:7" s="5" customFormat="1" ht="30.75" customHeight="1" x14ac:dyDescent="0.15">
      <c r="A23" s="2758" t="s">
        <v>385</v>
      </c>
      <c r="B23" s="2758"/>
      <c r="C23" s="370" t="s">
        <v>254</v>
      </c>
      <c r="D23" s="371" t="s">
        <v>337</v>
      </c>
      <c r="E23" s="370" t="s">
        <v>345</v>
      </c>
      <c r="F23" s="372" t="s">
        <v>848</v>
      </c>
      <c r="G23" s="370" t="s">
        <v>48</v>
      </c>
    </row>
    <row r="24" spans="1:7" s="5" customFormat="1" ht="12.75" customHeight="1" x14ac:dyDescent="0.15">
      <c r="A24" s="2759" t="s">
        <v>254</v>
      </c>
      <c r="B24" s="376" t="s">
        <v>376</v>
      </c>
      <c r="C24" s="374">
        <f>C25-C26</f>
        <v>0</v>
      </c>
      <c r="D24" s="374">
        <f>D25-D26</f>
        <v>0</v>
      </c>
      <c r="E24" s="374">
        <f>E25-E26</f>
        <v>0</v>
      </c>
      <c r="F24" s="374">
        <f>F25-F26</f>
        <v>0</v>
      </c>
      <c r="G24" s="375">
        <f>G25-G26</f>
        <v>0</v>
      </c>
    </row>
    <row r="25" spans="1:7" s="5" customFormat="1" ht="12.75" customHeight="1" x14ac:dyDescent="0.15">
      <c r="A25" s="2759"/>
      <c r="B25" s="380" t="s">
        <v>377</v>
      </c>
      <c r="C25" s="383">
        <f t="shared" ref="C25:G26" si="3">C28</f>
        <v>0</v>
      </c>
      <c r="D25" s="383">
        <f t="shared" si="3"/>
        <v>0</v>
      </c>
      <c r="E25" s="383">
        <f t="shared" si="3"/>
        <v>0</v>
      </c>
      <c r="F25" s="383">
        <f t="shared" si="3"/>
        <v>0</v>
      </c>
      <c r="G25" s="383">
        <f t="shared" si="3"/>
        <v>0</v>
      </c>
    </row>
    <row r="26" spans="1:7" s="5" customFormat="1" ht="12.75" customHeight="1" x14ac:dyDescent="0.15">
      <c r="A26" s="2759"/>
      <c r="B26" s="377" t="s">
        <v>378</v>
      </c>
      <c r="C26" s="158">
        <f t="shared" si="3"/>
        <v>0</v>
      </c>
      <c r="D26" s="158">
        <f t="shared" si="3"/>
        <v>0</v>
      </c>
      <c r="E26" s="158">
        <f t="shared" si="3"/>
        <v>0</v>
      </c>
      <c r="F26" s="158">
        <f t="shared" si="3"/>
        <v>0</v>
      </c>
      <c r="G26" s="158">
        <f t="shared" si="3"/>
        <v>0</v>
      </c>
    </row>
    <row r="27" spans="1:7" s="5" customFormat="1" ht="12.75" customHeight="1" x14ac:dyDescent="0.15">
      <c r="A27" s="2759" t="s">
        <v>382</v>
      </c>
      <c r="B27" s="373" t="s">
        <v>376</v>
      </c>
      <c r="C27" s="375">
        <f>C28-C29</f>
        <v>0</v>
      </c>
      <c r="D27" s="375">
        <f>D28-D29</f>
        <v>0</v>
      </c>
      <c r="E27" s="375">
        <f>E28-E29</f>
        <v>0</v>
      </c>
      <c r="F27" s="375">
        <f>F28-F29</f>
        <v>0</v>
      </c>
      <c r="G27" s="375">
        <f>G28-G29</f>
        <v>0</v>
      </c>
    </row>
    <row r="28" spans="1:7" s="5" customFormat="1" ht="12.75" customHeight="1" x14ac:dyDescent="0.15">
      <c r="A28" s="2759"/>
      <c r="B28" s="380" t="s">
        <v>377</v>
      </c>
      <c r="C28" s="383">
        <f>SUM(D28:G28)</f>
        <v>0</v>
      </c>
      <c r="D28" s="383"/>
      <c r="E28" s="383"/>
      <c r="F28" s="383"/>
      <c r="G28" s="383"/>
    </row>
    <row r="29" spans="1:7" s="5" customFormat="1" ht="12.75" customHeight="1" x14ac:dyDescent="0.15">
      <c r="A29" s="2759"/>
      <c r="B29" s="377" t="s">
        <v>378</v>
      </c>
      <c r="C29" s="158">
        <f>SUM(D29:G29)</f>
        <v>0</v>
      </c>
      <c r="D29" s="158"/>
      <c r="E29" s="158"/>
      <c r="F29" s="158"/>
      <c r="G29" s="158"/>
    </row>
    <row r="30" spans="1:7" s="5" customFormat="1" ht="2.25" customHeight="1" x14ac:dyDescent="0.15">
      <c r="A30" s="20"/>
      <c r="B30" s="20"/>
      <c r="C30" s="83"/>
      <c r="D30" s="83"/>
      <c r="E30" s="83"/>
      <c r="F30" s="83"/>
      <c r="G30" s="83"/>
    </row>
    <row r="31" spans="1:7" ht="11.25" customHeight="1" x14ac:dyDescent="0.15">
      <c r="A31" s="82" t="s">
        <v>383</v>
      </c>
      <c r="B31" s="11"/>
      <c r="C31" s="11"/>
      <c r="D31" s="11"/>
      <c r="E31" s="11"/>
    </row>
    <row r="32" spans="1:7" ht="33" customHeight="1" x14ac:dyDescent="0.25">
      <c r="A32" s="31" t="s">
        <v>386</v>
      </c>
      <c r="F32" s="7" t="s">
        <v>330</v>
      </c>
    </row>
    <row r="33" spans="1:7" ht="6" customHeight="1" x14ac:dyDescent="0.15"/>
    <row r="34" spans="1:7" s="5" customFormat="1" ht="30" customHeight="1" x14ac:dyDescent="0.15">
      <c r="A34" s="2758" t="s">
        <v>387</v>
      </c>
      <c r="B34" s="2758"/>
      <c r="C34" s="370" t="s">
        <v>254</v>
      </c>
      <c r="D34" s="371" t="s">
        <v>337</v>
      </c>
      <c r="E34" s="370" t="s">
        <v>345</v>
      </c>
      <c r="F34" s="372" t="s">
        <v>848</v>
      </c>
      <c r="G34" s="370" t="s">
        <v>48</v>
      </c>
    </row>
    <row r="35" spans="1:7" s="81" customFormat="1" ht="12" customHeight="1" x14ac:dyDescent="0.15">
      <c r="A35" s="2759" t="s">
        <v>254</v>
      </c>
      <c r="B35" s="373" t="s">
        <v>376</v>
      </c>
      <c r="C35" s="374">
        <f>C36-C37</f>
        <v>0</v>
      </c>
      <c r="D35" s="374">
        <f>D36-D37</f>
        <v>0</v>
      </c>
      <c r="E35" s="374">
        <f>E36-E37</f>
        <v>0</v>
      </c>
      <c r="F35" s="374">
        <f>F36-F37</f>
        <v>0</v>
      </c>
      <c r="G35" s="375">
        <f>G36-G37</f>
        <v>0</v>
      </c>
    </row>
    <row r="36" spans="1:7" s="81" customFormat="1" ht="12" customHeight="1" x14ac:dyDescent="0.15">
      <c r="A36" s="2759"/>
      <c r="B36" s="380" t="s">
        <v>377</v>
      </c>
      <c r="C36" s="383">
        <f t="shared" ref="C36:G37" si="4">C39+C42+C45+C48</f>
        <v>0</v>
      </c>
      <c r="D36" s="383">
        <f t="shared" si="4"/>
        <v>0</v>
      </c>
      <c r="E36" s="383">
        <f t="shared" si="4"/>
        <v>0</v>
      </c>
      <c r="F36" s="383">
        <f t="shared" si="4"/>
        <v>0</v>
      </c>
      <c r="G36" s="383">
        <f t="shared" si="4"/>
        <v>0</v>
      </c>
    </row>
    <row r="37" spans="1:7" s="81" customFormat="1" ht="12" customHeight="1" x14ac:dyDescent="0.15">
      <c r="A37" s="2759"/>
      <c r="B37" s="377" t="s">
        <v>378</v>
      </c>
      <c r="C37" s="158">
        <f t="shared" si="4"/>
        <v>0</v>
      </c>
      <c r="D37" s="158">
        <f t="shared" si="4"/>
        <v>0</v>
      </c>
      <c r="E37" s="158">
        <f t="shared" si="4"/>
        <v>0</v>
      </c>
      <c r="F37" s="158">
        <f t="shared" si="4"/>
        <v>0</v>
      </c>
      <c r="G37" s="158">
        <f t="shared" si="4"/>
        <v>0</v>
      </c>
    </row>
    <row r="38" spans="1:7" s="81" customFormat="1" ht="12" customHeight="1" x14ac:dyDescent="0.15">
      <c r="A38" s="2759" t="s">
        <v>379</v>
      </c>
      <c r="B38" s="373" t="s">
        <v>376</v>
      </c>
      <c r="C38" s="375">
        <f>C39-C40</f>
        <v>0</v>
      </c>
      <c r="D38" s="375">
        <f>D39-D40</f>
        <v>0</v>
      </c>
      <c r="E38" s="375">
        <f>E39-E40</f>
        <v>0</v>
      </c>
      <c r="F38" s="375">
        <f>F39-F40</f>
        <v>0</v>
      </c>
      <c r="G38" s="375">
        <f>G39-G40</f>
        <v>0</v>
      </c>
    </row>
    <row r="39" spans="1:7" s="81" customFormat="1" ht="12" customHeight="1" x14ac:dyDescent="0.15">
      <c r="A39" s="2759"/>
      <c r="B39" s="380" t="s">
        <v>377</v>
      </c>
      <c r="C39" s="383">
        <f>SUM(D39:G39)</f>
        <v>0</v>
      </c>
      <c r="D39" s="383"/>
      <c r="E39" s="383"/>
      <c r="F39" s="383"/>
      <c r="G39" s="383"/>
    </row>
    <row r="40" spans="1:7" s="81" customFormat="1" ht="12" customHeight="1" x14ac:dyDescent="0.15">
      <c r="A40" s="2759"/>
      <c r="B40" s="377" t="s">
        <v>378</v>
      </c>
      <c r="C40" s="158">
        <f>SUM(D40:G40)</f>
        <v>0</v>
      </c>
      <c r="D40" s="158"/>
      <c r="E40" s="158"/>
      <c r="F40" s="158"/>
      <c r="G40" s="158"/>
    </row>
    <row r="41" spans="1:7" s="81" customFormat="1" ht="12" customHeight="1" x14ac:dyDescent="0.15">
      <c r="A41" s="2759" t="s">
        <v>380</v>
      </c>
      <c r="B41" s="373" t="s">
        <v>376</v>
      </c>
      <c r="C41" s="375">
        <f>C42-C43</f>
        <v>0</v>
      </c>
      <c r="D41" s="375">
        <f>D42-D43</f>
        <v>0</v>
      </c>
      <c r="E41" s="375">
        <f>E42-E43</f>
        <v>0</v>
      </c>
      <c r="F41" s="375">
        <f>F42-F43</f>
        <v>0</v>
      </c>
      <c r="G41" s="375">
        <f>G42-G43</f>
        <v>0</v>
      </c>
    </row>
    <row r="42" spans="1:7" s="81" customFormat="1" ht="12" customHeight="1" x14ac:dyDescent="0.15">
      <c r="A42" s="2759"/>
      <c r="B42" s="380" t="s">
        <v>377</v>
      </c>
      <c r="C42" s="383">
        <f>SUM(D42:G42)</f>
        <v>0</v>
      </c>
      <c r="D42" s="383"/>
      <c r="E42" s="383"/>
      <c r="F42" s="383"/>
      <c r="G42" s="383"/>
    </row>
    <row r="43" spans="1:7" s="81" customFormat="1" ht="12" customHeight="1" x14ac:dyDescent="0.15">
      <c r="A43" s="2759"/>
      <c r="B43" s="377" t="s">
        <v>378</v>
      </c>
      <c r="C43" s="158">
        <f>SUM(D43:G43)</f>
        <v>0</v>
      </c>
      <c r="D43" s="158"/>
      <c r="E43" s="158"/>
      <c r="F43" s="158"/>
      <c r="G43" s="158"/>
    </row>
    <row r="44" spans="1:7" s="81" customFormat="1" ht="12" customHeight="1" x14ac:dyDescent="0.15">
      <c r="A44" s="2759" t="s">
        <v>381</v>
      </c>
      <c r="B44" s="373" t="s">
        <v>376</v>
      </c>
      <c r="C44" s="375">
        <f>C45-C46</f>
        <v>0</v>
      </c>
      <c r="D44" s="375">
        <f>D45-D46</f>
        <v>0</v>
      </c>
      <c r="E44" s="375">
        <f>E45-E46</f>
        <v>0</v>
      </c>
      <c r="F44" s="375">
        <f>F45-F46</f>
        <v>0</v>
      </c>
      <c r="G44" s="375">
        <f>G45-G46</f>
        <v>0</v>
      </c>
    </row>
    <row r="45" spans="1:7" s="81" customFormat="1" ht="12" customHeight="1" x14ac:dyDescent="0.15">
      <c r="A45" s="2759"/>
      <c r="B45" s="380" t="s">
        <v>377</v>
      </c>
      <c r="C45" s="383">
        <f>SUM(D45:G45)</f>
        <v>0</v>
      </c>
      <c r="D45" s="383"/>
      <c r="E45" s="383"/>
      <c r="F45" s="383"/>
      <c r="G45" s="383"/>
    </row>
    <row r="46" spans="1:7" s="81" customFormat="1" ht="12" customHeight="1" x14ac:dyDescent="0.15">
      <c r="A46" s="2759"/>
      <c r="B46" s="377" t="s">
        <v>378</v>
      </c>
      <c r="C46" s="158">
        <f>SUM(D46:G46)</f>
        <v>0</v>
      </c>
      <c r="D46" s="158"/>
      <c r="E46" s="158"/>
      <c r="F46" s="158"/>
      <c r="G46" s="158"/>
    </row>
    <row r="47" spans="1:7" s="81" customFormat="1" ht="12" customHeight="1" x14ac:dyDescent="0.15">
      <c r="A47" s="2759" t="s">
        <v>382</v>
      </c>
      <c r="B47" s="373" t="s">
        <v>376</v>
      </c>
      <c r="C47" s="375">
        <f>C48-C49</f>
        <v>0</v>
      </c>
      <c r="D47" s="375">
        <f>D48-D49</f>
        <v>0</v>
      </c>
      <c r="E47" s="375">
        <f>E48-E49</f>
        <v>0</v>
      </c>
      <c r="F47" s="375">
        <f>F48-F49</f>
        <v>0</v>
      </c>
      <c r="G47" s="375">
        <f>G48-G49</f>
        <v>0</v>
      </c>
    </row>
    <row r="48" spans="1:7" s="81" customFormat="1" ht="12" customHeight="1" x14ac:dyDescent="0.15">
      <c r="A48" s="2759"/>
      <c r="B48" s="380" t="s">
        <v>377</v>
      </c>
      <c r="C48" s="383">
        <f>SUM(D48:G48)</f>
        <v>0</v>
      </c>
      <c r="D48" s="383"/>
      <c r="E48" s="383"/>
      <c r="F48" s="383"/>
      <c r="G48" s="383"/>
    </row>
    <row r="49" spans="1:7" s="81" customFormat="1" ht="12" customHeight="1" x14ac:dyDescent="0.15">
      <c r="A49" s="2759"/>
      <c r="B49" s="377" t="s">
        <v>378</v>
      </c>
      <c r="C49" s="158">
        <f>SUM(D49:G49)</f>
        <v>0</v>
      </c>
      <c r="D49" s="158"/>
      <c r="E49" s="158"/>
      <c r="F49" s="158"/>
      <c r="G49" s="158"/>
    </row>
    <row r="50" spans="1:7" s="11" customFormat="1" ht="12" customHeight="1" x14ac:dyDescent="0.15">
      <c r="A50" s="82" t="s">
        <v>383</v>
      </c>
    </row>
  </sheetData>
  <sheetProtection password="CC19" sheet="1" objects="1" scenarios="1"/>
  <mergeCells count="16">
    <mergeCell ref="G1:J1"/>
    <mergeCell ref="A34:B34"/>
    <mergeCell ref="A47:A49"/>
    <mergeCell ref="A38:A40"/>
    <mergeCell ref="A41:A43"/>
    <mergeCell ref="A44:A46"/>
    <mergeCell ref="A35:A37"/>
    <mergeCell ref="A23:B23"/>
    <mergeCell ref="A24:A26"/>
    <mergeCell ref="A27:A29"/>
    <mergeCell ref="A4:B4"/>
    <mergeCell ref="A17:A19"/>
    <mergeCell ref="A5:A7"/>
    <mergeCell ref="A8:A10"/>
    <mergeCell ref="A14:A16"/>
    <mergeCell ref="A11:A13"/>
  </mergeCells>
  <phoneticPr fontId="65" type="noConversion"/>
  <pageMargins left="0.77" right="0.7" top="0.98425196850393704" bottom="0.59055118110236204" header="0" footer="0"/>
  <pageSetup paperSize="9" firstPageNumber="67" orientation="portrait" useFirstPageNumber="1" horizontalDpi="300" verticalDpi="300" r:id="rId1"/>
  <headerFooter alignWithMargins="0">
    <oddFooter>&amp;C- &amp;P -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86"/>
  <sheetViews>
    <sheetView view="pageBreakPreview" zoomScale="70" zoomScaleNormal="70" zoomScaleSheetLayoutView="70" workbookViewId="0">
      <pane ySplit="5" topLeftCell="A6" activePane="bottomLeft" state="frozen"/>
      <selection activeCell="M1" sqref="M1"/>
      <selection pane="bottomLeft" activeCell="R16" sqref="R16"/>
    </sheetView>
  </sheetViews>
  <sheetFormatPr defaultRowHeight="14.25" x14ac:dyDescent="0.15"/>
  <cols>
    <col min="1" max="1" width="6.44140625" style="1148" customWidth="1"/>
    <col min="2" max="2" width="17.21875" style="1149" customWidth="1"/>
    <col min="3" max="5" width="10.109375" style="256" customWidth="1"/>
    <col min="6" max="6" width="10.21875" style="256" customWidth="1"/>
    <col min="7" max="7" width="2" style="256" customWidth="1"/>
    <col min="8" max="8" width="6.44140625" style="1148" customWidth="1"/>
    <col min="9" max="9" width="17.21875" style="1149" customWidth="1"/>
    <col min="10" max="10" width="10.109375" style="256" customWidth="1"/>
    <col min="11" max="13" width="8.77734375" style="256" customWidth="1"/>
    <col min="14" max="14" width="2" style="256" customWidth="1"/>
    <col min="15" max="15" width="6.44140625" style="1148" customWidth="1"/>
    <col min="16" max="16" width="17.21875" style="1149" customWidth="1"/>
    <col min="17" max="17" width="10.109375" style="256" customWidth="1"/>
    <col min="18" max="20" width="8.77734375" style="256" customWidth="1"/>
    <col min="21" max="21" width="2" style="256" customWidth="1"/>
    <col min="22" max="22" width="6.44140625" style="1148" customWidth="1"/>
    <col min="23" max="23" width="17.21875" style="1149" customWidth="1"/>
    <col min="24" max="24" width="10.109375" style="256" customWidth="1"/>
    <col min="25" max="27" width="8.77734375" style="256" customWidth="1"/>
    <col min="28" max="28" width="2" style="256" customWidth="1"/>
    <col min="29" max="29" width="6.44140625" style="1148" customWidth="1"/>
    <col min="30" max="30" width="17.21875" style="1149" customWidth="1"/>
    <col min="31" max="31" width="10.109375" style="256" customWidth="1"/>
    <col min="32" max="34" width="8.77734375" style="256" customWidth="1"/>
    <col min="35" max="35" width="2" style="256" customWidth="1"/>
    <col min="36" max="36" width="6.44140625" style="1148" customWidth="1"/>
    <col min="37" max="37" width="17.21875" style="1149" customWidth="1"/>
    <col min="38" max="38" width="10.109375" style="256" customWidth="1"/>
    <col min="39" max="41" width="8.77734375" style="256" customWidth="1"/>
    <col min="42" max="16384" width="8.88671875" style="256"/>
  </cols>
  <sheetData>
    <row r="1" spans="1:41" s="470" customFormat="1" ht="40.5" customHeight="1" x14ac:dyDescent="0.25">
      <c r="B1" s="196" t="s">
        <v>1154</v>
      </c>
      <c r="C1" s="187"/>
      <c r="D1" s="1141"/>
      <c r="E1" s="1141"/>
      <c r="F1" s="1919"/>
      <c r="G1" s="253"/>
      <c r="I1" s="196" t="s">
        <v>1155</v>
      </c>
      <c r="J1" s="187"/>
      <c r="K1" s="1141"/>
      <c r="L1" s="1141"/>
      <c r="M1" s="1919"/>
      <c r="N1" s="253"/>
      <c r="P1" s="196" t="s">
        <v>1156</v>
      </c>
      <c r="Q1" s="187"/>
      <c r="R1" s="1141"/>
      <c r="S1" s="1141"/>
      <c r="T1" s="1919"/>
      <c r="U1" s="253"/>
      <c r="W1" s="196" t="s">
        <v>1157</v>
      </c>
      <c r="X1" s="187"/>
      <c r="Y1" s="1141"/>
      <c r="Z1" s="1141"/>
      <c r="AA1" s="1919"/>
      <c r="AB1" s="253"/>
      <c r="AD1" s="196" t="s">
        <v>1158</v>
      </c>
      <c r="AE1" s="187"/>
      <c r="AF1" s="1141"/>
      <c r="AG1" s="1141"/>
      <c r="AH1" s="1919"/>
      <c r="AI1" s="253"/>
      <c r="AK1" s="196" t="s">
        <v>1159</v>
      </c>
      <c r="AL1" s="187"/>
      <c r="AM1" s="1141"/>
      <c r="AN1" s="1141"/>
      <c r="AO1" s="1919"/>
    </row>
    <row r="2" spans="1:41" s="194" customFormat="1" ht="25.5" customHeight="1" thickBot="1" x14ac:dyDescent="0.2">
      <c r="A2" s="1143"/>
      <c r="B2" s="1920"/>
      <c r="C2" s="1145"/>
      <c r="D2" s="1921"/>
      <c r="F2" s="831" t="s">
        <v>757</v>
      </c>
      <c r="H2" s="1143"/>
      <c r="I2" s="1920"/>
      <c r="J2" s="1145"/>
      <c r="K2" s="1921"/>
      <c r="M2" s="831" t="s">
        <v>757</v>
      </c>
      <c r="O2" s="1143"/>
      <c r="P2" s="1920"/>
      <c r="Q2" s="1145"/>
      <c r="R2" s="1921"/>
      <c r="T2" s="831" t="s">
        <v>757</v>
      </c>
      <c r="V2" s="1143"/>
      <c r="W2" s="1920"/>
      <c r="X2" s="1145"/>
      <c r="Y2" s="1921"/>
      <c r="AA2" s="831" t="s">
        <v>757</v>
      </c>
      <c r="AC2" s="1143"/>
      <c r="AD2" s="1920"/>
      <c r="AE2" s="1145"/>
      <c r="AF2" s="1921"/>
      <c r="AH2" s="831" t="s">
        <v>757</v>
      </c>
      <c r="AJ2" s="1143"/>
      <c r="AK2" s="1920"/>
      <c r="AL2" s="1145"/>
      <c r="AM2" s="1921"/>
      <c r="AO2" s="831" t="s">
        <v>757</v>
      </c>
    </row>
    <row r="3" spans="1:41" s="869" customFormat="1" ht="30.75" customHeight="1" x14ac:dyDescent="0.15">
      <c r="A3" s="2771" t="s">
        <v>107</v>
      </c>
      <c r="B3" s="2772"/>
      <c r="C3" s="2766" t="s">
        <v>342</v>
      </c>
      <c r="D3" s="2768" t="s">
        <v>924</v>
      </c>
      <c r="E3" s="2769"/>
      <c r="F3" s="2770"/>
      <c r="H3" s="2771" t="s">
        <v>107</v>
      </c>
      <c r="I3" s="2772"/>
      <c r="J3" s="2766" t="s">
        <v>342</v>
      </c>
      <c r="K3" s="2768" t="s">
        <v>924</v>
      </c>
      <c r="L3" s="2769"/>
      <c r="M3" s="2770"/>
      <c r="O3" s="2771" t="s">
        <v>107</v>
      </c>
      <c r="P3" s="2772"/>
      <c r="Q3" s="2766" t="s">
        <v>342</v>
      </c>
      <c r="R3" s="2768" t="s">
        <v>924</v>
      </c>
      <c r="S3" s="2769"/>
      <c r="T3" s="2770"/>
      <c r="V3" s="2771" t="s">
        <v>107</v>
      </c>
      <c r="W3" s="2772"/>
      <c r="X3" s="2766" t="s">
        <v>342</v>
      </c>
      <c r="Y3" s="2768" t="s">
        <v>924</v>
      </c>
      <c r="Z3" s="2769"/>
      <c r="AA3" s="2770"/>
      <c r="AC3" s="2771" t="s">
        <v>107</v>
      </c>
      <c r="AD3" s="2772"/>
      <c r="AE3" s="2766" t="s">
        <v>342</v>
      </c>
      <c r="AF3" s="2768" t="s">
        <v>924</v>
      </c>
      <c r="AG3" s="2769"/>
      <c r="AH3" s="2770"/>
      <c r="AJ3" s="2771" t="s">
        <v>107</v>
      </c>
      <c r="AK3" s="2772"/>
      <c r="AL3" s="2766" t="s">
        <v>342</v>
      </c>
      <c r="AM3" s="2768" t="s">
        <v>924</v>
      </c>
      <c r="AN3" s="2769"/>
      <c r="AO3" s="2770"/>
    </row>
    <row r="4" spans="1:41" s="871" customFormat="1" ht="28.5" customHeight="1" x14ac:dyDescent="0.15">
      <c r="A4" s="2773"/>
      <c r="B4" s="2774"/>
      <c r="C4" s="2767"/>
      <c r="D4" s="1868" t="s">
        <v>1130</v>
      </c>
      <c r="E4" s="1868" t="s">
        <v>1131</v>
      </c>
      <c r="F4" s="870" t="s">
        <v>1145</v>
      </c>
      <c r="H4" s="2773"/>
      <c r="I4" s="2774"/>
      <c r="J4" s="2767"/>
      <c r="K4" s="1868" t="s">
        <v>1130</v>
      </c>
      <c r="L4" s="1868" t="s">
        <v>1131</v>
      </c>
      <c r="M4" s="870" t="s">
        <v>1145</v>
      </c>
      <c r="O4" s="2773"/>
      <c r="P4" s="2774"/>
      <c r="Q4" s="2767"/>
      <c r="R4" s="1868" t="s">
        <v>1130</v>
      </c>
      <c r="S4" s="1868" t="s">
        <v>1131</v>
      </c>
      <c r="T4" s="870" t="s">
        <v>1145</v>
      </c>
      <c r="V4" s="2773"/>
      <c r="W4" s="2774"/>
      <c r="X4" s="2767"/>
      <c r="Y4" s="1868" t="s">
        <v>1130</v>
      </c>
      <c r="Z4" s="1868" t="s">
        <v>1131</v>
      </c>
      <c r="AA4" s="870" t="s">
        <v>1145</v>
      </c>
      <c r="AC4" s="2773"/>
      <c r="AD4" s="2774"/>
      <c r="AE4" s="2767"/>
      <c r="AF4" s="1868" t="s">
        <v>1130</v>
      </c>
      <c r="AG4" s="1868" t="s">
        <v>1131</v>
      </c>
      <c r="AH4" s="870" t="s">
        <v>1145</v>
      </c>
      <c r="AJ4" s="2773"/>
      <c r="AK4" s="2774"/>
      <c r="AL4" s="2767"/>
      <c r="AM4" s="1868" t="s">
        <v>1130</v>
      </c>
      <c r="AN4" s="1868" t="s">
        <v>1131</v>
      </c>
      <c r="AO4" s="870" t="s">
        <v>1145</v>
      </c>
    </row>
    <row r="5" spans="1:41" s="871" customFormat="1" ht="19.5" customHeight="1" x14ac:dyDescent="0.15">
      <c r="A5" s="2765" t="s">
        <v>343</v>
      </c>
      <c r="B5" s="872" t="s">
        <v>159</v>
      </c>
      <c r="C5" s="873">
        <f>SUM(C6:C13)</f>
        <v>35440.200000000004</v>
      </c>
      <c r="D5" s="873">
        <f t="shared" ref="D5:F5" si="0">SUM(D6:D13)</f>
        <v>26220.110000000004</v>
      </c>
      <c r="E5" s="873">
        <f t="shared" si="0"/>
        <v>39682.589999999997</v>
      </c>
      <c r="F5" s="1922">
        <f t="shared" si="0"/>
        <v>30462.5</v>
      </c>
      <c r="G5" s="874"/>
      <c r="H5" s="2765" t="s">
        <v>343</v>
      </c>
      <c r="I5" s="872" t="s">
        <v>159</v>
      </c>
      <c r="J5" s="873">
        <f>SUM(J6:J13)</f>
        <v>21359.56</v>
      </c>
      <c r="K5" s="873">
        <f t="shared" ref="K5:M5" si="1">SUM(K6:K13)</f>
        <v>13327.82</v>
      </c>
      <c r="L5" s="873">
        <f t="shared" si="1"/>
        <v>14746.39</v>
      </c>
      <c r="M5" s="1922">
        <f t="shared" si="1"/>
        <v>6714.65</v>
      </c>
      <c r="N5" s="874"/>
      <c r="O5" s="2765" t="s">
        <v>343</v>
      </c>
      <c r="P5" s="872" t="s">
        <v>159</v>
      </c>
      <c r="Q5" s="873">
        <f>SUM(Q6:Q13)</f>
        <v>-479.10999999999945</v>
      </c>
      <c r="R5" s="873">
        <f t="shared" ref="R5:T5" si="2">SUM(R6:R13)</f>
        <v>460.85</v>
      </c>
      <c r="S5" s="873">
        <f t="shared" si="2"/>
        <v>5536.04</v>
      </c>
      <c r="T5" s="1922">
        <f t="shared" si="2"/>
        <v>6476</v>
      </c>
      <c r="U5" s="874"/>
      <c r="V5" s="2765" t="s">
        <v>343</v>
      </c>
      <c r="W5" s="872" t="s">
        <v>159</v>
      </c>
      <c r="X5" s="873">
        <f>SUM(X6:X13)</f>
        <v>11730.44</v>
      </c>
      <c r="Y5" s="873">
        <f t="shared" ref="Y5:AA5" si="3">SUM(Y6:Y13)</f>
        <v>10304.49</v>
      </c>
      <c r="Z5" s="873">
        <f t="shared" si="3"/>
        <v>6414.9500000000007</v>
      </c>
      <c r="AA5" s="1922">
        <f t="shared" si="3"/>
        <v>4989</v>
      </c>
      <c r="AB5" s="874"/>
      <c r="AC5" s="2765" t="s">
        <v>343</v>
      </c>
      <c r="AD5" s="872" t="s">
        <v>159</v>
      </c>
      <c r="AE5" s="873">
        <f>SUM(AE6:AE13)</f>
        <v>969.03000000000009</v>
      </c>
      <c r="AF5" s="873">
        <f t="shared" ref="AF5:AH5" si="4">SUM(AF6:AF13)</f>
        <v>656.74</v>
      </c>
      <c r="AG5" s="873">
        <f t="shared" si="4"/>
        <v>3837.29</v>
      </c>
      <c r="AH5" s="1922">
        <f t="shared" si="4"/>
        <v>3525</v>
      </c>
      <c r="AI5" s="874"/>
      <c r="AJ5" s="2765" t="s">
        <v>343</v>
      </c>
      <c r="AK5" s="872" t="s">
        <v>159</v>
      </c>
      <c r="AL5" s="873">
        <f>SUM(AL6:AL13)</f>
        <v>1860.2799999999991</v>
      </c>
      <c r="AM5" s="873">
        <f t="shared" ref="AM5:AO5" si="5">SUM(AM6:AM13)</f>
        <v>1470.21</v>
      </c>
      <c r="AN5" s="873">
        <f t="shared" si="5"/>
        <v>9147.92</v>
      </c>
      <c r="AO5" s="1922">
        <f t="shared" si="5"/>
        <v>8757.85</v>
      </c>
    </row>
    <row r="6" spans="1:41" s="871" customFormat="1" ht="19.5" customHeight="1" x14ac:dyDescent="0.15">
      <c r="A6" s="2760"/>
      <c r="B6" s="875" t="s">
        <v>793</v>
      </c>
      <c r="C6" s="876">
        <f t="shared" ref="C6:C13" si="6">D6+E6-F6</f>
        <v>-35</v>
      </c>
      <c r="D6" s="876">
        <f>K6+R6+Y6+AF6+AM6</f>
        <v>0</v>
      </c>
      <c r="E6" s="876">
        <f t="shared" ref="E6:F6" si="7">L6+S6+Z6+AG6+AN6</f>
        <v>0</v>
      </c>
      <c r="F6" s="1923">
        <f t="shared" si="7"/>
        <v>35</v>
      </c>
      <c r="G6" s="874"/>
      <c r="H6" s="2760"/>
      <c r="I6" s="875" t="s">
        <v>793</v>
      </c>
      <c r="J6" s="876">
        <f t="shared" ref="J6:J13" si="8">K6+L6-M6</f>
        <v>0</v>
      </c>
      <c r="K6" s="876">
        <f>K15+K24+K33+K42+K51+K60+K69+K78+K87+K95</f>
        <v>0</v>
      </c>
      <c r="L6" s="876">
        <f t="shared" ref="L6:M7" si="9">L15+L24+L33+L42+L51+L60+L69+L78+L87+L95</f>
        <v>0</v>
      </c>
      <c r="M6" s="1923">
        <f t="shared" si="9"/>
        <v>0</v>
      </c>
      <c r="N6" s="874"/>
      <c r="O6" s="2760"/>
      <c r="P6" s="875" t="s">
        <v>793</v>
      </c>
      <c r="Q6" s="876">
        <f t="shared" ref="Q6:Q13" si="10">R6+S6-T6</f>
        <v>-35</v>
      </c>
      <c r="R6" s="876">
        <f>R15+R24+R33+R42+R51+R60+R69+R78+R87+R95</f>
        <v>0</v>
      </c>
      <c r="S6" s="876">
        <f t="shared" ref="S6:T6" si="11">S15+S24+S33+S42+S51+S60+S69+S78+S87+S95</f>
        <v>0</v>
      </c>
      <c r="T6" s="1923">
        <f t="shared" si="11"/>
        <v>35</v>
      </c>
      <c r="U6" s="874"/>
      <c r="V6" s="2760"/>
      <c r="W6" s="875" t="s">
        <v>793</v>
      </c>
      <c r="X6" s="876">
        <f t="shared" ref="X6:X13" si="12">Y6+Z6-AA6</f>
        <v>0</v>
      </c>
      <c r="Y6" s="876">
        <f>Y15+Y24+Y33+Y42+Y51+Y60+Y69+Y78+Y87+Y95</f>
        <v>0</v>
      </c>
      <c r="Z6" s="876">
        <f t="shared" ref="Z6:AA6" si="13">Z15+Z24+Z33+Z42+Z51+Z60+Z69+Z78+Z87+Z95</f>
        <v>0</v>
      </c>
      <c r="AA6" s="1923">
        <f t="shared" si="13"/>
        <v>0</v>
      </c>
      <c r="AB6" s="874"/>
      <c r="AC6" s="2760"/>
      <c r="AD6" s="875" t="s">
        <v>793</v>
      </c>
      <c r="AE6" s="876">
        <f t="shared" ref="AE6:AE13" si="14">AF6+AG6-AH6</f>
        <v>0</v>
      </c>
      <c r="AF6" s="876">
        <f>AF15+AF24+AF33+AF42+AF51+AF60+AF69+AF78+AF87+AF95</f>
        <v>0</v>
      </c>
      <c r="AG6" s="876">
        <f t="shared" ref="AG6:AH6" si="15">AG15+AG24+AG33+AG42+AG51+AG60+AG69+AG78+AG87+AG95</f>
        <v>0</v>
      </c>
      <c r="AH6" s="1923">
        <f t="shared" si="15"/>
        <v>0</v>
      </c>
      <c r="AI6" s="874"/>
      <c r="AJ6" s="2760"/>
      <c r="AK6" s="875" t="s">
        <v>793</v>
      </c>
      <c r="AL6" s="876">
        <f t="shared" ref="AL6:AL13" si="16">AM6+AN6-AO6</f>
        <v>0</v>
      </c>
      <c r="AM6" s="876">
        <f>AM15+AM24+AM33+AM42+AM51+AM60+AM69+AM78+AM87+AM95</f>
        <v>0</v>
      </c>
      <c r="AN6" s="876">
        <f t="shared" ref="AN6:AO6" si="17">AN15+AN24+AN33+AN42+AN51+AN60+AN69+AN78+AN87+AN95</f>
        <v>0</v>
      </c>
      <c r="AO6" s="1923">
        <f t="shared" si="17"/>
        <v>0</v>
      </c>
    </row>
    <row r="7" spans="1:41" s="871" customFormat="1" ht="19.5" customHeight="1" x14ac:dyDescent="0.15">
      <c r="A7" s="2760"/>
      <c r="B7" s="877" t="s">
        <v>792</v>
      </c>
      <c r="C7" s="876">
        <f t="shared" si="6"/>
        <v>-7082.33</v>
      </c>
      <c r="D7" s="876">
        <f t="shared" ref="D7:D13" si="18">K7+R7+Y7+AF7+AM7</f>
        <v>0</v>
      </c>
      <c r="E7" s="876">
        <f t="shared" ref="E7:E13" si="19">L7+S7+Z7+AG7+AN7</f>
        <v>492.77</v>
      </c>
      <c r="F7" s="1923">
        <f t="shared" ref="F7:F13" si="20">M7+T7+AA7+AH7+AO7</f>
        <v>7575.0999999999995</v>
      </c>
      <c r="H7" s="2760"/>
      <c r="I7" s="877" t="s">
        <v>792</v>
      </c>
      <c r="J7" s="876">
        <f t="shared" si="8"/>
        <v>-1449.65</v>
      </c>
      <c r="K7" s="876">
        <f>K16+K25+K34+K43+K52+K61+K70+K79+K88+K96</f>
        <v>0</v>
      </c>
      <c r="L7" s="876">
        <f t="shared" si="9"/>
        <v>0</v>
      </c>
      <c r="M7" s="1923">
        <f t="shared" si="9"/>
        <v>1449.65</v>
      </c>
      <c r="O7" s="2760"/>
      <c r="P7" s="877" t="s">
        <v>792</v>
      </c>
      <c r="Q7" s="876">
        <f t="shared" si="10"/>
        <v>-1023</v>
      </c>
      <c r="R7" s="876">
        <f>R16+R25+R34+R43+R52+R61+R70+R79+R88+R96</f>
        <v>0</v>
      </c>
      <c r="S7" s="876">
        <f t="shared" ref="S7:T7" si="21">S16+S25+S34+S43+S52+S61+S70+S79+S88+S96</f>
        <v>4</v>
      </c>
      <c r="T7" s="1923">
        <f t="shared" si="21"/>
        <v>1027</v>
      </c>
      <c r="V7" s="2760"/>
      <c r="W7" s="877" t="s">
        <v>792</v>
      </c>
      <c r="X7" s="876">
        <f t="shared" si="12"/>
        <v>-1259</v>
      </c>
      <c r="Y7" s="876">
        <f>Y16+Y25+Y34+Y43+Y52+Y61+Y70+Y79+Y88+Y96</f>
        <v>0</v>
      </c>
      <c r="Z7" s="876">
        <f t="shared" ref="Z7:AA7" si="22">Z16+Z25+Z34+Z43+Z52+Z61+Z70+Z79+Z88+Z96</f>
        <v>0</v>
      </c>
      <c r="AA7" s="1923">
        <f t="shared" si="22"/>
        <v>1259</v>
      </c>
      <c r="AC7" s="2760"/>
      <c r="AD7" s="877" t="s">
        <v>792</v>
      </c>
      <c r="AE7" s="876">
        <f t="shared" si="14"/>
        <v>-999</v>
      </c>
      <c r="AF7" s="876">
        <f>AF16+AF25+AF34+AF43+AF52+AF61+AF70+AF79+AF88+AF96</f>
        <v>0</v>
      </c>
      <c r="AG7" s="876">
        <f t="shared" ref="AG7:AH7" si="23">AG16+AG25+AG34+AG43+AG52+AG61+AG70+AG79+AG88+AG96</f>
        <v>0</v>
      </c>
      <c r="AH7" s="1923">
        <f t="shared" si="23"/>
        <v>999</v>
      </c>
      <c r="AJ7" s="2760"/>
      <c r="AK7" s="877" t="s">
        <v>792</v>
      </c>
      <c r="AL7" s="876">
        <f t="shared" si="16"/>
        <v>-2351.6799999999998</v>
      </c>
      <c r="AM7" s="876">
        <f>AM16+AM25+AM34+AM43+AM52+AM61+AM70+AM79+AM88+AM96</f>
        <v>0</v>
      </c>
      <c r="AN7" s="876">
        <f t="shared" ref="AN7:AO7" si="24">AN16+AN25+AN34+AN43+AN52+AN61+AN70+AN79+AN88+AN96</f>
        <v>488.77</v>
      </c>
      <c r="AO7" s="1923">
        <f t="shared" si="24"/>
        <v>2840.45</v>
      </c>
    </row>
    <row r="8" spans="1:41" s="871" customFormat="1" ht="19.5" customHeight="1" x14ac:dyDescent="0.15">
      <c r="A8" s="2760"/>
      <c r="B8" s="877" t="s">
        <v>344</v>
      </c>
      <c r="C8" s="876">
        <f t="shared" si="6"/>
        <v>54039.94</v>
      </c>
      <c r="D8" s="876">
        <f t="shared" si="18"/>
        <v>18324.320000000003</v>
      </c>
      <c r="E8" s="876">
        <f t="shared" si="19"/>
        <v>36552.620000000003</v>
      </c>
      <c r="F8" s="1923">
        <f t="shared" si="20"/>
        <v>837</v>
      </c>
      <c r="H8" s="2760"/>
      <c r="I8" s="877" t="s">
        <v>344</v>
      </c>
      <c r="J8" s="876">
        <f t="shared" si="8"/>
        <v>24672.120000000003</v>
      </c>
      <c r="K8" s="876">
        <f>K17+K26+K35+K44+K53+K62+K71+K80+K89+K97+K103+K107+K111+K115+K119+K123</f>
        <v>10511.12</v>
      </c>
      <c r="L8" s="876">
        <f t="shared" ref="L8:M8" si="25">L17+L26+L35+L44+L53+L62+L71+L80+L89+L97+L103+L107+L111+L115+L119+L123</f>
        <v>14161</v>
      </c>
      <c r="M8" s="1923">
        <f t="shared" si="25"/>
        <v>0</v>
      </c>
      <c r="O8" s="2760"/>
      <c r="P8" s="877" t="s">
        <v>344</v>
      </c>
      <c r="Q8" s="876">
        <f t="shared" si="10"/>
        <v>4841.1500000000005</v>
      </c>
      <c r="R8" s="876">
        <f>R17+R26+R35+R44+R53+R62+R71+R80+R89+R97+R103+R107+R111+R115+R119+R123</f>
        <v>460.85</v>
      </c>
      <c r="S8" s="876">
        <f t="shared" ref="S8:T8" si="26">S17+S26+S35+S44+S53+S62+S71+S80+S89+S97+S103+S107+S111+S115+S119+S123</f>
        <v>5210.3</v>
      </c>
      <c r="T8" s="1923">
        <f t="shared" si="26"/>
        <v>830</v>
      </c>
      <c r="V8" s="2760"/>
      <c r="W8" s="877" t="s">
        <v>344</v>
      </c>
      <c r="X8" s="876">
        <f t="shared" si="12"/>
        <v>11787.93</v>
      </c>
      <c r="Y8" s="876">
        <f>Y17+Y26+Y35+Y44+Y53+Y62+Y71+Y80+Y89+Y97+Y103+Y107+Y111+Y115+Y119+Y123</f>
        <v>6224.21</v>
      </c>
      <c r="Z8" s="876">
        <f t="shared" ref="Z8:AA8" si="27">Z17+Z26+Z35+Z44+Z53+Z62+Z71+Z80+Z89+Z97+Z103+Z107+Z111+Z115+Z119+Z123</f>
        <v>5570.72</v>
      </c>
      <c r="AA8" s="1923">
        <f t="shared" si="27"/>
        <v>7</v>
      </c>
      <c r="AC8" s="2760"/>
      <c r="AD8" s="877" t="s">
        <v>344</v>
      </c>
      <c r="AE8" s="876">
        <f t="shared" si="14"/>
        <v>3847.67</v>
      </c>
      <c r="AF8" s="876">
        <f>AF17+AF26+AF35+AF44+AF53+AF62+AF71+AF80+AF89+AF97+AF103+AF107+AF111+AF115+AF119+AF123</f>
        <v>656.74</v>
      </c>
      <c r="AG8" s="876">
        <f t="shared" ref="AG8:AH8" si="28">AG17+AG26+AG35+AG44+AG53+AG62+AG71+AG80+AG89+AG97+AG103+AG107+AG111+AG115+AG119+AG123</f>
        <v>3190.93</v>
      </c>
      <c r="AH8" s="1923">
        <f t="shared" si="28"/>
        <v>0</v>
      </c>
      <c r="AJ8" s="2760"/>
      <c r="AK8" s="877" t="s">
        <v>344</v>
      </c>
      <c r="AL8" s="876">
        <f t="shared" si="16"/>
        <v>8891.07</v>
      </c>
      <c r="AM8" s="876">
        <f>AM17+AM26+AM35+AM44+AM53+AM62+AM71+AM80+AM89+AM97+AM103+AM107+AM111+AM115+AM119+AM123</f>
        <v>471.4</v>
      </c>
      <c r="AN8" s="876">
        <f t="shared" ref="AN8:AO8" si="29">AN17+AN26+AN35+AN44+AN53+AN62+AN71+AN80+AN89+AN97+AN103+AN107+AN111+AN115+AN119+AN123</f>
        <v>8419.67</v>
      </c>
      <c r="AO8" s="1923">
        <f t="shared" si="29"/>
        <v>0</v>
      </c>
    </row>
    <row r="9" spans="1:41" s="871" customFormat="1" ht="19.5" customHeight="1" x14ac:dyDescent="0.15">
      <c r="A9" s="2760"/>
      <c r="B9" s="877" t="s">
        <v>345</v>
      </c>
      <c r="C9" s="876">
        <f t="shared" si="6"/>
        <v>1272.4100000000001</v>
      </c>
      <c r="D9" s="876">
        <f t="shared" si="18"/>
        <v>1274.4100000000001</v>
      </c>
      <c r="E9" s="876">
        <f t="shared" si="19"/>
        <v>0</v>
      </c>
      <c r="F9" s="1923">
        <f t="shared" si="20"/>
        <v>2</v>
      </c>
      <c r="H9" s="2760"/>
      <c r="I9" s="877" t="s">
        <v>345</v>
      </c>
      <c r="J9" s="876">
        <f t="shared" si="8"/>
        <v>159.80000000000001</v>
      </c>
      <c r="K9" s="876">
        <f>K18+K27+K36+K45+K54+K63+K72+K81+K90+K98+K104+K108+K112+K116+K120+K124+K126+K127+K128+K129</f>
        <v>159.80000000000001</v>
      </c>
      <c r="L9" s="876">
        <f t="shared" ref="L9:M9" si="30">L18+L27+L36+L45+L54+L63+L72+L81+L90+L98+L104+L108+L112+L116+L120+L124+L126+L127+L128+L129</f>
        <v>0</v>
      </c>
      <c r="M9" s="1923">
        <f t="shared" si="30"/>
        <v>0</v>
      </c>
      <c r="O9" s="2760"/>
      <c r="P9" s="877" t="s">
        <v>345</v>
      </c>
      <c r="Q9" s="876">
        <f t="shared" si="10"/>
        <v>-2</v>
      </c>
      <c r="R9" s="876">
        <f>R18+R27+R36+R45+R54+R63+R72+R81+R90+R98+R104+R108+R112+R116+R120+R124+R126+R127+R128+R129</f>
        <v>0</v>
      </c>
      <c r="S9" s="876">
        <f t="shared" ref="S9:T9" si="31">S18+S27+S36+S45+S54+S63+S72+S81+S90+S98+S104+S108+S112+S116+S120+S124+S126+S127+S128+S129</f>
        <v>0</v>
      </c>
      <c r="T9" s="1923">
        <f t="shared" si="31"/>
        <v>2</v>
      </c>
      <c r="V9" s="2760"/>
      <c r="W9" s="877" t="s">
        <v>345</v>
      </c>
      <c r="X9" s="876">
        <f t="shared" si="12"/>
        <v>769.62</v>
      </c>
      <c r="Y9" s="876">
        <f>Y18+Y27+Y36+Y45+Y54+Y63+Y72+Y81+Y90+Y98+Y104+Y108+Y112+Y116+Y120+Y124+Y126+Y127+Y128+Y129</f>
        <v>769.62</v>
      </c>
      <c r="Z9" s="876">
        <f t="shared" ref="Z9:AA9" si="32">Z18+Z27+Z36+Z45+Z54+Z63+Z72+Z81+Z90+Z98+Z104+Z108+Z112+Z116+Z120+Z124+Z126+Z127+Z128+Z129</f>
        <v>0</v>
      </c>
      <c r="AA9" s="1923">
        <f t="shared" si="32"/>
        <v>0</v>
      </c>
      <c r="AC9" s="2760"/>
      <c r="AD9" s="877" t="s">
        <v>345</v>
      </c>
      <c r="AE9" s="876">
        <f t="shared" si="14"/>
        <v>0</v>
      </c>
      <c r="AF9" s="876">
        <f>AF18+AF27+AF36+AF45+AF54+AF63+AF72+AF81+AF90+AF98+AF104+AF108+AF112+AF116+AF120+AF124+AF126+AF127+AF128+AF129</f>
        <v>0</v>
      </c>
      <c r="AG9" s="876">
        <f t="shared" ref="AG9:AH9" si="33">AG18+AG27+AG36+AG45+AG54+AG63+AG72+AG81+AG90+AG98+AG104+AG108+AG112+AG116+AG120+AG124+AG126+AG127+AG128+AG129</f>
        <v>0</v>
      </c>
      <c r="AH9" s="1923">
        <f t="shared" si="33"/>
        <v>0</v>
      </c>
      <c r="AJ9" s="2760"/>
      <c r="AK9" s="877" t="s">
        <v>345</v>
      </c>
      <c r="AL9" s="876">
        <f t="shared" si="16"/>
        <v>344.99</v>
      </c>
      <c r="AM9" s="876">
        <f>AM18+AM27+AM36+AM45+AM54+AM63+AM72+AM81+AM90+AM98+AM104+AM108+AM112+AM116+AM120+AM124+AM126+AM127+AM128+AM129</f>
        <v>344.99</v>
      </c>
      <c r="AN9" s="876">
        <f t="shared" ref="AN9:AO9" si="34">AN18+AN27+AN36+AN45+AN54+AN63+AN72+AN81+AN90+AN98+AN104+AN108+AN112+AN116+AN120+AN124+AN126+AN127+AN128+AN129</f>
        <v>0</v>
      </c>
      <c r="AO9" s="1923">
        <f t="shared" si="34"/>
        <v>0</v>
      </c>
    </row>
    <row r="10" spans="1:41" s="871" customFormat="1" ht="19.5" customHeight="1" x14ac:dyDescent="0.15">
      <c r="A10" s="2760"/>
      <c r="B10" s="878" t="s">
        <v>283</v>
      </c>
      <c r="C10" s="876">
        <f t="shared" si="6"/>
        <v>-5006</v>
      </c>
      <c r="D10" s="876">
        <f t="shared" si="18"/>
        <v>0</v>
      </c>
      <c r="E10" s="876">
        <f t="shared" si="19"/>
        <v>0</v>
      </c>
      <c r="F10" s="1923">
        <f t="shared" si="20"/>
        <v>5006</v>
      </c>
      <c r="H10" s="2760"/>
      <c r="I10" s="878" t="s">
        <v>283</v>
      </c>
      <c r="J10" s="876">
        <f t="shared" si="8"/>
        <v>-1719</v>
      </c>
      <c r="K10" s="876">
        <f>K19+K28+K37+K46+K55+K64+K73+K82+K91+K99</f>
        <v>0</v>
      </c>
      <c r="L10" s="876">
        <f t="shared" ref="L10:M11" si="35">L19+L28+L37+L46+L55+L64+L73+L82+L91+L99</f>
        <v>0</v>
      </c>
      <c r="M10" s="1923">
        <f t="shared" si="35"/>
        <v>1719</v>
      </c>
      <c r="O10" s="2760"/>
      <c r="P10" s="878" t="s">
        <v>283</v>
      </c>
      <c r="Q10" s="876">
        <f t="shared" si="10"/>
        <v>-1386</v>
      </c>
      <c r="R10" s="876">
        <f>R19+R28+R37+R46+R55+R64+R73+R82+R91+R99</f>
        <v>0</v>
      </c>
      <c r="S10" s="876">
        <f t="shared" ref="S10:T10" si="36">S19+S28+S37+S46+S55+S64+S73+S82+S91+S99</f>
        <v>0</v>
      </c>
      <c r="T10" s="1923">
        <f t="shared" si="36"/>
        <v>1386</v>
      </c>
      <c r="V10" s="2760"/>
      <c r="W10" s="878" t="s">
        <v>283</v>
      </c>
      <c r="X10" s="876">
        <f t="shared" si="12"/>
        <v>0</v>
      </c>
      <c r="Y10" s="876">
        <f>Y19+Y28+Y37+Y46+Y55+Y64+Y73+Y82+Y91+Y99</f>
        <v>0</v>
      </c>
      <c r="Z10" s="876">
        <f t="shared" ref="Z10:AA10" si="37">Z19+Z28+Z37+Z46+Z55+Z64+Z73+Z82+Z91+Z99</f>
        <v>0</v>
      </c>
      <c r="AA10" s="1923">
        <f t="shared" si="37"/>
        <v>0</v>
      </c>
      <c r="AC10" s="2760"/>
      <c r="AD10" s="878" t="s">
        <v>283</v>
      </c>
      <c r="AE10" s="876">
        <f t="shared" si="14"/>
        <v>0</v>
      </c>
      <c r="AF10" s="876">
        <f>AF19+AF28+AF37+AF46+AF55+AF64+AF73+AF82+AF91+AF99</f>
        <v>0</v>
      </c>
      <c r="AG10" s="876">
        <f t="shared" ref="AG10:AH10" si="38">AG19+AG28+AG37+AG46+AG55+AG64+AG73+AG82+AG91+AG99</f>
        <v>0</v>
      </c>
      <c r="AH10" s="1923">
        <f t="shared" si="38"/>
        <v>0</v>
      </c>
      <c r="AJ10" s="2760"/>
      <c r="AK10" s="878" t="s">
        <v>283</v>
      </c>
      <c r="AL10" s="876">
        <f t="shared" si="16"/>
        <v>-1901</v>
      </c>
      <c r="AM10" s="876">
        <f>AM19+AM28+AM37+AM46+AM55+AM64+AM73+AM82+AM91+AM99</f>
        <v>0</v>
      </c>
      <c r="AN10" s="876">
        <f t="shared" ref="AN10:AO10" si="39">AN19+AN28+AN37+AN46+AN55+AN64+AN73+AN82+AN91+AN99</f>
        <v>0</v>
      </c>
      <c r="AO10" s="1923">
        <f t="shared" si="39"/>
        <v>1901</v>
      </c>
    </row>
    <row r="11" spans="1:41" s="871" customFormat="1" ht="19.5" customHeight="1" x14ac:dyDescent="0.15">
      <c r="A11" s="2760"/>
      <c r="B11" s="878" t="s">
        <v>354</v>
      </c>
      <c r="C11" s="876">
        <f t="shared" si="6"/>
        <v>-17005.400000000001</v>
      </c>
      <c r="D11" s="876">
        <f t="shared" si="18"/>
        <v>0</v>
      </c>
      <c r="E11" s="876">
        <f t="shared" si="19"/>
        <v>0</v>
      </c>
      <c r="F11" s="1923">
        <f t="shared" si="20"/>
        <v>17005.400000000001</v>
      </c>
      <c r="H11" s="2760"/>
      <c r="I11" s="878" t="s">
        <v>354</v>
      </c>
      <c r="J11" s="876">
        <f t="shared" si="8"/>
        <v>-3546</v>
      </c>
      <c r="K11" s="876">
        <f>K20+K29+K38+K47+K56+K65+K74+K83+K92+K100</f>
        <v>0</v>
      </c>
      <c r="L11" s="876">
        <f t="shared" si="35"/>
        <v>0</v>
      </c>
      <c r="M11" s="1923">
        <f t="shared" si="35"/>
        <v>3546</v>
      </c>
      <c r="O11" s="2760"/>
      <c r="P11" s="878" t="s">
        <v>354</v>
      </c>
      <c r="Q11" s="876">
        <f t="shared" si="10"/>
        <v>-3194</v>
      </c>
      <c r="R11" s="876">
        <f>R20+R29+R38+R47+R56+R65+R74+R83+R92+R100</f>
        <v>0</v>
      </c>
      <c r="S11" s="876">
        <f t="shared" ref="S11:T11" si="40">S20+S29+S38+S47+S56+S65+S74+S83+S92+S100</f>
        <v>0</v>
      </c>
      <c r="T11" s="1923">
        <f t="shared" si="40"/>
        <v>3194</v>
      </c>
      <c r="V11" s="2760"/>
      <c r="W11" s="878" t="s">
        <v>354</v>
      </c>
      <c r="X11" s="876">
        <f t="shared" si="12"/>
        <v>-3723</v>
      </c>
      <c r="Y11" s="876">
        <f>Y20+Y29+Y38+Y47+Y56+Y65+Y74+Y83+Y92+Y100</f>
        <v>0</v>
      </c>
      <c r="Z11" s="876">
        <f t="shared" ref="Z11:AA11" si="41">Z20+Z29+Z38+Z47+Z56+Z65+Z74+Z83+Z92+Z100</f>
        <v>0</v>
      </c>
      <c r="AA11" s="1923">
        <f t="shared" si="41"/>
        <v>3723</v>
      </c>
      <c r="AC11" s="2760"/>
      <c r="AD11" s="878" t="s">
        <v>354</v>
      </c>
      <c r="AE11" s="876">
        <f t="shared" si="14"/>
        <v>-2526</v>
      </c>
      <c r="AF11" s="876">
        <f>AF20+AF29+AF38+AF47+AF56+AF65+AF74+AF83+AF92+AF100</f>
        <v>0</v>
      </c>
      <c r="AG11" s="876">
        <f t="shared" ref="AG11:AH11" si="42">AG20+AG29+AG38+AG47+AG56+AG65+AG74+AG83+AG92+AG100</f>
        <v>0</v>
      </c>
      <c r="AH11" s="1923">
        <f t="shared" si="42"/>
        <v>2526</v>
      </c>
      <c r="AJ11" s="2760"/>
      <c r="AK11" s="878" t="s">
        <v>354</v>
      </c>
      <c r="AL11" s="876">
        <f t="shared" si="16"/>
        <v>-4016.4</v>
      </c>
      <c r="AM11" s="876">
        <f>AM20+AM29+AM38+AM47+AM56+AM65+AM74+AM83+AM92+AM100</f>
        <v>0</v>
      </c>
      <c r="AN11" s="876">
        <f t="shared" ref="AN11:AO11" si="43">AN20+AN29+AN38+AN47+AN56+AN65+AN74+AN83+AN92+AN100</f>
        <v>0</v>
      </c>
      <c r="AO11" s="1923">
        <f t="shared" si="43"/>
        <v>4016.4</v>
      </c>
    </row>
    <row r="12" spans="1:41" s="871" customFormat="1" ht="19.5" customHeight="1" x14ac:dyDescent="0.15">
      <c r="A12" s="2760"/>
      <c r="B12" s="877" t="s">
        <v>847</v>
      </c>
      <c r="C12" s="876">
        <f t="shared" si="6"/>
        <v>6002.4000000000005</v>
      </c>
      <c r="D12" s="876">
        <f t="shared" si="18"/>
        <v>6002.4000000000005</v>
      </c>
      <c r="E12" s="876">
        <f t="shared" si="19"/>
        <v>0</v>
      </c>
      <c r="F12" s="1923">
        <f t="shared" si="20"/>
        <v>0</v>
      </c>
      <c r="H12" s="2760"/>
      <c r="I12" s="877" t="s">
        <v>847</v>
      </c>
      <c r="J12" s="876">
        <f t="shared" si="8"/>
        <v>2191.4299999999998</v>
      </c>
      <c r="K12" s="876">
        <f>K21+K30+K39+K48+K57+K66+K75+K84+K93+K101+K105+K109+K113+K117+K121+K125</f>
        <v>2191.4299999999998</v>
      </c>
      <c r="L12" s="876">
        <f>L21+L30+L39+L48+L57+L66+L75+L84+L93+L101+L105+L109+L113+L117+L121+L125</f>
        <v>0</v>
      </c>
      <c r="M12" s="1923">
        <f>M21+M30+M39+M48+M57+M66+M75+M84+M93+M101+M105+M109+M113+M117+M121+M125</f>
        <v>0</v>
      </c>
      <c r="O12" s="2760"/>
      <c r="P12" s="877" t="s">
        <v>847</v>
      </c>
      <c r="Q12" s="876">
        <f t="shared" si="10"/>
        <v>0</v>
      </c>
      <c r="R12" s="876">
        <f>R21+R30+R39+R48+R57+R66+R75+R84+R93+R101+R105+R109+R113+R117+R121+R125</f>
        <v>0</v>
      </c>
      <c r="S12" s="876">
        <f>S21+S30+S39+S48+S57+S66+S75+S84+S93+S101+S105+S109+S113+S117+S121+S125</f>
        <v>0</v>
      </c>
      <c r="T12" s="1923">
        <f>T21+T30+T39+T48+T57+T66+T75+T84+T93+T101+T105+T109+T113+T117+T121+T125</f>
        <v>0</v>
      </c>
      <c r="V12" s="2760"/>
      <c r="W12" s="877" t="s">
        <v>847</v>
      </c>
      <c r="X12" s="876">
        <f t="shared" si="12"/>
        <v>3310.66</v>
      </c>
      <c r="Y12" s="876">
        <f>Y21+Y30+Y39+Y48+Y57+Y66+Y75+Y84+Y93+Y101+Y105+Y109+Y113+Y117+Y121+Y125</f>
        <v>3310.66</v>
      </c>
      <c r="Z12" s="876">
        <f>Z21+Z30+Z39+Z48+Z57+Z66+Z75+Z84+Z93+Z101+Z105+Z109+Z113+Z117+Z121+Z125</f>
        <v>0</v>
      </c>
      <c r="AA12" s="1923">
        <f>AA21+AA30+AA39+AA48+AA57+AA66+AA75+AA84+AA93+AA101+AA105+AA109+AA113+AA117+AA121+AA125</f>
        <v>0</v>
      </c>
      <c r="AC12" s="2760"/>
      <c r="AD12" s="877" t="s">
        <v>847</v>
      </c>
      <c r="AE12" s="876">
        <f t="shared" si="14"/>
        <v>0</v>
      </c>
      <c r="AF12" s="876">
        <f>AF21+AF30+AF39+AF48+AF57+AF66+AF75+AF84+AF93+AF101+AF105+AF109+AF113+AF117+AF121+AF125</f>
        <v>0</v>
      </c>
      <c r="AG12" s="876">
        <f>AG21+AG30+AG39+AG48+AG57+AG66+AG75+AG84+AG93+AG101+AG105+AG109+AG113+AG117+AG121+AG125</f>
        <v>0</v>
      </c>
      <c r="AH12" s="1923">
        <f>AH21+AH30+AH39+AH48+AH57+AH66+AH75+AH84+AH93+AH101+AH105+AH109+AH113+AH117+AH121+AH125</f>
        <v>0</v>
      </c>
      <c r="AJ12" s="2760"/>
      <c r="AK12" s="877" t="s">
        <v>847</v>
      </c>
      <c r="AL12" s="876">
        <f t="shared" si="16"/>
        <v>500.31</v>
      </c>
      <c r="AM12" s="876">
        <f>AM21+AM30+AM39+AM48+AM57+AM66+AM75+AM84+AM93+AM101+AM105+AM109+AM113+AM117+AM121+AM125</f>
        <v>500.31</v>
      </c>
      <c r="AN12" s="876">
        <f>AN21+AN30+AN39+AN48+AN57+AN66+AN75+AN84+AN93+AN101+AN105+AN109+AN113+AN117+AN121+AN125</f>
        <v>0</v>
      </c>
      <c r="AO12" s="1923">
        <f>AO21+AO30+AO39+AO48+AO57+AO66+AO75+AO84+AO93+AO101+AO105+AO109+AO113+AO117+AO121+AO125</f>
        <v>0</v>
      </c>
    </row>
    <row r="13" spans="1:41" s="850" customFormat="1" ht="19.5" customHeight="1" x14ac:dyDescent="0.15">
      <c r="A13" s="2760"/>
      <c r="B13" s="879" t="s">
        <v>355</v>
      </c>
      <c r="C13" s="876">
        <f t="shared" si="6"/>
        <v>3254.1800000000003</v>
      </c>
      <c r="D13" s="876">
        <f t="shared" si="18"/>
        <v>618.98</v>
      </c>
      <c r="E13" s="876">
        <f t="shared" si="19"/>
        <v>2637.2000000000003</v>
      </c>
      <c r="F13" s="1923">
        <f t="shared" si="20"/>
        <v>2</v>
      </c>
      <c r="H13" s="2760"/>
      <c r="I13" s="879" t="s">
        <v>355</v>
      </c>
      <c r="J13" s="876">
        <f t="shared" si="8"/>
        <v>1050.8600000000001</v>
      </c>
      <c r="K13" s="876">
        <f>K22+K31+K40+K49+K58+K67+K76+K85</f>
        <v>465.47</v>
      </c>
      <c r="L13" s="876">
        <f t="shared" ref="L13:M13" si="44">L22+L31+L40+L49+L58+L67+L76+L85</f>
        <v>585.39</v>
      </c>
      <c r="M13" s="1923">
        <f t="shared" si="44"/>
        <v>0</v>
      </c>
      <c r="O13" s="2760"/>
      <c r="P13" s="879" t="s">
        <v>355</v>
      </c>
      <c r="Q13" s="876">
        <f t="shared" si="10"/>
        <v>319.74</v>
      </c>
      <c r="R13" s="876">
        <f>R22+R31+R40+R49+R58+R67+R76+R85</f>
        <v>0</v>
      </c>
      <c r="S13" s="876">
        <f t="shared" ref="S13:T13" si="45">S22+S31+S40+S49+S58+S67+S76+S85</f>
        <v>321.74</v>
      </c>
      <c r="T13" s="1923">
        <f t="shared" si="45"/>
        <v>2</v>
      </c>
      <c r="V13" s="2760"/>
      <c r="W13" s="879" t="s">
        <v>355</v>
      </c>
      <c r="X13" s="876">
        <f t="shared" si="12"/>
        <v>844.23</v>
      </c>
      <c r="Y13" s="876">
        <f>Y22+Y31+Y40+Y49+Y58+Y67+Y76+Y85</f>
        <v>0</v>
      </c>
      <c r="Z13" s="876">
        <f t="shared" ref="Z13:AA13" si="46">Z22+Z31+Z40+Z49+Z58+Z67+Z76+Z85</f>
        <v>844.23</v>
      </c>
      <c r="AA13" s="1923">
        <f t="shared" si="46"/>
        <v>0</v>
      </c>
      <c r="AC13" s="2760"/>
      <c r="AD13" s="879" t="s">
        <v>355</v>
      </c>
      <c r="AE13" s="876">
        <f t="shared" si="14"/>
        <v>646.36</v>
      </c>
      <c r="AF13" s="876">
        <f>AF22+AF31+AF40+AF49+AF58+AF67+AF76+AF85</f>
        <v>0</v>
      </c>
      <c r="AG13" s="876">
        <f t="shared" ref="AG13:AH13" si="47">AG22+AG31+AG40+AG49+AG58+AG67+AG76+AG85</f>
        <v>646.36</v>
      </c>
      <c r="AH13" s="1923">
        <f t="shared" si="47"/>
        <v>0</v>
      </c>
      <c r="AJ13" s="2760"/>
      <c r="AK13" s="879" t="s">
        <v>355</v>
      </c>
      <c r="AL13" s="876">
        <f t="shared" si="16"/>
        <v>392.99</v>
      </c>
      <c r="AM13" s="876">
        <f>AM22+AM31+AM40+AM49+AM58+AM67+AM76+AM85</f>
        <v>153.51</v>
      </c>
      <c r="AN13" s="876">
        <f t="shared" ref="AN13:AO13" si="48">AN22+AN31+AN40+AN49+AN58+AN67+AN76+AN85</f>
        <v>239.48</v>
      </c>
      <c r="AO13" s="1923">
        <f t="shared" si="48"/>
        <v>0</v>
      </c>
    </row>
    <row r="14" spans="1:41" s="871" customFormat="1" ht="20.25" customHeight="1" x14ac:dyDescent="0.15">
      <c r="A14" s="2760" t="s">
        <v>300</v>
      </c>
      <c r="B14" s="854" t="s">
        <v>46</v>
      </c>
      <c r="C14" s="880">
        <f>SUM(C15:C22)</f>
        <v>3667.0399999999995</v>
      </c>
      <c r="D14" s="880">
        <f t="shared" ref="D14:F14" si="49">SUM(D15:D22)</f>
        <v>2652.16</v>
      </c>
      <c r="E14" s="880">
        <f t="shared" si="49"/>
        <v>2465.5699999999997</v>
      </c>
      <c r="F14" s="1924">
        <f t="shared" si="49"/>
        <v>1450.69</v>
      </c>
      <c r="H14" s="2760" t="s">
        <v>300</v>
      </c>
      <c r="I14" s="854" t="s">
        <v>46</v>
      </c>
      <c r="J14" s="880">
        <f>SUM(J15:J22)</f>
        <v>2572.8199999999997</v>
      </c>
      <c r="K14" s="880">
        <f t="shared" ref="K14:M14" si="50">SUM(K15:K22)</f>
        <v>2275.1299999999997</v>
      </c>
      <c r="L14" s="880">
        <f t="shared" si="50"/>
        <v>382.69</v>
      </c>
      <c r="M14" s="1924">
        <f t="shared" si="50"/>
        <v>85</v>
      </c>
      <c r="O14" s="2760" t="s">
        <v>300</v>
      </c>
      <c r="P14" s="854" t="s">
        <v>46</v>
      </c>
      <c r="Q14" s="880">
        <f>SUM(Q15:Q22)</f>
        <v>-767.7</v>
      </c>
      <c r="R14" s="880">
        <f t="shared" ref="R14:T14" si="51">SUM(R15:R22)</f>
        <v>13</v>
      </c>
      <c r="S14" s="880">
        <f t="shared" si="51"/>
        <v>41.3</v>
      </c>
      <c r="T14" s="1924">
        <f t="shared" si="51"/>
        <v>822</v>
      </c>
      <c r="V14" s="2760" t="s">
        <v>300</v>
      </c>
      <c r="W14" s="854" t="s">
        <v>46</v>
      </c>
      <c r="X14" s="880">
        <f>SUM(X15:X22)</f>
        <v>68.34</v>
      </c>
      <c r="Y14" s="880">
        <f t="shared" ref="Y14:AA14" si="52">SUM(Y15:Y22)</f>
        <v>49.34</v>
      </c>
      <c r="Z14" s="880">
        <f t="shared" si="52"/>
        <v>19</v>
      </c>
      <c r="AA14" s="1924">
        <f t="shared" si="52"/>
        <v>0</v>
      </c>
      <c r="AC14" s="2760" t="s">
        <v>300</v>
      </c>
      <c r="AD14" s="854" t="s">
        <v>46</v>
      </c>
      <c r="AE14" s="880">
        <f>SUM(AE15:AE22)</f>
        <v>132.73000000000002</v>
      </c>
      <c r="AF14" s="880">
        <f t="shared" ref="AF14:AH14" si="53">SUM(AF15:AF22)</f>
        <v>17</v>
      </c>
      <c r="AG14" s="880">
        <f t="shared" si="53"/>
        <v>115.73</v>
      </c>
      <c r="AH14" s="1924">
        <f t="shared" si="53"/>
        <v>0</v>
      </c>
      <c r="AJ14" s="2760" t="s">
        <v>300</v>
      </c>
      <c r="AK14" s="854" t="s">
        <v>46</v>
      </c>
      <c r="AL14" s="880">
        <f>SUM(AL15:AL22)</f>
        <v>-231.59</v>
      </c>
      <c r="AM14" s="880">
        <f t="shared" ref="AM14:AO14" si="54">SUM(AM15:AM22)</f>
        <v>0</v>
      </c>
      <c r="AN14" s="880">
        <f t="shared" si="54"/>
        <v>14.41</v>
      </c>
      <c r="AO14" s="1924">
        <f t="shared" si="54"/>
        <v>246</v>
      </c>
    </row>
    <row r="15" spans="1:41" s="871" customFormat="1" ht="20.25" customHeight="1" x14ac:dyDescent="0.15">
      <c r="A15" s="2760"/>
      <c r="B15" s="881" t="s">
        <v>793</v>
      </c>
      <c r="C15" s="876">
        <f t="shared" ref="C15:C22" si="55">D15+E15-F15</f>
        <v>-33</v>
      </c>
      <c r="D15" s="876">
        <f>J15+R15+Y15+AF15+AM15</f>
        <v>0</v>
      </c>
      <c r="E15" s="876">
        <f t="shared" ref="E15:F15" si="56">K15+S15+Z15+AG15+AN15</f>
        <v>0</v>
      </c>
      <c r="F15" s="1923">
        <f t="shared" si="56"/>
        <v>33</v>
      </c>
      <c r="H15" s="2760"/>
      <c r="I15" s="881" t="s">
        <v>793</v>
      </c>
      <c r="J15" s="876">
        <f t="shared" ref="J15:J22" si="57">K15+L15-M15</f>
        <v>0</v>
      </c>
      <c r="K15" s="876">
        <f>'배수관폐쇄(총괄) (2)'!X15</f>
        <v>0</v>
      </c>
      <c r="L15" s="876">
        <f>'배수관폐쇄(총괄) (2)'!Y15</f>
        <v>0</v>
      </c>
      <c r="M15" s="1923">
        <f>'배수관폐쇄(총괄) (2)'!Z15</f>
        <v>0</v>
      </c>
      <c r="O15" s="2760"/>
      <c r="P15" s="881" t="s">
        <v>793</v>
      </c>
      <c r="Q15" s="876">
        <f t="shared" ref="Q15:Q22" si="58">R15+S15-T15</f>
        <v>-33</v>
      </c>
      <c r="R15" s="876">
        <f>'배수관폐쇄(총괄) (2)'!AR15</f>
        <v>0</v>
      </c>
      <c r="S15" s="876">
        <f>'배수관폐쇄(총괄) (2)'!AS15</f>
        <v>0</v>
      </c>
      <c r="T15" s="1923">
        <f>'배수관폐쇄(총괄) (2)'!AT15</f>
        <v>33</v>
      </c>
      <c r="V15" s="2760"/>
      <c r="W15" s="881" t="s">
        <v>793</v>
      </c>
      <c r="X15" s="876">
        <f t="shared" ref="X15:X22" si="59">Y15+Z15-AA15</f>
        <v>0</v>
      </c>
      <c r="Y15" s="876">
        <f>'배수관폐쇄(총괄) (2)'!BL15</f>
        <v>0</v>
      </c>
      <c r="Z15" s="876">
        <f>'배수관폐쇄(총괄) (2)'!BM15</f>
        <v>0</v>
      </c>
      <c r="AA15" s="1923">
        <f>'배수관폐쇄(총괄) (2)'!BN15</f>
        <v>0</v>
      </c>
      <c r="AC15" s="2760"/>
      <c r="AD15" s="881" t="s">
        <v>793</v>
      </c>
      <c r="AE15" s="876">
        <f t="shared" ref="AE15:AE22" si="60">AF15+AG15-AH15</f>
        <v>0</v>
      </c>
      <c r="AF15" s="876">
        <f>'배수관폐쇄(총괄) (2)'!CF15</f>
        <v>0</v>
      </c>
      <c r="AG15" s="876">
        <f>'배수관폐쇄(총괄) (2)'!CG15</f>
        <v>0</v>
      </c>
      <c r="AH15" s="1923">
        <f>'배수관폐쇄(총괄) (2)'!CH15</f>
        <v>0</v>
      </c>
      <c r="AJ15" s="2760"/>
      <c r="AK15" s="881" t="s">
        <v>793</v>
      </c>
      <c r="AL15" s="876">
        <f t="shared" ref="AL15:AL22" si="61">AM15+AN15-AO15</f>
        <v>0</v>
      </c>
      <c r="AM15" s="876">
        <f>'배수관폐쇄(총괄) (2)'!CZ15</f>
        <v>0</v>
      </c>
      <c r="AN15" s="876">
        <f>'배수관폐쇄(총괄) (2)'!DA15</f>
        <v>0</v>
      </c>
      <c r="AO15" s="1923">
        <f>'배수관폐쇄(총괄) (2)'!DB15</f>
        <v>0</v>
      </c>
    </row>
    <row r="16" spans="1:41" s="871" customFormat="1" ht="20.25" customHeight="1" x14ac:dyDescent="0.15">
      <c r="A16" s="2760"/>
      <c r="B16" s="877" t="s">
        <v>792</v>
      </c>
      <c r="C16" s="876">
        <f t="shared" si="55"/>
        <v>-312.58999999999997</v>
      </c>
      <c r="D16" s="876">
        <f t="shared" ref="D16:D22" si="62">J16+R16+Y16+AF16+AM16</f>
        <v>0</v>
      </c>
      <c r="E16" s="876">
        <f t="shared" ref="E16:E22" si="63">K16+S16+Z16+AG16+AN16</f>
        <v>14.41</v>
      </c>
      <c r="F16" s="1923">
        <f t="shared" ref="F16:F22" si="64">L16+T16+AA16+AH16+AO16</f>
        <v>327</v>
      </c>
      <c r="H16" s="2760"/>
      <c r="I16" s="877" t="s">
        <v>792</v>
      </c>
      <c r="J16" s="876">
        <f t="shared" si="57"/>
        <v>0</v>
      </c>
      <c r="K16" s="876">
        <f>'배수관폐쇄(총괄) (2)'!X16</f>
        <v>0</v>
      </c>
      <c r="L16" s="876">
        <f>'배수관폐쇄(총괄) (2)'!Y16</f>
        <v>0</v>
      </c>
      <c r="M16" s="1923">
        <f>'배수관폐쇄(총괄) (2)'!Z16</f>
        <v>0</v>
      </c>
      <c r="O16" s="2760"/>
      <c r="P16" s="877" t="s">
        <v>792</v>
      </c>
      <c r="Q16" s="876">
        <f t="shared" si="58"/>
        <v>-81</v>
      </c>
      <c r="R16" s="876">
        <f>'배수관폐쇄(총괄) (2)'!AR16</f>
        <v>0</v>
      </c>
      <c r="S16" s="876">
        <f>'배수관폐쇄(총괄) (2)'!AS16</f>
        <v>0</v>
      </c>
      <c r="T16" s="1923">
        <f>'배수관폐쇄(총괄) (2)'!AT16</f>
        <v>81</v>
      </c>
      <c r="V16" s="2760"/>
      <c r="W16" s="877" t="s">
        <v>792</v>
      </c>
      <c r="X16" s="876">
        <f t="shared" si="59"/>
        <v>0</v>
      </c>
      <c r="Y16" s="876">
        <f>'배수관폐쇄(총괄) (2)'!BL16</f>
        <v>0</v>
      </c>
      <c r="Z16" s="876">
        <f>'배수관폐쇄(총괄) (2)'!BM16</f>
        <v>0</v>
      </c>
      <c r="AA16" s="1923">
        <f>'배수관폐쇄(총괄) (2)'!BN16</f>
        <v>0</v>
      </c>
      <c r="AC16" s="2760"/>
      <c r="AD16" s="877" t="s">
        <v>792</v>
      </c>
      <c r="AE16" s="876">
        <f t="shared" si="60"/>
        <v>0</v>
      </c>
      <c r="AF16" s="876">
        <f>'배수관폐쇄(총괄) (2)'!CF16</f>
        <v>0</v>
      </c>
      <c r="AG16" s="876">
        <f>'배수관폐쇄(총괄) (2)'!CG16</f>
        <v>0</v>
      </c>
      <c r="AH16" s="1923">
        <f>'배수관폐쇄(총괄) (2)'!CH16</f>
        <v>0</v>
      </c>
      <c r="AJ16" s="2760"/>
      <c r="AK16" s="877" t="s">
        <v>792</v>
      </c>
      <c r="AL16" s="876">
        <f t="shared" si="61"/>
        <v>-231.59</v>
      </c>
      <c r="AM16" s="876">
        <f>'배수관폐쇄(총괄) (2)'!CZ16</f>
        <v>0</v>
      </c>
      <c r="AN16" s="876">
        <f>'배수관폐쇄(총괄) (2)'!DA16</f>
        <v>14.41</v>
      </c>
      <c r="AO16" s="1923">
        <f>'배수관폐쇄(총괄) (2)'!DB16</f>
        <v>246</v>
      </c>
    </row>
    <row r="17" spans="1:41" s="871" customFormat="1" ht="20.25" customHeight="1" x14ac:dyDescent="0.15">
      <c r="A17" s="2760"/>
      <c r="B17" s="877" t="s">
        <v>344</v>
      </c>
      <c r="C17" s="876">
        <f t="shared" si="55"/>
        <v>37.369999999999948</v>
      </c>
      <c r="D17" s="876">
        <f t="shared" si="62"/>
        <v>372.03</v>
      </c>
      <c r="E17" s="876">
        <f t="shared" si="63"/>
        <v>176.03</v>
      </c>
      <c r="F17" s="1923">
        <f t="shared" si="64"/>
        <v>510.69</v>
      </c>
      <c r="H17" s="2760"/>
      <c r="I17" s="877" t="s">
        <v>344</v>
      </c>
      <c r="J17" s="876">
        <f t="shared" si="57"/>
        <v>292.69</v>
      </c>
      <c r="K17" s="876">
        <f>'배수관폐쇄(총괄) (2)'!X17</f>
        <v>0</v>
      </c>
      <c r="L17" s="876">
        <f>'배수관폐쇄(총괄) (2)'!Y17</f>
        <v>292.69</v>
      </c>
      <c r="M17" s="1923">
        <f>'배수관폐쇄(총괄) (2)'!Z17</f>
        <v>0</v>
      </c>
      <c r="O17" s="2760"/>
      <c r="P17" s="877" t="s">
        <v>344</v>
      </c>
      <c r="Q17" s="876">
        <f t="shared" si="58"/>
        <v>-163.69999999999999</v>
      </c>
      <c r="R17" s="876">
        <f>'배수관폐쇄(총괄) (2)'!AR17</f>
        <v>13</v>
      </c>
      <c r="S17" s="876">
        <f>'배수관폐쇄(총괄) (2)'!AS17</f>
        <v>41.3</v>
      </c>
      <c r="T17" s="1923">
        <f>'배수관폐쇄(총괄) (2)'!AT17</f>
        <v>218</v>
      </c>
      <c r="V17" s="2760"/>
      <c r="W17" s="877" t="s">
        <v>344</v>
      </c>
      <c r="X17" s="876">
        <f t="shared" si="59"/>
        <v>68.34</v>
      </c>
      <c r="Y17" s="876">
        <f>'배수관폐쇄(총괄) (2)'!BL17</f>
        <v>49.34</v>
      </c>
      <c r="Z17" s="876">
        <f>'배수관폐쇄(총괄) (2)'!BM17</f>
        <v>19</v>
      </c>
      <c r="AA17" s="1923">
        <f>'배수관폐쇄(총괄) (2)'!BN17</f>
        <v>0</v>
      </c>
      <c r="AC17" s="2760"/>
      <c r="AD17" s="877" t="s">
        <v>344</v>
      </c>
      <c r="AE17" s="876">
        <f t="shared" si="60"/>
        <v>132.73000000000002</v>
      </c>
      <c r="AF17" s="876">
        <f>'배수관폐쇄(총괄) (2)'!CF17</f>
        <v>17</v>
      </c>
      <c r="AG17" s="876">
        <f>'배수관폐쇄(총괄) (2)'!CG17</f>
        <v>115.73</v>
      </c>
      <c r="AH17" s="1923">
        <f>'배수관폐쇄(총괄) (2)'!CH17</f>
        <v>0</v>
      </c>
      <c r="AJ17" s="2760"/>
      <c r="AK17" s="877" t="s">
        <v>344</v>
      </c>
      <c r="AL17" s="876">
        <f t="shared" si="61"/>
        <v>0</v>
      </c>
      <c r="AM17" s="876">
        <f>'배수관폐쇄(총괄) (2)'!CZ17</f>
        <v>0</v>
      </c>
      <c r="AN17" s="876">
        <f>'배수관폐쇄(총괄) (2)'!DA17</f>
        <v>0</v>
      </c>
      <c r="AO17" s="1923">
        <f>'배수관폐쇄(총괄) (2)'!DB17</f>
        <v>0</v>
      </c>
    </row>
    <row r="18" spans="1:41" s="871" customFormat="1" ht="20.25" customHeight="1" x14ac:dyDescent="0.15">
      <c r="A18" s="2760"/>
      <c r="B18" s="877" t="s">
        <v>345</v>
      </c>
      <c r="C18" s="876">
        <f t="shared" si="55"/>
        <v>0</v>
      </c>
      <c r="D18" s="876">
        <f t="shared" si="62"/>
        <v>0</v>
      </c>
      <c r="E18" s="876">
        <f t="shared" si="63"/>
        <v>0</v>
      </c>
      <c r="F18" s="1923">
        <f t="shared" si="64"/>
        <v>0</v>
      </c>
      <c r="H18" s="2760"/>
      <c r="I18" s="877" t="s">
        <v>345</v>
      </c>
      <c r="J18" s="876">
        <f t="shared" si="57"/>
        <v>0</v>
      </c>
      <c r="K18" s="876">
        <f>'배수관폐쇄(총괄) (2)'!X18</f>
        <v>0</v>
      </c>
      <c r="L18" s="876">
        <f>'배수관폐쇄(총괄) (2)'!Y18</f>
        <v>0</v>
      </c>
      <c r="M18" s="1923">
        <f>'배수관폐쇄(총괄) (2)'!Z18</f>
        <v>0</v>
      </c>
      <c r="O18" s="2760"/>
      <c r="P18" s="877" t="s">
        <v>345</v>
      </c>
      <c r="Q18" s="876">
        <f t="shared" si="58"/>
        <v>0</v>
      </c>
      <c r="R18" s="876">
        <f>'배수관폐쇄(총괄) (2)'!AR18</f>
        <v>0</v>
      </c>
      <c r="S18" s="876">
        <f>'배수관폐쇄(총괄) (2)'!AS18</f>
        <v>0</v>
      </c>
      <c r="T18" s="1923">
        <f>'배수관폐쇄(총괄) (2)'!AT18</f>
        <v>0</v>
      </c>
      <c r="V18" s="2760"/>
      <c r="W18" s="877" t="s">
        <v>345</v>
      </c>
      <c r="X18" s="876">
        <f t="shared" si="59"/>
        <v>0</v>
      </c>
      <c r="Y18" s="876">
        <f>'배수관폐쇄(총괄) (2)'!BL18</f>
        <v>0</v>
      </c>
      <c r="Z18" s="876">
        <f>'배수관폐쇄(총괄) (2)'!BM18</f>
        <v>0</v>
      </c>
      <c r="AA18" s="1923">
        <f>'배수관폐쇄(총괄) (2)'!BN18</f>
        <v>0</v>
      </c>
      <c r="AC18" s="2760"/>
      <c r="AD18" s="877" t="s">
        <v>345</v>
      </c>
      <c r="AE18" s="876">
        <f t="shared" si="60"/>
        <v>0</v>
      </c>
      <c r="AF18" s="876">
        <f>'배수관폐쇄(총괄) (2)'!CF18</f>
        <v>0</v>
      </c>
      <c r="AG18" s="876">
        <f>'배수관폐쇄(총괄) (2)'!CG18</f>
        <v>0</v>
      </c>
      <c r="AH18" s="1923">
        <f>'배수관폐쇄(총괄) (2)'!CH18</f>
        <v>0</v>
      </c>
      <c r="AJ18" s="2760"/>
      <c r="AK18" s="877" t="s">
        <v>345</v>
      </c>
      <c r="AL18" s="876">
        <f t="shared" si="61"/>
        <v>0</v>
      </c>
      <c r="AM18" s="876">
        <f>'배수관폐쇄(총괄) (2)'!CZ18</f>
        <v>0</v>
      </c>
      <c r="AN18" s="876">
        <f>'배수관폐쇄(총괄) (2)'!DA18</f>
        <v>0</v>
      </c>
      <c r="AO18" s="1923">
        <f>'배수관폐쇄(총괄) (2)'!DB18</f>
        <v>0</v>
      </c>
    </row>
    <row r="19" spans="1:41" s="871" customFormat="1" ht="20.25" customHeight="1" x14ac:dyDescent="0.15">
      <c r="A19" s="2760"/>
      <c r="B19" s="878" t="s">
        <v>283</v>
      </c>
      <c r="C19" s="876">
        <f t="shared" si="55"/>
        <v>-386</v>
      </c>
      <c r="D19" s="876">
        <f t="shared" si="62"/>
        <v>-16</v>
      </c>
      <c r="E19" s="876">
        <f t="shared" si="63"/>
        <v>0</v>
      </c>
      <c r="F19" s="1923">
        <f t="shared" si="64"/>
        <v>370</v>
      </c>
      <c r="H19" s="2760"/>
      <c r="I19" s="878" t="s">
        <v>283</v>
      </c>
      <c r="J19" s="876">
        <f t="shared" si="57"/>
        <v>-16</v>
      </c>
      <c r="K19" s="876">
        <f>'배수관폐쇄(총괄) (2)'!X19</f>
        <v>0</v>
      </c>
      <c r="L19" s="876">
        <f>'배수관폐쇄(총괄) (2)'!Y19</f>
        <v>0</v>
      </c>
      <c r="M19" s="1923">
        <f>'배수관폐쇄(총괄) (2)'!Z19</f>
        <v>16</v>
      </c>
      <c r="O19" s="2760"/>
      <c r="P19" s="878" t="s">
        <v>283</v>
      </c>
      <c r="Q19" s="876">
        <f t="shared" si="58"/>
        <v>-370</v>
      </c>
      <c r="R19" s="876">
        <f>'배수관폐쇄(총괄) (2)'!AR19</f>
        <v>0</v>
      </c>
      <c r="S19" s="876">
        <f>'배수관폐쇄(총괄) (2)'!AS19</f>
        <v>0</v>
      </c>
      <c r="T19" s="1923">
        <f>'배수관폐쇄(총괄) (2)'!AT19</f>
        <v>370</v>
      </c>
      <c r="V19" s="2760"/>
      <c r="W19" s="878" t="s">
        <v>283</v>
      </c>
      <c r="X19" s="876">
        <f t="shared" si="59"/>
        <v>0</v>
      </c>
      <c r="Y19" s="876">
        <f>'배수관폐쇄(총괄) (2)'!BL19</f>
        <v>0</v>
      </c>
      <c r="Z19" s="876">
        <f>'배수관폐쇄(총괄) (2)'!BM19</f>
        <v>0</v>
      </c>
      <c r="AA19" s="1923">
        <f>'배수관폐쇄(총괄) (2)'!BN19</f>
        <v>0</v>
      </c>
      <c r="AC19" s="2760"/>
      <c r="AD19" s="878" t="s">
        <v>283</v>
      </c>
      <c r="AE19" s="876">
        <f t="shared" si="60"/>
        <v>0</v>
      </c>
      <c r="AF19" s="876">
        <f>'배수관폐쇄(총괄) (2)'!CF19</f>
        <v>0</v>
      </c>
      <c r="AG19" s="876">
        <f>'배수관폐쇄(총괄) (2)'!CG19</f>
        <v>0</v>
      </c>
      <c r="AH19" s="1923">
        <f>'배수관폐쇄(총괄) (2)'!CH19</f>
        <v>0</v>
      </c>
      <c r="AJ19" s="2760"/>
      <c r="AK19" s="878" t="s">
        <v>283</v>
      </c>
      <c r="AL19" s="876">
        <f t="shared" si="61"/>
        <v>0</v>
      </c>
      <c r="AM19" s="876">
        <f>'배수관폐쇄(총괄) (2)'!CZ19</f>
        <v>0</v>
      </c>
      <c r="AN19" s="876">
        <f>'배수관폐쇄(총괄) (2)'!DA19</f>
        <v>0</v>
      </c>
      <c r="AO19" s="1923">
        <f>'배수관폐쇄(총괄) (2)'!DB19</f>
        <v>0</v>
      </c>
    </row>
    <row r="20" spans="1:41" s="871" customFormat="1" ht="20.25" customHeight="1" x14ac:dyDescent="0.15">
      <c r="A20" s="2760"/>
      <c r="B20" s="878" t="s">
        <v>354</v>
      </c>
      <c r="C20" s="876">
        <f t="shared" si="55"/>
        <v>-189</v>
      </c>
      <c r="D20" s="876">
        <f t="shared" si="62"/>
        <v>-69</v>
      </c>
      <c r="E20" s="876">
        <f t="shared" si="63"/>
        <v>0</v>
      </c>
      <c r="F20" s="1923">
        <f t="shared" si="64"/>
        <v>120</v>
      </c>
      <c r="H20" s="2760"/>
      <c r="I20" s="878" t="s">
        <v>354</v>
      </c>
      <c r="J20" s="876">
        <f t="shared" si="57"/>
        <v>-69</v>
      </c>
      <c r="K20" s="876">
        <f>'배수관폐쇄(총괄) (2)'!X20</f>
        <v>0</v>
      </c>
      <c r="L20" s="876">
        <f>'배수관폐쇄(총괄) (2)'!Y20</f>
        <v>0</v>
      </c>
      <c r="M20" s="1923">
        <f>'배수관폐쇄(총괄) (2)'!Z20</f>
        <v>69</v>
      </c>
      <c r="O20" s="2760"/>
      <c r="P20" s="878" t="s">
        <v>354</v>
      </c>
      <c r="Q20" s="876">
        <f t="shared" si="58"/>
        <v>-120</v>
      </c>
      <c r="R20" s="876">
        <f>'배수관폐쇄(총괄) (2)'!AR20</f>
        <v>0</v>
      </c>
      <c r="S20" s="876">
        <f>'배수관폐쇄(총괄) (2)'!AS20</f>
        <v>0</v>
      </c>
      <c r="T20" s="1923">
        <f>'배수관폐쇄(총괄) (2)'!AT20</f>
        <v>120</v>
      </c>
      <c r="V20" s="2760"/>
      <c r="W20" s="878" t="s">
        <v>354</v>
      </c>
      <c r="X20" s="876">
        <f t="shared" si="59"/>
        <v>0</v>
      </c>
      <c r="Y20" s="876">
        <f>'배수관폐쇄(총괄) (2)'!BL20</f>
        <v>0</v>
      </c>
      <c r="Z20" s="876">
        <f>'배수관폐쇄(총괄) (2)'!BM20</f>
        <v>0</v>
      </c>
      <c r="AA20" s="1923">
        <f>'배수관폐쇄(총괄) (2)'!BN20</f>
        <v>0</v>
      </c>
      <c r="AC20" s="2760"/>
      <c r="AD20" s="878" t="s">
        <v>354</v>
      </c>
      <c r="AE20" s="876">
        <f t="shared" si="60"/>
        <v>0</v>
      </c>
      <c r="AF20" s="876">
        <f>'배수관폐쇄(총괄) (2)'!CF20</f>
        <v>0</v>
      </c>
      <c r="AG20" s="876">
        <f>'배수관폐쇄(총괄) (2)'!CG20</f>
        <v>0</v>
      </c>
      <c r="AH20" s="1923">
        <f>'배수관폐쇄(총괄) (2)'!CH20</f>
        <v>0</v>
      </c>
      <c r="AJ20" s="2760"/>
      <c r="AK20" s="878" t="s">
        <v>354</v>
      </c>
      <c r="AL20" s="876">
        <f t="shared" si="61"/>
        <v>0</v>
      </c>
      <c r="AM20" s="876">
        <f>'배수관폐쇄(총괄) (2)'!CZ20</f>
        <v>0</v>
      </c>
      <c r="AN20" s="876">
        <f>'배수관폐쇄(총괄) (2)'!DA20</f>
        <v>0</v>
      </c>
      <c r="AO20" s="1923">
        <f>'배수관폐쇄(총괄) (2)'!DB20</f>
        <v>0</v>
      </c>
    </row>
    <row r="21" spans="1:41" s="871" customFormat="1" ht="20.25" customHeight="1" x14ac:dyDescent="0.15">
      <c r="A21" s="2760"/>
      <c r="B21" s="877" t="s">
        <v>847</v>
      </c>
      <c r="C21" s="876">
        <f t="shared" si="55"/>
        <v>4382.8599999999997</v>
      </c>
      <c r="D21" s="876">
        <f t="shared" si="62"/>
        <v>2191.4299999999998</v>
      </c>
      <c r="E21" s="876">
        <f t="shared" si="63"/>
        <v>2191.4299999999998</v>
      </c>
      <c r="F21" s="1923">
        <f t="shared" si="64"/>
        <v>0</v>
      </c>
      <c r="H21" s="2760"/>
      <c r="I21" s="877" t="s">
        <v>847</v>
      </c>
      <c r="J21" s="876">
        <f t="shared" si="57"/>
        <v>2191.4299999999998</v>
      </c>
      <c r="K21" s="876">
        <f>'배수관폐쇄(총괄) (2)'!X21</f>
        <v>2191.4299999999998</v>
      </c>
      <c r="L21" s="876">
        <f>'배수관폐쇄(총괄) (2)'!Y21</f>
        <v>0</v>
      </c>
      <c r="M21" s="1923">
        <f>'배수관폐쇄(총괄) (2)'!Z21</f>
        <v>0</v>
      </c>
      <c r="O21" s="2760"/>
      <c r="P21" s="877" t="s">
        <v>847</v>
      </c>
      <c r="Q21" s="876">
        <f t="shared" si="58"/>
        <v>0</v>
      </c>
      <c r="R21" s="876">
        <f>'배수관폐쇄(총괄) (2)'!AR21</f>
        <v>0</v>
      </c>
      <c r="S21" s="876">
        <f>'배수관폐쇄(총괄) (2)'!AS21</f>
        <v>0</v>
      </c>
      <c r="T21" s="1923">
        <f>'배수관폐쇄(총괄) (2)'!AT21</f>
        <v>0</v>
      </c>
      <c r="V21" s="2760"/>
      <c r="W21" s="877" t="s">
        <v>847</v>
      </c>
      <c r="X21" s="876">
        <f t="shared" si="59"/>
        <v>0</v>
      </c>
      <c r="Y21" s="876">
        <f>'배수관폐쇄(총괄) (2)'!BL21</f>
        <v>0</v>
      </c>
      <c r="Z21" s="876">
        <f>'배수관폐쇄(총괄) (2)'!BM21</f>
        <v>0</v>
      </c>
      <c r="AA21" s="1923">
        <f>'배수관폐쇄(총괄) (2)'!BN21</f>
        <v>0</v>
      </c>
      <c r="AC21" s="2760"/>
      <c r="AD21" s="877" t="s">
        <v>847</v>
      </c>
      <c r="AE21" s="876">
        <f t="shared" si="60"/>
        <v>0</v>
      </c>
      <c r="AF21" s="876">
        <f>'배수관폐쇄(총괄) (2)'!CF21</f>
        <v>0</v>
      </c>
      <c r="AG21" s="876">
        <f>'배수관폐쇄(총괄) (2)'!CG21</f>
        <v>0</v>
      </c>
      <c r="AH21" s="1923">
        <f>'배수관폐쇄(총괄) (2)'!CH21</f>
        <v>0</v>
      </c>
      <c r="AJ21" s="2760"/>
      <c r="AK21" s="877" t="s">
        <v>847</v>
      </c>
      <c r="AL21" s="876">
        <f t="shared" si="61"/>
        <v>0</v>
      </c>
      <c r="AM21" s="876">
        <f>'배수관폐쇄(총괄) (2)'!CZ21</f>
        <v>0</v>
      </c>
      <c r="AN21" s="876">
        <f>'배수관폐쇄(총괄) (2)'!DA21</f>
        <v>0</v>
      </c>
      <c r="AO21" s="1923">
        <f>'배수관폐쇄(총괄) (2)'!DB21</f>
        <v>0</v>
      </c>
    </row>
    <row r="22" spans="1:41" s="871" customFormat="1" ht="20.25" customHeight="1" x14ac:dyDescent="0.15">
      <c r="A22" s="2760"/>
      <c r="B22" s="879" t="s">
        <v>355</v>
      </c>
      <c r="C22" s="876">
        <f t="shared" si="55"/>
        <v>167.39999999999998</v>
      </c>
      <c r="D22" s="876">
        <f t="shared" si="62"/>
        <v>173.7</v>
      </c>
      <c r="E22" s="876">
        <f t="shared" si="63"/>
        <v>83.7</v>
      </c>
      <c r="F22" s="1923">
        <f t="shared" si="64"/>
        <v>90</v>
      </c>
      <c r="H22" s="2760"/>
      <c r="I22" s="879" t="s">
        <v>355</v>
      </c>
      <c r="J22" s="876">
        <f t="shared" si="57"/>
        <v>173.7</v>
      </c>
      <c r="K22" s="876">
        <f>'배수관폐쇄(총괄) (2)'!X22</f>
        <v>83.7</v>
      </c>
      <c r="L22" s="876">
        <f>'배수관폐쇄(총괄) (2)'!Y22</f>
        <v>90</v>
      </c>
      <c r="M22" s="1923">
        <f>'배수관폐쇄(총괄) (2)'!Z22</f>
        <v>0</v>
      </c>
      <c r="O22" s="2760"/>
      <c r="P22" s="879" t="s">
        <v>355</v>
      </c>
      <c r="Q22" s="876">
        <f t="shared" si="58"/>
        <v>0</v>
      </c>
      <c r="R22" s="876">
        <f>'배수관폐쇄(총괄) (2)'!AR22</f>
        <v>0</v>
      </c>
      <c r="S22" s="876">
        <f>'배수관폐쇄(총괄) (2)'!AS22</f>
        <v>0</v>
      </c>
      <c r="T22" s="1923">
        <f>'배수관폐쇄(총괄) (2)'!AT22</f>
        <v>0</v>
      </c>
      <c r="V22" s="2760"/>
      <c r="W22" s="879" t="s">
        <v>355</v>
      </c>
      <c r="X22" s="876">
        <f t="shared" si="59"/>
        <v>0</v>
      </c>
      <c r="Y22" s="876">
        <f>'배수관폐쇄(총괄) (2)'!BL22</f>
        <v>0</v>
      </c>
      <c r="Z22" s="876">
        <f>'배수관폐쇄(총괄) (2)'!BM22</f>
        <v>0</v>
      </c>
      <c r="AA22" s="1923">
        <f>'배수관폐쇄(총괄) (2)'!BN22</f>
        <v>0</v>
      </c>
      <c r="AC22" s="2760"/>
      <c r="AD22" s="879" t="s">
        <v>355</v>
      </c>
      <c r="AE22" s="876">
        <f t="shared" si="60"/>
        <v>0</v>
      </c>
      <c r="AF22" s="876">
        <f>'배수관폐쇄(총괄) (2)'!CF22</f>
        <v>0</v>
      </c>
      <c r="AG22" s="876">
        <f>'배수관폐쇄(총괄) (2)'!CG22</f>
        <v>0</v>
      </c>
      <c r="AH22" s="1923">
        <f>'배수관폐쇄(총괄) (2)'!CH22</f>
        <v>0</v>
      </c>
      <c r="AJ22" s="2760"/>
      <c r="AK22" s="879" t="s">
        <v>355</v>
      </c>
      <c r="AL22" s="876">
        <f t="shared" si="61"/>
        <v>0</v>
      </c>
      <c r="AM22" s="876">
        <f>'배수관폐쇄(총괄) (2)'!CZ22</f>
        <v>0</v>
      </c>
      <c r="AN22" s="876">
        <f>'배수관폐쇄(총괄) (2)'!DA22</f>
        <v>0</v>
      </c>
      <c r="AO22" s="1923">
        <f>'배수관폐쇄(총괄) (2)'!DB22</f>
        <v>0</v>
      </c>
    </row>
    <row r="23" spans="1:41" s="871" customFormat="1" ht="20.25" customHeight="1" x14ac:dyDescent="0.15">
      <c r="A23" s="2760" t="s">
        <v>301</v>
      </c>
      <c r="B23" s="854" t="s">
        <v>46</v>
      </c>
      <c r="C23" s="880">
        <f>SUM(C24:C31)</f>
        <v>5741.5300000000034</v>
      </c>
      <c r="D23" s="880">
        <f t="shared" ref="D23:F23" si="65">SUM(D24:D31)</f>
        <v>7413.6699999999992</v>
      </c>
      <c r="E23" s="880">
        <f t="shared" si="65"/>
        <v>13505.51</v>
      </c>
      <c r="F23" s="1924">
        <f t="shared" si="65"/>
        <v>15177.65</v>
      </c>
      <c r="H23" s="2760" t="s">
        <v>301</v>
      </c>
      <c r="I23" s="854" t="s">
        <v>46</v>
      </c>
      <c r="J23" s="880">
        <f>SUM(J24:J31)</f>
        <v>1867.4999999999995</v>
      </c>
      <c r="K23" s="880">
        <f t="shared" ref="K23:M23" si="66">SUM(K24:K31)</f>
        <v>422.85</v>
      </c>
      <c r="L23" s="880">
        <f t="shared" si="66"/>
        <v>4105.6499999999996</v>
      </c>
      <c r="M23" s="1924">
        <f t="shared" si="66"/>
        <v>2661</v>
      </c>
      <c r="O23" s="2760" t="s">
        <v>301</v>
      </c>
      <c r="P23" s="854" t="s">
        <v>46</v>
      </c>
      <c r="Q23" s="880">
        <f>SUM(Q24:Q31)</f>
        <v>152.25000000000023</v>
      </c>
      <c r="R23" s="880">
        <f t="shared" ref="R23:T23" si="67">SUM(R24:R31)</f>
        <v>42</v>
      </c>
      <c r="S23" s="880">
        <f t="shared" si="67"/>
        <v>3583.25</v>
      </c>
      <c r="T23" s="1924">
        <f t="shared" si="67"/>
        <v>3473</v>
      </c>
      <c r="V23" s="2760" t="s">
        <v>301</v>
      </c>
      <c r="W23" s="854" t="s">
        <v>46</v>
      </c>
      <c r="X23" s="880">
        <f>SUM(X24:X31)</f>
        <v>6588.69</v>
      </c>
      <c r="Y23" s="880">
        <f t="shared" ref="Y23:AA23" si="68">SUM(Y24:Y31)</f>
        <v>4963.6899999999996</v>
      </c>
      <c r="Z23" s="880">
        <f t="shared" si="68"/>
        <v>2096</v>
      </c>
      <c r="AA23" s="1924">
        <f t="shared" si="68"/>
        <v>471</v>
      </c>
      <c r="AC23" s="2760" t="s">
        <v>301</v>
      </c>
      <c r="AD23" s="854" t="s">
        <v>46</v>
      </c>
      <c r="AE23" s="880">
        <f>SUM(AE24:AE31)</f>
        <v>630.33000000000027</v>
      </c>
      <c r="AF23" s="880">
        <f t="shared" ref="AF23:AH23" si="69">SUM(AF24:AF31)</f>
        <v>386.97</v>
      </c>
      <c r="AG23" s="880">
        <f t="shared" si="69"/>
        <v>3082.36</v>
      </c>
      <c r="AH23" s="1924">
        <f t="shared" si="69"/>
        <v>2839</v>
      </c>
      <c r="AJ23" s="2760" t="s">
        <v>301</v>
      </c>
      <c r="AK23" s="854" t="s">
        <v>46</v>
      </c>
      <c r="AL23" s="880">
        <f>SUM(AL24:AL31)</f>
        <v>185.56000000000017</v>
      </c>
      <c r="AM23" s="880">
        <f t="shared" ref="AM23:AO23" si="70">SUM(AM24:AM31)</f>
        <v>153.51</v>
      </c>
      <c r="AN23" s="880">
        <f t="shared" si="70"/>
        <v>4321.05</v>
      </c>
      <c r="AO23" s="1924">
        <f t="shared" si="70"/>
        <v>4289</v>
      </c>
    </row>
    <row r="24" spans="1:41" s="871" customFormat="1" ht="20.25" customHeight="1" x14ac:dyDescent="0.15">
      <c r="A24" s="2760"/>
      <c r="B24" s="881" t="s">
        <v>793</v>
      </c>
      <c r="C24" s="876">
        <f t="shared" ref="C24:C31" si="71">D24+E24-F24</f>
        <v>0</v>
      </c>
      <c r="D24" s="876">
        <f>J24+R24+Y24+AF24+AM24</f>
        <v>0</v>
      </c>
      <c r="E24" s="876">
        <f t="shared" ref="E24:E31" si="72">K24+S24+Z24+AG24+AN24</f>
        <v>0</v>
      </c>
      <c r="F24" s="1923">
        <f t="shared" ref="F24:F31" si="73">L24+T24+AA24+AH24+AO24</f>
        <v>0</v>
      </c>
      <c r="H24" s="2760"/>
      <c r="I24" s="881" t="s">
        <v>793</v>
      </c>
      <c r="J24" s="876">
        <f t="shared" ref="J24:J31" si="74">K24+L24-M24</f>
        <v>0</v>
      </c>
      <c r="K24" s="876">
        <f>'배수관폐쇄(총괄) (2)'!X24</f>
        <v>0</v>
      </c>
      <c r="L24" s="876">
        <f>'배수관폐쇄(총괄) (2)'!Y24</f>
        <v>0</v>
      </c>
      <c r="M24" s="1923">
        <f>'배수관폐쇄(총괄) (2)'!Z24</f>
        <v>0</v>
      </c>
      <c r="O24" s="2760"/>
      <c r="P24" s="881" t="s">
        <v>793</v>
      </c>
      <c r="Q24" s="876">
        <f t="shared" ref="Q24:Q31" si="75">R24+S24-T24</f>
        <v>0</v>
      </c>
      <c r="R24" s="876">
        <f>'배수관폐쇄(총괄) (2)'!AR24</f>
        <v>0</v>
      </c>
      <c r="S24" s="876">
        <f>'배수관폐쇄(총괄) (2)'!AS24</f>
        <v>0</v>
      </c>
      <c r="T24" s="1923">
        <f>'배수관폐쇄(총괄) (2)'!AT24</f>
        <v>0</v>
      </c>
      <c r="V24" s="2760"/>
      <c r="W24" s="881" t="s">
        <v>793</v>
      </c>
      <c r="X24" s="876">
        <f t="shared" ref="X24:X31" si="76">Y24+Z24-AA24</f>
        <v>0</v>
      </c>
      <c r="Y24" s="876">
        <f>'배수관폐쇄(총괄) (2)'!BL24</f>
        <v>0</v>
      </c>
      <c r="Z24" s="876">
        <f>'배수관폐쇄(총괄) (2)'!BM24</f>
        <v>0</v>
      </c>
      <c r="AA24" s="1923">
        <f>'배수관폐쇄(총괄) (2)'!BN24</f>
        <v>0</v>
      </c>
      <c r="AC24" s="2760"/>
      <c r="AD24" s="881" t="s">
        <v>793</v>
      </c>
      <c r="AE24" s="876">
        <f t="shared" ref="AE24:AE31" si="77">AF24+AG24-AH24</f>
        <v>0</v>
      </c>
      <c r="AF24" s="876">
        <f>'배수관폐쇄(총괄) (2)'!CF24</f>
        <v>0</v>
      </c>
      <c r="AG24" s="876">
        <f>'배수관폐쇄(총괄) (2)'!CG24</f>
        <v>0</v>
      </c>
      <c r="AH24" s="1923">
        <f>'배수관폐쇄(총괄) (2)'!CH24</f>
        <v>0</v>
      </c>
      <c r="AJ24" s="2760"/>
      <c r="AK24" s="881" t="s">
        <v>793</v>
      </c>
      <c r="AL24" s="876">
        <f t="shared" ref="AL24:AL31" si="78">AM24+AN24-AO24</f>
        <v>0</v>
      </c>
      <c r="AM24" s="876">
        <f>'배수관폐쇄(총괄) (2)'!CZ24</f>
        <v>0</v>
      </c>
      <c r="AN24" s="876">
        <f>'배수관폐쇄(총괄) (2)'!DA24</f>
        <v>0</v>
      </c>
      <c r="AO24" s="1923">
        <f>'배수관폐쇄(총괄) (2)'!DB24</f>
        <v>0</v>
      </c>
    </row>
    <row r="25" spans="1:41" s="871" customFormat="1" ht="20.25" customHeight="1" x14ac:dyDescent="0.15">
      <c r="A25" s="2760"/>
      <c r="B25" s="877" t="s">
        <v>792</v>
      </c>
      <c r="C25" s="876">
        <f t="shared" si="71"/>
        <v>-1401.35</v>
      </c>
      <c r="D25" s="876">
        <f t="shared" ref="D25:D31" si="79">J25+R25+Y25+AF25+AM25</f>
        <v>-173</v>
      </c>
      <c r="E25" s="876">
        <f t="shared" si="72"/>
        <v>316.64999999999998</v>
      </c>
      <c r="F25" s="1923">
        <f t="shared" si="73"/>
        <v>1545</v>
      </c>
      <c r="H25" s="2760"/>
      <c r="I25" s="877" t="s">
        <v>792</v>
      </c>
      <c r="J25" s="876">
        <f t="shared" si="74"/>
        <v>-173</v>
      </c>
      <c r="K25" s="876">
        <f>'배수관폐쇄(총괄) (2)'!X25</f>
        <v>0</v>
      </c>
      <c r="L25" s="876">
        <f>'배수관폐쇄(총괄) (2)'!Y25</f>
        <v>0</v>
      </c>
      <c r="M25" s="1923">
        <f>'배수관폐쇄(총괄) (2)'!Z25</f>
        <v>173</v>
      </c>
      <c r="O25" s="2760"/>
      <c r="P25" s="877" t="s">
        <v>792</v>
      </c>
      <c r="Q25" s="876">
        <f t="shared" si="75"/>
        <v>-155</v>
      </c>
      <c r="R25" s="876">
        <f>'배수관폐쇄(총괄) (2)'!AR25</f>
        <v>0</v>
      </c>
      <c r="S25" s="876">
        <f>'배수관폐쇄(총괄) (2)'!AS25</f>
        <v>4</v>
      </c>
      <c r="T25" s="1923">
        <f>'배수관폐쇄(총괄) (2)'!AT25</f>
        <v>159</v>
      </c>
      <c r="V25" s="2760"/>
      <c r="W25" s="877" t="s">
        <v>792</v>
      </c>
      <c r="X25" s="876">
        <f t="shared" si="76"/>
        <v>-216</v>
      </c>
      <c r="Y25" s="876">
        <f>'배수관폐쇄(총괄) (2)'!BL25</f>
        <v>0</v>
      </c>
      <c r="Z25" s="876">
        <f>'배수관폐쇄(총괄) (2)'!BM25</f>
        <v>0</v>
      </c>
      <c r="AA25" s="1923">
        <f>'배수관폐쇄(총괄) (2)'!BN25</f>
        <v>216</v>
      </c>
      <c r="AC25" s="2760"/>
      <c r="AD25" s="877" t="s">
        <v>792</v>
      </c>
      <c r="AE25" s="876">
        <f t="shared" si="77"/>
        <v>-313</v>
      </c>
      <c r="AF25" s="876">
        <f>'배수관폐쇄(총괄) (2)'!CF25</f>
        <v>0</v>
      </c>
      <c r="AG25" s="876">
        <f>'배수관폐쇄(총괄) (2)'!CG25</f>
        <v>0</v>
      </c>
      <c r="AH25" s="1923">
        <f>'배수관폐쇄(총괄) (2)'!CH25</f>
        <v>313</v>
      </c>
      <c r="AJ25" s="2760"/>
      <c r="AK25" s="877" t="s">
        <v>792</v>
      </c>
      <c r="AL25" s="876">
        <f t="shared" si="78"/>
        <v>-544.35</v>
      </c>
      <c r="AM25" s="876">
        <f>'배수관폐쇄(총괄) (2)'!CZ25</f>
        <v>0</v>
      </c>
      <c r="AN25" s="876">
        <f>'배수관폐쇄(총괄) (2)'!DA25</f>
        <v>312.64999999999998</v>
      </c>
      <c r="AO25" s="1923">
        <f>'배수관폐쇄(총괄) (2)'!DB25</f>
        <v>857</v>
      </c>
    </row>
    <row r="26" spans="1:41" s="871" customFormat="1" ht="20.25" customHeight="1" x14ac:dyDescent="0.15">
      <c r="A26" s="2760"/>
      <c r="B26" s="877" t="s">
        <v>344</v>
      </c>
      <c r="C26" s="876">
        <f t="shared" si="71"/>
        <v>16597.090000000004</v>
      </c>
      <c r="D26" s="876">
        <f t="shared" si="79"/>
        <v>9492.7199999999993</v>
      </c>
      <c r="E26" s="876">
        <f t="shared" si="72"/>
        <v>11658.43</v>
      </c>
      <c r="F26" s="1923">
        <f t="shared" si="73"/>
        <v>4554.0599999999995</v>
      </c>
      <c r="H26" s="2760"/>
      <c r="I26" s="877" t="s">
        <v>344</v>
      </c>
      <c r="J26" s="876">
        <f t="shared" si="74"/>
        <v>4100.0599999999995</v>
      </c>
      <c r="K26" s="876">
        <f>'배수관폐쇄(총괄) (2)'!X26</f>
        <v>100</v>
      </c>
      <c r="L26" s="876">
        <f>'배수관폐쇄(총괄) (2)'!Y26</f>
        <v>4000.06</v>
      </c>
      <c r="M26" s="1923">
        <f>'배수관폐쇄(총괄) (2)'!Z26</f>
        <v>0</v>
      </c>
      <c r="O26" s="2760"/>
      <c r="P26" s="877" t="s">
        <v>344</v>
      </c>
      <c r="Q26" s="876">
        <f t="shared" si="75"/>
        <v>2752.51</v>
      </c>
      <c r="R26" s="876">
        <f>'배수관폐쇄(총괄) (2)'!AR26</f>
        <v>42</v>
      </c>
      <c r="S26" s="876">
        <f>'배수관폐쇄(총괄) (2)'!AS26</f>
        <v>3257.51</v>
      </c>
      <c r="T26" s="1923">
        <f>'배수관폐쇄(총괄) (2)'!AT26</f>
        <v>547</v>
      </c>
      <c r="V26" s="2760"/>
      <c r="W26" s="877" t="s">
        <v>344</v>
      </c>
      <c r="X26" s="876">
        <f t="shared" si="76"/>
        <v>7052.69</v>
      </c>
      <c r="Y26" s="876">
        <f>'배수관폐쇄(총괄) (2)'!BL26</f>
        <v>4963.6899999999996</v>
      </c>
      <c r="Z26" s="876">
        <f>'배수관폐쇄(총괄) (2)'!BM26</f>
        <v>2096</v>
      </c>
      <c r="AA26" s="1923">
        <f>'배수관폐쇄(총괄) (2)'!BN26</f>
        <v>7</v>
      </c>
      <c r="AC26" s="2760"/>
      <c r="AD26" s="877" t="s">
        <v>344</v>
      </c>
      <c r="AE26" s="876">
        <f t="shared" si="77"/>
        <v>2822.9700000000003</v>
      </c>
      <c r="AF26" s="876">
        <f>'배수관폐쇄(총괄) (2)'!CF26</f>
        <v>386.97</v>
      </c>
      <c r="AG26" s="876">
        <f>'배수관폐쇄(총괄) (2)'!CG26</f>
        <v>2436</v>
      </c>
      <c r="AH26" s="1923">
        <f>'배수관폐쇄(총괄) (2)'!CH26</f>
        <v>0</v>
      </c>
      <c r="AJ26" s="2760"/>
      <c r="AK26" s="877" t="s">
        <v>344</v>
      </c>
      <c r="AL26" s="876">
        <f t="shared" si="78"/>
        <v>3768.92</v>
      </c>
      <c r="AM26" s="876">
        <f>'배수관폐쇄(총괄) (2)'!CZ26</f>
        <v>0</v>
      </c>
      <c r="AN26" s="876">
        <f>'배수관폐쇄(총괄) (2)'!DA26</f>
        <v>3768.92</v>
      </c>
      <c r="AO26" s="1923">
        <f>'배수관폐쇄(총괄) (2)'!DB26</f>
        <v>0</v>
      </c>
    </row>
    <row r="27" spans="1:41" s="871" customFormat="1" ht="20.25" customHeight="1" x14ac:dyDescent="0.15">
      <c r="A27" s="2760"/>
      <c r="B27" s="877" t="s">
        <v>345</v>
      </c>
      <c r="C27" s="876">
        <f t="shared" si="71"/>
        <v>0</v>
      </c>
      <c r="D27" s="876">
        <f t="shared" si="79"/>
        <v>0</v>
      </c>
      <c r="E27" s="876">
        <f t="shared" si="72"/>
        <v>0</v>
      </c>
      <c r="F27" s="1923">
        <f t="shared" si="73"/>
        <v>0</v>
      </c>
      <c r="H27" s="2760"/>
      <c r="I27" s="877" t="s">
        <v>345</v>
      </c>
      <c r="J27" s="876">
        <f t="shared" si="74"/>
        <v>0</v>
      </c>
      <c r="K27" s="876">
        <f>'배수관폐쇄(총괄) (2)'!X27</f>
        <v>0</v>
      </c>
      <c r="L27" s="876">
        <f>'배수관폐쇄(총괄) (2)'!Y27</f>
        <v>0</v>
      </c>
      <c r="M27" s="1923">
        <f>'배수관폐쇄(총괄) (2)'!Z27</f>
        <v>0</v>
      </c>
      <c r="O27" s="2760"/>
      <c r="P27" s="877" t="s">
        <v>345</v>
      </c>
      <c r="Q27" s="876">
        <f t="shared" si="75"/>
        <v>0</v>
      </c>
      <c r="R27" s="876">
        <f>'배수관폐쇄(총괄) (2)'!AR27</f>
        <v>0</v>
      </c>
      <c r="S27" s="876">
        <f>'배수관폐쇄(총괄) (2)'!AS27</f>
        <v>0</v>
      </c>
      <c r="T27" s="1923">
        <f>'배수관폐쇄(총괄) (2)'!AT27</f>
        <v>0</v>
      </c>
      <c r="V27" s="2760"/>
      <c r="W27" s="877" t="s">
        <v>345</v>
      </c>
      <c r="X27" s="876">
        <f t="shared" si="76"/>
        <v>0</v>
      </c>
      <c r="Y27" s="876">
        <f>'배수관폐쇄(총괄) (2)'!BL27</f>
        <v>0</v>
      </c>
      <c r="Z27" s="876">
        <f>'배수관폐쇄(총괄) (2)'!BM27</f>
        <v>0</v>
      </c>
      <c r="AA27" s="1923">
        <f>'배수관폐쇄(총괄) (2)'!BN27</f>
        <v>0</v>
      </c>
      <c r="AC27" s="2760"/>
      <c r="AD27" s="877" t="s">
        <v>345</v>
      </c>
      <c r="AE27" s="876">
        <f t="shared" si="77"/>
        <v>0</v>
      </c>
      <c r="AF27" s="876">
        <f>'배수관폐쇄(총괄) (2)'!CF27</f>
        <v>0</v>
      </c>
      <c r="AG27" s="876">
        <f>'배수관폐쇄(총괄) (2)'!CG27</f>
        <v>0</v>
      </c>
      <c r="AH27" s="1923">
        <f>'배수관폐쇄(총괄) (2)'!CH27</f>
        <v>0</v>
      </c>
      <c r="AJ27" s="2760"/>
      <c r="AK27" s="877" t="s">
        <v>345</v>
      </c>
      <c r="AL27" s="876">
        <f t="shared" si="78"/>
        <v>0</v>
      </c>
      <c r="AM27" s="876">
        <f>'배수관폐쇄(총괄) (2)'!CZ27</f>
        <v>0</v>
      </c>
      <c r="AN27" s="876">
        <f>'배수관폐쇄(총괄) (2)'!DA27</f>
        <v>0</v>
      </c>
      <c r="AO27" s="1923">
        <f>'배수관폐쇄(총괄) (2)'!DB27</f>
        <v>0</v>
      </c>
    </row>
    <row r="28" spans="1:41" s="871" customFormat="1" ht="20.25" customHeight="1" x14ac:dyDescent="0.15">
      <c r="A28" s="2760"/>
      <c r="B28" s="878" t="s">
        <v>283</v>
      </c>
      <c r="C28" s="876">
        <f t="shared" si="71"/>
        <v>-3919</v>
      </c>
      <c r="D28" s="876">
        <f t="shared" si="79"/>
        <v>-1110</v>
      </c>
      <c r="E28" s="876">
        <f t="shared" si="72"/>
        <v>0</v>
      </c>
      <c r="F28" s="1923">
        <f t="shared" si="73"/>
        <v>2809</v>
      </c>
      <c r="H28" s="2760"/>
      <c r="I28" s="878" t="s">
        <v>283</v>
      </c>
      <c r="J28" s="876">
        <f t="shared" si="74"/>
        <v>-1110</v>
      </c>
      <c r="K28" s="876">
        <f>'배수관폐쇄(총괄) (2)'!X28</f>
        <v>0</v>
      </c>
      <c r="L28" s="876">
        <f>'배수관폐쇄(총괄) (2)'!Y28</f>
        <v>0</v>
      </c>
      <c r="M28" s="1923">
        <f>'배수관폐쇄(총괄) (2)'!Z28</f>
        <v>1110</v>
      </c>
      <c r="O28" s="2760"/>
      <c r="P28" s="878" t="s">
        <v>283</v>
      </c>
      <c r="Q28" s="876">
        <f t="shared" si="75"/>
        <v>-1016</v>
      </c>
      <c r="R28" s="876">
        <f>'배수관폐쇄(총괄) (2)'!AR28</f>
        <v>0</v>
      </c>
      <c r="S28" s="876">
        <f>'배수관폐쇄(총괄) (2)'!AS28</f>
        <v>0</v>
      </c>
      <c r="T28" s="1923">
        <f>'배수관폐쇄(총괄) (2)'!AT28</f>
        <v>1016</v>
      </c>
      <c r="V28" s="2760"/>
      <c r="W28" s="878" t="s">
        <v>283</v>
      </c>
      <c r="X28" s="876">
        <f t="shared" si="76"/>
        <v>0</v>
      </c>
      <c r="Y28" s="876">
        <f>'배수관폐쇄(총괄) (2)'!BL28</f>
        <v>0</v>
      </c>
      <c r="Z28" s="876">
        <f>'배수관폐쇄(총괄) (2)'!BM28</f>
        <v>0</v>
      </c>
      <c r="AA28" s="1923">
        <f>'배수관폐쇄(총괄) (2)'!BN28</f>
        <v>0</v>
      </c>
      <c r="AC28" s="2760"/>
      <c r="AD28" s="878" t="s">
        <v>283</v>
      </c>
      <c r="AE28" s="876">
        <f t="shared" si="77"/>
        <v>0</v>
      </c>
      <c r="AF28" s="876">
        <f>'배수관폐쇄(총괄) (2)'!CF28</f>
        <v>0</v>
      </c>
      <c r="AG28" s="876">
        <f>'배수관폐쇄(총괄) (2)'!CG28</f>
        <v>0</v>
      </c>
      <c r="AH28" s="1923">
        <f>'배수관폐쇄(총괄) (2)'!CH28</f>
        <v>0</v>
      </c>
      <c r="AJ28" s="2760"/>
      <c r="AK28" s="878" t="s">
        <v>283</v>
      </c>
      <c r="AL28" s="876">
        <f t="shared" si="78"/>
        <v>-1793</v>
      </c>
      <c r="AM28" s="876">
        <f>'배수관폐쇄(총괄) (2)'!CZ28</f>
        <v>0</v>
      </c>
      <c r="AN28" s="876">
        <f>'배수관폐쇄(총괄) (2)'!DA28</f>
        <v>0</v>
      </c>
      <c r="AO28" s="1923">
        <f>'배수관폐쇄(총괄) (2)'!DB28</f>
        <v>1793</v>
      </c>
    </row>
    <row r="29" spans="1:41" s="871" customFormat="1" ht="20.25" customHeight="1" x14ac:dyDescent="0.15">
      <c r="A29" s="2760"/>
      <c r="B29" s="878" t="s">
        <v>354</v>
      </c>
      <c r="C29" s="876">
        <f t="shared" si="71"/>
        <v>-7540</v>
      </c>
      <c r="D29" s="876">
        <f t="shared" si="79"/>
        <v>-1378</v>
      </c>
      <c r="E29" s="876">
        <f t="shared" si="72"/>
        <v>0</v>
      </c>
      <c r="F29" s="1923">
        <f t="shared" si="73"/>
        <v>6162</v>
      </c>
      <c r="H29" s="2760"/>
      <c r="I29" s="878" t="s">
        <v>354</v>
      </c>
      <c r="J29" s="876">
        <f t="shared" si="74"/>
        <v>-1378</v>
      </c>
      <c r="K29" s="876">
        <f>'배수관폐쇄(총괄) (2)'!X29</f>
        <v>0</v>
      </c>
      <c r="L29" s="876">
        <f>'배수관폐쇄(총괄) (2)'!Y29</f>
        <v>0</v>
      </c>
      <c r="M29" s="1923">
        <f>'배수관폐쇄(총괄) (2)'!Z29</f>
        <v>1378</v>
      </c>
      <c r="O29" s="2760"/>
      <c r="P29" s="878" t="s">
        <v>354</v>
      </c>
      <c r="Q29" s="876">
        <f t="shared" si="75"/>
        <v>-1749</v>
      </c>
      <c r="R29" s="876">
        <f>'배수관폐쇄(총괄) (2)'!AR29</f>
        <v>0</v>
      </c>
      <c r="S29" s="876">
        <f>'배수관폐쇄(총괄) (2)'!AS29</f>
        <v>0</v>
      </c>
      <c r="T29" s="1923">
        <f>'배수관폐쇄(총괄) (2)'!AT29</f>
        <v>1749</v>
      </c>
      <c r="V29" s="2760"/>
      <c r="W29" s="878" t="s">
        <v>354</v>
      </c>
      <c r="X29" s="876">
        <f t="shared" si="76"/>
        <v>-248</v>
      </c>
      <c r="Y29" s="876">
        <f>'배수관폐쇄(총괄) (2)'!BL29</f>
        <v>0</v>
      </c>
      <c r="Z29" s="876">
        <f>'배수관폐쇄(총괄) (2)'!BM29</f>
        <v>0</v>
      </c>
      <c r="AA29" s="1923">
        <f>'배수관폐쇄(총괄) (2)'!BN29</f>
        <v>248</v>
      </c>
      <c r="AC29" s="2760"/>
      <c r="AD29" s="878" t="s">
        <v>354</v>
      </c>
      <c r="AE29" s="876">
        <f t="shared" si="77"/>
        <v>-2526</v>
      </c>
      <c r="AF29" s="876">
        <f>'배수관폐쇄(총괄) (2)'!CF29</f>
        <v>0</v>
      </c>
      <c r="AG29" s="876">
        <f>'배수관폐쇄(총괄) (2)'!CG29</f>
        <v>0</v>
      </c>
      <c r="AH29" s="1923">
        <f>'배수관폐쇄(총괄) (2)'!CH29</f>
        <v>2526</v>
      </c>
      <c r="AJ29" s="2760"/>
      <c r="AK29" s="878" t="s">
        <v>354</v>
      </c>
      <c r="AL29" s="876">
        <f t="shared" si="78"/>
        <v>-1639</v>
      </c>
      <c r="AM29" s="876">
        <f>'배수관폐쇄(총괄) (2)'!CZ29</f>
        <v>0</v>
      </c>
      <c r="AN29" s="876">
        <f>'배수관폐쇄(총괄) (2)'!DA29</f>
        <v>0</v>
      </c>
      <c r="AO29" s="1923">
        <f>'배수관폐쇄(총괄) (2)'!DB29</f>
        <v>1639</v>
      </c>
    </row>
    <row r="30" spans="1:41" s="871" customFormat="1" ht="20.25" customHeight="1" x14ac:dyDescent="0.15">
      <c r="A30" s="2760"/>
      <c r="B30" s="877" t="s">
        <v>847</v>
      </c>
      <c r="C30" s="876">
        <f t="shared" si="71"/>
        <v>0</v>
      </c>
      <c r="D30" s="876">
        <f t="shared" si="79"/>
        <v>0</v>
      </c>
      <c r="E30" s="876">
        <f t="shared" si="72"/>
        <v>0</v>
      </c>
      <c r="F30" s="1923">
        <f t="shared" si="73"/>
        <v>0</v>
      </c>
      <c r="H30" s="2760"/>
      <c r="I30" s="877" t="s">
        <v>847</v>
      </c>
      <c r="J30" s="876">
        <f t="shared" si="74"/>
        <v>0</v>
      </c>
      <c r="K30" s="876">
        <f>'배수관폐쇄(총괄) (2)'!X30</f>
        <v>0</v>
      </c>
      <c r="L30" s="876">
        <f>'배수관폐쇄(총괄) (2)'!Y30</f>
        <v>0</v>
      </c>
      <c r="M30" s="1923">
        <f>'배수관폐쇄(총괄) (2)'!Z30</f>
        <v>0</v>
      </c>
      <c r="O30" s="2760"/>
      <c r="P30" s="877" t="s">
        <v>847</v>
      </c>
      <c r="Q30" s="876">
        <f t="shared" si="75"/>
        <v>0</v>
      </c>
      <c r="R30" s="876">
        <f>'배수관폐쇄(총괄) (2)'!AR30</f>
        <v>0</v>
      </c>
      <c r="S30" s="876">
        <f>'배수관폐쇄(총괄) (2)'!AS30</f>
        <v>0</v>
      </c>
      <c r="T30" s="1923">
        <f>'배수관폐쇄(총괄) (2)'!AT30</f>
        <v>0</v>
      </c>
      <c r="V30" s="2760"/>
      <c r="W30" s="877" t="s">
        <v>847</v>
      </c>
      <c r="X30" s="876">
        <f t="shared" si="76"/>
        <v>0</v>
      </c>
      <c r="Y30" s="876">
        <f>'배수관폐쇄(총괄) (2)'!BL30</f>
        <v>0</v>
      </c>
      <c r="Z30" s="876">
        <f>'배수관폐쇄(총괄) (2)'!BM30</f>
        <v>0</v>
      </c>
      <c r="AA30" s="1923">
        <f>'배수관폐쇄(총괄) (2)'!BN30</f>
        <v>0</v>
      </c>
      <c r="AC30" s="2760"/>
      <c r="AD30" s="877" t="s">
        <v>847</v>
      </c>
      <c r="AE30" s="876">
        <f t="shared" si="77"/>
        <v>0</v>
      </c>
      <c r="AF30" s="876">
        <f>'배수관폐쇄(총괄) (2)'!CF30</f>
        <v>0</v>
      </c>
      <c r="AG30" s="876">
        <f>'배수관폐쇄(총괄) (2)'!CG30</f>
        <v>0</v>
      </c>
      <c r="AH30" s="1923">
        <f>'배수관폐쇄(총괄) (2)'!CH30</f>
        <v>0</v>
      </c>
      <c r="AJ30" s="2760"/>
      <c r="AK30" s="877" t="s">
        <v>847</v>
      </c>
      <c r="AL30" s="876">
        <f t="shared" si="78"/>
        <v>0</v>
      </c>
      <c r="AM30" s="876">
        <f>'배수관폐쇄(총괄) (2)'!CZ30</f>
        <v>0</v>
      </c>
      <c r="AN30" s="876">
        <f>'배수관폐쇄(총괄) (2)'!DA30</f>
        <v>0</v>
      </c>
      <c r="AO30" s="1923">
        <f>'배수관폐쇄(총괄) (2)'!DB30</f>
        <v>0</v>
      </c>
    </row>
    <row r="31" spans="1:41" s="871" customFormat="1" ht="20.25" customHeight="1" x14ac:dyDescent="0.15">
      <c r="A31" s="2760"/>
      <c r="B31" s="879" t="s">
        <v>355</v>
      </c>
      <c r="C31" s="876">
        <f t="shared" si="71"/>
        <v>2004.7900000000002</v>
      </c>
      <c r="D31" s="876">
        <f t="shared" si="79"/>
        <v>581.95000000000005</v>
      </c>
      <c r="E31" s="876">
        <f t="shared" si="72"/>
        <v>1530.43</v>
      </c>
      <c r="F31" s="1923">
        <f t="shared" si="73"/>
        <v>107.59</v>
      </c>
      <c r="H31" s="2760"/>
      <c r="I31" s="879" t="s">
        <v>355</v>
      </c>
      <c r="J31" s="876">
        <f t="shared" si="74"/>
        <v>428.44000000000005</v>
      </c>
      <c r="K31" s="876">
        <f>'배수관폐쇄(총괄) (2)'!X31</f>
        <v>322.85000000000002</v>
      </c>
      <c r="L31" s="876">
        <f>'배수관폐쇄(총괄) (2)'!Y31</f>
        <v>105.59</v>
      </c>
      <c r="M31" s="1923">
        <f>'배수관폐쇄(총괄) (2)'!Z31</f>
        <v>0</v>
      </c>
      <c r="O31" s="2760"/>
      <c r="P31" s="879" t="s">
        <v>355</v>
      </c>
      <c r="Q31" s="876">
        <f t="shared" si="75"/>
        <v>319.74</v>
      </c>
      <c r="R31" s="876">
        <f>'배수관폐쇄(총괄) (2)'!AR31</f>
        <v>0</v>
      </c>
      <c r="S31" s="876">
        <f>'배수관폐쇄(총괄) (2)'!AS31</f>
        <v>321.74</v>
      </c>
      <c r="T31" s="1923">
        <f>'배수관폐쇄(총괄) (2)'!AT31</f>
        <v>2</v>
      </c>
      <c r="V31" s="2760"/>
      <c r="W31" s="879" t="s">
        <v>355</v>
      </c>
      <c r="X31" s="876">
        <f t="shared" si="76"/>
        <v>0</v>
      </c>
      <c r="Y31" s="876">
        <f>'배수관폐쇄(총괄) (2)'!BL31</f>
        <v>0</v>
      </c>
      <c r="Z31" s="876">
        <f>'배수관폐쇄(총괄) (2)'!BM31</f>
        <v>0</v>
      </c>
      <c r="AA31" s="1923">
        <f>'배수관폐쇄(총괄) (2)'!BN31</f>
        <v>0</v>
      </c>
      <c r="AC31" s="2760"/>
      <c r="AD31" s="879" t="s">
        <v>355</v>
      </c>
      <c r="AE31" s="876">
        <f t="shared" si="77"/>
        <v>646.36</v>
      </c>
      <c r="AF31" s="876">
        <f>'배수관폐쇄(총괄) (2)'!CF31</f>
        <v>0</v>
      </c>
      <c r="AG31" s="876">
        <f>'배수관폐쇄(총괄) (2)'!CG31</f>
        <v>646.36</v>
      </c>
      <c r="AH31" s="1923">
        <f>'배수관폐쇄(총괄) (2)'!CH31</f>
        <v>0</v>
      </c>
      <c r="AJ31" s="2760"/>
      <c r="AK31" s="879" t="s">
        <v>355</v>
      </c>
      <c r="AL31" s="876">
        <f t="shared" si="78"/>
        <v>392.99</v>
      </c>
      <c r="AM31" s="876">
        <f>'배수관폐쇄(총괄) (2)'!CZ31</f>
        <v>153.51</v>
      </c>
      <c r="AN31" s="876">
        <f>'배수관폐쇄(총괄) (2)'!DA31</f>
        <v>239.48</v>
      </c>
      <c r="AO31" s="1923">
        <f>'배수관폐쇄(총괄) (2)'!DB31</f>
        <v>0</v>
      </c>
    </row>
    <row r="32" spans="1:41" s="871" customFormat="1" ht="20.25" customHeight="1" x14ac:dyDescent="0.15">
      <c r="A32" s="2760" t="s">
        <v>302</v>
      </c>
      <c r="B32" s="854" t="s">
        <v>46</v>
      </c>
      <c r="C32" s="880">
        <f>SUM(C33:C40)</f>
        <v>-5035.8</v>
      </c>
      <c r="D32" s="880">
        <f t="shared" ref="D32:F32" si="80">SUM(D33:D40)</f>
        <v>875.29000000000019</v>
      </c>
      <c r="E32" s="880">
        <f t="shared" si="80"/>
        <v>6806.17</v>
      </c>
      <c r="F32" s="1924">
        <f t="shared" si="80"/>
        <v>12717.259999999998</v>
      </c>
      <c r="H32" s="2760" t="s">
        <v>302</v>
      </c>
      <c r="I32" s="854" t="s">
        <v>46</v>
      </c>
      <c r="J32" s="880">
        <f>SUM(J33:J40)</f>
        <v>768.26</v>
      </c>
      <c r="K32" s="880">
        <f t="shared" ref="K32:M32" si="81">SUM(K33:K40)</f>
        <v>0</v>
      </c>
      <c r="L32" s="880">
        <f t="shared" si="81"/>
        <v>4030.26</v>
      </c>
      <c r="M32" s="1924">
        <f t="shared" si="81"/>
        <v>3262</v>
      </c>
      <c r="O32" s="2760" t="s">
        <v>302</v>
      </c>
      <c r="P32" s="854" t="s">
        <v>46</v>
      </c>
      <c r="Q32" s="880">
        <f>SUM(Q33:Q40)</f>
        <v>-152.51</v>
      </c>
      <c r="R32" s="880">
        <f t="shared" ref="R32:T32" si="82">SUM(R33:R40)</f>
        <v>64</v>
      </c>
      <c r="S32" s="880">
        <f t="shared" si="82"/>
        <v>1216.49</v>
      </c>
      <c r="T32" s="1924">
        <f t="shared" si="82"/>
        <v>1433</v>
      </c>
      <c r="V32" s="2760" t="s">
        <v>302</v>
      </c>
      <c r="W32" s="854" t="s">
        <v>46</v>
      </c>
      <c r="X32" s="880">
        <f>SUM(X33:X40)</f>
        <v>-1553.58</v>
      </c>
      <c r="Y32" s="880">
        <f t="shared" ref="Y32:AA32" si="83">SUM(Y33:Y40)</f>
        <v>17.03</v>
      </c>
      <c r="Z32" s="880">
        <f t="shared" si="83"/>
        <v>2047.39</v>
      </c>
      <c r="AA32" s="1924">
        <f t="shared" si="83"/>
        <v>3618</v>
      </c>
      <c r="AC32" s="2760" t="s">
        <v>302</v>
      </c>
      <c r="AD32" s="854" t="s">
        <v>46</v>
      </c>
      <c r="AE32" s="880">
        <f>SUM(AE33:AE40)</f>
        <v>223.39999999999998</v>
      </c>
      <c r="AF32" s="880">
        <f t="shared" ref="AF32:AH32" si="84">SUM(AF33:AF40)</f>
        <v>26</v>
      </c>
      <c r="AG32" s="880">
        <f t="shared" si="84"/>
        <v>611.4</v>
      </c>
      <c r="AH32" s="1924">
        <f t="shared" si="84"/>
        <v>414</v>
      </c>
      <c r="AJ32" s="2760" t="s">
        <v>302</v>
      </c>
      <c r="AK32" s="854" t="s">
        <v>46</v>
      </c>
      <c r="AL32" s="880">
        <f>SUM(AL33:AL40)</f>
        <v>-291.11000000000013</v>
      </c>
      <c r="AM32" s="880">
        <f t="shared" ref="AM32:AO32" si="85">SUM(AM33:AM40)</f>
        <v>0</v>
      </c>
      <c r="AN32" s="880">
        <f t="shared" si="85"/>
        <v>2930.89</v>
      </c>
      <c r="AO32" s="1924">
        <f t="shared" si="85"/>
        <v>3222</v>
      </c>
    </row>
    <row r="33" spans="1:41" s="871" customFormat="1" ht="20.25" customHeight="1" x14ac:dyDescent="0.15">
      <c r="A33" s="2760"/>
      <c r="B33" s="881" t="s">
        <v>793</v>
      </c>
      <c r="C33" s="876">
        <f t="shared" ref="C33:C40" si="86">D33+E33-F33</f>
        <v>-2</v>
      </c>
      <c r="D33" s="876">
        <f>J33+R33+Y33+AF33+AM33</f>
        <v>0</v>
      </c>
      <c r="E33" s="876">
        <f t="shared" ref="E33:E40" si="87">K33+S33+Z33+AG33+AN33</f>
        <v>0</v>
      </c>
      <c r="F33" s="1923">
        <f t="shared" ref="F33:F40" si="88">L33+T33+AA33+AH33+AO33</f>
        <v>2</v>
      </c>
      <c r="H33" s="2760"/>
      <c r="I33" s="881" t="s">
        <v>793</v>
      </c>
      <c r="J33" s="876">
        <f t="shared" ref="J33:J40" si="89">K33+L33-M33</f>
        <v>0</v>
      </c>
      <c r="K33" s="876">
        <f>'배수관폐쇄(총괄) (2)'!X33</f>
        <v>0</v>
      </c>
      <c r="L33" s="876">
        <f>'배수관폐쇄(총괄) (2)'!Y33</f>
        <v>0</v>
      </c>
      <c r="M33" s="1923">
        <f>'배수관폐쇄(총괄) (2)'!Z33</f>
        <v>0</v>
      </c>
      <c r="O33" s="2760"/>
      <c r="P33" s="881" t="s">
        <v>793</v>
      </c>
      <c r="Q33" s="876">
        <f t="shared" ref="Q33:Q40" si="90">R33+S33-T33</f>
        <v>-2</v>
      </c>
      <c r="R33" s="876">
        <f>'배수관폐쇄(총괄) (2)'!AR33</f>
        <v>0</v>
      </c>
      <c r="S33" s="876">
        <f>'배수관폐쇄(총괄) (2)'!AS33</f>
        <v>0</v>
      </c>
      <c r="T33" s="1923">
        <f>'배수관폐쇄(총괄) (2)'!AT33</f>
        <v>2</v>
      </c>
      <c r="V33" s="2760"/>
      <c r="W33" s="881" t="s">
        <v>793</v>
      </c>
      <c r="X33" s="876">
        <f t="shared" ref="X33:X40" si="91">Y33+Z33-AA33</f>
        <v>0</v>
      </c>
      <c r="Y33" s="876">
        <f>'배수관폐쇄(총괄) (2)'!BL33</f>
        <v>0</v>
      </c>
      <c r="Z33" s="876">
        <f>'배수관폐쇄(총괄) (2)'!BM33</f>
        <v>0</v>
      </c>
      <c r="AA33" s="1923">
        <f>'배수관폐쇄(총괄) (2)'!BN33</f>
        <v>0</v>
      </c>
      <c r="AC33" s="2760"/>
      <c r="AD33" s="881" t="s">
        <v>793</v>
      </c>
      <c r="AE33" s="876">
        <f t="shared" ref="AE33:AE40" si="92">AF33+AG33-AH33</f>
        <v>0</v>
      </c>
      <c r="AF33" s="876">
        <f>'배수관폐쇄(총괄) (2)'!CF33</f>
        <v>0</v>
      </c>
      <c r="AG33" s="876">
        <f>'배수관폐쇄(총괄) (2)'!CG33</f>
        <v>0</v>
      </c>
      <c r="AH33" s="1923">
        <f>'배수관폐쇄(총괄) (2)'!CH33</f>
        <v>0</v>
      </c>
      <c r="AJ33" s="2760"/>
      <c r="AK33" s="881" t="s">
        <v>793</v>
      </c>
      <c r="AL33" s="876">
        <f t="shared" ref="AL33:AL40" si="93">AM33+AN33-AO33</f>
        <v>0</v>
      </c>
      <c r="AM33" s="876">
        <f>'배수관폐쇄(총괄) (2)'!CZ33</f>
        <v>0</v>
      </c>
      <c r="AN33" s="876">
        <f>'배수관폐쇄(총괄) (2)'!DA33</f>
        <v>0</v>
      </c>
      <c r="AO33" s="1923">
        <f>'배수관폐쇄(총괄) (2)'!DB33</f>
        <v>0</v>
      </c>
    </row>
    <row r="34" spans="1:41" s="871" customFormat="1" ht="20.25" customHeight="1" x14ac:dyDescent="0.15">
      <c r="A34" s="2760"/>
      <c r="B34" s="877" t="s">
        <v>792</v>
      </c>
      <c r="C34" s="876">
        <f t="shared" si="86"/>
        <v>-4600</v>
      </c>
      <c r="D34" s="876">
        <f t="shared" ref="D34:D40" si="94">J34+R34+Y34+AF34+AM34</f>
        <v>-1275</v>
      </c>
      <c r="E34" s="876">
        <f t="shared" si="87"/>
        <v>0</v>
      </c>
      <c r="F34" s="1923">
        <f t="shared" si="88"/>
        <v>3325</v>
      </c>
      <c r="H34" s="2760"/>
      <c r="I34" s="877" t="s">
        <v>792</v>
      </c>
      <c r="J34" s="876">
        <f t="shared" si="89"/>
        <v>-1275</v>
      </c>
      <c r="K34" s="876">
        <f>'배수관폐쇄(총괄) (2)'!X34</f>
        <v>0</v>
      </c>
      <c r="L34" s="876">
        <f>'배수관폐쇄(총괄) (2)'!Y34</f>
        <v>0</v>
      </c>
      <c r="M34" s="1923">
        <f>'배수관폐쇄(총괄) (2)'!Z34</f>
        <v>1275</v>
      </c>
      <c r="O34" s="2760"/>
      <c r="P34" s="877" t="s">
        <v>792</v>
      </c>
      <c r="Q34" s="876">
        <f t="shared" si="90"/>
        <v>-418</v>
      </c>
      <c r="R34" s="876">
        <f>'배수관폐쇄(총괄) (2)'!AR34</f>
        <v>0</v>
      </c>
      <c r="S34" s="876">
        <f>'배수관폐쇄(총괄) (2)'!AS34</f>
        <v>0</v>
      </c>
      <c r="T34" s="1923">
        <f>'배수관폐쇄(총괄) (2)'!AT34</f>
        <v>418</v>
      </c>
      <c r="V34" s="2760"/>
      <c r="W34" s="877" t="s">
        <v>792</v>
      </c>
      <c r="X34" s="876">
        <f t="shared" si="91"/>
        <v>-1043</v>
      </c>
      <c r="Y34" s="876">
        <f>'배수관폐쇄(총괄) (2)'!BL34</f>
        <v>0</v>
      </c>
      <c r="Z34" s="876">
        <f>'배수관폐쇄(총괄) (2)'!BM34</f>
        <v>0</v>
      </c>
      <c r="AA34" s="1923">
        <f>'배수관폐쇄(총괄) (2)'!BN34</f>
        <v>1043</v>
      </c>
      <c r="AC34" s="2760"/>
      <c r="AD34" s="877" t="s">
        <v>792</v>
      </c>
      <c r="AE34" s="876">
        <f t="shared" si="92"/>
        <v>-414</v>
      </c>
      <c r="AF34" s="876">
        <f>'배수관폐쇄(총괄) (2)'!CF34</f>
        <v>0</v>
      </c>
      <c r="AG34" s="876">
        <f>'배수관폐쇄(총괄) (2)'!CG34</f>
        <v>0</v>
      </c>
      <c r="AH34" s="1923">
        <f>'배수관폐쇄(총괄) (2)'!CH34</f>
        <v>414</v>
      </c>
      <c r="AJ34" s="2760"/>
      <c r="AK34" s="877" t="s">
        <v>792</v>
      </c>
      <c r="AL34" s="876">
        <f t="shared" si="93"/>
        <v>-1450</v>
      </c>
      <c r="AM34" s="876">
        <f>'배수관폐쇄(총괄) (2)'!CZ34</f>
        <v>0</v>
      </c>
      <c r="AN34" s="876">
        <f>'배수관폐쇄(총괄) (2)'!DA34</f>
        <v>0</v>
      </c>
      <c r="AO34" s="1923">
        <f>'배수관폐쇄(총괄) (2)'!DB34</f>
        <v>1450</v>
      </c>
    </row>
    <row r="35" spans="1:41" s="871" customFormat="1" ht="20.25" customHeight="1" x14ac:dyDescent="0.15">
      <c r="A35" s="2760"/>
      <c r="B35" s="877" t="s">
        <v>344</v>
      </c>
      <c r="C35" s="876">
        <f t="shared" si="86"/>
        <v>6848.2</v>
      </c>
      <c r="D35" s="876">
        <f t="shared" si="94"/>
        <v>3747.4900000000002</v>
      </c>
      <c r="E35" s="876">
        <f t="shared" si="87"/>
        <v>6806.17</v>
      </c>
      <c r="F35" s="1923">
        <f t="shared" si="88"/>
        <v>3705.46</v>
      </c>
      <c r="H35" s="2760"/>
      <c r="I35" s="877" t="s">
        <v>344</v>
      </c>
      <c r="J35" s="876">
        <f t="shared" si="89"/>
        <v>3640.46</v>
      </c>
      <c r="K35" s="876">
        <f>'배수관폐쇄(총괄) (2)'!X35</f>
        <v>0</v>
      </c>
      <c r="L35" s="876">
        <f>'배수관폐쇄(총괄) (2)'!Y35</f>
        <v>3640.46</v>
      </c>
      <c r="M35" s="1923">
        <f>'배수관폐쇄(총괄) (2)'!Z35</f>
        <v>0</v>
      </c>
      <c r="O35" s="2760"/>
      <c r="P35" s="877" t="s">
        <v>344</v>
      </c>
      <c r="Q35" s="876">
        <f t="shared" si="90"/>
        <v>1215.49</v>
      </c>
      <c r="R35" s="876">
        <f>'배수관폐쇄(총괄) (2)'!AR35</f>
        <v>64</v>
      </c>
      <c r="S35" s="876">
        <f>'배수관폐쇄(총괄) (2)'!AS35</f>
        <v>1216.49</v>
      </c>
      <c r="T35" s="1923">
        <f>'배수관폐쇄(총괄) (2)'!AT35</f>
        <v>65</v>
      </c>
      <c r="V35" s="2760"/>
      <c r="W35" s="877" t="s">
        <v>344</v>
      </c>
      <c r="X35" s="876">
        <f t="shared" si="91"/>
        <v>2064.42</v>
      </c>
      <c r="Y35" s="876">
        <f>'배수관폐쇄(총괄) (2)'!BL35</f>
        <v>17.03</v>
      </c>
      <c r="Z35" s="876">
        <f>'배수관폐쇄(총괄) (2)'!BM35</f>
        <v>2047.39</v>
      </c>
      <c r="AA35" s="1923">
        <f>'배수관폐쇄(총괄) (2)'!BN35</f>
        <v>0</v>
      </c>
      <c r="AC35" s="2760"/>
      <c r="AD35" s="877" t="s">
        <v>344</v>
      </c>
      <c r="AE35" s="876">
        <f t="shared" si="92"/>
        <v>637.4</v>
      </c>
      <c r="AF35" s="876">
        <f>'배수관폐쇄(총괄) (2)'!CF35</f>
        <v>26</v>
      </c>
      <c r="AG35" s="876">
        <f>'배수관폐쇄(총괄) (2)'!CG35</f>
        <v>611.4</v>
      </c>
      <c r="AH35" s="1923">
        <f>'배수관폐쇄(총괄) (2)'!CH35</f>
        <v>0</v>
      </c>
      <c r="AJ35" s="2760"/>
      <c r="AK35" s="877" t="s">
        <v>344</v>
      </c>
      <c r="AL35" s="876">
        <f t="shared" si="93"/>
        <v>2930.89</v>
      </c>
      <c r="AM35" s="876">
        <f>'배수관폐쇄(총괄) (2)'!CZ35</f>
        <v>0</v>
      </c>
      <c r="AN35" s="876">
        <f>'배수관폐쇄(총괄) (2)'!DA35</f>
        <v>2930.89</v>
      </c>
      <c r="AO35" s="1923">
        <f>'배수관폐쇄(총괄) (2)'!DB35</f>
        <v>0</v>
      </c>
    </row>
    <row r="36" spans="1:41" s="871" customFormat="1" ht="20.25" customHeight="1" x14ac:dyDescent="0.15">
      <c r="A36" s="2760"/>
      <c r="B36" s="877" t="s">
        <v>345</v>
      </c>
      <c r="C36" s="876">
        <f t="shared" si="86"/>
        <v>0</v>
      </c>
      <c r="D36" s="876">
        <f t="shared" si="94"/>
        <v>0</v>
      </c>
      <c r="E36" s="876">
        <f t="shared" si="87"/>
        <v>0</v>
      </c>
      <c r="F36" s="1923">
        <f t="shared" si="88"/>
        <v>0</v>
      </c>
      <c r="H36" s="2760"/>
      <c r="I36" s="877" t="s">
        <v>345</v>
      </c>
      <c r="J36" s="876">
        <f t="shared" si="89"/>
        <v>0</v>
      </c>
      <c r="K36" s="876">
        <f>'배수관폐쇄(총괄) (2)'!X36</f>
        <v>0</v>
      </c>
      <c r="L36" s="876">
        <f>'배수관폐쇄(총괄) (2)'!Y36</f>
        <v>0</v>
      </c>
      <c r="M36" s="1923">
        <f>'배수관폐쇄(총괄) (2)'!Z36</f>
        <v>0</v>
      </c>
      <c r="O36" s="2760"/>
      <c r="P36" s="877" t="s">
        <v>345</v>
      </c>
      <c r="Q36" s="876">
        <f t="shared" si="90"/>
        <v>0</v>
      </c>
      <c r="R36" s="876">
        <f>'배수관폐쇄(총괄) (2)'!AR36</f>
        <v>0</v>
      </c>
      <c r="S36" s="876">
        <f>'배수관폐쇄(총괄) (2)'!AS36</f>
        <v>0</v>
      </c>
      <c r="T36" s="1923">
        <f>'배수관폐쇄(총괄) (2)'!AT36</f>
        <v>0</v>
      </c>
      <c r="V36" s="2760"/>
      <c r="W36" s="877" t="s">
        <v>345</v>
      </c>
      <c r="X36" s="876">
        <f t="shared" si="91"/>
        <v>0</v>
      </c>
      <c r="Y36" s="876">
        <f>'배수관폐쇄(총괄) (2)'!BL36</f>
        <v>0</v>
      </c>
      <c r="Z36" s="876">
        <f>'배수관폐쇄(총괄) (2)'!BM36</f>
        <v>0</v>
      </c>
      <c r="AA36" s="1923">
        <f>'배수관폐쇄(총괄) (2)'!BN36</f>
        <v>0</v>
      </c>
      <c r="AC36" s="2760"/>
      <c r="AD36" s="877" t="s">
        <v>345</v>
      </c>
      <c r="AE36" s="876">
        <f t="shared" si="92"/>
        <v>0</v>
      </c>
      <c r="AF36" s="876">
        <f>'배수관폐쇄(총괄) (2)'!CF36</f>
        <v>0</v>
      </c>
      <c r="AG36" s="876">
        <f>'배수관폐쇄(총괄) (2)'!CG36</f>
        <v>0</v>
      </c>
      <c r="AH36" s="1923">
        <f>'배수관폐쇄(총괄) (2)'!CH36</f>
        <v>0</v>
      </c>
      <c r="AJ36" s="2760"/>
      <c r="AK36" s="877" t="s">
        <v>345</v>
      </c>
      <c r="AL36" s="876">
        <f t="shared" si="93"/>
        <v>0</v>
      </c>
      <c r="AM36" s="876">
        <f>'배수관폐쇄(총괄) (2)'!CZ36</f>
        <v>0</v>
      </c>
      <c r="AN36" s="876">
        <f>'배수관폐쇄(총괄) (2)'!DA36</f>
        <v>0</v>
      </c>
      <c r="AO36" s="1923">
        <f>'배수관폐쇄(총괄) (2)'!DB36</f>
        <v>0</v>
      </c>
    </row>
    <row r="37" spans="1:41" s="871" customFormat="1" ht="20.25" customHeight="1" x14ac:dyDescent="0.15">
      <c r="A37" s="2760"/>
      <c r="B37" s="878" t="s">
        <v>283</v>
      </c>
      <c r="C37" s="876">
        <f t="shared" si="86"/>
        <v>-701</v>
      </c>
      <c r="D37" s="876">
        <f t="shared" si="94"/>
        <v>-593</v>
      </c>
      <c r="E37" s="876">
        <f t="shared" si="87"/>
        <v>0</v>
      </c>
      <c r="F37" s="1923">
        <f t="shared" si="88"/>
        <v>108</v>
      </c>
      <c r="H37" s="2760"/>
      <c r="I37" s="878" t="s">
        <v>283</v>
      </c>
      <c r="J37" s="876">
        <f t="shared" si="89"/>
        <v>-593</v>
      </c>
      <c r="K37" s="876">
        <f>'배수관폐쇄(총괄) (2)'!X37</f>
        <v>0</v>
      </c>
      <c r="L37" s="876">
        <f>'배수관폐쇄(총괄) (2)'!Y37</f>
        <v>0</v>
      </c>
      <c r="M37" s="1923">
        <f>'배수관폐쇄(총괄) (2)'!Z37</f>
        <v>593</v>
      </c>
      <c r="O37" s="2760"/>
      <c r="P37" s="878" t="s">
        <v>283</v>
      </c>
      <c r="Q37" s="876">
        <f t="shared" si="90"/>
        <v>0</v>
      </c>
      <c r="R37" s="876">
        <f>'배수관폐쇄(총괄) (2)'!AR37</f>
        <v>0</v>
      </c>
      <c r="S37" s="876">
        <f>'배수관폐쇄(총괄) (2)'!AS37</f>
        <v>0</v>
      </c>
      <c r="T37" s="1923">
        <f>'배수관폐쇄(총괄) (2)'!AT37</f>
        <v>0</v>
      </c>
      <c r="V37" s="2760"/>
      <c r="W37" s="878" t="s">
        <v>283</v>
      </c>
      <c r="X37" s="876">
        <f t="shared" si="91"/>
        <v>0</v>
      </c>
      <c r="Y37" s="876">
        <f>'배수관폐쇄(총괄) (2)'!BL37</f>
        <v>0</v>
      </c>
      <c r="Z37" s="876">
        <f>'배수관폐쇄(총괄) (2)'!BM37</f>
        <v>0</v>
      </c>
      <c r="AA37" s="1923">
        <f>'배수관폐쇄(총괄) (2)'!BN37</f>
        <v>0</v>
      </c>
      <c r="AC37" s="2760"/>
      <c r="AD37" s="878" t="s">
        <v>283</v>
      </c>
      <c r="AE37" s="876">
        <f t="shared" si="92"/>
        <v>0</v>
      </c>
      <c r="AF37" s="876">
        <f>'배수관폐쇄(총괄) (2)'!CF37</f>
        <v>0</v>
      </c>
      <c r="AG37" s="876">
        <f>'배수관폐쇄(총괄) (2)'!CG37</f>
        <v>0</v>
      </c>
      <c r="AH37" s="1923">
        <f>'배수관폐쇄(총괄) (2)'!CH37</f>
        <v>0</v>
      </c>
      <c r="AJ37" s="2760"/>
      <c r="AK37" s="878" t="s">
        <v>283</v>
      </c>
      <c r="AL37" s="876">
        <f t="shared" si="93"/>
        <v>-108</v>
      </c>
      <c r="AM37" s="876">
        <f>'배수관폐쇄(총괄) (2)'!CZ37</f>
        <v>0</v>
      </c>
      <c r="AN37" s="876">
        <f>'배수관폐쇄(총괄) (2)'!DA37</f>
        <v>0</v>
      </c>
      <c r="AO37" s="1923">
        <f>'배수관폐쇄(총괄) (2)'!DB37</f>
        <v>108</v>
      </c>
    </row>
    <row r="38" spans="1:41" s="871" customFormat="1" ht="20.25" customHeight="1" x14ac:dyDescent="0.15">
      <c r="A38" s="2760"/>
      <c r="B38" s="878" t="s">
        <v>354</v>
      </c>
      <c r="C38" s="876">
        <f t="shared" si="86"/>
        <v>-6581</v>
      </c>
      <c r="D38" s="876">
        <f t="shared" si="94"/>
        <v>-1394</v>
      </c>
      <c r="E38" s="876">
        <f t="shared" si="87"/>
        <v>0</v>
      </c>
      <c r="F38" s="1923">
        <f t="shared" si="88"/>
        <v>5187</v>
      </c>
      <c r="H38" s="2760"/>
      <c r="I38" s="878" t="s">
        <v>354</v>
      </c>
      <c r="J38" s="876">
        <f t="shared" si="89"/>
        <v>-1394</v>
      </c>
      <c r="K38" s="876">
        <f>'배수관폐쇄(총괄) (2)'!X38</f>
        <v>0</v>
      </c>
      <c r="L38" s="876">
        <f>'배수관폐쇄(총괄) (2)'!Y38</f>
        <v>0</v>
      </c>
      <c r="M38" s="1923">
        <f>'배수관폐쇄(총괄) (2)'!Z38</f>
        <v>1394</v>
      </c>
      <c r="O38" s="2760"/>
      <c r="P38" s="878" t="s">
        <v>354</v>
      </c>
      <c r="Q38" s="876">
        <f t="shared" si="90"/>
        <v>-948</v>
      </c>
      <c r="R38" s="876">
        <f>'배수관폐쇄(총괄) (2)'!AR38</f>
        <v>0</v>
      </c>
      <c r="S38" s="876">
        <f>'배수관폐쇄(총괄) (2)'!AS38</f>
        <v>0</v>
      </c>
      <c r="T38" s="1923">
        <f>'배수관폐쇄(총괄) (2)'!AT38</f>
        <v>948</v>
      </c>
      <c r="V38" s="2760"/>
      <c r="W38" s="878" t="s">
        <v>354</v>
      </c>
      <c r="X38" s="876">
        <f t="shared" si="91"/>
        <v>-2575</v>
      </c>
      <c r="Y38" s="876">
        <f>'배수관폐쇄(총괄) (2)'!BL38</f>
        <v>0</v>
      </c>
      <c r="Z38" s="876">
        <f>'배수관폐쇄(총괄) (2)'!BM38</f>
        <v>0</v>
      </c>
      <c r="AA38" s="1923">
        <f>'배수관폐쇄(총괄) (2)'!BN38</f>
        <v>2575</v>
      </c>
      <c r="AC38" s="2760"/>
      <c r="AD38" s="878" t="s">
        <v>354</v>
      </c>
      <c r="AE38" s="876">
        <f t="shared" si="92"/>
        <v>0</v>
      </c>
      <c r="AF38" s="876">
        <f>'배수관폐쇄(총괄) (2)'!CF38</f>
        <v>0</v>
      </c>
      <c r="AG38" s="876">
        <f>'배수관폐쇄(총괄) (2)'!CG38</f>
        <v>0</v>
      </c>
      <c r="AH38" s="1923">
        <f>'배수관폐쇄(총괄) (2)'!CH38</f>
        <v>0</v>
      </c>
      <c r="AJ38" s="2760"/>
      <c r="AK38" s="878" t="s">
        <v>354</v>
      </c>
      <c r="AL38" s="876">
        <f t="shared" si="93"/>
        <v>-1664</v>
      </c>
      <c r="AM38" s="876">
        <f>'배수관폐쇄(총괄) (2)'!CZ38</f>
        <v>0</v>
      </c>
      <c r="AN38" s="876">
        <f>'배수관폐쇄(총괄) (2)'!DA38</f>
        <v>0</v>
      </c>
      <c r="AO38" s="1923">
        <f>'배수관폐쇄(총괄) (2)'!DB38</f>
        <v>1664</v>
      </c>
    </row>
    <row r="39" spans="1:41" s="871" customFormat="1" ht="20.25" customHeight="1" x14ac:dyDescent="0.15">
      <c r="A39" s="2760"/>
      <c r="B39" s="877" t="s">
        <v>847</v>
      </c>
      <c r="C39" s="876">
        <f t="shared" si="86"/>
        <v>0</v>
      </c>
      <c r="D39" s="876">
        <f t="shared" si="94"/>
        <v>0</v>
      </c>
      <c r="E39" s="876">
        <f t="shared" si="87"/>
        <v>0</v>
      </c>
      <c r="F39" s="1923">
        <f t="shared" si="88"/>
        <v>0</v>
      </c>
      <c r="H39" s="2760"/>
      <c r="I39" s="877" t="s">
        <v>847</v>
      </c>
      <c r="J39" s="876">
        <f t="shared" si="89"/>
        <v>0</v>
      </c>
      <c r="K39" s="876">
        <f>'배수관폐쇄(총괄) (2)'!X39</f>
        <v>0</v>
      </c>
      <c r="L39" s="876">
        <f>'배수관폐쇄(총괄) (2)'!Y39</f>
        <v>0</v>
      </c>
      <c r="M39" s="1923">
        <f>'배수관폐쇄(총괄) (2)'!Z39</f>
        <v>0</v>
      </c>
      <c r="O39" s="2760"/>
      <c r="P39" s="877" t="s">
        <v>847</v>
      </c>
      <c r="Q39" s="876">
        <f t="shared" si="90"/>
        <v>0</v>
      </c>
      <c r="R39" s="876">
        <f>'배수관폐쇄(총괄) (2)'!AR39</f>
        <v>0</v>
      </c>
      <c r="S39" s="876">
        <f>'배수관폐쇄(총괄) (2)'!AS39</f>
        <v>0</v>
      </c>
      <c r="T39" s="1923">
        <f>'배수관폐쇄(총괄) (2)'!AT39</f>
        <v>0</v>
      </c>
      <c r="V39" s="2760"/>
      <c r="W39" s="877" t="s">
        <v>847</v>
      </c>
      <c r="X39" s="876">
        <f t="shared" si="91"/>
        <v>0</v>
      </c>
      <c r="Y39" s="876">
        <f>'배수관폐쇄(총괄) (2)'!BL39</f>
        <v>0</v>
      </c>
      <c r="Z39" s="876">
        <f>'배수관폐쇄(총괄) (2)'!BM39</f>
        <v>0</v>
      </c>
      <c r="AA39" s="1923">
        <f>'배수관폐쇄(총괄) (2)'!BN39</f>
        <v>0</v>
      </c>
      <c r="AC39" s="2760"/>
      <c r="AD39" s="877" t="s">
        <v>847</v>
      </c>
      <c r="AE39" s="876">
        <f t="shared" si="92"/>
        <v>0</v>
      </c>
      <c r="AF39" s="876">
        <f>'배수관폐쇄(총괄) (2)'!CF39</f>
        <v>0</v>
      </c>
      <c r="AG39" s="876">
        <f>'배수관폐쇄(총괄) (2)'!CG39</f>
        <v>0</v>
      </c>
      <c r="AH39" s="1923">
        <f>'배수관폐쇄(총괄) (2)'!CH39</f>
        <v>0</v>
      </c>
      <c r="AJ39" s="2760"/>
      <c r="AK39" s="877" t="s">
        <v>847</v>
      </c>
      <c r="AL39" s="876">
        <f t="shared" si="93"/>
        <v>0</v>
      </c>
      <c r="AM39" s="876">
        <f>'배수관폐쇄(총괄) (2)'!CZ39</f>
        <v>0</v>
      </c>
      <c r="AN39" s="876">
        <f>'배수관폐쇄(총괄) (2)'!DA39</f>
        <v>0</v>
      </c>
      <c r="AO39" s="1923">
        <f>'배수관폐쇄(총괄) (2)'!DB39</f>
        <v>0</v>
      </c>
    </row>
    <row r="40" spans="1:41" s="871" customFormat="1" ht="19.5" customHeight="1" x14ac:dyDescent="0.15">
      <c r="A40" s="2760"/>
      <c r="B40" s="879" t="s">
        <v>355</v>
      </c>
      <c r="C40" s="876">
        <f t="shared" si="86"/>
        <v>0</v>
      </c>
      <c r="D40" s="876">
        <f t="shared" si="94"/>
        <v>389.8</v>
      </c>
      <c r="E40" s="876">
        <f t="shared" si="87"/>
        <v>0</v>
      </c>
      <c r="F40" s="1923">
        <f t="shared" si="88"/>
        <v>389.8</v>
      </c>
      <c r="H40" s="2760"/>
      <c r="I40" s="879" t="s">
        <v>355</v>
      </c>
      <c r="J40" s="876">
        <f t="shared" si="89"/>
        <v>389.8</v>
      </c>
      <c r="K40" s="876">
        <f>'배수관폐쇄(총괄) (2)'!X40</f>
        <v>0</v>
      </c>
      <c r="L40" s="876">
        <f>'배수관폐쇄(총괄) (2)'!Y40</f>
        <v>389.8</v>
      </c>
      <c r="M40" s="1923">
        <f>'배수관폐쇄(총괄) (2)'!Z40</f>
        <v>0</v>
      </c>
      <c r="O40" s="2760"/>
      <c r="P40" s="879" t="s">
        <v>355</v>
      </c>
      <c r="Q40" s="876">
        <f t="shared" si="90"/>
        <v>0</v>
      </c>
      <c r="R40" s="876">
        <f>'배수관폐쇄(총괄) (2)'!AR40</f>
        <v>0</v>
      </c>
      <c r="S40" s="876">
        <f>'배수관폐쇄(총괄) (2)'!AS40</f>
        <v>0</v>
      </c>
      <c r="T40" s="1923">
        <f>'배수관폐쇄(총괄) (2)'!AT40</f>
        <v>0</v>
      </c>
      <c r="V40" s="2760"/>
      <c r="W40" s="879" t="s">
        <v>355</v>
      </c>
      <c r="X40" s="876">
        <f t="shared" si="91"/>
        <v>0</v>
      </c>
      <c r="Y40" s="876">
        <f>'배수관폐쇄(총괄) (2)'!BL40</f>
        <v>0</v>
      </c>
      <c r="Z40" s="876">
        <f>'배수관폐쇄(총괄) (2)'!BM40</f>
        <v>0</v>
      </c>
      <c r="AA40" s="1923">
        <f>'배수관폐쇄(총괄) (2)'!BN40</f>
        <v>0</v>
      </c>
      <c r="AC40" s="2760"/>
      <c r="AD40" s="879" t="s">
        <v>355</v>
      </c>
      <c r="AE40" s="876">
        <f t="shared" si="92"/>
        <v>0</v>
      </c>
      <c r="AF40" s="876">
        <f>'배수관폐쇄(총괄) (2)'!CF40</f>
        <v>0</v>
      </c>
      <c r="AG40" s="876">
        <f>'배수관폐쇄(총괄) (2)'!CG40</f>
        <v>0</v>
      </c>
      <c r="AH40" s="1923">
        <f>'배수관폐쇄(총괄) (2)'!CH40</f>
        <v>0</v>
      </c>
      <c r="AJ40" s="2760"/>
      <c r="AK40" s="879" t="s">
        <v>355</v>
      </c>
      <c r="AL40" s="876">
        <f t="shared" si="93"/>
        <v>0</v>
      </c>
      <c r="AM40" s="876">
        <f>'배수관폐쇄(총괄) (2)'!CZ40</f>
        <v>0</v>
      </c>
      <c r="AN40" s="876">
        <f>'배수관폐쇄(총괄) (2)'!DA40</f>
        <v>0</v>
      </c>
      <c r="AO40" s="1923">
        <f>'배수관폐쇄(총괄) (2)'!DB40</f>
        <v>0</v>
      </c>
    </row>
    <row r="41" spans="1:41" s="871" customFormat="1" ht="19.5" customHeight="1" x14ac:dyDescent="0.15">
      <c r="A41" s="2760" t="s">
        <v>303</v>
      </c>
      <c r="B41" s="854" t="s">
        <v>46</v>
      </c>
      <c r="C41" s="880">
        <f>SUM(C42:C49)</f>
        <v>25443.41</v>
      </c>
      <c r="D41" s="880">
        <f t="shared" ref="D41:F41" si="95">SUM(D42:D49)</f>
        <v>19390.809999999998</v>
      </c>
      <c r="E41" s="880">
        <f t="shared" si="95"/>
        <v>14066.45</v>
      </c>
      <c r="F41" s="1924">
        <f t="shared" si="95"/>
        <v>8013.85</v>
      </c>
      <c r="H41" s="2760" t="s">
        <v>303</v>
      </c>
      <c r="I41" s="854" t="s">
        <v>46</v>
      </c>
      <c r="J41" s="880">
        <f>SUM(J42:J49)</f>
        <v>15470.04</v>
      </c>
      <c r="K41" s="880">
        <f t="shared" ref="K41:M41" si="96">SUM(K42:K49)</f>
        <v>10470.040000000001</v>
      </c>
      <c r="L41" s="880">
        <f t="shared" si="96"/>
        <v>5705</v>
      </c>
      <c r="M41" s="1924">
        <f t="shared" si="96"/>
        <v>705</v>
      </c>
      <c r="O41" s="2760" t="s">
        <v>303</v>
      </c>
      <c r="P41" s="854" t="s">
        <v>46</v>
      </c>
      <c r="Q41" s="880">
        <f>SUM(Q42:Q49)</f>
        <v>193.39</v>
      </c>
      <c r="R41" s="880">
        <f t="shared" ref="R41:T41" si="97">SUM(R42:R49)</f>
        <v>195.39</v>
      </c>
      <c r="S41" s="880">
        <f t="shared" si="97"/>
        <v>690</v>
      </c>
      <c r="T41" s="1924">
        <f t="shared" si="97"/>
        <v>692</v>
      </c>
      <c r="V41" s="2760" t="s">
        <v>303</v>
      </c>
      <c r="W41" s="854" t="s">
        <v>46</v>
      </c>
      <c r="X41" s="880">
        <f>SUM(X42:X49)</f>
        <v>4920.6100000000006</v>
      </c>
      <c r="Y41" s="880">
        <f t="shared" ref="Y41:AA41" si="98">SUM(Y42:Y49)</f>
        <v>3725.38</v>
      </c>
      <c r="Z41" s="880">
        <f t="shared" si="98"/>
        <v>2095.23</v>
      </c>
      <c r="AA41" s="1924">
        <f t="shared" si="98"/>
        <v>900</v>
      </c>
      <c r="AC41" s="2760" t="s">
        <v>303</v>
      </c>
      <c r="AD41" s="854" t="s">
        <v>46</v>
      </c>
      <c r="AE41" s="880">
        <f>SUM(AE42:AE49)</f>
        <v>-260.82</v>
      </c>
      <c r="AF41" s="880">
        <f t="shared" ref="AF41:AH41" si="99">SUM(AF42:AF49)</f>
        <v>0</v>
      </c>
      <c r="AG41" s="880">
        <f t="shared" si="99"/>
        <v>11.18</v>
      </c>
      <c r="AH41" s="1924">
        <f t="shared" si="99"/>
        <v>272</v>
      </c>
      <c r="AJ41" s="2760" t="s">
        <v>303</v>
      </c>
      <c r="AK41" s="854" t="s">
        <v>46</v>
      </c>
      <c r="AL41" s="880">
        <f>SUM(AL42:AL49)</f>
        <v>355.15</v>
      </c>
      <c r="AM41" s="880">
        <f t="shared" ref="AM41:AO41" si="100">SUM(AM42:AM49)</f>
        <v>0</v>
      </c>
      <c r="AN41" s="880">
        <f t="shared" si="100"/>
        <v>800</v>
      </c>
      <c r="AO41" s="1924">
        <f t="shared" si="100"/>
        <v>444.84999999999997</v>
      </c>
    </row>
    <row r="42" spans="1:41" s="871" customFormat="1" ht="19.5" customHeight="1" x14ac:dyDescent="0.15">
      <c r="A42" s="2760"/>
      <c r="B42" s="881" t="s">
        <v>793</v>
      </c>
      <c r="C42" s="876">
        <f t="shared" ref="C42:C49" si="101">D42+E42-F42</f>
        <v>0</v>
      </c>
      <c r="D42" s="876">
        <f>J42+R42+Y42+AF42+AM42</f>
        <v>0</v>
      </c>
      <c r="E42" s="876">
        <f t="shared" ref="E42:E49" si="102">K42+S42+Z42+AG42+AN42</f>
        <v>0</v>
      </c>
      <c r="F42" s="1923">
        <f t="shared" ref="F42:F49" si="103">L42+T42+AA42+AH42+AO42</f>
        <v>0</v>
      </c>
      <c r="H42" s="2760"/>
      <c r="I42" s="881" t="s">
        <v>793</v>
      </c>
      <c r="J42" s="876">
        <f t="shared" ref="J42:J49" si="104">K42+L42-M42</f>
        <v>0</v>
      </c>
      <c r="K42" s="876">
        <f>'배수관폐쇄(총괄) (2)'!X42</f>
        <v>0</v>
      </c>
      <c r="L42" s="876">
        <f>'배수관폐쇄(총괄) (2)'!Y42</f>
        <v>0</v>
      </c>
      <c r="M42" s="1923">
        <f>'배수관폐쇄(총괄) (2)'!Z42</f>
        <v>0</v>
      </c>
      <c r="O42" s="2760"/>
      <c r="P42" s="881" t="s">
        <v>793</v>
      </c>
      <c r="Q42" s="876">
        <f t="shared" ref="Q42:Q49" si="105">R42+S42-T42</f>
        <v>0</v>
      </c>
      <c r="R42" s="876">
        <f>'배수관폐쇄(총괄) (2)'!AR42</f>
        <v>0</v>
      </c>
      <c r="S42" s="876">
        <f>'배수관폐쇄(총괄) (2)'!AS42</f>
        <v>0</v>
      </c>
      <c r="T42" s="1923">
        <f>'배수관폐쇄(총괄) (2)'!AT42</f>
        <v>0</v>
      </c>
      <c r="V42" s="2760"/>
      <c r="W42" s="881" t="s">
        <v>793</v>
      </c>
      <c r="X42" s="876">
        <f t="shared" ref="X42:X49" si="106">Y42+Z42-AA42</f>
        <v>0</v>
      </c>
      <c r="Y42" s="876">
        <f>'배수관폐쇄(총괄) (2)'!BL42</f>
        <v>0</v>
      </c>
      <c r="Z42" s="876">
        <f>'배수관폐쇄(총괄) (2)'!BM42</f>
        <v>0</v>
      </c>
      <c r="AA42" s="1923">
        <f>'배수관폐쇄(총괄) (2)'!BN42</f>
        <v>0</v>
      </c>
      <c r="AC42" s="2760"/>
      <c r="AD42" s="881" t="s">
        <v>793</v>
      </c>
      <c r="AE42" s="876">
        <f t="shared" ref="AE42:AE49" si="107">AF42+AG42-AH42</f>
        <v>0</v>
      </c>
      <c r="AF42" s="876">
        <f>'배수관폐쇄(총괄) (2)'!CF42</f>
        <v>0</v>
      </c>
      <c r="AG42" s="876">
        <f>'배수관폐쇄(총괄) (2)'!CG42</f>
        <v>0</v>
      </c>
      <c r="AH42" s="1923">
        <f>'배수관폐쇄(총괄) (2)'!CH42</f>
        <v>0</v>
      </c>
      <c r="AJ42" s="2760"/>
      <c r="AK42" s="881" t="s">
        <v>793</v>
      </c>
      <c r="AL42" s="876">
        <f t="shared" ref="AL42:AL49" si="108">AM42+AN42-AO42</f>
        <v>0</v>
      </c>
      <c r="AM42" s="876">
        <f>'배수관폐쇄(총괄) (2)'!CZ42</f>
        <v>0</v>
      </c>
      <c r="AN42" s="876">
        <f>'배수관폐쇄(총괄) (2)'!DA42</f>
        <v>0</v>
      </c>
      <c r="AO42" s="1923">
        <f>'배수관폐쇄(총괄) (2)'!DB42</f>
        <v>0</v>
      </c>
    </row>
    <row r="43" spans="1:41" s="871" customFormat="1" ht="19.5" customHeight="1" x14ac:dyDescent="0.15">
      <c r="A43" s="2760"/>
      <c r="B43" s="877" t="s">
        <v>792</v>
      </c>
      <c r="C43" s="876">
        <f t="shared" si="101"/>
        <v>-617.48</v>
      </c>
      <c r="D43" s="876">
        <f t="shared" ref="D43:D49" si="109">J43+R43+Y43+AF43+AM43</f>
        <v>0</v>
      </c>
      <c r="E43" s="876">
        <f t="shared" si="102"/>
        <v>154.97</v>
      </c>
      <c r="F43" s="1923">
        <f t="shared" si="103"/>
        <v>772.45</v>
      </c>
      <c r="H43" s="2760"/>
      <c r="I43" s="877" t="s">
        <v>792</v>
      </c>
      <c r="J43" s="876">
        <f t="shared" si="104"/>
        <v>0</v>
      </c>
      <c r="K43" s="876">
        <f>'배수관폐쇄(총괄) (2)'!X43</f>
        <v>0</v>
      </c>
      <c r="L43" s="876">
        <f>'배수관폐쇄(총괄) (2)'!Y43</f>
        <v>0</v>
      </c>
      <c r="M43" s="1923">
        <f>'배수관폐쇄(총괄) (2)'!Z43</f>
        <v>0</v>
      </c>
      <c r="O43" s="2760"/>
      <c r="P43" s="877" t="s">
        <v>792</v>
      </c>
      <c r="Q43" s="876">
        <f t="shared" si="105"/>
        <v>-313</v>
      </c>
      <c r="R43" s="876">
        <f>'배수관폐쇄(총괄) (2)'!AR43</f>
        <v>0</v>
      </c>
      <c r="S43" s="876">
        <f>'배수관폐쇄(총괄) (2)'!AS43</f>
        <v>0</v>
      </c>
      <c r="T43" s="1923">
        <f>'배수관폐쇄(총괄) (2)'!AT43</f>
        <v>313</v>
      </c>
      <c r="V43" s="2760"/>
      <c r="W43" s="877" t="s">
        <v>792</v>
      </c>
      <c r="X43" s="876">
        <f t="shared" si="106"/>
        <v>0</v>
      </c>
      <c r="Y43" s="876">
        <f>'배수관폐쇄(총괄) (2)'!BL43</f>
        <v>0</v>
      </c>
      <c r="Z43" s="876">
        <f>'배수관폐쇄(총괄) (2)'!BM43</f>
        <v>0</v>
      </c>
      <c r="AA43" s="1923">
        <f>'배수관폐쇄(총괄) (2)'!BN43</f>
        <v>0</v>
      </c>
      <c r="AC43" s="2760"/>
      <c r="AD43" s="877" t="s">
        <v>792</v>
      </c>
      <c r="AE43" s="876">
        <f t="shared" si="107"/>
        <v>-272</v>
      </c>
      <c r="AF43" s="876">
        <f>'배수관폐쇄(총괄) (2)'!CF43</f>
        <v>0</v>
      </c>
      <c r="AG43" s="876">
        <f>'배수관폐쇄(총괄) (2)'!CG43</f>
        <v>0</v>
      </c>
      <c r="AH43" s="1923">
        <f>'배수관폐쇄(총괄) (2)'!CH43</f>
        <v>272</v>
      </c>
      <c r="AJ43" s="2760"/>
      <c r="AK43" s="877" t="s">
        <v>792</v>
      </c>
      <c r="AL43" s="876">
        <f t="shared" si="108"/>
        <v>-32.47999999999999</v>
      </c>
      <c r="AM43" s="876">
        <f>'배수관폐쇄(총괄) (2)'!CZ43</f>
        <v>0</v>
      </c>
      <c r="AN43" s="876">
        <f>'배수관폐쇄(총괄) (2)'!DA43</f>
        <v>154.97</v>
      </c>
      <c r="AO43" s="1923">
        <f>'배수관폐쇄(총괄) (2)'!DB43</f>
        <v>187.45</v>
      </c>
    </row>
    <row r="44" spans="1:41" s="871" customFormat="1" ht="19.5" customHeight="1" x14ac:dyDescent="0.15">
      <c r="A44" s="2760"/>
      <c r="B44" s="877" t="s">
        <v>344</v>
      </c>
      <c r="C44" s="876">
        <f t="shared" si="101"/>
        <v>24029.56</v>
      </c>
      <c r="D44" s="876">
        <f t="shared" si="109"/>
        <v>16726.23</v>
      </c>
      <c r="E44" s="876">
        <f t="shared" si="102"/>
        <v>13008.330000000002</v>
      </c>
      <c r="F44" s="1923">
        <f t="shared" si="103"/>
        <v>5705</v>
      </c>
      <c r="H44" s="2760"/>
      <c r="I44" s="877" t="s">
        <v>344</v>
      </c>
      <c r="J44" s="876">
        <f t="shared" si="104"/>
        <v>16116.12</v>
      </c>
      <c r="K44" s="876">
        <f>'배수관폐쇄(총괄) (2)'!X44</f>
        <v>10411.120000000001</v>
      </c>
      <c r="L44" s="876">
        <f>'배수관폐쇄(총괄) (2)'!Y44</f>
        <v>5705</v>
      </c>
      <c r="M44" s="1923">
        <f>'배수관폐쇄(총괄) (2)'!Z44</f>
        <v>0</v>
      </c>
      <c r="O44" s="2760"/>
      <c r="P44" s="877" t="s">
        <v>344</v>
      </c>
      <c r="Q44" s="876">
        <f t="shared" si="105"/>
        <v>885.39</v>
      </c>
      <c r="R44" s="876">
        <f>'배수관폐쇄(총괄) (2)'!AR44</f>
        <v>195.39</v>
      </c>
      <c r="S44" s="876">
        <f>'배수관폐쇄(총괄) (2)'!AS44</f>
        <v>690</v>
      </c>
      <c r="T44" s="1923">
        <f>'배수관폐쇄(총괄) (2)'!AT44</f>
        <v>0</v>
      </c>
      <c r="V44" s="2760"/>
      <c r="W44" s="877" t="s">
        <v>344</v>
      </c>
      <c r="X44" s="876">
        <f t="shared" si="106"/>
        <v>1665.72</v>
      </c>
      <c r="Y44" s="876">
        <f>'배수관폐쇄(총괄) (2)'!BL44</f>
        <v>414.72</v>
      </c>
      <c r="Z44" s="876">
        <f>'배수관폐쇄(총괄) (2)'!BM44</f>
        <v>1251</v>
      </c>
      <c r="AA44" s="1923">
        <f>'배수관폐쇄(총괄) (2)'!BN44</f>
        <v>0</v>
      </c>
      <c r="AC44" s="2760"/>
      <c r="AD44" s="877" t="s">
        <v>344</v>
      </c>
      <c r="AE44" s="876">
        <f t="shared" si="107"/>
        <v>11.18</v>
      </c>
      <c r="AF44" s="876">
        <f>'배수관폐쇄(총괄) (2)'!CF44</f>
        <v>0</v>
      </c>
      <c r="AG44" s="876">
        <f>'배수관폐쇄(총괄) (2)'!CG44</f>
        <v>11.18</v>
      </c>
      <c r="AH44" s="1923">
        <f>'배수관폐쇄(총괄) (2)'!CH44</f>
        <v>0</v>
      </c>
      <c r="AJ44" s="2760"/>
      <c r="AK44" s="877" t="s">
        <v>344</v>
      </c>
      <c r="AL44" s="876">
        <f t="shared" si="108"/>
        <v>645.03</v>
      </c>
      <c r="AM44" s="876">
        <f>'배수관폐쇄(총괄) (2)'!CZ44</f>
        <v>0</v>
      </c>
      <c r="AN44" s="876">
        <f>'배수관폐쇄(총괄) (2)'!DA44</f>
        <v>645.03</v>
      </c>
      <c r="AO44" s="1923">
        <f>'배수관폐쇄(총괄) (2)'!DB44</f>
        <v>0</v>
      </c>
    </row>
    <row r="45" spans="1:41" s="871" customFormat="1" ht="19.5" customHeight="1" x14ac:dyDescent="0.15">
      <c r="A45" s="2760"/>
      <c r="B45" s="877" t="s">
        <v>345</v>
      </c>
      <c r="C45" s="876">
        <f t="shared" si="101"/>
        <v>-2</v>
      </c>
      <c r="D45" s="876">
        <f t="shared" si="109"/>
        <v>0</v>
      </c>
      <c r="E45" s="876">
        <f t="shared" si="102"/>
        <v>0</v>
      </c>
      <c r="F45" s="1923">
        <f t="shared" si="103"/>
        <v>2</v>
      </c>
      <c r="H45" s="2760"/>
      <c r="I45" s="877" t="s">
        <v>345</v>
      </c>
      <c r="J45" s="876">
        <f t="shared" si="104"/>
        <v>0</v>
      </c>
      <c r="K45" s="876">
        <f>'배수관폐쇄(총괄) (2)'!X45</f>
        <v>0</v>
      </c>
      <c r="L45" s="876">
        <f>'배수관폐쇄(총괄) (2)'!Y45</f>
        <v>0</v>
      </c>
      <c r="M45" s="1923">
        <f>'배수관폐쇄(총괄) (2)'!Z45</f>
        <v>0</v>
      </c>
      <c r="O45" s="2760"/>
      <c r="P45" s="877" t="s">
        <v>345</v>
      </c>
      <c r="Q45" s="876">
        <f t="shared" si="105"/>
        <v>-2</v>
      </c>
      <c r="R45" s="876">
        <f>'배수관폐쇄(총괄) (2)'!AR45</f>
        <v>0</v>
      </c>
      <c r="S45" s="876">
        <f>'배수관폐쇄(총괄) (2)'!AS45</f>
        <v>0</v>
      </c>
      <c r="T45" s="1923">
        <f>'배수관폐쇄(총괄) (2)'!AT45</f>
        <v>2</v>
      </c>
      <c r="V45" s="2760"/>
      <c r="W45" s="877" t="s">
        <v>345</v>
      </c>
      <c r="X45" s="876">
        <f t="shared" si="106"/>
        <v>0</v>
      </c>
      <c r="Y45" s="876">
        <f>'배수관폐쇄(총괄) (2)'!BL45</f>
        <v>0</v>
      </c>
      <c r="Z45" s="876">
        <f>'배수관폐쇄(총괄) (2)'!BM45</f>
        <v>0</v>
      </c>
      <c r="AA45" s="1923">
        <f>'배수관폐쇄(총괄) (2)'!BN45</f>
        <v>0</v>
      </c>
      <c r="AC45" s="2760"/>
      <c r="AD45" s="877" t="s">
        <v>345</v>
      </c>
      <c r="AE45" s="876">
        <f t="shared" si="107"/>
        <v>0</v>
      </c>
      <c r="AF45" s="876">
        <f>'배수관폐쇄(총괄) (2)'!CF45</f>
        <v>0</v>
      </c>
      <c r="AG45" s="876">
        <f>'배수관폐쇄(총괄) (2)'!CG45</f>
        <v>0</v>
      </c>
      <c r="AH45" s="1923">
        <f>'배수관폐쇄(총괄) (2)'!CH45</f>
        <v>0</v>
      </c>
      <c r="AJ45" s="2760"/>
      <c r="AK45" s="877" t="s">
        <v>345</v>
      </c>
      <c r="AL45" s="876">
        <f t="shared" si="108"/>
        <v>0</v>
      </c>
      <c r="AM45" s="876">
        <f>'배수관폐쇄(총괄) (2)'!CZ45</f>
        <v>0</v>
      </c>
      <c r="AN45" s="876">
        <f>'배수관폐쇄(총괄) (2)'!DA45</f>
        <v>0</v>
      </c>
      <c r="AO45" s="1923">
        <f>'배수관폐쇄(총괄) (2)'!DB45</f>
        <v>0</v>
      </c>
    </row>
    <row r="46" spans="1:41" s="871" customFormat="1" ht="19.5" customHeight="1" x14ac:dyDescent="0.15">
      <c r="A46" s="2760"/>
      <c r="B46" s="878" t="s">
        <v>283</v>
      </c>
      <c r="C46" s="876">
        <f t="shared" si="101"/>
        <v>0</v>
      </c>
      <c r="D46" s="876">
        <f t="shared" si="109"/>
        <v>0</v>
      </c>
      <c r="E46" s="876">
        <f t="shared" si="102"/>
        <v>0</v>
      </c>
      <c r="F46" s="1923">
        <f t="shared" si="103"/>
        <v>0</v>
      </c>
      <c r="H46" s="2760"/>
      <c r="I46" s="878" t="s">
        <v>283</v>
      </c>
      <c r="J46" s="876">
        <f t="shared" si="104"/>
        <v>0</v>
      </c>
      <c r="K46" s="876">
        <f>'배수관폐쇄(총괄) (2)'!X46</f>
        <v>0</v>
      </c>
      <c r="L46" s="876">
        <f>'배수관폐쇄(총괄) (2)'!Y46</f>
        <v>0</v>
      </c>
      <c r="M46" s="1923">
        <f>'배수관폐쇄(총괄) (2)'!Z46</f>
        <v>0</v>
      </c>
      <c r="O46" s="2760"/>
      <c r="P46" s="878" t="s">
        <v>283</v>
      </c>
      <c r="Q46" s="876">
        <f t="shared" si="105"/>
        <v>0</v>
      </c>
      <c r="R46" s="876">
        <f>'배수관폐쇄(총괄) (2)'!AR46</f>
        <v>0</v>
      </c>
      <c r="S46" s="876">
        <f>'배수관폐쇄(총괄) (2)'!AS46</f>
        <v>0</v>
      </c>
      <c r="T46" s="1923">
        <f>'배수관폐쇄(총괄) (2)'!AT46</f>
        <v>0</v>
      </c>
      <c r="V46" s="2760"/>
      <c r="W46" s="878" t="s">
        <v>283</v>
      </c>
      <c r="X46" s="876">
        <f t="shared" si="106"/>
        <v>0</v>
      </c>
      <c r="Y46" s="876">
        <f>'배수관폐쇄(총괄) (2)'!BL46</f>
        <v>0</v>
      </c>
      <c r="Z46" s="876">
        <f>'배수관폐쇄(총괄) (2)'!BM46</f>
        <v>0</v>
      </c>
      <c r="AA46" s="1923">
        <f>'배수관폐쇄(총괄) (2)'!BN46</f>
        <v>0</v>
      </c>
      <c r="AC46" s="2760"/>
      <c r="AD46" s="878" t="s">
        <v>283</v>
      </c>
      <c r="AE46" s="876">
        <f t="shared" si="107"/>
        <v>0</v>
      </c>
      <c r="AF46" s="876">
        <f>'배수관폐쇄(총괄) (2)'!CF46</f>
        <v>0</v>
      </c>
      <c r="AG46" s="876">
        <f>'배수관폐쇄(총괄) (2)'!CG46</f>
        <v>0</v>
      </c>
      <c r="AH46" s="1923">
        <f>'배수관폐쇄(총괄) (2)'!CH46</f>
        <v>0</v>
      </c>
      <c r="AJ46" s="2760"/>
      <c r="AK46" s="878" t="s">
        <v>283</v>
      </c>
      <c r="AL46" s="876">
        <f t="shared" si="108"/>
        <v>0</v>
      </c>
      <c r="AM46" s="876">
        <f>'배수관폐쇄(총괄) (2)'!CZ46</f>
        <v>0</v>
      </c>
      <c r="AN46" s="876">
        <f>'배수관폐쇄(총괄) (2)'!DA46</f>
        <v>0</v>
      </c>
      <c r="AO46" s="1923">
        <f>'배수관폐쇄(총괄) (2)'!DB46</f>
        <v>0</v>
      </c>
    </row>
    <row r="47" spans="1:41" s="871" customFormat="1" ht="19.5" customHeight="1" x14ac:dyDescent="0.15">
      <c r="A47" s="2760"/>
      <c r="B47" s="878" t="s">
        <v>354</v>
      </c>
      <c r="C47" s="876">
        <f t="shared" si="101"/>
        <v>-2239.4</v>
      </c>
      <c r="D47" s="876">
        <f t="shared" si="109"/>
        <v>-705</v>
      </c>
      <c r="E47" s="876">
        <f t="shared" si="102"/>
        <v>0</v>
      </c>
      <c r="F47" s="1923">
        <f t="shared" si="103"/>
        <v>1534.4</v>
      </c>
      <c r="H47" s="2760"/>
      <c r="I47" s="878" t="s">
        <v>354</v>
      </c>
      <c r="J47" s="876">
        <f t="shared" si="104"/>
        <v>-705</v>
      </c>
      <c r="K47" s="876">
        <f>'배수관폐쇄(총괄) (2)'!X47</f>
        <v>0</v>
      </c>
      <c r="L47" s="876">
        <f>'배수관폐쇄(총괄) (2)'!Y47</f>
        <v>0</v>
      </c>
      <c r="M47" s="1923">
        <f>'배수관폐쇄(총괄) (2)'!Z47</f>
        <v>705</v>
      </c>
      <c r="O47" s="2760"/>
      <c r="P47" s="878" t="s">
        <v>354</v>
      </c>
      <c r="Q47" s="876">
        <f t="shared" si="105"/>
        <v>-377</v>
      </c>
      <c r="R47" s="876">
        <f>'배수관폐쇄(총괄) (2)'!AR47</f>
        <v>0</v>
      </c>
      <c r="S47" s="876">
        <f>'배수관폐쇄(총괄) (2)'!AS47</f>
        <v>0</v>
      </c>
      <c r="T47" s="1923">
        <f>'배수관폐쇄(총괄) (2)'!AT47</f>
        <v>377</v>
      </c>
      <c r="V47" s="2760"/>
      <c r="W47" s="878" t="s">
        <v>354</v>
      </c>
      <c r="X47" s="876">
        <f t="shared" si="106"/>
        <v>-900</v>
      </c>
      <c r="Y47" s="876">
        <f>'배수관폐쇄(총괄) (2)'!BL47</f>
        <v>0</v>
      </c>
      <c r="Z47" s="876">
        <f>'배수관폐쇄(총괄) (2)'!BM47</f>
        <v>0</v>
      </c>
      <c r="AA47" s="1923">
        <f>'배수관폐쇄(총괄) (2)'!BN47</f>
        <v>900</v>
      </c>
      <c r="AC47" s="2760"/>
      <c r="AD47" s="878" t="s">
        <v>354</v>
      </c>
      <c r="AE47" s="876">
        <f t="shared" si="107"/>
        <v>0</v>
      </c>
      <c r="AF47" s="876">
        <f>'배수관폐쇄(총괄) (2)'!CF47</f>
        <v>0</v>
      </c>
      <c r="AG47" s="876">
        <f>'배수관폐쇄(총괄) (2)'!CG47</f>
        <v>0</v>
      </c>
      <c r="AH47" s="1923">
        <f>'배수관폐쇄(총괄) (2)'!CH47</f>
        <v>0</v>
      </c>
      <c r="AJ47" s="2760"/>
      <c r="AK47" s="878" t="s">
        <v>354</v>
      </c>
      <c r="AL47" s="876">
        <f t="shared" si="108"/>
        <v>-257.39999999999998</v>
      </c>
      <c r="AM47" s="876">
        <f>'배수관폐쇄(총괄) (2)'!CZ47</f>
        <v>0</v>
      </c>
      <c r="AN47" s="876">
        <f>'배수관폐쇄(총괄) (2)'!DA47</f>
        <v>0</v>
      </c>
      <c r="AO47" s="1923">
        <f>'배수관폐쇄(총괄) (2)'!DB47</f>
        <v>257.39999999999998</v>
      </c>
    </row>
    <row r="48" spans="1:41" s="871" customFormat="1" ht="19.5" customHeight="1" x14ac:dyDescent="0.15">
      <c r="A48" s="2760"/>
      <c r="B48" s="877" t="s">
        <v>847</v>
      </c>
      <c r="C48" s="876">
        <f t="shared" si="101"/>
        <v>3310.66</v>
      </c>
      <c r="D48" s="876">
        <f t="shared" si="109"/>
        <v>3310.66</v>
      </c>
      <c r="E48" s="876">
        <f t="shared" si="102"/>
        <v>0</v>
      </c>
      <c r="F48" s="1923">
        <f t="shared" si="103"/>
        <v>0</v>
      </c>
      <c r="H48" s="2760"/>
      <c r="I48" s="877" t="s">
        <v>847</v>
      </c>
      <c r="J48" s="876">
        <f t="shared" si="104"/>
        <v>0</v>
      </c>
      <c r="K48" s="876">
        <f>'배수관폐쇄(총괄) (2)'!X48</f>
        <v>0</v>
      </c>
      <c r="L48" s="876">
        <f>'배수관폐쇄(총괄) (2)'!Y48</f>
        <v>0</v>
      </c>
      <c r="M48" s="1923">
        <f>'배수관폐쇄(총괄) (2)'!Z48</f>
        <v>0</v>
      </c>
      <c r="O48" s="2760"/>
      <c r="P48" s="877" t="s">
        <v>847</v>
      </c>
      <c r="Q48" s="876">
        <f t="shared" si="105"/>
        <v>0</v>
      </c>
      <c r="R48" s="876">
        <f>'배수관폐쇄(총괄) (2)'!AR48</f>
        <v>0</v>
      </c>
      <c r="S48" s="876">
        <f>'배수관폐쇄(총괄) (2)'!AS48</f>
        <v>0</v>
      </c>
      <c r="T48" s="1923">
        <f>'배수관폐쇄(총괄) (2)'!AT48</f>
        <v>0</v>
      </c>
      <c r="V48" s="2760"/>
      <c r="W48" s="877" t="s">
        <v>847</v>
      </c>
      <c r="X48" s="876">
        <f t="shared" si="106"/>
        <v>3310.66</v>
      </c>
      <c r="Y48" s="876">
        <f>'배수관폐쇄(총괄) (2)'!BL48</f>
        <v>3310.66</v>
      </c>
      <c r="Z48" s="876">
        <f>'배수관폐쇄(총괄) (2)'!BM48</f>
        <v>0</v>
      </c>
      <c r="AA48" s="1923">
        <f>'배수관폐쇄(총괄) (2)'!BN48</f>
        <v>0</v>
      </c>
      <c r="AC48" s="2760"/>
      <c r="AD48" s="877" t="s">
        <v>847</v>
      </c>
      <c r="AE48" s="876">
        <f t="shared" si="107"/>
        <v>0</v>
      </c>
      <c r="AF48" s="876">
        <f>'배수관폐쇄(총괄) (2)'!CF48</f>
        <v>0</v>
      </c>
      <c r="AG48" s="876">
        <f>'배수관폐쇄(총괄) (2)'!CG48</f>
        <v>0</v>
      </c>
      <c r="AH48" s="1923">
        <f>'배수관폐쇄(총괄) (2)'!CH48</f>
        <v>0</v>
      </c>
      <c r="AJ48" s="2760"/>
      <c r="AK48" s="877" t="s">
        <v>847</v>
      </c>
      <c r="AL48" s="876">
        <f t="shared" si="108"/>
        <v>0</v>
      </c>
      <c r="AM48" s="876">
        <f>'배수관폐쇄(총괄) (2)'!CZ48</f>
        <v>0</v>
      </c>
      <c r="AN48" s="876">
        <f>'배수관폐쇄(총괄) (2)'!DA48</f>
        <v>0</v>
      </c>
      <c r="AO48" s="1923">
        <f>'배수관폐쇄(총괄) (2)'!DB48</f>
        <v>0</v>
      </c>
    </row>
    <row r="49" spans="1:41" s="871" customFormat="1" ht="19.5" customHeight="1" x14ac:dyDescent="0.15">
      <c r="A49" s="2760"/>
      <c r="B49" s="879" t="s">
        <v>355</v>
      </c>
      <c r="C49" s="876">
        <f t="shared" si="101"/>
        <v>962.06999999999994</v>
      </c>
      <c r="D49" s="876">
        <f t="shared" si="109"/>
        <v>58.92</v>
      </c>
      <c r="E49" s="876">
        <f t="shared" si="102"/>
        <v>903.15</v>
      </c>
      <c r="F49" s="1923">
        <f t="shared" si="103"/>
        <v>0</v>
      </c>
      <c r="H49" s="2760"/>
      <c r="I49" s="879" t="s">
        <v>355</v>
      </c>
      <c r="J49" s="876">
        <f t="shared" si="104"/>
        <v>58.92</v>
      </c>
      <c r="K49" s="876">
        <f>'배수관폐쇄(총괄) (2)'!X49</f>
        <v>58.92</v>
      </c>
      <c r="L49" s="876">
        <f>'배수관폐쇄(총괄) (2)'!Y49</f>
        <v>0</v>
      </c>
      <c r="M49" s="1923">
        <f>'배수관폐쇄(총괄) (2)'!Z49</f>
        <v>0</v>
      </c>
      <c r="O49" s="2760"/>
      <c r="P49" s="879" t="s">
        <v>355</v>
      </c>
      <c r="Q49" s="876">
        <f t="shared" si="105"/>
        <v>0</v>
      </c>
      <c r="R49" s="876">
        <f>'배수관폐쇄(총괄) (2)'!AR49</f>
        <v>0</v>
      </c>
      <c r="S49" s="876">
        <f>'배수관폐쇄(총괄) (2)'!AS49</f>
        <v>0</v>
      </c>
      <c r="T49" s="1923">
        <f>'배수관폐쇄(총괄) (2)'!AT49</f>
        <v>0</v>
      </c>
      <c r="V49" s="2760"/>
      <c r="W49" s="879" t="s">
        <v>355</v>
      </c>
      <c r="X49" s="876">
        <f t="shared" si="106"/>
        <v>844.23</v>
      </c>
      <c r="Y49" s="876">
        <f>'배수관폐쇄(총괄) (2)'!BL49</f>
        <v>0</v>
      </c>
      <c r="Z49" s="876">
        <f>'배수관폐쇄(총괄) (2)'!BM49</f>
        <v>844.23</v>
      </c>
      <c r="AA49" s="1923">
        <f>'배수관폐쇄(총괄) (2)'!BN49</f>
        <v>0</v>
      </c>
      <c r="AC49" s="2760"/>
      <c r="AD49" s="879" t="s">
        <v>355</v>
      </c>
      <c r="AE49" s="876">
        <f t="shared" si="107"/>
        <v>0</v>
      </c>
      <c r="AF49" s="876">
        <f>'배수관폐쇄(총괄) (2)'!CF49</f>
        <v>0</v>
      </c>
      <c r="AG49" s="876">
        <f>'배수관폐쇄(총괄) (2)'!CG49</f>
        <v>0</v>
      </c>
      <c r="AH49" s="1923">
        <f>'배수관폐쇄(총괄) (2)'!CH49</f>
        <v>0</v>
      </c>
      <c r="AJ49" s="2760"/>
      <c r="AK49" s="879" t="s">
        <v>355</v>
      </c>
      <c r="AL49" s="876">
        <f t="shared" si="108"/>
        <v>0</v>
      </c>
      <c r="AM49" s="876">
        <f>'배수관폐쇄(총괄) (2)'!CZ49</f>
        <v>0</v>
      </c>
      <c r="AN49" s="876">
        <f>'배수관폐쇄(총괄) (2)'!DA49</f>
        <v>0</v>
      </c>
      <c r="AO49" s="1923">
        <f>'배수관폐쇄(총괄) (2)'!DB49</f>
        <v>0</v>
      </c>
    </row>
    <row r="50" spans="1:41" s="871" customFormat="1" ht="19.5" customHeight="1" x14ac:dyDescent="0.15">
      <c r="A50" s="2762" t="s">
        <v>304</v>
      </c>
      <c r="B50" s="854" t="s">
        <v>46</v>
      </c>
      <c r="C50" s="880">
        <f>SUM(C51:C58)</f>
        <v>-308.47000000000003</v>
      </c>
      <c r="D50" s="880">
        <f t="shared" ref="D50:F50" si="110">SUM(D51:D58)</f>
        <v>0</v>
      </c>
      <c r="E50" s="880">
        <f t="shared" si="110"/>
        <v>149.18</v>
      </c>
      <c r="F50" s="1924">
        <f t="shared" si="110"/>
        <v>457.65</v>
      </c>
      <c r="H50" s="2762" t="s">
        <v>304</v>
      </c>
      <c r="I50" s="854" t="s">
        <v>46</v>
      </c>
      <c r="J50" s="880">
        <f>SUM(J51:J58)</f>
        <v>0</v>
      </c>
      <c r="K50" s="880">
        <f t="shared" ref="K50:M50" si="111">SUM(K51:K58)</f>
        <v>0</v>
      </c>
      <c r="L50" s="880">
        <f t="shared" si="111"/>
        <v>1.65</v>
      </c>
      <c r="M50" s="1924">
        <f t="shared" si="111"/>
        <v>1.65</v>
      </c>
      <c r="O50" s="2762" t="s">
        <v>304</v>
      </c>
      <c r="P50" s="854" t="s">
        <v>46</v>
      </c>
      <c r="Q50" s="880">
        <f>SUM(Q51:Q58)</f>
        <v>0</v>
      </c>
      <c r="R50" s="880">
        <f t="shared" ref="R50:T50" si="112">SUM(R51:R58)</f>
        <v>0</v>
      </c>
      <c r="S50" s="880">
        <f t="shared" si="112"/>
        <v>0</v>
      </c>
      <c r="T50" s="1924">
        <f t="shared" si="112"/>
        <v>0</v>
      </c>
      <c r="V50" s="2762" t="s">
        <v>304</v>
      </c>
      <c r="W50" s="854" t="s">
        <v>46</v>
      </c>
      <c r="X50" s="880">
        <f>SUM(X51:X58)</f>
        <v>130.44999999999999</v>
      </c>
      <c r="Y50" s="880">
        <f t="shared" ref="Y50:AA50" si="113">SUM(Y51:Y58)</f>
        <v>0</v>
      </c>
      <c r="Z50" s="880">
        <f t="shared" si="113"/>
        <v>130.44999999999999</v>
      </c>
      <c r="AA50" s="1924">
        <f t="shared" si="113"/>
        <v>0</v>
      </c>
      <c r="AC50" s="2762" t="s">
        <v>304</v>
      </c>
      <c r="AD50" s="854" t="s">
        <v>46</v>
      </c>
      <c r="AE50" s="880">
        <f>SUM(AE51:AE58)</f>
        <v>16.62</v>
      </c>
      <c r="AF50" s="880">
        <f t="shared" ref="AF50:AH50" si="114">SUM(AF51:AF58)</f>
        <v>0</v>
      </c>
      <c r="AG50" s="880">
        <f t="shared" si="114"/>
        <v>16.62</v>
      </c>
      <c r="AH50" s="1924">
        <f t="shared" si="114"/>
        <v>0</v>
      </c>
      <c r="AJ50" s="2762" t="s">
        <v>304</v>
      </c>
      <c r="AK50" s="854" t="s">
        <v>46</v>
      </c>
      <c r="AL50" s="880">
        <f>SUM(AL51:AL58)</f>
        <v>-453.89</v>
      </c>
      <c r="AM50" s="880">
        <f t="shared" ref="AM50:AO50" si="115">SUM(AM51:AM58)</f>
        <v>0</v>
      </c>
      <c r="AN50" s="880">
        <f t="shared" si="115"/>
        <v>2.11</v>
      </c>
      <c r="AO50" s="1924">
        <f t="shared" si="115"/>
        <v>456</v>
      </c>
    </row>
    <row r="51" spans="1:41" s="871" customFormat="1" ht="19.5" customHeight="1" x14ac:dyDescent="0.15">
      <c r="A51" s="2763"/>
      <c r="B51" s="881" t="s">
        <v>793</v>
      </c>
      <c r="C51" s="876">
        <f t="shared" ref="C51:C58" si="116">D51+E51-F51</f>
        <v>0</v>
      </c>
      <c r="D51" s="876">
        <f>J51+R51+Y51+AF51+AM51</f>
        <v>0</v>
      </c>
      <c r="E51" s="876">
        <f t="shared" ref="E51:E58" si="117">K51+S51+Z51+AG51+AN51</f>
        <v>0</v>
      </c>
      <c r="F51" s="1923">
        <f t="shared" ref="F51:F58" si="118">L51+T51+AA51+AH51+AO51</f>
        <v>0</v>
      </c>
      <c r="H51" s="2763"/>
      <c r="I51" s="881" t="s">
        <v>793</v>
      </c>
      <c r="J51" s="876">
        <f t="shared" ref="J51:J58" si="119">K51+L51-M51</f>
        <v>0</v>
      </c>
      <c r="K51" s="876">
        <f>'배수관폐쇄(총괄) (2)'!X51</f>
        <v>0</v>
      </c>
      <c r="L51" s="876">
        <f>'배수관폐쇄(총괄) (2)'!Y51</f>
        <v>0</v>
      </c>
      <c r="M51" s="1923">
        <f>'배수관폐쇄(총괄) (2)'!Z51</f>
        <v>0</v>
      </c>
      <c r="O51" s="2763"/>
      <c r="P51" s="881" t="s">
        <v>793</v>
      </c>
      <c r="Q51" s="876">
        <f t="shared" ref="Q51:Q58" si="120">R51+S51-T51</f>
        <v>0</v>
      </c>
      <c r="R51" s="876">
        <f>'배수관폐쇄(총괄) (2)'!AR51</f>
        <v>0</v>
      </c>
      <c r="S51" s="876">
        <f>'배수관폐쇄(총괄) (2)'!AS51</f>
        <v>0</v>
      </c>
      <c r="T51" s="1923">
        <f>'배수관폐쇄(총괄) (2)'!AT51</f>
        <v>0</v>
      </c>
      <c r="V51" s="2763"/>
      <c r="W51" s="881" t="s">
        <v>793</v>
      </c>
      <c r="X51" s="876">
        <f t="shared" ref="X51:X58" si="121">Y51+Z51-AA51</f>
        <v>0</v>
      </c>
      <c r="Y51" s="876">
        <f>'배수관폐쇄(총괄) (2)'!BL51</f>
        <v>0</v>
      </c>
      <c r="Z51" s="876">
        <f>'배수관폐쇄(총괄) (2)'!BM51</f>
        <v>0</v>
      </c>
      <c r="AA51" s="1923">
        <f>'배수관폐쇄(총괄) (2)'!BN51</f>
        <v>0</v>
      </c>
      <c r="AC51" s="2763"/>
      <c r="AD51" s="881" t="s">
        <v>793</v>
      </c>
      <c r="AE51" s="876">
        <f t="shared" ref="AE51:AE58" si="122">AF51+AG51-AH51</f>
        <v>0</v>
      </c>
      <c r="AF51" s="876">
        <f>'배수관폐쇄(총괄) (2)'!CF51</f>
        <v>0</v>
      </c>
      <c r="AG51" s="876">
        <f>'배수관폐쇄(총괄) (2)'!CG51</f>
        <v>0</v>
      </c>
      <c r="AH51" s="1923">
        <f>'배수관폐쇄(총괄) (2)'!CH51</f>
        <v>0</v>
      </c>
      <c r="AJ51" s="2763"/>
      <c r="AK51" s="881" t="s">
        <v>793</v>
      </c>
      <c r="AL51" s="876">
        <f t="shared" ref="AL51:AL58" si="123">AM51+AN51-AO51</f>
        <v>0</v>
      </c>
      <c r="AM51" s="876">
        <f>'배수관폐쇄(총괄) (2)'!CZ51</f>
        <v>0</v>
      </c>
      <c r="AN51" s="876">
        <f>'배수관폐쇄(총괄) (2)'!DA51</f>
        <v>0</v>
      </c>
      <c r="AO51" s="1923">
        <f>'배수관폐쇄(총괄) (2)'!DB51</f>
        <v>0</v>
      </c>
    </row>
    <row r="52" spans="1:41" s="871" customFormat="1" ht="19.5" customHeight="1" x14ac:dyDescent="0.15">
      <c r="A52" s="2763"/>
      <c r="B52" s="877" t="s">
        <v>792</v>
      </c>
      <c r="C52" s="876">
        <f t="shared" si="116"/>
        <v>-1.65</v>
      </c>
      <c r="D52" s="876">
        <f t="shared" ref="D52:D58" si="124">J52+R52+Y52+AF52+AM52</f>
        <v>-1.65</v>
      </c>
      <c r="E52" s="876">
        <f t="shared" si="117"/>
        <v>0</v>
      </c>
      <c r="F52" s="1923">
        <f t="shared" si="118"/>
        <v>0</v>
      </c>
      <c r="H52" s="2763"/>
      <c r="I52" s="877" t="s">
        <v>792</v>
      </c>
      <c r="J52" s="876">
        <f t="shared" si="119"/>
        <v>-1.65</v>
      </c>
      <c r="K52" s="876">
        <f>'배수관폐쇄(총괄) (2)'!X52</f>
        <v>0</v>
      </c>
      <c r="L52" s="876">
        <f>'배수관폐쇄(총괄) (2)'!Y52</f>
        <v>0</v>
      </c>
      <c r="M52" s="1923">
        <f>'배수관폐쇄(총괄) (2)'!Z52</f>
        <v>1.65</v>
      </c>
      <c r="O52" s="2763"/>
      <c r="P52" s="877" t="s">
        <v>792</v>
      </c>
      <c r="Q52" s="876">
        <f t="shared" si="120"/>
        <v>0</v>
      </c>
      <c r="R52" s="876">
        <f>'배수관폐쇄(총괄) (2)'!AR52</f>
        <v>0</v>
      </c>
      <c r="S52" s="876">
        <f>'배수관폐쇄(총괄) (2)'!AS52</f>
        <v>0</v>
      </c>
      <c r="T52" s="1923">
        <f>'배수관폐쇄(총괄) (2)'!AT52</f>
        <v>0</v>
      </c>
      <c r="V52" s="2763"/>
      <c r="W52" s="877" t="s">
        <v>792</v>
      </c>
      <c r="X52" s="876">
        <f t="shared" si="121"/>
        <v>0</v>
      </c>
      <c r="Y52" s="876">
        <f>'배수관폐쇄(총괄) (2)'!BL52</f>
        <v>0</v>
      </c>
      <c r="Z52" s="876">
        <f>'배수관폐쇄(총괄) (2)'!BM52</f>
        <v>0</v>
      </c>
      <c r="AA52" s="1923">
        <f>'배수관폐쇄(총괄) (2)'!BN52</f>
        <v>0</v>
      </c>
      <c r="AC52" s="2763"/>
      <c r="AD52" s="877" t="s">
        <v>792</v>
      </c>
      <c r="AE52" s="876">
        <f t="shared" si="122"/>
        <v>0</v>
      </c>
      <c r="AF52" s="876">
        <f>'배수관폐쇄(총괄) (2)'!CF52</f>
        <v>0</v>
      </c>
      <c r="AG52" s="876">
        <f>'배수관폐쇄(총괄) (2)'!CG52</f>
        <v>0</v>
      </c>
      <c r="AH52" s="1923">
        <f>'배수관폐쇄(총괄) (2)'!CH52</f>
        <v>0</v>
      </c>
      <c r="AJ52" s="2763"/>
      <c r="AK52" s="877" t="s">
        <v>792</v>
      </c>
      <c r="AL52" s="876">
        <f t="shared" si="123"/>
        <v>0</v>
      </c>
      <c r="AM52" s="876">
        <f>'배수관폐쇄(총괄) (2)'!CZ52</f>
        <v>0</v>
      </c>
      <c r="AN52" s="876">
        <f>'배수관폐쇄(총괄) (2)'!DA52</f>
        <v>0</v>
      </c>
      <c r="AO52" s="1923">
        <f>'배수관폐쇄(총괄) (2)'!DB52</f>
        <v>0</v>
      </c>
    </row>
    <row r="53" spans="1:41" s="871" customFormat="1" ht="19.5" customHeight="1" x14ac:dyDescent="0.15">
      <c r="A53" s="2763"/>
      <c r="B53" s="877" t="s">
        <v>344</v>
      </c>
      <c r="C53" s="876">
        <f t="shared" si="116"/>
        <v>149.18</v>
      </c>
      <c r="D53" s="876">
        <f t="shared" si="124"/>
        <v>1.65</v>
      </c>
      <c r="E53" s="876">
        <f t="shared" si="117"/>
        <v>149.18</v>
      </c>
      <c r="F53" s="1923">
        <f t="shared" si="118"/>
        <v>1.65</v>
      </c>
      <c r="H53" s="2763"/>
      <c r="I53" s="877" t="s">
        <v>344</v>
      </c>
      <c r="J53" s="876">
        <f t="shared" si="119"/>
        <v>1.65</v>
      </c>
      <c r="K53" s="876">
        <f>'배수관폐쇄(총괄) (2)'!X53</f>
        <v>0</v>
      </c>
      <c r="L53" s="876">
        <f>'배수관폐쇄(총괄) (2)'!Y53</f>
        <v>1.65</v>
      </c>
      <c r="M53" s="1923">
        <f>'배수관폐쇄(총괄) (2)'!Z53</f>
        <v>0</v>
      </c>
      <c r="O53" s="2763"/>
      <c r="P53" s="877" t="s">
        <v>344</v>
      </c>
      <c r="Q53" s="876">
        <f t="shared" si="120"/>
        <v>0</v>
      </c>
      <c r="R53" s="876">
        <f>'배수관폐쇄(총괄) (2)'!AR53</f>
        <v>0</v>
      </c>
      <c r="S53" s="876">
        <f>'배수관폐쇄(총괄) (2)'!AS53</f>
        <v>0</v>
      </c>
      <c r="T53" s="1923">
        <f>'배수관폐쇄(총괄) (2)'!AT53</f>
        <v>0</v>
      </c>
      <c r="V53" s="2763"/>
      <c r="W53" s="877" t="s">
        <v>344</v>
      </c>
      <c r="X53" s="876">
        <f t="shared" si="121"/>
        <v>130.44999999999999</v>
      </c>
      <c r="Y53" s="876">
        <f>'배수관폐쇄(총괄) (2)'!BL53</f>
        <v>0</v>
      </c>
      <c r="Z53" s="876">
        <f>'배수관폐쇄(총괄) (2)'!BM53</f>
        <v>130.44999999999999</v>
      </c>
      <c r="AA53" s="1923">
        <f>'배수관폐쇄(총괄) (2)'!BN53</f>
        <v>0</v>
      </c>
      <c r="AC53" s="2763"/>
      <c r="AD53" s="877" t="s">
        <v>344</v>
      </c>
      <c r="AE53" s="876">
        <f t="shared" si="122"/>
        <v>16.62</v>
      </c>
      <c r="AF53" s="876">
        <f>'배수관폐쇄(총괄) (2)'!CF53</f>
        <v>0</v>
      </c>
      <c r="AG53" s="876">
        <f>'배수관폐쇄(총괄) (2)'!CG53</f>
        <v>16.62</v>
      </c>
      <c r="AH53" s="1923">
        <f>'배수관폐쇄(총괄) (2)'!CH53</f>
        <v>0</v>
      </c>
      <c r="AJ53" s="2763"/>
      <c r="AK53" s="877" t="s">
        <v>344</v>
      </c>
      <c r="AL53" s="876">
        <f t="shared" si="123"/>
        <v>2.11</v>
      </c>
      <c r="AM53" s="876">
        <f>'배수관폐쇄(총괄) (2)'!CZ53</f>
        <v>0</v>
      </c>
      <c r="AN53" s="876">
        <f>'배수관폐쇄(총괄) (2)'!DA53</f>
        <v>2.11</v>
      </c>
      <c r="AO53" s="1923">
        <f>'배수관폐쇄(총괄) (2)'!DB53</f>
        <v>0</v>
      </c>
    </row>
    <row r="54" spans="1:41" s="871" customFormat="1" ht="19.5" customHeight="1" x14ac:dyDescent="0.15">
      <c r="A54" s="2763"/>
      <c r="B54" s="877" t="s">
        <v>345</v>
      </c>
      <c r="C54" s="876">
        <f t="shared" si="116"/>
        <v>0</v>
      </c>
      <c r="D54" s="876">
        <f t="shared" si="124"/>
        <v>0</v>
      </c>
      <c r="E54" s="876">
        <f t="shared" si="117"/>
        <v>0</v>
      </c>
      <c r="F54" s="1923">
        <f t="shared" si="118"/>
        <v>0</v>
      </c>
      <c r="H54" s="2763"/>
      <c r="I54" s="877" t="s">
        <v>345</v>
      </c>
      <c r="J54" s="876">
        <f t="shared" si="119"/>
        <v>0</v>
      </c>
      <c r="K54" s="876">
        <f>'배수관폐쇄(총괄) (2)'!X54</f>
        <v>0</v>
      </c>
      <c r="L54" s="876">
        <f>'배수관폐쇄(총괄) (2)'!Y54</f>
        <v>0</v>
      </c>
      <c r="M54" s="1923">
        <f>'배수관폐쇄(총괄) (2)'!Z54</f>
        <v>0</v>
      </c>
      <c r="O54" s="2763"/>
      <c r="P54" s="877" t="s">
        <v>345</v>
      </c>
      <c r="Q54" s="876">
        <f t="shared" si="120"/>
        <v>0</v>
      </c>
      <c r="R54" s="876">
        <f>'배수관폐쇄(총괄) (2)'!AR54</f>
        <v>0</v>
      </c>
      <c r="S54" s="876">
        <f>'배수관폐쇄(총괄) (2)'!AS54</f>
        <v>0</v>
      </c>
      <c r="T54" s="1923">
        <f>'배수관폐쇄(총괄) (2)'!AT54</f>
        <v>0</v>
      </c>
      <c r="V54" s="2763"/>
      <c r="W54" s="877" t="s">
        <v>345</v>
      </c>
      <c r="X54" s="876">
        <f t="shared" si="121"/>
        <v>0</v>
      </c>
      <c r="Y54" s="876">
        <f>'배수관폐쇄(총괄) (2)'!BL54</f>
        <v>0</v>
      </c>
      <c r="Z54" s="876">
        <f>'배수관폐쇄(총괄) (2)'!BM54</f>
        <v>0</v>
      </c>
      <c r="AA54" s="1923">
        <f>'배수관폐쇄(총괄) (2)'!BN54</f>
        <v>0</v>
      </c>
      <c r="AC54" s="2763"/>
      <c r="AD54" s="877" t="s">
        <v>345</v>
      </c>
      <c r="AE54" s="876">
        <f t="shared" si="122"/>
        <v>0</v>
      </c>
      <c r="AF54" s="876">
        <f>'배수관폐쇄(총괄) (2)'!CF54</f>
        <v>0</v>
      </c>
      <c r="AG54" s="876">
        <f>'배수관폐쇄(총괄) (2)'!CG54</f>
        <v>0</v>
      </c>
      <c r="AH54" s="1923">
        <f>'배수관폐쇄(총괄) (2)'!CH54</f>
        <v>0</v>
      </c>
      <c r="AJ54" s="2763"/>
      <c r="AK54" s="877" t="s">
        <v>345</v>
      </c>
      <c r="AL54" s="876">
        <f t="shared" si="123"/>
        <v>0</v>
      </c>
      <c r="AM54" s="876">
        <f>'배수관폐쇄(총괄) (2)'!CZ54</f>
        <v>0</v>
      </c>
      <c r="AN54" s="876">
        <f>'배수관폐쇄(총괄) (2)'!DA54</f>
        <v>0</v>
      </c>
      <c r="AO54" s="1923">
        <f>'배수관폐쇄(총괄) (2)'!DB54</f>
        <v>0</v>
      </c>
    </row>
    <row r="55" spans="1:41" s="871" customFormat="1" ht="19.5" customHeight="1" x14ac:dyDescent="0.15">
      <c r="A55" s="2763"/>
      <c r="B55" s="878" t="s">
        <v>283</v>
      </c>
      <c r="C55" s="876">
        <f t="shared" si="116"/>
        <v>0</v>
      </c>
      <c r="D55" s="876">
        <f t="shared" si="124"/>
        <v>0</v>
      </c>
      <c r="E55" s="876">
        <f t="shared" si="117"/>
        <v>0</v>
      </c>
      <c r="F55" s="1923">
        <f t="shared" si="118"/>
        <v>0</v>
      </c>
      <c r="H55" s="2763"/>
      <c r="I55" s="878" t="s">
        <v>283</v>
      </c>
      <c r="J55" s="876">
        <f t="shared" si="119"/>
        <v>0</v>
      </c>
      <c r="K55" s="876">
        <f>'배수관폐쇄(총괄) (2)'!X55</f>
        <v>0</v>
      </c>
      <c r="L55" s="876">
        <f>'배수관폐쇄(총괄) (2)'!Y55</f>
        <v>0</v>
      </c>
      <c r="M55" s="1923">
        <f>'배수관폐쇄(총괄) (2)'!Z55</f>
        <v>0</v>
      </c>
      <c r="O55" s="2763"/>
      <c r="P55" s="878" t="s">
        <v>283</v>
      </c>
      <c r="Q55" s="876">
        <f t="shared" si="120"/>
        <v>0</v>
      </c>
      <c r="R55" s="876">
        <f>'배수관폐쇄(총괄) (2)'!AR55</f>
        <v>0</v>
      </c>
      <c r="S55" s="876">
        <f>'배수관폐쇄(총괄) (2)'!AS55</f>
        <v>0</v>
      </c>
      <c r="T55" s="1923">
        <f>'배수관폐쇄(총괄) (2)'!AT55</f>
        <v>0</v>
      </c>
      <c r="V55" s="2763"/>
      <c r="W55" s="878" t="s">
        <v>283</v>
      </c>
      <c r="X55" s="876">
        <f t="shared" si="121"/>
        <v>0</v>
      </c>
      <c r="Y55" s="876">
        <f>'배수관폐쇄(총괄) (2)'!BL55</f>
        <v>0</v>
      </c>
      <c r="Z55" s="876">
        <f>'배수관폐쇄(총괄) (2)'!BM55</f>
        <v>0</v>
      </c>
      <c r="AA55" s="1923">
        <f>'배수관폐쇄(총괄) (2)'!BN55</f>
        <v>0</v>
      </c>
      <c r="AC55" s="2763"/>
      <c r="AD55" s="878" t="s">
        <v>283</v>
      </c>
      <c r="AE55" s="876">
        <f t="shared" si="122"/>
        <v>0</v>
      </c>
      <c r="AF55" s="876">
        <f>'배수관폐쇄(총괄) (2)'!CF55</f>
        <v>0</v>
      </c>
      <c r="AG55" s="876">
        <f>'배수관폐쇄(총괄) (2)'!CG55</f>
        <v>0</v>
      </c>
      <c r="AH55" s="1923">
        <f>'배수관폐쇄(총괄) (2)'!CH55</f>
        <v>0</v>
      </c>
      <c r="AJ55" s="2763"/>
      <c r="AK55" s="878" t="s">
        <v>283</v>
      </c>
      <c r="AL55" s="876">
        <f t="shared" si="123"/>
        <v>0</v>
      </c>
      <c r="AM55" s="876">
        <f>'배수관폐쇄(총괄) (2)'!CZ55</f>
        <v>0</v>
      </c>
      <c r="AN55" s="876">
        <f>'배수관폐쇄(총괄) (2)'!DA55</f>
        <v>0</v>
      </c>
      <c r="AO55" s="1923">
        <f>'배수관폐쇄(총괄) (2)'!DB55</f>
        <v>0</v>
      </c>
    </row>
    <row r="56" spans="1:41" s="871" customFormat="1" ht="19.5" customHeight="1" x14ac:dyDescent="0.15">
      <c r="A56" s="2763"/>
      <c r="B56" s="878" t="s">
        <v>354</v>
      </c>
      <c r="C56" s="876">
        <f t="shared" si="116"/>
        <v>-456</v>
      </c>
      <c r="D56" s="876">
        <f t="shared" si="124"/>
        <v>0</v>
      </c>
      <c r="E56" s="876">
        <f t="shared" si="117"/>
        <v>0</v>
      </c>
      <c r="F56" s="1923">
        <f t="shared" si="118"/>
        <v>456</v>
      </c>
      <c r="H56" s="2763"/>
      <c r="I56" s="878" t="s">
        <v>354</v>
      </c>
      <c r="J56" s="876">
        <f t="shared" si="119"/>
        <v>0</v>
      </c>
      <c r="K56" s="876">
        <f>'배수관폐쇄(총괄) (2)'!X56</f>
        <v>0</v>
      </c>
      <c r="L56" s="876">
        <f>'배수관폐쇄(총괄) (2)'!Y56</f>
        <v>0</v>
      </c>
      <c r="M56" s="1923">
        <f>'배수관폐쇄(총괄) (2)'!Z56</f>
        <v>0</v>
      </c>
      <c r="O56" s="2763"/>
      <c r="P56" s="878" t="s">
        <v>354</v>
      </c>
      <c r="Q56" s="876">
        <f t="shared" si="120"/>
        <v>0</v>
      </c>
      <c r="R56" s="876">
        <f>'배수관폐쇄(총괄) (2)'!AR56</f>
        <v>0</v>
      </c>
      <c r="S56" s="876">
        <f>'배수관폐쇄(총괄) (2)'!AS56</f>
        <v>0</v>
      </c>
      <c r="T56" s="1923">
        <f>'배수관폐쇄(총괄) (2)'!AT56</f>
        <v>0</v>
      </c>
      <c r="V56" s="2763"/>
      <c r="W56" s="878" t="s">
        <v>354</v>
      </c>
      <c r="X56" s="876">
        <f t="shared" si="121"/>
        <v>0</v>
      </c>
      <c r="Y56" s="876">
        <f>'배수관폐쇄(총괄) (2)'!BL56</f>
        <v>0</v>
      </c>
      <c r="Z56" s="876">
        <f>'배수관폐쇄(총괄) (2)'!BM56</f>
        <v>0</v>
      </c>
      <c r="AA56" s="1923">
        <f>'배수관폐쇄(총괄) (2)'!BN56</f>
        <v>0</v>
      </c>
      <c r="AC56" s="2763"/>
      <c r="AD56" s="878" t="s">
        <v>354</v>
      </c>
      <c r="AE56" s="876">
        <f t="shared" si="122"/>
        <v>0</v>
      </c>
      <c r="AF56" s="876">
        <f>'배수관폐쇄(총괄) (2)'!CF56</f>
        <v>0</v>
      </c>
      <c r="AG56" s="876">
        <f>'배수관폐쇄(총괄) (2)'!CG56</f>
        <v>0</v>
      </c>
      <c r="AH56" s="1923">
        <f>'배수관폐쇄(총괄) (2)'!CH56</f>
        <v>0</v>
      </c>
      <c r="AJ56" s="2763"/>
      <c r="AK56" s="878" t="s">
        <v>354</v>
      </c>
      <c r="AL56" s="876">
        <f t="shared" si="123"/>
        <v>-456</v>
      </c>
      <c r="AM56" s="876">
        <f>'배수관폐쇄(총괄) (2)'!CZ56</f>
        <v>0</v>
      </c>
      <c r="AN56" s="876">
        <f>'배수관폐쇄(총괄) (2)'!DA56</f>
        <v>0</v>
      </c>
      <c r="AO56" s="1923">
        <f>'배수관폐쇄(총괄) (2)'!DB56</f>
        <v>456</v>
      </c>
    </row>
    <row r="57" spans="1:41" s="871" customFormat="1" ht="19.5" customHeight="1" x14ac:dyDescent="0.15">
      <c r="A57" s="2763"/>
      <c r="B57" s="882" t="s">
        <v>847</v>
      </c>
      <c r="C57" s="876">
        <f t="shared" si="116"/>
        <v>0</v>
      </c>
      <c r="D57" s="876">
        <f t="shared" si="124"/>
        <v>0</v>
      </c>
      <c r="E57" s="876">
        <f t="shared" si="117"/>
        <v>0</v>
      </c>
      <c r="F57" s="1923">
        <f t="shared" si="118"/>
        <v>0</v>
      </c>
      <c r="H57" s="2763"/>
      <c r="I57" s="882" t="s">
        <v>847</v>
      </c>
      <c r="J57" s="876">
        <f t="shared" si="119"/>
        <v>0</v>
      </c>
      <c r="K57" s="876">
        <f>'배수관폐쇄(총괄) (2)'!X57</f>
        <v>0</v>
      </c>
      <c r="L57" s="876">
        <f>'배수관폐쇄(총괄) (2)'!Y57</f>
        <v>0</v>
      </c>
      <c r="M57" s="1923">
        <f>'배수관폐쇄(총괄) (2)'!Z57</f>
        <v>0</v>
      </c>
      <c r="O57" s="2763"/>
      <c r="P57" s="882" t="s">
        <v>847</v>
      </c>
      <c r="Q57" s="876">
        <f t="shared" si="120"/>
        <v>0</v>
      </c>
      <c r="R57" s="876">
        <f>'배수관폐쇄(총괄) (2)'!AR57</f>
        <v>0</v>
      </c>
      <c r="S57" s="876">
        <f>'배수관폐쇄(총괄) (2)'!AS57</f>
        <v>0</v>
      </c>
      <c r="T57" s="1923">
        <f>'배수관폐쇄(총괄) (2)'!AT57</f>
        <v>0</v>
      </c>
      <c r="V57" s="2763"/>
      <c r="W57" s="882" t="s">
        <v>847</v>
      </c>
      <c r="X57" s="876">
        <f t="shared" si="121"/>
        <v>0</v>
      </c>
      <c r="Y57" s="876">
        <f>'배수관폐쇄(총괄) (2)'!BL57</f>
        <v>0</v>
      </c>
      <c r="Z57" s="876">
        <f>'배수관폐쇄(총괄) (2)'!BM57</f>
        <v>0</v>
      </c>
      <c r="AA57" s="1923">
        <f>'배수관폐쇄(총괄) (2)'!BN57</f>
        <v>0</v>
      </c>
      <c r="AC57" s="2763"/>
      <c r="AD57" s="882" t="s">
        <v>847</v>
      </c>
      <c r="AE57" s="876">
        <f t="shared" si="122"/>
        <v>0</v>
      </c>
      <c r="AF57" s="876">
        <f>'배수관폐쇄(총괄) (2)'!CF57</f>
        <v>0</v>
      </c>
      <c r="AG57" s="876">
        <f>'배수관폐쇄(총괄) (2)'!CG57</f>
        <v>0</v>
      </c>
      <c r="AH57" s="1923">
        <f>'배수관폐쇄(총괄) (2)'!CH57</f>
        <v>0</v>
      </c>
      <c r="AJ57" s="2763"/>
      <c r="AK57" s="882" t="s">
        <v>847</v>
      </c>
      <c r="AL57" s="876">
        <f t="shared" si="123"/>
        <v>0</v>
      </c>
      <c r="AM57" s="876">
        <f>'배수관폐쇄(총괄) (2)'!CZ57</f>
        <v>0</v>
      </c>
      <c r="AN57" s="876">
        <f>'배수관폐쇄(총괄) (2)'!DA57</f>
        <v>0</v>
      </c>
      <c r="AO57" s="1923">
        <f>'배수관폐쇄(총괄) (2)'!DB57</f>
        <v>0</v>
      </c>
    </row>
    <row r="58" spans="1:41" s="871" customFormat="1" ht="19.5" customHeight="1" x14ac:dyDescent="0.15">
      <c r="A58" s="2764"/>
      <c r="B58" s="879" t="s">
        <v>355</v>
      </c>
      <c r="C58" s="876">
        <f t="shared" si="116"/>
        <v>0</v>
      </c>
      <c r="D58" s="876">
        <f t="shared" si="124"/>
        <v>0</v>
      </c>
      <c r="E58" s="876">
        <f t="shared" si="117"/>
        <v>0</v>
      </c>
      <c r="F58" s="1923">
        <f t="shared" si="118"/>
        <v>0</v>
      </c>
      <c r="H58" s="2764"/>
      <c r="I58" s="879" t="s">
        <v>355</v>
      </c>
      <c r="J58" s="876">
        <f t="shared" si="119"/>
        <v>0</v>
      </c>
      <c r="K58" s="876">
        <f>'배수관폐쇄(총괄) (2)'!X58</f>
        <v>0</v>
      </c>
      <c r="L58" s="876">
        <f>'배수관폐쇄(총괄) (2)'!Y58</f>
        <v>0</v>
      </c>
      <c r="M58" s="1923">
        <f>'배수관폐쇄(총괄) (2)'!Z58</f>
        <v>0</v>
      </c>
      <c r="O58" s="2764"/>
      <c r="P58" s="879" t="s">
        <v>355</v>
      </c>
      <c r="Q58" s="876">
        <f t="shared" si="120"/>
        <v>0</v>
      </c>
      <c r="R58" s="876">
        <f>'배수관폐쇄(총괄) (2)'!AR58</f>
        <v>0</v>
      </c>
      <c r="S58" s="876">
        <f>'배수관폐쇄(총괄) (2)'!AS58</f>
        <v>0</v>
      </c>
      <c r="T58" s="1923">
        <f>'배수관폐쇄(총괄) (2)'!AT58</f>
        <v>0</v>
      </c>
      <c r="V58" s="2764"/>
      <c r="W58" s="879" t="s">
        <v>355</v>
      </c>
      <c r="X58" s="876">
        <f t="shared" si="121"/>
        <v>0</v>
      </c>
      <c r="Y58" s="876">
        <f>'배수관폐쇄(총괄) (2)'!BL58</f>
        <v>0</v>
      </c>
      <c r="Z58" s="876">
        <f>'배수관폐쇄(총괄) (2)'!BM58</f>
        <v>0</v>
      </c>
      <c r="AA58" s="1923">
        <f>'배수관폐쇄(총괄) (2)'!BN58</f>
        <v>0</v>
      </c>
      <c r="AC58" s="2764"/>
      <c r="AD58" s="879" t="s">
        <v>355</v>
      </c>
      <c r="AE58" s="876">
        <f t="shared" si="122"/>
        <v>0</v>
      </c>
      <c r="AF58" s="876">
        <f>'배수관폐쇄(총괄) (2)'!CF58</f>
        <v>0</v>
      </c>
      <c r="AG58" s="876">
        <f>'배수관폐쇄(총괄) (2)'!CG58</f>
        <v>0</v>
      </c>
      <c r="AH58" s="1923">
        <f>'배수관폐쇄(총괄) (2)'!CH58</f>
        <v>0</v>
      </c>
      <c r="AJ58" s="2764"/>
      <c r="AK58" s="879" t="s">
        <v>355</v>
      </c>
      <c r="AL58" s="876">
        <f t="shared" si="123"/>
        <v>0</v>
      </c>
      <c r="AM58" s="876">
        <f>'배수관폐쇄(총괄) (2)'!CZ58</f>
        <v>0</v>
      </c>
      <c r="AN58" s="876">
        <f>'배수관폐쇄(총괄) (2)'!DA58</f>
        <v>0</v>
      </c>
      <c r="AO58" s="1923">
        <f>'배수관폐쇄(총괄) (2)'!DB58</f>
        <v>0</v>
      </c>
    </row>
    <row r="59" spans="1:41" s="871" customFormat="1" ht="19.5" customHeight="1" x14ac:dyDescent="0.15">
      <c r="A59" s="2762" t="s">
        <v>305</v>
      </c>
      <c r="B59" s="854" t="s">
        <v>46</v>
      </c>
      <c r="C59" s="880">
        <f>SUM(C60:C67)</f>
        <v>2084.67</v>
      </c>
      <c r="D59" s="880">
        <f t="shared" ref="D59:F59" si="125">SUM(D60:D67)</f>
        <v>1217.8</v>
      </c>
      <c r="E59" s="880">
        <f t="shared" si="125"/>
        <v>1102.9000000000001</v>
      </c>
      <c r="F59" s="1924">
        <f t="shared" si="125"/>
        <v>236.03</v>
      </c>
      <c r="H59" s="2762" t="s">
        <v>305</v>
      </c>
      <c r="I59" s="854" t="s">
        <v>46</v>
      </c>
      <c r="J59" s="880">
        <f>SUM(J60:J67)</f>
        <v>131.03</v>
      </c>
      <c r="K59" s="880">
        <f t="shared" ref="K59:M59" si="126">SUM(K60:K67)</f>
        <v>0</v>
      </c>
      <c r="L59" s="880">
        <f t="shared" si="126"/>
        <v>131.03</v>
      </c>
      <c r="M59" s="1924">
        <f t="shared" si="126"/>
        <v>0</v>
      </c>
      <c r="O59" s="2762" t="s">
        <v>305</v>
      </c>
      <c r="P59" s="854" t="s">
        <v>46</v>
      </c>
      <c r="Q59" s="880">
        <f>SUM(Q60:Q67)</f>
        <v>146.46</v>
      </c>
      <c r="R59" s="880">
        <f t="shared" ref="R59:T59" si="127">SUM(R60:R67)</f>
        <v>146.46</v>
      </c>
      <c r="S59" s="880">
        <f t="shared" si="127"/>
        <v>5</v>
      </c>
      <c r="T59" s="1924">
        <f t="shared" si="127"/>
        <v>5</v>
      </c>
      <c r="V59" s="2762" t="s">
        <v>305</v>
      </c>
      <c r="W59" s="854" t="s">
        <v>46</v>
      </c>
      <c r="X59" s="880">
        <f>SUM(X60:X67)</f>
        <v>736.24</v>
      </c>
      <c r="Y59" s="880">
        <f t="shared" ref="Y59:AA59" si="128">SUM(Y60:Y67)</f>
        <v>713.54</v>
      </c>
      <c r="Z59" s="880">
        <f t="shared" si="128"/>
        <v>22.7</v>
      </c>
      <c r="AA59" s="1924">
        <f t="shared" si="128"/>
        <v>0</v>
      </c>
      <c r="AC59" s="2762" t="s">
        <v>305</v>
      </c>
      <c r="AD59" s="854" t="s">
        <v>46</v>
      </c>
      <c r="AE59" s="880">
        <f>SUM(AE60:AE67)</f>
        <v>226.77</v>
      </c>
      <c r="AF59" s="880">
        <f t="shared" ref="AF59:AH59" si="129">SUM(AF60:AF67)</f>
        <v>226.77</v>
      </c>
      <c r="AG59" s="880">
        <f t="shared" si="129"/>
        <v>0</v>
      </c>
      <c r="AH59" s="1924">
        <f t="shared" si="129"/>
        <v>0</v>
      </c>
      <c r="AJ59" s="2762" t="s">
        <v>305</v>
      </c>
      <c r="AK59" s="854" t="s">
        <v>46</v>
      </c>
      <c r="AL59" s="880">
        <f>SUM(AL60:AL67)</f>
        <v>975.2</v>
      </c>
      <c r="AM59" s="880">
        <f t="shared" ref="AM59:AO59" si="130">SUM(AM60:AM67)</f>
        <v>0</v>
      </c>
      <c r="AN59" s="880">
        <f t="shared" si="130"/>
        <v>1075.2</v>
      </c>
      <c r="AO59" s="1924">
        <f t="shared" si="130"/>
        <v>100</v>
      </c>
    </row>
    <row r="60" spans="1:41" s="871" customFormat="1" ht="19.5" customHeight="1" x14ac:dyDescent="0.15">
      <c r="A60" s="2763"/>
      <c r="B60" s="881" t="s">
        <v>793</v>
      </c>
      <c r="C60" s="876">
        <f t="shared" ref="C60:C67" si="131">D60+E60-F60</f>
        <v>0</v>
      </c>
      <c r="D60" s="876">
        <f>J60+R60+Y60+AF60+AM60</f>
        <v>0</v>
      </c>
      <c r="E60" s="876">
        <f t="shared" ref="E60:E67" si="132">K60+S60+Z60+AG60+AN60</f>
        <v>0</v>
      </c>
      <c r="F60" s="1923">
        <f t="shared" ref="F60:F67" si="133">L60+T60+AA60+AH60+AO60</f>
        <v>0</v>
      </c>
      <c r="H60" s="2763"/>
      <c r="I60" s="881" t="s">
        <v>793</v>
      </c>
      <c r="J60" s="876">
        <f t="shared" ref="J60:J67" si="134">K60+L60-M60</f>
        <v>0</v>
      </c>
      <c r="K60" s="876">
        <f>'배수관폐쇄(총괄) (2)'!X60</f>
        <v>0</v>
      </c>
      <c r="L60" s="876">
        <f>'배수관폐쇄(총괄) (2)'!Y60</f>
        <v>0</v>
      </c>
      <c r="M60" s="1923">
        <f>'배수관폐쇄(총괄) (2)'!Z60</f>
        <v>0</v>
      </c>
      <c r="O60" s="2763"/>
      <c r="P60" s="881" t="s">
        <v>793</v>
      </c>
      <c r="Q60" s="876">
        <f t="shared" ref="Q60:Q67" si="135">R60+S60-T60</f>
        <v>0</v>
      </c>
      <c r="R60" s="876">
        <f>'배수관폐쇄(총괄) (2)'!AR60</f>
        <v>0</v>
      </c>
      <c r="S60" s="876">
        <f>'배수관폐쇄(총괄) (2)'!AS60</f>
        <v>0</v>
      </c>
      <c r="T60" s="1923">
        <f>'배수관폐쇄(총괄) (2)'!AT60</f>
        <v>0</v>
      </c>
      <c r="V60" s="2763"/>
      <c r="W60" s="881" t="s">
        <v>793</v>
      </c>
      <c r="X60" s="876">
        <f t="shared" ref="X60:X67" si="136">Y60+Z60-AA60</f>
        <v>0</v>
      </c>
      <c r="Y60" s="876">
        <f>'배수관폐쇄(총괄) (2)'!BL60</f>
        <v>0</v>
      </c>
      <c r="Z60" s="876">
        <f>'배수관폐쇄(총괄) (2)'!BM60</f>
        <v>0</v>
      </c>
      <c r="AA60" s="1923">
        <f>'배수관폐쇄(총괄) (2)'!BN60</f>
        <v>0</v>
      </c>
      <c r="AC60" s="2763"/>
      <c r="AD60" s="881" t="s">
        <v>793</v>
      </c>
      <c r="AE60" s="876">
        <f t="shared" ref="AE60:AE67" si="137">AF60+AG60-AH60</f>
        <v>0</v>
      </c>
      <c r="AF60" s="876">
        <f>'배수관폐쇄(총괄) (2)'!CF60</f>
        <v>0</v>
      </c>
      <c r="AG60" s="876">
        <f>'배수관폐쇄(총괄) (2)'!CG60</f>
        <v>0</v>
      </c>
      <c r="AH60" s="1923">
        <f>'배수관폐쇄(총괄) (2)'!CH60</f>
        <v>0</v>
      </c>
      <c r="AJ60" s="2763"/>
      <c r="AK60" s="881" t="s">
        <v>793</v>
      </c>
      <c r="AL60" s="876">
        <f t="shared" ref="AL60:AL67" si="138">AM60+AN60-AO60</f>
        <v>0</v>
      </c>
      <c r="AM60" s="876">
        <f>'배수관폐쇄(총괄) (2)'!CZ60</f>
        <v>0</v>
      </c>
      <c r="AN60" s="876">
        <f>'배수관폐쇄(총괄) (2)'!DA60</f>
        <v>0</v>
      </c>
      <c r="AO60" s="1923">
        <f>'배수관폐쇄(총괄) (2)'!DB60</f>
        <v>0</v>
      </c>
    </row>
    <row r="61" spans="1:41" s="871" customFormat="1" ht="19.5" customHeight="1" x14ac:dyDescent="0.15">
      <c r="A61" s="2763"/>
      <c r="B61" s="877" t="s">
        <v>792</v>
      </c>
      <c r="C61" s="876">
        <f t="shared" si="131"/>
        <v>-98.26</v>
      </c>
      <c r="D61" s="876">
        <f t="shared" ref="D61:D67" si="139">J61+R61+Y61+AF61+AM61</f>
        <v>0</v>
      </c>
      <c r="E61" s="876">
        <f t="shared" si="132"/>
        <v>6.74</v>
      </c>
      <c r="F61" s="1923">
        <f t="shared" si="133"/>
        <v>105</v>
      </c>
      <c r="H61" s="2763"/>
      <c r="I61" s="877" t="s">
        <v>792</v>
      </c>
      <c r="J61" s="876">
        <f t="shared" si="134"/>
        <v>0</v>
      </c>
      <c r="K61" s="876">
        <f>'배수관폐쇄(총괄) (2)'!X61</f>
        <v>0</v>
      </c>
      <c r="L61" s="876">
        <f>'배수관폐쇄(총괄) (2)'!Y61</f>
        <v>0</v>
      </c>
      <c r="M61" s="1923">
        <f>'배수관폐쇄(총괄) (2)'!Z61</f>
        <v>0</v>
      </c>
      <c r="O61" s="2763"/>
      <c r="P61" s="877" t="s">
        <v>792</v>
      </c>
      <c r="Q61" s="876">
        <f t="shared" si="135"/>
        <v>-5</v>
      </c>
      <c r="R61" s="876">
        <f>'배수관폐쇄(총괄) (2)'!AR61</f>
        <v>0</v>
      </c>
      <c r="S61" s="876">
        <f>'배수관폐쇄(총괄) (2)'!AS61</f>
        <v>0</v>
      </c>
      <c r="T61" s="1923">
        <f>'배수관폐쇄(총괄) (2)'!AT61</f>
        <v>5</v>
      </c>
      <c r="V61" s="2763"/>
      <c r="W61" s="877" t="s">
        <v>792</v>
      </c>
      <c r="X61" s="876">
        <f t="shared" si="136"/>
        <v>0</v>
      </c>
      <c r="Y61" s="876">
        <f>'배수관폐쇄(총괄) (2)'!BL61</f>
        <v>0</v>
      </c>
      <c r="Z61" s="876">
        <f>'배수관폐쇄(총괄) (2)'!BM61</f>
        <v>0</v>
      </c>
      <c r="AA61" s="1923">
        <f>'배수관폐쇄(총괄) (2)'!BN61</f>
        <v>0</v>
      </c>
      <c r="AC61" s="2763"/>
      <c r="AD61" s="877" t="s">
        <v>792</v>
      </c>
      <c r="AE61" s="876">
        <f t="shared" si="137"/>
        <v>0</v>
      </c>
      <c r="AF61" s="876">
        <f>'배수관폐쇄(총괄) (2)'!CF61</f>
        <v>0</v>
      </c>
      <c r="AG61" s="876">
        <f>'배수관폐쇄(총괄) (2)'!CG61</f>
        <v>0</v>
      </c>
      <c r="AH61" s="1923">
        <f>'배수관폐쇄(총괄) (2)'!CH61</f>
        <v>0</v>
      </c>
      <c r="AJ61" s="2763"/>
      <c r="AK61" s="877" t="s">
        <v>792</v>
      </c>
      <c r="AL61" s="876">
        <f t="shared" si="138"/>
        <v>-93.26</v>
      </c>
      <c r="AM61" s="876">
        <f>'배수관폐쇄(총괄) (2)'!CZ61</f>
        <v>0</v>
      </c>
      <c r="AN61" s="876">
        <f>'배수관폐쇄(총괄) (2)'!DA61</f>
        <v>6.74</v>
      </c>
      <c r="AO61" s="1923">
        <f>'배수관폐쇄(총괄) (2)'!DB61</f>
        <v>100</v>
      </c>
    </row>
    <row r="62" spans="1:41" s="871" customFormat="1" ht="19.5" customHeight="1" x14ac:dyDescent="0.15">
      <c r="A62" s="2763"/>
      <c r="B62" s="877" t="s">
        <v>344</v>
      </c>
      <c r="C62" s="876">
        <f t="shared" si="131"/>
        <v>1469.39</v>
      </c>
      <c r="D62" s="876">
        <f t="shared" si="139"/>
        <v>504.26</v>
      </c>
      <c r="E62" s="876">
        <f t="shared" si="132"/>
        <v>1096.1600000000001</v>
      </c>
      <c r="F62" s="1923">
        <f t="shared" si="133"/>
        <v>131.03</v>
      </c>
      <c r="H62" s="2763"/>
      <c r="I62" s="877" t="s">
        <v>344</v>
      </c>
      <c r="J62" s="876">
        <f t="shared" si="134"/>
        <v>131.03</v>
      </c>
      <c r="K62" s="876">
        <f>'배수관폐쇄(총괄) (2)'!X62</f>
        <v>0</v>
      </c>
      <c r="L62" s="876">
        <f>'배수관폐쇄(총괄) (2)'!Y62</f>
        <v>131.03</v>
      </c>
      <c r="M62" s="1923">
        <f>'배수관폐쇄(총괄) (2)'!Z62</f>
        <v>0</v>
      </c>
      <c r="O62" s="2763"/>
      <c r="P62" s="877" t="s">
        <v>344</v>
      </c>
      <c r="Q62" s="876">
        <f t="shared" si="135"/>
        <v>151.46</v>
      </c>
      <c r="R62" s="876">
        <f>'배수관폐쇄(총괄) (2)'!AR62</f>
        <v>146.46</v>
      </c>
      <c r="S62" s="876">
        <f>'배수관폐쇄(총괄) (2)'!AS62</f>
        <v>5</v>
      </c>
      <c r="T62" s="1923">
        <f>'배수관폐쇄(총괄) (2)'!AT62</f>
        <v>0</v>
      </c>
      <c r="V62" s="2763"/>
      <c r="W62" s="877" t="s">
        <v>344</v>
      </c>
      <c r="X62" s="876">
        <f t="shared" si="136"/>
        <v>22.7</v>
      </c>
      <c r="Y62" s="876">
        <f>'배수관폐쇄(총괄) (2)'!BL62</f>
        <v>0</v>
      </c>
      <c r="Z62" s="876">
        <f>'배수관폐쇄(총괄) (2)'!BM62</f>
        <v>22.7</v>
      </c>
      <c r="AA62" s="1923">
        <f>'배수관폐쇄(총괄) (2)'!BN62</f>
        <v>0</v>
      </c>
      <c r="AC62" s="2763"/>
      <c r="AD62" s="877" t="s">
        <v>344</v>
      </c>
      <c r="AE62" s="876">
        <f t="shared" si="137"/>
        <v>226.77</v>
      </c>
      <c r="AF62" s="876">
        <f>'배수관폐쇄(총괄) (2)'!CF62</f>
        <v>226.77</v>
      </c>
      <c r="AG62" s="876">
        <f>'배수관폐쇄(총괄) (2)'!CG62</f>
        <v>0</v>
      </c>
      <c r="AH62" s="1923">
        <f>'배수관폐쇄(총괄) (2)'!CH62</f>
        <v>0</v>
      </c>
      <c r="AJ62" s="2763"/>
      <c r="AK62" s="877" t="s">
        <v>344</v>
      </c>
      <c r="AL62" s="876">
        <f t="shared" si="138"/>
        <v>1068.46</v>
      </c>
      <c r="AM62" s="876">
        <f>'배수관폐쇄(총괄) (2)'!CZ62</f>
        <v>0</v>
      </c>
      <c r="AN62" s="876">
        <f>'배수관폐쇄(총괄) (2)'!DA62</f>
        <v>1068.46</v>
      </c>
      <c r="AO62" s="1923">
        <f>'배수관폐쇄(총괄) (2)'!DB62</f>
        <v>0</v>
      </c>
    </row>
    <row r="63" spans="1:41" s="871" customFormat="1" ht="19.5" customHeight="1" x14ac:dyDescent="0.15">
      <c r="A63" s="2763"/>
      <c r="B63" s="877" t="s">
        <v>345</v>
      </c>
      <c r="C63" s="876">
        <f t="shared" si="131"/>
        <v>713.54</v>
      </c>
      <c r="D63" s="876">
        <f t="shared" si="139"/>
        <v>713.54</v>
      </c>
      <c r="E63" s="876">
        <f t="shared" si="132"/>
        <v>0</v>
      </c>
      <c r="F63" s="1923">
        <f t="shared" si="133"/>
        <v>0</v>
      </c>
      <c r="H63" s="2763"/>
      <c r="I63" s="877" t="s">
        <v>345</v>
      </c>
      <c r="J63" s="876">
        <f t="shared" si="134"/>
        <v>0</v>
      </c>
      <c r="K63" s="876">
        <f>'배수관폐쇄(총괄) (2)'!X63</f>
        <v>0</v>
      </c>
      <c r="L63" s="876">
        <f>'배수관폐쇄(총괄) (2)'!Y63</f>
        <v>0</v>
      </c>
      <c r="M63" s="1923">
        <f>'배수관폐쇄(총괄) (2)'!Z63</f>
        <v>0</v>
      </c>
      <c r="O63" s="2763"/>
      <c r="P63" s="877" t="s">
        <v>345</v>
      </c>
      <c r="Q63" s="876">
        <f t="shared" si="135"/>
        <v>0</v>
      </c>
      <c r="R63" s="876">
        <f>'배수관폐쇄(총괄) (2)'!AR63</f>
        <v>0</v>
      </c>
      <c r="S63" s="876">
        <f>'배수관폐쇄(총괄) (2)'!AS63</f>
        <v>0</v>
      </c>
      <c r="T63" s="1923">
        <f>'배수관폐쇄(총괄) (2)'!AT63</f>
        <v>0</v>
      </c>
      <c r="V63" s="2763"/>
      <c r="W63" s="877" t="s">
        <v>345</v>
      </c>
      <c r="X63" s="876">
        <f t="shared" si="136"/>
        <v>713.54</v>
      </c>
      <c r="Y63" s="876">
        <f>'배수관폐쇄(총괄) (2)'!BL63</f>
        <v>713.54</v>
      </c>
      <c r="Z63" s="876">
        <f>'배수관폐쇄(총괄) (2)'!BM63</f>
        <v>0</v>
      </c>
      <c r="AA63" s="1923">
        <f>'배수관폐쇄(총괄) (2)'!BN63</f>
        <v>0</v>
      </c>
      <c r="AC63" s="2763"/>
      <c r="AD63" s="877" t="s">
        <v>345</v>
      </c>
      <c r="AE63" s="876">
        <f t="shared" si="137"/>
        <v>0</v>
      </c>
      <c r="AF63" s="876">
        <f>'배수관폐쇄(총괄) (2)'!CF63</f>
        <v>0</v>
      </c>
      <c r="AG63" s="876">
        <f>'배수관폐쇄(총괄) (2)'!CG63</f>
        <v>0</v>
      </c>
      <c r="AH63" s="1923">
        <f>'배수관폐쇄(총괄) (2)'!CH63</f>
        <v>0</v>
      </c>
      <c r="AJ63" s="2763"/>
      <c r="AK63" s="877" t="s">
        <v>345</v>
      </c>
      <c r="AL63" s="876">
        <f t="shared" si="138"/>
        <v>0</v>
      </c>
      <c r="AM63" s="876">
        <f>'배수관폐쇄(총괄) (2)'!CZ63</f>
        <v>0</v>
      </c>
      <c r="AN63" s="876">
        <f>'배수관폐쇄(총괄) (2)'!DA63</f>
        <v>0</v>
      </c>
      <c r="AO63" s="1923">
        <f>'배수관폐쇄(총괄) (2)'!DB63</f>
        <v>0</v>
      </c>
    </row>
    <row r="64" spans="1:41" s="871" customFormat="1" ht="19.5" customHeight="1" x14ac:dyDescent="0.15">
      <c r="A64" s="2763"/>
      <c r="B64" s="878" t="s">
        <v>283</v>
      </c>
      <c r="C64" s="876">
        <f t="shared" si="131"/>
        <v>0</v>
      </c>
      <c r="D64" s="876">
        <f t="shared" si="139"/>
        <v>0</v>
      </c>
      <c r="E64" s="876">
        <f t="shared" si="132"/>
        <v>0</v>
      </c>
      <c r="F64" s="1923">
        <f t="shared" si="133"/>
        <v>0</v>
      </c>
      <c r="H64" s="2763"/>
      <c r="I64" s="878" t="s">
        <v>283</v>
      </c>
      <c r="J64" s="876">
        <f t="shared" si="134"/>
        <v>0</v>
      </c>
      <c r="K64" s="876">
        <f>'배수관폐쇄(총괄) (2)'!X64</f>
        <v>0</v>
      </c>
      <c r="L64" s="876">
        <f>'배수관폐쇄(총괄) (2)'!Y64</f>
        <v>0</v>
      </c>
      <c r="M64" s="1923">
        <f>'배수관폐쇄(총괄) (2)'!Z64</f>
        <v>0</v>
      </c>
      <c r="O64" s="2763"/>
      <c r="P64" s="878" t="s">
        <v>283</v>
      </c>
      <c r="Q64" s="876">
        <f t="shared" si="135"/>
        <v>0</v>
      </c>
      <c r="R64" s="876">
        <f>'배수관폐쇄(총괄) (2)'!AR64</f>
        <v>0</v>
      </c>
      <c r="S64" s="876">
        <f>'배수관폐쇄(총괄) (2)'!AS64</f>
        <v>0</v>
      </c>
      <c r="T64" s="1923">
        <f>'배수관폐쇄(총괄) (2)'!AT64</f>
        <v>0</v>
      </c>
      <c r="V64" s="2763"/>
      <c r="W64" s="878" t="s">
        <v>283</v>
      </c>
      <c r="X64" s="876">
        <f t="shared" si="136"/>
        <v>0</v>
      </c>
      <c r="Y64" s="876">
        <f>'배수관폐쇄(총괄) (2)'!BL64</f>
        <v>0</v>
      </c>
      <c r="Z64" s="876">
        <f>'배수관폐쇄(총괄) (2)'!BM64</f>
        <v>0</v>
      </c>
      <c r="AA64" s="1923">
        <f>'배수관폐쇄(총괄) (2)'!BN64</f>
        <v>0</v>
      </c>
      <c r="AC64" s="2763"/>
      <c r="AD64" s="878" t="s">
        <v>283</v>
      </c>
      <c r="AE64" s="876">
        <f t="shared" si="137"/>
        <v>0</v>
      </c>
      <c r="AF64" s="876">
        <f>'배수관폐쇄(총괄) (2)'!CF64</f>
        <v>0</v>
      </c>
      <c r="AG64" s="876">
        <f>'배수관폐쇄(총괄) (2)'!CG64</f>
        <v>0</v>
      </c>
      <c r="AH64" s="1923">
        <f>'배수관폐쇄(총괄) (2)'!CH64</f>
        <v>0</v>
      </c>
      <c r="AJ64" s="2763"/>
      <c r="AK64" s="878" t="s">
        <v>283</v>
      </c>
      <c r="AL64" s="876">
        <f t="shared" si="138"/>
        <v>0</v>
      </c>
      <c r="AM64" s="876">
        <f>'배수관폐쇄(총괄) (2)'!CZ64</f>
        <v>0</v>
      </c>
      <c r="AN64" s="876">
        <f>'배수관폐쇄(총괄) (2)'!DA64</f>
        <v>0</v>
      </c>
      <c r="AO64" s="1923">
        <f>'배수관폐쇄(총괄) (2)'!DB64</f>
        <v>0</v>
      </c>
    </row>
    <row r="65" spans="1:41" s="871" customFormat="1" ht="19.5" customHeight="1" x14ac:dyDescent="0.15">
      <c r="A65" s="2763"/>
      <c r="B65" s="878" t="s">
        <v>354</v>
      </c>
      <c r="C65" s="876">
        <f t="shared" si="131"/>
        <v>0</v>
      </c>
      <c r="D65" s="876">
        <f t="shared" si="139"/>
        <v>0</v>
      </c>
      <c r="E65" s="876">
        <f t="shared" si="132"/>
        <v>0</v>
      </c>
      <c r="F65" s="1923">
        <f t="shared" si="133"/>
        <v>0</v>
      </c>
      <c r="H65" s="2763"/>
      <c r="I65" s="878" t="s">
        <v>354</v>
      </c>
      <c r="J65" s="876">
        <f t="shared" si="134"/>
        <v>0</v>
      </c>
      <c r="K65" s="876">
        <f>'배수관폐쇄(총괄) (2)'!X65</f>
        <v>0</v>
      </c>
      <c r="L65" s="876">
        <f>'배수관폐쇄(총괄) (2)'!Y65</f>
        <v>0</v>
      </c>
      <c r="M65" s="1923">
        <f>'배수관폐쇄(총괄) (2)'!Z65</f>
        <v>0</v>
      </c>
      <c r="O65" s="2763"/>
      <c r="P65" s="878" t="s">
        <v>354</v>
      </c>
      <c r="Q65" s="876">
        <f t="shared" si="135"/>
        <v>0</v>
      </c>
      <c r="R65" s="876">
        <f>'배수관폐쇄(총괄) (2)'!AR65</f>
        <v>0</v>
      </c>
      <c r="S65" s="876">
        <f>'배수관폐쇄(총괄) (2)'!AS65</f>
        <v>0</v>
      </c>
      <c r="T65" s="1923">
        <f>'배수관폐쇄(총괄) (2)'!AT65</f>
        <v>0</v>
      </c>
      <c r="V65" s="2763"/>
      <c r="W65" s="878" t="s">
        <v>354</v>
      </c>
      <c r="X65" s="876">
        <f t="shared" si="136"/>
        <v>0</v>
      </c>
      <c r="Y65" s="876">
        <f>'배수관폐쇄(총괄) (2)'!BL65</f>
        <v>0</v>
      </c>
      <c r="Z65" s="876">
        <f>'배수관폐쇄(총괄) (2)'!BM65</f>
        <v>0</v>
      </c>
      <c r="AA65" s="1923">
        <f>'배수관폐쇄(총괄) (2)'!BN65</f>
        <v>0</v>
      </c>
      <c r="AC65" s="2763"/>
      <c r="AD65" s="878" t="s">
        <v>354</v>
      </c>
      <c r="AE65" s="876">
        <f t="shared" si="137"/>
        <v>0</v>
      </c>
      <c r="AF65" s="876">
        <f>'배수관폐쇄(총괄) (2)'!CF65</f>
        <v>0</v>
      </c>
      <c r="AG65" s="876">
        <f>'배수관폐쇄(총괄) (2)'!CG65</f>
        <v>0</v>
      </c>
      <c r="AH65" s="1923">
        <f>'배수관폐쇄(총괄) (2)'!CH65</f>
        <v>0</v>
      </c>
      <c r="AJ65" s="2763"/>
      <c r="AK65" s="878" t="s">
        <v>354</v>
      </c>
      <c r="AL65" s="876">
        <f t="shared" si="138"/>
        <v>0</v>
      </c>
      <c r="AM65" s="876">
        <f>'배수관폐쇄(총괄) (2)'!CZ65</f>
        <v>0</v>
      </c>
      <c r="AN65" s="876">
        <f>'배수관폐쇄(총괄) (2)'!DA65</f>
        <v>0</v>
      </c>
      <c r="AO65" s="1923">
        <f>'배수관폐쇄(총괄) (2)'!DB65</f>
        <v>0</v>
      </c>
    </row>
    <row r="66" spans="1:41" s="871" customFormat="1" ht="19.5" customHeight="1" x14ac:dyDescent="0.15">
      <c r="A66" s="2763"/>
      <c r="B66" s="882" t="s">
        <v>847</v>
      </c>
      <c r="C66" s="876">
        <f t="shared" si="131"/>
        <v>0</v>
      </c>
      <c r="D66" s="876">
        <f t="shared" si="139"/>
        <v>0</v>
      </c>
      <c r="E66" s="876">
        <f t="shared" si="132"/>
        <v>0</v>
      </c>
      <c r="F66" s="1923">
        <f t="shared" si="133"/>
        <v>0</v>
      </c>
      <c r="H66" s="2763"/>
      <c r="I66" s="882" t="s">
        <v>847</v>
      </c>
      <c r="J66" s="876">
        <f t="shared" si="134"/>
        <v>0</v>
      </c>
      <c r="K66" s="876">
        <f>'배수관폐쇄(총괄) (2)'!X66</f>
        <v>0</v>
      </c>
      <c r="L66" s="876">
        <f>'배수관폐쇄(총괄) (2)'!Y66</f>
        <v>0</v>
      </c>
      <c r="M66" s="1923">
        <f>'배수관폐쇄(총괄) (2)'!Z66</f>
        <v>0</v>
      </c>
      <c r="O66" s="2763"/>
      <c r="P66" s="882" t="s">
        <v>847</v>
      </c>
      <c r="Q66" s="876">
        <f t="shared" si="135"/>
        <v>0</v>
      </c>
      <c r="R66" s="876">
        <f>'배수관폐쇄(총괄) (2)'!AR66</f>
        <v>0</v>
      </c>
      <c r="S66" s="876">
        <f>'배수관폐쇄(총괄) (2)'!AS66</f>
        <v>0</v>
      </c>
      <c r="T66" s="1923">
        <f>'배수관폐쇄(총괄) (2)'!AT66</f>
        <v>0</v>
      </c>
      <c r="V66" s="2763"/>
      <c r="W66" s="882" t="s">
        <v>847</v>
      </c>
      <c r="X66" s="876">
        <f t="shared" si="136"/>
        <v>0</v>
      </c>
      <c r="Y66" s="876">
        <f>'배수관폐쇄(총괄) (2)'!BL66</f>
        <v>0</v>
      </c>
      <c r="Z66" s="876">
        <f>'배수관폐쇄(총괄) (2)'!BM66</f>
        <v>0</v>
      </c>
      <c r="AA66" s="1923">
        <f>'배수관폐쇄(총괄) (2)'!BN66</f>
        <v>0</v>
      </c>
      <c r="AC66" s="2763"/>
      <c r="AD66" s="882" t="s">
        <v>847</v>
      </c>
      <c r="AE66" s="876">
        <f t="shared" si="137"/>
        <v>0</v>
      </c>
      <c r="AF66" s="876">
        <f>'배수관폐쇄(총괄) (2)'!CF66</f>
        <v>0</v>
      </c>
      <c r="AG66" s="876">
        <f>'배수관폐쇄(총괄) (2)'!CG66</f>
        <v>0</v>
      </c>
      <c r="AH66" s="1923">
        <f>'배수관폐쇄(총괄) (2)'!CH66</f>
        <v>0</v>
      </c>
      <c r="AJ66" s="2763"/>
      <c r="AK66" s="882" t="s">
        <v>847</v>
      </c>
      <c r="AL66" s="876">
        <f t="shared" si="138"/>
        <v>0</v>
      </c>
      <c r="AM66" s="876">
        <f>'배수관폐쇄(총괄) (2)'!CZ66</f>
        <v>0</v>
      </c>
      <c r="AN66" s="876">
        <f>'배수관폐쇄(총괄) (2)'!DA66</f>
        <v>0</v>
      </c>
      <c r="AO66" s="1923">
        <f>'배수관폐쇄(총괄) (2)'!DB66</f>
        <v>0</v>
      </c>
    </row>
    <row r="67" spans="1:41" s="871" customFormat="1" ht="19.5" customHeight="1" x14ac:dyDescent="0.15">
      <c r="A67" s="2764"/>
      <c r="B67" s="879" t="s">
        <v>355</v>
      </c>
      <c r="C67" s="876">
        <f t="shared" si="131"/>
        <v>0</v>
      </c>
      <c r="D67" s="876">
        <f t="shared" si="139"/>
        <v>0</v>
      </c>
      <c r="E67" s="876">
        <f t="shared" si="132"/>
        <v>0</v>
      </c>
      <c r="F67" s="1923">
        <f t="shared" si="133"/>
        <v>0</v>
      </c>
      <c r="H67" s="2764"/>
      <c r="I67" s="879" t="s">
        <v>355</v>
      </c>
      <c r="J67" s="876">
        <f t="shared" si="134"/>
        <v>0</v>
      </c>
      <c r="K67" s="876">
        <f>'배수관폐쇄(총괄) (2)'!X67</f>
        <v>0</v>
      </c>
      <c r="L67" s="876">
        <f>'배수관폐쇄(총괄) (2)'!Y67</f>
        <v>0</v>
      </c>
      <c r="M67" s="1923">
        <f>'배수관폐쇄(총괄) (2)'!Z67</f>
        <v>0</v>
      </c>
      <c r="O67" s="2764"/>
      <c r="P67" s="879" t="s">
        <v>355</v>
      </c>
      <c r="Q67" s="876">
        <f t="shared" si="135"/>
        <v>0</v>
      </c>
      <c r="R67" s="876">
        <f>'배수관폐쇄(총괄) (2)'!AR67</f>
        <v>0</v>
      </c>
      <c r="S67" s="876">
        <f>'배수관폐쇄(총괄) (2)'!AS67</f>
        <v>0</v>
      </c>
      <c r="T67" s="1923">
        <f>'배수관폐쇄(총괄) (2)'!AT67</f>
        <v>0</v>
      </c>
      <c r="V67" s="2764"/>
      <c r="W67" s="879" t="s">
        <v>355</v>
      </c>
      <c r="X67" s="876">
        <f t="shared" si="136"/>
        <v>0</v>
      </c>
      <c r="Y67" s="876">
        <f>'배수관폐쇄(총괄) (2)'!BL67</f>
        <v>0</v>
      </c>
      <c r="Z67" s="876">
        <f>'배수관폐쇄(총괄) (2)'!BM67</f>
        <v>0</v>
      </c>
      <c r="AA67" s="1923">
        <f>'배수관폐쇄(총괄) (2)'!BN67</f>
        <v>0</v>
      </c>
      <c r="AC67" s="2764"/>
      <c r="AD67" s="879" t="s">
        <v>355</v>
      </c>
      <c r="AE67" s="876">
        <f t="shared" si="137"/>
        <v>0</v>
      </c>
      <c r="AF67" s="876">
        <f>'배수관폐쇄(총괄) (2)'!CF67</f>
        <v>0</v>
      </c>
      <c r="AG67" s="876">
        <f>'배수관폐쇄(총괄) (2)'!CG67</f>
        <v>0</v>
      </c>
      <c r="AH67" s="1923">
        <f>'배수관폐쇄(총괄) (2)'!CH67</f>
        <v>0</v>
      </c>
      <c r="AJ67" s="2764"/>
      <c r="AK67" s="879" t="s">
        <v>355</v>
      </c>
      <c r="AL67" s="876">
        <f t="shared" si="138"/>
        <v>0</v>
      </c>
      <c r="AM67" s="876">
        <f>'배수관폐쇄(총괄) (2)'!CZ67</f>
        <v>0</v>
      </c>
      <c r="AN67" s="876">
        <f>'배수관폐쇄(총괄) (2)'!DA67</f>
        <v>0</v>
      </c>
      <c r="AO67" s="1923">
        <f>'배수관폐쇄(총괄) (2)'!DB67</f>
        <v>0</v>
      </c>
    </row>
    <row r="68" spans="1:41" s="871" customFormat="1" ht="19.5" customHeight="1" x14ac:dyDescent="0.15">
      <c r="A68" s="2762" t="s">
        <v>306</v>
      </c>
      <c r="B68" s="854" t="s">
        <v>46</v>
      </c>
      <c r="C68" s="880">
        <f>SUM(C69:C76)</f>
        <v>-51</v>
      </c>
      <c r="D68" s="880">
        <f t="shared" ref="D68:F68" si="140">SUM(D69:D76)</f>
        <v>0</v>
      </c>
      <c r="E68" s="880">
        <f t="shared" si="140"/>
        <v>0</v>
      </c>
      <c r="F68" s="1924">
        <f t="shared" si="140"/>
        <v>51</v>
      </c>
      <c r="H68" s="2762" t="s">
        <v>306</v>
      </c>
      <c r="I68" s="854" t="s">
        <v>46</v>
      </c>
      <c r="J68" s="880">
        <f>SUM(J69:J76)</f>
        <v>0</v>
      </c>
      <c r="K68" s="880">
        <f t="shared" ref="K68:M68" si="141">SUM(K69:K76)</f>
        <v>0</v>
      </c>
      <c r="L68" s="880">
        <f t="shared" si="141"/>
        <v>0</v>
      </c>
      <c r="M68" s="1924">
        <f t="shared" si="141"/>
        <v>0</v>
      </c>
      <c r="O68" s="2762" t="s">
        <v>306</v>
      </c>
      <c r="P68" s="854" t="s">
        <v>46</v>
      </c>
      <c r="Q68" s="880">
        <f>SUM(Q69:Q76)</f>
        <v>-51</v>
      </c>
      <c r="R68" s="880">
        <f t="shared" ref="R68:T68" si="142">SUM(R69:R76)</f>
        <v>0</v>
      </c>
      <c r="S68" s="880">
        <f t="shared" si="142"/>
        <v>0</v>
      </c>
      <c r="T68" s="1924">
        <f t="shared" si="142"/>
        <v>51</v>
      </c>
      <c r="V68" s="2762" t="s">
        <v>306</v>
      </c>
      <c r="W68" s="854" t="s">
        <v>46</v>
      </c>
      <c r="X68" s="880">
        <f>SUM(X69:X76)</f>
        <v>0</v>
      </c>
      <c r="Y68" s="880">
        <f t="shared" ref="Y68:AA68" si="143">SUM(Y69:Y76)</f>
        <v>0</v>
      </c>
      <c r="Z68" s="880">
        <f t="shared" si="143"/>
        <v>0</v>
      </c>
      <c r="AA68" s="1924">
        <f t="shared" si="143"/>
        <v>0</v>
      </c>
      <c r="AC68" s="2762" t="s">
        <v>306</v>
      </c>
      <c r="AD68" s="854" t="s">
        <v>46</v>
      </c>
      <c r="AE68" s="880">
        <f>SUM(AE69:AE76)</f>
        <v>0</v>
      </c>
      <c r="AF68" s="880">
        <f t="shared" ref="AF68:AH68" si="144">SUM(AF69:AF76)</f>
        <v>0</v>
      </c>
      <c r="AG68" s="880">
        <f t="shared" si="144"/>
        <v>0</v>
      </c>
      <c r="AH68" s="1924">
        <f t="shared" si="144"/>
        <v>0</v>
      </c>
      <c r="AJ68" s="2762" t="s">
        <v>306</v>
      </c>
      <c r="AK68" s="854" t="s">
        <v>46</v>
      </c>
      <c r="AL68" s="880">
        <f>SUM(AL69:AL76)</f>
        <v>0</v>
      </c>
      <c r="AM68" s="880">
        <f t="shared" ref="AM68:AO68" si="145">SUM(AM69:AM76)</f>
        <v>0</v>
      </c>
      <c r="AN68" s="880">
        <f t="shared" si="145"/>
        <v>0</v>
      </c>
      <c r="AO68" s="1924">
        <f t="shared" si="145"/>
        <v>0</v>
      </c>
    </row>
    <row r="69" spans="1:41" s="871" customFormat="1" ht="19.5" customHeight="1" x14ac:dyDescent="0.15">
      <c r="A69" s="2763"/>
      <c r="B69" s="881" t="s">
        <v>793</v>
      </c>
      <c r="C69" s="876">
        <f t="shared" ref="C69:C76" si="146">D69+E69-F69</f>
        <v>0</v>
      </c>
      <c r="D69" s="876">
        <f>J69+R69+Y69+AF69+AM69</f>
        <v>0</v>
      </c>
      <c r="E69" s="876">
        <f t="shared" ref="E69:E76" si="147">K69+S69+Z69+AG69+AN69</f>
        <v>0</v>
      </c>
      <c r="F69" s="1923">
        <f t="shared" ref="F69:F76" si="148">L69+T69+AA69+AH69+AO69</f>
        <v>0</v>
      </c>
      <c r="H69" s="2763"/>
      <c r="I69" s="881" t="s">
        <v>793</v>
      </c>
      <c r="J69" s="876">
        <f t="shared" ref="J69:J76" si="149">K69+L69-M69</f>
        <v>0</v>
      </c>
      <c r="K69" s="876">
        <f>'배수관폐쇄(총괄) (2)'!X69</f>
        <v>0</v>
      </c>
      <c r="L69" s="876">
        <f>'배수관폐쇄(총괄) (2)'!Y69</f>
        <v>0</v>
      </c>
      <c r="M69" s="1923">
        <f>'배수관폐쇄(총괄) (2)'!Z69</f>
        <v>0</v>
      </c>
      <c r="O69" s="2763"/>
      <c r="P69" s="881" t="s">
        <v>793</v>
      </c>
      <c r="Q69" s="876">
        <f t="shared" ref="Q69:Q76" si="150">R69+S69-T69</f>
        <v>0</v>
      </c>
      <c r="R69" s="876">
        <f>'배수관폐쇄(총괄) (2)'!AR69</f>
        <v>0</v>
      </c>
      <c r="S69" s="876">
        <f>'배수관폐쇄(총괄) (2)'!AS69</f>
        <v>0</v>
      </c>
      <c r="T69" s="1923">
        <f>'배수관폐쇄(총괄) (2)'!AT69</f>
        <v>0</v>
      </c>
      <c r="V69" s="2763"/>
      <c r="W69" s="881" t="s">
        <v>793</v>
      </c>
      <c r="X69" s="876">
        <f t="shared" ref="X69:X76" si="151">Y69+Z69-AA69</f>
        <v>0</v>
      </c>
      <c r="Y69" s="876">
        <f>'배수관폐쇄(총괄) (2)'!BL69</f>
        <v>0</v>
      </c>
      <c r="Z69" s="876">
        <f>'배수관폐쇄(총괄) (2)'!BM69</f>
        <v>0</v>
      </c>
      <c r="AA69" s="1923">
        <f>'배수관폐쇄(총괄) (2)'!BN69</f>
        <v>0</v>
      </c>
      <c r="AC69" s="2763"/>
      <c r="AD69" s="881" t="s">
        <v>793</v>
      </c>
      <c r="AE69" s="876">
        <f t="shared" ref="AE69:AE76" si="152">AF69+AG69-AH69</f>
        <v>0</v>
      </c>
      <c r="AF69" s="876">
        <f>'배수관폐쇄(총괄) (2)'!CF69</f>
        <v>0</v>
      </c>
      <c r="AG69" s="876">
        <f>'배수관폐쇄(총괄) (2)'!CG69</f>
        <v>0</v>
      </c>
      <c r="AH69" s="1923">
        <f>'배수관폐쇄(총괄) (2)'!CH69</f>
        <v>0</v>
      </c>
      <c r="AJ69" s="2763"/>
      <c r="AK69" s="881" t="s">
        <v>793</v>
      </c>
      <c r="AL69" s="876">
        <f t="shared" ref="AL69:AL76" si="153">AM69+AN69-AO69</f>
        <v>0</v>
      </c>
      <c r="AM69" s="876">
        <f>'배수관폐쇄(총괄) (2)'!CZ69</f>
        <v>0</v>
      </c>
      <c r="AN69" s="876">
        <f>'배수관폐쇄(총괄) (2)'!DA69</f>
        <v>0</v>
      </c>
      <c r="AO69" s="1923">
        <f>'배수관폐쇄(총괄) (2)'!DB69</f>
        <v>0</v>
      </c>
    </row>
    <row r="70" spans="1:41" s="871" customFormat="1" ht="19.5" customHeight="1" x14ac:dyDescent="0.15">
      <c r="A70" s="2763"/>
      <c r="B70" s="877" t="s">
        <v>792</v>
      </c>
      <c r="C70" s="876">
        <f t="shared" si="146"/>
        <v>-51</v>
      </c>
      <c r="D70" s="876">
        <f t="shared" ref="D70:D76" si="154">J70+R70+Y70+AF70+AM70</f>
        <v>0</v>
      </c>
      <c r="E70" s="876">
        <f t="shared" si="147"/>
        <v>0</v>
      </c>
      <c r="F70" s="1923">
        <f t="shared" si="148"/>
        <v>51</v>
      </c>
      <c r="H70" s="2763"/>
      <c r="I70" s="877" t="s">
        <v>792</v>
      </c>
      <c r="J70" s="876">
        <f t="shared" si="149"/>
        <v>0</v>
      </c>
      <c r="K70" s="876">
        <f>'배수관폐쇄(총괄) (2)'!X70</f>
        <v>0</v>
      </c>
      <c r="L70" s="876">
        <f>'배수관폐쇄(총괄) (2)'!Y70</f>
        <v>0</v>
      </c>
      <c r="M70" s="1923">
        <f>'배수관폐쇄(총괄) (2)'!Z70</f>
        <v>0</v>
      </c>
      <c r="O70" s="2763"/>
      <c r="P70" s="877" t="s">
        <v>792</v>
      </c>
      <c r="Q70" s="876">
        <f t="shared" si="150"/>
        <v>-51</v>
      </c>
      <c r="R70" s="876">
        <f>'배수관폐쇄(총괄) (2)'!AR70</f>
        <v>0</v>
      </c>
      <c r="S70" s="876">
        <f>'배수관폐쇄(총괄) (2)'!AS70</f>
        <v>0</v>
      </c>
      <c r="T70" s="1923">
        <f>'배수관폐쇄(총괄) (2)'!AT70</f>
        <v>51</v>
      </c>
      <c r="V70" s="2763"/>
      <c r="W70" s="877" t="s">
        <v>792</v>
      </c>
      <c r="X70" s="876">
        <f t="shared" si="151"/>
        <v>0</v>
      </c>
      <c r="Y70" s="876">
        <f>'배수관폐쇄(총괄) (2)'!BL70</f>
        <v>0</v>
      </c>
      <c r="Z70" s="876">
        <f>'배수관폐쇄(총괄) (2)'!BM70</f>
        <v>0</v>
      </c>
      <c r="AA70" s="1923">
        <f>'배수관폐쇄(총괄) (2)'!BN70</f>
        <v>0</v>
      </c>
      <c r="AC70" s="2763"/>
      <c r="AD70" s="877" t="s">
        <v>792</v>
      </c>
      <c r="AE70" s="876">
        <f t="shared" si="152"/>
        <v>0</v>
      </c>
      <c r="AF70" s="876">
        <f>'배수관폐쇄(총괄) (2)'!CF70</f>
        <v>0</v>
      </c>
      <c r="AG70" s="876">
        <f>'배수관폐쇄(총괄) (2)'!CG70</f>
        <v>0</v>
      </c>
      <c r="AH70" s="1923">
        <f>'배수관폐쇄(총괄) (2)'!CH70</f>
        <v>0</v>
      </c>
      <c r="AJ70" s="2763"/>
      <c r="AK70" s="877" t="s">
        <v>792</v>
      </c>
      <c r="AL70" s="876">
        <f t="shared" si="153"/>
        <v>0</v>
      </c>
      <c r="AM70" s="876">
        <f>'배수관폐쇄(총괄) (2)'!CZ70</f>
        <v>0</v>
      </c>
      <c r="AN70" s="876">
        <f>'배수관폐쇄(총괄) (2)'!DA70</f>
        <v>0</v>
      </c>
      <c r="AO70" s="1923">
        <f>'배수관폐쇄(총괄) (2)'!DB70</f>
        <v>0</v>
      </c>
    </row>
    <row r="71" spans="1:41" s="871" customFormat="1" ht="19.5" customHeight="1" x14ac:dyDescent="0.15">
      <c r="A71" s="2763"/>
      <c r="B71" s="877" t="s">
        <v>344</v>
      </c>
      <c r="C71" s="876">
        <f t="shared" si="146"/>
        <v>0</v>
      </c>
      <c r="D71" s="876">
        <f t="shared" si="154"/>
        <v>0</v>
      </c>
      <c r="E71" s="876">
        <f t="shared" si="147"/>
        <v>0</v>
      </c>
      <c r="F71" s="1923">
        <f t="shared" si="148"/>
        <v>0</v>
      </c>
      <c r="H71" s="2763"/>
      <c r="I71" s="877" t="s">
        <v>344</v>
      </c>
      <c r="J71" s="876">
        <f t="shared" si="149"/>
        <v>0</v>
      </c>
      <c r="K71" s="876">
        <f>'배수관폐쇄(총괄) (2)'!X71</f>
        <v>0</v>
      </c>
      <c r="L71" s="876">
        <f>'배수관폐쇄(총괄) (2)'!Y71</f>
        <v>0</v>
      </c>
      <c r="M71" s="1923">
        <f>'배수관폐쇄(총괄) (2)'!Z71</f>
        <v>0</v>
      </c>
      <c r="O71" s="2763"/>
      <c r="P71" s="877" t="s">
        <v>344</v>
      </c>
      <c r="Q71" s="876">
        <f t="shared" si="150"/>
        <v>0</v>
      </c>
      <c r="R71" s="876">
        <f>'배수관폐쇄(총괄) (2)'!AR71</f>
        <v>0</v>
      </c>
      <c r="S71" s="876">
        <f>'배수관폐쇄(총괄) (2)'!AS71</f>
        <v>0</v>
      </c>
      <c r="T71" s="1923">
        <f>'배수관폐쇄(총괄) (2)'!AT71</f>
        <v>0</v>
      </c>
      <c r="V71" s="2763"/>
      <c r="W71" s="877" t="s">
        <v>344</v>
      </c>
      <c r="X71" s="876">
        <f t="shared" si="151"/>
        <v>0</v>
      </c>
      <c r="Y71" s="876">
        <f>'배수관폐쇄(총괄) (2)'!BL71</f>
        <v>0</v>
      </c>
      <c r="Z71" s="876">
        <f>'배수관폐쇄(총괄) (2)'!BM71</f>
        <v>0</v>
      </c>
      <c r="AA71" s="1923">
        <f>'배수관폐쇄(총괄) (2)'!BN71</f>
        <v>0</v>
      </c>
      <c r="AC71" s="2763"/>
      <c r="AD71" s="877" t="s">
        <v>344</v>
      </c>
      <c r="AE71" s="876">
        <f t="shared" si="152"/>
        <v>0</v>
      </c>
      <c r="AF71" s="876">
        <f>'배수관폐쇄(총괄) (2)'!CF71</f>
        <v>0</v>
      </c>
      <c r="AG71" s="876">
        <f>'배수관폐쇄(총괄) (2)'!CG71</f>
        <v>0</v>
      </c>
      <c r="AH71" s="1923">
        <f>'배수관폐쇄(총괄) (2)'!CH71</f>
        <v>0</v>
      </c>
      <c r="AJ71" s="2763"/>
      <c r="AK71" s="877" t="s">
        <v>344</v>
      </c>
      <c r="AL71" s="876">
        <f t="shared" si="153"/>
        <v>0</v>
      </c>
      <c r="AM71" s="876">
        <f>'배수관폐쇄(총괄) (2)'!CZ71</f>
        <v>0</v>
      </c>
      <c r="AN71" s="876">
        <f>'배수관폐쇄(총괄) (2)'!DA71</f>
        <v>0</v>
      </c>
      <c r="AO71" s="1923">
        <f>'배수관폐쇄(총괄) (2)'!DB71</f>
        <v>0</v>
      </c>
    </row>
    <row r="72" spans="1:41" s="871" customFormat="1" ht="19.5" customHeight="1" x14ac:dyDescent="0.15">
      <c r="A72" s="2763"/>
      <c r="B72" s="877" t="s">
        <v>345</v>
      </c>
      <c r="C72" s="876">
        <f t="shared" si="146"/>
        <v>0</v>
      </c>
      <c r="D72" s="876">
        <f t="shared" si="154"/>
        <v>0</v>
      </c>
      <c r="E72" s="876">
        <f t="shared" si="147"/>
        <v>0</v>
      </c>
      <c r="F72" s="1923">
        <f t="shared" si="148"/>
        <v>0</v>
      </c>
      <c r="H72" s="2763"/>
      <c r="I72" s="877" t="s">
        <v>345</v>
      </c>
      <c r="J72" s="876">
        <f t="shared" si="149"/>
        <v>0</v>
      </c>
      <c r="K72" s="876">
        <f>'배수관폐쇄(총괄) (2)'!X72</f>
        <v>0</v>
      </c>
      <c r="L72" s="876">
        <f>'배수관폐쇄(총괄) (2)'!Y72</f>
        <v>0</v>
      </c>
      <c r="M72" s="1923">
        <f>'배수관폐쇄(총괄) (2)'!Z72</f>
        <v>0</v>
      </c>
      <c r="O72" s="2763"/>
      <c r="P72" s="877" t="s">
        <v>345</v>
      </c>
      <c r="Q72" s="876">
        <f t="shared" si="150"/>
        <v>0</v>
      </c>
      <c r="R72" s="876">
        <f>'배수관폐쇄(총괄) (2)'!AR72</f>
        <v>0</v>
      </c>
      <c r="S72" s="876">
        <f>'배수관폐쇄(총괄) (2)'!AS72</f>
        <v>0</v>
      </c>
      <c r="T72" s="1923">
        <f>'배수관폐쇄(총괄) (2)'!AT72</f>
        <v>0</v>
      </c>
      <c r="V72" s="2763"/>
      <c r="W72" s="877" t="s">
        <v>345</v>
      </c>
      <c r="X72" s="876">
        <f t="shared" si="151"/>
        <v>0</v>
      </c>
      <c r="Y72" s="876">
        <f>'배수관폐쇄(총괄) (2)'!BL72</f>
        <v>0</v>
      </c>
      <c r="Z72" s="876">
        <f>'배수관폐쇄(총괄) (2)'!BM72</f>
        <v>0</v>
      </c>
      <c r="AA72" s="1923">
        <f>'배수관폐쇄(총괄) (2)'!BN72</f>
        <v>0</v>
      </c>
      <c r="AC72" s="2763"/>
      <c r="AD72" s="877" t="s">
        <v>345</v>
      </c>
      <c r="AE72" s="876">
        <f t="shared" si="152"/>
        <v>0</v>
      </c>
      <c r="AF72" s="876">
        <f>'배수관폐쇄(총괄) (2)'!CF72</f>
        <v>0</v>
      </c>
      <c r="AG72" s="876">
        <f>'배수관폐쇄(총괄) (2)'!CG72</f>
        <v>0</v>
      </c>
      <c r="AH72" s="1923">
        <f>'배수관폐쇄(총괄) (2)'!CH72</f>
        <v>0</v>
      </c>
      <c r="AJ72" s="2763"/>
      <c r="AK72" s="877" t="s">
        <v>345</v>
      </c>
      <c r="AL72" s="876">
        <f t="shared" si="153"/>
        <v>0</v>
      </c>
      <c r="AM72" s="876">
        <f>'배수관폐쇄(총괄) (2)'!CZ72</f>
        <v>0</v>
      </c>
      <c r="AN72" s="876">
        <f>'배수관폐쇄(총괄) (2)'!DA72</f>
        <v>0</v>
      </c>
      <c r="AO72" s="1923">
        <f>'배수관폐쇄(총괄) (2)'!DB72</f>
        <v>0</v>
      </c>
    </row>
    <row r="73" spans="1:41" s="871" customFormat="1" ht="19.5" customHeight="1" x14ac:dyDescent="0.15">
      <c r="A73" s="2763"/>
      <c r="B73" s="878" t="s">
        <v>283</v>
      </c>
      <c r="C73" s="876">
        <f t="shared" si="146"/>
        <v>0</v>
      </c>
      <c r="D73" s="876">
        <f t="shared" si="154"/>
        <v>0</v>
      </c>
      <c r="E73" s="876">
        <f t="shared" si="147"/>
        <v>0</v>
      </c>
      <c r="F73" s="1923">
        <f t="shared" si="148"/>
        <v>0</v>
      </c>
      <c r="H73" s="2763"/>
      <c r="I73" s="878" t="s">
        <v>283</v>
      </c>
      <c r="J73" s="876">
        <f t="shared" si="149"/>
        <v>0</v>
      </c>
      <c r="K73" s="876">
        <f>'배수관폐쇄(총괄) (2)'!X73</f>
        <v>0</v>
      </c>
      <c r="L73" s="876">
        <f>'배수관폐쇄(총괄) (2)'!Y73</f>
        <v>0</v>
      </c>
      <c r="M73" s="1923">
        <f>'배수관폐쇄(총괄) (2)'!Z73</f>
        <v>0</v>
      </c>
      <c r="O73" s="2763"/>
      <c r="P73" s="878" t="s">
        <v>283</v>
      </c>
      <c r="Q73" s="876">
        <f t="shared" si="150"/>
        <v>0</v>
      </c>
      <c r="R73" s="876">
        <f>'배수관폐쇄(총괄) (2)'!AR73</f>
        <v>0</v>
      </c>
      <c r="S73" s="876">
        <f>'배수관폐쇄(총괄) (2)'!AS73</f>
        <v>0</v>
      </c>
      <c r="T73" s="1923">
        <f>'배수관폐쇄(총괄) (2)'!AT73</f>
        <v>0</v>
      </c>
      <c r="V73" s="2763"/>
      <c r="W73" s="878" t="s">
        <v>283</v>
      </c>
      <c r="X73" s="876">
        <f t="shared" si="151"/>
        <v>0</v>
      </c>
      <c r="Y73" s="876">
        <f>'배수관폐쇄(총괄) (2)'!BL73</f>
        <v>0</v>
      </c>
      <c r="Z73" s="876">
        <f>'배수관폐쇄(총괄) (2)'!BM73</f>
        <v>0</v>
      </c>
      <c r="AA73" s="1923">
        <f>'배수관폐쇄(총괄) (2)'!BN73</f>
        <v>0</v>
      </c>
      <c r="AC73" s="2763"/>
      <c r="AD73" s="878" t="s">
        <v>283</v>
      </c>
      <c r="AE73" s="876">
        <f t="shared" si="152"/>
        <v>0</v>
      </c>
      <c r="AF73" s="876">
        <f>'배수관폐쇄(총괄) (2)'!CF73</f>
        <v>0</v>
      </c>
      <c r="AG73" s="876">
        <f>'배수관폐쇄(총괄) (2)'!CG73</f>
        <v>0</v>
      </c>
      <c r="AH73" s="1923">
        <f>'배수관폐쇄(총괄) (2)'!CH73</f>
        <v>0</v>
      </c>
      <c r="AJ73" s="2763"/>
      <c r="AK73" s="878" t="s">
        <v>283</v>
      </c>
      <c r="AL73" s="876">
        <f t="shared" si="153"/>
        <v>0</v>
      </c>
      <c r="AM73" s="876">
        <f>'배수관폐쇄(총괄) (2)'!CZ73</f>
        <v>0</v>
      </c>
      <c r="AN73" s="876">
        <f>'배수관폐쇄(총괄) (2)'!DA73</f>
        <v>0</v>
      </c>
      <c r="AO73" s="1923">
        <f>'배수관폐쇄(총괄) (2)'!DB73</f>
        <v>0</v>
      </c>
    </row>
    <row r="74" spans="1:41" s="871" customFormat="1" ht="19.5" customHeight="1" x14ac:dyDescent="0.15">
      <c r="A74" s="2763"/>
      <c r="B74" s="878" t="s">
        <v>354</v>
      </c>
      <c r="C74" s="876">
        <f t="shared" si="146"/>
        <v>0</v>
      </c>
      <c r="D74" s="876">
        <f t="shared" si="154"/>
        <v>0</v>
      </c>
      <c r="E74" s="876">
        <f t="shared" si="147"/>
        <v>0</v>
      </c>
      <c r="F74" s="1923">
        <f t="shared" si="148"/>
        <v>0</v>
      </c>
      <c r="H74" s="2763"/>
      <c r="I74" s="878" t="s">
        <v>354</v>
      </c>
      <c r="J74" s="876">
        <f t="shared" si="149"/>
        <v>0</v>
      </c>
      <c r="K74" s="876">
        <f>'배수관폐쇄(총괄) (2)'!X74</f>
        <v>0</v>
      </c>
      <c r="L74" s="876">
        <f>'배수관폐쇄(총괄) (2)'!Y74</f>
        <v>0</v>
      </c>
      <c r="M74" s="1923">
        <f>'배수관폐쇄(총괄) (2)'!Z74</f>
        <v>0</v>
      </c>
      <c r="O74" s="2763"/>
      <c r="P74" s="878" t="s">
        <v>354</v>
      </c>
      <c r="Q74" s="876">
        <f t="shared" si="150"/>
        <v>0</v>
      </c>
      <c r="R74" s="876">
        <f>'배수관폐쇄(총괄) (2)'!AR74</f>
        <v>0</v>
      </c>
      <c r="S74" s="876">
        <f>'배수관폐쇄(총괄) (2)'!AS74</f>
        <v>0</v>
      </c>
      <c r="T74" s="1923">
        <f>'배수관폐쇄(총괄) (2)'!AT74</f>
        <v>0</v>
      </c>
      <c r="V74" s="2763"/>
      <c r="W74" s="878" t="s">
        <v>354</v>
      </c>
      <c r="X74" s="876">
        <f t="shared" si="151"/>
        <v>0</v>
      </c>
      <c r="Y74" s="876">
        <f>'배수관폐쇄(총괄) (2)'!BL74</f>
        <v>0</v>
      </c>
      <c r="Z74" s="876">
        <f>'배수관폐쇄(총괄) (2)'!BM74</f>
        <v>0</v>
      </c>
      <c r="AA74" s="1923">
        <f>'배수관폐쇄(총괄) (2)'!BN74</f>
        <v>0</v>
      </c>
      <c r="AC74" s="2763"/>
      <c r="AD74" s="878" t="s">
        <v>354</v>
      </c>
      <c r="AE74" s="876">
        <f t="shared" si="152"/>
        <v>0</v>
      </c>
      <c r="AF74" s="876">
        <f>'배수관폐쇄(총괄) (2)'!CF74</f>
        <v>0</v>
      </c>
      <c r="AG74" s="876">
        <f>'배수관폐쇄(총괄) (2)'!CG74</f>
        <v>0</v>
      </c>
      <c r="AH74" s="1923">
        <f>'배수관폐쇄(총괄) (2)'!CH74</f>
        <v>0</v>
      </c>
      <c r="AJ74" s="2763"/>
      <c r="AK74" s="878" t="s">
        <v>354</v>
      </c>
      <c r="AL74" s="876">
        <f t="shared" si="153"/>
        <v>0</v>
      </c>
      <c r="AM74" s="876">
        <f>'배수관폐쇄(총괄) (2)'!CZ74</f>
        <v>0</v>
      </c>
      <c r="AN74" s="876">
        <f>'배수관폐쇄(총괄) (2)'!DA74</f>
        <v>0</v>
      </c>
      <c r="AO74" s="1923">
        <f>'배수관폐쇄(총괄) (2)'!DB74</f>
        <v>0</v>
      </c>
    </row>
    <row r="75" spans="1:41" s="871" customFormat="1" ht="19.5" customHeight="1" x14ac:dyDescent="0.15">
      <c r="A75" s="2763"/>
      <c r="B75" s="882" t="s">
        <v>847</v>
      </c>
      <c r="C75" s="876">
        <f t="shared" si="146"/>
        <v>0</v>
      </c>
      <c r="D75" s="876">
        <f t="shared" si="154"/>
        <v>0</v>
      </c>
      <c r="E75" s="876">
        <f t="shared" si="147"/>
        <v>0</v>
      </c>
      <c r="F75" s="1923">
        <f t="shared" si="148"/>
        <v>0</v>
      </c>
      <c r="H75" s="2763"/>
      <c r="I75" s="882" t="s">
        <v>847</v>
      </c>
      <c r="J75" s="876">
        <f t="shared" si="149"/>
        <v>0</v>
      </c>
      <c r="K75" s="876">
        <f>'배수관폐쇄(총괄) (2)'!X75</f>
        <v>0</v>
      </c>
      <c r="L75" s="876">
        <f>'배수관폐쇄(총괄) (2)'!Y75</f>
        <v>0</v>
      </c>
      <c r="M75" s="1923">
        <f>'배수관폐쇄(총괄) (2)'!Z75</f>
        <v>0</v>
      </c>
      <c r="O75" s="2763"/>
      <c r="P75" s="882" t="s">
        <v>847</v>
      </c>
      <c r="Q75" s="876">
        <f t="shared" si="150"/>
        <v>0</v>
      </c>
      <c r="R75" s="876">
        <f>'배수관폐쇄(총괄) (2)'!AR75</f>
        <v>0</v>
      </c>
      <c r="S75" s="876">
        <f>'배수관폐쇄(총괄) (2)'!AS75</f>
        <v>0</v>
      </c>
      <c r="T75" s="1923">
        <f>'배수관폐쇄(총괄) (2)'!AT75</f>
        <v>0</v>
      </c>
      <c r="V75" s="2763"/>
      <c r="W75" s="882" t="s">
        <v>847</v>
      </c>
      <c r="X75" s="876">
        <f t="shared" si="151"/>
        <v>0</v>
      </c>
      <c r="Y75" s="876">
        <f>'배수관폐쇄(총괄) (2)'!BL75</f>
        <v>0</v>
      </c>
      <c r="Z75" s="876">
        <f>'배수관폐쇄(총괄) (2)'!BM75</f>
        <v>0</v>
      </c>
      <c r="AA75" s="1923">
        <f>'배수관폐쇄(총괄) (2)'!BN75</f>
        <v>0</v>
      </c>
      <c r="AC75" s="2763"/>
      <c r="AD75" s="882" t="s">
        <v>847</v>
      </c>
      <c r="AE75" s="876">
        <f t="shared" si="152"/>
        <v>0</v>
      </c>
      <c r="AF75" s="876">
        <f>'배수관폐쇄(총괄) (2)'!CF75</f>
        <v>0</v>
      </c>
      <c r="AG75" s="876">
        <f>'배수관폐쇄(총괄) (2)'!CG75</f>
        <v>0</v>
      </c>
      <c r="AH75" s="1923">
        <f>'배수관폐쇄(총괄) (2)'!CH75</f>
        <v>0</v>
      </c>
      <c r="AJ75" s="2763"/>
      <c r="AK75" s="882" t="s">
        <v>847</v>
      </c>
      <c r="AL75" s="876">
        <f t="shared" si="153"/>
        <v>0</v>
      </c>
      <c r="AM75" s="876">
        <f>'배수관폐쇄(총괄) (2)'!CZ75</f>
        <v>0</v>
      </c>
      <c r="AN75" s="876">
        <f>'배수관폐쇄(총괄) (2)'!DA75</f>
        <v>0</v>
      </c>
      <c r="AO75" s="1923">
        <f>'배수관폐쇄(총괄) (2)'!DB75</f>
        <v>0</v>
      </c>
    </row>
    <row r="76" spans="1:41" s="871" customFormat="1" ht="19.5" customHeight="1" x14ac:dyDescent="0.15">
      <c r="A76" s="2764"/>
      <c r="B76" s="879" t="s">
        <v>355</v>
      </c>
      <c r="C76" s="876">
        <f t="shared" si="146"/>
        <v>0</v>
      </c>
      <c r="D76" s="876">
        <f t="shared" si="154"/>
        <v>0</v>
      </c>
      <c r="E76" s="876">
        <f t="shared" si="147"/>
        <v>0</v>
      </c>
      <c r="F76" s="1923">
        <f t="shared" si="148"/>
        <v>0</v>
      </c>
      <c r="H76" s="2764"/>
      <c r="I76" s="879" t="s">
        <v>355</v>
      </c>
      <c r="J76" s="876">
        <f t="shared" si="149"/>
        <v>0</v>
      </c>
      <c r="K76" s="876">
        <f>'배수관폐쇄(총괄) (2)'!X76</f>
        <v>0</v>
      </c>
      <c r="L76" s="876">
        <f>'배수관폐쇄(총괄) (2)'!Y76</f>
        <v>0</v>
      </c>
      <c r="M76" s="1923">
        <f>'배수관폐쇄(총괄) (2)'!Z76</f>
        <v>0</v>
      </c>
      <c r="O76" s="2764"/>
      <c r="P76" s="879" t="s">
        <v>355</v>
      </c>
      <c r="Q76" s="876">
        <f t="shared" si="150"/>
        <v>0</v>
      </c>
      <c r="R76" s="876">
        <f>'배수관폐쇄(총괄) (2)'!AR76</f>
        <v>0</v>
      </c>
      <c r="S76" s="876">
        <f>'배수관폐쇄(총괄) (2)'!AS76</f>
        <v>0</v>
      </c>
      <c r="T76" s="1923">
        <f>'배수관폐쇄(총괄) (2)'!AT76</f>
        <v>0</v>
      </c>
      <c r="V76" s="2764"/>
      <c r="W76" s="879" t="s">
        <v>355</v>
      </c>
      <c r="X76" s="876">
        <f t="shared" si="151"/>
        <v>0</v>
      </c>
      <c r="Y76" s="876">
        <f>'배수관폐쇄(총괄) (2)'!BL76</f>
        <v>0</v>
      </c>
      <c r="Z76" s="876">
        <f>'배수관폐쇄(총괄) (2)'!BM76</f>
        <v>0</v>
      </c>
      <c r="AA76" s="1923">
        <f>'배수관폐쇄(총괄) (2)'!BN76</f>
        <v>0</v>
      </c>
      <c r="AC76" s="2764"/>
      <c r="AD76" s="879" t="s">
        <v>355</v>
      </c>
      <c r="AE76" s="876">
        <f t="shared" si="152"/>
        <v>0</v>
      </c>
      <c r="AF76" s="876">
        <f>'배수관폐쇄(총괄) (2)'!CF76</f>
        <v>0</v>
      </c>
      <c r="AG76" s="876">
        <f>'배수관폐쇄(총괄) (2)'!CG76</f>
        <v>0</v>
      </c>
      <c r="AH76" s="1923">
        <f>'배수관폐쇄(총괄) (2)'!CH76</f>
        <v>0</v>
      </c>
      <c r="AJ76" s="2764"/>
      <c r="AK76" s="879" t="s">
        <v>355</v>
      </c>
      <c r="AL76" s="876">
        <f t="shared" si="153"/>
        <v>0</v>
      </c>
      <c r="AM76" s="876">
        <f>'배수관폐쇄(총괄) (2)'!CZ76</f>
        <v>0</v>
      </c>
      <c r="AN76" s="876">
        <f>'배수관폐쇄(총괄) (2)'!DA76</f>
        <v>0</v>
      </c>
      <c r="AO76" s="1923">
        <f>'배수관폐쇄(총괄) (2)'!DB76</f>
        <v>0</v>
      </c>
    </row>
    <row r="77" spans="1:41" s="871" customFormat="1" ht="19.5" customHeight="1" x14ac:dyDescent="0.15">
      <c r="A77" s="2762" t="s">
        <v>307</v>
      </c>
      <c r="B77" s="854" t="s">
        <v>46</v>
      </c>
      <c r="C77" s="880">
        <f>SUM(C78:C85)</f>
        <v>1454.58</v>
      </c>
      <c r="D77" s="880">
        <f t="shared" ref="D77:F77" si="155">SUM(D78:D85)</f>
        <v>1450.4</v>
      </c>
      <c r="E77" s="880">
        <f t="shared" si="155"/>
        <v>4.18</v>
      </c>
      <c r="F77" s="1924">
        <f t="shared" si="155"/>
        <v>0</v>
      </c>
      <c r="H77" s="2762" t="s">
        <v>307</v>
      </c>
      <c r="I77" s="854" t="s">
        <v>46</v>
      </c>
      <c r="J77" s="880">
        <f>SUM(J78:J85)</f>
        <v>0</v>
      </c>
      <c r="K77" s="880">
        <f t="shared" ref="K77:M77" si="156">SUM(K78:K85)</f>
        <v>0</v>
      </c>
      <c r="L77" s="880">
        <f t="shared" si="156"/>
        <v>0</v>
      </c>
      <c r="M77" s="1924">
        <f t="shared" si="156"/>
        <v>0</v>
      </c>
      <c r="O77" s="2762" t="s">
        <v>307</v>
      </c>
      <c r="P77" s="854" t="s">
        <v>46</v>
      </c>
      <c r="Q77" s="880">
        <f>SUM(Q78:Q85)</f>
        <v>0</v>
      </c>
      <c r="R77" s="880">
        <f t="shared" ref="R77:T77" si="157">SUM(R78:R85)</f>
        <v>0</v>
      </c>
      <c r="S77" s="880">
        <f t="shared" si="157"/>
        <v>0</v>
      </c>
      <c r="T77" s="1924">
        <f t="shared" si="157"/>
        <v>0</v>
      </c>
      <c r="V77" s="2762" t="s">
        <v>307</v>
      </c>
      <c r="W77" s="854" t="s">
        <v>46</v>
      </c>
      <c r="X77" s="880">
        <f>SUM(X78:X85)</f>
        <v>839.68999999999994</v>
      </c>
      <c r="Y77" s="880">
        <f t="shared" ref="Y77:AA77" si="158">SUM(Y78:Y85)</f>
        <v>835.51</v>
      </c>
      <c r="Z77" s="880">
        <f t="shared" si="158"/>
        <v>4.18</v>
      </c>
      <c r="AA77" s="1924">
        <f t="shared" si="158"/>
        <v>0</v>
      </c>
      <c r="AC77" s="2762" t="s">
        <v>307</v>
      </c>
      <c r="AD77" s="854" t="s">
        <v>46</v>
      </c>
      <c r="AE77" s="880">
        <f>SUM(AE78:AE85)</f>
        <v>0</v>
      </c>
      <c r="AF77" s="880">
        <f t="shared" ref="AF77:AH77" si="159">SUM(AF78:AF85)</f>
        <v>0</v>
      </c>
      <c r="AG77" s="880">
        <f t="shared" si="159"/>
        <v>0</v>
      </c>
      <c r="AH77" s="1924">
        <f t="shared" si="159"/>
        <v>0</v>
      </c>
      <c r="AJ77" s="2762" t="s">
        <v>307</v>
      </c>
      <c r="AK77" s="854" t="s">
        <v>46</v>
      </c>
      <c r="AL77" s="880">
        <f>SUM(AL78:AL85)</f>
        <v>614.89</v>
      </c>
      <c r="AM77" s="880">
        <f t="shared" ref="AM77:AO77" si="160">SUM(AM78:AM85)</f>
        <v>614.89</v>
      </c>
      <c r="AN77" s="880">
        <f t="shared" si="160"/>
        <v>0</v>
      </c>
      <c r="AO77" s="1924">
        <f t="shared" si="160"/>
        <v>0</v>
      </c>
    </row>
    <row r="78" spans="1:41" s="871" customFormat="1" ht="19.5" customHeight="1" x14ac:dyDescent="0.15">
      <c r="A78" s="2763"/>
      <c r="B78" s="881" t="s">
        <v>793</v>
      </c>
      <c r="C78" s="876">
        <f t="shared" ref="C78:C85" si="161">D78+E78-F78</f>
        <v>0</v>
      </c>
      <c r="D78" s="876">
        <f>J78+R78+Y78+AF78+AM78</f>
        <v>0</v>
      </c>
      <c r="E78" s="876">
        <f t="shared" ref="E78:E85" si="162">K78+S78+Z78+AG78+AN78</f>
        <v>0</v>
      </c>
      <c r="F78" s="1923">
        <f t="shared" ref="F78:F85" si="163">L78+T78+AA78+AH78+AO78</f>
        <v>0</v>
      </c>
      <c r="H78" s="2763"/>
      <c r="I78" s="881" t="s">
        <v>793</v>
      </c>
      <c r="J78" s="876">
        <f t="shared" ref="J78:J85" si="164">K78+L78-M78</f>
        <v>0</v>
      </c>
      <c r="K78" s="876">
        <f>'배수관폐쇄(총괄) (2)'!X78</f>
        <v>0</v>
      </c>
      <c r="L78" s="876">
        <f>'배수관폐쇄(총괄) (2)'!Y78</f>
        <v>0</v>
      </c>
      <c r="M78" s="1923">
        <f>'배수관폐쇄(총괄) (2)'!Z78</f>
        <v>0</v>
      </c>
      <c r="O78" s="2763"/>
      <c r="P78" s="881" t="s">
        <v>793</v>
      </c>
      <c r="Q78" s="876">
        <f t="shared" ref="Q78:Q85" si="165">R78+S78-T78</f>
        <v>0</v>
      </c>
      <c r="R78" s="876">
        <f>'배수관폐쇄(총괄) (2)'!AR78</f>
        <v>0</v>
      </c>
      <c r="S78" s="876">
        <f>'배수관폐쇄(총괄) (2)'!AS78</f>
        <v>0</v>
      </c>
      <c r="T78" s="1923">
        <f>'배수관폐쇄(총괄) (2)'!AT78</f>
        <v>0</v>
      </c>
      <c r="V78" s="2763"/>
      <c r="W78" s="881" t="s">
        <v>793</v>
      </c>
      <c r="X78" s="876">
        <f t="shared" ref="X78:X85" si="166">Y78+Z78-AA78</f>
        <v>0</v>
      </c>
      <c r="Y78" s="876">
        <f>'배수관폐쇄(총괄) (2)'!BL78</f>
        <v>0</v>
      </c>
      <c r="Z78" s="876">
        <f>'배수관폐쇄(총괄) (2)'!BM78</f>
        <v>0</v>
      </c>
      <c r="AA78" s="1923">
        <f>'배수관폐쇄(총괄) (2)'!BN78</f>
        <v>0</v>
      </c>
      <c r="AC78" s="2763"/>
      <c r="AD78" s="881" t="s">
        <v>793</v>
      </c>
      <c r="AE78" s="876">
        <f t="shared" ref="AE78:AE85" si="167">AF78+AG78-AH78</f>
        <v>0</v>
      </c>
      <c r="AF78" s="876">
        <f>'배수관폐쇄(총괄) (2)'!CF78</f>
        <v>0</v>
      </c>
      <c r="AG78" s="876">
        <f>'배수관폐쇄(총괄) (2)'!CG78</f>
        <v>0</v>
      </c>
      <c r="AH78" s="1923">
        <f>'배수관폐쇄(총괄) (2)'!CH78</f>
        <v>0</v>
      </c>
      <c r="AJ78" s="2763"/>
      <c r="AK78" s="881" t="s">
        <v>793</v>
      </c>
      <c r="AL78" s="876">
        <f t="shared" ref="AL78:AL85" si="168">AM78+AN78-AO78</f>
        <v>0</v>
      </c>
      <c r="AM78" s="876">
        <f>'배수관폐쇄(총괄) (2)'!CZ78</f>
        <v>0</v>
      </c>
      <c r="AN78" s="876">
        <f>'배수관폐쇄(총괄) (2)'!DA78</f>
        <v>0</v>
      </c>
      <c r="AO78" s="1923">
        <f>'배수관폐쇄(총괄) (2)'!DB78</f>
        <v>0</v>
      </c>
    </row>
    <row r="79" spans="1:41" s="871" customFormat="1" ht="19.5" customHeight="1" x14ac:dyDescent="0.15">
      <c r="A79" s="2763"/>
      <c r="B79" s="877" t="s">
        <v>792</v>
      </c>
      <c r="C79" s="876">
        <f t="shared" si="161"/>
        <v>0</v>
      </c>
      <c r="D79" s="876">
        <f t="shared" ref="D79:D85" si="169">J79+R79+Y79+AF79+AM79</f>
        <v>0</v>
      </c>
      <c r="E79" s="876">
        <f t="shared" si="162"/>
        <v>0</v>
      </c>
      <c r="F79" s="1923">
        <f t="shared" si="163"/>
        <v>0</v>
      </c>
      <c r="H79" s="2763"/>
      <c r="I79" s="877" t="s">
        <v>792</v>
      </c>
      <c r="J79" s="876">
        <f t="shared" si="164"/>
        <v>0</v>
      </c>
      <c r="K79" s="876">
        <f>'배수관폐쇄(총괄) (2)'!X79</f>
        <v>0</v>
      </c>
      <c r="L79" s="876">
        <f>'배수관폐쇄(총괄) (2)'!Y79</f>
        <v>0</v>
      </c>
      <c r="M79" s="1923">
        <f>'배수관폐쇄(총괄) (2)'!Z79</f>
        <v>0</v>
      </c>
      <c r="O79" s="2763"/>
      <c r="P79" s="877" t="s">
        <v>792</v>
      </c>
      <c r="Q79" s="876">
        <f t="shared" si="165"/>
        <v>0</v>
      </c>
      <c r="R79" s="876">
        <f>'배수관폐쇄(총괄) (2)'!AR79</f>
        <v>0</v>
      </c>
      <c r="S79" s="876">
        <f>'배수관폐쇄(총괄) (2)'!AS79</f>
        <v>0</v>
      </c>
      <c r="T79" s="1923">
        <f>'배수관폐쇄(총괄) (2)'!AT79</f>
        <v>0</v>
      </c>
      <c r="V79" s="2763"/>
      <c r="W79" s="877" t="s">
        <v>792</v>
      </c>
      <c r="X79" s="876">
        <f t="shared" si="166"/>
        <v>0</v>
      </c>
      <c r="Y79" s="876">
        <f>'배수관폐쇄(총괄) (2)'!BL79</f>
        <v>0</v>
      </c>
      <c r="Z79" s="876">
        <f>'배수관폐쇄(총괄) (2)'!BM79</f>
        <v>0</v>
      </c>
      <c r="AA79" s="1923">
        <f>'배수관폐쇄(총괄) (2)'!BN79</f>
        <v>0</v>
      </c>
      <c r="AC79" s="2763"/>
      <c r="AD79" s="877" t="s">
        <v>792</v>
      </c>
      <c r="AE79" s="876">
        <f t="shared" si="167"/>
        <v>0</v>
      </c>
      <c r="AF79" s="876">
        <f>'배수관폐쇄(총괄) (2)'!CF79</f>
        <v>0</v>
      </c>
      <c r="AG79" s="876">
        <f>'배수관폐쇄(총괄) (2)'!CG79</f>
        <v>0</v>
      </c>
      <c r="AH79" s="1923">
        <f>'배수관폐쇄(총괄) (2)'!CH79</f>
        <v>0</v>
      </c>
      <c r="AJ79" s="2763"/>
      <c r="AK79" s="877" t="s">
        <v>792</v>
      </c>
      <c r="AL79" s="876">
        <f t="shared" si="168"/>
        <v>0</v>
      </c>
      <c r="AM79" s="876">
        <f>'배수관폐쇄(총괄) (2)'!CZ79</f>
        <v>0</v>
      </c>
      <c r="AN79" s="876">
        <f>'배수관폐쇄(총괄) (2)'!DA79</f>
        <v>0</v>
      </c>
      <c r="AO79" s="1923">
        <f>'배수관폐쇄(총괄) (2)'!DB79</f>
        <v>0</v>
      </c>
    </row>
    <row r="80" spans="1:41" s="871" customFormat="1" ht="19.5" customHeight="1" x14ac:dyDescent="0.15">
      <c r="A80" s="2763"/>
      <c r="B80" s="877" t="s">
        <v>344</v>
      </c>
      <c r="C80" s="876">
        <f t="shared" si="161"/>
        <v>898.18999999999994</v>
      </c>
      <c r="D80" s="876">
        <f t="shared" si="169"/>
        <v>894.01</v>
      </c>
      <c r="E80" s="876">
        <f t="shared" si="162"/>
        <v>4.18</v>
      </c>
      <c r="F80" s="1923">
        <f t="shared" si="163"/>
        <v>0</v>
      </c>
      <c r="H80" s="2763"/>
      <c r="I80" s="877" t="s">
        <v>344</v>
      </c>
      <c r="J80" s="876">
        <f t="shared" si="164"/>
        <v>0</v>
      </c>
      <c r="K80" s="876">
        <f>'배수관폐쇄(총괄) (2)'!X80</f>
        <v>0</v>
      </c>
      <c r="L80" s="876">
        <f>'배수관폐쇄(총괄) (2)'!Y80</f>
        <v>0</v>
      </c>
      <c r="M80" s="1923">
        <f>'배수관폐쇄(총괄) (2)'!Z80</f>
        <v>0</v>
      </c>
      <c r="O80" s="2763"/>
      <c r="P80" s="877" t="s">
        <v>344</v>
      </c>
      <c r="Q80" s="876">
        <f t="shared" si="165"/>
        <v>0</v>
      </c>
      <c r="R80" s="876">
        <f>'배수관폐쇄(총괄) (2)'!AR80</f>
        <v>0</v>
      </c>
      <c r="S80" s="876">
        <f>'배수관폐쇄(총괄) (2)'!AS80</f>
        <v>0</v>
      </c>
      <c r="T80" s="1923">
        <f>'배수관폐쇄(총괄) (2)'!AT80</f>
        <v>0</v>
      </c>
      <c r="V80" s="2763"/>
      <c r="W80" s="877" t="s">
        <v>344</v>
      </c>
      <c r="X80" s="876">
        <f t="shared" si="166"/>
        <v>783.6099999999999</v>
      </c>
      <c r="Y80" s="876">
        <f>'배수관폐쇄(총괄) (2)'!BL80</f>
        <v>779.43</v>
      </c>
      <c r="Z80" s="876">
        <f>'배수관폐쇄(총괄) (2)'!BM80</f>
        <v>4.18</v>
      </c>
      <c r="AA80" s="1923">
        <f>'배수관폐쇄(총괄) (2)'!BN80</f>
        <v>0</v>
      </c>
      <c r="AC80" s="2763"/>
      <c r="AD80" s="877" t="s">
        <v>344</v>
      </c>
      <c r="AE80" s="876">
        <f t="shared" si="167"/>
        <v>0</v>
      </c>
      <c r="AF80" s="876">
        <f>'배수관폐쇄(총괄) (2)'!CF80</f>
        <v>0</v>
      </c>
      <c r="AG80" s="876">
        <f>'배수관폐쇄(총괄) (2)'!CG80</f>
        <v>0</v>
      </c>
      <c r="AH80" s="1923">
        <f>'배수관폐쇄(총괄) (2)'!CH80</f>
        <v>0</v>
      </c>
      <c r="AJ80" s="2763"/>
      <c r="AK80" s="877" t="s">
        <v>344</v>
      </c>
      <c r="AL80" s="876">
        <f t="shared" si="168"/>
        <v>114.58</v>
      </c>
      <c r="AM80" s="876">
        <f>'배수관폐쇄(총괄) (2)'!CZ80</f>
        <v>114.58</v>
      </c>
      <c r="AN80" s="876">
        <f>'배수관폐쇄(총괄) (2)'!DA80</f>
        <v>0</v>
      </c>
      <c r="AO80" s="1923">
        <f>'배수관폐쇄(총괄) (2)'!DB80</f>
        <v>0</v>
      </c>
    </row>
    <row r="81" spans="1:41" s="871" customFormat="1" ht="19.5" customHeight="1" x14ac:dyDescent="0.15">
      <c r="A81" s="2763"/>
      <c r="B81" s="877" t="s">
        <v>345</v>
      </c>
      <c r="C81" s="876">
        <f t="shared" si="161"/>
        <v>56.08</v>
      </c>
      <c r="D81" s="876">
        <f t="shared" si="169"/>
        <v>56.08</v>
      </c>
      <c r="E81" s="876">
        <f t="shared" si="162"/>
        <v>0</v>
      </c>
      <c r="F81" s="1923">
        <f t="shared" si="163"/>
        <v>0</v>
      </c>
      <c r="H81" s="2763"/>
      <c r="I81" s="877" t="s">
        <v>345</v>
      </c>
      <c r="J81" s="876">
        <f t="shared" si="164"/>
        <v>0</v>
      </c>
      <c r="K81" s="876">
        <f>'배수관폐쇄(총괄) (2)'!X81</f>
        <v>0</v>
      </c>
      <c r="L81" s="876">
        <f>'배수관폐쇄(총괄) (2)'!Y81</f>
        <v>0</v>
      </c>
      <c r="M81" s="1923">
        <f>'배수관폐쇄(총괄) (2)'!Z81</f>
        <v>0</v>
      </c>
      <c r="O81" s="2763"/>
      <c r="P81" s="877" t="s">
        <v>345</v>
      </c>
      <c r="Q81" s="876">
        <f t="shared" si="165"/>
        <v>0</v>
      </c>
      <c r="R81" s="876">
        <f>'배수관폐쇄(총괄) (2)'!AR81</f>
        <v>0</v>
      </c>
      <c r="S81" s="876">
        <f>'배수관폐쇄(총괄) (2)'!AS81</f>
        <v>0</v>
      </c>
      <c r="T81" s="1923">
        <f>'배수관폐쇄(총괄) (2)'!AT81</f>
        <v>0</v>
      </c>
      <c r="V81" s="2763"/>
      <c r="W81" s="877" t="s">
        <v>345</v>
      </c>
      <c r="X81" s="876">
        <f t="shared" si="166"/>
        <v>56.08</v>
      </c>
      <c r="Y81" s="876">
        <f>'배수관폐쇄(총괄) (2)'!BL81</f>
        <v>56.08</v>
      </c>
      <c r="Z81" s="876">
        <f>'배수관폐쇄(총괄) (2)'!BM81</f>
        <v>0</v>
      </c>
      <c r="AA81" s="1923">
        <f>'배수관폐쇄(총괄) (2)'!BN81</f>
        <v>0</v>
      </c>
      <c r="AC81" s="2763"/>
      <c r="AD81" s="877" t="s">
        <v>345</v>
      </c>
      <c r="AE81" s="876">
        <f t="shared" si="167"/>
        <v>0</v>
      </c>
      <c r="AF81" s="876">
        <f>'배수관폐쇄(총괄) (2)'!CF81</f>
        <v>0</v>
      </c>
      <c r="AG81" s="876">
        <f>'배수관폐쇄(총괄) (2)'!CG81</f>
        <v>0</v>
      </c>
      <c r="AH81" s="1923">
        <f>'배수관폐쇄(총괄) (2)'!CH81</f>
        <v>0</v>
      </c>
      <c r="AJ81" s="2763"/>
      <c r="AK81" s="877" t="s">
        <v>345</v>
      </c>
      <c r="AL81" s="876">
        <f t="shared" si="168"/>
        <v>0</v>
      </c>
      <c r="AM81" s="876">
        <f>'배수관폐쇄(총괄) (2)'!CZ81</f>
        <v>0</v>
      </c>
      <c r="AN81" s="876">
        <f>'배수관폐쇄(총괄) (2)'!DA81</f>
        <v>0</v>
      </c>
      <c r="AO81" s="1923">
        <f>'배수관폐쇄(총괄) (2)'!DB81</f>
        <v>0</v>
      </c>
    </row>
    <row r="82" spans="1:41" s="871" customFormat="1" ht="19.5" customHeight="1" x14ac:dyDescent="0.15">
      <c r="A82" s="2763"/>
      <c r="B82" s="878" t="s">
        <v>283</v>
      </c>
      <c r="C82" s="876">
        <f t="shared" si="161"/>
        <v>0</v>
      </c>
      <c r="D82" s="876">
        <f t="shared" si="169"/>
        <v>0</v>
      </c>
      <c r="E82" s="876">
        <f t="shared" si="162"/>
        <v>0</v>
      </c>
      <c r="F82" s="1923">
        <f t="shared" si="163"/>
        <v>0</v>
      </c>
      <c r="H82" s="2763"/>
      <c r="I82" s="878" t="s">
        <v>283</v>
      </c>
      <c r="J82" s="876">
        <f t="shared" si="164"/>
        <v>0</v>
      </c>
      <c r="K82" s="876">
        <f>'배수관폐쇄(총괄) (2)'!X82</f>
        <v>0</v>
      </c>
      <c r="L82" s="876">
        <f>'배수관폐쇄(총괄) (2)'!Y82</f>
        <v>0</v>
      </c>
      <c r="M82" s="1923">
        <f>'배수관폐쇄(총괄) (2)'!Z82</f>
        <v>0</v>
      </c>
      <c r="O82" s="2763"/>
      <c r="P82" s="878" t="s">
        <v>283</v>
      </c>
      <c r="Q82" s="876">
        <f t="shared" si="165"/>
        <v>0</v>
      </c>
      <c r="R82" s="876">
        <f>'배수관폐쇄(총괄) (2)'!AR82</f>
        <v>0</v>
      </c>
      <c r="S82" s="876">
        <f>'배수관폐쇄(총괄) (2)'!AS82</f>
        <v>0</v>
      </c>
      <c r="T82" s="1923">
        <f>'배수관폐쇄(총괄) (2)'!AT82</f>
        <v>0</v>
      </c>
      <c r="V82" s="2763"/>
      <c r="W82" s="878" t="s">
        <v>283</v>
      </c>
      <c r="X82" s="876">
        <f t="shared" si="166"/>
        <v>0</v>
      </c>
      <c r="Y82" s="876">
        <f>'배수관폐쇄(총괄) (2)'!BL82</f>
        <v>0</v>
      </c>
      <c r="Z82" s="876">
        <f>'배수관폐쇄(총괄) (2)'!BM82</f>
        <v>0</v>
      </c>
      <c r="AA82" s="1923">
        <f>'배수관폐쇄(총괄) (2)'!BN82</f>
        <v>0</v>
      </c>
      <c r="AC82" s="2763"/>
      <c r="AD82" s="878" t="s">
        <v>283</v>
      </c>
      <c r="AE82" s="876">
        <f t="shared" si="167"/>
        <v>0</v>
      </c>
      <c r="AF82" s="876">
        <f>'배수관폐쇄(총괄) (2)'!CF82</f>
        <v>0</v>
      </c>
      <c r="AG82" s="876">
        <f>'배수관폐쇄(총괄) (2)'!CG82</f>
        <v>0</v>
      </c>
      <c r="AH82" s="1923">
        <f>'배수관폐쇄(총괄) (2)'!CH82</f>
        <v>0</v>
      </c>
      <c r="AJ82" s="2763"/>
      <c r="AK82" s="878" t="s">
        <v>283</v>
      </c>
      <c r="AL82" s="876">
        <f t="shared" si="168"/>
        <v>0</v>
      </c>
      <c r="AM82" s="876">
        <f>'배수관폐쇄(총괄) (2)'!CZ82</f>
        <v>0</v>
      </c>
      <c r="AN82" s="876">
        <f>'배수관폐쇄(총괄) (2)'!DA82</f>
        <v>0</v>
      </c>
      <c r="AO82" s="1923">
        <f>'배수관폐쇄(총괄) (2)'!DB82</f>
        <v>0</v>
      </c>
    </row>
    <row r="83" spans="1:41" s="871" customFormat="1" ht="19.5" customHeight="1" x14ac:dyDescent="0.15">
      <c r="A83" s="2763"/>
      <c r="B83" s="878" t="s">
        <v>354</v>
      </c>
      <c r="C83" s="876">
        <f t="shared" si="161"/>
        <v>0</v>
      </c>
      <c r="D83" s="876">
        <f t="shared" si="169"/>
        <v>0</v>
      </c>
      <c r="E83" s="876">
        <f t="shared" si="162"/>
        <v>0</v>
      </c>
      <c r="F83" s="1923">
        <f t="shared" si="163"/>
        <v>0</v>
      </c>
      <c r="H83" s="2763"/>
      <c r="I83" s="878" t="s">
        <v>354</v>
      </c>
      <c r="J83" s="876">
        <f t="shared" si="164"/>
        <v>0</v>
      </c>
      <c r="K83" s="876">
        <f>'배수관폐쇄(총괄) (2)'!X83</f>
        <v>0</v>
      </c>
      <c r="L83" s="876">
        <f>'배수관폐쇄(총괄) (2)'!Y83</f>
        <v>0</v>
      </c>
      <c r="M83" s="1923">
        <f>'배수관폐쇄(총괄) (2)'!Z83</f>
        <v>0</v>
      </c>
      <c r="O83" s="2763"/>
      <c r="P83" s="878" t="s">
        <v>354</v>
      </c>
      <c r="Q83" s="876">
        <f t="shared" si="165"/>
        <v>0</v>
      </c>
      <c r="R83" s="876">
        <f>'배수관폐쇄(총괄) (2)'!AR83</f>
        <v>0</v>
      </c>
      <c r="S83" s="876">
        <f>'배수관폐쇄(총괄) (2)'!AS83</f>
        <v>0</v>
      </c>
      <c r="T83" s="1923">
        <f>'배수관폐쇄(총괄) (2)'!AT83</f>
        <v>0</v>
      </c>
      <c r="V83" s="2763"/>
      <c r="W83" s="878" t="s">
        <v>354</v>
      </c>
      <c r="X83" s="876">
        <f t="shared" si="166"/>
        <v>0</v>
      </c>
      <c r="Y83" s="876">
        <f>'배수관폐쇄(총괄) (2)'!BL83</f>
        <v>0</v>
      </c>
      <c r="Z83" s="876">
        <f>'배수관폐쇄(총괄) (2)'!BM83</f>
        <v>0</v>
      </c>
      <c r="AA83" s="1923">
        <f>'배수관폐쇄(총괄) (2)'!BN83</f>
        <v>0</v>
      </c>
      <c r="AC83" s="2763"/>
      <c r="AD83" s="878" t="s">
        <v>354</v>
      </c>
      <c r="AE83" s="876">
        <f t="shared" si="167"/>
        <v>0</v>
      </c>
      <c r="AF83" s="876">
        <f>'배수관폐쇄(총괄) (2)'!CF83</f>
        <v>0</v>
      </c>
      <c r="AG83" s="876">
        <f>'배수관폐쇄(총괄) (2)'!CG83</f>
        <v>0</v>
      </c>
      <c r="AH83" s="1923">
        <f>'배수관폐쇄(총괄) (2)'!CH83</f>
        <v>0</v>
      </c>
      <c r="AJ83" s="2763"/>
      <c r="AK83" s="878" t="s">
        <v>354</v>
      </c>
      <c r="AL83" s="876">
        <f t="shared" si="168"/>
        <v>0</v>
      </c>
      <c r="AM83" s="876">
        <f>'배수관폐쇄(총괄) (2)'!CZ83</f>
        <v>0</v>
      </c>
      <c r="AN83" s="876">
        <f>'배수관폐쇄(총괄) (2)'!DA83</f>
        <v>0</v>
      </c>
      <c r="AO83" s="1923">
        <f>'배수관폐쇄(총괄) (2)'!DB83</f>
        <v>0</v>
      </c>
    </row>
    <row r="84" spans="1:41" s="871" customFormat="1" ht="19.5" customHeight="1" x14ac:dyDescent="0.15">
      <c r="A84" s="2763"/>
      <c r="B84" s="882" t="s">
        <v>847</v>
      </c>
      <c r="C84" s="876">
        <f t="shared" si="161"/>
        <v>500.31</v>
      </c>
      <c r="D84" s="876">
        <f t="shared" si="169"/>
        <v>500.31</v>
      </c>
      <c r="E84" s="876">
        <f t="shared" si="162"/>
        <v>0</v>
      </c>
      <c r="F84" s="1923">
        <f t="shared" si="163"/>
        <v>0</v>
      </c>
      <c r="H84" s="2763"/>
      <c r="I84" s="882" t="s">
        <v>847</v>
      </c>
      <c r="J84" s="876">
        <f t="shared" si="164"/>
        <v>0</v>
      </c>
      <c r="K84" s="876">
        <f>'배수관폐쇄(총괄) (2)'!X84</f>
        <v>0</v>
      </c>
      <c r="L84" s="876">
        <f>'배수관폐쇄(총괄) (2)'!Y84</f>
        <v>0</v>
      </c>
      <c r="M84" s="1923">
        <f>'배수관폐쇄(총괄) (2)'!Z84</f>
        <v>0</v>
      </c>
      <c r="O84" s="2763"/>
      <c r="P84" s="882" t="s">
        <v>847</v>
      </c>
      <c r="Q84" s="876">
        <f t="shared" si="165"/>
        <v>0</v>
      </c>
      <c r="R84" s="876">
        <f>'배수관폐쇄(총괄) (2)'!AR84</f>
        <v>0</v>
      </c>
      <c r="S84" s="876">
        <f>'배수관폐쇄(총괄) (2)'!AS84</f>
        <v>0</v>
      </c>
      <c r="T84" s="1923">
        <f>'배수관폐쇄(총괄) (2)'!AT84</f>
        <v>0</v>
      </c>
      <c r="V84" s="2763"/>
      <c r="W84" s="882" t="s">
        <v>847</v>
      </c>
      <c r="X84" s="876">
        <f t="shared" si="166"/>
        <v>0</v>
      </c>
      <c r="Y84" s="876">
        <f>'배수관폐쇄(총괄) (2)'!BL84</f>
        <v>0</v>
      </c>
      <c r="Z84" s="876">
        <f>'배수관폐쇄(총괄) (2)'!BM84</f>
        <v>0</v>
      </c>
      <c r="AA84" s="1923">
        <f>'배수관폐쇄(총괄) (2)'!BN84</f>
        <v>0</v>
      </c>
      <c r="AC84" s="2763"/>
      <c r="AD84" s="882" t="s">
        <v>847</v>
      </c>
      <c r="AE84" s="876">
        <f t="shared" si="167"/>
        <v>0</v>
      </c>
      <c r="AF84" s="876">
        <f>'배수관폐쇄(총괄) (2)'!CF84</f>
        <v>0</v>
      </c>
      <c r="AG84" s="876">
        <f>'배수관폐쇄(총괄) (2)'!CG84</f>
        <v>0</v>
      </c>
      <c r="AH84" s="1923">
        <f>'배수관폐쇄(총괄) (2)'!CH84</f>
        <v>0</v>
      </c>
      <c r="AJ84" s="2763"/>
      <c r="AK84" s="882" t="s">
        <v>847</v>
      </c>
      <c r="AL84" s="876">
        <f t="shared" si="168"/>
        <v>500.31</v>
      </c>
      <c r="AM84" s="876">
        <f>'배수관폐쇄(총괄) (2)'!CZ84</f>
        <v>500.31</v>
      </c>
      <c r="AN84" s="876">
        <f>'배수관폐쇄(총괄) (2)'!DA84</f>
        <v>0</v>
      </c>
      <c r="AO84" s="1923">
        <f>'배수관폐쇄(총괄) (2)'!DB84</f>
        <v>0</v>
      </c>
    </row>
    <row r="85" spans="1:41" s="871" customFormat="1" ht="19.5" customHeight="1" x14ac:dyDescent="0.15">
      <c r="A85" s="2764"/>
      <c r="B85" s="879" t="s">
        <v>355</v>
      </c>
      <c r="C85" s="876">
        <f t="shared" si="161"/>
        <v>0</v>
      </c>
      <c r="D85" s="876">
        <f t="shared" si="169"/>
        <v>0</v>
      </c>
      <c r="E85" s="876">
        <f t="shared" si="162"/>
        <v>0</v>
      </c>
      <c r="F85" s="1923">
        <f t="shared" si="163"/>
        <v>0</v>
      </c>
      <c r="H85" s="2764"/>
      <c r="I85" s="879" t="s">
        <v>355</v>
      </c>
      <c r="J85" s="876">
        <f t="shared" si="164"/>
        <v>0</v>
      </c>
      <c r="K85" s="876">
        <f>'배수관폐쇄(총괄) (2)'!X85</f>
        <v>0</v>
      </c>
      <c r="L85" s="876">
        <f>'배수관폐쇄(총괄) (2)'!Y85</f>
        <v>0</v>
      </c>
      <c r="M85" s="1923">
        <f>'배수관폐쇄(총괄) (2)'!Z85</f>
        <v>0</v>
      </c>
      <c r="O85" s="2764"/>
      <c r="P85" s="879" t="s">
        <v>355</v>
      </c>
      <c r="Q85" s="876">
        <f t="shared" si="165"/>
        <v>0</v>
      </c>
      <c r="R85" s="876">
        <f>'배수관폐쇄(총괄) (2)'!AR85</f>
        <v>0</v>
      </c>
      <c r="S85" s="876">
        <f>'배수관폐쇄(총괄) (2)'!AS85</f>
        <v>0</v>
      </c>
      <c r="T85" s="1923">
        <f>'배수관폐쇄(총괄) (2)'!AT85</f>
        <v>0</v>
      </c>
      <c r="V85" s="2764"/>
      <c r="W85" s="879" t="s">
        <v>355</v>
      </c>
      <c r="X85" s="876">
        <f t="shared" si="166"/>
        <v>0</v>
      </c>
      <c r="Y85" s="876">
        <f>'배수관폐쇄(총괄) (2)'!BL85</f>
        <v>0</v>
      </c>
      <c r="Z85" s="876">
        <f>'배수관폐쇄(총괄) (2)'!BM85</f>
        <v>0</v>
      </c>
      <c r="AA85" s="1923">
        <f>'배수관폐쇄(총괄) (2)'!BN85</f>
        <v>0</v>
      </c>
      <c r="AC85" s="2764"/>
      <c r="AD85" s="879" t="s">
        <v>355</v>
      </c>
      <c r="AE85" s="876">
        <f t="shared" si="167"/>
        <v>0</v>
      </c>
      <c r="AF85" s="876">
        <f>'배수관폐쇄(총괄) (2)'!CF85</f>
        <v>0</v>
      </c>
      <c r="AG85" s="876">
        <f>'배수관폐쇄(총괄) (2)'!CG85</f>
        <v>0</v>
      </c>
      <c r="AH85" s="1923">
        <f>'배수관폐쇄(총괄) (2)'!CH85</f>
        <v>0</v>
      </c>
      <c r="AJ85" s="2764"/>
      <c r="AK85" s="879" t="s">
        <v>355</v>
      </c>
      <c r="AL85" s="876">
        <f t="shared" si="168"/>
        <v>0</v>
      </c>
      <c r="AM85" s="876">
        <f>'배수관폐쇄(총괄) (2)'!CZ85</f>
        <v>0</v>
      </c>
      <c r="AN85" s="876">
        <f>'배수관폐쇄(총괄) (2)'!DA85</f>
        <v>0</v>
      </c>
      <c r="AO85" s="1923">
        <f>'배수관폐쇄(총괄) (2)'!DB85</f>
        <v>0</v>
      </c>
    </row>
    <row r="86" spans="1:41" s="871" customFormat="1" ht="19.5" customHeight="1" x14ac:dyDescent="0.15">
      <c r="A86" s="2762" t="s">
        <v>308</v>
      </c>
      <c r="B86" s="854" t="s">
        <v>46</v>
      </c>
      <c r="C86" s="880">
        <f>SUM(C87:C93)</f>
        <v>4.26</v>
      </c>
      <c r="D86" s="880">
        <f t="shared" ref="D86:F86" si="170">SUM(D87:D93)</f>
        <v>0</v>
      </c>
      <c r="E86" s="880">
        <f t="shared" si="170"/>
        <v>4.26</v>
      </c>
      <c r="F86" s="1924">
        <f t="shared" si="170"/>
        <v>0</v>
      </c>
      <c r="H86" s="2762" t="s">
        <v>308</v>
      </c>
      <c r="I86" s="854" t="s">
        <v>46</v>
      </c>
      <c r="J86" s="880">
        <f>SUM(J87:J93)</f>
        <v>0</v>
      </c>
      <c r="K86" s="880">
        <f t="shared" ref="K86:M86" si="171">SUM(K87:K93)</f>
        <v>0</v>
      </c>
      <c r="L86" s="880">
        <f t="shared" si="171"/>
        <v>0</v>
      </c>
      <c r="M86" s="1924">
        <f t="shared" si="171"/>
        <v>0</v>
      </c>
      <c r="O86" s="2762" t="s">
        <v>308</v>
      </c>
      <c r="P86" s="854" t="s">
        <v>46</v>
      </c>
      <c r="Q86" s="880">
        <f>SUM(Q87:Q93)</f>
        <v>0</v>
      </c>
      <c r="R86" s="880">
        <f t="shared" ref="R86:T86" si="172">SUM(R87:R93)</f>
        <v>0</v>
      </c>
      <c r="S86" s="880">
        <f t="shared" si="172"/>
        <v>0</v>
      </c>
      <c r="T86" s="1924">
        <f t="shared" si="172"/>
        <v>0</v>
      </c>
      <c r="V86" s="2762" t="s">
        <v>308</v>
      </c>
      <c r="W86" s="854" t="s">
        <v>46</v>
      </c>
      <c r="X86" s="880">
        <f>SUM(X87:X93)</f>
        <v>0</v>
      </c>
      <c r="Y86" s="880">
        <f t="shared" ref="Y86:AA86" si="173">SUM(Y87:Y93)</f>
        <v>0</v>
      </c>
      <c r="Z86" s="880">
        <f t="shared" si="173"/>
        <v>0</v>
      </c>
      <c r="AA86" s="1924">
        <f t="shared" si="173"/>
        <v>0</v>
      </c>
      <c r="AC86" s="2762" t="s">
        <v>308</v>
      </c>
      <c r="AD86" s="854" t="s">
        <v>46</v>
      </c>
      <c r="AE86" s="880">
        <f>SUM(AE87:AE93)</f>
        <v>0</v>
      </c>
      <c r="AF86" s="880">
        <f t="shared" ref="AF86:AH86" si="174">SUM(AF87:AF93)</f>
        <v>0</v>
      </c>
      <c r="AG86" s="880">
        <f t="shared" si="174"/>
        <v>0</v>
      </c>
      <c r="AH86" s="1924">
        <f t="shared" si="174"/>
        <v>0</v>
      </c>
      <c r="AJ86" s="2762" t="s">
        <v>308</v>
      </c>
      <c r="AK86" s="854" t="s">
        <v>46</v>
      </c>
      <c r="AL86" s="880">
        <f>SUM(AL87:AL93)</f>
        <v>4.26</v>
      </c>
      <c r="AM86" s="880">
        <f t="shared" ref="AM86:AO86" si="175">SUM(AM87:AM93)</f>
        <v>0</v>
      </c>
      <c r="AN86" s="880">
        <f t="shared" si="175"/>
        <v>4.26</v>
      </c>
      <c r="AO86" s="1924">
        <f t="shared" si="175"/>
        <v>0</v>
      </c>
    </row>
    <row r="87" spans="1:41" s="871" customFormat="1" ht="19.5" customHeight="1" x14ac:dyDescent="0.15">
      <c r="A87" s="2763"/>
      <c r="B87" s="881" t="s">
        <v>793</v>
      </c>
      <c r="C87" s="876">
        <f t="shared" ref="C87:C93" si="176">D87+E87-F87</f>
        <v>0</v>
      </c>
      <c r="D87" s="876">
        <f>J87+R87+Y87+AF87+AM87</f>
        <v>0</v>
      </c>
      <c r="E87" s="876">
        <f t="shared" ref="E87:E93" si="177">K87+S87+Z87+AG87+AN87</f>
        <v>0</v>
      </c>
      <c r="F87" s="1923">
        <f t="shared" ref="F87:F93" si="178">L87+T87+AA87+AH87+AO87</f>
        <v>0</v>
      </c>
      <c r="H87" s="2763"/>
      <c r="I87" s="881" t="s">
        <v>793</v>
      </c>
      <c r="J87" s="876">
        <f t="shared" ref="J87:J93" si="179">K87+L87-M87</f>
        <v>0</v>
      </c>
      <c r="K87" s="876">
        <f>'배수관폐쇄(총괄) (2)'!X87</f>
        <v>0</v>
      </c>
      <c r="L87" s="876">
        <f>'배수관폐쇄(총괄) (2)'!Y87</f>
        <v>0</v>
      </c>
      <c r="M87" s="1923">
        <f>'배수관폐쇄(총괄) (2)'!Z87</f>
        <v>0</v>
      </c>
      <c r="O87" s="2763"/>
      <c r="P87" s="881" t="s">
        <v>793</v>
      </c>
      <c r="Q87" s="876">
        <f t="shared" ref="Q87:Q93" si="180">R87+S87-T87</f>
        <v>0</v>
      </c>
      <c r="R87" s="876">
        <f>'배수관폐쇄(총괄) (2)'!AR87</f>
        <v>0</v>
      </c>
      <c r="S87" s="876">
        <f>'배수관폐쇄(총괄) (2)'!AS87</f>
        <v>0</v>
      </c>
      <c r="T87" s="1923">
        <f>'배수관폐쇄(총괄) (2)'!AT87</f>
        <v>0</v>
      </c>
      <c r="V87" s="2763"/>
      <c r="W87" s="881" t="s">
        <v>793</v>
      </c>
      <c r="X87" s="876">
        <f t="shared" ref="X87:X93" si="181">Y87+Z87-AA87</f>
        <v>0</v>
      </c>
      <c r="Y87" s="876">
        <f>'배수관폐쇄(총괄) (2)'!BL87</f>
        <v>0</v>
      </c>
      <c r="Z87" s="876">
        <f>'배수관폐쇄(총괄) (2)'!BM87</f>
        <v>0</v>
      </c>
      <c r="AA87" s="1923">
        <f>'배수관폐쇄(총괄) (2)'!BN87</f>
        <v>0</v>
      </c>
      <c r="AC87" s="2763"/>
      <c r="AD87" s="881" t="s">
        <v>793</v>
      </c>
      <c r="AE87" s="876">
        <f t="shared" ref="AE87:AE93" si="182">AF87+AG87-AH87</f>
        <v>0</v>
      </c>
      <c r="AF87" s="876">
        <f>'배수관폐쇄(총괄) (2)'!CF87</f>
        <v>0</v>
      </c>
      <c r="AG87" s="876">
        <f>'배수관폐쇄(총괄) (2)'!CG87</f>
        <v>0</v>
      </c>
      <c r="AH87" s="1923">
        <f>'배수관폐쇄(총괄) (2)'!CH87</f>
        <v>0</v>
      </c>
      <c r="AJ87" s="2763"/>
      <c r="AK87" s="881" t="s">
        <v>793</v>
      </c>
      <c r="AL87" s="876">
        <f t="shared" ref="AL87:AL93" si="183">AM87+AN87-AO87</f>
        <v>0</v>
      </c>
      <c r="AM87" s="876">
        <f>'배수관폐쇄(총괄) (2)'!CZ87</f>
        <v>0</v>
      </c>
      <c r="AN87" s="876">
        <f>'배수관폐쇄(총괄) (2)'!DA87</f>
        <v>0</v>
      </c>
      <c r="AO87" s="1923">
        <f>'배수관폐쇄(총괄) (2)'!DB87</f>
        <v>0</v>
      </c>
    </row>
    <row r="88" spans="1:41" s="871" customFormat="1" ht="19.5" customHeight="1" x14ac:dyDescent="0.15">
      <c r="A88" s="2763"/>
      <c r="B88" s="877" t="s">
        <v>792</v>
      </c>
      <c r="C88" s="876">
        <f t="shared" si="176"/>
        <v>0</v>
      </c>
      <c r="D88" s="876">
        <f t="shared" ref="D88:D93" si="184">J88+R88+Y88+AF88+AM88</f>
        <v>0</v>
      </c>
      <c r="E88" s="876">
        <f t="shared" si="177"/>
        <v>0</v>
      </c>
      <c r="F88" s="1923">
        <f t="shared" si="178"/>
        <v>0</v>
      </c>
      <c r="H88" s="2763"/>
      <c r="I88" s="877" t="s">
        <v>792</v>
      </c>
      <c r="J88" s="876">
        <f t="shared" si="179"/>
        <v>0</v>
      </c>
      <c r="K88" s="876">
        <f>'배수관폐쇄(총괄) (2)'!X88</f>
        <v>0</v>
      </c>
      <c r="L88" s="876">
        <f>'배수관폐쇄(총괄) (2)'!Y88</f>
        <v>0</v>
      </c>
      <c r="M88" s="1923">
        <f>'배수관폐쇄(총괄) (2)'!Z88</f>
        <v>0</v>
      </c>
      <c r="O88" s="2763"/>
      <c r="P88" s="877" t="s">
        <v>792</v>
      </c>
      <c r="Q88" s="876">
        <f t="shared" si="180"/>
        <v>0</v>
      </c>
      <c r="R88" s="876">
        <f>'배수관폐쇄(총괄) (2)'!AR88</f>
        <v>0</v>
      </c>
      <c r="S88" s="876">
        <f>'배수관폐쇄(총괄) (2)'!AS88</f>
        <v>0</v>
      </c>
      <c r="T88" s="1923">
        <f>'배수관폐쇄(총괄) (2)'!AT88</f>
        <v>0</v>
      </c>
      <c r="V88" s="2763"/>
      <c r="W88" s="877" t="s">
        <v>792</v>
      </c>
      <c r="X88" s="876">
        <f t="shared" si="181"/>
        <v>0</v>
      </c>
      <c r="Y88" s="876">
        <f>'배수관폐쇄(총괄) (2)'!BL88</f>
        <v>0</v>
      </c>
      <c r="Z88" s="876">
        <f>'배수관폐쇄(총괄) (2)'!BM88</f>
        <v>0</v>
      </c>
      <c r="AA88" s="1923">
        <f>'배수관폐쇄(총괄) (2)'!BN88</f>
        <v>0</v>
      </c>
      <c r="AC88" s="2763"/>
      <c r="AD88" s="877" t="s">
        <v>792</v>
      </c>
      <c r="AE88" s="876">
        <f t="shared" si="182"/>
        <v>0</v>
      </c>
      <c r="AF88" s="876">
        <f>'배수관폐쇄(총괄) (2)'!CF88</f>
        <v>0</v>
      </c>
      <c r="AG88" s="876">
        <f>'배수관폐쇄(총괄) (2)'!CG88</f>
        <v>0</v>
      </c>
      <c r="AH88" s="1923">
        <f>'배수관폐쇄(총괄) (2)'!CH88</f>
        <v>0</v>
      </c>
      <c r="AJ88" s="2763"/>
      <c r="AK88" s="877" t="s">
        <v>792</v>
      </c>
      <c r="AL88" s="876">
        <f t="shared" si="183"/>
        <v>0</v>
      </c>
      <c r="AM88" s="876">
        <f>'배수관폐쇄(총괄) (2)'!CZ88</f>
        <v>0</v>
      </c>
      <c r="AN88" s="876">
        <f>'배수관폐쇄(총괄) (2)'!DA88</f>
        <v>0</v>
      </c>
      <c r="AO88" s="1923">
        <f>'배수관폐쇄(총괄) (2)'!DB88</f>
        <v>0</v>
      </c>
    </row>
    <row r="89" spans="1:41" s="871" customFormat="1" ht="19.5" customHeight="1" x14ac:dyDescent="0.15">
      <c r="A89" s="2763"/>
      <c r="B89" s="877" t="s">
        <v>344</v>
      </c>
      <c r="C89" s="876">
        <f t="shared" si="176"/>
        <v>4.26</v>
      </c>
      <c r="D89" s="876">
        <f t="shared" si="184"/>
        <v>0</v>
      </c>
      <c r="E89" s="876">
        <f t="shared" si="177"/>
        <v>4.26</v>
      </c>
      <c r="F89" s="1923">
        <f t="shared" si="178"/>
        <v>0</v>
      </c>
      <c r="H89" s="2763"/>
      <c r="I89" s="877" t="s">
        <v>344</v>
      </c>
      <c r="J89" s="876">
        <f t="shared" si="179"/>
        <v>0</v>
      </c>
      <c r="K89" s="876">
        <f>'배수관폐쇄(총괄) (2)'!X89</f>
        <v>0</v>
      </c>
      <c r="L89" s="876">
        <f>'배수관폐쇄(총괄) (2)'!Y89</f>
        <v>0</v>
      </c>
      <c r="M89" s="1923">
        <f>'배수관폐쇄(총괄) (2)'!Z89</f>
        <v>0</v>
      </c>
      <c r="O89" s="2763"/>
      <c r="P89" s="877" t="s">
        <v>344</v>
      </c>
      <c r="Q89" s="876">
        <f t="shared" si="180"/>
        <v>0</v>
      </c>
      <c r="R89" s="876">
        <f>'배수관폐쇄(총괄) (2)'!AR89</f>
        <v>0</v>
      </c>
      <c r="S89" s="876">
        <f>'배수관폐쇄(총괄) (2)'!AS89</f>
        <v>0</v>
      </c>
      <c r="T89" s="1923">
        <f>'배수관폐쇄(총괄) (2)'!AT89</f>
        <v>0</v>
      </c>
      <c r="V89" s="2763"/>
      <c r="W89" s="877" t="s">
        <v>344</v>
      </c>
      <c r="X89" s="876">
        <f t="shared" si="181"/>
        <v>0</v>
      </c>
      <c r="Y89" s="876">
        <f>'배수관폐쇄(총괄) (2)'!BL89</f>
        <v>0</v>
      </c>
      <c r="Z89" s="876">
        <f>'배수관폐쇄(총괄) (2)'!BM89</f>
        <v>0</v>
      </c>
      <c r="AA89" s="1923">
        <f>'배수관폐쇄(총괄) (2)'!BN89</f>
        <v>0</v>
      </c>
      <c r="AC89" s="2763"/>
      <c r="AD89" s="877" t="s">
        <v>344</v>
      </c>
      <c r="AE89" s="876">
        <f t="shared" si="182"/>
        <v>0</v>
      </c>
      <c r="AF89" s="876">
        <f>'배수관폐쇄(총괄) (2)'!CF89</f>
        <v>0</v>
      </c>
      <c r="AG89" s="876">
        <f>'배수관폐쇄(총괄) (2)'!CG89</f>
        <v>0</v>
      </c>
      <c r="AH89" s="1923">
        <f>'배수관폐쇄(총괄) (2)'!CH89</f>
        <v>0</v>
      </c>
      <c r="AJ89" s="2763"/>
      <c r="AK89" s="877" t="s">
        <v>344</v>
      </c>
      <c r="AL89" s="876">
        <f t="shared" si="183"/>
        <v>4.26</v>
      </c>
      <c r="AM89" s="876">
        <f>'배수관폐쇄(총괄) (2)'!CZ89</f>
        <v>0</v>
      </c>
      <c r="AN89" s="876">
        <f>'배수관폐쇄(총괄) (2)'!DA89</f>
        <v>4.26</v>
      </c>
      <c r="AO89" s="1923">
        <f>'배수관폐쇄(총괄) (2)'!DB89</f>
        <v>0</v>
      </c>
    </row>
    <row r="90" spans="1:41" s="871" customFormat="1" ht="19.5" customHeight="1" x14ac:dyDescent="0.15">
      <c r="A90" s="2763"/>
      <c r="B90" s="877" t="s">
        <v>345</v>
      </c>
      <c r="C90" s="876">
        <f t="shared" si="176"/>
        <v>0</v>
      </c>
      <c r="D90" s="876">
        <f t="shared" si="184"/>
        <v>0</v>
      </c>
      <c r="E90" s="876">
        <f t="shared" si="177"/>
        <v>0</v>
      </c>
      <c r="F90" s="1923">
        <f t="shared" si="178"/>
        <v>0</v>
      </c>
      <c r="H90" s="2763"/>
      <c r="I90" s="877" t="s">
        <v>345</v>
      </c>
      <c r="J90" s="876">
        <f t="shared" si="179"/>
        <v>0</v>
      </c>
      <c r="K90" s="876">
        <f>'배수관폐쇄(총괄) (2)'!X90</f>
        <v>0</v>
      </c>
      <c r="L90" s="876">
        <f>'배수관폐쇄(총괄) (2)'!Y90</f>
        <v>0</v>
      </c>
      <c r="M90" s="1923">
        <f>'배수관폐쇄(총괄) (2)'!Z90</f>
        <v>0</v>
      </c>
      <c r="O90" s="2763"/>
      <c r="P90" s="877" t="s">
        <v>345</v>
      </c>
      <c r="Q90" s="876">
        <f t="shared" si="180"/>
        <v>0</v>
      </c>
      <c r="R90" s="876">
        <f>'배수관폐쇄(총괄) (2)'!AR90</f>
        <v>0</v>
      </c>
      <c r="S90" s="876">
        <f>'배수관폐쇄(총괄) (2)'!AS90</f>
        <v>0</v>
      </c>
      <c r="T90" s="1923">
        <f>'배수관폐쇄(총괄) (2)'!AT90</f>
        <v>0</v>
      </c>
      <c r="V90" s="2763"/>
      <c r="W90" s="877" t="s">
        <v>345</v>
      </c>
      <c r="X90" s="876">
        <f t="shared" si="181"/>
        <v>0</v>
      </c>
      <c r="Y90" s="876">
        <f>'배수관폐쇄(총괄) (2)'!BL90</f>
        <v>0</v>
      </c>
      <c r="Z90" s="876">
        <f>'배수관폐쇄(총괄) (2)'!BM90</f>
        <v>0</v>
      </c>
      <c r="AA90" s="1923">
        <f>'배수관폐쇄(총괄) (2)'!BN90</f>
        <v>0</v>
      </c>
      <c r="AC90" s="2763"/>
      <c r="AD90" s="877" t="s">
        <v>345</v>
      </c>
      <c r="AE90" s="876">
        <f t="shared" si="182"/>
        <v>0</v>
      </c>
      <c r="AF90" s="876">
        <f>'배수관폐쇄(총괄) (2)'!CF90</f>
        <v>0</v>
      </c>
      <c r="AG90" s="876">
        <f>'배수관폐쇄(총괄) (2)'!CG90</f>
        <v>0</v>
      </c>
      <c r="AH90" s="1923">
        <f>'배수관폐쇄(총괄) (2)'!CH90</f>
        <v>0</v>
      </c>
      <c r="AJ90" s="2763"/>
      <c r="AK90" s="877" t="s">
        <v>345</v>
      </c>
      <c r="AL90" s="876">
        <f t="shared" si="183"/>
        <v>0</v>
      </c>
      <c r="AM90" s="876">
        <f>'배수관폐쇄(총괄) (2)'!CZ90</f>
        <v>0</v>
      </c>
      <c r="AN90" s="876">
        <f>'배수관폐쇄(총괄) (2)'!DA90</f>
        <v>0</v>
      </c>
      <c r="AO90" s="1923">
        <f>'배수관폐쇄(총괄) (2)'!DB90</f>
        <v>0</v>
      </c>
    </row>
    <row r="91" spans="1:41" s="871" customFormat="1" ht="19.5" customHeight="1" x14ac:dyDescent="0.15">
      <c r="A91" s="2763"/>
      <c r="B91" s="878" t="s">
        <v>283</v>
      </c>
      <c r="C91" s="876">
        <f t="shared" si="176"/>
        <v>0</v>
      </c>
      <c r="D91" s="876">
        <f t="shared" si="184"/>
        <v>0</v>
      </c>
      <c r="E91" s="876">
        <f t="shared" si="177"/>
        <v>0</v>
      </c>
      <c r="F91" s="1923">
        <f t="shared" si="178"/>
        <v>0</v>
      </c>
      <c r="H91" s="2763"/>
      <c r="I91" s="878" t="s">
        <v>283</v>
      </c>
      <c r="J91" s="876">
        <f t="shared" si="179"/>
        <v>0</v>
      </c>
      <c r="K91" s="876">
        <f>'배수관폐쇄(총괄) (2)'!X91</f>
        <v>0</v>
      </c>
      <c r="L91" s="876">
        <f>'배수관폐쇄(총괄) (2)'!Y91</f>
        <v>0</v>
      </c>
      <c r="M91" s="1923">
        <f>'배수관폐쇄(총괄) (2)'!Z91</f>
        <v>0</v>
      </c>
      <c r="O91" s="2763"/>
      <c r="P91" s="878" t="s">
        <v>283</v>
      </c>
      <c r="Q91" s="876">
        <f t="shared" si="180"/>
        <v>0</v>
      </c>
      <c r="R91" s="876">
        <f>'배수관폐쇄(총괄) (2)'!AR91</f>
        <v>0</v>
      </c>
      <c r="S91" s="876">
        <f>'배수관폐쇄(총괄) (2)'!AS91</f>
        <v>0</v>
      </c>
      <c r="T91" s="1923">
        <f>'배수관폐쇄(총괄) (2)'!AT91</f>
        <v>0</v>
      </c>
      <c r="V91" s="2763"/>
      <c r="W91" s="878" t="s">
        <v>283</v>
      </c>
      <c r="X91" s="876">
        <f t="shared" si="181"/>
        <v>0</v>
      </c>
      <c r="Y91" s="876">
        <f>'배수관폐쇄(총괄) (2)'!BL91</f>
        <v>0</v>
      </c>
      <c r="Z91" s="876">
        <f>'배수관폐쇄(총괄) (2)'!BM91</f>
        <v>0</v>
      </c>
      <c r="AA91" s="1923">
        <f>'배수관폐쇄(총괄) (2)'!BN91</f>
        <v>0</v>
      </c>
      <c r="AC91" s="2763"/>
      <c r="AD91" s="878" t="s">
        <v>283</v>
      </c>
      <c r="AE91" s="876">
        <f t="shared" si="182"/>
        <v>0</v>
      </c>
      <c r="AF91" s="876">
        <f>'배수관폐쇄(총괄) (2)'!CF91</f>
        <v>0</v>
      </c>
      <c r="AG91" s="876">
        <f>'배수관폐쇄(총괄) (2)'!CG91</f>
        <v>0</v>
      </c>
      <c r="AH91" s="1923">
        <f>'배수관폐쇄(총괄) (2)'!CH91</f>
        <v>0</v>
      </c>
      <c r="AJ91" s="2763"/>
      <c r="AK91" s="878" t="s">
        <v>283</v>
      </c>
      <c r="AL91" s="876">
        <f t="shared" si="183"/>
        <v>0</v>
      </c>
      <c r="AM91" s="876">
        <f>'배수관폐쇄(총괄) (2)'!CZ91</f>
        <v>0</v>
      </c>
      <c r="AN91" s="876">
        <f>'배수관폐쇄(총괄) (2)'!DA91</f>
        <v>0</v>
      </c>
      <c r="AO91" s="1923">
        <f>'배수관폐쇄(총괄) (2)'!DB91</f>
        <v>0</v>
      </c>
    </row>
    <row r="92" spans="1:41" s="871" customFormat="1" ht="19.5" customHeight="1" x14ac:dyDescent="0.15">
      <c r="A92" s="2763"/>
      <c r="B92" s="878" t="s">
        <v>354</v>
      </c>
      <c r="C92" s="876">
        <f t="shared" si="176"/>
        <v>0</v>
      </c>
      <c r="D92" s="876">
        <f t="shared" si="184"/>
        <v>0</v>
      </c>
      <c r="E92" s="876">
        <f t="shared" si="177"/>
        <v>0</v>
      </c>
      <c r="F92" s="1923">
        <f t="shared" si="178"/>
        <v>0</v>
      </c>
      <c r="H92" s="2763"/>
      <c r="I92" s="878" t="s">
        <v>354</v>
      </c>
      <c r="J92" s="876">
        <f t="shared" si="179"/>
        <v>0</v>
      </c>
      <c r="K92" s="876">
        <f>'배수관폐쇄(총괄) (2)'!X92</f>
        <v>0</v>
      </c>
      <c r="L92" s="876">
        <f>'배수관폐쇄(총괄) (2)'!Y92</f>
        <v>0</v>
      </c>
      <c r="M92" s="1923">
        <f>'배수관폐쇄(총괄) (2)'!Z92</f>
        <v>0</v>
      </c>
      <c r="O92" s="2763"/>
      <c r="P92" s="878" t="s">
        <v>354</v>
      </c>
      <c r="Q92" s="876">
        <f t="shared" si="180"/>
        <v>0</v>
      </c>
      <c r="R92" s="876">
        <f>'배수관폐쇄(총괄) (2)'!AR92</f>
        <v>0</v>
      </c>
      <c r="S92" s="876">
        <f>'배수관폐쇄(총괄) (2)'!AS92</f>
        <v>0</v>
      </c>
      <c r="T92" s="1923">
        <f>'배수관폐쇄(총괄) (2)'!AT92</f>
        <v>0</v>
      </c>
      <c r="V92" s="2763"/>
      <c r="W92" s="878" t="s">
        <v>354</v>
      </c>
      <c r="X92" s="876">
        <f t="shared" si="181"/>
        <v>0</v>
      </c>
      <c r="Y92" s="876">
        <f>'배수관폐쇄(총괄) (2)'!BL92</f>
        <v>0</v>
      </c>
      <c r="Z92" s="876">
        <f>'배수관폐쇄(총괄) (2)'!BM92</f>
        <v>0</v>
      </c>
      <c r="AA92" s="1923">
        <f>'배수관폐쇄(총괄) (2)'!BN92</f>
        <v>0</v>
      </c>
      <c r="AC92" s="2763"/>
      <c r="AD92" s="878" t="s">
        <v>354</v>
      </c>
      <c r="AE92" s="876">
        <f t="shared" si="182"/>
        <v>0</v>
      </c>
      <c r="AF92" s="876">
        <f>'배수관폐쇄(총괄) (2)'!CF92</f>
        <v>0</v>
      </c>
      <c r="AG92" s="876">
        <f>'배수관폐쇄(총괄) (2)'!CG92</f>
        <v>0</v>
      </c>
      <c r="AH92" s="1923">
        <f>'배수관폐쇄(총괄) (2)'!CH92</f>
        <v>0</v>
      </c>
      <c r="AJ92" s="2763"/>
      <c r="AK92" s="878" t="s">
        <v>354</v>
      </c>
      <c r="AL92" s="876">
        <f t="shared" si="183"/>
        <v>0</v>
      </c>
      <c r="AM92" s="876">
        <f>'배수관폐쇄(총괄) (2)'!CZ92</f>
        <v>0</v>
      </c>
      <c r="AN92" s="876">
        <f>'배수관폐쇄(총괄) (2)'!DA92</f>
        <v>0</v>
      </c>
      <c r="AO92" s="1923">
        <f>'배수관폐쇄(총괄) (2)'!DB92</f>
        <v>0</v>
      </c>
    </row>
    <row r="93" spans="1:41" s="871" customFormat="1" ht="19.5" customHeight="1" x14ac:dyDescent="0.15">
      <c r="A93" s="2764"/>
      <c r="B93" s="882" t="s">
        <v>847</v>
      </c>
      <c r="C93" s="876">
        <f t="shared" si="176"/>
        <v>0</v>
      </c>
      <c r="D93" s="876">
        <f t="shared" si="184"/>
        <v>0</v>
      </c>
      <c r="E93" s="876">
        <f t="shared" si="177"/>
        <v>0</v>
      </c>
      <c r="F93" s="1923">
        <f t="shared" si="178"/>
        <v>0</v>
      </c>
      <c r="H93" s="2764"/>
      <c r="I93" s="882" t="s">
        <v>847</v>
      </c>
      <c r="J93" s="876">
        <f t="shared" si="179"/>
        <v>0</v>
      </c>
      <c r="K93" s="876">
        <f>'배수관폐쇄(총괄) (2)'!X93</f>
        <v>0</v>
      </c>
      <c r="L93" s="876">
        <f>'배수관폐쇄(총괄) (2)'!Y93</f>
        <v>0</v>
      </c>
      <c r="M93" s="1923">
        <f>'배수관폐쇄(총괄) (2)'!Z93</f>
        <v>0</v>
      </c>
      <c r="O93" s="2764"/>
      <c r="P93" s="882" t="s">
        <v>847</v>
      </c>
      <c r="Q93" s="876">
        <f t="shared" si="180"/>
        <v>0</v>
      </c>
      <c r="R93" s="876">
        <f>'배수관폐쇄(총괄) (2)'!AR93</f>
        <v>0</v>
      </c>
      <c r="S93" s="876">
        <f>'배수관폐쇄(총괄) (2)'!AS93</f>
        <v>0</v>
      </c>
      <c r="T93" s="1923">
        <f>'배수관폐쇄(총괄) (2)'!AT93</f>
        <v>0</v>
      </c>
      <c r="V93" s="2764"/>
      <c r="W93" s="882" t="s">
        <v>847</v>
      </c>
      <c r="X93" s="876">
        <f t="shared" si="181"/>
        <v>0</v>
      </c>
      <c r="Y93" s="876">
        <f>'배수관폐쇄(총괄) (2)'!BL93</f>
        <v>0</v>
      </c>
      <c r="Z93" s="876">
        <f>'배수관폐쇄(총괄) (2)'!BM93</f>
        <v>0</v>
      </c>
      <c r="AA93" s="1923">
        <f>'배수관폐쇄(총괄) (2)'!BN93</f>
        <v>0</v>
      </c>
      <c r="AC93" s="2764"/>
      <c r="AD93" s="882" t="s">
        <v>847</v>
      </c>
      <c r="AE93" s="876">
        <f t="shared" si="182"/>
        <v>0</v>
      </c>
      <c r="AF93" s="876">
        <f>'배수관폐쇄(총괄) (2)'!CF93</f>
        <v>0</v>
      </c>
      <c r="AG93" s="876">
        <f>'배수관폐쇄(총괄) (2)'!CG93</f>
        <v>0</v>
      </c>
      <c r="AH93" s="1923">
        <f>'배수관폐쇄(총괄) (2)'!CH93</f>
        <v>0</v>
      </c>
      <c r="AJ93" s="2764"/>
      <c r="AK93" s="882" t="s">
        <v>847</v>
      </c>
      <c r="AL93" s="876">
        <f t="shared" si="183"/>
        <v>0</v>
      </c>
      <c r="AM93" s="876">
        <f>'배수관폐쇄(총괄) (2)'!CZ93</f>
        <v>0</v>
      </c>
      <c r="AN93" s="876">
        <f>'배수관폐쇄(총괄) (2)'!DA93</f>
        <v>0</v>
      </c>
      <c r="AO93" s="1923">
        <f>'배수관폐쇄(총괄) (2)'!DB93</f>
        <v>0</v>
      </c>
    </row>
    <row r="94" spans="1:41" s="871" customFormat="1" ht="19.5" customHeight="1" x14ac:dyDescent="0.15">
      <c r="A94" s="2762" t="s">
        <v>309</v>
      </c>
      <c r="B94" s="854" t="s">
        <v>46</v>
      </c>
      <c r="C94" s="880">
        <f>SUM(C95:C101)</f>
        <v>0</v>
      </c>
      <c r="D94" s="880">
        <f t="shared" ref="D94:F94" si="185">SUM(D95:D101)</f>
        <v>390.11</v>
      </c>
      <c r="E94" s="880">
        <f t="shared" si="185"/>
        <v>0</v>
      </c>
      <c r="F94" s="1924">
        <f t="shared" si="185"/>
        <v>390.11</v>
      </c>
      <c r="H94" s="2762" t="s">
        <v>309</v>
      </c>
      <c r="I94" s="854" t="s">
        <v>46</v>
      </c>
      <c r="J94" s="880">
        <f>SUM(J95:J101)</f>
        <v>390.11</v>
      </c>
      <c r="K94" s="880">
        <f t="shared" ref="K94:M94" si="186">SUM(K95:K101)</f>
        <v>0</v>
      </c>
      <c r="L94" s="880">
        <f t="shared" si="186"/>
        <v>390.11</v>
      </c>
      <c r="M94" s="1924">
        <f t="shared" si="186"/>
        <v>0</v>
      </c>
      <c r="O94" s="2762" t="s">
        <v>309</v>
      </c>
      <c r="P94" s="854" t="s">
        <v>46</v>
      </c>
      <c r="Q94" s="880">
        <f>SUM(Q95:Q101)</f>
        <v>0</v>
      </c>
      <c r="R94" s="880">
        <f t="shared" ref="R94:T94" si="187">SUM(R95:R101)</f>
        <v>0</v>
      </c>
      <c r="S94" s="880">
        <f t="shared" si="187"/>
        <v>0</v>
      </c>
      <c r="T94" s="1924">
        <f t="shared" si="187"/>
        <v>0</v>
      </c>
      <c r="V94" s="2762" t="s">
        <v>309</v>
      </c>
      <c r="W94" s="854" t="s">
        <v>46</v>
      </c>
      <c r="X94" s="880">
        <f>SUM(X95:X101)</f>
        <v>0</v>
      </c>
      <c r="Y94" s="880">
        <f t="shared" ref="Y94:AA94" si="188">SUM(Y95:Y101)</f>
        <v>0</v>
      </c>
      <c r="Z94" s="880">
        <f t="shared" si="188"/>
        <v>0</v>
      </c>
      <c r="AA94" s="1924">
        <f t="shared" si="188"/>
        <v>0</v>
      </c>
      <c r="AC94" s="2762" t="s">
        <v>309</v>
      </c>
      <c r="AD94" s="854" t="s">
        <v>46</v>
      </c>
      <c r="AE94" s="880">
        <f>SUM(AE95:AE101)</f>
        <v>0</v>
      </c>
      <c r="AF94" s="880">
        <f t="shared" ref="AF94:AH94" si="189">SUM(AF95:AF101)</f>
        <v>0</v>
      </c>
      <c r="AG94" s="880">
        <f t="shared" si="189"/>
        <v>0</v>
      </c>
      <c r="AH94" s="1924">
        <f t="shared" si="189"/>
        <v>0</v>
      </c>
      <c r="AJ94" s="2762" t="s">
        <v>309</v>
      </c>
      <c r="AK94" s="854" t="s">
        <v>46</v>
      </c>
      <c r="AL94" s="880">
        <f>SUM(AL95:AL101)</f>
        <v>0</v>
      </c>
      <c r="AM94" s="880">
        <f t="shared" ref="AM94:AO94" si="190">SUM(AM95:AM101)</f>
        <v>0</v>
      </c>
      <c r="AN94" s="880">
        <f t="shared" si="190"/>
        <v>0</v>
      </c>
      <c r="AO94" s="1924">
        <f t="shared" si="190"/>
        <v>0</v>
      </c>
    </row>
    <row r="95" spans="1:41" s="871" customFormat="1" ht="19.5" customHeight="1" x14ac:dyDescent="0.15">
      <c r="A95" s="2763"/>
      <c r="B95" s="881" t="s">
        <v>793</v>
      </c>
      <c r="C95" s="876">
        <f t="shared" ref="C95:C101" si="191">D95+E95-F95</f>
        <v>0</v>
      </c>
      <c r="D95" s="876">
        <f>J95+R95+Y95+AF95+AM95</f>
        <v>0</v>
      </c>
      <c r="E95" s="876">
        <f t="shared" ref="E95:E101" si="192">K95+S95+Z95+AG95+AN95</f>
        <v>0</v>
      </c>
      <c r="F95" s="1923">
        <f t="shared" ref="F95:F101" si="193">L95+T95+AA95+AH95+AO95</f>
        <v>0</v>
      </c>
      <c r="H95" s="2763"/>
      <c r="I95" s="881" t="s">
        <v>793</v>
      </c>
      <c r="J95" s="876">
        <f t="shared" ref="J95:J101" si="194">K95+L95-M95</f>
        <v>0</v>
      </c>
      <c r="K95" s="876">
        <f>'배수관폐쇄(총괄) (2)'!X95</f>
        <v>0</v>
      </c>
      <c r="L95" s="876">
        <f>'배수관폐쇄(총괄) (2)'!Y95</f>
        <v>0</v>
      </c>
      <c r="M95" s="1923">
        <f>'배수관폐쇄(총괄) (2)'!Z95</f>
        <v>0</v>
      </c>
      <c r="O95" s="2763"/>
      <c r="P95" s="881" t="s">
        <v>793</v>
      </c>
      <c r="Q95" s="876">
        <f t="shared" ref="Q95:Q101" si="195">R95+S95-T95</f>
        <v>0</v>
      </c>
      <c r="R95" s="876">
        <f>'배수관폐쇄(총괄) (2)'!AR95</f>
        <v>0</v>
      </c>
      <c r="S95" s="876">
        <f>'배수관폐쇄(총괄) (2)'!AS95</f>
        <v>0</v>
      </c>
      <c r="T95" s="1923">
        <f>'배수관폐쇄(총괄) (2)'!AT95</f>
        <v>0</v>
      </c>
      <c r="V95" s="2763"/>
      <c r="W95" s="881" t="s">
        <v>793</v>
      </c>
      <c r="X95" s="876">
        <f t="shared" ref="X95:X101" si="196">Y95+Z95-AA95</f>
        <v>0</v>
      </c>
      <c r="Y95" s="876">
        <f>'배수관폐쇄(총괄) (2)'!BL95</f>
        <v>0</v>
      </c>
      <c r="Z95" s="876">
        <f>'배수관폐쇄(총괄) (2)'!BM95</f>
        <v>0</v>
      </c>
      <c r="AA95" s="1923">
        <f>'배수관폐쇄(총괄) (2)'!BN95</f>
        <v>0</v>
      </c>
      <c r="AC95" s="2763"/>
      <c r="AD95" s="881" t="s">
        <v>793</v>
      </c>
      <c r="AE95" s="876">
        <f t="shared" ref="AE95:AE101" si="197">AF95+AG95-AH95</f>
        <v>0</v>
      </c>
      <c r="AF95" s="876">
        <f>'배수관폐쇄(총괄) (2)'!CF95</f>
        <v>0</v>
      </c>
      <c r="AG95" s="876">
        <f>'배수관폐쇄(총괄) (2)'!CG95</f>
        <v>0</v>
      </c>
      <c r="AH95" s="1923">
        <f>'배수관폐쇄(총괄) (2)'!CH95</f>
        <v>0</v>
      </c>
      <c r="AJ95" s="2763"/>
      <c r="AK95" s="881" t="s">
        <v>793</v>
      </c>
      <c r="AL95" s="876">
        <f t="shared" ref="AL95:AL101" si="198">AM95+AN95-AO95</f>
        <v>0</v>
      </c>
      <c r="AM95" s="876">
        <f>'배수관폐쇄(총괄) (2)'!CZ95</f>
        <v>0</v>
      </c>
      <c r="AN95" s="876">
        <f>'배수관폐쇄(총괄) (2)'!DA95</f>
        <v>0</v>
      </c>
      <c r="AO95" s="1923">
        <f>'배수관폐쇄(총괄) (2)'!DB95</f>
        <v>0</v>
      </c>
    </row>
    <row r="96" spans="1:41" s="871" customFormat="1" ht="19.5" customHeight="1" x14ac:dyDescent="0.15">
      <c r="A96" s="2763"/>
      <c r="B96" s="877" t="s">
        <v>792</v>
      </c>
      <c r="C96" s="876">
        <f t="shared" si="191"/>
        <v>0</v>
      </c>
      <c r="D96" s="876">
        <f t="shared" ref="D96:D101" si="199">J96+R96+Y96+AF96+AM96</f>
        <v>0</v>
      </c>
      <c r="E96" s="876">
        <f t="shared" si="192"/>
        <v>0</v>
      </c>
      <c r="F96" s="1923">
        <f t="shared" si="193"/>
        <v>0</v>
      </c>
      <c r="H96" s="2763"/>
      <c r="I96" s="877" t="s">
        <v>792</v>
      </c>
      <c r="J96" s="876">
        <f t="shared" si="194"/>
        <v>0</v>
      </c>
      <c r="K96" s="876">
        <f>'배수관폐쇄(총괄) (2)'!X96</f>
        <v>0</v>
      </c>
      <c r="L96" s="876">
        <f>'배수관폐쇄(총괄) (2)'!Y96</f>
        <v>0</v>
      </c>
      <c r="M96" s="1923">
        <f>'배수관폐쇄(총괄) (2)'!Z96</f>
        <v>0</v>
      </c>
      <c r="O96" s="2763"/>
      <c r="P96" s="877" t="s">
        <v>792</v>
      </c>
      <c r="Q96" s="876">
        <f t="shared" si="195"/>
        <v>0</v>
      </c>
      <c r="R96" s="876">
        <f>'배수관폐쇄(총괄) (2)'!AR96</f>
        <v>0</v>
      </c>
      <c r="S96" s="876">
        <f>'배수관폐쇄(총괄) (2)'!AS96</f>
        <v>0</v>
      </c>
      <c r="T96" s="1923">
        <f>'배수관폐쇄(총괄) (2)'!AT96</f>
        <v>0</v>
      </c>
      <c r="V96" s="2763"/>
      <c r="W96" s="877" t="s">
        <v>792</v>
      </c>
      <c r="X96" s="876">
        <f t="shared" si="196"/>
        <v>0</v>
      </c>
      <c r="Y96" s="876">
        <f>'배수관폐쇄(총괄) (2)'!BL96</f>
        <v>0</v>
      </c>
      <c r="Z96" s="876">
        <f>'배수관폐쇄(총괄) (2)'!BM96</f>
        <v>0</v>
      </c>
      <c r="AA96" s="1923">
        <f>'배수관폐쇄(총괄) (2)'!BN96</f>
        <v>0</v>
      </c>
      <c r="AC96" s="2763"/>
      <c r="AD96" s="877" t="s">
        <v>792</v>
      </c>
      <c r="AE96" s="876">
        <f t="shared" si="197"/>
        <v>0</v>
      </c>
      <c r="AF96" s="876">
        <f>'배수관폐쇄(총괄) (2)'!CF96</f>
        <v>0</v>
      </c>
      <c r="AG96" s="876">
        <f>'배수관폐쇄(총괄) (2)'!CG96</f>
        <v>0</v>
      </c>
      <c r="AH96" s="1923">
        <f>'배수관폐쇄(총괄) (2)'!CH96</f>
        <v>0</v>
      </c>
      <c r="AJ96" s="2763"/>
      <c r="AK96" s="877" t="s">
        <v>792</v>
      </c>
      <c r="AL96" s="876">
        <f t="shared" si="198"/>
        <v>0</v>
      </c>
      <c r="AM96" s="876">
        <f>'배수관폐쇄(총괄) (2)'!CZ96</f>
        <v>0</v>
      </c>
      <c r="AN96" s="876">
        <f>'배수관폐쇄(총괄) (2)'!DA96</f>
        <v>0</v>
      </c>
      <c r="AO96" s="1923">
        <f>'배수관폐쇄(총괄) (2)'!DB96</f>
        <v>0</v>
      </c>
    </row>
    <row r="97" spans="1:41" s="871" customFormat="1" ht="19.5" customHeight="1" x14ac:dyDescent="0.15">
      <c r="A97" s="2763"/>
      <c r="B97" s="877" t="s">
        <v>344</v>
      </c>
      <c r="C97" s="876">
        <f t="shared" si="191"/>
        <v>0</v>
      </c>
      <c r="D97" s="876">
        <f t="shared" si="199"/>
        <v>390.11</v>
      </c>
      <c r="E97" s="876">
        <f t="shared" si="192"/>
        <v>0</v>
      </c>
      <c r="F97" s="1923">
        <f t="shared" si="193"/>
        <v>390.11</v>
      </c>
      <c r="H97" s="2763"/>
      <c r="I97" s="877" t="s">
        <v>344</v>
      </c>
      <c r="J97" s="876">
        <f t="shared" si="194"/>
        <v>390.11</v>
      </c>
      <c r="K97" s="876">
        <f>'배수관폐쇄(총괄) (2)'!X97</f>
        <v>0</v>
      </c>
      <c r="L97" s="876">
        <f>'배수관폐쇄(총괄) (2)'!Y97</f>
        <v>390.11</v>
      </c>
      <c r="M97" s="1923">
        <f>'배수관폐쇄(총괄) (2)'!Z97</f>
        <v>0</v>
      </c>
      <c r="O97" s="2763"/>
      <c r="P97" s="877" t="s">
        <v>344</v>
      </c>
      <c r="Q97" s="876">
        <f t="shared" si="195"/>
        <v>0</v>
      </c>
      <c r="R97" s="876">
        <f>'배수관폐쇄(총괄) (2)'!AR97</f>
        <v>0</v>
      </c>
      <c r="S97" s="876">
        <f>'배수관폐쇄(총괄) (2)'!AS97</f>
        <v>0</v>
      </c>
      <c r="T97" s="1923">
        <f>'배수관폐쇄(총괄) (2)'!AT97</f>
        <v>0</v>
      </c>
      <c r="V97" s="2763"/>
      <c r="W97" s="877" t="s">
        <v>344</v>
      </c>
      <c r="X97" s="876">
        <f t="shared" si="196"/>
        <v>0</v>
      </c>
      <c r="Y97" s="876">
        <f>'배수관폐쇄(총괄) (2)'!BL97</f>
        <v>0</v>
      </c>
      <c r="Z97" s="876">
        <f>'배수관폐쇄(총괄) (2)'!BM97</f>
        <v>0</v>
      </c>
      <c r="AA97" s="1923">
        <f>'배수관폐쇄(총괄) (2)'!BN97</f>
        <v>0</v>
      </c>
      <c r="AC97" s="2763"/>
      <c r="AD97" s="877" t="s">
        <v>344</v>
      </c>
      <c r="AE97" s="876">
        <f t="shared" si="197"/>
        <v>0</v>
      </c>
      <c r="AF97" s="876">
        <f>'배수관폐쇄(총괄) (2)'!CF97</f>
        <v>0</v>
      </c>
      <c r="AG97" s="876">
        <f>'배수관폐쇄(총괄) (2)'!CG97</f>
        <v>0</v>
      </c>
      <c r="AH97" s="1923">
        <f>'배수관폐쇄(총괄) (2)'!CH97</f>
        <v>0</v>
      </c>
      <c r="AJ97" s="2763"/>
      <c r="AK97" s="877" t="s">
        <v>344</v>
      </c>
      <c r="AL97" s="876">
        <f t="shared" si="198"/>
        <v>0</v>
      </c>
      <c r="AM97" s="876">
        <f>'배수관폐쇄(총괄) (2)'!CZ97</f>
        <v>0</v>
      </c>
      <c r="AN97" s="876">
        <f>'배수관폐쇄(총괄) (2)'!DA97</f>
        <v>0</v>
      </c>
      <c r="AO97" s="1923">
        <f>'배수관폐쇄(총괄) (2)'!DB97</f>
        <v>0</v>
      </c>
    </row>
    <row r="98" spans="1:41" s="871" customFormat="1" ht="19.5" customHeight="1" x14ac:dyDescent="0.15">
      <c r="A98" s="2763"/>
      <c r="B98" s="877" t="s">
        <v>345</v>
      </c>
      <c r="C98" s="876">
        <f t="shared" si="191"/>
        <v>0</v>
      </c>
      <c r="D98" s="876">
        <f t="shared" si="199"/>
        <v>0</v>
      </c>
      <c r="E98" s="876">
        <f t="shared" si="192"/>
        <v>0</v>
      </c>
      <c r="F98" s="1923">
        <f t="shared" si="193"/>
        <v>0</v>
      </c>
      <c r="H98" s="2763"/>
      <c r="I98" s="877" t="s">
        <v>345</v>
      </c>
      <c r="J98" s="876">
        <f t="shared" si="194"/>
        <v>0</v>
      </c>
      <c r="K98" s="876">
        <f>'배수관폐쇄(총괄) (2)'!X98</f>
        <v>0</v>
      </c>
      <c r="L98" s="876">
        <f>'배수관폐쇄(총괄) (2)'!Y98</f>
        <v>0</v>
      </c>
      <c r="M98" s="1923">
        <f>'배수관폐쇄(총괄) (2)'!Z98</f>
        <v>0</v>
      </c>
      <c r="O98" s="2763"/>
      <c r="P98" s="877" t="s">
        <v>345</v>
      </c>
      <c r="Q98" s="876">
        <f t="shared" si="195"/>
        <v>0</v>
      </c>
      <c r="R98" s="876">
        <f>'배수관폐쇄(총괄) (2)'!AR98</f>
        <v>0</v>
      </c>
      <c r="S98" s="876">
        <f>'배수관폐쇄(총괄) (2)'!AS98</f>
        <v>0</v>
      </c>
      <c r="T98" s="1923">
        <f>'배수관폐쇄(총괄) (2)'!AT98</f>
        <v>0</v>
      </c>
      <c r="V98" s="2763"/>
      <c r="W98" s="877" t="s">
        <v>345</v>
      </c>
      <c r="X98" s="876">
        <f t="shared" si="196"/>
        <v>0</v>
      </c>
      <c r="Y98" s="876">
        <f>'배수관폐쇄(총괄) (2)'!BL98</f>
        <v>0</v>
      </c>
      <c r="Z98" s="876">
        <f>'배수관폐쇄(총괄) (2)'!BM98</f>
        <v>0</v>
      </c>
      <c r="AA98" s="1923">
        <f>'배수관폐쇄(총괄) (2)'!BN98</f>
        <v>0</v>
      </c>
      <c r="AC98" s="2763"/>
      <c r="AD98" s="877" t="s">
        <v>345</v>
      </c>
      <c r="AE98" s="876">
        <f t="shared" si="197"/>
        <v>0</v>
      </c>
      <c r="AF98" s="876">
        <f>'배수관폐쇄(총괄) (2)'!CF98</f>
        <v>0</v>
      </c>
      <c r="AG98" s="876">
        <f>'배수관폐쇄(총괄) (2)'!CG98</f>
        <v>0</v>
      </c>
      <c r="AH98" s="1923">
        <f>'배수관폐쇄(총괄) (2)'!CH98</f>
        <v>0</v>
      </c>
      <c r="AJ98" s="2763"/>
      <c r="AK98" s="877" t="s">
        <v>345</v>
      </c>
      <c r="AL98" s="876">
        <f t="shared" si="198"/>
        <v>0</v>
      </c>
      <c r="AM98" s="876">
        <f>'배수관폐쇄(총괄) (2)'!CZ98</f>
        <v>0</v>
      </c>
      <c r="AN98" s="876">
        <f>'배수관폐쇄(총괄) (2)'!DA98</f>
        <v>0</v>
      </c>
      <c r="AO98" s="1923">
        <f>'배수관폐쇄(총괄) (2)'!DB98</f>
        <v>0</v>
      </c>
    </row>
    <row r="99" spans="1:41" s="871" customFormat="1" ht="19.5" customHeight="1" x14ac:dyDescent="0.15">
      <c r="A99" s="2763"/>
      <c r="B99" s="878" t="s">
        <v>283</v>
      </c>
      <c r="C99" s="876">
        <f t="shared" si="191"/>
        <v>0</v>
      </c>
      <c r="D99" s="876">
        <f t="shared" si="199"/>
        <v>0</v>
      </c>
      <c r="E99" s="876">
        <f t="shared" si="192"/>
        <v>0</v>
      </c>
      <c r="F99" s="1923">
        <f t="shared" si="193"/>
        <v>0</v>
      </c>
      <c r="H99" s="2763"/>
      <c r="I99" s="878" t="s">
        <v>283</v>
      </c>
      <c r="J99" s="876">
        <f t="shared" si="194"/>
        <v>0</v>
      </c>
      <c r="K99" s="876">
        <f>'배수관폐쇄(총괄) (2)'!X99</f>
        <v>0</v>
      </c>
      <c r="L99" s="876">
        <f>'배수관폐쇄(총괄) (2)'!Y99</f>
        <v>0</v>
      </c>
      <c r="M99" s="1923">
        <f>'배수관폐쇄(총괄) (2)'!Z99</f>
        <v>0</v>
      </c>
      <c r="O99" s="2763"/>
      <c r="P99" s="878" t="s">
        <v>283</v>
      </c>
      <c r="Q99" s="876">
        <f t="shared" si="195"/>
        <v>0</v>
      </c>
      <c r="R99" s="876">
        <f>'배수관폐쇄(총괄) (2)'!AR99</f>
        <v>0</v>
      </c>
      <c r="S99" s="876">
        <f>'배수관폐쇄(총괄) (2)'!AS99</f>
        <v>0</v>
      </c>
      <c r="T99" s="1923">
        <f>'배수관폐쇄(총괄) (2)'!AT99</f>
        <v>0</v>
      </c>
      <c r="V99" s="2763"/>
      <c r="W99" s="878" t="s">
        <v>283</v>
      </c>
      <c r="X99" s="876">
        <f t="shared" si="196"/>
        <v>0</v>
      </c>
      <c r="Y99" s="876">
        <f>'배수관폐쇄(총괄) (2)'!BL99</f>
        <v>0</v>
      </c>
      <c r="Z99" s="876">
        <f>'배수관폐쇄(총괄) (2)'!BM99</f>
        <v>0</v>
      </c>
      <c r="AA99" s="1923">
        <f>'배수관폐쇄(총괄) (2)'!BN99</f>
        <v>0</v>
      </c>
      <c r="AC99" s="2763"/>
      <c r="AD99" s="878" t="s">
        <v>283</v>
      </c>
      <c r="AE99" s="876">
        <f t="shared" si="197"/>
        <v>0</v>
      </c>
      <c r="AF99" s="876">
        <f>'배수관폐쇄(총괄) (2)'!CF99</f>
        <v>0</v>
      </c>
      <c r="AG99" s="876">
        <f>'배수관폐쇄(총괄) (2)'!CG99</f>
        <v>0</v>
      </c>
      <c r="AH99" s="1923">
        <f>'배수관폐쇄(총괄) (2)'!CH99</f>
        <v>0</v>
      </c>
      <c r="AJ99" s="2763"/>
      <c r="AK99" s="878" t="s">
        <v>283</v>
      </c>
      <c r="AL99" s="876">
        <f t="shared" si="198"/>
        <v>0</v>
      </c>
      <c r="AM99" s="876">
        <f>'배수관폐쇄(총괄) (2)'!CZ99</f>
        <v>0</v>
      </c>
      <c r="AN99" s="876">
        <f>'배수관폐쇄(총괄) (2)'!DA99</f>
        <v>0</v>
      </c>
      <c r="AO99" s="1923">
        <f>'배수관폐쇄(총괄) (2)'!DB99</f>
        <v>0</v>
      </c>
    </row>
    <row r="100" spans="1:41" s="871" customFormat="1" ht="19.5" customHeight="1" x14ac:dyDescent="0.15">
      <c r="A100" s="2763"/>
      <c r="B100" s="878" t="s">
        <v>354</v>
      </c>
      <c r="C100" s="876">
        <f t="shared" si="191"/>
        <v>0</v>
      </c>
      <c r="D100" s="876">
        <f t="shared" si="199"/>
        <v>0</v>
      </c>
      <c r="E100" s="876">
        <f t="shared" si="192"/>
        <v>0</v>
      </c>
      <c r="F100" s="1923">
        <f t="shared" si="193"/>
        <v>0</v>
      </c>
      <c r="H100" s="2763"/>
      <c r="I100" s="878" t="s">
        <v>354</v>
      </c>
      <c r="J100" s="876">
        <f t="shared" si="194"/>
        <v>0</v>
      </c>
      <c r="K100" s="876">
        <f>'배수관폐쇄(총괄) (2)'!X100</f>
        <v>0</v>
      </c>
      <c r="L100" s="876">
        <f>'배수관폐쇄(총괄) (2)'!Y100</f>
        <v>0</v>
      </c>
      <c r="M100" s="1923">
        <f>'배수관폐쇄(총괄) (2)'!Z100</f>
        <v>0</v>
      </c>
      <c r="O100" s="2763"/>
      <c r="P100" s="878" t="s">
        <v>354</v>
      </c>
      <c r="Q100" s="876">
        <f t="shared" si="195"/>
        <v>0</v>
      </c>
      <c r="R100" s="876">
        <f>'배수관폐쇄(총괄) (2)'!AR100</f>
        <v>0</v>
      </c>
      <c r="S100" s="876">
        <f>'배수관폐쇄(총괄) (2)'!AS100</f>
        <v>0</v>
      </c>
      <c r="T100" s="1923">
        <f>'배수관폐쇄(총괄) (2)'!AT100</f>
        <v>0</v>
      </c>
      <c r="V100" s="2763"/>
      <c r="W100" s="878" t="s">
        <v>354</v>
      </c>
      <c r="X100" s="876">
        <f t="shared" si="196"/>
        <v>0</v>
      </c>
      <c r="Y100" s="876">
        <f>'배수관폐쇄(총괄) (2)'!BL100</f>
        <v>0</v>
      </c>
      <c r="Z100" s="876">
        <f>'배수관폐쇄(총괄) (2)'!BM100</f>
        <v>0</v>
      </c>
      <c r="AA100" s="1923">
        <f>'배수관폐쇄(총괄) (2)'!BN100</f>
        <v>0</v>
      </c>
      <c r="AC100" s="2763"/>
      <c r="AD100" s="878" t="s">
        <v>354</v>
      </c>
      <c r="AE100" s="876">
        <f t="shared" si="197"/>
        <v>0</v>
      </c>
      <c r="AF100" s="876">
        <f>'배수관폐쇄(총괄) (2)'!CF100</f>
        <v>0</v>
      </c>
      <c r="AG100" s="876">
        <f>'배수관폐쇄(총괄) (2)'!CG100</f>
        <v>0</v>
      </c>
      <c r="AH100" s="1923">
        <f>'배수관폐쇄(총괄) (2)'!CH100</f>
        <v>0</v>
      </c>
      <c r="AJ100" s="2763"/>
      <c r="AK100" s="878" t="s">
        <v>354</v>
      </c>
      <c r="AL100" s="876">
        <f t="shared" si="198"/>
        <v>0</v>
      </c>
      <c r="AM100" s="876">
        <f>'배수관폐쇄(총괄) (2)'!CZ100</f>
        <v>0</v>
      </c>
      <c r="AN100" s="876">
        <f>'배수관폐쇄(총괄) (2)'!DA100</f>
        <v>0</v>
      </c>
      <c r="AO100" s="1923">
        <f>'배수관폐쇄(총괄) (2)'!DB100</f>
        <v>0</v>
      </c>
    </row>
    <row r="101" spans="1:41" s="871" customFormat="1" ht="19.5" customHeight="1" x14ac:dyDescent="0.15">
      <c r="A101" s="2764"/>
      <c r="B101" s="882" t="s">
        <v>847</v>
      </c>
      <c r="C101" s="876">
        <f t="shared" si="191"/>
        <v>0</v>
      </c>
      <c r="D101" s="876">
        <f t="shared" si="199"/>
        <v>0</v>
      </c>
      <c r="E101" s="876">
        <f t="shared" si="192"/>
        <v>0</v>
      </c>
      <c r="F101" s="1923">
        <f t="shared" si="193"/>
        <v>0</v>
      </c>
      <c r="H101" s="2764"/>
      <c r="I101" s="882" t="s">
        <v>847</v>
      </c>
      <c r="J101" s="876">
        <f t="shared" si="194"/>
        <v>0</v>
      </c>
      <c r="K101" s="876">
        <f>'배수관폐쇄(총괄) (2)'!X101</f>
        <v>0</v>
      </c>
      <c r="L101" s="876">
        <f>'배수관폐쇄(총괄) (2)'!Y101</f>
        <v>0</v>
      </c>
      <c r="M101" s="1923">
        <f>'배수관폐쇄(총괄) (2)'!Z101</f>
        <v>0</v>
      </c>
      <c r="O101" s="2764"/>
      <c r="P101" s="882" t="s">
        <v>847</v>
      </c>
      <c r="Q101" s="876">
        <f t="shared" si="195"/>
        <v>0</v>
      </c>
      <c r="R101" s="876">
        <f>'배수관폐쇄(총괄) (2)'!AR101</f>
        <v>0</v>
      </c>
      <c r="S101" s="876">
        <f>'배수관폐쇄(총괄) (2)'!AS101</f>
        <v>0</v>
      </c>
      <c r="T101" s="1923">
        <f>'배수관폐쇄(총괄) (2)'!AT101</f>
        <v>0</v>
      </c>
      <c r="V101" s="2764"/>
      <c r="W101" s="882" t="s">
        <v>847</v>
      </c>
      <c r="X101" s="876">
        <f t="shared" si="196"/>
        <v>0</v>
      </c>
      <c r="Y101" s="876">
        <f>'배수관폐쇄(총괄) (2)'!BL101</f>
        <v>0</v>
      </c>
      <c r="Z101" s="876">
        <f>'배수관폐쇄(총괄) (2)'!BM101</f>
        <v>0</v>
      </c>
      <c r="AA101" s="1923">
        <f>'배수관폐쇄(총괄) (2)'!BN101</f>
        <v>0</v>
      </c>
      <c r="AC101" s="2764"/>
      <c r="AD101" s="882" t="s">
        <v>847</v>
      </c>
      <c r="AE101" s="876">
        <f t="shared" si="197"/>
        <v>0</v>
      </c>
      <c r="AF101" s="876">
        <f>'배수관폐쇄(총괄) (2)'!CF101</f>
        <v>0</v>
      </c>
      <c r="AG101" s="876">
        <f>'배수관폐쇄(총괄) (2)'!CG101</f>
        <v>0</v>
      </c>
      <c r="AH101" s="1923">
        <f>'배수관폐쇄(총괄) (2)'!CH101</f>
        <v>0</v>
      </c>
      <c r="AJ101" s="2764"/>
      <c r="AK101" s="882" t="s">
        <v>847</v>
      </c>
      <c r="AL101" s="876">
        <f t="shared" si="198"/>
        <v>0</v>
      </c>
      <c r="AM101" s="876">
        <f>'배수관폐쇄(총괄) (2)'!CZ101</f>
        <v>0</v>
      </c>
      <c r="AN101" s="876">
        <f>'배수관폐쇄(총괄) (2)'!DA101</f>
        <v>0</v>
      </c>
      <c r="AO101" s="1923">
        <f>'배수관폐쇄(총괄) (2)'!DB101</f>
        <v>0</v>
      </c>
    </row>
    <row r="102" spans="1:41" s="871" customFormat="1" ht="19.5" customHeight="1" x14ac:dyDescent="0.15">
      <c r="A102" s="2760" t="s">
        <v>310</v>
      </c>
      <c r="B102" s="854" t="s">
        <v>46</v>
      </c>
      <c r="C102" s="880">
        <f>SUM(C103:C105)</f>
        <v>356.82</v>
      </c>
      <c r="D102" s="880">
        <f t="shared" ref="D102:F102" si="200">SUM(D103:D105)</f>
        <v>356.82</v>
      </c>
      <c r="E102" s="880">
        <f t="shared" si="200"/>
        <v>0</v>
      </c>
      <c r="F102" s="1924">
        <f t="shared" si="200"/>
        <v>0</v>
      </c>
      <c r="H102" s="2760" t="s">
        <v>310</v>
      </c>
      <c r="I102" s="854" t="s">
        <v>46</v>
      </c>
      <c r="J102" s="880">
        <f>SUM(J103:J105)</f>
        <v>0</v>
      </c>
      <c r="K102" s="880">
        <f t="shared" ref="K102:M102" si="201">SUM(K103:K105)</f>
        <v>0</v>
      </c>
      <c r="L102" s="880">
        <f t="shared" si="201"/>
        <v>0</v>
      </c>
      <c r="M102" s="1924">
        <f t="shared" si="201"/>
        <v>0</v>
      </c>
      <c r="O102" s="2760" t="s">
        <v>310</v>
      </c>
      <c r="P102" s="854" t="s">
        <v>46</v>
      </c>
      <c r="Q102" s="880">
        <f>SUM(Q103:Q105)</f>
        <v>0</v>
      </c>
      <c r="R102" s="880">
        <f t="shared" ref="R102:T102" si="202">SUM(R103:R105)</f>
        <v>0</v>
      </c>
      <c r="S102" s="880">
        <f t="shared" si="202"/>
        <v>0</v>
      </c>
      <c r="T102" s="1924">
        <f t="shared" si="202"/>
        <v>0</v>
      </c>
      <c r="V102" s="2760" t="s">
        <v>310</v>
      </c>
      <c r="W102" s="854" t="s">
        <v>46</v>
      </c>
      <c r="X102" s="880">
        <f>SUM(X103:X105)</f>
        <v>0</v>
      </c>
      <c r="Y102" s="880">
        <f t="shared" ref="Y102:AA102" si="203">SUM(Y103:Y105)</f>
        <v>0</v>
      </c>
      <c r="Z102" s="880">
        <f t="shared" si="203"/>
        <v>0</v>
      </c>
      <c r="AA102" s="1924">
        <f t="shared" si="203"/>
        <v>0</v>
      </c>
      <c r="AC102" s="2760" t="s">
        <v>310</v>
      </c>
      <c r="AD102" s="854" t="s">
        <v>46</v>
      </c>
      <c r="AE102" s="880">
        <f>SUM(AE103:AE105)</f>
        <v>0</v>
      </c>
      <c r="AF102" s="880">
        <f t="shared" ref="AF102:AH102" si="204">SUM(AF103:AF105)</f>
        <v>0</v>
      </c>
      <c r="AG102" s="880">
        <f t="shared" si="204"/>
        <v>0</v>
      </c>
      <c r="AH102" s="1924">
        <f t="shared" si="204"/>
        <v>0</v>
      </c>
      <c r="AJ102" s="2760" t="s">
        <v>310</v>
      </c>
      <c r="AK102" s="854" t="s">
        <v>46</v>
      </c>
      <c r="AL102" s="880">
        <f>SUM(AL103:AL105)</f>
        <v>356.82</v>
      </c>
      <c r="AM102" s="880">
        <f t="shared" ref="AM102:AO102" si="205">SUM(AM103:AM105)</f>
        <v>356.82</v>
      </c>
      <c r="AN102" s="880">
        <f t="shared" si="205"/>
        <v>0</v>
      </c>
      <c r="AO102" s="1924">
        <f t="shared" si="205"/>
        <v>0</v>
      </c>
    </row>
    <row r="103" spans="1:41" s="871" customFormat="1" ht="19.5" customHeight="1" x14ac:dyDescent="0.15">
      <c r="A103" s="2760"/>
      <c r="B103" s="881" t="s">
        <v>344</v>
      </c>
      <c r="C103" s="876">
        <f>D103+E103-F103</f>
        <v>356.82</v>
      </c>
      <c r="D103" s="876">
        <f>J103+R103+Y103+AF103+AM103</f>
        <v>356.82</v>
      </c>
      <c r="E103" s="876">
        <f t="shared" ref="E103:E105" si="206">K103+S103+Z103+AG103+AN103</f>
        <v>0</v>
      </c>
      <c r="F103" s="1923">
        <f t="shared" ref="F103:F105" si="207">L103+T103+AA103+AH103+AO103</f>
        <v>0</v>
      </c>
      <c r="H103" s="2760"/>
      <c r="I103" s="881" t="s">
        <v>344</v>
      </c>
      <c r="J103" s="876">
        <f>K103+L103-M103</f>
        <v>0</v>
      </c>
      <c r="K103" s="876">
        <f>'배수관폐쇄(총괄) (2)'!X103</f>
        <v>0</v>
      </c>
      <c r="L103" s="876">
        <f>'배수관폐쇄(총괄) (2)'!Y103</f>
        <v>0</v>
      </c>
      <c r="M103" s="1923">
        <f>'배수관폐쇄(총괄) (2)'!Z103</f>
        <v>0</v>
      </c>
      <c r="O103" s="2760"/>
      <c r="P103" s="881" t="s">
        <v>344</v>
      </c>
      <c r="Q103" s="876">
        <f>R103+S103-T103</f>
        <v>0</v>
      </c>
      <c r="R103" s="876">
        <f>'배수관폐쇄(총괄) (2)'!AR103</f>
        <v>0</v>
      </c>
      <c r="S103" s="876">
        <f>'배수관폐쇄(총괄) (2)'!AS103</f>
        <v>0</v>
      </c>
      <c r="T103" s="1923">
        <f>'배수관폐쇄(총괄) (2)'!AT103</f>
        <v>0</v>
      </c>
      <c r="V103" s="2760"/>
      <c r="W103" s="881" t="s">
        <v>344</v>
      </c>
      <c r="X103" s="876">
        <f>Y103+Z103-AA103</f>
        <v>0</v>
      </c>
      <c r="Y103" s="876">
        <f>'배수관폐쇄(총괄) (2)'!BL103</f>
        <v>0</v>
      </c>
      <c r="Z103" s="876">
        <f>'배수관폐쇄(총괄) (2)'!BM103</f>
        <v>0</v>
      </c>
      <c r="AA103" s="1923">
        <f>'배수관폐쇄(총괄) (2)'!BN103</f>
        <v>0</v>
      </c>
      <c r="AC103" s="2760"/>
      <c r="AD103" s="881" t="s">
        <v>344</v>
      </c>
      <c r="AE103" s="876">
        <f>AF103+AG103-AH103</f>
        <v>0</v>
      </c>
      <c r="AF103" s="876">
        <f>'배수관폐쇄(총괄) (2)'!CF103</f>
        <v>0</v>
      </c>
      <c r="AG103" s="876">
        <f>'배수관폐쇄(총괄) (2)'!CG103</f>
        <v>0</v>
      </c>
      <c r="AH103" s="1923">
        <f>'배수관폐쇄(총괄) (2)'!CH103</f>
        <v>0</v>
      </c>
      <c r="AJ103" s="2760"/>
      <c r="AK103" s="881" t="s">
        <v>344</v>
      </c>
      <c r="AL103" s="876">
        <f>AM103+AN103-AO103</f>
        <v>356.82</v>
      </c>
      <c r="AM103" s="876">
        <f>'배수관폐쇄(총괄) (2)'!CZ103</f>
        <v>356.82</v>
      </c>
      <c r="AN103" s="876">
        <f>'배수관폐쇄(총괄) (2)'!DA103</f>
        <v>0</v>
      </c>
      <c r="AO103" s="1923">
        <f>'배수관폐쇄(총괄) (2)'!DB103</f>
        <v>0</v>
      </c>
    </row>
    <row r="104" spans="1:41" s="871" customFormat="1" ht="19.5" customHeight="1" x14ac:dyDescent="0.15">
      <c r="A104" s="2760"/>
      <c r="B104" s="877" t="s">
        <v>345</v>
      </c>
      <c r="C104" s="876">
        <f>D104+E104-F104</f>
        <v>0</v>
      </c>
      <c r="D104" s="876">
        <f t="shared" ref="D104:D105" si="208">J104+R104+Y104+AF104+AM104</f>
        <v>0</v>
      </c>
      <c r="E104" s="876">
        <f t="shared" si="206"/>
        <v>0</v>
      </c>
      <c r="F104" s="1923">
        <f t="shared" si="207"/>
        <v>0</v>
      </c>
      <c r="H104" s="2760"/>
      <c r="I104" s="877" t="s">
        <v>345</v>
      </c>
      <c r="J104" s="876">
        <f>K104+L104-M104</f>
        <v>0</v>
      </c>
      <c r="K104" s="876">
        <f>'배수관폐쇄(총괄) (2)'!X104</f>
        <v>0</v>
      </c>
      <c r="L104" s="876">
        <f>'배수관폐쇄(총괄) (2)'!Y104</f>
        <v>0</v>
      </c>
      <c r="M104" s="1923">
        <f>'배수관폐쇄(총괄) (2)'!Z104</f>
        <v>0</v>
      </c>
      <c r="O104" s="2760"/>
      <c r="P104" s="877" t="s">
        <v>345</v>
      </c>
      <c r="Q104" s="876">
        <f>R104+S104-T104</f>
        <v>0</v>
      </c>
      <c r="R104" s="876">
        <f>'배수관폐쇄(총괄) (2)'!AR104</f>
        <v>0</v>
      </c>
      <c r="S104" s="876">
        <f>'배수관폐쇄(총괄) (2)'!AS104</f>
        <v>0</v>
      </c>
      <c r="T104" s="1923">
        <f>'배수관폐쇄(총괄) (2)'!AT104</f>
        <v>0</v>
      </c>
      <c r="V104" s="2760"/>
      <c r="W104" s="877" t="s">
        <v>345</v>
      </c>
      <c r="X104" s="876">
        <f>Y104+Z104-AA104</f>
        <v>0</v>
      </c>
      <c r="Y104" s="876">
        <f>'배수관폐쇄(총괄) (2)'!BL104</f>
        <v>0</v>
      </c>
      <c r="Z104" s="876">
        <f>'배수관폐쇄(총괄) (2)'!BM104</f>
        <v>0</v>
      </c>
      <c r="AA104" s="1923">
        <f>'배수관폐쇄(총괄) (2)'!BN104</f>
        <v>0</v>
      </c>
      <c r="AC104" s="2760"/>
      <c r="AD104" s="877" t="s">
        <v>345</v>
      </c>
      <c r="AE104" s="876">
        <f>AF104+AG104-AH104</f>
        <v>0</v>
      </c>
      <c r="AF104" s="876">
        <f>'배수관폐쇄(총괄) (2)'!CF104</f>
        <v>0</v>
      </c>
      <c r="AG104" s="876">
        <f>'배수관폐쇄(총괄) (2)'!CG104</f>
        <v>0</v>
      </c>
      <c r="AH104" s="1923">
        <f>'배수관폐쇄(총괄) (2)'!CH104</f>
        <v>0</v>
      </c>
      <c r="AJ104" s="2760"/>
      <c r="AK104" s="877" t="s">
        <v>345</v>
      </c>
      <c r="AL104" s="876">
        <f>AM104+AN104-AO104</f>
        <v>0</v>
      </c>
      <c r="AM104" s="876">
        <f>'배수관폐쇄(총괄) (2)'!CZ104</f>
        <v>0</v>
      </c>
      <c r="AN104" s="876">
        <f>'배수관폐쇄(총괄) (2)'!DA104</f>
        <v>0</v>
      </c>
      <c r="AO104" s="1923">
        <f>'배수관폐쇄(총괄) (2)'!DB104</f>
        <v>0</v>
      </c>
    </row>
    <row r="105" spans="1:41" s="871" customFormat="1" ht="19.5" customHeight="1" x14ac:dyDescent="0.15">
      <c r="A105" s="2760"/>
      <c r="B105" s="882" t="s">
        <v>847</v>
      </c>
      <c r="C105" s="876">
        <f>D105+E105-F105</f>
        <v>0</v>
      </c>
      <c r="D105" s="876">
        <f t="shared" si="208"/>
        <v>0</v>
      </c>
      <c r="E105" s="876">
        <f t="shared" si="206"/>
        <v>0</v>
      </c>
      <c r="F105" s="1923">
        <f t="shared" si="207"/>
        <v>0</v>
      </c>
      <c r="H105" s="2760"/>
      <c r="I105" s="882" t="s">
        <v>847</v>
      </c>
      <c r="J105" s="876">
        <f>K105+L105-M105</f>
        <v>0</v>
      </c>
      <c r="K105" s="876">
        <f>'배수관폐쇄(총괄) (2)'!X105</f>
        <v>0</v>
      </c>
      <c r="L105" s="876">
        <f>'배수관폐쇄(총괄) (2)'!Y105</f>
        <v>0</v>
      </c>
      <c r="M105" s="1923">
        <f>'배수관폐쇄(총괄) (2)'!Z105</f>
        <v>0</v>
      </c>
      <c r="O105" s="2760"/>
      <c r="P105" s="882" t="s">
        <v>847</v>
      </c>
      <c r="Q105" s="876">
        <f>R105+S105-T105</f>
        <v>0</v>
      </c>
      <c r="R105" s="876">
        <f>'배수관폐쇄(총괄) (2)'!AR105</f>
        <v>0</v>
      </c>
      <c r="S105" s="876">
        <f>'배수관폐쇄(총괄) (2)'!AS105</f>
        <v>0</v>
      </c>
      <c r="T105" s="1923">
        <f>'배수관폐쇄(총괄) (2)'!AT105</f>
        <v>0</v>
      </c>
      <c r="V105" s="2760"/>
      <c r="W105" s="882" t="s">
        <v>847</v>
      </c>
      <c r="X105" s="876">
        <f>Y105+Z105-AA105</f>
        <v>0</v>
      </c>
      <c r="Y105" s="876">
        <f>'배수관폐쇄(총괄) (2)'!BL105</f>
        <v>0</v>
      </c>
      <c r="Z105" s="876">
        <f>'배수관폐쇄(총괄) (2)'!BM105</f>
        <v>0</v>
      </c>
      <c r="AA105" s="1923">
        <f>'배수관폐쇄(총괄) (2)'!BN105</f>
        <v>0</v>
      </c>
      <c r="AC105" s="2760"/>
      <c r="AD105" s="882" t="s">
        <v>847</v>
      </c>
      <c r="AE105" s="876">
        <f>AF105+AG105-AH105</f>
        <v>0</v>
      </c>
      <c r="AF105" s="876">
        <f>'배수관폐쇄(총괄) (2)'!CF105</f>
        <v>0</v>
      </c>
      <c r="AG105" s="876">
        <f>'배수관폐쇄(총괄) (2)'!CG105</f>
        <v>0</v>
      </c>
      <c r="AH105" s="1923">
        <f>'배수관폐쇄(총괄) (2)'!CH105</f>
        <v>0</v>
      </c>
      <c r="AJ105" s="2760"/>
      <c r="AK105" s="882" t="s">
        <v>847</v>
      </c>
      <c r="AL105" s="876">
        <f>AM105+AN105-AO105</f>
        <v>0</v>
      </c>
      <c r="AM105" s="876">
        <f>'배수관폐쇄(총괄) (2)'!CZ105</f>
        <v>0</v>
      </c>
      <c r="AN105" s="876">
        <f>'배수관폐쇄(총괄) (2)'!DA105</f>
        <v>0</v>
      </c>
      <c r="AO105" s="1923">
        <f>'배수관폐쇄(총괄) (2)'!DB105</f>
        <v>0</v>
      </c>
    </row>
    <row r="106" spans="1:41" s="871" customFormat="1" ht="19.5" customHeight="1" x14ac:dyDescent="0.15">
      <c r="A106" s="2760" t="s">
        <v>311</v>
      </c>
      <c r="B106" s="854" t="s">
        <v>46</v>
      </c>
      <c r="C106" s="880">
        <f>SUM(C107:C109)</f>
        <v>0</v>
      </c>
      <c r="D106" s="880">
        <f t="shared" ref="D106:F106" si="209">SUM(D107:D109)</f>
        <v>0</v>
      </c>
      <c r="E106" s="880">
        <f t="shared" si="209"/>
        <v>0</v>
      </c>
      <c r="F106" s="1924">
        <f t="shared" si="209"/>
        <v>0</v>
      </c>
      <c r="H106" s="2760" t="s">
        <v>311</v>
      </c>
      <c r="I106" s="854" t="s">
        <v>46</v>
      </c>
      <c r="J106" s="880">
        <f>SUM(J107:J109)</f>
        <v>0</v>
      </c>
      <c r="K106" s="880">
        <f t="shared" ref="K106:M106" si="210">SUM(K107:K109)</f>
        <v>0</v>
      </c>
      <c r="L106" s="880">
        <f t="shared" si="210"/>
        <v>0</v>
      </c>
      <c r="M106" s="1924">
        <f t="shared" si="210"/>
        <v>0</v>
      </c>
      <c r="O106" s="2760" t="s">
        <v>311</v>
      </c>
      <c r="P106" s="854" t="s">
        <v>46</v>
      </c>
      <c r="Q106" s="880">
        <f>SUM(Q107:Q109)</f>
        <v>0</v>
      </c>
      <c r="R106" s="880">
        <f t="shared" ref="R106:T106" si="211">SUM(R107:R109)</f>
        <v>0</v>
      </c>
      <c r="S106" s="880">
        <f t="shared" si="211"/>
        <v>0</v>
      </c>
      <c r="T106" s="1924">
        <f t="shared" si="211"/>
        <v>0</v>
      </c>
      <c r="V106" s="2760" t="s">
        <v>311</v>
      </c>
      <c r="W106" s="854" t="s">
        <v>46</v>
      </c>
      <c r="X106" s="880">
        <f>SUM(X107:X109)</f>
        <v>0</v>
      </c>
      <c r="Y106" s="880">
        <f t="shared" ref="Y106:AA106" si="212">SUM(Y107:Y109)</f>
        <v>0</v>
      </c>
      <c r="Z106" s="880">
        <f t="shared" si="212"/>
        <v>0</v>
      </c>
      <c r="AA106" s="1924">
        <f t="shared" si="212"/>
        <v>0</v>
      </c>
      <c r="AC106" s="2760" t="s">
        <v>311</v>
      </c>
      <c r="AD106" s="854" t="s">
        <v>46</v>
      </c>
      <c r="AE106" s="880">
        <f>SUM(AE107:AE109)</f>
        <v>0</v>
      </c>
      <c r="AF106" s="880">
        <f t="shared" ref="AF106:AH106" si="213">SUM(AF107:AF109)</f>
        <v>0</v>
      </c>
      <c r="AG106" s="880">
        <f t="shared" si="213"/>
        <v>0</v>
      </c>
      <c r="AH106" s="1924">
        <f t="shared" si="213"/>
        <v>0</v>
      </c>
      <c r="AJ106" s="2760" t="s">
        <v>311</v>
      </c>
      <c r="AK106" s="854" t="s">
        <v>46</v>
      </c>
      <c r="AL106" s="880">
        <f>SUM(AL107:AL109)</f>
        <v>0</v>
      </c>
      <c r="AM106" s="880">
        <f t="shared" ref="AM106:AO106" si="214">SUM(AM107:AM109)</f>
        <v>0</v>
      </c>
      <c r="AN106" s="880">
        <f t="shared" si="214"/>
        <v>0</v>
      </c>
      <c r="AO106" s="1924">
        <f t="shared" si="214"/>
        <v>0</v>
      </c>
    </row>
    <row r="107" spans="1:41" s="871" customFormat="1" ht="19.5" customHeight="1" x14ac:dyDescent="0.15">
      <c r="A107" s="2760"/>
      <c r="B107" s="881" t="s">
        <v>344</v>
      </c>
      <c r="C107" s="876">
        <f>D107+E107-F107</f>
        <v>0</v>
      </c>
      <c r="D107" s="876">
        <f>J107+R107+Y107+AF107+AM107</f>
        <v>0</v>
      </c>
      <c r="E107" s="876">
        <f t="shared" ref="E107:E109" si="215">K107+S107+Z107+AG107+AN107</f>
        <v>0</v>
      </c>
      <c r="F107" s="1923">
        <f t="shared" ref="F107:F109" si="216">L107+T107+AA107+AH107+AO107</f>
        <v>0</v>
      </c>
      <c r="H107" s="2760"/>
      <c r="I107" s="881" t="s">
        <v>344</v>
      </c>
      <c r="J107" s="876">
        <f>K107+L107-M107</f>
        <v>0</v>
      </c>
      <c r="K107" s="876">
        <f>'배수관폐쇄(총괄) (2)'!X107</f>
        <v>0</v>
      </c>
      <c r="L107" s="876">
        <f>'배수관폐쇄(총괄) (2)'!Y107</f>
        <v>0</v>
      </c>
      <c r="M107" s="1923">
        <f>'배수관폐쇄(총괄) (2)'!Z107</f>
        <v>0</v>
      </c>
      <c r="O107" s="2760"/>
      <c r="P107" s="881" t="s">
        <v>344</v>
      </c>
      <c r="Q107" s="876">
        <f>R107+S107-T107</f>
        <v>0</v>
      </c>
      <c r="R107" s="876">
        <f>'배수관폐쇄(총괄) (2)'!AR107</f>
        <v>0</v>
      </c>
      <c r="S107" s="876">
        <f>'배수관폐쇄(총괄) (2)'!AS107</f>
        <v>0</v>
      </c>
      <c r="T107" s="1923">
        <f>'배수관폐쇄(총괄) (2)'!AT107</f>
        <v>0</v>
      </c>
      <c r="V107" s="2760"/>
      <c r="W107" s="881" t="s">
        <v>344</v>
      </c>
      <c r="X107" s="876">
        <f>Y107+Z107-AA107</f>
        <v>0</v>
      </c>
      <c r="Y107" s="876">
        <f>'배수관폐쇄(총괄) (2)'!BL107</f>
        <v>0</v>
      </c>
      <c r="Z107" s="876">
        <f>'배수관폐쇄(총괄) (2)'!BM107</f>
        <v>0</v>
      </c>
      <c r="AA107" s="1923">
        <f>'배수관폐쇄(총괄) (2)'!BN107</f>
        <v>0</v>
      </c>
      <c r="AC107" s="2760"/>
      <c r="AD107" s="881" t="s">
        <v>344</v>
      </c>
      <c r="AE107" s="876">
        <f>AF107+AG107-AH107</f>
        <v>0</v>
      </c>
      <c r="AF107" s="876">
        <f>'배수관폐쇄(총괄) (2)'!CF107</f>
        <v>0</v>
      </c>
      <c r="AG107" s="876">
        <f>'배수관폐쇄(총괄) (2)'!CG107</f>
        <v>0</v>
      </c>
      <c r="AH107" s="1923">
        <f>'배수관폐쇄(총괄) (2)'!CH107</f>
        <v>0</v>
      </c>
      <c r="AJ107" s="2760"/>
      <c r="AK107" s="881" t="s">
        <v>344</v>
      </c>
      <c r="AL107" s="876">
        <f>AM107+AN107-AO107</f>
        <v>0</v>
      </c>
      <c r="AM107" s="876">
        <f>'배수관폐쇄(총괄) (2)'!CZ107</f>
        <v>0</v>
      </c>
      <c r="AN107" s="876">
        <f>'배수관폐쇄(총괄) (2)'!DA107</f>
        <v>0</v>
      </c>
      <c r="AO107" s="1923">
        <f>'배수관폐쇄(총괄) (2)'!DB107</f>
        <v>0</v>
      </c>
    </row>
    <row r="108" spans="1:41" s="871" customFormat="1" ht="19.5" customHeight="1" x14ac:dyDescent="0.15">
      <c r="A108" s="2760"/>
      <c r="B108" s="877" t="s">
        <v>345</v>
      </c>
      <c r="C108" s="876">
        <f>D108+E108-F108</f>
        <v>0</v>
      </c>
      <c r="D108" s="876">
        <f t="shared" ref="D108:D109" si="217">J108+R108+Y108+AF108+AM108</f>
        <v>0</v>
      </c>
      <c r="E108" s="876">
        <f t="shared" si="215"/>
        <v>0</v>
      </c>
      <c r="F108" s="1923">
        <f t="shared" si="216"/>
        <v>0</v>
      </c>
      <c r="H108" s="2760"/>
      <c r="I108" s="877" t="s">
        <v>345</v>
      </c>
      <c r="J108" s="876">
        <f>K108+L108-M108</f>
        <v>0</v>
      </c>
      <c r="K108" s="876">
        <f>'배수관폐쇄(총괄) (2)'!X108</f>
        <v>0</v>
      </c>
      <c r="L108" s="876">
        <f>'배수관폐쇄(총괄) (2)'!Y108</f>
        <v>0</v>
      </c>
      <c r="M108" s="1923">
        <f>'배수관폐쇄(총괄) (2)'!Z108</f>
        <v>0</v>
      </c>
      <c r="O108" s="2760"/>
      <c r="P108" s="877" t="s">
        <v>345</v>
      </c>
      <c r="Q108" s="876">
        <f>R108+S108-T108</f>
        <v>0</v>
      </c>
      <c r="R108" s="876">
        <f>'배수관폐쇄(총괄) (2)'!AR108</f>
        <v>0</v>
      </c>
      <c r="S108" s="876">
        <f>'배수관폐쇄(총괄) (2)'!AS108</f>
        <v>0</v>
      </c>
      <c r="T108" s="1923">
        <f>'배수관폐쇄(총괄) (2)'!AT108</f>
        <v>0</v>
      </c>
      <c r="V108" s="2760"/>
      <c r="W108" s="877" t="s">
        <v>345</v>
      </c>
      <c r="X108" s="876">
        <f>Y108+Z108-AA108</f>
        <v>0</v>
      </c>
      <c r="Y108" s="876">
        <f>'배수관폐쇄(총괄) (2)'!BL108</f>
        <v>0</v>
      </c>
      <c r="Z108" s="876">
        <f>'배수관폐쇄(총괄) (2)'!BM108</f>
        <v>0</v>
      </c>
      <c r="AA108" s="1923">
        <f>'배수관폐쇄(총괄) (2)'!BN108</f>
        <v>0</v>
      </c>
      <c r="AC108" s="2760"/>
      <c r="AD108" s="877" t="s">
        <v>345</v>
      </c>
      <c r="AE108" s="876">
        <f>AF108+AG108-AH108</f>
        <v>0</v>
      </c>
      <c r="AF108" s="876">
        <f>'배수관폐쇄(총괄) (2)'!CF108</f>
        <v>0</v>
      </c>
      <c r="AG108" s="876">
        <f>'배수관폐쇄(총괄) (2)'!CG108</f>
        <v>0</v>
      </c>
      <c r="AH108" s="1923">
        <f>'배수관폐쇄(총괄) (2)'!CH108</f>
        <v>0</v>
      </c>
      <c r="AJ108" s="2760"/>
      <c r="AK108" s="877" t="s">
        <v>345</v>
      </c>
      <c r="AL108" s="876">
        <f>AM108+AN108-AO108</f>
        <v>0</v>
      </c>
      <c r="AM108" s="876">
        <f>'배수관폐쇄(총괄) (2)'!CZ108</f>
        <v>0</v>
      </c>
      <c r="AN108" s="876">
        <f>'배수관폐쇄(총괄) (2)'!DA108</f>
        <v>0</v>
      </c>
      <c r="AO108" s="1923">
        <f>'배수관폐쇄(총괄) (2)'!DB108</f>
        <v>0</v>
      </c>
    </row>
    <row r="109" spans="1:41" s="871" customFormat="1" ht="19.5" customHeight="1" x14ac:dyDescent="0.15">
      <c r="A109" s="2760"/>
      <c r="B109" s="882" t="s">
        <v>847</v>
      </c>
      <c r="C109" s="876">
        <f>D109+E109-F109</f>
        <v>0</v>
      </c>
      <c r="D109" s="876">
        <f t="shared" si="217"/>
        <v>0</v>
      </c>
      <c r="E109" s="876">
        <f t="shared" si="215"/>
        <v>0</v>
      </c>
      <c r="F109" s="1923">
        <f t="shared" si="216"/>
        <v>0</v>
      </c>
      <c r="H109" s="2760"/>
      <c r="I109" s="882" t="s">
        <v>847</v>
      </c>
      <c r="J109" s="876">
        <f>K109+L109-M109</f>
        <v>0</v>
      </c>
      <c r="K109" s="876">
        <f>'배수관폐쇄(총괄) (2)'!X109</f>
        <v>0</v>
      </c>
      <c r="L109" s="876">
        <f>'배수관폐쇄(총괄) (2)'!Y109</f>
        <v>0</v>
      </c>
      <c r="M109" s="1923">
        <f>'배수관폐쇄(총괄) (2)'!Z109</f>
        <v>0</v>
      </c>
      <c r="O109" s="2760"/>
      <c r="P109" s="882" t="s">
        <v>847</v>
      </c>
      <c r="Q109" s="876">
        <f>R109+S109-T109</f>
        <v>0</v>
      </c>
      <c r="R109" s="876">
        <f>'배수관폐쇄(총괄) (2)'!AR109</f>
        <v>0</v>
      </c>
      <c r="S109" s="876">
        <f>'배수관폐쇄(총괄) (2)'!AS109</f>
        <v>0</v>
      </c>
      <c r="T109" s="1923">
        <f>'배수관폐쇄(총괄) (2)'!AT109</f>
        <v>0</v>
      </c>
      <c r="V109" s="2760"/>
      <c r="W109" s="882" t="s">
        <v>847</v>
      </c>
      <c r="X109" s="876">
        <f>Y109+Z109-AA109</f>
        <v>0</v>
      </c>
      <c r="Y109" s="876">
        <f>'배수관폐쇄(총괄) (2)'!BL109</f>
        <v>0</v>
      </c>
      <c r="Z109" s="876">
        <f>'배수관폐쇄(총괄) (2)'!BM109</f>
        <v>0</v>
      </c>
      <c r="AA109" s="1923">
        <f>'배수관폐쇄(총괄) (2)'!BN109</f>
        <v>0</v>
      </c>
      <c r="AC109" s="2760"/>
      <c r="AD109" s="882" t="s">
        <v>847</v>
      </c>
      <c r="AE109" s="876">
        <f>AF109+AG109-AH109</f>
        <v>0</v>
      </c>
      <c r="AF109" s="876">
        <f>'배수관폐쇄(총괄) (2)'!CF109</f>
        <v>0</v>
      </c>
      <c r="AG109" s="876">
        <f>'배수관폐쇄(총괄) (2)'!CG109</f>
        <v>0</v>
      </c>
      <c r="AH109" s="1923">
        <f>'배수관폐쇄(총괄) (2)'!CH109</f>
        <v>0</v>
      </c>
      <c r="AJ109" s="2760"/>
      <c r="AK109" s="882" t="s">
        <v>847</v>
      </c>
      <c r="AL109" s="876">
        <f>AM109+AN109-AO109</f>
        <v>0</v>
      </c>
      <c r="AM109" s="876">
        <f>'배수관폐쇄(총괄) (2)'!CZ109</f>
        <v>0</v>
      </c>
      <c r="AN109" s="876">
        <f>'배수관폐쇄(총괄) (2)'!DA109</f>
        <v>0</v>
      </c>
      <c r="AO109" s="1923">
        <f>'배수관폐쇄(총괄) (2)'!DB109</f>
        <v>0</v>
      </c>
    </row>
    <row r="110" spans="1:41" s="871" customFormat="1" ht="19.5" customHeight="1" x14ac:dyDescent="0.15">
      <c r="A110" s="2760" t="s">
        <v>291</v>
      </c>
      <c r="B110" s="854" t="s">
        <v>46</v>
      </c>
      <c r="C110" s="880">
        <f>SUM(C111:C113)</f>
        <v>664.59</v>
      </c>
      <c r="D110" s="880">
        <f t="shared" ref="D110:F110" si="218">SUM(D111:D113)</f>
        <v>504.79</v>
      </c>
      <c r="E110" s="880">
        <f t="shared" si="218"/>
        <v>159.80000000000001</v>
      </c>
      <c r="F110" s="1924">
        <f t="shared" si="218"/>
        <v>0</v>
      </c>
      <c r="H110" s="2760" t="s">
        <v>291</v>
      </c>
      <c r="I110" s="854" t="s">
        <v>159</v>
      </c>
      <c r="J110" s="880">
        <f>SUM(J111:J113)</f>
        <v>159.80000000000001</v>
      </c>
      <c r="K110" s="880">
        <f t="shared" ref="K110:M110" si="219">SUM(K111:K113)</f>
        <v>159.80000000000001</v>
      </c>
      <c r="L110" s="880">
        <f t="shared" si="219"/>
        <v>0</v>
      </c>
      <c r="M110" s="1924">
        <f t="shared" si="219"/>
        <v>0</v>
      </c>
      <c r="O110" s="2760" t="s">
        <v>291</v>
      </c>
      <c r="P110" s="854" t="s">
        <v>159</v>
      </c>
      <c r="Q110" s="880">
        <f>SUM(Q111:Q113)</f>
        <v>0</v>
      </c>
      <c r="R110" s="880">
        <f t="shared" ref="R110:T110" si="220">SUM(R111:R113)</f>
        <v>0</v>
      </c>
      <c r="S110" s="880">
        <f t="shared" si="220"/>
        <v>0</v>
      </c>
      <c r="T110" s="1924">
        <f t="shared" si="220"/>
        <v>0</v>
      </c>
      <c r="V110" s="2760" t="s">
        <v>291</v>
      </c>
      <c r="W110" s="854" t="s">
        <v>159</v>
      </c>
      <c r="X110" s="880">
        <f>SUM(X111:X113)</f>
        <v>0</v>
      </c>
      <c r="Y110" s="880">
        <f t="shared" ref="Y110:AA110" si="221">SUM(Y111:Y113)</f>
        <v>0</v>
      </c>
      <c r="Z110" s="880">
        <f t="shared" si="221"/>
        <v>0</v>
      </c>
      <c r="AA110" s="1924">
        <f t="shared" si="221"/>
        <v>0</v>
      </c>
      <c r="AC110" s="2760" t="s">
        <v>291</v>
      </c>
      <c r="AD110" s="854" t="s">
        <v>159</v>
      </c>
      <c r="AE110" s="880">
        <f>SUM(AE111:AE113)</f>
        <v>0</v>
      </c>
      <c r="AF110" s="880">
        <f t="shared" ref="AF110:AH110" si="222">SUM(AF111:AF113)</f>
        <v>0</v>
      </c>
      <c r="AG110" s="880">
        <f t="shared" si="222"/>
        <v>0</v>
      </c>
      <c r="AH110" s="1924">
        <f t="shared" si="222"/>
        <v>0</v>
      </c>
      <c r="AJ110" s="2760" t="s">
        <v>291</v>
      </c>
      <c r="AK110" s="854" t="s">
        <v>159</v>
      </c>
      <c r="AL110" s="880">
        <f>SUM(AL111:AL113)</f>
        <v>344.99</v>
      </c>
      <c r="AM110" s="880">
        <f t="shared" ref="AM110:AO110" si="223">SUM(AM111:AM113)</f>
        <v>344.99</v>
      </c>
      <c r="AN110" s="880">
        <f t="shared" si="223"/>
        <v>0</v>
      </c>
      <c r="AO110" s="1924">
        <f t="shared" si="223"/>
        <v>0</v>
      </c>
    </row>
    <row r="111" spans="1:41" s="871" customFormat="1" ht="19.5" customHeight="1" x14ac:dyDescent="0.15">
      <c r="A111" s="2760"/>
      <c r="B111" s="881" t="s">
        <v>344</v>
      </c>
      <c r="C111" s="876">
        <f>D111+E111-F111</f>
        <v>0</v>
      </c>
      <c r="D111" s="876">
        <f>J111+R111+Y111+AF111+AM111</f>
        <v>0</v>
      </c>
      <c r="E111" s="876">
        <f t="shared" ref="E111:E113" si="224">K111+S111+Z111+AG111+AN111</f>
        <v>0</v>
      </c>
      <c r="F111" s="1923">
        <f t="shared" ref="F111:F113" si="225">L111+T111+AA111+AH111+AO111</f>
        <v>0</v>
      </c>
      <c r="H111" s="2760"/>
      <c r="I111" s="881" t="s">
        <v>344</v>
      </c>
      <c r="J111" s="876">
        <f>K111+L111-M111</f>
        <v>0</v>
      </c>
      <c r="K111" s="876">
        <f>'배수관폐쇄(총괄) (2)'!X111</f>
        <v>0</v>
      </c>
      <c r="L111" s="876">
        <f>'배수관폐쇄(총괄) (2)'!Y111</f>
        <v>0</v>
      </c>
      <c r="M111" s="1923">
        <f>'배수관폐쇄(총괄) (2)'!Z111</f>
        <v>0</v>
      </c>
      <c r="O111" s="2760"/>
      <c r="P111" s="881" t="s">
        <v>344</v>
      </c>
      <c r="Q111" s="876">
        <f>R111+S111-T111</f>
        <v>0</v>
      </c>
      <c r="R111" s="876">
        <f>'배수관폐쇄(총괄) (2)'!AR111</f>
        <v>0</v>
      </c>
      <c r="S111" s="876">
        <f>'배수관폐쇄(총괄) (2)'!AS111</f>
        <v>0</v>
      </c>
      <c r="T111" s="1923">
        <f>'배수관폐쇄(총괄) (2)'!AT111</f>
        <v>0</v>
      </c>
      <c r="V111" s="2760"/>
      <c r="W111" s="881" t="s">
        <v>344</v>
      </c>
      <c r="X111" s="876">
        <f>Y111+Z111-AA111</f>
        <v>0</v>
      </c>
      <c r="Y111" s="876">
        <f>'배수관폐쇄(총괄) (2)'!BL111</f>
        <v>0</v>
      </c>
      <c r="Z111" s="876">
        <f>'배수관폐쇄(총괄) (2)'!BM111</f>
        <v>0</v>
      </c>
      <c r="AA111" s="1923">
        <f>'배수관폐쇄(총괄) (2)'!BN111</f>
        <v>0</v>
      </c>
      <c r="AC111" s="2760"/>
      <c r="AD111" s="881" t="s">
        <v>344</v>
      </c>
      <c r="AE111" s="876">
        <f>AF111+AG111-AH111</f>
        <v>0</v>
      </c>
      <c r="AF111" s="876">
        <f>'배수관폐쇄(총괄) (2)'!CF111</f>
        <v>0</v>
      </c>
      <c r="AG111" s="876">
        <f>'배수관폐쇄(총괄) (2)'!CG111</f>
        <v>0</v>
      </c>
      <c r="AH111" s="1923">
        <f>'배수관폐쇄(총괄) (2)'!CH111</f>
        <v>0</v>
      </c>
      <c r="AJ111" s="2760"/>
      <c r="AK111" s="881" t="s">
        <v>344</v>
      </c>
      <c r="AL111" s="876">
        <f>AM111+AN111-AO111</f>
        <v>0</v>
      </c>
      <c r="AM111" s="876">
        <f>'배수관폐쇄(총괄) (2)'!CZ111</f>
        <v>0</v>
      </c>
      <c r="AN111" s="876">
        <f>'배수관폐쇄(총괄) (2)'!DA111</f>
        <v>0</v>
      </c>
      <c r="AO111" s="1923">
        <f>'배수관폐쇄(총괄) (2)'!DB111</f>
        <v>0</v>
      </c>
    </row>
    <row r="112" spans="1:41" s="871" customFormat="1" ht="19.5" customHeight="1" x14ac:dyDescent="0.15">
      <c r="A112" s="2760"/>
      <c r="B112" s="877" t="s">
        <v>345</v>
      </c>
      <c r="C112" s="876">
        <f>D112+E112-F112</f>
        <v>664.59</v>
      </c>
      <c r="D112" s="876">
        <f t="shared" ref="D112:D113" si="226">J112+R112+Y112+AF112+AM112</f>
        <v>504.79</v>
      </c>
      <c r="E112" s="876">
        <f t="shared" si="224"/>
        <v>159.80000000000001</v>
      </c>
      <c r="F112" s="1923">
        <f t="shared" si="225"/>
        <v>0</v>
      </c>
      <c r="H112" s="2760"/>
      <c r="I112" s="877" t="s">
        <v>345</v>
      </c>
      <c r="J112" s="876">
        <f>K112+L112-M112</f>
        <v>159.80000000000001</v>
      </c>
      <c r="K112" s="876">
        <f>'배수관폐쇄(총괄) (2)'!X112</f>
        <v>159.80000000000001</v>
      </c>
      <c r="L112" s="876">
        <f>'배수관폐쇄(총괄) (2)'!Y112</f>
        <v>0</v>
      </c>
      <c r="M112" s="1923">
        <f>'배수관폐쇄(총괄) (2)'!Z112</f>
        <v>0</v>
      </c>
      <c r="O112" s="2760"/>
      <c r="P112" s="877" t="s">
        <v>345</v>
      </c>
      <c r="Q112" s="876">
        <f>R112+S112-T112</f>
        <v>0</v>
      </c>
      <c r="R112" s="876">
        <f>'배수관폐쇄(총괄) (2)'!AR112</f>
        <v>0</v>
      </c>
      <c r="S112" s="876">
        <f>'배수관폐쇄(총괄) (2)'!AS112</f>
        <v>0</v>
      </c>
      <c r="T112" s="1923">
        <f>'배수관폐쇄(총괄) (2)'!AT112</f>
        <v>0</v>
      </c>
      <c r="V112" s="2760"/>
      <c r="W112" s="877" t="s">
        <v>345</v>
      </c>
      <c r="X112" s="876">
        <f>Y112+Z112-AA112</f>
        <v>0</v>
      </c>
      <c r="Y112" s="876">
        <f>'배수관폐쇄(총괄) (2)'!BL112</f>
        <v>0</v>
      </c>
      <c r="Z112" s="876">
        <f>'배수관폐쇄(총괄) (2)'!BM112</f>
        <v>0</v>
      </c>
      <c r="AA112" s="1923">
        <f>'배수관폐쇄(총괄) (2)'!BN112</f>
        <v>0</v>
      </c>
      <c r="AC112" s="2760"/>
      <c r="AD112" s="877" t="s">
        <v>345</v>
      </c>
      <c r="AE112" s="876">
        <f>AF112+AG112-AH112</f>
        <v>0</v>
      </c>
      <c r="AF112" s="876">
        <f>'배수관폐쇄(총괄) (2)'!CF112</f>
        <v>0</v>
      </c>
      <c r="AG112" s="876">
        <f>'배수관폐쇄(총괄) (2)'!CG112</f>
        <v>0</v>
      </c>
      <c r="AH112" s="1923">
        <f>'배수관폐쇄(총괄) (2)'!CH112</f>
        <v>0</v>
      </c>
      <c r="AJ112" s="2760"/>
      <c r="AK112" s="877" t="s">
        <v>345</v>
      </c>
      <c r="AL112" s="876">
        <f>AM112+AN112-AO112</f>
        <v>344.99</v>
      </c>
      <c r="AM112" s="876">
        <f>'배수관폐쇄(총괄) (2)'!CZ112</f>
        <v>344.99</v>
      </c>
      <c r="AN112" s="876">
        <f>'배수관폐쇄(총괄) (2)'!DA112</f>
        <v>0</v>
      </c>
      <c r="AO112" s="1923">
        <f>'배수관폐쇄(총괄) (2)'!DB112</f>
        <v>0</v>
      </c>
    </row>
    <row r="113" spans="1:41" s="871" customFormat="1" ht="19.5" customHeight="1" x14ac:dyDescent="0.15">
      <c r="A113" s="2760"/>
      <c r="B113" s="882" t="s">
        <v>847</v>
      </c>
      <c r="C113" s="876">
        <f>D113+E113-F113</f>
        <v>0</v>
      </c>
      <c r="D113" s="876">
        <f t="shared" si="226"/>
        <v>0</v>
      </c>
      <c r="E113" s="876">
        <f t="shared" si="224"/>
        <v>0</v>
      </c>
      <c r="F113" s="1923">
        <f t="shared" si="225"/>
        <v>0</v>
      </c>
      <c r="H113" s="2760"/>
      <c r="I113" s="882" t="s">
        <v>847</v>
      </c>
      <c r="J113" s="876">
        <f>K113+L113-M113</f>
        <v>0</v>
      </c>
      <c r="K113" s="876">
        <f>'배수관폐쇄(총괄) (2)'!X113</f>
        <v>0</v>
      </c>
      <c r="L113" s="876">
        <f>'배수관폐쇄(총괄) (2)'!Y113</f>
        <v>0</v>
      </c>
      <c r="M113" s="1923">
        <f>'배수관폐쇄(총괄) (2)'!Z113</f>
        <v>0</v>
      </c>
      <c r="O113" s="2760"/>
      <c r="P113" s="882" t="s">
        <v>847</v>
      </c>
      <c r="Q113" s="876">
        <f>R113+S113-T113</f>
        <v>0</v>
      </c>
      <c r="R113" s="876">
        <f>'배수관폐쇄(총괄) (2)'!AR113</f>
        <v>0</v>
      </c>
      <c r="S113" s="876">
        <f>'배수관폐쇄(총괄) (2)'!AS113</f>
        <v>0</v>
      </c>
      <c r="T113" s="1923">
        <f>'배수관폐쇄(총괄) (2)'!AT113</f>
        <v>0</v>
      </c>
      <c r="V113" s="2760"/>
      <c r="W113" s="882" t="s">
        <v>847</v>
      </c>
      <c r="X113" s="876">
        <f>Y113+Z113-AA113</f>
        <v>0</v>
      </c>
      <c r="Y113" s="876">
        <f>'배수관폐쇄(총괄) (2)'!BL113</f>
        <v>0</v>
      </c>
      <c r="Z113" s="876">
        <f>'배수관폐쇄(총괄) (2)'!BM113</f>
        <v>0</v>
      </c>
      <c r="AA113" s="1923">
        <f>'배수관폐쇄(총괄) (2)'!BN113</f>
        <v>0</v>
      </c>
      <c r="AC113" s="2760"/>
      <c r="AD113" s="882" t="s">
        <v>847</v>
      </c>
      <c r="AE113" s="876">
        <f>AF113+AG113-AH113</f>
        <v>0</v>
      </c>
      <c r="AF113" s="876">
        <f>'배수관폐쇄(총괄) (2)'!CF113</f>
        <v>0</v>
      </c>
      <c r="AG113" s="876">
        <f>'배수관폐쇄(총괄) (2)'!CG113</f>
        <v>0</v>
      </c>
      <c r="AH113" s="1923">
        <f>'배수관폐쇄(총괄) (2)'!CH113</f>
        <v>0</v>
      </c>
      <c r="AJ113" s="2760"/>
      <c r="AK113" s="882" t="s">
        <v>847</v>
      </c>
      <c r="AL113" s="876">
        <f>AM113+AN113-AO113</f>
        <v>0</v>
      </c>
      <c r="AM113" s="876">
        <f>'배수관폐쇄(총괄) (2)'!CZ113</f>
        <v>0</v>
      </c>
      <c r="AN113" s="876">
        <f>'배수관폐쇄(총괄) (2)'!DA113</f>
        <v>0</v>
      </c>
      <c r="AO113" s="1923">
        <f>'배수관폐쇄(총괄) (2)'!DB113</f>
        <v>0</v>
      </c>
    </row>
    <row r="114" spans="1:41" s="871" customFormat="1" ht="19.5" customHeight="1" x14ac:dyDescent="0.15">
      <c r="A114" s="2760" t="s">
        <v>347</v>
      </c>
      <c r="B114" s="854" t="s">
        <v>46</v>
      </c>
      <c r="C114" s="880">
        <f>SUM(C115:C117)</f>
        <v>0</v>
      </c>
      <c r="D114" s="880">
        <f t="shared" ref="D114:F114" si="227">SUM(D115:D117)</f>
        <v>0</v>
      </c>
      <c r="E114" s="880">
        <f t="shared" si="227"/>
        <v>0</v>
      </c>
      <c r="F114" s="1924">
        <f t="shared" si="227"/>
        <v>0</v>
      </c>
      <c r="H114" s="2760" t="s">
        <v>347</v>
      </c>
      <c r="I114" s="854" t="s">
        <v>46</v>
      </c>
      <c r="J114" s="880">
        <f>SUM(J115:J117)</f>
        <v>0</v>
      </c>
      <c r="K114" s="880">
        <f t="shared" ref="K114:M114" si="228">SUM(K115:K117)</f>
        <v>0</v>
      </c>
      <c r="L114" s="880">
        <f t="shared" si="228"/>
        <v>0</v>
      </c>
      <c r="M114" s="1924">
        <f t="shared" si="228"/>
        <v>0</v>
      </c>
      <c r="O114" s="2760" t="s">
        <v>347</v>
      </c>
      <c r="P114" s="854" t="s">
        <v>46</v>
      </c>
      <c r="Q114" s="880">
        <f>SUM(Q115:Q117)</f>
        <v>0</v>
      </c>
      <c r="R114" s="880">
        <f t="shared" ref="R114:T114" si="229">SUM(R115:R117)</f>
        <v>0</v>
      </c>
      <c r="S114" s="880">
        <f t="shared" si="229"/>
        <v>0</v>
      </c>
      <c r="T114" s="1924">
        <f t="shared" si="229"/>
        <v>0</v>
      </c>
      <c r="V114" s="2760" t="s">
        <v>347</v>
      </c>
      <c r="W114" s="854" t="s">
        <v>46</v>
      </c>
      <c r="X114" s="880">
        <f>SUM(X115:X117)</f>
        <v>0</v>
      </c>
      <c r="Y114" s="880">
        <f t="shared" ref="Y114:AA114" si="230">SUM(Y115:Y117)</f>
        <v>0</v>
      </c>
      <c r="Z114" s="880">
        <f t="shared" si="230"/>
        <v>0</v>
      </c>
      <c r="AA114" s="1924">
        <f t="shared" si="230"/>
        <v>0</v>
      </c>
      <c r="AC114" s="2760" t="s">
        <v>347</v>
      </c>
      <c r="AD114" s="854" t="s">
        <v>46</v>
      </c>
      <c r="AE114" s="880">
        <f>SUM(AE115:AE117)</f>
        <v>0</v>
      </c>
      <c r="AF114" s="880">
        <f t="shared" ref="AF114:AH114" si="231">SUM(AF115:AF117)</f>
        <v>0</v>
      </c>
      <c r="AG114" s="880">
        <f t="shared" si="231"/>
        <v>0</v>
      </c>
      <c r="AH114" s="1924">
        <f t="shared" si="231"/>
        <v>0</v>
      </c>
      <c r="AJ114" s="2760" t="s">
        <v>347</v>
      </c>
      <c r="AK114" s="854" t="s">
        <v>46</v>
      </c>
      <c r="AL114" s="880">
        <f>SUM(AL115:AL117)</f>
        <v>0</v>
      </c>
      <c r="AM114" s="880">
        <f t="shared" ref="AM114:AO114" si="232">SUM(AM115:AM117)</f>
        <v>0</v>
      </c>
      <c r="AN114" s="880">
        <f t="shared" si="232"/>
        <v>0</v>
      </c>
      <c r="AO114" s="1924">
        <f t="shared" si="232"/>
        <v>0</v>
      </c>
    </row>
    <row r="115" spans="1:41" s="871" customFormat="1" ht="19.5" customHeight="1" x14ac:dyDescent="0.15">
      <c r="A115" s="2760"/>
      <c r="B115" s="881" t="s">
        <v>344</v>
      </c>
      <c r="C115" s="876">
        <f>D115+E115-F115</f>
        <v>0</v>
      </c>
      <c r="D115" s="876">
        <f>J115+R115+Y115+AF115+AM115</f>
        <v>0</v>
      </c>
      <c r="E115" s="876">
        <f t="shared" ref="E115:E117" si="233">K115+S115+Z115+AG115+AN115</f>
        <v>0</v>
      </c>
      <c r="F115" s="1923">
        <f t="shared" ref="F115:F117" si="234">L115+T115+AA115+AH115+AO115</f>
        <v>0</v>
      </c>
      <c r="H115" s="2760"/>
      <c r="I115" s="881" t="s">
        <v>344</v>
      </c>
      <c r="J115" s="876">
        <f>K115+L115-M115</f>
        <v>0</v>
      </c>
      <c r="K115" s="876">
        <f>'배수관폐쇄(총괄) (2)'!X115</f>
        <v>0</v>
      </c>
      <c r="L115" s="876">
        <f>'배수관폐쇄(총괄) (2)'!Y115</f>
        <v>0</v>
      </c>
      <c r="M115" s="1923">
        <f>'배수관폐쇄(총괄) (2)'!Z115</f>
        <v>0</v>
      </c>
      <c r="O115" s="2760"/>
      <c r="P115" s="881" t="s">
        <v>344</v>
      </c>
      <c r="Q115" s="876">
        <f>R115+S115-T115</f>
        <v>0</v>
      </c>
      <c r="R115" s="876">
        <f>'배수관폐쇄(총괄) (2)'!AR115</f>
        <v>0</v>
      </c>
      <c r="S115" s="876">
        <f>'배수관폐쇄(총괄) (2)'!AS115</f>
        <v>0</v>
      </c>
      <c r="T115" s="1923">
        <f>'배수관폐쇄(총괄) (2)'!AT115</f>
        <v>0</v>
      </c>
      <c r="V115" s="2760"/>
      <c r="W115" s="881" t="s">
        <v>344</v>
      </c>
      <c r="X115" s="876">
        <f>Y115+Z115-AA115</f>
        <v>0</v>
      </c>
      <c r="Y115" s="876">
        <f>'배수관폐쇄(총괄) (2)'!BL115</f>
        <v>0</v>
      </c>
      <c r="Z115" s="876">
        <f>'배수관폐쇄(총괄) (2)'!BM115</f>
        <v>0</v>
      </c>
      <c r="AA115" s="1923">
        <f>'배수관폐쇄(총괄) (2)'!BN115</f>
        <v>0</v>
      </c>
      <c r="AC115" s="2760"/>
      <c r="AD115" s="881" t="s">
        <v>344</v>
      </c>
      <c r="AE115" s="876">
        <f>AF115+AG115-AH115</f>
        <v>0</v>
      </c>
      <c r="AF115" s="876">
        <f>'배수관폐쇄(총괄) (2)'!CF115</f>
        <v>0</v>
      </c>
      <c r="AG115" s="876">
        <f>'배수관폐쇄(총괄) (2)'!CG115</f>
        <v>0</v>
      </c>
      <c r="AH115" s="1923">
        <f>'배수관폐쇄(총괄) (2)'!CH115</f>
        <v>0</v>
      </c>
      <c r="AJ115" s="2760"/>
      <c r="AK115" s="881" t="s">
        <v>344</v>
      </c>
      <c r="AL115" s="876">
        <f>AM115+AN115-AO115</f>
        <v>0</v>
      </c>
      <c r="AM115" s="876">
        <f>'배수관폐쇄(총괄) (2)'!CZ115</f>
        <v>0</v>
      </c>
      <c r="AN115" s="876">
        <f>'배수관폐쇄(총괄) (2)'!DA115</f>
        <v>0</v>
      </c>
      <c r="AO115" s="1923">
        <f>'배수관폐쇄(총괄) (2)'!DB115</f>
        <v>0</v>
      </c>
    </row>
    <row r="116" spans="1:41" s="871" customFormat="1" ht="19.5" customHeight="1" x14ac:dyDescent="0.15">
      <c r="A116" s="2760"/>
      <c r="B116" s="877" t="s">
        <v>345</v>
      </c>
      <c r="C116" s="876">
        <f>D116+E116-F116</f>
        <v>0</v>
      </c>
      <c r="D116" s="876">
        <f t="shared" ref="D116:D117" si="235">J116+R116+Y116+AF116+AM116</f>
        <v>0</v>
      </c>
      <c r="E116" s="876">
        <f t="shared" si="233"/>
        <v>0</v>
      </c>
      <c r="F116" s="1923">
        <f t="shared" si="234"/>
        <v>0</v>
      </c>
      <c r="H116" s="2760"/>
      <c r="I116" s="877" t="s">
        <v>345</v>
      </c>
      <c r="J116" s="876">
        <f>K116+L116-M116</f>
        <v>0</v>
      </c>
      <c r="K116" s="876">
        <f>'배수관폐쇄(총괄) (2)'!X116</f>
        <v>0</v>
      </c>
      <c r="L116" s="876">
        <f>'배수관폐쇄(총괄) (2)'!Y116</f>
        <v>0</v>
      </c>
      <c r="M116" s="1923">
        <f>'배수관폐쇄(총괄) (2)'!Z116</f>
        <v>0</v>
      </c>
      <c r="O116" s="2760"/>
      <c r="P116" s="877" t="s">
        <v>345</v>
      </c>
      <c r="Q116" s="876">
        <f>R116+S116-T116</f>
        <v>0</v>
      </c>
      <c r="R116" s="876">
        <f>'배수관폐쇄(총괄) (2)'!AR116</f>
        <v>0</v>
      </c>
      <c r="S116" s="876">
        <f>'배수관폐쇄(총괄) (2)'!AS116</f>
        <v>0</v>
      </c>
      <c r="T116" s="1923">
        <f>'배수관폐쇄(총괄) (2)'!AT116</f>
        <v>0</v>
      </c>
      <c r="V116" s="2760"/>
      <c r="W116" s="877" t="s">
        <v>345</v>
      </c>
      <c r="X116" s="876">
        <f>Y116+Z116-AA116</f>
        <v>0</v>
      </c>
      <c r="Y116" s="876">
        <f>'배수관폐쇄(총괄) (2)'!BL116</f>
        <v>0</v>
      </c>
      <c r="Z116" s="876">
        <f>'배수관폐쇄(총괄) (2)'!BM116</f>
        <v>0</v>
      </c>
      <c r="AA116" s="1923">
        <f>'배수관폐쇄(총괄) (2)'!BN116</f>
        <v>0</v>
      </c>
      <c r="AC116" s="2760"/>
      <c r="AD116" s="877" t="s">
        <v>345</v>
      </c>
      <c r="AE116" s="876">
        <f>AF116+AG116-AH116</f>
        <v>0</v>
      </c>
      <c r="AF116" s="876">
        <f>'배수관폐쇄(총괄) (2)'!CF116</f>
        <v>0</v>
      </c>
      <c r="AG116" s="876">
        <f>'배수관폐쇄(총괄) (2)'!CG116</f>
        <v>0</v>
      </c>
      <c r="AH116" s="1923">
        <f>'배수관폐쇄(총괄) (2)'!CH116</f>
        <v>0</v>
      </c>
      <c r="AJ116" s="2760"/>
      <c r="AK116" s="877" t="s">
        <v>345</v>
      </c>
      <c r="AL116" s="876">
        <f>AM116+AN116-AO116</f>
        <v>0</v>
      </c>
      <c r="AM116" s="876">
        <f>'배수관폐쇄(총괄) (2)'!CZ116</f>
        <v>0</v>
      </c>
      <c r="AN116" s="876">
        <f>'배수관폐쇄(총괄) (2)'!DA116</f>
        <v>0</v>
      </c>
      <c r="AO116" s="1923">
        <f>'배수관폐쇄(총괄) (2)'!DB116</f>
        <v>0</v>
      </c>
    </row>
    <row r="117" spans="1:41" s="871" customFormat="1" ht="19.5" customHeight="1" x14ac:dyDescent="0.15">
      <c r="A117" s="2760"/>
      <c r="B117" s="882" t="s">
        <v>847</v>
      </c>
      <c r="C117" s="876">
        <f>D117+E117-F117</f>
        <v>0</v>
      </c>
      <c r="D117" s="876">
        <f t="shared" si="235"/>
        <v>0</v>
      </c>
      <c r="E117" s="876">
        <f t="shared" si="233"/>
        <v>0</v>
      </c>
      <c r="F117" s="1923">
        <f t="shared" si="234"/>
        <v>0</v>
      </c>
      <c r="H117" s="2760"/>
      <c r="I117" s="882" t="s">
        <v>847</v>
      </c>
      <c r="J117" s="876">
        <f>K117+L117-M117</f>
        <v>0</v>
      </c>
      <c r="K117" s="876">
        <f>'배수관폐쇄(총괄) (2)'!X117</f>
        <v>0</v>
      </c>
      <c r="L117" s="876">
        <f>'배수관폐쇄(총괄) (2)'!Y117</f>
        <v>0</v>
      </c>
      <c r="M117" s="1923">
        <f>'배수관폐쇄(총괄) (2)'!Z117</f>
        <v>0</v>
      </c>
      <c r="O117" s="2760"/>
      <c r="P117" s="882" t="s">
        <v>847</v>
      </c>
      <c r="Q117" s="876">
        <f>R117+S117-T117</f>
        <v>0</v>
      </c>
      <c r="R117" s="876">
        <f>'배수관폐쇄(총괄) (2)'!AR117</f>
        <v>0</v>
      </c>
      <c r="S117" s="876">
        <f>'배수관폐쇄(총괄) (2)'!AS117</f>
        <v>0</v>
      </c>
      <c r="T117" s="1923">
        <f>'배수관폐쇄(총괄) (2)'!AT117</f>
        <v>0</v>
      </c>
      <c r="V117" s="2760"/>
      <c r="W117" s="882" t="s">
        <v>847</v>
      </c>
      <c r="X117" s="876">
        <f>Y117+Z117-AA117</f>
        <v>0</v>
      </c>
      <c r="Y117" s="876">
        <f>'배수관폐쇄(총괄) (2)'!BL117</f>
        <v>0</v>
      </c>
      <c r="Z117" s="876">
        <f>'배수관폐쇄(총괄) (2)'!BM117</f>
        <v>0</v>
      </c>
      <c r="AA117" s="1923">
        <f>'배수관폐쇄(총괄) (2)'!BN117</f>
        <v>0</v>
      </c>
      <c r="AC117" s="2760"/>
      <c r="AD117" s="882" t="s">
        <v>847</v>
      </c>
      <c r="AE117" s="876">
        <f>AF117+AG117-AH117</f>
        <v>0</v>
      </c>
      <c r="AF117" s="876">
        <f>'배수관폐쇄(총괄) (2)'!CF117</f>
        <v>0</v>
      </c>
      <c r="AG117" s="876">
        <f>'배수관폐쇄(총괄) (2)'!CG117</f>
        <v>0</v>
      </c>
      <c r="AH117" s="1923">
        <f>'배수관폐쇄(총괄) (2)'!CH117</f>
        <v>0</v>
      </c>
      <c r="AJ117" s="2760"/>
      <c r="AK117" s="882" t="s">
        <v>847</v>
      </c>
      <c r="AL117" s="876">
        <f>AM117+AN117-AO117</f>
        <v>0</v>
      </c>
      <c r="AM117" s="876">
        <f>'배수관폐쇄(총괄) (2)'!CZ117</f>
        <v>0</v>
      </c>
      <c r="AN117" s="876">
        <f>'배수관폐쇄(총괄) (2)'!DA117</f>
        <v>0</v>
      </c>
      <c r="AO117" s="1923">
        <f>'배수관폐쇄(총괄) (2)'!DB117</f>
        <v>0</v>
      </c>
    </row>
    <row r="118" spans="1:41" s="883" customFormat="1" ht="19.5" customHeight="1" x14ac:dyDescent="0.15">
      <c r="A118" s="2760" t="s">
        <v>356</v>
      </c>
      <c r="B118" s="854" t="s">
        <v>46</v>
      </c>
      <c r="C118" s="880">
        <f>SUM(C119:C121)</f>
        <v>0</v>
      </c>
      <c r="D118" s="880">
        <f t="shared" ref="D118:F118" si="236">SUM(D119:D121)</f>
        <v>0</v>
      </c>
      <c r="E118" s="880">
        <f t="shared" si="236"/>
        <v>0</v>
      </c>
      <c r="F118" s="1924">
        <f t="shared" si="236"/>
        <v>0</v>
      </c>
      <c r="H118" s="2760" t="s">
        <v>356</v>
      </c>
      <c r="I118" s="854" t="s">
        <v>46</v>
      </c>
      <c r="J118" s="880">
        <f>SUM(J119:J121)</f>
        <v>0</v>
      </c>
      <c r="K118" s="880">
        <f t="shared" ref="K118:M118" si="237">SUM(K119:K121)</f>
        <v>0</v>
      </c>
      <c r="L118" s="880">
        <f t="shared" si="237"/>
        <v>0</v>
      </c>
      <c r="M118" s="1924">
        <f t="shared" si="237"/>
        <v>0</v>
      </c>
      <c r="O118" s="2760" t="s">
        <v>356</v>
      </c>
      <c r="P118" s="854" t="s">
        <v>46</v>
      </c>
      <c r="Q118" s="880">
        <f>SUM(Q119:Q121)</f>
        <v>0</v>
      </c>
      <c r="R118" s="880">
        <f t="shared" ref="R118:T118" si="238">SUM(R119:R121)</f>
        <v>0</v>
      </c>
      <c r="S118" s="880">
        <f t="shared" si="238"/>
        <v>0</v>
      </c>
      <c r="T118" s="1924">
        <f t="shared" si="238"/>
        <v>0</v>
      </c>
      <c r="V118" s="2760" t="s">
        <v>356</v>
      </c>
      <c r="W118" s="854" t="s">
        <v>46</v>
      </c>
      <c r="X118" s="880">
        <f>SUM(X119:X121)</f>
        <v>0</v>
      </c>
      <c r="Y118" s="880">
        <f t="shared" ref="Y118:AA118" si="239">SUM(Y119:Y121)</f>
        <v>0</v>
      </c>
      <c r="Z118" s="880">
        <f t="shared" si="239"/>
        <v>0</v>
      </c>
      <c r="AA118" s="1924">
        <f t="shared" si="239"/>
        <v>0</v>
      </c>
      <c r="AC118" s="2760" t="s">
        <v>356</v>
      </c>
      <c r="AD118" s="854" t="s">
        <v>46</v>
      </c>
      <c r="AE118" s="880">
        <f>SUM(AE119:AE121)</f>
        <v>0</v>
      </c>
      <c r="AF118" s="880">
        <f t="shared" ref="AF118:AH118" si="240">SUM(AF119:AF121)</f>
        <v>0</v>
      </c>
      <c r="AG118" s="880">
        <f t="shared" si="240"/>
        <v>0</v>
      </c>
      <c r="AH118" s="1924">
        <f t="shared" si="240"/>
        <v>0</v>
      </c>
      <c r="AJ118" s="2760" t="s">
        <v>356</v>
      </c>
      <c r="AK118" s="854" t="s">
        <v>46</v>
      </c>
      <c r="AL118" s="880">
        <f>SUM(AL119:AL121)</f>
        <v>0</v>
      </c>
      <c r="AM118" s="880">
        <f t="shared" ref="AM118:AO118" si="241">SUM(AM119:AM121)</f>
        <v>0</v>
      </c>
      <c r="AN118" s="880">
        <f t="shared" si="241"/>
        <v>0</v>
      </c>
      <c r="AO118" s="1924">
        <f t="shared" si="241"/>
        <v>0</v>
      </c>
    </row>
    <row r="119" spans="1:41" s="883" customFormat="1" ht="19.5" customHeight="1" x14ac:dyDescent="0.15">
      <c r="A119" s="2760"/>
      <c r="B119" s="881" t="s">
        <v>344</v>
      </c>
      <c r="C119" s="876">
        <f>D119+E119-F119</f>
        <v>0</v>
      </c>
      <c r="D119" s="876">
        <f>J119+R119+Y119+AF119+AM119</f>
        <v>0</v>
      </c>
      <c r="E119" s="876">
        <f t="shared" ref="E119:E121" si="242">K119+S119+Z119+AG119+AN119</f>
        <v>0</v>
      </c>
      <c r="F119" s="1923">
        <f t="shared" ref="F119:F121" si="243">L119+T119+AA119+AH119+AO119</f>
        <v>0</v>
      </c>
      <c r="H119" s="2760"/>
      <c r="I119" s="881" t="s">
        <v>344</v>
      </c>
      <c r="J119" s="876">
        <f>K119+L119-M119</f>
        <v>0</v>
      </c>
      <c r="K119" s="876">
        <f>'배수관폐쇄(총괄) (2)'!X119</f>
        <v>0</v>
      </c>
      <c r="L119" s="876">
        <f>'배수관폐쇄(총괄) (2)'!Y119</f>
        <v>0</v>
      </c>
      <c r="M119" s="1923">
        <f>'배수관폐쇄(총괄) (2)'!Z119</f>
        <v>0</v>
      </c>
      <c r="O119" s="2760"/>
      <c r="P119" s="881" t="s">
        <v>344</v>
      </c>
      <c r="Q119" s="876">
        <f>R119+S119-T119</f>
        <v>0</v>
      </c>
      <c r="R119" s="876">
        <f>'배수관폐쇄(총괄) (2)'!AR119</f>
        <v>0</v>
      </c>
      <c r="S119" s="876">
        <f>'배수관폐쇄(총괄) (2)'!AS119</f>
        <v>0</v>
      </c>
      <c r="T119" s="1923">
        <f>'배수관폐쇄(총괄) (2)'!AT119</f>
        <v>0</v>
      </c>
      <c r="V119" s="2760"/>
      <c r="W119" s="881" t="s">
        <v>344</v>
      </c>
      <c r="X119" s="876">
        <f>Y119+Z119-AA119</f>
        <v>0</v>
      </c>
      <c r="Y119" s="876">
        <f>'배수관폐쇄(총괄) (2)'!BL119</f>
        <v>0</v>
      </c>
      <c r="Z119" s="876">
        <f>'배수관폐쇄(총괄) (2)'!BM119</f>
        <v>0</v>
      </c>
      <c r="AA119" s="1923">
        <f>'배수관폐쇄(총괄) (2)'!BN119</f>
        <v>0</v>
      </c>
      <c r="AC119" s="2760"/>
      <c r="AD119" s="881" t="s">
        <v>344</v>
      </c>
      <c r="AE119" s="876">
        <f>AF119+AG119-AH119</f>
        <v>0</v>
      </c>
      <c r="AF119" s="876">
        <f>'배수관폐쇄(총괄) (2)'!CF119</f>
        <v>0</v>
      </c>
      <c r="AG119" s="876">
        <f>'배수관폐쇄(총괄) (2)'!CG119</f>
        <v>0</v>
      </c>
      <c r="AH119" s="1923">
        <f>'배수관폐쇄(총괄) (2)'!CH119</f>
        <v>0</v>
      </c>
      <c r="AJ119" s="2760"/>
      <c r="AK119" s="881" t="s">
        <v>344</v>
      </c>
      <c r="AL119" s="876">
        <f>AM119+AN119-AO119</f>
        <v>0</v>
      </c>
      <c r="AM119" s="876">
        <f>'배수관폐쇄(총괄) (2)'!CZ119</f>
        <v>0</v>
      </c>
      <c r="AN119" s="876">
        <f>'배수관폐쇄(총괄) (2)'!DA119</f>
        <v>0</v>
      </c>
      <c r="AO119" s="1923">
        <f>'배수관폐쇄(총괄) (2)'!DB119</f>
        <v>0</v>
      </c>
    </row>
    <row r="120" spans="1:41" s="883" customFormat="1" ht="19.5" customHeight="1" x14ac:dyDescent="0.15">
      <c r="A120" s="2760"/>
      <c r="B120" s="877" t="s">
        <v>345</v>
      </c>
      <c r="C120" s="876">
        <f>D120+E120-F120</f>
        <v>0</v>
      </c>
      <c r="D120" s="876">
        <f t="shared" ref="D120:D121" si="244">J120+R120+Y120+AF120+AM120</f>
        <v>0</v>
      </c>
      <c r="E120" s="876">
        <f t="shared" si="242"/>
        <v>0</v>
      </c>
      <c r="F120" s="1923">
        <f t="shared" si="243"/>
        <v>0</v>
      </c>
      <c r="H120" s="2760"/>
      <c r="I120" s="877" t="s">
        <v>345</v>
      </c>
      <c r="J120" s="876">
        <f>K120+L120-M120</f>
        <v>0</v>
      </c>
      <c r="K120" s="876">
        <f>'배수관폐쇄(총괄) (2)'!X120</f>
        <v>0</v>
      </c>
      <c r="L120" s="876">
        <f>'배수관폐쇄(총괄) (2)'!Y120</f>
        <v>0</v>
      </c>
      <c r="M120" s="1923">
        <f>'배수관폐쇄(총괄) (2)'!Z120</f>
        <v>0</v>
      </c>
      <c r="O120" s="2760"/>
      <c r="P120" s="877" t="s">
        <v>345</v>
      </c>
      <c r="Q120" s="876">
        <f>R120+S120-T120</f>
        <v>0</v>
      </c>
      <c r="R120" s="876">
        <f>'배수관폐쇄(총괄) (2)'!AR120</f>
        <v>0</v>
      </c>
      <c r="S120" s="876">
        <f>'배수관폐쇄(총괄) (2)'!AS120</f>
        <v>0</v>
      </c>
      <c r="T120" s="1923">
        <f>'배수관폐쇄(총괄) (2)'!AT120</f>
        <v>0</v>
      </c>
      <c r="V120" s="2760"/>
      <c r="W120" s="877" t="s">
        <v>345</v>
      </c>
      <c r="X120" s="876">
        <f>Y120+Z120-AA120</f>
        <v>0</v>
      </c>
      <c r="Y120" s="876">
        <f>'배수관폐쇄(총괄) (2)'!BL120</f>
        <v>0</v>
      </c>
      <c r="Z120" s="876">
        <f>'배수관폐쇄(총괄) (2)'!BM120</f>
        <v>0</v>
      </c>
      <c r="AA120" s="1923">
        <f>'배수관폐쇄(총괄) (2)'!BN120</f>
        <v>0</v>
      </c>
      <c r="AC120" s="2760"/>
      <c r="AD120" s="877" t="s">
        <v>345</v>
      </c>
      <c r="AE120" s="876">
        <f>AF120+AG120-AH120</f>
        <v>0</v>
      </c>
      <c r="AF120" s="876">
        <f>'배수관폐쇄(총괄) (2)'!CF120</f>
        <v>0</v>
      </c>
      <c r="AG120" s="876">
        <f>'배수관폐쇄(총괄) (2)'!CG120</f>
        <v>0</v>
      </c>
      <c r="AH120" s="1923">
        <f>'배수관폐쇄(총괄) (2)'!CH120</f>
        <v>0</v>
      </c>
      <c r="AJ120" s="2760"/>
      <c r="AK120" s="877" t="s">
        <v>345</v>
      </c>
      <c r="AL120" s="876">
        <f>AM120+AN120-AO120</f>
        <v>0</v>
      </c>
      <c r="AM120" s="876">
        <f>'배수관폐쇄(총괄) (2)'!CZ120</f>
        <v>0</v>
      </c>
      <c r="AN120" s="876">
        <f>'배수관폐쇄(총괄) (2)'!DA120</f>
        <v>0</v>
      </c>
      <c r="AO120" s="1923">
        <f>'배수관폐쇄(총괄) (2)'!DB120</f>
        <v>0</v>
      </c>
    </row>
    <row r="121" spans="1:41" s="883" customFormat="1" ht="19.5" customHeight="1" x14ac:dyDescent="0.15">
      <c r="A121" s="2760"/>
      <c r="B121" s="882" t="s">
        <v>847</v>
      </c>
      <c r="C121" s="876">
        <f>D121+E121-F121</f>
        <v>0</v>
      </c>
      <c r="D121" s="876">
        <f t="shared" si="244"/>
        <v>0</v>
      </c>
      <c r="E121" s="876">
        <f t="shared" si="242"/>
        <v>0</v>
      </c>
      <c r="F121" s="1923">
        <f t="shared" si="243"/>
        <v>0</v>
      </c>
      <c r="H121" s="2760"/>
      <c r="I121" s="882" t="s">
        <v>847</v>
      </c>
      <c r="J121" s="876">
        <f>K121+L121-M121</f>
        <v>0</v>
      </c>
      <c r="K121" s="876">
        <f>'배수관폐쇄(총괄) (2)'!X121</f>
        <v>0</v>
      </c>
      <c r="L121" s="876">
        <f>'배수관폐쇄(총괄) (2)'!Y121</f>
        <v>0</v>
      </c>
      <c r="M121" s="1923">
        <f>'배수관폐쇄(총괄) (2)'!Z121</f>
        <v>0</v>
      </c>
      <c r="O121" s="2760"/>
      <c r="P121" s="882" t="s">
        <v>847</v>
      </c>
      <c r="Q121" s="876">
        <f>R121+S121-T121</f>
        <v>0</v>
      </c>
      <c r="R121" s="876">
        <f>'배수관폐쇄(총괄) (2)'!AR121</f>
        <v>0</v>
      </c>
      <c r="S121" s="876">
        <f>'배수관폐쇄(총괄) (2)'!AS121</f>
        <v>0</v>
      </c>
      <c r="T121" s="1923">
        <f>'배수관폐쇄(총괄) (2)'!AT121</f>
        <v>0</v>
      </c>
      <c r="V121" s="2760"/>
      <c r="W121" s="882" t="s">
        <v>847</v>
      </c>
      <c r="X121" s="876">
        <f>Y121+Z121-AA121</f>
        <v>0</v>
      </c>
      <c r="Y121" s="876">
        <f>'배수관폐쇄(총괄) (2)'!BL121</f>
        <v>0</v>
      </c>
      <c r="Z121" s="876">
        <f>'배수관폐쇄(총괄) (2)'!BM121</f>
        <v>0</v>
      </c>
      <c r="AA121" s="1923">
        <f>'배수관폐쇄(총괄) (2)'!BN121</f>
        <v>0</v>
      </c>
      <c r="AC121" s="2760"/>
      <c r="AD121" s="882" t="s">
        <v>847</v>
      </c>
      <c r="AE121" s="876">
        <f>AF121+AG121-AH121</f>
        <v>0</v>
      </c>
      <c r="AF121" s="876">
        <f>'배수관폐쇄(총괄) (2)'!CF121</f>
        <v>0</v>
      </c>
      <c r="AG121" s="876">
        <f>'배수관폐쇄(총괄) (2)'!CG121</f>
        <v>0</v>
      </c>
      <c r="AH121" s="1923">
        <f>'배수관폐쇄(총괄) (2)'!CH121</f>
        <v>0</v>
      </c>
      <c r="AJ121" s="2760"/>
      <c r="AK121" s="882" t="s">
        <v>847</v>
      </c>
      <c r="AL121" s="876">
        <f>AM121+AN121-AO121</f>
        <v>0</v>
      </c>
      <c r="AM121" s="876">
        <f>'배수관폐쇄(총괄) (2)'!CZ121</f>
        <v>0</v>
      </c>
      <c r="AN121" s="876">
        <f>'배수관폐쇄(총괄) (2)'!DA121</f>
        <v>0</v>
      </c>
      <c r="AO121" s="1923">
        <f>'배수관폐쇄(총괄) (2)'!DB121</f>
        <v>0</v>
      </c>
    </row>
    <row r="122" spans="1:41" s="871" customFormat="1" ht="19.5" customHeight="1" x14ac:dyDescent="0.15">
      <c r="A122" s="2760" t="s">
        <v>348</v>
      </c>
      <c r="B122" s="854" t="s">
        <v>46</v>
      </c>
      <c r="C122" s="880">
        <f>SUM(C123:C125)</f>
        <v>0</v>
      </c>
      <c r="D122" s="880">
        <f t="shared" ref="D122:F122" si="245">SUM(D123:D125)</f>
        <v>0</v>
      </c>
      <c r="E122" s="880">
        <f t="shared" si="245"/>
        <v>0</v>
      </c>
      <c r="F122" s="1924">
        <f t="shared" si="245"/>
        <v>0</v>
      </c>
      <c r="H122" s="2760" t="s">
        <v>348</v>
      </c>
      <c r="I122" s="861" t="s">
        <v>46</v>
      </c>
      <c r="J122" s="880">
        <f>SUM(J123:J125)</f>
        <v>0</v>
      </c>
      <c r="K122" s="880">
        <f t="shared" ref="K122:M122" si="246">SUM(K123:K125)</f>
        <v>0</v>
      </c>
      <c r="L122" s="880">
        <f t="shared" si="246"/>
        <v>0</v>
      </c>
      <c r="M122" s="1924">
        <f t="shared" si="246"/>
        <v>0</v>
      </c>
      <c r="O122" s="2760" t="s">
        <v>348</v>
      </c>
      <c r="P122" s="861" t="s">
        <v>46</v>
      </c>
      <c r="Q122" s="880">
        <f>SUM(Q123:Q125)</f>
        <v>0</v>
      </c>
      <c r="R122" s="880">
        <f t="shared" ref="R122:T122" si="247">SUM(R123:R125)</f>
        <v>0</v>
      </c>
      <c r="S122" s="880">
        <f t="shared" si="247"/>
        <v>0</v>
      </c>
      <c r="T122" s="1924">
        <f t="shared" si="247"/>
        <v>0</v>
      </c>
      <c r="V122" s="2760" t="s">
        <v>348</v>
      </c>
      <c r="W122" s="861" t="s">
        <v>46</v>
      </c>
      <c r="X122" s="880">
        <f>SUM(X123:X125)</f>
        <v>0</v>
      </c>
      <c r="Y122" s="880">
        <f t="shared" ref="Y122:AA122" si="248">SUM(Y123:Y125)</f>
        <v>0</v>
      </c>
      <c r="Z122" s="880">
        <f t="shared" si="248"/>
        <v>0</v>
      </c>
      <c r="AA122" s="1924">
        <f t="shared" si="248"/>
        <v>0</v>
      </c>
      <c r="AC122" s="2760" t="s">
        <v>348</v>
      </c>
      <c r="AD122" s="861" t="s">
        <v>46</v>
      </c>
      <c r="AE122" s="880">
        <f>SUM(AE123:AE125)</f>
        <v>0</v>
      </c>
      <c r="AF122" s="880">
        <f t="shared" ref="AF122:AH122" si="249">SUM(AF123:AF125)</f>
        <v>0</v>
      </c>
      <c r="AG122" s="880">
        <f t="shared" si="249"/>
        <v>0</v>
      </c>
      <c r="AH122" s="1924">
        <f t="shared" si="249"/>
        <v>0</v>
      </c>
      <c r="AJ122" s="2760" t="s">
        <v>348</v>
      </c>
      <c r="AK122" s="861" t="s">
        <v>46</v>
      </c>
      <c r="AL122" s="880">
        <f>SUM(AL123:AL125)</f>
        <v>0</v>
      </c>
      <c r="AM122" s="880">
        <f t="shared" ref="AM122:AO122" si="250">SUM(AM123:AM125)</f>
        <v>0</v>
      </c>
      <c r="AN122" s="880">
        <f t="shared" si="250"/>
        <v>0</v>
      </c>
      <c r="AO122" s="1924">
        <f t="shared" si="250"/>
        <v>0</v>
      </c>
    </row>
    <row r="123" spans="1:41" s="871" customFormat="1" ht="19.5" customHeight="1" x14ac:dyDescent="0.15">
      <c r="A123" s="2760"/>
      <c r="B123" s="881" t="s">
        <v>344</v>
      </c>
      <c r="C123" s="876">
        <f t="shared" ref="C123:C129" si="251">D123+E123-F123</f>
        <v>0</v>
      </c>
      <c r="D123" s="876">
        <f>J123+R123+Y123+AF123+AM123</f>
        <v>0</v>
      </c>
      <c r="E123" s="876">
        <f t="shared" ref="E123:E129" si="252">K123+S123+Z123+AG123+AN123</f>
        <v>0</v>
      </c>
      <c r="F123" s="1923">
        <f t="shared" ref="F123:F129" si="253">L123+T123+AA123+AH123+AO123</f>
        <v>0</v>
      </c>
      <c r="H123" s="2760"/>
      <c r="I123" s="881" t="s">
        <v>344</v>
      </c>
      <c r="J123" s="876">
        <f t="shared" ref="J123:J129" si="254">K123+L123-M123</f>
        <v>0</v>
      </c>
      <c r="K123" s="876">
        <f>'배수관폐쇄(총괄) (2)'!X123</f>
        <v>0</v>
      </c>
      <c r="L123" s="876">
        <f>'배수관폐쇄(총괄) (2)'!Y123</f>
        <v>0</v>
      </c>
      <c r="M123" s="1923">
        <f>'배수관폐쇄(총괄) (2)'!Z123</f>
        <v>0</v>
      </c>
      <c r="O123" s="2760"/>
      <c r="P123" s="881" t="s">
        <v>344</v>
      </c>
      <c r="Q123" s="876">
        <f t="shared" ref="Q123:Q129" si="255">R123+S123-T123</f>
        <v>0</v>
      </c>
      <c r="R123" s="876">
        <f>'배수관폐쇄(총괄) (2)'!AR123</f>
        <v>0</v>
      </c>
      <c r="S123" s="876">
        <f>'배수관폐쇄(총괄) (2)'!AS123</f>
        <v>0</v>
      </c>
      <c r="T123" s="1923">
        <f>'배수관폐쇄(총괄) (2)'!AT123</f>
        <v>0</v>
      </c>
      <c r="V123" s="2760"/>
      <c r="W123" s="881" t="s">
        <v>344</v>
      </c>
      <c r="X123" s="876">
        <f t="shared" ref="X123:X129" si="256">Y123+Z123-AA123</f>
        <v>0</v>
      </c>
      <c r="Y123" s="876">
        <f>'배수관폐쇄(총괄) (2)'!BL123</f>
        <v>0</v>
      </c>
      <c r="Z123" s="876">
        <f>'배수관폐쇄(총괄) (2)'!BM123</f>
        <v>0</v>
      </c>
      <c r="AA123" s="1923">
        <f>'배수관폐쇄(총괄) (2)'!BN123</f>
        <v>0</v>
      </c>
      <c r="AC123" s="2760"/>
      <c r="AD123" s="881" t="s">
        <v>344</v>
      </c>
      <c r="AE123" s="876">
        <f t="shared" ref="AE123:AE129" si="257">AF123+AG123-AH123</f>
        <v>0</v>
      </c>
      <c r="AF123" s="876">
        <f>'배수관폐쇄(총괄) (2)'!CF123</f>
        <v>0</v>
      </c>
      <c r="AG123" s="876">
        <f>'배수관폐쇄(총괄) (2)'!CG123</f>
        <v>0</v>
      </c>
      <c r="AH123" s="1923">
        <f>'배수관폐쇄(총괄) (2)'!CH123</f>
        <v>0</v>
      </c>
      <c r="AJ123" s="2760"/>
      <c r="AK123" s="881" t="s">
        <v>344</v>
      </c>
      <c r="AL123" s="876">
        <f t="shared" ref="AL123:AL129" si="258">AM123+AN123-AO123</f>
        <v>0</v>
      </c>
      <c r="AM123" s="876">
        <f>'배수관폐쇄(총괄) (2)'!CZ123</f>
        <v>0</v>
      </c>
      <c r="AN123" s="876">
        <f>'배수관폐쇄(총괄) (2)'!DA123</f>
        <v>0</v>
      </c>
      <c r="AO123" s="1923">
        <f>'배수관폐쇄(총괄) (2)'!DB123</f>
        <v>0</v>
      </c>
    </row>
    <row r="124" spans="1:41" s="871" customFormat="1" ht="19.5" customHeight="1" x14ac:dyDescent="0.15">
      <c r="A124" s="2760"/>
      <c r="B124" s="877" t="s">
        <v>345</v>
      </c>
      <c r="C124" s="876">
        <f t="shared" si="251"/>
        <v>0</v>
      </c>
      <c r="D124" s="876">
        <f t="shared" ref="D124:D125" si="259">J124+R124+Y124+AF124+AM124</f>
        <v>0</v>
      </c>
      <c r="E124" s="876">
        <f t="shared" si="252"/>
        <v>0</v>
      </c>
      <c r="F124" s="1923">
        <f t="shared" si="253"/>
        <v>0</v>
      </c>
      <c r="H124" s="2760"/>
      <c r="I124" s="877" t="s">
        <v>345</v>
      </c>
      <c r="J124" s="876">
        <f t="shared" si="254"/>
        <v>0</v>
      </c>
      <c r="K124" s="876">
        <f>'배수관폐쇄(총괄) (2)'!X124</f>
        <v>0</v>
      </c>
      <c r="L124" s="876">
        <f>'배수관폐쇄(총괄) (2)'!Y124</f>
        <v>0</v>
      </c>
      <c r="M124" s="1923">
        <f>'배수관폐쇄(총괄) (2)'!Z124</f>
        <v>0</v>
      </c>
      <c r="O124" s="2760"/>
      <c r="P124" s="877" t="s">
        <v>345</v>
      </c>
      <c r="Q124" s="876">
        <f t="shared" si="255"/>
        <v>0</v>
      </c>
      <c r="R124" s="876">
        <f>'배수관폐쇄(총괄) (2)'!AR124</f>
        <v>0</v>
      </c>
      <c r="S124" s="876">
        <f>'배수관폐쇄(총괄) (2)'!AS124</f>
        <v>0</v>
      </c>
      <c r="T124" s="1923">
        <f>'배수관폐쇄(총괄) (2)'!AT124</f>
        <v>0</v>
      </c>
      <c r="V124" s="2760"/>
      <c r="W124" s="877" t="s">
        <v>345</v>
      </c>
      <c r="X124" s="876">
        <f t="shared" si="256"/>
        <v>0</v>
      </c>
      <c r="Y124" s="876">
        <f>'배수관폐쇄(총괄) (2)'!BL124</f>
        <v>0</v>
      </c>
      <c r="Z124" s="876">
        <f>'배수관폐쇄(총괄) (2)'!BM124</f>
        <v>0</v>
      </c>
      <c r="AA124" s="1923">
        <f>'배수관폐쇄(총괄) (2)'!BN124</f>
        <v>0</v>
      </c>
      <c r="AC124" s="2760"/>
      <c r="AD124" s="877" t="s">
        <v>345</v>
      </c>
      <c r="AE124" s="876">
        <f t="shared" si="257"/>
        <v>0</v>
      </c>
      <c r="AF124" s="876">
        <f>'배수관폐쇄(총괄) (2)'!CF124</f>
        <v>0</v>
      </c>
      <c r="AG124" s="876">
        <f>'배수관폐쇄(총괄) (2)'!CG124</f>
        <v>0</v>
      </c>
      <c r="AH124" s="1923">
        <f>'배수관폐쇄(총괄) (2)'!CH124</f>
        <v>0</v>
      </c>
      <c r="AJ124" s="2760"/>
      <c r="AK124" s="877" t="s">
        <v>345</v>
      </c>
      <c r="AL124" s="876">
        <f t="shared" si="258"/>
        <v>0</v>
      </c>
      <c r="AM124" s="876">
        <f>'배수관폐쇄(총괄) (2)'!CZ124</f>
        <v>0</v>
      </c>
      <c r="AN124" s="876">
        <f>'배수관폐쇄(총괄) (2)'!DA124</f>
        <v>0</v>
      </c>
      <c r="AO124" s="1923">
        <f>'배수관폐쇄(총괄) (2)'!DB124</f>
        <v>0</v>
      </c>
    </row>
    <row r="125" spans="1:41" s="871" customFormat="1" ht="24" customHeight="1" x14ac:dyDescent="0.15">
      <c r="A125" s="2761"/>
      <c r="B125" s="884" t="s">
        <v>847</v>
      </c>
      <c r="C125" s="885">
        <f t="shared" si="251"/>
        <v>0</v>
      </c>
      <c r="D125" s="876">
        <f t="shared" si="259"/>
        <v>0</v>
      </c>
      <c r="E125" s="876">
        <f t="shared" si="252"/>
        <v>0</v>
      </c>
      <c r="F125" s="1923">
        <f t="shared" si="253"/>
        <v>0</v>
      </c>
      <c r="H125" s="2761"/>
      <c r="I125" s="884" t="s">
        <v>847</v>
      </c>
      <c r="J125" s="885">
        <f t="shared" si="254"/>
        <v>0</v>
      </c>
      <c r="K125" s="876">
        <f>'배수관폐쇄(총괄) (2)'!X125</f>
        <v>0</v>
      </c>
      <c r="L125" s="876">
        <f>'배수관폐쇄(총괄) (2)'!Y125</f>
        <v>0</v>
      </c>
      <c r="M125" s="1923">
        <f>'배수관폐쇄(총괄) (2)'!Z125</f>
        <v>0</v>
      </c>
      <c r="O125" s="2761"/>
      <c r="P125" s="884" t="s">
        <v>847</v>
      </c>
      <c r="Q125" s="885">
        <f t="shared" si="255"/>
        <v>0</v>
      </c>
      <c r="R125" s="876">
        <f>'배수관폐쇄(총괄) (2)'!AR125</f>
        <v>0</v>
      </c>
      <c r="S125" s="876">
        <f>'배수관폐쇄(총괄) (2)'!AS125</f>
        <v>0</v>
      </c>
      <c r="T125" s="1923">
        <f>'배수관폐쇄(총괄) (2)'!AT125</f>
        <v>0</v>
      </c>
      <c r="V125" s="2761"/>
      <c r="W125" s="884" t="s">
        <v>847</v>
      </c>
      <c r="X125" s="885">
        <f t="shared" si="256"/>
        <v>0</v>
      </c>
      <c r="Y125" s="876">
        <f>'배수관폐쇄(총괄) (2)'!BL125</f>
        <v>0</v>
      </c>
      <c r="Z125" s="876">
        <f>'배수관폐쇄(총괄) (2)'!BM125</f>
        <v>0</v>
      </c>
      <c r="AA125" s="1923">
        <f>'배수관폐쇄(총괄) (2)'!BN125</f>
        <v>0</v>
      </c>
      <c r="AC125" s="2761"/>
      <c r="AD125" s="884" t="s">
        <v>847</v>
      </c>
      <c r="AE125" s="885">
        <f t="shared" si="257"/>
        <v>0</v>
      </c>
      <c r="AF125" s="876">
        <f>'배수관폐쇄(총괄) (2)'!CF125</f>
        <v>0</v>
      </c>
      <c r="AG125" s="876">
        <f>'배수관폐쇄(총괄) (2)'!CG125</f>
        <v>0</v>
      </c>
      <c r="AH125" s="1923">
        <f>'배수관폐쇄(총괄) (2)'!CH125</f>
        <v>0</v>
      </c>
      <c r="AJ125" s="2761"/>
      <c r="AK125" s="884" t="s">
        <v>847</v>
      </c>
      <c r="AL125" s="885">
        <f t="shared" si="258"/>
        <v>0</v>
      </c>
      <c r="AM125" s="876">
        <f>'배수관폐쇄(총괄) (2)'!CZ125</f>
        <v>0</v>
      </c>
      <c r="AN125" s="876">
        <f>'배수관폐쇄(총괄) (2)'!DA125</f>
        <v>0</v>
      </c>
      <c r="AO125" s="1923">
        <f>'배수관폐쇄(총괄) (2)'!DB125</f>
        <v>0</v>
      </c>
    </row>
    <row r="126" spans="1:41" s="871" customFormat="1" ht="30" customHeight="1" x14ac:dyDescent="0.15">
      <c r="A126" s="1867" t="s">
        <v>357</v>
      </c>
      <c r="B126" s="886" t="s">
        <v>345</v>
      </c>
      <c r="C126" s="887">
        <f t="shared" si="251"/>
        <v>0</v>
      </c>
      <c r="D126" s="876">
        <f>J126+R126+Y126+AF126+AM126</f>
        <v>0</v>
      </c>
      <c r="E126" s="876">
        <f t="shared" si="252"/>
        <v>0</v>
      </c>
      <c r="F126" s="1923">
        <f t="shared" si="253"/>
        <v>0</v>
      </c>
      <c r="H126" s="1867" t="s">
        <v>357</v>
      </c>
      <c r="I126" s="886" t="s">
        <v>345</v>
      </c>
      <c r="J126" s="887">
        <f t="shared" si="254"/>
        <v>0</v>
      </c>
      <c r="K126" s="876">
        <f>'배수관폐쇄(총괄) (2)'!X126</f>
        <v>0</v>
      </c>
      <c r="L126" s="876">
        <f>'배수관폐쇄(총괄) (2)'!Y126</f>
        <v>0</v>
      </c>
      <c r="M126" s="1923">
        <f>'배수관폐쇄(총괄) (2)'!Z126</f>
        <v>0</v>
      </c>
      <c r="O126" s="1867" t="s">
        <v>357</v>
      </c>
      <c r="P126" s="886" t="s">
        <v>345</v>
      </c>
      <c r="Q126" s="887">
        <f t="shared" si="255"/>
        <v>0</v>
      </c>
      <c r="R126" s="876">
        <f>'배수관폐쇄(총괄) (2)'!AR126</f>
        <v>0</v>
      </c>
      <c r="S126" s="876">
        <f>'배수관폐쇄(총괄) (2)'!AS126</f>
        <v>0</v>
      </c>
      <c r="T126" s="1923">
        <f>'배수관폐쇄(총괄) (2)'!AT126</f>
        <v>0</v>
      </c>
      <c r="V126" s="1867" t="s">
        <v>357</v>
      </c>
      <c r="W126" s="886" t="s">
        <v>345</v>
      </c>
      <c r="X126" s="887">
        <f t="shared" si="256"/>
        <v>0</v>
      </c>
      <c r="Y126" s="876">
        <f>'배수관폐쇄(총괄) (2)'!BL126</f>
        <v>0</v>
      </c>
      <c r="Z126" s="876">
        <f>'배수관폐쇄(총괄) (2)'!BM126</f>
        <v>0</v>
      </c>
      <c r="AA126" s="1923">
        <f>'배수관폐쇄(총괄) (2)'!BN126</f>
        <v>0</v>
      </c>
      <c r="AC126" s="1867" t="s">
        <v>357</v>
      </c>
      <c r="AD126" s="886" t="s">
        <v>345</v>
      </c>
      <c r="AE126" s="887">
        <f t="shared" si="257"/>
        <v>0</v>
      </c>
      <c r="AF126" s="876">
        <f>'배수관폐쇄(총괄) (2)'!CF126</f>
        <v>0</v>
      </c>
      <c r="AG126" s="876">
        <f>'배수관폐쇄(총괄) (2)'!CG126</f>
        <v>0</v>
      </c>
      <c r="AH126" s="1923">
        <f>'배수관폐쇄(총괄) (2)'!CH126</f>
        <v>0</v>
      </c>
      <c r="AJ126" s="1867" t="s">
        <v>357</v>
      </c>
      <c r="AK126" s="886" t="s">
        <v>345</v>
      </c>
      <c r="AL126" s="887">
        <f t="shared" si="258"/>
        <v>0</v>
      </c>
      <c r="AM126" s="876">
        <f>'배수관폐쇄(총괄) (2)'!CZ126</f>
        <v>0</v>
      </c>
      <c r="AN126" s="876">
        <f>'배수관폐쇄(총괄) (2)'!DA126</f>
        <v>0</v>
      </c>
      <c r="AO126" s="1923">
        <f>'배수관폐쇄(총괄) (2)'!DB126</f>
        <v>0</v>
      </c>
    </row>
    <row r="127" spans="1:41" s="871" customFormat="1" ht="30" customHeight="1" x14ac:dyDescent="0.15">
      <c r="A127" s="1867" t="s">
        <v>358</v>
      </c>
      <c r="B127" s="888" t="s">
        <v>345</v>
      </c>
      <c r="C127" s="887">
        <f t="shared" si="251"/>
        <v>0</v>
      </c>
      <c r="D127" s="876">
        <f>J127+R127+Y127+AF127+AM127</f>
        <v>0</v>
      </c>
      <c r="E127" s="876">
        <f t="shared" si="252"/>
        <v>0</v>
      </c>
      <c r="F127" s="1923">
        <f t="shared" si="253"/>
        <v>0</v>
      </c>
      <c r="H127" s="1867" t="s">
        <v>358</v>
      </c>
      <c r="I127" s="888" t="s">
        <v>345</v>
      </c>
      <c r="J127" s="887">
        <f t="shared" si="254"/>
        <v>0</v>
      </c>
      <c r="K127" s="876">
        <f>'배수관폐쇄(총괄) (2)'!X127</f>
        <v>0</v>
      </c>
      <c r="L127" s="876">
        <f>'배수관폐쇄(총괄) (2)'!Y127</f>
        <v>0</v>
      </c>
      <c r="M127" s="1923">
        <f>'배수관폐쇄(총괄) (2)'!Z127</f>
        <v>0</v>
      </c>
      <c r="O127" s="1867" t="s">
        <v>358</v>
      </c>
      <c r="P127" s="888" t="s">
        <v>345</v>
      </c>
      <c r="Q127" s="887">
        <f t="shared" si="255"/>
        <v>0</v>
      </c>
      <c r="R127" s="876">
        <f>'배수관폐쇄(총괄) (2)'!AR127</f>
        <v>0</v>
      </c>
      <c r="S127" s="876">
        <f>'배수관폐쇄(총괄) (2)'!AS127</f>
        <v>0</v>
      </c>
      <c r="T127" s="1923">
        <f>'배수관폐쇄(총괄) (2)'!AT127</f>
        <v>0</v>
      </c>
      <c r="V127" s="1867" t="s">
        <v>358</v>
      </c>
      <c r="W127" s="888" t="s">
        <v>345</v>
      </c>
      <c r="X127" s="887">
        <f t="shared" si="256"/>
        <v>0</v>
      </c>
      <c r="Y127" s="876">
        <f>'배수관폐쇄(총괄) (2)'!BL127</f>
        <v>0</v>
      </c>
      <c r="Z127" s="876">
        <f>'배수관폐쇄(총괄) (2)'!BM127</f>
        <v>0</v>
      </c>
      <c r="AA127" s="1923">
        <f>'배수관폐쇄(총괄) (2)'!BN127</f>
        <v>0</v>
      </c>
      <c r="AC127" s="1867" t="s">
        <v>358</v>
      </c>
      <c r="AD127" s="888" t="s">
        <v>345</v>
      </c>
      <c r="AE127" s="887">
        <f t="shared" si="257"/>
        <v>0</v>
      </c>
      <c r="AF127" s="876">
        <f>'배수관폐쇄(총괄) (2)'!CF127</f>
        <v>0</v>
      </c>
      <c r="AG127" s="876">
        <f>'배수관폐쇄(총괄) (2)'!CG127</f>
        <v>0</v>
      </c>
      <c r="AH127" s="1923">
        <f>'배수관폐쇄(총괄) (2)'!CH127</f>
        <v>0</v>
      </c>
      <c r="AJ127" s="1867" t="s">
        <v>358</v>
      </c>
      <c r="AK127" s="888" t="s">
        <v>345</v>
      </c>
      <c r="AL127" s="887">
        <f t="shared" si="258"/>
        <v>0</v>
      </c>
      <c r="AM127" s="876">
        <f>'배수관폐쇄(총괄) (2)'!CZ127</f>
        <v>0</v>
      </c>
      <c r="AN127" s="876">
        <f>'배수관폐쇄(총괄) (2)'!DA127</f>
        <v>0</v>
      </c>
      <c r="AO127" s="1923">
        <f>'배수관폐쇄(총괄) (2)'!DB127</f>
        <v>0</v>
      </c>
    </row>
    <row r="128" spans="1:41" s="194" customFormat="1" ht="30" customHeight="1" x14ac:dyDescent="0.15">
      <c r="A128" s="1867" t="s">
        <v>359</v>
      </c>
      <c r="B128" s="888" t="s">
        <v>345</v>
      </c>
      <c r="C128" s="887">
        <f t="shared" si="251"/>
        <v>0</v>
      </c>
      <c r="D128" s="876">
        <f>J128+R128+Y128+AF128+AM128</f>
        <v>0</v>
      </c>
      <c r="E128" s="876">
        <f t="shared" si="252"/>
        <v>0</v>
      </c>
      <c r="F128" s="1923">
        <f t="shared" si="253"/>
        <v>0</v>
      </c>
      <c r="H128" s="1867" t="s">
        <v>359</v>
      </c>
      <c r="I128" s="888" t="s">
        <v>345</v>
      </c>
      <c r="J128" s="887">
        <f t="shared" si="254"/>
        <v>0</v>
      </c>
      <c r="K128" s="876">
        <f>'배수관폐쇄(총괄) (2)'!X128</f>
        <v>0</v>
      </c>
      <c r="L128" s="876">
        <f>'배수관폐쇄(총괄) (2)'!Y128</f>
        <v>0</v>
      </c>
      <c r="M128" s="1923">
        <f>'배수관폐쇄(총괄) (2)'!Z128</f>
        <v>0</v>
      </c>
      <c r="O128" s="1867" t="s">
        <v>359</v>
      </c>
      <c r="P128" s="888" t="s">
        <v>345</v>
      </c>
      <c r="Q128" s="887">
        <f t="shared" si="255"/>
        <v>0</v>
      </c>
      <c r="R128" s="876">
        <f>'배수관폐쇄(총괄) (2)'!AR128</f>
        <v>0</v>
      </c>
      <c r="S128" s="876">
        <f>'배수관폐쇄(총괄) (2)'!AS128</f>
        <v>0</v>
      </c>
      <c r="T128" s="1923">
        <f>'배수관폐쇄(총괄) (2)'!AT128</f>
        <v>0</v>
      </c>
      <c r="V128" s="1867" t="s">
        <v>359</v>
      </c>
      <c r="W128" s="888" t="s">
        <v>345</v>
      </c>
      <c r="X128" s="887">
        <f t="shared" si="256"/>
        <v>0</v>
      </c>
      <c r="Y128" s="876">
        <f>'배수관폐쇄(총괄) (2)'!BL128</f>
        <v>0</v>
      </c>
      <c r="Z128" s="876">
        <f>'배수관폐쇄(총괄) (2)'!BM128</f>
        <v>0</v>
      </c>
      <c r="AA128" s="1923">
        <f>'배수관폐쇄(총괄) (2)'!BN128</f>
        <v>0</v>
      </c>
      <c r="AC128" s="1867" t="s">
        <v>359</v>
      </c>
      <c r="AD128" s="888" t="s">
        <v>345</v>
      </c>
      <c r="AE128" s="887">
        <f t="shared" si="257"/>
        <v>0</v>
      </c>
      <c r="AF128" s="876">
        <f>'배수관폐쇄(총괄) (2)'!CF128</f>
        <v>0</v>
      </c>
      <c r="AG128" s="876">
        <f>'배수관폐쇄(총괄) (2)'!CG128</f>
        <v>0</v>
      </c>
      <c r="AH128" s="1923">
        <f>'배수관폐쇄(총괄) (2)'!CH128</f>
        <v>0</v>
      </c>
      <c r="AJ128" s="1867" t="s">
        <v>359</v>
      </c>
      <c r="AK128" s="888" t="s">
        <v>345</v>
      </c>
      <c r="AL128" s="887">
        <f t="shared" si="258"/>
        <v>0</v>
      </c>
      <c r="AM128" s="876">
        <f>'배수관폐쇄(총괄) (2)'!CZ128</f>
        <v>0</v>
      </c>
      <c r="AN128" s="876">
        <f>'배수관폐쇄(총괄) (2)'!DA128</f>
        <v>0</v>
      </c>
      <c r="AO128" s="1923">
        <f>'배수관폐쇄(총괄) (2)'!DB128</f>
        <v>0</v>
      </c>
    </row>
    <row r="129" spans="1:41" s="194" customFormat="1" ht="27" customHeight="1" thickBot="1" x14ac:dyDescent="0.2">
      <c r="A129" s="889" t="s">
        <v>360</v>
      </c>
      <c r="B129" s="1925" t="s">
        <v>345</v>
      </c>
      <c r="C129" s="1926">
        <f t="shared" si="251"/>
        <v>0</v>
      </c>
      <c r="D129" s="1927">
        <f>J129+R129+Y129+AF129+AM129</f>
        <v>0</v>
      </c>
      <c r="E129" s="1927">
        <f t="shared" si="252"/>
        <v>0</v>
      </c>
      <c r="F129" s="1928">
        <f t="shared" si="253"/>
        <v>0</v>
      </c>
      <c r="H129" s="889" t="s">
        <v>360</v>
      </c>
      <c r="I129" s="1925" t="s">
        <v>345</v>
      </c>
      <c r="J129" s="1926">
        <f t="shared" si="254"/>
        <v>0</v>
      </c>
      <c r="K129" s="1927">
        <f>'배수관폐쇄(총괄) (2)'!X129</f>
        <v>0</v>
      </c>
      <c r="L129" s="1927">
        <f>'배수관폐쇄(총괄) (2)'!Y129</f>
        <v>0</v>
      </c>
      <c r="M129" s="1928">
        <f>'배수관폐쇄(총괄) (2)'!Z129</f>
        <v>0</v>
      </c>
      <c r="O129" s="889" t="s">
        <v>360</v>
      </c>
      <c r="P129" s="1925" t="s">
        <v>345</v>
      </c>
      <c r="Q129" s="1926">
        <f t="shared" si="255"/>
        <v>0</v>
      </c>
      <c r="R129" s="1927">
        <f>'배수관폐쇄(총괄) (2)'!AR129</f>
        <v>0</v>
      </c>
      <c r="S129" s="1927">
        <f>'배수관폐쇄(총괄) (2)'!AS129</f>
        <v>0</v>
      </c>
      <c r="T129" s="1928">
        <f>'배수관폐쇄(총괄) (2)'!AT129</f>
        <v>0</v>
      </c>
      <c r="V129" s="889" t="s">
        <v>360</v>
      </c>
      <c r="W129" s="1925" t="s">
        <v>345</v>
      </c>
      <c r="X129" s="1926">
        <f t="shared" si="256"/>
        <v>0</v>
      </c>
      <c r="Y129" s="1927">
        <f>'배수관폐쇄(총괄) (2)'!BL129</f>
        <v>0</v>
      </c>
      <c r="Z129" s="1927">
        <f>'배수관폐쇄(총괄) (2)'!BM129</f>
        <v>0</v>
      </c>
      <c r="AA129" s="1928">
        <f>'배수관폐쇄(총괄) (2)'!BN129</f>
        <v>0</v>
      </c>
      <c r="AC129" s="889" t="s">
        <v>360</v>
      </c>
      <c r="AD129" s="1925" t="s">
        <v>345</v>
      </c>
      <c r="AE129" s="1926">
        <f t="shared" si="257"/>
        <v>0</v>
      </c>
      <c r="AF129" s="1927">
        <f>'배수관폐쇄(총괄) (2)'!CF129</f>
        <v>0</v>
      </c>
      <c r="AG129" s="1927">
        <f>'배수관폐쇄(총괄) (2)'!CG129</f>
        <v>0</v>
      </c>
      <c r="AH129" s="1928">
        <f>'배수관폐쇄(총괄) (2)'!CH129</f>
        <v>0</v>
      </c>
      <c r="AJ129" s="889" t="s">
        <v>360</v>
      </c>
      <c r="AK129" s="1925" t="s">
        <v>345</v>
      </c>
      <c r="AL129" s="1926">
        <f t="shared" si="258"/>
        <v>0</v>
      </c>
      <c r="AM129" s="1927">
        <f>'배수관폐쇄(총괄) (2)'!CZ129</f>
        <v>0</v>
      </c>
      <c r="AN129" s="1927">
        <f>'배수관폐쇄(총괄) (2)'!DA129</f>
        <v>0</v>
      </c>
      <c r="AO129" s="1928">
        <f>'배수관폐쇄(총괄) (2)'!DB129</f>
        <v>0</v>
      </c>
    </row>
    <row r="130" spans="1:41" s="194" customFormat="1" ht="27" customHeight="1" x14ac:dyDescent="0.15">
      <c r="A130" s="1146"/>
      <c r="B130" s="1147"/>
      <c r="C130" s="254"/>
      <c r="D130" s="254"/>
      <c r="E130" s="254"/>
      <c r="F130" s="254"/>
      <c r="H130" s="1146"/>
      <c r="I130" s="1147"/>
      <c r="J130" s="254"/>
      <c r="K130" s="254"/>
      <c r="L130" s="254"/>
      <c r="M130" s="254"/>
      <c r="O130" s="1146"/>
      <c r="P130" s="1147"/>
      <c r="Q130" s="254"/>
      <c r="R130" s="254"/>
      <c r="S130" s="254"/>
      <c r="T130" s="254"/>
      <c r="V130" s="1146"/>
      <c r="W130" s="1147"/>
      <c r="X130" s="254"/>
      <c r="Y130" s="254"/>
      <c r="Z130" s="254"/>
      <c r="AA130" s="254"/>
      <c r="AC130" s="1146"/>
      <c r="AD130" s="1147"/>
      <c r="AE130" s="254"/>
      <c r="AF130" s="254"/>
      <c r="AG130" s="254"/>
      <c r="AH130" s="254"/>
      <c r="AJ130" s="1146"/>
      <c r="AK130" s="1147"/>
      <c r="AL130" s="254"/>
      <c r="AM130" s="254"/>
      <c r="AN130" s="254"/>
      <c r="AO130" s="254"/>
    </row>
    <row r="131" spans="1:41" s="194" customFormat="1" ht="27" customHeight="1" x14ac:dyDescent="0.15">
      <c r="A131" s="1146"/>
      <c r="B131" s="1147"/>
      <c r="C131" s="254"/>
      <c r="D131" s="254"/>
      <c r="E131" s="254"/>
      <c r="F131" s="254"/>
      <c r="H131" s="1146"/>
      <c r="I131" s="1147"/>
      <c r="J131" s="254"/>
      <c r="K131" s="254"/>
      <c r="L131" s="254"/>
      <c r="M131" s="254"/>
      <c r="O131" s="1146"/>
      <c r="P131" s="1147"/>
      <c r="Q131" s="254"/>
      <c r="R131" s="254"/>
      <c r="S131" s="254"/>
      <c r="T131" s="254"/>
      <c r="V131" s="1146"/>
      <c r="W131" s="1147"/>
      <c r="X131" s="254"/>
      <c r="Y131" s="254"/>
      <c r="Z131" s="254"/>
      <c r="AA131" s="254"/>
      <c r="AC131" s="1146"/>
      <c r="AD131" s="1147"/>
      <c r="AE131" s="254"/>
      <c r="AF131" s="254"/>
      <c r="AG131" s="254"/>
      <c r="AH131" s="254"/>
      <c r="AJ131" s="1146"/>
      <c r="AK131" s="1147"/>
      <c r="AL131" s="254"/>
      <c r="AM131" s="254"/>
      <c r="AN131" s="254"/>
      <c r="AO131" s="254"/>
    </row>
    <row r="132" spans="1:41" s="194" customFormat="1" ht="27" customHeight="1" x14ac:dyDescent="0.15">
      <c r="A132" s="1146"/>
      <c r="B132" s="1147"/>
      <c r="C132" s="254"/>
      <c r="D132" s="254"/>
      <c r="E132" s="254"/>
      <c r="F132" s="254"/>
      <c r="H132" s="1146"/>
      <c r="I132" s="1147"/>
      <c r="J132" s="254"/>
      <c r="K132" s="254"/>
      <c r="L132" s="254"/>
      <c r="M132" s="254"/>
      <c r="O132" s="1146"/>
      <c r="P132" s="1147"/>
      <c r="Q132" s="254"/>
      <c r="R132" s="254"/>
      <c r="S132" s="254"/>
      <c r="T132" s="254"/>
      <c r="V132" s="1146"/>
      <c r="W132" s="1147"/>
      <c r="X132" s="254"/>
      <c r="Y132" s="254"/>
      <c r="Z132" s="254"/>
      <c r="AA132" s="254"/>
      <c r="AC132" s="1146"/>
      <c r="AD132" s="1147"/>
      <c r="AE132" s="254"/>
      <c r="AF132" s="254"/>
      <c r="AG132" s="254"/>
      <c r="AH132" s="254"/>
      <c r="AJ132" s="1146"/>
      <c r="AK132" s="1147"/>
      <c r="AL132" s="254"/>
      <c r="AM132" s="254"/>
      <c r="AN132" s="254"/>
      <c r="AO132" s="254"/>
    </row>
    <row r="133" spans="1:41" s="194" customFormat="1" ht="27" customHeight="1" x14ac:dyDescent="0.15">
      <c r="A133" s="1146"/>
      <c r="B133" s="1147"/>
      <c r="C133" s="254"/>
      <c r="D133" s="254"/>
      <c r="E133" s="254"/>
      <c r="F133" s="254"/>
      <c r="H133" s="1146"/>
      <c r="I133" s="1147"/>
      <c r="J133" s="254"/>
      <c r="K133" s="254"/>
      <c r="L133" s="254"/>
      <c r="M133" s="254"/>
      <c r="O133" s="1146"/>
      <c r="P133" s="1147"/>
      <c r="Q133" s="254"/>
      <c r="R133" s="254"/>
      <c r="S133" s="254"/>
      <c r="T133" s="254"/>
      <c r="V133" s="1146"/>
      <c r="W133" s="1147"/>
      <c r="X133" s="254"/>
      <c r="Y133" s="254"/>
      <c r="Z133" s="254"/>
      <c r="AA133" s="254"/>
      <c r="AC133" s="1146"/>
      <c r="AD133" s="1147"/>
      <c r="AE133" s="254"/>
      <c r="AF133" s="254"/>
      <c r="AG133" s="254"/>
      <c r="AH133" s="254"/>
      <c r="AJ133" s="1146"/>
      <c r="AK133" s="1147"/>
      <c r="AL133" s="254"/>
      <c r="AM133" s="254"/>
      <c r="AN133" s="254"/>
      <c r="AO133" s="254"/>
    </row>
    <row r="134" spans="1:41" s="194" customFormat="1" ht="27" customHeight="1" x14ac:dyDescent="0.15">
      <c r="A134" s="1146"/>
      <c r="B134" s="1147"/>
      <c r="C134" s="254"/>
      <c r="D134" s="254"/>
      <c r="E134" s="254"/>
      <c r="F134" s="254"/>
      <c r="H134" s="1146"/>
      <c r="I134" s="1147"/>
      <c r="J134" s="254"/>
      <c r="K134" s="254"/>
      <c r="L134" s="254"/>
      <c r="M134" s="254"/>
      <c r="O134" s="1146"/>
      <c r="P134" s="1147"/>
      <c r="Q134" s="254"/>
      <c r="R134" s="254"/>
      <c r="S134" s="254"/>
      <c r="T134" s="254"/>
      <c r="V134" s="1146"/>
      <c r="W134" s="1147"/>
      <c r="X134" s="254"/>
      <c r="Y134" s="254"/>
      <c r="Z134" s="254"/>
      <c r="AA134" s="254"/>
      <c r="AC134" s="1146"/>
      <c r="AD134" s="1147"/>
      <c r="AE134" s="254"/>
      <c r="AF134" s="254"/>
      <c r="AG134" s="254"/>
      <c r="AH134" s="254"/>
      <c r="AJ134" s="1146"/>
      <c r="AK134" s="1147"/>
      <c r="AL134" s="254"/>
      <c r="AM134" s="254"/>
      <c r="AN134" s="254"/>
      <c r="AO134" s="254"/>
    </row>
    <row r="135" spans="1:41" s="194" customFormat="1" ht="27" customHeight="1" x14ac:dyDescent="0.15">
      <c r="A135" s="1146"/>
      <c r="B135" s="1147"/>
      <c r="C135" s="254"/>
      <c r="D135" s="254"/>
      <c r="E135" s="254"/>
      <c r="F135" s="254"/>
      <c r="H135" s="1146"/>
      <c r="I135" s="1147"/>
      <c r="J135" s="254"/>
      <c r="K135" s="254"/>
      <c r="L135" s="254"/>
      <c r="M135" s="254"/>
      <c r="O135" s="1146"/>
      <c r="P135" s="1147"/>
      <c r="Q135" s="254"/>
      <c r="R135" s="254"/>
      <c r="S135" s="254"/>
      <c r="T135" s="254"/>
      <c r="V135" s="1146"/>
      <c r="W135" s="1147"/>
      <c r="X135" s="254"/>
      <c r="Y135" s="254"/>
      <c r="Z135" s="254"/>
      <c r="AA135" s="254"/>
      <c r="AC135" s="1146"/>
      <c r="AD135" s="1147"/>
      <c r="AE135" s="254"/>
      <c r="AF135" s="254"/>
      <c r="AG135" s="254"/>
      <c r="AH135" s="254"/>
      <c r="AJ135" s="1146"/>
      <c r="AK135" s="1147"/>
      <c r="AL135" s="254"/>
      <c r="AM135" s="254"/>
      <c r="AN135" s="254"/>
      <c r="AO135" s="254"/>
    </row>
    <row r="136" spans="1:41" s="194" customFormat="1" ht="27" customHeight="1" x14ac:dyDescent="0.15">
      <c r="A136" s="1146"/>
      <c r="B136" s="1147"/>
      <c r="C136" s="254"/>
      <c r="D136" s="254"/>
      <c r="E136" s="254"/>
      <c r="F136" s="254"/>
      <c r="H136" s="1146"/>
      <c r="I136" s="1147"/>
      <c r="J136" s="254"/>
      <c r="K136" s="254"/>
      <c r="L136" s="254"/>
      <c r="M136" s="254"/>
      <c r="O136" s="1146"/>
      <c r="P136" s="1147"/>
      <c r="Q136" s="254"/>
      <c r="R136" s="254"/>
      <c r="S136" s="254"/>
      <c r="T136" s="254"/>
      <c r="V136" s="1146"/>
      <c r="W136" s="1147"/>
      <c r="X136" s="254"/>
      <c r="Y136" s="254"/>
      <c r="Z136" s="254"/>
      <c r="AA136" s="254"/>
      <c r="AC136" s="1146"/>
      <c r="AD136" s="1147"/>
      <c r="AE136" s="254"/>
      <c r="AF136" s="254"/>
      <c r="AG136" s="254"/>
      <c r="AH136" s="254"/>
      <c r="AJ136" s="1146"/>
      <c r="AK136" s="1147"/>
      <c r="AL136" s="254"/>
      <c r="AM136" s="254"/>
      <c r="AN136" s="254"/>
      <c r="AO136" s="254"/>
    </row>
    <row r="137" spans="1:41" s="194" customFormat="1" ht="27" customHeight="1" x14ac:dyDescent="0.15">
      <c r="A137" s="1146"/>
      <c r="B137" s="1147"/>
      <c r="C137" s="254"/>
      <c r="D137" s="254"/>
      <c r="E137" s="254"/>
      <c r="F137" s="254"/>
      <c r="H137" s="1146"/>
      <c r="I137" s="1147"/>
      <c r="J137" s="254"/>
      <c r="K137" s="254"/>
      <c r="L137" s="254"/>
      <c r="M137" s="254"/>
      <c r="O137" s="1146"/>
      <c r="P137" s="1147"/>
      <c r="Q137" s="254"/>
      <c r="R137" s="254"/>
      <c r="S137" s="254"/>
      <c r="T137" s="254"/>
      <c r="V137" s="1146"/>
      <c r="W137" s="1147"/>
      <c r="X137" s="254"/>
      <c r="Y137" s="254"/>
      <c r="Z137" s="254"/>
      <c r="AA137" s="254"/>
      <c r="AC137" s="1146"/>
      <c r="AD137" s="1147"/>
      <c r="AE137" s="254"/>
      <c r="AF137" s="254"/>
      <c r="AG137" s="254"/>
      <c r="AH137" s="254"/>
      <c r="AJ137" s="1146"/>
      <c r="AK137" s="1147"/>
      <c r="AL137" s="254"/>
      <c r="AM137" s="254"/>
      <c r="AN137" s="254"/>
      <c r="AO137" s="254"/>
    </row>
    <row r="138" spans="1:41" s="194" customFormat="1" ht="27" customHeight="1" x14ac:dyDescent="0.15">
      <c r="A138" s="1146"/>
      <c r="B138" s="1147"/>
      <c r="C138" s="254"/>
      <c r="D138" s="254"/>
      <c r="E138" s="254"/>
      <c r="F138" s="254"/>
      <c r="H138" s="1146"/>
      <c r="I138" s="1147"/>
      <c r="J138" s="254"/>
      <c r="K138" s="254"/>
      <c r="L138" s="254"/>
      <c r="M138" s="254"/>
      <c r="O138" s="1146"/>
      <c r="P138" s="1147"/>
      <c r="Q138" s="254"/>
      <c r="R138" s="254"/>
      <c r="S138" s="254"/>
      <c r="T138" s="254"/>
      <c r="V138" s="1146"/>
      <c r="W138" s="1147"/>
      <c r="X138" s="254"/>
      <c r="Y138" s="254"/>
      <c r="Z138" s="254"/>
      <c r="AA138" s="254"/>
      <c r="AC138" s="1146"/>
      <c r="AD138" s="1147"/>
      <c r="AE138" s="254"/>
      <c r="AF138" s="254"/>
      <c r="AG138" s="254"/>
      <c r="AH138" s="254"/>
      <c r="AJ138" s="1146"/>
      <c r="AK138" s="1147"/>
      <c r="AL138" s="254"/>
      <c r="AM138" s="254"/>
      <c r="AN138" s="254"/>
      <c r="AO138" s="254"/>
    </row>
    <row r="139" spans="1:41" s="194" customFormat="1" ht="27" customHeight="1" x14ac:dyDescent="0.15">
      <c r="A139" s="1146"/>
      <c r="B139" s="1147"/>
      <c r="C139" s="254"/>
      <c r="D139" s="254"/>
      <c r="E139" s="254"/>
      <c r="F139" s="254"/>
      <c r="H139" s="1146"/>
      <c r="I139" s="1147"/>
      <c r="J139" s="254"/>
      <c r="K139" s="254"/>
      <c r="L139" s="254"/>
      <c r="M139" s="254"/>
      <c r="O139" s="1146"/>
      <c r="P139" s="1147"/>
      <c r="Q139" s="254"/>
      <c r="R139" s="254"/>
      <c r="S139" s="254"/>
      <c r="T139" s="254"/>
      <c r="V139" s="1146"/>
      <c r="W139" s="1147"/>
      <c r="X139" s="254"/>
      <c r="Y139" s="254"/>
      <c r="Z139" s="254"/>
      <c r="AA139" s="254"/>
      <c r="AC139" s="1146"/>
      <c r="AD139" s="1147"/>
      <c r="AE139" s="254"/>
      <c r="AF139" s="254"/>
      <c r="AG139" s="254"/>
      <c r="AH139" s="254"/>
      <c r="AJ139" s="1146"/>
      <c r="AK139" s="1147"/>
      <c r="AL139" s="254"/>
      <c r="AM139" s="254"/>
      <c r="AN139" s="254"/>
      <c r="AO139" s="254"/>
    </row>
    <row r="140" spans="1:41" s="194" customFormat="1" ht="27" customHeight="1" x14ac:dyDescent="0.15">
      <c r="A140" s="1146"/>
      <c r="B140" s="1147"/>
      <c r="C140" s="254"/>
      <c r="D140" s="254"/>
      <c r="E140" s="254"/>
      <c r="F140" s="254"/>
      <c r="H140" s="1146"/>
      <c r="I140" s="1147"/>
      <c r="J140" s="254"/>
      <c r="K140" s="254"/>
      <c r="L140" s="254"/>
      <c r="M140" s="254"/>
      <c r="O140" s="1146"/>
      <c r="P140" s="1147"/>
      <c r="Q140" s="254"/>
      <c r="R140" s="254"/>
      <c r="S140" s="254"/>
      <c r="T140" s="254"/>
      <c r="V140" s="1146"/>
      <c r="W140" s="1147"/>
      <c r="X140" s="254"/>
      <c r="Y140" s="254"/>
      <c r="Z140" s="254"/>
      <c r="AA140" s="254"/>
      <c r="AC140" s="1146"/>
      <c r="AD140" s="1147"/>
      <c r="AE140" s="254"/>
      <c r="AF140" s="254"/>
      <c r="AG140" s="254"/>
      <c r="AH140" s="254"/>
      <c r="AJ140" s="1146"/>
      <c r="AK140" s="1147"/>
      <c r="AL140" s="254"/>
      <c r="AM140" s="254"/>
      <c r="AN140" s="254"/>
      <c r="AO140" s="254"/>
    </row>
    <row r="141" spans="1:41" s="194" customFormat="1" x14ac:dyDescent="0.15">
      <c r="A141" s="1146"/>
      <c r="B141" s="1147"/>
      <c r="C141" s="254"/>
      <c r="D141" s="254"/>
      <c r="E141" s="254"/>
      <c r="F141" s="254"/>
      <c r="H141" s="1146"/>
      <c r="I141" s="1147"/>
      <c r="J141" s="254"/>
      <c r="K141" s="254"/>
      <c r="L141" s="254"/>
      <c r="M141" s="254"/>
      <c r="O141" s="1146"/>
      <c r="P141" s="1147"/>
      <c r="Q141" s="254"/>
      <c r="R141" s="254"/>
      <c r="S141" s="254"/>
      <c r="T141" s="254"/>
      <c r="V141" s="1146"/>
      <c r="W141" s="1147"/>
      <c r="X141" s="254"/>
      <c r="Y141" s="254"/>
      <c r="Z141" s="254"/>
      <c r="AA141" s="254"/>
      <c r="AC141" s="1146"/>
      <c r="AD141" s="1147"/>
      <c r="AE141" s="254"/>
      <c r="AF141" s="254"/>
      <c r="AG141" s="254"/>
      <c r="AH141" s="254"/>
      <c r="AJ141" s="1146"/>
      <c r="AK141" s="1147"/>
      <c r="AL141" s="254"/>
      <c r="AM141" s="254"/>
      <c r="AN141" s="254"/>
      <c r="AO141" s="254"/>
    </row>
    <row r="142" spans="1:41" s="194" customFormat="1" x14ac:dyDescent="0.15">
      <c r="A142" s="1146"/>
      <c r="B142" s="1147"/>
      <c r="C142" s="254"/>
      <c r="D142" s="254"/>
      <c r="E142" s="254"/>
      <c r="F142" s="254"/>
      <c r="H142" s="1146"/>
      <c r="I142" s="1147"/>
      <c r="J142" s="254"/>
      <c r="K142" s="254"/>
      <c r="L142" s="254"/>
      <c r="M142" s="254"/>
      <c r="O142" s="1146"/>
      <c r="P142" s="1147"/>
      <c r="Q142" s="254"/>
      <c r="R142" s="254"/>
      <c r="S142" s="254"/>
      <c r="T142" s="254"/>
      <c r="V142" s="1146"/>
      <c r="W142" s="1147"/>
      <c r="X142" s="254"/>
      <c r="Y142" s="254"/>
      <c r="Z142" s="254"/>
      <c r="AA142" s="254"/>
      <c r="AC142" s="1146"/>
      <c r="AD142" s="1147"/>
      <c r="AE142" s="254"/>
      <c r="AF142" s="254"/>
      <c r="AG142" s="254"/>
      <c r="AH142" s="254"/>
      <c r="AJ142" s="1146"/>
      <c r="AK142" s="1147"/>
      <c r="AL142" s="254"/>
      <c r="AM142" s="254"/>
      <c r="AN142" s="254"/>
      <c r="AO142" s="254"/>
    </row>
    <row r="143" spans="1:41" s="194" customFormat="1" x14ac:dyDescent="0.15">
      <c r="A143" s="1146"/>
      <c r="B143" s="1147"/>
      <c r="C143" s="254"/>
      <c r="D143" s="254"/>
      <c r="E143" s="254"/>
      <c r="F143" s="254"/>
      <c r="H143" s="1146"/>
      <c r="I143" s="1147"/>
      <c r="J143" s="254"/>
      <c r="K143" s="254"/>
      <c r="L143" s="254"/>
      <c r="M143" s="254"/>
      <c r="O143" s="1146"/>
      <c r="P143" s="1147"/>
      <c r="Q143" s="254"/>
      <c r="R143" s="254"/>
      <c r="S143" s="254"/>
      <c r="T143" s="254"/>
      <c r="V143" s="1146"/>
      <c r="W143" s="1147"/>
      <c r="X143" s="254"/>
      <c r="Y143" s="254"/>
      <c r="Z143" s="254"/>
      <c r="AA143" s="254"/>
      <c r="AC143" s="1146"/>
      <c r="AD143" s="1147"/>
      <c r="AE143" s="254"/>
      <c r="AF143" s="254"/>
      <c r="AG143" s="254"/>
      <c r="AH143" s="254"/>
      <c r="AJ143" s="1146"/>
      <c r="AK143" s="1147"/>
      <c r="AL143" s="254"/>
      <c r="AM143" s="254"/>
      <c r="AN143" s="254"/>
      <c r="AO143" s="254"/>
    </row>
    <row r="144" spans="1:41" s="194" customFormat="1" x14ac:dyDescent="0.15">
      <c r="A144" s="1146"/>
      <c r="B144" s="1147"/>
      <c r="C144" s="254"/>
      <c r="D144" s="254"/>
      <c r="E144" s="254"/>
      <c r="F144" s="254"/>
      <c r="H144" s="1146"/>
      <c r="I144" s="1147"/>
      <c r="J144" s="254"/>
      <c r="K144" s="254"/>
      <c r="L144" s="254"/>
      <c r="M144" s="254"/>
      <c r="O144" s="1146"/>
      <c r="P144" s="1147"/>
      <c r="Q144" s="254"/>
      <c r="R144" s="254"/>
      <c r="S144" s="254"/>
      <c r="T144" s="254"/>
      <c r="V144" s="1146"/>
      <c r="W144" s="1147"/>
      <c r="X144" s="254"/>
      <c r="Y144" s="254"/>
      <c r="Z144" s="254"/>
      <c r="AA144" s="254"/>
      <c r="AC144" s="1146"/>
      <c r="AD144" s="1147"/>
      <c r="AE144" s="254"/>
      <c r="AF144" s="254"/>
      <c r="AG144" s="254"/>
      <c r="AH144" s="254"/>
      <c r="AJ144" s="1146"/>
      <c r="AK144" s="1147"/>
      <c r="AL144" s="254"/>
      <c r="AM144" s="254"/>
      <c r="AN144" s="254"/>
      <c r="AO144" s="254"/>
    </row>
    <row r="145" spans="1:41" s="194" customFormat="1" x14ac:dyDescent="0.15">
      <c r="A145" s="1146"/>
      <c r="B145" s="1147"/>
      <c r="C145" s="254"/>
      <c r="D145" s="254"/>
      <c r="E145" s="254"/>
      <c r="F145" s="254"/>
      <c r="H145" s="1146"/>
      <c r="I145" s="1147"/>
      <c r="J145" s="254"/>
      <c r="K145" s="254"/>
      <c r="L145" s="254"/>
      <c r="M145" s="254"/>
      <c r="O145" s="1146"/>
      <c r="P145" s="1147"/>
      <c r="Q145" s="254"/>
      <c r="R145" s="254"/>
      <c r="S145" s="254"/>
      <c r="T145" s="254"/>
      <c r="V145" s="1146"/>
      <c r="W145" s="1147"/>
      <c r="X145" s="254"/>
      <c r="Y145" s="254"/>
      <c r="Z145" s="254"/>
      <c r="AA145" s="254"/>
      <c r="AC145" s="1146"/>
      <c r="AD145" s="1147"/>
      <c r="AE145" s="254"/>
      <c r="AF145" s="254"/>
      <c r="AG145" s="254"/>
      <c r="AH145" s="254"/>
      <c r="AJ145" s="1146"/>
      <c r="AK145" s="1147"/>
      <c r="AL145" s="254"/>
      <c r="AM145" s="254"/>
      <c r="AN145" s="254"/>
      <c r="AO145" s="254"/>
    </row>
    <row r="146" spans="1:41" s="194" customFormat="1" x14ac:dyDescent="0.15">
      <c r="A146" s="1146"/>
      <c r="B146" s="1147"/>
      <c r="C146" s="254"/>
      <c r="D146" s="254"/>
      <c r="E146" s="254"/>
      <c r="F146" s="254"/>
      <c r="H146" s="1146"/>
      <c r="I146" s="1147"/>
      <c r="J146" s="254"/>
      <c r="K146" s="254"/>
      <c r="L146" s="254"/>
      <c r="M146" s="254"/>
      <c r="O146" s="1146"/>
      <c r="P146" s="1147"/>
      <c r="Q146" s="254"/>
      <c r="R146" s="254"/>
      <c r="S146" s="254"/>
      <c r="T146" s="254"/>
      <c r="V146" s="1146"/>
      <c r="W146" s="1147"/>
      <c r="X146" s="254"/>
      <c r="Y146" s="254"/>
      <c r="Z146" s="254"/>
      <c r="AA146" s="254"/>
      <c r="AC146" s="1146"/>
      <c r="AD146" s="1147"/>
      <c r="AE146" s="254"/>
      <c r="AF146" s="254"/>
      <c r="AG146" s="254"/>
      <c r="AH146" s="254"/>
      <c r="AJ146" s="1146"/>
      <c r="AK146" s="1147"/>
      <c r="AL146" s="254"/>
      <c r="AM146" s="254"/>
      <c r="AN146" s="254"/>
      <c r="AO146" s="254"/>
    </row>
    <row r="147" spans="1:41" s="194" customFormat="1" x14ac:dyDescent="0.15">
      <c r="A147" s="1146"/>
      <c r="B147" s="1147"/>
      <c r="C147" s="254"/>
      <c r="D147" s="254"/>
      <c r="E147" s="254"/>
      <c r="F147" s="254"/>
      <c r="H147" s="1146"/>
      <c r="I147" s="1147"/>
      <c r="J147" s="254"/>
      <c r="K147" s="254"/>
      <c r="L147" s="254"/>
      <c r="M147" s="254"/>
      <c r="O147" s="1146"/>
      <c r="P147" s="1147"/>
      <c r="Q147" s="254"/>
      <c r="R147" s="254"/>
      <c r="S147" s="254"/>
      <c r="T147" s="254"/>
      <c r="V147" s="1146"/>
      <c r="W147" s="1147"/>
      <c r="X147" s="254"/>
      <c r="Y147" s="254"/>
      <c r="Z147" s="254"/>
      <c r="AA147" s="254"/>
      <c r="AC147" s="1146"/>
      <c r="AD147" s="1147"/>
      <c r="AE147" s="254"/>
      <c r="AF147" s="254"/>
      <c r="AG147" s="254"/>
      <c r="AH147" s="254"/>
      <c r="AJ147" s="1146"/>
      <c r="AK147" s="1147"/>
      <c r="AL147" s="254"/>
      <c r="AM147" s="254"/>
      <c r="AN147" s="254"/>
      <c r="AO147" s="254"/>
    </row>
    <row r="148" spans="1:41" s="194" customFormat="1" x14ac:dyDescent="0.15">
      <c r="A148" s="1146"/>
      <c r="B148" s="1147"/>
      <c r="C148" s="254"/>
      <c r="D148" s="254"/>
      <c r="E148" s="254"/>
      <c r="F148" s="254"/>
      <c r="H148" s="1146"/>
      <c r="I148" s="1147"/>
      <c r="J148" s="254"/>
      <c r="K148" s="254"/>
      <c r="L148" s="254"/>
      <c r="M148" s="254"/>
      <c r="O148" s="1146"/>
      <c r="P148" s="1147"/>
      <c r="Q148" s="254"/>
      <c r="R148" s="254"/>
      <c r="S148" s="254"/>
      <c r="T148" s="254"/>
      <c r="V148" s="1146"/>
      <c r="W148" s="1147"/>
      <c r="X148" s="254"/>
      <c r="Y148" s="254"/>
      <c r="Z148" s="254"/>
      <c r="AA148" s="254"/>
      <c r="AC148" s="1146"/>
      <c r="AD148" s="1147"/>
      <c r="AE148" s="254"/>
      <c r="AF148" s="254"/>
      <c r="AG148" s="254"/>
      <c r="AH148" s="254"/>
      <c r="AJ148" s="1146"/>
      <c r="AK148" s="1147"/>
      <c r="AL148" s="254"/>
      <c r="AM148" s="254"/>
      <c r="AN148" s="254"/>
      <c r="AO148" s="254"/>
    </row>
    <row r="149" spans="1:41" s="194" customFormat="1" x14ac:dyDescent="0.15">
      <c r="A149" s="1146"/>
      <c r="B149" s="1147"/>
      <c r="C149" s="254"/>
      <c r="D149" s="254"/>
      <c r="E149" s="254"/>
      <c r="F149" s="254"/>
      <c r="H149" s="1146"/>
      <c r="I149" s="1147"/>
      <c r="J149" s="254"/>
      <c r="K149" s="254"/>
      <c r="L149" s="254"/>
      <c r="M149" s="254"/>
      <c r="O149" s="1146"/>
      <c r="P149" s="1147"/>
      <c r="Q149" s="254"/>
      <c r="R149" s="254"/>
      <c r="S149" s="254"/>
      <c r="T149" s="254"/>
      <c r="V149" s="1146"/>
      <c r="W149" s="1147"/>
      <c r="X149" s="254"/>
      <c r="Y149" s="254"/>
      <c r="Z149" s="254"/>
      <c r="AA149" s="254"/>
      <c r="AC149" s="1146"/>
      <c r="AD149" s="1147"/>
      <c r="AE149" s="254"/>
      <c r="AF149" s="254"/>
      <c r="AG149" s="254"/>
      <c r="AH149" s="254"/>
      <c r="AJ149" s="1146"/>
      <c r="AK149" s="1147"/>
      <c r="AL149" s="254"/>
      <c r="AM149" s="254"/>
      <c r="AN149" s="254"/>
      <c r="AO149" s="254"/>
    </row>
    <row r="150" spans="1:41" s="194" customFormat="1" x14ac:dyDescent="0.15">
      <c r="A150" s="1146"/>
      <c r="B150" s="1147"/>
      <c r="C150" s="254"/>
      <c r="D150" s="254"/>
      <c r="E150" s="254"/>
      <c r="F150" s="254"/>
      <c r="H150" s="1146"/>
      <c r="I150" s="1147"/>
      <c r="J150" s="254"/>
      <c r="K150" s="254"/>
      <c r="L150" s="254"/>
      <c r="M150" s="254"/>
      <c r="O150" s="1146"/>
      <c r="P150" s="1147"/>
      <c r="Q150" s="254"/>
      <c r="R150" s="254"/>
      <c r="S150" s="254"/>
      <c r="T150" s="254"/>
      <c r="V150" s="1146"/>
      <c r="W150" s="1147"/>
      <c r="X150" s="254"/>
      <c r="Y150" s="254"/>
      <c r="Z150" s="254"/>
      <c r="AA150" s="254"/>
      <c r="AC150" s="1146"/>
      <c r="AD150" s="1147"/>
      <c r="AE150" s="254"/>
      <c r="AF150" s="254"/>
      <c r="AG150" s="254"/>
      <c r="AH150" s="254"/>
      <c r="AJ150" s="1146"/>
      <c r="AK150" s="1147"/>
      <c r="AL150" s="254"/>
      <c r="AM150" s="254"/>
      <c r="AN150" s="254"/>
      <c r="AO150" s="254"/>
    </row>
    <row r="151" spans="1:41" s="194" customFormat="1" x14ac:dyDescent="0.15">
      <c r="A151" s="1146"/>
      <c r="B151" s="1147"/>
      <c r="C151" s="254"/>
      <c r="D151" s="254"/>
      <c r="E151" s="254"/>
      <c r="F151" s="254"/>
      <c r="H151" s="1146"/>
      <c r="I151" s="1147"/>
      <c r="J151" s="254"/>
      <c r="K151" s="254"/>
      <c r="L151" s="254"/>
      <c r="M151" s="254"/>
      <c r="O151" s="1146"/>
      <c r="P151" s="1147"/>
      <c r="Q151" s="254"/>
      <c r="R151" s="254"/>
      <c r="S151" s="254"/>
      <c r="T151" s="254"/>
      <c r="V151" s="1146"/>
      <c r="W151" s="1147"/>
      <c r="X151" s="254"/>
      <c r="Y151" s="254"/>
      <c r="Z151" s="254"/>
      <c r="AA151" s="254"/>
      <c r="AC151" s="1146"/>
      <c r="AD151" s="1147"/>
      <c r="AE151" s="254"/>
      <c r="AF151" s="254"/>
      <c r="AG151" s="254"/>
      <c r="AH151" s="254"/>
      <c r="AJ151" s="1146"/>
      <c r="AK151" s="1147"/>
      <c r="AL151" s="254"/>
      <c r="AM151" s="254"/>
      <c r="AN151" s="254"/>
      <c r="AO151" s="254"/>
    </row>
    <row r="152" spans="1:41" s="194" customFormat="1" x14ac:dyDescent="0.15">
      <c r="A152" s="1146"/>
      <c r="B152" s="1147"/>
      <c r="C152" s="254"/>
      <c r="D152" s="254"/>
      <c r="E152" s="254"/>
      <c r="F152" s="254"/>
      <c r="H152" s="1146"/>
      <c r="I152" s="1147"/>
      <c r="J152" s="254"/>
      <c r="K152" s="254"/>
      <c r="L152" s="254"/>
      <c r="M152" s="254"/>
      <c r="O152" s="1146"/>
      <c r="P152" s="1147"/>
      <c r="Q152" s="254"/>
      <c r="R152" s="254"/>
      <c r="S152" s="254"/>
      <c r="T152" s="254"/>
      <c r="V152" s="1146"/>
      <c r="W152" s="1147"/>
      <c r="X152" s="254"/>
      <c r="Y152" s="254"/>
      <c r="Z152" s="254"/>
      <c r="AA152" s="254"/>
      <c r="AC152" s="1146"/>
      <c r="AD152" s="1147"/>
      <c r="AE152" s="254"/>
      <c r="AF152" s="254"/>
      <c r="AG152" s="254"/>
      <c r="AH152" s="254"/>
      <c r="AJ152" s="1146"/>
      <c r="AK152" s="1147"/>
      <c r="AL152" s="254"/>
      <c r="AM152" s="254"/>
      <c r="AN152" s="254"/>
      <c r="AO152" s="254"/>
    </row>
    <row r="153" spans="1:41" s="194" customFormat="1" x14ac:dyDescent="0.15">
      <c r="A153" s="1146"/>
      <c r="B153" s="1147"/>
      <c r="C153" s="254"/>
      <c r="D153" s="254"/>
      <c r="E153" s="254"/>
      <c r="F153" s="254"/>
      <c r="H153" s="1146"/>
      <c r="I153" s="1147"/>
      <c r="J153" s="254"/>
      <c r="K153" s="254"/>
      <c r="L153" s="254"/>
      <c r="M153" s="254"/>
      <c r="O153" s="1146"/>
      <c r="P153" s="1147"/>
      <c r="Q153" s="254"/>
      <c r="R153" s="254"/>
      <c r="S153" s="254"/>
      <c r="T153" s="254"/>
      <c r="V153" s="1146"/>
      <c r="W153" s="1147"/>
      <c r="X153" s="254"/>
      <c r="Y153" s="254"/>
      <c r="Z153" s="254"/>
      <c r="AA153" s="254"/>
      <c r="AC153" s="1146"/>
      <c r="AD153" s="1147"/>
      <c r="AE153" s="254"/>
      <c r="AF153" s="254"/>
      <c r="AG153" s="254"/>
      <c r="AH153" s="254"/>
      <c r="AJ153" s="1146"/>
      <c r="AK153" s="1147"/>
      <c r="AL153" s="254"/>
      <c r="AM153" s="254"/>
      <c r="AN153" s="254"/>
      <c r="AO153" s="254"/>
    </row>
    <row r="154" spans="1:41" s="194" customFormat="1" x14ac:dyDescent="0.15">
      <c r="A154" s="1146"/>
      <c r="B154" s="1147"/>
      <c r="C154" s="254"/>
      <c r="D154" s="254"/>
      <c r="E154" s="254"/>
      <c r="F154" s="254"/>
      <c r="H154" s="1146"/>
      <c r="I154" s="1147"/>
      <c r="J154" s="254"/>
      <c r="K154" s="254"/>
      <c r="L154" s="254"/>
      <c r="M154" s="254"/>
      <c r="O154" s="1146"/>
      <c r="P154" s="1147"/>
      <c r="Q154" s="254"/>
      <c r="R154" s="254"/>
      <c r="S154" s="254"/>
      <c r="T154" s="254"/>
      <c r="V154" s="1146"/>
      <c r="W154" s="1147"/>
      <c r="X154" s="254"/>
      <c r="Y154" s="254"/>
      <c r="Z154" s="254"/>
      <c r="AA154" s="254"/>
      <c r="AC154" s="1146"/>
      <c r="AD154" s="1147"/>
      <c r="AE154" s="254"/>
      <c r="AF154" s="254"/>
      <c r="AG154" s="254"/>
      <c r="AH154" s="254"/>
      <c r="AJ154" s="1146"/>
      <c r="AK154" s="1147"/>
      <c r="AL154" s="254"/>
      <c r="AM154" s="254"/>
      <c r="AN154" s="254"/>
      <c r="AO154" s="254"/>
    </row>
    <row r="155" spans="1:41" s="194" customFormat="1" x14ac:dyDescent="0.15">
      <c r="A155" s="1146"/>
      <c r="B155" s="1147"/>
      <c r="C155" s="254"/>
      <c r="D155" s="254"/>
      <c r="E155" s="254"/>
      <c r="F155" s="254"/>
      <c r="H155" s="1146"/>
      <c r="I155" s="1147"/>
      <c r="J155" s="254"/>
      <c r="K155" s="254"/>
      <c r="L155" s="254"/>
      <c r="M155" s="254"/>
      <c r="O155" s="1146"/>
      <c r="P155" s="1147"/>
      <c r="Q155" s="254"/>
      <c r="R155" s="254"/>
      <c r="S155" s="254"/>
      <c r="T155" s="254"/>
      <c r="V155" s="1146"/>
      <c r="W155" s="1147"/>
      <c r="X155" s="254"/>
      <c r="Y155" s="254"/>
      <c r="Z155" s="254"/>
      <c r="AA155" s="254"/>
      <c r="AC155" s="1146"/>
      <c r="AD155" s="1147"/>
      <c r="AE155" s="254"/>
      <c r="AF155" s="254"/>
      <c r="AG155" s="254"/>
      <c r="AH155" s="254"/>
      <c r="AJ155" s="1146"/>
      <c r="AK155" s="1147"/>
      <c r="AL155" s="254"/>
      <c r="AM155" s="254"/>
      <c r="AN155" s="254"/>
      <c r="AO155" s="254"/>
    </row>
    <row r="156" spans="1:41" s="194" customFormat="1" x14ac:dyDescent="0.15">
      <c r="A156" s="1146"/>
      <c r="B156" s="1147"/>
      <c r="C156" s="254"/>
      <c r="D156" s="254"/>
      <c r="E156" s="254"/>
      <c r="F156" s="254"/>
      <c r="H156" s="1146"/>
      <c r="I156" s="1147"/>
      <c r="J156" s="254"/>
      <c r="K156" s="254"/>
      <c r="L156" s="254"/>
      <c r="M156" s="254"/>
      <c r="O156" s="1146"/>
      <c r="P156" s="1147"/>
      <c r="Q156" s="254"/>
      <c r="R156" s="254"/>
      <c r="S156" s="254"/>
      <c r="T156" s="254"/>
      <c r="V156" s="1146"/>
      <c r="W156" s="1147"/>
      <c r="X156" s="254"/>
      <c r="Y156" s="254"/>
      <c r="Z156" s="254"/>
      <c r="AA156" s="254"/>
      <c r="AC156" s="1146"/>
      <c r="AD156" s="1147"/>
      <c r="AE156" s="254"/>
      <c r="AF156" s="254"/>
      <c r="AG156" s="254"/>
      <c r="AH156" s="254"/>
      <c r="AJ156" s="1146"/>
      <c r="AK156" s="1147"/>
      <c r="AL156" s="254"/>
      <c r="AM156" s="254"/>
      <c r="AN156" s="254"/>
      <c r="AO156" s="254"/>
    </row>
    <row r="157" spans="1:41" s="194" customFormat="1" x14ac:dyDescent="0.15">
      <c r="A157" s="1146"/>
      <c r="B157" s="1147"/>
      <c r="C157" s="254"/>
      <c r="D157" s="254"/>
      <c r="E157" s="254"/>
      <c r="F157" s="254"/>
      <c r="H157" s="1146"/>
      <c r="I157" s="1147"/>
      <c r="J157" s="254"/>
      <c r="K157" s="254"/>
      <c r="L157" s="254"/>
      <c r="M157" s="254"/>
      <c r="O157" s="1146"/>
      <c r="P157" s="1147"/>
      <c r="Q157" s="254"/>
      <c r="R157" s="254"/>
      <c r="S157" s="254"/>
      <c r="T157" s="254"/>
      <c r="V157" s="1146"/>
      <c r="W157" s="1147"/>
      <c r="X157" s="254"/>
      <c r="Y157" s="254"/>
      <c r="Z157" s="254"/>
      <c r="AA157" s="254"/>
      <c r="AC157" s="1146"/>
      <c r="AD157" s="1147"/>
      <c r="AE157" s="254"/>
      <c r="AF157" s="254"/>
      <c r="AG157" s="254"/>
      <c r="AH157" s="254"/>
      <c r="AJ157" s="1146"/>
      <c r="AK157" s="1147"/>
      <c r="AL157" s="254"/>
      <c r="AM157" s="254"/>
      <c r="AN157" s="254"/>
      <c r="AO157" s="254"/>
    </row>
    <row r="158" spans="1:41" s="194" customFormat="1" x14ac:dyDescent="0.15">
      <c r="A158" s="1146"/>
      <c r="B158" s="1147"/>
      <c r="C158" s="254"/>
      <c r="D158" s="254"/>
      <c r="E158" s="254"/>
      <c r="F158" s="254"/>
      <c r="H158" s="1146"/>
      <c r="I158" s="1147"/>
      <c r="J158" s="254"/>
      <c r="K158" s="254"/>
      <c r="L158" s="254"/>
      <c r="M158" s="254"/>
      <c r="O158" s="1146"/>
      <c r="P158" s="1147"/>
      <c r="Q158" s="254"/>
      <c r="R158" s="254"/>
      <c r="S158" s="254"/>
      <c r="T158" s="254"/>
      <c r="V158" s="1146"/>
      <c r="W158" s="1147"/>
      <c r="X158" s="254"/>
      <c r="Y158" s="254"/>
      <c r="Z158" s="254"/>
      <c r="AA158" s="254"/>
      <c r="AC158" s="1146"/>
      <c r="AD158" s="1147"/>
      <c r="AE158" s="254"/>
      <c r="AF158" s="254"/>
      <c r="AG158" s="254"/>
      <c r="AH158" s="254"/>
      <c r="AJ158" s="1146"/>
      <c r="AK158" s="1147"/>
      <c r="AL158" s="254"/>
      <c r="AM158" s="254"/>
      <c r="AN158" s="254"/>
      <c r="AO158" s="254"/>
    </row>
    <row r="159" spans="1:41" s="194" customFormat="1" x14ac:dyDescent="0.15">
      <c r="A159" s="1146"/>
      <c r="B159" s="1147"/>
      <c r="C159" s="254"/>
      <c r="D159" s="254"/>
      <c r="E159" s="254"/>
      <c r="F159" s="254"/>
      <c r="H159" s="1146"/>
      <c r="I159" s="1147"/>
      <c r="J159" s="254"/>
      <c r="K159" s="254"/>
      <c r="L159" s="254"/>
      <c r="M159" s="254"/>
      <c r="O159" s="1146"/>
      <c r="P159" s="1147"/>
      <c r="Q159" s="254"/>
      <c r="R159" s="254"/>
      <c r="S159" s="254"/>
      <c r="T159" s="254"/>
      <c r="V159" s="1146"/>
      <c r="W159" s="1147"/>
      <c r="X159" s="254"/>
      <c r="Y159" s="254"/>
      <c r="Z159" s="254"/>
      <c r="AA159" s="254"/>
      <c r="AC159" s="1146"/>
      <c r="AD159" s="1147"/>
      <c r="AE159" s="254"/>
      <c r="AF159" s="254"/>
      <c r="AG159" s="254"/>
      <c r="AH159" s="254"/>
      <c r="AJ159" s="1146"/>
      <c r="AK159" s="1147"/>
      <c r="AL159" s="254"/>
      <c r="AM159" s="254"/>
      <c r="AN159" s="254"/>
      <c r="AO159" s="254"/>
    </row>
    <row r="160" spans="1:41" s="194" customFormat="1" x14ac:dyDescent="0.15">
      <c r="A160" s="1146"/>
      <c r="B160" s="1147"/>
      <c r="C160" s="254"/>
      <c r="D160" s="254"/>
      <c r="E160" s="254"/>
      <c r="F160" s="254"/>
      <c r="H160" s="1146"/>
      <c r="I160" s="1147"/>
      <c r="J160" s="254"/>
      <c r="K160" s="254"/>
      <c r="L160" s="254"/>
      <c r="M160" s="254"/>
      <c r="O160" s="1146"/>
      <c r="P160" s="1147"/>
      <c r="Q160" s="254"/>
      <c r="R160" s="254"/>
      <c r="S160" s="254"/>
      <c r="T160" s="254"/>
      <c r="V160" s="1146"/>
      <c r="W160" s="1147"/>
      <c r="X160" s="254"/>
      <c r="Y160" s="254"/>
      <c r="Z160" s="254"/>
      <c r="AA160" s="254"/>
      <c r="AC160" s="1146"/>
      <c r="AD160" s="1147"/>
      <c r="AE160" s="254"/>
      <c r="AF160" s="254"/>
      <c r="AG160" s="254"/>
      <c r="AH160" s="254"/>
      <c r="AJ160" s="1146"/>
      <c r="AK160" s="1147"/>
      <c r="AL160" s="254"/>
      <c r="AM160" s="254"/>
      <c r="AN160" s="254"/>
      <c r="AO160" s="254"/>
    </row>
    <row r="161" spans="1:41" s="194" customFormat="1" x14ac:dyDescent="0.15">
      <c r="A161" s="1146"/>
      <c r="B161" s="1147"/>
      <c r="C161" s="254"/>
      <c r="D161" s="254"/>
      <c r="E161" s="254"/>
      <c r="F161" s="254"/>
      <c r="H161" s="1146"/>
      <c r="I161" s="1147"/>
      <c r="J161" s="254"/>
      <c r="K161" s="254"/>
      <c r="L161" s="254"/>
      <c r="M161" s="254"/>
      <c r="O161" s="1146"/>
      <c r="P161" s="1147"/>
      <c r="Q161" s="254"/>
      <c r="R161" s="254"/>
      <c r="S161" s="254"/>
      <c r="T161" s="254"/>
      <c r="V161" s="1146"/>
      <c r="W161" s="1147"/>
      <c r="X161" s="254"/>
      <c r="Y161" s="254"/>
      <c r="Z161" s="254"/>
      <c r="AA161" s="254"/>
      <c r="AC161" s="1146"/>
      <c r="AD161" s="1147"/>
      <c r="AE161" s="254"/>
      <c r="AF161" s="254"/>
      <c r="AG161" s="254"/>
      <c r="AH161" s="254"/>
      <c r="AJ161" s="1146"/>
      <c r="AK161" s="1147"/>
      <c r="AL161" s="254"/>
      <c r="AM161" s="254"/>
      <c r="AN161" s="254"/>
      <c r="AO161" s="254"/>
    </row>
    <row r="162" spans="1:41" s="194" customFormat="1" x14ac:dyDescent="0.15">
      <c r="A162" s="1146"/>
      <c r="B162" s="1147"/>
      <c r="C162" s="254"/>
      <c r="D162" s="254"/>
      <c r="E162" s="254"/>
      <c r="F162" s="254"/>
      <c r="H162" s="1146"/>
      <c r="I162" s="1147"/>
      <c r="J162" s="254"/>
      <c r="K162" s="254"/>
      <c r="L162" s="254"/>
      <c r="M162" s="254"/>
      <c r="O162" s="1146"/>
      <c r="P162" s="1147"/>
      <c r="Q162" s="254"/>
      <c r="R162" s="254"/>
      <c r="S162" s="254"/>
      <c r="T162" s="254"/>
      <c r="V162" s="1146"/>
      <c r="W162" s="1147"/>
      <c r="X162" s="254"/>
      <c r="Y162" s="254"/>
      <c r="Z162" s="254"/>
      <c r="AA162" s="254"/>
      <c r="AC162" s="1146"/>
      <c r="AD162" s="1147"/>
      <c r="AE162" s="254"/>
      <c r="AF162" s="254"/>
      <c r="AG162" s="254"/>
      <c r="AH162" s="254"/>
      <c r="AJ162" s="1146"/>
      <c r="AK162" s="1147"/>
      <c r="AL162" s="254"/>
      <c r="AM162" s="254"/>
      <c r="AN162" s="254"/>
      <c r="AO162" s="254"/>
    </row>
    <row r="163" spans="1:41" s="194" customFormat="1" x14ac:dyDescent="0.15">
      <c r="A163" s="1146"/>
      <c r="B163" s="1147"/>
      <c r="C163" s="254"/>
      <c r="D163" s="254"/>
      <c r="E163" s="254"/>
      <c r="F163" s="254"/>
      <c r="H163" s="1146"/>
      <c r="I163" s="1147"/>
      <c r="J163" s="254"/>
      <c r="K163" s="254"/>
      <c r="L163" s="254"/>
      <c r="M163" s="254"/>
      <c r="O163" s="1146"/>
      <c r="P163" s="1147"/>
      <c r="Q163" s="254"/>
      <c r="R163" s="254"/>
      <c r="S163" s="254"/>
      <c r="T163" s="254"/>
      <c r="V163" s="1146"/>
      <c r="W163" s="1147"/>
      <c r="X163" s="254"/>
      <c r="Y163" s="254"/>
      <c r="Z163" s="254"/>
      <c r="AA163" s="254"/>
      <c r="AC163" s="1146"/>
      <c r="AD163" s="1147"/>
      <c r="AE163" s="254"/>
      <c r="AF163" s="254"/>
      <c r="AG163" s="254"/>
      <c r="AH163" s="254"/>
      <c r="AJ163" s="1146"/>
      <c r="AK163" s="1147"/>
      <c r="AL163" s="254"/>
      <c r="AM163" s="254"/>
      <c r="AN163" s="254"/>
      <c r="AO163" s="254"/>
    </row>
    <row r="164" spans="1:41" s="194" customFormat="1" x14ac:dyDescent="0.15">
      <c r="A164" s="1146"/>
      <c r="B164" s="1147"/>
      <c r="C164" s="254"/>
      <c r="D164" s="254"/>
      <c r="E164" s="254"/>
      <c r="F164" s="254"/>
      <c r="H164" s="1146"/>
      <c r="I164" s="1147"/>
      <c r="J164" s="254"/>
      <c r="K164" s="254"/>
      <c r="L164" s="254"/>
      <c r="M164" s="254"/>
      <c r="O164" s="1146"/>
      <c r="P164" s="1147"/>
      <c r="Q164" s="254"/>
      <c r="R164" s="254"/>
      <c r="S164" s="254"/>
      <c r="T164" s="254"/>
      <c r="V164" s="1146"/>
      <c r="W164" s="1147"/>
      <c r="X164" s="254"/>
      <c r="Y164" s="254"/>
      <c r="Z164" s="254"/>
      <c r="AA164" s="254"/>
      <c r="AC164" s="1146"/>
      <c r="AD164" s="1147"/>
      <c r="AE164" s="254"/>
      <c r="AF164" s="254"/>
      <c r="AG164" s="254"/>
      <c r="AH164" s="254"/>
      <c r="AJ164" s="1146"/>
      <c r="AK164" s="1147"/>
      <c r="AL164" s="254"/>
      <c r="AM164" s="254"/>
      <c r="AN164" s="254"/>
      <c r="AO164" s="254"/>
    </row>
    <row r="165" spans="1:41" s="194" customFormat="1" x14ac:dyDescent="0.15">
      <c r="A165" s="1146"/>
      <c r="B165" s="1147"/>
      <c r="C165" s="254"/>
      <c r="D165" s="254"/>
      <c r="E165" s="254"/>
      <c r="F165" s="254"/>
      <c r="H165" s="1146"/>
      <c r="I165" s="1147"/>
      <c r="J165" s="254"/>
      <c r="K165" s="254"/>
      <c r="L165" s="254"/>
      <c r="M165" s="254"/>
      <c r="O165" s="1146"/>
      <c r="P165" s="1147"/>
      <c r="Q165" s="254"/>
      <c r="R165" s="254"/>
      <c r="S165" s="254"/>
      <c r="T165" s="254"/>
      <c r="V165" s="1146"/>
      <c r="W165" s="1147"/>
      <c r="X165" s="254"/>
      <c r="Y165" s="254"/>
      <c r="Z165" s="254"/>
      <c r="AA165" s="254"/>
      <c r="AC165" s="1146"/>
      <c r="AD165" s="1147"/>
      <c r="AE165" s="254"/>
      <c r="AF165" s="254"/>
      <c r="AG165" s="254"/>
      <c r="AH165" s="254"/>
      <c r="AJ165" s="1146"/>
      <c r="AK165" s="1147"/>
      <c r="AL165" s="254"/>
      <c r="AM165" s="254"/>
      <c r="AN165" s="254"/>
      <c r="AO165" s="254"/>
    </row>
    <row r="166" spans="1:41" s="194" customFormat="1" x14ac:dyDescent="0.15">
      <c r="A166" s="1146"/>
      <c r="B166" s="1147"/>
      <c r="C166" s="254"/>
      <c r="D166" s="254"/>
      <c r="E166" s="254"/>
      <c r="F166" s="254"/>
      <c r="H166" s="1146"/>
      <c r="I166" s="1147"/>
      <c r="J166" s="254"/>
      <c r="K166" s="254"/>
      <c r="L166" s="254"/>
      <c r="M166" s="254"/>
      <c r="O166" s="1146"/>
      <c r="P166" s="1147"/>
      <c r="Q166" s="254"/>
      <c r="R166" s="254"/>
      <c r="S166" s="254"/>
      <c r="T166" s="254"/>
      <c r="V166" s="1146"/>
      <c r="W166" s="1147"/>
      <c r="X166" s="254"/>
      <c r="Y166" s="254"/>
      <c r="Z166" s="254"/>
      <c r="AA166" s="254"/>
      <c r="AC166" s="1146"/>
      <c r="AD166" s="1147"/>
      <c r="AE166" s="254"/>
      <c r="AF166" s="254"/>
      <c r="AG166" s="254"/>
      <c r="AH166" s="254"/>
      <c r="AJ166" s="1146"/>
      <c r="AK166" s="1147"/>
      <c r="AL166" s="254"/>
      <c r="AM166" s="254"/>
      <c r="AN166" s="254"/>
      <c r="AO166" s="254"/>
    </row>
    <row r="167" spans="1:41" s="194" customFormat="1" x14ac:dyDescent="0.15">
      <c r="A167" s="1146"/>
      <c r="B167" s="1147"/>
      <c r="C167" s="254"/>
      <c r="D167" s="254"/>
      <c r="E167" s="254"/>
      <c r="F167" s="254"/>
      <c r="H167" s="1146"/>
      <c r="I167" s="1147"/>
      <c r="J167" s="254"/>
      <c r="K167" s="254"/>
      <c r="L167" s="254"/>
      <c r="M167" s="254"/>
      <c r="O167" s="1146"/>
      <c r="P167" s="1147"/>
      <c r="Q167" s="254"/>
      <c r="R167" s="254"/>
      <c r="S167" s="254"/>
      <c r="T167" s="254"/>
      <c r="V167" s="1146"/>
      <c r="W167" s="1147"/>
      <c r="X167" s="254"/>
      <c r="Y167" s="254"/>
      <c r="Z167" s="254"/>
      <c r="AA167" s="254"/>
      <c r="AC167" s="1146"/>
      <c r="AD167" s="1147"/>
      <c r="AE167" s="254"/>
      <c r="AF167" s="254"/>
      <c r="AG167" s="254"/>
      <c r="AH167" s="254"/>
      <c r="AJ167" s="1146"/>
      <c r="AK167" s="1147"/>
      <c r="AL167" s="254"/>
      <c r="AM167" s="254"/>
      <c r="AN167" s="254"/>
      <c r="AO167" s="254"/>
    </row>
    <row r="168" spans="1:41" s="194" customFormat="1" x14ac:dyDescent="0.15">
      <c r="A168" s="1146"/>
      <c r="B168" s="1147"/>
      <c r="C168" s="254"/>
      <c r="D168" s="254"/>
      <c r="E168" s="254"/>
      <c r="F168" s="254"/>
      <c r="H168" s="1146"/>
      <c r="I168" s="1147"/>
      <c r="J168" s="254"/>
      <c r="K168" s="254"/>
      <c r="L168" s="254"/>
      <c r="M168" s="254"/>
      <c r="O168" s="1146"/>
      <c r="P168" s="1147"/>
      <c r="Q168" s="254"/>
      <c r="R168" s="254"/>
      <c r="S168" s="254"/>
      <c r="T168" s="254"/>
      <c r="V168" s="1146"/>
      <c r="W168" s="1147"/>
      <c r="X168" s="254"/>
      <c r="Y168" s="254"/>
      <c r="Z168" s="254"/>
      <c r="AA168" s="254"/>
      <c r="AC168" s="1146"/>
      <c r="AD168" s="1147"/>
      <c r="AE168" s="254"/>
      <c r="AF168" s="254"/>
      <c r="AG168" s="254"/>
      <c r="AH168" s="254"/>
      <c r="AJ168" s="1146"/>
      <c r="AK168" s="1147"/>
      <c r="AL168" s="254"/>
      <c r="AM168" s="254"/>
      <c r="AN168" s="254"/>
      <c r="AO168" s="254"/>
    </row>
    <row r="169" spans="1:41" s="194" customFormat="1" x14ac:dyDescent="0.15">
      <c r="A169" s="1146"/>
      <c r="B169" s="1147"/>
      <c r="C169" s="254"/>
      <c r="D169" s="254"/>
      <c r="E169" s="254"/>
      <c r="F169" s="254"/>
      <c r="H169" s="1146"/>
      <c r="I169" s="1147"/>
      <c r="J169" s="254"/>
      <c r="K169" s="254"/>
      <c r="L169" s="254"/>
      <c r="M169" s="254"/>
      <c r="O169" s="1146"/>
      <c r="P169" s="1147"/>
      <c r="Q169" s="254"/>
      <c r="R169" s="254"/>
      <c r="S169" s="254"/>
      <c r="T169" s="254"/>
      <c r="V169" s="1146"/>
      <c r="W169" s="1147"/>
      <c r="X169" s="254"/>
      <c r="Y169" s="254"/>
      <c r="Z169" s="254"/>
      <c r="AA169" s="254"/>
      <c r="AC169" s="1146"/>
      <c r="AD169" s="1147"/>
      <c r="AE169" s="254"/>
      <c r="AF169" s="254"/>
      <c r="AG169" s="254"/>
      <c r="AH169" s="254"/>
      <c r="AJ169" s="1146"/>
      <c r="AK169" s="1147"/>
      <c r="AL169" s="254"/>
      <c r="AM169" s="254"/>
      <c r="AN169" s="254"/>
      <c r="AO169" s="254"/>
    </row>
    <row r="170" spans="1:41" s="194" customFormat="1" x14ac:dyDescent="0.15">
      <c r="A170" s="1146"/>
      <c r="B170" s="1147"/>
      <c r="C170" s="254"/>
      <c r="D170" s="254"/>
      <c r="E170" s="254"/>
      <c r="F170" s="254"/>
      <c r="H170" s="1146"/>
      <c r="I170" s="1147"/>
      <c r="J170" s="254"/>
      <c r="K170" s="254"/>
      <c r="L170" s="254"/>
      <c r="M170" s="254"/>
      <c r="O170" s="1146"/>
      <c r="P170" s="1147"/>
      <c r="Q170" s="254"/>
      <c r="R170" s="254"/>
      <c r="S170" s="254"/>
      <c r="T170" s="254"/>
      <c r="V170" s="1146"/>
      <c r="W170" s="1147"/>
      <c r="X170" s="254"/>
      <c r="Y170" s="254"/>
      <c r="Z170" s="254"/>
      <c r="AA170" s="254"/>
      <c r="AC170" s="1146"/>
      <c r="AD170" s="1147"/>
      <c r="AE170" s="254"/>
      <c r="AF170" s="254"/>
      <c r="AG170" s="254"/>
      <c r="AH170" s="254"/>
      <c r="AJ170" s="1146"/>
      <c r="AK170" s="1147"/>
      <c r="AL170" s="254"/>
      <c r="AM170" s="254"/>
      <c r="AN170" s="254"/>
      <c r="AO170" s="254"/>
    </row>
    <row r="171" spans="1:41" s="194" customFormat="1" x14ac:dyDescent="0.15">
      <c r="A171" s="1146"/>
      <c r="B171" s="1147"/>
      <c r="C171" s="254"/>
      <c r="D171" s="254"/>
      <c r="E171" s="254"/>
      <c r="F171" s="254"/>
      <c r="H171" s="1146"/>
      <c r="I171" s="1147"/>
      <c r="J171" s="254"/>
      <c r="K171" s="254"/>
      <c r="L171" s="254"/>
      <c r="M171" s="254"/>
      <c r="O171" s="1146"/>
      <c r="P171" s="1147"/>
      <c r="Q171" s="254"/>
      <c r="R171" s="254"/>
      <c r="S171" s="254"/>
      <c r="T171" s="254"/>
      <c r="V171" s="1146"/>
      <c r="W171" s="1147"/>
      <c r="X171" s="254"/>
      <c r="Y171" s="254"/>
      <c r="Z171" s="254"/>
      <c r="AA171" s="254"/>
      <c r="AC171" s="1146"/>
      <c r="AD171" s="1147"/>
      <c r="AE171" s="254"/>
      <c r="AF171" s="254"/>
      <c r="AG171" s="254"/>
      <c r="AH171" s="254"/>
      <c r="AJ171" s="1146"/>
      <c r="AK171" s="1147"/>
      <c r="AL171" s="254"/>
      <c r="AM171" s="254"/>
      <c r="AN171" s="254"/>
      <c r="AO171" s="254"/>
    </row>
    <row r="172" spans="1:41" s="194" customFormat="1" x14ac:dyDescent="0.15">
      <c r="A172" s="1146"/>
      <c r="B172" s="1147"/>
      <c r="C172" s="254"/>
      <c r="D172" s="254"/>
      <c r="E172" s="254"/>
      <c r="F172" s="254"/>
      <c r="H172" s="1146"/>
      <c r="I172" s="1147"/>
      <c r="J172" s="254"/>
      <c r="K172" s="254"/>
      <c r="L172" s="254"/>
      <c r="M172" s="254"/>
      <c r="O172" s="1146"/>
      <c r="P172" s="1147"/>
      <c r="Q172" s="254"/>
      <c r="R172" s="254"/>
      <c r="S172" s="254"/>
      <c r="T172" s="254"/>
      <c r="V172" s="1146"/>
      <c r="W172" s="1147"/>
      <c r="X172" s="254"/>
      <c r="Y172" s="254"/>
      <c r="Z172" s="254"/>
      <c r="AA172" s="254"/>
      <c r="AC172" s="1146"/>
      <c r="AD172" s="1147"/>
      <c r="AE172" s="254"/>
      <c r="AF172" s="254"/>
      <c r="AG172" s="254"/>
      <c r="AH172" s="254"/>
      <c r="AJ172" s="1146"/>
      <c r="AK172" s="1147"/>
      <c r="AL172" s="254"/>
      <c r="AM172" s="254"/>
      <c r="AN172" s="254"/>
      <c r="AO172" s="254"/>
    </row>
    <row r="173" spans="1:41" s="194" customFormat="1" x14ac:dyDescent="0.15">
      <c r="A173" s="1146"/>
      <c r="B173" s="1147"/>
      <c r="C173" s="254"/>
      <c r="D173" s="254"/>
      <c r="E173" s="254"/>
      <c r="F173" s="254"/>
      <c r="H173" s="1146"/>
      <c r="I173" s="1147"/>
      <c r="J173" s="254"/>
      <c r="K173" s="254"/>
      <c r="L173" s="254"/>
      <c r="M173" s="254"/>
      <c r="O173" s="1146"/>
      <c r="P173" s="1147"/>
      <c r="Q173" s="254"/>
      <c r="R173" s="254"/>
      <c r="S173" s="254"/>
      <c r="T173" s="254"/>
      <c r="V173" s="1146"/>
      <c r="W173" s="1147"/>
      <c r="X173" s="254"/>
      <c r="Y173" s="254"/>
      <c r="Z173" s="254"/>
      <c r="AA173" s="254"/>
      <c r="AC173" s="1146"/>
      <c r="AD173" s="1147"/>
      <c r="AE173" s="254"/>
      <c r="AF173" s="254"/>
      <c r="AG173" s="254"/>
      <c r="AH173" s="254"/>
      <c r="AJ173" s="1146"/>
      <c r="AK173" s="1147"/>
      <c r="AL173" s="254"/>
      <c r="AM173" s="254"/>
      <c r="AN173" s="254"/>
      <c r="AO173" s="254"/>
    </row>
    <row r="174" spans="1:41" s="194" customFormat="1" x14ac:dyDescent="0.15">
      <c r="A174" s="1146"/>
      <c r="B174" s="1147"/>
      <c r="C174" s="254"/>
      <c r="D174" s="254"/>
      <c r="E174" s="254"/>
      <c r="F174" s="254"/>
      <c r="H174" s="1146"/>
      <c r="I174" s="1147"/>
      <c r="J174" s="254"/>
      <c r="K174" s="254"/>
      <c r="L174" s="254"/>
      <c r="M174" s="254"/>
      <c r="O174" s="1146"/>
      <c r="P174" s="1147"/>
      <c r="Q174" s="254"/>
      <c r="R174" s="254"/>
      <c r="S174" s="254"/>
      <c r="T174" s="254"/>
      <c r="V174" s="1146"/>
      <c r="W174" s="1147"/>
      <c r="X174" s="254"/>
      <c r="Y174" s="254"/>
      <c r="Z174" s="254"/>
      <c r="AA174" s="254"/>
      <c r="AC174" s="1146"/>
      <c r="AD174" s="1147"/>
      <c r="AE174" s="254"/>
      <c r="AF174" s="254"/>
      <c r="AG174" s="254"/>
      <c r="AH174" s="254"/>
      <c r="AJ174" s="1146"/>
      <c r="AK174" s="1147"/>
      <c r="AL174" s="254"/>
      <c r="AM174" s="254"/>
      <c r="AN174" s="254"/>
      <c r="AO174" s="254"/>
    </row>
    <row r="175" spans="1:41" s="194" customFormat="1" x14ac:dyDescent="0.15">
      <c r="A175" s="1146"/>
      <c r="B175" s="1147"/>
      <c r="C175" s="254"/>
      <c r="D175" s="254"/>
      <c r="E175" s="254"/>
      <c r="F175" s="254"/>
      <c r="H175" s="1146"/>
      <c r="I175" s="1147"/>
      <c r="J175" s="254"/>
      <c r="K175" s="254"/>
      <c r="L175" s="254"/>
      <c r="M175" s="254"/>
      <c r="O175" s="1146"/>
      <c r="P175" s="1147"/>
      <c r="Q175" s="254"/>
      <c r="R175" s="254"/>
      <c r="S175" s="254"/>
      <c r="T175" s="254"/>
      <c r="V175" s="1146"/>
      <c r="W175" s="1147"/>
      <c r="X175" s="254"/>
      <c r="Y175" s="254"/>
      <c r="Z175" s="254"/>
      <c r="AA175" s="254"/>
      <c r="AC175" s="1146"/>
      <c r="AD175" s="1147"/>
      <c r="AE175" s="254"/>
      <c r="AF175" s="254"/>
      <c r="AG175" s="254"/>
      <c r="AH175" s="254"/>
      <c r="AJ175" s="1146"/>
      <c r="AK175" s="1147"/>
      <c r="AL175" s="254"/>
      <c r="AM175" s="254"/>
      <c r="AN175" s="254"/>
      <c r="AO175" s="254"/>
    </row>
    <row r="176" spans="1:41" s="194" customFormat="1" x14ac:dyDescent="0.15">
      <c r="A176" s="1146"/>
      <c r="B176" s="1147"/>
      <c r="C176" s="254"/>
      <c r="D176" s="254"/>
      <c r="E176" s="254"/>
      <c r="F176" s="254"/>
      <c r="H176" s="1146"/>
      <c r="I176" s="1147"/>
      <c r="J176" s="254"/>
      <c r="K176" s="254"/>
      <c r="L176" s="254"/>
      <c r="M176" s="254"/>
      <c r="O176" s="1146"/>
      <c r="P176" s="1147"/>
      <c r="Q176" s="254"/>
      <c r="R176" s="254"/>
      <c r="S176" s="254"/>
      <c r="T176" s="254"/>
      <c r="V176" s="1146"/>
      <c r="W176" s="1147"/>
      <c r="X176" s="254"/>
      <c r="Y176" s="254"/>
      <c r="Z176" s="254"/>
      <c r="AA176" s="254"/>
      <c r="AC176" s="1146"/>
      <c r="AD176" s="1147"/>
      <c r="AE176" s="254"/>
      <c r="AF176" s="254"/>
      <c r="AG176" s="254"/>
      <c r="AH176" s="254"/>
      <c r="AJ176" s="1146"/>
      <c r="AK176" s="1147"/>
      <c r="AL176" s="254"/>
      <c r="AM176" s="254"/>
      <c r="AN176" s="254"/>
      <c r="AO176" s="254"/>
    </row>
    <row r="177" spans="1:41" s="194" customFormat="1" x14ac:dyDescent="0.15">
      <c r="A177" s="1146"/>
      <c r="B177" s="1147"/>
      <c r="C177" s="254"/>
      <c r="D177" s="254"/>
      <c r="E177" s="254"/>
      <c r="F177" s="254"/>
      <c r="H177" s="1146"/>
      <c r="I177" s="1147"/>
      <c r="J177" s="254"/>
      <c r="K177" s="254"/>
      <c r="L177" s="254"/>
      <c r="M177" s="254"/>
      <c r="O177" s="1146"/>
      <c r="P177" s="1147"/>
      <c r="Q177" s="254"/>
      <c r="R177" s="254"/>
      <c r="S177" s="254"/>
      <c r="T177" s="254"/>
      <c r="V177" s="1146"/>
      <c r="W177" s="1147"/>
      <c r="X177" s="254"/>
      <c r="Y177" s="254"/>
      <c r="Z177" s="254"/>
      <c r="AA177" s="254"/>
      <c r="AC177" s="1146"/>
      <c r="AD177" s="1147"/>
      <c r="AE177" s="254"/>
      <c r="AF177" s="254"/>
      <c r="AG177" s="254"/>
      <c r="AH177" s="254"/>
      <c r="AJ177" s="1146"/>
      <c r="AK177" s="1147"/>
      <c r="AL177" s="254"/>
      <c r="AM177" s="254"/>
      <c r="AN177" s="254"/>
      <c r="AO177" s="254"/>
    </row>
    <row r="178" spans="1:41" s="194" customFormat="1" x14ac:dyDescent="0.15">
      <c r="A178" s="1146"/>
      <c r="B178" s="1147"/>
      <c r="C178" s="254"/>
      <c r="D178" s="254"/>
      <c r="E178" s="254"/>
      <c r="F178" s="254"/>
      <c r="H178" s="1146"/>
      <c r="I178" s="1147"/>
      <c r="J178" s="254"/>
      <c r="K178" s="254"/>
      <c r="L178" s="254"/>
      <c r="M178" s="254"/>
      <c r="O178" s="1146"/>
      <c r="P178" s="1147"/>
      <c r="Q178" s="254"/>
      <c r="R178" s="254"/>
      <c r="S178" s="254"/>
      <c r="T178" s="254"/>
      <c r="V178" s="1146"/>
      <c r="W178" s="1147"/>
      <c r="X178" s="254"/>
      <c r="Y178" s="254"/>
      <c r="Z178" s="254"/>
      <c r="AA178" s="254"/>
      <c r="AC178" s="1146"/>
      <c r="AD178" s="1147"/>
      <c r="AE178" s="254"/>
      <c r="AF178" s="254"/>
      <c r="AG178" s="254"/>
      <c r="AH178" s="254"/>
      <c r="AJ178" s="1146"/>
      <c r="AK178" s="1147"/>
      <c r="AL178" s="254"/>
      <c r="AM178" s="254"/>
      <c r="AN178" s="254"/>
      <c r="AO178" s="254"/>
    </row>
    <row r="179" spans="1:41" s="194" customFormat="1" x14ac:dyDescent="0.15">
      <c r="A179" s="1146"/>
      <c r="B179" s="1147"/>
      <c r="C179" s="254"/>
      <c r="D179" s="254"/>
      <c r="E179" s="254"/>
      <c r="F179" s="254"/>
      <c r="H179" s="1146"/>
      <c r="I179" s="1147"/>
      <c r="J179" s="254"/>
      <c r="K179" s="254"/>
      <c r="L179" s="254"/>
      <c r="M179" s="254"/>
      <c r="O179" s="1146"/>
      <c r="P179" s="1147"/>
      <c r="Q179" s="254"/>
      <c r="R179" s="254"/>
      <c r="S179" s="254"/>
      <c r="T179" s="254"/>
      <c r="V179" s="1146"/>
      <c r="W179" s="1147"/>
      <c r="X179" s="254"/>
      <c r="Y179" s="254"/>
      <c r="Z179" s="254"/>
      <c r="AA179" s="254"/>
      <c r="AC179" s="1146"/>
      <c r="AD179" s="1147"/>
      <c r="AE179" s="254"/>
      <c r="AF179" s="254"/>
      <c r="AG179" s="254"/>
      <c r="AH179" s="254"/>
      <c r="AJ179" s="1146"/>
      <c r="AK179" s="1147"/>
      <c r="AL179" s="254"/>
      <c r="AM179" s="254"/>
      <c r="AN179" s="254"/>
      <c r="AO179" s="254"/>
    </row>
    <row r="180" spans="1:41" s="194" customFormat="1" x14ac:dyDescent="0.15">
      <c r="A180" s="1146"/>
      <c r="B180" s="1147"/>
      <c r="C180" s="254"/>
      <c r="D180" s="254"/>
      <c r="E180" s="254"/>
      <c r="F180" s="254"/>
      <c r="H180" s="1146"/>
      <c r="I180" s="1147"/>
      <c r="J180" s="254"/>
      <c r="K180" s="254"/>
      <c r="L180" s="254"/>
      <c r="M180" s="254"/>
      <c r="O180" s="1146"/>
      <c r="P180" s="1147"/>
      <c r="Q180" s="254"/>
      <c r="R180" s="254"/>
      <c r="S180" s="254"/>
      <c r="T180" s="254"/>
      <c r="V180" s="1146"/>
      <c r="W180" s="1147"/>
      <c r="X180" s="254"/>
      <c r="Y180" s="254"/>
      <c r="Z180" s="254"/>
      <c r="AA180" s="254"/>
      <c r="AC180" s="1146"/>
      <c r="AD180" s="1147"/>
      <c r="AE180" s="254"/>
      <c r="AF180" s="254"/>
      <c r="AG180" s="254"/>
      <c r="AH180" s="254"/>
      <c r="AJ180" s="1146"/>
      <c r="AK180" s="1147"/>
      <c r="AL180" s="254"/>
      <c r="AM180" s="254"/>
      <c r="AN180" s="254"/>
      <c r="AO180" s="254"/>
    </row>
    <row r="181" spans="1:41" s="194" customFormat="1" x14ac:dyDescent="0.15">
      <c r="A181" s="1146"/>
      <c r="B181" s="1147"/>
      <c r="C181" s="254"/>
      <c r="D181" s="254"/>
      <c r="E181" s="254"/>
      <c r="F181" s="254"/>
      <c r="H181" s="1146"/>
      <c r="I181" s="1147"/>
      <c r="J181" s="254"/>
      <c r="K181" s="254"/>
      <c r="L181" s="254"/>
      <c r="M181" s="254"/>
      <c r="O181" s="1146"/>
      <c r="P181" s="1147"/>
      <c r="Q181" s="254"/>
      <c r="R181" s="254"/>
      <c r="S181" s="254"/>
      <c r="T181" s="254"/>
      <c r="V181" s="1146"/>
      <c r="W181" s="1147"/>
      <c r="X181" s="254"/>
      <c r="Y181" s="254"/>
      <c r="Z181" s="254"/>
      <c r="AA181" s="254"/>
      <c r="AC181" s="1146"/>
      <c r="AD181" s="1147"/>
      <c r="AE181" s="254"/>
      <c r="AF181" s="254"/>
      <c r="AG181" s="254"/>
      <c r="AH181" s="254"/>
      <c r="AJ181" s="1146"/>
      <c r="AK181" s="1147"/>
      <c r="AL181" s="254"/>
      <c r="AM181" s="254"/>
      <c r="AN181" s="254"/>
      <c r="AO181" s="254"/>
    </row>
    <row r="182" spans="1:41" s="194" customFormat="1" x14ac:dyDescent="0.15">
      <c r="A182" s="1146"/>
      <c r="B182" s="1147"/>
      <c r="C182" s="254"/>
      <c r="D182" s="254"/>
      <c r="E182" s="254"/>
      <c r="F182" s="254"/>
      <c r="H182" s="1146"/>
      <c r="I182" s="1147"/>
      <c r="J182" s="254"/>
      <c r="K182" s="254"/>
      <c r="L182" s="254"/>
      <c r="M182" s="254"/>
      <c r="O182" s="1146"/>
      <c r="P182" s="1147"/>
      <c r="Q182" s="254"/>
      <c r="R182" s="254"/>
      <c r="S182" s="254"/>
      <c r="T182" s="254"/>
      <c r="V182" s="1146"/>
      <c r="W182" s="1147"/>
      <c r="X182" s="254"/>
      <c r="Y182" s="254"/>
      <c r="Z182" s="254"/>
      <c r="AA182" s="254"/>
      <c r="AC182" s="1146"/>
      <c r="AD182" s="1147"/>
      <c r="AE182" s="254"/>
      <c r="AF182" s="254"/>
      <c r="AG182" s="254"/>
      <c r="AH182" s="254"/>
      <c r="AJ182" s="1146"/>
      <c r="AK182" s="1147"/>
      <c r="AL182" s="254"/>
      <c r="AM182" s="254"/>
      <c r="AN182" s="254"/>
      <c r="AO182" s="254"/>
    </row>
    <row r="183" spans="1:41" s="194" customFormat="1" x14ac:dyDescent="0.15">
      <c r="A183" s="1146"/>
      <c r="B183" s="1147"/>
      <c r="C183" s="254"/>
      <c r="D183" s="254"/>
      <c r="E183" s="254"/>
      <c r="F183" s="254"/>
      <c r="H183" s="1146"/>
      <c r="I183" s="1147"/>
      <c r="J183" s="254"/>
      <c r="K183" s="254"/>
      <c r="L183" s="254"/>
      <c r="M183" s="254"/>
      <c r="O183" s="1146"/>
      <c r="P183" s="1147"/>
      <c r="Q183" s="254"/>
      <c r="R183" s="254"/>
      <c r="S183" s="254"/>
      <c r="T183" s="254"/>
      <c r="V183" s="1146"/>
      <c r="W183" s="1147"/>
      <c r="X183" s="254"/>
      <c r="Y183" s="254"/>
      <c r="Z183" s="254"/>
      <c r="AA183" s="254"/>
      <c r="AC183" s="1146"/>
      <c r="AD183" s="1147"/>
      <c r="AE183" s="254"/>
      <c r="AF183" s="254"/>
      <c r="AG183" s="254"/>
      <c r="AH183" s="254"/>
      <c r="AJ183" s="1146"/>
      <c r="AK183" s="1147"/>
      <c r="AL183" s="254"/>
      <c r="AM183" s="254"/>
      <c r="AN183" s="254"/>
      <c r="AO183" s="254"/>
    </row>
    <row r="184" spans="1:41" s="194" customFormat="1" x14ac:dyDescent="0.15">
      <c r="A184" s="1146"/>
      <c r="B184" s="1147"/>
      <c r="C184" s="254"/>
      <c r="D184" s="254"/>
      <c r="E184" s="254"/>
      <c r="F184" s="254"/>
      <c r="H184" s="1146"/>
      <c r="I184" s="1147"/>
      <c r="J184" s="254"/>
      <c r="K184" s="254"/>
      <c r="L184" s="254"/>
      <c r="M184" s="254"/>
      <c r="O184" s="1146"/>
      <c r="P184" s="1147"/>
      <c r="Q184" s="254"/>
      <c r="R184" s="254"/>
      <c r="S184" s="254"/>
      <c r="T184" s="254"/>
      <c r="V184" s="1146"/>
      <c r="W184" s="1147"/>
      <c r="X184" s="254"/>
      <c r="Y184" s="254"/>
      <c r="Z184" s="254"/>
      <c r="AA184" s="254"/>
      <c r="AC184" s="1146"/>
      <c r="AD184" s="1147"/>
      <c r="AE184" s="254"/>
      <c r="AF184" s="254"/>
      <c r="AG184" s="254"/>
      <c r="AH184" s="254"/>
      <c r="AJ184" s="1146"/>
      <c r="AK184" s="1147"/>
      <c r="AL184" s="254"/>
      <c r="AM184" s="254"/>
      <c r="AN184" s="254"/>
      <c r="AO184" s="254"/>
    </row>
    <row r="185" spans="1:41" s="194" customFormat="1" x14ac:dyDescent="0.15">
      <c r="A185" s="1146"/>
      <c r="B185" s="1147"/>
      <c r="C185" s="254"/>
      <c r="D185" s="254"/>
      <c r="E185" s="254"/>
      <c r="F185" s="254"/>
      <c r="H185" s="1146"/>
      <c r="I185" s="1147"/>
      <c r="J185" s="254"/>
      <c r="K185" s="254"/>
      <c r="L185" s="254"/>
      <c r="M185" s="254"/>
      <c r="O185" s="1146"/>
      <c r="P185" s="1147"/>
      <c r="Q185" s="254"/>
      <c r="R185" s="254"/>
      <c r="S185" s="254"/>
      <c r="T185" s="254"/>
      <c r="V185" s="1146"/>
      <c r="W185" s="1147"/>
      <c r="X185" s="254"/>
      <c r="Y185" s="254"/>
      <c r="Z185" s="254"/>
      <c r="AA185" s="254"/>
      <c r="AC185" s="1146"/>
      <c r="AD185" s="1147"/>
      <c r="AE185" s="254"/>
      <c r="AF185" s="254"/>
      <c r="AG185" s="254"/>
      <c r="AH185" s="254"/>
      <c r="AJ185" s="1146"/>
      <c r="AK185" s="1147"/>
      <c r="AL185" s="254"/>
      <c r="AM185" s="254"/>
      <c r="AN185" s="254"/>
      <c r="AO185" s="254"/>
    </row>
    <row r="186" spans="1:41" s="194" customFormat="1" x14ac:dyDescent="0.15">
      <c r="A186" s="1146"/>
      <c r="B186" s="1147"/>
      <c r="C186" s="254"/>
      <c r="D186" s="254"/>
      <c r="E186" s="254"/>
      <c r="F186" s="254"/>
      <c r="H186" s="1146"/>
      <c r="I186" s="1147"/>
      <c r="J186" s="254"/>
      <c r="K186" s="254"/>
      <c r="L186" s="254"/>
      <c r="M186" s="254"/>
      <c r="O186" s="1146"/>
      <c r="P186" s="1147"/>
      <c r="Q186" s="254"/>
      <c r="R186" s="254"/>
      <c r="S186" s="254"/>
      <c r="T186" s="254"/>
      <c r="V186" s="1146"/>
      <c r="W186" s="1147"/>
      <c r="X186" s="254"/>
      <c r="Y186" s="254"/>
      <c r="Z186" s="254"/>
      <c r="AA186" s="254"/>
      <c r="AC186" s="1146"/>
      <c r="AD186" s="1147"/>
      <c r="AE186" s="254"/>
      <c r="AF186" s="254"/>
      <c r="AG186" s="254"/>
      <c r="AH186" s="254"/>
      <c r="AJ186" s="1146"/>
      <c r="AK186" s="1147"/>
      <c r="AL186" s="254"/>
      <c r="AM186" s="254"/>
      <c r="AN186" s="254"/>
      <c r="AO186" s="254"/>
    </row>
    <row r="187" spans="1:41" s="194" customFormat="1" x14ac:dyDescent="0.15">
      <c r="A187" s="1146"/>
      <c r="B187" s="1147"/>
      <c r="C187" s="254"/>
      <c r="D187" s="254"/>
      <c r="E187" s="254"/>
      <c r="F187" s="254"/>
      <c r="H187" s="1146"/>
      <c r="I187" s="1147"/>
      <c r="J187" s="254"/>
      <c r="K187" s="254"/>
      <c r="L187" s="254"/>
      <c r="M187" s="254"/>
      <c r="O187" s="1146"/>
      <c r="P187" s="1147"/>
      <c r="Q187" s="254"/>
      <c r="R187" s="254"/>
      <c r="S187" s="254"/>
      <c r="T187" s="254"/>
      <c r="V187" s="1146"/>
      <c r="W187" s="1147"/>
      <c r="X187" s="254"/>
      <c r="Y187" s="254"/>
      <c r="Z187" s="254"/>
      <c r="AA187" s="254"/>
      <c r="AC187" s="1146"/>
      <c r="AD187" s="1147"/>
      <c r="AE187" s="254"/>
      <c r="AF187" s="254"/>
      <c r="AG187" s="254"/>
      <c r="AH187" s="254"/>
      <c r="AJ187" s="1146"/>
      <c r="AK187" s="1147"/>
      <c r="AL187" s="254"/>
      <c r="AM187" s="254"/>
      <c r="AN187" s="254"/>
      <c r="AO187" s="254"/>
    </row>
    <row r="188" spans="1:41" s="194" customFormat="1" x14ac:dyDescent="0.15">
      <c r="A188" s="1146"/>
      <c r="B188" s="1147"/>
      <c r="C188" s="254"/>
      <c r="D188" s="254"/>
      <c r="E188" s="254"/>
      <c r="F188" s="254"/>
      <c r="H188" s="1146"/>
      <c r="I188" s="1147"/>
      <c r="J188" s="254"/>
      <c r="K188" s="254"/>
      <c r="L188" s="254"/>
      <c r="M188" s="254"/>
      <c r="O188" s="1146"/>
      <c r="P188" s="1147"/>
      <c r="Q188" s="254"/>
      <c r="R188" s="254"/>
      <c r="S188" s="254"/>
      <c r="T188" s="254"/>
      <c r="V188" s="1146"/>
      <c r="W188" s="1147"/>
      <c r="X188" s="254"/>
      <c r="Y188" s="254"/>
      <c r="Z188" s="254"/>
      <c r="AA188" s="254"/>
      <c r="AC188" s="1146"/>
      <c r="AD188" s="1147"/>
      <c r="AE188" s="254"/>
      <c r="AF188" s="254"/>
      <c r="AG188" s="254"/>
      <c r="AH188" s="254"/>
      <c r="AJ188" s="1146"/>
      <c r="AK188" s="1147"/>
      <c r="AL188" s="254"/>
      <c r="AM188" s="254"/>
      <c r="AN188" s="254"/>
      <c r="AO188" s="254"/>
    </row>
    <row r="189" spans="1:41" s="194" customFormat="1" x14ac:dyDescent="0.15">
      <c r="A189" s="1146"/>
      <c r="B189" s="1147"/>
      <c r="C189" s="254"/>
      <c r="D189" s="254"/>
      <c r="E189" s="254"/>
      <c r="F189" s="254"/>
      <c r="H189" s="1146"/>
      <c r="I189" s="1147"/>
      <c r="J189" s="254"/>
      <c r="K189" s="254"/>
      <c r="L189" s="254"/>
      <c r="M189" s="254"/>
      <c r="O189" s="1146"/>
      <c r="P189" s="1147"/>
      <c r="Q189" s="254"/>
      <c r="R189" s="254"/>
      <c r="S189" s="254"/>
      <c r="T189" s="254"/>
      <c r="V189" s="1146"/>
      <c r="W189" s="1147"/>
      <c r="X189" s="254"/>
      <c r="Y189" s="254"/>
      <c r="Z189" s="254"/>
      <c r="AA189" s="254"/>
      <c r="AC189" s="1146"/>
      <c r="AD189" s="1147"/>
      <c r="AE189" s="254"/>
      <c r="AF189" s="254"/>
      <c r="AG189" s="254"/>
      <c r="AH189" s="254"/>
      <c r="AJ189" s="1146"/>
      <c r="AK189" s="1147"/>
      <c r="AL189" s="254"/>
      <c r="AM189" s="254"/>
      <c r="AN189" s="254"/>
      <c r="AO189" s="254"/>
    </row>
    <row r="190" spans="1:41" s="194" customFormat="1" x14ac:dyDescent="0.15">
      <c r="A190" s="1146"/>
      <c r="B190" s="1147"/>
      <c r="C190" s="254"/>
      <c r="D190" s="254"/>
      <c r="E190" s="254"/>
      <c r="F190" s="254"/>
      <c r="H190" s="1146"/>
      <c r="I190" s="1147"/>
      <c r="J190" s="254"/>
      <c r="K190" s="254"/>
      <c r="L190" s="254"/>
      <c r="M190" s="254"/>
      <c r="O190" s="1146"/>
      <c r="P190" s="1147"/>
      <c r="Q190" s="254"/>
      <c r="R190" s="254"/>
      <c r="S190" s="254"/>
      <c r="T190" s="254"/>
      <c r="V190" s="1146"/>
      <c r="W190" s="1147"/>
      <c r="X190" s="254"/>
      <c r="Y190" s="254"/>
      <c r="Z190" s="254"/>
      <c r="AA190" s="254"/>
      <c r="AC190" s="1146"/>
      <c r="AD190" s="1147"/>
      <c r="AE190" s="254"/>
      <c r="AF190" s="254"/>
      <c r="AG190" s="254"/>
      <c r="AH190" s="254"/>
      <c r="AJ190" s="1146"/>
      <c r="AK190" s="1147"/>
      <c r="AL190" s="254"/>
      <c r="AM190" s="254"/>
      <c r="AN190" s="254"/>
      <c r="AO190" s="254"/>
    </row>
    <row r="191" spans="1:41" s="194" customFormat="1" x14ac:dyDescent="0.15">
      <c r="A191" s="1146"/>
      <c r="B191" s="1147"/>
      <c r="C191" s="254"/>
      <c r="D191" s="254"/>
      <c r="E191" s="254"/>
      <c r="F191" s="254"/>
      <c r="H191" s="1146"/>
      <c r="I191" s="1147"/>
      <c r="J191" s="254"/>
      <c r="K191" s="254"/>
      <c r="L191" s="254"/>
      <c r="M191" s="254"/>
      <c r="O191" s="1146"/>
      <c r="P191" s="1147"/>
      <c r="Q191" s="254"/>
      <c r="R191" s="254"/>
      <c r="S191" s="254"/>
      <c r="T191" s="254"/>
      <c r="V191" s="1146"/>
      <c r="W191" s="1147"/>
      <c r="X191" s="254"/>
      <c r="Y191" s="254"/>
      <c r="Z191" s="254"/>
      <c r="AA191" s="254"/>
      <c r="AC191" s="1146"/>
      <c r="AD191" s="1147"/>
      <c r="AE191" s="254"/>
      <c r="AF191" s="254"/>
      <c r="AG191" s="254"/>
      <c r="AH191" s="254"/>
      <c r="AJ191" s="1146"/>
      <c r="AK191" s="1147"/>
      <c r="AL191" s="254"/>
      <c r="AM191" s="254"/>
      <c r="AN191" s="254"/>
      <c r="AO191" s="254"/>
    </row>
    <row r="192" spans="1:41" s="194" customFormat="1" x14ac:dyDescent="0.15">
      <c r="A192" s="1146"/>
      <c r="B192" s="1147"/>
      <c r="C192" s="254"/>
      <c r="D192" s="254"/>
      <c r="E192" s="254"/>
      <c r="F192" s="254"/>
      <c r="H192" s="1146"/>
      <c r="I192" s="1147"/>
      <c r="J192" s="254"/>
      <c r="K192" s="254"/>
      <c r="L192" s="254"/>
      <c r="M192" s="254"/>
      <c r="O192" s="1146"/>
      <c r="P192" s="1147"/>
      <c r="Q192" s="254"/>
      <c r="R192" s="254"/>
      <c r="S192" s="254"/>
      <c r="T192" s="254"/>
      <c r="V192" s="1146"/>
      <c r="W192" s="1147"/>
      <c r="X192" s="254"/>
      <c r="Y192" s="254"/>
      <c r="Z192" s="254"/>
      <c r="AA192" s="254"/>
      <c r="AC192" s="1146"/>
      <c r="AD192" s="1147"/>
      <c r="AE192" s="254"/>
      <c r="AF192" s="254"/>
      <c r="AG192" s="254"/>
      <c r="AH192" s="254"/>
      <c r="AJ192" s="1146"/>
      <c r="AK192" s="1147"/>
      <c r="AL192" s="254"/>
      <c r="AM192" s="254"/>
      <c r="AN192" s="254"/>
      <c r="AO192" s="254"/>
    </row>
    <row r="193" spans="1:41" s="194" customFormat="1" x14ac:dyDescent="0.15">
      <c r="A193" s="1146"/>
      <c r="B193" s="1147"/>
      <c r="C193" s="254"/>
      <c r="D193" s="254"/>
      <c r="E193" s="254"/>
      <c r="F193" s="254"/>
      <c r="H193" s="1146"/>
      <c r="I193" s="1147"/>
      <c r="J193" s="254"/>
      <c r="K193" s="254"/>
      <c r="L193" s="254"/>
      <c r="M193" s="254"/>
      <c r="O193" s="1146"/>
      <c r="P193" s="1147"/>
      <c r="Q193" s="254"/>
      <c r="R193" s="254"/>
      <c r="S193" s="254"/>
      <c r="T193" s="254"/>
      <c r="V193" s="1146"/>
      <c r="W193" s="1147"/>
      <c r="X193" s="254"/>
      <c r="Y193" s="254"/>
      <c r="Z193" s="254"/>
      <c r="AA193" s="254"/>
      <c r="AC193" s="1146"/>
      <c r="AD193" s="1147"/>
      <c r="AE193" s="254"/>
      <c r="AF193" s="254"/>
      <c r="AG193" s="254"/>
      <c r="AH193" s="254"/>
      <c r="AJ193" s="1146"/>
      <c r="AK193" s="1147"/>
      <c r="AL193" s="254"/>
      <c r="AM193" s="254"/>
      <c r="AN193" s="254"/>
      <c r="AO193" s="254"/>
    </row>
    <row r="194" spans="1:41" s="194" customFormat="1" x14ac:dyDescent="0.15">
      <c r="A194" s="1146"/>
      <c r="B194" s="1147"/>
      <c r="C194" s="254"/>
      <c r="D194" s="254"/>
      <c r="E194" s="254"/>
      <c r="F194" s="254"/>
      <c r="H194" s="1146"/>
      <c r="I194" s="1147"/>
      <c r="J194" s="254"/>
      <c r="K194" s="254"/>
      <c r="L194" s="254"/>
      <c r="M194" s="254"/>
      <c r="O194" s="1146"/>
      <c r="P194" s="1147"/>
      <c r="Q194" s="254"/>
      <c r="R194" s="254"/>
      <c r="S194" s="254"/>
      <c r="T194" s="254"/>
      <c r="V194" s="1146"/>
      <c r="W194" s="1147"/>
      <c r="X194" s="254"/>
      <c r="Y194" s="254"/>
      <c r="Z194" s="254"/>
      <c r="AA194" s="254"/>
      <c r="AC194" s="1146"/>
      <c r="AD194" s="1147"/>
      <c r="AE194" s="254"/>
      <c r="AF194" s="254"/>
      <c r="AG194" s="254"/>
      <c r="AH194" s="254"/>
      <c r="AJ194" s="1146"/>
      <c r="AK194" s="1147"/>
      <c r="AL194" s="254"/>
      <c r="AM194" s="254"/>
      <c r="AN194" s="254"/>
      <c r="AO194" s="254"/>
    </row>
    <row r="195" spans="1:41" s="194" customFormat="1" x14ac:dyDescent="0.15">
      <c r="A195" s="1146"/>
      <c r="B195" s="1147"/>
      <c r="C195" s="254"/>
      <c r="D195" s="254"/>
      <c r="E195" s="254"/>
      <c r="F195" s="254"/>
      <c r="H195" s="1146"/>
      <c r="I195" s="1147"/>
      <c r="J195" s="254"/>
      <c r="K195" s="254"/>
      <c r="L195" s="254"/>
      <c r="M195" s="254"/>
      <c r="O195" s="1146"/>
      <c r="P195" s="1147"/>
      <c r="Q195" s="254"/>
      <c r="R195" s="254"/>
      <c r="S195" s="254"/>
      <c r="T195" s="254"/>
      <c r="V195" s="1146"/>
      <c r="W195" s="1147"/>
      <c r="X195" s="254"/>
      <c r="Y195" s="254"/>
      <c r="Z195" s="254"/>
      <c r="AA195" s="254"/>
      <c r="AC195" s="1146"/>
      <c r="AD195" s="1147"/>
      <c r="AE195" s="254"/>
      <c r="AF195" s="254"/>
      <c r="AG195" s="254"/>
      <c r="AH195" s="254"/>
      <c r="AJ195" s="1146"/>
      <c r="AK195" s="1147"/>
      <c r="AL195" s="254"/>
      <c r="AM195" s="254"/>
      <c r="AN195" s="254"/>
      <c r="AO195" s="254"/>
    </row>
    <row r="196" spans="1:41" s="194" customFormat="1" x14ac:dyDescent="0.15">
      <c r="A196" s="1146"/>
      <c r="B196" s="1147"/>
      <c r="C196" s="254"/>
      <c r="D196" s="254"/>
      <c r="E196" s="254"/>
      <c r="F196" s="254"/>
      <c r="H196" s="1146"/>
      <c r="I196" s="1147"/>
      <c r="J196" s="254"/>
      <c r="K196" s="254"/>
      <c r="L196" s="254"/>
      <c r="M196" s="254"/>
      <c r="O196" s="1146"/>
      <c r="P196" s="1147"/>
      <c r="Q196" s="254"/>
      <c r="R196" s="254"/>
      <c r="S196" s="254"/>
      <c r="T196" s="254"/>
      <c r="V196" s="1146"/>
      <c r="W196" s="1147"/>
      <c r="X196" s="254"/>
      <c r="Y196" s="254"/>
      <c r="Z196" s="254"/>
      <c r="AA196" s="254"/>
      <c r="AC196" s="1146"/>
      <c r="AD196" s="1147"/>
      <c r="AE196" s="254"/>
      <c r="AF196" s="254"/>
      <c r="AG196" s="254"/>
      <c r="AH196" s="254"/>
      <c r="AJ196" s="1146"/>
      <c r="AK196" s="1147"/>
      <c r="AL196" s="254"/>
      <c r="AM196" s="254"/>
      <c r="AN196" s="254"/>
      <c r="AO196" s="254"/>
    </row>
    <row r="197" spans="1:41" s="194" customFormat="1" x14ac:dyDescent="0.15">
      <c r="A197" s="1146"/>
      <c r="B197" s="1147"/>
      <c r="C197" s="254"/>
      <c r="D197" s="254"/>
      <c r="E197" s="254"/>
      <c r="F197" s="254"/>
      <c r="H197" s="1146"/>
      <c r="I197" s="1147"/>
      <c r="J197" s="254"/>
      <c r="K197" s="254"/>
      <c r="L197" s="254"/>
      <c r="M197" s="254"/>
      <c r="O197" s="1146"/>
      <c r="P197" s="1147"/>
      <c r="Q197" s="254"/>
      <c r="R197" s="254"/>
      <c r="S197" s="254"/>
      <c r="T197" s="254"/>
      <c r="V197" s="1146"/>
      <c r="W197" s="1147"/>
      <c r="X197" s="254"/>
      <c r="Y197" s="254"/>
      <c r="Z197" s="254"/>
      <c r="AA197" s="254"/>
      <c r="AC197" s="1146"/>
      <c r="AD197" s="1147"/>
      <c r="AE197" s="254"/>
      <c r="AF197" s="254"/>
      <c r="AG197" s="254"/>
      <c r="AH197" s="254"/>
      <c r="AJ197" s="1146"/>
      <c r="AK197" s="1147"/>
      <c r="AL197" s="254"/>
      <c r="AM197" s="254"/>
      <c r="AN197" s="254"/>
      <c r="AO197" s="254"/>
    </row>
    <row r="198" spans="1:41" s="194" customFormat="1" x14ac:dyDescent="0.15">
      <c r="A198" s="1146"/>
      <c r="B198" s="1147"/>
      <c r="C198" s="254"/>
      <c r="D198" s="254"/>
      <c r="E198" s="254"/>
      <c r="F198" s="254"/>
      <c r="H198" s="1146"/>
      <c r="I198" s="1147"/>
      <c r="J198" s="254"/>
      <c r="K198" s="254"/>
      <c r="L198" s="254"/>
      <c r="M198" s="254"/>
      <c r="O198" s="1146"/>
      <c r="P198" s="1147"/>
      <c r="Q198" s="254"/>
      <c r="R198" s="254"/>
      <c r="S198" s="254"/>
      <c r="T198" s="254"/>
      <c r="V198" s="1146"/>
      <c r="W198" s="1147"/>
      <c r="X198" s="254"/>
      <c r="Y198" s="254"/>
      <c r="Z198" s="254"/>
      <c r="AA198" s="254"/>
      <c r="AC198" s="1146"/>
      <c r="AD198" s="1147"/>
      <c r="AE198" s="254"/>
      <c r="AF198" s="254"/>
      <c r="AG198" s="254"/>
      <c r="AH198" s="254"/>
      <c r="AJ198" s="1146"/>
      <c r="AK198" s="1147"/>
      <c r="AL198" s="254"/>
      <c r="AM198" s="254"/>
      <c r="AN198" s="254"/>
      <c r="AO198" s="254"/>
    </row>
    <row r="199" spans="1:41" s="194" customFormat="1" x14ac:dyDescent="0.15">
      <c r="A199" s="1146"/>
      <c r="B199" s="1147"/>
      <c r="C199" s="254"/>
      <c r="D199" s="254"/>
      <c r="E199" s="254"/>
      <c r="F199" s="254"/>
      <c r="H199" s="1146"/>
      <c r="I199" s="1147"/>
      <c r="J199" s="254"/>
      <c r="K199" s="254"/>
      <c r="L199" s="254"/>
      <c r="M199" s="254"/>
      <c r="O199" s="1146"/>
      <c r="P199" s="1147"/>
      <c r="Q199" s="254"/>
      <c r="R199" s="254"/>
      <c r="S199" s="254"/>
      <c r="T199" s="254"/>
      <c r="V199" s="1146"/>
      <c r="W199" s="1147"/>
      <c r="X199" s="254"/>
      <c r="Y199" s="254"/>
      <c r="Z199" s="254"/>
      <c r="AA199" s="254"/>
      <c r="AC199" s="1146"/>
      <c r="AD199" s="1147"/>
      <c r="AE199" s="254"/>
      <c r="AF199" s="254"/>
      <c r="AG199" s="254"/>
      <c r="AH199" s="254"/>
      <c r="AJ199" s="1146"/>
      <c r="AK199" s="1147"/>
      <c r="AL199" s="254"/>
      <c r="AM199" s="254"/>
      <c r="AN199" s="254"/>
      <c r="AO199" s="254"/>
    </row>
    <row r="200" spans="1:41" s="194" customFormat="1" x14ac:dyDescent="0.15">
      <c r="A200" s="1146"/>
      <c r="B200" s="1147"/>
      <c r="C200" s="254"/>
      <c r="D200" s="254"/>
      <c r="E200" s="254"/>
      <c r="F200" s="254"/>
      <c r="H200" s="1146"/>
      <c r="I200" s="1147"/>
      <c r="J200" s="254"/>
      <c r="K200" s="254"/>
      <c r="L200" s="254"/>
      <c r="M200" s="254"/>
      <c r="O200" s="1146"/>
      <c r="P200" s="1147"/>
      <c r="Q200" s="254"/>
      <c r="R200" s="254"/>
      <c r="S200" s="254"/>
      <c r="T200" s="254"/>
      <c r="V200" s="1146"/>
      <c r="W200" s="1147"/>
      <c r="X200" s="254"/>
      <c r="Y200" s="254"/>
      <c r="Z200" s="254"/>
      <c r="AA200" s="254"/>
      <c r="AC200" s="1146"/>
      <c r="AD200" s="1147"/>
      <c r="AE200" s="254"/>
      <c r="AF200" s="254"/>
      <c r="AG200" s="254"/>
      <c r="AH200" s="254"/>
      <c r="AJ200" s="1146"/>
      <c r="AK200" s="1147"/>
      <c r="AL200" s="254"/>
      <c r="AM200" s="254"/>
      <c r="AN200" s="254"/>
      <c r="AO200" s="254"/>
    </row>
    <row r="201" spans="1:41" s="194" customFormat="1" x14ac:dyDescent="0.15">
      <c r="A201" s="1146"/>
      <c r="B201" s="1147"/>
      <c r="C201" s="254"/>
      <c r="D201" s="254"/>
      <c r="E201" s="254"/>
      <c r="F201" s="254"/>
      <c r="H201" s="1146"/>
      <c r="I201" s="1147"/>
      <c r="J201" s="254"/>
      <c r="K201" s="254"/>
      <c r="L201" s="254"/>
      <c r="M201" s="254"/>
      <c r="O201" s="1146"/>
      <c r="P201" s="1147"/>
      <c r="Q201" s="254"/>
      <c r="R201" s="254"/>
      <c r="S201" s="254"/>
      <c r="T201" s="254"/>
      <c r="V201" s="1146"/>
      <c r="W201" s="1147"/>
      <c r="X201" s="254"/>
      <c r="Y201" s="254"/>
      <c r="Z201" s="254"/>
      <c r="AA201" s="254"/>
      <c r="AC201" s="1146"/>
      <c r="AD201" s="1147"/>
      <c r="AE201" s="254"/>
      <c r="AF201" s="254"/>
      <c r="AG201" s="254"/>
      <c r="AH201" s="254"/>
      <c r="AJ201" s="1146"/>
      <c r="AK201" s="1147"/>
      <c r="AL201" s="254"/>
      <c r="AM201" s="254"/>
      <c r="AN201" s="254"/>
      <c r="AO201" s="254"/>
    </row>
    <row r="202" spans="1:41" s="194" customFormat="1" x14ac:dyDescent="0.15">
      <c r="A202" s="1146"/>
      <c r="B202" s="1147"/>
      <c r="C202" s="254"/>
      <c r="D202" s="254"/>
      <c r="E202" s="254"/>
      <c r="F202" s="254"/>
      <c r="H202" s="1146"/>
      <c r="I202" s="1147"/>
      <c r="J202" s="254"/>
      <c r="K202" s="254"/>
      <c r="L202" s="254"/>
      <c r="M202" s="254"/>
      <c r="O202" s="1146"/>
      <c r="P202" s="1147"/>
      <c r="Q202" s="254"/>
      <c r="R202" s="254"/>
      <c r="S202" s="254"/>
      <c r="T202" s="254"/>
      <c r="V202" s="1146"/>
      <c r="W202" s="1147"/>
      <c r="X202" s="254"/>
      <c r="Y202" s="254"/>
      <c r="Z202" s="254"/>
      <c r="AA202" s="254"/>
      <c r="AC202" s="1146"/>
      <c r="AD202" s="1147"/>
      <c r="AE202" s="254"/>
      <c r="AF202" s="254"/>
      <c r="AG202" s="254"/>
      <c r="AH202" s="254"/>
      <c r="AJ202" s="1146"/>
      <c r="AK202" s="1147"/>
      <c r="AL202" s="254"/>
      <c r="AM202" s="254"/>
      <c r="AN202" s="254"/>
      <c r="AO202" s="254"/>
    </row>
    <row r="203" spans="1:41" s="194" customFormat="1" x14ac:dyDescent="0.15">
      <c r="A203" s="1146"/>
      <c r="B203" s="1147"/>
      <c r="C203" s="254"/>
      <c r="D203" s="254"/>
      <c r="E203" s="254"/>
      <c r="F203" s="254"/>
      <c r="H203" s="1146"/>
      <c r="I203" s="1147"/>
      <c r="J203" s="254"/>
      <c r="K203" s="254"/>
      <c r="L203" s="254"/>
      <c r="M203" s="254"/>
      <c r="O203" s="1146"/>
      <c r="P203" s="1147"/>
      <c r="Q203" s="254"/>
      <c r="R203" s="254"/>
      <c r="S203" s="254"/>
      <c r="T203" s="254"/>
      <c r="V203" s="1146"/>
      <c r="W203" s="1147"/>
      <c r="X203" s="254"/>
      <c r="Y203" s="254"/>
      <c r="Z203" s="254"/>
      <c r="AA203" s="254"/>
      <c r="AC203" s="1146"/>
      <c r="AD203" s="1147"/>
      <c r="AE203" s="254"/>
      <c r="AF203" s="254"/>
      <c r="AG203" s="254"/>
      <c r="AH203" s="254"/>
      <c r="AJ203" s="1146"/>
      <c r="AK203" s="1147"/>
      <c r="AL203" s="254"/>
      <c r="AM203" s="254"/>
      <c r="AN203" s="254"/>
      <c r="AO203" s="254"/>
    </row>
    <row r="204" spans="1:41" s="194" customFormat="1" x14ac:dyDescent="0.15">
      <c r="A204" s="1146"/>
      <c r="B204" s="1147"/>
      <c r="C204" s="254"/>
      <c r="D204" s="254"/>
      <c r="E204" s="254"/>
      <c r="F204" s="254"/>
      <c r="H204" s="1146"/>
      <c r="I204" s="1147"/>
      <c r="J204" s="254"/>
      <c r="K204" s="254"/>
      <c r="L204" s="254"/>
      <c r="M204" s="254"/>
      <c r="O204" s="1146"/>
      <c r="P204" s="1147"/>
      <c r="Q204" s="254"/>
      <c r="R204" s="254"/>
      <c r="S204" s="254"/>
      <c r="T204" s="254"/>
      <c r="V204" s="1146"/>
      <c r="W204" s="1147"/>
      <c r="X204" s="254"/>
      <c r="Y204" s="254"/>
      <c r="Z204" s="254"/>
      <c r="AA204" s="254"/>
      <c r="AC204" s="1146"/>
      <c r="AD204" s="1147"/>
      <c r="AE204" s="254"/>
      <c r="AF204" s="254"/>
      <c r="AG204" s="254"/>
      <c r="AH204" s="254"/>
      <c r="AJ204" s="1146"/>
      <c r="AK204" s="1147"/>
      <c r="AL204" s="254"/>
      <c r="AM204" s="254"/>
      <c r="AN204" s="254"/>
      <c r="AO204" s="254"/>
    </row>
    <row r="205" spans="1:41" s="194" customFormat="1" x14ac:dyDescent="0.15">
      <c r="A205" s="1146"/>
      <c r="B205" s="1147"/>
      <c r="C205" s="254"/>
      <c r="D205" s="254"/>
      <c r="E205" s="254"/>
      <c r="F205" s="254"/>
      <c r="H205" s="1146"/>
      <c r="I205" s="1147"/>
      <c r="J205" s="254"/>
      <c r="K205" s="254"/>
      <c r="L205" s="254"/>
      <c r="M205" s="254"/>
      <c r="O205" s="1146"/>
      <c r="P205" s="1147"/>
      <c r="Q205" s="254"/>
      <c r="R205" s="254"/>
      <c r="S205" s="254"/>
      <c r="T205" s="254"/>
      <c r="V205" s="1146"/>
      <c r="W205" s="1147"/>
      <c r="X205" s="254"/>
      <c r="Y205" s="254"/>
      <c r="Z205" s="254"/>
      <c r="AA205" s="254"/>
      <c r="AC205" s="1146"/>
      <c r="AD205" s="1147"/>
      <c r="AE205" s="254"/>
      <c r="AF205" s="254"/>
      <c r="AG205" s="254"/>
      <c r="AH205" s="254"/>
      <c r="AJ205" s="1146"/>
      <c r="AK205" s="1147"/>
      <c r="AL205" s="254"/>
      <c r="AM205" s="254"/>
      <c r="AN205" s="254"/>
      <c r="AO205" s="254"/>
    </row>
    <row r="206" spans="1:41" s="194" customFormat="1" x14ac:dyDescent="0.15">
      <c r="A206" s="1146"/>
      <c r="B206" s="1147"/>
      <c r="C206" s="254"/>
      <c r="D206" s="254"/>
      <c r="E206" s="254"/>
      <c r="F206" s="254"/>
      <c r="H206" s="1146"/>
      <c r="I206" s="1147"/>
      <c r="J206" s="254"/>
      <c r="K206" s="254"/>
      <c r="L206" s="254"/>
      <c r="M206" s="254"/>
      <c r="O206" s="1146"/>
      <c r="P206" s="1147"/>
      <c r="Q206" s="254"/>
      <c r="R206" s="254"/>
      <c r="S206" s="254"/>
      <c r="T206" s="254"/>
      <c r="V206" s="1146"/>
      <c r="W206" s="1147"/>
      <c r="X206" s="254"/>
      <c r="Y206" s="254"/>
      <c r="Z206" s="254"/>
      <c r="AA206" s="254"/>
      <c r="AC206" s="1146"/>
      <c r="AD206" s="1147"/>
      <c r="AE206" s="254"/>
      <c r="AF206" s="254"/>
      <c r="AG206" s="254"/>
      <c r="AH206" s="254"/>
      <c r="AJ206" s="1146"/>
      <c r="AK206" s="1147"/>
      <c r="AL206" s="254"/>
      <c r="AM206" s="254"/>
      <c r="AN206" s="254"/>
      <c r="AO206" s="254"/>
    </row>
    <row r="207" spans="1:41" s="194" customFormat="1" x14ac:dyDescent="0.15">
      <c r="A207" s="1146"/>
      <c r="B207" s="1147"/>
      <c r="C207" s="254"/>
      <c r="D207" s="254"/>
      <c r="E207" s="254"/>
      <c r="F207" s="254"/>
      <c r="H207" s="1146"/>
      <c r="I207" s="1147"/>
      <c r="J207" s="254"/>
      <c r="K207" s="254"/>
      <c r="L207" s="254"/>
      <c r="M207" s="254"/>
      <c r="O207" s="1146"/>
      <c r="P207" s="1147"/>
      <c r="Q207" s="254"/>
      <c r="R207" s="254"/>
      <c r="S207" s="254"/>
      <c r="T207" s="254"/>
      <c r="V207" s="1146"/>
      <c r="W207" s="1147"/>
      <c r="X207" s="254"/>
      <c r="Y207" s="254"/>
      <c r="Z207" s="254"/>
      <c r="AA207" s="254"/>
      <c r="AC207" s="1146"/>
      <c r="AD207" s="1147"/>
      <c r="AE207" s="254"/>
      <c r="AF207" s="254"/>
      <c r="AG207" s="254"/>
      <c r="AH207" s="254"/>
      <c r="AJ207" s="1146"/>
      <c r="AK207" s="1147"/>
      <c r="AL207" s="254"/>
      <c r="AM207" s="254"/>
      <c r="AN207" s="254"/>
      <c r="AO207" s="254"/>
    </row>
    <row r="208" spans="1:41" s="194" customFormat="1" x14ac:dyDescent="0.15">
      <c r="A208" s="1146"/>
      <c r="B208" s="1147"/>
      <c r="C208" s="254"/>
      <c r="D208" s="254"/>
      <c r="E208" s="254"/>
      <c r="F208" s="254"/>
      <c r="H208" s="1146"/>
      <c r="I208" s="1147"/>
      <c r="J208" s="254"/>
      <c r="K208" s="254"/>
      <c r="L208" s="254"/>
      <c r="M208" s="254"/>
      <c r="O208" s="1146"/>
      <c r="P208" s="1147"/>
      <c r="Q208" s="254"/>
      <c r="R208" s="254"/>
      <c r="S208" s="254"/>
      <c r="T208" s="254"/>
      <c r="V208" s="1146"/>
      <c r="W208" s="1147"/>
      <c r="X208" s="254"/>
      <c r="Y208" s="254"/>
      <c r="Z208" s="254"/>
      <c r="AA208" s="254"/>
      <c r="AC208" s="1146"/>
      <c r="AD208" s="1147"/>
      <c r="AE208" s="254"/>
      <c r="AF208" s="254"/>
      <c r="AG208" s="254"/>
      <c r="AH208" s="254"/>
      <c r="AJ208" s="1146"/>
      <c r="AK208" s="1147"/>
      <c r="AL208" s="254"/>
      <c r="AM208" s="254"/>
      <c r="AN208" s="254"/>
      <c r="AO208" s="254"/>
    </row>
    <row r="209" spans="1:41" s="194" customFormat="1" x14ac:dyDescent="0.15">
      <c r="A209" s="1146"/>
      <c r="B209" s="1147"/>
      <c r="C209" s="254"/>
      <c r="D209" s="254"/>
      <c r="E209" s="254"/>
      <c r="F209" s="254"/>
      <c r="H209" s="1146"/>
      <c r="I209" s="1147"/>
      <c r="J209" s="254"/>
      <c r="K209" s="254"/>
      <c r="L209" s="254"/>
      <c r="M209" s="254"/>
      <c r="O209" s="1146"/>
      <c r="P209" s="1147"/>
      <c r="Q209" s="254"/>
      <c r="R209" s="254"/>
      <c r="S209" s="254"/>
      <c r="T209" s="254"/>
      <c r="V209" s="1146"/>
      <c r="W209" s="1147"/>
      <c r="X209" s="254"/>
      <c r="Y209" s="254"/>
      <c r="Z209" s="254"/>
      <c r="AA209" s="254"/>
      <c r="AC209" s="1146"/>
      <c r="AD209" s="1147"/>
      <c r="AE209" s="254"/>
      <c r="AF209" s="254"/>
      <c r="AG209" s="254"/>
      <c r="AH209" s="254"/>
      <c r="AJ209" s="1146"/>
      <c r="AK209" s="1147"/>
      <c r="AL209" s="254"/>
      <c r="AM209" s="254"/>
      <c r="AN209" s="254"/>
      <c r="AO209" s="254"/>
    </row>
    <row r="210" spans="1:41" s="194" customFormat="1" x14ac:dyDescent="0.15">
      <c r="A210" s="1146"/>
      <c r="B210" s="1147"/>
      <c r="C210" s="254"/>
      <c r="D210" s="254"/>
      <c r="E210" s="254"/>
      <c r="F210" s="254"/>
      <c r="H210" s="1146"/>
      <c r="I210" s="1147"/>
      <c r="J210" s="254"/>
      <c r="K210" s="254"/>
      <c r="L210" s="254"/>
      <c r="M210" s="254"/>
      <c r="O210" s="1146"/>
      <c r="P210" s="1147"/>
      <c r="Q210" s="254"/>
      <c r="R210" s="254"/>
      <c r="S210" s="254"/>
      <c r="T210" s="254"/>
      <c r="V210" s="1146"/>
      <c r="W210" s="1147"/>
      <c r="X210" s="254"/>
      <c r="Y210" s="254"/>
      <c r="Z210" s="254"/>
      <c r="AA210" s="254"/>
      <c r="AC210" s="1146"/>
      <c r="AD210" s="1147"/>
      <c r="AE210" s="254"/>
      <c r="AF210" s="254"/>
      <c r="AG210" s="254"/>
      <c r="AH210" s="254"/>
      <c r="AJ210" s="1146"/>
      <c r="AK210" s="1147"/>
      <c r="AL210" s="254"/>
      <c r="AM210" s="254"/>
      <c r="AN210" s="254"/>
      <c r="AO210" s="254"/>
    </row>
    <row r="211" spans="1:41" s="194" customFormat="1" x14ac:dyDescent="0.15">
      <c r="A211" s="1146"/>
      <c r="B211" s="1147"/>
      <c r="C211" s="254"/>
      <c r="D211" s="254"/>
      <c r="E211" s="254"/>
      <c r="F211" s="254"/>
      <c r="H211" s="1146"/>
      <c r="I211" s="1147"/>
      <c r="J211" s="254"/>
      <c r="K211" s="254"/>
      <c r="L211" s="254"/>
      <c r="M211" s="254"/>
      <c r="O211" s="1146"/>
      <c r="P211" s="1147"/>
      <c r="Q211" s="254"/>
      <c r="R211" s="254"/>
      <c r="S211" s="254"/>
      <c r="T211" s="254"/>
      <c r="V211" s="1146"/>
      <c r="W211" s="1147"/>
      <c r="X211" s="254"/>
      <c r="Y211" s="254"/>
      <c r="Z211" s="254"/>
      <c r="AA211" s="254"/>
      <c r="AC211" s="1146"/>
      <c r="AD211" s="1147"/>
      <c r="AE211" s="254"/>
      <c r="AF211" s="254"/>
      <c r="AG211" s="254"/>
      <c r="AH211" s="254"/>
      <c r="AJ211" s="1146"/>
      <c r="AK211" s="1147"/>
      <c r="AL211" s="254"/>
      <c r="AM211" s="254"/>
      <c r="AN211" s="254"/>
      <c r="AO211" s="254"/>
    </row>
    <row r="212" spans="1:41" s="194" customFormat="1" x14ac:dyDescent="0.15">
      <c r="A212" s="1146"/>
      <c r="B212" s="1147"/>
      <c r="C212" s="254"/>
      <c r="D212" s="254"/>
      <c r="E212" s="254"/>
      <c r="F212" s="254"/>
      <c r="H212" s="1146"/>
      <c r="I212" s="1147"/>
      <c r="J212" s="254"/>
      <c r="K212" s="254"/>
      <c r="L212" s="254"/>
      <c r="M212" s="254"/>
      <c r="O212" s="1146"/>
      <c r="P212" s="1147"/>
      <c r="Q212" s="254"/>
      <c r="R212" s="254"/>
      <c r="S212" s="254"/>
      <c r="T212" s="254"/>
      <c r="V212" s="1146"/>
      <c r="W212" s="1147"/>
      <c r="X212" s="254"/>
      <c r="Y212" s="254"/>
      <c r="Z212" s="254"/>
      <c r="AA212" s="254"/>
      <c r="AC212" s="1146"/>
      <c r="AD212" s="1147"/>
      <c r="AE212" s="254"/>
      <c r="AF212" s="254"/>
      <c r="AG212" s="254"/>
      <c r="AH212" s="254"/>
      <c r="AJ212" s="1146"/>
      <c r="AK212" s="1147"/>
      <c r="AL212" s="254"/>
      <c r="AM212" s="254"/>
      <c r="AN212" s="254"/>
      <c r="AO212" s="254"/>
    </row>
    <row r="213" spans="1:41" s="194" customFormat="1" x14ac:dyDescent="0.15">
      <c r="A213" s="1146"/>
      <c r="B213" s="1147"/>
      <c r="C213" s="254"/>
      <c r="D213" s="254"/>
      <c r="E213" s="254"/>
      <c r="F213" s="254"/>
      <c r="H213" s="1146"/>
      <c r="I213" s="1147"/>
      <c r="J213" s="254"/>
      <c r="K213" s="254"/>
      <c r="L213" s="254"/>
      <c r="M213" s="254"/>
      <c r="O213" s="1146"/>
      <c r="P213" s="1147"/>
      <c r="Q213" s="254"/>
      <c r="R213" s="254"/>
      <c r="S213" s="254"/>
      <c r="T213" s="254"/>
      <c r="V213" s="1146"/>
      <c r="W213" s="1147"/>
      <c r="X213" s="254"/>
      <c r="Y213" s="254"/>
      <c r="Z213" s="254"/>
      <c r="AA213" s="254"/>
      <c r="AC213" s="1146"/>
      <c r="AD213" s="1147"/>
      <c r="AE213" s="254"/>
      <c r="AF213" s="254"/>
      <c r="AG213" s="254"/>
      <c r="AH213" s="254"/>
      <c r="AJ213" s="1146"/>
      <c r="AK213" s="1147"/>
      <c r="AL213" s="254"/>
      <c r="AM213" s="254"/>
      <c r="AN213" s="254"/>
      <c r="AO213" s="254"/>
    </row>
    <row r="214" spans="1:41" s="194" customFormat="1" x14ac:dyDescent="0.15">
      <c r="A214" s="1146"/>
      <c r="B214" s="1147"/>
      <c r="C214" s="254"/>
      <c r="D214" s="254"/>
      <c r="E214" s="254"/>
      <c r="F214" s="254"/>
      <c r="H214" s="1146"/>
      <c r="I214" s="1147"/>
      <c r="J214" s="254"/>
      <c r="K214" s="254"/>
      <c r="L214" s="254"/>
      <c r="M214" s="254"/>
      <c r="O214" s="1146"/>
      <c r="P214" s="1147"/>
      <c r="Q214" s="254"/>
      <c r="R214" s="254"/>
      <c r="S214" s="254"/>
      <c r="T214" s="254"/>
      <c r="V214" s="1146"/>
      <c r="W214" s="1147"/>
      <c r="X214" s="254"/>
      <c r="Y214" s="254"/>
      <c r="Z214" s="254"/>
      <c r="AA214" s="254"/>
      <c r="AC214" s="1146"/>
      <c r="AD214" s="1147"/>
      <c r="AE214" s="254"/>
      <c r="AF214" s="254"/>
      <c r="AG214" s="254"/>
      <c r="AH214" s="254"/>
      <c r="AJ214" s="1146"/>
      <c r="AK214" s="1147"/>
      <c r="AL214" s="254"/>
      <c r="AM214" s="254"/>
      <c r="AN214" s="254"/>
      <c r="AO214" s="254"/>
    </row>
    <row r="215" spans="1:41" s="194" customFormat="1" x14ac:dyDescent="0.15">
      <c r="A215" s="1146"/>
      <c r="B215" s="1147"/>
      <c r="C215" s="254"/>
      <c r="D215" s="254"/>
      <c r="E215" s="254"/>
      <c r="F215" s="254"/>
      <c r="H215" s="1146"/>
      <c r="I215" s="1147"/>
      <c r="J215" s="254"/>
      <c r="K215" s="254"/>
      <c r="L215" s="254"/>
      <c r="M215" s="254"/>
      <c r="O215" s="1146"/>
      <c r="P215" s="1147"/>
      <c r="Q215" s="254"/>
      <c r="R215" s="254"/>
      <c r="S215" s="254"/>
      <c r="T215" s="254"/>
      <c r="V215" s="1146"/>
      <c r="W215" s="1147"/>
      <c r="X215" s="254"/>
      <c r="Y215" s="254"/>
      <c r="Z215" s="254"/>
      <c r="AA215" s="254"/>
      <c r="AC215" s="1146"/>
      <c r="AD215" s="1147"/>
      <c r="AE215" s="254"/>
      <c r="AF215" s="254"/>
      <c r="AG215" s="254"/>
      <c r="AH215" s="254"/>
      <c r="AJ215" s="1146"/>
      <c r="AK215" s="1147"/>
      <c r="AL215" s="254"/>
      <c r="AM215" s="254"/>
      <c r="AN215" s="254"/>
      <c r="AO215" s="254"/>
    </row>
    <row r="216" spans="1:41" s="194" customFormat="1" x14ac:dyDescent="0.15">
      <c r="A216" s="1146"/>
      <c r="B216" s="1147"/>
      <c r="C216" s="254"/>
      <c r="D216" s="254"/>
      <c r="E216" s="254"/>
      <c r="F216" s="254"/>
      <c r="H216" s="1146"/>
      <c r="I216" s="1147"/>
      <c r="J216" s="254"/>
      <c r="K216" s="254"/>
      <c r="L216" s="254"/>
      <c r="M216" s="254"/>
      <c r="O216" s="1146"/>
      <c r="P216" s="1147"/>
      <c r="Q216" s="254"/>
      <c r="R216" s="254"/>
      <c r="S216" s="254"/>
      <c r="T216" s="254"/>
      <c r="V216" s="1146"/>
      <c r="W216" s="1147"/>
      <c r="X216" s="254"/>
      <c r="Y216" s="254"/>
      <c r="Z216" s="254"/>
      <c r="AA216" s="254"/>
      <c r="AC216" s="1146"/>
      <c r="AD216" s="1147"/>
      <c r="AE216" s="254"/>
      <c r="AF216" s="254"/>
      <c r="AG216" s="254"/>
      <c r="AH216" s="254"/>
      <c r="AJ216" s="1146"/>
      <c r="AK216" s="1147"/>
      <c r="AL216" s="254"/>
      <c r="AM216" s="254"/>
      <c r="AN216" s="254"/>
      <c r="AO216" s="254"/>
    </row>
    <row r="217" spans="1:41" s="194" customFormat="1" x14ac:dyDescent="0.15">
      <c r="A217" s="1146"/>
      <c r="B217" s="1147"/>
      <c r="C217" s="254"/>
      <c r="D217" s="254"/>
      <c r="E217" s="254"/>
      <c r="F217" s="254"/>
      <c r="H217" s="1146"/>
      <c r="I217" s="1147"/>
      <c r="J217" s="254"/>
      <c r="K217" s="254"/>
      <c r="L217" s="254"/>
      <c r="M217" s="254"/>
      <c r="O217" s="1146"/>
      <c r="P217" s="1147"/>
      <c r="Q217" s="254"/>
      <c r="R217" s="254"/>
      <c r="S217" s="254"/>
      <c r="T217" s="254"/>
      <c r="V217" s="1146"/>
      <c r="W217" s="1147"/>
      <c r="X217" s="254"/>
      <c r="Y217" s="254"/>
      <c r="Z217" s="254"/>
      <c r="AA217" s="254"/>
      <c r="AC217" s="1146"/>
      <c r="AD217" s="1147"/>
      <c r="AE217" s="254"/>
      <c r="AF217" s="254"/>
      <c r="AG217" s="254"/>
      <c r="AH217" s="254"/>
      <c r="AJ217" s="1146"/>
      <c r="AK217" s="1147"/>
      <c r="AL217" s="254"/>
      <c r="AM217" s="254"/>
      <c r="AN217" s="254"/>
      <c r="AO217" s="254"/>
    </row>
    <row r="218" spans="1:41" s="194" customFormat="1" x14ac:dyDescent="0.15">
      <c r="A218" s="1146"/>
      <c r="B218" s="1147"/>
      <c r="C218" s="254"/>
      <c r="D218" s="254"/>
      <c r="E218" s="254"/>
      <c r="F218" s="254"/>
      <c r="H218" s="1146"/>
      <c r="I218" s="1147"/>
      <c r="J218" s="254"/>
      <c r="K218" s="254"/>
      <c r="L218" s="254"/>
      <c r="M218" s="254"/>
      <c r="O218" s="1146"/>
      <c r="P218" s="1147"/>
      <c r="Q218" s="254"/>
      <c r="R218" s="254"/>
      <c r="S218" s="254"/>
      <c r="T218" s="254"/>
      <c r="V218" s="1146"/>
      <c r="W218" s="1147"/>
      <c r="X218" s="254"/>
      <c r="Y218" s="254"/>
      <c r="Z218" s="254"/>
      <c r="AA218" s="254"/>
      <c r="AC218" s="1146"/>
      <c r="AD218" s="1147"/>
      <c r="AE218" s="254"/>
      <c r="AF218" s="254"/>
      <c r="AG218" s="254"/>
      <c r="AH218" s="254"/>
      <c r="AJ218" s="1146"/>
      <c r="AK218" s="1147"/>
      <c r="AL218" s="254"/>
      <c r="AM218" s="254"/>
      <c r="AN218" s="254"/>
      <c r="AO218" s="254"/>
    </row>
    <row r="219" spans="1:41" s="194" customFormat="1" x14ac:dyDescent="0.15">
      <c r="A219" s="1146"/>
      <c r="B219" s="1147"/>
      <c r="C219" s="254"/>
      <c r="D219" s="254"/>
      <c r="E219" s="254"/>
      <c r="F219" s="254"/>
      <c r="H219" s="1146"/>
      <c r="I219" s="1147"/>
      <c r="J219" s="254"/>
      <c r="K219" s="254"/>
      <c r="L219" s="254"/>
      <c r="M219" s="254"/>
      <c r="O219" s="1146"/>
      <c r="P219" s="1147"/>
      <c r="Q219" s="254"/>
      <c r="R219" s="254"/>
      <c r="S219" s="254"/>
      <c r="T219" s="254"/>
      <c r="V219" s="1146"/>
      <c r="W219" s="1147"/>
      <c r="X219" s="254"/>
      <c r="Y219" s="254"/>
      <c r="Z219" s="254"/>
      <c r="AA219" s="254"/>
      <c r="AC219" s="1146"/>
      <c r="AD219" s="1147"/>
      <c r="AE219" s="254"/>
      <c r="AF219" s="254"/>
      <c r="AG219" s="254"/>
      <c r="AH219" s="254"/>
      <c r="AJ219" s="1146"/>
      <c r="AK219" s="1147"/>
      <c r="AL219" s="254"/>
      <c r="AM219" s="254"/>
      <c r="AN219" s="254"/>
      <c r="AO219" s="254"/>
    </row>
    <row r="220" spans="1:41" s="194" customFormat="1" x14ac:dyDescent="0.15">
      <c r="A220" s="1146"/>
      <c r="B220" s="1147"/>
      <c r="C220" s="254"/>
      <c r="D220" s="254"/>
      <c r="E220" s="254"/>
      <c r="F220" s="254"/>
      <c r="H220" s="1146"/>
      <c r="I220" s="1147"/>
      <c r="J220" s="254"/>
      <c r="K220" s="254"/>
      <c r="L220" s="254"/>
      <c r="M220" s="254"/>
      <c r="O220" s="1146"/>
      <c r="P220" s="1147"/>
      <c r="Q220" s="254"/>
      <c r="R220" s="254"/>
      <c r="S220" s="254"/>
      <c r="T220" s="254"/>
      <c r="V220" s="1146"/>
      <c r="W220" s="1147"/>
      <c r="X220" s="254"/>
      <c r="Y220" s="254"/>
      <c r="Z220" s="254"/>
      <c r="AA220" s="254"/>
      <c r="AC220" s="1146"/>
      <c r="AD220" s="1147"/>
      <c r="AE220" s="254"/>
      <c r="AF220" s="254"/>
      <c r="AG220" s="254"/>
      <c r="AH220" s="254"/>
      <c r="AJ220" s="1146"/>
      <c r="AK220" s="1147"/>
      <c r="AL220" s="254"/>
      <c r="AM220" s="254"/>
      <c r="AN220" s="254"/>
      <c r="AO220" s="254"/>
    </row>
    <row r="221" spans="1:41" s="194" customFormat="1" x14ac:dyDescent="0.15">
      <c r="A221" s="1146"/>
      <c r="B221" s="1147"/>
      <c r="C221" s="254"/>
      <c r="D221" s="254"/>
      <c r="E221" s="254"/>
      <c r="F221" s="254"/>
      <c r="H221" s="1146"/>
      <c r="I221" s="1147"/>
      <c r="J221" s="254"/>
      <c r="K221" s="254"/>
      <c r="L221" s="254"/>
      <c r="M221" s="254"/>
      <c r="O221" s="1146"/>
      <c r="P221" s="1147"/>
      <c r="Q221" s="254"/>
      <c r="R221" s="254"/>
      <c r="S221" s="254"/>
      <c r="T221" s="254"/>
      <c r="V221" s="1146"/>
      <c r="W221" s="1147"/>
      <c r="X221" s="254"/>
      <c r="Y221" s="254"/>
      <c r="Z221" s="254"/>
      <c r="AA221" s="254"/>
      <c r="AC221" s="1146"/>
      <c r="AD221" s="1147"/>
      <c r="AE221" s="254"/>
      <c r="AF221" s="254"/>
      <c r="AG221" s="254"/>
      <c r="AH221" s="254"/>
      <c r="AJ221" s="1146"/>
      <c r="AK221" s="1147"/>
      <c r="AL221" s="254"/>
      <c r="AM221" s="254"/>
      <c r="AN221" s="254"/>
      <c r="AO221" s="254"/>
    </row>
    <row r="222" spans="1:41" s="194" customFormat="1" x14ac:dyDescent="0.15">
      <c r="A222" s="1146"/>
      <c r="B222" s="1147"/>
      <c r="C222" s="254"/>
      <c r="D222" s="254"/>
      <c r="E222" s="254"/>
      <c r="F222" s="254"/>
      <c r="H222" s="1146"/>
      <c r="I222" s="1147"/>
      <c r="J222" s="254"/>
      <c r="K222" s="254"/>
      <c r="L222" s="254"/>
      <c r="M222" s="254"/>
      <c r="O222" s="1146"/>
      <c r="P222" s="1147"/>
      <c r="Q222" s="254"/>
      <c r="R222" s="254"/>
      <c r="S222" s="254"/>
      <c r="T222" s="254"/>
      <c r="V222" s="1146"/>
      <c r="W222" s="1147"/>
      <c r="X222" s="254"/>
      <c r="Y222" s="254"/>
      <c r="Z222" s="254"/>
      <c r="AA222" s="254"/>
      <c r="AC222" s="1146"/>
      <c r="AD222" s="1147"/>
      <c r="AE222" s="254"/>
      <c r="AF222" s="254"/>
      <c r="AG222" s="254"/>
      <c r="AH222" s="254"/>
      <c r="AJ222" s="1146"/>
      <c r="AK222" s="1147"/>
      <c r="AL222" s="254"/>
      <c r="AM222" s="254"/>
      <c r="AN222" s="254"/>
      <c r="AO222" s="254"/>
    </row>
    <row r="223" spans="1:41" s="194" customFormat="1" x14ac:dyDescent="0.15">
      <c r="A223" s="1146"/>
      <c r="B223" s="1147"/>
      <c r="C223" s="254"/>
      <c r="D223" s="254"/>
      <c r="E223" s="254"/>
      <c r="F223" s="254"/>
      <c r="H223" s="1146"/>
      <c r="I223" s="1147"/>
      <c r="J223" s="254"/>
      <c r="K223" s="254"/>
      <c r="L223" s="254"/>
      <c r="M223" s="254"/>
      <c r="O223" s="1146"/>
      <c r="P223" s="1147"/>
      <c r="Q223" s="254"/>
      <c r="R223" s="254"/>
      <c r="S223" s="254"/>
      <c r="T223" s="254"/>
      <c r="V223" s="1146"/>
      <c r="W223" s="1147"/>
      <c r="X223" s="254"/>
      <c r="Y223" s="254"/>
      <c r="Z223" s="254"/>
      <c r="AA223" s="254"/>
      <c r="AC223" s="1146"/>
      <c r="AD223" s="1147"/>
      <c r="AE223" s="254"/>
      <c r="AF223" s="254"/>
      <c r="AG223" s="254"/>
      <c r="AH223" s="254"/>
      <c r="AJ223" s="1146"/>
      <c r="AK223" s="1147"/>
      <c r="AL223" s="254"/>
      <c r="AM223" s="254"/>
      <c r="AN223" s="254"/>
      <c r="AO223" s="254"/>
    </row>
    <row r="224" spans="1:41" s="194" customFormat="1" x14ac:dyDescent="0.15">
      <c r="A224" s="1146"/>
      <c r="B224" s="1147"/>
      <c r="C224" s="254"/>
      <c r="D224" s="254"/>
      <c r="E224" s="254"/>
      <c r="F224" s="254"/>
      <c r="H224" s="1146"/>
      <c r="I224" s="1147"/>
      <c r="J224" s="254"/>
      <c r="K224" s="254"/>
      <c r="L224" s="254"/>
      <c r="M224" s="254"/>
      <c r="O224" s="1146"/>
      <c r="P224" s="1147"/>
      <c r="Q224" s="254"/>
      <c r="R224" s="254"/>
      <c r="S224" s="254"/>
      <c r="T224" s="254"/>
      <c r="V224" s="1146"/>
      <c r="W224" s="1147"/>
      <c r="X224" s="254"/>
      <c r="Y224" s="254"/>
      <c r="Z224" s="254"/>
      <c r="AA224" s="254"/>
      <c r="AC224" s="1146"/>
      <c r="AD224" s="1147"/>
      <c r="AE224" s="254"/>
      <c r="AF224" s="254"/>
      <c r="AG224" s="254"/>
      <c r="AH224" s="254"/>
      <c r="AJ224" s="1146"/>
      <c r="AK224" s="1147"/>
      <c r="AL224" s="254"/>
      <c r="AM224" s="254"/>
      <c r="AN224" s="254"/>
      <c r="AO224" s="254"/>
    </row>
    <row r="225" spans="1:41" s="194" customFormat="1" x14ac:dyDescent="0.15">
      <c r="A225" s="1146"/>
      <c r="B225" s="1147"/>
      <c r="C225" s="254"/>
      <c r="D225" s="254"/>
      <c r="E225" s="254"/>
      <c r="F225" s="254"/>
      <c r="H225" s="1146"/>
      <c r="I225" s="1147"/>
      <c r="J225" s="254"/>
      <c r="K225" s="254"/>
      <c r="L225" s="254"/>
      <c r="M225" s="254"/>
      <c r="O225" s="1146"/>
      <c r="P225" s="1147"/>
      <c r="Q225" s="254"/>
      <c r="R225" s="254"/>
      <c r="S225" s="254"/>
      <c r="T225" s="254"/>
      <c r="V225" s="1146"/>
      <c r="W225" s="1147"/>
      <c r="X225" s="254"/>
      <c r="Y225" s="254"/>
      <c r="Z225" s="254"/>
      <c r="AA225" s="254"/>
      <c r="AC225" s="1146"/>
      <c r="AD225" s="1147"/>
      <c r="AE225" s="254"/>
      <c r="AF225" s="254"/>
      <c r="AG225" s="254"/>
      <c r="AH225" s="254"/>
      <c r="AJ225" s="1146"/>
      <c r="AK225" s="1147"/>
      <c r="AL225" s="254"/>
      <c r="AM225" s="254"/>
      <c r="AN225" s="254"/>
      <c r="AO225" s="254"/>
    </row>
    <row r="226" spans="1:41" s="194" customFormat="1" x14ac:dyDescent="0.15">
      <c r="A226" s="1146"/>
      <c r="B226" s="1147"/>
      <c r="C226" s="254"/>
      <c r="D226" s="254"/>
      <c r="E226" s="254"/>
      <c r="F226" s="254"/>
      <c r="H226" s="1146"/>
      <c r="I226" s="1147"/>
      <c r="J226" s="254"/>
      <c r="K226" s="254"/>
      <c r="L226" s="254"/>
      <c r="M226" s="254"/>
      <c r="O226" s="1146"/>
      <c r="P226" s="1147"/>
      <c r="Q226" s="254"/>
      <c r="R226" s="254"/>
      <c r="S226" s="254"/>
      <c r="T226" s="254"/>
      <c r="V226" s="1146"/>
      <c r="W226" s="1147"/>
      <c r="X226" s="254"/>
      <c r="Y226" s="254"/>
      <c r="Z226" s="254"/>
      <c r="AA226" s="254"/>
      <c r="AC226" s="1146"/>
      <c r="AD226" s="1147"/>
      <c r="AE226" s="254"/>
      <c r="AF226" s="254"/>
      <c r="AG226" s="254"/>
      <c r="AH226" s="254"/>
      <c r="AJ226" s="1146"/>
      <c r="AK226" s="1147"/>
      <c r="AL226" s="254"/>
      <c r="AM226" s="254"/>
      <c r="AN226" s="254"/>
      <c r="AO226" s="254"/>
    </row>
    <row r="227" spans="1:41" s="194" customFormat="1" x14ac:dyDescent="0.15">
      <c r="A227" s="1146"/>
      <c r="B227" s="1147"/>
      <c r="C227" s="254"/>
      <c r="D227" s="254"/>
      <c r="E227" s="254"/>
      <c r="F227" s="254"/>
      <c r="H227" s="1146"/>
      <c r="I227" s="1147"/>
      <c r="J227" s="254"/>
      <c r="K227" s="254"/>
      <c r="L227" s="254"/>
      <c r="M227" s="254"/>
      <c r="O227" s="1146"/>
      <c r="P227" s="1147"/>
      <c r="Q227" s="254"/>
      <c r="R227" s="254"/>
      <c r="S227" s="254"/>
      <c r="T227" s="254"/>
      <c r="V227" s="1146"/>
      <c r="W227" s="1147"/>
      <c r="X227" s="254"/>
      <c r="Y227" s="254"/>
      <c r="Z227" s="254"/>
      <c r="AA227" s="254"/>
      <c r="AC227" s="1146"/>
      <c r="AD227" s="1147"/>
      <c r="AE227" s="254"/>
      <c r="AF227" s="254"/>
      <c r="AG227" s="254"/>
      <c r="AH227" s="254"/>
      <c r="AJ227" s="1146"/>
      <c r="AK227" s="1147"/>
      <c r="AL227" s="254"/>
      <c r="AM227" s="254"/>
      <c r="AN227" s="254"/>
      <c r="AO227" s="254"/>
    </row>
    <row r="228" spans="1:41" s="194" customFormat="1" x14ac:dyDescent="0.15">
      <c r="A228" s="1146"/>
      <c r="B228" s="1147"/>
      <c r="C228" s="254"/>
      <c r="D228" s="254"/>
      <c r="E228" s="254"/>
      <c r="F228" s="254"/>
      <c r="H228" s="1146"/>
      <c r="I228" s="1147"/>
      <c r="J228" s="254"/>
      <c r="K228" s="254"/>
      <c r="L228" s="254"/>
      <c r="M228" s="254"/>
      <c r="O228" s="1146"/>
      <c r="P228" s="1147"/>
      <c r="Q228" s="254"/>
      <c r="R228" s="254"/>
      <c r="S228" s="254"/>
      <c r="T228" s="254"/>
      <c r="V228" s="1146"/>
      <c r="W228" s="1147"/>
      <c r="X228" s="254"/>
      <c r="Y228" s="254"/>
      <c r="Z228" s="254"/>
      <c r="AA228" s="254"/>
      <c r="AC228" s="1146"/>
      <c r="AD228" s="1147"/>
      <c r="AE228" s="254"/>
      <c r="AF228" s="254"/>
      <c r="AG228" s="254"/>
      <c r="AH228" s="254"/>
      <c r="AJ228" s="1146"/>
      <c r="AK228" s="1147"/>
      <c r="AL228" s="254"/>
      <c r="AM228" s="254"/>
      <c r="AN228" s="254"/>
      <c r="AO228" s="254"/>
    </row>
    <row r="229" spans="1:41" s="194" customFormat="1" x14ac:dyDescent="0.15">
      <c r="A229" s="1146"/>
      <c r="B229" s="1147"/>
      <c r="C229" s="254"/>
      <c r="D229" s="254"/>
      <c r="E229" s="254"/>
      <c r="F229" s="254"/>
      <c r="H229" s="1146"/>
      <c r="I229" s="1147"/>
      <c r="J229" s="254"/>
      <c r="K229" s="254"/>
      <c r="L229" s="254"/>
      <c r="M229" s="254"/>
      <c r="O229" s="1146"/>
      <c r="P229" s="1147"/>
      <c r="Q229" s="254"/>
      <c r="R229" s="254"/>
      <c r="S229" s="254"/>
      <c r="T229" s="254"/>
      <c r="V229" s="1146"/>
      <c r="W229" s="1147"/>
      <c r="X229" s="254"/>
      <c r="Y229" s="254"/>
      <c r="Z229" s="254"/>
      <c r="AA229" s="254"/>
      <c r="AC229" s="1146"/>
      <c r="AD229" s="1147"/>
      <c r="AE229" s="254"/>
      <c r="AF229" s="254"/>
      <c r="AG229" s="254"/>
      <c r="AH229" s="254"/>
      <c r="AJ229" s="1146"/>
      <c r="AK229" s="1147"/>
      <c r="AL229" s="254"/>
      <c r="AM229" s="254"/>
      <c r="AN229" s="254"/>
      <c r="AO229" s="254"/>
    </row>
    <row r="230" spans="1:41" s="194" customFormat="1" x14ac:dyDescent="0.15">
      <c r="A230" s="1146"/>
      <c r="B230" s="1147"/>
      <c r="C230" s="254"/>
      <c r="D230" s="254"/>
      <c r="E230" s="254"/>
      <c r="F230" s="254"/>
      <c r="H230" s="1146"/>
      <c r="I230" s="1147"/>
      <c r="J230" s="254"/>
      <c r="K230" s="254"/>
      <c r="L230" s="254"/>
      <c r="M230" s="254"/>
      <c r="O230" s="1146"/>
      <c r="P230" s="1147"/>
      <c r="Q230" s="254"/>
      <c r="R230" s="254"/>
      <c r="S230" s="254"/>
      <c r="T230" s="254"/>
      <c r="V230" s="1146"/>
      <c r="W230" s="1147"/>
      <c r="X230" s="254"/>
      <c r="Y230" s="254"/>
      <c r="Z230" s="254"/>
      <c r="AA230" s="254"/>
      <c r="AC230" s="1146"/>
      <c r="AD230" s="1147"/>
      <c r="AE230" s="254"/>
      <c r="AF230" s="254"/>
      <c r="AG230" s="254"/>
      <c r="AH230" s="254"/>
      <c r="AJ230" s="1146"/>
      <c r="AK230" s="1147"/>
      <c r="AL230" s="254"/>
      <c r="AM230" s="254"/>
      <c r="AN230" s="254"/>
      <c r="AO230" s="254"/>
    </row>
    <row r="231" spans="1:41" s="194" customFormat="1" x14ac:dyDescent="0.15">
      <c r="A231" s="1146"/>
      <c r="B231" s="1147"/>
      <c r="C231" s="254"/>
      <c r="D231" s="254"/>
      <c r="E231" s="254"/>
      <c r="F231" s="254"/>
      <c r="H231" s="1146"/>
      <c r="I231" s="1147"/>
      <c r="J231" s="254"/>
      <c r="K231" s="254"/>
      <c r="L231" s="254"/>
      <c r="M231" s="254"/>
      <c r="O231" s="1146"/>
      <c r="P231" s="1147"/>
      <c r="Q231" s="254"/>
      <c r="R231" s="254"/>
      <c r="S231" s="254"/>
      <c r="T231" s="254"/>
      <c r="V231" s="1146"/>
      <c r="W231" s="1147"/>
      <c r="X231" s="254"/>
      <c r="Y231" s="254"/>
      <c r="Z231" s="254"/>
      <c r="AA231" s="254"/>
      <c r="AC231" s="1146"/>
      <c r="AD231" s="1147"/>
      <c r="AE231" s="254"/>
      <c r="AF231" s="254"/>
      <c r="AG231" s="254"/>
      <c r="AH231" s="254"/>
      <c r="AJ231" s="1146"/>
      <c r="AK231" s="1147"/>
      <c r="AL231" s="254"/>
      <c r="AM231" s="254"/>
      <c r="AN231" s="254"/>
      <c r="AO231" s="254"/>
    </row>
    <row r="232" spans="1:41" s="194" customFormat="1" x14ac:dyDescent="0.15">
      <c r="A232" s="1146"/>
      <c r="B232" s="1147"/>
      <c r="C232" s="254"/>
      <c r="D232" s="254"/>
      <c r="E232" s="254"/>
      <c r="F232" s="254"/>
      <c r="H232" s="1146"/>
      <c r="I232" s="1147"/>
      <c r="J232" s="254"/>
      <c r="K232" s="254"/>
      <c r="L232" s="254"/>
      <c r="M232" s="254"/>
      <c r="O232" s="1146"/>
      <c r="P232" s="1147"/>
      <c r="Q232" s="254"/>
      <c r="R232" s="254"/>
      <c r="S232" s="254"/>
      <c r="T232" s="254"/>
      <c r="V232" s="1146"/>
      <c r="W232" s="1147"/>
      <c r="X232" s="254"/>
      <c r="Y232" s="254"/>
      <c r="Z232" s="254"/>
      <c r="AA232" s="254"/>
      <c r="AC232" s="1146"/>
      <c r="AD232" s="1147"/>
      <c r="AE232" s="254"/>
      <c r="AF232" s="254"/>
      <c r="AG232" s="254"/>
      <c r="AH232" s="254"/>
      <c r="AJ232" s="1146"/>
      <c r="AK232" s="1147"/>
      <c r="AL232" s="254"/>
      <c r="AM232" s="254"/>
      <c r="AN232" s="254"/>
      <c r="AO232" s="254"/>
    </row>
    <row r="233" spans="1:41" s="194" customFormat="1" x14ac:dyDescent="0.15">
      <c r="A233" s="1146"/>
      <c r="B233" s="1147"/>
      <c r="C233" s="254"/>
      <c r="D233" s="254"/>
      <c r="E233" s="254"/>
      <c r="F233" s="254"/>
      <c r="H233" s="1146"/>
      <c r="I233" s="1147"/>
      <c r="J233" s="254"/>
      <c r="K233" s="254"/>
      <c r="L233" s="254"/>
      <c r="M233" s="254"/>
      <c r="O233" s="1146"/>
      <c r="P233" s="1147"/>
      <c r="Q233" s="254"/>
      <c r="R233" s="254"/>
      <c r="S233" s="254"/>
      <c r="T233" s="254"/>
      <c r="V233" s="1146"/>
      <c r="W233" s="1147"/>
      <c r="X233" s="254"/>
      <c r="Y233" s="254"/>
      <c r="Z233" s="254"/>
      <c r="AA233" s="254"/>
      <c r="AC233" s="1146"/>
      <c r="AD233" s="1147"/>
      <c r="AE233" s="254"/>
      <c r="AF233" s="254"/>
      <c r="AG233" s="254"/>
      <c r="AH233" s="254"/>
      <c r="AJ233" s="1146"/>
      <c r="AK233" s="1147"/>
      <c r="AL233" s="254"/>
      <c r="AM233" s="254"/>
      <c r="AN233" s="254"/>
      <c r="AO233" s="254"/>
    </row>
    <row r="234" spans="1:41" s="194" customFormat="1" x14ac:dyDescent="0.15">
      <c r="A234" s="1146"/>
      <c r="B234" s="1147"/>
      <c r="C234" s="254"/>
      <c r="D234" s="254"/>
      <c r="E234" s="254"/>
      <c r="F234" s="254"/>
      <c r="H234" s="1146"/>
      <c r="I234" s="1147"/>
      <c r="J234" s="254"/>
      <c r="K234" s="254"/>
      <c r="L234" s="254"/>
      <c r="M234" s="254"/>
      <c r="O234" s="1146"/>
      <c r="P234" s="1147"/>
      <c r="Q234" s="254"/>
      <c r="R234" s="254"/>
      <c r="S234" s="254"/>
      <c r="T234" s="254"/>
      <c r="V234" s="1146"/>
      <c r="W234" s="1147"/>
      <c r="X234" s="254"/>
      <c r="Y234" s="254"/>
      <c r="Z234" s="254"/>
      <c r="AA234" s="254"/>
      <c r="AC234" s="1146"/>
      <c r="AD234" s="1147"/>
      <c r="AE234" s="254"/>
      <c r="AF234" s="254"/>
      <c r="AG234" s="254"/>
      <c r="AH234" s="254"/>
      <c r="AJ234" s="1146"/>
      <c r="AK234" s="1147"/>
      <c r="AL234" s="254"/>
      <c r="AM234" s="254"/>
      <c r="AN234" s="254"/>
      <c r="AO234" s="254"/>
    </row>
    <row r="235" spans="1:41" s="194" customFormat="1" x14ac:dyDescent="0.15">
      <c r="A235" s="1146"/>
      <c r="B235" s="1147"/>
      <c r="C235" s="254"/>
      <c r="D235" s="254"/>
      <c r="E235" s="254"/>
      <c r="F235" s="254"/>
      <c r="H235" s="1146"/>
      <c r="I235" s="1147"/>
      <c r="J235" s="254"/>
      <c r="K235" s="254"/>
      <c r="L235" s="254"/>
      <c r="M235" s="254"/>
      <c r="O235" s="1146"/>
      <c r="P235" s="1147"/>
      <c r="Q235" s="254"/>
      <c r="R235" s="254"/>
      <c r="S235" s="254"/>
      <c r="T235" s="254"/>
      <c r="V235" s="1146"/>
      <c r="W235" s="1147"/>
      <c r="X235" s="254"/>
      <c r="Y235" s="254"/>
      <c r="Z235" s="254"/>
      <c r="AA235" s="254"/>
      <c r="AC235" s="1146"/>
      <c r="AD235" s="1147"/>
      <c r="AE235" s="254"/>
      <c r="AF235" s="254"/>
      <c r="AG235" s="254"/>
      <c r="AH235" s="254"/>
      <c r="AJ235" s="1146"/>
      <c r="AK235" s="1147"/>
      <c r="AL235" s="254"/>
      <c r="AM235" s="254"/>
      <c r="AN235" s="254"/>
      <c r="AO235" s="254"/>
    </row>
    <row r="236" spans="1:41" s="194" customFormat="1" x14ac:dyDescent="0.15">
      <c r="A236" s="1146"/>
      <c r="B236" s="1147"/>
      <c r="C236" s="254"/>
      <c r="D236" s="254"/>
      <c r="E236" s="254"/>
      <c r="F236" s="254"/>
      <c r="H236" s="1146"/>
      <c r="I236" s="1147"/>
      <c r="J236" s="254"/>
      <c r="K236" s="254"/>
      <c r="L236" s="254"/>
      <c r="M236" s="254"/>
      <c r="O236" s="1146"/>
      <c r="P236" s="1147"/>
      <c r="Q236" s="254"/>
      <c r="R236" s="254"/>
      <c r="S236" s="254"/>
      <c r="T236" s="254"/>
      <c r="V236" s="1146"/>
      <c r="W236" s="1147"/>
      <c r="X236" s="254"/>
      <c r="Y236" s="254"/>
      <c r="Z236" s="254"/>
      <c r="AA236" s="254"/>
      <c r="AC236" s="1146"/>
      <c r="AD236" s="1147"/>
      <c r="AE236" s="254"/>
      <c r="AF236" s="254"/>
      <c r="AG236" s="254"/>
      <c r="AH236" s="254"/>
      <c r="AJ236" s="1146"/>
      <c r="AK236" s="1147"/>
      <c r="AL236" s="254"/>
      <c r="AM236" s="254"/>
      <c r="AN236" s="254"/>
      <c r="AO236" s="254"/>
    </row>
    <row r="237" spans="1:41" s="194" customFormat="1" x14ac:dyDescent="0.15">
      <c r="A237" s="1146"/>
      <c r="B237" s="1147"/>
      <c r="C237" s="254"/>
      <c r="D237" s="254"/>
      <c r="E237" s="254"/>
      <c r="F237" s="254"/>
      <c r="H237" s="1146"/>
      <c r="I237" s="1147"/>
      <c r="J237" s="254"/>
      <c r="K237" s="254"/>
      <c r="L237" s="254"/>
      <c r="M237" s="254"/>
      <c r="O237" s="1146"/>
      <c r="P237" s="1147"/>
      <c r="Q237" s="254"/>
      <c r="R237" s="254"/>
      <c r="S237" s="254"/>
      <c r="T237" s="254"/>
      <c r="V237" s="1146"/>
      <c r="W237" s="1147"/>
      <c r="X237" s="254"/>
      <c r="Y237" s="254"/>
      <c r="Z237" s="254"/>
      <c r="AA237" s="254"/>
      <c r="AC237" s="1146"/>
      <c r="AD237" s="1147"/>
      <c r="AE237" s="254"/>
      <c r="AF237" s="254"/>
      <c r="AG237" s="254"/>
      <c r="AH237" s="254"/>
      <c r="AJ237" s="1146"/>
      <c r="AK237" s="1147"/>
      <c r="AL237" s="254"/>
      <c r="AM237" s="254"/>
      <c r="AN237" s="254"/>
      <c r="AO237" s="254"/>
    </row>
    <row r="238" spans="1:41" s="194" customFormat="1" x14ac:dyDescent="0.15">
      <c r="A238" s="1146"/>
      <c r="B238" s="1147"/>
      <c r="C238" s="254"/>
      <c r="D238" s="254"/>
      <c r="E238" s="254"/>
      <c r="F238" s="254"/>
      <c r="H238" s="1146"/>
      <c r="I238" s="1147"/>
      <c r="J238" s="254"/>
      <c r="K238" s="254"/>
      <c r="L238" s="254"/>
      <c r="M238" s="254"/>
      <c r="O238" s="1146"/>
      <c r="P238" s="1147"/>
      <c r="Q238" s="254"/>
      <c r="R238" s="254"/>
      <c r="S238" s="254"/>
      <c r="T238" s="254"/>
      <c r="V238" s="1146"/>
      <c r="W238" s="1147"/>
      <c r="X238" s="254"/>
      <c r="Y238" s="254"/>
      <c r="Z238" s="254"/>
      <c r="AA238" s="254"/>
      <c r="AC238" s="1146"/>
      <c r="AD238" s="1147"/>
      <c r="AE238" s="254"/>
      <c r="AF238" s="254"/>
      <c r="AG238" s="254"/>
      <c r="AH238" s="254"/>
      <c r="AJ238" s="1146"/>
      <c r="AK238" s="1147"/>
      <c r="AL238" s="254"/>
      <c r="AM238" s="254"/>
      <c r="AN238" s="254"/>
      <c r="AO238" s="254"/>
    </row>
    <row r="239" spans="1:41" s="194" customFormat="1" x14ac:dyDescent="0.15">
      <c r="A239" s="1146"/>
      <c r="B239" s="1147"/>
      <c r="C239" s="254"/>
      <c r="D239" s="254"/>
      <c r="E239" s="254"/>
      <c r="F239" s="254"/>
      <c r="H239" s="1146"/>
      <c r="I239" s="1147"/>
      <c r="J239" s="254"/>
      <c r="K239" s="254"/>
      <c r="L239" s="254"/>
      <c r="M239" s="254"/>
      <c r="O239" s="1146"/>
      <c r="P239" s="1147"/>
      <c r="Q239" s="254"/>
      <c r="R239" s="254"/>
      <c r="S239" s="254"/>
      <c r="T239" s="254"/>
      <c r="V239" s="1146"/>
      <c r="W239" s="1147"/>
      <c r="X239" s="254"/>
      <c r="Y239" s="254"/>
      <c r="Z239" s="254"/>
      <c r="AA239" s="254"/>
      <c r="AC239" s="1146"/>
      <c r="AD239" s="1147"/>
      <c r="AE239" s="254"/>
      <c r="AF239" s="254"/>
      <c r="AG239" s="254"/>
      <c r="AH239" s="254"/>
      <c r="AJ239" s="1146"/>
      <c r="AK239" s="1147"/>
      <c r="AL239" s="254"/>
      <c r="AM239" s="254"/>
      <c r="AN239" s="254"/>
      <c r="AO239" s="254"/>
    </row>
    <row r="240" spans="1:41" s="194" customFormat="1" x14ac:dyDescent="0.15">
      <c r="A240" s="1146"/>
      <c r="B240" s="1147"/>
      <c r="C240" s="254"/>
      <c r="D240" s="254"/>
      <c r="E240" s="254"/>
      <c r="F240" s="254"/>
      <c r="H240" s="1146"/>
      <c r="I240" s="1147"/>
      <c r="J240" s="254"/>
      <c r="K240" s="254"/>
      <c r="L240" s="254"/>
      <c r="M240" s="254"/>
      <c r="O240" s="1146"/>
      <c r="P240" s="1147"/>
      <c r="Q240" s="254"/>
      <c r="R240" s="254"/>
      <c r="S240" s="254"/>
      <c r="T240" s="254"/>
      <c r="V240" s="1146"/>
      <c r="W240" s="1147"/>
      <c r="X240" s="254"/>
      <c r="Y240" s="254"/>
      <c r="Z240" s="254"/>
      <c r="AA240" s="254"/>
      <c r="AC240" s="1146"/>
      <c r="AD240" s="1147"/>
      <c r="AE240" s="254"/>
      <c r="AF240" s="254"/>
      <c r="AG240" s="254"/>
      <c r="AH240" s="254"/>
      <c r="AJ240" s="1146"/>
      <c r="AK240" s="1147"/>
      <c r="AL240" s="254"/>
      <c r="AM240" s="254"/>
      <c r="AN240" s="254"/>
      <c r="AO240" s="254"/>
    </row>
    <row r="241" spans="1:41" s="194" customFormat="1" x14ac:dyDescent="0.15">
      <c r="A241" s="1146"/>
      <c r="B241" s="1147"/>
      <c r="C241" s="254"/>
      <c r="D241" s="254"/>
      <c r="E241" s="254"/>
      <c r="F241" s="254"/>
      <c r="H241" s="1146"/>
      <c r="I241" s="1147"/>
      <c r="J241" s="254"/>
      <c r="K241" s="254"/>
      <c r="L241" s="254"/>
      <c r="M241" s="254"/>
      <c r="O241" s="1146"/>
      <c r="P241" s="1147"/>
      <c r="Q241" s="254"/>
      <c r="R241" s="254"/>
      <c r="S241" s="254"/>
      <c r="T241" s="254"/>
      <c r="V241" s="1146"/>
      <c r="W241" s="1147"/>
      <c r="X241" s="254"/>
      <c r="Y241" s="254"/>
      <c r="Z241" s="254"/>
      <c r="AA241" s="254"/>
      <c r="AC241" s="1146"/>
      <c r="AD241" s="1147"/>
      <c r="AE241" s="254"/>
      <c r="AF241" s="254"/>
      <c r="AG241" s="254"/>
      <c r="AH241" s="254"/>
      <c r="AJ241" s="1146"/>
      <c r="AK241" s="1147"/>
      <c r="AL241" s="254"/>
      <c r="AM241" s="254"/>
      <c r="AN241" s="254"/>
      <c r="AO241" s="254"/>
    </row>
    <row r="242" spans="1:41" s="194" customFormat="1" x14ac:dyDescent="0.15">
      <c r="A242" s="1146"/>
      <c r="B242" s="1147"/>
      <c r="C242" s="254"/>
      <c r="D242" s="254"/>
      <c r="E242" s="254"/>
      <c r="F242" s="254"/>
      <c r="H242" s="1146"/>
      <c r="I242" s="1147"/>
      <c r="J242" s="254"/>
      <c r="K242" s="254"/>
      <c r="L242" s="254"/>
      <c r="M242" s="254"/>
      <c r="O242" s="1146"/>
      <c r="P242" s="1147"/>
      <c r="Q242" s="254"/>
      <c r="R242" s="254"/>
      <c r="S242" s="254"/>
      <c r="T242" s="254"/>
      <c r="V242" s="1146"/>
      <c r="W242" s="1147"/>
      <c r="X242" s="254"/>
      <c r="Y242" s="254"/>
      <c r="Z242" s="254"/>
      <c r="AA242" s="254"/>
      <c r="AC242" s="1146"/>
      <c r="AD242" s="1147"/>
      <c r="AE242" s="254"/>
      <c r="AF242" s="254"/>
      <c r="AG242" s="254"/>
      <c r="AH242" s="254"/>
      <c r="AJ242" s="1146"/>
      <c r="AK242" s="1147"/>
      <c r="AL242" s="254"/>
      <c r="AM242" s="254"/>
      <c r="AN242" s="254"/>
      <c r="AO242" s="254"/>
    </row>
    <row r="243" spans="1:41" s="194" customFormat="1" x14ac:dyDescent="0.15">
      <c r="A243" s="1146"/>
      <c r="B243" s="1147"/>
      <c r="C243" s="254"/>
      <c r="D243" s="254"/>
      <c r="E243" s="254"/>
      <c r="F243" s="254"/>
      <c r="H243" s="1146"/>
      <c r="I243" s="1147"/>
      <c r="J243" s="254"/>
      <c r="K243" s="254"/>
      <c r="L243" s="254"/>
      <c r="M243" s="254"/>
      <c r="O243" s="1146"/>
      <c r="P243" s="1147"/>
      <c r="Q243" s="254"/>
      <c r="R243" s="254"/>
      <c r="S243" s="254"/>
      <c r="T243" s="254"/>
      <c r="V243" s="1146"/>
      <c r="W243" s="1147"/>
      <c r="X243" s="254"/>
      <c r="Y243" s="254"/>
      <c r="Z243" s="254"/>
      <c r="AA243" s="254"/>
      <c r="AC243" s="1146"/>
      <c r="AD243" s="1147"/>
      <c r="AE243" s="254"/>
      <c r="AF243" s="254"/>
      <c r="AG243" s="254"/>
      <c r="AH243" s="254"/>
      <c r="AJ243" s="1146"/>
      <c r="AK243" s="1147"/>
      <c r="AL243" s="254"/>
      <c r="AM243" s="254"/>
      <c r="AN243" s="254"/>
      <c r="AO243" s="254"/>
    </row>
    <row r="244" spans="1:41" s="194" customFormat="1" x14ac:dyDescent="0.15">
      <c r="A244" s="1146"/>
      <c r="B244" s="1147"/>
      <c r="C244" s="254"/>
      <c r="D244" s="254"/>
      <c r="E244" s="254"/>
      <c r="F244" s="254"/>
      <c r="H244" s="1146"/>
      <c r="I244" s="1147"/>
      <c r="J244" s="254"/>
      <c r="K244" s="254"/>
      <c r="L244" s="254"/>
      <c r="M244" s="254"/>
      <c r="O244" s="1146"/>
      <c r="P244" s="1147"/>
      <c r="Q244" s="254"/>
      <c r="R244" s="254"/>
      <c r="S244" s="254"/>
      <c r="T244" s="254"/>
      <c r="V244" s="1146"/>
      <c r="W244" s="1147"/>
      <c r="X244" s="254"/>
      <c r="Y244" s="254"/>
      <c r="Z244" s="254"/>
      <c r="AA244" s="254"/>
      <c r="AC244" s="1146"/>
      <c r="AD244" s="1147"/>
      <c r="AE244" s="254"/>
      <c r="AF244" s="254"/>
      <c r="AG244" s="254"/>
      <c r="AH244" s="254"/>
      <c r="AJ244" s="1146"/>
      <c r="AK244" s="1147"/>
      <c r="AL244" s="254"/>
      <c r="AM244" s="254"/>
      <c r="AN244" s="254"/>
      <c r="AO244" s="254"/>
    </row>
    <row r="245" spans="1:41" s="194" customFormat="1" x14ac:dyDescent="0.15">
      <c r="A245" s="1146"/>
      <c r="B245" s="1147"/>
      <c r="C245" s="254"/>
      <c r="D245" s="254"/>
      <c r="E245" s="254"/>
      <c r="F245" s="254"/>
      <c r="H245" s="1146"/>
      <c r="I245" s="1147"/>
      <c r="J245" s="254"/>
      <c r="K245" s="254"/>
      <c r="L245" s="254"/>
      <c r="M245" s="254"/>
      <c r="O245" s="1146"/>
      <c r="P245" s="1147"/>
      <c r="Q245" s="254"/>
      <c r="R245" s="254"/>
      <c r="S245" s="254"/>
      <c r="T245" s="254"/>
      <c r="V245" s="1146"/>
      <c r="W245" s="1147"/>
      <c r="X245" s="254"/>
      <c r="Y245" s="254"/>
      <c r="Z245" s="254"/>
      <c r="AA245" s="254"/>
      <c r="AC245" s="1146"/>
      <c r="AD245" s="1147"/>
      <c r="AE245" s="254"/>
      <c r="AF245" s="254"/>
      <c r="AG245" s="254"/>
      <c r="AH245" s="254"/>
      <c r="AJ245" s="1146"/>
      <c r="AK245" s="1147"/>
      <c r="AL245" s="254"/>
      <c r="AM245" s="254"/>
      <c r="AN245" s="254"/>
      <c r="AO245" s="254"/>
    </row>
    <row r="246" spans="1:41" s="194" customFormat="1" x14ac:dyDescent="0.15">
      <c r="A246" s="1146"/>
      <c r="B246" s="1147"/>
      <c r="C246" s="254"/>
      <c r="D246" s="254"/>
      <c r="E246" s="254"/>
      <c r="F246" s="254"/>
      <c r="H246" s="1146"/>
      <c r="I246" s="1147"/>
      <c r="J246" s="254"/>
      <c r="K246" s="254"/>
      <c r="L246" s="254"/>
      <c r="M246" s="254"/>
      <c r="O246" s="1146"/>
      <c r="P246" s="1147"/>
      <c r="Q246" s="254"/>
      <c r="R246" s="254"/>
      <c r="S246" s="254"/>
      <c r="T246" s="254"/>
      <c r="V246" s="1146"/>
      <c r="W246" s="1147"/>
      <c r="X246" s="254"/>
      <c r="Y246" s="254"/>
      <c r="Z246" s="254"/>
      <c r="AA246" s="254"/>
      <c r="AC246" s="1146"/>
      <c r="AD246" s="1147"/>
      <c r="AE246" s="254"/>
      <c r="AF246" s="254"/>
      <c r="AG246" s="254"/>
      <c r="AH246" s="254"/>
      <c r="AJ246" s="1146"/>
      <c r="AK246" s="1147"/>
      <c r="AL246" s="254"/>
      <c r="AM246" s="254"/>
      <c r="AN246" s="254"/>
      <c r="AO246" s="254"/>
    </row>
    <row r="247" spans="1:41" s="194" customFormat="1" x14ac:dyDescent="0.15">
      <c r="A247" s="1146"/>
      <c r="B247" s="1147"/>
      <c r="C247" s="254"/>
      <c r="D247" s="254"/>
      <c r="E247" s="254"/>
      <c r="F247" s="254"/>
      <c r="H247" s="1146"/>
      <c r="I247" s="1147"/>
      <c r="J247" s="254"/>
      <c r="K247" s="254"/>
      <c r="L247" s="254"/>
      <c r="M247" s="254"/>
      <c r="O247" s="1146"/>
      <c r="P247" s="1147"/>
      <c r="Q247" s="254"/>
      <c r="R247" s="254"/>
      <c r="S247" s="254"/>
      <c r="T247" s="254"/>
      <c r="V247" s="1146"/>
      <c r="W247" s="1147"/>
      <c r="X247" s="254"/>
      <c r="Y247" s="254"/>
      <c r="Z247" s="254"/>
      <c r="AA247" s="254"/>
      <c r="AC247" s="1146"/>
      <c r="AD247" s="1147"/>
      <c r="AE247" s="254"/>
      <c r="AF247" s="254"/>
      <c r="AG247" s="254"/>
      <c r="AH247" s="254"/>
      <c r="AJ247" s="1146"/>
      <c r="AK247" s="1147"/>
      <c r="AL247" s="254"/>
      <c r="AM247" s="254"/>
      <c r="AN247" s="254"/>
      <c r="AO247" s="254"/>
    </row>
    <row r="248" spans="1:41" s="194" customFormat="1" x14ac:dyDescent="0.15">
      <c r="A248" s="1146"/>
      <c r="B248" s="1147"/>
      <c r="C248" s="254"/>
      <c r="D248" s="254"/>
      <c r="E248" s="254"/>
      <c r="F248" s="254"/>
      <c r="H248" s="1146"/>
      <c r="I248" s="1147"/>
      <c r="J248" s="254"/>
      <c r="K248" s="254"/>
      <c r="L248" s="254"/>
      <c r="M248" s="254"/>
      <c r="O248" s="1146"/>
      <c r="P248" s="1147"/>
      <c r="Q248" s="254"/>
      <c r="R248" s="254"/>
      <c r="S248" s="254"/>
      <c r="T248" s="254"/>
      <c r="V248" s="1146"/>
      <c r="W248" s="1147"/>
      <c r="X248" s="254"/>
      <c r="Y248" s="254"/>
      <c r="Z248" s="254"/>
      <c r="AA248" s="254"/>
      <c r="AC248" s="1146"/>
      <c r="AD248" s="1147"/>
      <c r="AE248" s="254"/>
      <c r="AF248" s="254"/>
      <c r="AG248" s="254"/>
      <c r="AH248" s="254"/>
      <c r="AJ248" s="1146"/>
      <c r="AK248" s="1147"/>
      <c r="AL248" s="254"/>
      <c r="AM248" s="254"/>
      <c r="AN248" s="254"/>
      <c r="AO248" s="254"/>
    </row>
    <row r="249" spans="1:41" s="194" customFormat="1" x14ac:dyDescent="0.15">
      <c r="A249" s="1146"/>
      <c r="B249" s="1147"/>
      <c r="C249" s="254"/>
      <c r="D249" s="254"/>
      <c r="E249" s="254"/>
      <c r="F249" s="254"/>
      <c r="H249" s="1146"/>
      <c r="I249" s="1147"/>
      <c r="J249" s="254"/>
      <c r="K249" s="254"/>
      <c r="L249" s="254"/>
      <c r="M249" s="254"/>
      <c r="O249" s="1146"/>
      <c r="P249" s="1147"/>
      <c r="Q249" s="254"/>
      <c r="R249" s="254"/>
      <c r="S249" s="254"/>
      <c r="T249" s="254"/>
      <c r="V249" s="1146"/>
      <c r="W249" s="1147"/>
      <c r="X249" s="254"/>
      <c r="Y249" s="254"/>
      <c r="Z249" s="254"/>
      <c r="AA249" s="254"/>
      <c r="AC249" s="1146"/>
      <c r="AD249" s="1147"/>
      <c r="AE249" s="254"/>
      <c r="AF249" s="254"/>
      <c r="AG249" s="254"/>
      <c r="AH249" s="254"/>
      <c r="AJ249" s="1146"/>
      <c r="AK249" s="1147"/>
      <c r="AL249" s="254"/>
      <c r="AM249" s="254"/>
      <c r="AN249" s="254"/>
      <c r="AO249" s="254"/>
    </row>
    <row r="250" spans="1:41" s="194" customFormat="1" x14ac:dyDescent="0.15">
      <c r="A250" s="1146"/>
      <c r="B250" s="1147"/>
      <c r="C250" s="254"/>
      <c r="D250" s="254"/>
      <c r="E250" s="254"/>
      <c r="F250" s="254"/>
      <c r="H250" s="1146"/>
      <c r="I250" s="1147"/>
      <c r="J250" s="254"/>
      <c r="K250" s="254"/>
      <c r="L250" s="254"/>
      <c r="M250" s="254"/>
      <c r="O250" s="1146"/>
      <c r="P250" s="1147"/>
      <c r="Q250" s="254"/>
      <c r="R250" s="254"/>
      <c r="S250" s="254"/>
      <c r="T250" s="254"/>
      <c r="V250" s="1146"/>
      <c r="W250" s="1147"/>
      <c r="X250" s="254"/>
      <c r="Y250" s="254"/>
      <c r="Z250" s="254"/>
      <c r="AA250" s="254"/>
      <c r="AC250" s="1146"/>
      <c r="AD250" s="1147"/>
      <c r="AE250" s="254"/>
      <c r="AF250" s="254"/>
      <c r="AG250" s="254"/>
      <c r="AH250" s="254"/>
      <c r="AJ250" s="1146"/>
      <c r="AK250" s="1147"/>
      <c r="AL250" s="254"/>
      <c r="AM250" s="254"/>
      <c r="AN250" s="254"/>
      <c r="AO250" s="254"/>
    </row>
    <row r="251" spans="1:41" s="194" customFormat="1" x14ac:dyDescent="0.15">
      <c r="A251" s="1146"/>
      <c r="B251" s="1147"/>
      <c r="C251" s="254"/>
      <c r="D251" s="254"/>
      <c r="E251" s="254"/>
      <c r="F251" s="254"/>
      <c r="H251" s="1146"/>
      <c r="I251" s="1147"/>
      <c r="J251" s="254"/>
      <c r="K251" s="254"/>
      <c r="L251" s="254"/>
      <c r="M251" s="254"/>
      <c r="O251" s="1146"/>
      <c r="P251" s="1147"/>
      <c r="Q251" s="254"/>
      <c r="R251" s="254"/>
      <c r="S251" s="254"/>
      <c r="T251" s="254"/>
      <c r="V251" s="1146"/>
      <c r="W251" s="1147"/>
      <c r="X251" s="254"/>
      <c r="Y251" s="254"/>
      <c r="Z251" s="254"/>
      <c r="AA251" s="254"/>
      <c r="AC251" s="1146"/>
      <c r="AD251" s="1147"/>
      <c r="AE251" s="254"/>
      <c r="AF251" s="254"/>
      <c r="AG251" s="254"/>
      <c r="AH251" s="254"/>
      <c r="AJ251" s="1146"/>
      <c r="AK251" s="1147"/>
      <c r="AL251" s="254"/>
      <c r="AM251" s="254"/>
      <c r="AN251" s="254"/>
      <c r="AO251" s="254"/>
    </row>
    <row r="252" spans="1:41" s="194" customFormat="1" x14ac:dyDescent="0.15">
      <c r="A252" s="1146"/>
      <c r="B252" s="1147"/>
      <c r="C252" s="254"/>
      <c r="D252" s="254"/>
      <c r="E252" s="254"/>
      <c r="F252" s="254"/>
      <c r="H252" s="1146"/>
      <c r="I252" s="1147"/>
      <c r="J252" s="254"/>
      <c r="K252" s="254"/>
      <c r="L252" s="254"/>
      <c r="M252" s="254"/>
      <c r="O252" s="1146"/>
      <c r="P252" s="1147"/>
      <c r="Q252" s="254"/>
      <c r="R252" s="254"/>
      <c r="S252" s="254"/>
      <c r="T252" s="254"/>
      <c r="V252" s="1146"/>
      <c r="W252" s="1147"/>
      <c r="X252" s="254"/>
      <c r="Y252" s="254"/>
      <c r="Z252" s="254"/>
      <c r="AA252" s="254"/>
      <c r="AC252" s="1146"/>
      <c r="AD252" s="1147"/>
      <c r="AE252" s="254"/>
      <c r="AF252" s="254"/>
      <c r="AG252" s="254"/>
      <c r="AH252" s="254"/>
      <c r="AJ252" s="1146"/>
      <c r="AK252" s="1147"/>
      <c r="AL252" s="254"/>
      <c r="AM252" s="254"/>
      <c r="AN252" s="254"/>
      <c r="AO252" s="254"/>
    </row>
    <row r="253" spans="1:41" s="194" customFormat="1" x14ac:dyDescent="0.15">
      <c r="A253" s="1146"/>
      <c r="B253" s="1147"/>
      <c r="C253" s="254"/>
      <c r="D253" s="254"/>
      <c r="E253" s="254"/>
      <c r="F253" s="254"/>
      <c r="H253" s="1146"/>
      <c r="I253" s="1147"/>
      <c r="J253" s="254"/>
      <c r="K253" s="254"/>
      <c r="L253" s="254"/>
      <c r="M253" s="254"/>
      <c r="O253" s="1146"/>
      <c r="P253" s="1147"/>
      <c r="Q253" s="254"/>
      <c r="R253" s="254"/>
      <c r="S253" s="254"/>
      <c r="T253" s="254"/>
      <c r="V253" s="1146"/>
      <c r="W253" s="1147"/>
      <c r="X253" s="254"/>
      <c r="Y253" s="254"/>
      <c r="Z253" s="254"/>
      <c r="AA253" s="254"/>
      <c r="AC253" s="1146"/>
      <c r="AD253" s="1147"/>
      <c r="AE253" s="254"/>
      <c r="AF253" s="254"/>
      <c r="AG253" s="254"/>
      <c r="AH253" s="254"/>
      <c r="AJ253" s="1146"/>
      <c r="AK253" s="1147"/>
      <c r="AL253" s="254"/>
      <c r="AM253" s="254"/>
      <c r="AN253" s="254"/>
      <c r="AO253" s="254"/>
    </row>
    <row r="254" spans="1:41" s="194" customFormat="1" x14ac:dyDescent="0.15">
      <c r="A254" s="1146"/>
      <c r="B254" s="1147"/>
      <c r="C254" s="254"/>
      <c r="D254" s="254"/>
      <c r="E254" s="254"/>
      <c r="F254" s="254"/>
      <c r="H254" s="1146"/>
      <c r="I254" s="1147"/>
      <c r="J254" s="254"/>
      <c r="K254" s="254"/>
      <c r="L254" s="254"/>
      <c r="M254" s="254"/>
      <c r="O254" s="1146"/>
      <c r="P254" s="1147"/>
      <c r="Q254" s="254"/>
      <c r="R254" s="254"/>
      <c r="S254" s="254"/>
      <c r="T254" s="254"/>
      <c r="V254" s="1146"/>
      <c r="W254" s="1147"/>
      <c r="X254" s="254"/>
      <c r="Y254" s="254"/>
      <c r="Z254" s="254"/>
      <c r="AA254" s="254"/>
      <c r="AC254" s="1146"/>
      <c r="AD254" s="1147"/>
      <c r="AE254" s="254"/>
      <c r="AF254" s="254"/>
      <c r="AG254" s="254"/>
      <c r="AH254" s="254"/>
      <c r="AJ254" s="1146"/>
      <c r="AK254" s="1147"/>
      <c r="AL254" s="254"/>
      <c r="AM254" s="254"/>
      <c r="AN254" s="254"/>
      <c r="AO254" s="254"/>
    </row>
    <row r="255" spans="1:41" s="194" customFormat="1" x14ac:dyDescent="0.15">
      <c r="A255" s="1146"/>
      <c r="B255" s="1147"/>
      <c r="C255" s="254"/>
      <c r="D255" s="254"/>
      <c r="E255" s="254"/>
      <c r="F255" s="254"/>
      <c r="H255" s="1146"/>
      <c r="I255" s="1147"/>
      <c r="J255" s="254"/>
      <c r="K255" s="254"/>
      <c r="L255" s="254"/>
      <c r="M255" s="254"/>
      <c r="O255" s="1146"/>
      <c r="P255" s="1147"/>
      <c r="Q255" s="254"/>
      <c r="R255" s="254"/>
      <c r="S255" s="254"/>
      <c r="T255" s="254"/>
      <c r="V255" s="1146"/>
      <c r="W255" s="1147"/>
      <c r="X255" s="254"/>
      <c r="Y255" s="254"/>
      <c r="Z255" s="254"/>
      <c r="AA255" s="254"/>
      <c r="AC255" s="1146"/>
      <c r="AD255" s="1147"/>
      <c r="AE255" s="254"/>
      <c r="AF255" s="254"/>
      <c r="AG255" s="254"/>
      <c r="AH255" s="254"/>
      <c r="AJ255" s="1146"/>
      <c r="AK255" s="1147"/>
      <c r="AL255" s="254"/>
      <c r="AM255" s="254"/>
      <c r="AN255" s="254"/>
      <c r="AO255" s="254"/>
    </row>
    <row r="256" spans="1:41" s="194" customFormat="1" x14ac:dyDescent="0.15">
      <c r="A256" s="1146"/>
      <c r="B256" s="1147"/>
      <c r="C256" s="254"/>
      <c r="D256" s="254"/>
      <c r="E256" s="254"/>
      <c r="F256" s="254"/>
      <c r="H256" s="1146"/>
      <c r="I256" s="1147"/>
      <c r="J256" s="254"/>
      <c r="K256" s="254"/>
      <c r="L256" s="254"/>
      <c r="M256" s="254"/>
      <c r="O256" s="1146"/>
      <c r="P256" s="1147"/>
      <c r="Q256" s="254"/>
      <c r="R256" s="254"/>
      <c r="S256" s="254"/>
      <c r="T256" s="254"/>
      <c r="V256" s="1146"/>
      <c r="W256" s="1147"/>
      <c r="X256" s="254"/>
      <c r="Y256" s="254"/>
      <c r="Z256" s="254"/>
      <c r="AA256" s="254"/>
      <c r="AC256" s="1146"/>
      <c r="AD256" s="1147"/>
      <c r="AE256" s="254"/>
      <c r="AF256" s="254"/>
      <c r="AG256" s="254"/>
      <c r="AH256" s="254"/>
      <c r="AJ256" s="1146"/>
      <c r="AK256" s="1147"/>
      <c r="AL256" s="254"/>
      <c r="AM256" s="254"/>
      <c r="AN256" s="254"/>
      <c r="AO256" s="254"/>
    </row>
    <row r="257" spans="1:41" s="194" customFormat="1" x14ac:dyDescent="0.15">
      <c r="A257" s="1146"/>
      <c r="B257" s="1147"/>
      <c r="C257" s="254"/>
      <c r="D257" s="254"/>
      <c r="E257" s="254"/>
      <c r="F257" s="254"/>
      <c r="H257" s="1146"/>
      <c r="I257" s="1147"/>
      <c r="J257" s="254"/>
      <c r="K257" s="254"/>
      <c r="L257" s="254"/>
      <c r="M257" s="254"/>
      <c r="O257" s="1146"/>
      <c r="P257" s="1147"/>
      <c r="Q257" s="254"/>
      <c r="R257" s="254"/>
      <c r="S257" s="254"/>
      <c r="T257" s="254"/>
      <c r="V257" s="1146"/>
      <c r="W257" s="1147"/>
      <c r="X257" s="254"/>
      <c r="Y257" s="254"/>
      <c r="Z257" s="254"/>
      <c r="AA257" s="254"/>
      <c r="AC257" s="1146"/>
      <c r="AD257" s="1147"/>
      <c r="AE257" s="254"/>
      <c r="AF257" s="254"/>
      <c r="AG257" s="254"/>
      <c r="AH257" s="254"/>
      <c r="AJ257" s="1146"/>
      <c r="AK257" s="1147"/>
      <c r="AL257" s="254"/>
      <c r="AM257" s="254"/>
      <c r="AN257" s="254"/>
      <c r="AO257" s="254"/>
    </row>
    <row r="258" spans="1:41" s="194" customFormat="1" x14ac:dyDescent="0.15">
      <c r="A258" s="1146"/>
      <c r="B258" s="1147"/>
      <c r="C258" s="254"/>
      <c r="D258" s="254"/>
      <c r="E258" s="254"/>
      <c r="F258" s="254"/>
      <c r="H258" s="1146"/>
      <c r="I258" s="1147"/>
      <c r="J258" s="254"/>
      <c r="K258" s="254"/>
      <c r="L258" s="254"/>
      <c r="M258" s="254"/>
      <c r="O258" s="1146"/>
      <c r="P258" s="1147"/>
      <c r="Q258" s="254"/>
      <c r="R258" s="254"/>
      <c r="S258" s="254"/>
      <c r="T258" s="254"/>
      <c r="V258" s="1146"/>
      <c r="W258" s="1147"/>
      <c r="X258" s="254"/>
      <c r="Y258" s="254"/>
      <c r="Z258" s="254"/>
      <c r="AA258" s="254"/>
      <c r="AC258" s="1146"/>
      <c r="AD258" s="1147"/>
      <c r="AE258" s="254"/>
      <c r="AF258" s="254"/>
      <c r="AG258" s="254"/>
      <c r="AH258" s="254"/>
      <c r="AJ258" s="1146"/>
      <c r="AK258" s="1147"/>
      <c r="AL258" s="254"/>
      <c r="AM258" s="254"/>
      <c r="AN258" s="254"/>
      <c r="AO258" s="254"/>
    </row>
    <row r="259" spans="1:41" s="194" customFormat="1" x14ac:dyDescent="0.15">
      <c r="A259" s="1146"/>
      <c r="B259" s="1147"/>
      <c r="C259" s="254"/>
      <c r="D259" s="254"/>
      <c r="E259" s="254"/>
      <c r="F259" s="254"/>
      <c r="H259" s="1146"/>
      <c r="I259" s="1147"/>
      <c r="J259" s="254"/>
      <c r="K259" s="254"/>
      <c r="L259" s="254"/>
      <c r="M259" s="254"/>
      <c r="O259" s="1146"/>
      <c r="P259" s="1147"/>
      <c r="Q259" s="254"/>
      <c r="R259" s="254"/>
      <c r="S259" s="254"/>
      <c r="T259" s="254"/>
      <c r="V259" s="1146"/>
      <c r="W259" s="1147"/>
      <c r="X259" s="254"/>
      <c r="Y259" s="254"/>
      <c r="Z259" s="254"/>
      <c r="AA259" s="254"/>
      <c r="AC259" s="1146"/>
      <c r="AD259" s="1147"/>
      <c r="AE259" s="254"/>
      <c r="AF259" s="254"/>
      <c r="AG259" s="254"/>
      <c r="AH259" s="254"/>
      <c r="AJ259" s="1146"/>
      <c r="AK259" s="1147"/>
      <c r="AL259" s="254"/>
      <c r="AM259" s="254"/>
      <c r="AN259" s="254"/>
      <c r="AO259" s="254"/>
    </row>
    <row r="260" spans="1:41" s="194" customFormat="1" x14ac:dyDescent="0.15">
      <c r="A260" s="1146"/>
      <c r="B260" s="1147"/>
      <c r="C260" s="254"/>
      <c r="D260" s="254"/>
      <c r="E260" s="254"/>
      <c r="F260" s="254"/>
      <c r="H260" s="1146"/>
      <c r="I260" s="1147"/>
      <c r="J260" s="254"/>
      <c r="K260" s="254"/>
      <c r="L260" s="254"/>
      <c r="M260" s="254"/>
      <c r="O260" s="1146"/>
      <c r="P260" s="1147"/>
      <c r="Q260" s="254"/>
      <c r="R260" s="254"/>
      <c r="S260" s="254"/>
      <c r="T260" s="254"/>
      <c r="V260" s="1146"/>
      <c r="W260" s="1147"/>
      <c r="X260" s="254"/>
      <c r="Y260" s="254"/>
      <c r="Z260" s="254"/>
      <c r="AA260" s="254"/>
      <c r="AC260" s="1146"/>
      <c r="AD260" s="1147"/>
      <c r="AE260" s="254"/>
      <c r="AF260" s="254"/>
      <c r="AG260" s="254"/>
      <c r="AH260" s="254"/>
      <c r="AJ260" s="1146"/>
      <c r="AK260" s="1147"/>
      <c r="AL260" s="254"/>
      <c r="AM260" s="254"/>
      <c r="AN260" s="254"/>
      <c r="AO260" s="254"/>
    </row>
    <row r="261" spans="1:41" s="194" customFormat="1" x14ac:dyDescent="0.15">
      <c r="A261" s="1146"/>
      <c r="B261" s="1147"/>
      <c r="C261" s="254"/>
      <c r="D261" s="254"/>
      <c r="E261" s="254"/>
      <c r="F261" s="254"/>
      <c r="H261" s="1146"/>
      <c r="I261" s="1147"/>
      <c r="J261" s="254"/>
      <c r="K261" s="254"/>
      <c r="L261" s="254"/>
      <c r="M261" s="254"/>
      <c r="O261" s="1146"/>
      <c r="P261" s="1147"/>
      <c r="Q261" s="254"/>
      <c r="R261" s="254"/>
      <c r="S261" s="254"/>
      <c r="T261" s="254"/>
      <c r="V261" s="1146"/>
      <c r="W261" s="1147"/>
      <c r="X261" s="254"/>
      <c r="Y261" s="254"/>
      <c r="Z261" s="254"/>
      <c r="AA261" s="254"/>
      <c r="AC261" s="1146"/>
      <c r="AD261" s="1147"/>
      <c r="AE261" s="254"/>
      <c r="AF261" s="254"/>
      <c r="AG261" s="254"/>
      <c r="AH261" s="254"/>
      <c r="AJ261" s="1146"/>
      <c r="AK261" s="1147"/>
      <c r="AL261" s="254"/>
      <c r="AM261" s="254"/>
      <c r="AN261" s="254"/>
      <c r="AO261" s="254"/>
    </row>
    <row r="262" spans="1:41" s="194" customFormat="1" x14ac:dyDescent="0.15">
      <c r="A262" s="1146"/>
      <c r="B262" s="1147"/>
      <c r="C262" s="254"/>
      <c r="D262" s="254"/>
      <c r="E262" s="254"/>
      <c r="F262" s="254"/>
      <c r="H262" s="1146"/>
      <c r="I262" s="1147"/>
      <c r="J262" s="254"/>
      <c r="K262" s="254"/>
      <c r="L262" s="254"/>
      <c r="M262" s="254"/>
      <c r="O262" s="1146"/>
      <c r="P262" s="1147"/>
      <c r="Q262" s="254"/>
      <c r="R262" s="254"/>
      <c r="S262" s="254"/>
      <c r="T262" s="254"/>
      <c r="V262" s="1146"/>
      <c r="W262" s="1147"/>
      <c r="X262" s="254"/>
      <c r="Y262" s="254"/>
      <c r="Z262" s="254"/>
      <c r="AA262" s="254"/>
      <c r="AC262" s="1146"/>
      <c r="AD262" s="1147"/>
      <c r="AE262" s="254"/>
      <c r="AF262" s="254"/>
      <c r="AG262" s="254"/>
      <c r="AH262" s="254"/>
      <c r="AJ262" s="1146"/>
      <c r="AK262" s="1147"/>
      <c r="AL262" s="254"/>
      <c r="AM262" s="254"/>
      <c r="AN262" s="254"/>
      <c r="AO262" s="254"/>
    </row>
    <row r="263" spans="1:41" s="194" customFormat="1" x14ac:dyDescent="0.15">
      <c r="A263" s="1146"/>
      <c r="B263" s="1147"/>
      <c r="C263" s="254"/>
      <c r="D263" s="254"/>
      <c r="E263" s="254"/>
      <c r="F263" s="254"/>
      <c r="H263" s="1146"/>
      <c r="I263" s="1147"/>
      <c r="J263" s="254"/>
      <c r="K263" s="254"/>
      <c r="L263" s="254"/>
      <c r="M263" s="254"/>
      <c r="O263" s="1146"/>
      <c r="P263" s="1147"/>
      <c r="Q263" s="254"/>
      <c r="R263" s="254"/>
      <c r="S263" s="254"/>
      <c r="T263" s="254"/>
      <c r="V263" s="1146"/>
      <c r="W263" s="1147"/>
      <c r="X263" s="254"/>
      <c r="Y263" s="254"/>
      <c r="Z263" s="254"/>
      <c r="AA263" s="254"/>
      <c r="AC263" s="1146"/>
      <c r="AD263" s="1147"/>
      <c r="AE263" s="254"/>
      <c r="AF263" s="254"/>
      <c r="AG263" s="254"/>
      <c r="AH263" s="254"/>
      <c r="AJ263" s="1146"/>
      <c r="AK263" s="1147"/>
      <c r="AL263" s="254"/>
      <c r="AM263" s="254"/>
      <c r="AN263" s="254"/>
      <c r="AO263" s="254"/>
    </row>
    <row r="264" spans="1:41" s="194" customFormat="1" x14ac:dyDescent="0.15">
      <c r="A264" s="1146"/>
      <c r="B264" s="1147"/>
      <c r="C264" s="254"/>
      <c r="D264" s="254"/>
      <c r="E264" s="254"/>
      <c r="F264" s="254"/>
      <c r="H264" s="1146"/>
      <c r="I264" s="1147"/>
      <c r="J264" s="254"/>
      <c r="K264" s="254"/>
      <c r="L264" s="254"/>
      <c r="M264" s="254"/>
      <c r="O264" s="1146"/>
      <c r="P264" s="1147"/>
      <c r="Q264" s="254"/>
      <c r="R264" s="254"/>
      <c r="S264" s="254"/>
      <c r="T264" s="254"/>
      <c r="V264" s="1146"/>
      <c r="W264" s="1147"/>
      <c r="X264" s="254"/>
      <c r="Y264" s="254"/>
      <c r="Z264" s="254"/>
      <c r="AA264" s="254"/>
      <c r="AC264" s="1146"/>
      <c r="AD264" s="1147"/>
      <c r="AE264" s="254"/>
      <c r="AF264" s="254"/>
      <c r="AG264" s="254"/>
      <c r="AH264" s="254"/>
      <c r="AJ264" s="1146"/>
      <c r="AK264" s="1147"/>
      <c r="AL264" s="254"/>
      <c r="AM264" s="254"/>
      <c r="AN264" s="254"/>
      <c r="AO264" s="254"/>
    </row>
    <row r="265" spans="1:41" s="194" customFormat="1" x14ac:dyDescent="0.15">
      <c r="A265" s="1146"/>
      <c r="B265" s="1147"/>
      <c r="C265" s="254"/>
      <c r="D265" s="254"/>
      <c r="E265" s="254"/>
      <c r="F265" s="254"/>
      <c r="H265" s="1146"/>
      <c r="I265" s="1147"/>
      <c r="J265" s="254"/>
      <c r="K265" s="254"/>
      <c r="L265" s="254"/>
      <c r="M265" s="254"/>
      <c r="O265" s="1146"/>
      <c r="P265" s="1147"/>
      <c r="Q265" s="254"/>
      <c r="R265" s="254"/>
      <c r="S265" s="254"/>
      <c r="T265" s="254"/>
      <c r="V265" s="1146"/>
      <c r="W265" s="1147"/>
      <c r="X265" s="254"/>
      <c r="Y265" s="254"/>
      <c r="Z265" s="254"/>
      <c r="AA265" s="254"/>
      <c r="AC265" s="1146"/>
      <c r="AD265" s="1147"/>
      <c r="AE265" s="254"/>
      <c r="AF265" s="254"/>
      <c r="AG265" s="254"/>
      <c r="AH265" s="254"/>
      <c r="AJ265" s="1146"/>
      <c r="AK265" s="1147"/>
      <c r="AL265" s="254"/>
      <c r="AM265" s="254"/>
      <c r="AN265" s="254"/>
      <c r="AO265" s="254"/>
    </row>
    <row r="266" spans="1:41" s="194" customFormat="1" x14ac:dyDescent="0.15">
      <c r="A266" s="1146"/>
      <c r="B266" s="1147"/>
      <c r="C266" s="254"/>
      <c r="D266" s="254"/>
      <c r="E266" s="254"/>
      <c r="F266" s="254"/>
      <c r="H266" s="1146"/>
      <c r="I266" s="1147"/>
      <c r="J266" s="254"/>
      <c r="K266" s="254"/>
      <c r="L266" s="254"/>
      <c r="M266" s="254"/>
      <c r="O266" s="1146"/>
      <c r="P266" s="1147"/>
      <c r="Q266" s="254"/>
      <c r="R266" s="254"/>
      <c r="S266" s="254"/>
      <c r="T266" s="254"/>
      <c r="V266" s="1146"/>
      <c r="W266" s="1147"/>
      <c r="X266" s="254"/>
      <c r="Y266" s="254"/>
      <c r="Z266" s="254"/>
      <c r="AA266" s="254"/>
      <c r="AC266" s="1146"/>
      <c r="AD266" s="1147"/>
      <c r="AE266" s="254"/>
      <c r="AF266" s="254"/>
      <c r="AG266" s="254"/>
      <c r="AH266" s="254"/>
      <c r="AJ266" s="1146"/>
      <c r="AK266" s="1147"/>
      <c r="AL266" s="254"/>
      <c r="AM266" s="254"/>
      <c r="AN266" s="254"/>
      <c r="AO266" s="254"/>
    </row>
    <row r="267" spans="1:41" s="194" customFormat="1" x14ac:dyDescent="0.15">
      <c r="A267" s="1146"/>
      <c r="B267" s="1147"/>
      <c r="C267" s="254"/>
      <c r="D267" s="254"/>
      <c r="E267" s="254"/>
      <c r="F267" s="254"/>
      <c r="H267" s="1146"/>
      <c r="I267" s="1147"/>
      <c r="J267" s="254"/>
      <c r="K267" s="254"/>
      <c r="L267" s="254"/>
      <c r="M267" s="254"/>
      <c r="O267" s="1146"/>
      <c r="P267" s="1147"/>
      <c r="Q267" s="254"/>
      <c r="R267" s="254"/>
      <c r="S267" s="254"/>
      <c r="T267" s="254"/>
      <c r="V267" s="1146"/>
      <c r="W267" s="1147"/>
      <c r="X267" s="254"/>
      <c r="Y267" s="254"/>
      <c r="Z267" s="254"/>
      <c r="AA267" s="254"/>
      <c r="AC267" s="1146"/>
      <c r="AD267" s="1147"/>
      <c r="AE267" s="254"/>
      <c r="AF267" s="254"/>
      <c r="AG267" s="254"/>
      <c r="AH267" s="254"/>
      <c r="AJ267" s="1146"/>
      <c r="AK267" s="1147"/>
      <c r="AL267" s="254"/>
      <c r="AM267" s="254"/>
      <c r="AN267" s="254"/>
      <c r="AO267" s="254"/>
    </row>
    <row r="268" spans="1:41" s="194" customFormat="1" x14ac:dyDescent="0.15">
      <c r="A268" s="1146"/>
      <c r="B268" s="1147"/>
      <c r="C268" s="254"/>
      <c r="D268" s="254"/>
      <c r="E268" s="254"/>
      <c r="F268" s="254"/>
      <c r="H268" s="1146"/>
      <c r="I268" s="1147"/>
      <c r="J268" s="254"/>
      <c r="K268" s="254"/>
      <c r="L268" s="254"/>
      <c r="M268" s="254"/>
      <c r="O268" s="1146"/>
      <c r="P268" s="1147"/>
      <c r="Q268" s="254"/>
      <c r="R268" s="254"/>
      <c r="S268" s="254"/>
      <c r="T268" s="254"/>
      <c r="V268" s="1146"/>
      <c r="W268" s="1147"/>
      <c r="X268" s="254"/>
      <c r="Y268" s="254"/>
      <c r="Z268" s="254"/>
      <c r="AA268" s="254"/>
      <c r="AC268" s="1146"/>
      <c r="AD268" s="1147"/>
      <c r="AE268" s="254"/>
      <c r="AF268" s="254"/>
      <c r="AG268" s="254"/>
      <c r="AH268" s="254"/>
      <c r="AJ268" s="1146"/>
      <c r="AK268" s="1147"/>
      <c r="AL268" s="254"/>
      <c r="AM268" s="254"/>
      <c r="AN268" s="254"/>
      <c r="AO268" s="254"/>
    </row>
    <row r="269" spans="1:41" s="194" customFormat="1" x14ac:dyDescent="0.15">
      <c r="A269" s="1146"/>
      <c r="B269" s="1147"/>
      <c r="C269" s="254"/>
      <c r="D269" s="254"/>
      <c r="E269" s="254"/>
      <c r="F269" s="254"/>
      <c r="H269" s="1146"/>
      <c r="I269" s="1147"/>
      <c r="J269" s="254"/>
      <c r="K269" s="254"/>
      <c r="L269" s="254"/>
      <c r="M269" s="254"/>
      <c r="O269" s="1146"/>
      <c r="P269" s="1147"/>
      <c r="Q269" s="254"/>
      <c r="R269" s="254"/>
      <c r="S269" s="254"/>
      <c r="T269" s="254"/>
      <c r="V269" s="1146"/>
      <c r="W269" s="1147"/>
      <c r="X269" s="254"/>
      <c r="Y269" s="254"/>
      <c r="Z269" s="254"/>
      <c r="AA269" s="254"/>
      <c r="AC269" s="1146"/>
      <c r="AD269" s="1147"/>
      <c r="AE269" s="254"/>
      <c r="AF269" s="254"/>
      <c r="AG269" s="254"/>
      <c r="AH269" s="254"/>
      <c r="AJ269" s="1146"/>
      <c r="AK269" s="1147"/>
      <c r="AL269" s="254"/>
      <c r="AM269" s="254"/>
      <c r="AN269" s="254"/>
      <c r="AO269" s="254"/>
    </row>
    <row r="270" spans="1:41" s="194" customFormat="1" x14ac:dyDescent="0.15">
      <c r="A270" s="1146"/>
      <c r="B270" s="1147"/>
      <c r="C270" s="254"/>
      <c r="D270" s="254"/>
      <c r="E270" s="254"/>
      <c r="F270" s="254"/>
      <c r="H270" s="1146"/>
      <c r="I270" s="1147"/>
      <c r="J270" s="254"/>
      <c r="K270" s="254"/>
      <c r="L270" s="254"/>
      <c r="M270" s="254"/>
      <c r="O270" s="1146"/>
      <c r="P270" s="1147"/>
      <c r="Q270" s="254"/>
      <c r="R270" s="254"/>
      <c r="S270" s="254"/>
      <c r="T270" s="254"/>
      <c r="V270" s="1146"/>
      <c r="W270" s="1147"/>
      <c r="X270" s="254"/>
      <c r="Y270" s="254"/>
      <c r="Z270" s="254"/>
      <c r="AA270" s="254"/>
      <c r="AC270" s="1146"/>
      <c r="AD270" s="1147"/>
      <c r="AE270" s="254"/>
      <c r="AF270" s="254"/>
      <c r="AG270" s="254"/>
      <c r="AH270" s="254"/>
      <c r="AJ270" s="1146"/>
      <c r="AK270" s="1147"/>
      <c r="AL270" s="254"/>
      <c r="AM270" s="254"/>
      <c r="AN270" s="254"/>
      <c r="AO270" s="254"/>
    </row>
    <row r="271" spans="1:41" s="194" customFormat="1" x14ac:dyDescent="0.15">
      <c r="A271" s="1146"/>
      <c r="B271" s="1147"/>
      <c r="C271" s="254"/>
      <c r="D271" s="254"/>
      <c r="E271" s="254"/>
      <c r="F271" s="254"/>
      <c r="H271" s="1146"/>
      <c r="I271" s="1147"/>
      <c r="J271" s="254"/>
      <c r="K271" s="254"/>
      <c r="L271" s="254"/>
      <c r="M271" s="254"/>
      <c r="O271" s="1146"/>
      <c r="P271" s="1147"/>
      <c r="Q271" s="254"/>
      <c r="R271" s="254"/>
      <c r="S271" s="254"/>
      <c r="T271" s="254"/>
      <c r="V271" s="1146"/>
      <c r="W271" s="1147"/>
      <c r="X271" s="254"/>
      <c r="Y271" s="254"/>
      <c r="Z271" s="254"/>
      <c r="AA271" s="254"/>
      <c r="AC271" s="1146"/>
      <c r="AD271" s="1147"/>
      <c r="AE271" s="254"/>
      <c r="AF271" s="254"/>
      <c r="AG271" s="254"/>
      <c r="AH271" s="254"/>
      <c r="AJ271" s="1146"/>
      <c r="AK271" s="1147"/>
      <c r="AL271" s="254"/>
      <c r="AM271" s="254"/>
      <c r="AN271" s="254"/>
      <c r="AO271" s="254"/>
    </row>
    <row r="272" spans="1:41" s="194" customFormat="1" x14ac:dyDescent="0.15">
      <c r="A272" s="1146"/>
      <c r="B272" s="1147"/>
      <c r="C272" s="254"/>
      <c r="D272" s="254"/>
      <c r="E272" s="254"/>
      <c r="F272" s="254"/>
      <c r="H272" s="1146"/>
      <c r="I272" s="1147"/>
      <c r="J272" s="254"/>
      <c r="K272" s="254"/>
      <c r="L272" s="254"/>
      <c r="M272" s="254"/>
      <c r="O272" s="1146"/>
      <c r="P272" s="1147"/>
      <c r="Q272" s="254"/>
      <c r="R272" s="254"/>
      <c r="S272" s="254"/>
      <c r="T272" s="254"/>
      <c r="V272" s="1146"/>
      <c r="W272" s="1147"/>
      <c r="X272" s="254"/>
      <c r="Y272" s="254"/>
      <c r="Z272" s="254"/>
      <c r="AA272" s="254"/>
      <c r="AC272" s="1146"/>
      <c r="AD272" s="1147"/>
      <c r="AE272" s="254"/>
      <c r="AF272" s="254"/>
      <c r="AG272" s="254"/>
      <c r="AH272" s="254"/>
      <c r="AJ272" s="1146"/>
      <c r="AK272" s="1147"/>
      <c r="AL272" s="254"/>
      <c r="AM272" s="254"/>
      <c r="AN272" s="254"/>
      <c r="AO272" s="254"/>
    </row>
    <row r="273" spans="1:41" s="194" customFormat="1" x14ac:dyDescent="0.15">
      <c r="A273" s="1146"/>
      <c r="B273" s="1147"/>
      <c r="C273" s="254"/>
      <c r="D273" s="254"/>
      <c r="E273" s="254"/>
      <c r="F273" s="254"/>
      <c r="H273" s="1146"/>
      <c r="I273" s="1147"/>
      <c r="J273" s="254"/>
      <c r="K273" s="254"/>
      <c r="L273" s="254"/>
      <c r="M273" s="254"/>
      <c r="O273" s="1146"/>
      <c r="P273" s="1147"/>
      <c r="Q273" s="254"/>
      <c r="R273" s="254"/>
      <c r="S273" s="254"/>
      <c r="T273" s="254"/>
      <c r="V273" s="1146"/>
      <c r="W273" s="1147"/>
      <c r="X273" s="254"/>
      <c r="Y273" s="254"/>
      <c r="Z273" s="254"/>
      <c r="AA273" s="254"/>
      <c r="AC273" s="1146"/>
      <c r="AD273" s="1147"/>
      <c r="AE273" s="254"/>
      <c r="AF273" s="254"/>
      <c r="AG273" s="254"/>
      <c r="AH273" s="254"/>
      <c r="AJ273" s="1146"/>
      <c r="AK273" s="1147"/>
      <c r="AL273" s="254"/>
      <c r="AM273" s="254"/>
      <c r="AN273" s="254"/>
      <c r="AO273" s="254"/>
    </row>
    <row r="274" spans="1:41" s="194" customFormat="1" x14ac:dyDescent="0.15">
      <c r="A274" s="1146"/>
      <c r="B274" s="1147"/>
      <c r="C274" s="254"/>
      <c r="D274" s="254"/>
      <c r="E274" s="254"/>
      <c r="F274" s="254"/>
      <c r="H274" s="1146"/>
      <c r="I274" s="1147"/>
      <c r="J274" s="254"/>
      <c r="K274" s="254"/>
      <c r="L274" s="254"/>
      <c r="M274" s="254"/>
      <c r="O274" s="1146"/>
      <c r="P274" s="1147"/>
      <c r="Q274" s="254"/>
      <c r="R274" s="254"/>
      <c r="S274" s="254"/>
      <c r="T274" s="254"/>
      <c r="V274" s="1146"/>
      <c r="W274" s="1147"/>
      <c r="X274" s="254"/>
      <c r="Y274" s="254"/>
      <c r="Z274" s="254"/>
      <c r="AA274" s="254"/>
      <c r="AC274" s="1146"/>
      <c r="AD274" s="1147"/>
      <c r="AE274" s="254"/>
      <c r="AF274" s="254"/>
      <c r="AG274" s="254"/>
      <c r="AH274" s="254"/>
      <c r="AJ274" s="1146"/>
      <c r="AK274" s="1147"/>
      <c r="AL274" s="254"/>
      <c r="AM274" s="254"/>
      <c r="AN274" s="254"/>
      <c r="AO274" s="254"/>
    </row>
    <row r="275" spans="1:41" s="194" customFormat="1" x14ac:dyDescent="0.15">
      <c r="A275" s="1146"/>
      <c r="B275" s="1147"/>
      <c r="C275" s="254"/>
      <c r="D275" s="254"/>
      <c r="E275" s="254"/>
      <c r="F275" s="254"/>
      <c r="H275" s="1146"/>
      <c r="I275" s="1147"/>
      <c r="J275" s="254"/>
      <c r="K275" s="254"/>
      <c r="L275" s="254"/>
      <c r="M275" s="254"/>
      <c r="O275" s="1146"/>
      <c r="P275" s="1147"/>
      <c r="Q275" s="254"/>
      <c r="R275" s="254"/>
      <c r="S275" s="254"/>
      <c r="T275" s="254"/>
      <c r="V275" s="1146"/>
      <c r="W275" s="1147"/>
      <c r="X275" s="254"/>
      <c r="Y275" s="254"/>
      <c r="Z275" s="254"/>
      <c r="AA275" s="254"/>
      <c r="AC275" s="1146"/>
      <c r="AD275" s="1147"/>
      <c r="AE275" s="254"/>
      <c r="AF275" s="254"/>
      <c r="AG275" s="254"/>
      <c r="AH275" s="254"/>
      <c r="AJ275" s="1146"/>
      <c r="AK275" s="1147"/>
      <c r="AL275" s="254"/>
      <c r="AM275" s="254"/>
      <c r="AN275" s="254"/>
      <c r="AO275" s="254"/>
    </row>
    <row r="276" spans="1:41" s="194" customFormat="1" x14ac:dyDescent="0.15">
      <c r="A276" s="1146"/>
      <c r="B276" s="1147"/>
      <c r="C276" s="254"/>
      <c r="D276" s="254"/>
      <c r="E276" s="254"/>
      <c r="F276" s="254"/>
      <c r="H276" s="1146"/>
      <c r="I276" s="1147"/>
      <c r="J276" s="254"/>
      <c r="K276" s="254"/>
      <c r="L276" s="254"/>
      <c r="M276" s="254"/>
      <c r="O276" s="1146"/>
      <c r="P276" s="1147"/>
      <c r="Q276" s="254"/>
      <c r="R276" s="254"/>
      <c r="S276" s="254"/>
      <c r="T276" s="254"/>
      <c r="V276" s="1146"/>
      <c r="W276" s="1147"/>
      <c r="X276" s="254"/>
      <c r="Y276" s="254"/>
      <c r="Z276" s="254"/>
      <c r="AA276" s="254"/>
      <c r="AC276" s="1146"/>
      <c r="AD276" s="1147"/>
      <c r="AE276" s="254"/>
      <c r="AF276" s="254"/>
      <c r="AG276" s="254"/>
      <c r="AH276" s="254"/>
      <c r="AJ276" s="1146"/>
      <c r="AK276" s="1147"/>
      <c r="AL276" s="254"/>
      <c r="AM276" s="254"/>
      <c r="AN276" s="254"/>
      <c r="AO276" s="254"/>
    </row>
    <row r="277" spans="1:41" s="194" customFormat="1" x14ac:dyDescent="0.15">
      <c r="A277" s="1146"/>
      <c r="B277" s="1147"/>
      <c r="C277" s="254"/>
      <c r="D277" s="254"/>
      <c r="E277" s="254"/>
      <c r="F277" s="254"/>
      <c r="H277" s="1146"/>
      <c r="I277" s="1147"/>
      <c r="J277" s="254"/>
      <c r="K277" s="254"/>
      <c r="L277" s="254"/>
      <c r="M277" s="254"/>
      <c r="O277" s="1146"/>
      <c r="P277" s="1147"/>
      <c r="Q277" s="254"/>
      <c r="R277" s="254"/>
      <c r="S277" s="254"/>
      <c r="T277" s="254"/>
      <c r="V277" s="1146"/>
      <c r="W277" s="1147"/>
      <c r="X277" s="254"/>
      <c r="Y277" s="254"/>
      <c r="Z277" s="254"/>
      <c r="AA277" s="254"/>
      <c r="AC277" s="1146"/>
      <c r="AD277" s="1147"/>
      <c r="AE277" s="254"/>
      <c r="AF277" s="254"/>
      <c r="AG277" s="254"/>
      <c r="AH277" s="254"/>
      <c r="AJ277" s="1146"/>
      <c r="AK277" s="1147"/>
      <c r="AL277" s="254"/>
      <c r="AM277" s="254"/>
      <c r="AN277" s="254"/>
      <c r="AO277" s="254"/>
    </row>
    <row r="278" spans="1:41" s="194" customFormat="1" x14ac:dyDescent="0.15">
      <c r="A278" s="1146"/>
      <c r="B278" s="1147"/>
      <c r="C278" s="254"/>
      <c r="D278" s="254"/>
      <c r="E278" s="254"/>
      <c r="F278" s="254"/>
      <c r="H278" s="1146"/>
      <c r="I278" s="1147"/>
      <c r="J278" s="254"/>
      <c r="K278" s="254"/>
      <c r="L278" s="254"/>
      <c r="M278" s="254"/>
      <c r="O278" s="1146"/>
      <c r="P278" s="1147"/>
      <c r="Q278" s="254"/>
      <c r="R278" s="254"/>
      <c r="S278" s="254"/>
      <c r="T278" s="254"/>
      <c r="V278" s="1146"/>
      <c r="W278" s="1147"/>
      <c r="X278" s="254"/>
      <c r="Y278" s="254"/>
      <c r="Z278" s="254"/>
      <c r="AA278" s="254"/>
      <c r="AC278" s="1146"/>
      <c r="AD278" s="1147"/>
      <c r="AE278" s="254"/>
      <c r="AF278" s="254"/>
      <c r="AG278" s="254"/>
      <c r="AH278" s="254"/>
      <c r="AJ278" s="1146"/>
      <c r="AK278" s="1147"/>
      <c r="AL278" s="254"/>
      <c r="AM278" s="254"/>
      <c r="AN278" s="254"/>
      <c r="AO278" s="254"/>
    </row>
    <row r="279" spans="1:41" s="194" customFormat="1" x14ac:dyDescent="0.15">
      <c r="A279" s="1146"/>
      <c r="B279" s="1147"/>
      <c r="C279" s="254"/>
      <c r="D279" s="254"/>
      <c r="E279" s="254"/>
      <c r="F279" s="254"/>
      <c r="H279" s="1146"/>
      <c r="I279" s="1147"/>
      <c r="J279" s="254"/>
      <c r="K279" s="254"/>
      <c r="L279" s="254"/>
      <c r="M279" s="254"/>
      <c r="O279" s="1146"/>
      <c r="P279" s="1147"/>
      <c r="Q279" s="254"/>
      <c r="R279" s="254"/>
      <c r="S279" s="254"/>
      <c r="T279" s="254"/>
      <c r="V279" s="1146"/>
      <c r="W279" s="1147"/>
      <c r="X279" s="254"/>
      <c r="Y279" s="254"/>
      <c r="Z279" s="254"/>
      <c r="AA279" s="254"/>
      <c r="AC279" s="1146"/>
      <c r="AD279" s="1147"/>
      <c r="AE279" s="254"/>
      <c r="AF279" s="254"/>
      <c r="AG279" s="254"/>
      <c r="AH279" s="254"/>
      <c r="AJ279" s="1146"/>
      <c r="AK279" s="1147"/>
      <c r="AL279" s="254"/>
      <c r="AM279" s="254"/>
      <c r="AN279" s="254"/>
      <c r="AO279" s="254"/>
    </row>
    <row r="280" spans="1:41" s="194" customFormat="1" x14ac:dyDescent="0.15">
      <c r="A280" s="1146"/>
      <c r="B280" s="1147"/>
      <c r="C280" s="254"/>
      <c r="D280" s="254"/>
      <c r="E280" s="254"/>
      <c r="F280" s="254"/>
      <c r="H280" s="1146"/>
      <c r="I280" s="1147"/>
      <c r="J280" s="254"/>
      <c r="K280" s="254"/>
      <c r="L280" s="254"/>
      <c r="M280" s="254"/>
      <c r="O280" s="1146"/>
      <c r="P280" s="1147"/>
      <c r="Q280" s="254"/>
      <c r="R280" s="254"/>
      <c r="S280" s="254"/>
      <c r="T280" s="254"/>
      <c r="V280" s="1146"/>
      <c r="W280" s="1147"/>
      <c r="X280" s="254"/>
      <c r="Y280" s="254"/>
      <c r="Z280" s="254"/>
      <c r="AA280" s="254"/>
      <c r="AC280" s="1146"/>
      <c r="AD280" s="1147"/>
      <c r="AE280" s="254"/>
      <c r="AF280" s="254"/>
      <c r="AG280" s="254"/>
      <c r="AH280" s="254"/>
      <c r="AJ280" s="1146"/>
      <c r="AK280" s="1147"/>
      <c r="AL280" s="254"/>
      <c r="AM280" s="254"/>
      <c r="AN280" s="254"/>
      <c r="AO280" s="254"/>
    </row>
    <row r="281" spans="1:41" s="194" customFormat="1" x14ac:dyDescent="0.15">
      <c r="A281" s="1146"/>
      <c r="B281" s="1147"/>
      <c r="C281" s="254"/>
      <c r="D281" s="254"/>
      <c r="E281" s="254"/>
      <c r="F281" s="254"/>
      <c r="H281" s="1146"/>
      <c r="I281" s="1147"/>
      <c r="J281" s="254"/>
      <c r="K281" s="254"/>
      <c r="L281" s="254"/>
      <c r="M281" s="254"/>
      <c r="O281" s="1146"/>
      <c r="P281" s="1147"/>
      <c r="Q281" s="254"/>
      <c r="R281" s="254"/>
      <c r="S281" s="254"/>
      <c r="T281" s="254"/>
      <c r="V281" s="1146"/>
      <c r="W281" s="1147"/>
      <c r="X281" s="254"/>
      <c r="Y281" s="254"/>
      <c r="Z281" s="254"/>
      <c r="AA281" s="254"/>
      <c r="AC281" s="1146"/>
      <c r="AD281" s="1147"/>
      <c r="AE281" s="254"/>
      <c r="AF281" s="254"/>
      <c r="AG281" s="254"/>
      <c r="AH281" s="254"/>
      <c r="AJ281" s="1146"/>
      <c r="AK281" s="1147"/>
      <c r="AL281" s="254"/>
      <c r="AM281" s="254"/>
      <c r="AN281" s="254"/>
      <c r="AO281" s="254"/>
    </row>
    <row r="282" spans="1:41" s="194" customFormat="1" x14ac:dyDescent="0.15">
      <c r="A282" s="1146"/>
      <c r="B282" s="1147"/>
      <c r="C282" s="254"/>
      <c r="D282" s="254"/>
      <c r="E282" s="254"/>
      <c r="F282" s="254"/>
      <c r="H282" s="1146"/>
      <c r="I282" s="1147"/>
      <c r="J282" s="254"/>
      <c r="K282" s="254"/>
      <c r="L282" s="254"/>
      <c r="M282" s="254"/>
      <c r="O282" s="1146"/>
      <c r="P282" s="1147"/>
      <c r="Q282" s="254"/>
      <c r="R282" s="254"/>
      <c r="S282" s="254"/>
      <c r="T282" s="254"/>
      <c r="V282" s="1146"/>
      <c r="W282" s="1147"/>
      <c r="X282" s="254"/>
      <c r="Y282" s="254"/>
      <c r="Z282" s="254"/>
      <c r="AA282" s="254"/>
      <c r="AC282" s="1146"/>
      <c r="AD282" s="1147"/>
      <c r="AE282" s="254"/>
      <c r="AF282" s="254"/>
      <c r="AG282" s="254"/>
      <c r="AH282" s="254"/>
      <c r="AJ282" s="1146"/>
      <c r="AK282" s="1147"/>
      <c r="AL282" s="254"/>
      <c r="AM282" s="254"/>
      <c r="AN282" s="254"/>
      <c r="AO282" s="254"/>
    </row>
    <row r="283" spans="1:41" s="194" customFormat="1" x14ac:dyDescent="0.15">
      <c r="A283" s="1146"/>
      <c r="B283" s="1147"/>
      <c r="C283" s="254"/>
      <c r="D283" s="254"/>
      <c r="E283" s="254"/>
      <c r="F283" s="254"/>
      <c r="H283" s="1146"/>
      <c r="I283" s="1147"/>
      <c r="J283" s="254"/>
      <c r="K283" s="254"/>
      <c r="L283" s="254"/>
      <c r="M283" s="254"/>
      <c r="O283" s="1146"/>
      <c r="P283" s="1147"/>
      <c r="Q283" s="254"/>
      <c r="R283" s="254"/>
      <c r="S283" s="254"/>
      <c r="T283" s="254"/>
      <c r="V283" s="1146"/>
      <c r="W283" s="1147"/>
      <c r="X283" s="254"/>
      <c r="Y283" s="254"/>
      <c r="Z283" s="254"/>
      <c r="AA283" s="254"/>
      <c r="AC283" s="1146"/>
      <c r="AD283" s="1147"/>
      <c r="AE283" s="254"/>
      <c r="AF283" s="254"/>
      <c r="AG283" s="254"/>
      <c r="AH283" s="254"/>
      <c r="AJ283" s="1146"/>
      <c r="AK283" s="1147"/>
      <c r="AL283" s="254"/>
      <c r="AM283" s="254"/>
      <c r="AN283" s="254"/>
      <c r="AO283" s="254"/>
    </row>
    <row r="284" spans="1:41" s="194" customFormat="1" x14ac:dyDescent="0.15">
      <c r="A284" s="1146"/>
      <c r="B284" s="1147"/>
      <c r="C284" s="254"/>
      <c r="D284" s="254"/>
      <c r="E284" s="254"/>
      <c r="F284" s="254"/>
      <c r="H284" s="1146"/>
      <c r="I284" s="1147"/>
      <c r="J284" s="254"/>
      <c r="K284" s="254"/>
      <c r="L284" s="254"/>
      <c r="M284" s="254"/>
      <c r="O284" s="1146"/>
      <c r="P284" s="1147"/>
      <c r="Q284" s="254"/>
      <c r="R284" s="254"/>
      <c r="S284" s="254"/>
      <c r="T284" s="254"/>
      <c r="V284" s="1146"/>
      <c r="W284" s="1147"/>
      <c r="X284" s="254"/>
      <c r="Y284" s="254"/>
      <c r="Z284" s="254"/>
      <c r="AA284" s="254"/>
      <c r="AC284" s="1146"/>
      <c r="AD284" s="1147"/>
      <c r="AE284" s="254"/>
      <c r="AF284" s="254"/>
      <c r="AG284" s="254"/>
      <c r="AH284" s="254"/>
      <c r="AJ284" s="1146"/>
      <c r="AK284" s="1147"/>
      <c r="AL284" s="254"/>
      <c r="AM284" s="254"/>
      <c r="AN284" s="254"/>
      <c r="AO284" s="254"/>
    </row>
    <row r="285" spans="1:41" s="194" customFormat="1" x14ac:dyDescent="0.15">
      <c r="A285" s="1146"/>
      <c r="B285" s="1147"/>
      <c r="C285" s="254"/>
      <c r="D285" s="254"/>
      <c r="E285" s="254"/>
      <c r="F285" s="254"/>
      <c r="H285" s="1146"/>
      <c r="I285" s="1147"/>
      <c r="J285" s="254"/>
      <c r="K285" s="254"/>
      <c r="L285" s="254"/>
      <c r="M285" s="254"/>
      <c r="O285" s="1146"/>
      <c r="P285" s="1147"/>
      <c r="Q285" s="254"/>
      <c r="R285" s="254"/>
      <c r="S285" s="254"/>
      <c r="T285" s="254"/>
      <c r="V285" s="1146"/>
      <c r="W285" s="1147"/>
      <c r="X285" s="254"/>
      <c r="Y285" s="254"/>
      <c r="Z285" s="254"/>
      <c r="AA285" s="254"/>
      <c r="AC285" s="1146"/>
      <c r="AD285" s="1147"/>
      <c r="AE285" s="254"/>
      <c r="AF285" s="254"/>
      <c r="AG285" s="254"/>
      <c r="AH285" s="254"/>
      <c r="AJ285" s="1146"/>
      <c r="AK285" s="1147"/>
      <c r="AL285" s="254"/>
      <c r="AM285" s="254"/>
      <c r="AN285" s="254"/>
      <c r="AO285" s="254"/>
    </row>
    <row r="286" spans="1:41" x14ac:dyDescent="0.15">
      <c r="C286" s="255"/>
      <c r="D286" s="255"/>
      <c r="E286" s="255"/>
      <c r="F286" s="255"/>
      <c r="J286" s="255"/>
      <c r="K286" s="255"/>
      <c r="L286" s="255"/>
      <c r="M286" s="255"/>
      <c r="Q286" s="255"/>
      <c r="R286" s="255"/>
      <c r="S286" s="255"/>
      <c r="T286" s="255"/>
      <c r="X286" s="255"/>
      <c r="Y286" s="255"/>
      <c r="Z286" s="255"/>
      <c r="AA286" s="255"/>
      <c r="AE286" s="255"/>
      <c r="AF286" s="255"/>
      <c r="AG286" s="255"/>
      <c r="AH286" s="255"/>
      <c r="AL286" s="255"/>
      <c r="AM286" s="255"/>
      <c r="AN286" s="255"/>
      <c r="AO286" s="255"/>
    </row>
    <row r="287" spans="1:41" x14ac:dyDescent="0.15">
      <c r="C287" s="255"/>
      <c r="D287" s="255"/>
      <c r="E287" s="255"/>
      <c r="F287" s="255"/>
      <c r="J287" s="255"/>
      <c r="K287" s="255"/>
      <c r="L287" s="255"/>
      <c r="M287" s="255"/>
      <c r="Q287" s="255"/>
      <c r="R287" s="255"/>
      <c r="S287" s="255"/>
      <c r="T287" s="255"/>
      <c r="X287" s="255"/>
      <c r="Y287" s="255"/>
      <c r="Z287" s="255"/>
      <c r="AA287" s="255"/>
      <c r="AE287" s="255"/>
      <c r="AF287" s="255"/>
      <c r="AG287" s="255"/>
      <c r="AH287" s="255"/>
      <c r="AL287" s="255"/>
      <c r="AM287" s="255"/>
      <c r="AN287" s="255"/>
      <c r="AO287" s="255"/>
    </row>
    <row r="288" spans="1:41" x14ac:dyDescent="0.15">
      <c r="C288" s="255"/>
      <c r="D288" s="255"/>
      <c r="E288" s="255"/>
      <c r="F288" s="255"/>
      <c r="J288" s="255"/>
      <c r="K288" s="255"/>
      <c r="L288" s="255"/>
      <c r="M288" s="255"/>
      <c r="Q288" s="255"/>
      <c r="R288" s="255"/>
      <c r="S288" s="255"/>
      <c r="T288" s="255"/>
      <c r="X288" s="255"/>
      <c r="Y288" s="255"/>
      <c r="Z288" s="255"/>
      <c r="AA288" s="255"/>
      <c r="AE288" s="255"/>
      <c r="AF288" s="255"/>
      <c r="AG288" s="255"/>
      <c r="AH288" s="255"/>
      <c r="AL288" s="255"/>
      <c r="AM288" s="255"/>
      <c r="AN288" s="255"/>
      <c r="AO288" s="255"/>
    </row>
    <row r="289" spans="3:41" x14ac:dyDescent="0.15">
      <c r="C289" s="255"/>
      <c r="D289" s="255"/>
      <c r="E289" s="255"/>
      <c r="F289" s="255"/>
      <c r="J289" s="255"/>
      <c r="K289" s="255"/>
      <c r="L289" s="255"/>
      <c r="M289" s="255"/>
      <c r="Q289" s="255"/>
      <c r="R289" s="255"/>
      <c r="S289" s="255"/>
      <c r="T289" s="255"/>
      <c r="X289" s="255"/>
      <c r="Y289" s="255"/>
      <c r="Z289" s="255"/>
      <c r="AA289" s="255"/>
      <c r="AE289" s="255"/>
      <c r="AF289" s="255"/>
      <c r="AG289" s="255"/>
      <c r="AH289" s="255"/>
      <c r="AL289" s="255"/>
      <c r="AM289" s="255"/>
      <c r="AN289" s="255"/>
      <c r="AO289" s="255"/>
    </row>
    <row r="290" spans="3:41" x14ac:dyDescent="0.15">
      <c r="C290" s="255"/>
      <c r="D290" s="255"/>
      <c r="E290" s="255"/>
      <c r="F290" s="255"/>
      <c r="J290" s="255"/>
      <c r="K290" s="255"/>
      <c r="L290" s="255"/>
      <c r="M290" s="255"/>
      <c r="Q290" s="255"/>
      <c r="R290" s="255"/>
      <c r="S290" s="255"/>
      <c r="T290" s="255"/>
      <c r="X290" s="255"/>
      <c r="Y290" s="255"/>
      <c r="Z290" s="255"/>
      <c r="AA290" s="255"/>
      <c r="AE290" s="255"/>
      <c r="AF290" s="255"/>
      <c r="AG290" s="255"/>
      <c r="AH290" s="255"/>
      <c r="AL290" s="255"/>
      <c r="AM290" s="255"/>
      <c r="AN290" s="255"/>
      <c r="AO290" s="255"/>
    </row>
    <row r="291" spans="3:41" x14ac:dyDescent="0.15">
      <c r="C291" s="255"/>
      <c r="D291" s="255"/>
      <c r="E291" s="255"/>
      <c r="F291" s="255"/>
      <c r="J291" s="255"/>
      <c r="K291" s="255"/>
      <c r="L291" s="255"/>
      <c r="M291" s="255"/>
      <c r="Q291" s="255"/>
      <c r="R291" s="255"/>
      <c r="S291" s="255"/>
      <c r="T291" s="255"/>
      <c r="X291" s="255"/>
      <c r="Y291" s="255"/>
      <c r="Z291" s="255"/>
      <c r="AA291" s="255"/>
      <c r="AE291" s="255"/>
      <c r="AF291" s="255"/>
      <c r="AG291" s="255"/>
      <c r="AH291" s="255"/>
      <c r="AL291" s="255"/>
      <c r="AM291" s="255"/>
      <c r="AN291" s="255"/>
      <c r="AO291" s="255"/>
    </row>
    <row r="292" spans="3:41" x14ac:dyDescent="0.15">
      <c r="C292" s="255"/>
      <c r="D292" s="255"/>
      <c r="E292" s="255"/>
      <c r="F292" s="255"/>
      <c r="J292" s="255"/>
      <c r="K292" s="255"/>
      <c r="L292" s="255"/>
      <c r="M292" s="255"/>
      <c r="Q292" s="255"/>
      <c r="R292" s="255"/>
      <c r="S292" s="255"/>
      <c r="T292" s="255"/>
      <c r="X292" s="255"/>
      <c r="Y292" s="255"/>
      <c r="Z292" s="255"/>
      <c r="AA292" s="255"/>
      <c r="AE292" s="255"/>
      <c r="AF292" s="255"/>
      <c r="AG292" s="255"/>
      <c r="AH292" s="255"/>
      <c r="AL292" s="255"/>
      <c r="AM292" s="255"/>
      <c r="AN292" s="255"/>
      <c r="AO292" s="255"/>
    </row>
    <row r="293" spans="3:41" x14ac:dyDescent="0.15">
      <c r="C293" s="255"/>
      <c r="D293" s="255"/>
      <c r="E293" s="255"/>
      <c r="F293" s="255"/>
      <c r="J293" s="255"/>
      <c r="K293" s="255"/>
      <c r="L293" s="255"/>
      <c r="M293" s="255"/>
      <c r="Q293" s="255"/>
      <c r="R293" s="255"/>
      <c r="S293" s="255"/>
      <c r="T293" s="255"/>
      <c r="X293" s="255"/>
      <c r="Y293" s="255"/>
      <c r="Z293" s="255"/>
      <c r="AA293" s="255"/>
      <c r="AE293" s="255"/>
      <c r="AF293" s="255"/>
      <c r="AG293" s="255"/>
      <c r="AH293" s="255"/>
      <c r="AL293" s="255"/>
      <c r="AM293" s="255"/>
      <c r="AN293" s="255"/>
      <c r="AO293" s="255"/>
    </row>
    <row r="294" spans="3:41" x14ac:dyDescent="0.15">
      <c r="C294" s="255"/>
      <c r="D294" s="255"/>
      <c r="E294" s="255"/>
      <c r="F294" s="255"/>
      <c r="J294" s="255"/>
      <c r="K294" s="255"/>
      <c r="L294" s="255"/>
      <c r="M294" s="255"/>
      <c r="Q294" s="255"/>
      <c r="R294" s="255"/>
      <c r="S294" s="255"/>
      <c r="T294" s="255"/>
      <c r="X294" s="255"/>
      <c r="Y294" s="255"/>
      <c r="Z294" s="255"/>
      <c r="AA294" s="255"/>
      <c r="AE294" s="255"/>
      <c r="AF294" s="255"/>
      <c r="AG294" s="255"/>
      <c r="AH294" s="255"/>
      <c r="AL294" s="255"/>
      <c r="AM294" s="255"/>
      <c r="AN294" s="255"/>
      <c r="AO294" s="255"/>
    </row>
    <row r="295" spans="3:41" x14ac:dyDescent="0.15">
      <c r="C295" s="255"/>
      <c r="D295" s="255"/>
      <c r="E295" s="255"/>
      <c r="F295" s="255"/>
      <c r="J295" s="255"/>
      <c r="K295" s="255"/>
      <c r="L295" s="255"/>
      <c r="M295" s="255"/>
      <c r="Q295" s="255"/>
      <c r="R295" s="255"/>
      <c r="S295" s="255"/>
      <c r="T295" s="255"/>
      <c r="X295" s="255"/>
      <c r="Y295" s="255"/>
      <c r="Z295" s="255"/>
      <c r="AA295" s="255"/>
      <c r="AE295" s="255"/>
      <c r="AF295" s="255"/>
      <c r="AG295" s="255"/>
      <c r="AH295" s="255"/>
      <c r="AL295" s="255"/>
      <c r="AM295" s="255"/>
      <c r="AN295" s="255"/>
      <c r="AO295" s="255"/>
    </row>
    <row r="296" spans="3:41" x14ac:dyDescent="0.15">
      <c r="C296" s="255"/>
      <c r="D296" s="255"/>
      <c r="E296" s="255"/>
      <c r="F296" s="255"/>
      <c r="J296" s="255"/>
      <c r="K296" s="255"/>
      <c r="L296" s="255"/>
      <c r="M296" s="255"/>
      <c r="Q296" s="255"/>
      <c r="R296" s="255"/>
      <c r="S296" s="255"/>
      <c r="T296" s="255"/>
      <c r="X296" s="255"/>
      <c r="Y296" s="255"/>
      <c r="Z296" s="255"/>
      <c r="AA296" s="255"/>
      <c r="AE296" s="255"/>
      <c r="AF296" s="255"/>
      <c r="AG296" s="255"/>
      <c r="AH296" s="255"/>
      <c r="AL296" s="255"/>
      <c r="AM296" s="255"/>
      <c r="AN296" s="255"/>
      <c r="AO296" s="255"/>
    </row>
    <row r="297" spans="3:41" x14ac:dyDescent="0.15">
      <c r="C297" s="255"/>
      <c r="D297" s="255"/>
      <c r="E297" s="255"/>
      <c r="F297" s="255"/>
      <c r="J297" s="255"/>
      <c r="K297" s="255"/>
      <c r="L297" s="255"/>
      <c r="M297" s="255"/>
      <c r="Q297" s="255"/>
      <c r="R297" s="255"/>
      <c r="S297" s="255"/>
      <c r="T297" s="255"/>
      <c r="X297" s="255"/>
      <c r="Y297" s="255"/>
      <c r="Z297" s="255"/>
      <c r="AA297" s="255"/>
      <c r="AE297" s="255"/>
      <c r="AF297" s="255"/>
      <c r="AG297" s="255"/>
      <c r="AH297" s="255"/>
      <c r="AL297" s="255"/>
      <c r="AM297" s="255"/>
      <c r="AN297" s="255"/>
      <c r="AO297" s="255"/>
    </row>
    <row r="298" spans="3:41" x14ac:dyDescent="0.15">
      <c r="C298" s="255"/>
      <c r="D298" s="255"/>
      <c r="E298" s="255"/>
      <c r="F298" s="255"/>
      <c r="J298" s="255"/>
      <c r="K298" s="255"/>
      <c r="L298" s="255"/>
      <c r="M298" s="255"/>
      <c r="Q298" s="255"/>
      <c r="R298" s="255"/>
      <c r="S298" s="255"/>
      <c r="T298" s="255"/>
      <c r="X298" s="255"/>
      <c r="Y298" s="255"/>
      <c r="Z298" s="255"/>
      <c r="AA298" s="255"/>
      <c r="AE298" s="255"/>
      <c r="AF298" s="255"/>
      <c r="AG298" s="255"/>
      <c r="AH298" s="255"/>
      <c r="AL298" s="255"/>
      <c r="AM298" s="255"/>
      <c r="AN298" s="255"/>
      <c r="AO298" s="255"/>
    </row>
    <row r="299" spans="3:41" x14ac:dyDescent="0.15">
      <c r="C299" s="255"/>
      <c r="D299" s="255"/>
      <c r="E299" s="255"/>
      <c r="F299" s="255"/>
      <c r="J299" s="255"/>
      <c r="K299" s="255"/>
      <c r="L299" s="255"/>
      <c r="M299" s="255"/>
      <c r="Q299" s="255"/>
      <c r="R299" s="255"/>
      <c r="S299" s="255"/>
      <c r="T299" s="255"/>
      <c r="X299" s="255"/>
      <c r="Y299" s="255"/>
      <c r="Z299" s="255"/>
      <c r="AA299" s="255"/>
      <c r="AE299" s="255"/>
      <c r="AF299" s="255"/>
      <c r="AG299" s="255"/>
      <c r="AH299" s="255"/>
      <c r="AL299" s="255"/>
      <c r="AM299" s="255"/>
      <c r="AN299" s="255"/>
      <c r="AO299" s="255"/>
    </row>
    <row r="300" spans="3:41" x14ac:dyDescent="0.15">
      <c r="C300" s="255"/>
      <c r="D300" s="255"/>
      <c r="E300" s="255"/>
      <c r="F300" s="255"/>
      <c r="J300" s="255"/>
      <c r="K300" s="255"/>
      <c r="L300" s="255"/>
      <c r="M300" s="255"/>
      <c r="Q300" s="255"/>
      <c r="R300" s="255"/>
      <c r="S300" s="255"/>
      <c r="T300" s="255"/>
      <c r="X300" s="255"/>
      <c r="Y300" s="255"/>
      <c r="Z300" s="255"/>
      <c r="AA300" s="255"/>
      <c r="AE300" s="255"/>
      <c r="AF300" s="255"/>
      <c r="AG300" s="255"/>
      <c r="AH300" s="255"/>
      <c r="AL300" s="255"/>
      <c r="AM300" s="255"/>
      <c r="AN300" s="255"/>
      <c r="AO300" s="255"/>
    </row>
    <row r="301" spans="3:41" x14ac:dyDescent="0.15">
      <c r="C301" s="255"/>
      <c r="D301" s="255"/>
      <c r="E301" s="255"/>
      <c r="F301" s="255"/>
      <c r="J301" s="255"/>
      <c r="K301" s="255"/>
      <c r="L301" s="255"/>
      <c r="M301" s="255"/>
      <c r="Q301" s="255"/>
      <c r="R301" s="255"/>
      <c r="S301" s="255"/>
      <c r="T301" s="255"/>
      <c r="X301" s="255"/>
      <c r="Y301" s="255"/>
      <c r="Z301" s="255"/>
      <c r="AA301" s="255"/>
      <c r="AE301" s="255"/>
      <c r="AF301" s="255"/>
      <c r="AG301" s="255"/>
      <c r="AH301" s="255"/>
      <c r="AL301" s="255"/>
      <c r="AM301" s="255"/>
      <c r="AN301" s="255"/>
      <c r="AO301" s="255"/>
    </row>
    <row r="302" spans="3:41" x14ac:dyDescent="0.15">
      <c r="C302" s="255"/>
      <c r="D302" s="255"/>
      <c r="E302" s="255"/>
      <c r="F302" s="255"/>
      <c r="J302" s="255"/>
      <c r="K302" s="255"/>
      <c r="L302" s="255"/>
      <c r="M302" s="255"/>
      <c r="Q302" s="255"/>
      <c r="R302" s="255"/>
      <c r="S302" s="255"/>
      <c r="T302" s="255"/>
      <c r="X302" s="255"/>
      <c r="Y302" s="255"/>
      <c r="Z302" s="255"/>
      <c r="AA302" s="255"/>
      <c r="AE302" s="255"/>
      <c r="AF302" s="255"/>
      <c r="AG302" s="255"/>
      <c r="AH302" s="255"/>
      <c r="AL302" s="255"/>
      <c r="AM302" s="255"/>
      <c r="AN302" s="255"/>
      <c r="AO302" s="255"/>
    </row>
    <row r="303" spans="3:41" x14ac:dyDescent="0.15">
      <c r="C303" s="255"/>
      <c r="D303" s="255"/>
      <c r="E303" s="255"/>
      <c r="F303" s="255"/>
      <c r="J303" s="255"/>
      <c r="K303" s="255"/>
      <c r="L303" s="255"/>
      <c r="M303" s="255"/>
      <c r="Q303" s="255"/>
      <c r="R303" s="255"/>
      <c r="S303" s="255"/>
      <c r="T303" s="255"/>
      <c r="X303" s="255"/>
      <c r="Y303" s="255"/>
      <c r="Z303" s="255"/>
      <c r="AA303" s="255"/>
      <c r="AE303" s="255"/>
      <c r="AF303" s="255"/>
      <c r="AG303" s="255"/>
      <c r="AH303" s="255"/>
      <c r="AL303" s="255"/>
      <c r="AM303" s="255"/>
      <c r="AN303" s="255"/>
      <c r="AO303" s="255"/>
    </row>
    <row r="304" spans="3:41" x14ac:dyDescent="0.15">
      <c r="C304" s="255"/>
      <c r="D304" s="255"/>
      <c r="E304" s="255"/>
      <c r="F304" s="255"/>
      <c r="J304" s="255"/>
      <c r="K304" s="255"/>
      <c r="L304" s="255"/>
      <c r="M304" s="255"/>
      <c r="Q304" s="255"/>
      <c r="R304" s="255"/>
      <c r="S304" s="255"/>
      <c r="T304" s="255"/>
      <c r="X304" s="255"/>
      <c r="Y304" s="255"/>
      <c r="Z304" s="255"/>
      <c r="AA304" s="255"/>
      <c r="AE304" s="255"/>
      <c r="AF304" s="255"/>
      <c r="AG304" s="255"/>
      <c r="AH304" s="255"/>
      <c r="AL304" s="255"/>
      <c r="AM304" s="255"/>
      <c r="AN304" s="255"/>
      <c r="AO304" s="255"/>
    </row>
    <row r="305" spans="3:41" x14ac:dyDescent="0.15">
      <c r="C305" s="255"/>
      <c r="D305" s="255"/>
      <c r="E305" s="255"/>
      <c r="F305" s="255"/>
      <c r="J305" s="255"/>
      <c r="K305" s="255"/>
      <c r="L305" s="255"/>
      <c r="M305" s="255"/>
      <c r="Q305" s="255"/>
      <c r="R305" s="255"/>
      <c r="S305" s="255"/>
      <c r="T305" s="255"/>
      <c r="X305" s="255"/>
      <c r="Y305" s="255"/>
      <c r="Z305" s="255"/>
      <c r="AA305" s="255"/>
      <c r="AE305" s="255"/>
      <c r="AF305" s="255"/>
      <c r="AG305" s="255"/>
      <c r="AH305" s="255"/>
      <c r="AL305" s="255"/>
      <c r="AM305" s="255"/>
      <c r="AN305" s="255"/>
      <c r="AO305" s="255"/>
    </row>
    <row r="306" spans="3:41" x14ac:dyDescent="0.15">
      <c r="C306" s="255"/>
      <c r="D306" s="255"/>
      <c r="E306" s="255"/>
      <c r="F306" s="255"/>
      <c r="J306" s="255"/>
      <c r="K306" s="255"/>
      <c r="L306" s="255"/>
      <c r="M306" s="255"/>
      <c r="Q306" s="255"/>
      <c r="R306" s="255"/>
      <c r="S306" s="255"/>
      <c r="T306" s="255"/>
      <c r="X306" s="255"/>
      <c r="Y306" s="255"/>
      <c r="Z306" s="255"/>
      <c r="AA306" s="255"/>
      <c r="AE306" s="255"/>
      <c r="AF306" s="255"/>
      <c r="AG306" s="255"/>
      <c r="AH306" s="255"/>
      <c r="AL306" s="255"/>
      <c r="AM306" s="255"/>
      <c r="AN306" s="255"/>
      <c r="AO306" s="255"/>
    </row>
    <row r="307" spans="3:41" x14ac:dyDescent="0.15">
      <c r="C307" s="255"/>
      <c r="D307" s="255"/>
      <c r="E307" s="255"/>
      <c r="F307" s="255"/>
      <c r="J307" s="255"/>
      <c r="K307" s="255"/>
      <c r="L307" s="255"/>
      <c r="M307" s="255"/>
      <c r="Q307" s="255"/>
      <c r="R307" s="255"/>
      <c r="S307" s="255"/>
      <c r="T307" s="255"/>
      <c r="X307" s="255"/>
      <c r="Y307" s="255"/>
      <c r="Z307" s="255"/>
      <c r="AA307" s="255"/>
      <c r="AE307" s="255"/>
      <c r="AF307" s="255"/>
      <c r="AG307" s="255"/>
      <c r="AH307" s="255"/>
      <c r="AL307" s="255"/>
      <c r="AM307" s="255"/>
      <c r="AN307" s="255"/>
      <c r="AO307" s="255"/>
    </row>
    <row r="308" spans="3:41" x14ac:dyDescent="0.15">
      <c r="C308" s="255"/>
      <c r="D308" s="255"/>
      <c r="E308" s="255"/>
      <c r="F308" s="255"/>
      <c r="J308" s="255"/>
      <c r="K308" s="255"/>
      <c r="L308" s="255"/>
      <c r="M308" s="255"/>
      <c r="Q308" s="255"/>
      <c r="R308" s="255"/>
      <c r="S308" s="255"/>
      <c r="T308" s="255"/>
      <c r="X308" s="255"/>
      <c r="Y308" s="255"/>
      <c r="Z308" s="255"/>
      <c r="AA308" s="255"/>
      <c r="AE308" s="255"/>
      <c r="AF308" s="255"/>
      <c r="AG308" s="255"/>
      <c r="AH308" s="255"/>
      <c r="AL308" s="255"/>
      <c r="AM308" s="255"/>
      <c r="AN308" s="255"/>
      <c r="AO308" s="255"/>
    </row>
    <row r="309" spans="3:41" x14ac:dyDescent="0.15">
      <c r="C309" s="255"/>
      <c r="D309" s="255"/>
      <c r="E309" s="255"/>
      <c r="F309" s="255"/>
      <c r="J309" s="255"/>
      <c r="K309" s="255"/>
      <c r="L309" s="255"/>
      <c r="M309" s="255"/>
      <c r="Q309" s="255"/>
      <c r="R309" s="255"/>
      <c r="S309" s="255"/>
      <c r="T309" s="255"/>
      <c r="X309" s="255"/>
      <c r="Y309" s="255"/>
      <c r="Z309" s="255"/>
      <c r="AA309" s="255"/>
      <c r="AE309" s="255"/>
      <c r="AF309" s="255"/>
      <c r="AG309" s="255"/>
      <c r="AH309" s="255"/>
      <c r="AL309" s="255"/>
      <c r="AM309" s="255"/>
      <c r="AN309" s="255"/>
      <c r="AO309" s="255"/>
    </row>
    <row r="310" spans="3:41" x14ac:dyDescent="0.15">
      <c r="C310" s="255"/>
      <c r="D310" s="255"/>
      <c r="E310" s="255"/>
      <c r="F310" s="255"/>
      <c r="J310" s="255"/>
      <c r="K310" s="255"/>
      <c r="L310" s="255"/>
      <c r="M310" s="255"/>
      <c r="Q310" s="255"/>
      <c r="R310" s="255"/>
      <c r="S310" s="255"/>
      <c r="T310" s="255"/>
      <c r="X310" s="255"/>
      <c r="Y310" s="255"/>
      <c r="Z310" s="255"/>
      <c r="AA310" s="255"/>
      <c r="AE310" s="255"/>
      <c r="AF310" s="255"/>
      <c r="AG310" s="255"/>
      <c r="AH310" s="255"/>
      <c r="AL310" s="255"/>
      <c r="AM310" s="255"/>
      <c r="AN310" s="255"/>
      <c r="AO310" s="255"/>
    </row>
    <row r="311" spans="3:41" x14ac:dyDescent="0.15">
      <c r="C311" s="255"/>
      <c r="D311" s="255"/>
      <c r="E311" s="255"/>
      <c r="F311" s="255"/>
      <c r="J311" s="255"/>
      <c r="K311" s="255"/>
      <c r="L311" s="255"/>
      <c r="M311" s="255"/>
      <c r="Q311" s="255"/>
      <c r="R311" s="255"/>
      <c r="S311" s="255"/>
      <c r="T311" s="255"/>
      <c r="X311" s="255"/>
      <c r="Y311" s="255"/>
      <c r="Z311" s="255"/>
      <c r="AA311" s="255"/>
      <c r="AE311" s="255"/>
      <c r="AF311" s="255"/>
      <c r="AG311" s="255"/>
      <c r="AH311" s="255"/>
      <c r="AL311" s="255"/>
      <c r="AM311" s="255"/>
      <c r="AN311" s="255"/>
      <c r="AO311" s="255"/>
    </row>
    <row r="312" spans="3:41" x14ac:dyDescent="0.15">
      <c r="C312" s="255"/>
      <c r="D312" s="255"/>
      <c r="E312" s="255"/>
      <c r="F312" s="255"/>
      <c r="J312" s="255"/>
      <c r="K312" s="255"/>
      <c r="L312" s="255"/>
      <c r="M312" s="255"/>
      <c r="Q312" s="255"/>
      <c r="R312" s="255"/>
      <c r="S312" s="255"/>
      <c r="T312" s="255"/>
      <c r="X312" s="255"/>
      <c r="Y312" s="255"/>
      <c r="Z312" s="255"/>
      <c r="AA312" s="255"/>
      <c r="AE312" s="255"/>
      <c r="AF312" s="255"/>
      <c r="AG312" s="255"/>
      <c r="AH312" s="255"/>
      <c r="AL312" s="255"/>
      <c r="AM312" s="255"/>
      <c r="AN312" s="255"/>
      <c r="AO312" s="255"/>
    </row>
    <row r="313" spans="3:41" x14ac:dyDescent="0.15">
      <c r="C313" s="255"/>
      <c r="D313" s="255"/>
      <c r="E313" s="255"/>
      <c r="F313" s="255"/>
      <c r="J313" s="255"/>
      <c r="K313" s="255"/>
      <c r="L313" s="255"/>
      <c r="M313" s="255"/>
      <c r="Q313" s="255"/>
      <c r="R313" s="255"/>
      <c r="S313" s="255"/>
      <c r="T313" s="255"/>
      <c r="X313" s="255"/>
      <c r="Y313" s="255"/>
      <c r="Z313" s="255"/>
      <c r="AA313" s="255"/>
      <c r="AE313" s="255"/>
      <c r="AF313" s="255"/>
      <c r="AG313" s="255"/>
      <c r="AH313" s="255"/>
      <c r="AL313" s="255"/>
      <c r="AM313" s="255"/>
      <c r="AN313" s="255"/>
      <c r="AO313" s="255"/>
    </row>
    <row r="314" spans="3:41" x14ac:dyDescent="0.15">
      <c r="C314" s="255"/>
      <c r="D314" s="255"/>
      <c r="E314" s="255"/>
      <c r="F314" s="255"/>
      <c r="J314" s="255"/>
      <c r="K314" s="255"/>
      <c r="L314" s="255"/>
      <c r="M314" s="255"/>
      <c r="Q314" s="255"/>
      <c r="R314" s="255"/>
      <c r="S314" s="255"/>
      <c r="T314" s="255"/>
      <c r="X314" s="255"/>
      <c r="Y314" s="255"/>
      <c r="Z314" s="255"/>
      <c r="AA314" s="255"/>
      <c r="AE314" s="255"/>
      <c r="AF314" s="255"/>
      <c r="AG314" s="255"/>
      <c r="AH314" s="255"/>
      <c r="AL314" s="255"/>
      <c r="AM314" s="255"/>
      <c r="AN314" s="255"/>
      <c r="AO314" s="255"/>
    </row>
    <row r="315" spans="3:41" x14ac:dyDescent="0.15">
      <c r="C315" s="255"/>
      <c r="D315" s="255"/>
      <c r="E315" s="255"/>
      <c r="F315" s="255"/>
      <c r="J315" s="255"/>
      <c r="K315" s="255"/>
      <c r="L315" s="255"/>
      <c r="M315" s="255"/>
      <c r="Q315" s="255"/>
      <c r="R315" s="255"/>
      <c r="S315" s="255"/>
      <c r="T315" s="255"/>
      <c r="X315" s="255"/>
      <c r="Y315" s="255"/>
      <c r="Z315" s="255"/>
      <c r="AA315" s="255"/>
      <c r="AE315" s="255"/>
      <c r="AF315" s="255"/>
      <c r="AG315" s="255"/>
      <c r="AH315" s="255"/>
      <c r="AL315" s="255"/>
      <c r="AM315" s="255"/>
      <c r="AN315" s="255"/>
      <c r="AO315" s="255"/>
    </row>
    <row r="316" spans="3:41" x14ac:dyDescent="0.15">
      <c r="C316" s="255"/>
      <c r="D316" s="255"/>
      <c r="E316" s="255"/>
      <c r="F316" s="255"/>
      <c r="J316" s="255"/>
      <c r="K316" s="255"/>
      <c r="L316" s="255"/>
      <c r="M316" s="255"/>
      <c r="Q316" s="255"/>
      <c r="R316" s="255"/>
      <c r="S316" s="255"/>
      <c r="T316" s="255"/>
      <c r="X316" s="255"/>
      <c r="Y316" s="255"/>
      <c r="Z316" s="255"/>
      <c r="AA316" s="255"/>
      <c r="AE316" s="255"/>
      <c r="AF316" s="255"/>
      <c r="AG316" s="255"/>
      <c r="AH316" s="255"/>
      <c r="AL316" s="255"/>
      <c r="AM316" s="255"/>
      <c r="AN316" s="255"/>
      <c r="AO316" s="255"/>
    </row>
    <row r="317" spans="3:41" x14ac:dyDescent="0.15">
      <c r="C317" s="255"/>
      <c r="D317" s="255"/>
      <c r="E317" s="255"/>
      <c r="F317" s="255"/>
      <c r="J317" s="255"/>
      <c r="K317" s="255"/>
      <c r="L317" s="255"/>
      <c r="M317" s="255"/>
      <c r="Q317" s="255"/>
      <c r="R317" s="255"/>
      <c r="S317" s="255"/>
      <c r="T317" s="255"/>
      <c r="X317" s="255"/>
      <c r="Y317" s="255"/>
      <c r="Z317" s="255"/>
      <c r="AA317" s="255"/>
      <c r="AE317" s="255"/>
      <c r="AF317" s="255"/>
      <c r="AG317" s="255"/>
      <c r="AH317" s="255"/>
      <c r="AL317" s="255"/>
      <c r="AM317" s="255"/>
      <c r="AN317" s="255"/>
      <c r="AO317" s="255"/>
    </row>
    <row r="318" spans="3:41" x14ac:dyDescent="0.15">
      <c r="C318" s="255"/>
      <c r="D318" s="255"/>
      <c r="E318" s="255"/>
      <c r="F318" s="255"/>
      <c r="J318" s="255"/>
      <c r="K318" s="255"/>
      <c r="L318" s="255"/>
      <c r="M318" s="255"/>
      <c r="Q318" s="255"/>
      <c r="R318" s="255"/>
      <c r="S318" s="255"/>
      <c r="T318" s="255"/>
      <c r="X318" s="255"/>
      <c r="Y318" s="255"/>
      <c r="Z318" s="255"/>
      <c r="AA318" s="255"/>
      <c r="AE318" s="255"/>
      <c r="AF318" s="255"/>
      <c r="AG318" s="255"/>
      <c r="AH318" s="255"/>
      <c r="AL318" s="255"/>
      <c r="AM318" s="255"/>
      <c r="AN318" s="255"/>
      <c r="AO318" s="255"/>
    </row>
    <row r="319" spans="3:41" x14ac:dyDescent="0.15">
      <c r="C319" s="255"/>
      <c r="D319" s="255"/>
      <c r="E319" s="255"/>
      <c r="F319" s="255"/>
      <c r="J319" s="255"/>
      <c r="K319" s="255"/>
      <c r="L319" s="255"/>
      <c r="M319" s="255"/>
      <c r="Q319" s="255"/>
      <c r="R319" s="255"/>
      <c r="S319" s="255"/>
      <c r="T319" s="255"/>
      <c r="X319" s="255"/>
      <c r="Y319" s="255"/>
      <c r="Z319" s="255"/>
      <c r="AA319" s="255"/>
      <c r="AE319" s="255"/>
      <c r="AF319" s="255"/>
      <c r="AG319" s="255"/>
      <c r="AH319" s="255"/>
      <c r="AL319" s="255"/>
      <c r="AM319" s="255"/>
      <c r="AN319" s="255"/>
      <c r="AO319" s="255"/>
    </row>
    <row r="320" spans="3:41" x14ac:dyDescent="0.15">
      <c r="C320" s="255"/>
      <c r="D320" s="255"/>
      <c r="E320" s="255"/>
      <c r="F320" s="255"/>
      <c r="J320" s="255"/>
      <c r="K320" s="255"/>
      <c r="L320" s="255"/>
      <c r="M320" s="255"/>
      <c r="Q320" s="255"/>
      <c r="R320" s="255"/>
      <c r="S320" s="255"/>
      <c r="T320" s="255"/>
      <c r="X320" s="255"/>
      <c r="Y320" s="255"/>
      <c r="Z320" s="255"/>
      <c r="AA320" s="255"/>
      <c r="AE320" s="255"/>
      <c r="AF320" s="255"/>
      <c r="AG320" s="255"/>
      <c r="AH320" s="255"/>
      <c r="AL320" s="255"/>
      <c r="AM320" s="255"/>
      <c r="AN320" s="255"/>
      <c r="AO320" s="255"/>
    </row>
    <row r="321" spans="3:41" x14ac:dyDescent="0.15">
      <c r="C321" s="255"/>
      <c r="D321" s="255"/>
      <c r="E321" s="255"/>
      <c r="F321" s="255"/>
      <c r="J321" s="255"/>
      <c r="K321" s="255"/>
      <c r="L321" s="255"/>
      <c r="M321" s="255"/>
      <c r="Q321" s="255"/>
      <c r="R321" s="255"/>
      <c r="S321" s="255"/>
      <c r="T321" s="255"/>
      <c r="X321" s="255"/>
      <c r="Y321" s="255"/>
      <c r="Z321" s="255"/>
      <c r="AA321" s="255"/>
      <c r="AE321" s="255"/>
      <c r="AF321" s="255"/>
      <c r="AG321" s="255"/>
      <c r="AH321" s="255"/>
      <c r="AL321" s="255"/>
      <c r="AM321" s="255"/>
      <c r="AN321" s="255"/>
      <c r="AO321" s="255"/>
    </row>
    <row r="322" spans="3:41" x14ac:dyDescent="0.15">
      <c r="C322" s="255"/>
      <c r="D322" s="255"/>
      <c r="E322" s="255"/>
      <c r="F322" s="255"/>
      <c r="J322" s="255"/>
      <c r="K322" s="255"/>
      <c r="L322" s="255"/>
      <c r="M322" s="255"/>
      <c r="Q322" s="255"/>
      <c r="R322" s="255"/>
      <c r="S322" s="255"/>
      <c r="T322" s="255"/>
      <c r="X322" s="255"/>
      <c r="Y322" s="255"/>
      <c r="Z322" s="255"/>
      <c r="AA322" s="255"/>
      <c r="AE322" s="255"/>
      <c r="AF322" s="255"/>
      <c r="AG322" s="255"/>
      <c r="AH322" s="255"/>
      <c r="AL322" s="255"/>
      <c r="AM322" s="255"/>
      <c r="AN322" s="255"/>
      <c r="AO322" s="255"/>
    </row>
    <row r="323" spans="3:41" x14ac:dyDescent="0.15">
      <c r="C323" s="255"/>
      <c r="D323" s="255"/>
      <c r="E323" s="255"/>
      <c r="F323" s="255"/>
      <c r="J323" s="255"/>
      <c r="K323" s="255"/>
      <c r="L323" s="255"/>
      <c r="M323" s="255"/>
      <c r="Q323" s="255"/>
      <c r="R323" s="255"/>
      <c r="S323" s="255"/>
      <c r="T323" s="255"/>
      <c r="X323" s="255"/>
      <c r="Y323" s="255"/>
      <c r="Z323" s="255"/>
      <c r="AA323" s="255"/>
      <c r="AE323" s="255"/>
      <c r="AF323" s="255"/>
      <c r="AG323" s="255"/>
      <c r="AH323" s="255"/>
      <c r="AL323" s="255"/>
      <c r="AM323" s="255"/>
      <c r="AN323" s="255"/>
      <c r="AO323" s="255"/>
    </row>
    <row r="324" spans="3:41" x14ac:dyDescent="0.15">
      <c r="C324" s="255"/>
      <c r="D324" s="255"/>
      <c r="E324" s="255"/>
      <c r="F324" s="255"/>
      <c r="J324" s="255"/>
      <c r="K324" s="255"/>
      <c r="L324" s="255"/>
      <c r="M324" s="255"/>
      <c r="Q324" s="255"/>
      <c r="R324" s="255"/>
      <c r="S324" s="255"/>
      <c r="T324" s="255"/>
      <c r="X324" s="255"/>
      <c r="Y324" s="255"/>
      <c r="Z324" s="255"/>
      <c r="AA324" s="255"/>
      <c r="AE324" s="255"/>
      <c r="AF324" s="255"/>
      <c r="AG324" s="255"/>
      <c r="AH324" s="255"/>
      <c r="AL324" s="255"/>
      <c r="AM324" s="255"/>
      <c r="AN324" s="255"/>
      <c r="AO324" s="255"/>
    </row>
    <row r="325" spans="3:41" x14ac:dyDescent="0.15">
      <c r="C325" s="255"/>
      <c r="D325" s="255"/>
      <c r="E325" s="255"/>
      <c r="F325" s="255"/>
      <c r="J325" s="255"/>
      <c r="K325" s="255"/>
      <c r="L325" s="255"/>
      <c r="M325" s="255"/>
      <c r="Q325" s="255"/>
      <c r="R325" s="255"/>
      <c r="S325" s="255"/>
      <c r="T325" s="255"/>
      <c r="X325" s="255"/>
      <c r="Y325" s="255"/>
      <c r="Z325" s="255"/>
      <c r="AA325" s="255"/>
      <c r="AE325" s="255"/>
      <c r="AF325" s="255"/>
      <c r="AG325" s="255"/>
      <c r="AH325" s="255"/>
      <c r="AL325" s="255"/>
      <c r="AM325" s="255"/>
      <c r="AN325" s="255"/>
      <c r="AO325" s="255"/>
    </row>
    <row r="326" spans="3:41" x14ac:dyDescent="0.15">
      <c r="C326" s="255"/>
      <c r="D326" s="255"/>
      <c r="E326" s="255"/>
      <c r="F326" s="255"/>
      <c r="J326" s="255"/>
      <c r="K326" s="255"/>
      <c r="L326" s="255"/>
      <c r="M326" s="255"/>
      <c r="Q326" s="255"/>
      <c r="R326" s="255"/>
      <c r="S326" s="255"/>
      <c r="T326" s="255"/>
      <c r="X326" s="255"/>
      <c r="Y326" s="255"/>
      <c r="Z326" s="255"/>
      <c r="AA326" s="255"/>
      <c r="AE326" s="255"/>
      <c r="AF326" s="255"/>
      <c r="AG326" s="255"/>
      <c r="AH326" s="255"/>
      <c r="AL326" s="255"/>
      <c r="AM326" s="255"/>
      <c r="AN326" s="255"/>
      <c r="AO326" s="255"/>
    </row>
    <row r="327" spans="3:41" x14ac:dyDescent="0.15">
      <c r="C327" s="255"/>
      <c r="D327" s="255"/>
      <c r="E327" s="255"/>
      <c r="F327" s="255"/>
      <c r="J327" s="255"/>
      <c r="K327" s="255"/>
      <c r="L327" s="255"/>
      <c r="M327" s="255"/>
      <c r="Q327" s="255"/>
      <c r="R327" s="255"/>
      <c r="S327" s="255"/>
      <c r="T327" s="255"/>
      <c r="X327" s="255"/>
      <c r="Y327" s="255"/>
      <c r="Z327" s="255"/>
      <c r="AA327" s="255"/>
      <c r="AE327" s="255"/>
      <c r="AF327" s="255"/>
      <c r="AG327" s="255"/>
      <c r="AH327" s="255"/>
      <c r="AL327" s="255"/>
      <c r="AM327" s="255"/>
      <c r="AN327" s="255"/>
      <c r="AO327" s="255"/>
    </row>
    <row r="328" spans="3:41" x14ac:dyDescent="0.15">
      <c r="C328" s="255"/>
      <c r="D328" s="255"/>
      <c r="E328" s="255"/>
      <c r="F328" s="255"/>
      <c r="J328" s="255"/>
      <c r="K328" s="255"/>
      <c r="L328" s="255"/>
      <c r="M328" s="255"/>
      <c r="Q328" s="255"/>
      <c r="R328" s="255"/>
      <c r="S328" s="255"/>
      <c r="T328" s="255"/>
      <c r="X328" s="255"/>
      <c r="Y328" s="255"/>
      <c r="Z328" s="255"/>
      <c r="AA328" s="255"/>
      <c r="AE328" s="255"/>
      <c r="AF328" s="255"/>
      <c r="AG328" s="255"/>
      <c r="AH328" s="255"/>
      <c r="AL328" s="255"/>
      <c r="AM328" s="255"/>
      <c r="AN328" s="255"/>
      <c r="AO328" s="255"/>
    </row>
    <row r="329" spans="3:41" x14ac:dyDescent="0.15">
      <c r="C329" s="255"/>
      <c r="D329" s="255"/>
      <c r="E329" s="255"/>
      <c r="F329" s="255"/>
      <c r="J329" s="255"/>
      <c r="K329" s="255"/>
      <c r="L329" s="255"/>
      <c r="M329" s="255"/>
      <c r="Q329" s="255"/>
      <c r="R329" s="255"/>
      <c r="S329" s="255"/>
      <c r="T329" s="255"/>
      <c r="X329" s="255"/>
      <c r="Y329" s="255"/>
      <c r="Z329" s="255"/>
      <c r="AA329" s="255"/>
      <c r="AE329" s="255"/>
      <c r="AF329" s="255"/>
      <c r="AG329" s="255"/>
      <c r="AH329" s="255"/>
      <c r="AL329" s="255"/>
      <c r="AM329" s="255"/>
      <c r="AN329" s="255"/>
      <c r="AO329" s="255"/>
    </row>
    <row r="330" spans="3:41" x14ac:dyDescent="0.15">
      <c r="C330" s="255"/>
      <c r="D330" s="255"/>
      <c r="E330" s="255"/>
      <c r="F330" s="255"/>
      <c r="J330" s="255"/>
      <c r="K330" s="255"/>
      <c r="L330" s="255"/>
      <c r="M330" s="255"/>
      <c r="Q330" s="255"/>
      <c r="R330" s="255"/>
      <c r="S330" s="255"/>
      <c r="T330" s="255"/>
      <c r="X330" s="255"/>
      <c r="Y330" s="255"/>
      <c r="Z330" s="255"/>
      <c r="AA330" s="255"/>
      <c r="AE330" s="255"/>
      <c r="AF330" s="255"/>
      <c r="AG330" s="255"/>
      <c r="AH330" s="255"/>
      <c r="AL330" s="255"/>
      <c r="AM330" s="255"/>
      <c r="AN330" s="255"/>
      <c r="AO330" s="255"/>
    </row>
    <row r="331" spans="3:41" x14ac:dyDescent="0.15">
      <c r="C331" s="255"/>
      <c r="D331" s="255"/>
      <c r="E331" s="255"/>
      <c r="F331" s="255"/>
      <c r="J331" s="255"/>
      <c r="K331" s="255"/>
      <c r="L331" s="255"/>
      <c r="M331" s="255"/>
      <c r="Q331" s="255"/>
      <c r="R331" s="255"/>
      <c r="S331" s="255"/>
      <c r="T331" s="255"/>
      <c r="X331" s="255"/>
      <c r="Y331" s="255"/>
      <c r="Z331" s="255"/>
      <c r="AA331" s="255"/>
      <c r="AE331" s="255"/>
      <c r="AF331" s="255"/>
      <c r="AG331" s="255"/>
      <c r="AH331" s="255"/>
      <c r="AL331" s="255"/>
      <c r="AM331" s="255"/>
      <c r="AN331" s="255"/>
      <c r="AO331" s="255"/>
    </row>
    <row r="332" spans="3:41" x14ac:dyDescent="0.15">
      <c r="C332" s="255"/>
      <c r="D332" s="255"/>
      <c r="E332" s="255"/>
      <c r="F332" s="255"/>
      <c r="J332" s="255"/>
      <c r="K332" s="255"/>
      <c r="L332" s="255"/>
      <c r="M332" s="255"/>
      <c r="Q332" s="255"/>
      <c r="R332" s="255"/>
      <c r="S332" s="255"/>
      <c r="T332" s="255"/>
      <c r="X332" s="255"/>
      <c r="Y332" s="255"/>
      <c r="Z332" s="255"/>
      <c r="AA332" s="255"/>
      <c r="AE332" s="255"/>
      <c r="AF332" s="255"/>
      <c r="AG332" s="255"/>
      <c r="AH332" s="255"/>
      <c r="AL332" s="255"/>
      <c r="AM332" s="255"/>
      <c r="AN332" s="255"/>
      <c r="AO332" s="255"/>
    </row>
    <row r="333" spans="3:41" x14ac:dyDescent="0.15">
      <c r="C333" s="255"/>
      <c r="D333" s="255"/>
      <c r="E333" s="255"/>
      <c r="F333" s="255"/>
      <c r="J333" s="255"/>
      <c r="K333" s="255"/>
      <c r="L333" s="255"/>
      <c r="M333" s="255"/>
      <c r="Q333" s="255"/>
      <c r="R333" s="255"/>
      <c r="S333" s="255"/>
      <c r="T333" s="255"/>
      <c r="X333" s="255"/>
      <c r="Y333" s="255"/>
      <c r="Z333" s="255"/>
      <c r="AA333" s="255"/>
      <c r="AE333" s="255"/>
      <c r="AF333" s="255"/>
      <c r="AG333" s="255"/>
      <c r="AH333" s="255"/>
      <c r="AL333" s="255"/>
      <c r="AM333" s="255"/>
      <c r="AN333" s="255"/>
      <c r="AO333" s="255"/>
    </row>
    <row r="334" spans="3:41" x14ac:dyDescent="0.15">
      <c r="C334" s="255"/>
      <c r="D334" s="255"/>
      <c r="E334" s="255"/>
      <c r="F334" s="255"/>
      <c r="J334" s="255"/>
      <c r="K334" s="255"/>
      <c r="L334" s="255"/>
      <c r="M334" s="255"/>
      <c r="Q334" s="255"/>
      <c r="R334" s="255"/>
      <c r="S334" s="255"/>
      <c r="T334" s="255"/>
      <c r="X334" s="255"/>
      <c r="Y334" s="255"/>
      <c r="Z334" s="255"/>
      <c r="AA334" s="255"/>
      <c r="AE334" s="255"/>
      <c r="AF334" s="255"/>
      <c r="AG334" s="255"/>
      <c r="AH334" s="255"/>
      <c r="AL334" s="255"/>
      <c r="AM334" s="255"/>
      <c r="AN334" s="255"/>
      <c r="AO334" s="255"/>
    </row>
    <row r="335" spans="3:41" x14ac:dyDescent="0.15">
      <c r="C335" s="255"/>
      <c r="D335" s="255"/>
      <c r="E335" s="255"/>
      <c r="F335" s="255"/>
      <c r="J335" s="255"/>
      <c r="K335" s="255"/>
      <c r="L335" s="255"/>
      <c r="M335" s="255"/>
      <c r="Q335" s="255"/>
      <c r="R335" s="255"/>
      <c r="S335" s="255"/>
      <c r="T335" s="255"/>
      <c r="X335" s="255"/>
      <c r="Y335" s="255"/>
      <c r="Z335" s="255"/>
      <c r="AA335" s="255"/>
      <c r="AE335" s="255"/>
      <c r="AF335" s="255"/>
      <c r="AG335" s="255"/>
      <c r="AH335" s="255"/>
      <c r="AL335" s="255"/>
      <c r="AM335" s="255"/>
      <c r="AN335" s="255"/>
      <c r="AO335" s="255"/>
    </row>
    <row r="336" spans="3:41" x14ac:dyDescent="0.15">
      <c r="C336" s="255"/>
      <c r="D336" s="255"/>
      <c r="E336" s="255"/>
      <c r="F336" s="255"/>
      <c r="J336" s="255"/>
      <c r="K336" s="255"/>
      <c r="L336" s="255"/>
      <c r="M336" s="255"/>
      <c r="Q336" s="255"/>
      <c r="R336" s="255"/>
      <c r="S336" s="255"/>
      <c r="T336" s="255"/>
      <c r="X336" s="255"/>
      <c r="Y336" s="255"/>
      <c r="Z336" s="255"/>
      <c r="AA336" s="255"/>
      <c r="AE336" s="255"/>
      <c r="AF336" s="255"/>
      <c r="AG336" s="255"/>
      <c r="AH336" s="255"/>
      <c r="AL336" s="255"/>
      <c r="AM336" s="255"/>
      <c r="AN336" s="255"/>
      <c r="AO336" s="255"/>
    </row>
    <row r="337" spans="3:41" x14ac:dyDescent="0.15">
      <c r="C337" s="255"/>
      <c r="D337" s="255"/>
      <c r="E337" s="255"/>
      <c r="F337" s="255"/>
      <c r="J337" s="255"/>
      <c r="K337" s="255"/>
      <c r="L337" s="255"/>
      <c r="M337" s="255"/>
      <c r="Q337" s="255"/>
      <c r="R337" s="255"/>
      <c r="S337" s="255"/>
      <c r="T337" s="255"/>
      <c r="X337" s="255"/>
      <c r="Y337" s="255"/>
      <c r="Z337" s="255"/>
      <c r="AA337" s="255"/>
      <c r="AE337" s="255"/>
      <c r="AF337" s="255"/>
      <c r="AG337" s="255"/>
      <c r="AH337" s="255"/>
      <c r="AL337" s="255"/>
      <c r="AM337" s="255"/>
      <c r="AN337" s="255"/>
      <c r="AO337" s="255"/>
    </row>
    <row r="338" spans="3:41" x14ac:dyDescent="0.15">
      <c r="C338" s="255"/>
      <c r="D338" s="255"/>
      <c r="E338" s="255"/>
      <c r="F338" s="255"/>
      <c r="J338" s="255"/>
      <c r="K338" s="255"/>
      <c r="L338" s="255"/>
      <c r="M338" s="255"/>
      <c r="Q338" s="255"/>
      <c r="R338" s="255"/>
      <c r="S338" s="255"/>
      <c r="T338" s="255"/>
      <c r="X338" s="255"/>
      <c r="Y338" s="255"/>
      <c r="Z338" s="255"/>
      <c r="AA338" s="255"/>
      <c r="AE338" s="255"/>
      <c r="AF338" s="255"/>
      <c r="AG338" s="255"/>
      <c r="AH338" s="255"/>
      <c r="AL338" s="255"/>
      <c r="AM338" s="255"/>
      <c r="AN338" s="255"/>
      <c r="AO338" s="255"/>
    </row>
    <row r="339" spans="3:41" x14ac:dyDescent="0.15">
      <c r="C339" s="255"/>
      <c r="D339" s="255"/>
      <c r="E339" s="255"/>
      <c r="F339" s="255"/>
      <c r="J339" s="255"/>
      <c r="K339" s="255"/>
      <c r="L339" s="255"/>
      <c r="M339" s="255"/>
      <c r="Q339" s="255"/>
      <c r="R339" s="255"/>
      <c r="S339" s="255"/>
      <c r="T339" s="255"/>
      <c r="X339" s="255"/>
      <c r="Y339" s="255"/>
      <c r="Z339" s="255"/>
      <c r="AA339" s="255"/>
      <c r="AE339" s="255"/>
      <c r="AF339" s="255"/>
      <c r="AG339" s="255"/>
      <c r="AH339" s="255"/>
      <c r="AL339" s="255"/>
      <c r="AM339" s="255"/>
      <c r="AN339" s="255"/>
      <c r="AO339" s="255"/>
    </row>
    <row r="340" spans="3:41" x14ac:dyDescent="0.15">
      <c r="C340" s="255"/>
      <c r="D340" s="255"/>
      <c r="E340" s="255"/>
      <c r="F340" s="255"/>
      <c r="J340" s="255"/>
      <c r="K340" s="255"/>
      <c r="L340" s="255"/>
      <c r="M340" s="255"/>
      <c r="Q340" s="255"/>
      <c r="R340" s="255"/>
      <c r="S340" s="255"/>
      <c r="T340" s="255"/>
      <c r="X340" s="255"/>
      <c r="Y340" s="255"/>
      <c r="Z340" s="255"/>
      <c r="AA340" s="255"/>
      <c r="AE340" s="255"/>
      <c r="AF340" s="255"/>
      <c r="AG340" s="255"/>
      <c r="AH340" s="255"/>
      <c r="AL340" s="255"/>
      <c r="AM340" s="255"/>
      <c r="AN340" s="255"/>
      <c r="AO340" s="255"/>
    </row>
    <row r="341" spans="3:41" x14ac:dyDescent="0.15">
      <c r="C341" s="255"/>
      <c r="D341" s="255"/>
      <c r="E341" s="255"/>
      <c r="F341" s="255"/>
      <c r="J341" s="255"/>
      <c r="K341" s="255"/>
      <c r="L341" s="255"/>
      <c r="M341" s="255"/>
      <c r="Q341" s="255"/>
      <c r="R341" s="255"/>
      <c r="S341" s="255"/>
      <c r="T341" s="255"/>
      <c r="X341" s="255"/>
      <c r="Y341" s="255"/>
      <c r="Z341" s="255"/>
      <c r="AA341" s="255"/>
      <c r="AE341" s="255"/>
      <c r="AF341" s="255"/>
      <c r="AG341" s="255"/>
      <c r="AH341" s="255"/>
      <c r="AL341" s="255"/>
      <c r="AM341" s="255"/>
      <c r="AN341" s="255"/>
      <c r="AO341" s="255"/>
    </row>
    <row r="342" spans="3:41" x14ac:dyDescent="0.15">
      <c r="C342" s="255"/>
      <c r="D342" s="255"/>
      <c r="E342" s="255"/>
      <c r="F342" s="255"/>
      <c r="J342" s="255"/>
      <c r="K342" s="255"/>
      <c r="L342" s="255"/>
      <c r="M342" s="255"/>
      <c r="Q342" s="255"/>
      <c r="R342" s="255"/>
      <c r="S342" s="255"/>
      <c r="T342" s="255"/>
      <c r="X342" s="255"/>
      <c r="Y342" s="255"/>
      <c r="Z342" s="255"/>
      <c r="AA342" s="255"/>
      <c r="AE342" s="255"/>
      <c r="AF342" s="255"/>
      <c r="AG342" s="255"/>
      <c r="AH342" s="255"/>
      <c r="AL342" s="255"/>
      <c r="AM342" s="255"/>
      <c r="AN342" s="255"/>
      <c r="AO342" s="255"/>
    </row>
    <row r="343" spans="3:41" x14ac:dyDescent="0.15">
      <c r="C343" s="255"/>
      <c r="D343" s="255"/>
      <c r="E343" s="255"/>
      <c r="F343" s="255"/>
      <c r="J343" s="255"/>
      <c r="K343" s="255"/>
      <c r="L343" s="255"/>
      <c r="M343" s="255"/>
      <c r="Q343" s="255"/>
      <c r="R343" s="255"/>
      <c r="S343" s="255"/>
      <c r="T343" s="255"/>
      <c r="X343" s="255"/>
      <c r="Y343" s="255"/>
      <c r="Z343" s="255"/>
      <c r="AA343" s="255"/>
      <c r="AE343" s="255"/>
      <c r="AF343" s="255"/>
      <c r="AG343" s="255"/>
      <c r="AH343" s="255"/>
      <c r="AL343" s="255"/>
      <c r="AM343" s="255"/>
      <c r="AN343" s="255"/>
      <c r="AO343" s="255"/>
    </row>
    <row r="344" spans="3:41" x14ac:dyDescent="0.15">
      <c r="C344" s="255"/>
      <c r="D344" s="255"/>
      <c r="E344" s="255"/>
      <c r="F344" s="255"/>
      <c r="J344" s="255"/>
      <c r="K344" s="255"/>
      <c r="L344" s="255"/>
      <c r="M344" s="255"/>
      <c r="Q344" s="255"/>
      <c r="R344" s="255"/>
      <c r="S344" s="255"/>
      <c r="T344" s="255"/>
      <c r="X344" s="255"/>
      <c r="Y344" s="255"/>
      <c r="Z344" s="255"/>
      <c r="AA344" s="255"/>
      <c r="AE344" s="255"/>
      <c r="AF344" s="255"/>
      <c r="AG344" s="255"/>
      <c r="AH344" s="255"/>
      <c r="AL344" s="255"/>
      <c r="AM344" s="255"/>
      <c r="AN344" s="255"/>
      <c r="AO344" s="255"/>
    </row>
    <row r="345" spans="3:41" x14ac:dyDescent="0.15">
      <c r="C345" s="255"/>
      <c r="D345" s="255"/>
      <c r="E345" s="255"/>
      <c r="F345" s="255"/>
      <c r="J345" s="255"/>
      <c r="K345" s="255"/>
      <c r="L345" s="255"/>
      <c r="M345" s="255"/>
      <c r="Q345" s="255"/>
      <c r="R345" s="255"/>
      <c r="S345" s="255"/>
      <c r="T345" s="255"/>
      <c r="X345" s="255"/>
      <c r="Y345" s="255"/>
      <c r="Z345" s="255"/>
      <c r="AA345" s="255"/>
      <c r="AE345" s="255"/>
      <c r="AF345" s="255"/>
      <c r="AG345" s="255"/>
      <c r="AH345" s="255"/>
      <c r="AL345" s="255"/>
      <c r="AM345" s="255"/>
      <c r="AN345" s="255"/>
      <c r="AO345" s="255"/>
    </row>
    <row r="346" spans="3:41" x14ac:dyDescent="0.15">
      <c r="C346" s="255"/>
      <c r="D346" s="255"/>
      <c r="E346" s="255"/>
      <c r="F346" s="255"/>
      <c r="J346" s="255"/>
      <c r="K346" s="255"/>
      <c r="L346" s="255"/>
      <c r="M346" s="255"/>
      <c r="Q346" s="255"/>
      <c r="R346" s="255"/>
      <c r="S346" s="255"/>
      <c r="T346" s="255"/>
      <c r="X346" s="255"/>
      <c r="Y346" s="255"/>
      <c r="Z346" s="255"/>
      <c r="AA346" s="255"/>
      <c r="AE346" s="255"/>
      <c r="AF346" s="255"/>
      <c r="AG346" s="255"/>
      <c r="AH346" s="255"/>
      <c r="AL346" s="255"/>
      <c r="AM346" s="255"/>
      <c r="AN346" s="255"/>
      <c r="AO346" s="255"/>
    </row>
    <row r="347" spans="3:41" x14ac:dyDescent="0.15">
      <c r="C347" s="255"/>
      <c r="D347" s="255"/>
      <c r="E347" s="255"/>
      <c r="F347" s="255"/>
      <c r="J347" s="255"/>
      <c r="K347" s="255"/>
      <c r="L347" s="255"/>
      <c r="M347" s="255"/>
      <c r="Q347" s="255"/>
      <c r="R347" s="255"/>
      <c r="S347" s="255"/>
      <c r="T347" s="255"/>
      <c r="X347" s="255"/>
      <c r="Y347" s="255"/>
      <c r="Z347" s="255"/>
      <c r="AA347" s="255"/>
      <c r="AE347" s="255"/>
      <c r="AF347" s="255"/>
      <c r="AG347" s="255"/>
      <c r="AH347" s="255"/>
      <c r="AL347" s="255"/>
      <c r="AM347" s="255"/>
      <c r="AN347" s="255"/>
      <c r="AO347" s="255"/>
    </row>
    <row r="348" spans="3:41" x14ac:dyDescent="0.15">
      <c r="C348" s="255"/>
      <c r="D348" s="255"/>
      <c r="E348" s="255"/>
      <c r="F348" s="255"/>
      <c r="J348" s="255"/>
      <c r="K348" s="255"/>
      <c r="L348" s="255"/>
      <c r="M348" s="255"/>
      <c r="Q348" s="255"/>
      <c r="R348" s="255"/>
      <c r="S348" s="255"/>
      <c r="T348" s="255"/>
      <c r="X348" s="255"/>
      <c r="Y348" s="255"/>
      <c r="Z348" s="255"/>
      <c r="AA348" s="255"/>
      <c r="AE348" s="255"/>
      <c r="AF348" s="255"/>
      <c r="AG348" s="255"/>
      <c r="AH348" s="255"/>
      <c r="AL348" s="255"/>
      <c r="AM348" s="255"/>
      <c r="AN348" s="255"/>
      <c r="AO348" s="255"/>
    </row>
    <row r="349" spans="3:41" x14ac:dyDescent="0.15">
      <c r="C349" s="255"/>
      <c r="D349" s="255"/>
      <c r="E349" s="255"/>
      <c r="F349" s="255"/>
      <c r="J349" s="255"/>
      <c r="K349" s="255"/>
      <c r="L349" s="255"/>
      <c r="M349" s="255"/>
      <c r="Q349" s="255"/>
      <c r="R349" s="255"/>
      <c r="S349" s="255"/>
      <c r="T349" s="255"/>
      <c r="X349" s="255"/>
      <c r="Y349" s="255"/>
      <c r="Z349" s="255"/>
      <c r="AA349" s="255"/>
      <c r="AE349" s="255"/>
      <c r="AF349" s="255"/>
      <c r="AG349" s="255"/>
      <c r="AH349" s="255"/>
      <c r="AL349" s="255"/>
      <c r="AM349" s="255"/>
      <c r="AN349" s="255"/>
      <c r="AO349" s="255"/>
    </row>
    <row r="350" spans="3:41" x14ac:dyDescent="0.15">
      <c r="C350" s="255"/>
      <c r="D350" s="255"/>
      <c r="E350" s="255"/>
      <c r="F350" s="255"/>
      <c r="J350" s="255"/>
      <c r="K350" s="255"/>
      <c r="L350" s="255"/>
      <c r="M350" s="255"/>
      <c r="Q350" s="255"/>
      <c r="R350" s="255"/>
      <c r="S350" s="255"/>
      <c r="T350" s="255"/>
      <c r="X350" s="255"/>
      <c r="Y350" s="255"/>
      <c r="Z350" s="255"/>
      <c r="AA350" s="255"/>
      <c r="AE350" s="255"/>
      <c r="AF350" s="255"/>
      <c r="AG350" s="255"/>
      <c r="AH350" s="255"/>
      <c r="AL350" s="255"/>
      <c r="AM350" s="255"/>
      <c r="AN350" s="255"/>
      <c r="AO350" s="255"/>
    </row>
    <row r="351" spans="3:41" x14ac:dyDescent="0.15">
      <c r="C351" s="255"/>
      <c r="D351" s="255"/>
      <c r="E351" s="255"/>
      <c r="F351" s="255"/>
      <c r="J351" s="255"/>
      <c r="K351" s="255"/>
      <c r="L351" s="255"/>
      <c r="M351" s="255"/>
      <c r="Q351" s="255"/>
      <c r="R351" s="255"/>
      <c r="S351" s="255"/>
      <c r="T351" s="255"/>
      <c r="X351" s="255"/>
      <c r="Y351" s="255"/>
      <c r="Z351" s="255"/>
      <c r="AA351" s="255"/>
      <c r="AE351" s="255"/>
      <c r="AF351" s="255"/>
      <c r="AG351" s="255"/>
      <c r="AH351" s="255"/>
      <c r="AL351" s="255"/>
      <c r="AM351" s="255"/>
      <c r="AN351" s="255"/>
      <c r="AO351" s="255"/>
    </row>
    <row r="352" spans="3:41" x14ac:dyDescent="0.15">
      <c r="C352" s="255"/>
      <c r="D352" s="255"/>
      <c r="E352" s="255"/>
      <c r="F352" s="255"/>
      <c r="J352" s="255"/>
      <c r="K352" s="255"/>
      <c r="L352" s="255"/>
      <c r="M352" s="255"/>
      <c r="Q352" s="255"/>
      <c r="R352" s="255"/>
      <c r="S352" s="255"/>
      <c r="T352" s="255"/>
      <c r="X352" s="255"/>
      <c r="Y352" s="255"/>
      <c r="Z352" s="255"/>
      <c r="AA352" s="255"/>
      <c r="AE352" s="255"/>
      <c r="AF352" s="255"/>
      <c r="AG352" s="255"/>
      <c r="AH352" s="255"/>
      <c r="AL352" s="255"/>
      <c r="AM352" s="255"/>
      <c r="AN352" s="255"/>
      <c r="AO352" s="255"/>
    </row>
    <row r="353" spans="3:41" x14ac:dyDescent="0.15">
      <c r="C353" s="255"/>
      <c r="D353" s="255"/>
      <c r="E353" s="255"/>
      <c r="F353" s="255"/>
      <c r="J353" s="255"/>
      <c r="K353" s="255"/>
      <c r="L353" s="255"/>
      <c r="M353" s="255"/>
      <c r="Q353" s="255"/>
      <c r="R353" s="255"/>
      <c r="S353" s="255"/>
      <c r="T353" s="255"/>
      <c r="X353" s="255"/>
      <c r="Y353" s="255"/>
      <c r="Z353" s="255"/>
      <c r="AA353" s="255"/>
      <c r="AE353" s="255"/>
      <c r="AF353" s="255"/>
      <c r="AG353" s="255"/>
      <c r="AH353" s="255"/>
      <c r="AL353" s="255"/>
      <c r="AM353" s="255"/>
      <c r="AN353" s="255"/>
      <c r="AO353" s="255"/>
    </row>
    <row r="354" spans="3:41" x14ac:dyDescent="0.15">
      <c r="C354" s="255"/>
      <c r="D354" s="255"/>
      <c r="E354" s="255"/>
      <c r="F354" s="255"/>
      <c r="J354" s="255"/>
      <c r="K354" s="255"/>
      <c r="L354" s="255"/>
      <c r="M354" s="255"/>
      <c r="Q354" s="255"/>
      <c r="R354" s="255"/>
      <c r="S354" s="255"/>
      <c r="T354" s="255"/>
      <c r="X354" s="255"/>
      <c r="Y354" s="255"/>
      <c r="Z354" s="255"/>
      <c r="AA354" s="255"/>
      <c r="AE354" s="255"/>
      <c r="AF354" s="255"/>
      <c r="AG354" s="255"/>
      <c r="AH354" s="255"/>
      <c r="AL354" s="255"/>
      <c r="AM354" s="255"/>
      <c r="AN354" s="255"/>
      <c r="AO354" s="255"/>
    </row>
    <row r="355" spans="3:41" x14ac:dyDescent="0.15">
      <c r="C355" s="255"/>
      <c r="D355" s="255"/>
      <c r="E355" s="255"/>
      <c r="F355" s="255"/>
      <c r="J355" s="255"/>
      <c r="K355" s="255"/>
      <c r="L355" s="255"/>
      <c r="M355" s="255"/>
      <c r="Q355" s="255"/>
      <c r="R355" s="255"/>
      <c r="S355" s="255"/>
      <c r="T355" s="255"/>
      <c r="X355" s="255"/>
      <c r="Y355" s="255"/>
      <c r="Z355" s="255"/>
      <c r="AA355" s="255"/>
      <c r="AE355" s="255"/>
      <c r="AF355" s="255"/>
      <c r="AG355" s="255"/>
      <c r="AH355" s="255"/>
      <c r="AL355" s="255"/>
      <c r="AM355" s="255"/>
      <c r="AN355" s="255"/>
      <c r="AO355" s="255"/>
    </row>
    <row r="356" spans="3:41" x14ac:dyDescent="0.15">
      <c r="C356" s="255"/>
      <c r="D356" s="255"/>
      <c r="E356" s="255"/>
      <c r="F356" s="255"/>
      <c r="J356" s="255"/>
      <c r="K356" s="255"/>
      <c r="L356" s="255"/>
      <c r="M356" s="255"/>
      <c r="Q356" s="255"/>
      <c r="R356" s="255"/>
      <c r="S356" s="255"/>
      <c r="T356" s="255"/>
      <c r="X356" s="255"/>
      <c r="Y356" s="255"/>
      <c r="Z356" s="255"/>
      <c r="AA356" s="255"/>
      <c r="AE356" s="255"/>
      <c r="AF356" s="255"/>
      <c r="AG356" s="255"/>
      <c r="AH356" s="255"/>
      <c r="AL356" s="255"/>
      <c r="AM356" s="255"/>
      <c r="AN356" s="255"/>
      <c r="AO356" s="255"/>
    </row>
    <row r="357" spans="3:41" x14ac:dyDescent="0.15">
      <c r="C357" s="255"/>
      <c r="D357" s="255"/>
      <c r="E357" s="255"/>
      <c r="F357" s="255"/>
      <c r="J357" s="255"/>
      <c r="K357" s="255"/>
      <c r="L357" s="255"/>
      <c r="M357" s="255"/>
      <c r="Q357" s="255"/>
      <c r="R357" s="255"/>
      <c r="S357" s="255"/>
      <c r="T357" s="255"/>
      <c r="X357" s="255"/>
      <c r="Y357" s="255"/>
      <c r="Z357" s="255"/>
      <c r="AA357" s="255"/>
      <c r="AE357" s="255"/>
      <c r="AF357" s="255"/>
      <c r="AG357" s="255"/>
      <c r="AH357" s="255"/>
      <c r="AL357" s="255"/>
      <c r="AM357" s="255"/>
      <c r="AN357" s="255"/>
      <c r="AO357" s="255"/>
    </row>
    <row r="358" spans="3:41" x14ac:dyDescent="0.15">
      <c r="C358" s="255"/>
      <c r="D358" s="255"/>
      <c r="E358" s="255"/>
      <c r="F358" s="255"/>
      <c r="J358" s="255"/>
      <c r="K358" s="255"/>
      <c r="L358" s="255"/>
      <c r="M358" s="255"/>
      <c r="Q358" s="255"/>
      <c r="R358" s="255"/>
      <c r="S358" s="255"/>
      <c r="T358" s="255"/>
      <c r="X358" s="255"/>
      <c r="Y358" s="255"/>
      <c r="Z358" s="255"/>
      <c r="AA358" s="255"/>
      <c r="AE358" s="255"/>
      <c r="AF358" s="255"/>
      <c r="AG358" s="255"/>
      <c r="AH358" s="255"/>
      <c r="AL358" s="255"/>
      <c r="AM358" s="255"/>
      <c r="AN358" s="255"/>
      <c r="AO358" s="255"/>
    </row>
    <row r="359" spans="3:41" x14ac:dyDescent="0.15">
      <c r="C359" s="255"/>
      <c r="D359" s="255"/>
      <c r="E359" s="255"/>
      <c r="F359" s="255"/>
      <c r="J359" s="255"/>
      <c r="K359" s="255"/>
      <c r="L359" s="255"/>
      <c r="M359" s="255"/>
      <c r="Q359" s="255"/>
      <c r="R359" s="255"/>
      <c r="S359" s="255"/>
      <c r="T359" s="255"/>
      <c r="X359" s="255"/>
      <c r="Y359" s="255"/>
      <c r="Z359" s="255"/>
      <c r="AA359" s="255"/>
      <c r="AE359" s="255"/>
      <c r="AF359" s="255"/>
      <c r="AG359" s="255"/>
      <c r="AH359" s="255"/>
      <c r="AL359" s="255"/>
      <c r="AM359" s="255"/>
      <c r="AN359" s="255"/>
      <c r="AO359" s="255"/>
    </row>
    <row r="360" spans="3:41" x14ac:dyDescent="0.15">
      <c r="C360" s="255"/>
      <c r="D360" s="255"/>
      <c r="E360" s="255"/>
      <c r="F360" s="255"/>
      <c r="J360" s="255"/>
      <c r="K360" s="255"/>
      <c r="L360" s="255"/>
      <c r="M360" s="255"/>
      <c r="Q360" s="255"/>
      <c r="R360" s="255"/>
      <c r="S360" s="255"/>
      <c r="T360" s="255"/>
      <c r="X360" s="255"/>
      <c r="Y360" s="255"/>
      <c r="Z360" s="255"/>
      <c r="AA360" s="255"/>
      <c r="AE360" s="255"/>
      <c r="AF360" s="255"/>
      <c r="AG360" s="255"/>
      <c r="AH360" s="255"/>
      <c r="AL360" s="255"/>
      <c r="AM360" s="255"/>
      <c r="AN360" s="255"/>
      <c r="AO360" s="255"/>
    </row>
    <row r="361" spans="3:41" x14ac:dyDescent="0.15">
      <c r="C361" s="255"/>
      <c r="D361" s="255"/>
      <c r="E361" s="255"/>
      <c r="F361" s="255"/>
      <c r="J361" s="255"/>
      <c r="K361" s="255"/>
      <c r="L361" s="255"/>
      <c r="M361" s="255"/>
      <c r="Q361" s="255"/>
      <c r="R361" s="255"/>
      <c r="S361" s="255"/>
      <c r="T361" s="255"/>
      <c r="X361" s="255"/>
      <c r="Y361" s="255"/>
      <c r="Z361" s="255"/>
      <c r="AA361" s="255"/>
      <c r="AE361" s="255"/>
      <c r="AF361" s="255"/>
      <c r="AG361" s="255"/>
      <c r="AH361" s="255"/>
      <c r="AL361" s="255"/>
      <c r="AM361" s="255"/>
      <c r="AN361" s="255"/>
      <c r="AO361" s="255"/>
    </row>
    <row r="362" spans="3:41" x14ac:dyDescent="0.15">
      <c r="C362" s="255"/>
      <c r="D362" s="255"/>
      <c r="E362" s="255"/>
      <c r="F362" s="255"/>
      <c r="J362" s="255"/>
      <c r="K362" s="255"/>
      <c r="L362" s="255"/>
      <c r="M362" s="255"/>
      <c r="Q362" s="255"/>
      <c r="R362" s="255"/>
      <c r="S362" s="255"/>
      <c r="T362" s="255"/>
      <c r="X362" s="255"/>
      <c r="Y362" s="255"/>
      <c r="Z362" s="255"/>
      <c r="AA362" s="255"/>
      <c r="AE362" s="255"/>
      <c r="AF362" s="255"/>
      <c r="AG362" s="255"/>
      <c r="AH362" s="255"/>
      <c r="AL362" s="255"/>
      <c r="AM362" s="255"/>
      <c r="AN362" s="255"/>
      <c r="AO362" s="255"/>
    </row>
    <row r="363" spans="3:41" x14ac:dyDescent="0.15">
      <c r="C363" s="255"/>
      <c r="D363" s="255"/>
      <c r="E363" s="255"/>
      <c r="F363" s="255"/>
      <c r="J363" s="255"/>
      <c r="K363" s="255"/>
      <c r="L363" s="255"/>
      <c r="M363" s="255"/>
      <c r="Q363" s="255"/>
      <c r="R363" s="255"/>
      <c r="S363" s="255"/>
      <c r="T363" s="255"/>
      <c r="X363" s="255"/>
      <c r="Y363" s="255"/>
      <c r="Z363" s="255"/>
      <c r="AA363" s="255"/>
      <c r="AE363" s="255"/>
      <c r="AF363" s="255"/>
      <c r="AG363" s="255"/>
      <c r="AH363" s="255"/>
      <c r="AL363" s="255"/>
      <c r="AM363" s="255"/>
      <c r="AN363" s="255"/>
      <c r="AO363" s="255"/>
    </row>
    <row r="364" spans="3:41" x14ac:dyDescent="0.15">
      <c r="C364" s="255"/>
      <c r="D364" s="255"/>
      <c r="E364" s="255"/>
      <c r="F364" s="255"/>
      <c r="J364" s="255"/>
      <c r="K364" s="255"/>
      <c r="L364" s="255"/>
      <c r="M364" s="255"/>
      <c r="Q364" s="255"/>
      <c r="R364" s="255"/>
      <c r="S364" s="255"/>
      <c r="T364" s="255"/>
      <c r="X364" s="255"/>
      <c r="Y364" s="255"/>
      <c r="Z364" s="255"/>
      <c r="AA364" s="255"/>
      <c r="AE364" s="255"/>
      <c r="AF364" s="255"/>
      <c r="AG364" s="255"/>
      <c r="AH364" s="255"/>
      <c r="AL364" s="255"/>
      <c r="AM364" s="255"/>
      <c r="AN364" s="255"/>
      <c r="AO364" s="255"/>
    </row>
    <row r="365" spans="3:41" x14ac:dyDescent="0.15">
      <c r="C365" s="255"/>
      <c r="D365" s="255"/>
      <c r="E365" s="255"/>
      <c r="F365" s="255"/>
      <c r="J365" s="255"/>
      <c r="K365" s="255"/>
      <c r="L365" s="255"/>
      <c r="M365" s="255"/>
      <c r="Q365" s="255"/>
      <c r="R365" s="255"/>
      <c r="S365" s="255"/>
      <c r="T365" s="255"/>
      <c r="X365" s="255"/>
      <c r="Y365" s="255"/>
      <c r="Z365" s="255"/>
      <c r="AA365" s="255"/>
      <c r="AE365" s="255"/>
      <c r="AF365" s="255"/>
      <c r="AG365" s="255"/>
      <c r="AH365" s="255"/>
      <c r="AL365" s="255"/>
      <c r="AM365" s="255"/>
      <c r="AN365" s="255"/>
      <c r="AO365" s="255"/>
    </row>
    <row r="366" spans="3:41" x14ac:dyDescent="0.15">
      <c r="C366" s="255"/>
      <c r="D366" s="255"/>
      <c r="E366" s="255"/>
      <c r="F366" s="255"/>
      <c r="J366" s="255"/>
      <c r="K366" s="255"/>
      <c r="L366" s="255"/>
      <c r="M366" s="255"/>
      <c r="Q366" s="255"/>
      <c r="R366" s="255"/>
      <c r="S366" s="255"/>
      <c r="T366" s="255"/>
      <c r="X366" s="255"/>
      <c r="Y366" s="255"/>
      <c r="Z366" s="255"/>
      <c r="AA366" s="255"/>
      <c r="AE366" s="255"/>
      <c r="AF366" s="255"/>
      <c r="AG366" s="255"/>
      <c r="AH366" s="255"/>
      <c r="AL366" s="255"/>
      <c r="AM366" s="255"/>
      <c r="AN366" s="255"/>
      <c r="AO366" s="255"/>
    </row>
    <row r="367" spans="3:41" x14ac:dyDescent="0.15">
      <c r="C367" s="255"/>
      <c r="D367" s="255"/>
      <c r="E367" s="255"/>
      <c r="F367" s="255"/>
      <c r="J367" s="255"/>
      <c r="K367" s="255"/>
      <c r="L367" s="255"/>
      <c r="M367" s="255"/>
      <c r="Q367" s="255"/>
      <c r="R367" s="255"/>
      <c r="S367" s="255"/>
      <c r="T367" s="255"/>
      <c r="X367" s="255"/>
      <c r="Y367" s="255"/>
      <c r="Z367" s="255"/>
      <c r="AA367" s="255"/>
      <c r="AE367" s="255"/>
      <c r="AF367" s="255"/>
      <c r="AG367" s="255"/>
      <c r="AH367" s="255"/>
      <c r="AL367" s="255"/>
      <c r="AM367" s="255"/>
      <c r="AN367" s="255"/>
      <c r="AO367" s="255"/>
    </row>
    <row r="368" spans="3:41" x14ac:dyDescent="0.15">
      <c r="C368" s="255"/>
      <c r="D368" s="255"/>
      <c r="E368" s="255"/>
      <c r="F368" s="255"/>
      <c r="J368" s="255"/>
      <c r="K368" s="255"/>
      <c r="L368" s="255"/>
      <c r="M368" s="255"/>
      <c r="Q368" s="255"/>
      <c r="R368" s="255"/>
      <c r="S368" s="255"/>
      <c r="T368" s="255"/>
      <c r="X368" s="255"/>
      <c r="Y368" s="255"/>
      <c r="Z368" s="255"/>
      <c r="AA368" s="255"/>
      <c r="AE368" s="255"/>
      <c r="AF368" s="255"/>
      <c r="AG368" s="255"/>
      <c r="AH368" s="255"/>
      <c r="AL368" s="255"/>
      <c r="AM368" s="255"/>
      <c r="AN368" s="255"/>
      <c r="AO368" s="255"/>
    </row>
    <row r="369" spans="3:41" x14ac:dyDescent="0.15">
      <c r="C369" s="255"/>
      <c r="D369" s="255"/>
      <c r="E369" s="255"/>
      <c r="F369" s="255"/>
      <c r="J369" s="255"/>
      <c r="K369" s="255"/>
      <c r="L369" s="255"/>
      <c r="M369" s="255"/>
      <c r="Q369" s="255"/>
      <c r="R369" s="255"/>
      <c r="S369" s="255"/>
      <c r="T369" s="255"/>
      <c r="X369" s="255"/>
      <c r="Y369" s="255"/>
      <c r="Z369" s="255"/>
      <c r="AA369" s="255"/>
      <c r="AE369" s="255"/>
      <c r="AF369" s="255"/>
      <c r="AG369" s="255"/>
      <c r="AH369" s="255"/>
      <c r="AL369" s="255"/>
      <c r="AM369" s="255"/>
      <c r="AN369" s="255"/>
      <c r="AO369" s="255"/>
    </row>
    <row r="370" spans="3:41" x14ac:dyDescent="0.15">
      <c r="C370" s="255"/>
      <c r="D370" s="255"/>
      <c r="E370" s="255"/>
      <c r="F370" s="255"/>
      <c r="J370" s="255"/>
      <c r="K370" s="255"/>
      <c r="L370" s="255"/>
      <c r="M370" s="255"/>
      <c r="Q370" s="255"/>
      <c r="R370" s="255"/>
      <c r="S370" s="255"/>
      <c r="T370" s="255"/>
      <c r="X370" s="255"/>
      <c r="Y370" s="255"/>
      <c r="Z370" s="255"/>
      <c r="AA370" s="255"/>
      <c r="AE370" s="255"/>
      <c r="AF370" s="255"/>
      <c r="AG370" s="255"/>
      <c r="AH370" s="255"/>
      <c r="AL370" s="255"/>
      <c r="AM370" s="255"/>
      <c r="AN370" s="255"/>
      <c r="AO370" s="255"/>
    </row>
    <row r="371" spans="3:41" x14ac:dyDescent="0.15">
      <c r="C371" s="255"/>
      <c r="D371" s="255"/>
      <c r="E371" s="255"/>
      <c r="F371" s="255"/>
      <c r="J371" s="255"/>
      <c r="K371" s="255"/>
      <c r="L371" s="255"/>
      <c r="M371" s="255"/>
      <c r="Q371" s="255"/>
      <c r="R371" s="255"/>
      <c r="S371" s="255"/>
      <c r="T371" s="255"/>
      <c r="X371" s="255"/>
      <c r="Y371" s="255"/>
      <c r="Z371" s="255"/>
      <c r="AA371" s="255"/>
      <c r="AE371" s="255"/>
      <c r="AF371" s="255"/>
      <c r="AG371" s="255"/>
      <c r="AH371" s="255"/>
      <c r="AL371" s="255"/>
      <c r="AM371" s="255"/>
      <c r="AN371" s="255"/>
      <c r="AO371" s="255"/>
    </row>
    <row r="372" spans="3:41" x14ac:dyDescent="0.15">
      <c r="C372" s="255"/>
      <c r="D372" s="255"/>
      <c r="E372" s="255"/>
      <c r="F372" s="255"/>
      <c r="J372" s="255"/>
      <c r="K372" s="255"/>
      <c r="L372" s="255"/>
      <c r="M372" s="255"/>
      <c r="Q372" s="255"/>
      <c r="R372" s="255"/>
      <c r="S372" s="255"/>
      <c r="T372" s="255"/>
      <c r="X372" s="255"/>
      <c r="Y372" s="255"/>
      <c r="Z372" s="255"/>
      <c r="AA372" s="255"/>
      <c r="AE372" s="255"/>
      <c r="AF372" s="255"/>
      <c r="AG372" s="255"/>
      <c r="AH372" s="255"/>
      <c r="AL372" s="255"/>
      <c r="AM372" s="255"/>
      <c r="AN372" s="255"/>
      <c r="AO372" s="255"/>
    </row>
    <row r="373" spans="3:41" x14ac:dyDescent="0.15">
      <c r="C373" s="255"/>
      <c r="D373" s="255"/>
      <c r="E373" s="255"/>
      <c r="F373" s="255"/>
      <c r="J373" s="255"/>
      <c r="K373" s="255"/>
      <c r="L373" s="255"/>
      <c r="M373" s="255"/>
      <c r="Q373" s="255"/>
      <c r="R373" s="255"/>
      <c r="S373" s="255"/>
      <c r="T373" s="255"/>
      <c r="X373" s="255"/>
      <c r="Y373" s="255"/>
      <c r="Z373" s="255"/>
      <c r="AA373" s="255"/>
      <c r="AE373" s="255"/>
      <c r="AF373" s="255"/>
      <c r="AG373" s="255"/>
      <c r="AH373" s="255"/>
      <c r="AL373" s="255"/>
      <c r="AM373" s="255"/>
      <c r="AN373" s="255"/>
      <c r="AO373" s="255"/>
    </row>
    <row r="374" spans="3:41" x14ac:dyDescent="0.15">
      <c r="C374" s="255"/>
      <c r="D374" s="255"/>
      <c r="E374" s="255"/>
      <c r="F374" s="255"/>
      <c r="J374" s="255"/>
      <c r="K374" s="255"/>
      <c r="L374" s="255"/>
      <c r="M374" s="255"/>
      <c r="Q374" s="255"/>
      <c r="R374" s="255"/>
      <c r="S374" s="255"/>
      <c r="T374" s="255"/>
      <c r="X374" s="255"/>
      <c r="Y374" s="255"/>
      <c r="Z374" s="255"/>
      <c r="AA374" s="255"/>
      <c r="AE374" s="255"/>
      <c r="AF374" s="255"/>
      <c r="AG374" s="255"/>
      <c r="AH374" s="255"/>
      <c r="AL374" s="255"/>
      <c r="AM374" s="255"/>
      <c r="AN374" s="255"/>
      <c r="AO374" s="255"/>
    </row>
    <row r="375" spans="3:41" x14ac:dyDescent="0.15">
      <c r="C375" s="255"/>
      <c r="D375" s="255"/>
      <c r="E375" s="255"/>
      <c r="F375" s="255"/>
      <c r="J375" s="255"/>
      <c r="K375" s="255"/>
      <c r="L375" s="255"/>
      <c r="M375" s="255"/>
      <c r="Q375" s="255"/>
      <c r="R375" s="255"/>
      <c r="S375" s="255"/>
      <c r="T375" s="255"/>
      <c r="X375" s="255"/>
      <c r="Y375" s="255"/>
      <c r="Z375" s="255"/>
      <c r="AA375" s="255"/>
      <c r="AE375" s="255"/>
      <c r="AF375" s="255"/>
      <c r="AG375" s="255"/>
      <c r="AH375" s="255"/>
      <c r="AL375" s="255"/>
      <c r="AM375" s="255"/>
      <c r="AN375" s="255"/>
      <c r="AO375" s="255"/>
    </row>
    <row r="376" spans="3:41" x14ac:dyDescent="0.15">
      <c r="C376" s="255"/>
      <c r="D376" s="255"/>
      <c r="E376" s="255"/>
      <c r="F376" s="255"/>
      <c r="J376" s="255"/>
      <c r="K376" s="255"/>
      <c r="L376" s="255"/>
      <c r="M376" s="255"/>
      <c r="Q376" s="255"/>
      <c r="R376" s="255"/>
      <c r="S376" s="255"/>
      <c r="T376" s="255"/>
      <c r="X376" s="255"/>
      <c r="Y376" s="255"/>
      <c r="Z376" s="255"/>
      <c r="AA376" s="255"/>
      <c r="AE376" s="255"/>
      <c r="AF376" s="255"/>
      <c r="AG376" s="255"/>
      <c r="AH376" s="255"/>
      <c r="AL376" s="255"/>
      <c r="AM376" s="255"/>
      <c r="AN376" s="255"/>
      <c r="AO376" s="255"/>
    </row>
    <row r="377" spans="3:41" x14ac:dyDescent="0.15">
      <c r="C377" s="255"/>
      <c r="D377" s="255"/>
      <c r="E377" s="255"/>
      <c r="F377" s="255"/>
      <c r="J377" s="255"/>
      <c r="K377" s="255"/>
      <c r="L377" s="255"/>
      <c r="M377" s="255"/>
      <c r="Q377" s="255"/>
      <c r="R377" s="255"/>
      <c r="S377" s="255"/>
      <c r="T377" s="255"/>
      <c r="X377" s="255"/>
      <c r="Y377" s="255"/>
      <c r="Z377" s="255"/>
      <c r="AA377" s="255"/>
      <c r="AE377" s="255"/>
      <c r="AF377" s="255"/>
      <c r="AG377" s="255"/>
      <c r="AH377" s="255"/>
      <c r="AL377" s="255"/>
      <c r="AM377" s="255"/>
      <c r="AN377" s="255"/>
      <c r="AO377" s="255"/>
    </row>
    <row r="378" spans="3:41" x14ac:dyDescent="0.15">
      <c r="C378" s="255"/>
      <c r="D378" s="255"/>
      <c r="E378" s="255"/>
      <c r="F378" s="255"/>
      <c r="J378" s="255"/>
      <c r="K378" s="255"/>
      <c r="L378" s="255"/>
      <c r="M378" s="255"/>
      <c r="Q378" s="255"/>
      <c r="R378" s="255"/>
      <c r="S378" s="255"/>
      <c r="T378" s="255"/>
      <c r="X378" s="255"/>
      <c r="Y378" s="255"/>
      <c r="Z378" s="255"/>
      <c r="AA378" s="255"/>
      <c r="AE378" s="255"/>
      <c r="AF378" s="255"/>
      <c r="AG378" s="255"/>
      <c r="AH378" s="255"/>
      <c r="AL378" s="255"/>
      <c r="AM378" s="255"/>
      <c r="AN378" s="255"/>
      <c r="AO378" s="255"/>
    </row>
    <row r="379" spans="3:41" x14ac:dyDescent="0.15">
      <c r="C379" s="255"/>
      <c r="D379" s="255"/>
      <c r="E379" s="255"/>
      <c r="F379" s="255"/>
      <c r="J379" s="255"/>
      <c r="K379" s="255"/>
      <c r="L379" s="255"/>
      <c r="M379" s="255"/>
      <c r="Q379" s="255"/>
      <c r="R379" s="255"/>
      <c r="S379" s="255"/>
      <c r="T379" s="255"/>
      <c r="X379" s="255"/>
      <c r="Y379" s="255"/>
      <c r="Z379" s="255"/>
      <c r="AA379" s="255"/>
      <c r="AE379" s="255"/>
      <c r="AF379" s="255"/>
      <c r="AG379" s="255"/>
      <c r="AH379" s="255"/>
      <c r="AL379" s="255"/>
      <c r="AM379" s="255"/>
      <c r="AN379" s="255"/>
      <c r="AO379" s="255"/>
    </row>
    <row r="380" spans="3:41" x14ac:dyDescent="0.15">
      <c r="C380" s="255"/>
      <c r="D380" s="255"/>
      <c r="E380" s="255"/>
      <c r="F380" s="255"/>
      <c r="J380" s="255"/>
      <c r="K380" s="255"/>
      <c r="L380" s="255"/>
      <c r="M380" s="255"/>
      <c r="Q380" s="255"/>
      <c r="R380" s="255"/>
      <c r="S380" s="255"/>
      <c r="T380" s="255"/>
      <c r="X380" s="255"/>
      <c r="Y380" s="255"/>
      <c r="Z380" s="255"/>
      <c r="AA380" s="255"/>
      <c r="AE380" s="255"/>
      <c r="AF380" s="255"/>
      <c r="AG380" s="255"/>
      <c r="AH380" s="255"/>
      <c r="AL380" s="255"/>
      <c r="AM380" s="255"/>
      <c r="AN380" s="255"/>
      <c r="AO380" s="255"/>
    </row>
    <row r="381" spans="3:41" x14ac:dyDescent="0.15">
      <c r="C381" s="255"/>
      <c r="D381" s="255"/>
      <c r="E381" s="255"/>
      <c r="F381" s="255"/>
      <c r="J381" s="255"/>
      <c r="K381" s="255"/>
      <c r="L381" s="255"/>
      <c r="M381" s="255"/>
      <c r="Q381" s="255"/>
      <c r="R381" s="255"/>
      <c r="S381" s="255"/>
      <c r="T381" s="255"/>
      <c r="X381" s="255"/>
      <c r="Y381" s="255"/>
      <c r="Z381" s="255"/>
      <c r="AA381" s="255"/>
      <c r="AE381" s="255"/>
      <c r="AF381" s="255"/>
      <c r="AG381" s="255"/>
      <c r="AH381" s="255"/>
      <c r="AL381" s="255"/>
      <c r="AM381" s="255"/>
      <c r="AN381" s="255"/>
      <c r="AO381" s="255"/>
    </row>
    <row r="382" spans="3:41" x14ac:dyDescent="0.15">
      <c r="C382" s="255"/>
      <c r="D382" s="255"/>
      <c r="E382" s="255"/>
      <c r="F382" s="255"/>
      <c r="J382" s="255"/>
      <c r="K382" s="255"/>
      <c r="L382" s="255"/>
      <c r="M382" s="255"/>
      <c r="Q382" s="255"/>
      <c r="R382" s="255"/>
      <c r="S382" s="255"/>
      <c r="T382" s="255"/>
      <c r="X382" s="255"/>
      <c r="Y382" s="255"/>
      <c r="Z382" s="255"/>
      <c r="AA382" s="255"/>
      <c r="AE382" s="255"/>
      <c r="AF382" s="255"/>
      <c r="AG382" s="255"/>
      <c r="AH382" s="255"/>
      <c r="AL382" s="255"/>
      <c r="AM382" s="255"/>
      <c r="AN382" s="255"/>
      <c r="AO382" s="255"/>
    </row>
    <row r="383" spans="3:41" x14ac:dyDescent="0.15">
      <c r="C383" s="255"/>
      <c r="D383" s="255"/>
      <c r="E383" s="255"/>
      <c r="F383" s="255"/>
      <c r="J383" s="255"/>
      <c r="K383" s="255"/>
      <c r="L383" s="255"/>
      <c r="M383" s="255"/>
      <c r="Q383" s="255"/>
      <c r="R383" s="255"/>
      <c r="S383" s="255"/>
      <c r="T383" s="255"/>
      <c r="X383" s="255"/>
      <c r="Y383" s="255"/>
      <c r="Z383" s="255"/>
      <c r="AA383" s="255"/>
      <c r="AE383" s="255"/>
      <c r="AF383" s="255"/>
      <c r="AG383" s="255"/>
      <c r="AH383" s="255"/>
      <c r="AL383" s="255"/>
      <c r="AM383" s="255"/>
      <c r="AN383" s="255"/>
      <c r="AO383" s="255"/>
    </row>
    <row r="384" spans="3:41" x14ac:dyDescent="0.15">
      <c r="C384" s="255"/>
      <c r="D384" s="255"/>
      <c r="E384" s="255"/>
      <c r="F384" s="255"/>
      <c r="J384" s="255"/>
      <c r="K384" s="255"/>
      <c r="L384" s="255"/>
      <c r="M384" s="255"/>
      <c r="Q384" s="255"/>
      <c r="R384" s="255"/>
      <c r="S384" s="255"/>
      <c r="T384" s="255"/>
      <c r="X384" s="255"/>
      <c r="Y384" s="255"/>
      <c r="Z384" s="255"/>
      <c r="AA384" s="255"/>
      <c r="AE384" s="255"/>
      <c r="AF384" s="255"/>
      <c r="AG384" s="255"/>
      <c r="AH384" s="255"/>
      <c r="AL384" s="255"/>
      <c r="AM384" s="255"/>
      <c r="AN384" s="255"/>
      <c r="AO384" s="255"/>
    </row>
    <row r="385" spans="3:41" x14ac:dyDescent="0.15">
      <c r="C385" s="255"/>
      <c r="D385" s="255"/>
      <c r="E385" s="255"/>
      <c r="F385" s="255"/>
      <c r="J385" s="255"/>
      <c r="K385" s="255"/>
      <c r="L385" s="255"/>
      <c r="M385" s="255"/>
      <c r="Q385" s="255"/>
      <c r="R385" s="255"/>
      <c r="S385" s="255"/>
      <c r="T385" s="255"/>
      <c r="X385" s="255"/>
      <c r="Y385" s="255"/>
      <c r="Z385" s="255"/>
      <c r="AA385" s="255"/>
      <c r="AE385" s="255"/>
      <c r="AF385" s="255"/>
      <c r="AG385" s="255"/>
      <c r="AH385" s="255"/>
      <c r="AL385" s="255"/>
      <c r="AM385" s="255"/>
      <c r="AN385" s="255"/>
      <c r="AO385" s="255"/>
    </row>
    <row r="386" spans="3:41" x14ac:dyDescent="0.15">
      <c r="C386" s="255"/>
      <c r="D386" s="255"/>
      <c r="E386" s="255"/>
      <c r="F386" s="255"/>
      <c r="J386" s="255"/>
      <c r="K386" s="255"/>
      <c r="L386" s="255"/>
      <c r="M386" s="255"/>
      <c r="Q386" s="255"/>
      <c r="R386" s="255"/>
      <c r="S386" s="255"/>
      <c r="T386" s="255"/>
      <c r="X386" s="255"/>
      <c r="Y386" s="255"/>
      <c r="Z386" s="255"/>
      <c r="AA386" s="255"/>
      <c r="AE386" s="255"/>
      <c r="AF386" s="255"/>
      <c r="AG386" s="255"/>
      <c r="AH386" s="255"/>
      <c r="AL386" s="255"/>
      <c r="AM386" s="255"/>
      <c r="AN386" s="255"/>
      <c r="AO386" s="255"/>
    </row>
  </sheetData>
  <sheetProtection password="CC19" sheet="1" objects="1" scenarios="1"/>
  <mergeCells count="120">
    <mergeCell ref="A5:A13"/>
    <mergeCell ref="H5:H13"/>
    <mergeCell ref="O5:O13"/>
    <mergeCell ref="V5:V13"/>
    <mergeCell ref="AC5:AC13"/>
    <mergeCell ref="AJ5:AJ13"/>
    <mergeCell ref="AL3:AL4"/>
    <mergeCell ref="AM3:AO3"/>
    <mergeCell ref="AF3:AH3"/>
    <mergeCell ref="AJ3:AK4"/>
    <mergeCell ref="AC3:AD4"/>
    <mergeCell ref="AE3:AE4"/>
    <mergeCell ref="V3:W4"/>
    <mergeCell ref="X3:X4"/>
    <mergeCell ref="Y3:AA3"/>
    <mergeCell ref="O3:P4"/>
    <mergeCell ref="Q3:Q4"/>
    <mergeCell ref="R3:T3"/>
    <mergeCell ref="H3:I4"/>
    <mergeCell ref="J3:J4"/>
    <mergeCell ref="K3:M3"/>
    <mergeCell ref="A3:B4"/>
    <mergeCell ref="C3:C4"/>
    <mergeCell ref="D3:F3"/>
    <mergeCell ref="A23:A31"/>
    <mergeCell ref="H23:H31"/>
    <mergeCell ref="O23:O31"/>
    <mergeCell ref="V23:V31"/>
    <mergeCell ref="AC23:AC31"/>
    <mergeCell ref="AJ23:AJ31"/>
    <mergeCell ref="A14:A22"/>
    <mergeCell ref="H14:H22"/>
    <mergeCell ref="O14:O22"/>
    <mergeCell ref="V14:V22"/>
    <mergeCell ref="AC14:AC22"/>
    <mergeCell ref="AJ14:AJ22"/>
    <mergeCell ref="A41:A49"/>
    <mergeCell ref="H41:H49"/>
    <mergeCell ref="O41:O49"/>
    <mergeCell ref="V41:V49"/>
    <mergeCell ref="AC41:AC49"/>
    <mergeCell ref="AJ41:AJ49"/>
    <mergeCell ref="A32:A40"/>
    <mergeCell ref="H32:H40"/>
    <mergeCell ref="O32:O40"/>
    <mergeCell ref="V32:V40"/>
    <mergeCell ref="AC32:AC40"/>
    <mergeCell ref="AJ32:AJ40"/>
    <mergeCell ref="A59:A67"/>
    <mergeCell ref="H59:H67"/>
    <mergeCell ref="O59:O67"/>
    <mergeCell ref="V59:V67"/>
    <mergeCell ref="AC59:AC67"/>
    <mergeCell ref="AJ59:AJ67"/>
    <mergeCell ref="A50:A58"/>
    <mergeCell ref="H50:H58"/>
    <mergeCell ref="O50:O58"/>
    <mergeCell ref="V50:V58"/>
    <mergeCell ref="AC50:AC58"/>
    <mergeCell ref="AJ50:AJ58"/>
    <mergeCell ref="A77:A85"/>
    <mergeCell ref="H77:H85"/>
    <mergeCell ref="O77:O85"/>
    <mergeCell ref="V77:V85"/>
    <mergeCell ref="AC77:AC85"/>
    <mergeCell ref="AJ77:AJ85"/>
    <mergeCell ref="A68:A76"/>
    <mergeCell ref="H68:H76"/>
    <mergeCell ref="O68:O76"/>
    <mergeCell ref="V68:V76"/>
    <mergeCell ref="AC68:AC76"/>
    <mergeCell ref="AJ68:AJ76"/>
    <mergeCell ref="A94:A101"/>
    <mergeCell ref="H94:H101"/>
    <mergeCell ref="O94:O101"/>
    <mergeCell ref="V94:V101"/>
    <mergeCell ref="AC94:AC101"/>
    <mergeCell ref="AJ94:AJ101"/>
    <mergeCell ref="A86:A93"/>
    <mergeCell ref="H86:H93"/>
    <mergeCell ref="O86:O93"/>
    <mergeCell ref="V86:V93"/>
    <mergeCell ref="AC86:AC93"/>
    <mergeCell ref="AJ86:AJ93"/>
    <mergeCell ref="A106:A109"/>
    <mergeCell ref="H106:H109"/>
    <mergeCell ref="O106:O109"/>
    <mergeCell ref="V106:V109"/>
    <mergeCell ref="AC106:AC109"/>
    <mergeCell ref="AJ106:AJ109"/>
    <mergeCell ref="A102:A105"/>
    <mergeCell ref="H102:H105"/>
    <mergeCell ref="O102:O105"/>
    <mergeCell ref="V102:V105"/>
    <mergeCell ref="AC102:AC105"/>
    <mergeCell ref="AJ102:AJ105"/>
    <mergeCell ref="A114:A117"/>
    <mergeCell ref="H114:H117"/>
    <mergeCell ref="O114:O117"/>
    <mergeCell ref="V114:V117"/>
    <mergeCell ref="AC114:AC117"/>
    <mergeCell ref="AJ114:AJ117"/>
    <mergeCell ref="A110:A113"/>
    <mergeCell ref="H110:H113"/>
    <mergeCell ref="O110:O113"/>
    <mergeCell ref="V110:V113"/>
    <mergeCell ref="AC110:AC113"/>
    <mergeCell ref="AJ110:AJ113"/>
    <mergeCell ref="A122:A125"/>
    <mergeCell ref="H122:H125"/>
    <mergeCell ref="O122:O125"/>
    <mergeCell ref="V122:V125"/>
    <mergeCell ref="AC122:AC125"/>
    <mergeCell ref="AJ122:AJ125"/>
    <mergeCell ref="A118:A121"/>
    <mergeCell ref="H118:H121"/>
    <mergeCell ref="O118:O121"/>
    <mergeCell ref="V118:V121"/>
    <mergeCell ref="AC118:AC121"/>
    <mergeCell ref="AJ118:AJ121"/>
  </mergeCells>
  <phoneticPr fontId="65" type="noConversion"/>
  <pageMargins left="0.70866141732283472" right="0.70866141732283472" top="0.74803149606299213" bottom="0.74803149606299213" header="0.31496062992125984" footer="0.31496062992125984"/>
  <pageSetup paperSize="271" scale="50" orientation="portrait" horizontalDpi="4294967293" r:id="rId1"/>
  <colBreaks count="2" manualBreakCount="2">
    <brk id="13" max="128" man="1"/>
    <brk id="27" max="128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view="pageBreakPreview" zoomScale="70" zoomScaleNormal="70" zoomScaleSheetLayoutView="70" workbookViewId="0">
      <pane xSplit="2" ySplit="5" topLeftCell="C19" activePane="bottomRight" state="frozen"/>
      <selection pane="topRight" activeCell="C1" sqref="C1"/>
      <selection pane="bottomLeft" activeCell="A6" sqref="A6"/>
      <selection pane="bottomRight" activeCell="J32" sqref="J32"/>
    </sheetView>
  </sheetViews>
  <sheetFormatPr defaultRowHeight="14.25" x14ac:dyDescent="0.15"/>
  <cols>
    <col min="1" max="1" width="5.33203125" style="194" bestFit="1" customWidth="1"/>
    <col min="2" max="2" width="15.33203125" style="194" customWidth="1"/>
    <col min="3" max="3" width="9.44140625" style="190" customWidth="1"/>
    <col min="4" max="5" width="9.33203125" style="190" customWidth="1"/>
    <col min="6" max="6" width="9.33203125" style="1919" customWidth="1"/>
    <col min="7" max="7" width="8.88671875" style="190"/>
    <col min="8" max="8" width="5.33203125" style="194" bestFit="1" customWidth="1"/>
    <col min="9" max="9" width="15.33203125" style="194" customWidth="1"/>
    <col min="10" max="10" width="9.44140625" style="190" customWidth="1"/>
    <col min="11" max="12" width="9.33203125" style="190" customWidth="1"/>
    <col min="13" max="13" width="9.33203125" style="1919" customWidth="1"/>
    <col min="14" max="14" width="4.109375" style="190" customWidth="1"/>
    <col min="15" max="15" width="5.33203125" style="194" bestFit="1" customWidth="1"/>
    <col min="16" max="16" width="15.33203125" style="194" customWidth="1"/>
    <col min="17" max="17" width="9.44140625" style="190" customWidth="1"/>
    <col min="18" max="19" width="9.33203125" style="190" customWidth="1"/>
    <col min="20" max="20" width="9.33203125" style="1919" customWidth="1"/>
    <col min="21" max="21" width="4.77734375" style="190" customWidth="1"/>
    <col min="22" max="22" width="5.33203125" style="194" bestFit="1" customWidth="1"/>
    <col min="23" max="23" width="15.33203125" style="194" customWidth="1"/>
    <col min="24" max="24" width="9.44140625" style="190" customWidth="1"/>
    <col min="25" max="26" width="9.33203125" style="190" customWidth="1"/>
    <col min="27" max="27" width="9.33203125" style="1919" customWidth="1"/>
    <col min="28" max="28" width="8.88671875" style="190"/>
    <col min="29" max="29" width="5.33203125" style="194" bestFit="1" customWidth="1"/>
    <col min="30" max="30" width="15.33203125" style="194" customWidth="1"/>
    <col min="31" max="31" width="9.44140625" style="190" customWidth="1"/>
    <col min="32" max="33" width="9.33203125" style="190" customWidth="1"/>
    <col min="34" max="34" width="9.33203125" style="1919" customWidth="1"/>
    <col min="35" max="35" width="8.88671875" style="190"/>
    <col min="36" max="36" width="5.33203125" style="194" bestFit="1" customWidth="1"/>
    <col min="37" max="37" width="15.33203125" style="194" customWidth="1"/>
    <col min="38" max="38" width="9.44140625" style="190" customWidth="1"/>
    <col min="39" max="40" width="9.33203125" style="190" customWidth="1"/>
    <col min="41" max="41" width="9.33203125" style="1919" customWidth="1"/>
    <col min="42" max="16384" width="8.88671875" style="190"/>
  </cols>
  <sheetData>
    <row r="1" spans="1:41" ht="30" customHeight="1" x14ac:dyDescent="0.15">
      <c r="B1" s="201" t="s">
        <v>395</v>
      </c>
      <c r="C1" s="825"/>
      <c r="I1" s="825" t="s">
        <v>1150</v>
      </c>
      <c r="J1" s="825"/>
      <c r="P1" s="825" t="s">
        <v>1149</v>
      </c>
      <c r="Q1" s="825"/>
      <c r="W1" s="825" t="s">
        <v>1151</v>
      </c>
      <c r="X1" s="825"/>
      <c r="AD1" s="825" t="s">
        <v>1152</v>
      </c>
      <c r="AE1" s="825"/>
      <c r="AK1" s="825" t="s">
        <v>1153</v>
      </c>
      <c r="AL1" s="825"/>
    </row>
    <row r="2" spans="1:41" ht="32.25" customHeight="1" thickBot="1" x14ac:dyDescent="0.2">
      <c r="C2" s="825"/>
      <c r="D2" s="1921"/>
      <c r="E2" s="1921"/>
      <c r="F2" s="831" t="s">
        <v>757</v>
      </c>
      <c r="J2" s="825"/>
      <c r="K2" s="1921"/>
      <c r="L2" s="1921"/>
      <c r="M2" s="831" t="s">
        <v>757</v>
      </c>
      <c r="Q2" s="825"/>
      <c r="R2" s="1921"/>
      <c r="S2" s="1921"/>
      <c r="T2" s="831" t="s">
        <v>757</v>
      </c>
      <c r="X2" s="825"/>
      <c r="Y2" s="1921"/>
      <c r="Z2" s="1921"/>
      <c r="AA2" s="831" t="s">
        <v>757</v>
      </c>
      <c r="AE2" s="825"/>
      <c r="AF2" s="1921"/>
      <c r="AG2" s="1921"/>
      <c r="AH2" s="831" t="s">
        <v>757</v>
      </c>
      <c r="AL2" s="825"/>
      <c r="AM2" s="1921"/>
      <c r="AN2" s="1921"/>
      <c r="AO2" s="831" t="s">
        <v>757</v>
      </c>
    </row>
    <row r="3" spans="1:41" s="256" customFormat="1" ht="34.5" customHeight="1" x14ac:dyDescent="0.15">
      <c r="A3" s="2779" t="s">
        <v>107</v>
      </c>
      <c r="B3" s="2766"/>
      <c r="C3" s="2766" t="s">
        <v>342</v>
      </c>
      <c r="D3" s="2768" t="s">
        <v>924</v>
      </c>
      <c r="E3" s="2769"/>
      <c r="F3" s="2770"/>
      <c r="H3" s="2779" t="s">
        <v>107</v>
      </c>
      <c r="I3" s="2766"/>
      <c r="J3" s="2766" t="s">
        <v>342</v>
      </c>
      <c r="K3" s="2768" t="s">
        <v>924</v>
      </c>
      <c r="L3" s="2769"/>
      <c r="M3" s="2770"/>
      <c r="O3" s="2779" t="s">
        <v>107</v>
      </c>
      <c r="P3" s="2766"/>
      <c r="Q3" s="2766" t="s">
        <v>342</v>
      </c>
      <c r="R3" s="2768" t="s">
        <v>924</v>
      </c>
      <c r="S3" s="2769"/>
      <c r="T3" s="2770"/>
      <c r="V3" s="2779" t="s">
        <v>107</v>
      </c>
      <c r="W3" s="2766"/>
      <c r="X3" s="2766" t="s">
        <v>342</v>
      </c>
      <c r="Y3" s="2768" t="s">
        <v>924</v>
      </c>
      <c r="Z3" s="2769"/>
      <c r="AA3" s="2770"/>
      <c r="AB3" s="1929"/>
      <c r="AC3" s="2779" t="s">
        <v>107</v>
      </c>
      <c r="AD3" s="2766"/>
      <c r="AE3" s="2766" t="s">
        <v>342</v>
      </c>
      <c r="AF3" s="2768" t="s">
        <v>924</v>
      </c>
      <c r="AG3" s="2769"/>
      <c r="AH3" s="2770"/>
      <c r="AI3" s="1929"/>
      <c r="AJ3" s="2779" t="s">
        <v>107</v>
      </c>
      <c r="AK3" s="2766"/>
      <c r="AL3" s="2766" t="s">
        <v>342</v>
      </c>
      <c r="AM3" s="2768" t="s">
        <v>924</v>
      </c>
      <c r="AN3" s="2769"/>
      <c r="AO3" s="2770"/>
    </row>
    <row r="4" spans="1:41" s="194" customFormat="1" ht="30.75" customHeight="1" x14ac:dyDescent="0.15">
      <c r="A4" s="2780"/>
      <c r="B4" s="2767"/>
      <c r="C4" s="2767"/>
      <c r="D4" s="1868" t="s">
        <v>1130</v>
      </c>
      <c r="E4" s="1868" t="s">
        <v>1131</v>
      </c>
      <c r="F4" s="870" t="s">
        <v>1145</v>
      </c>
      <c r="H4" s="2780"/>
      <c r="I4" s="2767"/>
      <c r="J4" s="2767"/>
      <c r="K4" s="1868" t="s">
        <v>1130</v>
      </c>
      <c r="L4" s="1868" t="s">
        <v>1131</v>
      </c>
      <c r="M4" s="870" t="s">
        <v>1145</v>
      </c>
      <c r="O4" s="2780"/>
      <c r="P4" s="2767"/>
      <c r="Q4" s="2767"/>
      <c r="R4" s="1868" t="s">
        <v>1130</v>
      </c>
      <c r="S4" s="1868" t="s">
        <v>1131</v>
      </c>
      <c r="T4" s="870" t="s">
        <v>1145</v>
      </c>
      <c r="V4" s="2780"/>
      <c r="W4" s="2767"/>
      <c r="X4" s="2767"/>
      <c r="Y4" s="1868" t="s">
        <v>1130</v>
      </c>
      <c r="Z4" s="1868" t="s">
        <v>1131</v>
      </c>
      <c r="AA4" s="870" t="s">
        <v>1145</v>
      </c>
      <c r="AC4" s="2780"/>
      <c r="AD4" s="2767"/>
      <c r="AE4" s="2767"/>
      <c r="AF4" s="1868" t="s">
        <v>1130</v>
      </c>
      <c r="AG4" s="1868" t="s">
        <v>1131</v>
      </c>
      <c r="AH4" s="870" t="s">
        <v>1145</v>
      </c>
      <c r="AJ4" s="2780"/>
      <c r="AK4" s="2767"/>
      <c r="AL4" s="2767"/>
      <c r="AM4" s="1868" t="s">
        <v>1130</v>
      </c>
      <c r="AN4" s="1868" t="s">
        <v>1131</v>
      </c>
      <c r="AO4" s="870" t="s">
        <v>1145</v>
      </c>
    </row>
    <row r="5" spans="1:41" s="256" customFormat="1" ht="24" customHeight="1" x14ac:dyDescent="0.15">
      <c r="A5" s="2778" t="s">
        <v>343</v>
      </c>
      <c r="B5" s="1930" t="s">
        <v>44</v>
      </c>
      <c r="C5" s="1931">
        <f>SUM(C6:C10)</f>
        <v>18539.47</v>
      </c>
      <c r="D5" s="1931">
        <f t="shared" ref="D5:F5" si="0">SUM(D6:D10)</f>
        <v>21527.359999999997</v>
      </c>
      <c r="E5" s="1931">
        <f t="shared" si="0"/>
        <v>16004.609999999999</v>
      </c>
      <c r="F5" s="1932">
        <f t="shared" si="0"/>
        <v>18992.5</v>
      </c>
      <c r="H5" s="2778" t="s">
        <v>343</v>
      </c>
      <c r="I5" s="1930" t="s">
        <v>44</v>
      </c>
      <c r="J5" s="1931">
        <f>SUM(J6:J10)</f>
        <v>6418.4699999999993</v>
      </c>
      <c r="K5" s="1931">
        <f t="shared" ref="K5:M5" si="1">SUM(K6:K10)</f>
        <v>5302.4699999999993</v>
      </c>
      <c r="L5" s="1931">
        <f t="shared" si="1"/>
        <v>4651</v>
      </c>
      <c r="M5" s="1932">
        <f t="shared" si="1"/>
        <v>3535</v>
      </c>
      <c r="O5" s="2778" t="s">
        <v>343</v>
      </c>
      <c r="P5" s="1930" t="s">
        <v>44</v>
      </c>
      <c r="Q5" s="1931">
        <f>SUM(Q6:Q10)</f>
        <v>1748.1100000000001</v>
      </c>
      <c r="R5" s="1931">
        <f t="shared" ref="R5:T5" si="2">SUM(R6:R10)</f>
        <v>3357</v>
      </c>
      <c r="S5" s="1931">
        <f t="shared" si="2"/>
        <v>3984.11</v>
      </c>
      <c r="T5" s="1932">
        <f t="shared" si="2"/>
        <v>5593</v>
      </c>
      <c r="V5" s="2778" t="s">
        <v>343</v>
      </c>
      <c r="W5" s="1930" t="s">
        <v>44</v>
      </c>
      <c r="X5" s="1931">
        <f>SUM(X6:X10)</f>
        <v>4980.78</v>
      </c>
      <c r="Y5" s="1931">
        <f t="shared" ref="Y5:AA5" si="3">SUM(Y6:Y10)</f>
        <v>6796.99</v>
      </c>
      <c r="Z5" s="1931">
        <f t="shared" si="3"/>
        <v>1283.79</v>
      </c>
      <c r="AA5" s="1932">
        <f t="shared" si="3"/>
        <v>3100</v>
      </c>
      <c r="AC5" s="2778" t="s">
        <v>343</v>
      </c>
      <c r="AD5" s="1930" t="s">
        <v>44</v>
      </c>
      <c r="AE5" s="1931">
        <f>SUM(AE6:AE10)</f>
        <v>5020.96</v>
      </c>
      <c r="AF5" s="1931">
        <f t="shared" ref="AF5:AH5" si="4">SUM(AF6:AF10)</f>
        <v>5449.46</v>
      </c>
      <c r="AG5" s="1931">
        <f t="shared" si="4"/>
        <v>1170.5</v>
      </c>
      <c r="AH5" s="1932">
        <f t="shared" si="4"/>
        <v>1599</v>
      </c>
      <c r="AJ5" s="2778" t="s">
        <v>343</v>
      </c>
      <c r="AK5" s="1930" t="s">
        <v>44</v>
      </c>
      <c r="AL5" s="1931">
        <f>SUM(AL6:AL10)</f>
        <v>371.14999999999992</v>
      </c>
      <c r="AM5" s="1931">
        <f t="shared" ref="AM5:AO5" si="5">SUM(AM6:AM10)</f>
        <v>621.44000000000005</v>
      </c>
      <c r="AN5" s="1931">
        <f t="shared" si="5"/>
        <v>4915.21</v>
      </c>
      <c r="AO5" s="1932">
        <f t="shared" si="5"/>
        <v>5165.5</v>
      </c>
    </row>
    <row r="6" spans="1:41" ht="24" customHeight="1" x14ac:dyDescent="0.15">
      <c r="A6" s="2776"/>
      <c r="B6" s="1933" t="s">
        <v>283</v>
      </c>
      <c r="C6" s="1934">
        <f>C12+C18+C24+C30+C36+C42</f>
        <v>-6662</v>
      </c>
      <c r="D6" s="1934">
        <f t="shared" ref="D6:F6" si="6">D12+D18+D24+D30+D36+D42</f>
        <v>0</v>
      </c>
      <c r="E6" s="1934">
        <f t="shared" si="6"/>
        <v>328</v>
      </c>
      <c r="F6" s="1935">
        <f t="shared" si="6"/>
        <v>6990</v>
      </c>
      <c r="H6" s="2776"/>
      <c r="I6" s="1933" t="s">
        <v>283</v>
      </c>
      <c r="J6" s="1934">
        <f>J12+J18+J24+J30+J36+J42</f>
        <v>-2119</v>
      </c>
      <c r="K6" s="1934">
        <f t="shared" ref="K6:M6" si="7">K12+K18+K24+K30+K36+K42</f>
        <v>0</v>
      </c>
      <c r="L6" s="1934">
        <f t="shared" si="7"/>
        <v>201</v>
      </c>
      <c r="M6" s="1935">
        <f t="shared" si="7"/>
        <v>2320</v>
      </c>
      <c r="O6" s="2776"/>
      <c r="P6" s="1933" t="s">
        <v>283</v>
      </c>
      <c r="Q6" s="1934">
        <f>Q12+Q18+Q24+Q30+Q36+Q42</f>
        <v>-1594</v>
      </c>
      <c r="R6" s="1934">
        <f t="shared" ref="R6:T6" si="8">R12+R18+R24+R30+R36+R42</f>
        <v>0</v>
      </c>
      <c r="S6" s="1934">
        <f t="shared" si="8"/>
        <v>0</v>
      </c>
      <c r="T6" s="1935">
        <f t="shared" si="8"/>
        <v>1594</v>
      </c>
      <c r="V6" s="2776"/>
      <c r="W6" s="1933" t="s">
        <v>283</v>
      </c>
      <c r="X6" s="1934">
        <f>X12+X18+X24+X30+X36+X42</f>
        <v>-679</v>
      </c>
      <c r="Y6" s="1934">
        <f t="shared" ref="Y6:AA6" si="9">Y12+Y18+Y24+Y30+Y36+Y42</f>
        <v>0</v>
      </c>
      <c r="Z6" s="1934">
        <f t="shared" si="9"/>
        <v>0</v>
      </c>
      <c r="AA6" s="1935">
        <f t="shared" si="9"/>
        <v>679</v>
      </c>
      <c r="AC6" s="2776"/>
      <c r="AD6" s="1933" t="s">
        <v>283</v>
      </c>
      <c r="AE6" s="1934">
        <f>AE12+AE18+AE24+AE30+AE36+AE42</f>
        <v>-625</v>
      </c>
      <c r="AF6" s="1934">
        <f t="shared" ref="AF6:AH6" si="10">AF12+AF18+AF24+AF30+AF36+AF42</f>
        <v>0</v>
      </c>
      <c r="AG6" s="1934">
        <f t="shared" si="10"/>
        <v>0</v>
      </c>
      <c r="AH6" s="1935">
        <f t="shared" si="10"/>
        <v>625</v>
      </c>
      <c r="AJ6" s="2776"/>
      <c r="AK6" s="1933" t="s">
        <v>283</v>
      </c>
      <c r="AL6" s="1934">
        <f>AL12+AL18+AL24+AL30+AL36+AL42</f>
        <v>-1645</v>
      </c>
      <c r="AM6" s="1934">
        <f t="shared" ref="AM6:AO6" si="11">AM12+AM18+AM24+AM30+AM36+AM42</f>
        <v>0</v>
      </c>
      <c r="AN6" s="1934">
        <f t="shared" si="11"/>
        <v>127</v>
      </c>
      <c r="AO6" s="1935">
        <f t="shared" si="11"/>
        <v>1772</v>
      </c>
    </row>
    <row r="7" spans="1:41" ht="24" customHeight="1" x14ac:dyDescent="0.15">
      <c r="A7" s="2776"/>
      <c r="B7" s="1849" t="s">
        <v>284</v>
      </c>
      <c r="C7" s="1936">
        <f t="shared" ref="C7:F10" si="12">C13+C19+C25+C31+C37+C43</f>
        <v>-2364.1</v>
      </c>
      <c r="D7" s="1936">
        <f t="shared" si="12"/>
        <v>0.5</v>
      </c>
      <c r="E7" s="1936">
        <f t="shared" si="12"/>
        <v>50.4</v>
      </c>
      <c r="F7" s="1937">
        <f t="shared" si="12"/>
        <v>2415</v>
      </c>
      <c r="H7" s="2776"/>
      <c r="I7" s="1849" t="s">
        <v>284</v>
      </c>
      <c r="J7" s="1936">
        <f t="shared" ref="J7:M10" si="13">J13+J19+J25+J31+J37+J43</f>
        <v>-287</v>
      </c>
      <c r="K7" s="1936">
        <f t="shared" si="13"/>
        <v>0</v>
      </c>
      <c r="L7" s="1936">
        <f t="shared" si="13"/>
        <v>0</v>
      </c>
      <c r="M7" s="1937">
        <f t="shared" si="13"/>
        <v>287</v>
      </c>
      <c r="O7" s="2776"/>
      <c r="P7" s="1849" t="s">
        <v>284</v>
      </c>
      <c r="Q7" s="1936">
        <f t="shared" ref="Q7:T7" si="14">Q13+Q19+Q25+Q31+Q37+Q43</f>
        <v>-811.6</v>
      </c>
      <c r="R7" s="1936">
        <f t="shared" si="14"/>
        <v>0</v>
      </c>
      <c r="S7" s="1936">
        <f t="shared" si="14"/>
        <v>50.4</v>
      </c>
      <c r="T7" s="1937">
        <f t="shared" si="14"/>
        <v>862</v>
      </c>
      <c r="V7" s="2776"/>
      <c r="W7" s="1849" t="s">
        <v>284</v>
      </c>
      <c r="X7" s="1936">
        <f t="shared" ref="X7:AA7" si="15">X13+X19+X25+X31+X37+X43</f>
        <v>-219</v>
      </c>
      <c r="Y7" s="1936">
        <f t="shared" si="15"/>
        <v>0</v>
      </c>
      <c r="Z7" s="1936">
        <f t="shared" si="15"/>
        <v>0</v>
      </c>
      <c r="AA7" s="1937">
        <f t="shared" si="15"/>
        <v>219</v>
      </c>
      <c r="AC7" s="2776"/>
      <c r="AD7" s="1849" t="s">
        <v>284</v>
      </c>
      <c r="AE7" s="1936">
        <f t="shared" ref="AE7:AH7" si="16">AE13+AE19+AE25+AE31+AE37+AE43</f>
        <v>0.5</v>
      </c>
      <c r="AF7" s="1936">
        <f t="shared" si="16"/>
        <v>0.5</v>
      </c>
      <c r="AG7" s="1936">
        <f t="shared" si="16"/>
        <v>0</v>
      </c>
      <c r="AH7" s="1937">
        <f t="shared" si="16"/>
        <v>0</v>
      </c>
      <c r="AJ7" s="2776"/>
      <c r="AK7" s="1849" t="s">
        <v>284</v>
      </c>
      <c r="AL7" s="1936">
        <f t="shared" ref="AL7:AO7" si="17">AL13+AL19+AL25+AL31+AL37+AL43</f>
        <v>-1047</v>
      </c>
      <c r="AM7" s="1936">
        <f t="shared" si="17"/>
        <v>0</v>
      </c>
      <c r="AN7" s="1936">
        <f t="shared" si="17"/>
        <v>0</v>
      </c>
      <c r="AO7" s="1937">
        <f t="shared" si="17"/>
        <v>1047</v>
      </c>
    </row>
    <row r="8" spans="1:41" ht="24" customHeight="1" x14ac:dyDescent="0.15">
      <c r="A8" s="2776"/>
      <c r="B8" s="1846" t="s">
        <v>286</v>
      </c>
      <c r="C8" s="1936">
        <f t="shared" si="12"/>
        <v>27653.35</v>
      </c>
      <c r="D8" s="1936">
        <f t="shared" si="12"/>
        <v>21030.19</v>
      </c>
      <c r="E8" s="1936">
        <f t="shared" si="12"/>
        <v>15548.66</v>
      </c>
      <c r="F8" s="1937">
        <f t="shared" si="12"/>
        <v>8925.5</v>
      </c>
      <c r="H8" s="2776"/>
      <c r="I8" s="1846" t="s">
        <v>286</v>
      </c>
      <c r="J8" s="1936">
        <f t="shared" si="13"/>
        <v>8594.23</v>
      </c>
      <c r="K8" s="1936">
        <f t="shared" si="13"/>
        <v>5072.2299999999996</v>
      </c>
      <c r="L8" s="1936">
        <f t="shared" si="13"/>
        <v>4450</v>
      </c>
      <c r="M8" s="1937">
        <f t="shared" si="13"/>
        <v>928</v>
      </c>
      <c r="O8" s="2776"/>
      <c r="P8" s="1846" t="s">
        <v>286</v>
      </c>
      <c r="Q8" s="1936">
        <f t="shared" ref="Q8:T8" si="18">Q14+Q20+Q26+Q32+Q38+Q44</f>
        <v>4136.71</v>
      </c>
      <c r="R8" s="1936">
        <f t="shared" si="18"/>
        <v>3357</v>
      </c>
      <c r="S8" s="1936">
        <f t="shared" si="18"/>
        <v>3916.71</v>
      </c>
      <c r="T8" s="1937">
        <f t="shared" si="18"/>
        <v>3137</v>
      </c>
      <c r="V8" s="2776"/>
      <c r="W8" s="1846" t="s">
        <v>286</v>
      </c>
      <c r="X8" s="1936">
        <f t="shared" ref="X8:AA8" si="19">X14+X20+X26+X32+X38+X44</f>
        <v>5999.78</v>
      </c>
      <c r="Y8" s="1936">
        <f t="shared" si="19"/>
        <v>6796.99</v>
      </c>
      <c r="Z8" s="1936">
        <f t="shared" si="19"/>
        <v>1283.79</v>
      </c>
      <c r="AA8" s="1937">
        <f t="shared" si="19"/>
        <v>2081</v>
      </c>
      <c r="AC8" s="2776"/>
      <c r="AD8" s="1846" t="s">
        <v>286</v>
      </c>
      <c r="AE8" s="1936">
        <f t="shared" ref="AE8:AH8" si="20">AE14+AE20+AE26+AE32+AE38+AE44</f>
        <v>5916.03</v>
      </c>
      <c r="AF8" s="1936">
        <f t="shared" si="20"/>
        <v>5182.53</v>
      </c>
      <c r="AG8" s="1936">
        <f t="shared" si="20"/>
        <v>1170.5</v>
      </c>
      <c r="AH8" s="1937">
        <f t="shared" si="20"/>
        <v>437</v>
      </c>
      <c r="AJ8" s="2776"/>
      <c r="AK8" s="1846" t="s">
        <v>286</v>
      </c>
      <c r="AL8" s="1936">
        <f t="shared" ref="AL8:AO8" si="21">AL14+AL20+AL26+AL32+AL38+AL44</f>
        <v>3006.6</v>
      </c>
      <c r="AM8" s="1936">
        <f t="shared" si="21"/>
        <v>621.44000000000005</v>
      </c>
      <c r="AN8" s="1936">
        <f t="shared" si="21"/>
        <v>4727.66</v>
      </c>
      <c r="AO8" s="1937">
        <f t="shared" si="21"/>
        <v>2342.5</v>
      </c>
    </row>
    <row r="9" spans="1:41" ht="24" customHeight="1" x14ac:dyDescent="0.15">
      <c r="A9" s="2776"/>
      <c r="B9" s="1849" t="s">
        <v>779</v>
      </c>
      <c r="C9" s="1936">
        <f t="shared" si="12"/>
        <v>-193</v>
      </c>
      <c r="D9" s="1936">
        <f t="shared" si="12"/>
        <v>0</v>
      </c>
      <c r="E9" s="1936">
        <f t="shared" si="12"/>
        <v>0</v>
      </c>
      <c r="F9" s="1937">
        <f t="shared" si="12"/>
        <v>193</v>
      </c>
      <c r="H9" s="2776"/>
      <c r="I9" s="1849" t="s">
        <v>779</v>
      </c>
      <c r="J9" s="1936">
        <f t="shared" si="13"/>
        <v>0</v>
      </c>
      <c r="K9" s="1936">
        <f t="shared" si="13"/>
        <v>0</v>
      </c>
      <c r="L9" s="1936">
        <f t="shared" si="13"/>
        <v>0</v>
      </c>
      <c r="M9" s="1937">
        <f t="shared" si="13"/>
        <v>0</v>
      </c>
      <c r="O9" s="2776"/>
      <c r="P9" s="1849" t="s">
        <v>779</v>
      </c>
      <c r="Q9" s="1936">
        <f t="shared" ref="Q9:T9" si="22">Q15+Q21+Q27+Q33+Q39+Q45</f>
        <v>0</v>
      </c>
      <c r="R9" s="1936">
        <f t="shared" si="22"/>
        <v>0</v>
      </c>
      <c r="S9" s="1936">
        <f t="shared" si="22"/>
        <v>0</v>
      </c>
      <c r="T9" s="1937">
        <f t="shared" si="22"/>
        <v>0</v>
      </c>
      <c r="V9" s="2776"/>
      <c r="W9" s="1849" t="s">
        <v>779</v>
      </c>
      <c r="X9" s="1936">
        <f t="shared" ref="X9:AA9" si="23">X15+X21+X27+X33+X39+X45</f>
        <v>-92</v>
      </c>
      <c r="Y9" s="1936">
        <f t="shared" si="23"/>
        <v>0</v>
      </c>
      <c r="Z9" s="1936">
        <f t="shared" si="23"/>
        <v>0</v>
      </c>
      <c r="AA9" s="1937">
        <f t="shared" si="23"/>
        <v>92</v>
      </c>
      <c r="AC9" s="2776"/>
      <c r="AD9" s="1849" t="s">
        <v>779</v>
      </c>
      <c r="AE9" s="1936">
        <f t="shared" ref="AE9:AH9" si="24">AE15+AE21+AE27+AE33+AE39+AE45</f>
        <v>-97</v>
      </c>
      <c r="AF9" s="1936">
        <f t="shared" si="24"/>
        <v>0</v>
      </c>
      <c r="AG9" s="1936">
        <f t="shared" si="24"/>
        <v>0</v>
      </c>
      <c r="AH9" s="1937">
        <f t="shared" si="24"/>
        <v>97</v>
      </c>
      <c r="AJ9" s="2776"/>
      <c r="AK9" s="1849" t="s">
        <v>779</v>
      </c>
      <c r="AL9" s="1936">
        <f t="shared" ref="AL9:AO9" si="25">AL15+AL21+AL27+AL33+AL39+AL45</f>
        <v>-4</v>
      </c>
      <c r="AM9" s="1936">
        <f t="shared" si="25"/>
        <v>0</v>
      </c>
      <c r="AN9" s="1936">
        <f t="shared" si="25"/>
        <v>0</v>
      </c>
      <c r="AO9" s="1937">
        <f t="shared" si="25"/>
        <v>4</v>
      </c>
    </row>
    <row r="10" spans="1:41" ht="24" customHeight="1" x14ac:dyDescent="0.15">
      <c r="A10" s="2776"/>
      <c r="B10" s="1850" t="s">
        <v>285</v>
      </c>
      <c r="C10" s="1938">
        <f t="shared" si="12"/>
        <v>105.22</v>
      </c>
      <c r="D10" s="1938">
        <f t="shared" si="12"/>
        <v>496.67</v>
      </c>
      <c r="E10" s="1938">
        <f t="shared" si="12"/>
        <v>77.55</v>
      </c>
      <c r="F10" s="1939">
        <f t="shared" si="12"/>
        <v>469</v>
      </c>
      <c r="H10" s="2776"/>
      <c r="I10" s="1850" t="s">
        <v>285</v>
      </c>
      <c r="J10" s="1938">
        <f t="shared" si="13"/>
        <v>230.24</v>
      </c>
      <c r="K10" s="1938">
        <f t="shared" si="13"/>
        <v>230.24</v>
      </c>
      <c r="L10" s="1938">
        <f t="shared" si="13"/>
        <v>0</v>
      </c>
      <c r="M10" s="1939">
        <f t="shared" si="13"/>
        <v>0</v>
      </c>
      <c r="O10" s="2776"/>
      <c r="P10" s="1850" t="s">
        <v>285</v>
      </c>
      <c r="Q10" s="1938">
        <f t="shared" ref="Q10:T10" si="26">Q16+Q22+Q28+Q34+Q40+Q46</f>
        <v>17</v>
      </c>
      <c r="R10" s="1938">
        <f t="shared" si="26"/>
        <v>0</v>
      </c>
      <c r="S10" s="1938">
        <f t="shared" si="26"/>
        <v>17</v>
      </c>
      <c r="T10" s="1939">
        <f t="shared" si="26"/>
        <v>0</v>
      </c>
      <c r="V10" s="2776"/>
      <c r="W10" s="1850" t="s">
        <v>285</v>
      </c>
      <c r="X10" s="1938">
        <f t="shared" ref="X10:AA10" si="27">X16+X22+X28+X34+X40+X46</f>
        <v>-29</v>
      </c>
      <c r="Y10" s="1938">
        <f t="shared" si="27"/>
        <v>0</v>
      </c>
      <c r="Z10" s="1938">
        <f t="shared" si="27"/>
        <v>0</v>
      </c>
      <c r="AA10" s="1939">
        <f t="shared" si="27"/>
        <v>29</v>
      </c>
      <c r="AC10" s="2776"/>
      <c r="AD10" s="1850" t="s">
        <v>285</v>
      </c>
      <c r="AE10" s="1938">
        <f t="shared" ref="AE10:AH10" si="28">AE16+AE22+AE28+AE34+AE40+AE46</f>
        <v>-173.57</v>
      </c>
      <c r="AF10" s="1938">
        <f t="shared" si="28"/>
        <v>266.43</v>
      </c>
      <c r="AG10" s="1938">
        <f t="shared" si="28"/>
        <v>0</v>
      </c>
      <c r="AH10" s="1939">
        <f t="shared" si="28"/>
        <v>440</v>
      </c>
      <c r="AJ10" s="2776"/>
      <c r="AK10" s="1850" t="s">
        <v>285</v>
      </c>
      <c r="AL10" s="1938">
        <f t="shared" ref="AL10:AO10" si="29">AL16+AL22+AL28+AL34+AL40+AL46</f>
        <v>60.55</v>
      </c>
      <c r="AM10" s="1938">
        <f t="shared" si="29"/>
        <v>0</v>
      </c>
      <c r="AN10" s="1938">
        <f t="shared" si="29"/>
        <v>60.55</v>
      </c>
      <c r="AO10" s="1939">
        <f t="shared" si="29"/>
        <v>0</v>
      </c>
    </row>
    <row r="11" spans="1:41" s="256" customFormat="1" ht="24" customHeight="1" x14ac:dyDescent="0.15">
      <c r="A11" s="2776" t="s">
        <v>322</v>
      </c>
      <c r="B11" s="1851" t="s">
        <v>46</v>
      </c>
      <c r="C11" s="1852">
        <f>SUM(C12:C16)</f>
        <v>2155.4799999999996</v>
      </c>
      <c r="D11" s="1852">
        <f t="shared" ref="D11:F11" si="30">SUM(D12:D16)</f>
        <v>4923.4799999999996</v>
      </c>
      <c r="E11" s="1852">
        <f t="shared" si="30"/>
        <v>6558.5</v>
      </c>
      <c r="F11" s="1940">
        <f t="shared" si="30"/>
        <v>9326.5</v>
      </c>
      <c r="H11" s="2776" t="s">
        <v>322</v>
      </c>
      <c r="I11" s="1851" t="s">
        <v>46</v>
      </c>
      <c r="J11" s="1852">
        <f>SUM(J12:J16)</f>
        <v>383</v>
      </c>
      <c r="K11" s="1852">
        <f t="shared" ref="K11:M11" si="31">SUM(K12:K16)</f>
        <v>0</v>
      </c>
      <c r="L11" s="1852">
        <f t="shared" si="31"/>
        <v>2303</v>
      </c>
      <c r="M11" s="1940">
        <f t="shared" si="31"/>
        <v>1920</v>
      </c>
      <c r="O11" s="2776" t="s">
        <v>322</v>
      </c>
      <c r="P11" s="1851" t="s">
        <v>46</v>
      </c>
      <c r="Q11" s="1852">
        <f>SUM(Q12:Q16)</f>
        <v>-500.32999999999993</v>
      </c>
      <c r="R11" s="1852">
        <f t="shared" ref="R11:T11" si="32">SUM(R12:R16)</f>
        <v>568</v>
      </c>
      <c r="S11" s="1852">
        <f t="shared" si="32"/>
        <v>1482.67</v>
      </c>
      <c r="T11" s="1940">
        <f t="shared" si="32"/>
        <v>2551</v>
      </c>
      <c r="V11" s="2776" t="s">
        <v>322</v>
      </c>
      <c r="W11" s="1851" t="s">
        <v>46</v>
      </c>
      <c r="X11" s="1852">
        <f>SUM(X12:X16)</f>
        <v>2287.0599999999995</v>
      </c>
      <c r="Y11" s="1852">
        <f t="shared" ref="Y11:AA11" si="33">SUM(Y12:Y16)</f>
        <v>3361.0599999999995</v>
      </c>
      <c r="Z11" s="1852">
        <f t="shared" si="33"/>
        <v>550</v>
      </c>
      <c r="AA11" s="1940">
        <f t="shared" si="33"/>
        <v>1624</v>
      </c>
      <c r="AC11" s="2776" t="s">
        <v>322</v>
      </c>
      <c r="AD11" s="1851" t="s">
        <v>46</v>
      </c>
      <c r="AE11" s="1852">
        <f>SUM(AE12:AE16)</f>
        <v>639.42000000000007</v>
      </c>
      <c r="AF11" s="1852">
        <f t="shared" ref="AF11:AH11" si="34">SUM(AF12:AF16)</f>
        <v>994.42</v>
      </c>
      <c r="AG11" s="1852">
        <f t="shared" si="34"/>
        <v>625</v>
      </c>
      <c r="AH11" s="1940">
        <f t="shared" si="34"/>
        <v>980</v>
      </c>
      <c r="AJ11" s="2776" t="s">
        <v>322</v>
      </c>
      <c r="AK11" s="1851" t="s">
        <v>46</v>
      </c>
      <c r="AL11" s="1852">
        <f>SUM(AL12:AL16)</f>
        <v>-653.67000000000007</v>
      </c>
      <c r="AM11" s="1852">
        <f t="shared" ref="AM11:AO11" si="35">SUM(AM12:AM16)</f>
        <v>0</v>
      </c>
      <c r="AN11" s="1852">
        <f t="shared" si="35"/>
        <v>1597.83</v>
      </c>
      <c r="AO11" s="1940">
        <f t="shared" si="35"/>
        <v>2251.5</v>
      </c>
    </row>
    <row r="12" spans="1:41" ht="24" customHeight="1" x14ac:dyDescent="0.15">
      <c r="A12" s="2776"/>
      <c r="B12" s="1848" t="s">
        <v>283</v>
      </c>
      <c r="C12" s="1847">
        <f>D12+E12-F12</f>
        <v>-3123</v>
      </c>
      <c r="D12" s="1847">
        <f>K12+R12+Y12+AF12+AM12</f>
        <v>0</v>
      </c>
      <c r="E12" s="1847">
        <f t="shared" ref="E12:F12" si="36">L12+S12+Z12+AG12+AN12</f>
        <v>0</v>
      </c>
      <c r="F12" s="1941">
        <f t="shared" si="36"/>
        <v>3123</v>
      </c>
      <c r="H12" s="2776"/>
      <c r="I12" s="1848" t="s">
        <v>283</v>
      </c>
      <c r="J12" s="1847">
        <f>K12+L12-M12</f>
        <v>-1510</v>
      </c>
      <c r="K12" s="1847">
        <f>'급수관폐쇄(총괄) (2)'!X12</f>
        <v>0</v>
      </c>
      <c r="L12" s="1847">
        <f>'급수관폐쇄(총괄) (2)'!Y12</f>
        <v>0</v>
      </c>
      <c r="M12" s="1941">
        <f>'급수관폐쇄(총괄) (2)'!Z12</f>
        <v>1510</v>
      </c>
      <c r="O12" s="2776"/>
      <c r="P12" s="1848" t="s">
        <v>283</v>
      </c>
      <c r="Q12" s="1847">
        <f>R12+S12-T12</f>
        <v>-98</v>
      </c>
      <c r="R12" s="1847">
        <f>'급수관폐쇄(총괄) (2)'!AR12</f>
        <v>0</v>
      </c>
      <c r="S12" s="1847">
        <f>'급수관폐쇄(총괄) (2)'!AS12</f>
        <v>0</v>
      </c>
      <c r="T12" s="1941">
        <f>'급수관폐쇄(총괄) (2)'!AT12</f>
        <v>98</v>
      </c>
      <c r="V12" s="2776"/>
      <c r="W12" s="1848" t="s">
        <v>283</v>
      </c>
      <c r="X12" s="1847">
        <f>Y12+Z12-AA12</f>
        <v>-7</v>
      </c>
      <c r="Y12" s="1847">
        <f>'급수관폐쇄(총괄) (2)'!BL12</f>
        <v>0</v>
      </c>
      <c r="Z12" s="1847">
        <f>'급수관폐쇄(총괄) (2)'!BM12</f>
        <v>0</v>
      </c>
      <c r="AA12" s="1941">
        <f>'급수관폐쇄(총괄) (2)'!BN12</f>
        <v>7</v>
      </c>
      <c r="AC12" s="2776"/>
      <c r="AD12" s="1848" t="s">
        <v>283</v>
      </c>
      <c r="AE12" s="1847">
        <f>AF12+AG12-AH12</f>
        <v>-625</v>
      </c>
      <c r="AF12" s="1847">
        <f>'급수관폐쇄(총괄) (2)'!CF12</f>
        <v>0</v>
      </c>
      <c r="AG12" s="1847">
        <f>'급수관폐쇄(총괄) (2)'!CG12</f>
        <v>0</v>
      </c>
      <c r="AH12" s="1941">
        <f>'급수관폐쇄(총괄) (2)'!CH12</f>
        <v>625</v>
      </c>
      <c r="AJ12" s="2776"/>
      <c r="AK12" s="1848" t="s">
        <v>283</v>
      </c>
      <c r="AL12" s="1847">
        <f>AM12+AN12-AO12</f>
        <v>-883</v>
      </c>
      <c r="AM12" s="1847">
        <f>'급수관폐쇄(총괄) (2)'!CZ12</f>
        <v>0</v>
      </c>
      <c r="AN12" s="1847">
        <f>'급수관폐쇄(총괄) (2)'!DA12</f>
        <v>0</v>
      </c>
      <c r="AO12" s="1941">
        <f>'급수관폐쇄(총괄) (2)'!DB12</f>
        <v>883</v>
      </c>
    </row>
    <row r="13" spans="1:41" ht="24" customHeight="1" x14ac:dyDescent="0.15">
      <c r="A13" s="2776"/>
      <c r="B13" s="1849" t="s">
        <v>284</v>
      </c>
      <c r="C13" s="1847">
        <f t="shared" ref="C13:C16" si="37">D13+E13-F13</f>
        <v>-12.5</v>
      </c>
      <c r="D13" s="1847">
        <f t="shared" ref="D13:D16" si="38">K13+R13+Y13+AF13+AM13</f>
        <v>0.5</v>
      </c>
      <c r="E13" s="1847">
        <f t="shared" ref="E13:E16" si="39">L13+S13+Z13+AG13+AN13</f>
        <v>0</v>
      </c>
      <c r="F13" s="1941">
        <f t="shared" ref="F13:F16" si="40">M13+T13+AA13+AH13+AO13</f>
        <v>13</v>
      </c>
      <c r="H13" s="2776"/>
      <c r="I13" s="1849" t="s">
        <v>284</v>
      </c>
      <c r="J13" s="1847">
        <f t="shared" ref="J13:J16" si="41">K13+L13-M13</f>
        <v>0</v>
      </c>
      <c r="K13" s="1847">
        <f>'급수관폐쇄(총괄) (2)'!X13</f>
        <v>0</v>
      </c>
      <c r="L13" s="1847">
        <f>'급수관폐쇄(총괄) (2)'!Y13</f>
        <v>0</v>
      </c>
      <c r="M13" s="1941">
        <f>'급수관폐쇄(총괄) (2)'!Z13</f>
        <v>0</v>
      </c>
      <c r="O13" s="2776"/>
      <c r="P13" s="1849" t="s">
        <v>284</v>
      </c>
      <c r="Q13" s="1847">
        <f t="shared" ref="Q13:Q16" si="42">R13+S13-T13</f>
        <v>0</v>
      </c>
      <c r="R13" s="1847">
        <f>'급수관폐쇄(총괄) (2)'!AR13</f>
        <v>0</v>
      </c>
      <c r="S13" s="1847">
        <f>'급수관폐쇄(총괄) (2)'!AS13</f>
        <v>0</v>
      </c>
      <c r="T13" s="1941">
        <f>'급수관폐쇄(총괄) (2)'!AT13</f>
        <v>0</v>
      </c>
      <c r="V13" s="2776"/>
      <c r="W13" s="1849" t="s">
        <v>284</v>
      </c>
      <c r="X13" s="1847">
        <f t="shared" ref="X13:X16" si="43">Y13+Z13-AA13</f>
        <v>-13</v>
      </c>
      <c r="Y13" s="1847">
        <f>'급수관폐쇄(총괄) (2)'!BL13</f>
        <v>0</v>
      </c>
      <c r="Z13" s="1847">
        <f>'급수관폐쇄(총괄) (2)'!BM13</f>
        <v>0</v>
      </c>
      <c r="AA13" s="1941">
        <f>'급수관폐쇄(총괄) (2)'!BN13</f>
        <v>13</v>
      </c>
      <c r="AC13" s="2776"/>
      <c r="AD13" s="1849" t="s">
        <v>284</v>
      </c>
      <c r="AE13" s="1847">
        <f t="shared" ref="AE13:AE16" si="44">AF13+AG13-AH13</f>
        <v>0.5</v>
      </c>
      <c r="AF13" s="1847">
        <f>'급수관폐쇄(총괄) (2)'!CF13</f>
        <v>0.5</v>
      </c>
      <c r="AG13" s="1847">
        <f>'급수관폐쇄(총괄) (2)'!CG13</f>
        <v>0</v>
      </c>
      <c r="AH13" s="1941">
        <f>'급수관폐쇄(총괄) (2)'!CH13</f>
        <v>0</v>
      </c>
      <c r="AJ13" s="2776"/>
      <c r="AK13" s="1849" t="s">
        <v>284</v>
      </c>
      <c r="AL13" s="1847">
        <f t="shared" ref="AL13:AL16" si="45">AM13+AN13-AO13</f>
        <v>0</v>
      </c>
      <c r="AM13" s="1847">
        <f>'급수관폐쇄(총괄) (2)'!CZ13</f>
        <v>0</v>
      </c>
      <c r="AN13" s="1847">
        <f>'급수관폐쇄(총괄) (2)'!DA13</f>
        <v>0</v>
      </c>
      <c r="AO13" s="1941">
        <f>'급수관폐쇄(총괄) (2)'!DB13</f>
        <v>0</v>
      </c>
    </row>
    <row r="14" spans="1:41" ht="24" customHeight="1" x14ac:dyDescent="0.15">
      <c r="A14" s="2776"/>
      <c r="B14" s="1846" t="s">
        <v>286</v>
      </c>
      <c r="C14" s="1847">
        <f t="shared" si="37"/>
        <v>5284.98</v>
      </c>
      <c r="D14" s="1847">
        <f t="shared" si="38"/>
        <v>4922.9799999999996</v>
      </c>
      <c r="E14" s="1847">
        <f t="shared" si="39"/>
        <v>6545.5</v>
      </c>
      <c r="F14" s="1941">
        <f t="shared" si="40"/>
        <v>6183.5</v>
      </c>
      <c r="H14" s="2776"/>
      <c r="I14" s="1846" t="s">
        <v>286</v>
      </c>
      <c r="J14" s="1847">
        <f t="shared" si="41"/>
        <v>1893</v>
      </c>
      <c r="K14" s="1847">
        <f>'급수관폐쇄(총괄) (2)'!X14</f>
        <v>0</v>
      </c>
      <c r="L14" s="1847">
        <f>'급수관폐쇄(총괄) (2)'!Y14</f>
        <v>2303</v>
      </c>
      <c r="M14" s="1941">
        <f>'급수관폐쇄(총괄) (2)'!Z14</f>
        <v>410</v>
      </c>
      <c r="O14" s="2776"/>
      <c r="P14" s="1846" t="s">
        <v>286</v>
      </c>
      <c r="Q14" s="1847">
        <f t="shared" si="42"/>
        <v>-415.32999999999993</v>
      </c>
      <c r="R14" s="1847">
        <f>'급수관폐쇄(총괄) (2)'!AR14</f>
        <v>568</v>
      </c>
      <c r="S14" s="1847">
        <f>'급수관폐쇄(총괄) (2)'!AS14</f>
        <v>1469.67</v>
      </c>
      <c r="T14" s="1941">
        <f>'급수관폐쇄(총괄) (2)'!AT14</f>
        <v>2453</v>
      </c>
      <c r="V14" s="2776"/>
      <c r="W14" s="1846" t="s">
        <v>286</v>
      </c>
      <c r="X14" s="1847">
        <f t="shared" si="43"/>
        <v>2314.0599999999995</v>
      </c>
      <c r="Y14" s="1847">
        <f>'급수관폐쇄(총괄) (2)'!BL14</f>
        <v>3361.0599999999995</v>
      </c>
      <c r="Z14" s="1847">
        <f>'급수관폐쇄(총괄) (2)'!BM14</f>
        <v>550</v>
      </c>
      <c r="AA14" s="1941">
        <f>'급수관폐쇄(총괄) (2)'!BN14</f>
        <v>1597</v>
      </c>
      <c r="AC14" s="2776"/>
      <c r="AD14" s="1846" t="s">
        <v>286</v>
      </c>
      <c r="AE14" s="1847">
        <f t="shared" si="44"/>
        <v>1263.92</v>
      </c>
      <c r="AF14" s="1847">
        <f>'급수관폐쇄(총괄) (2)'!CF14</f>
        <v>993.92</v>
      </c>
      <c r="AG14" s="1847">
        <f>'급수관폐쇄(총괄) (2)'!CG14</f>
        <v>625</v>
      </c>
      <c r="AH14" s="1941">
        <f>'급수관폐쇄(총괄) (2)'!CH14</f>
        <v>355</v>
      </c>
      <c r="AJ14" s="2776"/>
      <c r="AK14" s="1846" t="s">
        <v>286</v>
      </c>
      <c r="AL14" s="1847">
        <f t="shared" si="45"/>
        <v>229.32999999999993</v>
      </c>
      <c r="AM14" s="1847">
        <f>'급수관폐쇄(총괄) (2)'!CZ14</f>
        <v>0</v>
      </c>
      <c r="AN14" s="1847">
        <f>'급수관폐쇄(총괄) (2)'!DA14</f>
        <v>1597.83</v>
      </c>
      <c r="AO14" s="1941">
        <f>'급수관폐쇄(총괄) (2)'!DB14</f>
        <v>1368.5</v>
      </c>
    </row>
    <row r="15" spans="1:41" ht="24" customHeight="1" x14ac:dyDescent="0.15">
      <c r="A15" s="2776"/>
      <c r="B15" s="1849" t="s">
        <v>779</v>
      </c>
      <c r="C15" s="1847">
        <f t="shared" si="37"/>
        <v>0</v>
      </c>
      <c r="D15" s="1847">
        <f t="shared" si="38"/>
        <v>0</v>
      </c>
      <c r="E15" s="1847">
        <f t="shared" si="39"/>
        <v>0</v>
      </c>
      <c r="F15" s="1941">
        <f t="shared" si="40"/>
        <v>0</v>
      </c>
      <c r="H15" s="2776"/>
      <c r="I15" s="1849" t="s">
        <v>779</v>
      </c>
      <c r="J15" s="1847">
        <f t="shared" si="41"/>
        <v>0</v>
      </c>
      <c r="K15" s="1847">
        <f>'급수관폐쇄(총괄) (2)'!X15</f>
        <v>0</v>
      </c>
      <c r="L15" s="1847">
        <f>'급수관폐쇄(총괄) (2)'!Y15</f>
        <v>0</v>
      </c>
      <c r="M15" s="1941">
        <f>'급수관폐쇄(총괄) (2)'!Z15</f>
        <v>0</v>
      </c>
      <c r="O15" s="2776"/>
      <c r="P15" s="1849" t="s">
        <v>779</v>
      </c>
      <c r="Q15" s="1847">
        <f t="shared" si="42"/>
        <v>0</v>
      </c>
      <c r="R15" s="1847">
        <f>'급수관폐쇄(총괄) (2)'!AR15</f>
        <v>0</v>
      </c>
      <c r="S15" s="1847">
        <f>'급수관폐쇄(총괄) (2)'!AS15</f>
        <v>0</v>
      </c>
      <c r="T15" s="1941">
        <f>'급수관폐쇄(총괄) (2)'!AT15</f>
        <v>0</v>
      </c>
      <c r="V15" s="2776"/>
      <c r="W15" s="1849" t="s">
        <v>779</v>
      </c>
      <c r="X15" s="1847">
        <f t="shared" si="43"/>
        <v>0</v>
      </c>
      <c r="Y15" s="1847">
        <f>'급수관폐쇄(총괄) (2)'!BL15</f>
        <v>0</v>
      </c>
      <c r="Z15" s="1847">
        <f>'급수관폐쇄(총괄) (2)'!BM15</f>
        <v>0</v>
      </c>
      <c r="AA15" s="1941">
        <f>'급수관폐쇄(총괄) (2)'!BN15</f>
        <v>0</v>
      </c>
      <c r="AC15" s="2776"/>
      <c r="AD15" s="1849" t="s">
        <v>779</v>
      </c>
      <c r="AE15" s="1847">
        <f t="shared" si="44"/>
        <v>0</v>
      </c>
      <c r="AF15" s="1847">
        <f>'급수관폐쇄(총괄) (2)'!CF15</f>
        <v>0</v>
      </c>
      <c r="AG15" s="1847">
        <f>'급수관폐쇄(총괄) (2)'!CG15</f>
        <v>0</v>
      </c>
      <c r="AH15" s="1941">
        <f>'급수관폐쇄(총괄) (2)'!CH15</f>
        <v>0</v>
      </c>
      <c r="AJ15" s="2776"/>
      <c r="AK15" s="1849" t="s">
        <v>779</v>
      </c>
      <c r="AL15" s="1847">
        <f t="shared" si="45"/>
        <v>0</v>
      </c>
      <c r="AM15" s="1847">
        <f>'급수관폐쇄(총괄) (2)'!CZ15</f>
        <v>0</v>
      </c>
      <c r="AN15" s="1847">
        <f>'급수관폐쇄(총괄) (2)'!DA15</f>
        <v>0</v>
      </c>
      <c r="AO15" s="1941">
        <f>'급수관폐쇄(총괄) (2)'!DB15</f>
        <v>0</v>
      </c>
    </row>
    <row r="16" spans="1:41" ht="24" customHeight="1" x14ac:dyDescent="0.15">
      <c r="A16" s="2776"/>
      <c r="B16" s="1850" t="s">
        <v>285</v>
      </c>
      <c r="C16" s="1847">
        <f t="shared" si="37"/>
        <v>6</v>
      </c>
      <c r="D16" s="1847">
        <f t="shared" si="38"/>
        <v>0</v>
      </c>
      <c r="E16" s="1847">
        <f t="shared" si="39"/>
        <v>13</v>
      </c>
      <c r="F16" s="1941">
        <f t="shared" si="40"/>
        <v>7</v>
      </c>
      <c r="H16" s="2776"/>
      <c r="I16" s="1850" t="s">
        <v>285</v>
      </c>
      <c r="J16" s="1847">
        <f t="shared" si="41"/>
        <v>0</v>
      </c>
      <c r="K16" s="1847">
        <f>'급수관폐쇄(총괄) (2)'!X16</f>
        <v>0</v>
      </c>
      <c r="L16" s="1847">
        <f>'급수관폐쇄(총괄) (2)'!Y16</f>
        <v>0</v>
      </c>
      <c r="M16" s="1941">
        <f>'급수관폐쇄(총괄) (2)'!Z16</f>
        <v>0</v>
      </c>
      <c r="O16" s="2776"/>
      <c r="P16" s="1850" t="s">
        <v>285</v>
      </c>
      <c r="Q16" s="1847">
        <f t="shared" si="42"/>
        <v>13</v>
      </c>
      <c r="R16" s="1847">
        <f>'급수관폐쇄(총괄) (2)'!AR16</f>
        <v>0</v>
      </c>
      <c r="S16" s="1847">
        <f>'급수관폐쇄(총괄) (2)'!AS16</f>
        <v>13</v>
      </c>
      <c r="T16" s="1941">
        <f>'급수관폐쇄(총괄) (2)'!AT16</f>
        <v>0</v>
      </c>
      <c r="V16" s="2776"/>
      <c r="W16" s="1850" t="s">
        <v>285</v>
      </c>
      <c r="X16" s="1847">
        <f t="shared" si="43"/>
        <v>-7</v>
      </c>
      <c r="Y16" s="1847">
        <f>'급수관폐쇄(총괄) (2)'!BL16</f>
        <v>0</v>
      </c>
      <c r="Z16" s="1847">
        <f>'급수관폐쇄(총괄) (2)'!BM16</f>
        <v>0</v>
      </c>
      <c r="AA16" s="1941">
        <f>'급수관폐쇄(총괄) (2)'!BN16</f>
        <v>7</v>
      </c>
      <c r="AC16" s="2776"/>
      <c r="AD16" s="1850" t="s">
        <v>285</v>
      </c>
      <c r="AE16" s="1847">
        <f t="shared" si="44"/>
        <v>0</v>
      </c>
      <c r="AF16" s="1847">
        <f>'급수관폐쇄(총괄) (2)'!CF16</f>
        <v>0</v>
      </c>
      <c r="AG16" s="1847">
        <f>'급수관폐쇄(총괄) (2)'!CG16</f>
        <v>0</v>
      </c>
      <c r="AH16" s="1941">
        <f>'급수관폐쇄(총괄) (2)'!CH16</f>
        <v>0</v>
      </c>
      <c r="AJ16" s="2776"/>
      <c r="AK16" s="1850" t="s">
        <v>285</v>
      </c>
      <c r="AL16" s="1847">
        <f t="shared" si="45"/>
        <v>0</v>
      </c>
      <c r="AM16" s="1847">
        <f>'급수관폐쇄(총괄) (2)'!CZ16</f>
        <v>0</v>
      </c>
      <c r="AN16" s="1847">
        <f>'급수관폐쇄(총괄) (2)'!DA16</f>
        <v>0</v>
      </c>
      <c r="AO16" s="1941">
        <f>'급수관폐쇄(총괄) (2)'!DB16</f>
        <v>0</v>
      </c>
    </row>
    <row r="17" spans="1:41" s="256" customFormat="1" ht="24" customHeight="1" x14ac:dyDescent="0.15">
      <c r="A17" s="2776" t="s">
        <v>323</v>
      </c>
      <c r="B17" s="1851" t="s">
        <v>46</v>
      </c>
      <c r="C17" s="1852">
        <f>SUM(C18:C22)</f>
        <v>4081.5699999999997</v>
      </c>
      <c r="D17" s="1852">
        <f t="shared" ref="D17:F17" si="46">SUM(D18:D22)</f>
        <v>4041.21</v>
      </c>
      <c r="E17" s="1852">
        <f t="shared" si="46"/>
        <v>2163.36</v>
      </c>
      <c r="F17" s="1940">
        <f t="shared" si="46"/>
        <v>2123</v>
      </c>
      <c r="H17" s="2776" t="s">
        <v>323</v>
      </c>
      <c r="I17" s="1851" t="s">
        <v>46</v>
      </c>
      <c r="J17" s="1852">
        <f>SUM(J18:J22)</f>
        <v>930.5</v>
      </c>
      <c r="K17" s="1852">
        <f t="shared" ref="K17:M17" si="47">SUM(K18:K22)</f>
        <v>498.5</v>
      </c>
      <c r="L17" s="1852">
        <f t="shared" si="47"/>
        <v>805</v>
      </c>
      <c r="M17" s="1940">
        <f t="shared" si="47"/>
        <v>373</v>
      </c>
      <c r="O17" s="2776" t="s">
        <v>323</v>
      </c>
      <c r="P17" s="1851" t="s">
        <v>46</v>
      </c>
      <c r="Q17" s="1852">
        <f>SUM(Q18:Q22)</f>
        <v>361.36</v>
      </c>
      <c r="R17" s="1852">
        <f t="shared" ref="R17:T17" si="48">SUM(R18:R22)</f>
        <v>475</v>
      </c>
      <c r="S17" s="1852">
        <f t="shared" si="48"/>
        <v>434.36</v>
      </c>
      <c r="T17" s="1940">
        <f t="shared" si="48"/>
        <v>548</v>
      </c>
      <c r="V17" s="2776" t="s">
        <v>323</v>
      </c>
      <c r="W17" s="1851" t="s">
        <v>46</v>
      </c>
      <c r="X17" s="1852">
        <f>SUM(X18:X22)</f>
        <v>1105.02</v>
      </c>
      <c r="Y17" s="1852">
        <f t="shared" ref="Y17:AA17" si="49">SUM(Y18:Y22)</f>
        <v>1336.02</v>
      </c>
      <c r="Z17" s="1852">
        <f t="shared" si="49"/>
        <v>60</v>
      </c>
      <c r="AA17" s="1940">
        <f t="shared" si="49"/>
        <v>291</v>
      </c>
      <c r="AC17" s="2776" t="s">
        <v>323</v>
      </c>
      <c r="AD17" s="1851" t="s">
        <v>46</v>
      </c>
      <c r="AE17" s="1852">
        <f>SUM(AE18:AE22)</f>
        <v>1483.66</v>
      </c>
      <c r="AF17" s="1852">
        <f t="shared" ref="AF17:AH17" si="50">SUM(AF18:AF22)</f>
        <v>1483.66</v>
      </c>
      <c r="AG17" s="1852">
        <f t="shared" si="50"/>
        <v>440</v>
      </c>
      <c r="AH17" s="1940">
        <f t="shared" si="50"/>
        <v>440</v>
      </c>
      <c r="AJ17" s="2776" t="s">
        <v>323</v>
      </c>
      <c r="AK17" s="1851" t="s">
        <v>46</v>
      </c>
      <c r="AL17" s="1852">
        <f>SUM(AL18:AL22)</f>
        <v>201.02999999999997</v>
      </c>
      <c r="AM17" s="1852">
        <f t="shared" ref="AM17:AO17" si="51">SUM(AM18:AM22)</f>
        <v>248.03</v>
      </c>
      <c r="AN17" s="1852">
        <f t="shared" si="51"/>
        <v>424</v>
      </c>
      <c r="AO17" s="1940">
        <f t="shared" si="51"/>
        <v>471</v>
      </c>
    </row>
    <row r="18" spans="1:41" ht="24" customHeight="1" x14ac:dyDescent="0.15">
      <c r="A18" s="2776"/>
      <c r="B18" s="1848" t="s">
        <v>283</v>
      </c>
      <c r="C18" s="1847">
        <f>D18+E18-F18</f>
        <v>-544</v>
      </c>
      <c r="D18" s="1847">
        <f>K18+R18+Y18+AF18+AM18</f>
        <v>0</v>
      </c>
      <c r="E18" s="1847">
        <f t="shared" ref="E18:E22" si="52">L18+S18+Z18+AG18+AN18</f>
        <v>0</v>
      </c>
      <c r="F18" s="1941">
        <f t="shared" ref="F18:F22" si="53">M18+T18+AA18+AH18+AO18</f>
        <v>544</v>
      </c>
      <c r="H18" s="2776"/>
      <c r="I18" s="1848" t="s">
        <v>283</v>
      </c>
      <c r="J18" s="1847">
        <f>K18+L18-M18</f>
        <v>-225</v>
      </c>
      <c r="K18" s="1847">
        <f>'급수관폐쇄(총괄) (2)'!X18</f>
        <v>0</v>
      </c>
      <c r="L18" s="1847">
        <f>'급수관폐쇄(총괄) (2)'!Y18</f>
        <v>0</v>
      </c>
      <c r="M18" s="1941">
        <f>'급수관폐쇄(총괄) (2)'!Z18</f>
        <v>225</v>
      </c>
      <c r="O18" s="2776"/>
      <c r="P18" s="1848" t="s">
        <v>283</v>
      </c>
      <c r="Q18" s="1847">
        <f>R18+S18-T18</f>
        <v>-208</v>
      </c>
      <c r="R18" s="1847">
        <f>'급수관폐쇄(총괄) (2)'!AR18</f>
        <v>0</v>
      </c>
      <c r="S18" s="1847">
        <f>'급수관폐쇄(총괄) (2)'!AS18</f>
        <v>0</v>
      </c>
      <c r="T18" s="1941">
        <f>'급수관폐쇄(총괄) (2)'!AT18</f>
        <v>208</v>
      </c>
      <c r="V18" s="2776"/>
      <c r="W18" s="1848" t="s">
        <v>283</v>
      </c>
      <c r="X18" s="1847">
        <f>Y18+Z18-AA18</f>
        <v>-3</v>
      </c>
      <c r="Y18" s="1847">
        <f>'급수관폐쇄(총괄) (2)'!BL18</f>
        <v>0</v>
      </c>
      <c r="Z18" s="1847">
        <f>'급수관폐쇄(총괄) (2)'!BM18</f>
        <v>0</v>
      </c>
      <c r="AA18" s="1941">
        <f>'급수관폐쇄(총괄) (2)'!BN18</f>
        <v>3</v>
      </c>
      <c r="AC18" s="2776"/>
      <c r="AD18" s="1848" t="s">
        <v>283</v>
      </c>
      <c r="AE18" s="1847">
        <f>AF18+AG18-AH18</f>
        <v>0</v>
      </c>
      <c r="AF18" s="1847">
        <f>'급수관폐쇄(총괄) (2)'!CF18</f>
        <v>0</v>
      </c>
      <c r="AG18" s="1847">
        <f>'급수관폐쇄(총괄) (2)'!CG18</f>
        <v>0</v>
      </c>
      <c r="AH18" s="1941">
        <f>'급수관폐쇄(총괄) (2)'!CH18</f>
        <v>0</v>
      </c>
      <c r="AJ18" s="2776"/>
      <c r="AK18" s="1848" t="s">
        <v>283</v>
      </c>
      <c r="AL18" s="1847">
        <f>AM18+AN18-AO18</f>
        <v>-108</v>
      </c>
      <c r="AM18" s="1847">
        <f>'급수관폐쇄(총괄) (2)'!CZ18</f>
        <v>0</v>
      </c>
      <c r="AN18" s="1847">
        <f>'급수관폐쇄(총괄) (2)'!DA18</f>
        <v>0</v>
      </c>
      <c r="AO18" s="1941">
        <f>'급수관폐쇄(총괄) (2)'!DB18</f>
        <v>108</v>
      </c>
    </row>
    <row r="19" spans="1:41" ht="24" customHeight="1" x14ac:dyDescent="0.15">
      <c r="A19" s="2776"/>
      <c r="B19" s="1849" t="s">
        <v>284</v>
      </c>
      <c r="C19" s="1847">
        <f t="shared" ref="C19:C22" si="54">D19+E19-F19</f>
        <v>-19</v>
      </c>
      <c r="D19" s="1847">
        <f t="shared" ref="D19:D22" si="55">K19+R19+Y19+AF19+AM19</f>
        <v>0</v>
      </c>
      <c r="E19" s="1847">
        <f t="shared" si="52"/>
        <v>0</v>
      </c>
      <c r="F19" s="1941">
        <f t="shared" si="53"/>
        <v>19</v>
      </c>
      <c r="H19" s="2776"/>
      <c r="I19" s="1849" t="s">
        <v>284</v>
      </c>
      <c r="J19" s="1847">
        <f t="shared" ref="J19:J22" si="56">K19+L19-M19</f>
        <v>0</v>
      </c>
      <c r="K19" s="1847">
        <f>'급수관폐쇄(총괄) (2)'!X19</f>
        <v>0</v>
      </c>
      <c r="L19" s="1847">
        <f>'급수관폐쇄(총괄) (2)'!Y19</f>
        <v>0</v>
      </c>
      <c r="M19" s="1941">
        <f>'급수관폐쇄(총괄) (2)'!Z19</f>
        <v>0</v>
      </c>
      <c r="O19" s="2776"/>
      <c r="P19" s="1849" t="s">
        <v>284</v>
      </c>
      <c r="Q19" s="1847">
        <f t="shared" ref="Q19:Q22" si="57">R19+S19-T19</f>
        <v>0</v>
      </c>
      <c r="R19" s="1847">
        <f>'급수관폐쇄(총괄) (2)'!AR19</f>
        <v>0</v>
      </c>
      <c r="S19" s="1847">
        <f>'급수관폐쇄(총괄) (2)'!AS19</f>
        <v>0</v>
      </c>
      <c r="T19" s="1941">
        <f>'급수관폐쇄(총괄) (2)'!AT19</f>
        <v>0</v>
      </c>
      <c r="V19" s="2776"/>
      <c r="W19" s="1849" t="s">
        <v>284</v>
      </c>
      <c r="X19" s="1847">
        <f t="shared" ref="X19:X22" si="58">Y19+Z19-AA19</f>
        <v>-19</v>
      </c>
      <c r="Y19" s="1847">
        <f>'급수관폐쇄(총괄) (2)'!BL19</f>
        <v>0</v>
      </c>
      <c r="Z19" s="1847">
        <f>'급수관폐쇄(총괄) (2)'!BM19</f>
        <v>0</v>
      </c>
      <c r="AA19" s="1941">
        <f>'급수관폐쇄(총괄) (2)'!BN19</f>
        <v>19</v>
      </c>
      <c r="AC19" s="2776"/>
      <c r="AD19" s="1849" t="s">
        <v>284</v>
      </c>
      <c r="AE19" s="1847">
        <f t="shared" ref="AE19:AE22" si="59">AF19+AG19-AH19</f>
        <v>0</v>
      </c>
      <c r="AF19" s="1847">
        <f>'급수관폐쇄(총괄) (2)'!CF19</f>
        <v>0</v>
      </c>
      <c r="AG19" s="1847">
        <f>'급수관폐쇄(총괄) (2)'!CG19</f>
        <v>0</v>
      </c>
      <c r="AH19" s="1941">
        <f>'급수관폐쇄(총괄) (2)'!CH19</f>
        <v>0</v>
      </c>
      <c r="AJ19" s="2776"/>
      <c r="AK19" s="1849" t="s">
        <v>284</v>
      </c>
      <c r="AL19" s="1847">
        <f t="shared" ref="AL19:AL22" si="60">AM19+AN19-AO19</f>
        <v>0</v>
      </c>
      <c r="AM19" s="1847">
        <f>'급수관폐쇄(총괄) (2)'!CZ19</f>
        <v>0</v>
      </c>
      <c r="AN19" s="1847">
        <f>'급수관폐쇄(총괄) (2)'!DA19</f>
        <v>0</v>
      </c>
      <c r="AO19" s="1941">
        <f>'급수관폐쇄(총괄) (2)'!DB19</f>
        <v>0</v>
      </c>
    </row>
    <row r="20" spans="1:41" ht="24" customHeight="1" x14ac:dyDescent="0.15">
      <c r="A20" s="2776"/>
      <c r="B20" s="1846" t="s">
        <v>286</v>
      </c>
      <c r="C20" s="1847">
        <f t="shared" si="54"/>
        <v>4918.16</v>
      </c>
      <c r="D20" s="1847">
        <f t="shared" si="55"/>
        <v>3822.8</v>
      </c>
      <c r="E20" s="1847">
        <f t="shared" si="52"/>
        <v>2159.36</v>
      </c>
      <c r="F20" s="1941">
        <f t="shared" si="53"/>
        <v>1064</v>
      </c>
      <c r="H20" s="2776"/>
      <c r="I20" s="1846" t="s">
        <v>286</v>
      </c>
      <c r="J20" s="1847">
        <f t="shared" si="56"/>
        <v>1155.5</v>
      </c>
      <c r="K20" s="1847">
        <f>'급수관폐쇄(총괄) (2)'!X20</f>
        <v>498.5</v>
      </c>
      <c r="L20" s="1847">
        <f>'급수관폐쇄(총괄) (2)'!Y20</f>
        <v>805</v>
      </c>
      <c r="M20" s="1941">
        <f>'급수관폐쇄(총괄) (2)'!Z20</f>
        <v>148</v>
      </c>
      <c r="O20" s="2776"/>
      <c r="P20" s="1846" t="s">
        <v>286</v>
      </c>
      <c r="Q20" s="1847">
        <f t="shared" si="57"/>
        <v>565.36</v>
      </c>
      <c r="R20" s="1847">
        <f>'급수관폐쇄(총괄) (2)'!AR20</f>
        <v>475</v>
      </c>
      <c r="S20" s="1847">
        <f>'급수관폐쇄(총괄) (2)'!AS20</f>
        <v>430.36</v>
      </c>
      <c r="T20" s="1941">
        <f>'급수관폐쇄(총괄) (2)'!AT20</f>
        <v>340</v>
      </c>
      <c r="V20" s="2776"/>
      <c r="W20" s="1846" t="s">
        <v>286</v>
      </c>
      <c r="X20" s="1847">
        <f t="shared" si="58"/>
        <v>1179.02</v>
      </c>
      <c r="Y20" s="1847">
        <f>'급수관폐쇄(총괄) (2)'!BL20</f>
        <v>1336.02</v>
      </c>
      <c r="Z20" s="1847">
        <f>'급수관폐쇄(총괄) (2)'!BM20</f>
        <v>60</v>
      </c>
      <c r="AA20" s="1941">
        <f>'급수관폐쇄(총괄) (2)'!BN20</f>
        <v>217</v>
      </c>
      <c r="AC20" s="2776"/>
      <c r="AD20" s="1846" t="s">
        <v>286</v>
      </c>
      <c r="AE20" s="1847">
        <f t="shared" si="59"/>
        <v>1705.25</v>
      </c>
      <c r="AF20" s="1847">
        <f>'급수관폐쇄(총괄) (2)'!CF20</f>
        <v>1265.25</v>
      </c>
      <c r="AG20" s="1847">
        <f>'급수관폐쇄(총괄) (2)'!CG20</f>
        <v>440</v>
      </c>
      <c r="AH20" s="1941">
        <f>'급수관폐쇄(총괄) (2)'!CH20</f>
        <v>0</v>
      </c>
      <c r="AJ20" s="2776"/>
      <c r="AK20" s="1846" t="s">
        <v>286</v>
      </c>
      <c r="AL20" s="1847">
        <f t="shared" si="60"/>
        <v>313.02999999999997</v>
      </c>
      <c r="AM20" s="1847">
        <f>'급수관폐쇄(총괄) (2)'!CZ20</f>
        <v>248.03</v>
      </c>
      <c r="AN20" s="1847">
        <f>'급수관폐쇄(총괄) (2)'!DA20</f>
        <v>424</v>
      </c>
      <c r="AO20" s="1941">
        <f>'급수관폐쇄(총괄) (2)'!DB20</f>
        <v>359</v>
      </c>
    </row>
    <row r="21" spans="1:41" ht="24" customHeight="1" x14ac:dyDescent="0.15">
      <c r="A21" s="2776"/>
      <c r="B21" s="1849" t="s">
        <v>779</v>
      </c>
      <c r="C21" s="1847">
        <f t="shared" si="54"/>
        <v>-34</v>
      </c>
      <c r="D21" s="1847">
        <f t="shared" si="55"/>
        <v>0</v>
      </c>
      <c r="E21" s="1847">
        <f t="shared" si="52"/>
        <v>0</v>
      </c>
      <c r="F21" s="1941">
        <f t="shared" si="53"/>
        <v>34</v>
      </c>
      <c r="H21" s="2776"/>
      <c r="I21" s="1849" t="s">
        <v>779</v>
      </c>
      <c r="J21" s="1847">
        <f t="shared" si="56"/>
        <v>0</v>
      </c>
      <c r="K21" s="1847">
        <f>'급수관폐쇄(총괄) (2)'!X21</f>
        <v>0</v>
      </c>
      <c r="L21" s="1847">
        <f>'급수관폐쇄(총괄) (2)'!Y21</f>
        <v>0</v>
      </c>
      <c r="M21" s="1941">
        <f>'급수관폐쇄(총괄) (2)'!Z21</f>
        <v>0</v>
      </c>
      <c r="O21" s="2776"/>
      <c r="P21" s="1849" t="s">
        <v>779</v>
      </c>
      <c r="Q21" s="1847">
        <f t="shared" si="57"/>
        <v>0</v>
      </c>
      <c r="R21" s="1847">
        <f>'급수관폐쇄(총괄) (2)'!AR21</f>
        <v>0</v>
      </c>
      <c r="S21" s="1847">
        <f>'급수관폐쇄(총괄) (2)'!AS21</f>
        <v>0</v>
      </c>
      <c r="T21" s="1941">
        <f>'급수관폐쇄(총괄) (2)'!AT21</f>
        <v>0</v>
      </c>
      <c r="V21" s="2776"/>
      <c r="W21" s="1849" t="s">
        <v>779</v>
      </c>
      <c r="X21" s="1847">
        <f t="shared" si="58"/>
        <v>-30</v>
      </c>
      <c r="Y21" s="1847">
        <f>'급수관폐쇄(총괄) (2)'!BL21</f>
        <v>0</v>
      </c>
      <c r="Z21" s="1847">
        <f>'급수관폐쇄(총괄) (2)'!BM21</f>
        <v>0</v>
      </c>
      <c r="AA21" s="1941">
        <f>'급수관폐쇄(총괄) (2)'!BN21</f>
        <v>30</v>
      </c>
      <c r="AC21" s="2776"/>
      <c r="AD21" s="1849" t="s">
        <v>779</v>
      </c>
      <c r="AE21" s="1847">
        <f t="shared" si="59"/>
        <v>0</v>
      </c>
      <c r="AF21" s="1847">
        <f>'급수관폐쇄(총괄) (2)'!CF21</f>
        <v>0</v>
      </c>
      <c r="AG21" s="1847">
        <f>'급수관폐쇄(총괄) (2)'!CG21</f>
        <v>0</v>
      </c>
      <c r="AH21" s="1941">
        <f>'급수관폐쇄(총괄) (2)'!CH21</f>
        <v>0</v>
      </c>
      <c r="AJ21" s="2776"/>
      <c r="AK21" s="1849" t="s">
        <v>779</v>
      </c>
      <c r="AL21" s="1847">
        <f t="shared" si="60"/>
        <v>-4</v>
      </c>
      <c r="AM21" s="1847">
        <f>'급수관폐쇄(총괄) (2)'!CZ21</f>
        <v>0</v>
      </c>
      <c r="AN21" s="1847">
        <f>'급수관폐쇄(총괄) (2)'!DA21</f>
        <v>0</v>
      </c>
      <c r="AO21" s="1941">
        <f>'급수관폐쇄(총괄) (2)'!DB21</f>
        <v>4</v>
      </c>
    </row>
    <row r="22" spans="1:41" ht="24" customHeight="1" x14ac:dyDescent="0.15">
      <c r="A22" s="2776"/>
      <c r="B22" s="1850" t="s">
        <v>285</v>
      </c>
      <c r="C22" s="1847">
        <f t="shared" si="54"/>
        <v>-239.59</v>
      </c>
      <c r="D22" s="1847">
        <f t="shared" si="55"/>
        <v>218.41</v>
      </c>
      <c r="E22" s="1847">
        <f t="shared" si="52"/>
        <v>4</v>
      </c>
      <c r="F22" s="1941">
        <f t="shared" si="53"/>
        <v>462</v>
      </c>
      <c r="H22" s="2776"/>
      <c r="I22" s="1850" t="s">
        <v>285</v>
      </c>
      <c r="J22" s="1847">
        <f t="shared" si="56"/>
        <v>0</v>
      </c>
      <c r="K22" s="1847">
        <f>'급수관폐쇄(총괄) (2)'!X22</f>
        <v>0</v>
      </c>
      <c r="L22" s="1847">
        <f>'급수관폐쇄(총괄) (2)'!Y22</f>
        <v>0</v>
      </c>
      <c r="M22" s="1941">
        <f>'급수관폐쇄(총괄) (2)'!Z22</f>
        <v>0</v>
      </c>
      <c r="O22" s="2776"/>
      <c r="P22" s="1850" t="s">
        <v>285</v>
      </c>
      <c r="Q22" s="1847">
        <f t="shared" si="57"/>
        <v>4</v>
      </c>
      <c r="R22" s="1847">
        <f>'급수관폐쇄(총괄) (2)'!AR22</f>
        <v>0</v>
      </c>
      <c r="S22" s="1847">
        <f>'급수관폐쇄(총괄) (2)'!AS22</f>
        <v>4</v>
      </c>
      <c r="T22" s="1941">
        <f>'급수관폐쇄(총괄) (2)'!AT22</f>
        <v>0</v>
      </c>
      <c r="V22" s="2776"/>
      <c r="W22" s="1850" t="s">
        <v>285</v>
      </c>
      <c r="X22" s="1847">
        <f t="shared" si="58"/>
        <v>-22</v>
      </c>
      <c r="Y22" s="1847">
        <f>'급수관폐쇄(총괄) (2)'!BL22</f>
        <v>0</v>
      </c>
      <c r="Z22" s="1847">
        <f>'급수관폐쇄(총괄) (2)'!BM22</f>
        <v>0</v>
      </c>
      <c r="AA22" s="1941">
        <f>'급수관폐쇄(총괄) (2)'!BN22</f>
        <v>22</v>
      </c>
      <c r="AC22" s="2776"/>
      <c r="AD22" s="1850" t="s">
        <v>285</v>
      </c>
      <c r="AE22" s="1847">
        <f t="shared" si="59"/>
        <v>-221.59</v>
      </c>
      <c r="AF22" s="1847">
        <f>'급수관폐쇄(총괄) (2)'!CF22</f>
        <v>218.41</v>
      </c>
      <c r="AG22" s="1847">
        <f>'급수관폐쇄(총괄) (2)'!CG22</f>
        <v>0</v>
      </c>
      <c r="AH22" s="1941">
        <f>'급수관폐쇄(총괄) (2)'!CH22</f>
        <v>440</v>
      </c>
      <c r="AJ22" s="2776"/>
      <c r="AK22" s="1850" t="s">
        <v>285</v>
      </c>
      <c r="AL22" s="1847">
        <f t="shared" si="60"/>
        <v>0</v>
      </c>
      <c r="AM22" s="1847">
        <f>'급수관폐쇄(총괄) (2)'!CZ22</f>
        <v>0</v>
      </c>
      <c r="AN22" s="1847">
        <f>'급수관폐쇄(총괄) (2)'!DA22</f>
        <v>0</v>
      </c>
      <c r="AO22" s="1941">
        <f>'급수관폐쇄(총괄) (2)'!DB22</f>
        <v>0</v>
      </c>
    </row>
    <row r="23" spans="1:41" s="256" customFormat="1" ht="24" customHeight="1" x14ac:dyDescent="0.15">
      <c r="A23" s="2776" t="s">
        <v>324</v>
      </c>
      <c r="B23" s="1851" t="s">
        <v>46</v>
      </c>
      <c r="C23" s="1852">
        <f>SUM(C24:C28)</f>
        <v>4620.91</v>
      </c>
      <c r="D23" s="1852">
        <f t="shared" ref="D23:F23" si="61">SUM(D24:D28)</f>
        <v>4508.16</v>
      </c>
      <c r="E23" s="1852">
        <f t="shared" si="61"/>
        <v>1478.75</v>
      </c>
      <c r="F23" s="1940">
        <f t="shared" si="61"/>
        <v>1366</v>
      </c>
      <c r="H23" s="2776" t="s">
        <v>324</v>
      </c>
      <c r="I23" s="1851" t="s">
        <v>46</v>
      </c>
      <c r="J23" s="1852">
        <f>SUM(J24:J28)</f>
        <v>1380.8899999999999</v>
      </c>
      <c r="K23" s="1852">
        <f t="shared" ref="K23:M23" si="62">SUM(K24:K28)</f>
        <v>1146.8899999999999</v>
      </c>
      <c r="L23" s="1852">
        <f t="shared" si="62"/>
        <v>516</v>
      </c>
      <c r="M23" s="1940">
        <f t="shared" si="62"/>
        <v>282</v>
      </c>
      <c r="O23" s="2776" t="s">
        <v>324</v>
      </c>
      <c r="P23" s="1851" t="s">
        <v>46</v>
      </c>
      <c r="Q23" s="1852">
        <f>SUM(Q24:Q28)</f>
        <v>856.75</v>
      </c>
      <c r="R23" s="1852">
        <f t="shared" ref="R23:T23" si="63">SUM(R24:R28)</f>
        <v>890</v>
      </c>
      <c r="S23" s="1852">
        <f t="shared" si="63"/>
        <v>206.75</v>
      </c>
      <c r="T23" s="1940">
        <f t="shared" si="63"/>
        <v>240</v>
      </c>
      <c r="V23" s="2776" t="s">
        <v>324</v>
      </c>
      <c r="W23" s="1851" t="s">
        <v>46</v>
      </c>
      <c r="X23" s="1852">
        <f>SUM(X24:X28)</f>
        <v>987.06</v>
      </c>
      <c r="Y23" s="1852">
        <f t="shared" ref="Y23:AA23" si="64">SUM(Y24:Y28)</f>
        <v>1032.06</v>
      </c>
      <c r="Z23" s="1852">
        <f t="shared" si="64"/>
        <v>102</v>
      </c>
      <c r="AA23" s="1940">
        <f t="shared" si="64"/>
        <v>147</v>
      </c>
      <c r="AC23" s="2776" t="s">
        <v>324</v>
      </c>
      <c r="AD23" s="1851" t="s">
        <v>46</v>
      </c>
      <c r="AE23" s="1852">
        <f>SUM(AE24:AE28)</f>
        <v>1265.1099999999999</v>
      </c>
      <c r="AF23" s="1852">
        <f t="shared" ref="AF23:AH23" si="65">SUM(AF24:AF28)</f>
        <v>1347.11</v>
      </c>
      <c r="AG23" s="1852">
        <f t="shared" si="65"/>
        <v>0</v>
      </c>
      <c r="AH23" s="1940">
        <f t="shared" si="65"/>
        <v>82</v>
      </c>
      <c r="AJ23" s="2776" t="s">
        <v>324</v>
      </c>
      <c r="AK23" s="1851" t="s">
        <v>46</v>
      </c>
      <c r="AL23" s="1852">
        <f>SUM(AL24:AL28)</f>
        <v>131.10000000000002</v>
      </c>
      <c r="AM23" s="1852">
        <f t="shared" ref="AM23:AO23" si="66">SUM(AM24:AM28)</f>
        <v>92.1</v>
      </c>
      <c r="AN23" s="1852">
        <f t="shared" si="66"/>
        <v>654</v>
      </c>
      <c r="AO23" s="1940">
        <f t="shared" si="66"/>
        <v>615</v>
      </c>
    </row>
    <row r="24" spans="1:41" ht="24" customHeight="1" x14ac:dyDescent="0.15">
      <c r="A24" s="2776"/>
      <c r="B24" s="1848" t="s">
        <v>283</v>
      </c>
      <c r="C24" s="1847">
        <f>D24+E24-F24</f>
        <v>-267</v>
      </c>
      <c r="D24" s="1847">
        <f>K24+R24+Y24+AF24+AM24</f>
        <v>0</v>
      </c>
      <c r="E24" s="1847">
        <f t="shared" ref="E24:E28" si="67">L24+S24+Z24+AG24+AN24</f>
        <v>72</v>
      </c>
      <c r="F24" s="1941">
        <f t="shared" ref="F24:F28" si="68">M24+T24+AA24+AH24+AO24</f>
        <v>339</v>
      </c>
      <c r="H24" s="2776"/>
      <c r="I24" s="1848" t="s">
        <v>283</v>
      </c>
      <c r="J24" s="1847">
        <f>K24+L24-M24</f>
        <v>-154</v>
      </c>
      <c r="K24" s="1847">
        <f>'급수관폐쇄(총괄) (2)'!X24</f>
        <v>0</v>
      </c>
      <c r="L24" s="1847">
        <f>'급수관폐쇄(총괄) (2)'!Y24</f>
        <v>0</v>
      </c>
      <c r="M24" s="1941">
        <f>'급수관폐쇄(총괄) (2)'!Z24</f>
        <v>154</v>
      </c>
      <c r="O24" s="2776"/>
      <c r="P24" s="1848" t="s">
        <v>283</v>
      </c>
      <c r="Q24" s="1847">
        <f>R24+S24-T24</f>
        <v>-81</v>
      </c>
      <c r="R24" s="1847">
        <f>'급수관폐쇄(총괄) (2)'!AR24</f>
        <v>0</v>
      </c>
      <c r="S24" s="1847">
        <f>'급수관폐쇄(총괄) (2)'!AS24</f>
        <v>0</v>
      </c>
      <c r="T24" s="1941">
        <f>'급수관폐쇄(총괄) (2)'!AT24</f>
        <v>81</v>
      </c>
      <c r="V24" s="2776"/>
      <c r="W24" s="1848" t="s">
        <v>283</v>
      </c>
      <c r="X24" s="1847">
        <f>Y24+Z24-AA24</f>
        <v>0</v>
      </c>
      <c r="Y24" s="1847">
        <f>'급수관폐쇄(총괄) (2)'!BL24</f>
        <v>0</v>
      </c>
      <c r="Z24" s="1847">
        <f>'급수관폐쇄(총괄) (2)'!BM24</f>
        <v>0</v>
      </c>
      <c r="AA24" s="1941">
        <f>'급수관폐쇄(총괄) (2)'!BN24</f>
        <v>0</v>
      </c>
      <c r="AC24" s="2776"/>
      <c r="AD24" s="1848" t="s">
        <v>283</v>
      </c>
      <c r="AE24" s="1847">
        <f>AF24+AG24-AH24</f>
        <v>0</v>
      </c>
      <c r="AF24" s="1847">
        <f>'급수관폐쇄(총괄) (2)'!CF24</f>
        <v>0</v>
      </c>
      <c r="AG24" s="1847">
        <f>'급수관폐쇄(총괄) (2)'!CG24</f>
        <v>0</v>
      </c>
      <c r="AH24" s="1941">
        <f>'급수관폐쇄(총괄) (2)'!CH24</f>
        <v>0</v>
      </c>
      <c r="AJ24" s="2776"/>
      <c r="AK24" s="1848" t="s">
        <v>283</v>
      </c>
      <c r="AL24" s="1847">
        <f>AM24+AN24-AO24</f>
        <v>-32</v>
      </c>
      <c r="AM24" s="1847">
        <f>'급수관폐쇄(총괄) (2)'!CZ24</f>
        <v>0</v>
      </c>
      <c r="AN24" s="1847">
        <f>'급수관폐쇄(총괄) (2)'!DA24</f>
        <v>72</v>
      </c>
      <c r="AO24" s="1941">
        <f>'급수관폐쇄(총괄) (2)'!DB24</f>
        <v>104</v>
      </c>
    </row>
    <row r="25" spans="1:41" ht="24" customHeight="1" x14ac:dyDescent="0.15">
      <c r="A25" s="2776"/>
      <c r="B25" s="1849" t="s">
        <v>284</v>
      </c>
      <c r="C25" s="1847">
        <f t="shared" ref="C25:C28" si="69">D25+E25-F25</f>
        <v>-10</v>
      </c>
      <c r="D25" s="1847">
        <f t="shared" ref="D25:D28" si="70">K25+R25+Y25+AF25+AM25</f>
        <v>0</v>
      </c>
      <c r="E25" s="1847">
        <f t="shared" si="67"/>
        <v>0</v>
      </c>
      <c r="F25" s="1941">
        <f t="shared" si="68"/>
        <v>10</v>
      </c>
      <c r="H25" s="2776"/>
      <c r="I25" s="1849" t="s">
        <v>284</v>
      </c>
      <c r="J25" s="1847">
        <f t="shared" ref="J25:J28" si="71">K25+L25-M25</f>
        <v>0</v>
      </c>
      <c r="K25" s="1847">
        <f>'급수관폐쇄(총괄) (2)'!X25</f>
        <v>0</v>
      </c>
      <c r="L25" s="1847">
        <f>'급수관폐쇄(총괄) (2)'!Y25</f>
        <v>0</v>
      </c>
      <c r="M25" s="1941">
        <f>'급수관폐쇄(총괄) (2)'!Z25</f>
        <v>0</v>
      </c>
      <c r="O25" s="2776"/>
      <c r="P25" s="1849" t="s">
        <v>284</v>
      </c>
      <c r="Q25" s="1847">
        <f t="shared" ref="Q25:Q28" si="72">R25+S25-T25</f>
        <v>0</v>
      </c>
      <c r="R25" s="1847">
        <f>'급수관폐쇄(총괄) (2)'!AR25</f>
        <v>0</v>
      </c>
      <c r="S25" s="1847">
        <f>'급수관폐쇄(총괄) (2)'!AS25</f>
        <v>0</v>
      </c>
      <c r="T25" s="1941">
        <f>'급수관폐쇄(총괄) (2)'!AT25</f>
        <v>0</v>
      </c>
      <c r="V25" s="2776"/>
      <c r="W25" s="1849" t="s">
        <v>284</v>
      </c>
      <c r="X25" s="1847">
        <f t="shared" ref="X25:X28" si="73">Y25+Z25-AA25</f>
        <v>-10</v>
      </c>
      <c r="Y25" s="1847">
        <f>'급수관폐쇄(총괄) (2)'!BL25</f>
        <v>0</v>
      </c>
      <c r="Z25" s="1847">
        <f>'급수관폐쇄(총괄) (2)'!BM25</f>
        <v>0</v>
      </c>
      <c r="AA25" s="1941">
        <f>'급수관폐쇄(총괄) (2)'!BN25</f>
        <v>10</v>
      </c>
      <c r="AC25" s="2776"/>
      <c r="AD25" s="1849" t="s">
        <v>284</v>
      </c>
      <c r="AE25" s="1847">
        <f t="shared" ref="AE25:AE28" si="74">AF25+AG25-AH25</f>
        <v>0</v>
      </c>
      <c r="AF25" s="1847">
        <f>'급수관폐쇄(총괄) (2)'!CF25</f>
        <v>0</v>
      </c>
      <c r="AG25" s="1847">
        <f>'급수관폐쇄(총괄) (2)'!CG25</f>
        <v>0</v>
      </c>
      <c r="AH25" s="1941">
        <f>'급수관폐쇄(총괄) (2)'!CH25</f>
        <v>0</v>
      </c>
      <c r="AJ25" s="2776"/>
      <c r="AK25" s="1849" t="s">
        <v>284</v>
      </c>
      <c r="AL25" s="1847">
        <f t="shared" ref="AL25:AL28" si="75">AM25+AN25-AO25</f>
        <v>0</v>
      </c>
      <c r="AM25" s="1847">
        <f>'급수관폐쇄(총괄) (2)'!CZ25</f>
        <v>0</v>
      </c>
      <c r="AN25" s="1847">
        <f>'급수관폐쇄(총괄) (2)'!DA25</f>
        <v>0</v>
      </c>
      <c r="AO25" s="1941">
        <f>'급수관폐쇄(총괄) (2)'!DB25</f>
        <v>0</v>
      </c>
    </row>
    <row r="26" spans="1:41" ht="24" customHeight="1" x14ac:dyDescent="0.15">
      <c r="A26" s="2776"/>
      <c r="B26" s="1846" t="s">
        <v>286</v>
      </c>
      <c r="C26" s="1847">
        <f t="shared" si="69"/>
        <v>4959.91</v>
      </c>
      <c r="D26" s="1847">
        <f t="shared" si="70"/>
        <v>4508.16</v>
      </c>
      <c r="E26" s="1847">
        <f t="shared" si="67"/>
        <v>1406.75</v>
      </c>
      <c r="F26" s="1941">
        <f t="shared" si="68"/>
        <v>955</v>
      </c>
      <c r="H26" s="2776"/>
      <c r="I26" s="1846" t="s">
        <v>286</v>
      </c>
      <c r="J26" s="1847">
        <f t="shared" si="71"/>
        <v>1534.8899999999999</v>
      </c>
      <c r="K26" s="1847">
        <f>'급수관폐쇄(총괄) (2)'!X26</f>
        <v>1146.8899999999999</v>
      </c>
      <c r="L26" s="1847">
        <f>'급수관폐쇄(총괄) (2)'!Y26</f>
        <v>516</v>
      </c>
      <c r="M26" s="1941">
        <f>'급수관폐쇄(총괄) (2)'!Z26</f>
        <v>128</v>
      </c>
      <c r="O26" s="2776"/>
      <c r="P26" s="1846" t="s">
        <v>286</v>
      </c>
      <c r="Q26" s="1847">
        <f t="shared" si="72"/>
        <v>937.75</v>
      </c>
      <c r="R26" s="1847">
        <f>'급수관폐쇄(총괄) (2)'!AR26</f>
        <v>890</v>
      </c>
      <c r="S26" s="1847">
        <f>'급수관폐쇄(총괄) (2)'!AS26</f>
        <v>206.75</v>
      </c>
      <c r="T26" s="1941">
        <f>'급수관폐쇄(총괄) (2)'!AT26</f>
        <v>159</v>
      </c>
      <c r="V26" s="2776"/>
      <c r="W26" s="1846" t="s">
        <v>286</v>
      </c>
      <c r="X26" s="1847">
        <f t="shared" si="73"/>
        <v>1059.06</v>
      </c>
      <c r="Y26" s="1847">
        <f>'급수관폐쇄(총괄) (2)'!BL26</f>
        <v>1032.06</v>
      </c>
      <c r="Z26" s="1847">
        <f>'급수관폐쇄(총괄) (2)'!BM26</f>
        <v>102</v>
      </c>
      <c r="AA26" s="1941">
        <f>'급수관폐쇄(총괄) (2)'!BN26</f>
        <v>75</v>
      </c>
      <c r="AC26" s="2776"/>
      <c r="AD26" s="1846" t="s">
        <v>286</v>
      </c>
      <c r="AE26" s="1847">
        <f t="shared" si="74"/>
        <v>1265.1099999999999</v>
      </c>
      <c r="AF26" s="1847">
        <f>'급수관폐쇄(총괄) (2)'!CF26</f>
        <v>1347.11</v>
      </c>
      <c r="AG26" s="1847">
        <f>'급수관폐쇄(총괄) (2)'!CG26</f>
        <v>0</v>
      </c>
      <c r="AH26" s="1941">
        <f>'급수관폐쇄(총괄) (2)'!CH26</f>
        <v>82</v>
      </c>
      <c r="AJ26" s="2776"/>
      <c r="AK26" s="1846" t="s">
        <v>286</v>
      </c>
      <c r="AL26" s="1847">
        <f t="shared" si="75"/>
        <v>163.10000000000002</v>
      </c>
      <c r="AM26" s="1847">
        <f>'급수관폐쇄(총괄) (2)'!CZ26</f>
        <v>92.1</v>
      </c>
      <c r="AN26" s="1847">
        <f>'급수관폐쇄(총괄) (2)'!DA26</f>
        <v>582</v>
      </c>
      <c r="AO26" s="1941">
        <f>'급수관폐쇄(총괄) (2)'!DB26</f>
        <v>511</v>
      </c>
    </row>
    <row r="27" spans="1:41" ht="24" customHeight="1" x14ac:dyDescent="0.15">
      <c r="A27" s="2776"/>
      <c r="B27" s="1849" t="s">
        <v>779</v>
      </c>
      <c r="C27" s="1847">
        <f t="shared" si="69"/>
        <v>-62</v>
      </c>
      <c r="D27" s="1847">
        <f t="shared" si="70"/>
        <v>0</v>
      </c>
      <c r="E27" s="1847">
        <f t="shared" si="67"/>
        <v>0</v>
      </c>
      <c r="F27" s="1941">
        <f t="shared" si="68"/>
        <v>62</v>
      </c>
      <c r="H27" s="2776"/>
      <c r="I27" s="1849" t="s">
        <v>779</v>
      </c>
      <c r="J27" s="1847">
        <f t="shared" si="71"/>
        <v>0</v>
      </c>
      <c r="K27" s="1847">
        <f>'급수관폐쇄(총괄) (2)'!X27</f>
        <v>0</v>
      </c>
      <c r="L27" s="1847">
        <f>'급수관폐쇄(총괄) (2)'!Y27</f>
        <v>0</v>
      </c>
      <c r="M27" s="1941">
        <f>'급수관폐쇄(총괄) (2)'!Z27</f>
        <v>0</v>
      </c>
      <c r="O27" s="2776"/>
      <c r="P27" s="1849" t="s">
        <v>779</v>
      </c>
      <c r="Q27" s="1847">
        <f t="shared" si="72"/>
        <v>0</v>
      </c>
      <c r="R27" s="1847">
        <f>'급수관폐쇄(총괄) (2)'!AR27</f>
        <v>0</v>
      </c>
      <c r="S27" s="1847">
        <f>'급수관폐쇄(총괄) (2)'!AS27</f>
        <v>0</v>
      </c>
      <c r="T27" s="1941">
        <f>'급수관폐쇄(총괄) (2)'!AT27</f>
        <v>0</v>
      </c>
      <c r="V27" s="2776"/>
      <c r="W27" s="1849" t="s">
        <v>779</v>
      </c>
      <c r="X27" s="1847">
        <f t="shared" si="73"/>
        <v>-62</v>
      </c>
      <c r="Y27" s="1847">
        <f>'급수관폐쇄(총괄) (2)'!BL27</f>
        <v>0</v>
      </c>
      <c r="Z27" s="1847">
        <f>'급수관폐쇄(총괄) (2)'!BM27</f>
        <v>0</v>
      </c>
      <c r="AA27" s="1941">
        <f>'급수관폐쇄(총괄) (2)'!BN27</f>
        <v>62</v>
      </c>
      <c r="AC27" s="2776"/>
      <c r="AD27" s="1849" t="s">
        <v>779</v>
      </c>
      <c r="AE27" s="1847">
        <f t="shared" si="74"/>
        <v>0</v>
      </c>
      <c r="AF27" s="1847">
        <f>'급수관폐쇄(총괄) (2)'!CF27</f>
        <v>0</v>
      </c>
      <c r="AG27" s="1847">
        <f>'급수관폐쇄(총괄) (2)'!CG27</f>
        <v>0</v>
      </c>
      <c r="AH27" s="1941">
        <f>'급수관폐쇄(총괄) (2)'!CH27</f>
        <v>0</v>
      </c>
      <c r="AJ27" s="2776"/>
      <c r="AK27" s="1849" t="s">
        <v>779</v>
      </c>
      <c r="AL27" s="1847">
        <f t="shared" si="75"/>
        <v>0</v>
      </c>
      <c r="AM27" s="1847">
        <f>'급수관폐쇄(총괄) (2)'!CZ27</f>
        <v>0</v>
      </c>
      <c r="AN27" s="1847">
        <f>'급수관폐쇄(총괄) (2)'!DA27</f>
        <v>0</v>
      </c>
      <c r="AO27" s="1941">
        <f>'급수관폐쇄(총괄) (2)'!DB27</f>
        <v>0</v>
      </c>
    </row>
    <row r="28" spans="1:41" ht="24" customHeight="1" x14ac:dyDescent="0.15">
      <c r="A28" s="2776"/>
      <c r="B28" s="1850" t="s">
        <v>285</v>
      </c>
      <c r="C28" s="1847">
        <f t="shared" si="69"/>
        <v>0</v>
      </c>
      <c r="D28" s="1847">
        <f t="shared" si="70"/>
        <v>0</v>
      </c>
      <c r="E28" s="1847">
        <f t="shared" si="67"/>
        <v>0</v>
      </c>
      <c r="F28" s="1941">
        <f t="shared" si="68"/>
        <v>0</v>
      </c>
      <c r="H28" s="2776"/>
      <c r="I28" s="1850" t="s">
        <v>285</v>
      </c>
      <c r="J28" s="1847">
        <f t="shared" si="71"/>
        <v>0</v>
      </c>
      <c r="K28" s="1847">
        <f>'급수관폐쇄(총괄) (2)'!X28</f>
        <v>0</v>
      </c>
      <c r="L28" s="1847">
        <f>'급수관폐쇄(총괄) (2)'!Y28</f>
        <v>0</v>
      </c>
      <c r="M28" s="1941">
        <f>'급수관폐쇄(총괄) (2)'!Z28</f>
        <v>0</v>
      </c>
      <c r="O28" s="2776"/>
      <c r="P28" s="1850" t="s">
        <v>285</v>
      </c>
      <c r="Q28" s="1847">
        <f t="shared" si="72"/>
        <v>0</v>
      </c>
      <c r="R28" s="1847">
        <f>'급수관폐쇄(총괄) (2)'!AR28</f>
        <v>0</v>
      </c>
      <c r="S28" s="1847">
        <f>'급수관폐쇄(총괄) (2)'!AS28</f>
        <v>0</v>
      </c>
      <c r="T28" s="1941">
        <f>'급수관폐쇄(총괄) (2)'!AT28</f>
        <v>0</v>
      </c>
      <c r="V28" s="2776"/>
      <c r="W28" s="1850" t="s">
        <v>285</v>
      </c>
      <c r="X28" s="1847">
        <f t="shared" si="73"/>
        <v>0</v>
      </c>
      <c r="Y28" s="1847">
        <f>'급수관폐쇄(총괄) (2)'!BL28</f>
        <v>0</v>
      </c>
      <c r="Z28" s="1847">
        <f>'급수관폐쇄(총괄) (2)'!BM28</f>
        <v>0</v>
      </c>
      <c r="AA28" s="1941">
        <f>'급수관폐쇄(총괄) (2)'!BN28</f>
        <v>0</v>
      </c>
      <c r="AC28" s="2776"/>
      <c r="AD28" s="1850" t="s">
        <v>285</v>
      </c>
      <c r="AE28" s="1847">
        <f t="shared" si="74"/>
        <v>0</v>
      </c>
      <c r="AF28" s="1847">
        <f>'급수관폐쇄(총괄) (2)'!CF28</f>
        <v>0</v>
      </c>
      <c r="AG28" s="1847">
        <f>'급수관폐쇄(총괄) (2)'!CG28</f>
        <v>0</v>
      </c>
      <c r="AH28" s="1941">
        <f>'급수관폐쇄(총괄) (2)'!CH28</f>
        <v>0</v>
      </c>
      <c r="AJ28" s="2776"/>
      <c r="AK28" s="1850" t="s">
        <v>285</v>
      </c>
      <c r="AL28" s="1847">
        <f t="shared" si="75"/>
        <v>0</v>
      </c>
      <c r="AM28" s="1847">
        <f>'급수관폐쇄(총괄) (2)'!CZ28</f>
        <v>0</v>
      </c>
      <c r="AN28" s="1847">
        <f>'급수관폐쇄(총괄) (2)'!DA28</f>
        <v>0</v>
      </c>
      <c r="AO28" s="1941">
        <f>'급수관폐쇄(총괄) (2)'!DB28</f>
        <v>0</v>
      </c>
    </row>
    <row r="29" spans="1:41" s="256" customFormat="1" ht="24" customHeight="1" x14ac:dyDescent="0.15">
      <c r="A29" s="2776" t="s">
        <v>325</v>
      </c>
      <c r="B29" s="1851" t="s">
        <v>46</v>
      </c>
      <c r="C29" s="1852">
        <f>SUM(C30:C34)</f>
        <v>770.8</v>
      </c>
      <c r="D29" s="1852">
        <f t="shared" ref="D29:F29" si="76">SUM(D30:D34)</f>
        <v>860.88</v>
      </c>
      <c r="E29" s="1852">
        <f t="shared" si="76"/>
        <v>295.91999999999996</v>
      </c>
      <c r="F29" s="1940">
        <f t="shared" si="76"/>
        <v>386</v>
      </c>
      <c r="H29" s="2776" t="s">
        <v>325</v>
      </c>
      <c r="I29" s="1851" t="s">
        <v>46</v>
      </c>
      <c r="J29" s="1852">
        <f>SUM(J30:J34)</f>
        <v>108</v>
      </c>
      <c r="K29" s="1852">
        <f t="shared" ref="K29:M29" si="77">SUM(K30:K34)</f>
        <v>80</v>
      </c>
      <c r="L29" s="1852">
        <f t="shared" si="77"/>
        <v>129</v>
      </c>
      <c r="M29" s="1940">
        <f t="shared" si="77"/>
        <v>101</v>
      </c>
      <c r="O29" s="2776" t="s">
        <v>325</v>
      </c>
      <c r="P29" s="1851" t="s">
        <v>46</v>
      </c>
      <c r="Q29" s="1852">
        <f>SUM(Q30:Q34)</f>
        <v>-154.4</v>
      </c>
      <c r="R29" s="1852">
        <f t="shared" ref="R29:T29" si="78">SUM(R30:R34)</f>
        <v>0</v>
      </c>
      <c r="S29" s="1852">
        <f t="shared" si="78"/>
        <v>87.6</v>
      </c>
      <c r="T29" s="1940">
        <f t="shared" si="78"/>
        <v>242</v>
      </c>
      <c r="V29" s="2776" t="s">
        <v>325</v>
      </c>
      <c r="W29" s="1851" t="s">
        <v>46</v>
      </c>
      <c r="X29" s="1852">
        <f>SUM(X30:X34)</f>
        <v>224.88</v>
      </c>
      <c r="Y29" s="1852">
        <f t="shared" ref="Y29:AA29" si="79">SUM(Y30:Y34)</f>
        <v>258.88</v>
      </c>
      <c r="Z29" s="1852">
        <f t="shared" si="79"/>
        <v>5</v>
      </c>
      <c r="AA29" s="1940">
        <f t="shared" si="79"/>
        <v>39</v>
      </c>
      <c r="AC29" s="2776" t="s">
        <v>325</v>
      </c>
      <c r="AD29" s="1851" t="s">
        <v>46</v>
      </c>
      <c r="AE29" s="1852">
        <f>SUM(AE30:AE34)</f>
        <v>341</v>
      </c>
      <c r="AF29" s="1852">
        <f t="shared" ref="AF29:AH29" si="80">SUM(AF30:AF34)</f>
        <v>341</v>
      </c>
      <c r="AG29" s="1852">
        <f t="shared" si="80"/>
        <v>0</v>
      </c>
      <c r="AH29" s="1940">
        <f t="shared" si="80"/>
        <v>0</v>
      </c>
      <c r="AJ29" s="2776" t="s">
        <v>325</v>
      </c>
      <c r="AK29" s="1851" t="s">
        <v>46</v>
      </c>
      <c r="AL29" s="1852">
        <f>SUM(AL30:AL34)</f>
        <v>251.32</v>
      </c>
      <c r="AM29" s="1852">
        <f t="shared" ref="AM29:AO29" si="81">SUM(AM30:AM34)</f>
        <v>181</v>
      </c>
      <c r="AN29" s="1852">
        <f t="shared" si="81"/>
        <v>74.319999999999993</v>
      </c>
      <c r="AO29" s="1940">
        <f t="shared" si="81"/>
        <v>4</v>
      </c>
    </row>
    <row r="30" spans="1:41" ht="24" customHeight="1" x14ac:dyDescent="0.15">
      <c r="A30" s="2776"/>
      <c r="B30" s="1848" t="s">
        <v>283</v>
      </c>
      <c r="C30" s="1847">
        <f>D30+E30-F30</f>
        <v>-212</v>
      </c>
      <c r="D30" s="1847">
        <f>K30+R30+Y30+AF30+AM30</f>
        <v>0</v>
      </c>
      <c r="E30" s="1847">
        <f t="shared" ref="E30:E34" si="82">L30+S30+Z30+AG30+AN30</f>
        <v>101</v>
      </c>
      <c r="F30" s="1941">
        <f t="shared" ref="F30:F34" si="83">M30+T30+AA30+AH30+AO30</f>
        <v>313</v>
      </c>
      <c r="H30" s="2776"/>
      <c r="I30" s="1848" t="s">
        <v>283</v>
      </c>
      <c r="J30" s="1847">
        <f>K30+L30-M30</f>
        <v>0</v>
      </c>
      <c r="K30" s="1847">
        <f>'급수관폐쇄(총괄) (2)'!X30</f>
        <v>0</v>
      </c>
      <c r="L30" s="1847">
        <f>'급수관폐쇄(총괄) (2)'!Y30</f>
        <v>101</v>
      </c>
      <c r="M30" s="1941">
        <f>'급수관폐쇄(총괄) (2)'!Z30</f>
        <v>101</v>
      </c>
      <c r="O30" s="2776"/>
      <c r="P30" s="1848" t="s">
        <v>283</v>
      </c>
      <c r="Q30" s="1847">
        <f>R30+S30-T30</f>
        <v>-182</v>
      </c>
      <c r="R30" s="1847">
        <f>'급수관폐쇄(총괄) (2)'!AR30</f>
        <v>0</v>
      </c>
      <c r="S30" s="1847">
        <f>'급수관폐쇄(총괄) (2)'!AS30</f>
        <v>0</v>
      </c>
      <c r="T30" s="1941">
        <f>'급수관폐쇄(총괄) (2)'!AT30</f>
        <v>182</v>
      </c>
      <c r="V30" s="2776"/>
      <c r="W30" s="1848" t="s">
        <v>283</v>
      </c>
      <c r="X30" s="1847">
        <f>Y30+Z30-AA30</f>
        <v>-30</v>
      </c>
      <c r="Y30" s="1847">
        <f>'급수관폐쇄(총괄) (2)'!BL30</f>
        <v>0</v>
      </c>
      <c r="Z30" s="1847">
        <f>'급수관폐쇄(총괄) (2)'!BM30</f>
        <v>0</v>
      </c>
      <c r="AA30" s="1941">
        <f>'급수관폐쇄(총괄) (2)'!BN30</f>
        <v>30</v>
      </c>
      <c r="AC30" s="2776"/>
      <c r="AD30" s="1848" t="s">
        <v>283</v>
      </c>
      <c r="AE30" s="1847">
        <f>AF30+AG30-AH30</f>
        <v>0</v>
      </c>
      <c r="AF30" s="1847">
        <f>'급수관폐쇄(총괄) (2)'!CF30</f>
        <v>0</v>
      </c>
      <c r="AG30" s="1847">
        <f>'급수관폐쇄(총괄) (2)'!CG30</f>
        <v>0</v>
      </c>
      <c r="AH30" s="1941">
        <f>'급수관폐쇄(총괄) (2)'!CH30</f>
        <v>0</v>
      </c>
      <c r="AJ30" s="2776"/>
      <c r="AK30" s="1848" t="s">
        <v>283</v>
      </c>
      <c r="AL30" s="1847">
        <f>AM30+AN30-AO30</f>
        <v>0</v>
      </c>
      <c r="AM30" s="1847">
        <f>'급수관폐쇄(총괄) (2)'!CZ30</f>
        <v>0</v>
      </c>
      <c r="AN30" s="1847">
        <f>'급수관폐쇄(총괄) (2)'!DA30</f>
        <v>0</v>
      </c>
      <c r="AO30" s="1941">
        <f>'급수관폐쇄(총괄) (2)'!DB30</f>
        <v>0</v>
      </c>
    </row>
    <row r="31" spans="1:41" ht="24" customHeight="1" x14ac:dyDescent="0.15">
      <c r="A31" s="2776"/>
      <c r="B31" s="1849" t="s">
        <v>284</v>
      </c>
      <c r="C31" s="1847">
        <f t="shared" ref="C31:C34" si="84">D31+E31-F31</f>
        <v>0</v>
      </c>
      <c r="D31" s="1847">
        <f t="shared" ref="D31:D34" si="85">K31+R31+Y31+AF31+AM31</f>
        <v>0</v>
      </c>
      <c r="E31" s="1847">
        <f t="shared" si="82"/>
        <v>0</v>
      </c>
      <c r="F31" s="1941">
        <f t="shared" si="83"/>
        <v>0</v>
      </c>
      <c r="H31" s="2776"/>
      <c r="I31" s="1849" t="s">
        <v>284</v>
      </c>
      <c r="J31" s="1847">
        <f t="shared" ref="J31:J34" si="86">K31+L31-M31</f>
        <v>0</v>
      </c>
      <c r="K31" s="1847">
        <f>'급수관폐쇄(총괄) (2)'!X31</f>
        <v>0</v>
      </c>
      <c r="L31" s="1847">
        <f>'급수관폐쇄(총괄) (2)'!Y31</f>
        <v>0</v>
      </c>
      <c r="M31" s="1941">
        <f>'급수관폐쇄(총괄) (2)'!Z31</f>
        <v>0</v>
      </c>
      <c r="O31" s="2776"/>
      <c r="P31" s="1849" t="s">
        <v>284</v>
      </c>
      <c r="Q31" s="1847">
        <f t="shared" ref="Q31:Q34" si="87">R31+S31-T31</f>
        <v>0</v>
      </c>
      <c r="R31" s="1847">
        <f>'급수관폐쇄(총괄) (2)'!AR31</f>
        <v>0</v>
      </c>
      <c r="S31" s="1847">
        <f>'급수관폐쇄(총괄) (2)'!AS31</f>
        <v>0</v>
      </c>
      <c r="T31" s="1941">
        <f>'급수관폐쇄(총괄) (2)'!AT31</f>
        <v>0</v>
      </c>
      <c r="V31" s="2776"/>
      <c r="W31" s="1849" t="s">
        <v>284</v>
      </c>
      <c r="X31" s="1847">
        <f t="shared" ref="X31:X34" si="88">Y31+Z31-AA31</f>
        <v>0</v>
      </c>
      <c r="Y31" s="1847">
        <f>'급수관폐쇄(총괄) (2)'!BL31</f>
        <v>0</v>
      </c>
      <c r="Z31" s="1847">
        <f>'급수관폐쇄(총괄) (2)'!BM31</f>
        <v>0</v>
      </c>
      <c r="AA31" s="1941">
        <f>'급수관폐쇄(총괄) (2)'!BN31</f>
        <v>0</v>
      </c>
      <c r="AC31" s="2776"/>
      <c r="AD31" s="1849" t="s">
        <v>284</v>
      </c>
      <c r="AE31" s="1847">
        <f t="shared" ref="AE31:AE34" si="89">AF31+AG31-AH31</f>
        <v>0</v>
      </c>
      <c r="AF31" s="1847">
        <f>'급수관폐쇄(총괄) (2)'!CF31</f>
        <v>0</v>
      </c>
      <c r="AG31" s="1847">
        <f>'급수관폐쇄(총괄) (2)'!CG31</f>
        <v>0</v>
      </c>
      <c r="AH31" s="1941">
        <f>'급수관폐쇄(총괄) (2)'!CH31</f>
        <v>0</v>
      </c>
      <c r="AJ31" s="2776"/>
      <c r="AK31" s="1849" t="s">
        <v>284</v>
      </c>
      <c r="AL31" s="1847">
        <f t="shared" ref="AL31:AL34" si="90">AM31+AN31-AO31</f>
        <v>0</v>
      </c>
      <c r="AM31" s="1847">
        <f>'급수관폐쇄(총괄) (2)'!CZ31</f>
        <v>0</v>
      </c>
      <c r="AN31" s="1847">
        <f>'급수관폐쇄(총괄) (2)'!DA31</f>
        <v>0</v>
      </c>
      <c r="AO31" s="1941">
        <f>'급수관폐쇄(총괄) (2)'!DB31</f>
        <v>0</v>
      </c>
    </row>
    <row r="32" spans="1:41" ht="24" customHeight="1" x14ac:dyDescent="0.15">
      <c r="A32" s="2776"/>
      <c r="B32" s="1846" t="s">
        <v>286</v>
      </c>
      <c r="C32" s="1847">
        <f t="shared" si="84"/>
        <v>950.8</v>
      </c>
      <c r="D32" s="1847">
        <f t="shared" si="85"/>
        <v>828.88</v>
      </c>
      <c r="E32" s="1847">
        <f t="shared" si="82"/>
        <v>194.92</v>
      </c>
      <c r="F32" s="1941">
        <f t="shared" si="83"/>
        <v>73</v>
      </c>
      <c r="H32" s="2776"/>
      <c r="I32" s="1846" t="s">
        <v>286</v>
      </c>
      <c r="J32" s="1847">
        <f t="shared" si="86"/>
        <v>108</v>
      </c>
      <c r="K32" s="1847">
        <f>'급수관폐쇄(총괄) (2)'!X32</f>
        <v>80</v>
      </c>
      <c r="L32" s="1847">
        <f>'급수관폐쇄(총괄) (2)'!Y32</f>
        <v>28</v>
      </c>
      <c r="M32" s="1941">
        <f>'급수관폐쇄(총괄) (2)'!Z32</f>
        <v>0</v>
      </c>
      <c r="O32" s="2776"/>
      <c r="P32" s="1846" t="s">
        <v>286</v>
      </c>
      <c r="Q32" s="1847">
        <f t="shared" si="87"/>
        <v>27.599999999999994</v>
      </c>
      <c r="R32" s="1847">
        <f>'급수관폐쇄(총괄) (2)'!AR32</f>
        <v>0</v>
      </c>
      <c r="S32" s="1847">
        <f>'급수관폐쇄(총괄) (2)'!AS32</f>
        <v>87.6</v>
      </c>
      <c r="T32" s="1941">
        <f>'급수관폐쇄(총괄) (2)'!AT32</f>
        <v>60</v>
      </c>
      <c r="V32" s="2776"/>
      <c r="W32" s="1846" t="s">
        <v>286</v>
      </c>
      <c r="X32" s="1847">
        <f t="shared" si="88"/>
        <v>254.88</v>
      </c>
      <c r="Y32" s="1847">
        <f>'급수관폐쇄(총괄) (2)'!BL32</f>
        <v>258.88</v>
      </c>
      <c r="Z32" s="1847">
        <f>'급수관폐쇄(총괄) (2)'!BM32</f>
        <v>5</v>
      </c>
      <c r="AA32" s="1941">
        <f>'급수관폐쇄(총괄) (2)'!BN32</f>
        <v>9</v>
      </c>
      <c r="AC32" s="2776"/>
      <c r="AD32" s="1846" t="s">
        <v>286</v>
      </c>
      <c r="AE32" s="1847">
        <f t="shared" si="89"/>
        <v>309</v>
      </c>
      <c r="AF32" s="1847">
        <f>'급수관폐쇄(총괄) (2)'!CF32</f>
        <v>309</v>
      </c>
      <c r="AG32" s="1847">
        <f>'급수관폐쇄(총괄) (2)'!CG32</f>
        <v>0</v>
      </c>
      <c r="AH32" s="1941">
        <f>'급수관폐쇄(총괄) (2)'!CH32</f>
        <v>0</v>
      </c>
      <c r="AJ32" s="2776"/>
      <c r="AK32" s="1846" t="s">
        <v>286</v>
      </c>
      <c r="AL32" s="1847">
        <f t="shared" si="90"/>
        <v>251.32</v>
      </c>
      <c r="AM32" s="1847">
        <f>'급수관폐쇄(총괄) (2)'!CZ32</f>
        <v>181</v>
      </c>
      <c r="AN32" s="1847">
        <f>'급수관폐쇄(총괄) (2)'!DA32</f>
        <v>74.319999999999993</v>
      </c>
      <c r="AO32" s="1941">
        <f>'급수관폐쇄(총괄) (2)'!DB32</f>
        <v>4</v>
      </c>
    </row>
    <row r="33" spans="1:41" ht="24" customHeight="1" x14ac:dyDescent="0.15">
      <c r="A33" s="2776"/>
      <c r="B33" s="1849" t="s">
        <v>779</v>
      </c>
      <c r="C33" s="1847">
        <f t="shared" si="84"/>
        <v>0</v>
      </c>
      <c r="D33" s="1847">
        <f t="shared" si="85"/>
        <v>0</v>
      </c>
      <c r="E33" s="1847">
        <f t="shared" si="82"/>
        <v>0</v>
      </c>
      <c r="F33" s="1941">
        <f t="shared" si="83"/>
        <v>0</v>
      </c>
      <c r="H33" s="2776"/>
      <c r="I33" s="1849" t="s">
        <v>779</v>
      </c>
      <c r="J33" s="1847">
        <f t="shared" si="86"/>
        <v>0</v>
      </c>
      <c r="K33" s="1847">
        <f>'급수관폐쇄(총괄) (2)'!X33</f>
        <v>0</v>
      </c>
      <c r="L33" s="1847">
        <f>'급수관폐쇄(총괄) (2)'!Y33</f>
        <v>0</v>
      </c>
      <c r="M33" s="1941">
        <f>'급수관폐쇄(총괄) (2)'!Z33</f>
        <v>0</v>
      </c>
      <c r="O33" s="2776"/>
      <c r="P33" s="1849" t="s">
        <v>779</v>
      </c>
      <c r="Q33" s="1847">
        <f t="shared" si="87"/>
        <v>0</v>
      </c>
      <c r="R33" s="1847">
        <f>'급수관폐쇄(총괄) (2)'!AR33</f>
        <v>0</v>
      </c>
      <c r="S33" s="1847">
        <f>'급수관폐쇄(총괄) (2)'!AS33</f>
        <v>0</v>
      </c>
      <c r="T33" s="1941">
        <f>'급수관폐쇄(총괄) (2)'!AT33</f>
        <v>0</v>
      </c>
      <c r="V33" s="2776"/>
      <c r="W33" s="1849" t="s">
        <v>779</v>
      </c>
      <c r="X33" s="1847">
        <f t="shared" si="88"/>
        <v>0</v>
      </c>
      <c r="Y33" s="1847">
        <f>'급수관폐쇄(총괄) (2)'!BL33</f>
        <v>0</v>
      </c>
      <c r="Z33" s="1847">
        <f>'급수관폐쇄(총괄) (2)'!BM33</f>
        <v>0</v>
      </c>
      <c r="AA33" s="1941">
        <f>'급수관폐쇄(총괄) (2)'!BN33</f>
        <v>0</v>
      </c>
      <c r="AC33" s="2776"/>
      <c r="AD33" s="1849" t="s">
        <v>779</v>
      </c>
      <c r="AE33" s="1847">
        <f t="shared" si="89"/>
        <v>0</v>
      </c>
      <c r="AF33" s="1847">
        <f>'급수관폐쇄(총괄) (2)'!CF33</f>
        <v>0</v>
      </c>
      <c r="AG33" s="1847">
        <f>'급수관폐쇄(총괄) (2)'!CG33</f>
        <v>0</v>
      </c>
      <c r="AH33" s="1941">
        <f>'급수관폐쇄(총괄) (2)'!CH33</f>
        <v>0</v>
      </c>
      <c r="AJ33" s="2776"/>
      <c r="AK33" s="1849" t="s">
        <v>779</v>
      </c>
      <c r="AL33" s="1847">
        <f t="shared" si="90"/>
        <v>0</v>
      </c>
      <c r="AM33" s="1847">
        <f>'급수관폐쇄(총괄) (2)'!CZ33</f>
        <v>0</v>
      </c>
      <c r="AN33" s="1847">
        <f>'급수관폐쇄(총괄) (2)'!DA33</f>
        <v>0</v>
      </c>
      <c r="AO33" s="1941">
        <f>'급수관폐쇄(총괄) (2)'!DB33</f>
        <v>0</v>
      </c>
    </row>
    <row r="34" spans="1:41" ht="24" customHeight="1" x14ac:dyDescent="0.15">
      <c r="A34" s="2776"/>
      <c r="B34" s="1850" t="s">
        <v>285</v>
      </c>
      <c r="C34" s="1847">
        <f t="shared" si="84"/>
        <v>32</v>
      </c>
      <c r="D34" s="1847">
        <f t="shared" si="85"/>
        <v>32</v>
      </c>
      <c r="E34" s="1847">
        <f t="shared" si="82"/>
        <v>0</v>
      </c>
      <c r="F34" s="1941">
        <f t="shared" si="83"/>
        <v>0</v>
      </c>
      <c r="H34" s="2776"/>
      <c r="I34" s="1850" t="s">
        <v>285</v>
      </c>
      <c r="J34" s="1847">
        <f t="shared" si="86"/>
        <v>0</v>
      </c>
      <c r="K34" s="1847">
        <f>'급수관폐쇄(총괄) (2)'!X34</f>
        <v>0</v>
      </c>
      <c r="L34" s="1847">
        <f>'급수관폐쇄(총괄) (2)'!Y34</f>
        <v>0</v>
      </c>
      <c r="M34" s="1941">
        <f>'급수관폐쇄(총괄) (2)'!Z34</f>
        <v>0</v>
      </c>
      <c r="O34" s="2776"/>
      <c r="P34" s="1850" t="s">
        <v>285</v>
      </c>
      <c r="Q34" s="1847">
        <f t="shared" si="87"/>
        <v>0</v>
      </c>
      <c r="R34" s="1847">
        <f>'급수관폐쇄(총괄) (2)'!AR34</f>
        <v>0</v>
      </c>
      <c r="S34" s="1847">
        <f>'급수관폐쇄(총괄) (2)'!AS34</f>
        <v>0</v>
      </c>
      <c r="T34" s="1941">
        <f>'급수관폐쇄(총괄) (2)'!AT34</f>
        <v>0</v>
      </c>
      <c r="V34" s="2776"/>
      <c r="W34" s="1850" t="s">
        <v>285</v>
      </c>
      <c r="X34" s="1847">
        <f t="shared" si="88"/>
        <v>0</v>
      </c>
      <c r="Y34" s="1847">
        <f>'급수관폐쇄(총괄) (2)'!BL34</f>
        <v>0</v>
      </c>
      <c r="Z34" s="1847">
        <f>'급수관폐쇄(총괄) (2)'!BM34</f>
        <v>0</v>
      </c>
      <c r="AA34" s="1941">
        <f>'급수관폐쇄(총괄) (2)'!BN34</f>
        <v>0</v>
      </c>
      <c r="AC34" s="2776"/>
      <c r="AD34" s="1850" t="s">
        <v>285</v>
      </c>
      <c r="AE34" s="1847">
        <f t="shared" si="89"/>
        <v>32</v>
      </c>
      <c r="AF34" s="1847">
        <f>'급수관폐쇄(총괄) (2)'!CF34</f>
        <v>32</v>
      </c>
      <c r="AG34" s="1847">
        <f>'급수관폐쇄(총괄) (2)'!CG34</f>
        <v>0</v>
      </c>
      <c r="AH34" s="1941">
        <f>'급수관폐쇄(총괄) (2)'!CH34</f>
        <v>0</v>
      </c>
      <c r="AJ34" s="2776"/>
      <c r="AK34" s="1850" t="s">
        <v>285</v>
      </c>
      <c r="AL34" s="1847">
        <f t="shared" si="90"/>
        <v>0</v>
      </c>
      <c r="AM34" s="1847">
        <f>'급수관폐쇄(총괄) (2)'!CZ34</f>
        <v>0</v>
      </c>
      <c r="AN34" s="1847">
        <f>'급수관폐쇄(총괄) (2)'!DA34</f>
        <v>0</v>
      </c>
      <c r="AO34" s="1941">
        <f>'급수관폐쇄(총괄) (2)'!DB34</f>
        <v>0</v>
      </c>
    </row>
    <row r="35" spans="1:41" s="256" customFormat="1" ht="24" customHeight="1" x14ac:dyDescent="0.15">
      <c r="A35" s="2776" t="s">
        <v>326</v>
      </c>
      <c r="B35" s="1851" t="s">
        <v>46</v>
      </c>
      <c r="C35" s="1852">
        <f>SUM(C36:C40)</f>
        <v>692</v>
      </c>
      <c r="D35" s="1852">
        <f t="shared" ref="D35:F35" si="91">SUM(D36:D40)</f>
        <v>1721.81</v>
      </c>
      <c r="E35" s="1852">
        <f t="shared" si="91"/>
        <v>2314.19</v>
      </c>
      <c r="F35" s="1940">
        <f t="shared" si="91"/>
        <v>3344</v>
      </c>
      <c r="H35" s="2776" t="s">
        <v>326</v>
      </c>
      <c r="I35" s="1851" t="s">
        <v>46</v>
      </c>
      <c r="J35" s="1852">
        <f>SUM(J36:J40)</f>
        <v>933.26</v>
      </c>
      <c r="K35" s="1852">
        <f t="shared" ref="K35:M35" si="92">SUM(K36:K40)</f>
        <v>930.26</v>
      </c>
      <c r="L35" s="1852">
        <f t="shared" si="92"/>
        <v>254</v>
      </c>
      <c r="M35" s="1940">
        <f t="shared" si="92"/>
        <v>251</v>
      </c>
      <c r="O35" s="2776" t="s">
        <v>326</v>
      </c>
      <c r="P35" s="1851" t="s">
        <v>46</v>
      </c>
      <c r="Q35" s="1852">
        <f>SUM(Q36:Q40)</f>
        <v>-178.60000000000002</v>
      </c>
      <c r="R35" s="1852">
        <f t="shared" ref="R35:T35" si="93">SUM(R36:R40)</f>
        <v>0</v>
      </c>
      <c r="S35" s="1852">
        <f t="shared" si="93"/>
        <v>957.4</v>
      </c>
      <c r="T35" s="1940">
        <f t="shared" si="93"/>
        <v>1136</v>
      </c>
      <c r="V35" s="2776" t="s">
        <v>326</v>
      </c>
      <c r="W35" s="1851" t="s">
        <v>46</v>
      </c>
      <c r="X35" s="1852">
        <f>SUM(X36:X40)</f>
        <v>203</v>
      </c>
      <c r="Y35" s="1852">
        <f t="shared" ref="Y35:AA35" si="94">SUM(Y36:Y40)</f>
        <v>341.21</v>
      </c>
      <c r="Z35" s="1852">
        <f t="shared" si="94"/>
        <v>327.78999999999996</v>
      </c>
      <c r="AA35" s="1940">
        <f t="shared" si="94"/>
        <v>466</v>
      </c>
      <c r="AC35" s="2776" t="s">
        <v>326</v>
      </c>
      <c r="AD35" s="1851" t="s">
        <v>46</v>
      </c>
      <c r="AE35" s="1852">
        <f>SUM(AE36:AE40)</f>
        <v>350.03</v>
      </c>
      <c r="AF35" s="1852">
        <f t="shared" ref="AF35:AH35" si="95">SUM(AF36:AF40)</f>
        <v>350.03</v>
      </c>
      <c r="AG35" s="1852">
        <f t="shared" si="95"/>
        <v>60</v>
      </c>
      <c r="AH35" s="1940">
        <f t="shared" si="95"/>
        <v>60</v>
      </c>
      <c r="AJ35" s="2776" t="s">
        <v>326</v>
      </c>
      <c r="AK35" s="1851" t="s">
        <v>46</v>
      </c>
      <c r="AL35" s="1852">
        <f>SUM(AL36:AL40)</f>
        <v>-615.69000000000005</v>
      </c>
      <c r="AM35" s="1852">
        <f t="shared" ref="AM35:AO35" si="96">SUM(AM36:AM40)</f>
        <v>100.31</v>
      </c>
      <c r="AN35" s="1852">
        <f t="shared" si="96"/>
        <v>715</v>
      </c>
      <c r="AO35" s="1940">
        <f t="shared" si="96"/>
        <v>1431</v>
      </c>
    </row>
    <row r="36" spans="1:41" ht="24" customHeight="1" x14ac:dyDescent="0.15">
      <c r="A36" s="2776"/>
      <c r="B36" s="1848" t="s">
        <v>283</v>
      </c>
      <c r="C36" s="1847">
        <f>D36+E36-F36</f>
        <v>-1535</v>
      </c>
      <c r="D36" s="1847">
        <f>K36+R36+Y36+AF36+AM36</f>
        <v>0</v>
      </c>
      <c r="E36" s="1847">
        <f t="shared" ref="E36:E40" si="97">L36+S36+Z36+AG36+AN36</f>
        <v>55</v>
      </c>
      <c r="F36" s="1941">
        <f t="shared" ref="F36:F40" si="98">M36+T36+AA36+AH36+AO36</f>
        <v>1590</v>
      </c>
      <c r="H36" s="2776"/>
      <c r="I36" s="1848" t="s">
        <v>283</v>
      </c>
      <c r="J36" s="1847">
        <f>K36+L36-M36</f>
        <v>-124</v>
      </c>
      <c r="K36" s="1847">
        <f>'급수관폐쇄(총괄) (2)'!X36</f>
        <v>0</v>
      </c>
      <c r="L36" s="1847">
        <f>'급수관폐쇄(총괄) (2)'!Y36</f>
        <v>0</v>
      </c>
      <c r="M36" s="1941">
        <f>'급수관폐쇄(총괄) (2)'!Z36</f>
        <v>124</v>
      </c>
      <c r="O36" s="2776"/>
      <c r="P36" s="1848" t="s">
        <v>283</v>
      </c>
      <c r="Q36" s="1847">
        <f>R36+S36-T36</f>
        <v>-634</v>
      </c>
      <c r="R36" s="1847">
        <f>'급수관폐쇄(총괄) (2)'!AR36</f>
        <v>0</v>
      </c>
      <c r="S36" s="1847">
        <f>'급수관폐쇄(총괄) (2)'!AS36</f>
        <v>0</v>
      </c>
      <c r="T36" s="1941">
        <f>'급수관폐쇄(총괄) (2)'!AT36</f>
        <v>634</v>
      </c>
      <c r="V36" s="2776"/>
      <c r="W36" s="1848" t="s">
        <v>283</v>
      </c>
      <c r="X36" s="1847">
        <f>Y36+Z36-AA36</f>
        <v>-254</v>
      </c>
      <c r="Y36" s="1847">
        <f>'급수관폐쇄(총괄) (2)'!BL36</f>
        <v>0</v>
      </c>
      <c r="Z36" s="1847">
        <f>'급수관폐쇄(총괄) (2)'!BM36</f>
        <v>0</v>
      </c>
      <c r="AA36" s="1941">
        <f>'급수관폐쇄(총괄) (2)'!BN36</f>
        <v>254</v>
      </c>
      <c r="AC36" s="2776"/>
      <c r="AD36" s="1848" t="s">
        <v>283</v>
      </c>
      <c r="AE36" s="1847">
        <f>AF36+AG36-AH36</f>
        <v>0</v>
      </c>
      <c r="AF36" s="1847">
        <f>'급수관폐쇄(총괄) (2)'!CF36</f>
        <v>0</v>
      </c>
      <c r="AG36" s="1847">
        <f>'급수관폐쇄(총괄) (2)'!CG36</f>
        <v>0</v>
      </c>
      <c r="AH36" s="1941">
        <f>'급수관폐쇄(총괄) (2)'!CH36</f>
        <v>0</v>
      </c>
      <c r="AJ36" s="2776"/>
      <c r="AK36" s="1848" t="s">
        <v>283</v>
      </c>
      <c r="AL36" s="1847">
        <f>AM36+AN36-AO36</f>
        <v>-523</v>
      </c>
      <c r="AM36" s="1847">
        <f>'급수관폐쇄(총괄) (2)'!CZ36</f>
        <v>0</v>
      </c>
      <c r="AN36" s="1847">
        <f>'급수관폐쇄(총괄) (2)'!DA36</f>
        <v>55</v>
      </c>
      <c r="AO36" s="1941">
        <f>'급수관폐쇄(총괄) (2)'!DB36</f>
        <v>578</v>
      </c>
    </row>
    <row r="37" spans="1:41" ht="24" customHeight="1" x14ac:dyDescent="0.15">
      <c r="A37" s="2776"/>
      <c r="B37" s="1849" t="s">
        <v>284</v>
      </c>
      <c r="C37" s="1847">
        <f t="shared" ref="C37:C40" si="99">D37+E37-F37</f>
        <v>-1364</v>
      </c>
      <c r="D37" s="1847">
        <f t="shared" ref="D37:D40" si="100">K37+R37+Y37+AF37+AM37</f>
        <v>0</v>
      </c>
      <c r="E37" s="1847">
        <f t="shared" si="97"/>
        <v>0</v>
      </c>
      <c r="F37" s="1941">
        <f t="shared" si="98"/>
        <v>1364</v>
      </c>
      <c r="H37" s="2776"/>
      <c r="I37" s="1849" t="s">
        <v>284</v>
      </c>
      <c r="J37" s="1847">
        <f t="shared" ref="J37:J40" si="101">K37+L37-M37</f>
        <v>-12</v>
      </c>
      <c r="K37" s="1847">
        <f>'급수관폐쇄(총괄) (2)'!X37</f>
        <v>0</v>
      </c>
      <c r="L37" s="1847">
        <f>'급수관폐쇄(총괄) (2)'!Y37</f>
        <v>0</v>
      </c>
      <c r="M37" s="1941">
        <f>'급수관폐쇄(총괄) (2)'!Z37</f>
        <v>12</v>
      </c>
      <c r="O37" s="2776"/>
      <c r="P37" s="1849" t="s">
        <v>284</v>
      </c>
      <c r="Q37" s="1847">
        <f t="shared" ref="Q37:Q40" si="102">R37+S37-T37</f>
        <v>-494</v>
      </c>
      <c r="R37" s="1847">
        <f>'급수관폐쇄(총괄) (2)'!AR37</f>
        <v>0</v>
      </c>
      <c r="S37" s="1847">
        <f>'급수관폐쇄(총괄) (2)'!AS37</f>
        <v>0</v>
      </c>
      <c r="T37" s="1941">
        <f>'급수관폐쇄(총괄) (2)'!AT37</f>
        <v>494</v>
      </c>
      <c r="V37" s="2776"/>
      <c r="W37" s="1849" t="s">
        <v>284</v>
      </c>
      <c r="X37" s="1847">
        <f t="shared" ref="X37:X40" si="103">Y37+Z37-AA37</f>
        <v>-89</v>
      </c>
      <c r="Y37" s="1847">
        <f>'급수관폐쇄(총괄) (2)'!BL37</f>
        <v>0</v>
      </c>
      <c r="Z37" s="1847">
        <f>'급수관폐쇄(총괄) (2)'!BM37</f>
        <v>0</v>
      </c>
      <c r="AA37" s="1941">
        <f>'급수관폐쇄(총괄) (2)'!BN37</f>
        <v>89</v>
      </c>
      <c r="AC37" s="2776"/>
      <c r="AD37" s="1849" t="s">
        <v>284</v>
      </c>
      <c r="AE37" s="1847">
        <f t="shared" ref="AE37:AE40" si="104">AF37+AG37-AH37</f>
        <v>0</v>
      </c>
      <c r="AF37" s="1847">
        <f>'급수관폐쇄(총괄) (2)'!CF37</f>
        <v>0</v>
      </c>
      <c r="AG37" s="1847">
        <f>'급수관폐쇄(총괄) (2)'!CG37</f>
        <v>0</v>
      </c>
      <c r="AH37" s="1941">
        <f>'급수관폐쇄(총괄) (2)'!CH37</f>
        <v>0</v>
      </c>
      <c r="AJ37" s="2776"/>
      <c r="AK37" s="1849" t="s">
        <v>284</v>
      </c>
      <c r="AL37" s="1847">
        <f t="shared" ref="AL37:AL40" si="105">AM37+AN37-AO37</f>
        <v>-769</v>
      </c>
      <c r="AM37" s="1847">
        <f>'급수관폐쇄(총괄) (2)'!CZ37</f>
        <v>0</v>
      </c>
      <c r="AN37" s="1847">
        <f>'급수관폐쇄(총괄) (2)'!DA37</f>
        <v>0</v>
      </c>
      <c r="AO37" s="1941">
        <f>'급수관폐쇄(총괄) (2)'!DB37</f>
        <v>769</v>
      </c>
    </row>
    <row r="38" spans="1:41" ht="24" customHeight="1" x14ac:dyDescent="0.15">
      <c r="A38" s="2776"/>
      <c r="B38" s="1846" t="s">
        <v>286</v>
      </c>
      <c r="C38" s="1847">
        <f t="shared" si="99"/>
        <v>3651</v>
      </c>
      <c r="D38" s="1847">
        <f t="shared" si="100"/>
        <v>1721.81</v>
      </c>
      <c r="E38" s="1847">
        <f t="shared" si="97"/>
        <v>2259.19</v>
      </c>
      <c r="F38" s="1941">
        <f t="shared" si="98"/>
        <v>330</v>
      </c>
      <c r="H38" s="2776"/>
      <c r="I38" s="1846" t="s">
        <v>286</v>
      </c>
      <c r="J38" s="1847">
        <f t="shared" si="101"/>
        <v>1069.26</v>
      </c>
      <c r="K38" s="1847">
        <f>'급수관폐쇄(총괄) (2)'!X38</f>
        <v>930.26</v>
      </c>
      <c r="L38" s="1847">
        <f>'급수관폐쇄(총괄) (2)'!Y38</f>
        <v>254</v>
      </c>
      <c r="M38" s="1941">
        <f>'급수관폐쇄(총괄) (2)'!Z38</f>
        <v>115</v>
      </c>
      <c r="O38" s="2776"/>
      <c r="P38" s="1846" t="s">
        <v>286</v>
      </c>
      <c r="Q38" s="1847">
        <f t="shared" si="102"/>
        <v>949.4</v>
      </c>
      <c r="R38" s="1847">
        <f>'급수관폐쇄(총괄) (2)'!AR38</f>
        <v>0</v>
      </c>
      <c r="S38" s="1847">
        <f>'급수관폐쇄(총괄) (2)'!AS38</f>
        <v>957.4</v>
      </c>
      <c r="T38" s="1941">
        <f>'급수관폐쇄(총괄) (2)'!AT38</f>
        <v>8</v>
      </c>
      <c r="V38" s="2776"/>
      <c r="W38" s="1846" t="s">
        <v>286</v>
      </c>
      <c r="X38" s="1847">
        <f t="shared" si="103"/>
        <v>546</v>
      </c>
      <c r="Y38" s="1847">
        <f>'급수관폐쇄(총괄) (2)'!BL38</f>
        <v>341.21</v>
      </c>
      <c r="Z38" s="1847">
        <f>'급수관폐쇄(총괄) (2)'!BM38</f>
        <v>327.78999999999996</v>
      </c>
      <c r="AA38" s="1941">
        <f>'급수관폐쇄(총괄) (2)'!BN38</f>
        <v>123</v>
      </c>
      <c r="AC38" s="2776"/>
      <c r="AD38" s="1846" t="s">
        <v>286</v>
      </c>
      <c r="AE38" s="1847">
        <f t="shared" si="104"/>
        <v>410.03</v>
      </c>
      <c r="AF38" s="1847">
        <f>'급수관폐쇄(총괄) (2)'!CF38</f>
        <v>350.03</v>
      </c>
      <c r="AG38" s="1847">
        <f>'급수관폐쇄(총괄) (2)'!CG38</f>
        <v>60</v>
      </c>
      <c r="AH38" s="1941">
        <f>'급수관폐쇄(총괄) (2)'!CH38</f>
        <v>0</v>
      </c>
      <c r="AJ38" s="2776"/>
      <c r="AK38" s="1846" t="s">
        <v>286</v>
      </c>
      <c r="AL38" s="1847">
        <f t="shared" si="105"/>
        <v>676.31</v>
      </c>
      <c r="AM38" s="1847">
        <f>'급수관폐쇄(총괄) (2)'!CZ38</f>
        <v>100.31</v>
      </c>
      <c r="AN38" s="1847">
        <f>'급수관폐쇄(총괄) (2)'!DA38</f>
        <v>660</v>
      </c>
      <c r="AO38" s="1941">
        <f>'급수관폐쇄(총괄) (2)'!DB38</f>
        <v>84</v>
      </c>
    </row>
    <row r="39" spans="1:41" ht="24" customHeight="1" x14ac:dyDescent="0.15">
      <c r="A39" s="2776"/>
      <c r="B39" s="1849" t="s">
        <v>779</v>
      </c>
      <c r="C39" s="1847">
        <f t="shared" si="99"/>
        <v>-60</v>
      </c>
      <c r="D39" s="1847">
        <f t="shared" si="100"/>
        <v>0</v>
      </c>
      <c r="E39" s="1847">
        <f t="shared" si="97"/>
        <v>0</v>
      </c>
      <c r="F39" s="1941">
        <f t="shared" si="98"/>
        <v>60</v>
      </c>
      <c r="H39" s="2776"/>
      <c r="I39" s="1849" t="s">
        <v>779</v>
      </c>
      <c r="J39" s="1847">
        <f t="shared" si="101"/>
        <v>0</v>
      </c>
      <c r="K39" s="1847">
        <f>'급수관폐쇄(총괄) (2)'!X39</f>
        <v>0</v>
      </c>
      <c r="L39" s="1847">
        <f>'급수관폐쇄(총괄) (2)'!Y39</f>
        <v>0</v>
      </c>
      <c r="M39" s="1941">
        <f>'급수관폐쇄(총괄) (2)'!Z39</f>
        <v>0</v>
      </c>
      <c r="O39" s="2776"/>
      <c r="P39" s="1849" t="s">
        <v>779</v>
      </c>
      <c r="Q39" s="1847">
        <f t="shared" si="102"/>
        <v>0</v>
      </c>
      <c r="R39" s="1847">
        <f>'급수관폐쇄(총괄) (2)'!AR39</f>
        <v>0</v>
      </c>
      <c r="S39" s="1847">
        <f>'급수관폐쇄(총괄) (2)'!AS39</f>
        <v>0</v>
      </c>
      <c r="T39" s="1941">
        <f>'급수관폐쇄(총괄) (2)'!AT39</f>
        <v>0</v>
      </c>
      <c r="V39" s="2776"/>
      <c r="W39" s="1849" t="s">
        <v>779</v>
      </c>
      <c r="X39" s="1847">
        <f t="shared" si="103"/>
        <v>0</v>
      </c>
      <c r="Y39" s="1847">
        <f>'급수관폐쇄(총괄) (2)'!BL39</f>
        <v>0</v>
      </c>
      <c r="Z39" s="1847">
        <f>'급수관폐쇄(총괄) (2)'!BM39</f>
        <v>0</v>
      </c>
      <c r="AA39" s="1941">
        <f>'급수관폐쇄(총괄) (2)'!BN39</f>
        <v>0</v>
      </c>
      <c r="AC39" s="2776"/>
      <c r="AD39" s="1849" t="s">
        <v>779</v>
      </c>
      <c r="AE39" s="1847">
        <f t="shared" si="104"/>
        <v>-60</v>
      </c>
      <c r="AF39" s="1847">
        <f>'급수관폐쇄(총괄) (2)'!CF39</f>
        <v>0</v>
      </c>
      <c r="AG39" s="1847">
        <f>'급수관폐쇄(총괄) (2)'!CG39</f>
        <v>0</v>
      </c>
      <c r="AH39" s="1941">
        <f>'급수관폐쇄(총괄) (2)'!CH39</f>
        <v>60</v>
      </c>
      <c r="AJ39" s="2776"/>
      <c r="AK39" s="1849" t="s">
        <v>779</v>
      </c>
      <c r="AL39" s="1847">
        <f t="shared" si="105"/>
        <v>0</v>
      </c>
      <c r="AM39" s="1847">
        <f>'급수관폐쇄(총괄) (2)'!CZ39</f>
        <v>0</v>
      </c>
      <c r="AN39" s="1847">
        <f>'급수관폐쇄(총괄) (2)'!DA39</f>
        <v>0</v>
      </c>
      <c r="AO39" s="1941">
        <f>'급수관폐쇄(총괄) (2)'!DB39</f>
        <v>0</v>
      </c>
    </row>
    <row r="40" spans="1:41" ht="24" customHeight="1" x14ac:dyDescent="0.15">
      <c r="A40" s="2776"/>
      <c r="B40" s="1850" t="s">
        <v>285</v>
      </c>
      <c r="C40" s="1847">
        <f t="shared" si="99"/>
        <v>0</v>
      </c>
      <c r="D40" s="1847">
        <f t="shared" si="100"/>
        <v>0</v>
      </c>
      <c r="E40" s="1847">
        <f t="shared" si="97"/>
        <v>0</v>
      </c>
      <c r="F40" s="1941">
        <f t="shared" si="98"/>
        <v>0</v>
      </c>
      <c r="H40" s="2776"/>
      <c r="I40" s="1850" t="s">
        <v>285</v>
      </c>
      <c r="J40" s="1847">
        <f t="shared" si="101"/>
        <v>0</v>
      </c>
      <c r="K40" s="1847">
        <f>'급수관폐쇄(총괄) (2)'!X40</f>
        <v>0</v>
      </c>
      <c r="L40" s="1847">
        <f>'급수관폐쇄(총괄) (2)'!Y40</f>
        <v>0</v>
      </c>
      <c r="M40" s="1941">
        <f>'급수관폐쇄(총괄) (2)'!Z40</f>
        <v>0</v>
      </c>
      <c r="O40" s="2776"/>
      <c r="P40" s="1850" t="s">
        <v>285</v>
      </c>
      <c r="Q40" s="1847">
        <f t="shared" si="102"/>
        <v>0</v>
      </c>
      <c r="R40" s="1847">
        <f>'급수관폐쇄(총괄) (2)'!AR40</f>
        <v>0</v>
      </c>
      <c r="S40" s="1847">
        <f>'급수관폐쇄(총괄) (2)'!AS40</f>
        <v>0</v>
      </c>
      <c r="T40" s="1941">
        <f>'급수관폐쇄(총괄) (2)'!AT40</f>
        <v>0</v>
      </c>
      <c r="V40" s="2776"/>
      <c r="W40" s="1850" t="s">
        <v>285</v>
      </c>
      <c r="X40" s="1847">
        <f t="shared" si="103"/>
        <v>0</v>
      </c>
      <c r="Y40" s="1847">
        <f>'급수관폐쇄(총괄) (2)'!BL40</f>
        <v>0</v>
      </c>
      <c r="Z40" s="1847">
        <f>'급수관폐쇄(총괄) (2)'!BM40</f>
        <v>0</v>
      </c>
      <c r="AA40" s="1941">
        <f>'급수관폐쇄(총괄) (2)'!BN40</f>
        <v>0</v>
      </c>
      <c r="AC40" s="2776"/>
      <c r="AD40" s="1850" t="s">
        <v>285</v>
      </c>
      <c r="AE40" s="1847">
        <f t="shared" si="104"/>
        <v>0</v>
      </c>
      <c r="AF40" s="1847">
        <f>'급수관폐쇄(총괄) (2)'!CF40</f>
        <v>0</v>
      </c>
      <c r="AG40" s="1847">
        <f>'급수관폐쇄(총괄) (2)'!CG40</f>
        <v>0</v>
      </c>
      <c r="AH40" s="1941">
        <f>'급수관폐쇄(총괄) (2)'!CH40</f>
        <v>0</v>
      </c>
      <c r="AJ40" s="2776"/>
      <c r="AK40" s="1850" t="s">
        <v>285</v>
      </c>
      <c r="AL40" s="1847">
        <f t="shared" si="105"/>
        <v>0</v>
      </c>
      <c r="AM40" s="1847">
        <f>'급수관폐쇄(총괄) (2)'!CZ40</f>
        <v>0</v>
      </c>
      <c r="AN40" s="1847">
        <f>'급수관폐쇄(총괄) (2)'!DA40</f>
        <v>0</v>
      </c>
      <c r="AO40" s="1941">
        <f>'급수관폐쇄(총괄) (2)'!DB40</f>
        <v>0</v>
      </c>
    </row>
    <row r="41" spans="1:41" s="256" customFormat="1" ht="24" customHeight="1" x14ac:dyDescent="0.15">
      <c r="A41" s="2776" t="s">
        <v>327</v>
      </c>
      <c r="B41" s="1851" t="s">
        <v>46</v>
      </c>
      <c r="C41" s="1852">
        <f>SUM(C42:C46)</f>
        <v>6218.71</v>
      </c>
      <c r="D41" s="1852">
        <f t="shared" ref="D41:F41" si="106">SUM(D42:D46)</f>
        <v>5471.8200000000006</v>
      </c>
      <c r="E41" s="1852">
        <f t="shared" si="106"/>
        <v>3193.89</v>
      </c>
      <c r="F41" s="1940">
        <f t="shared" si="106"/>
        <v>2447</v>
      </c>
      <c r="H41" s="2776" t="s">
        <v>327</v>
      </c>
      <c r="I41" s="1851" t="s">
        <v>46</v>
      </c>
      <c r="J41" s="1852">
        <f>SUM(J42:J46)</f>
        <v>2682.8199999999997</v>
      </c>
      <c r="K41" s="1852">
        <f t="shared" ref="K41:M41" si="107">SUM(K42:K46)</f>
        <v>2646.8199999999997</v>
      </c>
      <c r="L41" s="1852">
        <f t="shared" si="107"/>
        <v>644</v>
      </c>
      <c r="M41" s="1940">
        <f t="shared" si="107"/>
        <v>608</v>
      </c>
      <c r="O41" s="2776" t="s">
        <v>327</v>
      </c>
      <c r="P41" s="1851" t="s">
        <v>46</v>
      </c>
      <c r="Q41" s="1852">
        <f>SUM(Q42:Q46)</f>
        <v>1363.33</v>
      </c>
      <c r="R41" s="1852">
        <f t="shared" ref="R41:T41" si="108">SUM(R42:R46)</f>
        <v>1424</v>
      </c>
      <c r="S41" s="1852">
        <f t="shared" si="108"/>
        <v>815.32999999999993</v>
      </c>
      <c r="T41" s="1940">
        <f t="shared" si="108"/>
        <v>876</v>
      </c>
      <c r="V41" s="2776" t="s">
        <v>327</v>
      </c>
      <c r="W41" s="1851" t="s">
        <v>46</v>
      </c>
      <c r="X41" s="1852">
        <f>SUM(X42:X46)</f>
        <v>173.76</v>
      </c>
      <c r="Y41" s="1852">
        <f t="shared" ref="Y41:AA41" si="109">SUM(Y42:Y46)</f>
        <v>467.76</v>
      </c>
      <c r="Z41" s="1852">
        <f t="shared" si="109"/>
        <v>239</v>
      </c>
      <c r="AA41" s="1940">
        <f t="shared" si="109"/>
        <v>533</v>
      </c>
      <c r="AC41" s="2776" t="s">
        <v>327</v>
      </c>
      <c r="AD41" s="1851" t="s">
        <v>46</v>
      </c>
      <c r="AE41" s="1852">
        <f>SUM(AE42:AE46)</f>
        <v>941.74</v>
      </c>
      <c r="AF41" s="1852">
        <f t="shared" ref="AF41:AH41" si="110">SUM(AF42:AF46)</f>
        <v>933.24</v>
      </c>
      <c r="AG41" s="1852">
        <f t="shared" si="110"/>
        <v>45.5</v>
      </c>
      <c r="AH41" s="1940">
        <f t="shared" si="110"/>
        <v>37</v>
      </c>
      <c r="AJ41" s="2776" t="s">
        <v>327</v>
      </c>
      <c r="AK41" s="1851" t="s">
        <v>46</v>
      </c>
      <c r="AL41" s="1852">
        <f>SUM(AL42:AL46)</f>
        <v>1057.06</v>
      </c>
      <c r="AM41" s="1852">
        <f t="shared" ref="AM41:AO41" si="111">SUM(AM42:AM46)</f>
        <v>0</v>
      </c>
      <c r="AN41" s="1852">
        <f t="shared" si="111"/>
        <v>1450.06</v>
      </c>
      <c r="AO41" s="1940">
        <f t="shared" si="111"/>
        <v>393</v>
      </c>
    </row>
    <row r="42" spans="1:41" ht="24" customHeight="1" x14ac:dyDescent="0.15">
      <c r="A42" s="2776"/>
      <c r="B42" s="1848" t="s">
        <v>283</v>
      </c>
      <c r="C42" s="1847">
        <f>D42+E42-F42</f>
        <v>-981</v>
      </c>
      <c r="D42" s="1847">
        <f>K42+R42+Y42+AF42+AM42</f>
        <v>0</v>
      </c>
      <c r="E42" s="1847">
        <f t="shared" ref="E42:E46" si="112">L42+S42+Z42+AG42+AN42</f>
        <v>100</v>
      </c>
      <c r="F42" s="1941">
        <f t="shared" ref="F42:F46" si="113">M42+T42+AA42+AH42+AO42</f>
        <v>1081</v>
      </c>
      <c r="H42" s="2776"/>
      <c r="I42" s="1848" t="s">
        <v>283</v>
      </c>
      <c r="J42" s="1847">
        <f>K42+L42-M42</f>
        <v>-106</v>
      </c>
      <c r="K42" s="1847">
        <f>'급수관폐쇄(총괄) (2)'!X42</f>
        <v>0</v>
      </c>
      <c r="L42" s="1847">
        <f>'급수관폐쇄(총괄) (2)'!Y42</f>
        <v>100</v>
      </c>
      <c r="M42" s="1941">
        <f>'급수관폐쇄(총괄) (2)'!Z42</f>
        <v>206</v>
      </c>
      <c r="O42" s="2776"/>
      <c r="P42" s="1848" t="s">
        <v>283</v>
      </c>
      <c r="Q42" s="1847">
        <f>R42+S42-T42</f>
        <v>-391</v>
      </c>
      <c r="R42" s="1847">
        <f>'급수관폐쇄(총괄) (2)'!AR42</f>
        <v>0</v>
      </c>
      <c r="S42" s="1847">
        <f>'급수관폐쇄(총괄) (2)'!AS42</f>
        <v>0</v>
      </c>
      <c r="T42" s="1941">
        <f>'급수관폐쇄(총괄) (2)'!AT42</f>
        <v>391</v>
      </c>
      <c r="V42" s="2776"/>
      <c r="W42" s="1848" t="s">
        <v>283</v>
      </c>
      <c r="X42" s="1847">
        <f>Y42+Z42-AA42</f>
        <v>-385</v>
      </c>
      <c r="Y42" s="1847">
        <f>'급수관폐쇄(총괄) (2)'!BL42</f>
        <v>0</v>
      </c>
      <c r="Z42" s="1847">
        <f>'급수관폐쇄(총괄) (2)'!BM42</f>
        <v>0</v>
      </c>
      <c r="AA42" s="1941">
        <f>'급수관폐쇄(총괄) (2)'!BN42</f>
        <v>385</v>
      </c>
      <c r="AC42" s="2776"/>
      <c r="AD42" s="1848" t="s">
        <v>283</v>
      </c>
      <c r="AE42" s="1847">
        <f>AF42+AG42-AH42</f>
        <v>0</v>
      </c>
      <c r="AF42" s="1847">
        <f>'급수관폐쇄(총괄) (2)'!CF42</f>
        <v>0</v>
      </c>
      <c r="AG42" s="1847">
        <f>'급수관폐쇄(총괄) (2)'!CG42</f>
        <v>0</v>
      </c>
      <c r="AH42" s="1941">
        <f>'급수관폐쇄(총괄) (2)'!CH42</f>
        <v>0</v>
      </c>
      <c r="AJ42" s="2776"/>
      <c r="AK42" s="1848" t="s">
        <v>283</v>
      </c>
      <c r="AL42" s="1847">
        <f>AM42+AN42-AO42</f>
        <v>-99</v>
      </c>
      <c r="AM42" s="1847">
        <f>'급수관폐쇄(총괄) (2)'!CZ42</f>
        <v>0</v>
      </c>
      <c r="AN42" s="1847">
        <f>'급수관폐쇄(총괄) (2)'!DA42</f>
        <v>0</v>
      </c>
      <c r="AO42" s="1941">
        <f>'급수관폐쇄(총괄) (2)'!DB42</f>
        <v>99</v>
      </c>
    </row>
    <row r="43" spans="1:41" ht="24" customHeight="1" x14ac:dyDescent="0.15">
      <c r="A43" s="2776"/>
      <c r="B43" s="1849" t="s">
        <v>284</v>
      </c>
      <c r="C43" s="1847">
        <f t="shared" ref="C43:C46" si="114">D43+E43-F43</f>
        <v>-958.6</v>
      </c>
      <c r="D43" s="1847">
        <f t="shared" ref="D43:D46" si="115">K43+R43+Y43+AF43+AM43</f>
        <v>0</v>
      </c>
      <c r="E43" s="1847">
        <f t="shared" si="112"/>
        <v>50.4</v>
      </c>
      <c r="F43" s="1941">
        <f t="shared" si="113"/>
        <v>1009</v>
      </c>
      <c r="H43" s="2776"/>
      <c r="I43" s="1849" t="s">
        <v>284</v>
      </c>
      <c r="J43" s="1847">
        <f t="shared" ref="J43:J46" si="116">K43+L43-M43</f>
        <v>-275</v>
      </c>
      <c r="K43" s="1847">
        <f>'급수관폐쇄(총괄) (2)'!X43</f>
        <v>0</v>
      </c>
      <c r="L43" s="1847">
        <f>'급수관폐쇄(총괄) (2)'!Y43</f>
        <v>0</v>
      </c>
      <c r="M43" s="1941">
        <f>'급수관폐쇄(총괄) (2)'!Z43</f>
        <v>275</v>
      </c>
      <c r="O43" s="2776"/>
      <c r="P43" s="1849" t="s">
        <v>284</v>
      </c>
      <c r="Q43" s="1847">
        <f t="shared" ref="Q43:Q46" si="117">R43+S43-T43</f>
        <v>-317.60000000000002</v>
      </c>
      <c r="R43" s="1847">
        <f>'급수관폐쇄(총괄) (2)'!AR43</f>
        <v>0</v>
      </c>
      <c r="S43" s="1847">
        <f>'급수관폐쇄(총괄) (2)'!AS43</f>
        <v>50.4</v>
      </c>
      <c r="T43" s="1941">
        <f>'급수관폐쇄(총괄) (2)'!AT43</f>
        <v>368</v>
      </c>
      <c r="V43" s="2776"/>
      <c r="W43" s="1849" t="s">
        <v>284</v>
      </c>
      <c r="X43" s="1847">
        <f t="shared" ref="X43:X46" si="118">Y43+Z43-AA43</f>
        <v>-88</v>
      </c>
      <c r="Y43" s="1847">
        <f>'급수관폐쇄(총괄) (2)'!BL43</f>
        <v>0</v>
      </c>
      <c r="Z43" s="1847">
        <f>'급수관폐쇄(총괄) (2)'!BM43</f>
        <v>0</v>
      </c>
      <c r="AA43" s="1941">
        <f>'급수관폐쇄(총괄) (2)'!BN43</f>
        <v>88</v>
      </c>
      <c r="AC43" s="2776"/>
      <c r="AD43" s="1849" t="s">
        <v>284</v>
      </c>
      <c r="AE43" s="1847">
        <f t="shared" ref="AE43:AE46" si="119">AF43+AG43-AH43</f>
        <v>0</v>
      </c>
      <c r="AF43" s="1847">
        <f>'급수관폐쇄(총괄) (2)'!CF43</f>
        <v>0</v>
      </c>
      <c r="AG43" s="1847">
        <f>'급수관폐쇄(총괄) (2)'!CG43</f>
        <v>0</v>
      </c>
      <c r="AH43" s="1941">
        <f>'급수관폐쇄(총괄) (2)'!CH43</f>
        <v>0</v>
      </c>
      <c r="AJ43" s="2776"/>
      <c r="AK43" s="1849" t="s">
        <v>284</v>
      </c>
      <c r="AL43" s="1847">
        <f t="shared" ref="AL43:AL46" si="120">AM43+AN43-AO43</f>
        <v>-278</v>
      </c>
      <c r="AM43" s="1847">
        <f>'급수관폐쇄(총괄) (2)'!CZ43</f>
        <v>0</v>
      </c>
      <c r="AN43" s="1847">
        <f>'급수관폐쇄(총괄) (2)'!DA43</f>
        <v>0</v>
      </c>
      <c r="AO43" s="1941">
        <f>'급수관폐쇄(총괄) (2)'!DB43</f>
        <v>278</v>
      </c>
    </row>
    <row r="44" spans="1:41" ht="24" customHeight="1" x14ac:dyDescent="0.15">
      <c r="A44" s="2776"/>
      <c r="B44" s="1846" t="s">
        <v>286</v>
      </c>
      <c r="C44" s="1847">
        <f t="shared" si="114"/>
        <v>7888.5</v>
      </c>
      <c r="D44" s="1847">
        <f t="shared" si="115"/>
        <v>5225.5600000000004</v>
      </c>
      <c r="E44" s="1847">
        <f t="shared" si="112"/>
        <v>2982.9399999999996</v>
      </c>
      <c r="F44" s="1941">
        <f t="shared" si="113"/>
        <v>320</v>
      </c>
      <c r="H44" s="2776"/>
      <c r="I44" s="1846" t="s">
        <v>286</v>
      </c>
      <c r="J44" s="1847">
        <f t="shared" si="116"/>
        <v>2833.58</v>
      </c>
      <c r="K44" s="1847">
        <f>'급수관폐쇄(총괄) (2)'!X44</f>
        <v>2416.58</v>
      </c>
      <c r="L44" s="1847">
        <f>'급수관폐쇄(총괄) (2)'!Y44</f>
        <v>544</v>
      </c>
      <c r="M44" s="1941">
        <f>'급수관폐쇄(총괄) (2)'!Z44</f>
        <v>127</v>
      </c>
      <c r="O44" s="2776"/>
      <c r="P44" s="1846" t="s">
        <v>286</v>
      </c>
      <c r="Q44" s="1847">
        <f t="shared" si="117"/>
        <v>2071.9299999999998</v>
      </c>
      <c r="R44" s="1847">
        <f>'급수관폐쇄(총괄) (2)'!AR44</f>
        <v>1424</v>
      </c>
      <c r="S44" s="1847">
        <f>'급수관폐쇄(총괄) (2)'!AS44</f>
        <v>764.93</v>
      </c>
      <c r="T44" s="1941">
        <f>'급수관폐쇄(총괄) (2)'!AT44</f>
        <v>117</v>
      </c>
      <c r="V44" s="2776"/>
      <c r="W44" s="1846" t="s">
        <v>286</v>
      </c>
      <c r="X44" s="1847">
        <f t="shared" si="118"/>
        <v>646.76</v>
      </c>
      <c r="Y44" s="1847">
        <f>'급수관폐쇄(총괄) (2)'!BL44</f>
        <v>467.76</v>
      </c>
      <c r="Z44" s="1847">
        <f>'급수관폐쇄(총괄) (2)'!BM44</f>
        <v>239</v>
      </c>
      <c r="AA44" s="1941">
        <f>'급수관폐쇄(총괄) (2)'!BN44</f>
        <v>60</v>
      </c>
      <c r="AC44" s="2776"/>
      <c r="AD44" s="1846" t="s">
        <v>286</v>
      </c>
      <c r="AE44" s="1847">
        <f t="shared" si="119"/>
        <v>962.72</v>
      </c>
      <c r="AF44" s="1847">
        <f>'급수관폐쇄(총괄) (2)'!CF44</f>
        <v>917.22</v>
      </c>
      <c r="AG44" s="1847">
        <f>'급수관폐쇄(총괄) (2)'!CG44</f>
        <v>45.5</v>
      </c>
      <c r="AH44" s="1941">
        <f>'급수관폐쇄(총괄) (2)'!CH44</f>
        <v>0</v>
      </c>
      <c r="AJ44" s="2776"/>
      <c r="AK44" s="1846" t="s">
        <v>286</v>
      </c>
      <c r="AL44" s="1847">
        <f t="shared" si="120"/>
        <v>1373.51</v>
      </c>
      <c r="AM44" s="1847">
        <f>'급수관폐쇄(총괄) (2)'!CZ44</f>
        <v>0</v>
      </c>
      <c r="AN44" s="1847">
        <f>'급수관폐쇄(총괄) (2)'!DA44</f>
        <v>1389.51</v>
      </c>
      <c r="AO44" s="1941">
        <f>'급수관폐쇄(총괄) (2)'!DB44</f>
        <v>16</v>
      </c>
    </row>
    <row r="45" spans="1:41" ht="24" customHeight="1" x14ac:dyDescent="0.15">
      <c r="A45" s="2776"/>
      <c r="B45" s="1849" t="s">
        <v>779</v>
      </c>
      <c r="C45" s="1847">
        <f t="shared" si="114"/>
        <v>-37</v>
      </c>
      <c r="D45" s="1847">
        <f t="shared" si="115"/>
        <v>0</v>
      </c>
      <c r="E45" s="1847">
        <f t="shared" si="112"/>
        <v>0</v>
      </c>
      <c r="F45" s="1941">
        <f t="shared" si="113"/>
        <v>37</v>
      </c>
      <c r="H45" s="2776"/>
      <c r="I45" s="1849" t="s">
        <v>779</v>
      </c>
      <c r="J45" s="1847">
        <f t="shared" si="116"/>
        <v>0</v>
      </c>
      <c r="K45" s="1847">
        <f>'급수관폐쇄(총괄) (2)'!X45</f>
        <v>0</v>
      </c>
      <c r="L45" s="1847">
        <f>'급수관폐쇄(총괄) (2)'!Y45</f>
        <v>0</v>
      </c>
      <c r="M45" s="1941">
        <f>'급수관폐쇄(총괄) (2)'!Z45</f>
        <v>0</v>
      </c>
      <c r="O45" s="2776"/>
      <c r="P45" s="1849" t="s">
        <v>779</v>
      </c>
      <c r="Q45" s="1847">
        <f t="shared" si="117"/>
        <v>0</v>
      </c>
      <c r="R45" s="1847">
        <f>'급수관폐쇄(총괄) (2)'!AR45</f>
        <v>0</v>
      </c>
      <c r="S45" s="1847">
        <f>'급수관폐쇄(총괄) (2)'!AS45</f>
        <v>0</v>
      </c>
      <c r="T45" s="1941">
        <f>'급수관폐쇄(총괄) (2)'!AT45</f>
        <v>0</v>
      </c>
      <c r="V45" s="2776"/>
      <c r="W45" s="1849" t="s">
        <v>779</v>
      </c>
      <c r="X45" s="1847">
        <f t="shared" si="118"/>
        <v>0</v>
      </c>
      <c r="Y45" s="1847">
        <f>'급수관폐쇄(총괄) (2)'!BL45</f>
        <v>0</v>
      </c>
      <c r="Z45" s="1847">
        <f>'급수관폐쇄(총괄) (2)'!BM45</f>
        <v>0</v>
      </c>
      <c r="AA45" s="1941">
        <f>'급수관폐쇄(총괄) (2)'!BN45</f>
        <v>0</v>
      </c>
      <c r="AC45" s="2776"/>
      <c r="AD45" s="1849" t="s">
        <v>779</v>
      </c>
      <c r="AE45" s="1847">
        <f t="shared" si="119"/>
        <v>-37</v>
      </c>
      <c r="AF45" s="1847">
        <f>'급수관폐쇄(총괄) (2)'!CF45</f>
        <v>0</v>
      </c>
      <c r="AG45" s="1847">
        <f>'급수관폐쇄(총괄) (2)'!CG45</f>
        <v>0</v>
      </c>
      <c r="AH45" s="1941">
        <f>'급수관폐쇄(총괄) (2)'!CH45</f>
        <v>37</v>
      </c>
      <c r="AJ45" s="2776"/>
      <c r="AK45" s="1849" t="s">
        <v>779</v>
      </c>
      <c r="AL45" s="1847">
        <f t="shared" si="120"/>
        <v>0</v>
      </c>
      <c r="AM45" s="1847">
        <f>'급수관폐쇄(총괄) (2)'!CZ45</f>
        <v>0</v>
      </c>
      <c r="AN45" s="1847">
        <f>'급수관폐쇄(총괄) (2)'!DA45</f>
        <v>0</v>
      </c>
      <c r="AO45" s="1941">
        <f>'급수관폐쇄(총괄) (2)'!DB45</f>
        <v>0</v>
      </c>
    </row>
    <row r="46" spans="1:41" ht="24" customHeight="1" thickBot="1" x14ac:dyDescent="0.2">
      <c r="A46" s="2777"/>
      <c r="B46" s="1942" t="s">
        <v>285</v>
      </c>
      <c r="C46" s="1943">
        <f t="shared" si="114"/>
        <v>306.81</v>
      </c>
      <c r="D46" s="1943">
        <f t="shared" si="115"/>
        <v>246.26000000000002</v>
      </c>
      <c r="E46" s="1943">
        <f t="shared" si="112"/>
        <v>60.55</v>
      </c>
      <c r="F46" s="1944">
        <f t="shared" si="113"/>
        <v>0</v>
      </c>
      <c r="H46" s="2777"/>
      <c r="I46" s="1942" t="s">
        <v>285</v>
      </c>
      <c r="J46" s="1943">
        <f t="shared" si="116"/>
        <v>230.24</v>
      </c>
      <c r="K46" s="1943">
        <f>'급수관폐쇄(총괄) (2)'!X46</f>
        <v>230.24</v>
      </c>
      <c r="L46" s="1943">
        <f>'급수관폐쇄(총괄) (2)'!Y46</f>
        <v>0</v>
      </c>
      <c r="M46" s="1944">
        <f>'급수관폐쇄(총괄) (2)'!Z46</f>
        <v>0</v>
      </c>
      <c r="O46" s="2777"/>
      <c r="P46" s="1942" t="s">
        <v>285</v>
      </c>
      <c r="Q46" s="1943">
        <f t="shared" si="117"/>
        <v>0</v>
      </c>
      <c r="R46" s="1943">
        <f>'급수관폐쇄(총괄) (2)'!AR46</f>
        <v>0</v>
      </c>
      <c r="S46" s="1943">
        <f>'급수관폐쇄(총괄) (2)'!AS46</f>
        <v>0</v>
      </c>
      <c r="T46" s="1944">
        <f>'급수관폐쇄(총괄) (2)'!AT46</f>
        <v>0</v>
      </c>
      <c r="V46" s="2777"/>
      <c r="W46" s="1942" t="s">
        <v>285</v>
      </c>
      <c r="X46" s="1943">
        <f t="shared" si="118"/>
        <v>0</v>
      </c>
      <c r="Y46" s="1943">
        <f>'급수관폐쇄(총괄) (2)'!BL46</f>
        <v>0</v>
      </c>
      <c r="Z46" s="1943">
        <f>'급수관폐쇄(총괄) (2)'!BM46</f>
        <v>0</v>
      </c>
      <c r="AA46" s="1944">
        <f>'급수관폐쇄(총괄) (2)'!BN46</f>
        <v>0</v>
      </c>
      <c r="AC46" s="2777"/>
      <c r="AD46" s="1942" t="s">
        <v>285</v>
      </c>
      <c r="AE46" s="1943">
        <f t="shared" si="119"/>
        <v>16.02</v>
      </c>
      <c r="AF46" s="1943">
        <f>'급수관폐쇄(총괄) (2)'!CF46</f>
        <v>16.02</v>
      </c>
      <c r="AG46" s="1943">
        <f>'급수관폐쇄(총괄) (2)'!CG46</f>
        <v>0</v>
      </c>
      <c r="AH46" s="1944">
        <f>'급수관폐쇄(총괄) (2)'!CH46</f>
        <v>0</v>
      </c>
      <c r="AJ46" s="2777"/>
      <c r="AK46" s="1942" t="s">
        <v>285</v>
      </c>
      <c r="AL46" s="1943">
        <f t="shared" si="120"/>
        <v>60.55</v>
      </c>
      <c r="AM46" s="1943">
        <f>'급수관폐쇄(총괄) (2)'!CZ46</f>
        <v>0</v>
      </c>
      <c r="AN46" s="1943">
        <f>'급수관폐쇄(총괄) (2)'!DA46</f>
        <v>60.55</v>
      </c>
      <c r="AO46" s="1944">
        <f>'급수관폐쇄(총괄) (2)'!DB46</f>
        <v>0</v>
      </c>
    </row>
    <row r="47" spans="1:41" s="954" customFormat="1" ht="19.5" customHeight="1" x14ac:dyDescent="0.15">
      <c r="A47" s="2775"/>
      <c r="B47" s="1946"/>
      <c r="C47" s="1947"/>
      <c r="D47" s="1948"/>
      <c r="E47" s="1948"/>
      <c r="F47" s="1948"/>
      <c r="H47" s="2775"/>
      <c r="I47" s="1946"/>
      <c r="J47" s="1947"/>
      <c r="K47" s="1948"/>
      <c r="L47" s="1948"/>
      <c r="M47" s="1948"/>
      <c r="O47" s="2775"/>
      <c r="P47" s="1946"/>
      <c r="Q47" s="1947"/>
      <c r="R47" s="1948"/>
      <c r="S47" s="1948"/>
      <c r="T47" s="1948"/>
      <c r="V47" s="2775"/>
      <c r="W47" s="1946"/>
      <c r="X47" s="1947"/>
      <c r="Y47" s="1948"/>
      <c r="Z47" s="1948"/>
      <c r="AA47" s="1948"/>
      <c r="AC47" s="2775"/>
      <c r="AD47" s="1946"/>
      <c r="AE47" s="1947"/>
      <c r="AF47" s="1948"/>
      <c r="AG47" s="1948"/>
      <c r="AH47" s="1948"/>
      <c r="AJ47" s="2775"/>
      <c r="AK47" s="1946"/>
      <c r="AL47" s="1947"/>
      <c r="AM47" s="1948"/>
      <c r="AN47" s="1948"/>
      <c r="AO47" s="1948"/>
    </row>
    <row r="48" spans="1:41" s="955" customFormat="1" ht="19.5" customHeight="1" x14ac:dyDescent="0.15">
      <c r="A48" s="2775"/>
      <c r="B48" s="1949"/>
      <c r="C48" s="1947"/>
      <c r="D48" s="1950"/>
      <c r="E48" s="1950"/>
      <c r="F48" s="1951"/>
      <c r="H48" s="2775"/>
      <c r="I48" s="1949"/>
      <c r="J48" s="1947"/>
      <c r="K48" s="1950"/>
      <c r="L48" s="1950"/>
      <c r="M48" s="1951"/>
      <c r="O48" s="2775"/>
      <c r="P48" s="1949"/>
      <c r="Q48" s="1947"/>
      <c r="R48" s="1950"/>
      <c r="S48" s="1950"/>
      <c r="T48" s="1951"/>
      <c r="V48" s="2775"/>
      <c r="W48" s="1949"/>
      <c r="X48" s="1947"/>
      <c r="Y48" s="1950"/>
      <c r="Z48" s="1950"/>
      <c r="AA48" s="1951"/>
      <c r="AC48" s="2775"/>
      <c r="AD48" s="1949"/>
      <c r="AE48" s="1947"/>
      <c r="AF48" s="1950"/>
      <c r="AG48" s="1950"/>
      <c r="AH48" s="1951"/>
      <c r="AJ48" s="2775"/>
      <c r="AK48" s="1949"/>
      <c r="AL48" s="1947"/>
      <c r="AM48" s="1950"/>
      <c r="AN48" s="1950"/>
      <c r="AO48" s="1951"/>
    </row>
    <row r="49" spans="1:41" s="955" customFormat="1" ht="19.5" customHeight="1" x14ac:dyDescent="0.15">
      <c r="A49" s="2775"/>
      <c r="B49" s="1949"/>
      <c r="C49" s="1947"/>
      <c r="D49" s="1950"/>
      <c r="E49" s="1950"/>
      <c r="F49" s="1951"/>
      <c r="H49" s="2775"/>
      <c r="I49" s="1949"/>
      <c r="J49" s="1947"/>
      <c r="K49" s="1950"/>
      <c r="L49" s="1950"/>
      <c r="M49" s="1951"/>
      <c r="O49" s="2775"/>
      <c r="P49" s="1949"/>
      <c r="Q49" s="1947"/>
      <c r="R49" s="1950"/>
      <c r="S49" s="1950"/>
      <c r="T49" s="1951"/>
      <c r="V49" s="2775"/>
      <c r="W49" s="1949"/>
      <c r="X49" s="1947"/>
      <c r="Y49" s="1950"/>
      <c r="Z49" s="1950"/>
      <c r="AA49" s="1951"/>
      <c r="AC49" s="2775"/>
      <c r="AD49" s="1949"/>
      <c r="AE49" s="1947"/>
      <c r="AF49" s="1950"/>
      <c r="AG49" s="1950"/>
      <c r="AH49" s="1951"/>
      <c r="AJ49" s="2775"/>
      <c r="AK49" s="1949"/>
      <c r="AL49" s="1947"/>
      <c r="AM49" s="1950"/>
      <c r="AN49" s="1950"/>
      <c r="AO49" s="1951"/>
    </row>
    <row r="50" spans="1:41" s="955" customFormat="1" ht="19.5" customHeight="1" x14ac:dyDescent="0.15">
      <c r="A50" s="2775"/>
      <c r="B50" s="1949"/>
      <c r="C50" s="1947"/>
      <c r="D50" s="1950"/>
      <c r="E50" s="1950"/>
      <c r="F50" s="1951"/>
      <c r="H50" s="2775"/>
      <c r="I50" s="1949"/>
      <c r="J50" s="1947"/>
      <c r="K50" s="1950"/>
      <c r="L50" s="1950"/>
      <c r="M50" s="1951"/>
      <c r="O50" s="2775"/>
      <c r="P50" s="1949"/>
      <c r="Q50" s="1947"/>
      <c r="R50" s="1950"/>
      <c r="S50" s="1950"/>
      <c r="T50" s="1951"/>
      <c r="V50" s="2775"/>
      <c r="W50" s="1949"/>
      <c r="X50" s="1947"/>
      <c r="Y50" s="1950"/>
      <c r="Z50" s="1950"/>
      <c r="AA50" s="1951"/>
      <c r="AC50" s="2775"/>
      <c r="AD50" s="1949"/>
      <c r="AE50" s="1947"/>
      <c r="AF50" s="1950"/>
      <c r="AG50" s="1950"/>
      <c r="AH50" s="1951"/>
      <c r="AJ50" s="2775"/>
      <c r="AK50" s="1949"/>
      <c r="AL50" s="1947"/>
      <c r="AM50" s="1950"/>
      <c r="AN50" s="1950"/>
      <c r="AO50" s="1951"/>
    </row>
    <row r="51" spans="1:41" s="955" customFormat="1" ht="19.5" customHeight="1" x14ac:dyDescent="0.15">
      <c r="A51" s="2775"/>
      <c r="B51" s="1952"/>
      <c r="C51" s="1947"/>
      <c r="D51" s="1950"/>
      <c r="E51" s="1950"/>
      <c r="F51" s="1951"/>
      <c r="H51" s="2775"/>
      <c r="I51" s="1952"/>
      <c r="J51" s="1947"/>
      <c r="K51" s="1950"/>
      <c r="L51" s="1950"/>
      <c r="M51" s="1951"/>
      <c r="O51" s="2775"/>
      <c r="P51" s="1952"/>
      <c r="Q51" s="1947"/>
      <c r="R51" s="1950"/>
      <c r="S51" s="1950"/>
      <c r="T51" s="1951"/>
      <c r="V51" s="2775"/>
      <c r="W51" s="1952"/>
      <c r="X51" s="1947"/>
      <c r="Y51" s="1950"/>
      <c r="Z51" s="1950"/>
      <c r="AA51" s="1951"/>
      <c r="AC51" s="2775"/>
      <c r="AD51" s="1952"/>
      <c r="AE51" s="1947"/>
      <c r="AF51" s="1950"/>
      <c r="AG51" s="1950"/>
      <c r="AH51" s="1951"/>
      <c r="AJ51" s="2775"/>
      <c r="AK51" s="1952"/>
      <c r="AL51" s="1947"/>
      <c r="AM51" s="1950"/>
      <c r="AN51" s="1950"/>
      <c r="AO51" s="1951"/>
    </row>
    <row r="52" spans="1:41" s="955" customFormat="1" ht="19.5" customHeight="1" x14ac:dyDescent="0.15">
      <c r="A52" s="2775"/>
      <c r="B52" s="1949"/>
      <c r="C52" s="1947"/>
      <c r="D52" s="1950"/>
      <c r="E52" s="1950"/>
      <c r="F52" s="1951"/>
      <c r="H52" s="2775"/>
      <c r="I52" s="1949"/>
      <c r="J52" s="1947"/>
      <c r="K52" s="1950"/>
      <c r="L52" s="1950"/>
      <c r="M52" s="1951"/>
      <c r="O52" s="2775"/>
      <c r="P52" s="1949"/>
      <c r="Q52" s="1947"/>
      <c r="R52" s="1950"/>
      <c r="S52" s="1950"/>
      <c r="T52" s="1951"/>
      <c r="V52" s="2775"/>
      <c r="W52" s="1949"/>
      <c r="X52" s="1947"/>
      <c r="Y52" s="1950"/>
      <c r="Z52" s="1950"/>
      <c r="AA52" s="1951"/>
      <c r="AC52" s="2775"/>
      <c r="AD52" s="1949"/>
      <c r="AE52" s="1947"/>
      <c r="AF52" s="1950"/>
      <c r="AG52" s="1950"/>
      <c r="AH52" s="1951"/>
      <c r="AJ52" s="2775"/>
      <c r="AK52" s="1949"/>
      <c r="AL52" s="1947"/>
      <c r="AM52" s="1950"/>
      <c r="AN52" s="1950"/>
      <c r="AO52" s="1951"/>
    </row>
    <row r="53" spans="1:41" s="955" customFormat="1" ht="19.5" customHeight="1" x14ac:dyDescent="0.15">
      <c r="A53" s="2775"/>
      <c r="B53" s="1949"/>
      <c r="C53" s="1947"/>
      <c r="D53" s="1950"/>
      <c r="E53" s="1950"/>
      <c r="F53" s="1951"/>
      <c r="H53" s="2775"/>
      <c r="I53" s="1949"/>
      <c r="J53" s="1947"/>
      <c r="K53" s="1950"/>
      <c r="L53" s="1950"/>
      <c r="M53" s="1951"/>
      <c r="O53" s="2775"/>
      <c r="P53" s="1949"/>
      <c r="Q53" s="1947"/>
      <c r="R53" s="1950"/>
      <c r="S53" s="1950"/>
      <c r="T53" s="1951"/>
      <c r="V53" s="2775"/>
      <c r="W53" s="1949"/>
      <c r="X53" s="1947"/>
      <c r="Y53" s="1950"/>
      <c r="Z53" s="1950"/>
      <c r="AA53" s="1951"/>
      <c r="AC53" s="2775"/>
      <c r="AD53" s="1949"/>
      <c r="AE53" s="1947"/>
      <c r="AF53" s="1950"/>
      <c r="AG53" s="1950"/>
      <c r="AH53" s="1951"/>
      <c r="AJ53" s="2775"/>
      <c r="AK53" s="1949"/>
      <c r="AL53" s="1947"/>
      <c r="AM53" s="1950"/>
      <c r="AN53" s="1950"/>
      <c r="AO53" s="1951"/>
    </row>
  </sheetData>
  <sheetProtection password="CC19" sheet="1" objects="1" scenarios="1"/>
  <mergeCells count="66">
    <mergeCell ref="H3:I4"/>
    <mergeCell ref="J3:J4"/>
    <mergeCell ref="K3:M3"/>
    <mergeCell ref="A3:B4"/>
    <mergeCell ref="C3:C4"/>
    <mergeCell ref="D3:F3"/>
    <mergeCell ref="Y3:AA3"/>
    <mergeCell ref="V3:W4"/>
    <mergeCell ref="X3:X4"/>
    <mergeCell ref="O3:P4"/>
    <mergeCell ref="Q3:Q4"/>
    <mergeCell ref="R3:T3"/>
    <mergeCell ref="AL3:AL4"/>
    <mergeCell ref="AM3:AO3"/>
    <mergeCell ref="AF3:AH3"/>
    <mergeCell ref="AJ3:AK4"/>
    <mergeCell ref="AC3:AD4"/>
    <mergeCell ref="AE3:AE4"/>
    <mergeCell ref="AJ11:AJ16"/>
    <mergeCell ref="A5:A10"/>
    <mergeCell ref="H5:H10"/>
    <mergeCell ref="O5:O10"/>
    <mergeCell ref="V5:V10"/>
    <mergeCell ref="AC5:AC10"/>
    <mergeCell ref="AJ5:AJ10"/>
    <mergeCell ref="A11:A16"/>
    <mergeCell ref="H11:H16"/>
    <mergeCell ref="O11:O16"/>
    <mergeCell ref="V11:V16"/>
    <mergeCell ref="AC11:AC16"/>
    <mergeCell ref="AJ23:AJ28"/>
    <mergeCell ref="A17:A22"/>
    <mergeCell ref="H17:H22"/>
    <mergeCell ref="O17:O22"/>
    <mergeCell ref="V17:V22"/>
    <mergeCell ref="AC17:AC22"/>
    <mergeCell ref="AJ17:AJ22"/>
    <mergeCell ref="A23:A28"/>
    <mergeCell ref="H23:H28"/>
    <mergeCell ref="O23:O28"/>
    <mergeCell ref="V23:V28"/>
    <mergeCell ref="AC23:AC28"/>
    <mergeCell ref="AJ35:AJ40"/>
    <mergeCell ref="A29:A34"/>
    <mergeCell ref="H29:H34"/>
    <mergeCell ref="O29:O34"/>
    <mergeCell ref="V29:V34"/>
    <mergeCell ref="AC29:AC34"/>
    <mergeCell ref="AJ29:AJ34"/>
    <mergeCell ref="A35:A40"/>
    <mergeCell ref="H35:H40"/>
    <mergeCell ref="O35:O40"/>
    <mergeCell ref="V35:V40"/>
    <mergeCell ref="AC35:AC40"/>
    <mergeCell ref="AJ47:AJ53"/>
    <mergeCell ref="A41:A46"/>
    <mergeCell ref="H41:H46"/>
    <mergeCell ref="O41:O46"/>
    <mergeCell ref="V41:V46"/>
    <mergeCell ref="AC41:AC46"/>
    <mergeCell ref="AJ41:AJ46"/>
    <mergeCell ref="A47:A53"/>
    <mergeCell ref="H47:H53"/>
    <mergeCell ref="O47:O53"/>
    <mergeCell ref="V47:V53"/>
    <mergeCell ref="AC47:AC53"/>
  </mergeCells>
  <phoneticPr fontId="65" type="noConversion"/>
  <pageMargins left="0.7" right="0.7" top="0.75" bottom="0.75" header="0.3" footer="0.3"/>
  <pageSetup paperSize="9" scale="46" fitToWidth="6" orientation="portrait" r:id="rId1"/>
  <colBreaks count="2" manualBreakCount="2">
    <brk id="13" max="52" man="1"/>
    <brk id="27" max="52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U76"/>
  <sheetViews>
    <sheetView view="pageBreakPreview" zoomScale="85" zoomScaleNormal="100" zoomScaleSheet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I11" sqref="I11"/>
    </sheetView>
  </sheetViews>
  <sheetFormatPr defaultColWidth="8.77734375" defaultRowHeight="13.5" x14ac:dyDescent="0.15"/>
  <cols>
    <col min="1" max="1" width="8.5546875" style="163" customWidth="1"/>
    <col min="2" max="3" width="10.33203125" style="163" customWidth="1"/>
    <col min="4" max="4" width="8.5546875" style="163" customWidth="1"/>
    <col min="5" max="16" width="8.33203125" style="675" customWidth="1"/>
    <col min="17" max="19" width="8.33203125" style="163" customWidth="1"/>
    <col min="20" max="16384" width="8.77734375" style="163"/>
  </cols>
  <sheetData>
    <row r="1" spans="1:20" ht="31.5" x14ac:dyDescent="0.4">
      <c r="A1" s="169" t="s">
        <v>820</v>
      </c>
      <c r="B1" s="169"/>
      <c r="C1" s="169"/>
      <c r="F1" s="1124"/>
      <c r="K1" s="701"/>
      <c r="L1" s="701"/>
      <c r="M1" s="701"/>
      <c r="S1" s="805"/>
    </row>
    <row r="2" spans="1:20" ht="31.5" x14ac:dyDescent="0.4">
      <c r="A2" s="169"/>
      <c r="B2" s="1841"/>
      <c r="C2" s="169"/>
      <c r="F2" s="627"/>
      <c r="K2" s="701"/>
      <c r="L2" s="701"/>
      <c r="M2" s="701"/>
    </row>
    <row r="3" spans="1:20" x14ac:dyDescent="0.15">
      <c r="Q3" s="199" t="s">
        <v>396</v>
      </c>
      <c r="R3" s="199"/>
      <c r="S3" s="199"/>
    </row>
    <row r="4" spans="1:20" s="207" customFormat="1" ht="44.25" customHeight="1" x14ac:dyDescent="0.15">
      <c r="A4" s="202" t="s">
        <v>397</v>
      </c>
      <c r="B4" s="203"/>
      <c r="C4" s="204" t="s">
        <v>952</v>
      </c>
      <c r="D4" s="205"/>
      <c r="E4" s="890"/>
      <c r="F4" s="204" t="s">
        <v>953</v>
      </c>
      <c r="G4" s="205"/>
      <c r="H4" s="890"/>
      <c r="I4" s="204" t="s">
        <v>954</v>
      </c>
      <c r="J4" s="205"/>
      <c r="K4" s="890"/>
      <c r="L4" s="204" t="s">
        <v>955</v>
      </c>
      <c r="M4" s="205"/>
      <c r="N4" s="890"/>
      <c r="O4" s="204" t="s">
        <v>956</v>
      </c>
      <c r="P4" s="205"/>
      <c r="Q4" s="890"/>
      <c r="R4" s="204" t="s">
        <v>957</v>
      </c>
      <c r="S4" s="205"/>
      <c r="T4" s="206"/>
    </row>
    <row r="5" spans="1:20" s="207" customFormat="1" ht="44.25" customHeight="1" x14ac:dyDescent="0.15">
      <c r="A5" s="208"/>
      <c r="B5" s="209" t="s">
        <v>958</v>
      </c>
      <c r="C5" s="209" t="s">
        <v>959</v>
      </c>
      <c r="D5" s="2118" t="s">
        <v>1498</v>
      </c>
      <c r="E5" s="2122" t="s">
        <v>958</v>
      </c>
      <c r="F5" s="2120" t="s">
        <v>959</v>
      </c>
      <c r="G5" s="2118" t="s">
        <v>1498</v>
      </c>
      <c r="H5" s="2119" t="s">
        <v>804</v>
      </c>
      <c r="I5" s="2120" t="s">
        <v>959</v>
      </c>
      <c r="J5" s="2118" t="s">
        <v>1498</v>
      </c>
      <c r="K5" s="2119" t="s">
        <v>804</v>
      </c>
      <c r="L5" s="2120" t="s">
        <v>959</v>
      </c>
      <c r="M5" s="2118" t="s">
        <v>1498</v>
      </c>
      <c r="N5" s="2119" t="s">
        <v>804</v>
      </c>
      <c r="O5" s="2121" t="s">
        <v>959</v>
      </c>
      <c r="P5" s="2118" t="s">
        <v>1498</v>
      </c>
      <c r="Q5" s="2123" t="s">
        <v>804</v>
      </c>
      <c r="R5" s="2124" t="s">
        <v>959</v>
      </c>
      <c r="S5" s="2118" t="s">
        <v>1498</v>
      </c>
      <c r="T5" s="210"/>
    </row>
    <row r="6" spans="1:20" s="207" customFormat="1" ht="44.25" customHeight="1" x14ac:dyDescent="0.15">
      <c r="A6" s="387" t="s">
        <v>130</v>
      </c>
      <c r="B6" s="388">
        <f>E6+H6+K6+N6+Q6</f>
        <v>29020</v>
      </c>
      <c r="C6" s="388">
        <f>F6+I6+L6+O6+R6</f>
        <v>27928</v>
      </c>
      <c r="D6" s="2116">
        <f>G6+J6+M6+P6+S6</f>
        <v>1092</v>
      </c>
      <c r="E6" s="2116">
        <f t="shared" ref="E6" si="0">F6+G6</f>
        <v>5465</v>
      </c>
      <c r="F6" s="2116">
        <f>SUM(F7:F31)</f>
        <v>5216</v>
      </c>
      <c r="G6" s="2116">
        <f t="shared" ref="G6:S6" si="1">SUM(G7:G31)</f>
        <v>249</v>
      </c>
      <c r="H6" s="2116">
        <f t="shared" si="1"/>
        <v>5681</v>
      </c>
      <c r="I6" s="2116">
        <f t="shared" si="1"/>
        <v>5473</v>
      </c>
      <c r="J6" s="2116">
        <f t="shared" si="1"/>
        <v>208</v>
      </c>
      <c r="K6" s="2116">
        <f t="shared" si="1"/>
        <v>6731</v>
      </c>
      <c r="L6" s="2116">
        <f t="shared" si="1"/>
        <v>6374</v>
      </c>
      <c r="M6" s="2116">
        <f t="shared" si="1"/>
        <v>357</v>
      </c>
      <c r="N6" s="2116">
        <f t="shared" si="1"/>
        <v>6503</v>
      </c>
      <c r="O6" s="2116">
        <f t="shared" si="1"/>
        <v>6437</v>
      </c>
      <c r="P6" s="2116">
        <f t="shared" si="1"/>
        <v>66</v>
      </c>
      <c r="Q6" s="2116">
        <f t="shared" si="1"/>
        <v>4640</v>
      </c>
      <c r="R6" s="2116">
        <f t="shared" si="1"/>
        <v>4428</v>
      </c>
      <c r="S6" s="2252">
        <f t="shared" si="1"/>
        <v>212</v>
      </c>
      <c r="T6" s="206"/>
    </row>
    <row r="7" spans="1:20" s="207" customFormat="1" ht="44.25" customHeight="1" x14ac:dyDescent="0.15">
      <c r="A7" s="622">
        <v>75</v>
      </c>
      <c r="B7" s="390">
        <f t="shared" ref="B7:D31" si="2">E7+H7+K7+N7+Q7</f>
        <v>204</v>
      </c>
      <c r="C7" s="390">
        <f t="shared" si="2"/>
        <v>204</v>
      </c>
      <c r="D7" s="2125">
        <f t="shared" si="2"/>
        <v>0</v>
      </c>
      <c r="E7" s="2126">
        <f>F7+G7</f>
        <v>48</v>
      </c>
      <c r="F7" s="2126">
        <v>48</v>
      </c>
      <c r="G7" s="2117"/>
      <c r="H7" s="2125">
        <f t="shared" ref="H7:H31" si="3">I7+J7</f>
        <v>54</v>
      </c>
      <c r="I7" s="2126">
        <v>54</v>
      </c>
      <c r="J7" s="2117"/>
      <c r="K7" s="2125">
        <f>L7+M7</f>
        <v>35</v>
      </c>
      <c r="L7" s="2126">
        <v>35</v>
      </c>
      <c r="M7" s="2125"/>
      <c r="N7" s="2125">
        <f>O7+P7</f>
        <v>0</v>
      </c>
      <c r="O7" s="2126">
        <v>0</v>
      </c>
      <c r="P7" s="2125"/>
      <c r="Q7" s="2125">
        <f>SUM(R7:S7)</f>
        <v>67</v>
      </c>
      <c r="R7" s="2126">
        <v>67</v>
      </c>
      <c r="S7" s="2253"/>
      <c r="T7" s="210"/>
    </row>
    <row r="8" spans="1:20" s="207" customFormat="1" ht="44.25" customHeight="1" x14ac:dyDescent="0.15">
      <c r="A8" s="622">
        <v>80</v>
      </c>
      <c r="B8" s="390">
        <f t="shared" si="2"/>
        <v>2741</v>
      </c>
      <c r="C8" s="390">
        <f t="shared" si="2"/>
        <v>2658</v>
      </c>
      <c r="D8" s="2125">
        <f t="shared" si="2"/>
        <v>83</v>
      </c>
      <c r="E8" s="2126">
        <f t="shared" ref="E8:E30" si="4">F8+G8</f>
        <v>352</v>
      </c>
      <c r="F8" s="2126">
        <v>324</v>
      </c>
      <c r="G8" s="2117">
        <v>28</v>
      </c>
      <c r="H8" s="2125">
        <f t="shared" si="3"/>
        <v>386</v>
      </c>
      <c r="I8" s="2126">
        <v>372</v>
      </c>
      <c r="J8" s="2117">
        <v>14</v>
      </c>
      <c r="K8" s="2125">
        <f>L8+M8</f>
        <v>747</v>
      </c>
      <c r="L8" s="2126">
        <v>727</v>
      </c>
      <c r="M8" s="2125">
        <f>19+1</f>
        <v>20</v>
      </c>
      <c r="N8" s="2125">
        <f>O8+P8</f>
        <v>851</v>
      </c>
      <c r="O8" s="2126">
        <v>842</v>
      </c>
      <c r="P8" s="2126">
        <v>9</v>
      </c>
      <c r="Q8" s="2125">
        <f>SUM(R8:S8)</f>
        <v>405</v>
      </c>
      <c r="R8" s="2126">
        <v>393</v>
      </c>
      <c r="S8" s="2254">
        <v>12</v>
      </c>
      <c r="T8" s="211"/>
    </row>
    <row r="9" spans="1:20" s="207" customFormat="1" ht="44.25" customHeight="1" x14ac:dyDescent="0.15">
      <c r="A9" s="389">
        <v>100</v>
      </c>
      <c r="B9" s="390">
        <f t="shared" si="2"/>
        <v>14517</v>
      </c>
      <c r="C9" s="390">
        <f t="shared" si="2"/>
        <v>13954</v>
      </c>
      <c r="D9" s="2125">
        <f t="shared" si="2"/>
        <v>563</v>
      </c>
      <c r="E9" s="2126">
        <f t="shared" si="4"/>
        <v>2697</v>
      </c>
      <c r="F9" s="2126">
        <v>2582</v>
      </c>
      <c r="G9" s="2117">
        <f>113+2</f>
        <v>115</v>
      </c>
      <c r="H9" s="2125">
        <f t="shared" si="3"/>
        <v>3079</v>
      </c>
      <c r="I9" s="2126">
        <v>2969</v>
      </c>
      <c r="J9" s="2117">
        <v>110</v>
      </c>
      <c r="K9" s="2125">
        <f t="shared" ref="K9:K31" si="5">L9+M9</f>
        <v>3402</v>
      </c>
      <c r="L9" s="2126">
        <v>3202</v>
      </c>
      <c r="M9" s="2125">
        <v>200</v>
      </c>
      <c r="N9" s="2125">
        <f t="shared" ref="N9:N31" si="6">O9+P9</f>
        <v>3180</v>
      </c>
      <c r="O9" s="2126">
        <v>3133</v>
      </c>
      <c r="P9" s="2126">
        <v>47</v>
      </c>
      <c r="Q9" s="2125">
        <f>SUM(R9:S9)</f>
        <v>2159</v>
      </c>
      <c r="R9" s="2126">
        <v>2068</v>
      </c>
      <c r="S9" s="2254">
        <v>91</v>
      </c>
      <c r="T9" s="211"/>
    </row>
    <row r="10" spans="1:20" s="207" customFormat="1" ht="44.25" customHeight="1" x14ac:dyDescent="0.15">
      <c r="A10" s="389">
        <v>150</v>
      </c>
      <c r="B10" s="390">
        <f t="shared" si="2"/>
        <v>5380</v>
      </c>
      <c r="C10" s="390">
        <f t="shared" si="2"/>
        <v>5117</v>
      </c>
      <c r="D10" s="2125">
        <f t="shared" si="2"/>
        <v>263</v>
      </c>
      <c r="E10" s="2126">
        <f t="shared" si="4"/>
        <v>1363</v>
      </c>
      <c r="F10" s="2126">
        <v>1293</v>
      </c>
      <c r="G10" s="2117">
        <v>70</v>
      </c>
      <c r="H10" s="2125">
        <f t="shared" si="3"/>
        <v>1139</v>
      </c>
      <c r="I10" s="2126">
        <v>1083</v>
      </c>
      <c r="J10" s="2117">
        <v>56</v>
      </c>
      <c r="K10" s="2125">
        <f t="shared" si="5"/>
        <v>1080</v>
      </c>
      <c r="L10" s="2126">
        <v>1019</v>
      </c>
      <c r="M10" s="2125">
        <v>61</v>
      </c>
      <c r="N10" s="2125">
        <f t="shared" si="6"/>
        <v>760</v>
      </c>
      <c r="O10" s="2126">
        <v>754</v>
      </c>
      <c r="P10" s="2126">
        <v>6</v>
      </c>
      <c r="Q10" s="2125">
        <f t="shared" ref="Q10:Q31" si="7">SUM(R10:S10)</f>
        <v>1038</v>
      </c>
      <c r="R10" s="2126">
        <v>968</v>
      </c>
      <c r="S10" s="2254">
        <f>69+1</f>
        <v>70</v>
      </c>
      <c r="T10" s="211"/>
    </row>
    <row r="11" spans="1:20" s="207" customFormat="1" ht="44.25" customHeight="1" x14ac:dyDescent="0.15">
      <c r="A11" s="389">
        <v>200</v>
      </c>
      <c r="B11" s="390">
        <f t="shared" si="2"/>
        <v>3006</v>
      </c>
      <c r="C11" s="390">
        <f t="shared" si="2"/>
        <v>2905</v>
      </c>
      <c r="D11" s="2125">
        <f t="shared" si="2"/>
        <v>101</v>
      </c>
      <c r="E11" s="2126">
        <f>F11+G11</f>
        <v>568</v>
      </c>
      <c r="F11" s="2126">
        <v>547</v>
      </c>
      <c r="G11" s="2117">
        <v>21</v>
      </c>
      <c r="H11" s="2125">
        <f t="shared" si="3"/>
        <v>496</v>
      </c>
      <c r="I11" s="2126">
        <v>478</v>
      </c>
      <c r="J11" s="2117">
        <v>18</v>
      </c>
      <c r="K11" s="2125">
        <f t="shared" si="5"/>
        <v>645</v>
      </c>
      <c r="L11" s="2126">
        <v>598</v>
      </c>
      <c r="M11" s="2125">
        <v>47</v>
      </c>
      <c r="N11" s="2125">
        <f t="shared" si="6"/>
        <v>869</v>
      </c>
      <c r="O11" s="2126">
        <v>868</v>
      </c>
      <c r="P11" s="2126">
        <v>1</v>
      </c>
      <c r="Q11" s="2125">
        <f t="shared" si="7"/>
        <v>428</v>
      </c>
      <c r="R11" s="2126">
        <v>414</v>
      </c>
      <c r="S11" s="2254">
        <v>14</v>
      </c>
      <c r="T11" s="211"/>
    </row>
    <row r="12" spans="1:20" s="207" customFormat="1" ht="44.25" customHeight="1" x14ac:dyDescent="0.15">
      <c r="A12" s="389">
        <v>250</v>
      </c>
      <c r="B12" s="390">
        <f t="shared" si="2"/>
        <v>252</v>
      </c>
      <c r="C12" s="390">
        <f t="shared" si="2"/>
        <v>243</v>
      </c>
      <c r="D12" s="2125">
        <f t="shared" si="2"/>
        <v>9</v>
      </c>
      <c r="E12" s="2126">
        <f t="shared" si="4"/>
        <v>30</v>
      </c>
      <c r="F12" s="2126">
        <v>28</v>
      </c>
      <c r="G12" s="2117">
        <v>2</v>
      </c>
      <c r="H12" s="2125">
        <f t="shared" si="3"/>
        <v>37</v>
      </c>
      <c r="I12" s="2126">
        <v>37</v>
      </c>
      <c r="J12" s="2117"/>
      <c r="K12" s="2125">
        <f t="shared" si="5"/>
        <v>135</v>
      </c>
      <c r="L12" s="2126">
        <v>128</v>
      </c>
      <c r="M12" s="2125">
        <v>7</v>
      </c>
      <c r="N12" s="2125">
        <f t="shared" si="6"/>
        <v>17</v>
      </c>
      <c r="O12" s="2126">
        <v>17</v>
      </c>
      <c r="P12" s="2125"/>
      <c r="Q12" s="2125">
        <f t="shared" si="7"/>
        <v>33</v>
      </c>
      <c r="R12" s="2126">
        <v>33</v>
      </c>
      <c r="S12" s="2253"/>
      <c r="T12" s="211"/>
    </row>
    <row r="13" spans="1:20" s="207" customFormat="1" ht="44.25" customHeight="1" x14ac:dyDescent="0.15">
      <c r="A13" s="389">
        <v>300</v>
      </c>
      <c r="B13" s="390">
        <f t="shared" si="2"/>
        <v>1431</v>
      </c>
      <c r="C13" s="390">
        <f t="shared" si="2"/>
        <v>1381</v>
      </c>
      <c r="D13" s="2125">
        <f t="shared" si="2"/>
        <v>50</v>
      </c>
      <c r="E13" s="2126">
        <f t="shared" si="4"/>
        <v>197</v>
      </c>
      <c r="F13" s="2126">
        <v>186</v>
      </c>
      <c r="G13" s="2117">
        <v>11</v>
      </c>
      <c r="H13" s="2125">
        <f t="shared" si="3"/>
        <v>228</v>
      </c>
      <c r="I13" s="2126">
        <v>219</v>
      </c>
      <c r="J13" s="2117">
        <v>9</v>
      </c>
      <c r="K13" s="2125">
        <f t="shared" si="5"/>
        <v>306</v>
      </c>
      <c r="L13" s="2126">
        <v>292</v>
      </c>
      <c r="M13" s="2125">
        <v>14</v>
      </c>
      <c r="N13" s="2125">
        <f t="shared" si="6"/>
        <v>431</v>
      </c>
      <c r="O13" s="2126">
        <v>428</v>
      </c>
      <c r="P13" s="2125">
        <v>3</v>
      </c>
      <c r="Q13" s="2125">
        <f t="shared" si="7"/>
        <v>269</v>
      </c>
      <c r="R13" s="2126">
        <v>256</v>
      </c>
      <c r="S13" s="2253">
        <v>13</v>
      </c>
      <c r="T13" s="211"/>
    </row>
    <row r="14" spans="1:20" s="207" customFormat="1" ht="44.25" customHeight="1" x14ac:dyDescent="0.15">
      <c r="A14" s="389">
        <v>350</v>
      </c>
      <c r="B14" s="390">
        <f t="shared" si="2"/>
        <v>97</v>
      </c>
      <c r="C14" s="390">
        <f t="shared" si="2"/>
        <v>94</v>
      </c>
      <c r="D14" s="2125">
        <f t="shared" si="2"/>
        <v>3</v>
      </c>
      <c r="E14" s="2126">
        <f t="shared" si="4"/>
        <v>3</v>
      </c>
      <c r="F14" s="2126">
        <v>3</v>
      </c>
      <c r="G14" s="2117"/>
      <c r="H14" s="2125">
        <f t="shared" si="3"/>
        <v>24</v>
      </c>
      <c r="I14" s="2126">
        <v>23</v>
      </c>
      <c r="J14" s="2117">
        <v>1</v>
      </c>
      <c r="K14" s="2125">
        <f t="shared" si="5"/>
        <v>30</v>
      </c>
      <c r="L14" s="2126">
        <v>29</v>
      </c>
      <c r="M14" s="2125">
        <v>1</v>
      </c>
      <c r="N14" s="2125">
        <f t="shared" si="6"/>
        <v>23</v>
      </c>
      <c r="O14" s="2126">
        <v>23</v>
      </c>
      <c r="P14" s="2125"/>
      <c r="Q14" s="2125">
        <f t="shared" si="7"/>
        <v>17</v>
      </c>
      <c r="R14" s="2126">
        <v>16</v>
      </c>
      <c r="S14" s="2253">
        <v>1</v>
      </c>
      <c r="T14" s="211"/>
    </row>
    <row r="15" spans="1:20" s="207" customFormat="1" ht="44.25" customHeight="1" x14ac:dyDescent="0.15">
      <c r="A15" s="389">
        <v>400</v>
      </c>
      <c r="B15" s="390">
        <f t="shared" ref="B15" si="8">E15+H15+K15+N15+Q15</f>
        <v>569</v>
      </c>
      <c r="C15" s="390">
        <f t="shared" ref="C15" si="9">F15+I15+L15+O15+R15</f>
        <v>553</v>
      </c>
      <c r="D15" s="2125">
        <f t="shared" ref="D15" si="10">G15+J15+M15+P15+S15</f>
        <v>16</v>
      </c>
      <c r="E15" s="2126">
        <f t="shared" si="4"/>
        <v>106</v>
      </c>
      <c r="F15" s="2126">
        <v>106</v>
      </c>
      <c r="G15" s="2117"/>
      <c r="H15" s="2125">
        <f t="shared" ref="H15" si="11">I15+J15</f>
        <v>113</v>
      </c>
      <c r="I15" s="2126">
        <v>113</v>
      </c>
      <c r="J15" s="2117"/>
      <c r="K15" s="2125">
        <f t="shared" ref="K15" si="12">L15+M15</f>
        <v>125</v>
      </c>
      <c r="L15" s="2126">
        <v>118</v>
      </c>
      <c r="M15" s="2125">
        <f>1+6</f>
        <v>7</v>
      </c>
      <c r="N15" s="2125">
        <f t="shared" ref="N15" si="13">O15+P15</f>
        <v>164</v>
      </c>
      <c r="O15" s="2126">
        <v>164</v>
      </c>
      <c r="P15" s="2125"/>
      <c r="Q15" s="2125">
        <f t="shared" ref="Q15" si="14">SUM(R15:S15)</f>
        <v>61</v>
      </c>
      <c r="R15" s="2126">
        <v>52</v>
      </c>
      <c r="S15" s="2253">
        <f>2+7</f>
        <v>9</v>
      </c>
      <c r="T15" s="211"/>
    </row>
    <row r="16" spans="1:20" s="207" customFormat="1" ht="44.25" customHeight="1" x14ac:dyDescent="0.15">
      <c r="A16" s="389">
        <v>450</v>
      </c>
      <c r="B16" s="390">
        <f t="shared" si="2"/>
        <v>3</v>
      </c>
      <c r="C16" s="390">
        <f t="shared" si="2"/>
        <v>3</v>
      </c>
      <c r="D16" s="2125">
        <f t="shared" si="2"/>
        <v>0</v>
      </c>
      <c r="E16" s="2126">
        <f t="shared" si="4"/>
        <v>0</v>
      </c>
      <c r="F16" s="2126">
        <v>0</v>
      </c>
      <c r="G16" s="2117"/>
      <c r="H16" s="2125">
        <f t="shared" si="3"/>
        <v>0</v>
      </c>
      <c r="I16" s="2126">
        <v>0</v>
      </c>
      <c r="J16" s="2117"/>
      <c r="K16" s="2125">
        <f t="shared" si="5"/>
        <v>0</v>
      </c>
      <c r="L16" s="2126">
        <v>0</v>
      </c>
      <c r="M16" s="2125"/>
      <c r="N16" s="2125">
        <f t="shared" si="6"/>
        <v>0</v>
      </c>
      <c r="O16" s="2126">
        <v>0</v>
      </c>
      <c r="P16" s="2125"/>
      <c r="Q16" s="2125">
        <f t="shared" si="7"/>
        <v>3</v>
      </c>
      <c r="R16" s="2126">
        <v>3</v>
      </c>
      <c r="S16" s="2253"/>
      <c r="T16" s="211"/>
    </row>
    <row r="17" spans="1:20" s="207" customFormat="1" ht="44.25" customHeight="1" x14ac:dyDescent="0.15">
      <c r="A17" s="389">
        <v>500</v>
      </c>
      <c r="B17" s="390">
        <f t="shared" si="2"/>
        <v>206</v>
      </c>
      <c r="C17" s="390">
        <f t="shared" si="2"/>
        <v>205</v>
      </c>
      <c r="D17" s="2125">
        <f t="shared" si="2"/>
        <v>1</v>
      </c>
      <c r="E17" s="2126">
        <f t="shared" si="4"/>
        <v>28</v>
      </c>
      <c r="F17" s="2126">
        <v>28</v>
      </c>
      <c r="G17" s="2117"/>
      <c r="H17" s="2125">
        <f t="shared" si="3"/>
        <v>38</v>
      </c>
      <c r="I17" s="2126">
        <v>38</v>
      </c>
      <c r="J17" s="2117"/>
      <c r="K17" s="2125">
        <f t="shared" si="5"/>
        <v>55</v>
      </c>
      <c r="L17" s="2126">
        <v>55</v>
      </c>
      <c r="M17" s="2125"/>
      <c r="N17" s="2125">
        <f t="shared" si="6"/>
        <v>55</v>
      </c>
      <c r="O17" s="2126">
        <v>55</v>
      </c>
      <c r="P17" s="2125"/>
      <c r="Q17" s="2125">
        <f t="shared" si="7"/>
        <v>30</v>
      </c>
      <c r="R17" s="2126">
        <v>29</v>
      </c>
      <c r="S17" s="2253">
        <v>1</v>
      </c>
      <c r="T17" s="211"/>
    </row>
    <row r="18" spans="1:20" s="207" customFormat="1" ht="44.25" customHeight="1" x14ac:dyDescent="0.15">
      <c r="A18" s="389">
        <v>600</v>
      </c>
      <c r="B18" s="390">
        <f t="shared" si="2"/>
        <v>301</v>
      </c>
      <c r="C18" s="390">
        <f t="shared" si="2"/>
        <v>299</v>
      </c>
      <c r="D18" s="2125">
        <f t="shared" si="2"/>
        <v>2</v>
      </c>
      <c r="E18" s="2126">
        <f t="shared" si="4"/>
        <v>44</v>
      </c>
      <c r="F18" s="2126">
        <v>42</v>
      </c>
      <c r="G18" s="2117">
        <v>2</v>
      </c>
      <c r="H18" s="2125">
        <f t="shared" si="3"/>
        <v>71</v>
      </c>
      <c r="I18" s="2126">
        <v>71</v>
      </c>
      <c r="J18" s="2117"/>
      <c r="K18" s="2125">
        <f t="shared" si="5"/>
        <v>68</v>
      </c>
      <c r="L18" s="2126">
        <v>68</v>
      </c>
      <c r="M18" s="2125"/>
      <c r="N18" s="2125">
        <f t="shared" si="6"/>
        <v>84</v>
      </c>
      <c r="O18" s="2126">
        <v>84</v>
      </c>
      <c r="P18" s="2125"/>
      <c r="Q18" s="2125">
        <f t="shared" si="7"/>
        <v>34</v>
      </c>
      <c r="R18" s="2126">
        <v>34</v>
      </c>
      <c r="S18" s="2253"/>
      <c r="T18" s="211"/>
    </row>
    <row r="19" spans="1:20" s="207" customFormat="1" ht="44.25" customHeight="1" x14ac:dyDescent="0.15">
      <c r="A19" s="389">
        <v>700</v>
      </c>
      <c r="B19" s="390">
        <f t="shared" si="2"/>
        <v>69</v>
      </c>
      <c r="C19" s="390">
        <f t="shared" si="2"/>
        <v>69</v>
      </c>
      <c r="D19" s="2125">
        <f t="shared" si="2"/>
        <v>0</v>
      </c>
      <c r="E19" s="2126">
        <f t="shared" si="4"/>
        <v>16</v>
      </c>
      <c r="F19" s="2126">
        <v>16</v>
      </c>
      <c r="G19" s="2117"/>
      <c r="H19" s="2125">
        <f t="shared" si="3"/>
        <v>9</v>
      </c>
      <c r="I19" s="2126">
        <v>9</v>
      </c>
      <c r="J19" s="2117"/>
      <c r="K19" s="2125">
        <f t="shared" si="5"/>
        <v>14</v>
      </c>
      <c r="L19" s="2126">
        <v>14</v>
      </c>
      <c r="M19" s="2125"/>
      <c r="N19" s="2125">
        <f t="shared" si="6"/>
        <v>2</v>
      </c>
      <c r="O19" s="2126">
        <v>2</v>
      </c>
      <c r="P19" s="2125"/>
      <c r="Q19" s="2125">
        <f t="shared" si="7"/>
        <v>28</v>
      </c>
      <c r="R19" s="2126">
        <v>28</v>
      </c>
      <c r="S19" s="2253"/>
      <c r="T19" s="211"/>
    </row>
    <row r="20" spans="1:20" s="207" customFormat="1" ht="44.25" customHeight="1" x14ac:dyDescent="0.15">
      <c r="A20" s="389">
        <v>800</v>
      </c>
      <c r="B20" s="390">
        <f t="shared" si="2"/>
        <v>46</v>
      </c>
      <c r="C20" s="390">
        <f t="shared" si="2"/>
        <v>46</v>
      </c>
      <c r="D20" s="2125">
        <f t="shared" si="2"/>
        <v>0</v>
      </c>
      <c r="E20" s="2126">
        <f t="shared" si="4"/>
        <v>2</v>
      </c>
      <c r="F20" s="2126">
        <v>2</v>
      </c>
      <c r="G20" s="2117"/>
      <c r="H20" s="2125">
        <f t="shared" si="3"/>
        <v>1</v>
      </c>
      <c r="I20" s="2126">
        <v>1</v>
      </c>
      <c r="J20" s="2117"/>
      <c r="K20" s="2125">
        <f t="shared" si="5"/>
        <v>20</v>
      </c>
      <c r="L20" s="2126">
        <v>20</v>
      </c>
      <c r="M20" s="2125"/>
      <c r="N20" s="2125">
        <f t="shared" si="6"/>
        <v>4</v>
      </c>
      <c r="O20" s="2126">
        <v>4</v>
      </c>
      <c r="P20" s="2125"/>
      <c r="Q20" s="2125">
        <f t="shared" si="7"/>
        <v>19</v>
      </c>
      <c r="R20" s="2126">
        <v>19</v>
      </c>
      <c r="S20" s="2253"/>
      <c r="T20" s="211"/>
    </row>
    <row r="21" spans="1:20" s="207" customFormat="1" ht="44.25" customHeight="1" x14ac:dyDescent="0.15">
      <c r="A21" s="389">
        <v>900</v>
      </c>
      <c r="B21" s="390">
        <f t="shared" si="2"/>
        <v>61</v>
      </c>
      <c r="C21" s="390">
        <f t="shared" si="2"/>
        <v>60</v>
      </c>
      <c r="D21" s="2125">
        <f t="shared" si="2"/>
        <v>1</v>
      </c>
      <c r="E21" s="2126">
        <f t="shared" si="4"/>
        <v>11</v>
      </c>
      <c r="F21" s="2126">
        <v>11</v>
      </c>
      <c r="G21" s="2117"/>
      <c r="H21" s="2125">
        <f t="shared" si="3"/>
        <v>6</v>
      </c>
      <c r="I21" s="2126">
        <v>6</v>
      </c>
      <c r="J21" s="2117"/>
      <c r="K21" s="2125">
        <f t="shared" si="5"/>
        <v>8</v>
      </c>
      <c r="L21" s="2126">
        <v>8</v>
      </c>
      <c r="M21" s="2125"/>
      <c r="N21" s="2125">
        <f t="shared" si="6"/>
        <v>16</v>
      </c>
      <c r="O21" s="2126">
        <v>16</v>
      </c>
      <c r="P21" s="2125"/>
      <c r="Q21" s="2125">
        <f t="shared" si="7"/>
        <v>20</v>
      </c>
      <c r="R21" s="2126">
        <v>19</v>
      </c>
      <c r="S21" s="2253">
        <v>1</v>
      </c>
      <c r="T21" s="211"/>
    </row>
    <row r="22" spans="1:20" s="207" customFormat="1" ht="44.25" customHeight="1" x14ac:dyDescent="0.15">
      <c r="A22" s="389">
        <v>1000</v>
      </c>
      <c r="B22" s="390">
        <f t="shared" si="2"/>
        <v>47</v>
      </c>
      <c r="C22" s="390">
        <f t="shared" si="2"/>
        <v>47</v>
      </c>
      <c r="D22" s="2125">
        <f t="shared" si="2"/>
        <v>0</v>
      </c>
      <c r="E22" s="2126">
        <f t="shared" si="4"/>
        <v>0</v>
      </c>
      <c r="F22" s="2126">
        <v>0</v>
      </c>
      <c r="G22" s="2117"/>
      <c r="H22" s="2125">
        <f t="shared" si="3"/>
        <v>0</v>
      </c>
      <c r="I22" s="2126">
        <v>0</v>
      </c>
      <c r="J22" s="2117"/>
      <c r="K22" s="2125">
        <f t="shared" si="5"/>
        <v>17</v>
      </c>
      <c r="L22" s="2126">
        <v>17</v>
      </c>
      <c r="M22" s="2125"/>
      <c r="N22" s="2125">
        <f t="shared" si="6"/>
        <v>25</v>
      </c>
      <c r="O22" s="2126">
        <v>25</v>
      </c>
      <c r="P22" s="2125"/>
      <c r="Q22" s="2125">
        <f t="shared" si="7"/>
        <v>5</v>
      </c>
      <c r="R22" s="2126">
        <v>5</v>
      </c>
      <c r="S22" s="2253"/>
      <c r="T22" s="211"/>
    </row>
    <row r="23" spans="1:20" s="207" customFormat="1" ht="44.25" customHeight="1" x14ac:dyDescent="0.15">
      <c r="A23" s="389">
        <v>1100</v>
      </c>
      <c r="B23" s="390">
        <f t="shared" si="2"/>
        <v>35</v>
      </c>
      <c r="C23" s="390">
        <f t="shared" si="2"/>
        <v>35</v>
      </c>
      <c r="D23" s="2125">
        <f t="shared" si="2"/>
        <v>0</v>
      </c>
      <c r="E23" s="2126">
        <f t="shared" si="4"/>
        <v>0</v>
      </c>
      <c r="F23" s="2126">
        <v>0</v>
      </c>
      <c r="G23" s="2117"/>
      <c r="H23" s="2125">
        <f t="shared" si="3"/>
        <v>0</v>
      </c>
      <c r="I23" s="2126">
        <v>0</v>
      </c>
      <c r="J23" s="2117"/>
      <c r="K23" s="2125">
        <f t="shared" si="5"/>
        <v>20</v>
      </c>
      <c r="L23" s="2126">
        <v>20</v>
      </c>
      <c r="M23" s="2125"/>
      <c r="N23" s="2125">
        <f t="shared" si="6"/>
        <v>15</v>
      </c>
      <c r="O23" s="2126">
        <v>15</v>
      </c>
      <c r="P23" s="2125"/>
      <c r="Q23" s="2125">
        <f t="shared" si="7"/>
        <v>0</v>
      </c>
      <c r="R23" s="2126">
        <v>0</v>
      </c>
      <c r="S23" s="2253"/>
      <c r="T23" s="211"/>
    </row>
    <row r="24" spans="1:20" s="207" customFormat="1" ht="44.25" customHeight="1" x14ac:dyDescent="0.15">
      <c r="A24" s="389">
        <v>1200</v>
      </c>
      <c r="B24" s="390">
        <f t="shared" si="2"/>
        <v>6</v>
      </c>
      <c r="C24" s="390">
        <f t="shared" si="2"/>
        <v>6</v>
      </c>
      <c r="D24" s="2125">
        <f t="shared" si="2"/>
        <v>0</v>
      </c>
      <c r="E24" s="2126">
        <f t="shared" si="4"/>
        <v>0</v>
      </c>
      <c r="F24" s="2126">
        <v>0</v>
      </c>
      <c r="G24" s="2117"/>
      <c r="H24" s="2125">
        <f t="shared" si="3"/>
        <v>0</v>
      </c>
      <c r="I24" s="2126">
        <v>0</v>
      </c>
      <c r="J24" s="2117"/>
      <c r="K24" s="2125">
        <f t="shared" si="5"/>
        <v>0</v>
      </c>
      <c r="L24" s="2126">
        <v>0</v>
      </c>
      <c r="M24" s="2125"/>
      <c r="N24" s="2125">
        <f t="shared" si="6"/>
        <v>3</v>
      </c>
      <c r="O24" s="2126">
        <v>3</v>
      </c>
      <c r="P24" s="2125"/>
      <c r="Q24" s="2125">
        <f t="shared" si="7"/>
        <v>3</v>
      </c>
      <c r="R24" s="2126">
        <v>3</v>
      </c>
      <c r="S24" s="2253"/>
      <c r="T24" s="211"/>
    </row>
    <row r="25" spans="1:20" s="207" customFormat="1" ht="44.25" customHeight="1" x14ac:dyDescent="0.15">
      <c r="A25" s="389">
        <v>1350</v>
      </c>
      <c r="B25" s="390">
        <f t="shared" si="2"/>
        <v>13</v>
      </c>
      <c r="C25" s="390">
        <f t="shared" si="2"/>
        <v>13</v>
      </c>
      <c r="D25" s="2125">
        <f t="shared" si="2"/>
        <v>0</v>
      </c>
      <c r="E25" s="2126">
        <f t="shared" si="4"/>
        <v>0</v>
      </c>
      <c r="F25" s="2126">
        <v>0</v>
      </c>
      <c r="G25" s="2117"/>
      <c r="H25" s="2125">
        <f t="shared" si="3"/>
        <v>0</v>
      </c>
      <c r="I25" s="2126">
        <v>0</v>
      </c>
      <c r="J25" s="2117"/>
      <c r="K25" s="2125">
        <f t="shared" si="5"/>
        <v>11</v>
      </c>
      <c r="L25" s="2126">
        <v>11</v>
      </c>
      <c r="M25" s="2125"/>
      <c r="N25" s="2125">
        <f t="shared" si="6"/>
        <v>1</v>
      </c>
      <c r="O25" s="2126">
        <v>1</v>
      </c>
      <c r="P25" s="2125"/>
      <c r="Q25" s="2125">
        <f t="shared" si="7"/>
        <v>1</v>
      </c>
      <c r="R25" s="2126">
        <v>1</v>
      </c>
      <c r="S25" s="2253"/>
      <c r="T25" s="211"/>
    </row>
    <row r="26" spans="1:20" s="207" customFormat="1" ht="44.25" customHeight="1" x14ac:dyDescent="0.15">
      <c r="A26" s="389">
        <v>1500</v>
      </c>
      <c r="B26" s="390">
        <f t="shared" si="2"/>
        <v>7</v>
      </c>
      <c r="C26" s="390">
        <f t="shared" si="2"/>
        <v>7</v>
      </c>
      <c r="D26" s="2125">
        <f t="shared" si="2"/>
        <v>0</v>
      </c>
      <c r="E26" s="2126">
        <f t="shared" si="4"/>
        <v>0</v>
      </c>
      <c r="F26" s="2126">
        <v>0</v>
      </c>
      <c r="G26" s="2117"/>
      <c r="H26" s="2125">
        <f t="shared" si="3"/>
        <v>0</v>
      </c>
      <c r="I26" s="2126">
        <v>0</v>
      </c>
      <c r="J26" s="2117"/>
      <c r="K26" s="2125">
        <f t="shared" si="5"/>
        <v>7</v>
      </c>
      <c r="L26" s="2126">
        <v>7</v>
      </c>
      <c r="M26" s="2125"/>
      <c r="N26" s="2125">
        <f t="shared" si="6"/>
        <v>0</v>
      </c>
      <c r="O26" s="2126">
        <v>0</v>
      </c>
      <c r="P26" s="2125"/>
      <c r="Q26" s="2125">
        <f t="shared" si="7"/>
        <v>0</v>
      </c>
      <c r="R26" s="2126">
        <v>0</v>
      </c>
      <c r="S26" s="2253"/>
      <c r="T26" s="211"/>
    </row>
    <row r="27" spans="1:20" s="207" customFormat="1" ht="44.25" customHeight="1" x14ac:dyDescent="0.15">
      <c r="A27" s="389">
        <v>1650</v>
      </c>
      <c r="B27" s="390">
        <f t="shared" si="2"/>
        <v>13</v>
      </c>
      <c r="C27" s="390">
        <f t="shared" si="2"/>
        <v>13</v>
      </c>
      <c r="D27" s="2125">
        <f t="shared" si="2"/>
        <v>0</v>
      </c>
      <c r="E27" s="2126">
        <f t="shared" si="4"/>
        <v>0</v>
      </c>
      <c r="F27" s="2126">
        <v>0</v>
      </c>
      <c r="G27" s="2117"/>
      <c r="H27" s="2125">
        <f t="shared" si="3"/>
        <v>0</v>
      </c>
      <c r="I27" s="2126">
        <v>0</v>
      </c>
      <c r="J27" s="2117"/>
      <c r="K27" s="2125">
        <f t="shared" si="5"/>
        <v>0</v>
      </c>
      <c r="L27" s="2126">
        <v>0</v>
      </c>
      <c r="M27" s="2125"/>
      <c r="N27" s="2125">
        <f t="shared" si="6"/>
        <v>3</v>
      </c>
      <c r="O27" s="2126">
        <v>3</v>
      </c>
      <c r="P27" s="2125"/>
      <c r="Q27" s="2125">
        <f t="shared" si="7"/>
        <v>10</v>
      </c>
      <c r="R27" s="2126">
        <v>10</v>
      </c>
      <c r="S27" s="2253"/>
      <c r="T27" s="211"/>
    </row>
    <row r="28" spans="1:20" s="207" customFormat="1" ht="44.25" customHeight="1" x14ac:dyDescent="0.15">
      <c r="A28" s="389">
        <v>1800</v>
      </c>
      <c r="B28" s="390">
        <f t="shared" si="2"/>
        <v>1</v>
      </c>
      <c r="C28" s="390">
        <f t="shared" si="2"/>
        <v>1</v>
      </c>
      <c r="D28" s="2125">
        <f t="shared" si="2"/>
        <v>0</v>
      </c>
      <c r="E28" s="2126">
        <f t="shared" si="4"/>
        <v>0</v>
      </c>
      <c r="F28" s="2126">
        <v>0</v>
      </c>
      <c r="G28" s="2117"/>
      <c r="H28" s="2125">
        <f t="shared" si="3"/>
        <v>0</v>
      </c>
      <c r="I28" s="2126">
        <v>0</v>
      </c>
      <c r="J28" s="2117"/>
      <c r="K28" s="2125">
        <f t="shared" si="5"/>
        <v>1</v>
      </c>
      <c r="L28" s="2126">
        <v>1</v>
      </c>
      <c r="M28" s="2125"/>
      <c r="N28" s="2125">
        <f t="shared" si="6"/>
        <v>0</v>
      </c>
      <c r="O28" s="2126">
        <v>0</v>
      </c>
      <c r="P28" s="2125"/>
      <c r="Q28" s="2125">
        <f t="shared" si="7"/>
        <v>0</v>
      </c>
      <c r="R28" s="2126">
        <v>0</v>
      </c>
      <c r="S28" s="2253"/>
      <c r="T28" s="211"/>
    </row>
    <row r="29" spans="1:20" s="207" customFormat="1" ht="44.25" customHeight="1" x14ac:dyDescent="0.15">
      <c r="A29" s="389">
        <v>2000</v>
      </c>
      <c r="B29" s="390">
        <f t="shared" si="2"/>
        <v>1</v>
      </c>
      <c r="C29" s="390">
        <f t="shared" si="2"/>
        <v>1</v>
      </c>
      <c r="D29" s="2125">
        <f t="shared" si="2"/>
        <v>0</v>
      </c>
      <c r="E29" s="2126">
        <f t="shared" si="4"/>
        <v>0</v>
      </c>
      <c r="F29" s="2126">
        <v>0</v>
      </c>
      <c r="G29" s="2117"/>
      <c r="H29" s="2125">
        <f t="shared" si="3"/>
        <v>0</v>
      </c>
      <c r="I29" s="2126">
        <v>0</v>
      </c>
      <c r="J29" s="2117"/>
      <c r="K29" s="2125">
        <f t="shared" si="5"/>
        <v>0</v>
      </c>
      <c r="L29" s="2126">
        <v>0</v>
      </c>
      <c r="M29" s="2125"/>
      <c r="N29" s="2125">
        <f t="shared" si="6"/>
        <v>0</v>
      </c>
      <c r="O29" s="2126">
        <v>0</v>
      </c>
      <c r="P29" s="2125"/>
      <c r="Q29" s="2125">
        <f t="shared" si="7"/>
        <v>1</v>
      </c>
      <c r="R29" s="2126">
        <v>1</v>
      </c>
      <c r="S29" s="2253"/>
      <c r="T29" s="211"/>
    </row>
    <row r="30" spans="1:20" s="207" customFormat="1" ht="44.25" customHeight="1" x14ac:dyDescent="0.15">
      <c r="A30" s="389">
        <v>2300</v>
      </c>
      <c r="B30" s="390">
        <f t="shared" si="2"/>
        <v>6</v>
      </c>
      <c r="C30" s="390">
        <f t="shared" si="2"/>
        <v>6</v>
      </c>
      <c r="D30" s="2125">
        <f t="shared" si="2"/>
        <v>0</v>
      </c>
      <c r="E30" s="2126">
        <f t="shared" si="4"/>
        <v>0</v>
      </c>
      <c r="F30" s="2126">
        <v>0</v>
      </c>
      <c r="G30" s="2117"/>
      <c r="H30" s="2125">
        <f t="shared" si="3"/>
        <v>0</v>
      </c>
      <c r="I30" s="2126">
        <v>0</v>
      </c>
      <c r="J30" s="2117"/>
      <c r="K30" s="2125">
        <f t="shared" si="5"/>
        <v>0</v>
      </c>
      <c r="L30" s="2126">
        <v>0</v>
      </c>
      <c r="M30" s="2125"/>
      <c r="N30" s="2125">
        <f t="shared" si="6"/>
        <v>0</v>
      </c>
      <c r="O30" s="2126">
        <v>0</v>
      </c>
      <c r="P30" s="2125"/>
      <c r="Q30" s="2125">
        <f t="shared" si="7"/>
        <v>6</v>
      </c>
      <c r="R30" s="2126">
        <v>6</v>
      </c>
      <c r="S30" s="2253"/>
      <c r="T30" s="211"/>
    </row>
    <row r="31" spans="1:20" s="207" customFormat="1" ht="44.25" customHeight="1" x14ac:dyDescent="0.15">
      <c r="A31" s="391">
        <v>2400</v>
      </c>
      <c r="B31" s="2255">
        <f t="shared" si="2"/>
        <v>8</v>
      </c>
      <c r="C31" s="2255">
        <f t="shared" si="2"/>
        <v>8</v>
      </c>
      <c r="D31" s="2127">
        <f t="shared" si="2"/>
        <v>0</v>
      </c>
      <c r="E31" s="2128">
        <f>F31+G31</f>
        <v>0</v>
      </c>
      <c r="F31" s="2128">
        <v>0</v>
      </c>
      <c r="G31" s="2117"/>
      <c r="H31" s="2127">
        <f t="shared" si="3"/>
        <v>0</v>
      </c>
      <c r="I31" s="2128">
        <v>0</v>
      </c>
      <c r="J31" s="2117"/>
      <c r="K31" s="2127">
        <f t="shared" si="5"/>
        <v>5</v>
      </c>
      <c r="L31" s="2128">
        <v>5</v>
      </c>
      <c r="M31" s="2125"/>
      <c r="N31" s="2127">
        <f t="shared" si="6"/>
        <v>0</v>
      </c>
      <c r="O31" s="2128">
        <v>0</v>
      </c>
      <c r="P31" s="2125"/>
      <c r="Q31" s="2127">
        <f t="shared" si="7"/>
        <v>3</v>
      </c>
      <c r="R31" s="2128">
        <v>3</v>
      </c>
      <c r="S31" s="2253"/>
      <c r="T31" s="211"/>
    </row>
    <row r="32" spans="1:20" s="183" customFormat="1" ht="14.25" x14ac:dyDescent="0.15">
      <c r="A32" s="211"/>
      <c r="B32" s="211"/>
      <c r="C32" s="211"/>
      <c r="D32" s="211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211"/>
      <c r="R32" s="211"/>
      <c r="S32" s="211"/>
      <c r="T32" s="211"/>
    </row>
    <row r="33" spans="5:21" s="183" customFormat="1" ht="12" x14ac:dyDescent="0.15">
      <c r="E33" s="703"/>
      <c r="F33" s="703"/>
      <c r="G33" s="703"/>
      <c r="H33" s="703"/>
      <c r="I33" s="703"/>
      <c r="J33" s="703"/>
      <c r="K33" s="703"/>
      <c r="L33" s="703"/>
      <c r="M33" s="703"/>
      <c r="N33" s="703"/>
      <c r="O33" s="703"/>
      <c r="P33" s="703"/>
    </row>
    <row r="34" spans="5:21" s="183" customFormat="1" ht="12" x14ac:dyDescent="0.15">
      <c r="E34" s="703"/>
      <c r="F34" s="703"/>
      <c r="G34" s="703"/>
      <c r="H34" s="703"/>
      <c r="I34" s="703"/>
      <c r="J34" s="703"/>
      <c r="K34" s="703"/>
      <c r="L34" s="703"/>
      <c r="M34" s="703"/>
      <c r="N34" s="703"/>
      <c r="O34" s="703"/>
      <c r="P34" s="703"/>
    </row>
    <row r="35" spans="5:21" s="183" customFormat="1" ht="12" x14ac:dyDescent="0.15">
      <c r="E35" s="703"/>
      <c r="F35" s="703"/>
      <c r="G35" s="703"/>
      <c r="H35" s="703"/>
      <c r="I35" s="703"/>
      <c r="J35" s="703"/>
      <c r="K35" s="703"/>
      <c r="L35" s="703"/>
      <c r="M35" s="703"/>
      <c r="N35" s="703"/>
      <c r="O35" s="703"/>
      <c r="P35" s="703"/>
    </row>
    <row r="36" spans="5:21" s="183" customFormat="1" ht="12" x14ac:dyDescent="0.15">
      <c r="E36" s="703"/>
      <c r="F36" s="703"/>
      <c r="G36" s="703"/>
      <c r="H36" s="703"/>
      <c r="I36" s="703"/>
      <c r="J36" s="703"/>
      <c r="K36" s="703"/>
      <c r="L36" s="703"/>
      <c r="M36" s="703"/>
      <c r="N36" s="703"/>
      <c r="O36" s="703"/>
      <c r="P36" s="703"/>
    </row>
    <row r="37" spans="5:21" s="183" customFormat="1" ht="12" x14ac:dyDescent="0.15">
      <c r="E37" s="703"/>
      <c r="F37" s="703"/>
      <c r="G37" s="703"/>
      <c r="H37" s="703"/>
      <c r="I37" s="703"/>
      <c r="J37" s="703"/>
      <c r="K37" s="703"/>
      <c r="L37" s="703"/>
      <c r="M37" s="703"/>
      <c r="N37" s="703"/>
      <c r="O37" s="703"/>
      <c r="P37" s="703"/>
    </row>
    <row r="38" spans="5:21" s="183" customFormat="1" ht="12" x14ac:dyDescent="0.15">
      <c r="E38" s="703"/>
      <c r="F38" s="703"/>
      <c r="G38" s="703"/>
      <c r="H38" s="703"/>
      <c r="I38" s="703"/>
      <c r="J38" s="703"/>
      <c r="K38" s="703"/>
      <c r="L38" s="703"/>
      <c r="M38" s="703"/>
      <c r="N38" s="703"/>
      <c r="O38" s="703"/>
      <c r="P38" s="703"/>
    </row>
    <row r="39" spans="5:21" s="183" customFormat="1" ht="20.25" x14ac:dyDescent="0.25">
      <c r="E39" s="703"/>
      <c r="F39" s="703"/>
      <c r="G39" s="703"/>
      <c r="H39" s="701"/>
      <c r="I39" s="703"/>
      <c r="J39" s="703"/>
      <c r="K39" s="703"/>
      <c r="L39" s="703"/>
      <c r="M39" s="703"/>
      <c r="N39" s="703"/>
      <c r="O39" s="703"/>
      <c r="P39" s="703"/>
    </row>
    <row r="40" spans="5:21" s="183" customFormat="1" ht="20.25" x14ac:dyDescent="0.25">
      <c r="E40" s="703"/>
      <c r="F40" s="703"/>
      <c r="G40" s="703"/>
      <c r="H40" s="701"/>
      <c r="I40" s="703"/>
      <c r="J40" s="703"/>
      <c r="K40" s="703"/>
      <c r="L40" s="703"/>
      <c r="M40" s="703"/>
      <c r="N40" s="703"/>
      <c r="O40" s="703"/>
      <c r="P40" s="703"/>
    </row>
    <row r="41" spans="5:21" s="183" customFormat="1" ht="20.25" x14ac:dyDescent="0.25">
      <c r="E41" s="703"/>
      <c r="F41" s="703"/>
      <c r="G41" s="703"/>
      <c r="H41" s="701"/>
      <c r="I41" s="703"/>
      <c r="J41" s="703"/>
      <c r="K41" s="703"/>
      <c r="L41" s="703"/>
      <c r="M41" s="703"/>
      <c r="N41" s="703"/>
      <c r="O41" s="703"/>
      <c r="P41" s="703"/>
    </row>
    <row r="42" spans="5:21" s="183" customFormat="1" ht="20.25" x14ac:dyDescent="0.25">
      <c r="E42" s="703"/>
      <c r="F42" s="703"/>
      <c r="G42" s="703"/>
      <c r="H42" s="701"/>
      <c r="I42" s="703"/>
      <c r="J42" s="703"/>
      <c r="K42" s="703"/>
      <c r="L42" s="703"/>
      <c r="M42" s="703"/>
      <c r="N42" s="703"/>
      <c r="O42" s="703"/>
      <c r="P42" s="703"/>
    </row>
    <row r="43" spans="5:21" s="183" customFormat="1" ht="25.5" x14ac:dyDescent="0.3">
      <c r="E43" s="703"/>
      <c r="F43" s="703"/>
      <c r="G43" s="703"/>
      <c r="H43" s="704"/>
      <c r="I43" s="704"/>
      <c r="J43" s="704"/>
      <c r="K43" s="704"/>
      <c r="L43" s="704"/>
      <c r="M43" s="704"/>
      <c r="N43" s="704"/>
      <c r="O43" s="704"/>
      <c r="P43" s="704"/>
      <c r="Q43" s="628"/>
      <c r="R43" s="629"/>
      <c r="S43" s="629"/>
      <c r="T43" s="629"/>
      <c r="U43" s="629"/>
    </row>
    <row r="44" spans="5:21" s="183" customFormat="1" ht="25.5" x14ac:dyDescent="0.3">
      <c r="E44" s="703"/>
      <c r="F44" s="703"/>
      <c r="G44" s="703"/>
      <c r="H44" s="704"/>
      <c r="I44" s="704"/>
      <c r="J44" s="704"/>
      <c r="K44" s="704"/>
      <c r="L44" s="704"/>
      <c r="M44" s="704"/>
      <c r="N44" s="704"/>
      <c r="O44" s="704"/>
      <c r="P44" s="704"/>
      <c r="Q44" s="628"/>
      <c r="R44" s="629"/>
      <c r="S44" s="629"/>
      <c r="T44" s="629"/>
      <c r="U44" s="629"/>
    </row>
    <row r="45" spans="5:21" s="183" customFormat="1" ht="25.5" x14ac:dyDescent="0.3">
      <c r="E45" s="703"/>
      <c r="F45" s="703"/>
      <c r="G45" s="703"/>
      <c r="H45" s="704"/>
      <c r="I45" s="704"/>
      <c r="J45" s="704"/>
      <c r="K45" s="704"/>
      <c r="L45" s="704"/>
      <c r="M45" s="704"/>
      <c r="N45" s="704"/>
      <c r="O45" s="704"/>
      <c r="P45" s="704"/>
      <c r="Q45" s="628"/>
      <c r="R45" s="629"/>
      <c r="S45" s="629"/>
      <c r="T45" s="629"/>
      <c r="U45" s="629"/>
    </row>
    <row r="46" spans="5:21" s="183" customFormat="1" ht="20.25" x14ac:dyDescent="0.25">
      <c r="E46" s="703"/>
      <c r="F46" s="703"/>
      <c r="G46" s="703"/>
      <c r="H46" s="823"/>
      <c r="I46" s="705"/>
      <c r="J46" s="705"/>
      <c r="K46" s="705"/>
      <c r="L46" s="705"/>
      <c r="M46" s="705"/>
      <c r="N46" s="705"/>
      <c r="O46" s="705"/>
      <c r="P46" s="705"/>
      <c r="Q46" s="629"/>
      <c r="R46" s="629"/>
      <c r="S46" s="629"/>
      <c r="T46" s="629"/>
      <c r="U46" s="629"/>
    </row>
    <row r="47" spans="5:21" s="183" customFormat="1" ht="12" x14ac:dyDescent="0.15">
      <c r="E47" s="703"/>
      <c r="F47" s="703"/>
      <c r="G47" s="703"/>
      <c r="H47" s="703"/>
      <c r="I47" s="703"/>
      <c r="J47" s="703"/>
      <c r="K47" s="703"/>
      <c r="L47" s="703"/>
      <c r="M47" s="703"/>
      <c r="N47" s="703"/>
      <c r="O47" s="703"/>
      <c r="P47" s="703"/>
    </row>
    <row r="48" spans="5:21" s="183" customFormat="1" ht="12" x14ac:dyDescent="0.15">
      <c r="E48" s="703"/>
      <c r="F48" s="703"/>
      <c r="G48" s="703"/>
      <c r="H48" s="703"/>
      <c r="I48" s="703"/>
      <c r="J48" s="703"/>
      <c r="K48" s="703"/>
      <c r="L48" s="703"/>
      <c r="M48" s="703"/>
      <c r="N48" s="703"/>
      <c r="O48" s="703"/>
      <c r="P48" s="703"/>
    </row>
    <row r="49" spans="5:16" s="183" customFormat="1" ht="12" x14ac:dyDescent="0.15">
      <c r="E49" s="703"/>
      <c r="F49" s="703"/>
      <c r="G49" s="703"/>
      <c r="H49" s="703"/>
      <c r="I49" s="703"/>
      <c r="J49" s="703"/>
      <c r="K49" s="703"/>
      <c r="L49" s="703"/>
      <c r="M49" s="703"/>
      <c r="N49" s="703"/>
      <c r="O49" s="703"/>
      <c r="P49" s="703"/>
    </row>
    <row r="50" spans="5:16" s="183" customFormat="1" ht="12" x14ac:dyDescent="0.15">
      <c r="E50" s="703"/>
      <c r="F50" s="703"/>
      <c r="G50" s="703"/>
      <c r="H50" s="703"/>
      <c r="I50" s="703"/>
      <c r="J50" s="703"/>
      <c r="K50" s="703"/>
      <c r="L50" s="703"/>
      <c r="M50" s="703"/>
      <c r="N50" s="703"/>
      <c r="O50" s="703"/>
      <c r="P50" s="703"/>
    </row>
    <row r="51" spans="5:16" s="183" customFormat="1" ht="12" x14ac:dyDescent="0.15">
      <c r="E51" s="703"/>
      <c r="F51" s="703"/>
      <c r="G51" s="703"/>
      <c r="H51" s="703"/>
      <c r="I51" s="703"/>
      <c r="J51" s="703"/>
      <c r="K51" s="703"/>
      <c r="L51" s="703"/>
      <c r="M51" s="703"/>
      <c r="N51" s="703"/>
      <c r="O51" s="703"/>
      <c r="P51" s="703"/>
    </row>
    <row r="52" spans="5:16" s="183" customFormat="1" ht="12" x14ac:dyDescent="0.15">
      <c r="E52" s="703"/>
      <c r="F52" s="703"/>
      <c r="G52" s="703"/>
      <c r="H52" s="703"/>
      <c r="I52" s="703"/>
      <c r="J52" s="703"/>
      <c r="K52" s="703"/>
      <c r="L52" s="703"/>
      <c r="M52" s="703"/>
      <c r="N52" s="703"/>
      <c r="O52" s="703"/>
      <c r="P52" s="703"/>
    </row>
    <row r="53" spans="5:16" s="183" customFormat="1" ht="12" x14ac:dyDescent="0.15">
      <c r="E53" s="703"/>
      <c r="F53" s="703"/>
      <c r="G53" s="703"/>
      <c r="H53" s="703"/>
      <c r="I53" s="703"/>
      <c r="J53" s="703"/>
      <c r="K53" s="703"/>
      <c r="L53" s="703"/>
      <c r="M53" s="703"/>
      <c r="N53" s="703"/>
      <c r="O53" s="703"/>
      <c r="P53" s="703"/>
    </row>
    <row r="54" spans="5:16" s="183" customFormat="1" ht="12" x14ac:dyDescent="0.15">
      <c r="E54" s="703"/>
      <c r="F54" s="703"/>
      <c r="G54" s="703"/>
      <c r="H54" s="703"/>
      <c r="I54" s="703"/>
      <c r="J54" s="703"/>
      <c r="K54" s="703"/>
      <c r="L54" s="703"/>
      <c r="M54" s="703"/>
      <c r="N54" s="703"/>
      <c r="O54" s="703"/>
      <c r="P54" s="703"/>
    </row>
    <row r="55" spans="5:16" s="183" customFormat="1" ht="12" x14ac:dyDescent="0.15">
      <c r="E55" s="703"/>
      <c r="F55" s="703"/>
      <c r="G55" s="703"/>
      <c r="H55" s="703"/>
      <c r="I55" s="703"/>
      <c r="J55" s="703"/>
      <c r="K55" s="703"/>
      <c r="L55" s="703"/>
      <c r="M55" s="703"/>
      <c r="N55" s="703"/>
      <c r="O55" s="703"/>
      <c r="P55" s="703"/>
    </row>
    <row r="56" spans="5:16" s="183" customFormat="1" ht="12" x14ac:dyDescent="0.15">
      <c r="E56" s="703"/>
      <c r="F56" s="703"/>
      <c r="G56" s="703"/>
      <c r="H56" s="703"/>
      <c r="I56" s="703"/>
      <c r="J56" s="703"/>
      <c r="K56" s="703"/>
      <c r="L56" s="703"/>
      <c r="M56" s="703"/>
      <c r="N56" s="703"/>
      <c r="O56" s="703"/>
      <c r="P56" s="703"/>
    </row>
    <row r="57" spans="5:16" s="183" customFormat="1" ht="12" x14ac:dyDescent="0.15">
      <c r="E57" s="703"/>
      <c r="F57" s="703"/>
      <c r="G57" s="703"/>
      <c r="H57" s="703"/>
      <c r="I57" s="703"/>
      <c r="J57" s="703"/>
      <c r="K57" s="703"/>
      <c r="L57" s="703"/>
      <c r="M57" s="703"/>
      <c r="N57" s="703"/>
      <c r="O57" s="703"/>
      <c r="P57" s="703"/>
    </row>
    <row r="58" spans="5:16" s="183" customFormat="1" ht="12" x14ac:dyDescent="0.15">
      <c r="E58" s="703"/>
      <c r="F58" s="703"/>
      <c r="G58" s="703"/>
      <c r="H58" s="703"/>
      <c r="I58" s="703"/>
      <c r="J58" s="703"/>
      <c r="K58" s="703"/>
      <c r="L58" s="703"/>
      <c r="M58" s="703"/>
      <c r="N58" s="703"/>
      <c r="O58" s="703"/>
      <c r="P58" s="703"/>
    </row>
    <row r="59" spans="5:16" s="183" customFormat="1" ht="12" x14ac:dyDescent="0.15">
      <c r="E59" s="703"/>
      <c r="F59" s="703"/>
      <c r="G59" s="703"/>
      <c r="H59" s="703"/>
      <c r="I59" s="703"/>
      <c r="J59" s="703"/>
      <c r="K59" s="703"/>
      <c r="L59" s="703"/>
      <c r="M59" s="703"/>
      <c r="N59" s="703"/>
      <c r="O59" s="703"/>
      <c r="P59" s="703"/>
    </row>
    <row r="60" spans="5:16" s="183" customFormat="1" ht="12" x14ac:dyDescent="0.15">
      <c r="E60" s="703"/>
      <c r="F60" s="703"/>
      <c r="G60" s="703"/>
      <c r="H60" s="703"/>
      <c r="I60" s="703"/>
      <c r="J60" s="703"/>
      <c r="K60" s="703"/>
      <c r="L60" s="703"/>
      <c r="M60" s="703"/>
      <c r="N60" s="703"/>
      <c r="O60" s="703"/>
      <c r="P60" s="703"/>
    </row>
    <row r="61" spans="5:16" s="183" customFormat="1" ht="12" x14ac:dyDescent="0.15">
      <c r="E61" s="703"/>
      <c r="F61" s="703"/>
      <c r="G61" s="703"/>
      <c r="H61" s="703"/>
      <c r="I61" s="703"/>
      <c r="J61" s="703"/>
      <c r="K61" s="703"/>
      <c r="L61" s="703"/>
      <c r="M61" s="703"/>
      <c r="N61" s="703"/>
      <c r="O61" s="703"/>
      <c r="P61" s="703"/>
    </row>
    <row r="62" spans="5:16" s="183" customFormat="1" ht="12" x14ac:dyDescent="0.15">
      <c r="E62" s="703"/>
      <c r="F62" s="703"/>
      <c r="G62" s="703"/>
      <c r="H62" s="703"/>
      <c r="I62" s="703"/>
      <c r="J62" s="703"/>
      <c r="K62" s="703"/>
      <c r="L62" s="703"/>
      <c r="M62" s="703"/>
      <c r="N62" s="703"/>
      <c r="O62" s="703"/>
      <c r="P62" s="703"/>
    </row>
    <row r="63" spans="5:16" s="183" customFormat="1" ht="12" x14ac:dyDescent="0.15">
      <c r="E63" s="703"/>
      <c r="F63" s="703"/>
      <c r="G63" s="703"/>
      <c r="H63" s="703"/>
      <c r="I63" s="703"/>
      <c r="J63" s="703"/>
      <c r="K63" s="703"/>
      <c r="L63" s="703"/>
      <c r="M63" s="703"/>
      <c r="N63" s="703"/>
      <c r="O63" s="703"/>
      <c r="P63" s="703"/>
    </row>
    <row r="64" spans="5:16" s="183" customFormat="1" ht="12" x14ac:dyDescent="0.15">
      <c r="E64" s="703"/>
      <c r="F64" s="703"/>
      <c r="G64" s="703"/>
      <c r="H64" s="703"/>
      <c r="I64" s="703"/>
      <c r="J64" s="703"/>
      <c r="K64" s="703"/>
      <c r="L64" s="703"/>
      <c r="M64" s="703"/>
      <c r="N64" s="703"/>
      <c r="O64" s="703"/>
      <c r="P64" s="703"/>
    </row>
    <row r="65" spans="5:16" s="183" customFormat="1" ht="12" x14ac:dyDescent="0.15">
      <c r="E65" s="703"/>
      <c r="F65" s="703"/>
      <c r="G65" s="703"/>
      <c r="H65" s="703"/>
      <c r="I65" s="703"/>
      <c r="J65" s="703"/>
      <c r="K65" s="703"/>
      <c r="L65" s="703"/>
      <c r="M65" s="703"/>
      <c r="N65" s="703"/>
      <c r="O65" s="703"/>
      <c r="P65" s="703"/>
    </row>
    <row r="66" spans="5:16" s="183" customFormat="1" ht="12" x14ac:dyDescent="0.15">
      <c r="E66" s="703"/>
      <c r="F66" s="703"/>
      <c r="G66" s="703"/>
      <c r="H66" s="703"/>
      <c r="I66" s="703"/>
      <c r="J66" s="703"/>
      <c r="K66" s="703"/>
      <c r="L66" s="703"/>
      <c r="M66" s="703"/>
      <c r="N66" s="703"/>
      <c r="O66" s="703"/>
      <c r="P66" s="703"/>
    </row>
    <row r="67" spans="5:16" s="183" customFormat="1" ht="12" x14ac:dyDescent="0.15">
      <c r="E67" s="703"/>
      <c r="F67" s="703"/>
      <c r="G67" s="703"/>
      <c r="H67" s="703"/>
      <c r="I67" s="703"/>
      <c r="J67" s="703"/>
      <c r="K67" s="703"/>
      <c r="L67" s="703"/>
      <c r="M67" s="703"/>
      <c r="N67" s="703"/>
      <c r="O67" s="703"/>
      <c r="P67" s="703"/>
    </row>
    <row r="68" spans="5:16" s="183" customFormat="1" ht="12" x14ac:dyDescent="0.15">
      <c r="E68" s="703"/>
      <c r="F68" s="703"/>
      <c r="G68" s="703"/>
      <c r="H68" s="703"/>
      <c r="I68" s="703"/>
      <c r="J68" s="703"/>
      <c r="K68" s="703"/>
      <c r="L68" s="703"/>
      <c r="M68" s="703"/>
      <c r="N68" s="703"/>
      <c r="O68" s="703"/>
      <c r="P68" s="703"/>
    </row>
    <row r="69" spans="5:16" s="183" customFormat="1" ht="12" x14ac:dyDescent="0.15">
      <c r="E69" s="703"/>
      <c r="F69" s="703"/>
      <c r="G69" s="703"/>
      <c r="H69" s="703"/>
      <c r="I69" s="703"/>
      <c r="J69" s="703"/>
      <c r="K69" s="703"/>
      <c r="L69" s="703"/>
      <c r="M69" s="703"/>
      <c r="N69" s="703"/>
      <c r="O69" s="703"/>
      <c r="P69" s="703"/>
    </row>
    <row r="70" spans="5:16" s="183" customFormat="1" ht="12" x14ac:dyDescent="0.15">
      <c r="E70" s="703"/>
      <c r="F70" s="703"/>
      <c r="G70" s="703"/>
      <c r="H70" s="703"/>
      <c r="I70" s="703"/>
      <c r="J70" s="703"/>
      <c r="K70" s="703"/>
      <c r="L70" s="703"/>
      <c r="M70" s="703"/>
      <c r="N70" s="703"/>
      <c r="O70" s="703"/>
      <c r="P70" s="703"/>
    </row>
    <row r="71" spans="5:16" s="183" customFormat="1" ht="12" x14ac:dyDescent="0.15">
      <c r="E71" s="703"/>
      <c r="F71" s="703"/>
      <c r="G71" s="703"/>
      <c r="H71" s="703"/>
      <c r="I71" s="703"/>
      <c r="J71" s="703"/>
      <c r="K71" s="703"/>
      <c r="L71" s="703"/>
      <c r="M71" s="703"/>
      <c r="N71" s="703"/>
      <c r="O71" s="703"/>
      <c r="P71" s="703"/>
    </row>
    <row r="72" spans="5:16" s="183" customFormat="1" ht="12" x14ac:dyDescent="0.15">
      <c r="E72" s="703"/>
      <c r="F72" s="703"/>
      <c r="G72" s="703"/>
      <c r="H72" s="703"/>
      <c r="I72" s="703"/>
      <c r="J72" s="703"/>
      <c r="K72" s="703"/>
      <c r="L72" s="703"/>
      <c r="M72" s="703"/>
      <c r="N72" s="703"/>
      <c r="O72" s="703"/>
      <c r="P72" s="703"/>
    </row>
    <row r="73" spans="5:16" s="183" customFormat="1" ht="12" x14ac:dyDescent="0.15">
      <c r="E73" s="703"/>
      <c r="F73" s="703"/>
      <c r="G73" s="703"/>
      <c r="H73" s="703"/>
      <c r="I73" s="703"/>
      <c r="J73" s="703"/>
      <c r="K73" s="703"/>
      <c r="L73" s="703"/>
      <c r="M73" s="703"/>
      <c r="N73" s="703"/>
      <c r="O73" s="703"/>
      <c r="P73" s="703"/>
    </row>
    <row r="74" spans="5:16" s="183" customFormat="1" ht="12" x14ac:dyDescent="0.15">
      <c r="E74" s="703"/>
      <c r="F74" s="703"/>
      <c r="G74" s="703"/>
      <c r="H74" s="703"/>
      <c r="I74" s="703"/>
      <c r="J74" s="703"/>
      <c r="K74" s="703"/>
      <c r="L74" s="703"/>
      <c r="M74" s="703"/>
      <c r="N74" s="703"/>
      <c r="O74" s="703"/>
      <c r="P74" s="703"/>
    </row>
    <row r="75" spans="5:16" s="183" customFormat="1" ht="12" x14ac:dyDescent="0.15">
      <c r="E75" s="703"/>
      <c r="F75" s="703"/>
      <c r="G75" s="703"/>
      <c r="H75" s="703"/>
      <c r="I75" s="703"/>
      <c r="J75" s="703"/>
      <c r="K75" s="703"/>
      <c r="L75" s="703"/>
      <c r="M75" s="703"/>
      <c r="N75" s="703"/>
      <c r="O75" s="703"/>
      <c r="P75" s="703"/>
    </row>
    <row r="76" spans="5:16" s="183" customFormat="1" ht="12" x14ac:dyDescent="0.15">
      <c r="E76" s="703"/>
      <c r="F76" s="703"/>
      <c r="G76" s="703"/>
      <c r="H76" s="703"/>
      <c r="I76" s="703"/>
      <c r="J76" s="703"/>
      <c r="K76" s="703"/>
      <c r="L76" s="703"/>
      <c r="M76" s="703"/>
      <c r="N76" s="703"/>
      <c r="O76" s="703"/>
      <c r="P76" s="703"/>
    </row>
  </sheetData>
  <sheetProtection password="CC19" sheet="1" objects="1" scenarios="1"/>
  <phoneticPr fontId="65" type="noConversion"/>
  <pageMargins left="0.66929133858267698" right="0.66929133858267698" top="0.82" bottom="0.68" header="0" footer="0"/>
  <pageSetup paperSize="9" scale="45" firstPageNumber="80" orientation="portrait" useFirstPageNumber="1" r:id="rId1"/>
  <headerFooter alignWithMargins="0">
    <oddFooter>&amp;C- &amp;P -</oddFooter>
  </headerFooter>
  <rowBreaks count="1" manualBreakCount="1">
    <brk id="31" max="18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Y230"/>
  <sheetViews>
    <sheetView view="pageBreakPreview" zoomScaleNormal="85" zoomScaleSheetLayoutView="100" workbookViewId="0">
      <selection activeCell="F13" sqref="F13"/>
    </sheetView>
  </sheetViews>
  <sheetFormatPr defaultRowHeight="13.5" x14ac:dyDescent="0.15"/>
  <cols>
    <col min="1" max="1" width="3.77734375" style="488" customWidth="1"/>
    <col min="2" max="2" width="9" style="488" customWidth="1"/>
    <col min="3" max="3" width="5" style="488" customWidth="1"/>
    <col min="4" max="4" width="8.88671875" style="488"/>
    <col min="5" max="5" width="12.5546875" style="489" customWidth="1"/>
    <col min="6" max="6" width="6.6640625" style="488" customWidth="1"/>
    <col min="7" max="7" width="7.6640625" style="488" customWidth="1"/>
    <col min="8" max="8" width="8.109375" style="488" customWidth="1"/>
    <col min="9" max="9" width="8.6640625" style="488" customWidth="1"/>
    <col min="10" max="10" width="12.77734375" style="490" customWidth="1"/>
    <col min="11" max="11" width="14.109375" style="491" customWidth="1"/>
    <col min="12" max="19" width="9.77734375" style="1729" customWidth="1"/>
    <col min="20" max="21" width="8.88671875" style="1729"/>
    <col min="22" max="25" width="8.88671875" style="1692"/>
    <col min="26" max="16384" width="8.88671875" style="1693"/>
  </cols>
  <sheetData>
    <row r="1" spans="1:25" ht="31.5" x14ac:dyDescent="0.15">
      <c r="A1" s="1691" t="s">
        <v>398</v>
      </c>
      <c r="E1" s="2432"/>
      <c r="F1" s="2433"/>
      <c r="G1" s="2433"/>
      <c r="H1" s="2433"/>
    </row>
    <row r="2" spans="1:25" ht="24" customHeight="1" x14ac:dyDescent="0.15"/>
    <row r="3" spans="1:25" ht="24" customHeight="1" x14ac:dyDescent="0.15">
      <c r="A3" s="1694" t="s">
        <v>1286</v>
      </c>
      <c r="B3" s="1694"/>
      <c r="C3" s="1711"/>
      <c r="D3" s="1711"/>
      <c r="E3" s="1712"/>
      <c r="F3" s="1711"/>
      <c r="G3" s="1711"/>
      <c r="H3" s="1711"/>
      <c r="I3" s="1711"/>
      <c r="J3" s="1713"/>
      <c r="K3" s="1714"/>
      <c r="M3" s="1715"/>
    </row>
    <row r="4" spans="1:25" ht="9" customHeight="1" thickBot="1" x14ac:dyDescent="0.2">
      <c r="A4" s="1694"/>
      <c r="B4" s="1694"/>
      <c r="C4" s="1711"/>
      <c r="D4" s="1711"/>
      <c r="E4" s="1712"/>
      <c r="F4" s="1711"/>
      <c r="G4" s="1711"/>
      <c r="H4" s="1711"/>
      <c r="I4" s="1711"/>
      <c r="J4" s="1713"/>
      <c r="K4" s="1714"/>
    </row>
    <row r="5" spans="1:25" s="213" customFormat="1" ht="30" customHeight="1" thickBot="1" x14ac:dyDescent="0.2">
      <c r="A5" s="2824" t="s">
        <v>107</v>
      </c>
      <c r="B5" s="2825"/>
      <c r="C5" s="2826" t="s">
        <v>254</v>
      </c>
      <c r="D5" s="2827"/>
      <c r="E5" s="2434" t="s">
        <v>399</v>
      </c>
      <c r="F5" s="2826" t="s">
        <v>400</v>
      </c>
      <c r="G5" s="2827"/>
      <c r="H5" s="2826" t="s">
        <v>401</v>
      </c>
      <c r="I5" s="2827"/>
      <c r="J5" s="2435" t="s">
        <v>278</v>
      </c>
      <c r="K5" s="2436" t="s">
        <v>279</v>
      </c>
      <c r="L5" s="1695"/>
      <c r="M5" s="1695"/>
      <c r="N5" s="1695"/>
      <c r="O5" s="1695"/>
      <c r="P5" s="1695"/>
      <c r="Q5" s="1695"/>
      <c r="R5" s="1695"/>
      <c r="S5" s="1695"/>
      <c r="T5" s="1695"/>
      <c r="U5" s="1695"/>
      <c r="V5" s="1696"/>
      <c r="W5" s="1696"/>
      <c r="X5" s="1696"/>
      <c r="Y5" s="1696"/>
    </row>
    <row r="6" spans="1:25" s="213" customFormat="1" ht="28.5" customHeight="1" thickTop="1" x14ac:dyDescent="0.15">
      <c r="A6" s="2828" t="s">
        <v>402</v>
      </c>
      <c r="B6" s="2829"/>
      <c r="C6" s="2830">
        <f>E6+F6+H6+J6+K6</f>
        <v>62</v>
      </c>
      <c r="D6" s="2831"/>
      <c r="E6" s="1728">
        <v>21</v>
      </c>
      <c r="F6" s="2830">
        <v>12</v>
      </c>
      <c r="G6" s="2832"/>
      <c r="H6" s="2830">
        <v>11</v>
      </c>
      <c r="I6" s="2832"/>
      <c r="J6" s="1727">
        <v>11</v>
      </c>
      <c r="K6" s="1667">
        <v>7</v>
      </c>
      <c r="L6" s="1695"/>
      <c r="M6" s="1695"/>
      <c r="N6" s="1695"/>
      <c r="O6" s="1695"/>
      <c r="P6" s="1695"/>
      <c r="Q6" s="1695"/>
      <c r="R6" s="1695"/>
      <c r="S6" s="1695"/>
      <c r="T6" s="1695"/>
      <c r="U6" s="1695"/>
      <c r="V6" s="1696"/>
      <c r="W6" s="1696"/>
      <c r="X6" s="1696"/>
      <c r="Y6" s="1696"/>
    </row>
    <row r="7" spans="1:25" s="213" customFormat="1" ht="28.5" customHeight="1" x14ac:dyDescent="0.15">
      <c r="A7" s="2851" t="s">
        <v>403</v>
      </c>
      <c r="B7" s="2852"/>
      <c r="C7" s="2853">
        <f>E7+F7+H7+J7+K7</f>
        <v>19474</v>
      </c>
      <c r="D7" s="2854"/>
      <c r="E7" s="1726">
        <f>G16+G20+G47+G70+G74+G93+G98+G108+G112+G115+G118+G122+G128+G142+G146+G153+G174+G178+G184+G218</f>
        <v>8943</v>
      </c>
      <c r="F7" s="2855">
        <f>G58+G76+G84+G88+G104+G107+G125+G135+G187+G191+G212+G225</f>
        <v>4424</v>
      </c>
      <c r="G7" s="2856"/>
      <c r="H7" s="2857">
        <f>G24+G32+G36+G40+G51+G66+G80+G138+G168+G171+G204</f>
        <v>2579</v>
      </c>
      <c r="I7" s="2858"/>
      <c r="J7" s="1725">
        <f>G28+G43+G54+G62+G150+G156+G196+G199+G207+G221+G228</f>
        <v>1132</v>
      </c>
      <c r="K7" s="1586">
        <f>G101+G131+G160+G164+G192+G195+G215</f>
        <v>2396</v>
      </c>
      <c r="L7" s="1695"/>
      <c r="M7" s="1695"/>
      <c r="N7" s="1695"/>
      <c r="O7" s="1695"/>
      <c r="P7" s="1695"/>
      <c r="Q7" s="1695"/>
      <c r="R7" s="1695"/>
      <c r="S7" s="1695"/>
      <c r="T7" s="1695"/>
      <c r="U7" s="1695"/>
      <c r="V7" s="1696"/>
      <c r="W7" s="1696"/>
      <c r="X7" s="1696"/>
      <c r="Y7" s="1696"/>
    </row>
    <row r="8" spans="1:25" s="213" customFormat="1" ht="32.25" customHeight="1" thickBot="1" x14ac:dyDescent="0.2">
      <c r="A8" s="2859" t="s">
        <v>404</v>
      </c>
      <c r="B8" s="2860"/>
      <c r="C8" s="2861">
        <f>E8+F8+H8+J8+K8</f>
        <v>196709</v>
      </c>
      <c r="D8" s="2862"/>
      <c r="E8" s="1650">
        <f>I16+I20+I47+I70+I74+I93+I98+I108+I112+I115+I118+I122+I128+I142+I146+I153+I174+I178+I184+I218</f>
        <v>92135</v>
      </c>
      <c r="F8" s="2861">
        <f>I58+I76+I84+I88+I104+I107+I125+I135+I187+I191+I212+I225</f>
        <v>25204</v>
      </c>
      <c r="G8" s="2862"/>
      <c r="H8" s="2861">
        <f>I24+I32+I36+I40+I51+I66+I80+I138+I168+I171+I204</f>
        <v>19593</v>
      </c>
      <c r="I8" s="2862"/>
      <c r="J8" s="1650">
        <f>I28+I43+I54+I62+I150+I156+I196+I199+I207+I221+I228</f>
        <v>28378</v>
      </c>
      <c r="K8" s="1629">
        <f>I101+I131+I160+I164+I192+I195+I215</f>
        <v>31399</v>
      </c>
      <c r="L8" s="1695"/>
      <c r="M8" s="1695"/>
      <c r="N8" s="1695"/>
      <c r="O8" s="1695"/>
      <c r="P8" s="1695"/>
      <c r="Q8" s="1695"/>
      <c r="R8" s="1695"/>
      <c r="S8" s="1695"/>
      <c r="T8" s="1695"/>
      <c r="U8" s="1695"/>
      <c r="V8" s="1696"/>
      <c r="W8" s="1696"/>
      <c r="X8" s="1696"/>
      <c r="Y8" s="1696"/>
    </row>
    <row r="9" spans="1:25" ht="20.25" customHeight="1" x14ac:dyDescent="0.15">
      <c r="A9" s="2437"/>
      <c r="B9" s="2438"/>
      <c r="C9" s="1711"/>
      <c r="D9" s="1711"/>
      <c r="E9" s="1712"/>
      <c r="F9" s="1711"/>
      <c r="G9" s="1711"/>
      <c r="H9" s="1711"/>
      <c r="I9" s="1711"/>
      <c r="J9" s="1713"/>
      <c r="K9" s="1714"/>
      <c r="M9" s="1695"/>
    </row>
    <row r="10" spans="1:25" ht="34.5" customHeight="1" thickBot="1" x14ac:dyDescent="0.2">
      <c r="A10" s="1694" t="s">
        <v>405</v>
      </c>
      <c r="B10" s="2437"/>
      <c r="C10" s="1711"/>
      <c r="D10" s="1711"/>
      <c r="E10" s="1712"/>
      <c r="F10" s="1711"/>
      <c r="G10" s="1711"/>
      <c r="H10" s="1711"/>
      <c r="I10" s="1711"/>
      <c r="J10" s="1713"/>
      <c r="K10" s="1714"/>
    </row>
    <row r="11" spans="1:25" ht="33" customHeight="1" thickBot="1" x14ac:dyDescent="0.2">
      <c r="A11" s="2833" t="s">
        <v>406</v>
      </c>
      <c r="B11" s="2834"/>
      <c r="C11" s="2835"/>
      <c r="D11" s="2439" t="s">
        <v>407</v>
      </c>
      <c r="E11" s="2439" t="s">
        <v>408</v>
      </c>
      <c r="F11" s="2440" t="s">
        <v>409</v>
      </c>
      <c r="G11" s="2440" t="s">
        <v>410</v>
      </c>
      <c r="H11" s="2440" t="s">
        <v>411</v>
      </c>
      <c r="I11" s="2440" t="s">
        <v>412</v>
      </c>
      <c r="J11" s="2439" t="s">
        <v>413</v>
      </c>
      <c r="K11" s="2441" t="s">
        <v>414</v>
      </c>
      <c r="N11" s="1716"/>
    </row>
    <row r="12" spans="1:25" ht="18" customHeight="1" thickTop="1" x14ac:dyDescent="0.15">
      <c r="A12" s="2875" t="s">
        <v>1649</v>
      </c>
      <c r="B12" s="2876"/>
      <c r="C12" s="2877"/>
      <c r="D12" s="1615" t="s">
        <v>415</v>
      </c>
      <c r="E12" s="1634">
        <f>E17+E21+E25+E29+E33+E37+E41+E44+E48+E52+E55+E59+E63+E67+E71+E77+E81+E85+E89+E94+E99+E102+E105+E109+E113+E116+E119+E123+E126+E129+E132+E136+E139+E143+E147+E151+E154+E157+E161+E165+E169+E172+E175+E179+E185+E188+E193+E197+E200+E205+E208+E213+E216+E219+E222</f>
        <v>3576.13</v>
      </c>
      <c r="F12" s="1669" t="s">
        <v>416</v>
      </c>
      <c r="G12" s="2884">
        <f>SUM(G16:G230)</f>
        <v>19474</v>
      </c>
      <c r="H12" s="2884">
        <f t="shared" ref="H12:I12" si="0">SUM(H16:H230)</f>
        <v>72494</v>
      </c>
      <c r="I12" s="2884">
        <f t="shared" si="0"/>
        <v>196709</v>
      </c>
      <c r="J12" s="2887" t="s">
        <v>1578</v>
      </c>
      <c r="K12" s="2874"/>
      <c r="N12" s="1717"/>
    </row>
    <row r="13" spans="1:25" ht="18" customHeight="1" x14ac:dyDescent="0.15">
      <c r="A13" s="2878"/>
      <c r="B13" s="2879"/>
      <c r="C13" s="2880"/>
      <c r="D13" s="1618" t="s">
        <v>417</v>
      </c>
      <c r="E13" s="1594">
        <f>F18+F22+F26+F27+F30+F34+F38+F39+F42+F45+F49+F53+F56+F60+F64+F68+F72+F74+F78+F82+F86+F90+F91+F95+F96+F100+F103+F106+F107+F110+F114+F117+F120+F124+F127+F130+F133+F137+F140+F144+F148+F152+F155+F158+F162+F166+F170+F173+F176+F177+F180+F182+F183+F186+F189+F191+F194+F195+F198+F201+F202+F203+F206+F209+F210+F214+F217+F220+F223+F227+F230</f>
        <v>221</v>
      </c>
      <c r="F13" s="1652" t="s">
        <v>418</v>
      </c>
      <c r="G13" s="2885"/>
      <c r="H13" s="2885"/>
      <c r="I13" s="2885"/>
      <c r="J13" s="2788"/>
      <c r="K13" s="2803"/>
      <c r="N13" s="1718"/>
    </row>
    <row r="14" spans="1:25" ht="18" customHeight="1" x14ac:dyDescent="0.15">
      <c r="A14" s="2878"/>
      <c r="B14" s="2879"/>
      <c r="C14" s="2880"/>
      <c r="D14" s="1618" t="s">
        <v>1287</v>
      </c>
      <c r="E14" s="1582">
        <f>E18*4+E22*4+E26*3+E27*1+E30*3+E34*3+E38*4+E39*3+E42*3+E45*3+E49*4+E53*4+E56*4+E60*3+E64*3+E68*4+E72*3+E74*2+E78*3+E82*2+E86*3+E90*2+E91*1+E95*3+E96*1+E100*4+E103*3+E106*4+E107*3+E110*2+E114*3+E117*4+E120*3+E124*3+E127*3+E130*4+E133*4+E137*3+E140*3+E144*4+E148*4+E152*3+E155*2+E158*4+E162*3+E166*3+E170*3+E173*3+E176*4+E177*2+E180*4+E182*2+E183*2+E186*3+E189*3+E191*2+E194*3+E195*3+E198*3+E201*2+E202*4+E203*3+E206*4+E209*2+E210*4+E214*4+E217*4+E220*3+E223*4+E227*4+E230*4</f>
        <v>9609</v>
      </c>
      <c r="F14" s="1652" t="s">
        <v>1288</v>
      </c>
      <c r="G14" s="2885"/>
      <c r="H14" s="2885"/>
      <c r="I14" s="2885"/>
      <c r="J14" s="2788"/>
      <c r="K14" s="2803"/>
      <c r="L14" s="1699"/>
      <c r="N14" s="1715"/>
    </row>
    <row r="15" spans="1:25" ht="18" customHeight="1" x14ac:dyDescent="0.15">
      <c r="A15" s="2881"/>
      <c r="B15" s="2882"/>
      <c r="C15" s="2883"/>
      <c r="D15" s="1618" t="s">
        <v>419</v>
      </c>
      <c r="E15" s="1597">
        <f>E19+E23+E31+E35+E46+E50+E57+E61+E65+E69+E73+E75+E79+E83+E87+E92+E97+E111+E121+E134+E141+E145+E149+E159+E163+E167+E181+E190+E211+E224</f>
        <v>51020</v>
      </c>
      <c r="F15" s="1652" t="s">
        <v>420</v>
      </c>
      <c r="G15" s="2886"/>
      <c r="H15" s="2886"/>
      <c r="I15" s="2886"/>
      <c r="J15" s="2789"/>
      <c r="K15" s="2804"/>
      <c r="M15" s="1689"/>
      <c r="N15" s="1715"/>
    </row>
    <row r="16" spans="1:25" ht="18" customHeight="1" x14ac:dyDescent="0.15">
      <c r="A16" s="2784">
        <v>1</v>
      </c>
      <c r="B16" s="2790" t="s">
        <v>1289</v>
      </c>
      <c r="C16" s="2781" t="s">
        <v>146</v>
      </c>
      <c r="D16" s="1618" t="s">
        <v>421</v>
      </c>
      <c r="E16" s="1593" t="s">
        <v>1290</v>
      </c>
      <c r="F16" s="1618" t="s">
        <v>422</v>
      </c>
      <c r="G16" s="2793">
        <v>1411</v>
      </c>
      <c r="H16" s="2793">
        <v>5886</v>
      </c>
      <c r="I16" s="2793">
        <v>15597</v>
      </c>
      <c r="J16" s="2796" t="s">
        <v>423</v>
      </c>
      <c r="K16" s="2800" t="s">
        <v>1291</v>
      </c>
      <c r="N16" s="1715"/>
    </row>
    <row r="17" spans="1:13" ht="18" customHeight="1" x14ac:dyDescent="0.15">
      <c r="A17" s="2785"/>
      <c r="B17" s="2791"/>
      <c r="C17" s="2782"/>
      <c r="D17" s="1618" t="s">
        <v>415</v>
      </c>
      <c r="E17" s="1660">
        <v>81.2</v>
      </c>
      <c r="F17" s="1618" t="s">
        <v>416</v>
      </c>
      <c r="G17" s="2794"/>
      <c r="H17" s="2794"/>
      <c r="I17" s="2794"/>
      <c r="J17" s="2797"/>
      <c r="K17" s="2801"/>
      <c r="M17" s="1689"/>
    </row>
    <row r="18" spans="1:13" ht="18" customHeight="1" x14ac:dyDescent="0.15">
      <c r="A18" s="2785"/>
      <c r="B18" s="2791"/>
      <c r="C18" s="2782"/>
      <c r="D18" s="1618" t="s">
        <v>417</v>
      </c>
      <c r="E18" s="1585" t="s">
        <v>424</v>
      </c>
      <c r="F18" s="1633">
        <v>4</v>
      </c>
      <c r="G18" s="2794"/>
      <c r="H18" s="2794"/>
      <c r="I18" s="2794"/>
      <c r="J18" s="2797"/>
      <c r="K18" s="2801"/>
      <c r="L18" s="1697"/>
    </row>
    <row r="19" spans="1:13" ht="18" customHeight="1" x14ac:dyDescent="0.15">
      <c r="A19" s="2786"/>
      <c r="B19" s="2792"/>
      <c r="C19" s="2783"/>
      <c r="D19" s="1618" t="s">
        <v>419</v>
      </c>
      <c r="E19" s="1601">
        <v>2000</v>
      </c>
      <c r="F19" s="1648" t="s">
        <v>425</v>
      </c>
      <c r="G19" s="2795"/>
      <c r="H19" s="2795"/>
      <c r="I19" s="2795"/>
      <c r="J19" s="2798"/>
      <c r="K19" s="2802"/>
    </row>
    <row r="20" spans="1:13" ht="18" customHeight="1" x14ac:dyDescent="0.15">
      <c r="A20" s="2784">
        <v>2</v>
      </c>
      <c r="B20" s="2790" t="s">
        <v>1223</v>
      </c>
      <c r="C20" s="2781" t="s">
        <v>1224</v>
      </c>
      <c r="D20" s="1618" t="s">
        <v>421</v>
      </c>
      <c r="E20" s="1593" t="s">
        <v>1292</v>
      </c>
      <c r="F20" s="1618" t="s">
        <v>422</v>
      </c>
      <c r="G20" s="2793">
        <v>1078</v>
      </c>
      <c r="H20" s="2793">
        <v>3859</v>
      </c>
      <c r="I20" s="2793">
        <v>10225</v>
      </c>
      <c r="J20" s="2796" t="s">
        <v>1293</v>
      </c>
      <c r="K20" s="2821">
        <v>2006.07</v>
      </c>
    </row>
    <row r="21" spans="1:13" ht="18" customHeight="1" x14ac:dyDescent="0.15">
      <c r="A21" s="2785"/>
      <c r="B21" s="2791"/>
      <c r="C21" s="2782"/>
      <c r="D21" s="1618" t="s">
        <v>415</v>
      </c>
      <c r="E21" s="1660">
        <v>66.900000000000006</v>
      </c>
      <c r="F21" s="1618" t="s">
        <v>416</v>
      </c>
      <c r="G21" s="2794"/>
      <c r="H21" s="2794"/>
      <c r="I21" s="2794"/>
      <c r="J21" s="2797"/>
      <c r="K21" s="2822"/>
      <c r="M21" s="1689"/>
    </row>
    <row r="22" spans="1:13" ht="18" customHeight="1" x14ac:dyDescent="0.15">
      <c r="A22" s="2785"/>
      <c r="B22" s="2791"/>
      <c r="C22" s="2782"/>
      <c r="D22" s="1618" t="s">
        <v>417</v>
      </c>
      <c r="E22" s="1585" t="s">
        <v>1294</v>
      </c>
      <c r="F22" s="1633">
        <v>4</v>
      </c>
      <c r="G22" s="2794"/>
      <c r="H22" s="2794"/>
      <c r="I22" s="2794"/>
      <c r="J22" s="2797"/>
      <c r="K22" s="2822"/>
    </row>
    <row r="23" spans="1:13" ht="18" customHeight="1" x14ac:dyDescent="0.15">
      <c r="A23" s="2786"/>
      <c r="B23" s="2792"/>
      <c r="C23" s="2783"/>
      <c r="D23" s="1618" t="s">
        <v>419</v>
      </c>
      <c r="E23" s="1601">
        <v>1550</v>
      </c>
      <c r="F23" s="1648" t="s">
        <v>425</v>
      </c>
      <c r="G23" s="2795"/>
      <c r="H23" s="2795"/>
      <c r="I23" s="2795"/>
      <c r="J23" s="2798"/>
      <c r="K23" s="2823"/>
    </row>
    <row r="24" spans="1:13" ht="18" customHeight="1" x14ac:dyDescent="0.15">
      <c r="A24" s="2784">
        <v>3</v>
      </c>
      <c r="B24" s="2790" t="s">
        <v>1295</v>
      </c>
      <c r="C24" s="2781" t="s">
        <v>148</v>
      </c>
      <c r="D24" s="1618" t="s">
        <v>421</v>
      </c>
      <c r="E24" s="1593" t="s">
        <v>1296</v>
      </c>
      <c r="F24" s="1618" t="s">
        <v>422</v>
      </c>
      <c r="G24" s="2793">
        <v>269</v>
      </c>
      <c r="H24" s="2793">
        <v>2152</v>
      </c>
      <c r="I24" s="2793">
        <v>5702</v>
      </c>
      <c r="J24" s="2796" t="s">
        <v>426</v>
      </c>
      <c r="K24" s="2863" t="s">
        <v>427</v>
      </c>
    </row>
    <row r="25" spans="1:13" ht="18" customHeight="1" x14ac:dyDescent="0.15">
      <c r="A25" s="2785"/>
      <c r="B25" s="2791"/>
      <c r="C25" s="2782"/>
      <c r="D25" s="1618" t="s">
        <v>415</v>
      </c>
      <c r="E25" s="1660">
        <v>16.5</v>
      </c>
      <c r="F25" s="1618" t="s">
        <v>416</v>
      </c>
      <c r="G25" s="2794"/>
      <c r="H25" s="2794"/>
      <c r="I25" s="2794"/>
      <c r="J25" s="2797"/>
      <c r="K25" s="2864"/>
    </row>
    <row r="26" spans="1:13" ht="18" customHeight="1" x14ac:dyDescent="0.15">
      <c r="A26" s="2785"/>
      <c r="B26" s="2791"/>
      <c r="C26" s="2782"/>
      <c r="D26" s="2790" t="s">
        <v>417</v>
      </c>
      <c r="E26" s="1585" t="s">
        <v>428</v>
      </c>
      <c r="F26" s="1633">
        <v>3</v>
      </c>
      <c r="G26" s="2794"/>
      <c r="H26" s="2794"/>
      <c r="I26" s="2794"/>
      <c r="J26" s="2797"/>
      <c r="K26" s="2864"/>
    </row>
    <row r="27" spans="1:13" ht="18" customHeight="1" x14ac:dyDescent="0.15">
      <c r="A27" s="2786"/>
      <c r="B27" s="2792"/>
      <c r="C27" s="2783"/>
      <c r="D27" s="2792"/>
      <c r="E27" s="1585" t="s">
        <v>429</v>
      </c>
      <c r="F27" s="1633">
        <v>1</v>
      </c>
      <c r="G27" s="2795"/>
      <c r="H27" s="2795"/>
      <c r="I27" s="2795"/>
      <c r="J27" s="2798"/>
      <c r="K27" s="2865"/>
    </row>
    <row r="28" spans="1:13" ht="18" customHeight="1" x14ac:dyDescent="0.15">
      <c r="A28" s="2784">
        <v>4</v>
      </c>
      <c r="B28" s="2790" t="s">
        <v>1297</v>
      </c>
      <c r="C28" s="2781" t="s">
        <v>278</v>
      </c>
      <c r="D28" s="1618" t="s">
        <v>421</v>
      </c>
      <c r="E28" s="1564" t="s">
        <v>1298</v>
      </c>
      <c r="F28" s="1618" t="s">
        <v>422</v>
      </c>
      <c r="G28" s="2793">
        <v>177</v>
      </c>
      <c r="H28" s="2793">
        <v>237</v>
      </c>
      <c r="I28" s="2793">
        <v>628</v>
      </c>
      <c r="J28" s="2796" t="s">
        <v>430</v>
      </c>
      <c r="K28" s="2806" t="s">
        <v>431</v>
      </c>
    </row>
    <row r="29" spans="1:13" ht="18" customHeight="1" x14ac:dyDescent="0.15">
      <c r="A29" s="2785"/>
      <c r="B29" s="2791"/>
      <c r="C29" s="2782"/>
      <c r="D29" s="1618" t="s">
        <v>415</v>
      </c>
      <c r="E29" s="1660">
        <v>18.399999999999999</v>
      </c>
      <c r="F29" s="1618" t="s">
        <v>416</v>
      </c>
      <c r="G29" s="2794"/>
      <c r="H29" s="2794"/>
      <c r="I29" s="2794"/>
      <c r="J29" s="2797"/>
      <c r="K29" s="2807"/>
    </row>
    <row r="30" spans="1:13" ht="18" customHeight="1" x14ac:dyDescent="0.15">
      <c r="A30" s="2785"/>
      <c r="B30" s="2791"/>
      <c r="C30" s="2782"/>
      <c r="D30" s="1618" t="s">
        <v>417</v>
      </c>
      <c r="E30" s="1585" t="s">
        <v>432</v>
      </c>
      <c r="F30" s="1633">
        <v>3</v>
      </c>
      <c r="G30" s="2794"/>
      <c r="H30" s="2794"/>
      <c r="I30" s="2794"/>
      <c r="J30" s="2797"/>
      <c r="K30" s="2807"/>
    </row>
    <row r="31" spans="1:13" ht="18" customHeight="1" x14ac:dyDescent="0.15">
      <c r="A31" s="2786"/>
      <c r="B31" s="2792"/>
      <c r="C31" s="2783"/>
      <c r="D31" s="1618" t="s">
        <v>419</v>
      </c>
      <c r="E31" s="1601">
        <v>1200</v>
      </c>
      <c r="F31" s="1648" t="s">
        <v>1299</v>
      </c>
      <c r="G31" s="2795"/>
      <c r="H31" s="2795"/>
      <c r="I31" s="2795"/>
      <c r="J31" s="2798"/>
      <c r="K31" s="2808"/>
    </row>
    <row r="32" spans="1:13" ht="18" customHeight="1" x14ac:dyDescent="0.15">
      <c r="A32" s="2784">
        <v>5</v>
      </c>
      <c r="B32" s="2790" t="s">
        <v>434</v>
      </c>
      <c r="C32" s="2781" t="s">
        <v>148</v>
      </c>
      <c r="D32" s="1618" t="s">
        <v>421</v>
      </c>
      <c r="E32" s="1564" t="s">
        <v>1300</v>
      </c>
      <c r="F32" s="1618" t="s">
        <v>422</v>
      </c>
      <c r="G32" s="2793">
        <v>105</v>
      </c>
      <c r="H32" s="2793">
        <v>247</v>
      </c>
      <c r="I32" s="2793">
        <v>654</v>
      </c>
      <c r="J32" s="2796" t="s">
        <v>435</v>
      </c>
      <c r="K32" s="2806" t="s">
        <v>436</v>
      </c>
    </row>
    <row r="33" spans="1:14" ht="18" customHeight="1" x14ac:dyDescent="0.15">
      <c r="A33" s="2785"/>
      <c r="B33" s="2791"/>
      <c r="C33" s="2782"/>
      <c r="D33" s="1618" t="s">
        <v>415</v>
      </c>
      <c r="E33" s="1660">
        <v>104.3</v>
      </c>
      <c r="F33" s="1618" t="s">
        <v>416</v>
      </c>
      <c r="G33" s="2794"/>
      <c r="H33" s="2794"/>
      <c r="I33" s="2794"/>
      <c r="J33" s="2797"/>
      <c r="K33" s="2807"/>
    </row>
    <row r="34" spans="1:14" ht="18" customHeight="1" x14ac:dyDescent="0.15">
      <c r="A34" s="2785"/>
      <c r="B34" s="2791"/>
      <c r="C34" s="2782"/>
      <c r="D34" s="1618" t="s">
        <v>417</v>
      </c>
      <c r="E34" s="1585" t="s">
        <v>437</v>
      </c>
      <c r="F34" s="1633">
        <v>3</v>
      </c>
      <c r="G34" s="2794"/>
      <c r="H34" s="2794"/>
      <c r="I34" s="2794"/>
      <c r="J34" s="2797"/>
      <c r="K34" s="2807"/>
    </row>
    <row r="35" spans="1:14" ht="18" customHeight="1" x14ac:dyDescent="0.15">
      <c r="A35" s="2786"/>
      <c r="B35" s="2792"/>
      <c r="C35" s="2783"/>
      <c r="D35" s="1618" t="s">
        <v>419</v>
      </c>
      <c r="E35" s="1601">
        <v>2000</v>
      </c>
      <c r="F35" s="1648" t="s">
        <v>425</v>
      </c>
      <c r="G35" s="2795"/>
      <c r="H35" s="2795"/>
      <c r="I35" s="2795"/>
      <c r="J35" s="2798"/>
      <c r="K35" s="2808"/>
    </row>
    <row r="36" spans="1:14" ht="18" customHeight="1" x14ac:dyDescent="0.15">
      <c r="A36" s="2784">
        <v>6</v>
      </c>
      <c r="B36" s="2787" t="s">
        <v>1301</v>
      </c>
      <c r="C36" s="2781" t="s">
        <v>148</v>
      </c>
      <c r="D36" s="1618" t="s">
        <v>421</v>
      </c>
      <c r="E36" s="1564" t="s">
        <v>1250</v>
      </c>
      <c r="F36" s="1618" t="s">
        <v>422</v>
      </c>
      <c r="G36" s="2793">
        <v>618</v>
      </c>
      <c r="H36" s="2793">
        <v>658</v>
      </c>
      <c r="I36" s="2793">
        <v>1743</v>
      </c>
      <c r="J36" s="2796" t="s">
        <v>438</v>
      </c>
      <c r="K36" s="2800" t="s">
        <v>439</v>
      </c>
    </row>
    <row r="37" spans="1:14" ht="18" customHeight="1" x14ac:dyDescent="0.15">
      <c r="A37" s="2785"/>
      <c r="B37" s="2788"/>
      <c r="C37" s="2782"/>
      <c r="D37" s="1618" t="s">
        <v>415</v>
      </c>
      <c r="E37" s="1564">
        <v>40</v>
      </c>
      <c r="F37" s="1618" t="s">
        <v>416</v>
      </c>
      <c r="G37" s="2794"/>
      <c r="H37" s="2794"/>
      <c r="I37" s="2794"/>
      <c r="J37" s="2797"/>
      <c r="K37" s="2801"/>
    </row>
    <row r="38" spans="1:14" ht="18" customHeight="1" x14ac:dyDescent="0.15">
      <c r="A38" s="2785"/>
      <c r="B38" s="2788"/>
      <c r="C38" s="2782"/>
      <c r="D38" s="1618" t="s">
        <v>417</v>
      </c>
      <c r="E38" s="1585" t="s">
        <v>440</v>
      </c>
      <c r="F38" s="1633">
        <v>4</v>
      </c>
      <c r="G38" s="2794"/>
      <c r="H38" s="2794"/>
      <c r="I38" s="2794"/>
      <c r="J38" s="2797"/>
      <c r="K38" s="2801"/>
    </row>
    <row r="39" spans="1:14" ht="18" customHeight="1" x14ac:dyDescent="0.15">
      <c r="A39" s="2786"/>
      <c r="B39" s="2789"/>
      <c r="C39" s="2783"/>
      <c r="D39" s="1618" t="s">
        <v>417</v>
      </c>
      <c r="E39" s="1585" t="s">
        <v>441</v>
      </c>
      <c r="F39" s="1633">
        <v>3</v>
      </c>
      <c r="G39" s="2795"/>
      <c r="H39" s="2795"/>
      <c r="I39" s="2795"/>
      <c r="J39" s="2798"/>
      <c r="K39" s="2802"/>
    </row>
    <row r="40" spans="1:14" ht="18" customHeight="1" x14ac:dyDescent="0.15">
      <c r="A40" s="2784">
        <v>7</v>
      </c>
      <c r="B40" s="2787" t="s">
        <v>1650</v>
      </c>
      <c r="C40" s="2781" t="s">
        <v>148</v>
      </c>
      <c r="D40" s="1618" t="s">
        <v>421</v>
      </c>
      <c r="E40" s="1564" t="s">
        <v>515</v>
      </c>
      <c r="F40" s="1618" t="s">
        <v>422</v>
      </c>
      <c r="G40" s="2793"/>
      <c r="H40" s="2793"/>
      <c r="I40" s="2793"/>
      <c r="J40" s="2796" t="s">
        <v>516</v>
      </c>
      <c r="K40" s="2809" t="s">
        <v>510</v>
      </c>
      <c r="L40" s="1719"/>
      <c r="M40" s="1719"/>
      <c r="N40" s="1719"/>
    </row>
    <row r="41" spans="1:14" ht="18" customHeight="1" x14ac:dyDescent="0.15">
      <c r="A41" s="2785"/>
      <c r="B41" s="2791"/>
      <c r="C41" s="2782"/>
      <c r="D41" s="1618" t="s">
        <v>415</v>
      </c>
      <c r="E41" s="1564">
        <v>15</v>
      </c>
      <c r="F41" s="1618" t="s">
        <v>416</v>
      </c>
      <c r="G41" s="2794"/>
      <c r="H41" s="2794"/>
      <c r="I41" s="2794"/>
      <c r="J41" s="2797"/>
      <c r="K41" s="2810"/>
      <c r="L41" s="1719"/>
      <c r="M41" s="1719"/>
      <c r="N41" s="1719"/>
    </row>
    <row r="42" spans="1:14" ht="18" customHeight="1" x14ac:dyDescent="0.15">
      <c r="A42" s="2786"/>
      <c r="B42" s="2792"/>
      <c r="C42" s="2783"/>
      <c r="D42" s="1618" t="s">
        <v>417</v>
      </c>
      <c r="E42" s="1585" t="s">
        <v>441</v>
      </c>
      <c r="F42" s="1633">
        <v>3</v>
      </c>
      <c r="G42" s="2795"/>
      <c r="H42" s="2795"/>
      <c r="I42" s="2795"/>
      <c r="J42" s="2798"/>
      <c r="K42" s="2811"/>
      <c r="L42" s="1719"/>
      <c r="M42" s="1719"/>
      <c r="N42" s="1719"/>
    </row>
    <row r="43" spans="1:14" ht="18" customHeight="1" x14ac:dyDescent="0.15">
      <c r="A43" s="2784">
        <v>8</v>
      </c>
      <c r="B43" s="2790" t="s">
        <v>1302</v>
      </c>
      <c r="C43" s="2781" t="s">
        <v>278</v>
      </c>
      <c r="D43" s="1618" t="s">
        <v>421</v>
      </c>
      <c r="E43" s="1564" t="s">
        <v>1303</v>
      </c>
      <c r="F43" s="1618" t="s">
        <v>422</v>
      </c>
      <c r="G43" s="2793">
        <v>120</v>
      </c>
      <c r="H43" s="2793">
        <v>125</v>
      </c>
      <c r="I43" s="2793">
        <v>331</v>
      </c>
      <c r="J43" s="2796" t="s">
        <v>1304</v>
      </c>
      <c r="K43" s="2806" t="s">
        <v>442</v>
      </c>
    </row>
    <row r="44" spans="1:14" ht="18" customHeight="1" x14ac:dyDescent="0.15">
      <c r="A44" s="2785"/>
      <c r="B44" s="2791"/>
      <c r="C44" s="2782"/>
      <c r="D44" s="1618" t="s">
        <v>415</v>
      </c>
      <c r="E44" s="1564">
        <v>34</v>
      </c>
      <c r="F44" s="1618" t="s">
        <v>416</v>
      </c>
      <c r="G44" s="2794"/>
      <c r="H44" s="2794"/>
      <c r="I44" s="2794"/>
      <c r="J44" s="2797"/>
      <c r="K44" s="2807"/>
      <c r="M44" s="1690"/>
    </row>
    <row r="45" spans="1:14" ht="18" customHeight="1" x14ac:dyDescent="0.15">
      <c r="A45" s="2785"/>
      <c r="B45" s="2791"/>
      <c r="C45" s="2782"/>
      <c r="D45" s="1618" t="s">
        <v>417</v>
      </c>
      <c r="E45" s="1585" t="s">
        <v>443</v>
      </c>
      <c r="F45" s="1633">
        <v>3</v>
      </c>
      <c r="G45" s="2794"/>
      <c r="H45" s="2794"/>
      <c r="I45" s="2794"/>
      <c r="J45" s="2797"/>
      <c r="K45" s="2807"/>
    </row>
    <row r="46" spans="1:14" ht="18" customHeight="1" x14ac:dyDescent="0.15">
      <c r="A46" s="2786"/>
      <c r="B46" s="2792"/>
      <c r="C46" s="2783"/>
      <c r="D46" s="1618" t="s">
        <v>419</v>
      </c>
      <c r="E46" s="1601">
        <v>100</v>
      </c>
      <c r="F46" s="1648" t="s">
        <v>425</v>
      </c>
      <c r="G46" s="2795"/>
      <c r="H46" s="2795"/>
      <c r="I46" s="2795"/>
      <c r="J46" s="2798"/>
      <c r="K46" s="2808"/>
    </row>
    <row r="47" spans="1:14" ht="18" customHeight="1" x14ac:dyDescent="0.15">
      <c r="A47" s="2784">
        <v>9</v>
      </c>
      <c r="B47" s="2790" t="s">
        <v>509</v>
      </c>
      <c r="C47" s="2781" t="s">
        <v>146</v>
      </c>
      <c r="D47" s="1618" t="s">
        <v>421</v>
      </c>
      <c r="E47" s="1564" t="s">
        <v>1305</v>
      </c>
      <c r="F47" s="1618" t="s">
        <v>422</v>
      </c>
      <c r="G47" s="2790">
        <v>973</v>
      </c>
      <c r="H47" s="2790">
        <v>4853</v>
      </c>
      <c r="I47" s="2790">
        <v>12841</v>
      </c>
      <c r="J47" s="2796" t="s">
        <v>1654</v>
      </c>
      <c r="K47" s="2809" t="s">
        <v>1306</v>
      </c>
      <c r="L47" s="1719"/>
      <c r="M47" s="1719"/>
    </row>
    <row r="48" spans="1:14" ht="18" customHeight="1" x14ac:dyDescent="0.15">
      <c r="A48" s="2785"/>
      <c r="B48" s="2791"/>
      <c r="C48" s="2782"/>
      <c r="D48" s="1618" t="s">
        <v>415</v>
      </c>
      <c r="E48" s="1593">
        <v>81.2</v>
      </c>
      <c r="F48" s="1618" t="s">
        <v>416</v>
      </c>
      <c r="G48" s="2791"/>
      <c r="H48" s="2791"/>
      <c r="I48" s="2791"/>
      <c r="J48" s="2797"/>
      <c r="K48" s="2810"/>
      <c r="L48" s="1719"/>
      <c r="M48" s="1719"/>
    </row>
    <row r="49" spans="1:25" ht="18" customHeight="1" x14ac:dyDescent="0.15">
      <c r="A49" s="2785"/>
      <c r="B49" s="2791"/>
      <c r="C49" s="2782"/>
      <c r="D49" s="1618" t="s">
        <v>417</v>
      </c>
      <c r="E49" s="1585" t="s">
        <v>511</v>
      </c>
      <c r="F49" s="1633">
        <v>4</v>
      </c>
      <c r="G49" s="2791"/>
      <c r="H49" s="2791"/>
      <c r="I49" s="2791"/>
      <c r="J49" s="2797"/>
      <c r="K49" s="2810"/>
      <c r="L49" s="1719"/>
      <c r="M49" s="1719"/>
    </row>
    <row r="50" spans="1:25" ht="18" customHeight="1" x14ac:dyDescent="0.15">
      <c r="A50" s="2786"/>
      <c r="B50" s="2792"/>
      <c r="C50" s="2783"/>
      <c r="D50" s="1618" t="s">
        <v>419</v>
      </c>
      <c r="E50" s="1601">
        <v>2600</v>
      </c>
      <c r="F50" s="1633" t="s">
        <v>1307</v>
      </c>
      <c r="G50" s="2792"/>
      <c r="H50" s="2792"/>
      <c r="I50" s="2792"/>
      <c r="J50" s="2798"/>
      <c r="K50" s="2811"/>
      <c r="L50" s="1719"/>
      <c r="M50" s="1719"/>
    </row>
    <row r="51" spans="1:25" s="1729" customFormat="1" ht="18" customHeight="1" x14ac:dyDescent="0.15">
      <c r="A51" s="2784">
        <v>10</v>
      </c>
      <c r="B51" s="2790" t="s">
        <v>1308</v>
      </c>
      <c r="C51" s="2781" t="s">
        <v>148</v>
      </c>
      <c r="D51" s="1618" t="s">
        <v>421</v>
      </c>
      <c r="E51" s="1593" t="s">
        <v>1309</v>
      </c>
      <c r="F51" s="1618" t="s">
        <v>422</v>
      </c>
      <c r="G51" s="2793">
        <v>170</v>
      </c>
      <c r="H51" s="2793">
        <v>447</v>
      </c>
      <c r="I51" s="2793">
        <v>1184</v>
      </c>
      <c r="J51" s="2796" t="s">
        <v>444</v>
      </c>
      <c r="K51" s="2800" t="s">
        <v>445</v>
      </c>
      <c r="L51" s="1719"/>
      <c r="M51" s="1719"/>
      <c r="V51" s="1692"/>
      <c r="W51" s="1692"/>
      <c r="X51" s="1692"/>
      <c r="Y51" s="1692"/>
    </row>
    <row r="52" spans="1:25" s="1729" customFormat="1" ht="18" customHeight="1" x14ac:dyDescent="0.15">
      <c r="A52" s="2785"/>
      <c r="B52" s="2791"/>
      <c r="C52" s="2782"/>
      <c r="D52" s="1618" t="s">
        <v>415</v>
      </c>
      <c r="E52" s="1564">
        <v>15</v>
      </c>
      <c r="F52" s="1618" t="s">
        <v>416</v>
      </c>
      <c r="G52" s="2794"/>
      <c r="H52" s="2794"/>
      <c r="I52" s="2794"/>
      <c r="J52" s="2797"/>
      <c r="K52" s="2801"/>
      <c r="L52" s="1719"/>
      <c r="M52" s="1719"/>
      <c r="V52" s="1692"/>
      <c r="W52" s="1692"/>
      <c r="X52" s="1692"/>
      <c r="Y52" s="1692"/>
    </row>
    <row r="53" spans="1:25" s="1729" customFormat="1" ht="18" customHeight="1" x14ac:dyDescent="0.15">
      <c r="A53" s="2786"/>
      <c r="B53" s="2792"/>
      <c r="C53" s="2783"/>
      <c r="D53" s="1618" t="s">
        <v>417</v>
      </c>
      <c r="E53" s="1585" t="s">
        <v>443</v>
      </c>
      <c r="F53" s="1633">
        <v>4</v>
      </c>
      <c r="G53" s="2795"/>
      <c r="H53" s="2795"/>
      <c r="I53" s="2795"/>
      <c r="J53" s="2798"/>
      <c r="K53" s="2802"/>
      <c r="L53" s="1719"/>
      <c r="M53" s="1719"/>
      <c r="V53" s="1692"/>
      <c r="W53" s="1692"/>
      <c r="X53" s="1692"/>
      <c r="Y53" s="1692"/>
    </row>
    <row r="54" spans="1:25" s="1729" customFormat="1" ht="18" customHeight="1" x14ac:dyDescent="0.15">
      <c r="A54" s="2784">
        <v>11</v>
      </c>
      <c r="B54" s="2790" t="s">
        <v>517</v>
      </c>
      <c r="C54" s="2781" t="s">
        <v>278</v>
      </c>
      <c r="D54" s="1618" t="s">
        <v>421</v>
      </c>
      <c r="E54" s="1564" t="s">
        <v>518</v>
      </c>
      <c r="F54" s="1618" t="s">
        <v>422</v>
      </c>
      <c r="G54" s="2793">
        <v>311</v>
      </c>
      <c r="H54" s="2793">
        <v>2338</v>
      </c>
      <c r="I54" s="2793">
        <v>6159</v>
      </c>
      <c r="J54" s="2796" t="s">
        <v>1310</v>
      </c>
      <c r="K54" s="2888" t="s">
        <v>1311</v>
      </c>
      <c r="V54" s="1692"/>
      <c r="W54" s="1692"/>
      <c r="X54" s="1692"/>
      <c r="Y54" s="1692"/>
    </row>
    <row r="55" spans="1:25" s="1729" customFormat="1" ht="18" customHeight="1" x14ac:dyDescent="0.15">
      <c r="A55" s="2785"/>
      <c r="B55" s="2791"/>
      <c r="C55" s="2782"/>
      <c r="D55" s="1618" t="s">
        <v>415</v>
      </c>
      <c r="E55" s="1564">
        <v>164.48</v>
      </c>
      <c r="F55" s="1618" t="s">
        <v>416</v>
      </c>
      <c r="G55" s="2794"/>
      <c r="H55" s="2794"/>
      <c r="I55" s="2794"/>
      <c r="J55" s="2797"/>
      <c r="K55" s="2889"/>
      <c r="V55" s="1692"/>
      <c r="W55" s="1692"/>
      <c r="X55" s="1692"/>
      <c r="Y55" s="1692"/>
    </row>
    <row r="56" spans="1:25" s="1729" customFormat="1" ht="18" customHeight="1" x14ac:dyDescent="0.15">
      <c r="A56" s="2785"/>
      <c r="B56" s="2791"/>
      <c r="C56" s="2782"/>
      <c r="D56" s="1618" t="s">
        <v>417</v>
      </c>
      <c r="E56" s="1585" t="s">
        <v>511</v>
      </c>
      <c r="F56" s="1633">
        <v>4</v>
      </c>
      <c r="G56" s="2794"/>
      <c r="H56" s="2794"/>
      <c r="I56" s="2794"/>
      <c r="J56" s="2797"/>
      <c r="K56" s="2889"/>
      <c r="V56" s="1692"/>
      <c r="W56" s="1692"/>
      <c r="X56" s="1692"/>
      <c r="Y56" s="1692"/>
    </row>
    <row r="57" spans="1:25" s="1729" customFormat="1" ht="18" customHeight="1" x14ac:dyDescent="0.15">
      <c r="A57" s="2786"/>
      <c r="B57" s="2792"/>
      <c r="C57" s="2783"/>
      <c r="D57" s="1618" t="s">
        <v>419</v>
      </c>
      <c r="E57" s="1601">
        <v>3200</v>
      </c>
      <c r="F57" s="1633" t="s">
        <v>519</v>
      </c>
      <c r="G57" s="2795"/>
      <c r="H57" s="2795"/>
      <c r="I57" s="2795"/>
      <c r="J57" s="2798"/>
      <c r="K57" s="2890"/>
      <c r="V57" s="1692"/>
      <c r="W57" s="1692"/>
      <c r="X57" s="1692"/>
      <c r="Y57" s="1692"/>
    </row>
    <row r="58" spans="1:25" s="1729" customFormat="1" ht="18" customHeight="1" x14ac:dyDescent="0.15">
      <c r="A58" s="2784">
        <v>12</v>
      </c>
      <c r="B58" s="2790" t="s">
        <v>1312</v>
      </c>
      <c r="C58" s="2781" t="s">
        <v>147</v>
      </c>
      <c r="D58" s="1618" t="s">
        <v>421</v>
      </c>
      <c r="E58" s="1564" t="s">
        <v>1313</v>
      </c>
      <c r="F58" s="1618" t="s">
        <v>422</v>
      </c>
      <c r="G58" s="2793">
        <v>140</v>
      </c>
      <c r="H58" s="2793">
        <v>268</v>
      </c>
      <c r="I58" s="2793">
        <v>710</v>
      </c>
      <c r="J58" s="2796" t="s">
        <v>451</v>
      </c>
      <c r="K58" s="2806" t="s">
        <v>452</v>
      </c>
      <c r="V58" s="1692"/>
      <c r="W58" s="1692"/>
      <c r="X58" s="1692"/>
      <c r="Y58" s="1692"/>
    </row>
    <row r="59" spans="1:25" s="1729" customFormat="1" ht="18" customHeight="1" x14ac:dyDescent="0.15">
      <c r="A59" s="2785"/>
      <c r="B59" s="2791"/>
      <c r="C59" s="2782"/>
      <c r="D59" s="1618" t="s">
        <v>415</v>
      </c>
      <c r="E59" s="1660">
        <v>37.5</v>
      </c>
      <c r="F59" s="1618" t="s">
        <v>416</v>
      </c>
      <c r="G59" s="2794"/>
      <c r="H59" s="2794"/>
      <c r="I59" s="2794"/>
      <c r="J59" s="2797"/>
      <c r="K59" s="2807"/>
      <c r="V59" s="1692"/>
      <c r="W59" s="1692"/>
      <c r="X59" s="1692"/>
      <c r="Y59" s="1692"/>
    </row>
    <row r="60" spans="1:25" s="1729" customFormat="1" ht="18" customHeight="1" x14ac:dyDescent="0.15">
      <c r="A60" s="2785"/>
      <c r="B60" s="2791"/>
      <c r="C60" s="2782"/>
      <c r="D60" s="1618" t="s">
        <v>417</v>
      </c>
      <c r="E60" s="1585" t="s">
        <v>453</v>
      </c>
      <c r="F60" s="1633">
        <v>3</v>
      </c>
      <c r="G60" s="2794"/>
      <c r="H60" s="2794"/>
      <c r="I60" s="2794"/>
      <c r="J60" s="2797"/>
      <c r="K60" s="2807"/>
      <c r="V60" s="1692"/>
      <c r="W60" s="1692"/>
      <c r="X60" s="1692"/>
      <c r="Y60" s="1692"/>
    </row>
    <row r="61" spans="1:25" s="1729" customFormat="1" ht="18" customHeight="1" x14ac:dyDescent="0.15">
      <c r="A61" s="2786"/>
      <c r="B61" s="2792"/>
      <c r="C61" s="2783"/>
      <c r="D61" s="1618" t="s">
        <v>419</v>
      </c>
      <c r="E61" s="1601">
        <v>3000</v>
      </c>
      <c r="F61" s="1648" t="s">
        <v>425</v>
      </c>
      <c r="G61" s="2795"/>
      <c r="H61" s="2795"/>
      <c r="I61" s="2795"/>
      <c r="J61" s="2798"/>
      <c r="K61" s="2808"/>
      <c r="V61" s="1692"/>
      <c r="W61" s="1692"/>
      <c r="X61" s="1692"/>
      <c r="Y61" s="1692"/>
    </row>
    <row r="62" spans="1:25" s="1729" customFormat="1" ht="18" customHeight="1" x14ac:dyDescent="0.15">
      <c r="A62" s="2784">
        <v>13</v>
      </c>
      <c r="B62" s="2790" t="s">
        <v>1254</v>
      </c>
      <c r="C62" s="2781" t="s">
        <v>278</v>
      </c>
      <c r="D62" s="1618" t="s">
        <v>421</v>
      </c>
      <c r="E62" s="1564" t="s">
        <v>520</v>
      </c>
      <c r="F62" s="1618" t="s">
        <v>422</v>
      </c>
      <c r="G62" s="2793">
        <v>111</v>
      </c>
      <c r="H62" s="2793">
        <v>281</v>
      </c>
      <c r="I62" s="2793">
        <v>744</v>
      </c>
      <c r="J62" s="2796" t="s">
        <v>1314</v>
      </c>
      <c r="K62" s="2809" t="s">
        <v>1315</v>
      </c>
      <c r="V62" s="1692"/>
      <c r="W62" s="1692"/>
      <c r="X62" s="1692"/>
      <c r="Y62" s="1692"/>
    </row>
    <row r="63" spans="1:25" s="1729" customFormat="1" ht="18" customHeight="1" x14ac:dyDescent="0.15">
      <c r="A63" s="2785"/>
      <c r="B63" s="2791"/>
      <c r="C63" s="2782"/>
      <c r="D63" s="1618" t="s">
        <v>415</v>
      </c>
      <c r="E63" s="1564">
        <v>19.2</v>
      </c>
      <c r="F63" s="1618" t="s">
        <v>416</v>
      </c>
      <c r="G63" s="2794"/>
      <c r="H63" s="2794"/>
      <c r="I63" s="2794"/>
      <c r="J63" s="2797"/>
      <c r="K63" s="2810"/>
      <c r="V63" s="1692"/>
      <c r="W63" s="1692"/>
      <c r="X63" s="1692"/>
      <c r="Y63" s="1692"/>
    </row>
    <row r="64" spans="1:25" s="1729" customFormat="1" ht="18" customHeight="1" x14ac:dyDescent="0.15">
      <c r="A64" s="2785"/>
      <c r="B64" s="2791"/>
      <c r="C64" s="2782"/>
      <c r="D64" s="1618" t="s">
        <v>417</v>
      </c>
      <c r="E64" s="1585" t="s">
        <v>428</v>
      </c>
      <c r="F64" s="1633">
        <v>3</v>
      </c>
      <c r="G64" s="2794"/>
      <c r="H64" s="2794"/>
      <c r="I64" s="2794"/>
      <c r="J64" s="2797"/>
      <c r="K64" s="2810"/>
      <c r="V64" s="1692"/>
      <c r="W64" s="1692"/>
      <c r="X64" s="1692"/>
      <c r="Y64" s="1692"/>
    </row>
    <row r="65" spans="1:25" s="1729" customFormat="1" ht="18" customHeight="1" x14ac:dyDescent="0.15">
      <c r="A65" s="2786"/>
      <c r="B65" s="2792"/>
      <c r="C65" s="2783"/>
      <c r="D65" s="1618" t="s">
        <v>419</v>
      </c>
      <c r="E65" s="1601">
        <v>2160</v>
      </c>
      <c r="F65" s="1633" t="s">
        <v>519</v>
      </c>
      <c r="G65" s="2795"/>
      <c r="H65" s="2795"/>
      <c r="I65" s="2795"/>
      <c r="J65" s="2798"/>
      <c r="K65" s="2811"/>
      <c r="V65" s="1692"/>
      <c r="W65" s="1692"/>
      <c r="X65" s="1692"/>
      <c r="Y65" s="1692"/>
    </row>
    <row r="66" spans="1:25" s="1729" customFormat="1" ht="18" customHeight="1" x14ac:dyDescent="0.15">
      <c r="A66" s="2784">
        <v>14</v>
      </c>
      <c r="B66" s="2790" t="s">
        <v>1246</v>
      </c>
      <c r="C66" s="2781" t="s">
        <v>148</v>
      </c>
      <c r="D66" s="1618" t="s">
        <v>421</v>
      </c>
      <c r="E66" s="1564" t="s">
        <v>1316</v>
      </c>
      <c r="F66" s="1618" t="s">
        <v>422</v>
      </c>
      <c r="G66" s="2793">
        <v>1003</v>
      </c>
      <c r="H66" s="2793">
        <v>3236</v>
      </c>
      <c r="I66" s="2793">
        <v>8575</v>
      </c>
      <c r="J66" s="2796" t="s">
        <v>1317</v>
      </c>
      <c r="K66" s="2806" t="s">
        <v>446</v>
      </c>
      <c r="L66" s="1719"/>
      <c r="V66" s="1692"/>
      <c r="W66" s="1692"/>
      <c r="X66" s="1692"/>
      <c r="Y66" s="1692"/>
    </row>
    <row r="67" spans="1:25" s="1729" customFormat="1" ht="18" customHeight="1" x14ac:dyDescent="0.15">
      <c r="A67" s="2785"/>
      <c r="B67" s="2791"/>
      <c r="C67" s="2782"/>
      <c r="D67" s="1618" t="s">
        <v>415</v>
      </c>
      <c r="E67" s="1660">
        <v>48.88</v>
      </c>
      <c r="F67" s="1618" t="s">
        <v>416</v>
      </c>
      <c r="G67" s="2794"/>
      <c r="H67" s="2794"/>
      <c r="I67" s="2794"/>
      <c r="J67" s="2797"/>
      <c r="K67" s="2807"/>
      <c r="L67" s="1719"/>
      <c r="V67" s="1692"/>
      <c r="W67" s="1692"/>
      <c r="X67" s="1692"/>
      <c r="Y67" s="1692"/>
    </row>
    <row r="68" spans="1:25" s="1729" customFormat="1" ht="18" customHeight="1" x14ac:dyDescent="0.15">
      <c r="A68" s="2785"/>
      <c r="B68" s="2791"/>
      <c r="C68" s="2782"/>
      <c r="D68" s="1618" t="s">
        <v>417</v>
      </c>
      <c r="E68" s="1585" t="s">
        <v>440</v>
      </c>
      <c r="F68" s="1633">
        <v>4</v>
      </c>
      <c r="G68" s="2794"/>
      <c r="H68" s="2794"/>
      <c r="I68" s="2794"/>
      <c r="J68" s="2797"/>
      <c r="K68" s="2807"/>
      <c r="L68" s="1719"/>
      <c r="V68" s="1692"/>
      <c r="W68" s="1692"/>
      <c r="X68" s="1692"/>
      <c r="Y68" s="1692"/>
    </row>
    <row r="69" spans="1:25" s="1729" customFormat="1" ht="18" customHeight="1" x14ac:dyDescent="0.15">
      <c r="A69" s="2786"/>
      <c r="B69" s="2792"/>
      <c r="C69" s="2783"/>
      <c r="D69" s="1618" t="s">
        <v>419</v>
      </c>
      <c r="E69" s="1601">
        <v>700</v>
      </c>
      <c r="F69" s="1648" t="s">
        <v>425</v>
      </c>
      <c r="G69" s="2795"/>
      <c r="H69" s="2795"/>
      <c r="I69" s="2795"/>
      <c r="J69" s="2798"/>
      <c r="K69" s="2808"/>
      <c r="L69" s="1719"/>
      <c r="V69" s="1692"/>
      <c r="W69" s="1692"/>
      <c r="X69" s="1692"/>
      <c r="Y69" s="1692"/>
    </row>
    <row r="70" spans="1:25" s="1729" customFormat="1" ht="18" customHeight="1" x14ac:dyDescent="0.15">
      <c r="A70" s="2784">
        <v>15</v>
      </c>
      <c r="B70" s="2787" t="s">
        <v>1318</v>
      </c>
      <c r="C70" s="2781" t="s">
        <v>146</v>
      </c>
      <c r="D70" s="1618" t="s">
        <v>421</v>
      </c>
      <c r="E70" s="1564" t="s">
        <v>1319</v>
      </c>
      <c r="F70" s="1618" t="s">
        <v>422</v>
      </c>
      <c r="G70" s="2790">
        <v>95</v>
      </c>
      <c r="H70" s="2790">
        <v>320</v>
      </c>
      <c r="I70" s="2790">
        <v>848</v>
      </c>
      <c r="J70" s="2781" t="s">
        <v>447</v>
      </c>
      <c r="K70" s="2800" t="s">
        <v>448</v>
      </c>
      <c r="V70" s="1692"/>
      <c r="W70" s="1692"/>
      <c r="X70" s="1692"/>
      <c r="Y70" s="1692"/>
    </row>
    <row r="71" spans="1:25" s="1729" customFormat="1" ht="18" customHeight="1" x14ac:dyDescent="0.15">
      <c r="A71" s="2785"/>
      <c r="B71" s="2788"/>
      <c r="C71" s="2782"/>
      <c r="D71" s="1618" t="s">
        <v>415</v>
      </c>
      <c r="E71" s="1660">
        <v>37.9</v>
      </c>
      <c r="F71" s="1618" t="s">
        <v>416</v>
      </c>
      <c r="G71" s="2791"/>
      <c r="H71" s="2791"/>
      <c r="I71" s="2791"/>
      <c r="J71" s="2782"/>
      <c r="K71" s="2801"/>
      <c r="V71" s="1692"/>
      <c r="W71" s="1692"/>
      <c r="X71" s="1692"/>
      <c r="Y71" s="1692"/>
    </row>
    <row r="72" spans="1:25" s="1729" customFormat="1" ht="18" customHeight="1" x14ac:dyDescent="0.15">
      <c r="A72" s="2785"/>
      <c r="B72" s="2788"/>
      <c r="C72" s="2782"/>
      <c r="D72" s="1618" t="s">
        <v>417</v>
      </c>
      <c r="E72" s="1585" t="s">
        <v>449</v>
      </c>
      <c r="F72" s="1633">
        <v>3</v>
      </c>
      <c r="G72" s="2791"/>
      <c r="H72" s="2791"/>
      <c r="I72" s="2791"/>
      <c r="J72" s="2782"/>
      <c r="K72" s="2801"/>
      <c r="V72" s="1692"/>
      <c r="W72" s="1692"/>
      <c r="X72" s="1692"/>
      <c r="Y72" s="1692"/>
    </row>
    <row r="73" spans="1:25" s="1729" customFormat="1" ht="18" customHeight="1" x14ac:dyDescent="0.15">
      <c r="A73" s="2785"/>
      <c r="B73" s="2788"/>
      <c r="C73" s="2782"/>
      <c r="D73" s="1618" t="s">
        <v>419</v>
      </c>
      <c r="E73" s="1601">
        <v>300</v>
      </c>
      <c r="F73" s="1648" t="s">
        <v>425</v>
      </c>
      <c r="G73" s="2792"/>
      <c r="H73" s="2792"/>
      <c r="I73" s="2792"/>
      <c r="J73" s="2783"/>
      <c r="K73" s="2802"/>
      <c r="V73" s="1692"/>
      <c r="W73" s="1692"/>
      <c r="X73" s="1692"/>
      <c r="Y73" s="1692"/>
    </row>
    <row r="74" spans="1:25" s="1729" customFormat="1" ht="18" customHeight="1" x14ac:dyDescent="0.15">
      <c r="A74" s="2785">
        <v>16</v>
      </c>
      <c r="B74" s="2788"/>
      <c r="C74" s="2782"/>
      <c r="D74" s="1618" t="s">
        <v>417</v>
      </c>
      <c r="E74" s="1585" t="s">
        <v>440</v>
      </c>
      <c r="F74" s="1633">
        <v>2</v>
      </c>
      <c r="G74" s="2790">
        <v>236</v>
      </c>
      <c r="H74" s="2790">
        <v>517</v>
      </c>
      <c r="I74" s="2790">
        <v>1370</v>
      </c>
      <c r="J74" s="2796" t="s">
        <v>450</v>
      </c>
      <c r="K74" s="2813"/>
      <c r="V74" s="1692"/>
      <c r="W74" s="1692"/>
      <c r="X74" s="1692"/>
      <c r="Y74" s="1692"/>
    </row>
    <row r="75" spans="1:25" s="1729" customFormat="1" ht="18" customHeight="1" x14ac:dyDescent="0.15">
      <c r="A75" s="2786"/>
      <c r="B75" s="2789"/>
      <c r="C75" s="2783"/>
      <c r="D75" s="1618" t="s">
        <v>419</v>
      </c>
      <c r="E75" s="1601">
        <v>50</v>
      </c>
      <c r="F75" s="1648" t="s">
        <v>433</v>
      </c>
      <c r="G75" s="2792"/>
      <c r="H75" s="2792"/>
      <c r="I75" s="2792"/>
      <c r="J75" s="2798"/>
      <c r="K75" s="2815"/>
      <c r="V75" s="1692"/>
      <c r="W75" s="1692"/>
      <c r="X75" s="1692"/>
      <c r="Y75" s="1692"/>
    </row>
    <row r="76" spans="1:25" s="1729" customFormat="1" ht="18" customHeight="1" x14ac:dyDescent="0.15">
      <c r="A76" s="2784">
        <v>17</v>
      </c>
      <c r="B76" s="2790" t="s">
        <v>1320</v>
      </c>
      <c r="C76" s="2781" t="s">
        <v>147</v>
      </c>
      <c r="D76" s="1618" t="s">
        <v>421</v>
      </c>
      <c r="E76" s="1564" t="s">
        <v>1321</v>
      </c>
      <c r="F76" s="1618" t="s">
        <v>422</v>
      </c>
      <c r="G76" s="2793">
        <v>491</v>
      </c>
      <c r="H76" s="2793">
        <v>1052</v>
      </c>
      <c r="I76" s="2793">
        <v>2787</v>
      </c>
      <c r="J76" s="2796" t="s">
        <v>454</v>
      </c>
      <c r="K76" s="2812" t="s">
        <v>1322</v>
      </c>
      <c r="V76" s="1692"/>
      <c r="W76" s="1692"/>
      <c r="X76" s="1692"/>
      <c r="Y76" s="1692"/>
    </row>
    <row r="77" spans="1:25" s="1729" customFormat="1" ht="18" customHeight="1" x14ac:dyDescent="0.15">
      <c r="A77" s="2785"/>
      <c r="B77" s="2791"/>
      <c r="C77" s="2782"/>
      <c r="D77" s="1618" t="s">
        <v>415</v>
      </c>
      <c r="E77" s="1564">
        <v>32</v>
      </c>
      <c r="F77" s="1618" t="s">
        <v>416</v>
      </c>
      <c r="G77" s="2794"/>
      <c r="H77" s="2794"/>
      <c r="I77" s="2794"/>
      <c r="J77" s="2797"/>
      <c r="K77" s="2803"/>
      <c r="V77" s="1692"/>
      <c r="W77" s="1692"/>
      <c r="X77" s="1692"/>
      <c r="Y77" s="1692"/>
    </row>
    <row r="78" spans="1:25" s="1729" customFormat="1" ht="18" customHeight="1" x14ac:dyDescent="0.15">
      <c r="A78" s="2785"/>
      <c r="B78" s="2791"/>
      <c r="C78" s="2782"/>
      <c r="D78" s="1618" t="s">
        <v>417</v>
      </c>
      <c r="E78" s="1585" t="s">
        <v>455</v>
      </c>
      <c r="F78" s="1633">
        <v>3</v>
      </c>
      <c r="G78" s="2794"/>
      <c r="H78" s="2794"/>
      <c r="I78" s="2794"/>
      <c r="J78" s="2797"/>
      <c r="K78" s="2803"/>
      <c r="V78" s="1692"/>
      <c r="W78" s="1692"/>
      <c r="X78" s="1692"/>
      <c r="Y78" s="1692"/>
    </row>
    <row r="79" spans="1:25" s="1729" customFormat="1" ht="18" customHeight="1" x14ac:dyDescent="0.15">
      <c r="A79" s="2786"/>
      <c r="B79" s="2792"/>
      <c r="C79" s="2783"/>
      <c r="D79" s="1618" t="s">
        <v>419</v>
      </c>
      <c r="E79" s="1601">
        <v>1200</v>
      </c>
      <c r="F79" s="1648" t="s">
        <v>425</v>
      </c>
      <c r="G79" s="2795"/>
      <c r="H79" s="2795"/>
      <c r="I79" s="2795"/>
      <c r="J79" s="2798"/>
      <c r="K79" s="2804"/>
      <c r="V79" s="1692"/>
      <c r="W79" s="1692"/>
      <c r="X79" s="1692"/>
      <c r="Y79" s="1692"/>
    </row>
    <row r="80" spans="1:25" s="1729" customFormat="1" ht="18" customHeight="1" x14ac:dyDescent="0.15">
      <c r="A80" s="2784">
        <v>18</v>
      </c>
      <c r="B80" s="2790" t="s">
        <v>1323</v>
      </c>
      <c r="C80" s="2781" t="s">
        <v>148</v>
      </c>
      <c r="D80" s="1618" t="s">
        <v>421</v>
      </c>
      <c r="E80" s="1564" t="s">
        <v>1324</v>
      </c>
      <c r="F80" s="1618" t="s">
        <v>422</v>
      </c>
      <c r="G80" s="2793">
        <v>173</v>
      </c>
      <c r="H80" s="2793">
        <v>405</v>
      </c>
      <c r="I80" s="2793">
        <v>1073</v>
      </c>
      <c r="J80" s="2796" t="s">
        <v>456</v>
      </c>
      <c r="K80" s="2806" t="s">
        <v>457</v>
      </c>
      <c r="L80" s="1719"/>
      <c r="M80" s="1719"/>
      <c r="V80" s="1692"/>
      <c r="W80" s="1692"/>
      <c r="X80" s="1692"/>
      <c r="Y80" s="1692"/>
    </row>
    <row r="81" spans="1:25" s="1729" customFormat="1" ht="18" customHeight="1" x14ac:dyDescent="0.15">
      <c r="A81" s="2785"/>
      <c r="B81" s="2791"/>
      <c r="C81" s="2782"/>
      <c r="D81" s="1618" t="s">
        <v>415</v>
      </c>
      <c r="E81" s="1564">
        <v>35</v>
      </c>
      <c r="F81" s="1618" t="s">
        <v>416</v>
      </c>
      <c r="G81" s="2794"/>
      <c r="H81" s="2794"/>
      <c r="I81" s="2794"/>
      <c r="J81" s="2797"/>
      <c r="K81" s="2807"/>
      <c r="L81" s="1719"/>
      <c r="M81" s="1719"/>
      <c r="V81" s="1692"/>
      <c r="W81" s="1692"/>
      <c r="X81" s="1692"/>
      <c r="Y81" s="1692"/>
    </row>
    <row r="82" spans="1:25" s="1729" customFormat="1" ht="18" customHeight="1" x14ac:dyDescent="0.15">
      <c r="A82" s="2785"/>
      <c r="B82" s="2791"/>
      <c r="C82" s="2782"/>
      <c r="D82" s="1618" t="s">
        <v>417</v>
      </c>
      <c r="E82" s="1585" t="s">
        <v>429</v>
      </c>
      <c r="F82" s="1633">
        <v>2</v>
      </c>
      <c r="G82" s="2794"/>
      <c r="H82" s="2794"/>
      <c r="I82" s="2794"/>
      <c r="J82" s="2797"/>
      <c r="K82" s="2807"/>
      <c r="L82" s="1719"/>
      <c r="M82" s="1719"/>
      <c r="V82" s="1692"/>
      <c r="W82" s="1692"/>
      <c r="X82" s="1692"/>
      <c r="Y82" s="1692"/>
    </row>
    <row r="83" spans="1:25" s="1729" customFormat="1" ht="18" customHeight="1" x14ac:dyDescent="0.15">
      <c r="A83" s="2786"/>
      <c r="B83" s="2792"/>
      <c r="C83" s="2783"/>
      <c r="D83" s="1618" t="s">
        <v>419</v>
      </c>
      <c r="E83" s="1601">
        <v>450</v>
      </c>
      <c r="F83" s="1648" t="s">
        <v>433</v>
      </c>
      <c r="G83" s="2795"/>
      <c r="H83" s="2795"/>
      <c r="I83" s="2795"/>
      <c r="J83" s="2798"/>
      <c r="K83" s="2808"/>
      <c r="L83" s="1719"/>
      <c r="M83" s="1719"/>
      <c r="V83" s="1692"/>
      <c r="W83" s="1692"/>
      <c r="X83" s="1692"/>
      <c r="Y83" s="1692"/>
    </row>
    <row r="84" spans="1:25" s="1729" customFormat="1" ht="18" customHeight="1" x14ac:dyDescent="0.15">
      <c r="A84" s="2784">
        <v>19</v>
      </c>
      <c r="B84" s="2790" t="s">
        <v>1325</v>
      </c>
      <c r="C84" s="2781" t="s">
        <v>147</v>
      </c>
      <c r="D84" s="1618" t="s">
        <v>421</v>
      </c>
      <c r="E84" s="1593" t="s">
        <v>458</v>
      </c>
      <c r="F84" s="1618" t="s">
        <v>422</v>
      </c>
      <c r="G84" s="2793">
        <v>1069</v>
      </c>
      <c r="H84" s="2793">
        <v>2043</v>
      </c>
      <c r="I84" s="2793">
        <v>5413</v>
      </c>
      <c r="J84" s="2796" t="s">
        <v>459</v>
      </c>
      <c r="K84" s="2800" t="s">
        <v>460</v>
      </c>
      <c r="V84" s="1692"/>
      <c r="W84" s="1692"/>
      <c r="X84" s="1692"/>
      <c r="Y84" s="1692"/>
    </row>
    <row r="85" spans="1:25" s="1729" customFormat="1" ht="18" customHeight="1" x14ac:dyDescent="0.15">
      <c r="A85" s="2785"/>
      <c r="B85" s="2791"/>
      <c r="C85" s="2782"/>
      <c r="D85" s="1618" t="s">
        <v>415</v>
      </c>
      <c r="E85" s="1660">
        <v>46.8</v>
      </c>
      <c r="F85" s="1618" t="s">
        <v>416</v>
      </c>
      <c r="G85" s="2794"/>
      <c r="H85" s="2794"/>
      <c r="I85" s="2794"/>
      <c r="J85" s="2797"/>
      <c r="K85" s="2801"/>
      <c r="V85" s="1692"/>
      <c r="W85" s="1692"/>
      <c r="X85" s="1692"/>
      <c r="Y85" s="1692"/>
    </row>
    <row r="86" spans="1:25" s="1729" customFormat="1" ht="18" customHeight="1" x14ac:dyDescent="0.15">
      <c r="A86" s="2785"/>
      <c r="B86" s="2791"/>
      <c r="C86" s="2782"/>
      <c r="D86" s="1618" t="s">
        <v>417</v>
      </c>
      <c r="E86" s="1585" t="s">
        <v>424</v>
      </c>
      <c r="F86" s="1633">
        <v>3</v>
      </c>
      <c r="G86" s="2794"/>
      <c r="H86" s="2794"/>
      <c r="I86" s="2794"/>
      <c r="J86" s="2797"/>
      <c r="K86" s="2801"/>
      <c r="V86" s="1692"/>
      <c r="W86" s="1692"/>
      <c r="X86" s="1692"/>
      <c r="Y86" s="1692"/>
    </row>
    <row r="87" spans="1:25" s="1729" customFormat="1" ht="18" customHeight="1" x14ac:dyDescent="0.15">
      <c r="A87" s="2786"/>
      <c r="B87" s="2792"/>
      <c r="C87" s="2783"/>
      <c r="D87" s="1618" t="s">
        <v>419</v>
      </c>
      <c r="E87" s="1601">
        <v>1200</v>
      </c>
      <c r="F87" s="1648" t="s">
        <v>425</v>
      </c>
      <c r="G87" s="2795"/>
      <c r="H87" s="2795"/>
      <c r="I87" s="2795"/>
      <c r="J87" s="2798"/>
      <c r="K87" s="2802"/>
      <c r="V87" s="1692"/>
      <c r="W87" s="1692"/>
      <c r="X87" s="1692"/>
      <c r="Y87" s="1692"/>
    </row>
    <row r="88" spans="1:25" s="1729" customFormat="1" ht="18" customHeight="1" x14ac:dyDescent="0.15">
      <c r="A88" s="2784">
        <v>20</v>
      </c>
      <c r="B88" s="2790" t="s">
        <v>1326</v>
      </c>
      <c r="C88" s="2781" t="s">
        <v>147</v>
      </c>
      <c r="D88" s="1618" t="s">
        <v>421</v>
      </c>
      <c r="E88" s="1593" t="s">
        <v>1327</v>
      </c>
      <c r="F88" s="1618" t="s">
        <v>422</v>
      </c>
      <c r="G88" s="2793">
        <v>800</v>
      </c>
      <c r="H88" s="2793">
        <v>1480</v>
      </c>
      <c r="I88" s="2793">
        <v>3922</v>
      </c>
      <c r="J88" s="2796" t="s">
        <v>461</v>
      </c>
      <c r="K88" s="2800" t="s">
        <v>462</v>
      </c>
      <c r="L88" s="1719"/>
      <c r="V88" s="1692"/>
      <c r="W88" s="1692"/>
      <c r="X88" s="1692"/>
      <c r="Y88" s="1692"/>
    </row>
    <row r="89" spans="1:25" s="1729" customFormat="1" ht="18" customHeight="1" x14ac:dyDescent="0.15">
      <c r="A89" s="2785"/>
      <c r="B89" s="2791"/>
      <c r="C89" s="2782"/>
      <c r="D89" s="1618" t="s">
        <v>415</v>
      </c>
      <c r="E89" s="1660">
        <v>24</v>
      </c>
      <c r="F89" s="1618" t="s">
        <v>416</v>
      </c>
      <c r="G89" s="2794"/>
      <c r="H89" s="2794"/>
      <c r="I89" s="2794"/>
      <c r="J89" s="2797"/>
      <c r="K89" s="2801"/>
      <c r="L89" s="1719"/>
      <c r="V89" s="1692"/>
      <c r="W89" s="1692"/>
      <c r="X89" s="1692"/>
      <c r="Y89" s="1692"/>
    </row>
    <row r="90" spans="1:25" s="1729" customFormat="1" ht="18" customHeight="1" x14ac:dyDescent="0.15">
      <c r="A90" s="2785"/>
      <c r="B90" s="2791"/>
      <c r="C90" s="2782"/>
      <c r="D90" s="1618" t="s">
        <v>417</v>
      </c>
      <c r="E90" s="1585" t="s">
        <v>424</v>
      </c>
      <c r="F90" s="1633">
        <v>2</v>
      </c>
      <c r="G90" s="2794"/>
      <c r="H90" s="2794"/>
      <c r="I90" s="2794"/>
      <c r="J90" s="2797"/>
      <c r="K90" s="2801"/>
      <c r="L90" s="1719"/>
      <c r="V90" s="1692"/>
      <c r="W90" s="1692"/>
      <c r="X90" s="1692"/>
      <c r="Y90" s="1692"/>
    </row>
    <row r="91" spans="1:25" s="1729" customFormat="1" ht="18" customHeight="1" x14ac:dyDescent="0.15">
      <c r="A91" s="2785"/>
      <c r="B91" s="2791"/>
      <c r="C91" s="2782"/>
      <c r="D91" s="1618" t="s">
        <v>417</v>
      </c>
      <c r="E91" s="1585" t="s">
        <v>1328</v>
      </c>
      <c r="F91" s="1633">
        <v>1</v>
      </c>
      <c r="G91" s="2794"/>
      <c r="H91" s="2794"/>
      <c r="I91" s="2794"/>
      <c r="J91" s="2797"/>
      <c r="K91" s="2801"/>
      <c r="L91" s="1719"/>
      <c r="V91" s="1692"/>
      <c r="W91" s="1692"/>
      <c r="X91" s="1692"/>
      <c r="Y91" s="1692"/>
    </row>
    <row r="92" spans="1:25" s="1729" customFormat="1" ht="18" customHeight="1" x14ac:dyDescent="0.15">
      <c r="A92" s="2786"/>
      <c r="B92" s="2792"/>
      <c r="C92" s="2783"/>
      <c r="D92" s="1618" t="s">
        <v>419</v>
      </c>
      <c r="E92" s="1601">
        <v>400</v>
      </c>
      <c r="F92" s="1648" t="s">
        <v>433</v>
      </c>
      <c r="G92" s="2795"/>
      <c r="H92" s="2795"/>
      <c r="I92" s="2795"/>
      <c r="J92" s="2798"/>
      <c r="K92" s="2802"/>
      <c r="L92" s="1719"/>
      <c r="V92" s="1692"/>
      <c r="W92" s="1692"/>
      <c r="X92" s="1692"/>
      <c r="Y92" s="1692"/>
    </row>
    <row r="93" spans="1:25" s="1729" customFormat="1" ht="18" customHeight="1" x14ac:dyDescent="0.15">
      <c r="A93" s="2784">
        <v>21</v>
      </c>
      <c r="B93" s="2790" t="s">
        <v>1329</v>
      </c>
      <c r="C93" s="2781" t="s">
        <v>146</v>
      </c>
      <c r="D93" s="1618" t="s">
        <v>421</v>
      </c>
      <c r="E93" s="1564" t="s">
        <v>1220</v>
      </c>
      <c r="F93" s="1618" t="s">
        <v>422</v>
      </c>
      <c r="G93" s="2793">
        <v>805</v>
      </c>
      <c r="H93" s="2793">
        <v>813</v>
      </c>
      <c r="I93" s="2793">
        <v>2154</v>
      </c>
      <c r="J93" s="2796" t="s">
        <v>1656</v>
      </c>
      <c r="K93" s="2800" t="s">
        <v>1330</v>
      </c>
      <c r="V93" s="1692"/>
      <c r="W93" s="1692"/>
      <c r="X93" s="1692"/>
      <c r="Y93" s="1692"/>
    </row>
    <row r="94" spans="1:25" s="1729" customFormat="1" ht="18" customHeight="1" x14ac:dyDescent="0.15">
      <c r="A94" s="2785"/>
      <c r="B94" s="2791"/>
      <c r="C94" s="2782"/>
      <c r="D94" s="1618" t="s">
        <v>415</v>
      </c>
      <c r="E94" s="1564">
        <v>45</v>
      </c>
      <c r="F94" s="1618" t="s">
        <v>416</v>
      </c>
      <c r="G94" s="2794"/>
      <c r="H94" s="2794"/>
      <c r="I94" s="2794"/>
      <c r="J94" s="2797"/>
      <c r="K94" s="2801"/>
      <c r="V94" s="1692"/>
      <c r="W94" s="1692"/>
      <c r="X94" s="1692"/>
      <c r="Y94" s="1692"/>
    </row>
    <row r="95" spans="1:25" s="1729" customFormat="1" ht="18" customHeight="1" x14ac:dyDescent="0.15">
      <c r="A95" s="2785"/>
      <c r="B95" s="2791"/>
      <c r="C95" s="2782"/>
      <c r="D95" s="1618" t="s">
        <v>417</v>
      </c>
      <c r="E95" s="1585" t="s">
        <v>428</v>
      </c>
      <c r="F95" s="1633">
        <v>3</v>
      </c>
      <c r="G95" s="2794"/>
      <c r="H95" s="2794"/>
      <c r="I95" s="2794"/>
      <c r="J95" s="2797"/>
      <c r="K95" s="2801"/>
      <c r="V95" s="1692"/>
      <c r="W95" s="1692"/>
      <c r="X95" s="1692"/>
      <c r="Y95" s="1692"/>
    </row>
    <row r="96" spans="1:25" s="1729" customFormat="1" ht="18" customHeight="1" x14ac:dyDescent="0.15">
      <c r="A96" s="2785"/>
      <c r="B96" s="2791"/>
      <c r="C96" s="2782"/>
      <c r="D96" s="1618" t="s">
        <v>417</v>
      </c>
      <c r="E96" s="1585" t="s">
        <v>1331</v>
      </c>
      <c r="F96" s="1633">
        <v>1</v>
      </c>
      <c r="G96" s="2794"/>
      <c r="H96" s="2794"/>
      <c r="I96" s="2794"/>
      <c r="J96" s="2797"/>
      <c r="K96" s="2801"/>
      <c r="V96" s="1692"/>
      <c r="W96" s="1692"/>
      <c r="X96" s="1692"/>
      <c r="Y96" s="1692"/>
    </row>
    <row r="97" spans="1:25" s="1729" customFormat="1" ht="18" customHeight="1" x14ac:dyDescent="0.15">
      <c r="A97" s="2786"/>
      <c r="B97" s="2792"/>
      <c r="C97" s="2783"/>
      <c r="D97" s="1618" t="s">
        <v>419</v>
      </c>
      <c r="E97" s="1601">
        <v>300</v>
      </c>
      <c r="F97" s="1648" t="s">
        <v>425</v>
      </c>
      <c r="G97" s="2795"/>
      <c r="H97" s="2795"/>
      <c r="I97" s="2795"/>
      <c r="J97" s="2798"/>
      <c r="K97" s="2802"/>
      <c r="V97" s="1692"/>
      <c r="W97" s="1692"/>
      <c r="X97" s="1692"/>
      <c r="Y97" s="1692"/>
    </row>
    <row r="98" spans="1:25" s="1729" customFormat="1" ht="18" customHeight="1" x14ac:dyDescent="0.15">
      <c r="A98" s="2784">
        <v>22</v>
      </c>
      <c r="B98" s="2790" t="s">
        <v>463</v>
      </c>
      <c r="C98" s="2781" t="s">
        <v>146</v>
      </c>
      <c r="D98" s="2236" t="s">
        <v>421</v>
      </c>
      <c r="E98" s="1627" t="s">
        <v>1332</v>
      </c>
      <c r="F98" s="2236" t="s">
        <v>422</v>
      </c>
      <c r="G98" s="2793">
        <v>858</v>
      </c>
      <c r="H98" s="2793">
        <v>3412</v>
      </c>
      <c r="I98" s="2793">
        <v>9041</v>
      </c>
      <c r="J98" s="2796" t="s">
        <v>464</v>
      </c>
      <c r="K98" s="2800" t="s">
        <v>465</v>
      </c>
      <c r="V98" s="1692"/>
      <c r="W98" s="1692"/>
      <c r="X98" s="1692"/>
      <c r="Y98" s="1692"/>
    </row>
    <row r="99" spans="1:25" s="1729" customFormat="1" ht="18" customHeight="1" x14ac:dyDescent="0.15">
      <c r="A99" s="2785"/>
      <c r="B99" s="2791"/>
      <c r="C99" s="2782"/>
      <c r="D99" s="1618" t="s">
        <v>415</v>
      </c>
      <c r="E99" s="1660">
        <v>28.5</v>
      </c>
      <c r="F99" s="1618" t="s">
        <v>416</v>
      </c>
      <c r="G99" s="2794"/>
      <c r="H99" s="2794"/>
      <c r="I99" s="2794"/>
      <c r="J99" s="2797"/>
      <c r="K99" s="2801"/>
      <c r="V99" s="1692"/>
      <c r="W99" s="1692"/>
      <c r="X99" s="1692"/>
      <c r="Y99" s="1692"/>
    </row>
    <row r="100" spans="1:25" s="1729" customFormat="1" ht="18" customHeight="1" x14ac:dyDescent="0.15">
      <c r="A100" s="2786"/>
      <c r="B100" s="2792"/>
      <c r="C100" s="2783"/>
      <c r="D100" s="1618" t="s">
        <v>417</v>
      </c>
      <c r="E100" s="1585" t="s">
        <v>440</v>
      </c>
      <c r="F100" s="1633">
        <v>4</v>
      </c>
      <c r="G100" s="2795"/>
      <c r="H100" s="2795"/>
      <c r="I100" s="2795"/>
      <c r="J100" s="2798"/>
      <c r="K100" s="2802"/>
      <c r="V100" s="1692"/>
      <c r="W100" s="1692"/>
      <c r="X100" s="1692"/>
      <c r="Y100" s="1692"/>
    </row>
    <row r="101" spans="1:25" s="1729" customFormat="1" ht="18" customHeight="1" x14ac:dyDescent="0.15">
      <c r="A101" s="2784">
        <v>23</v>
      </c>
      <c r="B101" s="2790" t="s">
        <v>1333</v>
      </c>
      <c r="C101" s="2781" t="s">
        <v>1334</v>
      </c>
      <c r="D101" s="1618" t="s">
        <v>1335</v>
      </c>
      <c r="E101" s="1593" t="s">
        <v>1336</v>
      </c>
      <c r="F101" s="1633" t="s">
        <v>1337</v>
      </c>
      <c r="G101" s="2866">
        <v>40</v>
      </c>
      <c r="H101" s="2866">
        <v>45</v>
      </c>
      <c r="I101" s="2866">
        <v>119</v>
      </c>
      <c r="J101" s="2781" t="s">
        <v>1338</v>
      </c>
      <c r="K101" s="2869">
        <v>2009.6</v>
      </c>
      <c r="V101" s="1692"/>
      <c r="W101" s="1692"/>
      <c r="X101" s="1692"/>
      <c r="Y101" s="1692"/>
    </row>
    <row r="102" spans="1:25" s="1729" customFormat="1" ht="18" customHeight="1" x14ac:dyDescent="0.15">
      <c r="A102" s="2785"/>
      <c r="B102" s="2791"/>
      <c r="C102" s="2782"/>
      <c r="D102" s="1618" t="s">
        <v>1339</v>
      </c>
      <c r="E102" s="1562">
        <v>19.25</v>
      </c>
      <c r="F102" s="1633" t="s">
        <v>1340</v>
      </c>
      <c r="G102" s="2867"/>
      <c r="H102" s="2867"/>
      <c r="I102" s="2867"/>
      <c r="J102" s="2782"/>
      <c r="K102" s="2870"/>
      <c r="V102" s="1692"/>
      <c r="W102" s="1692"/>
      <c r="X102" s="1692"/>
      <c r="Y102" s="1692"/>
    </row>
    <row r="103" spans="1:25" s="1729" customFormat="1" ht="18" customHeight="1" x14ac:dyDescent="0.15">
      <c r="A103" s="2786"/>
      <c r="B103" s="2792"/>
      <c r="C103" s="2783"/>
      <c r="D103" s="1618" t="s">
        <v>1341</v>
      </c>
      <c r="E103" s="1585" t="s">
        <v>1342</v>
      </c>
      <c r="F103" s="1633">
        <v>3</v>
      </c>
      <c r="G103" s="2868"/>
      <c r="H103" s="2868"/>
      <c r="I103" s="2868"/>
      <c r="J103" s="2783"/>
      <c r="K103" s="2871"/>
      <c r="L103" s="1720"/>
      <c r="V103" s="1692"/>
      <c r="W103" s="1692"/>
      <c r="X103" s="1692"/>
      <c r="Y103" s="1692"/>
    </row>
    <row r="104" spans="1:25" s="1729" customFormat="1" ht="18" customHeight="1" x14ac:dyDescent="0.15">
      <c r="A104" s="2784">
        <v>24</v>
      </c>
      <c r="B104" s="2787" t="s">
        <v>1343</v>
      </c>
      <c r="C104" s="2781" t="s">
        <v>1344</v>
      </c>
      <c r="D104" s="1618" t="s">
        <v>1345</v>
      </c>
      <c r="E104" s="1594" t="s">
        <v>1346</v>
      </c>
      <c r="F104" s="1633" t="s">
        <v>1347</v>
      </c>
      <c r="G104" s="2790">
        <v>9</v>
      </c>
      <c r="H104" s="2790">
        <v>8</v>
      </c>
      <c r="I104" s="2790">
        <v>1015</v>
      </c>
      <c r="J104" s="2796" t="s">
        <v>1348</v>
      </c>
      <c r="K104" s="2872" t="s">
        <v>1349</v>
      </c>
      <c r="V104" s="1692"/>
      <c r="W104" s="1692"/>
      <c r="X104" s="1692"/>
      <c r="Y104" s="1692"/>
    </row>
    <row r="105" spans="1:25" s="1729" customFormat="1" ht="18" customHeight="1" x14ac:dyDescent="0.15">
      <c r="A105" s="2785"/>
      <c r="B105" s="2788"/>
      <c r="C105" s="2782"/>
      <c r="D105" s="1618" t="s">
        <v>1339</v>
      </c>
      <c r="E105" s="1593" t="s">
        <v>1350</v>
      </c>
      <c r="F105" s="1633" t="s">
        <v>1340</v>
      </c>
      <c r="G105" s="2791"/>
      <c r="H105" s="2791"/>
      <c r="I105" s="2791"/>
      <c r="J105" s="2797"/>
      <c r="K105" s="2873"/>
      <c r="V105" s="1692"/>
      <c r="W105" s="1692"/>
      <c r="X105" s="1692"/>
      <c r="Y105" s="1692"/>
    </row>
    <row r="106" spans="1:25" s="1729" customFormat="1" ht="18" customHeight="1" x14ac:dyDescent="0.15">
      <c r="A106" s="2785"/>
      <c r="B106" s="2788"/>
      <c r="C106" s="2782"/>
      <c r="D106" s="1618" t="s">
        <v>1341</v>
      </c>
      <c r="E106" s="1585" t="s">
        <v>1351</v>
      </c>
      <c r="F106" s="1633">
        <v>4</v>
      </c>
      <c r="G106" s="2792"/>
      <c r="H106" s="2792"/>
      <c r="I106" s="2792"/>
      <c r="J106" s="2798"/>
      <c r="K106" s="2873"/>
      <c r="V106" s="1692"/>
      <c r="W106" s="1692"/>
      <c r="X106" s="1692"/>
      <c r="Y106" s="1692"/>
    </row>
    <row r="107" spans="1:25" s="1729" customFormat="1" ht="18" customHeight="1" x14ac:dyDescent="0.15">
      <c r="A107" s="2234">
        <v>25</v>
      </c>
      <c r="B107" s="2789"/>
      <c r="C107" s="2783"/>
      <c r="D107" s="1618" t="s">
        <v>1341</v>
      </c>
      <c r="E107" s="1585" t="s">
        <v>1352</v>
      </c>
      <c r="F107" s="1633">
        <v>3</v>
      </c>
      <c r="G107" s="2236">
        <v>126</v>
      </c>
      <c r="H107" s="2236">
        <v>200</v>
      </c>
      <c r="I107" s="2236">
        <v>530</v>
      </c>
      <c r="J107" s="2237" t="s">
        <v>1353</v>
      </c>
      <c r="K107" s="2238" t="s">
        <v>1354</v>
      </c>
      <c r="V107" s="1692"/>
      <c r="W107" s="1692"/>
      <c r="X107" s="1692"/>
      <c r="Y107" s="1692"/>
    </row>
    <row r="108" spans="1:25" s="1729" customFormat="1" ht="18" customHeight="1" x14ac:dyDescent="0.15">
      <c r="A108" s="2784">
        <v>26</v>
      </c>
      <c r="B108" s="2787" t="s">
        <v>1651</v>
      </c>
      <c r="C108" s="2781" t="s">
        <v>146</v>
      </c>
      <c r="D108" s="1618" t="s">
        <v>421</v>
      </c>
      <c r="E108" s="1564" t="s">
        <v>1355</v>
      </c>
      <c r="F108" s="1618" t="s">
        <v>422</v>
      </c>
      <c r="G108" s="2793"/>
      <c r="H108" s="2793"/>
      <c r="I108" s="2793"/>
      <c r="J108" s="2796" t="s">
        <v>1356</v>
      </c>
      <c r="K108" s="2812" t="s">
        <v>1357</v>
      </c>
      <c r="V108" s="1692"/>
      <c r="W108" s="1692"/>
      <c r="X108" s="1692"/>
      <c r="Y108" s="1692"/>
    </row>
    <row r="109" spans="1:25" s="1729" customFormat="1" ht="18" customHeight="1" x14ac:dyDescent="0.15">
      <c r="A109" s="2785"/>
      <c r="B109" s="2791"/>
      <c r="C109" s="2782"/>
      <c r="D109" s="1618" t="s">
        <v>415</v>
      </c>
      <c r="E109" s="1640">
        <v>18.72</v>
      </c>
      <c r="F109" s="1618" t="s">
        <v>416</v>
      </c>
      <c r="G109" s="2794"/>
      <c r="H109" s="2794"/>
      <c r="I109" s="2794"/>
      <c r="J109" s="2797"/>
      <c r="K109" s="2803"/>
      <c r="V109" s="1692"/>
      <c r="W109" s="1692"/>
      <c r="X109" s="1692"/>
      <c r="Y109" s="1692"/>
    </row>
    <row r="110" spans="1:25" s="1729" customFormat="1" ht="18" customHeight="1" x14ac:dyDescent="0.15">
      <c r="A110" s="2785"/>
      <c r="B110" s="2791"/>
      <c r="C110" s="2782"/>
      <c r="D110" s="1618" t="s">
        <v>417</v>
      </c>
      <c r="E110" s="1585" t="s">
        <v>424</v>
      </c>
      <c r="F110" s="1633">
        <v>2</v>
      </c>
      <c r="G110" s="2794"/>
      <c r="H110" s="2794"/>
      <c r="I110" s="2794"/>
      <c r="J110" s="2797"/>
      <c r="K110" s="2803"/>
      <c r="V110" s="1692"/>
      <c r="W110" s="1692"/>
      <c r="X110" s="1692"/>
      <c r="Y110" s="1692"/>
    </row>
    <row r="111" spans="1:25" s="1729" customFormat="1" ht="18" customHeight="1" x14ac:dyDescent="0.15">
      <c r="A111" s="2786"/>
      <c r="B111" s="2792"/>
      <c r="C111" s="2783"/>
      <c r="D111" s="1618" t="s">
        <v>419</v>
      </c>
      <c r="E111" s="1601">
        <v>900</v>
      </c>
      <c r="F111" s="1648" t="s">
        <v>425</v>
      </c>
      <c r="G111" s="2795"/>
      <c r="H111" s="2795"/>
      <c r="I111" s="2795"/>
      <c r="J111" s="2798"/>
      <c r="K111" s="2804"/>
      <c r="V111" s="1692"/>
      <c r="W111" s="1692"/>
      <c r="X111" s="1692"/>
      <c r="Y111" s="1692"/>
    </row>
    <row r="112" spans="1:25" s="1729" customFormat="1" ht="18" customHeight="1" x14ac:dyDescent="0.15">
      <c r="A112" s="2784">
        <v>27</v>
      </c>
      <c r="B112" s="2790" t="s">
        <v>466</v>
      </c>
      <c r="C112" s="2781" t="s">
        <v>146</v>
      </c>
      <c r="D112" s="1618" t="s">
        <v>421</v>
      </c>
      <c r="E112" s="1564" t="s">
        <v>1358</v>
      </c>
      <c r="F112" s="1618" t="s">
        <v>422</v>
      </c>
      <c r="G112" s="2793">
        <v>99</v>
      </c>
      <c r="H112" s="2793">
        <v>101</v>
      </c>
      <c r="I112" s="2793">
        <v>267</v>
      </c>
      <c r="J112" s="2796" t="s">
        <v>467</v>
      </c>
      <c r="K112" s="2800" t="s">
        <v>468</v>
      </c>
      <c r="V112" s="1692"/>
      <c r="W112" s="1692"/>
      <c r="X112" s="1692"/>
      <c r="Y112" s="1692"/>
    </row>
    <row r="113" spans="1:25" s="1729" customFormat="1" ht="18" customHeight="1" x14ac:dyDescent="0.15">
      <c r="A113" s="2785"/>
      <c r="B113" s="2791"/>
      <c r="C113" s="2782"/>
      <c r="D113" s="1618" t="s">
        <v>415</v>
      </c>
      <c r="E113" s="1660">
        <v>13.2</v>
      </c>
      <c r="F113" s="1618" t="s">
        <v>416</v>
      </c>
      <c r="G113" s="2794"/>
      <c r="H113" s="2794"/>
      <c r="I113" s="2794"/>
      <c r="J113" s="2797"/>
      <c r="K113" s="2801"/>
      <c r="V113" s="1692"/>
      <c r="W113" s="1692"/>
      <c r="X113" s="1692"/>
      <c r="Y113" s="1692"/>
    </row>
    <row r="114" spans="1:25" s="1729" customFormat="1" ht="18" customHeight="1" x14ac:dyDescent="0.15">
      <c r="A114" s="2786"/>
      <c r="B114" s="2792"/>
      <c r="C114" s="2783"/>
      <c r="D114" s="1618" t="s">
        <v>417</v>
      </c>
      <c r="E114" s="1585" t="s">
        <v>443</v>
      </c>
      <c r="F114" s="1633">
        <v>3</v>
      </c>
      <c r="G114" s="2795"/>
      <c r="H114" s="2795"/>
      <c r="I114" s="2795"/>
      <c r="J114" s="2798"/>
      <c r="K114" s="2802"/>
      <c r="V114" s="1692"/>
      <c r="W114" s="1692"/>
      <c r="X114" s="1692"/>
      <c r="Y114" s="1692"/>
    </row>
    <row r="115" spans="1:25" s="1729" customFormat="1" ht="18" customHeight="1" x14ac:dyDescent="0.15">
      <c r="A115" s="2784">
        <v>28</v>
      </c>
      <c r="B115" s="2790" t="s">
        <v>469</v>
      </c>
      <c r="C115" s="2781" t="s">
        <v>146</v>
      </c>
      <c r="D115" s="1618" t="s">
        <v>421</v>
      </c>
      <c r="E115" s="1564" t="s">
        <v>1359</v>
      </c>
      <c r="F115" s="1618" t="s">
        <v>422</v>
      </c>
      <c r="G115" s="2793">
        <v>55</v>
      </c>
      <c r="H115" s="2793">
        <v>57</v>
      </c>
      <c r="I115" s="2793">
        <v>151</v>
      </c>
      <c r="J115" s="2796" t="s">
        <v>470</v>
      </c>
      <c r="K115" s="2800" t="s">
        <v>468</v>
      </c>
      <c r="V115" s="1692"/>
      <c r="W115" s="1692"/>
      <c r="X115" s="1692"/>
      <c r="Y115" s="1692"/>
    </row>
    <row r="116" spans="1:25" s="1729" customFormat="1" ht="18" customHeight="1" x14ac:dyDescent="0.15">
      <c r="A116" s="2785"/>
      <c r="B116" s="2791"/>
      <c r="C116" s="2782"/>
      <c r="D116" s="1618" t="s">
        <v>415</v>
      </c>
      <c r="E116" s="1564">
        <v>9</v>
      </c>
      <c r="F116" s="1618" t="s">
        <v>416</v>
      </c>
      <c r="G116" s="2794"/>
      <c r="H116" s="2794"/>
      <c r="I116" s="2794"/>
      <c r="J116" s="2797"/>
      <c r="K116" s="2801"/>
      <c r="V116" s="1692"/>
      <c r="W116" s="1692"/>
      <c r="X116" s="1692"/>
      <c r="Y116" s="1692"/>
    </row>
    <row r="117" spans="1:25" s="1729" customFormat="1" ht="18" customHeight="1" x14ac:dyDescent="0.15">
      <c r="A117" s="2786"/>
      <c r="B117" s="2792"/>
      <c r="C117" s="2783"/>
      <c r="D117" s="1618" t="s">
        <v>417</v>
      </c>
      <c r="E117" s="1585" t="s">
        <v>429</v>
      </c>
      <c r="F117" s="1633">
        <v>4</v>
      </c>
      <c r="G117" s="2795"/>
      <c r="H117" s="2795"/>
      <c r="I117" s="2795"/>
      <c r="J117" s="2798"/>
      <c r="K117" s="2802"/>
      <c r="V117" s="1692"/>
      <c r="W117" s="1692"/>
      <c r="X117" s="1692"/>
      <c r="Y117" s="1692"/>
    </row>
    <row r="118" spans="1:25" s="1729" customFormat="1" ht="18" customHeight="1" x14ac:dyDescent="0.15">
      <c r="A118" s="2784">
        <v>29</v>
      </c>
      <c r="B118" s="2790" t="s">
        <v>471</v>
      </c>
      <c r="C118" s="2781" t="s">
        <v>146</v>
      </c>
      <c r="D118" s="1618" t="s">
        <v>421</v>
      </c>
      <c r="E118" s="1564" t="s">
        <v>1360</v>
      </c>
      <c r="F118" s="1618" t="s">
        <v>422</v>
      </c>
      <c r="G118" s="2793">
        <v>278</v>
      </c>
      <c r="H118" s="2793">
        <v>279</v>
      </c>
      <c r="I118" s="2793">
        <v>739</v>
      </c>
      <c r="J118" s="2781" t="s">
        <v>470</v>
      </c>
      <c r="K118" s="2806" t="s">
        <v>472</v>
      </c>
      <c r="V118" s="1692"/>
      <c r="W118" s="1692"/>
      <c r="X118" s="1692"/>
      <c r="Y118" s="1692"/>
    </row>
    <row r="119" spans="1:25" s="1729" customFormat="1" ht="18" customHeight="1" x14ac:dyDescent="0.15">
      <c r="A119" s="2785"/>
      <c r="B119" s="2791"/>
      <c r="C119" s="2782"/>
      <c r="D119" s="1618" t="s">
        <v>415</v>
      </c>
      <c r="E119" s="1564">
        <v>9</v>
      </c>
      <c r="F119" s="1618" t="s">
        <v>416</v>
      </c>
      <c r="G119" s="2794"/>
      <c r="H119" s="2794"/>
      <c r="I119" s="2794"/>
      <c r="J119" s="2782"/>
      <c r="K119" s="2807"/>
      <c r="V119" s="1692"/>
      <c r="W119" s="1692"/>
      <c r="X119" s="1692"/>
      <c r="Y119" s="1692"/>
    </row>
    <row r="120" spans="1:25" s="1729" customFormat="1" ht="18" customHeight="1" x14ac:dyDescent="0.15">
      <c r="A120" s="2785"/>
      <c r="B120" s="2791"/>
      <c r="C120" s="2782"/>
      <c r="D120" s="1618" t="s">
        <v>417</v>
      </c>
      <c r="E120" s="1585" t="s">
        <v>429</v>
      </c>
      <c r="F120" s="1633">
        <v>3</v>
      </c>
      <c r="G120" s="2794"/>
      <c r="H120" s="2794"/>
      <c r="I120" s="2794"/>
      <c r="J120" s="2782"/>
      <c r="K120" s="2807"/>
      <c r="V120" s="1692"/>
      <c r="W120" s="1692"/>
      <c r="X120" s="1692"/>
      <c r="Y120" s="1692"/>
    </row>
    <row r="121" spans="1:25" s="1729" customFormat="1" ht="18" customHeight="1" x14ac:dyDescent="0.15">
      <c r="A121" s="2786"/>
      <c r="B121" s="2792"/>
      <c r="C121" s="2783"/>
      <c r="D121" s="1618" t="s">
        <v>419</v>
      </c>
      <c r="E121" s="1601">
        <v>300</v>
      </c>
      <c r="F121" s="1648" t="s">
        <v>425</v>
      </c>
      <c r="G121" s="2795"/>
      <c r="H121" s="2795"/>
      <c r="I121" s="2795"/>
      <c r="J121" s="2783"/>
      <c r="K121" s="2808"/>
      <c r="V121" s="1692"/>
      <c r="W121" s="1692"/>
      <c r="X121" s="1692"/>
      <c r="Y121" s="1692"/>
    </row>
    <row r="122" spans="1:25" s="1729" customFormat="1" ht="18" customHeight="1" x14ac:dyDescent="0.15">
      <c r="A122" s="2784">
        <v>30</v>
      </c>
      <c r="B122" s="2790" t="s">
        <v>1361</v>
      </c>
      <c r="C122" s="2781" t="s">
        <v>1362</v>
      </c>
      <c r="D122" s="1618" t="s">
        <v>421</v>
      </c>
      <c r="E122" s="1564" t="s">
        <v>1363</v>
      </c>
      <c r="F122" s="1618" t="s">
        <v>422</v>
      </c>
      <c r="G122" s="2793">
        <v>38</v>
      </c>
      <c r="H122" s="2793">
        <v>36</v>
      </c>
      <c r="I122" s="2793">
        <v>95</v>
      </c>
      <c r="J122" s="2781" t="s">
        <v>1364</v>
      </c>
      <c r="K122" s="2800" t="s">
        <v>1365</v>
      </c>
      <c r="V122" s="1692"/>
      <c r="W122" s="1692"/>
      <c r="X122" s="1692"/>
      <c r="Y122" s="1692"/>
    </row>
    <row r="123" spans="1:25" s="1729" customFormat="1" ht="18" customHeight="1" x14ac:dyDescent="0.15">
      <c r="A123" s="2785"/>
      <c r="B123" s="2791"/>
      <c r="C123" s="2782"/>
      <c r="D123" s="1618" t="s">
        <v>415</v>
      </c>
      <c r="E123" s="1640">
        <v>19.25</v>
      </c>
      <c r="F123" s="1618" t="s">
        <v>416</v>
      </c>
      <c r="G123" s="2794"/>
      <c r="H123" s="2794"/>
      <c r="I123" s="2794"/>
      <c r="J123" s="2782"/>
      <c r="K123" s="2801"/>
      <c r="V123" s="1692"/>
      <c r="W123" s="1692"/>
      <c r="X123" s="1692"/>
      <c r="Y123" s="1692"/>
    </row>
    <row r="124" spans="1:25" s="1729" customFormat="1" ht="18" customHeight="1" x14ac:dyDescent="0.15">
      <c r="A124" s="2786"/>
      <c r="B124" s="2792"/>
      <c r="C124" s="2783"/>
      <c r="D124" s="1618" t="s">
        <v>417</v>
      </c>
      <c r="E124" s="1585" t="s">
        <v>1342</v>
      </c>
      <c r="F124" s="1633">
        <v>3</v>
      </c>
      <c r="G124" s="2795"/>
      <c r="H124" s="2795"/>
      <c r="I124" s="2795"/>
      <c r="J124" s="2783"/>
      <c r="K124" s="2802"/>
      <c r="V124" s="1692"/>
      <c r="W124" s="1692"/>
      <c r="X124" s="1692"/>
      <c r="Y124" s="1692"/>
    </row>
    <row r="125" spans="1:25" s="1729" customFormat="1" ht="18" customHeight="1" x14ac:dyDescent="0.15">
      <c r="A125" s="2784">
        <v>31</v>
      </c>
      <c r="B125" s="2790" t="s">
        <v>473</v>
      </c>
      <c r="C125" s="2781" t="s">
        <v>147</v>
      </c>
      <c r="D125" s="1618" t="s">
        <v>421</v>
      </c>
      <c r="E125" s="1564" t="s">
        <v>1366</v>
      </c>
      <c r="F125" s="1618" t="s">
        <v>422</v>
      </c>
      <c r="G125" s="2793">
        <v>57</v>
      </c>
      <c r="H125" s="2793">
        <v>81</v>
      </c>
      <c r="I125" s="2793">
        <v>214</v>
      </c>
      <c r="J125" s="2781" t="s">
        <v>474</v>
      </c>
      <c r="K125" s="2800" t="s">
        <v>475</v>
      </c>
      <c r="V125" s="1692"/>
      <c r="W125" s="1692"/>
      <c r="X125" s="1692"/>
      <c r="Y125" s="1692"/>
    </row>
    <row r="126" spans="1:25" s="1729" customFormat="1" ht="18" customHeight="1" x14ac:dyDescent="0.15">
      <c r="A126" s="2785"/>
      <c r="B126" s="2791"/>
      <c r="C126" s="2782"/>
      <c r="D126" s="1618" t="s">
        <v>415</v>
      </c>
      <c r="E126" s="1597">
        <v>9</v>
      </c>
      <c r="F126" s="1618" t="s">
        <v>416</v>
      </c>
      <c r="G126" s="2794"/>
      <c r="H126" s="2794"/>
      <c r="I126" s="2794"/>
      <c r="J126" s="2782"/>
      <c r="K126" s="2801"/>
      <c r="V126" s="1692"/>
      <c r="W126" s="1692"/>
      <c r="X126" s="1692"/>
      <c r="Y126" s="1692"/>
    </row>
    <row r="127" spans="1:25" s="1729" customFormat="1" ht="18" customHeight="1" x14ac:dyDescent="0.15">
      <c r="A127" s="2786"/>
      <c r="B127" s="2792"/>
      <c r="C127" s="2783"/>
      <c r="D127" s="1618" t="s">
        <v>417</v>
      </c>
      <c r="E127" s="1585" t="s">
        <v>476</v>
      </c>
      <c r="F127" s="1633">
        <v>3</v>
      </c>
      <c r="G127" s="2795"/>
      <c r="H127" s="2795"/>
      <c r="I127" s="2795"/>
      <c r="J127" s="2783"/>
      <c r="K127" s="2802"/>
      <c r="V127" s="1692"/>
      <c r="W127" s="1692"/>
      <c r="X127" s="1692"/>
      <c r="Y127" s="1692"/>
    </row>
    <row r="128" spans="1:25" s="1729" customFormat="1" ht="18" customHeight="1" x14ac:dyDescent="0.15">
      <c r="A128" s="2784">
        <v>32</v>
      </c>
      <c r="B128" s="2790" t="s">
        <v>1367</v>
      </c>
      <c r="C128" s="2781" t="s">
        <v>1362</v>
      </c>
      <c r="D128" s="1618" t="s">
        <v>421</v>
      </c>
      <c r="E128" s="1564" t="s">
        <v>1368</v>
      </c>
      <c r="F128" s="1618" t="s">
        <v>422</v>
      </c>
      <c r="G128" s="2793">
        <v>131</v>
      </c>
      <c r="H128" s="2793">
        <v>128</v>
      </c>
      <c r="I128" s="2793">
        <v>339</v>
      </c>
      <c r="J128" s="2781" t="s">
        <v>1369</v>
      </c>
      <c r="K128" s="2800" t="s">
        <v>1370</v>
      </c>
      <c r="V128" s="1692"/>
      <c r="W128" s="1692"/>
      <c r="X128" s="1692"/>
      <c r="Y128" s="1692"/>
    </row>
    <row r="129" spans="1:25" s="1729" customFormat="1" ht="18" customHeight="1" x14ac:dyDescent="0.15">
      <c r="A129" s="2785"/>
      <c r="B129" s="2791"/>
      <c r="C129" s="2782"/>
      <c r="D129" s="1618" t="s">
        <v>415</v>
      </c>
      <c r="E129" s="1640">
        <v>19.25</v>
      </c>
      <c r="F129" s="1618" t="s">
        <v>416</v>
      </c>
      <c r="G129" s="2794"/>
      <c r="H129" s="2794"/>
      <c r="I129" s="2794"/>
      <c r="J129" s="2782"/>
      <c r="K129" s="2801"/>
      <c r="V129" s="1692"/>
      <c r="W129" s="1692"/>
      <c r="X129" s="1692"/>
      <c r="Y129" s="1692"/>
    </row>
    <row r="130" spans="1:25" s="1729" customFormat="1" ht="18" customHeight="1" x14ac:dyDescent="0.15">
      <c r="A130" s="2786"/>
      <c r="B130" s="2792"/>
      <c r="C130" s="2783"/>
      <c r="D130" s="1618" t="s">
        <v>417</v>
      </c>
      <c r="E130" s="1585" t="s">
        <v>1352</v>
      </c>
      <c r="F130" s="1633">
        <v>4</v>
      </c>
      <c r="G130" s="2795"/>
      <c r="H130" s="2795"/>
      <c r="I130" s="2795"/>
      <c r="J130" s="2783"/>
      <c r="K130" s="2802"/>
      <c r="V130" s="1692"/>
      <c r="W130" s="1692"/>
      <c r="X130" s="1692"/>
      <c r="Y130" s="1692"/>
    </row>
    <row r="131" spans="1:25" s="1729" customFormat="1" ht="18" customHeight="1" x14ac:dyDescent="0.15">
      <c r="A131" s="2784">
        <v>33</v>
      </c>
      <c r="B131" s="2790" t="s">
        <v>477</v>
      </c>
      <c r="C131" s="2781" t="s">
        <v>279</v>
      </c>
      <c r="D131" s="1618" t="s">
        <v>421</v>
      </c>
      <c r="E131" s="1564" t="s">
        <v>1371</v>
      </c>
      <c r="F131" s="1618" t="s">
        <v>422</v>
      </c>
      <c r="G131" s="2793">
        <v>1867</v>
      </c>
      <c r="H131" s="2793">
        <v>11267</v>
      </c>
      <c r="I131" s="2793">
        <v>29857</v>
      </c>
      <c r="J131" s="2796" t="s">
        <v>1372</v>
      </c>
      <c r="K131" s="2806" t="s">
        <v>478</v>
      </c>
      <c r="L131" s="1719"/>
      <c r="M131" s="1719"/>
      <c r="N131" s="1719"/>
      <c r="V131" s="1692"/>
      <c r="W131" s="1692"/>
      <c r="X131" s="1692"/>
      <c r="Y131" s="1692"/>
    </row>
    <row r="132" spans="1:25" s="1729" customFormat="1" ht="18" customHeight="1" x14ac:dyDescent="0.15">
      <c r="A132" s="2785"/>
      <c r="B132" s="2791"/>
      <c r="C132" s="2782"/>
      <c r="D132" s="1618" t="s">
        <v>415</v>
      </c>
      <c r="E132" s="1640">
        <v>87.71</v>
      </c>
      <c r="F132" s="1618" t="s">
        <v>416</v>
      </c>
      <c r="G132" s="2794"/>
      <c r="H132" s="2794"/>
      <c r="I132" s="2794"/>
      <c r="J132" s="2797"/>
      <c r="K132" s="2807"/>
      <c r="L132" s="1719"/>
      <c r="M132" s="1719"/>
      <c r="N132" s="1719"/>
      <c r="V132" s="1692"/>
      <c r="W132" s="1692"/>
      <c r="X132" s="1692"/>
      <c r="Y132" s="1692"/>
    </row>
    <row r="133" spans="1:25" s="1729" customFormat="1" ht="18" customHeight="1" x14ac:dyDescent="0.15">
      <c r="A133" s="2785"/>
      <c r="B133" s="2791"/>
      <c r="C133" s="2782"/>
      <c r="D133" s="1618" t="s">
        <v>417</v>
      </c>
      <c r="E133" s="1585" t="s">
        <v>455</v>
      </c>
      <c r="F133" s="1633">
        <v>4</v>
      </c>
      <c r="G133" s="2794"/>
      <c r="H133" s="2794"/>
      <c r="I133" s="2794"/>
      <c r="J133" s="2797"/>
      <c r="K133" s="2807"/>
      <c r="L133" s="1719"/>
      <c r="M133" s="1719"/>
      <c r="N133" s="1719"/>
      <c r="V133" s="1692"/>
      <c r="W133" s="1692"/>
      <c r="X133" s="1692"/>
      <c r="Y133" s="1692"/>
    </row>
    <row r="134" spans="1:25" s="1729" customFormat="1" ht="18" customHeight="1" x14ac:dyDescent="0.15">
      <c r="A134" s="2786"/>
      <c r="B134" s="2792"/>
      <c r="C134" s="2783"/>
      <c r="D134" s="1618" t="s">
        <v>419</v>
      </c>
      <c r="E134" s="1601">
        <v>6000</v>
      </c>
      <c r="F134" s="1648" t="s">
        <v>425</v>
      </c>
      <c r="G134" s="2795"/>
      <c r="H134" s="2795"/>
      <c r="I134" s="2795"/>
      <c r="J134" s="2798"/>
      <c r="K134" s="2808"/>
      <c r="L134" s="1719"/>
      <c r="M134" s="1719"/>
      <c r="N134" s="1719"/>
      <c r="V134" s="1692"/>
      <c r="W134" s="1692"/>
      <c r="X134" s="1692"/>
      <c r="Y134" s="1692"/>
    </row>
    <row r="135" spans="1:25" s="1729" customFormat="1" ht="18" customHeight="1" x14ac:dyDescent="0.15">
      <c r="A135" s="2784">
        <v>34</v>
      </c>
      <c r="B135" s="2787" t="s">
        <v>1652</v>
      </c>
      <c r="C135" s="2781" t="s">
        <v>147</v>
      </c>
      <c r="D135" s="1618" t="s">
        <v>421</v>
      </c>
      <c r="E135" s="1597" t="s">
        <v>1373</v>
      </c>
      <c r="F135" s="1618" t="s">
        <v>422</v>
      </c>
      <c r="G135" s="2793"/>
      <c r="H135" s="2793"/>
      <c r="I135" s="2793"/>
      <c r="J135" s="2781"/>
      <c r="K135" s="2800" t="s">
        <v>479</v>
      </c>
      <c r="V135" s="1692"/>
      <c r="W135" s="1692"/>
      <c r="X135" s="1692"/>
      <c r="Y135" s="1692"/>
    </row>
    <row r="136" spans="1:25" s="1729" customFormat="1" ht="18" customHeight="1" x14ac:dyDescent="0.15">
      <c r="A136" s="2785"/>
      <c r="B136" s="2791"/>
      <c r="C136" s="2782"/>
      <c r="D136" s="1618" t="s">
        <v>415</v>
      </c>
      <c r="E136" s="1660">
        <v>16.5</v>
      </c>
      <c r="F136" s="1618" t="s">
        <v>416</v>
      </c>
      <c r="G136" s="2794"/>
      <c r="H136" s="2794"/>
      <c r="I136" s="2794"/>
      <c r="J136" s="2782"/>
      <c r="K136" s="2801"/>
      <c r="V136" s="1692"/>
      <c r="W136" s="1692"/>
      <c r="X136" s="1692"/>
      <c r="Y136" s="1692"/>
    </row>
    <row r="137" spans="1:25" s="1729" customFormat="1" ht="18" customHeight="1" x14ac:dyDescent="0.15">
      <c r="A137" s="2786"/>
      <c r="B137" s="2792"/>
      <c r="C137" s="2783"/>
      <c r="D137" s="1618" t="s">
        <v>417</v>
      </c>
      <c r="E137" s="1585" t="s">
        <v>433</v>
      </c>
      <c r="F137" s="1633">
        <v>3</v>
      </c>
      <c r="G137" s="2795"/>
      <c r="H137" s="2795"/>
      <c r="I137" s="2795"/>
      <c r="J137" s="2783"/>
      <c r="K137" s="2802"/>
      <c r="V137" s="1692"/>
      <c r="W137" s="1692"/>
      <c r="X137" s="1692"/>
      <c r="Y137" s="1692"/>
    </row>
    <row r="138" spans="1:25" s="1729" customFormat="1" ht="18" customHeight="1" x14ac:dyDescent="0.15">
      <c r="A138" s="2784">
        <v>35</v>
      </c>
      <c r="B138" s="2790" t="s">
        <v>480</v>
      </c>
      <c r="C138" s="2781" t="s">
        <v>148</v>
      </c>
      <c r="D138" s="1618" t="s">
        <v>421</v>
      </c>
      <c r="E138" s="1593" t="s">
        <v>1374</v>
      </c>
      <c r="F138" s="1618" t="s">
        <v>422</v>
      </c>
      <c r="G138" s="2793">
        <v>34</v>
      </c>
      <c r="H138" s="2793">
        <v>34</v>
      </c>
      <c r="I138" s="2793">
        <v>90</v>
      </c>
      <c r="J138" s="2796" t="s">
        <v>481</v>
      </c>
      <c r="K138" s="2806" t="s">
        <v>482</v>
      </c>
      <c r="V138" s="1692"/>
      <c r="W138" s="1692"/>
      <c r="X138" s="1692"/>
      <c r="Y138" s="1692"/>
    </row>
    <row r="139" spans="1:25" s="1729" customFormat="1" ht="18" customHeight="1" x14ac:dyDescent="0.15">
      <c r="A139" s="2785"/>
      <c r="B139" s="2791"/>
      <c r="C139" s="2782"/>
      <c r="D139" s="1618" t="s">
        <v>415</v>
      </c>
      <c r="E139" s="1564">
        <v>9</v>
      </c>
      <c r="F139" s="1618" t="s">
        <v>416</v>
      </c>
      <c r="G139" s="2794"/>
      <c r="H139" s="2794"/>
      <c r="I139" s="2794"/>
      <c r="J139" s="2797"/>
      <c r="K139" s="2807"/>
      <c r="V139" s="1692"/>
      <c r="W139" s="1692"/>
      <c r="X139" s="1692"/>
      <c r="Y139" s="1692"/>
    </row>
    <row r="140" spans="1:25" s="1729" customFormat="1" ht="18" customHeight="1" x14ac:dyDescent="0.15">
      <c r="A140" s="2785"/>
      <c r="B140" s="2791"/>
      <c r="C140" s="2782"/>
      <c r="D140" s="1618" t="s">
        <v>417</v>
      </c>
      <c r="E140" s="1585" t="s">
        <v>476</v>
      </c>
      <c r="F140" s="1633">
        <v>3</v>
      </c>
      <c r="G140" s="2794"/>
      <c r="H140" s="2794"/>
      <c r="I140" s="2794"/>
      <c r="J140" s="2797"/>
      <c r="K140" s="2807"/>
      <c r="V140" s="1692"/>
      <c r="W140" s="1692"/>
      <c r="X140" s="1692"/>
      <c r="Y140" s="1692"/>
    </row>
    <row r="141" spans="1:25" s="1729" customFormat="1" ht="18" customHeight="1" x14ac:dyDescent="0.15">
      <c r="A141" s="2786"/>
      <c r="B141" s="2792"/>
      <c r="C141" s="2783"/>
      <c r="D141" s="1618" t="s">
        <v>419</v>
      </c>
      <c r="E141" s="1601">
        <v>30</v>
      </c>
      <c r="F141" s="1648" t="s">
        <v>433</v>
      </c>
      <c r="G141" s="2795"/>
      <c r="H141" s="2795"/>
      <c r="I141" s="2795"/>
      <c r="J141" s="2798"/>
      <c r="K141" s="2808"/>
      <c r="V141" s="1692"/>
      <c r="W141" s="1692"/>
      <c r="X141" s="1692"/>
      <c r="Y141" s="1692"/>
    </row>
    <row r="142" spans="1:25" s="1729" customFormat="1" ht="18" customHeight="1" x14ac:dyDescent="0.15">
      <c r="A142" s="2784">
        <v>36</v>
      </c>
      <c r="B142" s="2787" t="s">
        <v>1577</v>
      </c>
      <c r="C142" s="2781" t="s">
        <v>146</v>
      </c>
      <c r="D142" s="1618" t="s">
        <v>421</v>
      </c>
      <c r="E142" s="1564" t="s">
        <v>1375</v>
      </c>
      <c r="F142" s="1618" t="s">
        <v>422</v>
      </c>
      <c r="G142" s="2790">
        <v>1321</v>
      </c>
      <c r="H142" s="2790">
        <v>6847</v>
      </c>
      <c r="I142" s="2790">
        <v>18143</v>
      </c>
      <c r="J142" s="2796" t="s">
        <v>1657</v>
      </c>
      <c r="K142" s="2800" t="s">
        <v>1376</v>
      </c>
      <c r="L142" s="1719"/>
      <c r="M142" s="1719"/>
      <c r="N142" s="1719"/>
      <c r="V142" s="1692"/>
      <c r="W142" s="1692"/>
      <c r="X142" s="1692"/>
      <c r="Y142" s="1692"/>
    </row>
    <row r="143" spans="1:25" s="1729" customFormat="1" ht="18" customHeight="1" x14ac:dyDescent="0.15">
      <c r="A143" s="2785"/>
      <c r="B143" s="2788"/>
      <c r="C143" s="2782"/>
      <c r="D143" s="1618" t="s">
        <v>415</v>
      </c>
      <c r="E143" s="1564">
        <v>18.100000000000001</v>
      </c>
      <c r="F143" s="1618" t="s">
        <v>416</v>
      </c>
      <c r="G143" s="2791"/>
      <c r="H143" s="2791"/>
      <c r="I143" s="2791"/>
      <c r="J143" s="2797"/>
      <c r="K143" s="2801"/>
      <c r="L143" s="1719"/>
      <c r="M143" s="1719"/>
      <c r="N143" s="1719"/>
      <c r="V143" s="1692"/>
      <c r="W143" s="1692"/>
      <c r="X143" s="1692"/>
      <c r="Y143" s="1692"/>
    </row>
    <row r="144" spans="1:25" s="1729" customFormat="1" ht="18" customHeight="1" x14ac:dyDescent="0.15">
      <c r="A144" s="2785"/>
      <c r="B144" s="2788"/>
      <c r="C144" s="2782"/>
      <c r="D144" s="1618" t="s">
        <v>417</v>
      </c>
      <c r="E144" s="1585" t="s">
        <v>424</v>
      </c>
      <c r="F144" s="1633">
        <v>4</v>
      </c>
      <c r="G144" s="2791"/>
      <c r="H144" s="2791"/>
      <c r="I144" s="2791"/>
      <c r="J144" s="2797"/>
      <c r="K144" s="2801"/>
      <c r="L144" s="1719"/>
      <c r="M144" s="1719"/>
      <c r="N144" s="1719"/>
      <c r="V144" s="1692"/>
      <c r="W144" s="1692"/>
      <c r="X144" s="1692"/>
      <c r="Y144" s="1692"/>
    </row>
    <row r="145" spans="1:25" s="1729" customFormat="1" ht="18" customHeight="1" x14ac:dyDescent="0.15">
      <c r="A145" s="2785"/>
      <c r="B145" s="2788"/>
      <c r="C145" s="2782"/>
      <c r="D145" s="1618" t="s">
        <v>419</v>
      </c>
      <c r="E145" s="1601">
        <v>2000</v>
      </c>
      <c r="F145" s="1648" t="s">
        <v>425</v>
      </c>
      <c r="G145" s="2791"/>
      <c r="H145" s="2791"/>
      <c r="I145" s="2791"/>
      <c r="J145" s="2797"/>
      <c r="K145" s="2801"/>
      <c r="L145" s="1719"/>
      <c r="M145" s="1719"/>
      <c r="N145" s="1719"/>
      <c r="V145" s="1692"/>
      <c r="W145" s="1692"/>
      <c r="X145" s="1692"/>
      <c r="Y145" s="1692"/>
    </row>
    <row r="146" spans="1:25" s="1729" customFormat="1" ht="18" customHeight="1" x14ac:dyDescent="0.15">
      <c r="A146" s="2784">
        <v>37</v>
      </c>
      <c r="B146" s="2790" t="s">
        <v>1377</v>
      </c>
      <c r="C146" s="2781" t="s">
        <v>1362</v>
      </c>
      <c r="D146" s="1618" t="s">
        <v>421</v>
      </c>
      <c r="E146" s="1597" t="s">
        <v>1378</v>
      </c>
      <c r="F146" s="1618" t="s">
        <v>422</v>
      </c>
      <c r="G146" s="2793">
        <v>774</v>
      </c>
      <c r="H146" s="2793">
        <v>3272</v>
      </c>
      <c r="I146" s="2793">
        <v>8670</v>
      </c>
      <c r="J146" s="2796" t="s">
        <v>1658</v>
      </c>
      <c r="K146" s="2821">
        <v>2005.12</v>
      </c>
      <c r="V146" s="1692"/>
      <c r="W146" s="1692"/>
      <c r="X146" s="1692"/>
      <c r="Y146" s="1692"/>
    </row>
    <row r="147" spans="1:25" s="1729" customFormat="1" ht="18" customHeight="1" x14ac:dyDescent="0.15">
      <c r="A147" s="2785"/>
      <c r="B147" s="2791"/>
      <c r="C147" s="2782"/>
      <c r="D147" s="1618" t="s">
        <v>415</v>
      </c>
      <c r="E147" s="1660">
        <v>61.8</v>
      </c>
      <c r="F147" s="1618" t="s">
        <v>416</v>
      </c>
      <c r="G147" s="2794"/>
      <c r="H147" s="2794"/>
      <c r="I147" s="2794"/>
      <c r="J147" s="2797"/>
      <c r="K147" s="2822"/>
      <c r="V147" s="1692"/>
      <c r="W147" s="1692"/>
      <c r="X147" s="1692"/>
      <c r="Y147" s="1692"/>
    </row>
    <row r="148" spans="1:25" s="1729" customFormat="1" ht="18" customHeight="1" x14ac:dyDescent="0.15">
      <c r="A148" s="2785"/>
      <c r="B148" s="2791"/>
      <c r="C148" s="2782"/>
      <c r="D148" s="1618" t="s">
        <v>417</v>
      </c>
      <c r="E148" s="1585" t="s">
        <v>1379</v>
      </c>
      <c r="F148" s="1633">
        <v>4</v>
      </c>
      <c r="G148" s="2794"/>
      <c r="H148" s="2794"/>
      <c r="I148" s="2794"/>
      <c r="J148" s="2797"/>
      <c r="K148" s="2822"/>
      <c r="V148" s="1692"/>
      <c r="W148" s="1692"/>
      <c r="X148" s="1692"/>
      <c r="Y148" s="1692"/>
    </row>
    <row r="149" spans="1:25" s="1729" customFormat="1" ht="18" customHeight="1" x14ac:dyDescent="0.15">
      <c r="A149" s="2786"/>
      <c r="B149" s="2792"/>
      <c r="C149" s="2783"/>
      <c r="D149" s="2235" t="s">
        <v>419</v>
      </c>
      <c r="E149" s="1607">
        <v>1500</v>
      </c>
      <c r="F149" s="1628" t="s">
        <v>1380</v>
      </c>
      <c r="G149" s="2795"/>
      <c r="H149" s="2795"/>
      <c r="I149" s="2795"/>
      <c r="J149" s="2798"/>
      <c r="K149" s="2823"/>
      <c r="V149" s="1692"/>
      <c r="W149" s="1692"/>
      <c r="X149" s="1692"/>
      <c r="Y149" s="1692"/>
    </row>
    <row r="150" spans="1:25" s="1729" customFormat="1" ht="18" customHeight="1" x14ac:dyDescent="0.15">
      <c r="A150" s="2784">
        <v>38</v>
      </c>
      <c r="B150" s="2790" t="s">
        <v>1381</v>
      </c>
      <c r="C150" s="2781" t="s">
        <v>1382</v>
      </c>
      <c r="D150" s="1618" t="s">
        <v>1345</v>
      </c>
      <c r="E150" s="1636" t="s">
        <v>1383</v>
      </c>
      <c r="F150" s="1648" t="s">
        <v>1384</v>
      </c>
      <c r="G150" s="2793">
        <v>11</v>
      </c>
      <c r="H150" s="2793">
        <v>148</v>
      </c>
      <c r="I150" s="2793">
        <v>392</v>
      </c>
      <c r="J150" s="2796" t="s">
        <v>1385</v>
      </c>
      <c r="K150" s="2818" t="s">
        <v>1386</v>
      </c>
      <c r="V150" s="1692"/>
      <c r="W150" s="1692"/>
      <c r="X150" s="1692"/>
      <c r="Y150" s="1692"/>
    </row>
    <row r="151" spans="1:25" s="1729" customFormat="1" ht="18" customHeight="1" x14ac:dyDescent="0.15">
      <c r="A151" s="2785"/>
      <c r="B151" s="2791"/>
      <c r="C151" s="2782"/>
      <c r="D151" s="1618" t="s">
        <v>1387</v>
      </c>
      <c r="E151" s="1664">
        <v>16.25</v>
      </c>
      <c r="F151" s="1618" t="s">
        <v>416</v>
      </c>
      <c r="G151" s="2794"/>
      <c r="H151" s="2794"/>
      <c r="I151" s="2794"/>
      <c r="J151" s="2797"/>
      <c r="K151" s="2819"/>
      <c r="V151" s="1692"/>
      <c r="W151" s="1692"/>
      <c r="X151" s="1692"/>
      <c r="Y151" s="1692"/>
    </row>
    <row r="152" spans="1:25" s="1729" customFormat="1" ht="18" customHeight="1" x14ac:dyDescent="0.15">
      <c r="A152" s="2786"/>
      <c r="B152" s="2792"/>
      <c r="C152" s="2783"/>
      <c r="D152" s="1618" t="s">
        <v>1388</v>
      </c>
      <c r="E152" s="1585" t="s">
        <v>1389</v>
      </c>
      <c r="F152" s="1633">
        <v>3</v>
      </c>
      <c r="G152" s="2795"/>
      <c r="H152" s="2795"/>
      <c r="I152" s="2795"/>
      <c r="J152" s="2798"/>
      <c r="K152" s="2820"/>
      <c r="V152" s="1692"/>
      <c r="W152" s="1692"/>
      <c r="X152" s="1692"/>
      <c r="Y152" s="1692"/>
    </row>
    <row r="153" spans="1:25" s="1729" customFormat="1" ht="18" customHeight="1" x14ac:dyDescent="0.15">
      <c r="A153" s="2784">
        <v>39</v>
      </c>
      <c r="B153" s="2790" t="s">
        <v>1390</v>
      </c>
      <c r="C153" s="2781" t="s">
        <v>953</v>
      </c>
      <c r="D153" s="1618" t="s">
        <v>1391</v>
      </c>
      <c r="E153" s="1636" t="s">
        <v>1392</v>
      </c>
      <c r="F153" s="1648" t="s">
        <v>1384</v>
      </c>
      <c r="G153" s="2793">
        <v>6</v>
      </c>
      <c r="H153" s="2793">
        <v>6</v>
      </c>
      <c r="I153" s="2793">
        <v>15</v>
      </c>
      <c r="J153" s="2796" t="s">
        <v>1393</v>
      </c>
      <c r="K153" s="2818" t="s">
        <v>1394</v>
      </c>
      <c r="L153" s="1719"/>
      <c r="M153" s="1719"/>
      <c r="N153" s="1719"/>
      <c r="V153" s="1692"/>
      <c r="W153" s="1692"/>
      <c r="X153" s="1692"/>
      <c r="Y153" s="1692"/>
    </row>
    <row r="154" spans="1:25" s="1729" customFormat="1" ht="18" customHeight="1" x14ac:dyDescent="0.15">
      <c r="A154" s="2785"/>
      <c r="B154" s="2791"/>
      <c r="C154" s="2782"/>
      <c r="D154" s="1618" t="s">
        <v>1339</v>
      </c>
      <c r="E154" s="1664">
        <v>6</v>
      </c>
      <c r="F154" s="1618" t="s">
        <v>416</v>
      </c>
      <c r="G154" s="2794"/>
      <c r="H154" s="2794"/>
      <c r="I154" s="2794"/>
      <c r="J154" s="2797"/>
      <c r="K154" s="2819"/>
      <c r="L154" s="1719"/>
      <c r="M154" s="1719"/>
      <c r="N154" s="1719"/>
      <c r="V154" s="1692"/>
      <c r="W154" s="1692"/>
      <c r="X154" s="1692"/>
      <c r="Y154" s="1692"/>
    </row>
    <row r="155" spans="1:25" s="1729" customFormat="1" ht="18" customHeight="1" x14ac:dyDescent="0.15">
      <c r="A155" s="2786"/>
      <c r="B155" s="2792"/>
      <c r="C155" s="2783"/>
      <c r="D155" s="1618" t="s">
        <v>1395</v>
      </c>
      <c r="E155" s="1585" t="s">
        <v>1380</v>
      </c>
      <c r="F155" s="1633">
        <v>2</v>
      </c>
      <c r="G155" s="2795"/>
      <c r="H155" s="2795"/>
      <c r="I155" s="2795"/>
      <c r="J155" s="2798"/>
      <c r="K155" s="2820"/>
      <c r="L155" s="1719"/>
      <c r="M155" s="1719"/>
      <c r="N155" s="1719"/>
      <c r="V155" s="1692"/>
      <c r="W155" s="1692"/>
      <c r="X155" s="1692"/>
      <c r="Y155" s="1692"/>
    </row>
    <row r="156" spans="1:25" s="1729" customFormat="1" ht="18" customHeight="1" x14ac:dyDescent="0.15">
      <c r="A156" s="2784">
        <v>40</v>
      </c>
      <c r="B156" s="2790" t="s">
        <v>484</v>
      </c>
      <c r="C156" s="2781" t="s">
        <v>278</v>
      </c>
      <c r="D156" s="2236" t="s">
        <v>421</v>
      </c>
      <c r="E156" s="1627" t="s">
        <v>485</v>
      </c>
      <c r="F156" s="2236" t="s">
        <v>422</v>
      </c>
      <c r="G156" s="2793">
        <v>94</v>
      </c>
      <c r="H156" s="2793">
        <v>1752</v>
      </c>
      <c r="I156" s="2793">
        <v>4642</v>
      </c>
      <c r="J156" s="2781" t="s">
        <v>486</v>
      </c>
      <c r="K156" s="2806" t="s">
        <v>487</v>
      </c>
      <c r="V156" s="1692"/>
      <c r="W156" s="1692"/>
      <c r="X156" s="1692"/>
      <c r="Y156" s="1692"/>
    </row>
    <row r="157" spans="1:25" s="1729" customFormat="1" ht="18" customHeight="1" x14ac:dyDescent="0.15">
      <c r="A157" s="2785"/>
      <c r="B157" s="2791"/>
      <c r="C157" s="2782"/>
      <c r="D157" s="1618" t="s">
        <v>415</v>
      </c>
      <c r="E157" s="1640">
        <v>84.18</v>
      </c>
      <c r="F157" s="1618" t="s">
        <v>416</v>
      </c>
      <c r="G157" s="2794"/>
      <c r="H157" s="2794"/>
      <c r="I157" s="2794"/>
      <c r="J157" s="2782"/>
      <c r="K157" s="2807"/>
      <c r="V157" s="1692"/>
      <c r="W157" s="1692"/>
      <c r="X157" s="1692"/>
      <c r="Y157" s="1692"/>
    </row>
    <row r="158" spans="1:25" s="1729" customFormat="1" ht="18" customHeight="1" x14ac:dyDescent="0.15">
      <c r="A158" s="2785"/>
      <c r="B158" s="2791"/>
      <c r="C158" s="2782"/>
      <c r="D158" s="1618" t="s">
        <v>417</v>
      </c>
      <c r="E158" s="1585" t="s">
        <v>424</v>
      </c>
      <c r="F158" s="1633">
        <v>4</v>
      </c>
      <c r="G158" s="2794"/>
      <c r="H158" s="2794"/>
      <c r="I158" s="2794"/>
      <c r="J158" s="2782"/>
      <c r="K158" s="2807"/>
      <c r="V158" s="1692"/>
      <c r="W158" s="1692"/>
      <c r="X158" s="1692"/>
      <c r="Y158" s="1692"/>
    </row>
    <row r="159" spans="1:25" s="1729" customFormat="1" ht="18" customHeight="1" x14ac:dyDescent="0.15">
      <c r="A159" s="2786"/>
      <c r="B159" s="2792"/>
      <c r="C159" s="2783"/>
      <c r="D159" s="1618" t="s">
        <v>419</v>
      </c>
      <c r="E159" s="1601">
        <v>1800</v>
      </c>
      <c r="F159" s="1648" t="s">
        <v>1396</v>
      </c>
      <c r="G159" s="2795"/>
      <c r="H159" s="2795"/>
      <c r="I159" s="2795"/>
      <c r="J159" s="2783"/>
      <c r="K159" s="2808"/>
      <c r="V159" s="1692"/>
      <c r="W159" s="1692"/>
      <c r="X159" s="1692"/>
      <c r="Y159" s="1692"/>
    </row>
    <row r="160" spans="1:25" s="1729" customFormat="1" ht="18" customHeight="1" x14ac:dyDescent="0.15">
      <c r="A160" s="2784">
        <v>41</v>
      </c>
      <c r="B160" s="2790" t="s">
        <v>488</v>
      </c>
      <c r="C160" s="2781" t="s">
        <v>279</v>
      </c>
      <c r="D160" s="1618" t="s">
        <v>421</v>
      </c>
      <c r="E160" s="1564" t="s">
        <v>489</v>
      </c>
      <c r="F160" s="1618" t="s">
        <v>422</v>
      </c>
      <c r="G160" s="2793">
        <v>253</v>
      </c>
      <c r="H160" s="2793">
        <v>344</v>
      </c>
      <c r="I160" s="2793">
        <v>911</v>
      </c>
      <c r="J160" s="2796" t="s">
        <v>1397</v>
      </c>
      <c r="K160" s="2806" t="s">
        <v>490</v>
      </c>
      <c r="V160" s="1692"/>
      <c r="W160" s="1692"/>
      <c r="X160" s="1692"/>
      <c r="Y160" s="1692"/>
    </row>
    <row r="161" spans="1:25" s="1729" customFormat="1" ht="18" customHeight="1" x14ac:dyDescent="0.15">
      <c r="A161" s="2785"/>
      <c r="B161" s="2791"/>
      <c r="C161" s="2782"/>
      <c r="D161" s="1618" t="s">
        <v>415</v>
      </c>
      <c r="E161" s="1564">
        <v>28</v>
      </c>
      <c r="F161" s="1618" t="s">
        <v>416</v>
      </c>
      <c r="G161" s="2794"/>
      <c r="H161" s="2794"/>
      <c r="I161" s="2794"/>
      <c r="J161" s="2797"/>
      <c r="K161" s="2807"/>
      <c r="V161" s="1692"/>
      <c r="W161" s="1692"/>
      <c r="X161" s="1692"/>
      <c r="Y161" s="1692"/>
    </row>
    <row r="162" spans="1:25" s="1729" customFormat="1" ht="18" customHeight="1" x14ac:dyDescent="0.15">
      <c r="A162" s="2785"/>
      <c r="B162" s="2791"/>
      <c r="C162" s="2782"/>
      <c r="D162" s="1618" t="s">
        <v>417</v>
      </c>
      <c r="E162" s="1585" t="s">
        <v>440</v>
      </c>
      <c r="F162" s="1633">
        <v>3</v>
      </c>
      <c r="G162" s="2794"/>
      <c r="H162" s="2794"/>
      <c r="I162" s="2794"/>
      <c r="J162" s="2797"/>
      <c r="K162" s="2807"/>
      <c r="V162" s="1692"/>
      <c r="W162" s="1692"/>
      <c r="X162" s="1692"/>
      <c r="Y162" s="1692"/>
    </row>
    <row r="163" spans="1:25" s="1729" customFormat="1" ht="18" customHeight="1" x14ac:dyDescent="0.15">
      <c r="A163" s="2786"/>
      <c r="B163" s="2792"/>
      <c r="C163" s="2783"/>
      <c r="D163" s="1618" t="s">
        <v>419</v>
      </c>
      <c r="E163" s="1601">
        <v>600</v>
      </c>
      <c r="F163" s="1648" t="s">
        <v>425</v>
      </c>
      <c r="G163" s="2795"/>
      <c r="H163" s="2795"/>
      <c r="I163" s="2795"/>
      <c r="J163" s="2798"/>
      <c r="K163" s="2808"/>
      <c r="V163" s="1692"/>
      <c r="W163" s="1692"/>
      <c r="X163" s="1692"/>
      <c r="Y163" s="1692"/>
    </row>
    <row r="164" spans="1:25" s="1729" customFormat="1" ht="18" customHeight="1" x14ac:dyDescent="0.15">
      <c r="A164" s="2784">
        <v>42</v>
      </c>
      <c r="B164" s="2790" t="s">
        <v>491</v>
      </c>
      <c r="C164" s="2781" t="s">
        <v>279</v>
      </c>
      <c r="D164" s="1618" t="s">
        <v>421</v>
      </c>
      <c r="E164" s="1564" t="s">
        <v>1398</v>
      </c>
      <c r="F164" s="1618" t="s">
        <v>422</v>
      </c>
      <c r="G164" s="2793">
        <v>33</v>
      </c>
      <c r="H164" s="2793">
        <v>33</v>
      </c>
      <c r="I164" s="2793">
        <v>87</v>
      </c>
      <c r="J164" s="2781" t="s">
        <v>492</v>
      </c>
      <c r="K164" s="2806" t="s">
        <v>493</v>
      </c>
      <c r="V164" s="1692"/>
      <c r="W164" s="1692"/>
      <c r="X164" s="1692"/>
      <c r="Y164" s="1692"/>
    </row>
    <row r="165" spans="1:25" s="1729" customFormat="1" ht="18" customHeight="1" x14ac:dyDescent="0.15">
      <c r="A165" s="2785"/>
      <c r="B165" s="2791"/>
      <c r="C165" s="2782"/>
      <c r="D165" s="1618" t="s">
        <v>415</v>
      </c>
      <c r="E165" s="1660">
        <v>12.15</v>
      </c>
      <c r="F165" s="1618" t="s">
        <v>416</v>
      </c>
      <c r="G165" s="2794"/>
      <c r="H165" s="2794"/>
      <c r="I165" s="2794"/>
      <c r="J165" s="2782"/>
      <c r="K165" s="2807"/>
      <c r="V165" s="1692"/>
      <c r="W165" s="1692"/>
      <c r="X165" s="1692"/>
      <c r="Y165" s="1692"/>
    </row>
    <row r="166" spans="1:25" s="1729" customFormat="1" ht="18" customHeight="1" x14ac:dyDescent="0.15">
      <c r="A166" s="2785"/>
      <c r="B166" s="2791"/>
      <c r="C166" s="2782"/>
      <c r="D166" s="1618" t="s">
        <v>417</v>
      </c>
      <c r="E166" s="1585" t="s">
        <v>425</v>
      </c>
      <c r="F166" s="1633">
        <v>3</v>
      </c>
      <c r="G166" s="2794"/>
      <c r="H166" s="2794"/>
      <c r="I166" s="2794"/>
      <c r="J166" s="2782"/>
      <c r="K166" s="2807"/>
      <c r="V166" s="1692"/>
      <c r="W166" s="1692"/>
      <c r="X166" s="1692"/>
      <c r="Y166" s="1692"/>
    </row>
    <row r="167" spans="1:25" s="1729" customFormat="1" ht="18" customHeight="1" x14ac:dyDescent="0.15">
      <c r="A167" s="2786"/>
      <c r="B167" s="2792"/>
      <c r="C167" s="2783"/>
      <c r="D167" s="1618" t="s">
        <v>419</v>
      </c>
      <c r="E167" s="1601">
        <v>30</v>
      </c>
      <c r="F167" s="1648" t="s">
        <v>433</v>
      </c>
      <c r="G167" s="2795"/>
      <c r="H167" s="2795"/>
      <c r="I167" s="2795"/>
      <c r="J167" s="2783"/>
      <c r="K167" s="2808"/>
      <c r="V167" s="1692"/>
      <c r="W167" s="1692"/>
      <c r="X167" s="1692"/>
      <c r="Y167" s="1692"/>
    </row>
    <row r="168" spans="1:25" s="1729" customFormat="1" ht="18" customHeight="1" x14ac:dyDescent="0.15">
      <c r="A168" s="2784">
        <v>43</v>
      </c>
      <c r="B168" s="2790" t="s">
        <v>1399</v>
      </c>
      <c r="C168" s="2781" t="s">
        <v>148</v>
      </c>
      <c r="D168" s="1618" t="s">
        <v>421</v>
      </c>
      <c r="E168" s="1597" t="s">
        <v>1400</v>
      </c>
      <c r="F168" s="1618" t="s">
        <v>422</v>
      </c>
      <c r="G168" s="2793">
        <v>42</v>
      </c>
      <c r="H168" s="2793">
        <v>42</v>
      </c>
      <c r="I168" s="2793">
        <v>111</v>
      </c>
      <c r="J168" s="2796" t="s">
        <v>494</v>
      </c>
      <c r="K168" s="2800" t="s">
        <v>495</v>
      </c>
      <c r="V168" s="1692"/>
      <c r="W168" s="1692"/>
      <c r="X168" s="1692"/>
      <c r="Y168" s="1692"/>
    </row>
    <row r="169" spans="1:25" s="1729" customFormat="1" ht="18" customHeight="1" x14ac:dyDescent="0.15">
      <c r="A169" s="2785"/>
      <c r="B169" s="2791"/>
      <c r="C169" s="2782"/>
      <c r="D169" s="1618" t="s">
        <v>415</v>
      </c>
      <c r="E169" s="1660">
        <v>19.2</v>
      </c>
      <c r="F169" s="1618" t="s">
        <v>416</v>
      </c>
      <c r="G169" s="2794"/>
      <c r="H169" s="2794"/>
      <c r="I169" s="2794"/>
      <c r="J169" s="2797"/>
      <c r="K169" s="2801"/>
      <c r="V169" s="1692"/>
      <c r="W169" s="1692"/>
      <c r="X169" s="1692"/>
      <c r="Y169" s="1692"/>
    </row>
    <row r="170" spans="1:25" s="1729" customFormat="1" ht="18" customHeight="1" x14ac:dyDescent="0.15">
      <c r="A170" s="2786"/>
      <c r="B170" s="2792"/>
      <c r="C170" s="2783"/>
      <c r="D170" s="1618" t="s">
        <v>417</v>
      </c>
      <c r="E170" s="1585" t="s">
        <v>1401</v>
      </c>
      <c r="F170" s="1633">
        <v>3</v>
      </c>
      <c r="G170" s="2795"/>
      <c r="H170" s="2795"/>
      <c r="I170" s="2795"/>
      <c r="J170" s="2798"/>
      <c r="K170" s="2802"/>
      <c r="V170" s="1692"/>
      <c r="W170" s="1692"/>
      <c r="X170" s="1692"/>
      <c r="Y170" s="1692"/>
    </row>
    <row r="171" spans="1:25" s="1729" customFormat="1" ht="18" customHeight="1" x14ac:dyDescent="0.15">
      <c r="A171" s="2784">
        <v>44</v>
      </c>
      <c r="B171" s="2790" t="s">
        <v>1402</v>
      </c>
      <c r="C171" s="2781" t="s">
        <v>148</v>
      </c>
      <c r="D171" s="1618" t="s">
        <v>421</v>
      </c>
      <c r="E171" s="1597" t="s">
        <v>1403</v>
      </c>
      <c r="F171" s="1618" t="s">
        <v>422</v>
      </c>
      <c r="G171" s="2793">
        <v>17</v>
      </c>
      <c r="H171" s="2793">
        <v>17</v>
      </c>
      <c r="I171" s="2793">
        <v>45</v>
      </c>
      <c r="J171" s="2796" t="s">
        <v>1404</v>
      </c>
      <c r="K171" s="2800" t="s">
        <v>1405</v>
      </c>
      <c r="V171" s="1692"/>
      <c r="W171" s="1692"/>
      <c r="X171" s="1692"/>
      <c r="Y171" s="1692"/>
    </row>
    <row r="172" spans="1:25" s="1729" customFormat="1" ht="18" customHeight="1" x14ac:dyDescent="0.15">
      <c r="A172" s="2785"/>
      <c r="B172" s="2791"/>
      <c r="C172" s="2782"/>
      <c r="D172" s="1618" t="s">
        <v>415</v>
      </c>
      <c r="E172" s="1660">
        <v>19.2</v>
      </c>
      <c r="F172" s="1618" t="s">
        <v>416</v>
      </c>
      <c r="G172" s="2794"/>
      <c r="H172" s="2794"/>
      <c r="I172" s="2794"/>
      <c r="J172" s="2797"/>
      <c r="K172" s="2801"/>
      <c r="V172" s="1692"/>
      <c r="W172" s="1692"/>
      <c r="X172" s="1692"/>
      <c r="Y172" s="1692"/>
    </row>
    <row r="173" spans="1:25" s="1729" customFormat="1" ht="18" customHeight="1" x14ac:dyDescent="0.15">
      <c r="A173" s="2786"/>
      <c r="B173" s="2792"/>
      <c r="C173" s="2783"/>
      <c r="D173" s="1618" t="s">
        <v>417</v>
      </c>
      <c r="E173" s="1585" t="s">
        <v>1406</v>
      </c>
      <c r="F173" s="1633">
        <v>3</v>
      </c>
      <c r="G173" s="2795"/>
      <c r="H173" s="2795"/>
      <c r="I173" s="2795"/>
      <c r="J173" s="2798"/>
      <c r="K173" s="2802"/>
      <c r="V173" s="1692"/>
      <c r="W173" s="1692"/>
      <c r="X173" s="1692"/>
      <c r="Y173" s="1692"/>
    </row>
    <row r="174" spans="1:25" s="1729" customFormat="1" ht="18" customHeight="1" x14ac:dyDescent="0.15">
      <c r="A174" s="2784">
        <v>45</v>
      </c>
      <c r="B174" s="2790" t="s">
        <v>496</v>
      </c>
      <c r="C174" s="2781" t="s">
        <v>146</v>
      </c>
      <c r="D174" s="1618" t="s">
        <v>421</v>
      </c>
      <c r="E174" s="1564" t="s">
        <v>497</v>
      </c>
      <c r="F174" s="1618" t="s">
        <v>422</v>
      </c>
      <c r="G174" s="2793"/>
      <c r="H174" s="2793"/>
      <c r="I174" s="2793"/>
      <c r="J174" s="2796" t="s">
        <v>498</v>
      </c>
      <c r="K174" s="2800" t="s">
        <v>499</v>
      </c>
      <c r="V174" s="1692"/>
      <c r="W174" s="1692"/>
      <c r="X174" s="1692"/>
      <c r="Y174" s="1692"/>
    </row>
    <row r="175" spans="1:25" s="1729" customFormat="1" ht="18" customHeight="1" x14ac:dyDescent="0.15">
      <c r="A175" s="2785"/>
      <c r="B175" s="2791"/>
      <c r="C175" s="2782"/>
      <c r="D175" s="1618" t="s">
        <v>415</v>
      </c>
      <c r="E175" s="1564">
        <v>41</v>
      </c>
      <c r="F175" s="1618" t="s">
        <v>416</v>
      </c>
      <c r="G175" s="2794"/>
      <c r="H175" s="2794"/>
      <c r="I175" s="2794"/>
      <c r="J175" s="2797"/>
      <c r="K175" s="2801"/>
      <c r="V175" s="1692"/>
      <c r="W175" s="1692"/>
      <c r="X175" s="1692"/>
      <c r="Y175" s="1692"/>
    </row>
    <row r="176" spans="1:25" ht="18" customHeight="1" x14ac:dyDescent="0.15">
      <c r="A176" s="2785"/>
      <c r="B176" s="2791"/>
      <c r="C176" s="2782"/>
      <c r="D176" s="1618" t="s">
        <v>417</v>
      </c>
      <c r="E176" s="1585" t="s">
        <v>1351</v>
      </c>
      <c r="F176" s="1633">
        <v>4</v>
      </c>
      <c r="G176" s="2794"/>
      <c r="H176" s="2794"/>
      <c r="I176" s="2794"/>
      <c r="J176" s="2797"/>
      <c r="K176" s="2801"/>
    </row>
    <row r="177" spans="1:25" ht="18" customHeight="1" x14ac:dyDescent="0.15">
      <c r="A177" s="2786"/>
      <c r="B177" s="2792"/>
      <c r="C177" s="2783"/>
      <c r="D177" s="1618" t="s">
        <v>417</v>
      </c>
      <c r="E177" s="1585" t="s">
        <v>1407</v>
      </c>
      <c r="F177" s="1633">
        <v>2</v>
      </c>
      <c r="G177" s="2795"/>
      <c r="H177" s="2795"/>
      <c r="I177" s="2795"/>
      <c r="J177" s="2798"/>
      <c r="K177" s="2802"/>
    </row>
    <row r="178" spans="1:25" ht="18" customHeight="1" x14ac:dyDescent="0.15">
      <c r="A178" s="2784">
        <v>46</v>
      </c>
      <c r="B178" s="2787" t="s">
        <v>1408</v>
      </c>
      <c r="C178" s="2781" t="s">
        <v>146</v>
      </c>
      <c r="D178" s="1618" t="s">
        <v>421</v>
      </c>
      <c r="E178" s="1593" t="s">
        <v>1409</v>
      </c>
      <c r="F178" s="1618" t="s">
        <v>422</v>
      </c>
      <c r="G178" s="2790">
        <v>762</v>
      </c>
      <c r="H178" s="2790">
        <v>3114</v>
      </c>
      <c r="I178" s="2790">
        <v>8251</v>
      </c>
      <c r="J178" s="2796" t="s">
        <v>1660</v>
      </c>
      <c r="K178" s="2812" t="s">
        <v>1410</v>
      </c>
    </row>
    <row r="179" spans="1:25" ht="18" customHeight="1" x14ac:dyDescent="0.15">
      <c r="A179" s="2785"/>
      <c r="B179" s="2788"/>
      <c r="C179" s="2782"/>
      <c r="D179" s="1618" t="s">
        <v>415</v>
      </c>
      <c r="E179" s="1660">
        <v>34.6</v>
      </c>
      <c r="F179" s="1618" t="s">
        <v>416</v>
      </c>
      <c r="G179" s="2791"/>
      <c r="H179" s="2791"/>
      <c r="I179" s="2791"/>
      <c r="J179" s="2797"/>
      <c r="K179" s="2803"/>
    </row>
    <row r="180" spans="1:25" ht="18" customHeight="1" x14ac:dyDescent="0.15">
      <c r="A180" s="2785"/>
      <c r="B180" s="2788"/>
      <c r="C180" s="2782"/>
      <c r="D180" s="1618" t="s">
        <v>1395</v>
      </c>
      <c r="E180" s="1585" t="s">
        <v>1379</v>
      </c>
      <c r="F180" s="1633">
        <v>4</v>
      </c>
      <c r="G180" s="2791"/>
      <c r="H180" s="2791"/>
      <c r="I180" s="2791"/>
      <c r="J180" s="2797"/>
      <c r="K180" s="2803"/>
    </row>
    <row r="181" spans="1:25" ht="18" customHeight="1" x14ac:dyDescent="0.15">
      <c r="A181" s="2785"/>
      <c r="B181" s="2788"/>
      <c r="C181" s="2782"/>
      <c r="D181" s="1618" t="s">
        <v>1411</v>
      </c>
      <c r="E181" s="1601">
        <v>1200</v>
      </c>
      <c r="F181" s="1633" t="s">
        <v>1412</v>
      </c>
      <c r="G181" s="2791"/>
      <c r="H181" s="2791"/>
      <c r="I181" s="2791"/>
      <c r="J181" s="2798"/>
      <c r="K181" s="2803"/>
    </row>
    <row r="182" spans="1:25" ht="18" customHeight="1" x14ac:dyDescent="0.15">
      <c r="A182" s="2785">
        <v>47</v>
      </c>
      <c r="B182" s="2788"/>
      <c r="C182" s="2782"/>
      <c r="D182" s="1618" t="s">
        <v>1395</v>
      </c>
      <c r="E182" s="1585" t="s">
        <v>1351</v>
      </c>
      <c r="F182" s="1633">
        <v>2</v>
      </c>
      <c r="G182" s="2791"/>
      <c r="H182" s="2791"/>
      <c r="I182" s="2791"/>
      <c r="J182" s="2796" t="s">
        <v>1659</v>
      </c>
      <c r="K182" s="2803" t="s">
        <v>483</v>
      </c>
    </row>
    <row r="183" spans="1:25" ht="18" customHeight="1" x14ac:dyDescent="0.15">
      <c r="A183" s="2786"/>
      <c r="B183" s="2789"/>
      <c r="C183" s="2783"/>
      <c r="D183" s="1618" t="s">
        <v>1395</v>
      </c>
      <c r="E183" s="1585" t="s">
        <v>1352</v>
      </c>
      <c r="F183" s="1633">
        <v>2</v>
      </c>
      <c r="G183" s="2792"/>
      <c r="H183" s="2792"/>
      <c r="I183" s="2792"/>
      <c r="J183" s="2798"/>
      <c r="K183" s="2804"/>
    </row>
    <row r="184" spans="1:25" ht="18" customHeight="1" x14ac:dyDescent="0.15">
      <c r="A184" s="2784">
        <v>48</v>
      </c>
      <c r="B184" s="2790" t="s">
        <v>512</v>
      </c>
      <c r="C184" s="2781" t="s">
        <v>146</v>
      </c>
      <c r="D184" s="1618" t="s">
        <v>421</v>
      </c>
      <c r="E184" s="1564" t="s">
        <v>513</v>
      </c>
      <c r="F184" s="1618" t="s">
        <v>422</v>
      </c>
      <c r="G184" s="2793">
        <v>14</v>
      </c>
      <c r="H184" s="2793">
        <v>14</v>
      </c>
      <c r="I184" s="2793">
        <v>3374</v>
      </c>
      <c r="J184" s="2796" t="s">
        <v>514</v>
      </c>
      <c r="K184" s="2809" t="s">
        <v>510</v>
      </c>
    </row>
    <row r="185" spans="1:25" ht="18" customHeight="1" x14ac:dyDescent="0.15">
      <c r="A185" s="2785"/>
      <c r="B185" s="2791"/>
      <c r="C185" s="2782"/>
      <c r="D185" s="1618" t="s">
        <v>415</v>
      </c>
      <c r="E185" s="1660">
        <v>14.5</v>
      </c>
      <c r="F185" s="1618" t="s">
        <v>416</v>
      </c>
      <c r="G185" s="2794"/>
      <c r="H185" s="2794"/>
      <c r="I185" s="2794"/>
      <c r="J185" s="2797"/>
      <c r="K185" s="2810"/>
    </row>
    <row r="186" spans="1:25" ht="18" customHeight="1" x14ac:dyDescent="0.15">
      <c r="A186" s="2786"/>
      <c r="B186" s="2792"/>
      <c r="C186" s="2783"/>
      <c r="D186" s="1618" t="s">
        <v>417</v>
      </c>
      <c r="E186" s="1585" t="s">
        <v>1351</v>
      </c>
      <c r="F186" s="1633">
        <v>3</v>
      </c>
      <c r="G186" s="2795"/>
      <c r="H186" s="2795"/>
      <c r="I186" s="2795"/>
      <c r="J186" s="2798"/>
      <c r="K186" s="2811"/>
    </row>
    <row r="187" spans="1:25" ht="18" customHeight="1" x14ac:dyDescent="0.15">
      <c r="A187" s="2784">
        <v>49</v>
      </c>
      <c r="B187" s="2787" t="s">
        <v>500</v>
      </c>
      <c r="C187" s="2781" t="s">
        <v>147</v>
      </c>
      <c r="D187" s="1618" t="s">
        <v>421</v>
      </c>
      <c r="E187" s="1564" t="s">
        <v>501</v>
      </c>
      <c r="F187" s="1618" t="s">
        <v>422</v>
      </c>
      <c r="G187" s="2793">
        <v>1153</v>
      </c>
      <c r="H187" s="2793">
        <v>2835</v>
      </c>
      <c r="I187" s="2793">
        <v>7512</v>
      </c>
      <c r="J187" s="2796" t="s">
        <v>502</v>
      </c>
      <c r="K187" s="2800" t="s">
        <v>503</v>
      </c>
      <c r="L187" s="1719"/>
      <c r="M187" s="1719"/>
      <c r="N187" s="1719"/>
    </row>
    <row r="188" spans="1:25" ht="18" customHeight="1" x14ac:dyDescent="0.15">
      <c r="A188" s="2785"/>
      <c r="B188" s="2788"/>
      <c r="C188" s="2782"/>
      <c r="D188" s="1618" t="s">
        <v>415</v>
      </c>
      <c r="E188" s="1640">
        <v>63.91</v>
      </c>
      <c r="F188" s="1618" t="s">
        <v>416</v>
      </c>
      <c r="G188" s="2794"/>
      <c r="H188" s="2794"/>
      <c r="I188" s="2794"/>
      <c r="J188" s="2797"/>
      <c r="K188" s="2801"/>
      <c r="L188" s="1719"/>
      <c r="M188" s="1719"/>
      <c r="N188" s="1719"/>
    </row>
    <row r="189" spans="1:25" ht="18" customHeight="1" x14ac:dyDescent="0.15">
      <c r="A189" s="2785"/>
      <c r="B189" s="2788"/>
      <c r="C189" s="2782"/>
      <c r="D189" s="1618" t="s">
        <v>417</v>
      </c>
      <c r="E189" s="1585" t="s">
        <v>455</v>
      </c>
      <c r="F189" s="1633">
        <v>3</v>
      </c>
      <c r="G189" s="2794"/>
      <c r="H189" s="2794"/>
      <c r="I189" s="2794"/>
      <c r="J189" s="2797"/>
      <c r="K189" s="2801"/>
      <c r="L189" s="1719"/>
      <c r="M189" s="1719"/>
      <c r="N189" s="1719"/>
    </row>
    <row r="190" spans="1:25" ht="18" customHeight="1" x14ac:dyDescent="0.15">
      <c r="A190" s="2785"/>
      <c r="B190" s="2788"/>
      <c r="C190" s="2782"/>
      <c r="D190" s="1618" t="s">
        <v>419</v>
      </c>
      <c r="E190" s="1601">
        <v>1200</v>
      </c>
      <c r="F190" s="1648" t="s">
        <v>425</v>
      </c>
      <c r="G190" s="2795"/>
      <c r="H190" s="2795"/>
      <c r="I190" s="2795"/>
      <c r="J190" s="2798"/>
      <c r="K190" s="2802"/>
      <c r="L190" s="1719"/>
      <c r="M190" s="1719"/>
      <c r="N190" s="1719"/>
    </row>
    <row r="191" spans="1:25" ht="33" customHeight="1" x14ac:dyDescent="0.15">
      <c r="A191" s="2234">
        <v>50</v>
      </c>
      <c r="B191" s="2789"/>
      <c r="C191" s="2783"/>
      <c r="D191" s="1618" t="s">
        <v>417</v>
      </c>
      <c r="E191" s="1585" t="s">
        <v>449</v>
      </c>
      <c r="F191" s="1633">
        <v>2</v>
      </c>
      <c r="G191" s="1597">
        <v>491</v>
      </c>
      <c r="H191" s="1597">
        <v>951</v>
      </c>
      <c r="I191" s="1597">
        <v>2520</v>
      </c>
      <c r="J191" s="1637" t="s">
        <v>504</v>
      </c>
      <c r="K191" s="1600" t="s">
        <v>505</v>
      </c>
      <c r="L191" s="1719"/>
      <c r="M191" s="1719"/>
      <c r="N191" s="1719"/>
      <c r="T191" s="1693"/>
      <c r="U191" s="1693"/>
      <c r="V191" s="1693"/>
      <c r="W191" s="1693"/>
      <c r="X191" s="1693"/>
      <c r="Y191" s="1693"/>
    </row>
    <row r="192" spans="1:25" ht="18" customHeight="1" x14ac:dyDescent="0.15">
      <c r="A192" s="2805">
        <v>51</v>
      </c>
      <c r="B192" s="2799" t="s">
        <v>1663</v>
      </c>
      <c r="C192" s="2781" t="s">
        <v>279</v>
      </c>
      <c r="D192" s="1618" t="s">
        <v>421</v>
      </c>
      <c r="E192" s="1597" t="s">
        <v>1413</v>
      </c>
      <c r="F192" s="1618" t="s">
        <v>422</v>
      </c>
      <c r="G192" s="2817">
        <v>23</v>
      </c>
      <c r="H192" s="2817">
        <v>24</v>
      </c>
      <c r="I192" s="2817">
        <v>62</v>
      </c>
      <c r="J192" s="2816" t="s">
        <v>1661</v>
      </c>
      <c r="K192" s="2800" t="s">
        <v>507</v>
      </c>
      <c r="L192" s="1719"/>
      <c r="M192" s="1719"/>
      <c r="N192" s="1719"/>
      <c r="T192" s="1693"/>
      <c r="U192" s="1693"/>
      <c r="V192" s="1693"/>
      <c r="W192" s="1693"/>
      <c r="X192" s="1693"/>
      <c r="Y192" s="1693"/>
    </row>
    <row r="193" spans="1:25" x14ac:dyDescent="0.15">
      <c r="A193" s="2805"/>
      <c r="B193" s="2799"/>
      <c r="C193" s="2782"/>
      <c r="D193" s="1618" t="s">
        <v>415</v>
      </c>
      <c r="E193" s="1660">
        <v>15.6</v>
      </c>
      <c r="F193" s="1618" t="s">
        <v>416</v>
      </c>
      <c r="G193" s="2817"/>
      <c r="H193" s="2817"/>
      <c r="I193" s="2817"/>
      <c r="J193" s="2816"/>
      <c r="K193" s="2801"/>
      <c r="L193" s="1719"/>
      <c r="M193" s="1719"/>
      <c r="N193" s="1719"/>
      <c r="T193" s="1693"/>
      <c r="U193" s="1693"/>
      <c r="V193" s="1693"/>
      <c r="W193" s="1693"/>
      <c r="X193" s="1693"/>
      <c r="Y193" s="1693"/>
    </row>
    <row r="194" spans="1:25" ht="18" customHeight="1" x14ac:dyDescent="0.15">
      <c r="A194" s="2805"/>
      <c r="B194" s="2799"/>
      <c r="C194" s="2782"/>
      <c r="D194" s="1618" t="s">
        <v>1662</v>
      </c>
      <c r="E194" s="1585" t="s">
        <v>1396</v>
      </c>
      <c r="F194" s="1633">
        <v>3</v>
      </c>
      <c r="G194" s="2817"/>
      <c r="H194" s="2817"/>
      <c r="I194" s="2817"/>
      <c r="J194" s="2816"/>
      <c r="K194" s="2801"/>
      <c r="L194" s="1719"/>
      <c r="M194" s="1719"/>
      <c r="N194" s="1719"/>
      <c r="T194" s="1693"/>
      <c r="U194" s="1693"/>
      <c r="V194" s="1693"/>
      <c r="W194" s="1693"/>
      <c r="X194" s="1693"/>
      <c r="Y194" s="1693"/>
    </row>
    <row r="195" spans="1:25" ht="27.75" customHeight="1" x14ac:dyDescent="0.15">
      <c r="A195" s="2431">
        <v>52</v>
      </c>
      <c r="B195" s="1652" t="s">
        <v>1664</v>
      </c>
      <c r="C195" s="2783"/>
      <c r="D195" s="2235" t="s">
        <v>417</v>
      </c>
      <c r="E195" s="1658" t="s">
        <v>508</v>
      </c>
      <c r="F195" s="1623">
        <v>3</v>
      </c>
      <c r="G195" s="2429"/>
      <c r="H195" s="2429"/>
      <c r="I195" s="2429"/>
      <c r="J195" s="2430"/>
      <c r="K195" s="2802"/>
      <c r="L195" s="1719"/>
      <c r="M195" s="1719"/>
      <c r="N195" s="1719"/>
      <c r="T195" s="1693"/>
      <c r="U195" s="1693"/>
      <c r="V195" s="1693"/>
      <c r="W195" s="1693"/>
      <c r="X195" s="1693"/>
      <c r="Y195" s="1693"/>
    </row>
    <row r="196" spans="1:25" ht="18" customHeight="1" x14ac:dyDescent="0.15">
      <c r="A196" s="2784">
        <v>53</v>
      </c>
      <c r="B196" s="2787" t="s">
        <v>1414</v>
      </c>
      <c r="C196" s="2781" t="s">
        <v>1382</v>
      </c>
      <c r="D196" s="1618" t="s">
        <v>421</v>
      </c>
      <c r="E196" s="1597" t="s">
        <v>1415</v>
      </c>
      <c r="F196" s="1618" t="s">
        <v>422</v>
      </c>
      <c r="G196" s="2790">
        <v>261</v>
      </c>
      <c r="H196" s="2790">
        <v>261</v>
      </c>
      <c r="I196" s="2790">
        <v>555</v>
      </c>
      <c r="J196" s="2796" t="s">
        <v>1416</v>
      </c>
      <c r="K196" s="2800" t="s">
        <v>1417</v>
      </c>
      <c r="T196" s="1693"/>
      <c r="U196" s="1693"/>
      <c r="V196" s="1693"/>
      <c r="W196" s="1693"/>
      <c r="X196" s="1693"/>
      <c r="Y196" s="1693"/>
    </row>
    <row r="197" spans="1:25" ht="18" customHeight="1" x14ac:dyDescent="0.15">
      <c r="A197" s="2785"/>
      <c r="B197" s="2788"/>
      <c r="C197" s="2782"/>
      <c r="D197" s="1618" t="s">
        <v>415</v>
      </c>
      <c r="E197" s="1660">
        <v>26</v>
      </c>
      <c r="F197" s="1618" t="s">
        <v>416</v>
      </c>
      <c r="G197" s="2791"/>
      <c r="H197" s="2791"/>
      <c r="I197" s="2791"/>
      <c r="J197" s="2797"/>
      <c r="K197" s="2801"/>
      <c r="T197" s="1693"/>
      <c r="U197" s="1693"/>
      <c r="V197" s="1693"/>
      <c r="W197" s="1693"/>
      <c r="X197" s="1693"/>
      <c r="Y197" s="1693"/>
    </row>
    <row r="198" spans="1:25" ht="18" customHeight="1" x14ac:dyDescent="0.15">
      <c r="A198" s="2786"/>
      <c r="B198" s="2789"/>
      <c r="C198" s="2783"/>
      <c r="D198" s="1618" t="s">
        <v>417</v>
      </c>
      <c r="E198" s="1585" t="s">
        <v>1352</v>
      </c>
      <c r="F198" s="1633">
        <v>3</v>
      </c>
      <c r="G198" s="2792"/>
      <c r="H198" s="2792"/>
      <c r="I198" s="2792"/>
      <c r="J198" s="2798"/>
      <c r="K198" s="2802"/>
      <c r="T198" s="1693"/>
      <c r="U198" s="1693"/>
      <c r="V198" s="1693"/>
      <c r="W198" s="1693"/>
      <c r="X198" s="1693"/>
      <c r="Y198" s="1693"/>
    </row>
    <row r="199" spans="1:25" ht="18" customHeight="1" x14ac:dyDescent="0.15">
      <c r="A199" s="2784">
        <v>54</v>
      </c>
      <c r="B199" s="2787" t="s">
        <v>1418</v>
      </c>
      <c r="C199" s="2781" t="s">
        <v>1382</v>
      </c>
      <c r="D199" s="1618" t="s">
        <v>421</v>
      </c>
      <c r="E199" s="1597" t="s">
        <v>1419</v>
      </c>
      <c r="F199" s="1618" t="s">
        <v>422</v>
      </c>
      <c r="G199" s="2790">
        <v>0</v>
      </c>
      <c r="H199" s="2790">
        <v>0</v>
      </c>
      <c r="I199" s="2790">
        <v>0</v>
      </c>
      <c r="J199" s="2796" t="s">
        <v>1420</v>
      </c>
      <c r="K199" s="2800" t="s">
        <v>1421</v>
      </c>
      <c r="T199" s="1693"/>
      <c r="U199" s="1693"/>
      <c r="V199" s="1693"/>
      <c r="W199" s="1693"/>
      <c r="X199" s="1693"/>
      <c r="Y199" s="1693"/>
    </row>
    <row r="200" spans="1:25" ht="18" customHeight="1" x14ac:dyDescent="0.15">
      <c r="A200" s="2785"/>
      <c r="B200" s="2788"/>
      <c r="C200" s="2782"/>
      <c r="D200" s="1618" t="s">
        <v>415</v>
      </c>
      <c r="E200" s="1660">
        <v>1103</v>
      </c>
      <c r="F200" s="1618" t="s">
        <v>416</v>
      </c>
      <c r="G200" s="2791"/>
      <c r="H200" s="2791"/>
      <c r="I200" s="2791"/>
      <c r="J200" s="2797"/>
      <c r="K200" s="2801"/>
      <c r="T200" s="1693"/>
      <c r="U200" s="1693"/>
      <c r="V200" s="1693"/>
      <c r="W200" s="1693"/>
      <c r="X200" s="1693"/>
      <c r="Y200" s="1693"/>
    </row>
    <row r="201" spans="1:25" ht="18" customHeight="1" x14ac:dyDescent="0.15">
      <c r="A201" s="2785"/>
      <c r="B201" s="2788"/>
      <c r="C201" s="2782"/>
      <c r="D201" s="1618" t="s">
        <v>417</v>
      </c>
      <c r="E201" s="1585" t="s">
        <v>1422</v>
      </c>
      <c r="F201" s="1633">
        <v>2</v>
      </c>
      <c r="G201" s="2791"/>
      <c r="H201" s="2791"/>
      <c r="I201" s="2791"/>
      <c r="J201" s="2797"/>
      <c r="K201" s="2801"/>
      <c r="T201" s="1693"/>
      <c r="U201" s="1693"/>
      <c r="V201" s="1693"/>
      <c r="W201" s="1693"/>
      <c r="X201" s="1693"/>
      <c r="Y201" s="1693"/>
    </row>
    <row r="202" spans="1:25" ht="18" customHeight="1" x14ac:dyDescent="0.15">
      <c r="A202" s="2785"/>
      <c r="B202" s="2788"/>
      <c r="C202" s="2782"/>
      <c r="D202" s="1618" t="s">
        <v>417</v>
      </c>
      <c r="E202" s="1585" t="s">
        <v>1423</v>
      </c>
      <c r="F202" s="1633">
        <v>4</v>
      </c>
      <c r="G202" s="2791"/>
      <c r="H202" s="2791"/>
      <c r="I202" s="2791"/>
      <c r="J202" s="2797"/>
      <c r="K202" s="2801"/>
      <c r="T202" s="1693"/>
      <c r="U202" s="1693"/>
      <c r="V202" s="1693"/>
      <c r="W202" s="1693"/>
      <c r="X202" s="1693"/>
      <c r="Y202" s="1693"/>
    </row>
    <row r="203" spans="1:25" ht="18" customHeight="1" x14ac:dyDescent="0.15">
      <c r="A203" s="2786"/>
      <c r="B203" s="2789"/>
      <c r="C203" s="2783"/>
      <c r="D203" s="1618" t="s">
        <v>417</v>
      </c>
      <c r="E203" s="1585" t="s">
        <v>1351</v>
      </c>
      <c r="F203" s="1633">
        <v>3</v>
      </c>
      <c r="G203" s="2792"/>
      <c r="H203" s="2792"/>
      <c r="I203" s="2792"/>
      <c r="J203" s="2798"/>
      <c r="K203" s="2802"/>
      <c r="T203" s="1693"/>
      <c r="U203" s="1693"/>
      <c r="V203" s="1693"/>
      <c r="W203" s="1693"/>
      <c r="X203" s="1693"/>
      <c r="Y203" s="1693"/>
    </row>
    <row r="204" spans="1:25" ht="18" customHeight="1" x14ac:dyDescent="0.15">
      <c r="A204" s="2784">
        <v>55</v>
      </c>
      <c r="B204" s="2787" t="s">
        <v>1424</v>
      </c>
      <c r="C204" s="2781" t="s">
        <v>1231</v>
      </c>
      <c r="D204" s="2236" t="s">
        <v>421</v>
      </c>
      <c r="E204" s="2233" t="s">
        <v>1425</v>
      </c>
      <c r="F204" s="2236" t="s">
        <v>422</v>
      </c>
      <c r="G204" s="2790">
        <v>148</v>
      </c>
      <c r="H204" s="2790">
        <v>150</v>
      </c>
      <c r="I204" s="2790">
        <v>416</v>
      </c>
      <c r="J204" s="2796" t="s">
        <v>1426</v>
      </c>
      <c r="K204" s="2800" t="s">
        <v>1417</v>
      </c>
      <c r="L204" s="1719"/>
      <c r="M204" s="1719"/>
      <c r="T204" s="1693"/>
      <c r="U204" s="1693"/>
      <c r="V204" s="1693"/>
      <c r="W204" s="1693"/>
      <c r="X204" s="1693"/>
      <c r="Y204" s="1693"/>
    </row>
    <row r="205" spans="1:25" ht="18" customHeight="1" x14ac:dyDescent="0.15">
      <c r="A205" s="2785"/>
      <c r="B205" s="2788"/>
      <c r="C205" s="2782"/>
      <c r="D205" s="1618" t="s">
        <v>415</v>
      </c>
      <c r="E205" s="1660">
        <v>45</v>
      </c>
      <c r="F205" s="1618" t="s">
        <v>416</v>
      </c>
      <c r="G205" s="2791"/>
      <c r="H205" s="2791"/>
      <c r="I205" s="2791"/>
      <c r="J205" s="2797"/>
      <c r="K205" s="2801"/>
      <c r="L205" s="1719"/>
      <c r="M205" s="1719"/>
    </row>
    <row r="206" spans="1:25" ht="18" customHeight="1" x14ac:dyDescent="0.15">
      <c r="A206" s="2786"/>
      <c r="B206" s="2789"/>
      <c r="C206" s="2783"/>
      <c r="D206" s="1618" t="s">
        <v>417</v>
      </c>
      <c r="E206" s="1585" t="s">
        <v>1351</v>
      </c>
      <c r="F206" s="1633">
        <v>4</v>
      </c>
      <c r="G206" s="2792"/>
      <c r="H206" s="2792"/>
      <c r="I206" s="2792"/>
      <c r="J206" s="2798"/>
      <c r="K206" s="2802"/>
      <c r="L206" s="1719"/>
      <c r="M206" s="1719"/>
    </row>
    <row r="207" spans="1:25" ht="18" customHeight="1" x14ac:dyDescent="0.15">
      <c r="A207" s="2784">
        <v>56</v>
      </c>
      <c r="B207" s="2790" t="s">
        <v>1232</v>
      </c>
      <c r="C207" s="2781" t="s">
        <v>1382</v>
      </c>
      <c r="D207" s="1618" t="s">
        <v>421</v>
      </c>
      <c r="E207" s="1564" t="s">
        <v>1427</v>
      </c>
      <c r="F207" s="1618" t="s">
        <v>422</v>
      </c>
      <c r="G207" s="2793">
        <v>0</v>
      </c>
      <c r="H207" s="2793" t="s">
        <v>1428</v>
      </c>
      <c r="I207" s="2793">
        <v>0</v>
      </c>
      <c r="J207" s="2781" t="s">
        <v>1233</v>
      </c>
      <c r="K207" s="2813" t="s">
        <v>1429</v>
      </c>
      <c r="L207" s="1719"/>
      <c r="M207" s="1719"/>
    </row>
    <row r="208" spans="1:25" ht="18" customHeight="1" x14ac:dyDescent="0.15">
      <c r="A208" s="2785"/>
      <c r="B208" s="2791"/>
      <c r="C208" s="2782"/>
      <c r="D208" s="1618" t="s">
        <v>415</v>
      </c>
      <c r="E208" s="1660">
        <v>483.96</v>
      </c>
      <c r="F208" s="1618" t="s">
        <v>416</v>
      </c>
      <c r="G208" s="2794"/>
      <c r="H208" s="2794"/>
      <c r="I208" s="2794"/>
      <c r="J208" s="2782"/>
      <c r="K208" s="2814"/>
      <c r="L208" s="1719"/>
      <c r="M208" s="1719"/>
    </row>
    <row r="209" spans="1:13" ht="18" customHeight="1" x14ac:dyDescent="0.15">
      <c r="A209" s="2785"/>
      <c r="B209" s="2791"/>
      <c r="C209" s="2782"/>
      <c r="D209" s="1618" t="s">
        <v>417</v>
      </c>
      <c r="E209" s="1585" t="s">
        <v>1430</v>
      </c>
      <c r="F209" s="1633">
        <v>2</v>
      </c>
      <c r="G209" s="2794"/>
      <c r="H209" s="2794"/>
      <c r="I209" s="2794"/>
      <c r="J209" s="2782"/>
      <c r="K209" s="2814"/>
      <c r="L209" s="1719"/>
      <c r="M209" s="1719"/>
    </row>
    <row r="210" spans="1:13" ht="18" customHeight="1" x14ac:dyDescent="0.15">
      <c r="A210" s="2785"/>
      <c r="B210" s="2791"/>
      <c r="C210" s="2782"/>
      <c r="D210" s="1618" t="s">
        <v>417</v>
      </c>
      <c r="E210" s="1585" t="s">
        <v>1431</v>
      </c>
      <c r="F210" s="1633">
        <v>4</v>
      </c>
      <c r="G210" s="2794"/>
      <c r="H210" s="2794"/>
      <c r="I210" s="2794"/>
      <c r="J210" s="2782"/>
      <c r="K210" s="2814"/>
      <c r="L210" s="1719"/>
      <c r="M210" s="1719"/>
    </row>
    <row r="211" spans="1:13" ht="18" customHeight="1" x14ac:dyDescent="0.15">
      <c r="A211" s="2786"/>
      <c r="B211" s="2792"/>
      <c r="C211" s="2783"/>
      <c r="D211" s="1618" t="s">
        <v>419</v>
      </c>
      <c r="E211" s="1601">
        <v>8250</v>
      </c>
      <c r="F211" s="1648" t="s">
        <v>1380</v>
      </c>
      <c r="G211" s="2795"/>
      <c r="H211" s="2795"/>
      <c r="I211" s="2795"/>
      <c r="J211" s="2783"/>
      <c r="K211" s="2815"/>
      <c r="L211" s="1719"/>
      <c r="M211" s="1719"/>
    </row>
    <row r="212" spans="1:13" ht="18" customHeight="1" x14ac:dyDescent="0.15">
      <c r="A212" s="2784">
        <v>57</v>
      </c>
      <c r="B212" s="2787" t="s">
        <v>1432</v>
      </c>
      <c r="C212" s="2781" t="s">
        <v>1344</v>
      </c>
      <c r="D212" s="1618" t="s">
        <v>421</v>
      </c>
      <c r="E212" s="1597" t="s">
        <v>1433</v>
      </c>
      <c r="F212" s="1618" t="s">
        <v>422</v>
      </c>
      <c r="G212" s="2790">
        <v>48</v>
      </c>
      <c r="H212" s="2790">
        <v>48</v>
      </c>
      <c r="I212" s="2790">
        <v>486</v>
      </c>
      <c r="J212" s="2796" t="s">
        <v>1434</v>
      </c>
      <c r="K212" s="2812" t="s">
        <v>1435</v>
      </c>
      <c r="L212" s="1719"/>
    </row>
    <row r="213" spans="1:13" ht="18" customHeight="1" x14ac:dyDescent="0.15">
      <c r="A213" s="2785"/>
      <c r="B213" s="2788"/>
      <c r="C213" s="2782"/>
      <c r="D213" s="1618" t="s">
        <v>415</v>
      </c>
      <c r="E213" s="1660">
        <v>24</v>
      </c>
      <c r="F213" s="1618" t="s">
        <v>416</v>
      </c>
      <c r="G213" s="2791"/>
      <c r="H213" s="2791"/>
      <c r="I213" s="2791"/>
      <c r="J213" s="2797"/>
      <c r="K213" s="2803"/>
      <c r="L213" s="1719"/>
    </row>
    <row r="214" spans="1:13" ht="18" customHeight="1" x14ac:dyDescent="0.15">
      <c r="A214" s="2786"/>
      <c r="B214" s="2789"/>
      <c r="C214" s="2783"/>
      <c r="D214" s="1618" t="s">
        <v>417</v>
      </c>
      <c r="E214" s="1585" t="s">
        <v>1352</v>
      </c>
      <c r="F214" s="1633">
        <v>4</v>
      </c>
      <c r="G214" s="2792"/>
      <c r="H214" s="2792"/>
      <c r="I214" s="2792"/>
      <c r="J214" s="2798"/>
      <c r="K214" s="2804"/>
      <c r="L214" s="1719"/>
    </row>
    <row r="215" spans="1:13" ht="18" customHeight="1" x14ac:dyDescent="0.15">
      <c r="A215" s="2784">
        <v>58</v>
      </c>
      <c r="B215" s="2787" t="s">
        <v>1436</v>
      </c>
      <c r="C215" s="2781" t="s">
        <v>1437</v>
      </c>
      <c r="D215" s="1618" t="s">
        <v>421</v>
      </c>
      <c r="E215" s="1597" t="s">
        <v>1438</v>
      </c>
      <c r="F215" s="1618" t="s">
        <v>422</v>
      </c>
      <c r="G215" s="2790">
        <v>180</v>
      </c>
      <c r="H215" s="2790">
        <v>180</v>
      </c>
      <c r="I215" s="2790">
        <v>363</v>
      </c>
      <c r="J215" s="2796" t="s">
        <v>1439</v>
      </c>
      <c r="K215" s="2812" t="s">
        <v>1435</v>
      </c>
    </row>
    <row r="216" spans="1:13" ht="18" customHeight="1" x14ac:dyDescent="0.15">
      <c r="A216" s="2785"/>
      <c r="B216" s="2788"/>
      <c r="C216" s="2782"/>
      <c r="D216" s="1618" t="s">
        <v>415</v>
      </c>
      <c r="E216" s="1660">
        <v>24</v>
      </c>
      <c r="F216" s="1618" t="s">
        <v>416</v>
      </c>
      <c r="G216" s="2791"/>
      <c r="H216" s="2791"/>
      <c r="I216" s="2791"/>
      <c r="J216" s="2797"/>
      <c r="K216" s="2803"/>
    </row>
    <row r="217" spans="1:13" ht="18" customHeight="1" x14ac:dyDescent="0.15">
      <c r="A217" s="2786"/>
      <c r="B217" s="2789"/>
      <c r="C217" s="2783"/>
      <c r="D217" s="1618" t="s">
        <v>417</v>
      </c>
      <c r="E217" s="1585" t="s">
        <v>1352</v>
      </c>
      <c r="F217" s="1633">
        <v>4</v>
      </c>
      <c r="G217" s="2792"/>
      <c r="H217" s="2792"/>
      <c r="I217" s="2792"/>
      <c r="J217" s="2798"/>
      <c r="K217" s="2804"/>
    </row>
    <row r="218" spans="1:13" ht="18" customHeight="1" x14ac:dyDescent="0.15">
      <c r="A218" s="2784">
        <v>59</v>
      </c>
      <c r="B218" s="2787" t="s">
        <v>1653</v>
      </c>
      <c r="C218" s="2781" t="s">
        <v>1362</v>
      </c>
      <c r="D218" s="2236" t="s">
        <v>421</v>
      </c>
      <c r="E218" s="2233" t="s">
        <v>1440</v>
      </c>
      <c r="F218" s="2236" t="s">
        <v>422</v>
      </c>
      <c r="G218" s="2790">
        <v>9</v>
      </c>
      <c r="H218" s="2790">
        <v>9</v>
      </c>
      <c r="I218" s="2790">
        <v>15</v>
      </c>
      <c r="J218" s="2796" t="s">
        <v>1655</v>
      </c>
      <c r="K218" s="2812" t="s">
        <v>1441</v>
      </c>
    </row>
    <row r="219" spans="1:13" ht="18" customHeight="1" x14ac:dyDescent="0.15">
      <c r="A219" s="2785"/>
      <c r="B219" s="2788"/>
      <c r="C219" s="2782"/>
      <c r="D219" s="1618" t="s">
        <v>415</v>
      </c>
      <c r="E219" s="1660">
        <v>24</v>
      </c>
      <c r="F219" s="1618" t="s">
        <v>416</v>
      </c>
      <c r="G219" s="2791"/>
      <c r="H219" s="2791"/>
      <c r="I219" s="2791"/>
      <c r="J219" s="2797"/>
      <c r="K219" s="2803"/>
    </row>
    <row r="220" spans="1:13" ht="18" customHeight="1" x14ac:dyDescent="0.15">
      <c r="A220" s="2786"/>
      <c r="B220" s="2789"/>
      <c r="C220" s="2783"/>
      <c r="D220" s="1618" t="s">
        <v>417</v>
      </c>
      <c r="E220" s="1585" t="s">
        <v>1442</v>
      </c>
      <c r="F220" s="1633">
        <v>3</v>
      </c>
      <c r="G220" s="2792"/>
      <c r="H220" s="2792"/>
      <c r="I220" s="2792"/>
      <c r="J220" s="2798"/>
      <c r="K220" s="2804"/>
    </row>
    <row r="221" spans="1:13" ht="13.5" customHeight="1" x14ac:dyDescent="0.15">
      <c r="A221" s="2784">
        <v>60</v>
      </c>
      <c r="B221" s="2790" t="s">
        <v>1443</v>
      </c>
      <c r="C221" s="2781" t="s">
        <v>1382</v>
      </c>
      <c r="D221" s="1618" t="s">
        <v>1345</v>
      </c>
      <c r="E221" s="1597" t="s">
        <v>1444</v>
      </c>
      <c r="F221" s="1633" t="s">
        <v>1347</v>
      </c>
      <c r="G221" s="2790">
        <v>0</v>
      </c>
      <c r="H221" s="2790">
        <v>5495</v>
      </c>
      <c r="I221" s="2790">
        <v>14837</v>
      </c>
      <c r="J221" s="2796" t="s">
        <v>1445</v>
      </c>
      <c r="K221" s="2836" t="s">
        <v>1446</v>
      </c>
    </row>
    <row r="222" spans="1:13" x14ac:dyDescent="0.15">
      <c r="A222" s="2785"/>
      <c r="B222" s="2791"/>
      <c r="C222" s="2782"/>
      <c r="D222" s="2236" t="s">
        <v>1339</v>
      </c>
      <c r="E222" s="1627">
        <v>155.04</v>
      </c>
      <c r="F222" s="1618" t="s">
        <v>416</v>
      </c>
      <c r="G222" s="2791"/>
      <c r="H222" s="2791"/>
      <c r="I222" s="2791"/>
      <c r="J222" s="2797"/>
      <c r="K222" s="2837"/>
    </row>
    <row r="223" spans="1:13" x14ac:dyDescent="0.15">
      <c r="A223" s="2785"/>
      <c r="B223" s="2791"/>
      <c r="C223" s="2782"/>
      <c r="D223" s="1618" t="s">
        <v>1341</v>
      </c>
      <c r="E223" s="1585" t="s">
        <v>1447</v>
      </c>
      <c r="F223" s="1633">
        <v>4</v>
      </c>
      <c r="G223" s="2791"/>
      <c r="H223" s="2791"/>
      <c r="I223" s="2791"/>
      <c r="J223" s="2797"/>
      <c r="K223" s="2837"/>
    </row>
    <row r="224" spans="1:13" x14ac:dyDescent="0.15">
      <c r="A224" s="2786"/>
      <c r="B224" s="2792"/>
      <c r="C224" s="2783"/>
      <c r="D224" s="1618" t="s">
        <v>1411</v>
      </c>
      <c r="E224" s="1601">
        <v>4800</v>
      </c>
      <c r="F224" s="1633" t="s">
        <v>1412</v>
      </c>
      <c r="G224" s="2792"/>
      <c r="H224" s="2792"/>
      <c r="I224" s="2792"/>
      <c r="J224" s="2798"/>
      <c r="K224" s="2838"/>
    </row>
    <row r="225" spans="1:11" x14ac:dyDescent="0.15">
      <c r="A225" s="2891">
        <v>61</v>
      </c>
      <c r="B225" s="2839" t="s">
        <v>1570</v>
      </c>
      <c r="C225" s="2839" t="s">
        <v>147</v>
      </c>
      <c r="D225" s="2236" t="s">
        <v>421</v>
      </c>
      <c r="E225" s="1668" t="s">
        <v>1571</v>
      </c>
      <c r="F225" s="2236" t="s">
        <v>422</v>
      </c>
      <c r="G225" s="2841">
        <v>40</v>
      </c>
      <c r="H225" s="2839">
        <v>40</v>
      </c>
      <c r="I225" s="2839">
        <v>95</v>
      </c>
      <c r="J225" s="2841" t="s">
        <v>1572</v>
      </c>
      <c r="K225" s="2843" t="s">
        <v>1573</v>
      </c>
    </row>
    <row r="226" spans="1:11" x14ac:dyDescent="0.15">
      <c r="A226" s="2891"/>
      <c r="B226" s="2839"/>
      <c r="C226" s="2839"/>
      <c r="D226" s="1618" t="s">
        <v>415</v>
      </c>
      <c r="E226" s="1601">
        <v>24</v>
      </c>
      <c r="F226" s="1618" t="s">
        <v>416</v>
      </c>
      <c r="G226" s="2839"/>
      <c r="H226" s="2839"/>
      <c r="I226" s="2839"/>
      <c r="J226" s="2841"/>
      <c r="K226" s="2843"/>
    </row>
    <row r="227" spans="1:11" x14ac:dyDescent="0.15">
      <c r="A227" s="2892"/>
      <c r="B227" s="2840"/>
      <c r="C227" s="2840"/>
      <c r="D227" s="1618" t="s">
        <v>417</v>
      </c>
      <c r="E227" s="1585" t="s">
        <v>441</v>
      </c>
      <c r="F227" s="1633">
        <v>4</v>
      </c>
      <c r="G227" s="2840"/>
      <c r="H227" s="2840"/>
      <c r="I227" s="2840"/>
      <c r="J227" s="2842"/>
      <c r="K227" s="2844"/>
    </row>
    <row r="228" spans="1:11" x14ac:dyDescent="0.15">
      <c r="A228" s="2893">
        <v>62</v>
      </c>
      <c r="B228" s="2849" t="s">
        <v>1574</v>
      </c>
      <c r="C228" s="2849" t="s">
        <v>278</v>
      </c>
      <c r="D228" s="1618" t="s">
        <v>421</v>
      </c>
      <c r="E228" s="1601" t="s">
        <v>1575</v>
      </c>
      <c r="F228" s="1633" t="s">
        <v>422</v>
      </c>
      <c r="G228" s="2847">
        <v>47</v>
      </c>
      <c r="H228" s="2849">
        <v>47</v>
      </c>
      <c r="I228" s="2849">
        <v>90</v>
      </c>
      <c r="J228" s="2847" t="s">
        <v>1576</v>
      </c>
      <c r="K228" s="2845" t="s">
        <v>1573</v>
      </c>
    </row>
    <row r="229" spans="1:11" x14ac:dyDescent="0.15">
      <c r="A229" s="2891"/>
      <c r="B229" s="2839"/>
      <c r="C229" s="2839"/>
      <c r="D229" s="1618" t="s">
        <v>415</v>
      </c>
      <c r="E229" s="1601">
        <v>24</v>
      </c>
      <c r="F229" s="1618" t="s">
        <v>416</v>
      </c>
      <c r="G229" s="2839"/>
      <c r="H229" s="2839"/>
      <c r="I229" s="2839"/>
      <c r="J229" s="2841"/>
      <c r="K229" s="2843"/>
    </row>
    <row r="230" spans="1:11" ht="14.25" thickBot="1" x14ac:dyDescent="0.2">
      <c r="A230" s="2894"/>
      <c r="B230" s="2850"/>
      <c r="C230" s="2850"/>
      <c r="D230" s="1632" t="s">
        <v>417</v>
      </c>
      <c r="E230" s="1625" t="s">
        <v>441</v>
      </c>
      <c r="F230" s="1563">
        <v>4</v>
      </c>
      <c r="G230" s="2850"/>
      <c r="H230" s="2850"/>
      <c r="I230" s="2850"/>
      <c r="J230" s="2848"/>
      <c r="K230" s="2846"/>
    </row>
  </sheetData>
  <sheetProtection password="CC19" sheet="1" objects="1" scenarios="1"/>
  <mergeCells count="489">
    <mergeCell ref="A225:A227"/>
    <mergeCell ref="A228:A230"/>
    <mergeCell ref="B225:B227"/>
    <mergeCell ref="B228:B230"/>
    <mergeCell ref="C225:C227"/>
    <mergeCell ref="C228:C230"/>
    <mergeCell ref="J125:J127"/>
    <mergeCell ref="K125:K127"/>
    <mergeCell ref="C125:C127"/>
    <mergeCell ref="G125:G127"/>
    <mergeCell ref="H125:H127"/>
    <mergeCell ref="I125:I127"/>
    <mergeCell ref="A142:A145"/>
    <mergeCell ref="G131:G134"/>
    <mergeCell ref="H131:H134"/>
    <mergeCell ref="I131:I134"/>
    <mergeCell ref="H128:H130"/>
    <mergeCell ref="I128:I130"/>
    <mergeCell ref="C128:C130"/>
    <mergeCell ref="G128:G130"/>
    <mergeCell ref="A164:A167"/>
    <mergeCell ref="A138:A141"/>
    <mergeCell ref="B138:B141"/>
    <mergeCell ref="K138:K141"/>
    <mergeCell ref="A122:A124"/>
    <mergeCell ref="B122:B124"/>
    <mergeCell ref="C122:C124"/>
    <mergeCell ref="G122:G124"/>
    <mergeCell ref="H122:H124"/>
    <mergeCell ref="I122:I124"/>
    <mergeCell ref="A125:A127"/>
    <mergeCell ref="B125:B127"/>
    <mergeCell ref="J84:J87"/>
    <mergeCell ref="A118:A121"/>
    <mergeCell ref="B118:B121"/>
    <mergeCell ref="C118:C121"/>
    <mergeCell ref="G118:G121"/>
    <mergeCell ref="H118:H121"/>
    <mergeCell ref="I118:I121"/>
    <mergeCell ref="B108:B111"/>
    <mergeCell ref="C108:C111"/>
    <mergeCell ref="G108:G111"/>
    <mergeCell ref="H108:H111"/>
    <mergeCell ref="I108:I111"/>
    <mergeCell ref="J93:J97"/>
    <mergeCell ref="H88:H92"/>
    <mergeCell ref="I88:I92"/>
    <mergeCell ref="J115:J117"/>
    <mergeCell ref="J54:J57"/>
    <mergeCell ref="K54:K57"/>
    <mergeCell ref="K115:K117"/>
    <mergeCell ref="A104:A106"/>
    <mergeCell ref="A115:A117"/>
    <mergeCell ref="B115:B117"/>
    <mergeCell ref="C115:C117"/>
    <mergeCell ref="G115:G117"/>
    <mergeCell ref="H115:H117"/>
    <mergeCell ref="I115:I117"/>
    <mergeCell ref="J108:J111"/>
    <mergeCell ref="K108:K111"/>
    <mergeCell ref="A112:A114"/>
    <mergeCell ref="B112:B114"/>
    <mergeCell ref="C112:C114"/>
    <mergeCell ref="G112:G114"/>
    <mergeCell ref="H112:H114"/>
    <mergeCell ref="A108:A111"/>
    <mergeCell ref="J62:J65"/>
    <mergeCell ref="K62:K65"/>
    <mergeCell ref="A66:A69"/>
    <mergeCell ref="B66:B69"/>
    <mergeCell ref="C66:C69"/>
    <mergeCell ref="G66:G69"/>
    <mergeCell ref="H66:H69"/>
    <mergeCell ref="I66:I69"/>
    <mergeCell ref="J66:J69"/>
    <mergeCell ref="K66:K69"/>
    <mergeCell ref="A62:A65"/>
    <mergeCell ref="B62:B65"/>
    <mergeCell ref="C62:C65"/>
    <mergeCell ref="G62:G65"/>
    <mergeCell ref="H62:H65"/>
    <mergeCell ref="I62:I65"/>
    <mergeCell ref="J122:J124"/>
    <mergeCell ref="J88:J92"/>
    <mergeCell ref="J70:J73"/>
    <mergeCell ref="C101:C103"/>
    <mergeCell ref="K12:K15"/>
    <mergeCell ref="A12:C15"/>
    <mergeCell ref="G12:G15"/>
    <mergeCell ref="H12:H15"/>
    <mergeCell ref="I12:I15"/>
    <mergeCell ref="A16:A19"/>
    <mergeCell ref="B16:B19"/>
    <mergeCell ref="C16:C19"/>
    <mergeCell ref="G16:G19"/>
    <mergeCell ref="H16:H19"/>
    <mergeCell ref="I16:I19"/>
    <mergeCell ref="J16:J19"/>
    <mergeCell ref="K16:K19"/>
    <mergeCell ref="J12:J15"/>
    <mergeCell ref="A51:A53"/>
    <mergeCell ref="B51:B53"/>
    <mergeCell ref="C51:C53"/>
    <mergeCell ref="G51:G53"/>
    <mergeCell ref="H51:H53"/>
    <mergeCell ref="I51:I53"/>
    <mergeCell ref="K101:K103"/>
    <mergeCell ref="B104:B107"/>
    <mergeCell ref="C104:C107"/>
    <mergeCell ref="G104:G106"/>
    <mergeCell ref="H104:H106"/>
    <mergeCell ref="I104:I106"/>
    <mergeCell ref="J104:J106"/>
    <mergeCell ref="K104:K106"/>
    <mergeCell ref="J118:J121"/>
    <mergeCell ref="K118:K121"/>
    <mergeCell ref="I112:I114"/>
    <mergeCell ref="J112:J114"/>
    <mergeCell ref="K112:K114"/>
    <mergeCell ref="A88:A92"/>
    <mergeCell ref="B88:B92"/>
    <mergeCell ref="C88:C92"/>
    <mergeCell ref="G88:G92"/>
    <mergeCell ref="C138:C141"/>
    <mergeCell ref="G138:G141"/>
    <mergeCell ref="H138:H141"/>
    <mergeCell ref="J131:J134"/>
    <mergeCell ref="A128:A130"/>
    <mergeCell ref="J101:J103"/>
    <mergeCell ref="A135:A137"/>
    <mergeCell ref="B135:B137"/>
    <mergeCell ref="I138:I141"/>
    <mergeCell ref="J138:J141"/>
    <mergeCell ref="J128:J130"/>
    <mergeCell ref="B128:B130"/>
    <mergeCell ref="J135:J137"/>
    <mergeCell ref="C135:C137"/>
    <mergeCell ref="G135:G137"/>
    <mergeCell ref="H135:H137"/>
    <mergeCell ref="I135:I137"/>
    <mergeCell ref="A131:A134"/>
    <mergeCell ref="B131:B134"/>
    <mergeCell ref="C131:C134"/>
    <mergeCell ref="K122:K124"/>
    <mergeCell ref="K128:K130"/>
    <mergeCell ref="K135:K137"/>
    <mergeCell ref="K131:K134"/>
    <mergeCell ref="G101:G103"/>
    <mergeCell ref="H101:H103"/>
    <mergeCell ref="I101:I103"/>
    <mergeCell ref="K93:K97"/>
    <mergeCell ref="A98:A100"/>
    <mergeCell ref="B98:B100"/>
    <mergeCell ref="C98:C100"/>
    <mergeCell ref="G98:G100"/>
    <mergeCell ref="H98:H100"/>
    <mergeCell ref="I98:I100"/>
    <mergeCell ref="J98:J100"/>
    <mergeCell ref="K98:K100"/>
    <mergeCell ref="A93:A97"/>
    <mergeCell ref="B93:B97"/>
    <mergeCell ref="C93:C97"/>
    <mergeCell ref="G93:G97"/>
    <mergeCell ref="H93:H97"/>
    <mergeCell ref="I93:I97"/>
    <mergeCell ref="A101:A103"/>
    <mergeCell ref="B101:B103"/>
    <mergeCell ref="K88:K92"/>
    <mergeCell ref="A84:A87"/>
    <mergeCell ref="B84:B87"/>
    <mergeCell ref="C84:C87"/>
    <mergeCell ref="G84:G87"/>
    <mergeCell ref="H84:H87"/>
    <mergeCell ref="I84:I87"/>
    <mergeCell ref="J76:J79"/>
    <mergeCell ref="K76:K79"/>
    <mergeCell ref="A80:A83"/>
    <mergeCell ref="B80:B83"/>
    <mergeCell ref="C80:C83"/>
    <mergeCell ref="G80:G83"/>
    <mergeCell ref="H80:H83"/>
    <mergeCell ref="I80:I83"/>
    <mergeCell ref="J80:J83"/>
    <mergeCell ref="K80:K83"/>
    <mergeCell ref="A76:A79"/>
    <mergeCell ref="B76:B79"/>
    <mergeCell ref="C76:C79"/>
    <mergeCell ref="G76:G79"/>
    <mergeCell ref="H76:H79"/>
    <mergeCell ref="I76:I79"/>
    <mergeCell ref="K84:K87"/>
    <mergeCell ref="J51:J53"/>
    <mergeCell ref="K51:K53"/>
    <mergeCell ref="A47:A50"/>
    <mergeCell ref="B47:B50"/>
    <mergeCell ref="C47:C50"/>
    <mergeCell ref="G47:G50"/>
    <mergeCell ref="H47:H50"/>
    <mergeCell ref="I47:I50"/>
    <mergeCell ref="J40:J42"/>
    <mergeCell ref="K40:K42"/>
    <mergeCell ref="A43:A46"/>
    <mergeCell ref="B43:B46"/>
    <mergeCell ref="C43:C46"/>
    <mergeCell ref="G43:G46"/>
    <mergeCell ref="H43:H46"/>
    <mergeCell ref="I43:I46"/>
    <mergeCell ref="J43:J46"/>
    <mergeCell ref="K43:K46"/>
    <mergeCell ref="A40:A42"/>
    <mergeCell ref="B40:B42"/>
    <mergeCell ref="C40:C42"/>
    <mergeCell ref="G40:G42"/>
    <mergeCell ref="H40:H42"/>
    <mergeCell ref="I40:I42"/>
    <mergeCell ref="J24:J27"/>
    <mergeCell ref="K24:K27"/>
    <mergeCell ref="A20:A23"/>
    <mergeCell ref="B20:B23"/>
    <mergeCell ref="C20:C23"/>
    <mergeCell ref="G20:G23"/>
    <mergeCell ref="H20:H23"/>
    <mergeCell ref="I20:I23"/>
    <mergeCell ref="K20:K23"/>
    <mergeCell ref="A7:B7"/>
    <mergeCell ref="C7:D7"/>
    <mergeCell ref="F7:G7"/>
    <mergeCell ref="H7:I7"/>
    <mergeCell ref="A8:B8"/>
    <mergeCell ref="C8:D8"/>
    <mergeCell ref="F8:G8"/>
    <mergeCell ref="H8:I8"/>
    <mergeCell ref="D26:D27"/>
    <mergeCell ref="I24:I27"/>
    <mergeCell ref="H221:H224"/>
    <mergeCell ref="I221:I224"/>
    <mergeCell ref="J221:J224"/>
    <mergeCell ref="K221:K224"/>
    <mergeCell ref="G221:G224"/>
    <mergeCell ref="I225:I227"/>
    <mergeCell ref="J225:J227"/>
    <mergeCell ref="K225:K227"/>
    <mergeCell ref="K228:K230"/>
    <mergeCell ref="J228:J230"/>
    <mergeCell ref="I228:I230"/>
    <mergeCell ref="H228:H230"/>
    <mergeCell ref="G228:G230"/>
    <mergeCell ref="G225:G227"/>
    <mergeCell ref="H225:H227"/>
    <mergeCell ref="J58:J61"/>
    <mergeCell ref="K58:K61"/>
    <mergeCell ref="A54:A57"/>
    <mergeCell ref="B54:B57"/>
    <mergeCell ref="A5:B5"/>
    <mergeCell ref="C5:D5"/>
    <mergeCell ref="F5:G5"/>
    <mergeCell ref="H5:I5"/>
    <mergeCell ref="A6:B6"/>
    <mergeCell ref="C6:D6"/>
    <mergeCell ref="F6:G6"/>
    <mergeCell ref="H6:I6"/>
    <mergeCell ref="J20:J23"/>
    <mergeCell ref="A11:C11"/>
    <mergeCell ref="A28:A31"/>
    <mergeCell ref="B28:B31"/>
    <mergeCell ref="C28:C31"/>
    <mergeCell ref="G28:G31"/>
    <mergeCell ref="H28:H31"/>
    <mergeCell ref="A24:A27"/>
    <mergeCell ref="B24:B27"/>
    <mergeCell ref="C24:C27"/>
    <mergeCell ref="G24:G27"/>
    <mergeCell ref="H24:H27"/>
    <mergeCell ref="J150:J152"/>
    <mergeCell ref="K150:K152"/>
    <mergeCell ref="A146:A149"/>
    <mergeCell ref="B146:B149"/>
    <mergeCell ref="C146:C149"/>
    <mergeCell ref="G146:G149"/>
    <mergeCell ref="H146:H149"/>
    <mergeCell ref="I146:I149"/>
    <mergeCell ref="K142:K145"/>
    <mergeCell ref="B142:B145"/>
    <mergeCell ref="C142:C145"/>
    <mergeCell ref="J146:J149"/>
    <mergeCell ref="K146:K149"/>
    <mergeCell ref="A150:A152"/>
    <mergeCell ref="J142:J145"/>
    <mergeCell ref="G142:G145"/>
    <mergeCell ref="H142:H145"/>
    <mergeCell ref="I142:I145"/>
    <mergeCell ref="B150:B152"/>
    <mergeCell ref="C150:C152"/>
    <mergeCell ref="G150:G152"/>
    <mergeCell ref="H150:H152"/>
    <mergeCell ref="I150:I152"/>
    <mergeCell ref="J153:J155"/>
    <mergeCell ref="K153:K155"/>
    <mergeCell ref="A156:A159"/>
    <mergeCell ref="B156:B159"/>
    <mergeCell ref="C156:C159"/>
    <mergeCell ref="G156:G159"/>
    <mergeCell ref="H156:H159"/>
    <mergeCell ref="I156:I159"/>
    <mergeCell ref="J156:J159"/>
    <mergeCell ref="K156:K159"/>
    <mergeCell ref="A153:A155"/>
    <mergeCell ref="B153:B155"/>
    <mergeCell ref="C153:C155"/>
    <mergeCell ref="G153:G155"/>
    <mergeCell ref="H153:H155"/>
    <mergeCell ref="I153:I155"/>
    <mergeCell ref="J168:J170"/>
    <mergeCell ref="K168:K170"/>
    <mergeCell ref="A171:A173"/>
    <mergeCell ref="B171:B173"/>
    <mergeCell ref="C171:C173"/>
    <mergeCell ref="G171:G173"/>
    <mergeCell ref="H171:H173"/>
    <mergeCell ref="I171:I173"/>
    <mergeCell ref="J171:J173"/>
    <mergeCell ref="K171:K173"/>
    <mergeCell ref="A168:A170"/>
    <mergeCell ref="B168:B170"/>
    <mergeCell ref="C168:C170"/>
    <mergeCell ref="G168:G170"/>
    <mergeCell ref="H168:H170"/>
    <mergeCell ref="I168:I170"/>
    <mergeCell ref="K70:K73"/>
    <mergeCell ref="A74:A75"/>
    <mergeCell ref="G74:G75"/>
    <mergeCell ref="H74:H75"/>
    <mergeCell ref="I74:I75"/>
    <mergeCell ref="J74:J75"/>
    <mergeCell ref="K74:K75"/>
    <mergeCell ref="G70:G73"/>
    <mergeCell ref="H70:H73"/>
    <mergeCell ref="I70:I73"/>
    <mergeCell ref="B70:B75"/>
    <mergeCell ref="C70:C75"/>
    <mergeCell ref="A70:A73"/>
    <mergeCell ref="H174:H177"/>
    <mergeCell ref="I174:I177"/>
    <mergeCell ref="J174:J177"/>
    <mergeCell ref="K174:K177"/>
    <mergeCell ref="A178:A181"/>
    <mergeCell ref="B178:B183"/>
    <mergeCell ref="C178:C183"/>
    <mergeCell ref="G174:G177"/>
    <mergeCell ref="J178:J181"/>
    <mergeCell ref="A174:A177"/>
    <mergeCell ref="B174:B177"/>
    <mergeCell ref="C174:C177"/>
    <mergeCell ref="A182:A183"/>
    <mergeCell ref="K178:K181"/>
    <mergeCell ref="H199:H203"/>
    <mergeCell ref="I199:I203"/>
    <mergeCell ref="J199:J203"/>
    <mergeCell ref="K199:K203"/>
    <mergeCell ref="J192:J194"/>
    <mergeCell ref="K192:K195"/>
    <mergeCell ref="G196:G198"/>
    <mergeCell ref="H196:H198"/>
    <mergeCell ref="I196:I198"/>
    <mergeCell ref="J196:J198"/>
    <mergeCell ref="K196:K198"/>
    <mergeCell ref="G192:G194"/>
    <mergeCell ref="H192:H194"/>
    <mergeCell ref="I192:I194"/>
    <mergeCell ref="J218:J220"/>
    <mergeCell ref="K218:K220"/>
    <mergeCell ref="J215:J217"/>
    <mergeCell ref="K215:K217"/>
    <mergeCell ref="H178:H183"/>
    <mergeCell ref="I178:I183"/>
    <mergeCell ref="H218:H220"/>
    <mergeCell ref="I218:I220"/>
    <mergeCell ref="H215:H217"/>
    <mergeCell ref="I215:I217"/>
    <mergeCell ref="H212:H214"/>
    <mergeCell ref="I212:I214"/>
    <mergeCell ref="J204:J206"/>
    <mergeCell ref="K204:K206"/>
    <mergeCell ref="J207:J211"/>
    <mergeCell ref="K207:K211"/>
    <mergeCell ref="J212:J214"/>
    <mergeCell ref="K212:K214"/>
    <mergeCell ref="H207:H211"/>
    <mergeCell ref="I207:I211"/>
    <mergeCell ref="H184:H186"/>
    <mergeCell ref="I184:I186"/>
    <mergeCell ref="J184:J186"/>
    <mergeCell ref="K184:K186"/>
    <mergeCell ref="C221:C224"/>
    <mergeCell ref="A212:A214"/>
    <mergeCell ref="B212:B214"/>
    <mergeCell ref="B221:B224"/>
    <mergeCell ref="A221:A224"/>
    <mergeCell ref="A215:A217"/>
    <mergeCell ref="B215:B217"/>
    <mergeCell ref="C215:C217"/>
    <mergeCell ref="G215:G217"/>
    <mergeCell ref="A218:A220"/>
    <mergeCell ref="B218:B220"/>
    <mergeCell ref="C218:C220"/>
    <mergeCell ref="G218:G220"/>
    <mergeCell ref="C212:C214"/>
    <mergeCell ref="G212:G214"/>
    <mergeCell ref="J36:J39"/>
    <mergeCell ref="K36:K39"/>
    <mergeCell ref="J47:J50"/>
    <mergeCell ref="K47:K50"/>
    <mergeCell ref="J28:J31"/>
    <mergeCell ref="K28:K31"/>
    <mergeCell ref="A32:A35"/>
    <mergeCell ref="B32:B35"/>
    <mergeCell ref="C32:C35"/>
    <mergeCell ref="G32:G35"/>
    <mergeCell ref="H32:H35"/>
    <mergeCell ref="I32:I35"/>
    <mergeCell ref="J32:J35"/>
    <mergeCell ref="K32:K35"/>
    <mergeCell ref="I28:I31"/>
    <mergeCell ref="A36:A39"/>
    <mergeCell ref="B36:B39"/>
    <mergeCell ref="C36:C39"/>
    <mergeCell ref="G36:G39"/>
    <mergeCell ref="H36:H39"/>
    <mergeCell ref="I36:I39"/>
    <mergeCell ref="A58:A61"/>
    <mergeCell ref="B58:B61"/>
    <mergeCell ref="C58:C61"/>
    <mergeCell ref="G58:G61"/>
    <mergeCell ref="H58:H61"/>
    <mergeCell ref="I58:I61"/>
    <mergeCell ref="C54:C57"/>
    <mergeCell ref="G54:G57"/>
    <mergeCell ref="H54:H57"/>
    <mergeCell ref="I54:I57"/>
    <mergeCell ref="K164:K167"/>
    <mergeCell ref="A160:A163"/>
    <mergeCell ref="B160:B163"/>
    <mergeCell ref="C160:C163"/>
    <mergeCell ref="G160:G163"/>
    <mergeCell ref="H160:H163"/>
    <mergeCell ref="I160:I163"/>
    <mergeCell ref="J160:J163"/>
    <mergeCell ref="K160:K163"/>
    <mergeCell ref="B164:B167"/>
    <mergeCell ref="C164:C167"/>
    <mergeCell ref="G164:G167"/>
    <mergeCell ref="H164:H167"/>
    <mergeCell ref="I164:I167"/>
    <mergeCell ref="J164:J167"/>
    <mergeCell ref="K187:K190"/>
    <mergeCell ref="J182:J183"/>
    <mergeCell ref="K182:K183"/>
    <mergeCell ref="G178:G183"/>
    <mergeCell ref="A207:A211"/>
    <mergeCell ref="B207:B211"/>
    <mergeCell ref="C207:C211"/>
    <mergeCell ref="G207:G211"/>
    <mergeCell ref="A204:A206"/>
    <mergeCell ref="B204:B206"/>
    <mergeCell ref="C204:C206"/>
    <mergeCell ref="G204:G206"/>
    <mergeCell ref="G184:G186"/>
    <mergeCell ref="A192:A194"/>
    <mergeCell ref="A199:A203"/>
    <mergeCell ref="B199:B203"/>
    <mergeCell ref="A184:A186"/>
    <mergeCell ref="C184:C186"/>
    <mergeCell ref="A187:A190"/>
    <mergeCell ref="H204:H206"/>
    <mergeCell ref="I204:I206"/>
    <mergeCell ref="C199:C203"/>
    <mergeCell ref="G199:G203"/>
    <mergeCell ref="B187:B191"/>
    <mergeCell ref="C187:C191"/>
    <mergeCell ref="A196:A198"/>
    <mergeCell ref="B196:B198"/>
    <mergeCell ref="B184:B186"/>
    <mergeCell ref="G187:G190"/>
    <mergeCell ref="H187:H190"/>
    <mergeCell ref="I187:I190"/>
    <mergeCell ref="J187:J190"/>
    <mergeCell ref="C192:C195"/>
    <mergeCell ref="C196:C198"/>
    <mergeCell ref="B192:B194"/>
  </mergeCells>
  <phoneticPr fontId="65" type="noConversion"/>
  <pageMargins left="0.7" right="0.7" top="0.75" bottom="0.75" header="0.3" footer="0.3"/>
  <pageSetup paperSize="9" scale="74" orientation="portrait" r:id="rId1"/>
  <rowBreaks count="4" manualBreakCount="4">
    <brk id="46" max="10" man="1"/>
    <brk id="97" max="10" man="1"/>
    <brk id="145" max="10" man="1"/>
    <brk id="198" max="10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2:K49"/>
  <sheetViews>
    <sheetView view="pageBreakPreview" zoomScale="90" zoomScaleNormal="100" zoomScaleSheetLayoutView="90" workbookViewId="0">
      <selection activeCell="O22" sqref="O22"/>
    </sheetView>
  </sheetViews>
  <sheetFormatPr defaultRowHeight="13.5" x14ac:dyDescent="0.15"/>
  <cols>
    <col min="1" max="1" width="3.88671875" style="163" customWidth="1"/>
    <col min="2" max="2" width="10.33203125" style="163" customWidth="1"/>
    <col min="3" max="3" width="4.6640625" style="163" customWidth="1"/>
    <col min="4" max="4" width="10.44140625" style="163" customWidth="1"/>
    <col min="5" max="5" width="3.5546875" style="163" customWidth="1"/>
    <col min="6" max="6" width="8.77734375" style="168" customWidth="1"/>
    <col min="7" max="7" width="7.77734375" style="163" customWidth="1"/>
    <col min="8" max="9" width="7.5546875" style="163" customWidth="1"/>
    <col min="10" max="10" width="13.77734375" style="183" customWidth="1"/>
    <col min="11" max="11" width="3.33203125" style="163" customWidth="1"/>
    <col min="12" max="16384" width="8.88671875" style="163"/>
  </cols>
  <sheetData>
    <row r="2" spans="1:11" ht="31.5" x14ac:dyDescent="0.4">
      <c r="A2" s="169" t="s">
        <v>521</v>
      </c>
      <c r="F2" s="1124"/>
      <c r="G2" s="1124"/>
    </row>
    <row r="3" spans="1:11" ht="18.75" customHeight="1" x14ac:dyDescent="0.3">
      <c r="A3" s="214"/>
      <c r="B3" s="1730"/>
      <c r="D3" s="1730"/>
    </row>
    <row r="4" spans="1:11" ht="36" customHeight="1" x14ac:dyDescent="0.15">
      <c r="A4" s="2417" t="s">
        <v>522</v>
      </c>
      <c r="B4" s="2418" t="s">
        <v>523</v>
      </c>
      <c r="C4" s="2895" t="s">
        <v>524</v>
      </c>
      <c r="D4" s="2895"/>
      <c r="E4" s="2419" t="s">
        <v>525</v>
      </c>
      <c r="F4" s="2420" t="s">
        <v>526</v>
      </c>
      <c r="G4" s="2419" t="s">
        <v>527</v>
      </c>
      <c r="H4" s="2419" t="s">
        <v>528</v>
      </c>
      <c r="I4" s="2419" t="s">
        <v>529</v>
      </c>
      <c r="J4" s="2421" t="s">
        <v>530</v>
      </c>
    </row>
    <row r="5" spans="1:11" ht="30" customHeight="1" x14ac:dyDescent="0.15">
      <c r="A5" s="1654" t="s">
        <v>103</v>
      </c>
      <c r="B5" s="2239" t="s">
        <v>1206</v>
      </c>
      <c r="C5" s="2896"/>
      <c r="D5" s="2896"/>
      <c r="E5" s="1621">
        <f>SUM(E6:E44)</f>
        <v>92</v>
      </c>
      <c r="F5" s="1603">
        <f>SUM(F6:F44)</f>
        <v>401090</v>
      </c>
      <c r="G5" s="2239">
        <f>MIN(G6:G44)</f>
        <v>80.95</v>
      </c>
      <c r="H5" s="2239">
        <f>MAX(H6:H44)</f>
        <v>294.8</v>
      </c>
      <c r="I5" s="1630"/>
      <c r="J5" s="1608"/>
    </row>
    <row r="6" spans="1:11" ht="30" customHeight="1" x14ac:dyDescent="0.15">
      <c r="A6" s="2399">
        <v>1</v>
      </c>
      <c r="B6" s="2400" t="s">
        <v>1627</v>
      </c>
      <c r="C6" s="2400" t="s">
        <v>146</v>
      </c>
      <c r="D6" s="2401" t="s">
        <v>1207</v>
      </c>
      <c r="E6" s="2400">
        <v>2</v>
      </c>
      <c r="F6" s="2402">
        <v>900</v>
      </c>
      <c r="G6" s="2400">
        <v>111</v>
      </c>
      <c r="H6" s="2400">
        <v>114</v>
      </c>
      <c r="I6" s="2403" t="s">
        <v>531</v>
      </c>
      <c r="J6" s="2404" t="s">
        <v>1208</v>
      </c>
      <c r="K6" s="173"/>
    </row>
    <row r="7" spans="1:11" ht="30" customHeight="1" x14ac:dyDescent="0.15">
      <c r="A7" s="1558">
        <v>2</v>
      </c>
      <c r="B7" s="1606" t="s">
        <v>471</v>
      </c>
      <c r="C7" s="1606" t="s">
        <v>146</v>
      </c>
      <c r="D7" s="1653" t="s">
        <v>1209</v>
      </c>
      <c r="E7" s="1606">
        <v>2</v>
      </c>
      <c r="F7" s="1618">
        <v>300</v>
      </c>
      <c r="G7" s="1606">
        <v>290</v>
      </c>
      <c r="H7" s="1606">
        <v>294.8</v>
      </c>
      <c r="I7" s="1611" t="s">
        <v>1210</v>
      </c>
      <c r="J7" s="1666" t="s">
        <v>532</v>
      </c>
      <c r="K7" s="173"/>
    </row>
    <row r="8" spans="1:11" ht="30" customHeight="1" x14ac:dyDescent="0.15">
      <c r="A8" s="1558">
        <v>3</v>
      </c>
      <c r="B8" s="1606" t="s">
        <v>533</v>
      </c>
      <c r="C8" s="1606" t="s">
        <v>146</v>
      </c>
      <c r="D8" s="1653" t="s">
        <v>1211</v>
      </c>
      <c r="E8" s="1606">
        <v>2</v>
      </c>
      <c r="F8" s="1618">
        <v>2000</v>
      </c>
      <c r="G8" s="1606">
        <v>130.4</v>
      </c>
      <c r="H8" s="1606">
        <v>134.30000000000001</v>
      </c>
      <c r="I8" s="1611" t="s">
        <v>1212</v>
      </c>
      <c r="J8" s="1596" t="s">
        <v>534</v>
      </c>
      <c r="K8" s="173"/>
    </row>
    <row r="9" spans="1:11" ht="30" customHeight="1" x14ac:dyDescent="0.15">
      <c r="A9" s="1558">
        <v>4</v>
      </c>
      <c r="B9" s="1606" t="s">
        <v>535</v>
      </c>
      <c r="C9" s="1606" t="s">
        <v>146</v>
      </c>
      <c r="D9" s="1653" t="s">
        <v>1213</v>
      </c>
      <c r="E9" s="1606">
        <v>2</v>
      </c>
      <c r="F9" s="1618">
        <v>2000</v>
      </c>
      <c r="G9" s="1606">
        <v>148</v>
      </c>
      <c r="H9" s="1606">
        <v>152</v>
      </c>
      <c r="I9" s="1611" t="s">
        <v>536</v>
      </c>
      <c r="J9" s="1596" t="s">
        <v>537</v>
      </c>
      <c r="K9" s="173"/>
    </row>
    <row r="10" spans="1:11" ht="30" customHeight="1" x14ac:dyDescent="0.15">
      <c r="A10" s="1558">
        <v>5</v>
      </c>
      <c r="B10" s="1606" t="s">
        <v>59</v>
      </c>
      <c r="C10" s="1606" t="s">
        <v>146</v>
      </c>
      <c r="D10" s="1653" t="s">
        <v>1214</v>
      </c>
      <c r="E10" s="1606">
        <v>2</v>
      </c>
      <c r="F10" s="1618">
        <v>300</v>
      </c>
      <c r="G10" s="1606">
        <v>116</v>
      </c>
      <c r="H10" s="1606">
        <v>120</v>
      </c>
      <c r="I10" s="1611" t="s">
        <v>1215</v>
      </c>
      <c r="J10" s="1596" t="s">
        <v>538</v>
      </c>
      <c r="K10" s="173"/>
    </row>
    <row r="11" spans="1:11" ht="30" customHeight="1" x14ac:dyDescent="0.15">
      <c r="A11" s="1558">
        <v>6</v>
      </c>
      <c r="B11" s="1606" t="s">
        <v>539</v>
      </c>
      <c r="C11" s="1606" t="s">
        <v>146</v>
      </c>
      <c r="D11" s="1653" t="s">
        <v>1216</v>
      </c>
      <c r="E11" s="1606">
        <v>1</v>
      </c>
      <c r="F11" s="1618">
        <v>50</v>
      </c>
      <c r="G11" s="1606">
        <v>111</v>
      </c>
      <c r="H11" s="1606">
        <v>115</v>
      </c>
      <c r="I11" s="1611" t="s">
        <v>1217</v>
      </c>
      <c r="J11" s="1566" t="s">
        <v>540</v>
      </c>
      <c r="K11" s="173"/>
    </row>
    <row r="12" spans="1:11" ht="30" customHeight="1" x14ac:dyDescent="0.15">
      <c r="A12" s="1558">
        <v>7</v>
      </c>
      <c r="B12" s="1606" t="s">
        <v>1218</v>
      </c>
      <c r="C12" s="1606" t="s">
        <v>146</v>
      </c>
      <c r="D12" s="1653" t="s">
        <v>1219</v>
      </c>
      <c r="E12" s="1606">
        <v>2</v>
      </c>
      <c r="F12" s="1618">
        <v>300</v>
      </c>
      <c r="G12" s="1606">
        <v>200.3</v>
      </c>
      <c r="H12" s="1606">
        <v>203.8</v>
      </c>
      <c r="I12" s="1611" t="s">
        <v>541</v>
      </c>
      <c r="J12" s="1566" t="s">
        <v>542</v>
      </c>
      <c r="K12" s="173"/>
    </row>
    <row r="13" spans="1:11" ht="30" customHeight="1" x14ac:dyDescent="0.15">
      <c r="A13" s="1558">
        <v>8</v>
      </c>
      <c r="B13" s="1606" t="s">
        <v>547</v>
      </c>
      <c r="C13" s="1606" t="s">
        <v>146</v>
      </c>
      <c r="D13" s="1653" t="s">
        <v>1220</v>
      </c>
      <c r="E13" s="1606">
        <v>2</v>
      </c>
      <c r="F13" s="1618">
        <v>1200</v>
      </c>
      <c r="G13" s="1606">
        <v>160</v>
      </c>
      <c r="H13" s="1606">
        <v>163.65</v>
      </c>
      <c r="I13" s="1611" t="s">
        <v>1221</v>
      </c>
      <c r="J13" s="1596" t="s">
        <v>548</v>
      </c>
      <c r="K13" s="173"/>
    </row>
    <row r="14" spans="1:11" ht="30" customHeight="1" x14ac:dyDescent="0.15">
      <c r="A14" s="1558">
        <v>9</v>
      </c>
      <c r="B14" s="1606" t="s">
        <v>549</v>
      </c>
      <c r="C14" s="1606" t="s">
        <v>146</v>
      </c>
      <c r="D14" s="1653" t="s">
        <v>1222</v>
      </c>
      <c r="E14" s="1606">
        <v>2</v>
      </c>
      <c r="F14" s="1618">
        <v>1500</v>
      </c>
      <c r="G14" s="1606">
        <v>144.9</v>
      </c>
      <c r="H14" s="1606">
        <v>148.80000000000001</v>
      </c>
      <c r="I14" s="1611" t="s">
        <v>550</v>
      </c>
      <c r="J14" s="1666" t="s">
        <v>551</v>
      </c>
      <c r="K14" s="173"/>
    </row>
    <row r="15" spans="1:11" ht="30" customHeight="1" x14ac:dyDescent="0.15">
      <c r="A15" s="1558">
        <v>10</v>
      </c>
      <c r="B15" s="1606" t="s">
        <v>1223</v>
      </c>
      <c r="C15" s="1606" t="s">
        <v>1224</v>
      </c>
      <c r="D15" s="1653" t="s">
        <v>1225</v>
      </c>
      <c r="E15" s="1606">
        <v>2</v>
      </c>
      <c r="F15" s="1618">
        <v>1550</v>
      </c>
      <c r="G15" s="1606">
        <v>117.5</v>
      </c>
      <c r="H15" s="1606">
        <v>121.6</v>
      </c>
      <c r="I15" s="1611" t="s">
        <v>1226</v>
      </c>
      <c r="J15" s="1566" t="s">
        <v>1227</v>
      </c>
      <c r="K15" s="173"/>
    </row>
    <row r="16" spans="1:11" ht="30" customHeight="1" x14ac:dyDescent="0.15">
      <c r="A16" s="1558">
        <v>11</v>
      </c>
      <c r="B16" s="1591" t="s">
        <v>1228</v>
      </c>
      <c r="C16" s="1591" t="s">
        <v>1224</v>
      </c>
      <c r="D16" s="1609" t="s">
        <v>1229</v>
      </c>
      <c r="E16" s="1591">
        <v>2</v>
      </c>
      <c r="F16" s="2235">
        <v>2600</v>
      </c>
      <c r="G16" s="1591">
        <v>118.6</v>
      </c>
      <c r="H16" s="1591">
        <v>122.1</v>
      </c>
      <c r="I16" s="1645" t="s">
        <v>1230</v>
      </c>
      <c r="J16" s="1610" t="s">
        <v>1065</v>
      </c>
      <c r="K16" s="173"/>
    </row>
    <row r="17" spans="1:11" ht="30" customHeight="1" x14ac:dyDescent="0.15">
      <c r="A17" s="1558">
        <v>12</v>
      </c>
      <c r="B17" s="1606" t="s">
        <v>552</v>
      </c>
      <c r="C17" s="1606" t="s">
        <v>147</v>
      </c>
      <c r="D17" s="1653" t="s">
        <v>1234</v>
      </c>
      <c r="E17" s="1606">
        <v>1</v>
      </c>
      <c r="F17" s="1618">
        <v>400</v>
      </c>
      <c r="G17" s="1606">
        <v>112</v>
      </c>
      <c r="H17" s="1606">
        <v>115</v>
      </c>
      <c r="I17" s="1611" t="s">
        <v>553</v>
      </c>
      <c r="J17" s="1596" t="s">
        <v>1235</v>
      </c>
      <c r="K17" s="173"/>
    </row>
    <row r="18" spans="1:11" ht="30" customHeight="1" x14ac:dyDescent="0.15">
      <c r="A18" s="1558">
        <v>13</v>
      </c>
      <c r="B18" s="1606" t="s">
        <v>554</v>
      </c>
      <c r="C18" s="1606" t="s">
        <v>147</v>
      </c>
      <c r="D18" s="1653" t="s">
        <v>1236</v>
      </c>
      <c r="E18" s="1606">
        <v>2</v>
      </c>
      <c r="F18" s="1618">
        <v>1200</v>
      </c>
      <c r="G18" s="1606">
        <v>134.5</v>
      </c>
      <c r="H18" s="1606">
        <v>137</v>
      </c>
      <c r="I18" s="1606">
        <v>81.08</v>
      </c>
      <c r="J18" s="1596" t="s">
        <v>555</v>
      </c>
      <c r="K18" s="173"/>
    </row>
    <row r="19" spans="1:11" ht="30" customHeight="1" x14ac:dyDescent="0.15">
      <c r="A19" s="1558">
        <v>14</v>
      </c>
      <c r="B19" s="1606" t="s">
        <v>556</v>
      </c>
      <c r="C19" s="1606" t="s">
        <v>147</v>
      </c>
      <c r="D19" s="1653" t="s">
        <v>1237</v>
      </c>
      <c r="E19" s="1606">
        <v>2</v>
      </c>
      <c r="F19" s="1618">
        <v>3000</v>
      </c>
      <c r="G19" s="1606">
        <v>101.6</v>
      </c>
      <c r="H19" s="1606">
        <v>106</v>
      </c>
      <c r="I19" s="1611" t="s">
        <v>1238</v>
      </c>
      <c r="J19" s="1566" t="s">
        <v>557</v>
      </c>
      <c r="K19" s="173"/>
    </row>
    <row r="20" spans="1:11" ht="30" customHeight="1" x14ac:dyDescent="0.15">
      <c r="A20" s="1558">
        <v>15</v>
      </c>
      <c r="B20" s="1606" t="s">
        <v>558</v>
      </c>
      <c r="C20" s="1606" t="s">
        <v>147</v>
      </c>
      <c r="D20" s="1653" t="s">
        <v>1239</v>
      </c>
      <c r="E20" s="1606">
        <v>2</v>
      </c>
      <c r="F20" s="1618">
        <v>1200</v>
      </c>
      <c r="G20" s="1606">
        <v>169.2</v>
      </c>
      <c r="H20" s="1606">
        <v>172.7</v>
      </c>
      <c r="I20" s="1611" t="s">
        <v>1240</v>
      </c>
      <c r="J20" s="1596" t="s">
        <v>559</v>
      </c>
      <c r="K20" s="173"/>
    </row>
    <row r="21" spans="1:11" ht="30" customHeight="1" x14ac:dyDescent="0.15">
      <c r="A21" s="1558">
        <v>16</v>
      </c>
      <c r="B21" s="1606" t="s">
        <v>560</v>
      </c>
      <c r="C21" s="1606" t="s">
        <v>147</v>
      </c>
      <c r="D21" s="1653" t="s">
        <v>1241</v>
      </c>
      <c r="E21" s="1606">
        <v>2</v>
      </c>
      <c r="F21" s="1618">
        <v>1200</v>
      </c>
      <c r="G21" s="1606">
        <v>163.4</v>
      </c>
      <c r="H21" s="1606">
        <v>167.4</v>
      </c>
      <c r="I21" s="1611" t="s">
        <v>1242</v>
      </c>
      <c r="J21" s="1596" t="s">
        <v>561</v>
      </c>
      <c r="K21" s="173"/>
    </row>
    <row r="22" spans="1:11" ht="42.75" customHeight="1" x14ac:dyDescent="0.15">
      <c r="A22" s="1638">
        <v>17</v>
      </c>
      <c r="B22" s="1590" t="s">
        <v>259</v>
      </c>
      <c r="C22" s="1590" t="s">
        <v>148</v>
      </c>
      <c r="D22" s="1622" t="s">
        <v>1243</v>
      </c>
      <c r="E22" s="1590">
        <v>14</v>
      </c>
      <c r="F22" s="1602">
        <v>174770</v>
      </c>
      <c r="G22" s="1590">
        <v>105.5</v>
      </c>
      <c r="H22" s="1590">
        <v>109.7</v>
      </c>
      <c r="I22" s="1665" t="s">
        <v>562</v>
      </c>
      <c r="J22" s="1616" t="s">
        <v>563</v>
      </c>
      <c r="K22" s="671"/>
    </row>
    <row r="23" spans="1:11" ht="30" customHeight="1" x14ac:dyDescent="0.15">
      <c r="A23" s="1558">
        <v>18</v>
      </c>
      <c r="B23" s="1606" t="s">
        <v>543</v>
      </c>
      <c r="C23" s="1606" t="s">
        <v>1244</v>
      </c>
      <c r="D23" s="1653" t="s">
        <v>1245</v>
      </c>
      <c r="E23" s="1606">
        <v>1</v>
      </c>
      <c r="F23" s="1618">
        <v>30</v>
      </c>
      <c r="G23" s="1606">
        <v>162</v>
      </c>
      <c r="H23" s="1606">
        <v>165</v>
      </c>
      <c r="I23" s="1611" t="s">
        <v>544</v>
      </c>
      <c r="J23" s="1596" t="s">
        <v>545</v>
      </c>
      <c r="K23" s="173"/>
    </row>
    <row r="24" spans="1:11" ht="30" customHeight="1" x14ac:dyDescent="0.15">
      <c r="A24" s="1558">
        <v>19</v>
      </c>
      <c r="B24" s="1655" t="s">
        <v>1246</v>
      </c>
      <c r="C24" s="1655" t="s">
        <v>148</v>
      </c>
      <c r="D24" s="1639" t="s">
        <v>1247</v>
      </c>
      <c r="E24" s="1655">
        <v>2</v>
      </c>
      <c r="F24" s="2236">
        <v>700</v>
      </c>
      <c r="G24" s="1655">
        <v>140</v>
      </c>
      <c r="H24" s="1655">
        <v>145</v>
      </c>
      <c r="I24" s="1646" t="s">
        <v>564</v>
      </c>
      <c r="J24" s="1587" t="s">
        <v>565</v>
      </c>
      <c r="K24" s="173"/>
    </row>
    <row r="25" spans="1:11" ht="30" customHeight="1" x14ac:dyDescent="0.15">
      <c r="A25" s="2399">
        <v>20</v>
      </c>
      <c r="B25" s="2400" t="s">
        <v>566</v>
      </c>
      <c r="C25" s="2400" t="s">
        <v>148</v>
      </c>
      <c r="D25" s="2401" t="s">
        <v>1248</v>
      </c>
      <c r="E25" s="2400">
        <v>1</v>
      </c>
      <c r="F25" s="2402">
        <v>450</v>
      </c>
      <c r="G25" s="2400">
        <v>123.5</v>
      </c>
      <c r="H25" s="2400">
        <v>126</v>
      </c>
      <c r="I25" s="2405" t="s">
        <v>1249</v>
      </c>
      <c r="J25" s="2406" t="s">
        <v>1628</v>
      </c>
      <c r="K25" s="173"/>
    </row>
    <row r="26" spans="1:11" ht="30" customHeight="1" x14ac:dyDescent="0.15">
      <c r="A26" s="1558">
        <v>21</v>
      </c>
      <c r="B26" s="1606" t="s">
        <v>567</v>
      </c>
      <c r="C26" s="1606" t="s">
        <v>148</v>
      </c>
      <c r="D26" s="1653" t="s">
        <v>1250</v>
      </c>
      <c r="E26" s="1606">
        <v>2</v>
      </c>
      <c r="F26" s="1618">
        <v>2000</v>
      </c>
      <c r="G26" s="1606">
        <v>123</v>
      </c>
      <c r="H26" s="1606">
        <v>126.5</v>
      </c>
      <c r="I26" s="1656" t="s">
        <v>568</v>
      </c>
      <c r="J26" s="1596" t="s">
        <v>569</v>
      </c>
      <c r="K26" s="173"/>
    </row>
    <row r="27" spans="1:11" ht="30" customHeight="1" x14ac:dyDescent="0.15">
      <c r="A27" s="1558">
        <v>22</v>
      </c>
      <c r="B27" s="1606" t="s">
        <v>570</v>
      </c>
      <c r="C27" s="1606" t="s">
        <v>62</v>
      </c>
      <c r="D27" s="1653" t="s">
        <v>1251</v>
      </c>
      <c r="E27" s="1606">
        <v>2</v>
      </c>
      <c r="F27" s="1618">
        <v>1800</v>
      </c>
      <c r="G27" s="1606">
        <v>136</v>
      </c>
      <c r="H27" s="1606">
        <v>140</v>
      </c>
      <c r="I27" s="1656" t="s">
        <v>1252</v>
      </c>
      <c r="J27" s="1612" t="s">
        <v>1253</v>
      </c>
      <c r="K27" s="173"/>
    </row>
    <row r="28" spans="1:11" ht="30" customHeight="1" x14ac:dyDescent="0.15">
      <c r="A28" s="1558">
        <v>23</v>
      </c>
      <c r="B28" s="1606" t="s">
        <v>1254</v>
      </c>
      <c r="C28" s="1606" t="s">
        <v>62</v>
      </c>
      <c r="D28" s="1653" t="s">
        <v>1255</v>
      </c>
      <c r="E28" s="1606">
        <v>2</v>
      </c>
      <c r="F28" s="1618">
        <v>2160</v>
      </c>
      <c r="G28" s="1606">
        <v>96.8</v>
      </c>
      <c r="H28" s="1606">
        <v>101.3</v>
      </c>
      <c r="I28" s="1656" t="s">
        <v>1256</v>
      </c>
      <c r="J28" s="1566" t="s">
        <v>571</v>
      </c>
      <c r="K28" s="173"/>
    </row>
    <row r="29" spans="1:11" ht="30" customHeight="1" x14ac:dyDescent="0.15">
      <c r="A29" s="1558">
        <v>24</v>
      </c>
      <c r="B29" s="1606" t="s">
        <v>572</v>
      </c>
      <c r="C29" s="1606" t="s">
        <v>62</v>
      </c>
      <c r="D29" s="1653" t="s">
        <v>1257</v>
      </c>
      <c r="E29" s="1606">
        <v>2</v>
      </c>
      <c r="F29" s="1618">
        <v>100</v>
      </c>
      <c r="G29" s="1606">
        <v>132</v>
      </c>
      <c r="H29" s="1606">
        <v>135</v>
      </c>
      <c r="I29" s="1656" t="s">
        <v>573</v>
      </c>
      <c r="J29" s="1566" t="s">
        <v>574</v>
      </c>
      <c r="K29" s="173"/>
    </row>
    <row r="30" spans="1:11" ht="30" customHeight="1" x14ac:dyDescent="0.15">
      <c r="A30" s="1558">
        <v>25</v>
      </c>
      <c r="B30" s="1606" t="s">
        <v>575</v>
      </c>
      <c r="C30" s="1606" t="s">
        <v>62</v>
      </c>
      <c r="D30" s="1653" t="s">
        <v>1258</v>
      </c>
      <c r="E30" s="1606">
        <v>2</v>
      </c>
      <c r="F30" s="1618">
        <v>1200</v>
      </c>
      <c r="G30" s="1606">
        <v>147.6</v>
      </c>
      <c r="H30" s="1606">
        <v>150.9</v>
      </c>
      <c r="I30" s="1656" t="s">
        <v>576</v>
      </c>
      <c r="J30" s="1666" t="s">
        <v>577</v>
      </c>
      <c r="K30" s="173"/>
    </row>
    <row r="31" spans="1:11" ht="30" customHeight="1" x14ac:dyDescent="0.15">
      <c r="A31" s="2399">
        <v>26</v>
      </c>
      <c r="B31" s="2400" t="s">
        <v>578</v>
      </c>
      <c r="C31" s="2400" t="s">
        <v>62</v>
      </c>
      <c r="D31" s="2401" t="s">
        <v>1259</v>
      </c>
      <c r="E31" s="2400">
        <v>2</v>
      </c>
      <c r="F31" s="2402">
        <v>3600</v>
      </c>
      <c r="G31" s="2400">
        <v>127</v>
      </c>
      <c r="H31" s="2400">
        <v>131</v>
      </c>
      <c r="I31" s="2405" t="s">
        <v>1252</v>
      </c>
      <c r="J31" s="2412" t="s">
        <v>1260</v>
      </c>
      <c r="K31" s="173"/>
    </row>
    <row r="32" spans="1:11" ht="30" customHeight="1" x14ac:dyDescent="0.15">
      <c r="A32" s="2399">
        <v>27</v>
      </c>
      <c r="B32" s="2400" t="s">
        <v>1261</v>
      </c>
      <c r="C32" s="2400" t="s">
        <v>62</v>
      </c>
      <c r="D32" s="2401" t="s">
        <v>1262</v>
      </c>
      <c r="E32" s="2400">
        <v>2</v>
      </c>
      <c r="F32" s="2402">
        <v>4500</v>
      </c>
      <c r="G32" s="2400">
        <v>80.95</v>
      </c>
      <c r="H32" s="2400">
        <v>85</v>
      </c>
      <c r="I32" s="2405" t="s">
        <v>1263</v>
      </c>
      <c r="J32" s="2412" t="s">
        <v>546</v>
      </c>
      <c r="K32" s="173"/>
    </row>
    <row r="33" spans="1:11" ht="30" customHeight="1" x14ac:dyDescent="0.15">
      <c r="A33" s="1558">
        <v>28</v>
      </c>
      <c r="B33" s="1591" t="s">
        <v>517</v>
      </c>
      <c r="C33" s="1606" t="s">
        <v>62</v>
      </c>
      <c r="D33" s="1609" t="s">
        <v>1264</v>
      </c>
      <c r="E33" s="1591">
        <v>2</v>
      </c>
      <c r="F33" s="2235">
        <v>3200</v>
      </c>
      <c r="G33" s="1591">
        <v>120</v>
      </c>
      <c r="H33" s="1591">
        <v>125.3</v>
      </c>
      <c r="I33" s="1595" t="s">
        <v>550</v>
      </c>
      <c r="J33" s="1617" t="s">
        <v>1265</v>
      </c>
      <c r="K33" s="173"/>
    </row>
    <row r="34" spans="1:11" ht="30" customHeight="1" x14ac:dyDescent="0.15">
      <c r="A34" s="1558">
        <v>29</v>
      </c>
      <c r="B34" s="1591" t="s">
        <v>1266</v>
      </c>
      <c r="C34" s="1591" t="s">
        <v>1267</v>
      </c>
      <c r="D34" s="1609" t="s">
        <v>1268</v>
      </c>
      <c r="E34" s="1591">
        <v>2</v>
      </c>
      <c r="F34" s="2235">
        <v>4800</v>
      </c>
      <c r="G34" s="1591">
        <v>131.1</v>
      </c>
      <c r="H34" s="1591">
        <v>134.9</v>
      </c>
      <c r="I34" s="1645" t="s">
        <v>1579</v>
      </c>
      <c r="J34" s="1617" t="s">
        <v>1269</v>
      </c>
      <c r="K34" s="173"/>
    </row>
    <row r="35" spans="1:11" ht="30" customHeight="1" x14ac:dyDescent="0.15">
      <c r="A35" s="1558">
        <v>30</v>
      </c>
      <c r="B35" s="1591" t="s">
        <v>1270</v>
      </c>
      <c r="C35" s="1591" t="s">
        <v>1267</v>
      </c>
      <c r="D35" s="1609" t="s">
        <v>1271</v>
      </c>
      <c r="E35" s="1591">
        <v>2</v>
      </c>
      <c r="F35" s="2235">
        <v>8250</v>
      </c>
      <c r="G35" s="1591">
        <v>128</v>
      </c>
      <c r="H35" s="1591">
        <v>132</v>
      </c>
      <c r="I35" s="1686">
        <v>12.03</v>
      </c>
      <c r="J35" s="1617" t="s">
        <v>1272</v>
      </c>
      <c r="K35" s="173"/>
    </row>
    <row r="36" spans="1:11" ht="30" customHeight="1" x14ac:dyDescent="0.15">
      <c r="A36" s="1638">
        <v>31</v>
      </c>
      <c r="B36" s="1657" t="s">
        <v>257</v>
      </c>
      <c r="C36" s="1657" t="s">
        <v>63</v>
      </c>
      <c r="D36" s="1604" t="s">
        <v>1273</v>
      </c>
      <c r="E36" s="1624">
        <v>5</v>
      </c>
      <c r="F36" s="1631">
        <v>76000</v>
      </c>
      <c r="G36" s="1624">
        <v>101.47</v>
      </c>
      <c r="H36" s="1624">
        <v>106.47</v>
      </c>
      <c r="I36" s="1581" t="s">
        <v>579</v>
      </c>
      <c r="J36" s="1641" t="s">
        <v>580</v>
      </c>
      <c r="K36" s="671"/>
    </row>
    <row r="37" spans="1:11" ht="30" customHeight="1" x14ac:dyDescent="0.15">
      <c r="A37" s="1638">
        <v>32</v>
      </c>
      <c r="B37" s="1657" t="s">
        <v>581</v>
      </c>
      <c r="C37" s="1657" t="s">
        <v>63</v>
      </c>
      <c r="D37" s="1604" t="s">
        <v>506</v>
      </c>
      <c r="E37" s="1624">
        <v>2</v>
      </c>
      <c r="F37" s="1631">
        <v>8800</v>
      </c>
      <c r="G37" s="1624">
        <v>99.58</v>
      </c>
      <c r="H37" s="1624">
        <v>103.78</v>
      </c>
      <c r="I37" s="1581" t="s">
        <v>582</v>
      </c>
      <c r="J37" s="1570" t="s">
        <v>1274</v>
      </c>
      <c r="K37" s="671"/>
    </row>
    <row r="38" spans="1:11" ht="30" customHeight="1" x14ac:dyDescent="0.15">
      <c r="A38" s="1638">
        <v>33</v>
      </c>
      <c r="B38" s="1657" t="s">
        <v>583</v>
      </c>
      <c r="C38" s="1657" t="s">
        <v>63</v>
      </c>
      <c r="D38" s="1604" t="s">
        <v>506</v>
      </c>
      <c r="E38" s="1624">
        <v>4</v>
      </c>
      <c r="F38" s="1592">
        <v>13300</v>
      </c>
      <c r="G38" s="1657" t="s">
        <v>1275</v>
      </c>
      <c r="H38" s="1657" t="s">
        <v>1276</v>
      </c>
      <c r="I38" s="1581" t="s">
        <v>1277</v>
      </c>
      <c r="J38" s="1589" t="s">
        <v>862</v>
      </c>
      <c r="K38" s="671"/>
    </row>
    <row r="39" spans="1:11" ht="30" customHeight="1" x14ac:dyDescent="0.15">
      <c r="A39" s="1558">
        <v>34</v>
      </c>
      <c r="B39" s="1606" t="s">
        <v>488</v>
      </c>
      <c r="C39" s="1606" t="s">
        <v>63</v>
      </c>
      <c r="D39" s="1653" t="s">
        <v>1278</v>
      </c>
      <c r="E39" s="1606">
        <v>2</v>
      </c>
      <c r="F39" s="1618">
        <v>600</v>
      </c>
      <c r="G39" s="1606">
        <v>160</v>
      </c>
      <c r="H39" s="1606">
        <v>165</v>
      </c>
      <c r="I39" s="1656" t="s">
        <v>584</v>
      </c>
      <c r="J39" s="1566" t="s">
        <v>585</v>
      </c>
      <c r="K39" s="173"/>
    </row>
    <row r="40" spans="1:11" ht="30" customHeight="1" x14ac:dyDescent="0.15">
      <c r="A40" s="1558">
        <v>35</v>
      </c>
      <c r="B40" s="1606" t="s">
        <v>491</v>
      </c>
      <c r="C40" s="1606" t="s">
        <v>63</v>
      </c>
      <c r="D40" s="1653" t="s">
        <v>1279</v>
      </c>
      <c r="E40" s="1606">
        <v>1</v>
      </c>
      <c r="F40" s="1618">
        <v>30</v>
      </c>
      <c r="G40" s="1606">
        <v>198.04</v>
      </c>
      <c r="H40" s="1606">
        <v>202.04</v>
      </c>
      <c r="I40" s="1656" t="s">
        <v>1280</v>
      </c>
      <c r="J40" s="1566" t="s">
        <v>586</v>
      </c>
      <c r="K40" s="173"/>
    </row>
    <row r="41" spans="1:11" ht="30" customHeight="1" x14ac:dyDescent="0.15">
      <c r="A41" s="1558">
        <v>36</v>
      </c>
      <c r="B41" s="1606" t="s">
        <v>587</v>
      </c>
      <c r="C41" s="1606" t="s">
        <v>63</v>
      </c>
      <c r="D41" s="1653" t="s">
        <v>1281</v>
      </c>
      <c r="E41" s="1606">
        <v>2</v>
      </c>
      <c r="F41" s="1618">
        <v>6000</v>
      </c>
      <c r="G41" s="1606">
        <v>121</v>
      </c>
      <c r="H41" s="1606">
        <v>125</v>
      </c>
      <c r="I41" s="1656" t="s">
        <v>588</v>
      </c>
      <c r="J41" s="1566" t="s">
        <v>589</v>
      </c>
      <c r="K41" s="173"/>
    </row>
    <row r="42" spans="1:11" ht="30" customHeight="1" x14ac:dyDescent="0.15">
      <c r="A42" s="2399">
        <v>37</v>
      </c>
      <c r="B42" s="2407" t="s">
        <v>1282</v>
      </c>
      <c r="C42" s="2407" t="s">
        <v>63</v>
      </c>
      <c r="D42" s="2408" t="s">
        <v>1283</v>
      </c>
      <c r="E42" s="2407">
        <v>2</v>
      </c>
      <c r="F42" s="2409">
        <v>3000</v>
      </c>
      <c r="G42" s="2407">
        <v>87</v>
      </c>
      <c r="H42" s="2407">
        <v>91.5</v>
      </c>
      <c r="I42" s="2410" t="s">
        <v>590</v>
      </c>
      <c r="J42" s="2411" t="s">
        <v>546</v>
      </c>
      <c r="K42" s="173"/>
    </row>
    <row r="43" spans="1:11" ht="30" customHeight="1" x14ac:dyDescent="0.15">
      <c r="A43" s="1638">
        <v>38</v>
      </c>
      <c r="B43" s="1598" t="s">
        <v>260</v>
      </c>
      <c r="C43" s="1598" t="s">
        <v>63</v>
      </c>
      <c r="D43" s="1647" t="s">
        <v>591</v>
      </c>
      <c r="E43" s="1598">
        <v>4</v>
      </c>
      <c r="F43" s="1626">
        <v>64000</v>
      </c>
      <c r="G43" s="1598">
        <v>100.7</v>
      </c>
      <c r="H43" s="1598">
        <v>106.2</v>
      </c>
      <c r="I43" s="1663" t="s">
        <v>592</v>
      </c>
      <c r="J43" s="1619" t="s">
        <v>1061</v>
      </c>
      <c r="K43" s="671"/>
    </row>
    <row r="44" spans="1:11" ht="30" customHeight="1" x14ac:dyDescent="0.15">
      <c r="A44" s="2422">
        <v>39</v>
      </c>
      <c r="B44" s="2423" t="s">
        <v>1284</v>
      </c>
      <c r="C44" s="2424" t="s">
        <v>63</v>
      </c>
      <c r="D44" s="2425" t="s">
        <v>591</v>
      </c>
      <c r="E44" s="2424">
        <v>2</v>
      </c>
      <c r="F44" s="2426">
        <v>2100</v>
      </c>
      <c r="G44" s="2424">
        <v>100.7</v>
      </c>
      <c r="H44" s="2424">
        <v>106.2</v>
      </c>
      <c r="I44" s="2427" t="s">
        <v>592</v>
      </c>
      <c r="J44" s="2428" t="s">
        <v>1285</v>
      </c>
      <c r="K44" s="671"/>
    </row>
    <row r="45" spans="1:11" s="805" customFormat="1" ht="30" customHeight="1" x14ac:dyDescent="0.15">
      <c r="A45" s="2416" t="s">
        <v>1648</v>
      </c>
      <c r="B45" s="2415"/>
      <c r="C45" s="2415"/>
      <c r="D45" s="2415"/>
      <c r="E45" s="2415"/>
      <c r="F45" s="2415"/>
      <c r="G45" s="2415"/>
      <c r="H45" s="2415"/>
      <c r="I45" s="2415"/>
      <c r="J45" s="2415"/>
      <c r="K45" s="671"/>
    </row>
    <row r="46" spans="1:11" ht="35.1" customHeight="1" x14ac:dyDescent="0.15">
      <c r="A46" s="2416" t="s">
        <v>1647</v>
      </c>
      <c r="B46" s="2415"/>
      <c r="C46" s="2415"/>
      <c r="D46" s="2415"/>
    </row>
    <row r="47" spans="1:11" ht="35.1" customHeight="1" x14ac:dyDescent="0.15">
      <c r="A47" s="2416" t="s">
        <v>1644</v>
      </c>
      <c r="B47" s="2415"/>
      <c r="C47" s="2415"/>
      <c r="D47" s="2415"/>
    </row>
    <row r="48" spans="1:11" ht="35.1" customHeight="1" x14ac:dyDescent="0.15">
      <c r="A48" s="2414" t="s">
        <v>1645</v>
      </c>
      <c r="B48" s="2414"/>
      <c r="C48" s="2414"/>
      <c r="D48" s="2414"/>
    </row>
    <row r="49" spans="1:4" ht="35.1" customHeight="1" x14ac:dyDescent="0.15">
      <c r="A49" s="2413" t="s">
        <v>1646</v>
      </c>
      <c r="B49" s="2413"/>
      <c r="C49" s="2413"/>
      <c r="D49" s="2413"/>
    </row>
  </sheetData>
  <sheetProtection password="CC19" sheet="1" objects="1" scenarios="1"/>
  <mergeCells count="2">
    <mergeCell ref="C4:D4"/>
    <mergeCell ref="C5:D5"/>
  </mergeCells>
  <phoneticPr fontId="65" type="noConversion"/>
  <pageMargins left="0.59" right="0.59055118110236204" top="0.98425196850393704" bottom="0.59055118110236204" header="0" footer="0"/>
  <pageSetup paperSize="9" scale="91" firstPageNumber="85" orientation="portrait" useFirstPageNumber="1" horizontalDpi="300" verticalDpi="300" r:id="rId1"/>
  <headerFooter alignWithMargins="0">
    <oddFooter>&amp;C- &amp;P -</oddFooter>
  </headerFooter>
  <rowBreaks count="1" manualBreakCount="1">
    <brk id="24" max="9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G18"/>
  <sheetViews>
    <sheetView view="pageBreakPreview" zoomScaleNormal="100" zoomScaleSheetLayoutView="100" workbookViewId="0">
      <selection activeCell="D2" sqref="D2"/>
    </sheetView>
  </sheetViews>
  <sheetFormatPr defaultRowHeight="13.5" x14ac:dyDescent="0.15"/>
  <cols>
    <col min="1" max="1" width="8.88671875" style="608"/>
    <col min="2" max="2" width="12.33203125" style="608" customWidth="1"/>
    <col min="3" max="7" width="9.109375" style="608" bestFit="1" customWidth="1"/>
    <col min="8" max="257" width="8.88671875" style="608"/>
    <col min="258" max="258" width="12.33203125" style="608" customWidth="1"/>
    <col min="259" max="513" width="8.88671875" style="608"/>
    <col min="514" max="514" width="12.33203125" style="608" customWidth="1"/>
    <col min="515" max="769" width="8.88671875" style="608"/>
    <col min="770" max="770" width="12.33203125" style="608" customWidth="1"/>
    <col min="771" max="1025" width="8.88671875" style="608"/>
    <col min="1026" max="1026" width="12.33203125" style="608" customWidth="1"/>
    <col min="1027" max="1281" width="8.88671875" style="608"/>
    <col min="1282" max="1282" width="12.33203125" style="608" customWidth="1"/>
    <col min="1283" max="1537" width="8.88671875" style="608"/>
    <col min="1538" max="1538" width="12.33203125" style="608" customWidth="1"/>
    <col min="1539" max="1793" width="8.88671875" style="608"/>
    <col min="1794" max="1794" width="12.33203125" style="608" customWidth="1"/>
    <col min="1795" max="2049" width="8.88671875" style="608"/>
    <col min="2050" max="2050" width="12.33203125" style="608" customWidth="1"/>
    <col min="2051" max="2305" width="8.88671875" style="608"/>
    <col min="2306" max="2306" width="12.33203125" style="608" customWidth="1"/>
    <col min="2307" max="2561" width="8.88671875" style="608"/>
    <col min="2562" max="2562" width="12.33203125" style="608" customWidth="1"/>
    <col min="2563" max="2817" width="8.88671875" style="608"/>
    <col min="2818" max="2818" width="12.33203125" style="608" customWidth="1"/>
    <col min="2819" max="3073" width="8.88671875" style="608"/>
    <col min="3074" max="3074" width="12.33203125" style="608" customWidth="1"/>
    <col min="3075" max="3329" width="8.88671875" style="608"/>
    <col min="3330" max="3330" width="12.33203125" style="608" customWidth="1"/>
    <col min="3331" max="3585" width="8.88671875" style="608"/>
    <col min="3586" max="3586" width="12.33203125" style="608" customWidth="1"/>
    <col min="3587" max="3841" width="8.88671875" style="608"/>
    <col min="3842" max="3842" width="12.33203125" style="608" customWidth="1"/>
    <col min="3843" max="4097" width="8.88671875" style="608"/>
    <col min="4098" max="4098" width="12.33203125" style="608" customWidth="1"/>
    <col min="4099" max="4353" width="8.88671875" style="608"/>
    <col min="4354" max="4354" width="12.33203125" style="608" customWidth="1"/>
    <col min="4355" max="4609" width="8.88671875" style="608"/>
    <col min="4610" max="4610" width="12.33203125" style="608" customWidth="1"/>
    <col min="4611" max="4865" width="8.88671875" style="608"/>
    <col min="4866" max="4866" width="12.33203125" style="608" customWidth="1"/>
    <col min="4867" max="5121" width="8.88671875" style="608"/>
    <col min="5122" max="5122" width="12.33203125" style="608" customWidth="1"/>
    <col min="5123" max="5377" width="8.88671875" style="608"/>
    <col min="5378" max="5378" width="12.33203125" style="608" customWidth="1"/>
    <col min="5379" max="5633" width="8.88671875" style="608"/>
    <col min="5634" max="5634" width="12.33203125" style="608" customWidth="1"/>
    <col min="5635" max="5889" width="8.88671875" style="608"/>
    <col min="5890" max="5890" width="12.33203125" style="608" customWidth="1"/>
    <col min="5891" max="6145" width="8.88671875" style="608"/>
    <col min="6146" max="6146" width="12.33203125" style="608" customWidth="1"/>
    <col min="6147" max="6401" width="8.88671875" style="608"/>
    <col min="6402" max="6402" width="12.33203125" style="608" customWidth="1"/>
    <col min="6403" max="6657" width="8.88671875" style="608"/>
    <col min="6658" max="6658" width="12.33203125" style="608" customWidth="1"/>
    <col min="6659" max="6913" width="8.88671875" style="608"/>
    <col min="6914" max="6914" width="12.33203125" style="608" customWidth="1"/>
    <col min="6915" max="7169" width="8.88671875" style="608"/>
    <col min="7170" max="7170" width="12.33203125" style="608" customWidth="1"/>
    <col min="7171" max="7425" width="8.88671875" style="608"/>
    <col min="7426" max="7426" width="12.33203125" style="608" customWidth="1"/>
    <col min="7427" max="7681" width="8.88671875" style="608"/>
    <col min="7682" max="7682" width="12.33203125" style="608" customWidth="1"/>
    <col min="7683" max="7937" width="8.88671875" style="608"/>
    <col min="7938" max="7938" width="12.33203125" style="608" customWidth="1"/>
    <col min="7939" max="8193" width="8.88671875" style="608"/>
    <col min="8194" max="8194" width="12.33203125" style="608" customWidth="1"/>
    <col min="8195" max="8449" width="8.88671875" style="608"/>
    <col min="8450" max="8450" width="12.33203125" style="608" customWidth="1"/>
    <col min="8451" max="8705" width="8.88671875" style="608"/>
    <col min="8706" max="8706" width="12.33203125" style="608" customWidth="1"/>
    <col min="8707" max="8961" width="8.88671875" style="608"/>
    <col min="8962" max="8962" width="12.33203125" style="608" customWidth="1"/>
    <col min="8963" max="9217" width="8.88671875" style="608"/>
    <col min="9218" max="9218" width="12.33203125" style="608" customWidth="1"/>
    <col min="9219" max="9473" width="8.88671875" style="608"/>
    <col min="9474" max="9474" width="12.33203125" style="608" customWidth="1"/>
    <col min="9475" max="9729" width="8.88671875" style="608"/>
    <col min="9730" max="9730" width="12.33203125" style="608" customWidth="1"/>
    <col min="9731" max="9985" width="8.88671875" style="608"/>
    <col min="9986" max="9986" width="12.33203125" style="608" customWidth="1"/>
    <col min="9987" max="10241" width="8.88671875" style="608"/>
    <col min="10242" max="10242" width="12.33203125" style="608" customWidth="1"/>
    <col min="10243" max="10497" width="8.88671875" style="608"/>
    <col min="10498" max="10498" width="12.33203125" style="608" customWidth="1"/>
    <col min="10499" max="10753" width="8.88671875" style="608"/>
    <col min="10754" max="10754" width="12.33203125" style="608" customWidth="1"/>
    <col min="10755" max="11009" width="8.88671875" style="608"/>
    <col min="11010" max="11010" width="12.33203125" style="608" customWidth="1"/>
    <col min="11011" max="11265" width="8.88671875" style="608"/>
    <col min="11266" max="11266" width="12.33203125" style="608" customWidth="1"/>
    <col min="11267" max="11521" width="8.88671875" style="608"/>
    <col min="11522" max="11522" width="12.33203125" style="608" customWidth="1"/>
    <col min="11523" max="11777" width="8.88671875" style="608"/>
    <col min="11778" max="11778" width="12.33203125" style="608" customWidth="1"/>
    <col min="11779" max="12033" width="8.88671875" style="608"/>
    <col min="12034" max="12034" width="12.33203125" style="608" customWidth="1"/>
    <col min="12035" max="12289" width="8.88671875" style="608"/>
    <col min="12290" max="12290" width="12.33203125" style="608" customWidth="1"/>
    <col min="12291" max="12545" width="8.88671875" style="608"/>
    <col min="12546" max="12546" width="12.33203125" style="608" customWidth="1"/>
    <col min="12547" max="12801" width="8.88671875" style="608"/>
    <col min="12802" max="12802" width="12.33203125" style="608" customWidth="1"/>
    <col min="12803" max="13057" width="8.88671875" style="608"/>
    <col min="13058" max="13058" width="12.33203125" style="608" customWidth="1"/>
    <col min="13059" max="13313" width="8.88671875" style="608"/>
    <col min="13314" max="13314" width="12.33203125" style="608" customWidth="1"/>
    <col min="13315" max="13569" width="8.88671875" style="608"/>
    <col min="13570" max="13570" width="12.33203125" style="608" customWidth="1"/>
    <col min="13571" max="13825" width="8.88671875" style="608"/>
    <col min="13826" max="13826" width="12.33203125" style="608" customWidth="1"/>
    <col min="13827" max="14081" width="8.88671875" style="608"/>
    <col min="14082" max="14082" width="12.33203125" style="608" customWidth="1"/>
    <col min="14083" max="14337" width="8.88671875" style="608"/>
    <col min="14338" max="14338" width="12.33203125" style="608" customWidth="1"/>
    <col min="14339" max="14593" width="8.88671875" style="608"/>
    <col min="14594" max="14594" width="12.33203125" style="608" customWidth="1"/>
    <col min="14595" max="14849" width="8.88671875" style="608"/>
    <col min="14850" max="14850" width="12.33203125" style="608" customWidth="1"/>
    <col min="14851" max="15105" width="8.88671875" style="608"/>
    <col min="15106" max="15106" width="12.33203125" style="608" customWidth="1"/>
    <col min="15107" max="15361" width="8.88671875" style="608"/>
    <col min="15362" max="15362" width="12.33203125" style="608" customWidth="1"/>
    <col min="15363" max="15617" width="8.88671875" style="608"/>
    <col min="15618" max="15618" width="12.33203125" style="608" customWidth="1"/>
    <col min="15619" max="15873" width="8.88671875" style="608"/>
    <col min="15874" max="15874" width="12.33203125" style="608" customWidth="1"/>
    <col min="15875" max="16129" width="8.88671875" style="608"/>
    <col min="16130" max="16130" width="12.33203125" style="608" customWidth="1"/>
    <col min="16131" max="16384" width="8.88671875" style="608"/>
  </cols>
  <sheetData>
    <row r="1" spans="1:7" x14ac:dyDescent="0.15">
      <c r="A1" s="163"/>
      <c r="B1" s="163"/>
      <c r="C1" s="163"/>
      <c r="D1" s="163"/>
      <c r="E1" s="163"/>
      <c r="F1" s="163"/>
      <c r="G1" s="163"/>
    </row>
    <row r="2" spans="1:7" ht="31.5" x14ac:dyDescent="0.4">
      <c r="A2" s="169" t="s">
        <v>1200</v>
      </c>
      <c r="B2" s="215"/>
      <c r="C2" s="215"/>
      <c r="D2" s="1124"/>
      <c r="E2" s="1124"/>
      <c r="F2" s="215"/>
      <c r="G2" s="215"/>
    </row>
    <row r="3" spans="1:7" ht="18.75" x14ac:dyDescent="0.25">
      <c r="A3" s="1263"/>
      <c r="B3" s="215"/>
      <c r="C3" s="215"/>
      <c r="D3" s="215"/>
      <c r="E3" s="215"/>
      <c r="F3" s="215"/>
      <c r="G3" s="198" t="s">
        <v>1201</v>
      </c>
    </row>
    <row r="4" spans="1:7" ht="42.75" customHeight="1" x14ac:dyDescent="0.15">
      <c r="A4" s="665" t="s">
        <v>397</v>
      </c>
      <c r="B4" s="666" t="s">
        <v>103</v>
      </c>
      <c r="C4" s="666" t="s">
        <v>59</v>
      </c>
      <c r="D4" s="666" t="s">
        <v>60</v>
      </c>
      <c r="E4" s="666" t="s">
        <v>61</v>
      </c>
      <c r="F4" s="666" t="s">
        <v>62</v>
      </c>
      <c r="G4" s="667" t="s">
        <v>63</v>
      </c>
    </row>
    <row r="5" spans="1:7" ht="42.75" customHeight="1" x14ac:dyDescent="0.15">
      <c r="A5" s="1438" t="s">
        <v>254</v>
      </c>
      <c r="B5" s="1439">
        <f t="shared" ref="B5:G5" si="0">B6+B7+B8+B9+B10+B11+B12+B13+B14+B15+B16+B17+B18</f>
        <v>129905</v>
      </c>
      <c r="C5" s="1439">
        <f t="shared" si="0"/>
        <v>30997</v>
      </c>
      <c r="D5" s="1439">
        <f t="shared" si="0"/>
        <v>30527</v>
      </c>
      <c r="E5" s="1439">
        <f t="shared" si="0"/>
        <v>30835</v>
      </c>
      <c r="F5" s="1439">
        <f t="shared" si="0"/>
        <v>16226</v>
      </c>
      <c r="G5" s="1440">
        <f t="shared" si="0"/>
        <v>21320</v>
      </c>
    </row>
    <row r="6" spans="1:7" ht="42.75" customHeight="1" x14ac:dyDescent="0.15">
      <c r="A6" s="1441" t="s">
        <v>1513</v>
      </c>
      <c r="B6" s="1442">
        <f t="shared" ref="B6:B18" si="1">C6+D6+E6+F6+G6</f>
        <v>92426</v>
      </c>
      <c r="C6" s="1443">
        <v>25301</v>
      </c>
      <c r="D6" s="1443">
        <v>25097</v>
      </c>
      <c r="E6" s="1443">
        <v>20156</v>
      </c>
      <c r="F6" s="1444">
        <v>7276</v>
      </c>
      <c r="G6" s="1445">
        <v>14596</v>
      </c>
    </row>
    <row r="7" spans="1:7" ht="42.75" customHeight="1" x14ac:dyDescent="0.15">
      <c r="A7" s="1441" t="s">
        <v>593</v>
      </c>
      <c r="B7" s="1442">
        <f t="shared" si="1"/>
        <v>20257</v>
      </c>
      <c r="C7" s="1443">
        <v>2922</v>
      </c>
      <c r="D7" s="1443">
        <v>2360</v>
      </c>
      <c r="E7" s="1443">
        <v>6178</v>
      </c>
      <c r="F7" s="1444">
        <v>4828</v>
      </c>
      <c r="G7" s="1445">
        <v>3969</v>
      </c>
    </row>
    <row r="8" spans="1:7" ht="42.75" customHeight="1" x14ac:dyDescent="0.15">
      <c r="A8" s="1441" t="s">
        <v>594</v>
      </c>
      <c r="B8" s="1442">
        <f t="shared" si="1"/>
        <v>11205</v>
      </c>
      <c r="C8" s="1443">
        <v>1943</v>
      </c>
      <c r="D8" s="1443">
        <v>2169</v>
      </c>
      <c r="E8" s="1443">
        <v>2766</v>
      </c>
      <c r="F8" s="1444">
        <v>2463</v>
      </c>
      <c r="G8" s="1445">
        <v>1864</v>
      </c>
    </row>
    <row r="9" spans="1:7" ht="42.75" customHeight="1" x14ac:dyDescent="0.15">
      <c r="A9" s="1441" t="s">
        <v>595</v>
      </c>
      <c r="B9" s="1442">
        <f t="shared" si="1"/>
        <v>1140</v>
      </c>
      <c r="C9" s="1446">
        <v>147</v>
      </c>
      <c r="D9" s="1446">
        <v>137</v>
      </c>
      <c r="E9" s="1446">
        <v>303</v>
      </c>
      <c r="F9" s="1447">
        <v>437</v>
      </c>
      <c r="G9" s="1445">
        <v>116</v>
      </c>
    </row>
    <row r="10" spans="1:7" ht="42.75" customHeight="1" x14ac:dyDescent="0.15">
      <c r="A10" s="1441" t="s">
        <v>596</v>
      </c>
      <c r="B10" s="1442">
        <f t="shared" si="1"/>
        <v>1976</v>
      </c>
      <c r="C10" s="1446">
        <v>284</v>
      </c>
      <c r="D10" s="1446">
        <v>325</v>
      </c>
      <c r="E10" s="1446">
        <v>594</v>
      </c>
      <c r="F10" s="1447">
        <v>471</v>
      </c>
      <c r="G10" s="1445">
        <v>302</v>
      </c>
    </row>
    <row r="11" spans="1:7" ht="42.75" customHeight="1" x14ac:dyDescent="0.15">
      <c r="A11" s="1441" t="s">
        <v>597</v>
      </c>
      <c r="B11" s="1442">
        <f t="shared" si="1"/>
        <v>973</v>
      </c>
      <c r="C11" s="1446">
        <v>172</v>
      </c>
      <c r="D11" s="1446">
        <v>168</v>
      </c>
      <c r="E11" s="1446">
        <v>274</v>
      </c>
      <c r="F11" s="1447">
        <v>211</v>
      </c>
      <c r="G11" s="1445">
        <v>148</v>
      </c>
    </row>
    <row r="12" spans="1:7" ht="42.75" customHeight="1" x14ac:dyDescent="0.15">
      <c r="A12" s="1441" t="s">
        <v>1202</v>
      </c>
      <c r="B12" s="1442">
        <f t="shared" si="1"/>
        <v>1188</v>
      </c>
      <c r="C12" s="1446">
        <v>131</v>
      </c>
      <c r="D12" s="1446">
        <v>155</v>
      </c>
      <c r="E12" s="1446">
        <v>371</v>
      </c>
      <c r="F12" s="1447">
        <v>330</v>
      </c>
      <c r="G12" s="1445">
        <v>201</v>
      </c>
    </row>
    <row r="13" spans="1:7" ht="42.75" customHeight="1" x14ac:dyDescent="0.15">
      <c r="A13" s="1441" t="s">
        <v>598</v>
      </c>
      <c r="B13" s="1442">
        <f t="shared" si="1"/>
        <v>459</v>
      </c>
      <c r="C13" s="1446">
        <v>62</v>
      </c>
      <c r="D13" s="1446">
        <v>77</v>
      </c>
      <c r="E13" s="1446">
        <v>110</v>
      </c>
      <c r="F13" s="1447">
        <v>131</v>
      </c>
      <c r="G13" s="1445">
        <v>79</v>
      </c>
    </row>
    <row r="14" spans="1:7" ht="42.75" customHeight="1" x14ac:dyDescent="0.15">
      <c r="A14" s="1441" t="s">
        <v>599</v>
      </c>
      <c r="B14" s="1442">
        <f t="shared" si="1"/>
        <v>195</v>
      </c>
      <c r="C14" s="1446">
        <v>20</v>
      </c>
      <c r="D14" s="1446">
        <v>28</v>
      </c>
      <c r="E14" s="1446">
        <v>59</v>
      </c>
      <c r="F14" s="1447">
        <v>59</v>
      </c>
      <c r="G14" s="1445">
        <v>29</v>
      </c>
    </row>
    <row r="15" spans="1:7" ht="42.75" customHeight="1" x14ac:dyDescent="0.15">
      <c r="A15" s="1441" t="s">
        <v>600</v>
      </c>
      <c r="B15" s="1442">
        <f t="shared" si="1"/>
        <v>73</v>
      </c>
      <c r="C15" s="1446">
        <v>13</v>
      </c>
      <c r="D15" s="1446">
        <v>10</v>
      </c>
      <c r="E15" s="1446">
        <v>21</v>
      </c>
      <c r="F15" s="1447">
        <v>17</v>
      </c>
      <c r="G15" s="1445">
        <v>12</v>
      </c>
    </row>
    <row r="16" spans="1:7" ht="42.75" customHeight="1" x14ac:dyDescent="0.15">
      <c r="A16" s="1441" t="s">
        <v>601</v>
      </c>
      <c r="B16" s="1442">
        <f t="shared" si="1"/>
        <v>7</v>
      </c>
      <c r="C16" s="1446">
        <v>2</v>
      </c>
      <c r="D16" s="1446">
        <v>0</v>
      </c>
      <c r="E16" s="1446">
        <v>2</v>
      </c>
      <c r="F16" s="1447">
        <v>1</v>
      </c>
      <c r="G16" s="1445">
        <v>2</v>
      </c>
    </row>
    <row r="17" spans="1:7" ht="42.75" customHeight="1" x14ac:dyDescent="0.15">
      <c r="A17" s="1441" t="s">
        <v>602</v>
      </c>
      <c r="B17" s="1442">
        <f t="shared" si="1"/>
        <v>5</v>
      </c>
      <c r="C17" s="1446">
        <v>0</v>
      </c>
      <c r="D17" s="1446">
        <v>1</v>
      </c>
      <c r="E17" s="1446">
        <v>1</v>
      </c>
      <c r="F17" s="1447">
        <v>2</v>
      </c>
      <c r="G17" s="1445">
        <v>1</v>
      </c>
    </row>
    <row r="18" spans="1:7" ht="42.75" customHeight="1" x14ac:dyDescent="0.15">
      <c r="A18" s="1448" t="s">
        <v>603</v>
      </c>
      <c r="B18" s="1449">
        <f t="shared" si="1"/>
        <v>1</v>
      </c>
      <c r="C18" s="1450">
        <v>0</v>
      </c>
      <c r="D18" s="1450">
        <v>0</v>
      </c>
      <c r="E18" s="1450">
        <v>0</v>
      </c>
      <c r="F18" s="1451">
        <v>0</v>
      </c>
      <c r="G18" s="1452">
        <v>1</v>
      </c>
    </row>
  </sheetData>
  <sheetProtection password="CC19" sheet="1" objects="1" scenarios="1"/>
  <phoneticPr fontId="65" type="noConversion"/>
  <pageMargins left="0.66929133858267698" right="0.66929133858267698" top="0.98425196850393704" bottom="0.66929133858267698" header="0" footer="0"/>
  <pageSetup paperSize="9" firstPageNumber="87" orientation="portrait" useFirstPageNumber="1" horizontalDpi="300" verticalDpi="300" r:id="rId1"/>
  <headerFooter alignWithMargins="0">
    <oddFooter>&amp;C- &amp;P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S156"/>
  <sheetViews>
    <sheetView view="pageBreakPreview" zoomScaleNormal="100" zoomScaleSheetLayoutView="100" workbookViewId="0">
      <selection activeCell="G1" sqref="G1"/>
    </sheetView>
  </sheetViews>
  <sheetFormatPr defaultColWidth="8.88671875" defaultRowHeight="13.5" x14ac:dyDescent="0.15"/>
  <cols>
    <col min="1" max="1" width="5.6640625" style="608" customWidth="1"/>
    <col min="2" max="2" width="5.77734375" style="608" customWidth="1"/>
    <col min="3" max="3" width="5.21875" style="608" customWidth="1"/>
    <col min="4" max="4" width="6.33203125" style="608" customWidth="1"/>
    <col min="5" max="5" width="7.5546875" style="608" customWidth="1"/>
    <col min="6" max="6" width="3.33203125" style="608" customWidth="1"/>
    <col min="7" max="7" width="4.33203125" style="608" customWidth="1"/>
    <col min="8" max="8" width="3.33203125" style="608" customWidth="1"/>
    <col min="9" max="9" width="4.33203125" style="608" customWidth="1"/>
    <col min="10" max="10" width="3.33203125" style="608" customWidth="1"/>
    <col min="11" max="11" width="4.33203125" style="608" customWidth="1"/>
    <col min="12" max="12" width="2.6640625" style="608" customWidth="1"/>
    <col min="13" max="13" width="2.109375" style="608" customWidth="1"/>
    <col min="14" max="14" width="3.44140625" style="608" customWidth="1"/>
    <col min="15" max="16" width="7.77734375" style="608" customWidth="1"/>
    <col min="17" max="17" width="9.33203125" style="608" customWidth="1"/>
    <col min="18" max="18" width="1" style="608" customWidth="1"/>
    <col min="19" max="16384" width="8.88671875" style="608"/>
  </cols>
  <sheetData>
    <row r="1" spans="1:17" ht="30.75" customHeight="1" x14ac:dyDescent="0.4">
      <c r="A1" s="25" t="s">
        <v>26</v>
      </c>
      <c r="E1" s="644"/>
      <c r="G1" s="140"/>
    </row>
    <row r="2" spans="1:17" ht="27.75" customHeight="1" x14ac:dyDescent="0.3">
      <c r="A2" s="26" t="s">
        <v>27</v>
      </c>
      <c r="E2" s="1371"/>
    </row>
    <row r="3" spans="1:17" ht="12.75" customHeight="1" x14ac:dyDescent="0.15">
      <c r="Q3" s="608" t="s">
        <v>28</v>
      </c>
    </row>
    <row r="4" spans="1:17" s="348" customFormat="1" ht="17.25" customHeight="1" x14ac:dyDescent="0.15">
      <c r="A4" s="2554" t="s">
        <v>29</v>
      </c>
      <c r="B4" s="2554"/>
      <c r="C4" s="2554"/>
      <c r="D4" s="2554"/>
      <c r="E4" s="2554"/>
      <c r="F4" s="2557" t="s">
        <v>1163</v>
      </c>
      <c r="G4" s="2558"/>
      <c r="H4" s="2558"/>
      <c r="I4" s="2558"/>
      <c r="J4" s="2558"/>
      <c r="K4" s="2558"/>
      <c r="L4" s="2558"/>
      <c r="M4" s="2559"/>
      <c r="N4" s="2557" t="s">
        <v>1164</v>
      </c>
      <c r="O4" s="2558"/>
      <c r="P4" s="2558"/>
      <c r="Q4" s="2559"/>
    </row>
    <row r="5" spans="1:17" s="341" customFormat="1" ht="17.25" customHeight="1" x14ac:dyDescent="0.15">
      <c r="A5" s="2555" t="s">
        <v>30</v>
      </c>
      <c r="B5" s="2555"/>
      <c r="C5" s="2555"/>
      <c r="D5" s="2555"/>
      <c r="E5" s="2555"/>
      <c r="F5" s="2560">
        <f>F6+F25</f>
        <v>425</v>
      </c>
      <c r="G5" s="2561"/>
      <c r="H5" s="2561"/>
      <c r="I5" s="2561"/>
      <c r="J5" s="2561"/>
      <c r="K5" s="2561"/>
      <c r="L5" s="2561"/>
      <c r="M5" s="2562"/>
      <c r="N5" s="2560">
        <f>SUM(N6,N25)</f>
        <v>413</v>
      </c>
      <c r="O5" s="2561"/>
      <c r="P5" s="2561"/>
      <c r="Q5" s="2562"/>
    </row>
    <row r="6" spans="1:17" s="341" customFormat="1" ht="17.25" customHeight="1" x14ac:dyDescent="0.15">
      <c r="A6" s="2556" t="s">
        <v>31</v>
      </c>
      <c r="B6" s="2556"/>
      <c r="C6" s="2556"/>
      <c r="D6" s="2556"/>
      <c r="E6" s="2556"/>
      <c r="F6" s="2551">
        <f>SUM(F7:J24)</f>
        <v>331</v>
      </c>
      <c r="G6" s="2552"/>
      <c r="H6" s="2552"/>
      <c r="I6" s="2552"/>
      <c r="J6" s="2552"/>
      <c r="K6" s="2552"/>
      <c r="L6" s="2552"/>
      <c r="M6" s="2553"/>
      <c r="N6" s="2551">
        <f>SUM(N7:Q24)</f>
        <v>321</v>
      </c>
      <c r="O6" s="2552"/>
      <c r="P6" s="2552"/>
      <c r="Q6" s="2553"/>
    </row>
    <row r="7" spans="1:17" s="341" customFormat="1" ht="17.25" customHeight="1" x14ac:dyDescent="0.15">
      <c r="A7" s="2541" t="s">
        <v>32</v>
      </c>
      <c r="B7" s="2541"/>
      <c r="C7" s="2541"/>
      <c r="D7" s="2541"/>
      <c r="E7" s="2541"/>
      <c r="F7" s="2537">
        <v>1</v>
      </c>
      <c r="G7" s="2487"/>
      <c r="H7" s="2487"/>
      <c r="I7" s="2487"/>
      <c r="J7" s="2487"/>
      <c r="K7" s="2487"/>
      <c r="L7" s="2487"/>
      <c r="M7" s="2488"/>
      <c r="N7" s="2537">
        <v>1</v>
      </c>
      <c r="O7" s="2487"/>
      <c r="P7" s="2487"/>
      <c r="Q7" s="2488"/>
    </row>
    <row r="8" spans="1:17" s="341" customFormat="1" ht="17.25" customHeight="1" x14ac:dyDescent="0.15">
      <c r="A8" s="2541" t="s">
        <v>33</v>
      </c>
      <c r="B8" s="2482"/>
      <c r="C8" s="2520" t="s">
        <v>1165</v>
      </c>
      <c r="D8" s="2541"/>
      <c r="E8" s="2541"/>
      <c r="F8" s="2537">
        <v>1</v>
      </c>
      <c r="G8" s="2487"/>
      <c r="H8" s="2487"/>
      <c r="I8" s="2487"/>
      <c r="J8" s="2487"/>
      <c r="K8" s="2487"/>
      <c r="L8" s="2487"/>
      <c r="M8" s="2488"/>
      <c r="N8" s="2537">
        <v>1</v>
      </c>
      <c r="O8" s="2487"/>
      <c r="P8" s="2487"/>
      <c r="Q8" s="2488"/>
    </row>
    <row r="9" spans="1:17" s="341" customFormat="1" ht="17.25" customHeight="1" x14ac:dyDescent="0.15">
      <c r="A9" s="2541"/>
      <c r="B9" s="2482"/>
      <c r="C9" s="2520" t="s">
        <v>1166</v>
      </c>
      <c r="D9" s="2541"/>
      <c r="E9" s="2541"/>
      <c r="F9" s="2537">
        <v>5</v>
      </c>
      <c r="G9" s="2487"/>
      <c r="H9" s="2487"/>
      <c r="I9" s="2487"/>
      <c r="J9" s="2487"/>
      <c r="K9" s="2487"/>
      <c r="L9" s="2487"/>
      <c r="M9" s="2488"/>
      <c r="N9" s="2537">
        <v>5</v>
      </c>
      <c r="O9" s="2487"/>
      <c r="P9" s="2487"/>
      <c r="Q9" s="2488"/>
    </row>
    <row r="10" spans="1:17" s="341" customFormat="1" ht="17.25" customHeight="1" x14ac:dyDescent="0.15">
      <c r="A10" s="2541" t="s">
        <v>34</v>
      </c>
      <c r="B10" s="2482"/>
      <c r="C10" s="2520" t="s">
        <v>1165</v>
      </c>
      <c r="D10" s="2541"/>
      <c r="E10" s="2541"/>
      <c r="F10" s="2537">
        <v>6</v>
      </c>
      <c r="G10" s="2487"/>
      <c r="H10" s="2487"/>
      <c r="I10" s="2487"/>
      <c r="J10" s="2487"/>
      <c r="K10" s="2487"/>
      <c r="L10" s="2487"/>
      <c r="M10" s="2488"/>
      <c r="N10" s="2537">
        <v>5</v>
      </c>
      <c r="O10" s="2487"/>
      <c r="P10" s="2487"/>
      <c r="Q10" s="2488"/>
    </row>
    <row r="11" spans="1:17" s="341" customFormat="1" ht="17.25" customHeight="1" x14ac:dyDescent="0.15">
      <c r="A11" s="2541"/>
      <c r="B11" s="2482"/>
      <c r="C11" s="2520" t="s">
        <v>1166</v>
      </c>
      <c r="D11" s="2541"/>
      <c r="E11" s="2541"/>
      <c r="F11" s="2537">
        <v>6</v>
      </c>
      <c r="G11" s="2487"/>
      <c r="H11" s="2487"/>
      <c r="I11" s="2487"/>
      <c r="J11" s="2487"/>
      <c r="K11" s="2487"/>
      <c r="L11" s="2487"/>
      <c r="M11" s="2488"/>
      <c r="N11" s="2537">
        <v>6</v>
      </c>
      <c r="O11" s="2487"/>
      <c r="P11" s="2487"/>
      <c r="Q11" s="2488"/>
    </row>
    <row r="12" spans="1:17" s="341" customFormat="1" ht="17.25" customHeight="1" x14ac:dyDescent="0.15">
      <c r="A12" s="2515" t="s">
        <v>35</v>
      </c>
      <c r="B12" s="2516"/>
      <c r="C12" s="2520" t="s">
        <v>1165</v>
      </c>
      <c r="D12" s="2541"/>
      <c r="E12" s="2541"/>
      <c r="F12" s="2537">
        <v>19</v>
      </c>
      <c r="G12" s="2487"/>
      <c r="H12" s="2487"/>
      <c r="I12" s="2487"/>
      <c r="J12" s="2487"/>
      <c r="K12" s="2487"/>
      <c r="L12" s="2487"/>
      <c r="M12" s="2488"/>
      <c r="N12" s="2537">
        <v>19</v>
      </c>
      <c r="O12" s="2487"/>
      <c r="P12" s="2487"/>
      <c r="Q12" s="2488"/>
    </row>
    <row r="13" spans="1:17" s="341" customFormat="1" ht="17.25" customHeight="1" x14ac:dyDescent="0.15">
      <c r="A13" s="2543"/>
      <c r="B13" s="2544"/>
      <c r="C13" s="2520" t="s">
        <v>1166</v>
      </c>
      <c r="D13" s="2541"/>
      <c r="E13" s="2541"/>
      <c r="F13" s="2537">
        <v>30</v>
      </c>
      <c r="G13" s="2487"/>
      <c r="H13" s="2487"/>
      <c r="I13" s="2487"/>
      <c r="J13" s="2487"/>
      <c r="K13" s="2487"/>
      <c r="L13" s="2487"/>
      <c r="M13" s="2488"/>
      <c r="N13" s="2537">
        <v>46</v>
      </c>
      <c r="O13" s="2487"/>
      <c r="P13" s="2487"/>
      <c r="Q13" s="2488"/>
    </row>
    <row r="14" spans="1:17" s="341" customFormat="1" ht="17.25" customHeight="1" x14ac:dyDescent="0.15">
      <c r="A14" s="2545"/>
      <c r="B14" s="2546"/>
      <c r="C14" s="2479" t="s">
        <v>1167</v>
      </c>
      <c r="D14" s="2519"/>
      <c r="E14" s="2520"/>
      <c r="F14" s="2537">
        <v>7</v>
      </c>
      <c r="G14" s="2487"/>
      <c r="H14" s="2487"/>
      <c r="I14" s="2487"/>
      <c r="J14" s="2487"/>
      <c r="K14" s="2487"/>
      <c r="L14" s="2487"/>
      <c r="M14" s="2488"/>
      <c r="N14" s="2537">
        <v>11</v>
      </c>
      <c r="O14" s="2487"/>
      <c r="P14" s="2487"/>
      <c r="Q14" s="2488"/>
    </row>
    <row r="15" spans="1:17" s="341" customFormat="1" ht="17.25" customHeight="1" x14ac:dyDescent="0.15">
      <c r="A15" s="2515" t="s">
        <v>36</v>
      </c>
      <c r="B15" s="2516"/>
      <c r="C15" s="2520" t="s">
        <v>1165</v>
      </c>
      <c r="D15" s="2541"/>
      <c r="E15" s="2541"/>
      <c r="F15" s="2537">
        <v>31</v>
      </c>
      <c r="G15" s="2487"/>
      <c r="H15" s="2487"/>
      <c r="I15" s="2487"/>
      <c r="J15" s="2487"/>
      <c r="K15" s="2487"/>
      <c r="L15" s="2487"/>
      <c r="M15" s="2488"/>
      <c r="N15" s="2537">
        <v>27</v>
      </c>
      <c r="O15" s="2487"/>
      <c r="P15" s="2487"/>
      <c r="Q15" s="2488"/>
    </row>
    <row r="16" spans="1:17" s="341" customFormat="1" ht="17.25" customHeight="1" x14ac:dyDescent="0.15">
      <c r="A16" s="2543"/>
      <c r="B16" s="2544"/>
      <c r="C16" s="2520" t="s">
        <v>1166</v>
      </c>
      <c r="D16" s="2541"/>
      <c r="E16" s="2541"/>
      <c r="F16" s="2537">
        <v>61</v>
      </c>
      <c r="G16" s="2487"/>
      <c r="H16" s="2487"/>
      <c r="I16" s="2487"/>
      <c r="J16" s="2487"/>
      <c r="K16" s="2487"/>
      <c r="L16" s="2487"/>
      <c r="M16" s="2488"/>
      <c r="N16" s="2537">
        <v>42</v>
      </c>
      <c r="O16" s="2487"/>
      <c r="P16" s="2487"/>
      <c r="Q16" s="2488"/>
    </row>
    <row r="17" spans="1:17" s="341" customFormat="1" ht="17.25" customHeight="1" x14ac:dyDescent="0.15">
      <c r="A17" s="2545"/>
      <c r="B17" s="2546"/>
      <c r="C17" s="2479" t="s">
        <v>1167</v>
      </c>
      <c r="D17" s="2519"/>
      <c r="E17" s="2520"/>
      <c r="F17" s="2537">
        <v>57</v>
      </c>
      <c r="G17" s="2487"/>
      <c r="H17" s="2487"/>
      <c r="I17" s="2487"/>
      <c r="J17" s="2487"/>
      <c r="K17" s="2487"/>
      <c r="L17" s="2487"/>
      <c r="M17" s="2488"/>
      <c r="N17" s="2537">
        <v>58</v>
      </c>
      <c r="O17" s="2487"/>
      <c r="P17" s="2487"/>
      <c r="Q17" s="2488"/>
    </row>
    <row r="18" spans="1:17" s="341" customFormat="1" ht="17.25" customHeight="1" x14ac:dyDescent="0.15">
      <c r="A18" s="2515" t="s">
        <v>37</v>
      </c>
      <c r="B18" s="2516"/>
      <c r="C18" s="2520" t="s">
        <v>1165</v>
      </c>
      <c r="D18" s="2541"/>
      <c r="E18" s="2541"/>
      <c r="F18" s="2537">
        <v>16</v>
      </c>
      <c r="G18" s="2487"/>
      <c r="H18" s="2487"/>
      <c r="I18" s="2487"/>
      <c r="J18" s="2487"/>
      <c r="K18" s="2487"/>
      <c r="L18" s="2487"/>
      <c r="M18" s="2488"/>
      <c r="N18" s="2537">
        <v>11</v>
      </c>
      <c r="O18" s="2487"/>
      <c r="P18" s="2487"/>
      <c r="Q18" s="2488"/>
    </row>
    <row r="19" spans="1:17" s="341" customFormat="1" ht="17.25" customHeight="1" x14ac:dyDescent="0.15">
      <c r="A19" s="2543"/>
      <c r="B19" s="2544"/>
      <c r="C19" s="2520" t="s">
        <v>1166</v>
      </c>
      <c r="D19" s="2541"/>
      <c r="E19" s="2541"/>
      <c r="F19" s="2537">
        <v>41</v>
      </c>
      <c r="G19" s="2487"/>
      <c r="H19" s="2487"/>
      <c r="I19" s="2487"/>
      <c r="J19" s="2487"/>
      <c r="K19" s="2487"/>
      <c r="L19" s="2487"/>
      <c r="M19" s="2488"/>
      <c r="N19" s="2537">
        <v>20</v>
      </c>
      <c r="O19" s="2487"/>
      <c r="P19" s="2487"/>
      <c r="Q19" s="2488"/>
    </row>
    <row r="20" spans="1:17" s="341" customFormat="1" ht="17.25" customHeight="1" x14ac:dyDescent="0.15">
      <c r="A20" s="2545"/>
      <c r="B20" s="2546"/>
      <c r="C20" s="2479" t="s">
        <v>1167</v>
      </c>
      <c r="D20" s="2519"/>
      <c r="E20" s="2520"/>
      <c r="F20" s="2537">
        <v>32</v>
      </c>
      <c r="G20" s="2487"/>
      <c r="H20" s="2487"/>
      <c r="I20" s="2487"/>
      <c r="J20" s="2487"/>
      <c r="K20" s="2487"/>
      <c r="L20" s="2487"/>
      <c r="M20" s="2488"/>
      <c r="N20" s="2537">
        <v>35</v>
      </c>
      <c r="O20" s="2487"/>
      <c r="P20" s="2487"/>
      <c r="Q20" s="2488"/>
    </row>
    <row r="21" spans="1:17" s="341" customFormat="1" ht="17.25" customHeight="1" x14ac:dyDescent="0.15">
      <c r="A21" s="2515" t="s">
        <v>38</v>
      </c>
      <c r="B21" s="2547"/>
      <c r="C21" s="2550" t="s">
        <v>1165</v>
      </c>
      <c r="D21" s="2541"/>
      <c r="E21" s="2541"/>
      <c r="F21" s="2537">
        <v>0</v>
      </c>
      <c r="G21" s="2487"/>
      <c r="H21" s="2487"/>
      <c r="I21" s="2487"/>
      <c r="J21" s="2487"/>
      <c r="K21" s="2487"/>
      <c r="L21" s="2487"/>
      <c r="M21" s="2488"/>
      <c r="N21" s="2537">
        <v>4</v>
      </c>
      <c r="O21" s="2487"/>
      <c r="P21" s="2487"/>
      <c r="Q21" s="2488"/>
    </row>
    <row r="22" spans="1:17" s="341" customFormat="1" ht="17.25" customHeight="1" x14ac:dyDescent="0.15">
      <c r="A22" s="2543"/>
      <c r="B22" s="2548"/>
      <c r="C22" s="2550" t="s">
        <v>1166</v>
      </c>
      <c r="D22" s="2541"/>
      <c r="E22" s="2541"/>
      <c r="F22" s="2537">
        <v>0</v>
      </c>
      <c r="G22" s="2487"/>
      <c r="H22" s="2487"/>
      <c r="I22" s="2487"/>
      <c r="J22" s="2487"/>
      <c r="K22" s="2487"/>
      <c r="L22" s="2487"/>
      <c r="M22" s="2488"/>
      <c r="N22" s="2537">
        <v>16</v>
      </c>
      <c r="O22" s="2487"/>
      <c r="P22" s="2487"/>
      <c r="Q22" s="2488"/>
    </row>
    <row r="23" spans="1:17" s="341" customFormat="1" ht="17.25" customHeight="1" x14ac:dyDescent="0.15">
      <c r="A23" s="2545"/>
      <c r="B23" s="2549"/>
      <c r="C23" s="2479" t="s">
        <v>1167</v>
      </c>
      <c r="D23" s="2519"/>
      <c r="E23" s="2520"/>
      <c r="F23" s="2537">
        <v>7</v>
      </c>
      <c r="G23" s="2487"/>
      <c r="H23" s="2487"/>
      <c r="I23" s="2487"/>
      <c r="J23" s="2487"/>
      <c r="K23" s="2487"/>
      <c r="L23" s="2487"/>
      <c r="M23" s="2488"/>
      <c r="N23" s="2537">
        <v>4</v>
      </c>
      <c r="O23" s="2487"/>
      <c r="P23" s="2487"/>
      <c r="Q23" s="2488"/>
    </row>
    <row r="24" spans="1:17" s="341" customFormat="1" ht="17.25" customHeight="1" x14ac:dyDescent="0.15">
      <c r="A24" s="2541" t="s">
        <v>39</v>
      </c>
      <c r="B24" s="2541"/>
      <c r="C24" s="2541"/>
      <c r="D24" s="2541"/>
      <c r="E24" s="2541"/>
      <c r="F24" s="2537">
        <v>11</v>
      </c>
      <c r="G24" s="2487"/>
      <c r="H24" s="2487"/>
      <c r="I24" s="2487"/>
      <c r="J24" s="2487"/>
      <c r="K24" s="2487"/>
      <c r="L24" s="2487"/>
      <c r="M24" s="2488"/>
      <c r="N24" s="2537">
        <v>10</v>
      </c>
      <c r="O24" s="2487"/>
      <c r="P24" s="2487"/>
      <c r="Q24" s="2488"/>
    </row>
    <row r="25" spans="1:17" s="341" customFormat="1" ht="17.25" customHeight="1" x14ac:dyDescent="0.15">
      <c r="A25" s="2542" t="s">
        <v>40</v>
      </c>
      <c r="B25" s="2542"/>
      <c r="C25" s="2542"/>
      <c r="D25" s="2542"/>
      <c r="E25" s="2542"/>
      <c r="F25" s="2538">
        <f>SUM(F26:J27)</f>
        <v>94</v>
      </c>
      <c r="G25" s="2539"/>
      <c r="H25" s="2539"/>
      <c r="I25" s="2539"/>
      <c r="J25" s="2539"/>
      <c r="K25" s="2539"/>
      <c r="L25" s="2539"/>
      <c r="M25" s="2540"/>
      <c r="N25" s="2538">
        <f>SUM(N26:Q27)</f>
        <v>92</v>
      </c>
      <c r="O25" s="2539"/>
      <c r="P25" s="2539"/>
      <c r="Q25" s="2540"/>
    </row>
    <row r="26" spans="1:17" ht="17.25" customHeight="1" x14ac:dyDescent="0.15">
      <c r="A26" s="2515" t="s">
        <v>41</v>
      </c>
      <c r="B26" s="2516"/>
      <c r="C26" s="2519" t="s">
        <v>1168</v>
      </c>
      <c r="D26" s="2519"/>
      <c r="E26" s="2520"/>
      <c r="F26" s="2526">
        <v>46</v>
      </c>
      <c r="G26" s="2527"/>
      <c r="H26" s="2527"/>
      <c r="I26" s="2527"/>
      <c r="J26" s="2527"/>
      <c r="K26" s="2527"/>
      <c r="L26" s="2527"/>
      <c r="M26" s="2528"/>
      <c r="N26" s="2526">
        <v>45</v>
      </c>
      <c r="O26" s="2527"/>
      <c r="P26" s="2527"/>
      <c r="Q26" s="2528"/>
    </row>
    <row r="27" spans="1:17" ht="17.25" customHeight="1" x14ac:dyDescent="0.15">
      <c r="A27" s="2517"/>
      <c r="B27" s="2518"/>
      <c r="C27" s="2521" t="s">
        <v>1169</v>
      </c>
      <c r="D27" s="2521"/>
      <c r="E27" s="2522"/>
      <c r="F27" s="2529">
        <v>48</v>
      </c>
      <c r="G27" s="2530"/>
      <c r="H27" s="2530"/>
      <c r="I27" s="2530"/>
      <c r="J27" s="2530"/>
      <c r="K27" s="2530"/>
      <c r="L27" s="2530"/>
      <c r="M27" s="2531"/>
      <c r="N27" s="2529">
        <v>47</v>
      </c>
      <c r="O27" s="2530"/>
      <c r="P27" s="2530"/>
      <c r="Q27" s="2531"/>
    </row>
    <row r="28" spans="1:17" s="348" customFormat="1" ht="20.25" customHeight="1" x14ac:dyDescent="0.15">
      <c r="A28" s="118"/>
      <c r="B28" s="117"/>
      <c r="C28" s="117"/>
      <c r="D28" s="117"/>
      <c r="E28" s="117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591"/>
    </row>
    <row r="29" spans="1:17" s="348" customFormat="1" ht="24" customHeight="1" x14ac:dyDescent="0.3">
      <c r="A29" s="119" t="s">
        <v>42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 t="s">
        <v>1170</v>
      </c>
      <c r="Q29" s="6" t="s">
        <v>28</v>
      </c>
    </row>
    <row r="30" spans="1:17" s="341" customFormat="1" ht="19.5" customHeight="1" x14ac:dyDescent="0.15">
      <c r="A30" s="2493" t="s">
        <v>43</v>
      </c>
      <c r="B30" s="2494"/>
      <c r="C30" s="2495"/>
      <c r="D30" s="2499" t="s">
        <v>44</v>
      </c>
      <c r="E30" s="2501" t="s">
        <v>45</v>
      </c>
      <c r="F30" s="2502"/>
      <c r="G30" s="2502"/>
      <c r="H30" s="2502"/>
      <c r="I30" s="2502"/>
      <c r="J30" s="2502"/>
      <c r="K30" s="2502"/>
      <c r="L30" s="2503"/>
      <c r="M30" s="2503"/>
      <c r="N30" s="2503"/>
      <c r="O30" s="2504" t="s">
        <v>41</v>
      </c>
      <c r="P30" s="2502"/>
      <c r="Q30" s="2505"/>
    </row>
    <row r="31" spans="1:17" s="341" customFormat="1" ht="19.5" customHeight="1" x14ac:dyDescent="0.15">
      <c r="A31" s="2496"/>
      <c r="B31" s="2497"/>
      <c r="C31" s="2498"/>
      <c r="D31" s="2500"/>
      <c r="E31" s="643" t="s">
        <v>46</v>
      </c>
      <c r="F31" s="2523" t="s">
        <v>47</v>
      </c>
      <c r="G31" s="2524"/>
      <c r="H31" s="2523" t="s">
        <v>1171</v>
      </c>
      <c r="I31" s="2524"/>
      <c r="J31" s="2523" t="s">
        <v>1172</v>
      </c>
      <c r="K31" s="2524"/>
      <c r="L31" s="2506" t="s">
        <v>1173</v>
      </c>
      <c r="M31" s="2507"/>
      <c r="N31" s="2508"/>
      <c r="O31" s="349" t="s">
        <v>46</v>
      </c>
      <c r="P31" s="350" t="s">
        <v>49</v>
      </c>
      <c r="Q31" s="351" t="s">
        <v>1174</v>
      </c>
    </row>
    <row r="32" spans="1:17" s="341" customFormat="1" ht="17.25" customHeight="1" x14ac:dyDescent="0.15">
      <c r="A32" s="2509" t="s">
        <v>50</v>
      </c>
      <c r="B32" s="2510"/>
      <c r="C32" s="2511"/>
      <c r="D32" s="1330">
        <f>SUM(D33,D36,D37,D41,D42)</f>
        <v>413</v>
      </c>
      <c r="E32" s="1435">
        <f t="shared" ref="E32:Q32" si="0">SUM(E33,E36,E37,E41,E42)</f>
        <v>321</v>
      </c>
      <c r="F32" s="2512">
        <f t="shared" si="0"/>
        <v>63</v>
      </c>
      <c r="G32" s="2525"/>
      <c r="H32" s="2512">
        <f t="shared" si="0"/>
        <v>37</v>
      </c>
      <c r="I32" s="2525"/>
      <c r="J32" s="2512">
        <f>SUM(J33,J36,J37,J41,J42)</f>
        <v>94</v>
      </c>
      <c r="K32" s="2525"/>
      <c r="L32" s="2512">
        <f>SUM(L33,L36,L37,L41,L42)</f>
        <v>127</v>
      </c>
      <c r="M32" s="2513"/>
      <c r="N32" s="2514"/>
      <c r="O32" s="1435">
        <f t="shared" si="0"/>
        <v>92</v>
      </c>
      <c r="P32" s="1296">
        <f t="shared" si="0"/>
        <v>45</v>
      </c>
      <c r="Q32" s="1272">
        <f t="shared" si="0"/>
        <v>47</v>
      </c>
    </row>
    <row r="33" spans="1:17" s="341" customFormat="1" ht="17.25" customHeight="1" x14ac:dyDescent="0.15">
      <c r="A33" s="2481" t="s">
        <v>51</v>
      </c>
      <c r="B33" s="2489" t="s">
        <v>46</v>
      </c>
      <c r="C33" s="2490"/>
      <c r="D33" s="1277">
        <f>SUM(D34:D35)</f>
        <v>67</v>
      </c>
      <c r="E33" s="1269">
        <f>SUM(F33:N33)</f>
        <v>65</v>
      </c>
      <c r="F33" s="2483">
        <f>SUM(F34:F35)</f>
        <v>22</v>
      </c>
      <c r="G33" s="2491"/>
      <c r="H33" s="2483">
        <f>SUM(H34:H35)</f>
        <v>12</v>
      </c>
      <c r="I33" s="2491"/>
      <c r="J33" s="2483">
        <f>SUM(J34:J35)</f>
        <v>16</v>
      </c>
      <c r="K33" s="2491"/>
      <c r="L33" s="2483">
        <f>SUM(L34:L35)</f>
        <v>15</v>
      </c>
      <c r="M33" s="2484"/>
      <c r="N33" s="2485"/>
      <c r="O33" s="1291">
        <f>SUM(O34:O35)</f>
        <v>2</v>
      </c>
      <c r="P33" s="1299">
        <f>SUM(P34:P35)</f>
        <v>0</v>
      </c>
      <c r="Q33" s="1307">
        <f>SUM(Q34:Q35)</f>
        <v>2</v>
      </c>
    </row>
    <row r="34" spans="1:17" s="341" customFormat="1" ht="17.25" customHeight="1" x14ac:dyDescent="0.15">
      <c r="A34" s="2482"/>
      <c r="B34" s="2478" t="s">
        <v>1175</v>
      </c>
      <c r="C34" s="2479"/>
      <c r="D34" s="1304">
        <f t="shared" ref="D34:D42" si="1">SUM(E34,O34)</f>
        <v>36</v>
      </c>
      <c r="E34" s="1319">
        <f>SUM(F34:N34)</f>
        <v>35</v>
      </c>
      <c r="F34" s="2486">
        <v>21</v>
      </c>
      <c r="G34" s="2492"/>
      <c r="H34" s="2486">
        <v>1</v>
      </c>
      <c r="I34" s="2492"/>
      <c r="J34" s="2486">
        <v>2</v>
      </c>
      <c r="K34" s="2492"/>
      <c r="L34" s="2486">
        <v>11</v>
      </c>
      <c r="M34" s="2487"/>
      <c r="N34" s="2488"/>
      <c r="O34" s="1313">
        <f>SUM(P34:Q34)</f>
        <v>1</v>
      </c>
      <c r="P34" s="1373">
        <v>0</v>
      </c>
      <c r="Q34" s="1437">
        <v>1</v>
      </c>
    </row>
    <row r="35" spans="1:17" s="341" customFormat="1" ht="17.25" customHeight="1" x14ac:dyDescent="0.15">
      <c r="A35" s="2482"/>
      <c r="B35" s="2478" t="s">
        <v>52</v>
      </c>
      <c r="C35" s="2479"/>
      <c r="D35" s="1304">
        <f t="shared" si="1"/>
        <v>31</v>
      </c>
      <c r="E35" s="1319">
        <f>SUM(F35:N35)</f>
        <v>30</v>
      </c>
      <c r="F35" s="2486">
        <v>1</v>
      </c>
      <c r="G35" s="2492"/>
      <c r="H35" s="2486">
        <v>11</v>
      </c>
      <c r="I35" s="2492"/>
      <c r="J35" s="2486">
        <v>14</v>
      </c>
      <c r="K35" s="2492"/>
      <c r="L35" s="2486">
        <v>4</v>
      </c>
      <c r="M35" s="2487"/>
      <c r="N35" s="2488"/>
      <c r="O35" s="1313">
        <f>SUM(P35:Q35)</f>
        <v>1</v>
      </c>
      <c r="P35" s="1373">
        <v>0</v>
      </c>
      <c r="Q35" s="1437">
        <v>1</v>
      </c>
    </row>
    <row r="36" spans="1:17" s="341" customFormat="1" ht="17.25" customHeight="1" x14ac:dyDescent="0.15">
      <c r="A36" s="2482" t="s">
        <v>53</v>
      </c>
      <c r="B36" s="2478"/>
      <c r="C36" s="2479"/>
      <c r="D36" s="1304">
        <f t="shared" si="1"/>
        <v>61</v>
      </c>
      <c r="E36" s="1319">
        <f>SUM(F36:N36)</f>
        <v>44</v>
      </c>
      <c r="F36" s="2486">
        <v>4</v>
      </c>
      <c r="G36" s="2492"/>
      <c r="H36" s="2486">
        <v>6</v>
      </c>
      <c r="I36" s="2492"/>
      <c r="J36" s="2486">
        <v>17</v>
      </c>
      <c r="K36" s="2492"/>
      <c r="L36" s="2486">
        <v>17</v>
      </c>
      <c r="M36" s="2487"/>
      <c r="N36" s="2488"/>
      <c r="O36" s="1313">
        <f>SUM(P36:Q36)</f>
        <v>17</v>
      </c>
      <c r="P36" s="1373">
        <v>12</v>
      </c>
      <c r="Q36" s="1437">
        <v>5</v>
      </c>
    </row>
    <row r="37" spans="1:17" s="341" customFormat="1" ht="17.25" customHeight="1" x14ac:dyDescent="0.15">
      <c r="A37" s="2444" t="s">
        <v>1176</v>
      </c>
      <c r="B37" s="2489" t="s">
        <v>46</v>
      </c>
      <c r="C37" s="2490"/>
      <c r="D37" s="1277">
        <f t="shared" si="1"/>
        <v>141</v>
      </c>
      <c r="E37" s="1269">
        <f t="shared" ref="E37:Q37" si="2">SUM(E38:E40)</f>
        <v>102</v>
      </c>
      <c r="F37" s="2483">
        <f t="shared" si="2"/>
        <v>7</v>
      </c>
      <c r="G37" s="2491"/>
      <c r="H37" s="2483">
        <f t="shared" si="2"/>
        <v>2</v>
      </c>
      <c r="I37" s="2491"/>
      <c r="J37" s="2483">
        <f>SUM(J38:J40)</f>
        <v>53</v>
      </c>
      <c r="K37" s="2491"/>
      <c r="L37" s="2483">
        <f>SUM(L38:L40)</f>
        <v>40</v>
      </c>
      <c r="M37" s="2484"/>
      <c r="N37" s="2485"/>
      <c r="O37" s="1286">
        <f t="shared" si="2"/>
        <v>39</v>
      </c>
      <c r="P37" s="1299">
        <f t="shared" si="2"/>
        <v>33</v>
      </c>
      <c r="Q37" s="1217">
        <f t="shared" si="2"/>
        <v>6</v>
      </c>
    </row>
    <row r="38" spans="1:17" s="341" customFormat="1" ht="17.25" customHeight="1" x14ac:dyDescent="0.15">
      <c r="A38" s="2532"/>
      <c r="B38" s="2478" t="s">
        <v>54</v>
      </c>
      <c r="C38" s="2479"/>
      <c r="D38" s="1304">
        <f t="shared" si="1"/>
        <v>50</v>
      </c>
      <c r="E38" s="1319">
        <f>SUM(F38:N38)</f>
        <v>39</v>
      </c>
      <c r="F38" s="2486">
        <v>2</v>
      </c>
      <c r="G38" s="2492"/>
      <c r="H38" s="2486">
        <v>1</v>
      </c>
      <c r="I38" s="2492"/>
      <c r="J38" s="2486">
        <v>18</v>
      </c>
      <c r="K38" s="2492"/>
      <c r="L38" s="2486">
        <v>18</v>
      </c>
      <c r="M38" s="2487"/>
      <c r="N38" s="2488"/>
      <c r="O38" s="1313">
        <f>SUM(P38:Q38)</f>
        <v>11</v>
      </c>
      <c r="P38" s="1373">
        <v>9</v>
      </c>
      <c r="Q38" s="1437">
        <v>2</v>
      </c>
    </row>
    <row r="39" spans="1:17" s="341" customFormat="1" ht="17.25" customHeight="1" x14ac:dyDescent="0.15">
      <c r="A39" s="2532"/>
      <c r="B39" s="2478" t="s">
        <v>55</v>
      </c>
      <c r="C39" s="2479"/>
      <c r="D39" s="1304">
        <f t="shared" si="1"/>
        <v>47</v>
      </c>
      <c r="E39" s="1319">
        <f>SUM(F39:N39)</f>
        <v>33</v>
      </c>
      <c r="F39" s="2486">
        <v>3</v>
      </c>
      <c r="G39" s="2492"/>
      <c r="H39" s="2486">
        <v>0</v>
      </c>
      <c r="I39" s="2492"/>
      <c r="J39" s="2486">
        <v>20</v>
      </c>
      <c r="K39" s="2492"/>
      <c r="L39" s="2486">
        <v>10</v>
      </c>
      <c r="M39" s="2487"/>
      <c r="N39" s="2488"/>
      <c r="O39" s="1313">
        <f>SUM(P39:Q39)</f>
        <v>14</v>
      </c>
      <c r="P39" s="1373">
        <v>12</v>
      </c>
      <c r="Q39" s="1437">
        <v>2</v>
      </c>
    </row>
    <row r="40" spans="1:17" s="341" customFormat="1" ht="17.25" customHeight="1" x14ac:dyDescent="0.15">
      <c r="A40" s="2533"/>
      <c r="B40" s="2479" t="s">
        <v>56</v>
      </c>
      <c r="C40" s="2520"/>
      <c r="D40" s="1304">
        <f t="shared" si="1"/>
        <v>44</v>
      </c>
      <c r="E40" s="1319">
        <f>SUM(F40:N40)</f>
        <v>30</v>
      </c>
      <c r="F40" s="2486">
        <v>2</v>
      </c>
      <c r="G40" s="2492"/>
      <c r="H40" s="2486">
        <v>1</v>
      </c>
      <c r="I40" s="2492"/>
      <c r="J40" s="2486">
        <v>15</v>
      </c>
      <c r="K40" s="2492"/>
      <c r="L40" s="2486">
        <v>12</v>
      </c>
      <c r="M40" s="2487"/>
      <c r="N40" s="2488"/>
      <c r="O40" s="1313">
        <f>SUM(P40:Q40)</f>
        <v>14</v>
      </c>
      <c r="P40" s="1373">
        <v>12</v>
      </c>
      <c r="Q40" s="1437">
        <v>2</v>
      </c>
    </row>
    <row r="41" spans="1:17" s="341" customFormat="1" ht="17.25" customHeight="1" x14ac:dyDescent="0.15">
      <c r="A41" s="2482" t="s">
        <v>57</v>
      </c>
      <c r="B41" s="2478"/>
      <c r="C41" s="2479"/>
      <c r="D41" s="1304">
        <f t="shared" si="1"/>
        <v>23</v>
      </c>
      <c r="E41" s="1319">
        <f>SUM(F41:N41)</f>
        <v>20</v>
      </c>
      <c r="F41" s="2486">
        <v>3</v>
      </c>
      <c r="G41" s="2492"/>
      <c r="H41" s="2486">
        <v>0</v>
      </c>
      <c r="I41" s="2492"/>
      <c r="J41" s="2486">
        <v>2</v>
      </c>
      <c r="K41" s="2492"/>
      <c r="L41" s="2486">
        <v>15</v>
      </c>
      <c r="M41" s="2487"/>
      <c r="N41" s="2488"/>
      <c r="O41" s="1313">
        <f>SUM(P41:Q41)</f>
        <v>3</v>
      </c>
      <c r="P41" s="1373">
        <v>0</v>
      </c>
      <c r="Q41" s="1437">
        <v>3</v>
      </c>
    </row>
    <row r="42" spans="1:17" s="341" customFormat="1" ht="17.25" customHeight="1" x14ac:dyDescent="0.15">
      <c r="A42" s="2481" t="s">
        <v>58</v>
      </c>
      <c r="B42" s="2489" t="s">
        <v>46</v>
      </c>
      <c r="C42" s="2490"/>
      <c r="D42" s="1277">
        <f t="shared" si="1"/>
        <v>121</v>
      </c>
      <c r="E42" s="1269">
        <f t="shared" ref="E42:Q42" si="3">SUM(E43:E47)</f>
        <v>90</v>
      </c>
      <c r="F42" s="2483">
        <f t="shared" si="3"/>
        <v>27</v>
      </c>
      <c r="G42" s="2491"/>
      <c r="H42" s="2483">
        <f t="shared" si="3"/>
        <v>17</v>
      </c>
      <c r="I42" s="2491"/>
      <c r="J42" s="2483">
        <f>SUM(J43:J47)</f>
        <v>6</v>
      </c>
      <c r="K42" s="2491"/>
      <c r="L42" s="2483">
        <f>SUM(L43:L47)</f>
        <v>40</v>
      </c>
      <c r="M42" s="2484"/>
      <c r="N42" s="2485"/>
      <c r="O42" s="1291">
        <f t="shared" si="3"/>
        <v>31</v>
      </c>
      <c r="P42" s="1299">
        <f t="shared" si="3"/>
        <v>0</v>
      </c>
      <c r="Q42" s="1307">
        <f t="shared" si="3"/>
        <v>31</v>
      </c>
    </row>
    <row r="43" spans="1:17" s="341" customFormat="1" ht="17.25" customHeight="1" x14ac:dyDescent="0.15">
      <c r="A43" s="2482"/>
      <c r="B43" s="2478" t="s">
        <v>59</v>
      </c>
      <c r="C43" s="2479"/>
      <c r="D43" s="1304">
        <f>SUM(O43,E43)</f>
        <v>28</v>
      </c>
      <c r="E43" s="1319">
        <f>SUM(F43:N43)</f>
        <v>21</v>
      </c>
      <c r="F43" s="2475">
        <v>7</v>
      </c>
      <c r="G43" s="2480"/>
      <c r="H43" s="2475">
        <v>3</v>
      </c>
      <c r="I43" s="2480"/>
      <c r="J43" s="2475">
        <v>1</v>
      </c>
      <c r="K43" s="2480"/>
      <c r="L43" s="2475">
        <v>10</v>
      </c>
      <c r="M43" s="2476"/>
      <c r="N43" s="2477"/>
      <c r="O43" s="1313">
        <f>SUM(P43:Q43)</f>
        <v>7</v>
      </c>
      <c r="P43" s="1373">
        <v>0</v>
      </c>
      <c r="Q43" s="1437">
        <v>7</v>
      </c>
    </row>
    <row r="44" spans="1:17" s="341" customFormat="1" ht="17.25" customHeight="1" x14ac:dyDescent="0.15">
      <c r="A44" s="2482"/>
      <c r="B44" s="2478" t="s">
        <v>60</v>
      </c>
      <c r="C44" s="2479"/>
      <c r="D44" s="1304">
        <f>SUM(O44,E44)</f>
        <v>27</v>
      </c>
      <c r="E44" s="1319">
        <f>SUM(F44:N44)</f>
        <v>20</v>
      </c>
      <c r="F44" s="2475">
        <v>6</v>
      </c>
      <c r="G44" s="2480"/>
      <c r="H44" s="2475">
        <v>2</v>
      </c>
      <c r="I44" s="2480"/>
      <c r="J44" s="2475">
        <v>2</v>
      </c>
      <c r="K44" s="2480"/>
      <c r="L44" s="2475">
        <v>10</v>
      </c>
      <c r="M44" s="2476"/>
      <c r="N44" s="2477"/>
      <c r="O44" s="1313">
        <f>SUM(P44:Q44)</f>
        <v>7</v>
      </c>
      <c r="P44" s="1373">
        <v>0</v>
      </c>
      <c r="Q44" s="1437">
        <v>7</v>
      </c>
    </row>
    <row r="45" spans="1:17" s="341" customFormat="1" ht="17.25" customHeight="1" x14ac:dyDescent="0.15">
      <c r="A45" s="2482"/>
      <c r="B45" s="2478" t="s">
        <v>61</v>
      </c>
      <c r="C45" s="2479"/>
      <c r="D45" s="1304">
        <f>SUM(O45,E45)</f>
        <v>23</v>
      </c>
      <c r="E45" s="1319">
        <f>SUM(F45:N45)</f>
        <v>17</v>
      </c>
      <c r="F45" s="2475">
        <v>5</v>
      </c>
      <c r="G45" s="2480"/>
      <c r="H45" s="2475">
        <v>3</v>
      </c>
      <c r="I45" s="2480"/>
      <c r="J45" s="2475">
        <v>1</v>
      </c>
      <c r="K45" s="2480"/>
      <c r="L45" s="2475">
        <v>8</v>
      </c>
      <c r="M45" s="2476"/>
      <c r="N45" s="2477"/>
      <c r="O45" s="1313">
        <f>SUM(P45:Q45)</f>
        <v>6</v>
      </c>
      <c r="P45" s="1373">
        <v>0</v>
      </c>
      <c r="Q45" s="1437">
        <v>6</v>
      </c>
    </row>
    <row r="46" spans="1:17" ht="17.25" customHeight="1" x14ac:dyDescent="0.15">
      <c r="A46" s="2482"/>
      <c r="B46" s="2478" t="s">
        <v>62</v>
      </c>
      <c r="C46" s="2479"/>
      <c r="D46" s="1304">
        <f>SUM(O46,E46)</f>
        <v>22</v>
      </c>
      <c r="E46" s="1319">
        <f>SUM(F46:N46)</f>
        <v>16</v>
      </c>
      <c r="F46" s="2475">
        <v>5</v>
      </c>
      <c r="G46" s="2480"/>
      <c r="H46" s="2475">
        <v>5</v>
      </c>
      <c r="I46" s="2480"/>
      <c r="J46" s="2475">
        <v>1</v>
      </c>
      <c r="K46" s="2480"/>
      <c r="L46" s="2475">
        <v>5</v>
      </c>
      <c r="M46" s="2476"/>
      <c r="N46" s="2477"/>
      <c r="O46" s="1313">
        <f>SUM(P46:Q46)</f>
        <v>6</v>
      </c>
      <c r="P46" s="1373">
        <v>0</v>
      </c>
      <c r="Q46" s="1437">
        <v>6</v>
      </c>
    </row>
    <row r="47" spans="1:17" ht="17.25" customHeight="1" x14ac:dyDescent="0.15">
      <c r="A47" s="2534"/>
      <c r="B47" s="2535" t="s">
        <v>63</v>
      </c>
      <c r="C47" s="2536"/>
      <c r="D47" s="1328">
        <f>SUM(O47,E47)</f>
        <v>21</v>
      </c>
      <c r="E47" s="1216">
        <f>SUM(F47:N47)</f>
        <v>16</v>
      </c>
      <c r="F47" s="2471">
        <v>4</v>
      </c>
      <c r="G47" s="2472"/>
      <c r="H47" s="2471">
        <v>4</v>
      </c>
      <c r="I47" s="2472"/>
      <c r="J47" s="2471">
        <v>1</v>
      </c>
      <c r="K47" s="2472"/>
      <c r="L47" s="2471">
        <v>7</v>
      </c>
      <c r="M47" s="2473"/>
      <c r="N47" s="2474"/>
      <c r="O47" s="1322">
        <f>SUM(P47:Q47)</f>
        <v>5</v>
      </c>
      <c r="P47" s="1374">
        <v>0</v>
      </c>
      <c r="Q47" s="1453">
        <v>5</v>
      </c>
    </row>
    <row r="156" spans="19:19" x14ac:dyDescent="0.15">
      <c r="S156" s="608" t="s">
        <v>1177</v>
      </c>
    </row>
  </sheetData>
  <sheetProtection password="CC19" sheet="1" objects="1" scenarios="1"/>
  <mergeCells count="170">
    <mergeCell ref="N7:Q7"/>
    <mergeCell ref="N10:Q10"/>
    <mergeCell ref="N11:Q11"/>
    <mergeCell ref="N8:Q8"/>
    <mergeCell ref="N9:Q9"/>
    <mergeCell ref="N14:Q14"/>
    <mergeCell ref="N15:Q15"/>
    <mergeCell ref="N12:Q12"/>
    <mergeCell ref="N13:Q13"/>
    <mergeCell ref="F14:M14"/>
    <mergeCell ref="F15:M15"/>
    <mergeCell ref="F12:M12"/>
    <mergeCell ref="F13:M13"/>
    <mergeCell ref="F20:M20"/>
    <mergeCell ref="F21:M21"/>
    <mergeCell ref="N20:Q20"/>
    <mergeCell ref="N24:Q24"/>
    <mergeCell ref="N22:Q22"/>
    <mergeCell ref="N23:Q23"/>
    <mergeCell ref="N18:Q18"/>
    <mergeCell ref="N19:Q19"/>
    <mergeCell ref="N16:Q16"/>
    <mergeCell ref="N17:Q17"/>
    <mergeCell ref="N21:Q21"/>
    <mergeCell ref="L44:N44"/>
    <mergeCell ref="J42:K42"/>
    <mergeCell ref="H42:I42"/>
    <mergeCell ref="J45:K45"/>
    <mergeCell ref="J37:K37"/>
    <mergeCell ref="J34:K34"/>
    <mergeCell ref="J35:K35"/>
    <mergeCell ref="J36:K36"/>
    <mergeCell ref="L37:N37"/>
    <mergeCell ref="L38:N38"/>
    <mergeCell ref="L39:N39"/>
    <mergeCell ref="L40:N40"/>
    <mergeCell ref="L41:N41"/>
    <mergeCell ref="J38:K38"/>
    <mergeCell ref="J39:K39"/>
    <mergeCell ref="J40:K40"/>
    <mergeCell ref="J41:K41"/>
    <mergeCell ref="J44:K44"/>
    <mergeCell ref="H45:I45"/>
    <mergeCell ref="F44:G44"/>
    <mergeCell ref="F38:G38"/>
    <mergeCell ref="H38:I38"/>
    <mergeCell ref="N4:Q4"/>
    <mergeCell ref="N5:Q5"/>
    <mergeCell ref="F4:M4"/>
    <mergeCell ref="F5:M5"/>
    <mergeCell ref="F6:M6"/>
    <mergeCell ref="H43:I43"/>
    <mergeCell ref="H44:I44"/>
    <mergeCell ref="H40:I40"/>
    <mergeCell ref="H41:I41"/>
    <mergeCell ref="F35:G35"/>
    <mergeCell ref="F36:G36"/>
    <mergeCell ref="F37:G37"/>
    <mergeCell ref="H35:I35"/>
    <mergeCell ref="H36:I36"/>
    <mergeCell ref="J43:K43"/>
    <mergeCell ref="H39:I39"/>
    <mergeCell ref="F41:G41"/>
    <mergeCell ref="F40:G40"/>
    <mergeCell ref="F39:G39"/>
    <mergeCell ref="H37:I37"/>
    <mergeCell ref="L42:N42"/>
    <mergeCell ref="A12:B14"/>
    <mergeCell ref="N6:Q6"/>
    <mergeCell ref="F42:G42"/>
    <mergeCell ref="F43:G43"/>
    <mergeCell ref="L43:N43"/>
    <mergeCell ref="C14:E14"/>
    <mergeCell ref="C12:E12"/>
    <mergeCell ref="C13:E13"/>
    <mergeCell ref="A4:E4"/>
    <mergeCell ref="A5:E5"/>
    <mergeCell ref="A7:E7"/>
    <mergeCell ref="A8:B9"/>
    <mergeCell ref="C8:E8"/>
    <mergeCell ref="C9:E9"/>
    <mergeCell ref="A6:E6"/>
    <mergeCell ref="A10:B11"/>
    <mergeCell ref="C10:E10"/>
    <mergeCell ref="C11:E11"/>
    <mergeCell ref="F11:M11"/>
    <mergeCell ref="F10:M10"/>
    <mergeCell ref="F7:M7"/>
    <mergeCell ref="F8:M8"/>
    <mergeCell ref="F9:M9"/>
    <mergeCell ref="C16:E16"/>
    <mergeCell ref="C17:E17"/>
    <mergeCell ref="F19:M19"/>
    <mergeCell ref="F18:M18"/>
    <mergeCell ref="F16:M16"/>
    <mergeCell ref="F17:M17"/>
    <mergeCell ref="N25:Q25"/>
    <mergeCell ref="F25:M25"/>
    <mergeCell ref="A24:E24"/>
    <mergeCell ref="A25:E25"/>
    <mergeCell ref="F24:M24"/>
    <mergeCell ref="F22:M22"/>
    <mergeCell ref="F23:M23"/>
    <mergeCell ref="A15:B17"/>
    <mergeCell ref="A18:B20"/>
    <mergeCell ref="C20:E20"/>
    <mergeCell ref="A21:B23"/>
    <mergeCell ref="C21:E21"/>
    <mergeCell ref="C22:E22"/>
    <mergeCell ref="C23:E23"/>
    <mergeCell ref="C18:E18"/>
    <mergeCell ref="C19:E19"/>
    <mergeCell ref="C15:E15"/>
    <mergeCell ref="B42:C42"/>
    <mergeCell ref="B43:C43"/>
    <mergeCell ref="B44:C44"/>
    <mergeCell ref="B45:C45"/>
    <mergeCell ref="A37:A40"/>
    <mergeCell ref="A42:A47"/>
    <mergeCell ref="B47:C47"/>
    <mergeCell ref="B37:C37"/>
    <mergeCell ref="B38:C38"/>
    <mergeCell ref="B39:C39"/>
    <mergeCell ref="A41:C41"/>
    <mergeCell ref="B40:C40"/>
    <mergeCell ref="A30:C31"/>
    <mergeCell ref="D30:D31"/>
    <mergeCell ref="E30:N30"/>
    <mergeCell ref="O30:Q30"/>
    <mergeCell ref="L31:N31"/>
    <mergeCell ref="A32:C32"/>
    <mergeCell ref="L32:N32"/>
    <mergeCell ref="A26:B27"/>
    <mergeCell ref="C26:E26"/>
    <mergeCell ref="C27:E27"/>
    <mergeCell ref="H31:I31"/>
    <mergeCell ref="H32:I32"/>
    <mergeCell ref="F31:G31"/>
    <mergeCell ref="F32:G32"/>
    <mergeCell ref="J31:K31"/>
    <mergeCell ref="J32:K32"/>
    <mergeCell ref="F26:M26"/>
    <mergeCell ref="F27:M27"/>
    <mergeCell ref="N26:Q26"/>
    <mergeCell ref="N27:Q27"/>
    <mergeCell ref="A33:A35"/>
    <mergeCell ref="L33:N33"/>
    <mergeCell ref="B34:C34"/>
    <mergeCell ref="L34:N34"/>
    <mergeCell ref="L35:N35"/>
    <mergeCell ref="A36:C36"/>
    <mergeCell ref="L36:N36"/>
    <mergeCell ref="B33:C33"/>
    <mergeCell ref="B35:C35"/>
    <mergeCell ref="H33:I33"/>
    <mergeCell ref="H34:I34"/>
    <mergeCell ref="F33:G33"/>
    <mergeCell ref="F34:G34"/>
    <mergeCell ref="J33:K33"/>
    <mergeCell ref="F47:G47"/>
    <mergeCell ref="H47:I47"/>
    <mergeCell ref="J47:K47"/>
    <mergeCell ref="L47:N47"/>
    <mergeCell ref="L45:N45"/>
    <mergeCell ref="B46:C46"/>
    <mergeCell ref="F46:G46"/>
    <mergeCell ref="H46:I46"/>
    <mergeCell ref="J46:K46"/>
    <mergeCell ref="L46:N46"/>
    <mergeCell ref="F45:G45"/>
  </mergeCells>
  <phoneticPr fontId="65" type="noConversion"/>
  <pageMargins left="0.75" right="0.75" top="1" bottom="1" header="0.5" footer="0.5"/>
  <pageSetup paperSize="9" scale="82" firstPageNumber="10" orientation="portrait" useFirstPageNumber="1" r:id="rId1"/>
  <headerFooter alignWithMargins="0">
    <oddFooter>&amp;C- &amp;P -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Q18"/>
  <sheetViews>
    <sheetView view="pageBreakPreview" zoomScaleNormal="80" zoomScaleSheetLayoutView="100" workbookViewId="0">
      <selection activeCell="H7" sqref="H7"/>
    </sheetView>
  </sheetViews>
  <sheetFormatPr defaultRowHeight="13.5" x14ac:dyDescent="0.15"/>
  <cols>
    <col min="1" max="1" width="5.88671875" style="163" customWidth="1"/>
    <col min="2" max="2" width="8" style="163" customWidth="1"/>
    <col min="3" max="3" width="7.5546875" style="163" customWidth="1"/>
    <col min="4" max="4" width="5.77734375" style="163" customWidth="1"/>
    <col min="5" max="5" width="7.5546875" style="163" customWidth="1"/>
    <col min="6" max="6" width="7.21875" style="163" bestFit="1" customWidth="1"/>
    <col min="7" max="7" width="5.6640625" style="163" customWidth="1"/>
    <col min="8" max="8" width="8.109375" style="163" customWidth="1"/>
    <col min="9" max="9" width="8.21875" style="163" customWidth="1"/>
    <col min="10" max="10" width="5.109375" style="163" customWidth="1"/>
    <col min="11" max="13" width="5.77734375" style="163" customWidth="1"/>
    <col min="14" max="16" width="5.88671875" style="163" customWidth="1"/>
    <col min="17" max="16384" width="8.88671875" style="163"/>
  </cols>
  <sheetData>
    <row r="1" spans="1:17" ht="9" customHeight="1" x14ac:dyDescent="0.15"/>
    <row r="2" spans="1:17" ht="31.5" x14ac:dyDescent="0.4">
      <c r="A2" s="169" t="s">
        <v>604</v>
      </c>
      <c r="F2" s="1124"/>
      <c r="H2" s="169"/>
    </row>
    <row r="3" spans="1:17" ht="22.5" customHeight="1" x14ac:dyDescent="0.4">
      <c r="A3" s="169"/>
      <c r="B3" s="1741"/>
      <c r="F3" s="216"/>
      <c r="H3" s="169"/>
      <c r="N3" s="217" t="s">
        <v>840</v>
      </c>
    </row>
    <row r="4" spans="1:17" s="218" customFormat="1" ht="43.5" customHeight="1" x14ac:dyDescent="0.15">
      <c r="A4" s="2900" t="s">
        <v>1161</v>
      </c>
      <c r="B4" s="2897" t="s">
        <v>606</v>
      </c>
      <c r="C4" s="2898"/>
      <c r="D4" s="2899"/>
      <c r="E4" s="2897" t="s">
        <v>607</v>
      </c>
      <c r="F4" s="2898"/>
      <c r="G4" s="2899"/>
      <c r="H4" s="2902" t="s">
        <v>608</v>
      </c>
      <c r="I4" s="2898"/>
      <c r="J4" s="2903"/>
      <c r="K4" s="2897" t="s">
        <v>609</v>
      </c>
      <c r="L4" s="2898"/>
      <c r="M4" s="2899"/>
      <c r="N4" s="2897" t="s">
        <v>610</v>
      </c>
      <c r="O4" s="2898"/>
      <c r="P4" s="2899"/>
    </row>
    <row r="5" spans="1:17" s="218" customFormat="1" ht="43.5" customHeight="1" x14ac:dyDescent="0.15">
      <c r="A5" s="2901"/>
      <c r="B5" s="637" t="s">
        <v>254</v>
      </c>
      <c r="C5" s="638" t="s">
        <v>611</v>
      </c>
      <c r="D5" s="639" t="s">
        <v>612</v>
      </c>
      <c r="E5" s="707" t="s">
        <v>254</v>
      </c>
      <c r="F5" s="708" t="s">
        <v>611</v>
      </c>
      <c r="G5" s="709" t="s">
        <v>612</v>
      </c>
      <c r="H5" s="640" t="s">
        <v>254</v>
      </c>
      <c r="I5" s="638" t="s">
        <v>611</v>
      </c>
      <c r="J5" s="641" t="s">
        <v>612</v>
      </c>
      <c r="K5" s="637" t="s">
        <v>254</v>
      </c>
      <c r="L5" s="638" t="s">
        <v>611</v>
      </c>
      <c r="M5" s="639" t="s">
        <v>612</v>
      </c>
      <c r="N5" s="637" t="s">
        <v>254</v>
      </c>
      <c r="O5" s="638" t="s">
        <v>611</v>
      </c>
      <c r="P5" s="639" t="s">
        <v>612</v>
      </c>
    </row>
    <row r="6" spans="1:17" s="392" customFormat="1" ht="46.5" customHeight="1" x14ac:dyDescent="0.15">
      <c r="A6" s="1557" t="s">
        <v>103</v>
      </c>
      <c r="B6" s="1740">
        <f>SUM(B7:B18)</f>
        <v>14412</v>
      </c>
      <c r="C6" s="1739">
        <f t="shared" ref="C6:P6" si="0">SUM(C7:C18)</f>
        <v>14378</v>
      </c>
      <c r="D6" s="1738">
        <f t="shared" si="0"/>
        <v>34</v>
      </c>
      <c r="E6" s="1737">
        <f t="shared" si="0"/>
        <v>2338</v>
      </c>
      <c r="F6" s="1736">
        <f t="shared" si="0"/>
        <v>2337</v>
      </c>
      <c r="G6" s="1735">
        <f t="shared" si="0"/>
        <v>1</v>
      </c>
      <c r="H6" s="1740">
        <f t="shared" si="0"/>
        <v>12020</v>
      </c>
      <c r="I6" s="1739">
        <f t="shared" si="0"/>
        <v>11990</v>
      </c>
      <c r="J6" s="1738">
        <f t="shared" si="0"/>
        <v>30</v>
      </c>
      <c r="K6" s="1740">
        <f t="shared" si="0"/>
        <v>0</v>
      </c>
      <c r="L6" s="1739">
        <f t="shared" si="0"/>
        <v>0</v>
      </c>
      <c r="M6" s="1738">
        <f t="shared" si="0"/>
        <v>0</v>
      </c>
      <c r="N6" s="1734">
        <f t="shared" si="0"/>
        <v>54</v>
      </c>
      <c r="O6" s="1739">
        <f t="shared" si="0"/>
        <v>51</v>
      </c>
      <c r="P6" s="1738">
        <f t="shared" si="0"/>
        <v>3</v>
      </c>
      <c r="Q6" s="714"/>
    </row>
    <row r="7" spans="1:17" s="392" customFormat="1" ht="46.5" customHeight="1" x14ac:dyDescent="0.15">
      <c r="A7" s="1733">
        <v>15</v>
      </c>
      <c r="B7" s="1732">
        <f>E7+H7+K7+N7</f>
        <v>8983</v>
      </c>
      <c r="C7" s="1731">
        <f>F7+I7+L7+O7</f>
        <v>8963</v>
      </c>
      <c r="D7" s="1561">
        <f>G7+J7+M7+P7</f>
        <v>20</v>
      </c>
      <c r="E7" s="1701">
        <v>1131</v>
      </c>
      <c r="F7" s="1702">
        <v>1131</v>
      </c>
      <c r="G7" s="1635"/>
      <c r="H7" s="1701">
        <v>7830</v>
      </c>
      <c r="I7" s="1702">
        <v>7810</v>
      </c>
      <c r="J7" s="1635">
        <v>20</v>
      </c>
      <c r="K7" s="1701">
        <v>0</v>
      </c>
      <c r="L7" s="1702"/>
      <c r="M7" s="1635"/>
      <c r="N7" s="1651">
        <v>22</v>
      </c>
      <c r="O7" s="1702">
        <v>22</v>
      </c>
      <c r="P7" s="1635">
        <v>0</v>
      </c>
    </row>
    <row r="8" spans="1:17" s="392" customFormat="1" ht="46.5" customHeight="1" x14ac:dyDescent="0.15">
      <c r="A8" s="1733">
        <v>20</v>
      </c>
      <c r="B8" s="1732">
        <f t="shared" ref="B8:B18" si="1">E8+H8+K8+N8</f>
        <v>2767</v>
      </c>
      <c r="C8" s="1731">
        <f t="shared" ref="C8:C18" si="2">F8+I8+L8+O8</f>
        <v>2761</v>
      </c>
      <c r="D8" s="1561">
        <f t="shared" ref="D8:D18" si="3">G8+J8+M8+P8</f>
        <v>6</v>
      </c>
      <c r="E8" s="1701">
        <v>492</v>
      </c>
      <c r="F8" s="1702">
        <v>492</v>
      </c>
      <c r="G8" s="1635"/>
      <c r="H8" s="1701">
        <v>2267</v>
      </c>
      <c r="I8" s="1702">
        <v>2261</v>
      </c>
      <c r="J8" s="1635">
        <v>6</v>
      </c>
      <c r="K8" s="1701">
        <v>0</v>
      </c>
      <c r="L8" s="1702"/>
      <c r="M8" s="1635"/>
      <c r="N8" s="1651">
        <v>8</v>
      </c>
      <c r="O8" s="1702">
        <v>8</v>
      </c>
      <c r="P8" s="1635">
        <v>0</v>
      </c>
    </row>
    <row r="9" spans="1:17" s="392" customFormat="1" ht="46.5" customHeight="1" x14ac:dyDescent="0.15">
      <c r="A9" s="1733">
        <v>25</v>
      </c>
      <c r="B9" s="1732">
        <f t="shared" si="1"/>
        <v>1621</v>
      </c>
      <c r="C9" s="1731">
        <f t="shared" si="2"/>
        <v>1619</v>
      </c>
      <c r="D9" s="1561">
        <f t="shared" si="3"/>
        <v>2</v>
      </c>
      <c r="E9" s="1701">
        <v>474</v>
      </c>
      <c r="F9" s="1702">
        <v>473</v>
      </c>
      <c r="G9" s="1635">
        <v>1</v>
      </c>
      <c r="H9" s="1701">
        <v>1142</v>
      </c>
      <c r="I9" s="1702">
        <v>1141</v>
      </c>
      <c r="J9" s="1635">
        <v>1</v>
      </c>
      <c r="K9" s="1701">
        <v>0</v>
      </c>
      <c r="L9" s="1702"/>
      <c r="M9" s="1635"/>
      <c r="N9" s="1651">
        <v>5</v>
      </c>
      <c r="O9" s="1702">
        <v>5</v>
      </c>
      <c r="P9" s="1635">
        <v>0</v>
      </c>
    </row>
    <row r="10" spans="1:17" s="392" customFormat="1" ht="46.5" customHeight="1" x14ac:dyDescent="0.15">
      <c r="A10" s="1733">
        <v>32</v>
      </c>
      <c r="B10" s="1732">
        <f t="shared" si="1"/>
        <v>212</v>
      </c>
      <c r="C10" s="1731">
        <f t="shared" si="2"/>
        <v>210</v>
      </c>
      <c r="D10" s="1561">
        <f t="shared" si="3"/>
        <v>2</v>
      </c>
      <c r="E10" s="1701">
        <v>100</v>
      </c>
      <c r="F10" s="1702">
        <v>100</v>
      </c>
      <c r="G10" s="1635"/>
      <c r="H10" s="1701">
        <v>109</v>
      </c>
      <c r="I10" s="1702">
        <v>109</v>
      </c>
      <c r="J10" s="1635"/>
      <c r="K10" s="1701">
        <v>0</v>
      </c>
      <c r="L10" s="1702"/>
      <c r="M10" s="1635"/>
      <c r="N10" s="1651">
        <v>3</v>
      </c>
      <c r="O10" s="1702">
        <v>1</v>
      </c>
      <c r="P10" s="1635">
        <v>2</v>
      </c>
    </row>
    <row r="11" spans="1:17" s="392" customFormat="1" ht="46.5" customHeight="1" x14ac:dyDescent="0.15">
      <c r="A11" s="1733">
        <v>40</v>
      </c>
      <c r="B11" s="1732">
        <f t="shared" si="1"/>
        <v>270</v>
      </c>
      <c r="C11" s="1731">
        <f t="shared" si="2"/>
        <v>270</v>
      </c>
      <c r="D11" s="1561">
        <f t="shared" si="3"/>
        <v>0</v>
      </c>
      <c r="E11" s="1701">
        <v>47</v>
      </c>
      <c r="F11" s="1702">
        <v>47</v>
      </c>
      <c r="G11" s="1635"/>
      <c r="H11" s="1701">
        <v>223</v>
      </c>
      <c r="I11" s="1702">
        <v>223</v>
      </c>
      <c r="J11" s="1635"/>
      <c r="K11" s="1701">
        <v>0</v>
      </c>
      <c r="L11" s="1702"/>
      <c r="M11" s="1635"/>
      <c r="N11" s="1651">
        <v>0</v>
      </c>
      <c r="O11" s="1702">
        <v>0</v>
      </c>
      <c r="P11" s="1635">
        <v>0</v>
      </c>
    </row>
    <row r="12" spans="1:17" s="392" customFormat="1" ht="46.5" customHeight="1" x14ac:dyDescent="0.15">
      <c r="A12" s="1733">
        <v>50</v>
      </c>
      <c r="B12" s="1732">
        <f t="shared" si="1"/>
        <v>194</v>
      </c>
      <c r="C12" s="1731">
        <f t="shared" si="2"/>
        <v>193</v>
      </c>
      <c r="D12" s="1561">
        <f t="shared" si="3"/>
        <v>1</v>
      </c>
      <c r="E12" s="1701">
        <v>51</v>
      </c>
      <c r="F12" s="1702">
        <v>51</v>
      </c>
      <c r="G12" s="1635"/>
      <c r="H12" s="1701">
        <v>135</v>
      </c>
      <c r="I12" s="1702">
        <v>135</v>
      </c>
      <c r="J12" s="1635"/>
      <c r="K12" s="1701">
        <v>0</v>
      </c>
      <c r="L12" s="1702"/>
      <c r="M12" s="1635"/>
      <c r="N12" s="1651">
        <v>8</v>
      </c>
      <c r="O12" s="1702">
        <v>7</v>
      </c>
      <c r="P12" s="1635">
        <v>1</v>
      </c>
    </row>
    <row r="13" spans="1:17" s="392" customFormat="1" ht="46.5" customHeight="1" x14ac:dyDescent="0.15">
      <c r="A13" s="1733">
        <v>80</v>
      </c>
      <c r="B13" s="1732">
        <f t="shared" si="1"/>
        <v>234</v>
      </c>
      <c r="C13" s="1731">
        <f t="shared" si="2"/>
        <v>231</v>
      </c>
      <c r="D13" s="1561">
        <f t="shared" si="3"/>
        <v>3</v>
      </c>
      <c r="E13" s="1701">
        <v>23</v>
      </c>
      <c r="F13" s="1702">
        <v>23</v>
      </c>
      <c r="G13" s="1635"/>
      <c r="H13" s="1701">
        <v>206</v>
      </c>
      <c r="I13" s="1702">
        <v>203</v>
      </c>
      <c r="J13" s="1635">
        <v>3</v>
      </c>
      <c r="K13" s="1701">
        <v>0</v>
      </c>
      <c r="L13" s="1702"/>
      <c r="M13" s="1635"/>
      <c r="N13" s="1651">
        <v>5</v>
      </c>
      <c r="O13" s="1702">
        <v>5</v>
      </c>
      <c r="P13" s="1635">
        <v>0</v>
      </c>
    </row>
    <row r="14" spans="1:17" s="392" customFormat="1" ht="46.5" customHeight="1" x14ac:dyDescent="0.15">
      <c r="A14" s="1733">
        <v>100</v>
      </c>
      <c r="B14" s="1732">
        <f t="shared" si="1"/>
        <v>82</v>
      </c>
      <c r="C14" s="1731">
        <f t="shared" si="2"/>
        <v>82</v>
      </c>
      <c r="D14" s="1561">
        <f t="shared" si="3"/>
        <v>0</v>
      </c>
      <c r="E14" s="1701">
        <v>10</v>
      </c>
      <c r="F14" s="1702">
        <v>10</v>
      </c>
      <c r="G14" s="1635"/>
      <c r="H14" s="1701">
        <v>71</v>
      </c>
      <c r="I14" s="1702">
        <v>71</v>
      </c>
      <c r="J14" s="1635"/>
      <c r="K14" s="1701">
        <v>0</v>
      </c>
      <c r="L14" s="1702"/>
      <c r="M14" s="1635"/>
      <c r="N14" s="1651">
        <v>1</v>
      </c>
      <c r="O14" s="1702">
        <v>1</v>
      </c>
      <c r="P14" s="1635"/>
    </row>
    <row r="15" spans="1:17" s="392" customFormat="1" ht="46.5" customHeight="1" x14ac:dyDescent="0.15">
      <c r="A15" s="1733">
        <v>150</v>
      </c>
      <c r="B15" s="1732">
        <f t="shared" si="1"/>
        <v>31</v>
      </c>
      <c r="C15" s="1731">
        <f t="shared" si="2"/>
        <v>31</v>
      </c>
      <c r="D15" s="1561">
        <f t="shared" si="3"/>
        <v>0</v>
      </c>
      <c r="E15" s="1701">
        <v>8</v>
      </c>
      <c r="F15" s="1702">
        <v>8</v>
      </c>
      <c r="G15" s="1635"/>
      <c r="H15" s="1701">
        <v>21</v>
      </c>
      <c r="I15" s="1702">
        <v>21</v>
      </c>
      <c r="J15" s="1635"/>
      <c r="K15" s="1701">
        <v>0</v>
      </c>
      <c r="L15" s="1702"/>
      <c r="M15" s="1635"/>
      <c r="N15" s="1651">
        <v>2</v>
      </c>
      <c r="O15" s="1702">
        <v>2</v>
      </c>
      <c r="P15" s="1635"/>
    </row>
    <row r="16" spans="1:17" s="392" customFormat="1" ht="46.5" customHeight="1" x14ac:dyDescent="0.15">
      <c r="A16" s="1733">
        <v>200</v>
      </c>
      <c r="B16" s="1732">
        <f t="shared" si="1"/>
        <v>11</v>
      </c>
      <c r="C16" s="1731">
        <f t="shared" si="2"/>
        <v>11</v>
      </c>
      <c r="D16" s="1561">
        <f t="shared" si="3"/>
        <v>0</v>
      </c>
      <c r="E16" s="1701">
        <v>2</v>
      </c>
      <c r="F16" s="1702">
        <v>2</v>
      </c>
      <c r="G16" s="1635"/>
      <c r="H16" s="1701">
        <v>9</v>
      </c>
      <c r="I16" s="1702">
        <v>9</v>
      </c>
      <c r="J16" s="1635"/>
      <c r="K16" s="1701">
        <v>0</v>
      </c>
      <c r="L16" s="1702"/>
      <c r="M16" s="1635"/>
      <c r="N16" s="1722"/>
      <c r="O16" s="1702">
        <v>0</v>
      </c>
      <c r="P16" s="1635"/>
    </row>
    <row r="17" spans="1:16" s="392" customFormat="1" ht="46.5" customHeight="1" x14ac:dyDescent="0.15">
      <c r="A17" s="1733">
        <v>250</v>
      </c>
      <c r="B17" s="1732">
        <f t="shared" si="1"/>
        <v>4</v>
      </c>
      <c r="C17" s="1731">
        <f t="shared" si="2"/>
        <v>4</v>
      </c>
      <c r="D17" s="1561">
        <f t="shared" si="3"/>
        <v>0</v>
      </c>
      <c r="E17" s="1701">
        <v>0</v>
      </c>
      <c r="F17" s="1702">
        <v>0</v>
      </c>
      <c r="G17" s="1635"/>
      <c r="H17" s="1701">
        <v>4</v>
      </c>
      <c r="I17" s="1702">
        <v>4</v>
      </c>
      <c r="J17" s="1635"/>
      <c r="K17" s="1701">
        <v>0</v>
      </c>
      <c r="L17" s="1702"/>
      <c r="M17" s="1635"/>
      <c r="N17" s="1722">
        <v>0</v>
      </c>
      <c r="O17" s="1702">
        <v>0</v>
      </c>
      <c r="P17" s="1635"/>
    </row>
    <row r="18" spans="1:16" s="392" customFormat="1" ht="46.5" customHeight="1" x14ac:dyDescent="0.15">
      <c r="A18" s="1614">
        <v>300</v>
      </c>
      <c r="B18" s="1661">
        <f t="shared" si="1"/>
        <v>3</v>
      </c>
      <c r="C18" s="1583">
        <f t="shared" si="2"/>
        <v>3</v>
      </c>
      <c r="D18" s="1613">
        <f t="shared" si="3"/>
        <v>0</v>
      </c>
      <c r="E18" s="1703">
        <v>0</v>
      </c>
      <c r="F18" s="1702">
        <v>0</v>
      </c>
      <c r="G18" s="1642"/>
      <c r="H18" s="1703">
        <v>3</v>
      </c>
      <c r="I18" s="1702">
        <v>3</v>
      </c>
      <c r="J18" s="1642"/>
      <c r="K18" s="1703">
        <v>0</v>
      </c>
      <c r="L18" s="1723"/>
      <c r="M18" s="1642"/>
      <c r="N18" s="1724">
        <v>0</v>
      </c>
      <c r="O18" s="1702">
        <v>0</v>
      </c>
      <c r="P18" s="1642"/>
    </row>
  </sheetData>
  <sheetProtection password="CC19" sheet="1" objects="1" scenarios="1"/>
  <mergeCells count="6">
    <mergeCell ref="N4:P4"/>
    <mergeCell ref="A4:A5"/>
    <mergeCell ref="B4:D4"/>
    <mergeCell ref="E4:G4"/>
    <mergeCell ref="H4:J4"/>
    <mergeCell ref="K4:M4"/>
  </mergeCells>
  <phoneticPr fontId="65" type="noConversion"/>
  <pageMargins left="0.75" right="0.66" top="1" bottom="1" header="0.5" footer="0.5"/>
  <pageSetup paperSize="9" scale="73" firstPageNumber="88" pageOrder="overThenDown" orientation="portrait" useFirstPageNumber="1" horizontalDpi="300" verticalDpi="300" r:id="rId1"/>
  <headerFooter alignWithMargins="0">
    <oddFooter>&amp;C- &amp;P -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H70"/>
  <sheetViews>
    <sheetView view="pageBreakPreview" topLeftCell="A37" zoomScaleNormal="100" workbookViewId="0">
      <selection activeCell="B8" sqref="B8"/>
    </sheetView>
  </sheetViews>
  <sheetFormatPr defaultRowHeight="13.5" x14ac:dyDescent="0.15"/>
  <cols>
    <col min="1" max="1" width="9.5546875" customWidth="1"/>
    <col min="2" max="2" width="11.109375" customWidth="1"/>
    <col min="3" max="3" width="12.6640625" customWidth="1"/>
    <col min="4" max="4" width="11.33203125" customWidth="1"/>
    <col min="5" max="5" width="12.77734375" customWidth="1"/>
    <col min="6" max="7" width="11.33203125" customWidth="1"/>
  </cols>
  <sheetData>
    <row r="1" spans="1:8" ht="31.5" x14ac:dyDescent="0.25">
      <c r="A1" s="2904" t="s">
        <v>1634</v>
      </c>
      <c r="B1" s="2904"/>
      <c r="C1" s="2904"/>
      <c r="D1" s="2904"/>
      <c r="E1" s="2904"/>
      <c r="F1" s="2904"/>
      <c r="G1" s="2904"/>
      <c r="H1" s="120"/>
    </row>
    <row r="2" spans="1:8" ht="11.25" customHeight="1" x14ac:dyDescent="0.15">
      <c r="A2" s="1749"/>
      <c r="G2" s="710"/>
    </row>
    <row r="3" spans="1:8" s="18" customFormat="1" ht="30" customHeight="1" x14ac:dyDescent="0.15">
      <c r="A3" s="711" t="s">
        <v>167</v>
      </c>
      <c r="B3" s="712" t="s">
        <v>613</v>
      </c>
      <c r="C3" s="712" t="s">
        <v>524</v>
      </c>
      <c r="D3" s="712" t="s">
        <v>614</v>
      </c>
      <c r="E3" s="712" t="s">
        <v>615</v>
      </c>
      <c r="F3" s="712" t="s">
        <v>616</v>
      </c>
      <c r="G3" s="713" t="s">
        <v>617</v>
      </c>
    </row>
    <row r="4" spans="1:8" s="18" customFormat="1" ht="29.25" customHeight="1" x14ac:dyDescent="0.15">
      <c r="A4" s="1750">
        <v>1</v>
      </c>
      <c r="B4" s="1659" t="s">
        <v>618</v>
      </c>
      <c r="C4" s="1748" t="s">
        <v>619</v>
      </c>
      <c r="D4" s="1747" t="s">
        <v>1580</v>
      </c>
      <c r="E4" s="1659" t="s">
        <v>1469</v>
      </c>
      <c r="F4" s="1747" t="s">
        <v>1581</v>
      </c>
      <c r="G4" s="1746" t="s">
        <v>620</v>
      </c>
    </row>
    <row r="5" spans="1:8" s="18" customFormat="1" ht="29.25" customHeight="1" x14ac:dyDescent="0.15">
      <c r="A5" s="1750">
        <v>2</v>
      </c>
      <c r="B5" s="1659" t="s">
        <v>621</v>
      </c>
      <c r="C5" s="1748" t="s">
        <v>622</v>
      </c>
      <c r="D5" s="1747" t="s">
        <v>1582</v>
      </c>
      <c r="E5" s="1659" t="s">
        <v>1469</v>
      </c>
      <c r="F5" s="1747" t="s">
        <v>1583</v>
      </c>
      <c r="G5" s="1746" t="s">
        <v>620</v>
      </c>
    </row>
    <row r="6" spans="1:8" s="18" customFormat="1" ht="29.25" customHeight="1" x14ac:dyDescent="0.15">
      <c r="A6" s="1750">
        <v>3</v>
      </c>
      <c r="B6" s="1659" t="s">
        <v>623</v>
      </c>
      <c r="C6" s="1748" t="s">
        <v>624</v>
      </c>
      <c r="D6" s="1747" t="s">
        <v>1580</v>
      </c>
      <c r="E6" s="1659" t="s">
        <v>1469</v>
      </c>
      <c r="F6" s="1747" t="s">
        <v>1584</v>
      </c>
      <c r="G6" s="1746" t="s">
        <v>620</v>
      </c>
    </row>
    <row r="7" spans="1:8" s="18" customFormat="1" ht="29.25" customHeight="1" x14ac:dyDescent="0.15">
      <c r="A7" s="1750">
        <v>4</v>
      </c>
      <c r="B7" s="1659" t="s">
        <v>625</v>
      </c>
      <c r="C7" s="1748" t="s">
        <v>626</v>
      </c>
      <c r="D7" s="1747" t="s">
        <v>1585</v>
      </c>
      <c r="E7" s="1659" t="s">
        <v>1469</v>
      </c>
      <c r="F7" s="1747" t="s">
        <v>1583</v>
      </c>
      <c r="G7" s="1746" t="s">
        <v>620</v>
      </c>
    </row>
    <row r="8" spans="1:8" s="18" customFormat="1" ht="29.25" customHeight="1" x14ac:dyDescent="0.15">
      <c r="A8" s="1750">
        <v>5</v>
      </c>
      <c r="B8" s="1659" t="s">
        <v>627</v>
      </c>
      <c r="C8" s="1748" t="s">
        <v>628</v>
      </c>
      <c r="D8" s="1747" t="s">
        <v>1586</v>
      </c>
      <c r="E8" s="1659" t="s">
        <v>1469</v>
      </c>
      <c r="F8" s="1747" t="s">
        <v>1587</v>
      </c>
      <c r="G8" s="1746" t="s">
        <v>620</v>
      </c>
    </row>
    <row r="9" spans="1:8" s="18" customFormat="1" ht="29.25" customHeight="1" x14ac:dyDescent="0.15">
      <c r="A9" s="1750">
        <v>6</v>
      </c>
      <c r="B9" s="1659" t="s">
        <v>1588</v>
      </c>
      <c r="C9" s="1748" t="s">
        <v>629</v>
      </c>
      <c r="D9" s="1747" t="s">
        <v>1586</v>
      </c>
      <c r="E9" s="1659" t="s">
        <v>1469</v>
      </c>
      <c r="F9" s="1747" t="s">
        <v>1587</v>
      </c>
      <c r="G9" s="1746" t="s">
        <v>620</v>
      </c>
    </row>
    <row r="10" spans="1:8" ht="29.25" customHeight="1" x14ac:dyDescent="0.15">
      <c r="A10" s="1750">
        <v>7</v>
      </c>
      <c r="B10" s="1659" t="s">
        <v>488</v>
      </c>
      <c r="C10" s="1748" t="s">
        <v>630</v>
      </c>
      <c r="D10" s="1747">
        <v>2013.12</v>
      </c>
      <c r="E10" s="1659" t="s">
        <v>1469</v>
      </c>
      <c r="F10" s="1747" t="s">
        <v>1589</v>
      </c>
      <c r="G10" s="1746" t="s">
        <v>620</v>
      </c>
    </row>
    <row r="11" spans="1:8" s="608" customFormat="1" ht="29.25" customHeight="1" x14ac:dyDescent="0.15">
      <c r="A11" s="1751">
        <v>8</v>
      </c>
      <c r="B11" s="1745" t="s">
        <v>1467</v>
      </c>
      <c r="C11" s="1744" t="s">
        <v>1468</v>
      </c>
      <c r="D11" s="1743">
        <v>2013.12</v>
      </c>
      <c r="E11" s="1745" t="s">
        <v>1469</v>
      </c>
      <c r="F11" s="1743" t="s">
        <v>1470</v>
      </c>
      <c r="G11" s="1742" t="s">
        <v>620</v>
      </c>
      <c r="H11" s="706"/>
    </row>
    <row r="12" spans="1:8" ht="12.75" customHeight="1" x14ac:dyDescent="0.15">
      <c r="A12" s="24"/>
      <c r="B12" s="111"/>
      <c r="C12" s="112"/>
      <c r="D12" s="19"/>
      <c r="E12" s="111"/>
      <c r="F12" s="19"/>
      <c r="G12" s="111"/>
    </row>
    <row r="13" spans="1:8" ht="30.75" customHeight="1" x14ac:dyDescent="0.25">
      <c r="A13" s="2904" t="s">
        <v>1633</v>
      </c>
      <c r="B13" s="2904"/>
      <c r="C13" s="2904"/>
      <c r="D13" s="2904"/>
      <c r="E13" s="2904"/>
      <c r="F13" s="2904"/>
      <c r="G13" s="2904"/>
      <c r="H13" s="120"/>
    </row>
    <row r="14" spans="1:8" ht="16.5" customHeight="1" x14ac:dyDescent="0.15">
      <c r="A14" s="22"/>
      <c r="F14" s="21" t="s">
        <v>631</v>
      </c>
      <c r="G14" s="23"/>
    </row>
    <row r="15" spans="1:8" s="348" customFormat="1" ht="31.5" customHeight="1" x14ac:dyDescent="0.15">
      <c r="A15" s="393" t="s">
        <v>605</v>
      </c>
      <c r="B15" s="51" t="s">
        <v>943</v>
      </c>
      <c r="C15" s="51" t="s">
        <v>945</v>
      </c>
      <c r="D15" s="51" t="s">
        <v>946</v>
      </c>
      <c r="E15" s="51" t="s">
        <v>944</v>
      </c>
      <c r="F15" s="51" t="s">
        <v>794</v>
      </c>
      <c r="G15" s="52" t="s">
        <v>805</v>
      </c>
    </row>
    <row r="16" spans="1:8" ht="16.5" customHeight="1" x14ac:dyDescent="0.15">
      <c r="A16" s="2216" t="s">
        <v>103</v>
      </c>
      <c r="B16" s="2203">
        <f t="shared" ref="B16:G16" si="0">SUM(B17:B39)</f>
        <v>1623</v>
      </c>
      <c r="C16" s="2203">
        <f t="shared" si="0"/>
        <v>266</v>
      </c>
      <c r="D16" s="2203">
        <f t="shared" si="0"/>
        <v>200</v>
      </c>
      <c r="E16" s="2203">
        <f t="shared" si="0"/>
        <v>327</v>
      </c>
      <c r="F16" s="2203">
        <f t="shared" si="0"/>
        <v>599</v>
      </c>
      <c r="G16" s="2211">
        <f t="shared" si="0"/>
        <v>231</v>
      </c>
    </row>
    <row r="17" spans="1:7" ht="18" customHeight="1" x14ac:dyDescent="0.15">
      <c r="A17" s="2217">
        <v>80</v>
      </c>
      <c r="B17" s="2218">
        <f t="shared" ref="B17:B39" si="1">SUM(C17:G17)</f>
        <v>375</v>
      </c>
      <c r="C17" s="2204">
        <v>85</v>
      </c>
      <c r="D17" s="2204">
        <v>19</v>
      </c>
      <c r="E17" s="2204">
        <v>52</v>
      </c>
      <c r="F17" s="2208">
        <v>193</v>
      </c>
      <c r="G17" s="2212">
        <v>26</v>
      </c>
    </row>
    <row r="18" spans="1:7" ht="16.5" customHeight="1" x14ac:dyDescent="0.15">
      <c r="A18" s="2217">
        <v>100</v>
      </c>
      <c r="B18" s="2218">
        <f t="shared" si="1"/>
        <v>508</v>
      </c>
      <c r="C18" s="2204">
        <v>94</v>
      </c>
      <c r="D18" s="2204">
        <v>79</v>
      </c>
      <c r="E18" s="2204">
        <v>106</v>
      </c>
      <c r="F18" s="2208">
        <v>184</v>
      </c>
      <c r="G18" s="2212">
        <v>45</v>
      </c>
    </row>
    <row r="19" spans="1:7" ht="16.5" customHeight="1" x14ac:dyDescent="0.15">
      <c r="A19" s="2217">
        <v>150</v>
      </c>
      <c r="B19" s="2218">
        <f t="shared" si="1"/>
        <v>313</v>
      </c>
      <c r="C19" s="2204">
        <v>50</v>
      </c>
      <c r="D19" s="2204">
        <v>65</v>
      </c>
      <c r="E19" s="2204">
        <v>57</v>
      </c>
      <c r="F19" s="2208">
        <v>83</v>
      </c>
      <c r="G19" s="2212">
        <v>58</v>
      </c>
    </row>
    <row r="20" spans="1:7" ht="16.5" customHeight="1" x14ac:dyDescent="0.15">
      <c r="A20" s="2217">
        <v>200</v>
      </c>
      <c r="B20" s="2218">
        <f t="shared" si="1"/>
        <v>282</v>
      </c>
      <c r="C20" s="2204">
        <v>23</v>
      </c>
      <c r="D20" s="2204">
        <v>20</v>
      </c>
      <c r="E20" s="2204">
        <v>76</v>
      </c>
      <c r="F20" s="2208">
        <v>99</v>
      </c>
      <c r="G20" s="2212">
        <v>64</v>
      </c>
    </row>
    <row r="21" spans="1:7" ht="16.5" customHeight="1" x14ac:dyDescent="0.15">
      <c r="A21" s="2217">
        <v>250</v>
      </c>
      <c r="B21" s="2218">
        <f t="shared" si="1"/>
        <v>27</v>
      </c>
      <c r="C21" s="2204">
        <v>1</v>
      </c>
      <c r="D21" s="2204">
        <v>2</v>
      </c>
      <c r="E21" s="2204">
        <v>14</v>
      </c>
      <c r="F21" s="2209">
        <v>2</v>
      </c>
      <c r="G21" s="2212">
        <v>8</v>
      </c>
    </row>
    <row r="22" spans="1:7" ht="16.5" customHeight="1" x14ac:dyDescent="0.15">
      <c r="A22" s="2219">
        <v>300</v>
      </c>
      <c r="B22" s="2220">
        <f t="shared" si="1"/>
        <v>84</v>
      </c>
      <c r="C22" s="2205">
        <v>7</v>
      </c>
      <c r="D22" s="2205">
        <v>14</v>
      </c>
      <c r="E22" s="2205">
        <v>16</v>
      </c>
      <c r="F22" s="2210">
        <v>26</v>
      </c>
      <c r="G22" s="2213">
        <v>21</v>
      </c>
    </row>
    <row r="23" spans="1:7" ht="16.5" customHeight="1" x14ac:dyDescent="0.15">
      <c r="A23" s="2217">
        <v>350</v>
      </c>
      <c r="B23" s="2220">
        <f t="shared" si="1"/>
        <v>10</v>
      </c>
      <c r="C23" s="2204">
        <v>0</v>
      </c>
      <c r="D23" s="2204">
        <v>1</v>
      </c>
      <c r="E23" s="2204">
        <v>4</v>
      </c>
      <c r="F23" s="2208">
        <v>5</v>
      </c>
      <c r="G23" s="2212">
        <v>0</v>
      </c>
    </row>
    <row r="24" spans="1:7" ht="16.5" customHeight="1" x14ac:dyDescent="0.15">
      <c r="A24" s="2219">
        <v>400</v>
      </c>
      <c r="B24" s="2220">
        <f t="shared" si="1"/>
        <v>7</v>
      </c>
      <c r="C24" s="2204">
        <v>0</v>
      </c>
      <c r="D24" s="2205">
        <v>0</v>
      </c>
      <c r="E24" s="2205">
        <v>0</v>
      </c>
      <c r="F24" s="2205">
        <v>4</v>
      </c>
      <c r="G24" s="2213">
        <v>3</v>
      </c>
    </row>
    <row r="25" spans="1:7" ht="15" customHeight="1" x14ac:dyDescent="0.15">
      <c r="A25" s="2217">
        <v>500</v>
      </c>
      <c r="B25" s="2220">
        <f t="shared" si="1"/>
        <v>0</v>
      </c>
      <c r="C25" s="2204">
        <v>0</v>
      </c>
      <c r="D25" s="2205">
        <v>0</v>
      </c>
      <c r="E25" s="2205">
        <v>0</v>
      </c>
      <c r="F25" s="2205">
        <v>0</v>
      </c>
      <c r="G25" s="2214"/>
    </row>
    <row r="26" spans="1:7" ht="15" customHeight="1" x14ac:dyDescent="0.15">
      <c r="A26" s="2217">
        <v>600</v>
      </c>
      <c r="B26" s="2220">
        <f t="shared" si="1"/>
        <v>6</v>
      </c>
      <c r="C26" s="2204">
        <v>0</v>
      </c>
      <c r="D26" s="2205">
        <v>0</v>
      </c>
      <c r="E26" s="2206">
        <v>2</v>
      </c>
      <c r="F26" s="2205">
        <v>1</v>
      </c>
      <c r="G26" s="2214">
        <v>3</v>
      </c>
    </row>
    <row r="27" spans="1:7" ht="15" customHeight="1" x14ac:dyDescent="0.15">
      <c r="A27" s="2217">
        <v>700</v>
      </c>
      <c r="B27" s="2220">
        <f t="shared" si="1"/>
        <v>7</v>
      </c>
      <c r="C27" s="2206">
        <v>6</v>
      </c>
      <c r="D27" s="2205">
        <v>0</v>
      </c>
      <c r="E27" s="2205">
        <v>0</v>
      </c>
      <c r="F27" s="2205">
        <v>0</v>
      </c>
      <c r="G27" s="2214">
        <v>1</v>
      </c>
    </row>
    <row r="28" spans="1:7" ht="15" customHeight="1" x14ac:dyDescent="0.15">
      <c r="A28" s="2217">
        <v>800</v>
      </c>
      <c r="B28" s="2220">
        <f t="shared" si="1"/>
        <v>2</v>
      </c>
      <c r="C28" s="2206">
        <v>0</v>
      </c>
      <c r="D28" s="2205">
        <v>0</v>
      </c>
      <c r="E28" s="2205">
        <v>0</v>
      </c>
      <c r="F28" s="2206">
        <v>2</v>
      </c>
      <c r="G28" s="2214"/>
    </row>
    <row r="29" spans="1:7" ht="15" customHeight="1" x14ac:dyDescent="0.15">
      <c r="A29" s="2217">
        <v>900</v>
      </c>
      <c r="B29" s="2220">
        <f t="shared" si="1"/>
        <v>1</v>
      </c>
      <c r="C29" s="2206">
        <v>0</v>
      </c>
      <c r="D29" s="2205">
        <v>0</v>
      </c>
      <c r="E29" s="2205">
        <v>0</v>
      </c>
      <c r="F29" s="2205">
        <v>0</v>
      </c>
      <c r="G29" s="2214">
        <v>1</v>
      </c>
    </row>
    <row r="30" spans="1:7" ht="16.5" customHeight="1" x14ac:dyDescent="0.15">
      <c r="A30" s="2219">
        <v>1000</v>
      </c>
      <c r="B30" s="2220">
        <f t="shared" si="1"/>
        <v>0</v>
      </c>
      <c r="C30" s="2206">
        <v>0</v>
      </c>
      <c r="D30" s="2205">
        <v>0</v>
      </c>
      <c r="E30" s="2205">
        <v>0</v>
      </c>
      <c r="F30" s="2205">
        <v>0</v>
      </c>
      <c r="G30" s="2205">
        <v>0</v>
      </c>
    </row>
    <row r="31" spans="1:7" ht="16.5" customHeight="1" x14ac:dyDescent="0.15">
      <c r="A31" s="2217">
        <v>1100</v>
      </c>
      <c r="B31" s="2220">
        <f>SUM(C31:G31)</f>
        <v>0</v>
      </c>
      <c r="C31" s="2206">
        <v>0</v>
      </c>
      <c r="D31" s="2205">
        <v>0</v>
      </c>
      <c r="E31" s="2205">
        <v>0</v>
      </c>
      <c r="F31" s="2205">
        <v>0</v>
      </c>
      <c r="G31" s="2205">
        <v>0</v>
      </c>
    </row>
    <row r="32" spans="1:7" ht="16.5" customHeight="1" x14ac:dyDescent="0.15">
      <c r="A32" s="2219">
        <v>1200</v>
      </c>
      <c r="B32" s="2220">
        <f t="shared" si="1"/>
        <v>0</v>
      </c>
      <c r="C32" s="2206">
        <v>0</v>
      </c>
      <c r="D32" s="2205">
        <v>0</v>
      </c>
      <c r="E32" s="2205">
        <v>0</v>
      </c>
      <c r="F32" s="2205">
        <v>0</v>
      </c>
      <c r="G32" s="2205">
        <v>0</v>
      </c>
    </row>
    <row r="33" spans="1:7" ht="16.5" customHeight="1" x14ac:dyDescent="0.15">
      <c r="A33" s="2219">
        <v>1350</v>
      </c>
      <c r="B33" s="2220">
        <f t="shared" si="1"/>
        <v>0</v>
      </c>
      <c r="C33" s="2206">
        <v>0</v>
      </c>
      <c r="D33" s="2205">
        <v>0</v>
      </c>
      <c r="E33" s="2205">
        <v>0</v>
      </c>
      <c r="F33" s="2205">
        <v>0</v>
      </c>
      <c r="G33" s="2205">
        <v>0</v>
      </c>
    </row>
    <row r="34" spans="1:7" ht="16.5" customHeight="1" x14ac:dyDescent="0.15">
      <c r="A34" s="2217">
        <v>1500</v>
      </c>
      <c r="B34" s="2220">
        <f>SUM(C34:G34)</f>
        <v>0</v>
      </c>
      <c r="C34" s="2206">
        <v>0</v>
      </c>
      <c r="D34" s="2205">
        <v>0</v>
      </c>
      <c r="E34" s="2205">
        <v>0</v>
      </c>
      <c r="F34" s="2205">
        <v>0</v>
      </c>
      <c r="G34" s="2205">
        <v>0</v>
      </c>
    </row>
    <row r="35" spans="1:7" ht="16.5" customHeight="1" x14ac:dyDescent="0.15">
      <c r="A35" s="2219">
        <v>1650</v>
      </c>
      <c r="B35" s="2220">
        <f>SUM(C35:G35)</f>
        <v>0</v>
      </c>
      <c r="C35" s="2206">
        <v>0</v>
      </c>
      <c r="D35" s="2205">
        <v>0</v>
      </c>
      <c r="E35" s="2205">
        <v>0</v>
      </c>
      <c r="F35" s="2205">
        <v>0</v>
      </c>
      <c r="G35" s="2205">
        <v>0</v>
      </c>
    </row>
    <row r="36" spans="1:7" ht="16.5" customHeight="1" x14ac:dyDescent="0.15">
      <c r="A36" s="2217">
        <v>1800</v>
      </c>
      <c r="B36" s="2220">
        <f>SUM(C36:G36)</f>
        <v>0</v>
      </c>
      <c r="C36" s="2206">
        <v>0</v>
      </c>
      <c r="D36" s="2205">
        <v>0</v>
      </c>
      <c r="E36" s="2205">
        <v>0</v>
      </c>
      <c r="F36" s="2205">
        <v>0</v>
      </c>
      <c r="G36" s="2205">
        <v>0</v>
      </c>
    </row>
    <row r="37" spans="1:7" ht="16.5" customHeight="1" x14ac:dyDescent="0.15">
      <c r="A37" s="2221">
        <v>2000</v>
      </c>
      <c r="B37" s="2220">
        <f>SUM(C37:G37)</f>
        <v>0</v>
      </c>
      <c r="C37" s="2206">
        <v>0</v>
      </c>
      <c r="D37" s="2205">
        <v>0</v>
      </c>
      <c r="E37" s="2205">
        <v>0</v>
      </c>
      <c r="F37" s="2205">
        <v>0</v>
      </c>
      <c r="G37" s="2205">
        <v>0</v>
      </c>
    </row>
    <row r="38" spans="1:7" ht="16.5" customHeight="1" x14ac:dyDescent="0.15">
      <c r="A38" s="2219">
        <v>2300</v>
      </c>
      <c r="B38" s="2220">
        <f>SUM(C38:G38)</f>
        <v>1</v>
      </c>
      <c r="C38" s="2206">
        <v>0</v>
      </c>
      <c r="D38" s="2205">
        <v>0</v>
      </c>
      <c r="E38" s="2205">
        <v>0</v>
      </c>
      <c r="F38" s="2205">
        <v>0</v>
      </c>
      <c r="G38" s="2213">
        <v>1</v>
      </c>
    </row>
    <row r="39" spans="1:7" ht="16.5" customHeight="1" x14ac:dyDescent="0.15">
      <c r="A39" s="2222">
        <v>2400</v>
      </c>
      <c r="B39" s="2220">
        <f t="shared" si="1"/>
        <v>0</v>
      </c>
      <c r="C39" s="2207">
        <v>0</v>
      </c>
      <c r="D39" s="2207">
        <v>0</v>
      </c>
      <c r="E39" s="2207">
        <v>0</v>
      </c>
      <c r="F39" s="2207">
        <v>0</v>
      </c>
      <c r="G39" s="2215">
        <v>0</v>
      </c>
    </row>
    <row r="40" spans="1:7" ht="10.5" customHeight="1" x14ac:dyDescent="0.15"/>
    <row r="43" spans="1:7" ht="22.5" x14ac:dyDescent="0.15">
      <c r="A43" s="2905" t="s">
        <v>1496</v>
      </c>
      <c r="B43" s="2905"/>
      <c r="C43" s="2905"/>
      <c r="D43" s="2905"/>
      <c r="E43" s="2905"/>
      <c r="F43" s="2905"/>
      <c r="G43" s="2905"/>
    </row>
    <row r="44" spans="1:7" ht="17.25" customHeight="1" x14ac:dyDescent="0.15">
      <c r="A44" s="22"/>
      <c r="F44" s="21" t="s">
        <v>881</v>
      </c>
      <c r="G44" s="23"/>
    </row>
    <row r="45" spans="1:7" ht="28.5" x14ac:dyDescent="0.15">
      <c r="A45" s="393" t="s">
        <v>605</v>
      </c>
      <c r="B45" s="51" t="s">
        <v>943</v>
      </c>
      <c r="C45" s="51" t="s">
        <v>796</v>
      </c>
      <c r="D45" s="51" t="s">
        <v>797</v>
      </c>
      <c r="E45" s="51" t="s">
        <v>944</v>
      </c>
      <c r="F45" s="51" t="s">
        <v>794</v>
      </c>
      <c r="G45" s="52" t="s">
        <v>805</v>
      </c>
    </row>
    <row r="46" spans="1:7" ht="17.25" customHeight="1" x14ac:dyDescent="0.15">
      <c r="A46" s="2221" t="s">
        <v>103</v>
      </c>
      <c r="B46" s="1909">
        <f t="shared" ref="B46:G46" si="2">SUM(B47:B55)</f>
        <v>0</v>
      </c>
      <c r="C46" s="1909">
        <f t="shared" si="2"/>
        <v>0</v>
      </c>
      <c r="D46" s="1909">
        <f t="shared" si="2"/>
        <v>0</v>
      </c>
      <c r="E46" s="1909">
        <f t="shared" si="2"/>
        <v>0</v>
      </c>
      <c r="F46" s="1909">
        <f t="shared" si="2"/>
        <v>0</v>
      </c>
      <c r="G46" s="2228">
        <f t="shared" si="2"/>
        <v>0</v>
      </c>
    </row>
    <row r="47" spans="1:7" ht="17.25" customHeight="1" x14ac:dyDescent="0.15">
      <c r="A47" s="2217">
        <v>80</v>
      </c>
      <c r="B47" s="2224">
        <f t="shared" ref="B47:B55" si="3">SUM(C47:G47)</f>
        <v>0</v>
      </c>
      <c r="C47" s="1747" t="s">
        <v>1631</v>
      </c>
      <c r="D47" s="1747" t="s">
        <v>1631</v>
      </c>
      <c r="E47" s="1747" t="s">
        <v>1631</v>
      </c>
      <c r="F47" s="1747" t="s">
        <v>1631</v>
      </c>
      <c r="G47" s="2225" t="s">
        <v>1631</v>
      </c>
    </row>
    <row r="48" spans="1:7" ht="17.25" customHeight="1" x14ac:dyDescent="0.15">
      <c r="A48" s="2217">
        <v>100</v>
      </c>
      <c r="B48" s="2224">
        <f t="shared" si="3"/>
        <v>0</v>
      </c>
      <c r="C48" s="1747" t="s">
        <v>1632</v>
      </c>
      <c r="D48" s="1747" t="s">
        <v>1632</v>
      </c>
      <c r="E48" s="1747" t="s">
        <v>1632</v>
      </c>
      <c r="F48" s="1747" t="s">
        <v>1632</v>
      </c>
      <c r="G48" s="2225" t="s">
        <v>1632</v>
      </c>
    </row>
    <row r="49" spans="1:7" ht="17.25" customHeight="1" x14ac:dyDescent="0.15">
      <c r="A49" s="2217">
        <v>150</v>
      </c>
      <c r="B49" s="2224">
        <f t="shared" si="3"/>
        <v>0</v>
      </c>
      <c r="C49" s="1747" t="s">
        <v>1631</v>
      </c>
      <c r="D49" s="1747" t="s">
        <v>1631</v>
      </c>
      <c r="E49" s="1747" t="s">
        <v>1631</v>
      </c>
      <c r="F49" s="1747" t="s">
        <v>1631</v>
      </c>
      <c r="G49" s="2225" t="s">
        <v>1631</v>
      </c>
    </row>
    <row r="50" spans="1:7" ht="17.25" customHeight="1" x14ac:dyDescent="0.15">
      <c r="A50" s="2217">
        <v>200</v>
      </c>
      <c r="B50" s="2224">
        <f t="shared" si="3"/>
        <v>0</v>
      </c>
      <c r="C50" s="1747" t="s">
        <v>1631</v>
      </c>
      <c r="D50" s="1747" t="s">
        <v>1631</v>
      </c>
      <c r="E50" s="1747" t="s">
        <v>1631</v>
      </c>
      <c r="F50" s="1747" t="s">
        <v>1631</v>
      </c>
      <c r="G50" s="2225" t="s">
        <v>1631</v>
      </c>
    </row>
    <row r="51" spans="1:7" ht="17.25" customHeight="1" x14ac:dyDescent="0.15">
      <c r="A51" s="2217">
        <v>250</v>
      </c>
      <c r="B51" s="2224">
        <f t="shared" si="3"/>
        <v>0</v>
      </c>
      <c r="C51" s="1747" t="s">
        <v>1632</v>
      </c>
      <c r="D51" s="1747" t="s">
        <v>1632</v>
      </c>
      <c r="E51" s="1747" t="s">
        <v>1632</v>
      </c>
      <c r="F51" s="1747" t="s">
        <v>1632</v>
      </c>
      <c r="G51" s="2225" t="s">
        <v>1632</v>
      </c>
    </row>
    <row r="52" spans="1:7" ht="17.25" customHeight="1" x14ac:dyDescent="0.15">
      <c r="A52" s="2219">
        <v>300</v>
      </c>
      <c r="B52" s="2224">
        <f t="shared" si="3"/>
        <v>0</v>
      </c>
      <c r="C52" s="1747" t="s">
        <v>1631</v>
      </c>
      <c r="D52" s="1747" t="s">
        <v>1631</v>
      </c>
      <c r="E52" s="1747" t="s">
        <v>1631</v>
      </c>
      <c r="F52" s="1747" t="s">
        <v>1631</v>
      </c>
      <c r="G52" s="2225" t="s">
        <v>1631</v>
      </c>
    </row>
    <row r="53" spans="1:7" ht="17.25" customHeight="1" x14ac:dyDescent="0.15">
      <c r="A53" s="2217">
        <v>350</v>
      </c>
      <c r="B53" s="2224">
        <f t="shared" si="3"/>
        <v>0</v>
      </c>
      <c r="C53" s="1747" t="s">
        <v>1632</v>
      </c>
      <c r="D53" s="1747" t="s">
        <v>1632</v>
      </c>
      <c r="E53" s="1747" t="s">
        <v>1632</v>
      </c>
      <c r="F53" s="1747" t="s">
        <v>1632</v>
      </c>
      <c r="G53" s="2225" t="s">
        <v>1632</v>
      </c>
    </row>
    <row r="54" spans="1:7" ht="17.25" customHeight="1" x14ac:dyDescent="0.15">
      <c r="A54" s="2219">
        <v>400</v>
      </c>
      <c r="B54" s="2224">
        <f t="shared" si="3"/>
        <v>0</v>
      </c>
      <c r="C54" s="1747" t="s">
        <v>1631</v>
      </c>
      <c r="D54" s="1747" t="s">
        <v>1631</v>
      </c>
      <c r="E54" s="1747" t="s">
        <v>1631</v>
      </c>
      <c r="F54" s="1747" t="s">
        <v>1631</v>
      </c>
      <c r="G54" s="2225" t="s">
        <v>1631</v>
      </c>
    </row>
    <row r="55" spans="1:7" ht="17.25" customHeight="1" x14ac:dyDescent="0.15">
      <c r="A55" s="2222">
        <v>1650</v>
      </c>
      <c r="B55" s="2226">
        <f t="shared" si="3"/>
        <v>0</v>
      </c>
      <c r="C55" s="1743" t="s">
        <v>1632</v>
      </c>
      <c r="D55" s="1743" t="s">
        <v>1632</v>
      </c>
      <c r="E55" s="1743" t="s">
        <v>1632</v>
      </c>
      <c r="F55" s="1743" t="s">
        <v>1632</v>
      </c>
      <c r="G55" s="2227" t="s">
        <v>1632</v>
      </c>
    </row>
    <row r="57" spans="1:7" ht="22.5" x14ac:dyDescent="0.15">
      <c r="A57" s="2905" t="s">
        <v>1497</v>
      </c>
      <c r="B57" s="2905"/>
      <c r="C57" s="2905"/>
      <c r="D57" s="2905"/>
      <c r="E57" s="2905"/>
      <c r="F57" s="2905"/>
      <c r="G57" s="2905"/>
    </row>
    <row r="58" spans="1:7" ht="17.25" customHeight="1" x14ac:dyDescent="0.15">
      <c r="A58" s="22"/>
      <c r="F58" s="21" t="s">
        <v>881</v>
      </c>
      <c r="G58" s="23"/>
    </row>
    <row r="59" spans="1:7" ht="28.5" x14ac:dyDescent="0.15">
      <c r="A59" s="393" t="s">
        <v>605</v>
      </c>
      <c r="B59" s="51" t="s">
        <v>943</v>
      </c>
      <c r="C59" s="51" t="s">
        <v>796</v>
      </c>
      <c r="D59" s="51" t="s">
        <v>797</v>
      </c>
      <c r="E59" s="51" t="s">
        <v>944</v>
      </c>
      <c r="F59" s="51" t="s">
        <v>794</v>
      </c>
      <c r="G59" s="52" t="s">
        <v>805</v>
      </c>
    </row>
    <row r="60" spans="1:7" ht="17.25" customHeight="1" x14ac:dyDescent="0.15">
      <c r="A60" s="2221" t="s">
        <v>103</v>
      </c>
      <c r="B60" s="1909">
        <f t="shared" ref="B60:G60" si="4">SUM(B61:B69)</f>
        <v>31</v>
      </c>
      <c r="C60" s="1909">
        <f t="shared" si="4"/>
        <v>9</v>
      </c>
      <c r="D60" s="1909">
        <f t="shared" si="4"/>
        <v>7</v>
      </c>
      <c r="E60" s="1909">
        <f t="shared" si="4"/>
        <v>10</v>
      </c>
      <c r="F60" s="1909">
        <f t="shared" si="4"/>
        <v>2</v>
      </c>
      <c r="G60" s="2223">
        <f t="shared" si="4"/>
        <v>3</v>
      </c>
    </row>
    <row r="61" spans="1:7" ht="17.25" customHeight="1" x14ac:dyDescent="0.15">
      <c r="A61" s="2217">
        <v>80</v>
      </c>
      <c r="B61" s="2224">
        <f t="shared" ref="B61:B69" si="5">SUM(C61:G61)</f>
        <v>11</v>
      </c>
      <c r="C61" s="1747">
        <v>5</v>
      </c>
      <c r="D61" s="1747">
        <v>1</v>
      </c>
      <c r="E61" s="1747">
        <v>5</v>
      </c>
      <c r="F61" s="1747">
        <v>0</v>
      </c>
      <c r="G61" s="2225">
        <v>0</v>
      </c>
    </row>
    <row r="62" spans="1:7" ht="17.25" customHeight="1" x14ac:dyDescent="0.15">
      <c r="A62" s="2217">
        <v>100</v>
      </c>
      <c r="B62" s="2224">
        <f t="shared" si="5"/>
        <v>14</v>
      </c>
      <c r="C62" s="1747">
        <v>4</v>
      </c>
      <c r="D62" s="1747">
        <v>4</v>
      </c>
      <c r="E62" s="1747">
        <v>4</v>
      </c>
      <c r="F62" s="1747">
        <v>2</v>
      </c>
      <c r="G62" s="2225">
        <v>0</v>
      </c>
    </row>
    <row r="63" spans="1:7" ht="17.25" customHeight="1" x14ac:dyDescent="0.15">
      <c r="A63" s="2217">
        <v>150</v>
      </c>
      <c r="B63" s="2224">
        <f t="shared" si="5"/>
        <v>4</v>
      </c>
      <c r="C63" s="1747">
        <v>0</v>
      </c>
      <c r="D63" s="1747">
        <v>1</v>
      </c>
      <c r="E63" s="1747">
        <v>1</v>
      </c>
      <c r="F63" s="1747">
        <v>0</v>
      </c>
      <c r="G63" s="2225">
        <v>2</v>
      </c>
    </row>
    <row r="64" spans="1:7" ht="17.25" customHeight="1" x14ac:dyDescent="0.15">
      <c r="A64" s="2217">
        <v>200</v>
      </c>
      <c r="B64" s="2224">
        <f t="shared" si="5"/>
        <v>0</v>
      </c>
      <c r="C64" s="1747">
        <v>0</v>
      </c>
      <c r="D64" s="1747">
        <v>0</v>
      </c>
      <c r="E64" s="1747">
        <v>0</v>
      </c>
      <c r="F64" s="1747">
        <v>0</v>
      </c>
      <c r="G64" s="2225">
        <v>0</v>
      </c>
    </row>
    <row r="65" spans="1:7" ht="17.25" customHeight="1" x14ac:dyDescent="0.15">
      <c r="A65" s="2217">
        <v>250</v>
      </c>
      <c r="B65" s="2224">
        <f t="shared" si="5"/>
        <v>0</v>
      </c>
      <c r="C65" s="1747">
        <v>0</v>
      </c>
      <c r="D65" s="1747">
        <v>0</v>
      </c>
      <c r="E65" s="1747">
        <v>0</v>
      </c>
      <c r="F65" s="1747">
        <v>0</v>
      </c>
      <c r="G65" s="2225">
        <v>0</v>
      </c>
    </row>
    <row r="66" spans="1:7" ht="17.25" customHeight="1" x14ac:dyDescent="0.15">
      <c r="A66" s="2219">
        <v>300</v>
      </c>
      <c r="B66" s="2224">
        <f t="shared" si="5"/>
        <v>1</v>
      </c>
      <c r="C66" s="1747">
        <v>0</v>
      </c>
      <c r="D66" s="1747">
        <v>1</v>
      </c>
      <c r="E66" s="1747">
        <v>0</v>
      </c>
      <c r="F66" s="1747">
        <v>0</v>
      </c>
      <c r="G66" s="2225">
        <v>0</v>
      </c>
    </row>
    <row r="67" spans="1:7" ht="17.25" customHeight="1" x14ac:dyDescent="0.15">
      <c r="A67" s="2217">
        <v>350</v>
      </c>
      <c r="B67" s="2224">
        <f t="shared" si="5"/>
        <v>0</v>
      </c>
      <c r="C67" s="1747">
        <v>0</v>
      </c>
      <c r="D67" s="1747">
        <v>0</v>
      </c>
      <c r="E67" s="1747">
        <v>0</v>
      </c>
      <c r="F67" s="1747">
        <v>0</v>
      </c>
      <c r="G67" s="2225">
        <v>0</v>
      </c>
    </row>
    <row r="68" spans="1:7" ht="17.25" customHeight="1" x14ac:dyDescent="0.15">
      <c r="A68" s="2219">
        <v>400</v>
      </c>
      <c r="B68" s="2224">
        <f t="shared" si="5"/>
        <v>1</v>
      </c>
      <c r="C68" s="1747">
        <v>0</v>
      </c>
      <c r="D68" s="1747">
        <v>0</v>
      </c>
      <c r="E68" s="1747">
        <v>0</v>
      </c>
      <c r="F68" s="1747">
        <v>0</v>
      </c>
      <c r="G68" s="2225">
        <v>1</v>
      </c>
    </row>
    <row r="69" spans="1:7" ht="17.25" customHeight="1" x14ac:dyDescent="0.15">
      <c r="A69" s="2222">
        <v>1650</v>
      </c>
      <c r="B69" s="2226">
        <f t="shared" si="5"/>
        <v>0</v>
      </c>
      <c r="C69" s="1743">
        <v>0</v>
      </c>
      <c r="D69" s="1743">
        <v>0</v>
      </c>
      <c r="E69" s="1743">
        <v>0</v>
      </c>
      <c r="F69" s="1743">
        <v>0</v>
      </c>
      <c r="G69" s="2227">
        <v>0</v>
      </c>
    </row>
    <row r="70" spans="1:7" x14ac:dyDescent="0.15">
      <c r="C70" s="676"/>
      <c r="D70" s="676"/>
      <c r="E70" s="676"/>
      <c r="F70" s="676"/>
      <c r="G70" s="676"/>
    </row>
  </sheetData>
  <sheetProtection password="CC19" sheet="1" objects="1" scenarios="1"/>
  <mergeCells count="4">
    <mergeCell ref="A1:G1"/>
    <mergeCell ref="A13:G13"/>
    <mergeCell ref="A43:G43"/>
    <mergeCell ref="A57:G57"/>
  </mergeCells>
  <phoneticPr fontId="65" type="noConversion"/>
  <pageMargins left="0.75" right="0.75" top="1" bottom="1" header="0.5" footer="0.5"/>
  <pageSetup paperSize="9" scale="84" firstPageNumber="89" orientation="portrait" useFirstPageNumber="1" horizontalDpi="4294967293" r:id="rId1"/>
  <headerFooter alignWithMargins="0">
    <oddFooter>&amp;C- &amp;P -</oddFooter>
  </headerFooter>
  <rowBreaks count="1" manualBreakCount="1">
    <brk id="39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G26"/>
  <sheetViews>
    <sheetView view="pageBreakPreview" zoomScaleNormal="100" zoomScaleSheetLayoutView="100" workbookViewId="0">
      <selection activeCell="D9" sqref="D9:E9"/>
    </sheetView>
  </sheetViews>
  <sheetFormatPr defaultColWidth="8.88671875" defaultRowHeight="13.5" x14ac:dyDescent="0.15"/>
  <cols>
    <col min="1" max="1" width="11.109375" customWidth="1"/>
    <col min="2" max="2" width="11" customWidth="1"/>
    <col min="3" max="3" width="12.33203125" customWidth="1"/>
    <col min="4" max="4" width="13" customWidth="1"/>
    <col min="5" max="5" width="13.33203125" customWidth="1"/>
    <col min="6" max="6" width="13.109375" customWidth="1"/>
  </cols>
  <sheetData>
    <row r="1" spans="1:7" ht="31.5" x14ac:dyDescent="0.25">
      <c r="A1" s="2904" t="s">
        <v>1635</v>
      </c>
      <c r="B1" s="2904"/>
      <c r="C1" s="2904"/>
      <c r="D1" s="2904"/>
      <c r="E1" s="2904"/>
      <c r="F1" s="2904"/>
      <c r="G1" s="120"/>
    </row>
    <row r="2" spans="1:7" x14ac:dyDescent="0.15">
      <c r="A2" s="1802"/>
    </row>
    <row r="3" spans="1:7" ht="28.5" customHeight="1" x14ac:dyDescent="0.15">
      <c r="A3" s="672" t="s">
        <v>632</v>
      </c>
      <c r="B3" s="673" t="s">
        <v>633</v>
      </c>
      <c r="C3" s="2933" t="s">
        <v>634</v>
      </c>
      <c r="D3" s="2933"/>
      <c r="E3" s="2933"/>
      <c r="F3" s="674" t="s">
        <v>635</v>
      </c>
    </row>
    <row r="4" spans="1:7" ht="29.25" customHeight="1" x14ac:dyDescent="0.15">
      <c r="A4" s="2931" t="s">
        <v>636</v>
      </c>
      <c r="B4" s="2932"/>
      <c r="C4" s="1752" t="s">
        <v>637</v>
      </c>
      <c r="D4" s="2934" t="s">
        <v>638</v>
      </c>
      <c r="E4" s="2934"/>
      <c r="F4" s="2930"/>
    </row>
    <row r="5" spans="1:7" ht="29.25" customHeight="1" x14ac:dyDescent="0.15">
      <c r="A5" s="2916"/>
      <c r="B5" s="2925"/>
      <c r="C5" s="1801" t="s">
        <v>639</v>
      </c>
      <c r="D5" s="2912" t="s">
        <v>640</v>
      </c>
      <c r="E5" s="2912"/>
      <c r="F5" s="2909"/>
    </row>
    <row r="6" spans="1:7" ht="29.25" customHeight="1" x14ac:dyDescent="0.15">
      <c r="A6" s="2916"/>
      <c r="B6" s="2925"/>
      <c r="C6" s="1801" t="s">
        <v>641</v>
      </c>
      <c r="D6" s="2912" t="s">
        <v>642</v>
      </c>
      <c r="E6" s="2912"/>
      <c r="F6" s="2909"/>
    </row>
    <row r="7" spans="1:7" ht="29.25" customHeight="1" x14ac:dyDescent="0.15">
      <c r="A7" s="2922" t="s">
        <v>643</v>
      </c>
      <c r="B7" s="2924" t="s">
        <v>644</v>
      </c>
      <c r="C7" s="1800" t="s">
        <v>637</v>
      </c>
      <c r="D7" s="2911" t="s">
        <v>645</v>
      </c>
      <c r="E7" s="2911"/>
      <c r="F7" s="2929" t="s">
        <v>646</v>
      </c>
    </row>
    <row r="8" spans="1:7" ht="29.25" customHeight="1" x14ac:dyDescent="0.15">
      <c r="A8" s="2916"/>
      <c r="B8" s="2925"/>
      <c r="C8" s="1801" t="s">
        <v>639</v>
      </c>
      <c r="D8" s="2912" t="s">
        <v>647</v>
      </c>
      <c r="E8" s="2912"/>
      <c r="F8" s="2909"/>
    </row>
    <row r="9" spans="1:7" ht="29.25" customHeight="1" x14ac:dyDescent="0.15">
      <c r="A9" s="2916"/>
      <c r="B9" s="2925"/>
      <c r="C9" s="1801" t="s">
        <v>641</v>
      </c>
      <c r="D9" s="2912" t="s">
        <v>648</v>
      </c>
      <c r="E9" s="2912"/>
      <c r="F9" s="2909"/>
    </row>
    <row r="10" spans="1:7" ht="29.25" customHeight="1" x14ac:dyDescent="0.15">
      <c r="A10" s="2922" t="s">
        <v>649</v>
      </c>
      <c r="B10" s="2924" t="s">
        <v>650</v>
      </c>
      <c r="C10" s="1800" t="s">
        <v>637</v>
      </c>
      <c r="D10" s="2911" t="s">
        <v>651</v>
      </c>
      <c r="E10" s="2911"/>
      <c r="F10" s="2909" t="s">
        <v>652</v>
      </c>
    </row>
    <row r="11" spans="1:7" ht="29.25" customHeight="1" x14ac:dyDescent="0.15">
      <c r="A11" s="2916"/>
      <c r="B11" s="2925"/>
      <c r="C11" s="1801" t="s">
        <v>639</v>
      </c>
      <c r="D11" s="2912" t="s">
        <v>647</v>
      </c>
      <c r="E11" s="2912"/>
      <c r="F11" s="2909"/>
    </row>
    <row r="12" spans="1:7" ht="29.25" customHeight="1" x14ac:dyDescent="0.15">
      <c r="A12" s="2916"/>
      <c r="B12" s="2925"/>
      <c r="C12" s="1801" t="s">
        <v>641</v>
      </c>
      <c r="D12" s="2912" t="s">
        <v>653</v>
      </c>
      <c r="E12" s="2912"/>
      <c r="F12" s="2909"/>
    </row>
    <row r="13" spans="1:7" ht="29.25" customHeight="1" x14ac:dyDescent="0.15">
      <c r="A13" s="2922" t="s">
        <v>654</v>
      </c>
      <c r="B13" s="2924" t="s">
        <v>655</v>
      </c>
      <c r="C13" s="1800" t="s">
        <v>637</v>
      </c>
      <c r="D13" s="2911" t="s">
        <v>656</v>
      </c>
      <c r="E13" s="2911"/>
      <c r="F13" s="2909" t="s">
        <v>657</v>
      </c>
    </row>
    <row r="14" spans="1:7" ht="29.25" customHeight="1" x14ac:dyDescent="0.15">
      <c r="A14" s="2916"/>
      <c r="B14" s="2925"/>
      <c r="C14" s="1801" t="s">
        <v>639</v>
      </c>
      <c r="D14" s="2913" t="s">
        <v>658</v>
      </c>
      <c r="E14" s="2913"/>
      <c r="F14" s="2909"/>
    </row>
    <row r="15" spans="1:7" ht="29.25" customHeight="1" x14ac:dyDescent="0.15">
      <c r="A15" s="2923"/>
      <c r="B15" s="2926"/>
      <c r="C15" s="1799" t="s">
        <v>641</v>
      </c>
      <c r="D15" s="2908" t="s">
        <v>653</v>
      </c>
      <c r="E15" s="2908"/>
      <c r="F15" s="2910"/>
    </row>
    <row r="16" spans="1:7" ht="29.25" customHeight="1" x14ac:dyDescent="0.15">
      <c r="A16" s="2927" t="s">
        <v>107</v>
      </c>
      <c r="B16" s="2928"/>
      <c r="C16" s="1798" t="s">
        <v>659</v>
      </c>
      <c r="D16" s="1797" t="s">
        <v>660</v>
      </c>
      <c r="E16" s="1797" t="s">
        <v>661</v>
      </c>
      <c r="F16" s="1755" t="s">
        <v>662</v>
      </c>
    </row>
    <row r="17" spans="1:6" ht="26.25" customHeight="1" x14ac:dyDescent="0.15">
      <c r="A17" s="2915" t="s">
        <v>663</v>
      </c>
      <c r="B17" s="1796" t="s">
        <v>254</v>
      </c>
      <c r="C17" s="1795">
        <f>SUM(C18:C20)</f>
        <v>33483.379999999997</v>
      </c>
      <c r="D17" s="1794">
        <f>SUM(D18:D20)</f>
        <v>100</v>
      </c>
      <c r="E17" s="1796" t="s">
        <v>664</v>
      </c>
      <c r="F17" s="1793"/>
    </row>
    <row r="18" spans="1:6" ht="29.25" customHeight="1" x14ac:dyDescent="0.15">
      <c r="A18" s="2916"/>
      <c r="B18" s="1801" t="s">
        <v>637</v>
      </c>
      <c r="C18" s="1792">
        <v>15583.9</v>
      </c>
      <c r="D18" s="1791">
        <f>(C18/C17)*100</f>
        <v>46.542194963590894</v>
      </c>
      <c r="E18" s="1790" t="s">
        <v>665</v>
      </c>
      <c r="F18" s="2929" t="s">
        <v>666</v>
      </c>
    </row>
    <row r="19" spans="1:6" ht="26.25" customHeight="1" x14ac:dyDescent="0.15">
      <c r="A19" s="2916"/>
      <c r="B19" s="1801" t="s">
        <v>667</v>
      </c>
      <c r="C19" s="1792">
        <v>9877.48</v>
      </c>
      <c r="D19" s="1789">
        <f>(C19/C17)*100</f>
        <v>29.499650274255469</v>
      </c>
      <c r="E19" s="1801" t="s">
        <v>668</v>
      </c>
      <c r="F19" s="2909"/>
    </row>
    <row r="20" spans="1:6" ht="26.25" customHeight="1" x14ac:dyDescent="0.15">
      <c r="A20" s="2923"/>
      <c r="B20" s="1799" t="s">
        <v>669</v>
      </c>
      <c r="C20" s="1788">
        <v>8022</v>
      </c>
      <c r="D20" s="1787">
        <f>(C20/C17)*100</f>
        <v>23.958154762153644</v>
      </c>
      <c r="E20" s="1799" t="s">
        <v>670</v>
      </c>
      <c r="F20" s="2910"/>
    </row>
    <row r="21" spans="1:6" ht="16.5" customHeight="1" x14ac:dyDescent="0.15">
      <c r="A21" s="2918" t="s">
        <v>671</v>
      </c>
      <c r="B21" s="2919"/>
      <c r="C21" s="2914" t="s">
        <v>1590</v>
      </c>
      <c r="D21" s="2914"/>
      <c r="E21" s="2906" t="s">
        <v>1591</v>
      </c>
      <c r="F21" s="2907"/>
    </row>
    <row r="22" spans="1:6" ht="16.5" customHeight="1" x14ac:dyDescent="0.15">
      <c r="A22" s="2920"/>
      <c r="B22" s="2921"/>
      <c r="C22" s="1786" t="s">
        <v>672</v>
      </c>
      <c r="D22" s="1786" t="s">
        <v>673</v>
      </c>
      <c r="E22" s="1785" t="s">
        <v>672</v>
      </c>
      <c r="F22" s="1784" t="s">
        <v>673</v>
      </c>
    </row>
    <row r="23" spans="1:6" ht="21" customHeight="1" x14ac:dyDescent="0.15">
      <c r="A23" s="2915" t="s">
        <v>674</v>
      </c>
      <c r="B23" s="1783" t="s">
        <v>254</v>
      </c>
      <c r="C23" s="1782">
        <f>SUM(C24:C26)</f>
        <v>1216717</v>
      </c>
      <c r="D23" s="1781">
        <f>SUM(D24:D26)</f>
        <v>100.00000000000001</v>
      </c>
      <c r="E23" s="1782">
        <f>SUM(E24:E26)</f>
        <v>1587003</v>
      </c>
      <c r="F23" s="1781">
        <f>SUM(F24:F26)</f>
        <v>100</v>
      </c>
    </row>
    <row r="24" spans="1:6" ht="21" customHeight="1" x14ac:dyDescent="0.15">
      <c r="A24" s="2916"/>
      <c r="B24" s="1780" t="s">
        <v>637</v>
      </c>
      <c r="C24" s="1779">
        <v>574247</v>
      </c>
      <c r="D24" s="1778">
        <f>(C24/C23)*100</f>
        <v>47.196431051756491</v>
      </c>
      <c r="E24" s="1777">
        <v>737956.39500000002</v>
      </c>
      <c r="F24" s="1776">
        <f>(E24/E23)*100</f>
        <v>46.5</v>
      </c>
    </row>
    <row r="25" spans="1:6" ht="21" customHeight="1" x14ac:dyDescent="0.15">
      <c r="A25" s="2916"/>
      <c r="B25" s="1780" t="s">
        <v>667</v>
      </c>
      <c r="C25" s="1779">
        <v>354259</v>
      </c>
      <c r="D25" s="1778">
        <f>(C25/C23)*100</f>
        <v>29.115973558354163</v>
      </c>
      <c r="E25" s="1779">
        <v>468165.88499999995</v>
      </c>
      <c r="F25" s="1754">
        <f>(E25/E23)*100</f>
        <v>29.5</v>
      </c>
    </row>
    <row r="26" spans="1:6" ht="21" customHeight="1" x14ac:dyDescent="0.15">
      <c r="A26" s="2917"/>
      <c r="B26" s="1753" t="s">
        <v>669</v>
      </c>
      <c r="C26" s="1775">
        <v>288211</v>
      </c>
      <c r="D26" s="1774">
        <f>(C26/C23)*100</f>
        <v>23.687595389889349</v>
      </c>
      <c r="E26" s="1775">
        <v>380880.72</v>
      </c>
      <c r="F26" s="1773">
        <f>(E26/E23)*100</f>
        <v>24</v>
      </c>
    </row>
  </sheetData>
  <sheetProtection password="CC19" sheet="1" objects="1" scenarios="1"/>
  <mergeCells count="33">
    <mergeCell ref="A1:F1"/>
    <mergeCell ref="B7:B9"/>
    <mergeCell ref="F18:F20"/>
    <mergeCell ref="F4:F6"/>
    <mergeCell ref="A4:A6"/>
    <mergeCell ref="A7:A9"/>
    <mergeCell ref="F7:F9"/>
    <mergeCell ref="B4:B6"/>
    <mergeCell ref="F10:F12"/>
    <mergeCell ref="D12:E12"/>
    <mergeCell ref="C3:E3"/>
    <mergeCell ref="D4:E4"/>
    <mergeCell ref="D5:E5"/>
    <mergeCell ref="D6:E6"/>
    <mergeCell ref="D7:E7"/>
    <mergeCell ref="D8:E8"/>
    <mergeCell ref="A23:A26"/>
    <mergeCell ref="A21:B22"/>
    <mergeCell ref="A13:A15"/>
    <mergeCell ref="A10:A12"/>
    <mergeCell ref="B10:B12"/>
    <mergeCell ref="B13:B15"/>
    <mergeCell ref="A16:B16"/>
    <mergeCell ref="A17:A20"/>
    <mergeCell ref="E21:F21"/>
    <mergeCell ref="D15:E15"/>
    <mergeCell ref="F13:F15"/>
    <mergeCell ref="D13:E13"/>
    <mergeCell ref="D9:E9"/>
    <mergeCell ref="D14:E14"/>
    <mergeCell ref="C21:D21"/>
    <mergeCell ref="D10:E10"/>
    <mergeCell ref="D11:E11"/>
  </mergeCells>
  <phoneticPr fontId="65" type="noConversion"/>
  <pageMargins left="0.75" right="0.75" top="1" bottom="1" header="0.5" footer="0.5"/>
  <pageSetup paperSize="9" firstPageNumber="90" orientation="portrait" useFirstPageNumber="1" horizontalDpi="4294967293" r:id="rId1"/>
  <headerFooter alignWithMargins="0">
    <oddFooter>&amp;C- &amp;P -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2:H36"/>
  <sheetViews>
    <sheetView view="pageBreakPreview" zoomScaleNormal="100" zoomScaleSheetLayoutView="100" workbookViewId="0">
      <selection activeCell="B1" sqref="B1"/>
    </sheetView>
  </sheetViews>
  <sheetFormatPr defaultRowHeight="13.5" x14ac:dyDescent="0.15"/>
  <cols>
    <col min="1" max="1" width="5.109375" style="163" customWidth="1"/>
    <col min="2" max="2" width="17.44140625" style="163" customWidth="1"/>
    <col min="3" max="3" width="6.6640625" style="163" customWidth="1"/>
    <col min="4" max="4" width="31.109375" style="163" customWidth="1"/>
    <col min="5" max="5" width="7.5546875" style="163" customWidth="1"/>
    <col min="6" max="6" width="12.109375" style="163" customWidth="1"/>
    <col min="7" max="7" width="5.33203125" style="163" customWidth="1"/>
    <col min="8" max="16384" width="8.88671875" style="163"/>
  </cols>
  <sheetData>
    <row r="2" spans="1:8" ht="31.5" x14ac:dyDescent="0.25">
      <c r="A2" s="2938" t="s">
        <v>1636</v>
      </c>
      <c r="B2" s="2938"/>
      <c r="C2" s="2938"/>
      <c r="D2" s="2938"/>
      <c r="E2" s="2938"/>
      <c r="F2" s="2938"/>
      <c r="G2" s="2938"/>
      <c r="H2" s="164"/>
    </row>
    <row r="3" spans="1:8" ht="7.5" customHeight="1" thickBot="1" x14ac:dyDescent="0.2"/>
    <row r="4" spans="1:8" ht="29.25" customHeight="1" x14ac:dyDescent="0.15">
      <c r="A4" s="791" t="s">
        <v>247</v>
      </c>
      <c r="B4" s="792" t="s">
        <v>675</v>
      </c>
      <c r="C4" s="792" t="s">
        <v>676</v>
      </c>
      <c r="D4" s="1838" t="s">
        <v>524</v>
      </c>
      <c r="E4" s="793" t="s">
        <v>677</v>
      </c>
      <c r="F4" s="793" t="s">
        <v>678</v>
      </c>
      <c r="G4" s="794" t="s">
        <v>119</v>
      </c>
    </row>
    <row r="5" spans="1:8" ht="20.100000000000001" customHeight="1" x14ac:dyDescent="0.15">
      <c r="A5" s="795" t="s">
        <v>103</v>
      </c>
      <c r="B5" s="796"/>
      <c r="C5" s="796"/>
      <c r="D5" s="1839" t="s">
        <v>1625</v>
      </c>
      <c r="E5" s="797">
        <f>SUM(E6,E9,E15,E21,E27,E32)</f>
        <v>6391</v>
      </c>
      <c r="F5" s="797">
        <f>SUM(F6,F9,F15,F21,F27,F32)</f>
        <v>12225897</v>
      </c>
      <c r="G5" s="798"/>
    </row>
    <row r="6" spans="1:8" ht="20.100000000000001" customHeight="1" x14ac:dyDescent="0.15">
      <c r="A6" s="2940" t="s">
        <v>1006</v>
      </c>
      <c r="B6" s="897" t="s">
        <v>46</v>
      </c>
      <c r="C6" s="897"/>
      <c r="D6" s="1840" t="s">
        <v>1624</v>
      </c>
      <c r="E6" s="898">
        <f>SUM(E7:E8)</f>
        <v>91</v>
      </c>
      <c r="F6" s="898">
        <f>SUM(F7:F8)</f>
        <v>352633</v>
      </c>
      <c r="G6" s="899"/>
    </row>
    <row r="7" spans="1:8" ht="20.100000000000001" customHeight="1" x14ac:dyDescent="0.15">
      <c r="A7" s="2941"/>
      <c r="B7" s="1835" t="s">
        <v>1557</v>
      </c>
      <c r="C7" s="1836" t="s">
        <v>1558</v>
      </c>
      <c r="D7" s="1825" t="s">
        <v>1612</v>
      </c>
      <c r="E7" s="1837">
        <v>1</v>
      </c>
      <c r="F7" s="1837">
        <v>227661</v>
      </c>
      <c r="G7" s="1827" t="s">
        <v>1475</v>
      </c>
    </row>
    <row r="8" spans="1:8" ht="20.100000000000001" customHeight="1" x14ac:dyDescent="0.15">
      <c r="A8" s="2941"/>
      <c r="B8" s="1805" t="s">
        <v>1559</v>
      </c>
      <c r="C8" s="1807" t="s">
        <v>1539</v>
      </c>
      <c r="D8" s="1826" t="s">
        <v>1613</v>
      </c>
      <c r="E8" s="1837">
        <v>90</v>
      </c>
      <c r="F8" s="1837">
        <v>124972</v>
      </c>
      <c r="G8" s="1834" t="s">
        <v>1476</v>
      </c>
    </row>
    <row r="9" spans="1:8" ht="20.100000000000001" customHeight="1" x14ac:dyDescent="0.15">
      <c r="A9" s="2936" t="s">
        <v>146</v>
      </c>
      <c r="B9" s="1804" t="s">
        <v>46</v>
      </c>
      <c r="C9" s="1804"/>
      <c r="D9" s="1804" t="s">
        <v>1524</v>
      </c>
      <c r="E9" s="1818">
        <f>SUM(E10:E14)</f>
        <v>1152</v>
      </c>
      <c r="F9" s="1818">
        <f>SUM(F10:F14)</f>
        <v>2448276</v>
      </c>
      <c r="G9" s="1815"/>
    </row>
    <row r="10" spans="1:8" ht="20.100000000000001" customHeight="1" x14ac:dyDescent="0.15">
      <c r="A10" s="2936"/>
      <c r="B10" s="1835" t="s">
        <v>1514</v>
      </c>
      <c r="C10" s="1836" t="s">
        <v>1515</v>
      </c>
      <c r="D10" s="1835" t="s">
        <v>1614</v>
      </c>
      <c r="E10" s="1837">
        <v>240</v>
      </c>
      <c r="F10" s="1837">
        <v>525373</v>
      </c>
      <c r="G10" s="1827"/>
    </row>
    <row r="11" spans="1:8" ht="20.100000000000001" customHeight="1" x14ac:dyDescent="0.15">
      <c r="A11" s="2936"/>
      <c r="B11" s="1835" t="s">
        <v>1516</v>
      </c>
      <c r="C11" s="1836" t="s">
        <v>1517</v>
      </c>
      <c r="D11" s="1835" t="s">
        <v>1615</v>
      </c>
      <c r="E11" s="1837">
        <v>164</v>
      </c>
      <c r="F11" s="1837">
        <v>365912</v>
      </c>
      <c r="G11" s="1827"/>
    </row>
    <row r="12" spans="1:8" ht="20.100000000000001" customHeight="1" x14ac:dyDescent="0.15">
      <c r="A12" s="2936"/>
      <c r="B12" s="1835" t="s">
        <v>1518</v>
      </c>
      <c r="C12" s="1836" t="s">
        <v>1519</v>
      </c>
      <c r="D12" s="1835" t="s">
        <v>1616</v>
      </c>
      <c r="E12" s="1837">
        <v>319</v>
      </c>
      <c r="F12" s="1837">
        <v>623848</v>
      </c>
      <c r="G12" s="1827"/>
    </row>
    <row r="13" spans="1:8" ht="20.100000000000001" customHeight="1" x14ac:dyDescent="0.15">
      <c r="A13" s="2936"/>
      <c r="B13" s="1835" t="s">
        <v>1520</v>
      </c>
      <c r="C13" s="1836" t="s">
        <v>1521</v>
      </c>
      <c r="D13" s="1835" t="s">
        <v>1617</v>
      </c>
      <c r="E13" s="1837">
        <v>216</v>
      </c>
      <c r="F13" s="1837">
        <v>457061</v>
      </c>
      <c r="G13" s="1827"/>
    </row>
    <row r="14" spans="1:8" ht="20.100000000000001" customHeight="1" x14ac:dyDescent="0.15">
      <c r="A14" s="2936"/>
      <c r="B14" s="1835" t="s">
        <v>1522</v>
      </c>
      <c r="C14" s="1836" t="s">
        <v>1523</v>
      </c>
      <c r="D14" s="1835" t="s">
        <v>1618</v>
      </c>
      <c r="E14" s="1837">
        <v>213</v>
      </c>
      <c r="F14" s="1837">
        <v>476082</v>
      </c>
      <c r="G14" s="1827"/>
    </row>
    <row r="15" spans="1:8" ht="20.100000000000001" customHeight="1" x14ac:dyDescent="0.15">
      <c r="A15" s="2935" t="s">
        <v>147</v>
      </c>
      <c r="B15" s="1806" t="s">
        <v>46</v>
      </c>
      <c r="C15" s="1806"/>
      <c r="D15" s="1806" t="s">
        <v>1535</v>
      </c>
      <c r="E15" s="1817">
        <f>SUM(E16:E20)</f>
        <v>1319</v>
      </c>
      <c r="F15" s="1817">
        <f>SUM(F16:F20)</f>
        <v>2360529</v>
      </c>
      <c r="G15" s="1811"/>
    </row>
    <row r="16" spans="1:8" ht="20.100000000000001" customHeight="1" x14ac:dyDescent="0.15">
      <c r="A16" s="2936"/>
      <c r="B16" s="1814" t="s">
        <v>1534</v>
      </c>
      <c r="C16" s="1828" t="s">
        <v>1525</v>
      </c>
      <c r="D16" s="1814" t="s">
        <v>1619</v>
      </c>
      <c r="E16" s="1819">
        <v>285</v>
      </c>
      <c r="F16" s="1819">
        <v>439829</v>
      </c>
      <c r="G16" s="1812"/>
    </row>
    <row r="17" spans="1:7" ht="20.100000000000001" customHeight="1" x14ac:dyDescent="0.15">
      <c r="A17" s="2936"/>
      <c r="B17" s="1814" t="s">
        <v>1526</v>
      </c>
      <c r="C17" s="1828" t="s">
        <v>1527</v>
      </c>
      <c r="D17" s="1814" t="s">
        <v>1620</v>
      </c>
      <c r="E17" s="1819">
        <v>298</v>
      </c>
      <c r="F17" s="1819">
        <v>498585</v>
      </c>
      <c r="G17" s="1812"/>
    </row>
    <row r="18" spans="1:7" ht="20.100000000000001" customHeight="1" x14ac:dyDescent="0.15">
      <c r="A18" s="2936"/>
      <c r="B18" s="1814" t="s">
        <v>1528</v>
      </c>
      <c r="C18" s="1828" t="s">
        <v>1529</v>
      </c>
      <c r="D18" s="1813" t="s">
        <v>1621</v>
      </c>
      <c r="E18" s="1819">
        <v>174</v>
      </c>
      <c r="F18" s="1819">
        <v>416504</v>
      </c>
      <c r="G18" s="1812"/>
    </row>
    <row r="19" spans="1:7" ht="20.100000000000001" customHeight="1" x14ac:dyDescent="0.15">
      <c r="A19" s="2936"/>
      <c r="B19" s="1809" t="s">
        <v>1530</v>
      </c>
      <c r="C19" s="1821" t="s">
        <v>1531</v>
      </c>
      <c r="D19" s="1809" t="s">
        <v>1622</v>
      </c>
      <c r="E19" s="1819">
        <v>254</v>
      </c>
      <c r="F19" s="1837">
        <v>425532</v>
      </c>
      <c r="G19" s="1812"/>
    </row>
    <row r="20" spans="1:7" ht="20.100000000000001" customHeight="1" x14ac:dyDescent="0.15">
      <c r="A20" s="2936"/>
      <c r="B20" s="1809" t="s">
        <v>1532</v>
      </c>
      <c r="C20" s="1821" t="s">
        <v>1533</v>
      </c>
      <c r="D20" s="1809" t="s">
        <v>1623</v>
      </c>
      <c r="E20" s="1819">
        <v>308</v>
      </c>
      <c r="F20" s="1837">
        <v>580079</v>
      </c>
      <c r="G20" s="1812"/>
    </row>
    <row r="21" spans="1:7" ht="20.100000000000001" customHeight="1" x14ac:dyDescent="0.15">
      <c r="A21" s="2935" t="s">
        <v>148</v>
      </c>
      <c r="B21" s="1806" t="s">
        <v>46</v>
      </c>
      <c r="C21" s="1806"/>
      <c r="D21" s="1806" t="s">
        <v>1602</v>
      </c>
      <c r="E21" s="1817">
        <f>SUM(E22:E26)</f>
        <v>751</v>
      </c>
      <c r="F21" s="1817">
        <f>SUM(F22:F26)</f>
        <v>2410820</v>
      </c>
      <c r="G21" s="1811"/>
    </row>
    <row r="22" spans="1:7" ht="20.100000000000001" customHeight="1" x14ac:dyDescent="0.15">
      <c r="A22" s="2936"/>
      <c r="B22" s="1835" t="s">
        <v>1592</v>
      </c>
      <c r="C22" s="1836" t="s">
        <v>1593</v>
      </c>
      <c r="D22" s="1835" t="s">
        <v>1611</v>
      </c>
      <c r="E22" s="1837">
        <v>153</v>
      </c>
      <c r="F22" s="1837">
        <v>333228</v>
      </c>
      <c r="G22" s="1827"/>
    </row>
    <row r="23" spans="1:7" ht="20.100000000000001" customHeight="1" x14ac:dyDescent="0.15">
      <c r="A23" s="2936"/>
      <c r="B23" s="1835" t="s">
        <v>1594</v>
      </c>
      <c r="C23" s="1836" t="s">
        <v>1595</v>
      </c>
      <c r="D23" s="1835" t="s">
        <v>1610</v>
      </c>
      <c r="E23" s="1837">
        <v>209</v>
      </c>
      <c r="F23" s="1837">
        <v>578021</v>
      </c>
      <c r="G23" s="1827"/>
    </row>
    <row r="24" spans="1:7" ht="20.100000000000001" customHeight="1" x14ac:dyDescent="0.15">
      <c r="A24" s="2936"/>
      <c r="B24" s="1835" t="s">
        <v>1596</v>
      </c>
      <c r="C24" s="1836" t="s">
        <v>1597</v>
      </c>
      <c r="D24" s="1835" t="s">
        <v>1609</v>
      </c>
      <c r="E24" s="1837">
        <v>164</v>
      </c>
      <c r="F24" s="1837">
        <v>474319</v>
      </c>
      <c r="G24" s="1827"/>
    </row>
    <row r="25" spans="1:7" ht="20.100000000000001" customHeight="1" x14ac:dyDescent="0.15">
      <c r="A25" s="2936"/>
      <c r="B25" s="1835" t="s">
        <v>1598</v>
      </c>
      <c r="C25" s="1836" t="s">
        <v>1599</v>
      </c>
      <c r="D25" s="1835" t="s">
        <v>1608</v>
      </c>
      <c r="E25" s="1837">
        <v>108</v>
      </c>
      <c r="F25" s="1837">
        <v>332047</v>
      </c>
      <c r="G25" s="1827"/>
    </row>
    <row r="26" spans="1:7" ht="20.100000000000001" customHeight="1" x14ac:dyDescent="0.15">
      <c r="A26" s="2936"/>
      <c r="B26" s="1835" t="s">
        <v>1600</v>
      </c>
      <c r="C26" s="1836" t="s">
        <v>1601</v>
      </c>
      <c r="D26" s="1814" t="s">
        <v>1607</v>
      </c>
      <c r="E26" s="1837">
        <v>117</v>
      </c>
      <c r="F26" s="1837">
        <v>693205</v>
      </c>
      <c r="G26" s="1827"/>
    </row>
    <row r="27" spans="1:7" ht="20.100000000000001" customHeight="1" x14ac:dyDescent="0.15">
      <c r="A27" s="2939" t="s">
        <v>62</v>
      </c>
      <c r="B27" s="1804" t="s">
        <v>46</v>
      </c>
      <c r="C27" s="1804"/>
      <c r="D27" s="1804" t="s">
        <v>1544</v>
      </c>
      <c r="E27" s="1818">
        <f>SUM(E28:E31)</f>
        <v>2268</v>
      </c>
      <c r="F27" s="1818">
        <f>SUM(F28:F31)</f>
        <v>2332510</v>
      </c>
      <c r="G27" s="1815"/>
    </row>
    <row r="28" spans="1:7" ht="20.100000000000001" customHeight="1" x14ac:dyDescent="0.15">
      <c r="A28" s="2939"/>
      <c r="B28" s="1822" t="s">
        <v>1536</v>
      </c>
      <c r="C28" s="1823" t="s">
        <v>1537</v>
      </c>
      <c r="D28" s="1816" t="s">
        <v>1606</v>
      </c>
      <c r="E28" s="1808">
        <v>904</v>
      </c>
      <c r="F28" s="1820">
        <v>507050</v>
      </c>
      <c r="G28" s="1830"/>
    </row>
    <row r="29" spans="1:7" ht="20.100000000000001" customHeight="1" x14ac:dyDescent="0.15">
      <c r="A29" s="2939"/>
      <c r="B29" s="1822" t="s">
        <v>1538</v>
      </c>
      <c r="C29" s="1823" t="s">
        <v>1539</v>
      </c>
      <c r="D29" s="1822" t="s">
        <v>1605</v>
      </c>
      <c r="E29" s="1808">
        <v>457</v>
      </c>
      <c r="F29" s="1808">
        <v>610765</v>
      </c>
      <c r="G29" s="1830"/>
    </row>
    <row r="30" spans="1:7" ht="20.100000000000001" customHeight="1" x14ac:dyDescent="0.15">
      <c r="A30" s="2939"/>
      <c r="B30" s="1822" t="s">
        <v>1540</v>
      </c>
      <c r="C30" s="1823" t="s">
        <v>1541</v>
      </c>
      <c r="D30" s="1822" t="s">
        <v>1604</v>
      </c>
      <c r="E30" s="1808">
        <v>483</v>
      </c>
      <c r="F30" s="1808">
        <v>605070</v>
      </c>
      <c r="G30" s="1830"/>
    </row>
    <row r="31" spans="1:7" ht="20.100000000000001" customHeight="1" x14ac:dyDescent="0.15">
      <c r="A31" s="2939"/>
      <c r="B31" s="1822" t="s">
        <v>1542</v>
      </c>
      <c r="C31" s="1823" t="s">
        <v>1543</v>
      </c>
      <c r="D31" s="1822" t="s">
        <v>1603</v>
      </c>
      <c r="E31" s="1808">
        <v>424</v>
      </c>
      <c r="F31" s="1808">
        <v>609625</v>
      </c>
      <c r="G31" s="1830"/>
    </row>
    <row r="32" spans="1:7" ht="20.100000000000001" customHeight="1" x14ac:dyDescent="0.15">
      <c r="A32" s="2935" t="s">
        <v>63</v>
      </c>
      <c r="B32" s="1806" t="s">
        <v>46</v>
      </c>
      <c r="C32" s="1806"/>
      <c r="D32" s="1806" t="s">
        <v>1544</v>
      </c>
      <c r="E32" s="1817">
        <f>SUM(E33:E36)</f>
        <v>810</v>
      </c>
      <c r="F32" s="1817">
        <f>SUM(F33:F36)</f>
        <v>2321129</v>
      </c>
      <c r="G32" s="1811"/>
    </row>
    <row r="33" spans="1:7" ht="20.100000000000001" customHeight="1" x14ac:dyDescent="0.15">
      <c r="A33" s="2936"/>
      <c r="B33" s="1829" t="s">
        <v>1545</v>
      </c>
      <c r="C33" s="1831" t="s">
        <v>1546</v>
      </c>
      <c r="D33" s="1829" t="s">
        <v>1547</v>
      </c>
      <c r="E33" s="1819">
        <v>239</v>
      </c>
      <c r="F33" s="1819">
        <v>621036</v>
      </c>
      <c r="G33" s="1812"/>
    </row>
    <row r="34" spans="1:7" ht="20.100000000000001" customHeight="1" x14ac:dyDescent="0.15">
      <c r="A34" s="2936"/>
      <c r="B34" s="1829" t="s">
        <v>1548</v>
      </c>
      <c r="C34" s="1831" t="s">
        <v>1549</v>
      </c>
      <c r="D34" s="1829" t="s">
        <v>1550</v>
      </c>
      <c r="E34" s="1819">
        <v>178</v>
      </c>
      <c r="F34" s="1819">
        <v>622547</v>
      </c>
      <c r="G34" s="1812"/>
    </row>
    <row r="35" spans="1:7" ht="20.100000000000001" customHeight="1" x14ac:dyDescent="0.15">
      <c r="A35" s="2936"/>
      <c r="B35" s="1835" t="s">
        <v>1551</v>
      </c>
      <c r="C35" s="1836" t="s">
        <v>1552</v>
      </c>
      <c r="D35" s="1835" t="s">
        <v>1553</v>
      </c>
      <c r="E35" s="1837">
        <v>185</v>
      </c>
      <c r="F35" s="1837">
        <v>590846</v>
      </c>
      <c r="G35" s="1827"/>
    </row>
    <row r="36" spans="1:7" ht="20.100000000000001" customHeight="1" thickBot="1" x14ac:dyDescent="0.2">
      <c r="A36" s="2937"/>
      <c r="B36" s="1824" t="s">
        <v>1554</v>
      </c>
      <c r="C36" s="1810" t="s">
        <v>1555</v>
      </c>
      <c r="D36" s="1824" t="s">
        <v>1556</v>
      </c>
      <c r="E36" s="1832">
        <v>208</v>
      </c>
      <c r="F36" s="1832">
        <v>486700</v>
      </c>
      <c r="G36" s="1833"/>
    </row>
  </sheetData>
  <sheetProtection password="CC19" sheet="1" objects="1" scenarios="1"/>
  <mergeCells count="7">
    <mergeCell ref="A32:A36"/>
    <mergeCell ref="A2:G2"/>
    <mergeCell ref="A9:A14"/>
    <mergeCell ref="A15:A20"/>
    <mergeCell ref="A21:A26"/>
    <mergeCell ref="A27:A31"/>
    <mergeCell ref="A6:A8"/>
  </mergeCells>
  <phoneticPr fontId="65" type="noConversion"/>
  <pageMargins left="0.72" right="0.66" top="1" bottom="1" header="0.5" footer="0.5"/>
  <pageSetup paperSize="9" scale="89" firstPageNumber="91" orientation="portrait" useFirstPageNumber="1" horizontalDpi="300" verticalDpi="300" r:id="rId1"/>
  <headerFooter alignWithMargins="0">
    <oddFooter>&amp;C- &amp;P -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2:T38"/>
  <sheetViews>
    <sheetView view="pageBreakPreview" zoomScaleNormal="70" zoomScaleSheetLayoutView="100" workbookViewId="0">
      <selection activeCell="H35" sqref="H35"/>
    </sheetView>
  </sheetViews>
  <sheetFormatPr defaultRowHeight="14.25" x14ac:dyDescent="0.15"/>
  <cols>
    <col min="1" max="1" width="7.109375" style="384" customWidth="1"/>
    <col min="2" max="2" width="8.109375" style="384" customWidth="1"/>
    <col min="3" max="3" width="9.33203125" style="384" bestFit="1" customWidth="1"/>
    <col min="4" max="5" width="9.5546875" style="163" bestFit="1" customWidth="1"/>
    <col min="6" max="9" width="9" style="163" bestFit="1" customWidth="1"/>
    <col min="10" max="18" width="9.109375" style="163" bestFit="1" customWidth="1"/>
    <col min="19" max="19" width="9.33203125" style="163" bestFit="1" customWidth="1"/>
    <col min="20" max="20" width="10.21875" style="163" bestFit="1" customWidth="1"/>
    <col min="21" max="16384" width="8.88671875" style="163"/>
  </cols>
  <sheetData>
    <row r="2" spans="1:9" ht="31.5" x14ac:dyDescent="0.4">
      <c r="A2" s="169" t="s">
        <v>679</v>
      </c>
      <c r="F2" s="1124"/>
    </row>
    <row r="3" spans="1:9" ht="21.75" customHeight="1" x14ac:dyDescent="0.15">
      <c r="I3" s="220" t="s">
        <v>396</v>
      </c>
    </row>
    <row r="4" spans="1:9" s="356" customFormat="1" ht="35.25" customHeight="1" x14ac:dyDescent="0.15">
      <c r="A4" s="2964" t="s">
        <v>876</v>
      </c>
      <c r="B4" s="2965"/>
      <c r="C4" s="2965"/>
      <c r="D4" s="799" t="s">
        <v>254</v>
      </c>
      <c r="E4" s="799" t="s">
        <v>146</v>
      </c>
      <c r="F4" s="900" t="s">
        <v>147</v>
      </c>
      <c r="G4" s="900" t="s">
        <v>148</v>
      </c>
      <c r="H4" s="900" t="s">
        <v>62</v>
      </c>
      <c r="I4" s="891" t="s">
        <v>63</v>
      </c>
    </row>
    <row r="5" spans="1:9" ht="27.75" customHeight="1" x14ac:dyDescent="0.15">
      <c r="A5" s="2966" t="s">
        <v>680</v>
      </c>
      <c r="B5" s="2967"/>
      <c r="C5" s="2967"/>
      <c r="D5" s="2274">
        <f t="shared" ref="D5:I5" si="0">D6+D25+D26</f>
        <v>2918</v>
      </c>
      <c r="E5" s="2274">
        <f t="shared" si="0"/>
        <v>441</v>
      </c>
      <c r="F5" s="2274">
        <f t="shared" si="0"/>
        <v>331</v>
      </c>
      <c r="G5" s="2274">
        <f>G6+G25+G26</f>
        <v>692</v>
      </c>
      <c r="H5" s="2274">
        <f t="shared" si="0"/>
        <v>1018</v>
      </c>
      <c r="I5" s="2275">
        <f t="shared" si="0"/>
        <v>436</v>
      </c>
    </row>
    <row r="6" spans="1:9" ht="27.75" customHeight="1" x14ac:dyDescent="0.15">
      <c r="A6" s="2640" t="s">
        <v>877</v>
      </c>
      <c r="B6" s="2647" t="s">
        <v>130</v>
      </c>
      <c r="C6" s="2647"/>
      <c r="D6" s="1914">
        <f t="shared" ref="D6:I6" si="1">D7+D16</f>
        <v>2739</v>
      </c>
      <c r="E6" s="1914">
        <f t="shared" si="1"/>
        <v>400</v>
      </c>
      <c r="F6" s="1914">
        <f t="shared" si="1"/>
        <v>287</v>
      </c>
      <c r="G6" s="1914">
        <f t="shared" si="1"/>
        <v>675</v>
      </c>
      <c r="H6" s="1914">
        <f t="shared" si="1"/>
        <v>985</v>
      </c>
      <c r="I6" s="2073">
        <f t="shared" si="1"/>
        <v>392</v>
      </c>
    </row>
    <row r="7" spans="1:9" ht="33.75" customHeight="1" x14ac:dyDescent="0.15">
      <c r="A7" s="2640"/>
      <c r="B7" s="2647" t="s">
        <v>878</v>
      </c>
      <c r="C7" s="395" t="s">
        <v>988</v>
      </c>
      <c r="D7" s="2276">
        <f t="shared" ref="D7:I7" si="2">SUM(D8:D15)</f>
        <v>1498</v>
      </c>
      <c r="E7" s="2276">
        <f t="shared" si="2"/>
        <v>164</v>
      </c>
      <c r="F7" s="2276">
        <f t="shared" si="2"/>
        <v>82</v>
      </c>
      <c r="G7" s="2277">
        <f>SUM(G8:G15)</f>
        <v>431</v>
      </c>
      <c r="H7" s="2276">
        <f t="shared" ref="H7" si="3">SUM(H8:H15)</f>
        <v>646</v>
      </c>
      <c r="I7" s="2278">
        <f t="shared" si="2"/>
        <v>175</v>
      </c>
    </row>
    <row r="8" spans="1:9" ht="27.75" customHeight="1" x14ac:dyDescent="0.15">
      <c r="A8" s="2640"/>
      <c r="B8" s="2647"/>
      <c r="C8" s="385" t="s">
        <v>388</v>
      </c>
      <c r="D8" s="1914">
        <f t="shared" ref="D8:D15" si="4">SUM(E8:I8)</f>
        <v>7</v>
      </c>
      <c r="E8" s="1702">
        <v>2</v>
      </c>
      <c r="F8" s="1702">
        <v>2</v>
      </c>
      <c r="G8" s="2279">
        <v>0</v>
      </c>
      <c r="H8" s="2188">
        <v>0</v>
      </c>
      <c r="I8" s="1635">
        <v>3</v>
      </c>
    </row>
    <row r="9" spans="1:9" ht="27.75" customHeight="1" x14ac:dyDescent="0.15">
      <c r="A9" s="2640"/>
      <c r="B9" s="2647"/>
      <c r="C9" s="385" t="s">
        <v>389</v>
      </c>
      <c r="D9" s="1914">
        <f t="shared" si="4"/>
        <v>1195</v>
      </c>
      <c r="E9" s="1702">
        <v>136</v>
      </c>
      <c r="F9" s="1702">
        <v>78</v>
      </c>
      <c r="G9" s="2279">
        <v>289</v>
      </c>
      <c r="H9" s="2188">
        <v>589</v>
      </c>
      <c r="I9" s="1635">
        <v>103</v>
      </c>
    </row>
    <row r="10" spans="1:9" ht="27.75" customHeight="1" x14ac:dyDescent="0.15">
      <c r="A10" s="2640"/>
      <c r="B10" s="2647"/>
      <c r="C10" s="385" t="s">
        <v>390</v>
      </c>
      <c r="D10" s="1914">
        <f t="shared" si="4"/>
        <v>71</v>
      </c>
      <c r="E10" s="1702">
        <v>15</v>
      </c>
      <c r="F10" s="1702">
        <v>1</v>
      </c>
      <c r="G10" s="2279">
        <v>18</v>
      </c>
      <c r="H10" s="2188">
        <v>26</v>
      </c>
      <c r="I10" s="1635">
        <v>11</v>
      </c>
    </row>
    <row r="11" spans="1:9" ht="27.75" customHeight="1" x14ac:dyDescent="0.15">
      <c r="A11" s="2640"/>
      <c r="B11" s="2647"/>
      <c r="C11" s="385" t="s">
        <v>391</v>
      </c>
      <c r="D11" s="1914">
        <f t="shared" si="4"/>
        <v>55</v>
      </c>
      <c r="E11" s="1702">
        <v>9</v>
      </c>
      <c r="F11" s="1702">
        <v>1</v>
      </c>
      <c r="G11" s="2279">
        <v>22</v>
      </c>
      <c r="H11" s="2188">
        <v>20</v>
      </c>
      <c r="I11" s="1635">
        <v>3</v>
      </c>
    </row>
    <row r="12" spans="1:9" ht="27.75" customHeight="1" x14ac:dyDescent="0.15">
      <c r="A12" s="2640"/>
      <c r="B12" s="2647"/>
      <c r="C12" s="385" t="s">
        <v>392</v>
      </c>
      <c r="D12" s="1914">
        <f t="shared" si="4"/>
        <v>9</v>
      </c>
      <c r="E12" s="1702">
        <v>2</v>
      </c>
      <c r="F12" s="1702"/>
      <c r="G12" s="2279">
        <v>2</v>
      </c>
      <c r="H12" s="2188">
        <v>0</v>
      </c>
      <c r="I12" s="1635">
        <v>5</v>
      </c>
    </row>
    <row r="13" spans="1:9" ht="27.75" customHeight="1" x14ac:dyDescent="0.15">
      <c r="A13" s="2640"/>
      <c r="B13" s="2647"/>
      <c r="C13" s="385" t="s">
        <v>393</v>
      </c>
      <c r="D13" s="1914">
        <f t="shared" si="4"/>
        <v>76</v>
      </c>
      <c r="E13" s="1702">
        <v>0</v>
      </c>
      <c r="F13" s="1702"/>
      <c r="G13" s="2279">
        <v>64</v>
      </c>
      <c r="H13" s="2188">
        <v>5</v>
      </c>
      <c r="I13" s="1635">
        <v>7</v>
      </c>
    </row>
    <row r="14" spans="1:9" ht="27.75" customHeight="1" x14ac:dyDescent="0.15">
      <c r="A14" s="2640"/>
      <c r="B14" s="2647"/>
      <c r="C14" s="385" t="s">
        <v>394</v>
      </c>
      <c r="D14" s="1914">
        <f t="shared" si="4"/>
        <v>0</v>
      </c>
      <c r="E14" s="1702">
        <v>0</v>
      </c>
      <c r="F14" s="1702"/>
      <c r="G14" s="2279"/>
      <c r="H14" s="2188">
        <v>0</v>
      </c>
      <c r="I14" s="1635"/>
    </row>
    <row r="15" spans="1:9" ht="27.75" customHeight="1" x14ac:dyDescent="0.15">
      <c r="A15" s="2640"/>
      <c r="B15" s="2647"/>
      <c r="C15" s="385" t="s">
        <v>879</v>
      </c>
      <c r="D15" s="1914">
        <f t="shared" si="4"/>
        <v>85</v>
      </c>
      <c r="E15" s="1702">
        <v>0</v>
      </c>
      <c r="F15" s="1702"/>
      <c r="G15" s="2279">
        <v>36</v>
      </c>
      <c r="H15" s="2188">
        <v>6</v>
      </c>
      <c r="I15" s="1635">
        <v>43</v>
      </c>
    </row>
    <row r="16" spans="1:9" ht="32.25" customHeight="1" x14ac:dyDescent="0.15">
      <c r="A16" s="2640"/>
      <c r="B16" s="2647" t="s">
        <v>960</v>
      </c>
      <c r="C16" s="395" t="s">
        <v>988</v>
      </c>
      <c r="D16" s="2276">
        <f t="shared" ref="D16:I16" si="5">SUM(D17:D24)</f>
        <v>1241</v>
      </c>
      <c r="E16" s="2276">
        <f t="shared" si="5"/>
        <v>236</v>
      </c>
      <c r="F16" s="2276">
        <f t="shared" ref="F16" si="6">SUM(F17:F24)</f>
        <v>205</v>
      </c>
      <c r="G16" s="2277">
        <f>SUM(G17:G24)</f>
        <v>244</v>
      </c>
      <c r="H16" s="2277">
        <f t="shared" ref="H16" si="7">SUM(H17:H24)</f>
        <v>339</v>
      </c>
      <c r="I16" s="2278">
        <f t="shared" si="5"/>
        <v>217</v>
      </c>
    </row>
    <row r="17" spans="1:20" ht="27.75" customHeight="1" x14ac:dyDescent="0.15">
      <c r="A17" s="2640"/>
      <c r="B17" s="2647"/>
      <c r="C17" s="385" t="s">
        <v>388</v>
      </c>
      <c r="D17" s="1914">
        <f t="shared" ref="D17:D26" si="8">SUM(E17:I17)</f>
        <v>57</v>
      </c>
      <c r="E17" s="1702">
        <v>30</v>
      </c>
      <c r="F17" s="1702">
        <v>5</v>
      </c>
      <c r="G17" s="2279">
        <v>3</v>
      </c>
      <c r="H17" s="2280">
        <v>4</v>
      </c>
      <c r="I17" s="1635">
        <v>15</v>
      </c>
    </row>
    <row r="18" spans="1:20" ht="27.75" customHeight="1" x14ac:dyDescent="0.15">
      <c r="A18" s="2640"/>
      <c r="B18" s="2647"/>
      <c r="C18" s="385" t="s">
        <v>389</v>
      </c>
      <c r="D18" s="1914">
        <f t="shared" si="8"/>
        <v>951</v>
      </c>
      <c r="E18" s="1702">
        <v>150</v>
      </c>
      <c r="F18" s="1702">
        <v>178</v>
      </c>
      <c r="G18" s="2279">
        <v>199</v>
      </c>
      <c r="H18" s="2280">
        <v>306</v>
      </c>
      <c r="I18" s="1635">
        <v>118</v>
      </c>
    </row>
    <row r="19" spans="1:20" ht="27.75" customHeight="1" x14ac:dyDescent="0.15">
      <c r="A19" s="2640"/>
      <c r="B19" s="2647"/>
      <c r="C19" s="385" t="s">
        <v>390</v>
      </c>
      <c r="D19" s="1914">
        <f t="shared" si="8"/>
        <v>129</v>
      </c>
      <c r="E19" s="1702">
        <v>23</v>
      </c>
      <c r="F19" s="1702">
        <v>15</v>
      </c>
      <c r="G19" s="2279">
        <v>28</v>
      </c>
      <c r="H19" s="2280">
        <v>19</v>
      </c>
      <c r="I19" s="1635">
        <v>44</v>
      </c>
    </row>
    <row r="20" spans="1:20" ht="27.75" customHeight="1" x14ac:dyDescent="0.15">
      <c r="A20" s="2640"/>
      <c r="B20" s="2647"/>
      <c r="C20" s="385" t="s">
        <v>391</v>
      </c>
      <c r="D20" s="1914">
        <f t="shared" si="8"/>
        <v>61</v>
      </c>
      <c r="E20" s="1702">
        <v>28</v>
      </c>
      <c r="F20" s="1702">
        <v>5</v>
      </c>
      <c r="G20" s="2279">
        <v>7</v>
      </c>
      <c r="H20" s="2280">
        <v>10</v>
      </c>
      <c r="I20" s="1635">
        <v>11</v>
      </c>
    </row>
    <row r="21" spans="1:20" ht="27.75" customHeight="1" x14ac:dyDescent="0.15">
      <c r="A21" s="2640"/>
      <c r="B21" s="2647"/>
      <c r="C21" s="385" t="s">
        <v>392</v>
      </c>
      <c r="D21" s="1914">
        <f t="shared" si="8"/>
        <v>10</v>
      </c>
      <c r="E21" s="1702">
        <v>1</v>
      </c>
      <c r="F21" s="1702">
        <v>2</v>
      </c>
      <c r="G21" s="2279">
        <v>2</v>
      </c>
      <c r="H21" s="2280">
        <v>0</v>
      </c>
      <c r="I21" s="1635">
        <v>5</v>
      </c>
    </row>
    <row r="22" spans="1:20" ht="27.75" customHeight="1" x14ac:dyDescent="0.15">
      <c r="A22" s="2640"/>
      <c r="B22" s="2647"/>
      <c r="C22" s="385" t="s">
        <v>393</v>
      </c>
      <c r="D22" s="1914">
        <f t="shared" si="8"/>
        <v>9</v>
      </c>
      <c r="E22" s="1702">
        <v>3</v>
      </c>
      <c r="F22" s="1702"/>
      <c r="G22" s="2279">
        <v>5</v>
      </c>
      <c r="H22" s="2280">
        <v>0</v>
      </c>
      <c r="I22" s="1635">
        <v>1</v>
      </c>
    </row>
    <row r="23" spans="1:20" ht="27.75" customHeight="1" x14ac:dyDescent="0.15">
      <c r="A23" s="2640"/>
      <c r="B23" s="2647"/>
      <c r="C23" s="385" t="s">
        <v>394</v>
      </c>
      <c r="D23" s="1914">
        <f t="shared" si="8"/>
        <v>1</v>
      </c>
      <c r="E23" s="1702">
        <v>0</v>
      </c>
      <c r="F23" s="1702"/>
      <c r="G23" s="2279"/>
      <c r="H23" s="2280">
        <v>0</v>
      </c>
      <c r="I23" s="1635">
        <v>1</v>
      </c>
    </row>
    <row r="24" spans="1:20" ht="27.75" customHeight="1" x14ac:dyDescent="0.15">
      <c r="A24" s="2640"/>
      <c r="B24" s="2647"/>
      <c r="C24" s="385" t="s">
        <v>879</v>
      </c>
      <c r="D24" s="1914">
        <f t="shared" si="8"/>
        <v>23</v>
      </c>
      <c r="E24" s="1702">
        <v>1</v>
      </c>
      <c r="F24" s="1702"/>
      <c r="G24" s="2279"/>
      <c r="H24" s="2280">
        <v>0</v>
      </c>
      <c r="I24" s="1635">
        <v>22</v>
      </c>
    </row>
    <row r="25" spans="1:20" ht="27.75" customHeight="1" x14ac:dyDescent="0.15">
      <c r="A25" s="2944" t="s">
        <v>880</v>
      </c>
      <c r="B25" s="2945"/>
      <c r="C25" s="2946"/>
      <c r="D25" s="2276">
        <f t="shared" si="8"/>
        <v>58</v>
      </c>
      <c r="E25" s="2277">
        <v>14</v>
      </c>
      <c r="F25" s="2276">
        <v>20</v>
      </c>
      <c r="G25" s="2277">
        <v>5</v>
      </c>
      <c r="H25" s="2281">
        <v>6</v>
      </c>
      <c r="I25" s="2278">
        <v>13</v>
      </c>
    </row>
    <row r="26" spans="1:20" ht="27.75" customHeight="1" x14ac:dyDescent="0.15">
      <c r="A26" s="2641" t="s">
        <v>681</v>
      </c>
      <c r="B26" s="2947"/>
      <c r="C26" s="2947"/>
      <c r="D26" s="2282">
        <f t="shared" si="8"/>
        <v>121</v>
      </c>
      <c r="E26" s="1723">
        <v>27</v>
      </c>
      <c r="F26" s="1723">
        <v>24</v>
      </c>
      <c r="G26" s="1723">
        <v>12</v>
      </c>
      <c r="H26" s="1723">
        <v>27</v>
      </c>
      <c r="I26" s="2077">
        <v>31</v>
      </c>
    </row>
    <row r="27" spans="1:20" ht="21.75" customHeight="1" x14ac:dyDescent="0.15">
      <c r="C27" s="473"/>
      <c r="D27" s="197"/>
    </row>
    <row r="28" spans="1:20" ht="21.75" customHeight="1" x14ac:dyDescent="0.15">
      <c r="A28" s="2938" t="s">
        <v>1001</v>
      </c>
      <c r="B28" s="2951"/>
      <c r="C28" s="2951"/>
      <c r="D28" s="2951"/>
      <c r="E28" s="2951"/>
      <c r="F28" s="2951"/>
      <c r="G28" s="2951"/>
      <c r="H28" s="2951"/>
      <c r="I28" s="2951"/>
      <c r="J28" s="2951"/>
      <c r="K28" s="2951"/>
      <c r="L28" s="2951"/>
      <c r="M28" s="2951"/>
      <c r="N28" s="2951"/>
      <c r="O28" s="2951"/>
      <c r="P28" s="2951"/>
      <c r="Q28" s="2951"/>
      <c r="R28" s="2951"/>
    </row>
    <row r="29" spans="1:20" ht="21.75" customHeight="1" thickBot="1" x14ac:dyDescent="0.2">
      <c r="T29" s="220" t="s">
        <v>396</v>
      </c>
    </row>
    <row r="30" spans="1:20" s="353" customFormat="1" ht="35.25" customHeight="1" x14ac:dyDescent="0.15">
      <c r="A30" s="2952" t="s">
        <v>961</v>
      </c>
      <c r="B30" s="2953"/>
      <c r="C30" s="2954" t="s">
        <v>254</v>
      </c>
      <c r="D30" s="2955"/>
      <c r="E30" s="2956"/>
      <c r="F30" s="2954" t="s">
        <v>945</v>
      </c>
      <c r="G30" s="2955"/>
      <c r="H30" s="2956"/>
      <c r="I30" s="2948" t="s">
        <v>1452</v>
      </c>
      <c r="J30" s="2949"/>
      <c r="K30" s="2950"/>
      <c r="L30" s="2948" t="s">
        <v>944</v>
      </c>
      <c r="M30" s="2949"/>
      <c r="N30" s="2950"/>
      <c r="O30" s="2948" t="s">
        <v>794</v>
      </c>
      <c r="P30" s="2949"/>
      <c r="Q30" s="2950"/>
      <c r="R30" s="2954" t="s">
        <v>805</v>
      </c>
      <c r="S30" s="2955"/>
      <c r="T30" s="2968"/>
    </row>
    <row r="31" spans="1:20" s="200" customFormat="1" ht="34.5" customHeight="1" x14ac:dyDescent="0.15">
      <c r="A31" s="2960" t="s">
        <v>680</v>
      </c>
      <c r="B31" s="2961"/>
      <c r="C31" s="398" t="s">
        <v>983</v>
      </c>
      <c r="D31" s="394" t="s">
        <v>984</v>
      </c>
      <c r="E31" s="394" t="s">
        <v>985</v>
      </c>
      <c r="F31" s="800" t="s">
        <v>986</v>
      </c>
      <c r="G31" s="801" t="s">
        <v>987</v>
      </c>
      <c r="H31" s="801" t="s">
        <v>985</v>
      </c>
      <c r="I31" s="901" t="s">
        <v>1453</v>
      </c>
      <c r="J31" s="902" t="s">
        <v>1454</v>
      </c>
      <c r="K31" s="902" t="s">
        <v>1455</v>
      </c>
      <c r="L31" s="901" t="s">
        <v>986</v>
      </c>
      <c r="M31" s="902" t="s">
        <v>1454</v>
      </c>
      <c r="N31" s="902" t="s">
        <v>1455</v>
      </c>
      <c r="O31" s="901" t="s">
        <v>986</v>
      </c>
      <c r="P31" s="902" t="s">
        <v>987</v>
      </c>
      <c r="Q31" s="905" t="s">
        <v>985</v>
      </c>
      <c r="R31" s="799" t="s">
        <v>986</v>
      </c>
      <c r="S31" s="892" t="s">
        <v>987</v>
      </c>
      <c r="T31" s="893" t="s">
        <v>985</v>
      </c>
    </row>
    <row r="32" spans="1:20" ht="21.75" customHeight="1" x14ac:dyDescent="0.15">
      <c r="A32" s="2962"/>
      <c r="B32" s="2963"/>
      <c r="C32" s="2017">
        <f>C33+C36+C37</f>
        <v>2918</v>
      </c>
      <c r="D32" s="2256">
        <f t="shared" ref="D32:R32" si="9">D33+D36+D37</f>
        <v>486</v>
      </c>
      <c r="E32" s="2256">
        <f t="shared" si="9"/>
        <v>2432</v>
      </c>
      <c r="F32" s="2257">
        <f>F33+F36+F37</f>
        <v>441</v>
      </c>
      <c r="G32" s="2256">
        <v>196</v>
      </c>
      <c r="H32" s="2256">
        <v>230</v>
      </c>
      <c r="I32" s="2257">
        <f>I33+I36+I37</f>
        <v>331</v>
      </c>
      <c r="J32" s="2256">
        <v>16</v>
      </c>
      <c r="K32" s="2256">
        <v>315</v>
      </c>
      <c r="L32" s="2257">
        <f t="shared" si="9"/>
        <v>692</v>
      </c>
      <c r="M32" s="2258">
        <v>147</v>
      </c>
      <c r="N32" s="2258">
        <v>545</v>
      </c>
      <c r="O32" s="2257">
        <f t="shared" si="9"/>
        <v>1018</v>
      </c>
      <c r="P32" s="2258">
        <v>19</v>
      </c>
      <c r="Q32" s="2258">
        <v>999</v>
      </c>
      <c r="R32" s="2257">
        <f t="shared" si="9"/>
        <v>436</v>
      </c>
      <c r="S32" s="2256">
        <v>102</v>
      </c>
      <c r="T32" s="2259">
        <v>334</v>
      </c>
    </row>
    <row r="33" spans="1:20" s="458" customFormat="1" ht="21.75" customHeight="1" x14ac:dyDescent="0.15">
      <c r="A33" s="2957" t="s">
        <v>1037</v>
      </c>
      <c r="B33" s="396" t="s">
        <v>1038</v>
      </c>
      <c r="C33" s="2027">
        <f>F33+I33+L33+O33+R33</f>
        <v>2739</v>
      </c>
      <c r="D33" s="2260">
        <f>D34+D35</f>
        <v>445</v>
      </c>
      <c r="E33" s="2260">
        <f>E34+E35</f>
        <v>2294</v>
      </c>
      <c r="F33" s="2261">
        <f>F34+F35</f>
        <v>400</v>
      </c>
      <c r="G33" s="2260">
        <v>173</v>
      </c>
      <c r="H33" s="2260">
        <v>211</v>
      </c>
      <c r="I33" s="2261">
        <f t="shared" ref="I33:O33" si="10">I34+I35</f>
        <v>287</v>
      </c>
      <c r="J33" s="2260">
        <v>16</v>
      </c>
      <c r="K33" s="2260">
        <v>271</v>
      </c>
      <c r="L33" s="2261">
        <f t="shared" si="10"/>
        <v>675</v>
      </c>
      <c r="M33" s="2262">
        <v>143</v>
      </c>
      <c r="N33" s="2262">
        <v>532</v>
      </c>
      <c r="O33" s="2261">
        <f t="shared" si="10"/>
        <v>985</v>
      </c>
      <c r="P33" s="2262">
        <v>16</v>
      </c>
      <c r="Q33" s="2262">
        <v>969</v>
      </c>
      <c r="R33" s="2261">
        <f>R34+R35</f>
        <v>392</v>
      </c>
      <c r="S33" s="2260">
        <v>89</v>
      </c>
      <c r="T33" s="2263">
        <v>303</v>
      </c>
    </row>
    <row r="34" spans="1:20" s="458" customFormat="1" ht="21.75" customHeight="1" x14ac:dyDescent="0.25">
      <c r="A34" s="2957"/>
      <c r="B34" s="396" t="s">
        <v>1039</v>
      </c>
      <c r="C34" s="2027">
        <f>F34+I34+L34+O34+R34</f>
        <v>1498</v>
      </c>
      <c r="D34" s="2260">
        <f>G34+J34+M34+P34+S34</f>
        <v>233</v>
      </c>
      <c r="E34" s="2260">
        <f>H34+K34+Q34+T34+N34</f>
        <v>1265</v>
      </c>
      <c r="F34" s="2261">
        <f>G34+H34</f>
        <v>164</v>
      </c>
      <c r="G34" s="2262">
        <v>112</v>
      </c>
      <c r="H34" s="2262">
        <v>52</v>
      </c>
      <c r="I34" s="2261">
        <f>J34+K34</f>
        <v>82</v>
      </c>
      <c r="J34" s="2262">
        <v>8</v>
      </c>
      <c r="K34" s="2262">
        <v>74</v>
      </c>
      <c r="L34" s="2261">
        <f>M34+N34</f>
        <v>431</v>
      </c>
      <c r="M34" s="2262">
        <v>78</v>
      </c>
      <c r="N34" s="2262">
        <v>353</v>
      </c>
      <c r="O34" s="2261">
        <f>P34+Q34</f>
        <v>646</v>
      </c>
      <c r="P34" s="2264">
        <v>7</v>
      </c>
      <c r="Q34" s="2264">
        <v>639</v>
      </c>
      <c r="R34" s="2261">
        <f>S34+T34</f>
        <v>175</v>
      </c>
      <c r="S34" s="2265">
        <v>28</v>
      </c>
      <c r="T34" s="2266">
        <v>147</v>
      </c>
    </row>
    <row r="35" spans="1:20" s="458" customFormat="1" ht="21.75" customHeight="1" x14ac:dyDescent="0.25">
      <c r="A35" s="2957"/>
      <c r="B35" s="396" t="s">
        <v>1040</v>
      </c>
      <c r="C35" s="2027">
        <f>F35+I35+L35+R35+O35</f>
        <v>1241</v>
      </c>
      <c r="D35" s="2260">
        <f>G35+J35+M35+P35+S35</f>
        <v>212</v>
      </c>
      <c r="E35" s="2260">
        <f>H35+K35+Q35+T35+N35</f>
        <v>1029</v>
      </c>
      <c r="F35" s="2261">
        <f>G35+H35</f>
        <v>236</v>
      </c>
      <c r="G35" s="2262">
        <v>69</v>
      </c>
      <c r="H35" s="2262">
        <v>167</v>
      </c>
      <c r="I35" s="2261">
        <f>J35+K35</f>
        <v>205</v>
      </c>
      <c r="J35" s="2262">
        <v>8</v>
      </c>
      <c r="K35" s="2262">
        <v>197</v>
      </c>
      <c r="L35" s="2261">
        <f>M35+N35</f>
        <v>244</v>
      </c>
      <c r="M35" s="2262">
        <v>65</v>
      </c>
      <c r="N35" s="2262">
        <v>179</v>
      </c>
      <c r="O35" s="2261">
        <f>P35+Q35</f>
        <v>339</v>
      </c>
      <c r="P35" s="2264">
        <v>9</v>
      </c>
      <c r="Q35" s="2264">
        <v>330</v>
      </c>
      <c r="R35" s="2261">
        <f>S35+T35</f>
        <v>217</v>
      </c>
      <c r="S35" s="2265">
        <v>61</v>
      </c>
      <c r="T35" s="2266">
        <v>156</v>
      </c>
    </row>
    <row r="36" spans="1:20" s="458" customFormat="1" ht="21.75" customHeight="1" x14ac:dyDescent="0.15">
      <c r="A36" s="2958" t="s">
        <v>1041</v>
      </c>
      <c r="B36" s="2959"/>
      <c r="C36" s="2011">
        <f>F36+I36+L36+O36+R36</f>
        <v>58</v>
      </c>
      <c r="D36" s="2267">
        <f>G36+J36+M36+P36+S36</f>
        <v>8</v>
      </c>
      <c r="E36" s="2267">
        <f>H36+K36+Q36+T36+N36</f>
        <v>50</v>
      </c>
      <c r="F36" s="2261">
        <f>G36+H36</f>
        <v>14</v>
      </c>
      <c r="G36" s="2268">
        <v>2</v>
      </c>
      <c r="H36" s="2268">
        <v>12</v>
      </c>
      <c r="I36" s="2261">
        <f>J36+K36</f>
        <v>20</v>
      </c>
      <c r="J36" s="2262"/>
      <c r="K36" s="2262">
        <v>20</v>
      </c>
      <c r="L36" s="2261">
        <f>M36+N36</f>
        <v>5</v>
      </c>
      <c r="M36" s="2262">
        <v>2</v>
      </c>
      <c r="N36" s="2262">
        <v>3</v>
      </c>
      <c r="O36" s="2261">
        <f>P36+Q36</f>
        <v>6</v>
      </c>
      <c r="P36" s="2264">
        <v>0</v>
      </c>
      <c r="Q36" s="2264">
        <v>6</v>
      </c>
      <c r="R36" s="2261">
        <f>S36+T36</f>
        <v>13</v>
      </c>
      <c r="S36" s="2268">
        <v>4</v>
      </c>
      <c r="T36" s="2269">
        <v>9</v>
      </c>
    </row>
    <row r="37" spans="1:20" s="458" customFormat="1" ht="21.75" customHeight="1" thickBot="1" x14ac:dyDescent="0.2">
      <c r="A37" s="2942" t="s">
        <v>681</v>
      </c>
      <c r="B37" s="2943"/>
      <c r="C37" s="2031">
        <f>F37+I37+L37+O37+R37</f>
        <v>121</v>
      </c>
      <c r="D37" s="2270">
        <f>G37+J37+M37+P37+S37</f>
        <v>33</v>
      </c>
      <c r="E37" s="2270">
        <f>H37+K37+Q37+T37+N37</f>
        <v>88</v>
      </c>
      <c r="F37" s="2271">
        <f>G37+H37</f>
        <v>27</v>
      </c>
      <c r="G37" s="2272">
        <v>19</v>
      </c>
      <c r="H37" s="2272">
        <v>8</v>
      </c>
      <c r="I37" s="2271">
        <f>J37+K37</f>
        <v>24</v>
      </c>
      <c r="J37" s="2272"/>
      <c r="K37" s="2272">
        <v>24</v>
      </c>
      <c r="L37" s="2271">
        <f>M37+N37</f>
        <v>12</v>
      </c>
      <c r="M37" s="2272">
        <v>2</v>
      </c>
      <c r="N37" s="2272">
        <v>10</v>
      </c>
      <c r="O37" s="2271">
        <f>P37+Q37</f>
        <v>27</v>
      </c>
      <c r="P37" s="2272">
        <v>3</v>
      </c>
      <c r="Q37" s="2272">
        <v>24</v>
      </c>
      <c r="R37" s="2271">
        <f>S37+T37</f>
        <v>31</v>
      </c>
      <c r="S37" s="2272">
        <v>9</v>
      </c>
      <c r="T37" s="2273">
        <v>22</v>
      </c>
    </row>
    <row r="38" spans="1:20" x14ac:dyDescent="0.15">
      <c r="B38" s="397"/>
      <c r="C38" s="397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</row>
  </sheetData>
  <sheetProtection password="CC19" sheet="1" objects="1" scenarios="1"/>
  <mergeCells count="20">
    <mergeCell ref="A4:C4"/>
    <mergeCell ref="A5:C5"/>
    <mergeCell ref="O30:Q30"/>
    <mergeCell ref="R30:T30"/>
    <mergeCell ref="A6:A24"/>
    <mergeCell ref="B6:C6"/>
    <mergeCell ref="B7:B15"/>
    <mergeCell ref="B16:B24"/>
    <mergeCell ref="F30:H30"/>
    <mergeCell ref="L30:N30"/>
    <mergeCell ref="A37:B37"/>
    <mergeCell ref="A25:C25"/>
    <mergeCell ref="A26:C26"/>
    <mergeCell ref="I30:K30"/>
    <mergeCell ref="A28:R28"/>
    <mergeCell ref="A30:B30"/>
    <mergeCell ref="C30:E30"/>
    <mergeCell ref="A33:A35"/>
    <mergeCell ref="A36:B36"/>
    <mergeCell ref="A31:B32"/>
  </mergeCells>
  <phoneticPr fontId="65" type="noConversion"/>
  <pageMargins left="0.7" right="0.7" top="0.75" bottom="0.75" header="0.3" footer="0.3"/>
  <pageSetup paperSize="9" scale="74" firstPageNumber="92" orientation="portrait" useFirstPageNumber="1" r:id="rId1"/>
  <rowBreaks count="1" manualBreakCount="1">
    <brk id="29" max="16383" man="1"/>
  </rowBreaks>
  <colBreaks count="1" manualBreakCount="1">
    <brk id="9" max="1048575" man="1"/>
  </colBreak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  <pageSetUpPr fitToPage="1"/>
  </sheetPr>
  <dimension ref="A2:K32"/>
  <sheetViews>
    <sheetView view="pageBreakPreview" zoomScaleNormal="100" zoomScaleSheetLayoutView="100" workbookViewId="0">
      <selection activeCell="A20" sqref="A20"/>
    </sheetView>
  </sheetViews>
  <sheetFormatPr defaultRowHeight="13.5" x14ac:dyDescent="0.15"/>
  <cols>
    <col min="1" max="1" width="8.88671875" style="163"/>
    <col min="2" max="2" width="12.21875" style="163" customWidth="1"/>
    <col min="3" max="4" width="10.5546875" style="163" customWidth="1"/>
    <col min="5" max="5" width="10.5546875" style="458" customWidth="1"/>
    <col min="6" max="7" width="10.5546875" style="163" customWidth="1"/>
    <col min="8" max="8" width="10.5546875" style="458" customWidth="1"/>
    <col min="9" max="10" width="8.88671875" style="163"/>
    <col min="11" max="11" width="15" style="163" bestFit="1" customWidth="1"/>
    <col min="12" max="16384" width="8.88671875" style="163"/>
  </cols>
  <sheetData>
    <row r="2" spans="1:8" ht="33" customHeight="1" x14ac:dyDescent="0.4">
      <c r="A2" s="169" t="s">
        <v>682</v>
      </c>
      <c r="E2" s="1124"/>
      <c r="H2" s="163"/>
    </row>
    <row r="3" spans="1:8" s="222" customFormat="1" ht="20.25" customHeight="1" thickBot="1" x14ac:dyDescent="0.2">
      <c r="E3" s="474"/>
      <c r="G3" s="222" t="s">
        <v>830</v>
      </c>
    </row>
    <row r="4" spans="1:8" s="170" customFormat="1" ht="29.25" customHeight="1" x14ac:dyDescent="0.15">
      <c r="A4" s="2971" t="s">
        <v>683</v>
      </c>
      <c r="B4" s="2972"/>
      <c r="C4" s="802" t="s">
        <v>254</v>
      </c>
      <c r="D4" s="896" t="s">
        <v>146</v>
      </c>
      <c r="E4" s="896" t="s">
        <v>147</v>
      </c>
      <c r="F4" s="896" t="s">
        <v>148</v>
      </c>
      <c r="G4" s="896" t="s">
        <v>62</v>
      </c>
      <c r="H4" s="894" t="s">
        <v>63</v>
      </c>
    </row>
    <row r="5" spans="1:8" s="222" customFormat="1" ht="29.25" customHeight="1" x14ac:dyDescent="0.15">
      <c r="A5" s="2973" t="s">
        <v>636</v>
      </c>
      <c r="B5" s="2974"/>
      <c r="C5" s="2131">
        <f t="shared" ref="C5:H5" si="0">SUM(C6:C7)</f>
        <v>1661</v>
      </c>
      <c r="D5" s="2131">
        <f t="shared" si="0"/>
        <v>193</v>
      </c>
      <c r="E5" s="2131">
        <f t="shared" si="0"/>
        <v>263</v>
      </c>
      <c r="F5" s="2131">
        <f t="shared" si="0"/>
        <v>655</v>
      </c>
      <c r="G5" s="2131">
        <f t="shared" si="0"/>
        <v>402</v>
      </c>
      <c r="H5" s="2132">
        <f t="shared" si="0"/>
        <v>148</v>
      </c>
    </row>
    <row r="6" spans="1:8" s="222" customFormat="1" ht="29.25" customHeight="1" x14ac:dyDescent="0.15">
      <c r="A6" s="2975" t="s">
        <v>684</v>
      </c>
      <c r="B6" s="2976"/>
      <c r="C6" s="2133">
        <f>SUM(D6:H6)</f>
        <v>556</v>
      </c>
      <c r="D6" s="2134">
        <v>86</v>
      </c>
      <c r="E6" s="2135">
        <v>90</v>
      </c>
      <c r="F6" s="2136">
        <v>158</v>
      </c>
      <c r="G6" s="2134">
        <v>141</v>
      </c>
      <c r="H6" s="2137">
        <v>81</v>
      </c>
    </row>
    <row r="7" spans="1:8" s="222" customFormat="1" ht="29.25" customHeight="1" thickBot="1" x14ac:dyDescent="0.2">
      <c r="A7" s="2977" t="s">
        <v>685</v>
      </c>
      <c r="B7" s="2978"/>
      <c r="C7" s="2138">
        <f>SUM(D7:H7)</f>
        <v>1105</v>
      </c>
      <c r="D7" s="2139">
        <v>107</v>
      </c>
      <c r="E7" s="2140">
        <v>173</v>
      </c>
      <c r="F7" s="2141">
        <v>497</v>
      </c>
      <c r="G7" s="2141">
        <v>261</v>
      </c>
      <c r="H7" s="2142">
        <v>67</v>
      </c>
    </row>
    <row r="8" spans="1:8" ht="25.5" customHeight="1" x14ac:dyDescent="0.15">
      <c r="D8" s="675"/>
    </row>
    <row r="9" spans="1:8" ht="36.75" customHeight="1" x14ac:dyDescent="0.4">
      <c r="A9" s="169" t="s">
        <v>800</v>
      </c>
      <c r="D9" s="675"/>
      <c r="G9" s="1124"/>
    </row>
    <row r="10" spans="1:8" ht="22.5" customHeight="1" thickBot="1" x14ac:dyDescent="0.2">
      <c r="A10" s="1436"/>
      <c r="D10" s="675"/>
      <c r="H10" s="474" t="s">
        <v>829</v>
      </c>
    </row>
    <row r="11" spans="1:8" s="222" customFormat="1" ht="33.75" customHeight="1" x14ac:dyDescent="0.15">
      <c r="A11" s="2971" t="s">
        <v>683</v>
      </c>
      <c r="B11" s="2972"/>
      <c r="C11" s="399" t="s">
        <v>254</v>
      </c>
      <c r="D11" s="896" t="s">
        <v>146</v>
      </c>
      <c r="E11" s="896" t="s">
        <v>1472</v>
      </c>
      <c r="F11" s="896" t="s">
        <v>148</v>
      </c>
      <c r="G11" s="896" t="s">
        <v>62</v>
      </c>
      <c r="H11" s="895" t="s">
        <v>63</v>
      </c>
    </row>
    <row r="12" spans="1:8" s="222" customFormat="1" ht="28.5" customHeight="1" x14ac:dyDescent="0.15">
      <c r="A12" s="2969" t="s">
        <v>636</v>
      </c>
      <c r="B12" s="2143" t="s">
        <v>863</v>
      </c>
      <c r="C12" s="2144">
        <f t="shared" ref="C12:H13" si="1">SUM(C14,C16)</f>
        <v>1568</v>
      </c>
      <c r="D12" s="2144">
        <f t="shared" si="1"/>
        <v>207</v>
      </c>
      <c r="E12" s="2144">
        <f t="shared" si="1"/>
        <v>192</v>
      </c>
      <c r="F12" s="2144">
        <f t="shared" si="1"/>
        <v>620</v>
      </c>
      <c r="G12" s="2144">
        <f t="shared" si="1"/>
        <v>401</v>
      </c>
      <c r="H12" s="2145">
        <f t="shared" si="1"/>
        <v>148</v>
      </c>
    </row>
    <row r="13" spans="1:8" s="222" customFormat="1" ht="28.5" customHeight="1" x14ac:dyDescent="0.15">
      <c r="A13" s="2970"/>
      <c r="B13" s="2146" t="s">
        <v>802</v>
      </c>
      <c r="C13" s="2147">
        <f t="shared" si="1"/>
        <v>1124</v>
      </c>
      <c r="D13" s="2147">
        <f t="shared" si="1"/>
        <v>237</v>
      </c>
      <c r="E13" s="2147">
        <f t="shared" si="1"/>
        <v>151</v>
      </c>
      <c r="F13" s="2147">
        <f t="shared" si="1"/>
        <v>412</v>
      </c>
      <c r="G13" s="2147">
        <f t="shared" si="1"/>
        <v>208</v>
      </c>
      <c r="H13" s="2148">
        <f t="shared" si="1"/>
        <v>116</v>
      </c>
    </row>
    <row r="14" spans="1:8" s="222" customFormat="1" ht="28.5" customHeight="1" x14ac:dyDescent="0.15">
      <c r="A14" s="2969" t="s">
        <v>684</v>
      </c>
      <c r="B14" s="2143" t="s">
        <v>801</v>
      </c>
      <c r="C14" s="2131">
        <f>SUM(D14:H14)</f>
        <v>582</v>
      </c>
      <c r="D14" s="2149">
        <v>108</v>
      </c>
      <c r="E14" s="2150">
        <v>87</v>
      </c>
      <c r="F14" s="2151">
        <v>165</v>
      </c>
      <c r="G14" s="2152">
        <v>141</v>
      </c>
      <c r="H14" s="2153">
        <v>81</v>
      </c>
    </row>
    <row r="15" spans="1:8" s="222" customFormat="1" ht="28.5" customHeight="1" x14ac:dyDescent="0.15">
      <c r="A15" s="2979"/>
      <c r="B15" s="2154" t="s">
        <v>802</v>
      </c>
      <c r="C15" s="2147">
        <f>SUM(D15:H15)</f>
        <v>326</v>
      </c>
      <c r="D15" s="2155">
        <v>135</v>
      </c>
      <c r="E15" s="2156">
        <v>31</v>
      </c>
      <c r="F15" s="2157">
        <v>31</v>
      </c>
      <c r="G15" s="2158">
        <v>48</v>
      </c>
      <c r="H15" s="2159">
        <v>81</v>
      </c>
    </row>
    <row r="16" spans="1:8" s="222" customFormat="1" ht="28.5" customHeight="1" x14ac:dyDescent="0.15">
      <c r="A16" s="2980" t="s">
        <v>685</v>
      </c>
      <c r="B16" s="2160" t="s">
        <v>801</v>
      </c>
      <c r="C16" s="2161">
        <f>SUM(D16:H16)</f>
        <v>986</v>
      </c>
      <c r="D16" s="2162">
        <v>99</v>
      </c>
      <c r="E16" s="2163">
        <v>105</v>
      </c>
      <c r="F16" s="2164">
        <v>455</v>
      </c>
      <c r="G16" s="2165">
        <v>260</v>
      </c>
      <c r="H16" s="2166">
        <v>67</v>
      </c>
    </row>
    <row r="17" spans="1:11" s="222" customFormat="1" ht="28.5" customHeight="1" thickBot="1" x14ac:dyDescent="0.2">
      <c r="A17" s="2981"/>
      <c r="B17" s="2167" t="s">
        <v>802</v>
      </c>
      <c r="C17" s="2138">
        <f>SUM(D17:H17)</f>
        <v>798</v>
      </c>
      <c r="D17" s="2139">
        <v>102</v>
      </c>
      <c r="E17" s="2140">
        <v>120</v>
      </c>
      <c r="F17" s="2141">
        <v>381</v>
      </c>
      <c r="G17" s="2168">
        <v>160</v>
      </c>
      <c r="H17" s="2169">
        <v>35</v>
      </c>
    </row>
    <row r="18" spans="1:11" ht="34.5" customHeight="1" x14ac:dyDescent="0.15"/>
    <row r="19" spans="1:11" ht="27.75" customHeight="1" x14ac:dyDescent="0.25">
      <c r="A19" s="212" t="s">
        <v>803</v>
      </c>
      <c r="E19" s="1124"/>
      <c r="F19" s="222"/>
      <c r="G19" s="179"/>
    </row>
    <row r="20" spans="1:11" ht="16.5" customHeight="1" thickBot="1" x14ac:dyDescent="0.2">
      <c r="A20" s="1436"/>
    </row>
    <row r="21" spans="1:11" ht="32.25" customHeight="1" x14ac:dyDescent="0.15">
      <c r="A21" s="2988" t="s">
        <v>686</v>
      </c>
      <c r="B21" s="2989"/>
      <c r="C21" s="400" t="s">
        <v>1</v>
      </c>
      <c r="D21" s="401" t="s">
        <v>254</v>
      </c>
      <c r="E21" s="402" t="s">
        <v>687</v>
      </c>
      <c r="F21" s="402" t="s">
        <v>688</v>
      </c>
      <c r="G21" s="2995" t="s">
        <v>989</v>
      </c>
      <c r="H21" s="2996"/>
    </row>
    <row r="22" spans="1:11" ht="29.25" customHeight="1" x14ac:dyDescent="0.15">
      <c r="A22" s="2990" t="s">
        <v>689</v>
      </c>
      <c r="B22" s="909" t="s">
        <v>690</v>
      </c>
      <c r="C22" s="2184" t="s">
        <v>16</v>
      </c>
      <c r="D22" s="2185">
        <f>SUM(E22:F22)</f>
        <v>131213</v>
      </c>
      <c r="E22" s="2186">
        <v>131213</v>
      </c>
      <c r="F22" s="2187" t="s">
        <v>1630</v>
      </c>
      <c r="G22" s="2997"/>
      <c r="H22" s="2998"/>
    </row>
    <row r="23" spans="1:11" ht="29.25" customHeight="1" x14ac:dyDescent="0.15">
      <c r="A23" s="2991"/>
      <c r="B23" s="910" t="s">
        <v>990</v>
      </c>
      <c r="C23" s="2041" t="s">
        <v>691</v>
      </c>
      <c r="D23" s="2188">
        <f>SUM(E23:F23)</f>
        <v>7038</v>
      </c>
      <c r="E23" s="1687">
        <v>3611</v>
      </c>
      <c r="F23" s="1687">
        <v>3427</v>
      </c>
      <c r="G23" s="2992"/>
      <c r="H23" s="2993"/>
    </row>
    <row r="24" spans="1:11" ht="29.25" customHeight="1" x14ac:dyDescent="0.15">
      <c r="A24" s="2984" t="s">
        <v>692</v>
      </c>
      <c r="B24" s="2985"/>
      <c r="C24" s="2041" t="s">
        <v>157</v>
      </c>
      <c r="D24" s="2188">
        <f>SUM(E24:F24)</f>
        <v>762</v>
      </c>
      <c r="E24" s="1687">
        <v>700</v>
      </c>
      <c r="F24" s="1687">
        <v>62</v>
      </c>
      <c r="G24" s="2992"/>
      <c r="H24" s="2993"/>
    </row>
    <row r="25" spans="1:11" ht="29.25" customHeight="1" x14ac:dyDescent="0.15">
      <c r="A25" s="2984" t="s">
        <v>693</v>
      </c>
      <c r="B25" s="2985"/>
      <c r="C25" s="2041" t="s">
        <v>155</v>
      </c>
      <c r="D25" s="2188">
        <f>SUM(E25:F25)</f>
        <v>8148.19</v>
      </c>
      <c r="E25" s="1687">
        <v>7654</v>
      </c>
      <c r="F25" s="1687">
        <v>494.19</v>
      </c>
      <c r="G25" s="2992"/>
      <c r="H25" s="2993"/>
    </row>
    <row r="26" spans="1:11" ht="29.25" customHeight="1" x14ac:dyDescent="0.15">
      <c r="A26" s="2984" t="s">
        <v>694</v>
      </c>
      <c r="B26" s="2985"/>
      <c r="C26" s="2041" t="s">
        <v>695</v>
      </c>
      <c r="D26" s="2189">
        <f>E26+F26</f>
        <v>4390.8966271999998</v>
      </c>
      <c r="E26" s="2190">
        <f>E25*538.88/1000</f>
        <v>4124.58752</v>
      </c>
      <c r="F26" s="2190">
        <f>F25*538.88/1000</f>
        <v>266.30910719999997</v>
      </c>
      <c r="G26" s="2992"/>
      <c r="H26" s="2993"/>
    </row>
    <row r="27" spans="1:11" ht="29.25" customHeight="1" thickBot="1" x14ac:dyDescent="0.2">
      <c r="A27" s="2986" t="s">
        <v>696</v>
      </c>
      <c r="B27" s="2987"/>
      <c r="C27" s="2191" t="s">
        <v>1448</v>
      </c>
      <c r="D27" s="2192"/>
      <c r="E27" s="2982" t="s">
        <v>1629</v>
      </c>
      <c r="F27" s="2983"/>
      <c r="G27" s="2982" t="s">
        <v>1504</v>
      </c>
      <c r="H27" s="2994"/>
      <c r="I27" s="596"/>
    </row>
    <row r="29" spans="1:11" x14ac:dyDescent="0.15">
      <c r="K29" s="477"/>
    </row>
    <row r="32" spans="1:11" x14ac:dyDescent="0.15">
      <c r="E32" s="476"/>
    </row>
  </sheetData>
  <sheetProtection password="CC19" sheet="1" objects="1" scenarios="1"/>
  <mergeCells count="22">
    <mergeCell ref="G25:H25"/>
    <mergeCell ref="G26:H26"/>
    <mergeCell ref="G27:H27"/>
    <mergeCell ref="G21:H21"/>
    <mergeCell ref="G22:H22"/>
    <mergeCell ref="G23:H23"/>
    <mergeCell ref="G24:H24"/>
    <mergeCell ref="A14:A15"/>
    <mergeCell ref="A16:A17"/>
    <mergeCell ref="E27:F27"/>
    <mergeCell ref="A26:B26"/>
    <mergeCell ref="A27:B27"/>
    <mergeCell ref="A21:B21"/>
    <mergeCell ref="A22:A23"/>
    <mergeCell ref="A24:B24"/>
    <mergeCell ref="A25:B25"/>
    <mergeCell ref="A12:A13"/>
    <mergeCell ref="A11:B11"/>
    <mergeCell ref="A4:B4"/>
    <mergeCell ref="A5:B5"/>
    <mergeCell ref="A6:B6"/>
    <mergeCell ref="A7:B7"/>
  </mergeCells>
  <phoneticPr fontId="65" type="noConversion"/>
  <pageMargins left="0.74803149606299202" right="0.74803149606299202" top="0.98425196850393704" bottom="0.98425196850393704" header="0.511811023622047" footer="0.511811023622047"/>
  <pageSetup paperSize="9" scale="88" firstPageNumber="93" orientation="portrait" useFirstPageNumber="1" horizontalDpi="300" verticalDpi="300" r:id="rId1"/>
  <headerFooter alignWithMargins="0">
    <oddFooter>&amp;C- &amp;P -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  <pageSetUpPr fitToPage="1"/>
  </sheetPr>
  <dimension ref="A1:K39"/>
  <sheetViews>
    <sheetView view="pageBreakPreview" zoomScale="85" zoomScaleNormal="100" zoomScaleSheetLayoutView="85" workbookViewId="0">
      <selection activeCell="F52" sqref="F52"/>
    </sheetView>
  </sheetViews>
  <sheetFormatPr defaultRowHeight="13.5" x14ac:dyDescent="0.15"/>
  <cols>
    <col min="1" max="1" width="9.6640625" style="163" customWidth="1"/>
    <col min="2" max="2" width="13.44140625" style="163" customWidth="1"/>
    <col min="3" max="3" width="9.88671875" style="163" customWidth="1"/>
    <col min="4" max="4" width="9.109375" style="163" customWidth="1"/>
    <col min="5" max="5" width="9.77734375" style="163" customWidth="1"/>
    <col min="6" max="6" width="10.44140625" style="163" customWidth="1"/>
    <col min="7" max="7" width="10.21875" style="163" customWidth="1"/>
    <col min="8" max="8" width="9.33203125" style="163" customWidth="1"/>
    <col min="9" max="9" width="10.5546875" style="163" customWidth="1"/>
    <col min="10" max="10" width="10.44140625" style="163" customWidth="1"/>
    <col min="11" max="11" width="8.77734375" style="163" customWidth="1"/>
    <col min="12" max="12" width="8.88671875" style="163" customWidth="1"/>
    <col min="13" max="16384" width="8.88671875" style="163"/>
  </cols>
  <sheetData>
    <row r="1" spans="1:11" ht="29.25" customHeight="1" x14ac:dyDescent="0.15"/>
    <row r="2" spans="1:11" ht="31.5" x14ac:dyDescent="0.4">
      <c r="A2" s="223" t="s">
        <v>806</v>
      </c>
      <c r="E2" s="140"/>
      <c r="F2" s="164"/>
      <c r="G2" s="596"/>
    </row>
    <row r="3" spans="1:11" ht="14.25" thickBot="1" x14ac:dyDescent="0.2"/>
    <row r="4" spans="1:11" ht="30.75" customHeight="1" x14ac:dyDescent="0.15">
      <c r="A4" s="2999" t="s">
        <v>874</v>
      </c>
      <c r="B4" s="3000"/>
      <c r="C4" s="403" t="s">
        <v>3</v>
      </c>
      <c r="D4" s="404" t="s">
        <v>927</v>
      </c>
      <c r="E4" s="803" t="s">
        <v>1449</v>
      </c>
      <c r="F4" s="803" t="s">
        <v>797</v>
      </c>
      <c r="G4" s="908" t="s">
        <v>798</v>
      </c>
      <c r="H4" s="911" t="s">
        <v>794</v>
      </c>
      <c r="I4" s="911" t="s">
        <v>805</v>
      </c>
      <c r="J4" s="3007" t="s">
        <v>928</v>
      </c>
      <c r="K4" s="3008"/>
    </row>
    <row r="5" spans="1:11" ht="30.75" customHeight="1" x14ac:dyDescent="0.15">
      <c r="A5" s="3001" t="s">
        <v>1009</v>
      </c>
      <c r="B5" s="3002"/>
      <c r="C5" s="2184"/>
      <c r="D5" s="2283">
        <f t="shared" ref="D5:I5" si="0">D6/$D$6*100</f>
        <v>100</v>
      </c>
      <c r="E5" s="2284">
        <f t="shared" si="0"/>
        <v>24.900057110222729</v>
      </c>
      <c r="F5" s="2284">
        <f t="shared" si="0"/>
        <v>19.47458595088521</v>
      </c>
      <c r="G5" s="2284">
        <f t="shared" si="0"/>
        <v>20.559680182752711</v>
      </c>
      <c r="H5" s="2284">
        <f t="shared" si="0"/>
        <v>12.278697886921758</v>
      </c>
      <c r="I5" s="2284">
        <f t="shared" si="0"/>
        <v>22.786978869217588</v>
      </c>
      <c r="J5" s="3009"/>
      <c r="K5" s="3010"/>
    </row>
    <row r="6" spans="1:11" ht="30.75" customHeight="1" x14ac:dyDescent="0.15">
      <c r="A6" s="3003" t="s">
        <v>1010</v>
      </c>
      <c r="B6" s="3004"/>
      <c r="C6" s="2041">
        <f t="shared" ref="C6:C11" si="1">D6/$D$6*100</f>
        <v>100</v>
      </c>
      <c r="D6" s="1914">
        <f t="shared" ref="D6:I6" si="2">SUM(D7,D11)</f>
        <v>1751</v>
      </c>
      <c r="E6" s="2285">
        <f>SUM(E7,E11)</f>
        <v>436</v>
      </c>
      <c r="F6" s="2286">
        <f>SUM(F7,F11)</f>
        <v>341</v>
      </c>
      <c r="G6" s="2285">
        <f t="shared" si="2"/>
        <v>360</v>
      </c>
      <c r="H6" s="2285">
        <f t="shared" si="2"/>
        <v>215</v>
      </c>
      <c r="I6" s="2285">
        <f t="shared" si="2"/>
        <v>399</v>
      </c>
      <c r="J6" s="3005"/>
      <c r="K6" s="3006"/>
    </row>
    <row r="7" spans="1:11" ht="30.75" customHeight="1" x14ac:dyDescent="0.15">
      <c r="A7" s="3012" t="s">
        <v>1011</v>
      </c>
      <c r="B7" s="405" t="s">
        <v>1012</v>
      </c>
      <c r="C7" s="2287">
        <f t="shared" si="1"/>
        <v>56.48201027984009</v>
      </c>
      <c r="D7" s="1914">
        <f t="shared" ref="D7:I7" si="3">SUM(D8:D10)</f>
        <v>989</v>
      </c>
      <c r="E7" s="2288">
        <f t="shared" si="3"/>
        <v>286</v>
      </c>
      <c r="F7" s="2288">
        <f t="shared" si="3"/>
        <v>183</v>
      </c>
      <c r="G7" s="2289">
        <f>SUM(G8:G10)</f>
        <v>169</v>
      </c>
      <c r="H7" s="2289">
        <f>SUM(H8:H10)</f>
        <v>117</v>
      </c>
      <c r="I7" s="2289">
        <f t="shared" si="3"/>
        <v>234</v>
      </c>
      <c r="J7" s="3011" t="s">
        <v>1047</v>
      </c>
      <c r="K7" s="3006"/>
    </row>
    <row r="8" spans="1:11" ht="30.75" customHeight="1" x14ac:dyDescent="0.15">
      <c r="A8" s="3013"/>
      <c r="B8" s="406" t="s">
        <v>1013</v>
      </c>
      <c r="C8" s="2287">
        <f t="shared" si="1"/>
        <v>31.467732724157628</v>
      </c>
      <c r="D8" s="1914">
        <f>SUM(E8:I8)</f>
        <v>551</v>
      </c>
      <c r="E8" s="2290">
        <v>169</v>
      </c>
      <c r="F8" s="2291">
        <v>107</v>
      </c>
      <c r="G8" s="2292">
        <v>102</v>
      </c>
      <c r="H8" s="2293">
        <v>53</v>
      </c>
      <c r="I8" s="2294">
        <v>120</v>
      </c>
      <c r="J8" s="3005" t="s">
        <v>1056</v>
      </c>
      <c r="K8" s="3006"/>
    </row>
    <row r="9" spans="1:11" ht="30.75" customHeight="1" x14ac:dyDescent="0.15">
      <c r="A9" s="3013"/>
      <c r="B9" s="407" t="s">
        <v>1014</v>
      </c>
      <c r="C9" s="2287">
        <f t="shared" si="1"/>
        <v>16.847515705311249</v>
      </c>
      <c r="D9" s="1914">
        <f>SUM(E9:I9)</f>
        <v>295</v>
      </c>
      <c r="E9" s="2290">
        <v>83</v>
      </c>
      <c r="F9" s="2291">
        <v>53</v>
      </c>
      <c r="G9" s="2292">
        <v>23</v>
      </c>
      <c r="H9" s="2293">
        <v>50</v>
      </c>
      <c r="I9" s="2294">
        <v>86</v>
      </c>
      <c r="J9" s="3005" t="s">
        <v>1056</v>
      </c>
      <c r="K9" s="3006"/>
    </row>
    <row r="10" spans="1:11" ht="30.75" customHeight="1" x14ac:dyDescent="0.15">
      <c r="A10" s="3014"/>
      <c r="B10" s="408" t="s">
        <v>1015</v>
      </c>
      <c r="C10" s="2287">
        <f t="shared" si="1"/>
        <v>8.1667618503712163</v>
      </c>
      <c r="D10" s="1914">
        <f>SUM(E10:I10)</f>
        <v>143</v>
      </c>
      <c r="E10" s="2290">
        <v>34</v>
      </c>
      <c r="F10" s="2291">
        <v>23</v>
      </c>
      <c r="G10" s="2292">
        <v>44</v>
      </c>
      <c r="H10" s="2293">
        <v>14</v>
      </c>
      <c r="I10" s="2294">
        <v>28</v>
      </c>
      <c r="J10" s="3005" t="s">
        <v>1056</v>
      </c>
      <c r="K10" s="3006"/>
    </row>
    <row r="11" spans="1:11" ht="30.75" customHeight="1" thickBot="1" x14ac:dyDescent="0.2">
      <c r="A11" s="3015" t="s">
        <v>929</v>
      </c>
      <c r="B11" s="3016"/>
      <c r="C11" s="2295">
        <f t="shared" si="1"/>
        <v>43.51798972015991</v>
      </c>
      <c r="D11" s="2296">
        <f>SUM(E11:I11)</f>
        <v>762</v>
      </c>
      <c r="E11" s="2297">
        <v>150</v>
      </c>
      <c r="F11" s="2298">
        <v>158</v>
      </c>
      <c r="G11" s="2299">
        <v>191</v>
      </c>
      <c r="H11" s="2300">
        <v>98</v>
      </c>
      <c r="I11" s="2301">
        <v>165</v>
      </c>
      <c r="J11" s="3019" t="s">
        <v>1047</v>
      </c>
      <c r="K11" s="3020"/>
    </row>
    <row r="12" spans="1:11" ht="28.5" customHeight="1" x14ac:dyDescent="0.15">
      <c r="A12" s="805"/>
      <c r="B12" s="805"/>
      <c r="C12" s="805"/>
      <c r="D12" s="805"/>
      <c r="E12" s="805"/>
      <c r="F12" s="805"/>
      <c r="G12" s="805"/>
      <c r="H12" s="805"/>
      <c r="I12" s="805"/>
      <c r="J12" s="805"/>
      <c r="K12" s="805"/>
    </row>
    <row r="13" spans="1:11" ht="31.5" x14ac:dyDescent="0.15">
      <c r="A13" s="224" t="s">
        <v>1045</v>
      </c>
      <c r="B13" s="805"/>
      <c r="C13" s="805"/>
      <c r="D13" s="805"/>
      <c r="E13" s="805"/>
      <c r="F13" s="805"/>
      <c r="G13" s="805"/>
      <c r="H13" s="805"/>
      <c r="I13" s="805"/>
      <c r="J13" s="805"/>
      <c r="K13" s="805"/>
    </row>
    <row r="14" spans="1:11" ht="14.25" thickBot="1" x14ac:dyDescent="0.2">
      <c r="A14" s="805"/>
      <c r="B14" s="805"/>
      <c r="C14" s="805"/>
      <c r="D14" s="805"/>
      <c r="E14" s="805"/>
      <c r="F14" s="805"/>
      <c r="G14" s="805"/>
      <c r="H14" s="805"/>
      <c r="I14" s="805"/>
      <c r="J14" s="805"/>
      <c r="K14" s="805"/>
    </row>
    <row r="15" spans="1:11" ht="29.25" customHeight="1" x14ac:dyDescent="0.15">
      <c r="A15" s="409" t="s">
        <v>930</v>
      </c>
      <c r="B15" s="2302" t="s">
        <v>927</v>
      </c>
      <c r="C15" s="403" t="s">
        <v>931</v>
      </c>
      <c r="D15" s="410" t="s">
        <v>932</v>
      </c>
      <c r="E15" s="911" t="s">
        <v>933</v>
      </c>
      <c r="F15" s="911" t="s">
        <v>934</v>
      </c>
      <c r="G15" s="911" t="s">
        <v>935</v>
      </c>
      <c r="H15" s="911" t="s">
        <v>936</v>
      </c>
      <c r="I15" s="911" t="s">
        <v>937</v>
      </c>
      <c r="J15" s="911" t="s">
        <v>938</v>
      </c>
      <c r="K15" s="411" t="s">
        <v>939</v>
      </c>
    </row>
    <row r="16" spans="1:11" ht="27" customHeight="1" x14ac:dyDescent="0.15">
      <c r="A16" s="912" t="s">
        <v>940</v>
      </c>
      <c r="B16" s="2303">
        <f>SUM(C16:K16)</f>
        <v>100.00000000000001</v>
      </c>
      <c r="C16" s="2304">
        <f>(C17/B17)*100</f>
        <v>72.130211307824098</v>
      </c>
      <c r="D16" s="2305">
        <f>(D17/B17)*100</f>
        <v>1.0279840091376355</v>
      </c>
      <c r="E16" s="2305">
        <f>(E17/B17)*100</f>
        <v>4.2261564820102802</v>
      </c>
      <c r="F16" s="2305">
        <f>(F17/B17)*100</f>
        <v>0.22844089091947459</v>
      </c>
      <c r="G16" s="2305">
        <f>(G17/B17)*100</f>
        <v>19.588806396344946</v>
      </c>
      <c r="H16" s="2305">
        <f>(H17/B17)*100</f>
        <v>1.5990862364363221</v>
      </c>
      <c r="I16" s="2305">
        <f>(I17/B17)*100</f>
        <v>0.11422044545973729</v>
      </c>
      <c r="J16" s="2305">
        <f>(J17/B17)*100</f>
        <v>5.7110222729868647E-2</v>
      </c>
      <c r="K16" s="2306">
        <f>(K17/B17)*100</f>
        <v>1.0279840091376355</v>
      </c>
    </row>
    <row r="17" spans="1:11" ht="27" customHeight="1" x14ac:dyDescent="0.15">
      <c r="A17" s="913" t="s">
        <v>927</v>
      </c>
      <c r="B17" s="2307">
        <f t="shared" ref="B17:B22" si="4">SUM(C17:K17)</f>
        <v>1751</v>
      </c>
      <c r="C17" s="2308">
        <f>SUM(C18:C22)</f>
        <v>1263</v>
      </c>
      <c r="D17" s="1914">
        <f t="shared" ref="D17:K17" si="5">SUM(D18:D22)</f>
        <v>18</v>
      </c>
      <c r="E17" s="1914">
        <f t="shared" si="5"/>
        <v>74</v>
      </c>
      <c r="F17" s="1914">
        <f t="shared" si="5"/>
        <v>4</v>
      </c>
      <c r="G17" s="1914">
        <f t="shared" si="5"/>
        <v>343</v>
      </c>
      <c r="H17" s="1914">
        <f t="shared" si="5"/>
        <v>28</v>
      </c>
      <c r="I17" s="1914">
        <f t="shared" si="5"/>
        <v>2</v>
      </c>
      <c r="J17" s="1914">
        <f t="shared" si="5"/>
        <v>1</v>
      </c>
      <c r="K17" s="1915">
        <f t="shared" si="5"/>
        <v>18</v>
      </c>
    </row>
    <row r="18" spans="1:11" ht="27" customHeight="1" x14ac:dyDescent="0.15">
      <c r="A18" s="914" t="s">
        <v>1449</v>
      </c>
      <c r="B18" s="2307">
        <f t="shared" si="4"/>
        <v>436</v>
      </c>
      <c r="C18" s="2309">
        <v>240</v>
      </c>
      <c r="D18" s="2294">
        <v>1</v>
      </c>
      <c r="E18" s="2294">
        <v>48</v>
      </c>
      <c r="F18" s="2294">
        <v>1</v>
      </c>
      <c r="G18" s="2292">
        <v>135</v>
      </c>
      <c r="H18" s="2294">
        <v>8</v>
      </c>
      <c r="I18" s="2294">
        <v>1</v>
      </c>
      <c r="J18" s="2294">
        <v>1</v>
      </c>
      <c r="K18" s="2310">
        <v>1</v>
      </c>
    </row>
    <row r="19" spans="1:11" ht="27" customHeight="1" x14ac:dyDescent="0.15">
      <c r="A19" s="914" t="s">
        <v>941</v>
      </c>
      <c r="B19" s="2307">
        <f t="shared" si="4"/>
        <v>341</v>
      </c>
      <c r="C19" s="2309">
        <v>264</v>
      </c>
      <c r="D19" s="2294">
        <v>2</v>
      </c>
      <c r="E19" s="2294">
        <v>10</v>
      </c>
      <c r="F19" s="2294"/>
      <c r="G19" s="2294">
        <v>41</v>
      </c>
      <c r="H19" s="2294">
        <v>20</v>
      </c>
      <c r="I19" s="2294">
        <v>1</v>
      </c>
      <c r="J19" s="2294"/>
      <c r="K19" s="2310">
        <v>3</v>
      </c>
    </row>
    <row r="20" spans="1:11" ht="27" customHeight="1" x14ac:dyDescent="0.15">
      <c r="A20" s="914" t="s">
        <v>942</v>
      </c>
      <c r="B20" s="2307">
        <f t="shared" si="4"/>
        <v>360</v>
      </c>
      <c r="C20" s="2309">
        <v>329</v>
      </c>
      <c r="D20" s="2294">
        <v>1</v>
      </c>
      <c r="E20" s="2294">
        <v>8</v>
      </c>
      <c r="F20" s="2294"/>
      <c r="G20" s="2294">
        <v>21</v>
      </c>
      <c r="H20" s="2294"/>
      <c r="I20" s="2294"/>
      <c r="J20" s="2294"/>
      <c r="K20" s="2310">
        <v>1</v>
      </c>
    </row>
    <row r="21" spans="1:11" ht="27" customHeight="1" x14ac:dyDescent="0.15">
      <c r="A21" s="914" t="s">
        <v>794</v>
      </c>
      <c r="B21" s="2307">
        <f t="shared" si="4"/>
        <v>215</v>
      </c>
      <c r="C21" s="2309">
        <v>84</v>
      </c>
      <c r="D21" s="2294"/>
      <c r="E21" s="2294">
        <v>7</v>
      </c>
      <c r="F21" s="2294"/>
      <c r="G21" s="2294">
        <v>121</v>
      </c>
      <c r="H21" s="2294"/>
      <c r="I21" s="2294"/>
      <c r="J21" s="2294"/>
      <c r="K21" s="2310">
        <v>3</v>
      </c>
    </row>
    <row r="22" spans="1:11" ht="27" customHeight="1" thickBot="1" x14ac:dyDescent="0.2">
      <c r="A22" s="915" t="s">
        <v>805</v>
      </c>
      <c r="B22" s="2311">
        <f t="shared" si="4"/>
        <v>399</v>
      </c>
      <c r="C22" s="2312">
        <v>346</v>
      </c>
      <c r="D22" s="2301">
        <v>14</v>
      </c>
      <c r="E22" s="2301">
        <v>1</v>
      </c>
      <c r="F22" s="2301">
        <v>3</v>
      </c>
      <c r="G22" s="2301">
        <v>25</v>
      </c>
      <c r="H22" s="2301"/>
      <c r="I22" s="2301"/>
      <c r="J22" s="2301"/>
      <c r="K22" s="2313">
        <v>10</v>
      </c>
    </row>
    <row r="23" spans="1:11" ht="30" customHeight="1" x14ac:dyDescent="0.15">
      <c r="A23" s="805"/>
      <c r="B23" s="805"/>
      <c r="C23" s="805"/>
      <c r="D23" s="805"/>
      <c r="E23" s="805"/>
      <c r="F23" s="805"/>
      <c r="G23" s="805"/>
      <c r="H23" s="805"/>
      <c r="I23" s="805"/>
      <c r="J23" s="805"/>
      <c r="K23" s="805"/>
    </row>
    <row r="24" spans="1:11" ht="31.5" x14ac:dyDescent="0.4">
      <c r="A24" s="223" t="s">
        <v>1046</v>
      </c>
      <c r="B24" s="805"/>
      <c r="C24" s="805"/>
      <c r="D24" s="805"/>
      <c r="E24" s="805"/>
      <c r="F24" s="805"/>
      <c r="G24" s="805"/>
      <c r="H24" s="805"/>
      <c r="I24" s="805"/>
      <c r="J24" s="805"/>
      <c r="K24" s="805"/>
    </row>
    <row r="25" spans="1:11" ht="14.25" thickBot="1" x14ac:dyDescent="0.2">
      <c r="A25" s="805"/>
      <c r="B25" s="805"/>
      <c r="C25" s="805"/>
      <c r="D25" s="805"/>
      <c r="E25" s="805"/>
      <c r="F25" s="805"/>
      <c r="G25" s="805"/>
      <c r="H25" s="805"/>
      <c r="I25" s="805"/>
      <c r="J25" s="805"/>
      <c r="K25" s="805"/>
    </row>
    <row r="26" spans="1:11" ht="24.75" customHeight="1" x14ac:dyDescent="0.15">
      <c r="A26" s="3021" t="s">
        <v>1016</v>
      </c>
      <c r="B26" s="3023" t="s">
        <v>1017</v>
      </c>
      <c r="C26" s="3017" t="s">
        <v>1018</v>
      </c>
      <c r="D26" s="3017"/>
      <c r="E26" s="3017"/>
      <c r="F26" s="3017"/>
      <c r="G26" s="3017"/>
      <c r="H26" s="3025"/>
      <c r="I26" s="3017" t="s">
        <v>1019</v>
      </c>
      <c r="J26" s="3017"/>
      <c r="K26" s="3018"/>
    </row>
    <row r="27" spans="1:11" ht="24.75" customHeight="1" x14ac:dyDescent="0.15">
      <c r="A27" s="3022"/>
      <c r="B27" s="3024"/>
      <c r="C27" s="918" t="s">
        <v>1020</v>
      </c>
      <c r="D27" s="916" t="s">
        <v>1021</v>
      </c>
      <c r="E27" s="916" t="s">
        <v>1022</v>
      </c>
      <c r="F27" s="916" t="s">
        <v>1023</v>
      </c>
      <c r="G27" s="916" t="s">
        <v>1024</v>
      </c>
      <c r="H27" s="917" t="s">
        <v>1025</v>
      </c>
      <c r="I27" s="918" t="s">
        <v>1026</v>
      </c>
      <c r="J27" s="916" t="s">
        <v>1027</v>
      </c>
      <c r="K27" s="919" t="s">
        <v>1028</v>
      </c>
    </row>
    <row r="28" spans="1:11" ht="28.5" customHeight="1" x14ac:dyDescent="0.15">
      <c r="A28" s="921" t="s">
        <v>1029</v>
      </c>
      <c r="B28" s="2314">
        <f t="shared" ref="B28:B33" si="6">SUM(C28:K28)</f>
        <v>1751</v>
      </c>
      <c r="C28" s="2315">
        <f t="shared" ref="C28:K28" si="7">SUM(C29:C33)</f>
        <v>435</v>
      </c>
      <c r="D28" s="2316">
        <f t="shared" si="7"/>
        <v>278</v>
      </c>
      <c r="E28" s="2316">
        <f t="shared" si="7"/>
        <v>70</v>
      </c>
      <c r="F28" s="2316">
        <f t="shared" si="7"/>
        <v>275</v>
      </c>
      <c r="G28" s="2316">
        <f t="shared" si="7"/>
        <v>44</v>
      </c>
      <c r="H28" s="2316">
        <f t="shared" si="7"/>
        <v>35</v>
      </c>
      <c r="I28" s="2316">
        <f t="shared" si="7"/>
        <v>266</v>
      </c>
      <c r="J28" s="2316">
        <f t="shared" si="7"/>
        <v>327</v>
      </c>
      <c r="K28" s="2317">
        <f t="shared" si="7"/>
        <v>21</v>
      </c>
    </row>
    <row r="29" spans="1:11" ht="28.5" customHeight="1" x14ac:dyDescent="0.15">
      <c r="A29" s="914" t="s">
        <v>1450</v>
      </c>
      <c r="B29" s="2318">
        <f t="shared" si="6"/>
        <v>436</v>
      </c>
      <c r="C29" s="2319">
        <v>155</v>
      </c>
      <c r="D29" s="2320">
        <v>79</v>
      </c>
      <c r="E29" s="2320">
        <v>14</v>
      </c>
      <c r="F29" s="2320">
        <v>59</v>
      </c>
      <c r="G29" s="2292">
        <v>8</v>
      </c>
      <c r="H29" s="2320">
        <v>2</v>
      </c>
      <c r="I29" s="2320">
        <v>41</v>
      </c>
      <c r="J29" s="2320">
        <v>78</v>
      </c>
      <c r="K29" s="2321">
        <v>0</v>
      </c>
    </row>
    <row r="30" spans="1:11" ht="28.5" customHeight="1" x14ac:dyDescent="0.15">
      <c r="A30" s="914" t="s">
        <v>1030</v>
      </c>
      <c r="B30" s="2322">
        <f t="shared" si="6"/>
        <v>341</v>
      </c>
      <c r="C30" s="2319">
        <v>121</v>
      </c>
      <c r="D30" s="2320">
        <v>52</v>
      </c>
      <c r="E30" s="2320">
        <v>7</v>
      </c>
      <c r="F30" s="2320">
        <v>47</v>
      </c>
      <c r="G30" s="2320">
        <v>0</v>
      </c>
      <c r="H30" s="2320">
        <v>21</v>
      </c>
      <c r="I30" s="2320">
        <v>22</v>
      </c>
      <c r="J30" s="2320">
        <v>62</v>
      </c>
      <c r="K30" s="2321">
        <v>9</v>
      </c>
    </row>
    <row r="31" spans="1:11" ht="28.5" customHeight="1" x14ac:dyDescent="0.15">
      <c r="A31" s="922" t="s">
        <v>1031</v>
      </c>
      <c r="B31" s="2322">
        <f t="shared" si="6"/>
        <v>360</v>
      </c>
      <c r="C31" s="2319">
        <v>78</v>
      </c>
      <c r="D31" s="2320">
        <v>82</v>
      </c>
      <c r="E31" s="2320">
        <v>17</v>
      </c>
      <c r="F31" s="2320">
        <v>39</v>
      </c>
      <c r="G31" s="2320">
        <v>10</v>
      </c>
      <c r="H31" s="2320"/>
      <c r="I31" s="2320">
        <v>64</v>
      </c>
      <c r="J31" s="2320">
        <v>63</v>
      </c>
      <c r="K31" s="2321">
        <v>7</v>
      </c>
    </row>
    <row r="32" spans="1:11" ht="28.5" customHeight="1" x14ac:dyDescent="0.15">
      <c r="A32" s="914" t="s">
        <v>1032</v>
      </c>
      <c r="B32" s="2322">
        <f t="shared" si="6"/>
        <v>215</v>
      </c>
      <c r="C32" s="2319">
        <v>1</v>
      </c>
      <c r="D32" s="2320">
        <v>8</v>
      </c>
      <c r="E32" s="2320">
        <v>14</v>
      </c>
      <c r="F32" s="2320">
        <v>1</v>
      </c>
      <c r="G32" s="2320">
        <v>22</v>
      </c>
      <c r="H32" s="2320">
        <v>2</v>
      </c>
      <c r="I32" s="2320">
        <v>111</v>
      </c>
      <c r="J32" s="2320">
        <v>55</v>
      </c>
      <c r="K32" s="2321">
        <v>1</v>
      </c>
    </row>
    <row r="33" spans="1:11" ht="28.5" customHeight="1" x14ac:dyDescent="0.15">
      <c r="A33" s="913" t="s">
        <v>1033</v>
      </c>
      <c r="B33" s="2323">
        <f t="shared" si="6"/>
        <v>399</v>
      </c>
      <c r="C33" s="2319">
        <v>80</v>
      </c>
      <c r="D33" s="2320">
        <v>57</v>
      </c>
      <c r="E33" s="2320">
        <v>18</v>
      </c>
      <c r="F33" s="2320">
        <v>129</v>
      </c>
      <c r="G33" s="2320">
        <v>4</v>
      </c>
      <c r="H33" s="2320">
        <v>10</v>
      </c>
      <c r="I33" s="2320">
        <v>28</v>
      </c>
      <c r="J33" s="2320">
        <v>69</v>
      </c>
      <c r="K33" s="2321">
        <v>4</v>
      </c>
    </row>
    <row r="34" spans="1:11" ht="28.5" customHeight="1" x14ac:dyDescent="0.15">
      <c r="A34" s="923" t="s">
        <v>1034</v>
      </c>
      <c r="B34" s="2324">
        <f>B28/$B$28*100</f>
        <v>100</v>
      </c>
      <c r="C34" s="2325">
        <f>C28/B28*100</f>
        <v>24.842946887492861</v>
      </c>
      <c r="D34" s="2326">
        <f>D28/B28*100</f>
        <v>15.876641918903484</v>
      </c>
      <c r="E34" s="2326">
        <f>E28/B28*100</f>
        <v>3.9977155910908051</v>
      </c>
      <c r="F34" s="2326">
        <f>F28/B28*100</f>
        <v>15.705311250713876</v>
      </c>
      <c r="G34" s="2326">
        <f>G28/B28*100</f>
        <v>2.5128498001142203</v>
      </c>
      <c r="H34" s="2326">
        <f>H28/B28*100</f>
        <v>1.9988577955454025</v>
      </c>
      <c r="I34" s="2326"/>
      <c r="J34" s="2326"/>
      <c r="K34" s="2327"/>
    </row>
    <row r="35" spans="1:11" ht="28.5" customHeight="1" x14ac:dyDescent="0.15">
      <c r="A35" s="924" t="s">
        <v>1035</v>
      </c>
      <c r="B35" s="2328">
        <f>SUM(C35:H35)</f>
        <v>3851.6378500000001</v>
      </c>
      <c r="C35" s="2329">
        <f>('2-8수도관 부설총괄'!C16+'2-8수도관 부설총괄'!C21)/1000</f>
        <v>181.74974</v>
      </c>
      <c r="D35" s="2330">
        <f>('2-8수도관 부설총괄'!C17+'2-8수도관 부설총괄'!C22)/1000</f>
        <v>397.78861999999998</v>
      </c>
      <c r="E35" s="2330">
        <f>('2-8수도관 부설총괄'!C7+'2-8수도관 부설총괄'!C12+'2-8수도관 부설총괄'!C13+'2-8수도관 부설총괄'!C14)/1000</f>
        <v>1841.4538500000001</v>
      </c>
      <c r="F35" s="2330">
        <f>('2-8수도관 부설총괄'!C23)/1000</f>
        <v>964.59222000000011</v>
      </c>
      <c r="G35" s="2330">
        <f>('2-8수도관 부설총괄'!C8+'2-8수도관 부설총괄'!C15)/1000</f>
        <v>371.62811999999997</v>
      </c>
      <c r="H35" s="2330">
        <f>('2-8수도관 부설총괄'!C9+'2-8수도관 부설총괄'!C10+'2-8수도관 부설총괄'!C18+'2-8수도관 부설총괄'!C19+'2-8수도관 부설총괄'!C24+'2-8수도관 부설총괄'!C25)/1000</f>
        <v>94.425300000000007</v>
      </c>
      <c r="I35" s="2331"/>
      <c r="J35" s="2331"/>
      <c r="K35" s="2332"/>
    </row>
    <row r="36" spans="1:11" ht="28.5" customHeight="1" x14ac:dyDescent="0.15">
      <c r="A36" s="925" t="s">
        <v>3</v>
      </c>
      <c r="B36" s="2333">
        <f t="shared" ref="B36:H36" si="8">B35/$B$35*100</f>
        <v>100</v>
      </c>
      <c r="C36" s="2325">
        <f t="shared" si="8"/>
        <v>4.7187650313489362</v>
      </c>
      <c r="D36" s="2326">
        <f t="shared" si="8"/>
        <v>10.327778350189387</v>
      </c>
      <c r="E36" s="2326">
        <f t="shared" si="8"/>
        <v>47.809631167686241</v>
      </c>
      <c r="F36" s="2326">
        <f t="shared" si="8"/>
        <v>25.043689400860991</v>
      </c>
      <c r="G36" s="2326">
        <f t="shared" si="8"/>
        <v>9.6485737879016842</v>
      </c>
      <c r="H36" s="2326">
        <f t="shared" si="8"/>
        <v>2.4515622620127697</v>
      </c>
      <c r="I36" s="2334"/>
      <c r="J36" s="2334"/>
      <c r="K36" s="2335"/>
    </row>
    <row r="37" spans="1:11" ht="28.5" customHeight="1" x14ac:dyDescent="0.15">
      <c r="A37" s="924" t="s">
        <v>1036</v>
      </c>
      <c r="B37" s="2336">
        <f t="shared" ref="B37:H37" si="9">B28/B35</f>
        <v>0.45461179586237577</v>
      </c>
      <c r="C37" s="2337">
        <f t="shared" si="9"/>
        <v>2.393400947918825</v>
      </c>
      <c r="D37" s="2338">
        <f t="shared" si="9"/>
        <v>0.69886363264992346</v>
      </c>
      <c r="E37" s="2338">
        <f t="shared" si="9"/>
        <v>3.8013442476443268E-2</v>
      </c>
      <c r="F37" s="2338">
        <f t="shared" si="9"/>
        <v>0.2850945656600879</v>
      </c>
      <c r="G37" s="2338">
        <f t="shared" si="9"/>
        <v>0.11839792962922183</v>
      </c>
      <c r="H37" s="2338">
        <f t="shared" si="9"/>
        <v>0.37066337093977986</v>
      </c>
      <c r="I37" s="2338"/>
      <c r="J37" s="2338"/>
      <c r="K37" s="2339"/>
    </row>
    <row r="38" spans="1:11" ht="28.5" customHeight="1" thickBot="1" x14ac:dyDescent="0.2">
      <c r="A38" s="920" t="s">
        <v>3</v>
      </c>
      <c r="B38" s="2340">
        <f>B37/$B$37*100</f>
        <v>100</v>
      </c>
      <c r="C38" s="2341">
        <f t="shared" ref="C38:H38" si="10">C28/$B$28*100</f>
        <v>24.842946887492861</v>
      </c>
      <c r="D38" s="2342">
        <f t="shared" si="10"/>
        <v>15.876641918903484</v>
      </c>
      <c r="E38" s="2342">
        <f t="shared" si="10"/>
        <v>3.9977155910908051</v>
      </c>
      <c r="F38" s="2342">
        <f t="shared" si="10"/>
        <v>15.705311250713876</v>
      </c>
      <c r="G38" s="2342">
        <f t="shared" si="10"/>
        <v>2.5128498001142203</v>
      </c>
      <c r="H38" s="2342">
        <f t="shared" si="10"/>
        <v>1.9988577955454025</v>
      </c>
      <c r="I38" s="2343"/>
      <c r="J38" s="2343"/>
      <c r="K38" s="2344"/>
    </row>
    <row r="39" spans="1:11" ht="28.5" customHeight="1" x14ac:dyDescent="0.15">
      <c r="A39" s="225"/>
      <c r="B39" s="149"/>
      <c r="C39" s="150"/>
      <c r="D39" s="150"/>
      <c r="E39" s="150"/>
      <c r="F39" s="150"/>
      <c r="G39" s="150"/>
      <c r="H39" s="150"/>
      <c r="I39" s="151"/>
      <c r="J39" s="151"/>
      <c r="K39" s="151"/>
    </row>
  </sheetData>
  <sheetProtection password="CC19" sheet="1" objects="1" scenarios="1"/>
  <mergeCells count="17">
    <mergeCell ref="A11:B11"/>
    <mergeCell ref="I26:K26"/>
    <mergeCell ref="J11:K11"/>
    <mergeCell ref="A26:A27"/>
    <mergeCell ref="B26:B27"/>
    <mergeCell ref="C26:H26"/>
    <mergeCell ref="A4:B4"/>
    <mergeCell ref="A5:B5"/>
    <mergeCell ref="A6:B6"/>
    <mergeCell ref="J10:K10"/>
    <mergeCell ref="J9:K9"/>
    <mergeCell ref="J4:K4"/>
    <mergeCell ref="J5:K5"/>
    <mergeCell ref="J6:K6"/>
    <mergeCell ref="J7:K7"/>
    <mergeCell ref="J8:K8"/>
    <mergeCell ref="A7:A10"/>
  </mergeCells>
  <phoneticPr fontId="65" type="noConversion"/>
  <pageMargins left="0.74803149606299202" right="0.74803149606299202" top="0.98425196850393704" bottom="0.98425196850393704" header="0.511811023622047" footer="0.511811023622047"/>
  <pageSetup paperSize="9" scale="62" firstPageNumber="94" orientation="portrait" useFirstPageNumber="1" r:id="rId1"/>
  <headerFooter alignWithMargins="0">
    <oddFooter xml:space="preserve">&amp;C- &amp;P - 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I20"/>
  <sheetViews>
    <sheetView view="pageBreakPreview" zoomScaleNormal="100" zoomScaleSheetLayoutView="100" workbookViewId="0">
      <selection activeCell="E9" sqref="E9"/>
    </sheetView>
  </sheetViews>
  <sheetFormatPr defaultRowHeight="13.5" x14ac:dyDescent="0.15"/>
  <cols>
    <col min="1" max="1" width="13.33203125" style="458" customWidth="1"/>
    <col min="2" max="7" width="10.109375" style="458" customWidth="1"/>
    <col min="8" max="16384" width="8.88671875" style="458"/>
  </cols>
  <sheetData>
    <row r="1" spans="1:9" ht="41.25" customHeight="1" x14ac:dyDescent="0.15">
      <c r="A1" s="212" t="s">
        <v>697</v>
      </c>
      <c r="D1" s="710"/>
      <c r="E1" s="1124"/>
    </row>
    <row r="2" spans="1:9" ht="31.5" customHeight="1" x14ac:dyDescent="0.15">
      <c r="A2" s="805"/>
      <c r="F2" s="226" t="s">
        <v>1007</v>
      </c>
    </row>
    <row r="3" spans="1:9" ht="36.75" customHeight="1" x14ac:dyDescent="0.15">
      <c r="A3" s="386" t="s">
        <v>1008</v>
      </c>
      <c r="B3" s="412" t="s">
        <v>103</v>
      </c>
      <c r="C3" s="790" t="s">
        <v>146</v>
      </c>
      <c r="D3" s="790" t="s">
        <v>147</v>
      </c>
      <c r="E3" s="926" t="s">
        <v>148</v>
      </c>
      <c r="F3" s="926" t="s">
        <v>62</v>
      </c>
      <c r="G3" s="927" t="s">
        <v>63</v>
      </c>
      <c r="I3" s="467"/>
    </row>
    <row r="4" spans="1:9" ht="36" customHeight="1" x14ac:dyDescent="0.15">
      <c r="A4" s="416" t="s">
        <v>254</v>
      </c>
      <c r="B4" s="2193">
        <f t="shared" ref="B4:G4" si="0">SUM(B5:B7)</f>
        <v>18485</v>
      </c>
      <c r="C4" s="2194">
        <f t="shared" ref="C4" si="1">SUM(C5:C7)</f>
        <v>3573</v>
      </c>
      <c r="D4" s="2194">
        <f t="shared" ref="D4" si="2">SUM(D5:D7)</f>
        <v>4490</v>
      </c>
      <c r="E4" s="2194">
        <f t="shared" si="0"/>
        <v>3878</v>
      </c>
      <c r="F4" s="2194">
        <f t="shared" si="0"/>
        <v>3097</v>
      </c>
      <c r="G4" s="2195">
        <f t="shared" si="0"/>
        <v>3447</v>
      </c>
      <c r="I4" s="467"/>
    </row>
    <row r="5" spans="1:9" ht="36" customHeight="1" x14ac:dyDescent="0.15">
      <c r="A5" s="417" t="s">
        <v>698</v>
      </c>
      <c r="B5" s="2196">
        <f>SUM(C5:G5)</f>
        <v>989</v>
      </c>
      <c r="C5" s="1687">
        <v>286</v>
      </c>
      <c r="D5" s="1687">
        <v>183</v>
      </c>
      <c r="E5" s="1687">
        <v>169</v>
      </c>
      <c r="F5" s="2197">
        <v>117</v>
      </c>
      <c r="G5" s="2198">
        <v>234</v>
      </c>
      <c r="I5" s="468"/>
    </row>
    <row r="6" spans="1:9" ht="36" customHeight="1" x14ac:dyDescent="0.15">
      <c r="A6" s="417" t="s">
        <v>699</v>
      </c>
      <c r="B6" s="2196">
        <f>SUM(C6:G6)</f>
        <v>11888</v>
      </c>
      <c r="C6" s="1687">
        <v>2330</v>
      </c>
      <c r="D6" s="1687">
        <v>2976</v>
      </c>
      <c r="E6" s="1687">
        <v>2904</v>
      </c>
      <c r="F6" s="2197">
        <v>1735</v>
      </c>
      <c r="G6" s="2198">
        <v>1943</v>
      </c>
      <c r="I6" s="468"/>
    </row>
    <row r="7" spans="1:9" ht="36" customHeight="1" x14ac:dyDescent="0.15">
      <c r="A7" s="418" t="s">
        <v>700</v>
      </c>
      <c r="B7" s="2199">
        <f>SUM(C7:G7)</f>
        <v>5608</v>
      </c>
      <c r="C7" s="2200">
        <v>957</v>
      </c>
      <c r="D7" s="2200">
        <v>1331</v>
      </c>
      <c r="E7" s="2200">
        <v>805</v>
      </c>
      <c r="F7" s="2201">
        <v>1245</v>
      </c>
      <c r="G7" s="2202">
        <v>1270</v>
      </c>
      <c r="I7" s="468"/>
    </row>
    <row r="8" spans="1:9" ht="60" customHeight="1" x14ac:dyDescent="0.15">
      <c r="I8" s="468"/>
    </row>
    <row r="9" spans="1:9" ht="42.75" customHeight="1" x14ac:dyDescent="0.15">
      <c r="A9" s="228" t="s">
        <v>701</v>
      </c>
      <c r="D9" s="710"/>
      <c r="E9" s="710"/>
      <c r="I9" s="468"/>
    </row>
    <row r="10" spans="1:9" ht="27" customHeight="1" x14ac:dyDescent="0.15">
      <c r="A10" s="1803"/>
      <c r="F10" s="226" t="s">
        <v>702</v>
      </c>
      <c r="I10" s="468"/>
    </row>
    <row r="11" spans="1:9" ht="33.75" customHeight="1" x14ac:dyDescent="0.15">
      <c r="A11" s="386" t="s">
        <v>703</v>
      </c>
      <c r="B11" s="412" t="s">
        <v>130</v>
      </c>
      <c r="C11" s="790" t="s">
        <v>399</v>
      </c>
      <c r="D11" s="903" t="s">
        <v>400</v>
      </c>
      <c r="E11" s="903" t="s">
        <v>401</v>
      </c>
      <c r="F11" s="903" t="s">
        <v>704</v>
      </c>
      <c r="G11" s="906" t="s">
        <v>705</v>
      </c>
      <c r="I11" s="468"/>
    </row>
    <row r="12" spans="1:9" ht="33.75" customHeight="1" x14ac:dyDescent="0.15">
      <c r="A12" s="413" t="s">
        <v>254</v>
      </c>
      <c r="B12" s="2170">
        <f t="shared" ref="B12:B19" si="3">SUM(C12:G12)</f>
        <v>11828</v>
      </c>
      <c r="C12" s="904">
        <f>SUM(C13:C19)</f>
        <v>2330</v>
      </c>
      <c r="D12" s="904">
        <f>SUM(D13:D19)</f>
        <v>2976</v>
      </c>
      <c r="E12" s="904">
        <f>SUM(E13:E19)</f>
        <v>2904</v>
      </c>
      <c r="F12" s="904">
        <f>SUM(F13:F19)</f>
        <v>1675</v>
      </c>
      <c r="G12" s="907">
        <f>SUM(G13:G19)</f>
        <v>1943</v>
      </c>
    </row>
    <row r="13" spans="1:9" ht="33.75" customHeight="1" x14ac:dyDescent="0.15">
      <c r="A13" s="414" t="s">
        <v>706</v>
      </c>
      <c r="B13" s="2171">
        <f t="shared" si="3"/>
        <v>9784</v>
      </c>
      <c r="C13" s="2172">
        <v>1932</v>
      </c>
      <c r="D13" s="2173">
        <v>2695</v>
      </c>
      <c r="E13" s="2173">
        <v>2225</v>
      </c>
      <c r="F13" s="2174">
        <v>1270</v>
      </c>
      <c r="G13" s="2175">
        <v>1662</v>
      </c>
    </row>
    <row r="14" spans="1:9" ht="33.75" customHeight="1" x14ac:dyDescent="0.15">
      <c r="A14" s="414" t="s">
        <v>861</v>
      </c>
      <c r="B14" s="2171">
        <f>SUM(C14:G14)</f>
        <v>265</v>
      </c>
      <c r="C14" s="2172">
        <v>126</v>
      </c>
      <c r="D14" s="2173">
        <v>0</v>
      </c>
      <c r="E14" s="2173">
        <v>139</v>
      </c>
      <c r="F14" s="2174">
        <v>0</v>
      </c>
      <c r="G14" s="2176"/>
    </row>
    <row r="15" spans="1:9" ht="33.75" customHeight="1" x14ac:dyDescent="0.15">
      <c r="A15" s="414" t="s">
        <v>707</v>
      </c>
      <c r="B15" s="2171">
        <f t="shared" si="3"/>
        <v>120</v>
      </c>
      <c r="C15" s="2172">
        <v>19</v>
      </c>
      <c r="D15" s="2173">
        <v>35</v>
      </c>
      <c r="E15" s="2173">
        <v>27</v>
      </c>
      <c r="F15" s="2174">
        <v>28</v>
      </c>
      <c r="G15" s="2175">
        <v>11</v>
      </c>
    </row>
    <row r="16" spans="1:9" ht="33.75" customHeight="1" x14ac:dyDescent="0.15">
      <c r="A16" s="414" t="s">
        <v>708</v>
      </c>
      <c r="B16" s="2171">
        <f t="shared" si="3"/>
        <v>575</v>
      </c>
      <c r="C16" s="2172">
        <v>76</v>
      </c>
      <c r="D16" s="2173">
        <v>96</v>
      </c>
      <c r="E16" s="2173">
        <v>204</v>
      </c>
      <c r="F16" s="2174">
        <v>122</v>
      </c>
      <c r="G16" s="2175">
        <v>77</v>
      </c>
    </row>
    <row r="17" spans="1:7" ht="33.75" customHeight="1" x14ac:dyDescent="0.15">
      <c r="A17" s="414" t="s">
        <v>709</v>
      </c>
      <c r="B17" s="2171">
        <f t="shared" si="3"/>
        <v>715</v>
      </c>
      <c r="C17" s="2172">
        <v>106</v>
      </c>
      <c r="D17" s="2173">
        <v>95</v>
      </c>
      <c r="E17" s="2173">
        <v>210</v>
      </c>
      <c r="F17" s="2174">
        <v>172</v>
      </c>
      <c r="G17" s="2175">
        <v>132</v>
      </c>
    </row>
    <row r="18" spans="1:7" ht="33.75" customHeight="1" x14ac:dyDescent="0.15">
      <c r="A18" s="414" t="s">
        <v>710</v>
      </c>
      <c r="B18" s="2171">
        <f t="shared" si="3"/>
        <v>18</v>
      </c>
      <c r="C18" s="2177">
        <v>4</v>
      </c>
      <c r="D18" s="2178">
        <v>3</v>
      </c>
      <c r="E18" s="2173">
        <v>8</v>
      </c>
      <c r="F18" s="2174">
        <v>2</v>
      </c>
      <c r="G18" s="2175">
        <v>1</v>
      </c>
    </row>
    <row r="19" spans="1:7" ht="33.75" customHeight="1" x14ac:dyDescent="0.15">
      <c r="A19" s="415" t="s">
        <v>711</v>
      </c>
      <c r="B19" s="2179">
        <f t="shared" si="3"/>
        <v>351</v>
      </c>
      <c r="C19" s="2180">
        <v>67</v>
      </c>
      <c r="D19" s="2181">
        <v>52</v>
      </c>
      <c r="E19" s="2181">
        <v>91</v>
      </c>
      <c r="F19" s="2182">
        <v>81</v>
      </c>
      <c r="G19" s="2183">
        <v>60</v>
      </c>
    </row>
    <row r="20" spans="1:7" x14ac:dyDescent="0.15">
      <c r="F20" s="469"/>
    </row>
  </sheetData>
  <sheetProtection password="CC19" sheet="1" objects="1" scenarios="1"/>
  <phoneticPr fontId="65" type="noConversion"/>
  <pageMargins left="0.75" right="0.75" top="1" bottom="1" header="0.5" footer="0.5"/>
  <pageSetup paperSize="9" firstPageNumber="95" orientation="portrait" useFirstPageNumber="1" r:id="rId1"/>
  <headerFooter alignWithMargins="0">
    <oddFooter>&amp;C- &amp;P -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I32"/>
  <sheetViews>
    <sheetView view="pageBreakPreview" zoomScaleNormal="78" zoomScaleSheetLayoutView="100" workbookViewId="0">
      <selection activeCell="F2" sqref="F2"/>
    </sheetView>
  </sheetViews>
  <sheetFormatPr defaultRowHeight="13.5" x14ac:dyDescent="0.15"/>
  <cols>
    <col min="1" max="1" width="1" style="163" customWidth="1"/>
    <col min="2" max="2" width="14" style="163" customWidth="1"/>
    <col min="3" max="3" width="10.77734375" style="163" customWidth="1"/>
    <col min="4" max="6" width="9.5546875" style="163" customWidth="1"/>
    <col min="7" max="7" width="10.6640625" style="163" customWidth="1"/>
    <col min="8" max="8" width="8.5546875" style="163" customWidth="1"/>
    <col min="9" max="9" width="10.88671875" style="163" customWidth="1"/>
    <col min="10" max="10" width="4.33203125" style="163" customWidth="1"/>
    <col min="11" max="16384" width="8.88671875" style="163"/>
  </cols>
  <sheetData>
    <row r="1" spans="2:9" x14ac:dyDescent="0.15">
      <c r="F1" s="930"/>
    </row>
    <row r="2" spans="2:9" ht="31.5" x14ac:dyDescent="0.4">
      <c r="B2" s="169" t="s">
        <v>809</v>
      </c>
      <c r="F2" s="1132"/>
      <c r="G2" s="164"/>
    </row>
    <row r="3" spans="2:9" ht="14.25" thickBot="1" x14ac:dyDescent="0.2">
      <c r="B3" s="1698" t="s">
        <v>1569</v>
      </c>
    </row>
    <row r="4" spans="2:9" ht="33.4" customHeight="1" x14ac:dyDescent="0.15">
      <c r="B4" s="1704" t="s">
        <v>712</v>
      </c>
      <c r="C4" s="1705" t="s">
        <v>713</v>
      </c>
      <c r="D4" s="1700" t="s">
        <v>714</v>
      </c>
      <c r="E4" s="1700" t="s">
        <v>404</v>
      </c>
      <c r="F4" s="1700" t="s">
        <v>963</v>
      </c>
      <c r="G4" s="1700" t="s">
        <v>715</v>
      </c>
      <c r="H4" s="3043" t="s">
        <v>1078</v>
      </c>
      <c r="I4" s="3044"/>
    </row>
    <row r="5" spans="2:9" ht="19.5" customHeight="1" x14ac:dyDescent="0.15">
      <c r="B5" s="3026" t="s">
        <v>716</v>
      </c>
      <c r="C5" s="1706" t="s">
        <v>795</v>
      </c>
      <c r="D5" s="1721">
        <f>SUM(D6:D10)</f>
        <v>46</v>
      </c>
      <c r="E5" s="1721">
        <f>SUM(E6:E10)</f>
        <v>1638</v>
      </c>
      <c r="F5" s="1721">
        <f>SUM(F6:F10)</f>
        <v>905</v>
      </c>
      <c r="G5" s="1721">
        <f>SUM(G6:G10)</f>
        <v>805</v>
      </c>
      <c r="H5" s="3033" t="s">
        <v>1560</v>
      </c>
      <c r="I5" s="3034"/>
    </row>
    <row r="6" spans="2:9" ht="19.5" customHeight="1" x14ac:dyDescent="0.15">
      <c r="B6" s="3026"/>
      <c r="C6" s="1707" t="s">
        <v>796</v>
      </c>
      <c r="D6" s="1649">
        <f t="shared" ref="D6:G10" si="0">SUM(D12,D18)</f>
        <v>6</v>
      </c>
      <c r="E6" s="1649">
        <f t="shared" si="0"/>
        <v>41</v>
      </c>
      <c r="F6" s="1649">
        <f t="shared" si="0"/>
        <v>65</v>
      </c>
      <c r="G6" s="1649">
        <f t="shared" si="0"/>
        <v>50</v>
      </c>
      <c r="H6" s="3029" t="s">
        <v>1561</v>
      </c>
      <c r="I6" s="3030"/>
    </row>
    <row r="7" spans="2:9" ht="19.5" customHeight="1" x14ac:dyDescent="0.15">
      <c r="B7" s="3026"/>
      <c r="C7" s="1707" t="s">
        <v>797</v>
      </c>
      <c r="D7" s="1649">
        <f t="shared" si="0"/>
        <v>1</v>
      </c>
      <c r="E7" s="1649">
        <f t="shared" si="0"/>
        <v>50</v>
      </c>
      <c r="F7" s="1649">
        <f t="shared" si="0"/>
        <v>30</v>
      </c>
      <c r="G7" s="1649">
        <f t="shared" si="0"/>
        <v>20</v>
      </c>
      <c r="H7" s="3029" t="s">
        <v>1562</v>
      </c>
      <c r="I7" s="3030"/>
    </row>
    <row r="8" spans="2:9" ht="19.5" customHeight="1" x14ac:dyDescent="0.15">
      <c r="B8" s="3026"/>
      <c r="C8" s="1707" t="s">
        <v>798</v>
      </c>
      <c r="D8" s="1649">
        <f t="shared" si="0"/>
        <v>19</v>
      </c>
      <c r="E8" s="1649">
        <f t="shared" si="0"/>
        <v>626</v>
      </c>
      <c r="F8" s="1649">
        <f t="shared" si="0"/>
        <v>320</v>
      </c>
      <c r="G8" s="1649">
        <f t="shared" si="0"/>
        <v>395</v>
      </c>
      <c r="H8" s="3029" t="s">
        <v>1563</v>
      </c>
      <c r="I8" s="3030"/>
    </row>
    <row r="9" spans="2:9" ht="19.5" customHeight="1" x14ac:dyDescent="0.15">
      <c r="B9" s="3026"/>
      <c r="C9" s="1707" t="s">
        <v>844</v>
      </c>
      <c r="D9" s="1649">
        <f t="shared" si="0"/>
        <v>17</v>
      </c>
      <c r="E9" s="1649">
        <f t="shared" si="0"/>
        <v>837</v>
      </c>
      <c r="F9" s="1649">
        <f t="shared" si="0"/>
        <v>393</v>
      </c>
      <c r="G9" s="1649">
        <f t="shared" si="0"/>
        <v>290</v>
      </c>
      <c r="H9" s="3029" t="s">
        <v>1564</v>
      </c>
      <c r="I9" s="3030"/>
    </row>
    <row r="10" spans="2:9" ht="19.5" customHeight="1" x14ac:dyDescent="0.15">
      <c r="B10" s="3026"/>
      <c r="C10" s="1708" t="s">
        <v>845</v>
      </c>
      <c r="D10" s="1584">
        <f t="shared" si="0"/>
        <v>3</v>
      </c>
      <c r="E10" s="1605">
        <f t="shared" si="0"/>
        <v>84</v>
      </c>
      <c r="F10" s="1605">
        <f t="shared" si="0"/>
        <v>97</v>
      </c>
      <c r="G10" s="1605">
        <f t="shared" si="0"/>
        <v>50</v>
      </c>
      <c r="H10" s="3027" t="s">
        <v>1565</v>
      </c>
      <c r="I10" s="3028"/>
    </row>
    <row r="11" spans="2:9" ht="19.5" customHeight="1" x14ac:dyDescent="0.15">
      <c r="B11" s="3039" t="s">
        <v>808</v>
      </c>
      <c r="C11" s="1709" t="s">
        <v>846</v>
      </c>
      <c r="D11" s="1721">
        <f>SUM(D12:D16)</f>
        <v>3</v>
      </c>
      <c r="E11" s="1567">
        <f>SUM(E12:E16)</f>
        <v>451</v>
      </c>
      <c r="F11" s="1567">
        <f>SUM(F12:F16)</f>
        <v>120</v>
      </c>
      <c r="G11" s="1567">
        <f>SUM(G12:G16)</f>
        <v>90</v>
      </c>
      <c r="H11" s="3033" t="s">
        <v>1566</v>
      </c>
      <c r="I11" s="3034"/>
    </row>
    <row r="12" spans="2:9" ht="19.5" customHeight="1" x14ac:dyDescent="0.15">
      <c r="B12" s="3026"/>
      <c r="C12" s="1707" t="s">
        <v>796</v>
      </c>
      <c r="D12" s="1687"/>
      <c r="E12" s="1687"/>
      <c r="F12" s="1687"/>
      <c r="G12" s="1687"/>
      <c r="H12" s="2992"/>
      <c r="I12" s="2993"/>
    </row>
    <row r="13" spans="2:9" ht="19.5" customHeight="1" x14ac:dyDescent="0.15">
      <c r="B13" s="3026"/>
      <c r="C13" s="1707" t="s">
        <v>797</v>
      </c>
      <c r="D13" s="1687"/>
      <c r="E13" s="1687"/>
      <c r="F13" s="1687"/>
      <c r="G13" s="1687"/>
      <c r="H13" s="2992"/>
      <c r="I13" s="2993"/>
    </row>
    <row r="14" spans="2:9" ht="19.5" customHeight="1" x14ac:dyDescent="0.15">
      <c r="B14" s="3026"/>
      <c r="C14" s="1707" t="s">
        <v>798</v>
      </c>
      <c r="D14" s="1687"/>
      <c r="E14" s="1687"/>
      <c r="F14" s="1687"/>
      <c r="G14" s="1687"/>
      <c r="H14" s="2992"/>
      <c r="I14" s="2993"/>
    </row>
    <row r="15" spans="2:9" ht="19.5" customHeight="1" x14ac:dyDescent="0.15">
      <c r="B15" s="3026"/>
      <c r="C15" s="1707" t="s">
        <v>844</v>
      </c>
      <c r="D15" s="1687">
        <v>3</v>
      </c>
      <c r="E15" s="1687">
        <v>451</v>
      </c>
      <c r="F15" s="1687">
        <v>120</v>
      </c>
      <c r="G15" s="1687">
        <v>90</v>
      </c>
      <c r="H15" s="3031" t="s">
        <v>1566</v>
      </c>
      <c r="I15" s="3032"/>
    </row>
    <row r="16" spans="2:9" ht="19.5" customHeight="1" x14ac:dyDescent="0.15">
      <c r="B16" s="3026"/>
      <c r="C16" s="1708" t="s">
        <v>845</v>
      </c>
      <c r="D16" s="1644"/>
      <c r="E16" s="1644"/>
      <c r="F16" s="1644"/>
      <c r="G16" s="1644"/>
      <c r="H16" s="3035"/>
      <c r="I16" s="3036"/>
    </row>
    <row r="17" spans="1:9" ht="19.5" customHeight="1" x14ac:dyDescent="0.15">
      <c r="B17" s="3039" t="s">
        <v>717</v>
      </c>
      <c r="C17" s="1709" t="s">
        <v>846</v>
      </c>
      <c r="D17" s="1560">
        <f>SUM(D18:D22)</f>
        <v>43</v>
      </c>
      <c r="E17" s="1560">
        <f>SUM(E18:E22)</f>
        <v>1187</v>
      </c>
      <c r="F17" s="1560">
        <f>SUM(F18:F22)</f>
        <v>785</v>
      </c>
      <c r="G17" s="1560">
        <f>SUM(G18:G22)</f>
        <v>715</v>
      </c>
      <c r="H17" s="3037" t="s">
        <v>1567</v>
      </c>
      <c r="I17" s="3038"/>
    </row>
    <row r="18" spans="1:9" ht="19.5" customHeight="1" x14ac:dyDescent="0.15">
      <c r="B18" s="3026"/>
      <c r="C18" s="1707" t="s">
        <v>796</v>
      </c>
      <c r="D18" s="1687">
        <v>6</v>
      </c>
      <c r="E18" s="1687">
        <v>41</v>
      </c>
      <c r="F18" s="1687">
        <v>65</v>
      </c>
      <c r="G18" s="1687">
        <v>50</v>
      </c>
      <c r="H18" s="3029" t="s">
        <v>1561</v>
      </c>
      <c r="I18" s="3030"/>
    </row>
    <row r="19" spans="1:9" ht="19.5" customHeight="1" x14ac:dyDescent="0.15">
      <c r="B19" s="3026"/>
      <c r="C19" s="1707" t="s">
        <v>797</v>
      </c>
      <c r="D19" s="1687">
        <v>1</v>
      </c>
      <c r="E19" s="1687">
        <v>50</v>
      </c>
      <c r="F19" s="1687">
        <v>30</v>
      </c>
      <c r="G19" s="1687">
        <v>20</v>
      </c>
      <c r="H19" s="3029" t="s">
        <v>1562</v>
      </c>
      <c r="I19" s="3030"/>
    </row>
    <row r="20" spans="1:9" ht="19.5" customHeight="1" x14ac:dyDescent="0.15">
      <c r="B20" s="3026"/>
      <c r="C20" s="1707" t="s">
        <v>798</v>
      </c>
      <c r="D20" s="1687">
        <v>19</v>
      </c>
      <c r="E20" s="1687">
        <v>626</v>
      </c>
      <c r="F20" s="1687">
        <v>320</v>
      </c>
      <c r="G20" s="1687">
        <v>395</v>
      </c>
      <c r="H20" s="3029" t="s">
        <v>1563</v>
      </c>
      <c r="I20" s="3030"/>
    </row>
    <row r="21" spans="1:9" ht="19.5" customHeight="1" x14ac:dyDescent="0.15">
      <c r="B21" s="3026"/>
      <c r="C21" s="1707" t="s">
        <v>844</v>
      </c>
      <c r="D21" s="1687">
        <v>14</v>
      </c>
      <c r="E21" s="1687">
        <v>386</v>
      </c>
      <c r="F21" s="1687">
        <v>273</v>
      </c>
      <c r="G21" s="1687">
        <v>200</v>
      </c>
      <c r="H21" s="3029" t="s">
        <v>1568</v>
      </c>
      <c r="I21" s="3030"/>
    </row>
    <row r="22" spans="1:9" ht="19.5" customHeight="1" thickBot="1" x14ac:dyDescent="0.2">
      <c r="B22" s="3040"/>
      <c r="C22" s="1710" t="s">
        <v>845</v>
      </c>
      <c r="D22" s="1662">
        <v>3</v>
      </c>
      <c r="E22" s="1662">
        <v>84</v>
      </c>
      <c r="F22" s="1662">
        <v>97</v>
      </c>
      <c r="G22" s="1662">
        <v>50</v>
      </c>
      <c r="H22" s="3041" t="s">
        <v>1565</v>
      </c>
      <c r="I22" s="3042"/>
    </row>
    <row r="23" spans="1:9" x14ac:dyDescent="0.15">
      <c r="H23" s="163" t="s">
        <v>1067</v>
      </c>
    </row>
    <row r="24" spans="1:9" ht="31.5" x14ac:dyDescent="0.4">
      <c r="B24" s="169" t="s">
        <v>718</v>
      </c>
      <c r="C24" s="169"/>
      <c r="E24" s="1124"/>
    </row>
    <row r="25" spans="1:9" ht="14.25" thickBot="1" x14ac:dyDescent="0.2">
      <c r="B25" s="1803"/>
    </row>
    <row r="26" spans="1:9" ht="42.75" x14ac:dyDescent="0.15">
      <c r="B26" s="419" t="s">
        <v>719</v>
      </c>
      <c r="C26" s="420" t="s">
        <v>524</v>
      </c>
      <c r="D26" s="421" t="s">
        <v>720</v>
      </c>
      <c r="E26" s="421" t="s">
        <v>721</v>
      </c>
      <c r="F26" s="421" t="s">
        <v>722</v>
      </c>
      <c r="G26" s="421" t="s">
        <v>723</v>
      </c>
      <c r="H26" s="421" t="s">
        <v>724</v>
      </c>
      <c r="I26" s="422" t="s">
        <v>725</v>
      </c>
    </row>
    <row r="27" spans="1:9" ht="31.5" customHeight="1" x14ac:dyDescent="0.15">
      <c r="B27" s="1772" t="s">
        <v>726</v>
      </c>
      <c r="C27" s="1771"/>
      <c r="D27" s="1770">
        <f>SUM(D28:D32)</f>
        <v>436656</v>
      </c>
      <c r="E27" s="1770">
        <f>SUM(E28:E32)</f>
        <v>1525</v>
      </c>
      <c r="F27" s="1770">
        <f>SUM(F28:F32)</f>
        <v>411</v>
      </c>
      <c r="G27" s="1771"/>
      <c r="H27" s="1771"/>
      <c r="I27" s="1769"/>
    </row>
    <row r="28" spans="1:9" ht="35.25" customHeight="1" x14ac:dyDescent="0.15">
      <c r="A28" s="229"/>
      <c r="B28" s="1768" t="s">
        <v>888</v>
      </c>
      <c r="C28" s="1767" t="s">
        <v>889</v>
      </c>
      <c r="D28" s="1766">
        <v>225024</v>
      </c>
      <c r="E28" s="1765">
        <v>800</v>
      </c>
      <c r="F28" s="1765">
        <v>120</v>
      </c>
      <c r="G28" s="1764" t="s">
        <v>890</v>
      </c>
      <c r="H28" s="1764" t="s">
        <v>891</v>
      </c>
      <c r="I28" s="1763" t="s">
        <v>727</v>
      </c>
    </row>
    <row r="29" spans="1:9" ht="35.25" customHeight="1" x14ac:dyDescent="0.15">
      <c r="A29" s="229"/>
      <c r="B29" s="1768" t="s">
        <v>892</v>
      </c>
      <c r="C29" s="1767" t="s">
        <v>893</v>
      </c>
      <c r="D29" s="1766">
        <v>37907</v>
      </c>
      <c r="E29" s="1765">
        <v>550</v>
      </c>
      <c r="F29" s="1765">
        <v>230</v>
      </c>
      <c r="G29" s="1764" t="s">
        <v>894</v>
      </c>
      <c r="H29" s="1764" t="s">
        <v>895</v>
      </c>
      <c r="I29" s="1762" t="s">
        <v>728</v>
      </c>
    </row>
    <row r="30" spans="1:9" ht="35.25" customHeight="1" x14ac:dyDescent="0.15">
      <c r="A30" s="229"/>
      <c r="B30" s="1768" t="s">
        <v>884</v>
      </c>
      <c r="C30" s="1767" t="s">
        <v>885</v>
      </c>
      <c r="D30" s="1766">
        <v>87213</v>
      </c>
      <c r="E30" s="1765">
        <v>100</v>
      </c>
      <c r="F30" s="1765">
        <v>20</v>
      </c>
      <c r="G30" s="1764" t="s">
        <v>886</v>
      </c>
      <c r="H30" s="1764" t="s">
        <v>887</v>
      </c>
      <c r="I30" s="1762" t="s">
        <v>728</v>
      </c>
    </row>
    <row r="31" spans="1:9" ht="35.25" customHeight="1" x14ac:dyDescent="0.15">
      <c r="A31" s="229"/>
      <c r="B31" s="1768" t="s">
        <v>729</v>
      </c>
      <c r="C31" s="1767" t="s">
        <v>730</v>
      </c>
      <c r="D31" s="1766">
        <v>35504</v>
      </c>
      <c r="E31" s="1765">
        <v>70</v>
      </c>
      <c r="F31" s="1765">
        <v>40</v>
      </c>
      <c r="G31" s="1764" t="s">
        <v>873</v>
      </c>
      <c r="H31" s="1764" t="s">
        <v>873</v>
      </c>
      <c r="I31" s="1762" t="s">
        <v>728</v>
      </c>
    </row>
    <row r="32" spans="1:9" ht="35.25" customHeight="1" thickBot="1" x14ac:dyDescent="0.2">
      <c r="A32" s="229"/>
      <c r="B32" s="1761" t="s">
        <v>882</v>
      </c>
      <c r="C32" s="1760" t="s">
        <v>883</v>
      </c>
      <c r="D32" s="1759">
        <v>51008</v>
      </c>
      <c r="E32" s="1758">
        <v>5</v>
      </c>
      <c r="F32" s="1758">
        <v>1</v>
      </c>
      <c r="G32" s="1758" t="s">
        <v>991</v>
      </c>
      <c r="H32" s="1757" t="s">
        <v>992</v>
      </c>
      <c r="I32" s="1756" t="s">
        <v>728</v>
      </c>
    </row>
  </sheetData>
  <sheetProtection password="CC19" sheet="1" objects="1" scenarios="1"/>
  <mergeCells count="22">
    <mergeCell ref="H4:I4"/>
    <mergeCell ref="H5:I5"/>
    <mergeCell ref="H6:I6"/>
    <mergeCell ref="H7:I7"/>
    <mergeCell ref="H9:I9"/>
    <mergeCell ref="H8:I8"/>
    <mergeCell ref="B5:B10"/>
    <mergeCell ref="H10:I10"/>
    <mergeCell ref="H20:I20"/>
    <mergeCell ref="H15:I15"/>
    <mergeCell ref="H11:I11"/>
    <mergeCell ref="H12:I12"/>
    <mergeCell ref="H16:I16"/>
    <mergeCell ref="H17:I17"/>
    <mergeCell ref="B11:B16"/>
    <mergeCell ref="B17:B22"/>
    <mergeCell ref="H19:I19"/>
    <mergeCell ref="H22:I22"/>
    <mergeCell ref="H14:I14"/>
    <mergeCell ref="H21:I21"/>
    <mergeCell ref="H18:I18"/>
    <mergeCell ref="H13:I13"/>
  </mergeCells>
  <phoneticPr fontId="65" type="noConversion"/>
  <pageMargins left="0.75" right="0.75" top="1" bottom="1" header="0.5" footer="0.5"/>
  <pageSetup paperSize="9" scale="87" firstPageNumber="96" orientation="portrait" useFirstPageNumber="1" horizontalDpi="300" verticalDpi="300" r:id="rId1"/>
  <headerFooter alignWithMargins="0">
    <oddFooter>&amp;C- &amp;P -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I21"/>
  <sheetViews>
    <sheetView view="pageBreakPreview" zoomScale="90" zoomScaleNormal="100" zoomScaleSheetLayoutView="90" workbookViewId="0">
      <selection activeCell="A13" sqref="A13"/>
    </sheetView>
  </sheetViews>
  <sheetFormatPr defaultColWidth="8.88671875" defaultRowHeight="13.5" x14ac:dyDescent="0.15"/>
  <cols>
    <col min="1" max="1" width="15.88671875" customWidth="1"/>
    <col min="2" max="2" width="12.6640625" customWidth="1"/>
    <col min="3" max="3" width="13.44140625" customWidth="1"/>
    <col min="4" max="4" width="13.6640625" customWidth="1"/>
    <col min="5" max="5" width="12.6640625" customWidth="1"/>
    <col min="6" max="6" width="12.44140625" bestFit="1" customWidth="1"/>
    <col min="8" max="8" width="15.5546875" bestFit="1" customWidth="1"/>
    <col min="9" max="9" width="9.88671875" bestFit="1" customWidth="1"/>
  </cols>
  <sheetData>
    <row r="1" spans="1:9" ht="31.5" x14ac:dyDescent="0.15">
      <c r="A1" s="32" t="s">
        <v>731</v>
      </c>
      <c r="E1" s="1124"/>
    </row>
    <row r="2" spans="1:9" ht="21" customHeight="1" x14ac:dyDescent="0.15">
      <c r="A2" s="1685"/>
      <c r="E2" s="710"/>
      <c r="F2" s="21" t="s">
        <v>811</v>
      </c>
    </row>
    <row r="3" spans="1:9" ht="42.75" customHeight="1" x14ac:dyDescent="0.15">
      <c r="A3" s="3050" t="s">
        <v>833</v>
      </c>
      <c r="B3" s="3051"/>
      <c r="C3" s="423" t="s">
        <v>1075</v>
      </c>
      <c r="D3" s="1579" t="s">
        <v>1494</v>
      </c>
      <c r="E3" s="424" t="s">
        <v>732</v>
      </c>
      <c r="F3" s="425" t="s">
        <v>733</v>
      </c>
    </row>
    <row r="4" spans="1:9" ht="42.75" customHeight="1" x14ac:dyDescent="0.15">
      <c r="A4" s="3052" t="s">
        <v>834</v>
      </c>
      <c r="B4" s="3053"/>
      <c r="C4" s="981">
        <f>SUM(C5:C8)</f>
        <v>48992048</v>
      </c>
      <c r="D4" s="1580">
        <f>SUM(D5:D8)</f>
        <v>50987520</v>
      </c>
      <c r="E4" s="426">
        <f t="shared" ref="E4:E9" si="0">D4-C4</f>
        <v>1995472</v>
      </c>
      <c r="F4" s="427">
        <f t="shared" ref="F4:F9" si="1">E4/C4*100</f>
        <v>4.0730528350233488</v>
      </c>
    </row>
    <row r="5" spans="1:9" ht="42.75" customHeight="1" x14ac:dyDescent="0.15">
      <c r="A5" s="3045" t="s">
        <v>860</v>
      </c>
      <c r="B5" s="3046"/>
      <c r="C5" s="785">
        <v>35358817</v>
      </c>
      <c r="D5" s="1575">
        <v>35687328</v>
      </c>
      <c r="E5" s="428">
        <f t="shared" si="0"/>
        <v>328511</v>
      </c>
      <c r="F5" s="429">
        <f t="shared" si="1"/>
        <v>0.92907802882658663</v>
      </c>
      <c r="H5" s="6"/>
      <c r="I5" s="6"/>
    </row>
    <row r="6" spans="1:9" ht="42.75" customHeight="1" x14ac:dyDescent="0.15">
      <c r="A6" s="3047" t="s">
        <v>835</v>
      </c>
      <c r="B6" s="3046"/>
      <c r="C6" s="786">
        <v>192206</v>
      </c>
      <c r="D6" s="1576">
        <v>202350</v>
      </c>
      <c r="E6" s="428">
        <f t="shared" si="0"/>
        <v>10144</v>
      </c>
      <c r="F6" s="429">
        <f t="shared" si="1"/>
        <v>5.2776708323361392</v>
      </c>
      <c r="H6" s="134"/>
      <c r="I6" s="127"/>
    </row>
    <row r="7" spans="1:9" ht="42.75" customHeight="1" x14ac:dyDescent="0.15">
      <c r="A7" s="3045" t="s">
        <v>843</v>
      </c>
      <c r="B7" s="3046"/>
      <c r="C7" s="787">
        <v>11347000</v>
      </c>
      <c r="D7" s="1577">
        <v>12957048</v>
      </c>
      <c r="E7" s="428">
        <f t="shared" si="0"/>
        <v>1610048</v>
      </c>
      <c r="F7" s="429">
        <f t="shared" si="1"/>
        <v>14.189195382039305</v>
      </c>
    </row>
    <row r="8" spans="1:9" ht="42.75" customHeight="1" x14ac:dyDescent="0.15">
      <c r="A8" s="3047" t="s">
        <v>836</v>
      </c>
      <c r="B8" s="3046"/>
      <c r="C8" s="788">
        <v>2094025</v>
      </c>
      <c r="D8" s="1578">
        <v>2140794</v>
      </c>
      <c r="E8" s="428">
        <f>D8-C8</f>
        <v>46769</v>
      </c>
      <c r="F8" s="429">
        <f t="shared" si="1"/>
        <v>2.233449934933919</v>
      </c>
      <c r="H8" s="129"/>
    </row>
    <row r="9" spans="1:9" ht="42.75" customHeight="1" x14ac:dyDescent="0.25">
      <c r="A9" s="3048" t="s">
        <v>837</v>
      </c>
      <c r="B9" s="3049"/>
      <c r="C9" s="463">
        <v>3.97</v>
      </c>
      <c r="D9" s="1574">
        <v>3.89</v>
      </c>
      <c r="E9" s="430">
        <f t="shared" si="0"/>
        <v>-8.0000000000000071E-2</v>
      </c>
      <c r="F9" s="431">
        <f t="shared" si="1"/>
        <v>-2.0151133501259464</v>
      </c>
      <c r="H9" s="128"/>
      <c r="I9" s="128"/>
    </row>
    <row r="11" spans="1:9" ht="27.75" customHeight="1" x14ac:dyDescent="0.15"/>
    <row r="12" spans="1:9" ht="36.75" customHeight="1" x14ac:dyDescent="0.15">
      <c r="A12" s="32" t="s">
        <v>734</v>
      </c>
      <c r="E12" s="1124"/>
    </row>
    <row r="13" spans="1:9" x14ac:dyDescent="0.15">
      <c r="A13" s="1685"/>
    </row>
    <row r="14" spans="1:9" ht="36" customHeight="1" x14ac:dyDescent="0.15">
      <c r="A14" s="776" t="s">
        <v>735</v>
      </c>
      <c r="B14" s="773" t="s">
        <v>1</v>
      </c>
      <c r="C14" s="774" t="s">
        <v>103</v>
      </c>
      <c r="D14" s="777" t="s">
        <v>812</v>
      </c>
      <c r="E14" s="774" t="s">
        <v>259</v>
      </c>
      <c r="F14" s="775" t="s">
        <v>810</v>
      </c>
    </row>
    <row r="15" spans="1:9" ht="36" customHeight="1" x14ac:dyDescent="0.15">
      <c r="A15" s="778" t="s">
        <v>736</v>
      </c>
      <c r="B15" s="1571" t="s">
        <v>1471</v>
      </c>
      <c r="C15" s="1572">
        <f>SUM(D15:F15)</f>
        <v>399.8</v>
      </c>
      <c r="D15" s="1569">
        <v>81.2</v>
      </c>
      <c r="E15" s="1572">
        <v>236.6</v>
      </c>
      <c r="F15" s="1573">
        <v>82</v>
      </c>
      <c r="H15" s="125"/>
    </row>
    <row r="16" spans="1:9" ht="36" customHeight="1" x14ac:dyDescent="0.15">
      <c r="A16" s="779" t="s">
        <v>738</v>
      </c>
      <c r="B16" s="1559" t="s">
        <v>420</v>
      </c>
      <c r="C16" s="1684">
        <f>SUM(D16:F16)</f>
        <v>3375.3799999999997</v>
      </c>
      <c r="D16" s="1683">
        <v>807.68</v>
      </c>
      <c r="E16" s="1682">
        <v>2151.6999999999998</v>
      </c>
      <c r="F16" s="1681">
        <v>416</v>
      </c>
      <c r="H16" s="125"/>
    </row>
    <row r="17" spans="1:8" ht="36" customHeight="1" x14ac:dyDescent="0.15">
      <c r="A17" s="780" t="s">
        <v>842</v>
      </c>
      <c r="B17" s="1680" t="s">
        <v>737</v>
      </c>
      <c r="C17" s="1684">
        <f t="shared" ref="C17:C21" si="2">SUM(D17:F17)</f>
        <v>114.50999999999999</v>
      </c>
      <c r="D17" s="1679">
        <v>4.3099999999999996</v>
      </c>
      <c r="E17" s="1684">
        <v>14.2</v>
      </c>
      <c r="F17" s="1678">
        <v>96</v>
      </c>
      <c r="H17" s="125"/>
    </row>
    <row r="18" spans="1:8" ht="36" customHeight="1" x14ac:dyDescent="0.15">
      <c r="A18" s="781" t="s">
        <v>739</v>
      </c>
      <c r="B18" s="1680" t="s">
        <v>737</v>
      </c>
      <c r="C18" s="1684">
        <f t="shared" si="2"/>
        <v>2.2400000000000002</v>
      </c>
      <c r="D18" s="1677">
        <v>0.34</v>
      </c>
      <c r="E18" s="1684">
        <v>1.4</v>
      </c>
      <c r="F18" s="1678">
        <v>0.5</v>
      </c>
      <c r="H18" s="125"/>
    </row>
    <row r="19" spans="1:8" ht="36" customHeight="1" x14ac:dyDescent="0.15">
      <c r="A19" s="782" t="s">
        <v>740</v>
      </c>
      <c r="B19" s="1676" t="s">
        <v>737</v>
      </c>
      <c r="C19" s="1684">
        <f t="shared" si="2"/>
        <v>689.64</v>
      </c>
      <c r="D19" s="1675">
        <v>145.74</v>
      </c>
      <c r="E19" s="1674">
        <v>469.9</v>
      </c>
      <c r="F19" s="1568">
        <v>74</v>
      </c>
      <c r="H19" s="125"/>
    </row>
    <row r="20" spans="1:8" ht="36" customHeight="1" x14ac:dyDescent="0.15">
      <c r="A20" s="783" t="s">
        <v>741</v>
      </c>
      <c r="B20" s="1676" t="s">
        <v>737</v>
      </c>
      <c r="C20" s="1684">
        <f t="shared" si="2"/>
        <v>1.9</v>
      </c>
      <c r="D20" s="1675">
        <v>0</v>
      </c>
      <c r="E20" s="1674">
        <v>1.9</v>
      </c>
      <c r="F20" s="1568">
        <v>0</v>
      </c>
      <c r="H20" s="125"/>
    </row>
    <row r="21" spans="1:8" ht="36" customHeight="1" x14ac:dyDescent="0.15">
      <c r="A21" s="784" t="s">
        <v>993</v>
      </c>
      <c r="B21" s="1510" t="s">
        <v>737</v>
      </c>
      <c r="C21" s="1673">
        <f t="shared" si="2"/>
        <v>40</v>
      </c>
      <c r="D21" s="1672">
        <v>40</v>
      </c>
      <c r="E21" s="1671">
        <v>0</v>
      </c>
      <c r="F21" s="1670">
        <v>0</v>
      </c>
      <c r="H21" s="126"/>
    </row>
  </sheetData>
  <sheetProtection password="CC19" sheet="1" objects="1" scenarios="1"/>
  <mergeCells count="7">
    <mergeCell ref="A7:B7"/>
    <mergeCell ref="A8:B8"/>
    <mergeCell ref="A9:B9"/>
    <mergeCell ref="A3:B3"/>
    <mergeCell ref="A4:B4"/>
    <mergeCell ref="A5:B5"/>
    <mergeCell ref="A6:B6"/>
  </mergeCells>
  <phoneticPr fontId="65" type="noConversion"/>
  <pageMargins left="0.75" right="0.75" top="1" bottom="1" header="0.5" footer="0.5"/>
  <pageSetup paperSize="9" scale="92" firstPageNumber="105" orientation="portrait" useFirstPageNumber="1" horizontalDpi="300" verticalDpi="300" r:id="rId1"/>
  <headerFooter alignWithMargins="0">
    <oddFooter>&amp;C-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F22"/>
  <sheetViews>
    <sheetView view="pageBreakPreview" zoomScaleNormal="100" zoomScaleSheetLayoutView="100" workbookViewId="0">
      <selection activeCell="D12" sqref="D12"/>
    </sheetView>
  </sheetViews>
  <sheetFormatPr defaultColWidth="8.88671875" defaultRowHeight="13.5" x14ac:dyDescent="0.15"/>
  <cols>
    <col min="1" max="1" width="18.88671875" style="608" customWidth="1"/>
    <col min="2" max="2" width="12.33203125" style="608" customWidth="1"/>
    <col min="3" max="3" width="8.6640625" style="608" customWidth="1"/>
    <col min="4" max="4" width="17.88671875" style="608" customWidth="1"/>
    <col min="5" max="5" width="12.44140625" style="608" customWidth="1"/>
    <col min="6" max="6" width="8.6640625" style="608" customWidth="1"/>
    <col min="7" max="256" width="8.88671875" style="608"/>
    <col min="257" max="257" width="18.88671875" style="608" customWidth="1"/>
    <col min="258" max="258" width="12.33203125" style="608" customWidth="1"/>
    <col min="259" max="259" width="8.6640625" style="608" customWidth="1"/>
    <col min="260" max="260" width="17.88671875" style="608" customWidth="1"/>
    <col min="261" max="261" width="12.44140625" style="608" customWidth="1"/>
    <col min="262" max="262" width="8.6640625" style="608" customWidth="1"/>
    <col min="263" max="512" width="8.88671875" style="608"/>
    <col min="513" max="513" width="18.88671875" style="608" customWidth="1"/>
    <col min="514" max="514" width="12.33203125" style="608" customWidth="1"/>
    <col min="515" max="515" width="8.6640625" style="608" customWidth="1"/>
    <col min="516" max="516" width="17.88671875" style="608" customWidth="1"/>
    <col min="517" max="517" width="12.44140625" style="608" customWidth="1"/>
    <col min="518" max="518" width="8.6640625" style="608" customWidth="1"/>
    <col min="519" max="768" width="8.88671875" style="608"/>
    <col min="769" max="769" width="18.88671875" style="608" customWidth="1"/>
    <col min="770" max="770" width="12.33203125" style="608" customWidth="1"/>
    <col min="771" max="771" width="8.6640625" style="608" customWidth="1"/>
    <col min="772" max="772" width="17.88671875" style="608" customWidth="1"/>
    <col min="773" max="773" width="12.44140625" style="608" customWidth="1"/>
    <col min="774" max="774" width="8.6640625" style="608" customWidth="1"/>
    <col min="775" max="1024" width="8.88671875" style="608"/>
    <col min="1025" max="1025" width="18.88671875" style="608" customWidth="1"/>
    <col min="1026" max="1026" width="12.33203125" style="608" customWidth="1"/>
    <col min="1027" max="1027" width="8.6640625" style="608" customWidth="1"/>
    <col min="1028" max="1028" width="17.88671875" style="608" customWidth="1"/>
    <col min="1029" max="1029" width="12.44140625" style="608" customWidth="1"/>
    <col min="1030" max="1030" width="8.6640625" style="608" customWidth="1"/>
    <col min="1031" max="1280" width="8.88671875" style="608"/>
    <col min="1281" max="1281" width="18.88671875" style="608" customWidth="1"/>
    <col min="1282" max="1282" width="12.33203125" style="608" customWidth="1"/>
    <col min="1283" max="1283" width="8.6640625" style="608" customWidth="1"/>
    <col min="1284" max="1284" width="17.88671875" style="608" customWidth="1"/>
    <col min="1285" max="1285" width="12.44140625" style="608" customWidth="1"/>
    <col min="1286" max="1286" width="8.6640625" style="608" customWidth="1"/>
    <col min="1287" max="1536" width="8.88671875" style="608"/>
    <col min="1537" max="1537" width="18.88671875" style="608" customWidth="1"/>
    <col min="1538" max="1538" width="12.33203125" style="608" customWidth="1"/>
    <col min="1539" max="1539" width="8.6640625" style="608" customWidth="1"/>
    <col min="1540" max="1540" width="17.88671875" style="608" customWidth="1"/>
    <col min="1541" max="1541" width="12.44140625" style="608" customWidth="1"/>
    <col min="1542" max="1542" width="8.6640625" style="608" customWidth="1"/>
    <col min="1543" max="1792" width="8.88671875" style="608"/>
    <col min="1793" max="1793" width="18.88671875" style="608" customWidth="1"/>
    <col min="1794" max="1794" width="12.33203125" style="608" customWidth="1"/>
    <col min="1795" max="1795" width="8.6640625" style="608" customWidth="1"/>
    <col min="1796" max="1796" width="17.88671875" style="608" customWidth="1"/>
    <col min="1797" max="1797" width="12.44140625" style="608" customWidth="1"/>
    <col min="1798" max="1798" width="8.6640625" style="608" customWidth="1"/>
    <col min="1799" max="2048" width="8.88671875" style="608"/>
    <col min="2049" max="2049" width="18.88671875" style="608" customWidth="1"/>
    <col min="2050" max="2050" width="12.33203125" style="608" customWidth="1"/>
    <col min="2051" max="2051" width="8.6640625" style="608" customWidth="1"/>
    <col min="2052" max="2052" width="17.88671875" style="608" customWidth="1"/>
    <col min="2053" max="2053" width="12.44140625" style="608" customWidth="1"/>
    <col min="2054" max="2054" width="8.6640625" style="608" customWidth="1"/>
    <col min="2055" max="2304" width="8.88671875" style="608"/>
    <col min="2305" max="2305" width="18.88671875" style="608" customWidth="1"/>
    <col min="2306" max="2306" width="12.33203125" style="608" customWidth="1"/>
    <col min="2307" max="2307" width="8.6640625" style="608" customWidth="1"/>
    <col min="2308" max="2308" width="17.88671875" style="608" customWidth="1"/>
    <col min="2309" max="2309" width="12.44140625" style="608" customWidth="1"/>
    <col min="2310" max="2310" width="8.6640625" style="608" customWidth="1"/>
    <col min="2311" max="2560" width="8.88671875" style="608"/>
    <col min="2561" max="2561" width="18.88671875" style="608" customWidth="1"/>
    <col min="2562" max="2562" width="12.33203125" style="608" customWidth="1"/>
    <col min="2563" max="2563" width="8.6640625" style="608" customWidth="1"/>
    <col min="2564" max="2564" width="17.88671875" style="608" customWidth="1"/>
    <col min="2565" max="2565" width="12.44140625" style="608" customWidth="1"/>
    <col min="2566" max="2566" width="8.6640625" style="608" customWidth="1"/>
    <col min="2567" max="2816" width="8.88671875" style="608"/>
    <col min="2817" max="2817" width="18.88671875" style="608" customWidth="1"/>
    <col min="2818" max="2818" width="12.33203125" style="608" customWidth="1"/>
    <col min="2819" max="2819" width="8.6640625" style="608" customWidth="1"/>
    <col min="2820" max="2820" width="17.88671875" style="608" customWidth="1"/>
    <col min="2821" max="2821" width="12.44140625" style="608" customWidth="1"/>
    <col min="2822" max="2822" width="8.6640625" style="608" customWidth="1"/>
    <col min="2823" max="3072" width="8.88671875" style="608"/>
    <col min="3073" max="3073" width="18.88671875" style="608" customWidth="1"/>
    <col min="3074" max="3074" width="12.33203125" style="608" customWidth="1"/>
    <col min="3075" max="3075" width="8.6640625" style="608" customWidth="1"/>
    <col min="3076" max="3076" width="17.88671875" style="608" customWidth="1"/>
    <col min="3077" max="3077" width="12.44140625" style="608" customWidth="1"/>
    <col min="3078" max="3078" width="8.6640625" style="608" customWidth="1"/>
    <col min="3079" max="3328" width="8.88671875" style="608"/>
    <col min="3329" max="3329" width="18.88671875" style="608" customWidth="1"/>
    <col min="3330" max="3330" width="12.33203125" style="608" customWidth="1"/>
    <col min="3331" max="3331" width="8.6640625" style="608" customWidth="1"/>
    <col min="3332" max="3332" width="17.88671875" style="608" customWidth="1"/>
    <col min="3333" max="3333" width="12.44140625" style="608" customWidth="1"/>
    <col min="3334" max="3334" width="8.6640625" style="608" customWidth="1"/>
    <col min="3335" max="3584" width="8.88671875" style="608"/>
    <col min="3585" max="3585" width="18.88671875" style="608" customWidth="1"/>
    <col min="3586" max="3586" width="12.33203125" style="608" customWidth="1"/>
    <col min="3587" max="3587" width="8.6640625" style="608" customWidth="1"/>
    <col min="3588" max="3588" width="17.88671875" style="608" customWidth="1"/>
    <col min="3589" max="3589" width="12.44140625" style="608" customWidth="1"/>
    <col min="3590" max="3590" width="8.6640625" style="608" customWidth="1"/>
    <col min="3591" max="3840" width="8.88671875" style="608"/>
    <col min="3841" max="3841" width="18.88671875" style="608" customWidth="1"/>
    <col min="3842" max="3842" width="12.33203125" style="608" customWidth="1"/>
    <col min="3843" max="3843" width="8.6640625" style="608" customWidth="1"/>
    <col min="3844" max="3844" width="17.88671875" style="608" customWidth="1"/>
    <col min="3845" max="3845" width="12.44140625" style="608" customWidth="1"/>
    <col min="3846" max="3846" width="8.6640625" style="608" customWidth="1"/>
    <col min="3847" max="4096" width="8.88671875" style="608"/>
    <col min="4097" max="4097" width="18.88671875" style="608" customWidth="1"/>
    <col min="4098" max="4098" width="12.33203125" style="608" customWidth="1"/>
    <col min="4099" max="4099" width="8.6640625" style="608" customWidth="1"/>
    <col min="4100" max="4100" width="17.88671875" style="608" customWidth="1"/>
    <col min="4101" max="4101" width="12.44140625" style="608" customWidth="1"/>
    <col min="4102" max="4102" width="8.6640625" style="608" customWidth="1"/>
    <col min="4103" max="4352" width="8.88671875" style="608"/>
    <col min="4353" max="4353" width="18.88671875" style="608" customWidth="1"/>
    <col min="4354" max="4354" width="12.33203125" style="608" customWidth="1"/>
    <col min="4355" max="4355" width="8.6640625" style="608" customWidth="1"/>
    <col min="4356" max="4356" width="17.88671875" style="608" customWidth="1"/>
    <col min="4357" max="4357" width="12.44140625" style="608" customWidth="1"/>
    <col min="4358" max="4358" width="8.6640625" style="608" customWidth="1"/>
    <col min="4359" max="4608" width="8.88671875" style="608"/>
    <col min="4609" max="4609" width="18.88671875" style="608" customWidth="1"/>
    <col min="4610" max="4610" width="12.33203125" style="608" customWidth="1"/>
    <col min="4611" max="4611" width="8.6640625" style="608" customWidth="1"/>
    <col min="4612" max="4612" width="17.88671875" style="608" customWidth="1"/>
    <col min="4613" max="4613" width="12.44140625" style="608" customWidth="1"/>
    <col min="4614" max="4614" width="8.6640625" style="608" customWidth="1"/>
    <col min="4615" max="4864" width="8.88671875" style="608"/>
    <col min="4865" max="4865" width="18.88671875" style="608" customWidth="1"/>
    <col min="4866" max="4866" width="12.33203125" style="608" customWidth="1"/>
    <col min="4867" max="4867" width="8.6640625" style="608" customWidth="1"/>
    <col min="4868" max="4868" width="17.88671875" style="608" customWidth="1"/>
    <col min="4869" max="4869" width="12.44140625" style="608" customWidth="1"/>
    <col min="4870" max="4870" width="8.6640625" style="608" customWidth="1"/>
    <col min="4871" max="5120" width="8.88671875" style="608"/>
    <col min="5121" max="5121" width="18.88671875" style="608" customWidth="1"/>
    <col min="5122" max="5122" width="12.33203125" style="608" customWidth="1"/>
    <col min="5123" max="5123" width="8.6640625" style="608" customWidth="1"/>
    <col min="5124" max="5124" width="17.88671875" style="608" customWidth="1"/>
    <col min="5125" max="5125" width="12.44140625" style="608" customWidth="1"/>
    <col min="5126" max="5126" width="8.6640625" style="608" customWidth="1"/>
    <col min="5127" max="5376" width="8.88671875" style="608"/>
    <col min="5377" max="5377" width="18.88671875" style="608" customWidth="1"/>
    <col min="5378" max="5378" width="12.33203125" style="608" customWidth="1"/>
    <col min="5379" max="5379" width="8.6640625" style="608" customWidth="1"/>
    <col min="5380" max="5380" width="17.88671875" style="608" customWidth="1"/>
    <col min="5381" max="5381" width="12.44140625" style="608" customWidth="1"/>
    <col min="5382" max="5382" width="8.6640625" style="608" customWidth="1"/>
    <col min="5383" max="5632" width="8.88671875" style="608"/>
    <col min="5633" max="5633" width="18.88671875" style="608" customWidth="1"/>
    <col min="5634" max="5634" width="12.33203125" style="608" customWidth="1"/>
    <col min="5635" max="5635" width="8.6640625" style="608" customWidth="1"/>
    <col min="5636" max="5636" width="17.88671875" style="608" customWidth="1"/>
    <col min="5637" max="5637" width="12.44140625" style="608" customWidth="1"/>
    <col min="5638" max="5638" width="8.6640625" style="608" customWidth="1"/>
    <col min="5639" max="5888" width="8.88671875" style="608"/>
    <col min="5889" max="5889" width="18.88671875" style="608" customWidth="1"/>
    <col min="5890" max="5890" width="12.33203125" style="608" customWidth="1"/>
    <col min="5891" max="5891" width="8.6640625" style="608" customWidth="1"/>
    <col min="5892" max="5892" width="17.88671875" style="608" customWidth="1"/>
    <col min="5893" max="5893" width="12.44140625" style="608" customWidth="1"/>
    <col min="5894" max="5894" width="8.6640625" style="608" customWidth="1"/>
    <col min="5895" max="6144" width="8.88671875" style="608"/>
    <col min="6145" max="6145" width="18.88671875" style="608" customWidth="1"/>
    <col min="6146" max="6146" width="12.33203125" style="608" customWidth="1"/>
    <col min="6147" max="6147" width="8.6640625" style="608" customWidth="1"/>
    <col min="6148" max="6148" width="17.88671875" style="608" customWidth="1"/>
    <col min="6149" max="6149" width="12.44140625" style="608" customWidth="1"/>
    <col min="6150" max="6150" width="8.6640625" style="608" customWidth="1"/>
    <col min="6151" max="6400" width="8.88671875" style="608"/>
    <col min="6401" max="6401" width="18.88671875" style="608" customWidth="1"/>
    <col min="6402" max="6402" width="12.33203125" style="608" customWidth="1"/>
    <col min="6403" max="6403" width="8.6640625" style="608" customWidth="1"/>
    <col min="6404" max="6404" width="17.88671875" style="608" customWidth="1"/>
    <col min="6405" max="6405" width="12.44140625" style="608" customWidth="1"/>
    <col min="6406" max="6406" width="8.6640625" style="608" customWidth="1"/>
    <col min="6407" max="6656" width="8.88671875" style="608"/>
    <col min="6657" max="6657" width="18.88671875" style="608" customWidth="1"/>
    <col min="6658" max="6658" width="12.33203125" style="608" customWidth="1"/>
    <col min="6659" max="6659" width="8.6640625" style="608" customWidth="1"/>
    <col min="6660" max="6660" width="17.88671875" style="608" customWidth="1"/>
    <col min="6661" max="6661" width="12.44140625" style="608" customWidth="1"/>
    <col min="6662" max="6662" width="8.6640625" style="608" customWidth="1"/>
    <col min="6663" max="6912" width="8.88671875" style="608"/>
    <col min="6913" max="6913" width="18.88671875" style="608" customWidth="1"/>
    <col min="6914" max="6914" width="12.33203125" style="608" customWidth="1"/>
    <col min="6915" max="6915" width="8.6640625" style="608" customWidth="1"/>
    <col min="6916" max="6916" width="17.88671875" style="608" customWidth="1"/>
    <col min="6917" max="6917" width="12.44140625" style="608" customWidth="1"/>
    <col min="6918" max="6918" width="8.6640625" style="608" customWidth="1"/>
    <col min="6919" max="7168" width="8.88671875" style="608"/>
    <col min="7169" max="7169" width="18.88671875" style="608" customWidth="1"/>
    <col min="7170" max="7170" width="12.33203125" style="608" customWidth="1"/>
    <col min="7171" max="7171" width="8.6640625" style="608" customWidth="1"/>
    <col min="7172" max="7172" width="17.88671875" style="608" customWidth="1"/>
    <col min="7173" max="7173" width="12.44140625" style="608" customWidth="1"/>
    <col min="7174" max="7174" width="8.6640625" style="608" customWidth="1"/>
    <col min="7175" max="7424" width="8.88671875" style="608"/>
    <col min="7425" max="7425" width="18.88671875" style="608" customWidth="1"/>
    <col min="7426" max="7426" width="12.33203125" style="608" customWidth="1"/>
    <col min="7427" max="7427" width="8.6640625" style="608" customWidth="1"/>
    <col min="7428" max="7428" width="17.88671875" style="608" customWidth="1"/>
    <col min="7429" max="7429" width="12.44140625" style="608" customWidth="1"/>
    <col min="7430" max="7430" width="8.6640625" style="608" customWidth="1"/>
    <col min="7431" max="7680" width="8.88671875" style="608"/>
    <col min="7681" max="7681" width="18.88671875" style="608" customWidth="1"/>
    <col min="7682" max="7682" width="12.33203125" style="608" customWidth="1"/>
    <col min="7683" max="7683" width="8.6640625" style="608" customWidth="1"/>
    <col min="7684" max="7684" width="17.88671875" style="608" customWidth="1"/>
    <col min="7685" max="7685" width="12.44140625" style="608" customWidth="1"/>
    <col min="7686" max="7686" width="8.6640625" style="608" customWidth="1"/>
    <col min="7687" max="7936" width="8.88671875" style="608"/>
    <col min="7937" max="7937" width="18.88671875" style="608" customWidth="1"/>
    <col min="7938" max="7938" width="12.33203125" style="608" customWidth="1"/>
    <col min="7939" max="7939" width="8.6640625" style="608" customWidth="1"/>
    <col min="7940" max="7940" width="17.88671875" style="608" customWidth="1"/>
    <col min="7941" max="7941" width="12.44140625" style="608" customWidth="1"/>
    <col min="7942" max="7942" width="8.6640625" style="608" customWidth="1"/>
    <col min="7943" max="8192" width="8.88671875" style="608"/>
    <col min="8193" max="8193" width="18.88671875" style="608" customWidth="1"/>
    <col min="8194" max="8194" width="12.33203125" style="608" customWidth="1"/>
    <col min="8195" max="8195" width="8.6640625" style="608" customWidth="1"/>
    <col min="8196" max="8196" width="17.88671875" style="608" customWidth="1"/>
    <col min="8197" max="8197" width="12.44140625" style="608" customWidth="1"/>
    <col min="8198" max="8198" width="8.6640625" style="608" customWidth="1"/>
    <col min="8199" max="8448" width="8.88671875" style="608"/>
    <col min="8449" max="8449" width="18.88671875" style="608" customWidth="1"/>
    <col min="8450" max="8450" width="12.33203125" style="608" customWidth="1"/>
    <col min="8451" max="8451" width="8.6640625" style="608" customWidth="1"/>
    <col min="8452" max="8452" width="17.88671875" style="608" customWidth="1"/>
    <col min="8453" max="8453" width="12.44140625" style="608" customWidth="1"/>
    <col min="8454" max="8454" width="8.6640625" style="608" customWidth="1"/>
    <col min="8455" max="8704" width="8.88671875" style="608"/>
    <col min="8705" max="8705" width="18.88671875" style="608" customWidth="1"/>
    <col min="8706" max="8706" width="12.33203125" style="608" customWidth="1"/>
    <col min="8707" max="8707" width="8.6640625" style="608" customWidth="1"/>
    <col min="8708" max="8708" width="17.88671875" style="608" customWidth="1"/>
    <col min="8709" max="8709" width="12.44140625" style="608" customWidth="1"/>
    <col min="8710" max="8710" width="8.6640625" style="608" customWidth="1"/>
    <col min="8711" max="8960" width="8.88671875" style="608"/>
    <col min="8961" max="8961" width="18.88671875" style="608" customWidth="1"/>
    <col min="8962" max="8962" width="12.33203125" style="608" customWidth="1"/>
    <col min="8963" max="8963" width="8.6640625" style="608" customWidth="1"/>
    <col min="8964" max="8964" width="17.88671875" style="608" customWidth="1"/>
    <col min="8965" max="8965" width="12.44140625" style="608" customWidth="1"/>
    <col min="8966" max="8966" width="8.6640625" style="608" customWidth="1"/>
    <col min="8967" max="9216" width="8.88671875" style="608"/>
    <col min="9217" max="9217" width="18.88671875" style="608" customWidth="1"/>
    <col min="9218" max="9218" width="12.33203125" style="608" customWidth="1"/>
    <col min="9219" max="9219" width="8.6640625" style="608" customWidth="1"/>
    <col min="9220" max="9220" width="17.88671875" style="608" customWidth="1"/>
    <col min="9221" max="9221" width="12.44140625" style="608" customWidth="1"/>
    <col min="9222" max="9222" width="8.6640625" style="608" customWidth="1"/>
    <col min="9223" max="9472" width="8.88671875" style="608"/>
    <col min="9473" max="9473" width="18.88671875" style="608" customWidth="1"/>
    <col min="9474" max="9474" width="12.33203125" style="608" customWidth="1"/>
    <col min="9475" max="9475" width="8.6640625" style="608" customWidth="1"/>
    <col min="9476" max="9476" width="17.88671875" style="608" customWidth="1"/>
    <col min="9477" max="9477" width="12.44140625" style="608" customWidth="1"/>
    <col min="9478" max="9478" width="8.6640625" style="608" customWidth="1"/>
    <col min="9479" max="9728" width="8.88671875" style="608"/>
    <col min="9729" max="9729" width="18.88671875" style="608" customWidth="1"/>
    <col min="9730" max="9730" width="12.33203125" style="608" customWidth="1"/>
    <col min="9731" max="9731" width="8.6640625" style="608" customWidth="1"/>
    <col min="9732" max="9732" width="17.88671875" style="608" customWidth="1"/>
    <col min="9733" max="9733" width="12.44140625" style="608" customWidth="1"/>
    <col min="9734" max="9734" width="8.6640625" style="608" customWidth="1"/>
    <col min="9735" max="9984" width="8.88671875" style="608"/>
    <col min="9985" max="9985" width="18.88671875" style="608" customWidth="1"/>
    <col min="9986" max="9986" width="12.33203125" style="608" customWidth="1"/>
    <col min="9987" max="9987" width="8.6640625" style="608" customWidth="1"/>
    <col min="9988" max="9988" width="17.88671875" style="608" customWidth="1"/>
    <col min="9989" max="9989" width="12.44140625" style="608" customWidth="1"/>
    <col min="9990" max="9990" width="8.6640625" style="608" customWidth="1"/>
    <col min="9991" max="10240" width="8.88671875" style="608"/>
    <col min="10241" max="10241" width="18.88671875" style="608" customWidth="1"/>
    <col min="10242" max="10242" width="12.33203125" style="608" customWidth="1"/>
    <col min="10243" max="10243" width="8.6640625" style="608" customWidth="1"/>
    <col min="10244" max="10244" width="17.88671875" style="608" customWidth="1"/>
    <col min="10245" max="10245" width="12.44140625" style="608" customWidth="1"/>
    <col min="10246" max="10246" width="8.6640625" style="608" customWidth="1"/>
    <col min="10247" max="10496" width="8.88671875" style="608"/>
    <col min="10497" max="10497" width="18.88671875" style="608" customWidth="1"/>
    <col min="10498" max="10498" width="12.33203125" style="608" customWidth="1"/>
    <col min="10499" max="10499" width="8.6640625" style="608" customWidth="1"/>
    <col min="10500" max="10500" width="17.88671875" style="608" customWidth="1"/>
    <col min="10501" max="10501" width="12.44140625" style="608" customWidth="1"/>
    <col min="10502" max="10502" width="8.6640625" style="608" customWidth="1"/>
    <col min="10503" max="10752" width="8.88671875" style="608"/>
    <col min="10753" max="10753" width="18.88671875" style="608" customWidth="1"/>
    <col min="10754" max="10754" width="12.33203125" style="608" customWidth="1"/>
    <col min="10755" max="10755" width="8.6640625" style="608" customWidth="1"/>
    <col min="10756" max="10756" width="17.88671875" style="608" customWidth="1"/>
    <col min="10757" max="10757" width="12.44140625" style="608" customWidth="1"/>
    <col min="10758" max="10758" width="8.6640625" style="608" customWidth="1"/>
    <col min="10759" max="11008" width="8.88671875" style="608"/>
    <col min="11009" max="11009" width="18.88671875" style="608" customWidth="1"/>
    <col min="11010" max="11010" width="12.33203125" style="608" customWidth="1"/>
    <col min="11011" max="11011" width="8.6640625" style="608" customWidth="1"/>
    <col min="11012" max="11012" width="17.88671875" style="608" customWidth="1"/>
    <col min="11013" max="11013" width="12.44140625" style="608" customWidth="1"/>
    <col min="11014" max="11014" width="8.6640625" style="608" customWidth="1"/>
    <col min="11015" max="11264" width="8.88671875" style="608"/>
    <col min="11265" max="11265" width="18.88671875" style="608" customWidth="1"/>
    <col min="11266" max="11266" width="12.33203125" style="608" customWidth="1"/>
    <col min="11267" max="11267" width="8.6640625" style="608" customWidth="1"/>
    <col min="11268" max="11268" width="17.88671875" style="608" customWidth="1"/>
    <col min="11269" max="11269" width="12.44140625" style="608" customWidth="1"/>
    <col min="11270" max="11270" width="8.6640625" style="608" customWidth="1"/>
    <col min="11271" max="11520" width="8.88671875" style="608"/>
    <col min="11521" max="11521" width="18.88671875" style="608" customWidth="1"/>
    <col min="11522" max="11522" width="12.33203125" style="608" customWidth="1"/>
    <col min="11523" max="11523" width="8.6640625" style="608" customWidth="1"/>
    <col min="11524" max="11524" width="17.88671875" style="608" customWidth="1"/>
    <col min="11525" max="11525" width="12.44140625" style="608" customWidth="1"/>
    <col min="11526" max="11526" width="8.6640625" style="608" customWidth="1"/>
    <col min="11527" max="11776" width="8.88671875" style="608"/>
    <col min="11777" max="11777" width="18.88671875" style="608" customWidth="1"/>
    <col min="11778" max="11778" width="12.33203125" style="608" customWidth="1"/>
    <col min="11779" max="11779" width="8.6640625" style="608" customWidth="1"/>
    <col min="11780" max="11780" width="17.88671875" style="608" customWidth="1"/>
    <col min="11781" max="11781" width="12.44140625" style="608" customWidth="1"/>
    <col min="11782" max="11782" width="8.6640625" style="608" customWidth="1"/>
    <col min="11783" max="12032" width="8.88671875" style="608"/>
    <col min="12033" max="12033" width="18.88671875" style="608" customWidth="1"/>
    <col min="12034" max="12034" width="12.33203125" style="608" customWidth="1"/>
    <col min="12035" max="12035" width="8.6640625" style="608" customWidth="1"/>
    <col min="12036" max="12036" width="17.88671875" style="608" customWidth="1"/>
    <col min="12037" max="12037" width="12.44140625" style="608" customWidth="1"/>
    <col min="12038" max="12038" width="8.6640625" style="608" customWidth="1"/>
    <col min="12039" max="12288" width="8.88671875" style="608"/>
    <col min="12289" max="12289" width="18.88671875" style="608" customWidth="1"/>
    <col min="12290" max="12290" width="12.33203125" style="608" customWidth="1"/>
    <col min="12291" max="12291" width="8.6640625" style="608" customWidth="1"/>
    <col min="12292" max="12292" width="17.88671875" style="608" customWidth="1"/>
    <col min="12293" max="12293" width="12.44140625" style="608" customWidth="1"/>
    <col min="12294" max="12294" width="8.6640625" style="608" customWidth="1"/>
    <col min="12295" max="12544" width="8.88671875" style="608"/>
    <col min="12545" max="12545" width="18.88671875" style="608" customWidth="1"/>
    <col min="12546" max="12546" width="12.33203125" style="608" customWidth="1"/>
    <col min="12547" max="12547" width="8.6640625" style="608" customWidth="1"/>
    <col min="12548" max="12548" width="17.88671875" style="608" customWidth="1"/>
    <col min="12549" max="12549" width="12.44140625" style="608" customWidth="1"/>
    <col min="12550" max="12550" width="8.6640625" style="608" customWidth="1"/>
    <col min="12551" max="12800" width="8.88671875" style="608"/>
    <col min="12801" max="12801" width="18.88671875" style="608" customWidth="1"/>
    <col min="12802" max="12802" width="12.33203125" style="608" customWidth="1"/>
    <col min="12803" max="12803" width="8.6640625" style="608" customWidth="1"/>
    <col min="12804" max="12804" width="17.88671875" style="608" customWidth="1"/>
    <col min="12805" max="12805" width="12.44140625" style="608" customWidth="1"/>
    <col min="12806" max="12806" width="8.6640625" style="608" customWidth="1"/>
    <col min="12807" max="13056" width="8.88671875" style="608"/>
    <col min="13057" max="13057" width="18.88671875" style="608" customWidth="1"/>
    <col min="13058" max="13058" width="12.33203125" style="608" customWidth="1"/>
    <col min="13059" max="13059" width="8.6640625" style="608" customWidth="1"/>
    <col min="13060" max="13060" width="17.88671875" style="608" customWidth="1"/>
    <col min="13061" max="13061" width="12.44140625" style="608" customWidth="1"/>
    <col min="13062" max="13062" width="8.6640625" style="608" customWidth="1"/>
    <col min="13063" max="13312" width="8.88671875" style="608"/>
    <col min="13313" max="13313" width="18.88671875" style="608" customWidth="1"/>
    <col min="13314" max="13314" width="12.33203125" style="608" customWidth="1"/>
    <col min="13315" max="13315" width="8.6640625" style="608" customWidth="1"/>
    <col min="13316" max="13316" width="17.88671875" style="608" customWidth="1"/>
    <col min="13317" max="13317" width="12.44140625" style="608" customWidth="1"/>
    <col min="13318" max="13318" width="8.6640625" style="608" customWidth="1"/>
    <col min="13319" max="13568" width="8.88671875" style="608"/>
    <col min="13569" max="13569" width="18.88671875" style="608" customWidth="1"/>
    <col min="13570" max="13570" width="12.33203125" style="608" customWidth="1"/>
    <col min="13571" max="13571" width="8.6640625" style="608" customWidth="1"/>
    <col min="13572" max="13572" width="17.88671875" style="608" customWidth="1"/>
    <col min="13573" max="13573" width="12.44140625" style="608" customWidth="1"/>
    <col min="13574" max="13574" width="8.6640625" style="608" customWidth="1"/>
    <col min="13575" max="13824" width="8.88671875" style="608"/>
    <col min="13825" max="13825" width="18.88671875" style="608" customWidth="1"/>
    <col min="13826" max="13826" width="12.33203125" style="608" customWidth="1"/>
    <col min="13827" max="13827" width="8.6640625" style="608" customWidth="1"/>
    <col min="13828" max="13828" width="17.88671875" style="608" customWidth="1"/>
    <col min="13829" max="13829" width="12.44140625" style="608" customWidth="1"/>
    <col min="13830" max="13830" width="8.6640625" style="608" customWidth="1"/>
    <col min="13831" max="14080" width="8.88671875" style="608"/>
    <col min="14081" max="14081" width="18.88671875" style="608" customWidth="1"/>
    <col min="14082" max="14082" width="12.33203125" style="608" customWidth="1"/>
    <col min="14083" max="14083" width="8.6640625" style="608" customWidth="1"/>
    <col min="14084" max="14084" width="17.88671875" style="608" customWidth="1"/>
    <col min="14085" max="14085" width="12.44140625" style="608" customWidth="1"/>
    <col min="14086" max="14086" width="8.6640625" style="608" customWidth="1"/>
    <col min="14087" max="14336" width="8.88671875" style="608"/>
    <col min="14337" max="14337" width="18.88671875" style="608" customWidth="1"/>
    <col min="14338" max="14338" width="12.33203125" style="608" customWidth="1"/>
    <col min="14339" max="14339" width="8.6640625" style="608" customWidth="1"/>
    <col min="14340" max="14340" width="17.88671875" style="608" customWidth="1"/>
    <col min="14341" max="14341" width="12.44140625" style="608" customWidth="1"/>
    <col min="14342" max="14342" width="8.6640625" style="608" customWidth="1"/>
    <col min="14343" max="14592" width="8.88671875" style="608"/>
    <col min="14593" max="14593" width="18.88671875" style="608" customWidth="1"/>
    <col min="14594" max="14594" width="12.33203125" style="608" customWidth="1"/>
    <col min="14595" max="14595" width="8.6640625" style="608" customWidth="1"/>
    <col min="14596" max="14596" width="17.88671875" style="608" customWidth="1"/>
    <col min="14597" max="14597" width="12.44140625" style="608" customWidth="1"/>
    <col min="14598" max="14598" width="8.6640625" style="608" customWidth="1"/>
    <col min="14599" max="14848" width="8.88671875" style="608"/>
    <col min="14849" max="14849" width="18.88671875" style="608" customWidth="1"/>
    <col min="14850" max="14850" width="12.33203125" style="608" customWidth="1"/>
    <col min="14851" max="14851" width="8.6640625" style="608" customWidth="1"/>
    <col min="14852" max="14852" width="17.88671875" style="608" customWidth="1"/>
    <col min="14853" max="14853" width="12.44140625" style="608" customWidth="1"/>
    <col min="14854" max="14854" width="8.6640625" style="608" customWidth="1"/>
    <col min="14855" max="15104" width="8.88671875" style="608"/>
    <col min="15105" max="15105" width="18.88671875" style="608" customWidth="1"/>
    <col min="15106" max="15106" width="12.33203125" style="608" customWidth="1"/>
    <col min="15107" max="15107" width="8.6640625" style="608" customWidth="1"/>
    <col min="15108" max="15108" width="17.88671875" style="608" customWidth="1"/>
    <col min="15109" max="15109" width="12.44140625" style="608" customWidth="1"/>
    <col min="15110" max="15110" width="8.6640625" style="608" customWidth="1"/>
    <col min="15111" max="15360" width="8.88671875" style="608"/>
    <col min="15361" max="15361" width="18.88671875" style="608" customWidth="1"/>
    <col min="15362" max="15362" width="12.33203125" style="608" customWidth="1"/>
    <col min="15363" max="15363" width="8.6640625" style="608" customWidth="1"/>
    <col min="15364" max="15364" width="17.88671875" style="608" customWidth="1"/>
    <col min="15365" max="15365" width="12.44140625" style="608" customWidth="1"/>
    <col min="15366" max="15366" width="8.6640625" style="608" customWidth="1"/>
    <col min="15367" max="15616" width="8.88671875" style="608"/>
    <col min="15617" max="15617" width="18.88671875" style="608" customWidth="1"/>
    <col min="15618" max="15618" width="12.33203125" style="608" customWidth="1"/>
    <col min="15619" max="15619" width="8.6640625" style="608" customWidth="1"/>
    <col min="15620" max="15620" width="17.88671875" style="608" customWidth="1"/>
    <col min="15621" max="15621" width="12.44140625" style="608" customWidth="1"/>
    <col min="15622" max="15622" width="8.6640625" style="608" customWidth="1"/>
    <col min="15623" max="15872" width="8.88671875" style="608"/>
    <col min="15873" max="15873" width="18.88671875" style="608" customWidth="1"/>
    <col min="15874" max="15874" width="12.33203125" style="608" customWidth="1"/>
    <col min="15875" max="15875" width="8.6640625" style="608" customWidth="1"/>
    <col min="15876" max="15876" width="17.88671875" style="608" customWidth="1"/>
    <col min="15877" max="15877" width="12.44140625" style="608" customWidth="1"/>
    <col min="15878" max="15878" width="8.6640625" style="608" customWidth="1"/>
    <col min="15879" max="16128" width="8.88671875" style="608"/>
    <col min="16129" max="16129" width="18.88671875" style="608" customWidth="1"/>
    <col min="16130" max="16130" width="12.33203125" style="608" customWidth="1"/>
    <col min="16131" max="16131" width="8.6640625" style="608" customWidth="1"/>
    <col min="16132" max="16132" width="17.88671875" style="608" customWidth="1"/>
    <col min="16133" max="16133" width="12.44140625" style="608" customWidth="1"/>
    <col min="16134" max="16134" width="8.6640625" style="608" customWidth="1"/>
    <col min="16135" max="16384" width="8.88671875" style="608"/>
  </cols>
  <sheetData>
    <row r="1" spans="1:6" ht="31.5" x14ac:dyDescent="0.4">
      <c r="A1" s="25" t="s">
        <v>64</v>
      </c>
      <c r="C1" s="140"/>
      <c r="D1" s="132"/>
    </row>
    <row r="2" spans="1:6" ht="19.5" customHeight="1" x14ac:dyDescent="0.15">
      <c r="A2" s="1371"/>
      <c r="E2" s="33" t="s">
        <v>1178</v>
      </c>
    </row>
    <row r="3" spans="1:6" ht="33.75" customHeight="1" x14ac:dyDescent="0.15">
      <c r="A3" s="2563" t="s">
        <v>65</v>
      </c>
      <c r="B3" s="2564"/>
      <c r="C3" s="2565"/>
      <c r="D3" s="2563" t="s">
        <v>66</v>
      </c>
      <c r="E3" s="2564"/>
      <c r="F3" s="2565"/>
    </row>
    <row r="4" spans="1:6" s="343" customFormat="1" ht="33.75" customHeight="1" x14ac:dyDescent="0.15">
      <c r="A4" s="344" t="s">
        <v>67</v>
      </c>
      <c r="B4" s="345" t="s">
        <v>68</v>
      </c>
      <c r="C4" s="346" t="s">
        <v>69</v>
      </c>
      <c r="D4" s="344" t="s">
        <v>67</v>
      </c>
      <c r="E4" s="345" t="s">
        <v>70</v>
      </c>
      <c r="F4" s="346" t="s">
        <v>69</v>
      </c>
    </row>
    <row r="5" spans="1:6" s="343" customFormat="1" ht="31.5" customHeight="1" x14ac:dyDescent="0.15">
      <c r="A5" s="347" t="s">
        <v>71</v>
      </c>
      <c r="B5" s="1375">
        <f>B6+B14+B20</f>
        <v>114200</v>
      </c>
      <c r="C5" s="1376">
        <f>SUM(C6,C14,C20)</f>
        <v>100.00000000000001</v>
      </c>
      <c r="D5" s="1377" t="s">
        <v>71</v>
      </c>
      <c r="E5" s="1375">
        <f>E6+E14+E20</f>
        <v>114200</v>
      </c>
      <c r="F5" s="1376">
        <f>SUM(F6,F14,F20)</f>
        <v>100</v>
      </c>
    </row>
    <row r="6" spans="1:6" s="343" customFormat="1" ht="31.5" customHeight="1" x14ac:dyDescent="0.15">
      <c r="A6" s="342" t="s">
        <v>72</v>
      </c>
      <c r="B6" s="1378">
        <f>SUM(B7:B13)</f>
        <v>98741</v>
      </c>
      <c r="C6" s="1379">
        <f>B6/$B$5*100</f>
        <v>86.463222416812613</v>
      </c>
      <c r="D6" s="1380" t="s">
        <v>73</v>
      </c>
      <c r="E6" s="1378">
        <f>SUM(E7:E13)</f>
        <v>74292</v>
      </c>
      <c r="F6" s="1379">
        <f>E6/$E$5*100</f>
        <v>65.05429071803853</v>
      </c>
    </row>
    <row r="7" spans="1:6" s="341" customFormat="1" ht="31.5" customHeight="1" x14ac:dyDescent="0.15">
      <c r="A7" s="645" t="s">
        <v>1179</v>
      </c>
      <c r="B7" s="1381">
        <v>91770</v>
      </c>
      <c r="C7" s="1382"/>
      <c r="D7" s="1383" t="s">
        <v>74</v>
      </c>
      <c r="E7" s="1381">
        <v>26142</v>
      </c>
      <c r="F7" s="1382"/>
    </row>
    <row r="8" spans="1:6" s="341" customFormat="1" ht="31.5" customHeight="1" x14ac:dyDescent="0.15">
      <c r="A8" s="646" t="s">
        <v>1180</v>
      </c>
      <c r="B8" s="1384">
        <v>4133</v>
      </c>
      <c r="C8" s="1385"/>
      <c r="D8" s="1386" t="s">
        <v>75</v>
      </c>
      <c r="E8" s="1384">
        <v>2848</v>
      </c>
      <c r="F8" s="1385"/>
    </row>
    <row r="9" spans="1:6" s="341" customFormat="1" ht="31.5" customHeight="1" x14ac:dyDescent="0.15">
      <c r="A9" s="646" t="s">
        <v>76</v>
      </c>
      <c r="B9" s="1384">
        <v>499</v>
      </c>
      <c r="C9" s="1385"/>
      <c r="D9" s="1386" t="s">
        <v>1181</v>
      </c>
      <c r="E9" s="1384">
        <v>5119</v>
      </c>
      <c r="F9" s="1385"/>
    </row>
    <row r="10" spans="1:6" s="341" customFormat="1" ht="31.5" customHeight="1" x14ac:dyDescent="0.15">
      <c r="A10" s="646" t="s">
        <v>77</v>
      </c>
      <c r="B10" s="1384">
        <v>358</v>
      </c>
      <c r="C10" s="1385"/>
      <c r="D10" s="1386" t="s">
        <v>78</v>
      </c>
      <c r="E10" s="1384">
        <v>4232</v>
      </c>
      <c r="F10" s="1385"/>
    </row>
    <row r="11" spans="1:6" s="341" customFormat="1" ht="31.5" customHeight="1" x14ac:dyDescent="0.15">
      <c r="A11" s="646" t="s">
        <v>79</v>
      </c>
      <c r="B11" s="1384">
        <v>1614</v>
      </c>
      <c r="C11" s="1385"/>
      <c r="D11" s="1386" t="s">
        <v>80</v>
      </c>
      <c r="E11" s="1384">
        <v>15593</v>
      </c>
      <c r="F11" s="1385"/>
    </row>
    <row r="12" spans="1:6" s="341" customFormat="1" ht="31.5" customHeight="1" x14ac:dyDescent="0.15">
      <c r="A12" s="2566" t="s">
        <v>1182</v>
      </c>
      <c r="B12" s="2570">
        <v>367</v>
      </c>
      <c r="C12" s="2568"/>
      <c r="D12" s="1386" t="s">
        <v>81</v>
      </c>
      <c r="E12" s="1384">
        <v>18343</v>
      </c>
      <c r="F12" s="1385"/>
    </row>
    <row r="13" spans="1:6" s="341" customFormat="1" ht="31.5" customHeight="1" x14ac:dyDescent="0.15">
      <c r="A13" s="2567"/>
      <c r="B13" s="2571"/>
      <c r="C13" s="2569"/>
      <c r="D13" s="1387" t="s">
        <v>82</v>
      </c>
      <c r="E13" s="1388">
        <v>2015</v>
      </c>
      <c r="F13" s="1389"/>
    </row>
    <row r="14" spans="1:6" s="343" customFormat="1" ht="31.5" customHeight="1" x14ac:dyDescent="0.15">
      <c r="A14" s="647" t="s">
        <v>83</v>
      </c>
      <c r="B14" s="1378">
        <f>SUM(B15:B19)</f>
        <v>10203</v>
      </c>
      <c r="C14" s="1390">
        <f>B14/$B$5*100</f>
        <v>8.9343257443082322</v>
      </c>
      <c r="D14" s="1380" t="s">
        <v>84</v>
      </c>
      <c r="E14" s="1378">
        <f>SUM(E15:E19)</f>
        <v>33440</v>
      </c>
      <c r="F14" s="1390">
        <f>E14/$E$5*100</f>
        <v>29.28196147110333</v>
      </c>
    </row>
    <row r="15" spans="1:6" s="343" customFormat="1" ht="31.5" customHeight="1" x14ac:dyDescent="0.15">
      <c r="A15" s="645" t="s">
        <v>85</v>
      </c>
      <c r="B15" s="1381">
        <v>331</v>
      </c>
      <c r="C15" s="1382"/>
      <c r="D15" s="1383" t="s">
        <v>1183</v>
      </c>
      <c r="E15" s="1391">
        <v>31944</v>
      </c>
      <c r="F15" s="1392"/>
    </row>
    <row r="16" spans="1:6" s="343" customFormat="1" ht="31.5" customHeight="1" x14ac:dyDescent="0.15">
      <c r="A16" s="646" t="s">
        <v>86</v>
      </c>
      <c r="B16" s="1384">
        <v>0</v>
      </c>
      <c r="C16" s="1385"/>
      <c r="D16" s="1393" t="s">
        <v>1184</v>
      </c>
      <c r="E16" s="1394">
        <v>356</v>
      </c>
      <c r="F16" s="1395"/>
    </row>
    <row r="17" spans="1:6" s="343" customFormat="1" ht="31.5" customHeight="1" x14ac:dyDescent="0.15">
      <c r="A17" s="646" t="s">
        <v>87</v>
      </c>
      <c r="B17" s="1384">
        <v>5203</v>
      </c>
      <c r="C17" s="1385"/>
      <c r="D17" s="1396" t="s">
        <v>88</v>
      </c>
      <c r="E17" s="1397">
        <v>300</v>
      </c>
      <c r="F17" s="1395"/>
    </row>
    <row r="18" spans="1:6" s="343" customFormat="1" ht="31.5" customHeight="1" x14ac:dyDescent="0.15">
      <c r="A18" s="648" t="s">
        <v>89</v>
      </c>
      <c r="B18" s="1398">
        <v>4669</v>
      </c>
      <c r="C18" s="1399"/>
      <c r="D18" s="1396" t="s">
        <v>1185</v>
      </c>
      <c r="E18" s="1397">
        <v>840</v>
      </c>
      <c r="F18" s="1400"/>
    </row>
    <row r="19" spans="1:6" s="343" customFormat="1" ht="31.5" customHeight="1" x14ac:dyDescent="0.15">
      <c r="A19" s="649" t="s">
        <v>90</v>
      </c>
      <c r="B19" s="1388">
        <v>0</v>
      </c>
      <c r="C19" s="1389"/>
      <c r="D19" s="1401" t="s">
        <v>1186</v>
      </c>
      <c r="E19" s="1402" t="s">
        <v>762</v>
      </c>
      <c r="F19" s="1403"/>
    </row>
    <row r="20" spans="1:6" s="343" customFormat="1" ht="31.5" customHeight="1" x14ac:dyDescent="0.15">
      <c r="A20" s="647" t="s">
        <v>91</v>
      </c>
      <c r="B20" s="1378">
        <f>SUM(B21:B22)</f>
        <v>5256</v>
      </c>
      <c r="C20" s="1390">
        <f>B20/$B$5*100</f>
        <v>4.6024518388791593</v>
      </c>
      <c r="D20" s="1380" t="s">
        <v>92</v>
      </c>
      <c r="E20" s="1378">
        <f>SUM(E21:E22)</f>
        <v>6468</v>
      </c>
      <c r="F20" s="1390">
        <f>E20/$E$5*100</f>
        <v>5.6637478108581432</v>
      </c>
    </row>
    <row r="21" spans="1:6" s="343" customFormat="1" ht="31.5" customHeight="1" x14ac:dyDescent="0.15">
      <c r="A21" s="645" t="s">
        <v>93</v>
      </c>
      <c r="B21" s="1381">
        <v>4116</v>
      </c>
      <c r="C21" s="1382"/>
      <c r="D21" s="1404" t="s">
        <v>1187</v>
      </c>
      <c r="E21" s="1381">
        <v>5755</v>
      </c>
      <c r="F21" s="1392"/>
    </row>
    <row r="22" spans="1:6" s="343" customFormat="1" ht="31.5" customHeight="1" x14ac:dyDescent="0.15">
      <c r="A22" s="649" t="s">
        <v>94</v>
      </c>
      <c r="B22" s="1388">
        <v>1140</v>
      </c>
      <c r="C22" s="1389"/>
      <c r="D22" s="1405" t="s">
        <v>1188</v>
      </c>
      <c r="E22" s="1388">
        <v>713</v>
      </c>
      <c r="F22" s="1406"/>
    </row>
  </sheetData>
  <sheetProtection password="CC19" sheet="1" objects="1" scenarios="1"/>
  <mergeCells count="5">
    <mergeCell ref="A3:C3"/>
    <mergeCell ref="D3:F3"/>
    <mergeCell ref="A12:A13"/>
    <mergeCell ref="C12:C13"/>
    <mergeCell ref="B12:B13"/>
  </mergeCells>
  <phoneticPr fontId="65" type="noConversion"/>
  <pageMargins left="0.62" right="0.49" top="1" bottom="1" header="0.5" footer="0.5"/>
  <pageSetup paperSize="9" firstPageNumber="11" orientation="portrait" useFirstPageNumber="1" r:id="rId1"/>
  <headerFooter alignWithMargins="0">
    <oddFooter>&amp;C- &amp;P -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B2:I20"/>
  <sheetViews>
    <sheetView view="pageBreakPreview" zoomScaleNormal="100" zoomScaleSheetLayoutView="100" workbookViewId="0">
      <selection activeCell="F12" sqref="F12"/>
    </sheetView>
  </sheetViews>
  <sheetFormatPr defaultRowHeight="13.5" x14ac:dyDescent="0.15"/>
  <cols>
    <col min="1" max="1" width="1.109375" style="163" customWidth="1"/>
    <col min="2" max="2" width="9" style="163" customWidth="1"/>
    <col min="3" max="3" width="10.88671875" style="163" customWidth="1"/>
    <col min="4" max="4" width="13.33203125" style="163" customWidth="1"/>
    <col min="5" max="5" width="10.21875" style="163" customWidth="1"/>
    <col min="6" max="6" width="13.21875" style="163" customWidth="1"/>
    <col min="7" max="7" width="9.21875" style="163" customWidth="1"/>
    <col min="8" max="8" width="12.6640625" style="163" customWidth="1"/>
    <col min="9" max="9" width="1.109375" style="163" customWidth="1"/>
    <col min="10" max="16384" width="8.88671875" style="163"/>
  </cols>
  <sheetData>
    <row r="2" spans="2:9" ht="30" customHeight="1" x14ac:dyDescent="0.15">
      <c r="B2" s="2938" t="s">
        <v>1637</v>
      </c>
      <c r="C2" s="2938"/>
      <c r="D2" s="2938"/>
      <c r="E2" s="2938"/>
      <c r="F2" s="2938"/>
      <c r="G2" s="2938"/>
      <c r="H2" s="2938"/>
      <c r="I2" s="230"/>
    </row>
    <row r="3" spans="2:9" ht="24" customHeight="1" x14ac:dyDescent="0.15">
      <c r="B3" s="1554"/>
      <c r="F3" s="710"/>
      <c r="G3" s="231" t="s">
        <v>828</v>
      </c>
    </row>
    <row r="4" spans="2:9" ht="33" customHeight="1" x14ac:dyDescent="0.15">
      <c r="B4" s="3055" t="s">
        <v>1003</v>
      </c>
      <c r="C4" s="3057" t="s">
        <v>174</v>
      </c>
      <c r="D4" s="3058"/>
      <c r="E4" s="3057" t="s">
        <v>743</v>
      </c>
      <c r="F4" s="3058"/>
      <c r="G4" s="3057" t="s">
        <v>744</v>
      </c>
      <c r="H4" s="3058"/>
    </row>
    <row r="5" spans="2:9" ht="33" customHeight="1" x14ac:dyDescent="0.15">
      <c r="B5" s="3056"/>
      <c r="C5" s="1555" t="s">
        <v>745</v>
      </c>
      <c r="D5" s="1556" t="s">
        <v>746</v>
      </c>
      <c r="E5" s="1555" t="s">
        <v>745</v>
      </c>
      <c r="F5" s="1556" t="s">
        <v>746</v>
      </c>
      <c r="G5" s="1555" t="s">
        <v>745</v>
      </c>
      <c r="H5" s="1556" t="s">
        <v>746</v>
      </c>
    </row>
    <row r="6" spans="2:9" ht="42" customHeight="1" x14ac:dyDescent="0.15">
      <c r="B6" s="433" t="s">
        <v>103</v>
      </c>
      <c r="C6" s="1493">
        <f t="shared" ref="C6:H6" si="0">SUM(C7:C18)</f>
        <v>54950</v>
      </c>
      <c r="D6" s="1503">
        <f t="shared" si="0"/>
        <v>41429600</v>
      </c>
      <c r="E6" s="1493">
        <f t="shared" si="0"/>
        <v>0</v>
      </c>
      <c r="F6" s="1503">
        <f t="shared" si="0"/>
        <v>0</v>
      </c>
      <c r="G6" s="1493">
        <f t="shared" si="0"/>
        <v>54950</v>
      </c>
      <c r="H6" s="1503">
        <f t="shared" si="0"/>
        <v>41429600</v>
      </c>
    </row>
    <row r="7" spans="2:9" ht="42" customHeight="1" x14ac:dyDescent="0.15">
      <c r="B7" s="227">
        <v>1</v>
      </c>
      <c r="C7" s="1502">
        <f t="shared" ref="C7:C18" si="1">E7+G7</f>
        <v>3930</v>
      </c>
      <c r="D7" s="1505">
        <f>F7+H7</f>
        <v>2959100</v>
      </c>
      <c r="E7" s="1504">
        <v>0</v>
      </c>
      <c r="F7" s="1509">
        <v>0</v>
      </c>
      <c r="G7" s="1506">
        <v>3930</v>
      </c>
      <c r="H7" s="1508">
        <v>2959100</v>
      </c>
    </row>
    <row r="8" spans="2:9" ht="42" customHeight="1" x14ac:dyDescent="0.15">
      <c r="B8" s="227">
        <v>2</v>
      </c>
      <c r="C8" s="1502">
        <f t="shared" si="1"/>
        <v>3870</v>
      </c>
      <c r="D8" s="1505">
        <f t="shared" ref="D8:D18" si="2">F8+H8</f>
        <v>2913500</v>
      </c>
      <c r="E8" s="1504">
        <v>0</v>
      </c>
      <c r="F8" s="1509">
        <v>0</v>
      </c>
      <c r="G8" s="1506">
        <v>3870</v>
      </c>
      <c r="H8" s="1508">
        <v>2913500</v>
      </c>
    </row>
    <row r="9" spans="2:9" ht="42" customHeight="1" x14ac:dyDescent="0.15">
      <c r="B9" s="227">
        <v>3</v>
      </c>
      <c r="C9" s="1502">
        <f t="shared" si="1"/>
        <v>4740</v>
      </c>
      <c r="D9" s="1505">
        <f t="shared" si="2"/>
        <v>3574700</v>
      </c>
      <c r="E9" s="1504">
        <v>0</v>
      </c>
      <c r="F9" s="1509">
        <v>0</v>
      </c>
      <c r="G9" s="1506">
        <v>4740</v>
      </c>
      <c r="H9" s="1508">
        <v>3574700</v>
      </c>
    </row>
    <row r="10" spans="2:9" ht="42" customHeight="1" x14ac:dyDescent="0.15">
      <c r="B10" s="227">
        <v>4</v>
      </c>
      <c r="C10" s="1502">
        <f t="shared" si="1"/>
        <v>3400</v>
      </c>
      <c r="D10" s="1505">
        <f t="shared" si="2"/>
        <v>2556300</v>
      </c>
      <c r="E10" s="1504">
        <v>0</v>
      </c>
      <c r="F10" s="1509">
        <v>0</v>
      </c>
      <c r="G10" s="1506">
        <v>3400</v>
      </c>
      <c r="H10" s="1508">
        <v>2556300</v>
      </c>
    </row>
    <row r="11" spans="2:9" ht="42" customHeight="1" x14ac:dyDescent="0.15">
      <c r="B11" s="227">
        <v>5</v>
      </c>
      <c r="C11" s="1502">
        <f t="shared" si="1"/>
        <v>4700</v>
      </c>
      <c r="D11" s="1505">
        <f t="shared" si="2"/>
        <v>3544300</v>
      </c>
      <c r="E11" s="1504">
        <v>0</v>
      </c>
      <c r="F11" s="1509">
        <v>0</v>
      </c>
      <c r="G11" s="1506">
        <v>4700</v>
      </c>
      <c r="H11" s="1508">
        <v>3544300</v>
      </c>
    </row>
    <row r="12" spans="2:9" ht="42" customHeight="1" x14ac:dyDescent="0.15">
      <c r="B12" s="227">
        <v>6</v>
      </c>
      <c r="C12" s="1502">
        <f t="shared" si="1"/>
        <v>4230</v>
      </c>
      <c r="D12" s="1505">
        <f t="shared" si="2"/>
        <v>3187100</v>
      </c>
      <c r="E12" s="1504">
        <v>0</v>
      </c>
      <c r="F12" s="1509">
        <v>0</v>
      </c>
      <c r="G12" s="1506">
        <v>4230</v>
      </c>
      <c r="H12" s="1508">
        <v>3187100</v>
      </c>
    </row>
    <row r="13" spans="2:9" ht="42" customHeight="1" x14ac:dyDescent="0.15">
      <c r="B13" s="227">
        <v>7</v>
      </c>
      <c r="C13" s="1502">
        <f t="shared" si="1"/>
        <v>3990</v>
      </c>
      <c r="D13" s="1505">
        <f t="shared" si="2"/>
        <v>3004700</v>
      </c>
      <c r="E13" s="1504">
        <v>0</v>
      </c>
      <c r="F13" s="1509">
        <v>0</v>
      </c>
      <c r="G13" s="1506">
        <v>3990</v>
      </c>
      <c r="H13" s="1508">
        <v>3004700</v>
      </c>
    </row>
    <row r="14" spans="2:9" ht="42" customHeight="1" x14ac:dyDescent="0.15">
      <c r="B14" s="227">
        <v>8</v>
      </c>
      <c r="C14" s="1502">
        <f t="shared" si="1"/>
        <v>5560</v>
      </c>
      <c r="D14" s="1505">
        <f t="shared" si="2"/>
        <v>4197900</v>
      </c>
      <c r="E14" s="1504">
        <v>0</v>
      </c>
      <c r="F14" s="1509">
        <v>0</v>
      </c>
      <c r="G14" s="1506">
        <v>5560</v>
      </c>
      <c r="H14" s="1508">
        <v>4197900</v>
      </c>
    </row>
    <row r="15" spans="2:9" ht="42" customHeight="1" x14ac:dyDescent="0.15">
      <c r="B15" s="227">
        <v>9</v>
      </c>
      <c r="C15" s="1502">
        <f t="shared" si="1"/>
        <v>5140</v>
      </c>
      <c r="D15" s="1505">
        <f t="shared" si="2"/>
        <v>3878700</v>
      </c>
      <c r="E15" s="1504">
        <v>0</v>
      </c>
      <c r="F15" s="1509">
        <v>0</v>
      </c>
      <c r="G15" s="1506">
        <v>5140</v>
      </c>
      <c r="H15" s="1508">
        <v>3878700</v>
      </c>
    </row>
    <row r="16" spans="2:9" ht="42" customHeight="1" x14ac:dyDescent="0.15">
      <c r="B16" s="227">
        <v>10</v>
      </c>
      <c r="C16" s="1502">
        <f t="shared" si="1"/>
        <v>7980</v>
      </c>
      <c r="D16" s="1505">
        <f t="shared" si="2"/>
        <v>6037100</v>
      </c>
      <c r="E16" s="1504">
        <v>0</v>
      </c>
      <c r="F16" s="1509">
        <v>0</v>
      </c>
      <c r="G16" s="1506">
        <v>7980</v>
      </c>
      <c r="H16" s="1508">
        <v>6037100</v>
      </c>
    </row>
    <row r="17" spans="2:8" ht="42" customHeight="1" x14ac:dyDescent="0.15">
      <c r="B17" s="227">
        <v>11</v>
      </c>
      <c r="C17" s="1502">
        <f t="shared" si="1"/>
        <v>3720</v>
      </c>
      <c r="D17" s="1505">
        <f t="shared" si="2"/>
        <v>2799500</v>
      </c>
      <c r="E17" s="1504">
        <v>0</v>
      </c>
      <c r="F17" s="1509">
        <v>0</v>
      </c>
      <c r="G17" s="1506">
        <v>3720</v>
      </c>
      <c r="H17" s="1508">
        <v>2799500</v>
      </c>
    </row>
    <row r="18" spans="2:8" ht="42" customHeight="1" x14ac:dyDescent="0.15">
      <c r="B18" s="434">
        <v>12</v>
      </c>
      <c r="C18" s="1510">
        <f t="shared" si="1"/>
        <v>3690</v>
      </c>
      <c r="D18" s="1495">
        <f t="shared" si="2"/>
        <v>2776700</v>
      </c>
      <c r="E18" s="1496">
        <v>0</v>
      </c>
      <c r="F18" s="1511">
        <v>0</v>
      </c>
      <c r="G18" s="1539">
        <v>3690</v>
      </c>
      <c r="H18" s="1497">
        <v>2776700</v>
      </c>
    </row>
    <row r="19" spans="2:8" ht="10.5" customHeight="1" x14ac:dyDescent="0.15">
      <c r="B19" s="149"/>
      <c r="C19" s="232"/>
      <c r="D19" s="232"/>
      <c r="E19" s="232"/>
      <c r="F19" s="233"/>
      <c r="G19" s="233"/>
      <c r="H19" s="233"/>
    </row>
    <row r="20" spans="2:8" ht="24.75" customHeight="1" x14ac:dyDescent="0.15">
      <c r="B20" s="3054" t="s">
        <v>1050</v>
      </c>
      <c r="C20" s="3054"/>
      <c r="D20" s="3054"/>
      <c r="E20" s="3054"/>
      <c r="F20" s="3054"/>
      <c r="G20" s="3054"/>
      <c r="H20" s="3054"/>
    </row>
  </sheetData>
  <sheetProtection password="CC19" sheet="1" objects="1" scenarios="1"/>
  <mergeCells count="6">
    <mergeCell ref="B20:H20"/>
    <mergeCell ref="B2:H2"/>
    <mergeCell ref="B4:B5"/>
    <mergeCell ref="C4:D4"/>
    <mergeCell ref="E4:F4"/>
    <mergeCell ref="G4:H4"/>
  </mergeCells>
  <phoneticPr fontId="65" type="noConversion"/>
  <pageMargins left="0.55118110236220497" right="0.55118110236220497" top="0.98425196850393704" bottom="0.68" header="0.511811023622047" footer="0.511811023622047"/>
  <pageSetup paperSize="9" scale="98" firstPageNumber="106" orientation="portrait" useFirstPageNumber="1" horizontalDpi="300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2:H38"/>
  <sheetViews>
    <sheetView view="pageBreakPreview" zoomScale="85" zoomScaleNormal="90" workbookViewId="0">
      <selection activeCell="F18" sqref="F18"/>
    </sheetView>
  </sheetViews>
  <sheetFormatPr defaultRowHeight="13.5" x14ac:dyDescent="0.15"/>
  <cols>
    <col min="1" max="1" width="11.109375" style="163" customWidth="1"/>
    <col min="2" max="2" width="12.6640625" style="163" bestFit="1" customWidth="1"/>
    <col min="3" max="3" width="13.21875" style="163" customWidth="1"/>
    <col min="4" max="4" width="11.77734375" style="163" customWidth="1"/>
    <col min="5" max="5" width="11.33203125" style="163" customWidth="1"/>
    <col min="6" max="6" width="10.33203125" style="163" customWidth="1"/>
    <col min="7" max="7" width="12.21875" style="163" customWidth="1"/>
    <col min="8" max="16384" width="8.88671875" style="163"/>
  </cols>
  <sheetData>
    <row r="2" spans="1:8" ht="42" customHeight="1" x14ac:dyDescent="0.15">
      <c r="A2" s="2938" t="s">
        <v>1638</v>
      </c>
      <c r="B2" s="2938"/>
      <c r="C2" s="2938"/>
      <c r="D2" s="2938"/>
      <c r="E2" s="2938"/>
      <c r="F2" s="2938"/>
      <c r="G2" s="2938"/>
      <c r="H2" s="230"/>
    </row>
    <row r="3" spans="1:8" ht="11.25" customHeight="1" x14ac:dyDescent="0.15">
      <c r="A3" s="219"/>
      <c r="B3" s="219"/>
      <c r="C3" s="219"/>
      <c r="D3" s="219"/>
      <c r="E3" s="219"/>
      <c r="F3" s="219"/>
      <c r="G3" s="219"/>
      <c r="H3" s="230"/>
    </row>
    <row r="4" spans="1:8" ht="18" customHeight="1" x14ac:dyDescent="0.15">
      <c r="A4" s="1546"/>
      <c r="E4" s="710"/>
      <c r="F4" s="226" t="s">
        <v>747</v>
      </c>
    </row>
    <row r="5" spans="1:8" ht="27" customHeight="1" x14ac:dyDescent="0.15">
      <c r="A5" s="3061" t="s">
        <v>742</v>
      </c>
      <c r="B5" s="3063" t="s">
        <v>1075</v>
      </c>
      <c r="C5" s="3064"/>
      <c r="D5" s="3063" t="s">
        <v>1494</v>
      </c>
      <c r="E5" s="3064"/>
      <c r="F5" s="3065" t="s">
        <v>841</v>
      </c>
      <c r="G5" s="3064"/>
    </row>
    <row r="6" spans="1:8" ht="27" customHeight="1" x14ac:dyDescent="0.15">
      <c r="A6" s="3062"/>
      <c r="B6" s="435" t="s">
        <v>748</v>
      </c>
      <c r="C6" s="436" t="s">
        <v>746</v>
      </c>
      <c r="D6" s="1540" t="s">
        <v>748</v>
      </c>
      <c r="E6" s="1541" t="s">
        <v>746</v>
      </c>
      <c r="F6" s="437" t="s">
        <v>748</v>
      </c>
      <c r="G6" s="436" t="s">
        <v>746</v>
      </c>
    </row>
    <row r="7" spans="1:8" ht="39.75" customHeight="1" x14ac:dyDescent="0.15">
      <c r="A7" s="440" t="s">
        <v>103</v>
      </c>
      <c r="B7" s="484">
        <f t="shared" ref="B7:C7" si="0">SUM(B8:B19)</f>
        <v>6462</v>
      </c>
      <c r="C7" s="486">
        <f t="shared" si="0"/>
        <v>375062</v>
      </c>
      <c r="D7" s="1500">
        <f t="shared" ref="D7:G7" si="1">SUM(D8:D19)</f>
        <v>6256.9000000000005</v>
      </c>
      <c r="E7" s="1501">
        <f t="shared" si="1"/>
        <v>414830</v>
      </c>
      <c r="F7" s="234">
        <f t="shared" si="1"/>
        <v>-205.10000000000002</v>
      </c>
      <c r="G7" s="235">
        <f t="shared" si="1"/>
        <v>39768</v>
      </c>
    </row>
    <row r="8" spans="1:8" ht="39.75" customHeight="1" x14ac:dyDescent="0.15">
      <c r="A8" s="414">
        <v>1</v>
      </c>
      <c r="B8" s="769">
        <v>349</v>
      </c>
      <c r="C8" s="768">
        <v>20246</v>
      </c>
      <c r="D8" s="1545">
        <v>351.27</v>
      </c>
      <c r="E8" s="1544">
        <v>23289</v>
      </c>
      <c r="F8" s="236">
        <f>D8-B8</f>
        <v>2.2699999999999818</v>
      </c>
      <c r="G8" s="237">
        <f>E8-C8</f>
        <v>3043</v>
      </c>
    </row>
    <row r="9" spans="1:8" ht="39.75" customHeight="1" x14ac:dyDescent="0.15">
      <c r="A9" s="414">
        <v>2</v>
      </c>
      <c r="B9" s="769">
        <v>321</v>
      </c>
      <c r="C9" s="768">
        <v>18612</v>
      </c>
      <c r="D9" s="1545">
        <v>298.27999999999997</v>
      </c>
      <c r="E9" s="1544">
        <v>19776</v>
      </c>
      <c r="F9" s="236">
        <f t="shared" ref="F9:F19" si="2">D9-B9</f>
        <v>-22.720000000000027</v>
      </c>
      <c r="G9" s="237">
        <f t="shared" ref="G9:G19" si="3">E9-C9</f>
        <v>1164</v>
      </c>
    </row>
    <row r="10" spans="1:8" ht="39.75" customHeight="1" x14ac:dyDescent="0.15">
      <c r="A10" s="414">
        <v>3</v>
      </c>
      <c r="B10" s="769">
        <v>381</v>
      </c>
      <c r="C10" s="768">
        <v>22137</v>
      </c>
      <c r="D10" s="1545">
        <v>399.02</v>
      </c>
      <c r="E10" s="1544">
        <v>26455</v>
      </c>
      <c r="F10" s="236">
        <f t="shared" si="2"/>
        <v>18.019999999999982</v>
      </c>
      <c r="G10" s="237">
        <f t="shared" si="3"/>
        <v>4318</v>
      </c>
    </row>
    <row r="11" spans="1:8" ht="39.75" customHeight="1" x14ac:dyDescent="0.15">
      <c r="A11" s="414">
        <v>4</v>
      </c>
      <c r="B11" s="769">
        <v>605</v>
      </c>
      <c r="C11" s="768">
        <v>35092</v>
      </c>
      <c r="D11" s="1545">
        <v>359.59</v>
      </c>
      <c r="E11" s="1544">
        <v>23841</v>
      </c>
      <c r="F11" s="236">
        <f t="shared" si="2"/>
        <v>-245.41000000000003</v>
      </c>
      <c r="G11" s="237">
        <f t="shared" si="3"/>
        <v>-11251</v>
      </c>
    </row>
    <row r="12" spans="1:8" ht="39.75" customHeight="1" x14ac:dyDescent="0.15">
      <c r="A12" s="414">
        <v>5</v>
      </c>
      <c r="B12" s="769">
        <v>621</v>
      </c>
      <c r="C12" s="768">
        <v>36047</v>
      </c>
      <c r="D12" s="1545">
        <v>351.31</v>
      </c>
      <c r="E12" s="1544">
        <v>23292</v>
      </c>
      <c r="F12" s="236">
        <f t="shared" si="2"/>
        <v>-269.69</v>
      </c>
      <c r="G12" s="237">
        <f t="shared" si="3"/>
        <v>-12755</v>
      </c>
    </row>
    <row r="13" spans="1:8" ht="39.75" customHeight="1" x14ac:dyDescent="0.15">
      <c r="A13" s="414">
        <v>6</v>
      </c>
      <c r="B13" s="769">
        <v>374</v>
      </c>
      <c r="C13" s="768">
        <v>21726</v>
      </c>
      <c r="D13" s="1545">
        <v>491.13</v>
      </c>
      <c r="E13" s="1544">
        <v>32562</v>
      </c>
      <c r="F13" s="236">
        <f t="shared" si="2"/>
        <v>117.13</v>
      </c>
      <c r="G13" s="237">
        <f t="shared" si="3"/>
        <v>10836</v>
      </c>
    </row>
    <row r="14" spans="1:8" ht="39.75" customHeight="1" x14ac:dyDescent="0.15">
      <c r="A14" s="414">
        <v>7</v>
      </c>
      <c r="B14" s="769">
        <v>437</v>
      </c>
      <c r="C14" s="768">
        <v>25337</v>
      </c>
      <c r="D14" s="1545">
        <v>301.99</v>
      </c>
      <c r="E14" s="1544">
        <v>20022</v>
      </c>
      <c r="F14" s="236">
        <f t="shared" si="2"/>
        <v>-135.01</v>
      </c>
      <c r="G14" s="237">
        <f t="shared" si="3"/>
        <v>-5315</v>
      </c>
    </row>
    <row r="15" spans="1:8" ht="39.75" customHeight="1" x14ac:dyDescent="0.15">
      <c r="A15" s="414">
        <v>8</v>
      </c>
      <c r="B15" s="769">
        <v>550</v>
      </c>
      <c r="C15" s="768">
        <v>31927</v>
      </c>
      <c r="D15" s="1545">
        <v>619.76</v>
      </c>
      <c r="E15" s="1544">
        <v>41090</v>
      </c>
      <c r="F15" s="236">
        <f t="shared" si="2"/>
        <v>69.759999999999991</v>
      </c>
      <c r="G15" s="237">
        <f t="shared" si="3"/>
        <v>9163</v>
      </c>
    </row>
    <row r="16" spans="1:8" ht="39.75" customHeight="1" x14ac:dyDescent="0.15">
      <c r="A16" s="414">
        <v>9</v>
      </c>
      <c r="B16" s="769">
        <v>754</v>
      </c>
      <c r="C16" s="768">
        <v>43753</v>
      </c>
      <c r="D16" s="1545">
        <v>633.52</v>
      </c>
      <c r="E16" s="1544">
        <v>42002</v>
      </c>
      <c r="F16" s="236">
        <f t="shared" si="2"/>
        <v>-120.48000000000002</v>
      </c>
      <c r="G16" s="237">
        <f t="shared" si="3"/>
        <v>-1751</v>
      </c>
    </row>
    <row r="17" spans="1:8" ht="39.75" customHeight="1" x14ac:dyDescent="0.15">
      <c r="A17" s="414">
        <v>10</v>
      </c>
      <c r="B17" s="769">
        <v>943</v>
      </c>
      <c r="C17" s="768">
        <v>54739</v>
      </c>
      <c r="D17" s="1545">
        <v>765.44</v>
      </c>
      <c r="E17" s="1544">
        <v>50748</v>
      </c>
      <c r="F17" s="236">
        <f t="shared" si="2"/>
        <v>-177.55999999999995</v>
      </c>
      <c r="G17" s="237">
        <f t="shared" si="3"/>
        <v>-3991</v>
      </c>
    </row>
    <row r="18" spans="1:8" ht="39.75" customHeight="1" x14ac:dyDescent="0.15">
      <c r="A18" s="414">
        <v>11</v>
      </c>
      <c r="B18" s="769">
        <v>681</v>
      </c>
      <c r="C18" s="768">
        <v>39545</v>
      </c>
      <c r="D18" s="1545">
        <v>981.85</v>
      </c>
      <c r="E18" s="1544">
        <v>65096</v>
      </c>
      <c r="F18" s="236">
        <f t="shared" si="2"/>
        <v>300.85000000000002</v>
      </c>
      <c r="G18" s="237">
        <f t="shared" si="3"/>
        <v>25551</v>
      </c>
    </row>
    <row r="19" spans="1:8" ht="39.75" customHeight="1" x14ac:dyDescent="0.15">
      <c r="A19" s="415">
        <v>12</v>
      </c>
      <c r="B19" s="766">
        <v>446</v>
      </c>
      <c r="C19" s="767">
        <v>25901</v>
      </c>
      <c r="D19" s="1542">
        <v>703.74</v>
      </c>
      <c r="E19" s="1543">
        <v>46657</v>
      </c>
      <c r="F19" s="238">
        <f t="shared" si="2"/>
        <v>257.74</v>
      </c>
      <c r="G19" s="239">
        <f t="shared" si="3"/>
        <v>20756</v>
      </c>
    </row>
    <row r="20" spans="1:8" ht="16.5" customHeight="1" x14ac:dyDescent="0.15">
      <c r="F20" s="197"/>
    </row>
    <row r="21" spans="1:8" ht="48.75" customHeight="1" x14ac:dyDescent="0.15">
      <c r="A21" s="2938" t="s">
        <v>1639</v>
      </c>
      <c r="B21" s="2938"/>
      <c r="C21" s="2938"/>
      <c r="D21" s="2938"/>
      <c r="E21" s="2938"/>
      <c r="F21" s="2938"/>
      <c r="G21" s="2938"/>
      <c r="H21" s="230"/>
    </row>
    <row r="22" spans="1:8" ht="18" customHeight="1" x14ac:dyDescent="0.15">
      <c r="E22" s="710"/>
      <c r="F22" s="226" t="s">
        <v>749</v>
      </c>
    </row>
    <row r="23" spans="1:8" ht="32.25" customHeight="1" x14ac:dyDescent="0.15">
      <c r="A23" s="3059" t="s">
        <v>742</v>
      </c>
      <c r="B23" s="3057" t="s">
        <v>1075</v>
      </c>
      <c r="C23" s="3058"/>
      <c r="D23" s="3057" t="s">
        <v>1494</v>
      </c>
      <c r="E23" s="3058"/>
      <c r="F23" s="3057" t="s">
        <v>841</v>
      </c>
      <c r="G23" s="3058"/>
    </row>
    <row r="24" spans="1:8" ht="32.25" customHeight="1" x14ac:dyDescent="0.15">
      <c r="A24" s="3060"/>
      <c r="B24" s="438" t="s">
        <v>750</v>
      </c>
      <c r="C24" s="439" t="s">
        <v>751</v>
      </c>
      <c r="D24" s="1547" t="s">
        <v>750</v>
      </c>
      <c r="E24" s="1548" t="s">
        <v>751</v>
      </c>
      <c r="F24" s="438" t="s">
        <v>750</v>
      </c>
      <c r="G24" s="439" t="s">
        <v>751</v>
      </c>
    </row>
    <row r="25" spans="1:8" ht="42" customHeight="1" x14ac:dyDescent="0.15">
      <c r="A25" s="440" t="s">
        <v>103</v>
      </c>
      <c r="B25" s="770">
        <f t="shared" ref="B25:C25" si="4">SUM(B26:B37)</f>
        <v>108219</v>
      </c>
      <c r="C25" s="487">
        <f t="shared" si="4"/>
        <v>0</v>
      </c>
      <c r="D25" s="1551">
        <f t="shared" ref="D25:G25" si="5">SUM(D26:D37)</f>
        <v>127005</v>
      </c>
      <c r="E25" s="1512">
        <f t="shared" si="5"/>
        <v>0</v>
      </c>
      <c r="F25" s="240">
        <f t="shared" si="5"/>
        <v>18786</v>
      </c>
      <c r="G25" s="241">
        <f t="shared" si="5"/>
        <v>0</v>
      </c>
    </row>
    <row r="26" spans="1:8" ht="42" customHeight="1" x14ac:dyDescent="0.15">
      <c r="A26" s="414">
        <v>1</v>
      </c>
      <c r="B26" s="771">
        <v>11078</v>
      </c>
      <c r="C26" s="588">
        <v>0</v>
      </c>
      <c r="D26" s="1552">
        <v>6758</v>
      </c>
      <c r="E26" s="1550"/>
      <c r="F26" s="242">
        <f>D26-B26</f>
        <v>-4320</v>
      </c>
      <c r="G26" s="243">
        <f>E26-C26</f>
        <v>0</v>
      </c>
    </row>
    <row r="27" spans="1:8" ht="42" customHeight="1" x14ac:dyDescent="0.15">
      <c r="A27" s="414">
        <v>2</v>
      </c>
      <c r="B27" s="771">
        <v>9722</v>
      </c>
      <c r="C27" s="588">
        <v>0</v>
      </c>
      <c r="D27" s="1552">
        <v>7002</v>
      </c>
      <c r="E27" s="1550"/>
      <c r="F27" s="242">
        <f t="shared" ref="F27:G36" si="6">D27-B27</f>
        <v>-2720</v>
      </c>
      <c r="G27" s="243">
        <f t="shared" si="6"/>
        <v>0</v>
      </c>
    </row>
    <row r="28" spans="1:8" ht="42" customHeight="1" x14ac:dyDescent="0.15">
      <c r="A28" s="414">
        <v>3</v>
      </c>
      <c r="B28" s="771">
        <v>7098</v>
      </c>
      <c r="C28" s="588">
        <v>0</v>
      </c>
      <c r="D28" s="1552">
        <v>10854</v>
      </c>
      <c r="E28" s="1550"/>
      <c r="F28" s="242">
        <f t="shared" si="6"/>
        <v>3756</v>
      </c>
      <c r="G28" s="243">
        <f t="shared" si="6"/>
        <v>0</v>
      </c>
    </row>
    <row r="29" spans="1:8" ht="42" customHeight="1" x14ac:dyDescent="0.15">
      <c r="A29" s="414">
        <v>4</v>
      </c>
      <c r="B29" s="771">
        <v>11207</v>
      </c>
      <c r="C29" s="588">
        <v>0</v>
      </c>
      <c r="D29" s="1552">
        <v>12421</v>
      </c>
      <c r="E29" s="1550"/>
      <c r="F29" s="242">
        <f t="shared" si="6"/>
        <v>1214</v>
      </c>
      <c r="G29" s="243">
        <f t="shared" si="6"/>
        <v>0</v>
      </c>
    </row>
    <row r="30" spans="1:8" ht="42" customHeight="1" x14ac:dyDescent="0.15">
      <c r="A30" s="414">
        <v>5</v>
      </c>
      <c r="B30" s="771">
        <v>10070</v>
      </c>
      <c r="C30" s="588">
        <v>0</v>
      </c>
      <c r="D30" s="1552">
        <v>11500</v>
      </c>
      <c r="E30" s="1550"/>
      <c r="F30" s="242">
        <f t="shared" si="6"/>
        <v>1430</v>
      </c>
      <c r="G30" s="243">
        <f t="shared" si="6"/>
        <v>0</v>
      </c>
    </row>
    <row r="31" spans="1:8" ht="42" customHeight="1" x14ac:dyDescent="0.15">
      <c r="A31" s="414">
        <v>6</v>
      </c>
      <c r="B31" s="771">
        <v>6954</v>
      </c>
      <c r="C31" s="588">
        <v>0</v>
      </c>
      <c r="D31" s="1552">
        <v>7660</v>
      </c>
      <c r="E31" s="1550"/>
      <c r="F31" s="242">
        <f t="shared" si="6"/>
        <v>706</v>
      </c>
      <c r="G31" s="243">
        <f t="shared" si="6"/>
        <v>0</v>
      </c>
    </row>
    <row r="32" spans="1:8" ht="42" customHeight="1" x14ac:dyDescent="0.15">
      <c r="A32" s="414">
        <v>7</v>
      </c>
      <c r="B32" s="771">
        <v>7120</v>
      </c>
      <c r="C32" s="588">
        <v>0</v>
      </c>
      <c r="D32" s="1552">
        <v>9322</v>
      </c>
      <c r="E32" s="1550"/>
      <c r="F32" s="242">
        <f t="shared" si="6"/>
        <v>2202</v>
      </c>
      <c r="G32" s="243">
        <f t="shared" si="6"/>
        <v>0</v>
      </c>
    </row>
    <row r="33" spans="1:7" ht="42" customHeight="1" x14ac:dyDescent="0.15">
      <c r="A33" s="414">
        <v>8</v>
      </c>
      <c r="B33" s="771">
        <v>7100</v>
      </c>
      <c r="C33" s="588">
        <v>0</v>
      </c>
      <c r="D33" s="1552">
        <v>13335</v>
      </c>
      <c r="E33" s="1550"/>
      <c r="F33" s="242">
        <f t="shared" si="6"/>
        <v>6235</v>
      </c>
      <c r="G33" s="243">
        <f t="shared" si="6"/>
        <v>0</v>
      </c>
    </row>
    <row r="34" spans="1:7" ht="42" customHeight="1" x14ac:dyDescent="0.15">
      <c r="A34" s="414">
        <v>9</v>
      </c>
      <c r="B34" s="771">
        <v>8512</v>
      </c>
      <c r="C34" s="588">
        <v>0</v>
      </c>
      <c r="D34" s="1552">
        <v>9734</v>
      </c>
      <c r="E34" s="1550"/>
      <c r="F34" s="242">
        <f>D34-B34</f>
        <v>1222</v>
      </c>
      <c r="G34" s="243">
        <f>E34-C34</f>
        <v>0</v>
      </c>
    </row>
    <row r="35" spans="1:7" ht="42" customHeight="1" x14ac:dyDescent="0.15">
      <c r="A35" s="414">
        <v>10</v>
      </c>
      <c r="B35" s="771">
        <v>10898</v>
      </c>
      <c r="C35" s="588">
        <v>0</v>
      </c>
      <c r="D35" s="1552">
        <v>10341</v>
      </c>
      <c r="E35" s="1550"/>
      <c r="F35" s="242">
        <f t="shared" si="6"/>
        <v>-557</v>
      </c>
      <c r="G35" s="243">
        <f t="shared" si="6"/>
        <v>0</v>
      </c>
    </row>
    <row r="36" spans="1:7" ht="42" customHeight="1" x14ac:dyDescent="0.15">
      <c r="A36" s="414">
        <v>11</v>
      </c>
      <c r="B36" s="771">
        <v>9695</v>
      </c>
      <c r="C36" s="588">
        <v>0</v>
      </c>
      <c r="D36" s="1552">
        <v>13154</v>
      </c>
      <c r="E36" s="1550"/>
      <c r="F36" s="242">
        <f t="shared" si="6"/>
        <v>3459</v>
      </c>
      <c r="G36" s="243">
        <f t="shared" si="6"/>
        <v>0</v>
      </c>
    </row>
    <row r="37" spans="1:7" ht="42" customHeight="1" x14ac:dyDescent="0.15">
      <c r="A37" s="415">
        <v>12</v>
      </c>
      <c r="B37" s="772">
        <v>8765</v>
      </c>
      <c r="C37" s="587">
        <v>0</v>
      </c>
      <c r="D37" s="1553">
        <v>14924</v>
      </c>
      <c r="E37" s="1549"/>
      <c r="F37" s="244">
        <f>D37-B37</f>
        <v>6159</v>
      </c>
      <c r="G37" s="245">
        <f>E37-C37</f>
        <v>0</v>
      </c>
    </row>
    <row r="38" spans="1:7" x14ac:dyDescent="0.15">
      <c r="F38" s="163" t="s">
        <v>1049</v>
      </c>
    </row>
  </sheetData>
  <sheetProtection password="CC19" sheet="1" objects="1" scenarios="1"/>
  <mergeCells count="10">
    <mergeCell ref="A2:G2"/>
    <mergeCell ref="A5:A6"/>
    <mergeCell ref="B5:C5"/>
    <mergeCell ref="D5:E5"/>
    <mergeCell ref="F5:G5"/>
    <mergeCell ref="A23:A24"/>
    <mergeCell ref="B23:C23"/>
    <mergeCell ref="D23:E23"/>
    <mergeCell ref="F23:G23"/>
    <mergeCell ref="A21:G21"/>
  </mergeCells>
  <phoneticPr fontId="65" type="noConversion"/>
  <pageMargins left="0.68" right="0.7" top="1" bottom="1" header="0.5" footer="0.5"/>
  <pageSetup paperSize="9" scale="92" firstPageNumber="107" orientation="portrait" useFirstPageNumber="1" horizontalDpi="300" verticalDpi="300" r:id="rId1"/>
  <headerFooter alignWithMargins="0">
    <oddFooter>&amp;C-&amp;P -</oddFooter>
  </headerFooter>
  <rowBreaks count="1" manualBreakCount="1">
    <brk id="20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2:H38"/>
  <sheetViews>
    <sheetView view="pageBreakPreview" topLeftCell="A13" zoomScale="85" zoomScaleNormal="90" workbookViewId="0">
      <selection activeCell="E33" sqref="E33"/>
    </sheetView>
  </sheetViews>
  <sheetFormatPr defaultRowHeight="13.5" x14ac:dyDescent="0.15"/>
  <cols>
    <col min="1" max="1" width="11.109375" style="163" customWidth="1"/>
    <col min="2" max="2" width="12.6640625" style="163" bestFit="1" customWidth="1"/>
    <col min="3" max="3" width="13.21875" style="163" customWidth="1"/>
    <col min="4" max="4" width="11.77734375" style="163" customWidth="1"/>
    <col min="5" max="5" width="11.33203125" style="163" customWidth="1"/>
    <col min="6" max="6" width="10.33203125" style="163" customWidth="1"/>
    <col min="7" max="7" width="12.21875" style="163" customWidth="1"/>
    <col min="8" max="16384" width="8.88671875" style="163"/>
  </cols>
  <sheetData>
    <row r="2" spans="1:8" ht="42" customHeight="1" x14ac:dyDescent="0.15">
      <c r="A2" s="2938" t="s">
        <v>1640</v>
      </c>
      <c r="B2" s="2938"/>
      <c r="C2" s="2938"/>
      <c r="D2" s="2938"/>
      <c r="E2" s="2938"/>
      <c r="F2" s="2938"/>
      <c r="G2" s="2938"/>
      <c r="H2" s="230"/>
    </row>
    <row r="3" spans="1:8" ht="11.25" customHeight="1" x14ac:dyDescent="0.15">
      <c r="A3" s="219"/>
      <c r="B3" s="219"/>
      <c r="C3" s="219"/>
      <c r="D3" s="219"/>
      <c r="E3" s="219"/>
      <c r="F3" s="219"/>
      <c r="G3" s="219"/>
      <c r="H3" s="230"/>
    </row>
    <row r="4" spans="1:8" ht="18" customHeight="1" x14ac:dyDescent="0.15">
      <c r="A4" s="1536"/>
      <c r="E4" s="710"/>
      <c r="F4" s="226" t="s">
        <v>747</v>
      </c>
    </row>
    <row r="5" spans="1:8" ht="27" customHeight="1" x14ac:dyDescent="0.15">
      <c r="A5" s="3061" t="s">
        <v>742</v>
      </c>
      <c r="B5" s="3068" t="s">
        <v>1495</v>
      </c>
      <c r="C5" s="3069"/>
      <c r="D5" s="3063" t="s">
        <v>1494</v>
      </c>
      <c r="E5" s="3064"/>
      <c r="F5" s="3065" t="s">
        <v>1057</v>
      </c>
      <c r="G5" s="3064"/>
    </row>
    <row r="6" spans="1:8" ht="27" customHeight="1" x14ac:dyDescent="0.15">
      <c r="A6" s="3062"/>
      <c r="B6" s="760" t="s">
        <v>748</v>
      </c>
      <c r="C6" s="761" t="s">
        <v>746</v>
      </c>
      <c r="D6" s="1528" t="s">
        <v>748</v>
      </c>
      <c r="E6" s="1529" t="s">
        <v>746</v>
      </c>
      <c r="F6" s="762" t="s">
        <v>748</v>
      </c>
      <c r="G6" s="761" t="s">
        <v>746</v>
      </c>
    </row>
    <row r="7" spans="1:8" ht="39.75" customHeight="1" x14ac:dyDescent="0.15">
      <c r="A7" s="765" t="s">
        <v>103</v>
      </c>
      <c r="B7" s="735">
        <f>SUM(B8:B19)</f>
        <v>1464.2399999999998</v>
      </c>
      <c r="C7" s="735">
        <f>SUM(C8:C19)</f>
        <v>84968</v>
      </c>
      <c r="D7" s="1494">
        <f>SUM(D8:D19)</f>
        <v>1780.96</v>
      </c>
      <c r="E7" s="1494">
        <f>SUM(E8:E19)</f>
        <v>118076</v>
      </c>
      <c r="F7" s="559">
        <f t="shared" ref="F7:G7" si="0">SUM(F8:F19)</f>
        <v>316.72000000000003</v>
      </c>
      <c r="G7" s="560">
        <f t="shared" si="0"/>
        <v>33108</v>
      </c>
    </row>
    <row r="8" spans="1:8" ht="39.75" customHeight="1" x14ac:dyDescent="0.15">
      <c r="A8" s="758">
        <v>1</v>
      </c>
      <c r="B8" s="751">
        <v>61.74</v>
      </c>
      <c r="C8" s="752">
        <v>3583</v>
      </c>
      <c r="D8" s="1530">
        <v>79.95</v>
      </c>
      <c r="E8" s="1531">
        <v>5301</v>
      </c>
      <c r="F8" s="561">
        <f>D8-B8</f>
        <v>18.21</v>
      </c>
      <c r="G8" s="562">
        <f>E8-C8</f>
        <v>1718</v>
      </c>
    </row>
    <row r="9" spans="1:8" ht="39.75" customHeight="1" x14ac:dyDescent="0.15">
      <c r="A9" s="758">
        <v>2</v>
      </c>
      <c r="B9" s="751">
        <v>53.48</v>
      </c>
      <c r="C9" s="752">
        <v>3103</v>
      </c>
      <c r="D9" s="1530">
        <v>68.290000000000006</v>
      </c>
      <c r="E9" s="1531">
        <v>4528</v>
      </c>
      <c r="F9" s="561">
        <f t="shared" ref="F9:G19" si="1">D9-B9</f>
        <v>14.810000000000009</v>
      </c>
      <c r="G9" s="562">
        <f t="shared" si="1"/>
        <v>1425</v>
      </c>
    </row>
    <row r="10" spans="1:8" ht="39.75" customHeight="1" x14ac:dyDescent="0.15">
      <c r="A10" s="758">
        <v>3</v>
      </c>
      <c r="B10" s="751">
        <v>61.11</v>
      </c>
      <c r="C10" s="752">
        <v>3546</v>
      </c>
      <c r="D10" s="1530">
        <v>95.73</v>
      </c>
      <c r="E10" s="1531">
        <v>6347</v>
      </c>
      <c r="F10" s="561">
        <f t="shared" si="1"/>
        <v>34.620000000000005</v>
      </c>
      <c r="G10" s="562">
        <f t="shared" si="1"/>
        <v>2801</v>
      </c>
    </row>
    <row r="11" spans="1:8" ht="39.75" customHeight="1" x14ac:dyDescent="0.15">
      <c r="A11" s="758">
        <v>4</v>
      </c>
      <c r="B11" s="751">
        <v>96.07</v>
      </c>
      <c r="C11" s="752">
        <v>5575</v>
      </c>
      <c r="D11" s="1530">
        <v>127.24</v>
      </c>
      <c r="E11" s="1531">
        <v>8436</v>
      </c>
      <c r="F11" s="561">
        <f t="shared" si="1"/>
        <v>31.17</v>
      </c>
      <c r="G11" s="562">
        <f t="shared" si="1"/>
        <v>2861</v>
      </c>
    </row>
    <row r="12" spans="1:8" ht="39.75" customHeight="1" x14ac:dyDescent="0.15">
      <c r="A12" s="758">
        <v>5</v>
      </c>
      <c r="B12" s="751">
        <v>119.92</v>
      </c>
      <c r="C12" s="752">
        <v>6959</v>
      </c>
      <c r="D12" s="1530">
        <v>113.64</v>
      </c>
      <c r="E12" s="1531">
        <v>7534</v>
      </c>
      <c r="F12" s="561">
        <f t="shared" si="1"/>
        <v>-6.2800000000000011</v>
      </c>
      <c r="G12" s="562">
        <f t="shared" si="1"/>
        <v>575</v>
      </c>
    </row>
    <row r="13" spans="1:8" ht="39.75" customHeight="1" x14ac:dyDescent="0.15">
      <c r="A13" s="758">
        <v>6</v>
      </c>
      <c r="B13" s="751">
        <v>149.24</v>
      </c>
      <c r="C13" s="752">
        <v>8660</v>
      </c>
      <c r="D13" s="1530">
        <v>137.09</v>
      </c>
      <c r="E13" s="1531">
        <v>9089</v>
      </c>
      <c r="F13" s="561">
        <f t="shared" si="1"/>
        <v>-12.150000000000006</v>
      </c>
      <c r="G13" s="562">
        <f t="shared" si="1"/>
        <v>429</v>
      </c>
    </row>
    <row r="14" spans="1:8" ht="39.75" customHeight="1" x14ac:dyDescent="0.15">
      <c r="A14" s="758">
        <v>7</v>
      </c>
      <c r="B14" s="751">
        <v>132.46</v>
      </c>
      <c r="C14" s="752">
        <v>7686</v>
      </c>
      <c r="D14" s="1530">
        <v>167.81</v>
      </c>
      <c r="E14" s="1531">
        <v>11126</v>
      </c>
      <c r="F14" s="561">
        <f t="shared" si="1"/>
        <v>35.349999999999994</v>
      </c>
      <c r="G14" s="562">
        <f t="shared" si="1"/>
        <v>3440</v>
      </c>
    </row>
    <row r="15" spans="1:8" ht="39.75" customHeight="1" x14ac:dyDescent="0.15">
      <c r="A15" s="758">
        <v>8</v>
      </c>
      <c r="B15" s="751">
        <v>81.209999999999994</v>
      </c>
      <c r="C15" s="752">
        <v>4712</v>
      </c>
      <c r="D15" s="1530">
        <v>137.08000000000001</v>
      </c>
      <c r="E15" s="1531">
        <v>9088</v>
      </c>
      <c r="F15" s="561">
        <f t="shared" si="1"/>
        <v>55.870000000000019</v>
      </c>
      <c r="G15" s="562">
        <f t="shared" si="1"/>
        <v>4376</v>
      </c>
    </row>
    <row r="16" spans="1:8" ht="39.75" customHeight="1" x14ac:dyDescent="0.15">
      <c r="A16" s="758">
        <v>9</v>
      </c>
      <c r="B16" s="753">
        <v>153.32</v>
      </c>
      <c r="C16" s="752">
        <v>8897</v>
      </c>
      <c r="D16" s="1532">
        <v>175.03</v>
      </c>
      <c r="E16" s="1531">
        <v>11604</v>
      </c>
      <c r="F16" s="561">
        <f t="shared" si="1"/>
        <v>21.710000000000008</v>
      </c>
      <c r="G16" s="562">
        <f t="shared" si="1"/>
        <v>2707</v>
      </c>
    </row>
    <row r="17" spans="1:8" ht="39.75" customHeight="1" x14ac:dyDescent="0.15">
      <c r="A17" s="758">
        <v>10</v>
      </c>
      <c r="B17" s="751">
        <v>192.52</v>
      </c>
      <c r="C17" s="752">
        <v>11172</v>
      </c>
      <c r="D17" s="1530">
        <v>235.48</v>
      </c>
      <c r="E17" s="1531">
        <v>15612</v>
      </c>
      <c r="F17" s="561">
        <f t="shared" si="1"/>
        <v>42.95999999999998</v>
      </c>
      <c r="G17" s="562">
        <f t="shared" si="1"/>
        <v>4440</v>
      </c>
    </row>
    <row r="18" spans="1:8" ht="39.75" customHeight="1" x14ac:dyDescent="0.15">
      <c r="A18" s="758">
        <v>11</v>
      </c>
      <c r="B18" s="751">
        <v>166.53</v>
      </c>
      <c r="C18" s="752">
        <v>9664</v>
      </c>
      <c r="D18" s="1530">
        <v>216.3</v>
      </c>
      <c r="E18" s="1531">
        <v>14340</v>
      </c>
      <c r="F18" s="561">
        <f t="shared" si="1"/>
        <v>49.77000000000001</v>
      </c>
      <c r="G18" s="562">
        <f t="shared" si="1"/>
        <v>4676</v>
      </c>
    </row>
    <row r="19" spans="1:8" ht="39.75" customHeight="1" x14ac:dyDescent="0.15">
      <c r="A19" s="759">
        <v>12</v>
      </c>
      <c r="B19" s="755">
        <v>196.64</v>
      </c>
      <c r="C19" s="757">
        <v>11411</v>
      </c>
      <c r="D19" s="1533">
        <v>227.32</v>
      </c>
      <c r="E19" s="1534">
        <v>15071</v>
      </c>
      <c r="F19" s="563">
        <f t="shared" si="1"/>
        <v>30.680000000000007</v>
      </c>
      <c r="G19" s="564">
        <f t="shared" si="1"/>
        <v>3660</v>
      </c>
    </row>
    <row r="20" spans="1:8" ht="16.5" customHeight="1" x14ac:dyDescent="0.15">
      <c r="F20" s="197"/>
    </row>
    <row r="21" spans="1:8" ht="48.75" customHeight="1" x14ac:dyDescent="0.15">
      <c r="A21" s="2938" t="s">
        <v>1641</v>
      </c>
      <c r="B21" s="2938"/>
      <c r="C21" s="2938"/>
      <c r="D21" s="2938"/>
      <c r="E21" s="2938"/>
      <c r="F21" s="2938"/>
      <c r="G21" s="2938"/>
      <c r="H21" s="230"/>
    </row>
    <row r="22" spans="1:8" ht="18" customHeight="1" x14ac:dyDescent="0.15">
      <c r="E22" s="710"/>
      <c r="F22" s="226" t="s">
        <v>749</v>
      </c>
    </row>
    <row r="23" spans="1:8" ht="32.25" customHeight="1" x14ac:dyDescent="0.15">
      <c r="A23" s="3059" t="s">
        <v>742</v>
      </c>
      <c r="B23" s="3070" t="s">
        <v>1495</v>
      </c>
      <c r="C23" s="3071"/>
      <c r="D23" s="3057" t="s">
        <v>1494</v>
      </c>
      <c r="E23" s="3058"/>
      <c r="F23" s="3057" t="s">
        <v>1057</v>
      </c>
      <c r="G23" s="3058"/>
    </row>
    <row r="24" spans="1:8" ht="32.25" customHeight="1" x14ac:dyDescent="0.15">
      <c r="A24" s="3060"/>
      <c r="B24" s="763" t="s">
        <v>750</v>
      </c>
      <c r="C24" s="764" t="s">
        <v>1058</v>
      </c>
      <c r="D24" s="1537" t="s">
        <v>750</v>
      </c>
      <c r="E24" s="1538" t="s">
        <v>1058</v>
      </c>
      <c r="F24" s="763" t="s">
        <v>750</v>
      </c>
      <c r="G24" s="764" t="s">
        <v>1058</v>
      </c>
    </row>
    <row r="25" spans="1:8" ht="42" customHeight="1" x14ac:dyDescent="0.15">
      <c r="A25" s="765" t="s">
        <v>103</v>
      </c>
      <c r="B25" s="565">
        <f t="shared" ref="B25:C25" si="2">SUM(B26:B37)</f>
        <v>207229</v>
      </c>
      <c r="C25" s="566">
        <f t="shared" si="2"/>
        <v>0</v>
      </c>
      <c r="D25" s="1525">
        <f t="shared" ref="D25:G25" si="3">SUM(D26:D37)</f>
        <v>148420</v>
      </c>
      <c r="E25" s="1526">
        <f t="shared" si="3"/>
        <v>0</v>
      </c>
      <c r="F25" s="567">
        <f t="shared" si="3"/>
        <v>-58809</v>
      </c>
      <c r="G25" s="568">
        <f t="shared" si="3"/>
        <v>0</v>
      </c>
    </row>
    <row r="26" spans="1:8" ht="42" customHeight="1" x14ac:dyDescent="0.15">
      <c r="A26" s="758">
        <v>1</v>
      </c>
      <c r="B26" s="754">
        <v>12180</v>
      </c>
      <c r="C26" s="575"/>
      <c r="D26" s="1498">
        <v>18757</v>
      </c>
      <c r="E26" s="1527"/>
      <c r="F26" s="569">
        <f>D26-B26</f>
        <v>6577</v>
      </c>
      <c r="G26" s="570">
        <f>E26-C26</f>
        <v>0</v>
      </c>
    </row>
    <row r="27" spans="1:8" ht="42" customHeight="1" x14ac:dyDescent="0.15">
      <c r="A27" s="758">
        <v>2</v>
      </c>
      <c r="B27" s="754">
        <v>10443</v>
      </c>
      <c r="C27" s="575"/>
      <c r="D27" s="1507">
        <v>12307</v>
      </c>
      <c r="E27" s="1527"/>
      <c r="F27" s="569">
        <f t="shared" ref="F27:G36" si="4">D27-B27</f>
        <v>1864</v>
      </c>
      <c r="G27" s="570">
        <f t="shared" si="4"/>
        <v>0</v>
      </c>
    </row>
    <row r="28" spans="1:8" ht="42" customHeight="1" x14ac:dyDescent="0.15">
      <c r="A28" s="758">
        <v>3</v>
      </c>
      <c r="B28" s="754">
        <v>14409</v>
      </c>
      <c r="C28" s="575"/>
      <c r="D28" s="1507">
        <v>15597</v>
      </c>
      <c r="E28" s="1527"/>
      <c r="F28" s="569">
        <f t="shared" si="4"/>
        <v>1188</v>
      </c>
      <c r="G28" s="570">
        <f t="shared" si="4"/>
        <v>0</v>
      </c>
    </row>
    <row r="29" spans="1:8" ht="42" customHeight="1" x14ac:dyDescent="0.15">
      <c r="A29" s="758">
        <v>4</v>
      </c>
      <c r="B29" s="754">
        <v>16213</v>
      </c>
      <c r="C29" s="575"/>
      <c r="D29" s="1507">
        <v>18805</v>
      </c>
      <c r="E29" s="1527"/>
      <c r="F29" s="569">
        <f t="shared" si="4"/>
        <v>2592</v>
      </c>
      <c r="G29" s="570">
        <f t="shared" si="4"/>
        <v>0</v>
      </c>
    </row>
    <row r="30" spans="1:8" ht="42" customHeight="1" x14ac:dyDescent="0.15">
      <c r="A30" s="758">
        <v>5</v>
      </c>
      <c r="B30" s="754">
        <v>12995</v>
      </c>
      <c r="C30" s="575"/>
      <c r="D30" s="1507">
        <v>13318</v>
      </c>
      <c r="E30" s="1527"/>
      <c r="F30" s="569">
        <f t="shared" si="4"/>
        <v>323</v>
      </c>
      <c r="G30" s="570">
        <f t="shared" si="4"/>
        <v>0</v>
      </c>
    </row>
    <row r="31" spans="1:8" ht="42" customHeight="1" x14ac:dyDescent="0.15">
      <c r="A31" s="758">
        <v>6</v>
      </c>
      <c r="B31" s="754">
        <v>18092</v>
      </c>
      <c r="C31" s="575"/>
      <c r="D31" s="1507">
        <v>9587</v>
      </c>
      <c r="E31" s="1527"/>
      <c r="F31" s="569">
        <f t="shared" si="4"/>
        <v>-8505</v>
      </c>
      <c r="G31" s="570">
        <f t="shared" si="4"/>
        <v>0</v>
      </c>
    </row>
    <row r="32" spans="1:8" ht="42" customHeight="1" x14ac:dyDescent="0.15">
      <c r="A32" s="758">
        <v>7</v>
      </c>
      <c r="B32" s="754">
        <v>22778</v>
      </c>
      <c r="C32" s="575"/>
      <c r="D32" s="1507">
        <v>13047</v>
      </c>
      <c r="E32" s="1527"/>
      <c r="F32" s="569">
        <f t="shared" si="4"/>
        <v>-9731</v>
      </c>
      <c r="G32" s="570">
        <f t="shared" si="4"/>
        <v>0</v>
      </c>
    </row>
    <row r="33" spans="1:7" ht="42" customHeight="1" x14ac:dyDescent="0.15">
      <c r="A33" s="758">
        <v>8</v>
      </c>
      <c r="B33" s="754">
        <v>18339</v>
      </c>
      <c r="C33" s="575"/>
      <c r="D33" s="1507">
        <v>12205</v>
      </c>
      <c r="E33" s="1527"/>
      <c r="F33" s="569">
        <f t="shared" si="4"/>
        <v>-6134</v>
      </c>
      <c r="G33" s="570">
        <f t="shared" si="4"/>
        <v>0</v>
      </c>
    </row>
    <row r="34" spans="1:7" ht="42" customHeight="1" x14ac:dyDescent="0.15">
      <c r="A34" s="758">
        <v>9</v>
      </c>
      <c r="B34" s="754">
        <v>16542</v>
      </c>
      <c r="C34" s="575"/>
      <c r="D34" s="1507">
        <v>7250</v>
      </c>
      <c r="E34" s="1527"/>
      <c r="F34" s="569">
        <f>D34-B34</f>
        <v>-9292</v>
      </c>
      <c r="G34" s="570">
        <f>E34-C34</f>
        <v>0</v>
      </c>
    </row>
    <row r="35" spans="1:7" ht="42" customHeight="1" x14ac:dyDescent="0.15">
      <c r="A35" s="758">
        <v>10</v>
      </c>
      <c r="B35" s="754">
        <v>20858</v>
      </c>
      <c r="C35" s="575"/>
      <c r="D35" s="1507">
        <v>8991</v>
      </c>
      <c r="E35" s="1527"/>
      <c r="F35" s="569">
        <f t="shared" si="4"/>
        <v>-11867</v>
      </c>
      <c r="G35" s="570">
        <f t="shared" si="4"/>
        <v>0</v>
      </c>
    </row>
    <row r="36" spans="1:7" ht="42" customHeight="1" x14ac:dyDescent="0.15">
      <c r="A36" s="758">
        <v>11</v>
      </c>
      <c r="B36" s="754">
        <v>22130</v>
      </c>
      <c r="C36" s="575"/>
      <c r="D36" s="1507">
        <v>11003</v>
      </c>
      <c r="E36" s="1527"/>
      <c r="F36" s="569">
        <f t="shared" si="4"/>
        <v>-11127</v>
      </c>
      <c r="G36" s="570">
        <f t="shared" si="4"/>
        <v>0</v>
      </c>
    </row>
    <row r="37" spans="1:7" ht="42" customHeight="1" x14ac:dyDescent="0.15">
      <c r="A37" s="759">
        <v>12</v>
      </c>
      <c r="B37" s="756">
        <v>22250</v>
      </c>
      <c r="C37" s="576"/>
      <c r="D37" s="2442">
        <v>7553</v>
      </c>
      <c r="E37" s="1535"/>
      <c r="F37" s="571">
        <f>D37-B37</f>
        <v>-14697</v>
      </c>
      <c r="G37" s="572">
        <f>E37-C37</f>
        <v>0</v>
      </c>
    </row>
    <row r="38" spans="1:7" x14ac:dyDescent="0.15">
      <c r="A38" s="3066" t="s">
        <v>1059</v>
      </c>
      <c r="B38" s="3067"/>
      <c r="C38" s="3067"/>
      <c r="D38" s="3067"/>
      <c r="E38" s="3067"/>
      <c r="F38" s="3067"/>
      <c r="G38" s="3067"/>
    </row>
  </sheetData>
  <sheetProtection password="CC19" sheet="1" objects="1" scenarios="1"/>
  <mergeCells count="11">
    <mergeCell ref="A38:G38"/>
    <mergeCell ref="A2:G2"/>
    <mergeCell ref="A5:A6"/>
    <mergeCell ref="B5:C5"/>
    <mergeCell ref="D5:E5"/>
    <mergeCell ref="F5:G5"/>
    <mergeCell ref="A21:G21"/>
    <mergeCell ref="A23:A24"/>
    <mergeCell ref="B23:C23"/>
    <mergeCell ref="D23:E23"/>
    <mergeCell ref="F23:G23"/>
  </mergeCells>
  <phoneticPr fontId="65" type="noConversion"/>
  <pageMargins left="0.68" right="0.7" top="1" bottom="1" header="0.5" footer="0.5"/>
  <pageSetup paperSize="9" scale="92" firstPageNumber="107" orientation="portrait" useFirstPageNumber="1" horizontalDpi="300" verticalDpi="300" r:id="rId1"/>
  <headerFooter alignWithMargins="0">
    <oddFooter>&amp;C-&amp;P -</oddFooter>
  </headerFooter>
  <rowBreaks count="1" manualBreakCount="1">
    <brk id="20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H36"/>
  <sheetViews>
    <sheetView view="pageBreakPreview" zoomScale="85" zoomScaleNormal="100" workbookViewId="0">
      <selection activeCell="K18" sqref="K18"/>
    </sheetView>
  </sheetViews>
  <sheetFormatPr defaultRowHeight="13.5" x14ac:dyDescent="0.15"/>
  <cols>
    <col min="1" max="1" width="13.21875" style="163" customWidth="1"/>
    <col min="2" max="2" width="10.77734375" style="163" customWidth="1"/>
    <col min="3" max="3" width="12.5546875" style="163" customWidth="1"/>
    <col min="4" max="4" width="10.88671875" style="163" customWidth="1"/>
    <col min="5" max="5" width="13.109375" style="163" customWidth="1"/>
    <col min="6" max="6" width="9.77734375" style="163" customWidth="1"/>
    <col min="7" max="7" width="13" style="163" customWidth="1"/>
    <col min="8" max="16384" width="8.88671875" style="163"/>
  </cols>
  <sheetData>
    <row r="1" spans="1:8" ht="20.25" customHeight="1" x14ac:dyDescent="0.15"/>
    <row r="2" spans="1:8" ht="31.5" x14ac:dyDescent="0.25">
      <c r="A2" s="2938" t="s">
        <v>1642</v>
      </c>
      <c r="B2" s="2938"/>
      <c r="C2" s="2938"/>
      <c r="D2" s="2938"/>
      <c r="E2" s="2938"/>
      <c r="F2" s="2938"/>
      <c r="G2" s="2938"/>
      <c r="H2" s="164"/>
    </row>
    <row r="3" spans="1:8" ht="31.5" customHeight="1" thickBot="1" x14ac:dyDescent="0.2">
      <c r="A3" s="1492"/>
      <c r="D3" s="710"/>
      <c r="E3" s="1032"/>
      <c r="F3" s="226" t="s">
        <v>747</v>
      </c>
    </row>
    <row r="4" spans="1:8" ht="25.5" customHeight="1" x14ac:dyDescent="0.15">
      <c r="A4" s="3072" t="s">
        <v>996</v>
      </c>
      <c r="B4" s="3078" t="s">
        <v>1075</v>
      </c>
      <c r="C4" s="3079"/>
      <c r="D4" s="3078" t="s">
        <v>1494</v>
      </c>
      <c r="E4" s="3079"/>
      <c r="F4" s="3080" t="s">
        <v>841</v>
      </c>
      <c r="G4" s="3081"/>
    </row>
    <row r="5" spans="1:8" ht="27" customHeight="1" x14ac:dyDescent="0.15">
      <c r="A5" s="3077"/>
      <c r="B5" s="718" t="s">
        <v>748</v>
      </c>
      <c r="C5" s="719" t="s">
        <v>746</v>
      </c>
      <c r="D5" s="1515" t="s">
        <v>748</v>
      </c>
      <c r="E5" s="1516" t="s">
        <v>746</v>
      </c>
      <c r="F5" s="720" t="s">
        <v>748</v>
      </c>
      <c r="G5" s="721" t="s">
        <v>746</v>
      </c>
    </row>
    <row r="6" spans="1:8" ht="41.25" customHeight="1" x14ac:dyDescent="0.15">
      <c r="A6" s="726" t="s">
        <v>103</v>
      </c>
      <c r="B6" s="728">
        <f>SUM(B7:B18)</f>
        <v>1051.3599999999999</v>
      </c>
      <c r="C6" s="728">
        <f>SUM(C7:C18)</f>
        <v>54795.79</v>
      </c>
      <c r="D6" s="1500">
        <f>SUM(D7:D18)</f>
        <v>814.99</v>
      </c>
      <c r="E6" s="1500">
        <f>SUM(E7:E18)</f>
        <v>49168</v>
      </c>
      <c r="F6" s="722">
        <f>D6-B6</f>
        <v>-236.36999999999989</v>
      </c>
      <c r="G6" s="723">
        <f>SUM(G7:G18)</f>
        <v>-5627.79</v>
      </c>
    </row>
    <row r="7" spans="1:8" ht="41.25" customHeight="1" x14ac:dyDescent="0.15">
      <c r="A7" s="717">
        <v>1</v>
      </c>
      <c r="B7" s="731">
        <v>89.070000000000007</v>
      </c>
      <c r="C7" s="733">
        <v>4642.2</v>
      </c>
      <c r="D7" s="1521">
        <v>130.97</v>
      </c>
      <c r="E7" s="1523">
        <v>7901</v>
      </c>
      <c r="F7" s="729">
        <f>D7-B7</f>
        <v>41.899999999999991</v>
      </c>
      <c r="G7" s="724">
        <f>E7-C7</f>
        <v>3258.8</v>
      </c>
    </row>
    <row r="8" spans="1:8" ht="41.25" customHeight="1" x14ac:dyDescent="0.15">
      <c r="A8" s="717">
        <v>2</v>
      </c>
      <c r="B8" s="732">
        <v>69.900000000000006</v>
      </c>
      <c r="C8" s="733">
        <v>3643.12</v>
      </c>
      <c r="D8" s="1522">
        <v>59.489999999999995</v>
      </c>
      <c r="E8" s="1523">
        <v>3589</v>
      </c>
      <c r="F8" s="729">
        <f t="shared" ref="F8:F17" si="0">D8-B8</f>
        <v>-10.410000000000011</v>
      </c>
      <c r="G8" s="724">
        <f t="shared" ref="G8:G18" si="1">E8-C8</f>
        <v>-54.119999999999891</v>
      </c>
    </row>
    <row r="9" spans="1:8" ht="41.25" customHeight="1" x14ac:dyDescent="0.15">
      <c r="A9" s="717">
        <v>3</v>
      </c>
      <c r="B9" s="732">
        <v>75.87</v>
      </c>
      <c r="C9" s="733">
        <v>3954.27</v>
      </c>
      <c r="D9" s="1522">
        <v>65.150000000000006</v>
      </c>
      <c r="E9" s="1523">
        <v>3930</v>
      </c>
      <c r="F9" s="729">
        <f t="shared" si="0"/>
        <v>-10.719999999999999</v>
      </c>
      <c r="G9" s="724">
        <f t="shared" si="1"/>
        <v>-24.269999999999982</v>
      </c>
    </row>
    <row r="10" spans="1:8" ht="41.25" customHeight="1" x14ac:dyDescent="0.15">
      <c r="A10" s="717">
        <v>4</v>
      </c>
      <c r="B10" s="732">
        <v>64.63</v>
      </c>
      <c r="C10" s="733">
        <v>3368.43</v>
      </c>
      <c r="D10" s="1522">
        <v>54.41</v>
      </c>
      <c r="E10" s="1523">
        <v>3283</v>
      </c>
      <c r="F10" s="729">
        <f t="shared" si="0"/>
        <v>-10.219999999999999</v>
      </c>
      <c r="G10" s="724">
        <f t="shared" si="1"/>
        <v>-85.429999999999836</v>
      </c>
    </row>
    <row r="11" spans="1:8" ht="41.25" customHeight="1" x14ac:dyDescent="0.15">
      <c r="A11" s="717">
        <v>5</v>
      </c>
      <c r="B11" s="732">
        <v>70.84</v>
      </c>
      <c r="C11" s="733">
        <v>3692.09</v>
      </c>
      <c r="D11" s="1522">
        <v>45.76</v>
      </c>
      <c r="E11" s="1523">
        <v>2761</v>
      </c>
      <c r="F11" s="729">
        <f t="shared" si="0"/>
        <v>-25.080000000000005</v>
      </c>
      <c r="G11" s="724">
        <f t="shared" si="1"/>
        <v>-931.09000000000015</v>
      </c>
    </row>
    <row r="12" spans="1:8" ht="41.25" customHeight="1" x14ac:dyDescent="0.15">
      <c r="A12" s="717">
        <v>6</v>
      </c>
      <c r="B12" s="732">
        <v>77.44</v>
      </c>
      <c r="C12" s="733">
        <v>4036.09</v>
      </c>
      <c r="D12" s="1522">
        <v>84.88</v>
      </c>
      <c r="E12" s="1523">
        <v>5121</v>
      </c>
      <c r="F12" s="729">
        <f t="shared" si="0"/>
        <v>7.4399999999999977</v>
      </c>
      <c r="G12" s="724">
        <f t="shared" si="1"/>
        <v>1084.9099999999999</v>
      </c>
    </row>
    <row r="13" spans="1:8" ht="41.25" customHeight="1" x14ac:dyDescent="0.15">
      <c r="A13" s="717">
        <v>7</v>
      </c>
      <c r="B13" s="732">
        <v>76.72999999999999</v>
      </c>
      <c r="C13" s="733">
        <v>3999.08</v>
      </c>
      <c r="D13" s="1522">
        <v>78.64</v>
      </c>
      <c r="E13" s="1523">
        <v>4744</v>
      </c>
      <c r="F13" s="729">
        <f t="shared" si="0"/>
        <v>1.9100000000000108</v>
      </c>
      <c r="G13" s="724">
        <f t="shared" si="1"/>
        <v>744.92000000000007</v>
      </c>
    </row>
    <row r="14" spans="1:8" ht="41.25" customHeight="1" x14ac:dyDescent="0.15">
      <c r="A14" s="717">
        <v>8</v>
      </c>
      <c r="B14" s="732">
        <v>69.87</v>
      </c>
      <c r="C14" s="733">
        <v>3641.54</v>
      </c>
      <c r="D14" s="1522">
        <v>60.510000000000005</v>
      </c>
      <c r="E14" s="1523">
        <v>3651</v>
      </c>
      <c r="F14" s="729">
        <f t="shared" si="0"/>
        <v>-9.36</v>
      </c>
      <c r="G14" s="724">
        <f t="shared" si="1"/>
        <v>9.4600000000000364</v>
      </c>
    </row>
    <row r="15" spans="1:8" ht="41.25" customHeight="1" x14ac:dyDescent="0.15">
      <c r="A15" s="717">
        <v>9</v>
      </c>
      <c r="B15" s="732">
        <v>101.07000000000001</v>
      </c>
      <c r="C15" s="733">
        <v>5267.67</v>
      </c>
      <c r="D15" s="1522">
        <v>57.82</v>
      </c>
      <c r="E15" s="1523">
        <v>3488</v>
      </c>
      <c r="F15" s="729">
        <f t="shared" si="0"/>
        <v>-43.250000000000007</v>
      </c>
      <c r="G15" s="724">
        <f t="shared" si="1"/>
        <v>-1779.67</v>
      </c>
    </row>
    <row r="16" spans="1:8" ht="41.25" customHeight="1" x14ac:dyDescent="0.15">
      <c r="A16" s="717">
        <v>10</v>
      </c>
      <c r="B16" s="732">
        <v>127.44999999999997</v>
      </c>
      <c r="C16" s="733">
        <v>6642.56</v>
      </c>
      <c r="D16" s="1522">
        <v>41.33</v>
      </c>
      <c r="E16" s="1523">
        <v>2493</v>
      </c>
      <c r="F16" s="729">
        <f t="shared" si="0"/>
        <v>-86.119999999999976</v>
      </c>
      <c r="G16" s="724">
        <f t="shared" si="1"/>
        <v>-4149.5600000000004</v>
      </c>
    </row>
    <row r="17" spans="1:7" ht="41.25" customHeight="1" x14ac:dyDescent="0.15">
      <c r="A17" s="717">
        <v>11</v>
      </c>
      <c r="B17" s="732">
        <v>87.649999999999991</v>
      </c>
      <c r="C17" s="733">
        <v>4568.2299999999996</v>
      </c>
      <c r="D17" s="1522">
        <v>62.93</v>
      </c>
      <c r="E17" s="1523">
        <v>3797</v>
      </c>
      <c r="F17" s="729">
        <f t="shared" si="0"/>
        <v>-24.719999999999992</v>
      </c>
      <c r="G17" s="724">
        <f t="shared" si="1"/>
        <v>-771.22999999999956</v>
      </c>
    </row>
    <row r="18" spans="1:7" ht="41.25" customHeight="1" thickBot="1" x14ac:dyDescent="0.2">
      <c r="A18" s="727">
        <v>12</v>
      </c>
      <c r="B18" s="716">
        <v>140.84</v>
      </c>
      <c r="C18" s="715">
        <v>7340.51</v>
      </c>
      <c r="D18" s="1520">
        <v>73.099999999999994</v>
      </c>
      <c r="E18" s="1519">
        <v>4410</v>
      </c>
      <c r="F18" s="730">
        <f>D18-B18</f>
        <v>-67.740000000000009</v>
      </c>
      <c r="G18" s="725">
        <f t="shared" si="1"/>
        <v>-2930.51</v>
      </c>
    </row>
    <row r="19" spans="1:7" ht="29.25" customHeight="1" x14ac:dyDescent="0.15">
      <c r="F19" s="197"/>
    </row>
    <row r="20" spans="1:7" ht="31.5" x14ac:dyDescent="0.15">
      <c r="A20" s="2938" t="s">
        <v>1643</v>
      </c>
      <c r="B20" s="2938"/>
      <c r="C20" s="2938"/>
      <c r="D20" s="2938"/>
      <c r="E20" s="2938"/>
      <c r="F20" s="2938"/>
      <c r="G20" s="2938"/>
    </row>
    <row r="21" spans="1:7" ht="26.25" customHeight="1" thickBot="1" x14ac:dyDescent="0.2">
      <c r="D21" s="710"/>
      <c r="F21" s="226" t="s">
        <v>749</v>
      </c>
    </row>
    <row r="22" spans="1:7" ht="30" customHeight="1" x14ac:dyDescent="0.15">
      <c r="A22" s="3072" t="s">
        <v>995</v>
      </c>
      <c r="B22" s="3074" t="s">
        <v>1075</v>
      </c>
      <c r="C22" s="3075"/>
      <c r="D22" s="3074" t="s">
        <v>1494</v>
      </c>
      <c r="E22" s="3075"/>
      <c r="F22" s="3074" t="s">
        <v>994</v>
      </c>
      <c r="G22" s="3076"/>
    </row>
    <row r="23" spans="1:7" ht="26.25" customHeight="1" x14ac:dyDescent="0.15">
      <c r="A23" s="3073"/>
      <c r="B23" s="736" t="s">
        <v>750</v>
      </c>
      <c r="C23" s="737" t="s">
        <v>751</v>
      </c>
      <c r="D23" s="1517" t="s">
        <v>750</v>
      </c>
      <c r="E23" s="1518" t="s">
        <v>751</v>
      </c>
      <c r="F23" s="736" t="s">
        <v>750</v>
      </c>
      <c r="G23" s="738" t="s">
        <v>751</v>
      </c>
    </row>
    <row r="24" spans="1:7" ht="43.5" customHeight="1" x14ac:dyDescent="0.15">
      <c r="A24" s="745" t="s">
        <v>103</v>
      </c>
      <c r="B24" s="748">
        <f>SUM(B25:B36)</f>
        <v>82686</v>
      </c>
      <c r="C24" s="485">
        <f>SUM(C25:C36)</f>
        <v>0</v>
      </c>
      <c r="D24" s="1512">
        <f>SUM(D25:D36)</f>
        <v>92780</v>
      </c>
      <c r="E24" s="1524">
        <f>SUM(E25:E36)</f>
        <v>0</v>
      </c>
      <c r="F24" s="739">
        <f>SUM(F25:F36)</f>
        <v>10094</v>
      </c>
      <c r="G24" s="740">
        <f>C24-E24</f>
        <v>0</v>
      </c>
    </row>
    <row r="25" spans="1:7" ht="43.5" customHeight="1" x14ac:dyDescent="0.15">
      <c r="A25" s="746">
        <v>1</v>
      </c>
      <c r="B25" s="749">
        <v>3559</v>
      </c>
      <c r="C25" s="589">
        <v>0</v>
      </c>
      <c r="D25" s="1513">
        <v>6975</v>
      </c>
      <c r="E25" s="589"/>
      <c r="F25" s="741">
        <f>D25-B25</f>
        <v>3416</v>
      </c>
      <c r="G25" s="742">
        <f>E25-C25</f>
        <v>0</v>
      </c>
    </row>
    <row r="26" spans="1:7" ht="43.5" customHeight="1" x14ac:dyDescent="0.15">
      <c r="A26" s="746">
        <v>2</v>
      </c>
      <c r="B26" s="750">
        <v>3712</v>
      </c>
      <c r="C26" s="589">
        <v>0</v>
      </c>
      <c r="D26" s="1499">
        <v>5667</v>
      </c>
      <c r="E26" s="589"/>
      <c r="F26" s="741">
        <f t="shared" ref="F26:F35" si="2">D26-B26</f>
        <v>1955</v>
      </c>
      <c r="G26" s="742">
        <f t="shared" ref="G26:G36" si="3">E26-C26</f>
        <v>0</v>
      </c>
    </row>
    <row r="27" spans="1:7" ht="43.5" customHeight="1" x14ac:dyDescent="0.15">
      <c r="A27" s="746">
        <v>3</v>
      </c>
      <c r="B27" s="750">
        <v>5349</v>
      </c>
      <c r="C27" s="589">
        <v>0</v>
      </c>
      <c r="D27" s="1499">
        <v>9485</v>
      </c>
      <c r="E27" s="589"/>
      <c r="F27" s="741">
        <f t="shared" si="2"/>
        <v>4136</v>
      </c>
      <c r="G27" s="742">
        <f t="shared" si="3"/>
        <v>0</v>
      </c>
    </row>
    <row r="28" spans="1:7" ht="43.5" customHeight="1" x14ac:dyDescent="0.15">
      <c r="A28" s="746">
        <v>4</v>
      </c>
      <c r="B28" s="750">
        <v>7168</v>
      </c>
      <c r="C28" s="589">
        <v>0</v>
      </c>
      <c r="D28" s="1499">
        <v>6648</v>
      </c>
      <c r="E28" s="589"/>
      <c r="F28" s="741">
        <f t="shared" si="2"/>
        <v>-520</v>
      </c>
      <c r="G28" s="742">
        <f t="shared" si="3"/>
        <v>0</v>
      </c>
    </row>
    <row r="29" spans="1:7" ht="43.5" customHeight="1" x14ac:dyDescent="0.15">
      <c r="A29" s="746">
        <v>5</v>
      </c>
      <c r="B29" s="750">
        <v>8124</v>
      </c>
      <c r="C29" s="589">
        <v>0</v>
      </c>
      <c r="D29" s="1499">
        <v>7416</v>
      </c>
      <c r="E29" s="589"/>
      <c r="F29" s="741">
        <f t="shared" si="2"/>
        <v>-708</v>
      </c>
      <c r="G29" s="742">
        <f t="shared" si="3"/>
        <v>0</v>
      </c>
    </row>
    <row r="30" spans="1:7" ht="43.5" customHeight="1" x14ac:dyDescent="0.15">
      <c r="A30" s="746">
        <v>6</v>
      </c>
      <c r="B30" s="750">
        <v>8649</v>
      </c>
      <c r="C30" s="589">
        <v>0</v>
      </c>
      <c r="D30" s="1499">
        <v>6079</v>
      </c>
      <c r="E30" s="589"/>
      <c r="F30" s="741">
        <f t="shared" si="2"/>
        <v>-2570</v>
      </c>
      <c r="G30" s="742">
        <f t="shared" si="3"/>
        <v>0</v>
      </c>
    </row>
    <row r="31" spans="1:7" ht="43.5" customHeight="1" x14ac:dyDescent="0.15">
      <c r="A31" s="746">
        <v>7</v>
      </c>
      <c r="B31" s="750">
        <v>8310</v>
      </c>
      <c r="C31" s="589">
        <v>0</v>
      </c>
      <c r="D31" s="1499">
        <v>7793</v>
      </c>
      <c r="E31" s="589"/>
      <c r="F31" s="741">
        <f t="shared" si="2"/>
        <v>-517</v>
      </c>
      <c r="G31" s="742">
        <f t="shared" si="3"/>
        <v>0</v>
      </c>
    </row>
    <row r="32" spans="1:7" ht="43.5" customHeight="1" x14ac:dyDescent="0.15">
      <c r="A32" s="746">
        <v>8</v>
      </c>
      <c r="B32" s="750">
        <v>7388</v>
      </c>
      <c r="C32" s="589">
        <v>0</v>
      </c>
      <c r="D32" s="1499">
        <v>7612</v>
      </c>
      <c r="E32" s="589"/>
      <c r="F32" s="741">
        <f t="shared" si="2"/>
        <v>224</v>
      </c>
      <c r="G32" s="742">
        <f t="shared" si="3"/>
        <v>0</v>
      </c>
    </row>
    <row r="33" spans="1:7" ht="43.5" customHeight="1" x14ac:dyDescent="0.15">
      <c r="A33" s="746">
        <v>9</v>
      </c>
      <c r="B33" s="750">
        <v>7091</v>
      </c>
      <c r="C33" s="589">
        <v>0</v>
      </c>
      <c r="D33" s="1499">
        <v>8284</v>
      </c>
      <c r="E33" s="589"/>
      <c r="F33" s="741">
        <f t="shared" si="2"/>
        <v>1193</v>
      </c>
      <c r="G33" s="742">
        <f t="shared" si="3"/>
        <v>0</v>
      </c>
    </row>
    <row r="34" spans="1:7" ht="43.5" customHeight="1" x14ac:dyDescent="0.15">
      <c r="A34" s="746">
        <v>10</v>
      </c>
      <c r="B34" s="750">
        <v>8010</v>
      </c>
      <c r="C34" s="589">
        <v>0</v>
      </c>
      <c r="D34" s="1499">
        <v>8404</v>
      </c>
      <c r="E34" s="589"/>
      <c r="F34" s="741">
        <f t="shared" si="2"/>
        <v>394</v>
      </c>
      <c r="G34" s="742">
        <f t="shared" si="3"/>
        <v>0</v>
      </c>
    </row>
    <row r="35" spans="1:7" ht="43.5" customHeight="1" x14ac:dyDescent="0.15">
      <c r="A35" s="746">
        <v>11</v>
      </c>
      <c r="B35" s="750">
        <v>7989</v>
      </c>
      <c r="C35" s="589">
        <v>0</v>
      </c>
      <c r="D35" s="1499">
        <v>8833</v>
      </c>
      <c r="E35" s="589"/>
      <c r="F35" s="741">
        <f t="shared" si="2"/>
        <v>844</v>
      </c>
      <c r="G35" s="742">
        <f t="shared" si="3"/>
        <v>0</v>
      </c>
    </row>
    <row r="36" spans="1:7" ht="43.5" customHeight="1" thickBot="1" x14ac:dyDescent="0.2">
      <c r="A36" s="747">
        <v>12</v>
      </c>
      <c r="B36" s="734">
        <v>7337</v>
      </c>
      <c r="C36" s="590">
        <v>0</v>
      </c>
      <c r="D36" s="1514">
        <v>9584</v>
      </c>
      <c r="E36" s="590"/>
      <c r="F36" s="743">
        <f>D36-B36</f>
        <v>2247</v>
      </c>
      <c r="G36" s="744">
        <f t="shared" si="3"/>
        <v>0</v>
      </c>
    </row>
  </sheetData>
  <sheetProtection password="CC19" sheet="1" objects="1" scenarios="1"/>
  <mergeCells count="10">
    <mergeCell ref="A2:G2"/>
    <mergeCell ref="A4:A5"/>
    <mergeCell ref="B4:C4"/>
    <mergeCell ref="D4:E4"/>
    <mergeCell ref="F4:G4"/>
    <mergeCell ref="A22:A23"/>
    <mergeCell ref="B22:C22"/>
    <mergeCell ref="D22:E22"/>
    <mergeCell ref="F22:G22"/>
    <mergeCell ref="A20:G20"/>
  </mergeCells>
  <phoneticPr fontId="65" type="noConversion"/>
  <pageMargins left="0.75" right="0.39" top="1" bottom="1" header="0.5" footer="0.5"/>
  <pageSetup paperSize="9" scale="93" firstPageNumber="109" orientation="portrait" useFirstPageNumber="1" horizontalDpi="300" verticalDpi="300" r:id="rId1"/>
  <headerFooter alignWithMargins="0">
    <oddFooter>&amp;C- &amp;P -</oddFooter>
  </headerFooter>
  <rowBreaks count="1" manualBreakCount="1">
    <brk id="18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"/>
  <sheetViews>
    <sheetView zoomScaleSheetLayoutView="75" workbookViewId="0">
      <selection activeCell="E32" sqref="E32"/>
    </sheetView>
  </sheetViews>
  <sheetFormatPr defaultColWidth="8.88671875" defaultRowHeight="13.5" x14ac:dyDescent="0.15"/>
  <sheetData/>
  <phoneticPr fontId="65" type="noConversion"/>
  <pageMargins left="0.75" right="0.75" top="1" bottom="1" header="0.5" footer="0.5"/>
  <pageSetup paperSize="9" firstPageNumber="106" orientation="portrait" useFirstPageNumber="1" horizontalDpi="300" verticalDpi="300" r:id="rId1"/>
  <headerFooter alignWithMargins="0">
    <oddFooter>&amp;C- &amp;P -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H27"/>
  <sheetViews>
    <sheetView view="pageBreakPreview" topLeftCell="A4" zoomScaleNormal="80" zoomScaleSheetLayoutView="100" workbookViewId="0">
      <selection activeCell="E16" sqref="E16"/>
    </sheetView>
  </sheetViews>
  <sheetFormatPr defaultColWidth="8.88671875" defaultRowHeight="13.5" x14ac:dyDescent="0.15"/>
  <cols>
    <col min="1" max="1" width="6.5546875" style="805" customWidth="1"/>
    <col min="2" max="2" width="12.88671875" style="183" customWidth="1"/>
    <col min="3" max="3" width="11" style="805" customWidth="1"/>
    <col min="4" max="4" width="11.21875" style="805" customWidth="1"/>
    <col min="5" max="5" width="11.109375" style="805" customWidth="1"/>
    <col min="6" max="6" width="9.77734375" style="805" customWidth="1"/>
    <col min="7" max="7" width="9.44140625" style="805" customWidth="1"/>
    <col min="8" max="8" width="9.77734375" style="805" customWidth="1"/>
    <col min="9" max="16384" width="8.88671875" style="805"/>
  </cols>
  <sheetData>
    <row r="1" spans="1:8" ht="4.5" customHeight="1" x14ac:dyDescent="0.15"/>
    <row r="2" spans="1:8" ht="31.5" x14ac:dyDescent="0.4">
      <c r="A2" s="169" t="s">
        <v>781</v>
      </c>
      <c r="G2" s="164"/>
    </row>
    <row r="3" spans="1:8" ht="19.5" customHeight="1" x14ac:dyDescent="0.15">
      <c r="H3" s="1953" t="s">
        <v>276</v>
      </c>
    </row>
    <row r="4" spans="1:8" s="1908" customFormat="1" ht="30.95" customHeight="1" x14ac:dyDescent="0.15">
      <c r="A4" s="2728" t="s">
        <v>277</v>
      </c>
      <c r="B4" s="2728"/>
      <c r="C4" s="1869" t="s">
        <v>254</v>
      </c>
      <c r="D4" s="1954" t="s">
        <v>146</v>
      </c>
      <c r="E4" s="1954" t="s">
        <v>147</v>
      </c>
      <c r="F4" s="1954" t="s">
        <v>148</v>
      </c>
      <c r="G4" s="1954" t="s">
        <v>278</v>
      </c>
      <c r="H4" s="1954" t="s">
        <v>279</v>
      </c>
    </row>
    <row r="5" spans="1:8" s="1908" customFormat="1" ht="30.95" customHeight="1" x14ac:dyDescent="0.15">
      <c r="A5" s="3085" t="s">
        <v>280</v>
      </c>
      <c r="B5" s="3085"/>
      <c r="C5" s="1955">
        <f>SUM(D5:H5)</f>
        <v>3851637.85</v>
      </c>
      <c r="D5" s="1956">
        <f>SUM(D6,D11,D20)</f>
        <v>827883.73</v>
      </c>
      <c r="E5" s="1956">
        <f>SUM(E6,E11,E20)</f>
        <v>714544.5</v>
      </c>
      <c r="F5" s="1956">
        <f>SUM(F6,F11,F20)</f>
        <v>845146.4</v>
      </c>
      <c r="G5" s="1956">
        <f>SUM(G6,G11,G20)</f>
        <v>811377.83000000007</v>
      </c>
      <c r="H5" s="1956">
        <f>SUM(H6,H11,H20)</f>
        <v>652685.39</v>
      </c>
    </row>
    <row r="6" spans="1:8" s="1953" customFormat="1" ht="30.95" customHeight="1" x14ac:dyDescent="0.15">
      <c r="A6" s="3082" t="s">
        <v>160</v>
      </c>
      <c r="B6" s="1957" t="s">
        <v>46</v>
      </c>
      <c r="C6" s="1958">
        <f>SUM(C7:C10)</f>
        <v>23115.200000000001</v>
      </c>
      <c r="D6" s="1959">
        <f t="shared" ref="D6:G6" si="0">SUM(D7:D9)</f>
        <v>0</v>
      </c>
      <c r="E6" s="1959">
        <f t="shared" si="0"/>
        <v>0</v>
      </c>
      <c r="F6" s="1959">
        <f>SUM(F7:F10)</f>
        <v>4918.43</v>
      </c>
      <c r="G6" s="1959">
        <f t="shared" si="0"/>
        <v>0</v>
      </c>
      <c r="H6" s="1960">
        <f>SUM(H7:H10)</f>
        <v>18196.769999999997</v>
      </c>
    </row>
    <row r="7" spans="1:8" s="1953" customFormat="1" ht="30.95" customHeight="1" x14ac:dyDescent="0.15">
      <c r="A7" s="3083"/>
      <c r="B7" s="1961" t="s">
        <v>281</v>
      </c>
      <c r="C7" s="1962">
        <f>SUM(D7:H7)</f>
        <v>1535.25</v>
      </c>
      <c r="D7" s="1881"/>
      <c r="E7" s="1881"/>
      <c r="F7" s="1881">
        <f>'서구, 대덕 도수관'!C5</f>
        <v>26.04</v>
      </c>
      <c r="G7" s="1881"/>
      <c r="H7" s="1882">
        <f>'서구, 대덕 도수관'!C41</f>
        <v>1509.21</v>
      </c>
    </row>
    <row r="8" spans="1:8" s="1953" customFormat="1" ht="30.95" customHeight="1" x14ac:dyDescent="0.15">
      <c r="A8" s="3083"/>
      <c r="B8" s="965" t="s">
        <v>282</v>
      </c>
      <c r="C8" s="1963">
        <f>SUM(D8:H8)</f>
        <v>17549.98</v>
      </c>
      <c r="D8" s="1884"/>
      <c r="E8" s="1884"/>
      <c r="F8" s="1881">
        <f>'서구, 대덕 도수관'!C6</f>
        <v>4892.3900000000003</v>
      </c>
      <c r="G8" s="1884"/>
      <c r="H8" s="1885">
        <f>'서구, 대덕 도수관'!C42</f>
        <v>12657.59</v>
      </c>
    </row>
    <row r="9" spans="1:8" s="1953" customFormat="1" ht="30.95" customHeight="1" x14ac:dyDescent="0.15">
      <c r="A9" s="3083"/>
      <c r="B9" s="1964" t="s">
        <v>971</v>
      </c>
      <c r="C9" s="1962">
        <f>SUM(D9:H9)</f>
        <v>177.97</v>
      </c>
      <c r="D9" s="1881"/>
      <c r="E9" s="1881"/>
      <c r="F9" s="1965">
        <f>'서구, 대덕 도수관'!C7</f>
        <v>0</v>
      </c>
      <c r="G9" s="1881"/>
      <c r="H9" s="1882">
        <f>'서구, 대덕 도수관'!C43</f>
        <v>177.97</v>
      </c>
    </row>
    <row r="10" spans="1:8" s="1953" customFormat="1" ht="30.95" customHeight="1" x14ac:dyDescent="0.15">
      <c r="A10" s="3086"/>
      <c r="B10" s="965" t="s">
        <v>1493</v>
      </c>
      <c r="C10" s="1962">
        <f>SUM(D10:H10)</f>
        <v>3852</v>
      </c>
      <c r="D10" s="1881"/>
      <c r="E10" s="1881"/>
      <c r="F10" s="1965"/>
      <c r="G10" s="1881"/>
      <c r="H10" s="1882">
        <f>'서구, 대덕 도수관'!C44</f>
        <v>3852</v>
      </c>
    </row>
    <row r="11" spans="1:8" s="1953" customFormat="1" ht="30.95" customHeight="1" x14ac:dyDescent="0.15">
      <c r="A11" s="3082" t="s">
        <v>162</v>
      </c>
      <c r="B11" s="1966" t="s">
        <v>46</v>
      </c>
      <c r="C11" s="1967">
        <f t="shared" ref="C11:H11" si="1">SUM(C12:C19)</f>
        <v>2560505.6499999994</v>
      </c>
      <c r="D11" s="1968">
        <f t="shared" si="1"/>
        <v>498582.45</v>
      </c>
      <c r="E11" s="1968">
        <f t="shared" si="1"/>
        <v>446222.09</v>
      </c>
      <c r="F11" s="1968">
        <f t="shared" si="1"/>
        <v>564443.96</v>
      </c>
      <c r="G11" s="1968">
        <f t="shared" si="1"/>
        <v>625975</v>
      </c>
      <c r="H11" s="1969">
        <f t="shared" si="1"/>
        <v>425282.14999999997</v>
      </c>
    </row>
    <row r="12" spans="1:8" s="1953" customFormat="1" ht="30.95" customHeight="1" x14ac:dyDescent="0.15">
      <c r="A12" s="3083"/>
      <c r="B12" s="1970" t="s">
        <v>972</v>
      </c>
      <c r="C12" s="1971">
        <f t="shared" ref="C12:C25" si="2">SUM(D12:H12)</f>
        <v>16530.039999999997</v>
      </c>
      <c r="D12" s="1972">
        <f>'동부 배수관 '!C5</f>
        <v>3791.1</v>
      </c>
      <c r="E12" s="1972">
        <f>'중부 배수관'!C5</f>
        <v>9760.9299999999985</v>
      </c>
      <c r="F12" s="1972">
        <f>'서부 배수관 '!C5</f>
        <v>2978.0099999999998</v>
      </c>
      <c r="G12" s="1972">
        <f>'유성 배수관 '!C5</f>
        <v>0</v>
      </c>
      <c r="H12" s="1973">
        <f>'대덕 배수관 '!C5</f>
        <v>0</v>
      </c>
    </row>
    <row r="13" spans="1:8" s="1953" customFormat="1" ht="30.95" customHeight="1" x14ac:dyDescent="0.15">
      <c r="A13" s="3083"/>
      <c r="B13" s="1961" t="s">
        <v>973</v>
      </c>
      <c r="C13" s="1962">
        <f t="shared" si="2"/>
        <v>232025.3</v>
      </c>
      <c r="D13" s="1881">
        <f>'동부 배수관 '!C6</f>
        <v>36044.539999999994</v>
      </c>
      <c r="E13" s="1881">
        <f>'중부 배수관'!C6</f>
        <v>36824.81</v>
      </c>
      <c r="F13" s="1881">
        <f>'서부 배수관 '!C6</f>
        <v>52018.229999999996</v>
      </c>
      <c r="G13" s="1881">
        <f>'유성 배수관 '!C6</f>
        <v>76501.540000000008</v>
      </c>
      <c r="H13" s="1882">
        <f>'대덕 배수관 '!C6</f>
        <v>30636.180000000004</v>
      </c>
    </row>
    <row r="14" spans="1:8" s="1953" customFormat="1" ht="30.95" customHeight="1" x14ac:dyDescent="0.15">
      <c r="A14" s="3083"/>
      <c r="B14" s="1961" t="s">
        <v>999</v>
      </c>
      <c r="C14" s="1962">
        <f t="shared" si="2"/>
        <v>1591363.2599999998</v>
      </c>
      <c r="D14" s="1881">
        <f>'동부 배수관 '!C7</f>
        <v>315134.98</v>
      </c>
      <c r="E14" s="1881">
        <f>'중부 배수관'!C7</f>
        <v>289017.45</v>
      </c>
      <c r="F14" s="1881">
        <f>'서부 배수관 '!C7</f>
        <v>365424.68</v>
      </c>
      <c r="G14" s="1881">
        <f>'유성 배수관 '!C7</f>
        <v>352144.07</v>
      </c>
      <c r="H14" s="1882">
        <f>'대덕 배수관 '!C7</f>
        <v>269642.07999999996</v>
      </c>
    </row>
    <row r="15" spans="1:8" s="1953" customFormat="1" ht="30.95" customHeight="1" x14ac:dyDescent="0.15">
      <c r="A15" s="3083"/>
      <c r="B15" s="1974" t="s">
        <v>282</v>
      </c>
      <c r="C15" s="1962">
        <f t="shared" si="2"/>
        <v>354078.14</v>
      </c>
      <c r="D15" s="1881">
        <f>'동부 배수관 '!C8</f>
        <v>56682.210000000006</v>
      </c>
      <c r="E15" s="1881">
        <f>'중부 배수관'!C8</f>
        <v>16407.460000000003</v>
      </c>
      <c r="F15" s="1881">
        <f>'서부 배수관 '!C8</f>
        <v>70845.289999999994</v>
      </c>
      <c r="G15" s="1881">
        <f>'유성 배수관 '!C8</f>
        <v>144276.05000000002</v>
      </c>
      <c r="H15" s="1882">
        <f>'대덕 배수관 '!C8</f>
        <v>65867.13</v>
      </c>
    </row>
    <row r="16" spans="1:8" s="1953" customFormat="1" ht="30.95" customHeight="1" x14ac:dyDescent="0.15">
      <c r="A16" s="3083"/>
      <c r="B16" s="1974" t="s">
        <v>283</v>
      </c>
      <c r="C16" s="1962">
        <f t="shared" si="2"/>
        <v>20779.21</v>
      </c>
      <c r="D16" s="1881">
        <f>'동부 배수관 '!C9</f>
        <v>3872.4000000000005</v>
      </c>
      <c r="E16" s="1881">
        <f>'중부 배수관'!C9</f>
        <v>6199.3399999999992</v>
      </c>
      <c r="F16" s="1881">
        <f>'서부 배수관 '!C9</f>
        <v>2576.8799999999997</v>
      </c>
      <c r="G16" s="1881">
        <f>'유성 배수관 '!C9</f>
        <v>64.27</v>
      </c>
      <c r="H16" s="1882">
        <f>'대덕 배수관 '!C9</f>
        <v>8066.3200000000015</v>
      </c>
    </row>
    <row r="17" spans="1:8" s="1953" customFormat="1" ht="30.95" customHeight="1" x14ac:dyDescent="0.15">
      <c r="A17" s="3083"/>
      <c r="B17" s="1974" t="s">
        <v>284</v>
      </c>
      <c r="C17" s="1962">
        <f t="shared" si="2"/>
        <v>259455.25999999995</v>
      </c>
      <c r="D17" s="1881">
        <f>'동부 배수관 '!C10</f>
        <v>64885.30000000001</v>
      </c>
      <c r="E17" s="1881">
        <f>'중부 배수관'!C10</f>
        <v>76045.459999999977</v>
      </c>
      <c r="F17" s="1881">
        <f>'서부 배수관 '!C10</f>
        <v>50453.439999999988</v>
      </c>
      <c r="G17" s="1881">
        <f>'유성 배수관 '!C10</f>
        <v>19113.990000000002</v>
      </c>
      <c r="H17" s="1882">
        <f>'대덕 배수관 '!C10</f>
        <v>48957.07</v>
      </c>
    </row>
    <row r="18" spans="1:8" s="1953" customFormat="1" ht="30.95" customHeight="1" x14ac:dyDescent="0.15">
      <c r="A18" s="3083"/>
      <c r="B18" s="1961" t="s">
        <v>971</v>
      </c>
      <c r="C18" s="1962">
        <f t="shared" si="2"/>
        <v>24524.960000000003</v>
      </c>
      <c r="D18" s="1881">
        <f>'동부 배수관 '!C11</f>
        <v>6401.93</v>
      </c>
      <c r="E18" s="1881">
        <f>'중부 배수관'!C11</f>
        <v>4330.38</v>
      </c>
      <c r="F18" s="1881">
        <f>'서부 배수관 '!C11</f>
        <v>7894.9</v>
      </c>
      <c r="G18" s="1881">
        <f>'유성 배수관 '!C11</f>
        <v>5397.4400000000005</v>
      </c>
      <c r="H18" s="1882">
        <f>'대덕 배수관 '!C11</f>
        <v>500.31</v>
      </c>
    </row>
    <row r="19" spans="1:8" s="1953" customFormat="1" ht="30.95" customHeight="1" x14ac:dyDescent="0.15">
      <c r="A19" s="3083"/>
      <c r="B19" s="965" t="s">
        <v>285</v>
      </c>
      <c r="C19" s="1963">
        <f t="shared" si="2"/>
        <v>61749.48</v>
      </c>
      <c r="D19" s="1975">
        <f>'동부 배수관 '!C12</f>
        <v>11769.990000000002</v>
      </c>
      <c r="E19" s="1975">
        <f>'중부 배수관'!C12</f>
        <v>7636.26</v>
      </c>
      <c r="F19" s="1884">
        <f>'서부 배수관 '!C12</f>
        <v>12252.529999999999</v>
      </c>
      <c r="G19" s="1884">
        <f>'유성 배수관 '!C12</f>
        <v>28477.640000000007</v>
      </c>
      <c r="H19" s="1885">
        <f>'대덕 배수관 '!C12</f>
        <v>1613.06</v>
      </c>
    </row>
    <row r="20" spans="1:8" s="198" customFormat="1" ht="30.95" customHeight="1" x14ac:dyDescent="0.15">
      <c r="A20" s="3082" t="s">
        <v>163</v>
      </c>
      <c r="B20" s="1966" t="s">
        <v>46</v>
      </c>
      <c r="C20" s="1967">
        <f>SUM(D20:H20)</f>
        <v>1268017</v>
      </c>
      <c r="D20" s="1968">
        <f>SUM(D21:D25)</f>
        <v>329301.27999999997</v>
      </c>
      <c r="E20" s="1968">
        <f>SUM(E21:E25)</f>
        <v>268322.41000000003</v>
      </c>
      <c r="F20" s="1968">
        <f>SUM(F21:F25)</f>
        <v>275784.01</v>
      </c>
      <c r="G20" s="1968">
        <f>SUM(G21:G25)</f>
        <v>185402.83000000002</v>
      </c>
      <c r="H20" s="1968">
        <f>SUM(H21:H25)</f>
        <v>209206.47</v>
      </c>
    </row>
    <row r="21" spans="1:8" s="198" customFormat="1" ht="30.95" customHeight="1" x14ac:dyDescent="0.15">
      <c r="A21" s="3083"/>
      <c r="B21" s="1974" t="s">
        <v>283</v>
      </c>
      <c r="C21" s="1962">
        <f t="shared" si="2"/>
        <v>160970.52999999994</v>
      </c>
      <c r="D21" s="1881">
        <f>'급수관 (동부)'!C5</f>
        <v>81217.969999999972</v>
      </c>
      <c r="E21" s="1881">
        <f>'급수관 (중부)'!C5</f>
        <v>30828.239999999994</v>
      </c>
      <c r="F21" s="1881">
        <f>'급수관 (서부)'!C5</f>
        <v>15876.699999999995</v>
      </c>
      <c r="G21" s="1881">
        <f>'급수관(유성)'!C5</f>
        <v>854.59</v>
      </c>
      <c r="H21" s="1882">
        <f>'급수관(대덕)'!C5</f>
        <v>32193.029999999995</v>
      </c>
    </row>
    <row r="22" spans="1:8" s="198" customFormat="1" ht="30.95" customHeight="1" x14ac:dyDescent="0.15">
      <c r="A22" s="3083"/>
      <c r="B22" s="1974" t="s">
        <v>284</v>
      </c>
      <c r="C22" s="1962">
        <f t="shared" si="2"/>
        <v>138333.36000000002</v>
      </c>
      <c r="D22" s="1881">
        <f>'급수관 (동부)'!C6</f>
        <v>24372.440000000002</v>
      </c>
      <c r="E22" s="1881">
        <f>'급수관 (중부)'!C6</f>
        <v>21566.130000000005</v>
      </c>
      <c r="F22" s="1881">
        <f>'급수관 (서부)'!C6</f>
        <v>31138.230000000007</v>
      </c>
      <c r="G22" s="1881">
        <f>'급수관(유성)'!C6</f>
        <v>29932.920000000002</v>
      </c>
      <c r="H22" s="1882">
        <f>'급수관(대덕)'!C6</f>
        <v>31323.640000000007</v>
      </c>
    </row>
    <row r="23" spans="1:8" s="198" customFormat="1" ht="30.95" customHeight="1" x14ac:dyDescent="0.15">
      <c r="A23" s="3083"/>
      <c r="B23" s="1974" t="s">
        <v>286</v>
      </c>
      <c r="C23" s="1962">
        <f t="shared" si="2"/>
        <v>964592.22000000009</v>
      </c>
      <c r="D23" s="1881">
        <f>'급수관 (동부)'!C7</f>
        <v>223480.63</v>
      </c>
      <c r="E23" s="1881">
        <f>'급수관 (중부)'!C7</f>
        <v>215618.68000000002</v>
      </c>
      <c r="F23" s="1881">
        <f>'급수관 (서부)'!C7</f>
        <v>228081.08</v>
      </c>
      <c r="G23" s="1881">
        <f>'급수관(유성)'!C7</f>
        <v>153560.54</v>
      </c>
      <c r="H23" s="1882">
        <f>'급수관(대덕)'!C7</f>
        <v>143851.29</v>
      </c>
    </row>
    <row r="24" spans="1:8" s="198" customFormat="1" ht="30.95" customHeight="1" x14ac:dyDescent="0.15">
      <c r="A24" s="3083"/>
      <c r="B24" s="1961" t="s">
        <v>971</v>
      </c>
      <c r="C24" s="1962">
        <f t="shared" si="2"/>
        <v>2559.6999999999998</v>
      </c>
      <c r="D24" s="1881">
        <f>'급수관 (동부)'!C8</f>
        <v>0</v>
      </c>
      <c r="E24" s="1881">
        <f>'급수관 (중부)'!C8</f>
        <v>0</v>
      </c>
      <c r="F24" s="1881">
        <f>'급수관 (서부)'!C8</f>
        <v>645</v>
      </c>
      <c r="G24" s="1881">
        <f>'급수관(유성)'!C8</f>
        <v>184.95999999999998</v>
      </c>
      <c r="H24" s="1882">
        <f>'급수관(대덕)'!C8</f>
        <v>1729.74</v>
      </c>
    </row>
    <row r="25" spans="1:8" s="198" customFormat="1" ht="30.95" customHeight="1" thickBot="1" x14ac:dyDescent="0.2">
      <c r="A25" s="3084"/>
      <c r="B25" s="1976" t="s">
        <v>48</v>
      </c>
      <c r="C25" s="1977">
        <f t="shared" si="2"/>
        <v>1561.19</v>
      </c>
      <c r="D25" s="1897">
        <f>'급수관 (동부)'!C9</f>
        <v>230.24</v>
      </c>
      <c r="E25" s="1897">
        <f>'급수관 (중부)'!C9</f>
        <v>309.36</v>
      </c>
      <c r="F25" s="1897">
        <f>'급수관 (서부)'!C9</f>
        <v>43</v>
      </c>
      <c r="G25" s="1897">
        <f>'급수관(유성)'!C9</f>
        <v>869.81999999999994</v>
      </c>
      <c r="H25" s="1898">
        <f>'급수관(대덕)'!C9</f>
        <v>108.77</v>
      </c>
    </row>
    <row r="27" spans="1:8" x14ac:dyDescent="0.15">
      <c r="C27" s="1689"/>
    </row>
  </sheetData>
  <sheetProtection password="CC19" sheet="1" objects="1" scenarios="1"/>
  <mergeCells count="5">
    <mergeCell ref="A20:A25"/>
    <mergeCell ref="A11:A19"/>
    <mergeCell ref="A4:B4"/>
    <mergeCell ref="A5:B5"/>
    <mergeCell ref="A6:A10"/>
  </mergeCells>
  <phoneticPr fontId="65" type="noConversion"/>
  <pageMargins left="0.54" right="0.56000000000000005" top="0.98425196850393704" bottom="0.59055118110236204" header="0" footer="0"/>
  <pageSetup paperSize="9" scale="97" firstPageNumber="4" orientation="portrait" useFirstPageNumber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J25"/>
  <sheetViews>
    <sheetView view="pageBreakPreview" zoomScaleNormal="80" zoomScaleSheetLayoutView="100" workbookViewId="0">
      <pane xSplit="4" ySplit="5" topLeftCell="E9" activePane="bottomRight" state="frozen"/>
      <selection pane="topRight" activeCell="E1" sqref="E1"/>
      <selection pane="bottomLeft" activeCell="A6" sqref="A6"/>
      <selection pane="bottomRight" activeCell="I17" sqref="I17"/>
    </sheetView>
  </sheetViews>
  <sheetFormatPr defaultColWidth="8.88671875" defaultRowHeight="13.5" x14ac:dyDescent="0.15"/>
  <cols>
    <col min="1" max="1" width="6.44140625" style="805" customWidth="1"/>
    <col min="2" max="2" width="12.44140625" style="805" customWidth="1"/>
    <col min="3" max="3" width="11.5546875" style="805" customWidth="1"/>
    <col min="4" max="4" width="9.88671875" style="805" customWidth="1"/>
    <col min="5" max="5" width="9.6640625" style="805" customWidth="1"/>
    <col min="6" max="6" width="9.88671875" style="805" customWidth="1"/>
    <col min="7" max="7" width="11.109375" style="805" customWidth="1"/>
    <col min="8" max="8" width="10.88671875" style="805" customWidth="1"/>
    <col min="9" max="9" width="10.21875" style="805" customWidth="1"/>
    <col min="10" max="10" width="9.6640625" style="805" customWidth="1"/>
    <col min="11" max="11" width="4.109375" style="805" customWidth="1"/>
    <col min="12" max="16384" width="8.88671875" style="805"/>
  </cols>
  <sheetData>
    <row r="1" spans="1:10" ht="31.5" x14ac:dyDescent="0.4">
      <c r="A1" s="169" t="s">
        <v>783</v>
      </c>
      <c r="F1" s="1689"/>
      <c r="G1" s="1689"/>
      <c r="H1" s="1689"/>
    </row>
    <row r="2" spans="1:10" ht="18.75" customHeight="1" x14ac:dyDescent="0.15">
      <c r="B2" s="183"/>
      <c r="G2" s="1873" t="s">
        <v>789</v>
      </c>
      <c r="J2" s="1803" t="s">
        <v>276</v>
      </c>
    </row>
    <row r="3" spans="1:10" ht="35.25" customHeight="1" x14ac:dyDescent="0.15">
      <c r="A3" s="2728" t="s">
        <v>277</v>
      </c>
      <c r="B3" s="2728"/>
      <c r="C3" s="2728" t="s">
        <v>254</v>
      </c>
      <c r="D3" s="2728" t="s">
        <v>331</v>
      </c>
      <c r="E3" s="2728"/>
      <c r="F3" s="2728"/>
      <c r="G3" s="2728"/>
      <c r="H3" s="2728"/>
      <c r="I3" s="2729"/>
      <c r="J3" s="2729"/>
    </row>
    <row r="4" spans="1:10" ht="35.25" customHeight="1" x14ac:dyDescent="0.15">
      <c r="A4" s="2728"/>
      <c r="B4" s="2728"/>
      <c r="C4" s="2728"/>
      <c r="D4" s="1954" t="s">
        <v>332</v>
      </c>
      <c r="E4" s="1954" t="s">
        <v>333</v>
      </c>
      <c r="F4" s="1954" t="s">
        <v>334</v>
      </c>
      <c r="G4" s="1954" t="s">
        <v>335</v>
      </c>
      <c r="H4" s="1954" t="s">
        <v>786</v>
      </c>
      <c r="I4" s="1954" t="s">
        <v>787</v>
      </c>
      <c r="J4" s="1954" t="s">
        <v>788</v>
      </c>
    </row>
    <row r="5" spans="1:10" s="198" customFormat="1" ht="35.25" customHeight="1" x14ac:dyDescent="0.15">
      <c r="A5" s="2730" t="s">
        <v>280</v>
      </c>
      <c r="B5" s="2730"/>
      <c r="C5" s="1978">
        <f t="shared" ref="C5:J5" si="0">C6+C11+C20</f>
        <v>3851637.8499999996</v>
      </c>
      <c r="D5" s="1978">
        <f t="shared" si="0"/>
        <v>694694.65</v>
      </c>
      <c r="E5" s="1978">
        <f t="shared" si="0"/>
        <v>452741.6</v>
      </c>
      <c r="F5" s="1979">
        <f t="shared" si="0"/>
        <v>757757.79</v>
      </c>
      <c r="G5" s="1978">
        <f t="shared" si="0"/>
        <v>618988.93000000017</v>
      </c>
      <c r="H5" s="1978">
        <f t="shared" si="0"/>
        <v>660005.57999999996</v>
      </c>
      <c r="I5" s="1978">
        <f t="shared" si="0"/>
        <v>391554.05000000005</v>
      </c>
      <c r="J5" s="1978">
        <f t="shared" si="0"/>
        <v>275895.25</v>
      </c>
    </row>
    <row r="6" spans="1:10" s="198" customFormat="1" ht="35.25" customHeight="1" x14ac:dyDescent="0.15">
      <c r="A6" s="2725" t="s">
        <v>160</v>
      </c>
      <c r="B6" s="1980" t="s">
        <v>46</v>
      </c>
      <c r="C6" s="1981">
        <f>SUM(C7:C10)</f>
        <v>23115.200000000001</v>
      </c>
      <c r="D6" s="1981">
        <f>SUM(D7:D10)</f>
        <v>680</v>
      </c>
      <c r="E6" s="1981">
        <f t="shared" ref="E6:J6" si="1">SUM(E7:E10)</f>
        <v>0</v>
      </c>
      <c r="F6" s="1981">
        <f t="shared" si="1"/>
        <v>1594.9199999999998</v>
      </c>
      <c r="G6" s="1981">
        <f t="shared" si="1"/>
        <v>1281.31</v>
      </c>
      <c r="H6" s="1981">
        <f t="shared" si="1"/>
        <v>9430.9</v>
      </c>
      <c r="I6" s="1981">
        <f t="shared" si="1"/>
        <v>1221.22</v>
      </c>
      <c r="J6" s="1981">
        <f t="shared" si="1"/>
        <v>8906.85</v>
      </c>
    </row>
    <row r="7" spans="1:10" s="198" customFormat="1" ht="35.25" customHeight="1" x14ac:dyDescent="0.15">
      <c r="A7" s="2731"/>
      <c r="B7" s="1982" t="s">
        <v>337</v>
      </c>
      <c r="C7" s="1983">
        <f>SUM(D7:J7)</f>
        <v>1535.25</v>
      </c>
      <c r="D7" s="1965">
        <f>SUM('도수관 경년별 총괄 (2)'!AG5:AK5)</f>
        <v>0</v>
      </c>
      <c r="E7" s="1965">
        <f>SUM('도수관 경년별 총괄 (2)'!AB5:AF5)</f>
        <v>0</v>
      </c>
      <c r="F7" s="1965">
        <f>SUM('도수관 경년별 총괄 (2)'!W5:AA5)</f>
        <v>0</v>
      </c>
      <c r="G7" s="1965">
        <f>SUM('도수관 경년별 총괄 (2)'!R5:V5)</f>
        <v>1281.31</v>
      </c>
      <c r="H7" s="1965">
        <f>SUM('도수관 경년별 총괄 (2)'!M5:Q5)</f>
        <v>27.14</v>
      </c>
      <c r="I7" s="1965">
        <f>SUM('도수관 경년별 총괄 (2)'!H5:L5)</f>
        <v>0</v>
      </c>
      <c r="J7" s="1965">
        <f>SUM('도수관 경년별 총괄 (2)'!D5:G5)</f>
        <v>226.8</v>
      </c>
    </row>
    <row r="8" spans="1:10" s="198" customFormat="1" ht="35.25" customHeight="1" x14ac:dyDescent="0.15">
      <c r="A8" s="2731"/>
      <c r="B8" s="1984" t="s">
        <v>282</v>
      </c>
      <c r="C8" s="1985">
        <f>SUM(D8:J8)</f>
        <v>17549.98</v>
      </c>
      <c r="D8" s="1965">
        <f>SUM('도수관 경년별 총괄 (2)'!AG6:AK6)</f>
        <v>680</v>
      </c>
      <c r="E8" s="1965">
        <f>SUM('도수관 경년별 총괄 (2)'!AB6:AF6)</f>
        <v>0</v>
      </c>
      <c r="F8" s="1965">
        <f>SUM('도수관 경년별 총괄 (2)'!W6:AA6)</f>
        <v>1416.9499999999998</v>
      </c>
      <c r="G8" s="1965">
        <f>SUM('도수관 경년별 총괄 (2)'!R6:V6)</f>
        <v>0</v>
      </c>
      <c r="H8" s="1965">
        <f>SUM('도수관 경년별 총괄 (2)'!M6:Q6)</f>
        <v>9403.76</v>
      </c>
      <c r="I8" s="1965">
        <f>SUM('도수관 경년별 총괄 (2)'!H6:L6)</f>
        <v>1221.22</v>
      </c>
      <c r="J8" s="1965">
        <f>SUM('도수관 경년별 총괄 (2)'!D6:G6)</f>
        <v>4828.05</v>
      </c>
    </row>
    <row r="9" spans="1:10" s="198" customFormat="1" ht="35.25" customHeight="1" x14ac:dyDescent="0.15">
      <c r="A9" s="2731"/>
      <c r="B9" s="1986" t="s">
        <v>965</v>
      </c>
      <c r="C9" s="1987">
        <f>SUM(D9:J9)</f>
        <v>177.97</v>
      </c>
      <c r="D9" s="1881">
        <f>SUM('도수관 경년별 총괄 (2)'!AG7:AK7)</f>
        <v>0</v>
      </c>
      <c r="E9" s="1881">
        <f>SUM('도수관 경년별 총괄 (2)'!AB7:AF7)</f>
        <v>0</v>
      </c>
      <c r="F9" s="1881">
        <f>SUM('도수관 경년별 총괄 (2)'!W7:AA7)</f>
        <v>177.97</v>
      </c>
      <c r="G9" s="1881">
        <f>SUM('도수관 경년별 총괄 (2)'!R7:V7)</f>
        <v>0</v>
      </c>
      <c r="H9" s="1881">
        <f>SUM('도수관 경년별 총괄 (2)'!M7:Q7)</f>
        <v>0</v>
      </c>
      <c r="I9" s="1881">
        <f>SUM('도수관 경년별 총괄 (2)'!H7:I7)</f>
        <v>0</v>
      </c>
      <c r="J9" s="1881">
        <f>SUM('도수관 경년별 총괄 (2)'!D7:G7)</f>
        <v>0</v>
      </c>
    </row>
    <row r="10" spans="1:10" s="198" customFormat="1" ht="35.25" customHeight="1" x14ac:dyDescent="0.15">
      <c r="A10" s="2732"/>
      <c r="B10" s="1988" t="s">
        <v>1492</v>
      </c>
      <c r="C10" s="1987">
        <f>SUM(D10:J10)</f>
        <v>3852</v>
      </c>
      <c r="D10" s="1881">
        <f>SUM('도수관 경년별 총괄 (2)'!AG8:AK8)</f>
        <v>0</v>
      </c>
      <c r="E10" s="1881">
        <f>SUM('도수관 경년별 총괄 (2)'!AB8:AF8)</f>
        <v>0</v>
      </c>
      <c r="F10" s="1881">
        <f>SUM('도수관 경년별 총괄 (2)'!W8:AA8)</f>
        <v>0</v>
      </c>
      <c r="G10" s="1881">
        <f>SUM('도수관 경년별 총괄 (2)'!R8:V8)</f>
        <v>0</v>
      </c>
      <c r="H10" s="1881">
        <f>SUM('도수관 경년별 총괄 (2)'!M8:Q8)</f>
        <v>0</v>
      </c>
      <c r="I10" s="1881">
        <f>SUM('도수관 경년별 총괄 (2)'!H8:I8)</f>
        <v>0</v>
      </c>
      <c r="J10" s="1881">
        <f>SUM('도수관 경년별 총괄 (2)'!D8:G8)</f>
        <v>3852</v>
      </c>
    </row>
    <row r="11" spans="1:10" s="198" customFormat="1" ht="35.25" customHeight="1" x14ac:dyDescent="0.15">
      <c r="A11" s="2725" t="s">
        <v>162</v>
      </c>
      <c r="B11" s="1980" t="s">
        <v>46</v>
      </c>
      <c r="C11" s="1956">
        <f>SUM(C12:C19)</f>
        <v>2560505.65</v>
      </c>
      <c r="D11" s="1956">
        <f t="shared" ref="D11:J11" si="2">SUM(D12:D19)</f>
        <v>540516.66</v>
      </c>
      <c r="E11" s="1956">
        <f t="shared" si="2"/>
        <v>238073.14</v>
      </c>
      <c r="F11" s="1956">
        <f t="shared" si="2"/>
        <v>495240.76</v>
      </c>
      <c r="G11" s="1956">
        <f t="shared" si="2"/>
        <v>324094.73000000004</v>
      </c>
      <c r="H11" s="1956">
        <f t="shared" si="2"/>
        <v>479993.67</v>
      </c>
      <c r="I11" s="1956">
        <f t="shared" si="2"/>
        <v>315645.48000000004</v>
      </c>
      <c r="J11" s="1956">
        <f t="shared" si="2"/>
        <v>166941.21</v>
      </c>
    </row>
    <row r="12" spans="1:10" s="198" customFormat="1" ht="35.25" customHeight="1" x14ac:dyDescent="0.15">
      <c r="A12" s="2726"/>
      <c r="B12" s="1989" t="s">
        <v>997</v>
      </c>
      <c r="C12" s="1990">
        <f>SUM(D12:J12)</f>
        <v>16530.04</v>
      </c>
      <c r="D12" s="1965">
        <f>SUM('배수관 경년별 총괄 (2)'!AG5:AK5)</f>
        <v>225.06</v>
      </c>
      <c r="E12" s="1965">
        <f>SUM('배수관 경년별 총괄 (2)'!AB5:AF5)</f>
        <v>0</v>
      </c>
      <c r="F12" s="1965">
        <f>SUM('배수관 경년별 총괄 (2)'!W5:AA5)</f>
        <v>967.73</v>
      </c>
      <c r="G12" s="1965">
        <f>SUM('배수관 경년별 총괄 (2)'!R5:V5)</f>
        <v>0</v>
      </c>
      <c r="H12" s="1965">
        <f>SUM('배수관 경년별 총괄 (2)'!M5:Q5)</f>
        <v>0</v>
      </c>
      <c r="I12" s="1965">
        <f>SUM('배수관 경년별 총괄 (2)'!H5:L5)</f>
        <v>373.79</v>
      </c>
      <c r="J12" s="1991">
        <f>SUM('배수관 경년별 총괄 (2)'!D5:G5)</f>
        <v>14963.46</v>
      </c>
    </row>
    <row r="13" spans="1:10" s="198" customFormat="1" ht="35.25" customHeight="1" x14ac:dyDescent="0.15">
      <c r="A13" s="2726"/>
      <c r="B13" s="1992" t="s">
        <v>998</v>
      </c>
      <c r="C13" s="1962">
        <f t="shared" ref="C13:C19" si="3">SUM(D13:J13)</f>
        <v>232025.3</v>
      </c>
      <c r="D13" s="1881">
        <f>SUM('배수관 경년별 총괄 (2)'!AG6:AK6)</f>
        <v>101076.89</v>
      </c>
      <c r="E13" s="1881">
        <f>SUM('배수관 경년별 총괄 (2)'!AB6:AF6)</f>
        <v>1501.56</v>
      </c>
      <c r="F13" s="1965">
        <f>SUM('배수관 경년별 총괄 (2)'!W6:AA6)</f>
        <v>331.69</v>
      </c>
      <c r="G13" s="1965">
        <f>SUM('배수관 경년별 총괄 (2)'!R6:V6)</f>
        <v>406.95000000000005</v>
      </c>
      <c r="H13" s="1965">
        <f>SUM('배수관 경년별 총괄 (2)'!M6:Q6)</f>
        <v>6819.23</v>
      </c>
      <c r="I13" s="1965">
        <f>SUM('배수관 경년별 총괄 (2)'!H6:L6)</f>
        <v>202.48000000000002</v>
      </c>
      <c r="J13" s="1991">
        <f>SUM('배수관 경년별 총괄 (2)'!D6:G6)</f>
        <v>121686.5</v>
      </c>
    </row>
    <row r="14" spans="1:10" s="198" customFormat="1" ht="35.25" customHeight="1" x14ac:dyDescent="0.15">
      <c r="A14" s="2726"/>
      <c r="B14" s="1993" t="s">
        <v>337</v>
      </c>
      <c r="C14" s="1962">
        <f t="shared" si="3"/>
        <v>1591363.2600000002</v>
      </c>
      <c r="D14" s="1881">
        <f>SUM('배수관 경년별 총괄 (2)'!AG7:AK7)</f>
        <v>346644.74000000005</v>
      </c>
      <c r="E14" s="1881">
        <f>SUM('배수관 경년별 총괄 (2)'!AB7:AF7)</f>
        <v>189489.98</v>
      </c>
      <c r="F14" s="1965">
        <f>SUM('배수관 경년별 총괄 (2)'!W7:AA7)</f>
        <v>323956.96000000002</v>
      </c>
      <c r="G14" s="1965">
        <f>SUM('배수관 경년별 총괄 (2)'!R7:V7)</f>
        <v>169952.78</v>
      </c>
      <c r="H14" s="1965">
        <f>SUM('배수관 경년별 총괄 (2)'!M7:Q7)</f>
        <v>276286.12</v>
      </c>
      <c r="I14" s="1965">
        <f>SUM('배수관 경년별 총괄 (2)'!H7:L7)</f>
        <v>283898.08</v>
      </c>
      <c r="J14" s="1991">
        <f>SUM('배수관 경년별 총괄 (2)'!D7:G7)</f>
        <v>1134.5999999999999</v>
      </c>
    </row>
    <row r="15" spans="1:10" s="198" customFormat="1" ht="35.25" customHeight="1" x14ac:dyDescent="0.15">
      <c r="A15" s="2726"/>
      <c r="B15" s="1994" t="s">
        <v>282</v>
      </c>
      <c r="C15" s="1962">
        <f t="shared" si="3"/>
        <v>354078.14</v>
      </c>
      <c r="D15" s="1881">
        <f>SUM('배수관 경년별 총괄 (2)'!AG8:AK8)</f>
        <v>45569.25</v>
      </c>
      <c r="E15" s="1881">
        <f>SUM('배수관 경년별 총괄 (2)'!AB8:AF8)</f>
        <v>31861.87</v>
      </c>
      <c r="F15" s="1965">
        <f>SUM('배수관 경년별 총괄 (2)'!W8:AA8)</f>
        <v>126460.23999999999</v>
      </c>
      <c r="G15" s="1965">
        <f>SUM('배수관 경년별 총괄 (2)'!R8:V8)</f>
        <v>74268.029999999984</v>
      </c>
      <c r="H15" s="1965">
        <f>SUM('배수관 경년별 총괄 (2)'!M8:Q8)</f>
        <v>52317.97</v>
      </c>
      <c r="I15" s="1965">
        <f>SUM('배수관 경년별 총괄 (2)'!H8:L8)</f>
        <v>9421.76</v>
      </c>
      <c r="J15" s="1991">
        <f>SUM('배수관 경년별 총괄 (2)'!D8:G8)</f>
        <v>14179.02</v>
      </c>
    </row>
    <row r="16" spans="1:10" s="198" customFormat="1" ht="35.25" customHeight="1" x14ac:dyDescent="0.15">
      <c r="A16" s="2726"/>
      <c r="B16" s="1994" t="s">
        <v>283</v>
      </c>
      <c r="C16" s="1962">
        <f t="shared" si="3"/>
        <v>20779.210000000003</v>
      </c>
      <c r="D16" s="1881">
        <f>SUM('배수관 경년별 총괄 (2)'!AG9:AK9)</f>
        <v>0</v>
      </c>
      <c r="E16" s="1881">
        <f>SUM('배수관 경년별 총괄 (2)'!AB9:AF9)</f>
        <v>0</v>
      </c>
      <c r="F16" s="1965">
        <f>SUM('배수관 경년별 총괄 (2)'!W9:AA9)</f>
        <v>0</v>
      </c>
      <c r="G16" s="1965">
        <f>SUM('배수관 경년별 총괄 (2)'!R9:V9)</f>
        <v>490.71</v>
      </c>
      <c r="H16" s="1965">
        <f>SUM('배수관 경년별 총괄 (2)'!M9:Q9)</f>
        <v>1413.5900000000001</v>
      </c>
      <c r="I16" s="1965">
        <f>SUM('배수관 경년별 총괄 (2)'!H9:L9)</f>
        <v>5588.9400000000005</v>
      </c>
      <c r="J16" s="1991">
        <f>SUM('배수관 경년별 총괄 (2)'!D9:G9)</f>
        <v>13285.970000000001</v>
      </c>
    </row>
    <row r="17" spans="1:10" s="198" customFormat="1" ht="35.25" customHeight="1" x14ac:dyDescent="0.15">
      <c r="A17" s="2726"/>
      <c r="B17" s="1994" t="s">
        <v>284</v>
      </c>
      <c r="C17" s="1990">
        <f t="shared" si="3"/>
        <v>259455.26</v>
      </c>
      <c r="D17" s="1965">
        <f>SUM('배수관 경년별 총괄 (2)'!AG10:AK10)</f>
        <v>0</v>
      </c>
      <c r="E17" s="1881">
        <f>SUM('배수관 경년별 총괄 (2)'!AB10:AF10)</f>
        <v>328.57</v>
      </c>
      <c r="F17" s="1965">
        <f>SUM('배수관 경년별 총괄 (2)'!W10:AA10)</f>
        <v>32354.570000000003</v>
      </c>
      <c r="G17" s="1965">
        <f>SUM('배수관 경년별 총괄 (2)'!R10:V10)</f>
        <v>66542.23</v>
      </c>
      <c r="H17" s="1965">
        <f>SUM('배수관 경년별 총괄 (2)'!M10:Q10)</f>
        <v>142377.80000000002</v>
      </c>
      <c r="I17" s="1965">
        <f>SUM('배수관 경년별 총괄 (2)'!H10:L10)</f>
        <v>16160.43</v>
      </c>
      <c r="J17" s="1991">
        <f>SUM('배수관 경년별 총괄 (2)'!D10:G10)</f>
        <v>1691.66</v>
      </c>
    </row>
    <row r="18" spans="1:10" s="198" customFormat="1" ht="35.25" customHeight="1" x14ac:dyDescent="0.15">
      <c r="A18" s="2726"/>
      <c r="B18" s="1993" t="s">
        <v>965</v>
      </c>
      <c r="C18" s="1962">
        <f t="shared" si="3"/>
        <v>24524.960000000003</v>
      </c>
      <c r="D18" s="1881">
        <f>SUM('배수관 경년별 총괄 (2)'!AG11:AK11)</f>
        <v>24484.940000000002</v>
      </c>
      <c r="E18" s="1881">
        <f>SUM('배수관 경년별 총괄 (2)'!AB11:AF11)</f>
        <v>0</v>
      </c>
      <c r="F18" s="1965">
        <f>SUM('배수관 경년별 총괄 (2)'!W11:AA11)</f>
        <v>40.020000000000003</v>
      </c>
      <c r="G18" s="1965">
        <f>SUM('배수관 경년별 총괄 (2)'!R11:V11)</f>
        <v>0</v>
      </c>
      <c r="H18" s="1965">
        <f>SUM('배수관 경년별 총괄 (2)'!M11:Q11)</f>
        <v>0</v>
      </c>
      <c r="I18" s="1965">
        <f>SUM('배수관 경년별 총괄 (2)'!H11:L11)</f>
        <v>0</v>
      </c>
      <c r="J18" s="1991">
        <f>SUM('배수관 경년별 총괄 (2)'!D11:G11)</f>
        <v>0</v>
      </c>
    </row>
    <row r="19" spans="1:10" s="198" customFormat="1" ht="35.25" customHeight="1" x14ac:dyDescent="0.15">
      <c r="A19" s="2727"/>
      <c r="B19" s="1995" t="s">
        <v>285</v>
      </c>
      <c r="C19" s="1985">
        <f t="shared" si="3"/>
        <v>61749.48</v>
      </c>
      <c r="D19" s="1965">
        <f>SUM('배수관 경년별 총괄 (2)'!AG12:AK12)</f>
        <v>22515.780000000002</v>
      </c>
      <c r="E19" s="1881">
        <f>SUM('배수관 경년별 총괄 (2)'!AB12:AF12)</f>
        <v>14891.16</v>
      </c>
      <c r="F19" s="1965">
        <f>SUM('배수관 경년별 총괄 (2)'!W12:AA12)</f>
        <v>11129.55</v>
      </c>
      <c r="G19" s="1965">
        <f>SUM('배수관 경년별 총괄 (2)'!R12:V12)</f>
        <v>12434.03</v>
      </c>
      <c r="H19" s="1965">
        <f>SUM('배수관 경년별 총괄 (2)'!M12:Q12)</f>
        <v>778.96</v>
      </c>
      <c r="I19" s="1965">
        <f>SUM('배수관 경년별 총괄 (2)'!H12:L12)</f>
        <v>0</v>
      </c>
      <c r="J19" s="1991">
        <f>SUM('배수관 경년별 총괄 (2)'!D12:G12)</f>
        <v>0</v>
      </c>
    </row>
    <row r="20" spans="1:10" s="198" customFormat="1" ht="35.25" customHeight="1" x14ac:dyDescent="0.15">
      <c r="A20" s="2725" t="s">
        <v>163</v>
      </c>
      <c r="B20" s="1980" t="s">
        <v>46</v>
      </c>
      <c r="C20" s="1996">
        <f>SUM(C21:C25)</f>
        <v>1268016.9999999998</v>
      </c>
      <c r="D20" s="1956">
        <f t="shared" ref="D20:J20" si="4">SUM(D21:D25)</f>
        <v>153497.99000000002</v>
      </c>
      <c r="E20" s="1956">
        <f t="shared" si="4"/>
        <v>214668.46</v>
      </c>
      <c r="F20" s="1956">
        <f t="shared" si="4"/>
        <v>260922.11</v>
      </c>
      <c r="G20" s="1956">
        <f t="shared" si="4"/>
        <v>293612.89000000007</v>
      </c>
      <c r="H20" s="1956">
        <f t="shared" si="4"/>
        <v>170581.00999999998</v>
      </c>
      <c r="I20" s="1956">
        <f t="shared" si="4"/>
        <v>74687.350000000006</v>
      </c>
      <c r="J20" s="1956">
        <f t="shared" si="4"/>
        <v>100047.19</v>
      </c>
    </row>
    <row r="21" spans="1:10" s="198" customFormat="1" ht="35.25" customHeight="1" x14ac:dyDescent="0.15">
      <c r="A21" s="2726"/>
      <c r="B21" s="1997" t="s">
        <v>283</v>
      </c>
      <c r="C21" s="1983">
        <f>SUM(D21:J21)</f>
        <v>160970.53</v>
      </c>
      <c r="D21" s="1881">
        <f>SUM('급수관 경년별 총괄 (2)'!AG5:AK5)</f>
        <v>577.27</v>
      </c>
      <c r="E21" s="1881">
        <f>SUM('급수관 경년별 총괄 (2)'!AB5:AF5)</f>
        <v>34.299999999999997</v>
      </c>
      <c r="F21" s="1881">
        <f>SUM('급수관 경년별 총괄 (2)'!W5:AA5)</f>
        <v>16.47</v>
      </c>
      <c r="G21" s="1881">
        <f>SUM('급수관 경년별 총괄 (2)'!R5:V5)</f>
        <v>2052.23</v>
      </c>
      <c r="H21" s="1881">
        <f>SUM('급수관 경년별 총괄 (2)'!M5:Q5)</f>
        <v>6661.37</v>
      </c>
      <c r="I21" s="1881">
        <f>SUM('급수관 경년별 총괄 (2)'!H5:L5)</f>
        <v>55639.44</v>
      </c>
      <c r="J21" s="1998">
        <f>SUM('급수관 경년별 총괄 (2)'!D5:G5)</f>
        <v>95989.45</v>
      </c>
    </row>
    <row r="22" spans="1:10" s="198" customFormat="1" ht="35.25" customHeight="1" x14ac:dyDescent="0.15">
      <c r="A22" s="2726"/>
      <c r="B22" s="1997" t="s">
        <v>284</v>
      </c>
      <c r="C22" s="1983">
        <f t="shared" ref="C22:C25" si="5">SUM(D22:J22)</f>
        <v>138333.35999999999</v>
      </c>
      <c r="D22" s="1881">
        <f>SUM('급수관 경년별 총괄 (2)'!AG6:AK6)</f>
        <v>1155.5000000000002</v>
      </c>
      <c r="E22" s="1881">
        <f>SUM('급수관 경년별 총괄 (2)'!AB6:AF6)</f>
        <v>1185.6199999999999</v>
      </c>
      <c r="F22" s="1881">
        <f>SUM('급수관 경년별 총괄 (2)'!W6:AA6)</f>
        <v>44820.18</v>
      </c>
      <c r="G22" s="1881">
        <f>SUM('급수관 경년별 총괄 (2)'!R6:V6)</f>
        <v>36344.78</v>
      </c>
      <c r="H22" s="1881">
        <f>SUM('급수관 경년별 총괄 (2)'!M6:Q6)</f>
        <v>41732.04</v>
      </c>
      <c r="I22" s="1881">
        <f>SUM('급수관 경년별 총괄 (2)'!H6:L6)</f>
        <v>10730.49</v>
      </c>
      <c r="J22" s="1999">
        <f>SUM('급수관 경년별 총괄 (2)'!D6:G6)</f>
        <v>2364.75</v>
      </c>
    </row>
    <row r="23" spans="1:10" s="198" customFormat="1" ht="35.25" customHeight="1" x14ac:dyDescent="0.15">
      <c r="A23" s="2726"/>
      <c r="B23" s="1997" t="s">
        <v>286</v>
      </c>
      <c r="C23" s="1983">
        <f t="shared" si="5"/>
        <v>964592.22</v>
      </c>
      <c r="D23" s="1881">
        <f>SUM('급수관 경년별 총괄 (2)'!AG7:AK7)</f>
        <v>151073.18000000002</v>
      </c>
      <c r="E23" s="1881">
        <f>SUM('급수관 경년별 총괄 (2)'!AB7:AF7)</f>
        <v>213156.18</v>
      </c>
      <c r="F23" s="1881">
        <f>SUM('급수관 경년별 총괄 (2)'!W7:AA7)</f>
        <v>215468.28999999998</v>
      </c>
      <c r="G23" s="1881">
        <f>SUM('급수관 경년별 총괄 (2)'!R7:V7)</f>
        <v>254676.91000000003</v>
      </c>
      <c r="H23" s="1881">
        <f>SUM('급수관 경년별 총괄 (2)'!M7:Q7)</f>
        <v>120207.24999999999</v>
      </c>
      <c r="I23" s="1881">
        <f>SUM('급수관 경년별 총괄 (2)'!H7:L7)</f>
        <v>8317.4199999999983</v>
      </c>
      <c r="J23" s="1999">
        <f>SUM('급수관 경년별 총괄 (2)'!D7:G7)</f>
        <v>1692.9899999999998</v>
      </c>
    </row>
    <row r="24" spans="1:10" s="198" customFormat="1" ht="35.25" customHeight="1" x14ac:dyDescent="0.15">
      <c r="A24" s="2726"/>
      <c r="B24" s="1986" t="s">
        <v>965</v>
      </c>
      <c r="C24" s="1983">
        <f t="shared" si="5"/>
        <v>2559.6999999999998</v>
      </c>
      <c r="D24" s="1881">
        <f>SUM('급수관 경년별 총괄 (2)'!AG8:AK8)</f>
        <v>8</v>
      </c>
      <c r="E24" s="1881">
        <f>SUM('급수관 경년별 총괄 (2)'!AB8:AF8)</f>
        <v>0</v>
      </c>
      <c r="F24" s="1881">
        <f>SUM('급수관 경년별 총괄 (2)'!W8:AA8)</f>
        <v>41.260000000000005</v>
      </c>
      <c r="G24" s="1881">
        <f>SUM('급수관 경년별 총괄 (2)'!R8:V8)</f>
        <v>530.08999999999992</v>
      </c>
      <c r="H24" s="1881">
        <f>SUM('급수관 경년별 총괄 (2)'!M8:Q8)</f>
        <v>1980.3500000000001</v>
      </c>
      <c r="I24" s="1881">
        <f>SUM('급수관 경년별 총괄 (2)'!H8:L8)</f>
        <v>0</v>
      </c>
      <c r="J24" s="1999">
        <f>SUM('급수관 경년별 총괄 (2)'!D8:G8)</f>
        <v>0</v>
      </c>
    </row>
    <row r="25" spans="1:10" s="198" customFormat="1" ht="35.25" customHeight="1" x14ac:dyDescent="0.15">
      <c r="A25" s="2727"/>
      <c r="B25" s="1995" t="s">
        <v>48</v>
      </c>
      <c r="C25" s="1983">
        <f t="shared" si="5"/>
        <v>1561.19</v>
      </c>
      <c r="D25" s="1881">
        <f>SUM('급수관 경년별 총괄 (2)'!AG9:AK9)</f>
        <v>684.04</v>
      </c>
      <c r="E25" s="1881">
        <f>SUM('급수관 경년별 총괄 (2)'!AB9:AF9)</f>
        <v>292.36</v>
      </c>
      <c r="F25" s="1881">
        <f>SUM('급수관 경년별 총괄 (2)'!W9:AA9)</f>
        <v>575.91</v>
      </c>
      <c r="G25" s="1881">
        <f>SUM('급수관 경년별 총괄 (2)'!R9:V9)</f>
        <v>8.879999999999999</v>
      </c>
      <c r="H25" s="1881">
        <f>SUM('급수관 경년별 총괄 (2)'!M9:Q9)</f>
        <v>0</v>
      </c>
      <c r="I25" s="1881">
        <f>SUM('급수관 경년별 총괄 (2)'!H9:L9)</f>
        <v>0</v>
      </c>
      <c r="J25" s="1999">
        <f>SUM('급수관 경년별 총괄 (2)'!D9:G9)</f>
        <v>0</v>
      </c>
    </row>
  </sheetData>
  <sheetProtection password="CC19" sheet="1" objects="1" scenarios="1"/>
  <mergeCells count="7">
    <mergeCell ref="D3:J3"/>
    <mergeCell ref="A20:A25"/>
    <mergeCell ref="A3:B4"/>
    <mergeCell ref="C3:C4"/>
    <mergeCell ref="A11:A19"/>
    <mergeCell ref="A5:B5"/>
    <mergeCell ref="A6:A10"/>
  </mergeCells>
  <phoneticPr fontId="65" type="noConversion"/>
  <pageMargins left="0.75" right="0.63" top="1" bottom="1" header="0.5" footer="0.5"/>
  <pageSetup paperSize="9" scale="75" firstPageNumber="5" orientation="portrait" useFirstPageNumber="1" r:id="rId1"/>
  <headerFooter alignWithMargins="0">
    <oddFooter>&amp;C- &amp;P -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J29"/>
  <sheetViews>
    <sheetView view="pageBreakPreview" topLeftCell="A7" zoomScaleNormal="80" zoomScaleSheetLayoutView="100" workbookViewId="0">
      <selection activeCell="F12" sqref="F12"/>
    </sheetView>
  </sheetViews>
  <sheetFormatPr defaultColWidth="8.88671875" defaultRowHeight="13.5" x14ac:dyDescent="0.15"/>
  <cols>
    <col min="1" max="1" width="7" customWidth="1"/>
    <col min="2" max="2" width="7.109375" customWidth="1"/>
    <col min="3" max="3" width="11.33203125" customWidth="1"/>
    <col min="4" max="4" width="9.44140625" customWidth="1"/>
    <col min="5" max="5" width="9.6640625" customWidth="1"/>
    <col min="6" max="6" width="9.88671875" customWidth="1"/>
    <col min="7" max="7" width="10.44140625" customWidth="1"/>
    <col min="8" max="10" width="10.6640625" customWidth="1"/>
  </cols>
  <sheetData>
    <row r="1" spans="1:10" ht="53.25" customHeight="1" x14ac:dyDescent="0.15">
      <c r="A1" s="32" t="s">
        <v>784</v>
      </c>
    </row>
    <row r="2" spans="1:10" ht="27" customHeight="1" x14ac:dyDescent="0.15">
      <c r="B2" s="11"/>
      <c r="G2" s="30" t="s">
        <v>790</v>
      </c>
      <c r="J2" s="18" t="s">
        <v>276</v>
      </c>
    </row>
    <row r="3" spans="1:10" ht="27.75" customHeight="1" x14ac:dyDescent="0.15">
      <c r="A3" s="3087" t="s">
        <v>752</v>
      </c>
      <c r="B3" s="3087"/>
      <c r="C3" s="3087" t="s">
        <v>103</v>
      </c>
      <c r="D3" s="3087" t="s">
        <v>331</v>
      </c>
      <c r="E3" s="3087"/>
      <c r="F3" s="3087"/>
      <c r="G3" s="3087"/>
      <c r="H3" s="3087"/>
      <c r="I3" s="3088"/>
      <c r="J3" s="3088"/>
    </row>
    <row r="4" spans="1:10" ht="27.75" customHeight="1" x14ac:dyDescent="0.15">
      <c r="A4" s="3087"/>
      <c r="B4" s="3087"/>
      <c r="C4" s="3087"/>
      <c r="D4" s="352" t="s">
        <v>332</v>
      </c>
      <c r="E4" s="352" t="s">
        <v>333</v>
      </c>
      <c r="F4" s="352" t="s">
        <v>334</v>
      </c>
      <c r="G4" s="352" t="s">
        <v>335</v>
      </c>
      <c r="H4" s="352" t="s">
        <v>786</v>
      </c>
      <c r="I4" s="352" t="s">
        <v>787</v>
      </c>
      <c r="J4" s="352" t="s">
        <v>788</v>
      </c>
    </row>
    <row r="5" spans="1:10" ht="30" customHeight="1" x14ac:dyDescent="0.15">
      <c r="A5" s="3089" t="s">
        <v>103</v>
      </c>
      <c r="B5" s="84" t="s">
        <v>254</v>
      </c>
      <c r="C5" s="2345">
        <f>SUM(C11,C17,C23)</f>
        <v>3851637.4700000007</v>
      </c>
      <c r="D5" s="359">
        <f t="shared" ref="C5:G10" si="0">SUM(D11,D17,D23)</f>
        <v>694847.52999999991</v>
      </c>
      <c r="E5" s="359">
        <f t="shared" si="0"/>
        <v>459088.55</v>
      </c>
      <c r="F5" s="360">
        <f t="shared" si="0"/>
        <v>757757.78999999992</v>
      </c>
      <c r="G5" s="360">
        <f t="shared" si="0"/>
        <v>612488.72</v>
      </c>
      <c r="H5" s="359">
        <f t="shared" ref="H5:J10" si="1">SUM(H11,H17,H23)</f>
        <v>660005.58000000007</v>
      </c>
      <c r="I5" s="359">
        <f t="shared" si="1"/>
        <v>391554.04999999993</v>
      </c>
      <c r="J5" s="359">
        <f t="shared" si="1"/>
        <v>275895.25</v>
      </c>
    </row>
    <row r="6" spans="1:10" ht="30" customHeight="1" x14ac:dyDescent="0.15">
      <c r="A6" s="3090"/>
      <c r="B6" s="361" t="s">
        <v>146</v>
      </c>
      <c r="C6" s="362">
        <f>SUM(C12,C18,C24)</f>
        <v>827883.73</v>
      </c>
      <c r="D6" s="363">
        <f>SUM(D12,D18,D24)</f>
        <v>143020.94</v>
      </c>
      <c r="E6" s="363">
        <f t="shared" si="0"/>
        <v>110688.61</v>
      </c>
      <c r="F6" s="363">
        <f t="shared" si="0"/>
        <v>137495.51</v>
      </c>
      <c r="G6" s="363">
        <f t="shared" si="0"/>
        <v>97827.35</v>
      </c>
      <c r="H6" s="363">
        <f t="shared" si="1"/>
        <v>145623.47</v>
      </c>
      <c r="I6" s="363">
        <f>SUM(I12,I18,I24)</f>
        <v>87796.3</v>
      </c>
      <c r="J6" s="364">
        <f t="shared" si="1"/>
        <v>105431.55000000002</v>
      </c>
    </row>
    <row r="7" spans="1:10" ht="30" customHeight="1" x14ac:dyDescent="0.15">
      <c r="A7" s="3090"/>
      <c r="B7" s="365" t="s">
        <v>147</v>
      </c>
      <c r="C7" s="366">
        <f t="shared" si="0"/>
        <v>714544.5</v>
      </c>
      <c r="D7" s="367">
        <f t="shared" si="0"/>
        <v>104147.4</v>
      </c>
      <c r="E7" s="367">
        <f t="shared" si="0"/>
        <v>103152.74999999999</v>
      </c>
      <c r="F7" s="367">
        <f t="shared" si="0"/>
        <v>109903.76</v>
      </c>
      <c r="G7" s="367">
        <f t="shared" si="0"/>
        <v>138356.16</v>
      </c>
      <c r="H7" s="367">
        <f t="shared" si="1"/>
        <v>99310.249999999985</v>
      </c>
      <c r="I7" s="367">
        <f t="shared" si="1"/>
        <v>94568.56</v>
      </c>
      <c r="J7" s="368">
        <f t="shared" si="1"/>
        <v>65105.619999999995</v>
      </c>
    </row>
    <row r="8" spans="1:10" ht="30" customHeight="1" x14ac:dyDescent="0.15">
      <c r="A8" s="3090"/>
      <c r="B8" s="365" t="s">
        <v>148</v>
      </c>
      <c r="C8" s="366">
        <f t="shared" si="0"/>
        <v>845146.40000000014</v>
      </c>
      <c r="D8" s="367">
        <f t="shared" si="0"/>
        <v>154520.98000000001</v>
      </c>
      <c r="E8" s="367">
        <f t="shared" si="0"/>
        <v>68452.42</v>
      </c>
      <c r="F8" s="367">
        <f t="shared" si="0"/>
        <v>145198.33000000002</v>
      </c>
      <c r="G8" s="367">
        <f t="shared" si="0"/>
        <v>158504.93</v>
      </c>
      <c r="H8" s="367">
        <f t="shared" si="1"/>
        <v>186012.66999999998</v>
      </c>
      <c r="I8" s="367">
        <f t="shared" si="1"/>
        <v>95659.59</v>
      </c>
      <c r="J8" s="368">
        <f t="shared" si="1"/>
        <v>36797.479999999996</v>
      </c>
    </row>
    <row r="9" spans="1:10" ht="30" customHeight="1" x14ac:dyDescent="0.15">
      <c r="A9" s="3090"/>
      <c r="B9" s="365" t="s">
        <v>62</v>
      </c>
      <c r="C9" s="366">
        <f t="shared" si="0"/>
        <v>811377.83000000007</v>
      </c>
      <c r="D9" s="367">
        <f t="shared" si="0"/>
        <v>208324.28999999998</v>
      </c>
      <c r="E9" s="367">
        <f t="shared" si="0"/>
        <v>119989.61000000002</v>
      </c>
      <c r="F9" s="367">
        <f t="shared" si="0"/>
        <v>292272.89999999997</v>
      </c>
      <c r="G9" s="367">
        <f t="shared" si="0"/>
        <v>66445.22</v>
      </c>
      <c r="H9" s="367">
        <f t="shared" si="1"/>
        <v>85579.03</v>
      </c>
      <c r="I9" s="367">
        <f t="shared" si="1"/>
        <v>31230.959999999995</v>
      </c>
      <c r="J9" s="368">
        <f t="shared" si="1"/>
        <v>7535.82</v>
      </c>
    </row>
    <row r="10" spans="1:10" ht="30" customHeight="1" x14ac:dyDescent="0.15">
      <c r="A10" s="3090"/>
      <c r="B10" s="369" t="s">
        <v>63</v>
      </c>
      <c r="C10" s="366">
        <f t="shared" si="0"/>
        <v>652685.01</v>
      </c>
      <c r="D10" s="367">
        <f t="shared" si="0"/>
        <v>84833.919999999984</v>
      </c>
      <c r="E10" s="367">
        <f t="shared" si="0"/>
        <v>56805.16</v>
      </c>
      <c r="F10" s="367">
        <f t="shared" si="0"/>
        <v>72887.290000000008</v>
      </c>
      <c r="G10" s="367">
        <f t="shared" si="0"/>
        <v>151355.06</v>
      </c>
      <c r="H10" s="367">
        <f t="shared" si="1"/>
        <v>143480.15999999997</v>
      </c>
      <c r="I10" s="367">
        <f t="shared" si="1"/>
        <v>82298.640000000014</v>
      </c>
      <c r="J10" s="368">
        <f t="shared" si="1"/>
        <v>61024.78</v>
      </c>
    </row>
    <row r="11" spans="1:10" s="805" customFormat="1" ht="30" customHeight="1" x14ac:dyDescent="0.15">
      <c r="A11" s="3091" t="s">
        <v>160</v>
      </c>
      <c r="B11" s="2000" t="s">
        <v>46</v>
      </c>
      <c r="C11" s="2001">
        <f>SUM(C12:C16)</f>
        <v>23115.199999999997</v>
      </c>
      <c r="D11" s="2001">
        <f t="shared" ref="D11:J11" si="2">SUM(D12:D16)</f>
        <v>680</v>
      </c>
      <c r="E11" s="2001">
        <f t="shared" si="2"/>
        <v>0</v>
      </c>
      <c r="F11" s="2001">
        <f t="shared" si="2"/>
        <v>1594.9199999999998</v>
      </c>
      <c r="G11" s="2001">
        <f t="shared" si="2"/>
        <v>1281.31</v>
      </c>
      <c r="H11" s="2001">
        <f t="shared" si="2"/>
        <v>9430.8999999999978</v>
      </c>
      <c r="I11" s="2001">
        <f t="shared" si="2"/>
        <v>1221.22</v>
      </c>
      <c r="J11" s="2001">
        <f t="shared" si="2"/>
        <v>8906.85</v>
      </c>
    </row>
    <row r="12" spans="1:10" s="805" customFormat="1" ht="30" customHeight="1" x14ac:dyDescent="0.15">
      <c r="A12" s="2709"/>
      <c r="B12" s="2002" t="s">
        <v>146</v>
      </c>
      <c r="C12" s="2003">
        <f>SUM(D12:J12)</f>
        <v>0</v>
      </c>
      <c r="D12" s="2004">
        <v>0</v>
      </c>
      <c r="E12" s="2004">
        <v>0</v>
      </c>
      <c r="F12" s="2004">
        <v>0</v>
      </c>
      <c r="G12" s="2004">
        <v>0</v>
      </c>
      <c r="H12" s="2004">
        <v>0</v>
      </c>
      <c r="I12" s="2004">
        <v>0</v>
      </c>
      <c r="J12" s="2005">
        <v>0</v>
      </c>
    </row>
    <row r="13" spans="1:10" s="805" customFormat="1" ht="30" customHeight="1" x14ac:dyDescent="0.15">
      <c r="A13" s="2709"/>
      <c r="B13" s="2006" t="s">
        <v>147</v>
      </c>
      <c r="C13" s="2007">
        <f>SUM(D13:J13)</f>
        <v>0</v>
      </c>
      <c r="D13" s="2008">
        <v>0</v>
      </c>
      <c r="E13" s="2008">
        <v>0</v>
      </c>
      <c r="F13" s="2008">
        <v>0</v>
      </c>
      <c r="G13" s="2008">
        <v>0</v>
      </c>
      <c r="H13" s="2008">
        <v>0</v>
      </c>
      <c r="I13" s="2008">
        <v>0</v>
      </c>
      <c r="J13" s="2009">
        <v>0</v>
      </c>
    </row>
    <row r="14" spans="1:10" s="805" customFormat="1" ht="30" customHeight="1" x14ac:dyDescent="0.15">
      <c r="A14" s="2709"/>
      <c r="B14" s="2006" t="s">
        <v>148</v>
      </c>
      <c r="C14" s="2007">
        <f>SUM(D14:J14)</f>
        <v>4918.4299999999994</v>
      </c>
      <c r="D14" s="2008">
        <f>SUM('서구, 대덕 도수관'!AG4:AK4)</f>
        <v>0</v>
      </c>
      <c r="E14" s="2008">
        <f>SUM('서구, 대덕 도수관'!AB4:AF4)</f>
        <v>0</v>
      </c>
      <c r="F14" s="2008">
        <f>SUM('서구, 대덕 도수관'!W4:AA4)</f>
        <v>234.77</v>
      </c>
      <c r="G14" s="2008">
        <f>SUM('서구, 대덕 도수관'!R4:V4)</f>
        <v>4.8</v>
      </c>
      <c r="H14" s="2008">
        <f>SUM('서구, 대덕 도수관'!M4:Q4)</f>
        <v>4678.8599999999997</v>
      </c>
      <c r="I14" s="2008">
        <f>SUM('서구, 대덕 도수관'!H4:L4)</f>
        <v>0</v>
      </c>
      <c r="J14" s="2009">
        <f>SUM('서구, 대덕 도수관'!D4:G4)</f>
        <v>0</v>
      </c>
    </row>
    <row r="15" spans="1:10" s="805" customFormat="1" ht="30" customHeight="1" x14ac:dyDescent="0.15">
      <c r="A15" s="2709"/>
      <c r="B15" s="2010" t="s">
        <v>62</v>
      </c>
      <c r="C15" s="2007">
        <f>SUM(D15:J15)</f>
        <v>0</v>
      </c>
      <c r="D15" s="2011">
        <v>0</v>
      </c>
      <c r="E15" s="2011">
        <v>0</v>
      </c>
      <c r="F15" s="2011">
        <v>0</v>
      </c>
      <c r="G15" s="2011">
        <v>0</v>
      </c>
      <c r="H15" s="2011">
        <v>0</v>
      </c>
      <c r="I15" s="2011">
        <v>0</v>
      </c>
      <c r="J15" s="2012">
        <v>0</v>
      </c>
    </row>
    <row r="16" spans="1:10" s="805" customFormat="1" ht="30" customHeight="1" x14ac:dyDescent="0.15">
      <c r="A16" s="3092"/>
      <c r="B16" s="2013" t="s">
        <v>63</v>
      </c>
      <c r="C16" s="2007">
        <f>SUM(D16:J16)</f>
        <v>18196.769999999997</v>
      </c>
      <c r="D16" s="2008">
        <f>SUM('서구, 대덕 도수관'!AG40:AK40)</f>
        <v>680</v>
      </c>
      <c r="E16" s="2008">
        <f>SUM('서구, 대덕 도수관'!AB40:AF40)</f>
        <v>0</v>
      </c>
      <c r="F16" s="2008">
        <f>SUM('서구, 대덕 도수관'!W40:AA40)</f>
        <v>1360.1499999999999</v>
      </c>
      <c r="G16" s="2008">
        <f>SUM('서구, 대덕 도수관'!R40:V40)</f>
        <v>1276.51</v>
      </c>
      <c r="H16" s="2008">
        <f>SUM('서구, 대덕 도수관'!M40:Q40)</f>
        <v>4752.0399999999991</v>
      </c>
      <c r="I16" s="2008">
        <f>SUM('서구, 대덕 도수관'!H40:L40)</f>
        <v>1221.22</v>
      </c>
      <c r="J16" s="2009">
        <f>SUM('서구, 대덕 도수관'!D40:G40)</f>
        <v>8906.85</v>
      </c>
    </row>
    <row r="17" spans="1:10" s="805" customFormat="1" ht="30" customHeight="1" x14ac:dyDescent="0.15">
      <c r="A17" s="3091" t="s">
        <v>162</v>
      </c>
      <c r="B17" s="2000" t="s">
        <v>46</v>
      </c>
      <c r="C17" s="2014">
        <f t="shared" ref="C17:J17" si="3">SUM(C18:C22)</f>
        <v>2560505.65</v>
      </c>
      <c r="D17" s="2014">
        <f t="shared" si="3"/>
        <v>540669.91999999993</v>
      </c>
      <c r="E17" s="2014">
        <f t="shared" si="3"/>
        <v>244420.09</v>
      </c>
      <c r="F17" s="2014">
        <f t="shared" si="3"/>
        <v>495240.75999999995</v>
      </c>
      <c r="G17" s="2014">
        <f t="shared" si="3"/>
        <v>317594.52</v>
      </c>
      <c r="H17" s="2014">
        <f t="shared" si="3"/>
        <v>479993.67</v>
      </c>
      <c r="I17" s="2014">
        <f t="shared" si="3"/>
        <v>315645.48</v>
      </c>
      <c r="J17" s="2014">
        <f t="shared" si="3"/>
        <v>166941.20999999996</v>
      </c>
    </row>
    <row r="18" spans="1:10" s="805" customFormat="1" ht="30" customHeight="1" x14ac:dyDescent="0.15">
      <c r="A18" s="2709"/>
      <c r="B18" s="2015" t="s">
        <v>146</v>
      </c>
      <c r="C18" s="2016">
        <f>SUM(D18:J18)</f>
        <v>498582.45</v>
      </c>
      <c r="D18" s="2017">
        <f>SUM('동부 배수관 '!AG4:AK4)</f>
        <v>104930.98</v>
      </c>
      <c r="E18" s="2017">
        <f>SUM('동부 배수관 '!AB4:AF4)</f>
        <v>55154.78</v>
      </c>
      <c r="F18" s="2017">
        <f>SUM('동부 배수관 '!W4:AA4)</f>
        <v>100708.79000000001</v>
      </c>
      <c r="G18" s="2017">
        <f>SUM('동부 배수관 '!R4:V4)</f>
        <v>61012.69</v>
      </c>
      <c r="H18" s="2018">
        <f>SUM('동부 배수관 '!M4:Q4)</f>
        <v>74780.640000000014</v>
      </c>
      <c r="I18" s="2017">
        <f>SUM('동부 배수관 '!H4:L4)</f>
        <v>60285.18</v>
      </c>
      <c r="J18" s="2019">
        <f>SUM('동부 배수관 '!D4:G4)</f>
        <v>41709.39</v>
      </c>
    </row>
    <row r="19" spans="1:10" s="805" customFormat="1" ht="30" customHeight="1" x14ac:dyDescent="0.15">
      <c r="A19" s="2709"/>
      <c r="B19" s="2020" t="s">
        <v>147</v>
      </c>
      <c r="C19" s="2016">
        <f>SUM(D19:J19)</f>
        <v>446222.08999999991</v>
      </c>
      <c r="D19" s="2017">
        <f>SUM('중부 배수관'!AG4:AK4)</f>
        <v>71830.25</v>
      </c>
      <c r="E19" s="2017">
        <f>SUM('중부 배수관'!AB4:AF4)</f>
        <v>57103.87999999999</v>
      </c>
      <c r="F19" s="2017">
        <f>SUM('중부 배수관'!W4:AA4)</f>
        <v>61764.649999999994</v>
      </c>
      <c r="G19" s="2017">
        <f>SUM('중부 배수관'!R4:V4)</f>
        <v>39175.969999999994</v>
      </c>
      <c r="H19" s="2018">
        <f>SUM('중부 배수관'!M4:Q4)</f>
        <v>86490.919999999984</v>
      </c>
      <c r="I19" s="2017">
        <f>SUM('중부 배수관'!H4:L4)</f>
        <v>80953.759999999995</v>
      </c>
      <c r="J19" s="2019">
        <f>SUM('중부 배수관'!D4:G4)</f>
        <v>48902.659999999996</v>
      </c>
    </row>
    <row r="20" spans="1:10" s="805" customFormat="1" ht="30" customHeight="1" x14ac:dyDescent="0.15">
      <c r="A20" s="2709"/>
      <c r="B20" s="1866" t="s">
        <v>148</v>
      </c>
      <c r="C20" s="2016">
        <f>SUM(D20:J20)</f>
        <v>564443.96</v>
      </c>
      <c r="D20" s="2017">
        <f>SUM('서부 배수관 '!AG4:AK4)</f>
        <v>125059.23000000001</v>
      </c>
      <c r="E20" s="2017">
        <f>SUM('서부 배수관 '!AB4:AF4)</f>
        <v>27368.54</v>
      </c>
      <c r="F20" s="2017">
        <f>SUM('서부 배수관 '!W4:AA4)</f>
        <v>79053.290000000008</v>
      </c>
      <c r="G20" s="2017">
        <f>SUM('서부 배수관 '!R4:V4)</f>
        <v>69287.55</v>
      </c>
      <c r="H20" s="2017">
        <f>SUM('서부 배수관 '!M4:Q4)</f>
        <v>147408.81</v>
      </c>
      <c r="I20" s="2017">
        <f>SUM('서부 배수관 '!H4:L4)</f>
        <v>85163.81</v>
      </c>
      <c r="J20" s="2019">
        <f>SUM('서부 배수관 '!D4:G4)</f>
        <v>31102.73</v>
      </c>
    </row>
    <row r="21" spans="1:10" s="805" customFormat="1" ht="30" customHeight="1" x14ac:dyDescent="0.15">
      <c r="A21" s="2709"/>
      <c r="B21" s="1866" t="s">
        <v>62</v>
      </c>
      <c r="C21" s="2016">
        <f>SUM(D21:J21)</f>
        <v>625975</v>
      </c>
      <c r="D21" s="2017">
        <f>SUM('유성 배수관 '!AG4:AK4)</f>
        <v>175491.37999999998</v>
      </c>
      <c r="E21" s="2017">
        <f>SUM('유성 배수관 '!AB4:AF4)</f>
        <v>72064.55</v>
      </c>
      <c r="F21" s="2017">
        <f>SUM('유성 배수관 '!W4:AA4)</f>
        <v>221890.83999999997</v>
      </c>
      <c r="G21" s="2017">
        <f>SUM('유성 배수관 '!R4:V4)</f>
        <v>39397.479999999996</v>
      </c>
      <c r="H21" s="2017">
        <f>SUM('유성 배수관 '!M4:Q4)</f>
        <v>80321.58</v>
      </c>
      <c r="I21" s="2017">
        <f>SUM('유성 배수관 '!H4:L4)</f>
        <v>29829.519999999997</v>
      </c>
      <c r="J21" s="2019">
        <f>SUM('유성 배수관 '!D4:G4)</f>
        <v>6979.65</v>
      </c>
    </row>
    <row r="22" spans="1:10" s="805" customFormat="1" ht="30" customHeight="1" x14ac:dyDescent="0.15">
      <c r="A22" s="3092"/>
      <c r="B22" s="1866" t="s">
        <v>63</v>
      </c>
      <c r="C22" s="2016">
        <f>SUM(D22:J22)</f>
        <v>425282.15</v>
      </c>
      <c r="D22" s="2017">
        <f>SUM('대덕 배수관 '!AG4:AK4)</f>
        <v>63358.079999999994</v>
      </c>
      <c r="E22" s="2017">
        <f>SUM('대덕 배수관 '!AB4:AF4)</f>
        <v>32728.34</v>
      </c>
      <c r="F22" s="2017">
        <f>SUM('대덕 배수관 '!W4:AA4)</f>
        <v>31823.19</v>
      </c>
      <c r="G22" s="2017">
        <f>SUM('대덕 배수관 '!R4:V4)</f>
        <v>108720.82999999999</v>
      </c>
      <c r="H22" s="2017">
        <f>SUM('대덕 배수관 '!M4:Q4)</f>
        <v>90991.719999999972</v>
      </c>
      <c r="I22" s="2017">
        <f>SUM('대덕 배수관 '!H4:L4)</f>
        <v>59413.210000000006</v>
      </c>
      <c r="J22" s="2019">
        <f>SUM('대덕 배수관 '!D4:G4)</f>
        <v>38246.78</v>
      </c>
    </row>
    <row r="23" spans="1:10" s="805" customFormat="1" ht="30" customHeight="1" x14ac:dyDescent="0.15">
      <c r="A23" s="3091" t="s">
        <v>163</v>
      </c>
      <c r="B23" s="2000" t="s">
        <v>46</v>
      </c>
      <c r="C23" s="2021">
        <f t="shared" ref="C23:J23" si="4">SUM(C24:C28)</f>
        <v>1268016.6200000003</v>
      </c>
      <c r="D23" s="2014">
        <f t="shared" si="4"/>
        <v>153497.61000000002</v>
      </c>
      <c r="E23" s="2014">
        <f t="shared" si="4"/>
        <v>214668.46</v>
      </c>
      <c r="F23" s="2014">
        <f t="shared" si="4"/>
        <v>260922.11000000002</v>
      </c>
      <c r="G23" s="2014">
        <f t="shared" si="4"/>
        <v>293612.89</v>
      </c>
      <c r="H23" s="2014">
        <f t="shared" si="4"/>
        <v>170581.01</v>
      </c>
      <c r="I23" s="2014">
        <f t="shared" si="4"/>
        <v>74687.350000000006</v>
      </c>
      <c r="J23" s="2014">
        <f t="shared" si="4"/>
        <v>100047.19</v>
      </c>
    </row>
    <row r="24" spans="1:10" s="805" customFormat="1" ht="30" customHeight="1" x14ac:dyDescent="0.15">
      <c r="A24" s="2709"/>
      <c r="B24" s="2022" t="s">
        <v>146</v>
      </c>
      <c r="C24" s="2023">
        <f>SUM(D24:J24)</f>
        <v>329301.28000000003</v>
      </c>
      <c r="D24" s="2017">
        <f>SUM('급수관 (동부)'!AG4:AK4)</f>
        <v>38089.960000000006</v>
      </c>
      <c r="E24" s="2017">
        <f>SUM('급수관 (동부)'!AB4:AF4)</f>
        <v>55533.83</v>
      </c>
      <c r="F24" s="2017">
        <f>SUM('급수관 (동부)'!W4:AA4)</f>
        <v>36786.720000000001</v>
      </c>
      <c r="G24" s="2017">
        <f>SUM('급수관 (동부)'!R4:V4)</f>
        <v>36814.660000000003</v>
      </c>
      <c r="H24" s="2024">
        <f>SUM('급수관 (동부)'!M4:Q4)</f>
        <v>70842.829999999987</v>
      </c>
      <c r="I24" s="2017">
        <f>SUM('급수관 (동부)'!H4:L4)</f>
        <v>27511.119999999999</v>
      </c>
      <c r="J24" s="2025">
        <f>SUM('급수관 (동부)'!D4:G4)</f>
        <v>63722.160000000011</v>
      </c>
    </row>
    <row r="25" spans="1:10" s="805" customFormat="1" ht="30" customHeight="1" x14ac:dyDescent="0.15">
      <c r="A25" s="2709"/>
      <c r="B25" s="1866" t="s">
        <v>147</v>
      </c>
      <c r="C25" s="2026">
        <f>SUM(D25:J25)</f>
        <v>268322.41000000003</v>
      </c>
      <c r="D25" s="2027">
        <f>SUM('급수관 (중부)'!AG4:AK4)</f>
        <v>32317.15</v>
      </c>
      <c r="E25" s="2027">
        <f>SUM('급수관 (중부)'!AB4:AF4)</f>
        <v>46048.869999999995</v>
      </c>
      <c r="F25" s="2027">
        <f>SUM('급수관 (중부)'!W4:AA4)</f>
        <v>48139.11</v>
      </c>
      <c r="G25" s="2027">
        <f>SUM('급수관 (중부)'!R4:V4)</f>
        <v>99180.19</v>
      </c>
      <c r="H25" s="2027">
        <f>SUM('급수관 (중부)'!M4:Q4)</f>
        <v>12819.330000000002</v>
      </c>
      <c r="I25" s="2027">
        <f>SUM('급수관 (중부)'!H4:L4)</f>
        <v>13614.8</v>
      </c>
      <c r="J25" s="2028">
        <f>SUM('급수관 (중부)'!D4:G4)</f>
        <v>16202.960000000001</v>
      </c>
    </row>
    <row r="26" spans="1:10" s="805" customFormat="1" ht="30" customHeight="1" x14ac:dyDescent="0.15">
      <c r="A26" s="2709"/>
      <c r="B26" s="1866" t="s">
        <v>148</v>
      </c>
      <c r="C26" s="2026">
        <f>SUM(D26:J26)</f>
        <v>275784.01000000007</v>
      </c>
      <c r="D26" s="2027">
        <f>SUM('급수관 (서부)'!AG4:AK4)</f>
        <v>29461.75</v>
      </c>
      <c r="E26" s="2027">
        <f>SUM('급수관 (서부)'!AB4:AF4)</f>
        <v>41083.879999999997</v>
      </c>
      <c r="F26" s="2027">
        <f>SUM('급수관 (서부)'!W4:AA4)</f>
        <v>65910.27</v>
      </c>
      <c r="G26" s="2027">
        <f>SUM('급수관 (서부)'!R4:V4)</f>
        <v>89212.58</v>
      </c>
      <c r="H26" s="2027">
        <f>SUM('급수관 (서부)'!M4:Q4)</f>
        <v>33925</v>
      </c>
      <c r="I26" s="2027">
        <f>SUM('급수관 (서부)'!H4:L4)</f>
        <v>10495.78</v>
      </c>
      <c r="J26" s="2028">
        <f>SUM('급수관 (서부)'!D4:G4)</f>
        <v>5694.75</v>
      </c>
    </row>
    <row r="27" spans="1:10" s="805" customFormat="1" ht="30" customHeight="1" x14ac:dyDescent="0.15">
      <c r="A27" s="2709"/>
      <c r="B27" s="1866" t="s">
        <v>62</v>
      </c>
      <c r="C27" s="2026">
        <f>SUM(D27:J27)</f>
        <v>185402.83000000002</v>
      </c>
      <c r="D27" s="2027">
        <f>SUM('급수관(유성)'!AG4:AK4)</f>
        <v>32832.910000000003</v>
      </c>
      <c r="E27" s="2027">
        <f>SUM('급수관(유성)'!AB4:AF4)</f>
        <v>47925.060000000005</v>
      </c>
      <c r="F27" s="2027">
        <f>SUM('급수관(유성)'!W4:AA4)</f>
        <v>70382.06</v>
      </c>
      <c r="G27" s="2027">
        <f>SUM('급수관(유성)'!R4:V4)</f>
        <v>27047.739999999998</v>
      </c>
      <c r="H27" s="2027">
        <f>SUM('급수관(유성)'!M4:Q4)</f>
        <v>5257.4500000000007</v>
      </c>
      <c r="I27" s="2027">
        <f>SUM('급수관(유성)'!H4:L4)</f>
        <v>1401.44</v>
      </c>
      <c r="J27" s="2028">
        <f>SUM('급수관(유성)'!D4:G4)</f>
        <v>556.16999999999996</v>
      </c>
    </row>
    <row r="28" spans="1:10" s="805" customFormat="1" ht="30" customHeight="1" thickBot="1" x14ac:dyDescent="0.2">
      <c r="A28" s="3093"/>
      <c r="B28" s="2029" t="s">
        <v>63</v>
      </c>
      <c r="C28" s="2030">
        <f>SUM(D28:J28)</f>
        <v>209206.09</v>
      </c>
      <c r="D28" s="2031">
        <f>SUM('급수관(대덕)'!AG4:AK4)</f>
        <v>20795.839999999997</v>
      </c>
      <c r="E28" s="2031">
        <f>SUM('급수관(대덕)'!AB4:AF4)</f>
        <v>24076.82</v>
      </c>
      <c r="F28" s="2031">
        <f>SUM('급수관(대덕)'!W4:AA4)</f>
        <v>39703.950000000004</v>
      </c>
      <c r="G28" s="2031">
        <f>SUM('급수관(대덕)'!R4:V4)</f>
        <v>41357.72</v>
      </c>
      <c r="H28" s="2031">
        <f>SUM('급수관(대덕)'!M4:Q4)</f>
        <v>47736.400000000009</v>
      </c>
      <c r="I28" s="2031">
        <f>SUM('급수관(대덕)'!H4:L4)</f>
        <v>21664.210000000003</v>
      </c>
      <c r="J28" s="2032">
        <f>SUM('급수관(대덕)'!D4:G4)</f>
        <v>13871.15</v>
      </c>
    </row>
    <row r="29" spans="1:10" x14ac:dyDescent="0.15">
      <c r="D29" s="152"/>
    </row>
  </sheetData>
  <sheetProtection password="CC19" sheet="1" objects="1" scenarios="1"/>
  <mergeCells count="7">
    <mergeCell ref="D3:J3"/>
    <mergeCell ref="A5:A10"/>
    <mergeCell ref="A17:A22"/>
    <mergeCell ref="A23:A28"/>
    <mergeCell ref="A11:A16"/>
    <mergeCell ref="A3:B4"/>
    <mergeCell ref="C3:C4"/>
  </mergeCells>
  <phoneticPr fontId="65" type="noConversion"/>
  <pageMargins left="0.7" right="0.75" top="1" bottom="1" header="0.5" footer="0.5"/>
  <pageSetup paperSize="9" scale="78" firstPageNumber="6" orientation="portrait" useFirstPageNumber="1" horizontalDpi="4294967293" verticalDpi="4294967293" r:id="rId1"/>
  <headerFooter alignWithMargins="0">
    <oddFooter>&amp;C- &amp;P -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AK193"/>
  <sheetViews>
    <sheetView view="pageBreakPreview" zoomScale="80" zoomScaleNormal="80" zoomScaleSheetLayoutView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F17" sqref="F17"/>
    </sheetView>
  </sheetViews>
  <sheetFormatPr defaultRowHeight="21" customHeight="1" x14ac:dyDescent="0.15"/>
  <cols>
    <col min="1" max="1" width="7.21875" style="36" customWidth="1"/>
    <col min="2" max="2" width="15" style="45" customWidth="1"/>
    <col min="3" max="3" width="12.109375" style="36" customWidth="1"/>
    <col min="4" max="6" width="11.109375" style="36" customWidth="1"/>
    <col min="7" max="12" width="9" style="36" customWidth="1"/>
    <col min="13" max="16" width="9.77734375" style="36" customWidth="1"/>
    <col min="17" max="18" width="9.33203125" style="36" customWidth="1"/>
    <col min="19" max="23" width="10.88671875" style="36" customWidth="1"/>
    <col min="24" max="28" width="10.77734375" style="36" customWidth="1"/>
    <col min="29" max="35" width="11.109375" style="36" customWidth="1"/>
    <col min="36" max="37" width="10.33203125" style="190" customWidth="1"/>
    <col min="38" max="16384" width="8.88671875" style="36"/>
  </cols>
  <sheetData>
    <row r="1" spans="1:37" ht="34.5" customHeight="1" x14ac:dyDescent="0.15">
      <c r="B1" s="37"/>
      <c r="C1" s="38" t="s">
        <v>338</v>
      </c>
      <c r="D1" s="15"/>
      <c r="E1" s="15"/>
      <c r="F1" s="121"/>
      <c r="G1" s="141"/>
      <c r="H1" s="142"/>
      <c r="I1" s="142"/>
      <c r="J1" s="142"/>
      <c r="K1" s="142"/>
      <c r="L1" s="142"/>
      <c r="M1" s="38" t="s">
        <v>338</v>
      </c>
      <c r="N1" s="15"/>
      <c r="O1" s="15"/>
      <c r="R1" s="27"/>
      <c r="S1" s="38"/>
      <c r="T1" s="27"/>
      <c r="U1" s="27"/>
      <c r="X1" s="38" t="s">
        <v>338</v>
      </c>
      <c r="Y1" s="27"/>
      <c r="Z1" s="27"/>
      <c r="AB1" s="27"/>
      <c r="AC1" s="38"/>
      <c r="AD1" s="27"/>
      <c r="AE1" s="27"/>
      <c r="AF1" s="27"/>
      <c r="AG1" s="27"/>
    </row>
    <row r="2" spans="1:37" ht="18.75" customHeight="1" x14ac:dyDescent="0.15">
      <c r="A2" s="40"/>
      <c r="B2" s="41"/>
      <c r="C2" s="42"/>
      <c r="D2" s="16" t="s">
        <v>822</v>
      </c>
      <c r="E2" s="16"/>
      <c r="F2" s="16"/>
      <c r="G2" s="586"/>
      <c r="H2" s="586"/>
      <c r="I2" s="586"/>
      <c r="J2" s="586"/>
      <c r="K2" s="586" t="s">
        <v>823</v>
      </c>
      <c r="L2" s="586"/>
      <c r="M2" s="16"/>
      <c r="N2" s="10"/>
      <c r="P2" s="16"/>
      <c r="Q2" s="16" t="s">
        <v>823</v>
      </c>
      <c r="R2" s="10"/>
      <c r="S2" s="10"/>
      <c r="V2" s="16" t="s">
        <v>824</v>
      </c>
      <c r="W2" s="10"/>
      <c r="X2" s="10"/>
      <c r="Y2" s="10"/>
      <c r="AA2" s="16" t="s">
        <v>340</v>
      </c>
      <c r="AB2" s="10"/>
      <c r="AC2" s="10"/>
      <c r="AD2" s="10"/>
      <c r="AF2" s="16" t="s">
        <v>824</v>
      </c>
      <c r="AG2" s="16"/>
      <c r="AJ2" s="583"/>
      <c r="AK2" s="583"/>
    </row>
    <row r="3" spans="1:37" s="17" customFormat="1" ht="20.25" customHeight="1" x14ac:dyDescent="0.15">
      <c r="A3" s="630" t="s">
        <v>107</v>
      </c>
      <c r="B3" s="137" t="s">
        <v>975</v>
      </c>
      <c r="C3" s="137" t="s">
        <v>342</v>
      </c>
      <c r="D3" s="137" t="s">
        <v>1083</v>
      </c>
      <c r="E3" s="970">
        <v>1983</v>
      </c>
      <c r="F3" s="970">
        <v>1984</v>
      </c>
      <c r="G3" s="971">
        <v>1985</v>
      </c>
      <c r="H3" s="971">
        <v>1986</v>
      </c>
      <c r="I3" s="971">
        <v>1987</v>
      </c>
      <c r="J3" s="971">
        <v>1988</v>
      </c>
      <c r="K3" s="971">
        <v>1989</v>
      </c>
      <c r="L3" s="972">
        <v>1990</v>
      </c>
      <c r="M3" s="972">
        <v>1991</v>
      </c>
      <c r="N3" s="972">
        <v>1992</v>
      </c>
      <c r="O3" s="972">
        <v>1993</v>
      </c>
      <c r="P3" s="972">
        <v>1994</v>
      </c>
      <c r="Q3" s="973">
        <v>1995</v>
      </c>
      <c r="R3" s="973">
        <v>1996</v>
      </c>
      <c r="S3" s="973">
        <v>1997</v>
      </c>
      <c r="T3" s="973">
        <v>1998</v>
      </c>
      <c r="U3" s="973">
        <v>1999</v>
      </c>
      <c r="V3" s="974">
        <v>2000</v>
      </c>
      <c r="W3" s="974">
        <v>2001</v>
      </c>
      <c r="X3" s="974">
        <v>2002</v>
      </c>
      <c r="Y3" s="974">
        <v>2003</v>
      </c>
      <c r="Z3" s="974">
        <v>2004</v>
      </c>
      <c r="AA3" s="975">
        <v>2005</v>
      </c>
      <c r="AB3" s="975">
        <v>2006</v>
      </c>
      <c r="AC3" s="976">
        <v>2007</v>
      </c>
      <c r="AD3" s="976">
        <v>2008</v>
      </c>
      <c r="AE3" s="976">
        <v>2009</v>
      </c>
      <c r="AF3" s="977">
        <v>2010</v>
      </c>
      <c r="AG3" s="977">
        <v>2011</v>
      </c>
      <c r="AH3" s="977">
        <v>2012</v>
      </c>
      <c r="AI3" s="496">
        <v>2013</v>
      </c>
      <c r="AJ3" s="846">
        <v>2014</v>
      </c>
      <c r="AK3" s="846">
        <v>2015</v>
      </c>
    </row>
    <row r="4" spans="1:37" s="40" customFormat="1" ht="26.25" customHeight="1" x14ac:dyDescent="0.15">
      <c r="A4" s="3094" t="s">
        <v>343</v>
      </c>
      <c r="B4" s="301" t="s">
        <v>159</v>
      </c>
      <c r="C4" s="609">
        <f>SUM(D4:AK4)</f>
        <v>23115.199999999997</v>
      </c>
      <c r="D4" s="609">
        <f>SUM(D5:D8)</f>
        <v>8906.85</v>
      </c>
      <c r="E4" s="609">
        <f t="shared" ref="E4:AJ4" si="0">SUM(E5:E8)</f>
        <v>0</v>
      </c>
      <c r="F4" s="609">
        <f t="shared" si="0"/>
        <v>0</v>
      </c>
      <c r="G4" s="609">
        <f t="shared" si="0"/>
        <v>0</v>
      </c>
      <c r="H4" s="609">
        <f t="shared" si="0"/>
        <v>0</v>
      </c>
      <c r="I4" s="609">
        <f t="shared" si="0"/>
        <v>0</v>
      </c>
      <c r="J4" s="609">
        <f t="shared" si="0"/>
        <v>0</v>
      </c>
      <c r="K4" s="609">
        <f t="shared" si="0"/>
        <v>0</v>
      </c>
      <c r="L4" s="609">
        <f t="shared" si="0"/>
        <v>1221.22</v>
      </c>
      <c r="M4" s="609">
        <f t="shared" si="0"/>
        <v>3849</v>
      </c>
      <c r="N4" s="609">
        <f t="shared" si="0"/>
        <v>5581.9</v>
      </c>
      <c r="O4" s="609">
        <f t="shared" si="0"/>
        <v>0</v>
      </c>
      <c r="P4" s="609">
        <f t="shared" si="0"/>
        <v>0</v>
      </c>
      <c r="Q4" s="609">
        <f t="shared" si="0"/>
        <v>0</v>
      </c>
      <c r="R4" s="609">
        <f t="shared" si="0"/>
        <v>0</v>
      </c>
      <c r="S4" s="609">
        <f t="shared" si="0"/>
        <v>4.8</v>
      </c>
      <c r="T4" s="609">
        <f t="shared" si="0"/>
        <v>506.94</v>
      </c>
      <c r="U4" s="609">
        <f t="shared" si="0"/>
        <v>769.56999999999994</v>
      </c>
      <c r="V4" s="609">
        <f t="shared" si="0"/>
        <v>0</v>
      </c>
      <c r="W4" s="609">
        <f t="shared" si="0"/>
        <v>234.77</v>
      </c>
      <c r="X4" s="609">
        <f t="shared" si="0"/>
        <v>0</v>
      </c>
      <c r="Y4" s="609">
        <f t="shared" si="0"/>
        <v>0</v>
      </c>
      <c r="Z4" s="609">
        <f t="shared" si="0"/>
        <v>248.73000000000002</v>
      </c>
      <c r="AA4" s="609">
        <f t="shared" si="0"/>
        <v>1111.4199999999998</v>
      </c>
      <c r="AB4" s="609">
        <f t="shared" si="0"/>
        <v>0</v>
      </c>
      <c r="AC4" s="609">
        <f t="shared" si="0"/>
        <v>0</v>
      </c>
      <c r="AD4" s="609">
        <f t="shared" si="0"/>
        <v>0</v>
      </c>
      <c r="AE4" s="609">
        <f t="shared" si="0"/>
        <v>0</v>
      </c>
      <c r="AF4" s="609">
        <f t="shared" si="0"/>
        <v>0</v>
      </c>
      <c r="AG4" s="609">
        <f t="shared" si="0"/>
        <v>0</v>
      </c>
      <c r="AH4" s="609">
        <f t="shared" si="0"/>
        <v>0</v>
      </c>
      <c r="AI4" s="609">
        <f t="shared" si="0"/>
        <v>680</v>
      </c>
      <c r="AJ4" s="609">
        <f t="shared" si="0"/>
        <v>0</v>
      </c>
      <c r="AK4" s="614">
        <f t="shared" ref="AK4" si="1">SUM(AK5:AK8)</f>
        <v>0</v>
      </c>
    </row>
    <row r="5" spans="1:37" s="40" customFormat="1" ht="26.25" customHeight="1" x14ac:dyDescent="0.15">
      <c r="A5" s="3094"/>
      <c r="B5" s="1028" t="s">
        <v>344</v>
      </c>
      <c r="C5" s="978">
        <f>SUM(D5:AK5)</f>
        <v>1535.25</v>
      </c>
      <c r="D5" s="1029">
        <f>'서구, 대덕 도수관'!D5+'서구, 대덕 도수관'!D41</f>
        <v>226.8</v>
      </c>
      <c r="E5" s="1029">
        <f>'서구, 대덕 도수관'!E5+'서구, 대덕 도수관'!E41</f>
        <v>0</v>
      </c>
      <c r="F5" s="1029">
        <f>'서구, 대덕 도수관'!F5+'서구, 대덕 도수관'!F41</f>
        <v>0</v>
      </c>
      <c r="G5" s="1029">
        <f>'서구, 대덕 도수관'!G5+'서구, 대덕 도수관'!G41</f>
        <v>0</v>
      </c>
      <c r="H5" s="1029">
        <f>'서구, 대덕 도수관'!H5+'서구, 대덕 도수관'!H41</f>
        <v>0</v>
      </c>
      <c r="I5" s="1029">
        <f>'서구, 대덕 도수관'!I5+'서구, 대덕 도수관'!I41</f>
        <v>0</v>
      </c>
      <c r="J5" s="1029">
        <f>'서구, 대덕 도수관'!J5+'서구, 대덕 도수관'!J41</f>
        <v>0</v>
      </c>
      <c r="K5" s="1029">
        <f>'서구, 대덕 도수관'!K5+'서구, 대덕 도수관'!K41</f>
        <v>0</v>
      </c>
      <c r="L5" s="1029">
        <f>'서구, 대덕 도수관'!L5+'서구, 대덕 도수관'!L41</f>
        <v>0</v>
      </c>
      <c r="M5" s="1029">
        <f>'서구, 대덕 도수관'!M5+'서구, 대덕 도수관'!M41</f>
        <v>21.24</v>
      </c>
      <c r="N5" s="1029">
        <f>'서구, 대덕 도수관'!N5+'서구, 대덕 도수관'!N41</f>
        <v>5.9</v>
      </c>
      <c r="O5" s="1029">
        <f>'서구, 대덕 도수관'!O5+'서구, 대덕 도수관'!O41</f>
        <v>0</v>
      </c>
      <c r="P5" s="1029">
        <f>'서구, 대덕 도수관'!P5+'서구, 대덕 도수관'!P41</f>
        <v>0</v>
      </c>
      <c r="Q5" s="1029">
        <f>'서구, 대덕 도수관'!Q5+'서구, 대덕 도수관'!Q41</f>
        <v>0</v>
      </c>
      <c r="R5" s="1029">
        <f>'서구, 대덕 도수관'!R5+'서구, 대덕 도수관'!R41</f>
        <v>0</v>
      </c>
      <c r="S5" s="1029">
        <f>'서구, 대덕 도수관'!S5+'서구, 대덕 도수관'!S41</f>
        <v>4.8</v>
      </c>
      <c r="T5" s="1029">
        <f>'서구, 대덕 도수관'!T5+'서구, 대덕 도수관'!T41</f>
        <v>506.94</v>
      </c>
      <c r="U5" s="1029">
        <f>'서구, 대덕 도수관'!U5+'서구, 대덕 도수관'!U41</f>
        <v>769.56999999999994</v>
      </c>
      <c r="V5" s="1029">
        <f>'서구, 대덕 도수관'!V5+'서구, 대덕 도수관'!V41</f>
        <v>0</v>
      </c>
      <c r="W5" s="1029">
        <f>'서구, 대덕 도수관'!W5+'서구, 대덕 도수관'!W41</f>
        <v>0</v>
      </c>
      <c r="X5" s="1029">
        <f>'서구, 대덕 도수관'!X5+'서구, 대덕 도수관'!X41</f>
        <v>0</v>
      </c>
      <c r="Y5" s="1029">
        <f>'서구, 대덕 도수관'!Y5+'서구, 대덕 도수관'!Y41</f>
        <v>0</v>
      </c>
      <c r="Z5" s="1029">
        <f>'서구, 대덕 도수관'!Z5+'서구, 대덕 도수관'!Z41</f>
        <v>0</v>
      </c>
      <c r="AA5" s="1029">
        <f>'서구, 대덕 도수관'!AA5+'서구, 대덕 도수관'!AA41</f>
        <v>0</v>
      </c>
      <c r="AB5" s="1029">
        <f>'서구, 대덕 도수관'!AB5+'서구, 대덕 도수관'!AB41</f>
        <v>0</v>
      </c>
      <c r="AC5" s="1029">
        <f>'서구, 대덕 도수관'!AC5+'서구, 대덕 도수관'!AC41</f>
        <v>0</v>
      </c>
      <c r="AD5" s="1029">
        <f>'서구, 대덕 도수관'!AD5+'서구, 대덕 도수관'!AD41</f>
        <v>0</v>
      </c>
      <c r="AE5" s="1029">
        <f>'서구, 대덕 도수관'!AE5+'서구, 대덕 도수관'!AE41</f>
        <v>0</v>
      </c>
      <c r="AF5" s="1029">
        <f>'서구, 대덕 도수관'!AF5+'서구, 대덕 도수관'!AF41</f>
        <v>0</v>
      </c>
      <c r="AG5" s="1029">
        <f>'서구, 대덕 도수관'!AG5+'서구, 대덕 도수관'!AG41</f>
        <v>0</v>
      </c>
      <c r="AH5" s="1029">
        <f>'서구, 대덕 도수관'!AH5+'서구, 대덕 도수관'!AH41</f>
        <v>0</v>
      </c>
      <c r="AI5" s="1029">
        <f>'서구, 대덕 도수관'!AI5+'서구, 대덕 도수관'!AI41</f>
        <v>0</v>
      </c>
      <c r="AJ5" s="1030">
        <f>'서구, 대덕 도수관'!AJ5+'서구, 대덕 도수관'!AJ41</f>
        <v>0</v>
      </c>
      <c r="AK5" s="1030">
        <f>'서구, 대덕 도수관'!AK5+'서구, 대덕 도수관'!AK41</f>
        <v>0</v>
      </c>
    </row>
    <row r="6" spans="1:37" s="40" customFormat="1" ht="26.25" customHeight="1" x14ac:dyDescent="0.15">
      <c r="A6" s="3094"/>
      <c r="B6" s="1028" t="s">
        <v>345</v>
      </c>
      <c r="C6" s="978">
        <f t="shared" ref="C6:C8" si="2">SUM(D6:AK6)</f>
        <v>17549.98</v>
      </c>
      <c r="D6" s="1029">
        <f>'서구, 대덕 도수관'!D6+'서구, 대덕 도수관'!D42</f>
        <v>4828.05</v>
      </c>
      <c r="E6" s="1029">
        <f>'서구, 대덕 도수관'!E6+'서구, 대덕 도수관'!E42</f>
        <v>0</v>
      </c>
      <c r="F6" s="1029">
        <f>'서구, 대덕 도수관'!F6+'서구, 대덕 도수관'!F42</f>
        <v>0</v>
      </c>
      <c r="G6" s="1029">
        <f>'서구, 대덕 도수관'!G6+'서구, 대덕 도수관'!G42</f>
        <v>0</v>
      </c>
      <c r="H6" s="1029">
        <f>'서구, 대덕 도수관'!H6+'서구, 대덕 도수관'!H42</f>
        <v>0</v>
      </c>
      <c r="I6" s="1029">
        <f>'서구, 대덕 도수관'!I6+'서구, 대덕 도수관'!I42</f>
        <v>0</v>
      </c>
      <c r="J6" s="1029">
        <f>'서구, 대덕 도수관'!J6+'서구, 대덕 도수관'!J42</f>
        <v>0</v>
      </c>
      <c r="K6" s="1029">
        <f>'서구, 대덕 도수관'!K6+'서구, 대덕 도수관'!K42</f>
        <v>0</v>
      </c>
      <c r="L6" s="1029">
        <f>'서구, 대덕 도수관'!L6+'서구, 대덕 도수관'!L42</f>
        <v>1221.22</v>
      </c>
      <c r="M6" s="1029">
        <f>'서구, 대덕 도수관'!M6+'서구, 대덕 도수관'!M42</f>
        <v>3827.76</v>
      </c>
      <c r="N6" s="1029">
        <f>'서구, 대덕 도수관'!N6+'서구, 대덕 도수관'!N42</f>
        <v>5576</v>
      </c>
      <c r="O6" s="1029">
        <f>'서구, 대덕 도수관'!O6+'서구, 대덕 도수관'!O42</f>
        <v>0</v>
      </c>
      <c r="P6" s="1029">
        <f>'서구, 대덕 도수관'!P6+'서구, 대덕 도수관'!P42</f>
        <v>0</v>
      </c>
      <c r="Q6" s="1029">
        <f>'서구, 대덕 도수관'!Q6+'서구, 대덕 도수관'!Q42</f>
        <v>0</v>
      </c>
      <c r="R6" s="1029">
        <f>'서구, 대덕 도수관'!R6+'서구, 대덕 도수관'!R42</f>
        <v>0</v>
      </c>
      <c r="S6" s="1029">
        <f>'서구, 대덕 도수관'!S6+'서구, 대덕 도수관'!S42</f>
        <v>0</v>
      </c>
      <c r="T6" s="1029">
        <f>'서구, 대덕 도수관'!T6+'서구, 대덕 도수관'!T42</f>
        <v>0</v>
      </c>
      <c r="U6" s="1029">
        <f>'서구, 대덕 도수관'!U6+'서구, 대덕 도수관'!U42</f>
        <v>0</v>
      </c>
      <c r="V6" s="1029">
        <f>'서구, 대덕 도수관'!V6+'서구, 대덕 도수관'!V42</f>
        <v>0</v>
      </c>
      <c r="W6" s="1029">
        <f>'서구, 대덕 도수관'!W6+'서구, 대덕 도수관'!W42</f>
        <v>234.77</v>
      </c>
      <c r="X6" s="1029">
        <f>'서구, 대덕 도수관'!X6+'서구, 대덕 도수관'!X42</f>
        <v>0</v>
      </c>
      <c r="Y6" s="1029">
        <f>'서구, 대덕 도수관'!Y6+'서구, 대덕 도수관'!Y42</f>
        <v>0</v>
      </c>
      <c r="Z6" s="1029">
        <f>'서구, 대덕 도수관'!Z6+'서구, 대덕 도수관'!Z42</f>
        <v>70.760000000000005</v>
      </c>
      <c r="AA6" s="1029">
        <f>'서구, 대덕 도수관'!AA6+'서구, 대덕 도수관'!AA42</f>
        <v>1111.4199999999998</v>
      </c>
      <c r="AB6" s="1029">
        <f>'서구, 대덕 도수관'!AB6+'서구, 대덕 도수관'!AB42</f>
        <v>0</v>
      </c>
      <c r="AC6" s="1029">
        <f>'서구, 대덕 도수관'!AC6+'서구, 대덕 도수관'!AC42</f>
        <v>0</v>
      </c>
      <c r="AD6" s="1029">
        <f>'서구, 대덕 도수관'!AD6+'서구, 대덕 도수관'!AD42</f>
        <v>0</v>
      </c>
      <c r="AE6" s="1029">
        <f>'서구, 대덕 도수관'!AE6+'서구, 대덕 도수관'!AE42</f>
        <v>0</v>
      </c>
      <c r="AF6" s="1029">
        <f>'서구, 대덕 도수관'!AF6+'서구, 대덕 도수관'!AF42</f>
        <v>0</v>
      </c>
      <c r="AG6" s="1029">
        <f>'서구, 대덕 도수관'!AG6+'서구, 대덕 도수관'!AG42</f>
        <v>0</v>
      </c>
      <c r="AH6" s="1029">
        <f>'서구, 대덕 도수관'!AH6+'서구, 대덕 도수관'!AH42</f>
        <v>0</v>
      </c>
      <c r="AI6" s="1029">
        <f>'서구, 대덕 도수관'!AI6+'서구, 대덕 도수관'!AI42</f>
        <v>680</v>
      </c>
      <c r="AJ6" s="1030">
        <f>'서구, 대덕 도수관'!AJ6+'서구, 대덕 도수관'!AJ42</f>
        <v>0</v>
      </c>
      <c r="AK6" s="1030">
        <f>'서구, 대덕 도수관'!AK6+'서구, 대덕 도수관'!AK42</f>
        <v>0</v>
      </c>
    </row>
    <row r="7" spans="1:37" s="40" customFormat="1" ht="26.25" customHeight="1" x14ac:dyDescent="0.15">
      <c r="A7" s="3094"/>
      <c r="B7" s="1028" t="s">
        <v>847</v>
      </c>
      <c r="C7" s="978">
        <f t="shared" si="2"/>
        <v>177.97</v>
      </c>
      <c r="D7" s="1029">
        <f>'서구, 대덕 도수관'!D7+'서구, 대덕 도수관'!D43</f>
        <v>0</v>
      </c>
      <c r="E7" s="1029">
        <f>'서구, 대덕 도수관'!E7+'서구, 대덕 도수관'!E43</f>
        <v>0</v>
      </c>
      <c r="F7" s="1029">
        <f>'서구, 대덕 도수관'!F7+'서구, 대덕 도수관'!F43</f>
        <v>0</v>
      </c>
      <c r="G7" s="1029">
        <f>'서구, 대덕 도수관'!G7+'서구, 대덕 도수관'!G43</f>
        <v>0</v>
      </c>
      <c r="H7" s="1029">
        <f>'서구, 대덕 도수관'!H7+'서구, 대덕 도수관'!H43</f>
        <v>0</v>
      </c>
      <c r="I7" s="1029">
        <f>'서구, 대덕 도수관'!I7+'서구, 대덕 도수관'!I43</f>
        <v>0</v>
      </c>
      <c r="J7" s="1029">
        <f>'서구, 대덕 도수관'!J7+'서구, 대덕 도수관'!J43</f>
        <v>0</v>
      </c>
      <c r="K7" s="1029">
        <f>'서구, 대덕 도수관'!K7+'서구, 대덕 도수관'!K43</f>
        <v>0</v>
      </c>
      <c r="L7" s="1029">
        <f>'서구, 대덕 도수관'!L7+'서구, 대덕 도수관'!L43</f>
        <v>0</v>
      </c>
      <c r="M7" s="1029">
        <f>'서구, 대덕 도수관'!M7+'서구, 대덕 도수관'!M43</f>
        <v>0</v>
      </c>
      <c r="N7" s="1029">
        <f>'서구, 대덕 도수관'!N7+'서구, 대덕 도수관'!N43</f>
        <v>0</v>
      </c>
      <c r="O7" s="1029">
        <f>'서구, 대덕 도수관'!O7+'서구, 대덕 도수관'!O43</f>
        <v>0</v>
      </c>
      <c r="P7" s="1029">
        <f>'서구, 대덕 도수관'!P7+'서구, 대덕 도수관'!P43</f>
        <v>0</v>
      </c>
      <c r="Q7" s="1029">
        <f>'서구, 대덕 도수관'!Q7+'서구, 대덕 도수관'!Q43</f>
        <v>0</v>
      </c>
      <c r="R7" s="1029">
        <f>'서구, 대덕 도수관'!R7+'서구, 대덕 도수관'!R43</f>
        <v>0</v>
      </c>
      <c r="S7" s="1029">
        <f>'서구, 대덕 도수관'!S7+'서구, 대덕 도수관'!S43</f>
        <v>0</v>
      </c>
      <c r="T7" s="1029">
        <f>'서구, 대덕 도수관'!T7+'서구, 대덕 도수관'!T43</f>
        <v>0</v>
      </c>
      <c r="U7" s="1029">
        <f>'서구, 대덕 도수관'!U7+'서구, 대덕 도수관'!U43</f>
        <v>0</v>
      </c>
      <c r="V7" s="1029">
        <f>'서구, 대덕 도수관'!V7+'서구, 대덕 도수관'!V43</f>
        <v>0</v>
      </c>
      <c r="W7" s="1029">
        <f>'서구, 대덕 도수관'!W7+'서구, 대덕 도수관'!W43</f>
        <v>0</v>
      </c>
      <c r="X7" s="1029">
        <f>'서구, 대덕 도수관'!X7+'서구, 대덕 도수관'!X43</f>
        <v>0</v>
      </c>
      <c r="Y7" s="1029">
        <f>'서구, 대덕 도수관'!Y7+'서구, 대덕 도수관'!Y43</f>
        <v>0</v>
      </c>
      <c r="Z7" s="1029">
        <f>'서구, 대덕 도수관'!Z7+'서구, 대덕 도수관'!Z43</f>
        <v>177.97</v>
      </c>
      <c r="AA7" s="1029">
        <f>'서구, 대덕 도수관'!AA7+'서구, 대덕 도수관'!AA43</f>
        <v>0</v>
      </c>
      <c r="AB7" s="1029">
        <f>'서구, 대덕 도수관'!AB7+'서구, 대덕 도수관'!AB43</f>
        <v>0</v>
      </c>
      <c r="AC7" s="1029">
        <f>'서구, 대덕 도수관'!AC7+'서구, 대덕 도수관'!AC43</f>
        <v>0</v>
      </c>
      <c r="AD7" s="1029">
        <f>'서구, 대덕 도수관'!AD7+'서구, 대덕 도수관'!AD43</f>
        <v>0</v>
      </c>
      <c r="AE7" s="1029">
        <f>'서구, 대덕 도수관'!AE7+'서구, 대덕 도수관'!AE43</f>
        <v>0</v>
      </c>
      <c r="AF7" s="1029">
        <f>'서구, 대덕 도수관'!AF7+'서구, 대덕 도수관'!AF43</f>
        <v>0</v>
      </c>
      <c r="AG7" s="1029">
        <f>'서구, 대덕 도수관'!AG7+'서구, 대덕 도수관'!AG43</f>
        <v>0</v>
      </c>
      <c r="AH7" s="1029">
        <f>'서구, 대덕 도수관'!AH7+'서구, 대덕 도수관'!AH43</f>
        <v>0</v>
      </c>
      <c r="AI7" s="1029">
        <f>'서구, 대덕 도수관'!AI7+'서구, 대덕 도수관'!AI43</f>
        <v>0</v>
      </c>
      <c r="AJ7" s="1030">
        <f>'서구, 대덕 도수관'!AJ7+'서구, 대덕 도수관'!AJ43</f>
        <v>0</v>
      </c>
      <c r="AK7" s="1030">
        <f>'서구, 대덕 도수관'!AK7+'서구, 대덕 도수관'!AK43</f>
        <v>0</v>
      </c>
    </row>
    <row r="8" spans="1:37" s="40" customFormat="1" ht="26.25" customHeight="1" x14ac:dyDescent="0.15">
      <c r="A8" s="3094"/>
      <c r="B8" s="1028" t="s">
        <v>1483</v>
      </c>
      <c r="C8" s="978">
        <f t="shared" si="2"/>
        <v>3852</v>
      </c>
      <c r="D8" s="1029">
        <f>'서구, 대덕 도수관'!D44</f>
        <v>3852</v>
      </c>
      <c r="E8" s="1029">
        <f>'서구, 대덕 도수관'!E44</f>
        <v>0</v>
      </c>
      <c r="F8" s="1029">
        <f>'서구, 대덕 도수관'!F44</f>
        <v>0</v>
      </c>
      <c r="G8" s="1029">
        <f>'서구, 대덕 도수관'!G44</f>
        <v>0</v>
      </c>
      <c r="H8" s="1029">
        <f>'서구, 대덕 도수관'!H44</f>
        <v>0</v>
      </c>
      <c r="I8" s="1029">
        <f>'서구, 대덕 도수관'!I44</f>
        <v>0</v>
      </c>
      <c r="J8" s="1029">
        <f>'서구, 대덕 도수관'!J44</f>
        <v>0</v>
      </c>
      <c r="K8" s="1029">
        <f>'서구, 대덕 도수관'!K44</f>
        <v>0</v>
      </c>
      <c r="L8" s="1029">
        <f>'서구, 대덕 도수관'!L44</f>
        <v>0</v>
      </c>
      <c r="M8" s="1029">
        <f>'서구, 대덕 도수관'!M44</f>
        <v>0</v>
      </c>
      <c r="N8" s="1029">
        <f>'서구, 대덕 도수관'!N44</f>
        <v>0</v>
      </c>
      <c r="O8" s="1029">
        <f>'서구, 대덕 도수관'!O44</f>
        <v>0</v>
      </c>
      <c r="P8" s="1029">
        <f>'서구, 대덕 도수관'!P44</f>
        <v>0</v>
      </c>
      <c r="Q8" s="1029">
        <f>'서구, 대덕 도수관'!Q44</f>
        <v>0</v>
      </c>
      <c r="R8" s="1029">
        <f>'서구, 대덕 도수관'!R44</f>
        <v>0</v>
      </c>
      <c r="S8" s="1029">
        <f>'서구, 대덕 도수관'!S44</f>
        <v>0</v>
      </c>
      <c r="T8" s="1029">
        <f>'서구, 대덕 도수관'!T44</f>
        <v>0</v>
      </c>
      <c r="U8" s="1029">
        <f>'서구, 대덕 도수관'!U44</f>
        <v>0</v>
      </c>
      <c r="V8" s="1029">
        <f>'서구, 대덕 도수관'!V44</f>
        <v>0</v>
      </c>
      <c r="W8" s="1029">
        <f>'서구, 대덕 도수관'!W44</f>
        <v>0</v>
      </c>
      <c r="X8" s="1029">
        <f>'서구, 대덕 도수관'!X44</f>
        <v>0</v>
      </c>
      <c r="Y8" s="1029">
        <f>'서구, 대덕 도수관'!Y44</f>
        <v>0</v>
      </c>
      <c r="Z8" s="1029">
        <f>'서구, 대덕 도수관'!Z44</f>
        <v>0</v>
      </c>
      <c r="AA8" s="1029">
        <f>'서구, 대덕 도수관'!AA44</f>
        <v>0</v>
      </c>
      <c r="AB8" s="1029">
        <f>'서구, 대덕 도수관'!AB44</f>
        <v>0</v>
      </c>
      <c r="AC8" s="1029">
        <f>'서구, 대덕 도수관'!AC44</f>
        <v>0</v>
      </c>
      <c r="AD8" s="1029">
        <f>'서구, 대덕 도수관'!AD44</f>
        <v>0</v>
      </c>
      <c r="AE8" s="1029">
        <f>'서구, 대덕 도수관'!AE44</f>
        <v>0</v>
      </c>
      <c r="AF8" s="1029">
        <f>'서구, 대덕 도수관'!AF44</f>
        <v>0</v>
      </c>
      <c r="AG8" s="1029">
        <f>'서구, 대덕 도수관'!AG44</f>
        <v>0</v>
      </c>
      <c r="AH8" s="1029">
        <f>'서구, 대덕 도수관'!AH44</f>
        <v>0</v>
      </c>
      <c r="AI8" s="1029">
        <f>'서구, 대덕 도수관'!AI44</f>
        <v>0</v>
      </c>
      <c r="AJ8" s="1029">
        <f>'서구, 대덕 도수관'!AJ44</f>
        <v>0</v>
      </c>
      <c r="AK8" s="1030">
        <f>'서구, 대덕 도수관'!AK44</f>
        <v>0</v>
      </c>
    </row>
    <row r="9" spans="1:37" s="40" customFormat="1" ht="26.25" customHeight="1" x14ac:dyDescent="0.15">
      <c r="A9" s="3094" t="s">
        <v>1086</v>
      </c>
      <c r="B9" s="301" t="s">
        <v>346</v>
      </c>
      <c r="C9" s="609">
        <f>SUM(D9:AK9)</f>
        <v>33.730000000000004</v>
      </c>
      <c r="D9" s="609">
        <f>SUM(D10:D12)</f>
        <v>0</v>
      </c>
      <c r="E9" s="609">
        <f t="shared" ref="E9:AE9" si="3">SUM(E10:E12)</f>
        <v>0</v>
      </c>
      <c r="F9" s="609">
        <f t="shared" si="3"/>
        <v>0</v>
      </c>
      <c r="G9" s="609">
        <f t="shared" si="3"/>
        <v>0</v>
      </c>
      <c r="H9" s="609">
        <f t="shared" si="3"/>
        <v>0</v>
      </c>
      <c r="I9" s="609">
        <f t="shared" si="3"/>
        <v>0</v>
      </c>
      <c r="J9" s="609">
        <f t="shared" si="3"/>
        <v>0</v>
      </c>
      <c r="K9" s="609">
        <f t="shared" si="3"/>
        <v>0</v>
      </c>
      <c r="L9" s="609">
        <f t="shared" si="3"/>
        <v>0</v>
      </c>
      <c r="M9" s="609">
        <f t="shared" si="3"/>
        <v>21.24</v>
      </c>
      <c r="N9" s="609">
        <f t="shared" si="3"/>
        <v>5.9</v>
      </c>
      <c r="O9" s="609">
        <f t="shared" si="3"/>
        <v>0</v>
      </c>
      <c r="P9" s="609">
        <f t="shared" si="3"/>
        <v>0</v>
      </c>
      <c r="Q9" s="609">
        <f t="shared" si="3"/>
        <v>0</v>
      </c>
      <c r="R9" s="609">
        <f t="shared" si="3"/>
        <v>0</v>
      </c>
      <c r="S9" s="609">
        <f t="shared" si="3"/>
        <v>0</v>
      </c>
      <c r="T9" s="609">
        <f t="shared" si="3"/>
        <v>0</v>
      </c>
      <c r="U9" s="609">
        <f t="shared" si="3"/>
        <v>0</v>
      </c>
      <c r="V9" s="609">
        <f t="shared" si="3"/>
        <v>0</v>
      </c>
      <c r="W9" s="609">
        <f t="shared" si="3"/>
        <v>0</v>
      </c>
      <c r="X9" s="609">
        <f t="shared" si="3"/>
        <v>0</v>
      </c>
      <c r="Y9" s="609">
        <f t="shared" si="3"/>
        <v>0</v>
      </c>
      <c r="Z9" s="609">
        <f t="shared" si="3"/>
        <v>0</v>
      </c>
      <c r="AA9" s="609">
        <f t="shared" si="3"/>
        <v>6.59</v>
      </c>
      <c r="AB9" s="609">
        <f t="shared" si="3"/>
        <v>0</v>
      </c>
      <c r="AC9" s="609">
        <f t="shared" si="3"/>
        <v>0</v>
      </c>
      <c r="AD9" s="609">
        <f t="shared" si="3"/>
        <v>0</v>
      </c>
      <c r="AE9" s="609">
        <f t="shared" si="3"/>
        <v>0</v>
      </c>
      <c r="AF9" s="609">
        <f t="shared" ref="AF9:AK9" si="4">SUM(AF10:AF12)</f>
        <v>0</v>
      </c>
      <c r="AG9" s="609">
        <f t="shared" si="4"/>
        <v>0</v>
      </c>
      <c r="AH9" s="609">
        <f t="shared" si="4"/>
        <v>0</v>
      </c>
      <c r="AI9" s="609">
        <f t="shared" si="4"/>
        <v>0</v>
      </c>
      <c r="AJ9" s="614">
        <f t="shared" si="4"/>
        <v>0</v>
      </c>
      <c r="AK9" s="614">
        <f t="shared" si="4"/>
        <v>0</v>
      </c>
    </row>
    <row r="10" spans="1:37" s="40" customFormat="1" ht="26.25" customHeight="1" x14ac:dyDescent="0.15">
      <c r="A10" s="3094"/>
      <c r="B10" s="1028" t="s">
        <v>344</v>
      </c>
      <c r="C10" s="1026">
        <f>SUM(D10:AK10)</f>
        <v>27.14</v>
      </c>
      <c r="D10" s="1029">
        <f>'서구, 대덕 도수관'!D9+'서구, 대덕 도수관'!D46</f>
        <v>0</v>
      </c>
      <c r="E10" s="1029">
        <f>'서구, 대덕 도수관'!E9+'서구, 대덕 도수관'!E46</f>
        <v>0</v>
      </c>
      <c r="F10" s="1029">
        <f>'서구, 대덕 도수관'!F9+'서구, 대덕 도수관'!F46</f>
        <v>0</v>
      </c>
      <c r="G10" s="1029">
        <f>'서구, 대덕 도수관'!G9+'서구, 대덕 도수관'!G46</f>
        <v>0</v>
      </c>
      <c r="H10" s="1029">
        <f>'서구, 대덕 도수관'!H9+'서구, 대덕 도수관'!H46</f>
        <v>0</v>
      </c>
      <c r="I10" s="1029">
        <f>'서구, 대덕 도수관'!I9+'서구, 대덕 도수관'!I46</f>
        <v>0</v>
      </c>
      <c r="J10" s="1029">
        <f>'서구, 대덕 도수관'!J9+'서구, 대덕 도수관'!J46</f>
        <v>0</v>
      </c>
      <c r="K10" s="1029">
        <f>'서구, 대덕 도수관'!K9+'서구, 대덕 도수관'!K46</f>
        <v>0</v>
      </c>
      <c r="L10" s="1029">
        <f>'서구, 대덕 도수관'!L9+'서구, 대덕 도수관'!L46</f>
        <v>0</v>
      </c>
      <c r="M10" s="1029">
        <f>'서구, 대덕 도수관'!M9+'서구, 대덕 도수관'!M46</f>
        <v>21.24</v>
      </c>
      <c r="N10" s="1029">
        <f>'서구, 대덕 도수관'!N9+'서구, 대덕 도수관'!N46</f>
        <v>5.9</v>
      </c>
      <c r="O10" s="1029">
        <f>'서구, 대덕 도수관'!O9+'서구, 대덕 도수관'!O46</f>
        <v>0</v>
      </c>
      <c r="P10" s="1029">
        <f>'서구, 대덕 도수관'!P9+'서구, 대덕 도수관'!P46</f>
        <v>0</v>
      </c>
      <c r="Q10" s="1029">
        <f>'서구, 대덕 도수관'!Q9+'서구, 대덕 도수관'!Q46</f>
        <v>0</v>
      </c>
      <c r="R10" s="1029">
        <f>'서구, 대덕 도수관'!R9+'서구, 대덕 도수관'!R46</f>
        <v>0</v>
      </c>
      <c r="S10" s="1029">
        <f>'서구, 대덕 도수관'!S9+'서구, 대덕 도수관'!S46</f>
        <v>0</v>
      </c>
      <c r="T10" s="1029">
        <f>'서구, 대덕 도수관'!T9+'서구, 대덕 도수관'!T46</f>
        <v>0</v>
      </c>
      <c r="U10" s="1029">
        <f>'서구, 대덕 도수관'!U9+'서구, 대덕 도수관'!U46</f>
        <v>0</v>
      </c>
      <c r="V10" s="1029">
        <f>'서구, 대덕 도수관'!V9+'서구, 대덕 도수관'!V46</f>
        <v>0</v>
      </c>
      <c r="W10" s="1029">
        <f>'서구, 대덕 도수관'!W9+'서구, 대덕 도수관'!W46</f>
        <v>0</v>
      </c>
      <c r="X10" s="1029">
        <f>'서구, 대덕 도수관'!X9+'서구, 대덕 도수관'!X46</f>
        <v>0</v>
      </c>
      <c r="Y10" s="1029">
        <f>'서구, 대덕 도수관'!Y9+'서구, 대덕 도수관'!Y46</f>
        <v>0</v>
      </c>
      <c r="Z10" s="1029">
        <f>'서구, 대덕 도수관'!Z9+'서구, 대덕 도수관'!Z46</f>
        <v>0</v>
      </c>
      <c r="AA10" s="1029">
        <f>'서구, 대덕 도수관'!AA9+'서구, 대덕 도수관'!AA46</f>
        <v>0</v>
      </c>
      <c r="AB10" s="1029">
        <f>'서구, 대덕 도수관'!AB9+'서구, 대덕 도수관'!AB46</f>
        <v>0</v>
      </c>
      <c r="AC10" s="1029">
        <f>'서구, 대덕 도수관'!AC9+'서구, 대덕 도수관'!AC46</f>
        <v>0</v>
      </c>
      <c r="AD10" s="1029">
        <f>'서구, 대덕 도수관'!AD9+'서구, 대덕 도수관'!AD46</f>
        <v>0</v>
      </c>
      <c r="AE10" s="1029">
        <f>'서구, 대덕 도수관'!AE9+'서구, 대덕 도수관'!AE46</f>
        <v>0</v>
      </c>
      <c r="AF10" s="1029">
        <f>'서구, 대덕 도수관'!AF9+'서구, 대덕 도수관'!AF46</f>
        <v>0</v>
      </c>
      <c r="AG10" s="1029">
        <f>'서구, 대덕 도수관'!AG9+'서구, 대덕 도수관'!AG46</f>
        <v>0</v>
      </c>
      <c r="AH10" s="1029">
        <f>'서구, 대덕 도수관'!AH9+'서구, 대덕 도수관'!AH46</f>
        <v>0</v>
      </c>
      <c r="AI10" s="1029">
        <f>'서구, 대덕 도수관'!AI9+'서구, 대덕 도수관'!AI46</f>
        <v>0</v>
      </c>
      <c r="AJ10" s="1030">
        <f>'서구, 대덕 도수관'!AJ9+'서구, 대덕 도수관'!AJ46</f>
        <v>0</v>
      </c>
      <c r="AK10" s="1030">
        <f>'서구, 대덕 도수관'!AK9+'서구, 대덕 도수관'!AK46</f>
        <v>0</v>
      </c>
    </row>
    <row r="11" spans="1:37" s="40" customFormat="1" ht="26.25" customHeight="1" x14ac:dyDescent="0.15">
      <c r="A11" s="3094"/>
      <c r="B11" s="1028" t="s">
        <v>345</v>
      </c>
      <c r="C11" s="1026">
        <f t="shared" ref="C11:C12" si="5">SUM(D11:AK11)</f>
        <v>6.59</v>
      </c>
      <c r="D11" s="1029">
        <f>'서구, 대덕 도수관'!D10+'서구, 대덕 도수관'!D47</f>
        <v>0</v>
      </c>
      <c r="E11" s="1029">
        <f>'서구, 대덕 도수관'!E10+'서구, 대덕 도수관'!E47</f>
        <v>0</v>
      </c>
      <c r="F11" s="1029">
        <f>'서구, 대덕 도수관'!F10+'서구, 대덕 도수관'!F47</f>
        <v>0</v>
      </c>
      <c r="G11" s="1029">
        <f>'서구, 대덕 도수관'!G10+'서구, 대덕 도수관'!G47</f>
        <v>0</v>
      </c>
      <c r="H11" s="1029">
        <f>'서구, 대덕 도수관'!H10+'서구, 대덕 도수관'!H47</f>
        <v>0</v>
      </c>
      <c r="I11" s="1029">
        <f>'서구, 대덕 도수관'!I10+'서구, 대덕 도수관'!I47</f>
        <v>0</v>
      </c>
      <c r="J11" s="1029">
        <f>'서구, 대덕 도수관'!J10+'서구, 대덕 도수관'!J47</f>
        <v>0</v>
      </c>
      <c r="K11" s="1029">
        <f>'서구, 대덕 도수관'!K10+'서구, 대덕 도수관'!K47</f>
        <v>0</v>
      </c>
      <c r="L11" s="1029">
        <f>'서구, 대덕 도수관'!L10+'서구, 대덕 도수관'!L47</f>
        <v>0</v>
      </c>
      <c r="M11" s="1029">
        <f>'서구, 대덕 도수관'!M10+'서구, 대덕 도수관'!M47</f>
        <v>0</v>
      </c>
      <c r="N11" s="1029">
        <f>'서구, 대덕 도수관'!N10+'서구, 대덕 도수관'!N47</f>
        <v>0</v>
      </c>
      <c r="O11" s="1029">
        <f>'서구, 대덕 도수관'!O10+'서구, 대덕 도수관'!O47</f>
        <v>0</v>
      </c>
      <c r="P11" s="1029">
        <f>'서구, 대덕 도수관'!P10+'서구, 대덕 도수관'!P47</f>
        <v>0</v>
      </c>
      <c r="Q11" s="1029">
        <f>'서구, 대덕 도수관'!Q10+'서구, 대덕 도수관'!Q47</f>
        <v>0</v>
      </c>
      <c r="R11" s="1029">
        <f>'서구, 대덕 도수관'!R10+'서구, 대덕 도수관'!R47</f>
        <v>0</v>
      </c>
      <c r="S11" s="1029">
        <f>'서구, 대덕 도수관'!S10+'서구, 대덕 도수관'!S47</f>
        <v>0</v>
      </c>
      <c r="T11" s="1029">
        <f>'서구, 대덕 도수관'!T10+'서구, 대덕 도수관'!T47</f>
        <v>0</v>
      </c>
      <c r="U11" s="1029">
        <f>'서구, 대덕 도수관'!U10+'서구, 대덕 도수관'!U47</f>
        <v>0</v>
      </c>
      <c r="V11" s="1029">
        <f>'서구, 대덕 도수관'!V10+'서구, 대덕 도수관'!V47</f>
        <v>0</v>
      </c>
      <c r="W11" s="1029">
        <f>'서구, 대덕 도수관'!W10+'서구, 대덕 도수관'!W47</f>
        <v>0</v>
      </c>
      <c r="X11" s="1029">
        <f>'서구, 대덕 도수관'!X10+'서구, 대덕 도수관'!X47</f>
        <v>0</v>
      </c>
      <c r="Y11" s="1029">
        <f>'서구, 대덕 도수관'!Y10+'서구, 대덕 도수관'!Y47</f>
        <v>0</v>
      </c>
      <c r="Z11" s="1029">
        <f>'서구, 대덕 도수관'!Z10+'서구, 대덕 도수관'!Z47</f>
        <v>0</v>
      </c>
      <c r="AA11" s="1029">
        <f>'서구, 대덕 도수관'!AA10+'서구, 대덕 도수관'!AA47</f>
        <v>6.59</v>
      </c>
      <c r="AB11" s="1029">
        <f>'서구, 대덕 도수관'!AB10+'서구, 대덕 도수관'!AB47</f>
        <v>0</v>
      </c>
      <c r="AC11" s="1029">
        <f>'서구, 대덕 도수관'!AC10+'서구, 대덕 도수관'!AC47</f>
        <v>0</v>
      </c>
      <c r="AD11" s="1029">
        <f>'서구, 대덕 도수관'!AD10+'서구, 대덕 도수관'!AD47</f>
        <v>0</v>
      </c>
      <c r="AE11" s="1029">
        <f>'서구, 대덕 도수관'!AE10+'서구, 대덕 도수관'!AE47</f>
        <v>0</v>
      </c>
      <c r="AF11" s="1029">
        <f>'서구, 대덕 도수관'!AF10+'서구, 대덕 도수관'!AF47</f>
        <v>0</v>
      </c>
      <c r="AG11" s="1029">
        <f>'서구, 대덕 도수관'!AG10+'서구, 대덕 도수관'!AG47</f>
        <v>0</v>
      </c>
      <c r="AH11" s="1029">
        <f>'서구, 대덕 도수관'!AH10+'서구, 대덕 도수관'!AH47</f>
        <v>0</v>
      </c>
      <c r="AI11" s="1029">
        <f>'서구, 대덕 도수관'!AI10+'서구, 대덕 도수관'!AI47</f>
        <v>0</v>
      </c>
      <c r="AJ11" s="1030">
        <f>'서구, 대덕 도수관'!AJ10+'서구, 대덕 도수관'!AJ47</f>
        <v>0</v>
      </c>
      <c r="AK11" s="1030">
        <f>'서구, 대덕 도수관'!AK10+'서구, 대덕 도수관'!AK47</f>
        <v>0</v>
      </c>
    </row>
    <row r="12" spans="1:37" s="40" customFormat="1" ht="26.25" customHeight="1" x14ac:dyDescent="0.15">
      <c r="A12" s="3094"/>
      <c r="B12" s="1028" t="s">
        <v>847</v>
      </c>
      <c r="C12" s="1026">
        <f t="shared" si="5"/>
        <v>0</v>
      </c>
      <c r="D12" s="1029">
        <f>'서구, 대덕 도수관'!D11+'서구, 대덕 도수관'!D48</f>
        <v>0</v>
      </c>
      <c r="E12" s="1029">
        <f>'서구, 대덕 도수관'!E11+'서구, 대덕 도수관'!E48</f>
        <v>0</v>
      </c>
      <c r="F12" s="1029">
        <f>'서구, 대덕 도수관'!F11+'서구, 대덕 도수관'!F48</f>
        <v>0</v>
      </c>
      <c r="G12" s="1029">
        <f>'서구, 대덕 도수관'!G11+'서구, 대덕 도수관'!G48</f>
        <v>0</v>
      </c>
      <c r="H12" s="1029">
        <f>'서구, 대덕 도수관'!H11+'서구, 대덕 도수관'!H48</f>
        <v>0</v>
      </c>
      <c r="I12" s="1029">
        <f>'서구, 대덕 도수관'!I11+'서구, 대덕 도수관'!I48</f>
        <v>0</v>
      </c>
      <c r="J12" s="1029">
        <f>'서구, 대덕 도수관'!J11+'서구, 대덕 도수관'!J48</f>
        <v>0</v>
      </c>
      <c r="K12" s="1029">
        <f>'서구, 대덕 도수관'!K11+'서구, 대덕 도수관'!K48</f>
        <v>0</v>
      </c>
      <c r="L12" s="1029">
        <f>'서구, 대덕 도수관'!L11+'서구, 대덕 도수관'!L48</f>
        <v>0</v>
      </c>
      <c r="M12" s="1029">
        <f>'서구, 대덕 도수관'!M11+'서구, 대덕 도수관'!M48</f>
        <v>0</v>
      </c>
      <c r="N12" s="1029">
        <f>'서구, 대덕 도수관'!N11+'서구, 대덕 도수관'!N48</f>
        <v>0</v>
      </c>
      <c r="O12" s="1029">
        <f>'서구, 대덕 도수관'!O11+'서구, 대덕 도수관'!O48</f>
        <v>0</v>
      </c>
      <c r="P12" s="1029">
        <f>'서구, 대덕 도수관'!P11+'서구, 대덕 도수관'!P48</f>
        <v>0</v>
      </c>
      <c r="Q12" s="1029">
        <f>'서구, 대덕 도수관'!Q11+'서구, 대덕 도수관'!Q48</f>
        <v>0</v>
      </c>
      <c r="R12" s="1029">
        <f>'서구, 대덕 도수관'!R11+'서구, 대덕 도수관'!R48</f>
        <v>0</v>
      </c>
      <c r="S12" s="1029">
        <f>'서구, 대덕 도수관'!S11+'서구, 대덕 도수관'!S48</f>
        <v>0</v>
      </c>
      <c r="T12" s="1029">
        <f>'서구, 대덕 도수관'!T11+'서구, 대덕 도수관'!T48</f>
        <v>0</v>
      </c>
      <c r="U12" s="1029">
        <f>'서구, 대덕 도수관'!U11+'서구, 대덕 도수관'!U48</f>
        <v>0</v>
      </c>
      <c r="V12" s="1029">
        <f>'서구, 대덕 도수관'!V11+'서구, 대덕 도수관'!V48</f>
        <v>0</v>
      </c>
      <c r="W12" s="1029">
        <f>'서구, 대덕 도수관'!W11+'서구, 대덕 도수관'!W48</f>
        <v>0</v>
      </c>
      <c r="X12" s="1029">
        <f>'서구, 대덕 도수관'!X11+'서구, 대덕 도수관'!X48</f>
        <v>0</v>
      </c>
      <c r="Y12" s="1029">
        <f>'서구, 대덕 도수관'!Y11+'서구, 대덕 도수관'!Y48</f>
        <v>0</v>
      </c>
      <c r="Z12" s="1029">
        <f>'서구, 대덕 도수관'!Z11+'서구, 대덕 도수관'!Z48</f>
        <v>0</v>
      </c>
      <c r="AA12" s="1029">
        <f>'서구, 대덕 도수관'!AA11+'서구, 대덕 도수관'!AA48</f>
        <v>0</v>
      </c>
      <c r="AB12" s="1029">
        <f>'서구, 대덕 도수관'!AB11+'서구, 대덕 도수관'!AB48</f>
        <v>0</v>
      </c>
      <c r="AC12" s="1029">
        <f>'서구, 대덕 도수관'!AC11+'서구, 대덕 도수관'!AC48</f>
        <v>0</v>
      </c>
      <c r="AD12" s="1029">
        <f>'서구, 대덕 도수관'!AD11+'서구, 대덕 도수관'!AD48</f>
        <v>0</v>
      </c>
      <c r="AE12" s="1029">
        <f>'서구, 대덕 도수관'!AE11+'서구, 대덕 도수관'!AE48</f>
        <v>0</v>
      </c>
      <c r="AF12" s="1029">
        <f>'서구, 대덕 도수관'!AF11+'서구, 대덕 도수관'!AF48</f>
        <v>0</v>
      </c>
      <c r="AG12" s="1029">
        <f>'서구, 대덕 도수관'!AG11+'서구, 대덕 도수관'!AG48</f>
        <v>0</v>
      </c>
      <c r="AH12" s="1029">
        <f>'서구, 대덕 도수관'!AH11+'서구, 대덕 도수관'!AH48</f>
        <v>0</v>
      </c>
      <c r="AI12" s="1029">
        <f>'서구, 대덕 도수관'!AI11+'서구, 대덕 도수관'!AI48</f>
        <v>0</v>
      </c>
      <c r="AJ12" s="1030">
        <f>'서구, 대덕 도수관'!AJ11+'서구, 대덕 도수관'!AJ48</f>
        <v>0</v>
      </c>
      <c r="AK12" s="1030">
        <f>'서구, 대덕 도수관'!AK11+'서구, 대덕 도수관'!AK48</f>
        <v>0</v>
      </c>
    </row>
    <row r="13" spans="1:37" s="40" customFormat="1" ht="26.25" customHeight="1" x14ac:dyDescent="0.15">
      <c r="A13" s="3094" t="s">
        <v>1087</v>
      </c>
      <c r="B13" s="301" t="s">
        <v>346</v>
      </c>
      <c r="C13" s="609">
        <f>SUM(D13:AK13)</f>
        <v>4.8</v>
      </c>
      <c r="D13" s="609">
        <f>SUM(D14:D16)</f>
        <v>0</v>
      </c>
      <c r="E13" s="609">
        <f t="shared" ref="E13:AE13" si="6">SUM(E14:E16)</f>
        <v>0</v>
      </c>
      <c r="F13" s="609">
        <f t="shared" si="6"/>
        <v>0</v>
      </c>
      <c r="G13" s="609">
        <f t="shared" si="6"/>
        <v>0</v>
      </c>
      <c r="H13" s="609">
        <f t="shared" si="6"/>
        <v>0</v>
      </c>
      <c r="I13" s="609">
        <f t="shared" si="6"/>
        <v>0</v>
      </c>
      <c r="J13" s="609">
        <f t="shared" si="6"/>
        <v>0</v>
      </c>
      <c r="K13" s="609">
        <f t="shared" si="6"/>
        <v>0</v>
      </c>
      <c r="L13" s="609">
        <f t="shared" si="6"/>
        <v>0</v>
      </c>
      <c r="M13" s="609">
        <f t="shared" si="6"/>
        <v>0</v>
      </c>
      <c r="N13" s="609">
        <f t="shared" si="6"/>
        <v>0</v>
      </c>
      <c r="O13" s="609">
        <f t="shared" si="6"/>
        <v>0</v>
      </c>
      <c r="P13" s="609">
        <f t="shared" si="6"/>
        <v>0</v>
      </c>
      <c r="Q13" s="609">
        <f t="shared" si="6"/>
        <v>0</v>
      </c>
      <c r="R13" s="609">
        <f t="shared" si="6"/>
        <v>0</v>
      </c>
      <c r="S13" s="609">
        <f t="shared" si="6"/>
        <v>4.8</v>
      </c>
      <c r="T13" s="609">
        <f t="shared" si="6"/>
        <v>0</v>
      </c>
      <c r="U13" s="609">
        <f t="shared" si="6"/>
        <v>0</v>
      </c>
      <c r="V13" s="609">
        <f t="shared" si="6"/>
        <v>0</v>
      </c>
      <c r="W13" s="609">
        <f t="shared" si="6"/>
        <v>0</v>
      </c>
      <c r="X13" s="609">
        <f t="shared" si="6"/>
        <v>0</v>
      </c>
      <c r="Y13" s="609">
        <f t="shared" si="6"/>
        <v>0</v>
      </c>
      <c r="Z13" s="609">
        <f t="shared" si="6"/>
        <v>0</v>
      </c>
      <c r="AA13" s="609">
        <f t="shared" si="6"/>
        <v>0</v>
      </c>
      <c r="AB13" s="609">
        <f t="shared" si="6"/>
        <v>0</v>
      </c>
      <c r="AC13" s="609">
        <f t="shared" si="6"/>
        <v>0</v>
      </c>
      <c r="AD13" s="609">
        <f t="shared" si="6"/>
        <v>0</v>
      </c>
      <c r="AE13" s="609">
        <f t="shared" si="6"/>
        <v>0</v>
      </c>
      <c r="AF13" s="609">
        <f t="shared" ref="AF13:AK13" si="7">SUM(AF14:AF16)</f>
        <v>0</v>
      </c>
      <c r="AG13" s="609">
        <f t="shared" si="7"/>
        <v>0</v>
      </c>
      <c r="AH13" s="609">
        <f t="shared" si="7"/>
        <v>0</v>
      </c>
      <c r="AI13" s="609">
        <f t="shared" si="7"/>
        <v>0</v>
      </c>
      <c r="AJ13" s="614">
        <f t="shared" si="7"/>
        <v>0</v>
      </c>
      <c r="AK13" s="614">
        <f t="shared" si="7"/>
        <v>0</v>
      </c>
    </row>
    <row r="14" spans="1:37" s="40" customFormat="1" ht="26.25" customHeight="1" x14ac:dyDescent="0.15">
      <c r="A14" s="3094"/>
      <c r="B14" s="1028" t="s">
        <v>344</v>
      </c>
      <c r="C14" s="1026">
        <f>SUM(D14:AK14)</f>
        <v>4.8</v>
      </c>
      <c r="D14" s="1029">
        <f>'서구, 대덕 도수관'!D13+'서구, 대덕 도수관'!D50</f>
        <v>0</v>
      </c>
      <c r="E14" s="1029">
        <f>'서구, 대덕 도수관'!E13+'서구, 대덕 도수관'!E50</f>
        <v>0</v>
      </c>
      <c r="F14" s="1029">
        <f>'서구, 대덕 도수관'!F13+'서구, 대덕 도수관'!F50</f>
        <v>0</v>
      </c>
      <c r="G14" s="1029">
        <f>'서구, 대덕 도수관'!G13+'서구, 대덕 도수관'!G50</f>
        <v>0</v>
      </c>
      <c r="H14" s="1029">
        <f>'서구, 대덕 도수관'!H13+'서구, 대덕 도수관'!H50</f>
        <v>0</v>
      </c>
      <c r="I14" s="1029">
        <f>'서구, 대덕 도수관'!I13+'서구, 대덕 도수관'!I50</f>
        <v>0</v>
      </c>
      <c r="J14" s="1029">
        <f>'서구, 대덕 도수관'!J13+'서구, 대덕 도수관'!J50</f>
        <v>0</v>
      </c>
      <c r="K14" s="1029">
        <f>'서구, 대덕 도수관'!K13+'서구, 대덕 도수관'!K50</f>
        <v>0</v>
      </c>
      <c r="L14" s="1029">
        <f>'서구, 대덕 도수관'!L13+'서구, 대덕 도수관'!L50</f>
        <v>0</v>
      </c>
      <c r="M14" s="1029">
        <f>'서구, 대덕 도수관'!M13+'서구, 대덕 도수관'!M50</f>
        <v>0</v>
      </c>
      <c r="N14" s="1029">
        <f>'서구, 대덕 도수관'!N13+'서구, 대덕 도수관'!N50</f>
        <v>0</v>
      </c>
      <c r="O14" s="1029">
        <f>'서구, 대덕 도수관'!O13+'서구, 대덕 도수관'!O50</f>
        <v>0</v>
      </c>
      <c r="P14" s="1029">
        <f>'서구, 대덕 도수관'!P13+'서구, 대덕 도수관'!P50</f>
        <v>0</v>
      </c>
      <c r="Q14" s="1029">
        <f>'서구, 대덕 도수관'!Q13+'서구, 대덕 도수관'!Q50</f>
        <v>0</v>
      </c>
      <c r="R14" s="1029">
        <f>'서구, 대덕 도수관'!R13+'서구, 대덕 도수관'!R50</f>
        <v>0</v>
      </c>
      <c r="S14" s="1029">
        <f>'서구, 대덕 도수관'!S13+'서구, 대덕 도수관'!S50</f>
        <v>4.8</v>
      </c>
      <c r="T14" s="1029">
        <f>'서구, 대덕 도수관'!T13+'서구, 대덕 도수관'!T50</f>
        <v>0</v>
      </c>
      <c r="U14" s="1029">
        <f>'서구, 대덕 도수관'!U13+'서구, 대덕 도수관'!U50</f>
        <v>0</v>
      </c>
      <c r="V14" s="1029">
        <f>'서구, 대덕 도수관'!V13+'서구, 대덕 도수관'!V50</f>
        <v>0</v>
      </c>
      <c r="W14" s="1029">
        <f>'서구, 대덕 도수관'!W13+'서구, 대덕 도수관'!W50</f>
        <v>0</v>
      </c>
      <c r="X14" s="1029">
        <f>'서구, 대덕 도수관'!X13+'서구, 대덕 도수관'!X50</f>
        <v>0</v>
      </c>
      <c r="Y14" s="1029">
        <f>'서구, 대덕 도수관'!Y13+'서구, 대덕 도수관'!Y50</f>
        <v>0</v>
      </c>
      <c r="Z14" s="1029">
        <f>'서구, 대덕 도수관'!Z13+'서구, 대덕 도수관'!Z50</f>
        <v>0</v>
      </c>
      <c r="AA14" s="1029">
        <f>'서구, 대덕 도수관'!AA13+'서구, 대덕 도수관'!AA50</f>
        <v>0</v>
      </c>
      <c r="AB14" s="1029">
        <f>'서구, 대덕 도수관'!AB13+'서구, 대덕 도수관'!AB50</f>
        <v>0</v>
      </c>
      <c r="AC14" s="1029">
        <f>'서구, 대덕 도수관'!AC13+'서구, 대덕 도수관'!AC50</f>
        <v>0</v>
      </c>
      <c r="AD14" s="1029">
        <f>'서구, 대덕 도수관'!AD13+'서구, 대덕 도수관'!AD50</f>
        <v>0</v>
      </c>
      <c r="AE14" s="1029">
        <f>'서구, 대덕 도수관'!AE13+'서구, 대덕 도수관'!AE50</f>
        <v>0</v>
      </c>
      <c r="AF14" s="1029">
        <f>'서구, 대덕 도수관'!AF13+'서구, 대덕 도수관'!AF50</f>
        <v>0</v>
      </c>
      <c r="AG14" s="1029">
        <f>'서구, 대덕 도수관'!AG13+'서구, 대덕 도수관'!AG50</f>
        <v>0</v>
      </c>
      <c r="AH14" s="1029">
        <f>'서구, 대덕 도수관'!AH13+'서구, 대덕 도수관'!AH50</f>
        <v>0</v>
      </c>
      <c r="AI14" s="1029">
        <f>'서구, 대덕 도수관'!AI13+'서구, 대덕 도수관'!AI50</f>
        <v>0</v>
      </c>
      <c r="AJ14" s="1030">
        <f>'서구, 대덕 도수관'!AJ13+'서구, 대덕 도수관'!AJ50</f>
        <v>0</v>
      </c>
      <c r="AK14" s="1030">
        <f>'서구, 대덕 도수관'!AK13+'서구, 대덕 도수관'!AK50</f>
        <v>0</v>
      </c>
    </row>
    <row r="15" spans="1:37" s="40" customFormat="1" ht="26.25" customHeight="1" x14ac:dyDescent="0.15">
      <c r="A15" s="3094"/>
      <c r="B15" s="1028" t="s">
        <v>345</v>
      </c>
      <c r="C15" s="1026">
        <f t="shared" ref="C15:C16" si="8">SUM(D15:AK15)</f>
        <v>0</v>
      </c>
      <c r="D15" s="1029">
        <f>'서구, 대덕 도수관'!D14+'서구, 대덕 도수관'!D51</f>
        <v>0</v>
      </c>
      <c r="E15" s="1029">
        <f>'서구, 대덕 도수관'!E14+'서구, 대덕 도수관'!E51</f>
        <v>0</v>
      </c>
      <c r="F15" s="1029">
        <f>'서구, 대덕 도수관'!F14+'서구, 대덕 도수관'!F51</f>
        <v>0</v>
      </c>
      <c r="G15" s="1029">
        <f>'서구, 대덕 도수관'!G14+'서구, 대덕 도수관'!G51</f>
        <v>0</v>
      </c>
      <c r="H15" s="1029">
        <f>'서구, 대덕 도수관'!H14+'서구, 대덕 도수관'!H51</f>
        <v>0</v>
      </c>
      <c r="I15" s="1029">
        <f>'서구, 대덕 도수관'!I14+'서구, 대덕 도수관'!I51</f>
        <v>0</v>
      </c>
      <c r="J15" s="1029">
        <f>'서구, 대덕 도수관'!J14+'서구, 대덕 도수관'!J51</f>
        <v>0</v>
      </c>
      <c r="K15" s="1029">
        <f>'서구, 대덕 도수관'!K14+'서구, 대덕 도수관'!K51</f>
        <v>0</v>
      </c>
      <c r="L15" s="1029">
        <f>'서구, 대덕 도수관'!L14+'서구, 대덕 도수관'!L51</f>
        <v>0</v>
      </c>
      <c r="M15" s="1029">
        <f>'서구, 대덕 도수관'!M14+'서구, 대덕 도수관'!M51</f>
        <v>0</v>
      </c>
      <c r="N15" s="1029">
        <f>'서구, 대덕 도수관'!N14+'서구, 대덕 도수관'!N51</f>
        <v>0</v>
      </c>
      <c r="O15" s="1029">
        <f>'서구, 대덕 도수관'!O14+'서구, 대덕 도수관'!O51</f>
        <v>0</v>
      </c>
      <c r="P15" s="1029">
        <f>'서구, 대덕 도수관'!P14+'서구, 대덕 도수관'!P51</f>
        <v>0</v>
      </c>
      <c r="Q15" s="1029">
        <f>'서구, 대덕 도수관'!Q14+'서구, 대덕 도수관'!Q51</f>
        <v>0</v>
      </c>
      <c r="R15" s="1029">
        <f>'서구, 대덕 도수관'!R14+'서구, 대덕 도수관'!R51</f>
        <v>0</v>
      </c>
      <c r="S15" s="1029">
        <f>'서구, 대덕 도수관'!S14+'서구, 대덕 도수관'!S51</f>
        <v>0</v>
      </c>
      <c r="T15" s="1029">
        <f>'서구, 대덕 도수관'!T14+'서구, 대덕 도수관'!T51</f>
        <v>0</v>
      </c>
      <c r="U15" s="1029">
        <f>'서구, 대덕 도수관'!U14+'서구, 대덕 도수관'!U51</f>
        <v>0</v>
      </c>
      <c r="V15" s="1029">
        <f>'서구, 대덕 도수관'!V14+'서구, 대덕 도수관'!V51</f>
        <v>0</v>
      </c>
      <c r="W15" s="1029">
        <f>'서구, 대덕 도수관'!W14+'서구, 대덕 도수관'!W51</f>
        <v>0</v>
      </c>
      <c r="X15" s="1029">
        <f>'서구, 대덕 도수관'!X14+'서구, 대덕 도수관'!X51</f>
        <v>0</v>
      </c>
      <c r="Y15" s="1029">
        <f>'서구, 대덕 도수관'!Y14+'서구, 대덕 도수관'!Y51</f>
        <v>0</v>
      </c>
      <c r="Z15" s="1029">
        <f>'서구, 대덕 도수관'!Z14+'서구, 대덕 도수관'!Z51</f>
        <v>0</v>
      </c>
      <c r="AA15" s="1029">
        <f>'서구, 대덕 도수관'!AA14+'서구, 대덕 도수관'!AA51</f>
        <v>0</v>
      </c>
      <c r="AB15" s="1029">
        <f>'서구, 대덕 도수관'!AB14+'서구, 대덕 도수관'!AB51</f>
        <v>0</v>
      </c>
      <c r="AC15" s="1029">
        <f>'서구, 대덕 도수관'!AC14+'서구, 대덕 도수관'!AC51</f>
        <v>0</v>
      </c>
      <c r="AD15" s="1029">
        <f>'서구, 대덕 도수관'!AD14+'서구, 대덕 도수관'!AD51</f>
        <v>0</v>
      </c>
      <c r="AE15" s="1029">
        <f>'서구, 대덕 도수관'!AE14+'서구, 대덕 도수관'!AE51</f>
        <v>0</v>
      </c>
      <c r="AF15" s="1029">
        <f>'서구, 대덕 도수관'!AF14+'서구, 대덕 도수관'!AF51</f>
        <v>0</v>
      </c>
      <c r="AG15" s="1029">
        <f>'서구, 대덕 도수관'!AG14+'서구, 대덕 도수관'!AG51</f>
        <v>0</v>
      </c>
      <c r="AH15" s="1029">
        <f>'서구, 대덕 도수관'!AH14+'서구, 대덕 도수관'!AH51</f>
        <v>0</v>
      </c>
      <c r="AI15" s="1029">
        <f>'서구, 대덕 도수관'!AI14+'서구, 대덕 도수관'!AI51</f>
        <v>0</v>
      </c>
      <c r="AJ15" s="1030">
        <f>'서구, 대덕 도수관'!AJ14+'서구, 대덕 도수관'!AJ51</f>
        <v>0</v>
      </c>
      <c r="AK15" s="1030">
        <f>'서구, 대덕 도수관'!AK14+'서구, 대덕 도수관'!AK51</f>
        <v>0</v>
      </c>
    </row>
    <row r="16" spans="1:37" s="40" customFormat="1" ht="26.25" customHeight="1" x14ac:dyDescent="0.15">
      <c r="A16" s="3094"/>
      <c r="B16" s="1028" t="s">
        <v>847</v>
      </c>
      <c r="C16" s="1026">
        <f t="shared" si="8"/>
        <v>0</v>
      </c>
      <c r="D16" s="1029">
        <f>'서구, 대덕 도수관'!D15+'서구, 대덕 도수관'!D52</f>
        <v>0</v>
      </c>
      <c r="E16" s="1029">
        <f>'서구, 대덕 도수관'!E15+'서구, 대덕 도수관'!E52</f>
        <v>0</v>
      </c>
      <c r="F16" s="1029">
        <f>'서구, 대덕 도수관'!F15+'서구, 대덕 도수관'!F52</f>
        <v>0</v>
      </c>
      <c r="G16" s="1029">
        <f>'서구, 대덕 도수관'!G15+'서구, 대덕 도수관'!G52</f>
        <v>0</v>
      </c>
      <c r="H16" s="1029">
        <f>'서구, 대덕 도수관'!H15+'서구, 대덕 도수관'!H52</f>
        <v>0</v>
      </c>
      <c r="I16" s="1029">
        <f>'서구, 대덕 도수관'!I15+'서구, 대덕 도수관'!I52</f>
        <v>0</v>
      </c>
      <c r="J16" s="1029">
        <f>'서구, 대덕 도수관'!J15+'서구, 대덕 도수관'!J52</f>
        <v>0</v>
      </c>
      <c r="K16" s="1029">
        <f>'서구, 대덕 도수관'!K15+'서구, 대덕 도수관'!K52</f>
        <v>0</v>
      </c>
      <c r="L16" s="1029">
        <f>'서구, 대덕 도수관'!L15+'서구, 대덕 도수관'!L52</f>
        <v>0</v>
      </c>
      <c r="M16" s="1029">
        <f>'서구, 대덕 도수관'!M15+'서구, 대덕 도수관'!M52</f>
        <v>0</v>
      </c>
      <c r="N16" s="1029">
        <f>'서구, 대덕 도수관'!N15+'서구, 대덕 도수관'!N52</f>
        <v>0</v>
      </c>
      <c r="O16" s="1029">
        <f>'서구, 대덕 도수관'!O15+'서구, 대덕 도수관'!O52</f>
        <v>0</v>
      </c>
      <c r="P16" s="1029">
        <f>'서구, 대덕 도수관'!P15+'서구, 대덕 도수관'!P52</f>
        <v>0</v>
      </c>
      <c r="Q16" s="1029">
        <f>'서구, 대덕 도수관'!Q15+'서구, 대덕 도수관'!Q52</f>
        <v>0</v>
      </c>
      <c r="R16" s="1029">
        <f>'서구, 대덕 도수관'!R15+'서구, 대덕 도수관'!R52</f>
        <v>0</v>
      </c>
      <c r="S16" s="1029">
        <f>'서구, 대덕 도수관'!S15+'서구, 대덕 도수관'!S52</f>
        <v>0</v>
      </c>
      <c r="T16" s="1029">
        <f>'서구, 대덕 도수관'!T15+'서구, 대덕 도수관'!T52</f>
        <v>0</v>
      </c>
      <c r="U16" s="1029">
        <f>'서구, 대덕 도수관'!U15+'서구, 대덕 도수관'!U52</f>
        <v>0</v>
      </c>
      <c r="V16" s="1029">
        <f>'서구, 대덕 도수관'!V15+'서구, 대덕 도수관'!V52</f>
        <v>0</v>
      </c>
      <c r="W16" s="1029">
        <f>'서구, 대덕 도수관'!W15+'서구, 대덕 도수관'!W52</f>
        <v>0</v>
      </c>
      <c r="X16" s="1029">
        <f>'서구, 대덕 도수관'!X15+'서구, 대덕 도수관'!X52</f>
        <v>0</v>
      </c>
      <c r="Y16" s="1029">
        <f>'서구, 대덕 도수관'!Y15+'서구, 대덕 도수관'!Y52</f>
        <v>0</v>
      </c>
      <c r="Z16" s="1029">
        <f>'서구, 대덕 도수관'!Z15+'서구, 대덕 도수관'!Z52</f>
        <v>0</v>
      </c>
      <c r="AA16" s="1029">
        <f>'서구, 대덕 도수관'!AA15+'서구, 대덕 도수관'!AA52</f>
        <v>0</v>
      </c>
      <c r="AB16" s="1029">
        <f>'서구, 대덕 도수관'!AB15+'서구, 대덕 도수관'!AB52</f>
        <v>0</v>
      </c>
      <c r="AC16" s="1029">
        <f>'서구, 대덕 도수관'!AC15+'서구, 대덕 도수관'!AC52</f>
        <v>0</v>
      </c>
      <c r="AD16" s="1029">
        <f>'서구, 대덕 도수관'!AD15+'서구, 대덕 도수관'!AD52</f>
        <v>0</v>
      </c>
      <c r="AE16" s="1029">
        <f>'서구, 대덕 도수관'!AE15+'서구, 대덕 도수관'!AE52</f>
        <v>0</v>
      </c>
      <c r="AF16" s="1029">
        <f>'서구, 대덕 도수관'!AF15+'서구, 대덕 도수관'!AF52</f>
        <v>0</v>
      </c>
      <c r="AG16" s="1029">
        <f>'서구, 대덕 도수관'!AG15+'서구, 대덕 도수관'!AG52</f>
        <v>0</v>
      </c>
      <c r="AH16" s="1029">
        <f>'서구, 대덕 도수관'!AH15+'서구, 대덕 도수관'!AH52</f>
        <v>0</v>
      </c>
      <c r="AI16" s="1029">
        <f>'서구, 대덕 도수관'!AI15+'서구, 대덕 도수관'!AI52</f>
        <v>0</v>
      </c>
      <c r="AJ16" s="1030">
        <f>'서구, 대덕 도수관'!AJ15+'서구, 대덕 도수관'!AJ52</f>
        <v>0</v>
      </c>
      <c r="AK16" s="1030">
        <f>'서구, 대덕 도수관'!AK15+'서구, 대덕 도수관'!AK52</f>
        <v>0</v>
      </c>
    </row>
    <row r="17" spans="1:37" s="40" customFormat="1" ht="26.25" customHeight="1" x14ac:dyDescent="0.15">
      <c r="A17" s="3094" t="s">
        <v>291</v>
      </c>
      <c r="B17" s="301" t="s">
        <v>346</v>
      </c>
      <c r="C17" s="609">
        <f>SUM(D17:AK17)</f>
        <v>4229.32</v>
      </c>
      <c r="D17" s="609">
        <f>SUM(D18:D20)</f>
        <v>3692.04</v>
      </c>
      <c r="E17" s="609">
        <f t="shared" ref="E17:AE17" si="9">SUM(E18:E20)</f>
        <v>0</v>
      </c>
      <c r="F17" s="609">
        <f t="shared" si="9"/>
        <v>0</v>
      </c>
      <c r="G17" s="609">
        <f t="shared" si="9"/>
        <v>0</v>
      </c>
      <c r="H17" s="609">
        <f t="shared" si="9"/>
        <v>0</v>
      </c>
      <c r="I17" s="609">
        <f t="shared" si="9"/>
        <v>0</v>
      </c>
      <c r="J17" s="609">
        <f t="shared" si="9"/>
        <v>0</v>
      </c>
      <c r="K17" s="609">
        <f t="shared" si="9"/>
        <v>0</v>
      </c>
      <c r="L17" s="609">
        <f t="shared" si="9"/>
        <v>0</v>
      </c>
      <c r="M17" s="609">
        <f t="shared" si="9"/>
        <v>0</v>
      </c>
      <c r="N17" s="609">
        <f t="shared" si="9"/>
        <v>0</v>
      </c>
      <c r="O17" s="609">
        <f t="shared" si="9"/>
        <v>0</v>
      </c>
      <c r="P17" s="609">
        <f t="shared" si="9"/>
        <v>0</v>
      </c>
      <c r="Q17" s="609">
        <f t="shared" si="9"/>
        <v>0</v>
      </c>
      <c r="R17" s="609">
        <f t="shared" si="9"/>
        <v>0</v>
      </c>
      <c r="S17" s="609">
        <f t="shared" si="9"/>
        <v>0</v>
      </c>
      <c r="T17" s="609">
        <f t="shared" si="9"/>
        <v>0</v>
      </c>
      <c r="U17" s="609">
        <f t="shared" si="9"/>
        <v>357.4</v>
      </c>
      <c r="V17" s="609">
        <f t="shared" si="9"/>
        <v>0</v>
      </c>
      <c r="W17" s="609">
        <f t="shared" si="9"/>
        <v>0</v>
      </c>
      <c r="X17" s="609">
        <f t="shared" si="9"/>
        <v>0</v>
      </c>
      <c r="Y17" s="609">
        <f t="shared" si="9"/>
        <v>0</v>
      </c>
      <c r="Z17" s="609">
        <f t="shared" si="9"/>
        <v>179.88</v>
      </c>
      <c r="AA17" s="609">
        <f t="shared" si="9"/>
        <v>0</v>
      </c>
      <c r="AB17" s="609">
        <f t="shared" si="9"/>
        <v>0</v>
      </c>
      <c r="AC17" s="609">
        <f t="shared" si="9"/>
        <v>0</v>
      </c>
      <c r="AD17" s="609">
        <f t="shared" si="9"/>
        <v>0</v>
      </c>
      <c r="AE17" s="609">
        <f t="shared" si="9"/>
        <v>0</v>
      </c>
      <c r="AF17" s="609">
        <f t="shared" ref="AF17:AK17" si="10">SUM(AF18:AF20)</f>
        <v>0</v>
      </c>
      <c r="AG17" s="609">
        <f t="shared" si="10"/>
        <v>0</v>
      </c>
      <c r="AH17" s="609">
        <f t="shared" si="10"/>
        <v>0</v>
      </c>
      <c r="AI17" s="609">
        <f t="shared" si="10"/>
        <v>0</v>
      </c>
      <c r="AJ17" s="614">
        <f t="shared" si="10"/>
        <v>0</v>
      </c>
      <c r="AK17" s="614">
        <f t="shared" si="10"/>
        <v>0</v>
      </c>
    </row>
    <row r="18" spans="1:37" s="40" customFormat="1" ht="26.25" customHeight="1" x14ac:dyDescent="0.15">
      <c r="A18" s="3094"/>
      <c r="B18" s="1028" t="s">
        <v>344</v>
      </c>
      <c r="C18" s="1026">
        <f>SUM(D18:AK18)</f>
        <v>357.4</v>
      </c>
      <c r="D18" s="1029">
        <f>'서구, 대덕 도수관'!D17+'서구, 대덕 도수관'!D54</f>
        <v>0</v>
      </c>
      <c r="E18" s="1029">
        <f>'서구, 대덕 도수관'!E17+'서구, 대덕 도수관'!E54</f>
        <v>0</v>
      </c>
      <c r="F18" s="1029">
        <f>'서구, 대덕 도수관'!F17+'서구, 대덕 도수관'!F54</f>
        <v>0</v>
      </c>
      <c r="G18" s="1029">
        <f>'서구, 대덕 도수관'!G17+'서구, 대덕 도수관'!G54</f>
        <v>0</v>
      </c>
      <c r="H18" s="1029">
        <f>'서구, 대덕 도수관'!H17+'서구, 대덕 도수관'!H54</f>
        <v>0</v>
      </c>
      <c r="I18" s="1029">
        <f>'서구, 대덕 도수관'!I17+'서구, 대덕 도수관'!I54</f>
        <v>0</v>
      </c>
      <c r="J18" s="1029">
        <f>'서구, 대덕 도수관'!J17+'서구, 대덕 도수관'!J54</f>
        <v>0</v>
      </c>
      <c r="K18" s="1029">
        <f>'서구, 대덕 도수관'!K17+'서구, 대덕 도수관'!K54</f>
        <v>0</v>
      </c>
      <c r="L18" s="1029">
        <f>'서구, 대덕 도수관'!L17+'서구, 대덕 도수관'!L54</f>
        <v>0</v>
      </c>
      <c r="M18" s="1029">
        <f>'서구, 대덕 도수관'!M17+'서구, 대덕 도수관'!M54</f>
        <v>0</v>
      </c>
      <c r="N18" s="1029">
        <f>'서구, 대덕 도수관'!N17+'서구, 대덕 도수관'!N54</f>
        <v>0</v>
      </c>
      <c r="O18" s="1029">
        <f>'서구, 대덕 도수관'!O17+'서구, 대덕 도수관'!O54</f>
        <v>0</v>
      </c>
      <c r="P18" s="1029">
        <f>'서구, 대덕 도수관'!P17+'서구, 대덕 도수관'!P54</f>
        <v>0</v>
      </c>
      <c r="Q18" s="1029">
        <f>'서구, 대덕 도수관'!Q17+'서구, 대덕 도수관'!Q54</f>
        <v>0</v>
      </c>
      <c r="R18" s="1029">
        <f>'서구, 대덕 도수관'!R17+'서구, 대덕 도수관'!R54</f>
        <v>0</v>
      </c>
      <c r="S18" s="1029">
        <f>'서구, 대덕 도수관'!S17+'서구, 대덕 도수관'!S54</f>
        <v>0</v>
      </c>
      <c r="T18" s="1029">
        <f>'서구, 대덕 도수관'!T17+'서구, 대덕 도수관'!T54</f>
        <v>0</v>
      </c>
      <c r="U18" s="1029">
        <f>'서구, 대덕 도수관'!U17+'서구, 대덕 도수관'!U54</f>
        <v>357.4</v>
      </c>
      <c r="V18" s="1029">
        <f>'서구, 대덕 도수관'!V17+'서구, 대덕 도수관'!V54</f>
        <v>0</v>
      </c>
      <c r="W18" s="1029">
        <f>'서구, 대덕 도수관'!W17+'서구, 대덕 도수관'!W54</f>
        <v>0</v>
      </c>
      <c r="X18" s="1029">
        <f>'서구, 대덕 도수관'!X17+'서구, 대덕 도수관'!X54</f>
        <v>0</v>
      </c>
      <c r="Y18" s="1029">
        <f>'서구, 대덕 도수관'!Y17+'서구, 대덕 도수관'!Y54</f>
        <v>0</v>
      </c>
      <c r="Z18" s="1029">
        <f>'서구, 대덕 도수관'!Z17+'서구, 대덕 도수관'!Z54</f>
        <v>0</v>
      </c>
      <c r="AA18" s="1029">
        <f>'서구, 대덕 도수관'!AA17+'서구, 대덕 도수관'!AA54</f>
        <v>0</v>
      </c>
      <c r="AB18" s="1029">
        <f>'서구, 대덕 도수관'!AB17+'서구, 대덕 도수관'!AB54</f>
        <v>0</v>
      </c>
      <c r="AC18" s="1029">
        <f>'서구, 대덕 도수관'!AC17+'서구, 대덕 도수관'!AC54</f>
        <v>0</v>
      </c>
      <c r="AD18" s="1029">
        <f>'서구, 대덕 도수관'!AD17+'서구, 대덕 도수관'!AD54</f>
        <v>0</v>
      </c>
      <c r="AE18" s="1029">
        <f>'서구, 대덕 도수관'!AE17+'서구, 대덕 도수관'!AE54</f>
        <v>0</v>
      </c>
      <c r="AF18" s="1029">
        <f>'서구, 대덕 도수관'!AF17+'서구, 대덕 도수관'!AF54</f>
        <v>0</v>
      </c>
      <c r="AG18" s="1029">
        <f>'서구, 대덕 도수관'!AG17+'서구, 대덕 도수관'!AG54</f>
        <v>0</v>
      </c>
      <c r="AH18" s="1029">
        <f>'서구, 대덕 도수관'!AH17+'서구, 대덕 도수관'!AH54</f>
        <v>0</v>
      </c>
      <c r="AI18" s="1029">
        <f>'서구, 대덕 도수관'!AI17+'서구, 대덕 도수관'!AI54</f>
        <v>0</v>
      </c>
      <c r="AJ18" s="1030">
        <f>'서구, 대덕 도수관'!AJ17+'서구, 대덕 도수관'!AJ54</f>
        <v>0</v>
      </c>
      <c r="AK18" s="1030">
        <f>'서구, 대덕 도수관'!AK17+'서구, 대덕 도수관'!AK54</f>
        <v>0</v>
      </c>
    </row>
    <row r="19" spans="1:37" s="40" customFormat="1" ht="26.25" customHeight="1" x14ac:dyDescent="0.15">
      <c r="A19" s="3094"/>
      <c r="B19" s="1028" t="s">
        <v>345</v>
      </c>
      <c r="C19" s="1026">
        <f t="shared" ref="C19:C20" si="11">SUM(D19:AK19)</f>
        <v>3762.8</v>
      </c>
      <c r="D19" s="1029">
        <f>'서구, 대덕 도수관'!D18+'서구, 대덕 도수관'!D55</f>
        <v>3692.04</v>
      </c>
      <c r="E19" s="1029">
        <f>'서구, 대덕 도수관'!E18+'서구, 대덕 도수관'!E55</f>
        <v>0</v>
      </c>
      <c r="F19" s="1029">
        <f>'서구, 대덕 도수관'!F18+'서구, 대덕 도수관'!F55</f>
        <v>0</v>
      </c>
      <c r="G19" s="1029">
        <f>'서구, 대덕 도수관'!G18+'서구, 대덕 도수관'!G55</f>
        <v>0</v>
      </c>
      <c r="H19" s="1029">
        <f>'서구, 대덕 도수관'!H18+'서구, 대덕 도수관'!H55</f>
        <v>0</v>
      </c>
      <c r="I19" s="1029">
        <f>'서구, 대덕 도수관'!I18+'서구, 대덕 도수관'!I55</f>
        <v>0</v>
      </c>
      <c r="J19" s="1029">
        <f>'서구, 대덕 도수관'!J18+'서구, 대덕 도수관'!J55</f>
        <v>0</v>
      </c>
      <c r="K19" s="1029">
        <f>'서구, 대덕 도수관'!K18+'서구, 대덕 도수관'!K55</f>
        <v>0</v>
      </c>
      <c r="L19" s="1029">
        <f>'서구, 대덕 도수관'!L18+'서구, 대덕 도수관'!L55</f>
        <v>0</v>
      </c>
      <c r="M19" s="1029">
        <f>'서구, 대덕 도수관'!M18+'서구, 대덕 도수관'!M55</f>
        <v>0</v>
      </c>
      <c r="N19" s="1029">
        <f>'서구, 대덕 도수관'!N18+'서구, 대덕 도수관'!N55</f>
        <v>0</v>
      </c>
      <c r="O19" s="1029">
        <f>'서구, 대덕 도수관'!O18+'서구, 대덕 도수관'!O55</f>
        <v>0</v>
      </c>
      <c r="P19" s="1029">
        <f>'서구, 대덕 도수관'!P18+'서구, 대덕 도수관'!P55</f>
        <v>0</v>
      </c>
      <c r="Q19" s="1029">
        <f>'서구, 대덕 도수관'!Q18+'서구, 대덕 도수관'!Q55</f>
        <v>0</v>
      </c>
      <c r="R19" s="1029">
        <f>'서구, 대덕 도수관'!R18+'서구, 대덕 도수관'!R55</f>
        <v>0</v>
      </c>
      <c r="S19" s="1029">
        <f>'서구, 대덕 도수관'!S18+'서구, 대덕 도수관'!S55</f>
        <v>0</v>
      </c>
      <c r="T19" s="1029">
        <f>'서구, 대덕 도수관'!T18+'서구, 대덕 도수관'!T55</f>
        <v>0</v>
      </c>
      <c r="U19" s="1029">
        <f>'서구, 대덕 도수관'!U18+'서구, 대덕 도수관'!U55</f>
        <v>0</v>
      </c>
      <c r="V19" s="1029">
        <f>'서구, 대덕 도수관'!V18+'서구, 대덕 도수관'!V55</f>
        <v>0</v>
      </c>
      <c r="W19" s="1029">
        <f>'서구, 대덕 도수관'!W18+'서구, 대덕 도수관'!W55</f>
        <v>0</v>
      </c>
      <c r="X19" s="1029">
        <f>'서구, 대덕 도수관'!X18+'서구, 대덕 도수관'!X55</f>
        <v>0</v>
      </c>
      <c r="Y19" s="1029">
        <f>'서구, 대덕 도수관'!Y18+'서구, 대덕 도수관'!Y55</f>
        <v>0</v>
      </c>
      <c r="Z19" s="1029">
        <f>'서구, 대덕 도수관'!Z18+'서구, 대덕 도수관'!Z55</f>
        <v>70.760000000000005</v>
      </c>
      <c r="AA19" s="1029">
        <f>'서구, 대덕 도수관'!AA18+'서구, 대덕 도수관'!AA55</f>
        <v>0</v>
      </c>
      <c r="AB19" s="1029">
        <f>'서구, 대덕 도수관'!AB18+'서구, 대덕 도수관'!AB55</f>
        <v>0</v>
      </c>
      <c r="AC19" s="1029">
        <f>'서구, 대덕 도수관'!AC18+'서구, 대덕 도수관'!AC55</f>
        <v>0</v>
      </c>
      <c r="AD19" s="1029">
        <f>'서구, 대덕 도수관'!AD18+'서구, 대덕 도수관'!AD55</f>
        <v>0</v>
      </c>
      <c r="AE19" s="1029">
        <f>'서구, 대덕 도수관'!AE18+'서구, 대덕 도수관'!AE55</f>
        <v>0</v>
      </c>
      <c r="AF19" s="1029">
        <f>'서구, 대덕 도수관'!AF18+'서구, 대덕 도수관'!AF55</f>
        <v>0</v>
      </c>
      <c r="AG19" s="1029">
        <f>'서구, 대덕 도수관'!AG18+'서구, 대덕 도수관'!AG55</f>
        <v>0</v>
      </c>
      <c r="AH19" s="1029">
        <f>'서구, 대덕 도수관'!AH18+'서구, 대덕 도수관'!AH55</f>
        <v>0</v>
      </c>
      <c r="AI19" s="1029">
        <f>'서구, 대덕 도수관'!AI18+'서구, 대덕 도수관'!AI55</f>
        <v>0</v>
      </c>
      <c r="AJ19" s="1030">
        <f>'서구, 대덕 도수관'!AJ18+'서구, 대덕 도수관'!AJ55</f>
        <v>0</v>
      </c>
      <c r="AK19" s="1030">
        <f>'서구, 대덕 도수관'!AK18+'서구, 대덕 도수관'!AK55</f>
        <v>0</v>
      </c>
    </row>
    <row r="20" spans="1:37" s="40" customFormat="1" ht="26.25" customHeight="1" x14ac:dyDescent="0.15">
      <c r="A20" s="3094"/>
      <c r="B20" s="1028" t="s">
        <v>847</v>
      </c>
      <c r="C20" s="1026">
        <f t="shared" si="11"/>
        <v>109.12</v>
      </c>
      <c r="D20" s="1029">
        <f>'서구, 대덕 도수관'!D19+'서구, 대덕 도수관'!D56</f>
        <v>0</v>
      </c>
      <c r="E20" s="1029">
        <f>'서구, 대덕 도수관'!E19+'서구, 대덕 도수관'!E56</f>
        <v>0</v>
      </c>
      <c r="F20" s="1029">
        <f>'서구, 대덕 도수관'!F19+'서구, 대덕 도수관'!F56</f>
        <v>0</v>
      </c>
      <c r="G20" s="1029">
        <f>'서구, 대덕 도수관'!G19+'서구, 대덕 도수관'!G56</f>
        <v>0</v>
      </c>
      <c r="H20" s="1029">
        <f>'서구, 대덕 도수관'!H19+'서구, 대덕 도수관'!H56</f>
        <v>0</v>
      </c>
      <c r="I20" s="1029">
        <f>'서구, 대덕 도수관'!I19+'서구, 대덕 도수관'!I56</f>
        <v>0</v>
      </c>
      <c r="J20" s="1029">
        <f>'서구, 대덕 도수관'!J19+'서구, 대덕 도수관'!J56</f>
        <v>0</v>
      </c>
      <c r="K20" s="1029">
        <f>'서구, 대덕 도수관'!K19+'서구, 대덕 도수관'!K56</f>
        <v>0</v>
      </c>
      <c r="L20" s="1029">
        <f>'서구, 대덕 도수관'!L19+'서구, 대덕 도수관'!L56</f>
        <v>0</v>
      </c>
      <c r="M20" s="1029">
        <f>'서구, 대덕 도수관'!M19+'서구, 대덕 도수관'!M56</f>
        <v>0</v>
      </c>
      <c r="N20" s="1029">
        <f>'서구, 대덕 도수관'!N19+'서구, 대덕 도수관'!N56</f>
        <v>0</v>
      </c>
      <c r="O20" s="1029">
        <f>'서구, 대덕 도수관'!O19+'서구, 대덕 도수관'!O56</f>
        <v>0</v>
      </c>
      <c r="P20" s="1029">
        <f>'서구, 대덕 도수관'!P19+'서구, 대덕 도수관'!P56</f>
        <v>0</v>
      </c>
      <c r="Q20" s="1029">
        <f>'서구, 대덕 도수관'!Q19+'서구, 대덕 도수관'!Q56</f>
        <v>0</v>
      </c>
      <c r="R20" s="1029">
        <f>'서구, 대덕 도수관'!R19+'서구, 대덕 도수관'!R56</f>
        <v>0</v>
      </c>
      <c r="S20" s="1029">
        <f>'서구, 대덕 도수관'!S19+'서구, 대덕 도수관'!S56</f>
        <v>0</v>
      </c>
      <c r="T20" s="1029">
        <f>'서구, 대덕 도수관'!T19+'서구, 대덕 도수관'!T56</f>
        <v>0</v>
      </c>
      <c r="U20" s="1029">
        <f>'서구, 대덕 도수관'!U19+'서구, 대덕 도수관'!U56</f>
        <v>0</v>
      </c>
      <c r="V20" s="1029">
        <f>'서구, 대덕 도수관'!V19+'서구, 대덕 도수관'!V56</f>
        <v>0</v>
      </c>
      <c r="W20" s="1029">
        <f>'서구, 대덕 도수관'!W19+'서구, 대덕 도수관'!W56</f>
        <v>0</v>
      </c>
      <c r="X20" s="1029">
        <f>'서구, 대덕 도수관'!X19+'서구, 대덕 도수관'!X56</f>
        <v>0</v>
      </c>
      <c r="Y20" s="1029">
        <f>'서구, 대덕 도수관'!Y19+'서구, 대덕 도수관'!Y56</f>
        <v>0</v>
      </c>
      <c r="Z20" s="1029">
        <f>'서구, 대덕 도수관'!Z19+'서구, 대덕 도수관'!Z56</f>
        <v>109.12</v>
      </c>
      <c r="AA20" s="1029">
        <f>'서구, 대덕 도수관'!AA19+'서구, 대덕 도수관'!AA56</f>
        <v>0</v>
      </c>
      <c r="AB20" s="1029">
        <f>'서구, 대덕 도수관'!AB19+'서구, 대덕 도수관'!AB56</f>
        <v>0</v>
      </c>
      <c r="AC20" s="1029">
        <f>'서구, 대덕 도수관'!AC19+'서구, 대덕 도수관'!AC56</f>
        <v>0</v>
      </c>
      <c r="AD20" s="1029">
        <f>'서구, 대덕 도수관'!AD19+'서구, 대덕 도수관'!AD56</f>
        <v>0</v>
      </c>
      <c r="AE20" s="1029">
        <f>'서구, 대덕 도수관'!AE19+'서구, 대덕 도수관'!AE56</f>
        <v>0</v>
      </c>
      <c r="AF20" s="1029">
        <f>'서구, 대덕 도수관'!AF19+'서구, 대덕 도수관'!AF56</f>
        <v>0</v>
      </c>
      <c r="AG20" s="1029">
        <f>'서구, 대덕 도수관'!AG19+'서구, 대덕 도수관'!AG56</f>
        <v>0</v>
      </c>
      <c r="AH20" s="1029">
        <f>'서구, 대덕 도수관'!AH19+'서구, 대덕 도수관'!AH56</f>
        <v>0</v>
      </c>
      <c r="AI20" s="1029">
        <f>'서구, 대덕 도수관'!AI19+'서구, 대덕 도수관'!AI56</f>
        <v>0</v>
      </c>
      <c r="AJ20" s="1030">
        <f>'서구, 대덕 도수관'!AJ19+'서구, 대덕 도수관'!AJ56</f>
        <v>0</v>
      </c>
      <c r="AK20" s="1030">
        <f>'서구, 대덕 도수관'!AK19+'서구, 대덕 도수관'!AK56</f>
        <v>0</v>
      </c>
    </row>
    <row r="21" spans="1:37" s="40" customFormat="1" ht="26.25" customHeight="1" x14ac:dyDescent="0.15">
      <c r="A21" s="3094" t="s">
        <v>347</v>
      </c>
      <c r="B21" s="301" t="s">
        <v>346</v>
      </c>
      <c r="C21" s="609">
        <f>SUM(D21:AK21)</f>
        <v>5045.33</v>
      </c>
      <c r="D21" s="609">
        <f>SUM(D22:D24)</f>
        <v>567.79999999999995</v>
      </c>
      <c r="E21" s="609">
        <f t="shared" ref="E21:AE21" si="12">SUM(E22:E24)</f>
        <v>0</v>
      </c>
      <c r="F21" s="609">
        <f t="shared" si="12"/>
        <v>0</v>
      </c>
      <c r="G21" s="609">
        <f t="shared" si="12"/>
        <v>0</v>
      </c>
      <c r="H21" s="609">
        <f t="shared" si="12"/>
        <v>0</v>
      </c>
      <c r="I21" s="609">
        <f t="shared" si="12"/>
        <v>0</v>
      </c>
      <c r="J21" s="609">
        <f t="shared" si="12"/>
        <v>0</v>
      </c>
      <c r="K21" s="609">
        <f t="shared" si="12"/>
        <v>0</v>
      </c>
      <c r="L21" s="609">
        <f t="shared" si="12"/>
        <v>0</v>
      </c>
      <c r="M21" s="609">
        <f t="shared" si="12"/>
        <v>0</v>
      </c>
      <c r="N21" s="609">
        <f t="shared" si="12"/>
        <v>3076.31</v>
      </c>
      <c r="O21" s="609">
        <f t="shared" si="12"/>
        <v>0</v>
      </c>
      <c r="P21" s="609">
        <f t="shared" si="12"/>
        <v>0</v>
      </c>
      <c r="Q21" s="609">
        <f t="shared" si="12"/>
        <v>0</v>
      </c>
      <c r="R21" s="609">
        <f t="shared" si="12"/>
        <v>0</v>
      </c>
      <c r="S21" s="609">
        <f t="shared" si="12"/>
        <v>0</v>
      </c>
      <c r="T21" s="609">
        <f t="shared" si="12"/>
        <v>240.2</v>
      </c>
      <c r="U21" s="609">
        <f t="shared" si="12"/>
        <v>412.17</v>
      </c>
      <c r="V21" s="609">
        <f t="shared" si="12"/>
        <v>0</v>
      </c>
      <c r="W21" s="609">
        <f t="shared" si="12"/>
        <v>0</v>
      </c>
      <c r="X21" s="609">
        <f t="shared" si="12"/>
        <v>0</v>
      </c>
      <c r="Y21" s="609">
        <f t="shared" si="12"/>
        <v>0</v>
      </c>
      <c r="Z21" s="609">
        <f t="shared" si="12"/>
        <v>68.849999999999994</v>
      </c>
      <c r="AA21" s="609">
        <f t="shared" si="12"/>
        <v>0</v>
      </c>
      <c r="AB21" s="609">
        <f t="shared" si="12"/>
        <v>0</v>
      </c>
      <c r="AC21" s="609">
        <f t="shared" si="12"/>
        <v>0</v>
      </c>
      <c r="AD21" s="609">
        <f t="shared" si="12"/>
        <v>0</v>
      </c>
      <c r="AE21" s="609">
        <f t="shared" si="12"/>
        <v>0</v>
      </c>
      <c r="AF21" s="609">
        <f t="shared" ref="AF21:AK21" si="13">SUM(AF22:AF24)</f>
        <v>0</v>
      </c>
      <c r="AG21" s="609">
        <f t="shared" si="13"/>
        <v>0</v>
      </c>
      <c r="AH21" s="609">
        <f t="shared" si="13"/>
        <v>0</v>
      </c>
      <c r="AI21" s="609">
        <f t="shared" si="13"/>
        <v>680</v>
      </c>
      <c r="AJ21" s="614">
        <f t="shared" si="13"/>
        <v>0</v>
      </c>
      <c r="AK21" s="614">
        <f t="shared" si="13"/>
        <v>0</v>
      </c>
    </row>
    <row r="22" spans="1:37" s="40" customFormat="1" ht="26.25" customHeight="1" x14ac:dyDescent="0.15">
      <c r="A22" s="3094"/>
      <c r="B22" s="1028" t="s">
        <v>344</v>
      </c>
      <c r="C22" s="1026">
        <f>SUM(D22:AK22)</f>
        <v>879.17000000000007</v>
      </c>
      <c r="D22" s="1029">
        <f>'서구, 대덕 도수관'!D21+'서구, 대덕 도수관'!D58</f>
        <v>226.8</v>
      </c>
      <c r="E22" s="1029">
        <f>'서구, 대덕 도수관'!E21+'서구, 대덕 도수관'!E58</f>
        <v>0</v>
      </c>
      <c r="F22" s="1029">
        <f>'서구, 대덕 도수관'!F21+'서구, 대덕 도수관'!F58</f>
        <v>0</v>
      </c>
      <c r="G22" s="1029">
        <f>'서구, 대덕 도수관'!G21+'서구, 대덕 도수관'!G58</f>
        <v>0</v>
      </c>
      <c r="H22" s="1029">
        <f>'서구, 대덕 도수관'!H21+'서구, 대덕 도수관'!H58</f>
        <v>0</v>
      </c>
      <c r="I22" s="1029">
        <f>'서구, 대덕 도수관'!I21+'서구, 대덕 도수관'!I58</f>
        <v>0</v>
      </c>
      <c r="J22" s="1029">
        <f>'서구, 대덕 도수관'!J21+'서구, 대덕 도수관'!J58</f>
        <v>0</v>
      </c>
      <c r="K22" s="1029">
        <f>'서구, 대덕 도수관'!K21+'서구, 대덕 도수관'!K58</f>
        <v>0</v>
      </c>
      <c r="L22" s="1029">
        <f>'서구, 대덕 도수관'!L21+'서구, 대덕 도수관'!L58</f>
        <v>0</v>
      </c>
      <c r="M22" s="1029">
        <f>'서구, 대덕 도수관'!M21+'서구, 대덕 도수관'!M58</f>
        <v>0</v>
      </c>
      <c r="N22" s="1029">
        <f>'서구, 대덕 도수관'!N21+'서구, 대덕 도수관'!N58</f>
        <v>0</v>
      </c>
      <c r="O22" s="1029">
        <f>'서구, 대덕 도수관'!O21+'서구, 대덕 도수관'!O58</f>
        <v>0</v>
      </c>
      <c r="P22" s="1029">
        <f>'서구, 대덕 도수관'!P21+'서구, 대덕 도수관'!P58</f>
        <v>0</v>
      </c>
      <c r="Q22" s="1029">
        <f>'서구, 대덕 도수관'!Q21+'서구, 대덕 도수관'!Q58</f>
        <v>0</v>
      </c>
      <c r="R22" s="1029">
        <f>'서구, 대덕 도수관'!R21+'서구, 대덕 도수관'!R58</f>
        <v>0</v>
      </c>
      <c r="S22" s="1029">
        <f>'서구, 대덕 도수관'!S21+'서구, 대덕 도수관'!S58</f>
        <v>0</v>
      </c>
      <c r="T22" s="1029">
        <f>'서구, 대덕 도수관'!T21+'서구, 대덕 도수관'!T58</f>
        <v>240.2</v>
      </c>
      <c r="U22" s="1029">
        <f>'서구, 대덕 도수관'!U21+'서구, 대덕 도수관'!U58</f>
        <v>412.17</v>
      </c>
      <c r="V22" s="1029">
        <f>'서구, 대덕 도수관'!V21+'서구, 대덕 도수관'!V58</f>
        <v>0</v>
      </c>
      <c r="W22" s="1029">
        <f>'서구, 대덕 도수관'!W21+'서구, 대덕 도수관'!W58</f>
        <v>0</v>
      </c>
      <c r="X22" s="1029">
        <f>'서구, 대덕 도수관'!X21+'서구, 대덕 도수관'!X58</f>
        <v>0</v>
      </c>
      <c r="Y22" s="1029">
        <f>'서구, 대덕 도수관'!Y21+'서구, 대덕 도수관'!Y58</f>
        <v>0</v>
      </c>
      <c r="Z22" s="1029">
        <f>'서구, 대덕 도수관'!Z21+'서구, 대덕 도수관'!Z58</f>
        <v>0</v>
      </c>
      <c r="AA22" s="1029">
        <f>'서구, 대덕 도수관'!AA21+'서구, 대덕 도수관'!AA58</f>
        <v>0</v>
      </c>
      <c r="AB22" s="1029">
        <f>'서구, 대덕 도수관'!AB21+'서구, 대덕 도수관'!AB58</f>
        <v>0</v>
      </c>
      <c r="AC22" s="1029">
        <f>'서구, 대덕 도수관'!AC21+'서구, 대덕 도수관'!AC58</f>
        <v>0</v>
      </c>
      <c r="AD22" s="1029">
        <f>'서구, 대덕 도수관'!AD21+'서구, 대덕 도수관'!AD58</f>
        <v>0</v>
      </c>
      <c r="AE22" s="1029">
        <f>'서구, 대덕 도수관'!AE21+'서구, 대덕 도수관'!AE58</f>
        <v>0</v>
      </c>
      <c r="AF22" s="1029">
        <f>'서구, 대덕 도수관'!AF21+'서구, 대덕 도수관'!AF58</f>
        <v>0</v>
      </c>
      <c r="AG22" s="1029">
        <f>'서구, 대덕 도수관'!AG21+'서구, 대덕 도수관'!AG58</f>
        <v>0</v>
      </c>
      <c r="AH22" s="1029">
        <f>'서구, 대덕 도수관'!AH21+'서구, 대덕 도수관'!AH58</f>
        <v>0</v>
      </c>
      <c r="AI22" s="1029">
        <f>'서구, 대덕 도수관'!AI21+'서구, 대덕 도수관'!AI58</f>
        <v>0</v>
      </c>
      <c r="AJ22" s="1030">
        <f>'서구, 대덕 도수관'!AJ21+'서구, 대덕 도수관'!AJ58</f>
        <v>0</v>
      </c>
      <c r="AK22" s="1030">
        <f>'서구, 대덕 도수관'!AK21+'서구, 대덕 도수관'!AK58</f>
        <v>0</v>
      </c>
    </row>
    <row r="23" spans="1:37" s="40" customFormat="1" ht="26.25" customHeight="1" x14ac:dyDescent="0.15">
      <c r="A23" s="3094"/>
      <c r="B23" s="1028" t="s">
        <v>345</v>
      </c>
      <c r="C23" s="1026">
        <f t="shared" ref="C23:C24" si="14">SUM(D23:AK23)</f>
        <v>4097.3099999999995</v>
      </c>
      <c r="D23" s="1029">
        <f>'서구, 대덕 도수관'!D22+'서구, 대덕 도수관'!D59</f>
        <v>341</v>
      </c>
      <c r="E23" s="1029">
        <f>'서구, 대덕 도수관'!E22+'서구, 대덕 도수관'!E59</f>
        <v>0</v>
      </c>
      <c r="F23" s="1029">
        <f>'서구, 대덕 도수관'!F22+'서구, 대덕 도수관'!F59</f>
        <v>0</v>
      </c>
      <c r="G23" s="1029">
        <f>'서구, 대덕 도수관'!G22+'서구, 대덕 도수관'!G59</f>
        <v>0</v>
      </c>
      <c r="H23" s="1029">
        <f>'서구, 대덕 도수관'!H22+'서구, 대덕 도수관'!H59</f>
        <v>0</v>
      </c>
      <c r="I23" s="1029">
        <f>'서구, 대덕 도수관'!I22+'서구, 대덕 도수관'!I59</f>
        <v>0</v>
      </c>
      <c r="J23" s="1029">
        <f>'서구, 대덕 도수관'!J22+'서구, 대덕 도수관'!J59</f>
        <v>0</v>
      </c>
      <c r="K23" s="1029">
        <f>'서구, 대덕 도수관'!K22+'서구, 대덕 도수관'!K59</f>
        <v>0</v>
      </c>
      <c r="L23" s="1029">
        <f>'서구, 대덕 도수관'!L22+'서구, 대덕 도수관'!L59</f>
        <v>0</v>
      </c>
      <c r="M23" s="1029">
        <f>'서구, 대덕 도수관'!M22+'서구, 대덕 도수관'!M59</f>
        <v>0</v>
      </c>
      <c r="N23" s="1029">
        <f>'서구, 대덕 도수관'!N22+'서구, 대덕 도수관'!N59</f>
        <v>3076.31</v>
      </c>
      <c r="O23" s="1029">
        <f>'서구, 대덕 도수관'!O22+'서구, 대덕 도수관'!O59</f>
        <v>0</v>
      </c>
      <c r="P23" s="1029">
        <f>'서구, 대덕 도수관'!P22+'서구, 대덕 도수관'!P59</f>
        <v>0</v>
      </c>
      <c r="Q23" s="1029">
        <f>'서구, 대덕 도수관'!Q22+'서구, 대덕 도수관'!Q59</f>
        <v>0</v>
      </c>
      <c r="R23" s="1029">
        <f>'서구, 대덕 도수관'!R22+'서구, 대덕 도수관'!R59</f>
        <v>0</v>
      </c>
      <c r="S23" s="1029">
        <f>'서구, 대덕 도수관'!S22+'서구, 대덕 도수관'!S59</f>
        <v>0</v>
      </c>
      <c r="T23" s="1029">
        <f>'서구, 대덕 도수관'!T22+'서구, 대덕 도수관'!T59</f>
        <v>0</v>
      </c>
      <c r="U23" s="1029">
        <f>'서구, 대덕 도수관'!U22+'서구, 대덕 도수관'!U59</f>
        <v>0</v>
      </c>
      <c r="V23" s="1029">
        <f>'서구, 대덕 도수관'!V22+'서구, 대덕 도수관'!V59</f>
        <v>0</v>
      </c>
      <c r="W23" s="1029">
        <f>'서구, 대덕 도수관'!W22+'서구, 대덕 도수관'!W59</f>
        <v>0</v>
      </c>
      <c r="X23" s="1029">
        <f>'서구, 대덕 도수관'!X22+'서구, 대덕 도수관'!X59</f>
        <v>0</v>
      </c>
      <c r="Y23" s="1029">
        <f>'서구, 대덕 도수관'!Y22+'서구, 대덕 도수관'!Y59</f>
        <v>0</v>
      </c>
      <c r="Z23" s="1029">
        <f>'서구, 대덕 도수관'!Z22+'서구, 대덕 도수관'!Z59</f>
        <v>0</v>
      </c>
      <c r="AA23" s="1029">
        <f>'서구, 대덕 도수관'!AA22+'서구, 대덕 도수관'!AA59</f>
        <v>0</v>
      </c>
      <c r="AB23" s="1029">
        <f>'서구, 대덕 도수관'!AB22+'서구, 대덕 도수관'!AB59</f>
        <v>0</v>
      </c>
      <c r="AC23" s="1029">
        <f>'서구, 대덕 도수관'!AC22+'서구, 대덕 도수관'!AC59</f>
        <v>0</v>
      </c>
      <c r="AD23" s="1029">
        <f>'서구, 대덕 도수관'!AD22+'서구, 대덕 도수관'!AD59</f>
        <v>0</v>
      </c>
      <c r="AE23" s="1029">
        <f>'서구, 대덕 도수관'!AE22+'서구, 대덕 도수관'!AE59</f>
        <v>0</v>
      </c>
      <c r="AF23" s="1029">
        <f>'서구, 대덕 도수관'!AF22+'서구, 대덕 도수관'!AF59</f>
        <v>0</v>
      </c>
      <c r="AG23" s="1029">
        <f>'서구, 대덕 도수관'!AG22+'서구, 대덕 도수관'!AG59</f>
        <v>0</v>
      </c>
      <c r="AH23" s="1029">
        <f>'서구, 대덕 도수관'!AH22+'서구, 대덕 도수관'!AH59</f>
        <v>0</v>
      </c>
      <c r="AI23" s="1029">
        <f>'서구, 대덕 도수관'!AI22+'서구, 대덕 도수관'!AI59</f>
        <v>680</v>
      </c>
      <c r="AJ23" s="1030">
        <f>'서구, 대덕 도수관'!AJ22+'서구, 대덕 도수관'!AJ59</f>
        <v>0</v>
      </c>
      <c r="AK23" s="1030">
        <f>'서구, 대덕 도수관'!AK22+'서구, 대덕 도수관'!AK59</f>
        <v>0</v>
      </c>
    </row>
    <row r="24" spans="1:37" s="40" customFormat="1" ht="26.25" customHeight="1" x14ac:dyDescent="0.15">
      <c r="A24" s="3094"/>
      <c r="B24" s="1028" t="s">
        <v>847</v>
      </c>
      <c r="C24" s="1026">
        <f t="shared" si="14"/>
        <v>68.849999999999994</v>
      </c>
      <c r="D24" s="1029">
        <f>'서구, 대덕 도수관'!D23+'서구, 대덕 도수관'!D60</f>
        <v>0</v>
      </c>
      <c r="E24" s="1029">
        <f>'서구, 대덕 도수관'!E23+'서구, 대덕 도수관'!E60</f>
        <v>0</v>
      </c>
      <c r="F24" s="1029">
        <f>'서구, 대덕 도수관'!F23+'서구, 대덕 도수관'!F60</f>
        <v>0</v>
      </c>
      <c r="G24" s="1029">
        <f>'서구, 대덕 도수관'!G23+'서구, 대덕 도수관'!G60</f>
        <v>0</v>
      </c>
      <c r="H24" s="1029">
        <f>'서구, 대덕 도수관'!H23+'서구, 대덕 도수관'!H60</f>
        <v>0</v>
      </c>
      <c r="I24" s="1029">
        <f>'서구, 대덕 도수관'!I23+'서구, 대덕 도수관'!I60</f>
        <v>0</v>
      </c>
      <c r="J24" s="1029">
        <f>'서구, 대덕 도수관'!J23+'서구, 대덕 도수관'!J60</f>
        <v>0</v>
      </c>
      <c r="K24" s="1029">
        <f>'서구, 대덕 도수관'!K23+'서구, 대덕 도수관'!K60</f>
        <v>0</v>
      </c>
      <c r="L24" s="1029">
        <f>'서구, 대덕 도수관'!L23+'서구, 대덕 도수관'!L60</f>
        <v>0</v>
      </c>
      <c r="M24" s="1029">
        <f>'서구, 대덕 도수관'!M23+'서구, 대덕 도수관'!M60</f>
        <v>0</v>
      </c>
      <c r="N24" s="1029">
        <f>'서구, 대덕 도수관'!N23+'서구, 대덕 도수관'!N60</f>
        <v>0</v>
      </c>
      <c r="O24" s="1029">
        <f>'서구, 대덕 도수관'!O23+'서구, 대덕 도수관'!O60</f>
        <v>0</v>
      </c>
      <c r="P24" s="1029">
        <f>'서구, 대덕 도수관'!P23+'서구, 대덕 도수관'!P60</f>
        <v>0</v>
      </c>
      <c r="Q24" s="1029">
        <f>'서구, 대덕 도수관'!Q23+'서구, 대덕 도수관'!Q60</f>
        <v>0</v>
      </c>
      <c r="R24" s="1029">
        <f>'서구, 대덕 도수관'!R23+'서구, 대덕 도수관'!R60</f>
        <v>0</v>
      </c>
      <c r="S24" s="1029">
        <f>'서구, 대덕 도수관'!S23+'서구, 대덕 도수관'!S60</f>
        <v>0</v>
      </c>
      <c r="T24" s="1029">
        <f>'서구, 대덕 도수관'!T23+'서구, 대덕 도수관'!T60</f>
        <v>0</v>
      </c>
      <c r="U24" s="1029">
        <f>'서구, 대덕 도수관'!U23+'서구, 대덕 도수관'!U60</f>
        <v>0</v>
      </c>
      <c r="V24" s="1029">
        <f>'서구, 대덕 도수관'!V23+'서구, 대덕 도수관'!V60</f>
        <v>0</v>
      </c>
      <c r="W24" s="1029">
        <f>'서구, 대덕 도수관'!W23+'서구, 대덕 도수관'!W60</f>
        <v>0</v>
      </c>
      <c r="X24" s="1029">
        <f>'서구, 대덕 도수관'!X23+'서구, 대덕 도수관'!X60</f>
        <v>0</v>
      </c>
      <c r="Y24" s="1029">
        <f>'서구, 대덕 도수관'!Y23+'서구, 대덕 도수관'!Y60</f>
        <v>0</v>
      </c>
      <c r="Z24" s="1029">
        <f>'서구, 대덕 도수관'!Z23+'서구, 대덕 도수관'!Z60</f>
        <v>68.849999999999994</v>
      </c>
      <c r="AA24" s="1029">
        <f>'서구, 대덕 도수관'!AA23+'서구, 대덕 도수관'!AA60</f>
        <v>0</v>
      </c>
      <c r="AB24" s="1029">
        <f>'서구, 대덕 도수관'!AB23+'서구, 대덕 도수관'!AB60</f>
        <v>0</v>
      </c>
      <c r="AC24" s="1029">
        <f>'서구, 대덕 도수관'!AC23+'서구, 대덕 도수관'!AC60</f>
        <v>0</v>
      </c>
      <c r="AD24" s="1029">
        <f>'서구, 대덕 도수관'!AD23+'서구, 대덕 도수관'!AD60</f>
        <v>0</v>
      </c>
      <c r="AE24" s="1029">
        <f>'서구, 대덕 도수관'!AE23+'서구, 대덕 도수관'!AE60</f>
        <v>0</v>
      </c>
      <c r="AF24" s="1029">
        <f>'서구, 대덕 도수관'!AF23+'서구, 대덕 도수관'!AF60</f>
        <v>0</v>
      </c>
      <c r="AG24" s="1029">
        <f>'서구, 대덕 도수관'!AG23+'서구, 대덕 도수관'!AG60</f>
        <v>0</v>
      </c>
      <c r="AH24" s="1029">
        <f>'서구, 대덕 도수관'!AH23+'서구, 대덕 도수관'!AH60</f>
        <v>0</v>
      </c>
      <c r="AI24" s="1029">
        <f>'서구, 대덕 도수관'!AI23+'서구, 대덕 도수관'!AI60</f>
        <v>0</v>
      </c>
      <c r="AJ24" s="1030">
        <f>'서구, 대덕 도수관'!AJ23+'서구, 대덕 도수관'!AJ60</f>
        <v>0</v>
      </c>
      <c r="AK24" s="1030">
        <f>'서구, 대덕 도수관'!AK23+'서구, 대덕 도수관'!AK60</f>
        <v>0</v>
      </c>
    </row>
    <row r="25" spans="1:37" s="40" customFormat="1" ht="26.25" customHeight="1" x14ac:dyDescent="0.15">
      <c r="A25" s="3094" t="s">
        <v>348</v>
      </c>
      <c r="B25" s="301" t="s">
        <v>346</v>
      </c>
      <c r="C25" s="609">
        <f>SUM(D25:AK25)</f>
        <v>966.75</v>
      </c>
      <c r="D25" s="609">
        <f>SUM(D26:D28)</f>
        <v>700.01</v>
      </c>
      <c r="E25" s="609">
        <f t="shared" ref="E25:AE25" si="15">SUM(E26:E28)</f>
        <v>0</v>
      </c>
      <c r="F25" s="609">
        <f t="shared" si="15"/>
        <v>0</v>
      </c>
      <c r="G25" s="609">
        <f t="shared" si="15"/>
        <v>0</v>
      </c>
      <c r="H25" s="609">
        <f t="shared" si="15"/>
        <v>0</v>
      </c>
      <c r="I25" s="609">
        <f t="shared" si="15"/>
        <v>0</v>
      </c>
      <c r="J25" s="609">
        <f t="shared" si="15"/>
        <v>0</v>
      </c>
      <c r="K25" s="609">
        <f t="shared" si="15"/>
        <v>0</v>
      </c>
      <c r="L25" s="609">
        <f t="shared" si="15"/>
        <v>0</v>
      </c>
      <c r="M25" s="609">
        <f t="shared" si="15"/>
        <v>0</v>
      </c>
      <c r="N25" s="609">
        <f t="shared" si="15"/>
        <v>0</v>
      </c>
      <c r="O25" s="609">
        <f t="shared" si="15"/>
        <v>0</v>
      </c>
      <c r="P25" s="609">
        <f t="shared" si="15"/>
        <v>0</v>
      </c>
      <c r="Q25" s="609">
        <f t="shared" si="15"/>
        <v>0</v>
      </c>
      <c r="R25" s="609">
        <f t="shared" si="15"/>
        <v>0</v>
      </c>
      <c r="S25" s="609">
        <f t="shared" si="15"/>
        <v>0</v>
      </c>
      <c r="T25" s="609">
        <f t="shared" si="15"/>
        <v>266.74</v>
      </c>
      <c r="U25" s="609">
        <f t="shared" si="15"/>
        <v>0</v>
      </c>
      <c r="V25" s="609">
        <f t="shared" si="15"/>
        <v>0</v>
      </c>
      <c r="W25" s="609">
        <f t="shared" si="15"/>
        <v>0</v>
      </c>
      <c r="X25" s="609">
        <f t="shared" si="15"/>
        <v>0</v>
      </c>
      <c r="Y25" s="609">
        <f t="shared" si="15"/>
        <v>0</v>
      </c>
      <c r="Z25" s="609">
        <f t="shared" si="15"/>
        <v>0</v>
      </c>
      <c r="AA25" s="609">
        <f t="shared" si="15"/>
        <v>0</v>
      </c>
      <c r="AB25" s="609">
        <f t="shared" si="15"/>
        <v>0</v>
      </c>
      <c r="AC25" s="609">
        <f t="shared" si="15"/>
        <v>0</v>
      </c>
      <c r="AD25" s="609">
        <f t="shared" si="15"/>
        <v>0</v>
      </c>
      <c r="AE25" s="609">
        <f t="shared" si="15"/>
        <v>0</v>
      </c>
      <c r="AF25" s="609">
        <f t="shared" ref="AF25:AK25" si="16">SUM(AF26:AF28)</f>
        <v>0</v>
      </c>
      <c r="AG25" s="609">
        <f t="shared" si="16"/>
        <v>0</v>
      </c>
      <c r="AH25" s="609">
        <f t="shared" si="16"/>
        <v>0</v>
      </c>
      <c r="AI25" s="609">
        <f t="shared" si="16"/>
        <v>0</v>
      </c>
      <c r="AJ25" s="614">
        <f t="shared" si="16"/>
        <v>0</v>
      </c>
      <c r="AK25" s="614">
        <f t="shared" si="16"/>
        <v>0</v>
      </c>
    </row>
    <row r="26" spans="1:37" s="73" customFormat="1" ht="26.25" customHeight="1" x14ac:dyDescent="0.15">
      <c r="A26" s="3094"/>
      <c r="B26" s="1028" t="s">
        <v>344</v>
      </c>
      <c r="C26" s="1026">
        <f>SUM(D26:AK26)</f>
        <v>266.74</v>
      </c>
      <c r="D26" s="1029">
        <f>'서구, 대덕 도수관'!D25+'서구, 대덕 도수관'!D62</f>
        <v>0</v>
      </c>
      <c r="E26" s="1029">
        <f>'서구, 대덕 도수관'!E25+'서구, 대덕 도수관'!E62</f>
        <v>0</v>
      </c>
      <c r="F26" s="1029">
        <f>'서구, 대덕 도수관'!F25+'서구, 대덕 도수관'!F62</f>
        <v>0</v>
      </c>
      <c r="G26" s="1029">
        <f>'서구, 대덕 도수관'!G25+'서구, 대덕 도수관'!G62</f>
        <v>0</v>
      </c>
      <c r="H26" s="1029">
        <f>'서구, 대덕 도수관'!H25+'서구, 대덕 도수관'!H62</f>
        <v>0</v>
      </c>
      <c r="I26" s="1029">
        <f>'서구, 대덕 도수관'!I25+'서구, 대덕 도수관'!I62</f>
        <v>0</v>
      </c>
      <c r="J26" s="1029">
        <f>'서구, 대덕 도수관'!J25+'서구, 대덕 도수관'!J62</f>
        <v>0</v>
      </c>
      <c r="K26" s="1029">
        <f>'서구, 대덕 도수관'!K25+'서구, 대덕 도수관'!K62</f>
        <v>0</v>
      </c>
      <c r="L26" s="1029">
        <f>'서구, 대덕 도수관'!L25+'서구, 대덕 도수관'!L62</f>
        <v>0</v>
      </c>
      <c r="M26" s="1029">
        <f>'서구, 대덕 도수관'!M25+'서구, 대덕 도수관'!M62</f>
        <v>0</v>
      </c>
      <c r="N26" s="1029">
        <f>'서구, 대덕 도수관'!N25+'서구, 대덕 도수관'!N62</f>
        <v>0</v>
      </c>
      <c r="O26" s="1029">
        <f>'서구, 대덕 도수관'!O25+'서구, 대덕 도수관'!O62</f>
        <v>0</v>
      </c>
      <c r="P26" s="1029">
        <f>'서구, 대덕 도수관'!P25+'서구, 대덕 도수관'!P62</f>
        <v>0</v>
      </c>
      <c r="Q26" s="1029">
        <f>'서구, 대덕 도수관'!Q25+'서구, 대덕 도수관'!Q62</f>
        <v>0</v>
      </c>
      <c r="R26" s="1029">
        <f>'서구, 대덕 도수관'!R25+'서구, 대덕 도수관'!R62</f>
        <v>0</v>
      </c>
      <c r="S26" s="1029">
        <f>'서구, 대덕 도수관'!S25+'서구, 대덕 도수관'!S62</f>
        <v>0</v>
      </c>
      <c r="T26" s="1029">
        <f>'서구, 대덕 도수관'!T25+'서구, 대덕 도수관'!T62</f>
        <v>266.74</v>
      </c>
      <c r="U26" s="1029">
        <f>'서구, 대덕 도수관'!U25+'서구, 대덕 도수관'!U62</f>
        <v>0</v>
      </c>
      <c r="V26" s="1029">
        <f>'서구, 대덕 도수관'!V25+'서구, 대덕 도수관'!V62</f>
        <v>0</v>
      </c>
      <c r="W26" s="1029">
        <f>'서구, 대덕 도수관'!W25+'서구, 대덕 도수관'!W62</f>
        <v>0</v>
      </c>
      <c r="X26" s="1029">
        <f>'서구, 대덕 도수관'!X25+'서구, 대덕 도수관'!X62</f>
        <v>0</v>
      </c>
      <c r="Y26" s="1029">
        <f>'서구, 대덕 도수관'!Y25+'서구, 대덕 도수관'!Y62</f>
        <v>0</v>
      </c>
      <c r="Z26" s="1029">
        <f>'서구, 대덕 도수관'!Z25+'서구, 대덕 도수관'!Z62</f>
        <v>0</v>
      </c>
      <c r="AA26" s="1029">
        <f>'서구, 대덕 도수관'!AA25+'서구, 대덕 도수관'!AA62</f>
        <v>0</v>
      </c>
      <c r="AB26" s="1029">
        <f>'서구, 대덕 도수관'!AB25+'서구, 대덕 도수관'!AB62</f>
        <v>0</v>
      </c>
      <c r="AC26" s="1029">
        <f>'서구, 대덕 도수관'!AC25+'서구, 대덕 도수관'!AC62</f>
        <v>0</v>
      </c>
      <c r="AD26" s="1029">
        <f>'서구, 대덕 도수관'!AD25+'서구, 대덕 도수관'!AD62</f>
        <v>0</v>
      </c>
      <c r="AE26" s="1029">
        <f>'서구, 대덕 도수관'!AE25+'서구, 대덕 도수관'!AE62</f>
        <v>0</v>
      </c>
      <c r="AF26" s="1029">
        <f>'서구, 대덕 도수관'!AF25+'서구, 대덕 도수관'!AF62</f>
        <v>0</v>
      </c>
      <c r="AG26" s="1029">
        <f>'서구, 대덕 도수관'!AG25+'서구, 대덕 도수관'!AG62</f>
        <v>0</v>
      </c>
      <c r="AH26" s="1029">
        <f>'서구, 대덕 도수관'!AH25+'서구, 대덕 도수관'!AH62</f>
        <v>0</v>
      </c>
      <c r="AI26" s="1029">
        <f>'서구, 대덕 도수관'!AI25+'서구, 대덕 도수관'!AI62</f>
        <v>0</v>
      </c>
      <c r="AJ26" s="1030">
        <f>'서구, 대덕 도수관'!AJ25+'서구, 대덕 도수관'!AJ62</f>
        <v>0</v>
      </c>
      <c r="AK26" s="1030">
        <f>'서구, 대덕 도수관'!AK25+'서구, 대덕 도수관'!AK62</f>
        <v>0</v>
      </c>
    </row>
    <row r="27" spans="1:37" s="73" customFormat="1" ht="26.25" customHeight="1" x14ac:dyDescent="0.15">
      <c r="A27" s="3094"/>
      <c r="B27" s="1028" t="s">
        <v>345</v>
      </c>
      <c r="C27" s="1026">
        <f t="shared" ref="C27:C28" si="17">SUM(D27:AK27)</f>
        <v>700.01</v>
      </c>
      <c r="D27" s="1029">
        <f>'서구, 대덕 도수관'!D26+'서구, 대덕 도수관'!D63</f>
        <v>700.01</v>
      </c>
      <c r="E27" s="1029">
        <f>'서구, 대덕 도수관'!E26+'서구, 대덕 도수관'!E63</f>
        <v>0</v>
      </c>
      <c r="F27" s="1029">
        <f>'서구, 대덕 도수관'!F26+'서구, 대덕 도수관'!F63</f>
        <v>0</v>
      </c>
      <c r="G27" s="1029">
        <f>'서구, 대덕 도수관'!G26+'서구, 대덕 도수관'!G63</f>
        <v>0</v>
      </c>
      <c r="H27" s="1029">
        <f>'서구, 대덕 도수관'!H26+'서구, 대덕 도수관'!H63</f>
        <v>0</v>
      </c>
      <c r="I27" s="1029">
        <f>'서구, 대덕 도수관'!I26+'서구, 대덕 도수관'!I63</f>
        <v>0</v>
      </c>
      <c r="J27" s="1029">
        <f>'서구, 대덕 도수관'!J26+'서구, 대덕 도수관'!J63</f>
        <v>0</v>
      </c>
      <c r="K27" s="1029">
        <f>'서구, 대덕 도수관'!K26+'서구, 대덕 도수관'!K63</f>
        <v>0</v>
      </c>
      <c r="L27" s="1029">
        <f>'서구, 대덕 도수관'!L26+'서구, 대덕 도수관'!L63</f>
        <v>0</v>
      </c>
      <c r="M27" s="1029">
        <f>'서구, 대덕 도수관'!M26+'서구, 대덕 도수관'!M63</f>
        <v>0</v>
      </c>
      <c r="N27" s="1029">
        <f>'서구, 대덕 도수관'!N26+'서구, 대덕 도수관'!N63</f>
        <v>0</v>
      </c>
      <c r="O27" s="1029">
        <f>'서구, 대덕 도수관'!O26+'서구, 대덕 도수관'!O63</f>
        <v>0</v>
      </c>
      <c r="P27" s="1029">
        <f>'서구, 대덕 도수관'!P26+'서구, 대덕 도수관'!P63</f>
        <v>0</v>
      </c>
      <c r="Q27" s="1029">
        <f>'서구, 대덕 도수관'!Q26+'서구, 대덕 도수관'!Q63</f>
        <v>0</v>
      </c>
      <c r="R27" s="1029">
        <f>'서구, 대덕 도수관'!R26+'서구, 대덕 도수관'!R63</f>
        <v>0</v>
      </c>
      <c r="S27" s="1029">
        <f>'서구, 대덕 도수관'!S26+'서구, 대덕 도수관'!S63</f>
        <v>0</v>
      </c>
      <c r="T27" s="1029">
        <f>'서구, 대덕 도수관'!T26+'서구, 대덕 도수관'!T63</f>
        <v>0</v>
      </c>
      <c r="U27" s="1029">
        <f>'서구, 대덕 도수관'!U26+'서구, 대덕 도수관'!U63</f>
        <v>0</v>
      </c>
      <c r="V27" s="1029">
        <f>'서구, 대덕 도수관'!V26+'서구, 대덕 도수관'!V63</f>
        <v>0</v>
      </c>
      <c r="W27" s="1029">
        <f>'서구, 대덕 도수관'!W26+'서구, 대덕 도수관'!W63</f>
        <v>0</v>
      </c>
      <c r="X27" s="1029">
        <f>'서구, 대덕 도수관'!X26+'서구, 대덕 도수관'!X63</f>
        <v>0</v>
      </c>
      <c r="Y27" s="1029">
        <f>'서구, 대덕 도수관'!Y26+'서구, 대덕 도수관'!Y63</f>
        <v>0</v>
      </c>
      <c r="Z27" s="1029">
        <f>'서구, 대덕 도수관'!Z26+'서구, 대덕 도수관'!Z63</f>
        <v>0</v>
      </c>
      <c r="AA27" s="1029">
        <f>'서구, 대덕 도수관'!AA26+'서구, 대덕 도수관'!AA63</f>
        <v>0</v>
      </c>
      <c r="AB27" s="1029">
        <f>'서구, 대덕 도수관'!AB26+'서구, 대덕 도수관'!AB63</f>
        <v>0</v>
      </c>
      <c r="AC27" s="1029">
        <f>'서구, 대덕 도수관'!AC26+'서구, 대덕 도수관'!AC63</f>
        <v>0</v>
      </c>
      <c r="AD27" s="1029">
        <f>'서구, 대덕 도수관'!AD26+'서구, 대덕 도수관'!AD63</f>
        <v>0</v>
      </c>
      <c r="AE27" s="1029">
        <f>'서구, 대덕 도수관'!AE26+'서구, 대덕 도수관'!AE63</f>
        <v>0</v>
      </c>
      <c r="AF27" s="1029">
        <f>'서구, 대덕 도수관'!AF26+'서구, 대덕 도수관'!AF63</f>
        <v>0</v>
      </c>
      <c r="AG27" s="1029">
        <f>'서구, 대덕 도수관'!AG26+'서구, 대덕 도수관'!AG63</f>
        <v>0</v>
      </c>
      <c r="AH27" s="1029">
        <f>'서구, 대덕 도수관'!AH26+'서구, 대덕 도수관'!AH63</f>
        <v>0</v>
      </c>
      <c r="AI27" s="1029">
        <f>'서구, 대덕 도수관'!AI26+'서구, 대덕 도수관'!AI63</f>
        <v>0</v>
      </c>
      <c r="AJ27" s="1030">
        <f>'서구, 대덕 도수관'!AJ26+'서구, 대덕 도수관'!AJ63</f>
        <v>0</v>
      </c>
      <c r="AK27" s="1030">
        <f>'서구, 대덕 도수관'!AK26+'서구, 대덕 도수관'!AK63</f>
        <v>0</v>
      </c>
    </row>
    <row r="28" spans="1:37" s="73" customFormat="1" ht="26.25" customHeight="1" x14ac:dyDescent="0.15">
      <c r="A28" s="3094"/>
      <c r="B28" s="1028" t="s">
        <v>847</v>
      </c>
      <c r="C28" s="1026">
        <f t="shared" si="17"/>
        <v>0</v>
      </c>
      <c r="D28" s="1029">
        <f>'서구, 대덕 도수관'!D27+'서구, 대덕 도수관'!D64</f>
        <v>0</v>
      </c>
      <c r="E28" s="1029">
        <f>'서구, 대덕 도수관'!E27+'서구, 대덕 도수관'!E64</f>
        <v>0</v>
      </c>
      <c r="F28" s="1029">
        <f>'서구, 대덕 도수관'!F27+'서구, 대덕 도수관'!F64</f>
        <v>0</v>
      </c>
      <c r="G28" s="1029">
        <f>'서구, 대덕 도수관'!G27+'서구, 대덕 도수관'!G64</f>
        <v>0</v>
      </c>
      <c r="H28" s="1029">
        <f>'서구, 대덕 도수관'!H27+'서구, 대덕 도수관'!H64</f>
        <v>0</v>
      </c>
      <c r="I28" s="1029">
        <f>'서구, 대덕 도수관'!I27+'서구, 대덕 도수관'!I64</f>
        <v>0</v>
      </c>
      <c r="J28" s="1029">
        <f>'서구, 대덕 도수관'!J27+'서구, 대덕 도수관'!J64</f>
        <v>0</v>
      </c>
      <c r="K28" s="1029">
        <f>'서구, 대덕 도수관'!K27+'서구, 대덕 도수관'!K64</f>
        <v>0</v>
      </c>
      <c r="L28" s="1029">
        <f>'서구, 대덕 도수관'!L27+'서구, 대덕 도수관'!L64</f>
        <v>0</v>
      </c>
      <c r="M28" s="1029">
        <f>'서구, 대덕 도수관'!M27+'서구, 대덕 도수관'!M64</f>
        <v>0</v>
      </c>
      <c r="N28" s="1029">
        <f>'서구, 대덕 도수관'!N27+'서구, 대덕 도수관'!N64</f>
        <v>0</v>
      </c>
      <c r="O28" s="1029">
        <f>'서구, 대덕 도수관'!O27+'서구, 대덕 도수관'!O64</f>
        <v>0</v>
      </c>
      <c r="P28" s="1029">
        <f>'서구, 대덕 도수관'!P27+'서구, 대덕 도수관'!P64</f>
        <v>0</v>
      </c>
      <c r="Q28" s="1029">
        <f>'서구, 대덕 도수관'!Q27+'서구, 대덕 도수관'!Q64</f>
        <v>0</v>
      </c>
      <c r="R28" s="1029">
        <f>'서구, 대덕 도수관'!R27+'서구, 대덕 도수관'!R64</f>
        <v>0</v>
      </c>
      <c r="S28" s="1029">
        <f>'서구, 대덕 도수관'!S27+'서구, 대덕 도수관'!S64</f>
        <v>0</v>
      </c>
      <c r="T28" s="1029">
        <f>'서구, 대덕 도수관'!T27+'서구, 대덕 도수관'!T64</f>
        <v>0</v>
      </c>
      <c r="U28" s="1029">
        <f>'서구, 대덕 도수관'!U27+'서구, 대덕 도수관'!U64</f>
        <v>0</v>
      </c>
      <c r="V28" s="1029">
        <f>'서구, 대덕 도수관'!V27+'서구, 대덕 도수관'!V64</f>
        <v>0</v>
      </c>
      <c r="W28" s="1029">
        <f>'서구, 대덕 도수관'!W27+'서구, 대덕 도수관'!W64</f>
        <v>0</v>
      </c>
      <c r="X28" s="1029">
        <f>'서구, 대덕 도수관'!X27+'서구, 대덕 도수관'!X64</f>
        <v>0</v>
      </c>
      <c r="Y28" s="1029">
        <f>'서구, 대덕 도수관'!Y27+'서구, 대덕 도수관'!Y64</f>
        <v>0</v>
      </c>
      <c r="Z28" s="1029">
        <f>'서구, 대덕 도수관'!Z27+'서구, 대덕 도수관'!Z64</f>
        <v>0</v>
      </c>
      <c r="AA28" s="1029">
        <f>'서구, 대덕 도수관'!AA27+'서구, 대덕 도수관'!AA64</f>
        <v>0</v>
      </c>
      <c r="AB28" s="1029">
        <f>'서구, 대덕 도수관'!AB27+'서구, 대덕 도수관'!AB64</f>
        <v>0</v>
      </c>
      <c r="AC28" s="1029">
        <f>'서구, 대덕 도수관'!AC27+'서구, 대덕 도수관'!AC64</f>
        <v>0</v>
      </c>
      <c r="AD28" s="1029">
        <f>'서구, 대덕 도수관'!AD27+'서구, 대덕 도수관'!AD64</f>
        <v>0</v>
      </c>
      <c r="AE28" s="1029">
        <f>'서구, 대덕 도수관'!AE27+'서구, 대덕 도수관'!AE64</f>
        <v>0</v>
      </c>
      <c r="AF28" s="1029">
        <f>'서구, 대덕 도수관'!AF27+'서구, 대덕 도수관'!AF64</f>
        <v>0</v>
      </c>
      <c r="AG28" s="1029">
        <f>'서구, 대덕 도수관'!AG27+'서구, 대덕 도수관'!AG64</f>
        <v>0</v>
      </c>
      <c r="AH28" s="1029">
        <f>'서구, 대덕 도수관'!AH27+'서구, 대덕 도수관'!AH64</f>
        <v>0</v>
      </c>
      <c r="AI28" s="1029">
        <f>'서구, 대덕 도수관'!AI27+'서구, 대덕 도수관'!AI64</f>
        <v>0</v>
      </c>
      <c r="AJ28" s="1030">
        <f>'서구, 대덕 도수관'!AJ27+'서구, 대덕 도수관'!AJ64</f>
        <v>0</v>
      </c>
      <c r="AK28" s="1030">
        <f>'서구, 대덕 도수관'!AK27+'서구, 대덕 도수관'!AK64</f>
        <v>0</v>
      </c>
    </row>
    <row r="29" spans="1:37" s="73" customFormat="1" ht="26.25" customHeight="1" x14ac:dyDescent="0.15">
      <c r="A29" s="3094" t="s">
        <v>349</v>
      </c>
      <c r="B29" s="301" t="s">
        <v>346</v>
      </c>
      <c r="C29" s="609">
        <f>SUM(D29:AK29)</f>
        <v>1104.83</v>
      </c>
      <c r="D29" s="609">
        <f>SUM(D30:D32)</f>
        <v>0</v>
      </c>
      <c r="E29" s="609">
        <f t="shared" ref="E29:AE29" si="18">SUM(E30:E32)</f>
        <v>0</v>
      </c>
      <c r="F29" s="609">
        <f t="shared" si="18"/>
        <v>0</v>
      </c>
      <c r="G29" s="609">
        <f t="shared" si="18"/>
        <v>0</v>
      </c>
      <c r="H29" s="609">
        <f t="shared" si="18"/>
        <v>0</v>
      </c>
      <c r="I29" s="609">
        <f t="shared" si="18"/>
        <v>0</v>
      </c>
      <c r="J29" s="609">
        <f t="shared" si="18"/>
        <v>0</v>
      </c>
      <c r="K29" s="609">
        <f t="shared" si="18"/>
        <v>0</v>
      </c>
      <c r="L29" s="609">
        <f t="shared" si="18"/>
        <v>0</v>
      </c>
      <c r="M29" s="609">
        <f t="shared" si="18"/>
        <v>0</v>
      </c>
      <c r="N29" s="609">
        <f t="shared" si="18"/>
        <v>0</v>
      </c>
      <c r="O29" s="609">
        <f t="shared" si="18"/>
        <v>0</v>
      </c>
      <c r="P29" s="609">
        <f t="shared" si="18"/>
        <v>0</v>
      </c>
      <c r="Q29" s="609">
        <f t="shared" si="18"/>
        <v>0</v>
      </c>
      <c r="R29" s="609">
        <f t="shared" si="18"/>
        <v>0</v>
      </c>
      <c r="S29" s="609">
        <f t="shared" si="18"/>
        <v>0</v>
      </c>
      <c r="T29" s="609">
        <f t="shared" si="18"/>
        <v>0</v>
      </c>
      <c r="U29" s="609">
        <f t="shared" si="18"/>
        <v>0</v>
      </c>
      <c r="V29" s="609">
        <f t="shared" si="18"/>
        <v>0</v>
      </c>
      <c r="W29" s="609">
        <f t="shared" si="18"/>
        <v>0</v>
      </c>
      <c r="X29" s="609">
        <f t="shared" si="18"/>
        <v>0</v>
      </c>
      <c r="Y29" s="609">
        <f t="shared" si="18"/>
        <v>0</v>
      </c>
      <c r="Z29" s="609">
        <f t="shared" si="18"/>
        <v>0</v>
      </c>
      <c r="AA29" s="609">
        <f t="shared" si="18"/>
        <v>1104.83</v>
      </c>
      <c r="AB29" s="609">
        <f t="shared" si="18"/>
        <v>0</v>
      </c>
      <c r="AC29" s="609">
        <f t="shared" si="18"/>
        <v>0</v>
      </c>
      <c r="AD29" s="609">
        <f t="shared" si="18"/>
        <v>0</v>
      </c>
      <c r="AE29" s="609">
        <f t="shared" si="18"/>
        <v>0</v>
      </c>
      <c r="AF29" s="609">
        <f t="shared" ref="AF29:AK29" si="19">SUM(AF30:AF32)</f>
        <v>0</v>
      </c>
      <c r="AG29" s="609">
        <f t="shared" si="19"/>
        <v>0</v>
      </c>
      <c r="AH29" s="609">
        <f t="shared" si="19"/>
        <v>0</v>
      </c>
      <c r="AI29" s="609">
        <f t="shared" si="19"/>
        <v>0</v>
      </c>
      <c r="AJ29" s="614">
        <f t="shared" si="19"/>
        <v>0</v>
      </c>
      <c r="AK29" s="614">
        <f t="shared" si="19"/>
        <v>0</v>
      </c>
    </row>
    <row r="30" spans="1:37" s="73" customFormat="1" ht="26.25" customHeight="1" x14ac:dyDescent="0.15">
      <c r="A30" s="3094"/>
      <c r="B30" s="1028" t="s">
        <v>344</v>
      </c>
      <c r="C30" s="1026">
        <f>SUM(D30:AK30)</f>
        <v>0</v>
      </c>
      <c r="D30" s="1029">
        <f>'서구, 대덕 도수관'!D29+'서구, 대덕 도수관'!D66</f>
        <v>0</v>
      </c>
      <c r="E30" s="1029">
        <f>'서구, 대덕 도수관'!E29+'서구, 대덕 도수관'!E66</f>
        <v>0</v>
      </c>
      <c r="F30" s="1029">
        <f>'서구, 대덕 도수관'!F29+'서구, 대덕 도수관'!F66</f>
        <v>0</v>
      </c>
      <c r="G30" s="1029">
        <f>'서구, 대덕 도수관'!G29+'서구, 대덕 도수관'!G66</f>
        <v>0</v>
      </c>
      <c r="H30" s="1029">
        <f>'서구, 대덕 도수관'!H29+'서구, 대덕 도수관'!H66</f>
        <v>0</v>
      </c>
      <c r="I30" s="1029">
        <f>'서구, 대덕 도수관'!I29+'서구, 대덕 도수관'!I66</f>
        <v>0</v>
      </c>
      <c r="J30" s="1029">
        <f>'서구, 대덕 도수관'!J29+'서구, 대덕 도수관'!J66</f>
        <v>0</v>
      </c>
      <c r="K30" s="1029">
        <f>'서구, 대덕 도수관'!K29+'서구, 대덕 도수관'!K66</f>
        <v>0</v>
      </c>
      <c r="L30" s="1029">
        <f>'서구, 대덕 도수관'!L29+'서구, 대덕 도수관'!L66</f>
        <v>0</v>
      </c>
      <c r="M30" s="1029">
        <f>'서구, 대덕 도수관'!M29+'서구, 대덕 도수관'!M66</f>
        <v>0</v>
      </c>
      <c r="N30" s="1029">
        <f>'서구, 대덕 도수관'!N29+'서구, 대덕 도수관'!N66</f>
        <v>0</v>
      </c>
      <c r="O30" s="1029">
        <f>'서구, 대덕 도수관'!O29+'서구, 대덕 도수관'!O66</f>
        <v>0</v>
      </c>
      <c r="P30" s="1029">
        <f>'서구, 대덕 도수관'!P29+'서구, 대덕 도수관'!P66</f>
        <v>0</v>
      </c>
      <c r="Q30" s="1029">
        <f>'서구, 대덕 도수관'!Q29+'서구, 대덕 도수관'!Q66</f>
        <v>0</v>
      </c>
      <c r="R30" s="1029">
        <f>'서구, 대덕 도수관'!R29+'서구, 대덕 도수관'!R66</f>
        <v>0</v>
      </c>
      <c r="S30" s="1029">
        <f>'서구, 대덕 도수관'!S29+'서구, 대덕 도수관'!S66</f>
        <v>0</v>
      </c>
      <c r="T30" s="1029">
        <f>'서구, 대덕 도수관'!T29+'서구, 대덕 도수관'!T66</f>
        <v>0</v>
      </c>
      <c r="U30" s="1029">
        <f>'서구, 대덕 도수관'!U29+'서구, 대덕 도수관'!U66</f>
        <v>0</v>
      </c>
      <c r="V30" s="1029">
        <f>'서구, 대덕 도수관'!V29+'서구, 대덕 도수관'!V66</f>
        <v>0</v>
      </c>
      <c r="W30" s="1029">
        <f>'서구, 대덕 도수관'!W29+'서구, 대덕 도수관'!W66</f>
        <v>0</v>
      </c>
      <c r="X30" s="1029">
        <f>'서구, 대덕 도수관'!X29+'서구, 대덕 도수관'!X66</f>
        <v>0</v>
      </c>
      <c r="Y30" s="1029">
        <f>'서구, 대덕 도수관'!Y29+'서구, 대덕 도수관'!Y66</f>
        <v>0</v>
      </c>
      <c r="Z30" s="1029">
        <f>'서구, 대덕 도수관'!Z29+'서구, 대덕 도수관'!Z66</f>
        <v>0</v>
      </c>
      <c r="AA30" s="1029">
        <f>'서구, 대덕 도수관'!AA29+'서구, 대덕 도수관'!AA66</f>
        <v>0</v>
      </c>
      <c r="AB30" s="1029">
        <f>'서구, 대덕 도수관'!AB29+'서구, 대덕 도수관'!AB66</f>
        <v>0</v>
      </c>
      <c r="AC30" s="1029">
        <f>'서구, 대덕 도수관'!AC29+'서구, 대덕 도수관'!AC66</f>
        <v>0</v>
      </c>
      <c r="AD30" s="1029">
        <f>'서구, 대덕 도수관'!AD29+'서구, 대덕 도수관'!AD66</f>
        <v>0</v>
      </c>
      <c r="AE30" s="1029">
        <f>'서구, 대덕 도수관'!AE29+'서구, 대덕 도수관'!AE66</f>
        <v>0</v>
      </c>
      <c r="AF30" s="1029">
        <f>'서구, 대덕 도수관'!AF29+'서구, 대덕 도수관'!AF66</f>
        <v>0</v>
      </c>
      <c r="AG30" s="1029">
        <f>'서구, 대덕 도수관'!AG29+'서구, 대덕 도수관'!AG66</f>
        <v>0</v>
      </c>
      <c r="AH30" s="1029">
        <f>'서구, 대덕 도수관'!AH29+'서구, 대덕 도수관'!AH66</f>
        <v>0</v>
      </c>
      <c r="AI30" s="1029">
        <f>'서구, 대덕 도수관'!AI29+'서구, 대덕 도수관'!AI66</f>
        <v>0</v>
      </c>
      <c r="AJ30" s="1030">
        <f>'서구, 대덕 도수관'!AJ29+'서구, 대덕 도수관'!AJ66</f>
        <v>0</v>
      </c>
      <c r="AK30" s="1030">
        <f>'서구, 대덕 도수관'!AK29+'서구, 대덕 도수관'!AK66</f>
        <v>0</v>
      </c>
    </row>
    <row r="31" spans="1:37" s="73" customFormat="1" ht="26.25" customHeight="1" x14ac:dyDescent="0.15">
      <c r="A31" s="3094"/>
      <c r="B31" s="1028" t="s">
        <v>345</v>
      </c>
      <c r="C31" s="1026">
        <f t="shared" ref="C31:C32" si="20">SUM(D31:AK31)</f>
        <v>1104.83</v>
      </c>
      <c r="D31" s="1029">
        <f>'서구, 대덕 도수관'!D30+'서구, 대덕 도수관'!D67</f>
        <v>0</v>
      </c>
      <c r="E31" s="1029">
        <f>'서구, 대덕 도수관'!E30+'서구, 대덕 도수관'!E67</f>
        <v>0</v>
      </c>
      <c r="F31" s="1029">
        <f>'서구, 대덕 도수관'!F30+'서구, 대덕 도수관'!F67</f>
        <v>0</v>
      </c>
      <c r="G31" s="1029">
        <f>'서구, 대덕 도수관'!G30+'서구, 대덕 도수관'!G67</f>
        <v>0</v>
      </c>
      <c r="H31" s="1029">
        <f>'서구, 대덕 도수관'!H30+'서구, 대덕 도수관'!H67</f>
        <v>0</v>
      </c>
      <c r="I31" s="1029">
        <f>'서구, 대덕 도수관'!I30+'서구, 대덕 도수관'!I67</f>
        <v>0</v>
      </c>
      <c r="J31" s="1029">
        <f>'서구, 대덕 도수관'!J30+'서구, 대덕 도수관'!J67</f>
        <v>0</v>
      </c>
      <c r="K31" s="1029">
        <f>'서구, 대덕 도수관'!K30+'서구, 대덕 도수관'!K67</f>
        <v>0</v>
      </c>
      <c r="L31" s="1029">
        <f>'서구, 대덕 도수관'!L30+'서구, 대덕 도수관'!L67</f>
        <v>0</v>
      </c>
      <c r="M31" s="1029">
        <f>'서구, 대덕 도수관'!M30+'서구, 대덕 도수관'!M67</f>
        <v>0</v>
      </c>
      <c r="N31" s="1029">
        <f>'서구, 대덕 도수관'!N30+'서구, 대덕 도수관'!N67</f>
        <v>0</v>
      </c>
      <c r="O31" s="1029">
        <f>'서구, 대덕 도수관'!O30+'서구, 대덕 도수관'!O67</f>
        <v>0</v>
      </c>
      <c r="P31" s="1029">
        <f>'서구, 대덕 도수관'!P30+'서구, 대덕 도수관'!P67</f>
        <v>0</v>
      </c>
      <c r="Q31" s="1029">
        <f>'서구, 대덕 도수관'!Q30+'서구, 대덕 도수관'!Q67</f>
        <v>0</v>
      </c>
      <c r="R31" s="1029">
        <f>'서구, 대덕 도수관'!R30+'서구, 대덕 도수관'!R67</f>
        <v>0</v>
      </c>
      <c r="S31" s="1029">
        <f>'서구, 대덕 도수관'!S30+'서구, 대덕 도수관'!S67</f>
        <v>0</v>
      </c>
      <c r="T31" s="1029">
        <f>'서구, 대덕 도수관'!T30+'서구, 대덕 도수관'!T67</f>
        <v>0</v>
      </c>
      <c r="U31" s="1029">
        <f>'서구, 대덕 도수관'!U30+'서구, 대덕 도수관'!U67</f>
        <v>0</v>
      </c>
      <c r="V31" s="1029">
        <f>'서구, 대덕 도수관'!V30+'서구, 대덕 도수관'!V67</f>
        <v>0</v>
      </c>
      <c r="W31" s="1029">
        <f>'서구, 대덕 도수관'!W30+'서구, 대덕 도수관'!W67</f>
        <v>0</v>
      </c>
      <c r="X31" s="1029">
        <f>'서구, 대덕 도수관'!X30+'서구, 대덕 도수관'!X67</f>
        <v>0</v>
      </c>
      <c r="Y31" s="1029">
        <f>'서구, 대덕 도수관'!Y30+'서구, 대덕 도수관'!Y67</f>
        <v>0</v>
      </c>
      <c r="Z31" s="1029">
        <f>'서구, 대덕 도수관'!Z30+'서구, 대덕 도수관'!Z67</f>
        <v>0</v>
      </c>
      <c r="AA31" s="1029">
        <f>'서구, 대덕 도수관'!AA30+'서구, 대덕 도수관'!AA67</f>
        <v>1104.83</v>
      </c>
      <c r="AB31" s="1029">
        <f>'서구, 대덕 도수관'!AB30+'서구, 대덕 도수관'!AB67</f>
        <v>0</v>
      </c>
      <c r="AC31" s="1029">
        <f>'서구, 대덕 도수관'!AC30+'서구, 대덕 도수관'!AC67</f>
        <v>0</v>
      </c>
      <c r="AD31" s="1029">
        <f>'서구, 대덕 도수관'!AD30+'서구, 대덕 도수관'!AD67</f>
        <v>0</v>
      </c>
      <c r="AE31" s="1029">
        <f>'서구, 대덕 도수관'!AE30+'서구, 대덕 도수관'!AE67</f>
        <v>0</v>
      </c>
      <c r="AF31" s="1029">
        <f>'서구, 대덕 도수관'!AF30+'서구, 대덕 도수관'!AF67</f>
        <v>0</v>
      </c>
      <c r="AG31" s="1029">
        <f>'서구, 대덕 도수관'!AG30+'서구, 대덕 도수관'!AG67</f>
        <v>0</v>
      </c>
      <c r="AH31" s="1029">
        <f>'서구, 대덕 도수관'!AH30+'서구, 대덕 도수관'!AH67</f>
        <v>0</v>
      </c>
      <c r="AI31" s="1029">
        <f>'서구, 대덕 도수관'!AI30+'서구, 대덕 도수관'!AI67</f>
        <v>0</v>
      </c>
      <c r="AJ31" s="1030">
        <f>'서구, 대덕 도수관'!AJ30+'서구, 대덕 도수관'!AJ67</f>
        <v>0</v>
      </c>
      <c r="AK31" s="1030">
        <f>'서구, 대덕 도수관'!AK30+'서구, 대덕 도수관'!AK67</f>
        <v>0</v>
      </c>
    </row>
    <row r="32" spans="1:37" s="73" customFormat="1" ht="26.25" customHeight="1" x14ac:dyDescent="0.15">
      <c r="A32" s="3094"/>
      <c r="B32" s="1028" t="s">
        <v>847</v>
      </c>
      <c r="C32" s="1026">
        <f t="shared" si="20"/>
        <v>0</v>
      </c>
      <c r="D32" s="1029">
        <f>'서구, 대덕 도수관'!D31+'서구, 대덕 도수관'!D68</f>
        <v>0</v>
      </c>
      <c r="E32" s="1029">
        <f>'서구, 대덕 도수관'!E31+'서구, 대덕 도수관'!E68</f>
        <v>0</v>
      </c>
      <c r="F32" s="1029">
        <f>'서구, 대덕 도수관'!F31+'서구, 대덕 도수관'!F68</f>
        <v>0</v>
      </c>
      <c r="G32" s="1029">
        <f>'서구, 대덕 도수관'!G31+'서구, 대덕 도수관'!G68</f>
        <v>0</v>
      </c>
      <c r="H32" s="1029">
        <f>'서구, 대덕 도수관'!H31+'서구, 대덕 도수관'!H68</f>
        <v>0</v>
      </c>
      <c r="I32" s="1029">
        <f>'서구, 대덕 도수관'!I31+'서구, 대덕 도수관'!I68</f>
        <v>0</v>
      </c>
      <c r="J32" s="1029">
        <f>'서구, 대덕 도수관'!J31+'서구, 대덕 도수관'!J68</f>
        <v>0</v>
      </c>
      <c r="K32" s="1029">
        <f>'서구, 대덕 도수관'!K31+'서구, 대덕 도수관'!K68</f>
        <v>0</v>
      </c>
      <c r="L32" s="1029">
        <f>'서구, 대덕 도수관'!L31+'서구, 대덕 도수관'!L68</f>
        <v>0</v>
      </c>
      <c r="M32" s="1029">
        <f>'서구, 대덕 도수관'!M31+'서구, 대덕 도수관'!M68</f>
        <v>0</v>
      </c>
      <c r="N32" s="1029">
        <f>'서구, 대덕 도수관'!N31+'서구, 대덕 도수관'!N68</f>
        <v>0</v>
      </c>
      <c r="O32" s="1029">
        <f>'서구, 대덕 도수관'!O31+'서구, 대덕 도수관'!O68</f>
        <v>0</v>
      </c>
      <c r="P32" s="1029">
        <f>'서구, 대덕 도수관'!P31+'서구, 대덕 도수관'!P68</f>
        <v>0</v>
      </c>
      <c r="Q32" s="1029">
        <f>'서구, 대덕 도수관'!Q31+'서구, 대덕 도수관'!Q68</f>
        <v>0</v>
      </c>
      <c r="R32" s="1029">
        <f>'서구, 대덕 도수관'!R31+'서구, 대덕 도수관'!R68</f>
        <v>0</v>
      </c>
      <c r="S32" s="1029">
        <f>'서구, 대덕 도수관'!S31+'서구, 대덕 도수관'!S68</f>
        <v>0</v>
      </c>
      <c r="T32" s="1029">
        <f>'서구, 대덕 도수관'!T31+'서구, 대덕 도수관'!T68</f>
        <v>0</v>
      </c>
      <c r="U32" s="1029">
        <f>'서구, 대덕 도수관'!U31+'서구, 대덕 도수관'!U68</f>
        <v>0</v>
      </c>
      <c r="V32" s="1029">
        <f>'서구, 대덕 도수관'!V31+'서구, 대덕 도수관'!V68</f>
        <v>0</v>
      </c>
      <c r="W32" s="1029">
        <f>'서구, 대덕 도수관'!W31+'서구, 대덕 도수관'!W68</f>
        <v>0</v>
      </c>
      <c r="X32" s="1029">
        <f>'서구, 대덕 도수관'!X31+'서구, 대덕 도수관'!X68</f>
        <v>0</v>
      </c>
      <c r="Y32" s="1029">
        <f>'서구, 대덕 도수관'!Y31+'서구, 대덕 도수관'!Y68</f>
        <v>0</v>
      </c>
      <c r="Z32" s="1029">
        <f>'서구, 대덕 도수관'!Z31+'서구, 대덕 도수관'!Z68</f>
        <v>0</v>
      </c>
      <c r="AA32" s="1029">
        <f>'서구, 대덕 도수관'!AA31+'서구, 대덕 도수관'!AA68</f>
        <v>0</v>
      </c>
      <c r="AB32" s="1029">
        <f>'서구, 대덕 도수관'!AB31+'서구, 대덕 도수관'!AB68</f>
        <v>0</v>
      </c>
      <c r="AC32" s="1029">
        <f>'서구, 대덕 도수관'!AC31+'서구, 대덕 도수관'!AC68</f>
        <v>0</v>
      </c>
      <c r="AD32" s="1029">
        <f>'서구, 대덕 도수관'!AD31+'서구, 대덕 도수관'!AD68</f>
        <v>0</v>
      </c>
      <c r="AE32" s="1029">
        <f>'서구, 대덕 도수관'!AE31+'서구, 대덕 도수관'!AE68</f>
        <v>0</v>
      </c>
      <c r="AF32" s="1029">
        <f>'서구, 대덕 도수관'!AF31+'서구, 대덕 도수관'!AF68</f>
        <v>0</v>
      </c>
      <c r="AG32" s="1029">
        <f>'서구, 대덕 도수관'!AG31+'서구, 대덕 도수관'!AG68</f>
        <v>0</v>
      </c>
      <c r="AH32" s="1029">
        <f>'서구, 대덕 도수관'!AH31+'서구, 대덕 도수관'!AH68</f>
        <v>0</v>
      </c>
      <c r="AI32" s="1029">
        <f>'서구, 대덕 도수관'!AI31+'서구, 대덕 도수관'!AI68</f>
        <v>0</v>
      </c>
      <c r="AJ32" s="1030">
        <f>'서구, 대덕 도수관'!AJ31+'서구, 대덕 도수관'!AJ68</f>
        <v>0</v>
      </c>
      <c r="AK32" s="1030">
        <f>'서구, 대덕 도수관'!AK31+'서구, 대덕 도수관'!AK68</f>
        <v>0</v>
      </c>
    </row>
    <row r="33" spans="1:37" s="40" customFormat="1" ht="26.25" customHeight="1" x14ac:dyDescent="0.15">
      <c r="A33" s="3094" t="s">
        <v>782</v>
      </c>
      <c r="B33" s="301" t="s">
        <v>346</v>
      </c>
      <c r="C33" s="609">
        <f>SUM(D33:AK33)</f>
        <v>7878.4400000000005</v>
      </c>
      <c r="D33" s="609">
        <f>SUM(D34:D36)</f>
        <v>95</v>
      </c>
      <c r="E33" s="609">
        <f t="shared" ref="E33:AE33" si="21">SUM(E34:E36)</f>
        <v>0</v>
      </c>
      <c r="F33" s="609">
        <f t="shared" si="21"/>
        <v>0</v>
      </c>
      <c r="G33" s="609">
        <f t="shared" si="21"/>
        <v>0</v>
      </c>
      <c r="H33" s="609">
        <f t="shared" si="21"/>
        <v>0</v>
      </c>
      <c r="I33" s="609">
        <f t="shared" si="21"/>
        <v>0</v>
      </c>
      <c r="J33" s="609">
        <f t="shared" si="21"/>
        <v>0</v>
      </c>
      <c r="K33" s="609">
        <f t="shared" si="21"/>
        <v>0</v>
      </c>
      <c r="L33" s="609">
        <f t="shared" si="21"/>
        <v>1221.22</v>
      </c>
      <c r="M33" s="609">
        <f t="shared" si="21"/>
        <v>3827.76</v>
      </c>
      <c r="N33" s="609">
        <f t="shared" si="21"/>
        <v>2499.69</v>
      </c>
      <c r="O33" s="609">
        <f t="shared" si="21"/>
        <v>0</v>
      </c>
      <c r="P33" s="609">
        <f t="shared" si="21"/>
        <v>0</v>
      </c>
      <c r="Q33" s="609">
        <f t="shared" si="21"/>
        <v>0</v>
      </c>
      <c r="R33" s="609">
        <f t="shared" si="21"/>
        <v>0</v>
      </c>
      <c r="S33" s="609">
        <f t="shared" si="21"/>
        <v>0</v>
      </c>
      <c r="T33" s="609">
        <f t="shared" si="21"/>
        <v>0</v>
      </c>
      <c r="U33" s="609">
        <f t="shared" si="21"/>
        <v>0</v>
      </c>
      <c r="V33" s="609">
        <f t="shared" si="21"/>
        <v>0</v>
      </c>
      <c r="W33" s="609">
        <f t="shared" si="21"/>
        <v>234.77</v>
      </c>
      <c r="X33" s="609">
        <f t="shared" si="21"/>
        <v>0</v>
      </c>
      <c r="Y33" s="609">
        <f t="shared" si="21"/>
        <v>0</v>
      </c>
      <c r="Z33" s="609">
        <f t="shared" si="21"/>
        <v>0</v>
      </c>
      <c r="AA33" s="609">
        <f t="shared" si="21"/>
        <v>0</v>
      </c>
      <c r="AB33" s="609">
        <f t="shared" si="21"/>
        <v>0</v>
      </c>
      <c r="AC33" s="609">
        <f t="shared" si="21"/>
        <v>0</v>
      </c>
      <c r="AD33" s="609">
        <f t="shared" si="21"/>
        <v>0</v>
      </c>
      <c r="AE33" s="609">
        <f t="shared" si="21"/>
        <v>0</v>
      </c>
      <c r="AF33" s="609">
        <f t="shared" ref="AF33:AK33" si="22">SUM(AF34:AF36)</f>
        <v>0</v>
      </c>
      <c r="AG33" s="609">
        <f t="shared" si="22"/>
        <v>0</v>
      </c>
      <c r="AH33" s="609">
        <f t="shared" si="22"/>
        <v>0</v>
      </c>
      <c r="AI33" s="609">
        <f t="shared" si="22"/>
        <v>0</v>
      </c>
      <c r="AJ33" s="614">
        <f t="shared" si="22"/>
        <v>0</v>
      </c>
      <c r="AK33" s="614">
        <f t="shared" si="22"/>
        <v>0</v>
      </c>
    </row>
    <row r="34" spans="1:37" s="40" customFormat="1" ht="26.25" customHeight="1" x14ac:dyDescent="0.15">
      <c r="A34" s="3094"/>
      <c r="B34" s="1028" t="s">
        <v>344</v>
      </c>
      <c r="C34" s="1026">
        <f>SUM(D34:AK34)</f>
        <v>0</v>
      </c>
      <c r="D34" s="1029">
        <f>'서구, 대덕 도수관'!D33+'서구, 대덕 도수관'!D70</f>
        <v>0</v>
      </c>
      <c r="E34" s="1029">
        <f>'서구, 대덕 도수관'!E33+'서구, 대덕 도수관'!E70</f>
        <v>0</v>
      </c>
      <c r="F34" s="1029">
        <f>'서구, 대덕 도수관'!F33+'서구, 대덕 도수관'!F70</f>
        <v>0</v>
      </c>
      <c r="G34" s="1029">
        <f>'서구, 대덕 도수관'!G33+'서구, 대덕 도수관'!G70</f>
        <v>0</v>
      </c>
      <c r="H34" s="1029">
        <f>'서구, 대덕 도수관'!H33+'서구, 대덕 도수관'!H70</f>
        <v>0</v>
      </c>
      <c r="I34" s="1029">
        <f>'서구, 대덕 도수관'!I33+'서구, 대덕 도수관'!I70</f>
        <v>0</v>
      </c>
      <c r="J34" s="1029">
        <f>'서구, 대덕 도수관'!J33+'서구, 대덕 도수관'!J70</f>
        <v>0</v>
      </c>
      <c r="K34" s="1029">
        <f>'서구, 대덕 도수관'!K33+'서구, 대덕 도수관'!K70</f>
        <v>0</v>
      </c>
      <c r="L34" s="1029">
        <f>'서구, 대덕 도수관'!L33+'서구, 대덕 도수관'!L70</f>
        <v>0</v>
      </c>
      <c r="M34" s="1029">
        <f>'서구, 대덕 도수관'!M33+'서구, 대덕 도수관'!M70</f>
        <v>0</v>
      </c>
      <c r="N34" s="1029">
        <f>'서구, 대덕 도수관'!N33+'서구, 대덕 도수관'!N70</f>
        <v>0</v>
      </c>
      <c r="O34" s="1029">
        <f>'서구, 대덕 도수관'!O33+'서구, 대덕 도수관'!O70</f>
        <v>0</v>
      </c>
      <c r="P34" s="1029">
        <f>'서구, 대덕 도수관'!P33+'서구, 대덕 도수관'!P70</f>
        <v>0</v>
      </c>
      <c r="Q34" s="1029">
        <f>'서구, 대덕 도수관'!Q33+'서구, 대덕 도수관'!Q70</f>
        <v>0</v>
      </c>
      <c r="R34" s="1029">
        <f>'서구, 대덕 도수관'!R33+'서구, 대덕 도수관'!R70</f>
        <v>0</v>
      </c>
      <c r="S34" s="1029">
        <f>'서구, 대덕 도수관'!S33+'서구, 대덕 도수관'!S70</f>
        <v>0</v>
      </c>
      <c r="T34" s="1029">
        <f>'서구, 대덕 도수관'!T33+'서구, 대덕 도수관'!T70</f>
        <v>0</v>
      </c>
      <c r="U34" s="1029">
        <f>'서구, 대덕 도수관'!U33+'서구, 대덕 도수관'!U70</f>
        <v>0</v>
      </c>
      <c r="V34" s="1029">
        <f>'서구, 대덕 도수관'!V33+'서구, 대덕 도수관'!V70</f>
        <v>0</v>
      </c>
      <c r="W34" s="1029">
        <f>'서구, 대덕 도수관'!W33+'서구, 대덕 도수관'!W70</f>
        <v>0</v>
      </c>
      <c r="X34" s="1029">
        <f>'서구, 대덕 도수관'!X33+'서구, 대덕 도수관'!X70</f>
        <v>0</v>
      </c>
      <c r="Y34" s="1029">
        <f>'서구, 대덕 도수관'!Y33+'서구, 대덕 도수관'!Y70</f>
        <v>0</v>
      </c>
      <c r="Z34" s="1029">
        <f>'서구, 대덕 도수관'!Z33+'서구, 대덕 도수관'!Z70</f>
        <v>0</v>
      </c>
      <c r="AA34" s="1029">
        <f>'서구, 대덕 도수관'!AA33+'서구, 대덕 도수관'!AA70</f>
        <v>0</v>
      </c>
      <c r="AB34" s="1029">
        <f>'서구, 대덕 도수관'!AB33+'서구, 대덕 도수관'!AB70</f>
        <v>0</v>
      </c>
      <c r="AC34" s="1029">
        <f>'서구, 대덕 도수관'!AC33+'서구, 대덕 도수관'!AC70</f>
        <v>0</v>
      </c>
      <c r="AD34" s="1029">
        <f>'서구, 대덕 도수관'!AD33+'서구, 대덕 도수관'!AD70</f>
        <v>0</v>
      </c>
      <c r="AE34" s="1029">
        <f>'서구, 대덕 도수관'!AE33+'서구, 대덕 도수관'!AE70</f>
        <v>0</v>
      </c>
      <c r="AF34" s="1029">
        <f>'서구, 대덕 도수관'!AF33+'서구, 대덕 도수관'!AF70</f>
        <v>0</v>
      </c>
      <c r="AG34" s="1029">
        <f>'서구, 대덕 도수관'!AG33+'서구, 대덕 도수관'!AG70</f>
        <v>0</v>
      </c>
      <c r="AH34" s="1029">
        <f>'서구, 대덕 도수관'!AH33+'서구, 대덕 도수관'!AH70</f>
        <v>0</v>
      </c>
      <c r="AI34" s="1029">
        <f>'서구, 대덕 도수관'!AI33+'서구, 대덕 도수관'!AI70</f>
        <v>0</v>
      </c>
      <c r="AJ34" s="1030">
        <f>'서구, 대덕 도수관'!AJ33+'서구, 대덕 도수관'!AJ70</f>
        <v>0</v>
      </c>
      <c r="AK34" s="1030">
        <f>'서구, 대덕 도수관'!AK33+'서구, 대덕 도수관'!AK70</f>
        <v>0</v>
      </c>
    </row>
    <row r="35" spans="1:37" s="40" customFormat="1" ht="26.25" customHeight="1" x14ac:dyDescent="0.15">
      <c r="A35" s="3094"/>
      <c r="B35" s="1028" t="s">
        <v>345</v>
      </c>
      <c r="C35" s="1026">
        <f t="shared" ref="C35:C36" si="23">SUM(D35:AK35)</f>
        <v>7878.4400000000005</v>
      </c>
      <c r="D35" s="1029">
        <f>'서구, 대덕 도수관'!D34+'서구, 대덕 도수관'!D71</f>
        <v>95</v>
      </c>
      <c r="E35" s="1029">
        <f>'서구, 대덕 도수관'!E34+'서구, 대덕 도수관'!E71</f>
        <v>0</v>
      </c>
      <c r="F35" s="1029">
        <f>'서구, 대덕 도수관'!F34+'서구, 대덕 도수관'!F71</f>
        <v>0</v>
      </c>
      <c r="G35" s="1029">
        <f>'서구, 대덕 도수관'!G34+'서구, 대덕 도수관'!G71</f>
        <v>0</v>
      </c>
      <c r="H35" s="1029">
        <f>'서구, 대덕 도수관'!H34+'서구, 대덕 도수관'!H71</f>
        <v>0</v>
      </c>
      <c r="I35" s="1029">
        <f>'서구, 대덕 도수관'!I34+'서구, 대덕 도수관'!I71</f>
        <v>0</v>
      </c>
      <c r="J35" s="1029">
        <f>'서구, 대덕 도수관'!J34+'서구, 대덕 도수관'!J71</f>
        <v>0</v>
      </c>
      <c r="K35" s="1029">
        <f>'서구, 대덕 도수관'!K34+'서구, 대덕 도수관'!K71</f>
        <v>0</v>
      </c>
      <c r="L35" s="1029">
        <f>'서구, 대덕 도수관'!L34+'서구, 대덕 도수관'!L71</f>
        <v>1221.22</v>
      </c>
      <c r="M35" s="1029">
        <f>'서구, 대덕 도수관'!M34+'서구, 대덕 도수관'!M71</f>
        <v>3827.76</v>
      </c>
      <c r="N35" s="1029">
        <f>'서구, 대덕 도수관'!N34+'서구, 대덕 도수관'!N71</f>
        <v>2499.69</v>
      </c>
      <c r="O35" s="1029">
        <f>'서구, 대덕 도수관'!O34+'서구, 대덕 도수관'!O71</f>
        <v>0</v>
      </c>
      <c r="P35" s="1029">
        <f>'서구, 대덕 도수관'!P34+'서구, 대덕 도수관'!P71</f>
        <v>0</v>
      </c>
      <c r="Q35" s="1029">
        <f>'서구, 대덕 도수관'!Q34+'서구, 대덕 도수관'!Q71</f>
        <v>0</v>
      </c>
      <c r="R35" s="1029">
        <f>'서구, 대덕 도수관'!R34+'서구, 대덕 도수관'!R71</f>
        <v>0</v>
      </c>
      <c r="S35" s="1029">
        <f>'서구, 대덕 도수관'!S34+'서구, 대덕 도수관'!S71</f>
        <v>0</v>
      </c>
      <c r="T35" s="1029">
        <f>'서구, 대덕 도수관'!T34+'서구, 대덕 도수관'!T71</f>
        <v>0</v>
      </c>
      <c r="U35" s="1029">
        <f>'서구, 대덕 도수관'!U34+'서구, 대덕 도수관'!U71</f>
        <v>0</v>
      </c>
      <c r="V35" s="1029">
        <f>'서구, 대덕 도수관'!V34+'서구, 대덕 도수관'!V71</f>
        <v>0</v>
      </c>
      <c r="W35" s="1029">
        <f>'서구, 대덕 도수관'!W34+'서구, 대덕 도수관'!W71</f>
        <v>234.77</v>
      </c>
      <c r="X35" s="1029">
        <f>'서구, 대덕 도수관'!X34+'서구, 대덕 도수관'!X71</f>
        <v>0</v>
      </c>
      <c r="Y35" s="1029">
        <f>'서구, 대덕 도수관'!Y34+'서구, 대덕 도수관'!Y71</f>
        <v>0</v>
      </c>
      <c r="Z35" s="1029">
        <f>'서구, 대덕 도수관'!Z34+'서구, 대덕 도수관'!Z71</f>
        <v>0</v>
      </c>
      <c r="AA35" s="1029">
        <f>'서구, 대덕 도수관'!AA34+'서구, 대덕 도수관'!AA71</f>
        <v>0</v>
      </c>
      <c r="AB35" s="1029">
        <f>'서구, 대덕 도수관'!AB34+'서구, 대덕 도수관'!AB71</f>
        <v>0</v>
      </c>
      <c r="AC35" s="1029">
        <f>'서구, 대덕 도수관'!AC34+'서구, 대덕 도수관'!AC71</f>
        <v>0</v>
      </c>
      <c r="AD35" s="1029">
        <f>'서구, 대덕 도수관'!AD34+'서구, 대덕 도수관'!AD71</f>
        <v>0</v>
      </c>
      <c r="AE35" s="1029">
        <f>'서구, 대덕 도수관'!AE34+'서구, 대덕 도수관'!AE71</f>
        <v>0</v>
      </c>
      <c r="AF35" s="1029">
        <f>'서구, 대덕 도수관'!AF34+'서구, 대덕 도수관'!AF71</f>
        <v>0</v>
      </c>
      <c r="AG35" s="1029">
        <f>'서구, 대덕 도수관'!AG34+'서구, 대덕 도수관'!AG71</f>
        <v>0</v>
      </c>
      <c r="AH35" s="1029">
        <f>'서구, 대덕 도수관'!AH34+'서구, 대덕 도수관'!AH71</f>
        <v>0</v>
      </c>
      <c r="AI35" s="1029">
        <f>'서구, 대덕 도수관'!AI34+'서구, 대덕 도수관'!AI71</f>
        <v>0</v>
      </c>
      <c r="AJ35" s="1030">
        <f>'서구, 대덕 도수관'!AJ34+'서구, 대덕 도수관'!AJ71</f>
        <v>0</v>
      </c>
      <c r="AK35" s="1030">
        <f>'서구, 대덕 도수관'!AK34+'서구, 대덕 도수관'!AK71</f>
        <v>0</v>
      </c>
    </row>
    <row r="36" spans="1:37" s="40" customFormat="1" ht="26.25" customHeight="1" x14ac:dyDescent="0.15">
      <c r="A36" s="3094"/>
      <c r="B36" s="1028" t="s">
        <v>847</v>
      </c>
      <c r="C36" s="1026">
        <f t="shared" si="23"/>
        <v>0</v>
      </c>
      <c r="D36" s="1029">
        <f>'서구, 대덕 도수관'!D35+'서구, 대덕 도수관'!D72</f>
        <v>0</v>
      </c>
      <c r="E36" s="1029">
        <f>'서구, 대덕 도수관'!E35+'서구, 대덕 도수관'!E72</f>
        <v>0</v>
      </c>
      <c r="F36" s="1029">
        <f>'서구, 대덕 도수관'!F35+'서구, 대덕 도수관'!F72</f>
        <v>0</v>
      </c>
      <c r="G36" s="1029">
        <f>'서구, 대덕 도수관'!G35+'서구, 대덕 도수관'!G72</f>
        <v>0</v>
      </c>
      <c r="H36" s="1029">
        <f>'서구, 대덕 도수관'!H35+'서구, 대덕 도수관'!H72</f>
        <v>0</v>
      </c>
      <c r="I36" s="1029">
        <f>'서구, 대덕 도수관'!I35+'서구, 대덕 도수관'!I72</f>
        <v>0</v>
      </c>
      <c r="J36" s="1029">
        <f>'서구, 대덕 도수관'!J35+'서구, 대덕 도수관'!J72</f>
        <v>0</v>
      </c>
      <c r="K36" s="1029">
        <f>'서구, 대덕 도수관'!K35+'서구, 대덕 도수관'!K72</f>
        <v>0</v>
      </c>
      <c r="L36" s="1029">
        <f>'서구, 대덕 도수관'!L35+'서구, 대덕 도수관'!L72</f>
        <v>0</v>
      </c>
      <c r="M36" s="1029">
        <f>'서구, 대덕 도수관'!M35+'서구, 대덕 도수관'!M72</f>
        <v>0</v>
      </c>
      <c r="N36" s="1029">
        <f>'서구, 대덕 도수관'!N35+'서구, 대덕 도수관'!N72</f>
        <v>0</v>
      </c>
      <c r="O36" s="1029">
        <f>'서구, 대덕 도수관'!O35+'서구, 대덕 도수관'!O72</f>
        <v>0</v>
      </c>
      <c r="P36" s="1029">
        <f>'서구, 대덕 도수관'!P35+'서구, 대덕 도수관'!P72</f>
        <v>0</v>
      </c>
      <c r="Q36" s="1029">
        <f>'서구, 대덕 도수관'!Q35+'서구, 대덕 도수관'!Q72</f>
        <v>0</v>
      </c>
      <c r="R36" s="1029">
        <f>'서구, 대덕 도수관'!R35+'서구, 대덕 도수관'!R72</f>
        <v>0</v>
      </c>
      <c r="S36" s="1029">
        <f>'서구, 대덕 도수관'!S35+'서구, 대덕 도수관'!S72</f>
        <v>0</v>
      </c>
      <c r="T36" s="1029">
        <f>'서구, 대덕 도수관'!T35+'서구, 대덕 도수관'!T72</f>
        <v>0</v>
      </c>
      <c r="U36" s="1029">
        <f>'서구, 대덕 도수관'!U35+'서구, 대덕 도수관'!U72</f>
        <v>0</v>
      </c>
      <c r="V36" s="1029">
        <f>'서구, 대덕 도수관'!V35+'서구, 대덕 도수관'!V72</f>
        <v>0</v>
      </c>
      <c r="W36" s="1029">
        <f>'서구, 대덕 도수관'!W35+'서구, 대덕 도수관'!W72</f>
        <v>0</v>
      </c>
      <c r="X36" s="1029">
        <f>'서구, 대덕 도수관'!X35+'서구, 대덕 도수관'!X72</f>
        <v>0</v>
      </c>
      <c r="Y36" s="1029">
        <f>'서구, 대덕 도수관'!Y35+'서구, 대덕 도수관'!Y72</f>
        <v>0</v>
      </c>
      <c r="Z36" s="1029">
        <f>'서구, 대덕 도수관'!Z35+'서구, 대덕 도수관'!Z72</f>
        <v>0</v>
      </c>
      <c r="AA36" s="1029">
        <f>'서구, 대덕 도수관'!AA35+'서구, 대덕 도수관'!AA72</f>
        <v>0</v>
      </c>
      <c r="AB36" s="1029">
        <f>'서구, 대덕 도수관'!AB35+'서구, 대덕 도수관'!AB72</f>
        <v>0</v>
      </c>
      <c r="AC36" s="1029">
        <f>'서구, 대덕 도수관'!AC35+'서구, 대덕 도수관'!AC72</f>
        <v>0</v>
      </c>
      <c r="AD36" s="1029">
        <f>'서구, 대덕 도수관'!AD35+'서구, 대덕 도수관'!AD72</f>
        <v>0</v>
      </c>
      <c r="AE36" s="1029">
        <f>'서구, 대덕 도수관'!AE35+'서구, 대덕 도수관'!AE72</f>
        <v>0</v>
      </c>
      <c r="AF36" s="1029">
        <f>'서구, 대덕 도수관'!AF35+'서구, 대덕 도수관'!AF72</f>
        <v>0</v>
      </c>
      <c r="AG36" s="1029">
        <f>'서구, 대덕 도수관'!AG35+'서구, 대덕 도수관'!AG72</f>
        <v>0</v>
      </c>
      <c r="AH36" s="1029">
        <f>'서구, 대덕 도수관'!AH35+'서구, 대덕 도수관'!AH72</f>
        <v>0</v>
      </c>
      <c r="AI36" s="1029">
        <f>'서구, 대덕 도수관'!AI35+'서구, 대덕 도수관'!AI72</f>
        <v>0</v>
      </c>
      <c r="AJ36" s="1030">
        <f>'서구, 대덕 도수관'!AJ35+'서구, 대덕 도수관'!AJ72</f>
        <v>0</v>
      </c>
      <c r="AK36" s="1030">
        <f>'서구, 대덕 도수관'!AK35+'서구, 대덕 도수관'!AK72</f>
        <v>0</v>
      </c>
    </row>
    <row r="37" spans="1:37" s="194" customFormat="1" ht="26.25" customHeight="1" x14ac:dyDescent="0.15">
      <c r="A37" s="3095" t="s">
        <v>1479</v>
      </c>
      <c r="B37" s="854" t="s">
        <v>346</v>
      </c>
      <c r="C37" s="614">
        <f>SUM(D37:AK37)</f>
        <v>3852</v>
      </c>
      <c r="D37" s="614">
        <f t="shared" ref="D37:AK37" si="24">SUM(D38:D38)</f>
        <v>3852</v>
      </c>
      <c r="E37" s="614">
        <f t="shared" si="24"/>
        <v>0</v>
      </c>
      <c r="F37" s="614">
        <f t="shared" si="24"/>
        <v>0</v>
      </c>
      <c r="G37" s="614">
        <f t="shared" si="24"/>
        <v>0</v>
      </c>
      <c r="H37" s="614">
        <f t="shared" si="24"/>
        <v>0</v>
      </c>
      <c r="I37" s="614">
        <f t="shared" si="24"/>
        <v>0</v>
      </c>
      <c r="J37" s="614">
        <f t="shared" si="24"/>
        <v>0</v>
      </c>
      <c r="K37" s="614">
        <f t="shared" si="24"/>
        <v>0</v>
      </c>
      <c r="L37" s="614">
        <f t="shared" si="24"/>
        <v>0</v>
      </c>
      <c r="M37" s="614">
        <f t="shared" si="24"/>
        <v>0</v>
      </c>
      <c r="N37" s="614">
        <f t="shared" si="24"/>
        <v>0</v>
      </c>
      <c r="O37" s="614">
        <f t="shared" si="24"/>
        <v>0</v>
      </c>
      <c r="P37" s="614">
        <f t="shared" si="24"/>
        <v>0</v>
      </c>
      <c r="Q37" s="614">
        <f t="shared" si="24"/>
        <v>0</v>
      </c>
      <c r="R37" s="614">
        <f t="shared" si="24"/>
        <v>0</v>
      </c>
      <c r="S37" s="614">
        <f t="shared" si="24"/>
        <v>0</v>
      </c>
      <c r="T37" s="614">
        <f t="shared" si="24"/>
        <v>0</v>
      </c>
      <c r="U37" s="614">
        <f t="shared" si="24"/>
        <v>0</v>
      </c>
      <c r="V37" s="614">
        <f t="shared" si="24"/>
        <v>0</v>
      </c>
      <c r="W37" s="614">
        <f t="shared" si="24"/>
        <v>0</v>
      </c>
      <c r="X37" s="614">
        <f t="shared" si="24"/>
        <v>0</v>
      </c>
      <c r="Y37" s="614">
        <f t="shared" si="24"/>
        <v>0</v>
      </c>
      <c r="Z37" s="614">
        <f t="shared" si="24"/>
        <v>0</v>
      </c>
      <c r="AA37" s="614">
        <f t="shared" si="24"/>
        <v>0</v>
      </c>
      <c r="AB37" s="614">
        <f t="shared" si="24"/>
        <v>0</v>
      </c>
      <c r="AC37" s="614">
        <f t="shared" si="24"/>
        <v>0</v>
      </c>
      <c r="AD37" s="614">
        <f t="shared" si="24"/>
        <v>0</v>
      </c>
      <c r="AE37" s="614">
        <f t="shared" si="24"/>
        <v>0</v>
      </c>
      <c r="AF37" s="614">
        <f t="shared" si="24"/>
        <v>0</v>
      </c>
      <c r="AG37" s="614">
        <f t="shared" si="24"/>
        <v>0</v>
      </c>
      <c r="AH37" s="614">
        <f t="shared" si="24"/>
        <v>0</v>
      </c>
      <c r="AI37" s="614">
        <f t="shared" si="24"/>
        <v>0</v>
      </c>
      <c r="AJ37" s="614">
        <f t="shared" si="24"/>
        <v>0</v>
      </c>
      <c r="AK37" s="614">
        <f t="shared" si="24"/>
        <v>0</v>
      </c>
    </row>
    <row r="38" spans="1:37" s="194" customFormat="1" ht="26.25" customHeight="1" x14ac:dyDescent="0.15">
      <c r="A38" s="2746"/>
      <c r="B38" s="1031" t="s">
        <v>1480</v>
      </c>
      <c r="C38" s="1027">
        <f>SUM(D38:AK38)</f>
        <v>3852</v>
      </c>
      <c r="D38" s="1030">
        <f>'서구, 대덕 도수관'!D37+'서구, 대덕 도수관'!D74</f>
        <v>3852</v>
      </c>
      <c r="E38" s="1030">
        <f>'서구, 대덕 도수관'!E37+'서구, 대덕 도수관'!E74</f>
        <v>0</v>
      </c>
      <c r="F38" s="1030">
        <f>'서구, 대덕 도수관'!F37+'서구, 대덕 도수관'!F74</f>
        <v>0</v>
      </c>
      <c r="G38" s="1030">
        <f>'서구, 대덕 도수관'!G37+'서구, 대덕 도수관'!G74</f>
        <v>0</v>
      </c>
      <c r="H38" s="1030">
        <f>'서구, 대덕 도수관'!H37+'서구, 대덕 도수관'!H74</f>
        <v>0</v>
      </c>
      <c r="I38" s="1030">
        <f>'서구, 대덕 도수관'!I37+'서구, 대덕 도수관'!I74</f>
        <v>0</v>
      </c>
      <c r="J38" s="1030">
        <f>'서구, 대덕 도수관'!J37+'서구, 대덕 도수관'!J74</f>
        <v>0</v>
      </c>
      <c r="K38" s="1030"/>
      <c r="L38" s="1030">
        <f>'서구, 대덕 도수관'!L37+'서구, 대덕 도수관'!L74</f>
        <v>0</v>
      </c>
      <c r="M38" s="1030">
        <f>'서구, 대덕 도수관'!M37+'서구, 대덕 도수관'!M74</f>
        <v>0</v>
      </c>
      <c r="N38" s="1030">
        <f>'서구, 대덕 도수관'!N37+'서구, 대덕 도수관'!N74</f>
        <v>0</v>
      </c>
      <c r="O38" s="1030">
        <f>'서구, 대덕 도수관'!O37+'서구, 대덕 도수관'!O74</f>
        <v>0</v>
      </c>
      <c r="P38" s="1030">
        <f>'서구, 대덕 도수관'!P37+'서구, 대덕 도수관'!P74</f>
        <v>0</v>
      </c>
      <c r="Q38" s="1030">
        <f>'서구, 대덕 도수관'!Q37+'서구, 대덕 도수관'!Q74</f>
        <v>0</v>
      </c>
      <c r="R38" s="1030">
        <f>'서구, 대덕 도수관'!R37+'서구, 대덕 도수관'!R74</f>
        <v>0</v>
      </c>
      <c r="S38" s="1030">
        <f>'서구, 대덕 도수관'!S37+'서구, 대덕 도수관'!S74</f>
        <v>0</v>
      </c>
      <c r="T38" s="1030">
        <f>'서구, 대덕 도수관'!T37+'서구, 대덕 도수관'!T74</f>
        <v>0</v>
      </c>
      <c r="U38" s="1030">
        <f>'서구, 대덕 도수관'!U37+'서구, 대덕 도수관'!U74</f>
        <v>0</v>
      </c>
      <c r="V38" s="1030"/>
      <c r="W38" s="1030">
        <f>'서구, 대덕 도수관'!W37+'서구, 대덕 도수관'!W74</f>
        <v>0</v>
      </c>
      <c r="X38" s="1030">
        <f>'서구, 대덕 도수관'!X37+'서구, 대덕 도수관'!X74</f>
        <v>0</v>
      </c>
      <c r="Y38" s="1030">
        <f>'서구, 대덕 도수관'!Y37+'서구, 대덕 도수관'!Y74</f>
        <v>0</v>
      </c>
      <c r="Z38" s="1030">
        <f>'서구, 대덕 도수관'!Z37+'서구, 대덕 도수관'!Z74</f>
        <v>0</v>
      </c>
      <c r="AA38" s="1030">
        <f>'서구, 대덕 도수관'!AA37+'서구, 대덕 도수관'!AA74</f>
        <v>0</v>
      </c>
      <c r="AB38" s="1030">
        <f>'서구, 대덕 도수관'!AB37+'서구, 대덕 도수관'!AB74</f>
        <v>0</v>
      </c>
      <c r="AC38" s="1030">
        <f>'서구, 대덕 도수관'!AC37+'서구, 대덕 도수관'!AC74</f>
        <v>0</v>
      </c>
      <c r="AD38" s="1030">
        <f>'서구, 대덕 도수관'!AD37+'서구, 대덕 도수관'!AD74</f>
        <v>0</v>
      </c>
      <c r="AE38" s="1030">
        <f>'서구, 대덕 도수관'!AE37+'서구, 대덕 도수관'!AE74</f>
        <v>0</v>
      </c>
      <c r="AF38" s="1030">
        <f>'서구, 대덕 도수관'!AF37+'서구, 대덕 도수관'!AF74</f>
        <v>0</v>
      </c>
      <c r="AG38" s="1030">
        <f>'서구, 대덕 도수관'!AG37+'서구, 대덕 도수관'!AG74</f>
        <v>0</v>
      </c>
      <c r="AH38" s="1030">
        <f>'서구, 대덕 도수관'!AH37+'서구, 대덕 도수관'!AH74</f>
        <v>0</v>
      </c>
      <c r="AI38" s="1030">
        <f>'서구, 대덕 도수관'!AI37+'서구, 대덕 도수관'!AI74</f>
        <v>0</v>
      </c>
      <c r="AJ38" s="1030">
        <f>'서구, 대덕 도수관'!AJ37+'서구, 대덕 도수관'!AJ74</f>
        <v>0</v>
      </c>
      <c r="AK38" s="1030">
        <f>'서구, 대덕 도수관'!AK37+'서구, 대덕 도수관'!AK74</f>
        <v>0</v>
      </c>
    </row>
    <row r="160" spans="1:37" s="48" customFormat="1" ht="21" customHeight="1" x14ac:dyDescent="0.15">
      <c r="A160" s="36"/>
      <c r="B160" s="45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J160" s="266"/>
      <c r="AK160" s="266"/>
    </row>
    <row r="161" spans="1:37" s="43" customFormat="1" ht="21" customHeight="1" x14ac:dyDescent="0.15">
      <c r="A161" s="36"/>
      <c r="B161" s="45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J161" s="267"/>
      <c r="AK161" s="267"/>
    </row>
    <row r="162" spans="1:37" s="43" customFormat="1" ht="21" customHeight="1" x14ac:dyDescent="0.15">
      <c r="A162" s="36"/>
      <c r="B162" s="45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J162" s="267"/>
      <c r="AK162" s="267"/>
    </row>
    <row r="163" spans="1:37" s="43" customFormat="1" ht="21" customHeight="1" x14ac:dyDescent="0.15">
      <c r="A163" s="36"/>
      <c r="B163" s="45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J163" s="267"/>
      <c r="AK163" s="267"/>
    </row>
    <row r="164" spans="1:37" s="43" customFormat="1" ht="21" customHeight="1" x14ac:dyDescent="0.15">
      <c r="A164" s="36"/>
      <c r="B164" s="45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J164" s="267"/>
      <c r="AK164" s="267"/>
    </row>
    <row r="165" spans="1:37" s="43" customFormat="1" ht="21" customHeight="1" x14ac:dyDescent="0.15">
      <c r="A165" s="36"/>
      <c r="B165" s="45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J165" s="267"/>
      <c r="AK165" s="267"/>
    </row>
    <row r="166" spans="1:37" s="43" customFormat="1" ht="21" customHeight="1" x14ac:dyDescent="0.15">
      <c r="A166" s="36"/>
      <c r="B166" s="45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J166" s="267"/>
      <c r="AK166" s="267"/>
    </row>
    <row r="167" spans="1:37" s="43" customFormat="1" ht="21" customHeight="1" x14ac:dyDescent="0.15">
      <c r="A167" s="36"/>
      <c r="B167" s="45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J167" s="267"/>
      <c r="AK167" s="267"/>
    </row>
    <row r="186" spans="32:33" ht="21" customHeight="1" x14ac:dyDescent="0.15">
      <c r="AF186" s="48"/>
      <c r="AG186" s="48"/>
    </row>
    <row r="187" spans="32:33" ht="21" customHeight="1" x14ac:dyDescent="0.15">
      <c r="AF187" s="43"/>
      <c r="AG187" s="43"/>
    </row>
    <row r="188" spans="32:33" ht="21" customHeight="1" x14ac:dyDescent="0.15">
      <c r="AF188" s="43"/>
      <c r="AG188" s="43"/>
    </row>
    <row r="189" spans="32:33" ht="21" customHeight="1" x14ac:dyDescent="0.15">
      <c r="AF189" s="43"/>
      <c r="AG189" s="43"/>
    </row>
    <row r="190" spans="32:33" ht="21" customHeight="1" x14ac:dyDescent="0.15">
      <c r="AF190" s="43"/>
      <c r="AG190" s="43"/>
    </row>
    <row r="191" spans="32:33" ht="21" customHeight="1" x14ac:dyDescent="0.15">
      <c r="AF191" s="43"/>
      <c r="AG191" s="43"/>
    </row>
    <row r="192" spans="32:33" ht="21" customHeight="1" x14ac:dyDescent="0.15">
      <c r="AF192" s="43"/>
      <c r="AG192" s="43"/>
    </row>
    <row r="193" spans="32:33" ht="21" customHeight="1" x14ac:dyDescent="0.15">
      <c r="AF193" s="43"/>
      <c r="AG193" s="43"/>
    </row>
  </sheetData>
  <sheetProtection password="CC19" sheet="1" objects="1" scenarios="1"/>
  <mergeCells count="9">
    <mergeCell ref="A13:A16"/>
    <mergeCell ref="A9:A12"/>
    <mergeCell ref="A4:A8"/>
    <mergeCell ref="A37:A38"/>
    <mergeCell ref="A33:A36"/>
    <mergeCell ref="A17:A20"/>
    <mergeCell ref="A21:A24"/>
    <mergeCell ref="A25:A28"/>
    <mergeCell ref="A29:A32"/>
  </mergeCells>
  <phoneticPr fontId="65" type="noConversion"/>
  <pageMargins left="0.55118110236220497" right="0.56999999999999995" top="0.82677165354330695" bottom="0.75" header="0.118110236220472" footer="0"/>
  <pageSetup paperSize="9" scale="90" firstPageNumber="37" fitToWidth="6" pageOrder="overThenDown" orientation="portrait" useFirstPageNumber="1" horizontalDpi="300" verticalDpi="300" r:id="rId1"/>
  <headerFooter alignWithMargins="0">
    <oddFooter>&amp;C- &amp;P -</oddFooter>
  </headerFooter>
  <rowBreaks count="1" manualBreakCount="1">
    <brk id="28" max="36" man="1"/>
  </rowBreaks>
  <colBreaks count="1" manualBreakCount="1">
    <brk id="8" max="37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AK237"/>
  <sheetViews>
    <sheetView zoomScale="70" zoomScaleNormal="70" zoomScaleSheetLayoutView="100" workbookViewId="0">
      <selection activeCell="F14" sqref="F14"/>
    </sheetView>
  </sheetViews>
  <sheetFormatPr defaultRowHeight="21" customHeight="1" x14ac:dyDescent="0.15"/>
  <cols>
    <col min="1" max="1" width="7.21875" style="36" customWidth="1"/>
    <col min="2" max="2" width="17.5546875" style="45" customWidth="1"/>
    <col min="3" max="32" width="10.77734375" style="36" customWidth="1"/>
    <col min="33" max="33" width="10.77734375" style="190" customWidth="1"/>
    <col min="34" max="35" width="10.77734375" style="456" customWidth="1"/>
    <col min="36" max="36" width="10.77734375" style="36" customWidth="1"/>
    <col min="37" max="37" width="10.77734375" style="190" customWidth="1"/>
    <col min="38" max="16384" width="8.88671875" style="36"/>
  </cols>
  <sheetData>
    <row r="1" spans="1:37" ht="30.75" customHeight="1" x14ac:dyDescent="0.15">
      <c r="C1" s="38" t="s">
        <v>753</v>
      </c>
      <c r="D1" s="15"/>
      <c r="E1" s="15"/>
      <c r="F1" s="15"/>
      <c r="G1" s="15"/>
      <c r="H1" s="15"/>
      <c r="I1" s="15"/>
      <c r="J1" s="15"/>
      <c r="K1" s="38" t="s">
        <v>753</v>
      </c>
      <c r="L1" s="15"/>
      <c r="M1" s="15"/>
      <c r="N1" s="15"/>
      <c r="Q1" s="27"/>
      <c r="R1" s="27"/>
      <c r="S1" s="27"/>
      <c r="T1" s="27"/>
      <c r="V1" s="38" t="s">
        <v>753</v>
      </c>
      <c r="W1" s="27"/>
      <c r="X1" s="27"/>
      <c r="Y1" s="27"/>
      <c r="AA1" s="27"/>
      <c r="AB1" s="38"/>
      <c r="AC1" s="27"/>
      <c r="AD1" s="27"/>
      <c r="AE1" s="27"/>
      <c r="AF1" s="27"/>
      <c r="AG1" s="168"/>
      <c r="AH1" s="190"/>
      <c r="AI1" s="190"/>
    </row>
    <row r="2" spans="1:37" ht="18" customHeight="1" x14ac:dyDescent="0.15">
      <c r="A2" s="40"/>
      <c r="B2" s="41"/>
      <c r="C2" s="42"/>
      <c r="D2" s="16" t="s">
        <v>754</v>
      </c>
      <c r="E2" s="16"/>
      <c r="F2" s="16"/>
      <c r="G2" s="16"/>
      <c r="H2" s="16"/>
      <c r="I2" s="16" t="s">
        <v>754</v>
      </c>
      <c r="J2" s="16"/>
      <c r="K2" s="16"/>
      <c r="L2" s="16"/>
      <c r="M2" s="10"/>
      <c r="N2" s="16" t="s">
        <v>754</v>
      </c>
      <c r="O2" s="16"/>
      <c r="P2" s="10"/>
      <c r="Q2" s="10"/>
      <c r="R2" s="10"/>
      <c r="T2" s="16" t="s">
        <v>755</v>
      </c>
      <c r="U2" s="10"/>
      <c r="V2" s="10"/>
      <c r="W2" s="10"/>
      <c r="X2" s="10"/>
      <c r="Z2" s="16" t="s">
        <v>754</v>
      </c>
      <c r="AA2" s="10"/>
      <c r="AB2" s="10"/>
      <c r="AC2" s="10"/>
      <c r="AE2" s="16" t="s">
        <v>364</v>
      </c>
      <c r="AF2" s="16"/>
      <c r="AH2" s="190"/>
      <c r="AI2" s="190"/>
    </row>
    <row r="3" spans="1:37" s="17" customFormat="1" ht="20.25" customHeight="1" x14ac:dyDescent="0.15">
      <c r="A3" s="932" t="s">
        <v>107</v>
      </c>
      <c r="B3" s="837" t="s">
        <v>975</v>
      </c>
      <c r="C3" s="837" t="s">
        <v>342</v>
      </c>
      <c r="D3" s="837" t="s">
        <v>1083</v>
      </c>
      <c r="E3" s="838">
        <v>1983</v>
      </c>
      <c r="F3" s="838">
        <v>1984</v>
      </c>
      <c r="G3" s="839">
        <v>1985</v>
      </c>
      <c r="H3" s="839">
        <v>1986</v>
      </c>
      <c r="I3" s="839">
        <v>1987</v>
      </c>
      <c r="J3" s="839">
        <v>1988</v>
      </c>
      <c r="K3" s="839">
        <v>1989</v>
      </c>
      <c r="L3" s="840">
        <v>1990</v>
      </c>
      <c r="M3" s="840">
        <v>1991</v>
      </c>
      <c r="N3" s="840">
        <v>1992</v>
      </c>
      <c r="O3" s="840">
        <v>1993</v>
      </c>
      <c r="P3" s="840">
        <v>1994</v>
      </c>
      <c r="Q3" s="841">
        <v>1995</v>
      </c>
      <c r="R3" s="841">
        <v>1996</v>
      </c>
      <c r="S3" s="841">
        <v>1997</v>
      </c>
      <c r="T3" s="841">
        <v>1998</v>
      </c>
      <c r="U3" s="841">
        <v>1999</v>
      </c>
      <c r="V3" s="842">
        <v>2000</v>
      </c>
      <c r="W3" s="842">
        <v>2001</v>
      </c>
      <c r="X3" s="842">
        <v>2002</v>
      </c>
      <c r="Y3" s="842">
        <v>2003</v>
      </c>
      <c r="Z3" s="842">
        <v>2004</v>
      </c>
      <c r="AA3" s="843">
        <v>2005</v>
      </c>
      <c r="AB3" s="843">
        <v>2006</v>
      </c>
      <c r="AC3" s="844">
        <v>2007</v>
      </c>
      <c r="AD3" s="844">
        <v>2008</v>
      </c>
      <c r="AE3" s="844">
        <v>2009</v>
      </c>
      <c r="AF3" s="845">
        <v>2010</v>
      </c>
      <c r="AG3" s="845">
        <v>2011</v>
      </c>
      <c r="AH3" s="845">
        <v>2012</v>
      </c>
      <c r="AI3" s="846">
        <v>2013</v>
      </c>
      <c r="AJ3" s="846">
        <v>2014</v>
      </c>
      <c r="AK3" s="846">
        <v>2015</v>
      </c>
    </row>
    <row r="4" spans="1:37" s="40" customFormat="1" ht="20.25" customHeight="1" x14ac:dyDescent="0.15">
      <c r="A4" s="3098" t="s">
        <v>343</v>
      </c>
      <c r="B4" s="854" t="s">
        <v>159</v>
      </c>
      <c r="C4" s="614">
        <f>SUM(D4:AK4)</f>
        <v>4918.43</v>
      </c>
      <c r="D4" s="614">
        <f>SUM(D5:D7)</f>
        <v>0</v>
      </c>
      <c r="E4" s="614">
        <f t="shared" ref="E4:AI4" si="0">SUM(E5:E7)</f>
        <v>0</v>
      </c>
      <c r="F4" s="614">
        <f t="shared" si="0"/>
        <v>0</v>
      </c>
      <c r="G4" s="614">
        <f t="shared" si="0"/>
        <v>0</v>
      </c>
      <c r="H4" s="614">
        <f t="shared" si="0"/>
        <v>0</v>
      </c>
      <c r="I4" s="614">
        <f t="shared" si="0"/>
        <v>0</v>
      </c>
      <c r="J4" s="614">
        <f t="shared" si="0"/>
        <v>0</v>
      </c>
      <c r="K4" s="614">
        <f t="shared" si="0"/>
        <v>0</v>
      </c>
      <c r="L4" s="614">
        <f t="shared" si="0"/>
        <v>0</v>
      </c>
      <c r="M4" s="614">
        <f t="shared" si="0"/>
        <v>3512.97</v>
      </c>
      <c r="N4" s="614">
        <f t="shared" si="0"/>
        <v>1165.8900000000001</v>
      </c>
      <c r="O4" s="614">
        <f t="shared" si="0"/>
        <v>0</v>
      </c>
      <c r="P4" s="614">
        <f t="shared" si="0"/>
        <v>0</v>
      </c>
      <c r="Q4" s="614">
        <f t="shared" si="0"/>
        <v>0</v>
      </c>
      <c r="R4" s="614">
        <f t="shared" si="0"/>
        <v>0</v>
      </c>
      <c r="S4" s="614">
        <f t="shared" si="0"/>
        <v>4.8</v>
      </c>
      <c r="T4" s="614">
        <f t="shared" si="0"/>
        <v>0</v>
      </c>
      <c r="U4" s="614">
        <f t="shared" si="0"/>
        <v>0</v>
      </c>
      <c r="V4" s="614">
        <f t="shared" si="0"/>
        <v>0</v>
      </c>
      <c r="W4" s="614">
        <f t="shared" si="0"/>
        <v>234.77</v>
      </c>
      <c r="X4" s="614">
        <f t="shared" si="0"/>
        <v>0</v>
      </c>
      <c r="Y4" s="614">
        <f t="shared" si="0"/>
        <v>0</v>
      </c>
      <c r="Z4" s="614">
        <f t="shared" si="0"/>
        <v>0</v>
      </c>
      <c r="AA4" s="614">
        <f t="shared" si="0"/>
        <v>0</v>
      </c>
      <c r="AB4" s="614">
        <f t="shared" si="0"/>
        <v>0</v>
      </c>
      <c r="AC4" s="614">
        <f t="shared" si="0"/>
        <v>0</v>
      </c>
      <c r="AD4" s="614">
        <f t="shared" si="0"/>
        <v>0</v>
      </c>
      <c r="AE4" s="614">
        <f t="shared" si="0"/>
        <v>0</v>
      </c>
      <c r="AF4" s="614">
        <f t="shared" si="0"/>
        <v>0</v>
      </c>
      <c r="AG4" s="614">
        <f t="shared" si="0"/>
        <v>0</v>
      </c>
      <c r="AH4" s="614">
        <f t="shared" si="0"/>
        <v>0</v>
      </c>
      <c r="AI4" s="614">
        <f t="shared" si="0"/>
        <v>0</v>
      </c>
      <c r="AJ4" s="614">
        <f>SUM(AJ5:AJ7)</f>
        <v>0</v>
      </c>
      <c r="AK4" s="614">
        <f>SUM(AK5:AK7)</f>
        <v>0</v>
      </c>
    </row>
    <row r="5" spans="1:37" s="40" customFormat="1" ht="24.75" customHeight="1" x14ac:dyDescent="0.15">
      <c r="A5" s="3099"/>
      <c r="B5" s="940" t="s">
        <v>344</v>
      </c>
      <c r="C5" s="941">
        <f>SUM(D5:AK5)</f>
        <v>26.04</v>
      </c>
      <c r="D5" s="307">
        <f>D33+D9+D13+D17+D21+D25+D29</f>
        <v>0</v>
      </c>
      <c r="E5" s="307">
        <f t="shared" ref="E5:AJ5" si="1">E33+E9+E13+E17+E21+E25+E29</f>
        <v>0</v>
      </c>
      <c r="F5" s="307">
        <f t="shared" si="1"/>
        <v>0</v>
      </c>
      <c r="G5" s="307">
        <f t="shared" si="1"/>
        <v>0</v>
      </c>
      <c r="H5" s="307">
        <f t="shared" si="1"/>
        <v>0</v>
      </c>
      <c r="I5" s="307">
        <f t="shared" si="1"/>
        <v>0</v>
      </c>
      <c r="J5" s="307">
        <f t="shared" si="1"/>
        <v>0</v>
      </c>
      <c r="K5" s="307">
        <f t="shared" si="1"/>
        <v>0</v>
      </c>
      <c r="L5" s="307">
        <f t="shared" si="1"/>
        <v>0</v>
      </c>
      <c r="M5" s="307">
        <f t="shared" si="1"/>
        <v>21.24</v>
      </c>
      <c r="N5" s="307">
        <f t="shared" si="1"/>
        <v>0</v>
      </c>
      <c r="O5" s="307">
        <f t="shared" si="1"/>
        <v>0</v>
      </c>
      <c r="P5" s="307">
        <f t="shared" si="1"/>
        <v>0</v>
      </c>
      <c r="Q5" s="307">
        <f t="shared" si="1"/>
        <v>0</v>
      </c>
      <c r="R5" s="307">
        <f t="shared" si="1"/>
        <v>0</v>
      </c>
      <c r="S5" s="307">
        <f t="shared" si="1"/>
        <v>4.8</v>
      </c>
      <c r="T5" s="307">
        <f t="shared" si="1"/>
        <v>0</v>
      </c>
      <c r="U5" s="307">
        <f t="shared" si="1"/>
        <v>0</v>
      </c>
      <c r="V5" s="307">
        <f t="shared" si="1"/>
        <v>0</v>
      </c>
      <c r="W5" s="307">
        <f t="shared" si="1"/>
        <v>0</v>
      </c>
      <c r="X5" s="307">
        <f t="shared" si="1"/>
        <v>0</v>
      </c>
      <c r="Y5" s="307">
        <f t="shared" si="1"/>
        <v>0</v>
      </c>
      <c r="Z5" s="307">
        <f t="shared" si="1"/>
        <v>0</v>
      </c>
      <c r="AA5" s="307">
        <f t="shared" si="1"/>
        <v>0</v>
      </c>
      <c r="AB5" s="307">
        <f t="shared" si="1"/>
        <v>0</v>
      </c>
      <c r="AC5" s="307">
        <f t="shared" si="1"/>
        <v>0</v>
      </c>
      <c r="AD5" s="307">
        <f t="shared" si="1"/>
        <v>0</v>
      </c>
      <c r="AE5" s="307">
        <f t="shared" si="1"/>
        <v>0</v>
      </c>
      <c r="AF5" s="307">
        <f t="shared" si="1"/>
        <v>0</v>
      </c>
      <c r="AG5" s="307">
        <f t="shared" si="1"/>
        <v>0</v>
      </c>
      <c r="AH5" s="307">
        <f t="shared" si="1"/>
        <v>0</v>
      </c>
      <c r="AI5" s="307">
        <f t="shared" si="1"/>
        <v>0</v>
      </c>
      <c r="AJ5" s="942">
        <f t="shared" si="1"/>
        <v>0</v>
      </c>
      <c r="AK5" s="942">
        <f t="shared" ref="AK5" si="2">AK33+AK9+AK13+AK17+AK21+AK25+AK29</f>
        <v>0</v>
      </c>
    </row>
    <row r="6" spans="1:37" s="40" customFormat="1" ht="20.25" customHeight="1" x14ac:dyDescent="0.15">
      <c r="A6" s="3099"/>
      <c r="B6" s="943" t="s">
        <v>345</v>
      </c>
      <c r="C6" s="941">
        <f t="shared" ref="C6:C7" si="3">SUM(D6:AK6)</f>
        <v>4892.3900000000003</v>
      </c>
      <c r="D6" s="307">
        <f>D34+D10+D14+D18+D22+D26+D30</f>
        <v>0</v>
      </c>
      <c r="E6" s="307">
        <f t="shared" ref="E6:AJ6" si="4">E34+E10+E14+E18+E22+E26+E30</f>
        <v>0</v>
      </c>
      <c r="F6" s="307">
        <f t="shared" si="4"/>
        <v>0</v>
      </c>
      <c r="G6" s="307">
        <f t="shared" si="4"/>
        <v>0</v>
      </c>
      <c r="H6" s="307">
        <f t="shared" si="4"/>
        <v>0</v>
      </c>
      <c r="I6" s="307">
        <f t="shared" si="4"/>
        <v>0</v>
      </c>
      <c r="J6" s="307">
        <f t="shared" si="4"/>
        <v>0</v>
      </c>
      <c r="K6" s="307">
        <f t="shared" si="4"/>
        <v>0</v>
      </c>
      <c r="L6" s="307">
        <f t="shared" si="4"/>
        <v>0</v>
      </c>
      <c r="M6" s="307">
        <f t="shared" si="4"/>
        <v>3491.73</v>
      </c>
      <c r="N6" s="307">
        <f t="shared" si="4"/>
        <v>1165.8900000000001</v>
      </c>
      <c r="O6" s="307">
        <f t="shared" si="4"/>
        <v>0</v>
      </c>
      <c r="P6" s="307">
        <f t="shared" si="4"/>
        <v>0</v>
      </c>
      <c r="Q6" s="307">
        <f t="shared" si="4"/>
        <v>0</v>
      </c>
      <c r="R6" s="307">
        <f t="shared" si="4"/>
        <v>0</v>
      </c>
      <c r="S6" s="307">
        <f t="shared" si="4"/>
        <v>0</v>
      </c>
      <c r="T6" s="307">
        <f t="shared" si="4"/>
        <v>0</v>
      </c>
      <c r="U6" s="307">
        <f t="shared" si="4"/>
        <v>0</v>
      </c>
      <c r="V6" s="307">
        <f t="shared" si="4"/>
        <v>0</v>
      </c>
      <c r="W6" s="307">
        <f t="shared" si="4"/>
        <v>234.77</v>
      </c>
      <c r="X6" s="307">
        <f t="shared" si="4"/>
        <v>0</v>
      </c>
      <c r="Y6" s="307">
        <f t="shared" si="4"/>
        <v>0</v>
      </c>
      <c r="Z6" s="307">
        <f t="shared" si="4"/>
        <v>0</v>
      </c>
      <c r="AA6" s="307">
        <f t="shared" si="4"/>
        <v>0</v>
      </c>
      <c r="AB6" s="307">
        <f t="shared" si="4"/>
        <v>0</v>
      </c>
      <c r="AC6" s="307">
        <f t="shared" si="4"/>
        <v>0</v>
      </c>
      <c r="AD6" s="307">
        <f t="shared" si="4"/>
        <v>0</v>
      </c>
      <c r="AE6" s="307">
        <f t="shared" si="4"/>
        <v>0</v>
      </c>
      <c r="AF6" s="307">
        <f t="shared" si="4"/>
        <v>0</v>
      </c>
      <c r="AG6" s="307">
        <f t="shared" si="4"/>
        <v>0</v>
      </c>
      <c r="AH6" s="307">
        <f t="shared" si="4"/>
        <v>0</v>
      </c>
      <c r="AI6" s="307">
        <f t="shared" si="4"/>
        <v>0</v>
      </c>
      <c r="AJ6" s="942">
        <f t="shared" si="4"/>
        <v>0</v>
      </c>
      <c r="AK6" s="942">
        <f t="shared" ref="AK6" si="5">AK34+AK10+AK14+AK18+AK22+AK26+AK30</f>
        <v>0</v>
      </c>
    </row>
    <row r="7" spans="1:37" s="40" customFormat="1" ht="20.25" customHeight="1" x14ac:dyDescent="0.15">
      <c r="A7" s="3099"/>
      <c r="B7" s="943" t="s">
        <v>964</v>
      </c>
      <c r="C7" s="941">
        <f t="shared" si="3"/>
        <v>0</v>
      </c>
      <c r="D7" s="307">
        <f>D35+D11+D15+D19+D23+D27+D31</f>
        <v>0</v>
      </c>
      <c r="E7" s="307">
        <f t="shared" ref="E7:AJ7" si="6">E35+E11+E15+E19+E23+E27+E31</f>
        <v>0</v>
      </c>
      <c r="F7" s="307">
        <f t="shared" si="6"/>
        <v>0</v>
      </c>
      <c r="G7" s="307">
        <f t="shared" si="6"/>
        <v>0</v>
      </c>
      <c r="H7" s="307">
        <f t="shared" si="6"/>
        <v>0</v>
      </c>
      <c r="I7" s="307">
        <f t="shared" si="6"/>
        <v>0</v>
      </c>
      <c r="J7" s="307">
        <f t="shared" si="6"/>
        <v>0</v>
      </c>
      <c r="K7" s="307">
        <f t="shared" si="6"/>
        <v>0</v>
      </c>
      <c r="L7" s="307">
        <f t="shared" si="6"/>
        <v>0</v>
      </c>
      <c r="M7" s="307">
        <f t="shared" si="6"/>
        <v>0</v>
      </c>
      <c r="N7" s="307">
        <f t="shared" si="6"/>
        <v>0</v>
      </c>
      <c r="O7" s="307">
        <f t="shared" si="6"/>
        <v>0</v>
      </c>
      <c r="P7" s="307">
        <f t="shared" si="6"/>
        <v>0</v>
      </c>
      <c r="Q7" s="307">
        <f t="shared" si="6"/>
        <v>0</v>
      </c>
      <c r="R7" s="307">
        <f t="shared" si="6"/>
        <v>0</v>
      </c>
      <c r="S7" s="307">
        <f t="shared" si="6"/>
        <v>0</v>
      </c>
      <c r="T7" s="307">
        <f t="shared" si="6"/>
        <v>0</v>
      </c>
      <c r="U7" s="307">
        <f t="shared" si="6"/>
        <v>0</v>
      </c>
      <c r="V7" s="307">
        <f t="shared" si="6"/>
        <v>0</v>
      </c>
      <c r="W7" s="307">
        <f t="shared" si="6"/>
        <v>0</v>
      </c>
      <c r="X7" s="307">
        <f t="shared" si="6"/>
        <v>0</v>
      </c>
      <c r="Y7" s="307">
        <f t="shared" si="6"/>
        <v>0</v>
      </c>
      <c r="Z7" s="307">
        <f t="shared" si="6"/>
        <v>0</v>
      </c>
      <c r="AA7" s="307">
        <f t="shared" si="6"/>
        <v>0</v>
      </c>
      <c r="AB7" s="307">
        <f t="shared" si="6"/>
        <v>0</v>
      </c>
      <c r="AC7" s="307">
        <f t="shared" si="6"/>
        <v>0</v>
      </c>
      <c r="AD7" s="307">
        <f t="shared" si="6"/>
        <v>0</v>
      </c>
      <c r="AE7" s="307">
        <f t="shared" si="6"/>
        <v>0</v>
      </c>
      <c r="AF7" s="307">
        <f t="shared" si="6"/>
        <v>0</v>
      </c>
      <c r="AG7" s="307">
        <f t="shared" si="6"/>
        <v>0</v>
      </c>
      <c r="AH7" s="307">
        <f t="shared" si="6"/>
        <v>0</v>
      </c>
      <c r="AI7" s="307">
        <f t="shared" si="6"/>
        <v>0</v>
      </c>
      <c r="AJ7" s="942">
        <f t="shared" si="6"/>
        <v>0</v>
      </c>
      <c r="AK7" s="942">
        <f t="shared" ref="AK7" si="7">AK35+AK11+AK15+AK19+AK23+AK27+AK31</f>
        <v>0</v>
      </c>
    </row>
    <row r="8" spans="1:37" s="40" customFormat="1" ht="20.25" customHeight="1" x14ac:dyDescent="0.15">
      <c r="A8" s="3101">
        <v>400</v>
      </c>
      <c r="B8" s="854" t="s">
        <v>346</v>
      </c>
      <c r="C8" s="614">
        <f>SUM(D8:AK8)</f>
        <v>21.24</v>
      </c>
      <c r="D8" s="614">
        <f>SUM(D9:D11)</f>
        <v>0</v>
      </c>
      <c r="E8" s="614">
        <f t="shared" ref="E8:AI8" si="8">SUM(E9:E11)</f>
        <v>0</v>
      </c>
      <c r="F8" s="614">
        <f t="shared" si="8"/>
        <v>0</v>
      </c>
      <c r="G8" s="614">
        <f t="shared" si="8"/>
        <v>0</v>
      </c>
      <c r="H8" s="614">
        <f t="shared" si="8"/>
        <v>0</v>
      </c>
      <c r="I8" s="614">
        <f t="shared" si="8"/>
        <v>0</v>
      </c>
      <c r="J8" s="614">
        <f t="shared" si="8"/>
        <v>0</v>
      </c>
      <c r="K8" s="614">
        <f t="shared" si="8"/>
        <v>0</v>
      </c>
      <c r="L8" s="614">
        <f t="shared" si="8"/>
        <v>0</v>
      </c>
      <c r="M8" s="614">
        <f t="shared" si="8"/>
        <v>21.24</v>
      </c>
      <c r="N8" s="614">
        <f t="shared" si="8"/>
        <v>0</v>
      </c>
      <c r="O8" s="614">
        <f t="shared" si="8"/>
        <v>0</v>
      </c>
      <c r="P8" s="614">
        <f t="shared" si="8"/>
        <v>0</v>
      </c>
      <c r="Q8" s="614">
        <f t="shared" si="8"/>
        <v>0</v>
      </c>
      <c r="R8" s="614">
        <f t="shared" si="8"/>
        <v>0</v>
      </c>
      <c r="S8" s="614">
        <f t="shared" si="8"/>
        <v>0</v>
      </c>
      <c r="T8" s="614">
        <f t="shared" si="8"/>
        <v>0</v>
      </c>
      <c r="U8" s="614">
        <f t="shared" si="8"/>
        <v>0</v>
      </c>
      <c r="V8" s="614">
        <f t="shared" si="8"/>
        <v>0</v>
      </c>
      <c r="W8" s="614">
        <f t="shared" si="8"/>
        <v>0</v>
      </c>
      <c r="X8" s="614">
        <f t="shared" si="8"/>
        <v>0</v>
      </c>
      <c r="Y8" s="614">
        <f t="shared" si="8"/>
        <v>0</v>
      </c>
      <c r="Z8" s="614">
        <f t="shared" si="8"/>
        <v>0</v>
      </c>
      <c r="AA8" s="614">
        <f t="shared" si="8"/>
        <v>0</v>
      </c>
      <c r="AB8" s="614">
        <f t="shared" si="8"/>
        <v>0</v>
      </c>
      <c r="AC8" s="614">
        <f t="shared" si="8"/>
        <v>0</v>
      </c>
      <c r="AD8" s="614">
        <f t="shared" si="8"/>
        <v>0</v>
      </c>
      <c r="AE8" s="614">
        <f t="shared" si="8"/>
        <v>0</v>
      </c>
      <c r="AF8" s="614">
        <f t="shared" si="8"/>
        <v>0</v>
      </c>
      <c r="AG8" s="614">
        <f t="shared" si="8"/>
        <v>0</v>
      </c>
      <c r="AH8" s="614">
        <f t="shared" si="8"/>
        <v>0</v>
      </c>
      <c r="AI8" s="614">
        <f t="shared" si="8"/>
        <v>0</v>
      </c>
      <c r="AJ8" s="614">
        <f>SUM(AJ9:AJ11)</f>
        <v>0</v>
      </c>
      <c r="AK8" s="614">
        <f>SUM(AK9:AK11)</f>
        <v>0</v>
      </c>
    </row>
    <row r="9" spans="1:37" s="40" customFormat="1" ht="20.25" customHeight="1" x14ac:dyDescent="0.15">
      <c r="A9" s="3103"/>
      <c r="B9" s="945" t="s">
        <v>344</v>
      </c>
      <c r="C9" s="946">
        <f>SUM(D9:AK9)</f>
        <v>21.24</v>
      </c>
      <c r="D9" s="1088">
        <v>0</v>
      </c>
      <c r="E9" s="1088">
        <v>0</v>
      </c>
      <c r="F9" s="1088">
        <v>0</v>
      </c>
      <c r="G9" s="1088">
        <v>0</v>
      </c>
      <c r="H9" s="1088">
        <v>0</v>
      </c>
      <c r="I9" s="1088">
        <v>0</v>
      </c>
      <c r="J9" s="1088">
        <v>0</v>
      </c>
      <c r="K9" s="1088">
        <v>0</v>
      </c>
      <c r="L9" s="1088">
        <v>0</v>
      </c>
      <c r="M9" s="1088">
        <v>21.24</v>
      </c>
      <c r="N9" s="1088">
        <v>0</v>
      </c>
      <c r="O9" s="1088">
        <v>0</v>
      </c>
      <c r="P9" s="1088">
        <v>0</v>
      </c>
      <c r="Q9" s="1088">
        <v>0</v>
      </c>
      <c r="R9" s="1088">
        <v>0</v>
      </c>
      <c r="S9" s="1088">
        <v>0</v>
      </c>
      <c r="T9" s="1088">
        <v>0</v>
      </c>
      <c r="U9" s="1088">
        <v>0</v>
      </c>
      <c r="V9" s="1088">
        <v>0</v>
      </c>
      <c r="W9" s="1088">
        <v>0</v>
      </c>
      <c r="X9" s="1088">
        <v>0</v>
      </c>
      <c r="Y9" s="1088">
        <v>0</v>
      </c>
      <c r="Z9" s="1088">
        <v>0</v>
      </c>
      <c r="AA9" s="1088">
        <v>0</v>
      </c>
      <c r="AB9" s="1088">
        <v>0</v>
      </c>
      <c r="AC9" s="1088">
        <v>0</v>
      </c>
      <c r="AD9" s="1088">
        <v>0</v>
      </c>
      <c r="AE9" s="1088">
        <v>0</v>
      </c>
      <c r="AF9" s="1088">
        <v>0</v>
      </c>
      <c r="AG9" s="1088">
        <v>0</v>
      </c>
      <c r="AH9" s="1088">
        <v>0</v>
      </c>
      <c r="AI9" s="1088">
        <v>0</v>
      </c>
      <c r="AJ9" s="1089">
        <v>0</v>
      </c>
      <c r="AK9" s="2346">
        <v>0</v>
      </c>
    </row>
    <row r="10" spans="1:37" s="40" customFormat="1" ht="20.25" customHeight="1" x14ac:dyDescent="0.15">
      <c r="A10" s="3103"/>
      <c r="B10" s="943" t="s">
        <v>345</v>
      </c>
      <c r="C10" s="946">
        <f t="shared" ref="C10:C11" si="9">SUM(D10:AK10)</f>
        <v>0</v>
      </c>
      <c r="D10" s="1088">
        <v>0</v>
      </c>
      <c r="E10" s="1088">
        <v>0</v>
      </c>
      <c r="F10" s="1088">
        <v>0</v>
      </c>
      <c r="G10" s="1088">
        <v>0</v>
      </c>
      <c r="H10" s="1088">
        <v>0</v>
      </c>
      <c r="I10" s="1088">
        <v>0</v>
      </c>
      <c r="J10" s="1088">
        <v>0</v>
      </c>
      <c r="K10" s="1088">
        <v>0</v>
      </c>
      <c r="L10" s="1088">
        <v>0</v>
      </c>
      <c r="M10" s="1088">
        <v>0</v>
      </c>
      <c r="N10" s="1088">
        <v>0</v>
      </c>
      <c r="O10" s="1088">
        <v>0</v>
      </c>
      <c r="P10" s="1088">
        <v>0</v>
      </c>
      <c r="Q10" s="1088">
        <v>0</v>
      </c>
      <c r="R10" s="1088">
        <v>0</v>
      </c>
      <c r="S10" s="1088">
        <v>0</v>
      </c>
      <c r="T10" s="1088">
        <v>0</v>
      </c>
      <c r="U10" s="1088">
        <v>0</v>
      </c>
      <c r="V10" s="1088">
        <v>0</v>
      </c>
      <c r="W10" s="1088">
        <v>0</v>
      </c>
      <c r="X10" s="1088">
        <v>0</v>
      </c>
      <c r="Y10" s="1088">
        <v>0</v>
      </c>
      <c r="Z10" s="1088">
        <v>0</v>
      </c>
      <c r="AA10" s="1088">
        <v>0</v>
      </c>
      <c r="AB10" s="1088">
        <v>0</v>
      </c>
      <c r="AC10" s="1088">
        <v>0</v>
      </c>
      <c r="AD10" s="1088">
        <v>0</v>
      </c>
      <c r="AE10" s="1088">
        <v>0</v>
      </c>
      <c r="AF10" s="1088">
        <v>0</v>
      </c>
      <c r="AG10" s="1088">
        <v>0</v>
      </c>
      <c r="AH10" s="1088">
        <v>0</v>
      </c>
      <c r="AI10" s="1088">
        <v>0</v>
      </c>
      <c r="AJ10" s="1089">
        <v>0</v>
      </c>
      <c r="AK10" s="2346">
        <v>0</v>
      </c>
    </row>
    <row r="11" spans="1:37" s="40" customFormat="1" ht="20.25" customHeight="1" x14ac:dyDescent="0.15">
      <c r="A11" s="3104"/>
      <c r="B11" s="944" t="s">
        <v>965</v>
      </c>
      <c r="C11" s="946">
        <f t="shared" si="9"/>
        <v>0</v>
      </c>
      <c r="D11" s="1088">
        <v>0</v>
      </c>
      <c r="E11" s="1088">
        <v>0</v>
      </c>
      <c r="F11" s="1088">
        <v>0</v>
      </c>
      <c r="G11" s="1088">
        <v>0</v>
      </c>
      <c r="H11" s="1088">
        <v>0</v>
      </c>
      <c r="I11" s="1088">
        <v>0</v>
      </c>
      <c r="J11" s="1088">
        <v>0</v>
      </c>
      <c r="K11" s="1088">
        <v>0</v>
      </c>
      <c r="L11" s="1088">
        <v>0</v>
      </c>
      <c r="M11" s="1088">
        <v>0</v>
      </c>
      <c r="N11" s="1088">
        <v>0</v>
      </c>
      <c r="O11" s="1088">
        <v>0</v>
      </c>
      <c r="P11" s="1088">
        <v>0</v>
      </c>
      <c r="Q11" s="1088">
        <v>0</v>
      </c>
      <c r="R11" s="1088">
        <v>0</v>
      </c>
      <c r="S11" s="1088">
        <v>0</v>
      </c>
      <c r="T11" s="1088">
        <v>0</v>
      </c>
      <c r="U11" s="1088">
        <v>0</v>
      </c>
      <c r="V11" s="1088">
        <v>0</v>
      </c>
      <c r="W11" s="1088">
        <v>0</v>
      </c>
      <c r="X11" s="1088">
        <v>0</v>
      </c>
      <c r="Y11" s="1088">
        <v>0</v>
      </c>
      <c r="Z11" s="1088">
        <v>0</v>
      </c>
      <c r="AA11" s="1088">
        <v>0</v>
      </c>
      <c r="AB11" s="1088">
        <v>0</v>
      </c>
      <c r="AC11" s="1088">
        <v>0</v>
      </c>
      <c r="AD11" s="1088">
        <v>0</v>
      </c>
      <c r="AE11" s="1088">
        <v>0</v>
      </c>
      <c r="AF11" s="1088">
        <v>0</v>
      </c>
      <c r="AG11" s="1088">
        <v>0</v>
      </c>
      <c r="AH11" s="1088">
        <v>0</v>
      </c>
      <c r="AI11" s="1088">
        <v>0</v>
      </c>
      <c r="AJ11" s="1089">
        <v>0</v>
      </c>
      <c r="AK11" s="2346">
        <v>0</v>
      </c>
    </row>
    <row r="12" spans="1:37" s="40" customFormat="1" ht="20.25" customHeight="1" x14ac:dyDescent="0.15">
      <c r="A12" s="3101">
        <v>500</v>
      </c>
      <c r="B12" s="854" t="s">
        <v>346</v>
      </c>
      <c r="C12" s="614">
        <f>SUM(D12:AK12)</f>
        <v>4.8</v>
      </c>
      <c r="D12" s="614">
        <f>SUM(D13:D15)</f>
        <v>0</v>
      </c>
      <c r="E12" s="614">
        <f t="shared" ref="E12:AI12" si="10">SUM(E13:E15)</f>
        <v>0</v>
      </c>
      <c r="F12" s="614">
        <f t="shared" si="10"/>
        <v>0</v>
      </c>
      <c r="G12" s="614">
        <f t="shared" si="10"/>
        <v>0</v>
      </c>
      <c r="H12" s="614">
        <f t="shared" si="10"/>
        <v>0</v>
      </c>
      <c r="I12" s="614">
        <f t="shared" si="10"/>
        <v>0</v>
      </c>
      <c r="J12" s="614">
        <f t="shared" si="10"/>
        <v>0</v>
      </c>
      <c r="K12" s="614">
        <f t="shared" si="10"/>
        <v>0</v>
      </c>
      <c r="L12" s="614">
        <f t="shared" si="10"/>
        <v>0</v>
      </c>
      <c r="M12" s="614">
        <f t="shared" si="10"/>
        <v>0</v>
      </c>
      <c r="N12" s="614">
        <f t="shared" si="10"/>
        <v>0</v>
      </c>
      <c r="O12" s="614">
        <f t="shared" si="10"/>
        <v>0</v>
      </c>
      <c r="P12" s="614">
        <f t="shared" si="10"/>
        <v>0</v>
      </c>
      <c r="Q12" s="614">
        <f t="shared" si="10"/>
        <v>0</v>
      </c>
      <c r="R12" s="614">
        <f t="shared" si="10"/>
        <v>0</v>
      </c>
      <c r="S12" s="614">
        <f t="shared" si="10"/>
        <v>4.8</v>
      </c>
      <c r="T12" s="614">
        <f t="shared" si="10"/>
        <v>0</v>
      </c>
      <c r="U12" s="614">
        <f t="shared" si="10"/>
        <v>0</v>
      </c>
      <c r="V12" s="614">
        <f t="shared" si="10"/>
        <v>0</v>
      </c>
      <c r="W12" s="614">
        <f t="shared" si="10"/>
        <v>0</v>
      </c>
      <c r="X12" s="614">
        <f t="shared" si="10"/>
        <v>0</v>
      </c>
      <c r="Y12" s="614">
        <f t="shared" si="10"/>
        <v>0</v>
      </c>
      <c r="Z12" s="614">
        <f t="shared" si="10"/>
        <v>0</v>
      </c>
      <c r="AA12" s="614">
        <f t="shared" si="10"/>
        <v>0</v>
      </c>
      <c r="AB12" s="614">
        <f t="shared" si="10"/>
        <v>0</v>
      </c>
      <c r="AC12" s="614">
        <f t="shared" si="10"/>
        <v>0</v>
      </c>
      <c r="AD12" s="614">
        <f t="shared" si="10"/>
        <v>0</v>
      </c>
      <c r="AE12" s="614">
        <f t="shared" si="10"/>
        <v>0</v>
      </c>
      <c r="AF12" s="614">
        <f t="shared" si="10"/>
        <v>0</v>
      </c>
      <c r="AG12" s="614">
        <f t="shared" si="10"/>
        <v>0</v>
      </c>
      <c r="AH12" s="614">
        <f t="shared" si="10"/>
        <v>0</v>
      </c>
      <c r="AI12" s="614">
        <f t="shared" si="10"/>
        <v>0</v>
      </c>
      <c r="AJ12" s="614">
        <f>SUM(AJ13:AJ15)</f>
        <v>0</v>
      </c>
      <c r="AK12" s="614">
        <f>SUM(AK13:AK15)</f>
        <v>0</v>
      </c>
    </row>
    <row r="13" spans="1:37" s="40" customFormat="1" ht="20.25" customHeight="1" x14ac:dyDescent="0.15">
      <c r="A13" s="3103"/>
      <c r="B13" s="945" t="s">
        <v>344</v>
      </c>
      <c r="C13" s="946">
        <f>SUM(D13:AK13)</f>
        <v>4.8</v>
      </c>
      <c r="D13" s="1090">
        <v>0</v>
      </c>
      <c r="E13" s="1090">
        <v>0</v>
      </c>
      <c r="F13" s="1090">
        <v>0</v>
      </c>
      <c r="G13" s="1090">
        <v>0</v>
      </c>
      <c r="H13" s="1090">
        <v>0</v>
      </c>
      <c r="I13" s="1090">
        <v>0</v>
      </c>
      <c r="J13" s="1090">
        <v>0</v>
      </c>
      <c r="K13" s="1090">
        <v>0</v>
      </c>
      <c r="L13" s="1090">
        <v>0</v>
      </c>
      <c r="M13" s="1090">
        <v>0</v>
      </c>
      <c r="N13" s="1090">
        <v>0</v>
      </c>
      <c r="O13" s="1090">
        <v>0</v>
      </c>
      <c r="P13" s="1090">
        <v>0</v>
      </c>
      <c r="Q13" s="1090">
        <v>0</v>
      </c>
      <c r="R13" s="1090">
        <v>0</v>
      </c>
      <c r="S13" s="1090">
        <v>4.8</v>
      </c>
      <c r="T13" s="1090">
        <v>0</v>
      </c>
      <c r="U13" s="1090">
        <v>0</v>
      </c>
      <c r="V13" s="1090">
        <v>0</v>
      </c>
      <c r="W13" s="1090">
        <v>0</v>
      </c>
      <c r="X13" s="1090">
        <v>0</v>
      </c>
      <c r="Y13" s="1090">
        <v>0</v>
      </c>
      <c r="Z13" s="1090">
        <v>0</v>
      </c>
      <c r="AA13" s="1090">
        <v>0</v>
      </c>
      <c r="AB13" s="1090">
        <v>0</v>
      </c>
      <c r="AC13" s="1090">
        <v>0</v>
      </c>
      <c r="AD13" s="1090">
        <v>0</v>
      </c>
      <c r="AE13" s="1090">
        <v>0</v>
      </c>
      <c r="AF13" s="1090">
        <v>0</v>
      </c>
      <c r="AG13" s="1090">
        <v>0</v>
      </c>
      <c r="AH13" s="1090">
        <v>0</v>
      </c>
      <c r="AI13" s="1090">
        <v>0</v>
      </c>
      <c r="AJ13" s="1091">
        <v>0</v>
      </c>
      <c r="AK13" s="2346">
        <v>0</v>
      </c>
    </row>
    <row r="14" spans="1:37" s="40" customFormat="1" ht="20.25" customHeight="1" x14ac:dyDescent="0.15">
      <c r="A14" s="3103"/>
      <c r="B14" s="943" t="s">
        <v>345</v>
      </c>
      <c r="C14" s="946">
        <f t="shared" ref="C14:C15" si="11">SUM(D14:AK14)</f>
        <v>0</v>
      </c>
      <c r="D14" s="1090">
        <v>0</v>
      </c>
      <c r="E14" s="1090">
        <v>0</v>
      </c>
      <c r="F14" s="1090">
        <v>0</v>
      </c>
      <c r="G14" s="1090">
        <v>0</v>
      </c>
      <c r="H14" s="1090">
        <v>0</v>
      </c>
      <c r="I14" s="1090">
        <v>0</v>
      </c>
      <c r="J14" s="1090">
        <v>0</v>
      </c>
      <c r="K14" s="1090">
        <v>0</v>
      </c>
      <c r="L14" s="1090">
        <v>0</v>
      </c>
      <c r="M14" s="1090">
        <v>0</v>
      </c>
      <c r="N14" s="1090">
        <v>0</v>
      </c>
      <c r="O14" s="1090">
        <v>0</v>
      </c>
      <c r="P14" s="1090">
        <v>0</v>
      </c>
      <c r="Q14" s="1090">
        <v>0</v>
      </c>
      <c r="R14" s="1090">
        <v>0</v>
      </c>
      <c r="S14" s="1090">
        <v>0</v>
      </c>
      <c r="T14" s="1090">
        <v>0</v>
      </c>
      <c r="U14" s="1090">
        <v>0</v>
      </c>
      <c r="V14" s="1090">
        <v>0</v>
      </c>
      <c r="W14" s="1090">
        <v>0</v>
      </c>
      <c r="X14" s="1090">
        <v>0</v>
      </c>
      <c r="Y14" s="1090">
        <v>0</v>
      </c>
      <c r="Z14" s="1090">
        <v>0</v>
      </c>
      <c r="AA14" s="1090">
        <v>0</v>
      </c>
      <c r="AB14" s="1090">
        <v>0</v>
      </c>
      <c r="AC14" s="1090">
        <v>0</v>
      </c>
      <c r="AD14" s="1090">
        <v>0</v>
      </c>
      <c r="AE14" s="1090">
        <v>0</v>
      </c>
      <c r="AF14" s="1090">
        <v>0</v>
      </c>
      <c r="AG14" s="1090">
        <v>0</v>
      </c>
      <c r="AH14" s="1090">
        <v>0</v>
      </c>
      <c r="AI14" s="1090">
        <v>0</v>
      </c>
      <c r="AJ14" s="1091">
        <v>0</v>
      </c>
      <c r="AK14" s="2346">
        <v>0</v>
      </c>
    </row>
    <row r="15" spans="1:37" s="40" customFormat="1" ht="20.25" customHeight="1" x14ac:dyDescent="0.15">
      <c r="A15" s="3104"/>
      <c r="B15" s="944" t="s">
        <v>965</v>
      </c>
      <c r="C15" s="946">
        <f t="shared" si="11"/>
        <v>0</v>
      </c>
      <c r="D15" s="1090">
        <v>0</v>
      </c>
      <c r="E15" s="1090">
        <v>0</v>
      </c>
      <c r="F15" s="1090">
        <v>0</v>
      </c>
      <c r="G15" s="1090">
        <v>0</v>
      </c>
      <c r="H15" s="1090">
        <v>0</v>
      </c>
      <c r="I15" s="1090">
        <v>0</v>
      </c>
      <c r="J15" s="1090">
        <v>0</v>
      </c>
      <c r="K15" s="1090">
        <v>0</v>
      </c>
      <c r="L15" s="1090">
        <v>0</v>
      </c>
      <c r="M15" s="1090">
        <v>0</v>
      </c>
      <c r="N15" s="1090">
        <v>0</v>
      </c>
      <c r="O15" s="1090">
        <v>0</v>
      </c>
      <c r="P15" s="1090">
        <v>0</v>
      </c>
      <c r="Q15" s="1090">
        <v>0</v>
      </c>
      <c r="R15" s="1090">
        <v>0</v>
      </c>
      <c r="S15" s="1090">
        <v>0</v>
      </c>
      <c r="T15" s="1090">
        <v>0</v>
      </c>
      <c r="U15" s="1090">
        <v>0</v>
      </c>
      <c r="V15" s="1090">
        <v>0</v>
      </c>
      <c r="W15" s="1090">
        <v>0</v>
      </c>
      <c r="X15" s="1090">
        <v>0</v>
      </c>
      <c r="Y15" s="1090">
        <v>0</v>
      </c>
      <c r="Z15" s="1090">
        <v>0</v>
      </c>
      <c r="AA15" s="1090">
        <v>0</v>
      </c>
      <c r="AB15" s="1090">
        <v>0</v>
      </c>
      <c r="AC15" s="1090">
        <v>0</v>
      </c>
      <c r="AD15" s="1090">
        <v>0</v>
      </c>
      <c r="AE15" s="1090">
        <v>0</v>
      </c>
      <c r="AF15" s="1090">
        <v>0</v>
      </c>
      <c r="AG15" s="1090">
        <v>0</v>
      </c>
      <c r="AH15" s="1090">
        <v>0</v>
      </c>
      <c r="AI15" s="1090">
        <v>0</v>
      </c>
      <c r="AJ15" s="1091">
        <v>0</v>
      </c>
      <c r="AK15" s="2346">
        <v>0</v>
      </c>
    </row>
    <row r="16" spans="1:37" s="40" customFormat="1" ht="20.25" customHeight="1" x14ac:dyDescent="0.15">
      <c r="A16" s="3101">
        <v>900</v>
      </c>
      <c r="B16" s="854" t="s">
        <v>346</v>
      </c>
      <c r="C16" s="614">
        <f>SUM(D16:AK16)</f>
        <v>0</v>
      </c>
      <c r="D16" s="614">
        <f>SUM(D17:D19)</f>
        <v>0</v>
      </c>
      <c r="E16" s="614">
        <f t="shared" ref="E16:AI16" si="12">SUM(E17:E19)</f>
        <v>0</v>
      </c>
      <c r="F16" s="614">
        <f t="shared" si="12"/>
        <v>0</v>
      </c>
      <c r="G16" s="614">
        <f t="shared" si="12"/>
        <v>0</v>
      </c>
      <c r="H16" s="614">
        <f t="shared" si="12"/>
        <v>0</v>
      </c>
      <c r="I16" s="614">
        <f t="shared" si="12"/>
        <v>0</v>
      </c>
      <c r="J16" s="614">
        <f t="shared" si="12"/>
        <v>0</v>
      </c>
      <c r="K16" s="614">
        <f t="shared" si="12"/>
        <v>0</v>
      </c>
      <c r="L16" s="614">
        <f t="shared" si="12"/>
        <v>0</v>
      </c>
      <c r="M16" s="614">
        <f t="shared" si="12"/>
        <v>0</v>
      </c>
      <c r="N16" s="614">
        <f t="shared" si="12"/>
        <v>0</v>
      </c>
      <c r="O16" s="614">
        <f t="shared" si="12"/>
        <v>0</v>
      </c>
      <c r="P16" s="614">
        <f t="shared" si="12"/>
        <v>0</v>
      </c>
      <c r="Q16" s="614">
        <f t="shared" si="12"/>
        <v>0</v>
      </c>
      <c r="R16" s="614">
        <f t="shared" si="12"/>
        <v>0</v>
      </c>
      <c r="S16" s="614">
        <f t="shared" si="12"/>
        <v>0</v>
      </c>
      <c r="T16" s="614">
        <f t="shared" si="12"/>
        <v>0</v>
      </c>
      <c r="U16" s="614">
        <f t="shared" si="12"/>
        <v>0</v>
      </c>
      <c r="V16" s="614">
        <f t="shared" si="12"/>
        <v>0</v>
      </c>
      <c r="W16" s="614">
        <f t="shared" si="12"/>
        <v>0</v>
      </c>
      <c r="X16" s="614">
        <f t="shared" si="12"/>
        <v>0</v>
      </c>
      <c r="Y16" s="614">
        <f t="shared" si="12"/>
        <v>0</v>
      </c>
      <c r="Z16" s="614">
        <f t="shared" si="12"/>
        <v>0</v>
      </c>
      <c r="AA16" s="614">
        <f t="shared" si="12"/>
        <v>0</v>
      </c>
      <c r="AB16" s="614">
        <f t="shared" si="12"/>
        <v>0</v>
      </c>
      <c r="AC16" s="614">
        <f t="shared" si="12"/>
        <v>0</v>
      </c>
      <c r="AD16" s="614">
        <f t="shared" si="12"/>
        <v>0</v>
      </c>
      <c r="AE16" s="614">
        <f t="shared" si="12"/>
        <v>0</v>
      </c>
      <c r="AF16" s="614">
        <f t="shared" si="12"/>
        <v>0</v>
      </c>
      <c r="AG16" s="614">
        <f t="shared" si="12"/>
        <v>0</v>
      </c>
      <c r="AH16" s="614">
        <f t="shared" si="12"/>
        <v>0</v>
      </c>
      <c r="AI16" s="614">
        <f t="shared" si="12"/>
        <v>0</v>
      </c>
      <c r="AJ16" s="614">
        <f>SUM(AJ17:AJ19)</f>
        <v>0</v>
      </c>
      <c r="AK16" s="614">
        <f>SUM(AK17:AK19)</f>
        <v>0</v>
      </c>
    </row>
    <row r="17" spans="1:37" s="40" customFormat="1" ht="20.25" customHeight="1" x14ac:dyDescent="0.15">
      <c r="A17" s="3103"/>
      <c r="B17" s="945" t="s">
        <v>344</v>
      </c>
      <c r="C17" s="946">
        <f>SUM(D17:AK17)</f>
        <v>0</v>
      </c>
      <c r="D17" s="1092">
        <v>0</v>
      </c>
      <c r="E17" s="1092">
        <v>0</v>
      </c>
      <c r="F17" s="1092">
        <v>0</v>
      </c>
      <c r="G17" s="1092">
        <v>0</v>
      </c>
      <c r="H17" s="1092">
        <v>0</v>
      </c>
      <c r="I17" s="1092">
        <v>0</v>
      </c>
      <c r="J17" s="1092">
        <v>0</v>
      </c>
      <c r="K17" s="1092">
        <v>0</v>
      </c>
      <c r="L17" s="1092">
        <v>0</v>
      </c>
      <c r="M17" s="1092">
        <v>0</v>
      </c>
      <c r="N17" s="1092">
        <v>0</v>
      </c>
      <c r="O17" s="1092">
        <v>0</v>
      </c>
      <c r="P17" s="1092">
        <v>0</v>
      </c>
      <c r="Q17" s="1092">
        <v>0</v>
      </c>
      <c r="R17" s="1092">
        <v>0</v>
      </c>
      <c r="S17" s="1092">
        <v>0</v>
      </c>
      <c r="T17" s="1092">
        <v>0</v>
      </c>
      <c r="U17" s="1092">
        <v>0</v>
      </c>
      <c r="V17" s="1092">
        <v>0</v>
      </c>
      <c r="W17" s="1092">
        <v>0</v>
      </c>
      <c r="X17" s="1092">
        <v>0</v>
      </c>
      <c r="Y17" s="1092">
        <v>0</v>
      </c>
      <c r="Z17" s="1092">
        <v>0</v>
      </c>
      <c r="AA17" s="1092">
        <v>0</v>
      </c>
      <c r="AB17" s="1092">
        <v>0</v>
      </c>
      <c r="AC17" s="1092">
        <v>0</v>
      </c>
      <c r="AD17" s="1092">
        <v>0</v>
      </c>
      <c r="AE17" s="1092">
        <v>0</v>
      </c>
      <c r="AF17" s="1092">
        <v>0</v>
      </c>
      <c r="AG17" s="1092">
        <v>0</v>
      </c>
      <c r="AH17" s="1092">
        <v>0</v>
      </c>
      <c r="AI17" s="1092">
        <v>0</v>
      </c>
      <c r="AJ17" s="1093">
        <v>0</v>
      </c>
      <c r="AK17" s="2346">
        <v>0</v>
      </c>
    </row>
    <row r="18" spans="1:37" s="40" customFormat="1" ht="20.25" customHeight="1" x14ac:dyDescent="0.15">
      <c r="A18" s="3103"/>
      <c r="B18" s="943" t="s">
        <v>345</v>
      </c>
      <c r="C18" s="946">
        <f t="shared" ref="C18:C19" si="13">SUM(D18:AK18)</f>
        <v>0</v>
      </c>
      <c r="D18" s="1092">
        <v>0</v>
      </c>
      <c r="E18" s="1092">
        <v>0</v>
      </c>
      <c r="F18" s="1092">
        <v>0</v>
      </c>
      <c r="G18" s="1092">
        <v>0</v>
      </c>
      <c r="H18" s="1092">
        <v>0</v>
      </c>
      <c r="I18" s="1092">
        <v>0</v>
      </c>
      <c r="J18" s="1092">
        <v>0</v>
      </c>
      <c r="K18" s="1092">
        <v>0</v>
      </c>
      <c r="L18" s="1092">
        <v>0</v>
      </c>
      <c r="M18" s="1092">
        <v>0</v>
      </c>
      <c r="N18" s="1092">
        <v>0</v>
      </c>
      <c r="O18" s="1092">
        <v>0</v>
      </c>
      <c r="P18" s="1092">
        <v>0</v>
      </c>
      <c r="Q18" s="1092">
        <v>0</v>
      </c>
      <c r="R18" s="1092">
        <v>0</v>
      </c>
      <c r="S18" s="1092">
        <v>0</v>
      </c>
      <c r="T18" s="1092">
        <v>0</v>
      </c>
      <c r="U18" s="1092">
        <v>0</v>
      </c>
      <c r="V18" s="1092">
        <v>0</v>
      </c>
      <c r="W18" s="1092">
        <v>0</v>
      </c>
      <c r="X18" s="1092">
        <v>0</v>
      </c>
      <c r="Y18" s="1092">
        <v>0</v>
      </c>
      <c r="Z18" s="1092">
        <v>0</v>
      </c>
      <c r="AA18" s="1092">
        <v>0</v>
      </c>
      <c r="AB18" s="1092">
        <v>0</v>
      </c>
      <c r="AC18" s="1092">
        <v>0</v>
      </c>
      <c r="AD18" s="1092">
        <v>0</v>
      </c>
      <c r="AE18" s="1092">
        <v>0</v>
      </c>
      <c r="AF18" s="1092">
        <v>0</v>
      </c>
      <c r="AG18" s="1092">
        <v>0</v>
      </c>
      <c r="AH18" s="1092">
        <v>0</v>
      </c>
      <c r="AI18" s="1092">
        <v>0</v>
      </c>
      <c r="AJ18" s="1093">
        <v>0</v>
      </c>
      <c r="AK18" s="2346">
        <v>0</v>
      </c>
    </row>
    <row r="19" spans="1:37" s="40" customFormat="1" ht="20.25" customHeight="1" x14ac:dyDescent="0.15">
      <c r="A19" s="3104"/>
      <c r="B19" s="944" t="s">
        <v>965</v>
      </c>
      <c r="C19" s="946">
        <f t="shared" si="13"/>
        <v>0</v>
      </c>
      <c r="D19" s="1092">
        <v>0</v>
      </c>
      <c r="E19" s="1092">
        <v>0</v>
      </c>
      <c r="F19" s="1092">
        <v>0</v>
      </c>
      <c r="G19" s="1092">
        <v>0</v>
      </c>
      <c r="H19" s="1092">
        <v>0</v>
      </c>
      <c r="I19" s="1092">
        <v>0</v>
      </c>
      <c r="J19" s="1092">
        <v>0</v>
      </c>
      <c r="K19" s="1092">
        <v>0</v>
      </c>
      <c r="L19" s="1092">
        <v>0</v>
      </c>
      <c r="M19" s="1092">
        <v>0</v>
      </c>
      <c r="N19" s="1092">
        <v>0</v>
      </c>
      <c r="O19" s="1092">
        <v>0</v>
      </c>
      <c r="P19" s="1092">
        <v>0</v>
      </c>
      <c r="Q19" s="1092">
        <v>0</v>
      </c>
      <c r="R19" s="1092">
        <v>0</v>
      </c>
      <c r="S19" s="1092">
        <v>0</v>
      </c>
      <c r="T19" s="1092">
        <v>0</v>
      </c>
      <c r="U19" s="1092">
        <v>0</v>
      </c>
      <c r="V19" s="1092">
        <v>0</v>
      </c>
      <c r="W19" s="1092">
        <v>0</v>
      </c>
      <c r="X19" s="1092">
        <v>0</v>
      </c>
      <c r="Y19" s="1092">
        <v>0</v>
      </c>
      <c r="Z19" s="1092">
        <v>0</v>
      </c>
      <c r="AA19" s="1092">
        <v>0</v>
      </c>
      <c r="AB19" s="1092">
        <v>0</v>
      </c>
      <c r="AC19" s="1092">
        <v>0</v>
      </c>
      <c r="AD19" s="1092">
        <v>0</v>
      </c>
      <c r="AE19" s="1092">
        <v>0</v>
      </c>
      <c r="AF19" s="1092">
        <v>0</v>
      </c>
      <c r="AG19" s="1092">
        <v>0</v>
      </c>
      <c r="AH19" s="1092">
        <v>0</v>
      </c>
      <c r="AI19" s="1092">
        <v>0</v>
      </c>
      <c r="AJ19" s="1093">
        <v>0</v>
      </c>
      <c r="AK19" s="2346">
        <v>0</v>
      </c>
    </row>
    <row r="20" spans="1:37" s="40" customFormat="1" ht="20.25" customHeight="1" x14ac:dyDescent="0.15">
      <c r="A20" s="3105">
        <v>1000</v>
      </c>
      <c r="B20" s="854" t="s">
        <v>759</v>
      </c>
      <c r="C20" s="614">
        <f>SUM(D20:AK20)</f>
        <v>0</v>
      </c>
      <c r="D20" s="614">
        <f>SUM(D21:D23)</f>
        <v>0</v>
      </c>
      <c r="E20" s="614">
        <f t="shared" ref="E20:AI20" si="14">SUM(E21:E23)</f>
        <v>0</v>
      </c>
      <c r="F20" s="614">
        <f t="shared" si="14"/>
        <v>0</v>
      </c>
      <c r="G20" s="614">
        <f t="shared" si="14"/>
        <v>0</v>
      </c>
      <c r="H20" s="614">
        <f t="shared" si="14"/>
        <v>0</v>
      </c>
      <c r="I20" s="614">
        <f t="shared" si="14"/>
        <v>0</v>
      </c>
      <c r="J20" s="614">
        <f t="shared" si="14"/>
        <v>0</v>
      </c>
      <c r="K20" s="614">
        <f t="shared" si="14"/>
        <v>0</v>
      </c>
      <c r="L20" s="614">
        <f t="shared" si="14"/>
        <v>0</v>
      </c>
      <c r="M20" s="614">
        <f t="shared" si="14"/>
        <v>0</v>
      </c>
      <c r="N20" s="614">
        <f t="shared" si="14"/>
        <v>0</v>
      </c>
      <c r="O20" s="614">
        <f t="shared" si="14"/>
        <v>0</v>
      </c>
      <c r="P20" s="614">
        <f t="shared" si="14"/>
        <v>0</v>
      </c>
      <c r="Q20" s="614">
        <f t="shared" si="14"/>
        <v>0</v>
      </c>
      <c r="R20" s="614">
        <f t="shared" si="14"/>
        <v>0</v>
      </c>
      <c r="S20" s="614">
        <f t="shared" si="14"/>
        <v>0</v>
      </c>
      <c r="T20" s="614">
        <f t="shared" si="14"/>
        <v>0</v>
      </c>
      <c r="U20" s="614">
        <f t="shared" si="14"/>
        <v>0</v>
      </c>
      <c r="V20" s="614">
        <f t="shared" si="14"/>
        <v>0</v>
      </c>
      <c r="W20" s="614">
        <f t="shared" si="14"/>
        <v>0</v>
      </c>
      <c r="X20" s="614">
        <f t="shared" si="14"/>
        <v>0</v>
      </c>
      <c r="Y20" s="614">
        <f t="shared" si="14"/>
        <v>0</v>
      </c>
      <c r="Z20" s="614">
        <f t="shared" si="14"/>
        <v>0</v>
      </c>
      <c r="AA20" s="614">
        <f t="shared" si="14"/>
        <v>0</v>
      </c>
      <c r="AB20" s="614">
        <f t="shared" si="14"/>
        <v>0</v>
      </c>
      <c r="AC20" s="614">
        <f t="shared" si="14"/>
        <v>0</v>
      </c>
      <c r="AD20" s="614">
        <f t="shared" si="14"/>
        <v>0</v>
      </c>
      <c r="AE20" s="614">
        <f t="shared" si="14"/>
        <v>0</v>
      </c>
      <c r="AF20" s="614">
        <f t="shared" si="14"/>
        <v>0</v>
      </c>
      <c r="AG20" s="614">
        <f t="shared" si="14"/>
        <v>0</v>
      </c>
      <c r="AH20" s="614">
        <f t="shared" si="14"/>
        <v>0</v>
      </c>
      <c r="AI20" s="614">
        <f t="shared" si="14"/>
        <v>0</v>
      </c>
      <c r="AJ20" s="614">
        <f>SUM(AJ21:AJ23)</f>
        <v>0</v>
      </c>
      <c r="AK20" s="614">
        <f>SUM(AK21:AK23)</f>
        <v>0</v>
      </c>
    </row>
    <row r="21" spans="1:37" s="40" customFormat="1" ht="20.25" customHeight="1" x14ac:dyDescent="0.15">
      <c r="A21" s="3103"/>
      <c r="B21" s="945" t="s">
        <v>344</v>
      </c>
      <c r="C21" s="946">
        <f>SUM(D21:AK21)</f>
        <v>0</v>
      </c>
      <c r="D21" s="1094">
        <v>0</v>
      </c>
      <c r="E21" s="1094">
        <v>0</v>
      </c>
      <c r="F21" s="1094">
        <v>0</v>
      </c>
      <c r="G21" s="1094">
        <v>0</v>
      </c>
      <c r="H21" s="1094">
        <v>0</v>
      </c>
      <c r="I21" s="1094">
        <v>0</v>
      </c>
      <c r="J21" s="1094">
        <v>0</v>
      </c>
      <c r="K21" s="1094">
        <v>0</v>
      </c>
      <c r="L21" s="1094">
        <v>0</v>
      </c>
      <c r="M21" s="1094">
        <v>0</v>
      </c>
      <c r="N21" s="1094">
        <v>0</v>
      </c>
      <c r="O21" s="1094">
        <v>0</v>
      </c>
      <c r="P21" s="1094">
        <v>0</v>
      </c>
      <c r="Q21" s="1094">
        <v>0</v>
      </c>
      <c r="R21" s="1094">
        <v>0</v>
      </c>
      <c r="S21" s="1094">
        <v>0</v>
      </c>
      <c r="T21" s="1094">
        <v>0</v>
      </c>
      <c r="U21" s="1094">
        <v>0</v>
      </c>
      <c r="V21" s="1094">
        <v>0</v>
      </c>
      <c r="W21" s="1094">
        <v>0</v>
      </c>
      <c r="X21" s="1094">
        <v>0</v>
      </c>
      <c r="Y21" s="1094">
        <v>0</v>
      </c>
      <c r="Z21" s="1094">
        <v>0</v>
      </c>
      <c r="AA21" s="1094">
        <v>0</v>
      </c>
      <c r="AB21" s="1094">
        <v>0</v>
      </c>
      <c r="AC21" s="1094">
        <v>0</v>
      </c>
      <c r="AD21" s="1094">
        <v>0</v>
      </c>
      <c r="AE21" s="1094">
        <v>0</v>
      </c>
      <c r="AF21" s="1094">
        <v>0</v>
      </c>
      <c r="AG21" s="1094">
        <v>0</v>
      </c>
      <c r="AH21" s="1094">
        <v>0</v>
      </c>
      <c r="AI21" s="1094">
        <v>0</v>
      </c>
      <c r="AJ21" s="1095">
        <v>0</v>
      </c>
      <c r="AK21" s="2346">
        <v>0</v>
      </c>
    </row>
    <row r="22" spans="1:37" s="40" customFormat="1" ht="20.25" customHeight="1" x14ac:dyDescent="0.15">
      <c r="A22" s="3103"/>
      <c r="B22" s="943" t="s">
        <v>345</v>
      </c>
      <c r="C22" s="946">
        <f t="shared" ref="C22:C23" si="15">SUM(D22:AK22)</f>
        <v>0</v>
      </c>
      <c r="D22" s="1094">
        <v>0</v>
      </c>
      <c r="E22" s="1094">
        <v>0</v>
      </c>
      <c r="F22" s="1094">
        <v>0</v>
      </c>
      <c r="G22" s="1094">
        <v>0</v>
      </c>
      <c r="H22" s="1094">
        <v>0</v>
      </c>
      <c r="I22" s="1094">
        <v>0</v>
      </c>
      <c r="J22" s="1094">
        <v>0</v>
      </c>
      <c r="K22" s="1094">
        <v>0</v>
      </c>
      <c r="L22" s="1094">
        <v>0</v>
      </c>
      <c r="M22" s="1094">
        <v>0</v>
      </c>
      <c r="N22" s="1094">
        <v>0</v>
      </c>
      <c r="O22" s="1094">
        <v>0</v>
      </c>
      <c r="P22" s="1094">
        <v>0</v>
      </c>
      <c r="Q22" s="1094">
        <v>0</v>
      </c>
      <c r="R22" s="1094">
        <v>0</v>
      </c>
      <c r="S22" s="1094">
        <v>0</v>
      </c>
      <c r="T22" s="1094">
        <v>0</v>
      </c>
      <c r="U22" s="1094">
        <v>0</v>
      </c>
      <c r="V22" s="1094">
        <v>0</v>
      </c>
      <c r="W22" s="1094">
        <v>0</v>
      </c>
      <c r="X22" s="1094">
        <v>0</v>
      </c>
      <c r="Y22" s="1094">
        <v>0</v>
      </c>
      <c r="Z22" s="1094">
        <v>0</v>
      </c>
      <c r="AA22" s="1094">
        <v>0</v>
      </c>
      <c r="AB22" s="1094">
        <v>0</v>
      </c>
      <c r="AC22" s="1094">
        <v>0</v>
      </c>
      <c r="AD22" s="1094">
        <v>0</v>
      </c>
      <c r="AE22" s="1094">
        <v>0</v>
      </c>
      <c r="AF22" s="1094">
        <v>0</v>
      </c>
      <c r="AG22" s="1094">
        <v>0</v>
      </c>
      <c r="AH22" s="1094">
        <v>0</v>
      </c>
      <c r="AI22" s="1094">
        <v>0</v>
      </c>
      <c r="AJ22" s="1095">
        <v>0</v>
      </c>
      <c r="AK22" s="2346">
        <v>0</v>
      </c>
    </row>
    <row r="23" spans="1:37" s="40" customFormat="1" ht="20.25" customHeight="1" x14ac:dyDescent="0.15">
      <c r="A23" s="3104"/>
      <c r="B23" s="944" t="s">
        <v>965</v>
      </c>
      <c r="C23" s="946">
        <f t="shared" si="15"/>
        <v>0</v>
      </c>
      <c r="D23" s="1094">
        <v>0</v>
      </c>
      <c r="E23" s="1094">
        <v>0</v>
      </c>
      <c r="F23" s="1094">
        <v>0</v>
      </c>
      <c r="G23" s="1094">
        <v>0</v>
      </c>
      <c r="H23" s="1094">
        <v>0</v>
      </c>
      <c r="I23" s="1094">
        <v>0</v>
      </c>
      <c r="J23" s="1094">
        <v>0</v>
      </c>
      <c r="K23" s="1094">
        <v>0</v>
      </c>
      <c r="L23" s="1094">
        <v>0</v>
      </c>
      <c r="M23" s="1094">
        <v>0</v>
      </c>
      <c r="N23" s="1094">
        <v>0</v>
      </c>
      <c r="O23" s="1094">
        <v>0</v>
      </c>
      <c r="P23" s="1094">
        <v>0</v>
      </c>
      <c r="Q23" s="1094">
        <v>0</v>
      </c>
      <c r="R23" s="1094">
        <v>0</v>
      </c>
      <c r="S23" s="1094">
        <v>0</v>
      </c>
      <c r="T23" s="1094">
        <v>0</v>
      </c>
      <c r="U23" s="1094">
        <v>0</v>
      </c>
      <c r="V23" s="1094">
        <v>0</v>
      </c>
      <c r="W23" s="1094">
        <v>0</v>
      </c>
      <c r="X23" s="1094">
        <v>0</v>
      </c>
      <c r="Y23" s="1094">
        <v>0</v>
      </c>
      <c r="Z23" s="1094">
        <v>0</v>
      </c>
      <c r="AA23" s="1094">
        <v>0</v>
      </c>
      <c r="AB23" s="1094">
        <v>0</v>
      </c>
      <c r="AC23" s="1094">
        <v>0</v>
      </c>
      <c r="AD23" s="1094">
        <v>0</v>
      </c>
      <c r="AE23" s="1094">
        <v>0</v>
      </c>
      <c r="AF23" s="1094">
        <v>0</v>
      </c>
      <c r="AG23" s="1094">
        <v>0</v>
      </c>
      <c r="AH23" s="1094">
        <v>0</v>
      </c>
      <c r="AI23" s="1094">
        <v>0</v>
      </c>
      <c r="AJ23" s="1095">
        <v>0</v>
      </c>
      <c r="AK23" s="2346">
        <v>0</v>
      </c>
    </row>
    <row r="24" spans="1:37" s="40" customFormat="1" ht="20.25" customHeight="1" x14ac:dyDescent="0.15">
      <c r="A24" s="3105">
        <v>1200</v>
      </c>
      <c r="B24" s="854" t="s">
        <v>759</v>
      </c>
      <c r="C24" s="614">
        <f>SUM(D24:AK24)</f>
        <v>0</v>
      </c>
      <c r="D24" s="614">
        <f>SUM(D25:D27)</f>
        <v>0</v>
      </c>
      <c r="E24" s="614">
        <f t="shared" ref="E24:AI24" si="16">SUM(E25:E27)</f>
        <v>0</v>
      </c>
      <c r="F24" s="614">
        <f t="shared" si="16"/>
        <v>0</v>
      </c>
      <c r="G24" s="614">
        <f t="shared" si="16"/>
        <v>0</v>
      </c>
      <c r="H24" s="614">
        <f t="shared" si="16"/>
        <v>0</v>
      </c>
      <c r="I24" s="614">
        <f t="shared" si="16"/>
        <v>0</v>
      </c>
      <c r="J24" s="614">
        <f t="shared" si="16"/>
        <v>0</v>
      </c>
      <c r="K24" s="614">
        <f t="shared" si="16"/>
        <v>0</v>
      </c>
      <c r="L24" s="614">
        <f t="shared" si="16"/>
        <v>0</v>
      </c>
      <c r="M24" s="614">
        <f t="shared" si="16"/>
        <v>0</v>
      </c>
      <c r="N24" s="614">
        <f t="shared" si="16"/>
        <v>0</v>
      </c>
      <c r="O24" s="614">
        <f t="shared" si="16"/>
        <v>0</v>
      </c>
      <c r="P24" s="614">
        <f t="shared" si="16"/>
        <v>0</v>
      </c>
      <c r="Q24" s="614">
        <f t="shared" si="16"/>
        <v>0</v>
      </c>
      <c r="R24" s="614">
        <f t="shared" si="16"/>
        <v>0</v>
      </c>
      <c r="S24" s="614">
        <f t="shared" si="16"/>
        <v>0</v>
      </c>
      <c r="T24" s="614">
        <f t="shared" si="16"/>
        <v>0</v>
      </c>
      <c r="U24" s="614">
        <f t="shared" si="16"/>
        <v>0</v>
      </c>
      <c r="V24" s="614">
        <f t="shared" si="16"/>
        <v>0</v>
      </c>
      <c r="W24" s="614">
        <f t="shared" si="16"/>
        <v>0</v>
      </c>
      <c r="X24" s="614">
        <f t="shared" si="16"/>
        <v>0</v>
      </c>
      <c r="Y24" s="614">
        <f t="shared" si="16"/>
        <v>0</v>
      </c>
      <c r="Z24" s="614">
        <f t="shared" si="16"/>
        <v>0</v>
      </c>
      <c r="AA24" s="614">
        <f t="shared" si="16"/>
        <v>0</v>
      </c>
      <c r="AB24" s="614">
        <f t="shared" si="16"/>
        <v>0</v>
      </c>
      <c r="AC24" s="614">
        <f t="shared" si="16"/>
        <v>0</v>
      </c>
      <c r="AD24" s="614">
        <f t="shared" si="16"/>
        <v>0</v>
      </c>
      <c r="AE24" s="614">
        <f t="shared" si="16"/>
        <v>0</v>
      </c>
      <c r="AF24" s="614">
        <f t="shared" si="16"/>
        <v>0</v>
      </c>
      <c r="AG24" s="614">
        <f t="shared" si="16"/>
        <v>0</v>
      </c>
      <c r="AH24" s="614">
        <f t="shared" si="16"/>
        <v>0</v>
      </c>
      <c r="AI24" s="614">
        <f t="shared" si="16"/>
        <v>0</v>
      </c>
      <c r="AJ24" s="614">
        <f>SUM(AJ25:AJ27)</f>
        <v>0</v>
      </c>
      <c r="AK24" s="614">
        <f>SUM(AK25:AK27)</f>
        <v>0</v>
      </c>
    </row>
    <row r="25" spans="1:37" s="73" customFormat="1" ht="20.25" customHeight="1" x14ac:dyDescent="0.15">
      <c r="A25" s="3103"/>
      <c r="B25" s="945" t="s">
        <v>344</v>
      </c>
      <c r="C25" s="946">
        <f>SUM(D25:AK25)</f>
        <v>0</v>
      </c>
      <c r="D25" s="1096">
        <v>0</v>
      </c>
      <c r="E25" s="1096">
        <v>0</v>
      </c>
      <c r="F25" s="1096">
        <v>0</v>
      </c>
      <c r="G25" s="1096">
        <v>0</v>
      </c>
      <c r="H25" s="1096">
        <v>0</v>
      </c>
      <c r="I25" s="1096">
        <v>0</v>
      </c>
      <c r="J25" s="1096">
        <v>0</v>
      </c>
      <c r="K25" s="1096">
        <v>0</v>
      </c>
      <c r="L25" s="1096">
        <v>0</v>
      </c>
      <c r="M25" s="1096">
        <v>0</v>
      </c>
      <c r="N25" s="1096">
        <v>0</v>
      </c>
      <c r="O25" s="1096">
        <v>0</v>
      </c>
      <c r="P25" s="1096">
        <v>0</v>
      </c>
      <c r="Q25" s="1096">
        <v>0</v>
      </c>
      <c r="R25" s="1096">
        <v>0</v>
      </c>
      <c r="S25" s="1096">
        <v>0</v>
      </c>
      <c r="T25" s="1096">
        <v>0</v>
      </c>
      <c r="U25" s="1096">
        <v>0</v>
      </c>
      <c r="V25" s="1096">
        <v>0</v>
      </c>
      <c r="W25" s="1096">
        <v>0</v>
      </c>
      <c r="X25" s="1096">
        <v>0</v>
      </c>
      <c r="Y25" s="1096">
        <v>0</v>
      </c>
      <c r="Z25" s="1096">
        <v>0</v>
      </c>
      <c r="AA25" s="1096">
        <v>0</v>
      </c>
      <c r="AB25" s="1096">
        <v>0</v>
      </c>
      <c r="AC25" s="1096">
        <v>0</v>
      </c>
      <c r="AD25" s="1096">
        <v>0</v>
      </c>
      <c r="AE25" s="1096">
        <v>0</v>
      </c>
      <c r="AF25" s="1096">
        <v>0</v>
      </c>
      <c r="AG25" s="1096">
        <v>0</v>
      </c>
      <c r="AH25" s="1096">
        <v>0</v>
      </c>
      <c r="AI25" s="1096">
        <v>0</v>
      </c>
      <c r="AJ25" s="1097">
        <v>0</v>
      </c>
      <c r="AK25" s="2346">
        <v>0</v>
      </c>
    </row>
    <row r="26" spans="1:37" s="73" customFormat="1" ht="20.25" customHeight="1" x14ac:dyDescent="0.15">
      <c r="A26" s="3103"/>
      <c r="B26" s="943" t="s">
        <v>345</v>
      </c>
      <c r="C26" s="946">
        <f t="shared" ref="C26:C27" si="17">SUM(D26:AK26)</f>
        <v>0</v>
      </c>
      <c r="D26" s="1096">
        <v>0</v>
      </c>
      <c r="E26" s="1096">
        <v>0</v>
      </c>
      <c r="F26" s="1096">
        <v>0</v>
      </c>
      <c r="G26" s="1096">
        <v>0</v>
      </c>
      <c r="H26" s="1096">
        <v>0</v>
      </c>
      <c r="I26" s="1096">
        <v>0</v>
      </c>
      <c r="J26" s="1096">
        <v>0</v>
      </c>
      <c r="K26" s="1096">
        <v>0</v>
      </c>
      <c r="L26" s="1096">
        <v>0</v>
      </c>
      <c r="M26" s="1096">
        <v>0</v>
      </c>
      <c r="N26" s="1096">
        <v>0</v>
      </c>
      <c r="O26" s="1096">
        <v>0</v>
      </c>
      <c r="P26" s="1096">
        <v>0</v>
      </c>
      <c r="Q26" s="1096">
        <v>0</v>
      </c>
      <c r="R26" s="1096">
        <v>0</v>
      </c>
      <c r="S26" s="1096">
        <v>0</v>
      </c>
      <c r="T26" s="1096">
        <v>0</v>
      </c>
      <c r="U26" s="1096">
        <v>0</v>
      </c>
      <c r="V26" s="1096">
        <v>0</v>
      </c>
      <c r="W26" s="1096">
        <v>0</v>
      </c>
      <c r="X26" s="1096">
        <v>0</v>
      </c>
      <c r="Y26" s="1096">
        <v>0</v>
      </c>
      <c r="Z26" s="1096">
        <v>0</v>
      </c>
      <c r="AA26" s="1096">
        <v>0</v>
      </c>
      <c r="AB26" s="1096">
        <v>0</v>
      </c>
      <c r="AC26" s="1096">
        <v>0</v>
      </c>
      <c r="AD26" s="1096">
        <v>0</v>
      </c>
      <c r="AE26" s="1096">
        <v>0</v>
      </c>
      <c r="AF26" s="1096">
        <v>0</v>
      </c>
      <c r="AG26" s="1096">
        <v>0</v>
      </c>
      <c r="AH26" s="1096">
        <v>0</v>
      </c>
      <c r="AI26" s="1096">
        <v>0</v>
      </c>
      <c r="AJ26" s="1097">
        <v>0</v>
      </c>
      <c r="AK26" s="2346">
        <v>0</v>
      </c>
    </row>
    <row r="27" spans="1:37" s="73" customFormat="1" ht="20.25" customHeight="1" x14ac:dyDescent="0.15">
      <c r="A27" s="3104"/>
      <c r="B27" s="944" t="s">
        <v>965</v>
      </c>
      <c r="C27" s="946">
        <f t="shared" si="17"/>
        <v>0</v>
      </c>
      <c r="D27" s="1096">
        <v>0</v>
      </c>
      <c r="E27" s="1096">
        <v>0</v>
      </c>
      <c r="F27" s="1096">
        <v>0</v>
      </c>
      <c r="G27" s="1096">
        <v>0</v>
      </c>
      <c r="H27" s="1096">
        <v>0</v>
      </c>
      <c r="I27" s="1096">
        <v>0</v>
      </c>
      <c r="J27" s="1096">
        <v>0</v>
      </c>
      <c r="K27" s="1096">
        <v>0</v>
      </c>
      <c r="L27" s="1096">
        <v>0</v>
      </c>
      <c r="M27" s="1096">
        <v>0</v>
      </c>
      <c r="N27" s="1096">
        <v>0</v>
      </c>
      <c r="O27" s="1096">
        <v>0</v>
      </c>
      <c r="P27" s="1096">
        <v>0</v>
      </c>
      <c r="Q27" s="1096">
        <v>0</v>
      </c>
      <c r="R27" s="1096">
        <v>0</v>
      </c>
      <c r="S27" s="1096">
        <v>0</v>
      </c>
      <c r="T27" s="1096">
        <v>0</v>
      </c>
      <c r="U27" s="1096">
        <v>0</v>
      </c>
      <c r="V27" s="1096">
        <v>0</v>
      </c>
      <c r="W27" s="1096">
        <v>0</v>
      </c>
      <c r="X27" s="1096">
        <v>0</v>
      </c>
      <c r="Y27" s="1096">
        <v>0</v>
      </c>
      <c r="Z27" s="1096">
        <v>0</v>
      </c>
      <c r="AA27" s="1096">
        <v>0</v>
      </c>
      <c r="AB27" s="1096">
        <v>0</v>
      </c>
      <c r="AC27" s="1096">
        <v>0</v>
      </c>
      <c r="AD27" s="1096">
        <v>0</v>
      </c>
      <c r="AE27" s="1096">
        <v>0</v>
      </c>
      <c r="AF27" s="1096">
        <v>0</v>
      </c>
      <c r="AG27" s="1096">
        <v>0</v>
      </c>
      <c r="AH27" s="1096">
        <v>0</v>
      </c>
      <c r="AI27" s="1096">
        <v>0</v>
      </c>
      <c r="AJ27" s="1097">
        <v>0</v>
      </c>
      <c r="AK27" s="2346">
        <v>0</v>
      </c>
    </row>
    <row r="28" spans="1:37" s="73" customFormat="1" ht="20.25" customHeight="1" x14ac:dyDescent="0.15">
      <c r="A28" s="3105">
        <v>2200</v>
      </c>
      <c r="B28" s="854" t="s">
        <v>759</v>
      </c>
      <c r="C28" s="614">
        <f>SUM(D28:AK28)</f>
        <v>0</v>
      </c>
      <c r="D28" s="614">
        <f>SUM(D29:D31)</f>
        <v>0</v>
      </c>
      <c r="E28" s="614">
        <f t="shared" ref="E28:AI28" si="18">SUM(E29:E31)</f>
        <v>0</v>
      </c>
      <c r="F28" s="614">
        <f t="shared" si="18"/>
        <v>0</v>
      </c>
      <c r="G28" s="614">
        <f t="shared" si="18"/>
        <v>0</v>
      </c>
      <c r="H28" s="614">
        <f t="shared" si="18"/>
        <v>0</v>
      </c>
      <c r="I28" s="614">
        <f t="shared" si="18"/>
        <v>0</v>
      </c>
      <c r="J28" s="614">
        <f t="shared" si="18"/>
        <v>0</v>
      </c>
      <c r="K28" s="614">
        <f t="shared" si="18"/>
        <v>0</v>
      </c>
      <c r="L28" s="614">
        <f t="shared" si="18"/>
        <v>0</v>
      </c>
      <c r="M28" s="614">
        <f t="shared" si="18"/>
        <v>0</v>
      </c>
      <c r="N28" s="614">
        <f t="shared" si="18"/>
        <v>0</v>
      </c>
      <c r="O28" s="614">
        <f t="shared" si="18"/>
        <v>0</v>
      </c>
      <c r="P28" s="614">
        <f t="shared" si="18"/>
        <v>0</v>
      </c>
      <c r="Q28" s="614">
        <f t="shared" si="18"/>
        <v>0</v>
      </c>
      <c r="R28" s="614">
        <f t="shared" si="18"/>
        <v>0</v>
      </c>
      <c r="S28" s="614">
        <f t="shared" si="18"/>
        <v>0</v>
      </c>
      <c r="T28" s="614">
        <f t="shared" si="18"/>
        <v>0</v>
      </c>
      <c r="U28" s="614">
        <f t="shared" si="18"/>
        <v>0</v>
      </c>
      <c r="V28" s="614">
        <f t="shared" si="18"/>
        <v>0</v>
      </c>
      <c r="W28" s="614">
        <f t="shared" si="18"/>
        <v>0</v>
      </c>
      <c r="X28" s="614">
        <f t="shared" si="18"/>
        <v>0</v>
      </c>
      <c r="Y28" s="614">
        <f t="shared" si="18"/>
        <v>0</v>
      </c>
      <c r="Z28" s="614">
        <f t="shared" si="18"/>
        <v>0</v>
      </c>
      <c r="AA28" s="614">
        <f t="shared" si="18"/>
        <v>0</v>
      </c>
      <c r="AB28" s="614">
        <f t="shared" si="18"/>
        <v>0</v>
      </c>
      <c r="AC28" s="614">
        <f t="shared" si="18"/>
        <v>0</v>
      </c>
      <c r="AD28" s="614">
        <f t="shared" si="18"/>
        <v>0</v>
      </c>
      <c r="AE28" s="614">
        <f t="shared" si="18"/>
        <v>0</v>
      </c>
      <c r="AF28" s="614">
        <f t="shared" si="18"/>
        <v>0</v>
      </c>
      <c r="AG28" s="614">
        <f t="shared" si="18"/>
        <v>0</v>
      </c>
      <c r="AH28" s="614">
        <f t="shared" si="18"/>
        <v>0</v>
      </c>
      <c r="AI28" s="614">
        <f t="shared" si="18"/>
        <v>0</v>
      </c>
      <c r="AJ28" s="614">
        <f>SUM(AJ29:AJ31)</f>
        <v>0</v>
      </c>
      <c r="AK28" s="614">
        <f>SUM(AK29:AK31)</f>
        <v>0</v>
      </c>
    </row>
    <row r="29" spans="1:37" s="73" customFormat="1" ht="20.25" customHeight="1" x14ac:dyDescent="0.15">
      <c r="A29" s="3103"/>
      <c r="B29" s="945" t="s">
        <v>344</v>
      </c>
      <c r="C29" s="946">
        <f>SUM(D29:AK29)</f>
        <v>0</v>
      </c>
      <c r="D29" s="1098">
        <v>0</v>
      </c>
      <c r="E29" s="1098">
        <v>0</v>
      </c>
      <c r="F29" s="1098">
        <v>0</v>
      </c>
      <c r="G29" s="1098">
        <v>0</v>
      </c>
      <c r="H29" s="1098">
        <v>0</v>
      </c>
      <c r="I29" s="1098">
        <v>0</v>
      </c>
      <c r="J29" s="1098">
        <v>0</v>
      </c>
      <c r="K29" s="1098">
        <v>0</v>
      </c>
      <c r="L29" s="1098">
        <v>0</v>
      </c>
      <c r="M29" s="1098">
        <v>0</v>
      </c>
      <c r="N29" s="1098">
        <v>0</v>
      </c>
      <c r="O29" s="1098">
        <v>0</v>
      </c>
      <c r="P29" s="1098">
        <v>0</v>
      </c>
      <c r="Q29" s="1098">
        <v>0</v>
      </c>
      <c r="R29" s="1098">
        <v>0</v>
      </c>
      <c r="S29" s="1098">
        <v>0</v>
      </c>
      <c r="T29" s="1098">
        <v>0</v>
      </c>
      <c r="U29" s="1098">
        <v>0</v>
      </c>
      <c r="V29" s="1098">
        <v>0</v>
      </c>
      <c r="W29" s="1098">
        <v>0</v>
      </c>
      <c r="X29" s="1098">
        <v>0</v>
      </c>
      <c r="Y29" s="1098">
        <v>0</v>
      </c>
      <c r="Z29" s="1098">
        <v>0</v>
      </c>
      <c r="AA29" s="1098">
        <v>0</v>
      </c>
      <c r="AB29" s="1098">
        <v>0</v>
      </c>
      <c r="AC29" s="1098">
        <v>0</v>
      </c>
      <c r="AD29" s="1098">
        <v>0</v>
      </c>
      <c r="AE29" s="1098">
        <v>0</v>
      </c>
      <c r="AF29" s="1098">
        <v>0</v>
      </c>
      <c r="AG29" s="1098">
        <v>0</v>
      </c>
      <c r="AH29" s="1098">
        <v>0</v>
      </c>
      <c r="AI29" s="1098">
        <v>0</v>
      </c>
      <c r="AJ29" s="1099">
        <v>0</v>
      </c>
      <c r="AK29" s="2346">
        <v>0</v>
      </c>
    </row>
    <row r="30" spans="1:37" s="73" customFormat="1" ht="20.25" customHeight="1" x14ac:dyDescent="0.15">
      <c r="A30" s="3103"/>
      <c r="B30" s="943" t="s">
        <v>345</v>
      </c>
      <c r="C30" s="946">
        <f t="shared" ref="C30:C31" si="19">SUM(D30:AK30)</f>
        <v>0</v>
      </c>
      <c r="D30" s="1098">
        <v>0</v>
      </c>
      <c r="E30" s="1098">
        <v>0</v>
      </c>
      <c r="F30" s="1098">
        <v>0</v>
      </c>
      <c r="G30" s="1098">
        <v>0</v>
      </c>
      <c r="H30" s="1098">
        <v>0</v>
      </c>
      <c r="I30" s="1098">
        <v>0</v>
      </c>
      <c r="J30" s="1098">
        <v>0</v>
      </c>
      <c r="K30" s="1098">
        <v>0</v>
      </c>
      <c r="L30" s="1098">
        <v>0</v>
      </c>
      <c r="M30" s="1098">
        <v>0</v>
      </c>
      <c r="N30" s="1098">
        <v>0</v>
      </c>
      <c r="O30" s="1098">
        <v>0</v>
      </c>
      <c r="P30" s="1098">
        <v>0</v>
      </c>
      <c r="Q30" s="1098">
        <v>0</v>
      </c>
      <c r="R30" s="1098">
        <v>0</v>
      </c>
      <c r="S30" s="1098">
        <v>0</v>
      </c>
      <c r="T30" s="1098">
        <v>0</v>
      </c>
      <c r="U30" s="1098">
        <v>0</v>
      </c>
      <c r="V30" s="1098">
        <v>0</v>
      </c>
      <c r="W30" s="1098">
        <v>0</v>
      </c>
      <c r="X30" s="1098">
        <v>0</v>
      </c>
      <c r="Y30" s="1098">
        <v>0</v>
      </c>
      <c r="Z30" s="1098">
        <v>0</v>
      </c>
      <c r="AA30" s="1098">
        <v>0</v>
      </c>
      <c r="AB30" s="1098">
        <v>0</v>
      </c>
      <c r="AC30" s="1098">
        <v>0</v>
      </c>
      <c r="AD30" s="1098">
        <v>0</v>
      </c>
      <c r="AE30" s="1098">
        <v>0</v>
      </c>
      <c r="AF30" s="1098">
        <v>0</v>
      </c>
      <c r="AG30" s="1098">
        <v>0</v>
      </c>
      <c r="AH30" s="1098">
        <v>0</v>
      </c>
      <c r="AI30" s="1098">
        <v>0</v>
      </c>
      <c r="AJ30" s="1099">
        <v>0</v>
      </c>
      <c r="AK30" s="2346">
        <v>0</v>
      </c>
    </row>
    <row r="31" spans="1:37" s="73" customFormat="1" ht="20.25" customHeight="1" x14ac:dyDescent="0.15">
      <c r="A31" s="3104"/>
      <c r="B31" s="944" t="s">
        <v>965</v>
      </c>
      <c r="C31" s="946">
        <f t="shared" si="19"/>
        <v>0</v>
      </c>
      <c r="D31" s="1098">
        <v>0</v>
      </c>
      <c r="E31" s="1098">
        <v>0</v>
      </c>
      <c r="F31" s="1098">
        <v>0</v>
      </c>
      <c r="G31" s="1098">
        <v>0</v>
      </c>
      <c r="H31" s="1098">
        <v>0</v>
      </c>
      <c r="I31" s="1098">
        <v>0</v>
      </c>
      <c r="J31" s="1098">
        <v>0</v>
      </c>
      <c r="K31" s="1098">
        <v>0</v>
      </c>
      <c r="L31" s="1098">
        <v>0</v>
      </c>
      <c r="M31" s="1098">
        <v>0</v>
      </c>
      <c r="N31" s="1098">
        <v>0</v>
      </c>
      <c r="O31" s="1098">
        <v>0</v>
      </c>
      <c r="P31" s="1098">
        <v>0</v>
      </c>
      <c r="Q31" s="1098">
        <v>0</v>
      </c>
      <c r="R31" s="1098">
        <v>0</v>
      </c>
      <c r="S31" s="1098">
        <v>0</v>
      </c>
      <c r="T31" s="1098">
        <v>0</v>
      </c>
      <c r="U31" s="1098">
        <v>0</v>
      </c>
      <c r="V31" s="1098">
        <v>0</v>
      </c>
      <c r="W31" s="1098">
        <v>0</v>
      </c>
      <c r="X31" s="1098">
        <v>0</v>
      </c>
      <c r="Y31" s="1098">
        <v>0</v>
      </c>
      <c r="Z31" s="1098">
        <v>0</v>
      </c>
      <c r="AA31" s="1098">
        <v>0</v>
      </c>
      <c r="AB31" s="1098">
        <v>0</v>
      </c>
      <c r="AC31" s="1098">
        <v>0</v>
      </c>
      <c r="AD31" s="1098">
        <v>0</v>
      </c>
      <c r="AE31" s="1098">
        <v>0</v>
      </c>
      <c r="AF31" s="1098">
        <v>0</v>
      </c>
      <c r="AG31" s="1098">
        <v>0</v>
      </c>
      <c r="AH31" s="1098">
        <v>0</v>
      </c>
      <c r="AI31" s="1098">
        <v>0</v>
      </c>
      <c r="AJ31" s="1099">
        <v>0</v>
      </c>
      <c r="AK31" s="2346">
        <v>0</v>
      </c>
    </row>
    <row r="32" spans="1:37" s="40" customFormat="1" ht="20.25" customHeight="1" x14ac:dyDescent="0.15">
      <c r="A32" s="2734">
        <v>2400</v>
      </c>
      <c r="B32" s="947" t="s">
        <v>346</v>
      </c>
      <c r="C32" s="246">
        <f>SUM(D32:AK32)</f>
        <v>4892.3900000000003</v>
      </c>
      <c r="D32" s="246">
        <f>SUM(D33:D35)</f>
        <v>0</v>
      </c>
      <c r="E32" s="246">
        <f t="shared" ref="E32:AI32" si="20">SUM(E33:E35)</f>
        <v>0</v>
      </c>
      <c r="F32" s="246">
        <f t="shared" si="20"/>
        <v>0</v>
      </c>
      <c r="G32" s="246">
        <f t="shared" si="20"/>
        <v>0</v>
      </c>
      <c r="H32" s="246">
        <f t="shared" si="20"/>
        <v>0</v>
      </c>
      <c r="I32" s="246">
        <f t="shared" si="20"/>
        <v>0</v>
      </c>
      <c r="J32" s="246">
        <f t="shared" si="20"/>
        <v>0</v>
      </c>
      <c r="K32" s="246">
        <f t="shared" si="20"/>
        <v>0</v>
      </c>
      <c r="L32" s="246">
        <f t="shared" si="20"/>
        <v>0</v>
      </c>
      <c r="M32" s="246">
        <f t="shared" si="20"/>
        <v>3491.73</v>
      </c>
      <c r="N32" s="246">
        <f t="shared" si="20"/>
        <v>1165.8900000000001</v>
      </c>
      <c r="O32" s="246">
        <f t="shared" si="20"/>
        <v>0</v>
      </c>
      <c r="P32" s="246">
        <f t="shared" si="20"/>
        <v>0</v>
      </c>
      <c r="Q32" s="246">
        <f t="shared" si="20"/>
        <v>0</v>
      </c>
      <c r="R32" s="246">
        <f t="shared" si="20"/>
        <v>0</v>
      </c>
      <c r="S32" s="246">
        <f t="shared" si="20"/>
        <v>0</v>
      </c>
      <c r="T32" s="246">
        <f t="shared" si="20"/>
        <v>0</v>
      </c>
      <c r="U32" s="246">
        <f t="shared" si="20"/>
        <v>0</v>
      </c>
      <c r="V32" s="246">
        <f t="shared" si="20"/>
        <v>0</v>
      </c>
      <c r="W32" s="246">
        <f t="shared" si="20"/>
        <v>234.77</v>
      </c>
      <c r="X32" s="246">
        <f t="shared" si="20"/>
        <v>0</v>
      </c>
      <c r="Y32" s="246">
        <f t="shared" si="20"/>
        <v>0</v>
      </c>
      <c r="Z32" s="246">
        <f t="shared" si="20"/>
        <v>0</v>
      </c>
      <c r="AA32" s="246">
        <f t="shared" si="20"/>
        <v>0</v>
      </c>
      <c r="AB32" s="246">
        <f t="shared" si="20"/>
        <v>0</v>
      </c>
      <c r="AC32" s="246">
        <f t="shared" si="20"/>
        <v>0</v>
      </c>
      <c r="AD32" s="246">
        <f t="shared" si="20"/>
        <v>0</v>
      </c>
      <c r="AE32" s="246">
        <f t="shared" si="20"/>
        <v>0</v>
      </c>
      <c r="AF32" s="246">
        <f t="shared" si="20"/>
        <v>0</v>
      </c>
      <c r="AG32" s="246">
        <f t="shared" si="20"/>
        <v>0</v>
      </c>
      <c r="AH32" s="246">
        <f t="shared" si="20"/>
        <v>0</v>
      </c>
      <c r="AI32" s="246">
        <f t="shared" si="20"/>
        <v>0</v>
      </c>
      <c r="AJ32" s="246">
        <f>SUM(AJ33:AJ35)</f>
        <v>0</v>
      </c>
      <c r="AK32" s="246">
        <f>SUM(AK33:AK35)</f>
        <v>0</v>
      </c>
    </row>
    <row r="33" spans="1:37" s="40" customFormat="1" ht="20.25" customHeight="1" x14ac:dyDescent="0.15">
      <c r="A33" s="2734"/>
      <c r="B33" s="945" t="s">
        <v>344</v>
      </c>
      <c r="C33" s="946">
        <f>SUM(D33:AK33)</f>
        <v>0</v>
      </c>
      <c r="D33" s="1100">
        <v>0</v>
      </c>
      <c r="E33" s="1100">
        <v>0</v>
      </c>
      <c r="F33" s="1100">
        <v>0</v>
      </c>
      <c r="G33" s="1100">
        <v>0</v>
      </c>
      <c r="H33" s="1100">
        <v>0</v>
      </c>
      <c r="I33" s="1100">
        <v>0</v>
      </c>
      <c r="J33" s="1100">
        <v>0</v>
      </c>
      <c r="K33" s="1100">
        <v>0</v>
      </c>
      <c r="L33" s="1100">
        <v>0</v>
      </c>
      <c r="M33" s="1100">
        <v>0</v>
      </c>
      <c r="N33" s="1100">
        <v>0</v>
      </c>
      <c r="O33" s="1100">
        <v>0</v>
      </c>
      <c r="P33" s="1100">
        <v>0</v>
      </c>
      <c r="Q33" s="1100">
        <v>0</v>
      </c>
      <c r="R33" s="1100">
        <v>0</v>
      </c>
      <c r="S33" s="1100">
        <v>0</v>
      </c>
      <c r="T33" s="1100">
        <v>0</v>
      </c>
      <c r="U33" s="1100">
        <v>0</v>
      </c>
      <c r="V33" s="1100">
        <v>0</v>
      </c>
      <c r="W33" s="1100">
        <v>0</v>
      </c>
      <c r="X33" s="1100">
        <v>0</v>
      </c>
      <c r="Y33" s="1100">
        <v>0</v>
      </c>
      <c r="Z33" s="1100">
        <v>0</v>
      </c>
      <c r="AA33" s="1100">
        <v>0</v>
      </c>
      <c r="AB33" s="1100">
        <v>0</v>
      </c>
      <c r="AC33" s="1100">
        <v>0</v>
      </c>
      <c r="AD33" s="1100">
        <v>0</v>
      </c>
      <c r="AE33" s="1100">
        <v>0</v>
      </c>
      <c r="AF33" s="1100">
        <v>0</v>
      </c>
      <c r="AG33" s="1100">
        <v>0</v>
      </c>
      <c r="AH33" s="1100">
        <v>0</v>
      </c>
      <c r="AI33" s="1100">
        <v>0</v>
      </c>
      <c r="AJ33" s="1101">
        <v>0</v>
      </c>
      <c r="AK33" s="2346">
        <v>0</v>
      </c>
    </row>
    <row r="34" spans="1:37" s="40" customFormat="1" ht="20.25" customHeight="1" x14ac:dyDescent="0.15">
      <c r="A34" s="3101"/>
      <c r="B34" s="943" t="s">
        <v>345</v>
      </c>
      <c r="C34" s="946">
        <f t="shared" ref="C34:C35" si="21">SUM(D34:AK34)</f>
        <v>4892.3900000000003</v>
      </c>
      <c r="D34" s="1100">
        <v>0</v>
      </c>
      <c r="E34" s="1100">
        <v>0</v>
      </c>
      <c r="F34" s="1100">
        <v>0</v>
      </c>
      <c r="G34" s="1100">
        <v>0</v>
      </c>
      <c r="H34" s="1100">
        <v>0</v>
      </c>
      <c r="I34" s="1100">
        <v>0</v>
      </c>
      <c r="J34" s="1100">
        <v>0</v>
      </c>
      <c r="K34" s="1100">
        <v>0</v>
      </c>
      <c r="L34" s="1100">
        <v>0</v>
      </c>
      <c r="M34" s="1100">
        <v>3491.73</v>
      </c>
      <c r="N34" s="1100">
        <v>1165.8900000000001</v>
      </c>
      <c r="O34" s="1100">
        <v>0</v>
      </c>
      <c r="P34" s="1100">
        <v>0</v>
      </c>
      <c r="Q34" s="1100">
        <v>0</v>
      </c>
      <c r="R34" s="1100">
        <v>0</v>
      </c>
      <c r="S34" s="1100">
        <v>0</v>
      </c>
      <c r="T34" s="1100">
        <v>0</v>
      </c>
      <c r="U34" s="1100">
        <v>0</v>
      </c>
      <c r="V34" s="1100">
        <v>0</v>
      </c>
      <c r="W34" s="1100">
        <v>234.77</v>
      </c>
      <c r="X34" s="1100">
        <v>0</v>
      </c>
      <c r="Y34" s="1100">
        <v>0</v>
      </c>
      <c r="Z34" s="1100">
        <v>0</v>
      </c>
      <c r="AA34" s="1100">
        <v>0</v>
      </c>
      <c r="AB34" s="1100">
        <v>0</v>
      </c>
      <c r="AC34" s="1100">
        <v>0</v>
      </c>
      <c r="AD34" s="1100">
        <v>0</v>
      </c>
      <c r="AE34" s="1100">
        <v>0</v>
      </c>
      <c r="AF34" s="1100">
        <v>0</v>
      </c>
      <c r="AG34" s="1100">
        <v>0</v>
      </c>
      <c r="AH34" s="1100">
        <v>0</v>
      </c>
      <c r="AI34" s="1100">
        <v>0</v>
      </c>
      <c r="AJ34" s="1101">
        <v>0</v>
      </c>
      <c r="AK34" s="2346">
        <v>0</v>
      </c>
    </row>
    <row r="35" spans="1:37" s="40" customFormat="1" ht="20.25" customHeight="1" x14ac:dyDescent="0.15">
      <c r="A35" s="3097"/>
      <c r="B35" s="948" t="s">
        <v>964</v>
      </c>
      <c r="C35" s="949">
        <f t="shared" si="21"/>
        <v>0</v>
      </c>
      <c r="D35" s="1102">
        <v>0</v>
      </c>
      <c r="E35" s="1102">
        <v>0</v>
      </c>
      <c r="F35" s="1102">
        <v>0</v>
      </c>
      <c r="G35" s="1102">
        <v>0</v>
      </c>
      <c r="H35" s="1102">
        <v>0</v>
      </c>
      <c r="I35" s="1102">
        <v>0</v>
      </c>
      <c r="J35" s="1102">
        <v>0</v>
      </c>
      <c r="K35" s="1102">
        <v>0</v>
      </c>
      <c r="L35" s="1102">
        <v>0</v>
      </c>
      <c r="M35" s="1102">
        <v>0</v>
      </c>
      <c r="N35" s="1102">
        <v>0</v>
      </c>
      <c r="O35" s="1102">
        <v>0</v>
      </c>
      <c r="P35" s="1102">
        <v>0</v>
      </c>
      <c r="Q35" s="1102">
        <v>0</v>
      </c>
      <c r="R35" s="1102">
        <v>0</v>
      </c>
      <c r="S35" s="1102">
        <v>0</v>
      </c>
      <c r="T35" s="1102">
        <v>0</v>
      </c>
      <c r="U35" s="1102">
        <v>0</v>
      </c>
      <c r="V35" s="1102">
        <v>0</v>
      </c>
      <c r="W35" s="1102">
        <v>0</v>
      </c>
      <c r="X35" s="1102">
        <v>0</v>
      </c>
      <c r="Y35" s="1102">
        <v>0</v>
      </c>
      <c r="Z35" s="1102">
        <v>0</v>
      </c>
      <c r="AA35" s="1102">
        <v>0</v>
      </c>
      <c r="AB35" s="1102">
        <v>0</v>
      </c>
      <c r="AC35" s="1102">
        <v>0</v>
      </c>
      <c r="AD35" s="1102">
        <v>0</v>
      </c>
      <c r="AE35" s="1102">
        <v>0</v>
      </c>
      <c r="AF35" s="1102">
        <v>0</v>
      </c>
      <c r="AG35" s="1102">
        <v>0</v>
      </c>
      <c r="AH35" s="1102">
        <v>0</v>
      </c>
      <c r="AI35" s="1102">
        <v>0</v>
      </c>
      <c r="AJ35" s="1103">
        <v>0</v>
      </c>
      <c r="AK35" s="2347">
        <v>0</v>
      </c>
    </row>
    <row r="36" spans="1:37" ht="11.25" customHeight="1" x14ac:dyDescent="0.15">
      <c r="A36" s="44"/>
      <c r="B36" s="46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265"/>
      <c r="AH36" s="454"/>
      <c r="AI36" s="454"/>
      <c r="AJ36" s="497"/>
      <c r="AK36" s="265"/>
    </row>
    <row r="37" spans="1:37" ht="29.25" customHeight="1" x14ac:dyDescent="0.15">
      <c r="C37" s="38" t="s">
        <v>756</v>
      </c>
      <c r="D37" s="15"/>
      <c r="E37" s="15"/>
      <c r="F37" s="15"/>
      <c r="G37" s="15"/>
      <c r="H37" s="15"/>
      <c r="I37" s="15"/>
      <c r="J37" s="15"/>
      <c r="K37" s="38" t="s">
        <v>756</v>
      </c>
      <c r="L37" s="15"/>
      <c r="M37" s="15"/>
      <c r="N37" s="15"/>
      <c r="Q37" s="27"/>
      <c r="R37" s="27"/>
      <c r="S37" s="27"/>
      <c r="T37" s="27"/>
      <c r="V37" s="38" t="s">
        <v>756</v>
      </c>
      <c r="W37" s="27"/>
      <c r="X37" s="27"/>
      <c r="Y37" s="27"/>
      <c r="AA37" s="27"/>
      <c r="AB37" s="38"/>
      <c r="AC37" s="27"/>
      <c r="AD37" s="27"/>
      <c r="AE37" s="27"/>
      <c r="AF37" s="27"/>
      <c r="AG37" s="168"/>
      <c r="AH37" s="455"/>
      <c r="AI37" s="455"/>
      <c r="AJ37" s="498"/>
      <c r="AK37" s="168"/>
    </row>
    <row r="38" spans="1:37" ht="16.5" customHeight="1" x14ac:dyDescent="0.15">
      <c r="A38" s="40"/>
      <c r="B38" s="41"/>
      <c r="C38" s="42"/>
      <c r="D38" s="16"/>
      <c r="E38" s="16"/>
      <c r="F38" s="16"/>
      <c r="G38" s="16"/>
      <c r="H38" s="16"/>
      <c r="I38" s="16"/>
      <c r="J38" s="16" t="s">
        <v>757</v>
      </c>
      <c r="K38" s="16"/>
      <c r="L38" s="16"/>
      <c r="M38" s="10"/>
      <c r="P38" s="10"/>
      <c r="Q38" s="10"/>
      <c r="R38" s="10"/>
      <c r="T38" s="16" t="s">
        <v>754</v>
      </c>
      <c r="U38" s="10"/>
      <c r="V38" s="10"/>
      <c r="W38" s="10"/>
      <c r="X38" s="10"/>
      <c r="Z38" s="16"/>
      <c r="AA38" s="10"/>
      <c r="AB38" s="10"/>
      <c r="AC38" s="10"/>
      <c r="AE38" s="16" t="s">
        <v>758</v>
      </c>
      <c r="AJ38" s="499"/>
    </row>
    <row r="39" spans="1:37" s="17" customFormat="1" ht="20.25" customHeight="1" x14ac:dyDescent="0.15">
      <c r="A39" s="931" t="s">
        <v>107</v>
      </c>
      <c r="B39" s="950" t="s">
        <v>248</v>
      </c>
      <c r="C39" s="950" t="s">
        <v>342</v>
      </c>
      <c r="D39" s="837" t="s">
        <v>1083</v>
      </c>
      <c r="E39" s="838">
        <v>1983</v>
      </c>
      <c r="F39" s="838">
        <v>1984</v>
      </c>
      <c r="G39" s="839">
        <v>1985</v>
      </c>
      <c r="H39" s="839">
        <v>1986</v>
      </c>
      <c r="I39" s="839">
        <v>1987</v>
      </c>
      <c r="J39" s="839">
        <v>1988</v>
      </c>
      <c r="K39" s="839">
        <v>1989</v>
      </c>
      <c r="L39" s="840">
        <v>1990</v>
      </c>
      <c r="M39" s="840">
        <v>1991</v>
      </c>
      <c r="N39" s="840">
        <v>1992</v>
      </c>
      <c r="O39" s="840">
        <v>1993</v>
      </c>
      <c r="P39" s="840">
        <v>1994</v>
      </c>
      <c r="Q39" s="841">
        <v>1995</v>
      </c>
      <c r="R39" s="841">
        <v>1996</v>
      </c>
      <c r="S39" s="841">
        <v>1997</v>
      </c>
      <c r="T39" s="841">
        <v>1998</v>
      </c>
      <c r="U39" s="841">
        <v>1999</v>
      </c>
      <c r="V39" s="842">
        <v>2000</v>
      </c>
      <c r="W39" s="842">
        <v>2001</v>
      </c>
      <c r="X39" s="842">
        <v>2002</v>
      </c>
      <c r="Y39" s="842">
        <v>2003</v>
      </c>
      <c r="Z39" s="842">
        <v>2004</v>
      </c>
      <c r="AA39" s="843">
        <v>2005</v>
      </c>
      <c r="AB39" s="843">
        <v>2006</v>
      </c>
      <c r="AC39" s="844">
        <v>2007</v>
      </c>
      <c r="AD39" s="844">
        <v>2008</v>
      </c>
      <c r="AE39" s="844">
        <v>2009</v>
      </c>
      <c r="AF39" s="845">
        <v>2010</v>
      </c>
      <c r="AG39" s="845">
        <v>2011</v>
      </c>
      <c r="AH39" s="845">
        <v>2012</v>
      </c>
      <c r="AI39" s="846">
        <v>2013</v>
      </c>
      <c r="AJ39" s="846">
        <v>2014</v>
      </c>
      <c r="AK39" s="846">
        <v>2015</v>
      </c>
    </row>
    <row r="40" spans="1:37" s="40" customFormat="1" ht="20.25" customHeight="1" x14ac:dyDescent="0.15">
      <c r="A40" s="3098" t="s">
        <v>343</v>
      </c>
      <c r="B40" s="854" t="s">
        <v>159</v>
      </c>
      <c r="C40" s="614">
        <f>SUM(D40:AK40)</f>
        <v>18196.77</v>
      </c>
      <c r="D40" s="614">
        <f>SUM(D41:D44)</f>
        <v>8906.85</v>
      </c>
      <c r="E40" s="614">
        <f t="shared" ref="E40:AJ40" si="22">SUM(E41:E44)</f>
        <v>0</v>
      </c>
      <c r="F40" s="614">
        <f t="shared" si="22"/>
        <v>0</v>
      </c>
      <c r="G40" s="614">
        <f t="shared" si="22"/>
        <v>0</v>
      </c>
      <c r="H40" s="614">
        <f t="shared" si="22"/>
        <v>0</v>
      </c>
      <c r="I40" s="614">
        <f t="shared" si="22"/>
        <v>0</v>
      </c>
      <c r="J40" s="614">
        <f t="shared" si="22"/>
        <v>0</v>
      </c>
      <c r="K40" s="614">
        <f t="shared" si="22"/>
        <v>0</v>
      </c>
      <c r="L40" s="614">
        <f t="shared" si="22"/>
        <v>1221.22</v>
      </c>
      <c r="M40" s="614">
        <f t="shared" si="22"/>
        <v>336.03</v>
      </c>
      <c r="N40" s="614">
        <f t="shared" si="22"/>
        <v>4416.0099999999993</v>
      </c>
      <c r="O40" s="614">
        <f t="shared" si="22"/>
        <v>0</v>
      </c>
      <c r="P40" s="614">
        <f t="shared" si="22"/>
        <v>0</v>
      </c>
      <c r="Q40" s="614">
        <f t="shared" si="22"/>
        <v>0</v>
      </c>
      <c r="R40" s="614">
        <f t="shared" si="22"/>
        <v>0</v>
      </c>
      <c r="S40" s="614">
        <f t="shared" si="22"/>
        <v>0</v>
      </c>
      <c r="T40" s="614">
        <f t="shared" si="22"/>
        <v>506.94</v>
      </c>
      <c r="U40" s="614">
        <f t="shared" si="22"/>
        <v>769.56999999999994</v>
      </c>
      <c r="V40" s="614">
        <f t="shared" si="22"/>
        <v>0</v>
      </c>
      <c r="W40" s="614">
        <f t="shared" si="22"/>
        <v>0</v>
      </c>
      <c r="X40" s="614">
        <f t="shared" si="22"/>
        <v>0</v>
      </c>
      <c r="Y40" s="614">
        <f t="shared" si="22"/>
        <v>0</v>
      </c>
      <c r="Z40" s="614">
        <f t="shared" si="22"/>
        <v>248.73000000000002</v>
      </c>
      <c r="AA40" s="614">
        <f t="shared" si="22"/>
        <v>1111.4199999999998</v>
      </c>
      <c r="AB40" s="614">
        <f t="shared" si="22"/>
        <v>0</v>
      </c>
      <c r="AC40" s="614">
        <f t="shared" si="22"/>
        <v>0</v>
      </c>
      <c r="AD40" s="614">
        <f t="shared" si="22"/>
        <v>0</v>
      </c>
      <c r="AE40" s="614">
        <f t="shared" si="22"/>
        <v>0</v>
      </c>
      <c r="AF40" s="614">
        <f t="shared" si="22"/>
        <v>0</v>
      </c>
      <c r="AG40" s="614">
        <f t="shared" si="22"/>
        <v>0</v>
      </c>
      <c r="AH40" s="614">
        <f t="shared" si="22"/>
        <v>0</v>
      </c>
      <c r="AI40" s="614">
        <f t="shared" si="22"/>
        <v>680</v>
      </c>
      <c r="AJ40" s="614">
        <f t="shared" si="22"/>
        <v>0</v>
      </c>
      <c r="AK40" s="614">
        <f t="shared" ref="AK40" si="23">SUM(AK41:AK44)</f>
        <v>0</v>
      </c>
    </row>
    <row r="41" spans="1:37" s="40" customFormat="1" ht="20.25" customHeight="1" x14ac:dyDescent="0.15">
      <c r="A41" s="3099"/>
      <c r="B41" s="940" t="s">
        <v>344</v>
      </c>
      <c r="C41" s="941">
        <f>SUM(D41:AK41)</f>
        <v>1509.21</v>
      </c>
      <c r="D41" s="951">
        <f>SUM(D54,D58,D62,D66,D70)+D46+D50</f>
        <v>226.8</v>
      </c>
      <c r="E41" s="951">
        <f t="shared" ref="E41:AJ43" si="24">SUM(E54,E58,E62,E66,E70)+E46+E50</f>
        <v>0</v>
      </c>
      <c r="F41" s="951">
        <f t="shared" si="24"/>
        <v>0</v>
      </c>
      <c r="G41" s="951">
        <f t="shared" si="24"/>
        <v>0</v>
      </c>
      <c r="H41" s="951">
        <f t="shared" si="24"/>
        <v>0</v>
      </c>
      <c r="I41" s="951">
        <f t="shared" si="24"/>
        <v>0</v>
      </c>
      <c r="J41" s="951">
        <f t="shared" si="24"/>
        <v>0</v>
      </c>
      <c r="K41" s="951">
        <f t="shared" si="24"/>
        <v>0</v>
      </c>
      <c r="L41" s="951">
        <f t="shared" si="24"/>
        <v>0</v>
      </c>
      <c r="M41" s="951">
        <f t="shared" si="24"/>
        <v>0</v>
      </c>
      <c r="N41" s="951">
        <f t="shared" si="24"/>
        <v>5.9</v>
      </c>
      <c r="O41" s="951">
        <f t="shared" si="24"/>
        <v>0</v>
      </c>
      <c r="P41" s="951">
        <f t="shared" si="24"/>
        <v>0</v>
      </c>
      <c r="Q41" s="951">
        <f t="shared" si="24"/>
        <v>0</v>
      </c>
      <c r="R41" s="951">
        <f t="shared" si="24"/>
        <v>0</v>
      </c>
      <c r="S41" s="951">
        <f t="shared" si="24"/>
        <v>0</v>
      </c>
      <c r="T41" s="951">
        <f t="shared" si="24"/>
        <v>506.94</v>
      </c>
      <c r="U41" s="951">
        <f t="shared" si="24"/>
        <v>769.56999999999994</v>
      </c>
      <c r="V41" s="951">
        <f t="shared" si="24"/>
        <v>0</v>
      </c>
      <c r="W41" s="951">
        <f t="shared" si="24"/>
        <v>0</v>
      </c>
      <c r="X41" s="951">
        <f t="shared" si="24"/>
        <v>0</v>
      </c>
      <c r="Y41" s="951">
        <f t="shared" si="24"/>
        <v>0</v>
      </c>
      <c r="Z41" s="951">
        <f t="shared" si="24"/>
        <v>0</v>
      </c>
      <c r="AA41" s="951">
        <f t="shared" si="24"/>
        <v>0</v>
      </c>
      <c r="AB41" s="951">
        <f t="shared" si="24"/>
        <v>0</v>
      </c>
      <c r="AC41" s="951">
        <f t="shared" si="24"/>
        <v>0</v>
      </c>
      <c r="AD41" s="951">
        <f t="shared" si="24"/>
        <v>0</v>
      </c>
      <c r="AE41" s="951">
        <f t="shared" si="24"/>
        <v>0</v>
      </c>
      <c r="AF41" s="951">
        <f t="shared" si="24"/>
        <v>0</v>
      </c>
      <c r="AG41" s="951">
        <f t="shared" si="24"/>
        <v>0</v>
      </c>
      <c r="AH41" s="951">
        <f t="shared" si="24"/>
        <v>0</v>
      </c>
      <c r="AI41" s="951">
        <f t="shared" si="24"/>
        <v>0</v>
      </c>
      <c r="AJ41" s="952">
        <f t="shared" si="24"/>
        <v>0</v>
      </c>
      <c r="AK41" s="952">
        <f t="shared" ref="AK41" si="25">SUM(AK54,AK58,AK62,AK66,AK70)+AK46+AK50</f>
        <v>0</v>
      </c>
    </row>
    <row r="42" spans="1:37" s="40" customFormat="1" ht="20.25" customHeight="1" x14ac:dyDescent="0.15">
      <c r="A42" s="3099"/>
      <c r="B42" s="943" t="s">
        <v>345</v>
      </c>
      <c r="C42" s="941">
        <f t="shared" ref="C42:C44" si="26">SUM(D42:AK42)</f>
        <v>12657.59</v>
      </c>
      <c r="D42" s="951">
        <f t="shared" ref="D42:S43" si="27">SUM(D55,D59,D63,D67,D71)+D47+D51</f>
        <v>4828.05</v>
      </c>
      <c r="E42" s="951">
        <f t="shared" si="27"/>
        <v>0</v>
      </c>
      <c r="F42" s="951">
        <f t="shared" si="27"/>
        <v>0</v>
      </c>
      <c r="G42" s="951">
        <f t="shared" si="27"/>
        <v>0</v>
      </c>
      <c r="H42" s="951">
        <f t="shared" si="27"/>
        <v>0</v>
      </c>
      <c r="I42" s="951">
        <f t="shared" si="27"/>
        <v>0</v>
      </c>
      <c r="J42" s="951">
        <f t="shared" si="27"/>
        <v>0</v>
      </c>
      <c r="K42" s="951">
        <f t="shared" si="27"/>
        <v>0</v>
      </c>
      <c r="L42" s="951">
        <f t="shared" si="27"/>
        <v>1221.22</v>
      </c>
      <c r="M42" s="951">
        <f t="shared" si="27"/>
        <v>336.03</v>
      </c>
      <c r="N42" s="951">
        <f t="shared" si="27"/>
        <v>4410.1099999999997</v>
      </c>
      <c r="O42" s="951">
        <f t="shared" si="27"/>
        <v>0</v>
      </c>
      <c r="P42" s="951">
        <f t="shared" si="27"/>
        <v>0</v>
      </c>
      <c r="Q42" s="951">
        <f t="shared" si="27"/>
        <v>0</v>
      </c>
      <c r="R42" s="951">
        <f t="shared" si="27"/>
        <v>0</v>
      </c>
      <c r="S42" s="951">
        <f t="shared" si="27"/>
        <v>0</v>
      </c>
      <c r="T42" s="951">
        <f t="shared" si="24"/>
        <v>0</v>
      </c>
      <c r="U42" s="951">
        <f t="shared" si="24"/>
        <v>0</v>
      </c>
      <c r="V42" s="951">
        <f t="shared" si="24"/>
        <v>0</v>
      </c>
      <c r="W42" s="951">
        <f t="shared" si="24"/>
        <v>0</v>
      </c>
      <c r="X42" s="951">
        <f t="shared" si="24"/>
        <v>0</v>
      </c>
      <c r="Y42" s="951">
        <f t="shared" si="24"/>
        <v>0</v>
      </c>
      <c r="Z42" s="951">
        <f t="shared" si="24"/>
        <v>70.760000000000005</v>
      </c>
      <c r="AA42" s="951">
        <f t="shared" si="24"/>
        <v>1111.4199999999998</v>
      </c>
      <c r="AB42" s="951">
        <f t="shared" si="24"/>
        <v>0</v>
      </c>
      <c r="AC42" s="951">
        <f t="shared" si="24"/>
        <v>0</v>
      </c>
      <c r="AD42" s="951">
        <f t="shared" si="24"/>
        <v>0</v>
      </c>
      <c r="AE42" s="951">
        <f t="shared" si="24"/>
        <v>0</v>
      </c>
      <c r="AF42" s="951">
        <f t="shared" si="24"/>
        <v>0</v>
      </c>
      <c r="AG42" s="951">
        <f t="shared" si="24"/>
        <v>0</v>
      </c>
      <c r="AH42" s="951">
        <f t="shared" si="24"/>
        <v>0</v>
      </c>
      <c r="AI42" s="951">
        <f t="shared" si="24"/>
        <v>680</v>
      </c>
      <c r="AJ42" s="952">
        <f t="shared" si="24"/>
        <v>0</v>
      </c>
      <c r="AK42" s="952">
        <f t="shared" ref="AK42" si="28">SUM(AK55,AK59,AK63,AK67,AK71)+AK47+AK51</f>
        <v>0</v>
      </c>
    </row>
    <row r="43" spans="1:37" s="40" customFormat="1" ht="20.25" customHeight="1" x14ac:dyDescent="0.15">
      <c r="A43" s="3099"/>
      <c r="B43" s="943" t="s">
        <v>971</v>
      </c>
      <c r="C43" s="941">
        <f t="shared" si="26"/>
        <v>177.97</v>
      </c>
      <c r="D43" s="961">
        <f t="shared" si="27"/>
        <v>0</v>
      </c>
      <c r="E43" s="951">
        <f t="shared" si="24"/>
        <v>0</v>
      </c>
      <c r="F43" s="951">
        <f t="shared" si="24"/>
        <v>0</v>
      </c>
      <c r="G43" s="951">
        <f t="shared" si="24"/>
        <v>0</v>
      </c>
      <c r="H43" s="951">
        <f t="shared" si="24"/>
        <v>0</v>
      </c>
      <c r="I43" s="951">
        <f t="shared" si="24"/>
        <v>0</v>
      </c>
      <c r="J43" s="951">
        <f t="shared" si="24"/>
        <v>0</v>
      </c>
      <c r="K43" s="951">
        <f t="shared" si="24"/>
        <v>0</v>
      </c>
      <c r="L43" s="951">
        <f t="shared" si="24"/>
        <v>0</v>
      </c>
      <c r="M43" s="951">
        <f t="shared" si="24"/>
        <v>0</v>
      </c>
      <c r="N43" s="951">
        <f t="shared" si="24"/>
        <v>0</v>
      </c>
      <c r="O43" s="951">
        <f t="shared" si="24"/>
        <v>0</v>
      </c>
      <c r="P43" s="951">
        <f t="shared" si="24"/>
        <v>0</v>
      </c>
      <c r="Q43" s="951">
        <f t="shared" si="24"/>
        <v>0</v>
      </c>
      <c r="R43" s="951">
        <f t="shared" si="24"/>
        <v>0</v>
      </c>
      <c r="S43" s="951">
        <f t="shared" si="24"/>
        <v>0</v>
      </c>
      <c r="T43" s="951">
        <f t="shared" si="24"/>
        <v>0</v>
      </c>
      <c r="U43" s="951">
        <f t="shared" si="24"/>
        <v>0</v>
      </c>
      <c r="V43" s="951">
        <f t="shared" si="24"/>
        <v>0</v>
      </c>
      <c r="W43" s="951">
        <f t="shared" si="24"/>
        <v>0</v>
      </c>
      <c r="X43" s="951">
        <f t="shared" si="24"/>
        <v>0</v>
      </c>
      <c r="Y43" s="951">
        <f t="shared" si="24"/>
        <v>0</v>
      </c>
      <c r="Z43" s="951">
        <f t="shared" si="24"/>
        <v>177.97</v>
      </c>
      <c r="AA43" s="951">
        <f t="shared" si="24"/>
        <v>0</v>
      </c>
      <c r="AB43" s="951">
        <f t="shared" si="24"/>
        <v>0</v>
      </c>
      <c r="AC43" s="951">
        <f t="shared" si="24"/>
        <v>0</v>
      </c>
      <c r="AD43" s="951">
        <f t="shared" si="24"/>
        <v>0</v>
      </c>
      <c r="AE43" s="951">
        <f t="shared" si="24"/>
        <v>0</v>
      </c>
      <c r="AF43" s="951">
        <f t="shared" si="24"/>
        <v>0</v>
      </c>
      <c r="AG43" s="951">
        <f t="shared" si="24"/>
        <v>0</v>
      </c>
      <c r="AH43" s="951">
        <f t="shared" si="24"/>
        <v>0</v>
      </c>
      <c r="AI43" s="951">
        <f t="shared" si="24"/>
        <v>0</v>
      </c>
      <c r="AJ43" s="952">
        <f t="shared" si="24"/>
        <v>0</v>
      </c>
      <c r="AK43" s="952">
        <f t="shared" ref="AK43" si="29">SUM(AK56,AK60,AK64,AK68,AK72)+AK48+AK52</f>
        <v>0</v>
      </c>
    </row>
    <row r="44" spans="1:37" s="194" customFormat="1" ht="20.25" customHeight="1" x14ac:dyDescent="0.15">
      <c r="A44" s="3100"/>
      <c r="B44" s="964" t="s">
        <v>1478</v>
      </c>
      <c r="C44" s="941">
        <f t="shared" si="26"/>
        <v>3852</v>
      </c>
      <c r="D44" s="961">
        <f>D74</f>
        <v>3852</v>
      </c>
      <c r="E44" s="961">
        <f t="shared" ref="E44:AJ44" si="30">E74</f>
        <v>0</v>
      </c>
      <c r="F44" s="961">
        <f t="shared" si="30"/>
        <v>0</v>
      </c>
      <c r="G44" s="961">
        <f t="shared" si="30"/>
        <v>0</v>
      </c>
      <c r="H44" s="961">
        <f t="shared" si="30"/>
        <v>0</v>
      </c>
      <c r="I44" s="961">
        <f t="shared" si="30"/>
        <v>0</v>
      </c>
      <c r="J44" s="961">
        <f t="shared" si="30"/>
        <v>0</v>
      </c>
      <c r="K44" s="961">
        <f t="shared" si="30"/>
        <v>0</v>
      </c>
      <c r="L44" s="961">
        <f t="shared" si="30"/>
        <v>0</v>
      </c>
      <c r="M44" s="961">
        <f t="shared" si="30"/>
        <v>0</v>
      </c>
      <c r="N44" s="961">
        <f t="shared" si="30"/>
        <v>0</v>
      </c>
      <c r="O44" s="961">
        <f t="shared" si="30"/>
        <v>0</v>
      </c>
      <c r="P44" s="961">
        <f t="shared" si="30"/>
        <v>0</v>
      </c>
      <c r="Q44" s="961">
        <f t="shared" si="30"/>
        <v>0</v>
      </c>
      <c r="R44" s="961">
        <f t="shared" si="30"/>
        <v>0</v>
      </c>
      <c r="S44" s="961">
        <f t="shared" si="30"/>
        <v>0</v>
      </c>
      <c r="T44" s="961">
        <f t="shared" si="30"/>
        <v>0</v>
      </c>
      <c r="U44" s="961">
        <f t="shared" si="30"/>
        <v>0</v>
      </c>
      <c r="V44" s="961">
        <f t="shared" si="30"/>
        <v>0</v>
      </c>
      <c r="W44" s="961">
        <f t="shared" si="30"/>
        <v>0</v>
      </c>
      <c r="X44" s="961">
        <f t="shared" si="30"/>
        <v>0</v>
      </c>
      <c r="Y44" s="961">
        <f t="shared" si="30"/>
        <v>0</v>
      </c>
      <c r="Z44" s="961">
        <f t="shared" si="30"/>
        <v>0</v>
      </c>
      <c r="AA44" s="961">
        <f t="shared" si="30"/>
        <v>0</v>
      </c>
      <c r="AB44" s="961">
        <f t="shared" si="30"/>
        <v>0</v>
      </c>
      <c r="AC44" s="961">
        <f t="shared" si="30"/>
        <v>0</v>
      </c>
      <c r="AD44" s="961">
        <f t="shared" si="30"/>
        <v>0</v>
      </c>
      <c r="AE44" s="961">
        <f t="shared" si="30"/>
        <v>0</v>
      </c>
      <c r="AF44" s="961">
        <f t="shared" si="30"/>
        <v>0</v>
      </c>
      <c r="AG44" s="961">
        <f t="shared" si="30"/>
        <v>0</v>
      </c>
      <c r="AH44" s="961">
        <f t="shared" si="30"/>
        <v>0</v>
      </c>
      <c r="AI44" s="961">
        <f t="shared" si="30"/>
        <v>0</v>
      </c>
      <c r="AJ44" s="961">
        <f t="shared" si="30"/>
        <v>0</v>
      </c>
      <c r="AK44" s="961">
        <f t="shared" ref="AK44" si="31">AK74</f>
        <v>0</v>
      </c>
    </row>
    <row r="45" spans="1:37" s="40" customFormat="1" ht="20.25" customHeight="1" x14ac:dyDescent="0.15">
      <c r="A45" s="3101">
        <v>400</v>
      </c>
      <c r="B45" s="854" t="s">
        <v>346</v>
      </c>
      <c r="C45" s="614">
        <f>SUM(D45:AK45)</f>
        <v>12.49</v>
      </c>
      <c r="D45" s="614">
        <f>SUM(D46:D48)</f>
        <v>0</v>
      </c>
      <c r="E45" s="614">
        <f t="shared" ref="E45:AI45" si="32">SUM(E46:E48)</f>
        <v>0</v>
      </c>
      <c r="F45" s="614">
        <f t="shared" si="32"/>
        <v>0</v>
      </c>
      <c r="G45" s="614">
        <f t="shared" si="32"/>
        <v>0</v>
      </c>
      <c r="H45" s="614">
        <f t="shared" si="32"/>
        <v>0</v>
      </c>
      <c r="I45" s="614">
        <f t="shared" si="32"/>
        <v>0</v>
      </c>
      <c r="J45" s="614">
        <f t="shared" si="32"/>
        <v>0</v>
      </c>
      <c r="K45" s="614">
        <f t="shared" si="32"/>
        <v>0</v>
      </c>
      <c r="L45" s="614">
        <f t="shared" si="32"/>
        <v>0</v>
      </c>
      <c r="M45" s="614">
        <f t="shared" si="32"/>
        <v>0</v>
      </c>
      <c r="N45" s="614">
        <f t="shared" si="32"/>
        <v>5.9</v>
      </c>
      <c r="O45" s="614">
        <f t="shared" si="32"/>
        <v>0</v>
      </c>
      <c r="P45" s="614">
        <f t="shared" si="32"/>
        <v>0</v>
      </c>
      <c r="Q45" s="614">
        <f t="shared" si="32"/>
        <v>0</v>
      </c>
      <c r="R45" s="614">
        <f t="shared" si="32"/>
        <v>0</v>
      </c>
      <c r="S45" s="614">
        <f t="shared" si="32"/>
        <v>0</v>
      </c>
      <c r="T45" s="614">
        <f t="shared" si="32"/>
        <v>0</v>
      </c>
      <c r="U45" s="614">
        <f t="shared" si="32"/>
        <v>0</v>
      </c>
      <c r="V45" s="614">
        <f t="shared" si="32"/>
        <v>0</v>
      </c>
      <c r="W45" s="614">
        <f t="shared" si="32"/>
        <v>0</v>
      </c>
      <c r="X45" s="614">
        <f t="shared" si="32"/>
        <v>0</v>
      </c>
      <c r="Y45" s="614">
        <f t="shared" si="32"/>
        <v>0</v>
      </c>
      <c r="Z45" s="614">
        <f t="shared" si="32"/>
        <v>0</v>
      </c>
      <c r="AA45" s="614">
        <f t="shared" si="32"/>
        <v>6.59</v>
      </c>
      <c r="AB45" s="614">
        <f t="shared" si="32"/>
        <v>0</v>
      </c>
      <c r="AC45" s="614">
        <f t="shared" si="32"/>
        <v>0</v>
      </c>
      <c r="AD45" s="614">
        <f t="shared" si="32"/>
        <v>0</v>
      </c>
      <c r="AE45" s="614">
        <f t="shared" si="32"/>
        <v>0</v>
      </c>
      <c r="AF45" s="614">
        <f t="shared" si="32"/>
        <v>0</v>
      </c>
      <c r="AG45" s="614">
        <f t="shared" si="32"/>
        <v>0</v>
      </c>
      <c r="AH45" s="614">
        <f t="shared" si="32"/>
        <v>0</v>
      </c>
      <c r="AI45" s="614">
        <f t="shared" si="32"/>
        <v>0</v>
      </c>
      <c r="AJ45" s="614">
        <f>SUM(AJ46:AJ48)</f>
        <v>0</v>
      </c>
      <c r="AK45" s="614">
        <f>SUM(AK46:AK48)</f>
        <v>0</v>
      </c>
    </row>
    <row r="46" spans="1:37" s="40" customFormat="1" ht="20.25" customHeight="1" x14ac:dyDescent="0.15">
      <c r="A46" s="3103"/>
      <c r="B46" s="945" t="s">
        <v>344</v>
      </c>
      <c r="C46" s="946">
        <f>SUM(D46:AK46)</f>
        <v>5.9</v>
      </c>
      <c r="D46" s="1104">
        <v>0</v>
      </c>
      <c r="E46" s="1104">
        <v>0</v>
      </c>
      <c r="F46" s="1104">
        <v>0</v>
      </c>
      <c r="G46" s="1104">
        <v>0</v>
      </c>
      <c r="H46" s="1104">
        <v>0</v>
      </c>
      <c r="I46" s="1104">
        <v>0</v>
      </c>
      <c r="J46" s="1104">
        <v>0</v>
      </c>
      <c r="K46" s="1104">
        <v>0</v>
      </c>
      <c r="L46" s="1104">
        <v>0</v>
      </c>
      <c r="M46" s="1104">
        <v>0</v>
      </c>
      <c r="N46" s="1104">
        <v>5.9</v>
      </c>
      <c r="O46" s="1104">
        <v>0</v>
      </c>
      <c r="P46" s="1104">
        <v>0</v>
      </c>
      <c r="Q46" s="1104">
        <v>0</v>
      </c>
      <c r="R46" s="1104">
        <v>0</v>
      </c>
      <c r="S46" s="1104">
        <v>0</v>
      </c>
      <c r="T46" s="1104">
        <v>0</v>
      </c>
      <c r="U46" s="1104">
        <v>0</v>
      </c>
      <c r="V46" s="1104">
        <v>0</v>
      </c>
      <c r="W46" s="1104">
        <v>0</v>
      </c>
      <c r="X46" s="1104">
        <v>0</v>
      </c>
      <c r="Y46" s="1104">
        <v>0</v>
      </c>
      <c r="Z46" s="1104">
        <v>0</v>
      </c>
      <c r="AA46" s="1104">
        <v>0</v>
      </c>
      <c r="AB46" s="1104">
        <v>0</v>
      </c>
      <c r="AC46" s="1104">
        <v>0</v>
      </c>
      <c r="AD46" s="1104">
        <v>0</v>
      </c>
      <c r="AE46" s="1104">
        <v>0</v>
      </c>
      <c r="AF46" s="1104">
        <v>0</v>
      </c>
      <c r="AG46" s="1104">
        <v>0</v>
      </c>
      <c r="AH46" s="1104">
        <v>0</v>
      </c>
      <c r="AI46" s="1104">
        <v>0</v>
      </c>
      <c r="AJ46" s="1105">
        <v>0</v>
      </c>
      <c r="AK46" s="2346">
        <v>0</v>
      </c>
    </row>
    <row r="47" spans="1:37" s="40" customFormat="1" ht="20.25" customHeight="1" x14ac:dyDescent="0.15">
      <c r="A47" s="3103"/>
      <c r="B47" s="943" t="s">
        <v>345</v>
      </c>
      <c r="C47" s="946">
        <f t="shared" ref="C47:C48" si="33">SUM(D47:AK47)</f>
        <v>6.59</v>
      </c>
      <c r="D47" s="1104">
        <v>0</v>
      </c>
      <c r="E47" s="1104">
        <v>0</v>
      </c>
      <c r="F47" s="1104">
        <v>0</v>
      </c>
      <c r="G47" s="1104">
        <v>0</v>
      </c>
      <c r="H47" s="1104">
        <v>0</v>
      </c>
      <c r="I47" s="1104">
        <v>0</v>
      </c>
      <c r="J47" s="1104">
        <v>0</v>
      </c>
      <c r="K47" s="1104">
        <v>0</v>
      </c>
      <c r="L47" s="1104">
        <v>0</v>
      </c>
      <c r="M47" s="1104">
        <v>0</v>
      </c>
      <c r="N47" s="1104">
        <v>0</v>
      </c>
      <c r="O47" s="1104">
        <v>0</v>
      </c>
      <c r="P47" s="1104">
        <v>0</v>
      </c>
      <c r="Q47" s="1104">
        <v>0</v>
      </c>
      <c r="R47" s="1104">
        <v>0</v>
      </c>
      <c r="S47" s="1104">
        <v>0</v>
      </c>
      <c r="T47" s="1104">
        <v>0</v>
      </c>
      <c r="U47" s="1104">
        <v>0</v>
      </c>
      <c r="V47" s="1104">
        <v>0</v>
      </c>
      <c r="W47" s="1104">
        <v>0</v>
      </c>
      <c r="X47" s="1104">
        <v>0</v>
      </c>
      <c r="Y47" s="1104">
        <v>0</v>
      </c>
      <c r="Z47" s="1104">
        <v>0</v>
      </c>
      <c r="AA47" s="1104">
        <v>6.59</v>
      </c>
      <c r="AB47" s="1104">
        <v>0</v>
      </c>
      <c r="AC47" s="1104">
        <v>0</v>
      </c>
      <c r="AD47" s="1104">
        <v>0</v>
      </c>
      <c r="AE47" s="1104">
        <v>0</v>
      </c>
      <c r="AF47" s="1104">
        <v>0</v>
      </c>
      <c r="AG47" s="1104">
        <v>0</v>
      </c>
      <c r="AH47" s="1104">
        <v>0</v>
      </c>
      <c r="AI47" s="1104">
        <v>0</v>
      </c>
      <c r="AJ47" s="1105">
        <v>0</v>
      </c>
      <c r="AK47" s="2346">
        <v>0</v>
      </c>
    </row>
    <row r="48" spans="1:37" s="40" customFormat="1" ht="20.25" customHeight="1" x14ac:dyDescent="0.15">
      <c r="A48" s="3104"/>
      <c r="B48" s="944" t="s">
        <v>965</v>
      </c>
      <c r="C48" s="946">
        <f t="shared" si="33"/>
        <v>0</v>
      </c>
      <c r="D48" s="1104">
        <v>0</v>
      </c>
      <c r="E48" s="1104">
        <v>0</v>
      </c>
      <c r="F48" s="1104">
        <v>0</v>
      </c>
      <c r="G48" s="1104">
        <v>0</v>
      </c>
      <c r="H48" s="1104">
        <v>0</v>
      </c>
      <c r="I48" s="1104">
        <v>0</v>
      </c>
      <c r="J48" s="1104">
        <v>0</v>
      </c>
      <c r="K48" s="1104">
        <v>0</v>
      </c>
      <c r="L48" s="1104">
        <v>0</v>
      </c>
      <c r="M48" s="1104">
        <v>0</v>
      </c>
      <c r="N48" s="1104">
        <v>0</v>
      </c>
      <c r="O48" s="1104">
        <v>0</v>
      </c>
      <c r="P48" s="1104">
        <v>0</v>
      </c>
      <c r="Q48" s="1104">
        <v>0</v>
      </c>
      <c r="R48" s="1104">
        <v>0</v>
      </c>
      <c r="S48" s="1104">
        <v>0</v>
      </c>
      <c r="T48" s="1104">
        <v>0</v>
      </c>
      <c r="U48" s="1104">
        <v>0</v>
      </c>
      <c r="V48" s="1104">
        <v>0</v>
      </c>
      <c r="W48" s="1104">
        <v>0</v>
      </c>
      <c r="X48" s="1104">
        <v>0</v>
      </c>
      <c r="Y48" s="1104">
        <v>0</v>
      </c>
      <c r="Z48" s="1104">
        <v>0</v>
      </c>
      <c r="AA48" s="1104">
        <v>0</v>
      </c>
      <c r="AB48" s="1104">
        <v>0</v>
      </c>
      <c r="AC48" s="1104">
        <v>0</v>
      </c>
      <c r="AD48" s="1104">
        <v>0</v>
      </c>
      <c r="AE48" s="1104">
        <v>0</v>
      </c>
      <c r="AF48" s="1104">
        <v>0</v>
      </c>
      <c r="AG48" s="1104">
        <v>0</v>
      </c>
      <c r="AH48" s="1104">
        <v>0</v>
      </c>
      <c r="AI48" s="1104">
        <v>0</v>
      </c>
      <c r="AJ48" s="1105">
        <v>0</v>
      </c>
      <c r="AK48" s="2346">
        <v>0</v>
      </c>
    </row>
    <row r="49" spans="1:37" s="40" customFormat="1" ht="20.25" customHeight="1" x14ac:dyDescent="0.15">
      <c r="A49" s="3101">
        <v>500</v>
      </c>
      <c r="B49" s="854" t="s">
        <v>346</v>
      </c>
      <c r="C49" s="614">
        <f>SUM(D49:AK49)</f>
        <v>0</v>
      </c>
      <c r="D49" s="614">
        <f>SUM(D50:D52)</f>
        <v>0</v>
      </c>
      <c r="E49" s="614">
        <f t="shared" ref="E49:AI49" si="34">SUM(E50:E52)</f>
        <v>0</v>
      </c>
      <c r="F49" s="614">
        <f t="shared" si="34"/>
        <v>0</v>
      </c>
      <c r="G49" s="614">
        <f t="shared" si="34"/>
        <v>0</v>
      </c>
      <c r="H49" s="614">
        <f t="shared" si="34"/>
        <v>0</v>
      </c>
      <c r="I49" s="614">
        <f t="shared" si="34"/>
        <v>0</v>
      </c>
      <c r="J49" s="614">
        <f t="shared" si="34"/>
        <v>0</v>
      </c>
      <c r="K49" s="614">
        <f t="shared" si="34"/>
        <v>0</v>
      </c>
      <c r="L49" s="614">
        <f t="shared" si="34"/>
        <v>0</v>
      </c>
      <c r="M49" s="614">
        <f t="shared" si="34"/>
        <v>0</v>
      </c>
      <c r="N49" s="614">
        <f t="shared" si="34"/>
        <v>0</v>
      </c>
      <c r="O49" s="614">
        <f t="shared" si="34"/>
        <v>0</v>
      </c>
      <c r="P49" s="614">
        <f t="shared" si="34"/>
        <v>0</v>
      </c>
      <c r="Q49" s="614">
        <f t="shared" si="34"/>
        <v>0</v>
      </c>
      <c r="R49" s="614">
        <f t="shared" si="34"/>
        <v>0</v>
      </c>
      <c r="S49" s="614">
        <f t="shared" si="34"/>
        <v>0</v>
      </c>
      <c r="T49" s="614">
        <f t="shared" si="34"/>
        <v>0</v>
      </c>
      <c r="U49" s="614">
        <f t="shared" si="34"/>
        <v>0</v>
      </c>
      <c r="V49" s="614">
        <f t="shared" si="34"/>
        <v>0</v>
      </c>
      <c r="W49" s="614">
        <f t="shared" si="34"/>
        <v>0</v>
      </c>
      <c r="X49" s="614">
        <f t="shared" si="34"/>
        <v>0</v>
      </c>
      <c r="Y49" s="614">
        <f t="shared" si="34"/>
        <v>0</v>
      </c>
      <c r="Z49" s="614">
        <f t="shared" si="34"/>
        <v>0</v>
      </c>
      <c r="AA49" s="614">
        <f t="shared" si="34"/>
        <v>0</v>
      </c>
      <c r="AB49" s="614">
        <f t="shared" si="34"/>
        <v>0</v>
      </c>
      <c r="AC49" s="614">
        <f t="shared" si="34"/>
        <v>0</v>
      </c>
      <c r="AD49" s="614">
        <f t="shared" si="34"/>
        <v>0</v>
      </c>
      <c r="AE49" s="614">
        <f t="shared" si="34"/>
        <v>0</v>
      </c>
      <c r="AF49" s="614">
        <f t="shared" si="34"/>
        <v>0</v>
      </c>
      <c r="AG49" s="614">
        <f t="shared" si="34"/>
        <v>0</v>
      </c>
      <c r="AH49" s="614">
        <f t="shared" si="34"/>
        <v>0</v>
      </c>
      <c r="AI49" s="614">
        <f t="shared" si="34"/>
        <v>0</v>
      </c>
      <c r="AJ49" s="614">
        <f>SUM(AJ50:AJ52)</f>
        <v>0</v>
      </c>
      <c r="AK49" s="614">
        <f>SUM(AK50:AK52)</f>
        <v>0</v>
      </c>
    </row>
    <row r="50" spans="1:37" s="40" customFormat="1" ht="20.25" customHeight="1" x14ac:dyDescent="0.15">
      <c r="A50" s="3103"/>
      <c r="B50" s="945" t="s">
        <v>344</v>
      </c>
      <c r="C50" s="946">
        <f>SUM(D50:AK50)</f>
        <v>0</v>
      </c>
      <c r="D50" s="1106">
        <v>0</v>
      </c>
      <c r="E50" s="1106">
        <v>0</v>
      </c>
      <c r="F50" s="1106">
        <v>0</v>
      </c>
      <c r="G50" s="1106">
        <v>0</v>
      </c>
      <c r="H50" s="1106">
        <v>0</v>
      </c>
      <c r="I50" s="1106">
        <v>0</v>
      </c>
      <c r="J50" s="1106">
        <v>0</v>
      </c>
      <c r="K50" s="1106">
        <v>0</v>
      </c>
      <c r="L50" s="1106">
        <v>0</v>
      </c>
      <c r="M50" s="1106">
        <v>0</v>
      </c>
      <c r="N50" s="1106">
        <v>0</v>
      </c>
      <c r="O50" s="1106">
        <v>0</v>
      </c>
      <c r="P50" s="1106">
        <v>0</v>
      </c>
      <c r="Q50" s="1106">
        <v>0</v>
      </c>
      <c r="R50" s="1106">
        <v>0</v>
      </c>
      <c r="S50" s="1106">
        <v>0</v>
      </c>
      <c r="T50" s="1106">
        <v>0</v>
      </c>
      <c r="U50" s="1106">
        <v>0</v>
      </c>
      <c r="V50" s="1106">
        <v>0</v>
      </c>
      <c r="W50" s="1106">
        <v>0</v>
      </c>
      <c r="X50" s="1106">
        <v>0</v>
      </c>
      <c r="Y50" s="1106">
        <v>0</v>
      </c>
      <c r="Z50" s="1106">
        <v>0</v>
      </c>
      <c r="AA50" s="1106">
        <v>0</v>
      </c>
      <c r="AB50" s="1106">
        <v>0</v>
      </c>
      <c r="AC50" s="1106">
        <v>0</v>
      </c>
      <c r="AD50" s="1106">
        <v>0</v>
      </c>
      <c r="AE50" s="1106">
        <v>0</v>
      </c>
      <c r="AF50" s="1106">
        <v>0</v>
      </c>
      <c r="AG50" s="1106">
        <v>0</v>
      </c>
      <c r="AH50" s="1106">
        <v>0</v>
      </c>
      <c r="AI50" s="1106">
        <v>0</v>
      </c>
      <c r="AJ50" s="1107">
        <v>0</v>
      </c>
      <c r="AK50" s="2346">
        <v>0</v>
      </c>
    </row>
    <row r="51" spans="1:37" s="40" customFormat="1" ht="20.25" customHeight="1" x14ac:dyDescent="0.15">
      <c r="A51" s="3103"/>
      <c r="B51" s="943" t="s">
        <v>345</v>
      </c>
      <c r="C51" s="946">
        <f t="shared" ref="C51:C52" si="35">SUM(D51:AK51)</f>
        <v>0</v>
      </c>
      <c r="D51" s="1106">
        <v>0</v>
      </c>
      <c r="E51" s="1106">
        <v>0</v>
      </c>
      <c r="F51" s="1106">
        <v>0</v>
      </c>
      <c r="G51" s="1106">
        <v>0</v>
      </c>
      <c r="H51" s="1106">
        <v>0</v>
      </c>
      <c r="I51" s="1106">
        <v>0</v>
      </c>
      <c r="J51" s="1106">
        <v>0</v>
      </c>
      <c r="K51" s="1106">
        <v>0</v>
      </c>
      <c r="L51" s="1106">
        <v>0</v>
      </c>
      <c r="M51" s="1106">
        <v>0</v>
      </c>
      <c r="N51" s="1106">
        <v>0</v>
      </c>
      <c r="O51" s="1106">
        <v>0</v>
      </c>
      <c r="P51" s="1106">
        <v>0</v>
      </c>
      <c r="Q51" s="1106">
        <v>0</v>
      </c>
      <c r="R51" s="1106">
        <v>0</v>
      </c>
      <c r="S51" s="1106">
        <v>0</v>
      </c>
      <c r="T51" s="1106">
        <v>0</v>
      </c>
      <c r="U51" s="1106">
        <v>0</v>
      </c>
      <c r="V51" s="1106">
        <v>0</v>
      </c>
      <c r="W51" s="1106">
        <v>0</v>
      </c>
      <c r="X51" s="1106">
        <v>0</v>
      </c>
      <c r="Y51" s="1106">
        <v>0</v>
      </c>
      <c r="Z51" s="1106">
        <v>0</v>
      </c>
      <c r="AA51" s="1106">
        <v>0</v>
      </c>
      <c r="AB51" s="1106">
        <v>0</v>
      </c>
      <c r="AC51" s="1106">
        <v>0</v>
      </c>
      <c r="AD51" s="1106">
        <v>0</v>
      </c>
      <c r="AE51" s="1106">
        <v>0</v>
      </c>
      <c r="AF51" s="1106">
        <v>0</v>
      </c>
      <c r="AG51" s="1106">
        <v>0</v>
      </c>
      <c r="AH51" s="1106">
        <v>0</v>
      </c>
      <c r="AI51" s="1106">
        <v>0</v>
      </c>
      <c r="AJ51" s="1107">
        <v>0</v>
      </c>
      <c r="AK51" s="2346">
        <v>0</v>
      </c>
    </row>
    <row r="52" spans="1:37" s="40" customFormat="1" ht="20.25" customHeight="1" x14ac:dyDescent="0.15">
      <c r="A52" s="3104"/>
      <c r="B52" s="944" t="s">
        <v>965</v>
      </c>
      <c r="C52" s="946">
        <f t="shared" si="35"/>
        <v>0</v>
      </c>
      <c r="D52" s="1106">
        <v>0</v>
      </c>
      <c r="E52" s="1106">
        <v>0</v>
      </c>
      <c r="F52" s="1106">
        <v>0</v>
      </c>
      <c r="G52" s="1106">
        <v>0</v>
      </c>
      <c r="H52" s="1106">
        <v>0</v>
      </c>
      <c r="I52" s="1106">
        <v>0</v>
      </c>
      <c r="J52" s="1106">
        <v>0</v>
      </c>
      <c r="K52" s="1106">
        <v>0</v>
      </c>
      <c r="L52" s="1106">
        <v>0</v>
      </c>
      <c r="M52" s="1106">
        <v>0</v>
      </c>
      <c r="N52" s="1106">
        <v>0</v>
      </c>
      <c r="O52" s="1106">
        <v>0</v>
      </c>
      <c r="P52" s="1106">
        <v>0</v>
      </c>
      <c r="Q52" s="1106">
        <v>0</v>
      </c>
      <c r="R52" s="1106">
        <v>0</v>
      </c>
      <c r="S52" s="1106">
        <v>0</v>
      </c>
      <c r="T52" s="1106">
        <v>0</v>
      </c>
      <c r="U52" s="1106">
        <v>0</v>
      </c>
      <c r="V52" s="1106">
        <v>0</v>
      </c>
      <c r="W52" s="1106">
        <v>0</v>
      </c>
      <c r="X52" s="1106">
        <v>0</v>
      </c>
      <c r="Y52" s="1106">
        <v>0</v>
      </c>
      <c r="Z52" s="1106">
        <v>0</v>
      </c>
      <c r="AA52" s="1106">
        <v>0</v>
      </c>
      <c r="AB52" s="1106">
        <v>0</v>
      </c>
      <c r="AC52" s="1106">
        <v>0</v>
      </c>
      <c r="AD52" s="1106">
        <v>0</v>
      </c>
      <c r="AE52" s="1106">
        <v>0</v>
      </c>
      <c r="AF52" s="1106">
        <v>0</v>
      </c>
      <c r="AG52" s="1106">
        <v>0</v>
      </c>
      <c r="AH52" s="1106">
        <v>0</v>
      </c>
      <c r="AI52" s="1106">
        <v>0</v>
      </c>
      <c r="AJ52" s="1107">
        <v>0</v>
      </c>
      <c r="AK52" s="2346">
        <v>0</v>
      </c>
    </row>
    <row r="53" spans="1:37" s="40" customFormat="1" ht="20.25" customHeight="1" x14ac:dyDescent="0.15">
      <c r="A53" s="3101">
        <v>900</v>
      </c>
      <c r="B53" s="854" t="s">
        <v>346</v>
      </c>
      <c r="C53" s="614">
        <f>SUM(D53:AK53)</f>
        <v>4229.32</v>
      </c>
      <c r="D53" s="614">
        <f>SUM(D54:D56)</f>
        <v>3692.04</v>
      </c>
      <c r="E53" s="614">
        <f t="shared" ref="E53:AI53" si="36">SUM(E54:E56)</f>
        <v>0</v>
      </c>
      <c r="F53" s="614">
        <f t="shared" si="36"/>
        <v>0</v>
      </c>
      <c r="G53" s="614">
        <f t="shared" si="36"/>
        <v>0</v>
      </c>
      <c r="H53" s="614">
        <f t="shared" si="36"/>
        <v>0</v>
      </c>
      <c r="I53" s="614">
        <f t="shared" si="36"/>
        <v>0</v>
      </c>
      <c r="J53" s="614">
        <f t="shared" si="36"/>
        <v>0</v>
      </c>
      <c r="K53" s="614">
        <f t="shared" si="36"/>
        <v>0</v>
      </c>
      <c r="L53" s="614">
        <f t="shared" si="36"/>
        <v>0</v>
      </c>
      <c r="M53" s="614">
        <f t="shared" si="36"/>
        <v>0</v>
      </c>
      <c r="N53" s="614">
        <f t="shared" si="36"/>
        <v>0</v>
      </c>
      <c r="O53" s="614">
        <f t="shared" si="36"/>
        <v>0</v>
      </c>
      <c r="P53" s="614">
        <f t="shared" si="36"/>
        <v>0</v>
      </c>
      <c r="Q53" s="614">
        <f t="shared" si="36"/>
        <v>0</v>
      </c>
      <c r="R53" s="614">
        <f t="shared" si="36"/>
        <v>0</v>
      </c>
      <c r="S53" s="614">
        <f t="shared" si="36"/>
        <v>0</v>
      </c>
      <c r="T53" s="614">
        <f t="shared" si="36"/>
        <v>0</v>
      </c>
      <c r="U53" s="614">
        <f t="shared" si="36"/>
        <v>357.4</v>
      </c>
      <c r="V53" s="614">
        <f t="shared" si="36"/>
        <v>0</v>
      </c>
      <c r="W53" s="614">
        <f t="shared" si="36"/>
        <v>0</v>
      </c>
      <c r="X53" s="614">
        <f t="shared" si="36"/>
        <v>0</v>
      </c>
      <c r="Y53" s="614">
        <f t="shared" si="36"/>
        <v>0</v>
      </c>
      <c r="Z53" s="614">
        <f t="shared" si="36"/>
        <v>179.88</v>
      </c>
      <c r="AA53" s="614">
        <f t="shared" si="36"/>
        <v>0</v>
      </c>
      <c r="AB53" s="614">
        <f t="shared" si="36"/>
        <v>0</v>
      </c>
      <c r="AC53" s="614">
        <f t="shared" si="36"/>
        <v>0</v>
      </c>
      <c r="AD53" s="614">
        <f t="shared" si="36"/>
        <v>0</v>
      </c>
      <c r="AE53" s="614">
        <f t="shared" si="36"/>
        <v>0</v>
      </c>
      <c r="AF53" s="614">
        <f t="shared" si="36"/>
        <v>0</v>
      </c>
      <c r="AG53" s="614">
        <f t="shared" si="36"/>
        <v>0</v>
      </c>
      <c r="AH53" s="614">
        <f t="shared" si="36"/>
        <v>0</v>
      </c>
      <c r="AI53" s="614">
        <f t="shared" si="36"/>
        <v>0</v>
      </c>
      <c r="AJ53" s="614">
        <f>SUM(AJ54:AJ56)</f>
        <v>0</v>
      </c>
      <c r="AK53" s="614">
        <f>SUM(AK54:AK56)</f>
        <v>0</v>
      </c>
    </row>
    <row r="54" spans="1:37" s="40" customFormat="1" ht="20.25" customHeight="1" x14ac:dyDescent="0.15">
      <c r="A54" s="3103"/>
      <c r="B54" s="945" t="s">
        <v>344</v>
      </c>
      <c r="C54" s="946">
        <f>SUM(D54:AK54)</f>
        <v>357.4</v>
      </c>
      <c r="D54" s="1108">
        <v>0</v>
      </c>
      <c r="E54" s="1108">
        <v>0</v>
      </c>
      <c r="F54" s="1108">
        <v>0</v>
      </c>
      <c r="G54" s="1108">
        <v>0</v>
      </c>
      <c r="H54" s="1108">
        <v>0</v>
      </c>
      <c r="I54" s="1108">
        <v>0</v>
      </c>
      <c r="J54" s="1108">
        <v>0</v>
      </c>
      <c r="K54" s="1108">
        <v>0</v>
      </c>
      <c r="L54" s="1108">
        <v>0</v>
      </c>
      <c r="M54" s="1108">
        <v>0</v>
      </c>
      <c r="N54" s="1108">
        <v>0</v>
      </c>
      <c r="O54" s="1108">
        <v>0</v>
      </c>
      <c r="P54" s="1108">
        <v>0</v>
      </c>
      <c r="Q54" s="1108">
        <v>0</v>
      </c>
      <c r="R54" s="1108">
        <v>0</v>
      </c>
      <c r="S54" s="1108">
        <v>0</v>
      </c>
      <c r="T54" s="1108">
        <v>0</v>
      </c>
      <c r="U54" s="1108">
        <v>357.4</v>
      </c>
      <c r="V54" s="1108">
        <v>0</v>
      </c>
      <c r="W54" s="1108">
        <v>0</v>
      </c>
      <c r="X54" s="1108">
        <v>0</v>
      </c>
      <c r="Y54" s="1108">
        <v>0</v>
      </c>
      <c r="Z54" s="1108">
        <v>0</v>
      </c>
      <c r="AA54" s="1108">
        <v>0</v>
      </c>
      <c r="AB54" s="1108">
        <v>0</v>
      </c>
      <c r="AC54" s="1108">
        <v>0</v>
      </c>
      <c r="AD54" s="1108">
        <v>0</v>
      </c>
      <c r="AE54" s="1108">
        <v>0</v>
      </c>
      <c r="AF54" s="1108">
        <v>0</v>
      </c>
      <c r="AG54" s="1108">
        <v>0</v>
      </c>
      <c r="AH54" s="1108">
        <v>0</v>
      </c>
      <c r="AI54" s="1108">
        <v>0</v>
      </c>
      <c r="AJ54" s="1109">
        <v>0</v>
      </c>
      <c r="AK54" s="2346">
        <v>0</v>
      </c>
    </row>
    <row r="55" spans="1:37" s="40" customFormat="1" ht="20.25" customHeight="1" x14ac:dyDescent="0.15">
      <c r="A55" s="3103"/>
      <c r="B55" s="943" t="s">
        <v>345</v>
      </c>
      <c r="C55" s="946">
        <f t="shared" ref="C55:C56" si="37">SUM(D55:AK55)</f>
        <v>3762.8</v>
      </c>
      <c r="D55" s="1108">
        <v>3692.04</v>
      </c>
      <c r="E55" s="1108">
        <v>0</v>
      </c>
      <c r="F55" s="1108">
        <v>0</v>
      </c>
      <c r="G55" s="1108">
        <v>0</v>
      </c>
      <c r="H55" s="1108">
        <v>0</v>
      </c>
      <c r="I55" s="1108">
        <v>0</v>
      </c>
      <c r="J55" s="1108">
        <v>0</v>
      </c>
      <c r="K55" s="1108">
        <v>0</v>
      </c>
      <c r="L55" s="1108">
        <v>0</v>
      </c>
      <c r="M55" s="1108">
        <v>0</v>
      </c>
      <c r="N55" s="1108">
        <v>0</v>
      </c>
      <c r="O55" s="1108">
        <v>0</v>
      </c>
      <c r="P55" s="1108">
        <v>0</v>
      </c>
      <c r="Q55" s="1108">
        <v>0</v>
      </c>
      <c r="R55" s="1108">
        <v>0</v>
      </c>
      <c r="S55" s="1108">
        <v>0</v>
      </c>
      <c r="T55" s="1108">
        <v>0</v>
      </c>
      <c r="U55" s="1108">
        <v>0</v>
      </c>
      <c r="V55" s="1108">
        <v>0</v>
      </c>
      <c r="W55" s="1108">
        <v>0</v>
      </c>
      <c r="X55" s="1108">
        <v>0</v>
      </c>
      <c r="Y55" s="1108">
        <v>0</v>
      </c>
      <c r="Z55" s="1108">
        <v>70.760000000000005</v>
      </c>
      <c r="AA55" s="1108">
        <v>0</v>
      </c>
      <c r="AB55" s="1108">
        <v>0</v>
      </c>
      <c r="AC55" s="1108">
        <v>0</v>
      </c>
      <c r="AD55" s="1108">
        <v>0</v>
      </c>
      <c r="AE55" s="1108">
        <v>0</v>
      </c>
      <c r="AF55" s="1108">
        <v>0</v>
      </c>
      <c r="AG55" s="1108">
        <v>0</v>
      </c>
      <c r="AH55" s="1108">
        <v>0</v>
      </c>
      <c r="AI55" s="1108">
        <v>0</v>
      </c>
      <c r="AJ55" s="1109">
        <v>0</v>
      </c>
      <c r="AK55" s="2346">
        <v>0</v>
      </c>
    </row>
    <row r="56" spans="1:37" s="40" customFormat="1" ht="20.25" customHeight="1" x14ac:dyDescent="0.15">
      <c r="A56" s="3104"/>
      <c r="B56" s="944" t="s">
        <v>971</v>
      </c>
      <c r="C56" s="946">
        <f t="shared" si="37"/>
        <v>109.12</v>
      </c>
      <c r="D56" s="1108">
        <v>0</v>
      </c>
      <c r="E56" s="1108">
        <v>0</v>
      </c>
      <c r="F56" s="1108">
        <v>0</v>
      </c>
      <c r="G56" s="1108">
        <v>0</v>
      </c>
      <c r="H56" s="1108">
        <v>0</v>
      </c>
      <c r="I56" s="1108">
        <v>0</v>
      </c>
      <c r="J56" s="1108">
        <v>0</v>
      </c>
      <c r="K56" s="1108">
        <v>0</v>
      </c>
      <c r="L56" s="1108">
        <v>0</v>
      </c>
      <c r="M56" s="1108">
        <v>0</v>
      </c>
      <c r="N56" s="1108">
        <v>0</v>
      </c>
      <c r="O56" s="1108">
        <v>0</v>
      </c>
      <c r="P56" s="1108">
        <v>0</v>
      </c>
      <c r="Q56" s="1108">
        <v>0</v>
      </c>
      <c r="R56" s="1108">
        <v>0</v>
      </c>
      <c r="S56" s="1108">
        <v>0</v>
      </c>
      <c r="T56" s="1108">
        <v>0</v>
      </c>
      <c r="U56" s="1108">
        <v>0</v>
      </c>
      <c r="V56" s="1108">
        <v>0</v>
      </c>
      <c r="W56" s="1108">
        <v>0</v>
      </c>
      <c r="X56" s="1108">
        <v>0</v>
      </c>
      <c r="Y56" s="1108">
        <v>0</v>
      </c>
      <c r="Z56" s="1108">
        <v>109.12</v>
      </c>
      <c r="AA56" s="1108">
        <v>0</v>
      </c>
      <c r="AB56" s="1108">
        <v>0</v>
      </c>
      <c r="AC56" s="1108">
        <v>0</v>
      </c>
      <c r="AD56" s="1108">
        <v>0</v>
      </c>
      <c r="AE56" s="1108">
        <v>0</v>
      </c>
      <c r="AF56" s="1108">
        <v>0</v>
      </c>
      <c r="AG56" s="1108">
        <v>0</v>
      </c>
      <c r="AH56" s="1108">
        <v>0</v>
      </c>
      <c r="AI56" s="1108">
        <v>0</v>
      </c>
      <c r="AJ56" s="1109">
        <v>0</v>
      </c>
      <c r="AK56" s="2346">
        <v>0</v>
      </c>
    </row>
    <row r="57" spans="1:37" s="40" customFormat="1" ht="20.25" customHeight="1" x14ac:dyDescent="0.15">
      <c r="A57" s="3105">
        <v>1000</v>
      </c>
      <c r="B57" s="854" t="s">
        <v>759</v>
      </c>
      <c r="C57" s="614">
        <f>SUM(D57:AK57)</f>
        <v>5045.33</v>
      </c>
      <c r="D57" s="614">
        <f>SUM(D58:D60)</f>
        <v>567.79999999999995</v>
      </c>
      <c r="E57" s="614">
        <f t="shared" ref="E57:AI57" si="38">SUM(E58:E60)</f>
        <v>0</v>
      </c>
      <c r="F57" s="614">
        <f t="shared" si="38"/>
        <v>0</v>
      </c>
      <c r="G57" s="614">
        <f t="shared" si="38"/>
        <v>0</v>
      </c>
      <c r="H57" s="614">
        <f t="shared" si="38"/>
        <v>0</v>
      </c>
      <c r="I57" s="614">
        <f t="shared" si="38"/>
        <v>0</v>
      </c>
      <c r="J57" s="614">
        <f t="shared" si="38"/>
        <v>0</v>
      </c>
      <c r="K57" s="614">
        <f t="shared" si="38"/>
        <v>0</v>
      </c>
      <c r="L57" s="614">
        <f t="shared" si="38"/>
        <v>0</v>
      </c>
      <c r="M57" s="614">
        <f t="shared" si="38"/>
        <v>0</v>
      </c>
      <c r="N57" s="614">
        <f t="shared" si="38"/>
        <v>3076.31</v>
      </c>
      <c r="O57" s="614">
        <f t="shared" si="38"/>
        <v>0</v>
      </c>
      <c r="P57" s="614">
        <f t="shared" si="38"/>
        <v>0</v>
      </c>
      <c r="Q57" s="614">
        <f t="shared" si="38"/>
        <v>0</v>
      </c>
      <c r="R57" s="614">
        <f t="shared" si="38"/>
        <v>0</v>
      </c>
      <c r="S57" s="614">
        <f t="shared" si="38"/>
        <v>0</v>
      </c>
      <c r="T57" s="614">
        <f t="shared" si="38"/>
        <v>240.2</v>
      </c>
      <c r="U57" s="614">
        <f t="shared" si="38"/>
        <v>412.17</v>
      </c>
      <c r="V57" s="614">
        <f t="shared" si="38"/>
        <v>0</v>
      </c>
      <c r="W57" s="614">
        <f t="shared" si="38"/>
        <v>0</v>
      </c>
      <c r="X57" s="614">
        <f t="shared" si="38"/>
        <v>0</v>
      </c>
      <c r="Y57" s="614">
        <f t="shared" si="38"/>
        <v>0</v>
      </c>
      <c r="Z57" s="614">
        <f t="shared" si="38"/>
        <v>68.849999999999994</v>
      </c>
      <c r="AA57" s="614">
        <f t="shared" si="38"/>
        <v>0</v>
      </c>
      <c r="AB57" s="614">
        <f t="shared" si="38"/>
        <v>0</v>
      </c>
      <c r="AC57" s="614">
        <f t="shared" si="38"/>
        <v>0</v>
      </c>
      <c r="AD57" s="614">
        <f t="shared" si="38"/>
        <v>0</v>
      </c>
      <c r="AE57" s="614">
        <f t="shared" si="38"/>
        <v>0</v>
      </c>
      <c r="AF57" s="614">
        <f t="shared" si="38"/>
        <v>0</v>
      </c>
      <c r="AG57" s="614">
        <f t="shared" si="38"/>
        <v>0</v>
      </c>
      <c r="AH57" s="614">
        <f t="shared" si="38"/>
        <v>0</v>
      </c>
      <c r="AI57" s="614">
        <f t="shared" si="38"/>
        <v>680</v>
      </c>
      <c r="AJ57" s="614">
        <f>SUM(AJ58:AJ60)</f>
        <v>0</v>
      </c>
      <c r="AK57" s="614">
        <f>SUM(AK58:AK60)</f>
        <v>0</v>
      </c>
    </row>
    <row r="58" spans="1:37" s="40" customFormat="1" ht="20.25" customHeight="1" x14ac:dyDescent="0.15">
      <c r="A58" s="3103"/>
      <c r="B58" s="945" t="s">
        <v>344</v>
      </c>
      <c r="C58" s="946">
        <f>SUM(D58:AK58)</f>
        <v>879.17000000000007</v>
      </c>
      <c r="D58" s="1110">
        <v>226.8</v>
      </c>
      <c r="E58" s="1110">
        <v>0</v>
      </c>
      <c r="F58" s="1110">
        <v>0</v>
      </c>
      <c r="G58" s="1110">
        <v>0</v>
      </c>
      <c r="H58" s="1110">
        <v>0</v>
      </c>
      <c r="I58" s="1110">
        <v>0</v>
      </c>
      <c r="J58" s="1110">
        <v>0</v>
      </c>
      <c r="K58" s="1110">
        <v>0</v>
      </c>
      <c r="L58" s="1110">
        <v>0</v>
      </c>
      <c r="M58" s="1110">
        <v>0</v>
      </c>
      <c r="N58" s="1110">
        <v>0</v>
      </c>
      <c r="O58" s="1110">
        <v>0</v>
      </c>
      <c r="P58" s="1110">
        <v>0</v>
      </c>
      <c r="Q58" s="1110">
        <v>0</v>
      </c>
      <c r="R58" s="1110">
        <v>0</v>
      </c>
      <c r="S58" s="1110">
        <v>0</v>
      </c>
      <c r="T58" s="1110">
        <v>240.2</v>
      </c>
      <c r="U58" s="1110">
        <v>412.17</v>
      </c>
      <c r="V58" s="1110">
        <v>0</v>
      </c>
      <c r="W58" s="1110">
        <v>0</v>
      </c>
      <c r="X58" s="1110">
        <v>0</v>
      </c>
      <c r="Y58" s="1110">
        <v>0</v>
      </c>
      <c r="Z58" s="1110">
        <v>0</v>
      </c>
      <c r="AA58" s="1110">
        <v>0</v>
      </c>
      <c r="AB58" s="1110">
        <v>0</v>
      </c>
      <c r="AC58" s="1110">
        <v>0</v>
      </c>
      <c r="AD58" s="1110">
        <v>0</v>
      </c>
      <c r="AE58" s="1110">
        <v>0</v>
      </c>
      <c r="AF58" s="1110">
        <v>0</v>
      </c>
      <c r="AG58" s="1110">
        <v>0</v>
      </c>
      <c r="AH58" s="1110">
        <v>0</v>
      </c>
      <c r="AI58" s="1110">
        <v>0</v>
      </c>
      <c r="AJ58" s="1111">
        <v>0</v>
      </c>
      <c r="AK58" s="2346">
        <v>0</v>
      </c>
    </row>
    <row r="59" spans="1:37" s="40" customFormat="1" ht="20.25" customHeight="1" x14ac:dyDescent="0.15">
      <c r="A59" s="3103"/>
      <c r="B59" s="943" t="s">
        <v>345</v>
      </c>
      <c r="C59" s="946">
        <f t="shared" ref="C59:C60" si="39">SUM(D59:AK59)</f>
        <v>4097.3099999999995</v>
      </c>
      <c r="D59" s="1110">
        <v>341</v>
      </c>
      <c r="E59" s="1110">
        <v>0</v>
      </c>
      <c r="F59" s="1110">
        <v>0</v>
      </c>
      <c r="G59" s="1110">
        <v>0</v>
      </c>
      <c r="H59" s="1110">
        <v>0</v>
      </c>
      <c r="I59" s="1110">
        <v>0</v>
      </c>
      <c r="J59" s="1110">
        <v>0</v>
      </c>
      <c r="K59" s="1110">
        <v>0</v>
      </c>
      <c r="L59" s="1110">
        <v>0</v>
      </c>
      <c r="M59" s="1110">
        <v>0</v>
      </c>
      <c r="N59" s="1110">
        <v>3076.31</v>
      </c>
      <c r="O59" s="1110">
        <v>0</v>
      </c>
      <c r="P59" s="1110">
        <v>0</v>
      </c>
      <c r="Q59" s="1110">
        <v>0</v>
      </c>
      <c r="R59" s="1110">
        <v>0</v>
      </c>
      <c r="S59" s="1110">
        <v>0</v>
      </c>
      <c r="T59" s="1110">
        <v>0</v>
      </c>
      <c r="U59" s="1110">
        <v>0</v>
      </c>
      <c r="V59" s="1110">
        <v>0</v>
      </c>
      <c r="W59" s="1110">
        <v>0</v>
      </c>
      <c r="X59" s="1110">
        <v>0</v>
      </c>
      <c r="Y59" s="1110">
        <v>0</v>
      </c>
      <c r="Z59" s="1110">
        <v>0</v>
      </c>
      <c r="AA59" s="1110">
        <v>0</v>
      </c>
      <c r="AB59" s="1110">
        <v>0</v>
      </c>
      <c r="AC59" s="1110">
        <v>0</v>
      </c>
      <c r="AD59" s="1110">
        <v>0</v>
      </c>
      <c r="AE59" s="1110">
        <v>0</v>
      </c>
      <c r="AF59" s="1110">
        <v>0</v>
      </c>
      <c r="AG59" s="1110">
        <v>0</v>
      </c>
      <c r="AH59" s="1110">
        <v>0</v>
      </c>
      <c r="AI59" s="1110">
        <v>680</v>
      </c>
      <c r="AJ59" s="1111">
        <v>0</v>
      </c>
      <c r="AK59" s="2346">
        <v>0</v>
      </c>
    </row>
    <row r="60" spans="1:37" s="40" customFormat="1" ht="20.25" customHeight="1" x14ac:dyDescent="0.15">
      <c r="A60" s="3104"/>
      <c r="B60" s="944" t="s">
        <v>971</v>
      </c>
      <c r="C60" s="946">
        <f t="shared" si="39"/>
        <v>68.849999999999994</v>
      </c>
      <c r="D60" s="1110">
        <v>0</v>
      </c>
      <c r="E60" s="1110">
        <v>0</v>
      </c>
      <c r="F60" s="1110">
        <v>0</v>
      </c>
      <c r="G60" s="1110">
        <v>0</v>
      </c>
      <c r="H60" s="1110">
        <v>0</v>
      </c>
      <c r="I60" s="1110">
        <v>0</v>
      </c>
      <c r="J60" s="1110">
        <v>0</v>
      </c>
      <c r="K60" s="1110">
        <v>0</v>
      </c>
      <c r="L60" s="1110">
        <v>0</v>
      </c>
      <c r="M60" s="1110">
        <v>0</v>
      </c>
      <c r="N60" s="1110">
        <v>0</v>
      </c>
      <c r="O60" s="1110">
        <v>0</v>
      </c>
      <c r="P60" s="1110">
        <v>0</v>
      </c>
      <c r="Q60" s="1110">
        <v>0</v>
      </c>
      <c r="R60" s="1110">
        <v>0</v>
      </c>
      <c r="S60" s="1110">
        <v>0</v>
      </c>
      <c r="T60" s="1110">
        <v>0</v>
      </c>
      <c r="U60" s="1110">
        <v>0</v>
      </c>
      <c r="V60" s="1110">
        <v>0</v>
      </c>
      <c r="W60" s="1110">
        <v>0</v>
      </c>
      <c r="X60" s="1110">
        <v>0</v>
      </c>
      <c r="Y60" s="1110">
        <v>0</v>
      </c>
      <c r="Z60" s="1110">
        <v>68.849999999999994</v>
      </c>
      <c r="AA60" s="1110">
        <v>0</v>
      </c>
      <c r="AB60" s="1110">
        <v>0</v>
      </c>
      <c r="AC60" s="1110">
        <v>0</v>
      </c>
      <c r="AD60" s="1110">
        <v>0</v>
      </c>
      <c r="AE60" s="1110">
        <v>0</v>
      </c>
      <c r="AF60" s="1110">
        <v>0</v>
      </c>
      <c r="AG60" s="1110">
        <v>0</v>
      </c>
      <c r="AH60" s="1110">
        <v>0</v>
      </c>
      <c r="AI60" s="1110">
        <v>0</v>
      </c>
      <c r="AJ60" s="1111">
        <v>0</v>
      </c>
      <c r="AK60" s="2346">
        <v>0</v>
      </c>
    </row>
    <row r="61" spans="1:37" s="40" customFormat="1" ht="20.25" customHeight="1" x14ac:dyDescent="0.15">
      <c r="A61" s="3105">
        <v>1200</v>
      </c>
      <c r="B61" s="854" t="s">
        <v>759</v>
      </c>
      <c r="C61" s="614">
        <f>SUM(D61:AK61)</f>
        <v>966.75</v>
      </c>
      <c r="D61" s="614">
        <f>SUM(D62:D64)</f>
        <v>700.01</v>
      </c>
      <c r="E61" s="614">
        <f t="shared" ref="E61:AI61" si="40">SUM(E62:E64)</f>
        <v>0</v>
      </c>
      <c r="F61" s="614">
        <f t="shared" si="40"/>
        <v>0</v>
      </c>
      <c r="G61" s="614">
        <f t="shared" si="40"/>
        <v>0</v>
      </c>
      <c r="H61" s="614">
        <f t="shared" si="40"/>
        <v>0</v>
      </c>
      <c r="I61" s="614">
        <f t="shared" si="40"/>
        <v>0</v>
      </c>
      <c r="J61" s="614">
        <f t="shared" si="40"/>
        <v>0</v>
      </c>
      <c r="K61" s="614">
        <f t="shared" si="40"/>
        <v>0</v>
      </c>
      <c r="L61" s="614">
        <f t="shared" si="40"/>
        <v>0</v>
      </c>
      <c r="M61" s="614">
        <f t="shared" si="40"/>
        <v>0</v>
      </c>
      <c r="N61" s="614">
        <f t="shared" si="40"/>
        <v>0</v>
      </c>
      <c r="O61" s="614">
        <f t="shared" si="40"/>
        <v>0</v>
      </c>
      <c r="P61" s="614">
        <f t="shared" si="40"/>
        <v>0</v>
      </c>
      <c r="Q61" s="614">
        <f t="shared" si="40"/>
        <v>0</v>
      </c>
      <c r="R61" s="614">
        <f t="shared" si="40"/>
        <v>0</v>
      </c>
      <c r="S61" s="614">
        <f t="shared" si="40"/>
        <v>0</v>
      </c>
      <c r="T61" s="614">
        <f t="shared" si="40"/>
        <v>266.74</v>
      </c>
      <c r="U61" s="614">
        <f t="shared" si="40"/>
        <v>0</v>
      </c>
      <c r="V61" s="614">
        <f t="shared" si="40"/>
        <v>0</v>
      </c>
      <c r="W61" s="614">
        <f t="shared" si="40"/>
        <v>0</v>
      </c>
      <c r="X61" s="614">
        <f t="shared" si="40"/>
        <v>0</v>
      </c>
      <c r="Y61" s="614">
        <f t="shared" si="40"/>
        <v>0</v>
      </c>
      <c r="Z61" s="614">
        <f t="shared" si="40"/>
        <v>0</v>
      </c>
      <c r="AA61" s="614">
        <f t="shared" si="40"/>
        <v>0</v>
      </c>
      <c r="AB61" s="614">
        <f t="shared" si="40"/>
        <v>0</v>
      </c>
      <c r="AC61" s="614">
        <f t="shared" si="40"/>
        <v>0</v>
      </c>
      <c r="AD61" s="614">
        <f t="shared" si="40"/>
        <v>0</v>
      </c>
      <c r="AE61" s="614">
        <f t="shared" si="40"/>
        <v>0</v>
      </c>
      <c r="AF61" s="614">
        <f t="shared" si="40"/>
        <v>0</v>
      </c>
      <c r="AG61" s="614">
        <f t="shared" si="40"/>
        <v>0</v>
      </c>
      <c r="AH61" s="614">
        <f t="shared" si="40"/>
        <v>0</v>
      </c>
      <c r="AI61" s="614">
        <f t="shared" si="40"/>
        <v>0</v>
      </c>
      <c r="AJ61" s="614">
        <f>SUM(AJ62:AJ64)</f>
        <v>0</v>
      </c>
      <c r="AK61" s="614">
        <f>SUM(AK62:AK64)</f>
        <v>0</v>
      </c>
    </row>
    <row r="62" spans="1:37" s="73" customFormat="1" ht="20.25" customHeight="1" x14ac:dyDescent="0.15">
      <c r="A62" s="3103"/>
      <c r="B62" s="945" t="s">
        <v>344</v>
      </c>
      <c r="C62" s="946">
        <f>SUM(D62:AK62)</f>
        <v>266.74</v>
      </c>
      <c r="D62" s="1112">
        <v>0</v>
      </c>
      <c r="E62" s="1112">
        <v>0</v>
      </c>
      <c r="F62" s="1112">
        <v>0</v>
      </c>
      <c r="G62" s="1112">
        <v>0</v>
      </c>
      <c r="H62" s="1112">
        <v>0</v>
      </c>
      <c r="I62" s="1112">
        <v>0</v>
      </c>
      <c r="J62" s="1112">
        <v>0</v>
      </c>
      <c r="K62" s="1112">
        <v>0</v>
      </c>
      <c r="L62" s="1112">
        <v>0</v>
      </c>
      <c r="M62" s="1112">
        <v>0</v>
      </c>
      <c r="N62" s="1112">
        <v>0</v>
      </c>
      <c r="O62" s="1112">
        <v>0</v>
      </c>
      <c r="P62" s="1112">
        <v>0</v>
      </c>
      <c r="Q62" s="1112">
        <v>0</v>
      </c>
      <c r="R62" s="1112">
        <v>0</v>
      </c>
      <c r="S62" s="1112">
        <v>0</v>
      </c>
      <c r="T62" s="1112">
        <v>266.74</v>
      </c>
      <c r="U62" s="1112">
        <v>0</v>
      </c>
      <c r="V62" s="1112">
        <v>0</v>
      </c>
      <c r="W62" s="1112">
        <v>0</v>
      </c>
      <c r="X62" s="1112">
        <v>0</v>
      </c>
      <c r="Y62" s="1112">
        <v>0</v>
      </c>
      <c r="Z62" s="1112">
        <v>0</v>
      </c>
      <c r="AA62" s="1112">
        <v>0</v>
      </c>
      <c r="AB62" s="1112">
        <v>0</v>
      </c>
      <c r="AC62" s="1112">
        <v>0</v>
      </c>
      <c r="AD62" s="1112">
        <v>0</v>
      </c>
      <c r="AE62" s="1112">
        <v>0</v>
      </c>
      <c r="AF62" s="1112">
        <v>0</v>
      </c>
      <c r="AG62" s="1112">
        <v>0</v>
      </c>
      <c r="AH62" s="1112">
        <v>0</v>
      </c>
      <c r="AI62" s="1112">
        <v>0</v>
      </c>
      <c r="AJ62" s="1113">
        <v>0</v>
      </c>
      <c r="AK62" s="2346">
        <v>0</v>
      </c>
    </row>
    <row r="63" spans="1:37" s="73" customFormat="1" ht="20.25" customHeight="1" x14ac:dyDescent="0.15">
      <c r="A63" s="3103"/>
      <c r="B63" s="943" t="s">
        <v>345</v>
      </c>
      <c r="C63" s="946">
        <f t="shared" ref="C63:C64" si="41">SUM(D63:AK63)</f>
        <v>700.01</v>
      </c>
      <c r="D63" s="1112">
        <v>700.01</v>
      </c>
      <c r="E63" s="1112">
        <v>0</v>
      </c>
      <c r="F63" s="1112">
        <v>0</v>
      </c>
      <c r="G63" s="1112">
        <v>0</v>
      </c>
      <c r="H63" s="1112">
        <v>0</v>
      </c>
      <c r="I63" s="1112">
        <v>0</v>
      </c>
      <c r="J63" s="1112">
        <v>0</v>
      </c>
      <c r="K63" s="1112">
        <v>0</v>
      </c>
      <c r="L63" s="1112">
        <v>0</v>
      </c>
      <c r="M63" s="1112">
        <v>0</v>
      </c>
      <c r="N63" s="1112">
        <v>0</v>
      </c>
      <c r="O63" s="1112">
        <v>0</v>
      </c>
      <c r="P63" s="1112">
        <v>0</v>
      </c>
      <c r="Q63" s="1112">
        <v>0</v>
      </c>
      <c r="R63" s="1112">
        <v>0</v>
      </c>
      <c r="S63" s="1112">
        <v>0</v>
      </c>
      <c r="T63" s="1112">
        <v>0</v>
      </c>
      <c r="U63" s="1112">
        <v>0</v>
      </c>
      <c r="V63" s="1112">
        <v>0</v>
      </c>
      <c r="W63" s="1112">
        <v>0</v>
      </c>
      <c r="X63" s="1112">
        <v>0</v>
      </c>
      <c r="Y63" s="1112">
        <v>0</v>
      </c>
      <c r="Z63" s="1112">
        <v>0</v>
      </c>
      <c r="AA63" s="1112">
        <v>0</v>
      </c>
      <c r="AB63" s="1112">
        <v>0</v>
      </c>
      <c r="AC63" s="1112">
        <v>0</v>
      </c>
      <c r="AD63" s="1112">
        <v>0</v>
      </c>
      <c r="AE63" s="1112">
        <v>0</v>
      </c>
      <c r="AF63" s="1112">
        <v>0</v>
      </c>
      <c r="AG63" s="1112">
        <v>0</v>
      </c>
      <c r="AH63" s="1112">
        <v>0</v>
      </c>
      <c r="AI63" s="1112">
        <v>0</v>
      </c>
      <c r="AJ63" s="1113">
        <v>0</v>
      </c>
      <c r="AK63" s="2346">
        <v>0</v>
      </c>
    </row>
    <row r="64" spans="1:37" s="73" customFormat="1" ht="20.25" customHeight="1" x14ac:dyDescent="0.15">
      <c r="A64" s="3104"/>
      <c r="B64" s="944" t="s">
        <v>971</v>
      </c>
      <c r="C64" s="946">
        <f t="shared" si="41"/>
        <v>0</v>
      </c>
      <c r="D64" s="1112">
        <v>0</v>
      </c>
      <c r="E64" s="1112">
        <v>0</v>
      </c>
      <c r="F64" s="1112">
        <v>0</v>
      </c>
      <c r="G64" s="1112">
        <v>0</v>
      </c>
      <c r="H64" s="1112">
        <v>0</v>
      </c>
      <c r="I64" s="1112">
        <v>0</v>
      </c>
      <c r="J64" s="1112">
        <v>0</v>
      </c>
      <c r="K64" s="1112">
        <v>0</v>
      </c>
      <c r="L64" s="1112">
        <v>0</v>
      </c>
      <c r="M64" s="1112">
        <v>0</v>
      </c>
      <c r="N64" s="1112">
        <v>0</v>
      </c>
      <c r="O64" s="1112">
        <v>0</v>
      </c>
      <c r="P64" s="1112">
        <v>0</v>
      </c>
      <c r="Q64" s="1112">
        <v>0</v>
      </c>
      <c r="R64" s="1112">
        <v>0</v>
      </c>
      <c r="S64" s="1112">
        <v>0</v>
      </c>
      <c r="T64" s="1112">
        <v>0</v>
      </c>
      <c r="U64" s="1112">
        <v>0</v>
      </c>
      <c r="V64" s="1112">
        <v>0</v>
      </c>
      <c r="W64" s="1112">
        <v>0</v>
      </c>
      <c r="X64" s="1112">
        <v>0</v>
      </c>
      <c r="Y64" s="1112">
        <v>0</v>
      </c>
      <c r="Z64" s="1112">
        <v>0</v>
      </c>
      <c r="AA64" s="1112">
        <v>0</v>
      </c>
      <c r="AB64" s="1112">
        <v>0</v>
      </c>
      <c r="AC64" s="1112">
        <v>0</v>
      </c>
      <c r="AD64" s="1112">
        <v>0</v>
      </c>
      <c r="AE64" s="1112">
        <v>0</v>
      </c>
      <c r="AF64" s="1112">
        <v>0</v>
      </c>
      <c r="AG64" s="1112">
        <v>0</v>
      </c>
      <c r="AH64" s="1112">
        <v>0</v>
      </c>
      <c r="AI64" s="1112">
        <v>0</v>
      </c>
      <c r="AJ64" s="1113">
        <v>0</v>
      </c>
      <c r="AK64" s="2346">
        <v>0</v>
      </c>
    </row>
    <row r="65" spans="1:37" s="73" customFormat="1" ht="20.25" customHeight="1" x14ac:dyDescent="0.15">
      <c r="A65" s="3105">
        <v>2200</v>
      </c>
      <c r="B65" s="854" t="s">
        <v>759</v>
      </c>
      <c r="C65" s="614">
        <f>SUM(D65:AK65)</f>
        <v>1104.83</v>
      </c>
      <c r="D65" s="614">
        <f>SUM(D66:D68)</f>
        <v>0</v>
      </c>
      <c r="E65" s="614">
        <f t="shared" ref="E65:AI65" si="42">SUM(E66:E68)</f>
        <v>0</v>
      </c>
      <c r="F65" s="614">
        <f t="shared" si="42"/>
        <v>0</v>
      </c>
      <c r="G65" s="614">
        <f t="shared" si="42"/>
        <v>0</v>
      </c>
      <c r="H65" s="614">
        <f t="shared" si="42"/>
        <v>0</v>
      </c>
      <c r="I65" s="614">
        <f t="shared" si="42"/>
        <v>0</v>
      </c>
      <c r="J65" s="614">
        <f t="shared" si="42"/>
        <v>0</v>
      </c>
      <c r="K65" s="614">
        <f t="shared" si="42"/>
        <v>0</v>
      </c>
      <c r="L65" s="614">
        <f t="shared" si="42"/>
        <v>0</v>
      </c>
      <c r="M65" s="614">
        <f t="shared" si="42"/>
        <v>0</v>
      </c>
      <c r="N65" s="614">
        <f t="shared" si="42"/>
        <v>0</v>
      </c>
      <c r="O65" s="614">
        <f t="shared" si="42"/>
        <v>0</v>
      </c>
      <c r="P65" s="614">
        <f t="shared" si="42"/>
        <v>0</v>
      </c>
      <c r="Q65" s="614">
        <f t="shared" si="42"/>
        <v>0</v>
      </c>
      <c r="R65" s="614">
        <f t="shared" si="42"/>
        <v>0</v>
      </c>
      <c r="S65" s="614">
        <f t="shared" si="42"/>
        <v>0</v>
      </c>
      <c r="T65" s="614">
        <f t="shared" si="42"/>
        <v>0</v>
      </c>
      <c r="U65" s="614">
        <f t="shared" si="42"/>
        <v>0</v>
      </c>
      <c r="V65" s="614">
        <f t="shared" si="42"/>
        <v>0</v>
      </c>
      <c r="W65" s="614">
        <f t="shared" si="42"/>
        <v>0</v>
      </c>
      <c r="X65" s="614">
        <f t="shared" si="42"/>
        <v>0</v>
      </c>
      <c r="Y65" s="614">
        <f t="shared" si="42"/>
        <v>0</v>
      </c>
      <c r="Z65" s="614">
        <f t="shared" si="42"/>
        <v>0</v>
      </c>
      <c r="AA65" s="614">
        <f t="shared" si="42"/>
        <v>1104.83</v>
      </c>
      <c r="AB65" s="614">
        <f t="shared" si="42"/>
        <v>0</v>
      </c>
      <c r="AC65" s="614">
        <f t="shared" si="42"/>
        <v>0</v>
      </c>
      <c r="AD65" s="614">
        <f t="shared" si="42"/>
        <v>0</v>
      </c>
      <c r="AE65" s="614">
        <f t="shared" si="42"/>
        <v>0</v>
      </c>
      <c r="AF65" s="614">
        <f t="shared" si="42"/>
        <v>0</v>
      </c>
      <c r="AG65" s="614">
        <f t="shared" si="42"/>
        <v>0</v>
      </c>
      <c r="AH65" s="614">
        <f t="shared" si="42"/>
        <v>0</v>
      </c>
      <c r="AI65" s="614">
        <f t="shared" si="42"/>
        <v>0</v>
      </c>
      <c r="AJ65" s="614">
        <f>SUM(AJ66:AJ68)</f>
        <v>0</v>
      </c>
      <c r="AK65" s="614">
        <f>SUM(AK66:AK68)</f>
        <v>0</v>
      </c>
    </row>
    <row r="66" spans="1:37" s="73" customFormat="1" ht="20.25" customHeight="1" x14ac:dyDescent="0.15">
      <c r="A66" s="3103"/>
      <c r="B66" s="945" t="s">
        <v>344</v>
      </c>
      <c r="C66" s="946">
        <f>SUM(D66:AK66)</f>
        <v>0</v>
      </c>
      <c r="D66" s="1114">
        <v>0</v>
      </c>
      <c r="E66" s="1114">
        <v>0</v>
      </c>
      <c r="F66" s="1114">
        <v>0</v>
      </c>
      <c r="G66" s="1114">
        <v>0</v>
      </c>
      <c r="H66" s="1114">
        <v>0</v>
      </c>
      <c r="I66" s="1114">
        <v>0</v>
      </c>
      <c r="J66" s="1114">
        <v>0</v>
      </c>
      <c r="K66" s="1114">
        <v>0</v>
      </c>
      <c r="L66" s="1114">
        <v>0</v>
      </c>
      <c r="M66" s="1114">
        <v>0</v>
      </c>
      <c r="N66" s="1114">
        <v>0</v>
      </c>
      <c r="O66" s="1114">
        <v>0</v>
      </c>
      <c r="P66" s="1114">
        <v>0</v>
      </c>
      <c r="Q66" s="1114">
        <v>0</v>
      </c>
      <c r="R66" s="1114">
        <v>0</v>
      </c>
      <c r="S66" s="1114">
        <v>0</v>
      </c>
      <c r="T66" s="1114">
        <v>0</v>
      </c>
      <c r="U66" s="1114">
        <v>0</v>
      </c>
      <c r="V66" s="1114">
        <v>0</v>
      </c>
      <c r="W66" s="1114">
        <v>0</v>
      </c>
      <c r="X66" s="1114">
        <v>0</v>
      </c>
      <c r="Y66" s="1114">
        <v>0</v>
      </c>
      <c r="Z66" s="1114">
        <v>0</v>
      </c>
      <c r="AA66" s="1114">
        <v>0</v>
      </c>
      <c r="AB66" s="1114">
        <v>0</v>
      </c>
      <c r="AC66" s="1114">
        <v>0</v>
      </c>
      <c r="AD66" s="1114">
        <v>0</v>
      </c>
      <c r="AE66" s="1114">
        <v>0</v>
      </c>
      <c r="AF66" s="1114">
        <v>0</v>
      </c>
      <c r="AG66" s="1114">
        <v>0</v>
      </c>
      <c r="AH66" s="1114">
        <v>0</v>
      </c>
      <c r="AI66" s="1114">
        <v>0</v>
      </c>
      <c r="AJ66" s="1115">
        <v>0</v>
      </c>
      <c r="AK66" s="2346">
        <v>0</v>
      </c>
    </row>
    <row r="67" spans="1:37" s="73" customFormat="1" ht="20.25" customHeight="1" x14ac:dyDescent="0.15">
      <c r="A67" s="3103"/>
      <c r="B67" s="943" t="s">
        <v>345</v>
      </c>
      <c r="C67" s="946">
        <f t="shared" ref="C67:C68" si="43">SUM(D67:AK67)</f>
        <v>1104.83</v>
      </c>
      <c r="D67" s="1114">
        <v>0</v>
      </c>
      <c r="E67" s="1114">
        <v>0</v>
      </c>
      <c r="F67" s="1114">
        <v>0</v>
      </c>
      <c r="G67" s="1114">
        <v>0</v>
      </c>
      <c r="H67" s="1114">
        <v>0</v>
      </c>
      <c r="I67" s="1114">
        <v>0</v>
      </c>
      <c r="J67" s="1114">
        <v>0</v>
      </c>
      <c r="K67" s="1114">
        <v>0</v>
      </c>
      <c r="L67" s="1114">
        <v>0</v>
      </c>
      <c r="M67" s="1114">
        <v>0</v>
      </c>
      <c r="N67" s="1114">
        <v>0</v>
      </c>
      <c r="O67" s="1114">
        <v>0</v>
      </c>
      <c r="P67" s="1114">
        <v>0</v>
      </c>
      <c r="Q67" s="1114">
        <v>0</v>
      </c>
      <c r="R67" s="1114">
        <v>0</v>
      </c>
      <c r="S67" s="1114">
        <v>0</v>
      </c>
      <c r="T67" s="1114">
        <v>0</v>
      </c>
      <c r="U67" s="1114">
        <v>0</v>
      </c>
      <c r="V67" s="1114">
        <v>0</v>
      </c>
      <c r="W67" s="1114">
        <v>0</v>
      </c>
      <c r="X67" s="1114">
        <v>0</v>
      </c>
      <c r="Y67" s="1114">
        <v>0</v>
      </c>
      <c r="Z67" s="1114">
        <v>0</v>
      </c>
      <c r="AA67" s="1114">
        <v>1104.83</v>
      </c>
      <c r="AB67" s="1114">
        <v>0</v>
      </c>
      <c r="AC67" s="1114">
        <v>0</v>
      </c>
      <c r="AD67" s="1114">
        <v>0</v>
      </c>
      <c r="AE67" s="1114">
        <v>0</v>
      </c>
      <c r="AF67" s="1114">
        <v>0</v>
      </c>
      <c r="AG67" s="1114">
        <v>0</v>
      </c>
      <c r="AH67" s="1114">
        <v>0</v>
      </c>
      <c r="AI67" s="1114">
        <v>0</v>
      </c>
      <c r="AJ67" s="1115">
        <v>0</v>
      </c>
      <c r="AK67" s="2346">
        <v>0</v>
      </c>
    </row>
    <row r="68" spans="1:37" s="73" customFormat="1" ht="20.25" customHeight="1" x14ac:dyDescent="0.15">
      <c r="A68" s="3104"/>
      <c r="B68" s="944" t="s">
        <v>971</v>
      </c>
      <c r="C68" s="946">
        <f t="shared" si="43"/>
        <v>0</v>
      </c>
      <c r="D68" s="1114">
        <v>0</v>
      </c>
      <c r="E68" s="1114">
        <v>0</v>
      </c>
      <c r="F68" s="1114">
        <v>0</v>
      </c>
      <c r="G68" s="1114">
        <v>0</v>
      </c>
      <c r="H68" s="1114">
        <v>0</v>
      </c>
      <c r="I68" s="1114">
        <v>0</v>
      </c>
      <c r="J68" s="1114">
        <v>0</v>
      </c>
      <c r="K68" s="1114">
        <v>0</v>
      </c>
      <c r="L68" s="1114">
        <v>0</v>
      </c>
      <c r="M68" s="1114">
        <v>0</v>
      </c>
      <c r="N68" s="1114">
        <v>0</v>
      </c>
      <c r="O68" s="1114">
        <v>0</v>
      </c>
      <c r="P68" s="1114">
        <v>0</v>
      </c>
      <c r="Q68" s="1114">
        <v>0</v>
      </c>
      <c r="R68" s="1114">
        <v>0</v>
      </c>
      <c r="S68" s="1114">
        <v>0</v>
      </c>
      <c r="T68" s="1114">
        <v>0</v>
      </c>
      <c r="U68" s="1114">
        <v>0</v>
      </c>
      <c r="V68" s="1114">
        <v>0</v>
      </c>
      <c r="W68" s="1114">
        <v>0</v>
      </c>
      <c r="X68" s="1114">
        <v>0</v>
      </c>
      <c r="Y68" s="1114">
        <v>0</v>
      </c>
      <c r="Z68" s="1114">
        <v>0</v>
      </c>
      <c r="AA68" s="1114">
        <v>0</v>
      </c>
      <c r="AB68" s="1114">
        <v>0</v>
      </c>
      <c r="AC68" s="1114">
        <v>0</v>
      </c>
      <c r="AD68" s="1114">
        <v>0</v>
      </c>
      <c r="AE68" s="1114">
        <v>0</v>
      </c>
      <c r="AF68" s="1114">
        <v>0</v>
      </c>
      <c r="AG68" s="1114">
        <v>0</v>
      </c>
      <c r="AH68" s="1114">
        <v>0</v>
      </c>
      <c r="AI68" s="1114">
        <v>0</v>
      </c>
      <c r="AJ68" s="1115">
        <v>0</v>
      </c>
      <c r="AK68" s="2346">
        <v>0</v>
      </c>
    </row>
    <row r="69" spans="1:37" s="40" customFormat="1" ht="20.25" customHeight="1" x14ac:dyDescent="0.15">
      <c r="A69" s="3102">
        <v>2400</v>
      </c>
      <c r="B69" s="854" t="s">
        <v>759</v>
      </c>
      <c r="C69" s="614">
        <f>SUM(D69:AK69)</f>
        <v>2986.05</v>
      </c>
      <c r="D69" s="614">
        <f>SUM(D70:D72)</f>
        <v>95</v>
      </c>
      <c r="E69" s="614">
        <f t="shared" ref="E69:AI69" si="44">SUM(E70:E72)</f>
        <v>0</v>
      </c>
      <c r="F69" s="614">
        <f t="shared" si="44"/>
        <v>0</v>
      </c>
      <c r="G69" s="614">
        <f t="shared" si="44"/>
        <v>0</v>
      </c>
      <c r="H69" s="614">
        <f t="shared" si="44"/>
        <v>0</v>
      </c>
      <c r="I69" s="614">
        <f t="shared" si="44"/>
        <v>0</v>
      </c>
      <c r="J69" s="614">
        <f t="shared" si="44"/>
        <v>0</v>
      </c>
      <c r="K69" s="614">
        <f t="shared" si="44"/>
        <v>0</v>
      </c>
      <c r="L69" s="614">
        <f t="shared" si="44"/>
        <v>1221.22</v>
      </c>
      <c r="M69" s="614">
        <f t="shared" si="44"/>
        <v>336.03</v>
      </c>
      <c r="N69" s="614">
        <f t="shared" si="44"/>
        <v>1333.8</v>
      </c>
      <c r="O69" s="614">
        <f t="shared" si="44"/>
        <v>0</v>
      </c>
      <c r="P69" s="614">
        <f t="shared" si="44"/>
        <v>0</v>
      </c>
      <c r="Q69" s="614">
        <f t="shared" si="44"/>
        <v>0</v>
      </c>
      <c r="R69" s="614">
        <f t="shared" si="44"/>
        <v>0</v>
      </c>
      <c r="S69" s="614">
        <f t="shared" si="44"/>
        <v>0</v>
      </c>
      <c r="T69" s="614">
        <f t="shared" si="44"/>
        <v>0</v>
      </c>
      <c r="U69" s="614">
        <f t="shared" si="44"/>
        <v>0</v>
      </c>
      <c r="V69" s="614">
        <f t="shared" si="44"/>
        <v>0</v>
      </c>
      <c r="W69" s="614">
        <f t="shared" si="44"/>
        <v>0</v>
      </c>
      <c r="X69" s="614">
        <f t="shared" si="44"/>
        <v>0</v>
      </c>
      <c r="Y69" s="614">
        <f t="shared" si="44"/>
        <v>0</v>
      </c>
      <c r="Z69" s="614">
        <f t="shared" si="44"/>
        <v>0</v>
      </c>
      <c r="AA69" s="614">
        <f t="shared" si="44"/>
        <v>0</v>
      </c>
      <c r="AB69" s="614">
        <f t="shared" si="44"/>
        <v>0</v>
      </c>
      <c r="AC69" s="614">
        <f t="shared" si="44"/>
        <v>0</v>
      </c>
      <c r="AD69" s="614">
        <f t="shared" si="44"/>
        <v>0</v>
      </c>
      <c r="AE69" s="614">
        <f t="shared" si="44"/>
        <v>0</v>
      </c>
      <c r="AF69" s="614">
        <f t="shared" si="44"/>
        <v>0</v>
      </c>
      <c r="AG69" s="614">
        <f t="shared" si="44"/>
        <v>0</v>
      </c>
      <c r="AH69" s="614">
        <f t="shared" si="44"/>
        <v>0</v>
      </c>
      <c r="AI69" s="614">
        <f t="shared" si="44"/>
        <v>0</v>
      </c>
      <c r="AJ69" s="614">
        <f>SUM(AJ70:AJ72)</f>
        <v>0</v>
      </c>
      <c r="AK69" s="614">
        <f>SUM(AK70:AK72)</f>
        <v>0</v>
      </c>
    </row>
    <row r="70" spans="1:37" s="40" customFormat="1" ht="20.25" customHeight="1" x14ac:dyDescent="0.15">
      <c r="A70" s="2734"/>
      <c r="B70" s="945" t="s">
        <v>344</v>
      </c>
      <c r="C70" s="946">
        <f>SUM(D70:AK70)</f>
        <v>0</v>
      </c>
      <c r="D70" s="1116">
        <v>0</v>
      </c>
      <c r="E70" s="1116">
        <v>0</v>
      </c>
      <c r="F70" s="1116">
        <v>0</v>
      </c>
      <c r="G70" s="1116">
        <v>0</v>
      </c>
      <c r="H70" s="1116">
        <v>0</v>
      </c>
      <c r="I70" s="1116">
        <v>0</v>
      </c>
      <c r="J70" s="1116">
        <v>0</v>
      </c>
      <c r="K70" s="1116">
        <v>0</v>
      </c>
      <c r="L70" s="1116">
        <v>0</v>
      </c>
      <c r="M70" s="1116">
        <v>0</v>
      </c>
      <c r="N70" s="1116">
        <v>0</v>
      </c>
      <c r="O70" s="1116">
        <v>0</v>
      </c>
      <c r="P70" s="1116">
        <v>0</v>
      </c>
      <c r="Q70" s="1116">
        <v>0</v>
      </c>
      <c r="R70" s="1116">
        <v>0</v>
      </c>
      <c r="S70" s="1116">
        <v>0</v>
      </c>
      <c r="T70" s="1116">
        <v>0</v>
      </c>
      <c r="U70" s="1116">
        <v>0</v>
      </c>
      <c r="V70" s="1116">
        <v>0</v>
      </c>
      <c r="W70" s="1116">
        <v>0</v>
      </c>
      <c r="X70" s="1116">
        <v>0</v>
      </c>
      <c r="Y70" s="1116">
        <v>0</v>
      </c>
      <c r="Z70" s="1116">
        <v>0</v>
      </c>
      <c r="AA70" s="1116">
        <v>0</v>
      </c>
      <c r="AB70" s="1116">
        <v>0</v>
      </c>
      <c r="AC70" s="1116">
        <v>0</v>
      </c>
      <c r="AD70" s="1116">
        <v>0</v>
      </c>
      <c r="AE70" s="1116">
        <v>0</v>
      </c>
      <c r="AF70" s="1116">
        <v>0</v>
      </c>
      <c r="AG70" s="1116">
        <v>0</v>
      </c>
      <c r="AH70" s="1116">
        <v>0</v>
      </c>
      <c r="AI70" s="1116">
        <v>0</v>
      </c>
      <c r="AJ70" s="1117">
        <v>0</v>
      </c>
      <c r="AK70" s="2346">
        <v>0</v>
      </c>
    </row>
    <row r="71" spans="1:37" s="40" customFormat="1" ht="20.25" customHeight="1" x14ac:dyDescent="0.15">
      <c r="A71" s="3101"/>
      <c r="B71" s="943" t="s">
        <v>345</v>
      </c>
      <c r="C71" s="946">
        <f t="shared" ref="C71:C72" si="45">SUM(D71:AK71)</f>
        <v>2986.05</v>
      </c>
      <c r="D71" s="1116">
        <v>95</v>
      </c>
      <c r="E71" s="1116">
        <v>0</v>
      </c>
      <c r="F71" s="1116">
        <v>0</v>
      </c>
      <c r="G71" s="1116">
        <v>0</v>
      </c>
      <c r="H71" s="1116">
        <v>0</v>
      </c>
      <c r="I71" s="1116">
        <v>0</v>
      </c>
      <c r="J71" s="1116">
        <v>0</v>
      </c>
      <c r="K71" s="1116">
        <v>0</v>
      </c>
      <c r="L71" s="1116">
        <v>1221.22</v>
      </c>
      <c r="M71" s="1116">
        <v>336.03</v>
      </c>
      <c r="N71" s="1116">
        <v>1333.8</v>
      </c>
      <c r="O71" s="1116">
        <v>0</v>
      </c>
      <c r="P71" s="1116">
        <v>0</v>
      </c>
      <c r="Q71" s="1116">
        <v>0</v>
      </c>
      <c r="R71" s="1116">
        <v>0</v>
      </c>
      <c r="S71" s="1116">
        <v>0</v>
      </c>
      <c r="T71" s="1116">
        <v>0</v>
      </c>
      <c r="U71" s="1116">
        <v>0</v>
      </c>
      <c r="V71" s="1116">
        <v>0</v>
      </c>
      <c r="W71" s="1116">
        <v>0</v>
      </c>
      <c r="X71" s="1116">
        <v>0</v>
      </c>
      <c r="Y71" s="1116">
        <v>0</v>
      </c>
      <c r="Z71" s="1116">
        <v>0</v>
      </c>
      <c r="AA71" s="1116">
        <v>0</v>
      </c>
      <c r="AB71" s="1116">
        <v>0</v>
      </c>
      <c r="AC71" s="1116">
        <v>0</v>
      </c>
      <c r="AD71" s="1116">
        <v>0</v>
      </c>
      <c r="AE71" s="1116">
        <v>0</v>
      </c>
      <c r="AF71" s="1116">
        <v>0</v>
      </c>
      <c r="AG71" s="1116">
        <v>0</v>
      </c>
      <c r="AH71" s="1116">
        <v>0</v>
      </c>
      <c r="AI71" s="1116">
        <v>0</v>
      </c>
      <c r="AJ71" s="1117">
        <v>0</v>
      </c>
      <c r="AK71" s="2346">
        <v>0</v>
      </c>
    </row>
    <row r="72" spans="1:37" s="40" customFormat="1" ht="20.25" customHeight="1" x14ac:dyDescent="0.15">
      <c r="A72" s="3097"/>
      <c r="B72" s="948" t="s">
        <v>971</v>
      </c>
      <c r="C72" s="946">
        <f t="shared" si="45"/>
        <v>0</v>
      </c>
      <c r="D72" s="1118">
        <v>0</v>
      </c>
      <c r="E72" s="1118">
        <v>0</v>
      </c>
      <c r="F72" s="1118">
        <v>0</v>
      </c>
      <c r="G72" s="1118">
        <v>0</v>
      </c>
      <c r="H72" s="1118">
        <v>0</v>
      </c>
      <c r="I72" s="1118">
        <v>0</v>
      </c>
      <c r="J72" s="1118">
        <v>0</v>
      </c>
      <c r="K72" s="1118">
        <v>0</v>
      </c>
      <c r="L72" s="1118">
        <v>0</v>
      </c>
      <c r="M72" s="1118">
        <v>0</v>
      </c>
      <c r="N72" s="1118">
        <v>0</v>
      </c>
      <c r="O72" s="1118">
        <v>0</v>
      </c>
      <c r="P72" s="1118">
        <v>0</v>
      </c>
      <c r="Q72" s="1118">
        <v>0</v>
      </c>
      <c r="R72" s="1118">
        <v>0</v>
      </c>
      <c r="S72" s="1118">
        <v>0</v>
      </c>
      <c r="T72" s="1118">
        <v>0</v>
      </c>
      <c r="U72" s="1118">
        <v>0</v>
      </c>
      <c r="V72" s="1118">
        <v>0</v>
      </c>
      <c r="W72" s="1118">
        <v>0</v>
      </c>
      <c r="X72" s="1118">
        <v>0</v>
      </c>
      <c r="Y72" s="1118">
        <v>0</v>
      </c>
      <c r="Z72" s="1118">
        <v>0</v>
      </c>
      <c r="AA72" s="1118">
        <v>0</v>
      </c>
      <c r="AB72" s="1118">
        <v>0</v>
      </c>
      <c r="AC72" s="1118">
        <v>0</v>
      </c>
      <c r="AD72" s="1118">
        <v>0</v>
      </c>
      <c r="AE72" s="1118">
        <v>0</v>
      </c>
      <c r="AF72" s="1118">
        <v>0</v>
      </c>
      <c r="AG72" s="1118">
        <v>0</v>
      </c>
      <c r="AH72" s="1118">
        <v>0</v>
      </c>
      <c r="AI72" s="1118">
        <v>0</v>
      </c>
      <c r="AJ72" s="1119">
        <v>0</v>
      </c>
      <c r="AK72" s="2346">
        <v>0</v>
      </c>
    </row>
    <row r="73" spans="1:37" s="195" customFormat="1" ht="20.25" customHeight="1" x14ac:dyDescent="0.15">
      <c r="A73" s="3096" t="s">
        <v>1477</v>
      </c>
      <c r="B73" s="854" t="s">
        <v>759</v>
      </c>
      <c r="C73" s="614">
        <f>SUM(D73:AK73)</f>
        <v>3852</v>
      </c>
      <c r="D73" s="614">
        <f t="shared" ref="D73:AK73" si="46">SUM(D74:D74)</f>
        <v>3852</v>
      </c>
      <c r="E73" s="614">
        <f t="shared" si="46"/>
        <v>0</v>
      </c>
      <c r="F73" s="614">
        <f t="shared" si="46"/>
        <v>0</v>
      </c>
      <c r="G73" s="614">
        <f t="shared" si="46"/>
        <v>0</v>
      </c>
      <c r="H73" s="614">
        <f t="shared" si="46"/>
        <v>0</v>
      </c>
      <c r="I73" s="614">
        <f t="shared" si="46"/>
        <v>0</v>
      </c>
      <c r="J73" s="614">
        <f t="shared" si="46"/>
        <v>0</v>
      </c>
      <c r="K73" s="614">
        <f t="shared" si="46"/>
        <v>0</v>
      </c>
      <c r="L73" s="614">
        <f t="shared" si="46"/>
        <v>0</v>
      </c>
      <c r="M73" s="614">
        <f t="shared" si="46"/>
        <v>0</v>
      </c>
      <c r="N73" s="614">
        <f t="shared" si="46"/>
        <v>0</v>
      </c>
      <c r="O73" s="614">
        <f t="shared" si="46"/>
        <v>0</v>
      </c>
      <c r="P73" s="614">
        <f t="shared" si="46"/>
        <v>0</v>
      </c>
      <c r="Q73" s="614">
        <f t="shared" si="46"/>
        <v>0</v>
      </c>
      <c r="R73" s="614">
        <f t="shared" si="46"/>
        <v>0</v>
      </c>
      <c r="S73" s="614">
        <f t="shared" si="46"/>
        <v>0</v>
      </c>
      <c r="T73" s="614">
        <f t="shared" si="46"/>
        <v>0</v>
      </c>
      <c r="U73" s="614">
        <f t="shared" si="46"/>
        <v>0</v>
      </c>
      <c r="V73" s="614">
        <f t="shared" si="46"/>
        <v>0</v>
      </c>
      <c r="W73" s="614">
        <f t="shared" si="46"/>
        <v>0</v>
      </c>
      <c r="X73" s="614">
        <f t="shared" si="46"/>
        <v>0</v>
      </c>
      <c r="Y73" s="614">
        <f t="shared" si="46"/>
        <v>0</v>
      </c>
      <c r="Z73" s="614">
        <f t="shared" si="46"/>
        <v>0</v>
      </c>
      <c r="AA73" s="614">
        <f t="shared" si="46"/>
        <v>0</v>
      </c>
      <c r="AB73" s="614">
        <f t="shared" si="46"/>
        <v>0</v>
      </c>
      <c r="AC73" s="614">
        <f t="shared" si="46"/>
        <v>0</v>
      </c>
      <c r="AD73" s="614">
        <f t="shared" si="46"/>
        <v>0</v>
      </c>
      <c r="AE73" s="614">
        <f t="shared" si="46"/>
        <v>0</v>
      </c>
      <c r="AF73" s="614">
        <f t="shared" si="46"/>
        <v>0</v>
      </c>
      <c r="AG73" s="614">
        <f t="shared" si="46"/>
        <v>0</v>
      </c>
      <c r="AH73" s="614">
        <f t="shared" si="46"/>
        <v>0</v>
      </c>
      <c r="AI73" s="614">
        <f t="shared" si="46"/>
        <v>0</v>
      </c>
      <c r="AJ73" s="614">
        <f t="shared" si="46"/>
        <v>0</v>
      </c>
      <c r="AK73" s="614">
        <f t="shared" si="46"/>
        <v>0</v>
      </c>
    </row>
    <row r="74" spans="1:37" s="969" customFormat="1" ht="20.25" customHeight="1" x14ac:dyDescent="0.15">
      <c r="A74" s="3097"/>
      <c r="B74" s="967" t="s">
        <v>1478</v>
      </c>
      <c r="C74" s="968">
        <f>SUM(D74:AK74)</f>
        <v>3852</v>
      </c>
      <c r="D74" s="1120">
        <v>3852</v>
      </c>
      <c r="E74" s="1120">
        <v>0</v>
      </c>
      <c r="F74" s="1120">
        <v>0</v>
      </c>
      <c r="G74" s="1120">
        <v>0</v>
      </c>
      <c r="H74" s="1120">
        <v>0</v>
      </c>
      <c r="I74" s="1120">
        <v>0</v>
      </c>
      <c r="J74" s="1120">
        <v>0</v>
      </c>
      <c r="K74" s="1120">
        <v>0</v>
      </c>
      <c r="L74" s="1120">
        <v>0</v>
      </c>
      <c r="M74" s="1120">
        <v>0</v>
      </c>
      <c r="N74" s="1120">
        <v>0</v>
      </c>
      <c r="O74" s="1120">
        <v>0</v>
      </c>
      <c r="P74" s="1120">
        <v>0</v>
      </c>
      <c r="Q74" s="1120">
        <v>0</v>
      </c>
      <c r="R74" s="1120">
        <v>0</v>
      </c>
      <c r="S74" s="1120">
        <v>0</v>
      </c>
      <c r="T74" s="1120">
        <v>0</v>
      </c>
      <c r="U74" s="1120">
        <v>0</v>
      </c>
      <c r="V74" s="1120">
        <v>0</v>
      </c>
      <c r="W74" s="1120">
        <v>0</v>
      </c>
      <c r="X74" s="1120">
        <v>0</v>
      </c>
      <c r="Y74" s="1120">
        <v>0</v>
      </c>
      <c r="Z74" s="1120">
        <v>0</v>
      </c>
      <c r="AA74" s="1120">
        <v>0</v>
      </c>
      <c r="AB74" s="1120">
        <v>0</v>
      </c>
      <c r="AC74" s="1120">
        <v>0</v>
      </c>
      <c r="AD74" s="1120">
        <v>0</v>
      </c>
      <c r="AE74" s="1120">
        <v>0</v>
      </c>
      <c r="AF74" s="1120">
        <v>0</v>
      </c>
      <c r="AG74" s="1120">
        <v>0</v>
      </c>
      <c r="AH74" s="1120">
        <v>0</v>
      </c>
      <c r="AI74" s="1120">
        <v>0</v>
      </c>
      <c r="AJ74" s="1121">
        <v>0</v>
      </c>
      <c r="AK74" s="2348">
        <v>0</v>
      </c>
    </row>
    <row r="76" spans="1:37" ht="21" customHeight="1" x14ac:dyDescent="0.25">
      <c r="P76" s="606"/>
    </row>
    <row r="204" spans="1:37" s="48" customFormat="1" ht="21" customHeight="1" x14ac:dyDescent="0.15">
      <c r="A204" s="36"/>
      <c r="B204" s="45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266"/>
      <c r="AH204" s="266"/>
      <c r="AI204" s="266"/>
      <c r="AK204" s="266"/>
    </row>
    <row r="205" spans="1:37" s="43" customFormat="1" ht="21" customHeight="1" x14ac:dyDescent="0.15">
      <c r="A205" s="36"/>
      <c r="B205" s="45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267"/>
      <c r="AH205" s="457"/>
      <c r="AI205" s="457"/>
      <c r="AK205" s="267"/>
    </row>
    <row r="206" spans="1:37" s="43" customFormat="1" ht="21" customHeight="1" x14ac:dyDescent="0.15">
      <c r="A206" s="36"/>
      <c r="B206" s="45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267"/>
      <c r="AH206" s="457"/>
      <c r="AI206" s="457"/>
      <c r="AK206" s="267"/>
    </row>
    <row r="207" spans="1:37" s="43" customFormat="1" ht="21" customHeight="1" x14ac:dyDescent="0.15">
      <c r="A207" s="36"/>
      <c r="B207" s="45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267"/>
      <c r="AH207" s="457"/>
      <c r="AI207" s="457"/>
      <c r="AK207" s="267"/>
    </row>
    <row r="208" spans="1:37" s="43" customFormat="1" ht="21" customHeight="1" x14ac:dyDescent="0.15">
      <c r="A208" s="36"/>
      <c r="B208" s="45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267"/>
      <c r="AH208" s="457"/>
      <c r="AI208" s="457"/>
      <c r="AK208" s="267"/>
    </row>
    <row r="209" spans="1:37" s="43" customFormat="1" ht="21" customHeight="1" x14ac:dyDescent="0.15">
      <c r="A209" s="36"/>
      <c r="B209" s="45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267"/>
      <c r="AH209" s="457"/>
      <c r="AI209" s="457"/>
      <c r="AK209" s="267"/>
    </row>
    <row r="210" spans="1:37" s="43" customFormat="1" ht="21" customHeight="1" x14ac:dyDescent="0.15">
      <c r="A210" s="36"/>
      <c r="B210" s="45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267"/>
      <c r="AH210" s="457"/>
      <c r="AI210" s="457"/>
      <c r="AK210" s="267"/>
    </row>
    <row r="211" spans="1:37" s="43" customFormat="1" ht="21" customHeight="1" x14ac:dyDescent="0.15">
      <c r="A211" s="36"/>
      <c r="B211" s="45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267"/>
      <c r="AH211" s="457"/>
      <c r="AI211" s="457"/>
      <c r="AK211" s="267"/>
    </row>
    <row r="230" spans="31:32" ht="21" customHeight="1" x14ac:dyDescent="0.15">
      <c r="AE230" s="48"/>
      <c r="AF230" s="48"/>
    </row>
    <row r="231" spans="31:32" ht="21" customHeight="1" x14ac:dyDescent="0.15">
      <c r="AE231" s="43"/>
      <c r="AF231" s="43"/>
    </row>
    <row r="232" spans="31:32" ht="21" customHeight="1" x14ac:dyDescent="0.15">
      <c r="AE232" s="43"/>
      <c r="AF232" s="43"/>
    </row>
    <row r="233" spans="31:32" ht="21" customHeight="1" x14ac:dyDescent="0.15">
      <c r="AE233" s="43"/>
      <c r="AF233" s="43"/>
    </row>
    <row r="234" spans="31:32" ht="21" customHeight="1" x14ac:dyDescent="0.15">
      <c r="AE234" s="43"/>
      <c r="AF234" s="43"/>
    </row>
    <row r="235" spans="31:32" ht="21" customHeight="1" x14ac:dyDescent="0.15">
      <c r="AE235" s="43"/>
      <c r="AF235" s="43"/>
    </row>
    <row r="236" spans="31:32" ht="21" customHeight="1" x14ac:dyDescent="0.15">
      <c r="AE236" s="43"/>
      <c r="AF236" s="43"/>
    </row>
    <row r="237" spans="31:32" ht="21" customHeight="1" x14ac:dyDescent="0.15">
      <c r="AE237" s="43"/>
      <c r="AF237" s="43"/>
    </row>
  </sheetData>
  <sheetProtection password="CC19" sheet="1" objects="1" scenarios="1"/>
  <mergeCells count="17">
    <mergeCell ref="A24:A27"/>
    <mergeCell ref="A28:A31"/>
    <mergeCell ref="A12:A15"/>
    <mergeCell ref="A4:A7"/>
    <mergeCell ref="A49:A52"/>
    <mergeCell ref="A8:A11"/>
    <mergeCell ref="A16:A19"/>
    <mergeCell ref="A20:A23"/>
    <mergeCell ref="A73:A74"/>
    <mergeCell ref="A40:A44"/>
    <mergeCell ref="A32:A35"/>
    <mergeCell ref="A69:A72"/>
    <mergeCell ref="A53:A56"/>
    <mergeCell ref="A57:A60"/>
    <mergeCell ref="A61:A64"/>
    <mergeCell ref="A65:A68"/>
    <mergeCell ref="A45:A48"/>
  </mergeCells>
  <phoneticPr fontId="65" type="noConversion"/>
  <pageMargins left="0.55118110236220474" right="0.55118110236220474" top="0.82677165354330717" bottom="0.74803149606299213" header="0.11811023622047245" footer="0"/>
  <pageSetup paperSize="9" scale="50" firstPageNumber="14" pageOrder="overThenDown" orientation="landscape" useFirstPageNumber="1" r:id="rId1"/>
  <headerFooter alignWithMargins="0">
    <oddFooter>&amp;C-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L26"/>
  <sheetViews>
    <sheetView view="pageBreakPreview" zoomScaleNormal="100" zoomScaleSheetLayoutView="100" workbookViewId="0">
      <selection activeCell="F15" sqref="F15"/>
    </sheetView>
  </sheetViews>
  <sheetFormatPr defaultColWidth="8.88671875" defaultRowHeight="13.5" x14ac:dyDescent="0.15"/>
  <cols>
    <col min="1" max="1" width="11.5546875" style="608" customWidth="1"/>
    <col min="2" max="2" width="8" style="608" customWidth="1"/>
    <col min="3" max="3" width="6.77734375" style="608" customWidth="1"/>
    <col min="4" max="4" width="9.5546875" style="608" customWidth="1"/>
    <col min="5" max="5" width="7.5546875" style="608" customWidth="1"/>
    <col min="6" max="6" width="14.33203125" style="608" customWidth="1"/>
    <col min="7" max="7" width="7.6640625" style="608" customWidth="1"/>
    <col min="8" max="8" width="13.21875" style="608" customWidth="1"/>
    <col min="9" max="9" width="7" style="608" customWidth="1"/>
    <col min="10" max="10" width="8.33203125" style="608" customWidth="1"/>
    <col min="11" max="11" width="7.5546875" style="608" customWidth="1"/>
    <col min="12" max="256" width="8.88671875" style="608"/>
    <col min="257" max="257" width="11.5546875" style="608" customWidth="1"/>
    <col min="258" max="258" width="8" style="608" customWidth="1"/>
    <col min="259" max="259" width="6.77734375" style="608" customWidth="1"/>
    <col min="260" max="260" width="9.5546875" style="608" customWidth="1"/>
    <col min="261" max="261" width="7.5546875" style="608" customWidth="1"/>
    <col min="262" max="262" width="14.33203125" style="608" customWidth="1"/>
    <col min="263" max="263" width="7.6640625" style="608" customWidth="1"/>
    <col min="264" max="264" width="13.21875" style="608" customWidth="1"/>
    <col min="265" max="265" width="7" style="608" customWidth="1"/>
    <col min="266" max="266" width="8.33203125" style="608" customWidth="1"/>
    <col min="267" max="267" width="7.5546875" style="608" customWidth="1"/>
    <col min="268" max="512" width="8.88671875" style="608"/>
    <col min="513" max="513" width="11.5546875" style="608" customWidth="1"/>
    <col min="514" max="514" width="8" style="608" customWidth="1"/>
    <col min="515" max="515" width="6.77734375" style="608" customWidth="1"/>
    <col min="516" max="516" width="9.5546875" style="608" customWidth="1"/>
    <col min="517" max="517" width="7.5546875" style="608" customWidth="1"/>
    <col min="518" max="518" width="14.33203125" style="608" customWidth="1"/>
    <col min="519" max="519" width="7.6640625" style="608" customWidth="1"/>
    <col min="520" max="520" width="13.21875" style="608" customWidth="1"/>
    <col min="521" max="521" width="7" style="608" customWidth="1"/>
    <col min="522" max="522" width="8.33203125" style="608" customWidth="1"/>
    <col min="523" max="523" width="7.5546875" style="608" customWidth="1"/>
    <col min="524" max="768" width="8.88671875" style="608"/>
    <col min="769" max="769" width="11.5546875" style="608" customWidth="1"/>
    <col min="770" max="770" width="8" style="608" customWidth="1"/>
    <col min="771" max="771" width="6.77734375" style="608" customWidth="1"/>
    <col min="772" max="772" width="9.5546875" style="608" customWidth="1"/>
    <col min="773" max="773" width="7.5546875" style="608" customWidth="1"/>
    <col min="774" max="774" width="14.33203125" style="608" customWidth="1"/>
    <col min="775" max="775" width="7.6640625" style="608" customWidth="1"/>
    <col min="776" max="776" width="13.21875" style="608" customWidth="1"/>
    <col min="777" max="777" width="7" style="608" customWidth="1"/>
    <col min="778" max="778" width="8.33203125" style="608" customWidth="1"/>
    <col min="779" max="779" width="7.5546875" style="608" customWidth="1"/>
    <col min="780" max="1024" width="8.88671875" style="608"/>
    <col min="1025" max="1025" width="11.5546875" style="608" customWidth="1"/>
    <col min="1026" max="1026" width="8" style="608" customWidth="1"/>
    <col min="1027" max="1027" width="6.77734375" style="608" customWidth="1"/>
    <col min="1028" max="1028" width="9.5546875" style="608" customWidth="1"/>
    <col min="1029" max="1029" width="7.5546875" style="608" customWidth="1"/>
    <col min="1030" max="1030" width="14.33203125" style="608" customWidth="1"/>
    <col min="1031" max="1031" width="7.6640625" style="608" customWidth="1"/>
    <col min="1032" max="1032" width="13.21875" style="608" customWidth="1"/>
    <col min="1033" max="1033" width="7" style="608" customWidth="1"/>
    <col min="1034" max="1034" width="8.33203125" style="608" customWidth="1"/>
    <col min="1035" max="1035" width="7.5546875" style="608" customWidth="1"/>
    <col min="1036" max="1280" width="8.88671875" style="608"/>
    <col min="1281" max="1281" width="11.5546875" style="608" customWidth="1"/>
    <col min="1282" max="1282" width="8" style="608" customWidth="1"/>
    <col min="1283" max="1283" width="6.77734375" style="608" customWidth="1"/>
    <col min="1284" max="1284" width="9.5546875" style="608" customWidth="1"/>
    <col min="1285" max="1285" width="7.5546875" style="608" customWidth="1"/>
    <col min="1286" max="1286" width="14.33203125" style="608" customWidth="1"/>
    <col min="1287" max="1287" width="7.6640625" style="608" customWidth="1"/>
    <col min="1288" max="1288" width="13.21875" style="608" customWidth="1"/>
    <col min="1289" max="1289" width="7" style="608" customWidth="1"/>
    <col min="1290" max="1290" width="8.33203125" style="608" customWidth="1"/>
    <col min="1291" max="1291" width="7.5546875" style="608" customWidth="1"/>
    <col min="1292" max="1536" width="8.88671875" style="608"/>
    <col min="1537" max="1537" width="11.5546875" style="608" customWidth="1"/>
    <col min="1538" max="1538" width="8" style="608" customWidth="1"/>
    <col min="1539" max="1539" width="6.77734375" style="608" customWidth="1"/>
    <col min="1540" max="1540" width="9.5546875" style="608" customWidth="1"/>
    <col min="1541" max="1541" width="7.5546875" style="608" customWidth="1"/>
    <col min="1542" max="1542" width="14.33203125" style="608" customWidth="1"/>
    <col min="1543" max="1543" width="7.6640625" style="608" customWidth="1"/>
    <col min="1544" max="1544" width="13.21875" style="608" customWidth="1"/>
    <col min="1545" max="1545" width="7" style="608" customWidth="1"/>
    <col min="1546" max="1546" width="8.33203125" style="608" customWidth="1"/>
    <col min="1547" max="1547" width="7.5546875" style="608" customWidth="1"/>
    <col min="1548" max="1792" width="8.88671875" style="608"/>
    <col min="1793" max="1793" width="11.5546875" style="608" customWidth="1"/>
    <col min="1794" max="1794" width="8" style="608" customWidth="1"/>
    <col min="1795" max="1795" width="6.77734375" style="608" customWidth="1"/>
    <col min="1796" max="1796" width="9.5546875" style="608" customWidth="1"/>
    <col min="1797" max="1797" width="7.5546875" style="608" customWidth="1"/>
    <col min="1798" max="1798" width="14.33203125" style="608" customWidth="1"/>
    <col min="1799" max="1799" width="7.6640625" style="608" customWidth="1"/>
    <col min="1800" max="1800" width="13.21875" style="608" customWidth="1"/>
    <col min="1801" max="1801" width="7" style="608" customWidth="1"/>
    <col min="1802" max="1802" width="8.33203125" style="608" customWidth="1"/>
    <col min="1803" max="1803" width="7.5546875" style="608" customWidth="1"/>
    <col min="1804" max="2048" width="8.88671875" style="608"/>
    <col min="2049" max="2049" width="11.5546875" style="608" customWidth="1"/>
    <col min="2050" max="2050" width="8" style="608" customWidth="1"/>
    <col min="2051" max="2051" width="6.77734375" style="608" customWidth="1"/>
    <col min="2052" max="2052" width="9.5546875" style="608" customWidth="1"/>
    <col min="2053" max="2053" width="7.5546875" style="608" customWidth="1"/>
    <col min="2054" max="2054" width="14.33203125" style="608" customWidth="1"/>
    <col min="2055" max="2055" width="7.6640625" style="608" customWidth="1"/>
    <col min="2056" max="2056" width="13.21875" style="608" customWidth="1"/>
    <col min="2057" max="2057" width="7" style="608" customWidth="1"/>
    <col min="2058" max="2058" width="8.33203125" style="608" customWidth="1"/>
    <col min="2059" max="2059" width="7.5546875" style="608" customWidth="1"/>
    <col min="2060" max="2304" width="8.88671875" style="608"/>
    <col min="2305" max="2305" width="11.5546875" style="608" customWidth="1"/>
    <col min="2306" max="2306" width="8" style="608" customWidth="1"/>
    <col min="2307" max="2307" width="6.77734375" style="608" customWidth="1"/>
    <col min="2308" max="2308" width="9.5546875" style="608" customWidth="1"/>
    <col min="2309" max="2309" width="7.5546875" style="608" customWidth="1"/>
    <col min="2310" max="2310" width="14.33203125" style="608" customWidth="1"/>
    <col min="2311" max="2311" width="7.6640625" style="608" customWidth="1"/>
    <col min="2312" max="2312" width="13.21875" style="608" customWidth="1"/>
    <col min="2313" max="2313" width="7" style="608" customWidth="1"/>
    <col min="2314" max="2314" width="8.33203125" style="608" customWidth="1"/>
    <col min="2315" max="2315" width="7.5546875" style="608" customWidth="1"/>
    <col min="2316" max="2560" width="8.88671875" style="608"/>
    <col min="2561" max="2561" width="11.5546875" style="608" customWidth="1"/>
    <col min="2562" max="2562" width="8" style="608" customWidth="1"/>
    <col min="2563" max="2563" width="6.77734375" style="608" customWidth="1"/>
    <col min="2564" max="2564" width="9.5546875" style="608" customWidth="1"/>
    <col min="2565" max="2565" width="7.5546875" style="608" customWidth="1"/>
    <col min="2566" max="2566" width="14.33203125" style="608" customWidth="1"/>
    <col min="2567" max="2567" width="7.6640625" style="608" customWidth="1"/>
    <col min="2568" max="2568" width="13.21875" style="608" customWidth="1"/>
    <col min="2569" max="2569" width="7" style="608" customWidth="1"/>
    <col min="2570" max="2570" width="8.33203125" style="608" customWidth="1"/>
    <col min="2571" max="2571" width="7.5546875" style="608" customWidth="1"/>
    <col min="2572" max="2816" width="8.88671875" style="608"/>
    <col min="2817" max="2817" width="11.5546875" style="608" customWidth="1"/>
    <col min="2818" max="2818" width="8" style="608" customWidth="1"/>
    <col min="2819" max="2819" width="6.77734375" style="608" customWidth="1"/>
    <col min="2820" max="2820" width="9.5546875" style="608" customWidth="1"/>
    <col min="2821" max="2821" width="7.5546875" style="608" customWidth="1"/>
    <col min="2822" max="2822" width="14.33203125" style="608" customWidth="1"/>
    <col min="2823" max="2823" width="7.6640625" style="608" customWidth="1"/>
    <col min="2824" max="2824" width="13.21875" style="608" customWidth="1"/>
    <col min="2825" max="2825" width="7" style="608" customWidth="1"/>
    <col min="2826" max="2826" width="8.33203125" style="608" customWidth="1"/>
    <col min="2827" max="2827" width="7.5546875" style="608" customWidth="1"/>
    <col min="2828" max="3072" width="8.88671875" style="608"/>
    <col min="3073" max="3073" width="11.5546875" style="608" customWidth="1"/>
    <col min="3074" max="3074" width="8" style="608" customWidth="1"/>
    <col min="3075" max="3075" width="6.77734375" style="608" customWidth="1"/>
    <col min="3076" max="3076" width="9.5546875" style="608" customWidth="1"/>
    <col min="3077" max="3077" width="7.5546875" style="608" customWidth="1"/>
    <col min="3078" max="3078" width="14.33203125" style="608" customWidth="1"/>
    <col min="3079" max="3079" width="7.6640625" style="608" customWidth="1"/>
    <col min="3080" max="3080" width="13.21875" style="608" customWidth="1"/>
    <col min="3081" max="3081" width="7" style="608" customWidth="1"/>
    <col min="3082" max="3082" width="8.33203125" style="608" customWidth="1"/>
    <col min="3083" max="3083" width="7.5546875" style="608" customWidth="1"/>
    <col min="3084" max="3328" width="8.88671875" style="608"/>
    <col min="3329" max="3329" width="11.5546875" style="608" customWidth="1"/>
    <col min="3330" max="3330" width="8" style="608" customWidth="1"/>
    <col min="3331" max="3331" width="6.77734375" style="608" customWidth="1"/>
    <col min="3332" max="3332" width="9.5546875" style="608" customWidth="1"/>
    <col min="3333" max="3333" width="7.5546875" style="608" customWidth="1"/>
    <col min="3334" max="3334" width="14.33203125" style="608" customWidth="1"/>
    <col min="3335" max="3335" width="7.6640625" style="608" customWidth="1"/>
    <col min="3336" max="3336" width="13.21875" style="608" customWidth="1"/>
    <col min="3337" max="3337" width="7" style="608" customWidth="1"/>
    <col min="3338" max="3338" width="8.33203125" style="608" customWidth="1"/>
    <col min="3339" max="3339" width="7.5546875" style="608" customWidth="1"/>
    <col min="3340" max="3584" width="8.88671875" style="608"/>
    <col min="3585" max="3585" width="11.5546875" style="608" customWidth="1"/>
    <col min="3586" max="3586" width="8" style="608" customWidth="1"/>
    <col min="3587" max="3587" width="6.77734375" style="608" customWidth="1"/>
    <col min="3588" max="3588" width="9.5546875" style="608" customWidth="1"/>
    <col min="3589" max="3589" width="7.5546875" style="608" customWidth="1"/>
    <col min="3590" max="3590" width="14.33203125" style="608" customWidth="1"/>
    <col min="3591" max="3591" width="7.6640625" style="608" customWidth="1"/>
    <col min="3592" max="3592" width="13.21875" style="608" customWidth="1"/>
    <col min="3593" max="3593" width="7" style="608" customWidth="1"/>
    <col min="3594" max="3594" width="8.33203125" style="608" customWidth="1"/>
    <col min="3595" max="3595" width="7.5546875" style="608" customWidth="1"/>
    <col min="3596" max="3840" width="8.88671875" style="608"/>
    <col min="3841" max="3841" width="11.5546875" style="608" customWidth="1"/>
    <col min="3842" max="3842" width="8" style="608" customWidth="1"/>
    <col min="3843" max="3843" width="6.77734375" style="608" customWidth="1"/>
    <col min="3844" max="3844" width="9.5546875" style="608" customWidth="1"/>
    <col min="3845" max="3845" width="7.5546875" style="608" customWidth="1"/>
    <col min="3846" max="3846" width="14.33203125" style="608" customWidth="1"/>
    <col min="3847" max="3847" width="7.6640625" style="608" customWidth="1"/>
    <col min="3848" max="3848" width="13.21875" style="608" customWidth="1"/>
    <col min="3849" max="3849" width="7" style="608" customWidth="1"/>
    <col min="3850" max="3850" width="8.33203125" style="608" customWidth="1"/>
    <col min="3851" max="3851" width="7.5546875" style="608" customWidth="1"/>
    <col min="3852" max="4096" width="8.88671875" style="608"/>
    <col min="4097" max="4097" width="11.5546875" style="608" customWidth="1"/>
    <col min="4098" max="4098" width="8" style="608" customWidth="1"/>
    <col min="4099" max="4099" width="6.77734375" style="608" customWidth="1"/>
    <col min="4100" max="4100" width="9.5546875" style="608" customWidth="1"/>
    <col min="4101" max="4101" width="7.5546875" style="608" customWidth="1"/>
    <col min="4102" max="4102" width="14.33203125" style="608" customWidth="1"/>
    <col min="4103" max="4103" width="7.6640625" style="608" customWidth="1"/>
    <col min="4104" max="4104" width="13.21875" style="608" customWidth="1"/>
    <col min="4105" max="4105" width="7" style="608" customWidth="1"/>
    <col min="4106" max="4106" width="8.33203125" style="608" customWidth="1"/>
    <col min="4107" max="4107" width="7.5546875" style="608" customWidth="1"/>
    <col min="4108" max="4352" width="8.88671875" style="608"/>
    <col min="4353" max="4353" width="11.5546875" style="608" customWidth="1"/>
    <col min="4354" max="4354" width="8" style="608" customWidth="1"/>
    <col min="4355" max="4355" width="6.77734375" style="608" customWidth="1"/>
    <col min="4356" max="4356" width="9.5546875" style="608" customWidth="1"/>
    <col min="4357" max="4357" width="7.5546875" style="608" customWidth="1"/>
    <col min="4358" max="4358" width="14.33203125" style="608" customWidth="1"/>
    <col min="4359" max="4359" width="7.6640625" style="608" customWidth="1"/>
    <col min="4360" max="4360" width="13.21875" style="608" customWidth="1"/>
    <col min="4361" max="4361" width="7" style="608" customWidth="1"/>
    <col min="4362" max="4362" width="8.33203125" style="608" customWidth="1"/>
    <col min="4363" max="4363" width="7.5546875" style="608" customWidth="1"/>
    <col min="4364" max="4608" width="8.88671875" style="608"/>
    <col min="4609" max="4609" width="11.5546875" style="608" customWidth="1"/>
    <col min="4610" max="4610" width="8" style="608" customWidth="1"/>
    <col min="4611" max="4611" width="6.77734375" style="608" customWidth="1"/>
    <col min="4612" max="4612" width="9.5546875" style="608" customWidth="1"/>
    <col min="4613" max="4613" width="7.5546875" style="608" customWidth="1"/>
    <col min="4614" max="4614" width="14.33203125" style="608" customWidth="1"/>
    <col min="4615" max="4615" width="7.6640625" style="608" customWidth="1"/>
    <col min="4616" max="4616" width="13.21875" style="608" customWidth="1"/>
    <col min="4617" max="4617" width="7" style="608" customWidth="1"/>
    <col min="4618" max="4618" width="8.33203125" style="608" customWidth="1"/>
    <col min="4619" max="4619" width="7.5546875" style="608" customWidth="1"/>
    <col min="4620" max="4864" width="8.88671875" style="608"/>
    <col min="4865" max="4865" width="11.5546875" style="608" customWidth="1"/>
    <col min="4866" max="4866" width="8" style="608" customWidth="1"/>
    <col min="4867" max="4867" width="6.77734375" style="608" customWidth="1"/>
    <col min="4868" max="4868" width="9.5546875" style="608" customWidth="1"/>
    <col min="4869" max="4869" width="7.5546875" style="608" customWidth="1"/>
    <col min="4870" max="4870" width="14.33203125" style="608" customWidth="1"/>
    <col min="4871" max="4871" width="7.6640625" style="608" customWidth="1"/>
    <col min="4872" max="4872" width="13.21875" style="608" customWidth="1"/>
    <col min="4873" max="4873" width="7" style="608" customWidth="1"/>
    <col min="4874" max="4874" width="8.33203125" style="608" customWidth="1"/>
    <col min="4875" max="4875" width="7.5546875" style="608" customWidth="1"/>
    <col min="4876" max="5120" width="8.88671875" style="608"/>
    <col min="5121" max="5121" width="11.5546875" style="608" customWidth="1"/>
    <col min="5122" max="5122" width="8" style="608" customWidth="1"/>
    <col min="5123" max="5123" width="6.77734375" style="608" customWidth="1"/>
    <col min="5124" max="5124" width="9.5546875" style="608" customWidth="1"/>
    <col min="5125" max="5125" width="7.5546875" style="608" customWidth="1"/>
    <col min="5126" max="5126" width="14.33203125" style="608" customWidth="1"/>
    <col min="5127" max="5127" width="7.6640625" style="608" customWidth="1"/>
    <col min="5128" max="5128" width="13.21875" style="608" customWidth="1"/>
    <col min="5129" max="5129" width="7" style="608" customWidth="1"/>
    <col min="5130" max="5130" width="8.33203125" style="608" customWidth="1"/>
    <col min="5131" max="5131" width="7.5546875" style="608" customWidth="1"/>
    <col min="5132" max="5376" width="8.88671875" style="608"/>
    <col min="5377" max="5377" width="11.5546875" style="608" customWidth="1"/>
    <col min="5378" max="5378" width="8" style="608" customWidth="1"/>
    <col min="5379" max="5379" width="6.77734375" style="608" customWidth="1"/>
    <col min="5380" max="5380" width="9.5546875" style="608" customWidth="1"/>
    <col min="5381" max="5381" width="7.5546875" style="608" customWidth="1"/>
    <col min="5382" max="5382" width="14.33203125" style="608" customWidth="1"/>
    <col min="5383" max="5383" width="7.6640625" style="608" customWidth="1"/>
    <col min="5384" max="5384" width="13.21875" style="608" customWidth="1"/>
    <col min="5385" max="5385" width="7" style="608" customWidth="1"/>
    <col min="5386" max="5386" width="8.33203125" style="608" customWidth="1"/>
    <col min="5387" max="5387" width="7.5546875" style="608" customWidth="1"/>
    <col min="5388" max="5632" width="8.88671875" style="608"/>
    <col min="5633" max="5633" width="11.5546875" style="608" customWidth="1"/>
    <col min="5634" max="5634" width="8" style="608" customWidth="1"/>
    <col min="5635" max="5635" width="6.77734375" style="608" customWidth="1"/>
    <col min="5636" max="5636" width="9.5546875" style="608" customWidth="1"/>
    <col min="5637" max="5637" width="7.5546875" style="608" customWidth="1"/>
    <col min="5638" max="5638" width="14.33203125" style="608" customWidth="1"/>
    <col min="5639" max="5639" width="7.6640625" style="608" customWidth="1"/>
    <col min="5640" max="5640" width="13.21875" style="608" customWidth="1"/>
    <col min="5641" max="5641" width="7" style="608" customWidth="1"/>
    <col min="5642" max="5642" width="8.33203125" style="608" customWidth="1"/>
    <col min="5643" max="5643" width="7.5546875" style="608" customWidth="1"/>
    <col min="5644" max="5888" width="8.88671875" style="608"/>
    <col min="5889" max="5889" width="11.5546875" style="608" customWidth="1"/>
    <col min="5890" max="5890" width="8" style="608" customWidth="1"/>
    <col min="5891" max="5891" width="6.77734375" style="608" customWidth="1"/>
    <col min="5892" max="5892" width="9.5546875" style="608" customWidth="1"/>
    <col min="5893" max="5893" width="7.5546875" style="608" customWidth="1"/>
    <col min="5894" max="5894" width="14.33203125" style="608" customWidth="1"/>
    <col min="5895" max="5895" width="7.6640625" style="608" customWidth="1"/>
    <col min="5896" max="5896" width="13.21875" style="608" customWidth="1"/>
    <col min="5897" max="5897" width="7" style="608" customWidth="1"/>
    <col min="5898" max="5898" width="8.33203125" style="608" customWidth="1"/>
    <col min="5899" max="5899" width="7.5546875" style="608" customWidth="1"/>
    <col min="5900" max="6144" width="8.88671875" style="608"/>
    <col min="6145" max="6145" width="11.5546875" style="608" customWidth="1"/>
    <col min="6146" max="6146" width="8" style="608" customWidth="1"/>
    <col min="6147" max="6147" width="6.77734375" style="608" customWidth="1"/>
    <col min="6148" max="6148" width="9.5546875" style="608" customWidth="1"/>
    <col min="6149" max="6149" width="7.5546875" style="608" customWidth="1"/>
    <col min="6150" max="6150" width="14.33203125" style="608" customWidth="1"/>
    <col min="6151" max="6151" width="7.6640625" style="608" customWidth="1"/>
    <col min="6152" max="6152" width="13.21875" style="608" customWidth="1"/>
    <col min="6153" max="6153" width="7" style="608" customWidth="1"/>
    <col min="6154" max="6154" width="8.33203125" style="608" customWidth="1"/>
    <col min="6155" max="6155" width="7.5546875" style="608" customWidth="1"/>
    <col min="6156" max="6400" width="8.88671875" style="608"/>
    <col min="6401" max="6401" width="11.5546875" style="608" customWidth="1"/>
    <col min="6402" max="6402" width="8" style="608" customWidth="1"/>
    <col min="6403" max="6403" width="6.77734375" style="608" customWidth="1"/>
    <col min="6404" max="6404" width="9.5546875" style="608" customWidth="1"/>
    <col min="6405" max="6405" width="7.5546875" style="608" customWidth="1"/>
    <col min="6406" max="6406" width="14.33203125" style="608" customWidth="1"/>
    <col min="6407" max="6407" width="7.6640625" style="608" customWidth="1"/>
    <col min="6408" max="6408" width="13.21875" style="608" customWidth="1"/>
    <col min="6409" max="6409" width="7" style="608" customWidth="1"/>
    <col min="6410" max="6410" width="8.33203125" style="608" customWidth="1"/>
    <col min="6411" max="6411" width="7.5546875" style="608" customWidth="1"/>
    <col min="6412" max="6656" width="8.88671875" style="608"/>
    <col min="6657" max="6657" width="11.5546875" style="608" customWidth="1"/>
    <col min="6658" max="6658" width="8" style="608" customWidth="1"/>
    <col min="6659" max="6659" width="6.77734375" style="608" customWidth="1"/>
    <col min="6660" max="6660" width="9.5546875" style="608" customWidth="1"/>
    <col min="6661" max="6661" width="7.5546875" style="608" customWidth="1"/>
    <col min="6662" max="6662" width="14.33203125" style="608" customWidth="1"/>
    <col min="6663" max="6663" width="7.6640625" style="608" customWidth="1"/>
    <col min="6664" max="6664" width="13.21875" style="608" customWidth="1"/>
    <col min="6665" max="6665" width="7" style="608" customWidth="1"/>
    <col min="6666" max="6666" width="8.33203125" style="608" customWidth="1"/>
    <col min="6667" max="6667" width="7.5546875" style="608" customWidth="1"/>
    <col min="6668" max="6912" width="8.88671875" style="608"/>
    <col min="6913" max="6913" width="11.5546875" style="608" customWidth="1"/>
    <col min="6914" max="6914" width="8" style="608" customWidth="1"/>
    <col min="6915" max="6915" width="6.77734375" style="608" customWidth="1"/>
    <col min="6916" max="6916" width="9.5546875" style="608" customWidth="1"/>
    <col min="6917" max="6917" width="7.5546875" style="608" customWidth="1"/>
    <col min="6918" max="6918" width="14.33203125" style="608" customWidth="1"/>
    <col min="6919" max="6919" width="7.6640625" style="608" customWidth="1"/>
    <col min="6920" max="6920" width="13.21875" style="608" customWidth="1"/>
    <col min="6921" max="6921" width="7" style="608" customWidth="1"/>
    <col min="6922" max="6922" width="8.33203125" style="608" customWidth="1"/>
    <col min="6923" max="6923" width="7.5546875" style="608" customWidth="1"/>
    <col min="6924" max="7168" width="8.88671875" style="608"/>
    <col min="7169" max="7169" width="11.5546875" style="608" customWidth="1"/>
    <col min="7170" max="7170" width="8" style="608" customWidth="1"/>
    <col min="7171" max="7171" width="6.77734375" style="608" customWidth="1"/>
    <col min="7172" max="7172" width="9.5546875" style="608" customWidth="1"/>
    <col min="7173" max="7173" width="7.5546875" style="608" customWidth="1"/>
    <col min="7174" max="7174" width="14.33203125" style="608" customWidth="1"/>
    <col min="7175" max="7175" width="7.6640625" style="608" customWidth="1"/>
    <col min="7176" max="7176" width="13.21875" style="608" customWidth="1"/>
    <col min="7177" max="7177" width="7" style="608" customWidth="1"/>
    <col min="7178" max="7178" width="8.33203125" style="608" customWidth="1"/>
    <col min="7179" max="7179" width="7.5546875" style="608" customWidth="1"/>
    <col min="7180" max="7424" width="8.88671875" style="608"/>
    <col min="7425" max="7425" width="11.5546875" style="608" customWidth="1"/>
    <col min="7426" max="7426" width="8" style="608" customWidth="1"/>
    <col min="7427" max="7427" width="6.77734375" style="608" customWidth="1"/>
    <col min="7428" max="7428" width="9.5546875" style="608" customWidth="1"/>
    <col min="7429" max="7429" width="7.5546875" style="608" customWidth="1"/>
    <col min="7430" max="7430" width="14.33203125" style="608" customWidth="1"/>
    <col min="7431" max="7431" width="7.6640625" style="608" customWidth="1"/>
    <col min="7432" max="7432" width="13.21875" style="608" customWidth="1"/>
    <col min="7433" max="7433" width="7" style="608" customWidth="1"/>
    <col min="7434" max="7434" width="8.33203125" style="608" customWidth="1"/>
    <col min="7435" max="7435" width="7.5546875" style="608" customWidth="1"/>
    <col min="7436" max="7680" width="8.88671875" style="608"/>
    <col min="7681" max="7681" width="11.5546875" style="608" customWidth="1"/>
    <col min="7682" max="7682" width="8" style="608" customWidth="1"/>
    <col min="7683" max="7683" width="6.77734375" style="608" customWidth="1"/>
    <col min="7684" max="7684" width="9.5546875" style="608" customWidth="1"/>
    <col min="7685" max="7685" width="7.5546875" style="608" customWidth="1"/>
    <col min="7686" max="7686" width="14.33203125" style="608" customWidth="1"/>
    <col min="7687" max="7687" width="7.6640625" style="608" customWidth="1"/>
    <col min="7688" max="7688" width="13.21875" style="608" customWidth="1"/>
    <col min="7689" max="7689" width="7" style="608" customWidth="1"/>
    <col min="7690" max="7690" width="8.33203125" style="608" customWidth="1"/>
    <col min="7691" max="7691" width="7.5546875" style="608" customWidth="1"/>
    <col min="7692" max="7936" width="8.88671875" style="608"/>
    <col min="7937" max="7937" width="11.5546875" style="608" customWidth="1"/>
    <col min="7938" max="7938" width="8" style="608" customWidth="1"/>
    <col min="7939" max="7939" width="6.77734375" style="608" customWidth="1"/>
    <col min="7940" max="7940" width="9.5546875" style="608" customWidth="1"/>
    <col min="7941" max="7941" width="7.5546875" style="608" customWidth="1"/>
    <col min="7942" max="7942" width="14.33203125" style="608" customWidth="1"/>
    <col min="7943" max="7943" width="7.6640625" style="608" customWidth="1"/>
    <col min="7944" max="7944" width="13.21875" style="608" customWidth="1"/>
    <col min="7945" max="7945" width="7" style="608" customWidth="1"/>
    <col min="7946" max="7946" width="8.33203125" style="608" customWidth="1"/>
    <col min="7947" max="7947" width="7.5546875" style="608" customWidth="1"/>
    <col min="7948" max="8192" width="8.88671875" style="608"/>
    <col min="8193" max="8193" width="11.5546875" style="608" customWidth="1"/>
    <col min="8194" max="8194" width="8" style="608" customWidth="1"/>
    <col min="8195" max="8195" width="6.77734375" style="608" customWidth="1"/>
    <col min="8196" max="8196" width="9.5546875" style="608" customWidth="1"/>
    <col min="8197" max="8197" width="7.5546875" style="608" customWidth="1"/>
    <col min="8198" max="8198" width="14.33203125" style="608" customWidth="1"/>
    <col min="8199" max="8199" width="7.6640625" style="608" customWidth="1"/>
    <col min="8200" max="8200" width="13.21875" style="608" customWidth="1"/>
    <col min="8201" max="8201" width="7" style="608" customWidth="1"/>
    <col min="8202" max="8202" width="8.33203125" style="608" customWidth="1"/>
    <col min="8203" max="8203" width="7.5546875" style="608" customWidth="1"/>
    <col min="8204" max="8448" width="8.88671875" style="608"/>
    <col min="8449" max="8449" width="11.5546875" style="608" customWidth="1"/>
    <col min="8450" max="8450" width="8" style="608" customWidth="1"/>
    <col min="8451" max="8451" width="6.77734375" style="608" customWidth="1"/>
    <col min="8452" max="8452" width="9.5546875" style="608" customWidth="1"/>
    <col min="8453" max="8453" width="7.5546875" style="608" customWidth="1"/>
    <col min="8454" max="8454" width="14.33203125" style="608" customWidth="1"/>
    <col min="8455" max="8455" width="7.6640625" style="608" customWidth="1"/>
    <col min="8456" max="8456" width="13.21875" style="608" customWidth="1"/>
    <col min="8457" max="8457" width="7" style="608" customWidth="1"/>
    <col min="8458" max="8458" width="8.33203125" style="608" customWidth="1"/>
    <col min="8459" max="8459" width="7.5546875" style="608" customWidth="1"/>
    <col min="8460" max="8704" width="8.88671875" style="608"/>
    <col min="8705" max="8705" width="11.5546875" style="608" customWidth="1"/>
    <col min="8706" max="8706" width="8" style="608" customWidth="1"/>
    <col min="8707" max="8707" width="6.77734375" style="608" customWidth="1"/>
    <col min="8708" max="8708" width="9.5546875" style="608" customWidth="1"/>
    <col min="8709" max="8709" width="7.5546875" style="608" customWidth="1"/>
    <col min="8710" max="8710" width="14.33203125" style="608" customWidth="1"/>
    <col min="8711" max="8711" width="7.6640625" style="608" customWidth="1"/>
    <col min="8712" max="8712" width="13.21875" style="608" customWidth="1"/>
    <col min="8713" max="8713" width="7" style="608" customWidth="1"/>
    <col min="8714" max="8714" width="8.33203125" style="608" customWidth="1"/>
    <col min="8715" max="8715" width="7.5546875" style="608" customWidth="1"/>
    <col min="8716" max="8960" width="8.88671875" style="608"/>
    <col min="8961" max="8961" width="11.5546875" style="608" customWidth="1"/>
    <col min="8962" max="8962" width="8" style="608" customWidth="1"/>
    <col min="8963" max="8963" width="6.77734375" style="608" customWidth="1"/>
    <col min="8964" max="8964" width="9.5546875" style="608" customWidth="1"/>
    <col min="8965" max="8965" width="7.5546875" style="608" customWidth="1"/>
    <col min="8966" max="8966" width="14.33203125" style="608" customWidth="1"/>
    <col min="8967" max="8967" width="7.6640625" style="608" customWidth="1"/>
    <col min="8968" max="8968" width="13.21875" style="608" customWidth="1"/>
    <col min="8969" max="8969" width="7" style="608" customWidth="1"/>
    <col min="8970" max="8970" width="8.33203125" style="608" customWidth="1"/>
    <col min="8971" max="8971" width="7.5546875" style="608" customWidth="1"/>
    <col min="8972" max="9216" width="8.88671875" style="608"/>
    <col min="9217" max="9217" width="11.5546875" style="608" customWidth="1"/>
    <col min="9218" max="9218" width="8" style="608" customWidth="1"/>
    <col min="9219" max="9219" width="6.77734375" style="608" customWidth="1"/>
    <col min="9220" max="9220" width="9.5546875" style="608" customWidth="1"/>
    <col min="9221" max="9221" width="7.5546875" style="608" customWidth="1"/>
    <col min="9222" max="9222" width="14.33203125" style="608" customWidth="1"/>
    <col min="9223" max="9223" width="7.6640625" style="608" customWidth="1"/>
    <col min="9224" max="9224" width="13.21875" style="608" customWidth="1"/>
    <col min="9225" max="9225" width="7" style="608" customWidth="1"/>
    <col min="9226" max="9226" width="8.33203125" style="608" customWidth="1"/>
    <col min="9227" max="9227" width="7.5546875" style="608" customWidth="1"/>
    <col min="9228" max="9472" width="8.88671875" style="608"/>
    <col min="9473" max="9473" width="11.5546875" style="608" customWidth="1"/>
    <col min="9474" max="9474" width="8" style="608" customWidth="1"/>
    <col min="9475" max="9475" width="6.77734375" style="608" customWidth="1"/>
    <col min="9476" max="9476" width="9.5546875" style="608" customWidth="1"/>
    <col min="9477" max="9477" width="7.5546875" style="608" customWidth="1"/>
    <col min="9478" max="9478" width="14.33203125" style="608" customWidth="1"/>
    <col min="9479" max="9479" width="7.6640625" style="608" customWidth="1"/>
    <col min="9480" max="9480" width="13.21875" style="608" customWidth="1"/>
    <col min="9481" max="9481" width="7" style="608" customWidth="1"/>
    <col min="9482" max="9482" width="8.33203125" style="608" customWidth="1"/>
    <col min="9483" max="9483" width="7.5546875" style="608" customWidth="1"/>
    <col min="9484" max="9728" width="8.88671875" style="608"/>
    <col min="9729" max="9729" width="11.5546875" style="608" customWidth="1"/>
    <col min="9730" max="9730" width="8" style="608" customWidth="1"/>
    <col min="9731" max="9731" width="6.77734375" style="608" customWidth="1"/>
    <col min="9732" max="9732" width="9.5546875" style="608" customWidth="1"/>
    <col min="9733" max="9733" width="7.5546875" style="608" customWidth="1"/>
    <col min="9734" max="9734" width="14.33203125" style="608" customWidth="1"/>
    <col min="9735" max="9735" width="7.6640625" style="608" customWidth="1"/>
    <col min="9736" max="9736" width="13.21875" style="608" customWidth="1"/>
    <col min="9737" max="9737" width="7" style="608" customWidth="1"/>
    <col min="9738" max="9738" width="8.33203125" style="608" customWidth="1"/>
    <col min="9739" max="9739" width="7.5546875" style="608" customWidth="1"/>
    <col min="9740" max="9984" width="8.88671875" style="608"/>
    <col min="9985" max="9985" width="11.5546875" style="608" customWidth="1"/>
    <col min="9986" max="9986" width="8" style="608" customWidth="1"/>
    <col min="9987" max="9987" width="6.77734375" style="608" customWidth="1"/>
    <col min="9988" max="9988" width="9.5546875" style="608" customWidth="1"/>
    <col min="9989" max="9989" width="7.5546875" style="608" customWidth="1"/>
    <col min="9990" max="9990" width="14.33203125" style="608" customWidth="1"/>
    <col min="9991" max="9991" width="7.6640625" style="608" customWidth="1"/>
    <col min="9992" max="9992" width="13.21875" style="608" customWidth="1"/>
    <col min="9993" max="9993" width="7" style="608" customWidth="1"/>
    <col min="9994" max="9994" width="8.33203125" style="608" customWidth="1"/>
    <col min="9995" max="9995" width="7.5546875" style="608" customWidth="1"/>
    <col min="9996" max="10240" width="8.88671875" style="608"/>
    <col min="10241" max="10241" width="11.5546875" style="608" customWidth="1"/>
    <col min="10242" max="10242" width="8" style="608" customWidth="1"/>
    <col min="10243" max="10243" width="6.77734375" style="608" customWidth="1"/>
    <col min="10244" max="10244" width="9.5546875" style="608" customWidth="1"/>
    <col min="10245" max="10245" width="7.5546875" style="608" customWidth="1"/>
    <col min="10246" max="10246" width="14.33203125" style="608" customWidth="1"/>
    <col min="10247" max="10247" width="7.6640625" style="608" customWidth="1"/>
    <col min="10248" max="10248" width="13.21875" style="608" customWidth="1"/>
    <col min="10249" max="10249" width="7" style="608" customWidth="1"/>
    <col min="10250" max="10250" width="8.33203125" style="608" customWidth="1"/>
    <col min="10251" max="10251" width="7.5546875" style="608" customWidth="1"/>
    <col min="10252" max="10496" width="8.88671875" style="608"/>
    <col min="10497" max="10497" width="11.5546875" style="608" customWidth="1"/>
    <col min="10498" max="10498" width="8" style="608" customWidth="1"/>
    <col min="10499" max="10499" width="6.77734375" style="608" customWidth="1"/>
    <col min="10500" max="10500" width="9.5546875" style="608" customWidth="1"/>
    <col min="10501" max="10501" width="7.5546875" style="608" customWidth="1"/>
    <col min="10502" max="10502" width="14.33203125" style="608" customWidth="1"/>
    <col min="10503" max="10503" width="7.6640625" style="608" customWidth="1"/>
    <col min="10504" max="10504" width="13.21875" style="608" customWidth="1"/>
    <col min="10505" max="10505" width="7" style="608" customWidth="1"/>
    <col min="10506" max="10506" width="8.33203125" style="608" customWidth="1"/>
    <col min="10507" max="10507" width="7.5546875" style="608" customWidth="1"/>
    <col min="10508" max="10752" width="8.88671875" style="608"/>
    <col min="10753" max="10753" width="11.5546875" style="608" customWidth="1"/>
    <col min="10754" max="10754" width="8" style="608" customWidth="1"/>
    <col min="10755" max="10755" width="6.77734375" style="608" customWidth="1"/>
    <col min="10756" max="10756" width="9.5546875" style="608" customWidth="1"/>
    <col min="10757" max="10757" width="7.5546875" style="608" customWidth="1"/>
    <col min="10758" max="10758" width="14.33203125" style="608" customWidth="1"/>
    <col min="10759" max="10759" width="7.6640625" style="608" customWidth="1"/>
    <col min="10760" max="10760" width="13.21875" style="608" customWidth="1"/>
    <col min="10761" max="10761" width="7" style="608" customWidth="1"/>
    <col min="10762" max="10762" width="8.33203125" style="608" customWidth="1"/>
    <col min="10763" max="10763" width="7.5546875" style="608" customWidth="1"/>
    <col min="10764" max="11008" width="8.88671875" style="608"/>
    <col min="11009" max="11009" width="11.5546875" style="608" customWidth="1"/>
    <col min="11010" max="11010" width="8" style="608" customWidth="1"/>
    <col min="11011" max="11011" width="6.77734375" style="608" customWidth="1"/>
    <col min="11012" max="11012" width="9.5546875" style="608" customWidth="1"/>
    <col min="11013" max="11013" width="7.5546875" style="608" customWidth="1"/>
    <col min="11014" max="11014" width="14.33203125" style="608" customWidth="1"/>
    <col min="11015" max="11015" width="7.6640625" style="608" customWidth="1"/>
    <col min="11016" max="11016" width="13.21875" style="608" customWidth="1"/>
    <col min="11017" max="11017" width="7" style="608" customWidth="1"/>
    <col min="11018" max="11018" width="8.33203125" style="608" customWidth="1"/>
    <col min="11019" max="11019" width="7.5546875" style="608" customWidth="1"/>
    <col min="11020" max="11264" width="8.88671875" style="608"/>
    <col min="11265" max="11265" width="11.5546875" style="608" customWidth="1"/>
    <col min="11266" max="11266" width="8" style="608" customWidth="1"/>
    <col min="11267" max="11267" width="6.77734375" style="608" customWidth="1"/>
    <col min="11268" max="11268" width="9.5546875" style="608" customWidth="1"/>
    <col min="11269" max="11269" width="7.5546875" style="608" customWidth="1"/>
    <col min="11270" max="11270" width="14.33203125" style="608" customWidth="1"/>
    <col min="11271" max="11271" width="7.6640625" style="608" customWidth="1"/>
    <col min="11272" max="11272" width="13.21875" style="608" customWidth="1"/>
    <col min="11273" max="11273" width="7" style="608" customWidth="1"/>
    <col min="11274" max="11274" width="8.33203125" style="608" customWidth="1"/>
    <col min="11275" max="11275" width="7.5546875" style="608" customWidth="1"/>
    <col min="11276" max="11520" width="8.88671875" style="608"/>
    <col min="11521" max="11521" width="11.5546875" style="608" customWidth="1"/>
    <col min="11522" max="11522" width="8" style="608" customWidth="1"/>
    <col min="11523" max="11523" width="6.77734375" style="608" customWidth="1"/>
    <col min="11524" max="11524" width="9.5546875" style="608" customWidth="1"/>
    <col min="11525" max="11525" width="7.5546875" style="608" customWidth="1"/>
    <col min="11526" max="11526" width="14.33203125" style="608" customWidth="1"/>
    <col min="11527" max="11527" width="7.6640625" style="608" customWidth="1"/>
    <col min="11528" max="11528" width="13.21875" style="608" customWidth="1"/>
    <col min="11529" max="11529" width="7" style="608" customWidth="1"/>
    <col min="11530" max="11530" width="8.33203125" style="608" customWidth="1"/>
    <col min="11531" max="11531" width="7.5546875" style="608" customWidth="1"/>
    <col min="11532" max="11776" width="8.88671875" style="608"/>
    <col min="11777" max="11777" width="11.5546875" style="608" customWidth="1"/>
    <col min="11778" max="11778" width="8" style="608" customWidth="1"/>
    <col min="11779" max="11779" width="6.77734375" style="608" customWidth="1"/>
    <col min="11780" max="11780" width="9.5546875" style="608" customWidth="1"/>
    <col min="11781" max="11781" width="7.5546875" style="608" customWidth="1"/>
    <col min="11782" max="11782" width="14.33203125" style="608" customWidth="1"/>
    <col min="11783" max="11783" width="7.6640625" style="608" customWidth="1"/>
    <col min="11784" max="11784" width="13.21875" style="608" customWidth="1"/>
    <col min="11785" max="11785" width="7" style="608" customWidth="1"/>
    <col min="11786" max="11786" width="8.33203125" style="608" customWidth="1"/>
    <col min="11787" max="11787" width="7.5546875" style="608" customWidth="1"/>
    <col min="11788" max="12032" width="8.88671875" style="608"/>
    <col min="12033" max="12033" width="11.5546875" style="608" customWidth="1"/>
    <col min="12034" max="12034" width="8" style="608" customWidth="1"/>
    <col min="12035" max="12035" width="6.77734375" style="608" customWidth="1"/>
    <col min="12036" max="12036" width="9.5546875" style="608" customWidth="1"/>
    <col min="12037" max="12037" width="7.5546875" style="608" customWidth="1"/>
    <col min="12038" max="12038" width="14.33203125" style="608" customWidth="1"/>
    <col min="12039" max="12039" width="7.6640625" style="608" customWidth="1"/>
    <col min="12040" max="12040" width="13.21875" style="608" customWidth="1"/>
    <col min="12041" max="12041" width="7" style="608" customWidth="1"/>
    <col min="12042" max="12042" width="8.33203125" style="608" customWidth="1"/>
    <col min="12043" max="12043" width="7.5546875" style="608" customWidth="1"/>
    <col min="12044" max="12288" width="8.88671875" style="608"/>
    <col min="12289" max="12289" width="11.5546875" style="608" customWidth="1"/>
    <col min="12290" max="12290" width="8" style="608" customWidth="1"/>
    <col min="12291" max="12291" width="6.77734375" style="608" customWidth="1"/>
    <col min="12292" max="12292" width="9.5546875" style="608" customWidth="1"/>
    <col min="12293" max="12293" width="7.5546875" style="608" customWidth="1"/>
    <col min="12294" max="12294" width="14.33203125" style="608" customWidth="1"/>
    <col min="12295" max="12295" width="7.6640625" style="608" customWidth="1"/>
    <col min="12296" max="12296" width="13.21875" style="608" customWidth="1"/>
    <col min="12297" max="12297" width="7" style="608" customWidth="1"/>
    <col min="12298" max="12298" width="8.33203125" style="608" customWidth="1"/>
    <col min="12299" max="12299" width="7.5546875" style="608" customWidth="1"/>
    <col min="12300" max="12544" width="8.88671875" style="608"/>
    <col min="12545" max="12545" width="11.5546875" style="608" customWidth="1"/>
    <col min="12546" max="12546" width="8" style="608" customWidth="1"/>
    <col min="12547" max="12547" width="6.77734375" style="608" customWidth="1"/>
    <col min="12548" max="12548" width="9.5546875" style="608" customWidth="1"/>
    <col min="12549" max="12549" width="7.5546875" style="608" customWidth="1"/>
    <col min="12550" max="12550" width="14.33203125" style="608" customWidth="1"/>
    <col min="12551" max="12551" width="7.6640625" style="608" customWidth="1"/>
    <col min="12552" max="12552" width="13.21875" style="608" customWidth="1"/>
    <col min="12553" max="12553" width="7" style="608" customWidth="1"/>
    <col min="12554" max="12554" width="8.33203125" style="608" customWidth="1"/>
    <col min="12555" max="12555" width="7.5546875" style="608" customWidth="1"/>
    <col min="12556" max="12800" width="8.88671875" style="608"/>
    <col min="12801" max="12801" width="11.5546875" style="608" customWidth="1"/>
    <col min="12802" max="12802" width="8" style="608" customWidth="1"/>
    <col min="12803" max="12803" width="6.77734375" style="608" customWidth="1"/>
    <col min="12804" max="12804" width="9.5546875" style="608" customWidth="1"/>
    <col min="12805" max="12805" width="7.5546875" style="608" customWidth="1"/>
    <col min="12806" max="12806" width="14.33203125" style="608" customWidth="1"/>
    <col min="12807" max="12807" width="7.6640625" style="608" customWidth="1"/>
    <col min="12808" max="12808" width="13.21875" style="608" customWidth="1"/>
    <col min="12809" max="12809" width="7" style="608" customWidth="1"/>
    <col min="12810" max="12810" width="8.33203125" style="608" customWidth="1"/>
    <col min="12811" max="12811" width="7.5546875" style="608" customWidth="1"/>
    <col min="12812" max="13056" width="8.88671875" style="608"/>
    <col min="13057" max="13057" width="11.5546875" style="608" customWidth="1"/>
    <col min="13058" max="13058" width="8" style="608" customWidth="1"/>
    <col min="13059" max="13059" width="6.77734375" style="608" customWidth="1"/>
    <col min="13060" max="13060" width="9.5546875" style="608" customWidth="1"/>
    <col min="13061" max="13061" width="7.5546875" style="608" customWidth="1"/>
    <col min="13062" max="13062" width="14.33203125" style="608" customWidth="1"/>
    <col min="13063" max="13063" width="7.6640625" style="608" customWidth="1"/>
    <col min="13064" max="13064" width="13.21875" style="608" customWidth="1"/>
    <col min="13065" max="13065" width="7" style="608" customWidth="1"/>
    <col min="13066" max="13066" width="8.33203125" style="608" customWidth="1"/>
    <col min="13067" max="13067" width="7.5546875" style="608" customWidth="1"/>
    <col min="13068" max="13312" width="8.88671875" style="608"/>
    <col min="13313" max="13313" width="11.5546875" style="608" customWidth="1"/>
    <col min="13314" max="13314" width="8" style="608" customWidth="1"/>
    <col min="13315" max="13315" width="6.77734375" style="608" customWidth="1"/>
    <col min="13316" max="13316" width="9.5546875" style="608" customWidth="1"/>
    <col min="13317" max="13317" width="7.5546875" style="608" customWidth="1"/>
    <col min="13318" max="13318" width="14.33203125" style="608" customWidth="1"/>
    <col min="13319" max="13319" width="7.6640625" style="608" customWidth="1"/>
    <col min="13320" max="13320" width="13.21875" style="608" customWidth="1"/>
    <col min="13321" max="13321" width="7" style="608" customWidth="1"/>
    <col min="13322" max="13322" width="8.33203125" style="608" customWidth="1"/>
    <col min="13323" max="13323" width="7.5546875" style="608" customWidth="1"/>
    <col min="13324" max="13568" width="8.88671875" style="608"/>
    <col min="13569" max="13569" width="11.5546875" style="608" customWidth="1"/>
    <col min="13570" max="13570" width="8" style="608" customWidth="1"/>
    <col min="13571" max="13571" width="6.77734375" style="608" customWidth="1"/>
    <col min="13572" max="13572" width="9.5546875" style="608" customWidth="1"/>
    <col min="13573" max="13573" width="7.5546875" style="608" customWidth="1"/>
    <col min="13574" max="13574" width="14.33203125" style="608" customWidth="1"/>
    <col min="13575" max="13575" width="7.6640625" style="608" customWidth="1"/>
    <col min="13576" max="13576" width="13.21875" style="608" customWidth="1"/>
    <col min="13577" max="13577" width="7" style="608" customWidth="1"/>
    <col min="13578" max="13578" width="8.33203125" style="608" customWidth="1"/>
    <col min="13579" max="13579" width="7.5546875" style="608" customWidth="1"/>
    <col min="13580" max="13824" width="8.88671875" style="608"/>
    <col min="13825" max="13825" width="11.5546875" style="608" customWidth="1"/>
    <col min="13826" max="13826" width="8" style="608" customWidth="1"/>
    <col min="13827" max="13827" width="6.77734375" style="608" customWidth="1"/>
    <col min="13828" max="13828" width="9.5546875" style="608" customWidth="1"/>
    <col min="13829" max="13829" width="7.5546875" style="608" customWidth="1"/>
    <col min="13830" max="13830" width="14.33203125" style="608" customWidth="1"/>
    <col min="13831" max="13831" width="7.6640625" style="608" customWidth="1"/>
    <col min="13832" max="13832" width="13.21875" style="608" customWidth="1"/>
    <col min="13833" max="13833" width="7" style="608" customWidth="1"/>
    <col min="13834" max="13834" width="8.33203125" style="608" customWidth="1"/>
    <col min="13835" max="13835" width="7.5546875" style="608" customWidth="1"/>
    <col min="13836" max="14080" width="8.88671875" style="608"/>
    <col min="14081" max="14081" width="11.5546875" style="608" customWidth="1"/>
    <col min="14082" max="14082" width="8" style="608" customWidth="1"/>
    <col min="14083" max="14083" width="6.77734375" style="608" customWidth="1"/>
    <col min="14084" max="14084" width="9.5546875" style="608" customWidth="1"/>
    <col min="14085" max="14085" width="7.5546875" style="608" customWidth="1"/>
    <col min="14086" max="14086" width="14.33203125" style="608" customWidth="1"/>
    <col min="14087" max="14087" width="7.6640625" style="608" customWidth="1"/>
    <col min="14088" max="14088" width="13.21875" style="608" customWidth="1"/>
    <col min="14089" max="14089" width="7" style="608" customWidth="1"/>
    <col min="14090" max="14090" width="8.33203125" style="608" customWidth="1"/>
    <col min="14091" max="14091" width="7.5546875" style="608" customWidth="1"/>
    <col min="14092" max="14336" width="8.88671875" style="608"/>
    <col min="14337" max="14337" width="11.5546875" style="608" customWidth="1"/>
    <col min="14338" max="14338" width="8" style="608" customWidth="1"/>
    <col min="14339" max="14339" width="6.77734375" style="608" customWidth="1"/>
    <col min="14340" max="14340" width="9.5546875" style="608" customWidth="1"/>
    <col min="14341" max="14341" width="7.5546875" style="608" customWidth="1"/>
    <col min="14342" max="14342" width="14.33203125" style="608" customWidth="1"/>
    <col min="14343" max="14343" width="7.6640625" style="608" customWidth="1"/>
    <col min="14344" max="14344" width="13.21875" style="608" customWidth="1"/>
    <col min="14345" max="14345" width="7" style="608" customWidth="1"/>
    <col min="14346" max="14346" width="8.33203125" style="608" customWidth="1"/>
    <col min="14347" max="14347" width="7.5546875" style="608" customWidth="1"/>
    <col min="14348" max="14592" width="8.88671875" style="608"/>
    <col min="14593" max="14593" width="11.5546875" style="608" customWidth="1"/>
    <col min="14594" max="14594" width="8" style="608" customWidth="1"/>
    <col min="14595" max="14595" width="6.77734375" style="608" customWidth="1"/>
    <col min="14596" max="14596" width="9.5546875" style="608" customWidth="1"/>
    <col min="14597" max="14597" width="7.5546875" style="608" customWidth="1"/>
    <col min="14598" max="14598" width="14.33203125" style="608" customWidth="1"/>
    <col min="14599" max="14599" width="7.6640625" style="608" customWidth="1"/>
    <col min="14600" max="14600" width="13.21875" style="608" customWidth="1"/>
    <col min="14601" max="14601" width="7" style="608" customWidth="1"/>
    <col min="14602" max="14602" width="8.33203125" style="608" customWidth="1"/>
    <col min="14603" max="14603" width="7.5546875" style="608" customWidth="1"/>
    <col min="14604" max="14848" width="8.88671875" style="608"/>
    <col min="14849" max="14849" width="11.5546875" style="608" customWidth="1"/>
    <col min="14850" max="14850" width="8" style="608" customWidth="1"/>
    <col min="14851" max="14851" width="6.77734375" style="608" customWidth="1"/>
    <col min="14852" max="14852" width="9.5546875" style="608" customWidth="1"/>
    <col min="14853" max="14853" width="7.5546875" style="608" customWidth="1"/>
    <col min="14854" max="14854" width="14.33203125" style="608" customWidth="1"/>
    <col min="14855" max="14855" width="7.6640625" style="608" customWidth="1"/>
    <col min="14856" max="14856" width="13.21875" style="608" customWidth="1"/>
    <col min="14857" max="14857" width="7" style="608" customWidth="1"/>
    <col min="14858" max="14858" width="8.33203125" style="608" customWidth="1"/>
    <col min="14859" max="14859" width="7.5546875" style="608" customWidth="1"/>
    <col min="14860" max="15104" width="8.88671875" style="608"/>
    <col min="15105" max="15105" width="11.5546875" style="608" customWidth="1"/>
    <col min="15106" max="15106" width="8" style="608" customWidth="1"/>
    <col min="15107" max="15107" width="6.77734375" style="608" customWidth="1"/>
    <col min="15108" max="15108" width="9.5546875" style="608" customWidth="1"/>
    <col min="15109" max="15109" width="7.5546875" style="608" customWidth="1"/>
    <col min="15110" max="15110" width="14.33203125" style="608" customWidth="1"/>
    <col min="15111" max="15111" width="7.6640625" style="608" customWidth="1"/>
    <col min="15112" max="15112" width="13.21875" style="608" customWidth="1"/>
    <col min="15113" max="15113" width="7" style="608" customWidth="1"/>
    <col min="15114" max="15114" width="8.33203125" style="608" customWidth="1"/>
    <col min="15115" max="15115" width="7.5546875" style="608" customWidth="1"/>
    <col min="15116" max="15360" width="8.88671875" style="608"/>
    <col min="15361" max="15361" width="11.5546875" style="608" customWidth="1"/>
    <col min="15362" max="15362" width="8" style="608" customWidth="1"/>
    <col min="15363" max="15363" width="6.77734375" style="608" customWidth="1"/>
    <col min="15364" max="15364" width="9.5546875" style="608" customWidth="1"/>
    <col min="15365" max="15365" width="7.5546875" style="608" customWidth="1"/>
    <col min="15366" max="15366" width="14.33203125" style="608" customWidth="1"/>
    <col min="15367" max="15367" width="7.6640625" style="608" customWidth="1"/>
    <col min="15368" max="15368" width="13.21875" style="608" customWidth="1"/>
    <col min="15369" max="15369" width="7" style="608" customWidth="1"/>
    <col min="15370" max="15370" width="8.33203125" style="608" customWidth="1"/>
    <col min="15371" max="15371" width="7.5546875" style="608" customWidth="1"/>
    <col min="15372" max="15616" width="8.88671875" style="608"/>
    <col min="15617" max="15617" width="11.5546875" style="608" customWidth="1"/>
    <col min="15618" max="15618" width="8" style="608" customWidth="1"/>
    <col min="15619" max="15619" width="6.77734375" style="608" customWidth="1"/>
    <col min="15620" max="15620" width="9.5546875" style="608" customWidth="1"/>
    <col min="15621" max="15621" width="7.5546875" style="608" customWidth="1"/>
    <col min="15622" max="15622" width="14.33203125" style="608" customWidth="1"/>
    <col min="15623" max="15623" width="7.6640625" style="608" customWidth="1"/>
    <col min="15624" max="15624" width="13.21875" style="608" customWidth="1"/>
    <col min="15625" max="15625" width="7" style="608" customWidth="1"/>
    <col min="15626" max="15626" width="8.33203125" style="608" customWidth="1"/>
    <col min="15627" max="15627" width="7.5546875" style="608" customWidth="1"/>
    <col min="15628" max="15872" width="8.88671875" style="608"/>
    <col min="15873" max="15873" width="11.5546875" style="608" customWidth="1"/>
    <col min="15874" max="15874" width="8" style="608" customWidth="1"/>
    <col min="15875" max="15875" width="6.77734375" style="608" customWidth="1"/>
    <col min="15876" max="15876" width="9.5546875" style="608" customWidth="1"/>
    <col min="15877" max="15877" width="7.5546875" style="608" customWidth="1"/>
    <col min="15878" max="15878" width="14.33203125" style="608" customWidth="1"/>
    <col min="15879" max="15879" width="7.6640625" style="608" customWidth="1"/>
    <col min="15880" max="15880" width="13.21875" style="608" customWidth="1"/>
    <col min="15881" max="15881" width="7" style="608" customWidth="1"/>
    <col min="15882" max="15882" width="8.33203125" style="608" customWidth="1"/>
    <col min="15883" max="15883" width="7.5546875" style="608" customWidth="1"/>
    <col min="15884" max="16128" width="8.88671875" style="608"/>
    <col min="16129" max="16129" width="11.5546875" style="608" customWidth="1"/>
    <col min="16130" max="16130" width="8" style="608" customWidth="1"/>
    <col min="16131" max="16131" width="6.77734375" style="608" customWidth="1"/>
    <col min="16132" max="16132" width="9.5546875" style="608" customWidth="1"/>
    <col min="16133" max="16133" width="7.5546875" style="608" customWidth="1"/>
    <col min="16134" max="16134" width="14.33203125" style="608" customWidth="1"/>
    <col min="16135" max="16135" width="7.6640625" style="608" customWidth="1"/>
    <col min="16136" max="16136" width="13.21875" style="608" customWidth="1"/>
    <col min="16137" max="16137" width="7" style="608" customWidth="1"/>
    <col min="16138" max="16138" width="8.33203125" style="608" customWidth="1"/>
    <col min="16139" max="16139" width="7.5546875" style="608" customWidth="1"/>
    <col min="16140" max="16384" width="8.88671875" style="608"/>
  </cols>
  <sheetData>
    <row r="1" spans="1:12" ht="31.5" x14ac:dyDescent="0.4">
      <c r="A1" s="25" t="s">
        <v>95</v>
      </c>
      <c r="D1" s="644"/>
      <c r="E1" s="140"/>
      <c r="F1" s="138"/>
      <c r="G1" s="131"/>
      <c r="H1" s="131"/>
    </row>
    <row r="2" spans="1:12" ht="29.25" customHeight="1" x14ac:dyDescent="0.15">
      <c r="A2" s="35" t="s">
        <v>96</v>
      </c>
      <c r="D2" s="1371"/>
      <c r="F2" s="608" t="s">
        <v>1193</v>
      </c>
    </row>
    <row r="3" spans="1:12" ht="25.5" customHeight="1" x14ac:dyDescent="0.15">
      <c r="A3" s="2604" t="s">
        <v>97</v>
      </c>
      <c r="B3" s="2606" t="s">
        <v>98</v>
      </c>
      <c r="C3" s="2601" t="s">
        <v>69</v>
      </c>
      <c r="D3" s="2601" t="s">
        <v>1194</v>
      </c>
      <c r="E3" s="2601" t="s">
        <v>69</v>
      </c>
      <c r="F3" s="2601" t="s">
        <v>99</v>
      </c>
      <c r="G3" s="2601" t="s">
        <v>69</v>
      </c>
      <c r="H3" s="2603" t="s">
        <v>100</v>
      </c>
      <c r="I3" s="2603"/>
      <c r="J3" s="2599" t="s">
        <v>101</v>
      </c>
    </row>
    <row r="4" spans="1:12" ht="29.25" customHeight="1" x14ac:dyDescent="0.15">
      <c r="A4" s="2605"/>
      <c r="B4" s="2607"/>
      <c r="C4" s="2602"/>
      <c r="D4" s="2602"/>
      <c r="E4" s="2602"/>
      <c r="F4" s="2602"/>
      <c r="G4" s="2602"/>
      <c r="H4" s="653" t="s">
        <v>102</v>
      </c>
      <c r="I4" s="653" t="s">
        <v>99</v>
      </c>
      <c r="J4" s="2600"/>
    </row>
    <row r="5" spans="1:12" ht="36" customHeight="1" x14ac:dyDescent="0.15">
      <c r="A5" s="654" t="s">
        <v>103</v>
      </c>
      <c r="B5" s="1408">
        <f>SUM(B6:B10)</f>
        <v>129905</v>
      </c>
      <c r="C5" s="1409">
        <f t="shared" ref="C5:G5" si="0">SUM(C6:C10)</f>
        <v>100</v>
      </c>
      <c r="D5" s="1410">
        <f t="shared" si="0"/>
        <v>184013632</v>
      </c>
      <c r="E5" s="1411">
        <f t="shared" si="0"/>
        <v>99.999999999999986</v>
      </c>
      <c r="F5" s="1411">
        <f t="shared" si="0"/>
        <v>92350264</v>
      </c>
      <c r="G5" s="1412">
        <f t="shared" si="0"/>
        <v>100</v>
      </c>
      <c r="H5" s="1413">
        <f>(D5/B5)/12</f>
        <v>118.04371912808078</v>
      </c>
      <c r="I5" s="1413">
        <f>(F5/B5)/12</f>
        <v>59.242179541459784</v>
      </c>
      <c r="J5" s="1279">
        <v>501.87</v>
      </c>
    </row>
    <row r="6" spans="1:12" ht="36" customHeight="1" x14ac:dyDescent="0.15">
      <c r="A6" s="655" t="s">
        <v>104</v>
      </c>
      <c r="B6" s="1414">
        <v>83081</v>
      </c>
      <c r="C6" s="1415">
        <f>B6/$B$5*100</f>
        <v>63.955198029329132</v>
      </c>
      <c r="D6" s="1416">
        <v>105447532</v>
      </c>
      <c r="E6" s="1415">
        <f>D6/$D$5*100</f>
        <v>57.304195810884273</v>
      </c>
      <c r="F6" s="1417">
        <v>44518015</v>
      </c>
      <c r="G6" s="1418">
        <f>F6/$F$5*100</f>
        <v>48.205617473925145</v>
      </c>
      <c r="H6" s="1419">
        <f>D6/12/B6</f>
        <v>105.76779688897984</v>
      </c>
      <c r="I6" s="1419">
        <f>(F6/B6)/12</f>
        <v>44.653224965194603</v>
      </c>
      <c r="J6" s="1279">
        <v>422.18</v>
      </c>
    </row>
    <row r="7" spans="1:12" ht="36" customHeight="1" x14ac:dyDescent="0.15">
      <c r="A7" s="655" t="s">
        <v>1195</v>
      </c>
      <c r="B7" s="1414">
        <v>104</v>
      </c>
      <c r="C7" s="1415">
        <f>B7/$B$5*100</f>
        <v>8.0058504291597707E-2</v>
      </c>
      <c r="D7" s="1417">
        <v>1390163</v>
      </c>
      <c r="E7" s="1415">
        <f>D7/$D$5*100</f>
        <v>0.75546739928485296</v>
      </c>
      <c r="F7" s="1417">
        <v>808689</v>
      </c>
      <c r="G7" s="1418">
        <f>F7/$F$5*100</f>
        <v>0.8756758941154732</v>
      </c>
      <c r="H7" s="1419">
        <f>D7/12/B7</f>
        <v>1113.9126602564104</v>
      </c>
      <c r="I7" s="1419">
        <f>(F7/B7)/12</f>
        <v>647.98798076923083</v>
      </c>
      <c r="J7" s="1279">
        <v>784.56</v>
      </c>
      <c r="L7" s="652"/>
    </row>
    <row r="8" spans="1:12" ht="36" customHeight="1" x14ac:dyDescent="0.15">
      <c r="A8" s="655" t="s">
        <v>1196</v>
      </c>
      <c r="B8" s="1414">
        <v>46602</v>
      </c>
      <c r="C8" s="1415">
        <f>B8/$B$5*100</f>
        <v>35.873907855740732</v>
      </c>
      <c r="D8" s="1417">
        <v>51050332</v>
      </c>
      <c r="E8" s="1415">
        <f>D8/$D$5*100</f>
        <v>27.742690280685288</v>
      </c>
      <c r="F8" s="1407">
        <v>40052114</v>
      </c>
      <c r="G8" s="1418">
        <f>F8/$F$5*100</f>
        <v>43.369788309430277</v>
      </c>
      <c r="H8" s="1419">
        <f>D8/12/B8</f>
        <v>91.287805959686992</v>
      </c>
      <c r="I8" s="1419">
        <f>(F8/B8)/12</f>
        <v>71.620878216957792</v>
      </c>
      <c r="J8" s="1279">
        <v>581.72</v>
      </c>
      <c r="L8" s="693"/>
    </row>
    <row r="9" spans="1:12" ht="36" customHeight="1" x14ac:dyDescent="0.15">
      <c r="A9" s="656" t="s">
        <v>105</v>
      </c>
      <c r="B9" s="1420">
        <v>118</v>
      </c>
      <c r="C9" s="1415">
        <f>B9/$B$5*100</f>
        <v>9.0835610638543549E-2</v>
      </c>
      <c r="D9" s="1421">
        <v>11663076</v>
      </c>
      <c r="E9" s="1415">
        <f>D9/$D$5*100</f>
        <v>6.3381586859825685</v>
      </c>
      <c r="F9" s="1421">
        <v>1774324</v>
      </c>
      <c r="G9" s="1418">
        <f>F9/$F$5*100</f>
        <v>1.9212982433921357</v>
      </c>
      <c r="H9" s="1419">
        <f>D9/12/B9</f>
        <v>8236.6355932203387</v>
      </c>
      <c r="I9" s="1419">
        <f>(F9/B9)/12</f>
        <v>1253.0536723163841</v>
      </c>
      <c r="J9" s="1279">
        <v>152.13</v>
      </c>
    </row>
    <row r="10" spans="1:12" ht="36" customHeight="1" x14ac:dyDescent="0.15">
      <c r="A10" s="657" t="s">
        <v>1197</v>
      </c>
      <c r="B10" s="1422">
        <v>0</v>
      </c>
      <c r="C10" s="1423">
        <f>B10/$B$5*100</f>
        <v>0</v>
      </c>
      <c r="D10" s="1424">
        <v>14462529</v>
      </c>
      <c r="E10" s="1423">
        <f>D10/$D$5*100</f>
        <v>7.8594878231630139</v>
      </c>
      <c r="F10" s="1424">
        <v>5197122</v>
      </c>
      <c r="G10" s="1425">
        <f>F10/$F$5*100</f>
        <v>5.6276200791369693</v>
      </c>
      <c r="H10" s="1426">
        <v>0</v>
      </c>
      <c r="I10" s="1426">
        <v>0</v>
      </c>
      <c r="J10" s="1279">
        <v>359.35</v>
      </c>
    </row>
    <row r="11" spans="1:12" ht="19.5" customHeight="1" x14ac:dyDescent="0.15">
      <c r="A11" s="353" t="s">
        <v>1198</v>
      </c>
      <c r="B11" s="163"/>
      <c r="C11" s="163"/>
      <c r="D11" s="163"/>
      <c r="E11" s="163"/>
      <c r="F11" s="163"/>
      <c r="G11" s="163"/>
      <c r="H11" s="163"/>
      <c r="I11" s="163"/>
      <c r="J11" s="163"/>
    </row>
    <row r="12" spans="1:12" ht="10.5" customHeight="1" x14ac:dyDescent="0.15">
      <c r="A12" s="353"/>
      <c r="B12" s="163"/>
      <c r="C12" s="163"/>
      <c r="D12" s="163"/>
      <c r="E12" s="163"/>
      <c r="F12" s="163"/>
      <c r="G12" s="163"/>
      <c r="H12" s="163"/>
      <c r="I12" s="163"/>
      <c r="J12" s="163"/>
    </row>
    <row r="13" spans="1:12" ht="29.25" customHeight="1" x14ac:dyDescent="0.15">
      <c r="A13" s="658" t="s">
        <v>106</v>
      </c>
      <c r="B13" s="163"/>
      <c r="C13" s="163"/>
      <c r="D13" s="163"/>
      <c r="E13" s="163"/>
      <c r="F13" s="163"/>
      <c r="G13" s="163"/>
      <c r="H13" s="163"/>
      <c r="I13" s="163"/>
      <c r="J13" s="163"/>
    </row>
    <row r="14" spans="1:12" ht="10.5" hidden="1" customHeight="1" x14ac:dyDescent="0.3">
      <c r="A14" s="659"/>
      <c r="B14" s="163"/>
      <c r="C14" s="163"/>
      <c r="D14" s="163"/>
      <c r="E14" s="163"/>
      <c r="F14" s="163"/>
      <c r="G14" s="163"/>
      <c r="H14" s="163"/>
      <c r="I14" s="163"/>
      <c r="J14" s="163"/>
    </row>
    <row r="15" spans="1:12" s="341" customFormat="1" ht="42.75" customHeight="1" x14ac:dyDescent="0.15">
      <c r="A15" s="2584" t="s">
        <v>107</v>
      </c>
      <c r="B15" s="2585"/>
      <c r="C15" s="2586" t="s">
        <v>98</v>
      </c>
      <c r="D15" s="2587"/>
      <c r="E15" s="461" t="s">
        <v>69</v>
      </c>
      <c r="F15" s="461" t="s">
        <v>1194</v>
      </c>
      <c r="G15" s="461" t="s">
        <v>69</v>
      </c>
      <c r="H15" s="461" t="s">
        <v>99</v>
      </c>
      <c r="I15" s="2578" t="s">
        <v>69</v>
      </c>
      <c r="J15" s="2579"/>
    </row>
    <row r="16" spans="1:12" s="341" customFormat="1" ht="42.75" customHeight="1" x14ac:dyDescent="0.15">
      <c r="A16" s="2591" t="s">
        <v>108</v>
      </c>
      <c r="B16" s="2592"/>
      <c r="C16" s="2593">
        <f>SUM(C17:D24)</f>
        <v>129905</v>
      </c>
      <c r="D16" s="2594"/>
      <c r="E16" s="1427"/>
      <c r="F16" s="1427">
        <f>SUM(F17:F24)</f>
        <v>184013632</v>
      </c>
      <c r="G16" s="1427">
        <f>SUM(G17:G24)</f>
        <v>100</v>
      </c>
      <c r="H16" s="1427">
        <f>SUM(H17:H24)</f>
        <v>92350264</v>
      </c>
      <c r="I16" s="2580">
        <f>SUM(I17:J24)</f>
        <v>99.999999999999986</v>
      </c>
      <c r="J16" s="2581"/>
    </row>
    <row r="17" spans="1:10" s="341" customFormat="1" ht="42.75" customHeight="1" x14ac:dyDescent="0.15">
      <c r="A17" s="2588" t="s">
        <v>109</v>
      </c>
      <c r="B17" s="2590"/>
      <c r="C17" s="2608">
        <v>30997</v>
      </c>
      <c r="D17" s="2609"/>
      <c r="E17" s="1428">
        <f>C17/$C$16*100</f>
        <v>23.861283245448597</v>
      </c>
      <c r="F17" s="1429">
        <v>22981060</v>
      </c>
      <c r="G17" s="1428">
        <f>F17/$F$16*100</f>
        <v>12.488781265944471</v>
      </c>
      <c r="H17" s="1430">
        <v>11639455</v>
      </c>
      <c r="I17" s="2574">
        <f>H17/$H$16*100</f>
        <v>12.603596888472349</v>
      </c>
      <c r="J17" s="2575"/>
    </row>
    <row r="18" spans="1:10" s="341" customFormat="1" ht="42.75" customHeight="1" x14ac:dyDescent="0.15">
      <c r="A18" s="2588" t="s">
        <v>110</v>
      </c>
      <c r="B18" s="2590"/>
      <c r="C18" s="2608">
        <v>30527</v>
      </c>
      <c r="D18" s="2609"/>
      <c r="E18" s="1428">
        <f t="shared" ref="E18:E24" si="1">C18/$C$16*100</f>
        <v>23.499480389515416</v>
      </c>
      <c r="F18" s="1429">
        <v>25324396</v>
      </c>
      <c r="G18" s="1428">
        <f t="shared" ref="G18:G24" si="2">F18/$F$16*100</f>
        <v>13.762239093242831</v>
      </c>
      <c r="H18" s="1430">
        <v>13520733</v>
      </c>
      <c r="I18" s="2574">
        <f t="shared" ref="I18:I24" si="3">H18/$H$16*100</f>
        <v>14.640708552820165</v>
      </c>
      <c r="J18" s="2575"/>
    </row>
    <row r="19" spans="1:10" s="341" customFormat="1" ht="42.75" customHeight="1" x14ac:dyDescent="0.15">
      <c r="A19" s="2588" t="s">
        <v>111</v>
      </c>
      <c r="B19" s="2590"/>
      <c r="C19" s="2576">
        <v>30835</v>
      </c>
      <c r="D19" s="2577"/>
      <c r="E19" s="1428">
        <f t="shared" si="1"/>
        <v>23.736576729148222</v>
      </c>
      <c r="F19" s="1429">
        <v>48188963</v>
      </c>
      <c r="G19" s="1428">
        <f t="shared" si="2"/>
        <v>26.187713636346245</v>
      </c>
      <c r="H19" s="1430">
        <v>24968543</v>
      </c>
      <c r="I19" s="2574">
        <f t="shared" si="3"/>
        <v>27.036785731332614</v>
      </c>
      <c r="J19" s="2575"/>
    </row>
    <row r="20" spans="1:10" s="341" customFormat="1" ht="42.75" customHeight="1" x14ac:dyDescent="0.15">
      <c r="A20" s="2588" t="s">
        <v>62</v>
      </c>
      <c r="B20" s="462" t="s">
        <v>112</v>
      </c>
      <c r="C20" s="2576">
        <v>16209</v>
      </c>
      <c r="D20" s="2577"/>
      <c r="E20" s="1428">
        <f t="shared" si="1"/>
        <v>12.477579769831801</v>
      </c>
      <c r="F20" s="1429">
        <v>39399772</v>
      </c>
      <c r="G20" s="1428">
        <f t="shared" si="2"/>
        <v>21.411333264700737</v>
      </c>
      <c r="H20" s="1430">
        <v>22978046</v>
      </c>
      <c r="I20" s="2574">
        <f t="shared" si="3"/>
        <v>24.881408027160592</v>
      </c>
      <c r="J20" s="2575"/>
    </row>
    <row r="21" spans="1:10" s="341" customFormat="1" ht="42.75" customHeight="1" x14ac:dyDescent="0.15">
      <c r="A21" s="2589"/>
      <c r="B21" s="660" t="s">
        <v>113</v>
      </c>
      <c r="C21" s="2597">
        <v>17</v>
      </c>
      <c r="D21" s="2598"/>
      <c r="E21" s="1428">
        <f t="shared" si="1"/>
        <v>1.3086486278434241E-2</v>
      </c>
      <c r="F21" s="1431">
        <v>897868</v>
      </c>
      <c r="G21" s="1428">
        <f t="shared" si="2"/>
        <v>0.48793558946763244</v>
      </c>
      <c r="H21" s="1430">
        <v>139131</v>
      </c>
      <c r="I21" s="2574">
        <f t="shared" si="3"/>
        <v>0.15065576856391011</v>
      </c>
      <c r="J21" s="2575"/>
    </row>
    <row r="22" spans="1:10" s="341" customFormat="1" ht="42.75" customHeight="1" x14ac:dyDescent="0.15">
      <c r="A22" s="2588" t="s">
        <v>114</v>
      </c>
      <c r="B22" s="462" t="s">
        <v>112</v>
      </c>
      <c r="C22" s="2576">
        <v>21219</v>
      </c>
      <c r="D22" s="2577"/>
      <c r="E22" s="1428">
        <f t="shared" si="1"/>
        <v>16.334244255417421</v>
      </c>
      <c r="F22" s="1429">
        <v>21993836</v>
      </c>
      <c r="G22" s="1428">
        <f t="shared" si="2"/>
        <v>11.95228623062013</v>
      </c>
      <c r="H22" s="1430">
        <v>12272041</v>
      </c>
      <c r="I22" s="2574">
        <f t="shared" si="3"/>
        <v>13.288582477685173</v>
      </c>
      <c r="J22" s="2575"/>
    </row>
    <row r="23" spans="1:10" s="341" customFormat="1" ht="42.75" customHeight="1" x14ac:dyDescent="0.15">
      <c r="A23" s="2588"/>
      <c r="B23" s="462" t="s">
        <v>113</v>
      </c>
      <c r="C23" s="2576">
        <v>101</v>
      </c>
      <c r="D23" s="2577"/>
      <c r="E23" s="1428">
        <f t="shared" si="1"/>
        <v>7.7749124360109306E-2</v>
      </c>
      <c r="F23" s="1429">
        <v>10765208</v>
      </c>
      <c r="G23" s="1428">
        <f t="shared" si="2"/>
        <v>5.8502230965149362</v>
      </c>
      <c r="H23" s="1430">
        <v>1635193</v>
      </c>
      <c r="I23" s="2574">
        <f t="shared" si="3"/>
        <v>1.7706424748282257</v>
      </c>
      <c r="J23" s="2575"/>
    </row>
    <row r="24" spans="1:10" s="341" customFormat="1" ht="42.75" customHeight="1" x14ac:dyDescent="0.15">
      <c r="A24" s="2582" t="s">
        <v>1199</v>
      </c>
      <c r="B24" s="2583"/>
      <c r="C24" s="2595"/>
      <c r="D24" s="2596"/>
      <c r="E24" s="1432">
        <f t="shared" si="1"/>
        <v>0</v>
      </c>
      <c r="F24" s="1433">
        <v>14462529</v>
      </c>
      <c r="G24" s="1432">
        <f t="shared" si="2"/>
        <v>7.8594878231630139</v>
      </c>
      <c r="H24" s="1434">
        <v>5197122</v>
      </c>
      <c r="I24" s="2572">
        <f t="shared" si="3"/>
        <v>5.6276200791369693</v>
      </c>
      <c r="J24" s="2573"/>
    </row>
    <row r="25" spans="1:10" ht="41.25" customHeight="1" x14ac:dyDescent="0.3">
      <c r="A25" s="661" t="s">
        <v>1189</v>
      </c>
      <c r="B25" s="662"/>
      <c r="C25" s="663"/>
      <c r="D25" s="663"/>
      <c r="E25" s="664"/>
      <c r="F25" s="664"/>
      <c r="G25" s="163"/>
      <c r="H25" s="167"/>
      <c r="I25" s="167"/>
      <c r="J25" s="163"/>
    </row>
    <row r="26" spans="1:10" x14ac:dyDescent="0.15">
      <c r="H26" s="13"/>
      <c r="I26" s="13"/>
    </row>
  </sheetData>
  <sheetProtection password="CC19" sheet="1" objects="1" scenarios="1"/>
  <mergeCells count="37">
    <mergeCell ref="A3:A4"/>
    <mergeCell ref="B3:B4"/>
    <mergeCell ref="C3:C4"/>
    <mergeCell ref="D3:D4"/>
    <mergeCell ref="C18:D18"/>
    <mergeCell ref="C17:D17"/>
    <mergeCell ref="J3:J4"/>
    <mergeCell ref="E3:E4"/>
    <mergeCell ref="F3:F4"/>
    <mergeCell ref="G3:G4"/>
    <mergeCell ref="H3:I3"/>
    <mergeCell ref="A24:B24"/>
    <mergeCell ref="A15:B15"/>
    <mergeCell ref="C15:D15"/>
    <mergeCell ref="A20:A21"/>
    <mergeCell ref="A19:B19"/>
    <mergeCell ref="A22:A23"/>
    <mergeCell ref="A16:B16"/>
    <mergeCell ref="C16:D16"/>
    <mergeCell ref="A17:B17"/>
    <mergeCell ref="A18:B18"/>
    <mergeCell ref="C24:D24"/>
    <mergeCell ref="C21:D21"/>
    <mergeCell ref="C22:D22"/>
    <mergeCell ref="C23:D23"/>
    <mergeCell ref="I15:J15"/>
    <mergeCell ref="I16:J16"/>
    <mergeCell ref="I17:J17"/>
    <mergeCell ref="I18:J18"/>
    <mergeCell ref="I23:J23"/>
    <mergeCell ref="I24:J24"/>
    <mergeCell ref="I19:J19"/>
    <mergeCell ref="C19:D19"/>
    <mergeCell ref="C20:D20"/>
    <mergeCell ref="I20:J20"/>
    <mergeCell ref="I21:J21"/>
    <mergeCell ref="I22:J22"/>
  </mergeCells>
  <phoneticPr fontId="65" type="noConversion"/>
  <pageMargins left="0.75" right="0.63" top="1" bottom="1" header="0.5" footer="0.5"/>
  <pageSetup paperSize="9" scale="80" firstPageNumber="12" orientation="portrait" useFirstPageNumber="1" r:id="rId1"/>
  <headerFooter alignWithMargins="0">
    <oddFooter>&amp;C- &amp;P -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AK173"/>
  <sheetViews>
    <sheetView view="pageBreakPreview" zoomScaleNormal="80" zoomScaleSheetLayoutView="100" workbookViewId="0">
      <pane xSplit="3" ySplit="12" topLeftCell="D16" activePane="bottomRight" state="frozen"/>
      <selection pane="topRight" activeCell="D1" sqref="D1"/>
      <selection pane="bottomLeft" activeCell="A13" sqref="A13"/>
      <selection pane="bottomRight" activeCell="C8" sqref="C8"/>
    </sheetView>
  </sheetViews>
  <sheetFormatPr defaultRowHeight="16.5" x14ac:dyDescent="0.2"/>
  <cols>
    <col min="1" max="1" width="6.21875" style="64" customWidth="1"/>
    <col min="2" max="2" width="18" style="64" customWidth="1"/>
    <col min="3" max="3" width="19.88671875" style="64" customWidth="1"/>
    <col min="4" max="9" width="10.77734375" style="64" customWidth="1"/>
    <col min="10" max="10" width="12.77734375" style="64" bestFit="1" customWidth="1"/>
    <col min="11" max="11" width="11.33203125" style="64" customWidth="1"/>
    <col min="12" max="12" width="10.77734375" style="64" customWidth="1"/>
    <col min="13" max="13" width="11.6640625" style="64" customWidth="1"/>
    <col min="14" max="14" width="11.77734375" style="64" customWidth="1"/>
    <col min="15" max="15" width="10.77734375" style="64" customWidth="1"/>
    <col min="16" max="16" width="11.5546875" style="64" customWidth="1"/>
    <col min="17" max="18" width="10.77734375" style="64" customWidth="1"/>
    <col min="19" max="19" width="11.5546875" style="64" customWidth="1"/>
    <col min="20" max="20" width="11.77734375" style="64" customWidth="1"/>
    <col min="21" max="21" width="11.5546875" style="64" customWidth="1"/>
    <col min="22" max="32" width="10.77734375" style="64" customWidth="1"/>
    <col min="33" max="33" width="12.77734375" style="264" bestFit="1" customWidth="1"/>
    <col min="34" max="34" width="11.33203125" style="264" customWidth="1"/>
    <col min="35" max="37" width="10.77734375" style="264" customWidth="1"/>
    <col min="38" max="16384" width="8.88671875" style="64"/>
  </cols>
  <sheetData>
    <row r="1" spans="1:37" s="40" customFormat="1" ht="28.5" customHeight="1" x14ac:dyDescent="0.25">
      <c r="B1" s="123"/>
      <c r="C1" s="38" t="s">
        <v>760</v>
      </c>
      <c r="D1" s="58"/>
      <c r="E1" s="58"/>
      <c r="F1" s="58"/>
      <c r="G1" s="58"/>
      <c r="H1" s="58"/>
      <c r="I1" s="58"/>
      <c r="J1" s="58"/>
      <c r="K1" s="38" t="s">
        <v>760</v>
      </c>
      <c r="L1" s="58"/>
      <c r="M1" s="58"/>
      <c r="N1" s="58"/>
      <c r="P1" s="38"/>
      <c r="R1" s="58"/>
      <c r="T1" s="58"/>
      <c r="V1" s="38" t="s">
        <v>760</v>
      </c>
      <c r="X1" s="59"/>
      <c r="Y1" s="58"/>
      <c r="AA1" s="59"/>
      <c r="AB1" s="38"/>
      <c r="AD1" s="58"/>
      <c r="AE1" s="58"/>
      <c r="AF1" s="58"/>
      <c r="AG1" s="257"/>
      <c r="AH1" s="194"/>
      <c r="AI1" s="194"/>
      <c r="AJ1" s="194"/>
      <c r="AK1" s="194"/>
    </row>
    <row r="2" spans="1:37" s="50" customFormat="1" ht="16.5" customHeight="1" x14ac:dyDescent="0.15">
      <c r="A2" s="42"/>
      <c r="B2" s="61"/>
      <c r="C2" s="40"/>
      <c r="E2" s="62" t="s">
        <v>821</v>
      </c>
      <c r="F2" s="40"/>
      <c r="G2" s="40"/>
      <c r="H2" s="40"/>
      <c r="I2" s="62"/>
      <c r="J2" s="62" t="s">
        <v>821</v>
      </c>
      <c r="K2" s="40"/>
      <c r="L2" s="40"/>
      <c r="N2" s="62"/>
      <c r="O2" s="62" t="s">
        <v>821</v>
      </c>
      <c r="P2" s="40"/>
      <c r="Q2" s="40"/>
      <c r="R2" s="40"/>
      <c r="T2" s="62"/>
      <c r="U2" s="62" t="s">
        <v>821</v>
      </c>
      <c r="V2" s="40"/>
      <c r="W2" s="40"/>
      <c r="Y2" s="62"/>
      <c r="Z2" s="62"/>
      <c r="AA2" s="62" t="s">
        <v>821</v>
      </c>
      <c r="AB2" s="63"/>
      <c r="AC2" s="63"/>
      <c r="AE2" s="62"/>
      <c r="AF2" s="62"/>
      <c r="AG2" s="259" t="s">
        <v>821</v>
      </c>
      <c r="AH2" s="470"/>
      <c r="AI2" s="470"/>
      <c r="AJ2" s="470"/>
      <c r="AK2" s="470"/>
    </row>
    <row r="3" spans="1:37" s="297" customFormat="1" ht="19.5" customHeight="1" x14ac:dyDescent="0.15">
      <c r="A3" s="1005" t="s">
        <v>107</v>
      </c>
      <c r="B3" s="1005" t="s">
        <v>248</v>
      </c>
      <c r="C3" s="1005" t="s">
        <v>342</v>
      </c>
      <c r="D3" s="837" t="s">
        <v>1083</v>
      </c>
      <c r="E3" s="1007">
        <v>1983</v>
      </c>
      <c r="F3" s="1007">
        <v>1984</v>
      </c>
      <c r="G3" s="1008">
        <v>1985</v>
      </c>
      <c r="H3" s="1008">
        <v>1986</v>
      </c>
      <c r="I3" s="1008">
        <v>1987</v>
      </c>
      <c r="J3" s="1008">
        <v>1988</v>
      </c>
      <c r="K3" s="1008">
        <v>1989</v>
      </c>
      <c r="L3" s="1009">
        <v>1990</v>
      </c>
      <c r="M3" s="1009">
        <v>1991</v>
      </c>
      <c r="N3" s="1009">
        <v>1992</v>
      </c>
      <c r="O3" s="1009">
        <v>1993</v>
      </c>
      <c r="P3" s="1009">
        <v>1994</v>
      </c>
      <c r="Q3" s="1010">
        <v>1995</v>
      </c>
      <c r="R3" s="1010">
        <v>1996</v>
      </c>
      <c r="S3" s="1010">
        <v>1997</v>
      </c>
      <c r="T3" s="1010">
        <v>1998</v>
      </c>
      <c r="U3" s="1010">
        <v>1999</v>
      </c>
      <c r="V3" s="1011">
        <v>2000</v>
      </c>
      <c r="W3" s="1011">
        <v>2001</v>
      </c>
      <c r="X3" s="1011">
        <v>2002</v>
      </c>
      <c r="Y3" s="1011">
        <v>2003</v>
      </c>
      <c r="Z3" s="1011">
        <v>2004</v>
      </c>
      <c r="AA3" s="1012">
        <v>2005</v>
      </c>
      <c r="AB3" s="1012">
        <v>2006</v>
      </c>
      <c r="AC3" s="1013">
        <v>2007</v>
      </c>
      <c r="AD3" s="1013">
        <v>2008</v>
      </c>
      <c r="AE3" s="1013">
        <v>2009</v>
      </c>
      <c r="AF3" s="1014">
        <v>2010</v>
      </c>
      <c r="AG3" s="1014">
        <v>2011</v>
      </c>
      <c r="AH3" s="1014">
        <v>2012</v>
      </c>
      <c r="AI3" s="846">
        <v>2013</v>
      </c>
      <c r="AJ3" s="846">
        <v>2014</v>
      </c>
      <c r="AK3" s="846">
        <v>2015</v>
      </c>
    </row>
    <row r="4" spans="1:37" s="2033" customFormat="1" ht="19.5" customHeight="1" x14ac:dyDescent="0.15">
      <c r="A4" s="2746" t="s">
        <v>343</v>
      </c>
      <c r="B4" s="613" t="s">
        <v>44</v>
      </c>
      <c r="C4" s="613">
        <f>SUM(D4:AK4)</f>
        <v>2560505.65</v>
      </c>
      <c r="D4" s="613">
        <f>SUM(D5:D12)</f>
        <v>80901.569999999978</v>
      </c>
      <c r="E4" s="613">
        <f t="shared" ref="E4:AI4" si="0">SUM(E5:E12)</f>
        <v>19724.89</v>
      </c>
      <c r="F4" s="613">
        <f t="shared" si="0"/>
        <v>43490.720000000001</v>
      </c>
      <c r="G4" s="613">
        <f t="shared" si="0"/>
        <v>22824.030000000002</v>
      </c>
      <c r="H4" s="613">
        <f t="shared" si="0"/>
        <v>24255.41</v>
      </c>
      <c r="I4" s="613">
        <f t="shared" si="0"/>
        <v>69298.22</v>
      </c>
      <c r="J4" s="613">
        <f t="shared" si="0"/>
        <v>108027.87</v>
      </c>
      <c r="K4" s="613">
        <f t="shared" si="0"/>
        <v>66716.78</v>
      </c>
      <c r="L4" s="613">
        <f t="shared" si="0"/>
        <v>47347.199999999997</v>
      </c>
      <c r="M4" s="613">
        <f t="shared" si="0"/>
        <v>109216.17</v>
      </c>
      <c r="N4" s="613">
        <f t="shared" si="0"/>
        <v>150519.49</v>
      </c>
      <c r="O4" s="613">
        <f t="shared" si="0"/>
        <v>85165.719999999987</v>
      </c>
      <c r="P4" s="613">
        <f t="shared" si="0"/>
        <v>76127.27</v>
      </c>
      <c r="Q4" s="613">
        <f t="shared" si="0"/>
        <v>58965.020000000004</v>
      </c>
      <c r="R4" s="613">
        <f t="shared" si="0"/>
        <v>58824.25</v>
      </c>
      <c r="S4" s="613">
        <f t="shared" si="0"/>
        <v>107468.34999999999</v>
      </c>
      <c r="T4" s="613">
        <f t="shared" si="0"/>
        <v>55894.23</v>
      </c>
      <c r="U4" s="613">
        <f t="shared" si="0"/>
        <v>70525.649999999994</v>
      </c>
      <c r="V4" s="613">
        <f t="shared" si="0"/>
        <v>31382.250000000004</v>
      </c>
      <c r="W4" s="613">
        <f t="shared" si="0"/>
        <v>92936.2</v>
      </c>
      <c r="X4" s="613">
        <f t="shared" si="0"/>
        <v>130109.60999999999</v>
      </c>
      <c r="Y4" s="613">
        <f t="shared" si="0"/>
        <v>61131.429999999993</v>
      </c>
      <c r="Z4" s="613">
        <f t="shared" si="0"/>
        <v>96068.640000000014</v>
      </c>
      <c r="AA4" s="613">
        <f t="shared" si="0"/>
        <v>114994.88000000003</v>
      </c>
      <c r="AB4" s="613">
        <f t="shared" si="0"/>
        <v>57186.21</v>
      </c>
      <c r="AC4" s="613">
        <f t="shared" si="0"/>
        <v>68319.680000000008</v>
      </c>
      <c r="AD4" s="613">
        <f t="shared" si="0"/>
        <v>35735.25</v>
      </c>
      <c r="AE4" s="613">
        <f t="shared" si="0"/>
        <v>38079.369999999995</v>
      </c>
      <c r="AF4" s="613">
        <f t="shared" si="0"/>
        <v>38752.630000000005</v>
      </c>
      <c r="AG4" s="613">
        <f t="shared" si="0"/>
        <v>164992.82000000004</v>
      </c>
      <c r="AH4" s="613">
        <f t="shared" si="0"/>
        <v>187865.92999999996</v>
      </c>
      <c r="AI4" s="613">
        <f t="shared" si="0"/>
        <v>58741.359999999986</v>
      </c>
      <c r="AJ4" s="613">
        <f>SUM(AJ5:AJ12)</f>
        <v>63013.850000000013</v>
      </c>
      <c r="AK4" s="613">
        <f>SUM(AK5:AK12)</f>
        <v>65902.700000000012</v>
      </c>
    </row>
    <row r="5" spans="1:37" s="104" customFormat="1" ht="19.5" customHeight="1" x14ac:dyDescent="0.15">
      <c r="A5" s="2746"/>
      <c r="B5" s="1015" t="s">
        <v>793</v>
      </c>
      <c r="C5" s="1016">
        <f>SUM(D5:AK5)</f>
        <v>16530.04</v>
      </c>
      <c r="D5" s="1016">
        <f>D14+D23+D32+D41+D50+D59+D68+D77+D86+D95+D104+D113+D122+D131+D140+D149+D158</f>
        <v>14956.23</v>
      </c>
      <c r="E5" s="1016">
        <f t="shared" ref="E5:AJ12" si="1">E14+E23+E32+E41+E50+E59+E68+E77+E86+E95+E104+E113+E122+E131+E140+E149+E158</f>
        <v>0</v>
      </c>
      <c r="F5" s="1016">
        <f t="shared" si="1"/>
        <v>7.23</v>
      </c>
      <c r="G5" s="1016">
        <f t="shared" si="1"/>
        <v>0</v>
      </c>
      <c r="H5" s="1016">
        <f t="shared" si="1"/>
        <v>373.79</v>
      </c>
      <c r="I5" s="1016">
        <f t="shared" si="1"/>
        <v>0</v>
      </c>
      <c r="J5" s="1016">
        <f t="shared" si="1"/>
        <v>0</v>
      </c>
      <c r="K5" s="1016">
        <f t="shared" si="1"/>
        <v>0</v>
      </c>
      <c r="L5" s="1016">
        <f t="shared" si="1"/>
        <v>0</v>
      </c>
      <c r="M5" s="1016">
        <f t="shared" si="1"/>
        <v>0</v>
      </c>
      <c r="N5" s="1016">
        <f t="shared" si="1"/>
        <v>0</v>
      </c>
      <c r="O5" s="1016">
        <f t="shared" si="1"/>
        <v>0</v>
      </c>
      <c r="P5" s="1016">
        <f t="shared" si="1"/>
        <v>0</v>
      </c>
      <c r="Q5" s="1016">
        <f t="shared" si="1"/>
        <v>0</v>
      </c>
      <c r="R5" s="1016">
        <f t="shared" si="1"/>
        <v>0</v>
      </c>
      <c r="S5" s="1016">
        <f t="shared" si="1"/>
        <v>0</v>
      </c>
      <c r="T5" s="1016">
        <f t="shared" si="1"/>
        <v>0</v>
      </c>
      <c r="U5" s="1016">
        <f t="shared" si="1"/>
        <v>0</v>
      </c>
      <c r="V5" s="1016">
        <f t="shared" si="1"/>
        <v>0</v>
      </c>
      <c r="W5" s="1016">
        <f t="shared" si="1"/>
        <v>0</v>
      </c>
      <c r="X5" s="1016">
        <f t="shared" si="1"/>
        <v>527.92999999999995</v>
      </c>
      <c r="Y5" s="1016">
        <f t="shared" si="1"/>
        <v>439.8</v>
      </c>
      <c r="Z5" s="1016">
        <f t="shared" si="1"/>
        <v>0</v>
      </c>
      <c r="AA5" s="1016">
        <f t="shared" si="1"/>
        <v>0</v>
      </c>
      <c r="AB5" s="1016">
        <f t="shared" si="1"/>
        <v>0</v>
      </c>
      <c r="AC5" s="1016">
        <f t="shared" si="1"/>
        <v>0</v>
      </c>
      <c r="AD5" s="1016">
        <f t="shared" si="1"/>
        <v>0</v>
      </c>
      <c r="AE5" s="1016">
        <f t="shared" si="1"/>
        <v>0</v>
      </c>
      <c r="AF5" s="1016">
        <f t="shared" si="1"/>
        <v>0</v>
      </c>
      <c r="AG5" s="1016">
        <f t="shared" si="1"/>
        <v>0</v>
      </c>
      <c r="AH5" s="1016">
        <f t="shared" si="1"/>
        <v>225.06</v>
      </c>
      <c r="AI5" s="1016">
        <f t="shared" si="1"/>
        <v>0</v>
      </c>
      <c r="AJ5" s="1016">
        <f t="shared" si="1"/>
        <v>0</v>
      </c>
      <c r="AK5" s="2349">
        <f t="shared" ref="AK5" si="2">AK14+AK23+AK32+AK41+AK50+AK59+AK68+AK77+AK86+AK95+AK104+AK113+AK122+AK131+AK140+AK149+AK158</f>
        <v>0</v>
      </c>
    </row>
    <row r="6" spans="1:37" s="104" customFormat="1" ht="19.5" customHeight="1" x14ac:dyDescent="0.15">
      <c r="A6" s="2746"/>
      <c r="B6" s="1015" t="s">
        <v>792</v>
      </c>
      <c r="C6" s="1016">
        <f t="shared" ref="C6:C12" si="3">SUM(D6:AK6)</f>
        <v>232025.3</v>
      </c>
      <c r="D6" s="1016">
        <f t="shared" ref="D6:S12" si="4">D15+D24+D33+D42+D51+D60+D69+D78+D87+D96+D105+D114+D123+D132+D141+D150+D159</f>
        <v>51584.099999999991</v>
      </c>
      <c r="E6" s="1016">
        <f t="shared" si="4"/>
        <v>17703.95</v>
      </c>
      <c r="F6" s="1016">
        <f t="shared" si="4"/>
        <v>32616.990000000005</v>
      </c>
      <c r="G6" s="1016">
        <f t="shared" si="4"/>
        <v>19781.460000000003</v>
      </c>
      <c r="H6" s="1016">
        <f t="shared" si="4"/>
        <v>199.62</v>
      </c>
      <c r="I6" s="1016">
        <f t="shared" si="4"/>
        <v>0</v>
      </c>
      <c r="J6" s="1016">
        <f t="shared" si="4"/>
        <v>2.86</v>
      </c>
      <c r="K6" s="1016">
        <f t="shared" si="4"/>
        <v>0</v>
      </c>
      <c r="L6" s="1016">
        <f t="shared" si="4"/>
        <v>0</v>
      </c>
      <c r="M6" s="1016">
        <f t="shared" si="4"/>
        <v>5614.05</v>
      </c>
      <c r="N6" s="1016">
        <f t="shared" si="4"/>
        <v>271.86</v>
      </c>
      <c r="O6" s="1016">
        <f t="shared" si="4"/>
        <v>782.65000000000009</v>
      </c>
      <c r="P6" s="1016">
        <f t="shared" si="4"/>
        <v>130.81</v>
      </c>
      <c r="Q6" s="1016">
        <f t="shared" si="4"/>
        <v>19.86</v>
      </c>
      <c r="R6" s="1016">
        <f t="shared" si="4"/>
        <v>74.349999999999994</v>
      </c>
      <c r="S6" s="1016">
        <f t="shared" si="4"/>
        <v>332.6</v>
      </c>
      <c r="T6" s="1016">
        <f t="shared" si="1"/>
        <v>0</v>
      </c>
      <c r="U6" s="1016">
        <f t="shared" si="1"/>
        <v>0</v>
      </c>
      <c r="V6" s="1016">
        <f t="shared" si="1"/>
        <v>0</v>
      </c>
      <c r="W6" s="1016">
        <f t="shared" si="1"/>
        <v>198.77</v>
      </c>
      <c r="X6" s="1016">
        <f t="shared" si="1"/>
        <v>78</v>
      </c>
      <c r="Y6" s="1016">
        <f t="shared" si="1"/>
        <v>0</v>
      </c>
      <c r="Z6" s="1016">
        <f t="shared" si="1"/>
        <v>54.92</v>
      </c>
      <c r="AA6" s="1016">
        <f t="shared" si="1"/>
        <v>0</v>
      </c>
      <c r="AB6" s="1016">
        <f t="shared" si="1"/>
        <v>0</v>
      </c>
      <c r="AC6" s="1016">
        <f t="shared" si="1"/>
        <v>0</v>
      </c>
      <c r="AD6" s="1016">
        <f t="shared" si="1"/>
        <v>0</v>
      </c>
      <c r="AE6" s="1016">
        <f t="shared" si="1"/>
        <v>82.210000000000008</v>
      </c>
      <c r="AF6" s="1016">
        <f t="shared" si="1"/>
        <v>1419.35</v>
      </c>
      <c r="AG6" s="1016">
        <f t="shared" si="1"/>
        <v>24046.920000000002</v>
      </c>
      <c r="AH6" s="1016">
        <f t="shared" si="1"/>
        <v>71955.679999999993</v>
      </c>
      <c r="AI6" s="1016">
        <f t="shared" si="1"/>
        <v>2162.52</v>
      </c>
      <c r="AJ6" s="1016">
        <f t="shared" si="1"/>
        <v>2418.9999999999995</v>
      </c>
      <c r="AK6" s="2349">
        <f t="shared" ref="AK6" si="5">AK15+AK24+AK33+AK42+AK51+AK60+AK69+AK78+AK87+AK96+AK105+AK114+AK123+AK132+AK141+AK150+AK159</f>
        <v>492.77</v>
      </c>
    </row>
    <row r="7" spans="1:37" s="104" customFormat="1" ht="19.5" customHeight="1" x14ac:dyDescent="0.15">
      <c r="A7" s="2746"/>
      <c r="B7" s="1015" t="s">
        <v>974</v>
      </c>
      <c r="C7" s="1016">
        <f t="shared" si="3"/>
        <v>1591363.26</v>
      </c>
      <c r="D7" s="1016">
        <f t="shared" si="4"/>
        <v>435.37</v>
      </c>
      <c r="E7" s="1016">
        <f t="shared" si="1"/>
        <v>123</v>
      </c>
      <c r="F7" s="1016">
        <f t="shared" si="1"/>
        <v>442.43</v>
      </c>
      <c r="G7" s="1016">
        <f t="shared" si="1"/>
        <v>133.79999999999998</v>
      </c>
      <c r="H7" s="1016">
        <f t="shared" si="1"/>
        <v>22795.109999999997</v>
      </c>
      <c r="I7" s="1016">
        <f t="shared" si="1"/>
        <v>64164.31</v>
      </c>
      <c r="J7" s="1016">
        <f t="shared" si="1"/>
        <v>97028.4</v>
      </c>
      <c r="K7" s="1016">
        <f t="shared" si="1"/>
        <v>60502.63</v>
      </c>
      <c r="L7" s="1016">
        <f t="shared" si="1"/>
        <v>39407.629999999997</v>
      </c>
      <c r="M7" s="1016">
        <f t="shared" si="1"/>
        <v>80335.739999999991</v>
      </c>
      <c r="N7" s="1016">
        <f t="shared" si="1"/>
        <v>112207.8</v>
      </c>
      <c r="O7" s="1016">
        <f t="shared" si="1"/>
        <v>39341.369999999995</v>
      </c>
      <c r="P7" s="1016">
        <f t="shared" si="1"/>
        <v>23337.65</v>
      </c>
      <c r="Q7" s="1016">
        <f t="shared" si="1"/>
        <v>21063.56</v>
      </c>
      <c r="R7" s="1016">
        <f t="shared" si="1"/>
        <v>29947.759999999998</v>
      </c>
      <c r="S7" s="1016">
        <f t="shared" si="1"/>
        <v>67632.67</v>
      </c>
      <c r="T7" s="1016">
        <f t="shared" si="1"/>
        <v>23127.27</v>
      </c>
      <c r="U7" s="1016">
        <f t="shared" si="1"/>
        <v>27234.449999999997</v>
      </c>
      <c r="V7" s="1016">
        <f t="shared" si="1"/>
        <v>22010.63</v>
      </c>
      <c r="W7" s="1016">
        <f t="shared" si="1"/>
        <v>77368.59</v>
      </c>
      <c r="X7" s="1016">
        <f t="shared" si="1"/>
        <v>73008.3</v>
      </c>
      <c r="Y7" s="1016">
        <f t="shared" si="1"/>
        <v>32218.71</v>
      </c>
      <c r="Z7" s="1016">
        <f t="shared" si="1"/>
        <v>52861.150000000009</v>
      </c>
      <c r="AA7" s="1016">
        <f t="shared" si="1"/>
        <v>88500.210000000021</v>
      </c>
      <c r="AB7" s="1016">
        <f t="shared" si="1"/>
        <v>52560.97</v>
      </c>
      <c r="AC7" s="1016">
        <f t="shared" si="1"/>
        <v>52033.19</v>
      </c>
      <c r="AD7" s="1016">
        <f t="shared" si="1"/>
        <v>28942.539999999997</v>
      </c>
      <c r="AE7" s="1016">
        <f t="shared" si="1"/>
        <v>23308.23</v>
      </c>
      <c r="AF7" s="1016">
        <f t="shared" si="1"/>
        <v>32645.05</v>
      </c>
      <c r="AG7" s="1016">
        <f t="shared" si="1"/>
        <v>120316.11000000002</v>
      </c>
      <c r="AH7" s="1016">
        <f t="shared" si="1"/>
        <v>82271.159999999989</v>
      </c>
      <c r="AI7" s="1016">
        <f t="shared" si="1"/>
        <v>50247.589999999989</v>
      </c>
      <c r="AJ7" s="1016">
        <f t="shared" si="1"/>
        <v>38932.94000000001</v>
      </c>
      <c r="AK7" s="2349">
        <f t="shared" ref="AK7" si="6">AK16+AK25+AK34+AK43+AK52+AK61+AK70+AK79+AK88+AK97+AK106+AK115+AK124+AK133+AK142+AK151+AK160</f>
        <v>54876.94000000001</v>
      </c>
    </row>
    <row r="8" spans="1:37" s="104" customFormat="1" ht="19.5" customHeight="1" x14ac:dyDescent="0.15">
      <c r="A8" s="2746"/>
      <c r="B8" s="1015" t="s">
        <v>345</v>
      </c>
      <c r="C8" s="1016">
        <f t="shared" si="3"/>
        <v>354078.13999999996</v>
      </c>
      <c r="D8" s="1016">
        <f>D17+D26+D35+D44+D53+D62+D71+D80+D89+D98+D107+D116+D125+D134+D143+D152+D161+D166+D167+D168+D169+D170+D171+D172+D173</f>
        <v>6625.42</v>
      </c>
      <c r="E8" s="1016">
        <f t="shared" ref="E8:AJ8" si="7">E17+E26+E35+E44+E53+E62+E71+E80+E89+E98+E107+E116+E125+E134+E143+E152+E161+E166+E167+E168+E169+E170+E171+E172+E173</f>
        <v>766.16</v>
      </c>
      <c r="F8" s="1016">
        <f t="shared" si="7"/>
        <v>6787.4400000000005</v>
      </c>
      <c r="G8" s="1016">
        <f t="shared" si="7"/>
        <v>0</v>
      </c>
      <c r="H8" s="1016">
        <f t="shared" si="7"/>
        <v>0</v>
      </c>
      <c r="I8" s="1016">
        <f t="shared" si="7"/>
        <v>2482.17</v>
      </c>
      <c r="J8" s="1016">
        <f t="shared" si="7"/>
        <v>4590.5199999999995</v>
      </c>
      <c r="K8" s="1016">
        <f t="shared" si="7"/>
        <v>2345.8200000000002</v>
      </c>
      <c r="L8" s="1016">
        <f t="shared" si="7"/>
        <v>3.25</v>
      </c>
      <c r="M8" s="1016">
        <f t="shared" si="7"/>
        <v>12020.6</v>
      </c>
      <c r="N8" s="1016">
        <f t="shared" si="7"/>
        <v>13463.130000000001</v>
      </c>
      <c r="O8" s="1016">
        <f t="shared" si="7"/>
        <v>17117.469999999998</v>
      </c>
      <c r="P8" s="1016">
        <f t="shared" si="7"/>
        <v>6589.11</v>
      </c>
      <c r="Q8" s="1016">
        <f t="shared" si="7"/>
        <v>3127.66</v>
      </c>
      <c r="R8" s="1016">
        <f t="shared" si="7"/>
        <v>15480.949999999997</v>
      </c>
      <c r="S8" s="1016">
        <f t="shared" si="7"/>
        <v>15104.500000000004</v>
      </c>
      <c r="T8" s="1016">
        <f t="shared" si="7"/>
        <v>5302.12</v>
      </c>
      <c r="U8" s="1016">
        <f t="shared" si="7"/>
        <v>32855.919999999998</v>
      </c>
      <c r="V8" s="1016">
        <f t="shared" si="7"/>
        <v>5524.54</v>
      </c>
      <c r="W8" s="1016">
        <f t="shared" si="7"/>
        <v>11714.23</v>
      </c>
      <c r="X8" s="1016">
        <f t="shared" si="7"/>
        <v>48622.09</v>
      </c>
      <c r="Y8" s="1016">
        <f t="shared" si="7"/>
        <v>19449.78</v>
      </c>
      <c r="Z8" s="1016">
        <f t="shared" si="7"/>
        <v>29632.81</v>
      </c>
      <c r="AA8" s="1016">
        <f t="shared" si="7"/>
        <v>17041.329999999998</v>
      </c>
      <c r="AB8" s="1016">
        <f t="shared" si="7"/>
        <v>4625.24</v>
      </c>
      <c r="AC8" s="1016">
        <f t="shared" si="7"/>
        <v>15468.49</v>
      </c>
      <c r="AD8" s="1016">
        <f t="shared" si="7"/>
        <v>756.94999999999993</v>
      </c>
      <c r="AE8" s="1016">
        <f t="shared" si="7"/>
        <v>8051.82</v>
      </c>
      <c r="AF8" s="1016">
        <f t="shared" si="7"/>
        <v>2959.3700000000003</v>
      </c>
      <c r="AG8" s="1016">
        <f t="shared" si="7"/>
        <v>17645.939999999999</v>
      </c>
      <c r="AH8" s="1016">
        <f t="shared" si="7"/>
        <v>26438.739999999998</v>
      </c>
      <c r="AI8" s="1016">
        <f t="shared" si="7"/>
        <v>210.16</v>
      </c>
      <c r="AJ8" s="1016">
        <f t="shared" si="7"/>
        <v>0</v>
      </c>
      <c r="AK8" s="2349">
        <f t="shared" ref="AK8" si="8">AK17+AK26+AK35+AK44+AK53+AK62+AK71+AK80+AK89+AK98+AK107+AK116+AK125+AK134+AK143+AK152+AK161+AK166+AK167+AK168+AK169+AK170+AK171+AK172+AK173</f>
        <v>1274.4100000000001</v>
      </c>
    </row>
    <row r="9" spans="1:37" s="104" customFormat="1" ht="19.5" customHeight="1" x14ac:dyDescent="0.15">
      <c r="A9" s="2746"/>
      <c r="B9" s="1017" t="s">
        <v>283</v>
      </c>
      <c r="C9" s="1016">
        <f t="shared" si="3"/>
        <v>20779.210000000003</v>
      </c>
      <c r="D9" s="1016">
        <f t="shared" si="4"/>
        <v>6442.4500000000007</v>
      </c>
      <c r="E9" s="1016">
        <f t="shared" si="1"/>
        <v>1058.8500000000001</v>
      </c>
      <c r="F9" s="1016">
        <f t="shared" si="1"/>
        <v>3351.2000000000003</v>
      </c>
      <c r="G9" s="1016">
        <f t="shared" si="1"/>
        <v>2433.4700000000003</v>
      </c>
      <c r="H9" s="1016">
        <f t="shared" si="1"/>
        <v>647.65000000000009</v>
      </c>
      <c r="I9" s="1016">
        <f t="shared" si="1"/>
        <v>1200.1599999999999</v>
      </c>
      <c r="J9" s="1016">
        <f t="shared" si="1"/>
        <v>2050.2999999999997</v>
      </c>
      <c r="K9" s="1016">
        <f t="shared" si="1"/>
        <v>799.23000000000013</v>
      </c>
      <c r="L9" s="1016">
        <f t="shared" si="1"/>
        <v>891.6</v>
      </c>
      <c r="M9" s="1016">
        <f t="shared" si="1"/>
        <v>427.33000000000004</v>
      </c>
      <c r="N9" s="1016">
        <f t="shared" si="1"/>
        <v>152.12</v>
      </c>
      <c r="O9" s="1016">
        <f t="shared" si="1"/>
        <v>569.05999999999995</v>
      </c>
      <c r="P9" s="1016">
        <f t="shared" si="1"/>
        <v>264.64</v>
      </c>
      <c r="Q9" s="1016">
        <f t="shared" si="1"/>
        <v>0.44</v>
      </c>
      <c r="R9" s="1016">
        <f t="shared" si="1"/>
        <v>39.799999999999997</v>
      </c>
      <c r="S9" s="1016">
        <f t="shared" si="1"/>
        <v>197.84</v>
      </c>
      <c r="T9" s="1016">
        <f t="shared" si="1"/>
        <v>166.74</v>
      </c>
      <c r="U9" s="1016">
        <f t="shared" si="1"/>
        <v>86.33</v>
      </c>
      <c r="V9" s="1016">
        <f t="shared" si="1"/>
        <v>0</v>
      </c>
      <c r="W9" s="1016">
        <f t="shared" si="1"/>
        <v>0</v>
      </c>
      <c r="X9" s="1016">
        <f t="shared" si="1"/>
        <v>0</v>
      </c>
      <c r="Y9" s="1016">
        <f t="shared" si="1"/>
        <v>0</v>
      </c>
      <c r="Z9" s="1016">
        <f t="shared" si="1"/>
        <v>0</v>
      </c>
      <c r="AA9" s="1016">
        <f t="shared" si="1"/>
        <v>0</v>
      </c>
      <c r="AB9" s="1016">
        <f t="shared" si="1"/>
        <v>0</v>
      </c>
      <c r="AC9" s="1016">
        <f t="shared" si="1"/>
        <v>0</v>
      </c>
      <c r="AD9" s="1016">
        <f t="shared" si="1"/>
        <v>0</v>
      </c>
      <c r="AE9" s="1016">
        <f t="shared" si="1"/>
        <v>0</v>
      </c>
      <c r="AF9" s="1016">
        <f t="shared" si="1"/>
        <v>0</v>
      </c>
      <c r="AG9" s="1016">
        <f t="shared" si="1"/>
        <v>0</v>
      </c>
      <c r="AH9" s="1016">
        <f t="shared" si="1"/>
        <v>0</v>
      </c>
      <c r="AI9" s="1016">
        <f t="shared" si="1"/>
        <v>0</v>
      </c>
      <c r="AJ9" s="1016">
        <f t="shared" si="1"/>
        <v>0</v>
      </c>
      <c r="AK9" s="2349">
        <f t="shared" ref="AK9" si="9">AK18+AK27+AK36+AK45+AK54+AK63+AK72+AK81+AK90+AK99+AK108+AK117+AK126+AK135+AK144+AK153+AK162</f>
        <v>0</v>
      </c>
    </row>
    <row r="10" spans="1:37" s="104" customFormat="1" ht="19.5" customHeight="1" x14ac:dyDescent="0.15">
      <c r="A10" s="2746"/>
      <c r="B10" s="1017" t="s">
        <v>284</v>
      </c>
      <c r="C10" s="1016">
        <f t="shared" si="3"/>
        <v>259455.25999999998</v>
      </c>
      <c r="D10" s="1016">
        <f t="shared" si="4"/>
        <v>858.00000000000011</v>
      </c>
      <c r="E10" s="1016">
        <f t="shared" si="1"/>
        <v>72.929999999999993</v>
      </c>
      <c r="F10" s="1016">
        <f t="shared" si="1"/>
        <v>285.43</v>
      </c>
      <c r="G10" s="1016">
        <f t="shared" si="1"/>
        <v>475.3</v>
      </c>
      <c r="H10" s="1016">
        <f t="shared" si="1"/>
        <v>239.24000000000004</v>
      </c>
      <c r="I10" s="1016">
        <f t="shared" si="1"/>
        <v>1451.58</v>
      </c>
      <c r="J10" s="1016">
        <f t="shared" si="1"/>
        <v>4355.7900000000009</v>
      </c>
      <c r="K10" s="1016">
        <f t="shared" si="1"/>
        <v>3069.1000000000004</v>
      </c>
      <c r="L10" s="1016">
        <f t="shared" si="1"/>
        <v>7044.72</v>
      </c>
      <c r="M10" s="1016">
        <f t="shared" si="1"/>
        <v>10818.45</v>
      </c>
      <c r="N10" s="1016">
        <f t="shared" si="1"/>
        <v>23867.46</v>
      </c>
      <c r="O10" s="1016">
        <f t="shared" si="1"/>
        <v>27355.17</v>
      </c>
      <c r="P10" s="1016">
        <f t="shared" si="1"/>
        <v>45805.060000000005</v>
      </c>
      <c r="Q10" s="1016">
        <f t="shared" si="1"/>
        <v>34531.660000000003</v>
      </c>
      <c r="R10" s="1016">
        <f t="shared" si="1"/>
        <v>11979.349999999999</v>
      </c>
      <c r="S10" s="1016">
        <f t="shared" si="1"/>
        <v>19591.349999999999</v>
      </c>
      <c r="T10" s="1016">
        <f t="shared" si="1"/>
        <v>26403.979999999996</v>
      </c>
      <c r="U10" s="1016">
        <f t="shared" si="1"/>
        <v>5830.7800000000007</v>
      </c>
      <c r="V10" s="1016">
        <f t="shared" si="1"/>
        <v>2736.77</v>
      </c>
      <c r="W10" s="1016">
        <f t="shared" si="1"/>
        <v>3654.2700000000004</v>
      </c>
      <c r="X10" s="1016">
        <f t="shared" si="1"/>
        <v>7330.29</v>
      </c>
      <c r="Y10" s="1016">
        <f t="shared" si="1"/>
        <v>8746.0500000000011</v>
      </c>
      <c r="Z10" s="1016">
        <f t="shared" si="1"/>
        <v>8700.33</v>
      </c>
      <c r="AA10" s="1016">
        <f t="shared" si="1"/>
        <v>3923.63</v>
      </c>
      <c r="AB10" s="1016">
        <f t="shared" si="1"/>
        <v>0</v>
      </c>
      <c r="AC10" s="1016">
        <f t="shared" si="1"/>
        <v>200</v>
      </c>
      <c r="AD10" s="1016">
        <f t="shared" si="1"/>
        <v>128.57</v>
      </c>
      <c r="AE10" s="1016">
        <f t="shared" si="1"/>
        <v>0</v>
      </c>
      <c r="AF10" s="1016">
        <f t="shared" si="1"/>
        <v>0</v>
      </c>
      <c r="AG10" s="1016">
        <f t="shared" si="1"/>
        <v>0</v>
      </c>
      <c r="AH10" s="1016">
        <f t="shared" si="1"/>
        <v>0</v>
      </c>
      <c r="AI10" s="1016">
        <f t="shared" si="1"/>
        <v>0</v>
      </c>
      <c r="AJ10" s="1016">
        <f t="shared" si="1"/>
        <v>0</v>
      </c>
      <c r="AK10" s="2349">
        <f t="shared" ref="AK10" si="10">AK19+AK28+AK37+AK46+AK55+AK64+AK73+AK82+AK91+AK100+AK109+AK118+AK127+AK136+AK145+AK154+AK163</f>
        <v>0</v>
      </c>
    </row>
    <row r="11" spans="1:37" s="104" customFormat="1" ht="19.5" customHeight="1" x14ac:dyDescent="0.15">
      <c r="A11" s="2746"/>
      <c r="B11" s="1015" t="s">
        <v>847</v>
      </c>
      <c r="C11" s="1016">
        <f t="shared" si="3"/>
        <v>24524.960000000003</v>
      </c>
      <c r="D11" s="1016">
        <f t="shared" si="4"/>
        <v>0</v>
      </c>
      <c r="E11" s="1016">
        <f t="shared" si="1"/>
        <v>0</v>
      </c>
      <c r="F11" s="1016">
        <f t="shared" si="1"/>
        <v>0</v>
      </c>
      <c r="G11" s="1016">
        <f t="shared" si="1"/>
        <v>0</v>
      </c>
      <c r="H11" s="1016">
        <f t="shared" si="1"/>
        <v>0</v>
      </c>
      <c r="I11" s="1016">
        <f t="shared" si="1"/>
        <v>0</v>
      </c>
      <c r="J11" s="1016">
        <f t="shared" si="1"/>
        <v>0</v>
      </c>
      <c r="K11" s="1016">
        <f t="shared" si="1"/>
        <v>0</v>
      </c>
      <c r="L11" s="1016">
        <f t="shared" si="1"/>
        <v>0</v>
      </c>
      <c r="M11" s="1016">
        <f t="shared" si="1"/>
        <v>0</v>
      </c>
      <c r="N11" s="1016">
        <f t="shared" si="1"/>
        <v>0</v>
      </c>
      <c r="O11" s="1016">
        <f t="shared" si="1"/>
        <v>0</v>
      </c>
      <c r="P11" s="1016">
        <f t="shared" si="1"/>
        <v>0</v>
      </c>
      <c r="Q11" s="1016">
        <f t="shared" si="1"/>
        <v>0</v>
      </c>
      <c r="R11" s="1016">
        <f t="shared" si="1"/>
        <v>0</v>
      </c>
      <c r="S11" s="1016">
        <f t="shared" si="1"/>
        <v>0</v>
      </c>
      <c r="T11" s="1016">
        <f t="shared" si="1"/>
        <v>0</v>
      </c>
      <c r="U11" s="1016">
        <f t="shared" si="1"/>
        <v>0</v>
      </c>
      <c r="V11" s="1016">
        <f t="shared" si="1"/>
        <v>0</v>
      </c>
      <c r="W11" s="1016">
        <f t="shared" si="1"/>
        <v>0</v>
      </c>
      <c r="X11" s="1016">
        <f t="shared" si="1"/>
        <v>0</v>
      </c>
      <c r="Y11" s="1016">
        <f t="shared" si="1"/>
        <v>0</v>
      </c>
      <c r="Z11" s="1016">
        <f t="shared" si="1"/>
        <v>40.020000000000003</v>
      </c>
      <c r="AA11" s="1016">
        <f t="shared" si="1"/>
        <v>0</v>
      </c>
      <c r="AB11" s="1016">
        <f t="shared" si="1"/>
        <v>0</v>
      </c>
      <c r="AC11" s="1016">
        <f t="shared" si="1"/>
        <v>0</v>
      </c>
      <c r="AD11" s="1016">
        <f t="shared" si="1"/>
        <v>0</v>
      </c>
      <c r="AE11" s="1016">
        <f t="shared" si="1"/>
        <v>0</v>
      </c>
      <c r="AF11" s="1016">
        <f t="shared" si="1"/>
        <v>0</v>
      </c>
      <c r="AG11" s="1016">
        <f t="shared" si="1"/>
        <v>2030.93</v>
      </c>
      <c r="AH11" s="1016">
        <f t="shared" si="1"/>
        <v>0</v>
      </c>
      <c r="AI11" s="1016">
        <f t="shared" si="1"/>
        <v>0</v>
      </c>
      <c r="AJ11" s="1016">
        <f t="shared" si="1"/>
        <v>16451.61</v>
      </c>
      <c r="AK11" s="2349">
        <f t="shared" ref="AK11" si="11">AK20+AK29+AK38+AK47+AK56+AK65+AK74+AK83+AK92+AK101+AK110+AK119+AK128+AK137+AK146+AK155+AK164</f>
        <v>6002.4000000000005</v>
      </c>
    </row>
    <row r="12" spans="1:37" s="104" customFormat="1" ht="19.5" customHeight="1" x14ac:dyDescent="0.15">
      <c r="A12" s="2746"/>
      <c r="B12" s="1018" t="s">
        <v>1084</v>
      </c>
      <c r="C12" s="1016">
        <f t="shared" si="3"/>
        <v>61749.48</v>
      </c>
      <c r="D12" s="1016">
        <f t="shared" si="4"/>
        <v>0</v>
      </c>
      <c r="E12" s="1016">
        <f t="shared" si="1"/>
        <v>0</v>
      </c>
      <c r="F12" s="1016">
        <f t="shared" si="1"/>
        <v>0</v>
      </c>
      <c r="G12" s="1016">
        <f t="shared" si="1"/>
        <v>0</v>
      </c>
      <c r="H12" s="1016">
        <f t="shared" si="1"/>
        <v>0</v>
      </c>
      <c r="I12" s="1016">
        <f t="shared" si="1"/>
        <v>0</v>
      </c>
      <c r="J12" s="1016">
        <f t="shared" si="1"/>
        <v>0</v>
      </c>
      <c r="K12" s="1016">
        <f t="shared" si="1"/>
        <v>0</v>
      </c>
      <c r="L12" s="1016">
        <f t="shared" si="1"/>
        <v>0</v>
      </c>
      <c r="M12" s="1016">
        <f t="shared" si="1"/>
        <v>0</v>
      </c>
      <c r="N12" s="1016">
        <f t="shared" si="1"/>
        <v>557.12</v>
      </c>
      <c r="O12" s="1016">
        <f t="shared" si="1"/>
        <v>0</v>
      </c>
      <c r="P12" s="1016">
        <f t="shared" si="1"/>
        <v>0</v>
      </c>
      <c r="Q12" s="1016">
        <f t="shared" si="1"/>
        <v>221.84</v>
      </c>
      <c r="R12" s="1016">
        <f t="shared" si="1"/>
        <v>1302.04</v>
      </c>
      <c r="S12" s="1016">
        <f t="shared" si="1"/>
        <v>4609.3900000000003</v>
      </c>
      <c r="T12" s="1016">
        <f t="shared" si="1"/>
        <v>894.12</v>
      </c>
      <c r="U12" s="1016">
        <f t="shared" si="1"/>
        <v>4518.17</v>
      </c>
      <c r="V12" s="1016">
        <f t="shared" si="1"/>
        <v>1110.31</v>
      </c>
      <c r="W12" s="1016">
        <f t="shared" si="1"/>
        <v>0.34</v>
      </c>
      <c r="X12" s="1016">
        <f t="shared" si="1"/>
        <v>543</v>
      </c>
      <c r="Y12" s="1016">
        <f t="shared" si="1"/>
        <v>277.09000000000003</v>
      </c>
      <c r="Z12" s="1016">
        <f t="shared" si="1"/>
        <v>4779.41</v>
      </c>
      <c r="AA12" s="1016">
        <f t="shared" si="1"/>
        <v>5529.71</v>
      </c>
      <c r="AB12" s="1016">
        <f t="shared" si="1"/>
        <v>0</v>
      </c>
      <c r="AC12" s="1016">
        <f t="shared" si="1"/>
        <v>618</v>
      </c>
      <c r="AD12" s="1016">
        <f t="shared" si="1"/>
        <v>5907.19</v>
      </c>
      <c r="AE12" s="1016">
        <f t="shared" si="1"/>
        <v>6637.11</v>
      </c>
      <c r="AF12" s="1016">
        <f t="shared" si="1"/>
        <v>1728.86</v>
      </c>
      <c r="AG12" s="1016">
        <f t="shared" si="1"/>
        <v>952.92</v>
      </c>
      <c r="AH12" s="1016">
        <f t="shared" si="1"/>
        <v>6975.2900000000009</v>
      </c>
      <c r="AI12" s="1016">
        <f t="shared" si="1"/>
        <v>6121.09</v>
      </c>
      <c r="AJ12" s="1016">
        <f t="shared" si="1"/>
        <v>5210.3</v>
      </c>
      <c r="AK12" s="2349">
        <f t="shared" ref="AK12" si="12">AK21+AK30+AK39+AK48+AK57+AK66+AK75+AK84+AK93+AK102+AK111+AK120+AK129+AK138+AK147+AK156+AK165</f>
        <v>3256.1800000000003</v>
      </c>
    </row>
    <row r="13" spans="1:37" s="104" customFormat="1" ht="19.5" customHeight="1" x14ac:dyDescent="0.15">
      <c r="A13" s="3106">
        <v>80</v>
      </c>
      <c r="B13" s="854" t="s">
        <v>46</v>
      </c>
      <c r="C13" s="330">
        <f>SUM(D13:AK13)</f>
        <v>212466.37</v>
      </c>
      <c r="D13" s="330">
        <f>SUM(D14:D21)</f>
        <v>6007.02</v>
      </c>
      <c r="E13" s="330">
        <f t="shared" ref="E13:AI13" si="13">SUM(E14:E21)</f>
        <v>928.85</v>
      </c>
      <c r="F13" s="330">
        <f t="shared" si="13"/>
        <v>3840.6300000000006</v>
      </c>
      <c r="G13" s="330">
        <f t="shared" si="13"/>
        <v>2302.12</v>
      </c>
      <c r="H13" s="330">
        <f t="shared" si="13"/>
        <v>699.24</v>
      </c>
      <c r="I13" s="330">
        <f t="shared" si="13"/>
        <v>7579.86</v>
      </c>
      <c r="J13" s="330">
        <f t="shared" si="13"/>
        <v>7133.3300000000008</v>
      </c>
      <c r="K13" s="330">
        <f t="shared" si="13"/>
        <v>3396.24</v>
      </c>
      <c r="L13" s="330">
        <f t="shared" si="13"/>
        <v>7321.53</v>
      </c>
      <c r="M13" s="330">
        <f t="shared" si="13"/>
        <v>12628.86</v>
      </c>
      <c r="N13" s="330">
        <f t="shared" si="13"/>
        <v>12426.419999999998</v>
      </c>
      <c r="O13" s="330">
        <f t="shared" si="13"/>
        <v>13339.95</v>
      </c>
      <c r="P13" s="330">
        <f t="shared" si="13"/>
        <v>3861.9</v>
      </c>
      <c r="Q13" s="330">
        <f t="shared" si="13"/>
        <v>2424.94</v>
      </c>
      <c r="R13" s="330">
        <f t="shared" si="13"/>
        <v>3991.1899999999996</v>
      </c>
      <c r="S13" s="330">
        <f t="shared" si="13"/>
        <v>3627.38</v>
      </c>
      <c r="T13" s="330">
        <f t="shared" si="13"/>
        <v>4204.62</v>
      </c>
      <c r="U13" s="330">
        <f t="shared" si="13"/>
        <v>13752.81</v>
      </c>
      <c r="V13" s="330">
        <f t="shared" si="13"/>
        <v>2904.15</v>
      </c>
      <c r="W13" s="330">
        <f t="shared" si="13"/>
        <v>8889.1200000000008</v>
      </c>
      <c r="X13" s="330">
        <f t="shared" si="13"/>
        <v>9785.44</v>
      </c>
      <c r="Y13" s="330">
        <f t="shared" si="13"/>
        <v>8951.32</v>
      </c>
      <c r="Z13" s="330">
        <f t="shared" si="13"/>
        <v>14391.02</v>
      </c>
      <c r="AA13" s="330">
        <f t="shared" si="13"/>
        <v>9836.6200000000008</v>
      </c>
      <c r="AB13" s="330">
        <f t="shared" si="13"/>
        <v>7982.0499999999993</v>
      </c>
      <c r="AC13" s="330">
        <f t="shared" si="13"/>
        <v>4963.1100000000006</v>
      </c>
      <c r="AD13" s="330">
        <f t="shared" si="13"/>
        <v>3949.81</v>
      </c>
      <c r="AE13" s="330">
        <f t="shared" si="13"/>
        <v>4128.75</v>
      </c>
      <c r="AF13" s="330">
        <f t="shared" si="13"/>
        <v>2316.58</v>
      </c>
      <c r="AG13" s="330">
        <f t="shared" si="13"/>
        <v>5159.7899999999991</v>
      </c>
      <c r="AH13" s="330">
        <f t="shared" si="13"/>
        <v>1711.4499999999998</v>
      </c>
      <c r="AI13" s="330">
        <f t="shared" si="13"/>
        <v>1319.19</v>
      </c>
      <c r="AJ13" s="330">
        <f>SUM(AJ14:AJ21)</f>
        <v>13783.48</v>
      </c>
      <c r="AK13" s="330">
        <f>SUM(AK14:AK21)</f>
        <v>2927.5999999999995</v>
      </c>
    </row>
    <row r="14" spans="1:37" s="104" customFormat="1" ht="20.25" customHeight="1" x14ac:dyDescent="0.15">
      <c r="A14" s="3106"/>
      <c r="B14" s="1015" t="s">
        <v>793</v>
      </c>
      <c r="C14" s="1019">
        <f>SUM(D14:AK14)</f>
        <v>553.5</v>
      </c>
      <c r="D14" s="1020">
        <f>'동부 배수관 '!D14+'중부 배수관'!D14+'서부 배수관 '!D14+'유성 배수관 '!D14+'대덕 배수관 '!D14</f>
        <v>553.5</v>
      </c>
      <c r="E14" s="1020">
        <f>'동부 배수관 '!E14+'중부 배수관'!E14+'서부 배수관 '!E14+'유성 배수관 '!E14+'대덕 배수관 '!E14</f>
        <v>0</v>
      </c>
      <c r="F14" s="1020">
        <f>'동부 배수관 '!F14+'중부 배수관'!F14+'서부 배수관 '!F14+'유성 배수관 '!F14+'대덕 배수관 '!F14</f>
        <v>0</v>
      </c>
      <c r="G14" s="1020">
        <f>'동부 배수관 '!G14+'중부 배수관'!G14+'서부 배수관 '!G14+'유성 배수관 '!G14+'대덕 배수관 '!G14</f>
        <v>0</v>
      </c>
      <c r="H14" s="1020">
        <f>'동부 배수관 '!H14+'중부 배수관'!H14+'서부 배수관 '!H14+'유성 배수관 '!H14+'대덕 배수관 '!H14</f>
        <v>0</v>
      </c>
      <c r="I14" s="1020">
        <f>'동부 배수관 '!I14+'중부 배수관'!I14+'서부 배수관 '!I14+'유성 배수관 '!I14+'대덕 배수관 '!I14</f>
        <v>0</v>
      </c>
      <c r="J14" s="1020">
        <f>'동부 배수관 '!J14+'중부 배수관'!J14+'서부 배수관 '!J14+'유성 배수관 '!J14+'대덕 배수관 '!J14</f>
        <v>0</v>
      </c>
      <c r="K14" s="1020">
        <f>'동부 배수관 '!K14+'중부 배수관'!K14+'서부 배수관 '!K14+'유성 배수관 '!K14+'대덕 배수관 '!K14</f>
        <v>0</v>
      </c>
      <c r="L14" s="1020">
        <f>'동부 배수관 '!L14+'중부 배수관'!L14+'서부 배수관 '!L14+'유성 배수관 '!L14+'대덕 배수관 '!L14</f>
        <v>0</v>
      </c>
      <c r="M14" s="1020">
        <f>'동부 배수관 '!M14+'중부 배수관'!M14+'서부 배수관 '!M14+'유성 배수관 '!M14+'대덕 배수관 '!M14</f>
        <v>0</v>
      </c>
      <c r="N14" s="1020">
        <f>'동부 배수관 '!N14+'중부 배수관'!N14+'서부 배수관 '!N14+'유성 배수관 '!N14+'대덕 배수관 '!N14</f>
        <v>0</v>
      </c>
      <c r="O14" s="1020">
        <f>'동부 배수관 '!O14+'중부 배수관'!O14+'서부 배수관 '!O14+'유성 배수관 '!O14+'대덕 배수관 '!O14</f>
        <v>0</v>
      </c>
      <c r="P14" s="1020">
        <f>'동부 배수관 '!P14+'중부 배수관'!P14+'서부 배수관 '!P14+'유성 배수관 '!P14+'대덕 배수관 '!P14</f>
        <v>0</v>
      </c>
      <c r="Q14" s="1020">
        <f>'동부 배수관 '!Q14+'중부 배수관'!Q14+'서부 배수관 '!Q14+'유성 배수관 '!Q14+'대덕 배수관 '!Q14</f>
        <v>0</v>
      </c>
      <c r="R14" s="1020">
        <f>'동부 배수관 '!R14+'중부 배수관'!R14+'서부 배수관 '!R14+'유성 배수관 '!R14+'대덕 배수관 '!R14</f>
        <v>0</v>
      </c>
      <c r="S14" s="1020">
        <f>'동부 배수관 '!S14+'중부 배수관'!S14+'서부 배수관 '!S14+'유성 배수관 '!S14+'대덕 배수관 '!S14</f>
        <v>0</v>
      </c>
      <c r="T14" s="1020">
        <f>'동부 배수관 '!T14+'중부 배수관'!T14+'서부 배수관 '!T14+'유성 배수관 '!T14+'대덕 배수관 '!T14</f>
        <v>0</v>
      </c>
      <c r="U14" s="1020">
        <f>'동부 배수관 '!U14+'중부 배수관'!U14+'서부 배수관 '!U14+'유성 배수관 '!U14+'대덕 배수관 '!U14</f>
        <v>0</v>
      </c>
      <c r="V14" s="1020">
        <f>'동부 배수관 '!V14+'중부 배수관'!V14+'서부 배수관 '!V14+'유성 배수관 '!V14+'대덕 배수관 '!V14</f>
        <v>0</v>
      </c>
      <c r="W14" s="1020">
        <f>'동부 배수관 '!W14+'중부 배수관'!W14+'서부 배수관 '!W14+'유성 배수관 '!W14+'대덕 배수관 '!W14</f>
        <v>0</v>
      </c>
      <c r="X14" s="1020">
        <f>'동부 배수관 '!X14+'중부 배수관'!X14+'서부 배수관 '!X14+'유성 배수관 '!X14+'대덕 배수관 '!X14</f>
        <v>0</v>
      </c>
      <c r="Y14" s="1020">
        <f>'동부 배수관 '!Y14+'중부 배수관'!Y14+'서부 배수관 '!Y14+'유성 배수관 '!Y14+'대덕 배수관 '!Y14</f>
        <v>0</v>
      </c>
      <c r="Z14" s="1020">
        <f>'동부 배수관 '!Z14+'중부 배수관'!Z14+'서부 배수관 '!Z14+'유성 배수관 '!Z14+'대덕 배수관 '!Z14</f>
        <v>0</v>
      </c>
      <c r="AA14" s="1020">
        <f>'동부 배수관 '!AA14+'중부 배수관'!AA14+'서부 배수관 '!AA14+'유성 배수관 '!AA14+'대덕 배수관 '!AA14</f>
        <v>0</v>
      </c>
      <c r="AB14" s="1020">
        <f>'동부 배수관 '!AB14+'중부 배수관'!AB14+'서부 배수관 '!AB14+'유성 배수관 '!AB14+'대덕 배수관 '!AB14</f>
        <v>0</v>
      </c>
      <c r="AC14" s="1020">
        <f>'동부 배수관 '!AC14+'중부 배수관'!AC14+'서부 배수관 '!AC14+'유성 배수관 '!AC14+'대덕 배수관 '!AC14</f>
        <v>0</v>
      </c>
      <c r="AD14" s="1020">
        <f>'동부 배수관 '!AD14+'중부 배수관'!AD14+'서부 배수관 '!AD14+'유성 배수관 '!AD14+'대덕 배수관 '!AD14</f>
        <v>0</v>
      </c>
      <c r="AE14" s="1020">
        <f>'동부 배수관 '!AE14+'중부 배수관'!AE14+'서부 배수관 '!AE14+'유성 배수관 '!AE14+'대덕 배수관 '!AE14</f>
        <v>0</v>
      </c>
      <c r="AF14" s="1020">
        <f>'동부 배수관 '!AF14+'중부 배수관'!AF14+'서부 배수관 '!AF14+'유성 배수관 '!AF14+'대덕 배수관 '!AF14</f>
        <v>0</v>
      </c>
      <c r="AG14" s="1020">
        <f>'동부 배수관 '!AG14+'중부 배수관'!AG14+'서부 배수관 '!AG14+'유성 배수관 '!AG14+'대덕 배수관 '!AG14</f>
        <v>0</v>
      </c>
      <c r="AH14" s="1020">
        <f>'동부 배수관 '!AH14+'중부 배수관'!AH14+'서부 배수관 '!AH14+'유성 배수관 '!AH14+'대덕 배수관 '!AH14</f>
        <v>0</v>
      </c>
      <c r="AI14" s="1020">
        <f>'동부 배수관 '!AI14+'중부 배수관'!AI14+'서부 배수관 '!AI14+'유성 배수관 '!AI14+'대덕 배수관 '!AI14</f>
        <v>0</v>
      </c>
      <c r="AJ14" s="1020">
        <f>'동부 배수관 '!AJ14+'중부 배수관'!AJ14+'서부 배수관 '!AJ14+'유성 배수관 '!AJ14+'대덕 배수관 '!AJ14</f>
        <v>0</v>
      </c>
      <c r="AK14" s="1020">
        <f>'동부 배수관 '!AK14+'중부 배수관'!AK14+'서부 배수관 '!AK14+'유성 배수관 '!AK14+'대덕 배수관 '!AK14</f>
        <v>0</v>
      </c>
    </row>
    <row r="15" spans="1:37" s="104" customFormat="1" ht="20.25" customHeight="1" x14ac:dyDescent="0.15">
      <c r="A15" s="3106"/>
      <c r="B15" s="1015" t="s">
        <v>792</v>
      </c>
      <c r="C15" s="1019">
        <f t="shared" ref="C15:C21" si="14">SUM(D15:AK15)</f>
        <v>3735.420000000001</v>
      </c>
      <c r="D15" s="1020">
        <f>'동부 배수관 '!D15+'중부 배수관'!D15+'서부 배수관 '!D15+'유성 배수관 '!D15+'대덕 배수관 '!D15</f>
        <v>1432.1100000000001</v>
      </c>
      <c r="E15" s="1020">
        <f>'동부 배수관 '!E15+'중부 배수관'!E15+'서부 배수관 '!E15+'유성 배수관 '!E15+'대덕 배수관 '!E15</f>
        <v>1.03</v>
      </c>
      <c r="F15" s="1020">
        <f>'동부 배수관 '!F15+'중부 배수관'!F15+'서부 배수관 '!F15+'유성 배수관 '!F15+'대덕 배수관 '!F15</f>
        <v>1418.2500000000002</v>
      </c>
      <c r="G15" s="1020">
        <f>'동부 배수관 '!G15+'중부 배수관'!G15+'서부 배수관 '!G15+'유성 배수관 '!G15+'대덕 배수관 '!G15</f>
        <v>358.46000000000004</v>
      </c>
      <c r="H15" s="1020">
        <f>'동부 배수관 '!H15+'중부 배수관'!H15+'서부 배수관 '!H15+'유성 배수관 '!H15+'대덕 배수관 '!H15</f>
        <v>0</v>
      </c>
      <c r="I15" s="1020">
        <f>'동부 배수관 '!I15+'중부 배수관'!I15+'서부 배수관 '!I15+'유성 배수관 '!I15+'대덕 배수관 '!I15</f>
        <v>0</v>
      </c>
      <c r="J15" s="1020">
        <f>'동부 배수관 '!J15+'중부 배수관'!J15+'서부 배수관 '!J15+'유성 배수관 '!J15+'대덕 배수관 '!J15</f>
        <v>0</v>
      </c>
      <c r="K15" s="1020">
        <f>'동부 배수관 '!K15+'중부 배수관'!K15+'서부 배수관 '!K15+'유성 배수관 '!K15+'대덕 배수관 '!K15</f>
        <v>0</v>
      </c>
      <c r="L15" s="1020">
        <f>'동부 배수관 '!L15+'중부 배수관'!L15+'서부 배수관 '!L15+'유성 배수관 '!L15+'대덕 배수관 '!L15</f>
        <v>0</v>
      </c>
      <c r="M15" s="1020">
        <f>'동부 배수관 '!M15+'중부 배수관'!M15+'서부 배수관 '!M15+'유성 배수관 '!M15+'대덕 배수관 '!M15</f>
        <v>0</v>
      </c>
      <c r="N15" s="1020">
        <f>'동부 배수관 '!N15+'중부 배수관'!N15+'서부 배수관 '!N15+'유성 배수관 '!N15+'대덕 배수관 '!N15</f>
        <v>4.3</v>
      </c>
      <c r="O15" s="1020">
        <f>'동부 배수관 '!O15+'중부 배수관'!O15+'서부 배수관 '!O15+'유성 배수관 '!O15+'대덕 배수관 '!O15</f>
        <v>61.4</v>
      </c>
      <c r="P15" s="1020">
        <f>'동부 배수관 '!P15+'중부 배수관'!P15+'서부 배수관 '!P15+'유성 배수관 '!P15+'대덕 배수관 '!P15</f>
        <v>5</v>
      </c>
      <c r="Q15" s="1020">
        <f>'동부 배수관 '!Q15+'중부 배수관'!Q15+'서부 배수관 '!Q15+'유성 배수관 '!Q15+'대덕 배수관 '!Q15</f>
        <v>18.73</v>
      </c>
      <c r="R15" s="1020">
        <f>'동부 배수관 '!R15+'중부 배수관'!R15+'서부 배수관 '!R15+'유성 배수관 '!R15+'대덕 배수관 '!R15</f>
        <v>0</v>
      </c>
      <c r="S15" s="1020">
        <f>'동부 배수관 '!S15+'중부 배수관'!S15+'서부 배수관 '!S15+'유성 배수관 '!S15+'대덕 배수관 '!S15</f>
        <v>0</v>
      </c>
      <c r="T15" s="1020">
        <f>'동부 배수관 '!T15+'중부 배수관'!T15+'서부 배수관 '!T15+'유성 배수관 '!T15+'대덕 배수관 '!T15</f>
        <v>0</v>
      </c>
      <c r="U15" s="1020">
        <f>'동부 배수관 '!U15+'중부 배수관'!U15+'서부 배수관 '!U15+'유성 배수관 '!U15+'대덕 배수관 '!U15</f>
        <v>0</v>
      </c>
      <c r="V15" s="1020">
        <f>'동부 배수관 '!V15+'중부 배수관'!V15+'서부 배수관 '!V15+'유성 배수관 '!V15+'대덕 배수관 '!V15</f>
        <v>0</v>
      </c>
      <c r="W15" s="1020">
        <f>'동부 배수관 '!W15+'중부 배수관'!W15+'서부 배수관 '!W15+'유성 배수관 '!W15+'대덕 배수관 '!W15</f>
        <v>0</v>
      </c>
      <c r="X15" s="1020">
        <f>'동부 배수관 '!X15+'중부 배수관'!X15+'서부 배수관 '!X15+'유성 배수관 '!X15+'대덕 배수관 '!X15</f>
        <v>8</v>
      </c>
      <c r="Y15" s="1020">
        <f>'동부 배수관 '!Y15+'중부 배수관'!Y15+'서부 배수관 '!Y15+'유성 배수관 '!Y15+'대덕 배수관 '!Y15</f>
        <v>0</v>
      </c>
      <c r="Z15" s="1020">
        <f>'동부 배수관 '!Z15+'중부 배수관'!Z15+'서부 배수관 '!Z15+'유성 배수관 '!Z15+'대덕 배수관 '!Z15</f>
        <v>54.92</v>
      </c>
      <c r="AA15" s="1020">
        <f>'동부 배수관 '!AA15+'중부 배수관'!AA15+'서부 배수관 '!AA15+'유성 배수관 '!AA15+'대덕 배수관 '!AA15</f>
        <v>0</v>
      </c>
      <c r="AB15" s="1020">
        <f>'동부 배수관 '!AB15+'중부 배수관'!AB15+'서부 배수관 '!AB15+'유성 배수관 '!AB15+'대덕 배수관 '!AB15</f>
        <v>0</v>
      </c>
      <c r="AC15" s="1020">
        <f>'동부 배수관 '!AC15+'중부 배수관'!AC15+'서부 배수관 '!AC15+'유성 배수관 '!AC15+'대덕 배수관 '!AC15</f>
        <v>0</v>
      </c>
      <c r="AD15" s="1020">
        <f>'동부 배수관 '!AD15+'중부 배수관'!AD15+'서부 배수관 '!AD15+'유성 배수관 '!AD15+'대덕 배수관 '!AD15</f>
        <v>0</v>
      </c>
      <c r="AE15" s="1020">
        <f>'동부 배수관 '!AE15+'중부 배수관'!AE15+'서부 배수관 '!AE15+'유성 배수관 '!AE15+'대덕 배수관 '!AE15</f>
        <v>3.69</v>
      </c>
      <c r="AF15" s="1020">
        <f>'동부 배수관 '!AF15+'중부 배수관'!AF15+'서부 배수관 '!AF15+'유성 배수관 '!AF15+'대덕 배수관 '!AF15</f>
        <v>0</v>
      </c>
      <c r="AG15" s="1020">
        <f>'동부 배수관 '!AG15+'중부 배수관'!AG15+'서부 배수관 '!AG15+'유성 배수관 '!AG15+'대덕 배수관 '!AG15</f>
        <v>7.11</v>
      </c>
      <c r="AH15" s="1020">
        <f>'동부 배수관 '!AH15+'중부 배수관'!AH15+'서부 배수관 '!AH15+'유성 배수관 '!AH15+'대덕 배수관 '!AH15</f>
        <v>55.54</v>
      </c>
      <c r="AI15" s="1020">
        <f>'동부 배수관 '!AI15+'중부 배수관'!AI15+'서부 배수관 '!AI15+'유성 배수관 '!AI15+'대덕 배수관 '!AI15</f>
        <v>12.57</v>
      </c>
      <c r="AJ15" s="1020">
        <f>'동부 배수관 '!AJ15+'중부 배수관'!AJ15+'서부 배수관 '!AJ15+'유성 배수관 '!AJ15+'대덕 배수관 '!AJ15</f>
        <v>279.89999999999998</v>
      </c>
      <c r="AK15" s="1020">
        <f>'동부 배수관 '!AK15+'중부 배수관'!AK15+'서부 배수관 '!AK15+'유성 배수관 '!AK15+'대덕 배수관 '!AK15</f>
        <v>14.41</v>
      </c>
    </row>
    <row r="16" spans="1:37" s="104" customFormat="1" ht="20.25" customHeight="1" x14ac:dyDescent="0.15">
      <c r="A16" s="3106"/>
      <c r="B16" s="1015" t="s">
        <v>974</v>
      </c>
      <c r="C16" s="1019">
        <f t="shared" si="14"/>
        <v>99946.299999999988</v>
      </c>
      <c r="D16" s="1020">
        <f>'동부 배수관 '!D16+'중부 배수관'!D16+'서부 배수관 '!D16+'유성 배수관 '!D16+'대덕 배수관 '!D16</f>
        <v>143.71</v>
      </c>
      <c r="E16" s="1020">
        <f>'동부 배수관 '!E16+'중부 배수관'!E16+'서부 배수관 '!E16+'유성 배수관 '!E16+'대덕 배수관 '!E16</f>
        <v>0</v>
      </c>
      <c r="F16" s="1020">
        <f>'동부 배수관 '!F16+'중부 배수관'!F16+'서부 배수관 '!F16+'유성 배수관 '!F16+'대덕 배수관 '!F16</f>
        <v>0</v>
      </c>
      <c r="G16" s="1020">
        <f>'동부 배수관 '!G16+'중부 배수관'!G16+'서부 배수관 '!G16+'유성 배수관 '!G16+'대덕 배수관 '!G16</f>
        <v>0</v>
      </c>
      <c r="H16" s="1020">
        <f>'동부 배수관 '!H16+'중부 배수관'!H16+'서부 배수관 '!H16+'유성 배수관 '!H16+'대덕 배수관 '!H16</f>
        <v>549.6</v>
      </c>
      <c r="I16" s="1020">
        <f>'동부 배수관 '!I16+'중부 배수관'!I16+'서부 배수관 '!I16+'유성 배수관 '!I16+'대덕 배수관 '!I16</f>
        <v>6352.25</v>
      </c>
      <c r="J16" s="1020">
        <f>'동부 배수관 '!J16+'중부 배수관'!J16+'서부 배수관 '!J16+'유성 배수관 '!J16+'대덕 배수관 '!J16</f>
        <v>5571.35</v>
      </c>
      <c r="K16" s="1020">
        <f>'동부 배수관 '!K16+'중부 배수관'!K16+'서부 배수관 '!K16+'유성 배수관 '!K16+'대덕 배수관 '!K16</f>
        <v>2863.91</v>
      </c>
      <c r="L16" s="1020">
        <f>'동부 배수관 '!L16+'중부 배수관'!L16+'서부 배수관 '!L16+'유성 배수관 '!L16+'대덕 배수관 '!L16</f>
        <v>4498.78</v>
      </c>
      <c r="M16" s="1020">
        <f>'동부 배수관 '!M16+'중부 배수관'!M16+'서부 배수관 '!M16+'유성 배수관 '!M16+'대덕 배수관 '!M16</f>
        <v>11288.29</v>
      </c>
      <c r="N16" s="1020">
        <f>'동부 배수관 '!N16+'중부 배수관'!N16+'서부 배수관 '!N16+'유성 배수관 '!N16+'대덕 배수관 '!N16</f>
        <v>10410.619999999999</v>
      </c>
      <c r="O16" s="1020">
        <f>'동부 배수관 '!O16+'중부 배수관'!O16+'서부 배수관 '!O16+'유성 배수관 '!O16+'대덕 배수관 '!O16</f>
        <v>2262.4</v>
      </c>
      <c r="P16" s="1020">
        <f>'동부 배수관 '!P16+'중부 배수관'!P16+'서부 배수관 '!P16+'유성 배수관 '!P16+'대덕 배수관 '!P16</f>
        <v>872.1400000000001</v>
      </c>
      <c r="Q16" s="1020">
        <f>'동부 배수관 '!Q16+'중부 배수관'!Q16+'서부 배수관 '!Q16+'유성 배수관 '!Q16+'대덕 배수관 '!Q16</f>
        <v>284.79999999999995</v>
      </c>
      <c r="R16" s="1020">
        <f>'동부 배수관 '!R16+'중부 배수관'!R16+'서부 배수관 '!R16+'유성 배수관 '!R16+'대덕 배수관 '!R16</f>
        <v>2979.8099999999995</v>
      </c>
      <c r="S16" s="1020">
        <f>'동부 배수관 '!S16+'중부 배수관'!S16+'서부 배수관 '!S16+'유성 배수관 '!S16+'대덕 배수관 '!S16</f>
        <v>1540.82</v>
      </c>
      <c r="T16" s="1020">
        <f>'동부 배수관 '!T16+'중부 배수관'!T16+'서부 배수관 '!T16+'유성 배수관 '!T16+'대덕 배수관 '!T16</f>
        <v>626.13</v>
      </c>
      <c r="U16" s="1020">
        <f>'동부 배수관 '!U16+'중부 배수관'!U16+'서부 배수관 '!U16+'유성 배수관 '!U16+'대덕 배수관 '!U16</f>
        <v>1688.36</v>
      </c>
      <c r="V16" s="1020">
        <f>'동부 배수관 '!V16+'중부 배수관'!V16+'서부 배수관 '!V16+'유성 배수관 '!V16+'대덕 배수관 '!V16</f>
        <v>982.47000000000014</v>
      </c>
      <c r="W16" s="1020">
        <f>'동부 배수관 '!W16+'중부 배수관'!W16+'서부 배수관 '!W16+'유성 배수관 '!W16+'대덕 배수관 '!W16</f>
        <v>5271.01</v>
      </c>
      <c r="X16" s="1020">
        <f>'동부 배수관 '!X16+'중부 배수관'!X16+'서부 배수관 '!X16+'유성 배수관 '!X16+'대덕 배수관 '!X16</f>
        <v>933.01</v>
      </c>
      <c r="Y16" s="1020">
        <f>'동부 배수관 '!Y16+'중부 배수관'!Y16+'서부 배수관 '!Y16+'유성 배수관 '!Y16+'대덕 배수관 '!Y16</f>
        <v>3408.13</v>
      </c>
      <c r="Z16" s="1020">
        <f>'동부 배수관 '!Z16+'중부 배수관'!Z16+'서부 배수관 '!Z16+'유성 배수관 '!Z16+'대덕 배수관 '!Z16</f>
        <v>2531.41</v>
      </c>
      <c r="AA16" s="1020">
        <f>'동부 배수관 '!AA16+'중부 배수관'!AA16+'서부 배수관 '!AA16+'유성 배수관 '!AA16+'대덕 배수관 '!AA16</f>
        <v>8883.15</v>
      </c>
      <c r="AB16" s="1020">
        <f>'동부 배수관 '!AB16+'중부 배수관'!AB16+'서부 배수관 '!AB16+'유성 배수관 '!AB16+'대덕 배수관 '!AB16</f>
        <v>7982.0499999999993</v>
      </c>
      <c r="AC16" s="1020">
        <f>'동부 배수관 '!AC16+'중부 배수관'!AC16+'서부 배수관 '!AC16+'유성 배수관 '!AC16+'대덕 배수관 '!AC16</f>
        <v>4341.0400000000009</v>
      </c>
      <c r="AD16" s="1020">
        <f>'동부 배수관 '!AD16+'중부 배수관'!AD16+'서부 배수관 '!AD16+'유성 배수관 '!AD16+'대덕 배수관 '!AD16</f>
        <v>865.89</v>
      </c>
      <c r="AE16" s="1020">
        <f>'동부 배수관 '!AE16+'중부 배수관'!AE16+'서부 배수관 '!AE16+'유성 배수관 '!AE16+'대덕 배수관 '!AE16</f>
        <v>436.27</v>
      </c>
      <c r="AF16" s="1020">
        <f>'동부 배수관 '!AF16+'중부 배수관'!AF16+'서부 배수관 '!AF16+'유성 배수관 '!AF16+'대덕 배수관 '!AF16</f>
        <v>1426.1100000000001</v>
      </c>
      <c r="AG16" s="1020">
        <f>'동부 배수관 '!AG16+'중부 배수관'!AG16+'서부 배수관 '!AG16+'유성 배수관 '!AG16+'대덕 배수관 '!AG16</f>
        <v>4515.6499999999996</v>
      </c>
      <c r="AH16" s="1020">
        <f>'동부 배수관 '!AH16+'중부 배수관'!AH16+'서부 배수관 '!AH16+'유성 배수관 '!AH16+'대덕 배수관 '!AH16</f>
        <v>924.44999999999993</v>
      </c>
      <c r="AI16" s="1020">
        <f>'동부 배수관 '!AI16+'중부 배수관'!AI16+'서부 배수관 '!AI16+'유성 배수관 '!AI16+'대덕 배수관 '!AI16</f>
        <v>1057.47</v>
      </c>
      <c r="AJ16" s="1020">
        <f>'동부 배수관 '!AJ16+'중부 배수관'!AJ16+'서부 배수관 '!AJ16+'유성 배수관 '!AJ16+'대덕 배수관 '!AJ16</f>
        <v>3907.16</v>
      </c>
      <c r="AK16" s="1020">
        <f>'동부 배수관 '!AK16+'중부 배수관'!AK16+'서부 배수관 '!AK16+'유성 배수관 '!AK16+'대덕 배수관 '!AK16</f>
        <v>548.06000000000006</v>
      </c>
    </row>
    <row r="17" spans="1:37" s="104" customFormat="1" ht="20.25" customHeight="1" x14ac:dyDescent="0.15">
      <c r="A17" s="3106"/>
      <c r="B17" s="1015" t="s">
        <v>345</v>
      </c>
      <c r="C17" s="1019">
        <f t="shared" si="14"/>
        <v>37811.529999999992</v>
      </c>
      <c r="D17" s="1020">
        <f>'동부 배수관 '!D17+'중부 배수관'!D17+'서부 배수관 '!D17+'유성 배수관 '!D17+'대덕 배수관 '!D17</f>
        <v>0</v>
      </c>
      <c r="E17" s="1020">
        <f>'동부 배수관 '!E17+'중부 배수관'!E17+'서부 배수관 '!E17+'유성 배수관 '!E17+'대덕 배수관 '!E17</f>
        <v>0</v>
      </c>
      <c r="F17" s="1020">
        <f>'동부 배수관 '!F17+'중부 배수관'!F17+'서부 배수관 '!F17+'유성 배수관 '!F17+'대덕 배수관 '!F17</f>
        <v>0</v>
      </c>
      <c r="G17" s="1020">
        <f>'동부 배수관 '!G17+'중부 배수관'!G17+'서부 배수관 '!G17+'유성 배수관 '!G17+'대덕 배수관 '!G17</f>
        <v>0</v>
      </c>
      <c r="H17" s="1020">
        <f>'동부 배수관 '!H17+'중부 배수관'!H17+'서부 배수관 '!H17+'유성 배수관 '!H17+'대덕 배수관 '!H17</f>
        <v>0</v>
      </c>
      <c r="I17" s="1020">
        <f>'동부 배수관 '!I17+'중부 배수관'!I17+'서부 배수관 '!I17+'유성 배수관 '!I17+'대덕 배수관 '!I17</f>
        <v>0</v>
      </c>
      <c r="J17" s="1020">
        <f>'동부 배수관 '!J17+'중부 배수관'!J17+'서부 배수관 '!J17+'유성 배수관 '!J17+'대덕 배수관 '!J17</f>
        <v>0</v>
      </c>
      <c r="K17" s="1020">
        <f>'동부 배수관 '!K17+'중부 배수관'!K17+'서부 배수관 '!K17+'유성 배수관 '!K17+'대덕 배수관 '!K17</f>
        <v>0</v>
      </c>
      <c r="L17" s="1020">
        <f>'동부 배수관 '!L17+'중부 배수관'!L17+'서부 배수관 '!L17+'유성 배수관 '!L17+'대덕 배수관 '!L17</f>
        <v>0</v>
      </c>
      <c r="M17" s="1020">
        <f>'동부 배수관 '!M17+'중부 배수관'!M17+'서부 배수관 '!M17+'유성 배수관 '!M17+'대덕 배수관 '!M17</f>
        <v>0</v>
      </c>
      <c r="N17" s="1020">
        <f>'동부 배수관 '!N17+'중부 배수관'!N17+'서부 배수관 '!N17+'유성 배수관 '!N17+'대덕 배수관 '!N17</f>
        <v>0</v>
      </c>
      <c r="O17" s="1020">
        <f>'동부 배수관 '!O17+'중부 배수관'!O17+'서부 배수관 '!O17+'유성 배수관 '!O17+'대덕 배수관 '!O17</f>
        <v>4642.1400000000003</v>
      </c>
      <c r="P17" s="1020">
        <f>'동부 배수관 '!P17+'중부 배수관'!P17+'서부 배수관 '!P17+'유성 배수관 '!P17+'대덕 배수관 '!P17</f>
        <v>3.89</v>
      </c>
      <c r="Q17" s="1020">
        <f>'동부 배수관 '!Q17+'중부 배수관'!Q17+'서부 배수관 '!Q17+'유성 배수관 '!Q17+'대덕 배수관 '!Q17</f>
        <v>465.89</v>
      </c>
      <c r="R17" s="1020">
        <f>'동부 배수관 '!R17+'중부 배수관'!R17+'서부 배수관 '!R17+'유성 배수관 '!R17+'대덕 배수관 '!R17</f>
        <v>344.03</v>
      </c>
      <c r="S17" s="1020">
        <f>'동부 배수관 '!S17+'중부 배수관'!S17+'서부 배수관 '!S17+'유성 배수관 '!S17+'대덕 배수관 '!S17</f>
        <v>902.68</v>
      </c>
      <c r="T17" s="1020">
        <f>'동부 배수관 '!T17+'중부 배수관'!T17+'서부 배수관 '!T17+'유성 배수관 '!T17+'대덕 배수관 '!T17</f>
        <v>286.17</v>
      </c>
      <c r="U17" s="1020">
        <f>'동부 배수관 '!U17+'중부 배수관'!U17+'서부 배수관 '!U17+'유성 배수관 '!U17+'대덕 배수관 '!U17</f>
        <v>10808.65</v>
      </c>
      <c r="V17" s="1020">
        <f>'동부 배수관 '!V17+'중부 배수관'!V17+'서부 배수관 '!V17+'유성 배수관 '!V17+'대덕 배수관 '!V17</f>
        <v>1746.85</v>
      </c>
      <c r="W17" s="1020">
        <f>'동부 배수관 '!W17+'중부 배수관'!W17+'서부 배수관 '!W17+'유성 배수관 '!W17+'대덕 배수관 '!W17</f>
        <v>1747.51</v>
      </c>
      <c r="X17" s="1020">
        <f>'동부 배수관 '!X17+'중부 배수관'!X17+'서부 배수관 '!X17+'유성 배수관 '!X17+'대덕 배수관 '!X17</f>
        <v>6634.19</v>
      </c>
      <c r="Y17" s="1020">
        <f>'동부 배수관 '!Y17+'중부 배수관'!Y17+'서부 배수관 '!Y17+'유성 배수관 '!Y17+'대덕 배수관 '!Y17</f>
        <v>3791.28</v>
      </c>
      <c r="Z17" s="1020">
        <f>'동부 배수관 '!Z17+'중부 배수관'!Z17+'서부 배수관 '!Z17+'유성 배수관 '!Z17+'대덕 배수관 '!Z17</f>
        <v>5984.07</v>
      </c>
      <c r="AA17" s="1020">
        <f>'동부 배수관 '!AA17+'중부 배수관'!AA17+'서부 배수관 '!AA17+'유성 배수관 '!AA17+'대덕 배수관 '!AA17</f>
        <v>159.18</v>
      </c>
      <c r="AB17" s="1020">
        <f>'동부 배수관 '!AB17+'중부 배수관'!AB17+'서부 배수관 '!AB17+'유성 배수관 '!AB17+'대덕 배수관 '!AB17</f>
        <v>0</v>
      </c>
      <c r="AC17" s="1020">
        <f>'동부 배수관 '!AC17+'중부 배수관'!AC17+'서부 배수관 '!AC17+'유성 배수관 '!AC17+'대덕 배수관 '!AC17</f>
        <v>4.07</v>
      </c>
      <c r="AD17" s="1020">
        <f>'동부 배수관 '!AD17+'중부 배수관'!AD17+'서부 배수관 '!AD17+'유성 배수관 '!AD17+'대덕 배수관 '!AD17</f>
        <v>283.32</v>
      </c>
      <c r="AE17" s="1020">
        <f>'동부 배수관 '!AE17+'중부 배수관'!AE17+'서부 배수관 '!AE17+'유성 배수관 '!AE17+'대덕 배수관 '!AE17</f>
        <v>5.88</v>
      </c>
      <c r="AF17" s="1020">
        <f>'동부 배수관 '!AF17+'중부 배수관'!AF17+'서부 배수관 '!AF17+'유성 배수관 '!AF17+'대덕 배수관 '!AF17</f>
        <v>1.73</v>
      </c>
      <c r="AG17" s="1020">
        <f>'동부 배수관 '!AG17+'중부 배수관'!AG17+'서부 배수관 '!AG17+'유성 배수관 '!AG17+'대덕 배수관 '!AG17</f>
        <v>0</v>
      </c>
      <c r="AH17" s="1020">
        <f>'동부 배수관 '!AH17+'중부 배수관'!AH17+'서부 배수관 '!AH17+'유성 배수관 '!AH17+'대덕 배수관 '!AH17</f>
        <v>0</v>
      </c>
      <c r="AI17" s="1020">
        <f>'동부 배수관 '!AI17+'중부 배수관'!AI17+'서부 배수관 '!AI17+'유성 배수관 '!AI17+'대덕 배수관 '!AI17</f>
        <v>0</v>
      </c>
      <c r="AJ17" s="1020">
        <f>'동부 배수관 '!AJ17+'중부 배수관'!AJ17+'서부 배수관 '!AJ17+'유성 배수관 '!AJ17+'대덕 배수관 '!AJ17</f>
        <v>0</v>
      </c>
      <c r="AK17" s="1020">
        <f>'동부 배수관 '!AK17+'중부 배수관'!AK17+'서부 배수관 '!AK17+'유성 배수관 '!AK17+'대덕 배수관 '!AK17</f>
        <v>0</v>
      </c>
    </row>
    <row r="18" spans="1:37" s="104" customFormat="1" ht="20.25" customHeight="1" x14ac:dyDescent="0.15">
      <c r="A18" s="3106"/>
      <c r="B18" s="1017" t="s">
        <v>283</v>
      </c>
      <c r="C18" s="1019">
        <f t="shared" si="14"/>
        <v>12986.529999999999</v>
      </c>
      <c r="D18" s="1020">
        <f>'동부 배수관 '!D18+'중부 배수관'!D18+'서부 배수관 '!D18+'유성 배수관 '!D18+'대덕 배수관 '!D18</f>
        <v>3297.03</v>
      </c>
      <c r="E18" s="1020">
        <f>'동부 배수관 '!E18+'중부 배수관'!E18+'서부 배수관 '!E18+'유성 배수관 '!E18+'대덕 배수관 '!E18</f>
        <v>855.2</v>
      </c>
      <c r="F18" s="1020">
        <f>'동부 배수관 '!F18+'중부 배수관'!F18+'서부 배수관 '!F18+'유성 배수관 '!F18+'대덕 배수관 '!F18</f>
        <v>2161.02</v>
      </c>
      <c r="G18" s="1020">
        <f>'동부 배수관 '!G18+'중부 배수관'!G18+'서부 배수관 '!G18+'유성 배수관 '!G18+'대덕 배수관 '!G18</f>
        <v>1769.17</v>
      </c>
      <c r="H18" s="1020">
        <f>'동부 배수관 '!H18+'중부 배수관'!H18+'서부 배수관 '!H18+'유성 배수관 '!H18+'대덕 배수관 '!H18</f>
        <v>146.73000000000002</v>
      </c>
      <c r="I18" s="1020">
        <f>'동부 배수관 '!I18+'중부 배수관'!I18+'서부 배수관 '!I18+'유성 배수관 '!I18+'대덕 배수관 '!I18</f>
        <v>967.78</v>
      </c>
      <c r="J18" s="1020">
        <f>'동부 배수관 '!J18+'중부 배수관'!J18+'서부 배수관 '!J18+'유성 배수관 '!J18+'대덕 배수관 '!J18</f>
        <v>1315.85</v>
      </c>
      <c r="K18" s="1020">
        <f>'동부 배수관 '!K18+'중부 배수관'!K18+'서부 배수관 '!K18+'유성 배수관 '!K18+'대덕 배수관 '!K18</f>
        <v>455.88</v>
      </c>
      <c r="L18" s="1020">
        <f>'동부 배수관 '!L18+'중부 배수관'!L18+'서부 배수관 '!L18+'유성 배수관 '!L18+'대덕 배수관 '!L18</f>
        <v>651.21</v>
      </c>
      <c r="M18" s="1020">
        <f>'동부 배수관 '!M18+'중부 배수관'!M18+'서부 배수관 '!M18+'유성 배수관 '!M18+'대덕 배수관 '!M18</f>
        <v>278.98</v>
      </c>
      <c r="N18" s="1020">
        <f>'동부 배수관 '!N18+'중부 배수관'!N18+'서부 배수관 '!N18+'유성 배수관 '!N18+'대덕 배수관 '!N18</f>
        <v>83.68</v>
      </c>
      <c r="O18" s="1020">
        <f>'동부 배수관 '!O18+'중부 배수관'!O18+'서부 배수관 '!O18+'유성 배수관 '!O18+'대덕 배수관 '!O18</f>
        <v>504.81999999999994</v>
      </c>
      <c r="P18" s="1020">
        <f>'동부 배수관 '!P18+'중부 배수관'!P18+'서부 배수관 '!P18+'유성 배수관 '!P18+'대덕 배수관 '!P18</f>
        <v>140.85</v>
      </c>
      <c r="Q18" s="1020">
        <f>'동부 배수관 '!Q18+'중부 배수관'!Q18+'서부 배수관 '!Q18+'유성 배수관 '!Q18+'대덕 배수관 '!Q18</f>
        <v>0.44</v>
      </c>
      <c r="R18" s="1020">
        <f>'동부 배수관 '!R18+'중부 배수관'!R18+'서부 배수관 '!R18+'유성 배수관 '!R18+'대덕 배수관 '!R18</f>
        <v>39.799999999999997</v>
      </c>
      <c r="S18" s="1020">
        <f>'동부 배수관 '!S18+'중부 배수관'!S18+'서부 배수관 '!S18+'유성 배수관 '!S18+'대덕 배수관 '!S18</f>
        <v>197.84</v>
      </c>
      <c r="T18" s="1020">
        <f>'동부 배수관 '!T18+'중부 배수관'!T18+'서부 배수관 '!T18+'유성 배수관 '!T18+'대덕 배수관 '!T18</f>
        <v>120.25</v>
      </c>
      <c r="U18" s="1020">
        <f>'동부 배수관 '!U18+'중부 배수관'!U18+'서부 배수관 '!U18+'유성 배수관 '!U18+'대덕 배수관 '!U18</f>
        <v>0</v>
      </c>
      <c r="V18" s="1020">
        <f>'동부 배수관 '!V18+'중부 배수관'!V18+'서부 배수관 '!V18+'유성 배수관 '!V18+'대덕 배수관 '!V18</f>
        <v>0</v>
      </c>
      <c r="W18" s="1020">
        <f>'동부 배수관 '!W18+'중부 배수관'!W18+'서부 배수관 '!W18+'유성 배수관 '!W18+'대덕 배수관 '!W18</f>
        <v>0</v>
      </c>
      <c r="X18" s="1020">
        <f>'동부 배수관 '!X18+'중부 배수관'!X18+'서부 배수관 '!X18+'유성 배수관 '!X18+'대덕 배수관 '!X18</f>
        <v>0</v>
      </c>
      <c r="Y18" s="1020">
        <f>'동부 배수관 '!Y18+'중부 배수관'!Y18+'서부 배수관 '!Y18+'유성 배수관 '!Y18+'대덕 배수관 '!Y18</f>
        <v>0</v>
      </c>
      <c r="Z18" s="1020">
        <f>'동부 배수관 '!Z18+'중부 배수관'!Z18+'서부 배수관 '!Z18+'유성 배수관 '!Z18+'대덕 배수관 '!Z18</f>
        <v>0</v>
      </c>
      <c r="AA18" s="1020">
        <f>'동부 배수관 '!AA18+'중부 배수관'!AA18+'서부 배수관 '!AA18+'유성 배수관 '!AA18+'대덕 배수관 '!AA18</f>
        <v>0</v>
      </c>
      <c r="AB18" s="1020">
        <f>'동부 배수관 '!AB18+'중부 배수관'!AB18+'서부 배수관 '!AB18+'유성 배수관 '!AB18+'대덕 배수관 '!AB18</f>
        <v>0</v>
      </c>
      <c r="AC18" s="1020">
        <f>'동부 배수관 '!AC18+'중부 배수관'!AC18+'서부 배수관 '!AC18+'유성 배수관 '!AC18+'대덕 배수관 '!AC18</f>
        <v>0</v>
      </c>
      <c r="AD18" s="1020">
        <f>'동부 배수관 '!AD18+'중부 배수관'!AD18+'서부 배수관 '!AD18+'유성 배수관 '!AD18+'대덕 배수관 '!AD18</f>
        <v>0</v>
      </c>
      <c r="AE18" s="1020">
        <f>'동부 배수관 '!AE18+'중부 배수관'!AE18+'서부 배수관 '!AE18+'유성 배수관 '!AE18+'대덕 배수관 '!AE18</f>
        <v>0</v>
      </c>
      <c r="AF18" s="1020">
        <f>'동부 배수관 '!AF18+'중부 배수관'!AF18+'서부 배수관 '!AF18+'유성 배수관 '!AF18+'대덕 배수관 '!AF18</f>
        <v>0</v>
      </c>
      <c r="AG18" s="1020">
        <f>'동부 배수관 '!AG18+'중부 배수관'!AG18+'서부 배수관 '!AG18+'유성 배수관 '!AG18+'대덕 배수관 '!AG18</f>
        <v>0</v>
      </c>
      <c r="AH18" s="1020">
        <f>'동부 배수관 '!AH18+'중부 배수관'!AH18+'서부 배수관 '!AH18+'유성 배수관 '!AH18+'대덕 배수관 '!AH18</f>
        <v>0</v>
      </c>
      <c r="AI18" s="1020">
        <f>'동부 배수관 '!AI18+'중부 배수관'!AI18+'서부 배수관 '!AI18+'유성 배수관 '!AI18+'대덕 배수관 '!AI18</f>
        <v>0</v>
      </c>
      <c r="AJ18" s="1020">
        <f>'동부 배수관 '!AJ18+'중부 배수관'!AJ18+'서부 배수관 '!AJ18+'유성 배수관 '!AJ18+'대덕 배수관 '!AJ18</f>
        <v>0</v>
      </c>
      <c r="AK18" s="1020">
        <f>'동부 배수관 '!AK18+'중부 배수관'!AK18+'서부 배수관 '!AK18+'유성 배수관 '!AK18+'대덕 배수관 '!AK18</f>
        <v>0</v>
      </c>
    </row>
    <row r="19" spans="1:37" s="104" customFormat="1" ht="20.25" customHeight="1" x14ac:dyDescent="0.15">
      <c r="A19" s="3106"/>
      <c r="B19" s="1017" t="s">
        <v>284</v>
      </c>
      <c r="C19" s="1019">
        <f t="shared" si="14"/>
        <v>35141.800000000003</v>
      </c>
      <c r="D19" s="1020">
        <f>'동부 배수관 '!D19+'중부 배수관'!D19+'서부 배수관 '!D19+'유성 배수관 '!D19+'대덕 배수관 '!D19</f>
        <v>580.67000000000007</v>
      </c>
      <c r="E19" s="1020">
        <f>'동부 배수관 '!E19+'중부 배수관'!E19+'서부 배수관 '!E19+'유성 배수관 '!E19+'대덕 배수관 '!E19</f>
        <v>72.61999999999999</v>
      </c>
      <c r="F19" s="1020">
        <f>'동부 배수관 '!F19+'중부 배수관'!F19+'서부 배수관 '!F19+'유성 배수관 '!F19+'대덕 배수관 '!F19</f>
        <v>261.36</v>
      </c>
      <c r="G19" s="1020">
        <f>'동부 배수관 '!G19+'중부 배수관'!G19+'서부 배수관 '!G19+'유성 배수관 '!G19+'대덕 배수관 '!G19</f>
        <v>174.49</v>
      </c>
      <c r="H19" s="1020">
        <f>'동부 배수관 '!H19+'중부 배수관'!H19+'서부 배수관 '!H19+'유성 배수관 '!H19+'대덕 배수관 '!H19</f>
        <v>2.9099999999999997</v>
      </c>
      <c r="I19" s="1020">
        <f>'동부 배수관 '!I19+'중부 배수관'!I19+'서부 배수관 '!I19+'유성 배수관 '!I19+'대덕 배수관 '!I19</f>
        <v>259.83</v>
      </c>
      <c r="J19" s="1020">
        <f>'동부 배수관 '!J19+'중부 배수관'!J19+'서부 배수관 '!J19+'유성 배수관 '!J19+'대덕 배수관 '!J19</f>
        <v>246.12999999999997</v>
      </c>
      <c r="K19" s="1020">
        <f>'동부 배수관 '!K19+'중부 배수관'!K19+'서부 배수관 '!K19+'유성 배수관 '!K19+'대덕 배수관 '!K19</f>
        <v>76.45</v>
      </c>
      <c r="L19" s="1020">
        <f>'동부 배수관 '!L19+'중부 배수관'!L19+'서부 배수관 '!L19+'유성 배수관 '!L19+'대덕 배수관 '!L19</f>
        <v>2171.54</v>
      </c>
      <c r="M19" s="1020">
        <f>'동부 배수관 '!M19+'중부 배수관'!M19+'서부 배수관 '!M19+'유성 배수관 '!M19+'대덕 배수관 '!M19</f>
        <v>1061.5900000000001</v>
      </c>
      <c r="N19" s="1020">
        <f>'동부 배수관 '!N19+'중부 배수관'!N19+'서부 배수관 '!N19+'유성 배수관 '!N19+'대덕 배수관 '!N19</f>
        <v>1927.8200000000002</v>
      </c>
      <c r="O19" s="1020">
        <f>'동부 배수관 '!O19+'중부 배수관'!O19+'서부 배수관 '!O19+'유성 배수관 '!O19+'대덕 배수관 '!O19</f>
        <v>5869.1900000000005</v>
      </c>
      <c r="P19" s="1020">
        <f>'동부 배수관 '!P19+'중부 배수관'!P19+'서부 배수관 '!P19+'유성 배수관 '!P19+'대덕 배수관 '!P19</f>
        <v>2840.02</v>
      </c>
      <c r="Q19" s="1020">
        <f>'동부 배수관 '!Q19+'중부 배수관'!Q19+'서부 배수관 '!Q19+'유성 배수관 '!Q19+'대덕 배수관 '!Q19</f>
        <v>1594.37</v>
      </c>
      <c r="R19" s="1020">
        <f>'동부 배수관 '!R19+'중부 배수관'!R19+'서부 배수관 '!R19+'유성 배수관 '!R19+'대덕 배수관 '!R19</f>
        <v>627.54999999999995</v>
      </c>
      <c r="S19" s="1020">
        <f>'동부 배수관 '!S19+'중부 배수관'!S19+'서부 배수관 '!S19+'유성 배수관 '!S19+'대덕 배수관 '!S19</f>
        <v>986.04</v>
      </c>
      <c r="T19" s="1020">
        <f>'동부 배수관 '!T19+'중부 배수관'!T19+'서부 배수관 '!T19+'유성 배수관 '!T19+'대덕 배수관 '!T19</f>
        <v>3172.0699999999997</v>
      </c>
      <c r="U19" s="1020">
        <f>'동부 배수관 '!U19+'중부 배수관'!U19+'서부 배수관 '!U19+'유성 배수관 '!U19+'대덕 배수관 '!U19</f>
        <v>1241.9199999999998</v>
      </c>
      <c r="V19" s="1020">
        <f>'동부 배수관 '!V19+'중부 배수관'!V19+'서부 배수관 '!V19+'유성 배수관 '!V19+'대덕 배수관 '!V19</f>
        <v>174.82999999999998</v>
      </c>
      <c r="W19" s="1020">
        <f>'동부 배수관 '!W19+'중부 배수관'!W19+'서부 배수관 '!W19+'유성 배수관 '!W19+'대덕 배수관 '!W19</f>
        <v>1870.6</v>
      </c>
      <c r="X19" s="1020">
        <f>'동부 배수관 '!X19+'중부 배수관'!X19+'서부 배수관 '!X19+'유성 배수관 '!X19+'대덕 배수관 '!X19</f>
        <v>1667.2400000000002</v>
      </c>
      <c r="Y19" s="1020">
        <f>'동부 배수관 '!Y19+'중부 배수관'!Y19+'서부 배수관 '!Y19+'유성 배수관 '!Y19+'대덕 배수관 '!Y19</f>
        <v>1751.91</v>
      </c>
      <c r="Z19" s="1020">
        <f>'동부 배수관 '!Z19+'중부 배수관'!Z19+'서부 배수관 '!Z19+'유성 배수관 '!Z19+'대덕 배수관 '!Z19</f>
        <v>5716.3600000000006</v>
      </c>
      <c r="AA19" s="1020">
        <f>'동부 배수관 '!AA19+'중부 배수관'!AA19+'서부 배수관 '!AA19+'유성 배수관 '!AA19+'대덕 배수관 '!AA19</f>
        <v>794.29000000000008</v>
      </c>
      <c r="AB19" s="1020">
        <f>'동부 배수관 '!AB19+'중부 배수관'!AB19+'서부 배수관 '!AB19+'유성 배수관 '!AB19+'대덕 배수관 '!AB19</f>
        <v>0</v>
      </c>
      <c r="AC19" s="1020">
        <f>'동부 배수관 '!AC19+'중부 배수관'!AC19+'서부 배수관 '!AC19+'유성 배수관 '!AC19+'대덕 배수관 '!AC19</f>
        <v>0</v>
      </c>
      <c r="AD19" s="1020">
        <f>'동부 배수관 '!AD19+'중부 배수관'!AD19+'서부 배수관 '!AD19+'유성 배수관 '!AD19+'대덕 배수관 '!AD19</f>
        <v>0</v>
      </c>
      <c r="AE19" s="1020">
        <f>'동부 배수관 '!AE19+'중부 배수관'!AE19+'서부 배수관 '!AE19+'유성 배수관 '!AE19+'대덕 배수관 '!AE19</f>
        <v>0</v>
      </c>
      <c r="AF19" s="1020">
        <f>'동부 배수관 '!AF19+'중부 배수관'!AF19+'서부 배수관 '!AF19+'유성 배수관 '!AF19+'대덕 배수관 '!AF19</f>
        <v>0</v>
      </c>
      <c r="AG19" s="1020">
        <f>'동부 배수관 '!AG19+'중부 배수관'!AG19+'서부 배수관 '!AG19+'유성 배수관 '!AG19+'대덕 배수관 '!AG19</f>
        <v>0</v>
      </c>
      <c r="AH19" s="1020">
        <f>'동부 배수관 '!AH19+'중부 배수관'!AH19+'서부 배수관 '!AH19+'유성 배수관 '!AH19+'대덕 배수관 '!AH19</f>
        <v>0</v>
      </c>
      <c r="AI19" s="1020">
        <f>'동부 배수관 '!AI19+'중부 배수관'!AI19+'서부 배수관 '!AI19+'유성 배수관 '!AI19+'대덕 배수관 '!AI19</f>
        <v>0</v>
      </c>
      <c r="AJ19" s="1020">
        <f>'동부 배수관 '!AJ19+'중부 배수관'!AJ19+'서부 배수관 '!AJ19+'유성 배수관 '!AJ19+'대덕 배수관 '!AJ19</f>
        <v>0</v>
      </c>
      <c r="AK19" s="1020">
        <f>'동부 배수관 '!AK19+'중부 배수관'!AK19+'서부 배수관 '!AK19+'유성 배수관 '!AK19+'대덕 배수관 '!AK19</f>
        <v>0</v>
      </c>
    </row>
    <row r="20" spans="1:37" s="104" customFormat="1" ht="20.25" customHeight="1" x14ac:dyDescent="0.15">
      <c r="A20" s="3106"/>
      <c r="B20" s="1015" t="s">
        <v>847</v>
      </c>
      <c r="C20" s="1019">
        <f t="shared" si="14"/>
        <v>11827.87</v>
      </c>
      <c r="D20" s="1020">
        <f>'동부 배수관 '!D20+'중부 배수관'!D20+'서부 배수관 '!D20+'유성 배수관 '!D20+'대덕 배수관 '!D20</f>
        <v>0</v>
      </c>
      <c r="E20" s="1020">
        <f>'동부 배수관 '!E20+'중부 배수관'!E20+'서부 배수관 '!E20+'유성 배수관 '!E20+'대덕 배수관 '!E20</f>
        <v>0</v>
      </c>
      <c r="F20" s="1020">
        <f>'동부 배수관 '!F20+'중부 배수관'!F20+'서부 배수관 '!F20+'유성 배수관 '!F20+'대덕 배수관 '!F20</f>
        <v>0</v>
      </c>
      <c r="G20" s="1020">
        <f>'동부 배수관 '!G20+'중부 배수관'!G20+'서부 배수관 '!G20+'유성 배수관 '!G20+'대덕 배수관 '!G20</f>
        <v>0</v>
      </c>
      <c r="H20" s="1020">
        <f>'동부 배수관 '!H20+'중부 배수관'!H20+'서부 배수관 '!H20+'유성 배수관 '!H20+'대덕 배수관 '!H20</f>
        <v>0</v>
      </c>
      <c r="I20" s="1020">
        <f>'동부 배수관 '!I20+'중부 배수관'!I20+'서부 배수관 '!I20+'유성 배수관 '!I20+'대덕 배수관 '!I20</f>
        <v>0</v>
      </c>
      <c r="J20" s="1020">
        <f>'동부 배수관 '!J20+'중부 배수관'!J20+'서부 배수관 '!J20+'유성 배수관 '!J20+'대덕 배수관 '!J20</f>
        <v>0</v>
      </c>
      <c r="K20" s="1020">
        <f>'동부 배수관 '!K20+'중부 배수관'!K20+'서부 배수관 '!K20+'유성 배수관 '!K20+'대덕 배수관 '!K20</f>
        <v>0</v>
      </c>
      <c r="L20" s="1020">
        <f>'동부 배수관 '!L20+'중부 배수관'!L20+'서부 배수관 '!L20+'유성 배수관 '!L20+'대덕 배수관 '!L20</f>
        <v>0</v>
      </c>
      <c r="M20" s="1020">
        <f>'동부 배수관 '!M20+'중부 배수관'!M20+'서부 배수관 '!M20+'유성 배수관 '!M20+'대덕 배수관 '!M20</f>
        <v>0</v>
      </c>
      <c r="N20" s="1020">
        <f>'동부 배수관 '!N20+'중부 배수관'!N20+'서부 배수관 '!N20+'유성 배수관 '!N20+'대덕 배수관 '!N20</f>
        <v>0</v>
      </c>
      <c r="O20" s="1020">
        <f>'동부 배수관 '!O20+'중부 배수관'!O20+'서부 배수관 '!O20+'유성 배수관 '!O20+'대덕 배수관 '!O20</f>
        <v>0</v>
      </c>
      <c r="P20" s="1020">
        <f>'동부 배수관 '!P20+'중부 배수관'!P20+'서부 배수관 '!P20+'유성 배수관 '!P20+'대덕 배수관 '!P20</f>
        <v>0</v>
      </c>
      <c r="Q20" s="1020">
        <f>'동부 배수관 '!Q20+'중부 배수관'!Q20+'서부 배수관 '!Q20+'유성 배수관 '!Q20+'대덕 배수관 '!Q20</f>
        <v>0</v>
      </c>
      <c r="R20" s="1020">
        <f>'동부 배수관 '!R20+'중부 배수관'!R20+'서부 배수관 '!R20+'유성 배수관 '!R20+'대덕 배수관 '!R20</f>
        <v>0</v>
      </c>
      <c r="S20" s="1020">
        <f>'동부 배수관 '!S20+'중부 배수관'!S20+'서부 배수관 '!S20+'유성 배수관 '!S20+'대덕 배수관 '!S20</f>
        <v>0</v>
      </c>
      <c r="T20" s="1020">
        <f>'동부 배수관 '!T20+'중부 배수관'!T20+'서부 배수관 '!T20+'유성 배수관 '!T20+'대덕 배수관 '!T20</f>
        <v>0</v>
      </c>
      <c r="U20" s="1020">
        <f>'동부 배수관 '!U20+'중부 배수관'!U20+'서부 배수관 '!U20+'유성 배수관 '!U20+'대덕 배수관 '!U20</f>
        <v>0</v>
      </c>
      <c r="V20" s="1020">
        <f>'동부 배수관 '!V20+'중부 배수관'!V20+'서부 배수관 '!V20+'유성 배수관 '!V20+'대덕 배수관 '!V20</f>
        <v>0</v>
      </c>
      <c r="W20" s="1020">
        <f>'동부 배수관 '!W20+'중부 배수관'!W20+'서부 배수관 '!W20+'유성 배수관 '!W20+'대덕 배수관 '!W20</f>
        <v>0</v>
      </c>
      <c r="X20" s="1020">
        <f>'동부 배수관 '!X20+'중부 배수관'!X20+'서부 배수관 '!X20+'유성 배수관 '!X20+'대덕 배수관 '!X20</f>
        <v>0</v>
      </c>
      <c r="Y20" s="1020">
        <f>'동부 배수관 '!Y20+'중부 배수관'!Y20+'서부 배수관 '!Y20+'유성 배수관 '!Y20+'대덕 배수관 '!Y20</f>
        <v>0</v>
      </c>
      <c r="Z20" s="1020">
        <f>'동부 배수관 '!Z20+'중부 배수관'!Z20+'서부 배수관 '!Z20+'유성 배수관 '!Z20+'대덕 배수관 '!Z20</f>
        <v>40.020000000000003</v>
      </c>
      <c r="AA20" s="1020">
        <f>'동부 배수관 '!AA20+'중부 배수관'!AA20+'서부 배수관 '!AA20+'유성 배수관 '!AA20+'대덕 배수관 '!AA20</f>
        <v>0</v>
      </c>
      <c r="AB20" s="1020">
        <f>'동부 배수관 '!AB20+'중부 배수관'!AB20+'서부 배수관 '!AB20+'유성 배수관 '!AB20+'대덕 배수관 '!AB20</f>
        <v>0</v>
      </c>
      <c r="AC20" s="1020">
        <f>'동부 배수관 '!AC20+'중부 배수관'!AC20+'서부 배수관 '!AC20+'유성 배수관 '!AC20+'대덕 배수관 '!AC20</f>
        <v>0</v>
      </c>
      <c r="AD20" s="1020">
        <f>'동부 배수관 '!AD20+'중부 배수관'!AD20+'서부 배수관 '!AD20+'유성 배수관 '!AD20+'대덕 배수관 '!AD20</f>
        <v>0</v>
      </c>
      <c r="AE20" s="1020">
        <f>'동부 배수관 '!AE20+'중부 배수관'!AE20+'서부 배수관 '!AE20+'유성 배수관 '!AE20+'대덕 배수관 '!AE20</f>
        <v>0</v>
      </c>
      <c r="AF20" s="1020">
        <f>'동부 배수관 '!AF20+'중부 배수관'!AF20+'서부 배수관 '!AF20+'유성 배수관 '!AF20+'대덕 배수관 '!AF20</f>
        <v>0</v>
      </c>
      <c r="AG20" s="1020">
        <f>'동부 배수관 '!AG20+'중부 배수관'!AG20+'서부 배수관 '!AG20+'유성 배수관 '!AG20+'대덕 배수관 '!AG20</f>
        <v>0</v>
      </c>
      <c r="AH20" s="1020">
        <f>'동부 배수관 '!AH20+'중부 배수관'!AH20+'서부 배수관 '!AH20+'유성 배수관 '!AH20+'대덕 배수관 '!AH20</f>
        <v>0</v>
      </c>
      <c r="AI20" s="1020">
        <f>'동부 배수관 '!AI20+'중부 배수관'!AI20+'서부 배수관 '!AI20+'유성 배수관 '!AI20+'대덕 배수관 '!AI20</f>
        <v>0</v>
      </c>
      <c r="AJ20" s="1020">
        <f>'동부 배수관 '!AJ20+'중부 배수관'!AJ20+'서부 배수관 '!AJ20+'유성 배수관 '!AJ20+'대덕 배수관 '!AJ20</f>
        <v>9596.42</v>
      </c>
      <c r="AK20" s="1020">
        <f>'동부 배수관 '!AK20+'중부 배수관'!AK20+'서부 배수관 '!AK20+'유성 배수관 '!AK20+'대덕 배수관 '!AK20</f>
        <v>2191.4299999999998</v>
      </c>
    </row>
    <row r="21" spans="1:37" s="104" customFormat="1" ht="20.25" customHeight="1" x14ac:dyDescent="0.15">
      <c r="A21" s="3106"/>
      <c r="B21" s="1018" t="s">
        <v>1084</v>
      </c>
      <c r="C21" s="1019">
        <f t="shared" si="14"/>
        <v>10463.42</v>
      </c>
      <c r="D21" s="1020">
        <f>'동부 배수관 '!D21+'중부 배수관'!D21+'서부 배수관 '!D21+'유성 배수관 '!D21+'대덕 배수관 '!D21</f>
        <v>0</v>
      </c>
      <c r="E21" s="1020">
        <f>'동부 배수관 '!E21+'중부 배수관'!E21+'서부 배수관 '!E21+'유성 배수관 '!E21+'대덕 배수관 '!E21</f>
        <v>0</v>
      </c>
      <c r="F21" s="1020">
        <f>'동부 배수관 '!F21+'중부 배수관'!F21+'서부 배수관 '!F21+'유성 배수관 '!F21+'대덕 배수관 '!F21</f>
        <v>0</v>
      </c>
      <c r="G21" s="1020">
        <f>'동부 배수관 '!G21+'중부 배수관'!G21+'서부 배수관 '!G21+'유성 배수관 '!G21+'대덕 배수관 '!G21</f>
        <v>0</v>
      </c>
      <c r="H21" s="1020">
        <f>'동부 배수관 '!H21+'중부 배수관'!H21+'서부 배수관 '!H21+'유성 배수관 '!H21+'대덕 배수관 '!H21</f>
        <v>0</v>
      </c>
      <c r="I21" s="1020">
        <f>'동부 배수관 '!I21+'중부 배수관'!I21+'서부 배수관 '!I21+'유성 배수관 '!I21+'대덕 배수관 '!I21</f>
        <v>0</v>
      </c>
      <c r="J21" s="1020">
        <f>'동부 배수관 '!J21+'중부 배수관'!J21+'서부 배수관 '!J21+'유성 배수관 '!J21+'대덕 배수관 '!J21</f>
        <v>0</v>
      </c>
      <c r="K21" s="1020">
        <f>'동부 배수관 '!K21+'중부 배수관'!K21+'서부 배수관 '!K21+'유성 배수관 '!K21+'대덕 배수관 '!K21</f>
        <v>0</v>
      </c>
      <c r="L21" s="1020">
        <f>'동부 배수관 '!L21+'중부 배수관'!L21+'서부 배수관 '!L21+'유성 배수관 '!L21+'대덕 배수관 '!L21</f>
        <v>0</v>
      </c>
      <c r="M21" s="1020">
        <f>'동부 배수관 '!M21+'중부 배수관'!M21+'서부 배수관 '!M21+'유성 배수관 '!M21+'대덕 배수관 '!M21</f>
        <v>0</v>
      </c>
      <c r="N21" s="1020">
        <f>'동부 배수관 '!N21+'중부 배수관'!N21+'서부 배수관 '!N21+'유성 배수관 '!N21+'대덕 배수관 '!N21</f>
        <v>0</v>
      </c>
      <c r="O21" s="1020">
        <f>'동부 배수관 '!O21+'중부 배수관'!O21+'서부 배수관 '!O21+'유성 배수관 '!O21+'대덕 배수관 '!O21</f>
        <v>0</v>
      </c>
      <c r="P21" s="1020">
        <f>'동부 배수관 '!P21+'중부 배수관'!P21+'서부 배수관 '!P21+'유성 배수관 '!P21+'대덕 배수관 '!P21</f>
        <v>0</v>
      </c>
      <c r="Q21" s="1020">
        <f>'동부 배수관 '!Q21+'중부 배수관'!Q21+'서부 배수관 '!Q21+'유성 배수관 '!Q21+'대덕 배수관 '!Q21</f>
        <v>60.71</v>
      </c>
      <c r="R21" s="1020">
        <f>'동부 배수관 '!R21+'중부 배수관'!R21+'서부 배수관 '!R21+'유성 배수관 '!R21+'대덕 배수관 '!R21</f>
        <v>0</v>
      </c>
      <c r="S21" s="1020">
        <f>'동부 배수관 '!S21+'중부 배수관'!S21+'서부 배수관 '!S21+'유성 배수관 '!S21+'대덕 배수관 '!S21</f>
        <v>0</v>
      </c>
      <c r="T21" s="1020">
        <f>'동부 배수관 '!T21+'중부 배수관'!T21+'서부 배수관 '!T21+'유성 배수관 '!T21+'대덕 배수관 '!T21</f>
        <v>0</v>
      </c>
      <c r="U21" s="1020">
        <f>'동부 배수관 '!U21+'중부 배수관'!U21+'서부 배수관 '!U21+'유성 배수관 '!U21+'대덕 배수관 '!U21</f>
        <v>13.88</v>
      </c>
      <c r="V21" s="1020">
        <f>'동부 배수관 '!V21+'중부 배수관'!V21+'서부 배수관 '!V21+'유성 배수관 '!V21+'대덕 배수관 '!V21</f>
        <v>0</v>
      </c>
      <c r="W21" s="1020">
        <f>'동부 배수관 '!W21+'중부 배수관'!W21+'서부 배수관 '!W21+'유성 배수관 '!W21+'대덕 배수관 '!W21</f>
        <v>0</v>
      </c>
      <c r="X21" s="1020">
        <f>'동부 배수관 '!X21+'중부 배수관'!X21+'서부 배수관 '!X21+'유성 배수관 '!X21+'대덕 배수관 '!X21</f>
        <v>543</v>
      </c>
      <c r="Y21" s="1020">
        <f>'동부 배수관 '!Y21+'중부 배수관'!Y21+'서부 배수관 '!Y21+'유성 배수관 '!Y21+'대덕 배수관 '!Y21</f>
        <v>0</v>
      </c>
      <c r="Z21" s="1020">
        <f>'동부 배수관 '!Z21+'중부 배수관'!Z21+'서부 배수관 '!Z21+'유성 배수관 '!Z21+'대덕 배수관 '!Z21</f>
        <v>64.239999999999995</v>
      </c>
      <c r="AA21" s="1020">
        <f>'동부 배수관 '!AA21+'중부 배수관'!AA21+'서부 배수관 '!AA21+'유성 배수관 '!AA21+'대덕 배수관 '!AA21</f>
        <v>0</v>
      </c>
      <c r="AB21" s="1020">
        <f>'동부 배수관 '!AB21+'중부 배수관'!AB21+'서부 배수관 '!AB21+'유성 배수관 '!AB21+'대덕 배수관 '!AB21</f>
        <v>0</v>
      </c>
      <c r="AC21" s="1020">
        <f>'동부 배수관 '!AC21+'중부 배수관'!AC21+'서부 배수관 '!AC21+'유성 배수관 '!AC21+'대덕 배수관 '!AC21</f>
        <v>618</v>
      </c>
      <c r="AD21" s="1020">
        <f>'동부 배수관 '!AD21+'중부 배수관'!AD21+'서부 배수관 '!AD21+'유성 배수관 '!AD21+'대덕 배수관 '!AD21</f>
        <v>2800.6</v>
      </c>
      <c r="AE21" s="1020">
        <f>'동부 배수관 '!AE21+'중부 배수관'!AE21+'서부 배수관 '!AE21+'유성 배수관 '!AE21+'대덕 배수관 '!AE21</f>
        <v>3682.91</v>
      </c>
      <c r="AF21" s="1020">
        <f>'동부 배수관 '!AF21+'중부 배수관'!AF21+'서부 배수관 '!AF21+'유성 배수관 '!AF21+'대덕 배수관 '!AF21</f>
        <v>888.74</v>
      </c>
      <c r="AG21" s="1020">
        <f>'동부 배수관 '!AG21+'중부 배수관'!AG21+'서부 배수관 '!AG21+'유성 배수관 '!AG21+'대덕 배수관 '!AG21</f>
        <v>637.03</v>
      </c>
      <c r="AH21" s="1020">
        <f>'동부 배수관 '!AH21+'중부 배수관'!AH21+'서부 배수관 '!AH21+'유성 배수관 '!AH21+'대덕 배수관 '!AH21</f>
        <v>731.46</v>
      </c>
      <c r="AI21" s="1020">
        <f>'동부 배수관 '!AI21+'중부 배수관'!AI21+'서부 배수관 '!AI21+'유성 배수관 '!AI21+'대덕 배수관 '!AI21</f>
        <v>249.15</v>
      </c>
      <c r="AJ21" s="1020">
        <f>'동부 배수관 '!AJ21+'중부 배수관'!AJ21+'서부 배수관 '!AJ21+'유성 배수관 '!AJ21+'대덕 배수관 '!AJ21</f>
        <v>0</v>
      </c>
      <c r="AK21" s="1020">
        <f>'동부 배수관 '!AK21+'중부 배수관'!AK21+'서부 배수관 '!AK21+'유성 배수관 '!AK21+'대덕 배수관 '!AK21</f>
        <v>173.7</v>
      </c>
    </row>
    <row r="22" spans="1:37" s="104" customFormat="1" ht="20.25" customHeight="1" x14ac:dyDescent="0.15">
      <c r="A22" s="3106">
        <v>100</v>
      </c>
      <c r="B22" s="854" t="s">
        <v>46</v>
      </c>
      <c r="C22" s="330">
        <f>SUM(D22:AK22)</f>
        <v>895803.43</v>
      </c>
      <c r="D22" s="613">
        <f>SUM(D23:D30)</f>
        <v>13099.289999999999</v>
      </c>
      <c r="E22" s="613">
        <f t="shared" ref="E22:AG22" si="15">SUM(E23:E30)</f>
        <v>4789.3900000000003</v>
      </c>
      <c r="F22" s="613">
        <f t="shared" si="15"/>
        <v>11514.04</v>
      </c>
      <c r="G22" s="613">
        <f t="shared" si="15"/>
        <v>8741.73</v>
      </c>
      <c r="H22" s="613">
        <f t="shared" si="15"/>
        <v>9316.44</v>
      </c>
      <c r="I22" s="613">
        <f t="shared" si="15"/>
        <v>20095.760000000002</v>
      </c>
      <c r="J22" s="613">
        <f t="shared" si="15"/>
        <v>34569.26</v>
      </c>
      <c r="K22" s="613">
        <f t="shared" si="15"/>
        <v>22565.84</v>
      </c>
      <c r="L22" s="613">
        <f t="shared" si="15"/>
        <v>14699.39</v>
      </c>
      <c r="M22" s="613">
        <f t="shared" si="15"/>
        <v>23125.350000000002</v>
      </c>
      <c r="N22" s="613">
        <f t="shared" si="15"/>
        <v>26591.449999999997</v>
      </c>
      <c r="O22" s="613">
        <f t="shared" si="15"/>
        <v>22166.91</v>
      </c>
      <c r="P22" s="613">
        <f t="shared" si="15"/>
        <v>31412.200000000004</v>
      </c>
      <c r="Q22" s="613">
        <f t="shared" si="15"/>
        <v>32663.41</v>
      </c>
      <c r="R22" s="613">
        <f t="shared" si="15"/>
        <v>24049.29</v>
      </c>
      <c r="S22" s="613">
        <f t="shared" si="15"/>
        <v>32806.36</v>
      </c>
      <c r="T22" s="613">
        <f t="shared" si="15"/>
        <v>28448.239999999994</v>
      </c>
      <c r="U22" s="613">
        <f t="shared" si="15"/>
        <v>23249.55</v>
      </c>
      <c r="V22" s="613">
        <f t="shared" si="15"/>
        <v>14143.95</v>
      </c>
      <c r="W22" s="613">
        <f t="shared" si="15"/>
        <v>26920.320000000003</v>
      </c>
      <c r="X22" s="613">
        <f t="shared" si="15"/>
        <v>53502.850000000006</v>
      </c>
      <c r="Y22" s="613">
        <f t="shared" si="15"/>
        <v>25435.739999999998</v>
      </c>
      <c r="Z22" s="613">
        <f t="shared" si="15"/>
        <v>41640.83</v>
      </c>
      <c r="AA22" s="613">
        <f t="shared" si="15"/>
        <v>48811.41</v>
      </c>
      <c r="AB22" s="613">
        <f t="shared" si="15"/>
        <v>20487.03</v>
      </c>
      <c r="AC22" s="613">
        <f t="shared" si="15"/>
        <v>20612.54</v>
      </c>
      <c r="AD22" s="613">
        <f t="shared" si="15"/>
        <v>10542.62</v>
      </c>
      <c r="AE22" s="613">
        <f t="shared" si="15"/>
        <v>12159.38</v>
      </c>
      <c r="AF22" s="613">
        <f t="shared" si="15"/>
        <v>15031.06</v>
      </c>
      <c r="AG22" s="613">
        <f t="shared" si="15"/>
        <v>63734.68</v>
      </c>
      <c r="AH22" s="613">
        <f>SUM(AH23:AH30)</f>
        <v>77372.569999999992</v>
      </c>
      <c r="AI22" s="613">
        <f>SUM(AI23:AI30)</f>
        <v>32535.949999999997</v>
      </c>
      <c r="AJ22" s="613">
        <f>SUM(AJ23:AJ30)</f>
        <v>25811.270000000004</v>
      </c>
      <c r="AK22" s="613">
        <f>SUM(AK23:AK30)</f>
        <v>23157.33</v>
      </c>
    </row>
    <row r="23" spans="1:37" s="104" customFormat="1" ht="20.25" customHeight="1" x14ac:dyDescent="0.15">
      <c r="A23" s="3106"/>
      <c r="B23" s="1015" t="s">
        <v>793</v>
      </c>
      <c r="C23" s="1019">
        <f>SUM(D23:AK23)</f>
        <v>2762.85</v>
      </c>
      <c r="D23" s="1020">
        <f>'동부 배수관 '!D23+'중부 배수관'!D23+'서부 배수관 '!D23+'유성 배수관 '!D23+'대덕 배수관 '!D23</f>
        <v>2755.62</v>
      </c>
      <c r="E23" s="1020">
        <f>'동부 배수관 '!E23+'중부 배수관'!E23+'서부 배수관 '!E23+'유성 배수관 '!E23+'대덕 배수관 '!E23</f>
        <v>0</v>
      </c>
      <c r="F23" s="1020">
        <f>'동부 배수관 '!F23+'중부 배수관'!F23+'서부 배수관 '!F23+'유성 배수관 '!F23+'대덕 배수관 '!F23</f>
        <v>7.23</v>
      </c>
      <c r="G23" s="1020">
        <f>'동부 배수관 '!G23+'중부 배수관'!G23+'서부 배수관 '!G23+'유성 배수관 '!G23+'대덕 배수관 '!G23</f>
        <v>0</v>
      </c>
      <c r="H23" s="1020">
        <f>'동부 배수관 '!H23+'중부 배수관'!H23+'서부 배수관 '!H23+'유성 배수관 '!H23+'대덕 배수관 '!H23</f>
        <v>0</v>
      </c>
      <c r="I23" s="1020">
        <f>'동부 배수관 '!I23+'중부 배수관'!I23+'서부 배수관 '!I23+'유성 배수관 '!I23+'대덕 배수관 '!I23</f>
        <v>0</v>
      </c>
      <c r="J23" s="1020">
        <f>'동부 배수관 '!J23+'중부 배수관'!J23+'서부 배수관 '!J23+'유성 배수관 '!J23+'대덕 배수관 '!J23</f>
        <v>0</v>
      </c>
      <c r="K23" s="1020">
        <f>'동부 배수관 '!K23+'중부 배수관'!K23+'서부 배수관 '!K23+'유성 배수관 '!K23+'대덕 배수관 '!K23</f>
        <v>0</v>
      </c>
      <c r="L23" s="1020">
        <f>'동부 배수관 '!L23+'중부 배수관'!L23+'서부 배수관 '!L23+'유성 배수관 '!L23+'대덕 배수관 '!L23</f>
        <v>0</v>
      </c>
      <c r="M23" s="1020">
        <f>'동부 배수관 '!M23+'중부 배수관'!M23+'서부 배수관 '!M23+'유성 배수관 '!M23+'대덕 배수관 '!M23</f>
        <v>0</v>
      </c>
      <c r="N23" s="1020">
        <f>'동부 배수관 '!N23+'중부 배수관'!N23+'서부 배수관 '!N23+'유성 배수관 '!N23+'대덕 배수관 '!N23</f>
        <v>0</v>
      </c>
      <c r="O23" s="1020">
        <f>'동부 배수관 '!O23+'중부 배수관'!O23+'서부 배수관 '!O23+'유성 배수관 '!O23+'대덕 배수관 '!O23</f>
        <v>0</v>
      </c>
      <c r="P23" s="1020">
        <f>'동부 배수관 '!P23+'중부 배수관'!P23+'서부 배수관 '!P23+'유성 배수관 '!P23+'대덕 배수관 '!P23</f>
        <v>0</v>
      </c>
      <c r="Q23" s="1020">
        <f>'동부 배수관 '!Q23+'중부 배수관'!Q23+'서부 배수관 '!Q23+'유성 배수관 '!Q23+'대덕 배수관 '!Q23</f>
        <v>0</v>
      </c>
      <c r="R23" s="1020">
        <f>'동부 배수관 '!R23+'중부 배수관'!R23+'서부 배수관 '!R23+'유성 배수관 '!R23+'대덕 배수관 '!R23</f>
        <v>0</v>
      </c>
      <c r="S23" s="1020">
        <f>'동부 배수관 '!S23+'중부 배수관'!S23+'서부 배수관 '!S23+'유성 배수관 '!S23+'대덕 배수관 '!S23</f>
        <v>0</v>
      </c>
      <c r="T23" s="1020">
        <f>'동부 배수관 '!T23+'중부 배수관'!T23+'서부 배수관 '!T23+'유성 배수관 '!T23+'대덕 배수관 '!T23</f>
        <v>0</v>
      </c>
      <c r="U23" s="1020">
        <f>'동부 배수관 '!U23+'중부 배수관'!U23+'서부 배수관 '!U23+'유성 배수관 '!U23+'대덕 배수관 '!U23</f>
        <v>0</v>
      </c>
      <c r="V23" s="1020">
        <f>'동부 배수관 '!V23+'중부 배수관'!V23+'서부 배수관 '!V23+'유성 배수관 '!V23+'대덕 배수관 '!V23</f>
        <v>0</v>
      </c>
      <c r="W23" s="1020">
        <f>'동부 배수관 '!W23+'중부 배수관'!W23+'서부 배수관 '!W23+'유성 배수관 '!W23+'대덕 배수관 '!W23</f>
        <v>0</v>
      </c>
      <c r="X23" s="1020">
        <f>'동부 배수관 '!X23+'중부 배수관'!X23+'서부 배수관 '!X23+'유성 배수관 '!X23+'대덕 배수관 '!X23</f>
        <v>0</v>
      </c>
      <c r="Y23" s="1020">
        <f>'동부 배수관 '!Y23+'중부 배수관'!Y23+'서부 배수관 '!Y23+'유성 배수관 '!Y23+'대덕 배수관 '!Y23</f>
        <v>0</v>
      </c>
      <c r="Z23" s="1020">
        <f>'동부 배수관 '!Z23+'중부 배수관'!Z23+'서부 배수관 '!Z23+'유성 배수관 '!Z23+'대덕 배수관 '!Z23</f>
        <v>0</v>
      </c>
      <c r="AA23" s="1020">
        <f>'동부 배수관 '!AA23+'중부 배수관'!AA23+'서부 배수관 '!AA23+'유성 배수관 '!AA23+'대덕 배수관 '!AA23</f>
        <v>0</v>
      </c>
      <c r="AB23" s="1020">
        <f>'동부 배수관 '!AB23+'중부 배수관'!AB23+'서부 배수관 '!AB23+'유성 배수관 '!AB23+'대덕 배수관 '!AB23</f>
        <v>0</v>
      </c>
      <c r="AC23" s="1020">
        <f>'동부 배수관 '!AC23+'중부 배수관'!AC23+'서부 배수관 '!AC23+'유성 배수관 '!AC23+'대덕 배수관 '!AC23</f>
        <v>0</v>
      </c>
      <c r="AD23" s="1020">
        <f>'동부 배수관 '!AD23+'중부 배수관'!AD23+'서부 배수관 '!AD23+'유성 배수관 '!AD23+'대덕 배수관 '!AD23</f>
        <v>0</v>
      </c>
      <c r="AE23" s="1020">
        <f>'동부 배수관 '!AE23+'중부 배수관'!AE23+'서부 배수관 '!AE23+'유성 배수관 '!AE23+'대덕 배수관 '!AE23</f>
        <v>0</v>
      </c>
      <c r="AF23" s="1020">
        <f>'동부 배수관 '!AF23+'중부 배수관'!AF23+'서부 배수관 '!AF23+'유성 배수관 '!AF23+'대덕 배수관 '!AF23</f>
        <v>0</v>
      </c>
      <c r="AG23" s="1020">
        <f>'동부 배수관 '!AG23+'중부 배수관'!AG23+'서부 배수관 '!AG23+'유성 배수관 '!AG23+'대덕 배수관 '!AG23</f>
        <v>0</v>
      </c>
      <c r="AH23" s="1020">
        <f>'동부 배수관 '!AH23+'중부 배수관'!AH23+'서부 배수관 '!AH23+'유성 배수관 '!AH23+'대덕 배수관 '!AH23</f>
        <v>0</v>
      </c>
      <c r="AI23" s="1020">
        <f>'동부 배수관 '!AI23+'중부 배수관'!AI23+'서부 배수관 '!AI23+'유성 배수관 '!AI23+'대덕 배수관 '!AI23</f>
        <v>0</v>
      </c>
      <c r="AJ23" s="1020">
        <f>'동부 배수관 '!AJ23+'중부 배수관'!AJ23+'서부 배수관 '!AJ23+'유성 배수관 '!AJ23+'대덕 배수관 '!AJ23</f>
        <v>0</v>
      </c>
      <c r="AK23" s="1020">
        <f>'동부 배수관 '!AK23+'중부 배수관'!AK23+'서부 배수관 '!AK23+'유성 배수관 '!AK23+'대덕 배수관 '!AK23</f>
        <v>0</v>
      </c>
    </row>
    <row r="24" spans="1:37" s="104" customFormat="1" ht="20.25" customHeight="1" x14ac:dyDescent="0.15">
      <c r="A24" s="3106"/>
      <c r="B24" s="1015" t="s">
        <v>792</v>
      </c>
      <c r="C24" s="1019">
        <f t="shared" ref="C24:C30" si="16">SUM(D24:AK24)</f>
        <v>86947.02</v>
      </c>
      <c r="D24" s="1020">
        <f>'동부 배수관 '!D24+'중부 배수관'!D24+'서부 배수관 '!D24+'유성 배수관 '!D24+'대덕 배수관 '!D24</f>
        <v>9545.16</v>
      </c>
      <c r="E24" s="1020">
        <f>'동부 배수관 '!E24+'중부 배수관'!E24+'서부 배수관 '!E24+'유성 배수관 '!E24+'대덕 배수관 '!E24</f>
        <v>4729.01</v>
      </c>
      <c r="F24" s="1020">
        <f>'동부 배수관 '!F24+'중부 배수관'!F24+'서부 배수관 '!F24+'유성 배수관 '!F24+'대덕 배수관 '!F24</f>
        <v>10511.92</v>
      </c>
      <c r="G24" s="1020">
        <f>'동부 배수관 '!G24+'중부 배수관'!G24+'서부 배수관 '!G24+'유성 배수관 '!G24+'대덕 배수관 '!G24</f>
        <v>7819.130000000001</v>
      </c>
      <c r="H24" s="1020">
        <f>'동부 배수관 '!H24+'중부 배수관'!H24+'서부 배수관 '!H24+'유성 배수관 '!H24+'대덕 배수관 '!H24</f>
        <v>199.62</v>
      </c>
      <c r="I24" s="1020">
        <f>'동부 배수관 '!I24+'중부 배수관'!I24+'서부 배수관 '!I24+'유성 배수관 '!I24+'대덕 배수관 '!I24</f>
        <v>0</v>
      </c>
      <c r="J24" s="1020">
        <f>'동부 배수관 '!J24+'중부 배수관'!J24+'서부 배수관 '!J24+'유성 배수관 '!J24+'대덕 배수관 '!J24</f>
        <v>2.86</v>
      </c>
      <c r="K24" s="1020">
        <f>'동부 배수관 '!K24+'중부 배수관'!K24+'서부 배수관 '!K24+'유성 배수관 '!K24+'대덕 배수관 '!K24</f>
        <v>0</v>
      </c>
      <c r="L24" s="1020">
        <f>'동부 배수관 '!L24+'중부 배수관'!L24+'서부 배수관 '!L24+'유성 배수관 '!L24+'대덕 배수관 '!L24</f>
        <v>0</v>
      </c>
      <c r="M24" s="1020">
        <f>'동부 배수관 '!M24+'중부 배수관'!M24+'서부 배수관 '!M24+'유성 배수관 '!M24+'대덕 배수관 '!M24</f>
        <v>1377.86</v>
      </c>
      <c r="N24" s="1020">
        <f>'동부 배수관 '!N24+'중부 배수관'!N24+'서부 배수관 '!N24+'유성 배수관 '!N24+'대덕 배수관 '!N24</f>
        <v>74.62</v>
      </c>
      <c r="O24" s="1020">
        <f>'동부 배수관 '!O24+'중부 배수관'!O24+'서부 배수관 '!O24+'유성 배수관 '!O24+'대덕 배수관 '!O24</f>
        <v>3.3899999999999997</v>
      </c>
      <c r="P24" s="1020">
        <f>'동부 배수관 '!P24+'중부 배수관'!P24+'서부 배수관 '!P24+'유성 배수관 '!P24+'대덕 배수관 '!P24</f>
        <v>0</v>
      </c>
      <c r="Q24" s="1020">
        <f>'동부 배수관 '!Q24+'중부 배수관'!Q24+'서부 배수관 '!Q24+'유성 배수관 '!Q24+'대덕 배수관 '!Q24</f>
        <v>1.1299999999999999</v>
      </c>
      <c r="R24" s="1020">
        <f>'동부 배수관 '!R24+'중부 배수관'!R24+'서부 배수관 '!R24+'유성 배수관 '!R24+'대덕 배수관 '!R24</f>
        <v>74.349999999999994</v>
      </c>
      <c r="S24" s="1020">
        <f>'동부 배수관 '!S24+'중부 배수관'!S24+'서부 배수관 '!S24+'유성 배수관 '!S24+'대덕 배수관 '!S24</f>
        <v>0</v>
      </c>
      <c r="T24" s="1020">
        <f>'동부 배수관 '!T24+'중부 배수관'!T24+'서부 배수관 '!T24+'유성 배수관 '!T24+'대덕 배수관 '!T24</f>
        <v>0</v>
      </c>
      <c r="U24" s="1020">
        <f>'동부 배수관 '!U24+'중부 배수관'!U24+'서부 배수관 '!U24+'유성 배수관 '!U24+'대덕 배수관 '!U24</f>
        <v>0</v>
      </c>
      <c r="V24" s="1020">
        <f>'동부 배수관 '!V24+'중부 배수관'!V24+'서부 배수관 '!V24+'유성 배수관 '!V24+'대덕 배수관 '!V24</f>
        <v>0</v>
      </c>
      <c r="W24" s="1020">
        <f>'동부 배수관 '!W24+'중부 배수관'!W24+'서부 배수관 '!W24+'유성 배수관 '!W24+'대덕 배수관 '!W24</f>
        <v>0</v>
      </c>
      <c r="X24" s="1020">
        <f>'동부 배수관 '!X24+'중부 배수관'!X24+'서부 배수관 '!X24+'유성 배수관 '!X24+'대덕 배수관 '!X24</f>
        <v>70</v>
      </c>
      <c r="Y24" s="1020">
        <f>'동부 배수관 '!Y24+'중부 배수관'!Y24+'서부 배수관 '!Y24+'유성 배수관 '!Y24+'대덕 배수관 '!Y24</f>
        <v>0</v>
      </c>
      <c r="Z24" s="1020">
        <f>'동부 배수관 '!Z24+'중부 배수관'!Z24+'서부 배수관 '!Z24+'유성 배수관 '!Z24+'대덕 배수관 '!Z24</f>
        <v>0</v>
      </c>
      <c r="AA24" s="1020">
        <f>'동부 배수관 '!AA24+'중부 배수관'!AA24+'서부 배수관 '!AA24+'유성 배수관 '!AA24+'대덕 배수관 '!AA24</f>
        <v>0</v>
      </c>
      <c r="AB24" s="1020">
        <f>'동부 배수관 '!AB24+'중부 배수관'!AB24+'서부 배수관 '!AB24+'유성 배수관 '!AB24+'대덕 배수관 '!AB24</f>
        <v>0</v>
      </c>
      <c r="AC24" s="1020">
        <f>'동부 배수관 '!AC24+'중부 배수관'!AC24+'서부 배수관 '!AC24+'유성 배수관 '!AC24+'대덕 배수관 '!AC24</f>
        <v>0</v>
      </c>
      <c r="AD24" s="1020">
        <f>'동부 배수관 '!AD24+'중부 배수관'!AD24+'서부 배수관 '!AD24+'유성 배수관 '!AD24+'대덕 배수관 '!AD24</f>
        <v>0</v>
      </c>
      <c r="AE24" s="1020">
        <f>'동부 배수관 '!AE24+'중부 배수관'!AE24+'서부 배수관 '!AE24+'유성 배수관 '!AE24+'대덕 배수관 '!AE24</f>
        <v>0</v>
      </c>
      <c r="AF24" s="1020">
        <f>'동부 배수관 '!AF24+'중부 배수관'!AF24+'서부 배수관 '!AF24+'유성 배수관 '!AF24+'대덕 배수관 '!AF24</f>
        <v>0</v>
      </c>
      <c r="AG24" s="1020">
        <f>'동부 배수관 '!AG24+'중부 배수관'!AG24+'서부 배수관 '!AG24+'유성 배수관 '!AG24+'대덕 배수관 '!AG24</f>
        <v>9883.1200000000008</v>
      </c>
      <c r="AH24" s="1020">
        <f>'동부 배수관 '!AH24+'중부 배수관'!AH24+'서부 배수관 '!AH24+'유성 배수관 '!AH24+'대덕 배수관 '!AH24</f>
        <v>41173.910000000003</v>
      </c>
      <c r="AI24" s="1020">
        <f>'동부 배수관 '!AI24+'중부 배수관'!AI24+'서부 배수관 '!AI24+'유성 배수관 '!AI24+'대덕 배수관 '!AI24</f>
        <v>730.84</v>
      </c>
      <c r="AJ24" s="1020">
        <f>'동부 배수관 '!AJ24+'중부 배수관'!AJ24+'서부 배수관 '!AJ24+'유성 배수관 '!AJ24+'대덕 배수관 '!AJ24</f>
        <v>433.45</v>
      </c>
      <c r="AK24" s="1020">
        <f>'동부 배수관 '!AK24+'중부 배수관'!AK24+'서부 배수관 '!AK24+'유성 배수관 '!AK24+'대덕 배수관 '!AK24</f>
        <v>316.64999999999998</v>
      </c>
    </row>
    <row r="25" spans="1:37" s="104" customFormat="1" ht="20.25" customHeight="1" x14ac:dyDescent="0.15">
      <c r="A25" s="3106"/>
      <c r="B25" s="1015" t="s">
        <v>974</v>
      </c>
      <c r="C25" s="1019">
        <f t="shared" si="16"/>
        <v>498851.07</v>
      </c>
      <c r="D25" s="1020">
        <f>'동부 배수관 '!D25+'중부 배수관'!D25+'서부 배수관 '!D25+'유성 배수관 '!D25+'대덕 배수관 '!D25</f>
        <v>212.37</v>
      </c>
      <c r="E25" s="1020">
        <f>'동부 배수관 '!E25+'중부 배수관'!E25+'서부 배수관 '!E25+'유성 배수관 '!E25+'대덕 배수관 '!E25</f>
        <v>0</v>
      </c>
      <c r="F25" s="1020">
        <f>'동부 배수관 '!F25+'중부 배수관'!F25+'서부 배수관 '!F25+'유성 배수관 '!F25+'대덕 배수관 '!F25</f>
        <v>233.01000000000002</v>
      </c>
      <c r="G25" s="1020">
        <f>'동부 배수관 '!G25+'중부 배수관'!G25+'서부 배수관 '!G25+'유성 배수관 '!G25+'대덕 배수관 '!G25</f>
        <v>1.1599999999999999</v>
      </c>
      <c r="H25" s="1020">
        <f>'동부 배수관 '!H25+'중부 배수관'!H25+'서부 배수관 '!H25+'유성 배수관 '!H25+'대덕 배수관 '!H25</f>
        <v>8699.68</v>
      </c>
      <c r="I25" s="1020">
        <f>'동부 배수관 '!I25+'중부 배수관'!I25+'서부 배수관 '!I25+'유성 배수관 '!I25+'대덕 배수관 '!I25</f>
        <v>19440.920000000002</v>
      </c>
      <c r="J25" s="1020">
        <f>'동부 배수관 '!J25+'중부 배수관'!J25+'서부 배수관 '!J25+'유성 배수관 '!J25+'대덕 배수관 '!J25</f>
        <v>30810.62</v>
      </c>
      <c r="K25" s="1020">
        <f>'동부 배수관 '!K25+'중부 배수관'!K25+'서부 배수관 '!K25+'유성 배수관 '!K25+'대덕 배수관 '!K25</f>
        <v>20944.27</v>
      </c>
      <c r="L25" s="1020">
        <f>'동부 배수관 '!L25+'중부 배수관'!L25+'서부 배수관 '!L25+'유성 배수관 '!L25+'대덕 배수관 '!L25</f>
        <v>11546</v>
      </c>
      <c r="M25" s="1020">
        <f>'동부 배수관 '!M25+'중부 배수관'!M25+'서부 배수관 '!M25+'유성 배수관 '!M25+'대덕 배수관 '!M25</f>
        <v>17944.68</v>
      </c>
      <c r="N25" s="1020">
        <f>'동부 배수관 '!N25+'중부 배수관'!N25+'서부 배수관 '!N25+'유성 배수관 '!N25+'대덕 배수관 '!N25</f>
        <v>17639.580000000002</v>
      </c>
      <c r="O25" s="1020">
        <f>'동부 배수관 '!O25+'중부 배수관'!O25+'서부 배수관 '!O25+'유성 배수관 '!O25+'대덕 배수관 '!O25</f>
        <v>4846.8799999999992</v>
      </c>
      <c r="P25" s="1020">
        <f>'동부 배수관 '!P25+'중부 배수관'!P25+'서부 배수관 '!P25+'유성 배수관 '!P25+'대덕 배수관 '!P25</f>
        <v>3740.14</v>
      </c>
      <c r="Q25" s="1020">
        <f>'동부 배수관 '!Q25+'중부 배수관'!Q25+'서부 배수관 '!Q25+'유성 배수관 '!Q25+'대덕 배수관 '!Q25</f>
        <v>2225.38</v>
      </c>
      <c r="R25" s="1020">
        <f>'동부 배수관 '!R25+'중부 배수관'!R25+'서부 배수관 '!R25+'유성 배수관 '!R25+'대덕 배수관 '!R25</f>
        <v>5346.4</v>
      </c>
      <c r="S25" s="1020">
        <f>'동부 배수관 '!S25+'중부 배수관'!S25+'서부 배수관 '!S25+'유성 배수관 '!S25+'대덕 배수관 '!S25</f>
        <v>11439.95</v>
      </c>
      <c r="T25" s="1020">
        <f>'동부 배수관 '!T25+'중부 배수관'!T25+'서부 배수관 '!T25+'유성 배수관 '!T25+'대덕 배수관 '!T25</f>
        <v>5900.2</v>
      </c>
      <c r="U25" s="1020">
        <f>'동부 배수관 '!U25+'중부 배수관'!U25+'서부 배수관 '!U25+'유성 배수관 '!U25+'대덕 배수관 '!U25</f>
        <v>5116.42</v>
      </c>
      <c r="V25" s="1020">
        <f>'동부 배수관 '!V25+'중부 배수관'!V25+'서부 배수관 '!V25+'유성 배수관 '!V25+'대덕 배수관 '!V25</f>
        <v>9019.4500000000007</v>
      </c>
      <c r="W25" s="1020">
        <f>'동부 배수관 '!W25+'중부 배수관'!W25+'서부 배수관 '!W25+'유성 배수관 '!W25+'대덕 배수관 '!W25</f>
        <v>23166.47</v>
      </c>
      <c r="X25" s="1020">
        <f>'동부 배수관 '!X25+'중부 배수관'!X25+'서부 배수관 '!X25+'유성 배수관 '!X25+'대덕 배수관 '!X25</f>
        <v>21818.210000000003</v>
      </c>
      <c r="Y25" s="1020">
        <f>'동부 배수관 '!Y25+'중부 배수관'!Y25+'서부 배수관 '!Y25+'유성 배수관 '!Y25+'대덕 배수관 '!Y25</f>
        <v>9046.5099999999984</v>
      </c>
      <c r="Z25" s="1020">
        <f>'동부 배수관 '!Z25+'중부 배수관'!Z25+'서부 배수관 '!Z25+'유성 배수관 '!Z25+'대덕 배수관 '!Z25</f>
        <v>17480.28</v>
      </c>
      <c r="AA25" s="1020">
        <f>'동부 배수관 '!AA25+'중부 배수관'!AA25+'서부 배수관 '!AA25+'유성 배수관 '!AA25+'대덕 배수관 '!AA25</f>
        <v>32522.840000000004</v>
      </c>
      <c r="AB25" s="1020">
        <f>'동부 배수관 '!AB25+'중부 배수관'!AB25+'서부 배수관 '!AB25+'유성 배수관 '!AB25+'대덕 배수관 '!AB25</f>
        <v>20227.919999999998</v>
      </c>
      <c r="AC25" s="1020">
        <f>'동부 배수관 '!AC25+'중부 배수관'!AC25+'서부 배수관 '!AC25+'유성 배수관 '!AC25+'대덕 배수관 '!AC25</f>
        <v>12615.190000000002</v>
      </c>
      <c r="AD25" s="1020">
        <f>'동부 배수관 '!AD25+'중부 배수관'!AD25+'서부 배수관 '!AD25+'유성 배수관 '!AD25+'대덕 배수관 '!AD25</f>
        <v>9218.99</v>
      </c>
      <c r="AE25" s="1020">
        <f>'동부 배수관 '!AE25+'중부 배수관'!AE25+'서부 배수관 '!AE25+'유성 배수관 '!AE25+'대덕 배수관 '!AE25</f>
        <v>8617.91</v>
      </c>
      <c r="AF25" s="1020">
        <f>'동부 배수관 '!AF25+'중부 배수관'!AF25+'서부 배수관 '!AF25+'유성 배수관 '!AF25+'대덕 배수관 '!AF25</f>
        <v>14300.74</v>
      </c>
      <c r="AG25" s="1020">
        <f>'동부 배수관 '!AG25+'중부 배수관'!AG25+'서부 배수관 '!AG25+'유성 배수관 '!AG25+'대덕 배수관 '!AG25</f>
        <v>53533.02</v>
      </c>
      <c r="AH25" s="1020">
        <f>'동부 배수관 '!AH25+'중부 배수관'!AH25+'서부 배수관 '!AH25+'유성 배수관 '!AH25+'대덕 배수관 '!AH25</f>
        <v>33682.869999999995</v>
      </c>
      <c r="AI25" s="1020">
        <f>'동부 배수관 '!AI25+'중부 배수관'!AI25+'서부 배수관 '!AI25+'유성 배수관 '!AI25+'대덕 배수관 '!AI25</f>
        <v>28084.809999999998</v>
      </c>
      <c r="AJ25" s="1020">
        <f>'동부 배수관 '!AJ25+'중부 배수관'!AJ25+'서부 배수관 '!AJ25+'유성 배수관 '!AJ25+'대덕 배수관 '!AJ25</f>
        <v>18377.050000000003</v>
      </c>
      <c r="AK25" s="1020">
        <f>'동부 배수관 '!AK25+'중부 배수관'!AK25+'서부 배수관 '!AK25+'유성 배수관 '!AK25+'대덕 배수관 '!AK25</f>
        <v>21051.15</v>
      </c>
    </row>
    <row r="26" spans="1:37" s="104" customFormat="1" ht="20.25" customHeight="1" x14ac:dyDescent="0.15">
      <c r="A26" s="3106"/>
      <c r="B26" s="1015" t="s">
        <v>345</v>
      </c>
      <c r="C26" s="1019">
        <f t="shared" si="16"/>
        <v>109884.02999999998</v>
      </c>
      <c r="D26" s="1020">
        <f>'동부 배수관 '!D26+'중부 배수관'!D26+'서부 배수관 '!D26+'유성 배수관 '!D26+'대덕 배수관 '!D26</f>
        <v>0</v>
      </c>
      <c r="E26" s="1020">
        <f>'동부 배수관 '!E26+'중부 배수관'!E26+'서부 배수관 '!E26+'유성 배수관 '!E26+'대덕 배수관 '!E26</f>
        <v>0</v>
      </c>
      <c r="F26" s="1020">
        <f>'동부 배수관 '!F26+'중부 배수관'!F26+'서부 배수관 '!F26+'유성 배수관 '!F26+'대덕 배수관 '!F26</f>
        <v>0</v>
      </c>
      <c r="G26" s="1020">
        <f>'동부 배수관 '!G26+'중부 배수관'!G26+'서부 배수관 '!G26+'유성 배수관 '!G26+'대덕 배수관 '!G26</f>
        <v>0</v>
      </c>
      <c r="H26" s="1020">
        <f>'동부 배수관 '!H26+'중부 배수관'!H26+'서부 배수관 '!H26+'유성 배수관 '!H26+'대덕 배수관 '!H26</f>
        <v>0</v>
      </c>
      <c r="I26" s="1020">
        <f>'동부 배수관 '!I26+'중부 배수관'!I26+'서부 배수관 '!I26+'유성 배수관 '!I26+'대덕 배수관 '!I26</f>
        <v>0</v>
      </c>
      <c r="J26" s="1020">
        <f>'동부 배수관 '!J26+'중부 배수관'!J26+'서부 배수관 '!J26+'유성 배수관 '!J26+'대덕 배수관 '!J26</f>
        <v>0</v>
      </c>
      <c r="K26" s="1020">
        <f>'동부 배수관 '!K26+'중부 배수관'!K26+'서부 배수관 '!K26+'유성 배수관 '!K26+'대덕 배수관 '!K26</f>
        <v>0</v>
      </c>
      <c r="L26" s="1020">
        <f>'동부 배수관 '!L26+'중부 배수관'!L26+'서부 배수관 '!L26+'유성 배수관 '!L26+'대덕 배수관 '!L26</f>
        <v>0</v>
      </c>
      <c r="M26" s="1020">
        <f>'동부 배수관 '!M26+'중부 배수관'!M26+'서부 배수관 '!M26+'유성 배수관 '!M26+'대덕 배수관 '!M26</f>
        <v>0</v>
      </c>
      <c r="N26" s="1020">
        <f>'동부 배수관 '!N26+'중부 배수관'!N26+'서부 배수관 '!N26+'유성 배수관 '!N26+'대덕 배수관 '!N26</f>
        <v>0</v>
      </c>
      <c r="O26" s="1020">
        <f>'동부 배수관 '!O26+'중부 배수관'!O26+'서부 배수관 '!O26+'유성 배수관 '!O26+'대덕 배수관 '!O26</f>
        <v>2528.6999999999998</v>
      </c>
      <c r="P26" s="1020">
        <f>'동부 배수관 '!P26+'중부 배수관'!P26+'서부 배수관 '!P26+'유성 배수관 '!P26+'대덕 배수관 '!P26</f>
        <v>312.52999999999997</v>
      </c>
      <c r="Q26" s="1020">
        <f>'동부 배수관 '!Q26+'중부 배수관'!Q26+'서부 배수관 '!Q26+'유성 배수관 '!Q26+'대덕 배수관 '!Q26</f>
        <v>1947.32</v>
      </c>
      <c r="R26" s="1020">
        <f>'동부 배수관 '!R26+'중부 배수관'!R26+'서부 배수관 '!R26+'유성 배수관 '!R26+'대덕 배수관 '!R26</f>
        <v>6746.33</v>
      </c>
      <c r="S26" s="1020">
        <f>'동부 배수관 '!S26+'중부 배수관'!S26+'서부 배수관 '!S26+'유성 배수관 '!S26+'대덕 배수관 '!S26</f>
        <v>4783.2299999999996</v>
      </c>
      <c r="T26" s="1020">
        <f>'동부 배수관 '!T26+'중부 배수관'!T26+'서부 배수관 '!T26+'유성 배수관 '!T26+'대덕 배수관 '!T26</f>
        <v>1717.69</v>
      </c>
      <c r="U26" s="1020">
        <f>'동부 배수관 '!U26+'중부 배수관'!U26+'서부 배수관 '!U26+'유성 배수관 '!U26+'대덕 배수관 '!U26</f>
        <v>12099.65</v>
      </c>
      <c r="V26" s="1020">
        <f>'동부 배수관 '!V26+'중부 배수관'!V26+'서부 배수관 '!V26+'유성 배수관 '!V26+'대덕 배수관 '!V26</f>
        <v>1986.2900000000002</v>
      </c>
      <c r="W26" s="1020">
        <f>'동부 배수관 '!W26+'중부 배수관'!W26+'서부 배수관 '!W26+'유성 배수관 '!W26+'대덕 배수관 '!W26</f>
        <v>2235.4300000000003</v>
      </c>
      <c r="X26" s="1020">
        <f>'동부 배수관 '!X26+'중부 배수관'!X26+'서부 배수관 '!X26+'유성 배수관 '!X26+'대덕 배수관 '!X26</f>
        <v>27129.7</v>
      </c>
      <c r="Y26" s="1020">
        <f>'동부 배수관 '!Y26+'중부 배수관'!Y26+'서부 배수관 '!Y26+'유성 배수관 '!Y26+'대덕 배수관 '!Y26</f>
        <v>9608.48</v>
      </c>
      <c r="Z26" s="1020">
        <f>'동부 배수관 '!Z26+'중부 배수관'!Z26+'서부 배수관 '!Z26+'유성 배수관 '!Z26+'대덕 배수관 '!Z26</f>
        <v>20168.670000000002</v>
      </c>
      <c r="AA26" s="1020">
        <f>'동부 배수관 '!AA26+'중부 배수관'!AA26+'서부 배수관 '!AA26+'유성 배수관 '!AA26+'대덕 배수관 '!AA26</f>
        <v>8390.16</v>
      </c>
      <c r="AB26" s="1020">
        <f>'동부 배수관 '!AB26+'중부 배수관'!AB26+'서부 배수관 '!AB26+'유성 배수관 '!AB26+'대덕 배수관 '!AB26</f>
        <v>259.11</v>
      </c>
      <c r="AC26" s="1020">
        <f>'동부 배수관 '!AC26+'중부 배수관'!AC26+'서부 배수관 '!AC26+'유성 배수관 '!AC26+'대덕 배수관 '!AC26</f>
        <v>7997.3499999999995</v>
      </c>
      <c r="AD26" s="1020">
        <f>'동부 배수관 '!AD26+'중부 배수관'!AD26+'서부 배수관 '!AD26+'유성 배수관 '!AD26+'대덕 배수관 '!AD26</f>
        <v>0.5</v>
      </c>
      <c r="AE26" s="1020">
        <f>'동부 배수관 '!AE26+'중부 배수관'!AE26+'서부 배수관 '!AE26+'유성 배수관 '!AE26+'대덕 배수관 '!AE26</f>
        <v>1494.48</v>
      </c>
      <c r="AF26" s="1020">
        <f>'동부 배수관 '!AF26+'중부 배수관'!AF26+'서부 배수관 '!AF26+'유성 배수관 '!AF26+'대덕 배수관 '!AF26</f>
        <v>2.06</v>
      </c>
      <c r="AG26" s="1020">
        <f>'동부 배수관 '!AG26+'중부 배수관'!AG26+'서부 배수관 '!AG26+'유성 배수관 '!AG26+'대덕 배수관 '!AG26</f>
        <v>2.65</v>
      </c>
      <c r="AH26" s="1020">
        <f>'동부 배수관 '!AH26+'중부 배수관'!AH26+'서부 배수관 '!AH26+'유성 배수관 '!AH26+'대덕 배수관 '!AH26</f>
        <v>473.7</v>
      </c>
      <c r="AI26" s="1020">
        <f>'동부 배수관 '!AI26+'중부 배수관'!AI26+'서부 배수관 '!AI26+'유성 배수관 '!AI26+'대덕 배수관 '!AI26</f>
        <v>0</v>
      </c>
      <c r="AJ26" s="1020">
        <f>'동부 배수관 '!AJ26+'중부 배수관'!AJ26+'서부 배수관 '!AJ26+'유성 배수관 '!AJ26+'대덕 배수관 '!AJ26</f>
        <v>0</v>
      </c>
      <c r="AK26" s="1020">
        <f>'동부 배수관 '!AK26+'중부 배수관'!AK26+'서부 배수관 '!AK26+'유성 배수관 '!AK26+'대덕 배수관 '!AK26</f>
        <v>0</v>
      </c>
    </row>
    <row r="27" spans="1:37" s="104" customFormat="1" ht="20.25" customHeight="1" x14ac:dyDescent="0.15">
      <c r="A27" s="3106"/>
      <c r="B27" s="1017" t="s">
        <v>283</v>
      </c>
      <c r="C27" s="1019">
        <f t="shared" si="16"/>
        <v>3985.2199999999993</v>
      </c>
      <c r="D27" s="1020">
        <f>'동부 배수관 '!D27+'중부 배수관'!D27+'서부 배수관 '!D27+'유성 배수관 '!D27+'대덕 배수관 '!D27</f>
        <v>555.31000000000006</v>
      </c>
      <c r="E27" s="1020">
        <f>'동부 배수관 '!E27+'중부 배수관'!E27+'서부 배수관 '!E27+'유성 배수관 '!E27+'대덕 배수관 '!E27</f>
        <v>60.38</v>
      </c>
      <c r="F27" s="1020">
        <f>'동부 배수관 '!F27+'중부 배수관'!F27+'서부 배수관 '!F27+'유성 배수관 '!F27+'대덕 배수관 '!F27</f>
        <v>758.68000000000006</v>
      </c>
      <c r="G27" s="1020">
        <f>'동부 배수관 '!G27+'중부 배수관'!G27+'서부 배수관 '!G27+'유성 배수관 '!G27+'대덕 배수관 '!G27</f>
        <v>664.3</v>
      </c>
      <c r="H27" s="1020">
        <f>'동부 배수관 '!H27+'중부 배수관'!H27+'서부 배수관 '!H27+'유성 배수관 '!H27+'대덕 배수관 '!H27</f>
        <v>180.81</v>
      </c>
      <c r="I27" s="1020">
        <f>'동부 배수관 '!I27+'중부 배수관'!I27+'서부 배수관 '!I27+'유성 배수관 '!I27+'대덕 배수관 '!I27</f>
        <v>232.38</v>
      </c>
      <c r="J27" s="1020">
        <f>'동부 배수관 '!J27+'중부 배수관'!J27+'서부 배수관 '!J27+'유성 배수관 '!J27+'대덕 배수관 '!J27</f>
        <v>573.27</v>
      </c>
      <c r="K27" s="1020">
        <f>'동부 배수관 '!K27+'중부 배수관'!K27+'서부 배수관 '!K27+'유성 배수관 '!K27+'대덕 배수관 '!K27</f>
        <v>321.27000000000004</v>
      </c>
      <c r="L27" s="1020">
        <f>'동부 배수관 '!L27+'중부 배수관'!L27+'서부 배수관 '!L27+'유성 배수관 '!L27+'대덕 배수관 '!L27</f>
        <v>240.39</v>
      </c>
      <c r="M27" s="1020">
        <f>'동부 배수관 '!M27+'중부 배수관'!M27+'서부 배수관 '!M27+'유성 배수관 '!M27+'대덕 배수관 '!M27</f>
        <v>102.77</v>
      </c>
      <c r="N27" s="1020">
        <f>'동부 배수관 '!N27+'중부 배수관'!N27+'서부 배수관 '!N27+'유성 배수관 '!N27+'대덕 배수관 '!N27</f>
        <v>68.44</v>
      </c>
      <c r="O27" s="1020">
        <f>'동부 배수관 '!O27+'중부 배수관'!O27+'서부 배수관 '!O27+'유성 배수관 '!O27+'대덕 배수관 '!O27</f>
        <v>64.240000000000009</v>
      </c>
      <c r="P27" s="1020">
        <f>'동부 배수관 '!P27+'중부 배수관'!P27+'서부 배수관 '!P27+'유성 배수관 '!P27+'대덕 배수관 '!P27</f>
        <v>30.16</v>
      </c>
      <c r="Q27" s="1020">
        <f>'동부 배수관 '!Q27+'중부 배수관'!Q27+'서부 배수관 '!Q27+'유성 배수관 '!Q27+'대덕 배수관 '!Q27</f>
        <v>0</v>
      </c>
      <c r="R27" s="1020">
        <f>'동부 배수관 '!R27+'중부 배수관'!R27+'서부 배수관 '!R27+'유성 배수관 '!R27+'대덕 배수관 '!R27</f>
        <v>0</v>
      </c>
      <c r="S27" s="1020">
        <f>'동부 배수관 '!S27+'중부 배수관'!S27+'서부 배수관 '!S27+'유성 배수관 '!S27+'대덕 배수관 '!S27</f>
        <v>0</v>
      </c>
      <c r="T27" s="1020">
        <f>'동부 배수관 '!T27+'중부 배수관'!T27+'서부 배수관 '!T27+'유성 배수관 '!T27+'대덕 배수관 '!T27</f>
        <v>46.49</v>
      </c>
      <c r="U27" s="1020">
        <f>'동부 배수관 '!U27+'중부 배수관'!U27+'서부 배수관 '!U27+'유성 배수관 '!U27+'대덕 배수관 '!U27</f>
        <v>86.33</v>
      </c>
      <c r="V27" s="1020">
        <f>'동부 배수관 '!V27+'중부 배수관'!V27+'서부 배수관 '!V27+'유성 배수관 '!V27+'대덕 배수관 '!V27</f>
        <v>0</v>
      </c>
      <c r="W27" s="1020">
        <f>'동부 배수관 '!W27+'중부 배수관'!W27+'서부 배수관 '!W27+'유성 배수관 '!W27+'대덕 배수관 '!W27</f>
        <v>0</v>
      </c>
      <c r="X27" s="1020">
        <f>'동부 배수관 '!X27+'중부 배수관'!X27+'서부 배수관 '!X27+'유성 배수관 '!X27+'대덕 배수관 '!X27</f>
        <v>0</v>
      </c>
      <c r="Y27" s="1020">
        <f>'동부 배수관 '!Y27+'중부 배수관'!Y27+'서부 배수관 '!Y27+'유성 배수관 '!Y27+'대덕 배수관 '!Y27</f>
        <v>0</v>
      </c>
      <c r="Z27" s="1020">
        <f>'동부 배수관 '!Z27+'중부 배수관'!Z27+'서부 배수관 '!Z27+'유성 배수관 '!Z27+'대덕 배수관 '!Z27</f>
        <v>0</v>
      </c>
      <c r="AA27" s="1020">
        <f>'동부 배수관 '!AA27+'중부 배수관'!AA27+'서부 배수관 '!AA27+'유성 배수관 '!AA27+'대덕 배수관 '!AA27</f>
        <v>0</v>
      </c>
      <c r="AB27" s="1020">
        <f>'동부 배수관 '!AB27+'중부 배수관'!AB27+'서부 배수관 '!AB27+'유성 배수관 '!AB27+'대덕 배수관 '!AB27</f>
        <v>0</v>
      </c>
      <c r="AC27" s="1020">
        <f>'동부 배수관 '!AC27+'중부 배수관'!AC27+'서부 배수관 '!AC27+'유성 배수관 '!AC27+'대덕 배수관 '!AC27</f>
        <v>0</v>
      </c>
      <c r="AD27" s="1020">
        <f>'동부 배수관 '!AD27+'중부 배수관'!AD27+'서부 배수관 '!AD27+'유성 배수관 '!AD27+'대덕 배수관 '!AD27</f>
        <v>0</v>
      </c>
      <c r="AE27" s="1020">
        <f>'동부 배수관 '!AE27+'중부 배수관'!AE27+'서부 배수관 '!AE27+'유성 배수관 '!AE27+'대덕 배수관 '!AE27</f>
        <v>0</v>
      </c>
      <c r="AF27" s="1020">
        <f>'동부 배수관 '!AF27+'중부 배수관'!AF27+'서부 배수관 '!AF27+'유성 배수관 '!AF27+'대덕 배수관 '!AF27</f>
        <v>0</v>
      </c>
      <c r="AG27" s="1020">
        <f>'동부 배수관 '!AG27+'중부 배수관'!AG27+'서부 배수관 '!AG27+'유성 배수관 '!AG27+'대덕 배수관 '!AG27</f>
        <v>0</v>
      </c>
      <c r="AH27" s="1020">
        <f>'동부 배수관 '!AH27+'중부 배수관'!AH27+'서부 배수관 '!AH27+'유성 배수관 '!AH27+'대덕 배수관 '!AH27</f>
        <v>0</v>
      </c>
      <c r="AI27" s="1020">
        <f>'동부 배수관 '!AI27+'중부 배수관'!AI27+'서부 배수관 '!AI27+'유성 배수관 '!AI27+'대덕 배수관 '!AI27</f>
        <v>0</v>
      </c>
      <c r="AJ27" s="1020">
        <f>'동부 배수관 '!AJ27+'중부 배수관'!AJ27+'서부 배수관 '!AJ27+'유성 배수관 '!AJ27+'대덕 배수관 '!AJ27</f>
        <v>0</v>
      </c>
      <c r="AK27" s="1020">
        <f>'동부 배수관 '!AK27+'중부 배수관'!AK27+'서부 배수관 '!AK27+'유성 배수관 '!AK27+'대덕 배수관 '!AK27</f>
        <v>0</v>
      </c>
    </row>
    <row r="28" spans="1:37" s="104" customFormat="1" ht="20.25" customHeight="1" x14ac:dyDescent="0.15">
      <c r="A28" s="3106"/>
      <c r="B28" s="1017" t="s">
        <v>284</v>
      </c>
      <c r="C28" s="1019">
        <f t="shared" si="16"/>
        <v>157715.03</v>
      </c>
      <c r="D28" s="1020">
        <f>'동부 배수관 '!D28+'중부 배수관'!D28+'서부 배수관 '!D28+'유성 배수관 '!D28+'대덕 배수관 '!D28</f>
        <v>30.83</v>
      </c>
      <c r="E28" s="1020">
        <f>'동부 배수관 '!E28+'중부 배수관'!E28+'서부 배수관 '!E28+'유성 배수관 '!E28+'대덕 배수관 '!E28</f>
        <v>0</v>
      </c>
      <c r="F28" s="1020">
        <f>'동부 배수관 '!F28+'중부 배수관'!F28+'서부 배수관 '!F28+'유성 배수관 '!F28+'대덕 배수관 '!F28</f>
        <v>3.1999999999999762</v>
      </c>
      <c r="G28" s="1020">
        <f>'동부 배수관 '!G28+'중부 배수관'!G28+'서부 배수관 '!G28+'유성 배수관 '!G28+'대덕 배수관 '!G28</f>
        <v>257.14</v>
      </c>
      <c r="H28" s="1020">
        <f>'동부 배수관 '!H28+'중부 배수관'!H28+'서부 배수관 '!H28+'유성 배수관 '!H28+'대덕 배수관 '!H28</f>
        <v>236.33000000000004</v>
      </c>
      <c r="I28" s="1020">
        <f>'동부 배수관 '!I28+'중부 배수관'!I28+'서부 배수관 '!I28+'유성 배수관 '!I28+'대덕 배수관 '!I28</f>
        <v>422.46</v>
      </c>
      <c r="J28" s="1020">
        <f>'동부 배수관 '!J28+'중부 배수관'!J28+'서부 배수관 '!J28+'유성 배수관 '!J28+'대덕 배수관 '!J28</f>
        <v>3182.51</v>
      </c>
      <c r="K28" s="1020">
        <f>'동부 배수관 '!K28+'중부 배수관'!K28+'서부 배수관 '!K28+'유성 배수관 '!K28+'대덕 배수관 '!K28</f>
        <v>1300.3000000000002</v>
      </c>
      <c r="L28" s="1020">
        <f>'동부 배수관 '!L28+'중부 배수관'!L28+'서부 배수관 '!L28+'유성 배수관 '!L28+'대덕 배수관 '!L28</f>
        <v>2913</v>
      </c>
      <c r="M28" s="1020">
        <f>'동부 배수관 '!M28+'중부 배수관'!M28+'서부 배수관 '!M28+'유성 배수관 '!M28+'대덕 배수관 '!M28</f>
        <v>3700.04</v>
      </c>
      <c r="N28" s="1020">
        <f>'동부 배수관 '!N28+'중부 배수관'!N28+'서부 배수관 '!N28+'유성 배수관 '!N28+'대덕 배수관 '!N28</f>
        <v>8671.64</v>
      </c>
      <c r="O28" s="1020">
        <f>'동부 배수관 '!O28+'중부 배수관'!O28+'서부 배수관 '!O28+'유성 배수관 '!O28+'대덕 배수관 '!O28</f>
        <v>14723.7</v>
      </c>
      <c r="P28" s="1020">
        <f>'동부 배수관 '!P28+'중부 배수관'!P28+'서부 배수관 '!P28+'유성 배수관 '!P28+'대덕 배수관 '!P28</f>
        <v>27329.370000000003</v>
      </c>
      <c r="Q28" s="1020">
        <f>'동부 배수관 '!Q28+'중부 배수관'!Q28+'서부 배수관 '!Q28+'유성 배수관 '!Q28+'대덕 배수관 '!Q28</f>
        <v>28328.45</v>
      </c>
      <c r="R28" s="1020">
        <f>'동부 배수관 '!R28+'중부 배수관'!R28+'서부 배수관 '!R28+'유성 배수관 '!R28+'대덕 배수관 '!R28</f>
        <v>10821.96</v>
      </c>
      <c r="S28" s="1020">
        <f>'동부 배수관 '!S28+'중부 배수관'!S28+'서부 배수관 '!S28+'유성 배수관 '!S28+'대덕 배수관 '!S28</f>
        <v>13174.320000000002</v>
      </c>
      <c r="T28" s="1020">
        <f>'동부 배수관 '!T28+'중부 배수관'!T28+'서부 배수관 '!T28+'유성 배수관 '!T28+'대덕 배수관 '!T28</f>
        <v>19889.739999999998</v>
      </c>
      <c r="U28" s="1020">
        <f>'동부 배수관 '!U28+'중부 배수관'!U28+'서부 배수관 '!U28+'유성 배수관 '!U28+'대덕 배수관 '!U28</f>
        <v>3371.67</v>
      </c>
      <c r="V28" s="1020">
        <f>'동부 배수관 '!V28+'중부 배수관'!V28+'서부 배수관 '!V28+'유성 배수관 '!V28+'대덕 배수관 '!V28</f>
        <v>2027.9</v>
      </c>
      <c r="W28" s="1020">
        <f>'동부 배수관 '!W28+'중부 배수관'!W28+'서부 배수관 '!W28+'유성 배수관 '!W28+'대덕 배수관 '!W28</f>
        <v>1518.0800000000002</v>
      </c>
      <c r="X28" s="1020">
        <f>'동부 배수관 '!X28+'중부 배수관'!X28+'서부 배수관 '!X28+'유성 배수관 '!X28+'대덕 배수관 '!X28</f>
        <v>4484.9399999999996</v>
      </c>
      <c r="Y28" s="1020">
        <f>'동부 배수관 '!Y28+'중부 배수관'!Y28+'서부 배수관 '!Y28+'유성 배수관 '!Y28+'대덕 배수관 '!Y28</f>
        <v>6520.28</v>
      </c>
      <c r="Z28" s="1020">
        <f>'동부 배수관 '!Z28+'중부 배수관'!Z28+'서부 배수관 '!Z28+'유성 배수관 '!Z28+'대덕 배수관 '!Z28</f>
        <v>2414.12</v>
      </c>
      <c r="AA28" s="1020">
        <f>'동부 배수관 '!AA28+'중부 배수관'!AA28+'서부 배수관 '!AA28+'유성 배수관 '!AA28+'대덕 배수관 '!AA28</f>
        <v>2373.7600000000002</v>
      </c>
      <c r="AB28" s="1020">
        <f>'동부 배수관 '!AB28+'중부 배수관'!AB28+'서부 배수관 '!AB28+'유성 배수관 '!AB28+'대덕 배수관 '!AB28</f>
        <v>0</v>
      </c>
      <c r="AC28" s="1020">
        <f>'동부 배수관 '!AC28+'중부 배수관'!AC28+'서부 배수관 '!AC28+'유성 배수관 '!AC28+'대덕 배수관 '!AC28</f>
        <v>0</v>
      </c>
      <c r="AD28" s="1020">
        <f>'동부 배수관 '!AD28+'중부 배수관'!AD28+'서부 배수관 '!AD28+'유성 배수관 '!AD28+'대덕 배수관 '!AD28</f>
        <v>19.29</v>
      </c>
      <c r="AE28" s="1020">
        <f>'동부 배수관 '!AE28+'중부 배수관'!AE28+'서부 배수관 '!AE28+'유성 배수관 '!AE28+'대덕 배수관 '!AE28</f>
        <v>0</v>
      </c>
      <c r="AF28" s="1020">
        <f>'동부 배수관 '!AF28+'중부 배수관'!AF28+'서부 배수관 '!AF28+'유성 배수관 '!AF28+'대덕 배수관 '!AF28</f>
        <v>0</v>
      </c>
      <c r="AG28" s="1020">
        <f>'동부 배수관 '!AG28+'중부 배수관'!AG28+'서부 배수관 '!AG28+'유성 배수관 '!AG28+'대덕 배수관 '!AG28</f>
        <v>0</v>
      </c>
      <c r="AH28" s="1020">
        <f>'동부 배수관 '!AH28+'중부 배수관'!AH28+'서부 배수관 '!AH28+'유성 배수관 '!AH28+'대덕 배수관 '!AH28</f>
        <v>0</v>
      </c>
      <c r="AI28" s="1020">
        <f>'동부 배수관 '!AI28+'중부 배수관'!AI28+'서부 배수관 '!AI28+'유성 배수관 '!AI28+'대덕 배수관 '!AI28</f>
        <v>0</v>
      </c>
      <c r="AJ28" s="1020">
        <f>'동부 배수관 '!AJ28+'중부 배수관'!AJ28+'서부 배수관 '!AJ28+'유성 배수관 '!AJ28+'대덕 배수관 '!AJ28</f>
        <v>0</v>
      </c>
      <c r="AK28" s="1020">
        <f>'동부 배수관 '!AK28+'중부 배수관'!AK28+'서부 배수관 '!AK28+'유성 배수관 '!AK28+'대덕 배수관 '!AK28</f>
        <v>0</v>
      </c>
    </row>
    <row r="29" spans="1:37" s="104" customFormat="1" ht="20.25" customHeight="1" x14ac:dyDescent="0.15">
      <c r="A29" s="3106"/>
      <c r="B29" s="1015" t="s">
        <v>847</v>
      </c>
      <c r="C29" s="1019">
        <f t="shared" si="16"/>
        <v>5312.19</v>
      </c>
      <c r="D29" s="1020">
        <f>'동부 배수관 '!D29+'중부 배수관'!D29+'서부 배수관 '!D29+'유성 배수관 '!D29+'대덕 배수관 '!D29</f>
        <v>0</v>
      </c>
      <c r="E29" s="1020">
        <f>'동부 배수관 '!E29+'중부 배수관'!E29+'서부 배수관 '!E29+'유성 배수관 '!E29+'대덕 배수관 '!E29</f>
        <v>0</v>
      </c>
      <c r="F29" s="1020">
        <f>'동부 배수관 '!F29+'중부 배수관'!F29+'서부 배수관 '!F29+'유성 배수관 '!F29+'대덕 배수관 '!F29</f>
        <v>0</v>
      </c>
      <c r="G29" s="1020">
        <f>'동부 배수관 '!G29+'중부 배수관'!G29+'서부 배수관 '!G29+'유성 배수관 '!G29+'대덕 배수관 '!G29</f>
        <v>0</v>
      </c>
      <c r="H29" s="1020">
        <f>'동부 배수관 '!H29+'중부 배수관'!H29+'서부 배수관 '!H29+'유성 배수관 '!H29+'대덕 배수관 '!H29</f>
        <v>0</v>
      </c>
      <c r="I29" s="1020">
        <f>'동부 배수관 '!I29+'중부 배수관'!I29+'서부 배수관 '!I29+'유성 배수관 '!I29+'대덕 배수관 '!I29</f>
        <v>0</v>
      </c>
      <c r="J29" s="1020">
        <f>'동부 배수관 '!J29+'중부 배수관'!J29+'서부 배수관 '!J29+'유성 배수관 '!J29+'대덕 배수관 '!J29</f>
        <v>0</v>
      </c>
      <c r="K29" s="1020">
        <f>'동부 배수관 '!K29+'중부 배수관'!K29+'서부 배수관 '!K29+'유성 배수관 '!K29+'대덕 배수관 '!K29</f>
        <v>0</v>
      </c>
      <c r="L29" s="1020">
        <f>'동부 배수관 '!L29+'중부 배수관'!L29+'서부 배수관 '!L29+'유성 배수관 '!L29+'대덕 배수관 '!L29</f>
        <v>0</v>
      </c>
      <c r="M29" s="1020">
        <f>'동부 배수관 '!M29+'중부 배수관'!M29+'서부 배수관 '!M29+'유성 배수관 '!M29+'대덕 배수관 '!M29</f>
        <v>0</v>
      </c>
      <c r="N29" s="1020">
        <f>'동부 배수관 '!N29+'중부 배수관'!N29+'서부 배수관 '!N29+'유성 배수관 '!N29+'대덕 배수관 '!N29</f>
        <v>0</v>
      </c>
      <c r="O29" s="1020">
        <f>'동부 배수관 '!O29+'중부 배수관'!O29+'서부 배수관 '!O29+'유성 배수관 '!O29+'대덕 배수관 '!O29</f>
        <v>0</v>
      </c>
      <c r="P29" s="1020">
        <f>'동부 배수관 '!P29+'중부 배수관'!P29+'서부 배수관 '!P29+'유성 배수관 '!P29+'대덕 배수관 '!P29</f>
        <v>0</v>
      </c>
      <c r="Q29" s="1020">
        <f>'동부 배수관 '!Q29+'중부 배수관'!Q29+'서부 배수관 '!Q29+'유성 배수관 '!Q29+'대덕 배수관 '!Q29</f>
        <v>0</v>
      </c>
      <c r="R29" s="1020">
        <f>'동부 배수관 '!R29+'중부 배수관'!R29+'서부 배수관 '!R29+'유성 배수관 '!R29+'대덕 배수관 '!R29</f>
        <v>0</v>
      </c>
      <c r="S29" s="1020">
        <f>'동부 배수관 '!S29+'중부 배수관'!S29+'서부 배수관 '!S29+'유성 배수관 '!S29+'대덕 배수관 '!S29</f>
        <v>0</v>
      </c>
      <c r="T29" s="1020">
        <f>'동부 배수관 '!T29+'중부 배수관'!T29+'서부 배수관 '!T29+'유성 배수관 '!T29+'대덕 배수관 '!T29</f>
        <v>0</v>
      </c>
      <c r="U29" s="1020">
        <f>'동부 배수관 '!U29+'중부 배수관'!U29+'서부 배수관 '!U29+'유성 배수관 '!U29+'대덕 배수관 '!U29</f>
        <v>0</v>
      </c>
      <c r="V29" s="1020">
        <f>'동부 배수관 '!V29+'중부 배수관'!V29+'서부 배수관 '!V29+'유성 배수관 '!V29+'대덕 배수관 '!V29</f>
        <v>0</v>
      </c>
      <c r="W29" s="1020">
        <f>'동부 배수관 '!W29+'중부 배수관'!W29+'서부 배수관 '!W29+'유성 배수관 '!W29+'대덕 배수관 '!W29</f>
        <v>0</v>
      </c>
      <c r="X29" s="1020">
        <f>'동부 배수관 '!X29+'중부 배수관'!X29+'서부 배수관 '!X29+'유성 배수관 '!X29+'대덕 배수관 '!X29</f>
        <v>0</v>
      </c>
      <c r="Y29" s="1020">
        <f>'동부 배수관 '!Y29+'중부 배수관'!Y29+'서부 배수관 '!Y29+'유성 배수관 '!Y29+'대덕 배수관 '!Y29</f>
        <v>0</v>
      </c>
      <c r="Z29" s="1020">
        <f>'동부 배수관 '!Z29+'중부 배수관'!Z29+'서부 배수관 '!Z29+'유성 배수관 '!Z29+'대덕 배수관 '!Z29</f>
        <v>0</v>
      </c>
      <c r="AA29" s="1020">
        <f>'동부 배수관 '!AA29+'중부 배수관'!AA29+'서부 배수관 '!AA29+'유성 배수관 '!AA29+'대덕 배수관 '!AA29</f>
        <v>0</v>
      </c>
      <c r="AB29" s="1020">
        <f>'동부 배수관 '!AB29+'중부 배수관'!AB29+'서부 배수관 '!AB29+'유성 배수관 '!AB29+'대덕 배수관 '!AB29</f>
        <v>0</v>
      </c>
      <c r="AC29" s="1020">
        <f>'동부 배수관 '!AC29+'중부 배수관'!AC29+'서부 배수관 '!AC29+'유성 배수관 '!AC29+'대덕 배수관 '!AC29</f>
        <v>0</v>
      </c>
      <c r="AD29" s="1020">
        <f>'동부 배수관 '!AD29+'중부 배수관'!AD29+'서부 배수관 '!AD29+'유성 배수관 '!AD29+'대덕 배수관 '!AD29</f>
        <v>0</v>
      </c>
      <c r="AE29" s="1020">
        <f>'동부 배수관 '!AE29+'중부 배수관'!AE29+'서부 배수관 '!AE29+'유성 배수관 '!AE29+'대덕 배수관 '!AE29</f>
        <v>0</v>
      </c>
      <c r="AF29" s="1020">
        <f>'동부 배수관 '!AF29+'중부 배수관'!AF29+'서부 배수관 '!AF29+'유성 배수관 '!AF29+'대덕 배수관 '!AF29</f>
        <v>0</v>
      </c>
      <c r="AG29" s="1020">
        <f>'동부 배수관 '!AG29+'중부 배수관'!AG29+'서부 배수관 '!AG29+'유성 배수관 '!AG29+'대덕 배수관 '!AG29</f>
        <v>0</v>
      </c>
      <c r="AH29" s="1020">
        <f>'동부 배수관 '!AH29+'중부 배수관'!AH29+'서부 배수관 '!AH29+'유성 배수관 '!AH29+'대덕 배수관 '!AH29</f>
        <v>0</v>
      </c>
      <c r="AI29" s="1020">
        <f>'동부 배수관 '!AI29+'중부 배수관'!AI29+'서부 배수관 '!AI29+'유성 배수관 '!AI29+'대덕 배수관 '!AI29</f>
        <v>0</v>
      </c>
      <c r="AJ29" s="1020">
        <f>'동부 배수관 '!AJ29+'중부 배수관'!AJ29+'서부 배수관 '!AJ29+'유성 배수관 '!AJ29+'대덕 배수관 '!AJ29</f>
        <v>5312.19</v>
      </c>
      <c r="AK29" s="1020">
        <f>'동부 배수관 '!AK29+'중부 배수관'!AK29+'서부 배수관 '!AK29+'유성 배수관 '!AK29+'대덕 배수관 '!AK29</f>
        <v>0</v>
      </c>
    </row>
    <row r="30" spans="1:37" s="104" customFormat="1" ht="20.25" customHeight="1" x14ac:dyDescent="0.15">
      <c r="A30" s="3106"/>
      <c r="B30" s="1018" t="s">
        <v>1084</v>
      </c>
      <c r="C30" s="1019">
        <f t="shared" si="16"/>
        <v>30346.019999999997</v>
      </c>
      <c r="D30" s="1020">
        <f>'동부 배수관 '!D30+'중부 배수관'!D30+'서부 배수관 '!D30+'유성 배수관 '!D30+'대덕 배수관 '!D30</f>
        <v>0</v>
      </c>
      <c r="E30" s="1020">
        <f>'동부 배수관 '!E30+'중부 배수관'!E30+'서부 배수관 '!E30+'유성 배수관 '!E30+'대덕 배수관 '!E30</f>
        <v>0</v>
      </c>
      <c r="F30" s="1020">
        <f>'동부 배수관 '!F30+'중부 배수관'!F30+'서부 배수관 '!F30+'유성 배수관 '!F30+'대덕 배수관 '!F30</f>
        <v>0</v>
      </c>
      <c r="G30" s="1020">
        <f>'동부 배수관 '!G30+'중부 배수관'!G30+'서부 배수관 '!G30+'유성 배수관 '!G30+'대덕 배수관 '!G30</f>
        <v>0</v>
      </c>
      <c r="H30" s="1020">
        <f>'동부 배수관 '!H30+'중부 배수관'!H30+'서부 배수관 '!H30+'유성 배수관 '!H30+'대덕 배수관 '!H30</f>
        <v>0</v>
      </c>
      <c r="I30" s="1020">
        <f>'동부 배수관 '!I30+'중부 배수관'!I30+'서부 배수관 '!I30+'유성 배수관 '!I30+'대덕 배수관 '!I30</f>
        <v>0</v>
      </c>
      <c r="J30" s="1020">
        <f>'동부 배수관 '!J30+'중부 배수관'!J30+'서부 배수관 '!J30+'유성 배수관 '!J30+'대덕 배수관 '!J30</f>
        <v>0</v>
      </c>
      <c r="K30" s="1020">
        <f>'동부 배수관 '!K30+'중부 배수관'!K30+'서부 배수관 '!K30+'유성 배수관 '!K30+'대덕 배수관 '!K30</f>
        <v>0</v>
      </c>
      <c r="L30" s="1020">
        <f>'동부 배수관 '!L30+'중부 배수관'!L30+'서부 배수관 '!L30+'유성 배수관 '!L30+'대덕 배수관 '!L30</f>
        <v>0</v>
      </c>
      <c r="M30" s="1020">
        <f>'동부 배수관 '!M30+'중부 배수관'!M30+'서부 배수관 '!M30+'유성 배수관 '!M30+'대덕 배수관 '!M30</f>
        <v>0</v>
      </c>
      <c r="N30" s="1020">
        <f>'동부 배수관 '!N30+'중부 배수관'!N30+'서부 배수관 '!N30+'유성 배수관 '!N30+'대덕 배수관 '!N30</f>
        <v>137.16999999999999</v>
      </c>
      <c r="O30" s="1020">
        <f>'동부 배수관 '!O30+'중부 배수관'!O30+'서부 배수관 '!O30+'유성 배수관 '!O30+'대덕 배수관 '!O30</f>
        <v>0</v>
      </c>
      <c r="P30" s="1020">
        <f>'동부 배수관 '!P30+'중부 배수관'!P30+'서부 배수관 '!P30+'유성 배수관 '!P30+'대덕 배수관 '!P30</f>
        <v>0</v>
      </c>
      <c r="Q30" s="1020">
        <f>'동부 배수관 '!Q30+'중부 배수관'!Q30+'서부 배수관 '!Q30+'유성 배수관 '!Q30+'대덕 배수관 '!Q30</f>
        <v>161.13</v>
      </c>
      <c r="R30" s="1020">
        <f>'동부 배수관 '!R30+'중부 배수관'!R30+'서부 배수관 '!R30+'유성 배수관 '!R30+'대덕 배수관 '!R30</f>
        <v>1060.25</v>
      </c>
      <c r="S30" s="1020">
        <f>'동부 배수관 '!S30+'중부 배수관'!S30+'서부 배수관 '!S30+'유성 배수관 '!S30+'대덕 배수관 '!S30</f>
        <v>3408.86</v>
      </c>
      <c r="T30" s="1020">
        <f>'동부 배수관 '!T30+'중부 배수관'!T30+'서부 배수관 '!T30+'유성 배수관 '!T30+'대덕 배수관 '!T30</f>
        <v>894.12</v>
      </c>
      <c r="U30" s="1020">
        <f>'동부 배수관 '!U30+'중부 배수관'!U30+'서부 배수관 '!U30+'유성 배수관 '!U30+'대덕 배수관 '!U30</f>
        <v>2575.4799999999996</v>
      </c>
      <c r="V30" s="1020">
        <f>'동부 배수관 '!V30+'중부 배수관'!V30+'서부 배수관 '!V30+'유성 배수관 '!V30+'대덕 배수관 '!V30</f>
        <v>1110.31</v>
      </c>
      <c r="W30" s="1020">
        <f>'동부 배수관 '!W30+'중부 배수관'!W30+'서부 배수관 '!W30+'유성 배수관 '!W30+'대덕 배수관 '!W30</f>
        <v>0.34</v>
      </c>
      <c r="X30" s="1020">
        <f>'동부 배수관 '!X30+'중부 배수관'!X30+'서부 배수관 '!X30+'유성 배수관 '!X30+'대덕 배수관 '!X30</f>
        <v>0</v>
      </c>
      <c r="Y30" s="1020">
        <f>'동부 배수관 '!Y30+'중부 배수관'!Y30+'서부 배수관 '!Y30+'유성 배수관 '!Y30+'대덕 배수관 '!Y30</f>
        <v>260.47000000000003</v>
      </c>
      <c r="Z30" s="1020">
        <f>'동부 배수관 '!Z30+'중부 배수관'!Z30+'서부 배수관 '!Z30+'유성 배수관 '!Z30+'대덕 배수관 '!Z30</f>
        <v>1577.76</v>
      </c>
      <c r="AA30" s="1020">
        <f>'동부 배수관 '!AA30+'중부 배수관'!AA30+'서부 배수관 '!AA30+'유성 배수관 '!AA30+'대덕 배수관 '!AA30</f>
        <v>5524.65</v>
      </c>
      <c r="AB30" s="1020">
        <f>'동부 배수관 '!AB30+'중부 배수관'!AB30+'서부 배수관 '!AB30+'유성 배수관 '!AB30+'대덕 배수관 '!AB30</f>
        <v>0</v>
      </c>
      <c r="AC30" s="1020">
        <f>'동부 배수관 '!AC30+'중부 배수관'!AC30+'서부 배수관 '!AC30+'유성 배수관 '!AC30+'대덕 배수관 '!AC30</f>
        <v>0</v>
      </c>
      <c r="AD30" s="1020">
        <f>'동부 배수관 '!AD30+'중부 배수관'!AD30+'서부 배수관 '!AD30+'유성 배수관 '!AD30+'대덕 배수관 '!AD30</f>
        <v>1303.8399999999997</v>
      </c>
      <c r="AE30" s="1020">
        <f>'동부 배수관 '!AE30+'중부 배수관'!AE30+'서부 배수관 '!AE30+'유성 배수관 '!AE30+'대덕 배수관 '!AE30</f>
        <v>2046.99</v>
      </c>
      <c r="AF30" s="1020">
        <f>'동부 배수관 '!AF30+'중부 배수관'!AF30+'서부 배수관 '!AF30+'유성 배수관 '!AF30+'대덕 배수관 '!AF30</f>
        <v>728.26</v>
      </c>
      <c r="AG30" s="1020">
        <f>'동부 배수관 '!AG30+'중부 배수관'!AG30+'서부 배수관 '!AG30+'유성 배수관 '!AG30+'대덕 배수관 '!AG30</f>
        <v>315.89</v>
      </c>
      <c r="AH30" s="1020">
        <f>'동부 배수관 '!AH30+'중부 배수관'!AH30+'서부 배수관 '!AH30+'유성 배수관 '!AH30+'대덕 배수관 '!AH30</f>
        <v>2042.09</v>
      </c>
      <c r="AI30" s="1020">
        <f>'동부 배수관 '!AI30+'중부 배수관'!AI30+'서부 배수관 '!AI30+'유성 배수관 '!AI30+'대덕 배수관 '!AI30</f>
        <v>3720.3</v>
      </c>
      <c r="AJ30" s="1020">
        <f>'동부 배수관 '!AJ30+'중부 배수관'!AJ30+'서부 배수관 '!AJ30+'유성 배수관 '!AJ30+'대덕 배수관 '!AJ30</f>
        <v>1688.58</v>
      </c>
      <c r="AK30" s="1020">
        <f>'동부 배수관 '!AK30+'중부 배수관'!AK30+'서부 배수관 '!AK30+'유성 배수관 '!AK30+'대덕 배수관 '!AK30</f>
        <v>1789.53</v>
      </c>
    </row>
    <row r="31" spans="1:37" s="104" customFormat="1" ht="20.25" customHeight="1" x14ac:dyDescent="0.15">
      <c r="A31" s="3106">
        <v>150</v>
      </c>
      <c r="B31" s="854" t="s">
        <v>46</v>
      </c>
      <c r="C31" s="330">
        <f>SUM(D31:AK31)</f>
        <v>480818.81</v>
      </c>
      <c r="D31" s="613">
        <f>SUM(D32:D39)</f>
        <v>31369.559999999994</v>
      </c>
      <c r="E31" s="613">
        <f t="shared" ref="E31:AG31" si="17">SUM(E32:E39)</f>
        <v>5555.15</v>
      </c>
      <c r="F31" s="613">
        <f t="shared" si="17"/>
        <v>6771.51</v>
      </c>
      <c r="G31" s="613">
        <f t="shared" si="17"/>
        <v>6227.5500000000011</v>
      </c>
      <c r="H31" s="613">
        <f t="shared" si="17"/>
        <v>7094.0099999999984</v>
      </c>
      <c r="I31" s="613">
        <f t="shared" si="17"/>
        <v>12693.8</v>
      </c>
      <c r="J31" s="613">
        <f t="shared" si="17"/>
        <v>31953.93</v>
      </c>
      <c r="K31" s="613">
        <f t="shared" si="17"/>
        <v>14193.829999999998</v>
      </c>
      <c r="L31" s="613">
        <f t="shared" si="17"/>
        <v>7155.9</v>
      </c>
      <c r="M31" s="613">
        <f t="shared" si="17"/>
        <v>18256.489999999998</v>
      </c>
      <c r="N31" s="613">
        <f t="shared" si="17"/>
        <v>32633.73</v>
      </c>
      <c r="O31" s="613">
        <f t="shared" si="17"/>
        <v>12549.149999999998</v>
      </c>
      <c r="P31" s="613">
        <f t="shared" si="17"/>
        <v>14222.759999999997</v>
      </c>
      <c r="Q31" s="613">
        <f t="shared" si="17"/>
        <v>6477.74</v>
      </c>
      <c r="R31" s="613">
        <f t="shared" si="17"/>
        <v>6840.48</v>
      </c>
      <c r="S31" s="613">
        <f t="shared" si="17"/>
        <v>18986.45</v>
      </c>
      <c r="T31" s="613">
        <f t="shared" si="17"/>
        <v>3180.33</v>
      </c>
      <c r="U31" s="613">
        <f t="shared" si="17"/>
        <v>5200.1100000000006</v>
      </c>
      <c r="V31" s="613">
        <f t="shared" si="17"/>
        <v>2296.46</v>
      </c>
      <c r="W31" s="613">
        <f t="shared" si="17"/>
        <v>14797.029999999999</v>
      </c>
      <c r="X31" s="613">
        <f t="shared" si="17"/>
        <v>25311.15</v>
      </c>
      <c r="Y31" s="613">
        <f t="shared" si="17"/>
        <v>8533.43</v>
      </c>
      <c r="Z31" s="613">
        <f t="shared" si="17"/>
        <v>13838.42</v>
      </c>
      <c r="AA31" s="613">
        <f t="shared" si="17"/>
        <v>16599.910000000003</v>
      </c>
      <c r="AB31" s="613">
        <f t="shared" si="17"/>
        <v>12741.910000000002</v>
      </c>
      <c r="AC31" s="613">
        <f t="shared" si="17"/>
        <v>16252.06</v>
      </c>
      <c r="AD31" s="613">
        <f t="shared" si="17"/>
        <v>10084.580000000002</v>
      </c>
      <c r="AE31" s="613">
        <f t="shared" si="17"/>
        <v>6027.1599999999989</v>
      </c>
      <c r="AF31" s="613">
        <f t="shared" si="17"/>
        <v>11290.520000000002</v>
      </c>
      <c r="AG31" s="613">
        <f t="shared" si="17"/>
        <v>30594.27</v>
      </c>
      <c r="AH31" s="613">
        <f>SUM(AH32:AH39)</f>
        <v>30766.600000000002</v>
      </c>
      <c r="AI31" s="613">
        <f>SUM(AI32:AI39)</f>
        <v>14763.97</v>
      </c>
      <c r="AJ31" s="613">
        <f>SUM(AJ32:AJ39)</f>
        <v>14615.399999999998</v>
      </c>
      <c r="AK31" s="613">
        <f>SUM(AK32:AK39)</f>
        <v>10943.46</v>
      </c>
    </row>
    <row r="32" spans="1:37" s="104" customFormat="1" ht="20.25" customHeight="1" x14ac:dyDescent="0.15">
      <c r="A32" s="3106"/>
      <c r="B32" s="1015" t="s">
        <v>793</v>
      </c>
      <c r="C32" s="1019">
        <f>SUM(D32:AK32)</f>
        <v>4584.16</v>
      </c>
      <c r="D32" s="1020">
        <f>'동부 배수관 '!D32+'중부 배수관'!D32+'서부 배수관 '!D32+'유성 배수관 '!D32+'대덕 배수관 '!D32</f>
        <v>4584.16</v>
      </c>
      <c r="E32" s="1020">
        <f>'동부 배수관 '!E32+'중부 배수관'!E32+'서부 배수관 '!E32+'유성 배수관 '!E32+'대덕 배수관 '!E32</f>
        <v>0</v>
      </c>
      <c r="F32" s="1020">
        <f>'동부 배수관 '!F32+'중부 배수관'!F32+'서부 배수관 '!F32+'유성 배수관 '!F32+'대덕 배수관 '!F32</f>
        <v>0</v>
      </c>
      <c r="G32" s="1020">
        <f>'동부 배수관 '!G32+'중부 배수관'!G32+'서부 배수관 '!G32+'유성 배수관 '!G32+'대덕 배수관 '!G32</f>
        <v>0</v>
      </c>
      <c r="H32" s="1020">
        <f>'동부 배수관 '!H32+'중부 배수관'!H32+'서부 배수관 '!H32+'유성 배수관 '!H32+'대덕 배수관 '!H32</f>
        <v>0</v>
      </c>
      <c r="I32" s="1020">
        <f>'동부 배수관 '!I32+'중부 배수관'!I32+'서부 배수관 '!I32+'유성 배수관 '!I32+'대덕 배수관 '!I32</f>
        <v>0</v>
      </c>
      <c r="J32" s="1020">
        <f>'동부 배수관 '!J32+'중부 배수관'!J32+'서부 배수관 '!J32+'유성 배수관 '!J32+'대덕 배수관 '!J32</f>
        <v>0</v>
      </c>
      <c r="K32" s="1020">
        <f>'동부 배수관 '!K32+'중부 배수관'!K32+'서부 배수관 '!K32+'유성 배수관 '!K32+'대덕 배수관 '!K32</f>
        <v>0</v>
      </c>
      <c r="L32" s="1020">
        <f>'동부 배수관 '!L32+'중부 배수관'!L32+'서부 배수관 '!L32+'유성 배수관 '!L32+'대덕 배수관 '!L32</f>
        <v>0</v>
      </c>
      <c r="M32" s="1020">
        <f>'동부 배수관 '!M32+'중부 배수관'!M32+'서부 배수관 '!M32+'유성 배수관 '!M32+'대덕 배수관 '!M32</f>
        <v>0</v>
      </c>
      <c r="N32" s="1020">
        <f>'동부 배수관 '!N32+'중부 배수관'!N32+'서부 배수관 '!N32+'유성 배수관 '!N32+'대덕 배수관 '!N32</f>
        <v>0</v>
      </c>
      <c r="O32" s="1020">
        <f>'동부 배수관 '!O32+'중부 배수관'!O32+'서부 배수관 '!O32+'유성 배수관 '!O32+'대덕 배수관 '!O32</f>
        <v>0</v>
      </c>
      <c r="P32" s="1020">
        <f>'동부 배수관 '!P32+'중부 배수관'!P32+'서부 배수관 '!P32+'유성 배수관 '!P32+'대덕 배수관 '!P32</f>
        <v>0</v>
      </c>
      <c r="Q32" s="1020">
        <f>'동부 배수관 '!Q32+'중부 배수관'!Q32+'서부 배수관 '!Q32+'유성 배수관 '!Q32+'대덕 배수관 '!Q32</f>
        <v>0</v>
      </c>
      <c r="R32" s="1020">
        <f>'동부 배수관 '!R32+'중부 배수관'!R32+'서부 배수관 '!R32+'유성 배수관 '!R32+'대덕 배수관 '!R32</f>
        <v>0</v>
      </c>
      <c r="S32" s="1020">
        <f>'동부 배수관 '!S32+'중부 배수관'!S32+'서부 배수관 '!S32+'유성 배수관 '!S32+'대덕 배수관 '!S32</f>
        <v>0</v>
      </c>
      <c r="T32" s="1020">
        <f>'동부 배수관 '!T32+'중부 배수관'!T32+'서부 배수관 '!T32+'유성 배수관 '!T32+'대덕 배수관 '!T32</f>
        <v>0</v>
      </c>
      <c r="U32" s="1020">
        <f>'동부 배수관 '!U32+'중부 배수관'!U32+'서부 배수관 '!U32+'유성 배수관 '!U32+'대덕 배수관 '!U32</f>
        <v>0</v>
      </c>
      <c r="V32" s="1020">
        <f>'동부 배수관 '!V32+'중부 배수관'!V32+'서부 배수관 '!V32+'유성 배수관 '!V32+'대덕 배수관 '!V32</f>
        <v>0</v>
      </c>
      <c r="W32" s="1020">
        <f>'동부 배수관 '!W32+'중부 배수관'!W32+'서부 배수관 '!W32+'유성 배수관 '!W32+'대덕 배수관 '!W32</f>
        <v>0</v>
      </c>
      <c r="X32" s="1020">
        <f>'동부 배수관 '!X32+'중부 배수관'!X32+'서부 배수관 '!X32+'유성 배수관 '!X32+'대덕 배수관 '!X32</f>
        <v>0</v>
      </c>
      <c r="Y32" s="1020">
        <f>'동부 배수관 '!Y32+'중부 배수관'!Y32+'서부 배수관 '!Y32+'유성 배수관 '!Y32+'대덕 배수관 '!Y32</f>
        <v>0</v>
      </c>
      <c r="Z32" s="1020">
        <f>'동부 배수관 '!Z32+'중부 배수관'!Z32+'서부 배수관 '!Z32+'유성 배수관 '!Z32+'대덕 배수관 '!Z32</f>
        <v>0</v>
      </c>
      <c r="AA32" s="1020">
        <f>'동부 배수관 '!AA32+'중부 배수관'!AA32+'서부 배수관 '!AA32+'유성 배수관 '!AA32+'대덕 배수관 '!AA32</f>
        <v>0</v>
      </c>
      <c r="AB32" s="1020">
        <f>'동부 배수관 '!AB32+'중부 배수관'!AB32+'서부 배수관 '!AB32+'유성 배수관 '!AB32+'대덕 배수관 '!AB32</f>
        <v>0</v>
      </c>
      <c r="AC32" s="1020">
        <f>'동부 배수관 '!AC32+'중부 배수관'!AC32+'서부 배수관 '!AC32+'유성 배수관 '!AC32+'대덕 배수관 '!AC32</f>
        <v>0</v>
      </c>
      <c r="AD32" s="1020">
        <f>'동부 배수관 '!AD32+'중부 배수관'!AD32+'서부 배수관 '!AD32+'유성 배수관 '!AD32+'대덕 배수관 '!AD32</f>
        <v>0</v>
      </c>
      <c r="AE32" s="1020">
        <f>'동부 배수관 '!AE32+'중부 배수관'!AE32+'서부 배수관 '!AE32+'유성 배수관 '!AE32+'대덕 배수관 '!AE32</f>
        <v>0</v>
      </c>
      <c r="AF32" s="1020">
        <f>'동부 배수관 '!AF32+'중부 배수관'!AF32+'서부 배수관 '!AF32+'유성 배수관 '!AF32+'대덕 배수관 '!AF32</f>
        <v>0</v>
      </c>
      <c r="AG32" s="1020">
        <f>'동부 배수관 '!AG32+'중부 배수관'!AG32+'서부 배수관 '!AG32+'유성 배수관 '!AG32+'대덕 배수관 '!AG32</f>
        <v>0</v>
      </c>
      <c r="AH32" s="1020">
        <f>'동부 배수관 '!AH32+'중부 배수관'!AH32+'서부 배수관 '!AH32+'유성 배수관 '!AH32+'대덕 배수관 '!AH32</f>
        <v>0</v>
      </c>
      <c r="AI32" s="1020">
        <f>'동부 배수관 '!AI32+'중부 배수관'!AI32+'서부 배수관 '!AI32+'유성 배수관 '!AI32+'대덕 배수관 '!AI32</f>
        <v>0</v>
      </c>
      <c r="AJ32" s="1020">
        <f>'동부 배수관 '!AJ32+'중부 배수관'!AJ32+'서부 배수관 '!AJ32+'유성 배수관 '!AJ32+'대덕 배수관 '!AJ32</f>
        <v>0</v>
      </c>
      <c r="AK32" s="1020">
        <f>'동부 배수관 '!AK32+'중부 배수관'!AK32+'서부 배수관 '!AK32+'유성 배수관 '!AK32+'대덕 배수관 '!AK32</f>
        <v>0</v>
      </c>
    </row>
    <row r="33" spans="1:37" s="104" customFormat="1" ht="20.25" customHeight="1" x14ac:dyDescent="0.15">
      <c r="A33" s="3106"/>
      <c r="B33" s="1015" t="s">
        <v>792</v>
      </c>
      <c r="C33" s="1019">
        <f t="shared" ref="C33:C39" si="18">SUM(D33:AK33)</f>
        <v>48189.04</v>
      </c>
      <c r="D33" s="1020">
        <f>'동부 배수관 '!D33+'중부 배수관'!D33+'서부 배수관 '!D33+'유성 배수관 '!D33+'대덕 배수관 '!D33</f>
        <v>24757.489999999998</v>
      </c>
      <c r="E33" s="1020">
        <f>'동부 배수관 '!E33+'중부 배수관'!E33+'서부 배수관 '!E33+'유성 배수관 '!E33+'대덕 배수관 '!E33</f>
        <v>5289.3099999999995</v>
      </c>
      <c r="F33" s="1020">
        <f>'동부 배수관 '!F33+'중부 배수관'!F33+'서부 배수관 '!F33+'유성 배수관 '!F33+'대덕 배수관 '!F33</f>
        <v>6117.48</v>
      </c>
      <c r="G33" s="1020">
        <f>'동부 배수관 '!G33+'중부 배수관'!G33+'서부 배수관 '!G33+'유성 배수관 '!G33+'대덕 배수관 '!G33</f>
        <v>6051.2400000000007</v>
      </c>
      <c r="H33" s="1020">
        <f>'동부 배수관 '!H33+'중부 배수관'!H33+'서부 배수관 '!H33+'유성 배수관 '!H33+'대덕 배수관 '!H33</f>
        <v>0</v>
      </c>
      <c r="I33" s="1020">
        <f>'동부 배수관 '!I33+'중부 배수관'!I33+'서부 배수관 '!I33+'유성 배수관 '!I33+'대덕 배수관 '!I33</f>
        <v>0</v>
      </c>
      <c r="J33" s="1020">
        <f>'동부 배수관 '!J33+'중부 배수관'!J33+'서부 배수관 '!J33+'유성 배수관 '!J33+'대덕 배수관 '!J33</f>
        <v>0</v>
      </c>
      <c r="K33" s="1020">
        <f>'동부 배수관 '!K33+'중부 배수관'!K33+'서부 배수관 '!K33+'유성 배수관 '!K33+'대덕 배수관 '!K33</f>
        <v>0</v>
      </c>
      <c r="L33" s="1020">
        <f>'동부 배수관 '!L33+'중부 배수관'!L33+'서부 배수관 '!L33+'유성 배수관 '!L33+'대덕 배수관 '!L33</f>
        <v>0</v>
      </c>
      <c r="M33" s="1020">
        <f>'동부 배수관 '!M33+'중부 배수관'!M33+'서부 배수관 '!M33+'유성 배수관 '!M33+'대덕 배수관 '!M33</f>
        <v>1334.76</v>
      </c>
      <c r="N33" s="1020">
        <f>'동부 배수관 '!N33+'중부 배수관'!N33+'서부 배수관 '!N33+'유성 배수관 '!N33+'대덕 배수관 '!N33</f>
        <v>181.96</v>
      </c>
      <c r="O33" s="1020">
        <f>'동부 배수관 '!O33+'중부 배수관'!O33+'서부 배수관 '!O33+'유성 배수관 '!O33+'대덕 배수관 '!O33</f>
        <v>358.7</v>
      </c>
      <c r="P33" s="1020">
        <f>'동부 배수관 '!P33+'중부 배수관'!P33+'서부 배수관 '!P33+'유성 배수관 '!P33+'대덕 배수관 '!P33</f>
        <v>125.81</v>
      </c>
      <c r="Q33" s="1020">
        <f>'동부 배수관 '!Q33+'중부 배수관'!Q33+'서부 배수관 '!Q33+'유성 배수관 '!Q33+'대덕 배수관 '!Q33</f>
        <v>0</v>
      </c>
      <c r="R33" s="1020">
        <f>'동부 배수관 '!R33+'중부 배수관'!R33+'서부 배수관 '!R33+'유성 배수관 '!R33+'대덕 배수관 '!R33</f>
        <v>0</v>
      </c>
      <c r="S33" s="1020">
        <f>'동부 배수관 '!S33+'중부 배수관'!S33+'서부 배수관 '!S33+'유성 배수관 '!S33+'대덕 배수관 '!S33</f>
        <v>0</v>
      </c>
      <c r="T33" s="1020">
        <f>'동부 배수관 '!T33+'중부 배수관'!T33+'서부 배수관 '!T33+'유성 배수관 '!T33+'대덕 배수관 '!T33</f>
        <v>0</v>
      </c>
      <c r="U33" s="1020">
        <f>'동부 배수관 '!U33+'중부 배수관'!U33+'서부 배수관 '!U33+'유성 배수관 '!U33+'대덕 배수관 '!U33</f>
        <v>0</v>
      </c>
      <c r="V33" s="1020">
        <f>'동부 배수관 '!V33+'중부 배수관'!V33+'서부 배수관 '!V33+'유성 배수관 '!V33+'대덕 배수관 '!V33</f>
        <v>0</v>
      </c>
      <c r="W33" s="1020">
        <f>'동부 배수관 '!W33+'중부 배수관'!W33+'서부 배수관 '!W33+'유성 배수관 '!W33+'대덕 배수관 '!W33</f>
        <v>0</v>
      </c>
      <c r="X33" s="1020">
        <f>'동부 배수관 '!X33+'중부 배수관'!X33+'서부 배수관 '!X33+'유성 배수관 '!X33+'대덕 배수관 '!X33</f>
        <v>0</v>
      </c>
      <c r="Y33" s="1020">
        <f>'동부 배수관 '!Y33+'중부 배수관'!Y33+'서부 배수관 '!Y33+'유성 배수관 '!Y33+'대덕 배수관 '!Y33</f>
        <v>0</v>
      </c>
      <c r="Z33" s="1020">
        <f>'동부 배수관 '!Z33+'중부 배수관'!Z33+'서부 배수관 '!Z33+'유성 배수관 '!Z33+'대덕 배수관 '!Z33</f>
        <v>0</v>
      </c>
      <c r="AA33" s="1020">
        <f>'동부 배수관 '!AA33+'중부 배수관'!AA33+'서부 배수관 '!AA33+'유성 배수관 '!AA33+'대덕 배수관 '!AA33</f>
        <v>0</v>
      </c>
      <c r="AB33" s="1020">
        <f>'동부 배수관 '!AB33+'중부 배수관'!AB33+'서부 배수관 '!AB33+'유성 배수관 '!AB33+'대덕 배수관 '!AB33</f>
        <v>0</v>
      </c>
      <c r="AC33" s="1020">
        <f>'동부 배수관 '!AC33+'중부 배수관'!AC33+'서부 배수관 '!AC33+'유성 배수관 '!AC33+'대덕 배수관 '!AC33</f>
        <v>0</v>
      </c>
      <c r="AD33" s="1020">
        <f>'동부 배수관 '!AD33+'중부 배수관'!AD33+'서부 배수관 '!AD33+'유성 배수관 '!AD33+'대덕 배수관 '!AD33</f>
        <v>0</v>
      </c>
      <c r="AE33" s="1020">
        <f>'동부 배수관 '!AE33+'중부 배수관'!AE33+'서부 배수관 '!AE33+'유성 배수관 '!AE33+'대덕 배수관 '!AE33</f>
        <v>18.32</v>
      </c>
      <c r="AF33" s="1020">
        <f>'동부 배수관 '!AF33+'중부 배수관'!AF33+'서부 배수관 '!AF33+'유성 배수관 '!AF33+'대덕 배수관 '!AF33</f>
        <v>0</v>
      </c>
      <c r="AG33" s="1020">
        <f>'동부 배수관 '!AG33+'중부 배수관'!AG33+'서부 배수관 '!AG33+'유성 배수관 '!AG33+'대덕 배수관 '!AG33</f>
        <v>1144.6599999999999</v>
      </c>
      <c r="AH33" s="1020">
        <f>'동부 배수관 '!AH33+'중부 배수관'!AH33+'서부 배수관 '!AH33+'유성 배수관 '!AH33+'대덕 배수관 '!AH33</f>
        <v>1972.65</v>
      </c>
      <c r="AI33" s="1020">
        <f>'동부 배수관 '!AI33+'중부 배수관'!AI33+'서부 배수관 '!AI33+'유성 배수관 '!AI33+'대덕 배수관 '!AI33</f>
        <v>10</v>
      </c>
      <c r="AJ33" s="1020">
        <f>'동부 배수관 '!AJ33+'중부 배수관'!AJ33+'서부 배수관 '!AJ33+'유성 배수관 '!AJ33+'대덕 배수관 '!AJ33</f>
        <v>826.66</v>
      </c>
      <c r="AK33" s="1020">
        <f>'동부 배수관 '!AK33+'중부 배수관'!AK33+'서부 배수관 '!AK33+'유성 배수관 '!AK33+'대덕 배수관 '!AK33</f>
        <v>0</v>
      </c>
    </row>
    <row r="34" spans="1:37" s="104" customFormat="1" ht="20.25" customHeight="1" x14ac:dyDescent="0.15">
      <c r="A34" s="3106"/>
      <c r="B34" s="1015" t="s">
        <v>974</v>
      </c>
      <c r="C34" s="1019">
        <f t="shared" si="18"/>
        <v>336030.64999999997</v>
      </c>
      <c r="D34" s="1020">
        <f>'동부 배수관 '!D34+'중부 배수관'!D34+'서부 배수관 '!D34+'유성 배수관 '!D34+'대덕 배수관 '!D34</f>
        <v>24.51</v>
      </c>
      <c r="E34" s="1020">
        <f>'동부 배수관 '!E34+'중부 배수관'!E34+'서부 배수관 '!E34+'유성 배수관 '!E34+'대덕 배수관 '!E34</f>
        <v>123</v>
      </c>
      <c r="F34" s="1020">
        <f>'동부 배수관 '!F34+'중부 배수관'!F34+'서부 배수관 '!F34+'유성 배수관 '!F34+'대덕 배수관 '!F34</f>
        <v>209.1</v>
      </c>
      <c r="G34" s="1020">
        <f>'동부 배수관 '!G34+'중부 배수관'!G34+'서부 배수관 '!G34+'유성 배수관 '!G34+'대덕 배수관 '!G34</f>
        <v>132.63999999999999</v>
      </c>
      <c r="H34" s="1020">
        <f>'동부 배수관 '!H34+'중부 배수관'!H34+'서부 배수관 '!H34+'유성 배수관 '!H34+'대덕 배수관 '!H34</f>
        <v>6773.8999999999987</v>
      </c>
      <c r="I34" s="1020">
        <f>'동부 배수관 '!I34+'중부 배수관'!I34+'서부 배수관 '!I34+'유성 배수관 '!I34+'대덕 배수관 '!I34</f>
        <v>12693.8</v>
      </c>
      <c r="J34" s="1020">
        <f>'동부 배수관 '!J34+'중부 배수관'!J34+'서부 배수관 '!J34+'유성 배수관 '!J34+'대덕 배수관 '!J34</f>
        <v>31561.119999999999</v>
      </c>
      <c r="K34" s="1020">
        <f>'동부 배수관 '!K34+'중부 배수관'!K34+'서부 배수관 '!K34+'유성 배수관 '!K34+'대덕 배수관 '!K34</f>
        <v>12495.609999999999</v>
      </c>
      <c r="L34" s="1020">
        <f>'동부 배수관 '!L34+'중부 배수관'!L34+'서부 배수관 '!L34+'유성 배수관 '!L34+'대덕 배수관 '!L34</f>
        <v>5647.62</v>
      </c>
      <c r="M34" s="1020">
        <f>'동부 배수관 '!M34+'중부 배수관'!M34+'서부 배수관 '!M34+'유성 배수관 '!M34+'대덕 배수관 '!M34</f>
        <v>11718.31</v>
      </c>
      <c r="N34" s="1020">
        <f>'동부 배수관 '!N34+'중부 배수관'!N34+'서부 배수관 '!N34+'유성 배수관 '!N34+'대덕 배수관 '!N34</f>
        <v>21766.28</v>
      </c>
      <c r="O34" s="1020">
        <f>'동부 배수관 '!O34+'중부 배수관'!O34+'서부 배수관 '!O34+'유성 배수관 '!O34+'대덕 배수관 '!O34</f>
        <v>6212.329999999999</v>
      </c>
      <c r="P34" s="1020">
        <f>'동부 배수관 '!P34+'중부 배수관'!P34+'서부 배수관 '!P34+'유성 배수관 '!P34+'대덕 배수관 '!P34</f>
        <v>1865.5800000000002</v>
      </c>
      <c r="Q34" s="1020">
        <f>'동부 배수관 '!Q34+'중부 배수관'!Q34+'서부 배수관 '!Q34+'유성 배수관 '!Q34+'대덕 배수관 '!Q34</f>
        <v>2880.7000000000003</v>
      </c>
      <c r="R34" s="1020">
        <f>'동부 배수관 '!R34+'중부 배수관'!R34+'서부 배수관 '!R34+'유성 배수관 '!R34+'대덕 배수관 '!R34</f>
        <v>5545.74</v>
      </c>
      <c r="S34" s="1020">
        <f>'동부 배수관 '!S34+'중부 배수관'!S34+'서부 배수관 '!S34+'유성 배수관 '!S34+'대덕 배수관 '!S34</f>
        <v>10300.349999999999</v>
      </c>
      <c r="T34" s="1020">
        <f>'동부 배수관 '!T34+'중부 배수관'!T34+'서부 배수관 '!T34+'유성 배수관 '!T34+'대덕 배수관 '!T34</f>
        <v>1105.6599999999999</v>
      </c>
      <c r="U34" s="1020">
        <f>'동부 배수관 '!U34+'중부 배수관'!U34+'서부 배수관 '!U34+'유성 배수관 '!U34+'대덕 배수관 '!U34</f>
        <v>4419.3500000000004</v>
      </c>
      <c r="V34" s="1020">
        <f>'동부 배수관 '!V34+'중부 배수관'!V34+'서부 배수관 '!V34+'유성 배수관 '!V34+'대덕 배수관 '!V34</f>
        <v>1888.81</v>
      </c>
      <c r="W34" s="1020">
        <f>'동부 배수관 '!W34+'중부 배수관'!W34+'서부 배수관 '!W34+'유성 배수관 '!W34+'대덕 배수관 '!W34</f>
        <v>14453.55</v>
      </c>
      <c r="X34" s="1020">
        <f>'동부 배수관 '!X34+'중부 배수관'!X34+'서부 배수관 '!X34+'유성 배수관 '!X34+'대덕 배수관 '!X34</f>
        <v>20726.48</v>
      </c>
      <c r="Y34" s="1020">
        <f>'동부 배수관 '!Y34+'중부 배수관'!Y34+'서부 배수관 '!Y34+'유성 배수관 '!Y34+'대덕 배수관 '!Y34</f>
        <v>5802.28</v>
      </c>
      <c r="Z34" s="1020">
        <f>'동부 배수관 '!Z34+'중부 배수관'!Z34+'서부 배수관 '!Z34+'유성 배수관 '!Z34+'대덕 배수관 '!Z34</f>
        <v>9008.4600000000009</v>
      </c>
      <c r="AA34" s="1020">
        <f>'동부 배수관 '!AA34+'중부 배수관'!AA34+'서부 배수관 '!AA34+'유성 배수관 '!AA34+'대덕 배수관 '!AA34</f>
        <v>11297.250000000002</v>
      </c>
      <c r="AB34" s="1020">
        <f>'동부 배수관 '!AB34+'중부 배수관'!AB34+'서부 배수관 '!AB34+'유성 배수관 '!AB34+'대덕 배수관 '!AB34</f>
        <v>12741.910000000002</v>
      </c>
      <c r="AC34" s="1020">
        <f>'동부 배수관 '!AC34+'중부 배수관'!AC34+'서부 배수관 '!AC34+'유성 배수관 '!AC34+'대덕 배수관 '!AC34</f>
        <v>12709.869999999999</v>
      </c>
      <c r="AD34" s="1020">
        <f>'동부 배수관 '!AD34+'중부 배수관'!AD34+'서부 배수관 '!AD34+'유성 배수관 '!AD34+'대덕 배수관 '!AD34</f>
        <v>8169.5300000000007</v>
      </c>
      <c r="AE34" s="1020">
        <f>'동부 배수관 '!AE34+'중부 배수관'!AE34+'서부 배수관 '!AE34+'유성 배수관 '!AE34+'대덕 배수관 '!AE34</f>
        <v>5102.6499999999996</v>
      </c>
      <c r="AF34" s="1020">
        <f>'동부 배수관 '!AF34+'중부 배수관'!AF34+'서부 배수관 '!AF34+'유성 배수관 '!AF34+'대덕 배수관 '!AF34</f>
        <v>10997.210000000001</v>
      </c>
      <c r="AG34" s="1020">
        <f>'동부 배수관 '!AG34+'중부 배수관'!AG34+'서부 배수관 '!AG34+'유성 배수관 '!AG34+'대덕 배수관 '!AG34</f>
        <v>29374.68</v>
      </c>
      <c r="AH34" s="1020">
        <f>'동부 배수관 '!AH34+'중부 배수관'!AH34+'서부 배수관 '!AH34+'유성 배수관 '!AH34+'대덕 배수관 '!AH34</f>
        <v>25457.260000000002</v>
      </c>
      <c r="AI34" s="1020">
        <f>'동부 배수관 '!AI34+'중부 배수관'!AI34+'서부 배수관 '!AI34+'유성 배수관 '!AI34+'대덕 배수관 '!AI34</f>
        <v>13184</v>
      </c>
      <c r="AJ34" s="1020">
        <f>'동부 배수관 '!AJ34+'중부 배수관'!AJ34+'서부 배수관 '!AJ34+'유성 배수관 '!AJ34+'대덕 배수관 '!AJ34</f>
        <v>9087.4499999999989</v>
      </c>
      <c r="AK34" s="1020">
        <f>'동부 배수관 '!AK34+'중부 배수관'!AK34+'서부 배수관 '!AK34+'유성 배수관 '!AK34+'대덕 배수관 '!AK34</f>
        <v>10553.66</v>
      </c>
    </row>
    <row r="35" spans="1:37" s="104" customFormat="1" ht="20.25" customHeight="1" x14ac:dyDescent="0.15">
      <c r="A35" s="3106"/>
      <c r="B35" s="1015" t="s">
        <v>345</v>
      </c>
      <c r="C35" s="1019">
        <f t="shared" si="18"/>
        <v>20140.27</v>
      </c>
      <c r="D35" s="1020">
        <f>'동부 배수관 '!D35+'중부 배수관'!D35+'서부 배수관 '!D35+'유성 배수관 '!D35+'대덕 배수관 '!D35</f>
        <v>19.46</v>
      </c>
      <c r="E35" s="1020">
        <f>'동부 배수관 '!E35+'중부 배수관'!E35+'서부 배수관 '!E35+'유성 배수관 '!E35+'대덕 배수관 '!E35</f>
        <v>0</v>
      </c>
      <c r="F35" s="1020">
        <f>'동부 배수관 '!F35+'중부 배수관'!F35+'서부 배수관 '!F35+'유성 배수관 '!F35+'대덕 배수관 '!F35</f>
        <v>0</v>
      </c>
      <c r="G35" s="1020">
        <f>'동부 배수관 '!G35+'중부 배수관'!G35+'서부 배수관 '!G35+'유성 배수관 '!G35+'대덕 배수관 '!G35</f>
        <v>0</v>
      </c>
      <c r="H35" s="1020">
        <f>'동부 배수관 '!H35+'중부 배수관'!H35+'서부 배수관 '!H35+'유성 배수관 '!H35+'대덕 배수관 '!H35</f>
        <v>0</v>
      </c>
      <c r="I35" s="1020">
        <f>'동부 배수관 '!I35+'중부 배수관'!I35+'서부 배수관 '!I35+'유성 배수관 '!I35+'대덕 배수관 '!I35</f>
        <v>0</v>
      </c>
      <c r="J35" s="1020">
        <f>'동부 배수관 '!J35+'중부 배수관'!J35+'서부 배수관 '!J35+'유성 배수관 '!J35+'대덕 배수관 '!J35</f>
        <v>0</v>
      </c>
      <c r="K35" s="1020">
        <f>'동부 배수관 '!K35+'중부 배수관'!K35+'서부 배수관 '!K35+'유성 배수관 '!K35+'대덕 배수관 '!K35</f>
        <v>0</v>
      </c>
      <c r="L35" s="1020">
        <f>'동부 배수관 '!L35+'중부 배수관'!L35+'서부 배수관 '!L35+'유성 배수관 '!L35+'대덕 배수관 '!L35</f>
        <v>0</v>
      </c>
      <c r="M35" s="1020">
        <f>'동부 배수관 '!M35+'중부 배수관'!M35+'서부 배수관 '!M35+'유성 배수관 '!M35+'대덕 배수관 '!M35</f>
        <v>0</v>
      </c>
      <c r="N35" s="1020">
        <f>'동부 배수관 '!N35+'중부 배수관'!N35+'서부 배수관 '!N35+'유성 배수관 '!N35+'대덕 배수관 '!N35</f>
        <v>0</v>
      </c>
      <c r="O35" s="1020">
        <f>'동부 배수관 '!O35+'중부 배수관'!O35+'서부 배수관 '!O35+'유성 배수관 '!O35+'대덕 배수관 '!O35</f>
        <v>0</v>
      </c>
      <c r="P35" s="1020">
        <f>'동부 배수관 '!P35+'중부 배수관'!P35+'서부 배수관 '!P35+'유성 배수관 '!P35+'대덕 배수관 '!P35</f>
        <v>432.97</v>
      </c>
      <c r="Q35" s="1020">
        <f>'동부 배수관 '!Q35+'중부 배수관'!Q35+'서부 배수관 '!Q35+'유성 배수관 '!Q35+'대덕 배수관 '!Q35</f>
        <v>54.85</v>
      </c>
      <c r="R35" s="1020">
        <f>'동부 배수관 '!R35+'중부 배수관'!R35+'서부 배수관 '!R35+'유성 배수관 '!R35+'대덕 배수관 '!R35</f>
        <v>587.29</v>
      </c>
      <c r="S35" s="1020">
        <f>'동부 배수관 '!S35+'중부 배수관'!S35+'서부 배수관 '!S35+'유성 배수관 '!S35+'대덕 배수관 '!S35</f>
        <v>3484.59</v>
      </c>
      <c r="T35" s="1020">
        <f>'동부 배수관 '!T35+'중부 배수관'!T35+'서부 배수관 '!T35+'유성 배수관 '!T35+'대덕 배수관 '!T35</f>
        <v>208.85</v>
      </c>
      <c r="U35" s="1020">
        <f>'동부 배수관 '!U35+'중부 배수관'!U35+'서부 배수관 '!U35+'유성 배수관 '!U35+'대덕 배수관 '!U35</f>
        <v>0</v>
      </c>
      <c r="V35" s="1020">
        <f>'동부 배수관 '!V35+'중부 배수관'!V35+'서부 배수관 '!V35+'유성 배수관 '!V35+'대덕 배수관 '!V35</f>
        <v>0</v>
      </c>
      <c r="W35" s="1020">
        <f>'동부 배수관 '!W35+'중부 배수관'!W35+'서부 배수관 '!W35+'유성 배수관 '!W35+'대덕 배수관 '!W35</f>
        <v>77.89</v>
      </c>
      <c r="X35" s="1020">
        <f>'동부 배수관 '!X35+'중부 배수관'!X35+'서부 배수관 '!X35+'유성 배수관 '!X35+'대덕 배수관 '!X35</f>
        <v>3497.43</v>
      </c>
      <c r="Y35" s="1020">
        <f>'동부 배수관 '!Y35+'중부 배수관'!Y35+'서부 배수관 '!Y35+'유성 배수관 '!Y35+'대덕 배수관 '!Y35</f>
        <v>2300.81</v>
      </c>
      <c r="Z35" s="1020">
        <f>'동부 배수관 '!Z35+'중부 배수관'!Z35+'서부 배수관 '!Z35+'유성 배수관 '!Z35+'대덕 배수관 '!Z35</f>
        <v>1122.6999999999998</v>
      </c>
      <c r="AA35" s="1020">
        <f>'동부 배수관 '!AA35+'중부 배수관'!AA35+'서부 배수관 '!AA35+'유성 배수관 '!AA35+'대덕 배수관 '!AA35</f>
        <v>4547.08</v>
      </c>
      <c r="AB35" s="1020">
        <f>'동부 배수관 '!AB35+'중부 배수관'!AB35+'서부 배수관 '!AB35+'유성 배수관 '!AB35+'대덕 배수관 '!AB35</f>
        <v>0</v>
      </c>
      <c r="AC35" s="1020">
        <f>'동부 배수관 '!AC35+'중부 배수관'!AC35+'서부 배수관 '!AC35+'유성 배수관 '!AC35+'대덕 배수관 '!AC35</f>
        <v>3542.19</v>
      </c>
      <c r="AD35" s="1020">
        <f>'동부 배수관 '!AD35+'중부 배수관'!AD35+'서부 배수관 '!AD35+'유성 배수관 '!AD35+'대덕 배수관 '!AD35</f>
        <v>3.02</v>
      </c>
      <c r="AE35" s="1020">
        <f>'동부 배수관 '!AE35+'중부 배수관'!AE35+'서부 배수관 '!AE35+'유성 배수관 '!AE35+'대덕 배수관 '!AE35</f>
        <v>0</v>
      </c>
      <c r="AF35" s="1020">
        <f>'동부 배수관 '!AF35+'중부 배수관'!AF35+'서부 배수관 '!AF35+'유성 배수관 '!AF35+'대덕 배수관 '!AF35</f>
        <v>181.45000000000002</v>
      </c>
      <c r="AG35" s="1020">
        <f>'동부 배수관 '!AG35+'중부 배수관'!AG35+'서부 배수관 '!AG35+'유성 배수관 '!AG35+'대덕 배수관 '!AG35</f>
        <v>74.930000000000007</v>
      </c>
      <c r="AH35" s="1020">
        <f>'동부 배수관 '!AH35+'중부 배수관'!AH35+'서부 배수관 '!AH35+'유성 배수관 '!AH35+'대덕 배수관 '!AH35</f>
        <v>4.76</v>
      </c>
      <c r="AI35" s="1020">
        <f>'동부 배수관 '!AI35+'중부 배수관'!AI35+'서부 배수관 '!AI35+'유성 배수관 '!AI35+'대덕 배수관 '!AI35</f>
        <v>0</v>
      </c>
      <c r="AJ35" s="1020">
        <f>'동부 배수관 '!AJ35+'중부 배수관'!AJ35+'서부 배수관 '!AJ35+'유성 배수관 '!AJ35+'대덕 배수관 '!AJ35</f>
        <v>0</v>
      </c>
      <c r="AK35" s="1020">
        <f>'동부 배수관 '!AK35+'중부 배수관'!AK35+'서부 배수관 '!AK35+'유성 배수관 '!AK35+'대덕 배수관 '!AK35</f>
        <v>0</v>
      </c>
    </row>
    <row r="36" spans="1:37" s="104" customFormat="1" ht="20.25" customHeight="1" x14ac:dyDescent="0.15">
      <c r="A36" s="3106"/>
      <c r="B36" s="1017" t="s">
        <v>283</v>
      </c>
      <c r="C36" s="1019">
        <f t="shared" si="18"/>
        <v>2947.02</v>
      </c>
      <c r="D36" s="1020">
        <f>'동부 배수관 '!D36+'중부 배수관'!D36+'서부 배수관 '!D36+'유성 배수관 '!D36+'대덕 배수관 '!D36</f>
        <v>1737.44</v>
      </c>
      <c r="E36" s="1020">
        <f>'동부 배수관 '!E36+'중부 배수관'!E36+'서부 배수관 '!E36+'유성 배수관 '!E36+'대덕 배수관 '!E36</f>
        <v>142.53</v>
      </c>
      <c r="F36" s="1020">
        <f>'동부 배수관 '!F36+'중부 배수관'!F36+'서부 배수관 '!F36+'유성 배수관 '!F36+'대덕 배수관 '!F36</f>
        <v>424.47</v>
      </c>
      <c r="G36" s="1020">
        <f>'동부 배수관 '!G36+'중부 배수관'!G36+'서부 배수관 '!G36+'유성 배수관 '!G36+'대덕 배수관 '!G36</f>
        <v>0</v>
      </c>
      <c r="H36" s="1020">
        <f>'동부 배수관 '!H36+'중부 배수관'!H36+'서부 배수관 '!H36+'유성 배수관 '!H36+'대덕 배수관 '!H36</f>
        <v>320.11</v>
      </c>
      <c r="I36" s="1020">
        <f>'동부 배수관 '!I36+'중부 배수관'!I36+'서부 배수관 '!I36+'유성 배수관 '!I36+'대덕 배수관 '!I36</f>
        <v>0</v>
      </c>
      <c r="J36" s="1020">
        <f>'동부 배수관 '!J36+'중부 배수관'!J36+'서부 배수관 '!J36+'유성 배수관 '!J36+'대덕 배수관 '!J36</f>
        <v>161.18</v>
      </c>
      <c r="K36" s="1020">
        <f>'동부 배수관 '!K36+'중부 배수관'!K36+'서부 배수관 '!K36+'유성 배수관 '!K36+'대덕 배수관 '!K36</f>
        <v>22.08</v>
      </c>
      <c r="L36" s="1020">
        <f>'동부 배수관 '!L36+'중부 배수관'!L36+'서부 배수관 '!L36+'유성 배수관 '!L36+'대덕 배수관 '!L36</f>
        <v>0</v>
      </c>
      <c r="M36" s="1020">
        <f>'동부 배수관 '!M36+'중부 배수관'!M36+'서부 배수관 '!M36+'유성 배수관 '!M36+'대덕 배수관 '!M36</f>
        <v>45.580000000000013</v>
      </c>
      <c r="N36" s="1020">
        <f>'동부 배수관 '!N36+'중부 배수관'!N36+'서부 배수관 '!N36+'유성 배수관 '!N36+'대덕 배수관 '!N36</f>
        <v>0</v>
      </c>
      <c r="O36" s="1020">
        <f>'동부 배수관 '!O36+'중부 배수관'!O36+'서부 배수관 '!O36+'유성 배수관 '!O36+'대덕 배수관 '!O36</f>
        <v>0</v>
      </c>
      <c r="P36" s="1020">
        <f>'동부 배수관 '!P36+'중부 배수관'!P36+'서부 배수관 '!P36+'유성 배수관 '!P36+'대덕 배수관 '!P36</f>
        <v>93.63</v>
      </c>
      <c r="Q36" s="1020">
        <f>'동부 배수관 '!Q36+'중부 배수관'!Q36+'서부 배수관 '!Q36+'유성 배수관 '!Q36+'대덕 배수관 '!Q36</f>
        <v>0</v>
      </c>
      <c r="R36" s="1020">
        <f>'동부 배수관 '!R36+'중부 배수관'!R36+'서부 배수관 '!R36+'유성 배수관 '!R36+'대덕 배수관 '!R36</f>
        <v>0</v>
      </c>
      <c r="S36" s="1020">
        <f>'동부 배수관 '!S36+'중부 배수관'!S36+'서부 배수관 '!S36+'유성 배수관 '!S36+'대덕 배수관 '!S36</f>
        <v>0</v>
      </c>
      <c r="T36" s="1020">
        <f>'동부 배수관 '!T36+'중부 배수관'!T36+'서부 배수관 '!T36+'유성 배수관 '!T36+'대덕 배수관 '!T36</f>
        <v>0</v>
      </c>
      <c r="U36" s="1020">
        <f>'동부 배수관 '!U36+'중부 배수관'!U36+'서부 배수관 '!U36+'유성 배수관 '!U36+'대덕 배수관 '!U36</f>
        <v>0</v>
      </c>
      <c r="V36" s="1020">
        <f>'동부 배수관 '!V36+'중부 배수관'!V36+'서부 배수관 '!V36+'유성 배수관 '!V36+'대덕 배수관 '!V36</f>
        <v>0</v>
      </c>
      <c r="W36" s="1020">
        <f>'동부 배수관 '!W36+'중부 배수관'!W36+'서부 배수관 '!W36+'유성 배수관 '!W36+'대덕 배수관 '!W36</f>
        <v>0</v>
      </c>
      <c r="X36" s="1020">
        <f>'동부 배수관 '!X36+'중부 배수관'!X36+'서부 배수관 '!X36+'유성 배수관 '!X36+'대덕 배수관 '!X36</f>
        <v>0</v>
      </c>
      <c r="Y36" s="1020">
        <f>'동부 배수관 '!Y36+'중부 배수관'!Y36+'서부 배수관 '!Y36+'유성 배수관 '!Y36+'대덕 배수관 '!Y36</f>
        <v>0</v>
      </c>
      <c r="Z36" s="1020">
        <f>'동부 배수관 '!Z36+'중부 배수관'!Z36+'서부 배수관 '!Z36+'유성 배수관 '!Z36+'대덕 배수관 '!Z36</f>
        <v>0</v>
      </c>
      <c r="AA36" s="1020">
        <f>'동부 배수관 '!AA36+'중부 배수관'!AA36+'서부 배수관 '!AA36+'유성 배수관 '!AA36+'대덕 배수관 '!AA36</f>
        <v>0</v>
      </c>
      <c r="AB36" s="1020">
        <f>'동부 배수관 '!AB36+'중부 배수관'!AB36+'서부 배수관 '!AB36+'유성 배수관 '!AB36+'대덕 배수관 '!AB36</f>
        <v>0</v>
      </c>
      <c r="AC36" s="1020">
        <f>'동부 배수관 '!AC36+'중부 배수관'!AC36+'서부 배수관 '!AC36+'유성 배수관 '!AC36+'대덕 배수관 '!AC36</f>
        <v>0</v>
      </c>
      <c r="AD36" s="1020">
        <f>'동부 배수관 '!AD36+'중부 배수관'!AD36+'서부 배수관 '!AD36+'유성 배수관 '!AD36+'대덕 배수관 '!AD36</f>
        <v>0</v>
      </c>
      <c r="AE36" s="1020">
        <f>'동부 배수관 '!AE36+'중부 배수관'!AE36+'서부 배수관 '!AE36+'유성 배수관 '!AE36+'대덕 배수관 '!AE36</f>
        <v>0</v>
      </c>
      <c r="AF36" s="1020">
        <f>'동부 배수관 '!AF36+'중부 배수관'!AF36+'서부 배수관 '!AF36+'유성 배수관 '!AF36+'대덕 배수관 '!AF36</f>
        <v>0</v>
      </c>
      <c r="AG36" s="1020">
        <f>'동부 배수관 '!AG36+'중부 배수관'!AG36+'서부 배수관 '!AG36+'유성 배수관 '!AG36+'대덕 배수관 '!AG36</f>
        <v>0</v>
      </c>
      <c r="AH36" s="1020">
        <f>'동부 배수관 '!AH36+'중부 배수관'!AH36+'서부 배수관 '!AH36+'유성 배수관 '!AH36+'대덕 배수관 '!AH36</f>
        <v>0</v>
      </c>
      <c r="AI36" s="1020">
        <f>'동부 배수관 '!AI36+'중부 배수관'!AI36+'서부 배수관 '!AI36+'유성 배수관 '!AI36+'대덕 배수관 '!AI36</f>
        <v>0</v>
      </c>
      <c r="AJ36" s="1020">
        <f>'동부 배수관 '!AJ36+'중부 배수관'!AJ36+'서부 배수관 '!AJ36+'유성 배수관 '!AJ36+'대덕 배수관 '!AJ36</f>
        <v>0</v>
      </c>
      <c r="AK36" s="1020">
        <f>'동부 배수관 '!AK36+'중부 배수관'!AK36+'서부 배수관 '!AK36+'유성 배수관 '!AK36+'대덕 배수관 '!AK36</f>
        <v>0</v>
      </c>
    </row>
    <row r="37" spans="1:37" s="104" customFormat="1" ht="20.25" customHeight="1" x14ac:dyDescent="0.15">
      <c r="A37" s="3106"/>
      <c r="B37" s="1017" t="s">
        <v>284</v>
      </c>
      <c r="C37" s="1019">
        <f t="shared" si="18"/>
        <v>51397.659999999989</v>
      </c>
      <c r="D37" s="1020">
        <f>'동부 배수관 '!D37+'중부 배수관'!D37+'서부 배수관 '!D37+'유성 배수관 '!D37+'대덕 배수관 '!D37</f>
        <v>246.5</v>
      </c>
      <c r="E37" s="1020">
        <f>'동부 배수관 '!E37+'중부 배수관'!E37+'서부 배수관 '!E37+'유성 배수관 '!E37+'대덕 배수관 '!E37</f>
        <v>0.31</v>
      </c>
      <c r="F37" s="1020">
        <f>'동부 배수관 '!F37+'중부 배수관'!F37+'서부 배수관 '!F37+'유성 배수관 '!F37+'대덕 배수관 '!F37</f>
        <v>20.46</v>
      </c>
      <c r="G37" s="1020">
        <f>'동부 배수관 '!G37+'중부 배수관'!G37+'서부 배수관 '!G37+'유성 배수관 '!G37+'대덕 배수관 '!G37</f>
        <v>43.67</v>
      </c>
      <c r="H37" s="1020">
        <f>'동부 배수관 '!H37+'중부 배수관'!H37+'서부 배수관 '!H37+'유성 배수관 '!H37+'대덕 배수관 '!H37</f>
        <v>0</v>
      </c>
      <c r="I37" s="1020">
        <f>'동부 배수관 '!I37+'중부 배수관'!I37+'서부 배수관 '!I37+'유성 배수관 '!I37+'대덕 배수관 '!I37</f>
        <v>0</v>
      </c>
      <c r="J37" s="1020">
        <f>'동부 배수관 '!J37+'중부 배수관'!J37+'서부 배수관 '!J37+'유성 배수관 '!J37+'대덕 배수관 '!J37</f>
        <v>231.63</v>
      </c>
      <c r="K37" s="1020">
        <f>'동부 배수관 '!K37+'중부 배수관'!K37+'서부 배수관 '!K37+'유성 배수관 '!K37+'대덕 배수관 '!K37</f>
        <v>1676.1399999999999</v>
      </c>
      <c r="L37" s="1020">
        <f>'동부 배수관 '!L37+'중부 배수관'!L37+'서부 배수관 '!L37+'유성 배수관 '!L37+'대덕 배수관 '!L37</f>
        <v>1508.28</v>
      </c>
      <c r="M37" s="1020">
        <f>'동부 배수관 '!M37+'중부 배수관'!M37+'서부 배수관 '!M37+'유성 배수관 '!M37+'대덕 배수관 '!M37</f>
        <v>5157.84</v>
      </c>
      <c r="N37" s="1020">
        <f>'동부 배수관 '!N37+'중부 배수관'!N37+'서부 배수관 '!N37+'유성 배수관 '!N37+'대덕 배수관 '!N37</f>
        <v>10265.540000000001</v>
      </c>
      <c r="O37" s="1020">
        <f>'동부 배수관 '!O37+'중부 배수관'!O37+'서부 배수관 '!O37+'유성 배수관 '!O37+'대덕 배수관 '!O37</f>
        <v>5978.12</v>
      </c>
      <c r="P37" s="1020">
        <f>'동부 배수관 '!P37+'중부 배수관'!P37+'서부 배수관 '!P37+'유성 배수관 '!P37+'대덕 배수관 '!P37</f>
        <v>11704.769999999997</v>
      </c>
      <c r="Q37" s="1020">
        <f>'동부 배수관 '!Q37+'중부 배수관'!Q37+'서부 배수관 '!Q37+'유성 배수관 '!Q37+'대덕 배수관 '!Q37</f>
        <v>3542.1899999999996</v>
      </c>
      <c r="R37" s="1020">
        <f>'동부 배수관 '!R37+'중부 배수관'!R37+'서부 배수관 '!R37+'유성 배수관 '!R37+'대덕 배수관 '!R37</f>
        <v>465.66</v>
      </c>
      <c r="S37" s="1020">
        <f>'동부 배수관 '!S37+'중부 배수관'!S37+'서부 배수관 '!S37+'유성 배수관 '!S37+'대덕 배수관 '!S37</f>
        <v>4441.74</v>
      </c>
      <c r="T37" s="1020">
        <f>'동부 배수관 '!T37+'중부 배수관'!T37+'서부 배수관 '!T37+'유성 배수관 '!T37+'대덕 배수관 '!T37</f>
        <v>1865.82</v>
      </c>
      <c r="U37" s="1020">
        <f>'동부 배수관 '!U37+'중부 배수관'!U37+'서부 배수관 '!U37+'유성 배수관 '!U37+'대덕 배수관 '!U37</f>
        <v>632.46</v>
      </c>
      <c r="V37" s="1020">
        <f>'동부 배수관 '!V37+'중부 배수관'!V37+'서부 배수관 '!V37+'유성 배수관 '!V37+'대덕 배수관 '!V37</f>
        <v>407.65</v>
      </c>
      <c r="W37" s="1020">
        <f>'동부 배수관 '!W37+'중부 배수관'!W37+'서부 배수관 '!W37+'유성 배수관 '!W37+'대덕 배수관 '!W37</f>
        <v>265.58999999999997</v>
      </c>
      <c r="X37" s="1020">
        <f>'동부 배수관 '!X37+'중부 배수관'!X37+'서부 배수관 '!X37+'유성 배수관 '!X37+'대덕 배수관 '!X37</f>
        <v>1087.24</v>
      </c>
      <c r="Y37" s="1020">
        <f>'동부 배수관 '!Y37+'중부 배수관'!Y37+'서부 배수관 '!Y37+'유성 배수관 '!Y37+'대덕 배수관 '!Y37</f>
        <v>421.34000000000003</v>
      </c>
      <c r="Z37" s="1020">
        <f>'동부 배수관 '!Z37+'중부 배수관'!Z37+'서부 배수관 '!Z37+'유성 배수관 '!Z37+'대덕 배수관 '!Z37</f>
        <v>569.85</v>
      </c>
      <c r="AA37" s="1020">
        <f>'동부 배수관 '!AA37+'중부 배수관'!AA37+'서부 배수관 '!AA37+'유성 배수관 '!AA37+'대덕 배수관 '!AA37</f>
        <v>755.57999999999993</v>
      </c>
      <c r="AB37" s="1020">
        <f>'동부 배수관 '!AB37+'중부 배수관'!AB37+'서부 배수관 '!AB37+'유성 배수관 '!AB37+'대덕 배수관 '!AB37</f>
        <v>0</v>
      </c>
      <c r="AC37" s="1020">
        <f>'동부 배수관 '!AC37+'중부 배수관'!AC37+'서부 배수관 '!AC37+'유성 배수관 '!AC37+'대덕 배수관 '!AC37</f>
        <v>0</v>
      </c>
      <c r="AD37" s="1020">
        <f>'동부 배수관 '!AD37+'중부 배수관'!AD37+'서부 배수관 '!AD37+'유성 배수관 '!AD37+'대덕 배수관 '!AD37</f>
        <v>109.28</v>
      </c>
      <c r="AE37" s="1020">
        <f>'동부 배수관 '!AE37+'중부 배수관'!AE37+'서부 배수관 '!AE37+'유성 배수관 '!AE37+'대덕 배수관 '!AE37</f>
        <v>0</v>
      </c>
      <c r="AF37" s="1020">
        <f>'동부 배수관 '!AF37+'중부 배수관'!AF37+'서부 배수관 '!AF37+'유성 배수관 '!AF37+'대덕 배수관 '!AF37</f>
        <v>0</v>
      </c>
      <c r="AG37" s="1020">
        <f>'동부 배수관 '!AG37+'중부 배수관'!AG37+'서부 배수관 '!AG37+'유성 배수관 '!AG37+'대덕 배수관 '!AG37</f>
        <v>0</v>
      </c>
      <c r="AH37" s="1020">
        <f>'동부 배수관 '!AH37+'중부 배수관'!AH37+'서부 배수관 '!AH37+'유성 배수관 '!AH37+'대덕 배수관 '!AH37</f>
        <v>0</v>
      </c>
      <c r="AI37" s="1020">
        <f>'동부 배수관 '!AI37+'중부 배수관'!AI37+'서부 배수관 '!AI37+'유성 배수관 '!AI37+'대덕 배수관 '!AI37</f>
        <v>0</v>
      </c>
      <c r="AJ37" s="1020">
        <f>'동부 배수관 '!AJ37+'중부 배수관'!AJ37+'서부 배수관 '!AJ37+'유성 배수관 '!AJ37+'대덕 배수관 '!AJ37</f>
        <v>0</v>
      </c>
      <c r="AK37" s="1020">
        <f>'동부 배수관 '!AK37+'중부 배수관'!AK37+'서부 배수관 '!AK37+'유성 배수관 '!AK37+'대덕 배수관 '!AK37</f>
        <v>0</v>
      </c>
    </row>
    <row r="38" spans="1:37" s="104" customFormat="1" ht="20.25" customHeight="1" x14ac:dyDescent="0.15">
      <c r="A38" s="3106"/>
      <c r="B38" s="1015" t="s">
        <v>847</v>
      </c>
      <c r="C38" s="1019">
        <f t="shared" si="18"/>
        <v>1543</v>
      </c>
      <c r="D38" s="1020">
        <f>'동부 배수관 '!D38+'중부 배수관'!D38+'서부 배수관 '!D38+'유성 배수관 '!D38+'대덕 배수관 '!D38</f>
        <v>0</v>
      </c>
      <c r="E38" s="1020">
        <f>'동부 배수관 '!E38+'중부 배수관'!E38+'서부 배수관 '!E38+'유성 배수관 '!E38+'대덕 배수관 '!E38</f>
        <v>0</v>
      </c>
      <c r="F38" s="1020">
        <f>'동부 배수관 '!F38+'중부 배수관'!F38+'서부 배수관 '!F38+'유성 배수관 '!F38+'대덕 배수관 '!F38</f>
        <v>0</v>
      </c>
      <c r="G38" s="1020">
        <f>'동부 배수관 '!G38+'중부 배수관'!G38+'서부 배수관 '!G38+'유성 배수관 '!G38+'대덕 배수관 '!G38</f>
        <v>0</v>
      </c>
      <c r="H38" s="1020">
        <f>'동부 배수관 '!H38+'중부 배수관'!H38+'서부 배수관 '!H38+'유성 배수관 '!H38+'대덕 배수관 '!H38</f>
        <v>0</v>
      </c>
      <c r="I38" s="1020">
        <f>'동부 배수관 '!I38+'중부 배수관'!I38+'서부 배수관 '!I38+'유성 배수관 '!I38+'대덕 배수관 '!I38</f>
        <v>0</v>
      </c>
      <c r="J38" s="1020">
        <f>'동부 배수관 '!J38+'중부 배수관'!J38+'서부 배수관 '!J38+'유성 배수관 '!J38+'대덕 배수관 '!J38</f>
        <v>0</v>
      </c>
      <c r="K38" s="1020">
        <f>'동부 배수관 '!K38+'중부 배수관'!K38+'서부 배수관 '!K38+'유성 배수관 '!K38+'대덕 배수관 '!K38</f>
        <v>0</v>
      </c>
      <c r="L38" s="1020">
        <f>'동부 배수관 '!L38+'중부 배수관'!L38+'서부 배수관 '!L38+'유성 배수관 '!L38+'대덕 배수관 '!L38</f>
        <v>0</v>
      </c>
      <c r="M38" s="1020">
        <f>'동부 배수관 '!M38+'중부 배수관'!M38+'서부 배수관 '!M38+'유성 배수관 '!M38+'대덕 배수관 '!M38</f>
        <v>0</v>
      </c>
      <c r="N38" s="1020">
        <f>'동부 배수관 '!N38+'중부 배수관'!N38+'서부 배수관 '!N38+'유성 배수관 '!N38+'대덕 배수관 '!N38</f>
        <v>0</v>
      </c>
      <c r="O38" s="1020">
        <f>'동부 배수관 '!O38+'중부 배수관'!O38+'서부 배수관 '!O38+'유성 배수관 '!O38+'대덕 배수관 '!O38</f>
        <v>0</v>
      </c>
      <c r="P38" s="1020">
        <f>'동부 배수관 '!P38+'중부 배수관'!P38+'서부 배수관 '!P38+'유성 배수관 '!P38+'대덕 배수관 '!P38</f>
        <v>0</v>
      </c>
      <c r="Q38" s="1020">
        <f>'동부 배수관 '!Q38+'중부 배수관'!Q38+'서부 배수관 '!Q38+'유성 배수관 '!Q38+'대덕 배수관 '!Q38</f>
        <v>0</v>
      </c>
      <c r="R38" s="1020">
        <f>'동부 배수관 '!R38+'중부 배수관'!R38+'서부 배수관 '!R38+'유성 배수관 '!R38+'대덕 배수관 '!R38</f>
        <v>0</v>
      </c>
      <c r="S38" s="1020">
        <f>'동부 배수관 '!S38+'중부 배수관'!S38+'서부 배수관 '!S38+'유성 배수관 '!S38+'대덕 배수관 '!S38</f>
        <v>0</v>
      </c>
      <c r="T38" s="1020">
        <f>'동부 배수관 '!T38+'중부 배수관'!T38+'서부 배수관 '!T38+'유성 배수관 '!T38+'대덕 배수관 '!T38</f>
        <v>0</v>
      </c>
      <c r="U38" s="1020">
        <f>'동부 배수관 '!U38+'중부 배수관'!U38+'서부 배수관 '!U38+'유성 배수관 '!U38+'대덕 배수관 '!U38</f>
        <v>0</v>
      </c>
      <c r="V38" s="1020">
        <f>'동부 배수관 '!V38+'중부 배수관'!V38+'서부 배수관 '!V38+'유성 배수관 '!V38+'대덕 배수관 '!V38</f>
        <v>0</v>
      </c>
      <c r="W38" s="1020">
        <f>'동부 배수관 '!W38+'중부 배수관'!W38+'서부 배수관 '!W38+'유성 배수관 '!W38+'대덕 배수관 '!W38</f>
        <v>0</v>
      </c>
      <c r="X38" s="1020">
        <f>'동부 배수관 '!X38+'중부 배수관'!X38+'서부 배수관 '!X38+'유성 배수관 '!X38+'대덕 배수관 '!X38</f>
        <v>0</v>
      </c>
      <c r="Y38" s="1020">
        <f>'동부 배수관 '!Y38+'중부 배수관'!Y38+'서부 배수관 '!Y38+'유성 배수관 '!Y38+'대덕 배수관 '!Y38</f>
        <v>0</v>
      </c>
      <c r="Z38" s="1020">
        <f>'동부 배수관 '!Z38+'중부 배수관'!Z38+'서부 배수관 '!Z38+'유성 배수관 '!Z38+'대덕 배수관 '!Z38</f>
        <v>0</v>
      </c>
      <c r="AA38" s="1020">
        <f>'동부 배수관 '!AA38+'중부 배수관'!AA38+'서부 배수관 '!AA38+'유성 배수관 '!AA38+'대덕 배수관 '!AA38</f>
        <v>0</v>
      </c>
      <c r="AB38" s="1020">
        <f>'동부 배수관 '!AB38+'중부 배수관'!AB38+'서부 배수관 '!AB38+'유성 배수관 '!AB38+'대덕 배수관 '!AB38</f>
        <v>0</v>
      </c>
      <c r="AC38" s="1020">
        <f>'동부 배수관 '!AC38+'중부 배수관'!AC38+'서부 배수관 '!AC38+'유성 배수관 '!AC38+'대덕 배수관 '!AC38</f>
        <v>0</v>
      </c>
      <c r="AD38" s="1020">
        <f>'동부 배수관 '!AD38+'중부 배수관'!AD38+'서부 배수관 '!AD38+'유성 배수관 '!AD38+'대덕 배수관 '!AD38</f>
        <v>0</v>
      </c>
      <c r="AE38" s="1020">
        <f>'동부 배수관 '!AE38+'중부 배수관'!AE38+'서부 배수관 '!AE38+'유성 배수관 '!AE38+'대덕 배수관 '!AE38</f>
        <v>0</v>
      </c>
      <c r="AF38" s="1020">
        <f>'동부 배수관 '!AF38+'중부 배수관'!AF38+'서부 배수관 '!AF38+'유성 배수관 '!AF38+'대덕 배수관 '!AF38</f>
        <v>0</v>
      </c>
      <c r="AG38" s="1020">
        <f>'동부 배수관 '!AG38+'중부 배수관'!AG38+'서부 배수관 '!AG38+'유성 배수관 '!AG38+'대덕 배수관 '!AG38</f>
        <v>0</v>
      </c>
      <c r="AH38" s="1020">
        <f>'동부 배수관 '!AH38+'중부 배수관'!AH38+'서부 배수관 '!AH38+'유성 배수관 '!AH38+'대덕 배수관 '!AH38</f>
        <v>0</v>
      </c>
      <c r="AI38" s="1020">
        <f>'동부 배수관 '!AI38+'중부 배수관'!AI38+'서부 배수관 '!AI38+'유성 배수관 '!AI38+'대덕 배수관 '!AI38</f>
        <v>0</v>
      </c>
      <c r="AJ38" s="1020">
        <f>'동부 배수관 '!AJ38+'중부 배수관'!AJ38+'서부 배수관 '!AJ38+'유성 배수관 '!AJ38+'대덕 배수관 '!AJ38</f>
        <v>1543</v>
      </c>
      <c r="AK38" s="1020">
        <f>'동부 배수관 '!AK38+'중부 배수관'!AK38+'서부 배수관 '!AK38+'유성 배수관 '!AK38+'대덕 배수관 '!AK38</f>
        <v>0</v>
      </c>
    </row>
    <row r="39" spans="1:37" s="104" customFormat="1" ht="20.25" customHeight="1" x14ac:dyDescent="0.15">
      <c r="A39" s="3106"/>
      <c r="B39" s="1018" t="s">
        <v>1084</v>
      </c>
      <c r="C39" s="1019">
        <f t="shared" si="18"/>
        <v>15987.009999999998</v>
      </c>
      <c r="D39" s="1020">
        <f>'동부 배수관 '!D39+'중부 배수관'!D39+'서부 배수관 '!D39+'유성 배수관 '!D39+'대덕 배수관 '!D39</f>
        <v>0</v>
      </c>
      <c r="E39" s="1020">
        <f>'동부 배수관 '!E39+'중부 배수관'!E39+'서부 배수관 '!E39+'유성 배수관 '!E39+'대덕 배수관 '!E39</f>
        <v>0</v>
      </c>
      <c r="F39" s="1020">
        <f>'동부 배수관 '!F39+'중부 배수관'!F39+'서부 배수관 '!F39+'유성 배수관 '!F39+'대덕 배수관 '!F39</f>
        <v>0</v>
      </c>
      <c r="G39" s="1020">
        <f>'동부 배수관 '!G39+'중부 배수관'!G39+'서부 배수관 '!G39+'유성 배수관 '!G39+'대덕 배수관 '!G39</f>
        <v>0</v>
      </c>
      <c r="H39" s="1020">
        <f>'동부 배수관 '!H39+'중부 배수관'!H39+'서부 배수관 '!H39+'유성 배수관 '!H39+'대덕 배수관 '!H39</f>
        <v>0</v>
      </c>
      <c r="I39" s="1020">
        <f>'동부 배수관 '!I39+'중부 배수관'!I39+'서부 배수관 '!I39+'유성 배수관 '!I39+'대덕 배수관 '!I39</f>
        <v>0</v>
      </c>
      <c r="J39" s="1020">
        <f>'동부 배수관 '!J39+'중부 배수관'!J39+'서부 배수관 '!J39+'유성 배수관 '!J39+'대덕 배수관 '!J39</f>
        <v>0</v>
      </c>
      <c r="K39" s="1020">
        <f>'동부 배수관 '!K39+'중부 배수관'!K39+'서부 배수관 '!K39+'유성 배수관 '!K39+'대덕 배수관 '!K39</f>
        <v>0</v>
      </c>
      <c r="L39" s="1020">
        <f>'동부 배수관 '!L39+'중부 배수관'!L39+'서부 배수관 '!L39+'유성 배수관 '!L39+'대덕 배수관 '!L39</f>
        <v>0</v>
      </c>
      <c r="M39" s="1020">
        <f>'동부 배수관 '!M39+'중부 배수관'!M39+'서부 배수관 '!M39+'유성 배수관 '!M39+'대덕 배수관 '!M39</f>
        <v>0</v>
      </c>
      <c r="N39" s="1020">
        <f>'동부 배수관 '!N39+'중부 배수관'!N39+'서부 배수관 '!N39+'유성 배수관 '!N39+'대덕 배수관 '!N39</f>
        <v>419.95</v>
      </c>
      <c r="O39" s="1020">
        <f>'동부 배수관 '!O39+'중부 배수관'!O39+'서부 배수관 '!O39+'유성 배수관 '!O39+'대덕 배수관 '!O39</f>
        <v>0</v>
      </c>
      <c r="P39" s="1020">
        <f>'동부 배수관 '!P39+'중부 배수관'!P39+'서부 배수관 '!P39+'유성 배수관 '!P39+'대덕 배수관 '!P39</f>
        <v>0</v>
      </c>
      <c r="Q39" s="1020">
        <f>'동부 배수관 '!Q39+'중부 배수관'!Q39+'서부 배수관 '!Q39+'유성 배수관 '!Q39+'대덕 배수관 '!Q39</f>
        <v>0</v>
      </c>
      <c r="R39" s="1020">
        <f>'동부 배수관 '!R39+'중부 배수관'!R39+'서부 배수관 '!R39+'유성 배수관 '!R39+'대덕 배수관 '!R39</f>
        <v>241.79</v>
      </c>
      <c r="S39" s="1020">
        <f>'동부 배수관 '!S39+'중부 배수관'!S39+'서부 배수관 '!S39+'유성 배수관 '!S39+'대덕 배수관 '!S39</f>
        <v>759.77</v>
      </c>
      <c r="T39" s="1020">
        <f>'동부 배수관 '!T39+'중부 배수관'!T39+'서부 배수관 '!T39+'유성 배수관 '!T39+'대덕 배수관 '!T39</f>
        <v>0</v>
      </c>
      <c r="U39" s="1020">
        <f>'동부 배수관 '!U39+'중부 배수관'!U39+'서부 배수관 '!U39+'유성 배수관 '!U39+'대덕 배수관 '!U39</f>
        <v>148.30000000000001</v>
      </c>
      <c r="V39" s="1020">
        <f>'동부 배수관 '!V39+'중부 배수관'!V39+'서부 배수관 '!V39+'유성 배수관 '!V39+'대덕 배수관 '!V39</f>
        <v>0</v>
      </c>
      <c r="W39" s="1020">
        <f>'동부 배수관 '!W39+'중부 배수관'!W39+'서부 배수관 '!W39+'유성 배수관 '!W39+'대덕 배수관 '!W39</f>
        <v>0</v>
      </c>
      <c r="X39" s="1020">
        <f>'동부 배수관 '!X39+'중부 배수관'!X39+'서부 배수관 '!X39+'유성 배수관 '!X39+'대덕 배수관 '!X39</f>
        <v>0</v>
      </c>
      <c r="Y39" s="1020">
        <f>'동부 배수관 '!Y39+'중부 배수관'!Y39+'서부 배수관 '!Y39+'유성 배수관 '!Y39+'대덕 배수관 '!Y39</f>
        <v>9</v>
      </c>
      <c r="Z39" s="1020">
        <f>'동부 배수관 '!Z39+'중부 배수관'!Z39+'서부 배수관 '!Z39+'유성 배수관 '!Z39+'대덕 배수관 '!Z39</f>
        <v>3137.41</v>
      </c>
      <c r="AA39" s="1020">
        <f>'동부 배수관 '!AA39+'중부 배수관'!AA39+'서부 배수관 '!AA39+'유성 배수관 '!AA39+'대덕 배수관 '!AA39</f>
        <v>0</v>
      </c>
      <c r="AB39" s="1020">
        <f>'동부 배수관 '!AB39+'중부 배수관'!AB39+'서부 배수관 '!AB39+'유성 배수관 '!AB39+'대덕 배수관 '!AB39</f>
        <v>0</v>
      </c>
      <c r="AC39" s="1020">
        <f>'동부 배수관 '!AC39+'중부 배수관'!AC39+'서부 배수관 '!AC39+'유성 배수관 '!AC39+'대덕 배수관 '!AC39</f>
        <v>0</v>
      </c>
      <c r="AD39" s="1020">
        <f>'동부 배수관 '!AD39+'중부 배수관'!AD39+'서부 배수관 '!AD39+'유성 배수관 '!AD39+'대덕 배수관 '!AD39</f>
        <v>1802.75</v>
      </c>
      <c r="AE39" s="1020">
        <f>'동부 배수관 '!AE39+'중부 배수관'!AE39+'서부 배수관 '!AE39+'유성 배수관 '!AE39+'대덕 배수관 '!AE39</f>
        <v>906.18999999999994</v>
      </c>
      <c r="AF39" s="1020">
        <f>'동부 배수관 '!AF39+'중부 배수관'!AF39+'서부 배수관 '!AF39+'유성 배수관 '!AF39+'대덕 배수관 '!AF39</f>
        <v>111.86</v>
      </c>
      <c r="AG39" s="1020">
        <f>'동부 배수관 '!AG39+'중부 배수관'!AG39+'서부 배수관 '!AG39+'유성 배수관 '!AG39+'대덕 배수관 '!AG39</f>
        <v>0</v>
      </c>
      <c r="AH39" s="1020">
        <f>'동부 배수관 '!AH39+'중부 배수관'!AH39+'서부 배수관 '!AH39+'유성 배수관 '!AH39+'대덕 배수관 '!AH39</f>
        <v>3331.9300000000003</v>
      </c>
      <c r="AI39" s="1020">
        <f>'동부 배수관 '!AI39+'중부 배수관'!AI39+'서부 배수관 '!AI39+'유성 배수관 '!AI39+'대덕 배수관 '!AI39</f>
        <v>1569.9699999999998</v>
      </c>
      <c r="AJ39" s="1020">
        <f>'동부 배수관 '!AJ39+'중부 배수관'!AJ39+'서부 배수관 '!AJ39+'유성 배수관 '!AJ39+'대덕 배수관 '!AJ39</f>
        <v>3158.29</v>
      </c>
      <c r="AK39" s="1020">
        <f>'동부 배수관 '!AK39+'중부 배수관'!AK39+'서부 배수관 '!AK39+'유성 배수관 '!AK39+'대덕 배수관 '!AK39</f>
        <v>389.8</v>
      </c>
    </row>
    <row r="40" spans="1:37" s="104" customFormat="1" ht="19.5" customHeight="1" x14ac:dyDescent="0.15">
      <c r="A40" s="3106">
        <v>200</v>
      </c>
      <c r="B40" s="854" t="s">
        <v>46</v>
      </c>
      <c r="C40" s="330">
        <f>SUM(D40:AK40)</f>
        <v>349797.28</v>
      </c>
      <c r="D40" s="613">
        <f>SUM(D41:D48)</f>
        <v>9462.07</v>
      </c>
      <c r="E40" s="613">
        <f t="shared" ref="E40:AG40" si="19">SUM(E41:E48)</f>
        <v>1665</v>
      </c>
      <c r="F40" s="613">
        <f t="shared" si="19"/>
        <v>3212.2400000000002</v>
      </c>
      <c r="G40" s="613">
        <f t="shared" si="19"/>
        <v>2255.02</v>
      </c>
      <c r="H40" s="613">
        <f t="shared" si="19"/>
        <v>2579.87</v>
      </c>
      <c r="I40" s="613">
        <f t="shared" si="19"/>
        <v>6247.2999999999984</v>
      </c>
      <c r="J40" s="613">
        <f t="shared" si="19"/>
        <v>12777.970000000001</v>
      </c>
      <c r="K40" s="613">
        <f t="shared" si="19"/>
        <v>5599.37</v>
      </c>
      <c r="L40" s="613">
        <f t="shared" si="19"/>
        <v>3116.72</v>
      </c>
      <c r="M40" s="613">
        <f t="shared" si="19"/>
        <v>9377.42</v>
      </c>
      <c r="N40" s="613">
        <f t="shared" si="19"/>
        <v>14487.470000000001</v>
      </c>
      <c r="O40" s="613">
        <f t="shared" si="19"/>
        <v>5400.0199999999995</v>
      </c>
      <c r="P40" s="613">
        <f t="shared" si="19"/>
        <v>7370.84</v>
      </c>
      <c r="Q40" s="613">
        <f t="shared" si="19"/>
        <v>6963.8899999999994</v>
      </c>
      <c r="R40" s="613">
        <f t="shared" si="19"/>
        <v>3929.0499999999997</v>
      </c>
      <c r="S40" s="613">
        <f t="shared" si="19"/>
        <v>15217.25</v>
      </c>
      <c r="T40" s="613">
        <f t="shared" si="19"/>
        <v>7679.1</v>
      </c>
      <c r="U40" s="613">
        <f t="shared" si="19"/>
        <v>7829.33</v>
      </c>
      <c r="V40" s="613">
        <f t="shared" si="19"/>
        <v>3659.31</v>
      </c>
      <c r="W40" s="613">
        <f t="shared" si="19"/>
        <v>21865.71</v>
      </c>
      <c r="X40" s="613">
        <f t="shared" si="19"/>
        <v>17896.28</v>
      </c>
      <c r="Y40" s="613">
        <f t="shared" si="19"/>
        <v>10957.680000000002</v>
      </c>
      <c r="Z40" s="613">
        <f t="shared" si="19"/>
        <v>11946.8</v>
      </c>
      <c r="AA40" s="613">
        <f t="shared" si="19"/>
        <v>18153.810000000001</v>
      </c>
      <c r="AB40" s="613">
        <f t="shared" si="19"/>
        <v>10238.92</v>
      </c>
      <c r="AC40" s="613">
        <f t="shared" si="19"/>
        <v>17307.41</v>
      </c>
      <c r="AD40" s="613">
        <f t="shared" si="19"/>
        <v>8341.4399999999987</v>
      </c>
      <c r="AE40" s="613">
        <f t="shared" si="19"/>
        <v>5924.3300000000008</v>
      </c>
      <c r="AF40" s="613">
        <f t="shared" si="19"/>
        <v>5374.82</v>
      </c>
      <c r="AG40" s="613">
        <f t="shared" si="19"/>
        <v>23336.38</v>
      </c>
      <c r="AH40" s="613">
        <f>SUM(AH41:AH48)</f>
        <v>33653.079999999994</v>
      </c>
      <c r="AI40" s="613">
        <f>SUM(AI41:AI48)</f>
        <v>5892.04</v>
      </c>
      <c r="AJ40" s="613">
        <f>SUM(AJ41:AJ48)</f>
        <v>6387.1200000000008</v>
      </c>
      <c r="AK40" s="613">
        <f>SUM(AK41:AK48)</f>
        <v>23692.220000000005</v>
      </c>
    </row>
    <row r="41" spans="1:37" s="104" customFormat="1" ht="20.25" customHeight="1" x14ac:dyDescent="0.15">
      <c r="A41" s="3106"/>
      <c r="B41" s="1015" t="s">
        <v>793</v>
      </c>
      <c r="C41" s="1019">
        <f>SUM(D41:AK41)</f>
        <v>1651.02</v>
      </c>
      <c r="D41" s="1020">
        <f>'동부 배수관 '!D41+'중부 배수관'!D41+'서부 배수관 '!D41+'유성 배수관 '!D41+'대덕 배수관 '!D41</f>
        <v>1651.02</v>
      </c>
      <c r="E41" s="1020">
        <f>'동부 배수관 '!E41+'중부 배수관'!E41+'서부 배수관 '!E41+'유성 배수관 '!E41+'대덕 배수관 '!E41</f>
        <v>0</v>
      </c>
      <c r="F41" s="1020">
        <f>'동부 배수관 '!F41+'중부 배수관'!F41+'서부 배수관 '!F41+'유성 배수관 '!F41+'대덕 배수관 '!F41</f>
        <v>0</v>
      </c>
      <c r="G41" s="1020">
        <f>'동부 배수관 '!G41+'중부 배수관'!G41+'서부 배수관 '!G41+'유성 배수관 '!G41+'대덕 배수관 '!G41</f>
        <v>0</v>
      </c>
      <c r="H41" s="1020">
        <f>'동부 배수관 '!H41+'중부 배수관'!H41+'서부 배수관 '!H41+'유성 배수관 '!H41+'대덕 배수관 '!H41</f>
        <v>0</v>
      </c>
      <c r="I41" s="1020">
        <f>'동부 배수관 '!I41+'중부 배수관'!I41+'서부 배수관 '!I41+'유성 배수관 '!I41+'대덕 배수관 '!I41</f>
        <v>0</v>
      </c>
      <c r="J41" s="1020">
        <f>'동부 배수관 '!J41+'중부 배수관'!J41+'서부 배수관 '!J41+'유성 배수관 '!J41+'대덕 배수관 '!J41</f>
        <v>0</v>
      </c>
      <c r="K41" s="1020">
        <f>'동부 배수관 '!K41+'중부 배수관'!K41+'서부 배수관 '!K41+'유성 배수관 '!K41+'대덕 배수관 '!K41</f>
        <v>0</v>
      </c>
      <c r="L41" s="1020">
        <f>'동부 배수관 '!L41+'중부 배수관'!L41+'서부 배수관 '!L41+'유성 배수관 '!L41+'대덕 배수관 '!L41</f>
        <v>0</v>
      </c>
      <c r="M41" s="1020">
        <f>'동부 배수관 '!M41+'중부 배수관'!M41+'서부 배수관 '!M41+'유성 배수관 '!M41+'대덕 배수관 '!M41</f>
        <v>0</v>
      </c>
      <c r="N41" s="1020">
        <f>'동부 배수관 '!N41+'중부 배수관'!N41+'서부 배수관 '!N41+'유성 배수관 '!N41+'대덕 배수관 '!N41</f>
        <v>0</v>
      </c>
      <c r="O41" s="1020">
        <f>'동부 배수관 '!O41+'중부 배수관'!O41+'서부 배수관 '!O41+'유성 배수관 '!O41+'대덕 배수관 '!O41</f>
        <v>0</v>
      </c>
      <c r="P41" s="1020">
        <f>'동부 배수관 '!P41+'중부 배수관'!P41+'서부 배수관 '!P41+'유성 배수관 '!P41+'대덕 배수관 '!P41</f>
        <v>0</v>
      </c>
      <c r="Q41" s="1020">
        <f>'동부 배수관 '!Q41+'중부 배수관'!Q41+'서부 배수관 '!Q41+'유성 배수관 '!Q41+'대덕 배수관 '!Q41</f>
        <v>0</v>
      </c>
      <c r="R41" s="1020">
        <f>'동부 배수관 '!R41+'중부 배수관'!R41+'서부 배수관 '!R41+'유성 배수관 '!R41+'대덕 배수관 '!R41</f>
        <v>0</v>
      </c>
      <c r="S41" s="1020">
        <f>'동부 배수관 '!S41+'중부 배수관'!S41+'서부 배수관 '!S41+'유성 배수관 '!S41+'대덕 배수관 '!S41</f>
        <v>0</v>
      </c>
      <c r="T41" s="1020">
        <f>'동부 배수관 '!T41+'중부 배수관'!T41+'서부 배수관 '!T41+'유성 배수관 '!T41+'대덕 배수관 '!T41</f>
        <v>0</v>
      </c>
      <c r="U41" s="1020">
        <f>'동부 배수관 '!U41+'중부 배수관'!U41+'서부 배수관 '!U41+'유성 배수관 '!U41+'대덕 배수관 '!U41</f>
        <v>0</v>
      </c>
      <c r="V41" s="1020">
        <f>'동부 배수관 '!V41+'중부 배수관'!V41+'서부 배수관 '!V41+'유성 배수관 '!V41+'대덕 배수관 '!V41</f>
        <v>0</v>
      </c>
      <c r="W41" s="1020">
        <f>'동부 배수관 '!W41+'중부 배수관'!W41+'서부 배수관 '!W41+'유성 배수관 '!W41+'대덕 배수관 '!W41</f>
        <v>0</v>
      </c>
      <c r="X41" s="1020">
        <f>'동부 배수관 '!X41+'중부 배수관'!X41+'서부 배수관 '!X41+'유성 배수관 '!X41+'대덕 배수관 '!X41</f>
        <v>0</v>
      </c>
      <c r="Y41" s="1020">
        <f>'동부 배수관 '!Y41+'중부 배수관'!Y41+'서부 배수관 '!Y41+'유성 배수관 '!Y41+'대덕 배수관 '!Y41</f>
        <v>0</v>
      </c>
      <c r="Z41" s="1020">
        <f>'동부 배수관 '!Z41+'중부 배수관'!Z41+'서부 배수관 '!Z41+'유성 배수관 '!Z41+'대덕 배수관 '!Z41</f>
        <v>0</v>
      </c>
      <c r="AA41" s="1020">
        <f>'동부 배수관 '!AA41+'중부 배수관'!AA41+'서부 배수관 '!AA41+'유성 배수관 '!AA41+'대덕 배수관 '!AA41</f>
        <v>0</v>
      </c>
      <c r="AB41" s="1020">
        <f>'동부 배수관 '!AB41+'중부 배수관'!AB41+'서부 배수관 '!AB41+'유성 배수관 '!AB41+'대덕 배수관 '!AB41</f>
        <v>0</v>
      </c>
      <c r="AC41" s="1020">
        <f>'동부 배수관 '!AC41+'중부 배수관'!AC41+'서부 배수관 '!AC41+'유성 배수관 '!AC41+'대덕 배수관 '!AC41</f>
        <v>0</v>
      </c>
      <c r="AD41" s="1020">
        <f>'동부 배수관 '!AD41+'중부 배수관'!AD41+'서부 배수관 '!AD41+'유성 배수관 '!AD41+'대덕 배수관 '!AD41</f>
        <v>0</v>
      </c>
      <c r="AE41" s="1020">
        <f>'동부 배수관 '!AE41+'중부 배수관'!AE41+'서부 배수관 '!AE41+'유성 배수관 '!AE41+'대덕 배수관 '!AE41</f>
        <v>0</v>
      </c>
      <c r="AF41" s="1020">
        <f>'동부 배수관 '!AF41+'중부 배수관'!AF41+'서부 배수관 '!AF41+'유성 배수관 '!AF41+'대덕 배수관 '!AF41</f>
        <v>0</v>
      </c>
      <c r="AG41" s="1020">
        <f>'동부 배수관 '!AG41+'중부 배수관'!AG41+'서부 배수관 '!AG41+'유성 배수관 '!AG41+'대덕 배수관 '!AG41</f>
        <v>0</v>
      </c>
      <c r="AH41" s="1020">
        <f>'동부 배수관 '!AH41+'중부 배수관'!AH41+'서부 배수관 '!AH41+'유성 배수관 '!AH41+'대덕 배수관 '!AH41</f>
        <v>0</v>
      </c>
      <c r="AI41" s="1020">
        <f>'동부 배수관 '!AI41+'중부 배수관'!AI41+'서부 배수관 '!AI41+'유성 배수관 '!AI41+'대덕 배수관 '!AI41</f>
        <v>0</v>
      </c>
      <c r="AJ41" s="1020">
        <f>'동부 배수관 '!AJ41+'중부 배수관'!AJ41+'서부 배수관 '!AJ41+'유성 배수관 '!AJ41+'대덕 배수관 '!AJ41</f>
        <v>0</v>
      </c>
      <c r="AK41" s="1020">
        <f>'동부 배수관 '!AK41+'중부 배수관'!AK41+'서부 배수관 '!AK41+'유성 배수관 '!AK41+'대덕 배수관 '!AK41</f>
        <v>0</v>
      </c>
    </row>
    <row r="42" spans="1:37" s="104" customFormat="1" ht="20.25" customHeight="1" x14ac:dyDescent="0.15">
      <c r="A42" s="3106"/>
      <c r="B42" s="1015" t="s">
        <v>792</v>
      </c>
      <c r="C42" s="1019">
        <f t="shared" ref="C42:C48" si="20">SUM(D42:AK42)</f>
        <v>37733.75</v>
      </c>
      <c r="D42" s="1020">
        <f>'동부 배수관 '!D42+'중부 배수관'!D42+'서부 배수관 '!D42+'유성 배수관 '!D42+'대덕 배수관 '!D42</f>
        <v>6932.45</v>
      </c>
      <c r="E42" s="1020">
        <f>'동부 배수관 '!E42+'중부 배수관'!E42+'서부 배수관 '!E42+'유성 배수관 '!E42+'대덕 배수관 '!E42</f>
        <v>1664.26</v>
      </c>
      <c r="F42" s="1020">
        <f>'동부 배수관 '!F42+'중부 배수관'!F42+'서부 배수관 '!F42+'유성 배수관 '!F42+'대덕 배수관 '!F42</f>
        <v>3204.48</v>
      </c>
      <c r="G42" s="1020">
        <f>'동부 배수관 '!G42+'중부 배수관'!G42+'서부 배수관 '!G42+'유성 배수관 '!G42+'대덕 배수관 '!G42</f>
        <v>2255.02</v>
      </c>
      <c r="H42" s="1020">
        <f>'동부 배수관 '!H42+'중부 배수관'!H42+'서부 배수관 '!H42+'유성 배수관 '!H42+'대덕 배수관 '!H42</f>
        <v>0</v>
      </c>
      <c r="I42" s="1020">
        <f>'동부 배수관 '!I42+'중부 배수관'!I42+'서부 배수관 '!I42+'유성 배수관 '!I42+'대덕 배수관 '!I42</f>
        <v>0</v>
      </c>
      <c r="J42" s="1020">
        <f>'동부 배수관 '!J42+'중부 배수관'!J42+'서부 배수관 '!J42+'유성 배수관 '!J42+'대덕 배수관 '!J42</f>
        <v>0</v>
      </c>
      <c r="K42" s="1020">
        <f>'동부 배수관 '!K42+'중부 배수관'!K42+'서부 배수관 '!K42+'유성 배수관 '!K42+'대덕 배수관 '!K42</f>
        <v>0</v>
      </c>
      <c r="L42" s="1020">
        <f>'동부 배수관 '!L42+'중부 배수관'!L42+'서부 배수관 '!L42+'유성 배수관 '!L42+'대덕 배수관 '!L42</f>
        <v>0</v>
      </c>
      <c r="M42" s="1020">
        <f>'동부 배수관 '!M42+'중부 배수관'!M42+'서부 배수관 '!M42+'유성 배수관 '!M42+'대덕 배수관 '!M42</f>
        <v>179.06</v>
      </c>
      <c r="N42" s="1020">
        <f>'동부 배수관 '!N42+'중부 배수관'!N42+'서부 배수관 '!N42+'유성 배수관 '!N42+'대덕 배수관 '!N42</f>
        <v>10.48</v>
      </c>
      <c r="O42" s="1020">
        <f>'동부 배수관 '!O42+'중부 배수관'!O42+'서부 배수관 '!O42+'유성 배수관 '!O42+'대덕 배수관 '!O42</f>
        <v>359.16</v>
      </c>
      <c r="P42" s="1020">
        <f>'동부 배수관 '!P42+'중부 배수관'!P42+'서부 배수관 '!P42+'유성 배수관 '!P42+'대덕 배수관 '!P42</f>
        <v>0</v>
      </c>
      <c r="Q42" s="1020">
        <f>'동부 배수관 '!Q42+'중부 배수관'!Q42+'서부 배수관 '!Q42+'유성 배수관 '!Q42+'대덕 배수관 '!Q42</f>
        <v>0</v>
      </c>
      <c r="R42" s="1020">
        <f>'동부 배수관 '!R42+'중부 배수관'!R42+'서부 배수관 '!R42+'유성 배수관 '!R42+'대덕 배수관 '!R42</f>
        <v>0</v>
      </c>
      <c r="S42" s="1020">
        <f>'동부 배수관 '!S42+'중부 배수관'!S42+'서부 배수관 '!S42+'유성 배수관 '!S42+'대덕 배수관 '!S42</f>
        <v>0</v>
      </c>
      <c r="T42" s="1020">
        <f>'동부 배수관 '!T42+'중부 배수관'!T42+'서부 배수관 '!T42+'유성 배수관 '!T42+'대덕 배수관 '!T42</f>
        <v>0</v>
      </c>
      <c r="U42" s="1020">
        <f>'동부 배수관 '!U42+'중부 배수관'!U42+'서부 배수관 '!U42+'유성 배수관 '!U42+'대덕 배수관 '!U42</f>
        <v>0</v>
      </c>
      <c r="V42" s="1020">
        <f>'동부 배수관 '!V42+'중부 배수관'!V42+'서부 배수관 '!V42+'유성 배수관 '!V42+'대덕 배수관 '!V42</f>
        <v>0</v>
      </c>
      <c r="W42" s="1020">
        <f>'동부 배수관 '!W42+'중부 배수관'!W42+'서부 배수관 '!W42+'유성 배수관 '!W42+'대덕 배수관 '!W42</f>
        <v>0</v>
      </c>
      <c r="X42" s="1020">
        <f>'동부 배수관 '!X42+'중부 배수관'!X42+'서부 배수관 '!X42+'유성 배수관 '!X42+'대덕 배수관 '!X42</f>
        <v>0</v>
      </c>
      <c r="Y42" s="1020">
        <f>'동부 배수관 '!Y42+'중부 배수관'!Y42+'서부 배수관 '!Y42+'유성 배수관 '!Y42+'대덕 배수관 '!Y42</f>
        <v>0</v>
      </c>
      <c r="Z42" s="1020">
        <f>'동부 배수관 '!Z42+'중부 배수관'!Z42+'서부 배수관 '!Z42+'유성 배수관 '!Z42+'대덕 배수관 '!Z42</f>
        <v>0</v>
      </c>
      <c r="AA42" s="1020">
        <f>'동부 배수관 '!AA42+'중부 배수관'!AA42+'서부 배수관 '!AA42+'유성 배수관 '!AA42+'대덕 배수관 '!AA42</f>
        <v>0</v>
      </c>
      <c r="AB42" s="1020">
        <f>'동부 배수관 '!AB42+'중부 배수관'!AB42+'서부 배수관 '!AB42+'유성 배수관 '!AB42+'대덕 배수관 '!AB42</f>
        <v>0</v>
      </c>
      <c r="AC42" s="1020">
        <f>'동부 배수관 '!AC42+'중부 배수관'!AC42+'서부 배수관 '!AC42+'유성 배수관 '!AC42+'대덕 배수관 '!AC42</f>
        <v>0</v>
      </c>
      <c r="AD42" s="1020">
        <f>'동부 배수관 '!AD42+'중부 배수관'!AD42+'서부 배수관 '!AD42+'유성 배수관 '!AD42+'대덕 배수관 '!AD42</f>
        <v>0</v>
      </c>
      <c r="AE42" s="1020">
        <f>'동부 배수관 '!AE42+'중부 배수관'!AE42+'서부 배수관 '!AE42+'유성 배수관 '!AE42+'대덕 배수관 '!AE42</f>
        <v>36.340000000000003</v>
      </c>
      <c r="AF42" s="1020">
        <f>'동부 배수관 '!AF42+'중부 배수관'!AF42+'서부 배수관 '!AF42+'유성 배수관 '!AF42+'대덕 배수관 '!AF42</f>
        <v>0</v>
      </c>
      <c r="AG42" s="1020">
        <f>'동부 배수관 '!AG42+'중부 배수관'!AG42+'서부 배수관 '!AG42+'유성 배수관 '!AG42+'대덕 배수관 '!AG42</f>
        <v>6190.37</v>
      </c>
      <c r="AH42" s="1020">
        <f>'동부 배수관 '!AH42+'중부 배수관'!AH42+'서부 배수관 '!AH42+'유성 배수관 '!AH42+'대덕 배수관 '!AH42</f>
        <v>16566.98</v>
      </c>
      <c r="AI42" s="1020">
        <f>'동부 배수관 '!AI42+'중부 배수관'!AI42+'서부 배수관 '!AI42+'유성 배수관 '!AI42+'대덕 배수관 '!AI42</f>
        <v>0</v>
      </c>
      <c r="AJ42" s="1020">
        <f>'동부 배수관 '!AJ42+'중부 배수관'!AJ42+'서부 배수관 '!AJ42+'유성 배수관 '!AJ42+'대덕 배수관 '!AJ42</f>
        <v>180.18</v>
      </c>
      <c r="AK42" s="1020">
        <f>'동부 배수관 '!AK42+'중부 배수관'!AK42+'서부 배수관 '!AK42+'유성 배수관 '!AK42+'대덕 배수관 '!AK42</f>
        <v>154.97</v>
      </c>
    </row>
    <row r="43" spans="1:37" s="104" customFormat="1" ht="20.25" customHeight="1" x14ac:dyDescent="0.15">
      <c r="A43" s="3106"/>
      <c r="B43" s="1015" t="s">
        <v>974</v>
      </c>
      <c r="C43" s="1019">
        <f t="shared" si="20"/>
        <v>264907.66000000003</v>
      </c>
      <c r="D43" s="1020">
        <f>'동부 배수관 '!D43+'중부 배수관'!D43+'서부 배수관 '!D43+'유성 배수관 '!D43+'대덕 배수관 '!D43</f>
        <v>54.78</v>
      </c>
      <c r="E43" s="1020">
        <f>'동부 배수관 '!E43+'중부 배수관'!E43+'서부 배수관 '!E43+'유성 배수관 '!E43+'대덕 배수관 '!E43</f>
        <v>0</v>
      </c>
      <c r="F43" s="1020">
        <f>'동부 배수관 '!F43+'중부 배수관'!F43+'서부 배수관 '!F43+'유성 배수관 '!F43+'대덕 배수관 '!F43</f>
        <v>0.32</v>
      </c>
      <c r="G43" s="1020">
        <f>'동부 배수관 '!G43+'중부 배수관'!G43+'서부 배수관 '!G43+'유성 배수관 '!G43+'대덕 배수관 '!G43</f>
        <v>0</v>
      </c>
      <c r="H43" s="1020">
        <f>'동부 배수관 '!H43+'중부 배수관'!H43+'서부 배수관 '!H43+'유성 배수관 '!H43+'대덕 배수관 '!H43</f>
        <v>2579.87</v>
      </c>
      <c r="I43" s="1020">
        <f>'동부 배수관 '!I43+'중부 배수관'!I43+'서부 배수관 '!I43+'유성 배수관 '!I43+'대덕 배수관 '!I43</f>
        <v>5478.0099999999984</v>
      </c>
      <c r="J43" s="1020">
        <f>'동부 배수관 '!J43+'중부 배수관'!J43+'서부 배수관 '!J43+'유성 배수관 '!J43+'대덕 배수관 '!J43</f>
        <v>12082.84</v>
      </c>
      <c r="K43" s="1020">
        <f>'동부 배수관 '!K43+'중부 배수관'!K43+'서부 배수관 '!K43+'유성 배수관 '!K43+'대덕 배수관 '!K43</f>
        <v>5583.16</v>
      </c>
      <c r="L43" s="1020">
        <f>'동부 배수관 '!L43+'중부 배수관'!L43+'서부 배수관 '!L43+'유성 배수관 '!L43+'대덕 배수관 '!L43</f>
        <v>2686.16</v>
      </c>
      <c r="M43" s="1020">
        <f>'동부 배수관 '!M43+'중부 배수관'!M43+'서부 배수관 '!M43+'유성 배수관 '!M43+'대덕 배수관 '!M43</f>
        <v>8383.4600000000009</v>
      </c>
      <c r="N43" s="1020">
        <f>'동부 배수관 '!N43+'중부 배수관'!N43+'서부 배수관 '!N43+'유성 배수관 '!N43+'대덕 배수관 '!N43</f>
        <v>11474.53</v>
      </c>
      <c r="O43" s="1020">
        <f>'동부 배수관 '!O43+'중부 배수관'!O43+'서부 배수관 '!O43+'유성 배수관 '!O43+'대덕 배수관 '!O43</f>
        <v>4256.2</v>
      </c>
      <c r="P43" s="1020">
        <f>'동부 배수관 '!P43+'중부 배수관'!P43+'서부 배수관 '!P43+'유성 배수관 '!P43+'대덕 배수관 '!P43</f>
        <v>3439.94</v>
      </c>
      <c r="Q43" s="1020">
        <f>'동부 배수관 '!Q43+'중부 배수관'!Q43+'서부 배수관 '!Q43+'유성 배수관 '!Q43+'대덕 배수관 '!Q43</f>
        <v>5897.24</v>
      </c>
      <c r="R43" s="1020">
        <f>'동부 배수관 '!R43+'중부 배수관'!R43+'서부 배수관 '!R43+'유성 배수관 '!R43+'대덕 배수관 '!R43</f>
        <v>3864.87</v>
      </c>
      <c r="S43" s="1020">
        <f>'동부 배수관 '!S43+'중부 배수관'!S43+'서부 배수관 '!S43+'유성 배수관 '!S43+'대덕 배수관 '!S43</f>
        <v>11807.83</v>
      </c>
      <c r="T43" s="1020">
        <f>'동부 배수관 '!T43+'중부 배수관'!T43+'서부 배수관 '!T43+'유성 배수관 '!T43+'대덕 배수관 '!T43</f>
        <v>6202.75</v>
      </c>
      <c r="U43" s="1020">
        <f>'동부 배수관 '!U43+'중부 배수관'!U43+'서부 배수관 '!U43+'유성 배수관 '!U43+'대덕 배수관 '!U43</f>
        <v>4807.6399999999994</v>
      </c>
      <c r="V43" s="1020">
        <f>'동부 배수관 '!V43+'중부 배수관'!V43+'서부 배수관 '!V43+'유성 배수관 '!V43+'대덕 배수관 '!V43</f>
        <v>3531.73</v>
      </c>
      <c r="W43" s="1020">
        <f>'동부 배수관 '!W43+'중부 배수관'!W43+'서부 배수관 '!W43+'유성 배수관 '!W43+'대덕 배수관 '!W43</f>
        <v>21865.71</v>
      </c>
      <c r="X43" s="1020">
        <f>'동부 배수관 '!X43+'중부 배수관'!X43+'서부 배수관 '!X43+'유성 배수관 '!X43+'대덕 배수관 '!X43</f>
        <v>14606.62</v>
      </c>
      <c r="Y43" s="1020">
        <f>'동부 배수관 '!Y43+'중부 배수관'!Y43+'서부 배수관 '!Y43+'유성 배수관 '!Y43+'대덕 배수관 '!Y43</f>
        <v>9929.4500000000007</v>
      </c>
      <c r="Z43" s="1020">
        <f>'동부 배수관 '!Z43+'중부 배수관'!Z43+'서부 배수관 '!Z43+'유성 배수관 '!Z43+'대덕 배수관 '!Z43</f>
        <v>11105.96</v>
      </c>
      <c r="AA43" s="1020">
        <f>'동부 배수관 '!AA43+'중부 배수관'!AA43+'서부 배수관 '!AA43+'유성 배수관 '!AA43+'대덕 배수관 '!AA43</f>
        <v>17325.53</v>
      </c>
      <c r="AB43" s="1020">
        <f>'동부 배수관 '!AB43+'중부 배수관'!AB43+'서부 배수관 '!AB43+'유성 배수관 '!AB43+'대덕 배수관 '!AB43</f>
        <v>8281.18</v>
      </c>
      <c r="AC43" s="1020">
        <f>'동부 배수관 '!AC43+'중부 배수관'!AC43+'서부 배수관 '!AC43+'유성 배수관 '!AC43+'대덕 배수관 '!AC43</f>
        <v>13639.75</v>
      </c>
      <c r="AD43" s="1020">
        <f>'동부 배수관 '!AD43+'중부 배수관'!AD43+'서부 배수관 '!AD43+'유성 배수관 '!AD43+'대덕 배수관 '!AD43</f>
        <v>8135.0999999999995</v>
      </c>
      <c r="AE43" s="1020">
        <f>'동부 배수관 '!AE43+'중부 배수관'!AE43+'서부 배수관 '!AE43+'유성 배수관 '!AE43+'대덕 배수관 '!AE43</f>
        <v>4642.26</v>
      </c>
      <c r="AF43" s="1020">
        <f>'동부 배수관 '!AF43+'중부 배수관'!AF43+'서부 배수관 '!AF43+'유성 배수관 '!AF43+'대덕 배수관 '!AF43</f>
        <v>3511.54</v>
      </c>
      <c r="AG43" s="1020">
        <f>'동부 배수관 '!AG43+'중부 배수관'!AG43+'서부 배수관 '!AG43+'유성 배수관 '!AG43+'대덕 배수관 '!AG43</f>
        <v>15674.539999999999</v>
      </c>
      <c r="AH43" s="1020">
        <f>'동부 배수관 '!AH43+'중부 배수관'!AH43+'서부 배수관 '!AH43+'유성 배수관 '!AH43+'대덕 배수관 '!AH43</f>
        <v>13581.369999999999</v>
      </c>
      <c r="AI43" s="1020">
        <f>'동부 배수관 '!AI43+'중부 배수관'!AI43+'서부 배수관 '!AI43+'유성 배수관 '!AI43+'대덕 배수관 '!AI43</f>
        <v>5310.37</v>
      </c>
      <c r="AJ43" s="1020">
        <f>'동부 배수관 '!AJ43+'중부 배수관'!AJ43+'서부 배수관 '!AJ43+'유성 배수관 '!AJ43+'대덕 배수관 '!AJ43</f>
        <v>5843.51</v>
      </c>
      <c r="AK43" s="1020">
        <f>'동부 배수관 '!AK43+'중부 배수관'!AK43+'서부 배수관 '!AK43+'유성 배수관 '!AK43+'대덕 배수관 '!AK43</f>
        <v>19323.440000000002</v>
      </c>
    </row>
    <row r="44" spans="1:37" s="104" customFormat="1" ht="20.25" customHeight="1" x14ac:dyDescent="0.15">
      <c r="A44" s="3106"/>
      <c r="B44" s="1015" t="s">
        <v>345</v>
      </c>
      <c r="C44" s="1019">
        <f t="shared" si="20"/>
        <v>21367.129999999997</v>
      </c>
      <c r="D44" s="1020">
        <f>'동부 배수관 '!D44+'중부 배수관'!D44+'서부 배수관 '!D44+'유성 배수관 '!D44+'대덕 배수관 '!D44</f>
        <v>0</v>
      </c>
      <c r="E44" s="1020">
        <f>'동부 배수관 '!E44+'중부 배수관'!E44+'서부 배수관 '!E44+'유성 배수관 '!E44+'대덕 배수관 '!E44</f>
        <v>0</v>
      </c>
      <c r="F44" s="1020">
        <f>'동부 배수관 '!F44+'중부 배수관'!F44+'서부 배수관 '!F44+'유성 배수관 '!F44+'대덕 배수관 '!F44</f>
        <v>0</v>
      </c>
      <c r="G44" s="1020">
        <f>'동부 배수관 '!G44+'중부 배수관'!G44+'서부 배수관 '!G44+'유성 배수관 '!G44+'대덕 배수관 '!G44</f>
        <v>0</v>
      </c>
      <c r="H44" s="1020">
        <f>'동부 배수관 '!H44+'중부 배수관'!H44+'서부 배수관 '!H44+'유성 배수관 '!H44+'대덕 배수관 '!H44</f>
        <v>0</v>
      </c>
      <c r="I44" s="1020">
        <f>'동부 배수관 '!I44+'중부 배수관'!I44+'서부 배수관 '!I44+'유성 배수관 '!I44+'대덕 배수관 '!I44</f>
        <v>0</v>
      </c>
      <c r="J44" s="1020">
        <f>'동부 배수관 '!J44+'중부 배수관'!J44+'서부 배수관 '!J44+'유성 배수관 '!J44+'대덕 배수관 '!J44</f>
        <v>0</v>
      </c>
      <c r="K44" s="1020">
        <f>'동부 배수관 '!K44+'중부 배수관'!K44+'서부 배수관 '!K44+'유성 배수관 '!K44+'대덕 배수관 '!K44</f>
        <v>0</v>
      </c>
      <c r="L44" s="1020">
        <f>'동부 배수관 '!L44+'중부 배수관'!L44+'서부 배수관 '!L44+'유성 배수관 '!L44+'대덕 배수관 '!L44</f>
        <v>0</v>
      </c>
      <c r="M44" s="1020">
        <f>'동부 배수관 '!M44+'중부 배수관'!M44+'서부 배수관 '!M44+'유성 배수관 '!M44+'대덕 배수관 '!M44</f>
        <v>0</v>
      </c>
      <c r="N44" s="1020">
        <f>'동부 배수관 '!N44+'중부 배수관'!N44+'서부 배수관 '!N44+'유성 배수관 '!N44+'대덕 배수관 '!N44</f>
        <v>0</v>
      </c>
      <c r="O44" s="1020">
        <f>'동부 배수관 '!O44+'중부 배수관'!O44+'서부 배수관 '!O44+'유성 배수관 '!O44+'대덕 배수관 '!O44</f>
        <v>0.5</v>
      </c>
      <c r="P44" s="1020">
        <f>'동부 배수관 '!P44+'중부 배수관'!P44+'서부 배수관 '!P44+'유성 배수관 '!P44+'대덕 배수관 '!P44</f>
        <v>0</v>
      </c>
      <c r="Q44" s="1020">
        <f>'동부 배수관 '!Q44+'중부 배수관'!Q44+'서부 배수관 '!Q44+'유성 배수관 '!Q44+'대덕 배수관 '!Q44</f>
        <v>0</v>
      </c>
      <c r="R44" s="1020">
        <f>'동부 배수관 '!R44+'중부 배수관'!R44+'서부 배수관 '!R44+'유성 배수관 '!R44+'대덕 배수관 '!R44</f>
        <v>0</v>
      </c>
      <c r="S44" s="1020">
        <f>'동부 배수관 '!S44+'중부 배수관'!S44+'서부 배수관 '!S44+'유성 배수관 '!S44+'대덕 배수관 '!S44</f>
        <v>1979.41</v>
      </c>
      <c r="T44" s="1020">
        <f>'동부 배수관 '!T44+'중부 배수관'!T44+'서부 배수관 '!T44+'유성 배수관 '!T44+'대덕 배수관 '!T44</f>
        <v>0</v>
      </c>
      <c r="U44" s="1020">
        <f>'동부 배수관 '!U44+'중부 배수관'!U44+'서부 배수관 '!U44+'유성 배수관 '!U44+'대덕 배수관 '!U44</f>
        <v>656.45</v>
      </c>
      <c r="V44" s="1020">
        <f>'동부 배수관 '!V44+'중부 배수관'!V44+'서부 배수관 '!V44+'유성 배수관 '!V44+'대덕 배수관 '!V44</f>
        <v>1.19</v>
      </c>
      <c r="W44" s="1020">
        <f>'동부 배수관 '!W44+'중부 배수관'!W44+'서부 배수관 '!W44+'유성 배수관 '!W44+'대덕 배수관 '!W44</f>
        <v>0</v>
      </c>
      <c r="X44" s="1020">
        <f>'동부 배수관 '!X44+'중부 배수관'!X44+'서부 배수관 '!X44+'유성 배수관 '!X44+'대덕 배수관 '!X44</f>
        <v>3198.79</v>
      </c>
      <c r="Y44" s="1020">
        <f>'동부 배수관 '!Y44+'중부 배수관'!Y44+'서부 배수관 '!Y44+'유성 배수관 '!Y44+'대덕 배수관 '!Y44</f>
        <v>1020.61</v>
      </c>
      <c r="Z44" s="1020">
        <f>'동부 배수관 '!Z44+'중부 배수관'!Z44+'서부 배수관 '!Z44+'유성 배수관 '!Z44+'대덕 배수관 '!Z44</f>
        <v>840.84</v>
      </c>
      <c r="AA44" s="1020">
        <f>'동부 배수관 '!AA44+'중부 배수관'!AA44+'서부 배수관 '!AA44+'유성 배수관 '!AA44+'대덕 배수관 '!AA44</f>
        <v>823.22</v>
      </c>
      <c r="AB44" s="1020">
        <f>'동부 배수관 '!AB44+'중부 배수관'!AB44+'서부 배수관 '!AB44+'유성 배수관 '!AB44+'대덕 배수관 '!AB44</f>
        <v>1957.7399999999998</v>
      </c>
      <c r="AC44" s="1020">
        <f>'동부 배수관 '!AC44+'중부 배수관'!AC44+'서부 배수관 '!AC44+'유성 배수관 '!AC44+'대덕 배수관 '!AC44</f>
        <v>3467.6600000000003</v>
      </c>
      <c r="AD44" s="1020">
        <f>'동부 배수관 '!AD44+'중부 배수관'!AD44+'서부 배수관 '!AD44+'유성 배수관 '!AD44+'대덕 배수관 '!AD44</f>
        <v>206.34</v>
      </c>
      <c r="AE44" s="1020">
        <f>'동부 배수관 '!AE44+'중부 배수관'!AE44+'서부 배수관 '!AE44+'유성 배수관 '!AE44+'대덕 배수관 '!AE44</f>
        <v>1244.71</v>
      </c>
      <c r="AF44" s="1020">
        <f>'동부 배수관 '!AF44+'중부 배수관'!AF44+'서부 배수관 '!AF44+'유성 배수관 '!AF44+'대덕 배수관 '!AF44</f>
        <v>1863.28</v>
      </c>
      <c r="AG44" s="1020">
        <f>'동부 배수관 '!AG44+'중부 배수관'!AG44+'서부 배수관 '!AG44+'유성 배수관 '!AG44+'대덕 배수관 '!AG44</f>
        <v>1471.47</v>
      </c>
      <c r="AH44" s="1020">
        <f>'동부 배수관 '!AH44+'중부 배수관'!AH44+'서부 배수관 '!AH44+'유성 배수관 '!AH44+'대덕 배수관 '!AH44</f>
        <v>2634.92</v>
      </c>
      <c r="AI44" s="1020">
        <f>'동부 배수관 '!AI44+'중부 배수관'!AI44+'서부 배수관 '!AI44+'유성 배수관 '!AI44+'대덕 배수관 '!AI44</f>
        <v>0</v>
      </c>
      <c r="AJ44" s="1020">
        <f>'동부 배수관 '!AJ44+'중부 배수관'!AJ44+'서부 배수관 '!AJ44+'유성 배수관 '!AJ44+'대덕 배수관 '!AJ44</f>
        <v>0</v>
      </c>
      <c r="AK44" s="1020">
        <f>'동부 배수관 '!AK44+'중부 배수관'!AK44+'서부 배수관 '!AK44+'유성 배수관 '!AK44+'대덕 배수관 '!AK44</f>
        <v>0</v>
      </c>
    </row>
    <row r="45" spans="1:37" s="104" customFormat="1" ht="20.25" customHeight="1" x14ac:dyDescent="0.15">
      <c r="A45" s="3106"/>
      <c r="B45" s="1017" t="s">
        <v>283</v>
      </c>
      <c r="C45" s="1019">
        <f t="shared" si="20"/>
        <v>831.58999999999992</v>
      </c>
      <c r="D45" s="1020">
        <f>'동부 배수관 '!D45+'중부 배수관'!D45+'서부 배수관 '!D45+'유성 배수관 '!D45+'대덕 배수관 '!D45</f>
        <v>823.81999999999994</v>
      </c>
      <c r="E45" s="1020">
        <f>'동부 배수관 '!E45+'중부 배수관'!E45+'서부 배수관 '!E45+'유성 배수관 '!E45+'대덕 배수관 '!E45</f>
        <v>0.74</v>
      </c>
      <c r="F45" s="1020">
        <f>'동부 배수관 '!F45+'중부 배수관'!F45+'서부 배수관 '!F45+'유성 배수관 '!F45+'대덕 배수관 '!F45</f>
        <v>7.03</v>
      </c>
      <c r="G45" s="1020">
        <f>'동부 배수관 '!G45+'중부 배수관'!G45+'서부 배수관 '!G45+'유성 배수관 '!G45+'대덕 배수관 '!G45</f>
        <v>0</v>
      </c>
      <c r="H45" s="1020">
        <f>'동부 배수관 '!H45+'중부 배수관'!H45+'서부 배수관 '!H45+'유성 배수관 '!H45+'대덕 배수관 '!H45</f>
        <v>0</v>
      </c>
      <c r="I45" s="1020">
        <f>'동부 배수관 '!I45+'중부 배수관'!I45+'서부 배수관 '!I45+'유성 배수관 '!I45+'대덕 배수관 '!I45</f>
        <v>0</v>
      </c>
      <c r="J45" s="1020">
        <f>'동부 배수관 '!J45+'중부 배수관'!J45+'서부 배수관 '!J45+'유성 배수관 '!J45+'대덕 배수관 '!J45</f>
        <v>0</v>
      </c>
      <c r="K45" s="1020">
        <f>'동부 배수관 '!K45+'중부 배수관'!K45+'서부 배수관 '!K45+'유성 배수관 '!K45+'대덕 배수관 '!K45</f>
        <v>0</v>
      </c>
      <c r="L45" s="1020">
        <f>'동부 배수관 '!L45+'중부 배수관'!L45+'서부 배수관 '!L45+'유성 배수관 '!L45+'대덕 배수관 '!L45</f>
        <v>0</v>
      </c>
      <c r="M45" s="1020">
        <f>'동부 배수관 '!M45+'중부 배수관'!M45+'서부 배수관 '!M45+'유성 배수관 '!M45+'대덕 배수관 '!M45</f>
        <v>0</v>
      </c>
      <c r="N45" s="1020">
        <f>'동부 배수관 '!N45+'중부 배수관'!N45+'서부 배수관 '!N45+'유성 배수관 '!N45+'대덕 배수관 '!N45</f>
        <v>0</v>
      </c>
      <c r="O45" s="1020">
        <f>'동부 배수관 '!O45+'중부 배수관'!O45+'서부 배수관 '!O45+'유성 배수관 '!O45+'대덕 배수관 '!O45</f>
        <v>0</v>
      </c>
      <c r="P45" s="1020">
        <f>'동부 배수관 '!P45+'중부 배수관'!P45+'서부 배수관 '!P45+'유성 배수관 '!P45+'대덕 배수관 '!P45</f>
        <v>0</v>
      </c>
      <c r="Q45" s="1020">
        <f>'동부 배수관 '!Q45+'중부 배수관'!Q45+'서부 배수관 '!Q45+'유성 배수관 '!Q45+'대덕 배수관 '!Q45</f>
        <v>0</v>
      </c>
      <c r="R45" s="1020">
        <f>'동부 배수관 '!R45+'중부 배수관'!R45+'서부 배수관 '!R45+'유성 배수관 '!R45+'대덕 배수관 '!R45</f>
        <v>0</v>
      </c>
      <c r="S45" s="1020">
        <f>'동부 배수관 '!S45+'중부 배수관'!S45+'서부 배수관 '!S45+'유성 배수관 '!S45+'대덕 배수관 '!S45</f>
        <v>0</v>
      </c>
      <c r="T45" s="1020">
        <f>'동부 배수관 '!T45+'중부 배수관'!T45+'서부 배수관 '!T45+'유성 배수관 '!T45+'대덕 배수관 '!T45</f>
        <v>0</v>
      </c>
      <c r="U45" s="1020">
        <f>'동부 배수관 '!U45+'중부 배수관'!U45+'서부 배수관 '!U45+'유성 배수관 '!U45+'대덕 배수관 '!U45</f>
        <v>0</v>
      </c>
      <c r="V45" s="1020">
        <f>'동부 배수관 '!V45+'중부 배수관'!V45+'서부 배수관 '!V45+'유성 배수관 '!V45+'대덕 배수관 '!V45</f>
        <v>0</v>
      </c>
      <c r="W45" s="1020">
        <f>'동부 배수관 '!W45+'중부 배수관'!W45+'서부 배수관 '!W45+'유성 배수관 '!W45+'대덕 배수관 '!W45</f>
        <v>0</v>
      </c>
      <c r="X45" s="1020">
        <f>'동부 배수관 '!X45+'중부 배수관'!X45+'서부 배수관 '!X45+'유성 배수관 '!X45+'대덕 배수관 '!X45</f>
        <v>0</v>
      </c>
      <c r="Y45" s="1020">
        <f>'동부 배수관 '!Y45+'중부 배수관'!Y45+'서부 배수관 '!Y45+'유성 배수관 '!Y45+'대덕 배수관 '!Y45</f>
        <v>0</v>
      </c>
      <c r="Z45" s="1020">
        <f>'동부 배수관 '!Z45+'중부 배수관'!Z45+'서부 배수관 '!Z45+'유성 배수관 '!Z45+'대덕 배수관 '!Z45</f>
        <v>0</v>
      </c>
      <c r="AA45" s="1020">
        <f>'동부 배수관 '!AA45+'중부 배수관'!AA45+'서부 배수관 '!AA45+'유성 배수관 '!AA45+'대덕 배수관 '!AA45</f>
        <v>0</v>
      </c>
      <c r="AB45" s="1020">
        <f>'동부 배수관 '!AB45+'중부 배수관'!AB45+'서부 배수관 '!AB45+'유성 배수관 '!AB45+'대덕 배수관 '!AB45</f>
        <v>0</v>
      </c>
      <c r="AC45" s="1020">
        <f>'동부 배수관 '!AC45+'중부 배수관'!AC45+'서부 배수관 '!AC45+'유성 배수관 '!AC45+'대덕 배수관 '!AC45</f>
        <v>0</v>
      </c>
      <c r="AD45" s="1020">
        <f>'동부 배수관 '!AD45+'중부 배수관'!AD45+'서부 배수관 '!AD45+'유성 배수관 '!AD45+'대덕 배수관 '!AD45</f>
        <v>0</v>
      </c>
      <c r="AE45" s="1020">
        <f>'동부 배수관 '!AE45+'중부 배수관'!AE45+'서부 배수관 '!AE45+'유성 배수관 '!AE45+'대덕 배수관 '!AE45</f>
        <v>0</v>
      </c>
      <c r="AF45" s="1020">
        <f>'동부 배수관 '!AF45+'중부 배수관'!AF45+'서부 배수관 '!AF45+'유성 배수관 '!AF45+'대덕 배수관 '!AF45</f>
        <v>0</v>
      </c>
      <c r="AG45" s="1020">
        <f>'동부 배수관 '!AG45+'중부 배수관'!AG45+'서부 배수관 '!AG45+'유성 배수관 '!AG45+'대덕 배수관 '!AG45</f>
        <v>0</v>
      </c>
      <c r="AH45" s="1020">
        <f>'동부 배수관 '!AH45+'중부 배수관'!AH45+'서부 배수관 '!AH45+'유성 배수관 '!AH45+'대덕 배수관 '!AH45</f>
        <v>0</v>
      </c>
      <c r="AI45" s="1020">
        <f>'동부 배수관 '!AI45+'중부 배수관'!AI45+'서부 배수관 '!AI45+'유성 배수관 '!AI45+'대덕 배수관 '!AI45</f>
        <v>0</v>
      </c>
      <c r="AJ45" s="1020">
        <f>'동부 배수관 '!AJ45+'중부 배수관'!AJ45+'서부 배수관 '!AJ45+'유성 배수관 '!AJ45+'대덕 배수관 '!AJ45</f>
        <v>0</v>
      </c>
      <c r="AK45" s="1020">
        <f>'동부 배수관 '!AK45+'중부 배수관'!AK45+'서부 배수관 '!AK45+'유성 배수관 '!AK45+'대덕 배수관 '!AK45</f>
        <v>0</v>
      </c>
    </row>
    <row r="46" spans="1:37" s="104" customFormat="1" ht="20.25" customHeight="1" x14ac:dyDescent="0.15">
      <c r="A46" s="3106"/>
      <c r="B46" s="1017" t="s">
        <v>284</v>
      </c>
      <c r="C46" s="1019">
        <f t="shared" si="20"/>
        <v>15042.44</v>
      </c>
      <c r="D46" s="1020">
        <f>'동부 배수관 '!D46+'중부 배수관'!D46+'서부 배수관 '!D46+'유성 배수관 '!D46+'대덕 배수관 '!D46</f>
        <v>0</v>
      </c>
      <c r="E46" s="1020">
        <f>'동부 배수관 '!E46+'중부 배수관'!E46+'서부 배수관 '!E46+'유성 배수관 '!E46+'대덕 배수관 '!E46</f>
        <v>0</v>
      </c>
      <c r="F46" s="1020">
        <f>'동부 배수관 '!F46+'중부 배수관'!F46+'서부 배수관 '!F46+'유성 배수관 '!F46+'대덕 배수관 '!F46</f>
        <v>0.41</v>
      </c>
      <c r="G46" s="1020">
        <f>'동부 배수관 '!G46+'중부 배수관'!G46+'서부 배수관 '!G46+'유성 배수관 '!G46+'대덕 배수관 '!G46</f>
        <v>0</v>
      </c>
      <c r="H46" s="1020">
        <f>'동부 배수관 '!H46+'중부 배수관'!H46+'서부 배수관 '!H46+'유성 배수관 '!H46+'대덕 배수관 '!H46</f>
        <v>0</v>
      </c>
      <c r="I46" s="1020">
        <f>'동부 배수관 '!I46+'중부 배수관'!I46+'서부 배수관 '!I46+'유성 배수관 '!I46+'대덕 배수관 '!I46</f>
        <v>769.29</v>
      </c>
      <c r="J46" s="1020">
        <f>'동부 배수관 '!J46+'중부 배수관'!J46+'서부 배수관 '!J46+'유성 배수관 '!J46+'대덕 배수관 '!J46</f>
        <v>695.13000000000011</v>
      </c>
      <c r="K46" s="1020">
        <f>'동부 배수관 '!K46+'중부 배수관'!K46+'서부 배수관 '!K46+'유성 배수관 '!K46+'대덕 배수관 '!K46</f>
        <v>16.21</v>
      </c>
      <c r="L46" s="1020">
        <f>'동부 배수관 '!L46+'중부 배수관'!L46+'서부 배수관 '!L46+'유성 배수관 '!L46+'대덕 배수관 '!L46</f>
        <v>430.56000000000006</v>
      </c>
      <c r="M46" s="1020">
        <f>'동부 배수관 '!M46+'중부 배수관'!M46+'서부 배수관 '!M46+'유성 배수관 '!M46+'대덕 배수관 '!M46</f>
        <v>814.9</v>
      </c>
      <c r="N46" s="1020">
        <f>'동부 배수관 '!N46+'중부 배수관'!N46+'서부 배수관 '!N46+'유성 배수관 '!N46+'대덕 배수관 '!N46</f>
        <v>3002.46</v>
      </c>
      <c r="O46" s="1020">
        <f>'동부 배수관 '!O46+'중부 배수관'!O46+'서부 배수관 '!O46+'유성 배수관 '!O46+'대덕 배수관 '!O46</f>
        <v>784.16000000000008</v>
      </c>
      <c r="P46" s="1020">
        <f>'동부 배수관 '!P46+'중부 배수관'!P46+'서부 배수관 '!P46+'유성 배수관 '!P46+'대덕 배수관 '!P46</f>
        <v>3930.8999999999996</v>
      </c>
      <c r="Q46" s="1020">
        <f>'동부 배수관 '!Q46+'중부 배수관'!Q46+'서부 배수관 '!Q46+'유성 배수관 '!Q46+'대덕 배수관 '!Q46</f>
        <v>1066.6500000000001</v>
      </c>
      <c r="R46" s="1020">
        <f>'동부 배수관 '!R46+'중부 배수관'!R46+'서부 배수관 '!R46+'유성 배수관 '!R46+'대덕 배수관 '!R46</f>
        <v>64.180000000000007</v>
      </c>
      <c r="S46" s="1020">
        <f>'동부 배수관 '!S46+'중부 배수관'!S46+'서부 배수관 '!S46+'유성 배수관 '!S46+'대덕 배수관 '!S46</f>
        <v>989.25</v>
      </c>
      <c r="T46" s="1020">
        <f>'동부 배수관 '!T46+'중부 배수관'!T46+'서부 배수관 '!T46+'유성 배수관 '!T46+'대덕 배수관 '!T46</f>
        <v>1476.35</v>
      </c>
      <c r="U46" s="1020">
        <f>'동부 배수관 '!U46+'중부 배수관'!U46+'서부 배수관 '!U46+'유성 배수관 '!U46+'대덕 배수관 '!U46</f>
        <v>584.73</v>
      </c>
      <c r="V46" s="1020">
        <f>'동부 배수관 '!V46+'중부 배수관'!V46+'서부 배수관 '!V46+'유성 배수관 '!V46+'대덕 배수관 '!V46</f>
        <v>126.39</v>
      </c>
      <c r="W46" s="1020">
        <f>'동부 배수관 '!W46+'중부 배수관'!W46+'서부 배수관 '!W46+'유성 배수관 '!W46+'대덕 배수관 '!W46</f>
        <v>0</v>
      </c>
      <c r="X46" s="1020">
        <f>'동부 배수관 '!X46+'중부 배수관'!X46+'서부 배수관 '!X46+'유성 배수관 '!X46+'대덕 배수관 '!X46</f>
        <v>90.87</v>
      </c>
      <c r="Y46" s="1020">
        <f>'동부 배수관 '!Y46+'중부 배수관'!Y46+'서부 배수관 '!Y46+'유성 배수관 '!Y46+'대덕 배수관 '!Y46</f>
        <v>0</v>
      </c>
      <c r="Z46" s="1020">
        <f>'동부 배수관 '!Z46+'중부 배수관'!Z46+'서부 배수관 '!Z46+'유성 배수관 '!Z46+'대덕 배수관 '!Z46</f>
        <v>0</v>
      </c>
      <c r="AA46" s="1020">
        <f>'동부 배수관 '!AA46+'중부 배수관'!AA46+'서부 배수관 '!AA46+'유성 배수관 '!AA46+'대덕 배수관 '!AA46</f>
        <v>0</v>
      </c>
      <c r="AB46" s="1020">
        <f>'동부 배수관 '!AB46+'중부 배수관'!AB46+'서부 배수관 '!AB46+'유성 배수관 '!AB46+'대덕 배수관 '!AB46</f>
        <v>0</v>
      </c>
      <c r="AC46" s="1020">
        <f>'동부 배수관 '!AC46+'중부 배수관'!AC46+'서부 배수관 '!AC46+'유성 배수관 '!AC46+'대덕 배수관 '!AC46</f>
        <v>200</v>
      </c>
      <c r="AD46" s="1020">
        <f>'동부 배수관 '!AD46+'중부 배수관'!AD46+'서부 배수관 '!AD46+'유성 배수관 '!AD46+'대덕 배수관 '!AD46</f>
        <v>0</v>
      </c>
      <c r="AE46" s="1020">
        <f>'동부 배수관 '!AE46+'중부 배수관'!AE46+'서부 배수관 '!AE46+'유성 배수관 '!AE46+'대덕 배수관 '!AE46</f>
        <v>0</v>
      </c>
      <c r="AF46" s="1020">
        <f>'동부 배수관 '!AF46+'중부 배수관'!AF46+'서부 배수관 '!AF46+'유성 배수관 '!AF46+'대덕 배수관 '!AF46</f>
        <v>0</v>
      </c>
      <c r="AG46" s="1020">
        <f>'동부 배수관 '!AG46+'중부 배수관'!AG46+'서부 배수관 '!AG46+'유성 배수관 '!AG46+'대덕 배수관 '!AG46</f>
        <v>0</v>
      </c>
      <c r="AH46" s="1020">
        <f>'동부 배수관 '!AH46+'중부 배수관'!AH46+'서부 배수관 '!AH46+'유성 배수관 '!AH46+'대덕 배수관 '!AH46</f>
        <v>0</v>
      </c>
      <c r="AI46" s="1020">
        <f>'동부 배수관 '!AI46+'중부 배수관'!AI46+'서부 배수관 '!AI46+'유성 배수관 '!AI46+'대덕 배수관 '!AI46</f>
        <v>0</v>
      </c>
      <c r="AJ46" s="1020">
        <f>'동부 배수관 '!AJ46+'중부 배수관'!AJ46+'서부 배수관 '!AJ46+'유성 배수관 '!AJ46+'대덕 배수관 '!AJ46</f>
        <v>0</v>
      </c>
      <c r="AK46" s="1020">
        <f>'동부 배수관 '!AK46+'중부 배수관'!AK46+'서부 배수관 '!AK46+'유성 배수관 '!AK46+'대덕 배수관 '!AK46</f>
        <v>0</v>
      </c>
    </row>
    <row r="47" spans="1:37" s="104" customFormat="1" ht="20.25" customHeight="1" x14ac:dyDescent="0.15">
      <c r="A47" s="3106"/>
      <c r="B47" s="1015" t="s">
        <v>847</v>
      </c>
      <c r="C47" s="1019">
        <f t="shared" si="20"/>
        <v>3310.66</v>
      </c>
      <c r="D47" s="1020">
        <f>'동부 배수관 '!D47+'중부 배수관'!D47+'서부 배수관 '!D47+'유성 배수관 '!D47+'대덕 배수관 '!D47</f>
        <v>0</v>
      </c>
      <c r="E47" s="1020">
        <f>'동부 배수관 '!E47+'중부 배수관'!E47+'서부 배수관 '!E47+'유성 배수관 '!E47+'대덕 배수관 '!E47</f>
        <v>0</v>
      </c>
      <c r="F47" s="1020">
        <f>'동부 배수관 '!F47+'중부 배수관'!F47+'서부 배수관 '!F47+'유성 배수관 '!F47+'대덕 배수관 '!F47</f>
        <v>0</v>
      </c>
      <c r="G47" s="1020">
        <f>'동부 배수관 '!G47+'중부 배수관'!G47+'서부 배수관 '!G47+'유성 배수관 '!G47+'대덕 배수관 '!G47</f>
        <v>0</v>
      </c>
      <c r="H47" s="1020">
        <f>'동부 배수관 '!H47+'중부 배수관'!H47+'서부 배수관 '!H47+'유성 배수관 '!H47+'대덕 배수관 '!H47</f>
        <v>0</v>
      </c>
      <c r="I47" s="1020">
        <f>'동부 배수관 '!I47+'중부 배수관'!I47+'서부 배수관 '!I47+'유성 배수관 '!I47+'대덕 배수관 '!I47</f>
        <v>0</v>
      </c>
      <c r="J47" s="1020">
        <f>'동부 배수관 '!J47+'중부 배수관'!J47+'서부 배수관 '!J47+'유성 배수관 '!J47+'대덕 배수관 '!J47</f>
        <v>0</v>
      </c>
      <c r="K47" s="1020">
        <f>'동부 배수관 '!K47+'중부 배수관'!K47+'서부 배수관 '!K47+'유성 배수관 '!K47+'대덕 배수관 '!K47</f>
        <v>0</v>
      </c>
      <c r="L47" s="1020">
        <f>'동부 배수관 '!L47+'중부 배수관'!L47+'서부 배수관 '!L47+'유성 배수관 '!L47+'대덕 배수관 '!L47</f>
        <v>0</v>
      </c>
      <c r="M47" s="1020">
        <f>'동부 배수관 '!M47+'중부 배수관'!M47+'서부 배수관 '!M47+'유성 배수관 '!M47+'대덕 배수관 '!M47</f>
        <v>0</v>
      </c>
      <c r="N47" s="1020">
        <f>'동부 배수관 '!N47+'중부 배수관'!N47+'서부 배수관 '!N47+'유성 배수관 '!N47+'대덕 배수관 '!N47</f>
        <v>0</v>
      </c>
      <c r="O47" s="1020">
        <f>'동부 배수관 '!O47+'중부 배수관'!O47+'서부 배수관 '!O47+'유성 배수관 '!O47+'대덕 배수관 '!O47</f>
        <v>0</v>
      </c>
      <c r="P47" s="1020">
        <f>'동부 배수관 '!P47+'중부 배수관'!P47+'서부 배수관 '!P47+'유성 배수관 '!P47+'대덕 배수관 '!P47</f>
        <v>0</v>
      </c>
      <c r="Q47" s="1020">
        <f>'동부 배수관 '!Q47+'중부 배수관'!Q47+'서부 배수관 '!Q47+'유성 배수관 '!Q47+'대덕 배수관 '!Q47</f>
        <v>0</v>
      </c>
      <c r="R47" s="1020">
        <f>'동부 배수관 '!R47+'중부 배수관'!R47+'서부 배수관 '!R47+'유성 배수관 '!R47+'대덕 배수관 '!R47</f>
        <v>0</v>
      </c>
      <c r="S47" s="1020">
        <f>'동부 배수관 '!S47+'중부 배수관'!S47+'서부 배수관 '!S47+'유성 배수관 '!S47+'대덕 배수관 '!S47</f>
        <v>0</v>
      </c>
      <c r="T47" s="1020">
        <f>'동부 배수관 '!T47+'중부 배수관'!T47+'서부 배수관 '!T47+'유성 배수관 '!T47+'대덕 배수관 '!T47</f>
        <v>0</v>
      </c>
      <c r="U47" s="1020">
        <f>'동부 배수관 '!U47+'중부 배수관'!U47+'서부 배수관 '!U47+'유성 배수관 '!U47+'대덕 배수관 '!U47</f>
        <v>0</v>
      </c>
      <c r="V47" s="1020">
        <f>'동부 배수관 '!V47+'중부 배수관'!V47+'서부 배수관 '!V47+'유성 배수관 '!V47+'대덕 배수관 '!V47</f>
        <v>0</v>
      </c>
      <c r="W47" s="1020">
        <f>'동부 배수관 '!W47+'중부 배수관'!W47+'서부 배수관 '!W47+'유성 배수관 '!W47+'대덕 배수관 '!W47</f>
        <v>0</v>
      </c>
      <c r="X47" s="1020">
        <f>'동부 배수관 '!X47+'중부 배수관'!X47+'서부 배수관 '!X47+'유성 배수관 '!X47+'대덕 배수관 '!X47</f>
        <v>0</v>
      </c>
      <c r="Y47" s="1020">
        <f>'동부 배수관 '!Y47+'중부 배수관'!Y47+'서부 배수관 '!Y47+'유성 배수관 '!Y47+'대덕 배수관 '!Y47</f>
        <v>0</v>
      </c>
      <c r="Z47" s="1020">
        <f>'동부 배수관 '!Z47+'중부 배수관'!Z47+'서부 배수관 '!Z47+'유성 배수관 '!Z47+'대덕 배수관 '!Z47</f>
        <v>0</v>
      </c>
      <c r="AA47" s="1020">
        <f>'동부 배수관 '!AA47+'중부 배수관'!AA47+'서부 배수관 '!AA47+'유성 배수관 '!AA47+'대덕 배수관 '!AA47</f>
        <v>0</v>
      </c>
      <c r="AB47" s="1020">
        <f>'동부 배수관 '!AB47+'중부 배수관'!AB47+'서부 배수관 '!AB47+'유성 배수관 '!AB47+'대덕 배수관 '!AB47</f>
        <v>0</v>
      </c>
      <c r="AC47" s="1020">
        <f>'동부 배수관 '!AC47+'중부 배수관'!AC47+'서부 배수관 '!AC47+'유성 배수관 '!AC47+'대덕 배수관 '!AC47</f>
        <v>0</v>
      </c>
      <c r="AD47" s="1020">
        <f>'동부 배수관 '!AD47+'중부 배수관'!AD47+'서부 배수관 '!AD47+'유성 배수관 '!AD47+'대덕 배수관 '!AD47</f>
        <v>0</v>
      </c>
      <c r="AE47" s="1020">
        <f>'동부 배수관 '!AE47+'중부 배수관'!AE47+'서부 배수관 '!AE47+'유성 배수관 '!AE47+'대덕 배수관 '!AE47</f>
        <v>0</v>
      </c>
      <c r="AF47" s="1020">
        <f>'동부 배수관 '!AF47+'중부 배수관'!AF47+'서부 배수관 '!AF47+'유성 배수관 '!AF47+'대덕 배수관 '!AF47</f>
        <v>0</v>
      </c>
      <c r="AG47" s="1020">
        <f>'동부 배수관 '!AG47+'중부 배수관'!AG47+'서부 배수관 '!AG47+'유성 배수관 '!AG47+'대덕 배수관 '!AG47</f>
        <v>0</v>
      </c>
      <c r="AH47" s="1020">
        <f>'동부 배수관 '!AH47+'중부 배수관'!AH47+'서부 배수관 '!AH47+'유성 배수관 '!AH47+'대덕 배수관 '!AH47</f>
        <v>0</v>
      </c>
      <c r="AI47" s="1020">
        <f>'동부 배수관 '!AI47+'중부 배수관'!AI47+'서부 배수관 '!AI47+'유성 배수관 '!AI47+'대덕 배수관 '!AI47</f>
        <v>0</v>
      </c>
      <c r="AJ47" s="1020">
        <f>'동부 배수관 '!AJ47+'중부 배수관'!AJ47+'서부 배수관 '!AJ47+'유성 배수관 '!AJ47+'대덕 배수관 '!AJ47</f>
        <v>0</v>
      </c>
      <c r="AK47" s="1020">
        <f>'동부 배수관 '!AK47+'중부 배수관'!AK47+'서부 배수관 '!AK47+'유성 배수관 '!AK47+'대덕 배수관 '!AK47</f>
        <v>3310.66</v>
      </c>
    </row>
    <row r="48" spans="1:37" s="104" customFormat="1" ht="20.25" customHeight="1" x14ac:dyDescent="0.15">
      <c r="A48" s="3106"/>
      <c r="B48" s="1018" t="s">
        <v>1084</v>
      </c>
      <c r="C48" s="1019">
        <f t="shared" si="20"/>
        <v>4953.03</v>
      </c>
      <c r="D48" s="1020">
        <f>'동부 배수관 '!D48+'중부 배수관'!D48+'서부 배수관 '!D48+'유성 배수관 '!D48+'대덕 배수관 '!D48</f>
        <v>0</v>
      </c>
      <c r="E48" s="1020">
        <f>'동부 배수관 '!E48+'중부 배수관'!E48+'서부 배수관 '!E48+'유성 배수관 '!E48+'대덕 배수관 '!E48</f>
        <v>0</v>
      </c>
      <c r="F48" s="1020">
        <f>'동부 배수관 '!F48+'중부 배수관'!F48+'서부 배수관 '!F48+'유성 배수관 '!F48+'대덕 배수관 '!F48</f>
        <v>0</v>
      </c>
      <c r="G48" s="1020">
        <f>'동부 배수관 '!G48+'중부 배수관'!G48+'서부 배수관 '!G48+'유성 배수관 '!G48+'대덕 배수관 '!G48</f>
        <v>0</v>
      </c>
      <c r="H48" s="1020">
        <f>'동부 배수관 '!H48+'중부 배수관'!H48+'서부 배수관 '!H48+'유성 배수관 '!H48+'대덕 배수관 '!H48</f>
        <v>0</v>
      </c>
      <c r="I48" s="1020">
        <f>'동부 배수관 '!I48+'중부 배수관'!I48+'서부 배수관 '!I48+'유성 배수관 '!I48+'대덕 배수관 '!I48</f>
        <v>0</v>
      </c>
      <c r="J48" s="1020">
        <f>'동부 배수관 '!J48+'중부 배수관'!J48+'서부 배수관 '!J48+'유성 배수관 '!J48+'대덕 배수관 '!J48</f>
        <v>0</v>
      </c>
      <c r="K48" s="1020">
        <f>'동부 배수관 '!K48+'중부 배수관'!K48+'서부 배수관 '!K48+'유성 배수관 '!K48+'대덕 배수관 '!K48</f>
        <v>0</v>
      </c>
      <c r="L48" s="1020">
        <f>'동부 배수관 '!L48+'중부 배수관'!L48+'서부 배수관 '!L48+'유성 배수관 '!L48+'대덕 배수관 '!L48</f>
        <v>0</v>
      </c>
      <c r="M48" s="1020">
        <f>'동부 배수관 '!M48+'중부 배수관'!M48+'서부 배수관 '!M48+'유성 배수관 '!M48+'대덕 배수관 '!M48</f>
        <v>0</v>
      </c>
      <c r="N48" s="1020">
        <f>'동부 배수관 '!N48+'중부 배수관'!N48+'서부 배수관 '!N48+'유성 배수관 '!N48+'대덕 배수관 '!N48</f>
        <v>0</v>
      </c>
      <c r="O48" s="1020">
        <f>'동부 배수관 '!O48+'중부 배수관'!O48+'서부 배수관 '!O48+'유성 배수관 '!O48+'대덕 배수관 '!O48</f>
        <v>0</v>
      </c>
      <c r="P48" s="1020">
        <f>'동부 배수관 '!P48+'중부 배수관'!P48+'서부 배수관 '!P48+'유성 배수관 '!P48+'대덕 배수관 '!P48</f>
        <v>0</v>
      </c>
      <c r="Q48" s="1020">
        <f>'동부 배수관 '!Q48+'중부 배수관'!Q48+'서부 배수관 '!Q48+'유성 배수관 '!Q48+'대덕 배수관 '!Q48</f>
        <v>0</v>
      </c>
      <c r="R48" s="1020">
        <f>'동부 배수관 '!R48+'중부 배수관'!R48+'서부 배수관 '!R48+'유성 배수관 '!R48+'대덕 배수관 '!R48</f>
        <v>0</v>
      </c>
      <c r="S48" s="1020">
        <f>'동부 배수관 '!S48+'중부 배수관'!S48+'서부 배수관 '!S48+'유성 배수관 '!S48+'대덕 배수관 '!S48</f>
        <v>440.76</v>
      </c>
      <c r="T48" s="1020">
        <f>'동부 배수관 '!T48+'중부 배수관'!T48+'서부 배수관 '!T48+'유성 배수관 '!T48+'대덕 배수관 '!T48</f>
        <v>0</v>
      </c>
      <c r="U48" s="1020">
        <f>'동부 배수관 '!U48+'중부 배수관'!U48+'서부 배수관 '!U48+'유성 배수관 '!U48+'대덕 배수관 '!U48</f>
        <v>1780.51</v>
      </c>
      <c r="V48" s="1020">
        <f>'동부 배수관 '!V48+'중부 배수관'!V48+'서부 배수관 '!V48+'유성 배수관 '!V48+'대덕 배수관 '!V48</f>
        <v>0</v>
      </c>
      <c r="W48" s="1020">
        <f>'동부 배수관 '!W48+'중부 배수관'!W48+'서부 배수관 '!W48+'유성 배수관 '!W48+'대덕 배수관 '!W48</f>
        <v>0</v>
      </c>
      <c r="X48" s="1020">
        <f>'동부 배수관 '!X48+'중부 배수관'!X48+'서부 배수관 '!X48+'유성 배수관 '!X48+'대덕 배수관 '!X48</f>
        <v>0</v>
      </c>
      <c r="Y48" s="1020">
        <f>'동부 배수관 '!Y48+'중부 배수관'!Y48+'서부 배수관 '!Y48+'유성 배수관 '!Y48+'대덕 배수관 '!Y48</f>
        <v>7.62</v>
      </c>
      <c r="Z48" s="1020">
        <f>'동부 배수관 '!Z48+'중부 배수관'!Z48+'서부 배수관 '!Z48+'유성 배수관 '!Z48+'대덕 배수관 '!Z48</f>
        <v>0</v>
      </c>
      <c r="AA48" s="1020">
        <f>'동부 배수관 '!AA48+'중부 배수관'!AA48+'서부 배수관 '!AA48+'유성 배수관 '!AA48+'대덕 배수관 '!AA48</f>
        <v>5.0599999999999996</v>
      </c>
      <c r="AB48" s="1020">
        <f>'동부 배수관 '!AB48+'중부 배수관'!AB48+'서부 배수관 '!AB48+'유성 배수관 '!AB48+'대덕 배수관 '!AB48</f>
        <v>0</v>
      </c>
      <c r="AC48" s="1020">
        <f>'동부 배수관 '!AC48+'중부 배수관'!AC48+'서부 배수관 '!AC48+'유성 배수관 '!AC48+'대덕 배수관 '!AC48</f>
        <v>0</v>
      </c>
      <c r="AD48" s="1020">
        <f>'동부 배수관 '!AD48+'중부 배수관'!AD48+'서부 배수관 '!AD48+'유성 배수관 '!AD48+'대덕 배수관 '!AD48</f>
        <v>0</v>
      </c>
      <c r="AE48" s="1020">
        <f>'동부 배수관 '!AE48+'중부 배수관'!AE48+'서부 배수관 '!AE48+'유성 배수관 '!AE48+'대덕 배수관 '!AE48</f>
        <v>1.02</v>
      </c>
      <c r="AF48" s="1020">
        <f>'동부 배수관 '!AF48+'중부 배수관'!AF48+'서부 배수관 '!AF48+'유성 배수관 '!AF48+'대덕 배수관 '!AF48</f>
        <v>0</v>
      </c>
      <c r="AG48" s="1020">
        <f>'동부 배수관 '!AG48+'중부 배수관'!AG48+'서부 배수관 '!AG48+'유성 배수관 '!AG48+'대덕 배수관 '!AG48</f>
        <v>0</v>
      </c>
      <c r="AH48" s="1020">
        <f>'동부 배수관 '!AH48+'중부 배수관'!AH48+'서부 배수관 '!AH48+'유성 배수관 '!AH48+'대덕 배수관 '!AH48</f>
        <v>869.81</v>
      </c>
      <c r="AI48" s="1020">
        <f>'동부 배수관 '!AI48+'중부 배수관'!AI48+'서부 배수관 '!AI48+'유성 배수관 '!AI48+'대덕 배수관 '!AI48</f>
        <v>581.67000000000007</v>
      </c>
      <c r="AJ48" s="1020">
        <f>'동부 배수관 '!AJ48+'중부 배수관'!AJ48+'서부 배수관 '!AJ48+'유성 배수관 '!AJ48+'대덕 배수관 '!AJ48</f>
        <v>363.42999999999995</v>
      </c>
      <c r="AK48" s="1020">
        <f>'동부 배수관 '!AK48+'중부 배수관'!AK48+'서부 배수관 '!AK48+'유성 배수관 '!AK48+'대덕 배수관 '!AK48</f>
        <v>903.15</v>
      </c>
    </row>
    <row r="49" spans="1:37" s="104" customFormat="1" ht="19.5" customHeight="1" x14ac:dyDescent="0.15">
      <c r="A49" s="3106">
        <v>250</v>
      </c>
      <c r="B49" s="854" t="s">
        <v>46</v>
      </c>
      <c r="C49" s="613">
        <f>SUM(D49:AK49)</f>
        <v>31439.59</v>
      </c>
      <c r="D49" s="613">
        <f>SUM(D50:D56)</f>
        <v>4171.08</v>
      </c>
      <c r="E49" s="613">
        <f t="shared" ref="E49:AG49" si="21">SUM(E50:E56)</f>
        <v>1498.26</v>
      </c>
      <c r="F49" s="613">
        <f t="shared" si="21"/>
        <v>1412.4</v>
      </c>
      <c r="G49" s="613">
        <f t="shared" si="21"/>
        <v>0</v>
      </c>
      <c r="H49" s="613">
        <f t="shared" si="21"/>
        <v>378.69</v>
      </c>
      <c r="I49" s="613">
        <f t="shared" si="21"/>
        <v>2363.34</v>
      </c>
      <c r="J49" s="613">
        <f t="shared" si="21"/>
        <v>2328</v>
      </c>
      <c r="K49" s="613">
        <f t="shared" si="21"/>
        <v>1392.72</v>
      </c>
      <c r="L49" s="613">
        <f t="shared" si="21"/>
        <v>952.09999999999991</v>
      </c>
      <c r="M49" s="613">
        <f t="shared" si="21"/>
        <v>787.56</v>
      </c>
      <c r="N49" s="613">
        <f t="shared" si="21"/>
        <v>6274.3399999999992</v>
      </c>
      <c r="O49" s="613">
        <f t="shared" si="21"/>
        <v>749.48</v>
      </c>
      <c r="P49" s="613">
        <f t="shared" si="21"/>
        <v>2264.4499999999998</v>
      </c>
      <c r="Q49" s="613">
        <f t="shared" si="21"/>
        <v>1184.3899999999999</v>
      </c>
      <c r="R49" s="613">
        <f t="shared" si="21"/>
        <v>63.01</v>
      </c>
      <c r="S49" s="613">
        <f t="shared" si="21"/>
        <v>2100.0500000000002</v>
      </c>
      <c r="T49" s="613">
        <f t="shared" si="21"/>
        <v>48.25</v>
      </c>
      <c r="U49" s="613">
        <f t="shared" si="21"/>
        <v>0.66</v>
      </c>
      <c r="V49" s="613">
        <f t="shared" si="21"/>
        <v>508.60999999999996</v>
      </c>
      <c r="W49" s="613">
        <f t="shared" si="21"/>
        <v>100.56</v>
      </c>
      <c r="X49" s="613">
        <f t="shared" si="21"/>
        <v>3.78</v>
      </c>
      <c r="Y49" s="613">
        <f t="shared" si="21"/>
        <v>646.06000000000006</v>
      </c>
      <c r="Z49" s="613">
        <f t="shared" si="21"/>
        <v>170.79999999999998</v>
      </c>
      <c r="AA49" s="613">
        <f t="shared" si="21"/>
        <v>125</v>
      </c>
      <c r="AB49" s="613">
        <f t="shared" si="21"/>
        <v>287.75</v>
      </c>
      <c r="AC49" s="613">
        <f t="shared" si="21"/>
        <v>30.41</v>
      </c>
      <c r="AD49" s="613">
        <f t="shared" si="21"/>
        <v>4.41</v>
      </c>
      <c r="AE49" s="613">
        <f t="shared" si="21"/>
        <v>1.74</v>
      </c>
      <c r="AF49" s="613">
        <f t="shared" si="21"/>
        <v>19.12</v>
      </c>
      <c r="AG49" s="613">
        <f t="shared" si="21"/>
        <v>1297.77</v>
      </c>
      <c r="AH49" s="613">
        <f>SUM(AH50:AH56)</f>
        <v>13.589999999999998</v>
      </c>
      <c r="AI49" s="613">
        <f>SUM(AI50:AI56)</f>
        <v>5.8900000000000006</v>
      </c>
      <c r="AJ49" s="613">
        <f>SUM(AJ50:AJ56)</f>
        <v>104.49</v>
      </c>
      <c r="AK49" s="613">
        <f>SUM(AK50:AK56)</f>
        <v>150.83000000000001</v>
      </c>
    </row>
    <row r="50" spans="1:37" s="104" customFormat="1" ht="20.25" customHeight="1" x14ac:dyDescent="0.15">
      <c r="A50" s="3106"/>
      <c r="B50" s="1015" t="s">
        <v>793</v>
      </c>
      <c r="C50" s="1019">
        <f>SUM(D50:AK50)</f>
        <v>2368.79</v>
      </c>
      <c r="D50" s="1020">
        <f>'동부 배수관 '!D50+'중부 배수관'!D50+'서부 배수관 '!D50+'유성 배수관 '!D50+'대덕 배수관 '!D50</f>
        <v>1995</v>
      </c>
      <c r="E50" s="1020">
        <f>'동부 배수관 '!E50+'중부 배수관'!E50+'서부 배수관 '!E50+'유성 배수관 '!E50+'대덕 배수관 '!E50</f>
        <v>0</v>
      </c>
      <c r="F50" s="1020">
        <f>'동부 배수관 '!F50+'중부 배수관'!F50+'서부 배수관 '!F50+'유성 배수관 '!F50+'대덕 배수관 '!F50</f>
        <v>0</v>
      </c>
      <c r="G50" s="1020">
        <f>'동부 배수관 '!G50+'중부 배수관'!G50+'서부 배수관 '!G50+'유성 배수관 '!G50+'대덕 배수관 '!G50</f>
        <v>0</v>
      </c>
      <c r="H50" s="1020">
        <f>'동부 배수관 '!H50+'중부 배수관'!H50+'서부 배수관 '!H50+'유성 배수관 '!H50+'대덕 배수관 '!H50</f>
        <v>373.79</v>
      </c>
      <c r="I50" s="1020">
        <f>'동부 배수관 '!I50+'중부 배수관'!I50+'서부 배수관 '!I50+'유성 배수관 '!I50+'대덕 배수관 '!I50</f>
        <v>0</v>
      </c>
      <c r="J50" s="1020">
        <f>'동부 배수관 '!J50+'중부 배수관'!J50+'서부 배수관 '!J50+'유성 배수관 '!J50+'대덕 배수관 '!J50</f>
        <v>0</v>
      </c>
      <c r="K50" s="1020">
        <f>'동부 배수관 '!K50+'중부 배수관'!K50+'서부 배수관 '!K50+'유성 배수관 '!K50+'대덕 배수관 '!K50</f>
        <v>0</v>
      </c>
      <c r="L50" s="1020">
        <f>'동부 배수관 '!L50+'중부 배수관'!L50+'서부 배수관 '!L50+'유성 배수관 '!L50+'대덕 배수관 '!L50</f>
        <v>0</v>
      </c>
      <c r="M50" s="1020">
        <f>'동부 배수관 '!M50+'중부 배수관'!M50+'서부 배수관 '!M50+'유성 배수관 '!M50+'대덕 배수관 '!M50</f>
        <v>0</v>
      </c>
      <c r="N50" s="1020">
        <f>'동부 배수관 '!N50+'중부 배수관'!N50+'서부 배수관 '!N50+'유성 배수관 '!N50+'대덕 배수관 '!N50</f>
        <v>0</v>
      </c>
      <c r="O50" s="1020">
        <f>'동부 배수관 '!O50+'중부 배수관'!O50+'서부 배수관 '!O50+'유성 배수관 '!O50+'대덕 배수관 '!O50</f>
        <v>0</v>
      </c>
      <c r="P50" s="1020">
        <f>'동부 배수관 '!P50+'중부 배수관'!P50+'서부 배수관 '!P50+'유성 배수관 '!P50+'대덕 배수관 '!P50</f>
        <v>0</v>
      </c>
      <c r="Q50" s="1020">
        <f>'동부 배수관 '!Q50+'중부 배수관'!Q50+'서부 배수관 '!Q50+'유성 배수관 '!Q50+'대덕 배수관 '!Q50</f>
        <v>0</v>
      </c>
      <c r="R50" s="1020">
        <f>'동부 배수관 '!R50+'중부 배수관'!R50+'서부 배수관 '!R50+'유성 배수관 '!R50+'대덕 배수관 '!R50</f>
        <v>0</v>
      </c>
      <c r="S50" s="1020">
        <f>'동부 배수관 '!S50+'중부 배수관'!S50+'서부 배수관 '!S50+'유성 배수관 '!S50+'대덕 배수관 '!S50</f>
        <v>0</v>
      </c>
      <c r="T50" s="1020">
        <f>'동부 배수관 '!T50+'중부 배수관'!T50+'서부 배수관 '!T50+'유성 배수관 '!T50+'대덕 배수관 '!T50</f>
        <v>0</v>
      </c>
      <c r="U50" s="1020">
        <f>'동부 배수관 '!U50+'중부 배수관'!U50+'서부 배수관 '!U50+'유성 배수관 '!U50+'대덕 배수관 '!U50</f>
        <v>0</v>
      </c>
      <c r="V50" s="1020">
        <f>'동부 배수관 '!V50+'중부 배수관'!V50+'서부 배수관 '!V50+'유성 배수관 '!V50+'대덕 배수관 '!V50</f>
        <v>0</v>
      </c>
      <c r="W50" s="1020">
        <f>'동부 배수관 '!W50+'중부 배수관'!W50+'서부 배수관 '!W50+'유성 배수관 '!W50+'대덕 배수관 '!W50</f>
        <v>0</v>
      </c>
      <c r="X50" s="1020">
        <f>'동부 배수관 '!X50+'중부 배수관'!X50+'서부 배수관 '!X50+'유성 배수관 '!X50+'대덕 배수관 '!X50</f>
        <v>0</v>
      </c>
      <c r="Y50" s="1020">
        <f>'동부 배수관 '!Y50+'중부 배수관'!Y50+'서부 배수관 '!Y50+'유성 배수관 '!Y50+'대덕 배수관 '!Y50</f>
        <v>0</v>
      </c>
      <c r="Z50" s="1020">
        <f>'동부 배수관 '!Z50+'중부 배수관'!Z50+'서부 배수관 '!Z50+'유성 배수관 '!Z50+'대덕 배수관 '!Z50</f>
        <v>0</v>
      </c>
      <c r="AA50" s="1020">
        <f>'동부 배수관 '!AA50+'중부 배수관'!AA50+'서부 배수관 '!AA50+'유성 배수관 '!AA50+'대덕 배수관 '!AA50</f>
        <v>0</v>
      </c>
      <c r="AB50" s="1020">
        <f>'동부 배수관 '!AB50+'중부 배수관'!AB50+'서부 배수관 '!AB50+'유성 배수관 '!AB50+'대덕 배수관 '!AB50</f>
        <v>0</v>
      </c>
      <c r="AC50" s="1020">
        <f>'동부 배수관 '!AC50+'중부 배수관'!AC50+'서부 배수관 '!AC50+'유성 배수관 '!AC50+'대덕 배수관 '!AC50</f>
        <v>0</v>
      </c>
      <c r="AD50" s="1020">
        <f>'동부 배수관 '!AD50+'중부 배수관'!AD50+'서부 배수관 '!AD50+'유성 배수관 '!AD50+'대덕 배수관 '!AD50</f>
        <v>0</v>
      </c>
      <c r="AE50" s="1020">
        <f>'동부 배수관 '!AE50+'중부 배수관'!AE50+'서부 배수관 '!AE50+'유성 배수관 '!AE50+'대덕 배수관 '!AE50</f>
        <v>0</v>
      </c>
      <c r="AF50" s="1020">
        <f>'동부 배수관 '!AF50+'중부 배수관'!AF50+'서부 배수관 '!AF50+'유성 배수관 '!AF50+'대덕 배수관 '!AF50</f>
        <v>0</v>
      </c>
      <c r="AG50" s="1020">
        <f>'동부 배수관 '!AG50+'중부 배수관'!AG50+'서부 배수관 '!AG50+'유성 배수관 '!AG50+'대덕 배수관 '!AG50</f>
        <v>0</v>
      </c>
      <c r="AH50" s="1020">
        <f>'동부 배수관 '!AH50+'중부 배수관'!AH50+'서부 배수관 '!AH50+'유성 배수관 '!AH50+'대덕 배수관 '!AH50</f>
        <v>0</v>
      </c>
      <c r="AI50" s="1020">
        <f>'동부 배수관 '!AI50+'중부 배수관'!AI50+'서부 배수관 '!AI50+'유성 배수관 '!AI50+'대덕 배수관 '!AI50</f>
        <v>0</v>
      </c>
      <c r="AJ50" s="1020">
        <f>'동부 배수관 '!AJ50+'중부 배수관'!AJ50+'서부 배수관 '!AJ50+'유성 배수관 '!AJ50+'대덕 배수관 '!AJ50</f>
        <v>0</v>
      </c>
      <c r="AK50" s="1020">
        <f>'동부 배수관 '!AK50+'중부 배수관'!AK50+'서부 배수관 '!AK50+'유성 배수관 '!AK50+'대덕 배수관 '!AK50</f>
        <v>0</v>
      </c>
    </row>
    <row r="51" spans="1:37" s="104" customFormat="1" ht="20.25" customHeight="1" x14ac:dyDescent="0.15">
      <c r="A51" s="3106"/>
      <c r="B51" s="1015" t="s">
        <v>792</v>
      </c>
      <c r="C51" s="1019">
        <f t="shared" ref="C51:C57" si="22">SUM(D51:AK51)</f>
        <v>5372.2</v>
      </c>
      <c r="D51" s="1020">
        <f>'동부 배수관 '!D51+'중부 배수관'!D51+'서부 배수관 '!D51+'유성 배수관 '!D51+'대덕 배수관 '!D51</f>
        <v>2147.23</v>
      </c>
      <c r="E51" s="1020">
        <f>'동부 배수관 '!E51+'중부 배수관'!E51+'서부 배수관 '!E51+'유성 배수관 '!E51+'대덕 배수관 '!E51</f>
        <v>1498.26</v>
      </c>
      <c r="F51" s="1020">
        <f>'동부 배수관 '!F51+'중부 배수관'!F51+'서부 배수관 '!F51+'유성 배수관 '!F51+'대덕 배수관 '!F51</f>
        <v>1412.4</v>
      </c>
      <c r="G51" s="1020">
        <f>'동부 배수관 '!G51+'중부 배수관'!G51+'서부 배수관 '!G51+'유성 배수관 '!G51+'대덕 배수관 '!G51</f>
        <v>0</v>
      </c>
      <c r="H51" s="1020">
        <f>'동부 배수관 '!H51+'중부 배수관'!H51+'서부 배수관 '!H51+'유성 배수관 '!H51+'대덕 배수관 '!H51</f>
        <v>0</v>
      </c>
      <c r="I51" s="1020">
        <f>'동부 배수관 '!I51+'중부 배수관'!I51+'서부 배수관 '!I51+'유성 배수관 '!I51+'대덕 배수관 '!I51</f>
        <v>0</v>
      </c>
      <c r="J51" s="1020">
        <f>'동부 배수관 '!J51+'중부 배수관'!J51+'서부 배수관 '!J51+'유성 배수관 '!J51+'대덕 배수관 '!J51</f>
        <v>0</v>
      </c>
      <c r="K51" s="1020">
        <f>'동부 배수관 '!K51+'중부 배수관'!K51+'서부 배수관 '!K51+'유성 배수관 '!K51+'대덕 배수관 '!K51</f>
        <v>0</v>
      </c>
      <c r="L51" s="1020">
        <f>'동부 배수관 '!L51+'중부 배수관'!L51+'서부 배수관 '!L51+'유성 배수관 '!L51+'대덕 배수관 '!L51</f>
        <v>0</v>
      </c>
      <c r="M51" s="1020">
        <f>'동부 배수관 '!M51+'중부 배수관'!M51+'서부 배수관 '!M51+'유성 배수관 '!M51+'대덕 배수관 '!M51</f>
        <v>314.31</v>
      </c>
      <c r="N51" s="1020">
        <f>'동부 배수관 '!N51+'중부 배수관'!N51+'서부 배수관 '!N51+'유성 배수관 '!N51+'대덕 배수관 '!N51</f>
        <v>0</v>
      </c>
      <c r="O51" s="1020">
        <f>'동부 배수관 '!O51+'중부 배수관'!O51+'서부 배수관 '!O51+'유성 배수관 '!O51+'대덕 배수관 '!O51</f>
        <v>0</v>
      </c>
      <c r="P51" s="1020">
        <f>'동부 배수관 '!P51+'중부 배수관'!P51+'서부 배수관 '!P51+'유성 배수관 '!P51+'대덕 배수관 '!P51</f>
        <v>0</v>
      </c>
      <c r="Q51" s="1020">
        <f>'동부 배수관 '!Q51+'중부 배수관'!Q51+'서부 배수관 '!Q51+'유성 배수관 '!Q51+'대덕 배수관 '!Q51</f>
        <v>0</v>
      </c>
      <c r="R51" s="1020">
        <f>'동부 배수관 '!R51+'중부 배수관'!R51+'서부 배수관 '!R51+'유성 배수관 '!R51+'대덕 배수관 '!R51</f>
        <v>0</v>
      </c>
      <c r="S51" s="1020">
        <f>'동부 배수관 '!S51+'중부 배수관'!S51+'서부 배수관 '!S51+'유성 배수관 '!S51+'대덕 배수관 '!S51</f>
        <v>0</v>
      </c>
      <c r="T51" s="1020">
        <f>'동부 배수관 '!T51+'중부 배수관'!T51+'서부 배수관 '!T51+'유성 배수관 '!T51+'대덕 배수관 '!T51</f>
        <v>0</v>
      </c>
      <c r="U51" s="1020">
        <f>'동부 배수관 '!U51+'중부 배수관'!U51+'서부 배수관 '!U51+'유성 배수관 '!U51+'대덕 배수관 '!U51</f>
        <v>0</v>
      </c>
      <c r="V51" s="1020">
        <f>'동부 배수관 '!V51+'중부 배수관'!V51+'서부 배수관 '!V51+'유성 배수관 '!V51+'대덕 배수관 '!V51</f>
        <v>0</v>
      </c>
      <c r="W51" s="1020">
        <f>'동부 배수관 '!W51+'중부 배수관'!W51+'서부 배수관 '!W51+'유성 배수관 '!W51+'대덕 배수관 '!W51</f>
        <v>0</v>
      </c>
      <c r="X51" s="1020">
        <f>'동부 배수관 '!X51+'중부 배수관'!X51+'서부 배수관 '!X51+'유성 배수관 '!X51+'대덕 배수관 '!X51</f>
        <v>0</v>
      </c>
      <c r="Y51" s="1020">
        <f>'동부 배수관 '!Y51+'중부 배수관'!Y51+'서부 배수관 '!Y51+'유성 배수관 '!Y51+'대덕 배수관 '!Y51</f>
        <v>0</v>
      </c>
      <c r="Z51" s="1020">
        <f>'동부 배수관 '!Z51+'중부 배수관'!Z51+'서부 배수관 '!Z51+'유성 배수관 '!Z51+'대덕 배수관 '!Z51</f>
        <v>0</v>
      </c>
      <c r="AA51" s="1020">
        <f>'동부 배수관 '!AA51+'중부 배수관'!AA51+'서부 배수관 '!AA51+'유성 배수관 '!AA51+'대덕 배수관 '!AA51</f>
        <v>0</v>
      </c>
      <c r="AB51" s="1020">
        <f>'동부 배수관 '!AB51+'중부 배수관'!AB51+'서부 배수관 '!AB51+'유성 배수관 '!AB51+'대덕 배수관 '!AB51</f>
        <v>0</v>
      </c>
      <c r="AC51" s="1020">
        <f>'동부 배수관 '!AC51+'중부 배수관'!AC51+'서부 배수관 '!AC51+'유성 배수관 '!AC51+'대덕 배수관 '!AC51</f>
        <v>0</v>
      </c>
      <c r="AD51" s="1020">
        <f>'동부 배수관 '!AD51+'중부 배수관'!AD51+'서부 배수관 '!AD51+'유성 배수관 '!AD51+'대덕 배수관 '!AD51</f>
        <v>0</v>
      </c>
      <c r="AE51" s="1020">
        <f>'동부 배수관 '!AE51+'중부 배수관'!AE51+'서부 배수관 '!AE51+'유성 배수관 '!AE51+'대덕 배수관 '!AE51</f>
        <v>0</v>
      </c>
      <c r="AF51" s="1020">
        <f>'동부 배수관 '!AF51+'중부 배수관'!AF51+'서부 배수관 '!AF51+'유성 배수관 '!AF51+'대덕 배수관 '!AF51</f>
        <v>0</v>
      </c>
      <c r="AG51" s="1020">
        <f>'동부 배수관 '!AG51+'중부 배수관'!AG51+'서부 배수관 '!AG51+'유성 배수관 '!AG51+'대덕 배수관 '!AG51</f>
        <v>0</v>
      </c>
      <c r="AH51" s="1020">
        <f>'동부 배수관 '!AH51+'중부 배수관'!AH51+'서부 배수관 '!AH51+'유성 배수관 '!AH51+'대덕 배수관 '!AH51</f>
        <v>0</v>
      </c>
      <c r="AI51" s="1020">
        <f>'동부 배수관 '!AI51+'중부 배수관'!AI51+'서부 배수관 '!AI51+'유성 배수관 '!AI51+'대덕 배수관 '!AI51</f>
        <v>0</v>
      </c>
      <c r="AJ51" s="1020">
        <f>'동부 배수관 '!AJ51+'중부 배수관'!AJ51+'서부 배수관 '!AJ51+'유성 배수관 '!AJ51+'대덕 배수관 '!AJ51</f>
        <v>0</v>
      </c>
      <c r="AK51" s="1020">
        <f>'동부 배수관 '!AK51+'중부 배수관'!AK51+'서부 배수관 '!AK51+'유성 배수관 '!AK51+'대덕 배수관 '!AK51</f>
        <v>0</v>
      </c>
    </row>
    <row r="52" spans="1:37" s="104" customFormat="1" ht="20.25" customHeight="1" x14ac:dyDescent="0.15">
      <c r="A52" s="3106"/>
      <c r="B52" s="1015" t="s">
        <v>974</v>
      </c>
      <c r="C52" s="1019">
        <f t="shared" si="22"/>
        <v>23219.579999999998</v>
      </c>
      <c r="D52" s="1020">
        <f>'동부 배수관 '!D52+'중부 배수관'!D52+'서부 배수관 '!D52+'유성 배수관 '!D52+'대덕 배수관 '!D52</f>
        <v>0</v>
      </c>
      <c r="E52" s="1020">
        <f>'동부 배수관 '!E52+'중부 배수관'!E52+'서부 배수관 '!E52+'유성 배수관 '!E52+'대덕 배수관 '!E52</f>
        <v>0</v>
      </c>
      <c r="F52" s="1020">
        <f>'동부 배수관 '!F52+'중부 배수관'!F52+'서부 배수관 '!F52+'유성 배수관 '!F52+'대덕 배수관 '!F52</f>
        <v>0</v>
      </c>
      <c r="G52" s="1020">
        <f>'동부 배수관 '!G52+'중부 배수관'!G52+'서부 배수관 '!G52+'유성 배수관 '!G52+'대덕 배수관 '!G52</f>
        <v>0</v>
      </c>
      <c r="H52" s="1020">
        <f>'동부 배수관 '!H52+'중부 배수관'!H52+'서부 배수관 '!H52+'유성 배수관 '!H52+'대덕 배수관 '!H52</f>
        <v>4.9000000000000004</v>
      </c>
      <c r="I52" s="1020">
        <f>'동부 배수관 '!I52+'중부 배수관'!I52+'서부 배수관 '!I52+'유성 배수관 '!I52+'대덕 배수관 '!I52</f>
        <v>2363.34</v>
      </c>
      <c r="J52" s="1020">
        <f>'동부 배수관 '!J52+'중부 배수관'!J52+'서부 배수관 '!J52+'유성 배수관 '!J52+'대덕 배수관 '!J52</f>
        <v>2327.61</v>
      </c>
      <c r="K52" s="1020">
        <f>'동부 배수관 '!K52+'중부 배수관'!K52+'서부 배수관 '!K52+'유성 배수관 '!K52+'대덕 배수관 '!K52</f>
        <v>1392.72</v>
      </c>
      <c r="L52" s="1020">
        <f>'동부 배수관 '!L52+'중부 배수관'!L52+'서부 배수관 '!L52+'유성 배수관 '!L52+'대덕 배수관 '!L52</f>
        <v>952.09999999999991</v>
      </c>
      <c r="M52" s="1020">
        <f>'동부 배수관 '!M52+'중부 배수관'!M52+'서부 배수관 '!M52+'유성 배수관 '!M52+'대덕 배수관 '!M52</f>
        <v>418.82</v>
      </c>
      <c r="N52" s="1020">
        <f>'동부 배수관 '!N52+'중부 배수관'!N52+'서부 배수관 '!N52+'유성 배수관 '!N52+'대덕 배수관 '!N52</f>
        <v>6274.3399999999992</v>
      </c>
      <c r="O52" s="1020">
        <f>'동부 배수관 '!O52+'중부 배수관'!O52+'서부 배수관 '!O52+'유성 배수관 '!O52+'대덕 배수관 '!O52</f>
        <v>749.48</v>
      </c>
      <c r="P52" s="1020">
        <f>'동부 배수관 '!P52+'중부 배수관'!P52+'서부 배수관 '!P52+'유성 배수관 '!P52+'대덕 배수관 '!P52</f>
        <v>2264.4499999999998</v>
      </c>
      <c r="Q52" s="1020">
        <f>'동부 배수관 '!Q52+'중부 배수관'!Q52+'서부 배수관 '!Q52+'유성 배수관 '!Q52+'대덕 배수관 '!Q52</f>
        <v>1184.3899999999999</v>
      </c>
      <c r="R52" s="1020">
        <f>'동부 배수관 '!R52+'중부 배수관'!R52+'서부 배수관 '!R52+'유성 배수관 '!R52+'대덕 배수관 '!R52</f>
        <v>63.01</v>
      </c>
      <c r="S52" s="1020">
        <f>'동부 배수관 '!S52+'중부 배수관'!S52+'서부 배수관 '!S52+'유성 배수관 '!S52+'대덕 배수관 '!S52</f>
        <v>2100.0500000000002</v>
      </c>
      <c r="T52" s="1020">
        <f>'동부 배수관 '!T52+'중부 배수관'!T52+'서부 배수관 '!T52+'유성 배수관 '!T52+'대덕 배수관 '!T52</f>
        <v>48.25</v>
      </c>
      <c r="U52" s="1020">
        <f>'동부 배수관 '!U52+'중부 배수관'!U52+'서부 배수관 '!U52+'유성 배수관 '!U52+'대덕 배수관 '!U52</f>
        <v>0.66</v>
      </c>
      <c r="V52" s="1020">
        <f>'동부 배수관 '!V52+'중부 배수관'!V52+'서부 배수관 '!V52+'유성 배수관 '!V52+'대덕 배수관 '!V52</f>
        <v>508.60999999999996</v>
      </c>
      <c r="W52" s="1020">
        <f>'동부 배수관 '!W52+'중부 배수관'!W52+'서부 배수관 '!W52+'유성 배수관 '!W52+'대덕 배수관 '!W52</f>
        <v>100.56</v>
      </c>
      <c r="X52" s="1020">
        <f>'동부 배수관 '!X52+'중부 배수관'!X52+'서부 배수관 '!X52+'유성 배수관 '!X52+'대덕 배수관 '!X52</f>
        <v>3.78</v>
      </c>
      <c r="Y52" s="1020">
        <f>'동부 배수관 '!Y52+'중부 배수관'!Y52+'서부 배수관 '!Y52+'유성 배수관 '!Y52+'대덕 배수관 '!Y52</f>
        <v>250.71</v>
      </c>
      <c r="Z52" s="1020">
        <f>'동부 배수관 '!Z52+'중부 배수관'!Z52+'서부 배수관 '!Z52+'유성 배수관 '!Z52+'대덕 배수관 '!Z52</f>
        <v>170.79999999999998</v>
      </c>
      <c r="AA52" s="1020">
        <f>'동부 배수관 '!AA52+'중부 배수관'!AA52+'서부 배수관 '!AA52+'유성 배수관 '!AA52+'대덕 배수관 '!AA52</f>
        <v>125</v>
      </c>
      <c r="AB52" s="1020">
        <f>'동부 배수관 '!AB52+'중부 배수관'!AB52+'서부 배수관 '!AB52+'유성 배수관 '!AB52+'대덕 배수관 '!AB52</f>
        <v>287.75</v>
      </c>
      <c r="AC52" s="1020">
        <f>'동부 배수관 '!AC52+'중부 배수관'!AC52+'서부 배수관 '!AC52+'유성 배수관 '!AC52+'대덕 배수관 '!AC52</f>
        <v>30.41</v>
      </c>
      <c r="AD52" s="1020">
        <f>'동부 배수관 '!AD52+'중부 배수관'!AD52+'서부 배수관 '!AD52+'유성 배수관 '!AD52+'대덕 배수관 '!AD52</f>
        <v>4.41</v>
      </c>
      <c r="AE52" s="1020">
        <f>'동부 배수관 '!AE52+'중부 배수관'!AE52+'서부 배수관 '!AE52+'유성 배수관 '!AE52+'대덕 배수관 '!AE52</f>
        <v>1.74</v>
      </c>
      <c r="AF52" s="1020">
        <f>'동부 배수관 '!AF52+'중부 배수관'!AF52+'서부 배수관 '!AF52+'유성 배수관 '!AF52+'대덕 배수관 '!AF52</f>
        <v>19.12</v>
      </c>
      <c r="AG52" s="1020">
        <f>'동부 배수관 '!AG52+'중부 배수관'!AG52+'서부 배수관 '!AG52+'유성 배수관 '!AG52+'대덕 배수관 '!AG52</f>
        <v>1297.77</v>
      </c>
      <c r="AH52" s="1020">
        <f>'동부 배수관 '!AH52+'중부 배수관'!AH52+'서부 배수관 '!AH52+'유성 배수관 '!AH52+'대덕 배수관 '!AH52</f>
        <v>13.589999999999998</v>
      </c>
      <c r="AI52" s="1020">
        <f>'동부 배수관 '!AI52+'중부 배수관'!AI52+'서부 배수관 '!AI52+'유성 배수관 '!AI52+'대덕 배수관 '!AI52</f>
        <v>5.8900000000000006</v>
      </c>
      <c r="AJ52" s="1020">
        <f>'동부 배수관 '!AJ52+'중부 배수관'!AJ52+'서부 배수관 '!AJ52+'유성 배수관 '!AJ52+'대덕 배수관 '!AJ52</f>
        <v>104.49</v>
      </c>
      <c r="AK52" s="1020">
        <f>'동부 배수관 '!AK52+'중부 배수관'!AK52+'서부 배수관 '!AK52+'유성 배수관 '!AK52+'대덕 배수관 '!AK52</f>
        <v>150.83000000000001</v>
      </c>
    </row>
    <row r="53" spans="1:37" s="104" customFormat="1" ht="20.25" customHeight="1" x14ac:dyDescent="0.15">
      <c r="A53" s="3106"/>
      <c r="B53" s="1015" t="s">
        <v>345</v>
      </c>
      <c r="C53" s="1019">
        <f t="shared" si="22"/>
        <v>395.35</v>
      </c>
      <c r="D53" s="1020">
        <f>'동부 배수관 '!D53+'중부 배수관'!D53+'서부 배수관 '!D53+'유성 배수관 '!D53+'대덕 배수관 '!D53</f>
        <v>0</v>
      </c>
      <c r="E53" s="1020">
        <f>'동부 배수관 '!E53+'중부 배수관'!E53+'서부 배수관 '!E53+'유성 배수관 '!E53+'대덕 배수관 '!E53</f>
        <v>0</v>
      </c>
      <c r="F53" s="1020">
        <f>'동부 배수관 '!F53+'중부 배수관'!F53+'서부 배수관 '!F53+'유성 배수관 '!F53+'대덕 배수관 '!F53</f>
        <v>0</v>
      </c>
      <c r="G53" s="1020">
        <f>'동부 배수관 '!G53+'중부 배수관'!G53+'서부 배수관 '!G53+'유성 배수관 '!G53+'대덕 배수관 '!G53</f>
        <v>0</v>
      </c>
      <c r="H53" s="1020">
        <f>'동부 배수관 '!H53+'중부 배수관'!H53+'서부 배수관 '!H53+'유성 배수관 '!H53+'대덕 배수관 '!H53</f>
        <v>0</v>
      </c>
      <c r="I53" s="1020">
        <f>'동부 배수관 '!I53+'중부 배수관'!I53+'서부 배수관 '!I53+'유성 배수관 '!I53+'대덕 배수관 '!I53</f>
        <v>0</v>
      </c>
      <c r="J53" s="1020">
        <f>'동부 배수관 '!J53+'중부 배수관'!J53+'서부 배수관 '!J53+'유성 배수관 '!J53+'대덕 배수관 '!J53</f>
        <v>0</v>
      </c>
      <c r="K53" s="1020">
        <f>'동부 배수관 '!K53+'중부 배수관'!K53+'서부 배수관 '!K53+'유성 배수관 '!K53+'대덕 배수관 '!K53</f>
        <v>0</v>
      </c>
      <c r="L53" s="1020">
        <f>'동부 배수관 '!L53+'중부 배수관'!L53+'서부 배수관 '!L53+'유성 배수관 '!L53+'대덕 배수관 '!L53</f>
        <v>0</v>
      </c>
      <c r="M53" s="1020">
        <f>'동부 배수관 '!M53+'중부 배수관'!M53+'서부 배수관 '!M53+'유성 배수관 '!M53+'대덕 배수관 '!M53</f>
        <v>0</v>
      </c>
      <c r="N53" s="1020">
        <f>'동부 배수관 '!N53+'중부 배수관'!N53+'서부 배수관 '!N53+'유성 배수관 '!N53+'대덕 배수관 '!N53</f>
        <v>0</v>
      </c>
      <c r="O53" s="1020">
        <f>'동부 배수관 '!O53+'중부 배수관'!O53+'서부 배수관 '!O53+'유성 배수관 '!O53+'대덕 배수관 '!O53</f>
        <v>0</v>
      </c>
      <c r="P53" s="1020">
        <f>'동부 배수관 '!P53+'중부 배수관'!P53+'서부 배수관 '!P53+'유성 배수관 '!P53+'대덕 배수관 '!P53</f>
        <v>0</v>
      </c>
      <c r="Q53" s="1020">
        <f>'동부 배수관 '!Q53+'중부 배수관'!Q53+'서부 배수관 '!Q53+'유성 배수관 '!Q53+'대덕 배수관 '!Q53</f>
        <v>0</v>
      </c>
      <c r="R53" s="1020">
        <f>'동부 배수관 '!R53+'중부 배수관'!R53+'서부 배수관 '!R53+'유성 배수관 '!R53+'대덕 배수관 '!R53</f>
        <v>0</v>
      </c>
      <c r="S53" s="1020">
        <f>'동부 배수관 '!S53+'중부 배수관'!S53+'서부 배수관 '!S53+'유성 배수관 '!S53+'대덕 배수관 '!S53</f>
        <v>0</v>
      </c>
      <c r="T53" s="1020">
        <f>'동부 배수관 '!T53+'중부 배수관'!T53+'서부 배수관 '!T53+'유성 배수관 '!T53+'대덕 배수관 '!T53</f>
        <v>0</v>
      </c>
      <c r="U53" s="1020">
        <f>'동부 배수관 '!U53+'중부 배수관'!U53+'서부 배수관 '!U53+'유성 배수관 '!U53+'대덕 배수관 '!U53</f>
        <v>0</v>
      </c>
      <c r="V53" s="1020">
        <f>'동부 배수관 '!V53+'중부 배수관'!V53+'서부 배수관 '!V53+'유성 배수관 '!V53+'대덕 배수관 '!V53</f>
        <v>0</v>
      </c>
      <c r="W53" s="1020">
        <f>'동부 배수관 '!W53+'중부 배수관'!W53+'서부 배수관 '!W53+'유성 배수관 '!W53+'대덕 배수관 '!W53</f>
        <v>0</v>
      </c>
      <c r="X53" s="1020">
        <f>'동부 배수관 '!X53+'중부 배수관'!X53+'서부 배수관 '!X53+'유성 배수관 '!X53+'대덕 배수관 '!X53</f>
        <v>0</v>
      </c>
      <c r="Y53" s="1020">
        <f>'동부 배수관 '!Y53+'중부 배수관'!Y53+'서부 배수관 '!Y53+'유성 배수관 '!Y53+'대덕 배수관 '!Y53</f>
        <v>395.35</v>
      </c>
      <c r="Z53" s="1020">
        <f>'동부 배수관 '!Z53+'중부 배수관'!Z53+'서부 배수관 '!Z53+'유성 배수관 '!Z53+'대덕 배수관 '!Z53</f>
        <v>0</v>
      </c>
      <c r="AA53" s="1020">
        <f>'동부 배수관 '!AA53+'중부 배수관'!AA53+'서부 배수관 '!AA53+'유성 배수관 '!AA53+'대덕 배수관 '!AA53</f>
        <v>0</v>
      </c>
      <c r="AB53" s="1020">
        <f>'동부 배수관 '!AB53+'중부 배수관'!AB53+'서부 배수관 '!AB53+'유성 배수관 '!AB53+'대덕 배수관 '!AB53</f>
        <v>0</v>
      </c>
      <c r="AC53" s="1020">
        <f>'동부 배수관 '!AC53+'중부 배수관'!AC53+'서부 배수관 '!AC53+'유성 배수관 '!AC53+'대덕 배수관 '!AC53</f>
        <v>0</v>
      </c>
      <c r="AD53" s="1020">
        <f>'동부 배수관 '!AD53+'중부 배수관'!AD53+'서부 배수관 '!AD53+'유성 배수관 '!AD53+'대덕 배수관 '!AD53</f>
        <v>0</v>
      </c>
      <c r="AE53" s="1020">
        <f>'동부 배수관 '!AE53+'중부 배수관'!AE53+'서부 배수관 '!AE53+'유성 배수관 '!AE53+'대덕 배수관 '!AE53</f>
        <v>0</v>
      </c>
      <c r="AF53" s="1020">
        <f>'동부 배수관 '!AF53+'중부 배수관'!AF53+'서부 배수관 '!AF53+'유성 배수관 '!AF53+'대덕 배수관 '!AF53</f>
        <v>0</v>
      </c>
      <c r="AG53" s="1020">
        <f>'동부 배수관 '!AG53+'중부 배수관'!AG53+'서부 배수관 '!AG53+'유성 배수관 '!AG53+'대덕 배수관 '!AG53</f>
        <v>0</v>
      </c>
      <c r="AH53" s="1020">
        <f>'동부 배수관 '!AH53+'중부 배수관'!AH53+'서부 배수관 '!AH53+'유성 배수관 '!AH53+'대덕 배수관 '!AH53</f>
        <v>0</v>
      </c>
      <c r="AI53" s="1020">
        <f>'동부 배수관 '!AI53+'중부 배수관'!AI53+'서부 배수관 '!AI53+'유성 배수관 '!AI53+'대덕 배수관 '!AI53</f>
        <v>0</v>
      </c>
      <c r="AJ53" s="1020">
        <f>'동부 배수관 '!AJ53+'중부 배수관'!AJ53+'서부 배수관 '!AJ53+'유성 배수관 '!AJ53+'대덕 배수관 '!AJ53</f>
        <v>0</v>
      </c>
      <c r="AK53" s="1020">
        <f>'동부 배수관 '!AK53+'중부 배수관'!AK53+'서부 배수관 '!AK53+'유성 배수관 '!AK53+'대덕 배수관 '!AK53</f>
        <v>0</v>
      </c>
    </row>
    <row r="54" spans="1:37" s="104" customFormat="1" ht="20.25" customHeight="1" x14ac:dyDescent="0.15">
      <c r="A54" s="3106"/>
      <c r="B54" s="1017" t="s">
        <v>283</v>
      </c>
      <c r="C54" s="1019">
        <f t="shared" si="22"/>
        <v>28.85</v>
      </c>
      <c r="D54" s="1020">
        <f>'동부 배수관 '!D54+'중부 배수관'!D54+'서부 배수관 '!D54+'유성 배수관 '!D54+'대덕 배수관 '!D54</f>
        <v>28.85</v>
      </c>
      <c r="E54" s="1020">
        <f>'동부 배수관 '!E54+'중부 배수관'!E54+'서부 배수관 '!E54+'유성 배수관 '!E54+'대덕 배수관 '!E54</f>
        <v>0</v>
      </c>
      <c r="F54" s="1020">
        <f>'동부 배수관 '!F54+'중부 배수관'!F54+'서부 배수관 '!F54+'유성 배수관 '!F54+'대덕 배수관 '!F54</f>
        <v>0</v>
      </c>
      <c r="G54" s="1020">
        <f>'동부 배수관 '!G54+'중부 배수관'!G54+'서부 배수관 '!G54+'유성 배수관 '!G54+'대덕 배수관 '!G54</f>
        <v>0</v>
      </c>
      <c r="H54" s="1020">
        <f>'동부 배수관 '!H54+'중부 배수관'!H54+'서부 배수관 '!H54+'유성 배수관 '!H54+'대덕 배수관 '!H54</f>
        <v>0</v>
      </c>
      <c r="I54" s="1020">
        <f>'동부 배수관 '!I54+'중부 배수관'!I54+'서부 배수관 '!I54+'유성 배수관 '!I54+'대덕 배수관 '!I54</f>
        <v>0</v>
      </c>
      <c r="J54" s="1020">
        <f>'동부 배수관 '!J54+'중부 배수관'!J54+'서부 배수관 '!J54+'유성 배수관 '!J54+'대덕 배수관 '!J54</f>
        <v>0</v>
      </c>
      <c r="K54" s="1020">
        <f>'동부 배수관 '!K54+'중부 배수관'!K54+'서부 배수관 '!K54+'유성 배수관 '!K54+'대덕 배수관 '!K54</f>
        <v>0</v>
      </c>
      <c r="L54" s="1020">
        <f>'동부 배수관 '!L54+'중부 배수관'!L54+'서부 배수관 '!L54+'유성 배수관 '!L54+'대덕 배수관 '!L54</f>
        <v>0</v>
      </c>
      <c r="M54" s="1020">
        <f>'동부 배수관 '!M54+'중부 배수관'!M54+'서부 배수관 '!M54+'유성 배수관 '!M54+'대덕 배수관 '!M54</f>
        <v>0</v>
      </c>
      <c r="N54" s="1020">
        <f>'동부 배수관 '!N54+'중부 배수관'!N54+'서부 배수관 '!N54+'유성 배수관 '!N54+'대덕 배수관 '!N54</f>
        <v>0</v>
      </c>
      <c r="O54" s="1020">
        <f>'동부 배수관 '!O54+'중부 배수관'!O54+'서부 배수관 '!O54+'유성 배수관 '!O54+'대덕 배수관 '!O54</f>
        <v>0</v>
      </c>
      <c r="P54" s="1020">
        <f>'동부 배수관 '!P54+'중부 배수관'!P54+'서부 배수관 '!P54+'유성 배수관 '!P54+'대덕 배수관 '!P54</f>
        <v>0</v>
      </c>
      <c r="Q54" s="1020">
        <f>'동부 배수관 '!Q54+'중부 배수관'!Q54+'서부 배수관 '!Q54+'유성 배수관 '!Q54+'대덕 배수관 '!Q54</f>
        <v>0</v>
      </c>
      <c r="R54" s="1020">
        <f>'동부 배수관 '!R54+'중부 배수관'!R54+'서부 배수관 '!R54+'유성 배수관 '!R54+'대덕 배수관 '!R54</f>
        <v>0</v>
      </c>
      <c r="S54" s="1020">
        <f>'동부 배수관 '!S54+'중부 배수관'!S54+'서부 배수관 '!S54+'유성 배수관 '!S54+'대덕 배수관 '!S54</f>
        <v>0</v>
      </c>
      <c r="T54" s="1020">
        <f>'동부 배수관 '!T54+'중부 배수관'!T54+'서부 배수관 '!T54+'유성 배수관 '!T54+'대덕 배수관 '!T54</f>
        <v>0</v>
      </c>
      <c r="U54" s="1020">
        <f>'동부 배수관 '!U54+'중부 배수관'!U54+'서부 배수관 '!U54+'유성 배수관 '!U54+'대덕 배수관 '!U54</f>
        <v>0</v>
      </c>
      <c r="V54" s="1020">
        <f>'동부 배수관 '!V54+'중부 배수관'!V54+'서부 배수관 '!V54+'유성 배수관 '!V54+'대덕 배수관 '!V54</f>
        <v>0</v>
      </c>
      <c r="W54" s="1020">
        <f>'동부 배수관 '!W54+'중부 배수관'!W54+'서부 배수관 '!W54+'유성 배수관 '!W54+'대덕 배수관 '!W54</f>
        <v>0</v>
      </c>
      <c r="X54" s="1020">
        <f>'동부 배수관 '!X54+'중부 배수관'!X54+'서부 배수관 '!X54+'유성 배수관 '!X54+'대덕 배수관 '!X54</f>
        <v>0</v>
      </c>
      <c r="Y54" s="1020">
        <f>'동부 배수관 '!Y54+'중부 배수관'!Y54+'서부 배수관 '!Y54+'유성 배수관 '!Y54+'대덕 배수관 '!Y54</f>
        <v>0</v>
      </c>
      <c r="Z54" s="1020">
        <f>'동부 배수관 '!Z54+'중부 배수관'!Z54+'서부 배수관 '!Z54+'유성 배수관 '!Z54+'대덕 배수관 '!Z54</f>
        <v>0</v>
      </c>
      <c r="AA54" s="1020">
        <f>'동부 배수관 '!AA54+'중부 배수관'!AA54+'서부 배수관 '!AA54+'유성 배수관 '!AA54+'대덕 배수관 '!AA54</f>
        <v>0</v>
      </c>
      <c r="AB54" s="1020">
        <f>'동부 배수관 '!AB54+'중부 배수관'!AB54+'서부 배수관 '!AB54+'유성 배수관 '!AB54+'대덕 배수관 '!AB54</f>
        <v>0</v>
      </c>
      <c r="AC54" s="1020">
        <f>'동부 배수관 '!AC54+'중부 배수관'!AC54+'서부 배수관 '!AC54+'유성 배수관 '!AC54+'대덕 배수관 '!AC54</f>
        <v>0</v>
      </c>
      <c r="AD54" s="1020">
        <f>'동부 배수관 '!AD54+'중부 배수관'!AD54+'서부 배수관 '!AD54+'유성 배수관 '!AD54+'대덕 배수관 '!AD54</f>
        <v>0</v>
      </c>
      <c r="AE54" s="1020">
        <f>'동부 배수관 '!AE54+'중부 배수관'!AE54+'서부 배수관 '!AE54+'유성 배수관 '!AE54+'대덕 배수관 '!AE54</f>
        <v>0</v>
      </c>
      <c r="AF54" s="1020">
        <f>'동부 배수관 '!AF54+'중부 배수관'!AF54+'서부 배수관 '!AF54+'유성 배수관 '!AF54+'대덕 배수관 '!AF54</f>
        <v>0</v>
      </c>
      <c r="AG54" s="1020">
        <f>'동부 배수관 '!AG54+'중부 배수관'!AG54+'서부 배수관 '!AG54+'유성 배수관 '!AG54+'대덕 배수관 '!AG54</f>
        <v>0</v>
      </c>
      <c r="AH54" s="1020">
        <f>'동부 배수관 '!AH54+'중부 배수관'!AH54+'서부 배수관 '!AH54+'유성 배수관 '!AH54+'대덕 배수관 '!AH54</f>
        <v>0</v>
      </c>
      <c r="AI54" s="1020">
        <f>'동부 배수관 '!AI54+'중부 배수관'!AI54+'서부 배수관 '!AI54+'유성 배수관 '!AI54+'대덕 배수관 '!AI54</f>
        <v>0</v>
      </c>
      <c r="AJ54" s="1020">
        <f>'동부 배수관 '!AJ54+'중부 배수관'!AJ54+'서부 배수관 '!AJ54+'유성 배수관 '!AJ54+'대덕 배수관 '!AJ54</f>
        <v>0</v>
      </c>
      <c r="AK54" s="1020">
        <f>'동부 배수관 '!AK54+'중부 배수관'!AK54+'서부 배수관 '!AK54+'유성 배수관 '!AK54+'대덕 배수관 '!AK54</f>
        <v>0</v>
      </c>
    </row>
    <row r="55" spans="1:37" s="104" customFormat="1" ht="20.25" customHeight="1" x14ac:dyDescent="0.15">
      <c r="A55" s="3106"/>
      <c r="B55" s="1017" t="s">
        <v>284</v>
      </c>
      <c r="C55" s="1019">
        <f t="shared" si="22"/>
        <v>54.82</v>
      </c>
      <c r="D55" s="1020">
        <f>'동부 배수관 '!D55+'중부 배수관'!D55+'서부 배수관 '!D55+'유성 배수관 '!D55+'대덕 배수관 '!D55</f>
        <v>0</v>
      </c>
      <c r="E55" s="1020">
        <f>'동부 배수관 '!E55+'중부 배수관'!E55+'서부 배수관 '!E55+'유성 배수관 '!E55+'대덕 배수관 '!E55</f>
        <v>0</v>
      </c>
      <c r="F55" s="1020">
        <f>'동부 배수관 '!F55+'중부 배수관'!F55+'서부 배수관 '!F55+'유성 배수관 '!F55+'대덕 배수관 '!F55</f>
        <v>0</v>
      </c>
      <c r="G55" s="1020">
        <f>'동부 배수관 '!G55+'중부 배수관'!G55+'서부 배수관 '!G55+'유성 배수관 '!G55+'대덕 배수관 '!G55</f>
        <v>0</v>
      </c>
      <c r="H55" s="1020">
        <f>'동부 배수관 '!H55+'중부 배수관'!H55+'서부 배수관 '!H55+'유성 배수관 '!H55+'대덕 배수관 '!H55</f>
        <v>0</v>
      </c>
      <c r="I55" s="1020">
        <f>'동부 배수관 '!I55+'중부 배수관'!I55+'서부 배수관 '!I55+'유성 배수관 '!I55+'대덕 배수관 '!I55</f>
        <v>0</v>
      </c>
      <c r="J55" s="1020">
        <f>'동부 배수관 '!J55+'중부 배수관'!J55+'서부 배수관 '!J55+'유성 배수관 '!J55+'대덕 배수관 '!J55</f>
        <v>0.39</v>
      </c>
      <c r="K55" s="1020">
        <f>'동부 배수관 '!K55+'중부 배수관'!K55+'서부 배수관 '!K55+'유성 배수관 '!K55+'대덕 배수관 '!K55</f>
        <v>0</v>
      </c>
      <c r="L55" s="1020">
        <f>'동부 배수관 '!L55+'중부 배수관'!L55+'서부 배수관 '!L55+'유성 배수관 '!L55+'대덕 배수관 '!L55</f>
        <v>0</v>
      </c>
      <c r="M55" s="1020">
        <f>'동부 배수관 '!M55+'중부 배수관'!M55+'서부 배수관 '!M55+'유성 배수관 '!M55+'대덕 배수관 '!M55</f>
        <v>54.43</v>
      </c>
      <c r="N55" s="1020">
        <f>'동부 배수관 '!N55+'중부 배수관'!N55+'서부 배수관 '!N55+'유성 배수관 '!N55+'대덕 배수관 '!N55</f>
        <v>0</v>
      </c>
      <c r="O55" s="1020">
        <f>'동부 배수관 '!O55+'중부 배수관'!O55+'서부 배수관 '!O55+'유성 배수관 '!O55+'대덕 배수관 '!O55</f>
        <v>0</v>
      </c>
      <c r="P55" s="1020">
        <f>'동부 배수관 '!P55+'중부 배수관'!P55+'서부 배수관 '!P55+'유성 배수관 '!P55+'대덕 배수관 '!P55</f>
        <v>0</v>
      </c>
      <c r="Q55" s="1020">
        <f>'동부 배수관 '!Q55+'중부 배수관'!Q55+'서부 배수관 '!Q55+'유성 배수관 '!Q55+'대덕 배수관 '!Q55</f>
        <v>0</v>
      </c>
      <c r="R55" s="1020">
        <f>'동부 배수관 '!R55+'중부 배수관'!R55+'서부 배수관 '!R55+'유성 배수관 '!R55+'대덕 배수관 '!R55</f>
        <v>0</v>
      </c>
      <c r="S55" s="1020">
        <f>'동부 배수관 '!S55+'중부 배수관'!S55+'서부 배수관 '!S55+'유성 배수관 '!S55+'대덕 배수관 '!S55</f>
        <v>0</v>
      </c>
      <c r="T55" s="1020">
        <f>'동부 배수관 '!T55+'중부 배수관'!T55+'서부 배수관 '!T55+'유성 배수관 '!T55+'대덕 배수관 '!T55</f>
        <v>0</v>
      </c>
      <c r="U55" s="1020">
        <f>'동부 배수관 '!U55+'중부 배수관'!U55+'서부 배수관 '!U55+'유성 배수관 '!U55+'대덕 배수관 '!U55</f>
        <v>0</v>
      </c>
      <c r="V55" s="1020">
        <f>'동부 배수관 '!V55+'중부 배수관'!V55+'서부 배수관 '!V55+'유성 배수관 '!V55+'대덕 배수관 '!V55</f>
        <v>0</v>
      </c>
      <c r="W55" s="1020">
        <f>'동부 배수관 '!W55+'중부 배수관'!W55+'서부 배수관 '!W55+'유성 배수관 '!W55+'대덕 배수관 '!W55</f>
        <v>0</v>
      </c>
      <c r="X55" s="1020">
        <f>'동부 배수관 '!X55+'중부 배수관'!X55+'서부 배수관 '!X55+'유성 배수관 '!X55+'대덕 배수관 '!X55</f>
        <v>0</v>
      </c>
      <c r="Y55" s="1020">
        <f>'동부 배수관 '!Y55+'중부 배수관'!Y55+'서부 배수관 '!Y55+'유성 배수관 '!Y55+'대덕 배수관 '!Y55</f>
        <v>0</v>
      </c>
      <c r="Z55" s="1020">
        <f>'동부 배수관 '!Z55+'중부 배수관'!Z55+'서부 배수관 '!Z55+'유성 배수관 '!Z55+'대덕 배수관 '!Z55</f>
        <v>0</v>
      </c>
      <c r="AA55" s="1020">
        <f>'동부 배수관 '!AA55+'중부 배수관'!AA55+'서부 배수관 '!AA55+'유성 배수관 '!AA55+'대덕 배수관 '!AA55</f>
        <v>0</v>
      </c>
      <c r="AB55" s="1020">
        <f>'동부 배수관 '!AB55+'중부 배수관'!AB55+'서부 배수관 '!AB55+'유성 배수관 '!AB55+'대덕 배수관 '!AB55</f>
        <v>0</v>
      </c>
      <c r="AC55" s="1020">
        <f>'동부 배수관 '!AC55+'중부 배수관'!AC55+'서부 배수관 '!AC55+'유성 배수관 '!AC55+'대덕 배수관 '!AC55</f>
        <v>0</v>
      </c>
      <c r="AD55" s="1020">
        <f>'동부 배수관 '!AD55+'중부 배수관'!AD55+'서부 배수관 '!AD55+'유성 배수관 '!AD55+'대덕 배수관 '!AD55</f>
        <v>0</v>
      </c>
      <c r="AE55" s="1020">
        <f>'동부 배수관 '!AE55+'중부 배수관'!AE55+'서부 배수관 '!AE55+'유성 배수관 '!AE55+'대덕 배수관 '!AE55</f>
        <v>0</v>
      </c>
      <c r="AF55" s="1020">
        <f>'동부 배수관 '!AF55+'중부 배수관'!AF55+'서부 배수관 '!AF55+'유성 배수관 '!AF55+'대덕 배수관 '!AF55</f>
        <v>0</v>
      </c>
      <c r="AG55" s="1020">
        <f>'동부 배수관 '!AG55+'중부 배수관'!AG55+'서부 배수관 '!AG55+'유성 배수관 '!AG55+'대덕 배수관 '!AG55</f>
        <v>0</v>
      </c>
      <c r="AH55" s="1020">
        <f>'동부 배수관 '!AH55+'중부 배수관'!AH55+'서부 배수관 '!AH55+'유성 배수관 '!AH55+'대덕 배수관 '!AH55</f>
        <v>0</v>
      </c>
      <c r="AI55" s="1020">
        <f>'동부 배수관 '!AI55+'중부 배수관'!AI55+'서부 배수관 '!AI55+'유성 배수관 '!AI55+'대덕 배수관 '!AI55</f>
        <v>0</v>
      </c>
      <c r="AJ55" s="1020">
        <f>'동부 배수관 '!AJ55+'중부 배수관'!AJ55+'서부 배수관 '!AJ55+'유성 배수관 '!AJ55+'대덕 배수관 '!AJ55</f>
        <v>0</v>
      </c>
      <c r="AK55" s="1020">
        <f>'동부 배수관 '!AK55+'중부 배수관'!AK55+'서부 배수관 '!AK55+'유성 배수관 '!AK55+'대덕 배수관 '!AK55</f>
        <v>0</v>
      </c>
    </row>
    <row r="56" spans="1:37" s="104" customFormat="1" ht="20.25" customHeight="1" x14ac:dyDescent="0.15">
      <c r="A56" s="3106"/>
      <c r="B56" s="1015" t="s">
        <v>847</v>
      </c>
      <c r="C56" s="1019">
        <f t="shared" si="22"/>
        <v>0</v>
      </c>
      <c r="D56" s="1020">
        <f>'동부 배수관 '!D56+'중부 배수관'!D56+'서부 배수관 '!D56+'유성 배수관 '!D56+'대덕 배수관 '!D56</f>
        <v>0</v>
      </c>
      <c r="E56" s="1020">
        <f>'동부 배수관 '!E56+'중부 배수관'!E56+'서부 배수관 '!E56+'유성 배수관 '!E56+'대덕 배수관 '!E56</f>
        <v>0</v>
      </c>
      <c r="F56" s="1020">
        <f>'동부 배수관 '!F56+'중부 배수관'!F56+'서부 배수관 '!F56+'유성 배수관 '!F56+'대덕 배수관 '!F56</f>
        <v>0</v>
      </c>
      <c r="G56" s="1020">
        <f>'동부 배수관 '!G56+'중부 배수관'!G56+'서부 배수관 '!G56+'유성 배수관 '!G56+'대덕 배수관 '!G56</f>
        <v>0</v>
      </c>
      <c r="H56" s="1020">
        <f>'동부 배수관 '!H56+'중부 배수관'!H56+'서부 배수관 '!H56+'유성 배수관 '!H56+'대덕 배수관 '!H56</f>
        <v>0</v>
      </c>
      <c r="I56" s="1020">
        <f>'동부 배수관 '!I56+'중부 배수관'!I56+'서부 배수관 '!I56+'유성 배수관 '!I56+'대덕 배수관 '!I56</f>
        <v>0</v>
      </c>
      <c r="J56" s="1020">
        <f>'동부 배수관 '!J56+'중부 배수관'!J56+'서부 배수관 '!J56+'유성 배수관 '!J56+'대덕 배수관 '!J56</f>
        <v>0</v>
      </c>
      <c r="K56" s="1020">
        <f>'동부 배수관 '!K56+'중부 배수관'!K56+'서부 배수관 '!K56+'유성 배수관 '!K56+'대덕 배수관 '!K56</f>
        <v>0</v>
      </c>
      <c r="L56" s="1020">
        <f>'동부 배수관 '!L56+'중부 배수관'!L56+'서부 배수관 '!L56+'유성 배수관 '!L56+'대덕 배수관 '!L56</f>
        <v>0</v>
      </c>
      <c r="M56" s="1020">
        <f>'동부 배수관 '!M56+'중부 배수관'!M56+'서부 배수관 '!M56+'유성 배수관 '!M56+'대덕 배수관 '!M56</f>
        <v>0</v>
      </c>
      <c r="N56" s="1020">
        <f>'동부 배수관 '!N56+'중부 배수관'!N56+'서부 배수관 '!N56+'유성 배수관 '!N56+'대덕 배수관 '!N56</f>
        <v>0</v>
      </c>
      <c r="O56" s="1020">
        <f>'동부 배수관 '!O56+'중부 배수관'!O56+'서부 배수관 '!O56+'유성 배수관 '!O56+'대덕 배수관 '!O56</f>
        <v>0</v>
      </c>
      <c r="P56" s="1020">
        <f>'동부 배수관 '!P56+'중부 배수관'!P56+'서부 배수관 '!P56+'유성 배수관 '!P56+'대덕 배수관 '!P56</f>
        <v>0</v>
      </c>
      <c r="Q56" s="1020">
        <f>'동부 배수관 '!Q56+'중부 배수관'!Q56+'서부 배수관 '!Q56+'유성 배수관 '!Q56+'대덕 배수관 '!Q56</f>
        <v>0</v>
      </c>
      <c r="R56" s="1020">
        <f>'동부 배수관 '!R56+'중부 배수관'!R56+'서부 배수관 '!R56+'유성 배수관 '!R56+'대덕 배수관 '!R56</f>
        <v>0</v>
      </c>
      <c r="S56" s="1020">
        <f>'동부 배수관 '!S56+'중부 배수관'!S56+'서부 배수관 '!S56+'유성 배수관 '!S56+'대덕 배수관 '!S56</f>
        <v>0</v>
      </c>
      <c r="T56" s="1020">
        <f>'동부 배수관 '!T56+'중부 배수관'!T56+'서부 배수관 '!T56+'유성 배수관 '!T56+'대덕 배수관 '!T56</f>
        <v>0</v>
      </c>
      <c r="U56" s="1020">
        <f>'동부 배수관 '!U56+'중부 배수관'!U56+'서부 배수관 '!U56+'유성 배수관 '!U56+'대덕 배수관 '!U56</f>
        <v>0</v>
      </c>
      <c r="V56" s="1020">
        <f>'동부 배수관 '!V56+'중부 배수관'!V56+'서부 배수관 '!V56+'유성 배수관 '!V56+'대덕 배수관 '!V56</f>
        <v>0</v>
      </c>
      <c r="W56" s="1020">
        <f>'동부 배수관 '!W56+'중부 배수관'!W56+'서부 배수관 '!W56+'유성 배수관 '!W56+'대덕 배수관 '!W56</f>
        <v>0</v>
      </c>
      <c r="X56" s="1020">
        <f>'동부 배수관 '!X56+'중부 배수관'!X56+'서부 배수관 '!X56+'유성 배수관 '!X56+'대덕 배수관 '!X56</f>
        <v>0</v>
      </c>
      <c r="Y56" s="1020">
        <f>'동부 배수관 '!Y56+'중부 배수관'!Y56+'서부 배수관 '!Y56+'유성 배수관 '!Y56+'대덕 배수관 '!Y56</f>
        <v>0</v>
      </c>
      <c r="Z56" s="1020">
        <f>'동부 배수관 '!Z56+'중부 배수관'!Z56+'서부 배수관 '!Z56+'유성 배수관 '!Z56+'대덕 배수관 '!Z56</f>
        <v>0</v>
      </c>
      <c r="AA56" s="1020">
        <f>'동부 배수관 '!AA56+'중부 배수관'!AA56+'서부 배수관 '!AA56+'유성 배수관 '!AA56+'대덕 배수관 '!AA56</f>
        <v>0</v>
      </c>
      <c r="AB56" s="1020">
        <f>'동부 배수관 '!AB56+'중부 배수관'!AB56+'서부 배수관 '!AB56+'유성 배수관 '!AB56+'대덕 배수관 '!AB56</f>
        <v>0</v>
      </c>
      <c r="AC56" s="1020">
        <f>'동부 배수관 '!AC56+'중부 배수관'!AC56+'서부 배수관 '!AC56+'유성 배수관 '!AC56+'대덕 배수관 '!AC56</f>
        <v>0</v>
      </c>
      <c r="AD56" s="1020">
        <f>'동부 배수관 '!AD56+'중부 배수관'!AD56+'서부 배수관 '!AD56+'유성 배수관 '!AD56+'대덕 배수관 '!AD56</f>
        <v>0</v>
      </c>
      <c r="AE56" s="1020">
        <f>'동부 배수관 '!AE56+'중부 배수관'!AE56+'서부 배수관 '!AE56+'유성 배수관 '!AE56+'대덕 배수관 '!AE56</f>
        <v>0</v>
      </c>
      <c r="AF56" s="1020">
        <f>'동부 배수관 '!AF56+'중부 배수관'!AF56+'서부 배수관 '!AF56+'유성 배수관 '!AF56+'대덕 배수관 '!AF56</f>
        <v>0</v>
      </c>
      <c r="AG56" s="1020">
        <f>'동부 배수관 '!AG56+'중부 배수관'!AG56+'서부 배수관 '!AG56+'유성 배수관 '!AG56+'대덕 배수관 '!AG56</f>
        <v>0</v>
      </c>
      <c r="AH56" s="1020">
        <f>'동부 배수관 '!AH56+'중부 배수관'!AH56+'서부 배수관 '!AH56+'유성 배수관 '!AH56+'대덕 배수관 '!AH56</f>
        <v>0</v>
      </c>
      <c r="AI56" s="1020">
        <f>'동부 배수관 '!AI56+'중부 배수관'!AI56+'서부 배수관 '!AI56+'유성 배수관 '!AI56+'대덕 배수관 '!AI56</f>
        <v>0</v>
      </c>
      <c r="AJ56" s="1020">
        <f>'동부 배수관 '!AJ56+'중부 배수관'!AJ56+'서부 배수관 '!AJ56+'유성 배수관 '!AJ56+'대덕 배수관 '!AJ56</f>
        <v>0</v>
      </c>
      <c r="AK56" s="1020">
        <f>'동부 배수관 '!AK56+'중부 배수관'!AK56+'서부 배수관 '!AK56+'유성 배수관 '!AK56+'대덕 배수관 '!AK56</f>
        <v>0</v>
      </c>
    </row>
    <row r="57" spans="1:37" s="104" customFormat="1" ht="20.25" customHeight="1" x14ac:dyDescent="0.15">
      <c r="A57" s="3106"/>
      <c r="B57" s="1018" t="s">
        <v>1084</v>
      </c>
      <c r="C57" s="1019">
        <f t="shared" si="22"/>
        <v>0</v>
      </c>
      <c r="D57" s="1020">
        <f>'동부 배수관 '!D57+'중부 배수관'!D57+'서부 배수관 '!D57+'유성 배수관 '!D57+'대덕 배수관 '!D57</f>
        <v>0</v>
      </c>
      <c r="E57" s="1020">
        <f>'동부 배수관 '!E57+'중부 배수관'!E57+'서부 배수관 '!E57+'유성 배수관 '!E57+'대덕 배수관 '!E57</f>
        <v>0</v>
      </c>
      <c r="F57" s="1020">
        <f>'동부 배수관 '!F57+'중부 배수관'!F57+'서부 배수관 '!F57+'유성 배수관 '!F57+'대덕 배수관 '!F57</f>
        <v>0</v>
      </c>
      <c r="G57" s="1020">
        <f>'동부 배수관 '!G57+'중부 배수관'!G57+'서부 배수관 '!G57+'유성 배수관 '!G57+'대덕 배수관 '!G57</f>
        <v>0</v>
      </c>
      <c r="H57" s="1020">
        <f>'동부 배수관 '!H57+'중부 배수관'!H57+'서부 배수관 '!H57+'유성 배수관 '!H57+'대덕 배수관 '!H57</f>
        <v>0</v>
      </c>
      <c r="I57" s="1020">
        <f>'동부 배수관 '!I57+'중부 배수관'!I57+'서부 배수관 '!I57+'유성 배수관 '!I57+'대덕 배수관 '!I57</f>
        <v>0</v>
      </c>
      <c r="J57" s="1020">
        <f>'동부 배수관 '!J57+'중부 배수관'!J57+'서부 배수관 '!J57+'유성 배수관 '!J57+'대덕 배수관 '!J57</f>
        <v>0</v>
      </c>
      <c r="K57" s="1020">
        <f>'동부 배수관 '!K57+'중부 배수관'!K57+'서부 배수관 '!K57+'유성 배수관 '!K57+'대덕 배수관 '!K57</f>
        <v>0</v>
      </c>
      <c r="L57" s="1020">
        <f>'동부 배수관 '!L57+'중부 배수관'!L57+'서부 배수관 '!L57+'유성 배수관 '!L57+'대덕 배수관 '!L57</f>
        <v>0</v>
      </c>
      <c r="M57" s="1020">
        <f>'동부 배수관 '!M57+'중부 배수관'!M57+'서부 배수관 '!M57+'유성 배수관 '!M57+'대덕 배수관 '!M57</f>
        <v>0</v>
      </c>
      <c r="N57" s="1020">
        <f>'동부 배수관 '!N57+'중부 배수관'!N57+'서부 배수관 '!N57+'유성 배수관 '!N57+'대덕 배수관 '!N57</f>
        <v>0</v>
      </c>
      <c r="O57" s="1020">
        <f>'동부 배수관 '!O57+'중부 배수관'!O57+'서부 배수관 '!O57+'유성 배수관 '!O57+'대덕 배수관 '!O57</f>
        <v>0</v>
      </c>
      <c r="P57" s="1020">
        <f>'동부 배수관 '!P57+'중부 배수관'!P57+'서부 배수관 '!P57+'유성 배수관 '!P57+'대덕 배수관 '!P57</f>
        <v>0</v>
      </c>
      <c r="Q57" s="1020">
        <f>'동부 배수관 '!Q57+'중부 배수관'!Q57+'서부 배수관 '!Q57+'유성 배수관 '!Q57+'대덕 배수관 '!Q57</f>
        <v>0</v>
      </c>
      <c r="R57" s="1020">
        <f>'동부 배수관 '!R57+'중부 배수관'!R57+'서부 배수관 '!R57+'유성 배수관 '!R57+'대덕 배수관 '!R57</f>
        <v>0</v>
      </c>
      <c r="S57" s="1020">
        <f>'동부 배수관 '!S57+'중부 배수관'!S57+'서부 배수관 '!S57+'유성 배수관 '!S57+'대덕 배수관 '!S57</f>
        <v>0</v>
      </c>
      <c r="T57" s="1020">
        <f>'동부 배수관 '!T57+'중부 배수관'!T57+'서부 배수관 '!T57+'유성 배수관 '!T57+'대덕 배수관 '!T57</f>
        <v>0</v>
      </c>
      <c r="U57" s="1020">
        <f>'동부 배수관 '!U57+'중부 배수관'!U57+'서부 배수관 '!U57+'유성 배수관 '!U57+'대덕 배수관 '!U57</f>
        <v>0</v>
      </c>
      <c r="V57" s="1020">
        <f>'동부 배수관 '!V57+'중부 배수관'!V57+'서부 배수관 '!V57+'유성 배수관 '!V57+'대덕 배수관 '!V57</f>
        <v>0</v>
      </c>
      <c r="W57" s="1020">
        <f>'동부 배수관 '!W57+'중부 배수관'!W57+'서부 배수관 '!W57+'유성 배수관 '!W57+'대덕 배수관 '!W57</f>
        <v>0</v>
      </c>
      <c r="X57" s="1020">
        <f>'동부 배수관 '!X57+'중부 배수관'!X57+'서부 배수관 '!X57+'유성 배수관 '!X57+'대덕 배수관 '!X57</f>
        <v>0</v>
      </c>
      <c r="Y57" s="1020">
        <f>'동부 배수관 '!Y57+'중부 배수관'!Y57+'서부 배수관 '!Y57+'유성 배수관 '!Y57+'대덕 배수관 '!Y57</f>
        <v>0</v>
      </c>
      <c r="Z57" s="1020">
        <f>'동부 배수관 '!Z57+'중부 배수관'!Z57+'서부 배수관 '!Z57+'유성 배수관 '!Z57+'대덕 배수관 '!Z57</f>
        <v>0</v>
      </c>
      <c r="AA57" s="1020">
        <f>'동부 배수관 '!AA57+'중부 배수관'!AA57+'서부 배수관 '!AA57+'유성 배수관 '!AA57+'대덕 배수관 '!AA57</f>
        <v>0</v>
      </c>
      <c r="AB57" s="1020">
        <f>'동부 배수관 '!AB57+'중부 배수관'!AB57+'서부 배수관 '!AB57+'유성 배수관 '!AB57+'대덕 배수관 '!AB57</f>
        <v>0</v>
      </c>
      <c r="AC57" s="1020">
        <f>'동부 배수관 '!AC57+'중부 배수관'!AC57+'서부 배수관 '!AC57+'유성 배수관 '!AC57+'대덕 배수관 '!AC57</f>
        <v>0</v>
      </c>
      <c r="AD57" s="1020">
        <f>'동부 배수관 '!AD57+'중부 배수관'!AD57+'서부 배수관 '!AD57+'유성 배수관 '!AD57+'대덕 배수관 '!AD57</f>
        <v>0</v>
      </c>
      <c r="AE57" s="1020">
        <f>'동부 배수관 '!AE57+'중부 배수관'!AE57+'서부 배수관 '!AE57+'유성 배수관 '!AE57+'대덕 배수관 '!AE57</f>
        <v>0</v>
      </c>
      <c r="AF57" s="1020">
        <f>'동부 배수관 '!AF57+'중부 배수관'!AF57+'서부 배수관 '!AF57+'유성 배수관 '!AF57+'대덕 배수관 '!AF57</f>
        <v>0</v>
      </c>
      <c r="AG57" s="1020">
        <f>'동부 배수관 '!AG57+'중부 배수관'!AG57+'서부 배수관 '!AG57+'유성 배수관 '!AG57+'대덕 배수관 '!AG57</f>
        <v>0</v>
      </c>
      <c r="AH57" s="1020">
        <f>'동부 배수관 '!AH57+'중부 배수관'!AH57+'서부 배수관 '!AH57+'유성 배수관 '!AH57+'대덕 배수관 '!AH57</f>
        <v>0</v>
      </c>
      <c r="AI57" s="1020">
        <f>'동부 배수관 '!AI57+'중부 배수관'!AI57+'서부 배수관 '!AI57+'유성 배수관 '!AI57+'대덕 배수관 '!AI57</f>
        <v>0</v>
      </c>
      <c r="AJ57" s="1020">
        <f>'동부 배수관 '!AJ57+'중부 배수관'!AJ57+'서부 배수관 '!AJ57+'유성 배수관 '!AJ57+'대덕 배수관 '!AJ57</f>
        <v>0</v>
      </c>
      <c r="AK57" s="1020">
        <f>'동부 배수관 '!AK57+'중부 배수관'!AK57+'서부 배수관 '!AK57+'유성 배수관 '!AK57+'대덕 배수관 '!AK57</f>
        <v>0</v>
      </c>
    </row>
    <row r="58" spans="1:37" s="104" customFormat="1" ht="19.5" customHeight="1" x14ac:dyDescent="0.15">
      <c r="A58" s="3106">
        <v>300</v>
      </c>
      <c r="B58" s="854" t="s">
        <v>46</v>
      </c>
      <c r="C58" s="613">
        <f>SUM(D58:AK58)</f>
        <v>197627.58000000005</v>
      </c>
      <c r="D58" s="613">
        <f>SUM(D59:D65)</f>
        <v>2735.6400000000003</v>
      </c>
      <c r="E58" s="613">
        <f t="shared" ref="E58:AG58" si="23">SUM(E59:E65)</f>
        <v>79.569999999999993</v>
      </c>
      <c r="F58" s="613">
        <f t="shared" si="23"/>
        <v>3205.82</v>
      </c>
      <c r="G58" s="613">
        <f t="shared" si="23"/>
        <v>244.7</v>
      </c>
      <c r="H58" s="613">
        <f t="shared" si="23"/>
        <v>2209.21</v>
      </c>
      <c r="I58" s="613">
        <f t="shared" si="23"/>
        <v>6952.3799999999992</v>
      </c>
      <c r="J58" s="613">
        <f t="shared" si="23"/>
        <v>4473.8899999999994</v>
      </c>
      <c r="K58" s="613">
        <f t="shared" si="23"/>
        <v>5557.75</v>
      </c>
      <c r="L58" s="613">
        <f t="shared" si="23"/>
        <v>7905.34</v>
      </c>
      <c r="M58" s="613">
        <f t="shared" si="23"/>
        <v>17119.920000000002</v>
      </c>
      <c r="N58" s="613">
        <f t="shared" si="23"/>
        <v>22246.97</v>
      </c>
      <c r="O58" s="613">
        <f t="shared" si="23"/>
        <v>4406.21</v>
      </c>
      <c r="P58" s="613">
        <f t="shared" si="23"/>
        <v>3656.16</v>
      </c>
      <c r="Q58" s="613">
        <f t="shared" si="23"/>
        <v>5402.74</v>
      </c>
      <c r="R58" s="613">
        <f t="shared" si="23"/>
        <v>2796.72</v>
      </c>
      <c r="S58" s="613">
        <f t="shared" si="23"/>
        <v>8967.23</v>
      </c>
      <c r="T58" s="613">
        <f t="shared" si="23"/>
        <v>5540.21</v>
      </c>
      <c r="U58" s="613">
        <f t="shared" si="23"/>
        <v>3149.92</v>
      </c>
      <c r="V58" s="613">
        <f t="shared" si="23"/>
        <v>1454.81</v>
      </c>
      <c r="W58" s="613">
        <f t="shared" si="23"/>
        <v>7906.7900000000009</v>
      </c>
      <c r="X58" s="613">
        <f t="shared" si="23"/>
        <v>5865.16</v>
      </c>
      <c r="Y58" s="613">
        <f t="shared" si="23"/>
        <v>3612.18</v>
      </c>
      <c r="Z58" s="613">
        <f t="shared" si="23"/>
        <v>8447.17</v>
      </c>
      <c r="AA58" s="613">
        <f t="shared" si="23"/>
        <v>12060.72</v>
      </c>
      <c r="AB58" s="613">
        <f t="shared" si="23"/>
        <v>2992.87</v>
      </c>
      <c r="AC58" s="613">
        <f t="shared" si="23"/>
        <v>8102.49</v>
      </c>
      <c r="AD58" s="613">
        <f t="shared" si="23"/>
        <v>1844.04</v>
      </c>
      <c r="AE58" s="613">
        <f t="shared" si="23"/>
        <v>2411.73</v>
      </c>
      <c r="AF58" s="613">
        <f t="shared" si="23"/>
        <v>2301.7700000000004</v>
      </c>
      <c r="AG58" s="613">
        <f t="shared" si="23"/>
        <v>16572.919999999998</v>
      </c>
      <c r="AH58" s="613">
        <f>SUM(AH59:AH65)</f>
        <v>12431.720000000001</v>
      </c>
      <c r="AI58" s="613">
        <f>SUM(AI59:AI65)</f>
        <v>1184.3800000000001</v>
      </c>
      <c r="AJ58" s="613">
        <f>SUM(AJ59:AJ65)</f>
        <v>1467.75</v>
      </c>
      <c r="AK58" s="613">
        <f>SUM(AK59:AK65)</f>
        <v>2320.6999999999998</v>
      </c>
    </row>
    <row r="59" spans="1:37" s="600" customFormat="1" ht="20.25" customHeight="1" x14ac:dyDescent="0.15">
      <c r="A59" s="3106"/>
      <c r="B59" s="1021" t="s">
        <v>793</v>
      </c>
      <c r="C59" s="1023">
        <f>SUM(D59:AK59)</f>
        <v>2198.7400000000002</v>
      </c>
      <c r="D59" s="1020">
        <f>'동부 배수관 '!D59+'중부 배수관'!D59+'서부 배수관 '!D59+'유성 배수관 '!D59+'대덕 배수관 '!D59</f>
        <v>1973.68</v>
      </c>
      <c r="E59" s="1020">
        <f>'동부 배수관 '!E59+'중부 배수관'!E59+'서부 배수관 '!E59+'유성 배수관 '!E59+'대덕 배수관 '!E59</f>
        <v>0</v>
      </c>
      <c r="F59" s="1020">
        <f>'동부 배수관 '!F59+'중부 배수관'!F59+'서부 배수관 '!F59+'유성 배수관 '!F59+'대덕 배수관 '!F59</f>
        <v>0</v>
      </c>
      <c r="G59" s="1020">
        <f>'동부 배수관 '!G59+'중부 배수관'!G59+'서부 배수관 '!G59+'유성 배수관 '!G59+'대덕 배수관 '!G59</f>
        <v>0</v>
      </c>
      <c r="H59" s="1020">
        <f>'동부 배수관 '!H59+'중부 배수관'!H59+'서부 배수관 '!H59+'유성 배수관 '!H59+'대덕 배수관 '!H59</f>
        <v>0</v>
      </c>
      <c r="I59" s="1020">
        <f>'동부 배수관 '!I59+'중부 배수관'!I59+'서부 배수관 '!I59+'유성 배수관 '!I59+'대덕 배수관 '!I59</f>
        <v>0</v>
      </c>
      <c r="J59" s="1020">
        <f>'동부 배수관 '!J59+'중부 배수관'!J59+'서부 배수관 '!J59+'유성 배수관 '!J59+'대덕 배수관 '!J59</f>
        <v>0</v>
      </c>
      <c r="K59" s="1020">
        <f>'동부 배수관 '!K59+'중부 배수관'!K59+'서부 배수관 '!K59+'유성 배수관 '!K59+'대덕 배수관 '!K59</f>
        <v>0</v>
      </c>
      <c r="L59" s="1020">
        <f>'동부 배수관 '!L59+'중부 배수관'!L59+'서부 배수관 '!L59+'유성 배수관 '!L59+'대덕 배수관 '!L59</f>
        <v>0</v>
      </c>
      <c r="M59" s="1020">
        <f>'동부 배수관 '!M59+'중부 배수관'!M59+'서부 배수관 '!M59+'유성 배수관 '!M59+'대덕 배수관 '!M59</f>
        <v>0</v>
      </c>
      <c r="N59" s="1020">
        <f>'동부 배수관 '!N59+'중부 배수관'!N59+'서부 배수관 '!N59+'유성 배수관 '!N59+'대덕 배수관 '!N59</f>
        <v>0</v>
      </c>
      <c r="O59" s="1020">
        <f>'동부 배수관 '!O59+'중부 배수관'!O59+'서부 배수관 '!O59+'유성 배수관 '!O59+'대덕 배수관 '!O59</f>
        <v>0</v>
      </c>
      <c r="P59" s="1020">
        <f>'동부 배수관 '!P59+'중부 배수관'!P59+'서부 배수관 '!P59+'유성 배수관 '!P59+'대덕 배수관 '!P59</f>
        <v>0</v>
      </c>
      <c r="Q59" s="1020">
        <f>'동부 배수관 '!Q59+'중부 배수관'!Q59+'서부 배수관 '!Q59+'유성 배수관 '!Q59+'대덕 배수관 '!Q59</f>
        <v>0</v>
      </c>
      <c r="R59" s="1020">
        <f>'동부 배수관 '!R59+'중부 배수관'!R59+'서부 배수관 '!R59+'유성 배수관 '!R59+'대덕 배수관 '!R59</f>
        <v>0</v>
      </c>
      <c r="S59" s="1020">
        <f>'동부 배수관 '!S59+'중부 배수관'!S59+'서부 배수관 '!S59+'유성 배수관 '!S59+'대덕 배수관 '!S59</f>
        <v>0</v>
      </c>
      <c r="T59" s="1020">
        <f>'동부 배수관 '!T59+'중부 배수관'!T59+'서부 배수관 '!T59+'유성 배수관 '!T59+'대덕 배수관 '!T59</f>
        <v>0</v>
      </c>
      <c r="U59" s="1020">
        <f>'동부 배수관 '!U59+'중부 배수관'!U59+'서부 배수관 '!U59+'유성 배수관 '!U59+'대덕 배수관 '!U59</f>
        <v>0</v>
      </c>
      <c r="V59" s="1020">
        <f>'동부 배수관 '!V59+'중부 배수관'!V59+'서부 배수관 '!V59+'유성 배수관 '!V59+'대덕 배수관 '!V59</f>
        <v>0</v>
      </c>
      <c r="W59" s="1020">
        <f>'동부 배수관 '!W59+'중부 배수관'!W59+'서부 배수관 '!W59+'유성 배수관 '!W59+'대덕 배수관 '!W59</f>
        <v>0</v>
      </c>
      <c r="X59" s="1020">
        <f>'동부 배수관 '!X59+'중부 배수관'!X59+'서부 배수관 '!X59+'유성 배수관 '!X59+'대덕 배수관 '!X59</f>
        <v>0</v>
      </c>
      <c r="Y59" s="1020">
        <f>'동부 배수관 '!Y59+'중부 배수관'!Y59+'서부 배수관 '!Y59+'유성 배수관 '!Y59+'대덕 배수관 '!Y59</f>
        <v>0</v>
      </c>
      <c r="Z59" s="1020">
        <f>'동부 배수관 '!Z59+'중부 배수관'!Z59+'서부 배수관 '!Z59+'유성 배수관 '!Z59+'대덕 배수관 '!Z59</f>
        <v>0</v>
      </c>
      <c r="AA59" s="1020">
        <f>'동부 배수관 '!AA59+'중부 배수관'!AA59+'서부 배수관 '!AA59+'유성 배수관 '!AA59+'대덕 배수관 '!AA59</f>
        <v>0</v>
      </c>
      <c r="AB59" s="1020">
        <f>'동부 배수관 '!AB59+'중부 배수관'!AB59+'서부 배수관 '!AB59+'유성 배수관 '!AB59+'대덕 배수관 '!AB59</f>
        <v>0</v>
      </c>
      <c r="AC59" s="1020">
        <f>'동부 배수관 '!AC59+'중부 배수관'!AC59+'서부 배수관 '!AC59+'유성 배수관 '!AC59+'대덕 배수관 '!AC59</f>
        <v>0</v>
      </c>
      <c r="AD59" s="1020">
        <f>'동부 배수관 '!AD59+'중부 배수관'!AD59+'서부 배수관 '!AD59+'유성 배수관 '!AD59+'대덕 배수관 '!AD59</f>
        <v>0</v>
      </c>
      <c r="AE59" s="1020">
        <f>'동부 배수관 '!AE59+'중부 배수관'!AE59+'서부 배수관 '!AE59+'유성 배수관 '!AE59+'대덕 배수관 '!AE59</f>
        <v>0</v>
      </c>
      <c r="AF59" s="1020">
        <f>'동부 배수관 '!AF59+'중부 배수관'!AF59+'서부 배수관 '!AF59+'유성 배수관 '!AF59+'대덕 배수관 '!AF59</f>
        <v>0</v>
      </c>
      <c r="AG59" s="1020">
        <f>'동부 배수관 '!AG59+'중부 배수관'!AG59+'서부 배수관 '!AG59+'유성 배수관 '!AG59+'대덕 배수관 '!AG59</f>
        <v>0</v>
      </c>
      <c r="AH59" s="1020">
        <f>'동부 배수관 '!AH59+'중부 배수관'!AH59+'서부 배수관 '!AH59+'유성 배수관 '!AH59+'대덕 배수관 '!AH59</f>
        <v>225.06</v>
      </c>
      <c r="AI59" s="1020">
        <f>'동부 배수관 '!AI59+'중부 배수관'!AI59+'서부 배수관 '!AI59+'유성 배수관 '!AI59+'대덕 배수관 '!AI59</f>
        <v>0</v>
      </c>
      <c r="AJ59" s="1020">
        <f>'동부 배수관 '!AJ59+'중부 배수관'!AJ59+'서부 배수관 '!AJ59+'유성 배수관 '!AJ59+'대덕 배수관 '!AJ59</f>
        <v>0</v>
      </c>
      <c r="AK59" s="1020">
        <f>'동부 배수관 '!AK59+'중부 배수관'!AK59+'서부 배수관 '!AK59+'유성 배수관 '!AK59+'대덕 배수관 '!AK59</f>
        <v>0</v>
      </c>
    </row>
    <row r="60" spans="1:37" s="600" customFormat="1" ht="20.25" customHeight="1" x14ac:dyDescent="0.15">
      <c r="A60" s="3106"/>
      <c r="B60" s="1021" t="s">
        <v>792</v>
      </c>
      <c r="C60" s="1023">
        <f t="shared" ref="C60:C66" si="24">SUM(D60:AK60)</f>
        <v>19073.410000000003</v>
      </c>
      <c r="D60" s="1020">
        <f>'동부 배수관 '!D60+'중부 배수관'!D60+'서부 배수관 '!D60+'유성 배수관 '!D60+'대덕 배수관 '!D60</f>
        <v>761.96</v>
      </c>
      <c r="E60" s="1020">
        <f>'동부 배수관 '!E60+'중부 배수관'!E60+'서부 배수관 '!E60+'유성 배수관 '!E60+'대덕 배수관 '!E60</f>
        <v>79.569999999999993</v>
      </c>
      <c r="F60" s="1020">
        <f>'동부 배수관 '!F60+'중부 배수관'!F60+'서부 배수관 '!F60+'유성 배수관 '!F60+'대덕 배수관 '!F60</f>
        <v>3205.82</v>
      </c>
      <c r="G60" s="1020">
        <f>'동부 배수관 '!G60+'중부 배수관'!G60+'서부 배수관 '!G60+'유성 배수관 '!G60+'대덕 배수관 '!G60</f>
        <v>244.7</v>
      </c>
      <c r="H60" s="1020">
        <f>'동부 배수관 '!H60+'중부 배수관'!H60+'서부 배수관 '!H60+'유성 배수관 '!H60+'대덕 배수관 '!H60</f>
        <v>0</v>
      </c>
      <c r="I60" s="1020">
        <f>'동부 배수관 '!I60+'중부 배수관'!I60+'서부 배수관 '!I60+'유성 배수관 '!I60+'대덕 배수관 '!I60</f>
        <v>0</v>
      </c>
      <c r="J60" s="1020">
        <f>'동부 배수관 '!J60+'중부 배수관'!J60+'서부 배수관 '!J60+'유성 배수관 '!J60+'대덕 배수관 '!J60</f>
        <v>0</v>
      </c>
      <c r="K60" s="1020">
        <f>'동부 배수관 '!K60+'중부 배수관'!K60+'서부 배수관 '!K60+'유성 배수관 '!K60+'대덕 배수관 '!K60</f>
        <v>0</v>
      </c>
      <c r="L60" s="1020">
        <f>'동부 배수관 '!L60+'중부 배수관'!L60+'서부 배수관 '!L60+'유성 배수관 '!L60+'대덕 배수관 '!L60</f>
        <v>0</v>
      </c>
      <c r="M60" s="1020">
        <f>'동부 배수관 '!M60+'중부 배수관'!M60+'서부 배수관 '!M60+'유성 배수관 '!M60+'대덕 배수관 '!M60</f>
        <v>1058.97</v>
      </c>
      <c r="N60" s="1020">
        <f>'동부 배수관 '!N60+'중부 배수관'!N60+'서부 배수관 '!N60+'유성 배수관 '!N60+'대덕 배수관 '!N60</f>
        <v>0.5</v>
      </c>
      <c r="O60" s="1020">
        <f>'동부 배수관 '!O60+'중부 배수관'!O60+'서부 배수관 '!O60+'유성 배수관 '!O60+'대덕 배수관 '!O60</f>
        <v>0</v>
      </c>
      <c r="P60" s="1020">
        <f>'동부 배수관 '!P60+'중부 배수관'!P60+'서부 배수관 '!P60+'유성 배수관 '!P60+'대덕 배수관 '!P60</f>
        <v>0</v>
      </c>
      <c r="Q60" s="1020">
        <f>'동부 배수관 '!Q60+'중부 배수관'!Q60+'서부 배수관 '!Q60+'유성 배수관 '!Q60+'대덕 배수관 '!Q60</f>
        <v>0</v>
      </c>
      <c r="R60" s="1020">
        <f>'동부 배수관 '!R60+'중부 배수관'!R60+'서부 배수관 '!R60+'유성 배수관 '!R60+'대덕 배수관 '!R60</f>
        <v>0</v>
      </c>
      <c r="S60" s="1020">
        <f>'동부 배수관 '!S60+'중부 배수관'!S60+'서부 배수관 '!S60+'유성 배수관 '!S60+'대덕 배수관 '!S60</f>
        <v>104.68</v>
      </c>
      <c r="T60" s="1020">
        <f>'동부 배수관 '!T60+'중부 배수관'!T60+'서부 배수관 '!T60+'유성 배수관 '!T60+'대덕 배수관 '!T60</f>
        <v>0</v>
      </c>
      <c r="U60" s="1020">
        <f>'동부 배수관 '!U60+'중부 배수관'!U60+'서부 배수관 '!U60+'유성 배수관 '!U60+'대덕 배수관 '!U60</f>
        <v>0</v>
      </c>
      <c r="V60" s="1020">
        <f>'동부 배수관 '!V60+'중부 배수관'!V60+'서부 배수관 '!V60+'유성 배수관 '!V60+'대덕 배수관 '!V60</f>
        <v>0</v>
      </c>
      <c r="W60" s="1020">
        <f>'동부 배수관 '!W60+'중부 배수관'!W60+'서부 배수관 '!W60+'유성 배수관 '!W60+'대덕 배수관 '!W60</f>
        <v>0</v>
      </c>
      <c r="X60" s="1020">
        <f>'동부 배수관 '!X60+'중부 배수관'!X60+'서부 배수관 '!X60+'유성 배수관 '!X60+'대덕 배수관 '!X60</f>
        <v>0</v>
      </c>
      <c r="Y60" s="1020">
        <f>'동부 배수관 '!Y60+'중부 배수관'!Y60+'서부 배수관 '!Y60+'유성 배수관 '!Y60+'대덕 배수관 '!Y60</f>
        <v>0</v>
      </c>
      <c r="Z60" s="1020">
        <f>'동부 배수관 '!Z60+'중부 배수관'!Z60+'서부 배수관 '!Z60+'유성 배수관 '!Z60+'대덕 배수관 '!Z60</f>
        <v>0</v>
      </c>
      <c r="AA60" s="1020">
        <f>'동부 배수관 '!AA60+'중부 배수관'!AA60+'서부 배수관 '!AA60+'유성 배수관 '!AA60+'대덕 배수관 '!AA60</f>
        <v>0</v>
      </c>
      <c r="AB60" s="1020">
        <f>'동부 배수관 '!AB60+'중부 배수관'!AB60+'서부 배수관 '!AB60+'유성 배수관 '!AB60+'대덕 배수관 '!AB60</f>
        <v>0</v>
      </c>
      <c r="AC60" s="1020">
        <f>'동부 배수관 '!AC60+'중부 배수관'!AC60+'서부 배수관 '!AC60+'유성 배수관 '!AC60+'대덕 배수관 '!AC60</f>
        <v>0</v>
      </c>
      <c r="AD60" s="1020">
        <f>'동부 배수관 '!AD60+'중부 배수관'!AD60+'서부 배수관 '!AD60+'유성 배수관 '!AD60+'대덕 배수관 '!AD60</f>
        <v>0</v>
      </c>
      <c r="AE60" s="1020">
        <f>'동부 배수관 '!AE60+'중부 배수관'!AE60+'서부 배수관 '!AE60+'유성 배수관 '!AE60+'대덕 배수관 '!AE60</f>
        <v>4.5</v>
      </c>
      <c r="AF60" s="1020">
        <f>'동부 배수관 '!AF60+'중부 배수관'!AF60+'서부 배수관 '!AF60+'유성 배수관 '!AF60+'대덕 배수관 '!AF60</f>
        <v>0</v>
      </c>
      <c r="AG60" s="1020">
        <f>'동부 배수관 '!AG60+'중부 배수관'!AG60+'서부 배수관 '!AG60+'유성 배수관 '!AG60+'대덕 배수관 '!AG60</f>
        <v>6609.01</v>
      </c>
      <c r="AH60" s="1020">
        <f>'동부 배수관 '!AH60+'중부 배수관'!AH60+'서부 배수관 '!AH60+'유성 배수관 '!AH60+'대덕 배수관 '!AH60</f>
        <v>6515.1</v>
      </c>
      <c r="AI60" s="1020">
        <f>'동부 배수관 '!AI60+'중부 배수관'!AI60+'서부 배수관 '!AI60+'유성 배수관 '!AI60+'대덕 배수관 '!AI60</f>
        <v>104.5</v>
      </c>
      <c r="AJ60" s="1020">
        <f>'동부 배수관 '!AJ60+'중부 배수관'!AJ60+'서부 배수관 '!AJ60+'유성 배수관 '!AJ60+'대덕 배수관 '!AJ60</f>
        <v>377.36</v>
      </c>
      <c r="AK60" s="1020">
        <f>'동부 배수관 '!AK60+'중부 배수관'!AK60+'서부 배수관 '!AK60+'유성 배수관 '!AK60+'대덕 배수관 '!AK60</f>
        <v>6.74</v>
      </c>
    </row>
    <row r="61" spans="1:37" s="600" customFormat="1" ht="20.25" customHeight="1" x14ac:dyDescent="0.15">
      <c r="A61" s="3106"/>
      <c r="B61" s="1021" t="s">
        <v>974</v>
      </c>
      <c r="C61" s="1023">
        <f t="shared" si="24"/>
        <v>168898.06</v>
      </c>
      <c r="D61" s="1020">
        <f>'동부 배수관 '!D61+'중부 배수관'!D61+'서부 배수관 '!D61+'유성 배수관 '!D61+'대덕 배수관 '!D61</f>
        <v>0</v>
      </c>
      <c r="E61" s="1020">
        <f>'동부 배수관 '!E61+'중부 배수관'!E61+'서부 배수관 '!E61+'유성 배수관 '!E61+'대덕 배수관 '!E61</f>
        <v>0</v>
      </c>
      <c r="F61" s="1020">
        <f>'동부 배수관 '!F61+'중부 배수관'!F61+'서부 배수관 '!F61+'유성 배수관 '!F61+'대덕 배수관 '!F61</f>
        <v>0</v>
      </c>
      <c r="G61" s="1020">
        <f>'동부 배수관 '!G61+'중부 배수관'!G61+'서부 배수관 '!G61+'유성 배수관 '!G61+'대덕 배수관 '!G61</f>
        <v>0</v>
      </c>
      <c r="H61" s="1020">
        <f>'동부 배수관 '!H61+'중부 배수관'!H61+'서부 배수관 '!H61+'유성 배수관 '!H61+'대덕 배수관 '!H61</f>
        <v>2209.21</v>
      </c>
      <c r="I61" s="1020">
        <f>'동부 배수관 '!I61+'중부 배수관'!I61+'서부 배수관 '!I61+'유성 배수관 '!I61+'대덕 배수관 '!I61</f>
        <v>6952.3799999999992</v>
      </c>
      <c r="J61" s="1020">
        <f>'동부 배수관 '!J61+'중부 배수관'!J61+'서부 배수관 '!J61+'유성 배수관 '!J61+'대덕 배수관 '!J61</f>
        <v>4473.8899999999994</v>
      </c>
      <c r="K61" s="1020">
        <f>'동부 배수관 '!K61+'중부 배수관'!K61+'서부 배수관 '!K61+'유성 배수관 '!K61+'대덕 배수관 '!K61</f>
        <v>5557.75</v>
      </c>
      <c r="L61" s="1020">
        <f>'동부 배수관 '!L61+'중부 배수관'!L61+'서부 배수관 '!L61+'유성 배수관 '!L61+'대덕 배수관 '!L61</f>
        <v>7883.18</v>
      </c>
      <c r="M61" s="1020">
        <f>'동부 배수관 '!M61+'중부 배수관'!M61+'서부 배수관 '!M61+'유성 배수관 '!M61+'대덕 배수관 '!M61</f>
        <v>16031.300000000001</v>
      </c>
      <c r="N61" s="1020">
        <f>'동부 배수관 '!N61+'중부 배수관'!N61+'서부 배수관 '!N61+'유성 배수관 '!N61+'대덕 배수관 '!N61</f>
        <v>22246.47</v>
      </c>
      <c r="O61" s="1020">
        <f>'동부 배수관 '!O61+'중부 배수관'!O61+'서부 배수관 '!O61+'유성 배수관 '!O61+'대덕 배수관 '!O61</f>
        <v>4406.21</v>
      </c>
      <c r="P61" s="1020">
        <f>'동부 배수관 '!P61+'중부 배수관'!P61+'서부 배수관 '!P61+'유성 배수관 '!P61+'대덕 배수관 '!P61</f>
        <v>3656.16</v>
      </c>
      <c r="Q61" s="1020">
        <f>'동부 배수관 '!Q61+'중부 배수관'!Q61+'서부 배수관 '!Q61+'유성 배수관 '!Q61+'대덕 배수관 '!Q61</f>
        <v>5402.74</v>
      </c>
      <c r="R61" s="1020">
        <f>'동부 배수관 '!R61+'중부 배수관'!R61+'서부 배수관 '!R61+'유성 배수관 '!R61+'대덕 배수관 '!R61</f>
        <v>2769.56</v>
      </c>
      <c r="S61" s="1020">
        <f>'동부 배수관 '!S61+'중부 배수관'!S61+'서부 배수관 '!S61+'유성 배수관 '!S61+'대덕 배수관 '!S61</f>
        <v>7864.69</v>
      </c>
      <c r="T61" s="1020">
        <f>'동부 배수관 '!T61+'중부 배수관'!T61+'서부 배수관 '!T61+'유성 배수관 '!T61+'대덕 배수관 '!T61</f>
        <v>3947.3500000000004</v>
      </c>
      <c r="U61" s="1020">
        <f>'동부 배수관 '!U61+'중부 배수관'!U61+'서부 배수관 '!U61+'유성 배수관 '!U61+'대덕 배수관 '!U61</f>
        <v>2342.69</v>
      </c>
      <c r="V61" s="1020">
        <f>'동부 배수관 '!V61+'중부 배수관'!V61+'서부 배수관 '!V61+'유성 배수관 '!V61+'대덕 배수관 '!V61</f>
        <v>1454.81</v>
      </c>
      <c r="W61" s="1020">
        <f>'동부 배수관 '!W61+'중부 배수관'!W61+'서부 배수관 '!W61+'유성 배수관 '!W61+'대덕 배수관 '!W61</f>
        <v>6744.6100000000006</v>
      </c>
      <c r="X61" s="1020">
        <f>'동부 배수관 '!X61+'중부 배수관'!X61+'서부 배수관 '!X61+'유성 배수관 '!X61+'대덕 배수관 '!X61</f>
        <v>4747.29</v>
      </c>
      <c r="Y61" s="1020">
        <f>'동부 배수관 '!Y61+'중부 배수관'!Y61+'서부 배수관 '!Y61+'유성 배수관 '!Y61+'대덕 배수관 '!Y61</f>
        <v>3330.37</v>
      </c>
      <c r="Z61" s="1020">
        <f>'동부 배수관 '!Z61+'중부 배수관'!Z61+'서부 배수관 '!Z61+'유성 배수관 '!Z61+'대덕 배수관 '!Z61</f>
        <v>8447.17</v>
      </c>
      <c r="AA61" s="1020">
        <f>'동부 배수관 '!AA61+'중부 배수관'!AA61+'서부 배수관 '!AA61+'유성 배수관 '!AA61+'대덕 배수관 '!AA61</f>
        <v>12028.689999999999</v>
      </c>
      <c r="AB61" s="1020">
        <f>'동부 배수관 '!AB61+'중부 배수관'!AB61+'서부 배수관 '!AB61+'유성 배수관 '!AB61+'대덕 배수관 '!AB61</f>
        <v>2416.21</v>
      </c>
      <c r="AC61" s="1020">
        <f>'동부 배수관 '!AC61+'중부 배수관'!AC61+'서부 배수관 '!AC61+'유성 배수관 '!AC61+'대덕 배수관 '!AC61</f>
        <v>8102.49</v>
      </c>
      <c r="AD61" s="1020">
        <f>'동부 배수관 '!AD61+'중부 배수관'!AD61+'서부 배수관 '!AD61+'유성 배수관 '!AD61+'대덕 배수관 '!AD61</f>
        <v>1844.04</v>
      </c>
      <c r="AE61" s="1020">
        <f>'동부 배수관 '!AE61+'중부 배수관'!AE61+'서부 배수관 '!AE61+'유성 배수관 '!AE61+'대덕 배수관 '!AE61</f>
        <v>2400.6</v>
      </c>
      <c r="AF61" s="1020">
        <f>'동부 배수관 '!AF61+'중부 배수관'!AF61+'서부 배수관 '!AF61+'유성 배수관 '!AF61+'대덕 배수관 '!AF61</f>
        <v>2301.7700000000004</v>
      </c>
      <c r="AG61" s="1020">
        <f>'동부 배수관 '!AG61+'중부 배수관'!AG61+'서부 배수관 '!AG61+'유성 배수관 '!AG61+'대덕 배수관 '!AG61</f>
        <v>9963.91</v>
      </c>
      <c r="AH61" s="1020">
        <f>'동부 배수관 '!AH61+'중부 배수관'!AH61+'서부 배수관 '!AH61+'유성 배수관 '!AH61+'대덕 배수관 '!AH61</f>
        <v>5601.83</v>
      </c>
      <c r="AI61" s="1020">
        <f>'동부 배수관 '!AI61+'중부 배수관'!AI61+'서부 배수관 '!AI61+'유성 배수관 '!AI61+'대덕 배수관 '!AI61</f>
        <v>1079.8800000000001</v>
      </c>
      <c r="AJ61" s="1020">
        <f>'동부 배수관 '!AJ61+'중부 배수관'!AJ61+'서부 배수관 '!AJ61+'유성 배수관 '!AJ61+'대덕 배수관 '!AJ61</f>
        <v>1090.3899999999999</v>
      </c>
      <c r="AK61" s="1020">
        <f>'동부 배수관 '!AK61+'중부 배수관'!AK61+'서부 배수관 '!AK61+'유성 배수관 '!AK61+'대덕 배수관 '!AK61</f>
        <v>1600.42</v>
      </c>
    </row>
    <row r="62" spans="1:37" s="600" customFormat="1" ht="20.25" customHeight="1" x14ac:dyDescent="0.15">
      <c r="A62" s="3106"/>
      <c r="B62" s="1021" t="s">
        <v>345</v>
      </c>
      <c r="C62" s="1023">
        <f t="shared" si="24"/>
        <v>7353.8599999999988</v>
      </c>
      <c r="D62" s="1020">
        <f>'동부 배수관 '!D62+'중부 배수관'!D62+'서부 배수관 '!D62+'유성 배수관 '!D62+'대덕 배수관 '!D62</f>
        <v>0</v>
      </c>
      <c r="E62" s="1020">
        <f>'동부 배수관 '!E62+'중부 배수관'!E62+'서부 배수관 '!E62+'유성 배수관 '!E62+'대덕 배수관 '!E62</f>
        <v>0</v>
      </c>
      <c r="F62" s="1020">
        <f>'동부 배수관 '!F62+'중부 배수관'!F62+'서부 배수관 '!F62+'유성 배수관 '!F62+'대덕 배수관 '!F62</f>
        <v>0</v>
      </c>
      <c r="G62" s="1020">
        <f>'동부 배수관 '!G62+'중부 배수관'!G62+'서부 배수관 '!G62+'유성 배수관 '!G62+'대덕 배수관 '!G62</f>
        <v>0</v>
      </c>
      <c r="H62" s="1020">
        <f>'동부 배수관 '!H62+'중부 배수관'!H62+'서부 배수관 '!H62+'유성 배수관 '!H62+'대덕 배수관 '!H62</f>
        <v>0</v>
      </c>
      <c r="I62" s="1020">
        <f>'동부 배수관 '!I62+'중부 배수관'!I62+'서부 배수관 '!I62+'유성 배수관 '!I62+'대덕 배수관 '!I62</f>
        <v>0</v>
      </c>
      <c r="J62" s="1020">
        <f>'동부 배수관 '!J62+'중부 배수관'!J62+'서부 배수관 '!J62+'유성 배수관 '!J62+'대덕 배수관 '!J62</f>
        <v>0</v>
      </c>
      <c r="K62" s="1020">
        <f>'동부 배수관 '!K62+'중부 배수관'!K62+'서부 배수관 '!K62+'유성 배수관 '!K62+'대덕 배수관 '!K62</f>
        <v>0</v>
      </c>
      <c r="L62" s="1020">
        <f>'동부 배수관 '!L62+'중부 배수관'!L62+'서부 배수관 '!L62+'유성 배수관 '!L62+'대덕 배수관 '!L62</f>
        <v>0.82</v>
      </c>
      <c r="M62" s="1020">
        <f>'동부 배수관 '!M62+'중부 배수관'!M62+'서부 배수관 '!M62+'유성 배수관 '!M62+'대덕 배수관 '!M62</f>
        <v>0</v>
      </c>
      <c r="N62" s="1020">
        <f>'동부 배수관 '!N62+'중부 배수관'!N62+'서부 배수관 '!N62+'유성 배수관 '!N62+'대덕 배수관 '!N62</f>
        <v>0</v>
      </c>
      <c r="O62" s="1020">
        <f>'동부 배수관 '!O62+'중부 배수관'!O62+'서부 배수관 '!O62+'유성 배수관 '!O62+'대덕 배수관 '!O62</f>
        <v>0</v>
      </c>
      <c r="P62" s="1020">
        <f>'동부 배수관 '!P62+'중부 배수관'!P62+'서부 배수관 '!P62+'유성 배수관 '!P62+'대덕 배수관 '!P62</f>
        <v>0</v>
      </c>
      <c r="Q62" s="1020">
        <f>'동부 배수관 '!Q62+'중부 배수관'!Q62+'서부 배수관 '!Q62+'유성 배수관 '!Q62+'대덕 배수관 '!Q62</f>
        <v>0</v>
      </c>
      <c r="R62" s="1020">
        <f>'동부 배수관 '!R62+'중부 배수관'!R62+'서부 배수관 '!R62+'유성 배수관 '!R62+'대덕 배수관 '!R62</f>
        <v>27.16</v>
      </c>
      <c r="S62" s="1020">
        <f>'동부 배수관 '!S62+'중부 배수관'!S62+'서부 배수관 '!S62+'유성 배수관 '!S62+'대덕 배수관 '!S62</f>
        <v>997.86</v>
      </c>
      <c r="T62" s="1020">
        <f>'동부 배수관 '!T62+'중부 배수관'!T62+'서부 배수관 '!T62+'유성 배수관 '!T62+'대덕 배수관 '!T62</f>
        <v>1592.86</v>
      </c>
      <c r="U62" s="1020">
        <f>'동부 배수관 '!U62+'중부 배수관'!U62+'서부 배수관 '!U62+'유성 배수관 '!U62+'대덕 배수관 '!U62</f>
        <v>807.23</v>
      </c>
      <c r="V62" s="1020">
        <f>'동부 배수관 '!V62+'중부 배수관'!V62+'서부 배수관 '!V62+'유성 배수관 '!V62+'대덕 배수관 '!V62</f>
        <v>0</v>
      </c>
      <c r="W62" s="1020">
        <f>'동부 배수관 '!W62+'중부 배수관'!W62+'서부 배수관 '!W62+'유성 배수관 '!W62+'대덕 배수관 '!W62</f>
        <v>1162.18</v>
      </c>
      <c r="X62" s="1020">
        <f>'동부 배수관 '!X62+'중부 배수관'!X62+'서부 배수관 '!X62+'유성 배수관 '!X62+'대덕 배수관 '!X62</f>
        <v>1117.8699999999999</v>
      </c>
      <c r="Y62" s="1020">
        <f>'동부 배수관 '!Y62+'중부 배수관'!Y62+'서부 배수관 '!Y62+'유성 배수관 '!Y62+'대덕 배수관 '!Y62</f>
        <v>229.29</v>
      </c>
      <c r="Z62" s="1020">
        <f>'동부 배수관 '!Z62+'중부 배수관'!Z62+'서부 배수관 '!Z62+'유성 배수관 '!Z62+'대덕 배수관 '!Z62</f>
        <v>0</v>
      </c>
      <c r="AA62" s="1020">
        <f>'동부 배수관 '!AA62+'중부 배수관'!AA62+'서부 배수관 '!AA62+'유성 배수관 '!AA62+'대덕 배수관 '!AA62</f>
        <v>32.03</v>
      </c>
      <c r="AB62" s="1020">
        <f>'동부 배수관 '!AB62+'중부 배수관'!AB62+'서부 배수관 '!AB62+'유성 배수관 '!AB62+'대덕 배수관 '!AB62</f>
        <v>576.66</v>
      </c>
      <c r="AC62" s="1020">
        <f>'동부 배수관 '!AC62+'중부 배수관'!AC62+'서부 배수관 '!AC62+'유성 배수관 '!AC62+'대덕 배수관 '!AC62</f>
        <v>0</v>
      </c>
      <c r="AD62" s="1020">
        <f>'동부 배수관 '!AD62+'중부 배수관'!AD62+'서부 배수관 '!AD62+'유성 배수관 '!AD62+'대덕 배수관 '!AD62</f>
        <v>0</v>
      </c>
      <c r="AE62" s="1020">
        <f>'동부 배수관 '!AE62+'중부 배수관'!AE62+'서부 배수관 '!AE62+'유성 배수관 '!AE62+'대덕 배수관 '!AE62</f>
        <v>6.63</v>
      </c>
      <c r="AF62" s="1020">
        <f>'동부 배수관 '!AF62+'중부 배수관'!AF62+'서부 배수관 '!AF62+'유성 배수관 '!AF62+'대덕 배수관 '!AF62</f>
        <v>0</v>
      </c>
      <c r="AG62" s="1020">
        <f>'동부 배수관 '!AG62+'중부 배수관'!AG62+'서부 배수관 '!AG62+'유성 배수관 '!AG62+'대덕 배수관 '!AG62</f>
        <v>0</v>
      </c>
      <c r="AH62" s="1020">
        <f>'동부 배수관 '!AH62+'중부 배수관'!AH62+'서부 배수관 '!AH62+'유성 배수관 '!AH62+'대덕 배수관 '!AH62</f>
        <v>89.73</v>
      </c>
      <c r="AI62" s="1020">
        <f>'동부 배수관 '!AI62+'중부 배수관'!AI62+'서부 배수관 '!AI62+'유성 배수관 '!AI62+'대덕 배수관 '!AI62</f>
        <v>0</v>
      </c>
      <c r="AJ62" s="1020">
        <f>'동부 배수관 '!AJ62+'중부 배수관'!AJ62+'서부 배수관 '!AJ62+'유성 배수관 '!AJ62+'대덕 배수관 '!AJ62</f>
        <v>0</v>
      </c>
      <c r="AK62" s="1020">
        <f>'동부 배수관 '!AK62+'중부 배수관'!AK62+'서부 배수관 '!AK62+'유성 배수관 '!AK62+'대덕 배수관 '!AK62</f>
        <v>713.54</v>
      </c>
    </row>
    <row r="63" spans="1:37" s="600" customFormat="1" ht="20.25" customHeight="1" x14ac:dyDescent="0.15">
      <c r="A63" s="3106"/>
      <c r="B63" s="1024" t="s">
        <v>283</v>
      </c>
      <c r="C63" s="1023">
        <f t="shared" si="24"/>
        <v>0</v>
      </c>
      <c r="D63" s="1020">
        <f>'동부 배수관 '!D63+'중부 배수관'!D63+'서부 배수관 '!D63+'유성 배수관 '!D63+'대덕 배수관 '!D63</f>
        <v>0</v>
      </c>
      <c r="E63" s="1020">
        <f>'동부 배수관 '!E63+'중부 배수관'!E63+'서부 배수관 '!E63+'유성 배수관 '!E63+'대덕 배수관 '!E63</f>
        <v>0</v>
      </c>
      <c r="F63" s="1020">
        <f>'동부 배수관 '!F63+'중부 배수관'!F63+'서부 배수관 '!F63+'유성 배수관 '!F63+'대덕 배수관 '!F63</f>
        <v>0</v>
      </c>
      <c r="G63" s="1020">
        <f>'동부 배수관 '!G63+'중부 배수관'!G63+'서부 배수관 '!G63+'유성 배수관 '!G63+'대덕 배수관 '!G63</f>
        <v>0</v>
      </c>
      <c r="H63" s="1020">
        <f>'동부 배수관 '!H63+'중부 배수관'!H63+'서부 배수관 '!H63+'유성 배수관 '!H63+'대덕 배수관 '!H63</f>
        <v>0</v>
      </c>
      <c r="I63" s="1020">
        <f>'동부 배수관 '!I63+'중부 배수관'!I63+'서부 배수관 '!I63+'유성 배수관 '!I63+'대덕 배수관 '!I63</f>
        <v>0</v>
      </c>
      <c r="J63" s="1020">
        <f>'동부 배수관 '!J63+'중부 배수관'!J63+'서부 배수관 '!J63+'유성 배수관 '!J63+'대덕 배수관 '!J63</f>
        <v>0</v>
      </c>
      <c r="K63" s="1020">
        <f>'동부 배수관 '!K63+'중부 배수관'!K63+'서부 배수관 '!K63+'유성 배수관 '!K63+'대덕 배수관 '!K63</f>
        <v>0</v>
      </c>
      <c r="L63" s="1020">
        <f>'동부 배수관 '!L63+'중부 배수관'!L63+'서부 배수관 '!L63+'유성 배수관 '!L63+'대덕 배수관 '!L63</f>
        <v>0</v>
      </c>
      <c r="M63" s="1020">
        <f>'동부 배수관 '!M63+'중부 배수관'!M63+'서부 배수관 '!M63+'유성 배수관 '!M63+'대덕 배수관 '!M63</f>
        <v>0</v>
      </c>
      <c r="N63" s="1020">
        <f>'동부 배수관 '!N63+'중부 배수관'!N63+'서부 배수관 '!N63+'유성 배수관 '!N63+'대덕 배수관 '!N63</f>
        <v>0</v>
      </c>
      <c r="O63" s="1020">
        <f>'동부 배수관 '!O63+'중부 배수관'!O63+'서부 배수관 '!O63+'유성 배수관 '!O63+'대덕 배수관 '!O63</f>
        <v>0</v>
      </c>
      <c r="P63" s="1020">
        <f>'동부 배수관 '!P63+'중부 배수관'!P63+'서부 배수관 '!P63+'유성 배수관 '!P63+'대덕 배수관 '!P63</f>
        <v>0</v>
      </c>
      <c r="Q63" s="1020">
        <f>'동부 배수관 '!Q63+'중부 배수관'!Q63+'서부 배수관 '!Q63+'유성 배수관 '!Q63+'대덕 배수관 '!Q63</f>
        <v>0</v>
      </c>
      <c r="R63" s="1020">
        <f>'동부 배수관 '!R63+'중부 배수관'!R63+'서부 배수관 '!R63+'유성 배수관 '!R63+'대덕 배수관 '!R63</f>
        <v>0</v>
      </c>
      <c r="S63" s="1020">
        <f>'동부 배수관 '!S63+'중부 배수관'!S63+'서부 배수관 '!S63+'유성 배수관 '!S63+'대덕 배수관 '!S63</f>
        <v>0</v>
      </c>
      <c r="T63" s="1020">
        <f>'동부 배수관 '!T63+'중부 배수관'!T63+'서부 배수관 '!T63+'유성 배수관 '!T63+'대덕 배수관 '!T63</f>
        <v>0</v>
      </c>
      <c r="U63" s="1020">
        <f>'동부 배수관 '!U63+'중부 배수관'!U63+'서부 배수관 '!U63+'유성 배수관 '!U63+'대덕 배수관 '!U63</f>
        <v>0</v>
      </c>
      <c r="V63" s="1020">
        <f>'동부 배수관 '!V63+'중부 배수관'!V63+'서부 배수관 '!V63+'유성 배수관 '!V63+'대덕 배수관 '!V63</f>
        <v>0</v>
      </c>
      <c r="W63" s="1020">
        <f>'동부 배수관 '!W63+'중부 배수관'!W63+'서부 배수관 '!W63+'유성 배수관 '!W63+'대덕 배수관 '!W63</f>
        <v>0</v>
      </c>
      <c r="X63" s="1020">
        <f>'동부 배수관 '!X63+'중부 배수관'!X63+'서부 배수관 '!X63+'유성 배수관 '!X63+'대덕 배수관 '!X63</f>
        <v>0</v>
      </c>
      <c r="Y63" s="1020">
        <f>'동부 배수관 '!Y63+'중부 배수관'!Y63+'서부 배수관 '!Y63+'유성 배수관 '!Y63+'대덕 배수관 '!Y63</f>
        <v>0</v>
      </c>
      <c r="Z63" s="1020">
        <f>'동부 배수관 '!Z63+'중부 배수관'!Z63+'서부 배수관 '!Z63+'유성 배수관 '!Z63+'대덕 배수관 '!Z63</f>
        <v>0</v>
      </c>
      <c r="AA63" s="1020">
        <f>'동부 배수관 '!AA63+'중부 배수관'!AA63+'서부 배수관 '!AA63+'유성 배수관 '!AA63+'대덕 배수관 '!AA63</f>
        <v>0</v>
      </c>
      <c r="AB63" s="1020">
        <f>'동부 배수관 '!AB63+'중부 배수관'!AB63+'서부 배수관 '!AB63+'유성 배수관 '!AB63+'대덕 배수관 '!AB63</f>
        <v>0</v>
      </c>
      <c r="AC63" s="1020">
        <f>'동부 배수관 '!AC63+'중부 배수관'!AC63+'서부 배수관 '!AC63+'유성 배수관 '!AC63+'대덕 배수관 '!AC63</f>
        <v>0</v>
      </c>
      <c r="AD63" s="1020">
        <f>'동부 배수관 '!AD63+'중부 배수관'!AD63+'서부 배수관 '!AD63+'유성 배수관 '!AD63+'대덕 배수관 '!AD63</f>
        <v>0</v>
      </c>
      <c r="AE63" s="1020">
        <f>'동부 배수관 '!AE63+'중부 배수관'!AE63+'서부 배수관 '!AE63+'유성 배수관 '!AE63+'대덕 배수관 '!AE63</f>
        <v>0</v>
      </c>
      <c r="AF63" s="1020">
        <f>'동부 배수관 '!AF63+'중부 배수관'!AF63+'서부 배수관 '!AF63+'유성 배수관 '!AF63+'대덕 배수관 '!AF63</f>
        <v>0</v>
      </c>
      <c r="AG63" s="1020">
        <f>'동부 배수관 '!AG63+'중부 배수관'!AG63+'서부 배수관 '!AG63+'유성 배수관 '!AG63+'대덕 배수관 '!AG63</f>
        <v>0</v>
      </c>
      <c r="AH63" s="1020">
        <f>'동부 배수관 '!AH63+'중부 배수관'!AH63+'서부 배수관 '!AH63+'유성 배수관 '!AH63+'대덕 배수관 '!AH63</f>
        <v>0</v>
      </c>
      <c r="AI63" s="1020">
        <f>'동부 배수관 '!AI63+'중부 배수관'!AI63+'서부 배수관 '!AI63+'유성 배수관 '!AI63+'대덕 배수관 '!AI63</f>
        <v>0</v>
      </c>
      <c r="AJ63" s="1020">
        <f>'동부 배수관 '!AJ63+'중부 배수관'!AJ63+'서부 배수관 '!AJ63+'유성 배수관 '!AJ63+'대덕 배수관 '!AJ63</f>
        <v>0</v>
      </c>
      <c r="AK63" s="1020">
        <f>'동부 배수관 '!AK63+'중부 배수관'!AK63+'서부 배수관 '!AK63+'유성 배수관 '!AK63+'대덕 배수관 '!AK63</f>
        <v>0</v>
      </c>
    </row>
    <row r="64" spans="1:37" s="600" customFormat="1" ht="20.25" customHeight="1" x14ac:dyDescent="0.15">
      <c r="A64" s="3106"/>
      <c r="B64" s="1024" t="s">
        <v>284</v>
      </c>
      <c r="C64" s="1023">
        <f t="shared" si="24"/>
        <v>103.50999999999999</v>
      </c>
      <c r="D64" s="1020">
        <f>'동부 배수관 '!D64+'중부 배수관'!D64+'서부 배수관 '!D64+'유성 배수관 '!D64+'대덕 배수관 '!D64</f>
        <v>0</v>
      </c>
      <c r="E64" s="1020">
        <f>'동부 배수관 '!E64+'중부 배수관'!E64+'서부 배수관 '!E64+'유성 배수관 '!E64+'대덕 배수관 '!E64</f>
        <v>0</v>
      </c>
      <c r="F64" s="1020">
        <f>'동부 배수관 '!F64+'중부 배수관'!F64+'서부 배수관 '!F64+'유성 배수관 '!F64+'대덕 배수관 '!F64</f>
        <v>0</v>
      </c>
      <c r="G64" s="1020">
        <f>'동부 배수관 '!G64+'중부 배수관'!G64+'서부 배수관 '!G64+'유성 배수관 '!G64+'대덕 배수관 '!G64</f>
        <v>0</v>
      </c>
      <c r="H64" s="1020">
        <f>'동부 배수관 '!H64+'중부 배수관'!H64+'서부 배수관 '!H64+'유성 배수관 '!H64+'대덕 배수관 '!H64</f>
        <v>0</v>
      </c>
      <c r="I64" s="1020">
        <f>'동부 배수관 '!I64+'중부 배수관'!I64+'서부 배수관 '!I64+'유성 배수관 '!I64+'대덕 배수관 '!I64</f>
        <v>0</v>
      </c>
      <c r="J64" s="1020">
        <f>'동부 배수관 '!J64+'중부 배수관'!J64+'서부 배수관 '!J64+'유성 배수관 '!J64+'대덕 배수관 '!J64</f>
        <v>0</v>
      </c>
      <c r="K64" s="1020">
        <f>'동부 배수관 '!K64+'중부 배수관'!K64+'서부 배수관 '!K64+'유성 배수관 '!K64+'대덕 배수관 '!K64</f>
        <v>0</v>
      </c>
      <c r="L64" s="1020">
        <f>'동부 배수관 '!L64+'중부 배수관'!L64+'서부 배수관 '!L64+'유성 배수관 '!L64+'대덕 배수관 '!L64</f>
        <v>21.34</v>
      </c>
      <c r="M64" s="1020">
        <f>'동부 배수관 '!M64+'중부 배수관'!M64+'서부 배수관 '!M64+'유성 배수관 '!M64+'대덕 배수관 '!M64</f>
        <v>29.65</v>
      </c>
      <c r="N64" s="1020">
        <f>'동부 배수관 '!N64+'중부 배수관'!N64+'서부 배수관 '!N64+'유성 배수관 '!N64+'대덕 배수관 '!N64</f>
        <v>0</v>
      </c>
      <c r="O64" s="1020">
        <f>'동부 배수관 '!O64+'중부 배수관'!O64+'서부 배수관 '!O64+'유성 배수관 '!O64+'대덕 배수관 '!O64</f>
        <v>0</v>
      </c>
      <c r="P64" s="1020">
        <f>'동부 배수관 '!P64+'중부 배수관'!P64+'서부 배수관 '!P64+'유성 배수관 '!P64+'대덕 배수관 '!P64</f>
        <v>0</v>
      </c>
      <c r="Q64" s="1020">
        <f>'동부 배수관 '!Q64+'중부 배수관'!Q64+'서부 배수관 '!Q64+'유성 배수관 '!Q64+'대덕 배수관 '!Q64</f>
        <v>0</v>
      </c>
      <c r="R64" s="1020">
        <f>'동부 배수관 '!R64+'중부 배수관'!R64+'서부 배수관 '!R64+'유성 배수관 '!R64+'대덕 배수관 '!R64</f>
        <v>0</v>
      </c>
      <c r="S64" s="1020">
        <f>'동부 배수관 '!S64+'중부 배수관'!S64+'서부 배수관 '!S64+'유성 배수관 '!S64+'대덕 배수관 '!S64</f>
        <v>0</v>
      </c>
      <c r="T64" s="1020">
        <f>'동부 배수관 '!T64+'중부 배수관'!T64+'서부 배수관 '!T64+'유성 배수관 '!T64+'대덕 배수관 '!T64</f>
        <v>0</v>
      </c>
      <c r="U64" s="1020">
        <f>'동부 배수관 '!U64+'중부 배수관'!U64+'서부 배수관 '!U64+'유성 배수관 '!U64+'대덕 배수관 '!U64</f>
        <v>0</v>
      </c>
      <c r="V64" s="1020">
        <f>'동부 배수관 '!V64+'중부 배수관'!V64+'서부 배수관 '!V64+'유성 배수관 '!V64+'대덕 배수관 '!V64</f>
        <v>0</v>
      </c>
      <c r="W64" s="1020">
        <f>'동부 배수관 '!W64+'중부 배수관'!W64+'서부 배수관 '!W64+'유성 배수관 '!W64+'대덕 배수관 '!W64</f>
        <v>0</v>
      </c>
      <c r="X64" s="1020">
        <f>'동부 배수관 '!X64+'중부 배수관'!X64+'서부 배수관 '!X64+'유성 배수관 '!X64+'대덕 배수관 '!X64</f>
        <v>0</v>
      </c>
      <c r="Y64" s="1020">
        <f>'동부 배수관 '!Y64+'중부 배수관'!Y64+'서부 배수관 '!Y64+'유성 배수관 '!Y64+'대덕 배수관 '!Y64</f>
        <v>52.52</v>
      </c>
      <c r="Z64" s="1020">
        <f>'동부 배수관 '!Z64+'중부 배수관'!Z64+'서부 배수관 '!Z64+'유성 배수관 '!Z64+'대덕 배수관 '!Z64</f>
        <v>0</v>
      </c>
      <c r="AA64" s="1020">
        <f>'동부 배수관 '!AA64+'중부 배수관'!AA64+'서부 배수관 '!AA64+'유성 배수관 '!AA64+'대덕 배수관 '!AA64</f>
        <v>0</v>
      </c>
      <c r="AB64" s="1020">
        <f>'동부 배수관 '!AB64+'중부 배수관'!AB64+'서부 배수관 '!AB64+'유성 배수관 '!AB64+'대덕 배수관 '!AB64</f>
        <v>0</v>
      </c>
      <c r="AC64" s="1020">
        <f>'동부 배수관 '!AC64+'중부 배수관'!AC64+'서부 배수관 '!AC64+'유성 배수관 '!AC64+'대덕 배수관 '!AC64</f>
        <v>0</v>
      </c>
      <c r="AD64" s="1020">
        <f>'동부 배수관 '!AD64+'중부 배수관'!AD64+'서부 배수관 '!AD64+'유성 배수관 '!AD64+'대덕 배수관 '!AD64</f>
        <v>0</v>
      </c>
      <c r="AE64" s="1020">
        <f>'동부 배수관 '!AE64+'중부 배수관'!AE64+'서부 배수관 '!AE64+'유성 배수관 '!AE64+'대덕 배수관 '!AE64</f>
        <v>0</v>
      </c>
      <c r="AF64" s="1020">
        <f>'동부 배수관 '!AF64+'중부 배수관'!AF64+'서부 배수관 '!AF64+'유성 배수관 '!AF64+'대덕 배수관 '!AF64</f>
        <v>0</v>
      </c>
      <c r="AG64" s="1020">
        <f>'동부 배수관 '!AG64+'중부 배수관'!AG64+'서부 배수관 '!AG64+'유성 배수관 '!AG64+'대덕 배수관 '!AG64</f>
        <v>0</v>
      </c>
      <c r="AH64" s="1020">
        <f>'동부 배수관 '!AH64+'중부 배수관'!AH64+'서부 배수관 '!AH64+'유성 배수관 '!AH64+'대덕 배수관 '!AH64</f>
        <v>0</v>
      </c>
      <c r="AI64" s="1020">
        <f>'동부 배수관 '!AI64+'중부 배수관'!AI64+'서부 배수관 '!AI64+'유성 배수관 '!AI64+'대덕 배수관 '!AI64</f>
        <v>0</v>
      </c>
      <c r="AJ64" s="1020">
        <f>'동부 배수관 '!AJ64+'중부 배수관'!AJ64+'서부 배수관 '!AJ64+'유성 배수관 '!AJ64+'대덕 배수관 '!AJ64</f>
        <v>0</v>
      </c>
      <c r="AK64" s="1020">
        <f>'동부 배수관 '!AK64+'중부 배수관'!AK64+'서부 배수관 '!AK64+'유성 배수관 '!AK64+'대덕 배수관 '!AK64</f>
        <v>0</v>
      </c>
    </row>
    <row r="65" spans="1:37" s="104" customFormat="1" ht="20.25" customHeight="1" x14ac:dyDescent="0.15">
      <c r="A65" s="3106"/>
      <c r="B65" s="1015" t="s">
        <v>847</v>
      </c>
      <c r="C65" s="1023">
        <f t="shared" si="24"/>
        <v>0</v>
      </c>
      <c r="D65" s="1020">
        <f>'동부 배수관 '!D65+'중부 배수관'!D65+'서부 배수관 '!D65+'유성 배수관 '!D65+'대덕 배수관 '!D65</f>
        <v>0</v>
      </c>
      <c r="E65" s="1020">
        <f>'동부 배수관 '!E65+'중부 배수관'!E65+'서부 배수관 '!E65+'유성 배수관 '!E65+'대덕 배수관 '!E65</f>
        <v>0</v>
      </c>
      <c r="F65" s="1020">
        <f>'동부 배수관 '!F65+'중부 배수관'!F65+'서부 배수관 '!F65+'유성 배수관 '!F65+'대덕 배수관 '!F65</f>
        <v>0</v>
      </c>
      <c r="G65" s="1020">
        <f>'동부 배수관 '!G65+'중부 배수관'!G65+'서부 배수관 '!G65+'유성 배수관 '!G65+'대덕 배수관 '!G65</f>
        <v>0</v>
      </c>
      <c r="H65" s="1020">
        <f>'동부 배수관 '!H65+'중부 배수관'!H65+'서부 배수관 '!H65+'유성 배수관 '!H65+'대덕 배수관 '!H65</f>
        <v>0</v>
      </c>
      <c r="I65" s="1020">
        <f>'동부 배수관 '!I65+'중부 배수관'!I65+'서부 배수관 '!I65+'유성 배수관 '!I65+'대덕 배수관 '!I65</f>
        <v>0</v>
      </c>
      <c r="J65" s="1020">
        <f>'동부 배수관 '!J65+'중부 배수관'!J65+'서부 배수관 '!J65+'유성 배수관 '!J65+'대덕 배수관 '!J65</f>
        <v>0</v>
      </c>
      <c r="K65" s="1020">
        <f>'동부 배수관 '!K65+'중부 배수관'!K65+'서부 배수관 '!K65+'유성 배수관 '!K65+'대덕 배수관 '!K65</f>
        <v>0</v>
      </c>
      <c r="L65" s="1020">
        <f>'동부 배수관 '!L65+'중부 배수관'!L65+'서부 배수관 '!L65+'유성 배수관 '!L65+'대덕 배수관 '!L65</f>
        <v>0</v>
      </c>
      <c r="M65" s="1020">
        <f>'동부 배수관 '!M65+'중부 배수관'!M65+'서부 배수관 '!M65+'유성 배수관 '!M65+'대덕 배수관 '!M65</f>
        <v>0</v>
      </c>
      <c r="N65" s="1020">
        <f>'동부 배수관 '!N65+'중부 배수관'!N65+'서부 배수관 '!N65+'유성 배수관 '!N65+'대덕 배수관 '!N65</f>
        <v>0</v>
      </c>
      <c r="O65" s="1020">
        <f>'동부 배수관 '!O65+'중부 배수관'!O65+'서부 배수관 '!O65+'유성 배수관 '!O65+'대덕 배수관 '!O65</f>
        <v>0</v>
      </c>
      <c r="P65" s="1020">
        <f>'동부 배수관 '!P65+'중부 배수관'!P65+'서부 배수관 '!P65+'유성 배수관 '!P65+'대덕 배수관 '!P65</f>
        <v>0</v>
      </c>
      <c r="Q65" s="1020">
        <f>'동부 배수관 '!Q65+'중부 배수관'!Q65+'서부 배수관 '!Q65+'유성 배수관 '!Q65+'대덕 배수관 '!Q65</f>
        <v>0</v>
      </c>
      <c r="R65" s="1020">
        <f>'동부 배수관 '!R65+'중부 배수관'!R65+'서부 배수관 '!R65+'유성 배수관 '!R65+'대덕 배수관 '!R65</f>
        <v>0</v>
      </c>
      <c r="S65" s="1020">
        <f>'동부 배수관 '!S65+'중부 배수관'!S65+'서부 배수관 '!S65+'유성 배수관 '!S65+'대덕 배수관 '!S65</f>
        <v>0</v>
      </c>
      <c r="T65" s="1020">
        <f>'동부 배수관 '!T65+'중부 배수관'!T65+'서부 배수관 '!T65+'유성 배수관 '!T65+'대덕 배수관 '!T65</f>
        <v>0</v>
      </c>
      <c r="U65" s="1020">
        <f>'동부 배수관 '!U65+'중부 배수관'!U65+'서부 배수관 '!U65+'유성 배수관 '!U65+'대덕 배수관 '!U65</f>
        <v>0</v>
      </c>
      <c r="V65" s="1020">
        <f>'동부 배수관 '!V65+'중부 배수관'!V65+'서부 배수관 '!V65+'유성 배수관 '!V65+'대덕 배수관 '!V65</f>
        <v>0</v>
      </c>
      <c r="W65" s="1020">
        <f>'동부 배수관 '!W65+'중부 배수관'!W65+'서부 배수관 '!W65+'유성 배수관 '!W65+'대덕 배수관 '!W65</f>
        <v>0</v>
      </c>
      <c r="X65" s="1020">
        <f>'동부 배수관 '!X65+'중부 배수관'!X65+'서부 배수관 '!X65+'유성 배수관 '!X65+'대덕 배수관 '!X65</f>
        <v>0</v>
      </c>
      <c r="Y65" s="1020">
        <f>'동부 배수관 '!Y65+'중부 배수관'!Y65+'서부 배수관 '!Y65+'유성 배수관 '!Y65+'대덕 배수관 '!Y65</f>
        <v>0</v>
      </c>
      <c r="Z65" s="1020">
        <f>'동부 배수관 '!Z65+'중부 배수관'!Z65+'서부 배수관 '!Z65+'유성 배수관 '!Z65+'대덕 배수관 '!Z65</f>
        <v>0</v>
      </c>
      <c r="AA65" s="1020">
        <f>'동부 배수관 '!AA65+'중부 배수관'!AA65+'서부 배수관 '!AA65+'유성 배수관 '!AA65+'대덕 배수관 '!AA65</f>
        <v>0</v>
      </c>
      <c r="AB65" s="1020">
        <f>'동부 배수관 '!AB65+'중부 배수관'!AB65+'서부 배수관 '!AB65+'유성 배수관 '!AB65+'대덕 배수관 '!AB65</f>
        <v>0</v>
      </c>
      <c r="AC65" s="1020">
        <f>'동부 배수관 '!AC65+'중부 배수관'!AC65+'서부 배수관 '!AC65+'유성 배수관 '!AC65+'대덕 배수관 '!AC65</f>
        <v>0</v>
      </c>
      <c r="AD65" s="1020">
        <f>'동부 배수관 '!AD65+'중부 배수관'!AD65+'서부 배수관 '!AD65+'유성 배수관 '!AD65+'대덕 배수관 '!AD65</f>
        <v>0</v>
      </c>
      <c r="AE65" s="1020">
        <f>'동부 배수관 '!AE65+'중부 배수관'!AE65+'서부 배수관 '!AE65+'유성 배수관 '!AE65+'대덕 배수관 '!AE65</f>
        <v>0</v>
      </c>
      <c r="AF65" s="1020">
        <f>'동부 배수관 '!AF65+'중부 배수관'!AF65+'서부 배수관 '!AF65+'유성 배수관 '!AF65+'대덕 배수관 '!AF65</f>
        <v>0</v>
      </c>
      <c r="AG65" s="1020">
        <f>'동부 배수관 '!AG65+'중부 배수관'!AG65+'서부 배수관 '!AG65+'유성 배수관 '!AG65+'대덕 배수관 '!AG65</f>
        <v>0</v>
      </c>
      <c r="AH65" s="1020">
        <f>'동부 배수관 '!AH65+'중부 배수관'!AH65+'서부 배수관 '!AH65+'유성 배수관 '!AH65+'대덕 배수관 '!AH65</f>
        <v>0</v>
      </c>
      <c r="AI65" s="1020">
        <f>'동부 배수관 '!AI65+'중부 배수관'!AI65+'서부 배수관 '!AI65+'유성 배수관 '!AI65+'대덕 배수관 '!AI65</f>
        <v>0</v>
      </c>
      <c r="AJ65" s="1020">
        <f>'동부 배수관 '!AJ65+'중부 배수관'!AJ65+'서부 배수관 '!AJ65+'유성 배수관 '!AJ65+'대덕 배수관 '!AJ65</f>
        <v>0</v>
      </c>
      <c r="AK65" s="1020">
        <f>'동부 배수관 '!AK65+'중부 배수관'!AK65+'서부 배수관 '!AK65+'유성 배수관 '!AK65+'대덕 배수관 '!AK65</f>
        <v>0</v>
      </c>
    </row>
    <row r="66" spans="1:37" s="104" customFormat="1" ht="20.25" customHeight="1" x14ac:dyDescent="0.15">
      <c r="A66" s="3106"/>
      <c r="B66" s="1018" t="s">
        <v>1084</v>
      </c>
      <c r="C66" s="1023">
        <f t="shared" si="24"/>
        <v>0</v>
      </c>
      <c r="D66" s="1020">
        <f>'동부 배수관 '!D66+'중부 배수관'!D66+'서부 배수관 '!D66+'유성 배수관 '!D66+'대덕 배수관 '!D66</f>
        <v>0</v>
      </c>
      <c r="E66" s="1020">
        <f>'동부 배수관 '!E66+'중부 배수관'!E66+'서부 배수관 '!E66+'유성 배수관 '!E66+'대덕 배수관 '!E66</f>
        <v>0</v>
      </c>
      <c r="F66" s="1020">
        <f>'동부 배수관 '!F66+'중부 배수관'!F66+'서부 배수관 '!F66+'유성 배수관 '!F66+'대덕 배수관 '!F66</f>
        <v>0</v>
      </c>
      <c r="G66" s="1020">
        <f>'동부 배수관 '!G66+'중부 배수관'!G66+'서부 배수관 '!G66+'유성 배수관 '!G66+'대덕 배수관 '!G66</f>
        <v>0</v>
      </c>
      <c r="H66" s="1020">
        <f>'동부 배수관 '!H66+'중부 배수관'!H66+'서부 배수관 '!H66+'유성 배수관 '!H66+'대덕 배수관 '!H66</f>
        <v>0</v>
      </c>
      <c r="I66" s="1020">
        <f>'동부 배수관 '!I66+'중부 배수관'!I66+'서부 배수관 '!I66+'유성 배수관 '!I66+'대덕 배수관 '!I66</f>
        <v>0</v>
      </c>
      <c r="J66" s="1020">
        <f>'동부 배수관 '!J66+'중부 배수관'!J66+'서부 배수관 '!J66+'유성 배수관 '!J66+'대덕 배수관 '!J66</f>
        <v>0</v>
      </c>
      <c r="K66" s="1020">
        <f>'동부 배수관 '!K66+'중부 배수관'!K66+'서부 배수관 '!K66+'유성 배수관 '!K66+'대덕 배수관 '!K66</f>
        <v>0</v>
      </c>
      <c r="L66" s="1020">
        <f>'동부 배수관 '!L66+'중부 배수관'!L66+'서부 배수관 '!L66+'유성 배수관 '!L66+'대덕 배수관 '!L66</f>
        <v>0</v>
      </c>
      <c r="M66" s="1020">
        <f>'동부 배수관 '!M66+'중부 배수관'!M66+'서부 배수관 '!M66+'유성 배수관 '!M66+'대덕 배수관 '!M66</f>
        <v>0</v>
      </c>
      <c r="N66" s="1020">
        <f>'동부 배수관 '!N66+'중부 배수관'!N66+'서부 배수관 '!N66+'유성 배수관 '!N66+'대덕 배수관 '!N66</f>
        <v>0</v>
      </c>
      <c r="O66" s="1020">
        <f>'동부 배수관 '!O66+'중부 배수관'!O66+'서부 배수관 '!O66+'유성 배수관 '!O66+'대덕 배수관 '!O66</f>
        <v>0</v>
      </c>
      <c r="P66" s="1020">
        <f>'동부 배수관 '!P66+'중부 배수관'!P66+'서부 배수관 '!P66+'유성 배수관 '!P66+'대덕 배수관 '!P66</f>
        <v>0</v>
      </c>
      <c r="Q66" s="1020">
        <f>'동부 배수관 '!Q66+'중부 배수관'!Q66+'서부 배수관 '!Q66+'유성 배수관 '!Q66+'대덕 배수관 '!Q66</f>
        <v>0</v>
      </c>
      <c r="R66" s="1020">
        <f>'동부 배수관 '!R66+'중부 배수관'!R66+'서부 배수관 '!R66+'유성 배수관 '!R66+'대덕 배수관 '!R66</f>
        <v>0</v>
      </c>
      <c r="S66" s="1020">
        <f>'동부 배수관 '!S66+'중부 배수관'!S66+'서부 배수관 '!S66+'유성 배수관 '!S66+'대덕 배수관 '!S66</f>
        <v>0</v>
      </c>
      <c r="T66" s="1020">
        <f>'동부 배수관 '!T66+'중부 배수관'!T66+'서부 배수관 '!T66+'유성 배수관 '!T66+'대덕 배수관 '!T66</f>
        <v>0</v>
      </c>
      <c r="U66" s="1020">
        <f>'동부 배수관 '!U66+'중부 배수관'!U66+'서부 배수관 '!U66+'유성 배수관 '!U66+'대덕 배수관 '!U66</f>
        <v>0</v>
      </c>
      <c r="V66" s="1020">
        <f>'동부 배수관 '!V66+'중부 배수관'!V66+'서부 배수관 '!V66+'유성 배수관 '!V66+'대덕 배수관 '!V66</f>
        <v>0</v>
      </c>
      <c r="W66" s="1020">
        <f>'동부 배수관 '!W66+'중부 배수관'!W66+'서부 배수관 '!W66+'유성 배수관 '!W66+'대덕 배수관 '!W66</f>
        <v>0</v>
      </c>
      <c r="X66" s="1020">
        <f>'동부 배수관 '!X66+'중부 배수관'!X66+'서부 배수관 '!X66+'유성 배수관 '!X66+'대덕 배수관 '!X66</f>
        <v>0</v>
      </c>
      <c r="Y66" s="1020">
        <f>'동부 배수관 '!Y66+'중부 배수관'!Y66+'서부 배수관 '!Y66+'유성 배수관 '!Y66+'대덕 배수관 '!Y66</f>
        <v>0</v>
      </c>
      <c r="Z66" s="1020">
        <f>'동부 배수관 '!Z66+'중부 배수관'!Z66+'서부 배수관 '!Z66+'유성 배수관 '!Z66+'대덕 배수관 '!Z66</f>
        <v>0</v>
      </c>
      <c r="AA66" s="1020">
        <f>'동부 배수관 '!AA66+'중부 배수관'!AA66+'서부 배수관 '!AA66+'유성 배수관 '!AA66+'대덕 배수관 '!AA66</f>
        <v>0</v>
      </c>
      <c r="AB66" s="1020">
        <f>'동부 배수관 '!AB66+'중부 배수관'!AB66+'서부 배수관 '!AB66+'유성 배수관 '!AB66+'대덕 배수관 '!AB66</f>
        <v>0</v>
      </c>
      <c r="AC66" s="1020">
        <f>'동부 배수관 '!AC66+'중부 배수관'!AC66+'서부 배수관 '!AC66+'유성 배수관 '!AC66+'대덕 배수관 '!AC66</f>
        <v>0</v>
      </c>
      <c r="AD66" s="1020">
        <f>'동부 배수관 '!AD66+'중부 배수관'!AD66+'서부 배수관 '!AD66+'유성 배수관 '!AD66+'대덕 배수관 '!AD66</f>
        <v>0</v>
      </c>
      <c r="AE66" s="1020">
        <f>'동부 배수관 '!AE66+'중부 배수관'!AE66+'서부 배수관 '!AE66+'유성 배수관 '!AE66+'대덕 배수관 '!AE66</f>
        <v>0</v>
      </c>
      <c r="AF66" s="1020">
        <f>'동부 배수관 '!AF66+'중부 배수관'!AF66+'서부 배수관 '!AF66+'유성 배수관 '!AF66+'대덕 배수관 '!AF66</f>
        <v>0</v>
      </c>
      <c r="AG66" s="1020">
        <f>'동부 배수관 '!AG66+'중부 배수관'!AG66+'서부 배수관 '!AG66+'유성 배수관 '!AG66+'대덕 배수관 '!AG66</f>
        <v>0</v>
      </c>
      <c r="AH66" s="1020">
        <f>'동부 배수관 '!AH66+'중부 배수관'!AH66+'서부 배수관 '!AH66+'유성 배수관 '!AH66+'대덕 배수관 '!AH66</f>
        <v>0</v>
      </c>
      <c r="AI66" s="1020">
        <f>'동부 배수관 '!AI66+'중부 배수관'!AI66+'서부 배수관 '!AI66+'유성 배수관 '!AI66+'대덕 배수관 '!AI66</f>
        <v>0</v>
      </c>
      <c r="AJ66" s="1020">
        <f>'동부 배수관 '!AJ66+'중부 배수관'!AJ66+'서부 배수관 '!AJ66+'유성 배수관 '!AJ66+'대덕 배수관 '!AJ66</f>
        <v>0</v>
      </c>
      <c r="AK66" s="1020">
        <f>'동부 배수관 '!AK66+'중부 배수관'!AK66+'서부 배수관 '!AK66+'유성 배수관 '!AK66+'대덕 배수관 '!AK66</f>
        <v>0</v>
      </c>
    </row>
    <row r="67" spans="1:37" s="104" customFormat="1" ht="19.5" customHeight="1" x14ac:dyDescent="0.15">
      <c r="A67" s="3106">
        <v>350</v>
      </c>
      <c r="B67" s="854" t="s">
        <v>46</v>
      </c>
      <c r="C67" s="613">
        <f>SUM(D67:AK67)</f>
        <v>18282.719999999998</v>
      </c>
      <c r="D67" s="613">
        <f>SUM(D68:D74)</f>
        <v>428.66000000000008</v>
      </c>
      <c r="E67" s="613">
        <f t="shared" ref="E67:AG67" si="25">SUM(E68:E74)</f>
        <v>2102.77</v>
      </c>
      <c r="F67" s="613">
        <f t="shared" si="25"/>
        <v>1619.99</v>
      </c>
      <c r="G67" s="613">
        <f t="shared" si="25"/>
        <v>74.03</v>
      </c>
      <c r="H67" s="613">
        <f t="shared" si="25"/>
        <v>0</v>
      </c>
      <c r="I67" s="613">
        <f t="shared" si="25"/>
        <v>1309.56</v>
      </c>
      <c r="J67" s="613">
        <f t="shared" si="25"/>
        <v>341.98999999999995</v>
      </c>
      <c r="K67" s="613">
        <f t="shared" si="25"/>
        <v>0</v>
      </c>
      <c r="L67" s="613">
        <f t="shared" si="25"/>
        <v>1319.04</v>
      </c>
      <c r="M67" s="613">
        <f t="shared" si="25"/>
        <v>828.93000000000006</v>
      </c>
      <c r="N67" s="613">
        <f t="shared" si="25"/>
        <v>3241.3</v>
      </c>
      <c r="O67" s="613">
        <f t="shared" si="25"/>
        <v>1263.8899999999999</v>
      </c>
      <c r="P67" s="613">
        <f t="shared" si="25"/>
        <v>1431.9</v>
      </c>
      <c r="Q67" s="613">
        <f t="shared" si="25"/>
        <v>0</v>
      </c>
      <c r="R67" s="613">
        <f t="shared" si="25"/>
        <v>96.93</v>
      </c>
      <c r="S67" s="613">
        <f t="shared" si="25"/>
        <v>1900.19</v>
      </c>
      <c r="T67" s="613">
        <f t="shared" si="25"/>
        <v>367.14</v>
      </c>
      <c r="U67" s="613">
        <f t="shared" si="25"/>
        <v>16.52</v>
      </c>
      <c r="V67" s="613">
        <f t="shared" si="25"/>
        <v>0</v>
      </c>
      <c r="W67" s="613">
        <f t="shared" si="25"/>
        <v>1696.87</v>
      </c>
      <c r="X67" s="613">
        <f t="shared" si="25"/>
        <v>0</v>
      </c>
      <c r="Y67" s="613">
        <f t="shared" si="25"/>
        <v>0.63</v>
      </c>
      <c r="Z67" s="613">
        <f t="shared" si="25"/>
        <v>224.18</v>
      </c>
      <c r="AA67" s="613">
        <f t="shared" si="25"/>
        <v>0</v>
      </c>
      <c r="AB67" s="613">
        <f t="shared" si="25"/>
        <v>0</v>
      </c>
      <c r="AC67" s="613">
        <f t="shared" si="25"/>
        <v>6.32</v>
      </c>
      <c r="AD67" s="613">
        <f t="shared" si="25"/>
        <v>1.64</v>
      </c>
      <c r="AE67" s="613">
        <f t="shared" si="25"/>
        <v>0.51</v>
      </c>
      <c r="AF67" s="613">
        <f t="shared" si="25"/>
        <v>0</v>
      </c>
      <c r="AG67" s="613">
        <f t="shared" si="25"/>
        <v>1.07</v>
      </c>
      <c r="AH67" s="613">
        <f>SUM(AH68:AH74)</f>
        <v>0</v>
      </c>
      <c r="AI67" s="613">
        <f>SUM(AI68:AI74)</f>
        <v>5.93</v>
      </c>
      <c r="AJ67" s="613">
        <f>SUM(AJ68:AJ74)</f>
        <v>2.73</v>
      </c>
      <c r="AK67" s="613">
        <f>SUM(AK68:AK74)</f>
        <v>0</v>
      </c>
    </row>
    <row r="68" spans="1:37" s="104" customFormat="1" ht="20.25" customHeight="1" x14ac:dyDescent="0.15">
      <c r="A68" s="3106"/>
      <c r="B68" s="1015" t="s">
        <v>793</v>
      </c>
      <c r="C68" s="1019">
        <f>SUM(D68:AK68)</f>
        <v>8.1</v>
      </c>
      <c r="D68" s="1020">
        <f>'동부 배수관 '!D68+'중부 배수관'!D68+'서부 배수관 '!D68+'유성 배수관 '!D68+'대덕 배수관 '!D68</f>
        <v>8.1</v>
      </c>
      <c r="E68" s="1020">
        <f>'동부 배수관 '!E68+'중부 배수관'!E68+'서부 배수관 '!E68+'유성 배수관 '!E68+'대덕 배수관 '!E68</f>
        <v>0</v>
      </c>
      <c r="F68" s="1020">
        <f>'동부 배수관 '!F68+'중부 배수관'!F68+'서부 배수관 '!F68+'유성 배수관 '!F68+'대덕 배수관 '!F68</f>
        <v>0</v>
      </c>
      <c r="G68" s="1020">
        <f>'동부 배수관 '!G68+'중부 배수관'!G68+'서부 배수관 '!G68+'유성 배수관 '!G68+'대덕 배수관 '!G68</f>
        <v>0</v>
      </c>
      <c r="H68" s="1020">
        <f>'동부 배수관 '!H68+'중부 배수관'!H68+'서부 배수관 '!H68+'유성 배수관 '!H68+'대덕 배수관 '!H68</f>
        <v>0</v>
      </c>
      <c r="I68" s="1020">
        <f>'동부 배수관 '!I68+'중부 배수관'!I68+'서부 배수관 '!I68+'유성 배수관 '!I68+'대덕 배수관 '!I68</f>
        <v>0</v>
      </c>
      <c r="J68" s="1020">
        <f>'동부 배수관 '!J68+'중부 배수관'!J68+'서부 배수관 '!J68+'유성 배수관 '!J68+'대덕 배수관 '!J68</f>
        <v>0</v>
      </c>
      <c r="K68" s="1020">
        <f>'동부 배수관 '!K68+'중부 배수관'!K68+'서부 배수관 '!K68+'유성 배수관 '!K68+'대덕 배수관 '!K68</f>
        <v>0</v>
      </c>
      <c r="L68" s="1020">
        <f>'동부 배수관 '!L68+'중부 배수관'!L68+'서부 배수관 '!L68+'유성 배수관 '!L68+'대덕 배수관 '!L68</f>
        <v>0</v>
      </c>
      <c r="M68" s="1020">
        <f>'동부 배수관 '!M68+'중부 배수관'!M68+'서부 배수관 '!M68+'유성 배수관 '!M68+'대덕 배수관 '!M68</f>
        <v>0</v>
      </c>
      <c r="N68" s="1020">
        <f>'동부 배수관 '!N68+'중부 배수관'!N68+'서부 배수관 '!N68+'유성 배수관 '!N68+'대덕 배수관 '!N68</f>
        <v>0</v>
      </c>
      <c r="O68" s="1020">
        <f>'동부 배수관 '!O68+'중부 배수관'!O68+'서부 배수관 '!O68+'유성 배수관 '!O68+'대덕 배수관 '!O68</f>
        <v>0</v>
      </c>
      <c r="P68" s="1020">
        <f>'동부 배수관 '!P68+'중부 배수관'!P68+'서부 배수관 '!P68+'유성 배수관 '!P68+'대덕 배수관 '!P68</f>
        <v>0</v>
      </c>
      <c r="Q68" s="1020">
        <f>'동부 배수관 '!Q68+'중부 배수관'!Q68+'서부 배수관 '!Q68+'유성 배수관 '!Q68+'대덕 배수관 '!Q68</f>
        <v>0</v>
      </c>
      <c r="R68" s="1020">
        <f>'동부 배수관 '!R68+'중부 배수관'!R68+'서부 배수관 '!R68+'유성 배수관 '!R68+'대덕 배수관 '!R68</f>
        <v>0</v>
      </c>
      <c r="S68" s="1020">
        <f>'동부 배수관 '!S68+'중부 배수관'!S68+'서부 배수관 '!S68+'유성 배수관 '!S68+'대덕 배수관 '!S68</f>
        <v>0</v>
      </c>
      <c r="T68" s="1020">
        <f>'동부 배수관 '!T68+'중부 배수관'!T68+'서부 배수관 '!T68+'유성 배수관 '!T68+'대덕 배수관 '!T68</f>
        <v>0</v>
      </c>
      <c r="U68" s="1020">
        <f>'동부 배수관 '!U68+'중부 배수관'!U68+'서부 배수관 '!U68+'유성 배수관 '!U68+'대덕 배수관 '!U68</f>
        <v>0</v>
      </c>
      <c r="V68" s="1020">
        <f>'동부 배수관 '!V68+'중부 배수관'!V68+'서부 배수관 '!V68+'유성 배수관 '!V68+'대덕 배수관 '!V68</f>
        <v>0</v>
      </c>
      <c r="W68" s="1020">
        <f>'동부 배수관 '!W68+'중부 배수관'!W68+'서부 배수관 '!W68+'유성 배수관 '!W68+'대덕 배수관 '!W68</f>
        <v>0</v>
      </c>
      <c r="X68" s="1020">
        <f>'동부 배수관 '!X68+'중부 배수관'!X68+'서부 배수관 '!X68+'유성 배수관 '!X68+'대덕 배수관 '!X68</f>
        <v>0</v>
      </c>
      <c r="Y68" s="1020">
        <f>'동부 배수관 '!Y68+'중부 배수관'!Y68+'서부 배수관 '!Y68+'유성 배수관 '!Y68+'대덕 배수관 '!Y68</f>
        <v>0</v>
      </c>
      <c r="Z68" s="1020">
        <f>'동부 배수관 '!Z68+'중부 배수관'!Z68+'서부 배수관 '!Z68+'유성 배수관 '!Z68+'대덕 배수관 '!Z68</f>
        <v>0</v>
      </c>
      <c r="AA68" s="1020">
        <f>'동부 배수관 '!AA68+'중부 배수관'!AA68+'서부 배수관 '!AA68+'유성 배수관 '!AA68+'대덕 배수관 '!AA68</f>
        <v>0</v>
      </c>
      <c r="AB68" s="1020">
        <f>'동부 배수관 '!AB68+'중부 배수관'!AB68+'서부 배수관 '!AB68+'유성 배수관 '!AB68+'대덕 배수관 '!AB68</f>
        <v>0</v>
      </c>
      <c r="AC68" s="1020">
        <f>'동부 배수관 '!AC68+'중부 배수관'!AC68+'서부 배수관 '!AC68+'유성 배수관 '!AC68+'대덕 배수관 '!AC68</f>
        <v>0</v>
      </c>
      <c r="AD68" s="1020">
        <f>'동부 배수관 '!AD68+'중부 배수관'!AD68+'서부 배수관 '!AD68+'유성 배수관 '!AD68+'대덕 배수관 '!AD68</f>
        <v>0</v>
      </c>
      <c r="AE68" s="1020">
        <f>'동부 배수관 '!AE68+'중부 배수관'!AE68+'서부 배수관 '!AE68+'유성 배수관 '!AE68+'대덕 배수관 '!AE68</f>
        <v>0</v>
      </c>
      <c r="AF68" s="1020">
        <f>'동부 배수관 '!AF68+'중부 배수관'!AF68+'서부 배수관 '!AF68+'유성 배수관 '!AF68+'대덕 배수관 '!AF68</f>
        <v>0</v>
      </c>
      <c r="AG68" s="1020">
        <f>'동부 배수관 '!AG68+'중부 배수관'!AG68+'서부 배수관 '!AG68+'유성 배수관 '!AG68+'대덕 배수관 '!AG68</f>
        <v>0</v>
      </c>
      <c r="AH68" s="1020">
        <f>'동부 배수관 '!AH68+'중부 배수관'!AH68+'서부 배수관 '!AH68+'유성 배수관 '!AH68+'대덕 배수관 '!AH68</f>
        <v>0</v>
      </c>
      <c r="AI68" s="1020">
        <f>'동부 배수관 '!AI68+'중부 배수관'!AI68+'서부 배수관 '!AI68+'유성 배수관 '!AI68+'대덕 배수관 '!AI68</f>
        <v>0</v>
      </c>
      <c r="AJ68" s="1020">
        <f>'동부 배수관 '!AJ68+'중부 배수관'!AJ68+'서부 배수관 '!AJ68+'유성 배수관 '!AJ68+'대덕 배수관 '!AJ68</f>
        <v>0</v>
      </c>
      <c r="AK68" s="1020">
        <f>'동부 배수관 '!AK68+'중부 배수관'!AK68+'서부 배수관 '!AK68+'유성 배수관 '!AK68+'대덕 배수관 '!AK68</f>
        <v>0</v>
      </c>
    </row>
    <row r="69" spans="1:37" s="104" customFormat="1" ht="20.25" customHeight="1" x14ac:dyDescent="0.15">
      <c r="A69" s="3106"/>
      <c r="B69" s="1015" t="s">
        <v>792</v>
      </c>
      <c r="C69" s="1019">
        <f t="shared" ref="C69:C75" si="26">SUM(D69:AK69)</f>
        <v>4627.3499999999995</v>
      </c>
      <c r="D69" s="1020">
        <f>'동부 배수관 '!D69+'중부 배수관'!D69+'서부 배수관 '!D69+'유성 배수관 '!D69+'대덕 배수관 '!D69</f>
        <v>420.56000000000006</v>
      </c>
      <c r="E69" s="1020">
        <f>'동부 배수관 '!E69+'중부 배수관'!E69+'서부 배수관 '!E69+'유성 배수관 '!E69+'대덕 배수관 '!E69</f>
        <v>2102.77</v>
      </c>
      <c r="F69" s="1020">
        <f>'동부 배수관 '!F69+'중부 배수관'!F69+'서부 배수관 '!F69+'유성 배수관 '!F69+'대덕 배수관 '!F69</f>
        <v>1619.99</v>
      </c>
      <c r="G69" s="1020">
        <f>'동부 배수관 '!G69+'중부 배수관'!G69+'서부 배수관 '!G69+'유성 배수관 '!G69+'대덕 배수관 '!G69</f>
        <v>74.03</v>
      </c>
      <c r="H69" s="1020">
        <f>'동부 배수관 '!H69+'중부 배수관'!H69+'서부 배수관 '!H69+'유성 배수관 '!H69+'대덕 배수관 '!H69</f>
        <v>0</v>
      </c>
      <c r="I69" s="1020">
        <f>'동부 배수관 '!I69+'중부 배수관'!I69+'서부 배수관 '!I69+'유성 배수관 '!I69+'대덕 배수관 '!I69</f>
        <v>0</v>
      </c>
      <c r="J69" s="1020">
        <f>'동부 배수관 '!J69+'중부 배수관'!J69+'서부 배수관 '!J69+'유성 배수관 '!J69+'대덕 배수관 '!J69</f>
        <v>0</v>
      </c>
      <c r="K69" s="1020">
        <f>'동부 배수관 '!K69+'중부 배수관'!K69+'서부 배수관 '!K69+'유성 배수관 '!K69+'대덕 배수관 '!K69</f>
        <v>0</v>
      </c>
      <c r="L69" s="1020">
        <f>'동부 배수관 '!L69+'중부 배수관'!L69+'서부 배수관 '!L69+'유성 배수관 '!L69+'대덕 배수관 '!L69</f>
        <v>0</v>
      </c>
      <c r="M69" s="1020">
        <f>'동부 배수관 '!M69+'중부 배수관'!M69+'서부 배수관 '!M69+'유성 배수관 '!M69+'대덕 배수관 '!M69</f>
        <v>410</v>
      </c>
      <c r="N69" s="1020">
        <f>'동부 배수관 '!N69+'중부 배수관'!N69+'서부 배수관 '!N69+'유성 배수관 '!N69+'대덕 배수관 '!N69</f>
        <v>0</v>
      </c>
      <c r="O69" s="1020">
        <f>'동부 배수관 '!O69+'중부 배수관'!O69+'서부 배수관 '!O69+'유성 배수관 '!O69+'대덕 배수관 '!O69</f>
        <v>0</v>
      </c>
      <c r="P69" s="1020">
        <f>'동부 배수관 '!P69+'중부 배수관'!P69+'서부 배수관 '!P69+'유성 배수관 '!P69+'대덕 배수관 '!P69</f>
        <v>0</v>
      </c>
      <c r="Q69" s="1020">
        <f>'동부 배수관 '!Q69+'중부 배수관'!Q69+'서부 배수관 '!Q69+'유성 배수관 '!Q69+'대덕 배수관 '!Q69</f>
        <v>0</v>
      </c>
      <c r="R69" s="1020">
        <f>'동부 배수관 '!R69+'중부 배수관'!R69+'서부 배수관 '!R69+'유성 배수관 '!R69+'대덕 배수관 '!R69</f>
        <v>0</v>
      </c>
      <c r="S69" s="1020">
        <f>'동부 배수관 '!S69+'중부 배수관'!S69+'서부 배수관 '!S69+'유성 배수관 '!S69+'대덕 배수관 '!S69</f>
        <v>0</v>
      </c>
      <c r="T69" s="1020">
        <f>'동부 배수관 '!T69+'중부 배수관'!T69+'서부 배수관 '!T69+'유성 배수관 '!T69+'대덕 배수관 '!T69</f>
        <v>0</v>
      </c>
      <c r="U69" s="1020">
        <f>'동부 배수관 '!U69+'중부 배수관'!U69+'서부 배수관 '!U69+'유성 배수관 '!U69+'대덕 배수관 '!U69</f>
        <v>0</v>
      </c>
      <c r="V69" s="1020">
        <f>'동부 배수관 '!V69+'중부 배수관'!V69+'서부 배수관 '!V69+'유성 배수관 '!V69+'대덕 배수관 '!V69</f>
        <v>0</v>
      </c>
      <c r="W69" s="1020">
        <f>'동부 배수관 '!W69+'중부 배수관'!W69+'서부 배수관 '!W69+'유성 배수관 '!W69+'대덕 배수관 '!W69</f>
        <v>0</v>
      </c>
      <c r="X69" s="1020">
        <f>'동부 배수관 '!X69+'중부 배수관'!X69+'서부 배수관 '!X69+'유성 배수관 '!X69+'대덕 배수관 '!X69</f>
        <v>0</v>
      </c>
      <c r="Y69" s="1020">
        <f>'동부 배수관 '!Y69+'중부 배수관'!Y69+'서부 배수관 '!Y69+'유성 배수관 '!Y69+'대덕 배수관 '!Y69</f>
        <v>0</v>
      </c>
      <c r="Z69" s="1020">
        <f>'동부 배수관 '!Z69+'중부 배수관'!Z69+'서부 배수관 '!Z69+'유성 배수관 '!Z69+'대덕 배수관 '!Z69</f>
        <v>0</v>
      </c>
      <c r="AA69" s="1020">
        <f>'동부 배수관 '!AA69+'중부 배수관'!AA69+'서부 배수관 '!AA69+'유성 배수관 '!AA69+'대덕 배수관 '!AA69</f>
        <v>0</v>
      </c>
      <c r="AB69" s="1020">
        <f>'동부 배수관 '!AB69+'중부 배수관'!AB69+'서부 배수관 '!AB69+'유성 배수관 '!AB69+'대덕 배수관 '!AB69</f>
        <v>0</v>
      </c>
      <c r="AC69" s="1020">
        <f>'동부 배수관 '!AC69+'중부 배수관'!AC69+'서부 배수관 '!AC69+'유성 배수관 '!AC69+'대덕 배수관 '!AC69</f>
        <v>0</v>
      </c>
      <c r="AD69" s="1020">
        <f>'동부 배수관 '!AD69+'중부 배수관'!AD69+'서부 배수관 '!AD69+'유성 배수관 '!AD69+'대덕 배수관 '!AD69</f>
        <v>0</v>
      </c>
      <c r="AE69" s="1020">
        <f>'동부 배수관 '!AE69+'중부 배수관'!AE69+'서부 배수관 '!AE69+'유성 배수관 '!AE69+'대덕 배수관 '!AE69</f>
        <v>0</v>
      </c>
      <c r="AF69" s="1020">
        <f>'동부 배수관 '!AF69+'중부 배수관'!AF69+'서부 배수관 '!AF69+'유성 배수관 '!AF69+'대덕 배수관 '!AF69</f>
        <v>0</v>
      </c>
      <c r="AG69" s="1020">
        <f>'동부 배수관 '!AG69+'중부 배수관'!AG69+'서부 배수관 '!AG69+'유성 배수관 '!AG69+'대덕 배수관 '!AG69</f>
        <v>0</v>
      </c>
      <c r="AH69" s="1020">
        <f>'동부 배수관 '!AH69+'중부 배수관'!AH69+'서부 배수관 '!AH69+'유성 배수관 '!AH69+'대덕 배수관 '!AH69</f>
        <v>0</v>
      </c>
      <c r="AI69" s="1020">
        <f>'동부 배수관 '!AI69+'중부 배수관'!AI69+'서부 배수관 '!AI69+'유성 배수관 '!AI69+'대덕 배수관 '!AI69</f>
        <v>0</v>
      </c>
      <c r="AJ69" s="1020">
        <f>'동부 배수관 '!AJ69+'중부 배수관'!AJ69+'서부 배수관 '!AJ69+'유성 배수관 '!AJ69+'대덕 배수관 '!AJ69</f>
        <v>0</v>
      </c>
      <c r="AK69" s="1020">
        <f>'동부 배수관 '!AK69+'중부 배수관'!AK69+'서부 배수관 '!AK69+'유성 배수관 '!AK69+'대덕 배수관 '!AK69</f>
        <v>0</v>
      </c>
    </row>
    <row r="70" spans="1:37" s="104" customFormat="1" ht="20.25" customHeight="1" x14ac:dyDescent="0.15">
      <c r="A70" s="3106"/>
      <c r="B70" s="1015" t="s">
        <v>974</v>
      </c>
      <c r="C70" s="1019">
        <f t="shared" si="26"/>
        <v>13647.269999999997</v>
      </c>
      <c r="D70" s="1020">
        <f>'동부 배수관 '!D70+'중부 배수관'!D70+'서부 배수관 '!D70+'유성 배수관 '!D70+'대덕 배수관 '!D70</f>
        <v>0</v>
      </c>
      <c r="E70" s="1020">
        <f>'동부 배수관 '!E70+'중부 배수관'!E70+'서부 배수관 '!E70+'유성 배수관 '!E70+'대덕 배수관 '!E70</f>
        <v>0</v>
      </c>
      <c r="F70" s="1020">
        <f>'동부 배수관 '!F70+'중부 배수관'!F70+'서부 배수관 '!F70+'유성 배수관 '!F70+'대덕 배수관 '!F70</f>
        <v>0</v>
      </c>
      <c r="G70" s="1020">
        <f>'동부 배수관 '!G70+'중부 배수관'!G70+'서부 배수관 '!G70+'유성 배수관 '!G70+'대덕 배수관 '!G70</f>
        <v>0</v>
      </c>
      <c r="H70" s="1020">
        <f>'동부 배수관 '!H70+'중부 배수관'!H70+'서부 배수관 '!H70+'유성 배수관 '!H70+'대덕 배수관 '!H70</f>
        <v>0</v>
      </c>
      <c r="I70" s="1020">
        <f>'동부 배수관 '!I70+'중부 배수관'!I70+'서부 배수관 '!I70+'유성 배수관 '!I70+'대덕 배수관 '!I70</f>
        <v>1309.56</v>
      </c>
      <c r="J70" s="1020">
        <f>'동부 배수관 '!J70+'중부 배수관'!J70+'서부 배수관 '!J70+'유성 배수관 '!J70+'대덕 배수관 '!J70</f>
        <v>341.98999999999995</v>
      </c>
      <c r="K70" s="1020">
        <f>'동부 배수관 '!K70+'중부 배수관'!K70+'서부 배수관 '!K70+'유성 배수관 '!K70+'대덕 배수관 '!K70</f>
        <v>0</v>
      </c>
      <c r="L70" s="1020">
        <f>'동부 배수관 '!L70+'중부 배수관'!L70+'서부 배수관 '!L70+'유성 배수관 '!L70+'대덕 배수관 '!L70</f>
        <v>1319.04</v>
      </c>
      <c r="M70" s="1020">
        <f>'동부 배수관 '!M70+'중부 배수관'!M70+'서부 배수관 '!M70+'유성 배수관 '!M70+'대덕 배수관 '!M70</f>
        <v>418.93</v>
      </c>
      <c r="N70" s="1020">
        <f>'동부 배수관 '!N70+'중부 배수관'!N70+'서부 배수관 '!N70+'유성 배수관 '!N70+'대덕 배수관 '!N70</f>
        <v>3241.3</v>
      </c>
      <c r="O70" s="1020">
        <f>'동부 배수관 '!O70+'중부 배수관'!O70+'서부 배수관 '!O70+'유성 배수관 '!O70+'대덕 배수관 '!O70</f>
        <v>1263.8899999999999</v>
      </c>
      <c r="P70" s="1020">
        <f>'동부 배수관 '!P70+'중부 배수관'!P70+'서부 배수관 '!P70+'유성 배수관 '!P70+'대덕 배수관 '!P70</f>
        <v>1431.9</v>
      </c>
      <c r="Q70" s="1020">
        <f>'동부 배수관 '!Q70+'중부 배수관'!Q70+'서부 배수관 '!Q70+'유성 배수관 '!Q70+'대덕 배수관 '!Q70</f>
        <v>0</v>
      </c>
      <c r="R70" s="1020">
        <f>'동부 배수관 '!R70+'중부 배수관'!R70+'서부 배수관 '!R70+'유성 배수관 '!R70+'대덕 배수관 '!R70</f>
        <v>96.93</v>
      </c>
      <c r="S70" s="1020">
        <f>'동부 배수관 '!S70+'중부 배수관'!S70+'서부 배수관 '!S70+'유성 배수관 '!S70+'대덕 배수관 '!S70</f>
        <v>1900.19</v>
      </c>
      <c r="T70" s="1020">
        <f>'동부 배수관 '!T70+'중부 배수관'!T70+'서부 배수관 '!T70+'유성 배수관 '!T70+'대덕 배수관 '!T70</f>
        <v>367.14</v>
      </c>
      <c r="U70" s="1020">
        <f>'동부 배수관 '!U70+'중부 배수관'!U70+'서부 배수관 '!U70+'유성 배수관 '!U70+'대덕 배수관 '!U70</f>
        <v>16.52</v>
      </c>
      <c r="V70" s="1020">
        <f>'동부 배수관 '!V70+'중부 배수관'!V70+'서부 배수관 '!V70+'유성 배수관 '!V70+'대덕 배수관 '!V70</f>
        <v>0</v>
      </c>
      <c r="W70" s="1020">
        <f>'동부 배수관 '!W70+'중부 배수관'!W70+'서부 배수관 '!W70+'유성 배수관 '!W70+'대덕 배수관 '!W70</f>
        <v>1696.87</v>
      </c>
      <c r="X70" s="1020">
        <f>'동부 배수관 '!X70+'중부 배수관'!X70+'서부 배수관 '!X70+'유성 배수관 '!X70+'대덕 배수관 '!X70</f>
        <v>0</v>
      </c>
      <c r="Y70" s="1020">
        <f>'동부 배수관 '!Y70+'중부 배수관'!Y70+'서부 배수관 '!Y70+'유성 배수관 '!Y70+'대덕 배수관 '!Y70</f>
        <v>0.63</v>
      </c>
      <c r="Z70" s="1020">
        <f>'동부 배수관 '!Z70+'중부 배수관'!Z70+'서부 배수관 '!Z70+'유성 배수관 '!Z70+'대덕 배수관 '!Z70</f>
        <v>224.18</v>
      </c>
      <c r="AA70" s="1020">
        <f>'동부 배수관 '!AA70+'중부 배수관'!AA70+'서부 배수관 '!AA70+'유성 배수관 '!AA70+'대덕 배수관 '!AA70</f>
        <v>0</v>
      </c>
      <c r="AB70" s="1020">
        <f>'동부 배수관 '!AB70+'중부 배수관'!AB70+'서부 배수관 '!AB70+'유성 배수관 '!AB70+'대덕 배수관 '!AB70</f>
        <v>0</v>
      </c>
      <c r="AC70" s="1020">
        <f>'동부 배수관 '!AC70+'중부 배수관'!AC70+'서부 배수관 '!AC70+'유성 배수관 '!AC70+'대덕 배수관 '!AC70</f>
        <v>6.32</v>
      </c>
      <c r="AD70" s="1020">
        <f>'동부 배수관 '!AD70+'중부 배수관'!AD70+'서부 배수관 '!AD70+'유성 배수관 '!AD70+'대덕 배수관 '!AD70</f>
        <v>1.64</v>
      </c>
      <c r="AE70" s="1020">
        <f>'동부 배수관 '!AE70+'중부 배수관'!AE70+'서부 배수관 '!AE70+'유성 배수관 '!AE70+'대덕 배수관 '!AE70</f>
        <v>0.51</v>
      </c>
      <c r="AF70" s="1020">
        <f>'동부 배수관 '!AF70+'중부 배수관'!AF70+'서부 배수관 '!AF70+'유성 배수관 '!AF70+'대덕 배수관 '!AF70</f>
        <v>0</v>
      </c>
      <c r="AG70" s="1020">
        <f>'동부 배수관 '!AG70+'중부 배수관'!AG70+'서부 배수관 '!AG70+'유성 배수관 '!AG70+'대덕 배수관 '!AG70</f>
        <v>1.07</v>
      </c>
      <c r="AH70" s="1020">
        <f>'동부 배수관 '!AH70+'중부 배수관'!AH70+'서부 배수관 '!AH70+'유성 배수관 '!AH70+'대덕 배수관 '!AH70</f>
        <v>0</v>
      </c>
      <c r="AI70" s="1020">
        <f>'동부 배수관 '!AI70+'중부 배수관'!AI70+'서부 배수관 '!AI70+'유성 배수관 '!AI70+'대덕 배수관 '!AI70</f>
        <v>5.93</v>
      </c>
      <c r="AJ70" s="1020">
        <f>'동부 배수관 '!AJ70+'중부 배수관'!AJ70+'서부 배수관 '!AJ70+'유성 배수관 '!AJ70+'대덕 배수관 '!AJ70</f>
        <v>2.73</v>
      </c>
      <c r="AK70" s="1020">
        <f>'동부 배수관 '!AK70+'중부 배수관'!AK70+'서부 배수관 '!AK70+'유성 배수관 '!AK70+'대덕 배수관 '!AK70</f>
        <v>0</v>
      </c>
    </row>
    <row r="71" spans="1:37" s="104" customFormat="1" ht="20.25" customHeight="1" x14ac:dyDescent="0.15">
      <c r="A71" s="3106"/>
      <c r="B71" s="1015" t="s">
        <v>345</v>
      </c>
      <c r="C71" s="1019">
        <f t="shared" si="26"/>
        <v>0</v>
      </c>
      <c r="D71" s="1020">
        <f>'동부 배수관 '!D71+'중부 배수관'!D71+'서부 배수관 '!D71+'유성 배수관 '!D71+'대덕 배수관 '!D71</f>
        <v>0</v>
      </c>
      <c r="E71" s="1020">
        <f>'동부 배수관 '!E71+'중부 배수관'!E71+'서부 배수관 '!E71+'유성 배수관 '!E71+'대덕 배수관 '!E71</f>
        <v>0</v>
      </c>
      <c r="F71" s="1020">
        <f>'동부 배수관 '!F71+'중부 배수관'!F71+'서부 배수관 '!F71+'유성 배수관 '!F71+'대덕 배수관 '!F71</f>
        <v>0</v>
      </c>
      <c r="G71" s="1020">
        <f>'동부 배수관 '!G71+'중부 배수관'!G71+'서부 배수관 '!G71+'유성 배수관 '!G71+'대덕 배수관 '!G71</f>
        <v>0</v>
      </c>
      <c r="H71" s="1020">
        <f>'동부 배수관 '!H71+'중부 배수관'!H71+'서부 배수관 '!H71+'유성 배수관 '!H71+'대덕 배수관 '!H71</f>
        <v>0</v>
      </c>
      <c r="I71" s="1020">
        <f>'동부 배수관 '!I71+'중부 배수관'!I71+'서부 배수관 '!I71+'유성 배수관 '!I71+'대덕 배수관 '!I71</f>
        <v>0</v>
      </c>
      <c r="J71" s="1020">
        <f>'동부 배수관 '!J71+'중부 배수관'!J71+'서부 배수관 '!J71+'유성 배수관 '!J71+'대덕 배수관 '!J71</f>
        <v>0</v>
      </c>
      <c r="K71" s="1020">
        <f>'동부 배수관 '!K71+'중부 배수관'!K71+'서부 배수관 '!K71+'유성 배수관 '!K71+'대덕 배수관 '!K71</f>
        <v>0</v>
      </c>
      <c r="L71" s="1020">
        <f>'동부 배수관 '!L71+'중부 배수관'!L71+'서부 배수관 '!L71+'유성 배수관 '!L71+'대덕 배수관 '!L71</f>
        <v>0</v>
      </c>
      <c r="M71" s="1020">
        <f>'동부 배수관 '!M71+'중부 배수관'!M71+'서부 배수관 '!M71+'유성 배수관 '!M71+'대덕 배수관 '!M71</f>
        <v>0</v>
      </c>
      <c r="N71" s="1020">
        <f>'동부 배수관 '!N71+'중부 배수관'!N71+'서부 배수관 '!N71+'유성 배수관 '!N71+'대덕 배수관 '!N71</f>
        <v>0</v>
      </c>
      <c r="O71" s="1020">
        <f>'동부 배수관 '!O71+'중부 배수관'!O71+'서부 배수관 '!O71+'유성 배수관 '!O71+'대덕 배수관 '!O71</f>
        <v>0</v>
      </c>
      <c r="P71" s="1020">
        <f>'동부 배수관 '!P71+'중부 배수관'!P71+'서부 배수관 '!P71+'유성 배수관 '!P71+'대덕 배수관 '!P71</f>
        <v>0</v>
      </c>
      <c r="Q71" s="1020">
        <f>'동부 배수관 '!Q71+'중부 배수관'!Q71+'서부 배수관 '!Q71+'유성 배수관 '!Q71+'대덕 배수관 '!Q71</f>
        <v>0</v>
      </c>
      <c r="R71" s="1020">
        <f>'동부 배수관 '!R71+'중부 배수관'!R71+'서부 배수관 '!R71+'유성 배수관 '!R71+'대덕 배수관 '!R71</f>
        <v>0</v>
      </c>
      <c r="S71" s="1020">
        <f>'동부 배수관 '!S71+'중부 배수관'!S71+'서부 배수관 '!S71+'유성 배수관 '!S71+'대덕 배수관 '!S71</f>
        <v>0</v>
      </c>
      <c r="T71" s="1020">
        <f>'동부 배수관 '!T71+'중부 배수관'!T71+'서부 배수관 '!T71+'유성 배수관 '!T71+'대덕 배수관 '!T71</f>
        <v>0</v>
      </c>
      <c r="U71" s="1020">
        <f>'동부 배수관 '!U71+'중부 배수관'!U71+'서부 배수관 '!U71+'유성 배수관 '!U71+'대덕 배수관 '!U71</f>
        <v>0</v>
      </c>
      <c r="V71" s="1020">
        <f>'동부 배수관 '!V71+'중부 배수관'!V71+'서부 배수관 '!V71+'유성 배수관 '!V71+'대덕 배수관 '!V71</f>
        <v>0</v>
      </c>
      <c r="W71" s="1020">
        <f>'동부 배수관 '!W71+'중부 배수관'!W71+'서부 배수관 '!W71+'유성 배수관 '!W71+'대덕 배수관 '!W71</f>
        <v>0</v>
      </c>
      <c r="X71" s="1020">
        <f>'동부 배수관 '!X71+'중부 배수관'!X71+'서부 배수관 '!X71+'유성 배수관 '!X71+'대덕 배수관 '!X71</f>
        <v>0</v>
      </c>
      <c r="Y71" s="1020">
        <f>'동부 배수관 '!Y71+'중부 배수관'!Y71+'서부 배수관 '!Y71+'유성 배수관 '!Y71+'대덕 배수관 '!Y71</f>
        <v>0</v>
      </c>
      <c r="Z71" s="1020">
        <f>'동부 배수관 '!Z71+'중부 배수관'!Z71+'서부 배수관 '!Z71+'유성 배수관 '!Z71+'대덕 배수관 '!Z71</f>
        <v>0</v>
      </c>
      <c r="AA71" s="1020">
        <f>'동부 배수관 '!AA71+'중부 배수관'!AA71+'서부 배수관 '!AA71+'유성 배수관 '!AA71+'대덕 배수관 '!AA71</f>
        <v>0</v>
      </c>
      <c r="AB71" s="1020">
        <f>'동부 배수관 '!AB71+'중부 배수관'!AB71+'서부 배수관 '!AB71+'유성 배수관 '!AB71+'대덕 배수관 '!AB71</f>
        <v>0</v>
      </c>
      <c r="AC71" s="1020">
        <f>'동부 배수관 '!AC71+'중부 배수관'!AC71+'서부 배수관 '!AC71+'유성 배수관 '!AC71+'대덕 배수관 '!AC71</f>
        <v>0</v>
      </c>
      <c r="AD71" s="1020">
        <f>'동부 배수관 '!AD71+'중부 배수관'!AD71+'서부 배수관 '!AD71+'유성 배수관 '!AD71+'대덕 배수관 '!AD71</f>
        <v>0</v>
      </c>
      <c r="AE71" s="1020">
        <f>'동부 배수관 '!AE71+'중부 배수관'!AE71+'서부 배수관 '!AE71+'유성 배수관 '!AE71+'대덕 배수관 '!AE71</f>
        <v>0</v>
      </c>
      <c r="AF71" s="1020">
        <f>'동부 배수관 '!AF71+'중부 배수관'!AF71+'서부 배수관 '!AF71+'유성 배수관 '!AF71+'대덕 배수관 '!AF71</f>
        <v>0</v>
      </c>
      <c r="AG71" s="1020">
        <f>'동부 배수관 '!AG71+'중부 배수관'!AG71+'서부 배수관 '!AG71+'유성 배수관 '!AG71+'대덕 배수관 '!AG71</f>
        <v>0</v>
      </c>
      <c r="AH71" s="1020">
        <f>'동부 배수관 '!AH71+'중부 배수관'!AH71+'서부 배수관 '!AH71+'유성 배수관 '!AH71+'대덕 배수관 '!AH71</f>
        <v>0</v>
      </c>
      <c r="AI71" s="1020">
        <f>'동부 배수관 '!AI71+'중부 배수관'!AI71+'서부 배수관 '!AI71+'유성 배수관 '!AI71+'대덕 배수관 '!AI71</f>
        <v>0</v>
      </c>
      <c r="AJ71" s="1020">
        <f>'동부 배수관 '!AJ71+'중부 배수관'!AJ71+'서부 배수관 '!AJ71+'유성 배수관 '!AJ71+'대덕 배수관 '!AJ71</f>
        <v>0</v>
      </c>
      <c r="AK71" s="1020">
        <f>'동부 배수관 '!AK71+'중부 배수관'!AK71+'서부 배수관 '!AK71+'유성 배수관 '!AK71+'대덕 배수관 '!AK71</f>
        <v>0</v>
      </c>
    </row>
    <row r="72" spans="1:37" s="104" customFormat="1" ht="20.25" customHeight="1" x14ac:dyDescent="0.15">
      <c r="A72" s="3106"/>
      <c r="B72" s="1017" t="s">
        <v>283</v>
      </c>
      <c r="C72" s="1019">
        <f t="shared" si="26"/>
        <v>0</v>
      </c>
      <c r="D72" s="1020">
        <f>'동부 배수관 '!D72+'중부 배수관'!D72+'서부 배수관 '!D72+'유성 배수관 '!D72+'대덕 배수관 '!D72</f>
        <v>0</v>
      </c>
      <c r="E72" s="1020">
        <f>'동부 배수관 '!E72+'중부 배수관'!E72+'서부 배수관 '!E72+'유성 배수관 '!E72+'대덕 배수관 '!E72</f>
        <v>0</v>
      </c>
      <c r="F72" s="1020">
        <f>'동부 배수관 '!F72+'중부 배수관'!F72+'서부 배수관 '!F72+'유성 배수관 '!F72+'대덕 배수관 '!F72</f>
        <v>0</v>
      </c>
      <c r="G72" s="1020">
        <f>'동부 배수관 '!G72+'중부 배수관'!G72+'서부 배수관 '!G72+'유성 배수관 '!G72+'대덕 배수관 '!G72</f>
        <v>0</v>
      </c>
      <c r="H72" s="1020">
        <f>'동부 배수관 '!H72+'중부 배수관'!H72+'서부 배수관 '!H72+'유성 배수관 '!H72+'대덕 배수관 '!H72</f>
        <v>0</v>
      </c>
      <c r="I72" s="1020">
        <f>'동부 배수관 '!I72+'중부 배수관'!I72+'서부 배수관 '!I72+'유성 배수관 '!I72+'대덕 배수관 '!I72</f>
        <v>0</v>
      </c>
      <c r="J72" s="1020">
        <f>'동부 배수관 '!J72+'중부 배수관'!J72+'서부 배수관 '!J72+'유성 배수관 '!J72+'대덕 배수관 '!J72</f>
        <v>0</v>
      </c>
      <c r="K72" s="1020">
        <f>'동부 배수관 '!K72+'중부 배수관'!K72+'서부 배수관 '!K72+'유성 배수관 '!K72+'대덕 배수관 '!K72</f>
        <v>0</v>
      </c>
      <c r="L72" s="1020">
        <f>'동부 배수관 '!L72+'중부 배수관'!L72+'서부 배수관 '!L72+'유성 배수관 '!L72+'대덕 배수관 '!L72</f>
        <v>0</v>
      </c>
      <c r="M72" s="1020">
        <f>'동부 배수관 '!M72+'중부 배수관'!M72+'서부 배수관 '!M72+'유성 배수관 '!M72+'대덕 배수관 '!M72</f>
        <v>0</v>
      </c>
      <c r="N72" s="1020">
        <f>'동부 배수관 '!N72+'중부 배수관'!N72+'서부 배수관 '!N72+'유성 배수관 '!N72+'대덕 배수관 '!N72</f>
        <v>0</v>
      </c>
      <c r="O72" s="1020">
        <f>'동부 배수관 '!O72+'중부 배수관'!O72+'서부 배수관 '!O72+'유성 배수관 '!O72+'대덕 배수관 '!O72</f>
        <v>0</v>
      </c>
      <c r="P72" s="1020">
        <f>'동부 배수관 '!P72+'중부 배수관'!P72+'서부 배수관 '!P72+'유성 배수관 '!P72+'대덕 배수관 '!P72</f>
        <v>0</v>
      </c>
      <c r="Q72" s="1020">
        <f>'동부 배수관 '!Q72+'중부 배수관'!Q72+'서부 배수관 '!Q72+'유성 배수관 '!Q72+'대덕 배수관 '!Q72</f>
        <v>0</v>
      </c>
      <c r="R72" s="1020">
        <f>'동부 배수관 '!R72+'중부 배수관'!R72+'서부 배수관 '!R72+'유성 배수관 '!R72+'대덕 배수관 '!R72</f>
        <v>0</v>
      </c>
      <c r="S72" s="1020">
        <f>'동부 배수관 '!S72+'중부 배수관'!S72+'서부 배수관 '!S72+'유성 배수관 '!S72+'대덕 배수관 '!S72</f>
        <v>0</v>
      </c>
      <c r="T72" s="1020">
        <f>'동부 배수관 '!T72+'중부 배수관'!T72+'서부 배수관 '!T72+'유성 배수관 '!T72+'대덕 배수관 '!T72</f>
        <v>0</v>
      </c>
      <c r="U72" s="1020">
        <f>'동부 배수관 '!U72+'중부 배수관'!U72+'서부 배수관 '!U72+'유성 배수관 '!U72+'대덕 배수관 '!U72</f>
        <v>0</v>
      </c>
      <c r="V72" s="1020">
        <f>'동부 배수관 '!V72+'중부 배수관'!V72+'서부 배수관 '!V72+'유성 배수관 '!V72+'대덕 배수관 '!V72</f>
        <v>0</v>
      </c>
      <c r="W72" s="1020">
        <f>'동부 배수관 '!W72+'중부 배수관'!W72+'서부 배수관 '!W72+'유성 배수관 '!W72+'대덕 배수관 '!W72</f>
        <v>0</v>
      </c>
      <c r="X72" s="1020">
        <f>'동부 배수관 '!X72+'중부 배수관'!X72+'서부 배수관 '!X72+'유성 배수관 '!X72+'대덕 배수관 '!X72</f>
        <v>0</v>
      </c>
      <c r="Y72" s="1020">
        <f>'동부 배수관 '!Y72+'중부 배수관'!Y72+'서부 배수관 '!Y72+'유성 배수관 '!Y72+'대덕 배수관 '!Y72</f>
        <v>0</v>
      </c>
      <c r="Z72" s="1020">
        <f>'동부 배수관 '!Z72+'중부 배수관'!Z72+'서부 배수관 '!Z72+'유성 배수관 '!Z72+'대덕 배수관 '!Z72</f>
        <v>0</v>
      </c>
      <c r="AA72" s="1020">
        <f>'동부 배수관 '!AA72+'중부 배수관'!AA72+'서부 배수관 '!AA72+'유성 배수관 '!AA72+'대덕 배수관 '!AA72</f>
        <v>0</v>
      </c>
      <c r="AB72" s="1020">
        <f>'동부 배수관 '!AB72+'중부 배수관'!AB72+'서부 배수관 '!AB72+'유성 배수관 '!AB72+'대덕 배수관 '!AB72</f>
        <v>0</v>
      </c>
      <c r="AC72" s="1020">
        <f>'동부 배수관 '!AC72+'중부 배수관'!AC72+'서부 배수관 '!AC72+'유성 배수관 '!AC72+'대덕 배수관 '!AC72</f>
        <v>0</v>
      </c>
      <c r="AD72" s="1020">
        <f>'동부 배수관 '!AD72+'중부 배수관'!AD72+'서부 배수관 '!AD72+'유성 배수관 '!AD72+'대덕 배수관 '!AD72</f>
        <v>0</v>
      </c>
      <c r="AE72" s="1020">
        <f>'동부 배수관 '!AE72+'중부 배수관'!AE72+'서부 배수관 '!AE72+'유성 배수관 '!AE72+'대덕 배수관 '!AE72</f>
        <v>0</v>
      </c>
      <c r="AF72" s="1020">
        <f>'동부 배수관 '!AF72+'중부 배수관'!AF72+'서부 배수관 '!AF72+'유성 배수관 '!AF72+'대덕 배수관 '!AF72</f>
        <v>0</v>
      </c>
      <c r="AG72" s="1020">
        <f>'동부 배수관 '!AG72+'중부 배수관'!AG72+'서부 배수관 '!AG72+'유성 배수관 '!AG72+'대덕 배수관 '!AG72</f>
        <v>0</v>
      </c>
      <c r="AH72" s="1020">
        <f>'동부 배수관 '!AH72+'중부 배수관'!AH72+'서부 배수관 '!AH72+'유성 배수관 '!AH72+'대덕 배수관 '!AH72</f>
        <v>0</v>
      </c>
      <c r="AI72" s="1020">
        <f>'동부 배수관 '!AI72+'중부 배수관'!AI72+'서부 배수관 '!AI72+'유성 배수관 '!AI72+'대덕 배수관 '!AI72</f>
        <v>0</v>
      </c>
      <c r="AJ72" s="1020">
        <f>'동부 배수관 '!AJ72+'중부 배수관'!AJ72+'서부 배수관 '!AJ72+'유성 배수관 '!AJ72+'대덕 배수관 '!AJ72</f>
        <v>0</v>
      </c>
      <c r="AK72" s="1020">
        <f>'동부 배수관 '!AK72+'중부 배수관'!AK72+'서부 배수관 '!AK72+'유성 배수관 '!AK72+'대덕 배수관 '!AK72</f>
        <v>0</v>
      </c>
    </row>
    <row r="73" spans="1:37" s="104" customFormat="1" ht="20.25" customHeight="1" x14ac:dyDescent="0.15">
      <c r="A73" s="3106"/>
      <c r="B73" s="1017" t="s">
        <v>284</v>
      </c>
      <c r="C73" s="1019">
        <f t="shared" si="26"/>
        <v>0</v>
      </c>
      <c r="D73" s="1020">
        <f>'동부 배수관 '!D73+'중부 배수관'!D73+'서부 배수관 '!D73+'유성 배수관 '!D73+'대덕 배수관 '!D73</f>
        <v>0</v>
      </c>
      <c r="E73" s="1020">
        <f>'동부 배수관 '!E73+'중부 배수관'!E73+'서부 배수관 '!E73+'유성 배수관 '!E73+'대덕 배수관 '!E73</f>
        <v>0</v>
      </c>
      <c r="F73" s="1020">
        <f>'동부 배수관 '!F73+'중부 배수관'!F73+'서부 배수관 '!F73+'유성 배수관 '!F73+'대덕 배수관 '!F73</f>
        <v>0</v>
      </c>
      <c r="G73" s="1020">
        <f>'동부 배수관 '!G73+'중부 배수관'!G73+'서부 배수관 '!G73+'유성 배수관 '!G73+'대덕 배수관 '!G73</f>
        <v>0</v>
      </c>
      <c r="H73" s="1020">
        <f>'동부 배수관 '!H73+'중부 배수관'!H73+'서부 배수관 '!H73+'유성 배수관 '!H73+'대덕 배수관 '!H73</f>
        <v>0</v>
      </c>
      <c r="I73" s="1020">
        <f>'동부 배수관 '!I73+'중부 배수관'!I73+'서부 배수관 '!I73+'유성 배수관 '!I73+'대덕 배수관 '!I73</f>
        <v>0</v>
      </c>
      <c r="J73" s="1020">
        <f>'동부 배수관 '!J73+'중부 배수관'!J73+'서부 배수관 '!J73+'유성 배수관 '!J73+'대덕 배수관 '!J73</f>
        <v>0</v>
      </c>
      <c r="K73" s="1020">
        <f>'동부 배수관 '!K73+'중부 배수관'!K73+'서부 배수관 '!K73+'유성 배수관 '!K73+'대덕 배수관 '!K73</f>
        <v>0</v>
      </c>
      <c r="L73" s="1020">
        <f>'동부 배수관 '!L73+'중부 배수관'!L73+'서부 배수관 '!L73+'유성 배수관 '!L73+'대덕 배수관 '!L73</f>
        <v>0</v>
      </c>
      <c r="M73" s="1020">
        <f>'동부 배수관 '!M73+'중부 배수관'!M73+'서부 배수관 '!M73+'유성 배수관 '!M73+'대덕 배수관 '!M73</f>
        <v>0</v>
      </c>
      <c r="N73" s="1020">
        <f>'동부 배수관 '!N73+'중부 배수관'!N73+'서부 배수관 '!N73+'유성 배수관 '!N73+'대덕 배수관 '!N73</f>
        <v>0</v>
      </c>
      <c r="O73" s="1020">
        <f>'동부 배수관 '!O73+'중부 배수관'!O73+'서부 배수관 '!O73+'유성 배수관 '!O73+'대덕 배수관 '!O73</f>
        <v>0</v>
      </c>
      <c r="P73" s="1020">
        <f>'동부 배수관 '!P73+'중부 배수관'!P73+'서부 배수관 '!P73+'유성 배수관 '!P73+'대덕 배수관 '!P73</f>
        <v>0</v>
      </c>
      <c r="Q73" s="1020">
        <f>'동부 배수관 '!Q73+'중부 배수관'!Q73+'서부 배수관 '!Q73+'유성 배수관 '!Q73+'대덕 배수관 '!Q73</f>
        <v>0</v>
      </c>
      <c r="R73" s="1020">
        <f>'동부 배수관 '!R73+'중부 배수관'!R73+'서부 배수관 '!R73+'유성 배수관 '!R73+'대덕 배수관 '!R73</f>
        <v>0</v>
      </c>
      <c r="S73" s="1020">
        <f>'동부 배수관 '!S73+'중부 배수관'!S73+'서부 배수관 '!S73+'유성 배수관 '!S73+'대덕 배수관 '!S73</f>
        <v>0</v>
      </c>
      <c r="T73" s="1020">
        <f>'동부 배수관 '!T73+'중부 배수관'!T73+'서부 배수관 '!T73+'유성 배수관 '!T73+'대덕 배수관 '!T73</f>
        <v>0</v>
      </c>
      <c r="U73" s="1020">
        <f>'동부 배수관 '!U73+'중부 배수관'!U73+'서부 배수관 '!U73+'유성 배수관 '!U73+'대덕 배수관 '!U73</f>
        <v>0</v>
      </c>
      <c r="V73" s="1020">
        <f>'동부 배수관 '!V73+'중부 배수관'!V73+'서부 배수관 '!V73+'유성 배수관 '!V73+'대덕 배수관 '!V73</f>
        <v>0</v>
      </c>
      <c r="W73" s="1020">
        <f>'동부 배수관 '!W73+'중부 배수관'!W73+'서부 배수관 '!W73+'유성 배수관 '!W73+'대덕 배수관 '!W73</f>
        <v>0</v>
      </c>
      <c r="X73" s="1020">
        <f>'동부 배수관 '!X73+'중부 배수관'!X73+'서부 배수관 '!X73+'유성 배수관 '!X73+'대덕 배수관 '!X73</f>
        <v>0</v>
      </c>
      <c r="Y73" s="1020">
        <f>'동부 배수관 '!Y73+'중부 배수관'!Y73+'서부 배수관 '!Y73+'유성 배수관 '!Y73+'대덕 배수관 '!Y73</f>
        <v>0</v>
      </c>
      <c r="Z73" s="1020">
        <f>'동부 배수관 '!Z73+'중부 배수관'!Z73+'서부 배수관 '!Z73+'유성 배수관 '!Z73+'대덕 배수관 '!Z73</f>
        <v>0</v>
      </c>
      <c r="AA73" s="1020">
        <f>'동부 배수관 '!AA73+'중부 배수관'!AA73+'서부 배수관 '!AA73+'유성 배수관 '!AA73+'대덕 배수관 '!AA73</f>
        <v>0</v>
      </c>
      <c r="AB73" s="1020">
        <f>'동부 배수관 '!AB73+'중부 배수관'!AB73+'서부 배수관 '!AB73+'유성 배수관 '!AB73+'대덕 배수관 '!AB73</f>
        <v>0</v>
      </c>
      <c r="AC73" s="1020">
        <f>'동부 배수관 '!AC73+'중부 배수관'!AC73+'서부 배수관 '!AC73+'유성 배수관 '!AC73+'대덕 배수관 '!AC73</f>
        <v>0</v>
      </c>
      <c r="AD73" s="1020">
        <f>'동부 배수관 '!AD73+'중부 배수관'!AD73+'서부 배수관 '!AD73+'유성 배수관 '!AD73+'대덕 배수관 '!AD73</f>
        <v>0</v>
      </c>
      <c r="AE73" s="1020">
        <f>'동부 배수관 '!AE73+'중부 배수관'!AE73+'서부 배수관 '!AE73+'유성 배수관 '!AE73+'대덕 배수관 '!AE73</f>
        <v>0</v>
      </c>
      <c r="AF73" s="1020">
        <f>'동부 배수관 '!AF73+'중부 배수관'!AF73+'서부 배수관 '!AF73+'유성 배수관 '!AF73+'대덕 배수관 '!AF73</f>
        <v>0</v>
      </c>
      <c r="AG73" s="1020">
        <f>'동부 배수관 '!AG73+'중부 배수관'!AG73+'서부 배수관 '!AG73+'유성 배수관 '!AG73+'대덕 배수관 '!AG73</f>
        <v>0</v>
      </c>
      <c r="AH73" s="1020">
        <f>'동부 배수관 '!AH73+'중부 배수관'!AH73+'서부 배수관 '!AH73+'유성 배수관 '!AH73+'대덕 배수관 '!AH73</f>
        <v>0</v>
      </c>
      <c r="AI73" s="1020">
        <f>'동부 배수관 '!AI73+'중부 배수관'!AI73+'서부 배수관 '!AI73+'유성 배수관 '!AI73+'대덕 배수관 '!AI73</f>
        <v>0</v>
      </c>
      <c r="AJ73" s="1020">
        <f>'동부 배수관 '!AJ73+'중부 배수관'!AJ73+'서부 배수관 '!AJ73+'유성 배수관 '!AJ73+'대덕 배수관 '!AJ73</f>
        <v>0</v>
      </c>
      <c r="AK73" s="1020">
        <f>'동부 배수관 '!AK73+'중부 배수관'!AK73+'서부 배수관 '!AK73+'유성 배수관 '!AK73+'대덕 배수관 '!AK73</f>
        <v>0</v>
      </c>
    </row>
    <row r="74" spans="1:37" s="104" customFormat="1" ht="20.25" customHeight="1" x14ac:dyDescent="0.15">
      <c r="A74" s="3106"/>
      <c r="B74" s="1015" t="s">
        <v>847</v>
      </c>
      <c r="C74" s="1019">
        <f t="shared" si="26"/>
        <v>0</v>
      </c>
      <c r="D74" s="1020">
        <f>'동부 배수관 '!D74+'중부 배수관'!D74+'서부 배수관 '!D74+'유성 배수관 '!D74+'대덕 배수관 '!D74</f>
        <v>0</v>
      </c>
      <c r="E74" s="1020">
        <f>'동부 배수관 '!E74+'중부 배수관'!E74+'서부 배수관 '!E74+'유성 배수관 '!E74+'대덕 배수관 '!E74</f>
        <v>0</v>
      </c>
      <c r="F74" s="1020">
        <f>'동부 배수관 '!F74+'중부 배수관'!F74+'서부 배수관 '!F74+'유성 배수관 '!F74+'대덕 배수관 '!F74</f>
        <v>0</v>
      </c>
      <c r="G74" s="1020">
        <f>'동부 배수관 '!G74+'중부 배수관'!G74+'서부 배수관 '!G74+'유성 배수관 '!G74+'대덕 배수관 '!G74</f>
        <v>0</v>
      </c>
      <c r="H74" s="1020">
        <f>'동부 배수관 '!H74+'중부 배수관'!H74+'서부 배수관 '!H74+'유성 배수관 '!H74+'대덕 배수관 '!H74</f>
        <v>0</v>
      </c>
      <c r="I74" s="1020">
        <f>'동부 배수관 '!I74+'중부 배수관'!I74+'서부 배수관 '!I74+'유성 배수관 '!I74+'대덕 배수관 '!I74</f>
        <v>0</v>
      </c>
      <c r="J74" s="1020">
        <f>'동부 배수관 '!J74+'중부 배수관'!J74+'서부 배수관 '!J74+'유성 배수관 '!J74+'대덕 배수관 '!J74</f>
        <v>0</v>
      </c>
      <c r="K74" s="1020">
        <f>'동부 배수관 '!K74+'중부 배수관'!K74+'서부 배수관 '!K74+'유성 배수관 '!K74+'대덕 배수관 '!K74</f>
        <v>0</v>
      </c>
      <c r="L74" s="1020">
        <f>'동부 배수관 '!L74+'중부 배수관'!L74+'서부 배수관 '!L74+'유성 배수관 '!L74+'대덕 배수관 '!L74</f>
        <v>0</v>
      </c>
      <c r="M74" s="1020">
        <f>'동부 배수관 '!M74+'중부 배수관'!M74+'서부 배수관 '!M74+'유성 배수관 '!M74+'대덕 배수관 '!M74</f>
        <v>0</v>
      </c>
      <c r="N74" s="1020">
        <f>'동부 배수관 '!N74+'중부 배수관'!N74+'서부 배수관 '!N74+'유성 배수관 '!N74+'대덕 배수관 '!N74</f>
        <v>0</v>
      </c>
      <c r="O74" s="1020">
        <f>'동부 배수관 '!O74+'중부 배수관'!O74+'서부 배수관 '!O74+'유성 배수관 '!O74+'대덕 배수관 '!O74</f>
        <v>0</v>
      </c>
      <c r="P74" s="1020">
        <f>'동부 배수관 '!P74+'중부 배수관'!P74+'서부 배수관 '!P74+'유성 배수관 '!P74+'대덕 배수관 '!P74</f>
        <v>0</v>
      </c>
      <c r="Q74" s="1020">
        <f>'동부 배수관 '!Q74+'중부 배수관'!Q74+'서부 배수관 '!Q74+'유성 배수관 '!Q74+'대덕 배수관 '!Q74</f>
        <v>0</v>
      </c>
      <c r="R74" s="1020">
        <f>'동부 배수관 '!R74+'중부 배수관'!R74+'서부 배수관 '!R74+'유성 배수관 '!R74+'대덕 배수관 '!R74</f>
        <v>0</v>
      </c>
      <c r="S74" s="1020">
        <f>'동부 배수관 '!S74+'중부 배수관'!S74+'서부 배수관 '!S74+'유성 배수관 '!S74+'대덕 배수관 '!S74</f>
        <v>0</v>
      </c>
      <c r="T74" s="1020">
        <f>'동부 배수관 '!T74+'중부 배수관'!T74+'서부 배수관 '!T74+'유성 배수관 '!T74+'대덕 배수관 '!T74</f>
        <v>0</v>
      </c>
      <c r="U74" s="1020">
        <f>'동부 배수관 '!U74+'중부 배수관'!U74+'서부 배수관 '!U74+'유성 배수관 '!U74+'대덕 배수관 '!U74</f>
        <v>0</v>
      </c>
      <c r="V74" s="1020">
        <f>'동부 배수관 '!V74+'중부 배수관'!V74+'서부 배수관 '!V74+'유성 배수관 '!V74+'대덕 배수관 '!V74</f>
        <v>0</v>
      </c>
      <c r="W74" s="1020">
        <f>'동부 배수관 '!W74+'중부 배수관'!W74+'서부 배수관 '!W74+'유성 배수관 '!W74+'대덕 배수관 '!W74</f>
        <v>0</v>
      </c>
      <c r="X74" s="1020">
        <f>'동부 배수관 '!X74+'중부 배수관'!X74+'서부 배수관 '!X74+'유성 배수관 '!X74+'대덕 배수관 '!X74</f>
        <v>0</v>
      </c>
      <c r="Y74" s="1020">
        <f>'동부 배수관 '!Y74+'중부 배수관'!Y74+'서부 배수관 '!Y74+'유성 배수관 '!Y74+'대덕 배수관 '!Y74</f>
        <v>0</v>
      </c>
      <c r="Z74" s="1020">
        <f>'동부 배수관 '!Z74+'중부 배수관'!Z74+'서부 배수관 '!Z74+'유성 배수관 '!Z74+'대덕 배수관 '!Z74</f>
        <v>0</v>
      </c>
      <c r="AA74" s="1020">
        <f>'동부 배수관 '!AA74+'중부 배수관'!AA74+'서부 배수관 '!AA74+'유성 배수관 '!AA74+'대덕 배수관 '!AA74</f>
        <v>0</v>
      </c>
      <c r="AB74" s="1020">
        <f>'동부 배수관 '!AB74+'중부 배수관'!AB74+'서부 배수관 '!AB74+'유성 배수관 '!AB74+'대덕 배수관 '!AB74</f>
        <v>0</v>
      </c>
      <c r="AC74" s="1020">
        <f>'동부 배수관 '!AC74+'중부 배수관'!AC74+'서부 배수관 '!AC74+'유성 배수관 '!AC74+'대덕 배수관 '!AC74</f>
        <v>0</v>
      </c>
      <c r="AD74" s="1020">
        <f>'동부 배수관 '!AD74+'중부 배수관'!AD74+'서부 배수관 '!AD74+'유성 배수관 '!AD74+'대덕 배수관 '!AD74</f>
        <v>0</v>
      </c>
      <c r="AE74" s="1020">
        <f>'동부 배수관 '!AE74+'중부 배수관'!AE74+'서부 배수관 '!AE74+'유성 배수관 '!AE74+'대덕 배수관 '!AE74</f>
        <v>0</v>
      </c>
      <c r="AF74" s="1020">
        <f>'동부 배수관 '!AF74+'중부 배수관'!AF74+'서부 배수관 '!AF74+'유성 배수관 '!AF74+'대덕 배수관 '!AF74</f>
        <v>0</v>
      </c>
      <c r="AG74" s="1020">
        <f>'동부 배수관 '!AG74+'중부 배수관'!AG74+'서부 배수관 '!AG74+'유성 배수관 '!AG74+'대덕 배수관 '!AG74</f>
        <v>0</v>
      </c>
      <c r="AH74" s="1020">
        <f>'동부 배수관 '!AH74+'중부 배수관'!AH74+'서부 배수관 '!AH74+'유성 배수관 '!AH74+'대덕 배수관 '!AH74</f>
        <v>0</v>
      </c>
      <c r="AI74" s="1020">
        <f>'동부 배수관 '!AI74+'중부 배수관'!AI74+'서부 배수관 '!AI74+'유성 배수관 '!AI74+'대덕 배수관 '!AI74</f>
        <v>0</v>
      </c>
      <c r="AJ74" s="1020">
        <f>'동부 배수관 '!AJ74+'중부 배수관'!AJ74+'서부 배수관 '!AJ74+'유성 배수관 '!AJ74+'대덕 배수관 '!AJ74</f>
        <v>0</v>
      </c>
      <c r="AK74" s="1020">
        <f>'동부 배수관 '!AK74+'중부 배수관'!AK74+'서부 배수관 '!AK74+'유성 배수관 '!AK74+'대덕 배수관 '!AK74</f>
        <v>0</v>
      </c>
    </row>
    <row r="75" spans="1:37" s="104" customFormat="1" ht="20.25" customHeight="1" x14ac:dyDescent="0.15">
      <c r="A75" s="3106"/>
      <c r="B75" s="1018" t="s">
        <v>1084</v>
      </c>
      <c r="C75" s="1019">
        <f t="shared" si="26"/>
        <v>0</v>
      </c>
      <c r="D75" s="1020">
        <f>'동부 배수관 '!D75+'중부 배수관'!D75+'서부 배수관 '!D75+'유성 배수관 '!D75+'대덕 배수관 '!D75</f>
        <v>0</v>
      </c>
      <c r="E75" s="1020">
        <f>'동부 배수관 '!E75+'중부 배수관'!E75+'서부 배수관 '!E75+'유성 배수관 '!E75+'대덕 배수관 '!E75</f>
        <v>0</v>
      </c>
      <c r="F75" s="1020">
        <f>'동부 배수관 '!F75+'중부 배수관'!F75+'서부 배수관 '!F75+'유성 배수관 '!F75+'대덕 배수관 '!F75</f>
        <v>0</v>
      </c>
      <c r="G75" s="1020">
        <f>'동부 배수관 '!G75+'중부 배수관'!G75+'서부 배수관 '!G75+'유성 배수관 '!G75+'대덕 배수관 '!G75</f>
        <v>0</v>
      </c>
      <c r="H75" s="1020">
        <f>'동부 배수관 '!H75+'중부 배수관'!H75+'서부 배수관 '!H75+'유성 배수관 '!H75+'대덕 배수관 '!H75</f>
        <v>0</v>
      </c>
      <c r="I75" s="1020">
        <f>'동부 배수관 '!I75+'중부 배수관'!I75+'서부 배수관 '!I75+'유성 배수관 '!I75+'대덕 배수관 '!I75</f>
        <v>0</v>
      </c>
      <c r="J75" s="1020">
        <f>'동부 배수관 '!J75+'중부 배수관'!J75+'서부 배수관 '!J75+'유성 배수관 '!J75+'대덕 배수관 '!J75</f>
        <v>0</v>
      </c>
      <c r="K75" s="1020">
        <f>'동부 배수관 '!K75+'중부 배수관'!K75+'서부 배수관 '!K75+'유성 배수관 '!K75+'대덕 배수관 '!K75</f>
        <v>0</v>
      </c>
      <c r="L75" s="1020">
        <f>'동부 배수관 '!L75+'중부 배수관'!L75+'서부 배수관 '!L75+'유성 배수관 '!L75+'대덕 배수관 '!L75</f>
        <v>0</v>
      </c>
      <c r="M75" s="1020">
        <f>'동부 배수관 '!M75+'중부 배수관'!M75+'서부 배수관 '!M75+'유성 배수관 '!M75+'대덕 배수관 '!M75</f>
        <v>0</v>
      </c>
      <c r="N75" s="1020">
        <f>'동부 배수관 '!N75+'중부 배수관'!N75+'서부 배수관 '!N75+'유성 배수관 '!N75+'대덕 배수관 '!N75</f>
        <v>0</v>
      </c>
      <c r="O75" s="1020">
        <f>'동부 배수관 '!O75+'중부 배수관'!O75+'서부 배수관 '!O75+'유성 배수관 '!O75+'대덕 배수관 '!O75</f>
        <v>0</v>
      </c>
      <c r="P75" s="1020">
        <f>'동부 배수관 '!P75+'중부 배수관'!P75+'서부 배수관 '!P75+'유성 배수관 '!P75+'대덕 배수관 '!P75</f>
        <v>0</v>
      </c>
      <c r="Q75" s="1020">
        <f>'동부 배수관 '!Q75+'중부 배수관'!Q75+'서부 배수관 '!Q75+'유성 배수관 '!Q75+'대덕 배수관 '!Q75</f>
        <v>0</v>
      </c>
      <c r="R75" s="1020">
        <f>'동부 배수관 '!R75+'중부 배수관'!R75+'서부 배수관 '!R75+'유성 배수관 '!R75+'대덕 배수관 '!R75</f>
        <v>0</v>
      </c>
      <c r="S75" s="1020">
        <f>'동부 배수관 '!S75+'중부 배수관'!S75+'서부 배수관 '!S75+'유성 배수관 '!S75+'대덕 배수관 '!S75</f>
        <v>0</v>
      </c>
      <c r="T75" s="1020">
        <f>'동부 배수관 '!T75+'중부 배수관'!T75+'서부 배수관 '!T75+'유성 배수관 '!T75+'대덕 배수관 '!T75</f>
        <v>0</v>
      </c>
      <c r="U75" s="1020">
        <f>'동부 배수관 '!U75+'중부 배수관'!U75+'서부 배수관 '!U75+'유성 배수관 '!U75+'대덕 배수관 '!U75</f>
        <v>0</v>
      </c>
      <c r="V75" s="1020">
        <f>'동부 배수관 '!V75+'중부 배수관'!V75+'서부 배수관 '!V75+'유성 배수관 '!V75+'대덕 배수관 '!V75</f>
        <v>0</v>
      </c>
      <c r="W75" s="1020">
        <f>'동부 배수관 '!W75+'중부 배수관'!W75+'서부 배수관 '!W75+'유성 배수관 '!W75+'대덕 배수관 '!W75</f>
        <v>0</v>
      </c>
      <c r="X75" s="1020">
        <f>'동부 배수관 '!X75+'중부 배수관'!X75+'서부 배수관 '!X75+'유성 배수관 '!X75+'대덕 배수관 '!X75</f>
        <v>0</v>
      </c>
      <c r="Y75" s="1020">
        <f>'동부 배수관 '!Y75+'중부 배수관'!Y75+'서부 배수관 '!Y75+'유성 배수관 '!Y75+'대덕 배수관 '!Y75</f>
        <v>0</v>
      </c>
      <c r="Z75" s="1020">
        <f>'동부 배수관 '!Z75+'중부 배수관'!Z75+'서부 배수관 '!Z75+'유성 배수관 '!Z75+'대덕 배수관 '!Z75</f>
        <v>0</v>
      </c>
      <c r="AA75" s="1020">
        <f>'동부 배수관 '!AA75+'중부 배수관'!AA75+'서부 배수관 '!AA75+'유성 배수관 '!AA75+'대덕 배수관 '!AA75</f>
        <v>0</v>
      </c>
      <c r="AB75" s="1020">
        <f>'동부 배수관 '!AB75+'중부 배수관'!AB75+'서부 배수관 '!AB75+'유성 배수관 '!AB75+'대덕 배수관 '!AB75</f>
        <v>0</v>
      </c>
      <c r="AC75" s="1020">
        <f>'동부 배수관 '!AC75+'중부 배수관'!AC75+'서부 배수관 '!AC75+'유성 배수관 '!AC75+'대덕 배수관 '!AC75</f>
        <v>0</v>
      </c>
      <c r="AD75" s="1020">
        <f>'동부 배수관 '!AD75+'중부 배수관'!AD75+'서부 배수관 '!AD75+'유성 배수관 '!AD75+'대덕 배수관 '!AD75</f>
        <v>0</v>
      </c>
      <c r="AE75" s="1020">
        <f>'동부 배수관 '!AE75+'중부 배수관'!AE75+'서부 배수관 '!AE75+'유성 배수관 '!AE75+'대덕 배수관 '!AE75</f>
        <v>0</v>
      </c>
      <c r="AF75" s="1020">
        <f>'동부 배수관 '!AF75+'중부 배수관'!AF75+'서부 배수관 '!AF75+'유성 배수관 '!AF75+'대덕 배수관 '!AF75</f>
        <v>0</v>
      </c>
      <c r="AG75" s="1020">
        <f>'동부 배수관 '!AG75+'중부 배수관'!AG75+'서부 배수관 '!AG75+'유성 배수관 '!AG75+'대덕 배수관 '!AG75</f>
        <v>0</v>
      </c>
      <c r="AH75" s="1020">
        <f>'동부 배수관 '!AH75+'중부 배수관'!AH75+'서부 배수관 '!AH75+'유성 배수관 '!AH75+'대덕 배수관 '!AH75</f>
        <v>0</v>
      </c>
      <c r="AI75" s="1020">
        <f>'동부 배수관 '!AI75+'중부 배수관'!AI75+'서부 배수관 '!AI75+'유성 배수관 '!AI75+'대덕 배수관 '!AI75</f>
        <v>0</v>
      </c>
      <c r="AJ75" s="1020">
        <f>'동부 배수관 '!AJ75+'중부 배수관'!AJ75+'서부 배수관 '!AJ75+'유성 배수관 '!AJ75+'대덕 배수관 '!AJ75</f>
        <v>0</v>
      </c>
      <c r="AK75" s="1020">
        <f>'동부 배수관 '!AK75+'중부 배수관'!AK75+'서부 배수관 '!AK75+'유성 배수관 '!AK75+'대덕 배수관 '!AK75</f>
        <v>0</v>
      </c>
    </row>
    <row r="76" spans="1:37" s="104" customFormat="1" ht="19.5" customHeight="1" x14ac:dyDescent="0.15">
      <c r="A76" s="3106">
        <v>400</v>
      </c>
      <c r="B76" s="854" t="s">
        <v>46</v>
      </c>
      <c r="C76" s="613">
        <f>SUM(D76:AK76)</f>
        <v>103624.69000000002</v>
      </c>
      <c r="D76" s="613">
        <f>SUM(D77:D83)</f>
        <v>4037.3399999999997</v>
      </c>
      <c r="E76" s="613">
        <f t="shared" ref="E76:AG76" si="27">SUM(E77:E83)</f>
        <v>1393.29</v>
      </c>
      <c r="F76" s="613">
        <f t="shared" si="27"/>
        <v>2938.2300000000005</v>
      </c>
      <c r="G76" s="613">
        <f t="shared" si="27"/>
        <v>1858.74</v>
      </c>
      <c r="H76" s="613">
        <f t="shared" si="27"/>
        <v>681.8</v>
      </c>
      <c r="I76" s="613">
        <f t="shared" si="27"/>
        <v>4437.68</v>
      </c>
      <c r="J76" s="613">
        <f t="shared" si="27"/>
        <v>1889.6100000000001</v>
      </c>
      <c r="K76" s="613">
        <f t="shared" si="27"/>
        <v>6258.5800000000008</v>
      </c>
      <c r="L76" s="613">
        <f t="shared" si="27"/>
        <v>4069.8099999999995</v>
      </c>
      <c r="M76" s="613">
        <f t="shared" si="27"/>
        <v>7333.9900000000007</v>
      </c>
      <c r="N76" s="613">
        <f t="shared" si="27"/>
        <v>4137.8900000000003</v>
      </c>
      <c r="O76" s="613">
        <f t="shared" si="27"/>
        <v>2303.7300000000005</v>
      </c>
      <c r="P76" s="613">
        <f t="shared" si="27"/>
        <v>1967.3100000000002</v>
      </c>
      <c r="Q76" s="613">
        <f t="shared" si="27"/>
        <v>1806.4900000000002</v>
      </c>
      <c r="R76" s="613">
        <f t="shared" si="27"/>
        <v>4251.84</v>
      </c>
      <c r="S76" s="613">
        <f t="shared" si="27"/>
        <v>5461.8099999999995</v>
      </c>
      <c r="T76" s="613">
        <f t="shared" si="27"/>
        <v>2227.56</v>
      </c>
      <c r="U76" s="613">
        <f t="shared" si="27"/>
        <v>2014.72</v>
      </c>
      <c r="V76" s="613">
        <f t="shared" si="27"/>
        <v>904.69999999999993</v>
      </c>
      <c r="W76" s="613">
        <f t="shared" si="27"/>
        <v>3268.21</v>
      </c>
      <c r="X76" s="613">
        <f t="shared" si="27"/>
        <v>7601.5500000000011</v>
      </c>
      <c r="Y76" s="613">
        <f t="shared" si="27"/>
        <v>1276.74</v>
      </c>
      <c r="Z76" s="613">
        <f t="shared" si="27"/>
        <v>637.21</v>
      </c>
      <c r="AA76" s="613">
        <f t="shared" si="27"/>
        <v>6207.43</v>
      </c>
      <c r="AB76" s="613">
        <f t="shared" si="27"/>
        <v>598.43999999999994</v>
      </c>
      <c r="AC76" s="613">
        <f t="shared" si="27"/>
        <v>396.31000000000006</v>
      </c>
      <c r="AD76" s="613">
        <f t="shared" si="27"/>
        <v>36.17</v>
      </c>
      <c r="AE76" s="613">
        <f t="shared" si="27"/>
        <v>321.32</v>
      </c>
      <c r="AF76" s="613">
        <f t="shared" si="27"/>
        <v>1429.1499999999999</v>
      </c>
      <c r="AG76" s="613">
        <f t="shared" si="27"/>
        <v>8812.94</v>
      </c>
      <c r="AH76" s="613">
        <f>SUM(AH77:AH83)</f>
        <v>9967.2099999999991</v>
      </c>
      <c r="AI76" s="613">
        <f>SUM(AI77:AI83)</f>
        <v>803.17000000000007</v>
      </c>
      <c r="AJ76" s="613">
        <f>SUM(AJ77:AJ83)</f>
        <v>839.1400000000001</v>
      </c>
      <c r="AK76" s="613">
        <f>SUM(AK77:AK83)</f>
        <v>1454.58</v>
      </c>
    </row>
    <row r="77" spans="1:37" s="104" customFormat="1" ht="20.25" customHeight="1" x14ac:dyDescent="0.15">
      <c r="A77" s="3106"/>
      <c r="B77" s="1015" t="s">
        <v>793</v>
      </c>
      <c r="C77" s="1019">
        <f>SUM(D77:AK77)</f>
        <v>2402.88</v>
      </c>
      <c r="D77" s="1020">
        <f>'동부 배수관 '!D77+'중부 배수관'!D77+'서부 배수관 '!D77+'유성 배수관 '!D77+'대덕 배수관 '!D77</f>
        <v>1435.15</v>
      </c>
      <c r="E77" s="1020">
        <f>'동부 배수관 '!E77+'중부 배수관'!E77+'서부 배수관 '!E77+'유성 배수관 '!E77+'대덕 배수관 '!E77</f>
        <v>0</v>
      </c>
      <c r="F77" s="1020">
        <f>'동부 배수관 '!F77+'중부 배수관'!F77+'서부 배수관 '!F77+'유성 배수관 '!F77+'대덕 배수관 '!F77</f>
        <v>0</v>
      </c>
      <c r="G77" s="1020">
        <f>'동부 배수관 '!G77+'중부 배수관'!G77+'서부 배수관 '!G77+'유성 배수관 '!G77+'대덕 배수관 '!G77</f>
        <v>0</v>
      </c>
      <c r="H77" s="1020">
        <f>'동부 배수관 '!H77+'중부 배수관'!H77+'서부 배수관 '!H77+'유성 배수관 '!H77+'대덕 배수관 '!H77</f>
        <v>0</v>
      </c>
      <c r="I77" s="1020">
        <f>'동부 배수관 '!I77+'중부 배수관'!I77+'서부 배수관 '!I77+'유성 배수관 '!I77+'대덕 배수관 '!I77</f>
        <v>0</v>
      </c>
      <c r="J77" s="1020">
        <f>'동부 배수관 '!J77+'중부 배수관'!J77+'서부 배수관 '!J77+'유성 배수관 '!J77+'대덕 배수관 '!J77</f>
        <v>0</v>
      </c>
      <c r="K77" s="1020">
        <f>'동부 배수관 '!K77+'중부 배수관'!K77+'서부 배수관 '!K77+'유성 배수관 '!K77+'대덕 배수관 '!K77</f>
        <v>0</v>
      </c>
      <c r="L77" s="1020">
        <f>'동부 배수관 '!L77+'중부 배수관'!L77+'서부 배수관 '!L77+'유성 배수관 '!L77+'대덕 배수관 '!L77</f>
        <v>0</v>
      </c>
      <c r="M77" s="1020">
        <f>'동부 배수관 '!M77+'중부 배수관'!M77+'서부 배수관 '!M77+'유성 배수관 '!M77+'대덕 배수관 '!M77</f>
        <v>0</v>
      </c>
      <c r="N77" s="1020">
        <f>'동부 배수관 '!N77+'중부 배수관'!N77+'서부 배수관 '!N77+'유성 배수관 '!N77+'대덕 배수관 '!N77</f>
        <v>0</v>
      </c>
      <c r="O77" s="1020">
        <f>'동부 배수관 '!O77+'중부 배수관'!O77+'서부 배수관 '!O77+'유성 배수관 '!O77+'대덕 배수관 '!O77</f>
        <v>0</v>
      </c>
      <c r="P77" s="1020">
        <f>'동부 배수관 '!P77+'중부 배수관'!P77+'서부 배수관 '!P77+'유성 배수관 '!P77+'대덕 배수관 '!P77</f>
        <v>0</v>
      </c>
      <c r="Q77" s="1020">
        <f>'동부 배수관 '!Q77+'중부 배수관'!Q77+'서부 배수관 '!Q77+'유성 배수관 '!Q77+'대덕 배수관 '!Q77</f>
        <v>0</v>
      </c>
      <c r="R77" s="1020">
        <f>'동부 배수관 '!R77+'중부 배수관'!R77+'서부 배수관 '!R77+'유성 배수관 '!R77+'대덕 배수관 '!R77</f>
        <v>0</v>
      </c>
      <c r="S77" s="1020">
        <f>'동부 배수관 '!S77+'중부 배수관'!S77+'서부 배수관 '!S77+'유성 배수관 '!S77+'대덕 배수관 '!S77</f>
        <v>0</v>
      </c>
      <c r="T77" s="1020">
        <f>'동부 배수관 '!T77+'중부 배수관'!T77+'서부 배수관 '!T77+'유성 배수관 '!T77+'대덕 배수관 '!T77</f>
        <v>0</v>
      </c>
      <c r="U77" s="1020">
        <f>'동부 배수관 '!U77+'중부 배수관'!U77+'서부 배수관 '!U77+'유성 배수관 '!U77+'대덕 배수관 '!U77</f>
        <v>0</v>
      </c>
      <c r="V77" s="1020">
        <f>'동부 배수관 '!V77+'중부 배수관'!V77+'서부 배수관 '!V77+'유성 배수관 '!V77+'대덕 배수관 '!V77</f>
        <v>0</v>
      </c>
      <c r="W77" s="1020">
        <f>'동부 배수관 '!W77+'중부 배수관'!W77+'서부 배수관 '!W77+'유성 배수관 '!W77+'대덕 배수관 '!W77</f>
        <v>0</v>
      </c>
      <c r="X77" s="1020">
        <f>'동부 배수관 '!X77+'중부 배수관'!X77+'서부 배수관 '!X77+'유성 배수관 '!X77+'대덕 배수관 '!X77</f>
        <v>527.92999999999995</v>
      </c>
      <c r="Y77" s="1020">
        <f>'동부 배수관 '!Y77+'중부 배수관'!Y77+'서부 배수관 '!Y77+'유성 배수관 '!Y77+'대덕 배수관 '!Y77</f>
        <v>439.8</v>
      </c>
      <c r="Z77" s="1020">
        <f>'동부 배수관 '!Z77+'중부 배수관'!Z77+'서부 배수관 '!Z77+'유성 배수관 '!Z77+'대덕 배수관 '!Z77</f>
        <v>0</v>
      </c>
      <c r="AA77" s="1020">
        <f>'동부 배수관 '!AA77+'중부 배수관'!AA77+'서부 배수관 '!AA77+'유성 배수관 '!AA77+'대덕 배수관 '!AA77</f>
        <v>0</v>
      </c>
      <c r="AB77" s="1020">
        <f>'동부 배수관 '!AB77+'중부 배수관'!AB77+'서부 배수관 '!AB77+'유성 배수관 '!AB77+'대덕 배수관 '!AB77</f>
        <v>0</v>
      </c>
      <c r="AC77" s="1020">
        <f>'동부 배수관 '!AC77+'중부 배수관'!AC77+'서부 배수관 '!AC77+'유성 배수관 '!AC77+'대덕 배수관 '!AC77</f>
        <v>0</v>
      </c>
      <c r="AD77" s="1020">
        <f>'동부 배수관 '!AD77+'중부 배수관'!AD77+'서부 배수관 '!AD77+'유성 배수관 '!AD77+'대덕 배수관 '!AD77</f>
        <v>0</v>
      </c>
      <c r="AE77" s="1020">
        <f>'동부 배수관 '!AE77+'중부 배수관'!AE77+'서부 배수관 '!AE77+'유성 배수관 '!AE77+'대덕 배수관 '!AE77</f>
        <v>0</v>
      </c>
      <c r="AF77" s="1020">
        <f>'동부 배수관 '!AF77+'중부 배수관'!AF77+'서부 배수관 '!AF77+'유성 배수관 '!AF77+'대덕 배수관 '!AF77</f>
        <v>0</v>
      </c>
      <c r="AG77" s="1020">
        <f>'동부 배수관 '!AG77+'중부 배수관'!AG77+'서부 배수관 '!AG77+'유성 배수관 '!AG77+'대덕 배수관 '!AG77</f>
        <v>0</v>
      </c>
      <c r="AH77" s="1020">
        <f>'동부 배수관 '!AH77+'중부 배수관'!AH77+'서부 배수관 '!AH77+'유성 배수관 '!AH77+'대덕 배수관 '!AH77</f>
        <v>0</v>
      </c>
      <c r="AI77" s="1020">
        <f>'동부 배수관 '!AI77+'중부 배수관'!AI77+'서부 배수관 '!AI77+'유성 배수관 '!AI77+'대덕 배수관 '!AI77</f>
        <v>0</v>
      </c>
      <c r="AJ77" s="1020">
        <f>'동부 배수관 '!AJ77+'중부 배수관'!AJ77+'서부 배수관 '!AJ77+'유성 배수관 '!AJ77+'대덕 배수관 '!AJ77</f>
        <v>0</v>
      </c>
      <c r="AK77" s="1020">
        <f>'동부 배수관 '!AK77+'중부 배수관'!AK77+'서부 배수관 '!AK77+'유성 배수관 '!AK77+'대덕 배수관 '!AK77</f>
        <v>0</v>
      </c>
    </row>
    <row r="78" spans="1:37" s="104" customFormat="1" ht="20.25" customHeight="1" x14ac:dyDescent="0.15">
      <c r="A78" s="3106"/>
      <c r="B78" s="1015" t="s">
        <v>792</v>
      </c>
      <c r="C78" s="1019">
        <f t="shared" ref="C78:C84" si="28">SUM(D78:AK78)</f>
        <v>14448.460000000001</v>
      </c>
      <c r="D78" s="1020">
        <f>'동부 배수관 '!D78+'중부 배수관'!D78+'서부 배수관 '!D78+'유성 배수관 '!D78+'대덕 배수관 '!D78</f>
        <v>2602.1899999999996</v>
      </c>
      <c r="E78" s="1020">
        <f>'동부 배수관 '!E78+'중부 배수관'!E78+'서부 배수관 '!E78+'유성 배수관 '!E78+'대덕 배수관 '!E78</f>
        <v>1393.29</v>
      </c>
      <c r="F78" s="1020">
        <f>'동부 배수관 '!F78+'중부 배수관'!F78+'서부 배수관 '!F78+'유성 배수관 '!F78+'대덕 배수관 '!F78</f>
        <v>2789.4200000000005</v>
      </c>
      <c r="G78" s="1020">
        <f>'동부 배수관 '!G78+'중부 배수관'!G78+'서부 배수관 '!G78+'유성 배수관 '!G78+'대덕 배수관 '!G78</f>
        <v>1858.74</v>
      </c>
      <c r="H78" s="1020">
        <f>'동부 배수관 '!H78+'중부 배수관'!H78+'서부 배수관 '!H78+'유성 배수관 '!H78+'대덕 배수관 '!H78</f>
        <v>0</v>
      </c>
      <c r="I78" s="1020">
        <f>'동부 배수관 '!I78+'중부 배수관'!I78+'서부 배수관 '!I78+'유성 배수관 '!I78+'대덕 배수관 '!I78</f>
        <v>0</v>
      </c>
      <c r="J78" s="1020">
        <f>'동부 배수관 '!J78+'중부 배수관'!J78+'서부 배수관 '!J78+'유성 배수관 '!J78+'대덕 배수관 '!J78</f>
        <v>0</v>
      </c>
      <c r="K78" s="1020">
        <f>'동부 배수관 '!K78+'중부 배수관'!K78+'서부 배수관 '!K78+'유성 배수관 '!K78+'대덕 배수관 '!K78</f>
        <v>0</v>
      </c>
      <c r="L78" s="1020">
        <f>'동부 배수관 '!L78+'중부 배수관'!L78+'서부 배수관 '!L78+'유성 배수관 '!L78+'대덕 배수관 '!L78</f>
        <v>0</v>
      </c>
      <c r="M78" s="1020">
        <f>'동부 배수관 '!M78+'중부 배수관'!M78+'서부 배수관 '!M78+'유성 배수관 '!M78+'대덕 배수관 '!M78</f>
        <v>900.71</v>
      </c>
      <c r="N78" s="1020">
        <f>'동부 배수관 '!N78+'중부 배수관'!N78+'서부 배수관 '!N78+'유성 배수관 '!N78+'대덕 배수관 '!N78</f>
        <v>0</v>
      </c>
      <c r="O78" s="1020">
        <f>'동부 배수관 '!O78+'중부 배수관'!O78+'서부 배수관 '!O78+'유성 배수관 '!O78+'대덕 배수관 '!O78</f>
        <v>0</v>
      </c>
      <c r="P78" s="1020">
        <f>'동부 배수관 '!P78+'중부 배수관'!P78+'서부 배수관 '!P78+'유성 배수관 '!P78+'대덕 배수관 '!P78</f>
        <v>0</v>
      </c>
      <c r="Q78" s="1020">
        <f>'동부 배수관 '!Q78+'중부 배수관'!Q78+'서부 배수관 '!Q78+'유성 배수관 '!Q78+'대덕 배수관 '!Q78</f>
        <v>0</v>
      </c>
      <c r="R78" s="1020">
        <f>'동부 배수관 '!R78+'중부 배수관'!R78+'서부 배수관 '!R78+'유성 배수관 '!R78+'대덕 배수관 '!R78</f>
        <v>0</v>
      </c>
      <c r="S78" s="1020">
        <f>'동부 배수관 '!S78+'중부 배수관'!S78+'서부 배수관 '!S78+'유성 배수관 '!S78+'대덕 배수관 '!S78</f>
        <v>0</v>
      </c>
      <c r="T78" s="1020">
        <f>'동부 배수관 '!T78+'중부 배수관'!T78+'서부 배수관 '!T78+'유성 배수관 '!T78+'대덕 배수관 '!T78</f>
        <v>0</v>
      </c>
      <c r="U78" s="1020">
        <f>'동부 배수관 '!U78+'중부 배수관'!U78+'서부 배수관 '!U78+'유성 배수관 '!U78+'대덕 배수관 '!U78</f>
        <v>0</v>
      </c>
      <c r="V78" s="1020">
        <f>'동부 배수관 '!V78+'중부 배수관'!V78+'서부 배수관 '!V78+'유성 배수관 '!V78+'대덕 배수관 '!V78</f>
        <v>0</v>
      </c>
      <c r="W78" s="1020">
        <f>'동부 배수관 '!W78+'중부 배수관'!W78+'서부 배수관 '!W78+'유성 배수관 '!W78+'대덕 배수관 '!W78</f>
        <v>144.37</v>
      </c>
      <c r="X78" s="1020">
        <f>'동부 배수관 '!X78+'중부 배수관'!X78+'서부 배수관 '!X78+'유성 배수관 '!X78+'대덕 배수관 '!X78</f>
        <v>0</v>
      </c>
      <c r="Y78" s="1020">
        <f>'동부 배수관 '!Y78+'중부 배수관'!Y78+'서부 배수관 '!Y78+'유성 배수관 '!Y78+'대덕 배수관 '!Y78</f>
        <v>0</v>
      </c>
      <c r="Z78" s="1020">
        <f>'동부 배수관 '!Z78+'중부 배수관'!Z78+'서부 배수관 '!Z78+'유성 배수관 '!Z78+'대덕 배수관 '!Z78</f>
        <v>0</v>
      </c>
      <c r="AA78" s="1020">
        <f>'동부 배수관 '!AA78+'중부 배수관'!AA78+'서부 배수관 '!AA78+'유성 배수관 '!AA78+'대덕 배수관 '!AA78</f>
        <v>0</v>
      </c>
      <c r="AB78" s="1020">
        <f>'동부 배수관 '!AB78+'중부 배수관'!AB78+'서부 배수관 '!AB78+'유성 배수관 '!AB78+'대덕 배수관 '!AB78</f>
        <v>0</v>
      </c>
      <c r="AC78" s="1020">
        <f>'동부 배수관 '!AC78+'중부 배수관'!AC78+'서부 배수관 '!AC78+'유성 배수관 '!AC78+'대덕 배수관 '!AC78</f>
        <v>0</v>
      </c>
      <c r="AD78" s="1020">
        <f>'동부 배수관 '!AD78+'중부 배수관'!AD78+'서부 배수관 '!AD78+'유성 배수관 '!AD78+'대덕 배수관 '!AD78</f>
        <v>0</v>
      </c>
      <c r="AE78" s="1020">
        <f>'동부 배수관 '!AE78+'중부 배수관'!AE78+'서부 배수관 '!AE78+'유성 배수관 '!AE78+'대덕 배수관 '!AE78</f>
        <v>19.36</v>
      </c>
      <c r="AF78" s="1020">
        <f>'동부 배수관 '!AF78+'중부 배수관'!AF78+'서부 배수관 '!AF78+'유성 배수관 '!AF78+'대덕 배수관 '!AF78</f>
        <v>1419.35</v>
      </c>
      <c r="AG78" s="1020">
        <f>'동부 배수관 '!AG78+'중부 배수관'!AG78+'서부 배수관 '!AG78+'유성 배수관 '!AG78+'대덕 배수관 '!AG78</f>
        <v>187.94</v>
      </c>
      <c r="AH78" s="1020">
        <f>'동부 배수관 '!AH78+'중부 배수관'!AH78+'서부 배수관 '!AH78+'유성 배수관 '!AH78+'대덕 배수관 '!AH78</f>
        <v>2811.64</v>
      </c>
      <c r="AI78" s="1020">
        <f>'동부 배수관 '!AI78+'중부 배수관'!AI78+'서부 배수관 '!AI78+'유성 배수관 '!AI78+'대덕 배수관 '!AI78</f>
        <v>0</v>
      </c>
      <c r="AJ78" s="1020">
        <f>'동부 배수관 '!AJ78+'중부 배수관'!AJ78+'서부 배수관 '!AJ78+'유성 배수관 '!AJ78+'대덕 배수관 '!AJ78</f>
        <v>321.45</v>
      </c>
      <c r="AK78" s="1020">
        <f>'동부 배수관 '!AK78+'중부 배수관'!AK78+'서부 배수관 '!AK78+'유성 배수관 '!AK78+'대덕 배수관 '!AK78</f>
        <v>0</v>
      </c>
    </row>
    <row r="79" spans="1:37" s="104" customFormat="1" ht="20.25" customHeight="1" x14ac:dyDescent="0.15">
      <c r="A79" s="3106"/>
      <c r="B79" s="1015" t="s">
        <v>974</v>
      </c>
      <c r="C79" s="1019">
        <f t="shared" si="28"/>
        <v>65724.2</v>
      </c>
      <c r="D79" s="1020">
        <f>'동부 배수관 '!D79+'중부 배수관'!D79+'서부 배수관 '!D79+'유성 배수관 '!D79+'대덕 배수관 '!D79</f>
        <v>0</v>
      </c>
      <c r="E79" s="1020">
        <f>'동부 배수관 '!E79+'중부 배수관'!E79+'서부 배수관 '!E79+'유성 배수관 '!E79+'대덕 배수관 '!E79</f>
        <v>0</v>
      </c>
      <c r="F79" s="1020">
        <f>'동부 배수관 '!F79+'중부 배수관'!F79+'서부 배수관 '!F79+'유성 배수관 '!F79+'대덕 배수관 '!F79</f>
        <v>0</v>
      </c>
      <c r="G79" s="1020">
        <f>'동부 배수관 '!G79+'중부 배수관'!G79+'서부 배수관 '!G79+'유성 배수관 '!G79+'대덕 배수관 '!G79</f>
        <v>0</v>
      </c>
      <c r="H79" s="1020">
        <f>'동부 배수관 '!H79+'중부 배수관'!H79+'서부 배수관 '!H79+'유성 배수관 '!H79+'대덕 배수관 '!H79</f>
        <v>681.8</v>
      </c>
      <c r="I79" s="1020">
        <f>'동부 배수관 '!I79+'중부 배수관'!I79+'서부 배수관 '!I79+'유성 배수관 '!I79+'대덕 배수관 '!I79</f>
        <v>4426.01</v>
      </c>
      <c r="J79" s="1020">
        <f>'동부 배수관 '!J79+'중부 배수관'!J79+'서부 배수관 '!J79+'유성 배수관 '!J79+'대덕 배수관 '!J79</f>
        <v>1889.6100000000001</v>
      </c>
      <c r="K79" s="1020">
        <f>'동부 배수관 '!K79+'중부 배수관'!K79+'서부 배수관 '!K79+'유성 배수관 '!K79+'대덕 배수관 '!K79</f>
        <v>6258.5800000000008</v>
      </c>
      <c r="L79" s="1020">
        <f>'동부 배수관 '!L79+'중부 배수관'!L79+'서부 배수관 '!L79+'유성 배수관 '!L79+'대덕 배수관 '!L79</f>
        <v>4069.8099999999995</v>
      </c>
      <c r="M79" s="1020">
        <f>'동부 배수관 '!M79+'중부 배수관'!M79+'서부 배수관 '!M79+'유성 배수관 '!M79+'대덕 배수관 '!M79</f>
        <v>6433.2800000000007</v>
      </c>
      <c r="N79" s="1020">
        <f>'동부 배수관 '!N79+'중부 배수관'!N79+'서부 배수관 '!N79+'유성 배수관 '!N79+'대덕 배수관 '!N79</f>
        <v>4075.4700000000003</v>
      </c>
      <c r="O79" s="1020">
        <f>'동부 배수관 '!O79+'중부 배수관'!O79+'서부 배수관 '!O79+'유성 배수관 '!O79+'대덕 배수관 '!O79</f>
        <v>2301.3900000000003</v>
      </c>
      <c r="P79" s="1020">
        <f>'동부 배수관 '!P79+'중부 배수관'!P79+'서부 배수관 '!P79+'유성 배수관 '!P79+'대덕 배수관 '!P79</f>
        <v>1967.3100000000002</v>
      </c>
      <c r="Q79" s="1020">
        <f>'동부 배수관 '!Q79+'중부 배수관'!Q79+'서부 배수관 '!Q79+'유성 배수관 '!Q79+'대덕 배수관 '!Q79</f>
        <v>1806.4900000000002</v>
      </c>
      <c r="R79" s="1020">
        <f>'동부 배수관 '!R79+'중부 배수관'!R79+'서부 배수관 '!R79+'유성 배수관 '!R79+'대덕 배수관 '!R79</f>
        <v>3637.8199999999997</v>
      </c>
      <c r="S79" s="1020">
        <f>'동부 배수관 '!S79+'중부 배수관'!S79+'서부 배수관 '!S79+'유성 배수관 '!S79+'대덕 배수관 '!S79</f>
        <v>5461.8099999999995</v>
      </c>
      <c r="T79" s="1020">
        <f>'동부 배수관 '!T79+'중부 배수관'!T79+'서부 배수관 '!T79+'유성 배수관 '!T79+'대덕 배수관 '!T79</f>
        <v>1663.1899999999998</v>
      </c>
      <c r="U79" s="1020">
        <f>'동부 배수관 '!U79+'중부 배수관'!U79+'서부 배수관 '!U79+'유성 배수관 '!U79+'대덕 배수관 '!U79</f>
        <v>750.06999999999994</v>
      </c>
      <c r="V79" s="1020">
        <f>'동부 배수관 '!V79+'중부 배수관'!V79+'서부 배수관 '!V79+'유성 배수관 '!V79+'대덕 배수관 '!V79</f>
        <v>676.34999999999991</v>
      </c>
      <c r="W79" s="1020">
        <f>'동부 배수관 '!W79+'중부 배수관'!W79+'서부 배수관 '!W79+'유성 배수관 '!W79+'대덕 배수관 '!W79</f>
        <v>2100.79</v>
      </c>
      <c r="X79" s="1020">
        <f>'동부 배수관 '!X79+'중부 배수관'!X79+'서부 배수관 '!X79+'유성 배수관 '!X79+'대덕 배수관 '!X79</f>
        <v>5436.1</v>
      </c>
      <c r="Y79" s="1020">
        <f>'동부 배수관 '!Y79+'중부 배수관'!Y79+'서부 배수관 '!Y79+'유성 배수관 '!Y79+'대덕 배수관 '!Y79</f>
        <v>352</v>
      </c>
      <c r="Z79" s="1020">
        <f>'동부 배수관 '!Z79+'중부 배수관'!Z79+'서부 배수관 '!Z79+'유성 배수관 '!Z79+'대덕 배수관 '!Z79</f>
        <v>634.33000000000004</v>
      </c>
      <c r="AA79" s="1020">
        <f>'동부 배수관 '!AA79+'중부 배수관'!AA79+'서부 배수관 '!AA79+'유성 배수관 '!AA79+'대덕 배수관 '!AA79</f>
        <v>4203.63</v>
      </c>
      <c r="AB79" s="1020">
        <f>'동부 배수관 '!AB79+'중부 배수관'!AB79+'서부 배수관 '!AB79+'유성 배수관 '!AB79+'대덕 배수관 '!AB79</f>
        <v>598.43999999999994</v>
      </c>
      <c r="AC79" s="1020">
        <f>'동부 배수관 '!AC79+'중부 배수관'!AC79+'서부 배수관 '!AC79+'유성 배수관 '!AC79+'대덕 배수관 '!AC79</f>
        <v>396.31000000000006</v>
      </c>
      <c r="AD79" s="1020">
        <f>'동부 배수관 '!AD79+'중부 배수관'!AD79+'서부 배수관 '!AD79+'유성 배수관 '!AD79+'대덕 배수관 '!AD79</f>
        <v>36.17</v>
      </c>
      <c r="AE79" s="1020">
        <f>'동부 배수관 '!AE79+'중부 배수관'!AE79+'서부 배수관 '!AE79+'유성 배수관 '!AE79+'대덕 배수관 '!AE79</f>
        <v>262.77</v>
      </c>
      <c r="AF79" s="1020">
        <f>'동부 배수관 '!AF79+'중부 배수관'!AF79+'서부 배수관 '!AF79+'유성 배수관 '!AF79+'대덕 배수관 '!AF79</f>
        <v>9.8000000000000007</v>
      </c>
      <c r="AG79" s="1020">
        <f>'동부 배수관 '!AG79+'중부 배수관'!AG79+'서부 배수관 '!AG79+'유성 배수관 '!AG79+'대덕 배수관 '!AG79</f>
        <v>3121.7000000000003</v>
      </c>
      <c r="AH79" s="1020">
        <f>'동부 배수관 '!AH79+'중부 배수관'!AH79+'서부 배수관 '!AH79+'유성 배수관 '!AH79+'대덕 배수관 '!AH79</f>
        <v>254.12</v>
      </c>
      <c r="AI79" s="1020">
        <f>'동부 배수관 '!AI79+'중부 배수관'!AI79+'서부 배수관 '!AI79+'유성 배수관 '!AI79+'대덕 배수관 '!AI79</f>
        <v>803.17000000000007</v>
      </c>
      <c r="AJ79" s="1020">
        <f>'동부 배수관 '!AJ79+'중부 배수관'!AJ79+'서부 배수관 '!AJ79+'유성 배수관 '!AJ79+'대덕 배수관 '!AJ79</f>
        <v>517.69000000000005</v>
      </c>
      <c r="AK79" s="1020">
        <f>'동부 배수관 '!AK79+'중부 배수관'!AK79+'서부 배수관 '!AK79+'유성 배수관 '!AK79+'대덕 배수관 '!AK79</f>
        <v>898.18999999999994</v>
      </c>
    </row>
    <row r="80" spans="1:37" s="104" customFormat="1" ht="20.25" customHeight="1" x14ac:dyDescent="0.15">
      <c r="A80" s="3106"/>
      <c r="B80" s="1015" t="s">
        <v>345</v>
      </c>
      <c r="C80" s="1019">
        <f t="shared" si="28"/>
        <v>20548.840000000004</v>
      </c>
      <c r="D80" s="1020">
        <f>'동부 배수관 '!D80+'중부 배수관'!D80+'서부 배수관 '!D80+'유성 배수관 '!D80+'대덕 배수관 '!D80</f>
        <v>0</v>
      </c>
      <c r="E80" s="1020">
        <f>'동부 배수관 '!E80+'중부 배수관'!E80+'서부 배수관 '!E80+'유성 배수관 '!E80+'대덕 배수관 '!E80</f>
        <v>0</v>
      </c>
      <c r="F80" s="1020">
        <f>'동부 배수관 '!F80+'중부 배수관'!F80+'서부 배수관 '!F80+'유성 배수관 '!F80+'대덕 배수관 '!F80</f>
        <v>148.81</v>
      </c>
      <c r="G80" s="1020">
        <f>'동부 배수관 '!G80+'중부 배수관'!G80+'서부 배수관 '!G80+'유성 배수관 '!G80+'대덕 배수관 '!G80</f>
        <v>0</v>
      </c>
      <c r="H80" s="1020">
        <f>'동부 배수관 '!H80+'중부 배수관'!H80+'서부 배수관 '!H80+'유성 배수관 '!H80+'대덕 배수관 '!H80</f>
        <v>0</v>
      </c>
      <c r="I80" s="1020">
        <f>'동부 배수관 '!I80+'중부 배수관'!I80+'서부 배수관 '!I80+'유성 배수관 '!I80+'대덕 배수관 '!I80</f>
        <v>11.67</v>
      </c>
      <c r="J80" s="1020">
        <f>'동부 배수관 '!J80+'중부 배수관'!J80+'서부 배수관 '!J80+'유성 배수관 '!J80+'대덕 배수관 '!J80</f>
        <v>0</v>
      </c>
      <c r="K80" s="1020">
        <f>'동부 배수관 '!K80+'중부 배수관'!K80+'서부 배수관 '!K80+'유성 배수관 '!K80+'대덕 배수관 '!K80</f>
        <v>0</v>
      </c>
      <c r="L80" s="1020">
        <f>'동부 배수관 '!L80+'중부 배수관'!L80+'서부 배수관 '!L80+'유성 배수관 '!L80+'대덕 배수관 '!L80</f>
        <v>0</v>
      </c>
      <c r="M80" s="1020">
        <f>'동부 배수관 '!M80+'중부 배수관'!M80+'서부 배수관 '!M80+'유성 배수관 '!M80+'대덕 배수관 '!M80</f>
        <v>0</v>
      </c>
      <c r="N80" s="1020">
        <f>'동부 배수관 '!N80+'중부 배수관'!N80+'서부 배수관 '!N80+'유성 배수관 '!N80+'대덕 배수관 '!N80</f>
        <v>62.42</v>
      </c>
      <c r="O80" s="1020">
        <f>'동부 배수관 '!O80+'중부 배수관'!O80+'서부 배수관 '!O80+'유성 배수관 '!O80+'대덕 배수관 '!O80</f>
        <v>2.34</v>
      </c>
      <c r="P80" s="1020">
        <f>'동부 배수관 '!P80+'중부 배수관'!P80+'서부 배수관 '!P80+'유성 배수관 '!P80+'대덕 배수관 '!P80</f>
        <v>0</v>
      </c>
      <c r="Q80" s="1020">
        <f>'동부 배수관 '!Q80+'중부 배수관'!Q80+'서부 배수관 '!Q80+'유성 배수관 '!Q80+'대덕 배수관 '!Q80</f>
        <v>0</v>
      </c>
      <c r="R80" s="1020">
        <f>'동부 배수관 '!R80+'중부 배수관'!R80+'서부 배수관 '!R80+'유성 배수관 '!R80+'대덕 배수관 '!R80</f>
        <v>614.02</v>
      </c>
      <c r="S80" s="1020">
        <f>'동부 배수관 '!S80+'중부 배수관'!S80+'서부 배수관 '!S80+'유성 배수관 '!S80+'대덕 배수관 '!S80</f>
        <v>0</v>
      </c>
      <c r="T80" s="1020">
        <f>'동부 배수관 '!T80+'중부 배수관'!T80+'서부 배수관 '!T80+'유성 배수관 '!T80+'대덕 배수관 '!T80</f>
        <v>564.37</v>
      </c>
      <c r="U80" s="1020">
        <f>'동부 배수관 '!U80+'중부 배수관'!U80+'서부 배수관 '!U80+'유성 배수관 '!U80+'대덕 배수관 '!U80</f>
        <v>1264.6500000000001</v>
      </c>
      <c r="V80" s="1020">
        <f>'동부 배수관 '!V80+'중부 배수관'!V80+'서부 배수관 '!V80+'유성 배수관 '!V80+'대덕 배수관 '!V80</f>
        <v>228.35</v>
      </c>
      <c r="W80" s="1020">
        <f>'동부 배수관 '!W80+'중부 배수관'!W80+'서부 배수관 '!W80+'유성 배수관 '!W80+'대덕 배수관 '!W80</f>
        <v>1023.05</v>
      </c>
      <c r="X80" s="1020">
        <f>'동부 배수관 '!X80+'중부 배수관'!X80+'서부 배수관 '!X80+'유성 배수관 '!X80+'대덕 배수관 '!X80</f>
        <v>1637.52</v>
      </c>
      <c r="Y80" s="1020">
        <f>'동부 배수관 '!Y80+'중부 배수관'!Y80+'서부 배수관 '!Y80+'유성 배수관 '!Y80+'대덕 배수관 '!Y80</f>
        <v>484.94</v>
      </c>
      <c r="Z80" s="1020">
        <f>'동부 배수관 '!Z80+'중부 배수관'!Z80+'서부 배수관 '!Z80+'유성 배수관 '!Z80+'대덕 배수관 '!Z80</f>
        <v>2.88</v>
      </c>
      <c r="AA80" s="1020">
        <f>'동부 배수관 '!AA80+'중부 배수관'!AA80+'서부 배수관 '!AA80+'유성 배수관 '!AA80+'대덕 배수관 '!AA80</f>
        <v>2003.8</v>
      </c>
      <c r="AB80" s="1020">
        <f>'동부 배수관 '!AB80+'중부 배수관'!AB80+'서부 배수관 '!AB80+'유성 배수관 '!AB80+'대덕 배수관 '!AB80</f>
        <v>0</v>
      </c>
      <c r="AC80" s="1020">
        <f>'동부 배수관 '!AC80+'중부 배수관'!AC80+'서부 배수관 '!AC80+'유성 배수관 '!AC80+'대덕 배수관 '!AC80</f>
        <v>0</v>
      </c>
      <c r="AD80" s="1020">
        <f>'동부 배수관 '!AD80+'중부 배수관'!AD80+'서부 배수관 '!AD80+'유성 배수관 '!AD80+'대덕 배수관 '!AD80</f>
        <v>0</v>
      </c>
      <c r="AE80" s="1020">
        <f>'동부 배수관 '!AE80+'중부 배수관'!AE80+'서부 배수관 '!AE80+'유성 배수관 '!AE80+'대덕 배수관 '!AE80</f>
        <v>39.19</v>
      </c>
      <c r="AF80" s="1020">
        <f>'동부 배수관 '!AF80+'중부 배수관'!AF80+'서부 배수관 '!AF80+'유성 배수관 '!AF80+'대덕 배수관 '!AF80</f>
        <v>0</v>
      </c>
      <c r="AG80" s="1020">
        <f>'동부 배수관 '!AG80+'중부 배수관'!AG80+'서부 배수관 '!AG80+'유성 배수관 '!AG80+'대덕 배수관 '!AG80</f>
        <v>5503.3</v>
      </c>
      <c r="AH80" s="1020">
        <f>'동부 배수관 '!AH80+'중부 배수관'!AH80+'서부 배수관 '!AH80+'유성 배수관 '!AH80+'대덕 배수관 '!AH80</f>
        <v>6901.45</v>
      </c>
      <c r="AI80" s="1020">
        <f>'동부 배수관 '!AI80+'중부 배수관'!AI80+'서부 배수관 '!AI80+'유성 배수관 '!AI80+'대덕 배수관 '!AI80</f>
        <v>0</v>
      </c>
      <c r="AJ80" s="1020">
        <f>'동부 배수관 '!AJ80+'중부 배수관'!AJ80+'서부 배수관 '!AJ80+'유성 배수관 '!AJ80+'대덕 배수관 '!AJ80</f>
        <v>0</v>
      </c>
      <c r="AK80" s="1020">
        <f>'동부 배수관 '!AK80+'중부 배수관'!AK80+'서부 배수관 '!AK80+'유성 배수관 '!AK80+'대덕 배수관 '!AK80</f>
        <v>56.08</v>
      </c>
    </row>
    <row r="81" spans="1:37" s="104" customFormat="1" ht="20.25" customHeight="1" x14ac:dyDescent="0.15">
      <c r="A81" s="3106"/>
      <c r="B81" s="1017" t="s">
        <v>283</v>
      </c>
      <c r="C81" s="1019">
        <f t="shared" si="28"/>
        <v>0</v>
      </c>
      <c r="D81" s="1020">
        <f>'동부 배수관 '!D81+'중부 배수관'!D81+'서부 배수관 '!D81+'유성 배수관 '!D81+'대덕 배수관 '!D81</f>
        <v>0</v>
      </c>
      <c r="E81" s="1020">
        <f>'동부 배수관 '!E81+'중부 배수관'!E81+'서부 배수관 '!E81+'유성 배수관 '!E81+'대덕 배수관 '!E81</f>
        <v>0</v>
      </c>
      <c r="F81" s="1020">
        <f>'동부 배수관 '!F81+'중부 배수관'!F81+'서부 배수관 '!F81+'유성 배수관 '!F81+'대덕 배수관 '!F81</f>
        <v>0</v>
      </c>
      <c r="G81" s="1020">
        <f>'동부 배수관 '!G81+'중부 배수관'!G81+'서부 배수관 '!G81+'유성 배수관 '!G81+'대덕 배수관 '!G81</f>
        <v>0</v>
      </c>
      <c r="H81" s="1020">
        <f>'동부 배수관 '!H81+'중부 배수관'!H81+'서부 배수관 '!H81+'유성 배수관 '!H81+'대덕 배수관 '!H81</f>
        <v>0</v>
      </c>
      <c r="I81" s="1020">
        <f>'동부 배수관 '!I81+'중부 배수관'!I81+'서부 배수관 '!I81+'유성 배수관 '!I81+'대덕 배수관 '!I81</f>
        <v>0</v>
      </c>
      <c r="J81" s="1020">
        <f>'동부 배수관 '!J81+'중부 배수관'!J81+'서부 배수관 '!J81+'유성 배수관 '!J81+'대덕 배수관 '!J81</f>
        <v>0</v>
      </c>
      <c r="K81" s="1020">
        <f>'동부 배수관 '!K81+'중부 배수관'!K81+'서부 배수관 '!K81+'유성 배수관 '!K81+'대덕 배수관 '!K81</f>
        <v>0</v>
      </c>
      <c r="L81" s="1020">
        <f>'동부 배수관 '!L81+'중부 배수관'!L81+'서부 배수관 '!L81+'유성 배수관 '!L81+'대덕 배수관 '!L81</f>
        <v>0</v>
      </c>
      <c r="M81" s="1020">
        <f>'동부 배수관 '!M81+'중부 배수관'!M81+'서부 배수관 '!M81+'유성 배수관 '!M81+'대덕 배수관 '!M81</f>
        <v>0</v>
      </c>
      <c r="N81" s="1020">
        <f>'동부 배수관 '!N81+'중부 배수관'!N81+'서부 배수관 '!N81+'유성 배수관 '!N81+'대덕 배수관 '!N81</f>
        <v>0</v>
      </c>
      <c r="O81" s="1020">
        <f>'동부 배수관 '!O81+'중부 배수관'!O81+'서부 배수관 '!O81+'유성 배수관 '!O81+'대덕 배수관 '!O81</f>
        <v>0</v>
      </c>
      <c r="P81" s="1020">
        <f>'동부 배수관 '!P81+'중부 배수관'!P81+'서부 배수관 '!P81+'유성 배수관 '!P81+'대덕 배수관 '!P81</f>
        <v>0</v>
      </c>
      <c r="Q81" s="1020">
        <f>'동부 배수관 '!Q81+'중부 배수관'!Q81+'서부 배수관 '!Q81+'유성 배수관 '!Q81+'대덕 배수관 '!Q81</f>
        <v>0</v>
      </c>
      <c r="R81" s="1020">
        <f>'동부 배수관 '!R81+'중부 배수관'!R81+'서부 배수관 '!R81+'유성 배수관 '!R81+'대덕 배수관 '!R81</f>
        <v>0</v>
      </c>
      <c r="S81" s="1020">
        <f>'동부 배수관 '!S81+'중부 배수관'!S81+'서부 배수관 '!S81+'유성 배수관 '!S81+'대덕 배수관 '!S81</f>
        <v>0</v>
      </c>
      <c r="T81" s="1020">
        <f>'동부 배수관 '!T81+'중부 배수관'!T81+'서부 배수관 '!T81+'유성 배수관 '!T81+'대덕 배수관 '!T81</f>
        <v>0</v>
      </c>
      <c r="U81" s="1020">
        <f>'동부 배수관 '!U81+'중부 배수관'!U81+'서부 배수관 '!U81+'유성 배수관 '!U81+'대덕 배수관 '!U81</f>
        <v>0</v>
      </c>
      <c r="V81" s="1020">
        <f>'동부 배수관 '!V81+'중부 배수관'!V81+'서부 배수관 '!V81+'유성 배수관 '!V81+'대덕 배수관 '!V81</f>
        <v>0</v>
      </c>
      <c r="W81" s="1020">
        <f>'동부 배수관 '!W81+'중부 배수관'!W81+'서부 배수관 '!W81+'유성 배수관 '!W81+'대덕 배수관 '!W81</f>
        <v>0</v>
      </c>
      <c r="X81" s="1020">
        <f>'동부 배수관 '!X81+'중부 배수관'!X81+'서부 배수관 '!X81+'유성 배수관 '!X81+'대덕 배수관 '!X81</f>
        <v>0</v>
      </c>
      <c r="Y81" s="1020">
        <f>'동부 배수관 '!Y81+'중부 배수관'!Y81+'서부 배수관 '!Y81+'유성 배수관 '!Y81+'대덕 배수관 '!Y81</f>
        <v>0</v>
      </c>
      <c r="Z81" s="1020">
        <f>'동부 배수관 '!Z81+'중부 배수관'!Z81+'서부 배수관 '!Z81+'유성 배수관 '!Z81+'대덕 배수관 '!Z81</f>
        <v>0</v>
      </c>
      <c r="AA81" s="1020">
        <f>'동부 배수관 '!AA81+'중부 배수관'!AA81+'서부 배수관 '!AA81+'유성 배수관 '!AA81+'대덕 배수관 '!AA81</f>
        <v>0</v>
      </c>
      <c r="AB81" s="1020">
        <f>'동부 배수관 '!AB81+'중부 배수관'!AB81+'서부 배수관 '!AB81+'유성 배수관 '!AB81+'대덕 배수관 '!AB81</f>
        <v>0</v>
      </c>
      <c r="AC81" s="1020">
        <f>'동부 배수관 '!AC81+'중부 배수관'!AC81+'서부 배수관 '!AC81+'유성 배수관 '!AC81+'대덕 배수관 '!AC81</f>
        <v>0</v>
      </c>
      <c r="AD81" s="1020">
        <f>'동부 배수관 '!AD81+'중부 배수관'!AD81+'서부 배수관 '!AD81+'유성 배수관 '!AD81+'대덕 배수관 '!AD81</f>
        <v>0</v>
      </c>
      <c r="AE81" s="1020">
        <f>'동부 배수관 '!AE81+'중부 배수관'!AE81+'서부 배수관 '!AE81+'유성 배수관 '!AE81+'대덕 배수관 '!AE81</f>
        <v>0</v>
      </c>
      <c r="AF81" s="1020">
        <f>'동부 배수관 '!AF81+'중부 배수관'!AF81+'서부 배수관 '!AF81+'유성 배수관 '!AF81+'대덕 배수관 '!AF81</f>
        <v>0</v>
      </c>
      <c r="AG81" s="1020">
        <f>'동부 배수관 '!AG81+'중부 배수관'!AG81+'서부 배수관 '!AG81+'유성 배수관 '!AG81+'대덕 배수관 '!AG81</f>
        <v>0</v>
      </c>
      <c r="AH81" s="1020">
        <f>'동부 배수관 '!AH81+'중부 배수관'!AH81+'서부 배수관 '!AH81+'유성 배수관 '!AH81+'대덕 배수관 '!AH81</f>
        <v>0</v>
      </c>
      <c r="AI81" s="1020">
        <f>'동부 배수관 '!AI81+'중부 배수관'!AI81+'서부 배수관 '!AI81+'유성 배수관 '!AI81+'대덕 배수관 '!AI81</f>
        <v>0</v>
      </c>
      <c r="AJ81" s="1020">
        <f>'동부 배수관 '!AJ81+'중부 배수관'!AJ81+'서부 배수관 '!AJ81+'유성 배수관 '!AJ81+'대덕 배수관 '!AJ81</f>
        <v>0</v>
      </c>
      <c r="AK81" s="1020">
        <f>'동부 배수관 '!AK81+'중부 배수관'!AK81+'서부 배수관 '!AK81+'유성 배수관 '!AK81+'대덕 배수관 '!AK81</f>
        <v>0</v>
      </c>
    </row>
    <row r="82" spans="1:37" s="104" customFormat="1" ht="20.25" customHeight="1" x14ac:dyDescent="0.15">
      <c r="A82" s="3106"/>
      <c r="B82" s="1017" t="s">
        <v>284</v>
      </c>
      <c r="C82" s="1019">
        <f t="shared" si="28"/>
        <v>0</v>
      </c>
      <c r="D82" s="1020">
        <f>'동부 배수관 '!D82+'중부 배수관'!D82+'서부 배수관 '!D82+'유성 배수관 '!D82+'대덕 배수관 '!D82</f>
        <v>0</v>
      </c>
      <c r="E82" s="1020">
        <f>'동부 배수관 '!E82+'중부 배수관'!E82+'서부 배수관 '!E82+'유성 배수관 '!E82+'대덕 배수관 '!E82</f>
        <v>0</v>
      </c>
      <c r="F82" s="1020">
        <f>'동부 배수관 '!F82+'중부 배수관'!F82+'서부 배수관 '!F82+'유성 배수관 '!F82+'대덕 배수관 '!F82</f>
        <v>0</v>
      </c>
      <c r="G82" s="1020">
        <f>'동부 배수관 '!G82+'중부 배수관'!G82+'서부 배수관 '!G82+'유성 배수관 '!G82+'대덕 배수관 '!G82</f>
        <v>0</v>
      </c>
      <c r="H82" s="1020">
        <f>'동부 배수관 '!H82+'중부 배수관'!H82+'서부 배수관 '!H82+'유성 배수관 '!H82+'대덕 배수관 '!H82</f>
        <v>0</v>
      </c>
      <c r="I82" s="1020">
        <f>'동부 배수관 '!I82+'중부 배수관'!I82+'서부 배수관 '!I82+'유성 배수관 '!I82+'대덕 배수관 '!I82</f>
        <v>0</v>
      </c>
      <c r="J82" s="1020">
        <f>'동부 배수관 '!J82+'중부 배수관'!J82+'서부 배수관 '!J82+'유성 배수관 '!J82+'대덕 배수관 '!J82</f>
        <v>0</v>
      </c>
      <c r="K82" s="1020">
        <f>'동부 배수관 '!K82+'중부 배수관'!K82+'서부 배수관 '!K82+'유성 배수관 '!K82+'대덕 배수관 '!K82</f>
        <v>0</v>
      </c>
      <c r="L82" s="1020">
        <f>'동부 배수관 '!L82+'중부 배수관'!L82+'서부 배수관 '!L82+'유성 배수관 '!L82+'대덕 배수관 '!L82</f>
        <v>0</v>
      </c>
      <c r="M82" s="1020">
        <f>'동부 배수관 '!M82+'중부 배수관'!M82+'서부 배수관 '!M82+'유성 배수관 '!M82+'대덕 배수관 '!M82</f>
        <v>0</v>
      </c>
      <c r="N82" s="1020">
        <f>'동부 배수관 '!N82+'중부 배수관'!N82+'서부 배수관 '!N82+'유성 배수관 '!N82+'대덕 배수관 '!N82</f>
        <v>0</v>
      </c>
      <c r="O82" s="1020">
        <f>'동부 배수관 '!O82+'중부 배수관'!O82+'서부 배수관 '!O82+'유성 배수관 '!O82+'대덕 배수관 '!O82</f>
        <v>0</v>
      </c>
      <c r="P82" s="1020">
        <f>'동부 배수관 '!P82+'중부 배수관'!P82+'서부 배수관 '!P82+'유성 배수관 '!P82+'대덕 배수관 '!P82</f>
        <v>0</v>
      </c>
      <c r="Q82" s="1020">
        <f>'동부 배수관 '!Q82+'중부 배수관'!Q82+'서부 배수관 '!Q82+'유성 배수관 '!Q82+'대덕 배수관 '!Q82</f>
        <v>0</v>
      </c>
      <c r="R82" s="1020">
        <f>'동부 배수관 '!R82+'중부 배수관'!R82+'서부 배수관 '!R82+'유성 배수관 '!R82+'대덕 배수관 '!R82</f>
        <v>0</v>
      </c>
      <c r="S82" s="1020">
        <f>'동부 배수관 '!S82+'중부 배수관'!S82+'서부 배수관 '!S82+'유성 배수관 '!S82+'대덕 배수관 '!S82</f>
        <v>0</v>
      </c>
      <c r="T82" s="1020">
        <f>'동부 배수관 '!T82+'중부 배수관'!T82+'서부 배수관 '!T82+'유성 배수관 '!T82+'대덕 배수관 '!T82</f>
        <v>0</v>
      </c>
      <c r="U82" s="1020">
        <f>'동부 배수관 '!U82+'중부 배수관'!U82+'서부 배수관 '!U82+'유성 배수관 '!U82+'대덕 배수관 '!U82</f>
        <v>0</v>
      </c>
      <c r="V82" s="1020">
        <f>'동부 배수관 '!V82+'중부 배수관'!V82+'서부 배수관 '!V82+'유성 배수관 '!V82+'대덕 배수관 '!V82</f>
        <v>0</v>
      </c>
      <c r="W82" s="1020">
        <f>'동부 배수관 '!W82+'중부 배수관'!W82+'서부 배수관 '!W82+'유성 배수관 '!W82+'대덕 배수관 '!W82</f>
        <v>0</v>
      </c>
      <c r="X82" s="1020">
        <f>'동부 배수관 '!X82+'중부 배수관'!X82+'서부 배수관 '!X82+'유성 배수관 '!X82+'대덕 배수관 '!X82</f>
        <v>0</v>
      </c>
      <c r="Y82" s="1020">
        <f>'동부 배수관 '!Y82+'중부 배수관'!Y82+'서부 배수관 '!Y82+'유성 배수관 '!Y82+'대덕 배수관 '!Y82</f>
        <v>0</v>
      </c>
      <c r="Z82" s="1020">
        <f>'동부 배수관 '!Z82+'중부 배수관'!Z82+'서부 배수관 '!Z82+'유성 배수관 '!Z82+'대덕 배수관 '!Z82</f>
        <v>0</v>
      </c>
      <c r="AA82" s="1020">
        <f>'동부 배수관 '!AA82+'중부 배수관'!AA82+'서부 배수관 '!AA82+'유성 배수관 '!AA82+'대덕 배수관 '!AA82</f>
        <v>0</v>
      </c>
      <c r="AB82" s="1020">
        <f>'동부 배수관 '!AB82+'중부 배수관'!AB82+'서부 배수관 '!AB82+'유성 배수관 '!AB82+'대덕 배수관 '!AB82</f>
        <v>0</v>
      </c>
      <c r="AC82" s="1020">
        <f>'동부 배수관 '!AC82+'중부 배수관'!AC82+'서부 배수관 '!AC82+'유성 배수관 '!AC82+'대덕 배수관 '!AC82</f>
        <v>0</v>
      </c>
      <c r="AD82" s="1020">
        <f>'동부 배수관 '!AD82+'중부 배수관'!AD82+'서부 배수관 '!AD82+'유성 배수관 '!AD82+'대덕 배수관 '!AD82</f>
        <v>0</v>
      </c>
      <c r="AE82" s="1020">
        <f>'동부 배수관 '!AE82+'중부 배수관'!AE82+'서부 배수관 '!AE82+'유성 배수관 '!AE82+'대덕 배수관 '!AE82</f>
        <v>0</v>
      </c>
      <c r="AF82" s="1020">
        <f>'동부 배수관 '!AF82+'중부 배수관'!AF82+'서부 배수관 '!AF82+'유성 배수관 '!AF82+'대덕 배수관 '!AF82</f>
        <v>0</v>
      </c>
      <c r="AG82" s="1020">
        <f>'동부 배수관 '!AG82+'중부 배수관'!AG82+'서부 배수관 '!AG82+'유성 배수관 '!AG82+'대덕 배수관 '!AG82</f>
        <v>0</v>
      </c>
      <c r="AH82" s="1020">
        <f>'동부 배수관 '!AH82+'중부 배수관'!AH82+'서부 배수관 '!AH82+'유성 배수관 '!AH82+'대덕 배수관 '!AH82</f>
        <v>0</v>
      </c>
      <c r="AI82" s="1020">
        <f>'동부 배수관 '!AI82+'중부 배수관'!AI82+'서부 배수관 '!AI82+'유성 배수관 '!AI82+'대덕 배수관 '!AI82</f>
        <v>0</v>
      </c>
      <c r="AJ82" s="1020">
        <f>'동부 배수관 '!AJ82+'중부 배수관'!AJ82+'서부 배수관 '!AJ82+'유성 배수관 '!AJ82+'대덕 배수관 '!AJ82</f>
        <v>0</v>
      </c>
      <c r="AK82" s="1020">
        <f>'동부 배수관 '!AK82+'중부 배수관'!AK82+'서부 배수관 '!AK82+'유성 배수관 '!AK82+'대덕 배수관 '!AK82</f>
        <v>0</v>
      </c>
    </row>
    <row r="83" spans="1:37" s="104" customFormat="1" ht="20.25" customHeight="1" x14ac:dyDescent="0.15">
      <c r="A83" s="3106"/>
      <c r="B83" s="1015" t="s">
        <v>847</v>
      </c>
      <c r="C83" s="1019">
        <f t="shared" si="28"/>
        <v>500.31</v>
      </c>
      <c r="D83" s="1020">
        <f>'동부 배수관 '!D83+'중부 배수관'!D83+'서부 배수관 '!D83+'유성 배수관 '!D83+'대덕 배수관 '!D83</f>
        <v>0</v>
      </c>
      <c r="E83" s="1020">
        <f>'동부 배수관 '!E83+'중부 배수관'!E83+'서부 배수관 '!E83+'유성 배수관 '!E83+'대덕 배수관 '!E83</f>
        <v>0</v>
      </c>
      <c r="F83" s="1020">
        <f>'동부 배수관 '!F83+'중부 배수관'!F83+'서부 배수관 '!F83+'유성 배수관 '!F83+'대덕 배수관 '!F83</f>
        <v>0</v>
      </c>
      <c r="G83" s="1020">
        <f>'동부 배수관 '!G83+'중부 배수관'!G83+'서부 배수관 '!G83+'유성 배수관 '!G83+'대덕 배수관 '!G83</f>
        <v>0</v>
      </c>
      <c r="H83" s="1020">
        <f>'동부 배수관 '!H83+'중부 배수관'!H83+'서부 배수관 '!H83+'유성 배수관 '!H83+'대덕 배수관 '!H83</f>
        <v>0</v>
      </c>
      <c r="I83" s="1020">
        <f>'동부 배수관 '!I83+'중부 배수관'!I83+'서부 배수관 '!I83+'유성 배수관 '!I83+'대덕 배수관 '!I83</f>
        <v>0</v>
      </c>
      <c r="J83" s="1020">
        <f>'동부 배수관 '!J83+'중부 배수관'!J83+'서부 배수관 '!J83+'유성 배수관 '!J83+'대덕 배수관 '!J83</f>
        <v>0</v>
      </c>
      <c r="K83" s="1020">
        <f>'동부 배수관 '!K83+'중부 배수관'!K83+'서부 배수관 '!K83+'유성 배수관 '!K83+'대덕 배수관 '!K83</f>
        <v>0</v>
      </c>
      <c r="L83" s="1020">
        <f>'동부 배수관 '!L83+'중부 배수관'!L83+'서부 배수관 '!L83+'유성 배수관 '!L83+'대덕 배수관 '!L83</f>
        <v>0</v>
      </c>
      <c r="M83" s="1020">
        <f>'동부 배수관 '!M83+'중부 배수관'!M83+'서부 배수관 '!M83+'유성 배수관 '!M83+'대덕 배수관 '!M83</f>
        <v>0</v>
      </c>
      <c r="N83" s="1020">
        <f>'동부 배수관 '!N83+'중부 배수관'!N83+'서부 배수관 '!N83+'유성 배수관 '!N83+'대덕 배수관 '!N83</f>
        <v>0</v>
      </c>
      <c r="O83" s="1020">
        <f>'동부 배수관 '!O83+'중부 배수관'!O83+'서부 배수관 '!O83+'유성 배수관 '!O83+'대덕 배수관 '!O83</f>
        <v>0</v>
      </c>
      <c r="P83" s="1020">
        <f>'동부 배수관 '!P83+'중부 배수관'!P83+'서부 배수관 '!P83+'유성 배수관 '!P83+'대덕 배수관 '!P83</f>
        <v>0</v>
      </c>
      <c r="Q83" s="1020">
        <f>'동부 배수관 '!Q83+'중부 배수관'!Q83+'서부 배수관 '!Q83+'유성 배수관 '!Q83+'대덕 배수관 '!Q83</f>
        <v>0</v>
      </c>
      <c r="R83" s="1020">
        <f>'동부 배수관 '!R83+'중부 배수관'!R83+'서부 배수관 '!R83+'유성 배수관 '!R83+'대덕 배수관 '!R83</f>
        <v>0</v>
      </c>
      <c r="S83" s="1020">
        <f>'동부 배수관 '!S83+'중부 배수관'!S83+'서부 배수관 '!S83+'유성 배수관 '!S83+'대덕 배수관 '!S83</f>
        <v>0</v>
      </c>
      <c r="T83" s="1020">
        <f>'동부 배수관 '!T83+'중부 배수관'!T83+'서부 배수관 '!T83+'유성 배수관 '!T83+'대덕 배수관 '!T83</f>
        <v>0</v>
      </c>
      <c r="U83" s="1020">
        <f>'동부 배수관 '!U83+'중부 배수관'!U83+'서부 배수관 '!U83+'유성 배수관 '!U83+'대덕 배수관 '!U83</f>
        <v>0</v>
      </c>
      <c r="V83" s="1020">
        <f>'동부 배수관 '!V83+'중부 배수관'!V83+'서부 배수관 '!V83+'유성 배수관 '!V83+'대덕 배수관 '!V83</f>
        <v>0</v>
      </c>
      <c r="W83" s="1020">
        <f>'동부 배수관 '!W83+'중부 배수관'!W83+'서부 배수관 '!W83+'유성 배수관 '!W83+'대덕 배수관 '!W83</f>
        <v>0</v>
      </c>
      <c r="X83" s="1020">
        <f>'동부 배수관 '!X83+'중부 배수관'!X83+'서부 배수관 '!X83+'유성 배수관 '!X83+'대덕 배수관 '!X83</f>
        <v>0</v>
      </c>
      <c r="Y83" s="1020">
        <f>'동부 배수관 '!Y83+'중부 배수관'!Y83+'서부 배수관 '!Y83+'유성 배수관 '!Y83+'대덕 배수관 '!Y83</f>
        <v>0</v>
      </c>
      <c r="Z83" s="1020">
        <f>'동부 배수관 '!Z83+'중부 배수관'!Z83+'서부 배수관 '!Z83+'유성 배수관 '!Z83+'대덕 배수관 '!Z83</f>
        <v>0</v>
      </c>
      <c r="AA83" s="1020">
        <f>'동부 배수관 '!AA83+'중부 배수관'!AA83+'서부 배수관 '!AA83+'유성 배수관 '!AA83+'대덕 배수관 '!AA83</f>
        <v>0</v>
      </c>
      <c r="AB83" s="1020">
        <f>'동부 배수관 '!AB83+'중부 배수관'!AB83+'서부 배수관 '!AB83+'유성 배수관 '!AB83+'대덕 배수관 '!AB83</f>
        <v>0</v>
      </c>
      <c r="AC83" s="1020">
        <f>'동부 배수관 '!AC83+'중부 배수관'!AC83+'서부 배수관 '!AC83+'유성 배수관 '!AC83+'대덕 배수관 '!AC83</f>
        <v>0</v>
      </c>
      <c r="AD83" s="1020">
        <f>'동부 배수관 '!AD83+'중부 배수관'!AD83+'서부 배수관 '!AD83+'유성 배수관 '!AD83+'대덕 배수관 '!AD83</f>
        <v>0</v>
      </c>
      <c r="AE83" s="1020">
        <f>'동부 배수관 '!AE83+'중부 배수관'!AE83+'서부 배수관 '!AE83+'유성 배수관 '!AE83+'대덕 배수관 '!AE83</f>
        <v>0</v>
      </c>
      <c r="AF83" s="1020">
        <f>'동부 배수관 '!AF83+'중부 배수관'!AF83+'서부 배수관 '!AF83+'유성 배수관 '!AF83+'대덕 배수관 '!AF83</f>
        <v>0</v>
      </c>
      <c r="AG83" s="1020">
        <f>'동부 배수관 '!AG83+'중부 배수관'!AG83+'서부 배수관 '!AG83+'유성 배수관 '!AG83+'대덕 배수관 '!AG83</f>
        <v>0</v>
      </c>
      <c r="AH83" s="1020">
        <f>'동부 배수관 '!AH83+'중부 배수관'!AH83+'서부 배수관 '!AH83+'유성 배수관 '!AH83+'대덕 배수관 '!AH83</f>
        <v>0</v>
      </c>
      <c r="AI83" s="1020">
        <f>'동부 배수관 '!AI83+'중부 배수관'!AI83+'서부 배수관 '!AI83+'유성 배수관 '!AI83+'대덕 배수관 '!AI83</f>
        <v>0</v>
      </c>
      <c r="AJ83" s="1020">
        <f>'동부 배수관 '!AJ83+'중부 배수관'!AJ83+'서부 배수관 '!AJ83+'유성 배수관 '!AJ83+'대덕 배수관 '!AJ83</f>
        <v>0</v>
      </c>
      <c r="AK83" s="1020">
        <f>'동부 배수관 '!AK83+'중부 배수관'!AK83+'서부 배수관 '!AK83+'유성 배수관 '!AK83+'대덕 배수관 '!AK83</f>
        <v>500.31</v>
      </c>
    </row>
    <row r="84" spans="1:37" s="104" customFormat="1" ht="20.25" customHeight="1" x14ac:dyDescent="0.15">
      <c r="A84" s="3106"/>
      <c r="B84" s="1018" t="s">
        <v>1084</v>
      </c>
      <c r="C84" s="1019">
        <f t="shared" si="28"/>
        <v>0</v>
      </c>
      <c r="D84" s="1020">
        <f>'동부 배수관 '!D84+'중부 배수관'!D84+'서부 배수관 '!D84+'유성 배수관 '!D84+'대덕 배수관 '!D84</f>
        <v>0</v>
      </c>
      <c r="E84" s="1020">
        <f>'동부 배수관 '!E84+'중부 배수관'!E84+'서부 배수관 '!E84+'유성 배수관 '!E84+'대덕 배수관 '!E84</f>
        <v>0</v>
      </c>
      <c r="F84" s="1020">
        <f>'동부 배수관 '!F84+'중부 배수관'!F84+'서부 배수관 '!F84+'유성 배수관 '!F84+'대덕 배수관 '!F84</f>
        <v>0</v>
      </c>
      <c r="G84" s="1020">
        <f>'동부 배수관 '!G84+'중부 배수관'!G84+'서부 배수관 '!G84+'유성 배수관 '!G84+'대덕 배수관 '!G84</f>
        <v>0</v>
      </c>
      <c r="H84" s="1020">
        <f>'동부 배수관 '!H84+'중부 배수관'!H84+'서부 배수관 '!H84+'유성 배수관 '!H84+'대덕 배수관 '!H84</f>
        <v>0</v>
      </c>
      <c r="I84" s="1020">
        <f>'동부 배수관 '!I84+'중부 배수관'!I84+'서부 배수관 '!I84+'유성 배수관 '!I84+'대덕 배수관 '!I84</f>
        <v>0</v>
      </c>
      <c r="J84" s="1020">
        <f>'동부 배수관 '!J84+'중부 배수관'!J84+'서부 배수관 '!J84+'유성 배수관 '!J84+'대덕 배수관 '!J84</f>
        <v>0</v>
      </c>
      <c r="K84" s="1020">
        <f>'동부 배수관 '!K84+'중부 배수관'!K84+'서부 배수관 '!K84+'유성 배수관 '!K84+'대덕 배수관 '!K84</f>
        <v>0</v>
      </c>
      <c r="L84" s="1020">
        <f>'동부 배수관 '!L84+'중부 배수관'!L84+'서부 배수관 '!L84+'유성 배수관 '!L84+'대덕 배수관 '!L84</f>
        <v>0</v>
      </c>
      <c r="M84" s="1020">
        <f>'동부 배수관 '!M84+'중부 배수관'!M84+'서부 배수관 '!M84+'유성 배수관 '!M84+'대덕 배수관 '!M84</f>
        <v>0</v>
      </c>
      <c r="N84" s="1020">
        <f>'동부 배수관 '!N84+'중부 배수관'!N84+'서부 배수관 '!N84+'유성 배수관 '!N84+'대덕 배수관 '!N84</f>
        <v>0</v>
      </c>
      <c r="O84" s="1020">
        <f>'동부 배수관 '!O84+'중부 배수관'!O84+'서부 배수관 '!O84+'유성 배수관 '!O84+'대덕 배수관 '!O84</f>
        <v>0</v>
      </c>
      <c r="P84" s="1020">
        <f>'동부 배수관 '!P84+'중부 배수관'!P84+'서부 배수관 '!P84+'유성 배수관 '!P84+'대덕 배수관 '!P84</f>
        <v>0</v>
      </c>
      <c r="Q84" s="1020">
        <f>'동부 배수관 '!Q84+'중부 배수관'!Q84+'서부 배수관 '!Q84+'유성 배수관 '!Q84+'대덕 배수관 '!Q84</f>
        <v>0</v>
      </c>
      <c r="R84" s="1020">
        <f>'동부 배수관 '!R84+'중부 배수관'!R84+'서부 배수관 '!R84+'유성 배수관 '!R84+'대덕 배수관 '!R84</f>
        <v>0</v>
      </c>
      <c r="S84" s="1020">
        <f>'동부 배수관 '!S84+'중부 배수관'!S84+'서부 배수관 '!S84+'유성 배수관 '!S84+'대덕 배수관 '!S84</f>
        <v>0</v>
      </c>
      <c r="T84" s="1020">
        <f>'동부 배수관 '!T84+'중부 배수관'!T84+'서부 배수관 '!T84+'유성 배수관 '!T84+'대덕 배수관 '!T84</f>
        <v>0</v>
      </c>
      <c r="U84" s="1020">
        <f>'동부 배수관 '!U84+'중부 배수관'!U84+'서부 배수관 '!U84+'유성 배수관 '!U84+'대덕 배수관 '!U84</f>
        <v>0</v>
      </c>
      <c r="V84" s="1020">
        <f>'동부 배수관 '!V84+'중부 배수관'!V84+'서부 배수관 '!V84+'유성 배수관 '!V84+'대덕 배수관 '!V84</f>
        <v>0</v>
      </c>
      <c r="W84" s="1020">
        <f>'동부 배수관 '!W84+'중부 배수관'!W84+'서부 배수관 '!W84+'유성 배수관 '!W84+'대덕 배수관 '!W84</f>
        <v>0</v>
      </c>
      <c r="X84" s="1020">
        <f>'동부 배수관 '!X84+'중부 배수관'!X84+'서부 배수관 '!X84+'유성 배수관 '!X84+'대덕 배수관 '!X84</f>
        <v>0</v>
      </c>
      <c r="Y84" s="1020">
        <f>'동부 배수관 '!Y84+'중부 배수관'!Y84+'서부 배수관 '!Y84+'유성 배수관 '!Y84+'대덕 배수관 '!Y84</f>
        <v>0</v>
      </c>
      <c r="Z84" s="1020">
        <f>'동부 배수관 '!Z84+'중부 배수관'!Z84+'서부 배수관 '!Z84+'유성 배수관 '!Z84+'대덕 배수관 '!Z84</f>
        <v>0</v>
      </c>
      <c r="AA84" s="1020">
        <f>'동부 배수관 '!AA84+'중부 배수관'!AA84+'서부 배수관 '!AA84+'유성 배수관 '!AA84+'대덕 배수관 '!AA84</f>
        <v>0</v>
      </c>
      <c r="AB84" s="1020">
        <f>'동부 배수관 '!AB84+'중부 배수관'!AB84+'서부 배수관 '!AB84+'유성 배수관 '!AB84+'대덕 배수관 '!AB84</f>
        <v>0</v>
      </c>
      <c r="AC84" s="1020">
        <f>'동부 배수관 '!AC84+'중부 배수관'!AC84+'서부 배수관 '!AC84+'유성 배수관 '!AC84+'대덕 배수관 '!AC84</f>
        <v>0</v>
      </c>
      <c r="AD84" s="1020">
        <f>'동부 배수관 '!AD84+'중부 배수관'!AD84+'서부 배수관 '!AD84+'유성 배수관 '!AD84+'대덕 배수관 '!AD84</f>
        <v>0</v>
      </c>
      <c r="AE84" s="1020">
        <f>'동부 배수관 '!AE84+'중부 배수관'!AE84+'서부 배수관 '!AE84+'유성 배수관 '!AE84+'대덕 배수관 '!AE84</f>
        <v>0</v>
      </c>
      <c r="AF84" s="1020">
        <f>'동부 배수관 '!AF84+'중부 배수관'!AF84+'서부 배수관 '!AF84+'유성 배수관 '!AF84+'대덕 배수관 '!AF84</f>
        <v>0</v>
      </c>
      <c r="AG84" s="1020">
        <f>'동부 배수관 '!AG84+'중부 배수관'!AG84+'서부 배수관 '!AG84+'유성 배수관 '!AG84+'대덕 배수관 '!AG84</f>
        <v>0</v>
      </c>
      <c r="AH84" s="1020">
        <f>'동부 배수관 '!AH84+'중부 배수관'!AH84+'서부 배수관 '!AH84+'유성 배수관 '!AH84+'대덕 배수관 '!AH84</f>
        <v>0</v>
      </c>
      <c r="AI84" s="1020">
        <f>'동부 배수관 '!AI84+'중부 배수관'!AI84+'서부 배수관 '!AI84+'유성 배수관 '!AI84+'대덕 배수관 '!AI84</f>
        <v>0</v>
      </c>
      <c r="AJ84" s="1020">
        <f>'동부 배수관 '!AJ84+'중부 배수관'!AJ84+'서부 배수관 '!AJ84+'유성 배수관 '!AJ84+'대덕 배수관 '!AJ84</f>
        <v>0</v>
      </c>
      <c r="AK84" s="1020">
        <f>'동부 배수관 '!AK84+'중부 배수관'!AK84+'서부 배수관 '!AK84+'유성 배수관 '!AK84+'대덕 배수관 '!AK84</f>
        <v>0</v>
      </c>
    </row>
    <row r="85" spans="1:37" s="104" customFormat="1" ht="19.5" customHeight="1" x14ac:dyDescent="0.15">
      <c r="A85" s="3106">
        <v>450</v>
      </c>
      <c r="B85" s="854" t="s">
        <v>46</v>
      </c>
      <c r="C85" s="613">
        <f>SUM(D85:AK85)</f>
        <v>1724.74</v>
      </c>
      <c r="D85" s="613">
        <f>SUM(D87:D92)</f>
        <v>0</v>
      </c>
      <c r="E85" s="613">
        <f t="shared" ref="E85:AG85" si="29">SUM(E87:E92)</f>
        <v>0</v>
      </c>
      <c r="F85" s="613">
        <f t="shared" si="29"/>
        <v>0</v>
      </c>
      <c r="G85" s="613">
        <f t="shared" si="29"/>
        <v>0</v>
      </c>
      <c r="H85" s="613">
        <f t="shared" si="29"/>
        <v>0</v>
      </c>
      <c r="I85" s="613">
        <f t="shared" si="29"/>
        <v>0</v>
      </c>
      <c r="J85" s="613">
        <f t="shared" si="29"/>
        <v>0</v>
      </c>
      <c r="K85" s="613">
        <f t="shared" si="29"/>
        <v>0</v>
      </c>
      <c r="L85" s="613">
        <f t="shared" si="29"/>
        <v>0</v>
      </c>
      <c r="M85" s="613">
        <f t="shared" si="29"/>
        <v>0</v>
      </c>
      <c r="N85" s="613">
        <f t="shared" si="29"/>
        <v>1319.46</v>
      </c>
      <c r="O85" s="613">
        <f t="shared" si="29"/>
        <v>0</v>
      </c>
      <c r="P85" s="613">
        <f t="shared" si="29"/>
        <v>0</v>
      </c>
      <c r="Q85" s="613">
        <f t="shared" si="29"/>
        <v>0</v>
      </c>
      <c r="R85" s="613">
        <f t="shared" si="29"/>
        <v>0</v>
      </c>
      <c r="S85" s="613">
        <f t="shared" si="29"/>
        <v>402.8</v>
      </c>
      <c r="T85" s="613">
        <f t="shared" si="29"/>
        <v>0</v>
      </c>
      <c r="U85" s="613">
        <f t="shared" si="29"/>
        <v>0</v>
      </c>
      <c r="V85" s="613">
        <f t="shared" si="29"/>
        <v>0</v>
      </c>
      <c r="W85" s="613">
        <f t="shared" si="29"/>
        <v>0</v>
      </c>
      <c r="X85" s="613">
        <f t="shared" si="29"/>
        <v>0</v>
      </c>
      <c r="Y85" s="613">
        <f t="shared" si="29"/>
        <v>0</v>
      </c>
      <c r="Z85" s="613">
        <f t="shared" si="29"/>
        <v>0</v>
      </c>
      <c r="AA85" s="613">
        <f t="shared" si="29"/>
        <v>0</v>
      </c>
      <c r="AB85" s="613">
        <f t="shared" si="29"/>
        <v>0</v>
      </c>
      <c r="AC85" s="613">
        <f t="shared" si="29"/>
        <v>0</v>
      </c>
      <c r="AD85" s="613">
        <f t="shared" si="29"/>
        <v>0</v>
      </c>
      <c r="AE85" s="613">
        <f t="shared" si="29"/>
        <v>0</v>
      </c>
      <c r="AF85" s="613">
        <f t="shared" si="29"/>
        <v>0</v>
      </c>
      <c r="AG85" s="613">
        <f t="shared" si="29"/>
        <v>0</v>
      </c>
      <c r="AH85" s="613">
        <f>SUM(AH87:AH92)</f>
        <v>2.48</v>
      </c>
      <c r="AI85" s="613">
        <f>SUM(AI87:AI92)</f>
        <v>0</v>
      </c>
      <c r="AJ85" s="613">
        <f>SUM(AJ87:AJ92)</f>
        <v>0</v>
      </c>
      <c r="AK85" s="613">
        <f>SUM(AK87:AK92)</f>
        <v>0</v>
      </c>
    </row>
    <row r="86" spans="1:37" s="104" customFormat="1" ht="20.25" customHeight="1" x14ac:dyDescent="0.15">
      <c r="A86" s="3106"/>
      <c r="B86" s="1015" t="s">
        <v>793</v>
      </c>
      <c r="C86" s="1019">
        <f>SUM(D86:AK86)</f>
        <v>0</v>
      </c>
      <c r="D86" s="1020">
        <f>'동부 배수관 '!D86+'중부 배수관'!D86+'서부 배수관 '!D86+'유성 배수관 '!D86+'대덕 배수관 '!D86</f>
        <v>0</v>
      </c>
      <c r="E86" s="1020">
        <f>'동부 배수관 '!E86+'중부 배수관'!E86+'서부 배수관 '!E86+'유성 배수관 '!E86+'대덕 배수관 '!E86</f>
        <v>0</v>
      </c>
      <c r="F86" s="1020">
        <f>'동부 배수관 '!F86+'중부 배수관'!F86+'서부 배수관 '!F86+'유성 배수관 '!F86+'대덕 배수관 '!F86</f>
        <v>0</v>
      </c>
      <c r="G86" s="1020">
        <f>'동부 배수관 '!G86+'중부 배수관'!G86+'서부 배수관 '!G86+'유성 배수관 '!G86+'대덕 배수관 '!G86</f>
        <v>0</v>
      </c>
      <c r="H86" s="1020">
        <f>'동부 배수관 '!H86+'중부 배수관'!H86+'서부 배수관 '!H86+'유성 배수관 '!H86+'대덕 배수관 '!H86</f>
        <v>0</v>
      </c>
      <c r="I86" s="1020">
        <f>'동부 배수관 '!I86+'중부 배수관'!I86+'서부 배수관 '!I86+'유성 배수관 '!I86+'대덕 배수관 '!I86</f>
        <v>0</v>
      </c>
      <c r="J86" s="1020">
        <f>'동부 배수관 '!J86+'중부 배수관'!J86+'서부 배수관 '!J86+'유성 배수관 '!J86+'대덕 배수관 '!J86</f>
        <v>0</v>
      </c>
      <c r="K86" s="1020">
        <f>'동부 배수관 '!K86+'중부 배수관'!K86+'서부 배수관 '!K86+'유성 배수관 '!K86+'대덕 배수관 '!K86</f>
        <v>0</v>
      </c>
      <c r="L86" s="1020">
        <f>'동부 배수관 '!L86+'중부 배수관'!L86+'서부 배수관 '!L86+'유성 배수관 '!L86+'대덕 배수관 '!L86</f>
        <v>0</v>
      </c>
      <c r="M86" s="1020">
        <f>'동부 배수관 '!M86+'중부 배수관'!M86+'서부 배수관 '!M86+'유성 배수관 '!M86+'대덕 배수관 '!M86</f>
        <v>0</v>
      </c>
      <c r="N86" s="1020">
        <f>'동부 배수관 '!N86+'중부 배수관'!N86+'서부 배수관 '!N86+'유성 배수관 '!N86+'대덕 배수관 '!N86</f>
        <v>0</v>
      </c>
      <c r="O86" s="1020">
        <f>'동부 배수관 '!O86+'중부 배수관'!O86+'서부 배수관 '!O86+'유성 배수관 '!O86+'대덕 배수관 '!O86</f>
        <v>0</v>
      </c>
      <c r="P86" s="1020">
        <f>'동부 배수관 '!P86+'중부 배수관'!P86+'서부 배수관 '!P86+'유성 배수관 '!P86+'대덕 배수관 '!P86</f>
        <v>0</v>
      </c>
      <c r="Q86" s="1020">
        <f>'동부 배수관 '!Q86+'중부 배수관'!Q86+'서부 배수관 '!Q86+'유성 배수관 '!Q86+'대덕 배수관 '!Q86</f>
        <v>0</v>
      </c>
      <c r="R86" s="1020">
        <f>'동부 배수관 '!R86+'중부 배수관'!R86+'서부 배수관 '!R86+'유성 배수관 '!R86+'대덕 배수관 '!R86</f>
        <v>0</v>
      </c>
      <c r="S86" s="1020">
        <f>'동부 배수관 '!S86+'중부 배수관'!S86+'서부 배수관 '!S86+'유성 배수관 '!S86+'대덕 배수관 '!S86</f>
        <v>0</v>
      </c>
      <c r="T86" s="1020">
        <f>'동부 배수관 '!T86+'중부 배수관'!T86+'서부 배수관 '!T86+'유성 배수관 '!T86+'대덕 배수관 '!T86</f>
        <v>0</v>
      </c>
      <c r="U86" s="1020">
        <f>'동부 배수관 '!U86+'중부 배수관'!U86+'서부 배수관 '!U86+'유성 배수관 '!U86+'대덕 배수관 '!U86</f>
        <v>0</v>
      </c>
      <c r="V86" s="1020">
        <f>'동부 배수관 '!V86+'중부 배수관'!V86+'서부 배수관 '!V86+'유성 배수관 '!V86+'대덕 배수관 '!V86</f>
        <v>0</v>
      </c>
      <c r="W86" s="1020">
        <f>'동부 배수관 '!W86+'중부 배수관'!W86+'서부 배수관 '!W86+'유성 배수관 '!W86+'대덕 배수관 '!W86</f>
        <v>0</v>
      </c>
      <c r="X86" s="1020">
        <f>'동부 배수관 '!X86+'중부 배수관'!X86+'서부 배수관 '!X86+'유성 배수관 '!X86+'대덕 배수관 '!X86</f>
        <v>0</v>
      </c>
      <c r="Y86" s="1020">
        <f>'동부 배수관 '!Y86+'중부 배수관'!Y86+'서부 배수관 '!Y86+'유성 배수관 '!Y86+'대덕 배수관 '!Y86</f>
        <v>0</v>
      </c>
      <c r="Z86" s="1020">
        <f>'동부 배수관 '!Z86+'중부 배수관'!Z86+'서부 배수관 '!Z86+'유성 배수관 '!Z86+'대덕 배수관 '!Z86</f>
        <v>0</v>
      </c>
      <c r="AA86" s="1020">
        <f>'동부 배수관 '!AA86+'중부 배수관'!AA86+'서부 배수관 '!AA86+'유성 배수관 '!AA86+'대덕 배수관 '!AA86</f>
        <v>0</v>
      </c>
      <c r="AB86" s="1020">
        <f>'동부 배수관 '!AB86+'중부 배수관'!AB86+'서부 배수관 '!AB86+'유성 배수관 '!AB86+'대덕 배수관 '!AB86</f>
        <v>0</v>
      </c>
      <c r="AC86" s="1020">
        <f>'동부 배수관 '!AC86+'중부 배수관'!AC86+'서부 배수관 '!AC86+'유성 배수관 '!AC86+'대덕 배수관 '!AC86</f>
        <v>0</v>
      </c>
      <c r="AD86" s="1020">
        <f>'동부 배수관 '!AD86+'중부 배수관'!AD86+'서부 배수관 '!AD86+'유성 배수관 '!AD86+'대덕 배수관 '!AD86</f>
        <v>0</v>
      </c>
      <c r="AE86" s="1020">
        <f>'동부 배수관 '!AE86+'중부 배수관'!AE86+'서부 배수관 '!AE86+'유성 배수관 '!AE86+'대덕 배수관 '!AE86</f>
        <v>0</v>
      </c>
      <c r="AF86" s="1020">
        <f>'동부 배수관 '!AF86+'중부 배수관'!AF86+'서부 배수관 '!AF86+'유성 배수관 '!AF86+'대덕 배수관 '!AF86</f>
        <v>0</v>
      </c>
      <c r="AG86" s="1020">
        <f>'동부 배수관 '!AG86+'중부 배수관'!AG86+'서부 배수관 '!AG86+'유성 배수관 '!AG86+'대덕 배수관 '!AG86</f>
        <v>0</v>
      </c>
      <c r="AH86" s="1020">
        <f>'동부 배수관 '!AH86+'중부 배수관'!AH86+'서부 배수관 '!AH86+'유성 배수관 '!AH86+'대덕 배수관 '!AH86</f>
        <v>0</v>
      </c>
      <c r="AI86" s="1020">
        <f>'동부 배수관 '!AI86+'중부 배수관'!AI86+'서부 배수관 '!AI86+'유성 배수관 '!AI86+'대덕 배수관 '!AI86</f>
        <v>0</v>
      </c>
      <c r="AJ86" s="1020">
        <f>'동부 배수관 '!AJ86+'중부 배수관'!AJ86+'서부 배수관 '!AJ86+'유성 배수관 '!AJ86+'대덕 배수관 '!AJ86</f>
        <v>0</v>
      </c>
      <c r="AK86" s="1020">
        <f>'동부 배수관 '!AK86+'중부 배수관'!AK86+'서부 배수관 '!AK86+'유성 배수관 '!AK86+'대덕 배수관 '!AK86</f>
        <v>0</v>
      </c>
    </row>
    <row r="87" spans="1:37" s="104" customFormat="1" ht="20.25" customHeight="1" x14ac:dyDescent="0.15">
      <c r="A87" s="3106"/>
      <c r="B87" s="1015" t="s">
        <v>792</v>
      </c>
      <c r="C87" s="1019">
        <f t="shared" ref="C87:C93" si="30">SUM(D87:AK87)</f>
        <v>0</v>
      </c>
      <c r="D87" s="1020">
        <f>'동부 배수관 '!D87+'중부 배수관'!D87+'서부 배수관 '!D87+'유성 배수관 '!D87+'대덕 배수관 '!D87</f>
        <v>0</v>
      </c>
      <c r="E87" s="1020">
        <f>'동부 배수관 '!E87+'중부 배수관'!E87+'서부 배수관 '!E87+'유성 배수관 '!E87+'대덕 배수관 '!E87</f>
        <v>0</v>
      </c>
      <c r="F87" s="1020">
        <f>'동부 배수관 '!F87+'중부 배수관'!F87+'서부 배수관 '!F87+'유성 배수관 '!F87+'대덕 배수관 '!F87</f>
        <v>0</v>
      </c>
      <c r="G87" s="1020">
        <f>'동부 배수관 '!G87+'중부 배수관'!G87+'서부 배수관 '!G87+'유성 배수관 '!G87+'대덕 배수관 '!G87</f>
        <v>0</v>
      </c>
      <c r="H87" s="1020">
        <f>'동부 배수관 '!H87+'중부 배수관'!H87+'서부 배수관 '!H87+'유성 배수관 '!H87+'대덕 배수관 '!H87</f>
        <v>0</v>
      </c>
      <c r="I87" s="1020">
        <f>'동부 배수관 '!I87+'중부 배수관'!I87+'서부 배수관 '!I87+'유성 배수관 '!I87+'대덕 배수관 '!I87</f>
        <v>0</v>
      </c>
      <c r="J87" s="1020">
        <f>'동부 배수관 '!J87+'중부 배수관'!J87+'서부 배수관 '!J87+'유성 배수관 '!J87+'대덕 배수관 '!J87</f>
        <v>0</v>
      </c>
      <c r="K87" s="1020">
        <f>'동부 배수관 '!K87+'중부 배수관'!K87+'서부 배수관 '!K87+'유성 배수관 '!K87+'대덕 배수관 '!K87</f>
        <v>0</v>
      </c>
      <c r="L87" s="1020">
        <f>'동부 배수관 '!L87+'중부 배수관'!L87+'서부 배수관 '!L87+'유성 배수관 '!L87+'대덕 배수관 '!L87</f>
        <v>0</v>
      </c>
      <c r="M87" s="1020">
        <f>'동부 배수관 '!M87+'중부 배수관'!M87+'서부 배수관 '!M87+'유성 배수관 '!M87+'대덕 배수관 '!M87</f>
        <v>0</v>
      </c>
      <c r="N87" s="1020">
        <f>'동부 배수관 '!N87+'중부 배수관'!N87+'서부 배수관 '!N87+'유성 배수관 '!N87+'대덕 배수관 '!N87</f>
        <v>0</v>
      </c>
      <c r="O87" s="1020">
        <f>'동부 배수관 '!O87+'중부 배수관'!O87+'서부 배수관 '!O87+'유성 배수관 '!O87+'대덕 배수관 '!O87</f>
        <v>0</v>
      </c>
      <c r="P87" s="1020">
        <f>'동부 배수관 '!P87+'중부 배수관'!P87+'서부 배수관 '!P87+'유성 배수관 '!P87+'대덕 배수관 '!P87</f>
        <v>0</v>
      </c>
      <c r="Q87" s="1020">
        <f>'동부 배수관 '!Q87+'중부 배수관'!Q87+'서부 배수관 '!Q87+'유성 배수관 '!Q87+'대덕 배수관 '!Q87</f>
        <v>0</v>
      </c>
      <c r="R87" s="1020">
        <f>'동부 배수관 '!R87+'중부 배수관'!R87+'서부 배수관 '!R87+'유성 배수관 '!R87+'대덕 배수관 '!R87</f>
        <v>0</v>
      </c>
      <c r="S87" s="1020">
        <f>'동부 배수관 '!S87+'중부 배수관'!S87+'서부 배수관 '!S87+'유성 배수관 '!S87+'대덕 배수관 '!S87</f>
        <v>0</v>
      </c>
      <c r="T87" s="1020">
        <f>'동부 배수관 '!T87+'중부 배수관'!T87+'서부 배수관 '!T87+'유성 배수관 '!T87+'대덕 배수관 '!T87</f>
        <v>0</v>
      </c>
      <c r="U87" s="1020">
        <f>'동부 배수관 '!U87+'중부 배수관'!U87+'서부 배수관 '!U87+'유성 배수관 '!U87+'대덕 배수관 '!U87</f>
        <v>0</v>
      </c>
      <c r="V87" s="1020">
        <f>'동부 배수관 '!V87+'중부 배수관'!V87+'서부 배수관 '!V87+'유성 배수관 '!V87+'대덕 배수관 '!V87</f>
        <v>0</v>
      </c>
      <c r="W87" s="1020">
        <f>'동부 배수관 '!W87+'중부 배수관'!W87+'서부 배수관 '!W87+'유성 배수관 '!W87+'대덕 배수관 '!W87</f>
        <v>0</v>
      </c>
      <c r="X87" s="1020">
        <f>'동부 배수관 '!X87+'중부 배수관'!X87+'서부 배수관 '!X87+'유성 배수관 '!X87+'대덕 배수관 '!X87</f>
        <v>0</v>
      </c>
      <c r="Y87" s="1020">
        <f>'동부 배수관 '!Y87+'중부 배수관'!Y87+'서부 배수관 '!Y87+'유성 배수관 '!Y87+'대덕 배수관 '!Y87</f>
        <v>0</v>
      </c>
      <c r="Z87" s="1020">
        <f>'동부 배수관 '!Z87+'중부 배수관'!Z87+'서부 배수관 '!Z87+'유성 배수관 '!Z87+'대덕 배수관 '!Z87</f>
        <v>0</v>
      </c>
      <c r="AA87" s="1020">
        <f>'동부 배수관 '!AA87+'중부 배수관'!AA87+'서부 배수관 '!AA87+'유성 배수관 '!AA87+'대덕 배수관 '!AA87</f>
        <v>0</v>
      </c>
      <c r="AB87" s="1020">
        <f>'동부 배수관 '!AB87+'중부 배수관'!AB87+'서부 배수관 '!AB87+'유성 배수관 '!AB87+'대덕 배수관 '!AB87</f>
        <v>0</v>
      </c>
      <c r="AC87" s="1020">
        <f>'동부 배수관 '!AC87+'중부 배수관'!AC87+'서부 배수관 '!AC87+'유성 배수관 '!AC87+'대덕 배수관 '!AC87</f>
        <v>0</v>
      </c>
      <c r="AD87" s="1020">
        <f>'동부 배수관 '!AD87+'중부 배수관'!AD87+'서부 배수관 '!AD87+'유성 배수관 '!AD87+'대덕 배수관 '!AD87</f>
        <v>0</v>
      </c>
      <c r="AE87" s="1020">
        <f>'동부 배수관 '!AE87+'중부 배수관'!AE87+'서부 배수관 '!AE87+'유성 배수관 '!AE87+'대덕 배수관 '!AE87</f>
        <v>0</v>
      </c>
      <c r="AF87" s="1020">
        <f>'동부 배수관 '!AF87+'중부 배수관'!AF87+'서부 배수관 '!AF87+'유성 배수관 '!AF87+'대덕 배수관 '!AF87</f>
        <v>0</v>
      </c>
      <c r="AG87" s="1020">
        <f>'동부 배수관 '!AG87+'중부 배수관'!AG87+'서부 배수관 '!AG87+'유성 배수관 '!AG87+'대덕 배수관 '!AG87</f>
        <v>0</v>
      </c>
      <c r="AH87" s="1020">
        <f>'동부 배수관 '!AH87+'중부 배수관'!AH87+'서부 배수관 '!AH87+'유성 배수관 '!AH87+'대덕 배수관 '!AH87</f>
        <v>0</v>
      </c>
      <c r="AI87" s="1020">
        <f>'동부 배수관 '!AI87+'중부 배수관'!AI87+'서부 배수관 '!AI87+'유성 배수관 '!AI87+'대덕 배수관 '!AI87</f>
        <v>0</v>
      </c>
      <c r="AJ87" s="1020">
        <f>'동부 배수관 '!AJ87+'중부 배수관'!AJ87+'서부 배수관 '!AJ87+'유성 배수관 '!AJ87+'대덕 배수관 '!AJ87</f>
        <v>0</v>
      </c>
      <c r="AK87" s="1020">
        <f>'동부 배수관 '!AK87+'중부 배수관'!AK87+'서부 배수관 '!AK87+'유성 배수관 '!AK87+'대덕 배수관 '!AK87</f>
        <v>0</v>
      </c>
    </row>
    <row r="88" spans="1:37" s="104" customFormat="1" ht="20.25" customHeight="1" x14ac:dyDescent="0.15">
      <c r="A88" s="3106"/>
      <c r="B88" s="1015" t="s">
        <v>974</v>
      </c>
      <c r="C88" s="1019">
        <f t="shared" si="30"/>
        <v>1397.99</v>
      </c>
      <c r="D88" s="1020">
        <f>'동부 배수관 '!D88+'중부 배수관'!D88+'서부 배수관 '!D88+'유성 배수관 '!D88+'대덕 배수관 '!D88</f>
        <v>0</v>
      </c>
      <c r="E88" s="1020">
        <f>'동부 배수관 '!E88+'중부 배수관'!E88+'서부 배수관 '!E88+'유성 배수관 '!E88+'대덕 배수관 '!E88</f>
        <v>0</v>
      </c>
      <c r="F88" s="1020">
        <f>'동부 배수관 '!F88+'중부 배수관'!F88+'서부 배수관 '!F88+'유성 배수관 '!F88+'대덕 배수관 '!F88</f>
        <v>0</v>
      </c>
      <c r="G88" s="1020">
        <f>'동부 배수관 '!G88+'중부 배수관'!G88+'서부 배수관 '!G88+'유성 배수관 '!G88+'대덕 배수관 '!G88</f>
        <v>0</v>
      </c>
      <c r="H88" s="1020">
        <f>'동부 배수관 '!H88+'중부 배수관'!H88+'서부 배수관 '!H88+'유성 배수관 '!H88+'대덕 배수관 '!H88</f>
        <v>0</v>
      </c>
      <c r="I88" s="1020">
        <f>'동부 배수관 '!I88+'중부 배수관'!I88+'서부 배수관 '!I88+'유성 배수관 '!I88+'대덕 배수관 '!I88</f>
        <v>0</v>
      </c>
      <c r="J88" s="1020">
        <f>'동부 배수관 '!J88+'중부 배수관'!J88+'서부 배수관 '!J88+'유성 배수관 '!J88+'대덕 배수관 '!J88</f>
        <v>0</v>
      </c>
      <c r="K88" s="1020">
        <f>'동부 배수관 '!K88+'중부 배수관'!K88+'서부 배수관 '!K88+'유성 배수관 '!K88+'대덕 배수관 '!K88</f>
        <v>0</v>
      </c>
      <c r="L88" s="1020">
        <f>'동부 배수관 '!L88+'중부 배수관'!L88+'서부 배수관 '!L88+'유성 배수관 '!L88+'대덕 배수관 '!L88</f>
        <v>0</v>
      </c>
      <c r="M88" s="1020">
        <f>'동부 배수관 '!M88+'중부 배수관'!M88+'서부 배수관 '!M88+'유성 배수관 '!M88+'대덕 배수관 '!M88</f>
        <v>0</v>
      </c>
      <c r="N88" s="1020">
        <f>'동부 배수관 '!N88+'중부 배수관'!N88+'서부 배수관 '!N88+'유성 배수관 '!N88+'대덕 배수관 '!N88</f>
        <v>1187.99</v>
      </c>
      <c r="O88" s="1020">
        <f>'동부 배수관 '!O88+'중부 배수관'!O88+'서부 배수관 '!O88+'유성 배수관 '!O88+'대덕 배수관 '!O88</f>
        <v>0</v>
      </c>
      <c r="P88" s="1020">
        <f>'동부 배수관 '!P88+'중부 배수관'!P88+'서부 배수관 '!P88+'유성 배수관 '!P88+'대덕 배수관 '!P88</f>
        <v>0</v>
      </c>
      <c r="Q88" s="1020">
        <f>'동부 배수관 '!Q88+'중부 배수관'!Q88+'서부 배수관 '!Q88+'유성 배수관 '!Q88+'대덕 배수관 '!Q88</f>
        <v>0</v>
      </c>
      <c r="R88" s="1020">
        <f>'동부 배수관 '!R88+'중부 배수관'!R88+'서부 배수관 '!R88+'유성 배수관 '!R88+'대덕 배수관 '!R88</f>
        <v>0</v>
      </c>
      <c r="S88" s="1020">
        <f>'동부 배수관 '!S88+'중부 배수관'!S88+'서부 배수관 '!S88+'유성 배수관 '!S88+'대덕 배수관 '!S88</f>
        <v>207.52</v>
      </c>
      <c r="T88" s="1020">
        <f>'동부 배수관 '!T88+'중부 배수관'!T88+'서부 배수관 '!T88+'유성 배수관 '!T88+'대덕 배수관 '!T88</f>
        <v>0</v>
      </c>
      <c r="U88" s="1020">
        <f>'동부 배수관 '!U88+'중부 배수관'!U88+'서부 배수관 '!U88+'유성 배수관 '!U88+'대덕 배수관 '!U88</f>
        <v>0</v>
      </c>
      <c r="V88" s="1020">
        <f>'동부 배수관 '!V88+'중부 배수관'!V88+'서부 배수관 '!V88+'유성 배수관 '!V88+'대덕 배수관 '!V88</f>
        <v>0</v>
      </c>
      <c r="W88" s="1020">
        <f>'동부 배수관 '!W88+'중부 배수관'!W88+'서부 배수관 '!W88+'유성 배수관 '!W88+'대덕 배수관 '!W88</f>
        <v>0</v>
      </c>
      <c r="X88" s="1020">
        <f>'동부 배수관 '!X88+'중부 배수관'!X88+'서부 배수관 '!X88+'유성 배수관 '!X88+'대덕 배수관 '!X88</f>
        <v>0</v>
      </c>
      <c r="Y88" s="1020">
        <f>'동부 배수관 '!Y88+'중부 배수관'!Y88+'서부 배수관 '!Y88+'유성 배수관 '!Y88+'대덕 배수관 '!Y88</f>
        <v>0</v>
      </c>
      <c r="Z88" s="1020">
        <f>'동부 배수관 '!Z88+'중부 배수관'!Z88+'서부 배수관 '!Z88+'유성 배수관 '!Z88+'대덕 배수관 '!Z88</f>
        <v>0</v>
      </c>
      <c r="AA88" s="1020">
        <f>'동부 배수관 '!AA88+'중부 배수관'!AA88+'서부 배수관 '!AA88+'유성 배수관 '!AA88+'대덕 배수관 '!AA88</f>
        <v>0</v>
      </c>
      <c r="AB88" s="1020">
        <f>'동부 배수관 '!AB88+'중부 배수관'!AB88+'서부 배수관 '!AB88+'유성 배수관 '!AB88+'대덕 배수관 '!AB88</f>
        <v>0</v>
      </c>
      <c r="AC88" s="1020">
        <f>'동부 배수관 '!AC88+'중부 배수관'!AC88+'서부 배수관 '!AC88+'유성 배수관 '!AC88+'대덕 배수관 '!AC88</f>
        <v>0</v>
      </c>
      <c r="AD88" s="1020">
        <f>'동부 배수관 '!AD88+'중부 배수관'!AD88+'서부 배수관 '!AD88+'유성 배수관 '!AD88+'대덕 배수관 '!AD88</f>
        <v>0</v>
      </c>
      <c r="AE88" s="1020">
        <f>'동부 배수관 '!AE88+'중부 배수관'!AE88+'서부 배수관 '!AE88+'유성 배수관 '!AE88+'대덕 배수관 '!AE88</f>
        <v>0</v>
      </c>
      <c r="AF88" s="1020">
        <f>'동부 배수관 '!AF88+'중부 배수관'!AF88+'서부 배수관 '!AF88+'유성 배수관 '!AF88+'대덕 배수관 '!AF88</f>
        <v>0</v>
      </c>
      <c r="AG88" s="1020">
        <f>'동부 배수관 '!AG88+'중부 배수관'!AG88+'서부 배수관 '!AG88+'유성 배수관 '!AG88+'대덕 배수관 '!AG88</f>
        <v>0</v>
      </c>
      <c r="AH88" s="1020">
        <f>'동부 배수관 '!AH88+'중부 배수관'!AH88+'서부 배수관 '!AH88+'유성 배수관 '!AH88+'대덕 배수관 '!AH88</f>
        <v>2.48</v>
      </c>
      <c r="AI88" s="1020">
        <f>'동부 배수관 '!AI88+'중부 배수관'!AI88+'서부 배수관 '!AI88+'유성 배수관 '!AI88+'대덕 배수관 '!AI88</f>
        <v>0</v>
      </c>
      <c r="AJ88" s="1020">
        <f>'동부 배수관 '!AJ88+'중부 배수관'!AJ88+'서부 배수관 '!AJ88+'유성 배수관 '!AJ88+'대덕 배수관 '!AJ88</f>
        <v>0</v>
      </c>
      <c r="AK88" s="1020">
        <f>'동부 배수관 '!AK88+'중부 배수관'!AK88+'서부 배수관 '!AK88+'유성 배수관 '!AK88+'대덕 배수관 '!AK88</f>
        <v>0</v>
      </c>
    </row>
    <row r="89" spans="1:37" s="104" customFormat="1" ht="20.25" customHeight="1" x14ac:dyDescent="0.15">
      <c r="A89" s="3106"/>
      <c r="B89" s="1015" t="s">
        <v>345</v>
      </c>
      <c r="C89" s="1019">
        <f t="shared" si="30"/>
        <v>326.75</v>
      </c>
      <c r="D89" s="1020">
        <f>'동부 배수관 '!D89+'중부 배수관'!D89+'서부 배수관 '!D89+'유성 배수관 '!D89+'대덕 배수관 '!D89</f>
        <v>0</v>
      </c>
      <c r="E89" s="1020">
        <f>'동부 배수관 '!E89+'중부 배수관'!E89+'서부 배수관 '!E89+'유성 배수관 '!E89+'대덕 배수관 '!E89</f>
        <v>0</v>
      </c>
      <c r="F89" s="1020">
        <f>'동부 배수관 '!F89+'중부 배수관'!F89+'서부 배수관 '!F89+'유성 배수관 '!F89+'대덕 배수관 '!F89</f>
        <v>0</v>
      </c>
      <c r="G89" s="1020">
        <f>'동부 배수관 '!G89+'중부 배수관'!G89+'서부 배수관 '!G89+'유성 배수관 '!G89+'대덕 배수관 '!G89</f>
        <v>0</v>
      </c>
      <c r="H89" s="1020">
        <f>'동부 배수관 '!H89+'중부 배수관'!H89+'서부 배수관 '!H89+'유성 배수관 '!H89+'대덕 배수관 '!H89</f>
        <v>0</v>
      </c>
      <c r="I89" s="1020">
        <f>'동부 배수관 '!I89+'중부 배수관'!I89+'서부 배수관 '!I89+'유성 배수관 '!I89+'대덕 배수관 '!I89</f>
        <v>0</v>
      </c>
      <c r="J89" s="1020">
        <f>'동부 배수관 '!J89+'중부 배수관'!J89+'서부 배수관 '!J89+'유성 배수관 '!J89+'대덕 배수관 '!J89</f>
        <v>0</v>
      </c>
      <c r="K89" s="1020">
        <f>'동부 배수관 '!K89+'중부 배수관'!K89+'서부 배수관 '!K89+'유성 배수관 '!K89+'대덕 배수관 '!K89</f>
        <v>0</v>
      </c>
      <c r="L89" s="1020">
        <f>'동부 배수관 '!L89+'중부 배수관'!L89+'서부 배수관 '!L89+'유성 배수관 '!L89+'대덕 배수관 '!L89</f>
        <v>0</v>
      </c>
      <c r="M89" s="1020">
        <f>'동부 배수관 '!M89+'중부 배수관'!M89+'서부 배수관 '!M89+'유성 배수관 '!M89+'대덕 배수관 '!M89</f>
        <v>0</v>
      </c>
      <c r="N89" s="1020">
        <f>'동부 배수관 '!N89+'중부 배수관'!N89+'서부 배수관 '!N89+'유성 배수관 '!N89+'대덕 배수관 '!N89</f>
        <v>131.47</v>
      </c>
      <c r="O89" s="1020">
        <f>'동부 배수관 '!O89+'중부 배수관'!O89+'서부 배수관 '!O89+'유성 배수관 '!O89+'대덕 배수관 '!O89</f>
        <v>0</v>
      </c>
      <c r="P89" s="1020">
        <f>'동부 배수관 '!P89+'중부 배수관'!P89+'서부 배수관 '!P89+'유성 배수관 '!P89+'대덕 배수관 '!P89</f>
        <v>0</v>
      </c>
      <c r="Q89" s="1020">
        <f>'동부 배수관 '!Q89+'중부 배수관'!Q89+'서부 배수관 '!Q89+'유성 배수관 '!Q89+'대덕 배수관 '!Q89</f>
        <v>0</v>
      </c>
      <c r="R89" s="1020">
        <f>'동부 배수관 '!R89+'중부 배수관'!R89+'서부 배수관 '!R89+'유성 배수관 '!R89+'대덕 배수관 '!R89</f>
        <v>0</v>
      </c>
      <c r="S89" s="1020">
        <f>'동부 배수관 '!S89+'중부 배수관'!S89+'서부 배수관 '!S89+'유성 배수관 '!S89+'대덕 배수관 '!S89</f>
        <v>195.28</v>
      </c>
      <c r="T89" s="1020">
        <f>'동부 배수관 '!T89+'중부 배수관'!T89+'서부 배수관 '!T89+'유성 배수관 '!T89+'대덕 배수관 '!T89</f>
        <v>0</v>
      </c>
      <c r="U89" s="1020">
        <f>'동부 배수관 '!U89+'중부 배수관'!U89+'서부 배수관 '!U89+'유성 배수관 '!U89+'대덕 배수관 '!U89</f>
        <v>0</v>
      </c>
      <c r="V89" s="1020">
        <f>'동부 배수관 '!V89+'중부 배수관'!V89+'서부 배수관 '!V89+'유성 배수관 '!V89+'대덕 배수관 '!V89</f>
        <v>0</v>
      </c>
      <c r="W89" s="1020">
        <f>'동부 배수관 '!W89+'중부 배수관'!W89+'서부 배수관 '!W89+'유성 배수관 '!W89+'대덕 배수관 '!W89</f>
        <v>0</v>
      </c>
      <c r="X89" s="1020">
        <f>'동부 배수관 '!X89+'중부 배수관'!X89+'서부 배수관 '!X89+'유성 배수관 '!X89+'대덕 배수관 '!X89</f>
        <v>0</v>
      </c>
      <c r="Y89" s="1020">
        <f>'동부 배수관 '!Y89+'중부 배수관'!Y89+'서부 배수관 '!Y89+'유성 배수관 '!Y89+'대덕 배수관 '!Y89</f>
        <v>0</v>
      </c>
      <c r="Z89" s="1020">
        <f>'동부 배수관 '!Z89+'중부 배수관'!Z89+'서부 배수관 '!Z89+'유성 배수관 '!Z89+'대덕 배수관 '!Z89</f>
        <v>0</v>
      </c>
      <c r="AA89" s="1020">
        <f>'동부 배수관 '!AA89+'중부 배수관'!AA89+'서부 배수관 '!AA89+'유성 배수관 '!AA89+'대덕 배수관 '!AA89</f>
        <v>0</v>
      </c>
      <c r="AB89" s="1020">
        <f>'동부 배수관 '!AB89+'중부 배수관'!AB89+'서부 배수관 '!AB89+'유성 배수관 '!AB89+'대덕 배수관 '!AB89</f>
        <v>0</v>
      </c>
      <c r="AC89" s="1020">
        <f>'동부 배수관 '!AC89+'중부 배수관'!AC89+'서부 배수관 '!AC89+'유성 배수관 '!AC89+'대덕 배수관 '!AC89</f>
        <v>0</v>
      </c>
      <c r="AD89" s="1020">
        <f>'동부 배수관 '!AD89+'중부 배수관'!AD89+'서부 배수관 '!AD89+'유성 배수관 '!AD89+'대덕 배수관 '!AD89</f>
        <v>0</v>
      </c>
      <c r="AE89" s="1020">
        <f>'동부 배수관 '!AE89+'중부 배수관'!AE89+'서부 배수관 '!AE89+'유성 배수관 '!AE89+'대덕 배수관 '!AE89</f>
        <v>0</v>
      </c>
      <c r="AF89" s="1020">
        <f>'동부 배수관 '!AF89+'중부 배수관'!AF89+'서부 배수관 '!AF89+'유성 배수관 '!AF89+'대덕 배수관 '!AF89</f>
        <v>0</v>
      </c>
      <c r="AG89" s="1020">
        <f>'동부 배수관 '!AG89+'중부 배수관'!AG89+'서부 배수관 '!AG89+'유성 배수관 '!AG89+'대덕 배수관 '!AG89</f>
        <v>0</v>
      </c>
      <c r="AH89" s="1020">
        <f>'동부 배수관 '!AH89+'중부 배수관'!AH89+'서부 배수관 '!AH89+'유성 배수관 '!AH89+'대덕 배수관 '!AH89</f>
        <v>0</v>
      </c>
      <c r="AI89" s="1020">
        <f>'동부 배수관 '!AI89+'중부 배수관'!AI89+'서부 배수관 '!AI89+'유성 배수관 '!AI89+'대덕 배수관 '!AI89</f>
        <v>0</v>
      </c>
      <c r="AJ89" s="1020">
        <f>'동부 배수관 '!AJ89+'중부 배수관'!AJ89+'서부 배수관 '!AJ89+'유성 배수관 '!AJ89+'대덕 배수관 '!AJ89</f>
        <v>0</v>
      </c>
      <c r="AK89" s="1020">
        <f>'동부 배수관 '!AK89+'중부 배수관'!AK89+'서부 배수관 '!AK89+'유성 배수관 '!AK89+'대덕 배수관 '!AK89</f>
        <v>0</v>
      </c>
    </row>
    <row r="90" spans="1:37" s="104" customFormat="1" ht="20.25" customHeight="1" x14ac:dyDescent="0.15">
      <c r="A90" s="3106"/>
      <c r="B90" s="1017" t="s">
        <v>283</v>
      </c>
      <c r="C90" s="1019">
        <f t="shared" si="30"/>
        <v>0</v>
      </c>
      <c r="D90" s="1020">
        <f>'동부 배수관 '!D90+'중부 배수관'!D90+'서부 배수관 '!D90+'유성 배수관 '!D90+'대덕 배수관 '!D90</f>
        <v>0</v>
      </c>
      <c r="E90" s="1020">
        <f>'동부 배수관 '!E90+'중부 배수관'!E90+'서부 배수관 '!E90+'유성 배수관 '!E90+'대덕 배수관 '!E90</f>
        <v>0</v>
      </c>
      <c r="F90" s="1020">
        <f>'동부 배수관 '!F90+'중부 배수관'!F90+'서부 배수관 '!F90+'유성 배수관 '!F90+'대덕 배수관 '!F90</f>
        <v>0</v>
      </c>
      <c r="G90" s="1020">
        <f>'동부 배수관 '!G90+'중부 배수관'!G90+'서부 배수관 '!G90+'유성 배수관 '!G90+'대덕 배수관 '!G90</f>
        <v>0</v>
      </c>
      <c r="H90" s="1020">
        <f>'동부 배수관 '!H90+'중부 배수관'!H90+'서부 배수관 '!H90+'유성 배수관 '!H90+'대덕 배수관 '!H90</f>
        <v>0</v>
      </c>
      <c r="I90" s="1020">
        <f>'동부 배수관 '!I90+'중부 배수관'!I90+'서부 배수관 '!I90+'유성 배수관 '!I90+'대덕 배수관 '!I90</f>
        <v>0</v>
      </c>
      <c r="J90" s="1020">
        <f>'동부 배수관 '!J90+'중부 배수관'!J90+'서부 배수관 '!J90+'유성 배수관 '!J90+'대덕 배수관 '!J90</f>
        <v>0</v>
      </c>
      <c r="K90" s="1020">
        <f>'동부 배수관 '!K90+'중부 배수관'!K90+'서부 배수관 '!K90+'유성 배수관 '!K90+'대덕 배수관 '!K90</f>
        <v>0</v>
      </c>
      <c r="L90" s="1020">
        <f>'동부 배수관 '!L90+'중부 배수관'!L90+'서부 배수관 '!L90+'유성 배수관 '!L90+'대덕 배수관 '!L90</f>
        <v>0</v>
      </c>
      <c r="M90" s="1020">
        <f>'동부 배수관 '!M90+'중부 배수관'!M90+'서부 배수관 '!M90+'유성 배수관 '!M90+'대덕 배수관 '!M90</f>
        <v>0</v>
      </c>
      <c r="N90" s="1020">
        <f>'동부 배수관 '!N90+'중부 배수관'!N90+'서부 배수관 '!N90+'유성 배수관 '!N90+'대덕 배수관 '!N90</f>
        <v>0</v>
      </c>
      <c r="O90" s="1020">
        <f>'동부 배수관 '!O90+'중부 배수관'!O90+'서부 배수관 '!O90+'유성 배수관 '!O90+'대덕 배수관 '!O90</f>
        <v>0</v>
      </c>
      <c r="P90" s="1020">
        <f>'동부 배수관 '!P90+'중부 배수관'!P90+'서부 배수관 '!P90+'유성 배수관 '!P90+'대덕 배수관 '!P90</f>
        <v>0</v>
      </c>
      <c r="Q90" s="1020">
        <f>'동부 배수관 '!Q90+'중부 배수관'!Q90+'서부 배수관 '!Q90+'유성 배수관 '!Q90+'대덕 배수관 '!Q90</f>
        <v>0</v>
      </c>
      <c r="R90" s="1020">
        <f>'동부 배수관 '!R90+'중부 배수관'!R90+'서부 배수관 '!R90+'유성 배수관 '!R90+'대덕 배수관 '!R90</f>
        <v>0</v>
      </c>
      <c r="S90" s="1020">
        <f>'동부 배수관 '!S90+'중부 배수관'!S90+'서부 배수관 '!S90+'유성 배수관 '!S90+'대덕 배수관 '!S90</f>
        <v>0</v>
      </c>
      <c r="T90" s="1020">
        <f>'동부 배수관 '!T90+'중부 배수관'!T90+'서부 배수관 '!T90+'유성 배수관 '!T90+'대덕 배수관 '!T90</f>
        <v>0</v>
      </c>
      <c r="U90" s="1020">
        <f>'동부 배수관 '!U90+'중부 배수관'!U90+'서부 배수관 '!U90+'유성 배수관 '!U90+'대덕 배수관 '!U90</f>
        <v>0</v>
      </c>
      <c r="V90" s="1020">
        <f>'동부 배수관 '!V90+'중부 배수관'!V90+'서부 배수관 '!V90+'유성 배수관 '!V90+'대덕 배수관 '!V90</f>
        <v>0</v>
      </c>
      <c r="W90" s="1020">
        <f>'동부 배수관 '!W90+'중부 배수관'!W90+'서부 배수관 '!W90+'유성 배수관 '!W90+'대덕 배수관 '!W90</f>
        <v>0</v>
      </c>
      <c r="X90" s="1020">
        <f>'동부 배수관 '!X90+'중부 배수관'!X90+'서부 배수관 '!X90+'유성 배수관 '!X90+'대덕 배수관 '!X90</f>
        <v>0</v>
      </c>
      <c r="Y90" s="1020">
        <f>'동부 배수관 '!Y90+'중부 배수관'!Y90+'서부 배수관 '!Y90+'유성 배수관 '!Y90+'대덕 배수관 '!Y90</f>
        <v>0</v>
      </c>
      <c r="Z90" s="1020">
        <f>'동부 배수관 '!Z90+'중부 배수관'!Z90+'서부 배수관 '!Z90+'유성 배수관 '!Z90+'대덕 배수관 '!Z90</f>
        <v>0</v>
      </c>
      <c r="AA90" s="1020">
        <f>'동부 배수관 '!AA90+'중부 배수관'!AA90+'서부 배수관 '!AA90+'유성 배수관 '!AA90+'대덕 배수관 '!AA90</f>
        <v>0</v>
      </c>
      <c r="AB90" s="1020">
        <f>'동부 배수관 '!AB90+'중부 배수관'!AB90+'서부 배수관 '!AB90+'유성 배수관 '!AB90+'대덕 배수관 '!AB90</f>
        <v>0</v>
      </c>
      <c r="AC90" s="1020">
        <f>'동부 배수관 '!AC90+'중부 배수관'!AC90+'서부 배수관 '!AC90+'유성 배수관 '!AC90+'대덕 배수관 '!AC90</f>
        <v>0</v>
      </c>
      <c r="AD90" s="1020">
        <f>'동부 배수관 '!AD90+'중부 배수관'!AD90+'서부 배수관 '!AD90+'유성 배수관 '!AD90+'대덕 배수관 '!AD90</f>
        <v>0</v>
      </c>
      <c r="AE90" s="1020">
        <f>'동부 배수관 '!AE90+'중부 배수관'!AE90+'서부 배수관 '!AE90+'유성 배수관 '!AE90+'대덕 배수관 '!AE90</f>
        <v>0</v>
      </c>
      <c r="AF90" s="1020">
        <f>'동부 배수관 '!AF90+'중부 배수관'!AF90+'서부 배수관 '!AF90+'유성 배수관 '!AF90+'대덕 배수관 '!AF90</f>
        <v>0</v>
      </c>
      <c r="AG90" s="1020">
        <f>'동부 배수관 '!AG90+'중부 배수관'!AG90+'서부 배수관 '!AG90+'유성 배수관 '!AG90+'대덕 배수관 '!AG90</f>
        <v>0</v>
      </c>
      <c r="AH90" s="1020">
        <f>'동부 배수관 '!AH90+'중부 배수관'!AH90+'서부 배수관 '!AH90+'유성 배수관 '!AH90+'대덕 배수관 '!AH90</f>
        <v>0</v>
      </c>
      <c r="AI90" s="1020">
        <f>'동부 배수관 '!AI90+'중부 배수관'!AI90+'서부 배수관 '!AI90+'유성 배수관 '!AI90+'대덕 배수관 '!AI90</f>
        <v>0</v>
      </c>
      <c r="AJ90" s="1020">
        <f>'동부 배수관 '!AJ90+'중부 배수관'!AJ90+'서부 배수관 '!AJ90+'유성 배수관 '!AJ90+'대덕 배수관 '!AJ90</f>
        <v>0</v>
      </c>
      <c r="AK90" s="1020">
        <f>'동부 배수관 '!AK90+'중부 배수관'!AK90+'서부 배수관 '!AK90+'유성 배수관 '!AK90+'대덕 배수관 '!AK90</f>
        <v>0</v>
      </c>
    </row>
    <row r="91" spans="1:37" s="104" customFormat="1" ht="20.25" customHeight="1" x14ac:dyDescent="0.15">
      <c r="A91" s="3106"/>
      <c r="B91" s="1017" t="s">
        <v>284</v>
      </c>
      <c r="C91" s="1019">
        <f t="shared" si="30"/>
        <v>0</v>
      </c>
      <c r="D91" s="1020">
        <f>'동부 배수관 '!D91+'중부 배수관'!D91+'서부 배수관 '!D91+'유성 배수관 '!D91+'대덕 배수관 '!D91</f>
        <v>0</v>
      </c>
      <c r="E91" s="1020">
        <f>'동부 배수관 '!E91+'중부 배수관'!E91+'서부 배수관 '!E91+'유성 배수관 '!E91+'대덕 배수관 '!E91</f>
        <v>0</v>
      </c>
      <c r="F91" s="1020">
        <f>'동부 배수관 '!F91+'중부 배수관'!F91+'서부 배수관 '!F91+'유성 배수관 '!F91+'대덕 배수관 '!F91</f>
        <v>0</v>
      </c>
      <c r="G91" s="1020">
        <f>'동부 배수관 '!G91+'중부 배수관'!G91+'서부 배수관 '!G91+'유성 배수관 '!G91+'대덕 배수관 '!G91</f>
        <v>0</v>
      </c>
      <c r="H91" s="1020">
        <f>'동부 배수관 '!H91+'중부 배수관'!H91+'서부 배수관 '!H91+'유성 배수관 '!H91+'대덕 배수관 '!H91</f>
        <v>0</v>
      </c>
      <c r="I91" s="1020">
        <f>'동부 배수관 '!I91+'중부 배수관'!I91+'서부 배수관 '!I91+'유성 배수관 '!I91+'대덕 배수관 '!I91</f>
        <v>0</v>
      </c>
      <c r="J91" s="1020">
        <f>'동부 배수관 '!J91+'중부 배수관'!J91+'서부 배수관 '!J91+'유성 배수관 '!J91+'대덕 배수관 '!J91</f>
        <v>0</v>
      </c>
      <c r="K91" s="1020">
        <f>'동부 배수관 '!K91+'중부 배수관'!K91+'서부 배수관 '!K91+'유성 배수관 '!K91+'대덕 배수관 '!K91</f>
        <v>0</v>
      </c>
      <c r="L91" s="1020">
        <f>'동부 배수관 '!L91+'중부 배수관'!L91+'서부 배수관 '!L91+'유성 배수관 '!L91+'대덕 배수관 '!L91</f>
        <v>0</v>
      </c>
      <c r="M91" s="1020">
        <f>'동부 배수관 '!M91+'중부 배수관'!M91+'서부 배수관 '!M91+'유성 배수관 '!M91+'대덕 배수관 '!M91</f>
        <v>0</v>
      </c>
      <c r="N91" s="1020">
        <f>'동부 배수관 '!N91+'중부 배수관'!N91+'서부 배수관 '!N91+'유성 배수관 '!N91+'대덕 배수관 '!N91</f>
        <v>0</v>
      </c>
      <c r="O91" s="1020">
        <f>'동부 배수관 '!O91+'중부 배수관'!O91+'서부 배수관 '!O91+'유성 배수관 '!O91+'대덕 배수관 '!O91</f>
        <v>0</v>
      </c>
      <c r="P91" s="1020">
        <f>'동부 배수관 '!P91+'중부 배수관'!P91+'서부 배수관 '!P91+'유성 배수관 '!P91+'대덕 배수관 '!P91</f>
        <v>0</v>
      </c>
      <c r="Q91" s="1020">
        <f>'동부 배수관 '!Q91+'중부 배수관'!Q91+'서부 배수관 '!Q91+'유성 배수관 '!Q91+'대덕 배수관 '!Q91</f>
        <v>0</v>
      </c>
      <c r="R91" s="1020">
        <f>'동부 배수관 '!R91+'중부 배수관'!R91+'서부 배수관 '!R91+'유성 배수관 '!R91+'대덕 배수관 '!R91</f>
        <v>0</v>
      </c>
      <c r="S91" s="1020">
        <f>'동부 배수관 '!S91+'중부 배수관'!S91+'서부 배수관 '!S91+'유성 배수관 '!S91+'대덕 배수관 '!S91</f>
        <v>0</v>
      </c>
      <c r="T91" s="1020">
        <f>'동부 배수관 '!T91+'중부 배수관'!T91+'서부 배수관 '!T91+'유성 배수관 '!T91+'대덕 배수관 '!T91</f>
        <v>0</v>
      </c>
      <c r="U91" s="1020">
        <f>'동부 배수관 '!U91+'중부 배수관'!U91+'서부 배수관 '!U91+'유성 배수관 '!U91+'대덕 배수관 '!U91</f>
        <v>0</v>
      </c>
      <c r="V91" s="1020">
        <f>'동부 배수관 '!V91+'중부 배수관'!V91+'서부 배수관 '!V91+'유성 배수관 '!V91+'대덕 배수관 '!V91</f>
        <v>0</v>
      </c>
      <c r="W91" s="1020">
        <f>'동부 배수관 '!W91+'중부 배수관'!W91+'서부 배수관 '!W91+'유성 배수관 '!W91+'대덕 배수관 '!W91</f>
        <v>0</v>
      </c>
      <c r="X91" s="1020">
        <f>'동부 배수관 '!X91+'중부 배수관'!X91+'서부 배수관 '!X91+'유성 배수관 '!X91+'대덕 배수관 '!X91</f>
        <v>0</v>
      </c>
      <c r="Y91" s="1020">
        <f>'동부 배수관 '!Y91+'중부 배수관'!Y91+'서부 배수관 '!Y91+'유성 배수관 '!Y91+'대덕 배수관 '!Y91</f>
        <v>0</v>
      </c>
      <c r="Z91" s="1020">
        <f>'동부 배수관 '!Z91+'중부 배수관'!Z91+'서부 배수관 '!Z91+'유성 배수관 '!Z91+'대덕 배수관 '!Z91</f>
        <v>0</v>
      </c>
      <c r="AA91" s="1020">
        <f>'동부 배수관 '!AA91+'중부 배수관'!AA91+'서부 배수관 '!AA91+'유성 배수관 '!AA91+'대덕 배수관 '!AA91</f>
        <v>0</v>
      </c>
      <c r="AB91" s="1020">
        <f>'동부 배수관 '!AB91+'중부 배수관'!AB91+'서부 배수관 '!AB91+'유성 배수관 '!AB91+'대덕 배수관 '!AB91</f>
        <v>0</v>
      </c>
      <c r="AC91" s="1020">
        <f>'동부 배수관 '!AC91+'중부 배수관'!AC91+'서부 배수관 '!AC91+'유성 배수관 '!AC91+'대덕 배수관 '!AC91</f>
        <v>0</v>
      </c>
      <c r="AD91" s="1020">
        <f>'동부 배수관 '!AD91+'중부 배수관'!AD91+'서부 배수관 '!AD91+'유성 배수관 '!AD91+'대덕 배수관 '!AD91</f>
        <v>0</v>
      </c>
      <c r="AE91" s="1020">
        <f>'동부 배수관 '!AE91+'중부 배수관'!AE91+'서부 배수관 '!AE91+'유성 배수관 '!AE91+'대덕 배수관 '!AE91</f>
        <v>0</v>
      </c>
      <c r="AF91" s="1020">
        <f>'동부 배수관 '!AF91+'중부 배수관'!AF91+'서부 배수관 '!AF91+'유성 배수관 '!AF91+'대덕 배수관 '!AF91</f>
        <v>0</v>
      </c>
      <c r="AG91" s="1020">
        <f>'동부 배수관 '!AG91+'중부 배수관'!AG91+'서부 배수관 '!AG91+'유성 배수관 '!AG91+'대덕 배수관 '!AG91</f>
        <v>0</v>
      </c>
      <c r="AH91" s="1020">
        <f>'동부 배수관 '!AH91+'중부 배수관'!AH91+'서부 배수관 '!AH91+'유성 배수관 '!AH91+'대덕 배수관 '!AH91</f>
        <v>0</v>
      </c>
      <c r="AI91" s="1020">
        <f>'동부 배수관 '!AI91+'중부 배수관'!AI91+'서부 배수관 '!AI91+'유성 배수관 '!AI91+'대덕 배수관 '!AI91</f>
        <v>0</v>
      </c>
      <c r="AJ91" s="1020">
        <f>'동부 배수관 '!AJ91+'중부 배수관'!AJ91+'서부 배수관 '!AJ91+'유성 배수관 '!AJ91+'대덕 배수관 '!AJ91</f>
        <v>0</v>
      </c>
      <c r="AK91" s="1020">
        <f>'동부 배수관 '!AK91+'중부 배수관'!AK91+'서부 배수관 '!AK91+'유성 배수관 '!AK91+'대덕 배수관 '!AK91</f>
        <v>0</v>
      </c>
    </row>
    <row r="92" spans="1:37" s="104" customFormat="1" ht="20.25" customHeight="1" x14ac:dyDescent="0.15">
      <c r="A92" s="3106"/>
      <c r="B92" s="1015" t="s">
        <v>847</v>
      </c>
      <c r="C92" s="1019">
        <f t="shared" si="30"/>
        <v>0</v>
      </c>
      <c r="D92" s="1020">
        <f>'동부 배수관 '!D92+'중부 배수관'!D92+'서부 배수관 '!D92+'유성 배수관 '!D92+'대덕 배수관 '!D92</f>
        <v>0</v>
      </c>
      <c r="E92" s="1020">
        <f>'동부 배수관 '!E92+'중부 배수관'!E92+'서부 배수관 '!E92+'유성 배수관 '!E92+'대덕 배수관 '!E92</f>
        <v>0</v>
      </c>
      <c r="F92" s="1020">
        <f>'동부 배수관 '!F92+'중부 배수관'!F92+'서부 배수관 '!F92+'유성 배수관 '!F92+'대덕 배수관 '!F92</f>
        <v>0</v>
      </c>
      <c r="G92" s="1020">
        <f>'동부 배수관 '!G92+'중부 배수관'!G92+'서부 배수관 '!G92+'유성 배수관 '!G92+'대덕 배수관 '!G92</f>
        <v>0</v>
      </c>
      <c r="H92" s="1020">
        <f>'동부 배수관 '!H92+'중부 배수관'!H92+'서부 배수관 '!H92+'유성 배수관 '!H92+'대덕 배수관 '!H92</f>
        <v>0</v>
      </c>
      <c r="I92" s="1020">
        <f>'동부 배수관 '!I92+'중부 배수관'!I92+'서부 배수관 '!I92+'유성 배수관 '!I92+'대덕 배수관 '!I92</f>
        <v>0</v>
      </c>
      <c r="J92" s="1020">
        <f>'동부 배수관 '!J92+'중부 배수관'!J92+'서부 배수관 '!J92+'유성 배수관 '!J92+'대덕 배수관 '!J92</f>
        <v>0</v>
      </c>
      <c r="K92" s="1020">
        <f>'동부 배수관 '!K92+'중부 배수관'!K92+'서부 배수관 '!K92+'유성 배수관 '!K92+'대덕 배수관 '!K92</f>
        <v>0</v>
      </c>
      <c r="L92" s="1020">
        <f>'동부 배수관 '!L92+'중부 배수관'!L92+'서부 배수관 '!L92+'유성 배수관 '!L92+'대덕 배수관 '!L92</f>
        <v>0</v>
      </c>
      <c r="M92" s="1020">
        <f>'동부 배수관 '!M92+'중부 배수관'!M92+'서부 배수관 '!M92+'유성 배수관 '!M92+'대덕 배수관 '!M92</f>
        <v>0</v>
      </c>
      <c r="N92" s="1020">
        <f>'동부 배수관 '!N92+'중부 배수관'!N92+'서부 배수관 '!N92+'유성 배수관 '!N92+'대덕 배수관 '!N92</f>
        <v>0</v>
      </c>
      <c r="O92" s="1020">
        <f>'동부 배수관 '!O92+'중부 배수관'!O92+'서부 배수관 '!O92+'유성 배수관 '!O92+'대덕 배수관 '!O92</f>
        <v>0</v>
      </c>
      <c r="P92" s="1020">
        <f>'동부 배수관 '!P92+'중부 배수관'!P92+'서부 배수관 '!P92+'유성 배수관 '!P92+'대덕 배수관 '!P92</f>
        <v>0</v>
      </c>
      <c r="Q92" s="1020">
        <f>'동부 배수관 '!Q92+'중부 배수관'!Q92+'서부 배수관 '!Q92+'유성 배수관 '!Q92+'대덕 배수관 '!Q92</f>
        <v>0</v>
      </c>
      <c r="R92" s="1020">
        <f>'동부 배수관 '!R92+'중부 배수관'!R92+'서부 배수관 '!R92+'유성 배수관 '!R92+'대덕 배수관 '!R92</f>
        <v>0</v>
      </c>
      <c r="S92" s="1020">
        <f>'동부 배수관 '!S92+'중부 배수관'!S92+'서부 배수관 '!S92+'유성 배수관 '!S92+'대덕 배수관 '!S92</f>
        <v>0</v>
      </c>
      <c r="T92" s="1020">
        <f>'동부 배수관 '!T92+'중부 배수관'!T92+'서부 배수관 '!T92+'유성 배수관 '!T92+'대덕 배수관 '!T92</f>
        <v>0</v>
      </c>
      <c r="U92" s="1020">
        <f>'동부 배수관 '!U92+'중부 배수관'!U92+'서부 배수관 '!U92+'유성 배수관 '!U92+'대덕 배수관 '!U92</f>
        <v>0</v>
      </c>
      <c r="V92" s="1020">
        <f>'동부 배수관 '!V92+'중부 배수관'!V92+'서부 배수관 '!V92+'유성 배수관 '!V92+'대덕 배수관 '!V92</f>
        <v>0</v>
      </c>
      <c r="W92" s="1020">
        <f>'동부 배수관 '!W92+'중부 배수관'!W92+'서부 배수관 '!W92+'유성 배수관 '!W92+'대덕 배수관 '!W92</f>
        <v>0</v>
      </c>
      <c r="X92" s="1020">
        <f>'동부 배수관 '!X92+'중부 배수관'!X92+'서부 배수관 '!X92+'유성 배수관 '!X92+'대덕 배수관 '!X92</f>
        <v>0</v>
      </c>
      <c r="Y92" s="1020">
        <f>'동부 배수관 '!Y92+'중부 배수관'!Y92+'서부 배수관 '!Y92+'유성 배수관 '!Y92+'대덕 배수관 '!Y92</f>
        <v>0</v>
      </c>
      <c r="Z92" s="1020">
        <f>'동부 배수관 '!Z92+'중부 배수관'!Z92+'서부 배수관 '!Z92+'유성 배수관 '!Z92+'대덕 배수관 '!Z92</f>
        <v>0</v>
      </c>
      <c r="AA92" s="1020">
        <f>'동부 배수관 '!AA92+'중부 배수관'!AA92+'서부 배수관 '!AA92+'유성 배수관 '!AA92+'대덕 배수관 '!AA92</f>
        <v>0</v>
      </c>
      <c r="AB92" s="1020">
        <f>'동부 배수관 '!AB92+'중부 배수관'!AB92+'서부 배수관 '!AB92+'유성 배수관 '!AB92+'대덕 배수관 '!AB92</f>
        <v>0</v>
      </c>
      <c r="AC92" s="1020">
        <f>'동부 배수관 '!AC92+'중부 배수관'!AC92+'서부 배수관 '!AC92+'유성 배수관 '!AC92+'대덕 배수관 '!AC92</f>
        <v>0</v>
      </c>
      <c r="AD92" s="1020">
        <f>'동부 배수관 '!AD92+'중부 배수관'!AD92+'서부 배수관 '!AD92+'유성 배수관 '!AD92+'대덕 배수관 '!AD92</f>
        <v>0</v>
      </c>
      <c r="AE92" s="1020">
        <f>'동부 배수관 '!AE92+'중부 배수관'!AE92+'서부 배수관 '!AE92+'유성 배수관 '!AE92+'대덕 배수관 '!AE92</f>
        <v>0</v>
      </c>
      <c r="AF92" s="1020">
        <f>'동부 배수관 '!AF92+'중부 배수관'!AF92+'서부 배수관 '!AF92+'유성 배수관 '!AF92+'대덕 배수관 '!AF92</f>
        <v>0</v>
      </c>
      <c r="AG92" s="1020">
        <f>'동부 배수관 '!AG92+'중부 배수관'!AG92+'서부 배수관 '!AG92+'유성 배수관 '!AG92+'대덕 배수관 '!AG92</f>
        <v>0</v>
      </c>
      <c r="AH92" s="1020">
        <f>'동부 배수관 '!AH92+'중부 배수관'!AH92+'서부 배수관 '!AH92+'유성 배수관 '!AH92+'대덕 배수관 '!AH92</f>
        <v>0</v>
      </c>
      <c r="AI92" s="1020">
        <f>'동부 배수관 '!AI92+'중부 배수관'!AI92+'서부 배수관 '!AI92+'유성 배수관 '!AI92+'대덕 배수관 '!AI92</f>
        <v>0</v>
      </c>
      <c r="AJ92" s="1020">
        <f>'동부 배수관 '!AJ92+'중부 배수관'!AJ92+'서부 배수관 '!AJ92+'유성 배수관 '!AJ92+'대덕 배수관 '!AJ92</f>
        <v>0</v>
      </c>
      <c r="AK92" s="1020">
        <f>'동부 배수관 '!AK92+'중부 배수관'!AK92+'서부 배수관 '!AK92+'유성 배수관 '!AK92+'대덕 배수관 '!AK92</f>
        <v>0</v>
      </c>
    </row>
    <row r="93" spans="1:37" s="104" customFormat="1" ht="20.25" customHeight="1" x14ac:dyDescent="0.15">
      <c r="A93" s="3106"/>
      <c r="B93" s="1018" t="s">
        <v>1084</v>
      </c>
      <c r="C93" s="1019">
        <f t="shared" si="30"/>
        <v>0</v>
      </c>
      <c r="D93" s="1020">
        <f>'동부 배수관 '!D93+'중부 배수관'!D93+'서부 배수관 '!D93+'유성 배수관 '!D93+'대덕 배수관 '!D93</f>
        <v>0</v>
      </c>
      <c r="E93" s="1020">
        <f>'동부 배수관 '!E93+'중부 배수관'!E93+'서부 배수관 '!E93+'유성 배수관 '!E93+'대덕 배수관 '!E93</f>
        <v>0</v>
      </c>
      <c r="F93" s="1020">
        <f>'동부 배수관 '!F93+'중부 배수관'!F93+'서부 배수관 '!F93+'유성 배수관 '!F93+'대덕 배수관 '!F93</f>
        <v>0</v>
      </c>
      <c r="G93" s="1020">
        <f>'동부 배수관 '!G93+'중부 배수관'!G93+'서부 배수관 '!G93+'유성 배수관 '!G93+'대덕 배수관 '!G93</f>
        <v>0</v>
      </c>
      <c r="H93" s="1020">
        <f>'동부 배수관 '!H93+'중부 배수관'!H93+'서부 배수관 '!H93+'유성 배수관 '!H93+'대덕 배수관 '!H93</f>
        <v>0</v>
      </c>
      <c r="I93" s="1020">
        <f>'동부 배수관 '!I93+'중부 배수관'!I93+'서부 배수관 '!I93+'유성 배수관 '!I93+'대덕 배수관 '!I93</f>
        <v>0</v>
      </c>
      <c r="J93" s="1020">
        <f>'동부 배수관 '!J93+'중부 배수관'!J93+'서부 배수관 '!J93+'유성 배수관 '!J93+'대덕 배수관 '!J93</f>
        <v>0</v>
      </c>
      <c r="K93" s="1020">
        <f>'동부 배수관 '!K93+'중부 배수관'!K93+'서부 배수관 '!K93+'유성 배수관 '!K93+'대덕 배수관 '!K93</f>
        <v>0</v>
      </c>
      <c r="L93" s="1020">
        <f>'동부 배수관 '!L93+'중부 배수관'!L93+'서부 배수관 '!L93+'유성 배수관 '!L93+'대덕 배수관 '!L93</f>
        <v>0</v>
      </c>
      <c r="M93" s="1020">
        <f>'동부 배수관 '!M93+'중부 배수관'!M93+'서부 배수관 '!M93+'유성 배수관 '!M93+'대덕 배수관 '!M93</f>
        <v>0</v>
      </c>
      <c r="N93" s="1020">
        <f>'동부 배수관 '!N93+'중부 배수관'!N93+'서부 배수관 '!N93+'유성 배수관 '!N93+'대덕 배수관 '!N93</f>
        <v>0</v>
      </c>
      <c r="O93" s="1020">
        <f>'동부 배수관 '!O93+'중부 배수관'!O93+'서부 배수관 '!O93+'유성 배수관 '!O93+'대덕 배수관 '!O93</f>
        <v>0</v>
      </c>
      <c r="P93" s="1020">
        <f>'동부 배수관 '!P93+'중부 배수관'!P93+'서부 배수관 '!P93+'유성 배수관 '!P93+'대덕 배수관 '!P93</f>
        <v>0</v>
      </c>
      <c r="Q93" s="1020">
        <f>'동부 배수관 '!Q93+'중부 배수관'!Q93+'서부 배수관 '!Q93+'유성 배수관 '!Q93+'대덕 배수관 '!Q93</f>
        <v>0</v>
      </c>
      <c r="R93" s="1020">
        <f>'동부 배수관 '!R93+'중부 배수관'!R93+'서부 배수관 '!R93+'유성 배수관 '!R93+'대덕 배수관 '!R93</f>
        <v>0</v>
      </c>
      <c r="S93" s="1020">
        <f>'동부 배수관 '!S93+'중부 배수관'!S93+'서부 배수관 '!S93+'유성 배수관 '!S93+'대덕 배수관 '!S93</f>
        <v>0</v>
      </c>
      <c r="T93" s="1020">
        <f>'동부 배수관 '!T93+'중부 배수관'!T93+'서부 배수관 '!T93+'유성 배수관 '!T93+'대덕 배수관 '!T93</f>
        <v>0</v>
      </c>
      <c r="U93" s="1020">
        <f>'동부 배수관 '!U93+'중부 배수관'!U93+'서부 배수관 '!U93+'유성 배수관 '!U93+'대덕 배수관 '!U93</f>
        <v>0</v>
      </c>
      <c r="V93" s="1020">
        <f>'동부 배수관 '!V93+'중부 배수관'!V93+'서부 배수관 '!V93+'유성 배수관 '!V93+'대덕 배수관 '!V93</f>
        <v>0</v>
      </c>
      <c r="W93" s="1020">
        <f>'동부 배수관 '!W93+'중부 배수관'!W93+'서부 배수관 '!W93+'유성 배수관 '!W93+'대덕 배수관 '!W93</f>
        <v>0</v>
      </c>
      <c r="X93" s="1020">
        <f>'동부 배수관 '!X93+'중부 배수관'!X93+'서부 배수관 '!X93+'유성 배수관 '!X93+'대덕 배수관 '!X93</f>
        <v>0</v>
      </c>
      <c r="Y93" s="1020">
        <f>'동부 배수관 '!Y93+'중부 배수관'!Y93+'서부 배수관 '!Y93+'유성 배수관 '!Y93+'대덕 배수관 '!Y93</f>
        <v>0</v>
      </c>
      <c r="Z93" s="1020">
        <f>'동부 배수관 '!Z93+'중부 배수관'!Z93+'서부 배수관 '!Z93+'유성 배수관 '!Z93+'대덕 배수관 '!Z93</f>
        <v>0</v>
      </c>
      <c r="AA93" s="1020">
        <f>'동부 배수관 '!AA93+'중부 배수관'!AA93+'서부 배수관 '!AA93+'유성 배수관 '!AA93+'대덕 배수관 '!AA93</f>
        <v>0</v>
      </c>
      <c r="AB93" s="1020">
        <f>'동부 배수관 '!AB93+'중부 배수관'!AB93+'서부 배수관 '!AB93+'유성 배수관 '!AB93+'대덕 배수관 '!AB93</f>
        <v>0</v>
      </c>
      <c r="AC93" s="1020">
        <f>'동부 배수관 '!AC93+'중부 배수관'!AC93+'서부 배수관 '!AC93+'유성 배수관 '!AC93+'대덕 배수관 '!AC93</f>
        <v>0</v>
      </c>
      <c r="AD93" s="1020">
        <f>'동부 배수관 '!AD93+'중부 배수관'!AD93+'서부 배수관 '!AD93+'유성 배수관 '!AD93+'대덕 배수관 '!AD93</f>
        <v>0</v>
      </c>
      <c r="AE93" s="1020">
        <f>'동부 배수관 '!AE93+'중부 배수관'!AE93+'서부 배수관 '!AE93+'유성 배수관 '!AE93+'대덕 배수관 '!AE93</f>
        <v>0</v>
      </c>
      <c r="AF93" s="1020">
        <f>'동부 배수관 '!AF93+'중부 배수관'!AF93+'서부 배수관 '!AF93+'유성 배수관 '!AF93+'대덕 배수관 '!AF93</f>
        <v>0</v>
      </c>
      <c r="AG93" s="1020">
        <f>'동부 배수관 '!AG93+'중부 배수관'!AG93+'서부 배수관 '!AG93+'유성 배수관 '!AG93+'대덕 배수관 '!AG93</f>
        <v>0</v>
      </c>
      <c r="AH93" s="1020">
        <f>'동부 배수관 '!AH93+'중부 배수관'!AH93+'서부 배수관 '!AH93+'유성 배수관 '!AH93+'대덕 배수관 '!AH93</f>
        <v>0</v>
      </c>
      <c r="AI93" s="1020">
        <f>'동부 배수관 '!AI93+'중부 배수관'!AI93+'서부 배수관 '!AI93+'유성 배수관 '!AI93+'대덕 배수관 '!AI93</f>
        <v>0</v>
      </c>
      <c r="AJ93" s="1020">
        <f>'동부 배수관 '!AJ93+'중부 배수관'!AJ93+'서부 배수관 '!AJ93+'유성 배수관 '!AJ93+'대덕 배수관 '!AJ93</f>
        <v>0</v>
      </c>
      <c r="AK93" s="1020">
        <f>'동부 배수관 '!AK93+'중부 배수관'!AK93+'서부 배수관 '!AK93+'유성 배수관 '!AK93+'대덕 배수관 '!AK93</f>
        <v>0</v>
      </c>
    </row>
    <row r="94" spans="1:37" s="104" customFormat="1" ht="19.5" customHeight="1" x14ac:dyDescent="0.15">
      <c r="A94" s="3106">
        <v>500</v>
      </c>
      <c r="B94" s="854" t="s">
        <v>46</v>
      </c>
      <c r="C94" s="613">
        <f>SUM(D94:AK94)</f>
        <v>53615.990000000013</v>
      </c>
      <c r="D94" s="613">
        <f>SUM(D96:D101)</f>
        <v>751.7299999999999</v>
      </c>
      <c r="E94" s="613">
        <f t="shared" ref="E94:AG94" si="31">SUM(E96:E101)</f>
        <v>0</v>
      </c>
      <c r="F94" s="613">
        <f t="shared" si="31"/>
        <v>353.43</v>
      </c>
      <c r="G94" s="613">
        <f t="shared" si="31"/>
        <v>1120.1400000000001</v>
      </c>
      <c r="H94" s="613">
        <f t="shared" si="31"/>
        <v>935.19</v>
      </c>
      <c r="I94" s="613">
        <f t="shared" si="31"/>
        <v>1088.8</v>
      </c>
      <c r="J94" s="613">
        <f t="shared" si="31"/>
        <v>3259.61</v>
      </c>
      <c r="K94" s="613">
        <f t="shared" si="31"/>
        <v>0.75</v>
      </c>
      <c r="L94" s="613">
        <f t="shared" si="31"/>
        <v>0.9</v>
      </c>
      <c r="M94" s="613">
        <f t="shared" si="31"/>
        <v>7277.77</v>
      </c>
      <c r="N94" s="613">
        <f t="shared" si="31"/>
        <v>7012.3</v>
      </c>
      <c r="O94" s="613">
        <f t="shared" si="31"/>
        <v>8112.5300000000007</v>
      </c>
      <c r="P94" s="613">
        <f t="shared" si="31"/>
        <v>802.18000000000006</v>
      </c>
      <c r="Q94" s="613">
        <f t="shared" si="31"/>
        <v>6.23</v>
      </c>
      <c r="R94" s="613">
        <f t="shared" si="31"/>
        <v>28.69</v>
      </c>
      <c r="S94" s="613">
        <f t="shared" si="31"/>
        <v>5133.4999999999991</v>
      </c>
      <c r="T94" s="613">
        <f t="shared" si="31"/>
        <v>1171.75</v>
      </c>
      <c r="U94" s="613">
        <f t="shared" si="31"/>
        <v>1281.8600000000001</v>
      </c>
      <c r="V94" s="613">
        <f t="shared" si="31"/>
        <v>544.57000000000005</v>
      </c>
      <c r="W94" s="613">
        <f t="shared" si="31"/>
        <v>545.01</v>
      </c>
      <c r="X94" s="613">
        <f t="shared" si="31"/>
        <v>1055.69</v>
      </c>
      <c r="Y94" s="613">
        <f t="shared" si="31"/>
        <v>168.01</v>
      </c>
      <c r="Z94" s="613">
        <f t="shared" si="31"/>
        <v>255.61</v>
      </c>
      <c r="AA94" s="613">
        <f t="shared" si="31"/>
        <v>524.02</v>
      </c>
      <c r="AB94" s="613">
        <f t="shared" si="31"/>
        <v>0</v>
      </c>
      <c r="AC94" s="613">
        <f t="shared" si="31"/>
        <v>103.86</v>
      </c>
      <c r="AD94" s="613">
        <f t="shared" si="31"/>
        <v>0</v>
      </c>
      <c r="AE94" s="613">
        <f t="shared" si="31"/>
        <v>765.56999999999994</v>
      </c>
      <c r="AF94" s="613">
        <f t="shared" si="31"/>
        <v>22.42</v>
      </c>
      <c r="AG94" s="613">
        <f t="shared" si="31"/>
        <v>2109.2600000000002</v>
      </c>
      <c r="AH94" s="613">
        <f>SUM(AH96:AH101)</f>
        <v>7832.77</v>
      </c>
      <c r="AI94" s="613">
        <f>SUM(AI96:AI101)</f>
        <v>1346.08</v>
      </c>
      <c r="AJ94" s="613">
        <f>SUM(AJ96:AJ101)</f>
        <v>1.5</v>
      </c>
      <c r="AK94" s="613">
        <f>SUM(AK96:AK101)</f>
        <v>4.26</v>
      </c>
    </row>
    <row r="95" spans="1:37" s="104" customFormat="1" ht="20.25" customHeight="1" x14ac:dyDescent="0.15">
      <c r="A95" s="3106"/>
      <c r="B95" s="1015" t="s">
        <v>793</v>
      </c>
      <c r="C95" s="1019">
        <f>SUM(D95:AK95)</f>
        <v>0</v>
      </c>
      <c r="D95" s="1020">
        <f>'동부 배수관 '!D95+'중부 배수관'!D95+'서부 배수관 '!D95+'유성 배수관 '!D95+'대덕 배수관 '!D95</f>
        <v>0</v>
      </c>
      <c r="E95" s="1020">
        <f>'동부 배수관 '!E95+'중부 배수관'!E95+'서부 배수관 '!E95+'유성 배수관 '!E95+'대덕 배수관 '!E95</f>
        <v>0</v>
      </c>
      <c r="F95" s="1020">
        <f>'동부 배수관 '!F95+'중부 배수관'!F95+'서부 배수관 '!F95+'유성 배수관 '!F95+'대덕 배수관 '!F95</f>
        <v>0</v>
      </c>
      <c r="G95" s="1020">
        <f>'동부 배수관 '!G95+'중부 배수관'!G95+'서부 배수관 '!G95+'유성 배수관 '!G95+'대덕 배수관 '!G95</f>
        <v>0</v>
      </c>
      <c r="H95" s="1020">
        <f>'동부 배수관 '!H95+'중부 배수관'!H95+'서부 배수관 '!H95+'유성 배수관 '!H95+'대덕 배수관 '!H95</f>
        <v>0</v>
      </c>
      <c r="I95" s="1020">
        <f>'동부 배수관 '!I95+'중부 배수관'!I95+'서부 배수관 '!I95+'유성 배수관 '!I95+'대덕 배수관 '!I95</f>
        <v>0</v>
      </c>
      <c r="J95" s="1020">
        <f>'동부 배수관 '!J95+'중부 배수관'!J95+'서부 배수관 '!J95+'유성 배수관 '!J95+'대덕 배수관 '!J95</f>
        <v>0</v>
      </c>
      <c r="K95" s="1020">
        <f>'동부 배수관 '!K95+'중부 배수관'!K95+'서부 배수관 '!K95+'유성 배수관 '!K95+'대덕 배수관 '!K95</f>
        <v>0</v>
      </c>
      <c r="L95" s="1020">
        <f>'동부 배수관 '!L95+'중부 배수관'!L95+'서부 배수관 '!L95+'유성 배수관 '!L95+'대덕 배수관 '!L95</f>
        <v>0</v>
      </c>
      <c r="M95" s="1020">
        <f>'동부 배수관 '!M95+'중부 배수관'!M95+'서부 배수관 '!M95+'유성 배수관 '!M95+'대덕 배수관 '!M95</f>
        <v>0</v>
      </c>
      <c r="N95" s="1020">
        <f>'동부 배수관 '!N95+'중부 배수관'!N95+'서부 배수관 '!N95+'유성 배수관 '!N95+'대덕 배수관 '!N95</f>
        <v>0</v>
      </c>
      <c r="O95" s="1020">
        <f>'동부 배수관 '!O95+'중부 배수관'!O95+'서부 배수관 '!O95+'유성 배수관 '!O95+'대덕 배수관 '!O95</f>
        <v>0</v>
      </c>
      <c r="P95" s="1020">
        <f>'동부 배수관 '!P95+'중부 배수관'!P95+'서부 배수관 '!P95+'유성 배수관 '!P95+'대덕 배수관 '!P95</f>
        <v>0</v>
      </c>
      <c r="Q95" s="1020">
        <f>'동부 배수관 '!Q95+'중부 배수관'!Q95+'서부 배수관 '!Q95+'유성 배수관 '!Q95+'대덕 배수관 '!Q95</f>
        <v>0</v>
      </c>
      <c r="R95" s="1020">
        <f>'동부 배수관 '!R95+'중부 배수관'!R95+'서부 배수관 '!R95+'유성 배수관 '!R95+'대덕 배수관 '!R95</f>
        <v>0</v>
      </c>
      <c r="S95" s="1020">
        <f>'동부 배수관 '!S95+'중부 배수관'!S95+'서부 배수관 '!S95+'유성 배수관 '!S95+'대덕 배수관 '!S95</f>
        <v>0</v>
      </c>
      <c r="T95" s="1020">
        <f>'동부 배수관 '!T95+'중부 배수관'!T95+'서부 배수관 '!T95+'유성 배수관 '!T95+'대덕 배수관 '!T95</f>
        <v>0</v>
      </c>
      <c r="U95" s="1020">
        <f>'동부 배수관 '!U95+'중부 배수관'!U95+'서부 배수관 '!U95+'유성 배수관 '!U95+'대덕 배수관 '!U95</f>
        <v>0</v>
      </c>
      <c r="V95" s="1020">
        <f>'동부 배수관 '!V95+'중부 배수관'!V95+'서부 배수관 '!V95+'유성 배수관 '!V95+'대덕 배수관 '!V95</f>
        <v>0</v>
      </c>
      <c r="W95" s="1020">
        <f>'동부 배수관 '!W95+'중부 배수관'!W95+'서부 배수관 '!W95+'유성 배수관 '!W95+'대덕 배수관 '!W95</f>
        <v>0</v>
      </c>
      <c r="X95" s="1020">
        <f>'동부 배수관 '!X95+'중부 배수관'!X95+'서부 배수관 '!X95+'유성 배수관 '!X95+'대덕 배수관 '!X95</f>
        <v>0</v>
      </c>
      <c r="Y95" s="1020">
        <f>'동부 배수관 '!Y95+'중부 배수관'!Y95+'서부 배수관 '!Y95+'유성 배수관 '!Y95+'대덕 배수관 '!Y95</f>
        <v>0</v>
      </c>
      <c r="Z95" s="1020">
        <f>'동부 배수관 '!Z95+'중부 배수관'!Z95+'서부 배수관 '!Z95+'유성 배수관 '!Z95+'대덕 배수관 '!Z95</f>
        <v>0</v>
      </c>
      <c r="AA95" s="1020">
        <f>'동부 배수관 '!AA95+'중부 배수관'!AA95+'서부 배수관 '!AA95+'유성 배수관 '!AA95+'대덕 배수관 '!AA95</f>
        <v>0</v>
      </c>
      <c r="AB95" s="1020">
        <f>'동부 배수관 '!AB95+'중부 배수관'!AB95+'서부 배수관 '!AB95+'유성 배수관 '!AB95+'대덕 배수관 '!AB95</f>
        <v>0</v>
      </c>
      <c r="AC95" s="1020">
        <f>'동부 배수관 '!AC95+'중부 배수관'!AC95+'서부 배수관 '!AC95+'유성 배수관 '!AC95+'대덕 배수관 '!AC95</f>
        <v>0</v>
      </c>
      <c r="AD95" s="1020">
        <f>'동부 배수관 '!AD95+'중부 배수관'!AD95+'서부 배수관 '!AD95+'유성 배수관 '!AD95+'대덕 배수관 '!AD95</f>
        <v>0</v>
      </c>
      <c r="AE95" s="1020">
        <f>'동부 배수관 '!AE95+'중부 배수관'!AE95+'서부 배수관 '!AE95+'유성 배수관 '!AE95+'대덕 배수관 '!AE95</f>
        <v>0</v>
      </c>
      <c r="AF95" s="1020">
        <f>'동부 배수관 '!AF95+'중부 배수관'!AF95+'서부 배수관 '!AF95+'유성 배수관 '!AF95+'대덕 배수관 '!AF95</f>
        <v>0</v>
      </c>
      <c r="AG95" s="1020">
        <f>'동부 배수관 '!AG95+'중부 배수관'!AG95+'서부 배수관 '!AG95+'유성 배수관 '!AG95+'대덕 배수관 '!AG95</f>
        <v>0</v>
      </c>
      <c r="AH95" s="1020">
        <f>'동부 배수관 '!AH95+'중부 배수관'!AH95+'서부 배수관 '!AH95+'유성 배수관 '!AH95+'대덕 배수관 '!AH95</f>
        <v>0</v>
      </c>
      <c r="AI95" s="1020">
        <f>'동부 배수관 '!AI95+'중부 배수관'!AI95+'서부 배수관 '!AI95+'유성 배수관 '!AI95+'대덕 배수관 '!AI95</f>
        <v>0</v>
      </c>
      <c r="AJ95" s="1020">
        <f>'동부 배수관 '!AJ95+'중부 배수관'!AJ95+'서부 배수관 '!AJ95+'유성 배수관 '!AJ95+'대덕 배수관 '!AJ95</f>
        <v>0</v>
      </c>
      <c r="AK95" s="1020">
        <f>'동부 배수관 '!AK95+'중부 배수관'!AK95+'서부 배수관 '!AK95+'유성 배수관 '!AK95+'대덕 배수관 '!AK95</f>
        <v>0</v>
      </c>
    </row>
    <row r="96" spans="1:37" s="104" customFormat="1" ht="20.25" customHeight="1" x14ac:dyDescent="0.15">
      <c r="A96" s="3106"/>
      <c r="B96" s="1015" t="s">
        <v>792</v>
      </c>
      <c r="C96" s="1019">
        <f t="shared" ref="C96:C102" si="32">SUM(D96:AK96)</f>
        <v>3903.53</v>
      </c>
      <c r="D96" s="1020">
        <f>'동부 배수관 '!D96+'중부 배수관'!D96+'서부 배수관 '!D96+'유성 배수관 '!D96+'대덕 배수관 '!D96</f>
        <v>749.31999999999994</v>
      </c>
      <c r="E96" s="1020">
        <f>'동부 배수관 '!E96+'중부 배수관'!E96+'서부 배수관 '!E96+'유성 배수관 '!E96+'대덕 배수관 '!E96</f>
        <v>0</v>
      </c>
      <c r="F96" s="1020">
        <f>'동부 배수관 '!F96+'중부 배수관'!F96+'서부 배수관 '!F96+'유성 배수관 '!F96+'대덕 배수관 '!F96</f>
        <v>353.43</v>
      </c>
      <c r="G96" s="1020">
        <f>'동부 배수관 '!G96+'중부 배수관'!G96+'서부 배수관 '!G96+'유성 배수관 '!G96+'대덕 배수관 '!G96</f>
        <v>1120.1400000000001</v>
      </c>
      <c r="H96" s="1020">
        <f>'동부 배수관 '!H96+'중부 배수관'!H96+'서부 배수관 '!H96+'유성 배수관 '!H96+'대덕 배수관 '!H96</f>
        <v>0</v>
      </c>
      <c r="I96" s="1020">
        <f>'동부 배수관 '!I96+'중부 배수관'!I96+'서부 배수관 '!I96+'유성 배수관 '!I96+'대덕 배수관 '!I96</f>
        <v>0</v>
      </c>
      <c r="J96" s="1020">
        <f>'동부 배수관 '!J96+'중부 배수관'!J96+'서부 배수관 '!J96+'유성 배수관 '!J96+'대덕 배수관 '!J96</f>
        <v>0</v>
      </c>
      <c r="K96" s="1020">
        <f>'동부 배수관 '!K96+'중부 배수관'!K96+'서부 배수관 '!K96+'유성 배수관 '!K96+'대덕 배수관 '!K96</f>
        <v>0</v>
      </c>
      <c r="L96" s="1020">
        <f>'동부 배수관 '!L96+'중부 배수관'!L96+'서부 배수관 '!L96+'유성 배수관 '!L96+'대덕 배수관 '!L96</f>
        <v>0</v>
      </c>
      <c r="M96" s="1020">
        <f>'동부 배수관 '!M96+'중부 배수관'!M96+'서부 배수관 '!M96+'유성 배수관 '!M96+'대덕 배수관 '!M96</f>
        <v>38.380000000000003</v>
      </c>
      <c r="N96" s="1020">
        <f>'동부 배수관 '!N96+'중부 배수관'!N96+'서부 배수관 '!N96+'유성 배수관 '!N96+'대덕 배수관 '!N96</f>
        <v>0</v>
      </c>
      <c r="O96" s="1020">
        <f>'동부 배수관 '!O96+'중부 배수관'!O96+'서부 배수관 '!O96+'유성 배수관 '!O96+'대덕 배수관 '!O96</f>
        <v>0</v>
      </c>
      <c r="P96" s="1020">
        <f>'동부 배수관 '!P96+'중부 배수관'!P96+'서부 배수관 '!P96+'유성 배수관 '!P96+'대덕 배수관 '!P96</f>
        <v>0</v>
      </c>
      <c r="Q96" s="1020">
        <f>'동부 배수관 '!Q96+'중부 배수관'!Q96+'서부 배수관 '!Q96+'유성 배수관 '!Q96+'대덕 배수관 '!Q96</f>
        <v>0</v>
      </c>
      <c r="R96" s="1020">
        <f>'동부 배수관 '!R96+'중부 배수관'!R96+'서부 배수관 '!R96+'유성 배수관 '!R96+'대덕 배수관 '!R96</f>
        <v>0</v>
      </c>
      <c r="S96" s="1020">
        <f>'동부 배수관 '!S96+'중부 배수관'!S96+'서부 배수관 '!S96+'유성 배수관 '!S96+'대덕 배수관 '!S96</f>
        <v>0</v>
      </c>
      <c r="T96" s="1020">
        <f>'동부 배수관 '!T96+'중부 배수관'!T96+'서부 배수관 '!T96+'유성 배수관 '!T96+'대덕 배수관 '!T96</f>
        <v>0</v>
      </c>
      <c r="U96" s="1020">
        <f>'동부 배수관 '!U96+'중부 배수관'!U96+'서부 배수관 '!U96+'유성 배수관 '!U96+'대덕 배수관 '!U96</f>
        <v>0</v>
      </c>
      <c r="V96" s="1020">
        <f>'동부 배수관 '!V96+'중부 배수관'!V96+'서부 배수관 '!V96+'유성 배수관 '!V96+'대덕 배수관 '!V96</f>
        <v>0</v>
      </c>
      <c r="W96" s="1020">
        <f>'동부 배수관 '!W96+'중부 배수관'!W96+'서부 배수관 '!W96+'유성 배수관 '!W96+'대덕 배수관 '!W96</f>
        <v>0</v>
      </c>
      <c r="X96" s="1020">
        <f>'동부 배수관 '!X96+'중부 배수관'!X96+'서부 배수관 '!X96+'유성 배수관 '!X96+'대덕 배수관 '!X96</f>
        <v>0</v>
      </c>
      <c r="Y96" s="1020">
        <f>'동부 배수관 '!Y96+'중부 배수관'!Y96+'서부 배수관 '!Y96+'유성 배수관 '!Y96+'대덕 배수관 '!Y96</f>
        <v>0</v>
      </c>
      <c r="Z96" s="1020">
        <f>'동부 배수관 '!Z96+'중부 배수관'!Z96+'서부 배수관 '!Z96+'유성 배수관 '!Z96+'대덕 배수관 '!Z96</f>
        <v>0</v>
      </c>
      <c r="AA96" s="1020">
        <f>'동부 배수관 '!AA96+'중부 배수관'!AA96+'서부 배수관 '!AA96+'유성 배수관 '!AA96+'대덕 배수관 '!AA96</f>
        <v>0</v>
      </c>
      <c r="AB96" s="1020">
        <f>'동부 배수관 '!AB96+'중부 배수관'!AB96+'서부 배수관 '!AB96+'유성 배수관 '!AB96+'대덕 배수관 '!AB96</f>
        <v>0</v>
      </c>
      <c r="AC96" s="1020">
        <f>'동부 배수관 '!AC96+'중부 배수관'!AC96+'서부 배수관 '!AC96+'유성 배수관 '!AC96+'대덕 배수관 '!AC96</f>
        <v>0</v>
      </c>
      <c r="AD96" s="1020">
        <f>'동부 배수관 '!AD96+'중부 배수관'!AD96+'서부 배수관 '!AD96+'유성 배수관 '!AD96+'대덕 배수관 '!AD96</f>
        <v>0</v>
      </c>
      <c r="AE96" s="1020">
        <f>'동부 배수관 '!AE96+'중부 배수관'!AE96+'서부 배수관 '!AE96+'유성 배수관 '!AE96+'대덕 배수관 '!AE96</f>
        <v>0</v>
      </c>
      <c r="AF96" s="1020">
        <f>'동부 배수관 '!AF96+'중부 배수관'!AF96+'서부 배수관 '!AF96+'유성 배수관 '!AF96+'대덕 배수관 '!AF96</f>
        <v>0</v>
      </c>
      <c r="AG96" s="1020">
        <f>'동부 배수관 '!AG96+'중부 배수관'!AG96+'서부 배수관 '!AG96+'유성 배수관 '!AG96+'대덕 배수관 '!AG96</f>
        <v>0</v>
      </c>
      <c r="AH96" s="1020">
        <f>'동부 배수관 '!AH96+'중부 배수관'!AH96+'서부 배수관 '!AH96+'유성 배수관 '!AH96+'대덕 배수관 '!AH96</f>
        <v>442.18</v>
      </c>
      <c r="AI96" s="1020">
        <f>'동부 배수관 '!AI96+'중부 배수관'!AI96+'서부 배수관 '!AI96+'유성 배수관 '!AI96+'대덕 배수관 '!AI96</f>
        <v>1200.08</v>
      </c>
      <c r="AJ96" s="1020">
        <f>'동부 배수관 '!AJ96+'중부 배수관'!AJ96+'서부 배수관 '!AJ96+'유성 배수관 '!AJ96+'대덕 배수관 '!AJ96</f>
        <v>0</v>
      </c>
      <c r="AK96" s="1020">
        <f>'동부 배수관 '!AK96+'중부 배수관'!AK96+'서부 배수관 '!AK96+'유성 배수관 '!AK96+'대덕 배수관 '!AK96</f>
        <v>0</v>
      </c>
    </row>
    <row r="97" spans="1:37" s="104" customFormat="1" ht="20.25" customHeight="1" x14ac:dyDescent="0.15">
      <c r="A97" s="3106"/>
      <c r="B97" s="1015" t="s">
        <v>974</v>
      </c>
      <c r="C97" s="1019">
        <f t="shared" si="32"/>
        <v>37938.469999999994</v>
      </c>
      <c r="D97" s="1020">
        <f>'동부 배수관 '!D97+'중부 배수관'!D97+'서부 배수관 '!D97+'유성 배수관 '!D97+'대덕 배수관 '!D97</f>
        <v>0</v>
      </c>
      <c r="E97" s="1020">
        <f>'동부 배수관 '!E97+'중부 배수관'!E97+'서부 배수관 '!E97+'유성 배수관 '!E97+'대덕 배수관 '!E97</f>
        <v>0</v>
      </c>
      <c r="F97" s="1020">
        <f>'동부 배수관 '!F97+'중부 배수관'!F97+'서부 배수관 '!F97+'유성 배수관 '!F97+'대덕 배수관 '!F97</f>
        <v>0</v>
      </c>
      <c r="G97" s="1020">
        <f>'동부 배수관 '!G97+'중부 배수관'!G97+'서부 배수관 '!G97+'유성 배수관 '!G97+'대덕 배수관 '!G97</f>
        <v>0</v>
      </c>
      <c r="H97" s="1020">
        <f>'동부 배수관 '!H97+'중부 배수관'!H97+'서부 배수관 '!H97+'유성 배수관 '!H97+'대덕 배수관 '!H97</f>
        <v>935.19</v>
      </c>
      <c r="I97" s="1020">
        <f>'동부 배수관 '!I97+'중부 배수관'!I97+'서부 배수관 '!I97+'유성 배수관 '!I97+'대덕 배수관 '!I97</f>
        <v>1088.8</v>
      </c>
      <c r="J97" s="1020">
        <f>'동부 배수관 '!J97+'중부 배수관'!J97+'서부 배수관 '!J97+'유성 배수관 '!J97+'대덕 배수관 '!J97</f>
        <v>3259.61</v>
      </c>
      <c r="K97" s="1020">
        <f>'동부 배수관 '!K97+'중부 배수관'!K97+'서부 배수관 '!K97+'유성 배수관 '!K97+'대덕 배수관 '!K97</f>
        <v>0</v>
      </c>
      <c r="L97" s="1020">
        <f>'동부 배수관 '!L97+'중부 배수관'!L97+'서부 배수관 '!L97+'유성 배수관 '!L97+'대덕 배수관 '!L97</f>
        <v>0.9</v>
      </c>
      <c r="M97" s="1020">
        <f>'동부 배수관 '!M97+'중부 배수관'!M97+'서부 배수관 '!M97+'유성 배수관 '!M97+'대덕 배수관 '!M97</f>
        <v>7135.8600000000006</v>
      </c>
      <c r="N97" s="1020">
        <f>'동부 배수관 '!N97+'중부 배수관'!N97+'서부 배수관 '!N97+'유성 배수관 '!N97+'대덕 배수관 '!N97</f>
        <v>5783.68</v>
      </c>
      <c r="O97" s="1020">
        <f>'동부 배수관 '!O97+'중부 배수관'!O97+'서부 배수관 '!O97+'유성 배수관 '!O97+'대덕 배수관 '!O97</f>
        <v>5225.2300000000005</v>
      </c>
      <c r="P97" s="1020">
        <f>'동부 배수관 '!P97+'중부 배수관'!P97+'서부 배수관 '!P97+'유성 배수관 '!P97+'대덕 배수관 '!P97</f>
        <v>802.18000000000006</v>
      </c>
      <c r="Q97" s="1020">
        <f>'동부 배수관 '!Q97+'중부 배수관'!Q97+'서부 배수관 '!Q97+'유성 배수관 '!Q97+'대덕 배수관 '!Q97</f>
        <v>6.23</v>
      </c>
      <c r="R97" s="1020">
        <f>'동부 배수관 '!R97+'중부 배수관'!R97+'서부 배수관 '!R97+'유성 배수관 '!R97+'대덕 배수관 '!R97</f>
        <v>28.69</v>
      </c>
      <c r="S97" s="1020">
        <f>'동부 배수관 '!S97+'중부 배수관'!S97+'서부 배수관 '!S97+'유성 배수관 '!S97+'대덕 배수관 '!S97</f>
        <v>5053.7999999999993</v>
      </c>
      <c r="T97" s="1020">
        <f>'동부 배수관 '!T97+'중부 배수관'!T97+'서부 배수관 '!T97+'유성 배수관 '!T97+'대덕 배수관 '!T97</f>
        <v>1171.75</v>
      </c>
      <c r="U97" s="1020">
        <f>'동부 배수관 '!U97+'중부 배수관'!U97+'서부 배수관 '!U97+'유성 배수관 '!U97+'대덕 배수관 '!U97</f>
        <v>1177.94</v>
      </c>
      <c r="V97" s="1020">
        <f>'동부 배수관 '!V97+'중부 배수관'!V97+'서부 배수관 '!V97+'유성 배수관 '!V97+'대덕 배수관 '!V97</f>
        <v>544.57000000000005</v>
      </c>
      <c r="W97" s="1020">
        <f>'동부 배수관 '!W97+'중부 배수관'!W97+'서부 배수관 '!W97+'유성 배수관 '!W97+'대덕 배수관 '!W97</f>
        <v>543.88</v>
      </c>
      <c r="X97" s="1020">
        <f>'동부 배수관 '!X97+'중부 배수관'!X97+'서부 배수관 '!X97+'유성 배수관 '!X97+'대덕 배수관 '!X97</f>
        <v>464.47</v>
      </c>
      <c r="Y97" s="1020">
        <f>'동부 배수관 '!Y97+'중부 배수관'!Y97+'서부 배수관 '!Y97+'유성 배수관 '!Y97+'대덕 배수관 '!Y97</f>
        <v>0</v>
      </c>
      <c r="Z97" s="1020">
        <f>'동부 배수관 '!Z97+'중부 배수관'!Z97+'서부 배수관 '!Z97+'유성 배수관 '!Z97+'대덕 배수관 '!Z97</f>
        <v>255.61</v>
      </c>
      <c r="AA97" s="1020">
        <f>'동부 배수관 '!AA97+'중부 배수관'!AA97+'서부 배수관 '!AA97+'유성 배수관 '!AA97+'대덕 배수관 '!AA97</f>
        <v>524.02</v>
      </c>
      <c r="AB97" s="1020">
        <f>'동부 배수관 '!AB97+'중부 배수관'!AB97+'서부 배수관 '!AB97+'유성 배수관 '!AB97+'대덕 배수관 '!AB97</f>
        <v>0</v>
      </c>
      <c r="AC97" s="1020">
        <f>'동부 배수관 '!AC97+'중부 배수관'!AC97+'서부 배수관 '!AC97+'유성 배수관 '!AC97+'대덕 배수관 '!AC97</f>
        <v>103.86</v>
      </c>
      <c r="AD97" s="1020">
        <f>'동부 배수관 '!AD97+'중부 배수관'!AD97+'서부 배수관 '!AD97+'유성 배수관 '!AD97+'대덕 배수관 '!AD97</f>
        <v>0</v>
      </c>
      <c r="AE97" s="1020">
        <f>'동부 배수관 '!AE97+'중부 배수관'!AE97+'서부 배수관 '!AE97+'유성 배수관 '!AE97+'대덕 배수관 '!AE97</f>
        <v>389.04</v>
      </c>
      <c r="AF97" s="1020">
        <f>'동부 배수관 '!AF97+'중부 배수관'!AF97+'서부 배수관 '!AF97+'유성 배수관 '!AF97+'대덕 배수관 '!AF97</f>
        <v>22.42</v>
      </c>
      <c r="AG97" s="1020">
        <f>'동부 배수관 '!AG97+'중부 배수관'!AG97+'서부 배수관 '!AG97+'유성 배수관 '!AG97+'대덕 배수관 '!AG97</f>
        <v>1784.1000000000001</v>
      </c>
      <c r="AH97" s="1020">
        <f>'동부 배수관 '!AH97+'중부 배수관'!AH97+'서부 배수관 '!AH97+'유성 배수관 '!AH97+'대덕 배수관 '!AH97</f>
        <v>1539.4599999999998</v>
      </c>
      <c r="AI97" s="1020">
        <f>'동부 배수관 '!AI97+'중부 배수관'!AI97+'서부 배수관 '!AI97+'유성 배수관 '!AI97+'대덕 배수관 '!AI97</f>
        <v>91.42</v>
      </c>
      <c r="AJ97" s="1020">
        <f>'동부 배수관 '!AJ97+'중부 배수관'!AJ97+'서부 배수관 '!AJ97+'유성 배수관 '!AJ97+'대덕 배수관 '!AJ97</f>
        <v>1.5</v>
      </c>
      <c r="AK97" s="1020">
        <f>'동부 배수관 '!AK97+'중부 배수관'!AK97+'서부 배수관 '!AK97+'유성 배수관 '!AK97+'대덕 배수관 '!AK97</f>
        <v>4.26</v>
      </c>
    </row>
    <row r="98" spans="1:37" s="104" customFormat="1" ht="20.25" customHeight="1" x14ac:dyDescent="0.15">
      <c r="A98" s="3106"/>
      <c r="B98" s="1015" t="s">
        <v>345</v>
      </c>
      <c r="C98" s="1019">
        <f t="shared" si="32"/>
        <v>11448.83</v>
      </c>
      <c r="D98" s="1020">
        <f>'동부 배수관 '!D98+'중부 배수관'!D98+'서부 배수관 '!D98+'유성 배수관 '!D98+'대덕 배수관 '!D98</f>
        <v>2.41</v>
      </c>
      <c r="E98" s="1020">
        <f>'동부 배수관 '!E98+'중부 배수관'!E98+'서부 배수관 '!E98+'유성 배수관 '!E98+'대덕 배수관 '!E98</f>
        <v>0</v>
      </c>
      <c r="F98" s="1020">
        <f>'동부 배수관 '!F98+'중부 배수관'!F98+'서부 배수관 '!F98+'유성 배수관 '!F98+'대덕 배수관 '!F98</f>
        <v>0</v>
      </c>
      <c r="G98" s="1020">
        <f>'동부 배수관 '!G98+'중부 배수관'!G98+'서부 배수관 '!G98+'유성 배수관 '!G98+'대덕 배수관 '!G98</f>
        <v>0</v>
      </c>
      <c r="H98" s="1020">
        <f>'동부 배수관 '!H98+'중부 배수관'!H98+'서부 배수관 '!H98+'유성 배수관 '!H98+'대덕 배수관 '!H98</f>
        <v>0</v>
      </c>
      <c r="I98" s="1020">
        <f>'동부 배수관 '!I98+'중부 배수관'!I98+'서부 배수관 '!I98+'유성 배수관 '!I98+'대덕 배수관 '!I98</f>
        <v>0</v>
      </c>
      <c r="J98" s="1020">
        <f>'동부 배수관 '!J98+'중부 배수관'!J98+'서부 배수관 '!J98+'유성 배수관 '!J98+'대덕 배수관 '!J98</f>
        <v>0</v>
      </c>
      <c r="K98" s="1020">
        <f>'동부 배수관 '!K98+'중부 배수관'!K98+'서부 배수관 '!K98+'유성 배수관 '!K98+'대덕 배수관 '!K98</f>
        <v>0.75</v>
      </c>
      <c r="L98" s="1020">
        <f>'동부 배수관 '!L98+'중부 배수관'!L98+'서부 배수관 '!L98+'유성 배수관 '!L98+'대덕 배수관 '!L98</f>
        <v>0</v>
      </c>
      <c r="M98" s="1020">
        <f>'동부 배수관 '!M98+'중부 배수관'!M98+'서부 배수관 '!M98+'유성 배수관 '!M98+'대덕 배수관 '!M98</f>
        <v>103.53</v>
      </c>
      <c r="N98" s="1020">
        <f>'동부 배수관 '!N98+'중부 배수관'!N98+'서부 배수관 '!N98+'유성 배수관 '!N98+'대덕 배수관 '!N98</f>
        <v>1228.6199999999999</v>
      </c>
      <c r="O98" s="1020">
        <f>'동부 배수관 '!O98+'중부 배수관'!O98+'서부 배수관 '!O98+'유성 배수관 '!O98+'대덕 배수관 '!O98</f>
        <v>2887.3</v>
      </c>
      <c r="P98" s="1020">
        <f>'동부 배수관 '!P98+'중부 배수관'!P98+'서부 배수관 '!P98+'유성 배수관 '!P98+'대덕 배수관 '!P98</f>
        <v>0</v>
      </c>
      <c r="Q98" s="1020">
        <f>'동부 배수관 '!Q98+'중부 배수관'!Q98+'서부 배수관 '!Q98+'유성 배수관 '!Q98+'대덕 배수관 '!Q98</f>
        <v>0</v>
      </c>
      <c r="R98" s="1020">
        <f>'동부 배수관 '!R98+'중부 배수관'!R98+'서부 배수관 '!R98+'유성 배수관 '!R98+'대덕 배수관 '!R98</f>
        <v>0</v>
      </c>
      <c r="S98" s="1020">
        <f>'동부 배수관 '!S98+'중부 배수관'!S98+'서부 배수관 '!S98+'유성 배수관 '!S98+'대덕 배수관 '!S98</f>
        <v>79.7</v>
      </c>
      <c r="T98" s="1020">
        <f>'동부 배수관 '!T98+'중부 배수관'!T98+'서부 배수관 '!T98+'유성 배수관 '!T98+'대덕 배수관 '!T98</f>
        <v>0</v>
      </c>
      <c r="U98" s="1020">
        <f>'동부 배수관 '!U98+'중부 배수관'!U98+'서부 배수관 '!U98+'유성 배수관 '!U98+'대덕 배수관 '!U98</f>
        <v>103.92</v>
      </c>
      <c r="V98" s="1020">
        <f>'동부 배수관 '!V98+'중부 배수관'!V98+'서부 배수관 '!V98+'유성 배수관 '!V98+'대덕 배수관 '!V98</f>
        <v>0</v>
      </c>
      <c r="W98" s="1020">
        <f>'동부 배수관 '!W98+'중부 배수관'!W98+'서부 배수관 '!W98+'유성 배수관 '!W98+'대덕 배수관 '!W98</f>
        <v>1.1299999999999999</v>
      </c>
      <c r="X98" s="1020">
        <f>'동부 배수관 '!X98+'중부 배수관'!X98+'서부 배수관 '!X98+'유성 배수관 '!X98+'대덕 배수관 '!X98</f>
        <v>591.22</v>
      </c>
      <c r="Y98" s="1020">
        <f>'동부 배수관 '!Y98+'중부 배수관'!Y98+'서부 배수관 '!Y98+'유성 배수관 '!Y98+'대덕 배수관 '!Y98</f>
        <v>168.01</v>
      </c>
      <c r="Z98" s="1020">
        <f>'동부 배수관 '!Z98+'중부 배수관'!Z98+'서부 배수관 '!Z98+'유성 배수관 '!Z98+'대덕 배수관 '!Z98</f>
        <v>0</v>
      </c>
      <c r="AA98" s="1020">
        <f>'동부 배수관 '!AA98+'중부 배수관'!AA98+'서부 배수관 '!AA98+'유성 배수관 '!AA98+'대덕 배수관 '!AA98</f>
        <v>0</v>
      </c>
      <c r="AB98" s="1020">
        <f>'동부 배수관 '!AB98+'중부 배수관'!AB98+'서부 배수관 '!AB98+'유성 배수관 '!AB98+'대덕 배수관 '!AB98</f>
        <v>0</v>
      </c>
      <c r="AC98" s="1020">
        <f>'동부 배수관 '!AC98+'중부 배수관'!AC98+'서부 배수관 '!AC98+'유성 배수관 '!AC98+'대덕 배수관 '!AC98</f>
        <v>0</v>
      </c>
      <c r="AD98" s="1020">
        <f>'동부 배수관 '!AD98+'중부 배수관'!AD98+'서부 배수관 '!AD98+'유성 배수관 '!AD98+'대덕 배수관 '!AD98</f>
        <v>0</v>
      </c>
      <c r="AE98" s="1020">
        <f>'동부 배수관 '!AE98+'중부 배수관'!AE98+'서부 배수관 '!AE98+'유성 배수관 '!AE98+'대덕 배수관 '!AE98</f>
        <v>376.53</v>
      </c>
      <c r="AF98" s="1020">
        <f>'동부 배수관 '!AF98+'중부 배수관'!AF98+'서부 배수관 '!AF98+'유성 배수관 '!AF98+'대덕 배수관 '!AF98</f>
        <v>0</v>
      </c>
      <c r="AG98" s="1020">
        <f>'동부 배수관 '!AG98+'중부 배수관'!AG98+'서부 배수관 '!AG98+'유성 배수관 '!AG98+'대덕 배수관 '!AG98</f>
        <v>0</v>
      </c>
      <c r="AH98" s="1020">
        <f>'동부 배수관 '!AH98+'중부 배수관'!AH98+'서부 배수관 '!AH98+'유성 배수관 '!AH98+'대덕 배수관 '!AH98</f>
        <v>5851.13</v>
      </c>
      <c r="AI98" s="1020">
        <f>'동부 배수관 '!AI98+'중부 배수관'!AI98+'서부 배수관 '!AI98+'유성 배수관 '!AI98+'대덕 배수관 '!AI98</f>
        <v>54.58</v>
      </c>
      <c r="AJ98" s="1020">
        <f>'동부 배수관 '!AJ98+'중부 배수관'!AJ98+'서부 배수관 '!AJ98+'유성 배수관 '!AJ98+'대덕 배수관 '!AJ98</f>
        <v>0</v>
      </c>
      <c r="AK98" s="1020">
        <f>'동부 배수관 '!AK98+'중부 배수관'!AK98+'서부 배수관 '!AK98+'유성 배수관 '!AK98+'대덕 배수관 '!AK98</f>
        <v>0</v>
      </c>
    </row>
    <row r="99" spans="1:37" s="104" customFormat="1" ht="20.25" customHeight="1" x14ac:dyDescent="0.15">
      <c r="A99" s="3106"/>
      <c r="B99" s="1017" t="s">
        <v>283</v>
      </c>
      <c r="C99" s="1019">
        <f t="shared" si="32"/>
        <v>0</v>
      </c>
      <c r="D99" s="1020">
        <f>'동부 배수관 '!D99+'중부 배수관'!D99+'서부 배수관 '!D99+'유성 배수관 '!D99+'대덕 배수관 '!D99</f>
        <v>0</v>
      </c>
      <c r="E99" s="1020">
        <f>'동부 배수관 '!E99+'중부 배수관'!E99+'서부 배수관 '!E99+'유성 배수관 '!E99+'대덕 배수관 '!E99</f>
        <v>0</v>
      </c>
      <c r="F99" s="1020">
        <f>'동부 배수관 '!F99+'중부 배수관'!F99+'서부 배수관 '!F99+'유성 배수관 '!F99+'대덕 배수관 '!F99</f>
        <v>0</v>
      </c>
      <c r="G99" s="1020">
        <f>'동부 배수관 '!G99+'중부 배수관'!G99+'서부 배수관 '!G99+'유성 배수관 '!G99+'대덕 배수관 '!G99</f>
        <v>0</v>
      </c>
      <c r="H99" s="1020">
        <f>'동부 배수관 '!H99+'중부 배수관'!H99+'서부 배수관 '!H99+'유성 배수관 '!H99+'대덕 배수관 '!H99</f>
        <v>0</v>
      </c>
      <c r="I99" s="1020">
        <f>'동부 배수관 '!I99+'중부 배수관'!I99+'서부 배수관 '!I99+'유성 배수관 '!I99+'대덕 배수관 '!I99</f>
        <v>0</v>
      </c>
      <c r="J99" s="1020">
        <f>'동부 배수관 '!J99+'중부 배수관'!J99+'서부 배수관 '!J99+'유성 배수관 '!J99+'대덕 배수관 '!J99</f>
        <v>0</v>
      </c>
      <c r="K99" s="1020">
        <f>'동부 배수관 '!K99+'중부 배수관'!K99+'서부 배수관 '!K99+'유성 배수관 '!K99+'대덕 배수관 '!K99</f>
        <v>0</v>
      </c>
      <c r="L99" s="1020">
        <f>'동부 배수관 '!L99+'중부 배수관'!L99+'서부 배수관 '!L99+'유성 배수관 '!L99+'대덕 배수관 '!L99</f>
        <v>0</v>
      </c>
      <c r="M99" s="1020">
        <f>'동부 배수관 '!M99+'중부 배수관'!M99+'서부 배수관 '!M99+'유성 배수관 '!M99+'대덕 배수관 '!M99</f>
        <v>0</v>
      </c>
      <c r="N99" s="1020">
        <f>'동부 배수관 '!N99+'중부 배수관'!N99+'서부 배수관 '!N99+'유성 배수관 '!N99+'대덕 배수관 '!N99</f>
        <v>0</v>
      </c>
      <c r="O99" s="1020">
        <f>'동부 배수관 '!O99+'중부 배수관'!O99+'서부 배수관 '!O99+'유성 배수관 '!O99+'대덕 배수관 '!O99</f>
        <v>0</v>
      </c>
      <c r="P99" s="1020">
        <f>'동부 배수관 '!P99+'중부 배수관'!P99+'서부 배수관 '!P99+'유성 배수관 '!P99+'대덕 배수관 '!P99</f>
        <v>0</v>
      </c>
      <c r="Q99" s="1020">
        <f>'동부 배수관 '!Q99+'중부 배수관'!Q99+'서부 배수관 '!Q99+'유성 배수관 '!Q99+'대덕 배수관 '!Q99</f>
        <v>0</v>
      </c>
      <c r="R99" s="1020">
        <f>'동부 배수관 '!R99+'중부 배수관'!R99+'서부 배수관 '!R99+'유성 배수관 '!R99+'대덕 배수관 '!R99</f>
        <v>0</v>
      </c>
      <c r="S99" s="1020">
        <f>'동부 배수관 '!S99+'중부 배수관'!S99+'서부 배수관 '!S99+'유성 배수관 '!S99+'대덕 배수관 '!S99</f>
        <v>0</v>
      </c>
      <c r="T99" s="1020">
        <f>'동부 배수관 '!T99+'중부 배수관'!T99+'서부 배수관 '!T99+'유성 배수관 '!T99+'대덕 배수관 '!T99</f>
        <v>0</v>
      </c>
      <c r="U99" s="1020">
        <f>'동부 배수관 '!U99+'중부 배수관'!U99+'서부 배수관 '!U99+'유성 배수관 '!U99+'대덕 배수관 '!U99</f>
        <v>0</v>
      </c>
      <c r="V99" s="1020">
        <f>'동부 배수관 '!V99+'중부 배수관'!V99+'서부 배수관 '!V99+'유성 배수관 '!V99+'대덕 배수관 '!V99</f>
        <v>0</v>
      </c>
      <c r="W99" s="1020">
        <f>'동부 배수관 '!W99+'중부 배수관'!W99+'서부 배수관 '!W99+'유성 배수관 '!W99+'대덕 배수관 '!W99</f>
        <v>0</v>
      </c>
      <c r="X99" s="1020">
        <f>'동부 배수관 '!X99+'중부 배수관'!X99+'서부 배수관 '!X99+'유성 배수관 '!X99+'대덕 배수관 '!X99</f>
        <v>0</v>
      </c>
      <c r="Y99" s="1020">
        <f>'동부 배수관 '!Y99+'중부 배수관'!Y99+'서부 배수관 '!Y99+'유성 배수관 '!Y99+'대덕 배수관 '!Y99</f>
        <v>0</v>
      </c>
      <c r="Z99" s="1020">
        <f>'동부 배수관 '!Z99+'중부 배수관'!Z99+'서부 배수관 '!Z99+'유성 배수관 '!Z99+'대덕 배수관 '!Z99</f>
        <v>0</v>
      </c>
      <c r="AA99" s="1020">
        <f>'동부 배수관 '!AA99+'중부 배수관'!AA99+'서부 배수관 '!AA99+'유성 배수관 '!AA99+'대덕 배수관 '!AA99</f>
        <v>0</v>
      </c>
      <c r="AB99" s="1020">
        <f>'동부 배수관 '!AB99+'중부 배수관'!AB99+'서부 배수관 '!AB99+'유성 배수관 '!AB99+'대덕 배수관 '!AB99</f>
        <v>0</v>
      </c>
      <c r="AC99" s="1020">
        <f>'동부 배수관 '!AC99+'중부 배수관'!AC99+'서부 배수관 '!AC99+'유성 배수관 '!AC99+'대덕 배수관 '!AC99</f>
        <v>0</v>
      </c>
      <c r="AD99" s="1020">
        <f>'동부 배수관 '!AD99+'중부 배수관'!AD99+'서부 배수관 '!AD99+'유성 배수관 '!AD99+'대덕 배수관 '!AD99</f>
        <v>0</v>
      </c>
      <c r="AE99" s="1020">
        <f>'동부 배수관 '!AE99+'중부 배수관'!AE99+'서부 배수관 '!AE99+'유성 배수관 '!AE99+'대덕 배수관 '!AE99</f>
        <v>0</v>
      </c>
      <c r="AF99" s="1020">
        <f>'동부 배수관 '!AF99+'중부 배수관'!AF99+'서부 배수관 '!AF99+'유성 배수관 '!AF99+'대덕 배수관 '!AF99</f>
        <v>0</v>
      </c>
      <c r="AG99" s="1020">
        <f>'동부 배수관 '!AG99+'중부 배수관'!AG99+'서부 배수관 '!AG99+'유성 배수관 '!AG99+'대덕 배수관 '!AG99</f>
        <v>0</v>
      </c>
      <c r="AH99" s="1020">
        <f>'동부 배수관 '!AH99+'중부 배수관'!AH99+'서부 배수관 '!AH99+'유성 배수관 '!AH99+'대덕 배수관 '!AH99</f>
        <v>0</v>
      </c>
      <c r="AI99" s="1020">
        <f>'동부 배수관 '!AI99+'중부 배수관'!AI99+'서부 배수관 '!AI99+'유성 배수관 '!AI99+'대덕 배수관 '!AI99</f>
        <v>0</v>
      </c>
      <c r="AJ99" s="1020">
        <f>'동부 배수관 '!AJ99+'중부 배수관'!AJ99+'서부 배수관 '!AJ99+'유성 배수관 '!AJ99+'대덕 배수관 '!AJ99</f>
        <v>0</v>
      </c>
      <c r="AK99" s="1020">
        <f>'동부 배수관 '!AK99+'중부 배수관'!AK99+'서부 배수관 '!AK99+'유성 배수관 '!AK99+'대덕 배수관 '!AK99</f>
        <v>0</v>
      </c>
    </row>
    <row r="100" spans="1:37" s="104" customFormat="1" ht="20.25" customHeight="1" x14ac:dyDescent="0.15">
      <c r="A100" s="3106"/>
      <c r="B100" s="1017" t="s">
        <v>284</v>
      </c>
      <c r="C100" s="1019">
        <f t="shared" si="32"/>
        <v>0</v>
      </c>
      <c r="D100" s="1020">
        <f>'동부 배수관 '!D100+'중부 배수관'!D100+'서부 배수관 '!D100+'유성 배수관 '!D100+'대덕 배수관 '!D100</f>
        <v>0</v>
      </c>
      <c r="E100" s="1020">
        <f>'동부 배수관 '!E100+'중부 배수관'!E100+'서부 배수관 '!E100+'유성 배수관 '!E100+'대덕 배수관 '!E100</f>
        <v>0</v>
      </c>
      <c r="F100" s="1020">
        <f>'동부 배수관 '!F100+'중부 배수관'!F100+'서부 배수관 '!F100+'유성 배수관 '!F100+'대덕 배수관 '!F100</f>
        <v>0</v>
      </c>
      <c r="G100" s="1020">
        <f>'동부 배수관 '!G100+'중부 배수관'!G100+'서부 배수관 '!G100+'유성 배수관 '!G100+'대덕 배수관 '!G100</f>
        <v>0</v>
      </c>
      <c r="H100" s="1020">
        <f>'동부 배수관 '!H100+'중부 배수관'!H100+'서부 배수관 '!H100+'유성 배수관 '!H100+'대덕 배수관 '!H100</f>
        <v>0</v>
      </c>
      <c r="I100" s="1020">
        <f>'동부 배수관 '!I100+'중부 배수관'!I100+'서부 배수관 '!I100+'유성 배수관 '!I100+'대덕 배수관 '!I100</f>
        <v>0</v>
      </c>
      <c r="J100" s="1020">
        <f>'동부 배수관 '!J100+'중부 배수관'!J100+'서부 배수관 '!J100+'유성 배수관 '!J100+'대덕 배수관 '!J100</f>
        <v>0</v>
      </c>
      <c r="K100" s="1020">
        <f>'동부 배수관 '!K100+'중부 배수관'!K100+'서부 배수관 '!K100+'유성 배수관 '!K100+'대덕 배수관 '!K100</f>
        <v>0</v>
      </c>
      <c r="L100" s="1020">
        <f>'동부 배수관 '!L100+'중부 배수관'!L100+'서부 배수관 '!L100+'유성 배수관 '!L100+'대덕 배수관 '!L100</f>
        <v>0</v>
      </c>
      <c r="M100" s="1020">
        <f>'동부 배수관 '!M100+'중부 배수관'!M100+'서부 배수관 '!M100+'유성 배수관 '!M100+'대덕 배수관 '!M100</f>
        <v>0</v>
      </c>
      <c r="N100" s="1020">
        <f>'동부 배수관 '!N100+'중부 배수관'!N100+'서부 배수관 '!N100+'유성 배수관 '!N100+'대덕 배수관 '!N100</f>
        <v>0</v>
      </c>
      <c r="O100" s="1020">
        <f>'동부 배수관 '!O100+'중부 배수관'!O100+'서부 배수관 '!O100+'유성 배수관 '!O100+'대덕 배수관 '!O100</f>
        <v>0</v>
      </c>
      <c r="P100" s="1020">
        <f>'동부 배수관 '!P100+'중부 배수관'!P100+'서부 배수관 '!P100+'유성 배수관 '!P100+'대덕 배수관 '!P100</f>
        <v>0</v>
      </c>
      <c r="Q100" s="1020">
        <f>'동부 배수관 '!Q100+'중부 배수관'!Q100+'서부 배수관 '!Q100+'유성 배수관 '!Q100+'대덕 배수관 '!Q100</f>
        <v>0</v>
      </c>
      <c r="R100" s="1020">
        <f>'동부 배수관 '!R100+'중부 배수관'!R100+'서부 배수관 '!R100+'유성 배수관 '!R100+'대덕 배수관 '!R100</f>
        <v>0</v>
      </c>
      <c r="S100" s="1020">
        <f>'동부 배수관 '!S100+'중부 배수관'!S100+'서부 배수관 '!S100+'유성 배수관 '!S100+'대덕 배수관 '!S100</f>
        <v>0</v>
      </c>
      <c r="T100" s="1020">
        <f>'동부 배수관 '!T100+'중부 배수관'!T100+'서부 배수관 '!T100+'유성 배수관 '!T100+'대덕 배수관 '!T100</f>
        <v>0</v>
      </c>
      <c r="U100" s="1020">
        <f>'동부 배수관 '!U100+'중부 배수관'!U100+'서부 배수관 '!U100+'유성 배수관 '!U100+'대덕 배수관 '!U100</f>
        <v>0</v>
      </c>
      <c r="V100" s="1020">
        <f>'동부 배수관 '!V100+'중부 배수관'!V100+'서부 배수관 '!V100+'유성 배수관 '!V100+'대덕 배수관 '!V100</f>
        <v>0</v>
      </c>
      <c r="W100" s="1020">
        <f>'동부 배수관 '!W100+'중부 배수관'!W100+'서부 배수관 '!W100+'유성 배수관 '!W100+'대덕 배수관 '!W100</f>
        <v>0</v>
      </c>
      <c r="X100" s="1020">
        <f>'동부 배수관 '!X100+'중부 배수관'!X100+'서부 배수관 '!X100+'유성 배수관 '!X100+'대덕 배수관 '!X100</f>
        <v>0</v>
      </c>
      <c r="Y100" s="1020">
        <f>'동부 배수관 '!Y100+'중부 배수관'!Y100+'서부 배수관 '!Y100+'유성 배수관 '!Y100+'대덕 배수관 '!Y100</f>
        <v>0</v>
      </c>
      <c r="Z100" s="1020">
        <f>'동부 배수관 '!Z100+'중부 배수관'!Z100+'서부 배수관 '!Z100+'유성 배수관 '!Z100+'대덕 배수관 '!Z100</f>
        <v>0</v>
      </c>
      <c r="AA100" s="1020">
        <f>'동부 배수관 '!AA100+'중부 배수관'!AA100+'서부 배수관 '!AA100+'유성 배수관 '!AA100+'대덕 배수관 '!AA100</f>
        <v>0</v>
      </c>
      <c r="AB100" s="1020">
        <f>'동부 배수관 '!AB100+'중부 배수관'!AB100+'서부 배수관 '!AB100+'유성 배수관 '!AB100+'대덕 배수관 '!AB100</f>
        <v>0</v>
      </c>
      <c r="AC100" s="1020">
        <f>'동부 배수관 '!AC100+'중부 배수관'!AC100+'서부 배수관 '!AC100+'유성 배수관 '!AC100+'대덕 배수관 '!AC100</f>
        <v>0</v>
      </c>
      <c r="AD100" s="1020">
        <f>'동부 배수관 '!AD100+'중부 배수관'!AD100+'서부 배수관 '!AD100+'유성 배수관 '!AD100+'대덕 배수관 '!AD100</f>
        <v>0</v>
      </c>
      <c r="AE100" s="1020">
        <f>'동부 배수관 '!AE100+'중부 배수관'!AE100+'서부 배수관 '!AE100+'유성 배수관 '!AE100+'대덕 배수관 '!AE100</f>
        <v>0</v>
      </c>
      <c r="AF100" s="1020">
        <f>'동부 배수관 '!AF100+'중부 배수관'!AF100+'서부 배수관 '!AF100+'유성 배수관 '!AF100+'대덕 배수관 '!AF100</f>
        <v>0</v>
      </c>
      <c r="AG100" s="1020">
        <f>'동부 배수관 '!AG100+'중부 배수관'!AG100+'서부 배수관 '!AG100+'유성 배수관 '!AG100+'대덕 배수관 '!AG100</f>
        <v>0</v>
      </c>
      <c r="AH100" s="1020">
        <f>'동부 배수관 '!AH100+'중부 배수관'!AH100+'서부 배수관 '!AH100+'유성 배수관 '!AH100+'대덕 배수관 '!AH100</f>
        <v>0</v>
      </c>
      <c r="AI100" s="1020">
        <f>'동부 배수관 '!AI100+'중부 배수관'!AI100+'서부 배수관 '!AI100+'유성 배수관 '!AI100+'대덕 배수관 '!AI100</f>
        <v>0</v>
      </c>
      <c r="AJ100" s="1020">
        <f>'동부 배수관 '!AJ100+'중부 배수관'!AJ100+'서부 배수관 '!AJ100+'유성 배수관 '!AJ100+'대덕 배수관 '!AJ100</f>
        <v>0</v>
      </c>
      <c r="AK100" s="1020">
        <f>'동부 배수관 '!AK100+'중부 배수관'!AK100+'서부 배수관 '!AK100+'유성 배수관 '!AK100+'대덕 배수관 '!AK100</f>
        <v>0</v>
      </c>
    </row>
    <row r="101" spans="1:37" s="104" customFormat="1" ht="20.25" customHeight="1" x14ac:dyDescent="0.15">
      <c r="A101" s="3106"/>
      <c r="B101" s="1015" t="s">
        <v>847</v>
      </c>
      <c r="C101" s="1019">
        <f t="shared" si="32"/>
        <v>325.16000000000003</v>
      </c>
      <c r="D101" s="1020">
        <f>'동부 배수관 '!D101+'중부 배수관'!D101+'서부 배수관 '!D101+'유성 배수관 '!D101+'대덕 배수관 '!D101</f>
        <v>0</v>
      </c>
      <c r="E101" s="1020">
        <f>'동부 배수관 '!E101+'중부 배수관'!E101+'서부 배수관 '!E101+'유성 배수관 '!E101+'대덕 배수관 '!E101</f>
        <v>0</v>
      </c>
      <c r="F101" s="1020">
        <f>'동부 배수관 '!F101+'중부 배수관'!F101+'서부 배수관 '!F101+'유성 배수관 '!F101+'대덕 배수관 '!F101</f>
        <v>0</v>
      </c>
      <c r="G101" s="1020">
        <f>'동부 배수관 '!G101+'중부 배수관'!G101+'서부 배수관 '!G101+'유성 배수관 '!G101+'대덕 배수관 '!G101</f>
        <v>0</v>
      </c>
      <c r="H101" s="1020">
        <f>'동부 배수관 '!H101+'중부 배수관'!H101+'서부 배수관 '!H101+'유성 배수관 '!H101+'대덕 배수관 '!H101</f>
        <v>0</v>
      </c>
      <c r="I101" s="1020">
        <f>'동부 배수관 '!I101+'중부 배수관'!I101+'서부 배수관 '!I101+'유성 배수관 '!I101+'대덕 배수관 '!I101</f>
        <v>0</v>
      </c>
      <c r="J101" s="1020">
        <f>'동부 배수관 '!J101+'중부 배수관'!J101+'서부 배수관 '!J101+'유성 배수관 '!J101+'대덕 배수관 '!J101</f>
        <v>0</v>
      </c>
      <c r="K101" s="1020">
        <f>'동부 배수관 '!K101+'중부 배수관'!K101+'서부 배수관 '!K101+'유성 배수관 '!K101+'대덕 배수관 '!K101</f>
        <v>0</v>
      </c>
      <c r="L101" s="1020">
        <f>'동부 배수관 '!L101+'중부 배수관'!L101+'서부 배수관 '!L101+'유성 배수관 '!L101+'대덕 배수관 '!L101</f>
        <v>0</v>
      </c>
      <c r="M101" s="1020">
        <f>'동부 배수관 '!M101+'중부 배수관'!M101+'서부 배수관 '!M101+'유성 배수관 '!M101+'대덕 배수관 '!M101</f>
        <v>0</v>
      </c>
      <c r="N101" s="1020">
        <f>'동부 배수관 '!N101+'중부 배수관'!N101+'서부 배수관 '!N101+'유성 배수관 '!N101+'대덕 배수관 '!N101</f>
        <v>0</v>
      </c>
      <c r="O101" s="1020">
        <f>'동부 배수관 '!O101+'중부 배수관'!O101+'서부 배수관 '!O101+'유성 배수관 '!O101+'대덕 배수관 '!O101</f>
        <v>0</v>
      </c>
      <c r="P101" s="1020">
        <f>'동부 배수관 '!P101+'중부 배수관'!P101+'서부 배수관 '!P101+'유성 배수관 '!P101+'대덕 배수관 '!P101</f>
        <v>0</v>
      </c>
      <c r="Q101" s="1020">
        <f>'동부 배수관 '!Q101+'중부 배수관'!Q101+'서부 배수관 '!Q101+'유성 배수관 '!Q101+'대덕 배수관 '!Q101</f>
        <v>0</v>
      </c>
      <c r="R101" s="1020">
        <f>'동부 배수관 '!R101+'중부 배수관'!R101+'서부 배수관 '!R101+'유성 배수관 '!R101+'대덕 배수관 '!R101</f>
        <v>0</v>
      </c>
      <c r="S101" s="1020">
        <f>'동부 배수관 '!S101+'중부 배수관'!S101+'서부 배수관 '!S101+'유성 배수관 '!S101+'대덕 배수관 '!S101</f>
        <v>0</v>
      </c>
      <c r="T101" s="1020">
        <f>'동부 배수관 '!T101+'중부 배수관'!T101+'서부 배수관 '!T101+'유성 배수관 '!T101+'대덕 배수관 '!T101</f>
        <v>0</v>
      </c>
      <c r="U101" s="1020">
        <f>'동부 배수관 '!U101+'중부 배수관'!U101+'서부 배수관 '!U101+'유성 배수관 '!U101+'대덕 배수관 '!U101</f>
        <v>0</v>
      </c>
      <c r="V101" s="1020">
        <f>'동부 배수관 '!V101+'중부 배수관'!V101+'서부 배수관 '!V101+'유성 배수관 '!V101+'대덕 배수관 '!V101</f>
        <v>0</v>
      </c>
      <c r="W101" s="1020">
        <f>'동부 배수관 '!W101+'중부 배수관'!W101+'서부 배수관 '!W101+'유성 배수관 '!W101+'대덕 배수관 '!W101</f>
        <v>0</v>
      </c>
      <c r="X101" s="1020">
        <f>'동부 배수관 '!X101+'중부 배수관'!X101+'서부 배수관 '!X101+'유성 배수관 '!X101+'대덕 배수관 '!X101</f>
        <v>0</v>
      </c>
      <c r="Y101" s="1020">
        <f>'동부 배수관 '!Y101+'중부 배수관'!Y101+'서부 배수관 '!Y101+'유성 배수관 '!Y101+'대덕 배수관 '!Y101</f>
        <v>0</v>
      </c>
      <c r="Z101" s="1020">
        <f>'동부 배수관 '!Z101+'중부 배수관'!Z101+'서부 배수관 '!Z101+'유성 배수관 '!Z101+'대덕 배수관 '!Z101</f>
        <v>0</v>
      </c>
      <c r="AA101" s="1020">
        <f>'동부 배수관 '!AA101+'중부 배수관'!AA101+'서부 배수관 '!AA101+'유성 배수관 '!AA101+'대덕 배수관 '!AA101</f>
        <v>0</v>
      </c>
      <c r="AB101" s="1020">
        <f>'동부 배수관 '!AB101+'중부 배수관'!AB101+'서부 배수관 '!AB101+'유성 배수관 '!AB101+'대덕 배수관 '!AB101</f>
        <v>0</v>
      </c>
      <c r="AC101" s="1020">
        <f>'동부 배수관 '!AC101+'중부 배수관'!AC101+'서부 배수관 '!AC101+'유성 배수관 '!AC101+'대덕 배수관 '!AC101</f>
        <v>0</v>
      </c>
      <c r="AD101" s="1020">
        <f>'동부 배수관 '!AD101+'중부 배수관'!AD101+'서부 배수관 '!AD101+'유성 배수관 '!AD101+'대덕 배수관 '!AD101</f>
        <v>0</v>
      </c>
      <c r="AE101" s="1020">
        <f>'동부 배수관 '!AE101+'중부 배수관'!AE101+'서부 배수관 '!AE101+'유성 배수관 '!AE101+'대덕 배수관 '!AE101</f>
        <v>0</v>
      </c>
      <c r="AF101" s="1020">
        <f>'동부 배수관 '!AF101+'중부 배수관'!AF101+'서부 배수관 '!AF101+'유성 배수관 '!AF101+'대덕 배수관 '!AF101</f>
        <v>0</v>
      </c>
      <c r="AG101" s="1020">
        <f>'동부 배수관 '!AG101+'중부 배수관'!AG101+'서부 배수관 '!AG101+'유성 배수관 '!AG101+'대덕 배수관 '!AG101</f>
        <v>325.16000000000003</v>
      </c>
      <c r="AH101" s="1020">
        <f>'동부 배수관 '!AH101+'중부 배수관'!AH101+'서부 배수관 '!AH101+'유성 배수관 '!AH101+'대덕 배수관 '!AH101</f>
        <v>0</v>
      </c>
      <c r="AI101" s="1020">
        <f>'동부 배수관 '!AI101+'중부 배수관'!AI101+'서부 배수관 '!AI101+'유성 배수관 '!AI101+'대덕 배수관 '!AI101</f>
        <v>0</v>
      </c>
      <c r="AJ101" s="1020">
        <f>'동부 배수관 '!AJ101+'중부 배수관'!AJ101+'서부 배수관 '!AJ101+'유성 배수관 '!AJ101+'대덕 배수관 '!AJ101</f>
        <v>0</v>
      </c>
      <c r="AK101" s="1020">
        <f>'동부 배수관 '!AK101+'중부 배수관'!AK101+'서부 배수관 '!AK101+'유성 배수관 '!AK101+'대덕 배수관 '!AK101</f>
        <v>0</v>
      </c>
    </row>
    <row r="102" spans="1:37" s="104" customFormat="1" ht="20.25" customHeight="1" x14ac:dyDescent="0.15">
      <c r="A102" s="3106"/>
      <c r="B102" s="1018" t="s">
        <v>1084</v>
      </c>
      <c r="C102" s="1019">
        <f t="shared" si="32"/>
        <v>0</v>
      </c>
      <c r="D102" s="1020">
        <f>'동부 배수관 '!D102+'중부 배수관'!D102+'서부 배수관 '!D102+'유성 배수관 '!D102+'대덕 배수관 '!D102</f>
        <v>0</v>
      </c>
      <c r="E102" s="1020">
        <f>'동부 배수관 '!E102+'중부 배수관'!E102+'서부 배수관 '!E102+'유성 배수관 '!E102+'대덕 배수관 '!E102</f>
        <v>0</v>
      </c>
      <c r="F102" s="1020">
        <f>'동부 배수관 '!F102+'중부 배수관'!F102+'서부 배수관 '!F102+'유성 배수관 '!F102+'대덕 배수관 '!F102</f>
        <v>0</v>
      </c>
      <c r="G102" s="1020">
        <f>'동부 배수관 '!G102+'중부 배수관'!G102+'서부 배수관 '!G102+'유성 배수관 '!G102+'대덕 배수관 '!G102</f>
        <v>0</v>
      </c>
      <c r="H102" s="1020">
        <f>'동부 배수관 '!H102+'중부 배수관'!H102+'서부 배수관 '!H102+'유성 배수관 '!H102+'대덕 배수관 '!H102</f>
        <v>0</v>
      </c>
      <c r="I102" s="1020">
        <f>'동부 배수관 '!I102+'중부 배수관'!I102+'서부 배수관 '!I102+'유성 배수관 '!I102+'대덕 배수관 '!I102</f>
        <v>0</v>
      </c>
      <c r="J102" s="1020">
        <f>'동부 배수관 '!J102+'중부 배수관'!J102+'서부 배수관 '!J102+'유성 배수관 '!J102+'대덕 배수관 '!J102</f>
        <v>0</v>
      </c>
      <c r="K102" s="1020">
        <f>'동부 배수관 '!K102+'중부 배수관'!K102+'서부 배수관 '!K102+'유성 배수관 '!K102+'대덕 배수관 '!K102</f>
        <v>0</v>
      </c>
      <c r="L102" s="1020">
        <f>'동부 배수관 '!L102+'중부 배수관'!L102+'서부 배수관 '!L102+'유성 배수관 '!L102+'대덕 배수관 '!L102</f>
        <v>0</v>
      </c>
      <c r="M102" s="1020">
        <f>'동부 배수관 '!M102+'중부 배수관'!M102+'서부 배수관 '!M102+'유성 배수관 '!M102+'대덕 배수관 '!M102</f>
        <v>0</v>
      </c>
      <c r="N102" s="1020">
        <f>'동부 배수관 '!N102+'중부 배수관'!N102+'서부 배수관 '!N102+'유성 배수관 '!N102+'대덕 배수관 '!N102</f>
        <v>0</v>
      </c>
      <c r="O102" s="1020">
        <f>'동부 배수관 '!O102+'중부 배수관'!O102+'서부 배수관 '!O102+'유성 배수관 '!O102+'대덕 배수관 '!O102</f>
        <v>0</v>
      </c>
      <c r="P102" s="1020">
        <f>'동부 배수관 '!P102+'중부 배수관'!P102+'서부 배수관 '!P102+'유성 배수관 '!P102+'대덕 배수관 '!P102</f>
        <v>0</v>
      </c>
      <c r="Q102" s="1020">
        <f>'동부 배수관 '!Q102+'중부 배수관'!Q102+'서부 배수관 '!Q102+'유성 배수관 '!Q102+'대덕 배수관 '!Q102</f>
        <v>0</v>
      </c>
      <c r="R102" s="1020">
        <f>'동부 배수관 '!R102+'중부 배수관'!R102+'서부 배수관 '!R102+'유성 배수관 '!R102+'대덕 배수관 '!R102</f>
        <v>0</v>
      </c>
      <c r="S102" s="1020">
        <f>'동부 배수관 '!S102+'중부 배수관'!S102+'서부 배수관 '!S102+'유성 배수관 '!S102+'대덕 배수관 '!S102</f>
        <v>0</v>
      </c>
      <c r="T102" s="1020">
        <f>'동부 배수관 '!T102+'중부 배수관'!T102+'서부 배수관 '!T102+'유성 배수관 '!T102+'대덕 배수관 '!T102</f>
        <v>0</v>
      </c>
      <c r="U102" s="1020">
        <f>'동부 배수관 '!U102+'중부 배수관'!U102+'서부 배수관 '!U102+'유성 배수관 '!U102+'대덕 배수관 '!U102</f>
        <v>0</v>
      </c>
      <c r="V102" s="1020">
        <f>'동부 배수관 '!V102+'중부 배수관'!V102+'서부 배수관 '!V102+'유성 배수관 '!V102+'대덕 배수관 '!V102</f>
        <v>0</v>
      </c>
      <c r="W102" s="1020">
        <f>'동부 배수관 '!W102+'중부 배수관'!W102+'서부 배수관 '!W102+'유성 배수관 '!W102+'대덕 배수관 '!W102</f>
        <v>0</v>
      </c>
      <c r="X102" s="1020">
        <f>'동부 배수관 '!X102+'중부 배수관'!X102+'서부 배수관 '!X102+'유성 배수관 '!X102+'대덕 배수관 '!X102</f>
        <v>0</v>
      </c>
      <c r="Y102" s="1020">
        <f>'동부 배수관 '!Y102+'중부 배수관'!Y102+'서부 배수관 '!Y102+'유성 배수관 '!Y102+'대덕 배수관 '!Y102</f>
        <v>0</v>
      </c>
      <c r="Z102" s="1020">
        <f>'동부 배수관 '!Z102+'중부 배수관'!Z102+'서부 배수관 '!Z102+'유성 배수관 '!Z102+'대덕 배수관 '!Z102</f>
        <v>0</v>
      </c>
      <c r="AA102" s="1020">
        <f>'동부 배수관 '!AA102+'중부 배수관'!AA102+'서부 배수관 '!AA102+'유성 배수관 '!AA102+'대덕 배수관 '!AA102</f>
        <v>0</v>
      </c>
      <c r="AB102" s="1020">
        <f>'동부 배수관 '!AB102+'중부 배수관'!AB102+'서부 배수관 '!AB102+'유성 배수관 '!AB102+'대덕 배수관 '!AB102</f>
        <v>0</v>
      </c>
      <c r="AC102" s="1020">
        <f>'동부 배수관 '!AC102+'중부 배수관'!AC102+'서부 배수관 '!AC102+'유성 배수관 '!AC102+'대덕 배수관 '!AC102</f>
        <v>0</v>
      </c>
      <c r="AD102" s="1020">
        <f>'동부 배수관 '!AD102+'중부 배수관'!AD102+'서부 배수관 '!AD102+'유성 배수관 '!AD102+'대덕 배수관 '!AD102</f>
        <v>0</v>
      </c>
      <c r="AE102" s="1020">
        <f>'동부 배수관 '!AE102+'중부 배수관'!AE102+'서부 배수관 '!AE102+'유성 배수관 '!AE102+'대덕 배수관 '!AE102</f>
        <v>0</v>
      </c>
      <c r="AF102" s="1020">
        <f>'동부 배수관 '!AF102+'중부 배수관'!AF102+'서부 배수관 '!AF102+'유성 배수관 '!AF102+'대덕 배수관 '!AF102</f>
        <v>0</v>
      </c>
      <c r="AG102" s="1020">
        <f>'동부 배수관 '!AG102+'중부 배수관'!AG102+'서부 배수관 '!AG102+'유성 배수관 '!AG102+'대덕 배수관 '!AG102</f>
        <v>0</v>
      </c>
      <c r="AH102" s="1020">
        <f>'동부 배수관 '!AH102+'중부 배수관'!AH102+'서부 배수관 '!AH102+'유성 배수관 '!AH102+'대덕 배수관 '!AH102</f>
        <v>0</v>
      </c>
      <c r="AI102" s="1020">
        <f>'동부 배수관 '!AI102+'중부 배수관'!AI102+'서부 배수관 '!AI102+'유성 배수관 '!AI102+'대덕 배수관 '!AI102</f>
        <v>0</v>
      </c>
      <c r="AJ102" s="1020">
        <f>'동부 배수관 '!AJ102+'중부 배수관'!AJ102+'서부 배수관 '!AJ102+'유성 배수관 '!AJ102+'대덕 배수관 '!AJ102</f>
        <v>0</v>
      </c>
      <c r="AK102" s="1020">
        <f>'동부 배수관 '!AK102+'중부 배수관'!AK102+'서부 배수관 '!AK102+'유성 배수관 '!AK102+'대덕 배수관 '!AK102</f>
        <v>0</v>
      </c>
    </row>
    <row r="103" spans="1:37" s="104" customFormat="1" ht="19.5" customHeight="1" x14ac:dyDescent="0.15">
      <c r="A103" s="3106">
        <v>600</v>
      </c>
      <c r="B103" s="854" t="s">
        <v>46</v>
      </c>
      <c r="C103" s="613">
        <f>SUM(D103:AK103)</f>
        <v>83329.200000000012</v>
      </c>
      <c r="D103" s="613">
        <f>SUM(D105:D110)</f>
        <v>4344.8</v>
      </c>
      <c r="E103" s="613">
        <f t="shared" ref="E103:AG103" si="33">SUM(E105:E110)</f>
        <v>946.45</v>
      </c>
      <c r="F103" s="613">
        <f t="shared" si="33"/>
        <v>2026.93</v>
      </c>
      <c r="G103" s="613">
        <f t="shared" si="33"/>
        <v>0</v>
      </c>
      <c r="H103" s="613">
        <f t="shared" si="33"/>
        <v>360.96</v>
      </c>
      <c r="I103" s="613">
        <f t="shared" si="33"/>
        <v>4648.6499999999996</v>
      </c>
      <c r="J103" s="613">
        <f t="shared" si="33"/>
        <v>5485.37</v>
      </c>
      <c r="K103" s="613">
        <f t="shared" si="33"/>
        <v>2812.04</v>
      </c>
      <c r="L103" s="613">
        <f t="shared" si="33"/>
        <v>334</v>
      </c>
      <c r="M103" s="613">
        <f t="shared" si="33"/>
        <v>710.25</v>
      </c>
      <c r="N103" s="613">
        <f t="shared" si="33"/>
        <v>7947.4599999999991</v>
      </c>
      <c r="O103" s="613">
        <f t="shared" si="33"/>
        <v>7806.21</v>
      </c>
      <c r="P103" s="613">
        <f t="shared" si="33"/>
        <v>3055.33</v>
      </c>
      <c r="Q103" s="613">
        <f t="shared" si="33"/>
        <v>1439.5200000000002</v>
      </c>
      <c r="R103" s="613">
        <f t="shared" si="33"/>
        <v>1951.6200000000001</v>
      </c>
      <c r="S103" s="613">
        <f t="shared" si="33"/>
        <v>5474.7699999999995</v>
      </c>
      <c r="T103" s="613">
        <f t="shared" si="33"/>
        <v>744.16</v>
      </c>
      <c r="U103" s="613">
        <f t="shared" si="33"/>
        <v>5752.0999999999995</v>
      </c>
      <c r="V103" s="613">
        <f t="shared" si="33"/>
        <v>3384.3</v>
      </c>
      <c r="W103" s="613">
        <f t="shared" si="33"/>
        <v>5594.15</v>
      </c>
      <c r="X103" s="613">
        <f t="shared" si="33"/>
        <v>2734.98</v>
      </c>
      <c r="Y103" s="613">
        <f t="shared" si="33"/>
        <v>1311.28</v>
      </c>
      <c r="Z103" s="613">
        <f t="shared" si="33"/>
        <v>1126.48</v>
      </c>
      <c r="AA103" s="613">
        <f t="shared" si="33"/>
        <v>1590.1</v>
      </c>
      <c r="AB103" s="613">
        <f t="shared" si="33"/>
        <v>1857.24</v>
      </c>
      <c r="AC103" s="613">
        <f t="shared" si="33"/>
        <v>403.3</v>
      </c>
      <c r="AD103" s="613">
        <f t="shared" si="33"/>
        <v>666.77</v>
      </c>
      <c r="AE103" s="613">
        <f t="shared" si="33"/>
        <v>1196.54</v>
      </c>
      <c r="AF103" s="613">
        <f t="shared" si="33"/>
        <v>0</v>
      </c>
      <c r="AG103" s="613">
        <f t="shared" si="33"/>
        <v>1611.3200000000002</v>
      </c>
      <c r="AH103" s="613">
        <f>SUM(AH105:AH110)</f>
        <v>5181.8899999999994</v>
      </c>
      <c r="AI103" s="613">
        <f>SUM(AI105:AI110)</f>
        <v>440.12</v>
      </c>
      <c r="AJ103" s="613">
        <f>SUM(AJ105:AJ110)</f>
        <v>0</v>
      </c>
      <c r="AK103" s="613">
        <f>SUM(AK105:AK110)</f>
        <v>390.11</v>
      </c>
    </row>
    <row r="104" spans="1:37" s="104" customFormat="1" ht="20.25" customHeight="1" x14ac:dyDescent="0.15">
      <c r="A104" s="3106"/>
      <c r="B104" s="1015" t="s">
        <v>793</v>
      </c>
      <c r="C104" s="1019">
        <f>SUM(D104:AK104)</f>
        <v>0</v>
      </c>
      <c r="D104" s="1020">
        <f>'동부 배수관 '!D104+'중부 배수관'!D104+'서부 배수관 '!D104+'유성 배수관 '!D104+'대덕 배수관 '!D104</f>
        <v>0</v>
      </c>
      <c r="E104" s="1020">
        <f>'동부 배수관 '!E104+'중부 배수관'!E104+'서부 배수관 '!E104+'유성 배수관 '!E104+'대덕 배수관 '!E104</f>
        <v>0</v>
      </c>
      <c r="F104" s="1020">
        <f>'동부 배수관 '!F104+'중부 배수관'!F104+'서부 배수관 '!F104+'유성 배수관 '!F104+'대덕 배수관 '!F104</f>
        <v>0</v>
      </c>
      <c r="G104" s="1020">
        <f>'동부 배수관 '!G104+'중부 배수관'!G104+'서부 배수관 '!G104+'유성 배수관 '!G104+'대덕 배수관 '!G104</f>
        <v>0</v>
      </c>
      <c r="H104" s="1020">
        <f>'동부 배수관 '!H104+'중부 배수관'!H104+'서부 배수관 '!H104+'유성 배수관 '!H104+'대덕 배수관 '!H104</f>
        <v>0</v>
      </c>
      <c r="I104" s="1020">
        <f>'동부 배수관 '!I104+'중부 배수관'!I104+'서부 배수관 '!I104+'유성 배수관 '!I104+'대덕 배수관 '!I104</f>
        <v>0</v>
      </c>
      <c r="J104" s="1020">
        <f>'동부 배수관 '!J104+'중부 배수관'!J104+'서부 배수관 '!J104+'유성 배수관 '!J104+'대덕 배수관 '!J104</f>
        <v>0</v>
      </c>
      <c r="K104" s="1020">
        <f>'동부 배수관 '!K104+'중부 배수관'!K104+'서부 배수관 '!K104+'유성 배수관 '!K104+'대덕 배수관 '!K104</f>
        <v>0</v>
      </c>
      <c r="L104" s="1020">
        <f>'동부 배수관 '!L104+'중부 배수관'!L104+'서부 배수관 '!L104+'유성 배수관 '!L104+'대덕 배수관 '!L104</f>
        <v>0</v>
      </c>
      <c r="M104" s="1020">
        <f>'동부 배수관 '!M104+'중부 배수관'!M104+'서부 배수관 '!M104+'유성 배수관 '!M104+'대덕 배수관 '!M104</f>
        <v>0</v>
      </c>
      <c r="N104" s="1020">
        <f>'동부 배수관 '!N104+'중부 배수관'!N104+'서부 배수관 '!N104+'유성 배수관 '!N104+'대덕 배수관 '!N104</f>
        <v>0</v>
      </c>
      <c r="O104" s="1020">
        <f>'동부 배수관 '!O104+'중부 배수관'!O104+'서부 배수관 '!O104+'유성 배수관 '!O104+'대덕 배수관 '!O104</f>
        <v>0</v>
      </c>
      <c r="P104" s="1020">
        <f>'동부 배수관 '!P104+'중부 배수관'!P104+'서부 배수관 '!P104+'유성 배수관 '!P104+'대덕 배수관 '!P104</f>
        <v>0</v>
      </c>
      <c r="Q104" s="1020">
        <f>'동부 배수관 '!Q104+'중부 배수관'!Q104+'서부 배수관 '!Q104+'유성 배수관 '!Q104+'대덕 배수관 '!Q104</f>
        <v>0</v>
      </c>
      <c r="R104" s="1020">
        <f>'동부 배수관 '!R104+'중부 배수관'!R104+'서부 배수관 '!R104+'유성 배수관 '!R104+'대덕 배수관 '!R104</f>
        <v>0</v>
      </c>
      <c r="S104" s="1020">
        <f>'동부 배수관 '!S104+'중부 배수관'!S104+'서부 배수관 '!S104+'유성 배수관 '!S104+'대덕 배수관 '!S104</f>
        <v>0</v>
      </c>
      <c r="T104" s="1020">
        <f>'동부 배수관 '!T104+'중부 배수관'!T104+'서부 배수관 '!T104+'유성 배수관 '!T104+'대덕 배수관 '!T104</f>
        <v>0</v>
      </c>
      <c r="U104" s="1020">
        <f>'동부 배수관 '!U104+'중부 배수관'!U104+'서부 배수관 '!U104+'유성 배수관 '!U104+'대덕 배수관 '!U104</f>
        <v>0</v>
      </c>
      <c r="V104" s="1020">
        <f>'동부 배수관 '!V104+'중부 배수관'!V104+'서부 배수관 '!V104+'유성 배수관 '!V104+'대덕 배수관 '!V104</f>
        <v>0</v>
      </c>
      <c r="W104" s="1020">
        <f>'동부 배수관 '!W104+'중부 배수관'!W104+'서부 배수관 '!W104+'유성 배수관 '!W104+'대덕 배수관 '!W104</f>
        <v>0</v>
      </c>
      <c r="X104" s="1020">
        <f>'동부 배수관 '!X104+'중부 배수관'!X104+'서부 배수관 '!X104+'유성 배수관 '!X104+'대덕 배수관 '!X104</f>
        <v>0</v>
      </c>
      <c r="Y104" s="1020">
        <f>'동부 배수관 '!Y104+'중부 배수관'!Y104+'서부 배수관 '!Y104+'유성 배수관 '!Y104+'대덕 배수관 '!Y104</f>
        <v>0</v>
      </c>
      <c r="Z104" s="1020">
        <f>'동부 배수관 '!Z104+'중부 배수관'!Z104+'서부 배수관 '!Z104+'유성 배수관 '!Z104+'대덕 배수관 '!Z104</f>
        <v>0</v>
      </c>
      <c r="AA104" s="1020">
        <f>'동부 배수관 '!AA104+'중부 배수관'!AA104+'서부 배수관 '!AA104+'유성 배수관 '!AA104+'대덕 배수관 '!AA104</f>
        <v>0</v>
      </c>
      <c r="AB104" s="1020">
        <f>'동부 배수관 '!AB104+'중부 배수관'!AB104+'서부 배수관 '!AB104+'유성 배수관 '!AB104+'대덕 배수관 '!AB104</f>
        <v>0</v>
      </c>
      <c r="AC104" s="1020">
        <f>'동부 배수관 '!AC104+'중부 배수관'!AC104+'서부 배수관 '!AC104+'유성 배수관 '!AC104+'대덕 배수관 '!AC104</f>
        <v>0</v>
      </c>
      <c r="AD104" s="1020">
        <f>'동부 배수관 '!AD104+'중부 배수관'!AD104+'서부 배수관 '!AD104+'유성 배수관 '!AD104+'대덕 배수관 '!AD104</f>
        <v>0</v>
      </c>
      <c r="AE104" s="1020">
        <f>'동부 배수관 '!AE104+'중부 배수관'!AE104+'서부 배수관 '!AE104+'유성 배수관 '!AE104+'대덕 배수관 '!AE104</f>
        <v>0</v>
      </c>
      <c r="AF104" s="1020">
        <f>'동부 배수관 '!AF104+'중부 배수관'!AF104+'서부 배수관 '!AF104+'유성 배수관 '!AF104+'대덕 배수관 '!AF104</f>
        <v>0</v>
      </c>
      <c r="AG104" s="1020">
        <f>'동부 배수관 '!AG104+'중부 배수관'!AG104+'서부 배수관 '!AG104+'유성 배수관 '!AG104+'대덕 배수관 '!AG104</f>
        <v>0</v>
      </c>
      <c r="AH104" s="1020">
        <f>'동부 배수관 '!AH104+'중부 배수관'!AH104+'서부 배수관 '!AH104+'유성 배수관 '!AH104+'대덕 배수관 '!AH104</f>
        <v>0</v>
      </c>
      <c r="AI104" s="1020">
        <f>'동부 배수관 '!AI104+'중부 배수관'!AI104+'서부 배수관 '!AI104+'유성 배수관 '!AI104+'대덕 배수관 '!AI104</f>
        <v>0</v>
      </c>
      <c r="AJ104" s="1020">
        <f>'동부 배수관 '!AJ104+'중부 배수관'!AJ104+'서부 배수관 '!AJ104+'유성 배수관 '!AJ104+'대덕 배수관 '!AJ104</f>
        <v>0</v>
      </c>
      <c r="AK104" s="1020">
        <f>'동부 배수관 '!AK104+'중부 배수관'!AK104+'서부 배수관 '!AK104+'유성 배수관 '!AK104+'대덕 배수관 '!AK104</f>
        <v>0</v>
      </c>
    </row>
    <row r="105" spans="1:37" s="104" customFormat="1" ht="20.25" customHeight="1" x14ac:dyDescent="0.15">
      <c r="A105" s="3106"/>
      <c r="B105" s="1015" t="s">
        <v>792</v>
      </c>
      <c r="C105" s="1019">
        <f t="shared" ref="C105:C111" si="34">SUM(D105:AK105)</f>
        <v>7924.62</v>
      </c>
      <c r="D105" s="1020">
        <f>'동부 배수관 '!D105+'중부 배수관'!D105+'서부 배수관 '!D105+'유성 배수관 '!D105+'대덕 배수관 '!D105</f>
        <v>2235.63</v>
      </c>
      <c r="E105" s="1020">
        <f>'동부 배수관 '!E105+'중부 배수관'!E105+'서부 배수관 '!E105+'유성 배수관 '!E105+'대덕 배수관 '!E105</f>
        <v>946.45</v>
      </c>
      <c r="F105" s="1020">
        <f>'동부 배수관 '!F105+'중부 배수관'!F105+'서부 배수관 '!F105+'유성 배수관 '!F105+'대덕 배수관 '!F105</f>
        <v>1983.8</v>
      </c>
      <c r="G105" s="1020">
        <f>'동부 배수관 '!G105+'중부 배수관'!G105+'서부 배수관 '!G105+'유성 배수관 '!G105+'대덕 배수관 '!G105</f>
        <v>0</v>
      </c>
      <c r="H105" s="1020">
        <f>'동부 배수관 '!H105+'중부 배수관'!H105+'서부 배수관 '!H105+'유성 배수관 '!H105+'대덕 배수관 '!H105</f>
        <v>0</v>
      </c>
      <c r="I105" s="1020">
        <f>'동부 배수관 '!I105+'중부 배수관'!I105+'서부 배수관 '!I105+'유성 배수관 '!I105+'대덕 배수관 '!I105</f>
        <v>0</v>
      </c>
      <c r="J105" s="1020">
        <f>'동부 배수관 '!J105+'중부 배수관'!J105+'서부 배수관 '!J105+'유성 배수관 '!J105+'대덕 배수관 '!J105</f>
        <v>0</v>
      </c>
      <c r="K105" s="1020">
        <f>'동부 배수관 '!K105+'중부 배수관'!K105+'서부 배수관 '!K105+'유성 배수관 '!K105+'대덕 배수관 '!K105</f>
        <v>0</v>
      </c>
      <c r="L105" s="1020">
        <f>'동부 배수관 '!L105+'중부 배수관'!L105+'서부 배수관 '!L105+'유성 배수관 '!L105+'대덕 배수관 '!L105</f>
        <v>0</v>
      </c>
      <c r="M105" s="1020">
        <f>'동부 배수관 '!M105+'중부 배수관'!M105+'서부 배수관 '!M105+'유성 배수관 '!M105+'대덕 배수관 '!M105</f>
        <v>0</v>
      </c>
      <c r="N105" s="1020">
        <f>'동부 배수관 '!N105+'중부 배수관'!N105+'서부 배수관 '!N105+'유성 배수관 '!N105+'대덕 배수관 '!N105</f>
        <v>0</v>
      </c>
      <c r="O105" s="1020">
        <f>'동부 배수관 '!O105+'중부 배수관'!O105+'서부 배수관 '!O105+'유성 배수관 '!O105+'대덕 배수관 '!O105</f>
        <v>0</v>
      </c>
      <c r="P105" s="1020">
        <f>'동부 배수관 '!P105+'중부 배수관'!P105+'서부 배수관 '!P105+'유성 배수관 '!P105+'대덕 배수관 '!P105</f>
        <v>0</v>
      </c>
      <c r="Q105" s="1020">
        <f>'동부 배수관 '!Q105+'중부 배수관'!Q105+'서부 배수관 '!Q105+'유성 배수관 '!Q105+'대덕 배수관 '!Q105</f>
        <v>0</v>
      </c>
      <c r="R105" s="1020">
        <f>'동부 배수관 '!R105+'중부 배수관'!R105+'서부 배수관 '!R105+'유성 배수관 '!R105+'대덕 배수관 '!R105</f>
        <v>0</v>
      </c>
      <c r="S105" s="1020">
        <f>'동부 배수관 '!S105+'중부 배수관'!S105+'서부 배수관 '!S105+'유성 배수관 '!S105+'대덕 배수관 '!S105</f>
        <v>227.92</v>
      </c>
      <c r="T105" s="1020">
        <f>'동부 배수관 '!T105+'중부 배수관'!T105+'서부 배수관 '!T105+'유성 배수관 '!T105+'대덕 배수관 '!T105</f>
        <v>0</v>
      </c>
      <c r="U105" s="1020">
        <f>'동부 배수관 '!U105+'중부 배수관'!U105+'서부 배수관 '!U105+'유성 배수관 '!U105+'대덕 배수관 '!U105</f>
        <v>0</v>
      </c>
      <c r="V105" s="1020">
        <f>'동부 배수관 '!V105+'중부 배수관'!V105+'서부 배수관 '!V105+'유성 배수관 '!V105+'대덕 배수관 '!V105</f>
        <v>0</v>
      </c>
      <c r="W105" s="1020">
        <f>'동부 배수관 '!W105+'중부 배수관'!W105+'서부 배수관 '!W105+'유성 배수관 '!W105+'대덕 배수관 '!W105</f>
        <v>54.4</v>
      </c>
      <c r="X105" s="1020">
        <f>'동부 배수관 '!X105+'중부 배수관'!X105+'서부 배수관 '!X105+'유성 배수관 '!X105+'대덕 배수관 '!X105</f>
        <v>0</v>
      </c>
      <c r="Y105" s="1020">
        <f>'동부 배수관 '!Y105+'중부 배수관'!Y105+'서부 배수관 '!Y105+'유성 배수관 '!Y105+'대덕 배수관 '!Y105</f>
        <v>0</v>
      </c>
      <c r="Z105" s="1020">
        <f>'동부 배수관 '!Z105+'중부 배수관'!Z105+'서부 배수관 '!Z105+'유성 배수관 '!Z105+'대덕 배수관 '!Z105</f>
        <v>0</v>
      </c>
      <c r="AA105" s="1020">
        <f>'동부 배수관 '!AA105+'중부 배수관'!AA105+'서부 배수관 '!AA105+'유성 배수관 '!AA105+'대덕 배수관 '!AA105</f>
        <v>0</v>
      </c>
      <c r="AB105" s="1020">
        <f>'동부 배수관 '!AB105+'중부 배수관'!AB105+'서부 배수관 '!AB105+'유성 배수관 '!AB105+'대덕 배수관 '!AB105</f>
        <v>0</v>
      </c>
      <c r="AC105" s="1020">
        <f>'동부 배수관 '!AC105+'중부 배수관'!AC105+'서부 배수관 '!AC105+'유성 배수관 '!AC105+'대덕 배수관 '!AC105</f>
        <v>0</v>
      </c>
      <c r="AD105" s="1020">
        <f>'동부 배수관 '!AD105+'중부 배수관'!AD105+'서부 배수관 '!AD105+'유성 배수관 '!AD105+'대덕 배수관 '!AD105</f>
        <v>0</v>
      </c>
      <c r="AE105" s="1020">
        <f>'동부 배수관 '!AE105+'중부 배수관'!AE105+'서부 배수관 '!AE105+'유성 배수관 '!AE105+'대덕 배수관 '!AE105</f>
        <v>0</v>
      </c>
      <c r="AF105" s="1020">
        <f>'동부 배수관 '!AF105+'중부 배수관'!AF105+'서부 배수관 '!AF105+'유성 배수관 '!AF105+'대덕 배수관 '!AF105</f>
        <v>0</v>
      </c>
      <c r="AG105" s="1020">
        <f>'동부 배수관 '!AG105+'중부 배수관'!AG105+'서부 배수관 '!AG105+'유성 배수관 '!AG105+'대덕 배수관 '!AG105</f>
        <v>24.71</v>
      </c>
      <c r="AH105" s="1020">
        <f>'동부 배수관 '!AH105+'중부 배수관'!AH105+'서부 배수관 '!AH105+'유성 배수관 '!AH105+'대덕 배수관 '!AH105</f>
        <v>2347.1799999999998</v>
      </c>
      <c r="AI105" s="1020">
        <f>'동부 배수관 '!AI105+'중부 배수관'!AI105+'서부 배수관 '!AI105+'유성 배수관 '!AI105+'대덕 배수관 '!AI105</f>
        <v>104.53</v>
      </c>
      <c r="AJ105" s="1020">
        <f>'동부 배수관 '!AJ105+'중부 배수관'!AJ105+'서부 배수관 '!AJ105+'유성 배수관 '!AJ105+'대덕 배수관 '!AJ105</f>
        <v>0</v>
      </c>
      <c r="AK105" s="1020">
        <f>'동부 배수관 '!AK105+'중부 배수관'!AK105+'서부 배수관 '!AK105+'유성 배수관 '!AK105+'대덕 배수관 '!AK105</f>
        <v>0</v>
      </c>
    </row>
    <row r="106" spans="1:37" s="104" customFormat="1" ht="20.25" customHeight="1" x14ac:dyDescent="0.15">
      <c r="A106" s="3106"/>
      <c r="B106" s="1015" t="s">
        <v>974</v>
      </c>
      <c r="C106" s="1019">
        <f t="shared" si="34"/>
        <v>56160.619999999981</v>
      </c>
      <c r="D106" s="1020">
        <f>'동부 배수관 '!D106+'중부 배수관'!D106+'서부 배수관 '!D106+'유성 배수관 '!D106+'대덕 배수관 '!D106</f>
        <v>0</v>
      </c>
      <c r="E106" s="1020">
        <f>'동부 배수관 '!E106+'중부 배수관'!E106+'서부 배수관 '!E106+'유성 배수관 '!E106+'대덕 배수관 '!E106</f>
        <v>0</v>
      </c>
      <c r="F106" s="1020">
        <f>'동부 배수관 '!F106+'중부 배수관'!F106+'서부 배수관 '!F106+'유성 배수관 '!F106+'대덕 배수관 '!F106</f>
        <v>0</v>
      </c>
      <c r="G106" s="1020">
        <f>'동부 배수관 '!G106+'중부 배수관'!G106+'서부 배수관 '!G106+'유성 배수관 '!G106+'대덕 배수관 '!G106</f>
        <v>0</v>
      </c>
      <c r="H106" s="1020">
        <f>'동부 배수관 '!H106+'중부 배수관'!H106+'서부 배수관 '!H106+'유성 배수관 '!H106+'대덕 배수관 '!H106</f>
        <v>360.96</v>
      </c>
      <c r="I106" s="1020">
        <f>'동부 배수관 '!I106+'중부 배수관'!I106+'서부 배수관 '!I106+'유성 배수관 '!I106+'대덕 배수관 '!I106</f>
        <v>3763.2999999999997</v>
      </c>
      <c r="J106" s="1020">
        <f>'동부 배수관 '!J106+'중부 배수관'!J106+'서부 배수관 '!J106+'유성 배수관 '!J106+'대덕 배수관 '!J106</f>
        <v>4709.76</v>
      </c>
      <c r="K106" s="1020">
        <f>'동부 배수관 '!K106+'중부 배수관'!K106+'서부 배수관 '!K106+'유성 배수관 '!K106+'대덕 배수관 '!K106</f>
        <v>2422.98</v>
      </c>
      <c r="L106" s="1020">
        <f>'동부 배수관 '!L106+'중부 배수관'!L106+'서부 배수관 '!L106+'유성 배수관 '!L106+'대덕 배수관 '!L106</f>
        <v>333.32</v>
      </c>
      <c r="M106" s="1020">
        <f>'동부 배수관 '!M106+'중부 배수관'!M106+'서부 배수관 '!M106+'유성 배수관 '!M106+'대덕 배수관 '!M106</f>
        <v>470.87</v>
      </c>
      <c r="N106" s="1020">
        <f>'동부 배수관 '!N106+'중부 배수관'!N106+'서부 배수관 '!N106+'유성 배수관 '!N106+'대덕 배수관 '!N106</f>
        <v>7864.23</v>
      </c>
      <c r="O106" s="1020">
        <f>'동부 배수관 '!O106+'중부 배수관'!O106+'서부 배수관 '!O106+'유성 배수관 '!O106+'대덕 배수관 '!O106</f>
        <v>7794.45</v>
      </c>
      <c r="P106" s="1020">
        <f>'동부 배수관 '!P106+'중부 배수관'!P106+'서부 배수관 '!P106+'유성 배수관 '!P106+'대덕 배수관 '!P106</f>
        <v>2683.6</v>
      </c>
      <c r="Q106" s="1020">
        <f>'동부 배수관 '!Q106+'중부 배수관'!Q106+'서부 배수관 '!Q106+'유성 배수관 '!Q106+'대덕 배수관 '!Q106</f>
        <v>1375.5900000000001</v>
      </c>
      <c r="R106" s="1020">
        <f>'동부 배수관 '!R106+'중부 배수관'!R106+'서부 배수관 '!R106+'유성 배수관 '!R106+'대덕 배수관 '!R106</f>
        <v>1949.8600000000001</v>
      </c>
      <c r="S106" s="1020">
        <f>'동부 배수관 '!S106+'중부 배수관'!S106+'서부 배수관 '!S106+'유성 배수관 '!S106+'대덕 배수관 '!S106</f>
        <v>5216.32</v>
      </c>
      <c r="T106" s="1020">
        <f>'동부 배수관 '!T106+'중부 배수관'!T106+'서부 배수관 '!T106+'유성 배수관 '!T106+'대덕 배수관 '!T106</f>
        <v>352.13</v>
      </c>
      <c r="U106" s="1020">
        <f>'동부 배수관 '!U106+'중부 배수관'!U106+'서부 배수관 '!U106+'유성 배수관 '!U106+'대덕 배수관 '!U106</f>
        <v>5752.0999999999995</v>
      </c>
      <c r="V106" s="1020">
        <f>'동부 배수관 '!V106+'중부 배수관'!V106+'서부 배수관 '!V106+'유성 배수관 '!V106+'대덕 배수관 '!V106</f>
        <v>2400.9300000000003</v>
      </c>
      <c r="W106" s="1020">
        <f>'동부 배수관 '!W106+'중부 배수관'!W106+'서부 배수관 '!W106+'유성 배수관 '!W106+'대덕 배수관 '!W106</f>
        <v>72.709999999999994</v>
      </c>
      <c r="X106" s="1020">
        <f>'동부 배수관 '!X106+'중부 배수관'!X106+'서부 배수관 '!X106+'유성 배수관 '!X106+'대덕 배수관 '!X106</f>
        <v>985.17000000000007</v>
      </c>
      <c r="Y106" s="1020">
        <f>'동부 배수관 '!Y106+'중부 배수관'!Y106+'서부 배수관 '!Y106+'유성 배수관 '!Y106+'대덕 배수관 '!Y106</f>
        <v>89.31</v>
      </c>
      <c r="Z106" s="1020">
        <f>'동부 배수관 '!Z106+'중부 배수관'!Z106+'서부 배수관 '!Z106+'유성 배수관 '!Z106+'대덕 배수관 '!Z106</f>
        <v>1126.48</v>
      </c>
      <c r="AA106" s="1020">
        <f>'동부 배수관 '!AA106+'중부 배수관'!AA106+'서부 배수관 '!AA106+'유성 배수관 '!AA106+'대덕 배수관 '!AA106</f>
        <v>1590.1</v>
      </c>
      <c r="AB106" s="1020">
        <f>'동부 배수관 '!AB106+'중부 배수관'!AB106+'서부 배수관 '!AB106+'유성 배수관 '!AB106+'대덕 배수관 '!AB106</f>
        <v>25.51</v>
      </c>
      <c r="AC106" s="1020">
        <f>'동부 배수관 '!AC106+'중부 배수관'!AC106+'서부 배수관 '!AC106+'유성 배수관 '!AC106+'대덕 배수관 '!AC106</f>
        <v>87.95</v>
      </c>
      <c r="AD106" s="1020">
        <f>'동부 배수관 '!AD106+'중부 배수관'!AD106+'서부 배수관 '!AD106+'유성 배수관 '!AD106+'대덕 배수관 '!AD106</f>
        <v>666.77</v>
      </c>
      <c r="AE106" s="1020">
        <f>'동부 배수관 '!AE106+'중부 배수관'!AE106+'서부 배수관 '!AE106+'유성 배수관 '!AE106+'대덕 배수관 '!AE106</f>
        <v>1196.54</v>
      </c>
      <c r="AF106" s="1020">
        <f>'동부 배수관 '!AF106+'중부 배수관'!AF106+'서부 배수관 '!AF106+'유성 배수관 '!AF106+'대덕 배수관 '!AF106</f>
        <v>0</v>
      </c>
      <c r="AG106" s="1020">
        <f>'동부 배수관 '!AG106+'중부 배수관'!AG106+'서부 배수관 '!AG106+'유성 배수관 '!AG106+'대덕 배수관 '!AG106</f>
        <v>1049.67</v>
      </c>
      <c r="AH106" s="1020">
        <f>'동부 배수관 '!AH106+'중부 배수관'!AH106+'서부 배수관 '!AH106+'유성 배수관 '!AH106+'대덕 배수관 '!AH106</f>
        <v>1094.31</v>
      </c>
      <c r="AI106" s="1020">
        <f>'동부 배수관 '!AI106+'중부 배수관'!AI106+'서부 배수관 '!AI106+'유성 배수관 '!AI106+'대덕 배수관 '!AI106</f>
        <v>335.59</v>
      </c>
      <c r="AJ106" s="1020">
        <f>'동부 배수관 '!AJ106+'중부 배수관'!AJ106+'서부 배수관 '!AJ106+'유성 배수관 '!AJ106+'대덕 배수관 '!AJ106</f>
        <v>0</v>
      </c>
      <c r="AK106" s="1020">
        <f>'동부 배수관 '!AK106+'중부 배수관'!AK106+'서부 배수관 '!AK106+'유성 배수관 '!AK106+'대덕 배수관 '!AK106</f>
        <v>390.11</v>
      </c>
    </row>
    <row r="107" spans="1:37" s="104" customFormat="1" ht="20.25" customHeight="1" x14ac:dyDescent="0.15">
      <c r="A107" s="3106"/>
      <c r="B107" s="1015" t="s">
        <v>345</v>
      </c>
      <c r="C107" s="1019">
        <f t="shared" si="34"/>
        <v>19243.96</v>
      </c>
      <c r="D107" s="1020">
        <f>'동부 배수관 '!D107+'중부 배수관'!D107+'서부 배수관 '!D107+'유성 배수관 '!D107+'대덕 배수관 '!D107</f>
        <v>2109.17</v>
      </c>
      <c r="E107" s="1020">
        <f>'동부 배수관 '!E107+'중부 배수관'!E107+'서부 배수관 '!E107+'유성 배수관 '!E107+'대덕 배수관 '!E107</f>
        <v>0</v>
      </c>
      <c r="F107" s="1020">
        <f>'동부 배수관 '!F107+'중부 배수관'!F107+'서부 배수관 '!F107+'유성 배수관 '!F107+'대덕 배수관 '!F107</f>
        <v>43.13</v>
      </c>
      <c r="G107" s="1020">
        <f>'동부 배수관 '!G107+'중부 배수관'!G107+'서부 배수관 '!G107+'유성 배수관 '!G107+'대덕 배수관 '!G107</f>
        <v>0</v>
      </c>
      <c r="H107" s="1020">
        <f>'동부 배수관 '!H107+'중부 배수관'!H107+'서부 배수관 '!H107+'유성 배수관 '!H107+'대덕 배수관 '!H107</f>
        <v>0</v>
      </c>
      <c r="I107" s="1020">
        <f>'동부 배수관 '!I107+'중부 배수관'!I107+'서부 배수관 '!I107+'유성 배수관 '!I107+'대덕 배수관 '!I107</f>
        <v>885.35</v>
      </c>
      <c r="J107" s="1020">
        <f>'동부 배수관 '!J107+'중부 배수관'!J107+'서부 배수관 '!J107+'유성 배수관 '!J107+'대덕 배수관 '!J107</f>
        <v>775.6099999999999</v>
      </c>
      <c r="K107" s="1020">
        <f>'동부 배수관 '!K107+'중부 배수관'!K107+'서부 배수관 '!K107+'유성 배수관 '!K107+'대덕 배수관 '!K107</f>
        <v>389.06000000000006</v>
      </c>
      <c r="L107" s="1020">
        <f>'동부 배수관 '!L107+'중부 배수관'!L107+'서부 배수관 '!L107+'유성 배수관 '!L107+'대덕 배수관 '!L107</f>
        <v>0.68</v>
      </c>
      <c r="M107" s="1020">
        <f>'동부 배수관 '!M107+'중부 배수관'!M107+'서부 배수관 '!M107+'유성 배수관 '!M107+'대덕 배수관 '!M107</f>
        <v>239.38</v>
      </c>
      <c r="N107" s="1020">
        <f>'동부 배수관 '!N107+'중부 배수관'!N107+'서부 배수관 '!N107+'유성 배수관 '!N107+'대덕 배수관 '!N107</f>
        <v>83.23</v>
      </c>
      <c r="O107" s="1020">
        <f>'동부 배수관 '!O107+'중부 배수관'!O107+'서부 배수관 '!O107+'유성 배수관 '!O107+'대덕 배수관 '!O107</f>
        <v>11.760000000000002</v>
      </c>
      <c r="P107" s="1020">
        <f>'동부 배수관 '!P107+'중부 배수관'!P107+'서부 배수관 '!P107+'유성 배수관 '!P107+'대덕 배수관 '!P107</f>
        <v>371.73</v>
      </c>
      <c r="Q107" s="1020">
        <f>'동부 배수관 '!Q107+'중부 배수관'!Q107+'서부 배수관 '!Q107+'유성 배수관 '!Q107+'대덕 배수관 '!Q107</f>
        <v>63.93</v>
      </c>
      <c r="R107" s="1020">
        <f>'동부 배수관 '!R107+'중부 배수관'!R107+'서부 배수관 '!R107+'유성 배수관 '!R107+'대덕 배수관 '!R107</f>
        <v>1.76</v>
      </c>
      <c r="S107" s="1020">
        <f>'동부 배수관 '!S107+'중부 배수관'!S107+'서부 배수관 '!S107+'유성 배수관 '!S107+'대덕 배수관 '!S107</f>
        <v>30.53</v>
      </c>
      <c r="T107" s="1020">
        <f>'동부 배수관 '!T107+'중부 배수관'!T107+'서부 배수관 '!T107+'유성 배수관 '!T107+'대덕 배수관 '!T107</f>
        <v>392.03</v>
      </c>
      <c r="U107" s="1020">
        <f>'동부 배수관 '!U107+'중부 배수관'!U107+'서부 배수관 '!U107+'유성 배수관 '!U107+'대덕 배수관 '!U107</f>
        <v>0</v>
      </c>
      <c r="V107" s="1020">
        <f>'동부 배수관 '!V107+'중부 배수관'!V107+'서부 배수관 '!V107+'유성 배수관 '!V107+'대덕 배수관 '!V107</f>
        <v>983.36999999999989</v>
      </c>
      <c r="W107" s="1020">
        <f>'동부 배수관 '!W107+'중부 배수관'!W107+'서부 배수관 '!W107+'유성 배수관 '!W107+'대덕 배수관 '!W107</f>
        <v>5467.04</v>
      </c>
      <c r="X107" s="1020">
        <f>'동부 배수관 '!X107+'중부 배수관'!X107+'서부 배수관 '!X107+'유성 배수관 '!X107+'대덕 배수관 '!X107</f>
        <v>1749.81</v>
      </c>
      <c r="Y107" s="1020">
        <f>'동부 배수관 '!Y107+'중부 배수관'!Y107+'서부 배수관 '!Y107+'유성 배수관 '!Y107+'대덕 배수관 '!Y107</f>
        <v>1221.97</v>
      </c>
      <c r="Z107" s="1020">
        <f>'동부 배수관 '!Z107+'중부 배수관'!Z107+'서부 배수관 '!Z107+'유성 배수관 '!Z107+'대덕 배수관 '!Z107</f>
        <v>0</v>
      </c>
      <c r="AA107" s="1020">
        <f>'동부 배수관 '!AA107+'중부 배수관'!AA107+'서부 배수관 '!AA107+'유성 배수관 '!AA107+'대덕 배수관 '!AA107</f>
        <v>0</v>
      </c>
      <c r="AB107" s="1020">
        <f>'동부 배수관 '!AB107+'중부 배수관'!AB107+'서부 배수관 '!AB107+'유성 배수관 '!AB107+'대덕 배수관 '!AB107</f>
        <v>1831.73</v>
      </c>
      <c r="AC107" s="1020">
        <f>'동부 배수관 '!AC107+'중부 배수관'!AC107+'서부 배수관 '!AC107+'유성 배수관 '!AC107+'대덕 배수관 '!AC107</f>
        <v>315.35000000000002</v>
      </c>
      <c r="AD107" s="1020">
        <f>'동부 배수관 '!AD107+'중부 배수관'!AD107+'서부 배수관 '!AD107+'유성 배수관 '!AD107+'대덕 배수관 '!AD107</f>
        <v>0</v>
      </c>
      <c r="AE107" s="1020">
        <f>'동부 배수관 '!AE107+'중부 배수관'!AE107+'서부 배수관 '!AE107+'유성 배수관 '!AE107+'대덕 배수관 '!AE107</f>
        <v>0</v>
      </c>
      <c r="AF107" s="1020">
        <f>'동부 배수관 '!AF107+'중부 배수관'!AF107+'서부 배수관 '!AF107+'유성 배수관 '!AF107+'대덕 배수관 '!AF107</f>
        <v>0</v>
      </c>
      <c r="AG107" s="1020">
        <f>'동부 배수관 '!AG107+'중부 배수관'!AG107+'서부 배수관 '!AG107+'유성 배수관 '!AG107+'대덕 배수관 '!AG107</f>
        <v>536.93999999999994</v>
      </c>
      <c r="AH107" s="1020">
        <f>'동부 배수관 '!AH107+'중부 배수관'!AH107+'서부 배수관 '!AH107+'유성 배수관 '!AH107+'대덕 배수관 '!AH107</f>
        <v>1740.3999999999999</v>
      </c>
      <c r="AI107" s="1020">
        <f>'동부 배수관 '!AI107+'중부 배수관'!AI107+'서부 배수관 '!AI107+'유성 배수관 '!AI107+'대덕 배수관 '!AI107</f>
        <v>0</v>
      </c>
      <c r="AJ107" s="1020">
        <f>'동부 배수관 '!AJ107+'중부 배수관'!AJ107+'서부 배수관 '!AJ107+'유성 배수관 '!AJ107+'대덕 배수관 '!AJ107</f>
        <v>0</v>
      </c>
      <c r="AK107" s="1020">
        <f>'동부 배수관 '!AK107+'중부 배수관'!AK107+'서부 배수관 '!AK107+'유성 배수관 '!AK107+'대덕 배수관 '!AK107</f>
        <v>0</v>
      </c>
    </row>
    <row r="108" spans="1:37" s="104" customFormat="1" ht="20.25" customHeight="1" x14ac:dyDescent="0.15">
      <c r="A108" s="3106"/>
      <c r="B108" s="1017" t="s">
        <v>283</v>
      </c>
      <c r="C108" s="1019">
        <f t="shared" si="34"/>
        <v>0</v>
      </c>
      <c r="D108" s="1020">
        <f>'동부 배수관 '!D108+'중부 배수관'!D108+'서부 배수관 '!D108+'유성 배수관 '!D108+'대덕 배수관 '!D108</f>
        <v>0</v>
      </c>
      <c r="E108" s="1020">
        <f>'동부 배수관 '!E108+'중부 배수관'!E108+'서부 배수관 '!E108+'유성 배수관 '!E108+'대덕 배수관 '!E108</f>
        <v>0</v>
      </c>
      <c r="F108" s="1020">
        <f>'동부 배수관 '!F108+'중부 배수관'!F108+'서부 배수관 '!F108+'유성 배수관 '!F108+'대덕 배수관 '!F108</f>
        <v>0</v>
      </c>
      <c r="G108" s="1020">
        <f>'동부 배수관 '!G108+'중부 배수관'!G108+'서부 배수관 '!G108+'유성 배수관 '!G108+'대덕 배수관 '!G108</f>
        <v>0</v>
      </c>
      <c r="H108" s="1020">
        <f>'동부 배수관 '!H108+'중부 배수관'!H108+'서부 배수관 '!H108+'유성 배수관 '!H108+'대덕 배수관 '!H108</f>
        <v>0</v>
      </c>
      <c r="I108" s="1020">
        <f>'동부 배수관 '!I108+'중부 배수관'!I108+'서부 배수관 '!I108+'유성 배수관 '!I108+'대덕 배수관 '!I108</f>
        <v>0</v>
      </c>
      <c r="J108" s="1020">
        <f>'동부 배수관 '!J108+'중부 배수관'!J108+'서부 배수관 '!J108+'유성 배수관 '!J108+'대덕 배수관 '!J108</f>
        <v>0</v>
      </c>
      <c r="K108" s="1020">
        <f>'동부 배수관 '!K108+'중부 배수관'!K108+'서부 배수관 '!K108+'유성 배수관 '!K108+'대덕 배수관 '!K108</f>
        <v>0</v>
      </c>
      <c r="L108" s="1020">
        <f>'동부 배수관 '!L108+'중부 배수관'!L108+'서부 배수관 '!L108+'유성 배수관 '!L108+'대덕 배수관 '!L108</f>
        <v>0</v>
      </c>
      <c r="M108" s="1020">
        <f>'동부 배수관 '!M108+'중부 배수관'!M108+'서부 배수관 '!M108+'유성 배수관 '!M108+'대덕 배수관 '!M108</f>
        <v>0</v>
      </c>
      <c r="N108" s="1020">
        <f>'동부 배수관 '!N108+'중부 배수관'!N108+'서부 배수관 '!N108+'유성 배수관 '!N108+'대덕 배수관 '!N108</f>
        <v>0</v>
      </c>
      <c r="O108" s="1020">
        <f>'동부 배수관 '!O108+'중부 배수관'!O108+'서부 배수관 '!O108+'유성 배수관 '!O108+'대덕 배수관 '!O108</f>
        <v>0</v>
      </c>
      <c r="P108" s="1020">
        <f>'동부 배수관 '!P108+'중부 배수관'!P108+'서부 배수관 '!P108+'유성 배수관 '!P108+'대덕 배수관 '!P108</f>
        <v>0</v>
      </c>
      <c r="Q108" s="1020">
        <f>'동부 배수관 '!Q108+'중부 배수관'!Q108+'서부 배수관 '!Q108+'유성 배수관 '!Q108+'대덕 배수관 '!Q108</f>
        <v>0</v>
      </c>
      <c r="R108" s="1020">
        <f>'동부 배수관 '!R108+'중부 배수관'!R108+'서부 배수관 '!R108+'유성 배수관 '!R108+'대덕 배수관 '!R108</f>
        <v>0</v>
      </c>
      <c r="S108" s="1020">
        <f>'동부 배수관 '!S108+'중부 배수관'!S108+'서부 배수관 '!S108+'유성 배수관 '!S108+'대덕 배수관 '!S108</f>
        <v>0</v>
      </c>
      <c r="T108" s="1020">
        <f>'동부 배수관 '!T108+'중부 배수관'!T108+'서부 배수관 '!T108+'유성 배수관 '!T108+'대덕 배수관 '!T108</f>
        <v>0</v>
      </c>
      <c r="U108" s="1020">
        <f>'동부 배수관 '!U108+'중부 배수관'!U108+'서부 배수관 '!U108+'유성 배수관 '!U108+'대덕 배수관 '!U108</f>
        <v>0</v>
      </c>
      <c r="V108" s="1020">
        <f>'동부 배수관 '!V108+'중부 배수관'!V108+'서부 배수관 '!V108+'유성 배수관 '!V108+'대덕 배수관 '!V108</f>
        <v>0</v>
      </c>
      <c r="W108" s="1020">
        <f>'동부 배수관 '!W108+'중부 배수관'!W108+'서부 배수관 '!W108+'유성 배수관 '!W108+'대덕 배수관 '!W108</f>
        <v>0</v>
      </c>
      <c r="X108" s="1020">
        <f>'동부 배수관 '!X108+'중부 배수관'!X108+'서부 배수관 '!X108+'유성 배수관 '!X108+'대덕 배수관 '!X108</f>
        <v>0</v>
      </c>
      <c r="Y108" s="1020">
        <f>'동부 배수관 '!Y108+'중부 배수관'!Y108+'서부 배수관 '!Y108+'유성 배수관 '!Y108+'대덕 배수관 '!Y108</f>
        <v>0</v>
      </c>
      <c r="Z108" s="1020">
        <f>'동부 배수관 '!Z108+'중부 배수관'!Z108+'서부 배수관 '!Z108+'유성 배수관 '!Z108+'대덕 배수관 '!Z108</f>
        <v>0</v>
      </c>
      <c r="AA108" s="1020">
        <f>'동부 배수관 '!AA108+'중부 배수관'!AA108+'서부 배수관 '!AA108+'유성 배수관 '!AA108+'대덕 배수관 '!AA108</f>
        <v>0</v>
      </c>
      <c r="AB108" s="1020">
        <f>'동부 배수관 '!AB108+'중부 배수관'!AB108+'서부 배수관 '!AB108+'유성 배수관 '!AB108+'대덕 배수관 '!AB108</f>
        <v>0</v>
      </c>
      <c r="AC108" s="1020">
        <f>'동부 배수관 '!AC108+'중부 배수관'!AC108+'서부 배수관 '!AC108+'유성 배수관 '!AC108+'대덕 배수관 '!AC108</f>
        <v>0</v>
      </c>
      <c r="AD108" s="1020">
        <f>'동부 배수관 '!AD108+'중부 배수관'!AD108+'서부 배수관 '!AD108+'유성 배수관 '!AD108+'대덕 배수관 '!AD108</f>
        <v>0</v>
      </c>
      <c r="AE108" s="1020">
        <f>'동부 배수관 '!AE108+'중부 배수관'!AE108+'서부 배수관 '!AE108+'유성 배수관 '!AE108+'대덕 배수관 '!AE108</f>
        <v>0</v>
      </c>
      <c r="AF108" s="1020">
        <f>'동부 배수관 '!AF108+'중부 배수관'!AF108+'서부 배수관 '!AF108+'유성 배수관 '!AF108+'대덕 배수관 '!AF108</f>
        <v>0</v>
      </c>
      <c r="AG108" s="1020">
        <f>'동부 배수관 '!AG108+'중부 배수관'!AG108+'서부 배수관 '!AG108+'유성 배수관 '!AG108+'대덕 배수관 '!AG108</f>
        <v>0</v>
      </c>
      <c r="AH108" s="1020">
        <f>'동부 배수관 '!AH108+'중부 배수관'!AH108+'서부 배수관 '!AH108+'유성 배수관 '!AH108+'대덕 배수관 '!AH108</f>
        <v>0</v>
      </c>
      <c r="AI108" s="1020">
        <f>'동부 배수관 '!AI108+'중부 배수관'!AI108+'서부 배수관 '!AI108+'유성 배수관 '!AI108+'대덕 배수관 '!AI108</f>
        <v>0</v>
      </c>
      <c r="AJ108" s="1020">
        <f>'동부 배수관 '!AJ108+'중부 배수관'!AJ108+'서부 배수관 '!AJ108+'유성 배수관 '!AJ108+'대덕 배수관 '!AJ108</f>
        <v>0</v>
      </c>
      <c r="AK108" s="1020">
        <f>'동부 배수관 '!AK108+'중부 배수관'!AK108+'서부 배수관 '!AK108+'유성 배수관 '!AK108+'대덕 배수관 '!AK108</f>
        <v>0</v>
      </c>
    </row>
    <row r="109" spans="1:37" s="104" customFormat="1" ht="20.25" customHeight="1" x14ac:dyDescent="0.15">
      <c r="A109" s="3106"/>
      <c r="B109" s="1017" t="s">
        <v>284</v>
      </c>
      <c r="C109" s="1019">
        <f t="shared" si="34"/>
        <v>0</v>
      </c>
      <c r="D109" s="1020">
        <f>'동부 배수관 '!D109+'중부 배수관'!D109+'서부 배수관 '!D109+'유성 배수관 '!D109+'대덕 배수관 '!D109</f>
        <v>0</v>
      </c>
      <c r="E109" s="1020">
        <f>'동부 배수관 '!E109+'중부 배수관'!E109+'서부 배수관 '!E109+'유성 배수관 '!E109+'대덕 배수관 '!E109</f>
        <v>0</v>
      </c>
      <c r="F109" s="1020">
        <f>'동부 배수관 '!F109+'중부 배수관'!F109+'서부 배수관 '!F109+'유성 배수관 '!F109+'대덕 배수관 '!F109</f>
        <v>0</v>
      </c>
      <c r="G109" s="1020">
        <f>'동부 배수관 '!G109+'중부 배수관'!G109+'서부 배수관 '!G109+'유성 배수관 '!G109+'대덕 배수관 '!G109</f>
        <v>0</v>
      </c>
      <c r="H109" s="1020">
        <f>'동부 배수관 '!H109+'중부 배수관'!H109+'서부 배수관 '!H109+'유성 배수관 '!H109+'대덕 배수관 '!H109</f>
        <v>0</v>
      </c>
      <c r="I109" s="1020">
        <f>'동부 배수관 '!I109+'중부 배수관'!I109+'서부 배수관 '!I109+'유성 배수관 '!I109+'대덕 배수관 '!I109</f>
        <v>0</v>
      </c>
      <c r="J109" s="1020">
        <f>'동부 배수관 '!J109+'중부 배수관'!J109+'서부 배수관 '!J109+'유성 배수관 '!J109+'대덕 배수관 '!J109</f>
        <v>0</v>
      </c>
      <c r="K109" s="1020">
        <f>'동부 배수관 '!K109+'중부 배수관'!K109+'서부 배수관 '!K109+'유성 배수관 '!K109+'대덕 배수관 '!K109</f>
        <v>0</v>
      </c>
      <c r="L109" s="1020">
        <f>'동부 배수관 '!L109+'중부 배수관'!L109+'서부 배수관 '!L109+'유성 배수관 '!L109+'대덕 배수관 '!L109</f>
        <v>0</v>
      </c>
      <c r="M109" s="1020">
        <f>'동부 배수관 '!M109+'중부 배수관'!M109+'서부 배수관 '!M109+'유성 배수관 '!M109+'대덕 배수관 '!M109</f>
        <v>0</v>
      </c>
      <c r="N109" s="1020">
        <f>'동부 배수관 '!N109+'중부 배수관'!N109+'서부 배수관 '!N109+'유성 배수관 '!N109+'대덕 배수관 '!N109</f>
        <v>0</v>
      </c>
      <c r="O109" s="1020">
        <f>'동부 배수관 '!O109+'중부 배수관'!O109+'서부 배수관 '!O109+'유성 배수관 '!O109+'대덕 배수관 '!O109</f>
        <v>0</v>
      </c>
      <c r="P109" s="1020">
        <f>'동부 배수관 '!P109+'중부 배수관'!P109+'서부 배수관 '!P109+'유성 배수관 '!P109+'대덕 배수관 '!P109</f>
        <v>0</v>
      </c>
      <c r="Q109" s="1020">
        <f>'동부 배수관 '!Q109+'중부 배수관'!Q109+'서부 배수관 '!Q109+'유성 배수관 '!Q109+'대덕 배수관 '!Q109</f>
        <v>0</v>
      </c>
      <c r="R109" s="1020">
        <f>'동부 배수관 '!R109+'중부 배수관'!R109+'서부 배수관 '!R109+'유성 배수관 '!R109+'대덕 배수관 '!R109</f>
        <v>0</v>
      </c>
      <c r="S109" s="1020">
        <f>'동부 배수관 '!S109+'중부 배수관'!S109+'서부 배수관 '!S109+'유성 배수관 '!S109+'대덕 배수관 '!S109</f>
        <v>0</v>
      </c>
      <c r="T109" s="1020">
        <f>'동부 배수관 '!T109+'중부 배수관'!T109+'서부 배수관 '!T109+'유성 배수관 '!T109+'대덕 배수관 '!T109</f>
        <v>0</v>
      </c>
      <c r="U109" s="1020">
        <f>'동부 배수관 '!U109+'중부 배수관'!U109+'서부 배수관 '!U109+'유성 배수관 '!U109+'대덕 배수관 '!U109</f>
        <v>0</v>
      </c>
      <c r="V109" s="1020">
        <f>'동부 배수관 '!V109+'중부 배수관'!V109+'서부 배수관 '!V109+'유성 배수관 '!V109+'대덕 배수관 '!V109</f>
        <v>0</v>
      </c>
      <c r="W109" s="1020">
        <f>'동부 배수관 '!W109+'중부 배수관'!W109+'서부 배수관 '!W109+'유성 배수관 '!W109+'대덕 배수관 '!W109</f>
        <v>0</v>
      </c>
      <c r="X109" s="1020">
        <f>'동부 배수관 '!X109+'중부 배수관'!X109+'서부 배수관 '!X109+'유성 배수관 '!X109+'대덕 배수관 '!X109</f>
        <v>0</v>
      </c>
      <c r="Y109" s="1020">
        <f>'동부 배수관 '!Y109+'중부 배수관'!Y109+'서부 배수관 '!Y109+'유성 배수관 '!Y109+'대덕 배수관 '!Y109</f>
        <v>0</v>
      </c>
      <c r="Z109" s="1020">
        <f>'동부 배수관 '!Z109+'중부 배수관'!Z109+'서부 배수관 '!Z109+'유성 배수관 '!Z109+'대덕 배수관 '!Z109</f>
        <v>0</v>
      </c>
      <c r="AA109" s="1020">
        <f>'동부 배수관 '!AA109+'중부 배수관'!AA109+'서부 배수관 '!AA109+'유성 배수관 '!AA109+'대덕 배수관 '!AA109</f>
        <v>0</v>
      </c>
      <c r="AB109" s="1020">
        <f>'동부 배수관 '!AB109+'중부 배수관'!AB109+'서부 배수관 '!AB109+'유성 배수관 '!AB109+'대덕 배수관 '!AB109</f>
        <v>0</v>
      </c>
      <c r="AC109" s="1020">
        <f>'동부 배수관 '!AC109+'중부 배수관'!AC109+'서부 배수관 '!AC109+'유성 배수관 '!AC109+'대덕 배수관 '!AC109</f>
        <v>0</v>
      </c>
      <c r="AD109" s="1020">
        <f>'동부 배수관 '!AD109+'중부 배수관'!AD109+'서부 배수관 '!AD109+'유성 배수관 '!AD109+'대덕 배수관 '!AD109</f>
        <v>0</v>
      </c>
      <c r="AE109" s="1020">
        <f>'동부 배수관 '!AE109+'중부 배수관'!AE109+'서부 배수관 '!AE109+'유성 배수관 '!AE109+'대덕 배수관 '!AE109</f>
        <v>0</v>
      </c>
      <c r="AF109" s="1020">
        <f>'동부 배수관 '!AF109+'중부 배수관'!AF109+'서부 배수관 '!AF109+'유성 배수관 '!AF109+'대덕 배수관 '!AF109</f>
        <v>0</v>
      </c>
      <c r="AG109" s="1020">
        <f>'동부 배수관 '!AG109+'중부 배수관'!AG109+'서부 배수관 '!AG109+'유성 배수관 '!AG109+'대덕 배수관 '!AG109</f>
        <v>0</v>
      </c>
      <c r="AH109" s="1020">
        <f>'동부 배수관 '!AH109+'중부 배수관'!AH109+'서부 배수관 '!AH109+'유성 배수관 '!AH109+'대덕 배수관 '!AH109</f>
        <v>0</v>
      </c>
      <c r="AI109" s="1020">
        <f>'동부 배수관 '!AI109+'중부 배수관'!AI109+'서부 배수관 '!AI109+'유성 배수관 '!AI109+'대덕 배수관 '!AI109</f>
        <v>0</v>
      </c>
      <c r="AJ109" s="1020">
        <f>'동부 배수관 '!AJ109+'중부 배수관'!AJ109+'서부 배수관 '!AJ109+'유성 배수관 '!AJ109+'대덕 배수관 '!AJ109</f>
        <v>0</v>
      </c>
      <c r="AK109" s="1020">
        <f>'동부 배수관 '!AK109+'중부 배수관'!AK109+'서부 배수관 '!AK109+'유성 배수관 '!AK109+'대덕 배수관 '!AK109</f>
        <v>0</v>
      </c>
    </row>
    <row r="110" spans="1:37" s="104" customFormat="1" ht="20.25" customHeight="1" x14ac:dyDescent="0.15">
      <c r="A110" s="3106"/>
      <c r="B110" s="1015" t="s">
        <v>847</v>
      </c>
      <c r="C110" s="1019">
        <f t="shared" si="34"/>
        <v>0</v>
      </c>
      <c r="D110" s="1020">
        <f>'동부 배수관 '!D110+'중부 배수관'!D110+'서부 배수관 '!D110+'유성 배수관 '!D110+'대덕 배수관 '!D110</f>
        <v>0</v>
      </c>
      <c r="E110" s="1020">
        <f>'동부 배수관 '!E110+'중부 배수관'!E110+'서부 배수관 '!E110+'유성 배수관 '!E110+'대덕 배수관 '!E110</f>
        <v>0</v>
      </c>
      <c r="F110" s="1020">
        <f>'동부 배수관 '!F110+'중부 배수관'!F110+'서부 배수관 '!F110+'유성 배수관 '!F110+'대덕 배수관 '!F110</f>
        <v>0</v>
      </c>
      <c r="G110" s="1020">
        <f>'동부 배수관 '!G110+'중부 배수관'!G110+'서부 배수관 '!G110+'유성 배수관 '!G110+'대덕 배수관 '!G110</f>
        <v>0</v>
      </c>
      <c r="H110" s="1020">
        <f>'동부 배수관 '!H110+'중부 배수관'!H110+'서부 배수관 '!H110+'유성 배수관 '!H110+'대덕 배수관 '!H110</f>
        <v>0</v>
      </c>
      <c r="I110" s="1020">
        <f>'동부 배수관 '!I110+'중부 배수관'!I110+'서부 배수관 '!I110+'유성 배수관 '!I110+'대덕 배수관 '!I110</f>
        <v>0</v>
      </c>
      <c r="J110" s="1020">
        <f>'동부 배수관 '!J110+'중부 배수관'!J110+'서부 배수관 '!J110+'유성 배수관 '!J110+'대덕 배수관 '!J110</f>
        <v>0</v>
      </c>
      <c r="K110" s="1020">
        <f>'동부 배수관 '!K110+'중부 배수관'!K110+'서부 배수관 '!K110+'유성 배수관 '!K110+'대덕 배수관 '!K110</f>
        <v>0</v>
      </c>
      <c r="L110" s="1020">
        <f>'동부 배수관 '!L110+'중부 배수관'!L110+'서부 배수관 '!L110+'유성 배수관 '!L110+'대덕 배수관 '!L110</f>
        <v>0</v>
      </c>
      <c r="M110" s="1020">
        <f>'동부 배수관 '!M110+'중부 배수관'!M110+'서부 배수관 '!M110+'유성 배수관 '!M110+'대덕 배수관 '!M110</f>
        <v>0</v>
      </c>
      <c r="N110" s="1020">
        <f>'동부 배수관 '!N110+'중부 배수관'!N110+'서부 배수관 '!N110+'유성 배수관 '!N110+'대덕 배수관 '!N110</f>
        <v>0</v>
      </c>
      <c r="O110" s="1020">
        <f>'동부 배수관 '!O110+'중부 배수관'!O110+'서부 배수관 '!O110+'유성 배수관 '!O110+'대덕 배수관 '!O110</f>
        <v>0</v>
      </c>
      <c r="P110" s="1020">
        <f>'동부 배수관 '!P110+'중부 배수관'!P110+'서부 배수관 '!P110+'유성 배수관 '!P110+'대덕 배수관 '!P110</f>
        <v>0</v>
      </c>
      <c r="Q110" s="1020">
        <f>'동부 배수관 '!Q110+'중부 배수관'!Q110+'서부 배수관 '!Q110+'유성 배수관 '!Q110+'대덕 배수관 '!Q110</f>
        <v>0</v>
      </c>
      <c r="R110" s="1020">
        <f>'동부 배수관 '!R110+'중부 배수관'!R110+'서부 배수관 '!R110+'유성 배수관 '!R110+'대덕 배수관 '!R110</f>
        <v>0</v>
      </c>
      <c r="S110" s="1020">
        <f>'동부 배수관 '!S110+'중부 배수관'!S110+'서부 배수관 '!S110+'유성 배수관 '!S110+'대덕 배수관 '!S110</f>
        <v>0</v>
      </c>
      <c r="T110" s="1020">
        <f>'동부 배수관 '!T110+'중부 배수관'!T110+'서부 배수관 '!T110+'유성 배수관 '!T110+'대덕 배수관 '!T110</f>
        <v>0</v>
      </c>
      <c r="U110" s="1020">
        <f>'동부 배수관 '!U110+'중부 배수관'!U110+'서부 배수관 '!U110+'유성 배수관 '!U110+'대덕 배수관 '!U110</f>
        <v>0</v>
      </c>
      <c r="V110" s="1020">
        <f>'동부 배수관 '!V110+'중부 배수관'!V110+'서부 배수관 '!V110+'유성 배수관 '!V110+'대덕 배수관 '!V110</f>
        <v>0</v>
      </c>
      <c r="W110" s="1020">
        <f>'동부 배수관 '!W110+'중부 배수관'!W110+'서부 배수관 '!W110+'유성 배수관 '!W110+'대덕 배수관 '!W110</f>
        <v>0</v>
      </c>
      <c r="X110" s="1020">
        <f>'동부 배수관 '!X110+'중부 배수관'!X110+'서부 배수관 '!X110+'유성 배수관 '!X110+'대덕 배수관 '!X110</f>
        <v>0</v>
      </c>
      <c r="Y110" s="1020">
        <f>'동부 배수관 '!Y110+'중부 배수관'!Y110+'서부 배수관 '!Y110+'유성 배수관 '!Y110+'대덕 배수관 '!Y110</f>
        <v>0</v>
      </c>
      <c r="Z110" s="1020">
        <f>'동부 배수관 '!Z110+'중부 배수관'!Z110+'서부 배수관 '!Z110+'유성 배수관 '!Z110+'대덕 배수관 '!Z110</f>
        <v>0</v>
      </c>
      <c r="AA110" s="1020">
        <f>'동부 배수관 '!AA110+'중부 배수관'!AA110+'서부 배수관 '!AA110+'유성 배수관 '!AA110+'대덕 배수관 '!AA110</f>
        <v>0</v>
      </c>
      <c r="AB110" s="1020">
        <f>'동부 배수관 '!AB110+'중부 배수관'!AB110+'서부 배수관 '!AB110+'유성 배수관 '!AB110+'대덕 배수관 '!AB110</f>
        <v>0</v>
      </c>
      <c r="AC110" s="1020">
        <f>'동부 배수관 '!AC110+'중부 배수관'!AC110+'서부 배수관 '!AC110+'유성 배수관 '!AC110+'대덕 배수관 '!AC110</f>
        <v>0</v>
      </c>
      <c r="AD110" s="1020">
        <f>'동부 배수관 '!AD110+'중부 배수관'!AD110+'서부 배수관 '!AD110+'유성 배수관 '!AD110+'대덕 배수관 '!AD110</f>
        <v>0</v>
      </c>
      <c r="AE110" s="1020">
        <f>'동부 배수관 '!AE110+'중부 배수관'!AE110+'서부 배수관 '!AE110+'유성 배수관 '!AE110+'대덕 배수관 '!AE110</f>
        <v>0</v>
      </c>
      <c r="AF110" s="1020">
        <f>'동부 배수관 '!AF110+'중부 배수관'!AF110+'서부 배수관 '!AF110+'유성 배수관 '!AF110+'대덕 배수관 '!AF110</f>
        <v>0</v>
      </c>
      <c r="AG110" s="1020">
        <f>'동부 배수관 '!AG110+'중부 배수관'!AG110+'서부 배수관 '!AG110+'유성 배수관 '!AG110+'대덕 배수관 '!AG110</f>
        <v>0</v>
      </c>
      <c r="AH110" s="1020">
        <f>'동부 배수관 '!AH110+'중부 배수관'!AH110+'서부 배수관 '!AH110+'유성 배수관 '!AH110+'대덕 배수관 '!AH110</f>
        <v>0</v>
      </c>
      <c r="AI110" s="1020">
        <f>'동부 배수관 '!AI110+'중부 배수관'!AI110+'서부 배수관 '!AI110+'유성 배수관 '!AI110+'대덕 배수관 '!AI110</f>
        <v>0</v>
      </c>
      <c r="AJ110" s="1020">
        <f>'동부 배수관 '!AJ110+'중부 배수관'!AJ110+'서부 배수관 '!AJ110+'유성 배수관 '!AJ110+'대덕 배수관 '!AJ110</f>
        <v>0</v>
      </c>
      <c r="AK110" s="1020">
        <f>'동부 배수관 '!AK110+'중부 배수관'!AK110+'서부 배수관 '!AK110+'유성 배수관 '!AK110+'대덕 배수관 '!AK110</f>
        <v>0</v>
      </c>
    </row>
    <row r="111" spans="1:37" s="104" customFormat="1" ht="20.25" customHeight="1" x14ac:dyDescent="0.15">
      <c r="A111" s="3106"/>
      <c r="B111" s="1018" t="s">
        <v>1084</v>
      </c>
      <c r="C111" s="1019">
        <f t="shared" si="34"/>
        <v>0</v>
      </c>
      <c r="D111" s="1020">
        <f>'동부 배수관 '!D111+'중부 배수관'!D111+'서부 배수관 '!D111+'유성 배수관 '!D111+'대덕 배수관 '!D111</f>
        <v>0</v>
      </c>
      <c r="E111" s="1020">
        <f>'동부 배수관 '!E111+'중부 배수관'!E111+'서부 배수관 '!E111+'유성 배수관 '!E111+'대덕 배수관 '!E111</f>
        <v>0</v>
      </c>
      <c r="F111" s="1020">
        <f>'동부 배수관 '!F111+'중부 배수관'!F111+'서부 배수관 '!F111+'유성 배수관 '!F111+'대덕 배수관 '!F111</f>
        <v>0</v>
      </c>
      <c r="G111" s="1020">
        <f>'동부 배수관 '!G111+'중부 배수관'!G111+'서부 배수관 '!G111+'유성 배수관 '!G111+'대덕 배수관 '!G111</f>
        <v>0</v>
      </c>
      <c r="H111" s="1020">
        <f>'동부 배수관 '!H111+'중부 배수관'!H111+'서부 배수관 '!H111+'유성 배수관 '!H111+'대덕 배수관 '!H111</f>
        <v>0</v>
      </c>
      <c r="I111" s="1020">
        <f>'동부 배수관 '!I111+'중부 배수관'!I111+'서부 배수관 '!I111+'유성 배수관 '!I111+'대덕 배수관 '!I111</f>
        <v>0</v>
      </c>
      <c r="J111" s="1020">
        <f>'동부 배수관 '!J111+'중부 배수관'!J111+'서부 배수관 '!J111+'유성 배수관 '!J111+'대덕 배수관 '!J111</f>
        <v>0</v>
      </c>
      <c r="K111" s="1020">
        <f>'동부 배수관 '!K111+'중부 배수관'!K111+'서부 배수관 '!K111+'유성 배수관 '!K111+'대덕 배수관 '!K111</f>
        <v>0</v>
      </c>
      <c r="L111" s="1020">
        <f>'동부 배수관 '!L111+'중부 배수관'!L111+'서부 배수관 '!L111+'유성 배수관 '!L111+'대덕 배수관 '!L111</f>
        <v>0</v>
      </c>
      <c r="M111" s="1020">
        <f>'동부 배수관 '!M111+'중부 배수관'!M111+'서부 배수관 '!M111+'유성 배수관 '!M111+'대덕 배수관 '!M111</f>
        <v>0</v>
      </c>
      <c r="N111" s="1020">
        <f>'동부 배수관 '!N111+'중부 배수관'!N111+'서부 배수관 '!N111+'유성 배수관 '!N111+'대덕 배수관 '!N111</f>
        <v>0</v>
      </c>
      <c r="O111" s="1020">
        <f>'동부 배수관 '!O111+'중부 배수관'!O111+'서부 배수관 '!O111+'유성 배수관 '!O111+'대덕 배수관 '!O111</f>
        <v>0</v>
      </c>
      <c r="P111" s="1020">
        <f>'동부 배수관 '!P111+'중부 배수관'!P111+'서부 배수관 '!P111+'유성 배수관 '!P111+'대덕 배수관 '!P111</f>
        <v>0</v>
      </c>
      <c r="Q111" s="1020">
        <f>'동부 배수관 '!Q111+'중부 배수관'!Q111+'서부 배수관 '!Q111+'유성 배수관 '!Q111+'대덕 배수관 '!Q111</f>
        <v>0</v>
      </c>
      <c r="R111" s="1020">
        <f>'동부 배수관 '!R111+'중부 배수관'!R111+'서부 배수관 '!R111+'유성 배수관 '!R111+'대덕 배수관 '!R111</f>
        <v>0</v>
      </c>
      <c r="S111" s="1020">
        <f>'동부 배수관 '!S111+'중부 배수관'!S111+'서부 배수관 '!S111+'유성 배수관 '!S111+'대덕 배수관 '!S111</f>
        <v>0</v>
      </c>
      <c r="T111" s="1020">
        <f>'동부 배수관 '!T111+'중부 배수관'!T111+'서부 배수관 '!T111+'유성 배수관 '!T111+'대덕 배수관 '!T111</f>
        <v>0</v>
      </c>
      <c r="U111" s="1020">
        <f>'동부 배수관 '!U111+'중부 배수관'!U111+'서부 배수관 '!U111+'유성 배수관 '!U111+'대덕 배수관 '!U111</f>
        <v>0</v>
      </c>
      <c r="V111" s="1020">
        <f>'동부 배수관 '!V111+'중부 배수관'!V111+'서부 배수관 '!V111+'유성 배수관 '!V111+'대덕 배수관 '!V111</f>
        <v>0</v>
      </c>
      <c r="W111" s="1020">
        <f>'동부 배수관 '!W111+'중부 배수관'!W111+'서부 배수관 '!W111+'유성 배수관 '!W111+'대덕 배수관 '!W111</f>
        <v>0</v>
      </c>
      <c r="X111" s="1020">
        <f>'동부 배수관 '!X111+'중부 배수관'!X111+'서부 배수관 '!X111+'유성 배수관 '!X111+'대덕 배수관 '!X111</f>
        <v>0</v>
      </c>
      <c r="Y111" s="1020">
        <f>'동부 배수관 '!Y111+'중부 배수관'!Y111+'서부 배수관 '!Y111+'유성 배수관 '!Y111+'대덕 배수관 '!Y111</f>
        <v>0</v>
      </c>
      <c r="Z111" s="1020">
        <f>'동부 배수관 '!Z111+'중부 배수관'!Z111+'서부 배수관 '!Z111+'유성 배수관 '!Z111+'대덕 배수관 '!Z111</f>
        <v>0</v>
      </c>
      <c r="AA111" s="1020">
        <f>'동부 배수관 '!AA111+'중부 배수관'!AA111+'서부 배수관 '!AA111+'유성 배수관 '!AA111+'대덕 배수관 '!AA111</f>
        <v>0</v>
      </c>
      <c r="AB111" s="1020">
        <f>'동부 배수관 '!AB111+'중부 배수관'!AB111+'서부 배수관 '!AB111+'유성 배수관 '!AB111+'대덕 배수관 '!AB111</f>
        <v>0</v>
      </c>
      <c r="AC111" s="1020">
        <f>'동부 배수관 '!AC111+'중부 배수관'!AC111+'서부 배수관 '!AC111+'유성 배수관 '!AC111+'대덕 배수관 '!AC111</f>
        <v>0</v>
      </c>
      <c r="AD111" s="1020">
        <f>'동부 배수관 '!AD111+'중부 배수관'!AD111+'서부 배수관 '!AD111+'유성 배수관 '!AD111+'대덕 배수관 '!AD111</f>
        <v>0</v>
      </c>
      <c r="AE111" s="1020">
        <f>'동부 배수관 '!AE111+'중부 배수관'!AE111+'서부 배수관 '!AE111+'유성 배수관 '!AE111+'대덕 배수관 '!AE111</f>
        <v>0</v>
      </c>
      <c r="AF111" s="1020">
        <f>'동부 배수관 '!AF111+'중부 배수관'!AF111+'서부 배수관 '!AF111+'유성 배수관 '!AF111+'대덕 배수관 '!AF111</f>
        <v>0</v>
      </c>
      <c r="AG111" s="1020">
        <f>'동부 배수관 '!AG111+'중부 배수관'!AG111+'서부 배수관 '!AG111+'유성 배수관 '!AG111+'대덕 배수관 '!AG111</f>
        <v>0</v>
      </c>
      <c r="AH111" s="1020">
        <f>'동부 배수관 '!AH111+'중부 배수관'!AH111+'서부 배수관 '!AH111+'유성 배수관 '!AH111+'대덕 배수관 '!AH111</f>
        <v>0</v>
      </c>
      <c r="AI111" s="1020">
        <f>'동부 배수관 '!AI111+'중부 배수관'!AI111+'서부 배수관 '!AI111+'유성 배수관 '!AI111+'대덕 배수관 '!AI111</f>
        <v>0</v>
      </c>
      <c r="AJ111" s="1020">
        <f>'동부 배수관 '!AJ111+'중부 배수관'!AJ111+'서부 배수관 '!AJ111+'유성 배수관 '!AJ111+'대덕 배수관 '!AJ111</f>
        <v>0</v>
      </c>
      <c r="AK111" s="1020">
        <f>'동부 배수관 '!AK111+'중부 배수관'!AK111+'서부 배수관 '!AK111+'유성 배수관 '!AK111+'대덕 배수관 '!AK111</f>
        <v>0</v>
      </c>
    </row>
    <row r="112" spans="1:37" s="104" customFormat="1" ht="19.5" customHeight="1" x14ac:dyDescent="0.15">
      <c r="A112" s="3106">
        <v>700</v>
      </c>
      <c r="B112" s="854" t="s">
        <v>46</v>
      </c>
      <c r="C112" s="613">
        <f>SUM(D112:AK112)</f>
        <v>23467.249999999996</v>
      </c>
      <c r="D112" s="613">
        <f>SUM(D115:D119)</f>
        <v>0</v>
      </c>
      <c r="E112" s="613">
        <f t="shared" ref="E112:AG112" si="35">SUM(E115:E119)</f>
        <v>0</v>
      </c>
      <c r="F112" s="613">
        <f t="shared" si="35"/>
        <v>0</v>
      </c>
      <c r="G112" s="613">
        <f t="shared" si="35"/>
        <v>0</v>
      </c>
      <c r="H112" s="613">
        <f t="shared" si="35"/>
        <v>0</v>
      </c>
      <c r="I112" s="613">
        <f t="shared" si="35"/>
        <v>0</v>
      </c>
      <c r="J112" s="613">
        <f t="shared" si="35"/>
        <v>217.12</v>
      </c>
      <c r="K112" s="613">
        <f t="shared" si="35"/>
        <v>3585.3599999999997</v>
      </c>
      <c r="L112" s="613">
        <f t="shared" si="35"/>
        <v>472.47</v>
      </c>
      <c r="M112" s="613">
        <f t="shared" si="35"/>
        <v>1788.12</v>
      </c>
      <c r="N112" s="613">
        <f t="shared" si="35"/>
        <v>1426.49</v>
      </c>
      <c r="O112" s="613">
        <f t="shared" si="35"/>
        <v>656.79</v>
      </c>
      <c r="P112" s="613">
        <f t="shared" si="35"/>
        <v>614.25</v>
      </c>
      <c r="Q112" s="613">
        <f t="shared" si="35"/>
        <v>403.65999999999997</v>
      </c>
      <c r="R112" s="613">
        <f t="shared" si="35"/>
        <v>1429.92</v>
      </c>
      <c r="S112" s="613">
        <f t="shared" si="35"/>
        <v>6324.2000000000007</v>
      </c>
      <c r="T112" s="613">
        <f t="shared" si="35"/>
        <v>0</v>
      </c>
      <c r="U112" s="613">
        <f t="shared" si="35"/>
        <v>1014.64</v>
      </c>
      <c r="V112" s="613">
        <f t="shared" si="35"/>
        <v>0</v>
      </c>
      <c r="W112" s="613">
        <f t="shared" si="35"/>
        <v>153.69999999999999</v>
      </c>
      <c r="X112" s="613">
        <f t="shared" si="35"/>
        <v>742.49</v>
      </c>
      <c r="Y112" s="613">
        <f t="shared" si="35"/>
        <v>9.32</v>
      </c>
      <c r="Z112" s="613">
        <f t="shared" si="35"/>
        <v>2971.49</v>
      </c>
      <c r="AA112" s="613">
        <f t="shared" si="35"/>
        <v>362.76</v>
      </c>
      <c r="AB112" s="613">
        <f t="shared" si="35"/>
        <v>0</v>
      </c>
      <c r="AC112" s="613">
        <f t="shared" si="35"/>
        <v>0</v>
      </c>
      <c r="AD112" s="613">
        <f t="shared" si="35"/>
        <v>0</v>
      </c>
      <c r="AE112" s="613">
        <f t="shared" si="35"/>
        <v>96.62</v>
      </c>
      <c r="AF112" s="613">
        <f t="shared" si="35"/>
        <v>0</v>
      </c>
      <c r="AG112" s="613">
        <f t="shared" si="35"/>
        <v>17.66</v>
      </c>
      <c r="AH112" s="613">
        <f>SUM(AH115:AH119)</f>
        <v>822.4</v>
      </c>
      <c r="AI112" s="613">
        <f>SUM(AI115:AI119)</f>
        <v>0</v>
      </c>
      <c r="AJ112" s="613">
        <f>SUM(AJ115:AJ119)</f>
        <v>0.97</v>
      </c>
      <c r="AK112" s="613">
        <f>SUM(AK115:AK119)</f>
        <v>356.82</v>
      </c>
    </row>
    <row r="113" spans="1:37" s="104" customFormat="1" ht="20.25" customHeight="1" x14ac:dyDescent="0.15">
      <c r="A113" s="3106"/>
      <c r="B113" s="1015" t="s">
        <v>793</v>
      </c>
      <c r="C113" s="1019">
        <f>SUM(D113:AK113)</f>
        <v>0</v>
      </c>
      <c r="D113" s="1020">
        <f>'동부 배수관 '!D113+'중부 배수관'!D113+'서부 배수관 '!D113+'유성 배수관 '!D113+'대덕 배수관 '!D113</f>
        <v>0</v>
      </c>
      <c r="E113" s="1020">
        <f>'동부 배수관 '!E113+'중부 배수관'!E113+'서부 배수관 '!E113+'유성 배수관 '!E113+'대덕 배수관 '!E113</f>
        <v>0</v>
      </c>
      <c r="F113" s="1020">
        <f>'동부 배수관 '!F113+'중부 배수관'!F113+'서부 배수관 '!F113+'유성 배수관 '!F113+'대덕 배수관 '!F113</f>
        <v>0</v>
      </c>
      <c r="G113" s="1020">
        <f>'동부 배수관 '!G113+'중부 배수관'!G113+'서부 배수관 '!G113+'유성 배수관 '!G113+'대덕 배수관 '!G113</f>
        <v>0</v>
      </c>
      <c r="H113" s="1020">
        <f>'동부 배수관 '!H113+'중부 배수관'!H113+'서부 배수관 '!H113+'유성 배수관 '!H113+'대덕 배수관 '!H113</f>
        <v>0</v>
      </c>
      <c r="I113" s="1020">
        <f>'동부 배수관 '!I113+'중부 배수관'!I113+'서부 배수관 '!I113+'유성 배수관 '!I113+'대덕 배수관 '!I113</f>
        <v>0</v>
      </c>
      <c r="J113" s="1020">
        <f>'동부 배수관 '!J113+'중부 배수관'!J113+'서부 배수관 '!J113+'유성 배수관 '!J113+'대덕 배수관 '!J113</f>
        <v>0</v>
      </c>
      <c r="K113" s="1020">
        <f>'동부 배수관 '!K113+'중부 배수관'!K113+'서부 배수관 '!K113+'유성 배수관 '!K113+'대덕 배수관 '!K113</f>
        <v>0</v>
      </c>
      <c r="L113" s="1020">
        <f>'동부 배수관 '!L113+'중부 배수관'!L113+'서부 배수관 '!L113+'유성 배수관 '!L113+'대덕 배수관 '!L113</f>
        <v>0</v>
      </c>
      <c r="M113" s="1020">
        <f>'동부 배수관 '!M113+'중부 배수관'!M113+'서부 배수관 '!M113+'유성 배수관 '!M113+'대덕 배수관 '!M113</f>
        <v>0</v>
      </c>
      <c r="N113" s="1020">
        <f>'동부 배수관 '!N113+'중부 배수관'!N113+'서부 배수관 '!N113+'유성 배수관 '!N113+'대덕 배수관 '!N113</f>
        <v>0</v>
      </c>
      <c r="O113" s="1020">
        <f>'동부 배수관 '!O113+'중부 배수관'!O113+'서부 배수관 '!O113+'유성 배수관 '!O113+'대덕 배수관 '!O113</f>
        <v>0</v>
      </c>
      <c r="P113" s="1020">
        <f>'동부 배수관 '!P113+'중부 배수관'!P113+'서부 배수관 '!P113+'유성 배수관 '!P113+'대덕 배수관 '!P113</f>
        <v>0</v>
      </c>
      <c r="Q113" s="1020">
        <f>'동부 배수관 '!Q113+'중부 배수관'!Q113+'서부 배수관 '!Q113+'유성 배수관 '!Q113+'대덕 배수관 '!Q113</f>
        <v>0</v>
      </c>
      <c r="R113" s="1020">
        <f>'동부 배수관 '!R113+'중부 배수관'!R113+'서부 배수관 '!R113+'유성 배수관 '!R113+'대덕 배수관 '!R113</f>
        <v>0</v>
      </c>
      <c r="S113" s="1020">
        <f>'동부 배수관 '!S113+'중부 배수관'!S113+'서부 배수관 '!S113+'유성 배수관 '!S113+'대덕 배수관 '!S113</f>
        <v>0</v>
      </c>
      <c r="T113" s="1020">
        <f>'동부 배수관 '!T113+'중부 배수관'!T113+'서부 배수관 '!T113+'유성 배수관 '!T113+'대덕 배수관 '!T113</f>
        <v>0</v>
      </c>
      <c r="U113" s="1020">
        <f>'동부 배수관 '!U113+'중부 배수관'!U113+'서부 배수관 '!U113+'유성 배수관 '!U113+'대덕 배수관 '!U113</f>
        <v>0</v>
      </c>
      <c r="V113" s="1020">
        <f>'동부 배수관 '!V113+'중부 배수관'!V113+'서부 배수관 '!V113+'유성 배수관 '!V113+'대덕 배수관 '!V113</f>
        <v>0</v>
      </c>
      <c r="W113" s="1020">
        <f>'동부 배수관 '!W113+'중부 배수관'!W113+'서부 배수관 '!W113+'유성 배수관 '!W113+'대덕 배수관 '!W113</f>
        <v>0</v>
      </c>
      <c r="X113" s="1020">
        <f>'동부 배수관 '!X113+'중부 배수관'!X113+'서부 배수관 '!X113+'유성 배수관 '!X113+'대덕 배수관 '!X113</f>
        <v>0</v>
      </c>
      <c r="Y113" s="1020">
        <f>'동부 배수관 '!Y113+'중부 배수관'!Y113+'서부 배수관 '!Y113+'유성 배수관 '!Y113+'대덕 배수관 '!Y113</f>
        <v>0</v>
      </c>
      <c r="Z113" s="1020">
        <f>'동부 배수관 '!Z113+'중부 배수관'!Z113+'서부 배수관 '!Z113+'유성 배수관 '!Z113+'대덕 배수관 '!Z113</f>
        <v>0</v>
      </c>
      <c r="AA113" s="1020">
        <f>'동부 배수관 '!AA113+'중부 배수관'!AA113+'서부 배수관 '!AA113+'유성 배수관 '!AA113+'대덕 배수관 '!AA113</f>
        <v>0</v>
      </c>
      <c r="AB113" s="1020">
        <f>'동부 배수관 '!AB113+'중부 배수관'!AB113+'서부 배수관 '!AB113+'유성 배수관 '!AB113+'대덕 배수관 '!AB113</f>
        <v>0</v>
      </c>
      <c r="AC113" s="1020">
        <f>'동부 배수관 '!AC113+'중부 배수관'!AC113+'서부 배수관 '!AC113+'유성 배수관 '!AC113+'대덕 배수관 '!AC113</f>
        <v>0</v>
      </c>
      <c r="AD113" s="1020">
        <f>'동부 배수관 '!AD113+'중부 배수관'!AD113+'서부 배수관 '!AD113+'유성 배수관 '!AD113+'대덕 배수관 '!AD113</f>
        <v>0</v>
      </c>
      <c r="AE113" s="1020">
        <f>'동부 배수관 '!AE113+'중부 배수관'!AE113+'서부 배수관 '!AE113+'유성 배수관 '!AE113+'대덕 배수관 '!AE113</f>
        <v>0</v>
      </c>
      <c r="AF113" s="1020">
        <f>'동부 배수관 '!AF113+'중부 배수관'!AF113+'서부 배수관 '!AF113+'유성 배수관 '!AF113+'대덕 배수관 '!AF113</f>
        <v>0</v>
      </c>
      <c r="AG113" s="1020">
        <f>'동부 배수관 '!AG113+'중부 배수관'!AG113+'서부 배수관 '!AG113+'유성 배수관 '!AG113+'대덕 배수관 '!AG113</f>
        <v>0</v>
      </c>
      <c r="AH113" s="1020">
        <f>'동부 배수관 '!AH113+'중부 배수관'!AH113+'서부 배수관 '!AH113+'유성 배수관 '!AH113+'대덕 배수관 '!AH113</f>
        <v>0</v>
      </c>
      <c r="AI113" s="1020">
        <f>'동부 배수관 '!AI113+'중부 배수관'!AI113+'서부 배수관 '!AI113+'유성 배수관 '!AI113+'대덕 배수관 '!AI113</f>
        <v>0</v>
      </c>
      <c r="AJ113" s="1020">
        <f>'동부 배수관 '!AJ113+'중부 배수관'!AJ113+'서부 배수관 '!AJ113+'유성 배수관 '!AJ113+'대덕 배수관 '!AJ113</f>
        <v>0</v>
      </c>
      <c r="AK113" s="1020">
        <f>'동부 배수관 '!AK113+'중부 배수관'!AK113+'서부 배수관 '!AK113+'유성 배수관 '!AK113+'대덕 배수관 '!AK113</f>
        <v>0</v>
      </c>
    </row>
    <row r="114" spans="1:37" s="104" customFormat="1" ht="20.25" customHeight="1" x14ac:dyDescent="0.15">
      <c r="A114" s="3106"/>
      <c r="B114" s="1015" t="s">
        <v>792</v>
      </c>
      <c r="C114" s="1019">
        <f t="shared" ref="C114:C120" si="36">SUM(D114:AK114)</f>
        <v>0</v>
      </c>
      <c r="D114" s="1020">
        <f>'동부 배수관 '!D114+'중부 배수관'!D114+'서부 배수관 '!D114+'유성 배수관 '!D114+'대덕 배수관 '!D114</f>
        <v>0</v>
      </c>
      <c r="E114" s="1020">
        <f>'동부 배수관 '!E114+'중부 배수관'!E114+'서부 배수관 '!E114+'유성 배수관 '!E114+'대덕 배수관 '!E114</f>
        <v>0</v>
      </c>
      <c r="F114" s="1020">
        <f>'동부 배수관 '!F114+'중부 배수관'!F114+'서부 배수관 '!F114+'유성 배수관 '!F114+'대덕 배수관 '!F114</f>
        <v>0</v>
      </c>
      <c r="G114" s="1020">
        <f>'동부 배수관 '!G114+'중부 배수관'!G114+'서부 배수관 '!G114+'유성 배수관 '!G114+'대덕 배수관 '!G114</f>
        <v>0</v>
      </c>
      <c r="H114" s="1020">
        <f>'동부 배수관 '!H114+'중부 배수관'!H114+'서부 배수관 '!H114+'유성 배수관 '!H114+'대덕 배수관 '!H114</f>
        <v>0</v>
      </c>
      <c r="I114" s="1020">
        <f>'동부 배수관 '!I114+'중부 배수관'!I114+'서부 배수관 '!I114+'유성 배수관 '!I114+'대덕 배수관 '!I114</f>
        <v>0</v>
      </c>
      <c r="J114" s="1020">
        <f>'동부 배수관 '!J114+'중부 배수관'!J114+'서부 배수관 '!J114+'유성 배수관 '!J114+'대덕 배수관 '!J114</f>
        <v>0</v>
      </c>
      <c r="K114" s="1020">
        <f>'동부 배수관 '!K114+'중부 배수관'!K114+'서부 배수관 '!K114+'유성 배수관 '!K114+'대덕 배수관 '!K114</f>
        <v>0</v>
      </c>
      <c r="L114" s="1020">
        <f>'동부 배수관 '!L114+'중부 배수관'!L114+'서부 배수관 '!L114+'유성 배수관 '!L114+'대덕 배수관 '!L114</f>
        <v>0</v>
      </c>
      <c r="M114" s="1020">
        <f>'동부 배수관 '!M114+'중부 배수관'!M114+'서부 배수관 '!M114+'유성 배수관 '!M114+'대덕 배수관 '!M114</f>
        <v>0</v>
      </c>
      <c r="N114" s="1020">
        <f>'동부 배수관 '!N114+'중부 배수관'!N114+'서부 배수관 '!N114+'유성 배수관 '!N114+'대덕 배수관 '!N114</f>
        <v>0</v>
      </c>
      <c r="O114" s="1020">
        <f>'동부 배수관 '!O114+'중부 배수관'!O114+'서부 배수관 '!O114+'유성 배수관 '!O114+'대덕 배수관 '!O114</f>
        <v>0</v>
      </c>
      <c r="P114" s="1020">
        <f>'동부 배수관 '!P114+'중부 배수관'!P114+'서부 배수관 '!P114+'유성 배수관 '!P114+'대덕 배수관 '!P114</f>
        <v>0</v>
      </c>
      <c r="Q114" s="1020">
        <f>'동부 배수관 '!Q114+'중부 배수관'!Q114+'서부 배수관 '!Q114+'유성 배수관 '!Q114+'대덕 배수관 '!Q114</f>
        <v>0</v>
      </c>
      <c r="R114" s="1020">
        <f>'동부 배수관 '!R114+'중부 배수관'!R114+'서부 배수관 '!R114+'유성 배수관 '!R114+'대덕 배수관 '!R114</f>
        <v>0</v>
      </c>
      <c r="S114" s="1020">
        <f>'동부 배수관 '!S114+'중부 배수관'!S114+'서부 배수관 '!S114+'유성 배수관 '!S114+'대덕 배수관 '!S114</f>
        <v>0</v>
      </c>
      <c r="T114" s="1020">
        <f>'동부 배수관 '!T114+'중부 배수관'!T114+'서부 배수관 '!T114+'유성 배수관 '!T114+'대덕 배수관 '!T114</f>
        <v>0</v>
      </c>
      <c r="U114" s="1020">
        <f>'동부 배수관 '!U114+'중부 배수관'!U114+'서부 배수관 '!U114+'유성 배수관 '!U114+'대덕 배수관 '!U114</f>
        <v>0</v>
      </c>
      <c r="V114" s="1020">
        <f>'동부 배수관 '!V114+'중부 배수관'!V114+'서부 배수관 '!V114+'유성 배수관 '!V114+'대덕 배수관 '!V114</f>
        <v>0</v>
      </c>
      <c r="W114" s="1020">
        <f>'동부 배수관 '!W114+'중부 배수관'!W114+'서부 배수관 '!W114+'유성 배수관 '!W114+'대덕 배수관 '!W114</f>
        <v>0</v>
      </c>
      <c r="X114" s="1020">
        <f>'동부 배수관 '!X114+'중부 배수관'!X114+'서부 배수관 '!X114+'유성 배수관 '!X114+'대덕 배수관 '!X114</f>
        <v>0</v>
      </c>
      <c r="Y114" s="1020">
        <f>'동부 배수관 '!Y114+'중부 배수관'!Y114+'서부 배수관 '!Y114+'유성 배수관 '!Y114+'대덕 배수관 '!Y114</f>
        <v>0</v>
      </c>
      <c r="Z114" s="1020">
        <f>'동부 배수관 '!Z114+'중부 배수관'!Z114+'서부 배수관 '!Z114+'유성 배수관 '!Z114+'대덕 배수관 '!Z114</f>
        <v>0</v>
      </c>
      <c r="AA114" s="1020">
        <f>'동부 배수관 '!AA114+'중부 배수관'!AA114+'서부 배수관 '!AA114+'유성 배수관 '!AA114+'대덕 배수관 '!AA114</f>
        <v>0</v>
      </c>
      <c r="AB114" s="1020">
        <f>'동부 배수관 '!AB114+'중부 배수관'!AB114+'서부 배수관 '!AB114+'유성 배수관 '!AB114+'대덕 배수관 '!AB114</f>
        <v>0</v>
      </c>
      <c r="AC114" s="1020">
        <f>'동부 배수관 '!AC114+'중부 배수관'!AC114+'서부 배수관 '!AC114+'유성 배수관 '!AC114+'대덕 배수관 '!AC114</f>
        <v>0</v>
      </c>
      <c r="AD114" s="1020">
        <f>'동부 배수관 '!AD114+'중부 배수관'!AD114+'서부 배수관 '!AD114+'유성 배수관 '!AD114+'대덕 배수관 '!AD114</f>
        <v>0</v>
      </c>
      <c r="AE114" s="1020">
        <f>'동부 배수관 '!AE114+'중부 배수관'!AE114+'서부 배수관 '!AE114+'유성 배수관 '!AE114+'대덕 배수관 '!AE114</f>
        <v>0</v>
      </c>
      <c r="AF114" s="1020">
        <f>'동부 배수관 '!AF114+'중부 배수관'!AF114+'서부 배수관 '!AF114+'유성 배수관 '!AF114+'대덕 배수관 '!AF114</f>
        <v>0</v>
      </c>
      <c r="AG114" s="1020">
        <f>'동부 배수관 '!AG114+'중부 배수관'!AG114+'서부 배수관 '!AG114+'유성 배수관 '!AG114+'대덕 배수관 '!AG114</f>
        <v>0</v>
      </c>
      <c r="AH114" s="1020">
        <f>'동부 배수관 '!AH114+'중부 배수관'!AH114+'서부 배수관 '!AH114+'유성 배수관 '!AH114+'대덕 배수관 '!AH114</f>
        <v>0</v>
      </c>
      <c r="AI114" s="1020">
        <f>'동부 배수관 '!AI114+'중부 배수관'!AI114+'서부 배수관 '!AI114+'유성 배수관 '!AI114+'대덕 배수관 '!AI114</f>
        <v>0</v>
      </c>
      <c r="AJ114" s="1020">
        <f>'동부 배수관 '!AJ114+'중부 배수관'!AJ114+'서부 배수관 '!AJ114+'유성 배수관 '!AJ114+'대덕 배수관 '!AJ114</f>
        <v>0</v>
      </c>
      <c r="AK114" s="1020">
        <f>'동부 배수관 '!AK114+'중부 배수관'!AK114+'서부 배수관 '!AK114+'유성 배수관 '!AK114+'대덕 배수관 '!AK114</f>
        <v>0</v>
      </c>
    </row>
    <row r="115" spans="1:37" s="104" customFormat="1" ht="20.25" customHeight="1" x14ac:dyDescent="0.15">
      <c r="A115" s="3106"/>
      <c r="B115" s="1015" t="s">
        <v>974</v>
      </c>
      <c r="C115" s="1019">
        <f t="shared" si="36"/>
        <v>12849.919999999998</v>
      </c>
      <c r="D115" s="1020">
        <f>'동부 배수관 '!D115+'중부 배수관'!D115+'서부 배수관 '!D115+'유성 배수관 '!D115+'대덕 배수관 '!D115</f>
        <v>0</v>
      </c>
      <c r="E115" s="1020">
        <f>'동부 배수관 '!E115+'중부 배수관'!E115+'서부 배수관 '!E115+'유성 배수관 '!E115+'대덕 배수관 '!E115</f>
        <v>0</v>
      </c>
      <c r="F115" s="1020">
        <f>'동부 배수관 '!F115+'중부 배수관'!F115+'서부 배수관 '!F115+'유성 배수관 '!F115+'대덕 배수관 '!F115</f>
        <v>0</v>
      </c>
      <c r="G115" s="1020">
        <f>'동부 배수관 '!G115+'중부 배수관'!G115+'서부 배수관 '!G115+'유성 배수관 '!G115+'대덕 배수관 '!G115</f>
        <v>0</v>
      </c>
      <c r="H115" s="1020">
        <f>'동부 배수관 '!H115+'중부 배수관'!H115+'서부 배수관 '!H115+'유성 배수관 '!H115+'대덕 배수관 '!H115</f>
        <v>0</v>
      </c>
      <c r="I115" s="1020">
        <f>'동부 배수관 '!I115+'중부 배수관'!I115+'서부 배수관 '!I115+'유성 배수관 '!I115+'대덕 배수관 '!I115</f>
        <v>0</v>
      </c>
      <c r="J115" s="1020">
        <f>'동부 배수관 '!J115+'중부 배수관'!J115+'서부 배수관 '!J115+'유성 배수관 '!J115+'대덕 배수관 '!J115</f>
        <v>0</v>
      </c>
      <c r="K115" s="1020">
        <f>'동부 배수관 '!K115+'중부 배수관'!K115+'서부 배수관 '!K115+'유성 배수관 '!K115+'대덕 배수관 '!K115</f>
        <v>2443.6799999999998</v>
      </c>
      <c r="L115" s="1020">
        <f>'동부 배수관 '!L115+'중부 배수관'!L115+'서부 배수관 '!L115+'유성 배수관 '!L115+'대덕 배수관 '!L115</f>
        <v>470.72</v>
      </c>
      <c r="M115" s="1020">
        <f>'동부 배수관 '!M115+'중부 배수관'!M115+'서부 배수관 '!M115+'유성 배수관 '!M115+'대덕 배수관 '!M115</f>
        <v>41.11</v>
      </c>
      <c r="N115" s="1020">
        <f>'동부 배수관 '!N115+'중부 배수관'!N115+'서부 배수관 '!N115+'유성 배수관 '!N115+'대덕 배수관 '!N115</f>
        <v>0</v>
      </c>
      <c r="O115" s="1020">
        <f>'동부 배수관 '!O115+'중부 배수관'!O115+'서부 배수관 '!O115+'유성 배수관 '!O115+'대덕 배수관 '!O115</f>
        <v>22.91</v>
      </c>
      <c r="P115" s="1020">
        <f>'동부 배수관 '!P115+'중부 배수관'!P115+'서부 배수관 '!P115+'유성 배수관 '!P115+'대덕 배수관 '!P115</f>
        <v>614.25</v>
      </c>
      <c r="Q115" s="1020">
        <f>'동부 배수관 '!Q115+'중부 배수관'!Q115+'서부 배수관 '!Q115+'유성 배수관 '!Q115+'대덕 배수관 '!Q115</f>
        <v>0</v>
      </c>
      <c r="R115" s="1020">
        <f>'동부 배수관 '!R115+'중부 배수관'!R115+'서부 배수관 '!R115+'유성 배수관 '!R115+'대덕 배수관 '!R115</f>
        <v>1187.03</v>
      </c>
      <c r="S115" s="1020">
        <f>'동부 배수관 '!S115+'중부 배수관'!S115+'서부 배수관 '!S115+'유성 배수관 '!S115+'대덕 배수관 '!S115</f>
        <v>4442.26</v>
      </c>
      <c r="T115" s="1020">
        <f>'동부 배수관 '!T115+'중부 배수관'!T115+'서부 배수관 '!T115+'유성 배수관 '!T115+'대덕 배수관 '!T115</f>
        <v>0</v>
      </c>
      <c r="U115" s="1020">
        <f>'동부 배수관 '!U115+'중부 배수관'!U115+'서부 배수관 '!U115+'유성 배수관 '!U115+'대덕 배수관 '!U115</f>
        <v>1014.64</v>
      </c>
      <c r="V115" s="1020">
        <f>'동부 배수관 '!V115+'중부 배수관'!V115+'서부 배수관 '!V115+'유성 배수관 '!V115+'대덕 배수관 '!V115</f>
        <v>0</v>
      </c>
      <c r="W115" s="1020">
        <f>'동부 배수관 '!W115+'중부 배수관'!W115+'서부 배수관 '!W115+'유성 배수관 '!W115+'대덕 배수관 '!W115</f>
        <v>153.69999999999999</v>
      </c>
      <c r="X115" s="1020">
        <f>'동부 배수관 '!X115+'중부 배수관'!X115+'서부 배수관 '!X115+'유성 배수관 '!X115+'대덕 배수관 '!X115</f>
        <v>0</v>
      </c>
      <c r="Y115" s="1020">
        <f>'동부 배수관 '!Y115+'중부 배수관'!Y115+'서부 배수관 '!Y115+'유성 배수관 '!Y115+'대덕 배수관 '!Y115</f>
        <v>9.32</v>
      </c>
      <c r="Z115" s="1020">
        <f>'동부 배수관 '!Z115+'중부 배수관'!Z115+'서부 배수관 '!Z115+'유성 배수관 '!Z115+'대덕 배수관 '!Z115</f>
        <v>1876.47</v>
      </c>
      <c r="AA115" s="1020">
        <f>'동부 배수관 '!AA115+'중부 배수관'!AA115+'서부 배수관 '!AA115+'유성 배수관 '!AA115+'대덕 배수관 '!AA115</f>
        <v>0</v>
      </c>
      <c r="AB115" s="1020">
        <f>'동부 배수관 '!AB115+'중부 배수관'!AB115+'서부 배수관 '!AB115+'유성 배수관 '!AB115+'대덕 배수관 '!AB115</f>
        <v>0</v>
      </c>
      <c r="AC115" s="1020">
        <f>'동부 배수관 '!AC115+'중부 배수관'!AC115+'서부 배수관 '!AC115+'유성 배수관 '!AC115+'대덕 배수관 '!AC115</f>
        <v>0</v>
      </c>
      <c r="AD115" s="1020">
        <f>'동부 배수관 '!AD115+'중부 배수관'!AD115+'서부 배수관 '!AD115+'유성 배수관 '!AD115+'대덕 배수관 '!AD115</f>
        <v>0</v>
      </c>
      <c r="AE115" s="1020">
        <f>'동부 배수관 '!AE115+'중부 배수관'!AE115+'서부 배수관 '!AE115+'유성 배수관 '!AE115+'대덕 배수관 '!AE115</f>
        <v>96.62</v>
      </c>
      <c r="AF115" s="1020">
        <f>'동부 배수관 '!AF115+'중부 배수관'!AF115+'서부 배수관 '!AF115+'유성 배수관 '!AF115+'대덕 배수관 '!AF115</f>
        <v>0</v>
      </c>
      <c r="AG115" s="1020">
        <f>'동부 배수관 '!AG115+'중부 배수관'!AG115+'서부 배수관 '!AG115+'유성 배수관 '!AG115+'대덕 배수관 '!AG115</f>
        <v>0</v>
      </c>
      <c r="AH115" s="1020">
        <f>'동부 배수관 '!AH115+'중부 배수관'!AH115+'서부 배수관 '!AH115+'유성 배수관 '!AH115+'대덕 배수관 '!AH115</f>
        <v>119.42</v>
      </c>
      <c r="AI115" s="1020">
        <f>'동부 배수관 '!AI115+'중부 배수관'!AI115+'서부 배수관 '!AI115+'유성 배수관 '!AI115+'대덕 배수관 '!AI115</f>
        <v>0</v>
      </c>
      <c r="AJ115" s="1020">
        <f>'동부 배수관 '!AJ115+'중부 배수관'!AJ115+'서부 배수관 '!AJ115+'유성 배수관 '!AJ115+'대덕 배수관 '!AJ115</f>
        <v>0.97</v>
      </c>
      <c r="AK115" s="1020">
        <f>'동부 배수관 '!AK115+'중부 배수관'!AK115+'서부 배수관 '!AK115+'유성 배수관 '!AK115+'대덕 배수관 '!AK115</f>
        <v>356.82</v>
      </c>
    </row>
    <row r="116" spans="1:37" s="104" customFormat="1" ht="20.25" customHeight="1" x14ac:dyDescent="0.15">
      <c r="A116" s="3106"/>
      <c r="B116" s="1015" t="s">
        <v>345</v>
      </c>
      <c r="C116" s="1019">
        <f t="shared" si="36"/>
        <v>10617.33</v>
      </c>
      <c r="D116" s="1020">
        <f>'동부 배수관 '!D116+'중부 배수관'!D116+'서부 배수관 '!D116+'유성 배수관 '!D116+'대덕 배수관 '!D116</f>
        <v>0</v>
      </c>
      <c r="E116" s="1020">
        <f>'동부 배수관 '!E116+'중부 배수관'!E116+'서부 배수관 '!E116+'유성 배수관 '!E116+'대덕 배수관 '!E116</f>
        <v>0</v>
      </c>
      <c r="F116" s="1020">
        <f>'동부 배수관 '!F116+'중부 배수관'!F116+'서부 배수관 '!F116+'유성 배수관 '!F116+'대덕 배수관 '!F116</f>
        <v>0</v>
      </c>
      <c r="G116" s="1020">
        <f>'동부 배수관 '!G116+'중부 배수관'!G116+'서부 배수관 '!G116+'유성 배수관 '!G116+'대덕 배수관 '!G116</f>
        <v>0</v>
      </c>
      <c r="H116" s="1020">
        <f>'동부 배수관 '!H116+'중부 배수관'!H116+'서부 배수관 '!H116+'유성 배수관 '!H116+'대덕 배수관 '!H116</f>
        <v>0</v>
      </c>
      <c r="I116" s="1020">
        <f>'동부 배수관 '!I116+'중부 배수관'!I116+'서부 배수관 '!I116+'유성 배수관 '!I116+'대덕 배수관 '!I116</f>
        <v>0</v>
      </c>
      <c r="J116" s="1020">
        <f>'동부 배수관 '!J116+'중부 배수관'!J116+'서부 배수관 '!J116+'유성 배수관 '!J116+'대덕 배수관 '!J116</f>
        <v>217.12</v>
      </c>
      <c r="K116" s="1020">
        <f>'동부 배수관 '!K116+'중부 배수관'!K116+'서부 배수관 '!K116+'유성 배수관 '!K116+'대덕 배수관 '!K116</f>
        <v>1141.68</v>
      </c>
      <c r="L116" s="1020">
        <f>'동부 배수관 '!L116+'중부 배수관'!L116+'서부 배수관 '!L116+'유성 배수관 '!L116+'대덕 배수관 '!L116</f>
        <v>1.75</v>
      </c>
      <c r="M116" s="1020">
        <f>'동부 배수관 '!M116+'중부 배수관'!M116+'서부 배수관 '!M116+'유성 배수관 '!M116+'대덕 배수관 '!M116</f>
        <v>1747.01</v>
      </c>
      <c r="N116" s="1020">
        <f>'동부 배수관 '!N116+'중부 배수관'!N116+'서부 배수관 '!N116+'유성 배수관 '!N116+'대덕 배수관 '!N116</f>
        <v>1426.49</v>
      </c>
      <c r="O116" s="1020">
        <f>'동부 배수관 '!O116+'중부 배수관'!O116+'서부 배수관 '!O116+'유성 배수관 '!O116+'대덕 배수관 '!O116</f>
        <v>633.88</v>
      </c>
      <c r="P116" s="1020">
        <f>'동부 배수관 '!P116+'중부 배수관'!P116+'서부 배수관 '!P116+'유성 배수관 '!P116+'대덕 배수관 '!P116</f>
        <v>0</v>
      </c>
      <c r="Q116" s="1020">
        <f>'동부 배수관 '!Q116+'중부 배수관'!Q116+'서부 배수관 '!Q116+'유성 배수관 '!Q116+'대덕 배수관 '!Q116</f>
        <v>403.65999999999997</v>
      </c>
      <c r="R116" s="1020">
        <f>'동부 배수관 '!R116+'중부 배수관'!R116+'서부 배수관 '!R116+'유성 배수관 '!R116+'대덕 배수관 '!R116</f>
        <v>242.89</v>
      </c>
      <c r="S116" s="1020">
        <f>'동부 배수관 '!S116+'중부 배수관'!S116+'서부 배수관 '!S116+'유성 배수관 '!S116+'대덕 배수관 '!S116</f>
        <v>1881.94</v>
      </c>
      <c r="T116" s="1020">
        <f>'동부 배수관 '!T116+'중부 배수관'!T116+'서부 배수관 '!T116+'유성 배수관 '!T116+'대덕 배수관 '!T116</f>
        <v>0</v>
      </c>
      <c r="U116" s="1020">
        <f>'동부 배수관 '!U116+'중부 배수관'!U116+'서부 배수관 '!U116+'유성 배수관 '!U116+'대덕 배수관 '!U116</f>
        <v>0</v>
      </c>
      <c r="V116" s="1020">
        <f>'동부 배수관 '!V116+'중부 배수관'!V116+'서부 배수관 '!V116+'유성 배수관 '!V116+'대덕 배수관 '!V116</f>
        <v>0</v>
      </c>
      <c r="W116" s="1020">
        <f>'동부 배수관 '!W116+'중부 배수관'!W116+'서부 배수관 '!W116+'유성 배수관 '!W116+'대덕 배수관 '!W116</f>
        <v>0</v>
      </c>
      <c r="X116" s="1020">
        <f>'동부 배수관 '!X116+'중부 배수관'!X116+'서부 배수관 '!X116+'유성 배수관 '!X116+'대덕 배수관 '!X116</f>
        <v>742.49</v>
      </c>
      <c r="Y116" s="1020">
        <f>'동부 배수관 '!Y116+'중부 배수관'!Y116+'서부 배수관 '!Y116+'유성 배수관 '!Y116+'대덕 배수관 '!Y116</f>
        <v>0</v>
      </c>
      <c r="Z116" s="1020">
        <f>'동부 배수관 '!Z116+'중부 배수관'!Z116+'서부 배수관 '!Z116+'유성 배수관 '!Z116+'대덕 배수관 '!Z116</f>
        <v>1095.02</v>
      </c>
      <c r="AA116" s="1020">
        <f>'동부 배수관 '!AA116+'중부 배수관'!AA116+'서부 배수관 '!AA116+'유성 배수관 '!AA116+'대덕 배수관 '!AA116</f>
        <v>362.76</v>
      </c>
      <c r="AB116" s="1020">
        <f>'동부 배수관 '!AB116+'중부 배수관'!AB116+'서부 배수관 '!AB116+'유성 배수관 '!AB116+'대덕 배수관 '!AB116</f>
        <v>0</v>
      </c>
      <c r="AC116" s="1020">
        <f>'동부 배수관 '!AC116+'중부 배수관'!AC116+'서부 배수관 '!AC116+'유성 배수관 '!AC116+'대덕 배수관 '!AC116</f>
        <v>0</v>
      </c>
      <c r="AD116" s="1020">
        <f>'동부 배수관 '!AD116+'중부 배수관'!AD116+'서부 배수관 '!AD116+'유성 배수관 '!AD116+'대덕 배수관 '!AD116</f>
        <v>0</v>
      </c>
      <c r="AE116" s="1020">
        <f>'동부 배수관 '!AE116+'중부 배수관'!AE116+'서부 배수관 '!AE116+'유성 배수관 '!AE116+'대덕 배수관 '!AE116</f>
        <v>0</v>
      </c>
      <c r="AF116" s="1020">
        <f>'동부 배수관 '!AF116+'중부 배수관'!AF116+'서부 배수관 '!AF116+'유성 배수관 '!AF116+'대덕 배수관 '!AF116</f>
        <v>0</v>
      </c>
      <c r="AG116" s="1020">
        <f>'동부 배수관 '!AG116+'중부 배수관'!AG116+'서부 배수관 '!AG116+'유성 배수관 '!AG116+'대덕 배수관 '!AG116</f>
        <v>17.66</v>
      </c>
      <c r="AH116" s="1020">
        <f>'동부 배수관 '!AH116+'중부 배수관'!AH116+'서부 배수관 '!AH116+'유성 배수관 '!AH116+'대덕 배수관 '!AH116</f>
        <v>702.98</v>
      </c>
      <c r="AI116" s="1020">
        <f>'동부 배수관 '!AI116+'중부 배수관'!AI116+'서부 배수관 '!AI116+'유성 배수관 '!AI116+'대덕 배수관 '!AI116</f>
        <v>0</v>
      </c>
      <c r="AJ116" s="1020">
        <f>'동부 배수관 '!AJ116+'중부 배수관'!AJ116+'서부 배수관 '!AJ116+'유성 배수관 '!AJ116+'대덕 배수관 '!AJ116</f>
        <v>0</v>
      </c>
      <c r="AK116" s="1020">
        <f>'동부 배수관 '!AK116+'중부 배수관'!AK116+'서부 배수관 '!AK116+'유성 배수관 '!AK116+'대덕 배수관 '!AK116</f>
        <v>0</v>
      </c>
    </row>
    <row r="117" spans="1:37" s="104" customFormat="1" ht="20.25" customHeight="1" x14ac:dyDescent="0.15">
      <c r="A117" s="3106"/>
      <c r="B117" s="1017" t="s">
        <v>283</v>
      </c>
      <c r="C117" s="1019">
        <f t="shared" si="36"/>
        <v>0</v>
      </c>
      <c r="D117" s="1020">
        <f>'동부 배수관 '!D117+'중부 배수관'!D117+'서부 배수관 '!D117+'유성 배수관 '!D117+'대덕 배수관 '!D117</f>
        <v>0</v>
      </c>
      <c r="E117" s="1020">
        <f>'동부 배수관 '!E117+'중부 배수관'!E117+'서부 배수관 '!E117+'유성 배수관 '!E117+'대덕 배수관 '!E117</f>
        <v>0</v>
      </c>
      <c r="F117" s="1020">
        <f>'동부 배수관 '!F117+'중부 배수관'!F117+'서부 배수관 '!F117+'유성 배수관 '!F117+'대덕 배수관 '!F117</f>
        <v>0</v>
      </c>
      <c r="G117" s="1020">
        <f>'동부 배수관 '!G117+'중부 배수관'!G117+'서부 배수관 '!G117+'유성 배수관 '!G117+'대덕 배수관 '!G117</f>
        <v>0</v>
      </c>
      <c r="H117" s="1020">
        <f>'동부 배수관 '!H117+'중부 배수관'!H117+'서부 배수관 '!H117+'유성 배수관 '!H117+'대덕 배수관 '!H117</f>
        <v>0</v>
      </c>
      <c r="I117" s="1020">
        <f>'동부 배수관 '!I117+'중부 배수관'!I117+'서부 배수관 '!I117+'유성 배수관 '!I117+'대덕 배수관 '!I117</f>
        <v>0</v>
      </c>
      <c r="J117" s="1020">
        <f>'동부 배수관 '!J117+'중부 배수관'!J117+'서부 배수관 '!J117+'유성 배수관 '!J117+'대덕 배수관 '!J117</f>
        <v>0</v>
      </c>
      <c r="K117" s="1020">
        <f>'동부 배수관 '!K117+'중부 배수관'!K117+'서부 배수관 '!K117+'유성 배수관 '!K117+'대덕 배수관 '!K117</f>
        <v>0</v>
      </c>
      <c r="L117" s="1020">
        <f>'동부 배수관 '!L117+'중부 배수관'!L117+'서부 배수관 '!L117+'유성 배수관 '!L117+'대덕 배수관 '!L117</f>
        <v>0</v>
      </c>
      <c r="M117" s="1020">
        <f>'동부 배수관 '!M117+'중부 배수관'!M117+'서부 배수관 '!M117+'유성 배수관 '!M117+'대덕 배수관 '!M117</f>
        <v>0</v>
      </c>
      <c r="N117" s="1020">
        <f>'동부 배수관 '!N117+'중부 배수관'!N117+'서부 배수관 '!N117+'유성 배수관 '!N117+'대덕 배수관 '!N117</f>
        <v>0</v>
      </c>
      <c r="O117" s="1020">
        <f>'동부 배수관 '!O117+'중부 배수관'!O117+'서부 배수관 '!O117+'유성 배수관 '!O117+'대덕 배수관 '!O117</f>
        <v>0</v>
      </c>
      <c r="P117" s="1020">
        <f>'동부 배수관 '!P117+'중부 배수관'!P117+'서부 배수관 '!P117+'유성 배수관 '!P117+'대덕 배수관 '!P117</f>
        <v>0</v>
      </c>
      <c r="Q117" s="1020">
        <f>'동부 배수관 '!Q117+'중부 배수관'!Q117+'서부 배수관 '!Q117+'유성 배수관 '!Q117+'대덕 배수관 '!Q117</f>
        <v>0</v>
      </c>
      <c r="R117" s="1020">
        <f>'동부 배수관 '!R117+'중부 배수관'!R117+'서부 배수관 '!R117+'유성 배수관 '!R117+'대덕 배수관 '!R117</f>
        <v>0</v>
      </c>
      <c r="S117" s="1020">
        <f>'동부 배수관 '!S117+'중부 배수관'!S117+'서부 배수관 '!S117+'유성 배수관 '!S117+'대덕 배수관 '!S117</f>
        <v>0</v>
      </c>
      <c r="T117" s="1020">
        <f>'동부 배수관 '!T117+'중부 배수관'!T117+'서부 배수관 '!T117+'유성 배수관 '!T117+'대덕 배수관 '!T117</f>
        <v>0</v>
      </c>
      <c r="U117" s="1020">
        <f>'동부 배수관 '!U117+'중부 배수관'!U117+'서부 배수관 '!U117+'유성 배수관 '!U117+'대덕 배수관 '!U117</f>
        <v>0</v>
      </c>
      <c r="V117" s="1020">
        <f>'동부 배수관 '!V117+'중부 배수관'!V117+'서부 배수관 '!V117+'유성 배수관 '!V117+'대덕 배수관 '!V117</f>
        <v>0</v>
      </c>
      <c r="W117" s="1020">
        <f>'동부 배수관 '!W117+'중부 배수관'!W117+'서부 배수관 '!W117+'유성 배수관 '!W117+'대덕 배수관 '!W117</f>
        <v>0</v>
      </c>
      <c r="X117" s="1020">
        <f>'동부 배수관 '!X117+'중부 배수관'!X117+'서부 배수관 '!X117+'유성 배수관 '!X117+'대덕 배수관 '!X117</f>
        <v>0</v>
      </c>
      <c r="Y117" s="1020">
        <f>'동부 배수관 '!Y117+'중부 배수관'!Y117+'서부 배수관 '!Y117+'유성 배수관 '!Y117+'대덕 배수관 '!Y117</f>
        <v>0</v>
      </c>
      <c r="Z117" s="1020">
        <f>'동부 배수관 '!Z117+'중부 배수관'!Z117+'서부 배수관 '!Z117+'유성 배수관 '!Z117+'대덕 배수관 '!Z117</f>
        <v>0</v>
      </c>
      <c r="AA117" s="1020">
        <f>'동부 배수관 '!AA117+'중부 배수관'!AA117+'서부 배수관 '!AA117+'유성 배수관 '!AA117+'대덕 배수관 '!AA117</f>
        <v>0</v>
      </c>
      <c r="AB117" s="1020">
        <f>'동부 배수관 '!AB117+'중부 배수관'!AB117+'서부 배수관 '!AB117+'유성 배수관 '!AB117+'대덕 배수관 '!AB117</f>
        <v>0</v>
      </c>
      <c r="AC117" s="1020">
        <f>'동부 배수관 '!AC117+'중부 배수관'!AC117+'서부 배수관 '!AC117+'유성 배수관 '!AC117+'대덕 배수관 '!AC117</f>
        <v>0</v>
      </c>
      <c r="AD117" s="1020">
        <f>'동부 배수관 '!AD117+'중부 배수관'!AD117+'서부 배수관 '!AD117+'유성 배수관 '!AD117+'대덕 배수관 '!AD117</f>
        <v>0</v>
      </c>
      <c r="AE117" s="1020">
        <f>'동부 배수관 '!AE117+'중부 배수관'!AE117+'서부 배수관 '!AE117+'유성 배수관 '!AE117+'대덕 배수관 '!AE117</f>
        <v>0</v>
      </c>
      <c r="AF117" s="1020">
        <f>'동부 배수관 '!AF117+'중부 배수관'!AF117+'서부 배수관 '!AF117+'유성 배수관 '!AF117+'대덕 배수관 '!AF117</f>
        <v>0</v>
      </c>
      <c r="AG117" s="1020">
        <f>'동부 배수관 '!AG117+'중부 배수관'!AG117+'서부 배수관 '!AG117+'유성 배수관 '!AG117+'대덕 배수관 '!AG117</f>
        <v>0</v>
      </c>
      <c r="AH117" s="1020">
        <f>'동부 배수관 '!AH117+'중부 배수관'!AH117+'서부 배수관 '!AH117+'유성 배수관 '!AH117+'대덕 배수관 '!AH117</f>
        <v>0</v>
      </c>
      <c r="AI117" s="1020">
        <f>'동부 배수관 '!AI117+'중부 배수관'!AI117+'서부 배수관 '!AI117+'유성 배수관 '!AI117+'대덕 배수관 '!AI117</f>
        <v>0</v>
      </c>
      <c r="AJ117" s="1020">
        <f>'동부 배수관 '!AJ117+'중부 배수관'!AJ117+'서부 배수관 '!AJ117+'유성 배수관 '!AJ117+'대덕 배수관 '!AJ117</f>
        <v>0</v>
      </c>
      <c r="AK117" s="1020">
        <f>'동부 배수관 '!AK117+'중부 배수관'!AK117+'서부 배수관 '!AK117+'유성 배수관 '!AK117+'대덕 배수관 '!AK117</f>
        <v>0</v>
      </c>
    </row>
    <row r="118" spans="1:37" s="104" customFormat="1" ht="20.25" customHeight="1" x14ac:dyDescent="0.15">
      <c r="A118" s="3106"/>
      <c r="B118" s="1017" t="s">
        <v>284</v>
      </c>
      <c r="C118" s="1019">
        <f t="shared" si="36"/>
        <v>0</v>
      </c>
      <c r="D118" s="1020">
        <f>'동부 배수관 '!D118+'중부 배수관'!D118+'서부 배수관 '!D118+'유성 배수관 '!D118+'대덕 배수관 '!D118</f>
        <v>0</v>
      </c>
      <c r="E118" s="1020">
        <f>'동부 배수관 '!E118+'중부 배수관'!E118+'서부 배수관 '!E118+'유성 배수관 '!E118+'대덕 배수관 '!E118</f>
        <v>0</v>
      </c>
      <c r="F118" s="1020">
        <f>'동부 배수관 '!F118+'중부 배수관'!F118+'서부 배수관 '!F118+'유성 배수관 '!F118+'대덕 배수관 '!F118</f>
        <v>0</v>
      </c>
      <c r="G118" s="1020">
        <f>'동부 배수관 '!G118+'중부 배수관'!G118+'서부 배수관 '!G118+'유성 배수관 '!G118+'대덕 배수관 '!G118</f>
        <v>0</v>
      </c>
      <c r="H118" s="1020">
        <f>'동부 배수관 '!H118+'중부 배수관'!H118+'서부 배수관 '!H118+'유성 배수관 '!H118+'대덕 배수관 '!H118</f>
        <v>0</v>
      </c>
      <c r="I118" s="1020">
        <f>'동부 배수관 '!I118+'중부 배수관'!I118+'서부 배수관 '!I118+'유성 배수관 '!I118+'대덕 배수관 '!I118</f>
        <v>0</v>
      </c>
      <c r="J118" s="1020">
        <f>'동부 배수관 '!J118+'중부 배수관'!J118+'서부 배수관 '!J118+'유성 배수관 '!J118+'대덕 배수관 '!J118</f>
        <v>0</v>
      </c>
      <c r="K118" s="1020">
        <f>'동부 배수관 '!K118+'중부 배수관'!K118+'서부 배수관 '!K118+'유성 배수관 '!K118+'대덕 배수관 '!K118</f>
        <v>0</v>
      </c>
      <c r="L118" s="1020">
        <f>'동부 배수관 '!L118+'중부 배수관'!L118+'서부 배수관 '!L118+'유성 배수관 '!L118+'대덕 배수관 '!L118</f>
        <v>0</v>
      </c>
      <c r="M118" s="1020">
        <f>'동부 배수관 '!M118+'중부 배수관'!M118+'서부 배수관 '!M118+'유성 배수관 '!M118+'대덕 배수관 '!M118</f>
        <v>0</v>
      </c>
      <c r="N118" s="1020">
        <f>'동부 배수관 '!N118+'중부 배수관'!N118+'서부 배수관 '!N118+'유성 배수관 '!N118+'대덕 배수관 '!N118</f>
        <v>0</v>
      </c>
      <c r="O118" s="1020">
        <f>'동부 배수관 '!O118+'중부 배수관'!O118+'서부 배수관 '!O118+'유성 배수관 '!O118+'대덕 배수관 '!O118</f>
        <v>0</v>
      </c>
      <c r="P118" s="1020">
        <f>'동부 배수관 '!P118+'중부 배수관'!P118+'서부 배수관 '!P118+'유성 배수관 '!P118+'대덕 배수관 '!P118</f>
        <v>0</v>
      </c>
      <c r="Q118" s="1020">
        <f>'동부 배수관 '!Q118+'중부 배수관'!Q118+'서부 배수관 '!Q118+'유성 배수관 '!Q118+'대덕 배수관 '!Q118</f>
        <v>0</v>
      </c>
      <c r="R118" s="1020">
        <f>'동부 배수관 '!R118+'중부 배수관'!R118+'서부 배수관 '!R118+'유성 배수관 '!R118+'대덕 배수관 '!R118</f>
        <v>0</v>
      </c>
      <c r="S118" s="1020">
        <f>'동부 배수관 '!S118+'중부 배수관'!S118+'서부 배수관 '!S118+'유성 배수관 '!S118+'대덕 배수관 '!S118</f>
        <v>0</v>
      </c>
      <c r="T118" s="1020">
        <f>'동부 배수관 '!T118+'중부 배수관'!T118+'서부 배수관 '!T118+'유성 배수관 '!T118+'대덕 배수관 '!T118</f>
        <v>0</v>
      </c>
      <c r="U118" s="1020">
        <f>'동부 배수관 '!U118+'중부 배수관'!U118+'서부 배수관 '!U118+'유성 배수관 '!U118+'대덕 배수관 '!U118</f>
        <v>0</v>
      </c>
      <c r="V118" s="1020">
        <f>'동부 배수관 '!V118+'중부 배수관'!V118+'서부 배수관 '!V118+'유성 배수관 '!V118+'대덕 배수관 '!V118</f>
        <v>0</v>
      </c>
      <c r="W118" s="1020">
        <f>'동부 배수관 '!W118+'중부 배수관'!W118+'서부 배수관 '!W118+'유성 배수관 '!W118+'대덕 배수관 '!W118</f>
        <v>0</v>
      </c>
      <c r="X118" s="1020">
        <f>'동부 배수관 '!X118+'중부 배수관'!X118+'서부 배수관 '!X118+'유성 배수관 '!X118+'대덕 배수관 '!X118</f>
        <v>0</v>
      </c>
      <c r="Y118" s="1020">
        <f>'동부 배수관 '!Y118+'중부 배수관'!Y118+'서부 배수관 '!Y118+'유성 배수관 '!Y118+'대덕 배수관 '!Y118</f>
        <v>0</v>
      </c>
      <c r="Z118" s="1020">
        <f>'동부 배수관 '!Z118+'중부 배수관'!Z118+'서부 배수관 '!Z118+'유성 배수관 '!Z118+'대덕 배수관 '!Z118</f>
        <v>0</v>
      </c>
      <c r="AA118" s="1020">
        <f>'동부 배수관 '!AA118+'중부 배수관'!AA118+'서부 배수관 '!AA118+'유성 배수관 '!AA118+'대덕 배수관 '!AA118</f>
        <v>0</v>
      </c>
      <c r="AB118" s="1020">
        <f>'동부 배수관 '!AB118+'중부 배수관'!AB118+'서부 배수관 '!AB118+'유성 배수관 '!AB118+'대덕 배수관 '!AB118</f>
        <v>0</v>
      </c>
      <c r="AC118" s="1020">
        <f>'동부 배수관 '!AC118+'중부 배수관'!AC118+'서부 배수관 '!AC118+'유성 배수관 '!AC118+'대덕 배수관 '!AC118</f>
        <v>0</v>
      </c>
      <c r="AD118" s="1020">
        <f>'동부 배수관 '!AD118+'중부 배수관'!AD118+'서부 배수관 '!AD118+'유성 배수관 '!AD118+'대덕 배수관 '!AD118</f>
        <v>0</v>
      </c>
      <c r="AE118" s="1020">
        <f>'동부 배수관 '!AE118+'중부 배수관'!AE118+'서부 배수관 '!AE118+'유성 배수관 '!AE118+'대덕 배수관 '!AE118</f>
        <v>0</v>
      </c>
      <c r="AF118" s="1020">
        <f>'동부 배수관 '!AF118+'중부 배수관'!AF118+'서부 배수관 '!AF118+'유성 배수관 '!AF118+'대덕 배수관 '!AF118</f>
        <v>0</v>
      </c>
      <c r="AG118" s="1020">
        <f>'동부 배수관 '!AG118+'중부 배수관'!AG118+'서부 배수관 '!AG118+'유성 배수관 '!AG118+'대덕 배수관 '!AG118</f>
        <v>0</v>
      </c>
      <c r="AH118" s="1020">
        <f>'동부 배수관 '!AH118+'중부 배수관'!AH118+'서부 배수관 '!AH118+'유성 배수관 '!AH118+'대덕 배수관 '!AH118</f>
        <v>0</v>
      </c>
      <c r="AI118" s="1020">
        <f>'동부 배수관 '!AI118+'중부 배수관'!AI118+'서부 배수관 '!AI118+'유성 배수관 '!AI118+'대덕 배수관 '!AI118</f>
        <v>0</v>
      </c>
      <c r="AJ118" s="1020">
        <f>'동부 배수관 '!AJ118+'중부 배수관'!AJ118+'서부 배수관 '!AJ118+'유성 배수관 '!AJ118+'대덕 배수관 '!AJ118</f>
        <v>0</v>
      </c>
      <c r="AK118" s="1020">
        <f>'동부 배수관 '!AK118+'중부 배수관'!AK118+'서부 배수관 '!AK118+'유성 배수관 '!AK118+'대덕 배수관 '!AK118</f>
        <v>0</v>
      </c>
    </row>
    <row r="119" spans="1:37" s="104" customFormat="1" ht="20.25" customHeight="1" x14ac:dyDescent="0.15">
      <c r="A119" s="3106"/>
      <c r="B119" s="1015" t="s">
        <v>847</v>
      </c>
      <c r="C119" s="1019">
        <f t="shared" si="36"/>
        <v>0</v>
      </c>
      <c r="D119" s="1020">
        <f>'동부 배수관 '!D119+'중부 배수관'!D119+'서부 배수관 '!D119+'유성 배수관 '!D119+'대덕 배수관 '!D119</f>
        <v>0</v>
      </c>
      <c r="E119" s="1020">
        <f>'동부 배수관 '!E119+'중부 배수관'!E119+'서부 배수관 '!E119+'유성 배수관 '!E119+'대덕 배수관 '!E119</f>
        <v>0</v>
      </c>
      <c r="F119" s="1020">
        <f>'동부 배수관 '!F119+'중부 배수관'!F119+'서부 배수관 '!F119+'유성 배수관 '!F119+'대덕 배수관 '!F119</f>
        <v>0</v>
      </c>
      <c r="G119" s="1020">
        <f>'동부 배수관 '!G119+'중부 배수관'!G119+'서부 배수관 '!G119+'유성 배수관 '!G119+'대덕 배수관 '!G119</f>
        <v>0</v>
      </c>
      <c r="H119" s="1020">
        <f>'동부 배수관 '!H119+'중부 배수관'!H119+'서부 배수관 '!H119+'유성 배수관 '!H119+'대덕 배수관 '!H119</f>
        <v>0</v>
      </c>
      <c r="I119" s="1020">
        <f>'동부 배수관 '!I119+'중부 배수관'!I119+'서부 배수관 '!I119+'유성 배수관 '!I119+'대덕 배수관 '!I119</f>
        <v>0</v>
      </c>
      <c r="J119" s="1020">
        <f>'동부 배수관 '!J119+'중부 배수관'!J119+'서부 배수관 '!J119+'유성 배수관 '!J119+'대덕 배수관 '!J119</f>
        <v>0</v>
      </c>
      <c r="K119" s="1020">
        <f>'동부 배수관 '!K119+'중부 배수관'!K119+'서부 배수관 '!K119+'유성 배수관 '!K119+'대덕 배수관 '!K119</f>
        <v>0</v>
      </c>
      <c r="L119" s="1020">
        <f>'동부 배수관 '!L119+'중부 배수관'!L119+'서부 배수관 '!L119+'유성 배수관 '!L119+'대덕 배수관 '!L119</f>
        <v>0</v>
      </c>
      <c r="M119" s="1020">
        <f>'동부 배수관 '!M119+'중부 배수관'!M119+'서부 배수관 '!M119+'유성 배수관 '!M119+'대덕 배수관 '!M119</f>
        <v>0</v>
      </c>
      <c r="N119" s="1020">
        <f>'동부 배수관 '!N119+'중부 배수관'!N119+'서부 배수관 '!N119+'유성 배수관 '!N119+'대덕 배수관 '!N119</f>
        <v>0</v>
      </c>
      <c r="O119" s="1020">
        <f>'동부 배수관 '!O119+'중부 배수관'!O119+'서부 배수관 '!O119+'유성 배수관 '!O119+'대덕 배수관 '!O119</f>
        <v>0</v>
      </c>
      <c r="P119" s="1020">
        <f>'동부 배수관 '!P119+'중부 배수관'!P119+'서부 배수관 '!P119+'유성 배수관 '!P119+'대덕 배수관 '!P119</f>
        <v>0</v>
      </c>
      <c r="Q119" s="1020">
        <f>'동부 배수관 '!Q119+'중부 배수관'!Q119+'서부 배수관 '!Q119+'유성 배수관 '!Q119+'대덕 배수관 '!Q119</f>
        <v>0</v>
      </c>
      <c r="R119" s="1020">
        <f>'동부 배수관 '!R119+'중부 배수관'!R119+'서부 배수관 '!R119+'유성 배수관 '!R119+'대덕 배수관 '!R119</f>
        <v>0</v>
      </c>
      <c r="S119" s="1020">
        <f>'동부 배수관 '!S119+'중부 배수관'!S119+'서부 배수관 '!S119+'유성 배수관 '!S119+'대덕 배수관 '!S119</f>
        <v>0</v>
      </c>
      <c r="T119" s="1020">
        <f>'동부 배수관 '!T119+'중부 배수관'!T119+'서부 배수관 '!T119+'유성 배수관 '!T119+'대덕 배수관 '!T119</f>
        <v>0</v>
      </c>
      <c r="U119" s="1020">
        <f>'동부 배수관 '!U119+'중부 배수관'!U119+'서부 배수관 '!U119+'유성 배수관 '!U119+'대덕 배수관 '!U119</f>
        <v>0</v>
      </c>
      <c r="V119" s="1020">
        <f>'동부 배수관 '!V119+'중부 배수관'!V119+'서부 배수관 '!V119+'유성 배수관 '!V119+'대덕 배수관 '!V119</f>
        <v>0</v>
      </c>
      <c r="W119" s="1020">
        <f>'동부 배수관 '!W119+'중부 배수관'!W119+'서부 배수관 '!W119+'유성 배수관 '!W119+'대덕 배수관 '!W119</f>
        <v>0</v>
      </c>
      <c r="X119" s="1020">
        <f>'동부 배수관 '!X119+'중부 배수관'!X119+'서부 배수관 '!X119+'유성 배수관 '!X119+'대덕 배수관 '!X119</f>
        <v>0</v>
      </c>
      <c r="Y119" s="1020">
        <f>'동부 배수관 '!Y119+'중부 배수관'!Y119+'서부 배수관 '!Y119+'유성 배수관 '!Y119+'대덕 배수관 '!Y119</f>
        <v>0</v>
      </c>
      <c r="Z119" s="1020">
        <f>'동부 배수관 '!Z119+'중부 배수관'!Z119+'서부 배수관 '!Z119+'유성 배수관 '!Z119+'대덕 배수관 '!Z119</f>
        <v>0</v>
      </c>
      <c r="AA119" s="1020">
        <f>'동부 배수관 '!AA119+'중부 배수관'!AA119+'서부 배수관 '!AA119+'유성 배수관 '!AA119+'대덕 배수관 '!AA119</f>
        <v>0</v>
      </c>
      <c r="AB119" s="1020">
        <f>'동부 배수관 '!AB119+'중부 배수관'!AB119+'서부 배수관 '!AB119+'유성 배수관 '!AB119+'대덕 배수관 '!AB119</f>
        <v>0</v>
      </c>
      <c r="AC119" s="1020">
        <f>'동부 배수관 '!AC119+'중부 배수관'!AC119+'서부 배수관 '!AC119+'유성 배수관 '!AC119+'대덕 배수관 '!AC119</f>
        <v>0</v>
      </c>
      <c r="AD119" s="1020">
        <f>'동부 배수관 '!AD119+'중부 배수관'!AD119+'서부 배수관 '!AD119+'유성 배수관 '!AD119+'대덕 배수관 '!AD119</f>
        <v>0</v>
      </c>
      <c r="AE119" s="1020">
        <f>'동부 배수관 '!AE119+'중부 배수관'!AE119+'서부 배수관 '!AE119+'유성 배수관 '!AE119+'대덕 배수관 '!AE119</f>
        <v>0</v>
      </c>
      <c r="AF119" s="1020">
        <f>'동부 배수관 '!AF119+'중부 배수관'!AF119+'서부 배수관 '!AF119+'유성 배수관 '!AF119+'대덕 배수관 '!AF119</f>
        <v>0</v>
      </c>
      <c r="AG119" s="1020">
        <f>'동부 배수관 '!AG119+'중부 배수관'!AG119+'서부 배수관 '!AG119+'유성 배수관 '!AG119+'대덕 배수관 '!AG119</f>
        <v>0</v>
      </c>
      <c r="AH119" s="1020">
        <f>'동부 배수관 '!AH119+'중부 배수관'!AH119+'서부 배수관 '!AH119+'유성 배수관 '!AH119+'대덕 배수관 '!AH119</f>
        <v>0</v>
      </c>
      <c r="AI119" s="1020">
        <f>'동부 배수관 '!AI119+'중부 배수관'!AI119+'서부 배수관 '!AI119+'유성 배수관 '!AI119+'대덕 배수관 '!AI119</f>
        <v>0</v>
      </c>
      <c r="AJ119" s="1020">
        <f>'동부 배수관 '!AJ119+'중부 배수관'!AJ119+'서부 배수관 '!AJ119+'유성 배수관 '!AJ119+'대덕 배수관 '!AJ119</f>
        <v>0</v>
      </c>
      <c r="AK119" s="1020">
        <f>'동부 배수관 '!AK119+'중부 배수관'!AK119+'서부 배수관 '!AK119+'유성 배수관 '!AK119+'대덕 배수관 '!AK119</f>
        <v>0</v>
      </c>
    </row>
    <row r="120" spans="1:37" s="104" customFormat="1" ht="20.25" customHeight="1" x14ac:dyDescent="0.15">
      <c r="A120" s="3106"/>
      <c r="B120" s="1018" t="s">
        <v>1084</v>
      </c>
      <c r="C120" s="1019">
        <f t="shared" si="36"/>
        <v>0</v>
      </c>
      <c r="D120" s="1020">
        <f>'동부 배수관 '!D120+'중부 배수관'!D120+'서부 배수관 '!D120+'유성 배수관 '!D120+'대덕 배수관 '!D120</f>
        <v>0</v>
      </c>
      <c r="E120" s="1020">
        <f>'동부 배수관 '!E120+'중부 배수관'!E120+'서부 배수관 '!E120+'유성 배수관 '!E120+'대덕 배수관 '!E120</f>
        <v>0</v>
      </c>
      <c r="F120" s="1020">
        <f>'동부 배수관 '!F120+'중부 배수관'!F120+'서부 배수관 '!F120+'유성 배수관 '!F120+'대덕 배수관 '!F120</f>
        <v>0</v>
      </c>
      <c r="G120" s="1020">
        <f>'동부 배수관 '!G120+'중부 배수관'!G120+'서부 배수관 '!G120+'유성 배수관 '!G120+'대덕 배수관 '!G120</f>
        <v>0</v>
      </c>
      <c r="H120" s="1020">
        <f>'동부 배수관 '!H120+'중부 배수관'!H120+'서부 배수관 '!H120+'유성 배수관 '!H120+'대덕 배수관 '!H120</f>
        <v>0</v>
      </c>
      <c r="I120" s="1020">
        <f>'동부 배수관 '!I120+'중부 배수관'!I120+'서부 배수관 '!I120+'유성 배수관 '!I120+'대덕 배수관 '!I120</f>
        <v>0</v>
      </c>
      <c r="J120" s="1020">
        <f>'동부 배수관 '!J120+'중부 배수관'!J120+'서부 배수관 '!J120+'유성 배수관 '!J120+'대덕 배수관 '!J120</f>
        <v>0</v>
      </c>
      <c r="K120" s="1020">
        <f>'동부 배수관 '!K120+'중부 배수관'!K120+'서부 배수관 '!K120+'유성 배수관 '!K120+'대덕 배수관 '!K120</f>
        <v>0</v>
      </c>
      <c r="L120" s="1020">
        <f>'동부 배수관 '!L120+'중부 배수관'!L120+'서부 배수관 '!L120+'유성 배수관 '!L120+'대덕 배수관 '!L120</f>
        <v>0</v>
      </c>
      <c r="M120" s="1020">
        <f>'동부 배수관 '!M120+'중부 배수관'!M120+'서부 배수관 '!M120+'유성 배수관 '!M120+'대덕 배수관 '!M120</f>
        <v>0</v>
      </c>
      <c r="N120" s="1020">
        <f>'동부 배수관 '!N120+'중부 배수관'!N120+'서부 배수관 '!N120+'유성 배수관 '!N120+'대덕 배수관 '!N120</f>
        <v>0</v>
      </c>
      <c r="O120" s="1020">
        <f>'동부 배수관 '!O120+'중부 배수관'!O120+'서부 배수관 '!O120+'유성 배수관 '!O120+'대덕 배수관 '!O120</f>
        <v>0</v>
      </c>
      <c r="P120" s="1020">
        <f>'동부 배수관 '!P120+'중부 배수관'!P120+'서부 배수관 '!P120+'유성 배수관 '!P120+'대덕 배수관 '!P120</f>
        <v>0</v>
      </c>
      <c r="Q120" s="1020">
        <f>'동부 배수관 '!Q120+'중부 배수관'!Q120+'서부 배수관 '!Q120+'유성 배수관 '!Q120+'대덕 배수관 '!Q120</f>
        <v>0</v>
      </c>
      <c r="R120" s="1020">
        <f>'동부 배수관 '!R120+'중부 배수관'!R120+'서부 배수관 '!R120+'유성 배수관 '!R120+'대덕 배수관 '!R120</f>
        <v>0</v>
      </c>
      <c r="S120" s="1020">
        <f>'동부 배수관 '!S120+'중부 배수관'!S120+'서부 배수관 '!S120+'유성 배수관 '!S120+'대덕 배수관 '!S120</f>
        <v>0</v>
      </c>
      <c r="T120" s="1020">
        <f>'동부 배수관 '!T120+'중부 배수관'!T120+'서부 배수관 '!T120+'유성 배수관 '!T120+'대덕 배수관 '!T120</f>
        <v>0</v>
      </c>
      <c r="U120" s="1020">
        <f>'동부 배수관 '!U120+'중부 배수관'!U120+'서부 배수관 '!U120+'유성 배수관 '!U120+'대덕 배수관 '!U120</f>
        <v>0</v>
      </c>
      <c r="V120" s="1020">
        <f>'동부 배수관 '!V120+'중부 배수관'!V120+'서부 배수관 '!V120+'유성 배수관 '!V120+'대덕 배수관 '!V120</f>
        <v>0</v>
      </c>
      <c r="W120" s="1020">
        <f>'동부 배수관 '!W120+'중부 배수관'!W120+'서부 배수관 '!W120+'유성 배수관 '!W120+'대덕 배수관 '!W120</f>
        <v>0</v>
      </c>
      <c r="X120" s="1020">
        <f>'동부 배수관 '!X120+'중부 배수관'!X120+'서부 배수관 '!X120+'유성 배수관 '!X120+'대덕 배수관 '!X120</f>
        <v>0</v>
      </c>
      <c r="Y120" s="1020">
        <f>'동부 배수관 '!Y120+'중부 배수관'!Y120+'서부 배수관 '!Y120+'유성 배수관 '!Y120+'대덕 배수관 '!Y120</f>
        <v>0</v>
      </c>
      <c r="Z120" s="1020">
        <f>'동부 배수관 '!Z120+'중부 배수관'!Z120+'서부 배수관 '!Z120+'유성 배수관 '!Z120+'대덕 배수관 '!Z120</f>
        <v>0</v>
      </c>
      <c r="AA120" s="1020">
        <f>'동부 배수관 '!AA120+'중부 배수관'!AA120+'서부 배수관 '!AA120+'유성 배수관 '!AA120+'대덕 배수관 '!AA120</f>
        <v>0</v>
      </c>
      <c r="AB120" s="1020">
        <f>'동부 배수관 '!AB120+'중부 배수관'!AB120+'서부 배수관 '!AB120+'유성 배수관 '!AB120+'대덕 배수관 '!AB120</f>
        <v>0</v>
      </c>
      <c r="AC120" s="1020">
        <f>'동부 배수관 '!AC120+'중부 배수관'!AC120+'서부 배수관 '!AC120+'유성 배수관 '!AC120+'대덕 배수관 '!AC120</f>
        <v>0</v>
      </c>
      <c r="AD120" s="1020">
        <f>'동부 배수관 '!AD120+'중부 배수관'!AD120+'서부 배수관 '!AD120+'유성 배수관 '!AD120+'대덕 배수관 '!AD120</f>
        <v>0</v>
      </c>
      <c r="AE120" s="1020">
        <f>'동부 배수관 '!AE120+'중부 배수관'!AE120+'서부 배수관 '!AE120+'유성 배수관 '!AE120+'대덕 배수관 '!AE120</f>
        <v>0</v>
      </c>
      <c r="AF120" s="1020">
        <f>'동부 배수관 '!AF120+'중부 배수관'!AF120+'서부 배수관 '!AF120+'유성 배수관 '!AF120+'대덕 배수관 '!AF120</f>
        <v>0</v>
      </c>
      <c r="AG120" s="1020">
        <f>'동부 배수관 '!AG120+'중부 배수관'!AG120+'서부 배수관 '!AG120+'유성 배수관 '!AG120+'대덕 배수관 '!AG120</f>
        <v>0</v>
      </c>
      <c r="AH120" s="1020">
        <f>'동부 배수관 '!AH120+'중부 배수관'!AH120+'서부 배수관 '!AH120+'유성 배수관 '!AH120+'대덕 배수관 '!AH120</f>
        <v>0</v>
      </c>
      <c r="AI120" s="1020">
        <f>'동부 배수관 '!AI120+'중부 배수관'!AI120+'서부 배수관 '!AI120+'유성 배수관 '!AI120+'대덕 배수관 '!AI120</f>
        <v>0</v>
      </c>
      <c r="AJ120" s="1020">
        <f>'동부 배수관 '!AJ120+'중부 배수관'!AJ120+'서부 배수관 '!AJ120+'유성 배수관 '!AJ120+'대덕 배수관 '!AJ120</f>
        <v>0</v>
      </c>
      <c r="AK120" s="1020">
        <f>'동부 배수관 '!AK120+'중부 배수관'!AK120+'서부 배수관 '!AK120+'유성 배수관 '!AK120+'대덕 배수관 '!AK120</f>
        <v>0</v>
      </c>
    </row>
    <row r="121" spans="1:37" s="104" customFormat="1" ht="19.5" customHeight="1" x14ac:dyDescent="0.15">
      <c r="A121" s="3106">
        <v>800</v>
      </c>
      <c r="B121" s="854" t="s">
        <v>46</v>
      </c>
      <c r="C121" s="613">
        <f>SUM(D121:AK121)</f>
        <v>19030.100000000002</v>
      </c>
      <c r="D121" s="613">
        <f>SUM(D124:D128)</f>
        <v>3983.24</v>
      </c>
      <c r="E121" s="613">
        <f t="shared" ref="E121:AG121" si="37">SUM(E124:E128)</f>
        <v>0</v>
      </c>
      <c r="F121" s="613">
        <f t="shared" si="37"/>
        <v>17.29</v>
      </c>
      <c r="G121" s="613">
        <f t="shared" si="37"/>
        <v>0</v>
      </c>
      <c r="H121" s="613">
        <f t="shared" si="37"/>
        <v>0</v>
      </c>
      <c r="I121" s="613">
        <f t="shared" si="37"/>
        <v>295.94</v>
      </c>
      <c r="J121" s="613">
        <f t="shared" si="37"/>
        <v>395.24</v>
      </c>
      <c r="K121" s="613">
        <f t="shared" si="37"/>
        <v>912.52</v>
      </c>
      <c r="L121" s="613">
        <f t="shared" si="37"/>
        <v>0</v>
      </c>
      <c r="M121" s="613">
        <f t="shared" si="37"/>
        <v>825.58</v>
      </c>
      <c r="N121" s="613">
        <f t="shared" si="37"/>
        <v>0</v>
      </c>
      <c r="O121" s="613">
        <f t="shared" si="37"/>
        <v>476.93</v>
      </c>
      <c r="P121" s="613">
        <f t="shared" si="37"/>
        <v>2.94</v>
      </c>
      <c r="Q121" s="613">
        <f t="shared" si="37"/>
        <v>0</v>
      </c>
      <c r="R121" s="613">
        <f t="shared" si="37"/>
        <v>2543.1799999999998</v>
      </c>
      <c r="S121" s="613">
        <f t="shared" si="37"/>
        <v>0</v>
      </c>
      <c r="T121" s="613">
        <f t="shared" si="37"/>
        <v>0</v>
      </c>
      <c r="U121" s="613">
        <f t="shared" si="37"/>
        <v>148.06</v>
      </c>
      <c r="V121" s="613">
        <f t="shared" si="37"/>
        <v>578.49</v>
      </c>
      <c r="W121" s="613">
        <f t="shared" si="37"/>
        <v>0</v>
      </c>
      <c r="X121" s="613">
        <f t="shared" si="37"/>
        <v>0</v>
      </c>
      <c r="Y121" s="613">
        <f t="shared" si="37"/>
        <v>229.04</v>
      </c>
      <c r="Z121" s="613">
        <f t="shared" si="37"/>
        <v>376.37</v>
      </c>
      <c r="AA121" s="613">
        <f t="shared" si="37"/>
        <v>0</v>
      </c>
      <c r="AB121" s="613">
        <f t="shared" si="37"/>
        <v>0</v>
      </c>
      <c r="AC121" s="613">
        <f t="shared" si="37"/>
        <v>141.87</v>
      </c>
      <c r="AD121" s="613">
        <f t="shared" si="37"/>
        <v>0</v>
      </c>
      <c r="AE121" s="613">
        <f t="shared" si="37"/>
        <v>406.33</v>
      </c>
      <c r="AF121" s="613">
        <f t="shared" si="37"/>
        <v>672.42</v>
      </c>
      <c r="AG121" s="613">
        <f t="shared" si="37"/>
        <v>3393.73</v>
      </c>
      <c r="AH121" s="613">
        <f>SUM(AH124:AH128)</f>
        <v>3341.87</v>
      </c>
      <c r="AI121" s="613">
        <f>SUM(AI124:AI128)</f>
        <v>289.06</v>
      </c>
      <c r="AJ121" s="613">
        <f>SUM(AJ124:AJ128)</f>
        <v>0</v>
      </c>
      <c r="AK121" s="613">
        <f>SUM(AK124:AK128)</f>
        <v>0</v>
      </c>
    </row>
    <row r="122" spans="1:37" s="104" customFormat="1" ht="20.25" customHeight="1" x14ac:dyDescent="0.15">
      <c r="A122" s="3106"/>
      <c r="B122" s="1015" t="s">
        <v>793</v>
      </c>
      <c r="C122" s="1019">
        <f>SUM(D122:AK122)</f>
        <v>0</v>
      </c>
      <c r="D122" s="1020">
        <f>'동부 배수관 '!D122+'중부 배수관'!D122+'서부 배수관 '!D122+'유성 배수관 '!D122+'대덕 배수관 '!D122</f>
        <v>0</v>
      </c>
      <c r="E122" s="1020">
        <f>'동부 배수관 '!E122+'중부 배수관'!E122+'서부 배수관 '!E122+'유성 배수관 '!E122+'대덕 배수관 '!E122</f>
        <v>0</v>
      </c>
      <c r="F122" s="1020">
        <f>'동부 배수관 '!F122+'중부 배수관'!F122+'서부 배수관 '!F122+'유성 배수관 '!F122+'대덕 배수관 '!F122</f>
        <v>0</v>
      </c>
      <c r="G122" s="1020">
        <f>'동부 배수관 '!G122+'중부 배수관'!G122+'서부 배수관 '!G122+'유성 배수관 '!G122+'대덕 배수관 '!G122</f>
        <v>0</v>
      </c>
      <c r="H122" s="1020">
        <f>'동부 배수관 '!H122+'중부 배수관'!H122+'서부 배수관 '!H122+'유성 배수관 '!H122+'대덕 배수관 '!H122</f>
        <v>0</v>
      </c>
      <c r="I122" s="1020">
        <f>'동부 배수관 '!I122+'중부 배수관'!I122+'서부 배수관 '!I122+'유성 배수관 '!I122+'대덕 배수관 '!I122</f>
        <v>0</v>
      </c>
      <c r="J122" s="1020">
        <f>'동부 배수관 '!J122+'중부 배수관'!J122+'서부 배수관 '!J122+'유성 배수관 '!J122+'대덕 배수관 '!J122</f>
        <v>0</v>
      </c>
      <c r="K122" s="1020">
        <f>'동부 배수관 '!K122+'중부 배수관'!K122+'서부 배수관 '!K122+'유성 배수관 '!K122+'대덕 배수관 '!K122</f>
        <v>0</v>
      </c>
      <c r="L122" s="1020">
        <f>'동부 배수관 '!L122+'중부 배수관'!L122+'서부 배수관 '!L122+'유성 배수관 '!L122+'대덕 배수관 '!L122</f>
        <v>0</v>
      </c>
      <c r="M122" s="1020">
        <f>'동부 배수관 '!M122+'중부 배수관'!M122+'서부 배수관 '!M122+'유성 배수관 '!M122+'대덕 배수관 '!M122</f>
        <v>0</v>
      </c>
      <c r="N122" s="1020">
        <f>'동부 배수관 '!N122+'중부 배수관'!N122+'서부 배수관 '!N122+'유성 배수관 '!N122+'대덕 배수관 '!N122</f>
        <v>0</v>
      </c>
      <c r="O122" s="1020">
        <f>'동부 배수관 '!O122+'중부 배수관'!O122+'서부 배수관 '!O122+'유성 배수관 '!O122+'대덕 배수관 '!O122</f>
        <v>0</v>
      </c>
      <c r="P122" s="1020">
        <f>'동부 배수관 '!P122+'중부 배수관'!P122+'서부 배수관 '!P122+'유성 배수관 '!P122+'대덕 배수관 '!P122</f>
        <v>0</v>
      </c>
      <c r="Q122" s="1020">
        <f>'동부 배수관 '!Q122+'중부 배수관'!Q122+'서부 배수관 '!Q122+'유성 배수관 '!Q122+'대덕 배수관 '!Q122</f>
        <v>0</v>
      </c>
      <c r="R122" s="1020">
        <f>'동부 배수관 '!R122+'중부 배수관'!R122+'서부 배수관 '!R122+'유성 배수관 '!R122+'대덕 배수관 '!R122</f>
        <v>0</v>
      </c>
      <c r="S122" s="1020">
        <f>'동부 배수관 '!S122+'중부 배수관'!S122+'서부 배수관 '!S122+'유성 배수관 '!S122+'대덕 배수관 '!S122</f>
        <v>0</v>
      </c>
      <c r="T122" s="1020">
        <f>'동부 배수관 '!T122+'중부 배수관'!T122+'서부 배수관 '!T122+'유성 배수관 '!T122+'대덕 배수관 '!T122</f>
        <v>0</v>
      </c>
      <c r="U122" s="1020">
        <f>'동부 배수관 '!U122+'중부 배수관'!U122+'서부 배수관 '!U122+'유성 배수관 '!U122+'대덕 배수관 '!U122</f>
        <v>0</v>
      </c>
      <c r="V122" s="1020">
        <f>'동부 배수관 '!V122+'중부 배수관'!V122+'서부 배수관 '!V122+'유성 배수관 '!V122+'대덕 배수관 '!V122</f>
        <v>0</v>
      </c>
      <c r="W122" s="1020">
        <f>'동부 배수관 '!W122+'중부 배수관'!W122+'서부 배수관 '!W122+'유성 배수관 '!W122+'대덕 배수관 '!W122</f>
        <v>0</v>
      </c>
      <c r="X122" s="1020">
        <f>'동부 배수관 '!X122+'중부 배수관'!X122+'서부 배수관 '!X122+'유성 배수관 '!X122+'대덕 배수관 '!X122</f>
        <v>0</v>
      </c>
      <c r="Y122" s="1020">
        <f>'동부 배수관 '!Y122+'중부 배수관'!Y122+'서부 배수관 '!Y122+'유성 배수관 '!Y122+'대덕 배수관 '!Y122</f>
        <v>0</v>
      </c>
      <c r="Z122" s="1020">
        <f>'동부 배수관 '!Z122+'중부 배수관'!Z122+'서부 배수관 '!Z122+'유성 배수관 '!Z122+'대덕 배수관 '!Z122</f>
        <v>0</v>
      </c>
      <c r="AA122" s="1020">
        <f>'동부 배수관 '!AA122+'중부 배수관'!AA122+'서부 배수관 '!AA122+'유성 배수관 '!AA122+'대덕 배수관 '!AA122</f>
        <v>0</v>
      </c>
      <c r="AB122" s="1020">
        <f>'동부 배수관 '!AB122+'중부 배수관'!AB122+'서부 배수관 '!AB122+'유성 배수관 '!AB122+'대덕 배수관 '!AB122</f>
        <v>0</v>
      </c>
      <c r="AC122" s="1020">
        <f>'동부 배수관 '!AC122+'중부 배수관'!AC122+'서부 배수관 '!AC122+'유성 배수관 '!AC122+'대덕 배수관 '!AC122</f>
        <v>0</v>
      </c>
      <c r="AD122" s="1020">
        <f>'동부 배수관 '!AD122+'중부 배수관'!AD122+'서부 배수관 '!AD122+'유성 배수관 '!AD122+'대덕 배수관 '!AD122</f>
        <v>0</v>
      </c>
      <c r="AE122" s="1020">
        <f>'동부 배수관 '!AE122+'중부 배수관'!AE122+'서부 배수관 '!AE122+'유성 배수관 '!AE122+'대덕 배수관 '!AE122</f>
        <v>0</v>
      </c>
      <c r="AF122" s="1020">
        <f>'동부 배수관 '!AF122+'중부 배수관'!AF122+'서부 배수관 '!AF122+'유성 배수관 '!AF122+'대덕 배수관 '!AF122</f>
        <v>0</v>
      </c>
      <c r="AG122" s="1020">
        <f>'동부 배수관 '!AG122+'중부 배수관'!AG122+'서부 배수관 '!AG122+'유성 배수관 '!AG122+'대덕 배수관 '!AG122</f>
        <v>0</v>
      </c>
      <c r="AH122" s="1020">
        <f>'동부 배수관 '!AH122+'중부 배수관'!AH122+'서부 배수관 '!AH122+'유성 배수관 '!AH122+'대덕 배수관 '!AH122</f>
        <v>0</v>
      </c>
      <c r="AI122" s="1020">
        <f>'동부 배수관 '!AI122+'중부 배수관'!AI122+'서부 배수관 '!AI122+'유성 배수관 '!AI122+'대덕 배수관 '!AI122</f>
        <v>0</v>
      </c>
      <c r="AJ122" s="1020">
        <f>'동부 배수관 '!AJ122+'중부 배수관'!AJ122+'서부 배수관 '!AJ122+'유성 배수관 '!AJ122+'대덕 배수관 '!AJ122</f>
        <v>0</v>
      </c>
      <c r="AK122" s="1020">
        <f>'동부 배수관 '!AK122+'중부 배수관'!AK122+'서부 배수관 '!AK122+'유성 배수관 '!AK122+'대덕 배수관 '!AK122</f>
        <v>0</v>
      </c>
    </row>
    <row r="123" spans="1:37" s="104" customFormat="1" ht="20.25" customHeight="1" x14ac:dyDescent="0.15">
      <c r="A123" s="3106"/>
      <c r="B123" s="1015" t="s">
        <v>792</v>
      </c>
      <c r="C123" s="1019">
        <f t="shared" ref="C123:C129" si="38">SUM(D123:AK123)</f>
        <v>0</v>
      </c>
      <c r="D123" s="1020">
        <f>'동부 배수관 '!D123+'중부 배수관'!D123+'서부 배수관 '!D123+'유성 배수관 '!D123+'대덕 배수관 '!D123</f>
        <v>0</v>
      </c>
      <c r="E123" s="1020">
        <f>'동부 배수관 '!E123+'중부 배수관'!E123+'서부 배수관 '!E123+'유성 배수관 '!E123+'대덕 배수관 '!E123</f>
        <v>0</v>
      </c>
      <c r="F123" s="1020">
        <f>'동부 배수관 '!F123+'중부 배수관'!F123+'서부 배수관 '!F123+'유성 배수관 '!F123+'대덕 배수관 '!F123</f>
        <v>0</v>
      </c>
      <c r="G123" s="1020">
        <f>'동부 배수관 '!G123+'중부 배수관'!G123+'서부 배수관 '!G123+'유성 배수관 '!G123+'대덕 배수관 '!G123</f>
        <v>0</v>
      </c>
      <c r="H123" s="1020">
        <f>'동부 배수관 '!H123+'중부 배수관'!H123+'서부 배수관 '!H123+'유성 배수관 '!H123+'대덕 배수관 '!H123</f>
        <v>0</v>
      </c>
      <c r="I123" s="1020">
        <f>'동부 배수관 '!I123+'중부 배수관'!I123+'서부 배수관 '!I123+'유성 배수관 '!I123+'대덕 배수관 '!I123</f>
        <v>0</v>
      </c>
      <c r="J123" s="1020">
        <f>'동부 배수관 '!J123+'중부 배수관'!J123+'서부 배수관 '!J123+'유성 배수관 '!J123+'대덕 배수관 '!J123</f>
        <v>0</v>
      </c>
      <c r="K123" s="1020">
        <f>'동부 배수관 '!K123+'중부 배수관'!K123+'서부 배수관 '!K123+'유성 배수관 '!K123+'대덕 배수관 '!K123</f>
        <v>0</v>
      </c>
      <c r="L123" s="1020">
        <f>'동부 배수관 '!L123+'중부 배수관'!L123+'서부 배수관 '!L123+'유성 배수관 '!L123+'대덕 배수관 '!L123</f>
        <v>0</v>
      </c>
      <c r="M123" s="1020">
        <f>'동부 배수관 '!M123+'중부 배수관'!M123+'서부 배수관 '!M123+'유성 배수관 '!M123+'대덕 배수관 '!M123</f>
        <v>0</v>
      </c>
      <c r="N123" s="1020">
        <f>'동부 배수관 '!N123+'중부 배수관'!N123+'서부 배수관 '!N123+'유성 배수관 '!N123+'대덕 배수관 '!N123</f>
        <v>0</v>
      </c>
      <c r="O123" s="1020">
        <f>'동부 배수관 '!O123+'중부 배수관'!O123+'서부 배수관 '!O123+'유성 배수관 '!O123+'대덕 배수관 '!O123</f>
        <v>0</v>
      </c>
      <c r="P123" s="1020">
        <f>'동부 배수관 '!P123+'중부 배수관'!P123+'서부 배수관 '!P123+'유성 배수관 '!P123+'대덕 배수관 '!P123</f>
        <v>0</v>
      </c>
      <c r="Q123" s="1020">
        <f>'동부 배수관 '!Q123+'중부 배수관'!Q123+'서부 배수관 '!Q123+'유성 배수관 '!Q123+'대덕 배수관 '!Q123</f>
        <v>0</v>
      </c>
      <c r="R123" s="1020">
        <f>'동부 배수관 '!R123+'중부 배수관'!R123+'서부 배수관 '!R123+'유성 배수관 '!R123+'대덕 배수관 '!R123</f>
        <v>0</v>
      </c>
      <c r="S123" s="1020">
        <f>'동부 배수관 '!S123+'중부 배수관'!S123+'서부 배수관 '!S123+'유성 배수관 '!S123+'대덕 배수관 '!S123</f>
        <v>0</v>
      </c>
      <c r="T123" s="1020">
        <f>'동부 배수관 '!T123+'중부 배수관'!T123+'서부 배수관 '!T123+'유성 배수관 '!T123+'대덕 배수관 '!T123</f>
        <v>0</v>
      </c>
      <c r="U123" s="1020">
        <f>'동부 배수관 '!U123+'중부 배수관'!U123+'서부 배수관 '!U123+'유성 배수관 '!U123+'대덕 배수관 '!U123</f>
        <v>0</v>
      </c>
      <c r="V123" s="1020">
        <f>'동부 배수관 '!V123+'중부 배수관'!V123+'서부 배수관 '!V123+'유성 배수관 '!V123+'대덕 배수관 '!V123</f>
        <v>0</v>
      </c>
      <c r="W123" s="1020">
        <f>'동부 배수관 '!W123+'중부 배수관'!W123+'서부 배수관 '!W123+'유성 배수관 '!W123+'대덕 배수관 '!W123</f>
        <v>0</v>
      </c>
      <c r="X123" s="1020">
        <f>'동부 배수관 '!X123+'중부 배수관'!X123+'서부 배수관 '!X123+'유성 배수관 '!X123+'대덕 배수관 '!X123</f>
        <v>0</v>
      </c>
      <c r="Y123" s="1020">
        <f>'동부 배수관 '!Y123+'중부 배수관'!Y123+'서부 배수관 '!Y123+'유성 배수관 '!Y123+'대덕 배수관 '!Y123</f>
        <v>0</v>
      </c>
      <c r="Z123" s="1020">
        <f>'동부 배수관 '!Z123+'중부 배수관'!Z123+'서부 배수관 '!Z123+'유성 배수관 '!Z123+'대덕 배수관 '!Z123</f>
        <v>0</v>
      </c>
      <c r="AA123" s="1020">
        <f>'동부 배수관 '!AA123+'중부 배수관'!AA123+'서부 배수관 '!AA123+'유성 배수관 '!AA123+'대덕 배수관 '!AA123</f>
        <v>0</v>
      </c>
      <c r="AB123" s="1020">
        <f>'동부 배수관 '!AB123+'중부 배수관'!AB123+'서부 배수관 '!AB123+'유성 배수관 '!AB123+'대덕 배수관 '!AB123</f>
        <v>0</v>
      </c>
      <c r="AC123" s="1020">
        <f>'동부 배수관 '!AC123+'중부 배수관'!AC123+'서부 배수관 '!AC123+'유성 배수관 '!AC123+'대덕 배수관 '!AC123</f>
        <v>0</v>
      </c>
      <c r="AD123" s="1020">
        <f>'동부 배수관 '!AD123+'중부 배수관'!AD123+'서부 배수관 '!AD123+'유성 배수관 '!AD123+'대덕 배수관 '!AD123</f>
        <v>0</v>
      </c>
      <c r="AE123" s="1020">
        <f>'동부 배수관 '!AE123+'중부 배수관'!AE123+'서부 배수관 '!AE123+'유성 배수관 '!AE123+'대덕 배수관 '!AE123</f>
        <v>0</v>
      </c>
      <c r="AF123" s="1020">
        <f>'동부 배수관 '!AF123+'중부 배수관'!AF123+'서부 배수관 '!AF123+'유성 배수관 '!AF123+'대덕 배수관 '!AF123</f>
        <v>0</v>
      </c>
      <c r="AG123" s="1020">
        <f>'동부 배수관 '!AG123+'중부 배수관'!AG123+'서부 배수관 '!AG123+'유성 배수관 '!AG123+'대덕 배수관 '!AG123</f>
        <v>0</v>
      </c>
      <c r="AH123" s="1020">
        <f>'동부 배수관 '!AH123+'중부 배수관'!AH123+'서부 배수관 '!AH123+'유성 배수관 '!AH123+'대덕 배수관 '!AH123</f>
        <v>0</v>
      </c>
      <c r="AI123" s="1020">
        <f>'동부 배수관 '!AI123+'중부 배수관'!AI123+'서부 배수관 '!AI123+'유성 배수관 '!AI123+'대덕 배수관 '!AI123</f>
        <v>0</v>
      </c>
      <c r="AJ123" s="1020">
        <f>'동부 배수관 '!AJ123+'중부 배수관'!AJ123+'서부 배수관 '!AJ123+'유성 배수관 '!AJ123+'대덕 배수관 '!AJ123</f>
        <v>0</v>
      </c>
      <c r="AK123" s="1020">
        <f>'동부 배수관 '!AK123+'중부 배수관'!AK123+'서부 배수관 '!AK123+'유성 배수관 '!AK123+'대덕 배수관 '!AK123</f>
        <v>0</v>
      </c>
    </row>
    <row r="124" spans="1:37" s="104" customFormat="1" ht="20.25" customHeight="1" x14ac:dyDescent="0.15">
      <c r="A124" s="3106"/>
      <c r="B124" s="1015" t="s">
        <v>974</v>
      </c>
      <c r="C124" s="1019">
        <f t="shared" si="38"/>
        <v>3774.2999999999997</v>
      </c>
      <c r="D124" s="1020">
        <f>'동부 배수관 '!D124+'중부 배수관'!D124+'서부 배수관 '!D124+'유성 배수관 '!D124+'대덕 배수관 '!D124</f>
        <v>0</v>
      </c>
      <c r="E124" s="1020">
        <f>'동부 배수관 '!E124+'중부 배수관'!E124+'서부 배수관 '!E124+'유성 배수관 '!E124+'대덕 배수관 '!E124</f>
        <v>0</v>
      </c>
      <c r="F124" s="1020">
        <f>'동부 배수관 '!F124+'중부 배수관'!F124+'서부 배수관 '!F124+'유성 배수관 '!F124+'대덕 배수관 '!F124</f>
        <v>0</v>
      </c>
      <c r="G124" s="1020">
        <f>'동부 배수관 '!G124+'중부 배수관'!G124+'서부 배수관 '!G124+'유성 배수관 '!G124+'대덕 배수관 '!G124</f>
        <v>0</v>
      </c>
      <c r="H124" s="1020">
        <f>'동부 배수관 '!H124+'중부 배수관'!H124+'서부 배수관 '!H124+'유성 배수관 '!H124+'대덕 배수관 '!H124</f>
        <v>0</v>
      </c>
      <c r="I124" s="1020">
        <f>'동부 배수관 '!I124+'중부 배수관'!I124+'서부 배수관 '!I124+'유성 배수관 '!I124+'대덕 배수관 '!I124</f>
        <v>295.94</v>
      </c>
      <c r="J124" s="1020">
        <f>'동부 배수관 '!J124+'중부 배수관'!J124+'서부 배수관 '!J124+'유성 배수관 '!J124+'대덕 배수관 '!J124</f>
        <v>0</v>
      </c>
      <c r="K124" s="1020">
        <f>'동부 배수관 '!K124+'중부 배수관'!K124+'서부 배수관 '!K124+'유성 배수관 '!K124+'대덕 배수관 '!K124</f>
        <v>528.88</v>
      </c>
      <c r="L124" s="1020">
        <f>'동부 배수관 '!L124+'중부 배수관'!L124+'서부 배수관 '!L124+'유성 배수관 '!L124+'대덕 배수관 '!L124</f>
        <v>0</v>
      </c>
      <c r="M124" s="1020">
        <f>'동부 배수관 '!M124+'중부 배수관'!M124+'서부 배수관 '!M124+'유성 배수관 '!M124+'대덕 배수관 '!M124</f>
        <v>34.32</v>
      </c>
      <c r="N124" s="1020">
        <f>'동부 배수관 '!N124+'중부 배수관'!N124+'서부 배수관 '!N124+'유성 배수관 '!N124+'대덕 배수관 '!N124</f>
        <v>0</v>
      </c>
      <c r="O124" s="1020">
        <f>'동부 배수관 '!O124+'중부 배수관'!O124+'서부 배수관 '!O124+'유성 배수관 '!O124+'대덕 배수관 '!O124</f>
        <v>0</v>
      </c>
      <c r="P124" s="1020">
        <f>'동부 배수관 '!P124+'중부 배수관'!P124+'서부 배수관 '!P124+'유성 배수관 '!P124+'대덕 배수관 '!P124</f>
        <v>0</v>
      </c>
      <c r="Q124" s="1020">
        <f>'동부 배수관 '!Q124+'중부 배수관'!Q124+'서부 배수관 '!Q124+'유성 배수관 '!Q124+'대덕 배수관 '!Q124</f>
        <v>0</v>
      </c>
      <c r="R124" s="1020">
        <f>'동부 배수관 '!R124+'중부 배수관'!R124+'서부 배수관 '!R124+'유성 배수관 '!R124+'대덕 배수관 '!R124</f>
        <v>2478.04</v>
      </c>
      <c r="S124" s="1020">
        <f>'동부 배수관 '!S124+'중부 배수관'!S124+'서부 배수관 '!S124+'유성 배수관 '!S124+'대덕 배수관 '!S124</f>
        <v>0</v>
      </c>
      <c r="T124" s="1020">
        <f>'동부 배수관 '!T124+'중부 배수관'!T124+'서부 배수관 '!T124+'유성 배수관 '!T124+'대덕 배수관 '!T124</f>
        <v>0</v>
      </c>
      <c r="U124" s="1020">
        <f>'동부 배수관 '!U124+'중부 배수관'!U124+'서부 배수관 '!U124+'유성 배수관 '!U124+'대덕 배수관 '!U124</f>
        <v>148.06</v>
      </c>
      <c r="V124" s="1020">
        <f>'동부 배수관 '!V124+'중부 배수관'!V124+'서부 배수관 '!V124+'유성 배수관 '!V124+'대덕 배수관 '!V124</f>
        <v>0</v>
      </c>
      <c r="W124" s="1020">
        <f>'동부 배수관 '!W124+'중부 배수관'!W124+'서부 배수관 '!W124+'유성 배수관 '!W124+'대덕 배수관 '!W124</f>
        <v>0</v>
      </c>
      <c r="X124" s="1020">
        <f>'동부 배수관 '!X124+'중부 배수관'!X124+'서부 배수관 '!X124+'유성 배수관 '!X124+'대덕 배수관 '!X124</f>
        <v>0</v>
      </c>
      <c r="Y124" s="1020">
        <f>'동부 배수관 '!Y124+'중부 배수관'!Y124+'서부 배수관 '!Y124+'유성 배수관 '!Y124+'대덕 배수관 '!Y124</f>
        <v>0</v>
      </c>
      <c r="Z124" s="1020">
        <f>'동부 배수관 '!Z124+'중부 배수관'!Z124+'서부 배수관 '!Z124+'유성 배수관 '!Z124+'대덕 배수관 '!Z124</f>
        <v>0</v>
      </c>
      <c r="AA124" s="1020">
        <f>'동부 배수관 '!AA124+'중부 배수관'!AA124+'서부 배수관 '!AA124+'유성 배수관 '!AA124+'대덕 배수관 '!AA124</f>
        <v>0</v>
      </c>
      <c r="AB124" s="1020">
        <f>'동부 배수관 '!AB124+'중부 배수관'!AB124+'서부 배수관 '!AB124+'유성 배수관 '!AB124+'대덕 배수관 '!AB124</f>
        <v>0</v>
      </c>
      <c r="AC124" s="1020">
        <f>'동부 배수관 '!AC124+'중부 배수관'!AC124+'서부 배수관 '!AC124+'유성 배수관 '!AC124+'대덕 배수관 '!AC124</f>
        <v>0</v>
      </c>
      <c r="AD124" s="1020">
        <f>'동부 배수관 '!AD124+'중부 배수관'!AD124+'서부 배수관 '!AD124+'유성 배수관 '!AD124+'대덕 배수관 '!AD124</f>
        <v>0</v>
      </c>
      <c r="AE124" s="1020">
        <f>'동부 배수관 '!AE124+'중부 배수관'!AE124+'서부 배수관 '!AE124+'유성 배수관 '!AE124+'대덕 배수관 '!AE124</f>
        <v>0</v>
      </c>
      <c r="AF124" s="1020">
        <f>'동부 배수관 '!AF124+'중부 배수관'!AF124+'서부 배수관 '!AF124+'유성 배수관 '!AF124+'대덕 배수관 '!AF124</f>
        <v>0</v>
      </c>
      <c r="AG124" s="1020">
        <f>'동부 배수관 '!AG124+'중부 배수관'!AG124+'서부 배수관 '!AG124+'유성 배수관 '!AG124+'대덕 배수관 '!AG124</f>
        <v>0</v>
      </c>
      <c r="AH124" s="1020">
        <f>'동부 배수관 '!AH124+'중부 배수관'!AH124+'서부 배수관 '!AH124+'유성 배수관 '!AH124+'대덕 배수관 '!AH124</f>
        <v>0</v>
      </c>
      <c r="AI124" s="1020">
        <f>'동부 배수관 '!AI124+'중부 배수관'!AI124+'서부 배수관 '!AI124+'유성 배수관 '!AI124+'대덕 배수관 '!AI124</f>
        <v>289.06</v>
      </c>
      <c r="AJ124" s="1020">
        <f>'동부 배수관 '!AJ124+'중부 배수관'!AJ124+'서부 배수관 '!AJ124+'유성 배수관 '!AJ124+'대덕 배수관 '!AJ124</f>
        <v>0</v>
      </c>
      <c r="AK124" s="1020">
        <f>'동부 배수관 '!AK124+'중부 배수관'!AK124+'서부 배수관 '!AK124+'유성 배수관 '!AK124+'대덕 배수관 '!AK124</f>
        <v>0</v>
      </c>
    </row>
    <row r="125" spans="1:37" s="104" customFormat="1" ht="20.25" customHeight="1" x14ac:dyDescent="0.15">
      <c r="A125" s="3106"/>
      <c r="B125" s="1015" t="s">
        <v>345</v>
      </c>
      <c r="C125" s="1019">
        <f t="shared" si="38"/>
        <v>15255.8</v>
      </c>
      <c r="D125" s="1020">
        <f>'동부 배수관 '!D125+'중부 배수관'!D125+'서부 배수관 '!D125+'유성 배수관 '!D125+'대덕 배수관 '!D125</f>
        <v>3983.24</v>
      </c>
      <c r="E125" s="1020">
        <f>'동부 배수관 '!E125+'중부 배수관'!E125+'서부 배수관 '!E125+'유성 배수관 '!E125+'대덕 배수관 '!E125</f>
        <v>0</v>
      </c>
      <c r="F125" s="1020">
        <f>'동부 배수관 '!F125+'중부 배수관'!F125+'서부 배수관 '!F125+'유성 배수관 '!F125+'대덕 배수관 '!F125</f>
        <v>17.29</v>
      </c>
      <c r="G125" s="1020">
        <f>'동부 배수관 '!G125+'중부 배수관'!G125+'서부 배수관 '!G125+'유성 배수관 '!G125+'대덕 배수관 '!G125</f>
        <v>0</v>
      </c>
      <c r="H125" s="1020">
        <f>'동부 배수관 '!H125+'중부 배수관'!H125+'서부 배수관 '!H125+'유성 배수관 '!H125+'대덕 배수관 '!H125</f>
        <v>0</v>
      </c>
      <c r="I125" s="1020">
        <f>'동부 배수관 '!I125+'중부 배수관'!I125+'서부 배수관 '!I125+'유성 배수관 '!I125+'대덕 배수관 '!I125</f>
        <v>0</v>
      </c>
      <c r="J125" s="1020">
        <f>'동부 배수관 '!J125+'중부 배수관'!J125+'서부 배수관 '!J125+'유성 배수관 '!J125+'대덕 배수관 '!J125</f>
        <v>395.24</v>
      </c>
      <c r="K125" s="1020">
        <f>'동부 배수관 '!K125+'중부 배수관'!K125+'서부 배수관 '!K125+'유성 배수관 '!K125+'대덕 배수관 '!K125</f>
        <v>383.64000000000004</v>
      </c>
      <c r="L125" s="1020">
        <f>'동부 배수관 '!L125+'중부 배수관'!L125+'서부 배수관 '!L125+'유성 배수관 '!L125+'대덕 배수관 '!L125</f>
        <v>0</v>
      </c>
      <c r="M125" s="1020">
        <f>'동부 배수관 '!M125+'중부 배수관'!M125+'서부 배수관 '!M125+'유성 배수관 '!M125+'대덕 배수관 '!M125</f>
        <v>791.26</v>
      </c>
      <c r="N125" s="1020">
        <f>'동부 배수관 '!N125+'중부 배수관'!N125+'서부 배수관 '!N125+'유성 배수관 '!N125+'대덕 배수관 '!N125</f>
        <v>0</v>
      </c>
      <c r="O125" s="1020">
        <f>'동부 배수관 '!O125+'중부 배수관'!O125+'서부 배수관 '!O125+'유성 배수관 '!O125+'대덕 배수관 '!O125</f>
        <v>476.93</v>
      </c>
      <c r="P125" s="1020">
        <f>'동부 배수관 '!P125+'중부 배수관'!P125+'서부 배수관 '!P125+'유성 배수관 '!P125+'대덕 배수관 '!P125</f>
        <v>2.94</v>
      </c>
      <c r="Q125" s="1020">
        <f>'동부 배수관 '!Q125+'중부 배수관'!Q125+'서부 배수관 '!Q125+'유성 배수관 '!Q125+'대덕 배수관 '!Q125</f>
        <v>0</v>
      </c>
      <c r="R125" s="1020">
        <f>'동부 배수관 '!R125+'중부 배수관'!R125+'서부 배수관 '!R125+'유성 배수관 '!R125+'대덕 배수관 '!R125</f>
        <v>65.14</v>
      </c>
      <c r="S125" s="1020">
        <f>'동부 배수관 '!S125+'중부 배수관'!S125+'서부 배수관 '!S125+'유성 배수관 '!S125+'대덕 배수관 '!S125</f>
        <v>0</v>
      </c>
      <c r="T125" s="1020">
        <f>'동부 배수관 '!T125+'중부 배수관'!T125+'서부 배수관 '!T125+'유성 배수관 '!T125+'대덕 배수관 '!T125</f>
        <v>0</v>
      </c>
      <c r="U125" s="1020">
        <f>'동부 배수관 '!U125+'중부 배수관'!U125+'서부 배수관 '!U125+'유성 배수관 '!U125+'대덕 배수관 '!U125</f>
        <v>0</v>
      </c>
      <c r="V125" s="1020">
        <f>'동부 배수관 '!V125+'중부 배수관'!V125+'서부 배수관 '!V125+'유성 배수관 '!V125+'대덕 배수관 '!V125</f>
        <v>578.49</v>
      </c>
      <c r="W125" s="1020">
        <f>'동부 배수관 '!W125+'중부 배수관'!W125+'서부 배수관 '!W125+'유성 배수관 '!W125+'대덕 배수관 '!W125</f>
        <v>0</v>
      </c>
      <c r="X125" s="1020">
        <f>'동부 배수관 '!X125+'중부 배수관'!X125+'서부 배수관 '!X125+'유성 배수관 '!X125+'대덕 배수관 '!X125</f>
        <v>0</v>
      </c>
      <c r="Y125" s="1020">
        <f>'동부 배수관 '!Y125+'중부 배수관'!Y125+'서부 배수관 '!Y125+'유성 배수관 '!Y125+'대덕 배수관 '!Y125</f>
        <v>229.04</v>
      </c>
      <c r="Z125" s="1020">
        <f>'동부 배수관 '!Z125+'중부 배수관'!Z125+'서부 배수관 '!Z125+'유성 배수관 '!Z125+'대덕 배수관 '!Z125</f>
        <v>376.37</v>
      </c>
      <c r="AA125" s="1020">
        <f>'동부 배수관 '!AA125+'중부 배수관'!AA125+'서부 배수관 '!AA125+'유성 배수관 '!AA125+'대덕 배수관 '!AA125</f>
        <v>0</v>
      </c>
      <c r="AB125" s="1020">
        <f>'동부 배수관 '!AB125+'중부 배수관'!AB125+'서부 배수관 '!AB125+'유성 배수관 '!AB125+'대덕 배수관 '!AB125</f>
        <v>0</v>
      </c>
      <c r="AC125" s="1020">
        <f>'동부 배수관 '!AC125+'중부 배수관'!AC125+'서부 배수관 '!AC125+'유성 배수관 '!AC125+'대덕 배수관 '!AC125</f>
        <v>141.87</v>
      </c>
      <c r="AD125" s="1020">
        <f>'동부 배수관 '!AD125+'중부 배수관'!AD125+'서부 배수관 '!AD125+'유성 배수관 '!AD125+'대덕 배수관 '!AD125</f>
        <v>0</v>
      </c>
      <c r="AE125" s="1020">
        <f>'동부 배수관 '!AE125+'중부 배수관'!AE125+'서부 배수관 '!AE125+'유성 배수관 '!AE125+'대덕 배수관 '!AE125</f>
        <v>406.33</v>
      </c>
      <c r="AF125" s="1020">
        <f>'동부 배수관 '!AF125+'중부 배수관'!AF125+'서부 배수관 '!AF125+'유성 배수관 '!AF125+'대덕 배수관 '!AF125</f>
        <v>672.42</v>
      </c>
      <c r="AG125" s="1020">
        <f>'동부 배수관 '!AG125+'중부 배수관'!AG125+'서부 배수관 '!AG125+'유성 배수관 '!AG125+'대덕 배수관 '!AG125</f>
        <v>3393.73</v>
      </c>
      <c r="AH125" s="1020">
        <f>'동부 배수관 '!AH125+'중부 배수관'!AH125+'서부 배수관 '!AH125+'유성 배수관 '!AH125+'대덕 배수관 '!AH125</f>
        <v>3341.87</v>
      </c>
      <c r="AI125" s="1020">
        <f>'동부 배수관 '!AI125+'중부 배수관'!AI125+'서부 배수관 '!AI125+'유성 배수관 '!AI125+'대덕 배수관 '!AI125</f>
        <v>0</v>
      </c>
      <c r="AJ125" s="1020">
        <f>'동부 배수관 '!AJ125+'중부 배수관'!AJ125+'서부 배수관 '!AJ125+'유성 배수관 '!AJ125+'대덕 배수관 '!AJ125</f>
        <v>0</v>
      </c>
      <c r="AK125" s="1020">
        <f>'동부 배수관 '!AK125+'중부 배수관'!AK125+'서부 배수관 '!AK125+'유성 배수관 '!AK125+'대덕 배수관 '!AK125</f>
        <v>0</v>
      </c>
    </row>
    <row r="126" spans="1:37" s="104" customFormat="1" ht="20.25" customHeight="1" x14ac:dyDescent="0.15">
      <c r="A126" s="3106"/>
      <c r="B126" s="1017" t="s">
        <v>283</v>
      </c>
      <c r="C126" s="1019">
        <f t="shared" si="38"/>
        <v>0</v>
      </c>
      <c r="D126" s="1020">
        <f>'동부 배수관 '!D126+'중부 배수관'!D126+'서부 배수관 '!D126+'유성 배수관 '!D126+'대덕 배수관 '!D126</f>
        <v>0</v>
      </c>
      <c r="E126" s="1020">
        <f>'동부 배수관 '!E126+'중부 배수관'!E126+'서부 배수관 '!E126+'유성 배수관 '!E126+'대덕 배수관 '!E126</f>
        <v>0</v>
      </c>
      <c r="F126" s="1020">
        <f>'동부 배수관 '!F126+'중부 배수관'!F126+'서부 배수관 '!F126+'유성 배수관 '!F126+'대덕 배수관 '!F126</f>
        <v>0</v>
      </c>
      <c r="G126" s="1020">
        <f>'동부 배수관 '!G126+'중부 배수관'!G126+'서부 배수관 '!G126+'유성 배수관 '!G126+'대덕 배수관 '!G126</f>
        <v>0</v>
      </c>
      <c r="H126" s="1020">
        <f>'동부 배수관 '!H126+'중부 배수관'!H126+'서부 배수관 '!H126+'유성 배수관 '!H126+'대덕 배수관 '!H126</f>
        <v>0</v>
      </c>
      <c r="I126" s="1020">
        <f>'동부 배수관 '!I126+'중부 배수관'!I126+'서부 배수관 '!I126+'유성 배수관 '!I126+'대덕 배수관 '!I126</f>
        <v>0</v>
      </c>
      <c r="J126" s="1020">
        <f>'동부 배수관 '!J126+'중부 배수관'!J126+'서부 배수관 '!J126+'유성 배수관 '!J126+'대덕 배수관 '!J126</f>
        <v>0</v>
      </c>
      <c r="K126" s="1020">
        <f>'동부 배수관 '!K126+'중부 배수관'!K126+'서부 배수관 '!K126+'유성 배수관 '!K126+'대덕 배수관 '!K126</f>
        <v>0</v>
      </c>
      <c r="L126" s="1020">
        <f>'동부 배수관 '!L126+'중부 배수관'!L126+'서부 배수관 '!L126+'유성 배수관 '!L126+'대덕 배수관 '!L126</f>
        <v>0</v>
      </c>
      <c r="M126" s="1020">
        <f>'동부 배수관 '!M126+'중부 배수관'!M126+'서부 배수관 '!M126+'유성 배수관 '!M126+'대덕 배수관 '!M126</f>
        <v>0</v>
      </c>
      <c r="N126" s="1020">
        <f>'동부 배수관 '!N126+'중부 배수관'!N126+'서부 배수관 '!N126+'유성 배수관 '!N126+'대덕 배수관 '!N126</f>
        <v>0</v>
      </c>
      <c r="O126" s="1020">
        <f>'동부 배수관 '!O126+'중부 배수관'!O126+'서부 배수관 '!O126+'유성 배수관 '!O126+'대덕 배수관 '!O126</f>
        <v>0</v>
      </c>
      <c r="P126" s="1020">
        <f>'동부 배수관 '!P126+'중부 배수관'!P126+'서부 배수관 '!P126+'유성 배수관 '!P126+'대덕 배수관 '!P126</f>
        <v>0</v>
      </c>
      <c r="Q126" s="1020">
        <f>'동부 배수관 '!Q126+'중부 배수관'!Q126+'서부 배수관 '!Q126+'유성 배수관 '!Q126+'대덕 배수관 '!Q126</f>
        <v>0</v>
      </c>
      <c r="R126" s="1020">
        <f>'동부 배수관 '!R126+'중부 배수관'!R126+'서부 배수관 '!R126+'유성 배수관 '!R126+'대덕 배수관 '!R126</f>
        <v>0</v>
      </c>
      <c r="S126" s="1020">
        <f>'동부 배수관 '!S126+'중부 배수관'!S126+'서부 배수관 '!S126+'유성 배수관 '!S126+'대덕 배수관 '!S126</f>
        <v>0</v>
      </c>
      <c r="T126" s="1020">
        <f>'동부 배수관 '!T126+'중부 배수관'!T126+'서부 배수관 '!T126+'유성 배수관 '!T126+'대덕 배수관 '!T126</f>
        <v>0</v>
      </c>
      <c r="U126" s="1020">
        <f>'동부 배수관 '!U126+'중부 배수관'!U126+'서부 배수관 '!U126+'유성 배수관 '!U126+'대덕 배수관 '!U126</f>
        <v>0</v>
      </c>
      <c r="V126" s="1020">
        <f>'동부 배수관 '!V126+'중부 배수관'!V126+'서부 배수관 '!V126+'유성 배수관 '!V126+'대덕 배수관 '!V126</f>
        <v>0</v>
      </c>
      <c r="W126" s="1020">
        <f>'동부 배수관 '!W126+'중부 배수관'!W126+'서부 배수관 '!W126+'유성 배수관 '!W126+'대덕 배수관 '!W126</f>
        <v>0</v>
      </c>
      <c r="X126" s="1020">
        <f>'동부 배수관 '!X126+'중부 배수관'!X126+'서부 배수관 '!X126+'유성 배수관 '!X126+'대덕 배수관 '!X126</f>
        <v>0</v>
      </c>
      <c r="Y126" s="1020">
        <f>'동부 배수관 '!Y126+'중부 배수관'!Y126+'서부 배수관 '!Y126+'유성 배수관 '!Y126+'대덕 배수관 '!Y126</f>
        <v>0</v>
      </c>
      <c r="Z126" s="1020">
        <f>'동부 배수관 '!Z126+'중부 배수관'!Z126+'서부 배수관 '!Z126+'유성 배수관 '!Z126+'대덕 배수관 '!Z126</f>
        <v>0</v>
      </c>
      <c r="AA126" s="1020">
        <f>'동부 배수관 '!AA126+'중부 배수관'!AA126+'서부 배수관 '!AA126+'유성 배수관 '!AA126+'대덕 배수관 '!AA126</f>
        <v>0</v>
      </c>
      <c r="AB126" s="1020">
        <f>'동부 배수관 '!AB126+'중부 배수관'!AB126+'서부 배수관 '!AB126+'유성 배수관 '!AB126+'대덕 배수관 '!AB126</f>
        <v>0</v>
      </c>
      <c r="AC126" s="1020">
        <f>'동부 배수관 '!AC126+'중부 배수관'!AC126+'서부 배수관 '!AC126+'유성 배수관 '!AC126+'대덕 배수관 '!AC126</f>
        <v>0</v>
      </c>
      <c r="AD126" s="1020">
        <f>'동부 배수관 '!AD126+'중부 배수관'!AD126+'서부 배수관 '!AD126+'유성 배수관 '!AD126+'대덕 배수관 '!AD126</f>
        <v>0</v>
      </c>
      <c r="AE126" s="1020">
        <f>'동부 배수관 '!AE126+'중부 배수관'!AE126+'서부 배수관 '!AE126+'유성 배수관 '!AE126+'대덕 배수관 '!AE126</f>
        <v>0</v>
      </c>
      <c r="AF126" s="1020">
        <f>'동부 배수관 '!AF126+'중부 배수관'!AF126+'서부 배수관 '!AF126+'유성 배수관 '!AF126+'대덕 배수관 '!AF126</f>
        <v>0</v>
      </c>
      <c r="AG126" s="1020">
        <f>'동부 배수관 '!AG126+'중부 배수관'!AG126+'서부 배수관 '!AG126+'유성 배수관 '!AG126+'대덕 배수관 '!AG126</f>
        <v>0</v>
      </c>
      <c r="AH126" s="1020">
        <f>'동부 배수관 '!AH126+'중부 배수관'!AH126+'서부 배수관 '!AH126+'유성 배수관 '!AH126+'대덕 배수관 '!AH126</f>
        <v>0</v>
      </c>
      <c r="AI126" s="1020">
        <f>'동부 배수관 '!AI126+'중부 배수관'!AI126+'서부 배수관 '!AI126+'유성 배수관 '!AI126+'대덕 배수관 '!AI126</f>
        <v>0</v>
      </c>
      <c r="AJ126" s="1020">
        <f>'동부 배수관 '!AJ126+'중부 배수관'!AJ126+'서부 배수관 '!AJ126+'유성 배수관 '!AJ126+'대덕 배수관 '!AJ126</f>
        <v>0</v>
      </c>
      <c r="AK126" s="1020">
        <f>'동부 배수관 '!AK126+'중부 배수관'!AK126+'서부 배수관 '!AK126+'유성 배수관 '!AK126+'대덕 배수관 '!AK126</f>
        <v>0</v>
      </c>
    </row>
    <row r="127" spans="1:37" s="104" customFormat="1" ht="20.25" customHeight="1" x14ac:dyDescent="0.15">
      <c r="A127" s="3106"/>
      <c r="B127" s="1017" t="s">
        <v>284</v>
      </c>
      <c r="C127" s="1019">
        <f t="shared" si="38"/>
        <v>0</v>
      </c>
      <c r="D127" s="1020">
        <f>'동부 배수관 '!D127+'중부 배수관'!D127+'서부 배수관 '!D127+'유성 배수관 '!D127+'대덕 배수관 '!D127</f>
        <v>0</v>
      </c>
      <c r="E127" s="1020">
        <f>'동부 배수관 '!E127+'중부 배수관'!E127+'서부 배수관 '!E127+'유성 배수관 '!E127+'대덕 배수관 '!E127</f>
        <v>0</v>
      </c>
      <c r="F127" s="1020">
        <f>'동부 배수관 '!F127+'중부 배수관'!F127+'서부 배수관 '!F127+'유성 배수관 '!F127+'대덕 배수관 '!F127</f>
        <v>0</v>
      </c>
      <c r="G127" s="1020">
        <f>'동부 배수관 '!G127+'중부 배수관'!G127+'서부 배수관 '!G127+'유성 배수관 '!G127+'대덕 배수관 '!G127</f>
        <v>0</v>
      </c>
      <c r="H127" s="1020">
        <f>'동부 배수관 '!H127+'중부 배수관'!H127+'서부 배수관 '!H127+'유성 배수관 '!H127+'대덕 배수관 '!H127</f>
        <v>0</v>
      </c>
      <c r="I127" s="1020">
        <f>'동부 배수관 '!I127+'중부 배수관'!I127+'서부 배수관 '!I127+'유성 배수관 '!I127+'대덕 배수관 '!I127</f>
        <v>0</v>
      </c>
      <c r="J127" s="1020">
        <f>'동부 배수관 '!J127+'중부 배수관'!J127+'서부 배수관 '!J127+'유성 배수관 '!J127+'대덕 배수관 '!J127</f>
        <v>0</v>
      </c>
      <c r="K127" s="1020">
        <f>'동부 배수관 '!K127+'중부 배수관'!K127+'서부 배수관 '!K127+'유성 배수관 '!K127+'대덕 배수관 '!K127</f>
        <v>0</v>
      </c>
      <c r="L127" s="1020">
        <f>'동부 배수관 '!L127+'중부 배수관'!L127+'서부 배수관 '!L127+'유성 배수관 '!L127+'대덕 배수관 '!L127</f>
        <v>0</v>
      </c>
      <c r="M127" s="1020">
        <f>'동부 배수관 '!M127+'중부 배수관'!M127+'서부 배수관 '!M127+'유성 배수관 '!M127+'대덕 배수관 '!M127</f>
        <v>0</v>
      </c>
      <c r="N127" s="1020">
        <f>'동부 배수관 '!N127+'중부 배수관'!N127+'서부 배수관 '!N127+'유성 배수관 '!N127+'대덕 배수관 '!N127</f>
        <v>0</v>
      </c>
      <c r="O127" s="1020">
        <f>'동부 배수관 '!O127+'중부 배수관'!O127+'서부 배수관 '!O127+'유성 배수관 '!O127+'대덕 배수관 '!O127</f>
        <v>0</v>
      </c>
      <c r="P127" s="1020">
        <f>'동부 배수관 '!P127+'중부 배수관'!P127+'서부 배수관 '!P127+'유성 배수관 '!P127+'대덕 배수관 '!P127</f>
        <v>0</v>
      </c>
      <c r="Q127" s="1020">
        <f>'동부 배수관 '!Q127+'중부 배수관'!Q127+'서부 배수관 '!Q127+'유성 배수관 '!Q127+'대덕 배수관 '!Q127</f>
        <v>0</v>
      </c>
      <c r="R127" s="1020">
        <f>'동부 배수관 '!R127+'중부 배수관'!R127+'서부 배수관 '!R127+'유성 배수관 '!R127+'대덕 배수관 '!R127</f>
        <v>0</v>
      </c>
      <c r="S127" s="1020">
        <f>'동부 배수관 '!S127+'중부 배수관'!S127+'서부 배수관 '!S127+'유성 배수관 '!S127+'대덕 배수관 '!S127</f>
        <v>0</v>
      </c>
      <c r="T127" s="1020">
        <f>'동부 배수관 '!T127+'중부 배수관'!T127+'서부 배수관 '!T127+'유성 배수관 '!T127+'대덕 배수관 '!T127</f>
        <v>0</v>
      </c>
      <c r="U127" s="1020">
        <f>'동부 배수관 '!U127+'중부 배수관'!U127+'서부 배수관 '!U127+'유성 배수관 '!U127+'대덕 배수관 '!U127</f>
        <v>0</v>
      </c>
      <c r="V127" s="1020">
        <f>'동부 배수관 '!V127+'중부 배수관'!V127+'서부 배수관 '!V127+'유성 배수관 '!V127+'대덕 배수관 '!V127</f>
        <v>0</v>
      </c>
      <c r="W127" s="1020">
        <f>'동부 배수관 '!W127+'중부 배수관'!W127+'서부 배수관 '!W127+'유성 배수관 '!W127+'대덕 배수관 '!W127</f>
        <v>0</v>
      </c>
      <c r="X127" s="1020">
        <f>'동부 배수관 '!X127+'중부 배수관'!X127+'서부 배수관 '!X127+'유성 배수관 '!X127+'대덕 배수관 '!X127</f>
        <v>0</v>
      </c>
      <c r="Y127" s="1020">
        <f>'동부 배수관 '!Y127+'중부 배수관'!Y127+'서부 배수관 '!Y127+'유성 배수관 '!Y127+'대덕 배수관 '!Y127</f>
        <v>0</v>
      </c>
      <c r="Z127" s="1020">
        <f>'동부 배수관 '!Z127+'중부 배수관'!Z127+'서부 배수관 '!Z127+'유성 배수관 '!Z127+'대덕 배수관 '!Z127</f>
        <v>0</v>
      </c>
      <c r="AA127" s="1020">
        <f>'동부 배수관 '!AA127+'중부 배수관'!AA127+'서부 배수관 '!AA127+'유성 배수관 '!AA127+'대덕 배수관 '!AA127</f>
        <v>0</v>
      </c>
      <c r="AB127" s="1020">
        <f>'동부 배수관 '!AB127+'중부 배수관'!AB127+'서부 배수관 '!AB127+'유성 배수관 '!AB127+'대덕 배수관 '!AB127</f>
        <v>0</v>
      </c>
      <c r="AC127" s="1020">
        <f>'동부 배수관 '!AC127+'중부 배수관'!AC127+'서부 배수관 '!AC127+'유성 배수관 '!AC127+'대덕 배수관 '!AC127</f>
        <v>0</v>
      </c>
      <c r="AD127" s="1020">
        <f>'동부 배수관 '!AD127+'중부 배수관'!AD127+'서부 배수관 '!AD127+'유성 배수관 '!AD127+'대덕 배수관 '!AD127</f>
        <v>0</v>
      </c>
      <c r="AE127" s="1020">
        <f>'동부 배수관 '!AE127+'중부 배수관'!AE127+'서부 배수관 '!AE127+'유성 배수관 '!AE127+'대덕 배수관 '!AE127</f>
        <v>0</v>
      </c>
      <c r="AF127" s="1020">
        <f>'동부 배수관 '!AF127+'중부 배수관'!AF127+'서부 배수관 '!AF127+'유성 배수관 '!AF127+'대덕 배수관 '!AF127</f>
        <v>0</v>
      </c>
      <c r="AG127" s="1020">
        <f>'동부 배수관 '!AG127+'중부 배수관'!AG127+'서부 배수관 '!AG127+'유성 배수관 '!AG127+'대덕 배수관 '!AG127</f>
        <v>0</v>
      </c>
      <c r="AH127" s="1020">
        <f>'동부 배수관 '!AH127+'중부 배수관'!AH127+'서부 배수관 '!AH127+'유성 배수관 '!AH127+'대덕 배수관 '!AH127</f>
        <v>0</v>
      </c>
      <c r="AI127" s="1020">
        <f>'동부 배수관 '!AI127+'중부 배수관'!AI127+'서부 배수관 '!AI127+'유성 배수관 '!AI127+'대덕 배수관 '!AI127</f>
        <v>0</v>
      </c>
      <c r="AJ127" s="1020">
        <f>'동부 배수관 '!AJ127+'중부 배수관'!AJ127+'서부 배수관 '!AJ127+'유성 배수관 '!AJ127+'대덕 배수관 '!AJ127</f>
        <v>0</v>
      </c>
      <c r="AK127" s="1020">
        <f>'동부 배수관 '!AK127+'중부 배수관'!AK127+'서부 배수관 '!AK127+'유성 배수관 '!AK127+'대덕 배수관 '!AK127</f>
        <v>0</v>
      </c>
    </row>
    <row r="128" spans="1:37" s="104" customFormat="1" ht="20.25" customHeight="1" x14ac:dyDescent="0.15">
      <c r="A128" s="3106"/>
      <c r="B128" s="1015" t="s">
        <v>847</v>
      </c>
      <c r="C128" s="1019">
        <f t="shared" si="38"/>
        <v>0</v>
      </c>
      <c r="D128" s="1020">
        <f>'동부 배수관 '!D128+'중부 배수관'!D128+'서부 배수관 '!D128+'유성 배수관 '!D128+'대덕 배수관 '!D128</f>
        <v>0</v>
      </c>
      <c r="E128" s="1020">
        <f>'동부 배수관 '!E128+'중부 배수관'!E128+'서부 배수관 '!E128+'유성 배수관 '!E128+'대덕 배수관 '!E128</f>
        <v>0</v>
      </c>
      <c r="F128" s="1020">
        <f>'동부 배수관 '!F128+'중부 배수관'!F128+'서부 배수관 '!F128+'유성 배수관 '!F128+'대덕 배수관 '!F128</f>
        <v>0</v>
      </c>
      <c r="G128" s="1020">
        <f>'동부 배수관 '!G128+'중부 배수관'!G128+'서부 배수관 '!G128+'유성 배수관 '!G128+'대덕 배수관 '!G128</f>
        <v>0</v>
      </c>
      <c r="H128" s="1020">
        <f>'동부 배수관 '!H128+'중부 배수관'!H128+'서부 배수관 '!H128+'유성 배수관 '!H128+'대덕 배수관 '!H128</f>
        <v>0</v>
      </c>
      <c r="I128" s="1020">
        <f>'동부 배수관 '!I128+'중부 배수관'!I128+'서부 배수관 '!I128+'유성 배수관 '!I128+'대덕 배수관 '!I128</f>
        <v>0</v>
      </c>
      <c r="J128" s="1020">
        <f>'동부 배수관 '!J128+'중부 배수관'!J128+'서부 배수관 '!J128+'유성 배수관 '!J128+'대덕 배수관 '!J128</f>
        <v>0</v>
      </c>
      <c r="K128" s="1020">
        <f>'동부 배수관 '!K128+'중부 배수관'!K128+'서부 배수관 '!K128+'유성 배수관 '!K128+'대덕 배수관 '!K128</f>
        <v>0</v>
      </c>
      <c r="L128" s="1020">
        <f>'동부 배수관 '!L128+'중부 배수관'!L128+'서부 배수관 '!L128+'유성 배수관 '!L128+'대덕 배수관 '!L128</f>
        <v>0</v>
      </c>
      <c r="M128" s="1020">
        <f>'동부 배수관 '!M128+'중부 배수관'!M128+'서부 배수관 '!M128+'유성 배수관 '!M128+'대덕 배수관 '!M128</f>
        <v>0</v>
      </c>
      <c r="N128" s="1020">
        <f>'동부 배수관 '!N128+'중부 배수관'!N128+'서부 배수관 '!N128+'유성 배수관 '!N128+'대덕 배수관 '!N128</f>
        <v>0</v>
      </c>
      <c r="O128" s="1020">
        <f>'동부 배수관 '!O128+'중부 배수관'!O128+'서부 배수관 '!O128+'유성 배수관 '!O128+'대덕 배수관 '!O128</f>
        <v>0</v>
      </c>
      <c r="P128" s="1020">
        <f>'동부 배수관 '!P128+'중부 배수관'!P128+'서부 배수관 '!P128+'유성 배수관 '!P128+'대덕 배수관 '!P128</f>
        <v>0</v>
      </c>
      <c r="Q128" s="1020">
        <f>'동부 배수관 '!Q128+'중부 배수관'!Q128+'서부 배수관 '!Q128+'유성 배수관 '!Q128+'대덕 배수관 '!Q128</f>
        <v>0</v>
      </c>
      <c r="R128" s="1020">
        <f>'동부 배수관 '!R128+'중부 배수관'!R128+'서부 배수관 '!R128+'유성 배수관 '!R128+'대덕 배수관 '!R128</f>
        <v>0</v>
      </c>
      <c r="S128" s="1020">
        <f>'동부 배수관 '!S128+'중부 배수관'!S128+'서부 배수관 '!S128+'유성 배수관 '!S128+'대덕 배수관 '!S128</f>
        <v>0</v>
      </c>
      <c r="T128" s="1020">
        <f>'동부 배수관 '!T128+'중부 배수관'!T128+'서부 배수관 '!T128+'유성 배수관 '!T128+'대덕 배수관 '!T128</f>
        <v>0</v>
      </c>
      <c r="U128" s="1020">
        <f>'동부 배수관 '!U128+'중부 배수관'!U128+'서부 배수관 '!U128+'유성 배수관 '!U128+'대덕 배수관 '!U128</f>
        <v>0</v>
      </c>
      <c r="V128" s="1020">
        <f>'동부 배수관 '!V128+'중부 배수관'!V128+'서부 배수관 '!V128+'유성 배수관 '!V128+'대덕 배수관 '!V128</f>
        <v>0</v>
      </c>
      <c r="W128" s="1020">
        <f>'동부 배수관 '!W128+'중부 배수관'!W128+'서부 배수관 '!W128+'유성 배수관 '!W128+'대덕 배수관 '!W128</f>
        <v>0</v>
      </c>
      <c r="X128" s="1020">
        <f>'동부 배수관 '!X128+'중부 배수관'!X128+'서부 배수관 '!X128+'유성 배수관 '!X128+'대덕 배수관 '!X128</f>
        <v>0</v>
      </c>
      <c r="Y128" s="1020">
        <f>'동부 배수관 '!Y128+'중부 배수관'!Y128+'서부 배수관 '!Y128+'유성 배수관 '!Y128+'대덕 배수관 '!Y128</f>
        <v>0</v>
      </c>
      <c r="Z128" s="1020">
        <f>'동부 배수관 '!Z128+'중부 배수관'!Z128+'서부 배수관 '!Z128+'유성 배수관 '!Z128+'대덕 배수관 '!Z128</f>
        <v>0</v>
      </c>
      <c r="AA128" s="1020">
        <f>'동부 배수관 '!AA128+'중부 배수관'!AA128+'서부 배수관 '!AA128+'유성 배수관 '!AA128+'대덕 배수관 '!AA128</f>
        <v>0</v>
      </c>
      <c r="AB128" s="1020">
        <f>'동부 배수관 '!AB128+'중부 배수관'!AB128+'서부 배수관 '!AB128+'유성 배수관 '!AB128+'대덕 배수관 '!AB128</f>
        <v>0</v>
      </c>
      <c r="AC128" s="1020">
        <f>'동부 배수관 '!AC128+'중부 배수관'!AC128+'서부 배수관 '!AC128+'유성 배수관 '!AC128+'대덕 배수관 '!AC128</f>
        <v>0</v>
      </c>
      <c r="AD128" s="1020">
        <f>'동부 배수관 '!AD128+'중부 배수관'!AD128+'서부 배수관 '!AD128+'유성 배수관 '!AD128+'대덕 배수관 '!AD128</f>
        <v>0</v>
      </c>
      <c r="AE128" s="1020">
        <f>'동부 배수관 '!AE128+'중부 배수관'!AE128+'서부 배수관 '!AE128+'유성 배수관 '!AE128+'대덕 배수관 '!AE128</f>
        <v>0</v>
      </c>
      <c r="AF128" s="1020">
        <f>'동부 배수관 '!AF128+'중부 배수관'!AF128+'서부 배수관 '!AF128+'유성 배수관 '!AF128+'대덕 배수관 '!AF128</f>
        <v>0</v>
      </c>
      <c r="AG128" s="1020">
        <f>'동부 배수관 '!AG128+'중부 배수관'!AG128+'서부 배수관 '!AG128+'유성 배수관 '!AG128+'대덕 배수관 '!AG128</f>
        <v>0</v>
      </c>
      <c r="AH128" s="1020">
        <f>'동부 배수관 '!AH128+'중부 배수관'!AH128+'서부 배수관 '!AH128+'유성 배수관 '!AH128+'대덕 배수관 '!AH128</f>
        <v>0</v>
      </c>
      <c r="AI128" s="1020">
        <f>'동부 배수관 '!AI128+'중부 배수관'!AI128+'서부 배수관 '!AI128+'유성 배수관 '!AI128+'대덕 배수관 '!AI128</f>
        <v>0</v>
      </c>
      <c r="AJ128" s="1020">
        <f>'동부 배수관 '!AJ128+'중부 배수관'!AJ128+'서부 배수관 '!AJ128+'유성 배수관 '!AJ128+'대덕 배수관 '!AJ128</f>
        <v>0</v>
      </c>
      <c r="AK128" s="1020">
        <f>'동부 배수관 '!AK128+'중부 배수관'!AK128+'서부 배수관 '!AK128+'유성 배수관 '!AK128+'대덕 배수관 '!AK128</f>
        <v>0</v>
      </c>
    </row>
    <row r="129" spans="1:37" s="104" customFormat="1" ht="20.25" customHeight="1" x14ac:dyDescent="0.15">
      <c r="A129" s="3106"/>
      <c r="B129" s="1018" t="s">
        <v>1084</v>
      </c>
      <c r="C129" s="1019">
        <f t="shared" si="38"/>
        <v>0</v>
      </c>
      <c r="D129" s="1020">
        <f>'동부 배수관 '!D129+'중부 배수관'!D129+'서부 배수관 '!D129+'유성 배수관 '!D129+'대덕 배수관 '!D129</f>
        <v>0</v>
      </c>
      <c r="E129" s="1020">
        <f>'동부 배수관 '!E129+'중부 배수관'!E129+'서부 배수관 '!E129+'유성 배수관 '!E129+'대덕 배수관 '!E129</f>
        <v>0</v>
      </c>
      <c r="F129" s="1020">
        <f>'동부 배수관 '!F129+'중부 배수관'!F129+'서부 배수관 '!F129+'유성 배수관 '!F129+'대덕 배수관 '!F129</f>
        <v>0</v>
      </c>
      <c r="G129" s="1020">
        <f>'동부 배수관 '!G129+'중부 배수관'!G129+'서부 배수관 '!G129+'유성 배수관 '!G129+'대덕 배수관 '!G129</f>
        <v>0</v>
      </c>
      <c r="H129" s="1020">
        <f>'동부 배수관 '!H129+'중부 배수관'!H129+'서부 배수관 '!H129+'유성 배수관 '!H129+'대덕 배수관 '!H129</f>
        <v>0</v>
      </c>
      <c r="I129" s="1020">
        <f>'동부 배수관 '!I129+'중부 배수관'!I129+'서부 배수관 '!I129+'유성 배수관 '!I129+'대덕 배수관 '!I129</f>
        <v>0</v>
      </c>
      <c r="J129" s="1020">
        <f>'동부 배수관 '!J129+'중부 배수관'!J129+'서부 배수관 '!J129+'유성 배수관 '!J129+'대덕 배수관 '!J129</f>
        <v>0</v>
      </c>
      <c r="K129" s="1020">
        <f>'동부 배수관 '!K129+'중부 배수관'!K129+'서부 배수관 '!K129+'유성 배수관 '!K129+'대덕 배수관 '!K129</f>
        <v>0</v>
      </c>
      <c r="L129" s="1020">
        <f>'동부 배수관 '!L129+'중부 배수관'!L129+'서부 배수관 '!L129+'유성 배수관 '!L129+'대덕 배수관 '!L129</f>
        <v>0</v>
      </c>
      <c r="M129" s="1020">
        <f>'동부 배수관 '!M129+'중부 배수관'!M129+'서부 배수관 '!M129+'유성 배수관 '!M129+'대덕 배수관 '!M129</f>
        <v>0</v>
      </c>
      <c r="N129" s="1020">
        <f>'동부 배수관 '!N129+'중부 배수관'!N129+'서부 배수관 '!N129+'유성 배수관 '!N129+'대덕 배수관 '!N129</f>
        <v>0</v>
      </c>
      <c r="O129" s="1020">
        <f>'동부 배수관 '!O129+'중부 배수관'!O129+'서부 배수관 '!O129+'유성 배수관 '!O129+'대덕 배수관 '!O129</f>
        <v>0</v>
      </c>
      <c r="P129" s="1020">
        <f>'동부 배수관 '!P129+'중부 배수관'!P129+'서부 배수관 '!P129+'유성 배수관 '!P129+'대덕 배수관 '!P129</f>
        <v>0</v>
      </c>
      <c r="Q129" s="1020">
        <f>'동부 배수관 '!Q129+'중부 배수관'!Q129+'서부 배수관 '!Q129+'유성 배수관 '!Q129+'대덕 배수관 '!Q129</f>
        <v>0</v>
      </c>
      <c r="R129" s="1020">
        <f>'동부 배수관 '!R129+'중부 배수관'!R129+'서부 배수관 '!R129+'유성 배수관 '!R129+'대덕 배수관 '!R129</f>
        <v>0</v>
      </c>
      <c r="S129" s="1020">
        <f>'동부 배수관 '!S129+'중부 배수관'!S129+'서부 배수관 '!S129+'유성 배수관 '!S129+'대덕 배수관 '!S129</f>
        <v>0</v>
      </c>
      <c r="T129" s="1020">
        <f>'동부 배수관 '!T129+'중부 배수관'!T129+'서부 배수관 '!T129+'유성 배수관 '!T129+'대덕 배수관 '!T129</f>
        <v>0</v>
      </c>
      <c r="U129" s="1020">
        <f>'동부 배수관 '!U129+'중부 배수관'!U129+'서부 배수관 '!U129+'유성 배수관 '!U129+'대덕 배수관 '!U129</f>
        <v>0</v>
      </c>
      <c r="V129" s="1020">
        <f>'동부 배수관 '!V129+'중부 배수관'!V129+'서부 배수관 '!V129+'유성 배수관 '!V129+'대덕 배수관 '!V129</f>
        <v>0</v>
      </c>
      <c r="W129" s="1020">
        <f>'동부 배수관 '!W129+'중부 배수관'!W129+'서부 배수관 '!W129+'유성 배수관 '!W129+'대덕 배수관 '!W129</f>
        <v>0</v>
      </c>
      <c r="X129" s="1020">
        <f>'동부 배수관 '!X129+'중부 배수관'!X129+'서부 배수관 '!X129+'유성 배수관 '!X129+'대덕 배수관 '!X129</f>
        <v>0</v>
      </c>
      <c r="Y129" s="1020">
        <f>'동부 배수관 '!Y129+'중부 배수관'!Y129+'서부 배수관 '!Y129+'유성 배수관 '!Y129+'대덕 배수관 '!Y129</f>
        <v>0</v>
      </c>
      <c r="Z129" s="1020">
        <f>'동부 배수관 '!Z129+'중부 배수관'!Z129+'서부 배수관 '!Z129+'유성 배수관 '!Z129+'대덕 배수관 '!Z129</f>
        <v>0</v>
      </c>
      <c r="AA129" s="1020">
        <f>'동부 배수관 '!AA129+'중부 배수관'!AA129+'서부 배수관 '!AA129+'유성 배수관 '!AA129+'대덕 배수관 '!AA129</f>
        <v>0</v>
      </c>
      <c r="AB129" s="1020">
        <f>'동부 배수관 '!AB129+'중부 배수관'!AB129+'서부 배수관 '!AB129+'유성 배수관 '!AB129+'대덕 배수관 '!AB129</f>
        <v>0</v>
      </c>
      <c r="AC129" s="1020">
        <f>'동부 배수관 '!AC129+'중부 배수관'!AC129+'서부 배수관 '!AC129+'유성 배수관 '!AC129+'대덕 배수관 '!AC129</f>
        <v>0</v>
      </c>
      <c r="AD129" s="1020">
        <f>'동부 배수관 '!AD129+'중부 배수관'!AD129+'서부 배수관 '!AD129+'유성 배수관 '!AD129+'대덕 배수관 '!AD129</f>
        <v>0</v>
      </c>
      <c r="AE129" s="1020">
        <f>'동부 배수관 '!AE129+'중부 배수관'!AE129+'서부 배수관 '!AE129+'유성 배수관 '!AE129+'대덕 배수관 '!AE129</f>
        <v>0</v>
      </c>
      <c r="AF129" s="1020">
        <f>'동부 배수관 '!AF129+'중부 배수관'!AF129+'서부 배수관 '!AF129+'유성 배수관 '!AF129+'대덕 배수관 '!AF129</f>
        <v>0</v>
      </c>
      <c r="AG129" s="1020">
        <f>'동부 배수관 '!AG129+'중부 배수관'!AG129+'서부 배수관 '!AG129+'유성 배수관 '!AG129+'대덕 배수관 '!AG129</f>
        <v>0</v>
      </c>
      <c r="AH129" s="1020">
        <f>'동부 배수관 '!AH129+'중부 배수관'!AH129+'서부 배수관 '!AH129+'유성 배수관 '!AH129+'대덕 배수관 '!AH129</f>
        <v>0</v>
      </c>
      <c r="AI129" s="1020">
        <f>'동부 배수관 '!AI129+'중부 배수관'!AI129+'서부 배수관 '!AI129+'유성 배수관 '!AI129+'대덕 배수관 '!AI129</f>
        <v>0</v>
      </c>
      <c r="AJ129" s="1020">
        <f>'동부 배수관 '!AJ129+'중부 배수관'!AJ129+'서부 배수관 '!AJ129+'유성 배수관 '!AJ129+'대덕 배수관 '!AJ129</f>
        <v>0</v>
      </c>
      <c r="AK129" s="1020">
        <f>'동부 배수관 '!AK129+'중부 배수관'!AK129+'서부 배수관 '!AK129+'유성 배수관 '!AK129+'대덕 배수관 '!AK129</f>
        <v>0</v>
      </c>
    </row>
    <row r="130" spans="1:37" s="104" customFormat="1" ht="19.5" customHeight="1" x14ac:dyDescent="0.15">
      <c r="A130" s="3106">
        <v>900</v>
      </c>
      <c r="B130" s="854" t="s">
        <v>46</v>
      </c>
      <c r="C130" s="613">
        <f>SUM(D130:AK130)</f>
        <v>25364.500000000004</v>
      </c>
      <c r="D130" s="613">
        <f>SUM(D133:D137)</f>
        <v>0</v>
      </c>
      <c r="E130" s="613">
        <f t="shared" ref="E130:AG130" si="39">SUM(E133:E137)</f>
        <v>0</v>
      </c>
      <c r="F130" s="613">
        <f t="shared" si="39"/>
        <v>752.67</v>
      </c>
      <c r="G130" s="613">
        <f t="shared" si="39"/>
        <v>0</v>
      </c>
      <c r="H130" s="613">
        <f t="shared" si="39"/>
        <v>0</v>
      </c>
      <c r="I130" s="613">
        <f t="shared" si="39"/>
        <v>1585.15</v>
      </c>
      <c r="J130" s="613">
        <f t="shared" si="39"/>
        <v>3154.52</v>
      </c>
      <c r="K130" s="613">
        <f t="shared" si="39"/>
        <v>67.900000000000006</v>
      </c>
      <c r="L130" s="613">
        <f t="shared" si="39"/>
        <v>0</v>
      </c>
      <c r="M130" s="613">
        <f t="shared" si="39"/>
        <v>3170.74</v>
      </c>
      <c r="N130" s="613">
        <f t="shared" si="39"/>
        <v>5555.49</v>
      </c>
      <c r="O130" s="613">
        <f t="shared" si="39"/>
        <v>0</v>
      </c>
      <c r="P130" s="613">
        <f t="shared" si="39"/>
        <v>2398.29</v>
      </c>
      <c r="Q130" s="613">
        <f t="shared" si="39"/>
        <v>0</v>
      </c>
      <c r="R130" s="613">
        <f t="shared" si="39"/>
        <v>0</v>
      </c>
      <c r="S130" s="613">
        <f t="shared" si="39"/>
        <v>280.99</v>
      </c>
      <c r="T130" s="613">
        <f t="shared" si="39"/>
        <v>2282.5699999999997</v>
      </c>
      <c r="U130" s="613">
        <f t="shared" si="39"/>
        <v>4222.3100000000004</v>
      </c>
      <c r="V130" s="613">
        <f t="shared" si="39"/>
        <v>0</v>
      </c>
      <c r="W130" s="613">
        <f t="shared" si="39"/>
        <v>0</v>
      </c>
      <c r="X130" s="613">
        <f t="shared" si="39"/>
        <v>0</v>
      </c>
      <c r="Y130" s="613">
        <f t="shared" si="39"/>
        <v>0</v>
      </c>
      <c r="Z130" s="613">
        <f t="shared" si="39"/>
        <v>42.26</v>
      </c>
      <c r="AA130" s="613">
        <f t="shared" si="39"/>
        <v>0</v>
      </c>
      <c r="AB130" s="613">
        <f t="shared" si="39"/>
        <v>0</v>
      </c>
      <c r="AC130" s="613">
        <f t="shared" si="39"/>
        <v>0</v>
      </c>
      <c r="AD130" s="613">
        <f t="shared" si="39"/>
        <v>263.77</v>
      </c>
      <c r="AE130" s="613">
        <f t="shared" si="39"/>
        <v>161.32</v>
      </c>
      <c r="AF130" s="613">
        <f t="shared" si="39"/>
        <v>153.15</v>
      </c>
      <c r="AG130" s="613">
        <f t="shared" si="39"/>
        <v>0</v>
      </c>
      <c r="AH130" s="613">
        <f>SUM(AH133:AH137)</f>
        <v>670</v>
      </c>
      <c r="AI130" s="613">
        <f>SUM(AI133:AI137)</f>
        <v>98.58</v>
      </c>
      <c r="AJ130" s="613">
        <f>SUM(AJ133:AJ137)</f>
        <v>0</v>
      </c>
      <c r="AK130" s="613">
        <f>SUM(AK133:AK137)</f>
        <v>504.79</v>
      </c>
    </row>
    <row r="131" spans="1:37" s="104" customFormat="1" ht="20.25" customHeight="1" x14ac:dyDescent="0.15">
      <c r="A131" s="3106"/>
      <c r="B131" s="1015" t="s">
        <v>793</v>
      </c>
      <c r="C131" s="1019">
        <f>SUM(D131:AK131)</f>
        <v>0</v>
      </c>
      <c r="D131" s="1020">
        <f>'동부 배수관 '!D131+'중부 배수관'!D131+'서부 배수관 '!D131+'유성 배수관 '!D131+'대덕 배수관 '!D131</f>
        <v>0</v>
      </c>
      <c r="E131" s="1020">
        <f>'동부 배수관 '!E131+'중부 배수관'!E131+'서부 배수관 '!E131+'유성 배수관 '!E131+'대덕 배수관 '!E131</f>
        <v>0</v>
      </c>
      <c r="F131" s="1020">
        <f>'동부 배수관 '!F131+'중부 배수관'!F131+'서부 배수관 '!F131+'유성 배수관 '!F131+'대덕 배수관 '!F131</f>
        <v>0</v>
      </c>
      <c r="G131" s="1020">
        <f>'동부 배수관 '!G131+'중부 배수관'!G131+'서부 배수관 '!G131+'유성 배수관 '!G131+'대덕 배수관 '!G131</f>
        <v>0</v>
      </c>
      <c r="H131" s="1020">
        <f>'동부 배수관 '!H131+'중부 배수관'!H131+'서부 배수관 '!H131+'유성 배수관 '!H131+'대덕 배수관 '!H131</f>
        <v>0</v>
      </c>
      <c r="I131" s="1020">
        <f>'동부 배수관 '!I131+'중부 배수관'!I131+'서부 배수관 '!I131+'유성 배수관 '!I131+'대덕 배수관 '!I131</f>
        <v>0</v>
      </c>
      <c r="J131" s="1020">
        <f>'동부 배수관 '!J131+'중부 배수관'!J131+'서부 배수관 '!J131+'유성 배수관 '!J131+'대덕 배수관 '!J131</f>
        <v>0</v>
      </c>
      <c r="K131" s="1020">
        <f>'동부 배수관 '!K131+'중부 배수관'!K131+'서부 배수관 '!K131+'유성 배수관 '!K131+'대덕 배수관 '!K131</f>
        <v>0</v>
      </c>
      <c r="L131" s="1020">
        <f>'동부 배수관 '!L131+'중부 배수관'!L131+'서부 배수관 '!L131+'유성 배수관 '!L131+'대덕 배수관 '!L131</f>
        <v>0</v>
      </c>
      <c r="M131" s="1020">
        <f>'동부 배수관 '!M131+'중부 배수관'!M131+'서부 배수관 '!M131+'유성 배수관 '!M131+'대덕 배수관 '!M131</f>
        <v>0</v>
      </c>
      <c r="N131" s="1020">
        <f>'동부 배수관 '!N131+'중부 배수관'!N131+'서부 배수관 '!N131+'유성 배수관 '!N131+'대덕 배수관 '!N131</f>
        <v>0</v>
      </c>
      <c r="O131" s="1020">
        <f>'동부 배수관 '!O131+'중부 배수관'!O131+'서부 배수관 '!O131+'유성 배수관 '!O131+'대덕 배수관 '!O131</f>
        <v>0</v>
      </c>
      <c r="P131" s="1020">
        <f>'동부 배수관 '!P131+'중부 배수관'!P131+'서부 배수관 '!P131+'유성 배수관 '!P131+'대덕 배수관 '!P131</f>
        <v>0</v>
      </c>
      <c r="Q131" s="1020">
        <f>'동부 배수관 '!Q131+'중부 배수관'!Q131+'서부 배수관 '!Q131+'유성 배수관 '!Q131+'대덕 배수관 '!Q131</f>
        <v>0</v>
      </c>
      <c r="R131" s="1020">
        <f>'동부 배수관 '!R131+'중부 배수관'!R131+'서부 배수관 '!R131+'유성 배수관 '!R131+'대덕 배수관 '!R131</f>
        <v>0</v>
      </c>
      <c r="S131" s="1020">
        <f>'동부 배수관 '!S131+'중부 배수관'!S131+'서부 배수관 '!S131+'유성 배수관 '!S131+'대덕 배수관 '!S131</f>
        <v>0</v>
      </c>
      <c r="T131" s="1020">
        <f>'동부 배수관 '!T131+'중부 배수관'!T131+'서부 배수관 '!T131+'유성 배수관 '!T131+'대덕 배수관 '!T131</f>
        <v>0</v>
      </c>
      <c r="U131" s="1020">
        <f>'동부 배수관 '!U131+'중부 배수관'!U131+'서부 배수관 '!U131+'유성 배수관 '!U131+'대덕 배수관 '!U131</f>
        <v>0</v>
      </c>
      <c r="V131" s="1020">
        <f>'동부 배수관 '!V131+'중부 배수관'!V131+'서부 배수관 '!V131+'유성 배수관 '!V131+'대덕 배수관 '!V131</f>
        <v>0</v>
      </c>
      <c r="W131" s="1020">
        <f>'동부 배수관 '!W131+'중부 배수관'!W131+'서부 배수관 '!W131+'유성 배수관 '!W131+'대덕 배수관 '!W131</f>
        <v>0</v>
      </c>
      <c r="X131" s="1020">
        <f>'동부 배수관 '!X131+'중부 배수관'!X131+'서부 배수관 '!X131+'유성 배수관 '!X131+'대덕 배수관 '!X131</f>
        <v>0</v>
      </c>
      <c r="Y131" s="1020">
        <f>'동부 배수관 '!Y131+'중부 배수관'!Y131+'서부 배수관 '!Y131+'유성 배수관 '!Y131+'대덕 배수관 '!Y131</f>
        <v>0</v>
      </c>
      <c r="Z131" s="1020">
        <f>'동부 배수관 '!Z131+'중부 배수관'!Z131+'서부 배수관 '!Z131+'유성 배수관 '!Z131+'대덕 배수관 '!Z131</f>
        <v>0</v>
      </c>
      <c r="AA131" s="1020">
        <f>'동부 배수관 '!AA131+'중부 배수관'!AA131+'서부 배수관 '!AA131+'유성 배수관 '!AA131+'대덕 배수관 '!AA131</f>
        <v>0</v>
      </c>
      <c r="AB131" s="1020">
        <f>'동부 배수관 '!AB131+'중부 배수관'!AB131+'서부 배수관 '!AB131+'유성 배수관 '!AB131+'대덕 배수관 '!AB131</f>
        <v>0</v>
      </c>
      <c r="AC131" s="1020">
        <f>'동부 배수관 '!AC131+'중부 배수관'!AC131+'서부 배수관 '!AC131+'유성 배수관 '!AC131+'대덕 배수관 '!AC131</f>
        <v>0</v>
      </c>
      <c r="AD131" s="1020">
        <f>'동부 배수관 '!AD131+'중부 배수관'!AD131+'서부 배수관 '!AD131+'유성 배수관 '!AD131+'대덕 배수관 '!AD131</f>
        <v>0</v>
      </c>
      <c r="AE131" s="1020">
        <f>'동부 배수관 '!AE131+'중부 배수관'!AE131+'서부 배수관 '!AE131+'유성 배수관 '!AE131+'대덕 배수관 '!AE131</f>
        <v>0</v>
      </c>
      <c r="AF131" s="1020">
        <f>'동부 배수관 '!AF131+'중부 배수관'!AF131+'서부 배수관 '!AF131+'유성 배수관 '!AF131+'대덕 배수관 '!AF131</f>
        <v>0</v>
      </c>
      <c r="AG131" s="1020">
        <f>'동부 배수관 '!AG131+'중부 배수관'!AG131+'서부 배수관 '!AG131+'유성 배수관 '!AG131+'대덕 배수관 '!AG131</f>
        <v>0</v>
      </c>
      <c r="AH131" s="1020">
        <f>'동부 배수관 '!AH131+'중부 배수관'!AH131+'서부 배수관 '!AH131+'유성 배수관 '!AH131+'대덕 배수관 '!AH131</f>
        <v>0</v>
      </c>
      <c r="AI131" s="1020">
        <f>'동부 배수관 '!AI131+'중부 배수관'!AI131+'서부 배수관 '!AI131+'유성 배수관 '!AI131+'대덕 배수관 '!AI131</f>
        <v>0</v>
      </c>
      <c r="AJ131" s="1020">
        <f>'동부 배수관 '!AJ131+'중부 배수관'!AJ131+'서부 배수관 '!AJ131+'유성 배수관 '!AJ131+'대덕 배수관 '!AJ131</f>
        <v>0</v>
      </c>
      <c r="AK131" s="1020">
        <f>'동부 배수관 '!AK131+'중부 배수관'!AK131+'서부 배수관 '!AK131+'유성 배수관 '!AK131+'대덕 배수관 '!AK131</f>
        <v>0</v>
      </c>
    </row>
    <row r="132" spans="1:37" s="104" customFormat="1" ht="20.25" customHeight="1" x14ac:dyDescent="0.15">
      <c r="A132" s="3106"/>
      <c r="B132" s="1015" t="s">
        <v>792</v>
      </c>
      <c r="C132" s="1019">
        <f t="shared" ref="C132:C138" si="40">SUM(D132:AK132)</f>
        <v>0</v>
      </c>
      <c r="D132" s="1020">
        <f>'동부 배수관 '!D132+'중부 배수관'!D132+'서부 배수관 '!D132+'유성 배수관 '!D132+'대덕 배수관 '!D132</f>
        <v>0</v>
      </c>
      <c r="E132" s="1020">
        <f>'동부 배수관 '!E132+'중부 배수관'!E132+'서부 배수관 '!E132+'유성 배수관 '!E132+'대덕 배수관 '!E132</f>
        <v>0</v>
      </c>
      <c r="F132" s="1020">
        <f>'동부 배수관 '!F132+'중부 배수관'!F132+'서부 배수관 '!F132+'유성 배수관 '!F132+'대덕 배수관 '!F132</f>
        <v>0</v>
      </c>
      <c r="G132" s="1020">
        <f>'동부 배수관 '!G132+'중부 배수관'!G132+'서부 배수관 '!G132+'유성 배수관 '!G132+'대덕 배수관 '!G132</f>
        <v>0</v>
      </c>
      <c r="H132" s="1020">
        <f>'동부 배수관 '!H132+'중부 배수관'!H132+'서부 배수관 '!H132+'유성 배수관 '!H132+'대덕 배수관 '!H132</f>
        <v>0</v>
      </c>
      <c r="I132" s="1020">
        <f>'동부 배수관 '!I132+'중부 배수관'!I132+'서부 배수관 '!I132+'유성 배수관 '!I132+'대덕 배수관 '!I132</f>
        <v>0</v>
      </c>
      <c r="J132" s="1020">
        <f>'동부 배수관 '!J132+'중부 배수관'!J132+'서부 배수관 '!J132+'유성 배수관 '!J132+'대덕 배수관 '!J132</f>
        <v>0</v>
      </c>
      <c r="K132" s="1020">
        <f>'동부 배수관 '!K132+'중부 배수관'!K132+'서부 배수관 '!K132+'유성 배수관 '!K132+'대덕 배수관 '!K132</f>
        <v>0</v>
      </c>
      <c r="L132" s="1020">
        <f>'동부 배수관 '!L132+'중부 배수관'!L132+'서부 배수관 '!L132+'유성 배수관 '!L132+'대덕 배수관 '!L132</f>
        <v>0</v>
      </c>
      <c r="M132" s="1020">
        <f>'동부 배수관 '!M132+'중부 배수관'!M132+'서부 배수관 '!M132+'유성 배수관 '!M132+'대덕 배수관 '!M132</f>
        <v>0</v>
      </c>
      <c r="N132" s="1020">
        <f>'동부 배수관 '!N132+'중부 배수관'!N132+'서부 배수관 '!N132+'유성 배수관 '!N132+'대덕 배수관 '!N132</f>
        <v>0</v>
      </c>
      <c r="O132" s="1020">
        <f>'동부 배수관 '!O132+'중부 배수관'!O132+'서부 배수관 '!O132+'유성 배수관 '!O132+'대덕 배수관 '!O132</f>
        <v>0</v>
      </c>
      <c r="P132" s="1020">
        <f>'동부 배수관 '!P132+'중부 배수관'!P132+'서부 배수관 '!P132+'유성 배수관 '!P132+'대덕 배수관 '!P132</f>
        <v>0</v>
      </c>
      <c r="Q132" s="1020">
        <f>'동부 배수관 '!Q132+'중부 배수관'!Q132+'서부 배수관 '!Q132+'유성 배수관 '!Q132+'대덕 배수관 '!Q132</f>
        <v>0</v>
      </c>
      <c r="R132" s="1020">
        <f>'동부 배수관 '!R132+'중부 배수관'!R132+'서부 배수관 '!R132+'유성 배수관 '!R132+'대덕 배수관 '!R132</f>
        <v>0</v>
      </c>
      <c r="S132" s="1020">
        <f>'동부 배수관 '!S132+'중부 배수관'!S132+'서부 배수관 '!S132+'유성 배수관 '!S132+'대덕 배수관 '!S132</f>
        <v>0</v>
      </c>
      <c r="T132" s="1020">
        <f>'동부 배수관 '!T132+'중부 배수관'!T132+'서부 배수관 '!T132+'유성 배수관 '!T132+'대덕 배수관 '!T132</f>
        <v>0</v>
      </c>
      <c r="U132" s="1020">
        <f>'동부 배수관 '!U132+'중부 배수관'!U132+'서부 배수관 '!U132+'유성 배수관 '!U132+'대덕 배수관 '!U132</f>
        <v>0</v>
      </c>
      <c r="V132" s="1020">
        <f>'동부 배수관 '!V132+'중부 배수관'!V132+'서부 배수관 '!V132+'유성 배수관 '!V132+'대덕 배수관 '!V132</f>
        <v>0</v>
      </c>
      <c r="W132" s="1020">
        <f>'동부 배수관 '!W132+'중부 배수관'!W132+'서부 배수관 '!W132+'유성 배수관 '!W132+'대덕 배수관 '!W132</f>
        <v>0</v>
      </c>
      <c r="X132" s="1020">
        <f>'동부 배수관 '!X132+'중부 배수관'!X132+'서부 배수관 '!X132+'유성 배수관 '!X132+'대덕 배수관 '!X132</f>
        <v>0</v>
      </c>
      <c r="Y132" s="1020">
        <f>'동부 배수관 '!Y132+'중부 배수관'!Y132+'서부 배수관 '!Y132+'유성 배수관 '!Y132+'대덕 배수관 '!Y132</f>
        <v>0</v>
      </c>
      <c r="Z132" s="1020">
        <f>'동부 배수관 '!Z132+'중부 배수관'!Z132+'서부 배수관 '!Z132+'유성 배수관 '!Z132+'대덕 배수관 '!Z132</f>
        <v>0</v>
      </c>
      <c r="AA132" s="1020">
        <f>'동부 배수관 '!AA132+'중부 배수관'!AA132+'서부 배수관 '!AA132+'유성 배수관 '!AA132+'대덕 배수관 '!AA132</f>
        <v>0</v>
      </c>
      <c r="AB132" s="1020">
        <f>'동부 배수관 '!AB132+'중부 배수관'!AB132+'서부 배수관 '!AB132+'유성 배수관 '!AB132+'대덕 배수관 '!AB132</f>
        <v>0</v>
      </c>
      <c r="AC132" s="1020">
        <f>'동부 배수관 '!AC132+'중부 배수관'!AC132+'서부 배수관 '!AC132+'유성 배수관 '!AC132+'대덕 배수관 '!AC132</f>
        <v>0</v>
      </c>
      <c r="AD132" s="1020">
        <f>'동부 배수관 '!AD132+'중부 배수관'!AD132+'서부 배수관 '!AD132+'유성 배수관 '!AD132+'대덕 배수관 '!AD132</f>
        <v>0</v>
      </c>
      <c r="AE132" s="1020">
        <f>'동부 배수관 '!AE132+'중부 배수관'!AE132+'서부 배수관 '!AE132+'유성 배수관 '!AE132+'대덕 배수관 '!AE132</f>
        <v>0</v>
      </c>
      <c r="AF132" s="1020">
        <f>'동부 배수관 '!AF132+'중부 배수관'!AF132+'서부 배수관 '!AF132+'유성 배수관 '!AF132+'대덕 배수관 '!AF132</f>
        <v>0</v>
      </c>
      <c r="AG132" s="1020">
        <f>'동부 배수관 '!AG132+'중부 배수관'!AG132+'서부 배수관 '!AG132+'유성 배수관 '!AG132+'대덕 배수관 '!AG132</f>
        <v>0</v>
      </c>
      <c r="AH132" s="1020">
        <f>'동부 배수관 '!AH132+'중부 배수관'!AH132+'서부 배수관 '!AH132+'유성 배수관 '!AH132+'대덕 배수관 '!AH132</f>
        <v>0</v>
      </c>
      <c r="AI132" s="1020">
        <f>'동부 배수관 '!AI132+'중부 배수관'!AI132+'서부 배수관 '!AI132+'유성 배수관 '!AI132+'대덕 배수관 '!AI132</f>
        <v>0</v>
      </c>
      <c r="AJ132" s="1020">
        <f>'동부 배수관 '!AJ132+'중부 배수관'!AJ132+'서부 배수관 '!AJ132+'유성 배수관 '!AJ132+'대덕 배수관 '!AJ132</f>
        <v>0</v>
      </c>
      <c r="AK132" s="1020">
        <f>'동부 배수관 '!AK132+'중부 배수관'!AK132+'서부 배수관 '!AK132+'유성 배수관 '!AK132+'대덕 배수관 '!AK132</f>
        <v>0</v>
      </c>
    </row>
    <row r="133" spans="1:37" s="104" customFormat="1" ht="20.25" customHeight="1" x14ac:dyDescent="0.15">
      <c r="A133" s="3106"/>
      <c r="B133" s="1015" t="s">
        <v>974</v>
      </c>
      <c r="C133" s="1019">
        <f t="shared" si="40"/>
        <v>1933.9699999999998</v>
      </c>
      <c r="D133" s="1020">
        <f>'동부 배수관 '!D133+'중부 배수관'!D133+'서부 배수관 '!D133+'유성 배수관 '!D133+'대덕 배수관 '!D133</f>
        <v>0</v>
      </c>
      <c r="E133" s="1020">
        <f>'동부 배수관 '!E133+'중부 배수관'!E133+'서부 배수관 '!E133+'유성 배수관 '!E133+'대덕 배수관 '!E133</f>
        <v>0</v>
      </c>
      <c r="F133" s="1020">
        <f>'동부 배수관 '!F133+'중부 배수관'!F133+'서부 배수관 '!F133+'유성 배수관 '!F133+'대덕 배수관 '!F133</f>
        <v>0</v>
      </c>
      <c r="G133" s="1020">
        <f>'동부 배수관 '!G133+'중부 배수관'!G133+'서부 배수관 '!G133+'유성 배수관 '!G133+'대덕 배수관 '!G133</f>
        <v>0</v>
      </c>
      <c r="H133" s="1020">
        <f>'동부 배수관 '!H133+'중부 배수관'!H133+'서부 배수관 '!H133+'유성 배수관 '!H133+'대덕 배수관 '!H133</f>
        <v>0</v>
      </c>
      <c r="I133" s="1020">
        <f>'동부 배수관 '!I133+'중부 배수관'!I133+'서부 배수관 '!I133+'유성 배수관 '!I133+'대덕 배수관 '!I133</f>
        <v>0</v>
      </c>
      <c r="J133" s="1020">
        <f>'동부 배수관 '!J133+'중부 배수관'!J133+'서부 배수관 '!J133+'유성 배수관 '!J133+'대덕 배수관 '!J133</f>
        <v>0</v>
      </c>
      <c r="K133" s="1020">
        <f>'동부 배수관 '!K133+'중부 배수관'!K133+'서부 배수관 '!K133+'유성 배수관 '!K133+'대덕 배수관 '!K133</f>
        <v>11.09</v>
      </c>
      <c r="L133" s="1020">
        <f>'동부 배수관 '!L133+'중부 배수관'!L133+'서부 배수관 '!L133+'유성 배수관 '!L133+'대덕 배수관 '!L133</f>
        <v>0</v>
      </c>
      <c r="M133" s="1020">
        <f>'동부 배수관 '!M133+'중부 배수관'!M133+'서부 배수관 '!M133+'유성 배수관 '!M133+'대덕 배수관 '!M133</f>
        <v>16.510000000000002</v>
      </c>
      <c r="N133" s="1020">
        <f>'동부 배수관 '!N133+'중부 배수관'!N133+'서부 배수관 '!N133+'유성 배수관 '!N133+'대덕 배수관 '!N133</f>
        <v>2.33</v>
      </c>
      <c r="O133" s="1020">
        <f>'동부 배수관 '!O133+'중부 배수관'!O133+'서부 배수관 '!O133+'유성 배수관 '!O133+'대덕 배수관 '!O133</f>
        <v>0</v>
      </c>
      <c r="P133" s="1020">
        <f>'동부 배수관 '!P133+'중부 배수관'!P133+'서부 배수관 '!P133+'유성 배수관 '!P133+'대덕 배수관 '!P133</f>
        <v>0</v>
      </c>
      <c r="Q133" s="1020">
        <f>'동부 배수관 '!Q133+'중부 배수관'!Q133+'서부 배수관 '!Q133+'유성 배수관 '!Q133+'대덕 배수관 '!Q133</f>
        <v>0</v>
      </c>
      <c r="R133" s="1020">
        <f>'동부 배수관 '!R133+'중부 배수관'!R133+'서부 배수관 '!R133+'유성 배수관 '!R133+'대덕 배수관 '!R133</f>
        <v>0</v>
      </c>
      <c r="S133" s="1020">
        <f>'동부 배수관 '!S133+'중부 배수관'!S133+'서부 배수관 '!S133+'유성 배수관 '!S133+'대덕 배수관 '!S133</f>
        <v>0</v>
      </c>
      <c r="T133" s="1020">
        <f>'동부 배수관 '!T133+'중부 배수관'!T133+'서부 배수관 '!T133+'유성 배수관 '!T133+'대덕 배수관 '!T133</f>
        <v>1742.7199999999998</v>
      </c>
      <c r="U133" s="1020">
        <f>'동부 배수관 '!U133+'중부 배수관'!U133+'서부 배수관 '!U133+'유성 배수관 '!U133+'대덕 배수관 '!U133</f>
        <v>0</v>
      </c>
      <c r="V133" s="1020">
        <f>'동부 배수관 '!V133+'중부 배수관'!V133+'서부 배수관 '!V133+'유성 배수관 '!V133+'대덕 배수관 '!V133</f>
        <v>0</v>
      </c>
      <c r="W133" s="1020">
        <f>'동부 배수관 '!W133+'중부 배수관'!W133+'서부 배수관 '!W133+'유성 배수관 '!W133+'대덕 배수관 '!W133</f>
        <v>0</v>
      </c>
      <c r="X133" s="1020">
        <f>'동부 배수관 '!X133+'중부 배수관'!X133+'서부 배수관 '!X133+'유성 배수관 '!X133+'대덕 배수관 '!X133</f>
        <v>0</v>
      </c>
      <c r="Y133" s="1020">
        <f>'동부 배수관 '!Y133+'중부 배수관'!Y133+'서부 배수관 '!Y133+'유성 배수관 '!Y133+'대덕 배수관 '!Y133</f>
        <v>0</v>
      </c>
      <c r="Z133" s="1020">
        <f>'동부 배수관 '!Z133+'중부 배수관'!Z133+'서부 배수관 '!Z133+'유성 배수관 '!Z133+'대덕 배수관 '!Z133</f>
        <v>0</v>
      </c>
      <c r="AA133" s="1020">
        <f>'동부 배수관 '!AA133+'중부 배수관'!AA133+'서부 배수관 '!AA133+'유성 배수관 '!AA133+'대덕 배수관 '!AA133</f>
        <v>0</v>
      </c>
      <c r="AB133" s="1020">
        <f>'동부 배수관 '!AB133+'중부 배수관'!AB133+'서부 배수관 '!AB133+'유성 배수관 '!AB133+'대덕 배수관 '!AB133</f>
        <v>0</v>
      </c>
      <c r="AC133" s="1020">
        <f>'동부 배수관 '!AC133+'중부 배수관'!AC133+'서부 배수관 '!AC133+'유성 배수관 '!AC133+'대덕 배수관 '!AC133</f>
        <v>0</v>
      </c>
      <c r="AD133" s="1020">
        <f>'동부 배수관 '!AD133+'중부 배수관'!AD133+'서부 배수관 '!AD133+'유성 배수관 '!AD133+'대덕 배수관 '!AD133</f>
        <v>0</v>
      </c>
      <c r="AE133" s="1020">
        <f>'동부 배수관 '!AE133+'중부 배수관'!AE133+'서부 배수관 '!AE133+'유성 배수관 '!AE133+'대덕 배수관 '!AE133</f>
        <v>161.32</v>
      </c>
      <c r="AF133" s="1020">
        <f>'동부 배수관 '!AF133+'중부 배수관'!AF133+'서부 배수관 '!AF133+'유성 배수관 '!AF133+'대덕 배수관 '!AF133</f>
        <v>0</v>
      </c>
      <c r="AG133" s="1020">
        <f>'동부 배수관 '!AG133+'중부 배수관'!AG133+'서부 배수관 '!AG133+'유성 배수관 '!AG133+'대덕 배수관 '!AG133</f>
        <v>0</v>
      </c>
      <c r="AH133" s="1020">
        <f>'동부 배수관 '!AH133+'중부 배수관'!AH133+'서부 배수관 '!AH133+'유성 배수관 '!AH133+'대덕 배수관 '!AH133</f>
        <v>0</v>
      </c>
      <c r="AI133" s="1020">
        <f>'동부 배수관 '!AI133+'중부 배수관'!AI133+'서부 배수관 '!AI133+'유성 배수관 '!AI133+'대덕 배수관 '!AI133</f>
        <v>0</v>
      </c>
      <c r="AJ133" s="1020">
        <f>'동부 배수관 '!AJ133+'중부 배수관'!AJ133+'서부 배수관 '!AJ133+'유성 배수관 '!AJ133+'대덕 배수관 '!AJ133</f>
        <v>0</v>
      </c>
      <c r="AK133" s="1020">
        <f>'동부 배수관 '!AK133+'중부 배수관'!AK133+'서부 배수관 '!AK133+'유성 배수관 '!AK133+'대덕 배수관 '!AK133</f>
        <v>0</v>
      </c>
    </row>
    <row r="134" spans="1:37" s="104" customFormat="1" ht="20.25" customHeight="1" x14ac:dyDescent="0.15">
      <c r="A134" s="3106"/>
      <c r="B134" s="1015" t="s">
        <v>345</v>
      </c>
      <c r="C134" s="1019">
        <f t="shared" si="40"/>
        <v>23430.530000000006</v>
      </c>
      <c r="D134" s="1020">
        <f>'동부 배수관 '!D134+'중부 배수관'!D134+'서부 배수관 '!D134+'유성 배수관 '!D134+'대덕 배수관 '!D134</f>
        <v>0</v>
      </c>
      <c r="E134" s="1020">
        <f>'동부 배수관 '!E134+'중부 배수관'!E134+'서부 배수관 '!E134+'유성 배수관 '!E134+'대덕 배수관 '!E134</f>
        <v>0</v>
      </c>
      <c r="F134" s="1020">
        <f>'동부 배수관 '!F134+'중부 배수관'!F134+'서부 배수관 '!F134+'유성 배수관 '!F134+'대덕 배수관 '!F134</f>
        <v>752.67</v>
      </c>
      <c r="G134" s="1020">
        <f>'동부 배수관 '!G134+'중부 배수관'!G134+'서부 배수관 '!G134+'유성 배수관 '!G134+'대덕 배수관 '!G134</f>
        <v>0</v>
      </c>
      <c r="H134" s="1020">
        <f>'동부 배수관 '!H134+'중부 배수관'!H134+'서부 배수관 '!H134+'유성 배수관 '!H134+'대덕 배수관 '!H134</f>
        <v>0</v>
      </c>
      <c r="I134" s="1020">
        <f>'동부 배수관 '!I134+'중부 배수관'!I134+'서부 배수관 '!I134+'유성 배수관 '!I134+'대덕 배수관 '!I134</f>
        <v>1585.15</v>
      </c>
      <c r="J134" s="1020">
        <f>'동부 배수관 '!J134+'중부 배수관'!J134+'서부 배수관 '!J134+'유성 배수관 '!J134+'대덕 배수관 '!J134</f>
        <v>3154.52</v>
      </c>
      <c r="K134" s="1020">
        <f>'동부 배수관 '!K134+'중부 배수관'!K134+'서부 배수관 '!K134+'유성 배수관 '!K134+'대덕 배수관 '!K134</f>
        <v>56.81</v>
      </c>
      <c r="L134" s="1020">
        <f>'동부 배수관 '!L134+'중부 배수관'!L134+'서부 배수관 '!L134+'유성 배수관 '!L134+'대덕 배수관 '!L134</f>
        <v>0</v>
      </c>
      <c r="M134" s="1020">
        <f>'동부 배수관 '!M134+'중부 배수관'!M134+'서부 배수관 '!M134+'유성 배수관 '!M134+'대덕 배수관 '!M134</f>
        <v>3154.2299999999996</v>
      </c>
      <c r="N134" s="1020">
        <f>'동부 배수관 '!N134+'중부 배수관'!N134+'서부 배수관 '!N134+'유성 배수관 '!N134+'대덕 배수관 '!N134</f>
        <v>5553.16</v>
      </c>
      <c r="O134" s="1020">
        <f>'동부 배수관 '!O134+'중부 배수관'!O134+'서부 배수관 '!O134+'유성 배수관 '!O134+'대덕 배수관 '!O134</f>
        <v>0</v>
      </c>
      <c r="P134" s="1020">
        <f>'동부 배수관 '!P134+'중부 배수관'!P134+'서부 배수관 '!P134+'유성 배수관 '!P134+'대덕 배수관 '!P134</f>
        <v>2398.29</v>
      </c>
      <c r="Q134" s="1020">
        <f>'동부 배수관 '!Q134+'중부 배수관'!Q134+'서부 배수관 '!Q134+'유성 배수관 '!Q134+'대덕 배수관 '!Q134</f>
        <v>0</v>
      </c>
      <c r="R134" s="1020">
        <f>'동부 배수관 '!R134+'중부 배수관'!R134+'서부 배수관 '!R134+'유성 배수관 '!R134+'대덕 배수관 '!R134</f>
        <v>0</v>
      </c>
      <c r="S134" s="1020">
        <f>'동부 배수관 '!S134+'중부 배수관'!S134+'서부 배수관 '!S134+'유성 배수관 '!S134+'대덕 배수관 '!S134</f>
        <v>280.99</v>
      </c>
      <c r="T134" s="1020">
        <f>'동부 배수관 '!T134+'중부 배수관'!T134+'서부 배수관 '!T134+'유성 배수관 '!T134+'대덕 배수관 '!T134</f>
        <v>539.85</v>
      </c>
      <c r="U134" s="1020">
        <f>'동부 배수관 '!U134+'중부 배수관'!U134+'서부 배수관 '!U134+'유성 배수관 '!U134+'대덕 배수관 '!U134</f>
        <v>4222.3100000000004</v>
      </c>
      <c r="V134" s="1020">
        <f>'동부 배수관 '!V134+'중부 배수관'!V134+'서부 배수관 '!V134+'유성 배수관 '!V134+'대덕 배수관 '!V134</f>
        <v>0</v>
      </c>
      <c r="W134" s="1020">
        <f>'동부 배수관 '!W134+'중부 배수관'!W134+'서부 배수관 '!W134+'유성 배수관 '!W134+'대덕 배수관 '!W134</f>
        <v>0</v>
      </c>
      <c r="X134" s="1020">
        <f>'동부 배수관 '!X134+'중부 배수관'!X134+'서부 배수관 '!X134+'유성 배수관 '!X134+'대덕 배수관 '!X134</f>
        <v>0</v>
      </c>
      <c r="Y134" s="1020">
        <f>'동부 배수관 '!Y134+'중부 배수관'!Y134+'서부 배수관 '!Y134+'유성 배수관 '!Y134+'대덕 배수관 '!Y134</f>
        <v>0</v>
      </c>
      <c r="Z134" s="1020">
        <f>'동부 배수관 '!Z134+'중부 배수관'!Z134+'서부 배수관 '!Z134+'유성 배수관 '!Z134+'대덕 배수관 '!Z134</f>
        <v>42.26</v>
      </c>
      <c r="AA134" s="1020">
        <f>'동부 배수관 '!AA134+'중부 배수관'!AA134+'서부 배수관 '!AA134+'유성 배수관 '!AA134+'대덕 배수관 '!AA134</f>
        <v>0</v>
      </c>
      <c r="AB134" s="1020">
        <f>'동부 배수관 '!AB134+'중부 배수관'!AB134+'서부 배수관 '!AB134+'유성 배수관 '!AB134+'대덕 배수관 '!AB134</f>
        <v>0</v>
      </c>
      <c r="AC134" s="1020">
        <f>'동부 배수관 '!AC134+'중부 배수관'!AC134+'서부 배수관 '!AC134+'유성 배수관 '!AC134+'대덕 배수관 '!AC134</f>
        <v>0</v>
      </c>
      <c r="AD134" s="1020">
        <f>'동부 배수관 '!AD134+'중부 배수관'!AD134+'서부 배수관 '!AD134+'유성 배수관 '!AD134+'대덕 배수관 '!AD134</f>
        <v>263.77</v>
      </c>
      <c r="AE134" s="1020">
        <f>'동부 배수관 '!AE134+'중부 배수관'!AE134+'서부 배수관 '!AE134+'유성 배수관 '!AE134+'대덕 배수관 '!AE134</f>
        <v>0</v>
      </c>
      <c r="AF134" s="1020">
        <f>'동부 배수관 '!AF134+'중부 배수관'!AF134+'서부 배수관 '!AF134+'유성 배수관 '!AF134+'대덕 배수관 '!AF134</f>
        <v>153.15</v>
      </c>
      <c r="AG134" s="1020">
        <f>'동부 배수관 '!AG134+'중부 배수관'!AG134+'서부 배수관 '!AG134+'유성 배수관 '!AG134+'대덕 배수관 '!AG134</f>
        <v>0</v>
      </c>
      <c r="AH134" s="1020">
        <f>'동부 배수관 '!AH134+'중부 배수관'!AH134+'서부 배수관 '!AH134+'유성 배수관 '!AH134+'대덕 배수관 '!AH134</f>
        <v>670</v>
      </c>
      <c r="AI134" s="1020">
        <f>'동부 배수관 '!AI134+'중부 배수관'!AI134+'서부 배수관 '!AI134+'유성 배수관 '!AI134+'대덕 배수관 '!AI134</f>
        <v>98.58</v>
      </c>
      <c r="AJ134" s="1020">
        <f>'동부 배수관 '!AJ134+'중부 배수관'!AJ134+'서부 배수관 '!AJ134+'유성 배수관 '!AJ134+'대덕 배수관 '!AJ134</f>
        <v>0</v>
      </c>
      <c r="AK134" s="1020">
        <f>'동부 배수관 '!AK134+'중부 배수관'!AK134+'서부 배수관 '!AK134+'유성 배수관 '!AK134+'대덕 배수관 '!AK134</f>
        <v>504.79</v>
      </c>
    </row>
    <row r="135" spans="1:37" s="104" customFormat="1" ht="20.25" customHeight="1" x14ac:dyDescent="0.15">
      <c r="A135" s="3106"/>
      <c r="B135" s="1017" t="s">
        <v>283</v>
      </c>
      <c r="C135" s="1019">
        <f t="shared" si="40"/>
        <v>0</v>
      </c>
      <c r="D135" s="1020">
        <f>'동부 배수관 '!D135+'중부 배수관'!D135+'서부 배수관 '!D135+'유성 배수관 '!D135+'대덕 배수관 '!D135</f>
        <v>0</v>
      </c>
      <c r="E135" s="1020">
        <f>'동부 배수관 '!E135+'중부 배수관'!E135+'서부 배수관 '!E135+'유성 배수관 '!E135+'대덕 배수관 '!E135</f>
        <v>0</v>
      </c>
      <c r="F135" s="1020">
        <f>'동부 배수관 '!F135+'중부 배수관'!F135+'서부 배수관 '!F135+'유성 배수관 '!F135+'대덕 배수관 '!F135</f>
        <v>0</v>
      </c>
      <c r="G135" s="1020">
        <f>'동부 배수관 '!G135+'중부 배수관'!G135+'서부 배수관 '!G135+'유성 배수관 '!G135+'대덕 배수관 '!G135</f>
        <v>0</v>
      </c>
      <c r="H135" s="1020">
        <f>'동부 배수관 '!H135+'중부 배수관'!H135+'서부 배수관 '!H135+'유성 배수관 '!H135+'대덕 배수관 '!H135</f>
        <v>0</v>
      </c>
      <c r="I135" s="1020">
        <f>'동부 배수관 '!I135+'중부 배수관'!I135+'서부 배수관 '!I135+'유성 배수관 '!I135+'대덕 배수관 '!I135</f>
        <v>0</v>
      </c>
      <c r="J135" s="1020">
        <f>'동부 배수관 '!J135+'중부 배수관'!J135+'서부 배수관 '!J135+'유성 배수관 '!J135+'대덕 배수관 '!J135</f>
        <v>0</v>
      </c>
      <c r="K135" s="1020">
        <f>'동부 배수관 '!K135+'중부 배수관'!K135+'서부 배수관 '!K135+'유성 배수관 '!K135+'대덕 배수관 '!K135</f>
        <v>0</v>
      </c>
      <c r="L135" s="1020">
        <f>'동부 배수관 '!L135+'중부 배수관'!L135+'서부 배수관 '!L135+'유성 배수관 '!L135+'대덕 배수관 '!L135</f>
        <v>0</v>
      </c>
      <c r="M135" s="1020">
        <f>'동부 배수관 '!M135+'중부 배수관'!M135+'서부 배수관 '!M135+'유성 배수관 '!M135+'대덕 배수관 '!M135</f>
        <v>0</v>
      </c>
      <c r="N135" s="1020">
        <f>'동부 배수관 '!N135+'중부 배수관'!N135+'서부 배수관 '!N135+'유성 배수관 '!N135+'대덕 배수관 '!N135</f>
        <v>0</v>
      </c>
      <c r="O135" s="1020">
        <f>'동부 배수관 '!O135+'중부 배수관'!O135+'서부 배수관 '!O135+'유성 배수관 '!O135+'대덕 배수관 '!O135</f>
        <v>0</v>
      </c>
      <c r="P135" s="1020">
        <f>'동부 배수관 '!P135+'중부 배수관'!P135+'서부 배수관 '!P135+'유성 배수관 '!P135+'대덕 배수관 '!P135</f>
        <v>0</v>
      </c>
      <c r="Q135" s="1020">
        <f>'동부 배수관 '!Q135+'중부 배수관'!Q135+'서부 배수관 '!Q135+'유성 배수관 '!Q135+'대덕 배수관 '!Q135</f>
        <v>0</v>
      </c>
      <c r="R135" s="1020">
        <f>'동부 배수관 '!R135+'중부 배수관'!R135+'서부 배수관 '!R135+'유성 배수관 '!R135+'대덕 배수관 '!R135</f>
        <v>0</v>
      </c>
      <c r="S135" s="1020">
        <f>'동부 배수관 '!S135+'중부 배수관'!S135+'서부 배수관 '!S135+'유성 배수관 '!S135+'대덕 배수관 '!S135</f>
        <v>0</v>
      </c>
      <c r="T135" s="1020">
        <f>'동부 배수관 '!T135+'중부 배수관'!T135+'서부 배수관 '!T135+'유성 배수관 '!T135+'대덕 배수관 '!T135</f>
        <v>0</v>
      </c>
      <c r="U135" s="1020">
        <f>'동부 배수관 '!U135+'중부 배수관'!U135+'서부 배수관 '!U135+'유성 배수관 '!U135+'대덕 배수관 '!U135</f>
        <v>0</v>
      </c>
      <c r="V135" s="1020">
        <f>'동부 배수관 '!V135+'중부 배수관'!V135+'서부 배수관 '!V135+'유성 배수관 '!V135+'대덕 배수관 '!V135</f>
        <v>0</v>
      </c>
      <c r="W135" s="1020">
        <f>'동부 배수관 '!W135+'중부 배수관'!W135+'서부 배수관 '!W135+'유성 배수관 '!W135+'대덕 배수관 '!W135</f>
        <v>0</v>
      </c>
      <c r="X135" s="1020">
        <f>'동부 배수관 '!X135+'중부 배수관'!X135+'서부 배수관 '!X135+'유성 배수관 '!X135+'대덕 배수관 '!X135</f>
        <v>0</v>
      </c>
      <c r="Y135" s="1020">
        <f>'동부 배수관 '!Y135+'중부 배수관'!Y135+'서부 배수관 '!Y135+'유성 배수관 '!Y135+'대덕 배수관 '!Y135</f>
        <v>0</v>
      </c>
      <c r="Z135" s="1020">
        <f>'동부 배수관 '!Z135+'중부 배수관'!Z135+'서부 배수관 '!Z135+'유성 배수관 '!Z135+'대덕 배수관 '!Z135</f>
        <v>0</v>
      </c>
      <c r="AA135" s="1020">
        <f>'동부 배수관 '!AA135+'중부 배수관'!AA135+'서부 배수관 '!AA135+'유성 배수관 '!AA135+'대덕 배수관 '!AA135</f>
        <v>0</v>
      </c>
      <c r="AB135" s="1020">
        <f>'동부 배수관 '!AB135+'중부 배수관'!AB135+'서부 배수관 '!AB135+'유성 배수관 '!AB135+'대덕 배수관 '!AB135</f>
        <v>0</v>
      </c>
      <c r="AC135" s="1020">
        <f>'동부 배수관 '!AC135+'중부 배수관'!AC135+'서부 배수관 '!AC135+'유성 배수관 '!AC135+'대덕 배수관 '!AC135</f>
        <v>0</v>
      </c>
      <c r="AD135" s="1020">
        <f>'동부 배수관 '!AD135+'중부 배수관'!AD135+'서부 배수관 '!AD135+'유성 배수관 '!AD135+'대덕 배수관 '!AD135</f>
        <v>0</v>
      </c>
      <c r="AE135" s="1020">
        <f>'동부 배수관 '!AE135+'중부 배수관'!AE135+'서부 배수관 '!AE135+'유성 배수관 '!AE135+'대덕 배수관 '!AE135</f>
        <v>0</v>
      </c>
      <c r="AF135" s="1020">
        <f>'동부 배수관 '!AF135+'중부 배수관'!AF135+'서부 배수관 '!AF135+'유성 배수관 '!AF135+'대덕 배수관 '!AF135</f>
        <v>0</v>
      </c>
      <c r="AG135" s="1020">
        <f>'동부 배수관 '!AG135+'중부 배수관'!AG135+'서부 배수관 '!AG135+'유성 배수관 '!AG135+'대덕 배수관 '!AG135</f>
        <v>0</v>
      </c>
      <c r="AH135" s="1020">
        <f>'동부 배수관 '!AH135+'중부 배수관'!AH135+'서부 배수관 '!AH135+'유성 배수관 '!AH135+'대덕 배수관 '!AH135</f>
        <v>0</v>
      </c>
      <c r="AI135" s="1020">
        <f>'동부 배수관 '!AI135+'중부 배수관'!AI135+'서부 배수관 '!AI135+'유성 배수관 '!AI135+'대덕 배수관 '!AI135</f>
        <v>0</v>
      </c>
      <c r="AJ135" s="1020">
        <f>'동부 배수관 '!AJ135+'중부 배수관'!AJ135+'서부 배수관 '!AJ135+'유성 배수관 '!AJ135+'대덕 배수관 '!AJ135</f>
        <v>0</v>
      </c>
      <c r="AK135" s="1020">
        <f>'동부 배수관 '!AK135+'중부 배수관'!AK135+'서부 배수관 '!AK135+'유성 배수관 '!AK135+'대덕 배수관 '!AK135</f>
        <v>0</v>
      </c>
    </row>
    <row r="136" spans="1:37" s="104" customFormat="1" ht="20.25" customHeight="1" x14ac:dyDescent="0.15">
      <c r="A136" s="3106"/>
      <c r="B136" s="1017" t="s">
        <v>284</v>
      </c>
      <c r="C136" s="1019">
        <f t="shared" si="40"/>
        <v>0</v>
      </c>
      <c r="D136" s="1020">
        <f>'동부 배수관 '!D136+'중부 배수관'!D136+'서부 배수관 '!D136+'유성 배수관 '!D136+'대덕 배수관 '!D136</f>
        <v>0</v>
      </c>
      <c r="E136" s="1020">
        <f>'동부 배수관 '!E136+'중부 배수관'!E136+'서부 배수관 '!E136+'유성 배수관 '!E136+'대덕 배수관 '!E136</f>
        <v>0</v>
      </c>
      <c r="F136" s="1020">
        <f>'동부 배수관 '!F136+'중부 배수관'!F136+'서부 배수관 '!F136+'유성 배수관 '!F136+'대덕 배수관 '!F136</f>
        <v>0</v>
      </c>
      <c r="G136" s="1020">
        <f>'동부 배수관 '!G136+'중부 배수관'!G136+'서부 배수관 '!G136+'유성 배수관 '!G136+'대덕 배수관 '!G136</f>
        <v>0</v>
      </c>
      <c r="H136" s="1020">
        <f>'동부 배수관 '!H136+'중부 배수관'!H136+'서부 배수관 '!H136+'유성 배수관 '!H136+'대덕 배수관 '!H136</f>
        <v>0</v>
      </c>
      <c r="I136" s="1020">
        <f>'동부 배수관 '!I136+'중부 배수관'!I136+'서부 배수관 '!I136+'유성 배수관 '!I136+'대덕 배수관 '!I136</f>
        <v>0</v>
      </c>
      <c r="J136" s="1020">
        <f>'동부 배수관 '!J136+'중부 배수관'!J136+'서부 배수관 '!J136+'유성 배수관 '!J136+'대덕 배수관 '!J136</f>
        <v>0</v>
      </c>
      <c r="K136" s="1020">
        <f>'동부 배수관 '!K136+'중부 배수관'!K136+'서부 배수관 '!K136+'유성 배수관 '!K136+'대덕 배수관 '!K136</f>
        <v>0</v>
      </c>
      <c r="L136" s="1020">
        <f>'동부 배수관 '!L136+'중부 배수관'!L136+'서부 배수관 '!L136+'유성 배수관 '!L136+'대덕 배수관 '!L136</f>
        <v>0</v>
      </c>
      <c r="M136" s="1020">
        <f>'동부 배수관 '!M136+'중부 배수관'!M136+'서부 배수관 '!M136+'유성 배수관 '!M136+'대덕 배수관 '!M136</f>
        <v>0</v>
      </c>
      <c r="N136" s="1020">
        <f>'동부 배수관 '!N136+'중부 배수관'!N136+'서부 배수관 '!N136+'유성 배수관 '!N136+'대덕 배수관 '!N136</f>
        <v>0</v>
      </c>
      <c r="O136" s="1020">
        <f>'동부 배수관 '!O136+'중부 배수관'!O136+'서부 배수관 '!O136+'유성 배수관 '!O136+'대덕 배수관 '!O136</f>
        <v>0</v>
      </c>
      <c r="P136" s="1020">
        <f>'동부 배수관 '!P136+'중부 배수관'!P136+'서부 배수관 '!P136+'유성 배수관 '!P136+'대덕 배수관 '!P136</f>
        <v>0</v>
      </c>
      <c r="Q136" s="1020">
        <f>'동부 배수관 '!Q136+'중부 배수관'!Q136+'서부 배수관 '!Q136+'유성 배수관 '!Q136+'대덕 배수관 '!Q136</f>
        <v>0</v>
      </c>
      <c r="R136" s="1020">
        <f>'동부 배수관 '!R136+'중부 배수관'!R136+'서부 배수관 '!R136+'유성 배수관 '!R136+'대덕 배수관 '!R136</f>
        <v>0</v>
      </c>
      <c r="S136" s="1020">
        <f>'동부 배수관 '!S136+'중부 배수관'!S136+'서부 배수관 '!S136+'유성 배수관 '!S136+'대덕 배수관 '!S136</f>
        <v>0</v>
      </c>
      <c r="T136" s="1020">
        <f>'동부 배수관 '!T136+'중부 배수관'!T136+'서부 배수관 '!T136+'유성 배수관 '!T136+'대덕 배수관 '!T136</f>
        <v>0</v>
      </c>
      <c r="U136" s="1020">
        <f>'동부 배수관 '!U136+'중부 배수관'!U136+'서부 배수관 '!U136+'유성 배수관 '!U136+'대덕 배수관 '!U136</f>
        <v>0</v>
      </c>
      <c r="V136" s="1020">
        <f>'동부 배수관 '!V136+'중부 배수관'!V136+'서부 배수관 '!V136+'유성 배수관 '!V136+'대덕 배수관 '!V136</f>
        <v>0</v>
      </c>
      <c r="W136" s="1020">
        <f>'동부 배수관 '!W136+'중부 배수관'!W136+'서부 배수관 '!W136+'유성 배수관 '!W136+'대덕 배수관 '!W136</f>
        <v>0</v>
      </c>
      <c r="X136" s="1020">
        <f>'동부 배수관 '!X136+'중부 배수관'!X136+'서부 배수관 '!X136+'유성 배수관 '!X136+'대덕 배수관 '!X136</f>
        <v>0</v>
      </c>
      <c r="Y136" s="1020">
        <f>'동부 배수관 '!Y136+'중부 배수관'!Y136+'서부 배수관 '!Y136+'유성 배수관 '!Y136+'대덕 배수관 '!Y136</f>
        <v>0</v>
      </c>
      <c r="Z136" s="1020">
        <f>'동부 배수관 '!Z136+'중부 배수관'!Z136+'서부 배수관 '!Z136+'유성 배수관 '!Z136+'대덕 배수관 '!Z136</f>
        <v>0</v>
      </c>
      <c r="AA136" s="1020">
        <f>'동부 배수관 '!AA136+'중부 배수관'!AA136+'서부 배수관 '!AA136+'유성 배수관 '!AA136+'대덕 배수관 '!AA136</f>
        <v>0</v>
      </c>
      <c r="AB136" s="1020">
        <f>'동부 배수관 '!AB136+'중부 배수관'!AB136+'서부 배수관 '!AB136+'유성 배수관 '!AB136+'대덕 배수관 '!AB136</f>
        <v>0</v>
      </c>
      <c r="AC136" s="1020">
        <f>'동부 배수관 '!AC136+'중부 배수관'!AC136+'서부 배수관 '!AC136+'유성 배수관 '!AC136+'대덕 배수관 '!AC136</f>
        <v>0</v>
      </c>
      <c r="AD136" s="1020">
        <f>'동부 배수관 '!AD136+'중부 배수관'!AD136+'서부 배수관 '!AD136+'유성 배수관 '!AD136+'대덕 배수관 '!AD136</f>
        <v>0</v>
      </c>
      <c r="AE136" s="1020">
        <f>'동부 배수관 '!AE136+'중부 배수관'!AE136+'서부 배수관 '!AE136+'유성 배수관 '!AE136+'대덕 배수관 '!AE136</f>
        <v>0</v>
      </c>
      <c r="AF136" s="1020">
        <f>'동부 배수관 '!AF136+'중부 배수관'!AF136+'서부 배수관 '!AF136+'유성 배수관 '!AF136+'대덕 배수관 '!AF136</f>
        <v>0</v>
      </c>
      <c r="AG136" s="1020">
        <f>'동부 배수관 '!AG136+'중부 배수관'!AG136+'서부 배수관 '!AG136+'유성 배수관 '!AG136+'대덕 배수관 '!AG136</f>
        <v>0</v>
      </c>
      <c r="AH136" s="1020">
        <f>'동부 배수관 '!AH136+'중부 배수관'!AH136+'서부 배수관 '!AH136+'유성 배수관 '!AH136+'대덕 배수관 '!AH136</f>
        <v>0</v>
      </c>
      <c r="AI136" s="1020">
        <f>'동부 배수관 '!AI136+'중부 배수관'!AI136+'서부 배수관 '!AI136+'유성 배수관 '!AI136+'대덕 배수관 '!AI136</f>
        <v>0</v>
      </c>
      <c r="AJ136" s="1020">
        <f>'동부 배수관 '!AJ136+'중부 배수관'!AJ136+'서부 배수관 '!AJ136+'유성 배수관 '!AJ136+'대덕 배수관 '!AJ136</f>
        <v>0</v>
      </c>
      <c r="AK136" s="1020">
        <f>'동부 배수관 '!AK136+'중부 배수관'!AK136+'서부 배수관 '!AK136+'유성 배수관 '!AK136+'대덕 배수관 '!AK136</f>
        <v>0</v>
      </c>
    </row>
    <row r="137" spans="1:37" s="104" customFormat="1" ht="20.25" customHeight="1" x14ac:dyDescent="0.15">
      <c r="A137" s="3106"/>
      <c r="B137" s="1015" t="s">
        <v>847</v>
      </c>
      <c r="C137" s="1019">
        <f t="shared" si="40"/>
        <v>0</v>
      </c>
      <c r="D137" s="1020">
        <f>'동부 배수관 '!D137+'중부 배수관'!D137+'서부 배수관 '!D137+'유성 배수관 '!D137+'대덕 배수관 '!D137</f>
        <v>0</v>
      </c>
      <c r="E137" s="1020">
        <f>'동부 배수관 '!E137+'중부 배수관'!E137+'서부 배수관 '!E137+'유성 배수관 '!E137+'대덕 배수관 '!E137</f>
        <v>0</v>
      </c>
      <c r="F137" s="1020">
        <f>'동부 배수관 '!F137+'중부 배수관'!F137+'서부 배수관 '!F137+'유성 배수관 '!F137+'대덕 배수관 '!F137</f>
        <v>0</v>
      </c>
      <c r="G137" s="1020">
        <f>'동부 배수관 '!G137+'중부 배수관'!G137+'서부 배수관 '!G137+'유성 배수관 '!G137+'대덕 배수관 '!G137</f>
        <v>0</v>
      </c>
      <c r="H137" s="1020">
        <f>'동부 배수관 '!H137+'중부 배수관'!H137+'서부 배수관 '!H137+'유성 배수관 '!H137+'대덕 배수관 '!H137</f>
        <v>0</v>
      </c>
      <c r="I137" s="1020">
        <f>'동부 배수관 '!I137+'중부 배수관'!I137+'서부 배수관 '!I137+'유성 배수관 '!I137+'대덕 배수관 '!I137</f>
        <v>0</v>
      </c>
      <c r="J137" s="1020">
        <f>'동부 배수관 '!J137+'중부 배수관'!J137+'서부 배수관 '!J137+'유성 배수관 '!J137+'대덕 배수관 '!J137</f>
        <v>0</v>
      </c>
      <c r="K137" s="1020">
        <f>'동부 배수관 '!K137+'중부 배수관'!K137+'서부 배수관 '!K137+'유성 배수관 '!K137+'대덕 배수관 '!K137</f>
        <v>0</v>
      </c>
      <c r="L137" s="1020">
        <f>'동부 배수관 '!L137+'중부 배수관'!L137+'서부 배수관 '!L137+'유성 배수관 '!L137+'대덕 배수관 '!L137</f>
        <v>0</v>
      </c>
      <c r="M137" s="1020">
        <f>'동부 배수관 '!M137+'중부 배수관'!M137+'서부 배수관 '!M137+'유성 배수관 '!M137+'대덕 배수관 '!M137</f>
        <v>0</v>
      </c>
      <c r="N137" s="1020">
        <f>'동부 배수관 '!N137+'중부 배수관'!N137+'서부 배수관 '!N137+'유성 배수관 '!N137+'대덕 배수관 '!N137</f>
        <v>0</v>
      </c>
      <c r="O137" s="1020">
        <f>'동부 배수관 '!O137+'중부 배수관'!O137+'서부 배수관 '!O137+'유성 배수관 '!O137+'대덕 배수관 '!O137</f>
        <v>0</v>
      </c>
      <c r="P137" s="1020">
        <f>'동부 배수관 '!P137+'중부 배수관'!P137+'서부 배수관 '!P137+'유성 배수관 '!P137+'대덕 배수관 '!P137</f>
        <v>0</v>
      </c>
      <c r="Q137" s="1020">
        <f>'동부 배수관 '!Q137+'중부 배수관'!Q137+'서부 배수관 '!Q137+'유성 배수관 '!Q137+'대덕 배수관 '!Q137</f>
        <v>0</v>
      </c>
      <c r="R137" s="1020">
        <f>'동부 배수관 '!R137+'중부 배수관'!R137+'서부 배수관 '!R137+'유성 배수관 '!R137+'대덕 배수관 '!R137</f>
        <v>0</v>
      </c>
      <c r="S137" s="1020">
        <f>'동부 배수관 '!S137+'중부 배수관'!S137+'서부 배수관 '!S137+'유성 배수관 '!S137+'대덕 배수관 '!S137</f>
        <v>0</v>
      </c>
      <c r="T137" s="1020">
        <f>'동부 배수관 '!T137+'중부 배수관'!T137+'서부 배수관 '!T137+'유성 배수관 '!T137+'대덕 배수관 '!T137</f>
        <v>0</v>
      </c>
      <c r="U137" s="1020">
        <f>'동부 배수관 '!U137+'중부 배수관'!U137+'서부 배수관 '!U137+'유성 배수관 '!U137+'대덕 배수관 '!U137</f>
        <v>0</v>
      </c>
      <c r="V137" s="1020">
        <f>'동부 배수관 '!V137+'중부 배수관'!V137+'서부 배수관 '!V137+'유성 배수관 '!V137+'대덕 배수관 '!V137</f>
        <v>0</v>
      </c>
      <c r="W137" s="1020">
        <f>'동부 배수관 '!W137+'중부 배수관'!W137+'서부 배수관 '!W137+'유성 배수관 '!W137+'대덕 배수관 '!W137</f>
        <v>0</v>
      </c>
      <c r="X137" s="1020">
        <f>'동부 배수관 '!X137+'중부 배수관'!X137+'서부 배수관 '!X137+'유성 배수관 '!X137+'대덕 배수관 '!X137</f>
        <v>0</v>
      </c>
      <c r="Y137" s="1020">
        <f>'동부 배수관 '!Y137+'중부 배수관'!Y137+'서부 배수관 '!Y137+'유성 배수관 '!Y137+'대덕 배수관 '!Y137</f>
        <v>0</v>
      </c>
      <c r="Z137" s="1020">
        <f>'동부 배수관 '!Z137+'중부 배수관'!Z137+'서부 배수관 '!Z137+'유성 배수관 '!Z137+'대덕 배수관 '!Z137</f>
        <v>0</v>
      </c>
      <c r="AA137" s="1020">
        <f>'동부 배수관 '!AA137+'중부 배수관'!AA137+'서부 배수관 '!AA137+'유성 배수관 '!AA137+'대덕 배수관 '!AA137</f>
        <v>0</v>
      </c>
      <c r="AB137" s="1020">
        <f>'동부 배수관 '!AB137+'중부 배수관'!AB137+'서부 배수관 '!AB137+'유성 배수관 '!AB137+'대덕 배수관 '!AB137</f>
        <v>0</v>
      </c>
      <c r="AC137" s="1020">
        <f>'동부 배수관 '!AC137+'중부 배수관'!AC137+'서부 배수관 '!AC137+'유성 배수관 '!AC137+'대덕 배수관 '!AC137</f>
        <v>0</v>
      </c>
      <c r="AD137" s="1020">
        <f>'동부 배수관 '!AD137+'중부 배수관'!AD137+'서부 배수관 '!AD137+'유성 배수관 '!AD137+'대덕 배수관 '!AD137</f>
        <v>0</v>
      </c>
      <c r="AE137" s="1020">
        <f>'동부 배수관 '!AE137+'중부 배수관'!AE137+'서부 배수관 '!AE137+'유성 배수관 '!AE137+'대덕 배수관 '!AE137</f>
        <v>0</v>
      </c>
      <c r="AF137" s="1020">
        <f>'동부 배수관 '!AF137+'중부 배수관'!AF137+'서부 배수관 '!AF137+'유성 배수관 '!AF137+'대덕 배수관 '!AF137</f>
        <v>0</v>
      </c>
      <c r="AG137" s="1020">
        <f>'동부 배수관 '!AG137+'중부 배수관'!AG137+'서부 배수관 '!AG137+'유성 배수관 '!AG137+'대덕 배수관 '!AG137</f>
        <v>0</v>
      </c>
      <c r="AH137" s="1020">
        <f>'동부 배수관 '!AH137+'중부 배수관'!AH137+'서부 배수관 '!AH137+'유성 배수관 '!AH137+'대덕 배수관 '!AH137</f>
        <v>0</v>
      </c>
      <c r="AI137" s="1020">
        <f>'동부 배수관 '!AI137+'중부 배수관'!AI137+'서부 배수관 '!AI137+'유성 배수관 '!AI137+'대덕 배수관 '!AI137</f>
        <v>0</v>
      </c>
      <c r="AJ137" s="1020">
        <f>'동부 배수관 '!AJ137+'중부 배수관'!AJ137+'서부 배수관 '!AJ137+'유성 배수관 '!AJ137+'대덕 배수관 '!AJ137</f>
        <v>0</v>
      </c>
      <c r="AK137" s="1020">
        <f>'동부 배수관 '!AK137+'중부 배수관'!AK137+'서부 배수관 '!AK137+'유성 배수관 '!AK137+'대덕 배수관 '!AK137</f>
        <v>0</v>
      </c>
    </row>
    <row r="138" spans="1:37" s="104" customFormat="1" ht="20.25" customHeight="1" x14ac:dyDescent="0.15">
      <c r="A138" s="3106"/>
      <c r="B138" s="1018" t="s">
        <v>1084</v>
      </c>
      <c r="C138" s="1019">
        <f t="shared" si="40"/>
        <v>0</v>
      </c>
      <c r="D138" s="1020">
        <f>'동부 배수관 '!D138+'중부 배수관'!D138+'서부 배수관 '!D138+'유성 배수관 '!D138+'대덕 배수관 '!D138</f>
        <v>0</v>
      </c>
      <c r="E138" s="1020">
        <f>'동부 배수관 '!E138+'중부 배수관'!E138+'서부 배수관 '!E138+'유성 배수관 '!E138+'대덕 배수관 '!E138</f>
        <v>0</v>
      </c>
      <c r="F138" s="1020">
        <f>'동부 배수관 '!F138+'중부 배수관'!F138+'서부 배수관 '!F138+'유성 배수관 '!F138+'대덕 배수관 '!F138</f>
        <v>0</v>
      </c>
      <c r="G138" s="1020">
        <f>'동부 배수관 '!G138+'중부 배수관'!G138+'서부 배수관 '!G138+'유성 배수관 '!G138+'대덕 배수관 '!G138</f>
        <v>0</v>
      </c>
      <c r="H138" s="1020">
        <f>'동부 배수관 '!H138+'중부 배수관'!H138+'서부 배수관 '!H138+'유성 배수관 '!H138+'대덕 배수관 '!H138</f>
        <v>0</v>
      </c>
      <c r="I138" s="1020">
        <f>'동부 배수관 '!I138+'중부 배수관'!I138+'서부 배수관 '!I138+'유성 배수관 '!I138+'대덕 배수관 '!I138</f>
        <v>0</v>
      </c>
      <c r="J138" s="1020">
        <f>'동부 배수관 '!J138+'중부 배수관'!J138+'서부 배수관 '!J138+'유성 배수관 '!J138+'대덕 배수관 '!J138</f>
        <v>0</v>
      </c>
      <c r="K138" s="1020">
        <f>'동부 배수관 '!K138+'중부 배수관'!K138+'서부 배수관 '!K138+'유성 배수관 '!K138+'대덕 배수관 '!K138</f>
        <v>0</v>
      </c>
      <c r="L138" s="1020">
        <f>'동부 배수관 '!L138+'중부 배수관'!L138+'서부 배수관 '!L138+'유성 배수관 '!L138+'대덕 배수관 '!L138</f>
        <v>0</v>
      </c>
      <c r="M138" s="1020">
        <f>'동부 배수관 '!M138+'중부 배수관'!M138+'서부 배수관 '!M138+'유성 배수관 '!M138+'대덕 배수관 '!M138</f>
        <v>0</v>
      </c>
      <c r="N138" s="1020">
        <f>'동부 배수관 '!N138+'중부 배수관'!N138+'서부 배수관 '!N138+'유성 배수관 '!N138+'대덕 배수관 '!N138</f>
        <v>0</v>
      </c>
      <c r="O138" s="1020">
        <f>'동부 배수관 '!O138+'중부 배수관'!O138+'서부 배수관 '!O138+'유성 배수관 '!O138+'대덕 배수관 '!O138</f>
        <v>0</v>
      </c>
      <c r="P138" s="1020">
        <f>'동부 배수관 '!P138+'중부 배수관'!P138+'서부 배수관 '!P138+'유성 배수관 '!P138+'대덕 배수관 '!P138</f>
        <v>0</v>
      </c>
      <c r="Q138" s="1020">
        <f>'동부 배수관 '!Q138+'중부 배수관'!Q138+'서부 배수관 '!Q138+'유성 배수관 '!Q138+'대덕 배수관 '!Q138</f>
        <v>0</v>
      </c>
      <c r="R138" s="1020">
        <f>'동부 배수관 '!R138+'중부 배수관'!R138+'서부 배수관 '!R138+'유성 배수관 '!R138+'대덕 배수관 '!R138</f>
        <v>0</v>
      </c>
      <c r="S138" s="1020">
        <f>'동부 배수관 '!S138+'중부 배수관'!S138+'서부 배수관 '!S138+'유성 배수관 '!S138+'대덕 배수관 '!S138</f>
        <v>0</v>
      </c>
      <c r="T138" s="1020">
        <f>'동부 배수관 '!T138+'중부 배수관'!T138+'서부 배수관 '!T138+'유성 배수관 '!T138+'대덕 배수관 '!T138</f>
        <v>0</v>
      </c>
      <c r="U138" s="1020">
        <f>'동부 배수관 '!U138+'중부 배수관'!U138+'서부 배수관 '!U138+'유성 배수관 '!U138+'대덕 배수관 '!U138</f>
        <v>0</v>
      </c>
      <c r="V138" s="1020">
        <f>'동부 배수관 '!V138+'중부 배수관'!V138+'서부 배수관 '!V138+'유성 배수관 '!V138+'대덕 배수관 '!V138</f>
        <v>0</v>
      </c>
      <c r="W138" s="1020">
        <f>'동부 배수관 '!W138+'중부 배수관'!W138+'서부 배수관 '!W138+'유성 배수관 '!W138+'대덕 배수관 '!W138</f>
        <v>0</v>
      </c>
      <c r="X138" s="1020">
        <f>'동부 배수관 '!X138+'중부 배수관'!X138+'서부 배수관 '!X138+'유성 배수관 '!X138+'대덕 배수관 '!X138</f>
        <v>0</v>
      </c>
      <c r="Y138" s="1020">
        <f>'동부 배수관 '!Y138+'중부 배수관'!Y138+'서부 배수관 '!Y138+'유성 배수관 '!Y138+'대덕 배수관 '!Y138</f>
        <v>0</v>
      </c>
      <c r="Z138" s="1020">
        <f>'동부 배수관 '!Z138+'중부 배수관'!Z138+'서부 배수관 '!Z138+'유성 배수관 '!Z138+'대덕 배수관 '!Z138</f>
        <v>0</v>
      </c>
      <c r="AA138" s="1020">
        <f>'동부 배수관 '!AA138+'중부 배수관'!AA138+'서부 배수관 '!AA138+'유성 배수관 '!AA138+'대덕 배수관 '!AA138</f>
        <v>0</v>
      </c>
      <c r="AB138" s="1020">
        <f>'동부 배수관 '!AB138+'중부 배수관'!AB138+'서부 배수관 '!AB138+'유성 배수관 '!AB138+'대덕 배수관 '!AB138</f>
        <v>0</v>
      </c>
      <c r="AC138" s="1020">
        <f>'동부 배수관 '!AC138+'중부 배수관'!AC138+'서부 배수관 '!AC138+'유성 배수관 '!AC138+'대덕 배수관 '!AC138</f>
        <v>0</v>
      </c>
      <c r="AD138" s="1020">
        <f>'동부 배수관 '!AD138+'중부 배수관'!AD138+'서부 배수관 '!AD138+'유성 배수관 '!AD138+'대덕 배수관 '!AD138</f>
        <v>0</v>
      </c>
      <c r="AE138" s="1020">
        <f>'동부 배수관 '!AE138+'중부 배수관'!AE138+'서부 배수관 '!AE138+'유성 배수관 '!AE138+'대덕 배수관 '!AE138</f>
        <v>0</v>
      </c>
      <c r="AF138" s="1020">
        <f>'동부 배수관 '!AF138+'중부 배수관'!AF138+'서부 배수관 '!AF138+'유성 배수관 '!AF138+'대덕 배수관 '!AF138</f>
        <v>0</v>
      </c>
      <c r="AG138" s="1020">
        <f>'동부 배수관 '!AG138+'중부 배수관'!AG138+'서부 배수관 '!AG138+'유성 배수관 '!AG138+'대덕 배수관 '!AG138</f>
        <v>0</v>
      </c>
      <c r="AH138" s="1020">
        <f>'동부 배수관 '!AH138+'중부 배수관'!AH138+'서부 배수관 '!AH138+'유성 배수관 '!AH138+'대덕 배수관 '!AH138</f>
        <v>0</v>
      </c>
      <c r="AI138" s="1020">
        <f>'동부 배수관 '!AI138+'중부 배수관'!AI138+'서부 배수관 '!AI138+'유성 배수관 '!AI138+'대덕 배수관 '!AI138</f>
        <v>0</v>
      </c>
      <c r="AJ138" s="1020">
        <f>'동부 배수관 '!AJ138+'중부 배수관'!AJ138+'서부 배수관 '!AJ138+'유성 배수관 '!AJ138+'대덕 배수관 '!AJ138</f>
        <v>0</v>
      </c>
      <c r="AK138" s="1020">
        <f>'동부 배수관 '!AK138+'중부 배수관'!AK138+'서부 배수관 '!AK138+'유성 배수관 '!AK138+'대덕 배수관 '!AK138</f>
        <v>0</v>
      </c>
    </row>
    <row r="139" spans="1:37" s="104" customFormat="1" ht="19.5" customHeight="1" x14ac:dyDescent="0.15">
      <c r="A139" s="3106">
        <v>1000</v>
      </c>
      <c r="B139" s="854" t="s">
        <v>46</v>
      </c>
      <c r="C139" s="613">
        <f>SUM(D139:AK139)</f>
        <v>21881.22</v>
      </c>
      <c r="D139" s="613">
        <f>SUM(D142:D146)</f>
        <v>504.34</v>
      </c>
      <c r="E139" s="613">
        <f t="shared" ref="E139:AG139" si="41">SUM(E142:E146)</f>
        <v>766.16</v>
      </c>
      <c r="F139" s="613">
        <f t="shared" si="41"/>
        <v>47.37</v>
      </c>
      <c r="G139" s="613">
        <f t="shared" si="41"/>
        <v>0</v>
      </c>
      <c r="H139" s="613">
        <f t="shared" si="41"/>
        <v>0</v>
      </c>
      <c r="I139" s="613">
        <f t="shared" si="41"/>
        <v>0</v>
      </c>
      <c r="J139" s="613">
        <f t="shared" si="41"/>
        <v>48.03</v>
      </c>
      <c r="K139" s="613">
        <f t="shared" si="41"/>
        <v>373.88</v>
      </c>
      <c r="L139" s="613">
        <f t="shared" si="41"/>
        <v>0</v>
      </c>
      <c r="M139" s="613">
        <f t="shared" si="41"/>
        <v>2.46</v>
      </c>
      <c r="N139" s="613">
        <f t="shared" si="41"/>
        <v>4371.6100000000006</v>
      </c>
      <c r="O139" s="613">
        <f t="shared" si="41"/>
        <v>2312.64</v>
      </c>
      <c r="P139" s="613">
        <f t="shared" si="41"/>
        <v>981.04</v>
      </c>
      <c r="Q139" s="613">
        <f t="shared" si="41"/>
        <v>0</v>
      </c>
      <c r="R139" s="613">
        <f t="shared" si="41"/>
        <v>505.38</v>
      </c>
      <c r="S139" s="613">
        <f t="shared" si="41"/>
        <v>699.1099999999999</v>
      </c>
      <c r="T139" s="613">
        <f t="shared" si="41"/>
        <v>0</v>
      </c>
      <c r="U139" s="613">
        <f t="shared" si="41"/>
        <v>2080.5300000000002</v>
      </c>
      <c r="V139" s="613">
        <f t="shared" si="41"/>
        <v>0</v>
      </c>
      <c r="W139" s="613">
        <f t="shared" si="41"/>
        <v>0</v>
      </c>
      <c r="X139" s="613">
        <f t="shared" si="41"/>
        <v>0</v>
      </c>
      <c r="Y139" s="613">
        <f t="shared" si="41"/>
        <v>0</v>
      </c>
      <c r="Z139" s="613">
        <f t="shared" si="41"/>
        <v>0</v>
      </c>
      <c r="AA139" s="613">
        <f t="shared" si="41"/>
        <v>0</v>
      </c>
      <c r="AB139" s="613">
        <f t="shared" si="41"/>
        <v>0</v>
      </c>
      <c r="AC139" s="613">
        <f t="shared" si="41"/>
        <v>0</v>
      </c>
      <c r="AD139" s="613">
        <f t="shared" si="41"/>
        <v>0</v>
      </c>
      <c r="AE139" s="613">
        <f t="shared" si="41"/>
        <v>63.89</v>
      </c>
      <c r="AF139" s="613">
        <f t="shared" si="41"/>
        <v>141.62</v>
      </c>
      <c r="AG139" s="613">
        <f t="shared" si="41"/>
        <v>8054.2999999999993</v>
      </c>
      <c r="AH139" s="613">
        <f>SUM(AH142:AH146)</f>
        <v>871.86</v>
      </c>
      <c r="AI139" s="613">
        <f>SUM(AI142:AI146)</f>
        <v>57</v>
      </c>
      <c r="AJ139" s="613">
        <f>SUM(AJ142:AJ146)</f>
        <v>0</v>
      </c>
      <c r="AK139" s="613">
        <f>SUM(AK142:AK146)</f>
        <v>0</v>
      </c>
    </row>
    <row r="140" spans="1:37" s="104" customFormat="1" ht="20.25" customHeight="1" x14ac:dyDescent="0.15">
      <c r="A140" s="3106"/>
      <c r="B140" s="1015" t="s">
        <v>793</v>
      </c>
      <c r="C140" s="1019">
        <f>SUM(D140:AK140)</f>
        <v>0</v>
      </c>
      <c r="D140" s="1020">
        <f>'동부 배수관 '!D140+'중부 배수관'!D140+'서부 배수관 '!D140+'유성 배수관 '!D140+'대덕 배수관 '!D140</f>
        <v>0</v>
      </c>
      <c r="E140" s="1020">
        <f>'동부 배수관 '!E140+'중부 배수관'!E140+'서부 배수관 '!E140+'유성 배수관 '!E140+'대덕 배수관 '!E140</f>
        <v>0</v>
      </c>
      <c r="F140" s="1020">
        <f>'동부 배수관 '!F140+'중부 배수관'!F140+'서부 배수관 '!F140+'유성 배수관 '!F140+'대덕 배수관 '!F140</f>
        <v>0</v>
      </c>
      <c r="G140" s="1020">
        <f>'동부 배수관 '!G140+'중부 배수관'!G140+'서부 배수관 '!G140+'유성 배수관 '!G140+'대덕 배수관 '!G140</f>
        <v>0</v>
      </c>
      <c r="H140" s="1020">
        <f>'동부 배수관 '!H140+'중부 배수관'!H140+'서부 배수관 '!H140+'유성 배수관 '!H140+'대덕 배수관 '!H140</f>
        <v>0</v>
      </c>
      <c r="I140" s="1020">
        <f>'동부 배수관 '!I140+'중부 배수관'!I140+'서부 배수관 '!I140+'유성 배수관 '!I140+'대덕 배수관 '!I140</f>
        <v>0</v>
      </c>
      <c r="J140" s="1020">
        <f>'동부 배수관 '!J140+'중부 배수관'!J140+'서부 배수관 '!J140+'유성 배수관 '!J140+'대덕 배수관 '!J140</f>
        <v>0</v>
      </c>
      <c r="K140" s="1020">
        <f>'동부 배수관 '!K140+'중부 배수관'!K140+'서부 배수관 '!K140+'유성 배수관 '!K140+'대덕 배수관 '!K140</f>
        <v>0</v>
      </c>
      <c r="L140" s="1020">
        <f>'동부 배수관 '!L140+'중부 배수관'!L140+'서부 배수관 '!L140+'유성 배수관 '!L140+'대덕 배수관 '!L140</f>
        <v>0</v>
      </c>
      <c r="M140" s="1020">
        <f>'동부 배수관 '!M140+'중부 배수관'!M140+'서부 배수관 '!M140+'유성 배수관 '!M140+'대덕 배수관 '!M140</f>
        <v>0</v>
      </c>
      <c r="N140" s="1020">
        <f>'동부 배수관 '!N140+'중부 배수관'!N140+'서부 배수관 '!N140+'유성 배수관 '!N140+'대덕 배수관 '!N140</f>
        <v>0</v>
      </c>
      <c r="O140" s="1020">
        <f>'동부 배수관 '!O140+'중부 배수관'!O140+'서부 배수관 '!O140+'유성 배수관 '!O140+'대덕 배수관 '!O140</f>
        <v>0</v>
      </c>
      <c r="P140" s="1020">
        <f>'동부 배수관 '!P140+'중부 배수관'!P140+'서부 배수관 '!P140+'유성 배수관 '!P140+'대덕 배수관 '!P140</f>
        <v>0</v>
      </c>
      <c r="Q140" s="1020">
        <f>'동부 배수관 '!Q140+'중부 배수관'!Q140+'서부 배수관 '!Q140+'유성 배수관 '!Q140+'대덕 배수관 '!Q140</f>
        <v>0</v>
      </c>
      <c r="R140" s="1020">
        <f>'동부 배수관 '!R140+'중부 배수관'!R140+'서부 배수관 '!R140+'유성 배수관 '!R140+'대덕 배수관 '!R140</f>
        <v>0</v>
      </c>
      <c r="S140" s="1020">
        <f>'동부 배수관 '!S140+'중부 배수관'!S140+'서부 배수관 '!S140+'유성 배수관 '!S140+'대덕 배수관 '!S140</f>
        <v>0</v>
      </c>
      <c r="T140" s="1020">
        <f>'동부 배수관 '!T140+'중부 배수관'!T140+'서부 배수관 '!T140+'유성 배수관 '!T140+'대덕 배수관 '!T140</f>
        <v>0</v>
      </c>
      <c r="U140" s="1020">
        <f>'동부 배수관 '!U140+'중부 배수관'!U140+'서부 배수관 '!U140+'유성 배수관 '!U140+'대덕 배수관 '!U140</f>
        <v>0</v>
      </c>
      <c r="V140" s="1020">
        <f>'동부 배수관 '!V140+'중부 배수관'!V140+'서부 배수관 '!V140+'유성 배수관 '!V140+'대덕 배수관 '!V140</f>
        <v>0</v>
      </c>
      <c r="W140" s="1020">
        <f>'동부 배수관 '!W140+'중부 배수관'!W140+'서부 배수관 '!W140+'유성 배수관 '!W140+'대덕 배수관 '!W140</f>
        <v>0</v>
      </c>
      <c r="X140" s="1020">
        <f>'동부 배수관 '!X140+'중부 배수관'!X140+'서부 배수관 '!X140+'유성 배수관 '!X140+'대덕 배수관 '!X140</f>
        <v>0</v>
      </c>
      <c r="Y140" s="1020">
        <f>'동부 배수관 '!Y140+'중부 배수관'!Y140+'서부 배수관 '!Y140+'유성 배수관 '!Y140+'대덕 배수관 '!Y140</f>
        <v>0</v>
      </c>
      <c r="Z140" s="1020">
        <f>'동부 배수관 '!Z140+'중부 배수관'!Z140+'서부 배수관 '!Z140+'유성 배수관 '!Z140+'대덕 배수관 '!Z140</f>
        <v>0</v>
      </c>
      <c r="AA140" s="1020">
        <f>'동부 배수관 '!AA140+'중부 배수관'!AA140+'서부 배수관 '!AA140+'유성 배수관 '!AA140+'대덕 배수관 '!AA140</f>
        <v>0</v>
      </c>
      <c r="AB140" s="1020">
        <f>'동부 배수관 '!AB140+'중부 배수관'!AB140+'서부 배수관 '!AB140+'유성 배수관 '!AB140+'대덕 배수관 '!AB140</f>
        <v>0</v>
      </c>
      <c r="AC140" s="1020">
        <f>'동부 배수관 '!AC140+'중부 배수관'!AC140+'서부 배수관 '!AC140+'유성 배수관 '!AC140+'대덕 배수관 '!AC140</f>
        <v>0</v>
      </c>
      <c r="AD140" s="1020">
        <f>'동부 배수관 '!AD140+'중부 배수관'!AD140+'서부 배수관 '!AD140+'유성 배수관 '!AD140+'대덕 배수관 '!AD140</f>
        <v>0</v>
      </c>
      <c r="AE140" s="1020">
        <f>'동부 배수관 '!AE140+'중부 배수관'!AE140+'서부 배수관 '!AE140+'유성 배수관 '!AE140+'대덕 배수관 '!AE140</f>
        <v>0</v>
      </c>
      <c r="AF140" s="1020">
        <f>'동부 배수관 '!AF140+'중부 배수관'!AF140+'서부 배수관 '!AF140+'유성 배수관 '!AF140+'대덕 배수관 '!AF140</f>
        <v>0</v>
      </c>
      <c r="AG140" s="1020">
        <f>'동부 배수관 '!AG140+'중부 배수관'!AG140+'서부 배수관 '!AG140+'유성 배수관 '!AG140+'대덕 배수관 '!AG140</f>
        <v>0</v>
      </c>
      <c r="AH140" s="1020">
        <f>'동부 배수관 '!AH140+'중부 배수관'!AH140+'서부 배수관 '!AH140+'유성 배수관 '!AH140+'대덕 배수관 '!AH140</f>
        <v>0</v>
      </c>
      <c r="AI140" s="1020">
        <f>'동부 배수관 '!AI140+'중부 배수관'!AI140+'서부 배수관 '!AI140+'유성 배수관 '!AI140+'대덕 배수관 '!AI140</f>
        <v>0</v>
      </c>
      <c r="AJ140" s="1020">
        <f>'동부 배수관 '!AJ140+'중부 배수관'!AJ140+'서부 배수관 '!AJ140+'유성 배수관 '!AJ140+'대덕 배수관 '!AJ140</f>
        <v>0</v>
      </c>
      <c r="AK140" s="1020">
        <f>'동부 배수관 '!AK140+'중부 배수관'!AK140+'서부 배수관 '!AK140+'유성 배수관 '!AK140+'대덕 배수관 '!AK140</f>
        <v>0</v>
      </c>
    </row>
    <row r="141" spans="1:37" s="104" customFormat="1" ht="20.25" customHeight="1" x14ac:dyDescent="0.15">
      <c r="A141" s="3106"/>
      <c r="B141" s="1015" t="s">
        <v>792</v>
      </c>
      <c r="C141" s="1019">
        <f t="shared" ref="C141:C147" si="42">SUM(D141:AK141)</f>
        <v>70.5</v>
      </c>
      <c r="D141" s="1020">
        <f>'동부 배수관 '!D141+'중부 배수관'!D141+'서부 배수관 '!D141+'유성 배수관 '!D141+'대덕 배수관 '!D141</f>
        <v>0</v>
      </c>
      <c r="E141" s="1020">
        <f>'동부 배수관 '!E141+'중부 배수관'!E141+'서부 배수관 '!E141+'유성 배수관 '!E141+'대덕 배수관 '!E141</f>
        <v>0</v>
      </c>
      <c r="F141" s="1020">
        <f>'동부 배수관 '!F141+'중부 배수관'!F141+'서부 배수관 '!F141+'유성 배수관 '!F141+'대덕 배수관 '!F141</f>
        <v>0</v>
      </c>
      <c r="G141" s="1020">
        <f>'동부 배수관 '!G141+'중부 배수관'!G141+'서부 배수관 '!G141+'유성 배수관 '!G141+'대덕 배수관 '!G141</f>
        <v>0</v>
      </c>
      <c r="H141" s="1020">
        <f>'동부 배수관 '!H141+'중부 배수관'!H141+'서부 배수관 '!H141+'유성 배수관 '!H141+'대덕 배수관 '!H141</f>
        <v>0</v>
      </c>
      <c r="I141" s="1020">
        <f>'동부 배수관 '!I141+'중부 배수관'!I141+'서부 배수관 '!I141+'유성 배수관 '!I141+'대덕 배수관 '!I141</f>
        <v>0</v>
      </c>
      <c r="J141" s="1020">
        <f>'동부 배수관 '!J141+'중부 배수관'!J141+'서부 배수관 '!J141+'유성 배수관 '!J141+'대덕 배수관 '!J141</f>
        <v>0</v>
      </c>
      <c r="K141" s="1020">
        <f>'동부 배수관 '!K141+'중부 배수관'!K141+'서부 배수관 '!K141+'유성 배수관 '!K141+'대덕 배수관 '!K141</f>
        <v>0</v>
      </c>
      <c r="L141" s="1020">
        <f>'동부 배수관 '!L141+'중부 배수관'!L141+'서부 배수관 '!L141+'유성 배수관 '!L141+'대덕 배수관 '!L141</f>
        <v>0</v>
      </c>
      <c r="M141" s="1020">
        <f>'동부 배수관 '!M141+'중부 배수관'!M141+'서부 배수관 '!M141+'유성 배수관 '!M141+'대덕 배수관 '!M141</f>
        <v>0</v>
      </c>
      <c r="N141" s="1020">
        <f>'동부 배수관 '!N141+'중부 배수관'!N141+'서부 배수관 '!N141+'유성 배수관 '!N141+'대덕 배수관 '!N141</f>
        <v>0</v>
      </c>
      <c r="O141" s="1020">
        <f>'동부 배수관 '!O141+'중부 배수관'!O141+'서부 배수관 '!O141+'유성 배수관 '!O141+'대덕 배수관 '!O141</f>
        <v>0</v>
      </c>
      <c r="P141" s="1020">
        <f>'동부 배수관 '!P141+'중부 배수관'!P141+'서부 배수관 '!P141+'유성 배수관 '!P141+'대덕 배수관 '!P141</f>
        <v>0</v>
      </c>
      <c r="Q141" s="1020">
        <f>'동부 배수관 '!Q141+'중부 배수관'!Q141+'서부 배수관 '!Q141+'유성 배수관 '!Q141+'대덕 배수관 '!Q141</f>
        <v>0</v>
      </c>
      <c r="R141" s="1020">
        <f>'동부 배수관 '!R141+'중부 배수관'!R141+'서부 배수관 '!R141+'유성 배수관 '!R141+'대덕 배수관 '!R141</f>
        <v>0</v>
      </c>
      <c r="S141" s="1020">
        <f>'동부 배수관 '!S141+'중부 배수관'!S141+'서부 배수관 '!S141+'유성 배수관 '!S141+'대덕 배수관 '!S141</f>
        <v>0</v>
      </c>
      <c r="T141" s="1020">
        <f>'동부 배수관 '!T141+'중부 배수관'!T141+'서부 배수관 '!T141+'유성 배수관 '!T141+'대덕 배수관 '!T141</f>
        <v>0</v>
      </c>
      <c r="U141" s="1020">
        <f>'동부 배수관 '!U141+'중부 배수관'!U141+'서부 배수관 '!U141+'유성 배수관 '!U141+'대덕 배수관 '!U141</f>
        <v>0</v>
      </c>
      <c r="V141" s="1020">
        <f>'동부 배수관 '!V141+'중부 배수관'!V141+'서부 배수관 '!V141+'유성 배수관 '!V141+'대덕 배수관 '!V141</f>
        <v>0</v>
      </c>
      <c r="W141" s="1020">
        <f>'동부 배수관 '!W141+'중부 배수관'!W141+'서부 배수관 '!W141+'유성 배수관 '!W141+'대덕 배수관 '!W141</f>
        <v>0</v>
      </c>
      <c r="X141" s="1020">
        <f>'동부 배수관 '!X141+'중부 배수관'!X141+'서부 배수관 '!X141+'유성 배수관 '!X141+'대덕 배수관 '!X141</f>
        <v>0</v>
      </c>
      <c r="Y141" s="1020">
        <f>'동부 배수관 '!Y141+'중부 배수관'!Y141+'서부 배수관 '!Y141+'유성 배수관 '!Y141+'대덕 배수관 '!Y141</f>
        <v>0</v>
      </c>
      <c r="Z141" s="1020">
        <f>'동부 배수관 '!Z141+'중부 배수관'!Z141+'서부 배수관 '!Z141+'유성 배수관 '!Z141+'대덕 배수관 '!Z141</f>
        <v>0</v>
      </c>
      <c r="AA141" s="1020">
        <f>'동부 배수관 '!AA141+'중부 배수관'!AA141+'서부 배수관 '!AA141+'유성 배수관 '!AA141+'대덕 배수관 '!AA141</f>
        <v>0</v>
      </c>
      <c r="AB141" s="1020">
        <f>'동부 배수관 '!AB141+'중부 배수관'!AB141+'서부 배수관 '!AB141+'유성 배수관 '!AB141+'대덕 배수관 '!AB141</f>
        <v>0</v>
      </c>
      <c r="AC141" s="1020">
        <f>'동부 배수관 '!AC141+'중부 배수관'!AC141+'서부 배수관 '!AC141+'유성 배수관 '!AC141+'대덕 배수관 '!AC141</f>
        <v>0</v>
      </c>
      <c r="AD141" s="1020">
        <f>'동부 배수관 '!AD141+'중부 배수관'!AD141+'서부 배수관 '!AD141+'유성 배수관 '!AD141+'대덕 배수관 '!AD141</f>
        <v>0</v>
      </c>
      <c r="AE141" s="1020">
        <f>'동부 배수관 '!AE141+'중부 배수관'!AE141+'서부 배수관 '!AE141+'유성 배수관 '!AE141+'대덕 배수관 '!AE141</f>
        <v>0</v>
      </c>
      <c r="AF141" s="1020">
        <f>'동부 배수관 '!AF141+'중부 배수관'!AF141+'서부 배수관 '!AF141+'유성 배수관 '!AF141+'대덕 배수관 '!AF141</f>
        <v>0</v>
      </c>
      <c r="AG141" s="1020">
        <f>'동부 배수관 '!AG141+'중부 배수관'!AG141+'서부 배수관 '!AG141+'유성 배수관 '!AG141+'대덕 배수관 '!AG141</f>
        <v>0</v>
      </c>
      <c r="AH141" s="1020">
        <f>'동부 배수관 '!AH141+'중부 배수관'!AH141+'서부 배수관 '!AH141+'유성 배수관 '!AH141+'대덕 배수관 '!AH141</f>
        <v>70.5</v>
      </c>
      <c r="AI141" s="1020">
        <f>'동부 배수관 '!AI141+'중부 배수관'!AI141+'서부 배수관 '!AI141+'유성 배수관 '!AI141+'대덕 배수관 '!AI141</f>
        <v>0</v>
      </c>
      <c r="AJ141" s="1020">
        <f>'동부 배수관 '!AJ141+'중부 배수관'!AJ141+'서부 배수관 '!AJ141+'유성 배수관 '!AJ141+'대덕 배수관 '!AJ141</f>
        <v>0</v>
      </c>
      <c r="AK141" s="1020">
        <f>'동부 배수관 '!AK141+'중부 배수관'!AK141+'서부 배수관 '!AK141+'유성 배수관 '!AK141+'대덕 배수관 '!AK141</f>
        <v>0</v>
      </c>
    </row>
    <row r="142" spans="1:37" s="104" customFormat="1" ht="20.25" customHeight="1" x14ac:dyDescent="0.15">
      <c r="A142" s="3106"/>
      <c r="B142" s="1015" t="s">
        <v>974</v>
      </c>
      <c r="C142" s="1019">
        <f t="shared" si="42"/>
        <v>353.41999999999996</v>
      </c>
      <c r="D142" s="1020">
        <f>'동부 배수관 '!D142+'중부 배수관'!D142+'서부 배수관 '!D142+'유성 배수관 '!D142+'대덕 배수관 '!D142</f>
        <v>0</v>
      </c>
      <c r="E142" s="1020">
        <f>'동부 배수관 '!E142+'중부 배수관'!E142+'서부 배수관 '!E142+'유성 배수관 '!E142+'대덕 배수관 '!E142</f>
        <v>0</v>
      </c>
      <c r="F142" s="1020">
        <f>'동부 배수관 '!F142+'중부 배수관'!F142+'서부 배수관 '!F142+'유성 배수관 '!F142+'대덕 배수관 '!F142</f>
        <v>0</v>
      </c>
      <c r="G142" s="1020">
        <f>'동부 배수관 '!G142+'중부 배수관'!G142+'서부 배수관 '!G142+'유성 배수관 '!G142+'대덕 배수관 '!G142</f>
        <v>0</v>
      </c>
      <c r="H142" s="1020">
        <f>'동부 배수관 '!H142+'중부 배수관'!H142+'서부 배수관 '!H142+'유성 배수관 '!H142+'대덕 배수관 '!H142</f>
        <v>0</v>
      </c>
      <c r="I142" s="1020">
        <f>'동부 배수관 '!I142+'중부 배수관'!I142+'서부 배수관 '!I142+'유성 배수관 '!I142+'대덕 배수관 '!I142</f>
        <v>0</v>
      </c>
      <c r="J142" s="1020">
        <f>'동부 배수관 '!J142+'중부 배수관'!J142+'서부 배수관 '!J142+'유성 배수관 '!J142+'대덕 배수관 '!J142</f>
        <v>0</v>
      </c>
      <c r="K142" s="1020">
        <f>'동부 배수관 '!K142+'중부 배수관'!K142+'서부 배수관 '!K142+'유성 배수관 '!K142+'대덕 배수관 '!K142</f>
        <v>0</v>
      </c>
      <c r="L142" s="1020">
        <f>'동부 배수관 '!L142+'중부 배수관'!L142+'서부 배수관 '!L142+'유성 배수관 '!L142+'대덕 배수관 '!L142</f>
        <v>0</v>
      </c>
      <c r="M142" s="1020">
        <f>'동부 배수관 '!M142+'중부 배수관'!M142+'서부 배수관 '!M142+'유성 배수관 '!M142+'대덕 배수관 '!M142</f>
        <v>0</v>
      </c>
      <c r="N142" s="1020">
        <f>'동부 배수관 '!N142+'중부 배수관'!N142+'서부 배수관 '!N142+'유성 배수관 '!N142+'대덕 배수관 '!N142</f>
        <v>0</v>
      </c>
      <c r="O142" s="1020">
        <f>'동부 배수관 '!O142+'중부 배수관'!O142+'서부 배수관 '!O142+'유성 배수관 '!O142+'대덕 배수관 '!O142</f>
        <v>0</v>
      </c>
      <c r="P142" s="1020">
        <f>'동부 배수관 '!P142+'중부 배수관'!P142+'서부 배수관 '!P142+'유성 배수관 '!P142+'대덕 배수관 '!P142</f>
        <v>0</v>
      </c>
      <c r="Q142" s="1020">
        <f>'동부 배수관 '!Q142+'중부 배수관'!Q142+'서부 배수관 '!Q142+'유성 배수관 '!Q142+'대덕 배수관 '!Q142</f>
        <v>0</v>
      </c>
      <c r="R142" s="1020">
        <f>'동부 배수관 '!R142+'중부 배수관'!R142+'서부 배수관 '!R142+'유성 배수관 '!R142+'대덕 배수관 '!R142</f>
        <v>0</v>
      </c>
      <c r="S142" s="1020">
        <f>'동부 배수관 '!S142+'중부 배수관'!S142+'서부 배수관 '!S142+'유성 배수관 '!S142+'대덕 배수관 '!S142</f>
        <v>297.08</v>
      </c>
      <c r="T142" s="1020">
        <f>'동부 배수관 '!T142+'중부 배수관'!T142+'서부 배수관 '!T142+'유성 배수관 '!T142+'대덕 배수관 '!T142</f>
        <v>0</v>
      </c>
      <c r="U142" s="1020">
        <f>'동부 배수관 '!U142+'중부 배수관'!U142+'서부 배수관 '!U142+'유성 배수관 '!U142+'대덕 배수관 '!U142</f>
        <v>0</v>
      </c>
      <c r="V142" s="1020">
        <f>'동부 배수관 '!V142+'중부 배수관'!V142+'서부 배수관 '!V142+'유성 배수관 '!V142+'대덕 배수관 '!V142</f>
        <v>0</v>
      </c>
      <c r="W142" s="1020">
        <f>'동부 배수관 '!W142+'중부 배수관'!W142+'서부 배수관 '!W142+'유성 배수관 '!W142+'대덕 배수관 '!W142</f>
        <v>0</v>
      </c>
      <c r="X142" s="1020">
        <f>'동부 배수관 '!X142+'중부 배수관'!X142+'서부 배수관 '!X142+'유성 배수관 '!X142+'대덕 배수관 '!X142</f>
        <v>0</v>
      </c>
      <c r="Y142" s="1020">
        <f>'동부 배수관 '!Y142+'중부 배수관'!Y142+'서부 배수관 '!Y142+'유성 배수관 '!Y142+'대덕 배수관 '!Y142</f>
        <v>0</v>
      </c>
      <c r="Z142" s="1020">
        <f>'동부 배수관 '!Z142+'중부 배수관'!Z142+'서부 배수관 '!Z142+'유성 배수관 '!Z142+'대덕 배수관 '!Z142</f>
        <v>0</v>
      </c>
      <c r="AA142" s="1020">
        <f>'동부 배수관 '!AA142+'중부 배수관'!AA142+'서부 배수관 '!AA142+'유성 배수관 '!AA142+'대덕 배수관 '!AA142</f>
        <v>0</v>
      </c>
      <c r="AB142" s="1020">
        <f>'동부 배수관 '!AB142+'중부 배수관'!AB142+'서부 배수관 '!AB142+'유성 배수관 '!AB142+'대덕 배수관 '!AB142</f>
        <v>0</v>
      </c>
      <c r="AC142" s="1020">
        <f>'동부 배수관 '!AC142+'중부 배수관'!AC142+'서부 배수관 '!AC142+'유성 배수관 '!AC142+'대덕 배수관 '!AC142</f>
        <v>0</v>
      </c>
      <c r="AD142" s="1020">
        <f>'동부 배수관 '!AD142+'중부 배수관'!AD142+'서부 배수관 '!AD142+'유성 배수관 '!AD142+'대덕 배수관 '!AD142</f>
        <v>0</v>
      </c>
      <c r="AE142" s="1020">
        <f>'동부 배수관 '!AE142+'중부 배수관'!AE142+'서부 배수관 '!AE142+'유성 배수관 '!AE142+'대덕 배수관 '!AE142</f>
        <v>0</v>
      </c>
      <c r="AF142" s="1020">
        <f>'동부 배수관 '!AF142+'중부 배수관'!AF142+'서부 배수관 '!AF142+'유성 배수관 '!AF142+'대덕 배수관 '!AF142</f>
        <v>56.34</v>
      </c>
      <c r="AG142" s="1020">
        <f>'동부 배수관 '!AG142+'중부 배수관'!AG142+'서부 배수관 '!AG142+'유성 배수관 '!AG142+'대덕 배수관 '!AG142</f>
        <v>0</v>
      </c>
      <c r="AH142" s="1020">
        <f>'동부 배수관 '!AH142+'중부 배수관'!AH142+'서부 배수관 '!AH142+'유성 배수관 '!AH142+'대덕 배수관 '!AH142</f>
        <v>0</v>
      </c>
      <c r="AI142" s="1020">
        <f>'동부 배수관 '!AI142+'중부 배수관'!AI142+'서부 배수관 '!AI142+'유성 배수관 '!AI142+'대덕 배수관 '!AI142</f>
        <v>0</v>
      </c>
      <c r="AJ142" s="1020">
        <f>'동부 배수관 '!AJ142+'중부 배수관'!AJ142+'서부 배수관 '!AJ142+'유성 배수관 '!AJ142+'대덕 배수관 '!AJ142</f>
        <v>0</v>
      </c>
      <c r="AK142" s="1020">
        <f>'동부 배수관 '!AK142+'중부 배수관'!AK142+'서부 배수관 '!AK142+'유성 배수관 '!AK142+'대덕 배수관 '!AK142</f>
        <v>0</v>
      </c>
    </row>
    <row r="143" spans="1:37" s="104" customFormat="1" ht="20.25" customHeight="1" x14ac:dyDescent="0.15">
      <c r="A143" s="3106"/>
      <c r="B143" s="1015" t="s">
        <v>345</v>
      </c>
      <c r="C143" s="1019">
        <f t="shared" si="42"/>
        <v>19822.03</v>
      </c>
      <c r="D143" s="1020">
        <f>'동부 배수관 '!D143+'중부 배수관'!D143+'서부 배수관 '!D143+'유성 배수관 '!D143+'대덕 배수관 '!D143</f>
        <v>504.34</v>
      </c>
      <c r="E143" s="1020">
        <f>'동부 배수관 '!E143+'중부 배수관'!E143+'서부 배수관 '!E143+'유성 배수관 '!E143+'대덕 배수관 '!E143</f>
        <v>766.16</v>
      </c>
      <c r="F143" s="1020">
        <f>'동부 배수관 '!F143+'중부 배수관'!F143+'서부 배수관 '!F143+'유성 배수관 '!F143+'대덕 배수관 '!F143</f>
        <v>47.37</v>
      </c>
      <c r="G143" s="1020">
        <f>'동부 배수관 '!G143+'중부 배수관'!G143+'서부 배수관 '!G143+'유성 배수관 '!G143+'대덕 배수관 '!G143</f>
        <v>0</v>
      </c>
      <c r="H143" s="1020">
        <f>'동부 배수관 '!H143+'중부 배수관'!H143+'서부 배수관 '!H143+'유성 배수관 '!H143+'대덕 배수관 '!H143</f>
        <v>0</v>
      </c>
      <c r="I143" s="1020">
        <f>'동부 배수관 '!I143+'중부 배수관'!I143+'서부 배수관 '!I143+'유성 배수관 '!I143+'대덕 배수관 '!I143</f>
        <v>0</v>
      </c>
      <c r="J143" s="1020">
        <f>'동부 배수관 '!J143+'중부 배수관'!J143+'서부 배수관 '!J143+'유성 배수관 '!J143+'대덕 배수관 '!J143</f>
        <v>48.03</v>
      </c>
      <c r="K143" s="1020">
        <f>'동부 배수관 '!K143+'중부 배수관'!K143+'서부 배수관 '!K143+'유성 배수관 '!K143+'대덕 배수관 '!K143</f>
        <v>373.88</v>
      </c>
      <c r="L143" s="1020">
        <f>'동부 배수관 '!L143+'중부 배수관'!L143+'서부 배수관 '!L143+'유성 배수관 '!L143+'대덕 배수관 '!L143</f>
        <v>0</v>
      </c>
      <c r="M143" s="1020">
        <f>'동부 배수관 '!M143+'중부 배수관'!M143+'서부 배수관 '!M143+'유성 배수관 '!M143+'대덕 배수관 '!M143</f>
        <v>2.46</v>
      </c>
      <c r="N143" s="1020">
        <f>'동부 배수관 '!N143+'중부 배수관'!N143+'서부 배수관 '!N143+'유성 배수관 '!N143+'대덕 배수관 '!N143</f>
        <v>4371.6100000000006</v>
      </c>
      <c r="O143" s="1020">
        <f>'동부 배수관 '!O143+'중부 배수관'!O143+'서부 배수관 '!O143+'유성 배수관 '!O143+'대덕 배수관 '!O143</f>
        <v>2312.64</v>
      </c>
      <c r="P143" s="1020">
        <f>'동부 배수관 '!P143+'중부 배수관'!P143+'서부 배수관 '!P143+'유성 배수관 '!P143+'대덕 배수관 '!P143</f>
        <v>981.04</v>
      </c>
      <c r="Q143" s="1020">
        <f>'동부 배수관 '!Q143+'중부 배수관'!Q143+'서부 배수관 '!Q143+'유성 배수관 '!Q143+'대덕 배수관 '!Q143</f>
        <v>0</v>
      </c>
      <c r="R143" s="1020">
        <f>'동부 배수관 '!R143+'중부 배수관'!R143+'서부 배수관 '!R143+'유성 배수관 '!R143+'대덕 배수관 '!R143</f>
        <v>505.38</v>
      </c>
      <c r="S143" s="1020">
        <f>'동부 배수관 '!S143+'중부 배수관'!S143+'서부 배수관 '!S143+'유성 배수관 '!S143+'대덕 배수관 '!S143</f>
        <v>402.03</v>
      </c>
      <c r="T143" s="1020">
        <f>'동부 배수관 '!T143+'중부 배수관'!T143+'서부 배수관 '!T143+'유성 배수관 '!T143+'대덕 배수관 '!T143</f>
        <v>0</v>
      </c>
      <c r="U143" s="1020">
        <f>'동부 배수관 '!U143+'중부 배수관'!U143+'서부 배수관 '!U143+'유성 배수관 '!U143+'대덕 배수관 '!U143</f>
        <v>2080.5300000000002</v>
      </c>
      <c r="V143" s="1020">
        <f>'동부 배수관 '!V143+'중부 배수관'!V143+'서부 배수관 '!V143+'유성 배수관 '!V143+'대덕 배수관 '!V143</f>
        <v>0</v>
      </c>
      <c r="W143" s="1020">
        <f>'동부 배수관 '!W143+'중부 배수관'!W143+'서부 배수관 '!W143+'유성 배수관 '!W143+'대덕 배수관 '!W143</f>
        <v>0</v>
      </c>
      <c r="X143" s="1020">
        <f>'동부 배수관 '!X143+'중부 배수관'!X143+'서부 배수관 '!X143+'유성 배수관 '!X143+'대덕 배수관 '!X143</f>
        <v>0</v>
      </c>
      <c r="Y143" s="1020">
        <f>'동부 배수관 '!Y143+'중부 배수관'!Y143+'서부 배수관 '!Y143+'유성 배수관 '!Y143+'대덕 배수관 '!Y143</f>
        <v>0</v>
      </c>
      <c r="Z143" s="1020">
        <f>'동부 배수관 '!Z143+'중부 배수관'!Z143+'서부 배수관 '!Z143+'유성 배수관 '!Z143+'대덕 배수관 '!Z143</f>
        <v>0</v>
      </c>
      <c r="AA143" s="1020">
        <f>'동부 배수관 '!AA143+'중부 배수관'!AA143+'서부 배수관 '!AA143+'유성 배수관 '!AA143+'대덕 배수관 '!AA143</f>
        <v>0</v>
      </c>
      <c r="AB143" s="1020">
        <f>'동부 배수관 '!AB143+'중부 배수관'!AB143+'서부 배수관 '!AB143+'유성 배수관 '!AB143+'대덕 배수관 '!AB143</f>
        <v>0</v>
      </c>
      <c r="AC143" s="1020">
        <f>'동부 배수관 '!AC143+'중부 배수관'!AC143+'서부 배수관 '!AC143+'유성 배수관 '!AC143+'대덕 배수관 '!AC143</f>
        <v>0</v>
      </c>
      <c r="AD143" s="1020">
        <f>'동부 배수관 '!AD143+'중부 배수관'!AD143+'서부 배수관 '!AD143+'유성 배수관 '!AD143+'대덕 배수관 '!AD143</f>
        <v>0</v>
      </c>
      <c r="AE143" s="1020">
        <f>'동부 배수관 '!AE143+'중부 배수관'!AE143+'서부 배수관 '!AE143+'유성 배수관 '!AE143+'대덕 배수관 '!AE143</f>
        <v>63.89</v>
      </c>
      <c r="AF143" s="1020">
        <f>'동부 배수관 '!AF143+'중부 배수관'!AF143+'서부 배수관 '!AF143+'유성 배수관 '!AF143+'대덕 배수관 '!AF143</f>
        <v>85.28</v>
      </c>
      <c r="AG143" s="1020">
        <f>'동부 배수관 '!AG143+'중부 배수관'!AG143+'서부 배수관 '!AG143+'유성 배수관 '!AG143+'대덕 배수관 '!AG143</f>
        <v>6348.53</v>
      </c>
      <c r="AH143" s="1020">
        <f>'동부 배수관 '!AH143+'중부 배수관'!AH143+'서부 배수관 '!AH143+'유성 배수관 '!AH143+'대덕 배수관 '!AH143</f>
        <v>871.86</v>
      </c>
      <c r="AI143" s="1020">
        <f>'동부 배수관 '!AI143+'중부 배수관'!AI143+'서부 배수관 '!AI143+'유성 배수관 '!AI143+'대덕 배수관 '!AI143</f>
        <v>57</v>
      </c>
      <c r="AJ143" s="1020">
        <f>'동부 배수관 '!AJ143+'중부 배수관'!AJ143+'서부 배수관 '!AJ143+'유성 배수관 '!AJ143+'대덕 배수관 '!AJ143</f>
        <v>0</v>
      </c>
      <c r="AK143" s="1020">
        <f>'동부 배수관 '!AK143+'중부 배수관'!AK143+'서부 배수관 '!AK143+'유성 배수관 '!AK143+'대덕 배수관 '!AK143</f>
        <v>0</v>
      </c>
    </row>
    <row r="144" spans="1:37" s="104" customFormat="1" ht="20.25" customHeight="1" x14ac:dyDescent="0.15">
      <c r="A144" s="3106"/>
      <c r="B144" s="1017" t="s">
        <v>283</v>
      </c>
      <c r="C144" s="1019">
        <f t="shared" si="42"/>
        <v>0</v>
      </c>
      <c r="D144" s="1020">
        <f>'동부 배수관 '!D144+'중부 배수관'!D144+'서부 배수관 '!D144+'유성 배수관 '!D144+'대덕 배수관 '!D144</f>
        <v>0</v>
      </c>
      <c r="E144" s="1020">
        <f>'동부 배수관 '!E144+'중부 배수관'!E144+'서부 배수관 '!E144+'유성 배수관 '!E144+'대덕 배수관 '!E144</f>
        <v>0</v>
      </c>
      <c r="F144" s="1020">
        <f>'동부 배수관 '!F144+'중부 배수관'!F144+'서부 배수관 '!F144+'유성 배수관 '!F144+'대덕 배수관 '!F144</f>
        <v>0</v>
      </c>
      <c r="G144" s="1020">
        <f>'동부 배수관 '!G144+'중부 배수관'!G144+'서부 배수관 '!G144+'유성 배수관 '!G144+'대덕 배수관 '!G144</f>
        <v>0</v>
      </c>
      <c r="H144" s="1020">
        <f>'동부 배수관 '!H144+'중부 배수관'!H144+'서부 배수관 '!H144+'유성 배수관 '!H144+'대덕 배수관 '!H144</f>
        <v>0</v>
      </c>
      <c r="I144" s="1020">
        <f>'동부 배수관 '!I144+'중부 배수관'!I144+'서부 배수관 '!I144+'유성 배수관 '!I144+'대덕 배수관 '!I144</f>
        <v>0</v>
      </c>
      <c r="J144" s="1020">
        <f>'동부 배수관 '!J144+'중부 배수관'!J144+'서부 배수관 '!J144+'유성 배수관 '!J144+'대덕 배수관 '!J144</f>
        <v>0</v>
      </c>
      <c r="K144" s="1020">
        <f>'동부 배수관 '!K144+'중부 배수관'!K144+'서부 배수관 '!K144+'유성 배수관 '!K144+'대덕 배수관 '!K144</f>
        <v>0</v>
      </c>
      <c r="L144" s="1020">
        <f>'동부 배수관 '!L144+'중부 배수관'!L144+'서부 배수관 '!L144+'유성 배수관 '!L144+'대덕 배수관 '!L144</f>
        <v>0</v>
      </c>
      <c r="M144" s="1020">
        <f>'동부 배수관 '!M144+'중부 배수관'!M144+'서부 배수관 '!M144+'유성 배수관 '!M144+'대덕 배수관 '!M144</f>
        <v>0</v>
      </c>
      <c r="N144" s="1020">
        <f>'동부 배수관 '!N144+'중부 배수관'!N144+'서부 배수관 '!N144+'유성 배수관 '!N144+'대덕 배수관 '!N144</f>
        <v>0</v>
      </c>
      <c r="O144" s="1020">
        <f>'동부 배수관 '!O144+'중부 배수관'!O144+'서부 배수관 '!O144+'유성 배수관 '!O144+'대덕 배수관 '!O144</f>
        <v>0</v>
      </c>
      <c r="P144" s="1020">
        <f>'동부 배수관 '!P144+'중부 배수관'!P144+'서부 배수관 '!P144+'유성 배수관 '!P144+'대덕 배수관 '!P144</f>
        <v>0</v>
      </c>
      <c r="Q144" s="1020">
        <f>'동부 배수관 '!Q144+'중부 배수관'!Q144+'서부 배수관 '!Q144+'유성 배수관 '!Q144+'대덕 배수관 '!Q144</f>
        <v>0</v>
      </c>
      <c r="R144" s="1020">
        <f>'동부 배수관 '!R144+'중부 배수관'!R144+'서부 배수관 '!R144+'유성 배수관 '!R144+'대덕 배수관 '!R144</f>
        <v>0</v>
      </c>
      <c r="S144" s="1020">
        <f>'동부 배수관 '!S144+'중부 배수관'!S144+'서부 배수관 '!S144+'유성 배수관 '!S144+'대덕 배수관 '!S144</f>
        <v>0</v>
      </c>
      <c r="T144" s="1020">
        <f>'동부 배수관 '!T144+'중부 배수관'!T144+'서부 배수관 '!T144+'유성 배수관 '!T144+'대덕 배수관 '!T144</f>
        <v>0</v>
      </c>
      <c r="U144" s="1020">
        <f>'동부 배수관 '!U144+'중부 배수관'!U144+'서부 배수관 '!U144+'유성 배수관 '!U144+'대덕 배수관 '!U144</f>
        <v>0</v>
      </c>
      <c r="V144" s="1020">
        <f>'동부 배수관 '!V144+'중부 배수관'!V144+'서부 배수관 '!V144+'유성 배수관 '!V144+'대덕 배수관 '!V144</f>
        <v>0</v>
      </c>
      <c r="W144" s="1020">
        <f>'동부 배수관 '!W144+'중부 배수관'!W144+'서부 배수관 '!W144+'유성 배수관 '!W144+'대덕 배수관 '!W144</f>
        <v>0</v>
      </c>
      <c r="X144" s="1020">
        <f>'동부 배수관 '!X144+'중부 배수관'!X144+'서부 배수관 '!X144+'유성 배수관 '!X144+'대덕 배수관 '!X144</f>
        <v>0</v>
      </c>
      <c r="Y144" s="1020">
        <f>'동부 배수관 '!Y144+'중부 배수관'!Y144+'서부 배수관 '!Y144+'유성 배수관 '!Y144+'대덕 배수관 '!Y144</f>
        <v>0</v>
      </c>
      <c r="Z144" s="1020">
        <f>'동부 배수관 '!Z144+'중부 배수관'!Z144+'서부 배수관 '!Z144+'유성 배수관 '!Z144+'대덕 배수관 '!Z144</f>
        <v>0</v>
      </c>
      <c r="AA144" s="1020">
        <f>'동부 배수관 '!AA144+'중부 배수관'!AA144+'서부 배수관 '!AA144+'유성 배수관 '!AA144+'대덕 배수관 '!AA144</f>
        <v>0</v>
      </c>
      <c r="AB144" s="1020">
        <f>'동부 배수관 '!AB144+'중부 배수관'!AB144+'서부 배수관 '!AB144+'유성 배수관 '!AB144+'대덕 배수관 '!AB144</f>
        <v>0</v>
      </c>
      <c r="AC144" s="1020">
        <f>'동부 배수관 '!AC144+'중부 배수관'!AC144+'서부 배수관 '!AC144+'유성 배수관 '!AC144+'대덕 배수관 '!AC144</f>
        <v>0</v>
      </c>
      <c r="AD144" s="1020">
        <f>'동부 배수관 '!AD144+'중부 배수관'!AD144+'서부 배수관 '!AD144+'유성 배수관 '!AD144+'대덕 배수관 '!AD144</f>
        <v>0</v>
      </c>
      <c r="AE144" s="1020">
        <f>'동부 배수관 '!AE144+'중부 배수관'!AE144+'서부 배수관 '!AE144+'유성 배수관 '!AE144+'대덕 배수관 '!AE144</f>
        <v>0</v>
      </c>
      <c r="AF144" s="1020">
        <f>'동부 배수관 '!AF144+'중부 배수관'!AF144+'서부 배수관 '!AF144+'유성 배수관 '!AF144+'대덕 배수관 '!AF144</f>
        <v>0</v>
      </c>
      <c r="AG144" s="1020">
        <f>'동부 배수관 '!AG144+'중부 배수관'!AG144+'서부 배수관 '!AG144+'유성 배수관 '!AG144+'대덕 배수관 '!AG144</f>
        <v>0</v>
      </c>
      <c r="AH144" s="1020">
        <f>'동부 배수관 '!AH144+'중부 배수관'!AH144+'서부 배수관 '!AH144+'유성 배수관 '!AH144+'대덕 배수관 '!AH144</f>
        <v>0</v>
      </c>
      <c r="AI144" s="1020">
        <f>'동부 배수관 '!AI144+'중부 배수관'!AI144+'서부 배수관 '!AI144+'유성 배수관 '!AI144+'대덕 배수관 '!AI144</f>
        <v>0</v>
      </c>
      <c r="AJ144" s="1020">
        <f>'동부 배수관 '!AJ144+'중부 배수관'!AJ144+'서부 배수관 '!AJ144+'유성 배수관 '!AJ144+'대덕 배수관 '!AJ144</f>
        <v>0</v>
      </c>
      <c r="AK144" s="1020">
        <f>'동부 배수관 '!AK144+'중부 배수관'!AK144+'서부 배수관 '!AK144+'유성 배수관 '!AK144+'대덕 배수관 '!AK144</f>
        <v>0</v>
      </c>
    </row>
    <row r="145" spans="1:37" s="104" customFormat="1" ht="20.25" customHeight="1" x14ac:dyDescent="0.15">
      <c r="A145" s="3106"/>
      <c r="B145" s="1017" t="s">
        <v>284</v>
      </c>
      <c r="C145" s="1019">
        <f t="shared" si="42"/>
        <v>0</v>
      </c>
      <c r="D145" s="1020">
        <f>'동부 배수관 '!D145+'중부 배수관'!D145+'서부 배수관 '!D145+'유성 배수관 '!D145+'대덕 배수관 '!D145</f>
        <v>0</v>
      </c>
      <c r="E145" s="1020">
        <f>'동부 배수관 '!E145+'중부 배수관'!E145+'서부 배수관 '!E145+'유성 배수관 '!E145+'대덕 배수관 '!E145</f>
        <v>0</v>
      </c>
      <c r="F145" s="1020">
        <f>'동부 배수관 '!F145+'중부 배수관'!F145+'서부 배수관 '!F145+'유성 배수관 '!F145+'대덕 배수관 '!F145</f>
        <v>0</v>
      </c>
      <c r="G145" s="1020">
        <f>'동부 배수관 '!G145+'중부 배수관'!G145+'서부 배수관 '!G145+'유성 배수관 '!G145+'대덕 배수관 '!G145</f>
        <v>0</v>
      </c>
      <c r="H145" s="1020">
        <f>'동부 배수관 '!H145+'중부 배수관'!H145+'서부 배수관 '!H145+'유성 배수관 '!H145+'대덕 배수관 '!H145</f>
        <v>0</v>
      </c>
      <c r="I145" s="1020">
        <f>'동부 배수관 '!I145+'중부 배수관'!I145+'서부 배수관 '!I145+'유성 배수관 '!I145+'대덕 배수관 '!I145</f>
        <v>0</v>
      </c>
      <c r="J145" s="1020">
        <f>'동부 배수관 '!J145+'중부 배수관'!J145+'서부 배수관 '!J145+'유성 배수관 '!J145+'대덕 배수관 '!J145</f>
        <v>0</v>
      </c>
      <c r="K145" s="1020">
        <f>'동부 배수관 '!K145+'중부 배수관'!K145+'서부 배수관 '!K145+'유성 배수관 '!K145+'대덕 배수관 '!K145</f>
        <v>0</v>
      </c>
      <c r="L145" s="1020">
        <f>'동부 배수관 '!L145+'중부 배수관'!L145+'서부 배수관 '!L145+'유성 배수관 '!L145+'대덕 배수관 '!L145</f>
        <v>0</v>
      </c>
      <c r="M145" s="1020">
        <f>'동부 배수관 '!M145+'중부 배수관'!M145+'서부 배수관 '!M145+'유성 배수관 '!M145+'대덕 배수관 '!M145</f>
        <v>0</v>
      </c>
      <c r="N145" s="1020">
        <f>'동부 배수관 '!N145+'중부 배수관'!N145+'서부 배수관 '!N145+'유성 배수관 '!N145+'대덕 배수관 '!N145</f>
        <v>0</v>
      </c>
      <c r="O145" s="1020">
        <f>'동부 배수관 '!O145+'중부 배수관'!O145+'서부 배수관 '!O145+'유성 배수관 '!O145+'대덕 배수관 '!O145</f>
        <v>0</v>
      </c>
      <c r="P145" s="1020">
        <f>'동부 배수관 '!P145+'중부 배수관'!P145+'서부 배수관 '!P145+'유성 배수관 '!P145+'대덕 배수관 '!P145</f>
        <v>0</v>
      </c>
      <c r="Q145" s="1020">
        <f>'동부 배수관 '!Q145+'중부 배수관'!Q145+'서부 배수관 '!Q145+'유성 배수관 '!Q145+'대덕 배수관 '!Q145</f>
        <v>0</v>
      </c>
      <c r="R145" s="1020">
        <f>'동부 배수관 '!R145+'중부 배수관'!R145+'서부 배수관 '!R145+'유성 배수관 '!R145+'대덕 배수관 '!R145</f>
        <v>0</v>
      </c>
      <c r="S145" s="1020">
        <f>'동부 배수관 '!S145+'중부 배수관'!S145+'서부 배수관 '!S145+'유성 배수관 '!S145+'대덕 배수관 '!S145</f>
        <v>0</v>
      </c>
      <c r="T145" s="1020">
        <f>'동부 배수관 '!T145+'중부 배수관'!T145+'서부 배수관 '!T145+'유성 배수관 '!T145+'대덕 배수관 '!T145</f>
        <v>0</v>
      </c>
      <c r="U145" s="1020">
        <f>'동부 배수관 '!U145+'중부 배수관'!U145+'서부 배수관 '!U145+'유성 배수관 '!U145+'대덕 배수관 '!U145</f>
        <v>0</v>
      </c>
      <c r="V145" s="1020">
        <f>'동부 배수관 '!V145+'중부 배수관'!V145+'서부 배수관 '!V145+'유성 배수관 '!V145+'대덕 배수관 '!V145</f>
        <v>0</v>
      </c>
      <c r="W145" s="1020">
        <f>'동부 배수관 '!W145+'중부 배수관'!W145+'서부 배수관 '!W145+'유성 배수관 '!W145+'대덕 배수관 '!W145</f>
        <v>0</v>
      </c>
      <c r="X145" s="1020">
        <f>'동부 배수관 '!X145+'중부 배수관'!X145+'서부 배수관 '!X145+'유성 배수관 '!X145+'대덕 배수관 '!X145</f>
        <v>0</v>
      </c>
      <c r="Y145" s="1020">
        <f>'동부 배수관 '!Y145+'중부 배수관'!Y145+'서부 배수관 '!Y145+'유성 배수관 '!Y145+'대덕 배수관 '!Y145</f>
        <v>0</v>
      </c>
      <c r="Z145" s="1020">
        <f>'동부 배수관 '!Z145+'중부 배수관'!Z145+'서부 배수관 '!Z145+'유성 배수관 '!Z145+'대덕 배수관 '!Z145</f>
        <v>0</v>
      </c>
      <c r="AA145" s="1020">
        <f>'동부 배수관 '!AA145+'중부 배수관'!AA145+'서부 배수관 '!AA145+'유성 배수관 '!AA145+'대덕 배수관 '!AA145</f>
        <v>0</v>
      </c>
      <c r="AB145" s="1020">
        <f>'동부 배수관 '!AB145+'중부 배수관'!AB145+'서부 배수관 '!AB145+'유성 배수관 '!AB145+'대덕 배수관 '!AB145</f>
        <v>0</v>
      </c>
      <c r="AC145" s="1020">
        <f>'동부 배수관 '!AC145+'중부 배수관'!AC145+'서부 배수관 '!AC145+'유성 배수관 '!AC145+'대덕 배수관 '!AC145</f>
        <v>0</v>
      </c>
      <c r="AD145" s="1020">
        <f>'동부 배수관 '!AD145+'중부 배수관'!AD145+'서부 배수관 '!AD145+'유성 배수관 '!AD145+'대덕 배수관 '!AD145</f>
        <v>0</v>
      </c>
      <c r="AE145" s="1020">
        <f>'동부 배수관 '!AE145+'중부 배수관'!AE145+'서부 배수관 '!AE145+'유성 배수관 '!AE145+'대덕 배수관 '!AE145</f>
        <v>0</v>
      </c>
      <c r="AF145" s="1020">
        <f>'동부 배수관 '!AF145+'중부 배수관'!AF145+'서부 배수관 '!AF145+'유성 배수관 '!AF145+'대덕 배수관 '!AF145</f>
        <v>0</v>
      </c>
      <c r="AG145" s="1020">
        <f>'동부 배수관 '!AG145+'중부 배수관'!AG145+'서부 배수관 '!AG145+'유성 배수관 '!AG145+'대덕 배수관 '!AG145</f>
        <v>0</v>
      </c>
      <c r="AH145" s="1020">
        <f>'동부 배수관 '!AH145+'중부 배수관'!AH145+'서부 배수관 '!AH145+'유성 배수관 '!AH145+'대덕 배수관 '!AH145</f>
        <v>0</v>
      </c>
      <c r="AI145" s="1020">
        <f>'동부 배수관 '!AI145+'중부 배수관'!AI145+'서부 배수관 '!AI145+'유성 배수관 '!AI145+'대덕 배수관 '!AI145</f>
        <v>0</v>
      </c>
      <c r="AJ145" s="1020">
        <f>'동부 배수관 '!AJ145+'중부 배수관'!AJ145+'서부 배수관 '!AJ145+'유성 배수관 '!AJ145+'대덕 배수관 '!AJ145</f>
        <v>0</v>
      </c>
      <c r="AK145" s="1020">
        <f>'동부 배수관 '!AK145+'중부 배수관'!AK145+'서부 배수관 '!AK145+'유성 배수관 '!AK145+'대덕 배수관 '!AK145</f>
        <v>0</v>
      </c>
    </row>
    <row r="146" spans="1:37" s="104" customFormat="1" ht="20.25" customHeight="1" x14ac:dyDescent="0.15">
      <c r="A146" s="3106"/>
      <c r="B146" s="1015" t="s">
        <v>847</v>
      </c>
      <c r="C146" s="1019">
        <f t="shared" si="42"/>
        <v>1705.77</v>
      </c>
      <c r="D146" s="1020">
        <f>'동부 배수관 '!D146+'중부 배수관'!D146+'서부 배수관 '!D146+'유성 배수관 '!D146+'대덕 배수관 '!D146</f>
        <v>0</v>
      </c>
      <c r="E146" s="1020">
        <f>'동부 배수관 '!E146+'중부 배수관'!E146+'서부 배수관 '!E146+'유성 배수관 '!E146+'대덕 배수관 '!E146</f>
        <v>0</v>
      </c>
      <c r="F146" s="1020">
        <f>'동부 배수관 '!F146+'중부 배수관'!F146+'서부 배수관 '!F146+'유성 배수관 '!F146+'대덕 배수관 '!F146</f>
        <v>0</v>
      </c>
      <c r="G146" s="1020">
        <f>'동부 배수관 '!G146+'중부 배수관'!G146+'서부 배수관 '!G146+'유성 배수관 '!G146+'대덕 배수관 '!G146</f>
        <v>0</v>
      </c>
      <c r="H146" s="1020">
        <f>'동부 배수관 '!H146+'중부 배수관'!H146+'서부 배수관 '!H146+'유성 배수관 '!H146+'대덕 배수관 '!H146</f>
        <v>0</v>
      </c>
      <c r="I146" s="1020">
        <f>'동부 배수관 '!I146+'중부 배수관'!I146+'서부 배수관 '!I146+'유성 배수관 '!I146+'대덕 배수관 '!I146</f>
        <v>0</v>
      </c>
      <c r="J146" s="1020">
        <f>'동부 배수관 '!J146+'중부 배수관'!J146+'서부 배수관 '!J146+'유성 배수관 '!J146+'대덕 배수관 '!J146</f>
        <v>0</v>
      </c>
      <c r="K146" s="1020">
        <f>'동부 배수관 '!K146+'중부 배수관'!K146+'서부 배수관 '!K146+'유성 배수관 '!K146+'대덕 배수관 '!K146</f>
        <v>0</v>
      </c>
      <c r="L146" s="1020">
        <f>'동부 배수관 '!L146+'중부 배수관'!L146+'서부 배수관 '!L146+'유성 배수관 '!L146+'대덕 배수관 '!L146</f>
        <v>0</v>
      </c>
      <c r="M146" s="1020">
        <f>'동부 배수관 '!M146+'중부 배수관'!M146+'서부 배수관 '!M146+'유성 배수관 '!M146+'대덕 배수관 '!M146</f>
        <v>0</v>
      </c>
      <c r="N146" s="1020">
        <f>'동부 배수관 '!N146+'중부 배수관'!N146+'서부 배수관 '!N146+'유성 배수관 '!N146+'대덕 배수관 '!N146</f>
        <v>0</v>
      </c>
      <c r="O146" s="1020">
        <f>'동부 배수관 '!O146+'중부 배수관'!O146+'서부 배수관 '!O146+'유성 배수관 '!O146+'대덕 배수관 '!O146</f>
        <v>0</v>
      </c>
      <c r="P146" s="1020">
        <f>'동부 배수관 '!P146+'중부 배수관'!P146+'서부 배수관 '!P146+'유성 배수관 '!P146+'대덕 배수관 '!P146</f>
        <v>0</v>
      </c>
      <c r="Q146" s="1020">
        <f>'동부 배수관 '!Q146+'중부 배수관'!Q146+'서부 배수관 '!Q146+'유성 배수관 '!Q146+'대덕 배수관 '!Q146</f>
        <v>0</v>
      </c>
      <c r="R146" s="1020">
        <f>'동부 배수관 '!R146+'중부 배수관'!R146+'서부 배수관 '!R146+'유성 배수관 '!R146+'대덕 배수관 '!R146</f>
        <v>0</v>
      </c>
      <c r="S146" s="1020">
        <f>'동부 배수관 '!S146+'중부 배수관'!S146+'서부 배수관 '!S146+'유성 배수관 '!S146+'대덕 배수관 '!S146</f>
        <v>0</v>
      </c>
      <c r="T146" s="1020">
        <f>'동부 배수관 '!T146+'중부 배수관'!T146+'서부 배수관 '!T146+'유성 배수관 '!T146+'대덕 배수관 '!T146</f>
        <v>0</v>
      </c>
      <c r="U146" s="1020">
        <f>'동부 배수관 '!U146+'중부 배수관'!U146+'서부 배수관 '!U146+'유성 배수관 '!U146+'대덕 배수관 '!U146</f>
        <v>0</v>
      </c>
      <c r="V146" s="1020">
        <f>'동부 배수관 '!V146+'중부 배수관'!V146+'서부 배수관 '!V146+'유성 배수관 '!V146+'대덕 배수관 '!V146</f>
        <v>0</v>
      </c>
      <c r="W146" s="1020">
        <f>'동부 배수관 '!W146+'중부 배수관'!W146+'서부 배수관 '!W146+'유성 배수관 '!W146+'대덕 배수관 '!W146</f>
        <v>0</v>
      </c>
      <c r="X146" s="1020">
        <f>'동부 배수관 '!X146+'중부 배수관'!X146+'서부 배수관 '!X146+'유성 배수관 '!X146+'대덕 배수관 '!X146</f>
        <v>0</v>
      </c>
      <c r="Y146" s="1020">
        <f>'동부 배수관 '!Y146+'중부 배수관'!Y146+'서부 배수관 '!Y146+'유성 배수관 '!Y146+'대덕 배수관 '!Y146</f>
        <v>0</v>
      </c>
      <c r="Z146" s="1020">
        <f>'동부 배수관 '!Z146+'중부 배수관'!Z146+'서부 배수관 '!Z146+'유성 배수관 '!Z146+'대덕 배수관 '!Z146</f>
        <v>0</v>
      </c>
      <c r="AA146" s="1020">
        <f>'동부 배수관 '!AA146+'중부 배수관'!AA146+'서부 배수관 '!AA146+'유성 배수관 '!AA146+'대덕 배수관 '!AA146</f>
        <v>0</v>
      </c>
      <c r="AB146" s="1020">
        <f>'동부 배수관 '!AB146+'중부 배수관'!AB146+'서부 배수관 '!AB146+'유성 배수관 '!AB146+'대덕 배수관 '!AB146</f>
        <v>0</v>
      </c>
      <c r="AC146" s="1020">
        <f>'동부 배수관 '!AC146+'중부 배수관'!AC146+'서부 배수관 '!AC146+'유성 배수관 '!AC146+'대덕 배수관 '!AC146</f>
        <v>0</v>
      </c>
      <c r="AD146" s="1020">
        <f>'동부 배수관 '!AD146+'중부 배수관'!AD146+'서부 배수관 '!AD146+'유성 배수관 '!AD146+'대덕 배수관 '!AD146</f>
        <v>0</v>
      </c>
      <c r="AE146" s="1020">
        <f>'동부 배수관 '!AE146+'중부 배수관'!AE146+'서부 배수관 '!AE146+'유성 배수관 '!AE146+'대덕 배수관 '!AE146</f>
        <v>0</v>
      </c>
      <c r="AF146" s="1020">
        <f>'동부 배수관 '!AF146+'중부 배수관'!AF146+'서부 배수관 '!AF146+'유성 배수관 '!AF146+'대덕 배수관 '!AF146</f>
        <v>0</v>
      </c>
      <c r="AG146" s="1020">
        <f>'동부 배수관 '!AG146+'중부 배수관'!AG146+'서부 배수관 '!AG146+'유성 배수관 '!AG146+'대덕 배수관 '!AG146</f>
        <v>1705.77</v>
      </c>
      <c r="AH146" s="1020">
        <f>'동부 배수관 '!AH146+'중부 배수관'!AH146+'서부 배수관 '!AH146+'유성 배수관 '!AH146+'대덕 배수관 '!AH146</f>
        <v>0</v>
      </c>
      <c r="AI146" s="1020">
        <f>'동부 배수관 '!AI146+'중부 배수관'!AI146+'서부 배수관 '!AI146+'유성 배수관 '!AI146+'대덕 배수관 '!AI146</f>
        <v>0</v>
      </c>
      <c r="AJ146" s="1020">
        <f>'동부 배수관 '!AJ146+'중부 배수관'!AJ146+'서부 배수관 '!AJ146+'유성 배수관 '!AJ146+'대덕 배수관 '!AJ146</f>
        <v>0</v>
      </c>
      <c r="AK146" s="1020">
        <f>'동부 배수관 '!AK146+'중부 배수관'!AK146+'서부 배수관 '!AK146+'유성 배수관 '!AK146+'대덕 배수관 '!AK146</f>
        <v>0</v>
      </c>
    </row>
    <row r="147" spans="1:37" s="104" customFormat="1" ht="20.25" customHeight="1" x14ac:dyDescent="0.15">
      <c r="A147" s="3106"/>
      <c r="B147" s="1018" t="s">
        <v>1084</v>
      </c>
      <c r="C147" s="1019">
        <f t="shared" si="42"/>
        <v>0</v>
      </c>
      <c r="D147" s="1020">
        <f>'동부 배수관 '!D147+'중부 배수관'!D147+'서부 배수관 '!D147+'유성 배수관 '!D147+'대덕 배수관 '!D147</f>
        <v>0</v>
      </c>
      <c r="E147" s="1020">
        <f>'동부 배수관 '!E147+'중부 배수관'!E147+'서부 배수관 '!E147+'유성 배수관 '!E147+'대덕 배수관 '!E147</f>
        <v>0</v>
      </c>
      <c r="F147" s="1020">
        <f>'동부 배수관 '!F147+'중부 배수관'!F147+'서부 배수관 '!F147+'유성 배수관 '!F147+'대덕 배수관 '!F147</f>
        <v>0</v>
      </c>
      <c r="G147" s="1020">
        <f>'동부 배수관 '!G147+'중부 배수관'!G147+'서부 배수관 '!G147+'유성 배수관 '!G147+'대덕 배수관 '!G147</f>
        <v>0</v>
      </c>
      <c r="H147" s="1020">
        <f>'동부 배수관 '!H147+'중부 배수관'!H147+'서부 배수관 '!H147+'유성 배수관 '!H147+'대덕 배수관 '!H147</f>
        <v>0</v>
      </c>
      <c r="I147" s="1020">
        <f>'동부 배수관 '!I147+'중부 배수관'!I147+'서부 배수관 '!I147+'유성 배수관 '!I147+'대덕 배수관 '!I147</f>
        <v>0</v>
      </c>
      <c r="J147" s="1020">
        <f>'동부 배수관 '!J147+'중부 배수관'!J147+'서부 배수관 '!J147+'유성 배수관 '!J147+'대덕 배수관 '!J147</f>
        <v>0</v>
      </c>
      <c r="K147" s="1020">
        <f>'동부 배수관 '!K147+'중부 배수관'!K147+'서부 배수관 '!K147+'유성 배수관 '!K147+'대덕 배수관 '!K147</f>
        <v>0</v>
      </c>
      <c r="L147" s="1020">
        <f>'동부 배수관 '!L147+'중부 배수관'!L147+'서부 배수관 '!L147+'유성 배수관 '!L147+'대덕 배수관 '!L147</f>
        <v>0</v>
      </c>
      <c r="M147" s="1020">
        <f>'동부 배수관 '!M147+'중부 배수관'!M147+'서부 배수관 '!M147+'유성 배수관 '!M147+'대덕 배수관 '!M147</f>
        <v>0</v>
      </c>
      <c r="N147" s="1020">
        <f>'동부 배수관 '!N147+'중부 배수관'!N147+'서부 배수관 '!N147+'유성 배수관 '!N147+'대덕 배수관 '!N147</f>
        <v>0</v>
      </c>
      <c r="O147" s="1020">
        <f>'동부 배수관 '!O147+'중부 배수관'!O147+'서부 배수관 '!O147+'유성 배수관 '!O147+'대덕 배수관 '!O147</f>
        <v>0</v>
      </c>
      <c r="P147" s="1020">
        <f>'동부 배수관 '!P147+'중부 배수관'!P147+'서부 배수관 '!P147+'유성 배수관 '!P147+'대덕 배수관 '!P147</f>
        <v>0</v>
      </c>
      <c r="Q147" s="1020">
        <f>'동부 배수관 '!Q147+'중부 배수관'!Q147+'서부 배수관 '!Q147+'유성 배수관 '!Q147+'대덕 배수관 '!Q147</f>
        <v>0</v>
      </c>
      <c r="R147" s="1020">
        <f>'동부 배수관 '!R147+'중부 배수관'!R147+'서부 배수관 '!R147+'유성 배수관 '!R147+'대덕 배수관 '!R147</f>
        <v>0</v>
      </c>
      <c r="S147" s="1020">
        <f>'동부 배수관 '!S147+'중부 배수관'!S147+'서부 배수관 '!S147+'유성 배수관 '!S147+'대덕 배수관 '!S147</f>
        <v>0</v>
      </c>
      <c r="T147" s="1020">
        <f>'동부 배수관 '!T147+'중부 배수관'!T147+'서부 배수관 '!T147+'유성 배수관 '!T147+'대덕 배수관 '!T147</f>
        <v>0</v>
      </c>
      <c r="U147" s="1020">
        <f>'동부 배수관 '!U147+'중부 배수관'!U147+'서부 배수관 '!U147+'유성 배수관 '!U147+'대덕 배수관 '!U147</f>
        <v>0</v>
      </c>
      <c r="V147" s="1020">
        <f>'동부 배수관 '!V147+'중부 배수관'!V147+'서부 배수관 '!V147+'유성 배수관 '!V147+'대덕 배수관 '!V147</f>
        <v>0</v>
      </c>
      <c r="W147" s="1020">
        <f>'동부 배수관 '!W147+'중부 배수관'!W147+'서부 배수관 '!W147+'유성 배수관 '!W147+'대덕 배수관 '!W147</f>
        <v>0</v>
      </c>
      <c r="X147" s="1020">
        <f>'동부 배수관 '!X147+'중부 배수관'!X147+'서부 배수관 '!X147+'유성 배수관 '!X147+'대덕 배수관 '!X147</f>
        <v>0</v>
      </c>
      <c r="Y147" s="1020">
        <f>'동부 배수관 '!Y147+'중부 배수관'!Y147+'서부 배수관 '!Y147+'유성 배수관 '!Y147+'대덕 배수관 '!Y147</f>
        <v>0</v>
      </c>
      <c r="Z147" s="1020">
        <f>'동부 배수관 '!Z147+'중부 배수관'!Z147+'서부 배수관 '!Z147+'유성 배수관 '!Z147+'대덕 배수관 '!Z147</f>
        <v>0</v>
      </c>
      <c r="AA147" s="1020">
        <f>'동부 배수관 '!AA147+'중부 배수관'!AA147+'서부 배수관 '!AA147+'유성 배수관 '!AA147+'대덕 배수관 '!AA147</f>
        <v>0</v>
      </c>
      <c r="AB147" s="1020">
        <f>'동부 배수관 '!AB147+'중부 배수관'!AB147+'서부 배수관 '!AB147+'유성 배수관 '!AB147+'대덕 배수관 '!AB147</f>
        <v>0</v>
      </c>
      <c r="AC147" s="1020">
        <f>'동부 배수관 '!AC147+'중부 배수관'!AC147+'서부 배수관 '!AC147+'유성 배수관 '!AC147+'대덕 배수관 '!AC147</f>
        <v>0</v>
      </c>
      <c r="AD147" s="1020">
        <f>'동부 배수관 '!AD147+'중부 배수관'!AD147+'서부 배수관 '!AD147+'유성 배수관 '!AD147+'대덕 배수관 '!AD147</f>
        <v>0</v>
      </c>
      <c r="AE147" s="1020">
        <f>'동부 배수관 '!AE147+'중부 배수관'!AE147+'서부 배수관 '!AE147+'유성 배수관 '!AE147+'대덕 배수관 '!AE147</f>
        <v>0</v>
      </c>
      <c r="AF147" s="1020">
        <f>'동부 배수관 '!AF147+'중부 배수관'!AF147+'서부 배수관 '!AF147+'유성 배수관 '!AF147+'대덕 배수관 '!AF147</f>
        <v>0</v>
      </c>
      <c r="AG147" s="1020">
        <f>'동부 배수관 '!AG147+'중부 배수관'!AG147+'서부 배수관 '!AG147+'유성 배수관 '!AG147+'대덕 배수관 '!AG147</f>
        <v>0</v>
      </c>
      <c r="AH147" s="1020">
        <f>'동부 배수관 '!AH147+'중부 배수관'!AH147+'서부 배수관 '!AH147+'유성 배수관 '!AH147+'대덕 배수관 '!AH147</f>
        <v>0</v>
      </c>
      <c r="AI147" s="1020">
        <f>'동부 배수관 '!AI147+'중부 배수관'!AI147+'서부 배수관 '!AI147+'유성 배수관 '!AI147+'대덕 배수관 '!AI147</f>
        <v>0</v>
      </c>
      <c r="AJ147" s="1020">
        <f>'동부 배수관 '!AJ147+'중부 배수관'!AJ147+'서부 배수관 '!AJ147+'유성 배수관 '!AJ147+'대덕 배수관 '!AJ147</f>
        <v>0</v>
      </c>
      <c r="AK147" s="1020">
        <f>'동부 배수관 '!AK147+'중부 배수관'!AK147+'서부 배수관 '!AK147+'유성 배수관 '!AK147+'대덕 배수관 '!AK147</f>
        <v>0</v>
      </c>
    </row>
    <row r="148" spans="1:37" s="104" customFormat="1" ht="19.5" customHeight="1" x14ac:dyDescent="0.15">
      <c r="A148" s="3106">
        <v>1100</v>
      </c>
      <c r="B148" s="854" t="s">
        <v>46</v>
      </c>
      <c r="C148" s="613">
        <f>SUM(D148:AK148)</f>
        <v>14172.81</v>
      </c>
      <c r="D148" s="613">
        <f>SUM(D151:D155)</f>
        <v>0</v>
      </c>
      <c r="E148" s="613">
        <f t="shared" ref="E148:AG148" si="43">SUM(E151:E155)</f>
        <v>0</v>
      </c>
      <c r="F148" s="613">
        <f t="shared" si="43"/>
        <v>0</v>
      </c>
      <c r="G148" s="613">
        <f t="shared" si="43"/>
        <v>0</v>
      </c>
      <c r="H148" s="613">
        <f t="shared" si="43"/>
        <v>0</v>
      </c>
      <c r="I148" s="613">
        <f t="shared" si="43"/>
        <v>0</v>
      </c>
      <c r="J148" s="613">
        <f t="shared" si="43"/>
        <v>0</v>
      </c>
      <c r="K148" s="613">
        <f t="shared" si="43"/>
        <v>0</v>
      </c>
      <c r="L148" s="613">
        <f t="shared" si="43"/>
        <v>0</v>
      </c>
      <c r="M148" s="613">
        <f t="shared" si="43"/>
        <v>3943</v>
      </c>
      <c r="N148" s="613">
        <f t="shared" si="43"/>
        <v>700.74</v>
      </c>
      <c r="O148" s="613">
        <f t="shared" si="43"/>
        <v>2650.37</v>
      </c>
      <c r="P148" s="613">
        <f t="shared" si="43"/>
        <v>1389.9</v>
      </c>
      <c r="Q148" s="613">
        <f t="shared" si="43"/>
        <v>0</v>
      </c>
      <c r="R148" s="613">
        <f t="shared" si="43"/>
        <v>0</v>
      </c>
      <c r="S148" s="613">
        <f t="shared" si="43"/>
        <v>0</v>
      </c>
      <c r="T148" s="613">
        <f t="shared" si="43"/>
        <v>0</v>
      </c>
      <c r="U148" s="613">
        <f t="shared" si="43"/>
        <v>0</v>
      </c>
      <c r="V148" s="613">
        <f t="shared" si="43"/>
        <v>1002.9</v>
      </c>
      <c r="W148" s="613">
        <f t="shared" si="43"/>
        <v>1198.73</v>
      </c>
      <c r="X148" s="613">
        <f t="shared" si="43"/>
        <v>3287.17</v>
      </c>
      <c r="Y148" s="613">
        <f t="shared" si="43"/>
        <v>0</v>
      </c>
      <c r="Z148" s="613">
        <f t="shared" si="43"/>
        <v>0</v>
      </c>
      <c r="AA148" s="613">
        <f t="shared" si="43"/>
        <v>0</v>
      </c>
      <c r="AB148" s="613">
        <f t="shared" si="43"/>
        <v>0</v>
      </c>
      <c r="AC148" s="613">
        <f t="shared" si="43"/>
        <v>0</v>
      </c>
      <c r="AD148" s="613">
        <f t="shared" si="43"/>
        <v>0</v>
      </c>
      <c r="AE148" s="613">
        <f t="shared" si="43"/>
        <v>0</v>
      </c>
      <c r="AF148" s="613">
        <f t="shared" si="43"/>
        <v>0</v>
      </c>
      <c r="AG148" s="613">
        <f t="shared" si="43"/>
        <v>0</v>
      </c>
      <c r="AH148" s="613">
        <f>SUM(AH151:AH155)</f>
        <v>0</v>
      </c>
      <c r="AI148" s="613">
        <f>SUM(AI151:AI155)</f>
        <v>0</v>
      </c>
      <c r="AJ148" s="613">
        <f>SUM(AJ151:AJ155)</f>
        <v>0</v>
      </c>
      <c r="AK148" s="613">
        <f>SUM(AK151:AK155)</f>
        <v>0</v>
      </c>
    </row>
    <row r="149" spans="1:37" s="104" customFormat="1" ht="20.25" customHeight="1" x14ac:dyDescent="0.15">
      <c r="A149" s="3106"/>
      <c r="B149" s="1015" t="s">
        <v>793</v>
      </c>
      <c r="C149" s="1019">
        <f>SUM(D149:AK149)</f>
        <v>0</v>
      </c>
      <c r="D149" s="1020">
        <f>'동부 배수관 '!D149+'중부 배수관'!D149+'서부 배수관 '!D149+'유성 배수관 '!D149+'대덕 배수관 '!D149</f>
        <v>0</v>
      </c>
      <c r="E149" s="1020">
        <f>'동부 배수관 '!E149+'중부 배수관'!E149+'서부 배수관 '!E149+'유성 배수관 '!E149+'대덕 배수관 '!E149</f>
        <v>0</v>
      </c>
      <c r="F149" s="1020">
        <f>'동부 배수관 '!F149+'중부 배수관'!F149+'서부 배수관 '!F149+'유성 배수관 '!F149+'대덕 배수관 '!F149</f>
        <v>0</v>
      </c>
      <c r="G149" s="1020">
        <f>'동부 배수관 '!G149+'중부 배수관'!G149+'서부 배수관 '!G149+'유성 배수관 '!G149+'대덕 배수관 '!G149</f>
        <v>0</v>
      </c>
      <c r="H149" s="1020">
        <f>'동부 배수관 '!H149+'중부 배수관'!H149+'서부 배수관 '!H149+'유성 배수관 '!H149+'대덕 배수관 '!H149</f>
        <v>0</v>
      </c>
      <c r="I149" s="1020">
        <f>'동부 배수관 '!I149+'중부 배수관'!I149+'서부 배수관 '!I149+'유성 배수관 '!I149+'대덕 배수관 '!I149</f>
        <v>0</v>
      </c>
      <c r="J149" s="1020">
        <f>'동부 배수관 '!J149+'중부 배수관'!J149+'서부 배수관 '!J149+'유성 배수관 '!J149+'대덕 배수관 '!J149</f>
        <v>0</v>
      </c>
      <c r="K149" s="1020">
        <f>'동부 배수관 '!K149+'중부 배수관'!K149+'서부 배수관 '!K149+'유성 배수관 '!K149+'대덕 배수관 '!K149</f>
        <v>0</v>
      </c>
      <c r="L149" s="1020">
        <f>'동부 배수관 '!L149+'중부 배수관'!L149+'서부 배수관 '!L149+'유성 배수관 '!L149+'대덕 배수관 '!L149</f>
        <v>0</v>
      </c>
      <c r="M149" s="1020">
        <f>'동부 배수관 '!M149+'중부 배수관'!M149+'서부 배수관 '!M149+'유성 배수관 '!M149+'대덕 배수관 '!M149</f>
        <v>0</v>
      </c>
      <c r="N149" s="1020">
        <f>'동부 배수관 '!N149+'중부 배수관'!N149+'서부 배수관 '!N149+'유성 배수관 '!N149+'대덕 배수관 '!N149</f>
        <v>0</v>
      </c>
      <c r="O149" s="1020">
        <f>'동부 배수관 '!O149+'중부 배수관'!O149+'서부 배수관 '!O149+'유성 배수관 '!O149+'대덕 배수관 '!O149</f>
        <v>0</v>
      </c>
      <c r="P149" s="1020">
        <f>'동부 배수관 '!P149+'중부 배수관'!P149+'서부 배수관 '!P149+'유성 배수관 '!P149+'대덕 배수관 '!P149</f>
        <v>0</v>
      </c>
      <c r="Q149" s="1020">
        <f>'동부 배수관 '!Q149+'중부 배수관'!Q149+'서부 배수관 '!Q149+'유성 배수관 '!Q149+'대덕 배수관 '!Q149</f>
        <v>0</v>
      </c>
      <c r="R149" s="1020">
        <f>'동부 배수관 '!R149+'중부 배수관'!R149+'서부 배수관 '!R149+'유성 배수관 '!R149+'대덕 배수관 '!R149</f>
        <v>0</v>
      </c>
      <c r="S149" s="1020">
        <f>'동부 배수관 '!S149+'중부 배수관'!S149+'서부 배수관 '!S149+'유성 배수관 '!S149+'대덕 배수관 '!S149</f>
        <v>0</v>
      </c>
      <c r="T149" s="1020">
        <f>'동부 배수관 '!T149+'중부 배수관'!T149+'서부 배수관 '!T149+'유성 배수관 '!T149+'대덕 배수관 '!T149</f>
        <v>0</v>
      </c>
      <c r="U149" s="1020">
        <f>'동부 배수관 '!U149+'중부 배수관'!U149+'서부 배수관 '!U149+'유성 배수관 '!U149+'대덕 배수관 '!U149</f>
        <v>0</v>
      </c>
      <c r="V149" s="1020">
        <f>'동부 배수관 '!V149+'중부 배수관'!V149+'서부 배수관 '!V149+'유성 배수관 '!V149+'대덕 배수관 '!V149</f>
        <v>0</v>
      </c>
      <c r="W149" s="1020">
        <f>'동부 배수관 '!W149+'중부 배수관'!W149+'서부 배수관 '!W149+'유성 배수관 '!W149+'대덕 배수관 '!W149</f>
        <v>0</v>
      </c>
      <c r="X149" s="1020">
        <f>'동부 배수관 '!X149+'중부 배수관'!X149+'서부 배수관 '!X149+'유성 배수관 '!X149+'대덕 배수관 '!X149</f>
        <v>0</v>
      </c>
      <c r="Y149" s="1020">
        <f>'동부 배수관 '!Y149+'중부 배수관'!Y149+'서부 배수관 '!Y149+'유성 배수관 '!Y149+'대덕 배수관 '!Y149</f>
        <v>0</v>
      </c>
      <c r="Z149" s="1020">
        <f>'동부 배수관 '!Z149+'중부 배수관'!Z149+'서부 배수관 '!Z149+'유성 배수관 '!Z149+'대덕 배수관 '!Z149</f>
        <v>0</v>
      </c>
      <c r="AA149" s="1020">
        <f>'동부 배수관 '!AA149+'중부 배수관'!AA149+'서부 배수관 '!AA149+'유성 배수관 '!AA149+'대덕 배수관 '!AA149</f>
        <v>0</v>
      </c>
      <c r="AB149" s="1020">
        <f>'동부 배수관 '!AB149+'중부 배수관'!AB149+'서부 배수관 '!AB149+'유성 배수관 '!AB149+'대덕 배수관 '!AB149</f>
        <v>0</v>
      </c>
      <c r="AC149" s="1020">
        <f>'동부 배수관 '!AC149+'중부 배수관'!AC149+'서부 배수관 '!AC149+'유성 배수관 '!AC149+'대덕 배수관 '!AC149</f>
        <v>0</v>
      </c>
      <c r="AD149" s="1020">
        <f>'동부 배수관 '!AD149+'중부 배수관'!AD149+'서부 배수관 '!AD149+'유성 배수관 '!AD149+'대덕 배수관 '!AD149</f>
        <v>0</v>
      </c>
      <c r="AE149" s="1020">
        <f>'동부 배수관 '!AE149+'중부 배수관'!AE149+'서부 배수관 '!AE149+'유성 배수관 '!AE149+'대덕 배수관 '!AE149</f>
        <v>0</v>
      </c>
      <c r="AF149" s="1020">
        <f>'동부 배수관 '!AF149+'중부 배수관'!AF149+'서부 배수관 '!AF149+'유성 배수관 '!AF149+'대덕 배수관 '!AF149</f>
        <v>0</v>
      </c>
      <c r="AG149" s="1020">
        <f>'동부 배수관 '!AG149+'중부 배수관'!AG149+'서부 배수관 '!AG149+'유성 배수관 '!AG149+'대덕 배수관 '!AG149</f>
        <v>0</v>
      </c>
      <c r="AH149" s="1020">
        <f>'동부 배수관 '!AH149+'중부 배수관'!AH149+'서부 배수관 '!AH149+'유성 배수관 '!AH149+'대덕 배수관 '!AH149</f>
        <v>0</v>
      </c>
      <c r="AI149" s="1020">
        <f>'동부 배수관 '!AI149+'중부 배수관'!AI149+'서부 배수관 '!AI149+'유성 배수관 '!AI149+'대덕 배수관 '!AI149</f>
        <v>0</v>
      </c>
      <c r="AJ149" s="1020">
        <f>'동부 배수관 '!AJ149+'중부 배수관'!AJ149+'서부 배수관 '!AJ149+'유성 배수관 '!AJ149+'대덕 배수관 '!AJ149</f>
        <v>0</v>
      </c>
      <c r="AK149" s="1020">
        <f>'동부 배수관 '!AK149+'중부 배수관'!AK149+'서부 배수관 '!AK149+'유성 배수관 '!AK149+'대덕 배수관 '!AK149</f>
        <v>0</v>
      </c>
    </row>
    <row r="150" spans="1:37" s="104" customFormat="1" ht="20.25" customHeight="1" x14ac:dyDescent="0.15">
      <c r="A150" s="3106"/>
      <c r="B150" s="1015" t="s">
        <v>792</v>
      </c>
      <c r="C150" s="1019">
        <f t="shared" ref="C150:C156" si="44">SUM(D150:AK150)</f>
        <v>0</v>
      </c>
      <c r="D150" s="1020">
        <f>'동부 배수관 '!D150+'중부 배수관'!D150+'서부 배수관 '!D150+'유성 배수관 '!D150+'대덕 배수관 '!D150</f>
        <v>0</v>
      </c>
      <c r="E150" s="1020">
        <f>'동부 배수관 '!E150+'중부 배수관'!E150+'서부 배수관 '!E150+'유성 배수관 '!E150+'대덕 배수관 '!E150</f>
        <v>0</v>
      </c>
      <c r="F150" s="1020">
        <f>'동부 배수관 '!F150+'중부 배수관'!F150+'서부 배수관 '!F150+'유성 배수관 '!F150+'대덕 배수관 '!F150</f>
        <v>0</v>
      </c>
      <c r="G150" s="1020">
        <f>'동부 배수관 '!G150+'중부 배수관'!G150+'서부 배수관 '!G150+'유성 배수관 '!G150+'대덕 배수관 '!G150</f>
        <v>0</v>
      </c>
      <c r="H150" s="1020">
        <f>'동부 배수관 '!H150+'중부 배수관'!H150+'서부 배수관 '!H150+'유성 배수관 '!H150+'대덕 배수관 '!H150</f>
        <v>0</v>
      </c>
      <c r="I150" s="1020">
        <f>'동부 배수관 '!I150+'중부 배수관'!I150+'서부 배수관 '!I150+'유성 배수관 '!I150+'대덕 배수관 '!I150</f>
        <v>0</v>
      </c>
      <c r="J150" s="1020">
        <f>'동부 배수관 '!J150+'중부 배수관'!J150+'서부 배수관 '!J150+'유성 배수관 '!J150+'대덕 배수관 '!J150</f>
        <v>0</v>
      </c>
      <c r="K150" s="1020">
        <f>'동부 배수관 '!K150+'중부 배수관'!K150+'서부 배수관 '!K150+'유성 배수관 '!K150+'대덕 배수관 '!K150</f>
        <v>0</v>
      </c>
      <c r="L150" s="1020">
        <f>'동부 배수관 '!L150+'중부 배수관'!L150+'서부 배수관 '!L150+'유성 배수관 '!L150+'대덕 배수관 '!L150</f>
        <v>0</v>
      </c>
      <c r="M150" s="1020">
        <f>'동부 배수관 '!M150+'중부 배수관'!M150+'서부 배수관 '!M150+'유성 배수관 '!M150+'대덕 배수관 '!M150</f>
        <v>0</v>
      </c>
      <c r="N150" s="1020">
        <f>'동부 배수관 '!N150+'중부 배수관'!N150+'서부 배수관 '!N150+'유성 배수관 '!N150+'대덕 배수관 '!N150</f>
        <v>0</v>
      </c>
      <c r="O150" s="1020">
        <f>'동부 배수관 '!O150+'중부 배수관'!O150+'서부 배수관 '!O150+'유성 배수관 '!O150+'대덕 배수관 '!O150</f>
        <v>0</v>
      </c>
      <c r="P150" s="1020">
        <f>'동부 배수관 '!P150+'중부 배수관'!P150+'서부 배수관 '!P150+'유성 배수관 '!P150+'대덕 배수관 '!P150</f>
        <v>0</v>
      </c>
      <c r="Q150" s="1020">
        <f>'동부 배수관 '!Q150+'중부 배수관'!Q150+'서부 배수관 '!Q150+'유성 배수관 '!Q150+'대덕 배수관 '!Q150</f>
        <v>0</v>
      </c>
      <c r="R150" s="1020">
        <f>'동부 배수관 '!R150+'중부 배수관'!R150+'서부 배수관 '!R150+'유성 배수관 '!R150+'대덕 배수관 '!R150</f>
        <v>0</v>
      </c>
      <c r="S150" s="1020">
        <f>'동부 배수관 '!S150+'중부 배수관'!S150+'서부 배수관 '!S150+'유성 배수관 '!S150+'대덕 배수관 '!S150</f>
        <v>0</v>
      </c>
      <c r="T150" s="1020">
        <f>'동부 배수관 '!T150+'중부 배수관'!T150+'서부 배수관 '!T150+'유성 배수관 '!T150+'대덕 배수관 '!T150</f>
        <v>0</v>
      </c>
      <c r="U150" s="1020">
        <f>'동부 배수관 '!U150+'중부 배수관'!U150+'서부 배수관 '!U150+'유성 배수관 '!U150+'대덕 배수관 '!U150</f>
        <v>0</v>
      </c>
      <c r="V150" s="1020">
        <f>'동부 배수관 '!V150+'중부 배수관'!V150+'서부 배수관 '!V150+'유성 배수관 '!V150+'대덕 배수관 '!V150</f>
        <v>0</v>
      </c>
      <c r="W150" s="1020">
        <f>'동부 배수관 '!W150+'중부 배수관'!W150+'서부 배수관 '!W150+'유성 배수관 '!W150+'대덕 배수관 '!W150</f>
        <v>0</v>
      </c>
      <c r="X150" s="1020">
        <f>'동부 배수관 '!X150+'중부 배수관'!X150+'서부 배수관 '!X150+'유성 배수관 '!X150+'대덕 배수관 '!X150</f>
        <v>0</v>
      </c>
      <c r="Y150" s="1020">
        <f>'동부 배수관 '!Y150+'중부 배수관'!Y150+'서부 배수관 '!Y150+'유성 배수관 '!Y150+'대덕 배수관 '!Y150</f>
        <v>0</v>
      </c>
      <c r="Z150" s="1020">
        <f>'동부 배수관 '!Z150+'중부 배수관'!Z150+'서부 배수관 '!Z150+'유성 배수관 '!Z150+'대덕 배수관 '!Z150</f>
        <v>0</v>
      </c>
      <c r="AA150" s="1020">
        <f>'동부 배수관 '!AA150+'중부 배수관'!AA150+'서부 배수관 '!AA150+'유성 배수관 '!AA150+'대덕 배수관 '!AA150</f>
        <v>0</v>
      </c>
      <c r="AB150" s="1020">
        <f>'동부 배수관 '!AB150+'중부 배수관'!AB150+'서부 배수관 '!AB150+'유성 배수관 '!AB150+'대덕 배수관 '!AB150</f>
        <v>0</v>
      </c>
      <c r="AC150" s="1020">
        <f>'동부 배수관 '!AC150+'중부 배수관'!AC150+'서부 배수관 '!AC150+'유성 배수관 '!AC150+'대덕 배수관 '!AC150</f>
        <v>0</v>
      </c>
      <c r="AD150" s="1020">
        <f>'동부 배수관 '!AD150+'중부 배수관'!AD150+'서부 배수관 '!AD150+'유성 배수관 '!AD150+'대덕 배수관 '!AD150</f>
        <v>0</v>
      </c>
      <c r="AE150" s="1020">
        <f>'동부 배수관 '!AE150+'중부 배수관'!AE150+'서부 배수관 '!AE150+'유성 배수관 '!AE150+'대덕 배수관 '!AE150</f>
        <v>0</v>
      </c>
      <c r="AF150" s="1020">
        <f>'동부 배수관 '!AF150+'중부 배수관'!AF150+'서부 배수관 '!AF150+'유성 배수관 '!AF150+'대덕 배수관 '!AF150</f>
        <v>0</v>
      </c>
      <c r="AG150" s="1020">
        <f>'동부 배수관 '!AG150+'중부 배수관'!AG150+'서부 배수관 '!AG150+'유성 배수관 '!AG150+'대덕 배수관 '!AG150</f>
        <v>0</v>
      </c>
      <c r="AH150" s="1020">
        <f>'동부 배수관 '!AH150+'중부 배수관'!AH150+'서부 배수관 '!AH150+'유성 배수관 '!AH150+'대덕 배수관 '!AH150</f>
        <v>0</v>
      </c>
      <c r="AI150" s="1020">
        <f>'동부 배수관 '!AI150+'중부 배수관'!AI150+'서부 배수관 '!AI150+'유성 배수관 '!AI150+'대덕 배수관 '!AI150</f>
        <v>0</v>
      </c>
      <c r="AJ150" s="1020">
        <f>'동부 배수관 '!AJ150+'중부 배수관'!AJ150+'서부 배수관 '!AJ150+'유성 배수관 '!AJ150+'대덕 배수관 '!AJ150</f>
        <v>0</v>
      </c>
      <c r="AK150" s="1020">
        <f>'동부 배수관 '!AK150+'중부 배수관'!AK150+'서부 배수관 '!AK150+'유성 배수관 '!AK150+'대덕 배수관 '!AK150</f>
        <v>0</v>
      </c>
    </row>
    <row r="151" spans="1:37" s="104" customFormat="1" ht="20.25" customHeight="1" x14ac:dyDescent="0.15">
      <c r="A151" s="3106"/>
      <c r="B151" s="1015" t="s">
        <v>974</v>
      </c>
      <c r="C151" s="1019">
        <f t="shared" si="44"/>
        <v>5729.78</v>
      </c>
      <c r="D151" s="1020">
        <f>'동부 배수관 '!D151+'중부 배수관'!D151+'서부 배수관 '!D151+'유성 배수관 '!D151+'대덕 배수관 '!D151</f>
        <v>0</v>
      </c>
      <c r="E151" s="1020">
        <f>'동부 배수관 '!E151+'중부 배수관'!E151+'서부 배수관 '!E151+'유성 배수관 '!E151+'대덕 배수관 '!E151</f>
        <v>0</v>
      </c>
      <c r="F151" s="1020">
        <f>'동부 배수관 '!F151+'중부 배수관'!F151+'서부 배수관 '!F151+'유성 배수관 '!F151+'대덕 배수관 '!F151</f>
        <v>0</v>
      </c>
      <c r="G151" s="1020">
        <f>'동부 배수관 '!G151+'중부 배수관'!G151+'서부 배수관 '!G151+'유성 배수관 '!G151+'대덕 배수관 '!G151</f>
        <v>0</v>
      </c>
      <c r="H151" s="1020">
        <f>'동부 배수관 '!H151+'중부 배수관'!H151+'서부 배수관 '!H151+'유성 배수관 '!H151+'대덕 배수관 '!H151</f>
        <v>0</v>
      </c>
      <c r="I151" s="1020">
        <f>'동부 배수관 '!I151+'중부 배수관'!I151+'서부 배수관 '!I151+'유성 배수관 '!I151+'대덕 배수관 '!I151</f>
        <v>0</v>
      </c>
      <c r="J151" s="1020">
        <f>'동부 배수관 '!J151+'중부 배수관'!J151+'서부 배수관 '!J151+'유성 배수관 '!J151+'대덕 배수관 '!J151</f>
        <v>0</v>
      </c>
      <c r="K151" s="1020">
        <f>'동부 배수관 '!K151+'중부 배수관'!K151+'서부 배수관 '!K151+'유성 배수관 '!K151+'대덕 배수관 '!K151</f>
        <v>0</v>
      </c>
      <c r="L151" s="1020">
        <f>'동부 배수관 '!L151+'중부 배수관'!L151+'서부 배수관 '!L151+'유성 배수관 '!L151+'대덕 배수관 '!L151</f>
        <v>0</v>
      </c>
      <c r="M151" s="1020">
        <f>'동부 배수관 '!M151+'중부 배수관'!M151+'서부 배수관 '!M151+'유성 배수관 '!M151+'대덕 배수관 '!M151</f>
        <v>0</v>
      </c>
      <c r="N151" s="1020">
        <f>'동부 배수관 '!N151+'중부 배수관'!N151+'서부 배수관 '!N151+'유성 배수관 '!N151+'대덕 배수관 '!N151</f>
        <v>240.98</v>
      </c>
      <c r="O151" s="1020">
        <f>'동부 배수관 '!O151+'중부 배수관'!O151+'서부 배수관 '!O151+'유성 배수관 '!O151+'대덕 배수관 '!O151</f>
        <v>0</v>
      </c>
      <c r="P151" s="1020">
        <f>'동부 배수관 '!P151+'중부 배수관'!P151+'서부 배수관 '!P151+'유성 배수관 '!P151+'대덕 배수관 '!P151</f>
        <v>0</v>
      </c>
      <c r="Q151" s="1020">
        <f>'동부 배수관 '!Q151+'중부 배수관'!Q151+'서부 배수관 '!Q151+'유성 배수관 '!Q151+'대덕 배수관 '!Q151</f>
        <v>0</v>
      </c>
      <c r="R151" s="1020">
        <f>'동부 배수관 '!R151+'중부 배수관'!R151+'서부 배수관 '!R151+'유성 배수관 '!R151+'대덕 배수관 '!R151</f>
        <v>0</v>
      </c>
      <c r="S151" s="1020">
        <f>'동부 배수관 '!S151+'중부 배수관'!S151+'서부 배수관 '!S151+'유성 배수관 '!S151+'대덕 배수관 '!S151</f>
        <v>0</v>
      </c>
      <c r="T151" s="1020">
        <f>'동부 배수관 '!T151+'중부 배수관'!T151+'서부 배수관 '!T151+'유성 배수관 '!T151+'대덕 배수관 '!T151</f>
        <v>0</v>
      </c>
      <c r="U151" s="1020">
        <f>'동부 배수관 '!U151+'중부 배수관'!U151+'서부 배수관 '!U151+'유성 배수관 '!U151+'대덕 배수관 '!U151</f>
        <v>0</v>
      </c>
      <c r="V151" s="1020">
        <f>'동부 배수관 '!V151+'중부 배수관'!V151+'서부 배수관 '!V151+'유성 배수관 '!V151+'대덕 배수관 '!V151</f>
        <v>1002.9</v>
      </c>
      <c r="W151" s="1020">
        <f>'동부 배수관 '!W151+'중부 배수관'!W151+'서부 배수관 '!W151+'유성 배수관 '!W151+'대덕 배수관 '!W151</f>
        <v>1198.73</v>
      </c>
      <c r="X151" s="1020">
        <f>'동부 배수관 '!X151+'중부 배수관'!X151+'서부 배수관 '!X151+'유성 배수관 '!X151+'대덕 배수관 '!X151</f>
        <v>3287.17</v>
      </c>
      <c r="Y151" s="1020">
        <f>'동부 배수관 '!Y151+'중부 배수관'!Y151+'서부 배수관 '!Y151+'유성 배수관 '!Y151+'대덕 배수관 '!Y151</f>
        <v>0</v>
      </c>
      <c r="Z151" s="1020">
        <f>'동부 배수관 '!Z151+'중부 배수관'!Z151+'서부 배수관 '!Z151+'유성 배수관 '!Z151+'대덕 배수관 '!Z151</f>
        <v>0</v>
      </c>
      <c r="AA151" s="1020">
        <f>'동부 배수관 '!AA151+'중부 배수관'!AA151+'서부 배수관 '!AA151+'유성 배수관 '!AA151+'대덕 배수관 '!AA151</f>
        <v>0</v>
      </c>
      <c r="AB151" s="1020">
        <f>'동부 배수관 '!AB151+'중부 배수관'!AB151+'서부 배수관 '!AB151+'유성 배수관 '!AB151+'대덕 배수관 '!AB151</f>
        <v>0</v>
      </c>
      <c r="AC151" s="1020">
        <f>'동부 배수관 '!AC151+'중부 배수관'!AC151+'서부 배수관 '!AC151+'유성 배수관 '!AC151+'대덕 배수관 '!AC151</f>
        <v>0</v>
      </c>
      <c r="AD151" s="1020">
        <f>'동부 배수관 '!AD151+'중부 배수관'!AD151+'서부 배수관 '!AD151+'유성 배수관 '!AD151+'대덕 배수관 '!AD151</f>
        <v>0</v>
      </c>
      <c r="AE151" s="1020">
        <f>'동부 배수관 '!AE151+'중부 배수관'!AE151+'서부 배수관 '!AE151+'유성 배수관 '!AE151+'대덕 배수관 '!AE151</f>
        <v>0</v>
      </c>
      <c r="AF151" s="1020">
        <f>'동부 배수관 '!AF151+'중부 배수관'!AF151+'서부 배수관 '!AF151+'유성 배수관 '!AF151+'대덕 배수관 '!AF151</f>
        <v>0</v>
      </c>
      <c r="AG151" s="1020">
        <f>'동부 배수관 '!AG151+'중부 배수관'!AG151+'서부 배수관 '!AG151+'유성 배수관 '!AG151+'대덕 배수관 '!AG151</f>
        <v>0</v>
      </c>
      <c r="AH151" s="1020">
        <f>'동부 배수관 '!AH151+'중부 배수관'!AH151+'서부 배수관 '!AH151+'유성 배수관 '!AH151+'대덕 배수관 '!AH151</f>
        <v>0</v>
      </c>
      <c r="AI151" s="1020">
        <f>'동부 배수관 '!AI151+'중부 배수관'!AI151+'서부 배수관 '!AI151+'유성 배수관 '!AI151+'대덕 배수관 '!AI151</f>
        <v>0</v>
      </c>
      <c r="AJ151" s="1020">
        <f>'동부 배수관 '!AJ151+'중부 배수관'!AJ151+'서부 배수관 '!AJ151+'유성 배수관 '!AJ151+'대덕 배수관 '!AJ151</f>
        <v>0</v>
      </c>
      <c r="AK151" s="1020">
        <f>'동부 배수관 '!AK151+'중부 배수관'!AK151+'서부 배수관 '!AK151+'유성 배수관 '!AK151+'대덕 배수관 '!AK151</f>
        <v>0</v>
      </c>
    </row>
    <row r="152" spans="1:37" s="104" customFormat="1" ht="20.25" customHeight="1" x14ac:dyDescent="0.15">
      <c r="A152" s="3106"/>
      <c r="B152" s="1015" t="s">
        <v>345</v>
      </c>
      <c r="C152" s="1019">
        <f t="shared" si="44"/>
        <v>8443.0300000000007</v>
      </c>
      <c r="D152" s="1020">
        <f>'동부 배수관 '!D152+'중부 배수관'!D152+'서부 배수관 '!D152+'유성 배수관 '!D152+'대덕 배수관 '!D152</f>
        <v>0</v>
      </c>
      <c r="E152" s="1020">
        <f>'동부 배수관 '!E152+'중부 배수관'!E152+'서부 배수관 '!E152+'유성 배수관 '!E152+'대덕 배수관 '!E152</f>
        <v>0</v>
      </c>
      <c r="F152" s="1020">
        <f>'동부 배수관 '!F152+'중부 배수관'!F152+'서부 배수관 '!F152+'유성 배수관 '!F152+'대덕 배수관 '!F152</f>
        <v>0</v>
      </c>
      <c r="G152" s="1020">
        <f>'동부 배수관 '!G152+'중부 배수관'!G152+'서부 배수관 '!G152+'유성 배수관 '!G152+'대덕 배수관 '!G152</f>
        <v>0</v>
      </c>
      <c r="H152" s="1020">
        <f>'동부 배수관 '!H152+'중부 배수관'!H152+'서부 배수관 '!H152+'유성 배수관 '!H152+'대덕 배수관 '!H152</f>
        <v>0</v>
      </c>
      <c r="I152" s="1020">
        <f>'동부 배수관 '!I152+'중부 배수관'!I152+'서부 배수관 '!I152+'유성 배수관 '!I152+'대덕 배수관 '!I152</f>
        <v>0</v>
      </c>
      <c r="J152" s="1020">
        <f>'동부 배수관 '!J152+'중부 배수관'!J152+'서부 배수관 '!J152+'유성 배수관 '!J152+'대덕 배수관 '!J152</f>
        <v>0</v>
      </c>
      <c r="K152" s="1020">
        <f>'동부 배수관 '!K152+'중부 배수관'!K152+'서부 배수관 '!K152+'유성 배수관 '!K152+'대덕 배수관 '!K152</f>
        <v>0</v>
      </c>
      <c r="L152" s="1020">
        <f>'동부 배수관 '!L152+'중부 배수관'!L152+'서부 배수관 '!L152+'유성 배수관 '!L152+'대덕 배수관 '!L152</f>
        <v>0</v>
      </c>
      <c r="M152" s="1020">
        <f>'동부 배수관 '!M152+'중부 배수관'!M152+'서부 배수관 '!M152+'유성 배수관 '!M152+'대덕 배수관 '!M152</f>
        <v>3943</v>
      </c>
      <c r="N152" s="1020">
        <f>'동부 배수관 '!N152+'중부 배수관'!N152+'서부 배수관 '!N152+'유성 배수관 '!N152+'대덕 배수관 '!N152</f>
        <v>459.76</v>
      </c>
      <c r="O152" s="1020">
        <f>'동부 배수관 '!O152+'중부 배수관'!O152+'서부 배수관 '!O152+'유성 배수관 '!O152+'대덕 배수관 '!O152</f>
        <v>2650.37</v>
      </c>
      <c r="P152" s="1020">
        <f>'동부 배수관 '!P152+'중부 배수관'!P152+'서부 배수관 '!P152+'유성 배수관 '!P152+'대덕 배수관 '!P152</f>
        <v>1389.9</v>
      </c>
      <c r="Q152" s="1020">
        <f>'동부 배수관 '!Q152+'중부 배수관'!Q152+'서부 배수관 '!Q152+'유성 배수관 '!Q152+'대덕 배수관 '!Q152</f>
        <v>0</v>
      </c>
      <c r="R152" s="1020">
        <f>'동부 배수관 '!R152+'중부 배수관'!R152+'서부 배수관 '!R152+'유성 배수관 '!R152+'대덕 배수관 '!R152</f>
        <v>0</v>
      </c>
      <c r="S152" s="1020">
        <f>'동부 배수관 '!S152+'중부 배수관'!S152+'서부 배수관 '!S152+'유성 배수관 '!S152+'대덕 배수관 '!S152</f>
        <v>0</v>
      </c>
      <c r="T152" s="1020">
        <f>'동부 배수관 '!T152+'중부 배수관'!T152+'서부 배수관 '!T152+'유성 배수관 '!T152+'대덕 배수관 '!T152</f>
        <v>0</v>
      </c>
      <c r="U152" s="1020">
        <f>'동부 배수관 '!U152+'중부 배수관'!U152+'서부 배수관 '!U152+'유성 배수관 '!U152+'대덕 배수관 '!U152</f>
        <v>0</v>
      </c>
      <c r="V152" s="1020">
        <f>'동부 배수관 '!V152+'중부 배수관'!V152+'서부 배수관 '!V152+'유성 배수관 '!V152+'대덕 배수관 '!V152</f>
        <v>0</v>
      </c>
      <c r="W152" s="1020">
        <f>'동부 배수관 '!W152+'중부 배수관'!W152+'서부 배수관 '!W152+'유성 배수관 '!W152+'대덕 배수관 '!W152</f>
        <v>0</v>
      </c>
      <c r="X152" s="1020">
        <f>'동부 배수관 '!X152+'중부 배수관'!X152+'서부 배수관 '!X152+'유성 배수관 '!X152+'대덕 배수관 '!X152</f>
        <v>0</v>
      </c>
      <c r="Y152" s="1020">
        <f>'동부 배수관 '!Y152+'중부 배수관'!Y152+'서부 배수관 '!Y152+'유성 배수관 '!Y152+'대덕 배수관 '!Y152</f>
        <v>0</v>
      </c>
      <c r="Z152" s="1020">
        <f>'동부 배수관 '!Z152+'중부 배수관'!Z152+'서부 배수관 '!Z152+'유성 배수관 '!Z152+'대덕 배수관 '!Z152</f>
        <v>0</v>
      </c>
      <c r="AA152" s="1020">
        <f>'동부 배수관 '!AA152+'중부 배수관'!AA152+'서부 배수관 '!AA152+'유성 배수관 '!AA152+'대덕 배수관 '!AA152</f>
        <v>0</v>
      </c>
      <c r="AB152" s="1020">
        <f>'동부 배수관 '!AB152+'중부 배수관'!AB152+'서부 배수관 '!AB152+'유성 배수관 '!AB152+'대덕 배수관 '!AB152</f>
        <v>0</v>
      </c>
      <c r="AC152" s="1020">
        <f>'동부 배수관 '!AC152+'중부 배수관'!AC152+'서부 배수관 '!AC152+'유성 배수관 '!AC152+'대덕 배수관 '!AC152</f>
        <v>0</v>
      </c>
      <c r="AD152" s="1020">
        <f>'동부 배수관 '!AD152+'중부 배수관'!AD152+'서부 배수관 '!AD152+'유성 배수관 '!AD152+'대덕 배수관 '!AD152</f>
        <v>0</v>
      </c>
      <c r="AE152" s="1020">
        <f>'동부 배수관 '!AE152+'중부 배수관'!AE152+'서부 배수관 '!AE152+'유성 배수관 '!AE152+'대덕 배수관 '!AE152</f>
        <v>0</v>
      </c>
      <c r="AF152" s="1020">
        <f>'동부 배수관 '!AF152+'중부 배수관'!AF152+'서부 배수관 '!AF152+'유성 배수관 '!AF152+'대덕 배수관 '!AF152</f>
        <v>0</v>
      </c>
      <c r="AG152" s="1020">
        <f>'동부 배수관 '!AG152+'중부 배수관'!AG152+'서부 배수관 '!AG152+'유성 배수관 '!AG152+'대덕 배수관 '!AG152</f>
        <v>0</v>
      </c>
      <c r="AH152" s="1020">
        <f>'동부 배수관 '!AH152+'중부 배수관'!AH152+'서부 배수관 '!AH152+'유성 배수관 '!AH152+'대덕 배수관 '!AH152</f>
        <v>0</v>
      </c>
      <c r="AI152" s="1020">
        <f>'동부 배수관 '!AI152+'중부 배수관'!AI152+'서부 배수관 '!AI152+'유성 배수관 '!AI152+'대덕 배수관 '!AI152</f>
        <v>0</v>
      </c>
      <c r="AJ152" s="1020">
        <f>'동부 배수관 '!AJ152+'중부 배수관'!AJ152+'서부 배수관 '!AJ152+'유성 배수관 '!AJ152+'대덕 배수관 '!AJ152</f>
        <v>0</v>
      </c>
      <c r="AK152" s="1020">
        <f>'동부 배수관 '!AK152+'중부 배수관'!AK152+'서부 배수관 '!AK152+'유성 배수관 '!AK152+'대덕 배수관 '!AK152</f>
        <v>0</v>
      </c>
    </row>
    <row r="153" spans="1:37" s="104" customFormat="1" ht="20.25" customHeight="1" x14ac:dyDescent="0.15">
      <c r="A153" s="3106"/>
      <c r="B153" s="1017" t="s">
        <v>283</v>
      </c>
      <c r="C153" s="1019">
        <f t="shared" si="44"/>
        <v>0</v>
      </c>
      <c r="D153" s="1020">
        <f>'동부 배수관 '!D153+'중부 배수관'!D153+'서부 배수관 '!D153+'유성 배수관 '!D153+'대덕 배수관 '!D153</f>
        <v>0</v>
      </c>
      <c r="E153" s="1020">
        <f>'동부 배수관 '!E153+'중부 배수관'!E153+'서부 배수관 '!E153+'유성 배수관 '!E153+'대덕 배수관 '!E153</f>
        <v>0</v>
      </c>
      <c r="F153" s="1020">
        <f>'동부 배수관 '!F153+'중부 배수관'!F153+'서부 배수관 '!F153+'유성 배수관 '!F153+'대덕 배수관 '!F153</f>
        <v>0</v>
      </c>
      <c r="G153" s="1020">
        <f>'동부 배수관 '!G153+'중부 배수관'!G153+'서부 배수관 '!G153+'유성 배수관 '!G153+'대덕 배수관 '!G153</f>
        <v>0</v>
      </c>
      <c r="H153" s="1020">
        <f>'동부 배수관 '!H153+'중부 배수관'!H153+'서부 배수관 '!H153+'유성 배수관 '!H153+'대덕 배수관 '!H153</f>
        <v>0</v>
      </c>
      <c r="I153" s="1020">
        <f>'동부 배수관 '!I153+'중부 배수관'!I153+'서부 배수관 '!I153+'유성 배수관 '!I153+'대덕 배수관 '!I153</f>
        <v>0</v>
      </c>
      <c r="J153" s="1020">
        <f>'동부 배수관 '!J153+'중부 배수관'!J153+'서부 배수관 '!J153+'유성 배수관 '!J153+'대덕 배수관 '!J153</f>
        <v>0</v>
      </c>
      <c r="K153" s="1020">
        <f>'동부 배수관 '!K153+'중부 배수관'!K153+'서부 배수관 '!K153+'유성 배수관 '!K153+'대덕 배수관 '!K153</f>
        <v>0</v>
      </c>
      <c r="L153" s="1020">
        <f>'동부 배수관 '!L153+'중부 배수관'!L153+'서부 배수관 '!L153+'유성 배수관 '!L153+'대덕 배수관 '!L153</f>
        <v>0</v>
      </c>
      <c r="M153" s="1020">
        <f>'동부 배수관 '!M153+'중부 배수관'!M153+'서부 배수관 '!M153+'유성 배수관 '!M153+'대덕 배수관 '!M153</f>
        <v>0</v>
      </c>
      <c r="N153" s="1020">
        <f>'동부 배수관 '!N153+'중부 배수관'!N153+'서부 배수관 '!N153+'유성 배수관 '!N153+'대덕 배수관 '!N153</f>
        <v>0</v>
      </c>
      <c r="O153" s="1020">
        <f>'동부 배수관 '!O153+'중부 배수관'!O153+'서부 배수관 '!O153+'유성 배수관 '!O153+'대덕 배수관 '!O153</f>
        <v>0</v>
      </c>
      <c r="P153" s="1020">
        <f>'동부 배수관 '!P153+'중부 배수관'!P153+'서부 배수관 '!P153+'유성 배수관 '!P153+'대덕 배수관 '!P153</f>
        <v>0</v>
      </c>
      <c r="Q153" s="1020">
        <f>'동부 배수관 '!Q153+'중부 배수관'!Q153+'서부 배수관 '!Q153+'유성 배수관 '!Q153+'대덕 배수관 '!Q153</f>
        <v>0</v>
      </c>
      <c r="R153" s="1020">
        <f>'동부 배수관 '!R153+'중부 배수관'!R153+'서부 배수관 '!R153+'유성 배수관 '!R153+'대덕 배수관 '!R153</f>
        <v>0</v>
      </c>
      <c r="S153" s="1020">
        <f>'동부 배수관 '!S153+'중부 배수관'!S153+'서부 배수관 '!S153+'유성 배수관 '!S153+'대덕 배수관 '!S153</f>
        <v>0</v>
      </c>
      <c r="T153" s="1020">
        <f>'동부 배수관 '!T153+'중부 배수관'!T153+'서부 배수관 '!T153+'유성 배수관 '!T153+'대덕 배수관 '!T153</f>
        <v>0</v>
      </c>
      <c r="U153" s="1020">
        <f>'동부 배수관 '!U153+'중부 배수관'!U153+'서부 배수관 '!U153+'유성 배수관 '!U153+'대덕 배수관 '!U153</f>
        <v>0</v>
      </c>
      <c r="V153" s="1020">
        <f>'동부 배수관 '!V153+'중부 배수관'!V153+'서부 배수관 '!V153+'유성 배수관 '!V153+'대덕 배수관 '!V153</f>
        <v>0</v>
      </c>
      <c r="W153" s="1020">
        <f>'동부 배수관 '!W153+'중부 배수관'!W153+'서부 배수관 '!W153+'유성 배수관 '!W153+'대덕 배수관 '!W153</f>
        <v>0</v>
      </c>
      <c r="X153" s="1020">
        <f>'동부 배수관 '!X153+'중부 배수관'!X153+'서부 배수관 '!X153+'유성 배수관 '!X153+'대덕 배수관 '!X153</f>
        <v>0</v>
      </c>
      <c r="Y153" s="1020">
        <f>'동부 배수관 '!Y153+'중부 배수관'!Y153+'서부 배수관 '!Y153+'유성 배수관 '!Y153+'대덕 배수관 '!Y153</f>
        <v>0</v>
      </c>
      <c r="Z153" s="1020">
        <f>'동부 배수관 '!Z153+'중부 배수관'!Z153+'서부 배수관 '!Z153+'유성 배수관 '!Z153+'대덕 배수관 '!Z153</f>
        <v>0</v>
      </c>
      <c r="AA153" s="1020">
        <f>'동부 배수관 '!AA153+'중부 배수관'!AA153+'서부 배수관 '!AA153+'유성 배수관 '!AA153+'대덕 배수관 '!AA153</f>
        <v>0</v>
      </c>
      <c r="AB153" s="1020">
        <f>'동부 배수관 '!AB153+'중부 배수관'!AB153+'서부 배수관 '!AB153+'유성 배수관 '!AB153+'대덕 배수관 '!AB153</f>
        <v>0</v>
      </c>
      <c r="AC153" s="1020">
        <f>'동부 배수관 '!AC153+'중부 배수관'!AC153+'서부 배수관 '!AC153+'유성 배수관 '!AC153+'대덕 배수관 '!AC153</f>
        <v>0</v>
      </c>
      <c r="AD153" s="1020">
        <f>'동부 배수관 '!AD153+'중부 배수관'!AD153+'서부 배수관 '!AD153+'유성 배수관 '!AD153+'대덕 배수관 '!AD153</f>
        <v>0</v>
      </c>
      <c r="AE153" s="1020">
        <f>'동부 배수관 '!AE153+'중부 배수관'!AE153+'서부 배수관 '!AE153+'유성 배수관 '!AE153+'대덕 배수관 '!AE153</f>
        <v>0</v>
      </c>
      <c r="AF153" s="1020">
        <f>'동부 배수관 '!AF153+'중부 배수관'!AF153+'서부 배수관 '!AF153+'유성 배수관 '!AF153+'대덕 배수관 '!AF153</f>
        <v>0</v>
      </c>
      <c r="AG153" s="1020">
        <f>'동부 배수관 '!AG153+'중부 배수관'!AG153+'서부 배수관 '!AG153+'유성 배수관 '!AG153+'대덕 배수관 '!AG153</f>
        <v>0</v>
      </c>
      <c r="AH153" s="1020">
        <f>'동부 배수관 '!AH153+'중부 배수관'!AH153+'서부 배수관 '!AH153+'유성 배수관 '!AH153+'대덕 배수관 '!AH153</f>
        <v>0</v>
      </c>
      <c r="AI153" s="1020">
        <f>'동부 배수관 '!AI153+'중부 배수관'!AI153+'서부 배수관 '!AI153+'유성 배수관 '!AI153+'대덕 배수관 '!AI153</f>
        <v>0</v>
      </c>
      <c r="AJ153" s="1020">
        <f>'동부 배수관 '!AJ153+'중부 배수관'!AJ153+'서부 배수관 '!AJ153+'유성 배수관 '!AJ153+'대덕 배수관 '!AJ153</f>
        <v>0</v>
      </c>
      <c r="AK153" s="1020">
        <f>'동부 배수관 '!AK153+'중부 배수관'!AK153+'서부 배수관 '!AK153+'유성 배수관 '!AK153+'대덕 배수관 '!AK153</f>
        <v>0</v>
      </c>
    </row>
    <row r="154" spans="1:37" s="104" customFormat="1" ht="20.25" customHeight="1" x14ac:dyDescent="0.15">
      <c r="A154" s="3106"/>
      <c r="B154" s="1017" t="s">
        <v>284</v>
      </c>
      <c r="C154" s="1019">
        <f t="shared" si="44"/>
        <v>0</v>
      </c>
      <c r="D154" s="1020">
        <f>'동부 배수관 '!D154+'중부 배수관'!D154+'서부 배수관 '!D154+'유성 배수관 '!D154+'대덕 배수관 '!D154</f>
        <v>0</v>
      </c>
      <c r="E154" s="1020">
        <f>'동부 배수관 '!E154+'중부 배수관'!E154+'서부 배수관 '!E154+'유성 배수관 '!E154+'대덕 배수관 '!E154</f>
        <v>0</v>
      </c>
      <c r="F154" s="1020">
        <f>'동부 배수관 '!F154+'중부 배수관'!F154+'서부 배수관 '!F154+'유성 배수관 '!F154+'대덕 배수관 '!F154</f>
        <v>0</v>
      </c>
      <c r="G154" s="1020">
        <f>'동부 배수관 '!G154+'중부 배수관'!G154+'서부 배수관 '!G154+'유성 배수관 '!G154+'대덕 배수관 '!G154</f>
        <v>0</v>
      </c>
      <c r="H154" s="1020">
        <f>'동부 배수관 '!H154+'중부 배수관'!H154+'서부 배수관 '!H154+'유성 배수관 '!H154+'대덕 배수관 '!H154</f>
        <v>0</v>
      </c>
      <c r="I154" s="1020">
        <f>'동부 배수관 '!I154+'중부 배수관'!I154+'서부 배수관 '!I154+'유성 배수관 '!I154+'대덕 배수관 '!I154</f>
        <v>0</v>
      </c>
      <c r="J154" s="1020">
        <f>'동부 배수관 '!J154+'중부 배수관'!J154+'서부 배수관 '!J154+'유성 배수관 '!J154+'대덕 배수관 '!J154</f>
        <v>0</v>
      </c>
      <c r="K154" s="1020">
        <f>'동부 배수관 '!K154+'중부 배수관'!K154+'서부 배수관 '!K154+'유성 배수관 '!K154+'대덕 배수관 '!K154</f>
        <v>0</v>
      </c>
      <c r="L154" s="1020">
        <f>'동부 배수관 '!L154+'중부 배수관'!L154+'서부 배수관 '!L154+'유성 배수관 '!L154+'대덕 배수관 '!L154</f>
        <v>0</v>
      </c>
      <c r="M154" s="1020">
        <f>'동부 배수관 '!M154+'중부 배수관'!M154+'서부 배수관 '!M154+'유성 배수관 '!M154+'대덕 배수관 '!M154</f>
        <v>0</v>
      </c>
      <c r="N154" s="1020">
        <f>'동부 배수관 '!N154+'중부 배수관'!N154+'서부 배수관 '!N154+'유성 배수관 '!N154+'대덕 배수관 '!N154</f>
        <v>0</v>
      </c>
      <c r="O154" s="1020">
        <f>'동부 배수관 '!O154+'중부 배수관'!O154+'서부 배수관 '!O154+'유성 배수관 '!O154+'대덕 배수관 '!O154</f>
        <v>0</v>
      </c>
      <c r="P154" s="1020">
        <f>'동부 배수관 '!P154+'중부 배수관'!P154+'서부 배수관 '!P154+'유성 배수관 '!P154+'대덕 배수관 '!P154</f>
        <v>0</v>
      </c>
      <c r="Q154" s="1020">
        <f>'동부 배수관 '!Q154+'중부 배수관'!Q154+'서부 배수관 '!Q154+'유성 배수관 '!Q154+'대덕 배수관 '!Q154</f>
        <v>0</v>
      </c>
      <c r="R154" s="1020">
        <f>'동부 배수관 '!R154+'중부 배수관'!R154+'서부 배수관 '!R154+'유성 배수관 '!R154+'대덕 배수관 '!R154</f>
        <v>0</v>
      </c>
      <c r="S154" s="1020">
        <f>'동부 배수관 '!S154+'중부 배수관'!S154+'서부 배수관 '!S154+'유성 배수관 '!S154+'대덕 배수관 '!S154</f>
        <v>0</v>
      </c>
      <c r="T154" s="1020">
        <f>'동부 배수관 '!T154+'중부 배수관'!T154+'서부 배수관 '!T154+'유성 배수관 '!T154+'대덕 배수관 '!T154</f>
        <v>0</v>
      </c>
      <c r="U154" s="1020">
        <f>'동부 배수관 '!U154+'중부 배수관'!U154+'서부 배수관 '!U154+'유성 배수관 '!U154+'대덕 배수관 '!U154</f>
        <v>0</v>
      </c>
      <c r="V154" s="1020">
        <f>'동부 배수관 '!V154+'중부 배수관'!V154+'서부 배수관 '!V154+'유성 배수관 '!V154+'대덕 배수관 '!V154</f>
        <v>0</v>
      </c>
      <c r="W154" s="1020">
        <f>'동부 배수관 '!W154+'중부 배수관'!W154+'서부 배수관 '!W154+'유성 배수관 '!W154+'대덕 배수관 '!W154</f>
        <v>0</v>
      </c>
      <c r="X154" s="1020">
        <f>'동부 배수관 '!X154+'중부 배수관'!X154+'서부 배수관 '!X154+'유성 배수관 '!X154+'대덕 배수관 '!X154</f>
        <v>0</v>
      </c>
      <c r="Y154" s="1020">
        <f>'동부 배수관 '!Y154+'중부 배수관'!Y154+'서부 배수관 '!Y154+'유성 배수관 '!Y154+'대덕 배수관 '!Y154</f>
        <v>0</v>
      </c>
      <c r="Z154" s="1020">
        <f>'동부 배수관 '!Z154+'중부 배수관'!Z154+'서부 배수관 '!Z154+'유성 배수관 '!Z154+'대덕 배수관 '!Z154</f>
        <v>0</v>
      </c>
      <c r="AA154" s="1020">
        <f>'동부 배수관 '!AA154+'중부 배수관'!AA154+'서부 배수관 '!AA154+'유성 배수관 '!AA154+'대덕 배수관 '!AA154</f>
        <v>0</v>
      </c>
      <c r="AB154" s="1020">
        <f>'동부 배수관 '!AB154+'중부 배수관'!AB154+'서부 배수관 '!AB154+'유성 배수관 '!AB154+'대덕 배수관 '!AB154</f>
        <v>0</v>
      </c>
      <c r="AC154" s="1020">
        <f>'동부 배수관 '!AC154+'중부 배수관'!AC154+'서부 배수관 '!AC154+'유성 배수관 '!AC154+'대덕 배수관 '!AC154</f>
        <v>0</v>
      </c>
      <c r="AD154" s="1020">
        <f>'동부 배수관 '!AD154+'중부 배수관'!AD154+'서부 배수관 '!AD154+'유성 배수관 '!AD154+'대덕 배수관 '!AD154</f>
        <v>0</v>
      </c>
      <c r="AE154" s="1020">
        <f>'동부 배수관 '!AE154+'중부 배수관'!AE154+'서부 배수관 '!AE154+'유성 배수관 '!AE154+'대덕 배수관 '!AE154</f>
        <v>0</v>
      </c>
      <c r="AF154" s="1020">
        <f>'동부 배수관 '!AF154+'중부 배수관'!AF154+'서부 배수관 '!AF154+'유성 배수관 '!AF154+'대덕 배수관 '!AF154</f>
        <v>0</v>
      </c>
      <c r="AG154" s="1020">
        <f>'동부 배수관 '!AG154+'중부 배수관'!AG154+'서부 배수관 '!AG154+'유성 배수관 '!AG154+'대덕 배수관 '!AG154</f>
        <v>0</v>
      </c>
      <c r="AH154" s="1020">
        <f>'동부 배수관 '!AH154+'중부 배수관'!AH154+'서부 배수관 '!AH154+'유성 배수관 '!AH154+'대덕 배수관 '!AH154</f>
        <v>0</v>
      </c>
      <c r="AI154" s="1020">
        <f>'동부 배수관 '!AI154+'중부 배수관'!AI154+'서부 배수관 '!AI154+'유성 배수관 '!AI154+'대덕 배수관 '!AI154</f>
        <v>0</v>
      </c>
      <c r="AJ154" s="1020">
        <f>'동부 배수관 '!AJ154+'중부 배수관'!AJ154+'서부 배수관 '!AJ154+'유성 배수관 '!AJ154+'대덕 배수관 '!AJ154</f>
        <v>0</v>
      </c>
      <c r="AK154" s="1020">
        <f>'동부 배수관 '!AK154+'중부 배수관'!AK154+'서부 배수관 '!AK154+'유성 배수관 '!AK154+'대덕 배수관 '!AK154</f>
        <v>0</v>
      </c>
    </row>
    <row r="155" spans="1:37" s="104" customFormat="1" ht="20.25" customHeight="1" x14ac:dyDescent="0.15">
      <c r="A155" s="3106"/>
      <c r="B155" s="1015" t="s">
        <v>847</v>
      </c>
      <c r="C155" s="1019">
        <f t="shared" si="44"/>
        <v>0</v>
      </c>
      <c r="D155" s="1020">
        <f>'동부 배수관 '!D155+'중부 배수관'!D155+'서부 배수관 '!D155+'유성 배수관 '!D155+'대덕 배수관 '!D155</f>
        <v>0</v>
      </c>
      <c r="E155" s="1020">
        <f>'동부 배수관 '!E155+'중부 배수관'!E155+'서부 배수관 '!E155+'유성 배수관 '!E155+'대덕 배수관 '!E155</f>
        <v>0</v>
      </c>
      <c r="F155" s="1020">
        <f>'동부 배수관 '!F155+'중부 배수관'!F155+'서부 배수관 '!F155+'유성 배수관 '!F155+'대덕 배수관 '!F155</f>
        <v>0</v>
      </c>
      <c r="G155" s="1020">
        <f>'동부 배수관 '!G155+'중부 배수관'!G155+'서부 배수관 '!G155+'유성 배수관 '!G155+'대덕 배수관 '!G155</f>
        <v>0</v>
      </c>
      <c r="H155" s="1020">
        <f>'동부 배수관 '!H155+'중부 배수관'!H155+'서부 배수관 '!H155+'유성 배수관 '!H155+'대덕 배수관 '!H155</f>
        <v>0</v>
      </c>
      <c r="I155" s="1020">
        <f>'동부 배수관 '!I155+'중부 배수관'!I155+'서부 배수관 '!I155+'유성 배수관 '!I155+'대덕 배수관 '!I155</f>
        <v>0</v>
      </c>
      <c r="J155" s="1020">
        <f>'동부 배수관 '!J155+'중부 배수관'!J155+'서부 배수관 '!J155+'유성 배수관 '!J155+'대덕 배수관 '!J155</f>
        <v>0</v>
      </c>
      <c r="K155" s="1020">
        <f>'동부 배수관 '!K155+'중부 배수관'!K155+'서부 배수관 '!K155+'유성 배수관 '!K155+'대덕 배수관 '!K155</f>
        <v>0</v>
      </c>
      <c r="L155" s="1020">
        <f>'동부 배수관 '!L155+'중부 배수관'!L155+'서부 배수관 '!L155+'유성 배수관 '!L155+'대덕 배수관 '!L155</f>
        <v>0</v>
      </c>
      <c r="M155" s="1020">
        <f>'동부 배수관 '!M155+'중부 배수관'!M155+'서부 배수관 '!M155+'유성 배수관 '!M155+'대덕 배수관 '!M155</f>
        <v>0</v>
      </c>
      <c r="N155" s="1020">
        <f>'동부 배수관 '!N155+'중부 배수관'!N155+'서부 배수관 '!N155+'유성 배수관 '!N155+'대덕 배수관 '!N155</f>
        <v>0</v>
      </c>
      <c r="O155" s="1020">
        <f>'동부 배수관 '!O155+'중부 배수관'!O155+'서부 배수관 '!O155+'유성 배수관 '!O155+'대덕 배수관 '!O155</f>
        <v>0</v>
      </c>
      <c r="P155" s="1020">
        <f>'동부 배수관 '!P155+'중부 배수관'!P155+'서부 배수관 '!P155+'유성 배수관 '!P155+'대덕 배수관 '!P155</f>
        <v>0</v>
      </c>
      <c r="Q155" s="1020">
        <f>'동부 배수관 '!Q155+'중부 배수관'!Q155+'서부 배수관 '!Q155+'유성 배수관 '!Q155+'대덕 배수관 '!Q155</f>
        <v>0</v>
      </c>
      <c r="R155" s="1020">
        <f>'동부 배수관 '!R155+'중부 배수관'!R155+'서부 배수관 '!R155+'유성 배수관 '!R155+'대덕 배수관 '!R155</f>
        <v>0</v>
      </c>
      <c r="S155" s="1020">
        <f>'동부 배수관 '!S155+'중부 배수관'!S155+'서부 배수관 '!S155+'유성 배수관 '!S155+'대덕 배수관 '!S155</f>
        <v>0</v>
      </c>
      <c r="T155" s="1020">
        <f>'동부 배수관 '!T155+'중부 배수관'!T155+'서부 배수관 '!T155+'유성 배수관 '!T155+'대덕 배수관 '!T155</f>
        <v>0</v>
      </c>
      <c r="U155" s="1020">
        <f>'동부 배수관 '!U155+'중부 배수관'!U155+'서부 배수관 '!U155+'유성 배수관 '!U155+'대덕 배수관 '!U155</f>
        <v>0</v>
      </c>
      <c r="V155" s="1020">
        <f>'동부 배수관 '!V155+'중부 배수관'!V155+'서부 배수관 '!V155+'유성 배수관 '!V155+'대덕 배수관 '!V155</f>
        <v>0</v>
      </c>
      <c r="W155" s="1020">
        <f>'동부 배수관 '!W155+'중부 배수관'!W155+'서부 배수관 '!W155+'유성 배수관 '!W155+'대덕 배수관 '!W155</f>
        <v>0</v>
      </c>
      <c r="X155" s="1020">
        <f>'동부 배수관 '!X155+'중부 배수관'!X155+'서부 배수관 '!X155+'유성 배수관 '!X155+'대덕 배수관 '!X155</f>
        <v>0</v>
      </c>
      <c r="Y155" s="1020">
        <f>'동부 배수관 '!Y155+'중부 배수관'!Y155+'서부 배수관 '!Y155+'유성 배수관 '!Y155+'대덕 배수관 '!Y155</f>
        <v>0</v>
      </c>
      <c r="Z155" s="1020">
        <f>'동부 배수관 '!Z155+'중부 배수관'!Z155+'서부 배수관 '!Z155+'유성 배수관 '!Z155+'대덕 배수관 '!Z155</f>
        <v>0</v>
      </c>
      <c r="AA155" s="1020">
        <f>'동부 배수관 '!AA155+'중부 배수관'!AA155+'서부 배수관 '!AA155+'유성 배수관 '!AA155+'대덕 배수관 '!AA155</f>
        <v>0</v>
      </c>
      <c r="AB155" s="1020">
        <f>'동부 배수관 '!AB155+'중부 배수관'!AB155+'서부 배수관 '!AB155+'유성 배수관 '!AB155+'대덕 배수관 '!AB155</f>
        <v>0</v>
      </c>
      <c r="AC155" s="1020">
        <f>'동부 배수관 '!AC155+'중부 배수관'!AC155+'서부 배수관 '!AC155+'유성 배수관 '!AC155+'대덕 배수관 '!AC155</f>
        <v>0</v>
      </c>
      <c r="AD155" s="1020">
        <f>'동부 배수관 '!AD155+'중부 배수관'!AD155+'서부 배수관 '!AD155+'유성 배수관 '!AD155+'대덕 배수관 '!AD155</f>
        <v>0</v>
      </c>
      <c r="AE155" s="1020">
        <f>'동부 배수관 '!AE155+'중부 배수관'!AE155+'서부 배수관 '!AE155+'유성 배수관 '!AE155+'대덕 배수관 '!AE155</f>
        <v>0</v>
      </c>
      <c r="AF155" s="1020">
        <f>'동부 배수관 '!AF155+'중부 배수관'!AF155+'서부 배수관 '!AF155+'유성 배수관 '!AF155+'대덕 배수관 '!AF155</f>
        <v>0</v>
      </c>
      <c r="AG155" s="1020">
        <f>'동부 배수관 '!AG155+'중부 배수관'!AG155+'서부 배수관 '!AG155+'유성 배수관 '!AG155+'대덕 배수관 '!AG155</f>
        <v>0</v>
      </c>
      <c r="AH155" s="1020">
        <f>'동부 배수관 '!AH155+'중부 배수관'!AH155+'서부 배수관 '!AH155+'유성 배수관 '!AH155+'대덕 배수관 '!AH155</f>
        <v>0</v>
      </c>
      <c r="AI155" s="1020">
        <f>'동부 배수관 '!AI155+'중부 배수관'!AI155+'서부 배수관 '!AI155+'유성 배수관 '!AI155+'대덕 배수관 '!AI155</f>
        <v>0</v>
      </c>
      <c r="AJ155" s="1020">
        <f>'동부 배수관 '!AJ155+'중부 배수관'!AJ155+'서부 배수관 '!AJ155+'유성 배수관 '!AJ155+'대덕 배수관 '!AJ155</f>
        <v>0</v>
      </c>
      <c r="AK155" s="1020">
        <f>'동부 배수관 '!AK155+'중부 배수관'!AK155+'서부 배수관 '!AK155+'유성 배수관 '!AK155+'대덕 배수관 '!AK155</f>
        <v>0</v>
      </c>
    </row>
    <row r="156" spans="1:37" s="104" customFormat="1" ht="20.25" customHeight="1" x14ac:dyDescent="0.15">
      <c r="A156" s="3106"/>
      <c r="B156" s="1018" t="s">
        <v>1084</v>
      </c>
      <c r="C156" s="1019">
        <f t="shared" si="44"/>
        <v>0</v>
      </c>
      <c r="D156" s="1020">
        <f>'동부 배수관 '!D156+'중부 배수관'!D156+'서부 배수관 '!D156+'유성 배수관 '!D156+'대덕 배수관 '!D156</f>
        <v>0</v>
      </c>
      <c r="E156" s="1020">
        <f>'동부 배수관 '!E156+'중부 배수관'!E156+'서부 배수관 '!E156+'유성 배수관 '!E156+'대덕 배수관 '!E156</f>
        <v>0</v>
      </c>
      <c r="F156" s="1020">
        <f>'동부 배수관 '!F156+'중부 배수관'!F156+'서부 배수관 '!F156+'유성 배수관 '!F156+'대덕 배수관 '!F156</f>
        <v>0</v>
      </c>
      <c r="G156" s="1020">
        <f>'동부 배수관 '!G156+'중부 배수관'!G156+'서부 배수관 '!G156+'유성 배수관 '!G156+'대덕 배수관 '!G156</f>
        <v>0</v>
      </c>
      <c r="H156" s="1020">
        <f>'동부 배수관 '!H156+'중부 배수관'!H156+'서부 배수관 '!H156+'유성 배수관 '!H156+'대덕 배수관 '!H156</f>
        <v>0</v>
      </c>
      <c r="I156" s="1020">
        <f>'동부 배수관 '!I156+'중부 배수관'!I156+'서부 배수관 '!I156+'유성 배수관 '!I156+'대덕 배수관 '!I156</f>
        <v>0</v>
      </c>
      <c r="J156" s="1020">
        <f>'동부 배수관 '!J156+'중부 배수관'!J156+'서부 배수관 '!J156+'유성 배수관 '!J156+'대덕 배수관 '!J156</f>
        <v>0</v>
      </c>
      <c r="K156" s="1020">
        <f>'동부 배수관 '!K156+'중부 배수관'!K156+'서부 배수관 '!K156+'유성 배수관 '!K156+'대덕 배수관 '!K156</f>
        <v>0</v>
      </c>
      <c r="L156" s="1020">
        <f>'동부 배수관 '!L156+'중부 배수관'!L156+'서부 배수관 '!L156+'유성 배수관 '!L156+'대덕 배수관 '!L156</f>
        <v>0</v>
      </c>
      <c r="M156" s="1020">
        <f>'동부 배수관 '!M156+'중부 배수관'!M156+'서부 배수관 '!M156+'유성 배수관 '!M156+'대덕 배수관 '!M156</f>
        <v>0</v>
      </c>
      <c r="N156" s="1020">
        <f>'동부 배수관 '!N156+'중부 배수관'!N156+'서부 배수관 '!N156+'유성 배수관 '!N156+'대덕 배수관 '!N156</f>
        <v>0</v>
      </c>
      <c r="O156" s="1020">
        <f>'동부 배수관 '!O156+'중부 배수관'!O156+'서부 배수관 '!O156+'유성 배수관 '!O156+'대덕 배수관 '!O156</f>
        <v>0</v>
      </c>
      <c r="P156" s="1020">
        <f>'동부 배수관 '!P156+'중부 배수관'!P156+'서부 배수관 '!P156+'유성 배수관 '!P156+'대덕 배수관 '!P156</f>
        <v>0</v>
      </c>
      <c r="Q156" s="1020">
        <f>'동부 배수관 '!Q156+'중부 배수관'!Q156+'서부 배수관 '!Q156+'유성 배수관 '!Q156+'대덕 배수관 '!Q156</f>
        <v>0</v>
      </c>
      <c r="R156" s="1020">
        <f>'동부 배수관 '!R156+'중부 배수관'!R156+'서부 배수관 '!R156+'유성 배수관 '!R156+'대덕 배수관 '!R156</f>
        <v>0</v>
      </c>
      <c r="S156" s="1020">
        <f>'동부 배수관 '!S156+'중부 배수관'!S156+'서부 배수관 '!S156+'유성 배수관 '!S156+'대덕 배수관 '!S156</f>
        <v>0</v>
      </c>
      <c r="T156" s="1020">
        <f>'동부 배수관 '!T156+'중부 배수관'!T156+'서부 배수관 '!T156+'유성 배수관 '!T156+'대덕 배수관 '!T156</f>
        <v>0</v>
      </c>
      <c r="U156" s="1020">
        <f>'동부 배수관 '!U156+'중부 배수관'!U156+'서부 배수관 '!U156+'유성 배수관 '!U156+'대덕 배수관 '!U156</f>
        <v>0</v>
      </c>
      <c r="V156" s="1020">
        <f>'동부 배수관 '!V156+'중부 배수관'!V156+'서부 배수관 '!V156+'유성 배수관 '!V156+'대덕 배수관 '!V156</f>
        <v>0</v>
      </c>
      <c r="W156" s="1020">
        <f>'동부 배수관 '!W156+'중부 배수관'!W156+'서부 배수관 '!W156+'유성 배수관 '!W156+'대덕 배수관 '!W156</f>
        <v>0</v>
      </c>
      <c r="X156" s="1020">
        <f>'동부 배수관 '!X156+'중부 배수관'!X156+'서부 배수관 '!X156+'유성 배수관 '!X156+'대덕 배수관 '!X156</f>
        <v>0</v>
      </c>
      <c r="Y156" s="1020">
        <f>'동부 배수관 '!Y156+'중부 배수관'!Y156+'서부 배수관 '!Y156+'유성 배수관 '!Y156+'대덕 배수관 '!Y156</f>
        <v>0</v>
      </c>
      <c r="Z156" s="1020">
        <f>'동부 배수관 '!Z156+'중부 배수관'!Z156+'서부 배수관 '!Z156+'유성 배수관 '!Z156+'대덕 배수관 '!Z156</f>
        <v>0</v>
      </c>
      <c r="AA156" s="1020">
        <f>'동부 배수관 '!AA156+'중부 배수관'!AA156+'서부 배수관 '!AA156+'유성 배수관 '!AA156+'대덕 배수관 '!AA156</f>
        <v>0</v>
      </c>
      <c r="AB156" s="1020">
        <f>'동부 배수관 '!AB156+'중부 배수관'!AB156+'서부 배수관 '!AB156+'유성 배수관 '!AB156+'대덕 배수관 '!AB156</f>
        <v>0</v>
      </c>
      <c r="AC156" s="1020">
        <f>'동부 배수관 '!AC156+'중부 배수관'!AC156+'서부 배수관 '!AC156+'유성 배수관 '!AC156+'대덕 배수관 '!AC156</f>
        <v>0</v>
      </c>
      <c r="AD156" s="1020">
        <f>'동부 배수관 '!AD156+'중부 배수관'!AD156+'서부 배수관 '!AD156+'유성 배수관 '!AD156+'대덕 배수관 '!AD156</f>
        <v>0</v>
      </c>
      <c r="AE156" s="1020">
        <f>'동부 배수관 '!AE156+'중부 배수관'!AE156+'서부 배수관 '!AE156+'유성 배수관 '!AE156+'대덕 배수관 '!AE156</f>
        <v>0</v>
      </c>
      <c r="AF156" s="1020">
        <f>'동부 배수관 '!AF156+'중부 배수관'!AF156+'서부 배수관 '!AF156+'유성 배수관 '!AF156+'대덕 배수관 '!AF156</f>
        <v>0</v>
      </c>
      <c r="AG156" s="1020">
        <f>'동부 배수관 '!AG156+'중부 배수관'!AG156+'서부 배수관 '!AG156+'유성 배수관 '!AG156+'대덕 배수관 '!AG156</f>
        <v>0</v>
      </c>
      <c r="AH156" s="1020">
        <f>'동부 배수관 '!AH156+'중부 배수관'!AH156+'서부 배수관 '!AH156+'유성 배수관 '!AH156+'대덕 배수관 '!AH156</f>
        <v>0</v>
      </c>
      <c r="AI156" s="1020">
        <f>'동부 배수관 '!AI156+'중부 배수관'!AI156+'서부 배수관 '!AI156+'유성 배수관 '!AI156+'대덕 배수관 '!AI156</f>
        <v>0</v>
      </c>
      <c r="AJ156" s="1020">
        <f>'동부 배수관 '!AJ156+'중부 배수관'!AJ156+'서부 배수관 '!AJ156+'유성 배수관 '!AJ156+'대덕 배수관 '!AJ156</f>
        <v>0</v>
      </c>
      <c r="AK156" s="1020">
        <f>'동부 배수관 '!AK156+'중부 배수관'!AK156+'서부 배수관 '!AK156+'유성 배수관 '!AK156+'대덕 배수관 '!AK156</f>
        <v>0</v>
      </c>
    </row>
    <row r="157" spans="1:37" s="298" customFormat="1" ht="19.5" customHeight="1" x14ac:dyDescent="0.15">
      <c r="A157" s="3106">
        <v>1200</v>
      </c>
      <c r="B157" s="861" t="s">
        <v>46</v>
      </c>
      <c r="C157" s="613">
        <f>SUM(D157:AK157)</f>
        <v>5605.1</v>
      </c>
      <c r="D157" s="613">
        <f>SUM(D160:D164)</f>
        <v>0</v>
      </c>
      <c r="E157" s="613">
        <f t="shared" ref="E157:AG157" si="45">SUM(E160:E164)</f>
        <v>0</v>
      </c>
      <c r="F157" s="613">
        <f t="shared" si="45"/>
        <v>0</v>
      </c>
      <c r="G157" s="613">
        <f t="shared" si="45"/>
        <v>0</v>
      </c>
      <c r="H157" s="613">
        <f t="shared" si="45"/>
        <v>0</v>
      </c>
      <c r="I157" s="613">
        <f t="shared" si="45"/>
        <v>0</v>
      </c>
      <c r="J157" s="613">
        <f t="shared" si="45"/>
        <v>0</v>
      </c>
      <c r="K157" s="613">
        <f t="shared" si="45"/>
        <v>0</v>
      </c>
      <c r="L157" s="613">
        <f t="shared" si="45"/>
        <v>0</v>
      </c>
      <c r="M157" s="613">
        <f t="shared" si="45"/>
        <v>4.66</v>
      </c>
      <c r="N157" s="613">
        <f t="shared" si="45"/>
        <v>0</v>
      </c>
      <c r="O157" s="613">
        <f t="shared" si="45"/>
        <v>0</v>
      </c>
      <c r="P157" s="613">
        <f t="shared" si="45"/>
        <v>0</v>
      </c>
      <c r="Q157" s="613">
        <f t="shared" si="45"/>
        <v>0</v>
      </c>
      <c r="R157" s="613">
        <f t="shared" si="45"/>
        <v>0</v>
      </c>
      <c r="S157" s="613">
        <f t="shared" si="45"/>
        <v>86.26</v>
      </c>
      <c r="T157" s="613">
        <f t="shared" si="45"/>
        <v>0</v>
      </c>
      <c r="U157" s="613">
        <f t="shared" si="45"/>
        <v>659.27</v>
      </c>
      <c r="V157" s="613">
        <f t="shared" si="45"/>
        <v>0</v>
      </c>
      <c r="W157" s="613">
        <f t="shared" si="45"/>
        <v>0</v>
      </c>
      <c r="X157" s="613">
        <f t="shared" si="45"/>
        <v>1161.42</v>
      </c>
      <c r="Y157" s="613">
        <f t="shared" si="45"/>
        <v>0</v>
      </c>
      <c r="Z157" s="613">
        <f t="shared" si="45"/>
        <v>0</v>
      </c>
      <c r="AA157" s="613">
        <f t="shared" si="45"/>
        <v>0</v>
      </c>
      <c r="AB157" s="613">
        <f t="shared" si="45"/>
        <v>0</v>
      </c>
      <c r="AC157" s="613">
        <f t="shared" si="45"/>
        <v>0</v>
      </c>
      <c r="AD157" s="613">
        <f t="shared" si="45"/>
        <v>0</v>
      </c>
      <c r="AE157" s="613">
        <f t="shared" si="45"/>
        <v>1351.44</v>
      </c>
      <c r="AF157" s="613">
        <f t="shared" si="45"/>
        <v>0</v>
      </c>
      <c r="AG157" s="613">
        <f t="shared" si="45"/>
        <v>296.73</v>
      </c>
      <c r="AH157" s="613">
        <f>SUM(AH160:AH164)</f>
        <v>2045.32</v>
      </c>
      <c r="AI157" s="613">
        <f>SUM(AI160:AI164)</f>
        <v>0</v>
      </c>
      <c r="AJ157" s="613">
        <f>SUM(AJ160:AJ164)</f>
        <v>0</v>
      </c>
      <c r="AK157" s="613">
        <f>SUM(AK160:AK164)</f>
        <v>0</v>
      </c>
    </row>
    <row r="158" spans="1:37" s="104" customFormat="1" ht="20.25" customHeight="1" x14ac:dyDescent="0.15">
      <c r="A158" s="3106"/>
      <c r="B158" s="1015" t="s">
        <v>793</v>
      </c>
      <c r="C158" s="1019">
        <f>SUM(D158:AK158)</f>
        <v>0</v>
      </c>
      <c r="D158" s="1020">
        <f>'동부 배수관 '!D158+'중부 배수관'!D158+'서부 배수관 '!D158+'유성 배수관 '!D158+'대덕 배수관 '!D158</f>
        <v>0</v>
      </c>
      <c r="E158" s="1020">
        <f>'동부 배수관 '!E158+'중부 배수관'!E158+'서부 배수관 '!E158+'유성 배수관 '!E158+'대덕 배수관 '!E158</f>
        <v>0</v>
      </c>
      <c r="F158" s="1020">
        <f>'동부 배수관 '!F158+'중부 배수관'!F158+'서부 배수관 '!F158+'유성 배수관 '!F158+'대덕 배수관 '!F158</f>
        <v>0</v>
      </c>
      <c r="G158" s="1020">
        <f>'동부 배수관 '!G158+'중부 배수관'!G158+'서부 배수관 '!G158+'유성 배수관 '!G158+'대덕 배수관 '!G158</f>
        <v>0</v>
      </c>
      <c r="H158" s="1020">
        <f>'동부 배수관 '!H158+'중부 배수관'!H158+'서부 배수관 '!H158+'유성 배수관 '!H158+'대덕 배수관 '!H158</f>
        <v>0</v>
      </c>
      <c r="I158" s="1020">
        <f>'동부 배수관 '!I158+'중부 배수관'!I158+'서부 배수관 '!I158+'유성 배수관 '!I158+'대덕 배수관 '!I158</f>
        <v>0</v>
      </c>
      <c r="J158" s="1020">
        <f>'동부 배수관 '!J158+'중부 배수관'!J158+'서부 배수관 '!J158+'유성 배수관 '!J158+'대덕 배수관 '!J158</f>
        <v>0</v>
      </c>
      <c r="K158" s="1020">
        <f>'동부 배수관 '!K158+'중부 배수관'!K158+'서부 배수관 '!K158+'유성 배수관 '!K158+'대덕 배수관 '!K158</f>
        <v>0</v>
      </c>
      <c r="L158" s="1020">
        <f>'동부 배수관 '!L158+'중부 배수관'!L158+'서부 배수관 '!L158+'유성 배수관 '!L158+'대덕 배수관 '!L158</f>
        <v>0</v>
      </c>
      <c r="M158" s="1020">
        <f>'동부 배수관 '!M158+'중부 배수관'!M158+'서부 배수관 '!M158+'유성 배수관 '!M158+'대덕 배수관 '!M158</f>
        <v>0</v>
      </c>
      <c r="N158" s="1020">
        <f>'동부 배수관 '!N158+'중부 배수관'!N158+'서부 배수관 '!N158+'유성 배수관 '!N158+'대덕 배수관 '!N158</f>
        <v>0</v>
      </c>
      <c r="O158" s="1020">
        <f>'동부 배수관 '!O158+'중부 배수관'!O158+'서부 배수관 '!O158+'유성 배수관 '!O158+'대덕 배수관 '!O158</f>
        <v>0</v>
      </c>
      <c r="P158" s="1020">
        <f>'동부 배수관 '!P158+'중부 배수관'!P158+'서부 배수관 '!P158+'유성 배수관 '!P158+'대덕 배수관 '!P158</f>
        <v>0</v>
      </c>
      <c r="Q158" s="1020">
        <f>'동부 배수관 '!Q158+'중부 배수관'!Q158+'서부 배수관 '!Q158+'유성 배수관 '!Q158+'대덕 배수관 '!Q158</f>
        <v>0</v>
      </c>
      <c r="R158" s="1020">
        <f>'동부 배수관 '!R158+'중부 배수관'!R158+'서부 배수관 '!R158+'유성 배수관 '!R158+'대덕 배수관 '!R158</f>
        <v>0</v>
      </c>
      <c r="S158" s="1020">
        <f>'동부 배수관 '!S158+'중부 배수관'!S158+'서부 배수관 '!S158+'유성 배수관 '!S158+'대덕 배수관 '!S158</f>
        <v>0</v>
      </c>
      <c r="T158" s="1020">
        <f>'동부 배수관 '!T158+'중부 배수관'!T158+'서부 배수관 '!T158+'유성 배수관 '!T158+'대덕 배수관 '!T158</f>
        <v>0</v>
      </c>
      <c r="U158" s="1020">
        <f>'동부 배수관 '!U158+'중부 배수관'!U158+'서부 배수관 '!U158+'유성 배수관 '!U158+'대덕 배수관 '!U158</f>
        <v>0</v>
      </c>
      <c r="V158" s="1020">
        <f>'동부 배수관 '!V158+'중부 배수관'!V158+'서부 배수관 '!V158+'유성 배수관 '!V158+'대덕 배수관 '!V158</f>
        <v>0</v>
      </c>
      <c r="W158" s="1020">
        <f>'동부 배수관 '!W158+'중부 배수관'!W158+'서부 배수관 '!W158+'유성 배수관 '!W158+'대덕 배수관 '!W158</f>
        <v>0</v>
      </c>
      <c r="X158" s="1020">
        <f>'동부 배수관 '!X158+'중부 배수관'!X158+'서부 배수관 '!X158+'유성 배수관 '!X158+'대덕 배수관 '!X158</f>
        <v>0</v>
      </c>
      <c r="Y158" s="1020">
        <f>'동부 배수관 '!Y158+'중부 배수관'!Y158+'서부 배수관 '!Y158+'유성 배수관 '!Y158+'대덕 배수관 '!Y158</f>
        <v>0</v>
      </c>
      <c r="Z158" s="1020">
        <f>'동부 배수관 '!Z158+'중부 배수관'!Z158+'서부 배수관 '!Z158+'유성 배수관 '!Z158+'대덕 배수관 '!Z158</f>
        <v>0</v>
      </c>
      <c r="AA158" s="1020">
        <f>'동부 배수관 '!AA158+'중부 배수관'!AA158+'서부 배수관 '!AA158+'유성 배수관 '!AA158+'대덕 배수관 '!AA158</f>
        <v>0</v>
      </c>
      <c r="AB158" s="1020">
        <f>'동부 배수관 '!AB158+'중부 배수관'!AB158+'서부 배수관 '!AB158+'유성 배수관 '!AB158+'대덕 배수관 '!AB158</f>
        <v>0</v>
      </c>
      <c r="AC158" s="1020">
        <f>'동부 배수관 '!AC158+'중부 배수관'!AC158+'서부 배수관 '!AC158+'유성 배수관 '!AC158+'대덕 배수관 '!AC158</f>
        <v>0</v>
      </c>
      <c r="AD158" s="1020">
        <f>'동부 배수관 '!AD158+'중부 배수관'!AD158+'서부 배수관 '!AD158+'유성 배수관 '!AD158+'대덕 배수관 '!AD158</f>
        <v>0</v>
      </c>
      <c r="AE158" s="1020">
        <f>'동부 배수관 '!AE158+'중부 배수관'!AE158+'서부 배수관 '!AE158+'유성 배수관 '!AE158+'대덕 배수관 '!AE158</f>
        <v>0</v>
      </c>
      <c r="AF158" s="1020">
        <f>'동부 배수관 '!AF158+'중부 배수관'!AF158+'서부 배수관 '!AF158+'유성 배수관 '!AF158+'대덕 배수관 '!AF158</f>
        <v>0</v>
      </c>
      <c r="AG158" s="1020">
        <f>'동부 배수관 '!AG158+'중부 배수관'!AG158+'서부 배수관 '!AG158+'유성 배수관 '!AG158+'대덕 배수관 '!AG158</f>
        <v>0</v>
      </c>
      <c r="AH158" s="1020">
        <f>'동부 배수관 '!AH158+'중부 배수관'!AH158+'서부 배수관 '!AH158+'유성 배수관 '!AH158+'대덕 배수관 '!AH158</f>
        <v>0</v>
      </c>
      <c r="AI158" s="1020">
        <f>'동부 배수관 '!AI158+'중부 배수관'!AI158+'서부 배수관 '!AI158+'유성 배수관 '!AI158+'대덕 배수관 '!AI158</f>
        <v>0</v>
      </c>
      <c r="AJ158" s="1020">
        <f>'동부 배수관 '!AJ158+'중부 배수관'!AJ158+'서부 배수관 '!AJ158+'유성 배수관 '!AJ158+'대덕 배수관 '!AJ158</f>
        <v>0</v>
      </c>
      <c r="AK158" s="1020">
        <f>'동부 배수관 '!AK158+'중부 배수관'!AK158+'서부 배수관 '!AK158+'유성 배수관 '!AK158+'대덕 배수관 '!AK158</f>
        <v>0</v>
      </c>
    </row>
    <row r="159" spans="1:37" s="104" customFormat="1" ht="20.25" customHeight="1" x14ac:dyDescent="0.15">
      <c r="A159" s="3106"/>
      <c r="B159" s="1015" t="s">
        <v>792</v>
      </c>
      <c r="C159" s="1019">
        <f t="shared" ref="C159:C165" si="46">SUM(D159:AK159)</f>
        <v>0</v>
      </c>
      <c r="D159" s="1020">
        <f>'동부 배수관 '!D159+'중부 배수관'!D159+'서부 배수관 '!D159+'유성 배수관 '!D159+'대덕 배수관 '!D159</f>
        <v>0</v>
      </c>
      <c r="E159" s="1020">
        <f>'동부 배수관 '!E159+'중부 배수관'!E159+'서부 배수관 '!E159+'유성 배수관 '!E159+'대덕 배수관 '!E159</f>
        <v>0</v>
      </c>
      <c r="F159" s="1020">
        <f>'동부 배수관 '!F159+'중부 배수관'!F159+'서부 배수관 '!F159+'유성 배수관 '!F159+'대덕 배수관 '!F159</f>
        <v>0</v>
      </c>
      <c r="G159" s="1020">
        <f>'동부 배수관 '!G159+'중부 배수관'!G159+'서부 배수관 '!G159+'유성 배수관 '!G159+'대덕 배수관 '!G159</f>
        <v>0</v>
      </c>
      <c r="H159" s="1020">
        <f>'동부 배수관 '!H159+'중부 배수관'!H159+'서부 배수관 '!H159+'유성 배수관 '!H159+'대덕 배수관 '!H159</f>
        <v>0</v>
      </c>
      <c r="I159" s="1020">
        <f>'동부 배수관 '!I159+'중부 배수관'!I159+'서부 배수관 '!I159+'유성 배수관 '!I159+'대덕 배수관 '!I159</f>
        <v>0</v>
      </c>
      <c r="J159" s="1020">
        <f>'동부 배수관 '!J159+'중부 배수관'!J159+'서부 배수관 '!J159+'유성 배수관 '!J159+'대덕 배수관 '!J159</f>
        <v>0</v>
      </c>
      <c r="K159" s="1020">
        <f>'동부 배수관 '!K159+'중부 배수관'!K159+'서부 배수관 '!K159+'유성 배수관 '!K159+'대덕 배수관 '!K159</f>
        <v>0</v>
      </c>
      <c r="L159" s="1020">
        <f>'동부 배수관 '!L159+'중부 배수관'!L159+'서부 배수관 '!L159+'유성 배수관 '!L159+'대덕 배수관 '!L159</f>
        <v>0</v>
      </c>
      <c r="M159" s="1020">
        <f>'동부 배수관 '!M159+'중부 배수관'!M159+'서부 배수관 '!M159+'유성 배수관 '!M159+'대덕 배수관 '!M159</f>
        <v>0</v>
      </c>
      <c r="N159" s="1020">
        <f>'동부 배수관 '!N159+'중부 배수관'!N159+'서부 배수관 '!N159+'유성 배수관 '!N159+'대덕 배수관 '!N159</f>
        <v>0</v>
      </c>
      <c r="O159" s="1020">
        <f>'동부 배수관 '!O159+'중부 배수관'!O159+'서부 배수관 '!O159+'유성 배수관 '!O159+'대덕 배수관 '!O159</f>
        <v>0</v>
      </c>
      <c r="P159" s="1020">
        <f>'동부 배수관 '!P159+'중부 배수관'!P159+'서부 배수관 '!P159+'유성 배수관 '!P159+'대덕 배수관 '!P159</f>
        <v>0</v>
      </c>
      <c r="Q159" s="1020">
        <f>'동부 배수관 '!Q159+'중부 배수관'!Q159+'서부 배수관 '!Q159+'유성 배수관 '!Q159+'대덕 배수관 '!Q159</f>
        <v>0</v>
      </c>
      <c r="R159" s="1020">
        <f>'동부 배수관 '!R159+'중부 배수관'!R159+'서부 배수관 '!R159+'유성 배수관 '!R159+'대덕 배수관 '!R159</f>
        <v>0</v>
      </c>
      <c r="S159" s="1020">
        <f>'동부 배수관 '!S159+'중부 배수관'!S159+'서부 배수관 '!S159+'유성 배수관 '!S159+'대덕 배수관 '!S159</f>
        <v>0</v>
      </c>
      <c r="T159" s="1020">
        <f>'동부 배수관 '!T159+'중부 배수관'!T159+'서부 배수관 '!T159+'유성 배수관 '!T159+'대덕 배수관 '!T159</f>
        <v>0</v>
      </c>
      <c r="U159" s="1020">
        <f>'동부 배수관 '!U159+'중부 배수관'!U159+'서부 배수관 '!U159+'유성 배수관 '!U159+'대덕 배수관 '!U159</f>
        <v>0</v>
      </c>
      <c r="V159" s="1020">
        <f>'동부 배수관 '!V159+'중부 배수관'!V159+'서부 배수관 '!V159+'유성 배수관 '!V159+'대덕 배수관 '!V159</f>
        <v>0</v>
      </c>
      <c r="W159" s="1020">
        <f>'동부 배수관 '!W159+'중부 배수관'!W159+'서부 배수관 '!W159+'유성 배수관 '!W159+'대덕 배수관 '!W159</f>
        <v>0</v>
      </c>
      <c r="X159" s="1020">
        <f>'동부 배수관 '!X159+'중부 배수관'!X159+'서부 배수관 '!X159+'유성 배수관 '!X159+'대덕 배수관 '!X159</f>
        <v>0</v>
      </c>
      <c r="Y159" s="1020">
        <f>'동부 배수관 '!Y159+'중부 배수관'!Y159+'서부 배수관 '!Y159+'유성 배수관 '!Y159+'대덕 배수관 '!Y159</f>
        <v>0</v>
      </c>
      <c r="Z159" s="1020">
        <f>'동부 배수관 '!Z159+'중부 배수관'!Z159+'서부 배수관 '!Z159+'유성 배수관 '!Z159+'대덕 배수관 '!Z159</f>
        <v>0</v>
      </c>
      <c r="AA159" s="1020">
        <f>'동부 배수관 '!AA159+'중부 배수관'!AA159+'서부 배수관 '!AA159+'유성 배수관 '!AA159+'대덕 배수관 '!AA159</f>
        <v>0</v>
      </c>
      <c r="AB159" s="1020">
        <f>'동부 배수관 '!AB159+'중부 배수관'!AB159+'서부 배수관 '!AB159+'유성 배수관 '!AB159+'대덕 배수관 '!AB159</f>
        <v>0</v>
      </c>
      <c r="AC159" s="1020">
        <f>'동부 배수관 '!AC159+'중부 배수관'!AC159+'서부 배수관 '!AC159+'유성 배수관 '!AC159+'대덕 배수관 '!AC159</f>
        <v>0</v>
      </c>
      <c r="AD159" s="1020">
        <f>'동부 배수관 '!AD159+'중부 배수관'!AD159+'서부 배수관 '!AD159+'유성 배수관 '!AD159+'대덕 배수관 '!AD159</f>
        <v>0</v>
      </c>
      <c r="AE159" s="1020">
        <f>'동부 배수관 '!AE159+'중부 배수관'!AE159+'서부 배수관 '!AE159+'유성 배수관 '!AE159+'대덕 배수관 '!AE159</f>
        <v>0</v>
      </c>
      <c r="AF159" s="1020">
        <f>'동부 배수관 '!AF159+'중부 배수관'!AF159+'서부 배수관 '!AF159+'유성 배수관 '!AF159+'대덕 배수관 '!AF159</f>
        <v>0</v>
      </c>
      <c r="AG159" s="1020">
        <f>'동부 배수관 '!AG159+'중부 배수관'!AG159+'서부 배수관 '!AG159+'유성 배수관 '!AG159+'대덕 배수관 '!AG159</f>
        <v>0</v>
      </c>
      <c r="AH159" s="1020">
        <f>'동부 배수관 '!AH159+'중부 배수관'!AH159+'서부 배수관 '!AH159+'유성 배수관 '!AH159+'대덕 배수관 '!AH159</f>
        <v>0</v>
      </c>
      <c r="AI159" s="1020">
        <f>'동부 배수관 '!AI159+'중부 배수관'!AI159+'서부 배수관 '!AI159+'유성 배수관 '!AI159+'대덕 배수관 '!AI159</f>
        <v>0</v>
      </c>
      <c r="AJ159" s="1020">
        <f>'동부 배수관 '!AJ159+'중부 배수관'!AJ159+'서부 배수관 '!AJ159+'유성 배수관 '!AJ159+'대덕 배수관 '!AJ159</f>
        <v>0</v>
      </c>
      <c r="AK159" s="1020">
        <f>'동부 배수관 '!AK159+'중부 배수관'!AK159+'서부 배수관 '!AK159+'유성 배수관 '!AK159+'대덕 배수관 '!AK159</f>
        <v>0</v>
      </c>
    </row>
    <row r="160" spans="1:37" s="104" customFormat="1" ht="20.25" customHeight="1" x14ac:dyDescent="0.15">
      <c r="A160" s="3106"/>
      <c r="B160" s="1015" t="s">
        <v>974</v>
      </c>
      <c r="C160" s="1019">
        <f t="shared" si="46"/>
        <v>0</v>
      </c>
      <c r="D160" s="1020">
        <f>'동부 배수관 '!D160+'중부 배수관'!D160+'서부 배수관 '!D160+'유성 배수관 '!D160+'대덕 배수관 '!D160</f>
        <v>0</v>
      </c>
      <c r="E160" s="1020">
        <f>'동부 배수관 '!E160+'중부 배수관'!E160+'서부 배수관 '!E160+'유성 배수관 '!E160+'대덕 배수관 '!E160</f>
        <v>0</v>
      </c>
      <c r="F160" s="1020">
        <f>'동부 배수관 '!F160+'중부 배수관'!F160+'서부 배수관 '!F160+'유성 배수관 '!F160+'대덕 배수관 '!F160</f>
        <v>0</v>
      </c>
      <c r="G160" s="1020">
        <f>'동부 배수관 '!G160+'중부 배수관'!G160+'서부 배수관 '!G160+'유성 배수관 '!G160+'대덕 배수관 '!G160</f>
        <v>0</v>
      </c>
      <c r="H160" s="1020">
        <f>'동부 배수관 '!H160+'중부 배수관'!H160+'서부 배수관 '!H160+'유성 배수관 '!H160+'대덕 배수관 '!H160</f>
        <v>0</v>
      </c>
      <c r="I160" s="1020">
        <f>'동부 배수관 '!I160+'중부 배수관'!I160+'서부 배수관 '!I160+'유성 배수관 '!I160+'대덕 배수관 '!I160</f>
        <v>0</v>
      </c>
      <c r="J160" s="1020">
        <f>'동부 배수관 '!J160+'중부 배수관'!J160+'서부 배수관 '!J160+'유성 배수관 '!J160+'대덕 배수관 '!J160</f>
        <v>0</v>
      </c>
      <c r="K160" s="1020">
        <f>'동부 배수관 '!K160+'중부 배수관'!K160+'서부 배수관 '!K160+'유성 배수관 '!K160+'대덕 배수관 '!K160</f>
        <v>0</v>
      </c>
      <c r="L160" s="1020">
        <f>'동부 배수관 '!L160+'중부 배수관'!L160+'서부 배수관 '!L160+'유성 배수관 '!L160+'대덕 배수관 '!L160</f>
        <v>0</v>
      </c>
      <c r="M160" s="1020">
        <f>'동부 배수관 '!M160+'중부 배수관'!M160+'서부 배수관 '!M160+'유성 배수관 '!M160+'대덕 배수관 '!M160</f>
        <v>0</v>
      </c>
      <c r="N160" s="1020">
        <f>'동부 배수관 '!N160+'중부 배수관'!N160+'서부 배수관 '!N160+'유성 배수관 '!N160+'대덕 배수관 '!N160</f>
        <v>0</v>
      </c>
      <c r="O160" s="1020">
        <f>'동부 배수관 '!O160+'중부 배수관'!O160+'서부 배수관 '!O160+'유성 배수관 '!O160+'대덕 배수관 '!O160</f>
        <v>0</v>
      </c>
      <c r="P160" s="1020">
        <f>'동부 배수관 '!P160+'중부 배수관'!P160+'서부 배수관 '!P160+'유성 배수관 '!P160+'대덕 배수관 '!P160</f>
        <v>0</v>
      </c>
      <c r="Q160" s="1020">
        <f>'동부 배수관 '!Q160+'중부 배수관'!Q160+'서부 배수관 '!Q160+'유성 배수관 '!Q160+'대덕 배수관 '!Q160</f>
        <v>0</v>
      </c>
      <c r="R160" s="1020">
        <f>'동부 배수관 '!R160+'중부 배수관'!R160+'서부 배수관 '!R160+'유성 배수관 '!R160+'대덕 배수관 '!R160</f>
        <v>0</v>
      </c>
      <c r="S160" s="1020">
        <f>'동부 배수관 '!S160+'중부 배수관'!S160+'서부 배수관 '!S160+'유성 배수관 '!S160+'대덕 배수관 '!S160</f>
        <v>0</v>
      </c>
      <c r="T160" s="1020">
        <f>'동부 배수관 '!T160+'중부 배수관'!T160+'서부 배수관 '!T160+'유성 배수관 '!T160+'대덕 배수관 '!T160</f>
        <v>0</v>
      </c>
      <c r="U160" s="1020">
        <f>'동부 배수관 '!U160+'중부 배수관'!U160+'서부 배수관 '!U160+'유성 배수관 '!U160+'대덕 배수관 '!U160</f>
        <v>0</v>
      </c>
      <c r="V160" s="1020">
        <f>'동부 배수관 '!V160+'중부 배수관'!V160+'서부 배수관 '!V160+'유성 배수관 '!V160+'대덕 배수관 '!V160</f>
        <v>0</v>
      </c>
      <c r="W160" s="1020">
        <f>'동부 배수관 '!W160+'중부 배수관'!W160+'서부 배수관 '!W160+'유성 배수관 '!W160+'대덕 배수관 '!W160</f>
        <v>0</v>
      </c>
      <c r="X160" s="1020">
        <f>'동부 배수관 '!X160+'중부 배수관'!X160+'서부 배수관 '!X160+'유성 배수관 '!X160+'대덕 배수관 '!X160</f>
        <v>0</v>
      </c>
      <c r="Y160" s="1020">
        <f>'동부 배수관 '!Y160+'중부 배수관'!Y160+'서부 배수관 '!Y160+'유성 배수관 '!Y160+'대덕 배수관 '!Y160</f>
        <v>0</v>
      </c>
      <c r="Z160" s="1020">
        <f>'동부 배수관 '!Z160+'중부 배수관'!Z160+'서부 배수관 '!Z160+'유성 배수관 '!Z160+'대덕 배수관 '!Z160</f>
        <v>0</v>
      </c>
      <c r="AA160" s="1020">
        <f>'동부 배수관 '!AA160+'중부 배수관'!AA160+'서부 배수관 '!AA160+'유성 배수관 '!AA160+'대덕 배수관 '!AA160</f>
        <v>0</v>
      </c>
      <c r="AB160" s="1020">
        <f>'동부 배수관 '!AB160+'중부 배수관'!AB160+'서부 배수관 '!AB160+'유성 배수관 '!AB160+'대덕 배수관 '!AB160</f>
        <v>0</v>
      </c>
      <c r="AC160" s="1020">
        <f>'동부 배수관 '!AC160+'중부 배수관'!AC160+'서부 배수관 '!AC160+'유성 배수관 '!AC160+'대덕 배수관 '!AC160</f>
        <v>0</v>
      </c>
      <c r="AD160" s="1020">
        <f>'동부 배수관 '!AD160+'중부 배수관'!AD160+'서부 배수관 '!AD160+'유성 배수관 '!AD160+'대덕 배수관 '!AD160</f>
        <v>0</v>
      </c>
      <c r="AE160" s="1020">
        <f>'동부 배수관 '!AE160+'중부 배수관'!AE160+'서부 배수관 '!AE160+'유성 배수관 '!AE160+'대덕 배수관 '!AE160</f>
        <v>0</v>
      </c>
      <c r="AF160" s="1020">
        <f>'동부 배수관 '!AF160+'중부 배수관'!AF160+'서부 배수관 '!AF160+'유성 배수관 '!AF160+'대덕 배수관 '!AF160</f>
        <v>0</v>
      </c>
      <c r="AG160" s="1020">
        <f>'동부 배수관 '!AG160+'중부 배수관'!AG160+'서부 배수관 '!AG160+'유성 배수관 '!AG160+'대덕 배수관 '!AG160</f>
        <v>0</v>
      </c>
      <c r="AH160" s="1020">
        <f>'동부 배수관 '!AH160+'중부 배수관'!AH160+'서부 배수관 '!AH160+'유성 배수관 '!AH160+'대덕 배수관 '!AH160</f>
        <v>0</v>
      </c>
      <c r="AI160" s="1020">
        <f>'동부 배수관 '!AI160+'중부 배수관'!AI160+'서부 배수관 '!AI160+'유성 배수관 '!AI160+'대덕 배수관 '!AI160</f>
        <v>0</v>
      </c>
      <c r="AJ160" s="1020">
        <f>'동부 배수관 '!AJ160+'중부 배수관'!AJ160+'서부 배수관 '!AJ160+'유성 배수관 '!AJ160+'대덕 배수관 '!AJ160</f>
        <v>0</v>
      </c>
      <c r="AK160" s="1020">
        <f>'동부 배수관 '!AK160+'중부 배수관'!AK160+'서부 배수관 '!AK160+'유성 배수관 '!AK160+'대덕 배수관 '!AK160</f>
        <v>0</v>
      </c>
    </row>
    <row r="161" spans="1:37" s="104" customFormat="1" ht="20.25" customHeight="1" x14ac:dyDescent="0.15">
      <c r="A161" s="3106"/>
      <c r="B161" s="1015" t="s">
        <v>345</v>
      </c>
      <c r="C161" s="1019">
        <f t="shared" si="46"/>
        <v>5605.1</v>
      </c>
      <c r="D161" s="1020">
        <f>'동부 배수관 '!D161+'중부 배수관'!D161+'서부 배수관 '!D161+'유성 배수관 '!D161+'대덕 배수관 '!D161</f>
        <v>0</v>
      </c>
      <c r="E161" s="1020">
        <f>'동부 배수관 '!E161+'중부 배수관'!E161+'서부 배수관 '!E161+'유성 배수관 '!E161+'대덕 배수관 '!E161</f>
        <v>0</v>
      </c>
      <c r="F161" s="1020">
        <f>'동부 배수관 '!F161+'중부 배수관'!F161+'서부 배수관 '!F161+'유성 배수관 '!F161+'대덕 배수관 '!F161</f>
        <v>0</v>
      </c>
      <c r="G161" s="1020">
        <f>'동부 배수관 '!G161+'중부 배수관'!G161+'서부 배수관 '!G161+'유성 배수관 '!G161+'대덕 배수관 '!G161</f>
        <v>0</v>
      </c>
      <c r="H161" s="1020">
        <f>'동부 배수관 '!H161+'중부 배수관'!H161+'서부 배수관 '!H161+'유성 배수관 '!H161+'대덕 배수관 '!H161</f>
        <v>0</v>
      </c>
      <c r="I161" s="1020">
        <f>'동부 배수관 '!I161+'중부 배수관'!I161+'서부 배수관 '!I161+'유성 배수관 '!I161+'대덕 배수관 '!I161</f>
        <v>0</v>
      </c>
      <c r="J161" s="1020">
        <f>'동부 배수관 '!J161+'중부 배수관'!J161+'서부 배수관 '!J161+'유성 배수관 '!J161+'대덕 배수관 '!J161</f>
        <v>0</v>
      </c>
      <c r="K161" s="1020">
        <f>'동부 배수관 '!K161+'중부 배수관'!K161+'서부 배수관 '!K161+'유성 배수관 '!K161+'대덕 배수관 '!K161</f>
        <v>0</v>
      </c>
      <c r="L161" s="1020">
        <f>'동부 배수관 '!L161+'중부 배수관'!L161+'서부 배수관 '!L161+'유성 배수관 '!L161+'대덕 배수관 '!L161</f>
        <v>0</v>
      </c>
      <c r="M161" s="1020">
        <f>'동부 배수관 '!M161+'중부 배수관'!M161+'서부 배수관 '!M161+'유성 배수관 '!M161+'대덕 배수관 '!M161</f>
        <v>4.66</v>
      </c>
      <c r="N161" s="1020">
        <f>'동부 배수관 '!N161+'중부 배수관'!N161+'서부 배수관 '!N161+'유성 배수관 '!N161+'대덕 배수관 '!N161</f>
        <v>0</v>
      </c>
      <c r="O161" s="1020">
        <f>'동부 배수관 '!O161+'중부 배수관'!O161+'서부 배수관 '!O161+'유성 배수관 '!O161+'대덕 배수관 '!O161</f>
        <v>0</v>
      </c>
      <c r="P161" s="1020">
        <f>'동부 배수관 '!P161+'중부 배수관'!P161+'서부 배수관 '!P161+'유성 배수관 '!P161+'대덕 배수관 '!P161</f>
        <v>0</v>
      </c>
      <c r="Q161" s="1020">
        <f>'동부 배수관 '!Q161+'중부 배수관'!Q161+'서부 배수관 '!Q161+'유성 배수관 '!Q161+'대덕 배수관 '!Q161</f>
        <v>0</v>
      </c>
      <c r="R161" s="1020">
        <f>'동부 배수관 '!R161+'중부 배수관'!R161+'서부 배수관 '!R161+'유성 배수관 '!R161+'대덕 배수관 '!R161</f>
        <v>0</v>
      </c>
      <c r="S161" s="1020">
        <f>'동부 배수관 '!S161+'중부 배수관'!S161+'서부 배수관 '!S161+'유성 배수관 '!S161+'대덕 배수관 '!S161</f>
        <v>86.26</v>
      </c>
      <c r="T161" s="1020">
        <f>'동부 배수관 '!T161+'중부 배수관'!T161+'서부 배수관 '!T161+'유성 배수관 '!T161+'대덕 배수관 '!T161</f>
        <v>0</v>
      </c>
      <c r="U161" s="1020">
        <f>'동부 배수관 '!U161+'중부 배수관'!U161+'서부 배수관 '!U161+'유성 배수관 '!U161+'대덕 배수관 '!U161</f>
        <v>659.27</v>
      </c>
      <c r="V161" s="1020">
        <f>'동부 배수관 '!V161+'중부 배수관'!V161+'서부 배수관 '!V161+'유성 배수관 '!V161+'대덕 배수관 '!V161</f>
        <v>0</v>
      </c>
      <c r="W161" s="1020">
        <f>'동부 배수관 '!W161+'중부 배수관'!W161+'서부 배수관 '!W161+'유성 배수관 '!W161+'대덕 배수관 '!W161</f>
        <v>0</v>
      </c>
      <c r="X161" s="1020">
        <f>'동부 배수관 '!X161+'중부 배수관'!X161+'서부 배수관 '!X161+'유성 배수관 '!X161+'대덕 배수관 '!X161</f>
        <v>1161.42</v>
      </c>
      <c r="Y161" s="1020">
        <f>'동부 배수관 '!Y161+'중부 배수관'!Y161+'서부 배수관 '!Y161+'유성 배수관 '!Y161+'대덕 배수관 '!Y161</f>
        <v>0</v>
      </c>
      <c r="Z161" s="1020">
        <f>'동부 배수관 '!Z161+'중부 배수관'!Z161+'서부 배수관 '!Z161+'유성 배수관 '!Z161+'대덕 배수관 '!Z161</f>
        <v>0</v>
      </c>
      <c r="AA161" s="1020">
        <f>'동부 배수관 '!AA161+'중부 배수관'!AA161+'서부 배수관 '!AA161+'유성 배수관 '!AA161+'대덕 배수관 '!AA161</f>
        <v>0</v>
      </c>
      <c r="AB161" s="1020">
        <f>'동부 배수관 '!AB161+'중부 배수관'!AB161+'서부 배수관 '!AB161+'유성 배수관 '!AB161+'대덕 배수관 '!AB161</f>
        <v>0</v>
      </c>
      <c r="AC161" s="1020">
        <f>'동부 배수관 '!AC161+'중부 배수관'!AC161+'서부 배수관 '!AC161+'유성 배수관 '!AC161+'대덕 배수관 '!AC161</f>
        <v>0</v>
      </c>
      <c r="AD161" s="1020">
        <f>'동부 배수관 '!AD161+'중부 배수관'!AD161+'서부 배수관 '!AD161+'유성 배수관 '!AD161+'대덕 배수관 '!AD161</f>
        <v>0</v>
      </c>
      <c r="AE161" s="1020">
        <f>'동부 배수관 '!AE161+'중부 배수관'!AE161+'서부 배수관 '!AE161+'유성 배수관 '!AE161+'대덕 배수관 '!AE161</f>
        <v>1351.44</v>
      </c>
      <c r="AF161" s="1020">
        <f>'동부 배수관 '!AF161+'중부 배수관'!AF161+'서부 배수관 '!AF161+'유성 배수관 '!AF161+'대덕 배수관 '!AF161</f>
        <v>0</v>
      </c>
      <c r="AG161" s="1020">
        <f>'동부 배수관 '!AG161+'중부 배수관'!AG161+'서부 배수관 '!AG161+'유성 배수관 '!AG161+'대덕 배수관 '!AG161</f>
        <v>296.73</v>
      </c>
      <c r="AH161" s="1020">
        <f>'동부 배수관 '!AH161+'중부 배수관'!AH161+'서부 배수관 '!AH161+'유성 배수관 '!AH161+'대덕 배수관 '!AH161</f>
        <v>2045.32</v>
      </c>
      <c r="AI161" s="1020">
        <f>'동부 배수관 '!AI161+'중부 배수관'!AI161+'서부 배수관 '!AI161+'유성 배수관 '!AI161+'대덕 배수관 '!AI161</f>
        <v>0</v>
      </c>
      <c r="AJ161" s="1020">
        <f>'동부 배수관 '!AJ161+'중부 배수관'!AJ161+'서부 배수관 '!AJ161+'유성 배수관 '!AJ161+'대덕 배수관 '!AJ161</f>
        <v>0</v>
      </c>
      <c r="AK161" s="1020">
        <f>'동부 배수관 '!AK161+'중부 배수관'!AK161+'서부 배수관 '!AK161+'유성 배수관 '!AK161+'대덕 배수관 '!AK161</f>
        <v>0</v>
      </c>
    </row>
    <row r="162" spans="1:37" s="104" customFormat="1" ht="20.25" customHeight="1" x14ac:dyDescent="0.15">
      <c r="A162" s="3106"/>
      <c r="B162" s="1017" t="s">
        <v>283</v>
      </c>
      <c r="C162" s="1019">
        <f t="shared" si="46"/>
        <v>0</v>
      </c>
      <c r="D162" s="1020">
        <f>'동부 배수관 '!D162+'중부 배수관'!D162+'서부 배수관 '!D162+'유성 배수관 '!D162+'대덕 배수관 '!D162</f>
        <v>0</v>
      </c>
      <c r="E162" s="1020">
        <f>'동부 배수관 '!E162+'중부 배수관'!E162+'서부 배수관 '!E162+'유성 배수관 '!E162+'대덕 배수관 '!E162</f>
        <v>0</v>
      </c>
      <c r="F162" s="1020">
        <f>'동부 배수관 '!F162+'중부 배수관'!F162+'서부 배수관 '!F162+'유성 배수관 '!F162+'대덕 배수관 '!F162</f>
        <v>0</v>
      </c>
      <c r="G162" s="1020">
        <f>'동부 배수관 '!G162+'중부 배수관'!G162+'서부 배수관 '!G162+'유성 배수관 '!G162+'대덕 배수관 '!G162</f>
        <v>0</v>
      </c>
      <c r="H162" s="1020">
        <f>'동부 배수관 '!H162+'중부 배수관'!H162+'서부 배수관 '!H162+'유성 배수관 '!H162+'대덕 배수관 '!H162</f>
        <v>0</v>
      </c>
      <c r="I162" s="1020">
        <f>'동부 배수관 '!I162+'중부 배수관'!I162+'서부 배수관 '!I162+'유성 배수관 '!I162+'대덕 배수관 '!I162</f>
        <v>0</v>
      </c>
      <c r="J162" s="1020">
        <f>'동부 배수관 '!J162+'중부 배수관'!J162+'서부 배수관 '!J162+'유성 배수관 '!J162+'대덕 배수관 '!J162</f>
        <v>0</v>
      </c>
      <c r="K162" s="1020">
        <f>'동부 배수관 '!K162+'중부 배수관'!K162+'서부 배수관 '!K162+'유성 배수관 '!K162+'대덕 배수관 '!K162</f>
        <v>0</v>
      </c>
      <c r="L162" s="1020">
        <f>'동부 배수관 '!L162+'중부 배수관'!L162+'서부 배수관 '!L162+'유성 배수관 '!L162+'대덕 배수관 '!L162</f>
        <v>0</v>
      </c>
      <c r="M162" s="1020">
        <f>'동부 배수관 '!M162+'중부 배수관'!M162+'서부 배수관 '!M162+'유성 배수관 '!M162+'대덕 배수관 '!M162</f>
        <v>0</v>
      </c>
      <c r="N162" s="1020">
        <f>'동부 배수관 '!N162+'중부 배수관'!N162+'서부 배수관 '!N162+'유성 배수관 '!N162+'대덕 배수관 '!N162</f>
        <v>0</v>
      </c>
      <c r="O162" s="1020">
        <f>'동부 배수관 '!O162+'중부 배수관'!O162+'서부 배수관 '!O162+'유성 배수관 '!O162+'대덕 배수관 '!O162</f>
        <v>0</v>
      </c>
      <c r="P162" s="1020">
        <f>'동부 배수관 '!P162+'중부 배수관'!P162+'서부 배수관 '!P162+'유성 배수관 '!P162+'대덕 배수관 '!P162</f>
        <v>0</v>
      </c>
      <c r="Q162" s="1020">
        <f>'동부 배수관 '!Q162+'중부 배수관'!Q162+'서부 배수관 '!Q162+'유성 배수관 '!Q162+'대덕 배수관 '!Q162</f>
        <v>0</v>
      </c>
      <c r="R162" s="1020">
        <f>'동부 배수관 '!R162+'중부 배수관'!R162+'서부 배수관 '!R162+'유성 배수관 '!R162+'대덕 배수관 '!R162</f>
        <v>0</v>
      </c>
      <c r="S162" s="1020">
        <f>'동부 배수관 '!S162+'중부 배수관'!S162+'서부 배수관 '!S162+'유성 배수관 '!S162+'대덕 배수관 '!S162</f>
        <v>0</v>
      </c>
      <c r="T162" s="1020">
        <f>'동부 배수관 '!T162+'중부 배수관'!T162+'서부 배수관 '!T162+'유성 배수관 '!T162+'대덕 배수관 '!T162</f>
        <v>0</v>
      </c>
      <c r="U162" s="1020">
        <f>'동부 배수관 '!U162+'중부 배수관'!U162+'서부 배수관 '!U162+'유성 배수관 '!U162+'대덕 배수관 '!U162</f>
        <v>0</v>
      </c>
      <c r="V162" s="1020">
        <f>'동부 배수관 '!V162+'중부 배수관'!V162+'서부 배수관 '!V162+'유성 배수관 '!V162+'대덕 배수관 '!V162</f>
        <v>0</v>
      </c>
      <c r="W162" s="1020">
        <f>'동부 배수관 '!W162+'중부 배수관'!W162+'서부 배수관 '!W162+'유성 배수관 '!W162+'대덕 배수관 '!W162</f>
        <v>0</v>
      </c>
      <c r="X162" s="1020">
        <f>'동부 배수관 '!X162+'중부 배수관'!X162+'서부 배수관 '!X162+'유성 배수관 '!X162+'대덕 배수관 '!X162</f>
        <v>0</v>
      </c>
      <c r="Y162" s="1020">
        <f>'동부 배수관 '!Y162+'중부 배수관'!Y162+'서부 배수관 '!Y162+'유성 배수관 '!Y162+'대덕 배수관 '!Y162</f>
        <v>0</v>
      </c>
      <c r="Z162" s="1020">
        <f>'동부 배수관 '!Z162+'중부 배수관'!Z162+'서부 배수관 '!Z162+'유성 배수관 '!Z162+'대덕 배수관 '!Z162</f>
        <v>0</v>
      </c>
      <c r="AA162" s="1020">
        <f>'동부 배수관 '!AA162+'중부 배수관'!AA162+'서부 배수관 '!AA162+'유성 배수관 '!AA162+'대덕 배수관 '!AA162</f>
        <v>0</v>
      </c>
      <c r="AB162" s="1020">
        <f>'동부 배수관 '!AB162+'중부 배수관'!AB162+'서부 배수관 '!AB162+'유성 배수관 '!AB162+'대덕 배수관 '!AB162</f>
        <v>0</v>
      </c>
      <c r="AC162" s="1020">
        <f>'동부 배수관 '!AC162+'중부 배수관'!AC162+'서부 배수관 '!AC162+'유성 배수관 '!AC162+'대덕 배수관 '!AC162</f>
        <v>0</v>
      </c>
      <c r="AD162" s="1020">
        <f>'동부 배수관 '!AD162+'중부 배수관'!AD162+'서부 배수관 '!AD162+'유성 배수관 '!AD162+'대덕 배수관 '!AD162</f>
        <v>0</v>
      </c>
      <c r="AE162" s="1020">
        <f>'동부 배수관 '!AE162+'중부 배수관'!AE162+'서부 배수관 '!AE162+'유성 배수관 '!AE162+'대덕 배수관 '!AE162</f>
        <v>0</v>
      </c>
      <c r="AF162" s="1020">
        <f>'동부 배수관 '!AF162+'중부 배수관'!AF162+'서부 배수관 '!AF162+'유성 배수관 '!AF162+'대덕 배수관 '!AF162</f>
        <v>0</v>
      </c>
      <c r="AG162" s="1020">
        <f>'동부 배수관 '!AG162+'중부 배수관'!AG162+'서부 배수관 '!AG162+'유성 배수관 '!AG162+'대덕 배수관 '!AG162</f>
        <v>0</v>
      </c>
      <c r="AH162" s="1020">
        <f>'동부 배수관 '!AH162+'중부 배수관'!AH162+'서부 배수관 '!AH162+'유성 배수관 '!AH162+'대덕 배수관 '!AH162</f>
        <v>0</v>
      </c>
      <c r="AI162" s="1020">
        <f>'동부 배수관 '!AI162+'중부 배수관'!AI162+'서부 배수관 '!AI162+'유성 배수관 '!AI162+'대덕 배수관 '!AI162</f>
        <v>0</v>
      </c>
      <c r="AJ162" s="1020">
        <f>'동부 배수관 '!AJ162+'중부 배수관'!AJ162+'서부 배수관 '!AJ162+'유성 배수관 '!AJ162+'대덕 배수관 '!AJ162</f>
        <v>0</v>
      </c>
      <c r="AK162" s="1020">
        <f>'동부 배수관 '!AK162+'중부 배수관'!AK162+'서부 배수관 '!AK162+'유성 배수관 '!AK162+'대덕 배수관 '!AK162</f>
        <v>0</v>
      </c>
    </row>
    <row r="163" spans="1:37" s="104" customFormat="1" ht="20.25" customHeight="1" x14ac:dyDescent="0.15">
      <c r="A163" s="3106"/>
      <c r="B163" s="1017" t="s">
        <v>284</v>
      </c>
      <c r="C163" s="1019">
        <f t="shared" si="46"/>
        <v>0</v>
      </c>
      <c r="D163" s="1020">
        <f>'동부 배수관 '!D163+'중부 배수관'!D163+'서부 배수관 '!D163+'유성 배수관 '!D163+'대덕 배수관 '!D163</f>
        <v>0</v>
      </c>
      <c r="E163" s="1020">
        <f>'동부 배수관 '!E163+'중부 배수관'!E163+'서부 배수관 '!E163+'유성 배수관 '!E163+'대덕 배수관 '!E163</f>
        <v>0</v>
      </c>
      <c r="F163" s="1020">
        <f>'동부 배수관 '!F163+'중부 배수관'!F163+'서부 배수관 '!F163+'유성 배수관 '!F163+'대덕 배수관 '!F163</f>
        <v>0</v>
      </c>
      <c r="G163" s="1020">
        <f>'동부 배수관 '!G163+'중부 배수관'!G163+'서부 배수관 '!G163+'유성 배수관 '!G163+'대덕 배수관 '!G163</f>
        <v>0</v>
      </c>
      <c r="H163" s="1020">
        <f>'동부 배수관 '!H163+'중부 배수관'!H163+'서부 배수관 '!H163+'유성 배수관 '!H163+'대덕 배수관 '!H163</f>
        <v>0</v>
      </c>
      <c r="I163" s="1020">
        <f>'동부 배수관 '!I163+'중부 배수관'!I163+'서부 배수관 '!I163+'유성 배수관 '!I163+'대덕 배수관 '!I163</f>
        <v>0</v>
      </c>
      <c r="J163" s="1020">
        <f>'동부 배수관 '!J163+'중부 배수관'!J163+'서부 배수관 '!J163+'유성 배수관 '!J163+'대덕 배수관 '!J163</f>
        <v>0</v>
      </c>
      <c r="K163" s="1020">
        <f>'동부 배수관 '!K163+'중부 배수관'!K163+'서부 배수관 '!K163+'유성 배수관 '!K163+'대덕 배수관 '!K163</f>
        <v>0</v>
      </c>
      <c r="L163" s="1020">
        <f>'동부 배수관 '!L163+'중부 배수관'!L163+'서부 배수관 '!L163+'유성 배수관 '!L163+'대덕 배수관 '!L163</f>
        <v>0</v>
      </c>
      <c r="M163" s="1020">
        <f>'동부 배수관 '!M163+'중부 배수관'!M163+'서부 배수관 '!M163+'유성 배수관 '!M163+'대덕 배수관 '!M163</f>
        <v>0</v>
      </c>
      <c r="N163" s="1020">
        <f>'동부 배수관 '!N163+'중부 배수관'!N163+'서부 배수관 '!N163+'유성 배수관 '!N163+'대덕 배수관 '!N163</f>
        <v>0</v>
      </c>
      <c r="O163" s="1020">
        <f>'동부 배수관 '!O163+'중부 배수관'!O163+'서부 배수관 '!O163+'유성 배수관 '!O163+'대덕 배수관 '!O163</f>
        <v>0</v>
      </c>
      <c r="P163" s="1020">
        <f>'동부 배수관 '!P163+'중부 배수관'!P163+'서부 배수관 '!P163+'유성 배수관 '!P163+'대덕 배수관 '!P163</f>
        <v>0</v>
      </c>
      <c r="Q163" s="1020">
        <f>'동부 배수관 '!Q163+'중부 배수관'!Q163+'서부 배수관 '!Q163+'유성 배수관 '!Q163+'대덕 배수관 '!Q163</f>
        <v>0</v>
      </c>
      <c r="R163" s="1020">
        <f>'동부 배수관 '!R163+'중부 배수관'!R163+'서부 배수관 '!R163+'유성 배수관 '!R163+'대덕 배수관 '!R163</f>
        <v>0</v>
      </c>
      <c r="S163" s="1020">
        <f>'동부 배수관 '!S163+'중부 배수관'!S163+'서부 배수관 '!S163+'유성 배수관 '!S163+'대덕 배수관 '!S163</f>
        <v>0</v>
      </c>
      <c r="T163" s="1020">
        <f>'동부 배수관 '!T163+'중부 배수관'!T163+'서부 배수관 '!T163+'유성 배수관 '!T163+'대덕 배수관 '!T163</f>
        <v>0</v>
      </c>
      <c r="U163" s="1020">
        <f>'동부 배수관 '!U163+'중부 배수관'!U163+'서부 배수관 '!U163+'유성 배수관 '!U163+'대덕 배수관 '!U163</f>
        <v>0</v>
      </c>
      <c r="V163" s="1020">
        <f>'동부 배수관 '!V163+'중부 배수관'!V163+'서부 배수관 '!V163+'유성 배수관 '!V163+'대덕 배수관 '!V163</f>
        <v>0</v>
      </c>
      <c r="W163" s="1020">
        <f>'동부 배수관 '!W163+'중부 배수관'!W163+'서부 배수관 '!W163+'유성 배수관 '!W163+'대덕 배수관 '!W163</f>
        <v>0</v>
      </c>
      <c r="X163" s="1020">
        <f>'동부 배수관 '!X163+'중부 배수관'!X163+'서부 배수관 '!X163+'유성 배수관 '!X163+'대덕 배수관 '!X163</f>
        <v>0</v>
      </c>
      <c r="Y163" s="1020">
        <f>'동부 배수관 '!Y163+'중부 배수관'!Y163+'서부 배수관 '!Y163+'유성 배수관 '!Y163+'대덕 배수관 '!Y163</f>
        <v>0</v>
      </c>
      <c r="Z163" s="1020">
        <f>'동부 배수관 '!Z163+'중부 배수관'!Z163+'서부 배수관 '!Z163+'유성 배수관 '!Z163+'대덕 배수관 '!Z163</f>
        <v>0</v>
      </c>
      <c r="AA163" s="1020">
        <f>'동부 배수관 '!AA163+'중부 배수관'!AA163+'서부 배수관 '!AA163+'유성 배수관 '!AA163+'대덕 배수관 '!AA163</f>
        <v>0</v>
      </c>
      <c r="AB163" s="1020">
        <f>'동부 배수관 '!AB163+'중부 배수관'!AB163+'서부 배수관 '!AB163+'유성 배수관 '!AB163+'대덕 배수관 '!AB163</f>
        <v>0</v>
      </c>
      <c r="AC163" s="1020">
        <f>'동부 배수관 '!AC163+'중부 배수관'!AC163+'서부 배수관 '!AC163+'유성 배수관 '!AC163+'대덕 배수관 '!AC163</f>
        <v>0</v>
      </c>
      <c r="AD163" s="1020">
        <f>'동부 배수관 '!AD163+'중부 배수관'!AD163+'서부 배수관 '!AD163+'유성 배수관 '!AD163+'대덕 배수관 '!AD163</f>
        <v>0</v>
      </c>
      <c r="AE163" s="1020">
        <f>'동부 배수관 '!AE163+'중부 배수관'!AE163+'서부 배수관 '!AE163+'유성 배수관 '!AE163+'대덕 배수관 '!AE163</f>
        <v>0</v>
      </c>
      <c r="AF163" s="1020">
        <f>'동부 배수관 '!AF163+'중부 배수관'!AF163+'서부 배수관 '!AF163+'유성 배수관 '!AF163+'대덕 배수관 '!AF163</f>
        <v>0</v>
      </c>
      <c r="AG163" s="1020">
        <f>'동부 배수관 '!AG163+'중부 배수관'!AG163+'서부 배수관 '!AG163+'유성 배수관 '!AG163+'대덕 배수관 '!AG163</f>
        <v>0</v>
      </c>
      <c r="AH163" s="1020">
        <f>'동부 배수관 '!AH163+'중부 배수관'!AH163+'서부 배수관 '!AH163+'유성 배수관 '!AH163+'대덕 배수관 '!AH163</f>
        <v>0</v>
      </c>
      <c r="AI163" s="1020">
        <f>'동부 배수관 '!AI163+'중부 배수관'!AI163+'서부 배수관 '!AI163+'유성 배수관 '!AI163+'대덕 배수관 '!AI163</f>
        <v>0</v>
      </c>
      <c r="AJ163" s="1020">
        <f>'동부 배수관 '!AJ163+'중부 배수관'!AJ163+'서부 배수관 '!AJ163+'유성 배수관 '!AJ163+'대덕 배수관 '!AJ163</f>
        <v>0</v>
      </c>
      <c r="AK163" s="1020">
        <f>'동부 배수관 '!AK163+'중부 배수관'!AK163+'서부 배수관 '!AK163+'유성 배수관 '!AK163+'대덕 배수관 '!AK163</f>
        <v>0</v>
      </c>
    </row>
    <row r="164" spans="1:37" s="104" customFormat="1" ht="20.25" customHeight="1" x14ac:dyDescent="0.15">
      <c r="A164" s="3106"/>
      <c r="B164" s="1015" t="s">
        <v>847</v>
      </c>
      <c r="C164" s="1019">
        <f t="shared" si="46"/>
        <v>0</v>
      </c>
      <c r="D164" s="1020">
        <f>'동부 배수관 '!D164+'중부 배수관'!D164+'서부 배수관 '!D164+'유성 배수관 '!D164+'대덕 배수관 '!D164</f>
        <v>0</v>
      </c>
      <c r="E164" s="1020">
        <f>'동부 배수관 '!E164+'중부 배수관'!E164+'서부 배수관 '!E164+'유성 배수관 '!E164+'대덕 배수관 '!E164</f>
        <v>0</v>
      </c>
      <c r="F164" s="1020">
        <f>'동부 배수관 '!F164+'중부 배수관'!F164+'서부 배수관 '!F164+'유성 배수관 '!F164+'대덕 배수관 '!F164</f>
        <v>0</v>
      </c>
      <c r="G164" s="1020">
        <f>'동부 배수관 '!G164+'중부 배수관'!G164+'서부 배수관 '!G164+'유성 배수관 '!G164+'대덕 배수관 '!G164</f>
        <v>0</v>
      </c>
      <c r="H164" s="1020">
        <f>'동부 배수관 '!H164+'중부 배수관'!H164+'서부 배수관 '!H164+'유성 배수관 '!H164+'대덕 배수관 '!H164</f>
        <v>0</v>
      </c>
      <c r="I164" s="1020">
        <f>'동부 배수관 '!I164+'중부 배수관'!I164+'서부 배수관 '!I164+'유성 배수관 '!I164+'대덕 배수관 '!I164</f>
        <v>0</v>
      </c>
      <c r="J164" s="1020">
        <f>'동부 배수관 '!J164+'중부 배수관'!J164+'서부 배수관 '!J164+'유성 배수관 '!J164+'대덕 배수관 '!J164</f>
        <v>0</v>
      </c>
      <c r="K164" s="1020">
        <f>'동부 배수관 '!K164+'중부 배수관'!K164+'서부 배수관 '!K164+'유성 배수관 '!K164+'대덕 배수관 '!K164</f>
        <v>0</v>
      </c>
      <c r="L164" s="1020">
        <f>'동부 배수관 '!L164+'중부 배수관'!L164+'서부 배수관 '!L164+'유성 배수관 '!L164+'대덕 배수관 '!L164</f>
        <v>0</v>
      </c>
      <c r="M164" s="1020">
        <f>'동부 배수관 '!M164+'중부 배수관'!M164+'서부 배수관 '!M164+'유성 배수관 '!M164+'대덕 배수관 '!M164</f>
        <v>0</v>
      </c>
      <c r="N164" s="1020">
        <f>'동부 배수관 '!N164+'중부 배수관'!N164+'서부 배수관 '!N164+'유성 배수관 '!N164+'대덕 배수관 '!N164</f>
        <v>0</v>
      </c>
      <c r="O164" s="1020">
        <f>'동부 배수관 '!O164+'중부 배수관'!O164+'서부 배수관 '!O164+'유성 배수관 '!O164+'대덕 배수관 '!O164</f>
        <v>0</v>
      </c>
      <c r="P164" s="1020">
        <f>'동부 배수관 '!P164+'중부 배수관'!P164+'서부 배수관 '!P164+'유성 배수관 '!P164+'대덕 배수관 '!P164</f>
        <v>0</v>
      </c>
      <c r="Q164" s="1020">
        <f>'동부 배수관 '!Q164+'중부 배수관'!Q164+'서부 배수관 '!Q164+'유성 배수관 '!Q164+'대덕 배수관 '!Q164</f>
        <v>0</v>
      </c>
      <c r="R164" s="1020">
        <f>'동부 배수관 '!R164+'중부 배수관'!R164+'서부 배수관 '!R164+'유성 배수관 '!R164+'대덕 배수관 '!R164</f>
        <v>0</v>
      </c>
      <c r="S164" s="1020">
        <f>'동부 배수관 '!S164+'중부 배수관'!S164+'서부 배수관 '!S164+'유성 배수관 '!S164+'대덕 배수관 '!S164</f>
        <v>0</v>
      </c>
      <c r="T164" s="1020">
        <f>'동부 배수관 '!T164+'중부 배수관'!T164+'서부 배수관 '!T164+'유성 배수관 '!T164+'대덕 배수관 '!T164</f>
        <v>0</v>
      </c>
      <c r="U164" s="1020">
        <f>'동부 배수관 '!U164+'중부 배수관'!U164+'서부 배수관 '!U164+'유성 배수관 '!U164+'대덕 배수관 '!U164</f>
        <v>0</v>
      </c>
      <c r="V164" s="1020">
        <f>'동부 배수관 '!V164+'중부 배수관'!V164+'서부 배수관 '!V164+'유성 배수관 '!V164+'대덕 배수관 '!V164</f>
        <v>0</v>
      </c>
      <c r="W164" s="1020">
        <f>'동부 배수관 '!W164+'중부 배수관'!W164+'서부 배수관 '!W164+'유성 배수관 '!W164+'대덕 배수관 '!W164</f>
        <v>0</v>
      </c>
      <c r="X164" s="1020">
        <f>'동부 배수관 '!X164+'중부 배수관'!X164+'서부 배수관 '!X164+'유성 배수관 '!X164+'대덕 배수관 '!X164</f>
        <v>0</v>
      </c>
      <c r="Y164" s="1020">
        <f>'동부 배수관 '!Y164+'중부 배수관'!Y164+'서부 배수관 '!Y164+'유성 배수관 '!Y164+'대덕 배수관 '!Y164</f>
        <v>0</v>
      </c>
      <c r="Z164" s="1020">
        <f>'동부 배수관 '!Z164+'중부 배수관'!Z164+'서부 배수관 '!Z164+'유성 배수관 '!Z164+'대덕 배수관 '!Z164</f>
        <v>0</v>
      </c>
      <c r="AA164" s="1020">
        <f>'동부 배수관 '!AA164+'중부 배수관'!AA164+'서부 배수관 '!AA164+'유성 배수관 '!AA164+'대덕 배수관 '!AA164</f>
        <v>0</v>
      </c>
      <c r="AB164" s="1020">
        <f>'동부 배수관 '!AB164+'중부 배수관'!AB164+'서부 배수관 '!AB164+'유성 배수관 '!AB164+'대덕 배수관 '!AB164</f>
        <v>0</v>
      </c>
      <c r="AC164" s="1020">
        <f>'동부 배수관 '!AC164+'중부 배수관'!AC164+'서부 배수관 '!AC164+'유성 배수관 '!AC164+'대덕 배수관 '!AC164</f>
        <v>0</v>
      </c>
      <c r="AD164" s="1020">
        <f>'동부 배수관 '!AD164+'중부 배수관'!AD164+'서부 배수관 '!AD164+'유성 배수관 '!AD164+'대덕 배수관 '!AD164</f>
        <v>0</v>
      </c>
      <c r="AE164" s="1020">
        <f>'동부 배수관 '!AE164+'중부 배수관'!AE164+'서부 배수관 '!AE164+'유성 배수관 '!AE164+'대덕 배수관 '!AE164</f>
        <v>0</v>
      </c>
      <c r="AF164" s="1020">
        <f>'동부 배수관 '!AF164+'중부 배수관'!AF164+'서부 배수관 '!AF164+'유성 배수관 '!AF164+'대덕 배수관 '!AF164</f>
        <v>0</v>
      </c>
      <c r="AG164" s="1020">
        <f>'동부 배수관 '!AG164+'중부 배수관'!AG164+'서부 배수관 '!AG164+'유성 배수관 '!AG164+'대덕 배수관 '!AG164</f>
        <v>0</v>
      </c>
      <c r="AH164" s="1020">
        <f>'동부 배수관 '!AH164+'중부 배수관'!AH164+'서부 배수관 '!AH164+'유성 배수관 '!AH164+'대덕 배수관 '!AH164</f>
        <v>0</v>
      </c>
      <c r="AI164" s="1020">
        <f>'동부 배수관 '!AI164+'중부 배수관'!AI164+'서부 배수관 '!AI164+'유성 배수관 '!AI164+'대덕 배수관 '!AI164</f>
        <v>0</v>
      </c>
      <c r="AJ164" s="1020">
        <f>'동부 배수관 '!AJ164+'중부 배수관'!AJ164+'서부 배수관 '!AJ164+'유성 배수관 '!AJ164+'대덕 배수관 '!AJ164</f>
        <v>0</v>
      </c>
      <c r="AK164" s="1020">
        <f>'동부 배수관 '!AK164+'중부 배수관'!AK164+'서부 배수관 '!AK164+'유성 배수관 '!AK164+'대덕 배수관 '!AK164</f>
        <v>0</v>
      </c>
    </row>
    <row r="165" spans="1:37" s="104" customFormat="1" ht="20.25" customHeight="1" x14ac:dyDescent="0.15">
      <c r="A165" s="3106"/>
      <c r="B165" s="1018" t="s">
        <v>1084</v>
      </c>
      <c r="C165" s="1019">
        <f t="shared" si="46"/>
        <v>0</v>
      </c>
      <c r="D165" s="1020">
        <f>'동부 배수관 '!D165+'중부 배수관'!D165+'서부 배수관 '!D165+'유성 배수관 '!D165+'대덕 배수관 '!D165</f>
        <v>0</v>
      </c>
      <c r="E165" s="1020">
        <f>'동부 배수관 '!E165+'중부 배수관'!E165+'서부 배수관 '!E165+'유성 배수관 '!E165+'대덕 배수관 '!E165</f>
        <v>0</v>
      </c>
      <c r="F165" s="1020">
        <f>'동부 배수관 '!F165+'중부 배수관'!F165+'서부 배수관 '!F165+'유성 배수관 '!F165+'대덕 배수관 '!F165</f>
        <v>0</v>
      </c>
      <c r="G165" s="1020">
        <f>'동부 배수관 '!G165+'중부 배수관'!G165+'서부 배수관 '!G165+'유성 배수관 '!G165+'대덕 배수관 '!G165</f>
        <v>0</v>
      </c>
      <c r="H165" s="1020">
        <f>'동부 배수관 '!H165+'중부 배수관'!H165+'서부 배수관 '!H165+'유성 배수관 '!H165+'대덕 배수관 '!H165</f>
        <v>0</v>
      </c>
      <c r="I165" s="1020">
        <f>'동부 배수관 '!I165+'중부 배수관'!I165+'서부 배수관 '!I165+'유성 배수관 '!I165+'대덕 배수관 '!I165</f>
        <v>0</v>
      </c>
      <c r="J165" s="1020">
        <f>'동부 배수관 '!J165+'중부 배수관'!J165+'서부 배수관 '!J165+'유성 배수관 '!J165+'대덕 배수관 '!J165</f>
        <v>0</v>
      </c>
      <c r="K165" s="1020">
        <f>'동부 배수관 '!K165+'중부 배수관'!K165+'서부 배수관 '!K165+'유성 배수관 '!K165+'대덕 배수관 '!K165</f>
        <v>0</v>
      </c>
      <c r="L165" s="1020">
        <f>'동부 배수관 '!L165+'중부 배수관'!L165+'서부 배수관 '!L165+'유성 배수관 '!L165+'대덕 배수관 '!L165</f>
        <v>0</v>
      </c>
      <c r="M165" s="1020">
        <f>'동부 배수관 '!M165+'중부 배수관'!M165+'서부 배수관 '!M165+'유성 배수관 '!M165+'대덕 배수관 '!M165</f>
        <v>0</v>
      </c>
      <c r="N165" s="1020">
        <f>'동부 배수관 '!N165+'중부 배수관'!N165+'서부 배수관 '!N165+'유성 배수관 '!N165+'대덕 배수관 '!N165</f>
        <v>0</v>
      </c>
      <c r="O165" s="1020">
        <f>'동부 배수관 '!O165+'중부 배수관'!O165+'서부 배수관 '!O165+'유성 배수관 '!O165+'대덕 배수관 '!O165</f>
        <v>0</v>
      </c>
      <c r="P165" s="1020">
        <f>'동부 배수관 '!P165+'중부 배수관'!P165+'서부 배수관 '!P165+'유성 배수관 '!P165+'대덕 배수관 '!P165</f>
        <v>0</v>
      </c>
      <c r="Q165" s="1020">
        <f>'동부 배수관 '!Q165+'중부 배수관'!Q165+'서부 배수관 '!Q165+'유성 배수관 '!Q165+'대덕 배수관 '!Q165</f>
        <v>0</v>
      </c>
      <c r="R165" s="1020">
        <f>'동부 배수관 '!R165+'중부 배수관'!R165+'서부 배수관 '!R165+'유성 배수관 '!R165+'대덕 배수관 '!R165</f>
        <v>0</v>
      </c>
      <c r="S165" s="1020">
        <f>'동부 배수관 '!S165+'중부 배수관'!S165+'서부 배수관 '!S165+'유성 배수관 '!S165+'대덕 배수관 '!S165</f>
        <v>0</v>
      </c>
      <c r="T165" s="1020">
        <f>'동부 배수관 '!T165+'중부 배수관'!T165+'서부 배수관 '!T165+'유성 배수관 '!T165+'대덕 배수관 '!T165</f>
        <v>0</v>
      </c>
      <c r="U165" s="1020">
        <f>'동부 배수관 '!U165+'중부 배수관'!U165+'서부 배수관 '!U165+'유성 배수관 '!U165+'대덕 배수관 '!U165</f>
        <v>0</v>
      </c>
      <c r="V165" s="1020">
        <f>'동부 배수관 '!V165+'중부 배수관'!V165+'서부 배수관 '!V165+'유성 배수관 '!V165+'대덕 배수관 '!V165</f>
        <v>0</v>
      </c>
      <c r="W165" s="1020">
        <f>'동부 배수관 '!W165+'중부 배수관'!W165+'서부 배수관 '!W165+'유성 배수관 '!W165+'대덕 배수관 '!W165</f>
        <v>0</v>
      </c>
      <c r="X165" s="1020">
        <f>'동부 배수관 '!X165+'중부 배수관'!X165+'서부 배수관 '!X165+'유성 배수관 '!X165+'대덕 배수관 '!X165</f>
        <v>0</v>
      </c>
      <c r="Y165" s="1020">
        <f>'동부 배수관 '!Y165+'중부 배수관'!Y165+'서부 배수관 '!Y165+'유성 배수관 '!Y165+'대덕 배수관 '!Y165</f>
        <v>0</v>
      </c>
      <c r="Z165" s="1020">
        <f>'동부 배수관 '!Z165+'중부 배수관'!Z165+'서부 배수관 '!Z165+'유성 배수관 '!Z165+'대덕 배수관 '!Z165</f>
        <v>0</v>
      </c>
      <c r="AA165" s="1020">
        <f>'동부 배수관 '!AA165+'중부 배수관'!AA165+'서부 배수관 '!AA165+'유성 배수관 '!AA165+'대덕 배수관 '!AA165</f>
        <v>0</v>
      </c>
      <c r="AB165" s="1020">
        <f>'동부 배수관 '!AB165+'중부 배수관'!AB165+'서부 배수관 '!AB165+'유성 배수관 '!AB165+'대덕 배수관 '!AB165</f>
        <v>0</v>
      </c>
      <c r="AC165" s="1020">
        <f>'동부 배수관 '!AC165+'중부 배수관'!AC165+'서부 배수관 '!AC165+'유성 배수관 '!AC165+'대덕 배수관 '!AC165</f>
        <v>0</v>
      </c>
      <c r="AD165" s="1020">
        <f>'동부 배수관 '!AD165+'중부 배수관'!AD165+'서부 배수관 '!AD165+'유성 배수관 '!AD165+'대덕 배수관 '!AD165</f>
        <v>0</v>
      </c>
      <c r="AE165" s="1020">
        <f>'동부 배수관 '!AE165+'중부 배수관'!AE165+'서부 배수관 '!AE165+'유성 배수관 '!AE165+'대덕 배수관 '!AE165</f>
        <v>0</v>
      </c>
      <c r="AF165" s="1020">
        <f>'동부 배수관 '!AF165+'중부 배수관'!AF165+'서부 배수관 '!AF165+'유성 배수관 '!AF165+'대덕 배수관 '!AF165</f>
        <v>0</v>
      </c>
      <c r="AG165" s="1020">
        <f>'동부 배수관 '!AG165+'중부 배수관'!AG165+'서부 배수관 '!AG165+'유성 배수관 '!AG165+'대덕 배수관 '!AG165</f>
        <v>0</v>
      </c>
      <c r="AH165" s="1020">
        <f>'동부 배수관 '!AH165+'중부 배수관'!AH165+'서부 배수관 '!AH165+'유성 배수관 '!AH165+'대덕 배수관 '!AH165</f>
        <v>0</v>
      </c>
      <c r="AI165" s="1020">
        <f>'동부 배수관 '!AI165+'중부 배수관'!AI165+'서부 배수관 '!AI165+'유성 배수관 '!AI165+'대덕 배수관 '!AI165</f>
        <v>0</v>
      </c>
      <c r="AJ165" s="1020">
        <f>'동부 배수관 '!AJ165+'중부 배수관'!AJ165+'서부 배수관 '!AJ165+'유성 배수관 '!AJ165+'대덕 배수관 '!AJ165</f>
        <v>0</v>
      </c>
      <c r="AK165" s="1020">
        <f>'동부 배수관 '!AK165+'중부 배수관'!AK165+'서부 배수관 '!AK165+'유성 배수관 '!AK165+'대덕 배수관 '!AK165</f>
        <v>0</v>
      </c>
    </row>
    <row r="166" spans="1:37" s="104" customFormat="1" ht="30" customHeight="1" x14ac:dyDescent="0.15">
      <c r="A166" s="1022">
        <v>1350</v>
      </c>
      <c r="B166" s="867" t="s">
        <v>345</v>
      </c>
      <c r="C166" s="604">
        <f>SUM(D166:AK166)</f>
        <v>4593.9399999999996</v>
      </c>
      <c r="D166" s="1020">
        <f>'동부 배수관 '!D166+'중부 배수관'!D166+'서부 배수관 '!D166+'유성 배수관 '!D166+'대덕 배수관 '!D166</f>
        <v>0</v>
      </c>
      <c r="E166" s="1020">
        <f>'동부 배수관 '!E166+'중부 배수관'!E166+'서부 배수관 '!E166+'유성 배수관 '!R166+'대덕 배수관 '!E166</f>
        <v>0</v>
      </c>
      <c r="F166" s="1020">
        <f>'동부 배수관 '!F166+'중부 배수관'!F166+'서부 배수관 '!F166+'유성 배수관 '!S166+'대덕 배수관 '!F166</f>
        <v>2280.1999999999998</v>
      </c>
      <c r="G166" s="1020">
        <f>'동부 배수관 '!G166+'중부 배수관'!G166+'서부 배수관 '!G166+'유성 배수관 '!T166+'대덕 배수관 '!G166</f>
        <v>0</v>
      </c>
      <c r="H166" s="1020">
        <f>'동부 배수관 '!H166+'중부 배수관'!H166+'서부 배수관 '!H166+'유성 배수관 '!U166+'대덕 배수관 '!H166</f>
        <v>0</v>
      </c>
      <c r="I166" s="1020">
        <f>'동부 배수관 '!I166+'중부 배수관'!I166+'서부 배수관 '!I166+'유성 배수관 '!V166+'대덕 배수관 '!I166</f>
        <v>0</v>
      </c>
      <c r="J166" s="1020">
        <f>'동부 배수관 '!J166+'중부 배수관'!J166+'서부 배수관 '!J166+'유성 배수관 '!W166+'대덕 배수관 '!J166</f>
        <v>0</v>
      </c>
      <c r="K166" s="1020">
        <f>'동부 배수관 '!K166+'중부 배수관'!K166+'서부 배수관 '!K166+'유성 배수관 '!X166+'대덕 배수관 '!K166</f>
        <v>0</v>
      </c>
      <c r="L166" s="1020">
        <f>'동부 배수관 '!L166+'중부 배수관'!L166+'서부 배수관 '!L166+'유성 배수관 '!Y166+'대덕 배수관 '!L166</f>
        <v>0</v>
      </c>
      <c r="M166" s="1020">
        <f>'동부 배수관 '!M166+'중부 배수관'!M166+'서부 배수관 '!M166+'유성 배수관 '!Z166+'대덕 배수관 '!M166</f>
        <v>366.28</v>
      </c>
      <c r="N166" s="1020">
        <f>'동부 배수관 '!N166+'중부 배수관'!N166+'서부 배수관 '!N166+'유성 배수관 '!AA166+'대덕 배수관 '!N166</f>
        <v>0</v>
      </c>
      <c r="O166" s="1020">
        <f>'동부 배수관 '!O166+'중부 배수관'!O166+'서부 배수관 '!O166+'유성 배수관 '!AB166+'대덕 배수관 '!O166</f>
        <v>0</v>
      </c>
      <c r="P166" s="1020">
        <f>'동부 배수관 '!P166+'중부 배수관'!P166+'서부 배수관 '!P166+'유성 배수관 '!AC166+'대덕 배수관 '!P166</f>
        <v>681.47</v>
      </c>
      <c r="Q166" s="1020">
        <f>'동부 배수관 '!Q166+'중부 배수관'!Q166+'서부 배수관 '!Q166+'유성 배수관 '!AD166+'대덕 배수관 '!Q166</f>
        <v>0</v>
      </c>
      <c r="R166" s="1020">
        <f>'동부 배수관 '!R166+'중부 배수관'!R166+'서부 배수관 '!R166+'유성 배수관 '!AE166+'대덕 배수관 '!R166</f>
        <v>1.81</v>
      </c>
      <c r="S166" s="1020">
        <f>'동부 배수관 '!S166+'중부 배수관'!S166+'서부 배수관 '!S166+'유성 배수관 '!AF166+'대덕 배수관 '!S166</f>
        <v>0</v>
      </c>
      <c r="T166" s="1020">
        <f>'동부 배수관 '!T166+'중부 배수관'!T166+'서부 배수관 '!T166+'유성 배수관 '!AG166+'대덕 배수관 '!T166</f>
        <v>0.3</v>
      </c>
      <c r="U166" s="1020">
        <f>'동부 배수관 '!U166+'중부 배수관'!U166+'서부 배수관 '!U166+'유성 배수관 '!AH166+'대덕 배수관 '!U166</f>
        <v>153.26</v>
      </c>
      <c r="V166" s="1020">
        <f>'동부 배수관 '!V166+'중부 배수관'!V166+'서부 배수관 '!V166+'유성 배수관 '!AI166+'대덕 배수관 '!V166</f>
        <v>0</v>
      </c>
      <c r="W166" s="1020">
        <f>'동부 배수관 '!W166+'중부 배수관'!W166+'서부 배수관 '!W166+'유성 배수관 '!AJ166+'대덕 배수관 '!W166</f>
        <v>0</v>
      </c>
      <c r="X166" s="1020">
        <f>'동부 배수관 '!X166+'중부 배수관'!X166+'서부 배수관 '!X166+'유성 배수관 '!AK166+'대덕 배수관 '!X166</f>
        <v>0</v>
      </c>
      <c r="Y166" s="1020">
        <f>'동부 배수관 '!Y166+'중부 배수관'!Y166+'서부 배수관 '!Y166+'유성 배수관 '!AL166+'대덕 배수관 '!Y166</f>
        <v>0</v>
      </c>
      <c r="Z166" s="1020">
        <f>'동부 배수관 '!Z166+'중부 배수관'!Z166+'서부 배수관 '!Z166+'유성 배수관 '!AM166+'대덕 배수관 '!Z166</f>
        <v>0</v>
      </c>
      <c r="AA166" s="1020">
        <f>'동부 배수관 '!AA166+'중부 배수관'!AA166+'서부 배수관 '!AA166+'유성 배수관 '!AN166+'대덕 배수관 '!AA166</f>
        <v>0</v>
      </c>
      <c r="AB166" s="1020">
        <f>'동부 배수관 '!AB166+'중부 배수관'!AB166+'서부 배수관 '!AB166+'유성 배수관 '!AO166+'대덕 배수관 '!AB166</f>
        <v>0</v>
      </c>
      <c r="AC166" s="1020">
        <f>'동부 배수관 '!AC166+'중부 배수관'!AC166+'서부 배수관 '!AC166+'유성 배수관 '!AP166+'대덕 배수관 '!AC166</f>
        <v>0</v>
      </c>
      <c r="AD166" s="1020">
        <f>'동부 배수관 '!AD166+'중부 배수관'!AD166+'서부 배수관 '!AD166+'유성 배수관 '!AQ166+'대덕 배수관 '!AD166</f>
        <v>0</v>
      </c>
      <c r="AE166" s="1020">
        <f>'동부 배수관 '!AE166+'중부 배수관'!AE166+'서부 배수관 '!AE166+'유성 배수관 '!AR166+'대덕 배수관 '!AE166</f>
        <v>0</v>
      </c>
      <c r="AF166" s="1020">
        <f>'동부 배수관 '!AF166+'중부 배수관'!AF166+'서부 배수관 '!AF166+'유성 배수관 '!AS166+'대덕 배수관 '!AF166</f>
        <v>0</v>
      </c>
      <c r="AG166" s="1020">
        <f>'동부 배수관 '!AG166+'중부 배수관'!AG166+'서부 배수관 '!AG166+'유성 배수관 '!AT166+'대덕 배수관 '!AG166</f>
        <v>0</v>
      </c>
      <c r="AH166" s="1020">
        <f>'동부 배수관 '!AH166+'중부 배수관'!AH166+'서부 배수관 '!AH166+'유성 배수관 '!AU166+'대덕 배수관 '!AH166</f>
        <v>1110.6199999999999</v>
      </c>
      <c r="AI166" s="1020">
        <f>'동부 배수관 '!AI166+'중부 배수관'!AI166+'서부 배수관 '!AI166+'유성 배수관 '!AV166+'대덕 배수관 '!AI166</f>
        <v>0</v>
      </c>
      <c r="AJ166" s="1020">
        <f>'동부 배수관 '!AJ166+'중부 배수관'!AJ166+'서부 배수관 '!AJ166+'유성 배수관 '!AW166+'대덕 배수관 '!AJ166</f>
        <v>0</v>
      </c>
      <c r="AK166" s="1020">
        <f>'동부 배수관 '!AK166+'중부 배수관'!AK166+'서부 배수관 '!AK166+'유성 배수관 '!AX166+'대덕 배수관 '!AK166</f>
        <v>0</v>
      </c>
    </row>
    <row r="167" spans="1:37" s="104" customFormat="1" ht="30" customHeight="1" x14ac:dyDescent="0.15">
      <c r="A167" s="1022">
        <v>1500</v>
      </c>
      <c r="B167" s="867" t="s">
        <v>345</v>
      </c>
      <c r="C167" s="604">
        <f t="shared" ref="C167:C173" si="47">SUM(D167:AK167)</f>
        <v>1961.36</v>
      </c>
      <c r="D167" s="1020">
        <f>'동부 배수관 '!D167+'중부 배수관'!D167+'서부 배수관 '!D167+'유성 배수관 '!D167+'대덕 배수관 '!D167</f>
        <v>0</v>
      </c>
      <c r="E167" s="1020">
        <f>'동부 배수관 '!E167+'중부 배수관'!E167+'서부 배수관 '!E167+'유성 배수관 '!R167+'대덕 배수관 '!E167</f>
        <v>0</v>
      </c>
      <c r="F167" s="1020">
        <f>'동부 배수관 '!F167+'중부 배수관'!F167+'서부 배수관 '!F167+'유성 배수관 '!S167+'대덕 배수관 '!F167</f>
        <v>0</v>
      </c>
      <c r="G167" s="1020">
        <f>'동부 배수관 '!G167+'중부 배수관'!G167+'서부 배수관 '!G167+'유성 배수관 '!T167+'대덕 배수관 '!G167</f>
        <v>0</v>
      </c>
      <c r="H167" s="1020">
        <f>'동부 배수관 '!H167+'중부 배수관'!H167+'서부 배수관 '!H167+'유성 배수관 '!U167+'대덕 배수관 '!H167</f>
        <v>0</v>
      </c>
      <c r="I167" s="1020">
        <f>'동부 배수관 '!I167+'중부 배수관'!I167+'서부 배수관 '!I167+'유성 배수관 '!V167+'대덕 배수관 '!I167</f>
        <v>0</v>
      </c>
      <c r="J167" s="1020">
        <f>'동부 배수관 '!J167+'중부 배수관'!J167+'서부 배수관 '!J167+'유성 배수관 '!W167+'대덕 배수관 '!J167</f>
        <v>0</v>
      </c>
      <c r="K167" s="1020">
        <f>'동부 배수관 '!K167+'중부 배수관'!K167+'서부 배수관 '!K167+'유성 배수관 '!X167+'대덕 배수관 '!K167</f>
        <v>0</v>
      </c>
      <c r="L167" s="1020">
        <f>'동부 배수관 '!L167+'중부 배수관'!L167+'서부 배수관 '!L167+'유성 배수관 '!Y167+'대덕 배수관 '!L167</f>
        <v>0</v>
      </c>
      <c r="M167" s="1020">
        <f>'동부 배수관 '!M167+'중부 배수관'!M167+'서부 배수관 '!M167+'유성 배수관 '!Z167+'대덕 배수관 '!M167</f>
        <v>976.1</v>
      </c>
      <c r="N167" s="1020">
        <f>'동부 배수관 '!N167+'중부 배수관'!N167+'서부 배수관 '!N167+'유성 배수관 '!AA167+'대덕 배수관 '!N167</f>
        <v>0</v>
      </c>
      <c r="O167" s="1020">
        <f>'동부 배수관 '!O167+'중부 배수관'!O167+'서부 배수관 '!O167+'유성 배수관 '!AB167+'대덕 배수관 '!O167</f>
        <v>970.91</v>
      </c>
      <c r="P167" s="1020">
        <f>'동부 배수관 '!P167+'중부 배수관'!P167+'서부 배수관 '!P167+'유성 배수관 '!AC167+'대덕 배수관 '!P167</f>
        <v>14.35</v>
      </c>
      <c r="Q167" s="1020">
        <f>'동부 배수관 '!Q167+'중부 배수관'!Q167+'서부 배수관 '!Q167+'유성 배수관 '!AD167+'대덕 배수관 '!Q167</f>
        <v>0</v>
      </c>
      <c r="R167" s="1020">
        <f>'동부 배수관 '!R167+'중부 배수관'!R167+'서부 배수관 '!R167+'유성 배수관 '!AE167+'대덕 배수관 '!R167</f>
        <v>0</v>
      </c>
      <c r="S167" s="1020">
        <f>'동부 배수관 '!S167+'중부 배수관'!S167+'서부 배수관 '!S167+'유성 배수관 '!AF167+'대덕 배수관 '!S167</f>
        <v>0</v>
      </c>
      <c r="T167" s="1020">
        <f>'동부 배수관 '!T167+'중부 배수관'!T167+'서부 배수관 '!T167+'유성 배수관 '!AG167+'대덕 배수관 '!T167</f>
        <v>0</v>
      </c>
      <c r="U167" s="1020">
        <f>'동부 배수관 '!U167+'중부 배수관'!U167+'서부 배수관 '!U167+'유성 배수관 '!AH167+'대덕 배수관 '!U167</f>
        <v>0</v>
      </c>
      <c r="V167" s="1020">
        <f>'동부 배수관 '!V167+'중부 배수관'!V167+'서부 배수관 '!V167+'유성 배수관 '!AI167+'대덕 배수관 '!V167</f>
        <v>0</v>
      </c>
      <c r="W167" s="1020">
        <f>'동부 배수관 '!W167+'중부 배수관'!W167+'서부 배수관 '!W167+'유성 배수관 '!AJ167+'대덕 배수관 '!W167</f>
        <v>0</v>
      </c>
      <c r="X167" s="1020">
        <f>'동부 배수관 '!X167+'중부 배수관'!X167+'서부 배수관 '!X167+'유성 배수관 '!AK167+'대덕 배수관 '!X167</f>
        <v>0</v>
      </c>
      <c r="Y167" s="1020">
        <f>'동부 배수관 '!Y167+'중부 배수관'!Y167+'서부 배수관 '!Y167+'유성 배수관 '!AL167+'대덕 배수관 '!Y167</f>
        <v>0</v>
      </c>
      <c r="Z167" s="1020">
        <f>'동부 배수관 '!Z167+'중부 배수관'!Z167+'서부 배수관 '!Z167+'유성 배수관 '!AM167+'대덕 배수관 '!Z167</f>
        <v>0</v>
      </c>
      <c r="AA167" s="1020">
        <f>'동부 배수관 '!AA167+'중부 배수관'!AA167+'서부 배수관 '!AA167+'유성 배수관 '!AN167+'대덕 배수관 '!AA167</f>
        <v>0</v>
      </c>
      <c r="AB167" s="1020">
        <f>'동부 배수관 '!AB167+'중부 배수관'!AB167+'서부 배수관 '!AB167+'유성 배수관 '!AO167+'대덕 배수관 '!AB167</f>
        <v>0</v>
      </c>
      <c r="AC167" s="1020">
        <f>'동부 배수관 '!AC167+'중부 배수관'!AC167+'서부 배수관 '!AC167+'유성 배수관 '!AP167+'대덕 배수관 '!AC167</f>
        <v>0</v>
      </c>
      <c r="AD167" s="1020">
        <f>'동부 배수관 '!AD167+'중부 배수관'!AD167+'서부 배수관 '!AD167+'유성 배수관 '!AQ167+'대덕 배수관 '!AD167</f>
        <v>0</v>
      </c>
      <c r="AE167" s="1020">
        <f>'동부 배수관 '!AE167+'중부 배수관'!AE167+'서부 배수관 '!AE167+'유성 배수관 '!AR167+'대덕 배수관 '!AE167</f>
        <v>0</v>
      </c>
      <c r="AF167" s="1020">
        <f>'동부 배수관 '!AF167+'중부 배수관'!AF167+'서부 배수관 '!AF167+'유성 배수관 '!AS167+'대덕 배수관 '!AF167</f>
        <v>0</v>
      </c>
      <c r="AG167" s="1020">
        <f>'동부 배수관 '!AG167+'중부 배수관'!AG167+'서부 배수관 '!AG167+'유성 배수관 '!AT167+'대덕 배수관 '!AG167</f>
        <v>0</v>
      </c>
      <c r="AH167" s="1020">
        <f>'동부 배수관 '!AH167+'중부 배수관'!AH167+'서부 배수관 '!AH167+'유성 배수관 '!AU167+'대덕 배수관 '!AH167</f>
        <v>0</v>
      </c>
      <c r="AI167" s="1020">
        <f>'동부 배수관 '!AI167+'중부 배수관'!AI167+'서부 배수관 '!AI167+'유성 배수관 '!AV167+'대덕 배수관 '!AI167</f>
        <v>0</v>
      </c>
      <c r="AJ167" s="1020">
        <f>'동부 배수관 '!AJ167+'중부 배수관'!AJ167+'서부 배수관 '!AJ167+'유성 배수관 '!AW167+'대덕 배수관 '!AJ167</f>
        <v>0</v>
      </c>
      <c r="AK167" s="1020">
        <f>'동부 배수관 '!AK167+'중부 배수관'!AK167+'서부 배수관 '!AK167+'유성 배수관 '!AX167+'대덕 배수관 '!AK167</f>
        <v>0</v>
      </c>
    </row>
    <row r="168" spans="1:37" s="104" customFormat="1" ht="30" customHeight="1" x14ac:dyDescent="0.15">
      <c r="A168" s="1022">
        <v>1650</v>
      </c>
      <c r="B168" s="867" t="s">
        <v>345</v>
      </c>
      <c r="C168" s="604">
        <f t="shared" si="47"/>
        <v>12330.11</v>
      </c>
      <c r="D168" s="1020">
        <f>'동부 배수관 '!D168+'중부 배수관'!D168+'서부 배수관 '!D168+'유성 배수관 '!D168+'대덕 배수관 '!D168</f>
        <v>6.8</v>
      </c>
      <c r="E168" s="1020">
        <f>'동부 배수관 '!E168+'중부 배수관'!E168+'서부 배수관 '!E168+'유성 배수관 '!R168+'대덕 배수관 '!E168</f>
        <v>0</v>
      </c>
      <c r="F168" s="1020">
        <f>'동부 배수관 '!F168+'중부 배수관'!F168+'서부 배수관 '!F168+'유성 배수관 '!S168+'대덕 배수관 '!F168</f>
        <v>3497.9700000000003</v>
      </c>
      <c r="G168" s="1020">
        <f>'동부 배수관 '!G168+'중부 배수관'!G168+'서부 배수관 '!G168+'유성 배수관 '!T168+'대덕 배수관 '!G168</f>
        <v>0</v>
      </c>
      <c r="H168" s="1020">
        <f>'동부 배수관 '!H168+'중부 배수관'!H168+'서부 배수관 '!H168+'유성 배수관 '!U168+'대덕 배수관 '!H168</f>
        <v>0</v>
      </c>
      <c r="I168" s="1020">
        <f>'동부 배수관 '!I168+'중부 배수관'!I168+'서부 배수관 '!I168+'유성 배수관 '!V168+'대덕 배수관 '!I168</f>
        <v>0</v>
      </c>
      <c r="J168" s="1020">
        <f>'동부 배수관 '!J168+'중부 배수관'!J168+'서부 배수관 '!J168+'유성 배수관 '!W168+'대덕 배수관 '!J168</f>
        <v>0</v>
      </c>
      <c r="K168" s="1020">
        <f>'동부 배수관 '!K168+'중부 배수관'!K168+'서부 배수관 '!K168+'유성 배수관 '!X168+'대덕 배수관 '!K168</f>
        <v>0</v>
      </c>
      <c r="L168" s="1020">
        <f>'동부 배수관 '!L168+'중부 배수관'!L168+'서부 배수관 '!L168+'유성 배수관 '!Y168+'대덕 배수관 '!L168</f>
        <v>0</v>
      </c>
      <c r="M168" s="1020">
        <f>'동부 배수관 '!M168+'중부 배수관'!M168+'서부 배수관 '!M168+'유성 배수관 '!Z168+'대덕 배수관 '!M168</f>
        <v>0</v>
      </c>
      <c r="N168" s="1020">
        <f>'동부 배수관 '!N168+'중부 배수관'!N168+'서부 배수관 '!N168+'유성 배수관 '!AA168+'대덕 배수관 '!N168</f>
        <v>146.37</v>
      </c>
      <c r="O168" s="1020">
        <f>'동부 배수관 '!O168+'중부 배수관'!O168+'서부 배수관 '!O168+'유성 배수관 '!AB168+'대덕 배수관 '!O168</f>
        <v>0</v>
      </c>
      <c r="P168" s="1020">
        <f>'동부 배수관 '!P168+'중부 배수관'!P168+'서부 배수관 '!P168+'유성 배수관 '!AC168+'대덕 배수관 '!P168</f>
        <v>0</v>
      </c>
      <c r="Q168" s="1020">
        <f>'동부 배수관 '!Q168+'중부 배수관'!Q168+'서부 배수관 '!Q168+'유성 배수관 '!AD168+'대덕 배수관 '!Q168</f>
        <v>192.01</v>
      </c>
      <c r="R168" s="1020">
        <f>'동부 배수관 '!R168+'중부 배수관'!R168+'서부 배수관 '!R168+'유성 배수관 '!AE168+'대덕 배수관 '!R168</f>
        <v>6345.14</v>
      </c>
      <c r="S168" s="1020">
        <f>'동부 배수관 '!S168+'중부 배수관'!S168+'서부 배수관 '!S168+'유성 배수관 '!AF168+'대덕 배수관 '!S168</f>
        <v>0</v>
      </c>
      <c r="T168" s="1020">
        <f>'동부 배수관 '!T168+'중부 배수관'!T168+'서부 배수관 '!T168+'유성 배수관 '!AG168+'대덕 배수관 '!T168</f>
        <v>0</v>
      </c>
      <c r="U168" s="1020">
        <f>'동부 배수관 '!U168+'중부 배수관'!U168+'서부 배수관 '!U168+'유성 배수관 '!AH168+'대덕 배수관 '!U168</f>
        <v>0</v>
      </c>
      <c r="V168" s="1020">
        <f>'동부 배수관 '!V168+'중부 배수관'!V168+'서부 배수관 '!V168+'유성 배수관 '!AI168+'대덕 배수관 '!V168</f>
        <v>0</v>
      </c>
      <c r="W168" s="1020">
        <f>'동부 배수관 '!W168+'중부 배수관'!W168+'서부 배수관 '!W168+'유성 배수관 '!AJ168+'대덕 배수관 '!W168</f>
        <v>0</v>
      </c>
      <c r="X168" s="1020">
        <f>'동부 배수관 '!X168+'중부 배수관'!X168+'서부 배수관 '!X168+'유성 배수관 '!AK168+'대덕 배수관 '!X168</f>
        <v>0</v>
      </c>
      <c r="Y168" s="1020">
        <f>'동부 배수관 '!Y168+'중부 배수관'!Y168+'서부 배수관 '!Y168+'유성 배수관 '!AL168+'대덕 배수관 '!Y168</f>
        <v>0</v>
      </c>
      <c r="Z168" s="1020">
        <f>'동부 배수관 '!Z168+'중부 배수관'!Z168+'서부 배수관 '!Z168+'유성 배수관 '!AM168+'대덕 배수관 '!Z168</f>
        <v>0</v>
      </c>
      <c r="AA168" s="1020">
        <f>'동부 배수관 '!AA168+'중부 배수관'!AA168+'서부 배수관 '!AA168+'유성 배수관 '!AN168+'대덕 배수관 '!AA168</f>
        <v>0</v>
      </c>
      <c r="AB168" s="1020">
        <f>'동부 배수관 '!AB168+'중부 배수관'!AB168+'서부 배수관 '!AB168+'유성 배수관 '!AO168+'대덕 배수관 '!AB168</f>
        <v>0</v>
      </c>
      <c r="AC168" s="1020">
        <f>'동부 배수관 '!AC168+'중부 배수관'!AC168+'서부 배수관 '!AC168+'유성 배수관 '!AP168+'대덕 배수관 '!AC168</f>
        <v>0</v>
      </c>
      <c r="AD168" s="1020">
        <f>'동부 배수관 '!AD168+'중부 배수관'!AD168+'서부 배수관 '!AD168+'유성 배수관 '!AQ168+'대덕 배수관 '!AD168</f>
        <v>0</v>
      </c>
      <c r="AE168" s="1020">
        <f>'동부 배수관 '!AE168+'중부 배수관'!AE168+'서부 배수관 '!AE168+'유성 배수관 '!AR168+'대덕 배수관 '!AE168</f>
        <v>2141.8200000000002</v>
      </c>
      <c r="AF168" s="1020">
        <f>'동부 배수관 '!AF168+'중부 배수관'!AF168+'서부 배수관 '!AF168+'유성 배수관 '!AS168+'대덕 배수관 '!AF168</f>
        <v>0</v>
      </c>
      <c r="AG168" s="1020">
        <f>'동부 배수관 '!AG168+'중부 배수관'!AG168+'서부 배수관 '!AG168+'유성 배수관 '!AT168+'대덕 배수관 '!AG168</f>
        <v>0</v>
      </c>
      <c r="AH168" s="1020">
        <f>'동부 배수관 '!AH168+'중부 배수관'!AH168+'서부 배수관 '!AH168+'유성 배수관 '!AU168+'대덕 배수관 '!AH168</f>
        <v>0</v>
      </c>
      <c r="AI168" s="1020">
        <f>'동부 배수관 '!AI168+'중부 배수관'!AI168+'서부 배수관 '!AI168+'유성 배수관 '!AV168+'대덕 배수관 '!AI168</f>
        <v>0</v>
      </c>
      <c r="AJ168" s="1020">
        <f>'동부 배수관 '!AJ168+'중부 배수관'!AJ168+'서부 배수관 '!AJ168+'유성 배수관 '!AW168+'대덕 배수관 '!AJ168</f>
        <v>0</v>
      </c>
      <c r="AK168" s="1020">
        <f>'동부 배수관 '!AK168+'중부 배수관'!AK168+'서부 배수관 '!AK168+'유성 배수관 '!AX168+'대덕 배수관 '!AK168</f>
        <v>0</v>
      </c>
    </row>
    <row r="169" spans="1:37" s="104" customFormat="1" ht="30" customHeight="1" x14ac:dyDescent="0.15">
      <c r="A169" s="1022">
        <v>1800</v>
      </c>
      <c r="B169" s="867" t="s">
        <v>345</v>
      </c>
      <c r="C169" s="604">
        <f t="shared" si="47"/>
        <v>74.09</v>
      </c>
      <c r="D169" s="1020">
        <f>'동부 배수관 '!D169+'중부 배수관'!D169+'서부 배수관 '!D169+'유성 배수관 '!D169+'대덕 배수관 '!D169</f>
        <v>0</v>
      </c>
      <c r="E169" s="1020">
        <f>'동부 배수관 '!E169+'중부 배수관'!E169+'서부 배수관 '!E169+'유성 배수관 '!R169+'대덕 배수관 '!E169</f>
        <v>0</v>
      </c>
      <c r="F169" s="1020">
        <f>'동부 배수관 '!F169+'중부 배수관'!F169+'서부 배수관 '!F169+'유성 배수관 '!S169+'대덕 배수관 '!F169</f>
        <v>0</v>
      </c>
      <c r="G169" s="1020">
        <f>'동부 배수관 '!G169+'중부 배수관'!G169+'서부 배수관 '!G169+'유성 배수관 '!T169+'대덕 배수관 '!G169</f>
        <v>0</v>
      </c>
      <c r="H169" s="1020">
        <f>'동부 배수관 '!H169+'중부 배수관'!H169+'서부 배수관 '!H169+'유성 배수관 '!U169+'대덕 배수관 '!H169</f>
        <v>0</v>
      </c>
      <c r="I169" s="1020">
        <f>'동부 배수관 '!I169+'중부 배수관'!I169+'서부 배수관 '!I169+'유성 배수관 '!V169+'대덕 배수관 '!I169</f>
        <v>0</v>
      </c>
      <c r="J169" s="1020">
        <f>'동부 배수관 '!J169+'중부 배수관'!J169+'서부 배수관 '!J169+'유성 배수관 '!W169+'대덕 배수관 '!J169</f>
        <v>0</v>
      </c>
      <c r="K169" s="1020">
        <f>'동부 배수관 '!K169+'중부 배수관'!K169+'서부 배수관 '!K169+'유성 배수관 '!X169+'대덕 배수관 '!K169</f>
        <v>0</v>
      </c>
      <c r="L169" s="1020">
        <f>'동부 배수관 '!L169+'중부 배수관'!L169+'서부 배수관 '!L169+'유성 배수관 '!Y169+'대덕 배수관 '!L169</f>
        <v>0</v>
      </c>
      <c r="M169" s="1020">
        <f>'동부 배수관 '!M169+'중부 배수관'!M169+'서부 배수관 '!M169+'유성 배수관 '!Z169+'대덕 배수관 '!M169</f>
        <v>74.09</v>
      </c>
      <c r="N169" s="1020">
        <f>'동부 배수관 '!N169+'중부 배수관'!N169+'서부 배수관 '!N169+'유성 배수관 '!AA169+'대덕 배수관 '!N169</f>
        <v>0</v>
      </c>
      <c r="O169" s="1020">
        <f>'동부 배수관 '!O169+'중부 배수관'!O169+'서부 배수관 '!O169+'유성 배수관 '!AB169+'대덕 배수관 '!O169</f>
        <v>0</v>
      </c>
      <c r="P169" s="1020">
        <f>'동부 배수관 '!P169+'중부 배수관'!P169+'서부 배수관 '!P169+'유성 배수관 '!AC169+'대덕 배수관 '!P169</f>
        <v>0</v>
      </c>
      <c r="Q169" s="1020">
        <f>'동부 배수관 '!Q169+'중부 배수관'!Q169+'서부 배수관 '!Q169+'유성 배수관 '!AD169+'대덕 배수관 '!Q169</f>
        <v>0</v>
      </c>
      <c r="R169" s="1020">
        <f>'동부 배수관 '!R169+'중부 배수관'!R169+'서부 배수관 '!R169+'유성 배수관 '!AE169+'대덕 배수관 '!R169</f>
        <v>0</v>
      </c>
      <c r="S169" s="1020">
        <f>'동부 배수관 '!S169+'중부 배수관'!S169+'서부 배수관 '!S169+'유성 배수관 '!AF169+'대덕 배수관 '!S169</f>
        <v>0</v>
      </c>
      <c r="T169" s="1020">
        <f>'동부 배수관 '!T169+'중부 배수관'!T169+'서부 배수관 '!T169+'유성 배수관 '!AG169+'대덕 배수관 '!T169</f>
        <v>0</v>
      </c>
      <c r="U169" s="1020">
        <f>'동부 배수관 '!U169+'중부 배수관'!U169+'서부 배수관 '!U169+'유성 배수관 '!AH169+'대덕 배수관 '!U169</f>
        <v>0</v>
      </c>
      <c r="V169" s="1020">
        <f>'동부 배수관 '!V169+'중부 배수관'!V169+'서부 배수관 '!V169+'유성 배수관 '!AI169+'대덕 배수관 '!V169</f>
        <v>0</v>
      </c>
      <c r="W169" s="1020">
        <f>'동부 배수관 '!W169+'중부 배수관'!W169+'서부 배수관 '!W169+'유성 배수관 '!AJ169+'대덕 배수관 '!W169</f>
        <v>0</v>
      </c>
      <c r="X169" s="1020">
        <f>'동부 배수관 '!X169+'중부 배수관'!X169+'서부 배수관 '!X169+'유성 배수관 '!AK169+'대덕 배수관 '!X169</f>
        <v>0</v>
      </c>
      <c r="Y169" s="1020">
        <f>'동부 배수관 '!Y169+'중부 배수관'!Y169+'서부 배수관 '!Y169+'유성 배수관 '!AL169+'대덕 배수관 '!Y169</f>
        <v>0</v>
      </c>
      <c r="Z169" s="1020">
        <f>'동부 배수관 '!Z169+'중부 배수관'!Z169+'서부 배수관 '!Z169+'유성 배수관 '!AM169+'대덕 배수관 '!Z169</f>
        <v>0</v>
      </c>
      <c r="AA169" s="1020">
        <f>'동부 배수관 '!AA169+'중부 배수관'!AA169+'서부 배수관 '!AA169+'유성 배수관 '!AN169+'대덕 배수관 '!AA169</f>
        <v>0</v>
      </c>
      <c r="AB169" s="1020">
        <f>'동부 배수관 '!AB169+'중부 배수관'!AB169+'서부 배수관 '!AB169+'유성 배수관 '!AO169+'대덕 배수관 '!AB169</f>
        <v>0</v>
      </c>
      <c r="AC169" s="1020">
        <f>'동부 배수관 '!AC169+'중부 배수관'!AC169+'서부 배수관 '!AC169+'유성 배수관 '!AP169+'대덕 배수관 '!AC169</f>
        <v>0</v>
      </c>
      <c r="AD169" s="1020">
        <f>'동부 배수관 '!AD169+'중부 배수관'!AD169+'서부 배수관 '!AD169+'유성 배수관 '!AQ169+'대덕 배수관 '!AD169</f>
        <v>0</v>
      </c>
      <c r="AE169" s="1020">
        <f>'동부 배수관 '!AE169+'중부 배수관'!AE169+'서부 배수관 '!AE169+'유성 배수관 '!AR169+'대덕 배수관 '!AE169</f>
        <v>0</v>
      </c>
      <c r="AF169" s="1020">
        <f>'동부 배수관 '!AF169+'중부 배수관'!AF169+'서부 배수관 '!AF169+'유성 배수관 '!AS169+'대덕 배수관 '!AF169</f>
        <v>0</v>
      </c>
      <c r="AG169" s="1020">
        <f>'동부 배수관 '!AG169+'중부 배수관'!AG169+'서부 배수관 '!AG169+'유성 배수관 '!AT169+'대덕 배수관 '!AG169</f>
        <v>0</v>
      </c>
      <c r="AH169" s="1020">
        <f>'동부 배수관 '!AH169+'중부 배수관'!AH169+'서부 배수관 '!AH169+'유성 배수관 '!AU169+'대덕 배수관 '!AH169</f>
        <v>0</v>
      </c>
      <c r="AI169" s="1020">
        <f>'동부 배수관 '!AI169+'중부 배수관'!AI169+'서부 배수관 '!AI169+'유성 배수관 '!AV169+'대덕 배수관 '!AI169</f>
        <v>0</v>
      </c>
      <c r="AJ169" s="1020">
        <f>'동부 배수관 '!AJ169+'중부 배수관'!AJ169+'서부 배수관 '!AJ169+'유성 배수관 '!AW169+'대덕 배수관 '!AJ169</f>
        <v>0</v>
      </c>
      <c r="AK169" s="1020">
        <f>'동부 배수관 '!AK169+'중부 배수관'!AK169+'서부 배수관 '!AK169+'유성 배수관 '!AX169+'대덕 배수관 '!AK169</f>
        <v>0</v>
      </c>
    </row>
    <row r="170" spans="1:37" s="104" customFormat="1" ht="30" customHeight="1" x14ac:dyDescent="0.15">
      <c r="A170" s="1022">
        <v>2000</v>
      </c>
      <c r="B170" s="867" t="s">
        <v>345</v>
      </c>
      <c r="C170" s="604">
        <f t="shared" si="47"/>
        <v>3.63</v>
      </c>
      <c r="D170" s="1020">
        <f>'동부 배수관 '!D170+'중부 배수관'!D170+'서부 배수관 '!D170+'유성 배수관 '!D170+'대덕 배수관 '!D170</f>
        <v>0</v>
      </c>
      <c r="E170" s="1020">
        <f>'동부 배수관 '!E170+'중부 배수관'!E170+'서부 배수관 '!E170+'유성 배수관 '!R170+'대덕 배수관 '!E170</f>
        <v>0</v>
      </c>
      <c r="F170" s="1020">
        <f>'동부 배수관 '!F170+'중부 배수관'!F170+'서부 배수관 '!F170+'유성 배수관 '!S170+'대덕 배수관 '!F170</f>
        <v>0</v>
      </c>
      <c r="G170" s="1020">
        <f>'동부 배수관 '!G170+'중부 배수관'!G170+'서부 배수관 '!G170+'유성 배수관 '!T170+'대덕 배수관 '!G170</f>
        <v>0</v>
      </c>
      <c r="H170" s="1020">
        <f>'동부 배수관 '!H170+'중부 배수관'!H170+'서부 배수관 '!H170+'유성 배수관 '!U170+'대덕 배수관 '!H170</f>
        <v>0</v>
      </c>
      <c r="I170" s="1020">
        <f>'동부 배수관 '!I170+'중부 배수관'!I170+'서부 배수관 '!I170+'유성 배수관 '!V170+'대덕 배수관 '!I170</f>
        <v>0</v>
      </c>
      <c r="J170" s="1020">
        <f>'동부 배수관 '!J170+'중부 배수관'!J170+'서부 배수관 '!J170+'유성 배수관 '!W170+'대덕 배수관 '!J170</f>
        <v>0</v>
      </c>
      <c r="K170" s="1020">
        <f>'동부 배수관 '!K170+'중부 배수관'!K170+'서부 배수관 '!K170+'유성 배수관 '!X170+'대덕 배수관 '!K170</f>
        <v>0</v>
      </c>
      <c r="L170" s="1020">
        <f>'동부 배수관 '!L170+'중부 배수관'!L170+'서부 배수관 '!L170+'유성 배수관 '!Y170+'대덕 배수관 '!L170</f>
        <v>0</v>
      </c>
      <c r="M170" s="1020">
        <f>'동부 배수관 '!M170+'중부 배수관'!M170+'서부 배수관 '!M170+'유성 배수관 '!Z170+'대덕 배수관 '!M170</f>
        <v>0</v>
      </c>
      <c r="N170" s="1020">
        <f>'동부 배수관 '!N170+'중부 배수관'!N170+'서부 배수관 '!N170+'유성 배수관 '!AA170+'대덕 배수관 '!N170</f>
        <v>0</v>
      </c>
      <c r="O170" s="1020">
        <f>'동부 배수관 '!O170+'중부 배수관'!O170+'서부 배수관 '!O170+'유성 배수관 '!AB170+'대덕 배수관 '!O170</f>
        <v>0</v>
      </c>
      <c r="P170" s="1020">
        <f>'동부 배수관 '!P170+'중부 배수관'!P170+'서부 배수관 '!P170+'유성 배수관 '!AC170+'대덕 배수관 '!P170</f>
        <v>0</v>
      </c>
      <c r="Q170" s="1020">
        <f>'동부 배수관 '!Q170+'중부 배수관'!Q170+'서부 배수관 '!Q170+'유성 배수관 '!AD170+'대덕 배수관 '!Q170</f>
        <v>0</v>
      </c>
      <c r="R170" s="1020">
        <f>'동부 배수관 '!R170+'중부 배수관'!R170+'서부 배수관 '!R170+'유성 배수관 '!AE170+'대덕 배수관 '!R170</f>
        <v>0</v>
      </c>
      <c r="S170" s="1020">
        <f>'동부 배수관 '!S170+'중부 배수관'!S170+'서부 배수관 '!S170+'유성 배수관 '!AF170+'대덕 배수관 '!S170</f>
        <v>0</v>
      </c>
      <c r="T170" s="1020">
        <f>'동부 배수관 '!T170+'중부 배수관'!T170+'서부 배수관 '!T170+'유성 배수관 '!AG170+'대덕 배수관 '!T170</f>
        <v>0</v>
      </c>
      <c r="U170" s="1020">
        <f>'동부 배수관 '!U170+'중부 배수관'!U170+'서부 배수관 '!U170+'유성 배수관 '!AH170+'대덕 배수관 '!U170</f>
        <v>0</v>
      </c>
      <c r="V170" s="1020">
        <f>'동부 배수관 '!V170+'중부 배수관'!V170+'서부 배수관 '!V170+'유성 배수관 '!AI170+'대덕 배수관 '!V170</f>
        <v>0</v>
      </c>
      <c r="W170" s="1020">
        <f>'동부 배수관 '!W170+'중부 배수관'!W170+'서부 배수관 '!W170+'유성 배수관 '!AJ170+'대덕 배수관 '!W170</f>
        <v>0</v>
      </c>
      <c r="X170" s="1020">
        <f>'동부 배수관 '!X170+'중부 배수관'!X170+'서부 배수관 '!X170+'유성 배수관 '!AK170+'대덕 배수관 '!X170</f>
        <v>0</v>
      </c>
      <c r="Y170" s="1020">
        <f>'동부 배수관 '!Y170+'중부 배수관'!Y170+'서부 배수관 '!Y170+'유성 배수관 '!AL170+'대덕 배수관 '!Y170</f>
        <v>0</v>
      </c>
      <c r="Z170" s="1020">
        <f>'동부 배수관 '!Z170+'중부 배수관'!Z170+'서부 배수관 '!Z170+'유성 배수관 '!AM170+'대덕 배수관 '!Z170</f>
        <v>0</v>
      </c>
      <c r="AA170" s="1020">
        <f>'동부 배수관 '!AA170+'중부 배수관'!AA170+'서부 배수관 '!AA170+'유성 배수관 '!AN170+'대덕 배수관 '!AA170</f>
        <v>0</v>
      </c>
      <c r="AB170" s="1020">
        <f>'동부 배수관 '!AB170+'중부 배수관'!AB170+'서부 배수관 '!AB170+'유성 배수관 '!AO170+'대덕 배수관 '!AB170</f>
        <v>0</v>
      </c>
      <c r="AC170" s="1020">
        <f>'동부 배수관 '!AC170+'중부 배수관'!AC170+'서부 배수관 '!AC170+'유성 배수관 '!AP170+'대덕 배수관 '!AC170</f>
        <v>0</v>
      </c>
      <c r="AD170" s="1020">
        <f>'동부 배수관 '!AD170+'중부 배수관'!AD170+'서부 배수관 '!AD170+'유성 배수관 '!AQ170+'대덕 배수관 '!AD170</f>
        <v>0</v>
      </c>
      <c r="AE170" s="1020">
        <f>'동부 배수관 '!AE170+'중부 배수관'!AE170+'서부 배수관 '!AE170+'유성 배수관 '!AR170+'대덕 배수관 '!AE170</f>
        <v>3.63</v>
      </c>
      <c r="AF170" s="1020">
        <f>'동부 배수관 '!AF170+'중부 배수관'!AF170+'서부 배수관 '!AF170+'유성 배수관 '!AS170+'대덕 배수관 '!AF170</f>
        <v>0</v>
      </c>
      <c r="AG170" s="1020">
        <f>'동부 배수관 '!AG170+'중부 배수관'!AG170+'서부 배수관 '!AG170+'유성 배수관 '!AT170+'대덕 배수관 '!AG170</f>
        <v>0</v>
      </c>
      <c r="AH170" s="1020">
        <f>'동부 배수관 '!AH170+'중부 배수관'!AH170+'서부 배수관 '!AH170+'유성 배수관 '!AU170+'대덕 배수관 '!AH170</f>
        <v>0</v>
      </c>
      <c r="AI170" s="1020">
        <f>'동부 배수관 '!AI170+'중부 배수관'!AI170+'서부 배수관 '!AI170+'유성 배수관 '!AV170+'대덕 배수관 '!AI170</f>
        <v>0</v>
      </c>
      <c r="AJ170" s="1020">
        <f>'동부 배수관 '!AJ170+'중부 배수관'!AJ170+'서부 배수관 '!AJ170+'유성 배수관 '!AW170+'대덕 배수관 '!AJ170</f>
        <v>0</v>
      </c>
      <c r="AK170" s="1020">
        <f>'동부 배수관 '!AK170+'중부 배수관'!AK170+'서부 배수관 '!AK170+'유성 배수관 '!AX170+'대덕 배수관 '!AK170</f>
        <v>0</v>
      </c>
    </row>
    <row r="171" spans="1:37" s="104" customFormat="1" ht="30" customHeight="1" x14ac:dyDescent="0.15">
      <c r="A171" s="1022">
        <v>2200</v>
      </c>
      <c r="B171" s="867" t="s">
        <v>345</v>
      </c>
      <c r="C171" s="604">
        <f t="shared" si="47"/>
        <v>0</v>
      </c>
      <c r="D171" s="1020">
        <f>'동부 배수관 '!D171+'중부 배수관'!D171+'서부 배수관 '!D171+'유성 배수관 '!D171+'대덕 배수관 '!D171</f>
        <v>0</v>
      </c>
      <c r="E171" s="1020">
        <f>'동부 배수관 '!E171+'중부 배수관'!E171+'서부 배수관 '!E171+'유성 배수관 '!R171+'대덕 배수관 '!E171</f>
        <v>0</v>
      </c>
      <c r="F171" s="1020">
        <f>'동부 배수관 '!F171+'중부 배수관'!F171+'서부 배수관 '!F171+'유성 배수관 '!S171+'대덕 배수관 '!F171</f>
        <v>0</v>
      </c>
      <c r="G171" s="1020">
        <f>'동부 배수관 '!G171+'중부 배수관'!G171+'서부 배수관 '!G171+'유성 배수관 '!T171+'대덕 배수관 '!G171</f>
        <v>0</v>
      </c>
      <c r="H171" s="1020">
        <f>'동부 배수관 '!H171+'중부 배수관'!H171+'서부 배수관 '!H171+'유성 배수관 '!U171+'대덕 배수관 '!H171</f>
        <v>0</v>
      </c>
      <c r="I171" s="1020">
        <f>'동부 배수관 '!I171+'중부 배수관'!I171+'서부 배수관 '!I171+'유성 배수관 '!V171+'대덕 배수관 '!I171</f>
        <v>0</v>
      </c>
      <c r="J171" s="1020">
        <f>'동부 배수관 '!J171+'중부 배수관'!J171+'서부 배수관 '!J171+'유성 배수관 '!W171+'대덕 배수관 '!J171</f>
        <v>0</v>
      </c>
      <c r="K171" s="1020">
        <f>'동부 배수관 '!K171+'중부 배수관'!K171+'서부 배수관 '!K171+'유성 배수관 '!X171+'대덕 배수관 '!K171</f>
        <v>0</v>
      </c>
      <c r="L171" s="1020">
        <f>'동부 배수관 '!L171+'중부 배수관'!L171+'서부 배수관 '!L171+'유성 배수관 '!Y171+'대덕 배수관 '!L171</f>
        <v>0</v>
      </c>
      <c r="M171" s="1020">
        <f>'동부 배수관 '!M171+'중부 배수관'!M171+'서부 배수관 '!M171+'유성 배수관 '!Z171+'대덕 배수관 '!M171</f>
        <v>0</v>
      </c>
      <c r="N171" s="1020">
        <f>'동부 배수관 '!N171+'중부 배수관'!N171+'서부 배수관 '!N171+'유성 배수관 '!AA171+'대덕 배수관 '!N171</f>
        <v>0</v>
      </c>
      <c r="O171" s="1020">
        <f>'동부 배수관 '!O171+'중부 배수관'!O171+'서부 배수관 '!O171+'유성 배수관 '!AB171+'대덕 배수관 '!O171</f>
        <v>0</v>
      </c>
      <c r="P171" s="1020">
        <f>'동부 배수관 '!P171+'중부 배수관'!P171+'서부 배수관 '!P171+'유성 배수관 '!AC171+'대덕 배수관 '!P171</f>
        <v>0</v>
      </c>
      <c r="Q171" s="1020">
        <f>'동부 배수관 '!Q171+'중부 배수관'!Q171+'서부 배수관 '!Q171+'유성 배수관 '!AD171+'대덕 배수관 '!Q171</f>
        <v>0</v>
      </c>
      <c r="R171" s="1020">
        <f>'동부 배수관 '!R171+'중부 배수관'!R171+'서부 배수관 '!R171+'유성 배수관 '!AE171+'대덕 배수관 '!R171</f>
        <v>0</v>
      </c>
      <c r="S171" s="1020">
        <f>'동부 배수관 '!S171+'중부 배수관'!S171+'서부 배수관 '!S171+'유성 배수관 '!AF171+'대덕 배수관 '!S171</f>
        <v>0</v>
      </c>
      <c r="T171" s="1020">
        <f>'동부 배수관 '!T171+'중부 배수관'!T171+'서부 배수관 '!T171+'유성 배수관 '!AG171+'대덕 배수관 '!T171</f>
        <v>0</v>
      </c>
      <c r="U171" s="1020">
        <f>'동부 배수관 '!U171+'중부 배수관'!U171+'서부 배수관 '!U171+'유성 배수관 '!AH171+'대덕 배수관 '!U171</f>
        <v>0</v>
      </c>
      <c r="V171" s="1020">
        <f>'동부 배수관 '!V171+'중부 배수관'!V171+'서부 배수관 '!V171+'유성 배수관 '!AI171+'대덕 배수관 '!V171</f>
        <v>0</v>
      </c>
      <c r="W171" s="1020">
        <f>'동부 배수관 '!W171+'중부 배수관'!W171+'서부 배수관 '!W171+'유성 배수관 '!AJ171+'대덕 배수관 '!W171</f>
        <v>0</v>
      </c>
      <c r="X171" s="1020">
        <f>'동부 배수관 '!X171+'중부 배수관'!X171+'서부 배수관 '!X171+'유성 배수관 '!AK171+'대덕 배수관 '!X171</f>
        <v>0</v>
      </c>
      <c r="Y171" s="1020">
        <f>'동부 배수관 '!Y171+'중부 배수관'!Y171+'서부 배수관 '!Y171+'유성 배수관 '!AL171+'대덕 배수관 '!Y171</f>
        <v>0</v>
      </c>
      <c r="Z171" s="1020">
        <f>'동부 배수관 '!Z171+'중부 배수관'!Z171+'서부 배수관 '!Z171+'유성 배수관 '!AM171+'대덕 배수관 '!Z171</f>
        <v>0</v>
      </c>
      <c r="AA171" s="1020">
        <f>'동부 배수관 '!AA171+'중부 배수관'!AA171+'서부 배수관 '!AA171+'유성 배수관 '!AN171+'대덕 배수관 '!AA171</f>
        <v>0</v>
      </c>
      <c r="AB171" s="1020">
        <f>'동부 배수관 '!AB171+'중부 배수관'!AB171+'서부 배수관 '!AB171+'유성 배수관 '!AO171+'대덕 배수관 '!AB171</f>
        <v>0</v>
      </c>
      <c r="AC171" s="1020">
        <f>'동부 배수관 '!AC171+'중부 배수관'!AC171+'서부 배수관 '!AC171+'유성 배수관 '!AP171+'대덕 배수관 '!AC171</f>
        <v>0</v>
      </c>
      <c r="AD171" s="1020">
        <f>'동부 배수관 '!AD171+'중부 배수관'!AD171+'서부 배수관 '!AD171+'유성 배수관 '!AQ171+'대덕 배수관 '!AD171</f>
        <v>0</v>
      </c>
      <c r="AE171" s="1020">
        <f>'동부 배수관 '!AE171+'중부 배수관'!AE171+'서부 배수관 '!AE171+'유성 배수관 '!AR171+'대덕 배수관 '!AE171</f>
        <v>0</v>
      </c>
      <c r="AF171" s="1020">
        <f>'동부 배수관 '!AF171+'중부 배수관'!AF171+'서부 배수관 '!AF171+'유성 배수관 '!AS171+'대덕 배수관 '!AF171</f>
        <v>0</v>
      </c>
      <c r="AG171" s="1020">
        <f>'동부 배수관 '!AG171+'중부 배수관'!AG171+'서부 배수관 '!AG171+'유성 배수관 '!AT171+'대덕 배수관 '!AG171</f>
        <v>0</v>
      </c>
      <c r="AH171" s="1020">
        <f>'동부 배수관 '!AH171+'중부 배수관'!AH171+'서부 배수관 '!AH171+'유성 배수관 '!AU171+'대덕 배수관 '!AH171</f>
        <v>0</v>
      </c>
      <c r="AI171" s="1020">
        <f>'동부 배수관 '!AI171+'중부 배수관'!AI171+'서부 배수관 '!AI171+'유성 배수관 '!AV171+'대덕 배수관 '!AI171</f>
        <v>0</v>
      </c>
      <c r="AJ171" s="1020">
        <f>'동부 배수관 '!AJ171+'중부 배수관'!AJ171+'서부 배수관 '!AJ171+'유성 배수관 '!AW171+'대덕 배수관 '!AJ171</f>
        <v>0</v>
      </c>
      <c r="AK171" s="1020">
        <f>'동부 배수관 '!AK171+'중부 배수관'!AK171+'서부 배수관 '!AK171+'유성 배수관 '!AX171+'대덕 배수관 '!AK171</f>
        <v>0</v>
      </c>
    </row>
    <row r="172" spans="1:37" s="67" customFormat="1" ht="30" customHeight="1" x14ac:dyDescent="0.15">
      <c r="A172" s="1022">
        <v>2300</v>
      </c>
      <c r="B172" s="867" t="s">
        <v>345</v>
      </c>
      <c r="C172" s="604">
        <f t="shared" si="47"/>
        <v>2802.04</v>
      </c>
      <c r="D172" s="1020">
        <f>'동부 배수관 '!D172+'중부 배수관'!D172+'서부 배수관 '!D172+'유성 배수관 '!D172+'대덕 배수관 '!D172</f>
        <v>0</v>
      </c>
      <c r="E172" s="1020">
        <f>'동부 배수관 '!E172+'중부 배수관'!E172+'서부 배수관 '!E172+'유성 배수관 '!R172+'대덕 배수관 '!E172</f>
        <v>0</v>
      </c>
      <c r="F172" s="1020">
        <f>'동부 배수관 '!F172+'중부 배수관'!F172+'서부 배수관 '!F172+'유성 배수관 '!S172+'대덕 배수관 '!F172</f>
        <v>0</v>
      </c>
      <c r="G172" s="1020">
        <f>'동부 배수관 '!G172+'중부 배수관'!G172+'서부 배수관 '!G172+'유성 배수관 '!T172+'대덕 배수관 '!G172</f>
        <v>0</v>
      </c>
      <c r="H172" s="1020">
        <f>'동부 배수관 '!H172+'중부 배수관'!H172+'서부 배수관 '!H172+'유성 배수관 '!U172+'대덕 배수관 '!H172</f>
        <v>0</v>
      </c>
      <c r="I172" s="1020">
        <f>'동부 배수관 '!I172+'중부 배수관'!I172+'서부 배수관 '!I172+'유성 배수관 '!V172+'대덕 배수관 '!I172</f>
        <v>0</v>
      </c>
      <c r="J172" s="1020">
        <f>'동부 배수관 '!J172+'중부 배수관'!J172+'서부 배수관 '!J172+'유성 배수관 '!W172+'대덕 배수관 '!J172</f>
        <v>0</v>
      </c>
      <c r="K172" s="1020">
        <f>'동부 배수관 '!K172+'중부 배수관'!K172+'서부 배수관 '!K172+'유성 배수관 '!X172+'대덕 배수관 '!K172</f>
        <v>0</v>
      </c>
      <c r="L172" s="1020">
        <f>'동부 배수관 '!L172+'중부 배수관'!L172+'서부 배수관 '!L172+'유성 배수관 '!Y172+'대덕 배수관 '!L172</f>
        <v>0</v>
      </c>
      <c r="M172" s="1020">
        <f>'동부 배수관 '!M172+'중부 배수관'!M172+'서부 배수관 '!M172+'유성 배수관 '!Z172+'대덕 배수관 '!M172</f>
        <v>0</v>
      </c>
      <c r="N172" s="1020">
        <f>'동부 배수관 '!N172+'중부 배수관'!N172+'서부 배수관 '!N172+'유성 배수관 '!AA172+'대덕 배수관 '!N172</f>
        <v>0</v>
      </c>
      <c r="O172" s="1020">
        <f>'동부 배수관 '!O172+'중부 배수관'!O172+'서부 배수관 '!O172+'유성 배수관 '!AB172+'대덕 배수관 '!O172</f>
        <v>0</v>
      </c>
      <c r="P172" s="1020">
        <f>'동부 배수관 '!P172+'중부 배수관'!P172+'서부 배수관 '!P172+'유성 배수관 '!AC172+'대덕 배수관 '!P172</f>
        <v>0</v>
      </c>
      <c r="Q172" s="1020">
        <f>'동부 배수관 '!Q172+'중부 배수관'!Q172+'서부 배수관 '!Q172+'유성 배수관 '!AD172+'대덕 배수관 '!Q172</f>
        <v>0</v>
      </c>
      <c r="R172" s="1020">
        <f>'동부 배수관 '!R172+'중부 배수관'!R172+'서부 배수관 '!R172+'유성 배수관 '!AE172+'대덕 배수관 '!R172</f>
        <v>0</v>
      </c>
      <c r="S172" s="1020">
        <f>'동부 배수관 '!S172+'중부 배수관'!S172+'서부 배수관 '!S172+'유성 배수관 '!AF172+'대덕 배수관 '!S172</f>
        <v>0</v>
      </c>
      <c r="T172" s="1020">
        <f>'동부 배수관 '!T172+'중부 배수관'!T172+'서부 배수관 '!T172+'유성 배수관 '!AG172+'대덕 배수관 '!T172</f>
        <v>0</v>
      </c>
      <c r="U172" s="1020">
        <f>'동부 배수관 '!U172+'중부 배수관'!U172+'서부 배수관 '!U172+'유성 배수관 '!AH172+'대덕 배수관 '!U172</f>
        <v>0</v>
      </c>
      <c r="V172" s="1020">
        <f>'동부 배수관 '!V172+'중부 배수관'!V172+'서부 배수관 '!V172+'유성 배수관 '!AI172+'대덕 배수관 '!V172</f>
        <v>0</v>
      </c>
      <c r="W172" s="1020">
        <f>'동부 배수관 '!W172+'중부 배수관'!W172+'서부 배수관 '!W172+'유성 배수관 '!AJ172+'대덕 배수관 '!W172</f>
        <v>0</v>
      </c>
      <c r="X172" s="1020">
        <f>'동부 배수관 '!X172+'중부 배수관'!X172+'서부 배수관 '!X172+'유성 배수관 '!AK172+'대덕 배수관 '!X172</f>
        <v>1161.6500000000001</v>
      </c>
      <c r="Y172" s="1020">
        <f>'동부 배수관 '!Y172+'중부 배수관'!Y172+'서부 배수관 '!Y172+'유성 배수관 '!AL172+'대덕 배수관 '!Y172</f>
        <v>0</v>
      </c>
      <c r="Z172" s="1020">
        <f>'동부 배수관 '!Z172+'중부 배수관'!Z172+'서부 배수관 '!Z172+'유성 배수관 '!AM172+'대덕 배수관 '!Z172</f>
        <v>0</v>
      </c>
      <c r="AA172" s="1020">
        <f>'동부 배수관 '!AA172+'중부 배수관'!AA172+'서부 배수관 '!AA172+'유성 배수관 '!AN172+'대덕 배수관 '!AA172</f>
        <v>723.1</v>
      </c>
      <c r="AB172" s="1020">
        <f>'동부 배수관 '!AB172+'중부 배수관'!AB172+'서부 배수관 '!AB172+'유성 배수관 '!AO172+'대덕 배수관 '!AB172</f>
        <v>0</v>
      </c>
      <c r="AC172" s="1020">
        <f>'동부 배수관 '!AC172+'중부 배수관'!AC172+'서부 배수관 '!AC172+'유성 배수관 '!AP172+'대덕 배수관 '!AC172</f>
        <v>0</v>
      </c>
      <c r="AD172" s="1020">
        <f>'동부 배수관 '!AD172+'중부 배수관'!AD172+'서부 배수관 '!AD172+'유성 배수관 '!AQ172+'대덕 배수관 '!AD172</f>
        <v>0</v>
      </c>
      <c r="AE172" s="1020">
        <f>'동부 배수관 '!AE172+'중부 배수관'!AE172+'서부 배수관 '!AE172+'유성 배수관 '!AR172+'대덕 배수관 '!AE172</f>
        <v>917.29000000000008</v>
      </c>
      <c r="AF172" s="1020">
        <f>'동부 배수관 '!AF172+'중부 배수관'!AF172+'서부 배수관 '!AF172+'유성 배수관 '!AS172+'대덕 배수관 '!AF172</f>
        <v>0</v>
      </c>
      <c r="AG172" s="1020">
        <f>'동부 배수관 '!AG172+'중부 배수관'!AG172+'서부 배수관 '!AG172+'유성 배수관 '!AT172+'대덕 배수관 '!AG172</f>
        <v>0</v>
      </c>
      <c r="AH172" s="1020">
        <f>'동부 배수관 '!AH172+'중부 배수관'!AH172+'서부 배수관 '!AH172+'유성 배수관 '!AU172+'대덕 배수관 '!AH172</f>
        <v>0</v>
      </c>
      <c r="AI172" s="1020">
        <f>'동부 배수관 '!AI172+'중부 배수관'!AI172+'서부 배수관 '!AI172+'유성 배수관 '!AV172+'대덕 배수관 '!AI172</f>
        <v>0</v>
      </c>
      <c r="AJ172" s="1020">
        <f>'동부 배수관 '!AJ172+'중부 배수관'!AJ172+'서부 배수관 '!AJ172+'유성 배수관 '!AW172+'대덕 배수관 '!AJ172</f>
        <v>0</v>
      </c>
      <c r="AK172" s="1020">
        <f>'동부 배수관 '!AK172+'중부 배수관'!AK172+'서부 배수관 '!AK172+'유성 배수관 '!AX172+'대덕 배수관 '!AK172</f>
        <v>0</v>
      </c>
    </row>
    <row r="173" spans="1:37" s="104" customFormat="1" ht="30" customHeight="1" x14ac:dyDescent="0.15">
      <c r="A173" s="1022">
        <v>2400</v>
      </c>
      <c r="B173" s="867" t="s">
        <v>345</v>
      </c>
      <c r="C173" s="604">
        <f t="shared" si="47"/>
        <v>618.6</v>
      </c>
      <c r="D173" s="1020">
        <f>'동부 배수관 '!D173+'중부 배수관'!D173+'서부 배수관 '!D173+'유성 배수관 '!D173+'대덕 배수관 '!D173</f>
        <v>0</v>
      </c>
      <c r="E173" s="1020">
        <f>'동부 배수관 '!E173+'중부 배수관'!E173+'서부 배수관 '!E173+'유성 배수관 '!R173+'대덕 배수관 '!E173</f>
        <v>0</v>
      </c>
      <c r="F173" s="1020">
        <f>'동부 배수관 '!F173+'중부 배수관'!F173+'서부 배수관 '!F173+'유성 배수관 '!S173+'대덕 배수관 '!F173</f>
        <v>0</v>
      </c>
      <c r="G173" s="1020">
        <f>'동부 배수관 '!G173+'중부 배수관'!G173+'서부 배수관 '!G173+'유성 배수관 '!T173+'대덕 배수관 '!G173</f>
        <v>0</v>
      </c>
      <c r="H173" s="1020">
        <f>'동부 배수관 '!H173+'중부 배수관'!H173+'서부 배수관 '!H173+'유성 배수관 '!U173+'대덕 배수관 '!H173</f>
        <v>0</v>
      </c>
      <c r="I173" s="1020">
        <f>'동부 배수관 '!I173+'중부 배수관'!I173+'서부 배수관 '!I173+'유성 배수관 '!V173+'대덕 배수관 '!I173</f>
        <v>0</v>
      </c>
      <c r="J173" s="1020">
        <f>'동부 배수관 '!J173+'중부 배수관'!J173+'서부 배수관 '!J173+'유성 배수관 '!W173+'대덕 배수관 '!J173</f>
        <v>0</v>
      </c>
      <c r="K173" s="1020">
        <f>'동부 배수관 '!K173+'중부 배수관'!K173+'서부 배수관 '!K173+'유성 배수관 '!X173+'대덕 배수관 '!K173</f>
        <v>0</v>
      </c>
      <c r="L173" s="1020">
        <f>'동부 배수관 '!L173+'중부 배수관'!L173+'서부 배수관 '!L173+'유성 배수관 '!Y173+'대덕 배수관 '!L173</f>
        <v>0</v>
      </c>
      <c r="M173" s="1020">
        <f>'동부 배수관 '!M173+'중부 배수관'!M173+'서부 배수관 '!M173+'유성 배수관 '!Z173+'대덕 배수관 '!M173</f>
        <v>618.6</v>
      </c>
      <c r="N173" s="1020">
        <f>'동부 배수관 '!N173+'중부 배수관'!N173+'서부 배수관 '!N173+'유성 배수관 '!AA173+'대덕 배수관 '!N173</f>
        <v>0</v>
      </c>
      <c r="O173" s="1020">
        <f>'동부 배수관 '!O173+'중부 배수관'!O173+'서부 배수관 '!O173+'유성 배수관 '!AB173+'대덕 배수관 '!O173</f>
        <v>0</v>
      </c>
      <c r="P173" s="1020">
        <f>'동부 배수관 '!P173+'중부 배수관'!P173+'서부 배수관 '!P173+'유성 배수관 '!AC173+'대덕 배수관 '!P173</f>
        <v>0</v>
      </c>
      <c r="Q173" s="1020">
        <f>'동부 배수관 '!Q173+'중부 배수관'!Q173+'서부 배수관 '!Q173+'유성 배수관 '!AD173+'대덕 배수관 '!Q173</f>
        <v>0</v>
      </c>
      <c r="R173" s="1020">
        <f>'동부 배수관 '!R173+'중부 배수관'!R173+'서부 배수관 '!R173+'유성 배수관 '!AE173+'대덕 배수관 '!R173</f>
        <v>0</v>
      </c>
      <c r="S173" s="1020">
        <f>'동부 배수관 '!S173+'중부 배수관'!S173+'서부 배수관 '!S173+'유성 배수관 '!AF173+'대덕 배수관 '!S173</f>
        <v>0</v>
      </c>
      <c r="T173" s="1020">
        <f>'동부 배수관 '!T173+'중부 배수관'!T173+'서부 배수관 '!T173+'유성 배수관 '!AG173+'대덕 배수관 '!T173</f>
        <v>0</v>
      </c>
      <c r="U173" s="1020">
        <f>'동부 배수관 '!U173+'중부 배수관'!U173+'서부 배수관 '!U173+'유성 배수관 '!AH173+'대덕 배수관 '!U173</f>
        <v>0</v>
      </c>
      <c r="V173" s="1020">
        <f>'동부 배수관 '!V173+'중부 배수관'!V173+'서부 배수관 '!V173+'유성 배수관 '!AI173+'대덕 배수관 '!V173</f>
        <v>0</v>
      </c>
      <c r="W173" s="1020">
        <f>'동부 배수관 '!W173+'중부 배수관'!W173+'서부 배수관 '!W173+'유성 배수관 '!AJ173+'대덕 배수관 '!W173</f>
        <v>0</v>
      </c>
      <c r="X173" s="1020">
        <f>'동부 배수관 '!X173+'중부 배수관'!X173+'서부 배수관 '!X173+'유성 배수관 '!AK173+'대덕 배수관 '!X173</f>
        <v>0</v>
      </c>
      <c r="Y173" s="1020">
        <f>'동부 배수관 '!Y173+'중부 배수관'!Y173+'서부 배수관 '!Y173+'유성 배수관 '!AL173+'대덕 배수관 '!Y173</f>
        <v>0</v>
      </c>
      <c r="Z173" s="1020">
        <f>'동부 배수관 '!Z173+'중부 배수관'!Z173+'서부 배수관 '!Z173+'유성 배수관 '!AM173+'대덕 배수관 '!Z173</f>
        <v>0</v>
      </c>
      <c r="AA173" s="1020">
        <f>'동부 배수관 '!AA173+'중부 배수관'!AA173+'서부 배수관 '!AA173+'유성 배수관 '!AN173+'대덕 배수관 '!AA173</f>
        <v>0</v>
      </c>
      <c r="AB173" s="1020">
        <f>'동부 배수관 '!AB173+'중부 배수관'!AB173+'서부 배수관 '!AB173+'유성 배수관 '!AO173+'대덕 배수관 '!AB173</f>
        <v>0</v>
      </c>
      <c r="AC173" s="1020">
        <f>'동부 배수관 '!AC173+'중부 배수관'!AC173+'서부 배수관 '!AC173+'유성 배수관 '!AP173+'대덕 배수관 '!AC173</f>
        <v>0</v>
      </c>
      <c r="AD173" s="1020">
        <f>'동부 배수관 '!AD173+'중부 배수관'!AD173+'서부 배수관 '!AD173+'유성 배수관 '!AQ173+'대덕 배수관 '!AD173</f>
        <v>0</v>
      </c>
      <c r="AE173" s="1020">
        <f>'동부 배수관 '!AE173+'중부 배수관'!AE173+'서부 배수관 '!AE173+'유성 배수관 '!AR173+'대덕 배수관 '!AE173</f>
        <v>0</v>
      </c>
      <c r="AF173" s="1020">
        <f>'동부 배수관 '!AF173+'중부 배수관'!AF173+'서부 배수관 '!AF173+'유성 배수관 '!AS173+'대덕 배수관 '!AF173</f>
        <v>0</v>
      </c>
      <c r="AG173" s="1020">
        <f>'동부 배수관 '!AG173+'중부 배수관'!AG173+'서부 배수관 '!AG173+'유성 배수관 '!AT173+'대덕 배수관 '!AG173</f>
        <v>0</v>
      </c>
      <c r="AH173" s="1020">
        <f>'동부 배수관 '!AH173+'중부 배수관'!AH173+'서부 배수관 '!AH173+'유성 배수관 '!AU173+'대덕 배수관 '!AH173</f>
        <v>0</v>
      </c>
      <c r="AI173" s="1020">
        <f>'동부 배수관 '!AI173+'중부 배수관'!AI173+'서부 배수관 '!AI173+'유성 배수관 '!AV173+'대덕 배수관 '!AI173</f>
        <v>0</v>
      </c>
      <c r="AJ173" s="1020">
        <f>'동부 배수관 '!AJ173+'중부 배수관'!AJ173+'서부 배수관 '!AJ173+'유성 배수관 '!AW173+'대덕 배수관 '!AJ173</f>
        <v>0</v>
      </c>
      <c r="AK173" s="1020">
        <f>'동부 배수관 '!AK173+'중부 배수관'!AK173+'서부 배수관 '!AK173+'유성 배수관 '!AX173+'대덕 배수관 '!AK173</f>
        <v>0</v>
      </c>
    </row>
  </sheetData>
  <sheetProtection password="CC19" sheet="1" objects="1" scenarios="1"/>
  <mergeCells count="18">
    <mergeCell ref="A139:A147"/>
    <mergeCell ref="A148:A156"/>
    <mergeCell ref="A157:A165"/>
    <mergeCell ref="A94:A102"/>
    <mergeCell ref="A103:A111"/>
    <mergeCell ref="A112:A120"/>
    <mergeCell ref="A121:A129"/>
    <mergeCell ref="A130:A138"/>
    <mergeCell ref="A49:A57"/>
    <mergeCell ref="A58:A66"/>
    <mergeCell ref="A67:A75"/>
    <mergeCell ref="A76:A84"/>
    <mergeCell ref="A85:A93"/>
    <mergeCell ref="A4:A12"/>
    <mergeCell ref="A13:A21"/>
    <mergeCell ref="A22:A30"/>
    <mergeCell ref="A31:A39"/>
    <mergeCell ref="A40:A48"/>
  </mergeCells>
  <phoneticPr fontId="65" type="noConversion"/>
  <pageMargins left="0.55118110236220474" right="0.55118110236220474" top="0.98425196850393704" bottom="0.31496062992125984" header="0.11811023622047245" footer="0"/>
  <pageSetup paperSize="9" scale="58" firstPageNumber="21" pageOrder="overThenDown" orientation="landscape" useFirstPageNumber="1" r:id="rId1"/>
  <headerFooter alignWithMargins="0">
    <oddFooter>&amp;C- &amp;P -</oddFooter>
  </headerFooter>
  <rowBreaks count="3" manualBreakCount="3">
    <brk id="39" max="36" man="1"/>
    <brk id="62" max="36" man="1"/>
    <brk id="76" max="36" man="1"/>
  </rowBreaks>
  <colBreaks count="6" manualBreakCount="6">
    <brk id="13" max="172" man="1"/>
    <brk id="21" max="172" man="1"/>
    <brk id="31" max="172" man="1"/>
    <brk id="37" max="172" man="1"/>
    <brk id="38" max="172" man="1"/>
    <brk id="39" max="172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AQ203"/>
  <sheetViews>
    <sheetView view="pageBreakPreview" zoomScaleNormal="100" zoomScaleSheetLayoutView="100" workbookViewId="0">
      <pane xSplit="3" ySplit="12" topLeftCell="AA47" activePane="bottomRight" state="frozen"/>
      <selection pane="topRight" activeCell="D1" sqref="D1"/>
      <selection pane="bottomLeft" activeCell="A13" sqref="A13"/>
      <selection pane="bottomRight" activeCell="B7" sqref="B7"/>
    </sheetView>
  </sheetViews>
  <sheetFormatPr defaultColWidth="8.33203125" defaultRowHeight="14.25" x14ac:dyDescent="0.15"/>
  <cols>
    <col min="1" max="1" width="6.33203125" style="190" customWidth="1"/>
    <col min="2" max="2" width="18.88671875" style="1166" customWidth="1"/>
    <col min="3" max="10" width="11.109375" style="194" customWidth="1"/>
    <col min="11" max="15" width="11.109375" style="40" customWidth="1"/>
    <col min="16" max="19" width="9.33203125" style="40" customWidth="1"/>
    <col min="20" max="20" width="9.77734375" style="40" customWidth="1"/>
    <col min="21" max="25" width="9.33203125" style="40" customWidth="1"/>
    <col min="26" max="26" width="9.77734375" style="40" customWidth="1"/>
    <col min="27" max="27" width="9.33203125" style="40" customWidth="1"/>
    <col min="28" max="32" width="10.77734375" style="40" customWidth="1"/>
    <col min="33" max="33" width="10.44140625" style="194" customWidth="1"/>
    <col min="34" max="35" width="10.33203125" style="194" customWidth="1"/>
    <col min="36" max="36" width="10.77734375" style="597" customWidth="1"/>
    <col min="37" max="37" width="10.77734375" style="194" customWidth="1"/>
    <col min="38" max="16384" width="8.33203125" style="40"/>
  </cols>
  <sheetData>
    <row r="1" spans="1:43" ht="37.5" customHeight="1" x14ac:dyDescent="0.15">
      <c r="A1" s="194"/>
      <c r="B1" s="1165"/>
      <c r="C1" s="825" t="s">
        <v>761</v>
      </c>
      <c r="D1" s="826"/>
      <c r="E1" s="826"/>
      <c r="F1" s="826"/>
      <c r="G1" s="826"/>
      <c r="H1" s="826"/>
      <c r="I1" s="826"/>
      <c r="J1" s="826"/>
      <c r="K1" s="38" t="s">
        <v>761</v>
      </c>
      <c r="L1" s="58"/>
      <c r="M1" s="58"/>
      <c r="N1" s="58"/>
      <c r="R1" s="58"/>
      <c r="T1" s="58"/>
      <c r="V1" s="38" t="s">
        <v>761</v>
      </c>
      <c r="X1" s="59"/>
      <c r="Y1" s="58"/>
      <c r="AA1" s="59"/>
      <c r="AB1" s="38"/>
      <c r="AD1" s="58"/>
      <c r="AE1" s="58"/>
      <c r="AF1" s="58"/>
      <c r="AG1" s="257"/>
      <c r="AH1" s="257"/>
      <c r="AI1" s="257"/>
      <c r="AJ1" s="257"/>
      <c r="AK1" s="257"/>
      <c r="AL1" s="60"/>
      <c r="AM1" s="60"/>
      <c r="AN1" s="60"/>
      <c r="AO1" s="60"/>
      <c r="AP1" s="60"/>
      <c r="AQ1" s="60"/>
    </row>
    <row r="2" spans="1:43" ht="15" customHeight="1" x14ac:dyDescent="0.15">
      <c r="A2" s="829"/>
      <c r="B2" s="1151"/>
      <c r="E2" s="258" t="s">
        <v>853</v>
      </c>
      <c r="I2" s="259" t="s">
        <v>339</v>
      </c>
      <c r="N2" s="62" t="s">
        <v>762</v>
      </c>
      <c r="O2" s="65" t="s">
        <v>853</v>
      </c>
      <c r="T2" s="62" t="s">
        <v>339</v>
      </c>
      <c r="Y2" s="62"/>
      <c r="Z2" s="62"/>
      <c r="AA2" s="65" t="s">
        <v>853</v>
      </c>
      <c r="AB2" s="63"/>
      <c r="AC2" s="63"/>
      <c r="AG2" s="258" t="s">
        <v>852</v>
      </c>
    </row>
    <row r="3" spans="1:43" s="297" customFormat="1" ht="19.5" customHeight="1" x14ac:dyDescent="0.15">
      <c r="A3" s="1154" t="s">
        <v>107</v>
      </c>
      <c r="B3" s="1154" t="s">
        <v>248</v>
      </c>
      <c r="C3" s="1154" t="s">
        <v>342</v>
      </c>
      <c r="D3" s="837" t="s">
        <v>1083</v>
      </c>
      <c r="E3" s="1007">
        <v>1983</v>
      </c>
      <c r="F3" s="1007">
        <v>1984</v>
      </c>
      <c r="G3" s="1008">
        <v>1985</v>
      </c>
      <c r="H3" s="1008">
        <v>1986</v>
      </c>
      <c r="I3" s="1008">
        <v>1987</v>
      </c>
      <c r="J3" s="1008">
        <v>1988</v>
      </c>
      <c r="K3" s="1008">
        <v>1989</v>
      </c>
      <c r="L3" s="1009">
        <v>1990</v>
      </c>
      <c r="M3" s="1009">
        <v>1991</v>
      </c>
      <c r="N3" s="1009">
        <v>1992</v>
      </c>
      <c r="O3" s="1009">
        <v>1993</v>
      </c>
      <c r="P3" s="1009">
        <v>1994</v>
      </c>
      <c r="Q3" s="1010">
        <v>1995</v>
      </c>
      <c r="R3" s="1010">
        <v>1996</v>
      </c>
      <c r="S3" s="1010">
        <v>1997</v>
      </c>
      <c r="T3" s="1010">
        <v>1998</v>
      </c>
      <c r="U3" s="1010">
        <v>1999</v>
      </c>
      <c r="V3" s="1011">
        <v>2000</v>
      </c>
      <c r="W3" s="1011">
        <v>2001</v>
      </c>
      <c r="X3" s="1011">
        <v>2002</v>
      </c>
      <c r="Y3" s="1011">
        <v>2003</v>
      </c>
      <c r="Z3" s="1011">
        <v>2004</v>
      </c>
      <c r="AA3" s="1012">
        <v>2005</v>
      </c>
      <c r="AB3" s="1012">
        <v>2006</v>
      </c>
      <c r="AC3" s="1013">
        <v>2007</v>
      </c>
      <c r="AD3" s="1013">
        <v>2008</v>
      </c>
      <c r="AE3" s="1013">
        <v>2009</v>
      </c>
      <c r="AF3" s="1014">
        <v>2010</v>
      </c>
      <c r="AG3" s="1014">
        <v>2011</v>
      </c>
      <c r="AH3" s="1014">
        <v>2012</v>
      </c>
      <c r="AI3" s="846">
        <v>2013</v>
      </c>
      <c r="AJ3" s="846">
        <v>2014</v>
      </c>
      <c r="AK3" s="846">
        <v>2015</v>
      </c>
    </row>
    <row r="4" spans="1:43" s="2033" customFormat="1" ht="19.5" customHeight="1" x14ac:dyDescent="0.15">
      <c r="A4" s="2746" t="s">
        <v>343</v>
      </c>
      <c r="B4" s="613" t="s">
        <v>44</v>
      </c>
      <c r="C4" s="613">
        <f>SUM(D4:AK4)</f>
        <v>498582.45000000007</v>
      </c>
      <c r="D4" s="613">
        <f>SUM(D5:D12)</f>
        <v>17088.82</v>
      </c>
      <c r="E4" s="613">
        <f t="shared" ref="E4:AI4" si="0">SUM(E5:E12)</f>
        <v>6419.42</v>
      </c>
      <c r="F4" s="613">
        <f t="shared" si="0"/>
        <v>11237.37</v>
      </c>
      <c r="G4" s="613">
        <f t="shared" si="0"/>
        <v>6963.7800000000016</v>
      </c>
      <c r="H4" s="613">
        <f t="shared" si="0"/>
        <v>6680.8200000000006</v>
      </c>
      <c r="I4" s="613">
        <f t="shared" si="0"/>
        <v>10672.92</v>
      </c>
      <c r="J4" s="613">
        <f t="shared" si="0"/>
        <v>28224.81</v>
      </c>
      <c r="K4" s="613">
        <f t="shared" si="0"/>
        <v>9263.0199999999986</v>
      </c>
      <c r="L4" s="613">
        <f t="shared" si="0"/>
        <v>5443.61</v>
      </c>
      <c r="M4" s="613">
        <f t="shared" si="0"/>
        <v>12130.31</v>
      </c>
      <c r="N4" s="613">
        <f t="shared" si="0"/>
        <v>15222.2</v>
      </c>
      <c r="O4" s="613">
        <f t="shared" si="0"/>
        <v>15589.859999999999</v>
      </c>
      <c r="P4" s="613">
        <f t="shared" si="0"/>
        <v>20025.95</v>
      </c>
      <c r="Q4" s="613">
        <f t="shared" si="0"/>
        <v>11812.32</v>
      </c>
      <c r="R4" s="613">
        <f t="shared" si="0"/>
        <v>7991.79</v>
      </c>
      <c r="S4" s="613">
        <f t="shared" si="0"/>
        <v>7760.13</v>
      </c>
      <c r="T4" s="613">
        <f t="shared" si="0"/>
        <v>14619.27</v>
      </c>
      <c r="U4" s="613">
        <f t="shared" si="0"/>
        <v>24327.469999999998</v>
      </c>
      <c r="V4" s="613">
        <f t="shared" si="0"/>
        <v>6314.03</v>
      </c>
      <c r="W4" s="613">
        <f t="shared" si="0"/>
        <v>18105.66</v>
      </c>
      <c r="X4" s="613">
        <f t="shared" si="0"/>
        <v>20198.61</v>
      </c>
      <c r="Y4" s="613">
        <f t="shared" si="0"/>
        <v>8000.3400000000011</v>
      </c>
      <c r="Z4" s="613">
        <f t="shared" si="0"/>
        <v>18019.830000000002</v>
      </c>
      <c r="AA4" s="613">
        <f t="shared" si="0"/>
        <v>36384.350000000006</v>
      </c>
      <c r="AB4" s="613">
        <f t="shared" si="0"/>
        <v>21441.5</v>
      </c>
      <c r="AC4" s="613">
        <f t="shared" si="0"/>
        <v>13903.24</v>
      </c>
      <c r="AD4" s="613">
        <f t="shared" si="0"/>
        <v>7345.7899999999991</v>
      </c>
      <c r="AE4" s="613">
        <f t="shared" si="0"/>
        <v>6958.7599999999993</v>
      </c>
      <c r="AF4" s="613">
        <f t="shared" si="0"/>
        <v>5505.49</v>
      </c>
      <c r="AG4" s="613">
        <f t="shared" si="0"/>
        <v>22859.129999999997</v>
      </c>
      <c r="AH4" s="613">
        <f t="shared" si="0"/>
        <v>28071.010000000002</v>
      </c>
      <c r="AI4" s="613">
        <f t="shared" si="0"/>
        <v>15281.9</v>
      </c>
      <c r="AJ4" s="613">
        <f>SUM(AJ5:AJ12)</f>
        <v>10644.73</v>
      </c>
      <c r="AK4" s="613">
        <f>SUM(AK5:AK12)</f>
        <v>28074.210000000003</v>
      </c>
    </row>
    <row r="5" spans="1:43" s="104" customFormat="1" ht="19.5" customHeight="1" x14ac:dyDescent="0.15">
      <c r="A5" s="2746"/>
      <c r="B5" s="1015" t="s">
        <v>793</v>
      </c>
      <c r="C5" s="1016">
        <f>SUM(D5:AK5)</f>
        <v>3791.1</v>
      </c>
      <c r="D5" s="1016">
        <f>D14+D23+D32+D41+D50+D59+D68+D77+D86+D95+D104+D113+D122+D131+D140+D149+D158</f>
        <v>3566.04</v>
      </c>
      <c r="E5" s="1016">
        <f t="shared" ref="E5:AJ12" si="1">E14+E23+E32+E41+E50+E59+E68+E77+E86+E95+E104+E113+E122+E131+E140+E149+E158</f>
        <v>0</v>
      </c>
      <c r="F5" s="1016">
        <f t="shared" si="1"/>
        <v>0</v>
      </c>
      <c r="G5" s="1016">
        <f t="shared" si="1"/>
        <v>0</v>
      </c>
      <c r="H5" s="1016">
        <f t="shared" si="1"/>
        <v>0</v>
      </c>
      <c r="I5" s="1016">
        <f t="shared" si="1"/>
        <v>0</v>
      </c>
      <c r="J5" s="1016">
        <f t="shared" si="1"/>
        <v>0</v>
      </c>
      <c r="K5" s="1016">
        <f t="shared" si="1"/>
        <v>0</v>
      </c>
      <c r="L5" s="1016">
        <f t="shared" si="1"/>
        <v>0</v>
      </c>
      <c r="M5" s="1016">
        <f t="shared" si="1"/>
        <v>0</v>
      </c>
      <c r="N5" s="1016">
        <f t="shared" si="1"/>
        <v>0</v>
      </c>
      <c r="O5" s="1016">
        <f t="shared" si="1"/>
        <v>0</v>
      </c>
      <c r="P5" s="1016">
        <f t="shared" si="1"/>
        <v>0</v>
      </c>
      <c r="Q5" s="1016">
        <f t="shared" si="1"/>
        <v>0</v>
      </c>
      <c r="R5" s="1016">
        <f t="shared" si="1"/>
        <v>0</v>
      </c>
      <c r="S5" s="1016">
        <f t="shared" si="1"/>
        <v>0</v>
      </c>
      <c r="T5" s="1016">
        <f t="shared" si="1"/>
        <v>0</v>
      </c>
      <c r="U5" s="1016">
        <f t="shared" si="1"/>
        <v>0</v>
      </c>
      <c r="V5" s="1016">
        <f t="shared" si="1"/>
        <v>0</v>
      </c>
      <c r="W5" s="1016">
        <f t="shared" si="1"/>
        <v>0</v>
      </c>
      <c r="X5" s="1016">
        <f t="shared" si="1"/>
        <v>0</v>
      </c>
      <c r="Y5" s="1016">
        <f t="shared" si="1"/>
        <v>0</v>
      </c>
      <c r="Z5" s="1016">
        <f t="shared" si="1"/>
        <v>0</v>
      </c>
      <c r="AA5" s="1016">
        <f t="shared" si="1"/>
        <v>0</v>
      </c>
      <c r="AB5" s="1016">
        <f t="shared" si="1"/>
        <v>0</v>
      </c>
      <c r="AC5" s="1016">
        <f t="shared" si="1"/>
        <v>0</v>
      </c>
      <c r="AD5" s="1016">
        <f t="shared" si="1"/>
        <v>0</v>
      </c>
      <c r="AE5" s="1016">
        <f t="shared" si="1"/>
        <v>0</v>
      </c>
      <c r="AF5" s="1016">
        <f t="shared" si="1"/>
        <v>0</v>
      </c>
      <c r="AG5" s="1016">
        <f t="shared" si="1"/>
        <v>0</v>
      </c>
      <c r="AH5" s="1016">
        <f t="shared" si="1"/>
        <v>225.06</v>
      </c>
      <c r="AI5" s="1016">
        <f t="shared" si="1"/>
        <v>0</v>
      </c>
      <c r="AJ5" s="1016">
        <f t="shared" si="1"/>
        <v>0</v>
      </c>
      <c r="AK5" s="2349">
        <f t="shared" ref="AK5" si="2">AK14+AK23+AK32+AK41+AK50+AK59+AK68+AK77+AK86+AK95+AK104+AK113+AK122+AK131+AK140+AK149+AK158</f>
        <v>0</v>
      </c>
    </row>
    <row r="6" spans="1:43" s="104" customFormat="1" ht="19.5" customHeight="1" x14ac:dyDescent="0.15">
      <c r="A6" s="2746"/>
      <c r="B6" s="1015" t="s">
        <v>792</v>
      </c>
      <c r="C6" s="1016">
        <f t="shared" ref="C6:C12" si="3">SUM(D6:AK6)</f>
        <v>36044.539999999994</v>
      </c>
      <c r="D6" s="1016">
        <f t="shared" ref="D6:S12" si="4">D15+D24+D33+D42+D51+D60+D69+D78+D87+D96+D105+D114+D123+D132+D141+D150+D159</f>
        <v>9567.08</v>
      </c>
      <c r="E6" s="1016">
        <f t="shared" si="4"/>
        <v>6216.5599999999995</v>
      </c>
      <c r="F6" s="1016">
        <f t="shared" si="4"/>
        <v>10590.77</v>
      </c>
      <c r="G6" s="1016">
        <f t="shared" si="4"/>
        <v>6494.7400000000016</v>
      </c>
      <c r="H6" s="1016">
        <f t="shared" si="4"/>
        <v>199.62</v>
      </c>
      <c r="I6" s="1016">
        <f t="shared" si="4"/>
        <v>0</v>
      </c>
      <c r="J6" s="1016">
        <f t="shared" si="4"/>
        <v>2.86</v>
      </c>
      <c r="K6" s="1016">
        <f t="shared" si="4"/>
        <v>0</v>
      </c>
      <c r="L6" s="1016">
        <f t="shared" si="4"/>
        <v>0</v>
      </c>
      <c r="M6" s="1016">
        <f t="shared" si="4"/>
        <v>178.76</v>
      </c>
      <c r="N6" s="1016">
        <f t="shared" si="4"/>
        <v>57.25</v>
      </c>
      <c r="O6" s="1016">
        <f t="shared" si="4"/>
        <v>207.85</v>
      </c>
      <c r="P6" s="1016">
        <f t="shared" si="4"/>
        <v>31.96</v>
      </c>
      <c r="Q6" s="1016">
        <f t="shared" si="4"/>
        <v>4</v>
      </c>
      <c r="R6" s="1016">
        <f t="shared" si="4"/>
        <v>13.56</v>
      </c>
      <c r="S6" s="1016">
        <f t="shared" si="4"/>
        <v>227.92</v>
      </c>
      <c r="T6" s="1016">
        <f t="shared" si="1"/>
        <v>0</v>
      </c>
      <c r="U6" s="1016">
        <f t="shared" si="1"/>
        <v>0</v>
      </c>
      <c r="V6" s="1016">
        <f t="shared" si="1"/>
        <v>0</v>
      </c>
      <c r="W6" s="1016">
        <f t="shared" si="1"/>
        <v>198.77</v>
      </c>
      <c r="X6" s="1016">
        <f t="shared" si="1"/>
        <v>0</v>
      </c>
      <c r="Y6" s="1016">
        <f t="shared" si="1"/>
        <v>0</v>
      </c>
      <c r="Z6" s="1016">
        <f t="shared" si="1"/>
        <v>0</v>
      </c>
      <c r="AA6" s="1016">
        <f t="shared" si="1"/>
        <v>0</v>
      </c>
      <c r="AB6" s="1016">
        <f t="shared" si="1"/>
        <v>0</v>
      </c>
      <c r="AC6" s="1016">
        <f t="shared" si="1"/>
        <v>0</v>
      </c>
      <c r="AD6" s="1016">
        <f t="shared" si="1"/>
        <v>0</v>
      </c>
      <c r="AE6" s="1016">
        <f t="shared" si="1"/>
        <v>0</v>
      </c>
      <c r="AF6" s="1016">
        <f t="shared" si="1"/>
        <v>1419.35</v>
      </c>
      <c r="AG6" s="1016">
        <f t="shared" si="1"/>
        <v>0</v>
      </c>
      <c r="AH6" s="1016">
        <f t="shared" si="1"/>
        <v>633.49</v>
      </c>
      <c r="AI6" s="1016">
        <f t="shared" si="1"/>
        <v>0</v>
      </c>
      <c r="AJ6" s="1016">
        <f t="shared" si="1"/>
        <v>0</v>
      </c>
      <c r="AK6" s="2349">
        <f t="shared" ref="AK6" si="5">AK15+AK24+AK33+AK42+AK51+AK60+AK69+AK78+AK87+AK96+AK105+AK114+AK123+AK132+AK141+AK150+AK159</f>
        <v>0</v>
      </c>
    </row>
    <row r="7" spans="1:43" s="104" customFormat="1" ht="19.5" customHeight="1" x14ac:dyDescent="0.15">
      <c r="A7" s="2746"/>
      <c r="B7" s="1015" t="s">
        <v>974</v>
      </c>
      <c r="C7" s="1016">
        <f t="shared" si="3"/>
        <v>315134.98</v>
      </c>
      <c r="D7" s="1016">
        <f t="shared" si="4"/>
        <v>0.36</v>
      </c>
      <c r="E7" s="1016">
        <f t="shared" si="1"/>
        <v>123</v>
      </c>
      <c r="F7" s="1016">
        <f t="shared" si="1"/>
        <v>1.4800000000000002</v>
      </c>
      <c r="G7" s="1016">
        <f t="shared" si="1"/>
        <v>0</v>
      </c>
      <c r="H7" s="1016">
        <f t="shared" si="1"/>
        <v>6360.8</v>
      </c>
      <c r="I7" s="1016">
        <f t="shared" si="1"/>
        <v>9093.0500000000011</v>
      </c>
      <c r="J7" s="1016">
        <f t="shared" si="1"/>
        <v>24411.14</v>
      </c>
      <c r="K7" s="1016">
        <f t="shared" si="1"/>
        <v>8464.3599999999988</v>
      </c>
      <c r="L7" s="1016">
        <f t="shared" si="1"/>
        <v>4369.3099999999995</v>
      </c>
      <c r="M7" s="1016">
        <f t="shared" si="1"/>
        <v>7185.9499999999989</v>
      </c>
      <c r="N7" s="1016">
        <f t="shared" si="1"/>
        <v>2876</v>
      </c>
      <c r="O7" s="1016">
        <f t="shared" si="1"/>
        <v>2582.02</v>
      </c>
      <c r="P7" s="1016">
        <f t="shared" si="1"/>
        <v>6423.53</v>
      </c>
      <c r="Q7" s="1016">
        <f t="shared" si="1"/>
        <v>5721.77</v>
      </c>
      <c r="R7" s="1016">
        <f t="shared" si="1"/>
        <v>3368.1600000000003</v>
      </c>
      <c r="S7" s="1016">
        <f t="shared" si="1"/>
        <v>5306.8</v>
      </c>
      <c r="T7" s="1016">
        <f t="shared" si="1"/>
        <v>7428.88</v>
      </c>
      <c r="U7" s="1016">
        <f t="shared" si="1"/>
        <v>4769.96</v>
      </c>
      <c r="V7" s="1016">
        <f t="shared" si="1"/>
        <v>3757.07</v>
      </c>
      <c r="W7" s="1016">
        <f t="shared" si="1"/>
        <v>13935.249999999998</v>
      </c>
      <c r="X7" s="1016">
        <f t="shared" si="1"/>
        <v>11320.8</v>
      </c>
      <c r="Y7" s="1016">
        <f t="shared" si="1"/>
        <v>3939.59</v>
      </c>
      <c r="Z7" s="1016">
        <f t="shared" si="1"/>
        <v>16965.66</v>
      </c>
      <c r="AA7" s="1016">
        <f t="shared" si="1"/>
        <v>30678.15</v>
      </c>
      <c r="AB7" s="1016">
        <f t="shared" si="1"/>
        <v>19517.38</v>
      </c>
      <c r="AC7" s="1016">
        <f t="shared" si="1"/>
        <v>11291.15</v>
      </c>
      <c r="AD7" s="1016">
        <f t="shared" si="1"/>
        <v>6473.6899999999987</v>
      </c>
      <c r="AE7" s="1016">
        <f t="shared" si="1"/>
        <v>5350.45</v>
      </c>
      <c r="AF7" s="1016">
        <f t="shared" si="1"/>
        <v>3887.1399999999994</v>
      </c>
      <c r="AG7" s="1016">
        <f t="shared" si="1"/>
        <v>21842.739999999998</v>
      </c>
      <c r="AH7" s="1016">
        <f t="shared" si="1"/>
        <v>23671.560000000005</v>
      </c>
      <c r="AI7" s="1016">
        <f t="shared" si="1"/>
        <v>14542.779999999999</v>
      </c>
      <c r="AJ7" s="1016">
        <f t="shared" si="1"/>
        <v>4802.88</v>
      </c>
      <c r="AK7" s="2349">
        <f t="shared" ref="AK7" si="6">AK16+AK25+AK34+AK43+AK52+AK61+AK70+AK79+AK88+AK97+AK106+AK115+AK124+AK133+AK142+AK151+AK160</f>
        <v>24672.120000000003</v>
      </c>
    </row>
    <row r="8" spans="1:43" s="104" customFormat="1" ht="19.5" customHeight="1" x14ac:dyDescent="0.15">
      <c r="A8" s="2746"/>
      <c r="B8" s="1015" t="s">
        <v>345</v>
      </c>
      <c r="C8" s="1016">
        <f t="shared" si="3"/>
        <v>56682.210000000006</v>
      </c>
      <c r="D8" s="1016">
        <f>D17+D26+D35+D44+D53+D62+D71+D80+D89+D98+D107+D116+D125+D134+D143+D152+D161+D166+D167+D168+D169+D170+D171+D172+D173</f>
        <v>2215.2699999999995</v>
      </c>
      <c r="E8" s="1016">
        <f t="shared" ref="E8:AJ8" si="7">E17+E26+E35+E44+E53+E62+E71+E80+E89+E98+E107+E116+E125+E134+E143+E152+E161+E166+E167+E168+E169+E170+E171+E172+E173</f>
        <v>0</v>
      </c>
      <c r="F8" s="1016">
        <f t="shared" si="7"/>
        <v>15.44</v>
      </c>
      <c r="G8" s="1016">
        <f t="shared" si="7"/>
        <v>0</v>
      </c>
      <c r="H8" s="1016">
        <f t="shared" si="7"/>
        <v>0</v>
      </c>
      <c r="I8" s="1016">
        <f t="shared" si="7"/>
        <v>1118.17</v>
      </c>
      <c r="J8" s="1016">
        <f t="shared" si="7"/>
        <v>2858.84</v>
      </c>
      <c r="K8" s="1016">
        <f t="shared" si="7"/>
        <v>7.78</v>
      </c>
      <c r="L8" s="1016">
        <f t="shared" si="7"/>
        <v>0</v>
      </c>
      <c r="M8" s="1016">
        <f t="shared" si="7"/>
        <v>0</v>
      </c>
      <c r="N8" s="1016">
        <f t="shared" si="7"/>
        <v>0</v>
      </c>
      <c r="O8" s="1016">
        <f t="shared" si="7"/>
        <v>1.1200000000000001</v>
      </c>
      <c r="P8" s="1016">
        <f t="shared" si="7"/>
        <v>38.880000000000003</v>
      </c>
      <c r="Q8" s="1016">
        <f t="shared" si="7"/>
        <v>515.27</v>
      </c>
      <c r="R8" s="1016">
        <f t="shared" si="7"/>
        <v>1012.8</v>
      </c>
      <c r="S8" s="1016">
        <f t="shared" si="7"/>
        <v>0</v>
      </c>
      <c r="T8" s="1016">
        <f t="shared" si="7"/>
        <v>2389.06</v>
      </c>
      <c r="U8" s="1016">
        <f t="shared" si="7"/>
        <v>16886.11</v>
      </c>
      <c r="V8" s="1016">
        <f t="shared" si="7"/>
        <v>1981.02</v>
      </c>
      <c r="W8" s="1016">
        <f t="shared" si="7"/>
        <v>3764.42</v>
      </c>
      <c r="X8" s="1016">
        <f t="shared" si="7"/>
        <v>8877.81</v>
      </c>
      <c r="Y8" s="1016">
        <f t="shared" si="7"/>
        <v>3791.28</v>
      </c>
      <c r="Z8" s="1016">
        <f t="shared" si="7"/>
        <v>1054.17</v>
      </c>
      <c r="AA8" s="1016">
        <f t="shared" si="7"/>
        <v>2359.23</v>
      </c>
      <c r="AB8" s="1016">
        <f t="shared" si="7"/>
        <v>1924.12</v>
      </c>
      <c r="AC8" s="1016">
        <f t="shared" si="7"/>
        <v>2612.09</v>
      </c>
      <c r="AD8" s="1016">
        <f t="shared" si="7"/>
        <v>0</v>
      </c>
      <c r="AE8" s="1016">
        <f t="shared" si="7"/>
        <v>872.02</v>
      </c>
      <c r="AF8" s="1016">
        <f t="shared" si="7"/>
        <v>0</v>
      </c>
      <c r="AG8" s="1016">
        <f t="shared" si="7"/>
        <v>0</v>
      </c>
      <c r="AH8" s="1016">
        <f t="shared" si="7"/>
        <v>2227.5100000000002</v>
      </c>
      <c r="AI8" s="1016">
        <f t="shared" si="7"/>
        <v>0</v>
      </c>
      <c r="AJ8" s="1016">
        <f t="shared" si="7"/>
        <v>0</v>
      </c>
      <c r="AK8" s="2349">
        <f t="shared" ref="AK8" si="8">AK17+AK26+AK35+AK44+AK53+AK62+AK71+AK80+AK89+AK98+AK107+AK116+AK125+AK134+AK143+AK152+AK161+AK166+AK167+AK168+AK169+AK170+AK171+AK172+AK173</f>
        <v>159.80000000000001</v>
      </c>
    </row>
    <row r="9" spans="1:43" s="104" customFormat="1" ht="19.5" customHeight="1" x14ac:dyDescent="0.15">
      <c r="A9" s="2746"/>
      <c r="B9" s="1017" t="s">
        <v>283</v>
      </c>
      <c r="C9" s="1016">
        <f t="shared" si="3"/>
        <v>3872.4000000000005</v>
      </c>
      <c r="D9" s="1016">
        <f t="shared" si="4"/>
        <v>1597.06</v>
      </c>
      <c r="E9" s="1016">
        <f t="shared" si="1"/>
        <v>79.56</v>
      </c>
      <c r="F9" s="1016">
        <f t="shared" si="1"/>
        <v>424.44</v>
      </c>
      <c r="G9" s="1016">
        <f t="shared" si="1"/>
        <v>217.62</v>
      </c>
      <c r="H9" s="1016">
        <f t="shared" si="1"/>
        <v>91.01</v>
      </c>
      <c r="I9" s="1016">
        <f t="shared" si="1"/>
        <v>442.71</v>
      </c>
      <c r="J9" s="1016">
        <f t="shared" si="1"/>
        <v>623.11</v>
      </c>
      <c r="K9" s="1016">
        <f t="shared" si="1"/>
        <v>0</v>
      </c>
      <c r="L9" s="1016">
        <f t="shared" si="1"/>
        <v>25.64</v>
      </c>
      <c r="M9" s="1016">
        <f t="shared" si="1"/>
        <v>33.76</v>
      </c>
      <c r="N9" s="1016">
        <f t="shared" si="1"/>
        <v>2.42</v>
      </c>
      <c r="O9" s="1016">
        <f t="shared" si="1"/>
        <v>317.89999999999998</v>
      </c>
      <c r="P9" s="1016">
        <f t="shared" si="1"/>
        <v>17.169999999999998</v>
      </c>
      <c r="Q9" s="1016">
        <f t="shared" si="1"/>
        <v>0</v>
      </c>
      <c r="R9" s="1016">
        <f t="shared" si="1"/>
        <v>0</v>
      </c>
      <c r="S9" s="1016">
        <f t="shared" si="1"/>
        <v>0</v>
      </c>
      <c r="T9" s="1016">
        <f t="shared" si="1"/>
        <v>0</v>
      </c>
      <c r="U9" s="1016">
        <f t="shared" si="1"/>
        <v>0</v>
      </c>
      <c r="V9" s="1016">
        <f t="shared" si="1"/>
        <v>0</v>
      </c>
      <c r="W9" s="1016">
        <f t="shared" si="1"/>
        <v>0</v>
      </c>
      <c r="X9" s="1016">
        <f t="shared" si="1"/>
        <v>0</v>
      </c>
      <c r="Y9" s="1016">
        <f t="shared" si="1"/>
        <v>0</v>
      </c>
      <c r="Z9" s="1016">
        <f t="shared" si="1"/>
        <v>0</v>
      </c>
      <c r="AA9" s="1016">
        <f t="shared" si="1"/>
        <v>0</v>
      </c>
      <c r="AB9" s="1016">
        <f t="shared" si="1"/>
        <v>0</v>
      </c>
      <c r="AC9" s="1016">
        <f t="shared" si="1"/>
        <v>0</v>
      </c>
      <c r="AD9" s="1016">
        <f t="shared" si="1"/>
        <v>0</v>
      </c>
      <c r="AE9" s="1016">
        <f t="shared" si="1"/>
        <v>0</v>
      </c>
      <c r="AF9" s="1016">
        <f t="shared" si="1"/>
        <v>0</v>
      </c>
      <c r="AG9" s="1016">
        <f t="shared" si="1"/>
        <v>0</v>
      </c>
      <c r="AH9" s="1016">
        <f t="shared" si="1"/>
        <v>0</v>
      </c>
      <c r="AI9" s="1016">
        <f t="shared" si="1"/>
        <v>0</v>
      </c>
      <c r="AJ9" s="1016">
        <f t="shared" si="1"/>
        <v>0</v>
      </c>
      <c r="AK9" s="2349">
        <f t="shared" ref="AK9" si="9">AK18+AK27+AK36+AK45+AK54+AK63+AK72+AK81+AK90+AK99+AK108+AK117+AK126+AK135+AK144+AK153+AK162</f>
        <v>0</v>
      </c>
    </row>
    <row r="10" spans="1:43" s="104" customFormat="1" ht="19.5" customHeight="1" x14ac:dyDescent="0.15">
      <c r="A10" s="2746"/>
      <c r="B10" s="1017" t="s">
        <v>284</v>
      </c>
      <c r="C10" s="1016">
        <f t="shared" si="3"/>
        <v>64885.30000000001</v>
      </c>
      <c r="D10" s="1016">
        <f t="shared" si="4"/>
        <v>143.01</v>
      </c>
      <c r="E10" s="1016">
        <f t="shared" si="1"/>
        <v>0.3</v>
      </c>
      <c r="F10" s="1016">
        <f t="shared" si="1"/>
        <v>205.23999999999998</v>
      </c>
      <c r="G10" s="1016">
        <f t="shared" si="1"/>
        <v>251.42</v>
      </c>
      <c r="H10" s="1016">
        <f t="shared" si="1"/>
        <v>29.390000000000043</v>
      </c>
      <c r="I10" s="1016">
        <f t="shared" si="1"/>
        <v>18.989999999999998</v>
      </c>
      <c r="J10" s="1016">
        <f t="shared" si="1"/>
        <v>328.86</v>
      </c>
      <c r="K10" s="1016">
        <f t="shared" si="1"/>
        <v>790.88</v>
      </c>
      <c r="L10" s="1016">
        <f t="shared" si="1"/>
        <v>1048.6600000000001</v>
      </c>
      <c r="M10" s="1016">
        <f t="shared" si="1"/>
        <v>4731.84</v>
      </c>
      <c r="N10" s="1016">
        <f t="shared" si="1"/>
        <v>12286.53</v>
      </c>
      <c r="O10" s="1016">
        <f t="shared" si="1"/>
        <v>12480.97</v>
      </c>
      <c r="P10" s="1016">
        <f t="shared" si="1"/>
        <v>13514.41</v>
      </c>
      <c r="Q10" s="1016">
        <f t="shared" si="1"/>
        <v>5571.28</v>
      </c>
      <c r="R10" s="1016">
        <f t="shared" si="1"/>
        <v>3487.58</v>
      </c>
      <c r="S10" s="1016">
        <f t="shared" si="1"/>
        <v>2225.41</v>
      </c>
      <c r="T10" s="1016">
        <f t="shared" si="1"/>
        <v>4801.33</v>
      </c>
      <c r="U10" s="1016">
        <f t="shared" si="1"/>
        <v>2339.62</v>
      </c>
      <c r="V10" s="1016">
        <f t="shared" si="1"/>
        <v>422.36</v>
      </c>
      <c r="W10" s="1016">
        <f t="shared" si="1"/>
        <v>207.22</v>
      </c>
      <c r="X10" s="1016">
        <f t="shared" si="1"/>
        <v>0</v>
      </c>
      <c r="Y10" s="1016">
        <f t="shared" si="1"/>
        <v>0</v>
      </c>
      <c r="Z10" s="1016">
        <f t="shared" si="1"/>
        <v>0</v>
      </c>
      <c r="AA10" s="1016">
        <f t="shared" si="1"/>
        <v>0</v>
      </c>
      <c r="AB10" s="1016">
        <f t="shared" si="1"/>
        <v>0</v>
      </c>
      <c r="AC10" s="1016">
        <f t="shared" si="1"/>
        <v>0</v>
      </c>
      <c r="AD10" s="1016">
        <f t="shared" si="1"/>
        <v>0</v>
      </c>
      <c r="AE10" s="1016">
        <f t="shared" si="1"/>
        <v>0</v>
      </c>
      <c r="AF10" s="1016">
        <f t="shared" si="1"/>
        <v>0</v>
      </c>
      <c r="AG10" s="1016">
        <f t="shared" si="1"/>
        <v>0</v>
      </c>
      <c r="AH10" s="1016">
        <f t="shared" si="1"/>
        <v>0</v>
      </c>
      <c r="AI10" s="1016">
        <f t="shared" si="1"/>
        <v>0</v>
      </c>
      <c r="AJ10" s="1016">
        <f t="shared" si="1"/>
        <v>0</v>
      </c>
      <c r="AK10" s="2349">
        <f t="shared" ref="AK10" si="10">AK19+AK28+AK37+AK46+AK55+AK64+AK73+AK82+AK91+AK100+AK109+AK118+AK127+AK136+AK145+AK154+AK163</f>
        <v>0</v>
      </c>
    </row>
    <row r="11" spans="1:43" s="104" customFormat="1" ht="19.5" customHeight="1" x14ac:dyDescent="0.15">
      <c r="A11" s="2746"/>
      <c r="B11" s="1015" t="s">
        <v>847</v>
      </c>
      <c r="C11" s="1016">
        <f t="shared" si="3"/>
        <v>6401.93</v>
      </c>
      <c r="D11" s="1016">
        <f t="shared" si="4"/>
        <v>0</v>
      </c>
      <c r="E11" s="1016">
        <f t="shared" si="1"/>
        <v>0</v>
      </c>
      <c r="F11" s="1016">
        <f t="shared" si="1"/>
        <v>0</v>
      </c>
      <c r="G11" s="1016">
        <f t="shared" si="1"/>
        <v>0</v>
      </c>
      <c r="H11" s="1016">
        <f t="shared" si="1"/>
        <v>0</v>
      </c>
      <c r="I11" s="1016">
        <f t="shared" si="1"/>
        <v>0</v>
      </c>
      <c r="J11" s="1016">
        <f t="shared" si="1"/>
        <v>0</v>
      </c>
      <c r="K11" s="1016">
        <f t="shared" si="1"/>
        <v>0</v>
      </c>
      <c r="L11" s="1016">
        <f t="shared" si="1"/>
        <v>0</v>
      </c>
      <c r="M11" s="1016">
        <f t="shared" si="1"/>
        <v>0</v>
      </c>
      <c r="N11" s="1016">
        <f t="shared" si="1"/>
        <v>0</v>
      </c>
      <c r="O11" s="1016">
        <f t="shared" si="1"/>
        <v>0</v>
      </c>
      <c r="P11" s="1016">
        <f t="shared" si="1"/>
        <v>0</v>
      </c>
      <c r="Q11" s="1016">
        <f t="shared" si="1"/>
        <v>0</v>
      </c>
      <c r="R11" s="1016">
        <f t="shared" si="1"/>
        <v>0</v>
      </c>
      <c r="S11" s="1016">
        <f t="shared" si="1"/>
        <v>0</v>
      </c>
      <c r="T11" s="1016">
        <f t="shared" si="1"/>
        <v>0</v>
      </c>
      <c r="U11" s="1016">
        <f t="shared" si="1"/>
        <v>0</v>
      </c>
      <c r="V11" s="1016">
        <f t="shared" si="1"/>
        <v>0</v>
      </c>
      <c r="W11" s="1016">
        <f t="shared" si="1"/>
        <v>0</v>
      </c>
      <c r="X11" s="1016">
        <f t="shared" si="1"/>
        <v>0</v>
      </c>
      <c r="Y11" s="1016">
        <f t="shared" si="1"/>
        <v>0</v>
      </c>
      <c r="Z11" s="1016">
        <f t="shared" si="1"/>
        <v>0</v>
      </c>
      <c r="AA11" s="1016">
        <f t="shared" si="1"/>
        <v>0</v>
      </c>
      <c r="AB11" s="1016">
        <f t="shared" si="1"/>
        <v>0</v>
      </c>
      <c r="AC11" s="1016">
        <f t="shared" si="1"/>
        <v>0</v>
      </c>
      <c r="AD11" s="1016">
        <f t="shared" si="1"/>
        <v>0</v>
      </c>
      <c r="AE11" s="1016">
        <f t="shared" si="1"/>
        <v>0</v>
      </c>
      <c r="AF11" s="1016">
        <f t="shared" si="1"/>
        <v>0</v>
      </c>
      <c r="AG11" s="1016">
        <f t="shared" si="1"/>
        <v>325.16000000000003</v>
      </c>
      <c r="AH11" s="1016">
        <f t="shared" si="1"/>
        <v>0</v>
      </c>
      <c r="AI11" s="1016">
        <f t="shared" si="1"/>
        <v>0</v>
      </c>
      <c r="AJ11" s="1016">
        <f t="shared" si="1"/>
        <v>3885.3399999999997</v>
      </c>
      <c r="AK11" s="2349">
        <f t="shared" ref="AK11" si="11">AK20+AK29+AK38+AK47+AK56+AK65+AK74+AK83+AK92+AK101+AK110+AK119+AK128+AK137+AK146+AK155+AK164</f>
        <v>2191.4299999999998</v>
      </c>
    </row>
    <row r="12" spans="1:43" s="104" customFormat="1" ht="19.5" customHeight="1" x14ac:dyDescent="0.15">
      <c r="A12" s="2746"/>
      <c r="B12" s="1018" t="s">
        <v>1084</v>
      </c>
      <c r="C12" s="1016">
        <f t="shared" si="3"/>
        <v>11769.990000000002</v>
      </c>
      <c r="D12" s="1016">
        <f t="shared" si="4"/>
        <v>0</v>
      </c>
      <c r="E12" s="1016">
        <f t="shared" si="1"/>
        <v>0</v>
      </c>
      <c r="F12" s="1016">
        <f t="shared" si="1"/>
        <v>0</v>
      </c>
      <c r="G12" s="1016">
        <f t="shared" si="1"/>
        <v>0</v>
      </c>
      <c r="H12" s="1016">
        <f t="shared" si="1"/>
        <v>0</v>
      </c>
      <c r="I12" s="1016">
        <f t="shared" si="1"/>
        <v>0</v>
      </c>
      <c r="J12" s="1016">
        <f t="shared" si="1"/>
        <v>0</v>
      </c>
      <c r="K12" s="1016">
        <f t="shared" si="1"/>
        <v>0</v>
      </c>
      <c r="L12" s="1016">
        <f t="shared" si="1"/>
        <v>0</v>
      </c>
      <c r="M12" s="1016">
        <f t="shared" si="1"/>
        <v>0</v>
      </c>
      <c r="N12" s="1016">
        <f t="shared" si="1"/>
        <v>0</v>
      </c>
      <c r="O12" s="1016">
        <f t="shared" si="1"/>
        <v>0</v>
      </c>
      <c r="P12" s="1016">
        <f t="shared" si="1"/>
        <v>0</v>
      </c>
      <c r="Q12" s="1016">
        <f t="shared" si="1"/>
        <v>0</v>
      </c>
      <c r="R12" s="1016">
        <f t="shared" si="1"/>
        <v>109.69</v>
      </c>
      <c r="S12" s="1016">
        <f t="shared" si="1"/>
        <v>0</v>
      </c>
      <c r="T12" s="1016">
        <f t="shared" si="1"/>
        <v>0</v>
      </c>
      <c r="U12" s="1016">
        <f t="shared" si="1"/>
        <v>331.78</v>
      </c>
      <c r="V12" s="1016">
        <f t="shared" si="1"/>
        <v>153.58000000000001</v>
      </c>
      <c r="W12" s="1016">
        <f t="shared" si="1"/>
        <v>0</v>
      </c>
      <c r="X12" s="1016">
        <f t="shared" si="1"/>
        <v>0</v>
      </c>
      <c r="Y12" s="1016">
        <f t="shared" si="1"/>
        <v>269.47000000000003</v>
      </c>
      <c r="Z12" s="1016">
        <f t="shared" si="1"/>
        <v>0</v>
      </c>
      <c r="AA12" s="1016">
        <f t="shared" si="1"/>
        <v>3346.97</v>
      </c>
      <c r="AB12" s="1016">
        <f t="shared" si="1"/>
        <v>0</v>
      </c>
      <c r="AC12" s="1016">
        <f t="shared" si="1"/>
        <v>0</v>
      </c>
      <c r="AD12" s="1016">
        <f t="shared" si="1"/>
        <v>872.1</v>
      </c>
      <c r="AE12" s="1016">
        <f t="shared" si="1"/>
        <v>736.29</v>
      </c>
      <c r="AF12" s="1016">
        <f t="shared" si="1"/>
        <v>199</v>
      </c>
      <c r="AG12" s="1016">
        <f t="shared" si="1"/>
        <v>691.23</v>
      </c>
      <c r="AH12" s="1016">
        <f t="shared" si="1"/>
        <v>1313.39</v>
      </c>
      <c r="AI12" s="1016">
        <f t="shared" si="1"/>
        <v>739.12</v>
      </c>
      <c r="AJ12" s="1016">
        <f t="shared" si="1"/>
        <v>1956.5100000000002</v>
      </c>
      <c r="AK12" s="2349">
        <f t="shared" ref="AK12" si="12">AK21+AK30+AK39+AK48+AK57+AK66+AK75+AK84+AK93+AK102+AK111+AK120+AK129+AK138+AK147+AK156+AK165</f>
        <v>1050.8600000000001</v>
      </c>
    </row>
    <row r="13" spans="1:43" s="104" customFormat="1" ht="19.5" customHeight="1" x14ac:dyDescent="0.15">
      <c r="A13" s="3106">
        <v>80</v>
      </c>
      <c r="B13" s="854" t="s">
        <v>46</v>
      </c>
      <c r="C13" s="330">
        <f>SUM(D13:AK13)</f>
        <v>43983.230000000018</v>
      </c>
      <c r="D13" s="330">
        <f>SUM(D14:D21)</f>
        <v>2111.7399999999998</v>
      </c>
      <c r="E13" s="330">
        <f t="shared" ref="E13:AI13" si="13">SUM(E14:E21)</f>
        <v>80.599999999999994</v>
      </c>
      <c r="F13" s="330">
        <f t="shared" si="13"/>
        <v>736.63</v>
      </c>
      <c r="G13" s="330">
        <f t="shared" si="13"/>
        <v>226.42000000000002</v>
      </c>
      <c r="H13" s="330">
        <f t="shared" si="13"/>
        <v>183.15</v>
      </c>
      <c r="I13" s="330">
        <f t="shared" si="13"/>
        <v>387.34999999999997</v>
      </c>
      <c r="J13" s="330">
        <f t="shared" si="13"/>
        <v>820.28</v>
      </c>
      <c r="K13" s="330">
        <f t="shared" si="13"/>
        <v>62.27</v>
      </c>
      <c r="L13" s="330">
        <f t="shared" si="13"/>
        <v>53.57</v>
      </c>
      <c r="M13" s="330">
        <f t="shared" si="13"/>
        <v>396.21999999999997</v>
      </c>
      <c r="N13" s="330">
        <f t="shared" si="13"/>
        <v>527.59</v>
      </c>
      <c r="O13" s="330">
        <f t="shared" si="13"/>
        <v>1794.42</v>
      </c>
      <c r="P13" s="330">
        <f t="shared" si="13"/>
        <v>987.94</v>
      </c>
      <c r="Q13" s="330">
        <f t="shared" si="13"/>
        <v>626.18999999999994</v>
      </c>
      <c r="R13" s="330">
        <f t="shared" si="13"/>
        <v>201.06</v>
      </c>
      <c r="S13" s="330">
        <f t="shared" si="13"/>
        <v>411.33000000000004</v>
      </c>
      <c r="T13" s="330">
        <f t="shared" si="13"/>
        <v>2759.62</v>
      </c>
      <c r="U13" s="330">
        <f t="shared" si="13"/>
        <v>7385.29</v>
      </c>
      <c r="V13" s="330">
        <f t="shared" si="13"/>
        <v>461.25</v>
      </c>
      <c r="W13" s="330">
        <f t="shared" si="13"/>
        <v>246.38</v>
      </c>
      <c r="X13" s="330">
        <f t="shared" si="13"/>
        <v>5427.32</v>
      </c>
      <c r="Y13" s="330">
        <f t="shared" si="13"/>
        <v>4863.38</v>
      </c>
      <c r="Z13" s="330">
        <f t="shared" si="13"/>
        <v>660.47</v>
      </c>
      <c r="AA13" s="330">
        <f t="shared" si="13"/>
        <v>1611.57</v>
      </c>
      <c r="AB13" s="330">
        <f t="shared" si="13"/>
        <v>1065.3699999999999</v>
      </c>
      <c r="AC13" s="330">
        <f t="shared" si="13"/>
        <v>797.92</v>
      </c>
      <c r="AD13" s="330">
        <f t="shared" si="13"/>
        <v>603.9</v>
      </c>
      <c r="AE13" s="330">
        <f t="shared" si="13"/>
        <v>22.48</v>
      </c>
      <c r="AF13" s="330">
        <f t="shared" si="13"/>
        <v>113.42</v>
      </c>
      <c r="AG13" s="330">
        <f t="shared" si="13"/>
        <v>2372.0500000000002</v>
      </c>
      <c r="AH13" s="330">
        <f t="shared" si="13"/>
        <v>255.84</v>
      </c>
      <c r="AI13" s="330">
        <f t="shared" si="13"/>
        <v>38.979999999999997</v>
      </c>
      <c r="AJ13" s="613">
        <f>SUM(AJ14:AJ21)</f>
        <v>3033.41</v>
      </c>
      <c r="AK13" s="613">
        <f>SUM(AK14:AK21)</f>
        <v>2657.8199999999997</v>
      </c>
    </row>
    <row r="14" spans="1:43" s="104" customFormat="1" ht="20.25" customHeight="1" x14ac:dyDescent="0.15">
      <c r="A14" s="3106"/>
      <c r="B14" s="1015" t="s">
        <v>793</v>
      </c>
      <c r="C14" s="1019">
        <f>SUM(D14:AK14)</f>
        <v>152.74</v>
      </c>
      <c r="D14" s="1087">
        <v>152.74</v>
      </c>
      <c r="E14" s="1087">
        <v>0</v>
      </c>
      <c r="F14" s="1087">
        <v>0</v>
      </c>
      <c r="G14" s="1087">
        <v>0</v>
      </c>
      <c r="H14" s="1087">
        <v>0</v>
      </c>
      <c r="I14" s="1087">
        <v>0</v>
      </c>
      <c r="J14" s="1087">
        <v>0</v>
      </c>
      <c r="K14" s="1035">
        <v>0</v>
      </c>
      <c r="L14" s="1035">
        <v>0</v>
      </c>
      <c r="M14" s="1035">
        <v>0</v>
      </c>
      <c r="N14" s="1035">
        <v>0</v>
      </c>
      <c r="O14" s="1035">
        <v>0</v>
      </c>
      <c r="P14" s="1035">
        <v>0</v>
      </c>
      <c r="Q14" s="1035">
        <v>0</v>
      </c>
      <c r="R14" s="1035">
        <v>0</v>
      </c>
      <c r="S14" s="1035">
        <v>0</v>
      </c>
      <c r="T14" s="1035">
        <v>0</v>
      </c>
      <c r="U14" s="1035">
        <v>0</v>
      </c>
      <c r="V14" s="1035">
        <v>0</v>
      </c>
      <c r="W14" s="1035">
        <v>0</v>
      </c>
      <c r="X14" s="1035">
        <v>0</v>
      </c>
      <c r="Y14" s="1035">
        <v>0</v>
      </c>
      <c r="Z14" s="1035">
        <v>0</v>
      </c>
      <c r="AA14" s="1035">
        <v>0</v>
      </c>
      <c r="AB14" s="1035">
        <v>0</v>
      </c>
      <c r="AC14" s="1035">
        <v>0</v>
      </c>
      <c r="AD14" s="1035">
        <v>0</v>
      </c>
      <c r="AE14" s="1035">
        <v>0</v>
      </c>
      <c r="AF14" s="1035">
        <v>0</v>
      </c>
      <c r="AG14" s="1035">
        <v>0</v>
      </c>
      <c r="AH14" s="1035">
        <v>0</v>
      </c>
      <c r="AI14" s="1035">
        <v>0</v>
      </c>
      <c r="AJ14" s="1035">
        <v>0</v>
      </c>
      <c r="AK14" s="1020">
        <f>'배수관폐쇄(총괄) (2)'!X15+'배수관폐쇄(총괄) (2)'!Y15</f>
        <v>0</v>
      </c>
    </row>
    <row r="15" spans="1:43" s="104" customFormat="1" ht="20.25" customHeight="1" x14ac:dyDescent="0.15">
      <c r="A15" s="3106"/>
      <c r="B15" s="1015" t="s">
        <v>792</v>
      </c>
      <c r="C15" s="1019">
        <f t="shared" ref="C15:C21" si="14">SUM(D15:AK15)</f>
        <v>462.18</v>
      </c>
      <c r="D15" s="1087">
        <v>222.14</v>
      </c>
      <c r="E15" s="1087">
        <v>0.74</v>
      </c>
      <c r="F15" s="1087">
        <v>169.57</v>
      </c>
      <c r="G15" s="1087">
        <v>8.8000000000000007</v>
      </c>
      <c r="H15" s="1087">
        <v>0</v>
      </c>
      <c r="I15" s="1087">
        <v>0</v>
      </c>
      <c r="J15" s="1087">
        <v>0</v>
      </c>
      <c r="K15" s="1037">
        <v>0</v>
      </c>
      <c r="L15" s="1037">
        <v>0</v>
      </c>
      <c r="M15" s="1037">
        <v>0</v>
      </c>
      <c r="N15" s="1037">
        <v>0</v>
      </c>
      <c r="O15" s="1037">
        <v>56.93</v>
      </c>
      <c r="P15" s="1037">
        <v>0</v>
      </c>
      <c r="Q15" s="1037">
        <v>4</v>
      </c>
      <c r="R15" s="1037">
        <v>0</v>
      </c>
      <c r="S15" s="1037">
        <v>0</v>
      </c>
      <c r="T15" s="1037">
        <v>0</v>
      </c>
      <c r="U15" s="1037">
        <v>0</v>
      </c>
      <c r="V15" s="1037">
        <v>0</v>
      </c>
      <c r="W15" s="1037">
        <v>0</v>
      </c>
      <c r="X15" s="1037">
        <v>0</v>
      </c>
      <c r="Y15" s="1037">
        <v>0</v>
      </c>
      <c r="Z15" s="1037">
        <v>0</v>
      </c>
      <c r="AA15" s="1037">
        <v>0</v>
      </c>
      <c r="AB15" s="1037">
        <v>0</v>
      </c>
      <c r="AC15" s="1037">
        <v>0</v>
      </c>
      <c r="AD15" s="1037">
        <v>0</v>
      </c>
      <c r="AE15" s="1037">
        <v>0</v>
      </c>
      <c r="AF15" s="1037">
        <v>0</v>
      </c>
      <c r="AG15" s="1037">
        <v>0</v>
      </c>
      <c r="AH15" s="1037">
        <v>0</v>
      </c>
      <c r="AI15" s="1037">
        <v>0</v>
      </c>
      <c r="AJ15" s="1037">
        <v>0</v>
      </c>
      <c r="AK15" s="1020">
        <f>'배수관폐쇄(총괄) (2)'!X16+'배수관폐쇄(총괄) (2)'!Y16</f>
        <v>0</v>
      </c>
    </row>
    <row r="16" spans="1:43" s="104" customFormat="1" ht="20.25" customHeight="1" x14ac:dyDescent="0.15">
      <c r="A16" s="3106"/>
      <c r="B16" s="1015" t="s">
        <v>974</v>
      </c>
      <c r="C16" s="1019">
        <f t="shared" si="14"/>
        <v>9984.2199999999993</v>
      </c>
      <c r="D16" s="1087">
        <v>0</v>
      </c>
      <c r="E16" s="1087">
        <v>0</v>
      </c>
      <c r="F16" s="1087">
        <v>0</v>
      </c>
      <c r="G16" s="1087">
        <v>0</v>
      </c>
      <c r="H16" s="1087">
        <v>92.36</v>
      </c>
      <c r="I16" s="1087">
        <v>9.4600000000000009</v>
      </c>
      <c r="J16" s="1087">
        <v>121.19</v>
      </c>
      <c r="K16" s="1036">
        <v>61.96</v>
      </c>
      <c r="L16" s="1036">
        <v>30.52</v>
      </c>
      <c r="M16" s="1036">
        <v>8.75</v>
      </c>
      <c r="N16" s="1036">
        <v>9.23</v>
      </c>
      <c r="O16" s="1036">
        <v>202.88</v>
      </c>
      <c r="P16" s="1036">
        <v>58.17</v>
      </c>
      <c r="Q16" s="1036">
        <v>14.26</v>
      </c>
      <c r="R16" s="1036">
        <v>48.08</v>
      </c>
      <c r="S16" s="1036">
        <v>343.1</v>
      </c>
      <c r="T16" s="1036">
        <v>59.48</v>
      </c>
      <c r="U16" s="1036">
        <v>387.68</v>
      </c>
      <c r="V16" s="1036">
        <v>323.81</v>
      </c>
      <c r="W16" s="1036">
        <v>39.159999999999997</v>
      </c>
      <c r="X16" s="1036">
        <v>291.25</v>
      </c>
      <c r="Y16" s="1036">
        <v>1072.0999999999999</v>
      </c>
      <c r="Z16" s="1036">
        <v>660.47</v>
      </c>
      <c r="AA16" s="1036">
        <v>1611.57</v>
      </c>
      <c r="AB16" s="1036">
        <v>1065.3699999999999</v>
      </c>
      <c r="AC16" s="1036">
        <v>797.92</v>
      </c>
      <c r="AD16" s="1036">
        <v>95.24</v>
      </c>
      <c r="AE16" s="1036">
        <v>22.48</v>
      </c>
      <c r="AF16" s="1036">
        <v>113.42</v>
      </c>
      <c r="AG16" s="1036">
        <v>1773.05</v>
      </c>
      <c r="AH16" s="1036">
        <v>255.84</v>
      </c>
      <c r="AI16" s="1036">
        <v>38.979999999999997</v>
      </c>
      <c r="AJ16" s="1036">
        <v>83.75</v>
      </c>
      <c r="AK16" s="1020">
        <f>'배수관폐쇄(총괄) (2)'!X17+'배수관폐쇄(총괄) (2)'!Y17</f>
        <v>292.69</v>
      </c>
    </row>
    <row r="17" spans="1:37" s="104" customFormat="1" ht="20.25" customHeight="1" x14ac:dyDescent="0.15">
      <c r="A17" s="3106"/>
      <c r="B17" s="1015" t="s">
        <v>345</v>
      </c>
      <c r="C17" s="1019">
        <f t="shared" si="14"/>
        <v>15153.24</v>
      </c>
      <c r="D17" s="1087">
        <v>0</v>
      </c>
      <c r="E17" s="1087">
        <v>0</v>
      </c>
      <c r="F17" s="1087">
        <v>0</v>
      </c>
      <c r="G17" s="1087">
        <v>0</v>
      </c>
      <c r="H17" s="1087">
        <v>0</v>
      </c>
      <c r="I17" s="1087">
        <v>0</v>
      </c>
      <c r="J17" s="1087">
        <v>0</v>
      </c>
      <c r="K17" s="1034">
        <v>0</v>
      </c>
      <c r="L17" s="1034">
        <v>0</v>
      </c>
      <c r="M17" s="1034">
        <v>0</v>
      </c>
      <c r="N17" s="1034">
        <v>0</v>
      </c>
      <c r="O17" s="1034">
        <v>0</v>
      </c>
      <c r="P17" s="1034">
        <v>0</v>
      </c>
      <c r="Q17" s="1034">
        <v>0</v>
      </c>
      <c r="R17" s="1034">
        <v>0</v>
      </c>
      <c r="S17" s="1034">
        <v>0</v>
      </c>
      <c r="T17" s="1034">
        <v>231.83</v>
      </c>
      <c r="U17" s="1034">
        <v>5856.62</v>
      </c>
      <c r="V17" s="1034">
        <v>137.44</v>
      </c>
      <c r="W17" s="1034">
        <v>0</v>
      </c>
      <c r="X17" s="1034">
        <v>5136.07</v>
      </c>
      <c r="Y17" s="1034">
        <v>3791.28</v>
      </c>
      <c r="Z17" s="1034">
        <v>0</v>
      </c>
      <c r="AA17" s="1034">
        <v>0</v>
      </c>
      <c r="AB17" s="1034">
        <v>0</v>
      </c>
      <c r="AC17" s="1034">
        <v>0</v>
      </c>
      <c r="AD17" s="1034">
        <v>0</v>
      </c>
      <c r="AE17" s="1034">
        <v>0</v>
      </c>
      <c r="AF17" s="1034">
        <v>0</v>
      </c>
      <c r="AG17" s="1034">
        <v>0</v>
      </c>
      <c r="AH17" s="1034">
        <v>0</v>
      </c>
      <c r="AI17" s="1034">
        <v>0</v>
      </c>
      <c r="AJ17" s="1034">
        <v>0</v>
      </c>
      <c r="AK17" s="1020">
        <f>'배수관폐쇄(총괄) (2)'!X18+'배수관폐쇄(총괄) (2)'!Y18</f>
        <v>0</v>
      </c>
    </row>
    <row r="18" spans="1:37" s="104" customFormat="1" ht="20.25" customHeight="1" x14ac:dyDescent="0.15">
      <c r="A18" s="3106"/>
      <c r="B18" s="1017" t="s">
        <v>283</v>
      </c>
      <c r="C18" s="1019">
        <f t="shared" si="14"/>
        <v>3716.15</v>
      </c>
      <c r="D18" s="1087">
        <v>1593.85</v>
      </c>
      <c r="E18" s="1087">
        <v>79.56</v>
      </c>
      <c r="F18" s="1087">
        <v>362.44</v>
      </c>
      <c r="G18" s="1087">
        <v>217.62</v>
      </c>
      <c r="H18" s="1087">
        <v>90.79</v>
      </c>
      <c r="I18" s="1087">
        <v>377.89</v>
      </c>
      <c r="J18" s="1087">
        <v>623.11</v>
      </c>
      <c r="K18" s="1034">
        <v>0</v>
      </c>
      <c r="L18" s="1034">
        <v>0</v>
      </c>
      <c r="M18" s="1842">
        <f>49.76-16</f>
        <v>33.76</v>
      </c>
      <c r="N18" s="1034">
        <v>2.42</v>
      </c>
      <c r="O18" s="1034">
        <v>317.89999999999998</v>
      </c>
      <c r="P18" s="1034">
        <v>16.809999999999999</v>
      </c>
      <c r="Q18" s="1034">
        <v>0</v>
      </c>
      <c r="R18" s="1034">
        <v>0</v>
      </c>
      <c r="S18" s="1034">
        <v>0</v>
      </c>
      <c r="T18" s="1034">
        <v>0</v>
      </c>
      <c r="U18" s="1034">
        <v>0</v>
      </c>
      <c r="V18" s="1034">
        <v>0</v>
      </c>
      <c r="W18" s="1034">
        <v>0</v>
      </c>
      <c r="X18" s="1034">
        <v>0</v>
      </c>
      <c r="Y18" s="1034">
        <v>0</v>
      </c>
      <c r="Z18" s="1034">
        <v>0</v>
      </c>
      <c r="AA18" s="1034">
        <v>0</v>
      </c>
      <c r="AB18" s="1034">
        <v>0</v>
      </c>
      <c r="AC18" s="1034">
        <v>0</v>
      </c>
      <c r="AD18" s="1034">
        <v>0</v>
      </c>
      <c r="AE18" s="1034">
        <v>0</v>
      </c>
      <c r="AF18" s="1034">
        <v>0</v>
      </c>
      <c r="AG18" s="1034">
        <v>0</v>
      </c>
      <c r="AH18" s="1034">
        <v>0</v>
      </c>
      <c r="AI18" s="1034">
        <v>0</v>
      </c>
      <c r="AJ18" s="1034">
        <v>0</v>
      </c>
      <c r="AK18" s="1020">
        <f>'배수관폐쇄(총괄) (2)'!X19+'배수관폐쇄(총괄) (2)'!Y19</f>
        <v>0</v>
      </c>
    </row>
    <row r="19" spans="1:37" s="104" customFormat="1" ht="20.25" customHeight="1" x14ac:dyDescent="0.15">
      <c r="A19" s="3106"/>
      <c r="B19" s="1017" t="s">
        <v>284</v>
      </c>
      <c r="C19" s="1019">
        <f t="shared" si="14"/>
        <v>8092.2499999999991</v>
      </c>
      <c r="D19" s="1842">
        <f>212.01-69</f>
        <v>143.01</v>
      </c>
      <c r="E19" s="1087">
        <v>0.3</v>
      </c>
      <c r="F19" s="1087">
        <v>204.62</v>
      </c>
      <c r="G19" s="1087">
        <v>0</v>
      </c>
      <c r="H19" s="1087">
        <v>0</v>
      </c>
      <c r="I19" s="1087">
        <v>0</v>
      </c>
      <c r="J19" s="1087">
        <v>75.98</v>
      </c>
      <c r="K19" s="1034">
        <v>0.31</v>
      </c>
      <c r="L19" s="1034">
        <v>23.05</v>
      </c>
      <c r="M19" s="1034">
        <v>353.71</v>
      </c>
      <c r="N19" s="1034">
        <v>515.94000000000005</v>
      </c>
      <c r="O19" s="1034">
        <v>1216.71</v>
      </c>
      <c r="P19" s="1034">
        <v>912.96</v>
      </c>
      <c r="Q19" s="1034">
        <v>607.92999999999995</v>
      </c>
      <c r="R19" s="1034">
        <v>152.97999999999999</v>
      </c>
      <c r="S19" s="1034">
        <v>68.23</v>
      </c>
      <c r="T19" s="1034">
        <v>2468.31</v>
      </c>
      <c r="U19" s="1034">
        <v>1140.99</v>
      </c>
      <c r="V19" s="1034">
        <v>0</v>
      </c>
      <c r="W19" s="1034">
        <v>207.22</v>
      </c>
      <c r="X19" s="1034">
        <v>0</v>
      </c>
      <c r="Y19" s="1034">
        <v>0</v>
      </c>
      <c r="Z19" s="1034">
        <v>0</v>
      </c>
      <c r="AA19" s="1034">
        <v>0</v>
      </c>
      <c r="AB19" s="1034">
        <v>0</v>
      </c>
      <c r="AC19" s="1034">
        <v>0</v>
      </c>
      <c r="AD19" s="1034">
        <v>0</v>
      </c>
      <c r="AE19" s="1034">
        <v>0</v>
      </c>
      <c r="AF19" s="1034">
        <v>0</v>
      </c>
      <c r="AG19" s="1034">
        <v>0</v>
      </c>
      <c r="AH19" s="1034">
        <v>0</v>
      </c>
      <c r="AI19" s="1034">
        <v>0</v>
      </c>
      <c r="AJ19" s="1034">
        <v>0</v>
      </c>
      <c r="AK19" s="1020">
        <f>'배수관폐쇄(총괄) (2)'!X20+'배수관폐쇄(총괄) (2)'!Y20</f>
        <v>0</v>
      </c>
    </row>
    <row r="20" spans="1:37" s="104" customFormat="1" ht="20.25" customHeight="1" x14ac:dyDescent="0.15">
      <c r="A20" s="3106"/>
      <c r="B20" s="1015" t="s">
        <v>847</v>
      </c>
      <c r="C20" s="1019">
        <f t="shared" si="14"/>
        <v>5141.09</v>
      </c>
      <c r="D20" s="1087">
        <v>0</v>
      </c>
      <c r="E20" s="1087">
        <v>0</v>
      </c>
      <c r="F20" s="1087">
        <v>0</v>
      </c>
      <c r="G20" s="1087">
        <v>0</v>
      </c>
      <c r="H20" s="1087">
        <v>0</v>
      </c>
      <c r="I20" s="1087">
        <v>0</v>
      </c>
      <c r="J20" s="1087">
        <v>0</v>
      </c>
      <c r="K20" s="1034">
        <v>0</v>
      </c>
      <c r="L20" s="1034">
        <v>0</v>
      </c>
      <c r="M20" s="1034">
        <v>0</v>
      </c>
      <c r="N20" s="1034">
        <v>0</v>
      </c>
      <c r="O20" s="1034">
        <v>0</v>
      </c>
      <c r="P20" s="1034">
        <v>0</v>
      </c>
      <c r="Q20" s="1034">
        <v>0</v>
      </c>
      <c r="R20" s="1034">
        <v>0</v>
      </c>
      <c r="S20" s="1034">
        <v>0</v>
      </c>
      <c r="T20" s="1034">
        <v>0</v>
      </c>
      <c r="U20" s="1034">
        <v>0</v>
      </c>
      <c r="V20" s="1034">
        <v>0</v>
      </c>
      <c r="W20" s="1034">
        <v>0</v>
      </c>
      <c r="X20" s="1034">
        <v>0</v>
      </c>
      <c r="Y20" s="1034">
        <v>0</v>
      </c>
      <c r="Z20" s="1034">
        <v>0</v>
      </c>
      <c r="AA20" s="1034">
        <v>0</v>
      </c>
      <c r="AB20" s="1034">
        <v>0</v>
      </c>
      <c r="AC20" s="1034">
        <v>0</v>
      </c>
      <c r="AD20" s="1034">
        <v>0</v>
      </c>
      <c r="AE20" s="1034">
        <v>0</v>
      </c>
      <c r="AF20" s="1034">
        <v>0</v>
      </c>
      <c r="AG20" s="1034">
        <v>0</v>
      </c>
      <c r="AH20" s="1034">
        <v>0</v>
      </c>
      <c r="AI20" s="1034">
        <v>0</v>
      </c>
      <c r="AJ20" s="1034">
        <v>2949.66</v>
      </c>
      <c r="AK20" s="1020">
        <f>'배수관폐쇄(총괄) (2)'!X21+'배수관폐쇄(총괄) (2)'!Y21</f>
        <v>2191.4299999999998</v>
      </c>
    </row>
    <row r="21" spans="1:37" s="104" customFormat="1" ht="20.25" customHeight="1" x14ac:dyDescent="0.15">
      <c r="A21" s="3106"/>
      <c r="B21" s="1018" t="s">
        <v>1084</v>
      </c>
      <c r="C21" s="1019">
        <f t="shared" si="14"/>
        <v>1281.3600000000001</v>
      </c>
      <c r="D21" s="1087">
        <v>0</v>
      </c>
      <c r="E21" s="1087">
        <v>0</v>
      </c>
      <c r="F21" s="1087">
        <v>0</v>
      </c>
      <c r="G21" s="1087">
        <v>0</v>
      </c>
      <c r="H21" s="1087">
        <v>0</v>
      </c>
      <c r="I21" s="1087">
        <v>0</v>
      </c>
      <c r="J21" s="1087">
        <v>0</v>
      </c>
      <c r="K21" s="1034">
        <v>0</v>
      </c>
      <c r="L21" s="1034">
        <v>0</v>
      </c>
      <c r="M21" s="1034">
        <v>0</v>
      </c>
      <c r="N21" s="1034">
        <v>0</v>
      </c>
      <c r="O21" s="1034">
        <v>0</v>
      </c>
      <c r="P21" s="1034">
        <v>0</v>
      </c>
      <c r="Q21" s="1034">
        <v>0</v>
      </c>
      <c r="R21" s="1034">
        <v>0</v>
      </c>
      <c r="S21" s="1034">
        <v>0</v>
      </c>
      <c r="T21" s="1034">
        <v>0</v>
      </c>
      <c r="U21" s="1034">
        <v>0</v>
      </c>
      <c r="V21" s="1034">
        <v>0</v>
      </c>
      <c r="W21" s="1034">
        <v>0</v>
      </c>
      <c r="X21" s="1034">
        <v>0</v>
      </c>
      <c r="Y21" s="1034">
        <v>0</v>
      </c>
      <c r="Z21" s="1034">
        <v>0</v>
      </c>
      <c r="AA21" s="1034">
        <v>0</v>
      </c>
      <c r="AB21" s="1034">
        <v>0</v>
      </c>
      <c r="AC21" s="1034">
        <v>0</v>
      </c>
      <c r="AD21" s="1034">
        <v>508.66</v>
      </c>
      <c r="AE21" s="1034">
        <v>0</v>
      </c>
      <c r="AF21" s="1034">
        <v>0</v>
      </c>
      <c r="AG21" s="1034">
        <v>599</v>
      </c>
      <c r="AH21" s="1034">
        <v>0</v>
      </c>
      <c r="AI21" s="1034">
        <v>0</v>
      </c>
      <c r="AJ21" s="1034">
        <v>0</v>
      </c>
      <c r="AK21" s="1020">
        <f>'배수관폐쇄(총괄) (2)'!X22+'배수관폐쇄(총괄) (2)'!Y22</f>
        <v>173.7</v>
      </c>
    </row>
    <row r="22" spans="1:37" s="104" customFormat="1" ht="20.25" customHeight="1" x14ac:dyDescent="0.15">
      <c r="A22" s="3106">
        <v>100</v>
      </c>
      <c r="B22" s="854" t="s">
        <v>46</v>
      </c>
      <c r="C22" s="330">
        <f>SUM(D22:AK22)</f>
        <v>175733.80000000005</v>
      </c>
      <c r="D22" s="613">
        <f>SUM(D23:D30)</f>
        <v>2721.61</v>
      </c>
      <c r="E22" s="613">
        <f t="shared" ref="E22:AG22" si="15">SUM(E23:E30)</f>
        <v>914.95</v>
      </c>
      <c r="F22" s="613">
        <f t="shared" si="15"/>
        <v>2417.81</v>
      </c>
      <c r="G22" s="613">
        <f t="shared" si="15"/>
        <v>2642.7400000000002</v>
      </c>
      <c r="H22" s="613">
        <f t="shared" si="15"/>
        <v>3113.24</v>
      </c>
      <c r="I22" s="613">
        <f t="shared" si="15"/>
        <v>5861.16</v>
      </c>
      <c r="J22" s="613">
        <f t="shared" si="15"/>
        <v>7911.5599999999995</v>
      </c>
      <c r="K22" s="613">
        <f t="shared" si="15"/>
        <v>3637.92</v>
      </c>
      <c r="L22" s="613">
        <f t="shared" si="15"/>
        <v>2170.1400000000003</v>
      </c>
      <c r="M22" s="613">
        <f t="shared" si="15"/>
        <v>2511.33</v>
      </c>
      <c r="N22" s="613">
        <f t="shared" si="15"/>
        <v>6075.08</v>
      </c>
      <c r="O22" s="613">
        <f t="shared" si="15"/>
        <v>7985.66</v>
      </c>
      <c r="P22" s="613">
        <f t="shared" si="15"/>
        <v>8756.9600000000009</v>
      </c>
      <c r="Q22" s="613">
        <f t="shared" si="15"/>
        <v>5619.16</v>
      </c>
      <c r="R22" s="613">
        <f t="shared" si="15"/>
        <v>5255.9599999999991</v>
      </c>
      <c r="S22" s="613">
        <f t="shared" si="15"/>
        <v>2796.05</v>
      </c>
      <c r="T22" s="613">
        <f t="shared" si="15"/>
        <v>3458.1099999999997</v>
      </c>
      <c r="U22" s="613">
        <f t="shared" si="15"/>
        <v>13088.02</v>
      </c>
      <c r="V22" s="613">
        <f t="shared" si="15"/>
        <v>3852.2200000000003</v>
      </c>
      <c r="W22" s="613">
        <f t="shared" si="15"/>
        <v>2221.3000000000002</v>
      </c>
      <c r="X22" s="613">
        <f t="shared" si="15"/>
        <v>5646.58</v>
      </c>
      <c r="Y22" s="613">
        <f t="shared" si="15"/>
        <v>1967.71</v>
      </c>
      <c r="Z22" s="613">
        <f t="shared" si="15"/>
        <v>7030.73</v>
      </c>
      <c r="AA22" s="613">
        <f t="shared" si="15"/>
        <v>17610.93</v>
      </c>
      <c r="AB22" s="613">
        <f t="shared" si="15"/>
        <v>7149.72</v>
      </c>
      <c r="AC22" s="613">
        <f t="shared" si="15"/>
        <v>4493.3</v>
      </c>
      <c r="AD22" s="613">
        <f t="shared" si="15"/>
        <v>1914.64</v>
      </c>
      <c r="AE22" s="613">
        <f t="shared" si="15"/>
        <v>818.9</v>
      </c>
      <c r="AF22" s="613">
        <f t="shared" si="15"/>
        <v>1150.6399999999999</v>
      </c>
      <c r="AG22" s="613">
        <f t="shared" si="15"/>
        <v>6687.11</v>
      </c>
      <c r="AH22" s="613">
        <f>SUM(AH23:AH30)</f>
        <v>10163.86</v>
      </c>
      <c r="AI22" s="613">
        <f>SUM(AI23:AI30)</f>
        <v>9273.48</v>
      </c>
      <c r="AJ22" s="613">
        <f>SUM(AJ23:AJ30)</f>
        <v>4286.72</v>
      </c>
      <c r="AK22" s="613">
        <f>SUM(AK23:AK30)</f>
        <v>4528.5</v>
      </c>
    </row>
    <row r="23" spans="1:37" s="104" customFormat="1" ht="20.25" customHeight="1" x14ac:dyDescent="0.15">
      <c r="A23" s="3106"/>
      <c r="B23" s="1015" t="s">
        <v>793</v>
      </c>
      <c r="C23" s="1019">
        <f>SUM(D23:AK23)</f>
        <v>854.35000000000014</v>
      </c>
      <c r="D23" s="1087">
        <v>854.35000000000014</v>
      </c>
      <c r="E23" s="1087">
        <v>0</v>
      </c>
      <c r="F23" s="1087">
        <v>0</v>
      </c>
      <c r="G23" s="1087">
        <v>0</v>
      </c>
      <c r="H23" s="1087">
        <v>0</v>
      </c>
      <c r="I23" s="1087">
        <v>0</v>
      </c>
      <c r="J23" s="1087">
        <v>0</v>
      </c>
      <c r="K23" s="1039">
        <v>0</v>
      </c>
      <c r="L23" s="1039">
        <v>0</v>
      </c>
      <c r="M23" s="1039">
        <v>0</v>
      </c>
      <c r="N23" s="1039">
        <v>0</v>
      </c>
      <c r="O23" s="1039">
        <v>0</v>
      </c>
      <c r="P23" s="1039">
        <v>0</v>
      </c>
      <c r="Q23" s="1039">
        <v>0</v>
      </c>
      <c r="R23" s="1039">
        <v>0</v>
      </c>
      <c r="S23" s="1039">
        <v>0</v>
      </c>
      <c r="T23" s="1039">
        <v>0</v>
      </c>
      <c r="U23" s="1039">
        <v>0</v>
      </c>
      <c r="V23" s="1039">
        <v>0</v>
      </c>
      <c r="W23" s="1039">
        <v>0</v>
      </c>
      <c r="X23" s="1039">
        <v>0</v>
      </c>
      <c r="Y23" s="1039">
        <v>0</v>
      </c>
      <c r="Z23" s="1039">
        <v>0</v>
      </c>
      <c r="AA23" s="1039">
        <v>0</v>
      </c>
      <c r="AB23" s="1039">
        <v>0</v>
      </c>
      <c r="AC23" s="1039">
        <v>0</v>
      </c>
      <c r="AD23" s="1039">
        <v>0</v>
      </c>
      <c r="AE23" s="1039">
        <v>0</v>
      </c>
      <c r="AF23" s="1039">
        <v>0</v>
      </c>
      <c r="AG23" s="1039">
        <v>0</v>
      </c>
      <c r="AH23" s="1039">
        <v>0</v>
      </c>
      <c r="AI23" s="1039">
        <v>0</v>
      </c>
      <c r="AJ23" s="1039">
        <v>0</v>
      </c>
      <c r="AK23" s="1020">
        <f>'배수관폐쇄(총괄) (2)'!X24+'배수관폐쇄(총괄) (2)'!Y24</f>
        <v>0</v>
      </c>
    </row>
    <row r="24" spans="1:37" s="104" customFormat="1" ht="20.25" customHeight="1" x14ac:dyDescent="0.15">
      <c r="A24" s="3106"/>
      <c r="B24" s="1015" t="s">
        <v>792</v>
      </c>
      <c r="C24" s="1019">
        <f t="shared" ref="C24:C30" si="16">SUM(D24:AK24)</f>
        <v>7776.9500000000007</v>
      </c>
      <c r="D24" s="1842">
        <f>2039.9-173</f>
        <v>1866.9</v>
      </c>
      <c r="E24" s="1087">
        <v>914.95</v>
      </c>
      <c r="F24" s="1087">
        <v>2354.9299999999998</v>
      </c>
      <c r="G24" s="1087">
        <v>2391.3200000000002</v>
      </c>
      <c r="H24" s="1087">
        <v>199.62</v>
      </c>
      <c r="I24" s="1087">
        <v>0</v>
      </c>
      <c r="J24" s="1087">
        <v>2.86</v>
      </c>
      <c r="K24" s="1041">
        <v>0</v>
      </c>
      <c r="L24" s="1041">
        <v>0</v>
      </c>
      <c r="M24" s="1041">
        <v>0</v>
      </c>
      <c r="N24" s="1041">
        <v>32.81</v>
      </c>
      <c r="O24" s="1041">
        <v>0</v>
      </c>
      <c r="P24" s="1041">
        <v>0</v>
      </c>
      <c r="Q24" s="1041">
        <v>0</v>
      </c>
      <c r="R24" s="1041">
        <v>13.56</v>
      </c>
      <c r="S24" s="1041">
        <v>0</v>
      </c>
      <c r="T24" s="1041">
        <v>0</v>
      </c>
      <c r="U24" s="1041">
        <v>0</v>
      </c>
      <c r="V24" s="1041">
        <v>0</v>
      </c>
      <c r="W24" s="1041">
        <v>0</v>
      </c>
      <c r="X24" s="1041">
        <v>0</v>
      </c>
      <c r="Y24" s="1041">
        <v>0</v>
      </c>
      <c r="Z24" s="1041">
        <v>0</v>
      </c>
      <c r="AA24" s="1041">
        <v>0</v>
      </c>
      <c r="AB24" s="1041">
        <v>0</v>
      </c>
      <c r="AC24" s="1041">
        <v>0</v>
      </c>
      <c r="AD24" s="1041">
        <v>0</v>
      </c>
      <c r="AE24" s="1041">
        <v>0</v>
      </c>
      <c r="AF24" s="1041">
        <v>0</v>
      </c>
      <c r="AG24" s="1041">
        <v>0</v>
      </c>
      <c r="AH24" s="1041">
        <v>0</v>
      </c>
      <c r="AI24" s="1041">
        <v>0</v>
      </c>
      <c r="AJ24" s="1041">
        <v>0</v>
      </c>
      <c r="AK24" s="1020">
        <f>'배수관폐쇄(총괄) (2)'!X25+'배수관폐쇄(총괄) (2)'!Y25</f>
        <v>0</v>
      </c>
    </row>
    <row r="25" spans="1:37" s="104" customFormat="1" ht="20.25" customHeight="1" x14ac:dyDescent="0.15">
      <c r="A25" s="3106"/>
      <c r="B25" s="1015" t="s">
        <v>974</v>
      </c>
      <c r="C25" s="1019">
        <f t="shared" si="16"/>
        <v>109010.69000000002</v>
      </c>
      <c r="D25" s="1087">
        <v>0.36</v>
      </c>
      <c r="E25" s="1087">
        <v>0</v>
      </c>
      <c r="F25" s="1087">
        <v>0.26</v>
      </c>
      <c r="G25" s="1087">
        <v>0</v>
      </c>
      <c r="H25" s="1087">
        <v>2884.01</v>
      </c>
      <c r="I25" s="1087">
        <v>5777.35</v>
      </c>
      <c r="J25" s="1087">
        <v>7655.82</v>
      </c>
      <c r="K25" s="1040">
        <v>3357.71</v>
      </c>
      <c r="L25" s="1040">
        <v>1665.22</v>
      </c>
      <c r="M25" s="1040">
        <v>1126.57</v>
      </c>
      <c r="N25" s="1040">
        <v>639.98</v>
      </c>
      <c r="O25" s="1040">
        <v>790.48</v>
      </c>
      <c r="P25" s="1040">
        <v>1448.19</v>
      </c>
      <c r="Q25" s="1040">
        <v>783.2</v>
      </c>
      <c r="R25" s="1040">
        <v>785.31</v>
      </c>
      <c r="S25" s="1040">
        <v>929.8</v>
      </c>
      <c r="T25" s="1040">
        <v>2489.39</v>
      </c>
      <c r="U25" s="1040">
        <v>1077.24</v>
      </c>
      <c r="V25" s="1040">
        <v>2290.0100000000002</v>
      </c>
      <c r="W25" s="1040">
        <v>2221.3000000000002</v>
      </c>
      <c r="X25" s="1040">
        <v>3464.19</v>
      </c>
      <c r="Y25" s="1040">
        <v>1707.24</v>
      </c>
      <c r="Z25" s="1040">
        <v>7030.73</v>
      </c>
      <c r="AA25" s="1040">
        <v>14269.02</v>
      </c>
      <c r="AB25" s="1040">
        <v>7149.72</v>
      </c>
      <c r="AC25" s="1040">
        <v>4493.3</v>
      </c>
      <c r="AD25" s="1040">
        <v>1551.2</v>
      </c>
      <c r="AE25" s="1040">
        <v>713.8</v>
      </c>
      <c r="AF25" s="1040">
        <v>963.64</v>
      </c>
      <c r="AG25" s="1040">
        <v>6594.88</v>
      </c>
      <c r="AH25" s="1040">
        <v>9226.77</v>
      </c>
      <c r="AI25" s="1040">
        <v>9078.75</v>
      </c>
      <c r="AJ25" s="1040">
        <v>2745.19</v>
      </c>
      <c r="AK25" s="1020">
        <f>'배수관폐쇄(총괄) (2)'!X26+'배수관폐쇄(총괄) (2)'!Y26</f>
        <v>4100.0599999999995</v>
      </c>
    </row>
    <row r="26" spans="1:37" s="104" customFormat="1" ht="20.25" customHeight="1" x14ac:dyDescent="0.15">
      <c r="A26" s="3106"/>
      <c r="B26" s="1015" t="s">
        <v>345</v>
      </c>
      <c r="C26" s="1019">
        <f t="shared" si="16"/>
        <v>15717.679999999998</v>
      </c>
      <c r="D26" s="1087">
        <v>0</v>
      </c>
      <c r="E26" s="1087">
        <v>0</v>
      </c>
      <c r="F26" s="1087">
        <v>0</v>
      </c>
      <c r="G26" s="1087">
        <v>0</v>
      </c>
      <c r="H26" s="1087">
        <v>0</v>
      </c>
      <c r="I26" s="1087">
        <v>0</v>
      </c>
      <c r="J26" s="1087">
        <v>0</v>
      </c>
      <c r="K26" s="1038">
        <v>0</v>
      </c>
      <c r="L26" s="1038">
        <v>0</v>
      </c>
      <c r="M26" s="1038">
        <v>0</v>
      </c>
      <c r="N26" s="1038">
        <v>0</v>
      </c>
      <c r="O26" s="1038">
        <v>0</v>
      </c>
      <c r="P26" s="1038">
        <v>38.880000000000003</v>
      </c>
      <c r="Q26" s="1038">
        <v>515.27</v>
      </c>
      <c r="R26" s="1038">
        <v>1012.8</v>
      </c>
      <c r="S26" s="1038">
        <v>0</v>
      </c>
      <c r="T26" s="1038">
        <v>0</v>
      </c>
      <c r="U26" s="1038">
        <v>10981.06</v>
      </c>
      <c r="V26" s="1038">
        <v>986.27</v>
      </c>
      <c r="W26" s="1038">
        <v>0</v>
      </c>
      <c r="X26" s="1038">
        <v>2182.39</v>
      </c>
      <c r="Y26" s="1038">
        <v>0</v>
      </c>
      <c r="Z26" s="1038">
        <v>0</v>
      </c>
      <c r="AA26" s="1038">
        <v>0</v>
      </c>
      <c r="AB26" s="1038">
        <v>0</v>
      </c>
      <c r="AC26" s="1038">
        <v>0</v>
      </c>
      <c r="AD26" s="1038">
        <v>0</v>
      </c>
      <c r="AE26" s="1038">
        <v>1.01</v>
      </c>
      <c r="AF26" s="1038">
        <v>0</v>
      </c>
      <c r="AG26" s="1038">
        <v>0</v>
      </c>
      <c r="AH26" s="1038">
        <v>0</v>
      </c>
      <c r="AI26" s="1038">
        <v>0</v>
      </c>
      <c r="AJ26" s="1038">
        <v>0</v>
      </c>
      <c r="AK26" s="1020">
        <f>'배수관폐쇄(총괄) (2)'!X27+'배수관폐쇄(총괄) (2)'!Y27</f>
        <v>0</v>
      </c>
    </row>
    <row r="27" spans="1:37" s="104" customFormat="1" ht="20.25" customHeight="1" x14ac:dyDescent="0.15">
      <c r="A27" s="3106"/>
      <c r="B27" s="1017" t="s">
        <v>283</v>
      </c>
      <c r="C27" s="1019">
        <f t="shared" si="16"/>
        <v>152.68</v>
      </c>
      <c r="D27" s="1842">
        <f>371.91-126-245.91</f>
        <v>0</v>
      </c>
      <c r="E27" s="1842">
        <f>176.56-176.56</f>
        <v>0</v>
      </c>
      <c r="F27" s="1842">
        <f>239.53-177.53</f>
        <v>62</v>
      </c>
      <c r="G27" s="1087">
        <v>0</v>
      </c>
      <c r="H27" s="1087">
        <v>0.22</v>
      </c>
      <c r="I27" s="1842">
        <f>471.55-18.69-388.04</f>
        <v>64.819999999999993</v>
      </c>
      <c r="J27" s="1842">
        <f>365.31-365.31</f>
        <v>0</v>
      </c>
      <c r="K27" s="1038">
        <v>0</v>
      </c>
      <c r="L27" s="1038">
        <v>25.64</v>
      </c>
      <c r="M27" s="1038">
        <v>0</v>
      </c>
      <c r="N27" s="1038">
        <v>0</v>
      </c>
      <c r="O27" s="1038">
        <v>0</v>
      </c>
      <c r="P27" s="1038">
        <v>0</v>
      </c>
      <c r="Q27" s="1038">
        <v>0</v>
      </c>
      <c r="R27" s="1038">
        <v>0</v>
      </c>
      <c r="S27" s="1038">
        <v>0</v>
      </c>
      <c r="T27" s="1038">
        <v>0</v>
      </c>
      <c r="U27" s="1038">
        <v>0</v>
      </c>
      <c r="V27" s="1038">
        <v>0</v>
      </c>
      <c r="W27" s="1038">
        <v>0</v>
      </c>
      <c r="X27" s="1038">
        <v>0</v>
      </c>
      <c r="Y27" s="1038">
        <v>0</v>
      </c>
      <c r="Z27" s="1038">
        <v>0</v>
      </c>
      <c r="AA27" s="1038">
        <v>0</v>
      </c>
      <c r="AB27" s="1038">
        <v>0</v>
      </c>
      <c r="AC27" s="1038">
        <v>0</v>
      </c>
      <c r="AD27" s="1038">
        <v>0</v>
      </c>
      <c r="AE27" s="1038">
        <v>0</v>
      </c>
      <c r="AF27" s="1038">
        <v>0</v>
      </c>
      <c r="AG27" s="1038">
        <v>0</v>
      </c>
      <c r="AH27" s="1038">
        <v>0</v>
      </c>
      <c r="AI27" s="1038">
        <v>0</v>
      </c>
      <c r="AJ27" s="1038">
        <v>0</v>
      </c>
      <c r="AK27" s="1020">
        <f>'배수관폐쇄(총괄) (2)'!X28+'배수관폐쇄(총괄) (2)'!Y28</f>
        <v>0</v>
      </c>
    </row>
    <row r="28" spans="1:37" s="104" customFormat="1" ht="20.25" customHeight="1" x14ac:dyDescent="0.15">
      <c r="A28" s="3106"/>
      <c r="B28" s="1017" t="s">
        <v>284</v>
      </c>
      <c r="C28" s="1019">
        <f t="shared" si="16"/>
        <v>34175.47</v>
      </c>
      <c r="D28" s="1842">
        <f>290.61-290.61</f>
        <v>0</v>
      </c>
      <c r="E28" s="1842">
        <f>101.61-101.61</f>
        <v>0</v>
      </c>
      <c r="F28" s="1842">
        <f>313.4-175.78-137</f>
        <v>0.61999999999997613</v>
      </c>
      <c r="G28" s="1087">
        <v>251.42</v>
      </c>
      <c r="H28" s="1842">
        <f>336.92-307.53</f>
        <v>29.390000000000043</v>
      </c>
      <c r="I28" s="1087">
        <v>18.989999999999998</v>
      </c>
      <c r="J28" s="1087">
        <v>252.88</v>
      </c>
      <c r="K28" s="1038">
        <v>280.20999999999998</v>
      </c>
      <c r="L28" s="1038">
        <v>479.28</v>
      </c>
      <c r="M28" s="1038">
        <v>1384.76</v>
      </c>
      <c r="N28" s="1038">
        <v>5402.29</v>
      </c>
      <c r="O28" s="1038">
        <v>7195.18</v>
      </c>
      <c r="P28" s="1038">
        <v>7269.89</v>
      </c>
      <c r="Q28" s="1038">
        <v>4320.6899999999996</v>
      </c>
      <c r="R28" s="1038">
        <v>3334.6</v>
      </c>
      <c r="S28" s="1038">
        <v>1866.25</v>
      </c>
      <c r="T28" s="1038">
        <v>968.72</v>
      </c>
      <c r="U28" s="1038">
        <v>697.94</v>
      </c>
      <c r="V28" s="1038">
        <v>422.36</v>
      </c>
      <c r="W28" s="1038">
        <v>0</v>
      </c>
      <c r="X28" s="1038">
        <v>0</v>
      </c>
      <c r="Y28" s="1038">
        <v>0</v>
      </c>
      <c r="Z28" s="1038">
        <v>0</v>
      </c>
      <c r="AA28" s="1038">
        <v>0</v>
      </c>
      <c r="AB28" s="1038">
        <v>0</v>
      </c>
      <c r="AC28" s="1038">
        <v>0</v>
      </c>
      <c r="AD28" s="1038">
        <v>0</v>
      </c>
      <c r="AE28" s="1038">
        <v>0</v>
      </c>
      <c r="AF28" s="1038">
        <v>0</v>
      </c>
      <c r="AG28" s="1038">
        <v>0</v>
      </c>
      <c r="AH28" s="1038">
        <v>0</v>
      </c>
      <c r="AI28" s="1038">
        <v>0</v>
      </c>
      <c r="AJ28" s="1038">
        <v>0</v>
      </c>
      <c r="AK28" s="1020">
        <f>'배수관폐쇄(총괄) (2)'!X29+'배수관폐쇄(총괄) (2)'!Y29</f>
        <v>0</v>
      </c>
    </row>
    <row r="29" spans="1:37" s="104" customFormat="1" ht="20.25" customHeight="1" x14ac:dyDescent="0.15">
      <c r="A29" s="3106"/>
      <c r="B29" s="1015" t="s">
        <v>847</v>
      </c>
      <c r="C29" s="1019">
        <f t="shared" si="16"/>
        <v>935.68</v>
      </c>
      <c r="D29" s="1087">
        <v>0</v>
      </c>
      <c r="E29" s="1087">
        <v>0</v>
      </c>
      <c r="F29" s="1087">
        <v>0</v>
      </c>
      <c r="G29" s="1087">
        <v>0</v>
      </c>
      <c r="H29" s="1087">
        <v>0</v>
      </c>
      <c r="I29" s="1087">
        <v>0</v>
      </c>
      <c r="J29" s="1087">
        <v>0</v>
      </c>
      <c r="K29" s="1038">
        <v>0</v>
      </c>
      <c r="L29" s="1038">
        <v>0</v>
      </c>
      <c r="M29" s="1038">
        <v>0</v>
      </c>
      <c r="N29" s="1038">
        <v>0</v>
      </c>
      <c r="O29" s="1038">
        <v>0</v>
      </c>
      <c r="P29" s="1038">
        <v>0</v>
      </c>
      <c r="Q29" s="1038">
        <v>0</v>
      </c>
      <c r="R29" s="1038">
        <v>0</v>
      </c>
      <c r="S29" s="1038">
        <v>0</v>
      </c>
      <c r="T29" s="1038">
        <v>0</v>
      </c>
      <c r="U29" s="1038">
        <v>0</v>
      </c>
      <c r="V29" s="1038">
        <v>0</v>
      </c>
      <c r="W29" s="1038">
        <v>0</v>
      </c>
      <c r="X29" s="1038">
        <v>0</v>
      </c>
      <c r="Y29" s="1038">
        <v>0</v>
      </c>
      <c r="Z29" s="1038">
        <v>0</v>
      </c>
      <c r="AA29" s="1038">
        <v>0</v>
      </c>
      <c r="AB29" s="1038">
        <v>0</v>
      </c>
      <c r="AC29" s="1038">
        <v>0</v>
      </c>
      <c r="AD29" s="1038">
        <v>0</v>
      </c>
      <c r="AE29" s="1038">
        <v>0</v>
      </c>
      <c r="AF29" s="1038">
        <v>0</v>
      </c>
      <c r="AG29" s="1038">
        <v>0</v>
      </c>
      <c r="AH29" s="1038">
        <v>0</v>
      </c>
      <c r="AI29" s="1038">
        <v>0</v>
      </c>
      <c r="AJ29" s="1038">
        <v>935.68</v>
      </c>
      <c r="AK29" s="1020">
        <f>'배수관폐쇄(총괄) (2)'!X30+'배수관폐쇄(총괄) (2)'!Y30</f>
        <v>0</v>
      </c>
    </row>
    <row r="30" spans="1:37" s="104" customFormat="1" ht="20.25" customHeight="1" x14ac:dyDescent="0.15">
      <c r="A30" s="3106"/>
      <c r="B30" s="1018" t="s">
        <v>1084</v>
      </c>
      <c r="C30" s="1019">
        <f t="shared" si="16"/>
        <v>7110.2999999999993</v>
      </c>
      <c r="D30" s="1087">
        <v>0</v>
      </c>
      <c r="E30" s="1087">
        <v>0</v>
      </c>
      <c r="F30" s="1087">
        <v>0</v>
      </c>
      <c r="G30" s="1087">
        <v>0</v>
      </c>
      <c r="H30" s="1087">
        <v>0</v>
      </c>
      <c r="I30" s="1087">
        <v>0</v>
      </c>
      <c r="J30" s="1087">
        <v>0</v>
      </c>
      <c r="K30" s="1038">
        <v>0</v>
      </c>
      <c r="L30" s="1038">
        <v>0</v>
      </c>
      <c r="M30" s="1038">
        <v>0</v>
      </c>
      <c r="N30" s="1038">
        <v>0</v>
      </c>
      <c r="O30" s="1038">
        <v>0</v>
      </c>
      <c r="P30" s="1038">
        <v>0</v>
      </c>
      <c r="Q30" s="1038">
        <v>0</v>
      </c>
      <c r="R30" s="1038">
        <v>109.69</v>
      </c>
      <c r="S30" s="1038">
        <v>0</v>
      </c>
      <c r="T30" s="1038">
        <v>0</v>
      </c>
      <c r="U30" s="1038">
        <v>331.78</v>
      </c>
      <c r="V30" s="1038">
        <v>153.58000000000001</v>
      </c>
      <c r="W30" s="1038">
        <v>0</v>
      </c>
      <c r="X30" s="1038">
        <v>0</v>
      </c>
      <c r="Y30" s="1038">
        <v>260.47000000000003</v>
      </c>
      <c r="Z30" s="1038">
        <v>0</v>
      </c>
      <c r="AA30" s="1038">
        <v>3341.91</v>
      </c>
      <c r="AB30" s="1038">
        <v>0</v>
      </c>
      <c r="AC30" s="1038">
        <v>0</v>
      </c>
      <c r="AD30" s="1038">
        <v>363.44</v>
      </c>
      <c r="AE30" s="1038">
        <v>104.09</v>
      </c>
      <c r="AF30" s="1038">
        <v>187</v>
      </c>
      <c r="AG30" s="1038">
        <v>92.23</v>
      </c>
      <c r="AH30" s="1038">
        <v>937.09</v>
      </c>
      <c r="AI30" s="1038">
        <v>194.73</v>
      </c>
      <c r="AJ30" s="1038">
        <v>605.85</v>
      </c>
      <c r="AK30" s="1020">
        <f>'배수관폐쇄(총괄) (2)'!X31+'배수관폐쇄(총괄) (2)'!Y31</f>
        <v>428.44000000000005</v>
      </c>
    </row>
    <row r="31" spans="1:37" s="104" customFormat="1" ht="20.25" customHeight="1" x14ac:dyDescent="0.15">
      <c r="A31" s="3106">
        <v>150</v>
      </c>
      <c r="B31" s="854" t="s">
        <v>46</v>
      </c>
      <c r="C31" s="330">
        <f>SUM(D31:AK31)</f>
        <v>124248.07000000002</v>
      </c>
      <c r="D31" s="613">
        <f>SUM(D32:D39)</f>
        <v>5783.2699999999995</v>
      </c>
      <c r="E31" s="613">
        <f t="shared" ref="E31:AG31" si="17">SUM(E32:E39)</f>
        <v>3275.39</v>
      </c>
      <c r="F31" s="613">
        <f t="shared" si="17"/>
        <v>2643.4900000000002</v>
      </c>
      <c r="G31" s="613">
        <f t="shared" si="17"/>
        <v>1793.75</v>
      </c>
      <c r="H31" s="613">
        <f t="shared" si="17"/>
        <v>2307.89</v>
      </c>
      <c r="I31" s="613">
        <f t="shared" si="17"/>
        <v>2528.23</v>
      </c>
      <c r="J31" s="613">
        <f t="shared" si="17"/>
        <v>9151.3799999999992</v>
      </c>
      <c r="K31" s="613">
        <f t="shared" si="17"/>
        <v>1774.8400000000001</v>
      </c>
      <c r="L31" s="613">
        <f t="shared" si="17"/>
        <v>1729.8600000000001</v>
      </c>
      <c r="M31" s="613">
        <f t="shared" si="17"/>
        <v>4564.2700000000004</v>
      </c>
      <c r="N31" s="613">
        <f t="shared" si="17"/>
        <v>5149.25</v>
      </c>
      <c r="O31" s="613">
        <f t="shared" si="17"/>
        <v>4416.84</v>
      </c>
      <c r="P31" s="613">
        <f t="shared" si="17"/>
        <v>6137.45</v>
      </c>
      <c r="Q31" s="613">
        <f t="shared" si="17"/>
        <v>1807.6599999999999</v>
      </c>
      <c r="R31" s="613">
        <f t="shared" si="17"/>
        <v>1921.41</v>
      </c>
      <c r="S31" s="613">
        <f t="shared" si="17"/>
        <v>2293.8000000000002</v>
      </c>
      <c r="T31" s="613">
        <f t="shared" si="17"/>
        <v>330.9</v>
      </c>
      <c r="U31" s="613">
        <f t="shared" si="17"/>
        <v>2210.41</v>
      </c>
      <c r="V31" s="613">
        <f t="shared" si="17"/>
        <v>885.71</v>
      </c>
      <c r="W31" s="613">
        <f t="shared" si="17"/>
        <v>6770.03</v>
      </c>
      <c r="X31" s="613">
        <f t="shared" si="17"/>
        <v>6049.11</v>
      </c>
      <c r="Y31" s="613">
        <f t="shared" si="17"/>
        <v>1100.75</v>
      </c>
      <c r="Z31" s="613">
        <f t="shared" si="17"/>
        <v>2398.44</v>
      </c>
      <c r="AA31" s="613">
        <f t="shared" si="17"/>
        <v>4495.4399999999996</v>
      </c>
      <c r="AB31" s="613">
        <f t="shared" si="17"/>
        <v>3991.28</v>
      </c>
      <c r="AC31" s="613">
        <f t="shared" si="17"/>
        <v>3015.08</v>
      </c>
      <c r="AD31" s="613">
        <f t="shared" si="17"/>
        <v>1021.3</v>
      </c>
      <c r="AE31" s="613">
        <f t="shared" si="17"/>
        <v>2322.39</v>
      </c>
      <c r="AF31" s="613">
        <f t="shared" si="17"/>
        <v>2263.9699999999998</v>
      </c>
      <c r="AG31" s="613">
        <f t="shared" si="17"/>
        <v>9346.6299999999992</v>
      </c>
      <c r="AH31" s="613">
        <f>SUM(AH32:AH39)</f>
        <v>9388.89</v>
      </c>
      <c r="AI31" s="613">
        <f>SUM(AI32:AI39)</f>
        <v>4833.79</v>
      </c>
      <c r="AJ31" s="613">
        <f>SUM(AJ32:AJ39)</f>
        <v>2514.91</v>
      </c>
      <c r="AK31" s="613">
        <f>SUM(AK32:AK39)</f>
        <v>4030.26</v>
      </c>
    </row>
    <row r="32" spans="1:37" s="104" customFormat="1" ht="20.25" customHeight="1" x14ac:dyDescent="0.15">
      <c r="A32" s="3106"/>
      <c r="B32" s="1015" t="s">
        <v>793</v>
      </c>
      <c r="C32" s="1019">
        <f>SUM(D32:AK32)</f>
        <v>1745.62</v>
      </c>
      <c r="D32" s="1087">
        <v>1745.62</v>
      </c>
      <c r="E32" s="1087">
        <v>0</v>
      </c>
      <c r="F32" s="1087">
        <v>0</v>
      </c>
      <c r="G32" s="1087">
        <v>0</v>
      </c>
      <c r="H32" s="1087">
        <v>0</v>
      </c>
      <c r="I32" s="1087">
        <v>0</v>
      </c>
      <c r="J32" s="1087">
        <v>0</v>
      </c>
      <c r="K32" s="1043">
        <v>0</v>
      </c>
      <c r="L32" s="1043">
        <v>0</v>
      </c>
      <c r="M32" s="1043">
        <v>0</v>
      </c>
      <c r="N32" s="1043">
        <v>0</v>
      </c>
      <c r="O32" s="1043">
        <v>0</v>
      </c>
      <c r="P32" s="1043">
        <v>0</v>
      </c>
      <c r="Q32" s="1043">
        <v>0</v>
      </c>
      <c r="R32" s="1043">
        <v>0</v>
      </c>
      <c r="S32" s="1043">
        <v>0</v>
      </c>
      <c r="T32" s="1043">
        <v>0</v>
      </c>
      <c r="U32" s="1043">
        <v>0</v>
      </c>
      <c r="V32" s="1043">
        <v>0</v>
      </c>
      <c r="W32" s="1043">
        <v>0</v>
      </c>
      <c r="X32" s="1043">
        <v>0</v>
      </c>
      <c r="Y32" s="1043">
        <v>0</v>
      </c>
      <c r="Z32" s="1043">
        <v>0</v>
      </c>
      <c r="AA32" s="1043">
        <v>0</v>
      </c>
      <c r="AB32" s="1043">
        <v>0</v>
      </c>
      <c r="AC32" s="1043">
        <v>0</v>
      </c>
      <c r="AD32" s="1043">
        <v>0</v>
      </c>
      <c r="AE32" s="1043">
        <v>0</v>
      </c>
      <c r="AF32" s="1043">
        <v>0</v>
      </c>
      <c r="AG32" s="1043">
        <v>0</v>
      </c>
      <c r="AH32" s="1043">
        <v>0</v>
      </c>
      <c r="AI32" s="1043">
        <v>0</v>
      </c>
      <c r="AJ32" s="1043">
        <v>0</v>
      </c>
      <c r="AK32" s="1020">
        <f>'배수관폐쇄(총괄) (2)'!X33+'배수관폐쇄(총괄) (2)'!Y33</f>
        <v>0</v>
      </c>
    </row>
    <row r="33" spans="1:37" s="104" customFormat="1" ht="20.25" customHeight="1" x14ac:dyDescent="0.15">
      <c r="A33" s="3106"/>
      <c r="B33" s="1015" t="s">
        <v>792</v>
      </c>
      <c r="C33" s="1019">
        <f t="shared" ref="C33:C39" si="18">SUM(D33:AK33)</f>
        <v>11815.41</v>
      </c>
      <c r="D33" s="1842">
        <f>5214.36-1195</f>
        <v>4019.3599999999997</v>
      </c>
      <c r="E33" s="1087">
        <v>3152.39</v>
      </c>
      <c r="F33" s="1087">
        <v>2642.59</v>
      </c>
      <c r="G33" s="1087">
        <v>1793.75</v>
      </c>
      <c r="H33" s="1087">
        <v>0</v>
      </c>
      <c r="I33" s="1087">
        <v>0</v>
      </c>
      <c r="J33" s="1087">
        <v>0</v>
      </c>
      <c r="K33" s="1045">
        <v>0</v>
      </c>
      <c r="L33" s="1045">
        <v>0</v>
      </c>
      <c r="M33" s="1045">
        <v>0</v>
      </c>
      <c r="N33" s="1045">
        <v>24.44</v>
      </c>
      <c r="O33" s="1045">
        <v>150.91999999999999</v>
      </c>
      <c r="P33" s="1045">
        <v>31.96</v>
      </c>
      <c r="Q33" s="1045">
        <v>0</v>
      </c>
      <c r="R33" s="1045">
        <v>0</v>
      </c>
      <c r="S33" s="1045">
        <v>0</v>
      </c>
      <c r="T33" s="1045">
        <v>0</v>
      </c>
      <c r="U33" s="1045">
        <v>0</v>
      </c>
      <c r="V33" s="1045">
        <v>0</v>
      </c>
      <c r="W33" s="1045">
        <v>0</v>
      </c>
      <c r="X33" s="1045">
        <v>0</v>
      </c>
      <c r="Y33" s="1045">
        <v>0</v>
      </c>
      <c r="Z33" s="1045">
        <v>0</v>
      </c>
      <c r="AA33" s="1045">
        <v>0</v>
      </c>
      <c r="AB33" s="1045">
        <v>0</v>
      </c>
      <c r="AC33" s="1045">
        <v>0</v>
      </c>
      <c r="AD33" s="1045">
        <v>0</v>
      </c>
      <c r="AE33" s="1045">
        <v>0</v>
      </c>
      <c r="AF33" s="1045">
        <v>0</v>
      </c>
      <c r="AG33" s="1045">
        <v>0</v>
      </c>
      <c r="AH33" s="1045">
        <v>0</v>
      </c>
      <c r="AI33" s="1045">
        <v>0</v>
      </c>
      <c r="AJ33" s="1045">
        <v>0</v>
      </c>
      <c r="AK33" s="1020">
        <f>'배수관폐쇄(총괄) (2)'!X34+'배수관폐쇄(총괄) (2)'!Y34</f>
        <v>0</v>
      </c>
    </row>
    <row r="34" spans="1:37" s="104" customFormat="1" ht="20.25" customHeight="1" x14ac:dyDescent="0.15">
      <c r="A34" s="3106"/>
      <c r="B34" s="1015" t="s">
        <v>974</v>
      </c>
      <c r="C34" s="1019">
        <f t="shared" si="18"/>
        <v>88191.94</v>
      </c>
      <c r="D34" s="1087">
        <v>0</v>
      </c>
      <c r="E34" s="1087">
        <v>123</v>
      </c>
      <c r="F34" s="1087">
        <v>0.9</v>
      </c>
      <c r="G34" s="1087">
        <v>0</v>
      </c>
      <c r="H34" s="1842">
        <f>2387.89-80</f>
        <v>2307.89</v>
      </c>
      <c r="I34" s="1087">
        <v>2528.23</v>
      </c>
      <c r="J34" s="1087">
        <v>9151.3799999999992</v>
      </c>
      <c r="K34" s="1044">
        <v>1264.48</v>
      </c>
      <c r="L34" s="1044">
        <v>1183.53</v>
      </c>
      <c r="M34" s="1044">
        <v>1625.33</v>
      </c>
      <c r="N34" s="1044">
        <v>267.8</v>
      </c>
      <c r="O34" s="1044">
        <v>619.76</v>
      </c>
      <c r="P34" s="1044">
        <v>961.56</v>
      </c>
      <c r="Q34" s="1044">
        <v>1165</v>
      </c>
      <c r="R34" s="1044">
        <v>1921.41</v>
      </c>
      <c r="S34" s="1044">
        <v>2004.18</v>
      </c>
      <c r="T34" s="1044">
        <v>243.12</v>
      </c>
      <c r="U34" s="1044">
        <v>1709.72</v>
      </c>
      <c r="V34" s="1044">
        <v>885.71</v>
      </c>
      <c r="W34" s="1044">
        <v>6770.03</v>
      </c>
      <c r="X34" s="1044">
        <v>6049.11</v>
      </c>
      <c r="Y34" s="1044">
        <v>1091.75</v>
      </c>
      <c r="Z34" s="1044">
        <v>2398.44</v>
      </c>
      <c r="AA34" s="1044">
        <v>4495.4399999999996</v>
      </c>
      <c r="AB34" s="1044">
        <v>3991.28</v>
      </c>
      <c r="AC34" s="1044">
        <v>3015.08</v>
      </c>
      <c r="AD34" s="1044">
        <v>1021.3</v>
      </c>
      <c r="AE34" s="1044">
        <v>1691.21</v>
      </c>
      <c r="AF34" s="1044">
        <v>2251.9699999999998</v>
      </c>
      <c r="AG34" s="1044">
        <v>9346.6299999999992</v>
      </c>
      <c r="AH34" s="1044">
        <v>9012.59</v>
      </c>
      <c r="AI34" s="1044">
        <v>4289.3999999999996</v>
      </c>
      <c r="AJ34" s="1044">
        <v>1164.25</v>
      </c>
      <c r="AK34" s="1020">
        <f>'배수관폐쇄(총괄) (2)'!X35+'배수관폐쇄(총괄) (2)'!Y35</f>
        <v>3640.46</v>
      </c>
    </row>
    <row r="35" spans="1:37" s="104" customFormat="1" ht="20.25" customHeight="1" x14ac:dyDescent="0.15">
      <c r="A35" s="3106"/>
      <c r="B35" s="1015" t="s">
        <v>345</v>
      </c>
      <c r="C35" s="1019">
        <f t="shared" si="18"/>
        <v>18.29</v>
      </c>
      <c r="D35" s="1087">
        <v>18.29</v>
      </c>
      <c r="E35" s="1087">
        <v>0</v>
      </c>
      <c r="F35" s="1087">
        <v>0</v>
      </c>
      <c r="G35" s="1087">
        <v>0</v>
      </c>
      <c r="H35" s="1087">
        <v>0</v>
      </c>
      <c r="I35" s="1087">
        <v>0</v>
      </c>
      <c r="J35" s="1087">
        <v>0</v>
      </c>
      <c r="K35" s="1042">
        <v>0</v>
      </c>
      <c r="L35" s="1042">
        <v>0</v>
      </c>
      <c r="M35" s="1042">
        <v>0</v>
      </c>
      <c r="N35" s="1042">
        <v>0</v>
      </c>
      <c r="O35" s="1042">
        <v>0</v>
      </c>
      <c r="P35" s="1042">
        <v>0</v>
      </c>
      <c r="Q35" s="1042">
        <v>0</v>
      </c>
      <c r="R35" s="1042">
        <v>0</v>
      </c>
      <c r="S35" s="1042">
        <v>0</v>
      </c>
      <c r="T35" s="1042">
        <v>0</v>
      </c>
      <c r="U35" s="1042">
        <v>0</v>
      </c>
      <c r="V35" s="1042">
        <v>0</v>
      </c>
      <c r="W35" s="1042">
        <v>0</v>
      </c>
      <c r="X35" s="1042">
        <v>0</v>
      </c>
      <c r="Y35" s="1042">
        <v>0</v>
      </c>
      <c r="Z35" s="1042">
        <v>0</v>
      </c>
      <c r="AA35" s="1042">
        <v>0</v>
      </c>
      <c r="AB35" s="1042">
        <v>0</v>
      </c>
      <c r="AC35" s="1042">
        <v>0</v>
      </c>
      <c r="AD35" s="1042">
        <v>0</v>
      </c>
      <c r="AE35" s="1042">
        <v>0</v>
      </c>
      <c r="AF35" s="1042">
        <v>0</v>
      </c>
      <c r="AG35" s="1042">
        <v>0</v>
      </c>
      <c r="AH35" s="1042">
        <v>0</v>
      </c>
      <c r="AI35" s="1042">
        <v>0</v>
      </c>
      <c r="AJ35" s="1042">
        <v>0</v>
      </c>
      <c r="AK35" s="1020">
        <f>'배수관폐쇄(총괄) (2)'!X36+'배수관폐쇄(총괄) (2)'!Y36</f>
        <v>0</v>
      </c>
    </row>
    <row r="36" spans="1:37" s="104" customFormat="1" ht="20.25" customHeight="1" x14ac:dyDescent="0.15">
      <c r="A36" s="3106"/>
      <c r="B36" s="1017" t="s">
        <v>283</v>
      </c>
      <c r="C36" s="1019">
        <f t="shared" si="18"/>
        <v>0.36</v>
      </c>
      <c r="D36" s="1842">
        <f>159.14-159.14</f>
        <v>0</v>
      </c>
      <c r="E36" s="1087">
        <v>0</v>
      </c>
      <c r="F36" s="1842">
        <f>45.82-45.82</f>
        <v>0</v>
      </c>
      <c r="G36" s="1087">
        <v>0</v>
      </c>
      <c r="H36" s="1087">
        <v>0</v>
      </c>
      <c r="I36" s="1087">
        <v>0</v>
      </c>
      <c r="J36" s="1087">
        <v>0</v>
      </c>
      <c r="K36" s="1042">
        <v>0</v>
      </c>
      <c r="L36" s="1042">
        <v>0</v>
      </c>
      <c r="M36" s="1042">
        <v>0</v>
      </c>
      <c r="N36" s="1042">
        <v>0</v>
      </c>
      <c r="O36" s="1042">
        <v>0</v>
      </c>
      <c r="P36" s="1042">
        <v>0.36</v>
      </c>
      <c r="Q36" s="1042">
        <v>0</v>
      </c>
      <c r="R36" s="1042">
        <v>0</v>
      </c>
      <c r="S36" s="1042">
        <v>0</v>
      </c>
      <c r="T36" s="1042">
        <v>0</v>
      </c>
      <c r="U36" s="1042">
        <v>0</v>
      </c>
      <c r="V36" s="1042">
        <v>0</v>
      </c>
      <c r="W36" s="1042">
        <v>0</v>
      </c>
      <c r="X36" s="1042">
        <v>0</v>
      </c>
      <c r="Y36" s="1042">
        <v>0</v>
      </c>
      <c r="Z36" s="1042">
        <v>0</v>
      </c>
      <c r="AA36" s="1042">
        <v>0</v>
      </c>
      <c r="AB36" s="1042">
        <v>0</v>
      </c>
      <c r="AC36" s="1042">
        <v>0</v>
      </c>
      <c r="AD36" s="1042">
        <v>0</v>
      </c>
      <c r="AE36" s="1042">
        <v>0</v>
      </c>
      <c r="AF36" s="1042">
        <v>0</v>
      </c>
      <c r="AG36" s="1042">
        <v>0</v>
      </c>
      <c r="AH36" s="1042">
        <v>0</v>
      </c>
      <c r="AI36" s="1042">
        <v>0</v>
      </c>
      <c r="AJ36" s="1042">
        <v>0</v>
      </c>
      <c r="AK36" s="1020">
        <f>'배수관폐쇄(총괄) (2)'!X37+'배수관폐쇄(총괄) (2)'!Y37</f>
        <v>0</v>
      </c>
    </row>
    <row r="37" spans="1:37" s="104" customFormat="1" ht="20.25" customHeight="1" x14ac:dyDescent="0.15">
      <c r="A37" s="3106"/>
      <c r="B37" s="1017" t="s">
        <v>284</v>
      </c>
      <c r="C37" s="1019">
        <f t="shared" si="18"/>
        <v>19163.119999999995</v>
      </c>
      <c r="D37" s="1842">
        <f>56.7-56.7</f>
        <v>0</v>
      </c>
      <c r="E37" s="1842">
        <f>69.24-69.24</f>
        <v>0</v>
      </c>
      <c r="F37" s="1842">
        <f>43.6-43.6</f>
        <v>0</v>
      </c>
      <c r="G37" s="1842">
        <f>368.59-368.59</f>
        <v>0</v>
      </c>
      <c r="H37" s="1842">
        <v>0</v>
      </c>
      <c r="I37" s="1842">
        <v>0</v>
      </c>
      <c r="J37" s="1842">
        <f>421.34-421.34</f>
        <v>0</v>
      </c>
      <c r="K37" s="1042">
        <v>510.36</v>
      </c>
      <c r="L37" s="1042">
        <v>546.33000000000004</v>
      </c>
      <c r="M37" s="1042">
        <v>2938.94</v>
      </c>
      <c r="N37" s="1042">
        <v>4857.01</v>
      </c>
      <c r="O37" s="1842">
        <f>4100.16-454</f>
        <v>3646.16</v>
      </c>
      <c r="P37" s="1842">
        <f>5489.57-346</f>
        <v>5143.57</v>
      </c>
      <c r="Q37" s="1042">
        <v>642.66</v>
      </c>
      <c r="R37" s="1042">
        <v>0</v>
      </c>
      <c r="S37" s="1042">
        <v>289.62</v>
      </c>
      <c r="T37" s="1042">
        <v>87.78</v>
      </c>
      <c r="U37" s="1042">
        <v>500.69</v>
      </c>
      <c r="V37" s="1042">
        <v>0</v>
      </c>
      <c r="W37" s="1042">
        <v>0</v>
      </c>
      <c r="X37" s="1042">
        <v>0</v>
      </c>
      <c r="Y37" s="1042">
        <v>0</v>
      </c>
      <c r="Z37" s="1042">
        <v>0</v>
      </c>
      <c r="AA37" s="1042">
        <v>0</v>
      </c>
      <c r="AB37" s="1042">
        <v>0</v>
      </c>
      <c r="AC37" s="1042">
        <v>0</v>
      </c>
      <c r="AD37" s="1042">
        <v>0</v>
      </c>
      <c r="AE37" s="1042">
        <v>0</v>
      </c>
      <c r="AF37" s="1042">
        <v>0</v>
      </c>
      <c r="AG37" s="1042">
        <v>0</v>
      </c>
      <c r="AH37" s="1042">
        <v>0</v>
      </c>
      <c r="AI37" s="1042">
        <v>0</v>
      </c>
      <c r="AJ37" s="1042">
        <v>0</v>
      </c>
      <c r="AK37" s="1020">
        <f>'배수관폐쇄(총괄) (2)'!X38+'배수관폐쇄(총괄) (2)'!Y38</f>
        <v>0</v>
      </c>
    </row>
    <row r="38" spans="1:37" s="104" customFormat="1" ht="20.25" customHeight="1" x14ac:dyDescent="0.15">
      <c r="A38" s="3106"/>
      <c r="B38" s="1015" t="s">
        <v>847</v>
      </c>
      <c r="C38" s="1019">
        <f t="shared" si="18"/>
        <v>0</v>
      </c>
      <c r="D38" s="1087">
        <v>0</v>
      </c>
      <c r="E38" s="1087">
        <v>0</v>
      </c>
      <c r="F38" s="1087">
        <v>0</v>
      </c>
      <c r="G38" s="1087">
        <v>0</v>
      </c>
      <c r="H38" s="1087">
        <v>0</v>
      </c>
      <c r="I38" s="1087">
        <v>0</v>
      </c>
      <c r="J38" s="1087">
        <v>0</v>
      </c>
      <c r="K38" s="1042">
        <v>0</v>
      </c>
      <c r="L38" s="1042">
        <v>0</v>
      </c>
      <c r="M38" s="1042">
        <v>0</v>
      </c>
      <c r="N38" s="1042">
        <v>0</v>
      </c>
      <c r="O38" s="1042">
        <v>0</v>
      </c>
      <c r="P38" s="1042">
        <v>0</v>
      </c>
      <c r="Q38" s="1042">
        <v>0</v>
      </c>
      <c r="R38" s="1042">
        <v>0</v>
      </c>
      <c r="S38" s="1042">
        <v>0</v>
      </c>
      <c r="T38" s="1042">
        <v>0</v>
      </c>
      <c r="U38" s="1042">
        <v>0</v>
      </c>
      <c r="V38" s="1042">
        <v>0</v>
      </c>
      <c r="W38" s="1042">
        <v>0</v>
      </c>
      <c r="X38" s="1042">
        <v>0</v>
      </c>
      <c r="Y38" s="1042">
        <v>0</v>
      </c>
      <c r="Z38" s="1042">
        <v>0</v>
      </c>
      <c r="AA38" s="1042">
        <v>0</v>
      </c>
      <c r="AB38" s="1042">
        <v>0</v>
      </c>
      <c r="AC38" s="1042">
        <v>0</v>
      </c>
      <c r="AD38" s="1042">
        <v>0</v>
      </c>
      <c r="AE38" s="1042">
        <v>0</v>
      </c>
      <c r="AF38" s="1042">
        <v>0</v>
      </c>
      <c r="AG38" s="1042">
        <v>0</v>
      </c>
      <c r="AH38" s="1042">
        <v>0</v>
      </c>
      <c r="AI38" s="1042">
        <v>0</v>
      </c>
      <c r="AJ38" s="1042">
        <v>0</v>
      </c>
      <c r="AK38" s="1020">
        <f>'배수관폐쇄(총괄) (2)'!X39+'배수관폐쇄(총괄) (2)'!Y39</f>
        <v>0</v>
      </c>
    </row>
    <row r="39" spans="1:37" s="104" customFormat="1" ht="20.25" customHeight="1" x14ac:dyDescent="0.15">
      <c r="A39" s="3106"/>
      <c r="B39" s="1018" t="s">
        <v>1084</v>
      </c>
      <c r="C39" s="1019">
        <f t="shared" si="18"/>
        <v>3313.33</v>
      </c>
      <c r="D39" s="1087">
        <v>0</v>
      </c>
      <c r="E39" s="1087">
        <v>0</v>
      </c>
      <c r="F39" s="1087">
        <v>0</v>
      </c>
      <c r="G39" s="1087">
        <v>0</v>
      </c>
      <c r="H39" s="1087">
        <v>0</v>
      </c>
      <c r="I39" s="1087">
        <v>0</v>
      </c>
      <c r="J39" s="1087">
        <v>0</v>
      </c>
      <c r="K39" s="1042">
        <v>0</v>
      </c>
      <c r="L39" s="1042">
        <v>0</v>
      </c>
      <c r="M39" s="1042">
        <v>0</v>
      </c>
      <c r="N39" s="1042">
        <v>0</v>
      </c>
      <c r="O39" s="1042">
        <v>0</v>
      </c>
      <c r="P39" s="1042">
        <v>0</v>
      </c>
      <c r="Q39" s="1042">
        <v>0</v>
      </c>
      <c r="R39" s="1042">
        <v>0</v>
      </c>
      <c r="S39" s="1042">
        <v>0</v>
      </c>
      <c r="T39" s="1042">
        <v>0</v>
      </c>
      <c r="U39" s="1042">
        <v>0</v>
      </c>
      <c r="V39" s="1042">
        <v>0</v>
      </c>
      <c r="W39" s="1042">
        <v>0</v>
      </c>
      <c r="X39" s="1042">
        <v>0</v>
      </c>
      <c r="Y39" s="1042">
        <v>9</v>
      </c>
      <c r="Z39" s="1042">
        <v>0</v>
      </c>
      <c r="AA39" s="1042">
        <v>0</v>
      </c>
      <c r="AB39" s="1042">
        <v>0</v>
      </c>
      <c r="AC39" s="1042">
        <v>0</v>
      </c>
      <c r="AD39" s="1042">
        <v>0</v>
      </c>
      <c r="AE39" s="1042">
        <v>631.17999999999995</v>
      </c>
      <c r="AF39" s="1042">
        <v>12</v>
      </c>
      <c r="AG39" s="1042">
        <v>0</v>
      </c>
      <c r="AH39" s="1042">
        <v>376.3</v>
      </c>
      <c r="AI39" s="1042">
        <v>544.39</v>
      </c>
      <c r="AJ39" s="1042">
        <v>1350.66</v>
      </c>
      <c r="AK39" s="1020">
        <f>'배수관폐쇄(총괄) (2)'!X40+'배수관폐쇄(총괄) (2)'!Y40</f>
        <v>389.8</v>
      </c>
    </row>
    <row r="40" spans="1:37" s="104" customFormat="1" ht="19.5" customHeight="1" x14ac:dyDescent="0.15">
      <c r="A40" s="3106">
        <v>200</v>
      </c>
      <c r="B40" s="854" t="s">
        <v>46</v>
      </c>
      <c r="C40" s="330">
        <f>SUM(D40:AK40)</f>
        <v>79868.77</v>
      </c>
      <c r="D40" s="613">
        <f>SUM(D41:D48)</f>
        <v>1849.98</v>
      </c>
      <c r="E40" s="613">
        <f t="shared" ref="E40:AG40" si="19">SUM(E41:E48)</f>
        <v>143.03</v>
      </c>
      <c r="F40" s="613">
        <f t="shared" si="19"/>
        <v>1700.1399999999999</v>
      </c>
      <c r="G40" s="613">
        <f t="shared" si="19"/>
        <v>444.68</v>
      </c>
      <c r="H40" s="613">
        <f t="shared" si="19"/>
        <v>631.65</v>
      </c>
      <c r="I40" s="613">
        <f t="shared" si="19"/>
        <v>646.99</v>
      </c>
      <c r="J40" s="613">
        <f t="shared" si="19"/>
        <v>4638.8900000000003</v>
      </c>
      <c r="K40" s="613">
        <f t="shared" si="19"/>
        <v>1142.49</v>
      </c>
      <c r="L40" s="613">
        <f t="shared" si="19"/>
        <v>253.61</v>
      </c>
      <c r="M40" s="613">
        <f t="shared" si="19"/>
        <v>1407.91</v>
      </c>
      <c r="N40" s="613">
        <f t="shared" si="19"/>
        <v>1544.2000000000003</v>
      </c>
      <c r="O40" s="613">
        <f t="shared" si="19"/>
        <v>653.58000000000004</v>
      </c>
      <c r="P40" s="613">
        <f t="shared" si="19"/>
        <v>2473.8100000000004</v>
      </c>
      <c r="Q40" s="613">
        <f t="shared" si="19"/>
        <v>2551.0100000000002</v>
      </c>
      <c r="R40" s="613">
        <f t="shared" si="19"/>
        <v>174.88</v>
      </c>
      <c r="S40" s="613">
        <f t="shared" si="19"/>
        <v>1149.77</v>
      </c>
      <c r="T40" s="613">
        <f t="shared" si="19"/>
        <v>4225.1900000000005</v>
      </c>
      <c r="U40" s="613">
        <f t="shared" si="19"/>
        <v>343.07</v>
      </c>
      <c r="V40" s="613">
        <f t="shared" si="19"/>
        <v>257.54000000000002</v>
      </c>
      <c r="W40" s="613">
        <f t="shared" si="19"/>
        <v>4334.8599999999997</v>
      </c>
      <c r="X40" s="613">
        <f t="shared" si="19"/>
        <v>650.9</v>
      </c>
      <c r="Y40" s="613">
        <f t="shared" si="19"/>
        <v>0</v>
      </c>
      <c r="Z40" s="613">
        <f t="shared" si="19"/>
        <v>2619.8200000000002</v>
      </c>
      <c r="AA40" s="613">
        <f t="shared" si="19"/>
        <v>5017.3700000000008</v>
      </c>
      <c r="AB40" s="613">
        <f t="shared" si="19"/>
        <v>8111.29</v>
      </c>
      <c r="AC40" s="613">
        <f t="shared" si="19"/>
        <v>4545.59</v>
      </c>
      <c r="AD40" s="613">
        <f t="shared" si="19"/>
        <v>3334.39</v>
      </c>
      <c r="AE40" s="613">
        <f t="shared" si="19"/>
        <v>2682.33</v>
      </c>
      <c r="AF40" s="613">
        <f t="shared" si="19"/>
        <v>287.27</v>
      </c>
      <c r="AG40" s="613">
        <f t="shared" si="19"/>
        <v>1515.38</v>
      </c>
      <c r="AH40" s="613">
        <f>SUM(AH41:AH48)</f>
        <v>2861.67</v>
      </c>
      <c r="AI40" s="613">
        <f>SUM(AI41:AI48)</f>
        <v>706.63</v>
      </c>
      <c r="AJ40" s="613">
        <f>SUM(AJ41:AJ48)</f>
        <v>793.81</v>
      </c>
      <c r="AK40" s="613">
        <f>SUM(AK41:AK48)</f>
        <v>16175.04</v>
      </c>
    </row>
    <row r="41" spans="1:37" s="104" customFormat="1" ht="19.5" customHeight="1" x14ac:dyDescent="0.15">
      <c r="A41" s="3106"/>
      <c r="B41" s="1015" t="s">
        <v>793</v>
      </c>
      <c r="C41" s="1019">
        <f>SUM(D41:AK41)</f>
        <v>615.36</v>
      </c>
      <c r="D41" s="1087">
        <v>615.36</v>
      </c>
      <c r="E41" s="1087">
        <v>0</v>
      </c>
      <c r="F41" s="1087">
        <v>0</v>
      </c>
      <c r="G41" s="1087">
        <v>0</v>
      </c>
      <c r="H41" s="1087">
        <v>0</v>
      </c>
      <c r="I41" s="1087">
        <v>0</v>
      </c>
      <c r="J41" s="1087">
        <v>0</v>
      </c>
      <c r="K41" s="1047">
        <v>0</v>
      </c>
      <c r="L41" s="1047">
        <v>0</v>
      </c>
      <c r="M41" s="1047">
        <v>0</v>
      </c>
      <c r="N41" s="1047">
        <v>0</v>
      </c>
      <c r="O41" s="1047">
        <v>0</v>
      </c>
      <c r="P41" s="1047">
        <v>0</v>
      </c>
      <c r="Q41" s="1047">
        <v>0</v>
      </c>
      <c r="R41" s="1047">
        <v>0</v>
      </c>
      <c r="S41" s="1047">
        <v>0</v>
      </c>
      <c r="T41" s="1047">
        <v>0</v>
      </c>
      <c r="U41" s="1047">
        <v>0</v>
      </c>
      <c r="V41" s="1047">
        <v>0</v>
      </c>
      <c r="W41" s="1047">
        <v>0</v>
      </c>
      <c r="X41" s="1047">
        <v>0</v>
      </c>
      <c r="Y41" s="1047">
        <v>0</v>
      </c>
      <c r="Z41" s="1047">
        <v>0</v>
      </c>
      <c r="AA41" s="1047">
        <v>0</v>
      </c>
      <c r="AB41" s="1047">
        <v>0</v>
      </c>
      <c r="AC41" s="1047">
        <v>0</v>
      </c>
      <c r="AD41" s="1047">
        <v>0</v>
      </c>
      <c r="AE41" s="1047">
        <v>0</v>
      </c>
      <c r="AF41" s="1047">
        <v>0</v>
      </c>
      <c r="AG41" s="1047">
        <v>0</v>
      </c>
      <c r="AH41" s="1047">
        <v>0</v>
      </c>
      <c r="AI41" s="1047">
        <v>0</v>
      </c>
      <c r="AJ41" s="1047">
        <v>0</v>
      </c>
      <c r="AK41" s="1020">
        <f>'배수관폐쇄(총괄) (2)'!X42+'배수관폐쇄(총괄) (2)'!Y42</f>
        <v>0</v>
      </c>
    </row>
    <row r="42" spans="1:37" s="104" customFormat="1" ht="19.5" customHeight="1" x14ac:dyDescent="0.15">
      <c r="A42" s="3106"/>
      <c r="B42" s="1015" t="s">
        <v>792</v>
      </c>
      <c r="C42" s="1019">
        <f t="shared" ref="C42:C48" si="20">SUM(D42:AK42)</f>
        <v>3697.7</v>
      </c>
      <c r="D42" s="1087">
        <v>1231.4100000000001</v>
      </c>
      <c r="E42" s="1087">
        <v>143.03</v>
      </c>
      <c r="F42" s="1087">
        <v>1699.82</v>
      </c>
      <c r="G42" s="1087">
        <v>444.68</v>
      </c>
      <c r="H42" s="1087">
        <v>0</v>
      </c>
      <c r="I42" s="1087">
        <v>0</v>
      </c>
      <c r="J42" s="1087">
        <v>0</v>
      </c>
      <c r="K42" s="1049">
        <v>0</v>
      </c>
      <c r="L42" s="1049">
        <v>0</v>
      </c>
      <c r="M42" s="1049">
        <v>178.76</v>
      </c>
      <c r="N42" s="1049">
        <v>0</v>
      </c>
      <c r="O42" s="1049">
        <v>0</v>
      </c>
      <c r="P42" s="1049">
        <v>0</v>
      </c>
      <c r="Q42" s="1049">
        <v>0</v>
      </c>
      <c r="R42" s="1049">
        <v>0</v>
      </c>
      <c r="S42" s="1049">
        <v>0</v>
      </c>
      <c r="T42" s="1049">
        <v>0</v>
      </c>
      <c r="U42" s="1049">
        <v>0</v>
      </c>
      <c r="V42" s="1049">
        <v>0</v>
      </c>
      <c r="W42" s="1049">
        <v>0</v>
      </c>
      <c r="X42" s="1049">
        <v>0</v>
      </c>
      <c r="Y42" s="1049">
        <v>0</v>
      </c>
      <c r="Z42" s="1049">
        <v>0</v>
      </c>
      <c r="AA42" s="1049">
        <v>0</v>
      </c>
      <c r="AB42" s="1049">
        <v>0</v>
      </c>
      <c r="AC42" s="1049">
        <v>0</v>
      </c>
      <c r="AD42" s="1049">
        <v>0</v>
      </c>
      <c r="AE42" s="1049">
        <v>0</v>
      </c>
      <c r="AF42" s="1049">
        <v>0</v>
      </c>
      <c r="AG42" s="1049">
        <v>0</v>
      </c>
      <c r="AH42" s="1049">
        <v>0</v>
      </c>
      <c r="AI42" s="1049">
        <v>0</v>
      </c>
      <c r="AJ42" s="1049">
        <v>0</v>
      </c>
      <c r="AK42" s="1020">
        <f>'배수관폐쇄(총괄) (2)'!X43+'배수관폐쇄(총괄) (2)'!Y43</f>
        <v>0</v>
      </c>
    </row>
    <row r="43" spans="1:37" s="104" customFormat="1" ht="19.5" customHeight="1" x14ac:dyDescent="0.15">
      <c r="A43" s="3106"/>
      <c r="B43" s="1015" t="s">
        <v>974</v>
      </c>
      <c r="C43" s="1019">
        <f t="shared" si="20"/>
        <v>66680.25</v>
      </c>
      <c r="D43" s="1087">
        <v>0</v>
      </c>
      <c r="E43" s="1087">
        <v>0</v>
      </c>
      <c r="F43" s="1087">
        <v>0.32</v>
      </c>
      <c r="G43" s="1087">
        <v>0</v>
      </c>
      <c r="H43" s="1087">
        <v>631.65</v>
      </c>
      <c r="I43" s="1087">
        <v>646.99</v>
      </c>
      <c r="J43" s="1087">
        <v>4638.8900000000003</v>
      </c>
      <c r="K43" s="1048">
        <v>1142.49</v>
      </c>
      <c r="L43" s="1048">
        <v>253.61</v>
      </c>
      <c r="M43" s="1048">
        <v>1229.1500000000001</v>
      </c>
      <c r="N43" s="1048">
        <v>32.909999999999997</v>
      </c>
      <c r="O43" s="1048">
        <v>230.66</v>
      </c>
      <c r="P43" s="1048">
        <v>2285.8200000000002</v>
      </c>
      <c r="Q43" s="1048">
        <v>2551.0100000000002</v>
      </c>
      <c r="R43" s="1048">
        <v>174.88</v>
      </c>
      <c r="S43" s="1048">
        <v>1148.46</v>
      </c>
      <c r="T43" s="1048">
        <v>2948.67</v>
      </c>
      <c r="U43" s="1048">
        <v>343.07</v>
      </c>
      <c r="V43" s="1048">
        <v>257.54000000000002</v>
      </c>
      <c r="W43" s="1048">
        <v>4334.8599999999997</v>
      </c>
      <c r="X43" s="1048">
        <v>650.9</v>
      </c>
      <c r="Y43" s="1048">
        <v>0</v>
      </c>
      <c r="Z43" s="1048">
        <v>2619.8200000000002</v>
      </c>
      <c r="AA43" s="1048">
        <v>5012.3100000000004</v>
      </c>
      <c r="AB43" s="1048">
        <v>6187.17</v>
      </c>
      <c r="AC43" s="1048">
        <v>1933.5</v>
      </c>
      <c r="AD43" s="1048">
        <v>3334.39</v>
      </c>
      <c r="AE43" s="1048">
        <v>1810.3</v>
      </c>
      <c r="AF43" s="1048">
        <v>287.27</v>
      </c>
      <c r="AG43" s="1048">
        <v>1515.38</v>
      </c>
      <c r="AH43" s="1048">
        <v>2861.67</v>
      </c>
      <c r="AI43" s="1048">
        <v>706.63</v>
      </c>
      <c r="AJ43" s="1048">
        <v>793.81</v>
      </c>
      <c r="AK43" s="1020">
        <f>'배수관폐쇄(총괄) (2)'!X44+'배수관폐쇄(총괄) (2)'!Y44</f>
        <v>16116.12</v>
      </c>
    </row>
    <row r="44" spans="1:37" s="104" customFormat="1" ht="19.5" customHeight="1" x14ac:dyDescent="0.15">
      <c r="A44" s="3106"/>
      <c r="B44" s="1015" t="s">
        <v>345</v>
      </c>
      <c r="C44" s="1019">
        <f t="shared" si="20"/>
        <v>5407.22</v>
      </c>
      <c r="D44" s="1087">
        <v>0</v>
      </c>
      <c r="E44" s="1087">
        <v>0</v>
      </c>
      <c r="F44" s="1087">
        <v>0</v>
      </c>
      <c r="G44" s="1087">
        <v>0</v>
      </c>
      <c r="H44" s="1087">
        <v>0</v>
      </c>
      <c r="I44" s="1087">
        <v>0</v>
      </c>
      <c r="J44" s="1087">
        <v>0</v>
      </c>
      <c r="K44" s="1046">
        <v>0</v>
      </c>
      <c r="L44" s="1046">
        <v>0</v>
      </c>
      <c r="M44" s="1046">
        <v>0</v>
      </c>
      <c r="N44" s="1046">
        <v>0</v>
      </c>
      <c r="O44" s="1046">
        <v>0</v>
      </c>
      <c r="P44" s="1046">
        <v>0</v>
      </c>
      <c r="Q44" s="1046">
        <v>0</v>
      </c>
      <c r="R44" s="1046">
        <v>0</v>
      </c>
      <c r="S44" s="1046">
        <v>0</v>
      </c>
      <c r="T44" s="1046">
        <v>0</v>
      </c>
      <c r="U44" s="1046">
        <v>0</v>
      </c>
      <c r="V44" s="1046">
        <v>0</v>
      </c>
      <c r="W44" s="1046">
        <v>0</v>
      </c>
      <c r="X44" s="1046">
        <v>0</v>
      </c>
      <c r="Y44" s="1046">
        <v>0</v>
      </c>
      <c r="Z44" s="1046">
        <v>0</v>
      </c>
      <c r="AA44" s="1046">
        <v>0</v>
      </c>
      <c r="AB44" s="1046">
        <v>1924.12</v>
      </c>
      <c r="AC44" s="1046">
        <v>2612.09</v>
      </c>
      <c r="AD44" s="1046">
        <v>0</v>
      </c>
      <c r="AE44" s="1046">
        <v>871.01</v>
      </c>
      <c r="AF44" s="1046">
        <v>0</v>
      </c>
      <c r="AG44" s="1046">
        <v>0</v>
      </c>
      <c r="AH44" s="1046">
        <v>0</v>
      </c>
      <c r="AI44" s="1046">
        <v>0</v>
      </c>
      <c r="AJ44" s="1046">
        <v>0</v>
      </c>
      <c r="AK44" s="1020">
        <f>'배수관폐쇄(총괄) (2)'!X45+'배수관폐쇄(총괄) (2)'!Y45</f>
        <v>0</v>
      </c>
    </row>
    <row r="45" spans="1:37" s="104" customFormat="1" ht="19.5" customHeight="1" x14ac:dyDescent="0.15">
      <c r="A45" s="3106"/>
      <c r="B45" s="1017" t="s">
        <v>283</v>
      </c>
      <c r="C45" s="1019">
        <f t="shared" si="20"/>
        <v>3.21</v>
      </c>
      <c r="D45" s="1087">
        <v>3.21</v>
      </c>
      <c r="E45" s="1087">
        <v>0</v>
      </c>
      <c r="F45" s="1087">
        <v>0</v>
      </c>
      <c r="G45" s="1087">
        <v>0</v>
      </c>
      <c r="H45" s="1087">
        <v>0</v>
      </c>
      <c r="I45" s="1087">
        <v>0</v>
      </c>
      <c r="J45" s="1087">
        <v>0</v>
      </c>
      <c r="K45" s="1046">
        <v>0</v>
      </c>
      <c r="L45" s="1046">
        <v>0</v>
      </c>
      <c r="M45" s="1046">
        <v>0</v>
      </c>
      <c r="N45" s="1046">
        <v>0</v>
      </c>
      <c r="O45" s="1046">
        <v>0</v>
      </c>
      <c r="P45" s="1046">
        <v>0</v>
      </c>
      <c r="Q45" s="1046">
        <v>0</v>
      </c>
      <c r="R45" s="1046">
        <v>0</v>
      </c>
      <c r="S45" s="1046">
        <v>0</v>
      </c>
      <c r="T45" s="1046">
        <v>0</v>
      </c>
      <c r="U45" s="1046">
        <v>0</v>
      </c>
      <c r="V45" s="1046">
        <v>0</v>
      </c>
      <c r="W45" s="1046">
        <v>0</v>
      </c>
      <c r="X45" s="1046">
        <v>0</v>
      </c>
      <c r="Y45" s="1046">
        <v>0</v>
      </c>
      <c r="Z45" s="1046">
        <v>0</v>
      </c>
      <c r="AA45" s="1046">
        <v>0</v>
      </c>
      <c r="AB45" s="1046">
        <v>0</v>
      </c>
      <c r="AC45" s="1046">
        <v>0</v>
      </c>
      <c r="AD45" s="1046">
        <v>0</v>
      </c>
      <c r="AE45" s="1046">
        <v>0</v>
      </c>
      <c r="AF45" s="1046">
        <v>0</v>
      </c>
      <c r="AG45" s="1046">
        <v>0</v>
      </c>
      <c r="AH45" s="1046">
        <v>0</v>
      </c>
      <c r="AI45" s="1046">
        <v>0</v>
      </c>
      <c r="AJ45" s="1046">
        <v>0</v>
      </c>
      <c r="AK45" s="1020">
        <f>'배수관폐쇄(총괄) (2)'!X46+'배수관폐쇄(총괄) (2)'!Y46</f>
        <v>0</v>
      </c>
    </row>
    <row r="46" spans="1:37" s="104" customFormat="1" ht="19.5" customHeight="1" x14ac:dyDescent="0.15">
      <c r="A46" s="3106"/>
      <c r="B46" s="1017" t="s">
        <v>284</v>
      </c>
      <c r="C46" s="1019">
        <f t="shared" si="20"/>
        <v>3400.03</v>
      </c>
      <c r="D46" s="1087">
        <v>0</v>
      </c>
      <c r="E46" s="1087">
        <v>0</v>
      </c>
      <c r="F46" s="1087">
        <v>0</v>
      </c>
      <c r="G46" s="1087">
        <v>0</v>
      </c>
      <c r="H46" s="1087">
        <v>0</v>
      </c>
      <c r="I46" s="1087">
        <v>0</v>
      </c>
      <c r="J46" s="1087">
        <v>0</v>
      </c>
      <c r="K46" s="1046">
        <v>0</v>
      </c>
      <c r="L46" s="1842">
        <f>2.53-2.53</f>
        <v>0</v>
      </c>
      <c r="M46" s="1842">
        <f>558.13-558.13</f>
        <v>0</v>
      </c>
      <c r="N46" s="1842">
        <f>1577.63-66.34</f>
        <v>1511.2900000000002</v>
      </c>
      <c r="O46" s="1842">
        <f>500.92-78</f>
        <v>422.92</v>
      </c>
      <c r="P46" s="1046">
        <v>187.99</v>
      </c>
      <c r="Q46" s="1046">
        <v>0</v>
      </c>
      <c r="R46" s="1046">
        <v>0</v>
      </c>
      <c r="S46" s="1046">
        <v>1.31</v>
      </c>
      <c r="T46" s="1046">
        <v>1276.52</v>
      </c>
      <c r="U46" s="1046">
        <v>0</v>
      </c>
      <c r="V46" s="1046">
        <v>0</v>
      </c>
      <c r="W46" s="1046">
        <v>0</v>
      </c>
      <c r="X46" s="1046">
        <v>0</v>
      </c>
      <c r="Y46" s="1046">
        <v>0</v>
      </c>
      <c r="Z46" s="1046">
        <v>0</v>
      </c>
      <c r="AA46" s="1046">
        <v>0</v>
      </c>
      <c r="AB46" s="1046">
        <v>0</v>
      </c>
      <c r="AC46" s="1046">
        <v>0</v>
      </c>
      <c r="AD46" s="1046">
        <v>0</v>
      </c>
      <c r="AE46" s="1046">
        <v>0</v>
      </c>
      <c r="AF46" s="1046">
        <v>0</v>
      </c>
      <c r="AG46" s="1046">
        <v>0</v>
      </c>
      <c r="AH46" s="1046">
        <v>0</v>
      </c>
      <c r="AI46" s="1046">
        <v>0</v>
      </c>
      <c r="AJ46" s="1046">
        <v>0</v>
      </c>
      <c r="AK46" s="1020">
        <f>'배수관폐쇄(총괄) (2)'!X47+'배수관폐쇄(총괄) (2)'!Y47</f>
        <v>0</v>
      </c>
    </row>
    <row r="47" spans="1:37" s="104" customFormat="1" ht="19.5" customHeight="1" x14ac:dyDescent="0.15">
      <c r="A47" s="3106"/>
      <c r="B47" s="1015" t="s">
        <v>847</v>
      </c>
      <c r="C47" s="1019">
        <f t="shared" si="20"/>
        <v>0</v>
      </c>
      <c r="D47" s="1087">
        <v>0</v>
      </c>
      <c r="E47" s="1087">
        <v>0</v>
      </c>
      <c r="F47" s="1087">
        <v>0</v>
      </c>
      <c r="G47" s="1087">
        <v>0</v>
      </c>
      <c r="H47" s="1087">
        <v>0</v>
      </c>
      <c r="I47" s="1087">
        <v>0</v>
      </c>
      <c r="J47" s="1087">
        <v>0</v>
      </c>
      <c r="K47" s="1046">
        <v>0</v>
      </c>
      <c r="L47" s="1046">
        <v>0</v>
      </c>
      <c r="M47" s="1046">
        <v>0</v>
      </c>
      <c r="N47" s="1046">
        <v>0</v>
      </c>
      <c r="O47" s="1046">
        <v>0</v>
      </c>
      <c r="P47" s="1046">
        <v>0</v>
      </c>
      <c r="Q47" s="1046">
        <v>0</v>
      </c>
      <c r="R47" s="1046">
        <v>0</v>
      </c>
      <c r="S47" s="1046">
        <v>0</v>
      </c>
      <c r="T47" s="1046">
        <v>0</v>
      </c>
      <c r="U47" s="1046">
        <v>0</v>
      </c>
      <c r="V47" s="1046">
        <v>0</v>
      </c>
      <c r="W47" s="1046">
        <v>0</v>
      </c>
      <c r="X47" s="1046">
        <v>0</v>
      </c>
      <c r="Y47" s="1046">
        <v>0</v>
      </c>
      <c r="Z47" s="1046">
        <v>0</v>
      </c>
      <c r="AA47" s="1046">
        <v>0</v>
      </c>
      <c r="AB47" s="1046">
        <v>0</v>
      </c>
      <c r="AC47" s="1046">
        <v>0</v>
      </c>
      <c r="AD47" s="1046">
        <v>0</v>
      </c>
      <c r="AE47" s="1046">
        <v>0</v>
      </c>
      <c r="AF47" s="1046">
        <v>0</v>
      </c>
      <c r="AG47" s="1046">
        <v>0</v>
      </c>
      <c r="AH47" s="1046">
        <v>0</v>
      </c>
      <c r="AI47" s="1046">
        <v>0</v>
      </c>
      <c r="AJ47" s="1046">
        <v>0</v>
      </c>
      <c r="AK47" s="1020">
        <f>'배수관폐쇄(총괄) (2)'!X48+'배수관폐쇄(총괄) (2)'!Y48</f>
        <v>0</v>
      </c>
    </row>
    <row r="48" spans="1:37" s="104" customFormat="1" ht="19.5" customHeight="1" x14ac:dyDescent="0.15">
      <c r="A48" s="3106"/>
      <c r="B48" s="1018" t="s">
        <v>1084</v>
      </c>
      <c r="C48" s="1019">
        <f t="shared" si="20"/>
        <v>65</v>
      </c>
      <c r="D48" s="1087">
        <v>0</v>
      </c>
      <c r="E48" s="1087">
        <v>0</v>
      </c>
      <c r="F48" s="1087">
        <v>0</v>
      </c>
      <c r="G48" s="1087">
        <v>0</v>
      </c>
      <c r="H48" s="1087">
        <v>0</v>
      </c>
      <c r="I48" s="1087">
        <v>0</v>
      </c>
      <c r="J48" s="1087">
        <v>0</v>
      </c>
      <c r="K48" s="1046">
        <v>0</v>
      </c>
      <c r="L48" s="1046">
        <v>0</v>
      </c>
      <c r="M48" s="1046">
        <v>0</v>
      </c>
      <c r="N48" s="1046">
        <v>0</v>
      </c>
      <c r="O48" s="1046">
        <v>0</v>
      </c>
      <c r="P48" s="1046">
        <v>0</v>
      </c>
      <c r="Q48" s="1046">
        <v>0</v>
      </c>
      <c r="R48" s="1046">
        <v>0</v>
      </c>
      <c r="S48" s="1046">
        <v>0</v>
      </c>
      <c r="T48" s="1046">
        <v>0</v>
      </c>
      <c r="U48" s="1046">
        <v>0</v>
      </c>
      <c r="V48" s="1046">
        <v>0</v>
      </c>
      <c r="W48" s="1046">
        <v>0</v>
      </c>
      <c r="X48" s="1046">
        <v>0</v>
      </c>
      <c r="Y48" s="1046">
        <v>0</v>
      </c>
      <c r="Z48" s="1046">
        <v>0</v>
      </c>
      <c r="AA48" s="1046">
        <v>5.0599999999999996</v>
      </c>
      <c r="AB48" s="1046">
        <v>0</v>
      </c>
      <c r="AC48" s="1046">
        <v>0</v>
      </c>
      <c r="AD48" s="1046">
        <v>0</v>
      </c>
      <c r="AE48" s="1046">
        <v>1.02</v>
      </c>
      <c r="AF48" s="1046">
        <v>0</v>
      </c>
      <c r="AG48" s="1046">
        <v>0</v>
      </c>
      <c r="AH48" s="1046">
        <v>0</v>
      </c>
      <c r="AI48" s="1046">
        <v>0</v>
      </c>
      <c r="AJ48" s="1046">
        <v>0</v>
      </c>
      <c r="AK48" s="1020">
        <f>'배수관폐쇄(총괄) (2)'!X49+'배수관폐쇄(총괄) (2)'!Y49</f>
        <v>58.92</v>
      </c>
    </row>
    <row r="49" spans="1:37" s="104" customFormat="1" ht="19.5" customHeight="1" x14ac:dyDescent="0.15">
      <c r="A49" s="3106">
        <v>250</v>
      </c>
      <c r="B49" s="854" t="s">
        <v>46</v>
      </c>
      <c r="C49" s="613">
        <f>SUM(D49:AK49)</f>
        <v>3795.5400000000004</v>
      </c>
      <c r="D49" s="613">
        <f>SUM(D50:D57)</f>
        <v>406.16</v>
      </c>
      <c r="E49" s="613">
        <f t="shared" ref="E49:AJ49" si="21">SUM(E50:E57)</f>
        <v>0</v>
      </c>
      <c r="F49" s="613">
        <f t="shared" si="21"/>
        <v>1412.4</v>
      </c>
      <c r="G49" s="613">
        <f t="shared" si="21"/>
        <v>0</v>
      </c>
      <c r="H49" s="613">
        <f t="shared" si="21"/>
        <v>0</v>
      </c>
      <c r="I49" s="613">
        <f t="shared" si="21"/>
        <v>7.52</v>
      </c>
      <c r="J49" s="613">
        <f t="shared" si="21"/>
        <v>446.56</v>
      </c>
      <c r="K49" s="613">
        <f t="shared" si="21"/>
        <v>0</v>
      </c>
      <c r="L49" s="613">
        <f t="shared" si="21"/>
        <v>98.89</v>
      </c>
      <c r="M49" s="613">
        <f t="shared" si="21"/>
        <v>254.35</v>
      </c>
      <c r="N49" s="613">
        <f t="shared" si="21"/>
        <v>375.28</v>
      </c>
      <c r="O49" s="613">
        <f t="shared" si="21"/>
        <v>0</v>
      </c>
      <c r="P49" s="613">
        <f t="shared" si="21"/>
        <v>16.61</v>
      </c>
      <c r="Q49" s="613">
        <f t="shared" si="21"/>
        <v>311.3</v>
      </c>
      <c r="R49" s="613">
        <f t="shared" si="21"/>
        <v>0</v>
      </c>
      <c r="S49" s="613">
        <f t="shared" si="21"/>
        <v>0</v>
      </c>
      <c r="T49" s="613">
        <f t="shared" si="21"/>
        <v>10</v>
      </c>
      <c r="U49" s="613">
        <f t="shared" si="21"/>
        <v>0</v>
      </c>
      <c r="V49" s="613">
        <f t="shared" si="21"/>
        <v>0</v>
      </c>
      <c r="W49" s="613">
        <f t="shared" si="21"/>
        <v>0</v>
      </c>
      <c r="X49" s="613">
        <f t="shared" si="21"/>
        <v>3.78</v>
      </c>
      <c r="Y49" s="613">
        <f t="shared" si="21"/>
        <v>0</v>
      </c>
      <c r="Z49" s="613">
        <f t="shared" si="21"/>
        <v>144.16999999999999</v>
      </c>
      <c r="AA49" s="613">
        <f t="shared" si="21"/>
        <v>0</v>
      </c>
      <c r="AB49" s="613">
        <f t="shared" si="21"/>
        <v>287.75</v>
      </c>
      <c r="AC49" s="613">
        <f t="shared" si="21"/>
        <v>0</v>
      </c>
      <c r="AD49" s="613">
        <f t="shared" si="21"/>
        <v>0</v>
      </c>
      <c r="AE49" s="613">
        <f t="shared" si="21"/>
        <v>0</v>
      </c>
      <c r="AF49" s="613">
        <f t="shared" si="21"/>
        <v>19.12</v>
      </c>
      <c r="AG49" s="613">
        <f t="shared" si="21"/>
        <v>0</v>
      </c>
      <c r="AH49" s="613">
        <f t="shared" si="21"/>
        <v>0</v>
      </c>
      <c r="AI49" s="613">
        <f t="shared" si="21"/>
        <v>0</v>
      </c>
      <c r="AJ49" s="613">
        <f t="shared" si="21"/>
        <v>0</v>
      </c>
      <c r="AK49" s="613">
        <f>SUM(AK50:AK57)</f>
        <v>1.65</v>
      </c>
    </row>
    <row r="50" spans="1:37" s="104" customFormat="1" ht="19.5" customHeight="1" x14ac:dyDescent="0.15">
      <c r="A50" s="3106"/>
      <c r="B50" s="1015" t="s">
        <v>793</v>
      </c>
      <c r="C50" s="1019">
        <f>SUM(D50:AK50)</f>
        <v>15.08</v>
      </c>
      <c r="D50" s="1087">
        <v>15.08</v>
      </c>
      <c r="E50" s="1087">
        <v>0</v>
      </c>
      <c r="F50" s="1087">
        <v>0</v>
      </c>
      <c r="G50" s="1087">
        <v>0</v>
      </c>
      <c r="H50" s="1087">
        <v>0</v>
      </c>
      <c r="I50" s="1087">
        <v>0</v>
      </c>
      <c r="J50" s="1087">
        <v>0</v>
      </c>
      <c r="K50" s="1051">
        <v>0</v>
      </c>
      <c r="L50" s="1051">
        <v>0</v>
      </c>
      <c r="M50" s="1051">
        <v>0</v>
      </c>
      <c r="N50" s="1051">
        <v>0</v>
      </c>
      <c r="O50" s="1051">
        <v>0</v>
      </c>
      <c r="P50" s="1051">
        <v>0</v>
      </c>
      <c r="Q50" s="1051">
        <v>0</v>
      </c>
      <c r="R50" s="1051">
        <v>0</v>
      </c>
      <c r="S50" s="1051">
        <v>0</v>
      </c>
      <c r="T50" s="1051">
        <v>0</v>
      </c>
      <c r="U50" s="1051">
        <v>0</v>
      </c>
      <c r="V50" s="1051">
        <v>0</v>
      </c>
      <c r="W50" s="1051">
        <v>0</v>
      </c>
      <c r="X50" s="1051">
        <v>0</v>
      </c>
      <c r="Y50" s="1051">
        <v>0</v>
      </c>
      <c r="Z50" s="1051">
        <v>0</v>
      </c>
      <c r="AA50" s="1051">
        <v>0</v>
      </c>
      <c r="AB50" s="1051">
        <v>0</v>
      </c>
      <c r="AC50" s="1051">
        <v>0</v>
      </c>
      <c r="AD50" s="1051">
        <v>0</v>
      </c>
      <c r="AE50" s="1051">
        <v>0</v>
      </c>
      <c r="AF50" s="1051">
        <v>0</v>
      </c>
      <c r="AG50" s="1051">
        <v>0</v>
      </c>
      <c r="AH50" s="1051">
        <v>0</v>
      </c>
      <c r="AI50" s="1051">
        <v>0</v>
      </c>
      <c r="AJ50" s="1051">
        <v>0</v>
      </c>
      <c r="AK50" s="1020">
        <f>'배수관폐쇄(총괄) (2)'!X51+'배수관폐쇄(총괄) (2)'!Y51</f>
        <v>0</v>
      </c>
    </row>
    <row r="51" spans="1:37" s="104" customFormat="1" ht="19.5" customHeight="1" x14ac:dyDescent="0.15">
      <c r="A51" s="3106"/>
      <c r="B51" s="1015" t="s">
        <v>792</v>
      </c>
      <c r="C51" s="1019">
        <f t="shared" ref="C51:C57" si="22">SUM(D51:AK51)</f>
        <v>1803.48</v>
      </c>
      <c r="D51" s="1087">
        <v>391.08000000000004</v>
      </c>
      <c r="E51" s="1087">
        <v>0</v>
      </c>
      <c r="F51" s="1087">
        <v>1412.4</v>
      </c>
      <c r="G51" s="1087">
        <v>0</v>
      </c>
      <c r="H51" s="1087">
        <v>0</v>
      </c>
      <c r="I51" s="1087">
        <v>0</v>
      </c>
      <c r="J51" s="1087">
        <v>0</v>
      </c>
      <c r="K51" s="1053">
        <v>0</v>
      </c>
      <c r="L51" s="1053">
        <v>0</v>
      </c>
      <c r="M51" s="1053">
        <v>0</v>
      </c>
      <c r="N51" s="1053">
        <v>0</v>
      </c>
      <c r="O51" s="1053">
        <v>0</v>
      </c>
      <c r="P51" s="1053">
        <v>0</v>
      </c>
      <c r="Q51" s="1053">
        <v>0</v>
      </c>
      <c r="R51" s="1053">
        <v>0</v>
      </c>
      <c r="S51" s="1053">
        <v>0</v>
      </c>
      <c r="T51" s="1053">
        <v>0</v>
      </c>
      <c r="U51" s="1053">
        <v>0</v>
      </c>
      <c r="V51" s="1053">
        <v>0</v>
      </c>
      <c r="W51" s="1053">
        <v>0</v>
      </c>
      <c r="X51" s="1053">
        <v>0</v>
      </c>
      <c r="Y51" s="1053">
        <v>0</v>
      </c>
      <c r="Z51" s="1053">
        <v>0</v>
      </c>
      <c r="AA51" s="1053">
        <v>0</v>
      </c>
      <c r="AB51" s="1053">
        <v>0</v>
      </c>
      <c r="AC51" s="1053">
        <v>0</v>
      </c>
      <c r="AD51" s="1053">
        <v>0</v>
      </c>
      <c r="AE51" s="1053">
        <v>0</v>
      </c>
      <c r="AF51" s="1053">
        <v>0</v>
      </c>
      <c r="AG51" s="1053">
        <v>0</v>
      </c>
      <c r="AH51" s="1053">
        <v>0</v>
      </c>
      <c r="AI51" s="1053">
        <v>0</v>
      </c>
      <c r="AJ51" s="1053">
        <v>0</v>
      </c>
      <c r="AK51" s="1020">
        <f>'배수관폐쇄(총괄) (2)'!X52+'배수관폐쇄(총괄) (2)'!Y52</f>
        <v>0</v>
      </c>
    </row>
    <row r="52" spans="1:37" s="104" customFormat="1" ht="19.5" customHeight="1" x14ac:dyDescent="0.15">
      <c r="A52" s="3106"/>
      <c r="B52" s="1015" t="s">
        <v>974</v>
      </c>
      <c r="C52" s="1019">
        <f t="shared" si="22"/>
        <v>1922.55</v>
      </c>
      <c r="D52" s="1087">
        <v>0</v>
      </c>
      <c r="E52" s="1087">
        <v>0</v>
      </c>
      <c r="F52" s="1087">
        <v>0</v>
      </c>
      <c r="G52" s="1087">
        <v>0</v>
      </c>
      <c r="H52" s="1087">
        <v>0</v>
      </c>
      <c r="I52" s="1087">
        <v>7.52</v>
      </c>
      <c r="J52" s="1087">
        <v>446.56</v>
      </c>
      <c r="K52" s="1052">
        <v>0</v>
      </c>
      <c r="L52" s="1052">
        <v>98.89</v>
      </c>
      <c r="M52" s="1052">
        <v>199.92</v>
      </c>
      <c r="N52" s="1052">
        <v>375.28</v>
      </c>
      <c r="O52" s="1052">
        <v>0</v>
      </c>
      <c r="P52" s="1052">
        <v>16.61</v>
      </c>
      <c r="Q52" s="1052">
        <v>311.3</v>
      </c>
      <c r="R52" s="1052">
        <v>0</v>
      </c>
      <c r="S52" s="1052">
        <v>0</v>
      </c>
      <c r="T52" s="1052">
        <v>10</v>
      </c>
      <c r="U52" s="1052">
        <v>0</v>
      </c>
      <c r="V52" s="1052">
        <v>0</v>
      </c>
      <c r="W52" s="1052">
        <v>0</v>
      </c>
      <c r="X52" s="1052">
        <v>3.78</v>
      </c>
      <c r="Y52" s="1052">
        <v>0</v>
      </c>
      <c r="Z52" s="1052">
        <v>144.16999999999999</v>
      </c>
      <c r="AA52" s="1052">
        <v>0</v>
      </c>
      <c r="AB52" s="1052">
        <v>287.75</v>
      </c>
      <c r="AC52" s="1052">
        <v>0</v>
      </c>
      <c r="AD52" s="1052">
        <v>0</v>
      </c>
      <c r="AE52" s="1052">
        <v>0</v>
      </c>
      <c r="AF52" s="1052">
        <v>19.12</v>
      </c>
      <c r="AG52" s="1052">
        <v>0</v>
      </c>
      <c r="AH52" s="1052">
        <v>0</v>
      </c>
      <c r="AI52" s="1052">
        <v>0</v>
      </c>
      <c r="AJ52" s="1052">
        <v>0</v>
      </c>
      <c r="AK52" s="1020">
        <f>'배수관폐쇄(총괄) (2)'!X53+'배수관폐쇄(총괄) (2)'!Y53</f>
        <v>1.65</v>
      </c>
    </row>
    <row r="53" spans="1:37" s="104" customFormat="1" ht="19.5" customHeight="1" x14ac:dyDescent="0.15">
      <c r="A53" s="3106"/>
      <c r="B53" s="1015" t="s">
        <v>345</v>
      </c>
      <c r="C53" s="1019">
        <f t="shared" si="22"/>
        <v>0</v>
      </c>
      <c r="D53" s="1087">
        <v>0</v>
      </c>
      <c r="E53" s="1087">
        <v>0</v>
      </c>
      <c r="F53" s="1087">
        <v>0</v>
      </c>
      <c r="G53" s="1087">
        <v>0</v>
      </c>
      <c r="H53" s="1087">
        <v>0</v>
      </c>
      <c r="I53" s="1087">
        <v>0</v>
      </c>
      <c r="J53" s="1087">
        <v>0</v>
      </c>
      <c r="K53" s="1050">
        <v>0</v>
      </c>
      <c r="L53" s="1050">
        <v>0</v>
      </c>
      <c r="M53" s="1050">
        <v>0</v>
      </c>
      <c r="N53" s="1050">
        <v>0</v>
      </c>
      <c r="O53" s="1050">
        <v>0</v>
      </c>
      <c r="P53" s="1050">
        <v>0</v>
      </c>
      <c r="Q53" s="1050">
        <v>0</v>
      </c>
      <c r="R53" s="1050">
        <v>0</v>
      </c>
      <c r="S53" s="1050">
        <v>0</v>
      </c>
      <c r="T53" s="1050">
        <v>0</v>
      </c>
      <c r="U53" s="1050">
        <v>0</v>
      </c>
      <c r="V53" s="1050">
        <v>0</v>
      </c>
      <c r="W53" s="1050">
        <v>0</v>
      </c>
      <c r="X53" s="1050">
        <v>0</v>
      </c>
      <c r="Y53" s="1050">
        <v>0</v>
      </c>
      <c r="Z53" s="1050">
        <v>0</v>
      </c>
      <c r="AA53" s="1050">
        <v>0</v>
      </c>
      <c r="AB53" s="1050">
        <v>0</v>
      </c>
      <c r="AC53" s="1050">
        <v>0</v>
      </c>
      <c r="AD53" s="1050">
        <v>0</v>
      </c>
      <c r="AE53" s="1050">
        <v>0</v>
      </c>
      <c r="AF53" s="1050">
        <v>0</v>
      </c>
      <c r="AG53" s="1050">
        <v>0</v>
      </c>
      <c r="AH53" s="1050">
        <v>0</v>
      </c>
      <c r="AI53" s="1050">
        <v>0</v>
      </c>
      <c r="AJ53" s="1050">
        <v>0</v>
      </c>
      <c r="AK53" s="1020">
        <f>'배수관폐쇄(총괄) (2)'!X54+'배수관폐쇄(총괄) (2)'!Y54</f>
        <v>0</v>
      </c>
    </row>
    <row r="54" spans="1:37" s="104" customFormat="1" ht="19.5" customHeight="1" x14ac:dyDescent="0.15">
      <c r="A54" s="3106"/>
      <c r="B54" s="1017" t="s">
        <v>283</v>
      </c>
      <c r="C54" s="1019">
        <f t="shared" si="22"/>
        <v>0</v>
      </c>
      <c r="D54" s="1087">
        <v>0</v>
      </c>
      <c r="E54" s="1087">
        <v>0</v>
      </c>
      <c r="F54" s="1087">
        <v>0</v>
      </c>
      <c r="G54" s="1087">
        <v>0</v>
      </c>
      <c r="H54" s="1087">
        <v>0</v>
      </c>
      <c r="I54" s="1087">
        <v>0</v>
      </c>
      <c r="J54" s="1087">
        <v>0</v>
      </c>
      <c r="K54" s="1050">
        <v>0</v>
      </c>
      <c r="L54" s="1050">
        <v>0</v>
      </c>
      <c r="M54" s="1050">
        <v>0</v>
      </c>
      <c r="N54" s="1050">
        <v>0</v>
      </c>
      <c r="O54" s="1050">
        <v>0</v>
      </c>
      <c r="P54" s="1050">
        <v>0</v>
      </c>
      <c r="Q54" s="1050">
        <v>0</v>
      </c>
      <c r="R54" s="1050">
        <v>0</v>
      </c>
      <c r="S54" s="1050">
        <v>0</v>
      </c>
      <c r="T54" s="1050">
        <v>0</v>
      </c>
      <c r="U54" s="1050">
        <v>0</v>
      </c>
      <c r="V54" s="1050">
        <v>0</v>
      </c>
      <c r="W54" s="1050">
        <v>0</v>
      </c>
      <c r="X54" s="1050">
        <v>0</v>
      </c>
      <c r="Y54" s="1050">
        <v>0</v>
      </c>
      <c r="Z54" s="1050">
        <v>0</v>
      </c>
      <c r="AA54" s="1050">
        <v>0</v>
      </c>
      <c r="AB54" s="1050">
        <v>0</v>
      </c>
      <c r="AC54" s="1050">
        <v>0</v>
      </c>
      <c r="AD54" s="1050">
        <v>0</v>
      </c>
      <c r="AE54" s="1050">
        <v>0</v>
      </c>
      <c r="AF54" s="1050">
        <v>0</v>
      </c>
      <c r="AG54" s="1050">
        <v>0</v>
      </c>
      <c r="AH54" s="1050">
        <v>0</v>
      </c>
      <c r="AI54" s="1050">
        <v>0</v>
      </c>
      <c r="AJ54" s="1050">
        <v>0</v>
      </c>
      <c r="AK54" s="1020">
        <f>'배수관폐쇄(총괄) (2)'!X55+'배수관폐쇄(총괄) (2)'!Y55</f>
        <v>0</v>
      </c>
    </row>
    <row r="55" spans="1:37" s="104" customFormat="1" ht="19.5" customHeight="1" x14ac:dyDescent="0.15">
      <c r="A55" s="3106"/>
      <c r="B55" s="1017" t="s">
        <v>284</v>
      </c>
      <c r="C55" s="1019">
        <f t="shared" si="22"/>
        <v>54.43</v>
      </c>
      <c r="D55" s="1087">
        <v>0</v>
      </c>
      <c r="E55" s="1087">
        <v>0</v>
      </c>
      <c r="F55" s="1087">
        <v>0</v>
      </c>
      <c r="G55" s="1087">
        <v>0</v>
      </c>
      <c r="H55" s="1087">
        <v>0</v>
      </c>
      <c r="I55" s="1087">
        <v>0</v>
      </c>
      <c r="J55" s="1087">
        <v>0</v>
      </c>
      <c r="K55" s="1050">
        <v>0</v>
      </c>
      <c r="L55" s="1050">
        <v>0</v>
      </c>
      <c r="M55" s="1050">
        <v>54.43</v>
      </c>
      <c r="N55" s="1050">
        <v>0</v>
      </c>
      <c r="O55" s="1050">
        <v>0</v>
      </c>
      <c r="P55" s="1050">
        <v>0</v>
      </c>
      <c r="Q55" s="1050">
        <v>0</v>
      </c>
      <c r="R55" s="1050">
        <v>0</v>
      </c>
      <c r="S55" s="1050">
        <v>0</v>
      </c>
      <c r="T55" s="1050">
        <v>0</v>
      </c>
      <c r="U55" s="1050">
        <v>0</v>
      </c>
      <c r="V55" s="1050">
        <v>0</v>
      </c>
      <c r="W55" s="1050">
        <v>0</v>
      </c>
      <c r="X55" s="1050">
        <v>0</v>
      </c>
      <c r="Y55" s="1050">
        <v>0</v>
      </c>
      <c r="Z55" s="1050">
        <v>0</v>
      </c>
      <c r="AA55" s="1050">
        <v>0</v>
      </c>
      <c r="AB55" s="1050">
        <v>0</v>
      </c>
      <c r="AC55" s="1050">
        <v>0</v>
      </c>
      <c r="AD55" s="1050">
        <v>0</v>
      </c>
      <c r="AE55" s="1050">
        <v>0</v>
      </c>
      <c r="AF55" s="1050">
        <v>0</v>
      </c>
      <c r="AG55" s="1050">
        <v>0</v>
      </c>
      <c r="AH55" s="1050">
        <v>0</v>
      </c>
      <c r="AI55" s="1050">
        <v>0</v>
      </c>
      <c r="AJ55" s="1050">
        <v>0</v>
      </c>
      <c r="AK55" s="1020">
        <f>'배수관폐쇄(총괄) (2)'!X56+'배수관폐쇄(총괄) (2)'!Y56</f>
        <v>0</v>
      </c>
    </row>
    <row r="56" spans="1:37" s="104" customFormat="1" ht="19.5" customHeight="1" x14ac:dyDescent="0.15">
      <c r="A56" s="3106"/>
      <c r="B56" s="1015" t="s">
        <v>847</v>
      </c>
      <c r="C56" s="1019">
        <f t="shared" si="22"/>
        <v>0</v>
      </c>
      <c r="D56" s="1087">
        <v>0</v>
      </c>
      <c r="E56" s="1087">
        <v>0</v>
      </c>
      <c r="F56" s="1087">
        <v>0</v>
      </c>
      <c r="G56" s="1087">
        <v>0</v>
      </c>
      <c r="H56" s="1087">
        <v>0</v>
      </c>
      <c r="I56" s="1087">
        <v>0</v>
      </c>
      <c r="J56" s="1087">
        <v>0</v>
      </c>
      <c r="K56" s="1050">
        <v>0</v>
      </c>
      <c r="L56" s="1050">
        <v>0</v>
      </c>
      <c r="M56" s="1050">
        <v>0</v>
      </c>
      <c r="N56" s="1050">
        <v>0</v>
      </c>
      <c r="O56" s="1050">
        <v>0</v>
      </c>
      <c r="P56" s="1050">
        <v>0</v>
      </c>
      <c r="Q56" s="1050">
        <v>0</v>
      </c>
      <c r="R56" s="1050">
        <v>0</v>
      </c>
      <c r="S56" s="1050">
        <v>0</v>
      </c>
      <c r="T56" s="1050">
        <v>0</v>
      </c>
      <c r="U56" s="1050">
        <v>0</v>
      </c>
      <c r="V56" s="1050">
        <v>0</v>
      </c>
      <c r="W56" s="1050">
        <v>0</v>
      </c>
      <c r="X56" s="1050">
        <v>0</v>
      </c>
      <c r="Y56" s="1050">
        <v>0</v>
      </c>
      <c r="Z56" s="1050">
        <v>0</v>
      </c>
      <c r="AA56" s="1050">
        <v>0</v>
      </c>
      <c r="AB56" s="1050">
        <v>0</v>
      </c>
      <c r="AC56" s="1050">
        <v>0</v>
      </c>
      <c r="AD56" s="1050">
        <v>0</v>
      </c>
      <c r="AE56" s="1050">
        <v>0</v>
      </c>
      <c r="AF56" s="1050">
        <v>0</v>
      </c>
      <c r="AG56" s="1050">
        <v>0</v>
      </c>
      <c r="AH56" s="1050">
        <v>0</v>
      </c>
      <c r="AI56" s="1050">
        <v>0</v>
      </c>
      <c r="AJ56" s="1050">
        <v>0</v>
      </c>
      <c r="AK56" s="1020">
        <f>'배수관폐쇄(총괄) (2)'!X57+'배수관폐쇄(총괄) (2)'!Y57</f>
        <v>0</v>
      </c>
    </row>
    <row r="57" spans="1:37" s="104" customFormat="1" ht="19.5" customHeight="1" x14ac:dyDescent="0.15">
      <c r="A57" s="3106"/>
      <c r="B57" s="1018" t="s">
        <v>1084</v>
      </c>
      <c r="C57" s="1019">
        <f t="shared" si="22"/>
        <v>0</v>
      </c>
      <c r="D57" s="1087">
        <v>0</v>
      </c>
      <c r="E57" s="1087">
        <v>0</v>
      </c>
      <c r="F57" s="1087">
        <v>0</v>
      </c>
      <c r="G57" s="1087">
        <v>0</v>
      </c>
      <c r="H57" s="1087">
        <v>0</v>
      </c>
      <c r="I57" s="1087">
        <v>0</v>
      </c>
      <c r="J57" s="1087">
        <v>0</v>
      </c>
      <c r="K57" s="1050">
        <v>0</v>
      </c>
      <c r="L57" s="1050">
        <v>0</v>
      </c>
      <c r="M57" s="1050">
        <v>0</v>
      </c>
      <c r="N57" s="1050">
        <v>0</v>
      </c>
      <c r="O57" s="1050">
        <v>0</v>
      </c>
      <c r="P57" s="1050">
        <v>0</v>
      </c>
      <c r="Q57" s="1050">
        <v>0</v>
      </c>
      <c r="R57" s="1050">
        <v>0</v>
      </c>
      <c r="S57" s="1050">
        <v>0</v>
      </c>
      <c r="T57" s="1050">
        <v>0</v>
      </c>
      <c r="U57" s="1050">
        <v>0</v>
      </c>
      <c r="V57" s="1050">
        <v>0</v>
      </c>
      <c r="W57" s="1050">
        <v>0</v>
      </c>
      <c r="X57" s="1050">
        <v>0</v>
      </c>
      <c r="Y57" s="1050">
        <v>0</v>
      </c>
      <c r="Z57" s="1050">
        <v>0</v>
      </c>
      <c r="AA57" s="1050">
        <v>0</v>
      </c>
      <c r="AB57" s="1050">
        <v>0</v>
      </c>
      <c r="AC57" s="1050">
        <v>0</v>
      </c>
      <c r="AD57" s="1050">
        <v>0</v>
      </c>
      <c r="AE57" s="1050">
        <v>0</v>
      </c>
      <c r="AF57" s="1050">
        <v>0</v>
      </c>
      <c r="AG57" s="1050">
        <v>0</v>
      </c>
      <c r="AH57" s="1050">
        <v>0</v>
      </c>
      <c r="AI57" s="1050">
        <v>0</v>
      </c>
      <c r="AJ57" s="1050">
        <v>0</v>
      </c>
      <c r="AK57" s="1020">
        <f>'배수관폐쇄(총괄) (2)'!X58+'배수관폐쇄(총괄) (2)'!Y58</f>
        <v>0</v>
      </c>
    </row>
    <row r="58" spans="1:37" s="104" customFormat="1" ht="19.5" customHeight="1" x14ac:dyDescent="0.15">
      <c r="A58" s="3106">
        <v>300</v>
      </c>
      <c r="B58" s="854" t="s">
        <v>46</v>
      </c>
      <c r="C58" s="613">
        <f>SUM(D58:AK58)</f>
        <v>24570.350000000002</v>
      </c>
      <c r="D58" s="613">
        <f>SUM(D59:D66)</f>
        <v>182.89</v>
      </c>
      <c r="E58" s="613">
        <f t="shared" ref="E58:AJ58" si="23">SUM(E59:E66)</f>
        <v>0.64</v>
      </c>
      <c r="F58" s="613">
        <f t="shared" si="23"/>
        <v>1726.51</v>
      </c>
      <c r="G58" s="613">
        <f t="shared" si="23"/>
        <v>0</v>
      </c>
      <c r="H58" s="613">
        <f t="shared" si="23"/>
        <v>83.93</v>
      </c>
      <c r="I58" s="613">
        <f t="shared" si="23"/>
        <v>34.6</v>
      </c>
      <c r="J58" s="613">
        <f t="shared" si="23"/>
        <v>470.93</v>
      </c>
      <c r="K58" s="613">
        <f t="shared" si="23"/>
        <v>1923.63</v>
      </c>
      <c r="L58" s="613">
        <f t="shared" si="23"/>
        <v>0</v>
      </c>
      <c r="M58" s="613">
        <f t="shared" si="23"/>
        <v>1733.22</v>
      </c>
      <c r="N58" s="613">
        <f t="shared" si="23"/>
        <v>550.01</v>
      </c>
      <c r="O58" s="613">
        <f t="shared" si="23"/>
        <v>145.63</v>
      </c>
      <c r="P58" s="613">
        <f t="shared" si="23"/>
        <v>15.02</v>
      </c>
      <c r="Q58" s="613">
        <f t="shared" si="23"/>
        <v>884.28</v>
      </c>
      <c r="R58" s="613">
        <f t="shared" si="23"/>
        <v>274.42</v>
      </c>
      <c r="S58" s="613">
        <f t="shared" si="23"/>
        <v>457.89</v>
      </c>
      <c r="T58" s="613">
        <f t="shared" si="23"/>
        <v>3270.04</v>
      </c>
      <c r="U58" s="613">
        <f t="shared" si="23"/>
        <v>118.85</v>
      </c>
      <c r="V58" s="613">
        <f t="shared" si="23"/>
        <v>0</v>
      </c>
      <c r="W58" s="613">
        <f t="shared" si="23"/>
        <v>0</v>
      </c>
      <c r="X58" s="613">
        <f t="shared" si="23"/>
        <v>216.27</v>
      </c>
      <c r="Y58" s="613">
        <f t="shared" si="23"/>
        <v>0</v>
      </c>
      <c r="Z58" s="613">
        <f t="shared" si="23"/>
        <v>2234.58</v>
      </c>
      <c r="AA58" s="613">
        <f t="shared" si="23"/>
        <v>3995.63</v>
      </c>
      <c r="AB58" s="613">
        <f t="shared" si="23"/>
        <v>810.58</v>
      </c>
      <c r="AC58" s="613">
        <f t="shared" si="23"/>
        <v>968.49</v>
      </c>
      <c r="AD58" s="613">
        <f t="shared" si="23"/>
        <v>444.03</v>
      </c>
      <c r="AE58" s="613">
        <f t="shared" si="23"/>
        <v>504.89</v>
      </c>
      <c r="AF58" s="613">
        <f t="shared" si="23"/>
        <v>242.56</v>
      </c>
      <c r="AG58" s="613">
        <f t="shared" si="23"/>
        <v>1727.43</v>
      </c>
      <c r="AH58" s="613">
        <f t="shared" si="23"/>
        <v>1420.81</v>
      </c>
      <c r="AI58" s="613">
        <f t="shared" si="23"/>
        <v>0.76</v>
      </c>
      <c r="AJ58" s="613">
        <f t="shared" si="23"/>
        <v>0.8</v>
      </c>
      <c r="AK58" s="613">
        <f>SUM(AK59:AK66)</f>
        <v>131.03</v>
      </c>
    </row>
    <row r="59" spans="1:37" s="104" customFormat="1" ht="19.5" customHeight="1" x14ac:dyDescent="0.15">
      <c r="A59" s="3106"/>
      <c r="B59" s="1015" t="s">
        <v>793</v>
      </c>
      <c r="C59" s="1019">
        <f>SUM(D59:AK59)</f>
        <v>407.95</v>
      </c>
      <c r="D59" s="1087">
        <v>182.89</v>
      </c>
      <c r="E59" s="1087">
        <v>0</v>
      </c>
      <c r="F59" s="1087">
        <v>0</v>
      </c>
      <c r="G59" s="1087">
        <v>0</v>
      </c>
      <c r="H59" s="1087">
        <v>0</v>
      </c>
      <c r="I59" s="1087">
        <v>0</v>
      </c>
      <c r="J59" s="1087">
        <v>0</v>
      </c>
      <c r="K59" s="1055">
        <v>0</v>
      </c>
      <c r="L59" s="1055">
        <v>0</v>
      </c>
      <c r="M59" s="1055">
        <v>0</v>
      </c>
      <c r="N59" s="1055">
        <v>0</v>
      </c>
      <c r="O59" s="1055">
        <v>0</v>
      </c>
      <c r="P59" s="1055">
        <v>0</v>
      </c>
      <c r="Q59" s="1055">
        <v>0</v>
      </c>
      <c r="R59" s="1055">
        <v>0</v>
      </c>
      <c r="S59" s="1055">
        <v>0</v>
      </c>
      <c r="T59" s="1055">
        <v>0</v>
      </c>
      <c r="U59" s="1055">
        <v>0</v>
      </c>
      <c r="V59" s="1055">
        <v>0</v>
      </c>
      <c r="W59" s="1055">
        <v>0</v>
      </c>
      <c r="X59" s="1055">
        <v>0</v>
      </c>
      <c r="Y59" s="1055">
        <v>0</v>
      </c>
      <c r="Z59" s="1055">
        <v>0</v>
      </c>
      <c r="AA59" s="1055">
        <v>0</v>
      </c>
      <c r="AB59" s="1055">
        <v>0</v>
      </c>
      <c r="AC59" s="1055">
        <v>0</v>
      </c>
      <c r="AD59" s="1055">
        <v>0</v>
      </c>
      <c r="AE59" s="1055">
        <v>0</v>
      </c>
      <c r="AF59" s="1055">
        <v>0</v>
      </c>
      <c r="AG59" s="1055">
        <v>0</v>
      </c>
      <c r="AH59" s="1055">
        <v>225.06</v>
      </c>
      <c r="AI59" s="1055">
        <v>0</v>
      </c>
      <c r="AJ59" s="1055">
        <v>0</v>
      </c>
      <c r="AK59" s="1020">
        <f>'배수관폐쇄(총괄) (2)'!X60+'배수관폐쇄(총괄) (2)'!Y60</f>
        <v>0</v>
      </c>
    </row>
    <row r="60" spans="1:37" s="104" customFormat="1" ht="19.5" customHeight="1" x14ac:dyDescent="0.15">
      <c r="A60" s="3106"/>
      <c r="B60" s="1015" t="s">
        <v>792</v>
      </c>
      <c r="C60" s="1019">
        <f t="shared" ref="C60:C66" si="24">SUM(D60:AK60)</f>
        <v>2128.0100000000002</v>
      </c>
      <c r="D60" s="1087">
        <v>0</v>
      </c>
      <c r="E60" s="1087">
        <v>0.64</v>
      </c>
      <c r="F60" s="1087">
        <v>1726.51</v>
      </c>
      <c r="G60" s="1087">
        <v>0</v>
      </c>
      <c r="H60" s="1087">
        <v>0</v>
      </c>
      <c r="I60" s="1087">
        <v>0</v>
      </c>
      <c r="J60" s="1087">
        <v>0</v>
      </c>
      <c r="K60" s="1057">
        <v>0</v>
      </c>
      <c r="L60" s="1057">
        <v>0</v>
      </c>
      <c r="M60" s="1057">
        <v>0</v>
      </c>
      <c r="N60" s="1057">
        <v>0</v>
      </c>
      <c r="O60" s="1057">
        <v>0</v>
      </c>
      <c r="P60" s="1057">
        <v>0</v>
      </c>
      <c r="Q60" s="1057">
        <v>0</v>
      </c>
      <c r="R60" s="1057">
        <v>0</v>
      </c>
      <c r="S60" s="1057">
        <v>0</v>
      </c>
      <c r="T60" s="1057">
        <v>0</v>
      </c>
      <c r="U60" s="1057">
        <v>0</v>
      </c>
      <c r="V60" s="1057">
        <v>0</v>
      </c>
      <c r="W60" s="1057">
        <v>0</v>
      </c>
      <c r="X60" s="1057">
        <v>0</v>
      </c>
      <c r="Y60" s="1057">
        <v>0</v>
      </c>
      <c r="Z60" s="1057">
        <v>0</v>
      </c>
      <c r="AA60" s="1057">
        <v>0</v>
      </c>
      <c r="AB60" s="1057">
        <v>0</v>
      </c>
      <c r="AC60" s="1057">
        <v>0</v>
      </c>
      <c r="AD60" s="1057">
        <v>0</v>
      </c>
      <c r="AE60" s="1057">
        <v>0</v>
      </c>
      <c r="AF60" s="1057">
        <v>0</v>
      </c>
      <c r="AG60" s="1057">
        <v>0</v>
      </c>
      <c r="AH60" s="1057">
        <v>400.86</v>
      </c>
      <c r="AI60" s="1057">
        <v>0</v>
      </c>
      <c r="AJ60" s="1057">
        <v>0</v>
      </c>
      <c r="AK60" s="1020">
        <f>'배수관폐쇄(총괄) (2)'!X61+'배수관폐쇄(총괄) (2)'!Y61</f>
        <v>0</v>
      </c>
    </row>
    <row r="61" spans="1:37" s="104" customFormat="1" ht="19.5" customHeight="1" x14ac:dyDescent="0.15">
      <c r="A61" s="3106"/>
      <c r="B61" s="1015" t="s">
        <v>974</v>
      </c>
      <c r="C61" s="1019">
        <f t="shared" si="24"/>
        <v>20441.53</v>
      </c>
      <c r="D61" s="1087">
        <v>0</v>
      </c>
      <c r="E61" s="1087">
        <v>0</v>
      </c>
      <c r="F61" s="1087">
        <v>0</v>
      </c>
      <c r="G61" s="1087">
        <v>0</v>
      </c>
      <c r="H61" s="1087">
        <v>83.93</v>
      </c>
      <c r="I61" s="1087">
        <v>34.6</v>
      </c>
      <c r="J61" s="1087">
        <v>470.93</v>
      </c>
      <c r="K61" s="1056">
        <v>1923.63</v>
      </c>
      <c r="L61" s="1056">
        <v>0</v>
      </c>
      <c r="M61" s="1056">
        <v>1733.22</v>
      </c>
      <c r="N61" s="1056">
        <v>550.01</v>
      </c>
      <c r="O61" s="1056">
        <v>145.63</v>
      </c>
      <c r="P61" s="1056">
        <v>15.02</v>
      </c>
      <c r="Q61" s="1056">
        <v>884.28</v>
      </c>
      <c r="R61" s="1056">
        <v>274.42</v>
      </c>
      <c r="S61" s="1056">
        <v>457.89</v>
      </c>
      <c r="T61" s="1056">
        <v>1677.18</v>
      </c>
      <c r="U61" s="1056">
        <v>118.85</v>
      </c>
      <c r="V61" s="1056">
        <v>0</v>
      </c>
      <c r="W61" s="1056">
        <v>0</v>
      </c>
      <c r="X61" s="1056">
        <v>216.27</v>
      </c>
      <c r="Y61" s="1056">
        <v>0</v>
      </c>
      <c r="Z61" s="1056">
        <v>2234.58</v>
      </c>
      <c r="AA61" s="1056">
        <v>3995.63</v>
      </c>
      <c r="AB61" s="1056">
        <v>810.58</v>
      </c>
      <c r="AC61" s="1056">
        <v>968.49</v>
      </c>
      <c r="AD61" s="1056">
        <v>444.03</v>
      </c>
      <c r="AE61" s="1056">
        <v>504.89</v>
      </c>
      <c r="AF61" s="1056">
        <v>242.56</v>
      </c>
      <c r="AG61" s="1056">
        <v>1727.43</v>
      </c>
      <c r="AH61" s="1056">
        <v>794.89</v>
      </c>
      <c r="AI61" s="1056">
        <v>0.76</v>
      </c>
      <c r="AJ61" s="1056">
        <v>0.8</v>
      </c>
      <c r="AK61" s="1020">
        <f>'배수관폐쇄(총괄) (2)'!X62+'배수관폐쇄(총괄) (2)'!Y62</f>
        <v>131.03</v>
      </c>
    </row>
    <row r="62" spans="1:37" s="104" customFormat="1" ht="19.5" customHeight="1" x14ac:dyDescent="0.15">
      <c r="A62" s="3106"/>
      <c r="B62" s="1015" t="s">
        <v>345</v>
      </c>
      <c r="C62" s="1019">
        <f t="shared" si="24"/>
        <v>1592.86</v>
      </c>
      <c r="D62" s="1087">
        <v>0</v>
      </c>
      <c r="E62" s="1087">
        <v>0</v>
      </c>
      <c r="F62" s="1087">
        <v>0</v>
      </c>
      <c r="G62" s="1087">
        <v>0</v>
      </c>
      <c r="H62" s="1087">
        <v>0</v>
      </c>
      <c r="I62" s="1087">
        <v>0</v>
      </c>
      <c r="J62" s="1087">
        <v>0</v>
      </c>
      <c r="K62" s="1054">
        <v>0</v>
      </c>
      <c r="L62" s="1054">
        <v>0</v>
      </c>
      <c r="M62" s="1054">
        <v>0</v>
      </c>
      <c r="N62" s="1054">
        <v>0</v>
      </c>
      <c r="O62" s="1054">
        <v>0</v>
      </c>
      <c r="P62" s="1054">
        <v>0</v>
      </c>
      <c r="Q62" s="1054">
        <v>0</v>
      </c>
      <c r="R62" s="1054">
        <v>0</v>
      </c>
      <c r="S62" s="1054">
        <v>0</v>
      </c>
      <c r="T62" s="1054">
        <v>1592.86</v>
      </c>
      <c r="U62" s="1054">
        <v>0</v>
      </c>
      <c r="V62" s="1054">
        <v>0</v>
      </c>
      <c r="W62" s="1054">
        <v>0</v>
      </c>
      <c r="X62" s="1054">
        <v>0</v>
      </c>
      <c r="Y62" s="1054">
        <v>0</v>
      </c>
      <c r="Z62" s="1054">
        <v>0</v>
      </c>
      <c r="AA62" s="1054">
        <v>0</v>
      </c>
      <c r="AB62" s="1054">
        <v>0</v>
      </c>
      <c r="AC62" s="1054">
        <v>0</v>
      </c>
      <c r="AD62" s="1054">
        <v>0</v>
      </c>
      <c r="AE62" s="1054">
        <v>0</v>
      </c>
      <c r="AF62" s="1054">
        <v>0</v>
      </c>
      <c r="AG62" s="1054">
        <v>0</v>
      </c>
      <c r="AH62" s="1054">
        <v>0</v>
      </c>
      <c r="AI62" s="1054">
        <v>0</v>
      </c>
      <c r="AJ62" s="1054">
        <v>0</v>
      </c>
      <c r="AK62" s="1020">
        <f>'배수관폐쇄(총괄) (2)'!X63+'배수관폐쇄(총괄) (2)'!Y63</f>
        <v>0</v>
      </c>
    </row>
    <row r="63" spans="1:37" s="104" customFormat="1" ht="19.5" customHeight="1" x14ac:dyDescent="0.15">
      <c r="A63" s="3106"/>
      <c r="B63" s="1017" t="s">
        <v>283</v>
      </c>
      <c r="C63" s="1019">
        <f t="shared" si="24"/>
        <v>0</v>
      </c>
      <c r="D63" s="1087">
        <v>0</v>
      </c>
      <c r="E63" s="1087">
        <v>0</v>
      </c>
      <c r="F63" s="1087">
        <v>0</v>
      </c>
      <c r="G63" s="1087">
        <v>0</v>
      </c>
      <c r="H63" s="1087">
        <v>0</v>
      </c>
      <c r="I63" s="1087">
        <v>0</v>
      </c>
      <c r="J63" s="1087">
        <v>0</v>
      </c>
      <c r="K63" s="1054">
        <v>0</v>
      </c>
      <c r="L63" s="1054">
        <v>0</v>
      </c>
      <c r="M63" s="1054">
        <v>0</v>
      </c>
      <c r="N63" s="1054">
        <v>0</v>
      </c>
      <c r="O63" s="1054">
        <v>0</v>
      </c>
      <c r="P63" s="1054">
        <v>0</v>
      </c>
      <c r="Q63" s="1054">
        <v>0</v>
      </c>
      <c r="R63" s="1054">
        <v>0</v>
      </c>
      <c r="S63" s="1054">
        <v>0</v>
      </c>
      <c r="T63" s="1054">
        <v>0</v>
      </c>
      <c r="U63" s="1054">
        <v>0</v>
      </c>
      <c r="V63" s="1054">
        <v>0</v>
      </c>
      <c r="W63" s="1054">
        <v>0</v>
      </c>
      <c r="X63" s="1054">
        <v>0</v>
      </c>
      <c r="Y63" s="1054">
        <v>0</v>
      </c>
      <c r="Z63" s="1054">
        <v>0</v>
      </c>
      <c r="AA63" s="1054">
        <v>0</v>
      </c>
      <c r="AB63" s="1054">
        <v>0</v>
      </c>
      <c r="AC63" s="1054">
        <v>0</v>
      </c>
      <c r="AD63" s="1054">
        <v>0</v>
      </c>
      <c r="AE63" s="1054">
        <v>0</v>
      </c>
      <c r="AF63" s="1054">
        <v>0</v>
      </c>
      <c r="AG63" s="1054">
        <v>0</v>
      </c>
      <c r="AH63" s="1054">
        <v>0</v>
      </c>
      <c r="AI63" s="1054">
        <v>0</v>
      </c>
      <c r="AJ63" s="1054">
        <v>0</v>
      </c>
      <c r="AK63" s="1020">
        <f>'배수관폐쇄(총괄) (2)'!X64+'배수관폐쇄(총괄) (2)'!Y64</f>
        <v>0</v>
      </c>
    </row>
    <row r="64" spans="1:37" s="104" customFormat="1" ht="19.5" customHeight="1" x14ac:dyDescent="0.15">
      <c r="A64" s="3106"/>
      <c r="B64" s="1017" t="s">
        <v>284</v>
      </c>
      <c r="C64" s="1019">
        <f t="shared" si="24"/>
        <v>0</v>
      </c>
      <c r="D64" s="1087">
        <v>0</v>
      </c>
      <c r="E64" s="1087">
        <v>0</v>
      </c>
      <c r="F64" s="1087">
        <v>0</v>
      </c>
      <c r="G64" s="1087">
        <v>0</v>
      </c>
      <c r="H64" s="1087">
        <v>0</v>
      </c>
      <c r="I64" s="1087">
        <v>0</v>
      </c>
      <c r="J64" s="1087">
        <v>0</v>
      </c>
      <c r="K64" s="1054">
        <v>0</v>
      </c>
      <c r="L64" s="1054">
        <v>0</v>
      </c>
      <c r="M64" s="1054">
        <v>0</v>
      </c>
      <c r="N64" s="1054">
        <v>0</v>
      </c>
      <c r="O64" s="1054">
        <v>0</v>
      </c>
      <c r="P64" s="1054">
        <v>0</v>
      </c>
      <c r="Q64" s="1054">
        <v>0</v>
      </c>
      <c r="R64" s="1054">
        <v>0</v>
      </c>
      <c r="S64" s="1054">
        <v>0</v>
      </c>
      <c r="T64" s="1054">
        <v>0</v>
      </c>
      <c r="U64" s="1054">
        <v>0</v>
      </c>
      <c r="V64" s="1054">
        <v>0</v>
      </c>
      <c r="W64" s="1054">
        <v>0</v>
      </c>
      <c r="X64" s="1054">
        <v>0</v>
      </c>
      <c r="Y64" s="1054">
        <v>0</v>
      </c>
      <c r="Z64" s="1054">
        <v>0</v>
      </c>
      <c r="AA64" s="1054">
        <v>0</v>
      </c>
      <c r="AB64" s="1054">
        <v>0</v>
      </c>
      <c r="AC64" s="1054">
        <v>0</v>
      </c>
      <c r="AD64" s="1054">
        <v>0</v>
      </c>
      <c r="AE64" s="1054">
        <v>0</v>
      </c>
      <c r="AF64" s="1054">
        <v>0</v>
      </c>
      <c r="AG64" s="1054">
        <v>0</v>
      </c>
      <c r="AH64" s="1054">
        <v>0</v>
      </c>
      <c r="AI64" s="1054">
        <v>0</v>
      </c>
      <c r="AJ64" s="1054">
        <v>0</v>
      </c>
      <c r="AK64" s="1020">
        <f>'배수관폐쇄(총괄) (2)'!X65+'배수관폐쇄(총괄) (2)'!Y65</f>
        <v>0</v>
      </c>
    </row>
    <row r="65" spans="1:37" s="104" customFormat="1" ht="19.5" customHeight="1" x14ac:dyDescent="0.15">
      <c r="A65" s="3106"/>
      <c r="B65" s="1015" t="s">
        <v>847</v>
      </c>
      <c r="C65" s="1019">
        <f t="shared" si="24"/>
        <v>0</v>
      </c>
      <c r="D65" s="1087">
        <v>0</v>
      </c>
      <c r="E65" s="1087">
        <v>0</v>
      </c>
      <c r="F65" s="1087">
        <v>0</v>
      </c>
      <c r="G65" s="1087">
        <v>0</v>
      </c>
      <c r="H65" s="1087">
        <v>0</v>
      </c>
      <c r="I65" s="1087">
        <v>0</v>
      </c>
      <c r="J65" s="1087">
        <v>0</v>
      </c>
      <c r="K65" s="1054">
        <v>0</v>
      </c>
      <c r="L65" s="1054">
        <v>0</v>
      </c>
      <c r="M65" s="1054">
        <v>0</v>
      </c>
      <c r="N65" s="1054">
        <v>0</v>
      </c>
      <c r="O65" s="1054">
        <v>0</v>
      </c>
      <c r="P65" s="1054">
        <v>0</v>
      </c>
      <c r="Q65" s="1054">
        <v>0</v>
      </c>
      <c r="R65" s="1054">
        <v>0</v>
      </c>
      <c r="S65" s="1054">
        <v>0</v>
      </c>
      <c r="T65" s="1054">
        <v>0</v>
      </c>
      <c r="U65" s="1054">
        <v>0</v>
      </c>
      <c r="V65" s="1054">
        <v>0</v>
      </c>
      <c r="W65" s="1054">
        <v>0</v>
      </c>
      <c r="X65" s="1054">
        <v>0</v>
      </c>
      <c r="Y65" s="1054">
        <v>0</v>
      </c>
      <c r="Z65" s="1054">
        <v>0</v>
      </c>
      <c r="AA65" s="1054">
        <v>0</v>
      </c>
      <c r="AB65" s="1054">
        <v>0</v>
      </c>
      <c r="AC65" s="1054">
        <v>0</v>
      </c>
      <c r="AD65" s="1054">
        <v>0</v>
      </c>
      <c r="AE65" s="1054">
        <v>0</v>
      </c>
      <c r="AF65" s="1054">
        <v>0</v>
      </c>
      <c r="AG65" s="1054">
        <v>0</v>
      </c>
      <c r="AH65" s="1054">
        <v>0</v>
      </c>
      <c r="AI65" s="1054">
        <v>0</v>
      </c>
      <c r="AJ65" s="1054">
        <v>0</v>
      </c>
      <c r="AK65" s="1020">
        <f>'배수관폐쇄(총괄) (2)'!X66+'배수관폐쇄(총괄) (2)'!Y66</f>
        <v>0</v>
      </c>
    </row>
    <row r="66" spans="1:37" s="104" customFormat="1" ht="19.5" customHeight="1" x14ac:dyDescent="0.15">
      <c r="A66" s="3106"/>
      <c r="B66" s="1018" t="s">
        <v>1084</v>
      </c>
      <c r="C66" s="1019">
        <f t="shared" si="24"/>
        <v>0</v>
      </c>
      <c r="D66" s="1087">
        <v>0</v>
      </c>
      <c r="E66" s="1087">
        <v>0</v>
      </c>
      <c r="F66" s="1087">
        <v>0</v>
      </c>
      <c r="G66" s="1087">
        <v>0</v>
      </c>
      <c r="H66" s="1087">
        <v>0</v>
      </c>
      <c r="I66" s="1087">
        <v>0</v>
      </c>
      <c r="J66" s="1087">
        <v>0</v>
      </c>
      <c r="K66" s="1054">
        <v>0</v>
      </c>
      <c r="L66" s="1054">
        <v>0</v>
      </c>
      <c r="M66" s="1054">
        <v>0</v>
      </c>
      <c r="N66" s="1054">
        <v>0</v>
      </c>
      <c r="O66" s="1054">
        <v>0</v>
      </c>
      <c r="P66" s="1054">
        <v>0</v>
      </c>
      <c r="Q66" s="1054">
        <v>0</v>
      </c>
      <c r="R66" s="1054">
        <v>0</v>
      </c>
      <c r="S66" s="1054">
        <v>0</v>
      </c>
      <c r="T66" s="1054">
        <v>0</v>
      </c>
      <c r="U66" s="1054">
        <v>0</v>
      </c>
      <c r="V66" s="1054">
        <v>0</v>
      </c>
      <c r="W66" s="1054">
        <v>0</v>
      </c>
      <c r="X66" s="1054">
        <v>0</v>
      </c>
      <c r="Y66" s="1054">
        <v>0</v>
      </c>
      <c r="Z66" s="1054">
        <v>0</v>
      </c>
      <c r="AA66" s="1054">
        <v>0</v>
      </c>
      <c r="AB66" s="1054">
        <v>0</v>
      </c>
      <c r="AC66" s="1054">
        <v>0</v>
      </c>
      <c r="AD66" s="1054">
        <v>0</v>
      </c>
      <c r="AE66" s="1054">
        <v>0</v>
      </c>
      <c r="AF66" s="1054">
        <v>0</v>
      </c>
      <c r="AG66" s="1054">
        <v>0</v>
      </c>
      <c r="AH66" s="1054">
        <v>0</v>
      </c>
      <c r="AI66" s="1054">
        <v>0</v>
      </c>
      <c r="AJ66" s="1054">
        <v>0</v>
      </c>
      <c r="AK66" s="1020">
        <f>'배수관폐쇄(총괄) (2)'!X67+'배수관폐쇄(총괄) (2)'!Y67</f>
        <v>0</v>
      </c>
    </row>
    <row r="67" spans="1:37" s="104" customFormat="1" ht="19.5" customHeight="1" x14ac:dyDescent="0.15">
      <c r="A67" s="3106">
        <v>350</v>
      </c>
      <c r="B67" s="854" t="s">
        <v>46</v>
      </c>
      <c r="C67" s="613">
        <f>SUM(D67:AK67)</f>
        <v>579.84</v>
      </c>
      <c r="D67" s="613">
        <f>SUM(D68:D75)</f>
        <v>0</v>
      </c>
      <c r="E67" s="613">
        <f t="shared" ref="E67:AJ67" si="25">SUM(E68:E75)</f>
        <v>0</v>
      </c>
      <c r="F67" s="613">
        <f t="shared" si="25"/>
        <v>81.849999999999994</v>
      </c>
      <c r="G67" s="613">
        <f t="shared" si="25"/>
        <v>0</v>
      </c>
      <c r="H67" s="613">
        <f t="shared" si="25"/>
        <v>0</v>
      </c>
      <c r="I67" s="613">
        <f t="shared" si="25"/>
        <v>0</v>
      </c>
      <c r="J67" s="613">
        <f t="shared" si="25"/>
        <v>0</v>
      </c>
      <c r="K67" s="613">
        <f t="shared" si="25"/>
        <v>0</v>
      </c>
      <c r="L67" s="613">
        <f t="shared" si="25"/>
        <v>0</v>
      </c>
      <c r="M67" s="613">
        <f t="shared" si="25"/>
        <v>0</v>
      </c>
      <c r="N67" s="613">
        <f t="shared" si="25"/>
        <v>497.99</v>
      </c>
      <c r="O67" s="613">
        <f t="shared" si="25"/>
        <v>0</v>
      </c>
      <c r="P67" s="613">
        <f t="shared" si="25"/>
        <v>0</v>
      </c>
      <c r="Q67" s="613">
        <f t="shared" si="25"/>
        <v>0</v>
      </c>
      <c r="R67" s="613">
        <f t="shared" si="25"/>
        <v>0</v>
      </c>
      <c r="S67" s="613">
        <f t="shared" si="25"/>
        <v>0</v>
      </c>
      <c r="T67" s="613">
        <f t="shared" si="25"/>
        <v>0</v>
      </c>
      <c r="U67" s="613">
        <f t="shared" si="25"/>
        <v>0</v>
      </c>
      <c r="V67" s="613">
        <f t="shared" si="25"/>
        <v>0</v>
      </c>
      <c r="W67" s="613">
        <f t="shared" si="25"/>
        <v>0</v>
      </c>
      <c r="X67" s="613">
        <f t="shared" si="25"/>
        <v>0</v>
      </c>
      <c r="Y67" s="613">
        <f t="shared" si="25"/>
        <v>0</v>
      </c>
      <c r="Z67" s="613">
        <f t="shared" si="25"/>
        <v>0</v>
      </c>
      <c r="AA67" s="613">
        <f t="shared" si="25"/>
        <v>0</v>
      </c>
      <c r="AB67" s="613">
        <f t="shared" si="25"/>
        <v>0</v>
      </c>
      <c r="AC67" s="613">
        <f t="shared" si="25"/>
        <v>0</v>
      </c>
      <c r="AD67" s="613">
        <f t="shared" si="25"/>
        <v>0</v>
      </c>
      <c r="AE67" s="613">
        <f t="shared" si="25"/>
        <v>0</v>
      </c>
      <c r="AF67" s="613">
        <f t="shared" si="25"/>
        <v>0</v>
      </c>
      <c r="AG67" s="613">
        <f t="shared" si="25"/>
        <v>0</v>
      </c>
      <c r="AH67" s="613">
        <f t="shared" si="25"/>
        <v>0</v>
      </c>
      <c r="AI67" s="613">
        <f t="shared" si="25"/>
        <v>0</v>
      </c>
      <c r="AJ67" s="613">
        <f t="shared" si="25"/>
        <v>0</v>
      </c>
      <c r="AK67" s="613">
        <f>SUM(AK68:AK75)</f>
        <v>0</v>
      </c>
    </row>
    <row r="68" spans="1:37" s="104" customFormat="1" ht="19.5" customHeight="1" x14ac:dyDescent="0.15">
      <c r="A68" s="3106"/>
      <c r="B68" s="1015" t="s">
        <v>793</v>
      </c>
      <c r="C68" s="1019">
        <f>SUM(D68:AK68)</f>
        <v>0</v>
      </c>
      <c r="D68" s="1087">
        <v>0</v>
      </c>
      <c r="E68" s="1087">
        <v>0</v>
      </c>
      <c r="F68" s="1087">
        <v>0</v>
      </c>
      <c r="G68" s="1087">
        <v>0</v>
      </c>
      <c r="H68" s="1087">
        <v>0</v>
      </c>
      <c r="I68" s="1087">
        <v>0</v>
      </c>
      <c r="J68" s="1087">
        <v>0</v>
      </c>
      <c r="K68" s="1059">
        <v>0</v>
      </c>
      <c r="L68" s="1059">
        <v>0</v>
      </c>
      <c r="M68" s="1059">
        <v>0</v>
      </c>
      <c r="N68" s="1059">
        <v>0</v>
      </c>
      <c r="O68" s="1059">
        <v>0</v>
      </c>
      <c r="P68" s="1059">
        <v>0</v>
      </c>
      <c r="Q68" s="1059">
        <v>0</v>
      </c>
      <c r="R68" s="1059">
        <v>0</v>
      </c>
      <c r="S68" s="1059">
        <v>0</v>
      </c>
      <c r="T68" s="1059">
        <v>0</v>
      </c>
      <c r="U68" s="1059">
        <v>0</v>
      </c>
      <c r="V68" s="1059">
        <v>0</v>
      </c>
      <c r="W68" s="1059">
        <v>0</v>
      </c>
      <c r="X68" s="1059">
        <v>0</v>
      </c>
      <c r="Y68" s="1059">
        <v>0</v>
      </c>
      <c r="Z68" s="1059">
        <v>0</v>
      </c>
      <c r="AA68" s="1059">
        <v>0</v>
      </c>
      <c r="AB68" s="1059">
        <v>0</v>
      </c>
      <c r="AC68" s="1059">
        <v>0</v>
      </c>
      <c r="AD68" s="1059">
        <v>0</v>
      </c>
      <c r="AE68" s="1059">
        <v>0</v>
      </c>
      <c r="AF68" s="1059">
        <v>0</v>
      </c>
      <c r="AG68" s="1059">
        <v>0</v>
      </c>
      <c r="AH68" s="1059">
        <v>0</v>
      </c>
      <c r="AI68" s="1059">
        <v>0</v>
      </c>
      <c r="AJ68" s="1059">
        <v>0</v>
      </c>
      <c r="AK68" s="1020">
        <f>'배수관폐쇄(총괄) (2)'!X69+'배수관폐쇄(총괄) (2)'!Y69</f>
        <v>0</v>
      </c>
    </row>
    <row r="69" spans="1:37" s="104" customFormat="1" ht="19.5" customHeight="1" x14ac:dyDescent="0.15">
      <c r="A69" s="3106"/>
      <c r="B69" s="1015" t="s">
        <v>792</v>
      </c>
      <c r="C69" s="1019">
        <f t="shared" ref="C69:C75" si="26">SUM(D69:AK69)</f>
        <v>81.849999999999994</v>
      </c>
      <c r="D69" s="1087">
        <v>0</v>
      </c>
      <c r="E69" s="1087">
        <v>0</v>
      </c>
      <c r="F69" s="1087">
        <v>81.849999999999994</v>
      </c>
      <c r="G69" s="1087">
        <v>0</v>
      </c>
      <c r="H69" s="1087">
        <v>0</v>
      </c>
      <c r="I69" s="1087">
        <v>0</v>
      </c>
      <c r="J69" s="1087">
        <v>0</v>
      </c>
      <c r="K69" s="1061">
        <v>0</v>
      </c>
      <c r="L69" s="1061">
        <v>0</v>
      </c>
      <c r="M69" s="1061">
        <v>0</v>
      </c>
      <c r="N69" s="1061">
        <v>0</v>
      </c>
      <c r="O69" s="1061">
        <v>0</v>
      </c>
      <c r="P69" s="1061">
        <v>0</v>
      </c>
      <c r="Q69" s="1061">
        <v>0</v>
      </c>
      <c r="R69" s="1061">
        <v>0</v>
      </c>
      <c r="S69" s="1061">
        <v>0</v>
      </c>
      <c r="T69" s="1061">
        <v>0</v>
      </c>
      <c r="U69" s="1061">
        <v>0</v>
      </c>
      <c r="V69" s="1061">
        <v>0</v>
      </c>
      <c r="W69" s="1061">
        <v>0</v>
      </c>
      <c r="X69" s="1061">
        <v>0</v>
      </c>
      <c r="Y69" s="1061">
        <v>0</v>
      </c>
      <c r="Z69" s="1061">
        <v>0</v>
      </c>
      <c r="AA69" s="1061">
        <v>0</v>
      </c>
      <c r="AB69" s="1061">
        <v>0</v>
      </c>
      <c r="AC69" s="1061">
        <v>0</v>
      </c>
      <c r="AD69" s="1061">
        <v>0</v>
      </c>
      <c r="AE69" s="1061">
        <v>0</v>
      </c>
      <c r="AF69" s="1061">
        <v>0</v>
      </c>
      <c r="AG69" s="1061">
        <v>0</v>
      </c>
      <c r="AH69" s="1061">
        <v>0</v>
      </c>
      <c r="AI69" s="1061">
        <v>0</v>
      </c>
      <c r="AJ69" s="1061">
        <v>0</v>
      </c>
      <c r="AK69" s="1020">
        <f>'배수관폐쇄(총괄) (2)'!X70+'배수관폐쇄(총괄) (2)'!Y70</f>
        <v>0</v>
      </c>
    </row>
    <row r="70" spans="1:37" s="104" customFormat="1" ht="19.5" customHeight="1" x14ac:dyDescent="0.15">
      <c r="A70" s="3106"/>
      <c r="B70" s="1015" t="s">
        <v>974</v>
      </c>
      <c r="C70" s="1019">
        <f t="shared" si="26"/>
        <v>497.99</v>
      </c>
      <c r="D70" s="1087">
        <v>0</v>
      </c>
      <c r="E70" s="1087">
        <v>0</v>
      </c>
      <c r="F70" s="1087">
        <v>0</v>
      </c>
      <c r="G70" s="1087">
        <v>0</v>
      </c>
      <c r="H70" s="1087">
        <v>0</v>
      </c>
      <c r="I70" s="1087">
        <v>0</v>
      </c>
      <c r="J70" s="1087">
        <v>0</v>
      </c>
      <c r="K70" s="1060">
        <v>0</v>
      </c>
      <c r="L70" s="1060">
        <v>0</v>
      </c>
      <c r="M70" s="1060">
        <v>0</v>
      </c>
      <c r="N70" s="1060">
        <v>497.99</v>
      </c>
      <c r="O70" s="1060">
        <v>0</v>
      </c>
      <c r="P70" s="1060">
        <v>0</v>
      </c>
      <c r="Q70" s="1060">
        <v>0</v>
      </c>
      <c r="R70" s="1060">
        <v>0</v>
      </c>
      <c r="S70" s="1060">
        <v>0</v>
      </c>
      <c r="T70" s="1060">
        <v>0</v>
      </c>
      <c r="U70" s="1060">
        <v>0</v>
      </c>
      <c r="V70" s="1060">
        <v>0</v>
      </c>
      <c r="W70" s="1060">
        <v>0</v>
      </c>
      <c r="X70" s="1060">
        <v>0</v>
      </c>
      <c r="Y70" s="1060">
        <v>0</v>
      </c>
      <c r="Z70" s="1060">
        <v>0</v>
      </c>
      <c r="AA70" s="1060">
        <v>0</v>
      </c>
      <c r="AB70" s="1060">
        <v>0</v>
      </c>
      <c r="AC70" s="1060">
        <v>0</v>
      </c>
      <c r="AD70" s="1060">
        <v>0</v>
      </c>
      <c r="AE70" s="1060">
        <v>0</v>
      </c>
      <c r="AF70" s="1060">
        <v>0</v>
      </c>
      <c r="AG70" s="1060">
        <v>0</v>
      </c>
      <c r="AH70" s="1060">
        <v>0</v>
      </c>
      <c r="AI70" s="1060">
        <v>0</v>
      </c>
      <c r="AJ70" s="1060">
        <v>0</v>
      </c>
      <c r="AK70" s="1020">
        <f>'배수관폐쇄(총괄) (2)'!X71+'배수관폐쇄(총괄) (2)'!Y71</f>
        <v>0</v>
      </c>
    </row>
    <row r="71" spans="1:37" s="104" customFormat="1" ht="19.5" customHeight="1" x14ac:dyDescent="0.15">
      <c r="A71" s="3106"/>
      <c r="B71" s="1015" t="s">
        <v>345</v>
      </c>
      <c r="C71" s="1019">
        <f t="shared" si="26"/>
        <v>0</v>
      </c>
      <c r="D71" s="1087">
        <v>0</v>
      </c>
      <c r="E71" s="1087">
        <v>0</v>
      </c>
      <c r="F71" s="1087">
        <v>0</v>
      </c>
      <c r="G71" s="1087">
        <v>0</v>
      </c>
      <c r="H71" s="1087">
        <v>0</v>
      </c>
      <c r="I71" s="1087">
        <v>0</v>
      </c>
      <c r="J71" s="1087">
        <v>0</v>
      </c>
      <c r="K71" s="1058">
        <v>0</v>
      </c>
      <c r="L71" s="1058">
        <v>0</v>
      </c>
      <c r="M71" s="1058">
        <v>0</v>
      </c>
      <c r="N71" s="1058">
        <v>0</v>
      </c>
      <c r="O71" s="1058">
        <v>0</v>
      </c>
      <c r="P71" s="1058">
        <v>0</v>
      </c>
      <c r="Q71" s="1058">
        <v>0</v>
      </c>
      <c r="R71" s="1058">
        <v>0</v>
      </c>
      <c r="S71" s="1058">
        <v>0</v>
      </c>
      <c r="T71" s="1058">
        <v>0</v>
      </c>
      <c r="U71" s="1058">
        <v>0</v>
      </c>
      <c r="V71" s="1058">
        <v>0</v>
      </c>
      <c r="W71" s="1058">
        <v>0</v>
      </c>
      <c r="X71" s="1058">
        <v>0</v>
      </c>
      <c r="Y71" s="1058">
        <v>0</v>
      </c>
      <c r="Z71" s="1058">
        <v>0</v>
      </c>
      <c r="AA71" s="1058">
        <v>0</v>
      </c>
      <c r="AB71" s="1058">
        <v>0</v>
      </c>
      <c r="AC71" s="1058">
        <v>0</v>
      </c>
      <c r="AD71" s="1058">
        <v>0</v>
      </c>
      <c r="AE71" s="1058">
        <v>0</v>
      </c>
      <c r="AF71" s="1058">
        <v>0</v>
      </c>
      <c r="AG71" s="1058">
        <v>0</v>
      </c>
      <c r="AH71" s="1058">
        <v>0</v>
      </c>
      <c r="AI71" s="1058">
        <v>0</v>
      </c>
      <c r="AJ71" s="1058">
        <v>0</v>
      </c>
      <c r="AK71" s="1020">
        <f>'배수관폐쇄(총괄) (2)'!X72+'배수관폐쇄(총괄) (2)'!Y72</f>
        <v>0</v>
      </c>
    </row>
    <row r="72" spans="1:37" s="104" customFormat="1" ht="19.5" customHeight="1" x14ac:dyDescent="0.15">
      <c r="A72" s="3106"/>
      <c r="B72" s="1017" t="s">
        <v>283</v>
      </c>
      <c r="C72" s="1019">
        <f t="shared" si="26"/>
        <v>0</v>
      </c>
      <c r="D72" s="1087">
        <v>0</v>
      </c>
      <c r="E72" s="1087">
        <v>0</v>
      </c>
      <c r="F72" s="1087">
        <v>0</v>
      </c>
      <c r="G72" s="1087">
        <v>0</v>
      </c>
      <c r="H72" s="1087">
        <v>0</v>
      </c>
      <c r="I72" s="1087">
        <v>0</v>
      </c>
      <c r="J72" s="1087">
        <v>0</v>
      </c>
      <c r="K72" s="1058">
        <v>0</v>
      </c>
      <c r="L72" s="1058">
        <v>0</v>
      </c>
      <c r="M72" s="1058">
        <v>0</v>
      </c>
      <c r="N72" s="1058">
        <v>0</v>
      </c>
      <c r="O72" s="1058">
        <v>0</v>
      </c>
      <c r="P72" s="1058">
        <v>0</v>
      </c>
      <c r="Q72" s="1058">
        <v>0</v>
      </c>
      <c r="R72" s="1058">
        <v>0</v>
      </c>
      <c r="S72" s="1058">
        <v>0</v>
      </c>
      <c r="T72" s="1058">
        <v>0</v>
      </c>
      <c r="U72" s="1058">
        <v>0</v>
      </c>
      <c r="V72" s="1058">
        <v>0</v>
      </c>
      <c r="W72" s="1058">
        <v>0</v>
      </c>
      <c r="X72" s="1058">
        <v>0</v>
      </c>
      <c r="Y72" s="1058">
        <v>0</v>
      </c>
      <c r="Z72" s="1058">
        <v>0</v>
      </c>
      <c r="AA72" s="1058">
        <v>0</v>
      </c>
      <c r="AB72" s="1058">
        <v>0</v>
      </c>
      <c r="AC72" s="1058">
        <v>0</v>
      </c>
      <c r="AD72" s="1058">
        <v>0</v>
      </c>
      <c r="AE72" s="1058">
        <v>0</v>
      </c>
      <c r="AF72" s="1058">
        <v>0</v>
      </c>
      <c r="AG72" s="1058">
        <v>0</v>
      </c>
      <c r="AH72" s="1058">
        <v>0</v>
      </c>
      <c r="AI72" s="1058">
        <v>0</v>
      </c>
      <c r="AJ72" s="1058">
        <v>0</v>
      </c>
      <c r="AK72" s="1020">
        <f>'배수관폐쇄(총괄) (2)'!X73+'배수관폐쇄(총괄) (2)'!Y73</f>
        <v>0</v>
      </c>
    </row>
    <row r="73" spans="1:37" s="104" customFormat="1" ht="19.5" customHeight="1" x14ac:dyDescent="0.15">
      <c r="A73" s="3106"/>
      <c r="B73" s="1017" t="s">
        <v>284</v>
      </c>
      <c r="C73" s="1019">
        <f t="shared" si="26"/>
        <v>0</v>
      </c>
      <c r="D73" s="1087">
        <v>0</v>
      </c>
      <c r="E73" s="1087">
        <v>0</v>
      </c>
      <c r="F73" s="1087">
        <v>0</v>
      </c>
      <c r="G73" s="1087">
        <v>0</v>
      </c>
      <c r="H73" s="1087">
        <v>0</v>
      </c>
      <c r="I73" s="1087">
        <v>0</v>
      </c>
      <c r="J73" s="1087">
        <v>0</v>
      </c>
      <c r="K73" s="1058">
        <v>0</v>
      </c>
      <c r="L73" s="1058">
        <v>0</v>
      </c>
      <c r="M73" s="1058">
        <v>0</v>
      </c>
      <c r="N73" s="1058">
        <v>0</v>
      </c>
      <c r="O73" s="1058">
        <v>0</v>
      </c>
      <c r="P73" s="1058">
        <v>0</v>
      </c>
      <c r="Q73" s="1058">
        <v>0</v>
      </c>
      <c r="R73" s="1058">
        <v>0</v>
      </c>
      <c r="S73" s="1058">
        <v>0</v>
      </c>
      <c r="T73" s="1058">
        <v>0</v>
      </c>
      <c r="U73" s="1058">
        <v>0</v>
      </c>
      <c r="V73" s="1058">
        <v>0</v>
      </c>
      <c r="W73" s="1058">
        <v>0</v>
      </c>
      <c r="X73" s="1058">
        <v>0</v>
      </c>
      <c r="Y73" s="1058">
        <v>0</v>
      </c>
      <c r="Z73" s="1058">
        <v>0</v>
      </c>
      <c r="AA73" s="1058">
        <v>0</v>
      </c>
      <c r="AB73" s="1058">
        <v>0</v>
      </c>
      <c r="AC73" s="1058">
        <v>0</v>
      </c>
      <c r="AD73" s="1058">
        <v>0</v>
      </c>
      <c r="AE73" s="1058">
        <v>0</v>
      </c>
      <c r="AF73" s="1058">
        <v>0</v>
      </c>
      <c r="AG73" s="1058">
        <v>0</v>
      </c>
      <c r="AH73" s="1058">
        <v>0</v>
      </c>
      <c r="AI73" s="1058">
        <v>0</v>
      </c>
      <c r="AJ73" s="1058">
        <v>0</v>
      </c>
      <c r="AK73" s="1020">
        <f>'배수관폐쇄(총괄) (2)'!X74+'배수관폐쇄(총괄) (2)'!Y74</f>
        <v>0</v>
      </c>
    </row>
    <row r="74" spans="1:37" s="104" customFormat="1" ht="19.5" customHeight="1" x14ac:dyDescent="0.15">
      <c r="A74" s="3106"/>
      <c r="B74" s="1015" t="s">
        <v>847</v>
      </c>
      <c r="C74" s="1019">
        <f t="shared" si="26"/>
        <v>0</v>
      </c>
      <c r="D74" s="1087">
        <v>0</v>
      </c>
      <c r="E74" s="1087">
        <v>0</v>
      </c>
      <c r="F74" s="1087">
        <v>0</v>
      </c>
      <c r="G74" s="1087">
        <v>0</v>
      </c>
      <c r="H74" s="1087">
        <v>0</v>
      </c>
      <c r="I74" s="1087">
        <v>0</v>
      </c>
      <c r="J74" s="1087">
        <v>0</v>
      </c>
      <c r="K74" s="1058">
        <v>0</v>
      </c>
      <c r="L74" s="1058">
        <v>0</v>
      </c>
      <c r="M74" s="1058">
        <v>0</v>
      </c>
      <c r="N74" s="1058">
        <v>0</v>
      </c>
      <c r="O74" s="1058">
        <v>0</v>
      </c>
      <c r="P74" s="1058">
        <v>0</v>
      </c>
      <c r="Q74" s="1058">
        <v>0</v>
      </c>
      <c r="R74" s="1058">
        <v>0</v>
      </c>
      <c r="S74" s="1058">
        <v>0</v>
      </c>
      <c r="T74" s="1058">
        <v>0</v>
      </c>
      <c r="U74" s="1058">
        <v>0</v>
      </c>
      <c r="V74" s="1058">
        <v>0</v>
      </c>
      <c r="W74" s="1058">
        <v>0</v>
      </c>
      <c r="X74" s="1058">
        <v>0</v>
      </c>
      <c r="Y74" s="1058">
        <v>0</v>
      </c>
      <c r="Z74" s="1058">
        <v>0</v>
      </c>
      <c r="AA74" s="1058">
        <v>0</v>
      </c>
      <c r="AB74" s="1058">
        <v>0</v>
      </c>
      <c r="AC74" s="1058">
        <v>0</v>
      </c>
      <c r="AD74" s="1058">
        <v>0</v>
      </c>
      <c r="AE74" s="1058">
        <v>0</v>
      </c>
      <c r="AF74" s="1058">
        <v>0</v>
      </c>
      <c r="AG74" s="1058">
        <v>0</v>
      </c>
      <c r="AH74" s="1058">
        <v>0</v>
      </c>
      <c r="AI74" s="1058">
        <v>0</v>
      </c>
      <c r="AJ74" s="1058">
        <v>0</v>
      </c>
      <c r="AK74" s="1020">
        <f>'배수관폐쇄(총괄) (2)'!X75+'배수관폐쇄(총괄) (2)'!Y75</f>
        <v>0</v>
      </c>
    </row>
    <row r="75" spans="1:37" s="104" customFormat="1" ht="19.5" customHeight="1" x14ac:dyDescent="0.15">
      <c r="A75" s="3106"/>
      <c r="B75" s="1018" t="s">
        <v>1084</v>
      </c>
      <c r="C75" s="1019">
        <f t="shared" si="26"/>
        <v>0</v>
      </c>
      <c r="D75" s="1087">
        <v>0</v>
      </c>
      <c r="E75" s="1087">
        <v>0</v>
      </c>
      <c r="F75" s="1087">
        <v>0</v>
      </c>
      <c r="G75" s="1087">
        <v>0</v>
      </c>
      <c r="H75" s="1087">
        <v>0</v>
      </c>
      <c r="I75" s="1087">
        <v>0</v>
      </c>
      <c r="J75" s="1087">
        <v>0</v>
      </c>
      <c r="K75" s="1058">
        <v>0</v>
      </c>
      <c r="L75" s="1058">
        <v>0</v>
      </c>
      <c r="M75" s="1058">
        <v>0</v>
      </c>
      <c r="N75" s="1058">
        <v>0</v>
      </c>
      <c r="O75" s="1058">
        <v>0</v>
      </c>
      <c r="P75" s="1058">
        <v>0</v>
      </c>
      <c r="Q75" s="1058">
        <v>0</v>
      </c>
      <c r="R75" s="1058">
        <v>0</v>
      </c>
      <c r="S75" s="1058">
        <v>0</v>
      </c>
      <c r="T75" s="1058">
        <v>0</v>
      </c>
      <c r="U75" s="1058">
        <v>0</v>
      </c>
      <c r="V75" s="1058">
        <v>0</v>
      </c>
      <c r="W75" s="1058">
        <v>0</v>
      </c>
      <c r="X75" s="1058">
        <v>0</v>
      </c>
      <c r="Y75" s="1058">
        <v>0</v>
      </c>
      <c r="Z75" s="1058">
        <v>0</v>
      </c>
      <c r="AA75" s="1058">
        <v>0</v>
      </c>
      <c r="AB75" s="1058">
        <v>0</v>
      </c>
      <c r="AC75" s="1058">
        <v>0</v>
      </c>
      <c r="AD75" s="1058">
        <v>0</v>
      </c>
      <c r="AE75" s="1058">
        <v>0</v>
      </c>
      <c r="AF75" s="1058">
        <v>0</v>
      </c>
      <c r="AG75" s="1058">
        <v>0</v>
      </c>
      <c r="AH75" s="1058">
        <v>0</v>
      </c>
      <c r="AI75" s="1058">
        <v>0</v>
      </c>
      <c r="AJ75" s="1058">
        <v>0</v>
      </c>
      <c r="AK75" s="1020">
        <f>'배수관폐쇄(총괄) (2)'!X76+'배수관폐쇄(총괄) (2)'!Y76</f>
        <v>0</v>
      </c>
    </row>
    <row r="76" spans="1:37" s="104" customFormat="1" ht="19.5" customHeight="1" x14ac:dyDescent="0.15">
      <c r="A76" s="3106">
        <v>400</v>
      </c>
      <c r="B76" s="854" t="s">
        <v>46</v>
      </c>
      <c r="C76" s="613">
        <f>SUM(D76:AK76)</f>
        <v>17926.480000000007</v>
      </c>
      <c r="D76" s="613">
        <f>SUM(D77:D84)</f>
        <v>375.58</v>
      </c>
      <c r="E76" s="613">
        <f t="shared" ref="E76:AJ76" si="27">SUM(E77:E84)</f>
        <v>1058.3599999999999</v>
      </c>
      <c r="F76" s="613">
        <f t="shared" si="27"/>
        <v>149.66999999999999</v>
      </c>
      <c r="G76" s="613">
        <f t="shared" si="27"/>
        <v>1856.19</v>
      </c>
      <c r="H76" s="613">
        <f t="shared" si="27"/>
        <v>0</v>
      </c>
      <c r="I76" s="613">
        <f t="shared" si="27"/>
        <v>88.9</v>
      </c>
      <c r="J76" s="613">
        <f t="shared" si="27"/>
        <v>289.52999999999997</v>
      </c>
      <c r="K76" s="613">
        <f t="shared" si="27"/>
        <v>3.15</v>
      </c>
      <c r="L76" s="613">
        <f t="shared" si="27"/>
        <v>1137.54</v>
      </c>
      <c r="M76" s="613">
        <f t="shared" si="27"/>
        <v>863.4</v>
      </c>
      <c r="N76" s="613">
        <f t="shared" si="27"/>
        <v>0</v>
      </c>
      <c r="O76" s="613">
        <f t="shared" si="27"/>
        <v>11.03</v>
      </c>
      <c r="P76" s="613">
        <f t="shared" si="27"/>
        <v>1621.42</v>
      </c>
      <c r="Q76" s="613">
        <f t="shared" si="27"/>
        <v>12.72</v>
      </c>
      <c r="R76" s="613">
        <f t="shared" si="27"/>
        <v>164.06</v>
      </c>
      <c r="S76" s="613">
        <f t="shared" si="27"/>
        <v>270.16000000000003</v>
      </c>
      <c r="T76" s="613">
        <f t="shared" si="27"/>
        <v>565.41</v>
      </c>
      <c r="U76" s="613">
        <f t="shared" si="27"/>
        <v>529.34</v>
      </c>
      <c r="V76" s="613">
        <f t="shared" si="27"/>
        <v>0</v>
      </c>
      <c r="W76" s="613">
        <f t="shared" si="27"/>
        <v>714.27</v>
      </c>
      <c r="X76" s="613">
        <f t="shared" si="27"/>
        <v>328.82</v>
      </c>
      <c r="Y76" s="613">
        <f t="shared" si="27"/>
        <v>68.5</v>
      </c>
      <c r="Z76" s="613">
        <f t="shared" si="27"/>
        <v>3.86</v>
      </c>
      <c r="AA76" s="613">
        <f t="shared" si="27"/>
        <v>3275.21</v>
      </c>
      <c r="AB76" s="613">
        <f t="shared" si="27"/>
        <v>0</v>
      </c>
      <c r="AC76" s="613">
        <f t="shared" si="27"/>
        <v>82.86</v>
      </c>
      <c r="AD76" s="613">
        <f t="shared" si="27"/>
        <v>27.53</v>
      </c>
      <c r="AE76" s="613">
        <f t="shared" si="27"/>
        <v>218.73</v>
      </c>
      <c r="AF76" s="613">
        <f t="shared" si="27"/>
        <v>1428.51</v>
      </c>
      <c r="AG76" s="613">
        <f t="shared" si="27"/>
        <v>880.46</v>
      </c>
      <c r="AH76" s="613">
        <f t="shared" si="27"/>
        <v>1758.99</v>
      </c>
      <c r="AI76" s="613">
        <f t="shared" si="27"/>
        <v>127.2</v>
      </c>
      <c r="AJ76" s="613">
        <f t="shared" si="27"/>
        <v>15.08</v>
      </c>
      <c r="AK76" s="613">
        <f>SUM(AK77:AK84)</f>
        <v>0</v>
      </c>
    </row>
    <row r="77" spans="1:37" s="104" customFormat="1" ht="19.5" customHeight="1" x14ac:dyDescent="0.15">
      <c r="A77" s="3106"/>
      <c r="B77" s="1015" t="s">
        <v>793</v>
      </c>
      <c r="C77" s="1019">
        <f>SUM(D77:AK77)</f>
        <v>0</v>
      </c>
      <c r="D77" s="1087">
        <v>0</v>
      </c>
      <c r="E77" s="1087">
        <v>0</v>
      </c>
      <c r="F77" s="1087">
        <v>0</v>
      </c>
      <c r="G77" s="1087">
        <v>0</v>
      </c>
      <c r="H77" s="1087">
        <v>0</v>
      </c>
      <c r="I77" s="1087">
        <v>0</v>
      </c>
      <c r="J77" s="1087">
        <v>0</v>
      </c>
      <c r="K77" s="1063">
        <v>0</v>
      </c>
      <c r="L77" s="1063">
        <v>0</v>
      </c>
      <c r="M77" s="1063">
        <v>0</v>
      </c>
      <c r="N77" s="1063">
        <v>0</v>
      </c>
      <c r="O77" s="1063">
        <v>0</v>
      </c>
      <c r="P77" s="1063">
        <v>0</v>
      </c>
      <c r="Q77" s="1063">
        <v>0</v>
      </c>
      <c r="R77" s="1063">
        <v>0</v>
      </c>
      <c r="S77" s="1063">
        <v>0</v>
      </c>
      <c r="T77" s="1063">
        <v>0</v>
      </c>
      <c r="U77" s="1063">
        <v>0</v>
      </c>
      <c r="V77" s="1063">
        <v>0</v>
      </c>
      <c r="W77" s="1063">
        <v>0</v>
      </c>
      <c r="X77" s="1063">
        <v>0</v>
      </c>
      <c r="Y77" s="1063">
        <v>0</v>
      </c>
      <c r="Z77" s="1063">
        <v>0</v>
      </c>
      <c r="AA77" s="1063">
        <v>0</v>
      </c>
      <c r="AB77" s="1063">
        <v>0</v>
      </c>
      <c r="AC77" s="1063">
        <v>0</v>
      </c>
      <c r="AD77" s="1063">
        <v>0</v>
      </c>
      <c r="AE77" s="1063">
        <v>0</v>
      </c>
      <c r="AF77" s="1063">
        <v>0</v>
      </c>
      <c r="AG77" s="1063">
        <v>0</v>
      </c>
      <c r="AH77" s="1063">
        <v>0</v>
      </c>
      <c r="AI77" s="1063">
        <v>0</v>
      </c>
      <c r="AJ77" s="1063">
        <v>0</v>
      </c>
      <c r="AK77" s="1020">
        <f>'배수관폐쇄(총괄) (2)'!X78+'배수관폐쇄(총괄) (2)'!Y78</f>
        <v>0</v>
      </c>
    </row>
    <row r="78" spans="1:37" s="104" customFormat="1" ht="19.5" customHeight="1" x14ac:dyDescent="0.15">
      <c r="A78" s="3106"/>
      <c r="B78" s="1015" t="s">
        <v>792</v>
      </c>
      <c r="C78" s="1019">
        <f t="shared" ref="C78:C84" si="28">SUM(D78:AK78)</f>
        <v>5236.1500000000005</v>
      </c>
      <c r="D78" s="1087">
        <v>375.58</v>
      </c>
      <c r="E78" s="1087">
        <v>1058.3599999999999</v>
      </c>
      <c r="F78" s="1087">
        <v>149.66999999999999</v>
      </c>
      <c r="G78" s="1087">
        <v>1856.19</v>
      </c>
      <c r="H78" s="1087">
        <v>0</v>
      </c>
      <c r="I78" s="1087">
        <v>0</v>
      </c>
      <c r="J78" s="1087">
        <v>0</v>
      </c>
      <c r="K78" s="1065">
        <v>0</v>
      </c>
      <c r="L78" s="1065">
        <v>0</v>
      </c>
      <c r="M78" s="1065">
        <v>0</v>
      </c>
      <c r="N78" s="1065">
        <v>0</v>
      </c>
      <c r="O78" s="1065">
        <v>0</v>
      </c>
      <c r="P78" s="1065">
        <v>0</v>
      </c>
      <c r="Q78" s="1065">
        <v>0</v>
      </c>
      <c r="R78" s="1065">
        <v>0</v>
      </c>
      <c r="S78" s="1065">
        <v>0</v>
      </c>
      <c r="T78" s="1065">
        <v>0</v>
      </c>
      <c r="U78" s="1065">
        <v>0</v>
      </c>
      <c r="V78" s="1065">
        <v>0</v>
      </c>
      <c r="W78" s="1065">
        <v>144.37</v>
      </c>
      <c r="X78" s="1065">
        <v>0</v>
      </c>
      <c r="Y78" s="1065">
        <v>0</v>
      </c>
      <c r="Z78" s="1065">
        <v>0</v>
      </c>
      <c r="AA78" s="1065">
        <v>0</v>
      </c>
      <c r="AB78" s="1065">
        <v>0</v>
      </c>
      <c r="AC78" s="1065">
        <v>0</v>
      </c>
      <c r="AD78" s="1065">
        <v>0</v>
      </c>
      <c r="AE78" s="1065">
        <v>0</v>
      </c>
      <c r="AF78" s="1065">
        <v>1419.35</v>
      </c>
      <c r="AG78" s="1065">
        <v>0</v>
      </c>
      <c r="AH78" s="1065">
        <v>232.63</v>
      </c>
      <c r="AI78" s="1065">
        <v>0</v>
      </c>
      <c r="AJ78" s="1065">
        <v>0</v>
      </c>
      <c r="AK78" s="1020">
        <f>'배수관폐쇄(총괄) (2)'!X79+'배수관폐쇄(총괄) (2)'!Y79</f>
        <v>0</v>
      </c>
    </row>
    <row r="79" spans="1:37" s="104" customFormat="1" ht="19.5" customHeight="1" x14ac:dyDescent="0.15">
      <c r="A79" s="3106"/>
      <c r="B79" s="1015" t="s">
        <v>974</v>
      </c>
      <c r="C79" s="1019">
        <f t="shared" si="28"/>
        <v>8546.3199999999979</v>
      </c>
      <c r="D79" s="1087">
        <v>0</v>
      </c>
      <c r="E79" s="1087">
        <v>0</v>
      </c>
      <c r="F79" s="1087">
        <v>0</v>
      </c>
      <c r="G79" s="1087">
        <v>0</v>
      </c>
      <c r="H79" s="1087">
        <v>0</v>
      </c>
      <c r="I79" s="1087">
        <v>88.9</v>
      </c>
      <c r="J79" s="1087">
        <v>289.52999999999997</v>
      </c>
      <c r="K79" s="1064">
        <v>3.15</v>
      </c>
      <c r="L79" s="1064">
        <v>1137.54</v>
      </c>
      <c r="M79" s="1064">
        <v>863.4</v>
      </c>
      <c r="N79" s="1064">
        <v>0</v>
      </c>
      <c r="O79" s="1064">
        <v>11.03</v>
      </c>
      <c r="P79" s="1064">
        <v>1621.42</v>
      </c>
      <c r="Q79" s="1064">
        <v>12.72</v>
      </c>
      <c r="R79" s="1064">
        <v>164.06</v>
      </c>
      <c r="S79" s="1064">
        <v>270.16000000000003</v>
      </c>
      <c r="T79" s="1064">
        <v>1.04</v>
      </c>
      <c r="U79" s="1064">
        <v>480.91</v>
      </c>
      <c r="V79" s="1064">
        <v>0</v>
      </c>
      <c r="W79" s="1064">
        <v>569.9</v>
      </c>
      <c r="X79" s="1064">
        <v>328.82</v>
      </c>
      <c r="Y79" s="1064">
        <v>68.5</v>
      </c>
      <c r="Z79" s="1064">
        <v>0.98</v>
      </c>
      <c r="AA79" s="1064">
        <v>1271.4100000000001</v>
      </c>
      <c r="AB79" s="1064">
        <v>0</v>
      </c>
      <c r="AC79" s="1064">
        <v>82.86</v>
      </c>
      <c r="AD79" s="1064">
        <v>27.53</v>
      </c>
      <c r="AE79" s="1064">
        <v>218.73</v>
      </c>
      <c r="AF79" s="1064">
        <v>9.16</v>
      </c>
      <c r="AG79" s="1064">
        <v>880.46</v>
      </c>
      <c r="AH79" s="1064">
        <v>1.83</v>
      </c>
      <c r="AI79" s="1064">
        <v>127.2</v>
      </c>
      <c r="AJ79" s="1064">
        <v>15.08</v>
      </c>
      <c r="AK79" s="1020">
        <f>'배수관폐쇄(총괄) (2)'!X80+'배수관폐쇄(총괄) (2)'!Y80</f>
        <v>0</v>
      </c>
    </row>
    <row r="80" spans="1:37" s="104" customFormat="1" ht="19.5" customHeight="1" x14ac:dyDescent="0.15">
      <c r="A80" s="3106"/>
      <c r="B80" s="1015" t="s">
        <v>345</v>
      </c>
      <c r="C80" s="1019">
        <f t="shared" si="28"/>
        <v>4144.01</v>
      </c>
      <c r="D80" s="1087">
        <v>0</v>
      </c>
      <c r="E80" s="1087">
        <v>0</v>
      </c>
      <c r="F80" s="1087">
        <v>0</v>
      </c>
      <c r="G80" s="1087">
        <v>0</v>
      </c>
      <c r="H80" s="1087">
        <v>0</v>
      </c>
      <c r="I80" s="1087">
        <v>0</v>
      </c>
      <c r="J80" s="1087">
        <v>0</v>
      </c>
      <c r="K80" s="1062">
        <v>0</v>
      </c>
      <c r="L80" s="1062">
        <v>0</v>
      </c>
      <c r="M80" s="1062">
        <v>0</v>
      </c>
      <c r="N80" s="1062">
        <v>0</v>
      </c>
      <c r="O80" s="1062">
        <v>0</v>
      </c>
      <c r="P80" s="1062">
        <v>0</v>
      </c>
      <c r="Q80" s="1062">
        <v>0</v>
      </c>
      <c r="R80" s="1062">
        <v>0</v>
      </c>
      <c r="S80" s="1062">
        <v>0</v>
      </c>
      <c r="T80" s="1062">
        <v>564.37</v>
      </c>
      <c r="U80" s="1062">
        <v>48.43</v>
      </c>
      <c r="V80" s="1062">
        <v>0</v>
      </c>
      <c r="W80" s="1062">
        <v>0</v>
      </c>
      <c r="X80" s="1062">
        <v>0</v>
      </c>
      <c r="Y80" s="1062">
        <v>0</v>
      </c>
      <c r="Z80" s="1062">
        <v>2.88</v>
      </c>
      <c r="AA80" s="1062">
        <v>2003.8</v>
      </c>
      <c r="AB80" s="1062">
        <v>0</v>
      </c>
      <c r="AC80" s="1062">
        <v>0</v>
      </c>
      <c r="AD80" s="1062">
        <v>0</v>
      </c>
      <c r="AE80" s="1062">
        <v>0</v>
      </c>
      <c r="AF80" s="1062">
        <v>0</v>
      </c>
      <c r="AG80" s="1062">
        <v>0</v>
      </c>
      <c r="AH80" s="1062">
        <v>1524.53</v>
      </c>
      <c r="AI80" s="1062">
        <v>0</v>
      </c>
      <c r="AJ80" s="1062">
        <v>0</v>
      </c>
      <c r="AK80" s="1020">
        <f>'배수관폐쇄(총괄) (2)'!X81+'배수관폐쇄(총괄) (2)'!Y81</f>
        <v>0</v>
      </c>
    </row>
    <row r="81" spans="1:37" s="104" customFormat="1" ht="19.5" customHeight="1" x14ac:dyDescent="0.15">
      <c r="A81" s="3106"/>
      <c r="B81" s="1017" t="s">
        <v>283</v>
      </c>
      <c r="C81" s="1019">
        <f t="shared" si="28"/>
        <v>0</v>
      </c>
      <c r="D81" s="1087">
        <v>0</v>
      </c>
      <c r="E81" s="1087">
        <v>0</v>
      </c>
      <c r="F81" s="1087">
        <v>0</v>
      </c>
      <c r="G81" s="1087">
        <v>0</v>
      </c>
      <c r="H81" s="1087">
        <v>0</v>
      </c>
      <c r="I81" s="1087">
        <v>0</v>
      </c>
      <c r="J81" s="1087">
        <v>0</v>
      </c>
      <c r="K81" s="1062">
        <v>0</v>
      </c>
      <c r="L81" s="1062">
        <v>0</v>
      </c>
      <c r="M81" s="1062">
        <v>0</v>
      </c>
      <c r="N81" s="1062">
        <v>0</v>
      </c>
      <c r="O81" s="1062">
        <v>0</v>
      </c>
      <c r="P81" s="1062">
        <v>0</v>
      </c>
      <c r="Q81" s="1062">
        <v>0</v>
      </c>
      <c r="R81" s="1062">
        <v>0</v>
      </c>
      <c r="S81" s="1062">
        <v>0</v>
      </c>
      <c r="T81" s="1062">
        <v>0</v>
      </c>
      <c r="U81" s="1062">
        <v>0</v>
      </c>
      <c r="V81" s="1062">
        <v>0</v>
      </c>
      <c r="W81" s="1062">
        <v>0</v>
      </c>
      <c r="X81" s="1062">
        <v>0</v>
      </c>
      <c r="Y81" s="1062">
        <v>0</v>
      </c>
      <c r="Z81" s="1062">
        <v>0</v>
      </c>
      <c r="AA81" s="1062">
        <v>0</v>
      </c>
      <c r="AB81" s="1062">
        <v>0</v>
      </c>
      <c r="AC81" s="1062">
        <v>0</v>
      </c>
      <c r="AD81" s="1062">
        <v>0</v>
      </c>
      <c r="AE81" s="1062">
        <v>0</v>
      </c>
      <c r="AF81" s="1062">
        <v>0</v>
      </c>
      <c r="AG81" s="1062">
        <v>0</v>
      </c>
      <c r="AH81" s="1062">
        <v>0</v>
      </c>
      <c r="AI81" s="1062">
        <v>0</v>
      </c>
      <c r="AJ81" s="1062">
        <v>0</v>
      </c>
      <c r="AK81" s="1020">
        <f>'배수관폐쇄(총괄) (2)'!X82+'배수관폐쇄(총괄) (2)'!Y82</f>
        <v>0</v>
      </c>
    </row>
    <row r="82" spans="1:37" s="104" customFormat="1" ht="19.5" customHeight="1" x14ac:dyDescent="0.15">
      <c r="A82" s="3106"/>
      <c r="B82" s="1017" t="s">
        <v>284</v>
      </c>
      <c r="C82" s="1019">
        <f t="shared" si="28"/>
        <v>0</v>
      </c>
      <c r="D82" s="1087">
        <v>0</v>
      </c>
      <c r="E82" s="1087">
        <v>0</v>
      </c>
      <c r="F82" s="1087">
        <v>0</v>
      </c>
      <c r="G82" s="1087">
        <v>0</v>
      </c>
      <c r="H82" s="1087">
        <v>0</v>
      </c>
      <c r="I82" s="1087">
        <v>0</v>
      </c>
      <c r="J82" s="1087">
        <v>0</v>
      </c>
      <c r="K82" s="1062">
        <v>0</v>
      </c>
      <c r="L82" s="1062">
        <v>0</v>
      </c>
      <c r="M82" s="1062">
        <v>0</v>
      </c>
      <c r="N82" s="1062">
        <v>0</v>
      </c>
      <c r="O82" s="1062">
        <v>0</v>
      </c>
      <c r="P82" s="1062">
        <v>0</v>
      </c>
      <c r="Q82" s="1062">
        <v>0</v>
      </c>
      <c r="R82" s="1062">
        <v>0</v>
      </c>
      <c r="S82" s="1062">
        <v>0</v>
      </c>
      <c r="T82" s="1062">
        <v>0</v>
      </c>
      <c r="U82" s="1062">
        <v>0</v>
      </c>
      <c r="V82" s="1062">
        <v>0</v>
      </c>
      <c r="W82" s="1062">
        <v>0</v>
      </c>
      <c r="X82" s="1062">
        <v>0</v>
      </c>
      <c r="Y82" s="1062">
        <v>0</v>
      </c>
      <c r="Z82" s="1062">
        <v>0</v>
      </c>
      <c r="AA82" s="1062">
        <v>0</v>
      </c>
      <c r="AB82" s="1062">
        <v>0</v>
      </c>
      <c r="AC82" s="1062">
        <v>0</v>
      </c>
      <c r="AD82" s="1062">
        <v>0</v>
      </c>
      <c r="AE82" s="1062">
        <v>0</v>
      </c>
      <c r="AF82" s="1062">
        <v>0</v>
      </c>
      <c r="AG82" s="1062">
        <v>0</v>
      </c>
      <c r="AH82" s="1062">
        <v>0</v>
      </c>
      <c r="AI82" s="1062">
        <v>0</v>
      </c>
      <c r="AJ82" s="1062">
        <v>0</v>
      </c>
      <c r="AK82" s="1020">
        <f>'배수관폐쇄(총괄) (2)'!X83+'배수관폐쇄(총괄) (2)'!Y83</f>
        <v>0</v>
      </c>
    </row>
    <row r="83" spans="1:37" s="104" customFormat="1" ht="19.5" customHeight="1" x14ac:dyDescent="0.15">
      <c r="A83" s="3106"/>
      <c r="B83" s="1015" t="s">
        <v>847</v>
      </c>
      <c r="C83" s="1019">
        <f t="shared" si="28"/>
        <v>0</v>
      </c>
      <c r="D83" s="1087">
        <v>0</v>
      </c>
      <c r="E83" s="1087">
        <v>0</v>
      </c>
      <c r="F83" s="1087">
        <v>0</v>
      </c>
      <c r="G83" s="1087">
        <v>0</v>
      </c>
      <c r="H83" s="1087">
        <v>0</v>
      </c>
      <c r="I83" s="1087">
        <v>0</v>
      </c>
      <c r="J83" s="1087">
        <v>0</v>
      </c>
      <c r="K83" s="1062">
        <v>0</v>
      </c>
      <c r="L83" s="1062">
        <v>0</v>
      </c>
      <c r="M83" s="1062">
        <v>0</v>
      </c>
      <c r="N83" s="1062">
        <v>0</v>
      </c>
      <c r="O83" s="1062">
        <v>0</v>
      </c>
      <c r="P83" s="1062">
        <v>0</v>
      </c>
      <c r="Q83" s="1062">
        <v>0</v>
      </c>
      <c r="R83" s="1062">
        <v>0</v>
      </c>
      <c r="S83" s="1062">
        <v>0</v>
      </c>
      <c r="T83" s="1062">
        <v>0</v>
      </c>
      <c r="U83" s="1062">
        <v>0</v>
      </c>
      <c r="V83" s="1062">
        <v>0</v>
      </c>
      <c r="W83" s="1062">
        <v>0</v>
      </c>
      <c r="X83" s="1062">
        <v>0</v>
      </c>
      <c r="Y83" s="1062">
        <v>0</v>
      </c>
      <c r="Z83" s="1062">
        <v>0</v>
      </c>
      <c r="AA83" s="1062">
        <v>0</v>
      </c>
      <c r="AB83" s="1062">
        <v>0</v>
      </c>
      <c r="AC83" s="1062">
        <v>0</v>
      </c>
      <c r="AD83" s="1062">
        <v>0</v>
      </c>
      <c r="AE83" s="1062">
        <v>0</v>
      </c>
      <c r="AF83" s="1062">
        <v>0</v>
      </c>
      <c r="AG83" s="1062">
        <v>0</v>
      </c>
      <c r="AH83" s="1062">
        <v>0</v>
      </c>
      <c r="AI83" s="1062">
        <v>0</v>
      </c>
      <c r="AJ83" s="1062">
        <v>0</v>
      </c>
      <c r="AK83" s="1020">
        <f>'배수관폐쇄(총괄) (2)'!X84+'배수관폐쇄(총괄) (2)'!Y84</f>
        <v>0</v>
      </c>
    </row>
    <row r="84" spans="1:37" s="104" customFormat="1" ht="19.5" customHeight="1" x14ac:dyDescent="0.15">
      <c r="A84" s="3106"/>
      <c r="B84" s="1018" t="s">
        <v>1084</v>
      </c>
      <c r="C84" s="1019">
        <f t="shared" si="28"/>
        <v>0</v>
      </c>
      <c r="D84" s="1087">
        <v>0</v>
      </c>
      <c r="E84" s="1087">
        <v>0</v>
      </c>
      <c r="F84" s="1087">
        <v>0</v>
      </c>
      <c r="G84" s="1087">
        <v>0</v>
      </c>
      <c r="H84" s="1087">
        <v>0</v>
      </c>
      <c r="I84" s="1087">
        <v>0</v>
      </c>
      <c r="J84" s="1087">
        <v>0</v>
      </c>
      <c r="K84" s="1062">
        <v>0</v>
      </c>
      <c r="L84" s="1062">
        <v>0</v>
      </c>
      <c r="M84" s="1062">
        <v>0</v>
      </c>
      <c r="N84" s="1062">
        <v>0</v>
      </c>
      <c r="O84" s="1062">
        <v>0</v>
      </c>
      <c r="P84" s="1062">
        <v>0</v>
      </c>
      <c r="Q84" s="1062">
        <v>0</v>
      </c>
      <c r="R84" s="1062">
        <v>0</v>
      </c>
      <c r="S84" s="1062">
        <v>0</v>
      </c>
      <c r="T84" s="1062">
        <v>0</v>
      </c>
      <c r="U84" s="1062">
        <v>0</v>
      </c>
      <c r="V84" s="1062">
        <v>0</v>
      </c>
      <c r="W84" s="1062">
        <v>0</v>
      </c>
      <c r="X84" s="1062">
        <v>0</v>
      </c>
      <c r="Y84" s="1062">
        <v>0</v>
      </c>
      <c r="Z84" s="1062">
        <v>0</v>
      </c>
      <c r="AA84" s="1062">
        <v>0</v>
      </c>
      <c r="AB84" s="1062">
        <v>0</v>
      </c>
      <c r="AC84" s="1062">
        <v>0</v>
      </c>
      <c r="AD84" s="1062">
        <v>0</v>
      </c>
      <c r="AE84" s="1062">
        <v>0</v>
      </c>
      <c r="AF84" s="1062">
        <v>0</v>
      </c>
      <c r="AG84" s="1062">
        <v>0</v>
      </c>
      <c r="AH84" s="1062">
        <v>0</v>
      </c>
      <c r="AI84" s="1062">
        <v>0</v>
      </c>
      <c r="AJ84" s="1062">
        <v>0</v>
      </c>
      <c r="AK84" s="1020">
        <f>'배수관폐쇄(총괄) (2)'!X85+'배수관폐쇄(총괄) (2)'!Y85</f>
        <v>0</v>
      </c>
    </row>
    <row r="85" spans="1:37" s="104" customFormat="1" ht="19.5" customHeight="1" x14ac:dyDescent="0.15">
      <c r="A85" s="3106">
        <v>450</v>
      </c>
      <c r="B85" s="854" t="s">
        <v>46</v>
      </c>
      <c r="C85" s="613">
        <f>SUM(D85:AK85)</f>
        <v>0</v>
      </c>
      <c r="D85" s="613">
        <f>SUM(D86:D93)</f>
        <v>0</v>
      </c>
      <c r="E85" s="613">
        <f t="shared" ref="E85:AJ85" si="29">SUM(E86:E93)</f>
        <v>0</v>
      </c>
      <c r="F85" s="613">
        <f t="shared" si="29"/>
        <v>0</v>
      </c>
      <c r="G85" s="613">
        <f t="shared" si="29"/>
        <v>0</v>
      </c>
      <c r="H85" s="613">
        <f t="shared" si="29"/>
        <v>0</v>
      </c>
      <c r="I85" s="613">
        <f t="shared" si="29"/>
        <v>0</v>
      </c>
      <c r="J85" s="613">
        <f t="shared" si="29"/>
        <v>0</v>
      </c>
      <c r="K85" s="613">
        <f t="shared" si="29"/>
        <v>0</v>
      </c>
      <c r="L85" s="613">
        <f t="shared" si="29"/>
        <v>0</v>
      </c>
      <c r="M85" s="613">
        <f t="shared" si="29"/>
        <v>0</v>
      </c>
      <c r="N85" s="613">
        <f t="shared" si="29"/>
        <v>0</v>
      </c>
      <c r="O85" s="613">
        <f t="shared" si="29"/>
        <v>0</v>
      </c>
      <c r="P85" s="613">
        <f t="shared" si="29"/>
        <v>0</v>
      </c>
      <c r="Q85" s="613">
        <f t="shared" si="29"/>
        <v>0</v>
      </c>
      <c r="R85" s="613">
        <f t="shared" si="29"/>
        <v>0</v>
      </c>
      <c r="S85" s="613">
        <f t="shared" si="29"/>
        <v>0</v>
      </c>
      <c r="T85" s="613">
        <f t="shared" si="29"/>
        <v>0</v>
      </c>
      <c r="U85" s="613">
        <f t="shared" si="29"/>
        <v>0</v>
      </c>
      <c r="V85" s="613">
        <f t="shared" si="29"/>
        <v>0</v>
      </c>
      <c r="W85" s="613">
        <f t="shared" si="29"/>
        <v>0</v>
      </c>
      <c r="X85" s="613">
        <f t="shared" si="29"/>
        <v>0</v>
      </c>
      <c r="Y85" s="613">
        <f t="shared" si="29"/>
        <v>0</v>
      </c>
      <c r="Z85" s="613">
        <f t="shared" si="29"/>
        <v>0</v>
      </c>
      <c r="AA85" s="613">
        <f t="shared" si="29"/>
        <v>0</v>
      </c>
      <c r="AB85" s="613">
        <f t="shared" si="29"/>
        <v>0</v>
      </c>
      <c r="AC85" s="613">
        <f t="shared" si="29"/>
        <v>0</v>
      </c>
      <c r="AD85" s="613">
        <f t="shared" si="29"/>
        <v>0</v>
      </c>
      <c r="AE85" s="613">
        <f t="shared" si="29"/>
        <v>0</v>
      </c>
      <c r="AF85" s="613">
        <f t="shared" si="29"/>
        <v>0</v>
      </c>
      <c r="AG85" s="613">
        <f t="shared" si="29"/>
        <v>0</v>
      </c>
      <c r="AH85" s="613">
        <f t="shared" si="29"/>
        <v>0</v>
      </c>
      <c r="AI85" s="613">
        <f t="shared" si="29"/>
        <v>0</v>
      </c>
      <c r="AJ85" s="613">
        <f t="shared" si="29"/>
        <v>0</v>
      </c>
      <c r="AK85" s="613">
        <f>SUM(AK86:AK93)</f>
        <v>0</v>
      </c>
    </row>
    <row r="86" spans="1:37" s="600" customFormat="1" ht="19.5" customHeight="1" x14ac:dyDescent="0.15">
      <c r="A86" s="3106"/>
      <c r="B86" s="1015" t="s">
        <v>793</v>
      </c>
      <c r="C86" s="1019">
        <f>SUM(D86:AK86)</f>
        <v>0</v>
      </c>
      <c r="D86" s="1087">
        <v>0</v>
      </c>
      <c r="E86" s="1087">
        <v>0</v>
      </c>
      <c r="F86" s="1087">
        <v>0</v>
      </c>
      <c r="G86" s="1087">
        <v>0</v>
      </c>
      <c r="H86" s="1087">
        <v>0</v>
      </c>
      <c r="I86" s="1087">
        <v>0</v>
      </c>
      <c r="J86" s="1087">
        <v>0</v>
      </c>
      <c r="K86" s="1066">
        <v>0</v>
      </c>
      <c r="L86" s="1066">
        <v>0</v>
      </c>
      <c r="M86" s="1066">
        <v>0</v>
      </c>
      <c r="N86" s="1066">
        <v>0</v>
      </c>
      <c r="O86" s="1066">
        <v>0</v>
      </c>
      <c r="P86" s="1066">
        <v>0</v>
      </c>
      <c r="Q86" s="1066">
        <v>0</v>
      </c>
      <c r="R86" s="1066">
        <v>0</v>
      </c>
      <c r="S86" s="1066">
        <v>0</v>
      </c>
      <c r="T86" s="1066">
        <v>0</v>
      </c>
      <c r="U86" s="1066">
        <v>0</v>
      </c>
      <c r="V86" s="1066">
        <v>0</v>
      </c>
      <c r="W86" s="1066">
        <v>0</v>
      </c>
      <c r="X86" s="1066">
        <v>0</v>
      </c>
      <c r="Y86" s="1066">
        <v>0</v>
      </c>
      <c r="Z86" s="1066">
        <v>0</v>
      </c>
      <c r="AA86" s="1066">
        <v>0</v>
      </c>
      <c r="AB86" s="1066">
        <v>0</v>
      </c>
      <c r="AC86" s="1066">
        <v>0</v>
      </c>
      <c r="AD86" s="1066">
        <v>0</v>
      </c>
      <c r="AE86" s="1066">
        <v>0</v>
      </c>
      <c r="AF86" s="1066">
        <v>0</v>
      </c>
      <c r="AG86" s="1066">
        <v>0</v>
      </c>
      <c r="AH86" s="1066">
        <v>0</v>
      </c>
      <c r="AI86" s="1066">
        <v>0</v>
      </c>
      <c r="AJ86" s="1066">
        <v>0</v>
      </c>
      <c r="AK86" s="1020">
        <v>0</v>
      </c>
    </row>
    <row r="87" spans="1:37" s="104" customFormat="1" ht="19.5" customHeight="1" x14ac:dyDescent="0.15">
      <c r="A87" s="3106"/>
      <c r="B87" s="1015" t="s">
        <v>792</v>
      </c>
      <c r="C87" s="1019">
        <f t="shared" ref="C87:C93" si="30">SUM(D87:AK87)</f>
        <v>0</v>
      </c>
      <c r="D87" s="1087">
        <v>0</v>
      </c>
      <c r="E87" s="1087">
        <v>0</v>
      </c>
      <c r="F87" s="1087">
        <v>0</v>
      </c>
      <c r="G87" s="1087">
        <v>0</v>
      </c>
      <c r="H87" s="1087">
        <v>0</v>
      </c>
      <c r="I87" s="1087">
        <v>0</v>
      </c>
      <c r="J87" s="1087">
        <v>0</v>
      </c>
      <c r="K87" s="1066">
        <v>0</v>
      </c>
      <c r="L87" s="1066">
        <v>0</v>
      </c>
      <c r="M87" s="1066">
        <v>0</v>
      </c>
      <c r="N87" s="1066">
        <v>0</v>
      </c>
      <c r="O87" s="1066">
        <v>0</v>
      </c>
      <c r="P87" s="1066">
        <v>0</v>
      </c>
      <c r="Q87" s="1066">
        <v>0</v>
      </c>
      <c r="R87" s="1066">
        <v>0</v>
      </c>
      <c r="S87" s="1066">
        <v>0</v>
      </c>
      <c r="T87" s="1066">
        <v>0</v>
      </c>
      <c r="U87" s="1066">
        <v>0</v>
      </c>
      <c r="V87" s="1066">
        <v>0</v>
      </c>
      <c r="W87" s="1066">
        <v>0</v>
      </c>
      <c r="X87" s="1066">
        <v>0</v>
      </c>
      <c r="Y87" s="1066">
        <v>0</v>
      </c>
      <c r="Z87" s="1066">
        <v>0</v>
      </c>
      <c r="AA87" s="1066">
        <v>0</v>
      </c>
      <c r="AB87" s="1066">
        <v>0</v>
      </c>
      <c r="AC87" s="1066">
        <v>0</v>
      </c>
      <c r="AD87" s="1066">
        <v>0</v>
      </c>
      <c r="AE87" s="1066">
        <v>0</v>
      </c>
      <c r="AF87" s="1066">
        <v>0</v>
      </c>
      <c r="AG87" s="1066">
        <v>0</v>
      </c>
      <c r="AH87" s="1066">
        <v>0</v>
      </c>
      <c r="AI87" s="1066">
        <v>0</v>
      </c>
      <c r="AJ87" s="1066">
        <v>0</v>
      </c>
      <c r="AK87" s="1020">
        <v>0</v>
      </c>
    </row>
    <row r="88" spans="1:37" s="104" customFormat="1" ht="19.5" customHeight="1" x14ac:dyDescent="0.15">
      <c r="A88" s="3106"/>
      <c r="B88" s="1015" t="s">
        <v>974</v>
      </c>
      <c r="C88" s="1019">
        <f t="shared" si="30"/>
        <v>0</v>
      </c>
      <c r="D88" s="1087">
        <v>0</v>
      </c>
      <c r="E88" s="1087">
        <v>0</v>
      </c>
      <c r="F88" s="1087">
        <v>0</v>
      </c>
      <c r="G88" s="1087">
        <v>0</v>
      </c>
      <c r="H88" s="1087">
        <v>0</v>
      </c>
      <c r="I88" s="1087">
        <v>0</v>
      </c>
      <c r="J88" s="1087">
        <v>0</v>
      </c>
      <c r="K88" s="1066">
        <v>0</v>
      </c>
      <c r="L88" s="1066">
        <v>0</v>
      </c>
      <c r="M88" s="1066">
        <v>0</v>
      </c>
      <c r="N88" s="1066">
        <v>0</v>
      </c>
      <c r="O88" s="1066">
        <v>0</v>
      </c>
      <c r="P88" s="1066">
        <v>0</v>
      </c>
      <c r="Q88" s="1066">
        <v>0</v>
      </c>
      <c r="R88" s="1066">
        <v>0</v>
      </c>
      <c r="S88" s="1066">
        <v>0</v>
      </c>
      <c r="T88" s="1066">
        <v>0</v>
      </c>
      <c r="U88" s="1066">
        <v>0</v>
      </c>
      <c r="V88" s="1066">
        <v>0</v>
      </c>
      <c r="W88" s="1066">
        <v>0</v>
      </c>
      <c r="X88" s="1066">
        <v>0</v>
      </c>
      <c r="Y88" s="1066">
        <v>0</v>
      </c>
      <c r="Z88" s="1066">
        <v>0</v>
      </c>
      <c r="AA88" s="1066">
        <v>0</v>
      </c>
      <c r="AB88" s="1066">
        <v>0</v>
      </c>
      <c r="AC88" s="1066">
        <v>0</v>
      </c>
      <c r="AD88" s="1066">
        <v>0</v>
      </c>
      <c r="AE88" s="1066">
        <v>0</v>
      </c>
      <c r="AF88" s="1066">
        <v>0</v>
      </c>
      <c r="AG88" s="1066">
        <v>0</v>
      </c>
      <c r="AH88" s="1066">
        <v>0</v>
      </c>
      <c r="AI88" s="1066">
        <v>0</v>
      </c>
      <c r="AJ88" s="1066">
        <v>0</v>
      </c>
      <c r="AK88" s="1020">
        <v>0</v>
      </c>
    </row>
    <row r="89" spans="1:37" s="104" customFormat="1" ht="19.5" customHeight="1" x14ac:dyDescent="0.15">
      <c r="A89" s="3106"/>
      <c r="B89" s="1015" t="s">
        <v>345</v>
      </c>
      <c r="C89" s="1019">
        <f t="shared" si="30"/>
        <v>0</v>
      </c>
      <c r="D89" s="1087">
        <v>0</v>
      </c>
      <c r="E89" s="1087">
        <v>0</v>
      </c>
      <c r="F89" s="1087">
        <v>0</v>
      </c>
      <c r="G89" s="1087">
        <v>0</v>
      </c>
      <c r="H89" s="1087">
        <v>0</v>
      </c>
      <c r="I89" s="1087">
        <v>0</v>
      </c>
      <c r="J89" s="1087">
        <v>0</v>
      </c>
      <c r="K89" s="1066">
        <v>0</v>
      </c>
      <c r="L89" s="1066">
        <v>0</v>
      </c>
      <c r="M89" s="1066">
        <v>0</v>
      </c>
      <c r="N89" s="1066">
        <v>0</v>
      </c>
      <c r="O89" s="1066">
        <v>0</v>
      </c>
      <c r="P89" s="1066">
        <v>0</v>
      </c>
      <c r="Q89" s="1066">
        <v>0</v>
      </c>
      <c r="R89" s="1066">
        <v>0</v>
      </c>
      <c r="S89" s="1066">
        <v>0</v>
      </c>
      <c r="T89" s="1066">
        <v>0</v>
      </c>
      <c r="U89" s="1066">
        <v>0</v>
      </c>
      <c r="V89" s="1066">
        <v>0</v>
      </c>
      <c r="W89" s="1066">
        <v>0</v>
      </c>
      <c r="X89" s="1066">
        <v>0</v>
      </c>
      <c r="Y89" s="1066">
        <v>0</v>
      </c>
      <c r="Z89" s="1066">
        <v>0</v>
      </c>
      <c r="AA89" s="1066">
        <v>0</v>
      </c>
      <c r="AB89" s="1066">
        <v>0</v>
      </c>
      <c r="AC89" s="1066">
        <v>0</v>
      </c>
      <c r="AD89" s="1066">
        <v>0</v>
      </c>
      <c r="AE89" s="1066">
        <v>0</v>
      </c>
      <c r="AF89" s="1066">
        <v>0</v>
      </c>
      <c r="AG89" s="1066">
        <v>0</v>
      </c>
      <c r="AH89" s="1066">
        <v>0</v>
      </c>
      <c r="AI89" s="1066">
        <v>0</v>
      </c>
      <c r="AJ89" s="1066">
        <v>0</v>
      </c>
      <c r="AK89" s="1020">
        <v>0</v>
      </c>
    </row>
    <row r="90" spans="1:37" s="104" customFormat="1" ht="19.5" customHeight="1" x14ac:dyDescent="0.15">
      <c r="A90" s="3106"/>
      <c r="B90" s="1017" t="s">
        <v>283</v>
      </c>
      <c r="C90" s="1019">
        <f t="shared" si="30"/>
        <v>0</v>
      </c>
      <c r="D90" s="1087">
        <v>0</v>
      </c>
      <c r="E90" s="1087">
        <v>0</v>
      </c>
      <c r="F90" s="1087">
        <v>0</v>
      </c>
      <c r="G90" s="1087">
        <v>0</v>
      </c>
      <c r="H90" s="1087">
        <v>0</v>
      </c>
      <c r="I90" s="1087">
        <v>0</v>
      </c>
      <c r="J90" s="1087">
        <v>0</v>
      </c>
      <c r="K90" s="1066">
        <v>0</v>
      </c>
      <c r="L90" s="1066">
        <v>0</v>
      </c>
      <c r="M90" s="1066">
        <v>0</v>
      </c>
      <c r="N90" s="1066">
        <v>0</v>
      </c>
      <c r="O90" s="1066">
        <v>0</v>
      </c>
      <c r="P90" s="1066">
        <v>0</v>
      </c>
      <c r="Q90" s="1066">
        <v>0</v>
      </c>
      <c r="R90" s="1066">
        <v>0</v>
      </c>
      <c r="S90" s="1066">
        <v>0</v>
      </c>
      <c r="T90" s="1066">
        <v>0</v>
      </c>
      <c r="U90" s="1066">
        <v>0</v>
      </c>
      <c r="V90" s="1066">
        <v>0</v>
      </c>
      <c r="W90" s="1066">
        <v>0</v>
      </c>
      <c r="X90" s="1066">
        <v>0</v>
      </c>
      <c r="Y90" s="1066">
        <v>0</v>
      </c>
      <c r="Z90" s="1066">
        <v>0</v>
      </c>
      <c r="AA90" s="1066">
        <v>0</v>
      </c>
      <c r="AB90" s="1066">
        <v>0</v>
      </c>
      <c r="AC90" s="1066">
        <v>0</v>
      </c>
      <c r="AD90" s="1066">
        <v>0</v>
      </c>
      <c r="AE90" s="1066">
        <v>0</v>
      </c>
      <c r="AF90" s="1066">
        <v>0</v>
      </c>
      <c r="AG90" s="1066">
        <v>0</v>
      </c>
      <c r="AH90" s="1066">
        <v>0</v>
      </c>
      <c r="AI90" s="1066">
        <v>0</v>
      </c>
      <c r="AJ90" s="1066">
        <v>0</v>
      </c>
      <c r="AK90" s="1020">
        <v>0</v>
      </c>
    </row>
    <row r="91" spans="1:37" s="104" customFormat="1" ht="19.5" customHeight="1" x14ac:dyDescent="0.15">
      <c r="A91" s="3106"/>
      <c r="B91" s="1017" t="s">
        <v>284</v>
      </c>
      <c r="C91" s="1019">
        <f t="shared" si="30"/>
        <v>0</v>
      </c>
      <c r="D91" s="1087">
        <v>0</v>
      </c>
      <c r="E91" s="1087">
        <v>0</v>
      </c>
      <c r="F91" s="1087">
        <v>0</v>
      </c>
      <c r="G91" s="1087">
        <v>0</v>
      </c>
      <c r="H91" s="1087">
        <v>0</v>
      </c>
      <c r="I91" s="1087">
        <v>0</v>
      </c>
      <c r="J91" s="1087">
        <v>0</v>
      </c>
      <c r="K91" s="1066">
        <v>0</v>
      </c>
      <c r="L91" s="1066">
        <v>0</v>
      </c>
      <c r="M91" s="1066">
        <v>0</v>
      </c>
      <c r="N91" s="1066">
        <v>0</v>
      </c>
      <c r="O91" s="1066">
        <v>0</v>
      </c>
      <c r="P91" s="1066">
        <v>0</v>
      </c>
      <c r="Q91" s="1066">
        <v>0</v>
      </c>
      <c r="R91" s="1066">
        <v>0</v>
      </c>
      <c r="S91" s="1066">
        <v>0</v>
      </c>
      <c r="T91" s="1066">
        <v>0</v>
      </c>
      <c r="U91" s="1066">
        <v>0</v>
      </c>
      <c r="V91" s="1066">
        <v>0</v>
      </c>
      <c r="W91" s="1066">
        <v>0</v>
      </c>
      <c r="X91" s="1066">
        <v>0</v>
      </c>
      <c r="Y91" s="1066">
        <v>0</v>
      </c>
      <c r="Z91" s="1066">
        <v>0</v>
      </c>
      <c r="AA91" s="1066">
        <v>0</v>
      </c>
      <c r="AB91" s="1066">
        <v>0</v>
      </c>
      <c r="AC91" s="1066">
        <v>0</v>
      </c>
      <c r="AD91" s="1066">
        <v>0</v>
      </c>
      <c r="AE91" s="1066">
        <v>0</v>
      </c>
      <c r="AF91" s="1066">
        <v>0</v>
      </c>
      <c r="AG91" s="1066">
        <v>0</v>
      </c>
      <c r="AH91" s="1066">
        <v>0</v>
      </c>
      <c r="AI91" s="1066">
        <v>0</v>
      </c>
      <c r="AJ91" s="1066">
        <v>0</v>
      </c>
      <c r="AK91" s="1020">
        <v>0</v>
      </c>
    </row>
    <row r="92" spans="1:37" s="104" customFormat="1" ht="19.5" customHeight="1" x14ac:dyDescent="0.15">
      <c r="A92" s="3106"/>
      <c r="B92" s="1015" t="s">
        <v>847</v>
      </c>
      <c r="C92" s="1019">
        <f t="shared" si="30"/>
        <v>0</v>
      </c>
      <c r="D92" s="1087">
        <v>0</v>
      </c>
      <c r="E92" s="1087">
        <v>0</v>
      </c>
      <c r="F92" s="1087">
        <v>0</v>
      </c>
      <c r="G92" s="1087">
        <v>0</v>
      </c>
      <c r="H92" s="1087">
        <v>0</v>
      </c>
      <c r="I92" s="1087">
        <v>0</v>
      </c>
      <c r="J92" s="1087">
        <v>0</v>
      </c>
      <c r="K92" s="1066">
        <v>0</v>
      </c>
      <c r="L92" s="1066">
        <v>0</v>
      </c>
      <c r="M92" s="1066">
        <v>0</v>
      </c>
      <c r="N92" s="1066">
        <v>0</v>
      </c>
      <c r="O92" s="1066">
        <v>0</v>
      </c>
      <c r="P92" s="1066">
        <v>0</v>
      </c>
      <c r="Q92" s="1066">
        <v>0</v>
      </c>
      <c r="R92" s="1066">
        <v>0</v>
      </c>
      <c r="S92" s="1066">
        <v>0</v>
      </c>
      <c r="T92" s="1066">
        <v>0</v>
      </c>
      <c r="U92" s="1066">
        <v>0</v>
      </c>
      <c r="V92" s="1066">
        <v>0</v>
      </c>
      <c r="W92" s="1066">
        <v>0</v>
      </c>
      <c r="X92" s="1066">
        <v>0</v>
      </c>
      <c r="Y92" s="1066">
        <v>0</v>
      </c>
      <c r="Z92" s="1066">
        <v>0</v>
      </c>
      <c r="AA92" s="1066">
        <v>0</v>
      </c>
      <c r="AB92" s="1066">
        <v>0</v>
      </c>
      <c r="AC92" s="1066">
        <v>0</v>
      </c>
      <c r="AD92" s="1066">
        <v>0</v>
      </c>
      <c r="AE92" s="1066">
        <v>0</v>
      </c>
      <c r="AF92" s="1066">
        <v>0</v>
      </c>
      <c r="AG92" s="1066">
        <v>0</v>
      </c>
      <c r="AH92" s="1066">
        <v>0</v>
      </c>
      <c r="AI92" s="1066">
        <v>0</v>
      </c>
      <c r="AJ92" s="1066">
        <v>0</v>
      </c>
      <c r="AK92" s="1020">
        <v>0</v>
      </c>
    </row>
    <row r="93" spans="1:37" s="104" customFormat="1" ht="19.5" customHeight="1" x14ac:dyDescent="0.15">
      <c r="A93" s="3106"/>
      <c r="B93" s="1018" t="s">
        <v>1084</v>
      </c>
      <c r="C93" s="1019">
        <f t="shared" si="30"/>
        <v>0</v>
      </c>
      <c r="D93" s="1087">
        <v>0</v>
      </c>
      <c r="E93" s="1087">
        <v>0</v>
      </c>
      <c r="F93" s="1087">
        <v>0</v>
      </c>
      <c r="G93" s="1087">
        <v>0</v>
      </c>
      <c r="H93" s="1087">
        <v>0</v>
      </c>
      <c r="I93" s="1087">
        <v>0</v>
      </c>
      <c r="J93" s="1087">
        <v>0</v>
      </c>
      <c r="K93" s="1066">
        <v>0</v>
      </c>
      <c r="L93" s="1066">
        <v>0</v>
      </c>
      <c r="M93" s="1066">
        <v>0</v>
      </c>
      <c r="N93" s="1066">
        <v>0</v>
      </c>
      <c r="O93" s="1066">
        <v>0</v>
      </c>
      <c r="P93" s="1066">
        <v>0</v>
      </c>
      <c r="Q93" s="1066">
        <v>0</v>
      </c>
      <c r="R93" s="1066">
        <v>0</v>
      </c>
      <c r="S93" s="1066">
        <v>0</v>
      </c>
      <c r="T93" s="1066">
        <v>0</v>
      </c>
      <c r="U93" s="1066">
        <v>0</v>
      </c>
      <c r="V93" s="1066">
        <v>0</v>
      </c>
      <c r="W93" s="1066">
        <v>0</v>
      </c>
      <c r="X93" s="1066">
        <v>0</v>
      </c>
      <c r="Y93" s="1066">
        <v>0</v>
      </c>
      <c r="Z93" s="1066">
        <v>0</v>
      </c>
      <c r="AA93" s="1066">
        <v>0</v>
      </c>
      <c r="AB93" s="1066">
        <v>0</v>
      </c>
      <c r="AC93" s="1066">
        <v>0</v>
      </c>
      <c r="AD93" s="1066">
        <v>0</v>
      </c>
      <c r="AE93" s="1066">
        <v>0</v>
      </c>
      <c r="AF93" s="1066">
        <v>0</v>
      </c>
      <c r="AG93" s="1066">
        <v>0</v>
      </c>
      <c r="AH93" s="1066">
        <v>0</v>
      </c>
      <c r="AI93" s="1066">
        <v>0</v>
      </c>
      <c r="AJ93" s="1066">
        <v>0</v>
      </c>
      <c r="AK93" s="1020">
        <v>0</v>
      </c>
    </row>
    <row r="94" spans="1:37" s="104" customFormat="1" ht="19.5" customHeight="1" x14ac:dyDescent="0.15">
      <c r="A94" s="3106">
        <v>500</v>
      </c>
      <c r="B94" s="854" t="s">
        <v>46</v>
      </c>
      <c r="C94" s="613">
        <f>SUM(D94:AK94)</f>
        <v>4560.08</v>
      </c>
      <c r="D94" s="613">
        <f>SUM(D95:D102)</f>
        <v>0</v>
      </c>
      <c r="E94" s="613">
        <f t="shared" ref="E94:AJ94" si="31">SUM(E95:E102)</f>
        <v>0</v>
      </c>
      <c r="F94" s="613">
        <f t="shared" si="31"/>
        <v>353.43</v>
      </c>
      <c r="G94" s="613">
        <f t="shared" si="31"/>
        <v>0</v>
      </c>
      <c r="H94" s="613">
        <f t="shared" si="31"/>
        <v>0</v>
      </c>
      <c r="I94" s="613">
        <f t="shared" si="31"/>
        <v>0</v>
      </c>
      <c r="J94" s="613">
        <f t="shared" si="31"/>
        <v>1029.23</v>
      </c>
      <c r="K94" s="613">
        <f t="shared" si="31"/>
        <v>0</v>
      </c>
      <c r="L94" s="613">
        <f t="shared" si="31"/>
        <v>0</v>
      </c>
      <c r="M94" s="613">
        <f t="shared" si="31"/>
        <v>399.61</v>
      </c>
      <c r="N94" s="613">
        <f t="shared" si="31"/>
        <v>502.8</v>
      </c>
      <c r="O94" s="613">
        <f t="shared" si="31"/>
        <v>0</v>
      </c>
      <c r="P94" s="613">
        <f t="shared" si="31"/>
        <v>16.739999999999998</v>
      </c>
      <c r="Q94" s="613">
        <f t="shared" si="31"/>
        <v>0</v>
      </c>
      <c r="R94" s="613">
        <f t="shared" si="31"/>
        <v>0</v>
      </c>
      <c r="S94" s="613">
        <f t="shared" si="31"/>
        <v>0</v>
      </c>
      <c r="T94" s="613">
        <f t="shared" si="31"/>
        <v>0</v>
      </c>
      <c r="U94" s="613">
        <f t="shared" si="31"/>
        <v>0</v>
      </c>
      <c r="V94" s="613">
        <f t="shared" si="31"/>
        <v>0</v>
      </c>
      <c r="W94" s="613">
        <f t="shared" si="31"/>
        <v>0</v>
      </c>
      <c r="X94" s="613">
        <f t="shared" si="31"/>
        <v>0</v>
      </c>
      <c r="Y94" s="613">
        <f t="shared" si="31"/>
        <v>0</v>
      </c>
      <c r="Z94" s="613">
        <f t="shared" si="31"/>
        <v>0</v>
      </c>
      <c r="AA94" s="613">
        <f t="shared" si="31"/>
        <v>22.77</v>
      </c>
      <c r="AB94" s="613">
        <f t="shared" si="31"/>
        <v>0</v>
      </c>
      <c r="AC94" s="613">
        <f t="shared" si="31"/>
        <v>0</v>
      </c>
      <c r="AD94" s="613">
        <f t="shared" si="31"/>
        <v>0</v>
      </c>
      <c r="AE94" s="613">
        <f t="shared" si="31"/>
        <v>389.04</v>
      </c>
      <c r="AF94" s="613">
        <f t="shared" si="31"/>
        <v>0</v>
      </c>
      <c r="AG94" s="613">
        <f t="shared" si="31"/>
        <v>327.07000000000005</v>
      </c>
      <c r="AH94" s="613">
        <f t="shared" si="31"/>
        <v>1517.97</v>
      </c>
      <c r="AI94" s="613">
        <f t="shared" si="31"/>
        <v>1.42</v>
      </c>
      <c r="AJ94" s="613">
        <f t="shared" si="31"/>
        <v>0</v>
      </c>
      <c r="AK94" s="613">
        <f>SUM(AK95:AK102)</f>
        <v>0</v>
      </c>
    </row>
    <row r="95" spans="1:37" s="600" customFormat="1" ht="19.5" customHeight="1" x14ac:dyDescent="0.15">
      <c r="A95" s="3106"/>
      <c r="B95" s="1015" t="s">
        <v>793</v>
      </c>
      <c r="C95" s="1019">
        <f>SUM(D95:AK95)</f>
        <v>0</v>
      </c>
      <c r="D95" s="1087">
        <v>0</v>
      </c>
      <c r="E95" s="1087">
        <v>0</v>
      </c>
      <c r="F95" s="1087">
        <v>0</v>
      </c>
      <c r="G95" s="1087">
        <v>0</v>
      </c>
      <c r="H95" s="1087">
        <v>0</v>
      </c>
      <c r="I95" s="1087">
        <v>0</v>
      </c>
      <c r="J95" s="1087">
        <v>0</v>
      </c>
      <c r="K95" s="1068">
        <v>0</v>
      </c>
      <c r="L95" s="1068">
        <v>0</v>
      </c>
      <c r="M95" s="1068">
        <v>0</v>
      </c>
      <c r="N95" s="1068">
        <v>0</v>
      </c>
      <c r="O95" s="1068">
        <v>0</v>
      </c>
      <c r="P95" s="1068">
        <v>0</v>
      </c>
      <c r="Q95" s="1068">
        <v>0</v>
      </c>
      <c r="R95" s="1068">
        <v>0</v>
      </c>
      <c r="S95" s="1068">
        <v>0</v>
      </c>
      <c r="T95" s="1068">
        <v>0</v>
      </c>
      <c r="U95" s="1068">
        <v>0</v>
      </c>
      <c r="V95" s="1068">
        <v>0</v>
      </c>
      <c r="W95" s="1068">
        <v>0</v>
      </c>
      <c r="X95" s="1068">
        <v>0</v>
      </c>
      <c r="Y95" s="1068">
        <v>0</v>
      </c>
      <c r="Z95" s="1068">
        <v>0</v>
      </c>
      <c r="AA95" s="1068">
        <v>0</v>
      </c>
      <c r="AB95" s="1068">
        <v>0</v>
      </c>
      <c r="AC95" s="1068">
        <v>0</v>
      </c>
      <c r="AD95" s="1068">
        <v>0</v>
      </c>
      <c r="AE95" s="1068">
        <v>0</v>
      </c>
      <c r="AF95" s="1068">
        <v>0</v>
      </c>
      <c r="AG95" s="1068">
        <v>0</v>
      </c>
      <c r="AH95" s="1068">
        <v>0</v>
      </c>
      <c r="AI95" s="1068">
        <v>0</v>
      </c>
      <c r="AJ95" s="1068">
        <v>0</v>
      </c>
      <c r="AK95" s="1020">
        <f>'배수관폐쇄(총괄) (2)'!X87+'배수관폐쇄(총괄) (2)'!Y87</f>
        <v>0</v>
      </c>
    </row>
    <row r="96" spans="1:37" s="104" customFormat="1" ht="19.5" customHeight="1" x14ac:dyDescent="0.15">
      <c r="A96" s="3106"/>
      <c r="B96" s="1015" t="s">
        <v>792</v>
      </c>
      <c r="C96" s="1019">
        <f t="shared" ref="C96:C102" si="32">SUM(D96:AK96)</f>
        <v>353.43</v>
      </c>
      <c r="D96" s="1087">
        <v>0</v>
      </c>
      <c r="E96" s="1087">
        <v>0</v>
      </c>
      <c r="F96" s="1087">
        <v>353.43</v>
      </c>
      <c r="G96" s="1087">
        <v>0</v>
      </c>
      <c r="H96" s="1087">
        <v>0</v>
      </c>
      <c r="I96" s="1087">
        <v>0</v>
      </c>
      <c r="J96" s="1087">
        <v>0</v>
      </c>
      <c r="K96" s="1070">
        <v>0</v>
      </c>
      <c r="L96" s="1070">
        <v>0</v>
      </c>
      <c r="M96" s="1070">
        <v>0</v>
      </c>
      <c r="N96" s="1070">
        <v>0</v>
      </c>
      <c r="O96" s="1070">
        <v>0</v>
      </c>
      <c r="P96" s="1070">
        <v>0</v>
      </c>
      <c r="Q96" s="1070">
        <v>0</v>
      </c>
      <c r="R96" s="1070">
        <v>0</v>
      </c>
      <c r="S96" s="1070">
        <v>0</v>
      </c>
      <c r="T96" s="1070">
        <v>0</v>
      </c>
      <c r="U96" s="1070">
        <v>0</v>
      </c>
      <c r="V96" s="1070">
        <v>0</v>
      </c>
      <c r="W96" s="1070">
        <v>0</v>
      </c>
      <c r="X96" s="1070">
        <v>0</v>
      </c>
      <c r="Y96" s="1070">
        <v>0</v>
      </c>
      <c r="Z96" s="1070">
        <v>0</v>
      </c>
      <c r="AA96" s="1070">
        <v>0</v>
      </c>
      <c r="AB96" s="1070">
        <v>0</v>
      </c>
      <c r="AC96" s="1070">
        <v>0</v>
      </c>
      <c r="AD96" s="1070">
        <v>0</v>
      </c>
      <c r="AE96" s="1070">
        <v>0</v>
      </c>
      <c r="AF96" s="1070">
        <v>0</v>
      </c>
      <c r="AG96" s="1070">
        <v>0</v>
      </c>
      <c r="AH96" s="1070">
        <v>0</v>
      </c>
      <c r="AI96" s="1070">
        <v>0</v>
      </c>
      <c r="AJ96" s="1070">
        <v>0</v>
      </c>
      <c r="AK96" s="1020">
        <f>'배수관폐쇄(총괄) (2)'!X88+'배수관폐쇄(총괄) (2)'!Y88</f>
        <v>0</v>
      </c>
    </row>
    <row r="97" spans="1:37" s="104" customFormat="1" ht="19.5" customHeight="1" x14ac:dyDescent="0.15">
      <c r="A97" s="3106"/>
      <c r="B97" s="1015" t="s">
        <v>974</v>
      </c>
      <c r="C97" s="1019">
        <f t="shared" si="32"/>
        <v>3881.49</v>
      </c>
      <c r="D97" s="1087">
        <v>0</v>
      </c>
      <c r="E97" s="1087">
        <v>0</v>
      </c>
      <c r="F97" s="1087">
        <v>0</v>
      </c>
      <c r="G97" s="1087">
        <v>0</v>
      </c>
      <c r="H97" s="1087">
        <v>0</v>
      </c>
      <c r="I97" s="1087">
        <v>0</v>
      </c>
      <c r="J97" s="1087">
        <v>1029.23</v>
      </c>
      <c r="K97" s="1069">
        <v>0</v>
      </c>
      <c r="L97" s="1069">
        <v>0</v>
      </c>
      <c r="M97" s="1069">
        <v>399.61</v>
      </c>
      <c r="N97" s="1069">
        <v>502.8</v>
      </c>
      <c r="O97" s="1069">
        <v>0</v>
      </c>
      <c r="P97" s="1069">
        <v>16.739999999999998</v>
      </c>
      <c r="Q97" s="1069">
        <v>0</v>
      </c>
      <c r="R97" s="1069">
        <v>0</v>
      </c>
      <c r="S97" s="1069">
        <v>0</v>
      </c>
      <c r="T97" s="1069">
        <v>0</v>
      </c>
      <c r="U97" s="1069">
        <v>0</v>
      </c>
      <c r="V97" s="1069">
        <v>0</v>
      </c>
      <c r="W97" s="1069">
        <v>0</v>
      </c>
      <c r="X97" s="1069">
        <v>0</v>
      </c>
      <c r="Y97" s="1069">
        <v>0</v>
      </c>
      <c r="Z97" s="1069">
        <v>0</v>
      </c>
      <c r="AA97" s="1069">
        <v>22.77</v>
      </c>
      <c r="AB97" s="1069">
        <v>0</v>
      </c>
      <c r="AC97" s="1069">
        <v>0</v>
      </c>
      <c r="AD97" s="1069">
        <v>0</v>
      </c>
      <c r="AE97" s="1069">
        <v>389.04</v>
      </c>
      <c r="AF97" s="1069">
        <v>0</v>
      </c>
      <c r="AG97" s="1069">
        <v>1.91</v>
      </c>
      <c r="AH97" s="1069">
        <v>1517.97</v>
      </c>
      <c r="AI97" s="1069">
        <v>1.42</v>
      </c>
      <c r="AJ97" s="1069">
        <v>0</v>
      </c>
      <c r="AK97" s="1020">
        <f>'배수관폐쇄(총괄) (2)'!X89+'배수관폐쇄(총괄) (2)'!Y89</f>
        <v>0</v>
      </c>
    </row>
    <row r="98" spans="1:37" s="104" customFormat="1" ht="19.5" customHeight="1" x14ac:dyDescent="0.15">
      <c r="A98" s="3106"/>
      <c r="B98" s="1015" t="s">
        <v>345</v>
      </c>
      <c r="C98" s="1019">
        <f t="shared" si="32"/>
        <v>0</v>
      </c>
      <c r="D98" s="1087">
        <v>0</v>
      </c>
      <c r="E98" s="1087">
        <v>0</v>
      </c>
      <c r="F98" s="1087">
        <v>0</v>
      </c>
      <c r="G98" s="1087">
        <v>0</v>
      </c>
      <c r="H98" s="1087">
        <v>0</v>
      </c>
      <c r="I98" s="1087">
        <v>0</v>
      </c>
      <c r="J98" s="1087">
        <v>0</v>
      </c>
      <c r="K98" s="1067">
        <v>0</v>
      </c>
      <c r="L98" s="1067">
        <v>0</v>
      </c>
      <c r="M98" s="1067">
        <v>0</v>
      </c>
      <c r="N98" s="1067">
        <v>0</v>
      </c>
      <c r="O98" s="1067">
        <v>0</v>
      </c>
      <c r="P98" s="1067">
        <v>0</v>
      </c>
      <c r="Q98" s="1067">
        <v>0</v>
      </c>
      <c r="R98" s="1067">
        <v>0</v>
      </c>
      <c r="S98" s="1067">
        <v>0</v>
      </c>
      <c r="T98" s="1067">
        <v>0</v>
      </c>
      <c r="U98" s="1067">
        <v>0</v>
      </c>
      <c r="V98" s="1067">
        <v>0</v>
      </c>
      <c r="W98" s="1067">
        <v>0</v>
      </c>
      <c r="X98" s="1067">
        <v>0</v>
      </c>
      <c r="Y98" s="1067">
        <v>0</v>
      </c>
      <c r="Z98" s="1067">
        <v>0</v>
      </c>
      <c r="AA98" s="1067">
        <v>0</v>
      </c>
      <c r="AB98" s="1067">
        <v>0</v>
      </c>
      <c r="AC98" s="1067">
        <v>0</v>
      </c>
      <c r="AD98" s="1067">
        <v>0</v>
      </c>
      <c r="AE98" s="1067">
        <v>0</v>
      </c>
      <c r="AF98" s="1067">
        <v>0</v>
      </c>
      <c r="AG98" s="1067">
        <v>0</v>
      </c>
      <c r="AH98" s="1067">
        <v>0</v>
      </c>
      <c r="AI98" s="1067">
        <v>0</v>
      </c>
      <c r="AJ98" s="1067">
        <v>0</v>
      </c>
      <c r="AK98" s="1020">
        <f>'배수관폐쇄(총괄) (2)'!X90+'배수관폐쇄(총괄) (2)'!Y90</f>
        <v>0</v>
      </c>
    </row>
    <row r="99" spans="1:37" s="104" customFormat="1" ht="19.5" customHeight="1" x14ac:dyDescent="0.15">
      <c r="A99" s="3106"/>
      <c r="B99" s="1017" t="s">
        <v>283</v>
      </c>
      <c r="C99" s="1019">
        <f t="shared" si="32"/>
        <v>0</v>
      </c>
      <c r="D99" s="1087">
        <v>0</v>
      </c>
      <c r="E99" s="1087">
        <v>0</v>
      </c>
      <c r="F99" s="1087">
        <v>0</v>
      </c>
      <c r="G99" s="1087">
        <v>0</v>
      </c>
      <c r="H99" s="1087">
        <v>0</v>
      </c>
      <c r="I99" s="1087">
        <v>0</v>
      </c>
      <c r="J99" s="1087">
        <v>0</v>
      </c>
      <c r="K99" s="1067">
        <v>0</v>
      </c>
      <c r="L99" s="1067">
        <v>0</v>
      </c>
      <c r="M99" s="1067">
        <v>0</v>
      </c>
      <c r="N99" s="1067">
        <v>0</v>
      </c>
      <c r="O99" s="1067">
        <v>0</v>
      </c>
      <c r="P99" s="1067">
        <v>0</v>
      </c>
      <c r="Q99" s="1067">
        <v>0</v>
      </c>
      <c r="R99" s="1067">
        <v>0</v>
      </c>
      <c r="S99" s="1067">
        <v>0</v>
      </c>
      <c r="T99" s="1067">
        <v>0</v>
      </c>
      <c r="U99" s="1067">
        <v>0</v>
      </c>
      <c r="V99" s="1067">
        <v>0</v>
      </c>
      <c r="W99" s="1067">
        <v>0</v>
      </c>
      <c r="X99" s="1067">
        <v>0</v>
      </c>
      <c r="Y99" s="1067">
        <v>0</v>
      </c>
      <c r="Z99" s="1067">
        <v>0</v>
      </c>
      <c r="AA99" s="1067">
        <v>0</v>
      </c>
      <c r="AB99" s="1067">
        <v>0</v>
      </c>
      <c r="AC99" s="1067">
        <v>0</v>
      </c>
      <c r="AD99" s="1067">
        <v>0</v>
      </c>
      <c r="AE99" s="1067">
        <v>0</v>
      </c>
      <c r="AF99" s="1067">
        <v>0</v>
      </c>
      <c r="AG99" s="1067">
        <v>0</v>
      </c>
      <c r="AH99" s="1067">
        <v>0</v>
      </c>
      <c r="AI99" s="1067">
        <v>0</v>
      </c>
      <c r="AJ99" s="1067">
        <v>0</v>
      </c>
      <c r="AK99" s="1020">
        <f>'배수관폐쇄(총괄) (2)'!X91+'배수관폐쇄(총괄) (2)'!Y91</f>
        <v>0</v>
      </c>
    </row>
    <row r="100" spans="1:37" s="104" customFormat="1" ht="19.5" customHeight="1" x14ac:dyDescent="0.15">
      <c r="A100" s="3106"/>
      <c r="B100" s="1017" t="s">
        <v>284</v>
      </c>
      <c r="C100" s="1019">
        <f t="shared" si="32"/>
        <v>0</v>
      </c>
      <c r="D100" s="1087">
        <v>0</v>
      </c>
      <c r="E100" s="1087">
        <v>0</v>
      </c>
      <c r="F100" s="1087">
        <v>0</v>
      </c>
      <c r="G100" s="1087">
        <v>0</v>
      </c>
      <c r="H100" s="1087">
        <v>0</v>
      </c>
      <c r="I100" s="1087">
        <v>0</v>
      </c>
      <c r="J100" s="1087">
        <v>0</v>
      </c>
      <c r="K100" s="1067">
        <v>0</v>
      </c>
      <c r="L100" s="1067">
        <v>0</v>
      </c>
      <c r="M100" s="1067">
        <v>0</v>
      </c>
      <c r="N100" s="1067">
        <v>0</v>
      </c>
      <c r="O100" s="1067">
        <v>0</v>
      </c>
      <c r="P100" s="1067">
        <v>0</v>
      </c>
      <c r="Q100" s="1067">
        <v>0</v>
      </c>
      <c r="R100" s="1067">
        <v>0</v>
      </c>
      <c r="S100" s="1067">
        <v>0</v>
      </c>
      <c r="T100" s="1067">
        <v>0</v>
      </c>
      <c r="U100" s="1067">
        <v>0</v>
      </c>
      <c r="V100" s="1067">
        <v>0</v>
      </c>
      <c r="W100" s="1067">
        <v>0</v>
      </c>
      <c r="X100" s="1067">
        <v>0</v>
      </c>
      <c r="Y100" s="1067">
        <v>0</v>
      </c>
      <c r="Z100" s="1067">
        <v>0</v>
      </c>
      <c r="AA100" s="1067">
        <v>0</v>
      </c>
      <c r="AB100" s="1067">
        <v>0</v>
      </c>
      <c r="AC100" s="1067">
        <v>0</v>
      </c>
      <c r="AD100" s="1067">
        <v>0</v>
      </c>
      <c r="AE100" s="1067">
        <v>0</v>
      </c>
      <c r="AF100" s="1067">
        <v>0</v>
      </c>
      <c r="AG100" s="1067">
        <v>0</v>
      </c>
      <c r="AH100" s="1067">
        <v>0</v>
      </c>
      <c r="AI100" s="1067">
        <v>0</v>
      </c>
      <c r="AJ100" s="1067">
        <v>0</v>
      </c>
      <c r="AK100" s="1020">
        <f>'배수관폐쇄(총괄) (2)'!X92+'배수관폐쇄(총괄) (2)'!Y92</f>
        <v>0</v>
      </c>
    </row>
    <row r="101" spans="1:37" s="104" customFormat="1" ht="19.5" customHeight="1" x14ac:dyDescent="0.15">
      <c r="A101" s="3106"/>
      <c r="B101" s="1015" t="s">
        <v>847</v>
      </c>
      <c r="C101" s="1019">
        <f t="shared" si="32"/>
        <v>325.16000000000003</v>
      </c>
      <c r="D101" s="1087">
        <v>0</v>
      </c>
      <c r="E101" s="1087">
        <v>0</v>
      </c>
      <c r="F101" s="1087">
        <v>0</v>
      </c>
      <c r="G101" s="1087">
        <v>0</v>
      </c>
      <c r="H101" s="1087">
        <v>0</v>
      </c>
      <c r="I101" s="1087">
        <v>0</v>
      </c>
      <c r="J101" s="1087">
        <v>0</v>
      </c>
      <c r="K101" s="1067">
        <v>0</v>
      </c>
      <c r="L101" s="1067">
        <v>0</v>
      </c>
      <c r="M101" s="1067">
        <v>0</v>
      </c>
      <c r="N101" s="1067">
        <v>0</v>
      </c>
      <c r="O101" s="1067">
        <v>0</v>
      </c>
      <c r="P101" s="1067">
        <v>0</v>
      </c>
      <c r="Q101" s="1067">
        <v>0</v>
      </c>
      <c r="R101" s="1067">
        <v>0</v>
      </c>
      <c r="S101" s="1067">
        <v>0</v>
      </c>
      <c r="T101" s="1067">
        <v>0</v>
      </c>
      <c r="U101" s="1067">
        <v>0</v>
      </c>
      <c r="V101" s="1067">
        <v>0</v>
      </c>
      <c r="W101" s="1067">
        <v>0</v>
      </c>
      <c r="X101" s="1067">
        <v>0</v>
      </c>
      <c r="Y101" s="1067">
        <v>0</v>
      </c>
      <c r="Z101" s="1067">
        <v>0</v>
      </c>
      <c r="AA101" s="1067">
        <v>0</v>
      </c>
      <c r="AB101" s="1067">
        <v>0</v>
      </c>
      <c r="AC101" s="1067">
        <v>0</v>
      </c>
      <c r="AD101" s="1067">
        <v>0</v>
      </c>
      <c r="AE101" s="1067">
        <v>0</v>
      </c>
      <c r="AF101" s="1067">
        <v>0</v>
      </c>
      <c r="AG101" s="1067">
        <v>325.16000000000003</v>
      </c>
      <c r="AH101" s="1067">
        <v>0</v>
      </c>
      <c r="AI101" s="1067">
        <v>0</v>
      </c>
      <c r="AJ101" s="1067">
        <v>0</v>
      </c>
      <c r="AK101" s="1020">
        <f>'배수관폐쇄(총괄) (2)'!X93+'배수관폐쇄(총괄) (2)'!Y93</f>
        <v>0</v>
      </c>
    </row>
    <row r="102" spans="1:37" s="104" customFormat="1" ht="19.5" customHeight="1" x14ac:dyDescent="0.15">
      <c r="A102" s="3106"/>
      <c r="B102" s="1018" t="s">
        <v>1084</v>
      </c>
      <c r="C102" s="1019">
        <f t="shared" si="32"/>
        <v>0</v>
      </c>
      <c r="D102" s="1087">
        <v>0</v>
      </c>
      <c r="E102" s="1087">
        <v>0</v>
      </c>
      <c r="F102" s="1087">
        <v>0</v>
      </c>
      <c r="G102" s="1087">
        <v>0</v>
      </c>
      <c r="H102" s="1087">
        <v>0</v>
      </c>
      <c r="I102" s="1087">
        <v>0</v>
      </c>
      <c r="J102" s="1087">
        <v>0</v>
      </c>
      <c r="K102" s="1067">
        <v>0</v>
      </c>
      <c r="L102" s="1067">
        <v>0</v>
      </c>
      <c r="M102" s="1067">
        <v>0</v>
      </c>
      <c r="N102" s="1067">
        <v>0</v>
      </c>
      <c r="O102" s="1067">
        <v>0</v>
      </c>
      <c r="P102" s="1067">
        <v>0</v>
      </c>
      <c r="Q102" s="1067">
        <v>0</v>
      </c>
      <c r="R102" s="1067">
        <v>0</v>
      </c>
      <c r="S102" s="1067">
        <v>0</v>
      </c>
      <c r="T102" s="1067">
        <v>0</v>
      </c>
      <c r="U102" s="1067">
        <v>0</v>
      </c>
      <c r="V102" s="1067">
        <v>0</v>
      </c>
      <c r="W102" s="1067">
        <v>0</v>
      </c>
      <c r="X102" s="1067">
        <v>0</v>
      </c>
      <c r="Y102" s="1067">
        <v>0</v>
      </c>
      <c r="Z102" s="1067">
        <v>0</v>
      </c>
      <c r="AA102" s="1067">
        <v>0</v>
      </c>
      <c r="AB102" s="1067">
        <v>0</v>
      </c>
      <c r="AC102" s="1067">
        <v>0</v>
      </c>
      <c r="AD102" s="1067">
        <v>0</v>
      </c>
      <c r="AE102" s="1067">
        <v>0</v>
      </c>
      <c r="AF102" s="1067">
        <v>0</v>
      </c>
      <c r="AG102" s="1067">
        <v>0</v>
      </c>
      <c r="AH102" s="1067">
        <v>0</v>
      </c>
      <c r="AI102" s="1067">
        <v>0</v>
      </c>
      <c r="AJ102" s="1067">
        <v>0</v>
      </c>
      <c r="AK102" s="1020"/>
    </row>
    <row r="103" spans="1:37" s="104" customFormat="1" ht="19.5" customHeight="1" x14ac:dyDescent="0.15">
      <c r="A103" s="3106">
        <v>600</v>
      </c>
      <c r="B103" s="854" t="s">
        <v>46</v>
      </c>
      <c r="C103" s="613">
        <f>SUM(D103:AK103)</f>
        <v>13513.17</v>
      </c>
      <c r="D103" s="613">
        <f>SUM(D104:D111)</f>
        <v>2720.21</v>
      </c>
      <c r="E103" s="613">
        <f t="shared" ref="E103:AJ103" si="33">SUM(E104:E111)</f>
        <v>946.45</v>
      </c>
      <c r="F103" s="613">
        <f t="shared" si="33"/>
        <v>0</v>
      </c>
      <c r="G103" s="613">
        <f t="shared" si="33"/>
        <v>0</v>
      </c>
      <c r="H103" s="613">
        <f t="shared" si="33"/>
        <v>360.96</v>
      </c>
      <c r="I103" s="613">
        <f t="shared" si="33"/>
        <v>0</v>
      </c>
      <c r="J103" s="613">
        <f t="shared" si="33"/>
        <v>617.54</v>
      </c>
      <c r="K103" s="613">
        <f t="shared" si="33"/>
        <v>718.72</v>
      </c>
      <c r="L103" s="613">
        <f t="shared" si="33"/>
        <v>0</v>
      </c>
      <c r="M103" s="613">
        <f t="shared" si="33"/>
        <v>0</v>
      </c>
      <c r="N103" s="613">
        <f t="shared" si="33"/>
        <v>0</v>
      </c>
      <c r="O103" s="613">
        <f t="shared" si="33"/>
        <v>582.70000000000005</v>
      </c>
      <c r="P103" s="613">
        <f t="shared" si="33"/>
        <v>0</v>
      </c>
      <c r="Q103" s="613">
        <f t="shared" si="33"/>
        <v>0</v>
      </c>
      <c r="R103" s="613">
        <f t="shared" si="33"/>
        <v>0</v>
      </c>
      <c r="S103" s="613">
        <f t="shared" si="33"/>
        <v>381.13</v>
      </c>
      <c r="T103" s="613">
        <f t="shared" si="33"/>
        <v>0</v>
      </c>
      <c r="U103" s="613">
        <f t="shared" si="33"/>
        <v>652.49</v>
      </c>
      <c r="V103" s="613">
        <f t="shared" si="33"/>
        <v>857.31</v>
      </c>
      <c r="W103" s="613">
        <f t="shared" si="33"/>
        <v>3818.82</v>
      </c>
      <c r="X103" s="613">
        <f t="shared" si="33"/>
        <v>1138.58</v>
      </c>
      <c r="Y103" s="613">
        <f t="shared" si="33"/>
        <v>0</v>
      </c>
      <c r="Z103" s="613">
        <f t="shared" si="33"/>
        <v>0</v>
      </c>
      <c r="AA103" s="613">
        <f t="shared" si="33"/>
        <v>0</v>
      </c>
      <c r="AB103" s="613">
        <f t="shared" si="33"/>
        <v>25.51</v>
      </c>
      <c r="AC103" s="613">
        <f t="shared" si="33"/>
        <v>0</v>
      </c>
      <c r="AD103" s="613">
        <f t="shared" si="33"/>
        <v>0</v>
      </c>
      <c r="AE103" s="613">
        <f t="shared" si="33"/>
        <v>0</v>
      </c>
      <c r="AF103" s="613">
        <f t="shared" si="33"/>
        <v>0</v>
      </c>
      <c r="AG103" s="613">
        <f t="shared" si="33"/>
        <v>3</v>
      </c>
      <c r="AH103" s="613">
        <f t="shared" si="33"/>
        <v>0</v>
      </c>
      <c r="AI103" s="613">
        <f t="shared" si="33"/>
        <v>299.64</v>
      </c>
      <c r="AJ103" s="613">
        <f t="shared" si="33"/>
        <v>0</v>
      </c>
      <c r="AK103" s="613">
        <f>SUM(AK104:AK111)</f>
        <v>390.11</v>
      </c>
    </row>
    <row r="104" spans="1:37" s="600" customFormat="1" ht="19.5" customHeight="1" x14ac:dyDescent="0.15">
      <c r="A104" s="3106"/>
      <c r="B104" s="1021" t="s">
        <v>793</v>
      </c>
      <c r="C104" s="1019">
        <f>SUM(D104:AK104)</f>
        <v>0</v>
      </c>
      <c r="D104" s="1087">
        <v>0</v>
      </c>
      <c r="E104" s="1087">
        <v>0</v>
      </c>
      <c r="F104" s="1087">
        <v>0</v>
      </c>
      <c r="G104" s="1087">
        <v>0</v>
      </c>
      <c r="H104" s="1087">
        <v>0</v>
      </c>
      <c r="I104" s="1087">
        <v>0</v>
      </c>
      <c r="J104" s="1087">
        <v>0</v>
      </c>
      <c r="K104" s="1072">
        <v>0</v>
      </c>
      <c r="L104" s="1072">
        <v>0</v>
      </c>
      <c r="M104" s="1072">
        <v>0</v>
      </c>
      <c r="N104" s="1072">
        <v>0</v>
      </c>
      <c r="O104" s="1072">
        <v>0</v>
      </c>
      <c r="P104" s="1072">
        <v>0</v>
      </c>
      <c r="Q104" s="1072">
        <v>0</v>
      </c>
      <c r="R104" s="1072">
        <v>0</v>
      </c>
      <c r="S104" s="1072">
        <v>0</v>
      </c>
      <c r="T104" s="1072">
        <v>0</v>
      </c>
      <c r="U104" s="1072">
        <v>0</v>
      </c>
      <c r="V104" s="1072">
        <v>0</v>
      </c>
      <c r="W104" s="1072">
        <v>0</v>
      </c>
      <c r="X104" s="1072">
        <v>0</v>
      </c>
      <c r="Y104" s="1072">
        <v>0</v>
      </c>
      <c r="Z104" s="1072">
        <v>0</v>
      </c>
      <c r="AA104" s="1072">
        <v>0</v>
      </c>
      <c r="AB104" s="1072">
        <v>0</v>
      </c>
      <c r="AC104" s="1072">
        <v>0</v>
      </c>
      <c r="AD104" s="1072">
        <v>0</v>
      </c>
      <c r="AE104" s="1072">
        <v>0</v>
      </c>
      <c r="AF104" s="1072">
        <v>0</v>
      </c>
      <c r="AG104" s="1072">
        <v>0</v>
      </c>
      <c r="AH104" s="1072">
        <v>0</v>
      </c>
      <c r="AI104" s="1072">
        <v>0</v>
      </c>
      <c r="AJ104" s="1072">
        <v>0</v>
      </c>
      <c r="AK104" s="1020">
        <f>'배수관폐쇄(총괄) (2)'!X95+'배수관폐쇄(총괄) (2)'!Y95</f>
        <v>0</v>
      </c>
    </row>
    <row r="105" spans="1:37" s="104" customFormat="1" ht="19.5" customHeight="1" x14ac:dyDescent="0.15">
      <c r="A105" s="3106"/>
      <c r="B105" s="1015" t="s">
        <v>792</v>
      </c>
      <c r="C105" s="1019">
        <f t="shared" ref="C105:C111" si="34">SUM(D105:AK105)</f>
        <v>2689.38</v>
      </c>
      <c r="D105" s="1087">
        <v>1460.61</v>
      </c>
      <c r="E105" s="1087">
        <v>946.45</v>
      </c>
      <c r="F105" s="1087">
        <v>0</v>
      </c>
      <c r="G105" s="1087">
        <v>0</v>
      </c>
      <c r="H105" s="1087">
        <v>0</v>
      </c>
      <c r="I105" s="1087">
        <v>0</v>
      </c>
      <c r="J105" s="1087">
        <v>0</v>
      </c>
      <c r="K105" s="1074">
        <v>0</v>
      </c>
      <c r="L105" s="1074">
        <v>0</v>
      </c>
      <c r="M105" s="1074">
        <v>0</v>
      </c>
      <c r="N105" s="1074">
        <v>0</v>
      </c>
      <c r="O105" s="1074">
        <v>0</v>
      </c>
      <c r="P105" s="1074">
        <v>0</v>
      </c>
      <c r="Q105" s="1074">
        <v>0</v>
      </c>
      <c r="R105" s="1074">
        <v>0</v>
      </c>
      <c r="S105" s="1074">
        <v>227.92</v>
      </c>
      <c r="T105" s="1074">
        <v>0</v>
      </c>
      <c r="U105" s="1074">
        <v>0</v>
      </c>
      <c r="V105" s="1074">
        <v>0</v>
      </c>
      <c r="W105" s="1074">
        <v>54.4</v>
      </c>
      <c r="X105" s="1074">
        <v>0</v>
      </c>
      <c r="Y105" s="1074">
        <v>0</v>
      </c>
      <c r="Z105" s="1074">
        <v>0</v>
      </c>
      <c r="AA105" s="1074">
        <v>0</v>
      </c>
      <c r="AB105" s="1074">
        <v>0</v>
      </c>
      <c r="AC105" s="1074">
        <v>0</v>
      </c>
      <c r="AD105" s="1074">
        <v>0</v>
      </c>
      <c r="AE105" s="1074">
        <v>0</v>
      </c>
      <c r="AF105" s="1074">
        <v>0</v>
      </c>
      <c r="AG105" s="1074">
        <v>0</v>
      </c>
      <c r="AH105" s="1074">
        <v>0</v>
      </c>
      <c r="AI105" s="1074">
        <v>0</v>
      </c>
      <c r="AJ105" s="1074">
        <v>0</v>
      </c>
      <c r="AK105" s="1020">
        <f>'배수관폐쇄(총괄) (2)'!X96+'배수관폐쇄(총괄) (2)'!Y96</f>
        <v>0</v>
      </c>
    </row>
    <row r="106" spans="1:37" s="104" customFormat="1" ht="19.5" customHeight="1" x14ac:dyDescent="0.15">
      <c r="A106" s="3106"/>
      <c r="B106" s="1015" t="s">
        <v>974</v>
      </c>
      <c r="C106" s="1019">
        <f t="shared" si="34"/>
        <v>4101.53</v>
      </c>
      <c r="D106" s="1087">
        <v>0</v>
      </c>
      <c r="E106" s="1087">
        <v>0</v>
      </c>
      <c r="F106" s="1087">
        <v>0</v>
      </c>
      <c r="G106" s="1087">
        <v>0</v>
      </c>
      <c r="H106" s="1087">
        <v>360.96</v>
      </c>
      <c r="I106" s="1087">
        <v>0</v>
      </c>
      <c r="J106" s="1087">
        <v>607.61</v>
      </c>
      <c r="K106" s="1073">
        <v>710.94</v>
      </c>
      <c r="L106" s="1073">
        <v>0</v>
      </c>
      <c r="M106" s="1073">
        <v>0</v>
      </c>
      <c r="N106" s="1073">
        <v>0</v>
      </c>
      <c r="O106" s="1073">
        <v>581.58000000000004</v>
      </c>
      <c r="P106" s="1073">
        <v>0</v>
      </c>
      <c r="Q106" s="1073">
        <v>0</v>
      </c>
      <c r="R106" s="1073">
        <v>0</v>
      </c>
      <c r="S106" s="1073">
        <v>153.21</v>
      </c>
      <c r="T106" s="1073">
        <v>0</v>
      </c>
      <c r="U106" s="1073">
        <v>652.49</v>
      </c>
      <c r="V106" s="1073">
        <v>0</v>
      </c>
      <c r="W106" s="1073">
        <v>0</v>
      </c>
      <c r="X106" s="1073">
        <v>316.48</v>
      </c>
      <c r="Y106" s="1073">
        <v>0</v>
      </c>
      <c r="Z106" s="1073">
        <v>0</v>
      </c>
      <c r="AA106" s="1073">
        <v>0</v>
      </c>
      <c r="AB106" s="1073">
        <v>25.51</v>
      </c>
      <c r="AC106" s="1073">
        <v>0</v>
      </c>
      <c r="AD106" s="1073">
        <v>0</v>
      </c>
      <c r="AE106" s="1073">
        <v>0</v>
      </c>
      <c r="AF106" s="1073">
        <v>0</v>
      </c>
      <c r="AG106" s="1073">
        <v>3</v>
      </c>
      <c r="AH106" s="1073">
        <v>0</v>
      </c>
      <c r="AI106" s="1073">
        <v>299.64</v>
      </c>
      <c r="AJ106" s="1073">
        <v>0</v>
      </c>
      <c r="AK106" s="1020">
        <f>'배수관폐쇄(총괄) (2)'!X97+'배수관폐쇄(총괄) (2)'!Y97</f>
        <v>390.11</v>
      </c>
    </row>
    <row r="107" spans="1:37" s="104" customFormat="1" ht="19.5" customHeight="1" x14ac:dyDescent="0.15">
      <c r="A107" s="3106"/>
      <c r="B107" s="1015" t="s">
        <v>345</v>
      </c>
      <c r="C107" s="1019">
        <f t="shared" si="34"/>
        <v>6722.26</v>
      </c>
      <c r="D107" s="1087">
        <v>1259.5999999999999</v>
      </c>
      <c r="E107" s="1087">
        <v>0</v>
      </c>
      <c r="F107" s="1087">
        <v>0</v>
      </c>
      <c r="G107" s="1087">
        <v>0</v>
      </c>
      <c r="H107" s="1087">
        <v>0</v>
      </c>
      <c r="I107" s="1087">
        <v>0</v>
      </c>
      <c r="J107" s="1087">
        <v>9.93</v>
      </c>
      <c r="K107" s="1071">
        <v>7.78</v>
      </c>
      <c r="L107" s="1071">
        <v>0</v>
      </c>
      <c r="M107" s="1071">
        <v>0</v>
      </c>
      <c r="N107" s="1071">
        <v>0</v>
      </c>
      <c r="O107" s="1071">
        <v>1.1200000000000001</v>
      </c>
      <c r="P107" s="1071">
        <v>0</v>
      </c>
      <c r="Q107" s="1071">
        <v>0</v>
      </c>
      <c r="R107" s="1071">
        <v>0</v>
      </c>
      <c r="S107" s="1071">
        <v>0</v>
      </c>
      <c r="T107" s="1071">
        <v>0</v>
      </c>
      <c r="U107" s="1071">
        <v>0</v>
      </c>
      <c r="V107" s="1071">
        <v>857.31</v>
      </c>
      <c r="W107" s="1071">
        <v>3764.42</v>
      </c>
      <c r="X107" s="1071">
        <v>822.09999999999991</v>
      </c>
      <c r="Y107" s="1071">
        <v>0</v>
      </c>
      <c r="Z107" s="1071">
        <v>0</v>
      </c>
      <c r="AA107" s="1071">
        <v>0</v>
      </c>
      <c r="AB107" s="1071">
        <v>0</v>
      </c>
      <c r="AC107" s="1071">
        <v>0</v>
      </c>
      <c r="AD107" s="1071">
        <v>0</v>
      </c>
      <c r="AE107" s="1071">
        <v>0</v>
      </c>
      <c r="AF107" s="1071">
        <v>0</v>
      </c>
      <c r="AG107" s="1071">
        <v>0</v>
      </c>
      <c r="AH107" s="1071">
        <v>0</v>
      </c>
      <c r="AI107" s="1071">
        <v>0</v>
      </c>
      <c r="AJ107" s="1071">
        <v>0</v>
      </c>
      <c r="AK107" s="1020">
        <f>'배수관폐쇄(총괄) (2)'!X98+'배수관폐쇄(총괄) (2)'!Y98</f>
        <v>0</v>
      </c>
    </row>
    <row r="108" spans="1:37" s="104" customFormat="1" ht="19.5" customHeight="1" x14ac:dyDescent="0.15">
      <c r="A108" s="3106"/>
      <c r="B108" s="1017" t="s">
        <v>283</v>
      </c>
      <c r="C108" s="1019">
        <f t="shared" si="34"/>
        <v>0</v>
      </c>
      <c r="D108" s="1087">
        <v>0</v>
      </c>
      <c r="E108" s="1087">
        <v>0</v>
      </c>
      <c r="F108" s="1087">
        <v>0</v>
      </c>
      <c r="G108" s="1087">
        <v>0</v>
      </c>
      <c r="H108" s="1087">
        <v>0</v>
      </c>
      <c r="I108" s="1087">
        <v>0</v>
      </c>
      <c r="J108" s="1087">
        <v>0</v>
      </c>
      <c r="K108" s="1071">
        <v>0</v>
      </c>
      <c r="L108" s="1071">
        <v>0</v>
      </c>
      <c r="M108" s="1071">
        <v>0</v>
      </c>
      <c r="N108" s="1071">
        <v>0</v>
      </c>
      <c r="O108" s="1071">
        <v>0</v>
      </c>
      <c r="P108" s="1071">
        <v>0</v>
      </c>
      <c r="Q108" s="1071">
        <v>0</v>
      </c>
      <c r="R108" s="1071">
        <v>0</v>
      </c>
      <c r="S108" s="1071">
        <v>0</v>
      </c>
      <c r="T108" s="1071">
        <v>0</v>
      </c>
      <c r="U108" s="1071">
        <v>0</v>
      </c>
      <c r="V108" s="1071">
        <v>0</v>
      </c>
      <c r="W108" s="1071">
        <v>0</v>
      </c>
      <c r="X108" s="1071">
        <v>0</v>
      </c>
      <c r="Y108" s="1071">
        <v>0</v>
      </c>
      <c r="Z108" s="1071">
        <v>0</v>
      </c>
      <c r="AA108" s="1071">
        <v>0</v>
      </c>
      <c r="AB108" s="1071">
        <v>0</v>
      </c>
      <c r="AC108" s="1071">
        <v>0</v>
      </c>
      <c r="AD108" s="1071">
        <v>0</v>
      </c>
      <c r="AE108" s="1071">
        <v>0</v>
      </c>
      <c r="AF108" s="1071">
        <v>0</v>
      </c>
      <c r="AG108" s="1071">
        <v>0</v>
      </c>
      <c r="AH108" s="1071">
        <v>0</v>
      </c>
      <c r="AI108" s="1071">
        <v>0</v>
      </c>
      <c r="AJ108" s="1071">
        <v>0</v>
      </c>
      <c r="AK108" s="1020">
        <f>'배수관폐쇄(총괄) (2)'!X99+'배수관폐쇄(총괄) (2)'!Y99</f>
        <v>0</v>
      </c>
    </row>
    <row r="109" spans="1:37" s="104" customFormat="1" ht="19.5" customHeight="1" x14ac:dyDescent="0.15">
      <c r="A109" s="3106"/>
      <c r="B109" s="1017" t="s">
        <v>284</v>
      </c>
      <c r="C109" s="1019">
        <f t="shared" si="34"/>
        <v>0</v>
      </c>
      <c r="D109" s="1087">
        <v>0</v>
      </c>
      <c r="E109" s="1087">
        <v>0</v>
      </c>
      <c r="F109" s="1087">
        <v>0</v>
      </c>
      <c r="G109" s="1087">
        <v>0</v>
      </c>
      <c r="H109" s="1087">
        <v>0</v>
      </c>
      <c r="I109" s="1087">
        <v>0</v>
      </c>
      <c r="J109" s="1087">
        <v>0</v>
      </c>
      <c r="K109" s="1071">
        <v>0</v>
      </c>
      <c r="L109" s="1071">
        <v>0</v>
      </c>
      <c r="M109" s="1071">
        <v>0</v>
      </c>
      <c r="N109" s="1071">
        <v>0</v>
      </c>
      <c r="O109" s="1071">
        <v>0</v>
      </c>
      <c r="P109" s="1071">
        <v>0</v>
      </c>
      <c r="Q109" s="1071">
        <v>0</v>
      </c>
      <c r="R109" s="1071">
        <v>0</v>
      </c>
      <c r="S109" s="1071">
        <v>0</v>
      </c>
      <c r="T109" s="1071">
        <v>0</v>
      </c>
      <c r="U109" s="1071">
        <v>0</v>
      </c>
      <c r="V109" s="1071">
        <v>0</v>
      </c>
      <c r="W109" s="1071">
        <v>0</v>
      </c>
      <c r="X109" s="1071">
        <v>0</v>
      </c>
      <c r="Y109" s="1071">
        <v>0</v>
      </c>
      <c r="Z109" s="1071">
        <v>0</v>
      </c>
      <c r="AA109" s="1071">
        <v>0</v>
      </c>
      <c r="AB109" s="1071">
        <v>0</v>
      </c>
      <c r="AC109" s="1071">
        <v>0</v>
      </c>
      <c r="AD109" s="1071">
        <v>0</v>
      </c>
      <c r="AE109" s="1071">
        <v>0</v>
      </c>
      <c r="AF109" s="1071">
        <v>0</v>
      </c>
      <c r="AG109" s="1071">
        <v>0</v>
      </c>
      <c r="AH109" s="1071">
        <v>0</v>
      </c>
      <c r="AI109" s="1071">
        <v>0</v>
      </c>
      <c r="AJ109" s="1071">
        <v>0</v>
      </c>
      <c r="AK109" s="1020">
        <f>'배수관폐쇄(총괄) (2)'!X100+'배수관폐쇄(총괄) (2)'!Y100</f>
        <v>0</v>
      </c>
    </row>
    <row r="110" spans="1:37" s="104" customFormat="1" ht="19.5" customHeight="1" x14ac:dyDescent="0.15">
      <c r="A110" s="3106"/>
      <c r="B110" s="1015" t="s">
        <v>847</v>
      </c>
      <c r="C110" s="1019">
        <f t="shared" si="34"/>
        <v>0</v>
      </c>
      <c r="D110" s="1087">
        <v>0</v>
      </c>
      <c r="E110" s="1087">
        <v>0</v>
      </c>
      <c r="F110" s="1087">
        <v>0</v>
      </c>
      <c r="G110" s="1087">
        <v>0</v>
      </c>
      <c r="H110" s="1087">
        <v>0</v>
      </c>
      <c r="I110" s="1087">
        <v>0</v>
      </c>
      <c r="J110" s="1087">
        <v>0</v>
      </c>
      <c r="K110" s="1071">
        <v>0</v>
      </c>
      <c r="L110" s="1071">
        <v>0</v>
      </c>
      <c r="M110" s="1071">
        <v>0</v>
      </c>
      <c r="N110" s="1071">
        <v>0</v>
      </c>
      <c r="O110" s="1071">
        <v>0</v>
      </c>
      <c r="P110" s="1071">
        <v>0</v>
      </c>
      <c r="Q110" s="1071">
        <v>0</v>
      </c>
      <c r="R110" s="1071">
        <v>0</v>
      </c>
      <c r="S110" s="1071">
        <v>0</v>
      </c>
      <c r="T110" s="1071">
        <v>0</v>
      </c>
      <c r="U110" s="1071">
        <v>0</v>
      </c>
      <c r="V110" s="1071">
        <v>0</v>
      </c>
      <c r="W110" s="1071">
        <v>0</v>
      </c>
      <c r="X110" s="1071">
        <v>0</v>
      </c>
      <c r="Y110" s="1071">
        <v>0</v>
      </c>
      <c r="Z110" s="1071">
        <v>0</v>
      </c>
      <c r="AA110" s="1071">
        <v>0</v>
      </c>
      <c r="AB110" s="1071">
        <v>0</v>
      </c>
      <c r="AC110" s="1071">
        <v>0</v>
      </c>
      <c r="AD110" s="1071">
        <v>0</v>
      </c>
      <c r="AE110" s="1071">
        <v>0</v>
      </c>
      <c r="AF110" s="1071">
        <v>0</v>
      </c>
      <c r="AG110" s="1071">
        <v>0</v>
      </c>
      <c r="AH110" s="1071">
        <v>0</v>
      </c>
      <c r="AI110" s="1071">
        <v>0</v>
      </c>
      <c r="AJ110" s="1071">
        <v>0</v>
      </c>
      <c r="AK110" s="1020">
        <f>'배수관폐쇄(총괄) (2)'!X101+'배수관폐쇄(총괄) (2)'!Y101</f>
        <v>0</v>
      </c>
    </row>
    <row r="111" spans="1:37" s="104" customFormat="1" ht="19.5" customHeight="1" x14ac:dyDescent="0.15">
      <c r="A111" s="3106"/>
      <c r="B111" s="1018" t="s">
        <v>1084</v>
      </c>
      <c r="C111" s="1019">
        <f t="shared" si="34"/>
        <v>0</v>
      </c>
      <c r="D111" s="1087">
        <v>0</v>
      </c>
      <c r="E111" s="1087">
        <v>0</v>
      </c>
      <c r="F111" s="1087">
        <v>0</v>
      </c>
      <c r="G111" s="1087">
        <v>0</v>
      </c>
      <c r="H111" s="1087">
        <v>0</v>
      </c>
      <c r="I111" s="1087">
        <v>0</v>
      </c>
      <c r="J111" s="1087">
        <v>0</v>
      </c>
      <c r="K111" s="1071">
        <v>0</v>
      </c>
      <c r="L111" s="1071">
        <v>0</v>
      </c>
      <c r="M111" s="1071">
        <v>0</v>
      </c>
      <c r="N111" s="1071">
        <v>0</v>
      </c>
      <c r="O111" s="1071">
        <v>0</v>
      </c>
      <c r="P111" s="1071">
        <v>0</v>
      </c>
      <c r="Q111" s="1071">
        <v>0</v>
      </c>
      <c r="R111" s="1071">
        <v>0</v>
      </c>
      <c r="S111" s="1071">
        <v>0</v>
      </c>
      <c r="T111" s="1071">
        <v>0</v>
      </c>
      <c r="U111" s="1071">
        <v>0</v>
      </c>
      <c r="V111" s="1071">
        <v>0</v>
      </c>
      <c r="W111" s="1071">
        <v>0</v>
      </c>
      <c r="X111" s="1071">
        <v>0</v>
      </c>
      <c r="Y111" s="1071">
        <v>0</v>
      </c>
      <c r="Z111" s="1071">
        <v>0</v>
      </c>
      <c r="AA111" s="1071">
        <v>0</v>
      </c>
      <c r="AB111" s="1071">
        <v>0</v>
      </c>
      <c r="AC111" s="1071">
        <v>0</v>
      </c>
      <c r="AD111" s="1071">
        <v>0</v>
      </c>
      <c r="AE111" s="1071">
        <v>0</v>
      </c>
      <c r="AF111" s="1071">
        <v>0</v>
      </c>
      <c r="AG111" s="1071">
        <v>0</v>
      </c>
      <c r="AH111" s="1071">
        <v>0</v>
      </c>
      <c r="AI111" s="1071">
        <v>0</v>
      </c>
      <c r="AJ111" s="1071">
        <v>0</v>
      </c>
      <c r="AK111" s="1020"/>
    </row>
    <row r="112" spans="1:37" s="104" customFormat="1" ht="19.5" customHeight="1" x14ac:dyDescent="0.15">
      <c r="A112" s="3106">
        <v>700</v>
      </c>
      <c r="B112" s="854" t="s">
        <v>46</v>
      </c>
      <c r="C112" s="613">
        <f>SUM(D112:AK112)</f>
        <v>4940.5400000000009</v>
      </c>
      <c r="D112" s="613">
        <f>SUM(D113:D120)</f>
        <v>0</v>
      </c>
      <c r="E112" s="613">
        <f t="shared" ref="E112:AJ112" si="35">SUM(E113:E120)</f>
        <v>0</v>
      </c>
      <c r="F112" s="613">
        <f t="shared" si="35"/>
        <v>0</v>
      </c>
      <c r="G112" s="613">
        <f t="shared" si="35"/>
        <v>0</v>
      </c>
      <c r="H112" s="613">
        <f t="shared" si="35"/>
        <v>0</v>
      </c>
      <c r="I112" s="613">
        <f t="shared" si="35"/>
        <v>0</v>
      </c>
      <c r="J112" s="613">
        <f t="shared" si="35"/>
        <v>217.12</v>
      </c>
      <c r="K112" s="613">
        <f t="shared" si="35"/>
        <v>0</v>
      </c>
      <c r="L112" s="613">
        <f t="shared" si="35"/>
        <v>0</v>
      </c>
      <c r="M112" s="613">
        <f t="shared" si="35"/>
        <v>0</v>
      </c>
      <c r="N112" s="613">
        <f t="shared" si="35"/>
        <v>0</v>
      </c>
      <c r="O112" s="613">
        <f t="shared" si="35"/>
        <v>0</v>
      </c>
      <c r="P112" s="613">
        <f t="shared" si="35"/>
        <v>0</v>
      </c>
      <c r="Q112" s="613">
        <f t="shared" si="35"/>
        <v>0</v>
      </c>
      <c r="R112" s="613">
        <f t="shared" si="35"/>
        <v>0</v>
      </c>
      <c r="S112" s="613">
        <f t="shared" si="35"/>
        <v>0</v>
      </c>
      <c r="T112" s="613">
        <f t="shared" si="35"/>
        <v>0</v>
      </c>
      <c r="U112" s="613">
        <f t="shared" si="35"/>
        <v>0</v>
      </c>
      <c r="V112" s="613">
        <f t="shared" si="35"/>
        <v>0</v>
      </c>
      <c r="W112" s="613">
        <f t="shared" si="35"/>
        <v>0</v>
      </c>
      <c r="X112" s="613">
        <f t="shared" si="35"/>
        <v>737.25</v>
      </c>
      <c r="Y112" s="613">
        <f t="shared" si="35"/>
        <v>0</v>
      </c>
      <c r="Z112" s="613">
        <f t="shared" si="35"/>
        <v>2927.76</v>
      </c>
      <c r="AA112" s="613">
        <f t="shared" si="35"/>
        <v>355.43</v>
      </c>
      <c r="AB112" s="613">
        <f t="shared" si="35"/>
        <v>0</v>
      </c>
      <c r="AC112" s="613">
        <f t="shared" si="35"/>
        <v>0</v>
      </c>
      <c r="AD112" s="613">
        <f t="shared" si="35"/>
        <v>0</v>
      </c>
      <c r="AE112" s="613">
        <f t="shared" si="35"/>
        <v>0</v>
      </c>
      <c r="AF112" s="613">
        <f t="shared" si="35"/>
        <v>0</v>
      </c>
      <c r="AG112" s="613">
        <f t="shared" si="35"/>
        <v>0</v>
      </c>
      <c r="AH112" s="613">
        <f t="shared" si="35"/>
        <v>702.98</v>
      </c>
      <c r="AI112" s="613">
        <f t="shared" si="35"/>
        <v>0</v>
      </c>
      <c r="AJ112" s="613">
        <f t="shared" si="35"/>
        <v>0</v>
      </c>
      <c r="AK112" s="613">
        <f>SUM(AK113:AK120)</f>
        <v>0</v>
      </c>
    </row>
    <row r="113" spans="1:37" s="600" customFormat="1" ht="19.5" customHeight="1" x14ac:dyDescent="0.15">
      <c r="A113" s="3106"/>
      <c r="B113" s="1021" t="s">
        <v>793</v>
      </c>
      <c r="C113" s="1019">
        <f>SUM(D113:AK113)</f>
        <v>0</v>
      </c>
      <c r="D113" s="1087">
        <v>0</v>
      </c>
      <c r="E113" s="1087">
        <v>0</v>
      </c>
      <c r="F113" s="1087">
        <v>0</v>
      </c>
      <c r="G113" s="1087">
        <v>0</v>
      </c>
      <c r="H113" s="1087">
        <v>0</v>
      </c>
      <c r="I113" s="1087">
        <v>0</v>
      </c>
      <c r="J113" s="1087">
        <v>0</v>
      </c>
      <c r="K113" s="1076">
        <v>0</v>
      </c>
      <c r="L113" s="1076">
        <v>0</v>
      </c>
      <c r="M113" s="1076">
        <v>0</v>
      </c>
      <c r="N113" s="1076">
        <v>0</v>
      </c>
      <c r="O113" s="1076">
        <v>0</v>
      </c>
      <c r="P113" s="1076">
        <v>0</v>
      </c>
      <c r="Q113" s="1076">
        <v>0</v>
      </c>
      <c r="R113" s="1076">
        <v>0</v>
      </c>
      <c r="S113" s="1076">
        <v>0</v>
      </c>
      <c r="T113" s="1076">
        <v>0</v>
      </c>
      <c r="U113" s="1076">
        <v>0</v>
      </c>
      <c r="V113" s="1076">
        <v>0</v>
      </c>
      <c r="W113" s="1076">
        <v>0</v>
      </c>
      <c r="X113" s="1076">
        <v>0</v>
      </c>
      <c r="Y113" s="1076">
        <v>0</v>
      </c>
      <c r="Z113" s="1076">
        <v>0</v>
      </c>
      <c r="AA113" s="1076">
        <v>0</v>
      </c>
      <c r="AB113" s="1076">
        <v>0</v>
      </c>
      <c r="AC113" s="1076">
        <v>0</v>
      </c>
      <c r="AD113" s="1076">
        <v>0</v>
      </c>
      <c r="AE113" s="1076">
        <v>0</v>
      </c>
      <c r="AF113" s="1076">
        <v>0</v>
      </c>
      <c r="AG113" s="1076">
        <v>0</v>
      </c>
      <c r="AH113" s="1076">
        <v>0</v>
      </c>
      <c r="AI113" s="1076">
        <v>0</v>
      </c>
      <c r="AJ113" s="1076">
        <v>0</v>
      </c>
      <c r="AK113" s="1020"/>
    </row>
    <row r="114" spans="1:37" s="600" customFormat="1" ht="19.5" customHeight="1" x14ac:dyDescent="0.15">
      <c r="A114" s="3106"/>
      <c r="B114" s="1021" t="s">
        <v>792</v>
      </c>
      <c r="C114" s="1019">
        <f t="shared" ref="C114:C120" si="36">SUM(D114:AK114)</f>
        <v>0</v>
      </c>
      <c r="D114" s="1087">
        <v>0</v>
      </c>
      <c r="E114" s="1087">
        <v>0</v>
      </c>
      <c r="F114" s="1087">
        <v>0</v>
      </c>
      <c r="G114" s="1087">
        <v>0</v>
      </c>
      <c r="H114" s="1087">
        <v>0</v>
      </c>
      <c r="I114" s="1087">
        <v>0</v>
      </c>
      <c r="J114" s="1087">
        <v>0</v>
      </c>
      <c r="K114" s="1078">
        <v>0</v>
      </c>
      <c r="L114" s="1078">
        <v>0</v>
      </c>
      <c r="M114" s="1078">
        <v>0</v>
      </c>
      <c r="N114" s="1078">
        <v>0</v>
      </c>
      <c r="O114" s="1078">
        <v>0</v>
      </c>
      <c r="P114" s="1078">
        <v>0</v>
      </c>
      <c r="Q114" s="1078">
        <v>0</v>
      </c>
      <c r="R114" s="1078">
        <v>0</v>
      </c>
      <c r="S114" s="1078">
        <v>0</v>
      </c>
      <c r="T114" s="1078">
        <v>0</v>
      </c>
      <c r="U114" s="1078">
        <v>0</v>
      </c>
      <c r="V114" s="1078">
        <v>0</v>
      </c>
      <c r="W114" s="1078">
        <v>0</v>
      </c>
      <c r="X114" s="1078">
        <v>0</v>
      </c>
      <c r="Y114" s="1078">
        <v>0</v>
      </c>
      <c r="Z114" s="1078">
        <v>0</v>
      </c>
      <c r="AA114" s="1078">
        <v>0</v>
      </c>
      <c r="AB114" s="1078">
        <v>0</v>
      </c>
      <c r="AC114" s="1078">
        <v>0</v>
      </c>
      <c r="AD114" s="1078">
        <v>0</v>
      </c>
      <c r="AE114" s="1078">
        <v>0</v>
      </c>
      <c r="AF114" s="1078">
        <v>0</v>
      </c>
      <c r="AG114" s="1078">
        <v>0</v>
      </c>
      <c r="AH114" s="1078">
        <v>0</v>
      </c>
      <c r="AI114" s="1078">
        <v>0</v>
      </c>
      <c r="AJ114" s="1078">
        <v>0</v>
      </c>
      <c r="AK114" s="1020"/>
    </row>
    <row r="115" spans="1:37" s="104" customFormat="1" ht="19.5" customHeight="1" x14ac:dyDescent="0.15">
      <c r="A115" s="3106"/>
      <c r="B115" s="1015" t="s">
        <v>974</v>
      </c>
      <c r="C115" s="1019">
        <f t="shared" si="36"/>
        <v>1876.47</v>
      </c>
      <c r="D115" s="1087">
        <v>0</v>
      </c>
      <c r="E115" s="1087">
        <v>0</v>
      </c>
      <c r="F115" s="1087">
        <v>0</v>
      </c>
      <c r="G115" s="1087">
        <v>0</v>
      </c>
      <c r="H115" s="1087">
        <v>0</v>
      </c>
      <c r="I115" s="1087">
        <v>0</v>
      </c>
      <c r="J115" s="1087">
        <v>0</v>
      </c>
      <c r="K115" s="1077">
        <v>0</v>
      </c>
      <c r="L115" s="1077">
        <v>0</v>
      </c>
      <c r="M115" s="1077">
        <v>0</v>
      </c>
      <c r="N115" s="1077">
        <v>0</v>
      </c>
      <c r="O115" s="1077">
        <v>0</v>
      </c>
      <c r="P115" s="1077">
        <v>0</v>
      </c>
      <c r="Q115" s="1077">
        <v>0</v>
      </c>
      <c r="R115" s="1077">
        <v>0</v>
      </c>
      <c r="S115" s="1077">
        <v>0</v>
      </c>
      <c r="T115" s="1077">
        <v>0</v>
      </c>
      <c r="U115" s="1077">
        <v>0</v>
      </c>
      <c r="V115" s="1077">
        <v>0</v>
      </c>
      <c r="W115" s="1077">
        <v>0</v>
      </c>
      <c r="X115" s="1077">
        <v>0</v>
      </c>
      <c r="Y115" s="1077">
        <v>0</v>
      </c>
      <c r="Z115" s="1077">
        <v>1876.47</v>
      </c>
      <c r="AA115" s="1077">
        <v>0</v>
      </c>
      <c r="AB115" s="1077">
        <v>0</v>
      </c>
      <c r="AC115" s="1077">
        <v>0</v>
      </c>
      <c r="AD115" s="1077">
        <v>0</v>
      </c>
      <c r="AE115" s="1077">
        <v>0</v>
      </c>
      <c r="AF115" s="1077">
        <v>0</v>
      </c>
      <c r="AG115" s="1077">
        <v>0</v>
      </c>
      <c r="AH115" s="1077">
        <v>0</v>
      </c>
      <c r="AI115" s="1077">
        <v>0</v>
      </c>
      <c r="AJ115" s="1077">
        <v>0</v>
      </c>
      <c r="AK115" s="1020">
        <f>'배수관폐쇄(총괄) (2)'!X103+'배수관폐쇄(총괄) (2)'!Y103</f>
        <v>0</v>
      </c>
    </row>
    <row r="116" spans="1:37" s="104" customFormat="1" ht="19.5" customHeight="1" x14ac:dyDescent="0.15">
      <c r="A116" s="3106"/>
      <c r="B116" s="1015" t="s">
        <v>345</v>
      </c>
      <c r="C116" s="1019">
        <f t="shared" si="36"/>
        <v>3064.0699999999997</v>
      </c>
      <c r="D116" s="1087">
        <v>0</v>
      </c>
      <c r="E116" s="1087">
        <v>0</v>
      </c>
      <c r="F116" s="1087">
        <v>0</v>
      </c>
      <c r="G116" s="1087">
        <v>0</v>
      </c>
      <c r="H116" s="1087">
        <v>0</v>
      </c>
      <c r="I116" s="1087">
        <v>0</v>
      </c>
      <c r="J116" s="1087">
        <v>217.12</v>
      </c>
      <c r="K116" s="1075">
        <v>0</v>
      </c>
      <c r="L116" s="1075">
        <v>0</v>
      </c>
      <c r="M116" s="1075">
        <v>0</v>
      </c>
      <c r="N116" s="1075">
        <v>0</v>
      </c>
      <c r="O116" s="1075">
        <v>0</v>
      </c>
      <c r="P116" s="1075">
        <v>0</v>
      </c>
      <c r="Q116" s="1075">
        <v>0</v>
      </c>
      <c r="R116" s="1075">
        <v>0</v>
      </c>
      <c r="S116" s="1075">
        <v>0</v>
      </c>
      <c r="T116" s="1075">
        <v>0</v>
      </c>
      <c r="U116" s="1075">
        <v>0</v>
      </c>
      <c r="V116" s="1075">
        <v>0</v>
      </c>
      <c r="W116" s="1075">
        <v>0</v>
      </c>
      <c r="X116" s="1075">
        <v>737.25</v>
      </c>
      <c r="Y116" s="1075">
        <v>0</v>
      </c>
      <c r="Z116" s="1075">
        <v>1051.29</v>
      </c>
      <c r="AA116" s="1075">
        <v>355.43</v>
      </c>
      <c r="AB116" s="1075">
        <v>0</v>
      </c>
      <c r="AC116" s="1075">
        <v>0</v>
      </c>
      <c r="AD116" s="1075">
        <v>0</v>
      </c>
      <c r="AE116" s="1075">
        <v>0</v>
      </c>
      <c r="AF116" s="1075">
        <v>0</v>
      </c>
      <c r="AG116" s="1075">
        <v>0</v>
      </c>
      <c r="AH116" s="1075">
        <v>702.98</v>
      </c>
      <c r="AI116" s="1075">
        <v>0</v>
      </c>
      <c r="AJ116" s="1075">
        <v>0</v>
      </c>
      <c r="AK116" s="1020">
        <f>'배수관폐쇄(총괄) (2)'!X104+'배수관폐쇄(총괄) (2)'!Y104</f>
        <v>0</v>
      </c>
    </row>
    <row r="117" spans="1:37" s="104" customFormat="1" ht="19.5" customHeight="1" x14ac:dyDescent="0.15">
      <c r="A117" s="3106"/>
      <c r="B117" s="1017" t="s">
        <v>283</v>
      </c>
      <c r="C117" s="1019">
        <f t="shared" si="36"/>
        <v>0</v>
      </c>
      <c r="D117" s="1087">
        <v>0</v>
      </c>
      <c r="E117" s="1087">
        <v>0</v>
      </c>
      <c r="F117" s="1087">
        <v>0</v>
      </c>
      <c r="G117" s="1087">
        <v>0</v>
      </c>
      <c r="H117" s="1087">
        <v>0</v>
      </c>
      <c r="I117" s="1087">
        <v>0</v>
      </c>
      <c r="J117" s="1087">
        <v>0</v>
      </c>
      <c r="K117" s="1075">
        <v>0</v>
      </c>
      <c r="L117" s="1075">
        <v>0</v>
      </c>
      <c r="M117" s="1075">
        <v>0</v>
      </c>
      <c r="N117" s="1075">
        <v>0</v>
      </c>
      <c r="O117" s="1075">
        <v>0</v>
      </c>
      <c r="P117" s="1075">
        <v>0</v>
      </c>
      <c r="Q117" s="1075">
        <v>0</v>
      </c>
      <c r="R117" s="1075">
        <v>0</v>
      </c>
      <c r="S117" s="1075">
        <v>0</v>
      </c>
      <c r="T117" s="1075">
        <v>0</v>
      </c>
      <c r="U117" s="1075">
        <v>0</v>
      </c>
      <c r="V117" s="1075">
        <v>0</v>
      </c>
      <c r="W117" s="1075">
        <v>0</v>
      </c>
      <c r="X117" s="1075">
        <v>0</v>
      </c>
      <c r="Y117" s="1075">
        <v>0</v>
      </c>
      <c r="Z117" s="1075">
        <v>0</v>
      </c>
      <c r="AA117" s="1075">
        <v>0</v>
      </c>
      <c r="AB117" s="1075">
        <v>0</v>
      </c>
      <c r="AC117" s="1075">
        <v>0</v>
      </c>
      <c r="AD117" s="1075">
        <v>0</v>
      </c>
      <c r="AE117" s="1075">
        <v>0</v>
      </c>
      <c r="AF117" s="1075">
        <v>0</v>
      </c>
      <c r="AG117" s="1075">
        <v>0</v>
      </c>
      <c r="AH117" s="1075">
        <v>0</v>
      </c>
      <c r="AI117" s="1075">
        <v>0</v>
      </c>
      <c r="AJ117" s="1075">
        <v>0</v>
      </c>
      <c r="AK117" s="1020"/>
    </row>
    <row r="118" spans="1:37" s="104" customFormat="1" ht="19.5" customHeight="1" x14ac:dyDescent="0.15">
      <c r="A118" s="3106"/>
      <c r="B118" s="1017" t="s">
        <v>284</v>
      </c>
      <c r="C118" s="1019">
        <f t="shared" si="36"/>
        <v>0</v>
      </c>
      <c r="D118" s="1087">
        <v>0</v>
      </c>
      <c r="E118" s="1087">
        <v>0</v>
      </c>
      <c r="F118" s="1087">
        <v>0</v>
      </c>
      <c r="G118" s="1087">
        <v>0</v>
      </c>
      <c r="H118" s="1087">
        <v>0</v>
      </c>
      <c r="I118" s="1087">
        <v>0</v>
      </c>
      <c r="J118" s="1087">
        <v>0</v>
      </c>
      <c r="K118" s="1075">
        <v>0</v>
      </c>
      <c r="L118" s="1075">
        <v>0</v>
      </c>
      <c r="M118" s="1075">
        <v>0</v>
      </c>
      <c r="N118" s="1075">
        <v>0</v>
      </c>
      <c r="O118" s="1075">
        <v>0</v>
      </c>
      <c r="P118" s="1075">
        <v>0</v>
      </c>
      <c r="Q118" s="1075">
        <v>0</v>
      </c>
      <c r="R118" s="1075">
        <v>0</v>
      </c>
      <c r="S118" s="1075">
        <v>0</v>
      </c>
      <c r="T118" s="1075">
        <v>0</v>
      </c>
      <c r="U118" s="1075">
        <v>0</v>
      </c>
      <c r="V118" s="1075">
        <v>0</v>
      </c>
      <c r="W118" s="1075">
        <v>0</v>
      </c>
      <c r="X118" s="1075">
        <v>0</v>
      </c>
      <c r="Y118" s="1075">
        <v>0</v>
      </c>
      <c r="Z118" s="1075">
        <v>0</v>
      </c>
      <c r="AA118" s="1075">
        <v>0</v>
      </c>
      <c r="AB118" s="1075">
        <v>0</v>
      </c>
      <c r="AC118" s="1075">
        <v>0</v>
      </c>
      <c r="AD118" s="1075">
        <v>0</v>
      </c>
      <c r="AE118" s="1075">
        <v>0</v>
      </c>
      <c r="AF118" s="1075">
        <v>0</v>
      </c>
      <c r="AG118" s="1075">
        <v>0</v>
      </c>
      <c r="AH118" s="1075">
        <v>0</v>
      </c>
      <c r="AI118" s="1075">
        <v>0</v>
      </c>
      <c r="AJ118" s="1075">
        <v>0</v>
      </c>
      <c r="AK118" s="1020"/>
    </row>
    <row r="119" spans="1:37" s="104" customFormat="1" ht="19.5" customHeight="1" x14ac:dyDescent="0.15">
      <c r="A119" s="3106"/>
      <c r="B119" s="1015" t="s">
        <v>847</v>
      </c>
      <c r="C119" s="1019">
        <f t="shared" si="36"/>
        <v>0</v>
      </c>
      <c r="D119" s="1087">
        <v>0</v>
      </c>
      <c r="E119" s="1087">
        <v>0</v>
      </c>
      <c r="F119" s="1087">
        <v>0</v>
      </c>
      <c r="G119" s="1087">
        <v>0</v>
      </c>
      <c r="H119" s="1087">
        <v>0</v>
      </c>
      <c r="I119" s="1087">
        <v>0</v>
      </c>
      <c r="J119" s="1087">
        <v>0</v>
      </c>
      <c r="K119" s="1075">
        <v>0</v>
      </c>
      <c r="L119" s="1075">
        <v>0</v>
      </c>
      <c r="M119" s="1075">
        <v>0</v>
      </c>
      <c r="N119" s="1075">
        <v>0</v>
      </c>
      <c r="O119" s="1075">
        <v>0</v>
      </c>
      <c r="P119" s="1075">
        <v>0</v>
      </c>
      <c r="Q119" s="1075">
        <v>0</v>
      </c>
      <c r="R119" s="1075">
        <v>0</v>
      </c>
      <c r="S119" s="1075">
        <v>0</v>
      </c>
      <c r="T119" s="1075">
        <v>0</v>
      </c>
      <c r="U119" s="1075">
        <v>0</v>
      </c>
      <c r="V119" s="1075">
        <v>0</v>
      </c>
      <c r="W119" s="1075">
        <v>0</v>
      </c>
      <c r="X119" s="1075">
        <v>0</v>
      </c>
      <c r="Y119" s="1075">
        <v>0</v>
      </c>
      <c r="Z119" s="1075">
        <v>0</v>
      </c>
      <c r="AA119" s="1075">
        <v>0</v>
      </c>
      <c r="AB119" s="1075">
        <v>0</v>
      </c>
      <c r="AC119" s="1075">
        <v>0</v>
      </c>
      <c r="AD119" s="1075">
        <v>0</v>
      </c>
      <c r="AE119" s="1075">
        <v>0</v>
      </c>
      <c r="AF119" s="1075">
        <v>0</v>
      </c>
      <c r="AG119" s="1075">
        <v>0</v>
      </c>
      <c r="AH119" s="1075">
        <v>0</v>
      </c>
      <c r="AI119" s="1075">
        <v>0</v>
      </c>
      <c r="AJ119" s="1075">
        <v>0</v>
      </c>
      <c r="AK119" s="1020">
        <f>'배수관폐쇄(총괄) (2)'!X105+'배수관폐쇄(총괄) (2)'!Y105</f>
        <v>0</v>
      </c>
    </row>
    <row r="120" spans="1:37" s="104" customFormat="1" ht="19.5" customHeight="1" x14ac:dyDescent="0.15">
      <c r="A120" s="3106"/>
      <c r="B120" s="1018" t="s">
        <v>1084</v>
      </c>
      <c r="C120" s="1019">
        <f t="shared" si="36"/>
        <v>0</v>
      </c>
      <c r="D120" s="1087">
        <v>0</v>
      </c>
      <c r="E120" s="1087">
        <v>0</v>
      </c>
      <c r="F120" s="1087">
        <v>0</v>
      </c>
      <c r="G120" s="1087">
        <v>0</v>
      </c>
      <c r="H120" s="1087">
        <v>0</v>
      </c>
      <c r="I120" s="1087">
        <v>0</v>
      </c>
      <c r="J120" s="1087">
        <v>0</v>
      </c>
      <c r="K120" s="1075">
        <v>0</v>
      </c>
      <c r="L120" s="1075">
        <v>0</v>
      </c>
      <c r="M120" s="1075">
        <v>0</v>
      </c>
      <c r="N120" s="1075">
        <v>0</v>
      </c>
      <c r="O120" s="1075">
        <v>0</v>
      </c>
      <c r="P120" s="1075">
        <v>0</v>
      </c>
      <c r="Q120" s="1075">
        <v>0</v>
      </c>
      <c r="R120" s="1075">
        <v>0</v>
      </c>
      <c r="S120" s="1075">
        <v>0</v>
      </c>
      <c r="T120" s="1075">
        <v>0</v>
      </c>
      <c r="U120" s="1075">
        <v>0</v>
      </c>
      <c r="V120" s="1075">
        <v>0</v>
      </c>
      <c r="W120" s="1075">
        <v>0</v>
      </c>
      <c r="X120" s="1075">
        <v>0</v>
      </c>
      <c r="Y120" s="1075">
        <v>0</v>
      </c>
      <c r="Z120" s="1075">
        <v>0</v>
      </c>
      <c r="AA120" s="1075">
        <v>0</v>
      </c>
      <c r="AB120" s="1075">
        <v>0</v>
      </c>
      <c r="AC120" s="1075">
        <v>0</v>
      </c>
      <c r="AD120" s="1075">
        <v>0</v>
      </c>
      <c r="AE120" s="1075">
        <v>0</v>
      </c>
      <c r="AF120" s="1075">
        <v>0</v>
      </c>
      <c r="AG120" s="1075">
        <v>0</v>
      </c>
      <c r="AH120" s="1075">
        <v>0</v>
      </c>
      <c r="AI120" s="1075">
        <v>0</v>
      </c>
      <c r="AJ120" s="1075">
        <v>0</v>
      </c>
      <c r="AK120" s="1020"/>
    </row>
    <row r="121" spans="1:37" s="104" customFormat="1" ht="19.5" customHeight="1" x14ac:dyDescent="0.15">
      <c r="A121" s="3106">
        <v>800</v>
      </c>
      <c r="B121" s="854" t="s">
        <v>46</v>
      </c>
      <c r="C121" s="613">
        <f>SUM(D121:AK121)</f>
        <v>937.37999999999988</v>
      </c>
      <c r="D121" s="613">
        <f>SUM(D122:D129)</f>
        <v>937.37999999999988</v>
      </c>
      <c r="E121" s="613">
        <f t="shared" ref="E121:AJ121" si="37">SUM(E122:E129)</f>
        <v>0</v>
      </c>
      <c r="F121" s="613">
        <f t="shared" si="37"/>
        <v>0</v>
      </c>
      <c r="G121" s="613">
        <f t="shared" si="37"/>
        <v>0</v>
      </c>
      <c r="H121" s="613">
        <f t="shared" si="37"/>
        <v>0</v>
      </c>
      <c r="I121" s="613">
        <f t="shared" si="37"/>
        <v>0</v>
      </c>
      <c r="J121" s="613">
        <f t="shared" si="37"/>
        <v>0</v>
      </c>
      <c r="K121" s="613">
        <f t="shared" si="37"/>
        <v>0</v>
      </c>
      <c r="L121" s="613">
        <f t="shared" si="37"/>
        <v>0</v>
      </c>
      <c r="M121" s="613">
        <f t="shared" si="37"/>
        <v>0</v>
      </c>
      <c r="N121" s="613">
        <f t="shared" si="37"/>
        <v>0</v>
      </c>
      <c r="O121" s="613">
        <f t="shared" si="37"/>
        <v>0</v>
      </c>
      <c r="P121" s="613">
        <f t="shared" si="37"/>
        <v>0</v>
      </c>
      <c r="Q121" s="613">
        <f t="shared" si="37"/>
        <v>0</v>
      </c>
      <c r="R121" s="613">
        <f t="shared" si="37"/>
        <v>0</v>
      </c>
      <c r="S121" s="613">
        <f t="shared" si="37"/>
        <v>0</v>
      </c>
      <c r="T121" s="613">
        <f t="shared" si="37"/>
        <v>0</v>
      </c>
      <c r="U121" s="613">
        <f t="shared" si="37"/>
        <v>0</v>
      </c>
      <c r="V121" s="613">
        <f t="shared" si="37"/>
        <v>0</v>
      </c>
      <c r="W121" s="613">
        <f t="shared" si="37"/>
        <v>0</v>
      </c>
      <c r="X121" s="613">
        <f t="shared" si="37"/>
        <v>0</v>
      </c>
      <c r="Y121" s="613">
        <f t="shared" si="37"/>
        <v>0</v>
      </c>
      <c r="Z121" s="613">
        <f t="shared" si="37"/>
        <v>0</v>
      </c>
      <c r="AA121" s="613">
        <f t="shared" si="37"/>
        <v>0</v>
      </c>
      <c r="AB121" s="613">
        <f t="shared" si="37"/>
        <v>0</v>
      </c>
      <c r="AC121" s="613">
        <f t="shared" si="37"/>
        <v>0</v>
      </c>
      <c r="AD121" s="613">
        <f t="shared" si="37"/>
        <v>0</v>
      </c>
      <c r="AE121" s="613">
        <f t="shared" si="37"/>
        <v>0</v>
      </c>
      <c r="AF121" s="613">
        <f t="shared" si="37"/>
        <v>0</v>
      </c>
      <c r="AG121" s="613">
        <f t="shared" si="37"/>
        <v>0</v>
      </c>
      <c r="AH121" s="613">
        <f t="shared" si="37"/>
        <v>0</v>
      </c>
      <c r="AI121" s="613">
        <f t="shared" si="37"/>
        <v>0</v>
      </c>
      <c r="AJ121" s="613">
        <f t="shared" si="37"/>
        <v>0</v>
      </c>
      <c r="AK121" s="613">
        <f>SUM(AK122:AK129)</f>
        <v>0</v>
      </c>
    </row>
    <row r="122" spans="1:37" s="600" customFormat="1" ht="19.5" customHeight="1" x14ac:dyDescent="0.15">
      <c r="A122" s="3106"/>
      <c r="B122" s="1021" t="s">
        <v>793</v>
      </c>
      <c r="C122" s="1019">
        <f>SUM(D122:AK122)</f>
        <v>0</v>
      </c>
      <c r="D122" s="1087">
        <v>0</v>
      </c>
      <c r="E122" s="1087">
        <v>0</v>
      </c>
      <c r="F122" s="1087">
        <v>0</v>
      </c>
      <c r="G122" s="1087">
        <v>0</v>
      </c>
      <c r="H122" s="1087">
        <v>0</v>
      </c>
      <c r="I122" s="1087">
        <v>0</v>
      </c>
      <c r="J122" s="1087">
        <v>0</v>
      </c>
      <c r="K122" s="1080">
        <v>0</v>
      </c>
      <c r="L122" s="1080">
        <v>0</v>
      </c>
      <c r="M122" s="1080">
        <v>0</v>
      </c>
      <c r="N122" s="1080">
        <v>0</v>
      </c>
      <c r="O122" s="1080">
        <v>0</v>
      </c>
      <c r="P122" s="1080">
        <v>0</v>
      </c>
      <c r="Q122" s="1080">
        <v>0</v>
      </c>
      <c r="R122" s="1080">
        <v>0</v>
      </c>
      <c r="S122" s="1080">
        <v>0</v>
      </c>
      <c r="T122" s="1080">
        <v>0</v>
      </c>
      <c r="U122" s="1080">
        <v>0</v>
      </c>
      <c r="V122" s="1080">
        <v>0</v>
      </c>
      <c r="W122" s="1080">
        <v>0</v>
      </c>
      <c r="X122" s="1080">
        <v>0</v>
      </c>
      <c r="Y122" s="1080">
        <v>0</v>
      </c>
      <c r="Z122" s="1080">
        <v>0</v>
      </c>
      <c r="AA122" s="1080">
        <v>0</v>
      </c>
      <c r="AB122" s="1080">
        <v>0</v>
      </c>
      <c r="AC122" s="1080">
        <v>0</v>
      </c>
      <c r="AD122" s="1080">
        <v>0</v>
      </c>
      <c r="AE122" s="1080">
        <v>0</v>
      </c>
      <c r="AF122" s="1080">
        <v>0</v>
      </c>
      <c r="AG122" s="1080">
        <v>0</v>
      </c>
      <c r="AH122" s="1080">
        <v>0</v>
      </c>
      <c r="AI122" s="1080">
        <v>0</v>
      </c>
      <c r="AJ122" s="1080">
        <v>0</v>
      </c>
      <c r="AK122" s="1020"/>
    </row>
    <row r="123" spans="1:37" s="600" customFormat="1" ht="19.5" customHeight="1" x14ac:dyDescent="0.15">
      <c r="A123" s="3106"/>
      <c r="B123" s="1021" t="s">
        <v>792</v>
      </c>
      <c r="C123" s="1019">
        <f t="shared" ref="C123:C129" si="38">SUM(D123:AK123)</f>
        <v>0</v>
      </c>
      <c r="D123" s="1087">
        <v>0</v>
      </c>
      <c r="E123" s="1087">
        <v>0</v>
      </c>
      <c r="F123" s="1087">
        <v>0</v>
      </c>
      <c r="G123" s="1087">
        <v>0</v>
      </c>
      <c r="H123" s="1087">
        <v>0</v>
      </c>
      <c r="I123" s="1087">
        <v>0</v>
      </c>
      <c r="J123" s="1087">
        <v>0</v>
      </c>
      <c r="K123" s="1082">
        <v>0</v>
      </c>
      <c r="L123" s="1082">
        <v>0</v>
      </c>
      <c r="M123" s="1082">
        <v>0</v>
      </c>
      <c r="N123" s="1082">
        <v>0</v>
      </c>
      <c r="O123" s="1082">
        <v>0</v>
      </c>
      <c r="P123" s="1082">
        <v>0</v>
      </c>
      <c r="Q123" s="1082">
        <v>0</v>
      </c>
      <c r="R123" s="1082">
        <v>0</v>
      </c>
      <c r="S123" s="1082">
        <v>0</v>
      </c>
      <c r="T123" s="1082">
        <v>0</v>
      </c>
      <c r="U123" s="1082">
        <v>0</v>
      </c>
      <c r="V123" s="1082">
        <v>0</v>
      </c>
      <c r="W123" s="1082">
        <v>0</v>
      </c>
      <c r="X123" s="1082">
        <v>0</v>
      </c>
      <c r="Y123" s="1082">
        <v>0</v>
      </c>
      <c r="Z123" s="1082">
        <v>0</v>
      </c>
      <c r="AA123" s="1082">
        <v>0</v>
      </c>
      <c r="AB123" s="1082">
        <v>0</v>
      </c>
      <c r="AC123" s="1082">
        <v>0</v>
      </c>
      <c r="AD123" s="1082">
        <v>0</v>
      </c>
      <c r="AE123" s="1082">
        <v>0</v>
      </c>
      <c r="AF123" s="1082">
        <v>0</v>
      </c>
      <c r="AG123" s="1082">
        <v>0</v>
      </c>
      <c r="AH123" s="1082">
        <v>0</v>
      </c>
      <c r="AI123" s="1082">
        <v>0</v>
      </c>
      <c r="AJ123" s="1082">
        <v>0</v>
      </c>
      <c r="AK123" s="1020"/>
    </row>
    <row r="124" spans="1:37" s="104" customFormat="1" ht="19.5" customHeight="1" x14ac:dyDescent="0.15">
      <c r="A124" s="3106"/>
      <c r="B124" s="1015" t="s">
        <v>974</v>
      </c>
      <c r="C124" s="1019">
        <f t="shared" si="38"/>
        <v>0</v>
      </c>
      <c r="D124" s="1087">
        <v>0</v>
      </c>
      <c r="E124" s="1087">
        <v>0</v>
      </c>
      <c r="F124" s="1087">
        <v>0</v>
      </c>
      <c r="G124" s="1087">
        <v>0</v>
      </c>
      <c r="H124" s="1087">
        <v>0</v>
      </c>
      <c r="I124" s="1087">
        <v>0</v>
      </c>
      <c r="J124" s="1087">
        <v>0</v>
      </c>
      <c r="K124" s="1081">
        <v>0</v>
      </c>
      <c r="L124" s="1081">
        <v>0</v>
      </c>
      <c r="M124" s="1081">
        <v>0</v>
      </c>
      <c r="N124" s="1081">
        <v>0</v>
      </c>
      <c r="O124" s="1081">
        <v>0</v>
      </c>
      <c r="P124" s="1081">
        <v>0</v>
      </c>
      <c r="Q124" s="1081">
        <v>0</v>
      </c>
      <c r="R124" s="1081">
        <v>0</v>
      </c>
      <c r="S124" s="1081">
        <v>0</v>
      </c>
      <c r="T124" s="1081">
        <v>0</v>
      </c>
      <c r="U124" s="1081">
        <v>0</v>
      </c>
      <c r="V124" s="1081">
        <v>0</v>
      </c>
      <c r="W124" s="1081">
        <v>0</v>
      </c>
      <c r="X124" s="1081">
        <v>0</v>
      </c>
      <c r="Y124" s="1081">
        <v>0</v>
      </c>
      <c r="Z124" s="1081">
        <v>0</v>
      </c>
      <c r="AA124" s="1081">
        <v>0</v>
      </c>
      <c r="AB124" s="1081">
        <v>0</v>
      </c>
      <c r="AC124" s="1081">
        <v>0</v>
      </c>
      <c r="AD124" s="1081">
        <v>0</v>
      </c>
      <c r="AE124" s="1081">
        <v>0</v>
      </c>
      <c r="AF124" s="1081">
        <v>0</v>
      </c>
      <c r="AG124" s="1081">
        <v>0</v>
      </c>
      <c r="AH124" s="1081">
        <v>0</v>
      </c>
      <c r="AI124" s="1081">
        <v>0</v>
      </c>
      <c r="AJ124" s="1081">
        <v>0</v>
      </c>
      <c r="AK124" s="1020">
        <f>'배수관폐쇄(총괄) (2)'!X107+'배수관폐쇄(총괄) (2)'!Y107</f>
        <v>0</v>
      </c>
    </row>
    <row r="125" spans="1:37" s="104" customFormat="1" ht="19.5" customHeight="1" x14ac:dyDescent="0.15">
      <c r="A125" s="3106"/>
      <c r="B125" s="1015" t="s">
        <v>345</v>
      </c>
      <c r="C125" s="1019">
        <f t="shared" si="38"/>
        <v>937.37999999999988</v>
      </c>
      <c r="D125" s="1087">
        <v>937.37999999999988</v>
      </c>
      <c r="E125" s="1087">
        <v>0</v>
      </c>
      <c r="F125" s="1087">
        <v>0</v>
      </c>
      <c r="G125" s="1087">
        <v>0</v>
      </c>
      <c r="H125" s="1087">
        <v>0</v>
      </c>
      <c r="I125" s="1087">
        <v>0</v>
      </c>
      <c r="J125" s="1087">
        <v>0</v>
      </c>
      <c r="K125" s="1079">
        <v>0</v>
      </c>
      <c r="L125" s="1079">
        <v>0</v>
      </c>
      <c r="M125" s="1079">
        <v>0</v>
      </c>
      <c r="N125" s="1079">
        <v>0</v>
      </c>
      <c r="O125" s="1079">
        <v>0</v>
      </c>
      <c r="P125" s="1079">
        <v>0</v>
      </c>
      <c r="Q125" s="1079">
        <v>0</v>
      </c>
      <c r="R125" s="1079">
        <v>0</v>
      </c>
      <c r="S125" s="1079">
        <v>0</v>
      </c>
      <c r="T125" s="1079">
        <v>0</v>
      </c>
      <c r="U125" s="1079">
        <v>0</v>
      </c>
      <c r="V125" s="1079">
        <v>0</v>
      </c>
      <c r="W125" s="1079">
        <v>0</v>
      </c>
      <c r="X125" s="1079">
        <v>0</v>
      </c>
      <c r="Y125" s="1079">
        <v>0</v>
      </c>
      <c r="Z125" s="1079">
        <v>0</v>
      </c>
      <c r="AA125" s="1079">
        <v>0</v>
      </c>
      <c r="AB125" s="1079">
        <v>0</v>
      </c>
      <c r="AC125" s="1079">
        <v>0</v>
      </c>
      <c r="AD125" s="1079">
        <v>0</v>
      </c>
      <c r="AE125" s="1079">
        <v>0</v>
      </c>
      <c r="AF125" s="1079">
        <v>0</v>
      </c>
      <c r="AG125" s="1079">
        <v>0</v>
      </c>
      <c r="AH125" s="1079">
        <v>0</v>
      </c>
      <c r="AI125" s="1079">
        <v>0</v>
      </c>
      <c r="AJ125" s="1079">
        <v>0</v>
      </c>
      <c r="AK125" s="1020">
        <f>'배수관폐쇄(총괄) (2)'!X108+'배수관폐쇄(총괄) (2)'!Y108</f>
        <v>0</v>
      </c>
    </row>
    <row r="126" spans="1:37" s="104" customFormat="1" ht="19.5" customHeight="1" x14ac:dyDescent="0.15">
      <c r="A126" s="3106"/>
      <c r="B126" s="1017" t="s">
        <v>283</v>
      </c>
      <c r="C126" s="1019">
        <f t="shared" si="38"/>
        <v>0</v>
      </c>
      <c r="D126" s="1087">
        <v>0</v>
      </c>
      <c r="E126" s="1087">
        <v>0</v>
      </c>
      <c r="F126" s="1087">
        <v>0</v>
      </c>
      <c r="G126" s="1087">
        <v>0</v>
      </c>
      <c r="H126" s="1087">
        <v>0</v>
      </c>
      <c r="I126" s="1087">
        <v>0</v>
      </c>
      <c r="J126" s="1087">
        <v>0</v>
      </c>
      <c r="K126" s="1079">
        <v>0</v>
      </c>
      <c r="L126" s="1079">
        <v>0</v>
      </c>
      <c r="M126" s="1079">
        <v>0</v>
      </c>
      <c r="N126" s="1079">
        <v>0</v>
      </c>
      <c r="O126" s="1079">
        <v>0</v>
      </c>
      <c r="P126" s="1079">
        <v>0</v>
      </c>
      <c r="Q126" s="1079">
        <v>0</v>
      </c>
      <c r="R126" s="1079">
        <v>0</v>
      </c>
      <c r="S126" s="1079">
        <v>0</v>
      </c>
      <c r="T126" s="1079">
        <v>0</v>
      </c>
      <c r="U126" s="1079">
        <v>0</v>
      </c>
      <c r="V126" s="1079">
        <v>0</v>
      </c>
      <c r="W126" s="1079">
        <v>0</v>
      </c>
      <c r="X126" s="1079">
        <v>0</v>
      </c>
      <c r="Y126" s="1079">
        <v>0</v>
      </c>
      <c r="Z126" s="1079">
        <v>0</v>
      </c>
      <c r="AA126" s="1079">
        <v>0</v>
      </c>
      <c r="AB126" s="1079">
        <v>0</v>
      </c>
      <c r="AC126" s="1079">
        <v>0</v>
      </c>
      <c r="AD126" s="1079">
        <v>0</v>
      </c>
      <c r="AE126" s="1079">
        <v>0</v>
      </c>
      <c r="AF126" s="1079">
        <v>0</v>
      </c>
      <c r="AG126" s="1079">
        <v>0</v>
      </c>
      <c r="AH126" s="1079">
        <v>0</v>
      </c>
      <c r="AI126" s="1079">
        <v>0</v>
      </c>
      <c r="AJ126" s="1079">
        <v>0</v>
      </c>
      <c r="AK126" s="1020"/>
    </row>
    <row r="127" spans="1:37" s="104" customFormat="1" ht="19.5" customHeight="1" x14ac:dyDescent="0.15">
      <c r="A127" s="3106"/>
      <c r="B127" s="1017" t="s">
        <v>284</v>
      </c>
      <c r="C127" s="1019">
        <f t="shared" si="38"/>
        <v>0</v>
      </c>
      <c r="D127" s="1087">
        <v>0</v>
      </c>
      <c r="E127" s="1087">
        <v>0</v>
      </c>
      <c r="F127" s="1087">
        <v>0</v>
      </c>
      <c r="G127" s="1087">
        <v>0</v>
      </c>
      <c r="H127" s="1087">
        <v>0</v>
      </c>
      <c r="I127" s="1087">
        <v>0</v>
      </c>
      <c r="J127" s="1087">
        <v>0</v>
      </c>
      <c r="K127" s="1079">
        <v>0</v>
      </c>
      <c r="L127" s="1079">
        <v>0</v>
      </c>
      <c r="M127" s="1079">
        <v>0</v>
      </c>
      <c r="N127" s="1079">
        <v>0</v>
      </c>
      <c r="O127" s="1079">
        <v>0</v>
      </c>
      <c r="P127" s="1079">
        <v>0</v>
      </c>
      <c r="Q127" s="1079">
        <v>0</v>
      </c>
      <c r="R127" s="1079">
        <v>0</v>
      </c>
      <c r="S127" s="1079">
        <v>0</v>
      </c>
      <c r="T127" s="1079">
        <v>0</v>
      </c>
      <c r="U127" s="1079">
        <v>0</v>
      </c>
      <c r="V127" s="1079">
        <v>0</v>
      </c>
      <c r="W127" s="1079">
        <v>0</v>
      </c>
      <c r="X127" s="1079">
        <v>0</v>
      </c>
      <c r="Y127" s="1079">
        <v>0</v>
      </c>
      <c r="Z127" s="1079">
        <v>0</v>
      </c>
      <c r="AA127" s="1079">
        <v>0</v>
      </c>
      <c r="AB127" s="1079">
        <v>0</v>
      </c>
      <c r="AC127" s="1079">
        <v>0</v>
      </c>
      <c r="AD127" s="1079">
        <v>0</v>
      </c>
      <c r="AE127" s="1079">
        <v>0</v>
      </c>
      <c r="AF127" s="1079">
        <v>0</v>
      </c>
      <c r="AG127" s="1079">
        <v>0</v>
      </c>
      <c r="AH127" s="1079">
        <v>0</v>
      </c>
      <c r="AI127" s="1079">
        <v>0</v>
      </c>
      <c r="AJ127" s="1079">
        <v>0</v>
      </c>
      <c r="AK127" s="1020"/>
    </row>
    <row r="128" spans="1:37" s="104" customFormat="1" ht="19.5" customHeight="1" x14ac:dyDescent="0.15">
      <c r="A128" s="3106"/>
      <c r="B128" s="1015" t="s">
        <v>847</v>
      </c>
      <c r="C128" s="1019">
        <f t="shared" si="38"/>
        <v>0</v>
      </c>
      <c r="D128" s="1087">
        <v>0</v>
      </c>
      <c r="E128" s="1087">
        <v>0</v>
      </c>
      <c r="F128" s="1087">
        <v>0</v>
      </c>
      <c r="G128" s="1087">
        <v>0</v>
      </c>
      <c r="H128" s="1087">
        <v>0</v>
      </c>
      <c r="I128" s="1087">
        <v>0</v>
      </c>
      <c r="J128" s="1087">
        <v>0</v>
      </c>
      <c r="K128" s="1079">
        <v>0</v>
      </c>
      <c r="L128" s="1079">
        <v>0</v>
      </c>
      <c r="M128" s="1079">
        <v>0</v>
      </c>
      <c r="N128" s="1079">
        <v>0</v>
      </c>
      <c r="O128" s="1079">
        <v>0</v>
      </c>
      <c r="P128" s="1079">
        <v>0</v>
      </c>
      <c r="Q128" s="1079">
        <v>0</v>
      </c>
      <c r="R128" s="1079">
        <v>0</v>
      </c>
      <c r="S128" s="1079">
        <v>0</v>
      </c>
      <c r="T128" s="1079">
        <v>0</v>
      </c>
      <c r="U128" s="1079">
        <v>0</v>
      </c>
      <c r="V128" s="1079">
        <v>0</v>
      </c>
      <c r="W128" s="1079">
        <v>0</v>
      </c>
      <c r="X128" s="1079">
        <v>0</v>
      </c>
      <c r="Y128" s="1079">
        <v>0</v>
      </c>
      <c r="Z128" s="1079">
        <v>0</v>
      </c>
      <c r="AA128" s="1079">
        <v>0</v>
      </c>
      <c r="AB128" s="1079">
        <v>0</v>
      </c>
      <c r="AC128" s="1079">
        <v>0</v>
      </c>
      <c r="AD128" s="1079">
        <v>0</v>
      </c>
      <c r="AE128" s="1079">
        <v>0</v>
      </c>
      <c r="AF128" s="1079">
        <v>0</v>
      </c>
      <c r="AG128" s="1079">
        <v>0</v>
      </c>
      <c r="AH128" s="1079">
        <v>0</v>
      </c>
      <c r="AI128" s="1079">
        <v>0</v>
      </c>
      <c r="AJ128" s="1079">
        <v>0</v>
      </c>
      <c r="AK128" s="1020">
        <f>'배수관폐쇄(총괄) (2)'!X109+'배수관폐쇄(총괄) (2)'!Y109</f>
        <v>0</v>
      </c>
    </row>
    <row r="129" spans="1:37" s="104" customFormat="1" ht="19.5" customHeight="1" x14ac:dyDescent="0.15">
      <c r="A129" s="3106"/>
      <c r="B129" s="1018" t="s">
        <v>1084</v>
      </c>
      <c r="C129" s="1019">
        <f t="shared" si="38"/>
        <v>0</v>
      </c>
      <c r="D129" s="1087">
        <v>0</v>
      </c>
      <c r="E129" s="1087">
        <v>0</v>
      </c>
      <c r="F129" s="1087">
        <v>0</v>
      </c>
      <c r="G129" s="1087">
        <v>0</v>
      </c>
      <c r="H129" s="1087">
        <v>0</v>
      </c>
      <c r="I129" s="1087">
        <v>0</v>
      </c>
      <c r="J129" s="1087">
        <v>0</v>
      </c>
      <c r="K129" s="1079">
        <v>0</v>
      </c>
      <c r="L129" s="1079">
        <v>0</v>
      </c>
      <c r="M129" s="1079">
        <v>0</v>
      </c>
      <c r="N129" s="1079">
        <v>0</v>
      </c>
      <c r="O129" s="1079">
        <v>0</v>
      </c>
      <c r="P129" s="1079">
        <v>0</v>
      </c>
      <c r="Q129" s="1079">
        <v>0</v>
      </c>
      <c r="R129" s="1079">
        <v>0</v>
      </c>
      <c r="S129" s="1079">
        <v>0</v>
      </c>
      <c r="T129" s="1079">
        <v>0</v>
      </c>
      <c r="U129" s="1079">
        <v>0</v>
      </c>
      <c r="V129" s="1079">
        <v>0</v>
      </c>
      <c r="W129" s="1079">
        <v>0</v>
      </c>
      <c r="X129" s="1079">
        <v>0</v>
      </c>
      <c r="Y129" s="1079">
        <v>0</v>
      </c>
      <c r="Z129" s="1079">
        <v>0</v>
      </c>
      <c r="AA129" s="1079">
        <v>0</v>
      </c>
      <c r="AB129" s="1079">
        <v>0</v>
      </c>
      <c r="AC129" s="1079">
        <v>0</v>
      </c>
      <c r="AD129" s="1079">
        <v>0</v>
      </c>
      <c r="AE129" s="1079">
        <v>0</v>
      </c>
      <c r="AF129" s="1079">
        <v>0</v>
      </c>
      <c r="AG129" s="1079">
        <v>0</v>
      </c>
      <c r="AH129" s="1079">
        <v>0</v>
      </c>
      <c r="AI129" s="1079">
        <v>0</v>
      </c>
      <c r="AJ129" s="1079">
        <v>0</v>
      </c>
      <c r="AK129" s="1020"/>
    </row>
    <row r="130" spans="1:37" s="104" customFormat="1" ht="19.5" customHeight="1" x14ac:dyDescent="0.15">
      <c r="A130" s="3106">
        <v>900</v>
      </c>
      <c r="B130" s="854" t="s">
        <v>46</v>
      </c>
      <c r="C130" s="613">
        <f>SUM(D130:AK130)</f>
        <v>3909.76</v>
      </c>
      <c r="D130" s="613">
        <f>SUM(D131:D138)</f>
        <v>0</v>
      </c>
      <c r="E130" s="613">
        <f t="shared" ref="E130:AJ130" si="39">SUM(E131:E138)</f>
        <v>0</v>
      </c>
      <c r="F130" s="613">
        <f t="shared" si="39"/>
        <v>0</v>
      </c>
      <c r="G130" s="613">
        <f t="shared" si="39"/>
        <v>0</v>
      </c>
      <c r="H130" s="613">
        <f t="shared" si="39"/>
        <v>0</v>
      </c>
      <c r="I130" s="613">
        <f t="shared" si="39"/>
        <v>1118.17</v>
      </c>
      <c r="J130" s="613">
        <f t="shared" si="39"/>
        <v>2631.79</v>
      </c>
      <c r="K130" s="613">
        <f t="shared" si="39"/>
        <v>0</v>
      </c>
      <c r="L130" s="613">
        <f t="shared" si="39"/>
        <v>0</v>
      </c>
      <c r="M130" s="613">
        <f t="shared" si="39"/>
        <v>0</v>
      </c>
      <c r="N130" s="613">
        <f t="shared" si="39"/>
        <v>0</v>
      </c>
      <c r="O130" s="613">
        <f t="shared" si="39"/>
        <v>0</v>
      </c>
      <c r="P130" s="613">
        <f t="shared" si="39"/>
        <v>0</v>
      </c>
      <c r="Q130" s="613">
        <f t="shared" si="39"/>
        <v>0</v>
      </c>
      <c r="R130" s="613">
        <f t="shared" si="39"/>
        <v>0</v>
      </c>
      <c r="S130" s="613">
        <f t="shared" si="39"/>
        <v>0</v>
      </c>
      <c r="T130" s="613">
        <f t="shared" si="39"/>
        <v>0</v>
      </c>
      <c r="U130" s="613">
        <f t="shared" si="39"/>
        <v>0</v>
      </c>
      <c r="V130" s="613">
        <f t="shared" si="39"/>
        <v>0</v>
      </c>
      <c r="W130" s="613">
        <f t="shared" si="39"/>
        <v>0</v>
      </c>
      <c r="X130" s="613">
        <f t="shared" si="39"/>
        <v>0</v>
      </c>
      <c r="Y130" s="613">
        <f t="shared" si="39"/>
        <v>0</v>
      </c>
      <c r="Z130" s="613">
        <f t="shared" si="39"/>
        <v>0</v>
      </c>
      <c r="AA130" s="613">
        <f t="shared" si="39"/>
        <v>0</v>
      </c>
      <c r="AB130" s="613">
        <f t="shared" si="39"/>
        <v>0</v>
      </c>
      <c r="AC130" s="613">
        <f t="shared" si="39"/>
        <v>0</v>
      </c>
      <c r="AD130" s="613">
        <f t="shared" si="39"/>
        <v>0</v>
      </c>
      <c r="AE130" s="613">
        <f t="shared" si="39"/>
        <v>0</v>
      </c>
      <c r="AF130" s="613">
        <f t="shared" si="39"/>
        <v>0</v>
      </c>
      <c r="AG130" s="613">
        <f t="shared" si="39"/>
        <v>0</v>
      </c>
      <c r="AH130" s="613">
        <f t="shared" si="39"/>
        <v>0</v>
      </c>
      <c r="AI130" s="613">
        <f t="shared" si="39"/>
        <v>0</v>
      </c>
      <c r="AJ130" s="613">
        <f t="shared" si="39"/>
        <v>0</v>
      </c>
      <c r="AK130" s="613">
        <f>SUM(AK131:AK138)</f>
        <v>159.80000000000001</v>
      </c>
    </row>
    <row r="131" spans="1:37" s="600" customFormat="1" ht="19.5" customHeight="1" x14ac:dyDescent="0.15">
      <c r="A131" s="3106"/>
      <c r="B131" s="1021" t="s">
        <v>793</v>
      </c>
      <c r="C131" s="1019">
        <f>SUM(D131:AK131)</f>
        <v>0</v>
      </c>
      <c r="D131" s="1087">
        <v>0</v>
      </c>
      <c r="E131" s="1087">
        <v>0</v>
      </c>
      <c r="F131" s="1087">
        <v>0</v>
      </c>
      <c r="G131" s="1087">
        <v>0</v>
      </c>
      <c r="H131" s="1087">
        <v>0</v>
      </c>
      <c r="I131" s="1087">
        <v>0</v>
      </c>
      <c r="J131" s="1087">
        <v>0</v>
      </c>
      <c r="K131" s="1083">
        <v>0</v>
      </c>
      <c r="L131" s="1083">
        <v>0</v>
      </c>
      <c r="M131" s="1083">
        <v>0</v>
      </c>
      <c r="N131" s="1083">
        <v>0</v>
      </c>
      <c r="O131" s="1083">
        <v>0</v>
      </c>
      <c r="P131" s="1083">
        <v>0</v>
      </c>
      <c r="Q131" s="1083">
        <v>0</v>
      </c>
      <c r="R131" s="1083">
        <v>0</v>
      </c>
      <c r="S131" s="1083">
        <v>0</v>
      </c>
      <c r="T131" s="1083">
        <v>0</v>
      </c>
      <c r="U131" s="1083">
        <v>0</v>
      </c>
      <c r="V131" s="1083">
        <v>0</v>
      </c>
      <c r="W131" s="1083">
        <v>0</v>
      </c>
      <c r="X131" s="1083">
        <v>0</v>
      </c>
      <c r="Y131" s="1083">
        <v>0</v>
      </c>
      <c r="Z131" s="1083">
        <v>0</v>
      </c>
      <c r="AA131" s="1083">
        <v>0</v>
      </c>
      <c r="AB131" s="1083">
        <v>0</v>
      </c>
      <c r="AC131" s="1083">
        <v>0</v>
      </c>
      <c r="AD131" s="1083">
        <v>0</v>
      </c>
      <c r="AE131" s="1083">
        <v>0</v>
      </c>
      <c r="AF131" s="1083">
        <v>0</v>
      </c>
      <c r="AG131" s="1083">
        <v>0</v>
      </c>
      <c r="AH131" s="1083">
        <v>0</v>
      </c>
      <c r="AI131" s="1083">
        <v>0</v>
      </c>
      <c r="AJ131" s="1083">
        <v>0</v>
      </c>
      <c r="AK131" s="1020"/>
    </row>
    <row r="132" spans="1:37" s="600" customFormat="1" ht="19.5" customHeight="1" x14ac:dyDescent="0.15">
      <c r="A132" s="3106"/>
      <c r="B132" s="1021" t="s">
        <v>792</v>
      </c>
      <c r="C132" s="1019">
        <f t="shared" ref="C132:C138" si="40">SUM(D132:AK132)</f>
        <v>0</v>
      </c>
      <c r="D132" s="1087">
        <v>0</v>
      </c>
      <c r="E132" s="1087">
        <v>0</v>
      </c>
      <c r="F132" s="1087">
        <v>0</v>
      </c>
      <c r="G132" s="1087">
        <v>0</v>
      </c>
      <c r="H132" s="1087">
        <v>0</v>
      </c>
      <c r="I132" s="1087">
        <v>0</v>
      </c>
      <c r="J132" s="1087">
        <v>0</v>
      </c>
      <c r="K132" s="1083">
        <v>0</v>
      </c>
      <c r="L132" s="1083">
        <v>0</v>
      </c>
      <c r="M132" s="1083">
        <v>0</v>
      </c>
      <c r="N132" s="1083">
        <v>0</v>
      </c>
      <c r="O132" s="1083">
        <v>0</v>
      </c>
      <c r="P132" s="1083">
        <v>0</v>
      </c>
      <c r="Q132" s="1083">
        <v>0</v>
      </c>
      <c r="R132" s="1083">
        <v>0</v>
      </c>
      <c r="S132" s="1083">
        <v>0</v>
      </c>
      <c r="T132" s="1083">
        <v>0</v>
      </c>
      <c r="U132" s="1083">
        <v>0</v>
      </c>
      <c r="V132" s="1083">
        <v>0</v>
      </c>
      <c r="W132" s="1083">
        <v>0</v>
      </c>
      <c r="X132" s="1083">
        <v>0</v>
      </c>
      <c r="Y132" s="1083">
        <v>0</v>
      </c>
      <c r="Z132" s="1083">
        <v>0</v>
      </c>
      <c r="AA132" s="1083">
        <v>0</v>
      </c>
      <c r="AB132" s="1083">
        <v>0</v>
      </c>
      <c r="AC132" s="1083">
        <v>0</v>
      </c>
      <c r="AD132" s="1083">
        <v>0</v>
      </c>
      <c r="AE132" s="1083">
        <v>0</v>
      </c>
      <c r="AF132" s="1083">
        <v>0</v>
      </c>
      <c r="AG132" s="1083">
        <v>0</v>
      </c>
      <c r="AH132" s="1083">
        <v>0</v>
      </c>
      <c r="AI132" s="1083">
        <v>0</v>
      </c>
      <c r="AJ132" s="1083">
        <v>0</v>
      </c>
      <c r="AK132" s="1020"/>
    </row>
    <row r="133" spans="1:37" s="104" customFormat="1" ht="19.5" customHeight="1" x14ac:dyDescent="0.15">
      <c r="A133" s="3106"/>
      <c r="B133" s="1015" t="s">
        <v>974</v>
      </c>
      <c r="C133" s="1019">
        <f t="shared" si="40"/>
        <v>0</v>
      </c>
      <c r="D133" s="1087">
        <v>0</v>
      </c>
      <c r="E133" s="1087">
        <v>0</v>
      </c>
      <c r="F133" s="1087">
        <v>0</v>
      </c>
      <c r="G133" s="1087">
        <v>0</v>
      </c>
      <c r="H133" s="1087">
        <v>0</v>
      </c>
      <c r="I133" s="1087">
        <v>0</v>
      </c>
      <c r="J133" s="1087">
        <v>0</v>
      </c>
      <c r="K133" s="1083">
        <v>0</v>
      </c>
      <c r="L133" s="1083">
        <v>0</v>
      </c>
      <c r="M133" s="1083">
        <v>0</v>
      </c>
      <c r="N133" s="1083">
        <v>0</v>
      </c>
      <c r="O133" s="1083">
        <v>0</v>
      </c>
      <c r="P133" s="1083">
        <v>0</v>
      </c>
      <c r="Q133" s="1083">
        <v>0</v>
      </c>
      <c r="R133" s="1083">
        <v>0</v>
      </c>
      <c r="S133" s="1083">
        <v>0</v>
      </c>
      <c r="T133" s="1083">
        <v>0</v>
      </c>
      <c r="U133" s="1083">
        <v>0</v>
      </c>
      <c r="V133" s="1083">
        <v>0</v>
      </c>
      <c r="W133" s="1083">
        <v>0</v>
      </c>
      <c r="X133" s="1083">
        <v>0</v>
      </c>
      <c r="Y133" s="1083">
        <v>0</v>
      </c>
      <c r="Z133" s="1083">
        <v>0</v>
      </c>
      <c r="AA133" s="1083">
        <v>0</v>
      </c>
      <c r="AB133" s="1083">
        <v>0</v>
      </c>
      <c r="AC133" s="1083">
        <v>0</v>
      </c>
      <c r="AD133" s="1083">
        <v>0</v>
      </c>
      <c r="AE133" s="1083">
        <v>0</v>
      </c>
      <c r="AF133" s="1083">
        <v>0</v>
      </c>
      <c r="AG133" s="1083">
        <v>0</v>
      </c>
      <c r="AH133" s="1083">
        <v>0</v>
      </c>
      <c r="AI133" s="1083">
        <v>0</v>
      </c>
      <c r="AJ133" s="1083">
        <v>0</v>
      </c>
      <c r="AK133" s="1020">
        <f>'배수관폐쇄(총괄) (2)'!X111+'배수관폐쇄(총괄) (2)'!Y111</f>
        <v>0</v>
      </c>
    </row>
    <row r="134" spans="1:37" s="104" customFormat="1" ht="19.5" customHeight="1" x14ac:dyDescent="0.15">
      <c r="A134" s="3106"/>
      <c r="B134" s="1015" t="s">
        <v>345</v>
      </c>
      <c r="C134" s="1019">
        <f t="shared" si="40"/>
        <v>3909.76</v>
      </c>
      <c r="D134" s="1087">
        <v>0</v>
      </c>
      <c r="E134" s="1087">
        <v>0</v>
      </c>
      <c r="F134" s="1087">
        <v>0</v>
      </c>
      <c r="G134" s="1087">
        <v>0</v>
      </c>
      <c r="H134" s="1087">
        <v>0</v>
      </c>
      <c r="I134" s="1087">
        <v>1118.17</v>
      </c>
      <c r="J134" s="1087">
        <v>2631.79</v>
      </c>
      <c r="K134" s="1083">
        <v>0</v>
      </c>
      <c r="L134" s="1083">
        <v>0</v>
      </c>
      <c r="M134" s="1083">
        <v>0</v>
      </c>
      <c r="N134" s="1083">
        <v>0</v>
      </c>
      <c r="O134" s="1083">
        <v>0</v>
      </c>
      <c r="P134" s="1083">
        <v>0</v>
      </c>
      <c r="Q134" s="1083">
        <v>0</v>
      </c>
      <c r="R134" s="1083">
        <v>0</v>
      </c>
      <c r="S134" s="1083">
        <v>0</v>
      </c>
      <c r="T134" s="1083">
        <v>0</v>
      </c>
      <c r="U134" s="1083">
        <v>0</v>
      </c>
      <c r="V134" s="1083">
        <v>0</v>
      </c>
      <c r="W134" s="1083">
        <v>0</v>
      </c>
      <c r="X134" s="1083">
        <v>0</v>
      </c>
      <c r="Y134" s="1083">
        <v>0</v>
      </c>
      <c r="Z134" s="1083">
        <v>0</v>
      </c>
      <c r="AA134" s="1083">
        <v>0</v>
      </c>
      <c r="AB134" s="1083">
        <v>0</v>
      </c>
      <c r="AC134" s="1083">
        <v>0</v>
      </c>
      <c r="AD134" s="1083">
        <v>0</v>
      </c>
      <c r="AE134" s="1083">
        <v>0</v>
      </c>
      <c r="AF134" s="1083">
        <v>0</v>
      </c>
      <c r="AG134" s="1083">
        <v>0</v>
      </c>
      <c r="AH134" s="1083">
        <v>0</v>
      </c>
      <c r="AI134" s="1083">
        <v>0</v>
      </c>
      <c r="AJ134" s="1083">
        <v>0</v>
      </c>
      <c r="AK134" s="1020">
        <f>'배수관폐쇄(총괄) (2)'!X112+'배수관폐쇄(총괄) (2)'!Y112</f>
        <v>159.80000000000001</v>
      </c>
    </row>
    <row r="135" spans="1:37" s="104" customFormat="1" ht="19.5" customHeight="1" x14ac:dyDescent="0.15">
      <c r="A135" s="3106"/>
      <c r="B135" s="1017" t="s">
        <v>283</v>
      </c>
      <c r="C135" s="1019">
        <f t="shared" si="40"/>
        <v>0</v>
      </c>
      <c r="D135" s="1087">
        <v>0</v>
      </c>
      <c r="E135" s="1087">
        <v>0</v>
      </c>
      <c r="F135" s="1087">
        <v>0</v>
      </c>
      <c r="G135" s="1087">
        <v>0</v>
      </c>
      <c r="H135" s="1087">
        <v>0</v>
      </c>
      <c r="I135" s="1087">
        <v>0</v>
      </c>
      <c r="J135" s="1087">
        <v>0</v>
      </c>
      <c r="K135" s="1083">
        <v>0</v>
      </c>
      <c r="L135" s="1083">
        <v>0</v>
      </c>
      <c r="M135" s="1083">
        <v>0</v>
      </c>
      <c r="N135" s="1083">
        <v>0</v>
      </c>
      <c r="O135" s="1083">
        <v>0</v>
      </c>
      <c r="P135" s="1083">
        <v>0</v>
      </c>
      <c r="Q135" s="1083">
        <v>0</v>
      </c>
      <c r="R135" s="1083">
        <v>0</v>
      </c>
      <c r="S135" s="1083">
        <v>0</v>
      </c>
      <c r="T135" s="1083">
        <v>0</v>
      </c>
      <c r="U135" s="1083">
        <v>0</v>
      </c>
      <c r="V135" s="1083">
        <v>0</v>
      </c>
      <c r="W135" s="1083">
        <v>0</v>
      </c>
      <c r="X135" s="1083">
        <v>0</v>
      </c>
      <c r="Y135" s="1083">
        <v>0</v>
      </c>
      <c r="Z135" s="1083">
        <v>0</v>
      </c>
      <c r="AA135" s="1083">
        <v>0</v>
      </c>
      <c r="AB135" s="1083">
        <v>0</v>
      </c>
      <c r="AC135" s="1083">
        <v>0</v>
      </c>
      <c r="AD135" s="1083">
        <v>0</v>
      </c>
      <c r="AE135" s="1083">
        <v>0</v>
      </c>
      <c r="AF135" s="1083">
        <v>0</v>
      </c>
      <c r="AG135" s="1083">
        <v>0</v>
      </c>
      <c r="AH135" s="1083">
        <v>0</v>
      </c>
      <c r="AI135" s="1083">
        <v>0</v>
      </c>
      <c r="AJ135" s="1083">
        <v>0</v>
      </c>
      <c r="AK135" s="1020"/>
    </row>
    <row r="136" spans="1:37" s="104" customFormat="1" ht="19.5" customHeight="1" x14ac:dyDescent="0.15">
      <c r="A136" s="3106"/>
      <c r="B136" s="1017" t="s">
        <v>284</v>
      </c>
      <c r="C136" s="1019">
        <f t="shared" si="40"/>
        <v>0</v>
      </c>
      <c r="D136" s="1087">
        <v>0</v>
      </c>
      <c r="E136" s="1087">
        <v>0</v>
      </c>
      <c r="F136" s="1087">
        <v>0</v>
      </c>
      <c r="G136" s="1087">
        <v>0</v>
      </c>
      <c r="H136" s="1087">
        <v>0</v>
      </c>
      <c r="I136" s="1087">
        <v>0</v>
      </c>
      <c r="J136" s="1087">
        <v>0</v>
      </c>
      <c r="K136" s="1083">
        <v>0</v>
      </c>
      <c r="L136" s="1083">
        <v>0</v>
      </c>
      <c r="M136" s="1083">
        <v>0</v>
      </c>
      <c r="N136" s="1083">
        <v>0</v>
      </c>
      <c r="O136" s="1083">
        <v>0</v>
      </c>
      <c r="P136" s="1083">
        <v>0</v>
      </c>
      <c r="Q136" s="1083">
        <v>0</v>
      </c>
      <c r="R136" s="1083">
        <v>0</v>
      </c>
      <c r="S136" s="1083">
        <v>0</v>
      </c>
      <c r="T136" s="1083">
        <v>0</v>
      </c>
      <c r="U136" s="1083">
        <v>0</v>
      </c>
      <c r="V136" s="1083">
        <v>0</v>
      </c>
      <c r="W136" s="1083">
        <v>0</v>
      </c>
      <c r="X136" s="1083">
        <v>0</v>
      </c>
      <c r="Y136" s="1083">
        <v>0</v>
      </c>
      <c r="Z136" s="1083">
        <v>0</v>
      </c>
      <c r="AA136" s="1083">
        <v>0</v>
      </c>
      <c r="AB136" s="1083">
        <v>0</v>
      </c>
      <c r="AC136" s="1083">
        <v>0</v>
      </c>
      <c r="AD136" s="1083">
        <v>0</v>
      </c>
      <c r="AE136" s="1083">
        <v>0</v>
      </c>
      <c r="AF136" s="1083">
        <v>0</v>
      </c>
      <c r="AG136" s="1083">
        <v>0</v>
      </c>
      <c r="AH136" s="1083">
        <v>0</v>
      </c>
      <c r="AI136" s="1083">
        <v>0</v>
      </c>
      <c r="AJ136" s="1083">
        <v>0</v>
      </c>
      <c r="AK136" s="1020"/>
    </row>
    <row r="137" spans="1:37" s="104" customFormat="1" ht="19.5" customHeight="1" x14ac:dyDescent="0.15">
      <c r="A137" s="3106"/>
      <c r="B137" s="1015" t="s">
        <v>847</v>
      </c>
      <c r="C137" s="1019">
        <f t="shared" si="40"/>
        <v>0</v>
      </c>
      <c r="D137" s="1087">
        <v>0</v>
      </c>
      <c r="E137" s="1087">
        <v>0</v>
      </c>
      <c r="F137" s="1087">
        <v>0</v>
      </c>
      <c r="G137" s="1087">
        <v>0</v>
      </c>
      <c r="H137" s="1087">
        <v>0</v>
      </c>
      <c r="I137" s="1087">
        <v>0</v>
      </c>
      <c r="J137" s="1087">
        <v>0</v>
      </c>
      <c r="K137" s="1083">
        <v>0</v>
      </c>
      <c r="L137" s="1083">
        <v>0</v>
      </c>
      <c r="M137" s="1083">
        <v>0</v>
      </c>
      <c r="N137" s="1083">
        <v>0</v>
      </c>
      <c r="O137" s="1083">
        <v>0</v>
      </c>
      <c r="P137" s="1083">
        <v>0</v>
      </c>
      <c r="Q137" s="1083">
        <v>0</v>
      </c>
      <c r="R137" s="1083">
        <v>0</v>
      </c>
      <c r="S137" s="1083">
        <v>0</v>
      </c>
      <c r="T137" s="1083">
        <v>0</v>
      </c>
      <c r="U137" s="1083">
        <v>0</v>
      </c>
      <c r="V137" s="1083">
        <v>0</v>
      </c>
      <c r="W137" s="1083">
        <v>0</v>
      </c>
      <c r="X137" s="1083">
        <v>0</v>
      </c>
      <c r="Y137" s="1083">
        <v>0</v>
      </c>
      <c r="Z137" s="1083">
        <v>0</v>
      </c>
      <c r="AA137" s="1083">
        <v>0</v>
      </c>
      <c r="AB137" s="1083">
        <v>0</v>
      </c>
      <c r="AC137" s="1083">
        <v>0</v>
      </c>
      <c r="AD137" s="1083">
        <v>0</v>
      </c>
      <c r="AE137" s="1083">
        <v>0</v>
      </c>
      <c r="AF137" s="1083">
        <v>0</v>
      </c>
      <c r="AG137" s="1083">
        <v>0</v>
      </c>
      <c r="AH137" s="1083">
        <v>0</v>
      </c>
      <c r="AI137" s="1083">
        <v>0</v>
      </c>
      <c r="AJ137" s="1083">
        <v>0</v>
      </c>
      <c r="AK137" s="1020">
        <f>'배수관폐쇄(총괄) (2)'!X113+'배수관폐쇄(총괄) (2)'!Y113</f>
        <v>0</v>
      </c>
    </row>
    <row r="138" spans="1:37" s="104" customFormat="1" ht="19.5" customHeight="1" x14ac:dyDescent="0.15">
      <c r="A138" s="3106"/>
      <c r="B138" s="1018" t="s">
        <v>1084</v>
      </c>
      <c r="C138" s="1019">
        <f t="shared" si="40"/>
        <v>0</v>
      </c>
      <c r="D138" s="1087">
        <v>0</v>
      </c>
      <c r="E138" s="1087">
        <v>0</v>
      </c>
      <c r="F138" s="1087">
        <v>0</v>
      </c>
      <c r="G138" s="1087">
        <v>0</v>
      </c>
      <c r="H138" s="1087">
        <v>0</v>
      </c>
      <c r="I138" s="1087">
        <v>0</v>
      </c>
      <c r="J138" s="1087">
        <v>0</v>
      </c>
      <c r="K138" s="1083">
        <v>0</v>
      </c>
      <c r="L138" s="1083">
        <v>0</v>
      </c>
      <c r="M138" s="1083">
        <v>0</v>
      </c>
      <c r="N138" s="1083">
        <v>0</v>
      </c>
      <c r="O138" s="1083">
        <v>0</v>
      </c>
      <c r="P138" s="1083">
        <v>0</v>
      </c>
      <c r="Q138" s="1083">
        <v>0</v>
      </c>
      <c r="R138" s="1083">
        <v>0</v>
      </c>
      <c r="S138" s="1083">
        <v>0</v>
      </c>
      <c r="T138" s="1083">
        <v>0</v>
      </c>
      <c r="U138" s="1083">
        <v>0</v>
      </c>
      <c r="V138" s="1083">
        <v>0</v>
      </c>
      <c r="W138" s="1083">
        <v>0</v>
      </c>
      <c r="X138" s="1083">
        <v>0</v>
      </c>
      <c r="Y138" s="1083">
        <v>0</v>
      </c>
      <c r="Z138" s="1083">
        <v>0</v>
      </c>
      <c r="AA138" s="1083">
        <v>0</v>
      </c>
      <c r="AB138" s="1083">
        <v>0</v>
      </c>
      <c r="AC138" s="1083">
        <v>0</v>
      </c>
      <c r="AD138" s="1083">
        <v>0</v>
      </c>
      <c r="AE138" s="1083">
        <v>0</v>
      </c>
      <c r="AF138" s="1083">
        <v>0</v>
      </c>
      <c r="AG138" s="1083">
        <v>0</v>
      </c>
      <c r="AH138" s="1083">
        <v>0</v>
      </c>
      <c r="AI138" s="1083">
        <v>0</v>
      </c>
      <c r="AJ138" s="1083">
        <v>0</v>
      </c>
      <c r="AK138" s="1020"/>
    </row>
    <row r="139" spans="1:37" s="104" customFormat="1" ht="19.5" customHeight="1" x14ac:dyDescent="0.15">
      <c r="A139" s="3106">
        <v>1000</v>
      </c>
      <c r="B139" s="854" t="s">
        <v>46</v>
      </c>
      <c r="C139" s="613">
        <f>SUM(D139:AK139)</f>
        <v>0</v>
      </c>
      <c r="D139" s="613">
        <f>SUM(D140:D147)</f>
        <v>0</v>
      </c>
      <c r="E139" s="613">
        <f t="shared" ref="E139:AJ139" si="41">SUM(E140:E147)</f>
        <v>0</v>
      </c>
      <c r="F139" s="613">
        <f t="shared" si="41"/>
        <v>0</v>
      </c>
      <c r="G139" s="613">
        <f t="shared" si="41"/>
        <v>0</v>
      </c>
      <c r="H139" s="613">
        <f t="shared" si="41"/>
        <v>0</v>
      </c>
      <c r="I139" s="613">
        <f t="shared" si="41"/>
        <v>0</v>
      </c>
      <c r="J139" s="613">
        <f t="shared" si="41"/>
        <v>0</v>
      </c>
      <c r="K139" s="613">
        <f t="shared" si="41"/>
        <v>0</v>
      </c>
      <c r="L139" s="613">
        <f t="shared" si="41"/>
        <v>0</v>
      </c>
      <c r="M139" s="613">
        <f t="shared" si="41"/>
        <v>0</v>
      </c>
      <c r="N139" s="613">
        <f t="shared" si="41"/>
        <v>0</v>
      </c>
      <c r="O139" s="613">
        <f t="shared" si="41"/>
        <v>0</v>
      </c>
      <c r="P139" s="613">
        <f t="shared" si="41"/>
        <v>0</v>
      </c>
      <c r="Q139" s="613">
        <f t="shared" si="41"/>
        <v>0</v>
      </c>
      <c r="R139" s="613">
        <f t="shared" si="41"/>
        <v>0</v>
      </c>
      <c r="S139" s="613">
        <f t="shared" si="41"/>
        <v>0</v>
      </c>
      <c r="T139" s="613">
        <f t="shared" si="41"/>
        <v>0</v>
      </c>
      <c r="U139" s="613">
        <f t="shared" si="41"/>
        <v>0</v>
      </c>
      <c r="V139" s="613">
        <f t="shared" si="41"/>
        <v>0</v>
      </c>
      <c r="W139" s="613">
        <f t="shared" si="41"/>
        <v>0</v>
      </c>
      <c r="X139" s="613">
        <f t="shared" si="41"/>
        <v>0</v>
      </c>
      <c r="Y139" s="613">
        <f t="shared" si="41"/>
        <v>0</v>
      </c>
      <c r="Z139" s="613">
        <f t="shared" si="41"/>
        <v>0</v>
      </c>
      <c r="AA139" s="613">
        <f t="shared" si="41"/>
        <v>0</v>
      </c>
      <c r="AB139" s="613">
        <f t="shared" si="41"/>
        <v>0</v>
      </c>
      <c r="AC139" s="613">
        <f t="shared" si="41"/>
        <v>0</v>
      </c>
      <c r="AD139" s="613">
        <f t="shared" si="41"/>
        <v>0</v>
      </c>
      <c r="AE139" s="613">
        <f t="shared" si="41"/>
        <v>0</v>
      </c>
      <c r="AF139" s="613">
        <f t="shared" si="41"/>
        <v>0</v>
      </c>
      <c r="AG139" s="613">
        <f t="shared" si="41"/>
        <v>0</v>
      </c>
      <c r="AH139" s="613">
        <f t="shared" si="41"/>
        <v>0</v>
      </c>
      <c r="AI139" s="613">
        <f t="shared" si="41"/>
        <v>0</v>
      </c>
      <c r="AJ139" s="613">
        <f t="shared" si="41"/>
        <v>0</v>
      </c>
      <c r="AK139" s="613">
        <f>SUM(AK140:AK147)</f>
        <v>0</v>
      </c>
    </row>
    <row r="140" spans="1:37" s="600" customFormat="1" ht="19.5" customHeight="1" x14ac:dyDescent="0.15">
      <c r="A140" s="3106"/>
      <c r="B140" s="1021" t="s">
        <v>793</v>
      </c>
      <c r="C140" s="1019">
        <f>SUM(D140:AK140)</f>
        <v>0</v>
      </c>
      <c r="D140" s="1087">
        <v>0</v>
      </c>
      <c r="E140" s="1087">
        <v>0</v>
      </c>
      <c r="F140" s="1087">
        <v>0</v>
      </c>
      <c r="G140" s="1087">
        <v>0</v>
      </c>
      <c r="H140" s="1087">
        <v>0</v>
      </c>
      <c r="I140" s="1087">
        <v>0</v>
      </c>
      <c r="J140" s="1087">
        <v>0</v>
      </c>
      <c r="K140" s="1084">
        <v>0</v>
      </c>
      <c r="L140" s="1084">
        <v>0</v>
      </c>
      <c r="M140" s="1084">
        <v>0</v>
      </c>
      <c r="N140" s="1084">
        <v>0</v>
      </c>
      <c r="O140" s="1084">
        <v>0</v>
      </c>
      <c r="P140" s="1084">
        <v>0</v>
      </c>
      <c r="Q140" s="1084">
        <v>0</v>
      </c>
      <c r="R140" s="1084">
        <v>0</v>
      </c>
      <c r="S140" s="1084">
        <v>0</v>
      </c>
      <c r="T140" s="1084">
        <v>0</v>
      </c>
      <c r="U140" s="1084">
        <v>0</v>
      </c>
      <c r="V140" s="1084">
        <v>0</v>
      </c>
      <c r="W140" s="1084">
        <v>0</v>
      </c>
      <c r="X140" s="1084">
        <v>0</v>
      </c>
      <c r="Y140" s="1084">
        <v>0</v>
      </c>
      <c r="Z140" s="1084">
        <v>0</v>
      </c>
      <c r="AA140" s="1084">
        <v>0</v>
      </c>
      <c r="AB140" s="1084">
        <v>0</v>
      </c>
      <c r="AC140" s="1084">
        <v>0</v>
      </c>
      <c r="AD140" s="1084">
        <v>0</v>
      </c>
      <c r="AE140" s="1084">
        <v>0</v>
      </c>
      <c r="AF140" s="1084">
        <v>0</v>
      </c>
      <c r="AG140" s="1084">
        <v>0</v>
      </c>
      <c r="AH140" s="1084">
        <v>0</v>
      </c>
      <c r="AI140" s="1084">
        <v>0</v>
      </c>
      <c r="AJ140" s="1084">
        <v>0</v>
      </c>
      <c r="AK140" s="1020"/>
    </row>
    <row r="141" spans="1:37" s="600" customFormat="1" ht="19.5" customHeight="1" x14ac:dyDescent="0.15">
      <c r="A141" s="3106"/>
      <c r="B141" s="1021" t="s">
        <v>792</v>
      </c>
      <c r="C141" s="1019">
        <f t="shared" ref="C141:C147" si="42">SUM(D141:AK141)</f>
        <v>0</v>
      </c>
      <c r="D141" s="1087">
        <v>0</v>
      </c>
      <c r="E141" s="1087">
        <v>0</v>
      </c>
      <c r="F141" s="1087">
        <v>0</v>
      </c>
      <c r="G141" s="1087">
        <v>0</v>
      </c>
      <c r="H141" s="1087">
        <v>0</v>
      </c>
      <c r="I141" s="1087">
        <v>0</v>
      </c>
      <c r="J141" s="1087">
        <v>0</v>
      </c>
      <c r="K141" s="1084">
        <v>0</v>
      </c>
      <c r="L141" s="1084">
        <v>0</v>
      </c>
      <c r="M141" s="1084">
        <v>0</v>
      </c>
      <c r="N141" s="1084">
        <v>0</v>
      </c>
      <c r="O141" s="1084">
        <v>0</v>
      </c>
      <c r="P141" s="1084">
        <v>0</v>
      </c>
      <c r="Q141" s="1084">
        <v>0</v>
      </c>
      <c r="R141" s="1084">
        <v>0</v>
      </c>
      <c r="S141" s="1084">
        <v>0</v>
      </c>
      <c r="T141" s="1084">
        <v>0</v>
      </c>
      <c r="U141" s="1084">
        <v>0</v>
      </c>
      <c r="V141" s="1084">
        <v>0</v>
      </c>
      <c r="W141" s="1084">
        <v>0</v>
      </c>
      <c r="X141" s="1084">
        <v>0</v>
      </c>
      <c r="Y141" s="1084">
        <v>0</v>
      </c>
      <c r="Z141" s="1084">
        <v>0</v>
      </c>
      <c r="AA141" s="1084">
        <v>0</v>
      </c>
      <c r="AB141" s="1084">
        <v>0</v>
      </c>
      <c r="AC141" s="1084">
        <v>0</v>
      </c>
      <c r="AD141" s="1084">
        <v>0</v>
      </c>
      <c r="AE141" s="1084">
        <v>0</v>
      </c>
      <c r="AF141" s="1084">
        <v>0</v>
      </c>
      <c r="AG141" s="1084">
        <v>0</v>
      </c>
      <c r="AH141" s="1084">
        <v>0</v>
      </c>
      <c r="AI141" s="1084">
        <v>0</v>
      </c>
      <c r="AJ141" s="1084">
        <v>0</v>
      </c>
      <c r="AK141" s="1020"/>
    </row>
    <row r="142" spans="1:37" s="104" customFormat="1" ht="19.5" customHeight="1" x14ac:dyDescent="0.15">
      <c r="A142" s="3106"/>
      <c r="B142" s="1015" t="s">
        <v>974</v>
      </c>
      <c r="C142" s="1019">
        <f t="shared" si="42"/>
        <v>0</v>
      </c>
      <c r="D142" s="1087">
        <v>0</v>
      </c>
      <c r="E142" s="1087">
        <v>0</v>
      </c>
      <c r="F142" s="1087">
        <v>0</v>
      </c>
      <c r="G142" s="1087">
        <v>0</v>
      </c>
      <c r="H142" s="1087">
        <v>0</v>
      </c>
      <c r="I142" s="1087">
        <v>0</v>
      </c>
      <c r="J142" s="1087">
        <v>0</v>
      </c>
      <c r="K142" s="1084">
        <v>0</v>
      </c>
      <c r="L142" s="1084">
        <v>0</v>
      </c>
      <c r="M142" s="1084">
        <v>0</v>
      </c>
      <c r="N142" s="1084">
        <v>0</v>
      </c>
      <c r="O142" s="1084">
        <v>0</v>
      </c>
      <c r="P142" s="1084">
        <v>0</v>
      </c>
      <c r="Q142" s="1084">
        <v>0</v>
      </c>
      <c r="R142" s="1084">
        <v>0</v>
      </c>
      <c r="S142" s="1084">
        <v>0</v>
      </c>
      <c r="T142" s="1084">
        <v>0</v>
      </c>
      <c r="U142" s="1084">
        <v>0</v>
      </c>
      <c r="V142" s="1084">
        <v>0</v>
      </c>
      <c r="W142" s="1084">
        <v>0</v>
      </c>
      <c r="X142" s="1084">
        <v>0</v>
      </c>
      <c r="Y142" s="1084">
        <v>0</v>
      </c>
      <c r="Z142" s="1084">
        <v>0</v>
      </c>
      <c r="AA142" s="1084">
        <v>0</v>
      </c>
      <c r="AB142" s="1084">
        <v>0</v>
      </c>
      <c r="AC142" s="1084">
        <v>0</v>
      </c>
      <c r="AD142" s="1084">
        <v>0</v>
      </c>
      <c r="AE142" s="1084">
        <v>0</v>
      </c>
      <c r="AF142" s="1084">
        <v>0</v>
      </c>
      <c r="AG142" s="1084">
        <v>0</v>
      </c>
      <c r="AH142" s="1084">
        <v>0</v>
      </c>
      <c r="AI142" s="1084">
        <v>0</v>
      </c>
      <c r="AJ142" s="1084">
        <v>0</v>
      </c>
      <c r="AK142" s="1020">
        <f>'배수관폐쇄(총괄) (2)'!X115+'배수관폐쇄(총괄) (2)'!Y115</f>
        <v>0</v>
      </c>
    </row>
    <row r="143" spans="1:37" s="104" customFormat="1" ht="19.5" customHeight="1" x14ac:dyDescent="0.15">
      <c r="A143" s="3106"/>
      <c r="B143" s="1015" t="s">
        <v>345</v>
      </c>
      <c r="C143" s="1019">
        <f t="shared" si="42"/>
        <v>0</v>
      </c>
      <c r="D143" s="1087">
        <v>0</v>
      </c>
      <c r="E143" s="1087">
        <v>0</v>
      </c>
      <c r="F143" s="1087">
        <v>0</v>
      </c>
      <c r="G143" s="1087">
        <v>0</v>
      </c>
      <c r="H143" s="1087">
        <v>0</v>
      </c>
      <c r="I143" s="1087">
        <v>0</v>
      </c>
      <c r="J143" s="1087">
        <v>0</v>
      </c>
      <c r="K143" s="1084">
        <v>0</v>
      </c>
      <c r="L143" s="1084">
        <v>0</v>
      </c>
      <c r="M143" s="1084">
        <v>0</v>
      </c>
      <c r="N143" s="1084">
        <v>0</v>
      </c>
      <c r="O143" s="1084">
        <v>0</v>
      </c>
      <c r="P143" s="1084">
        <v>0</v>
      </c>
      <c r="Q143" s="1084">
        <v>0</v>
      </c>
      <c r="R143" s="1084">
        <v>0</v>
      </c>
      <c r="S143" s="1084">
        <v>0</v>
      </c>
      <c r="T143" s="1084">
        <v>0</v>
      </c>
      <c r="U143" s="1084">
        <v>0</v>
      </c>
      <c r="V143" s="1084">
        <v>0</v>
      </c>
      <c r="W143" s="1084">
        <v>0</v>
      </c>
      <c r="X143" s="1084">
        <v>0</v>
      </c>
      <c r="Y143" s="1084">
        <v>0</v>
      </c>
      <c r="Z143" s="1084">
        <v>0</v>
      </c>
      <c r="AA143" s="1084">
        <v>0</v>
      </c>
      <c r="AB143" s="1084">
        <v>0</v>
      </c>
      <c r="AC143" s="1084">
        <v>0</v>
      </c>
      <c r="AD143" s="1084">
        <v>0</v>
      </c>
      <c r="AE143" s="1084">
        <v>0</v>
      </c>
      <c r="AF143" s="1084">
        <v>0</v>
      </c>
      <c r="AG143" s="1084">
        <v>0</v>
      </c>
      <c r="AH143" s="1084">
        <v>0</v>
      </c>
      <c r="AI143" s="1084">
        <v>0</v>
      </c>
      <c r="AJ143" s="1084">
        <v>0</v>
      </c>
      <c r="AK143" s="1020">
        <f>'배수관폐쇄(총괄) (2)'!X116+'배수관폐쇄(총괄) (2)'!Y116</f>
        <v>0</v>
      </c>
    </row>
    <row r="144" spans="1:37" s="104" customFormat="1" ht="19.5" customHeight="1" x14ac:dyDescent="0.15">
      <c r="A144" s="3106"/>
      <c r="B144" s="1017" t="s">
        <v>283</v>
      </c>
      <c r="C144" s="1019">
        <f t="shared" si="42"/>
        <v>0</v>
      </c>
      <c r="D144" s="1087">
        <v>0</v>
      </c>
      <c r="E144" s="1087">
        <v>0</v>
      </c>
      <c r="F144" s="1087">
        <v>0</v>
      </c>
      <c r="G144" s="1087">
        <v>0</v>
      </c>
      <c r="H144" s="1087">
        <v>0</v>
      </c>
      <c r="I144" s="1087">
        <v>0</v>
      </c>
      <c r="J144" s="1087">
        <v>0</v>
      </c>
      <c r="K144" s="1084">
        <v>0</v>
      </c>
      <c r="L144" s="1084">
        <v>0</v>
      </c>
      <c r="M144" s="1084">
        <v>0</v>
      </c>
      <c r="N144" s="1084">
        <v>0</v>
      </c>
      <c r="O144" s="1084">
        <v>0</v>
      </c>
      <c r="P144" s="1084">
        <v>0</v>
      </c>
      <c r="Q144" s="1084">
        <v>0</v>
      </c>
      <c r="R144" s="1084">
        <v>0</v>
      </c>
      <c r="S144" s="1084">
        <v>0</v>
      </c>
      <c r="T144" s="1084">
        <v>0</v>
      </c>
      <c r="U144" s="1084">
        <v>0</v>
      </c>
      <c r="V144" s="1084">
        <v>0</v>
      </c>
      <c r="W144" s="1084">
        <v>0</v>
      </c>
      <c r="X144" s="1084">
        <v>0</v>
      </c>
      <c r="Y144" s="1084">
        <v>0</v>
      </c>
      <c r="Z144" s="1084">
        <v>0</v>
      </c>
      <c r="AA144" s="1084">
        <v>0</v>
      </c>
      <c r="AB144" s="1084">
        <v>0</v>
      </c>
      <c r="AC144" s="1084">
        <v>0</v>
      </c>
      <c r="AD144" s="1084">
        <v>0</v>
      </c>
      <c r="AE144" s="1084">
        <v>0</v>
      </c>
      <c r="AF144" s="1084">
        <v>0</v>
      </c>
      <c r="AG144" s="1084">
        <v>0</v>
      </c>
      <c r="AH144" s="1084">
        <v>0</v>
      </c>
      <c r="AI144" s="1084">
        <v>0</v>
      </c>
      <c r="AJ144" s="1084">
        <v>0</v>
      </c>
      <c r="AK144" s="1020"/>
    </row>
    <row r="145" spans="1:37" s="104" customFormat="1" ht="19.5" customHeight="1" x14ac:dyDescent="0.15">
      <c r="A145" s="3106"/>
      <c r="B145" s="1017" t="s">
        <v>284</v>
      </c>
      <c r="C145" s="1019">
        <f t="shared" si="42"/>
        <v>0</v>
      </c>
      <c r="D145" s="1087">
        <v>0</v>
      </c>
      <c r="E145" s="1087">
        <v>0</v>
      </c>
      <c r="F145" s="1087">
        <v>0</v>
      </c>
      <c r="G145" s="1087">
        <v>0</v>
      </c>
      <c r="H145" s="1087">
        <v>0</v>
      </c>
      <c r="I145" s="1087">
        <v>0</v>
      </c>
      <c r="J145" s="1087">
        <v>0</v>
      </c>
      <c r="K145" s="1084">
        <v>0</v>
      </c>
      <c r="L145" s="1084">
        <v>0</v>
      </c>
      <c r="M145" s="1084">
        <v>0</v>
      </c>
      <c r="N145" s="1084">
        <v>0</v>
      </c>
      <c r="O145" s="1084">
        <v>0</v>
      </c>
      <c r="P145" s="1084">
        <v>0</v>
      </c>
      <c r="Q145" s="1084">
        <v>0</v>
      </c>
      <c r="R145" s="1084">
        <v>0</v>
      </c>
      <c r="S145" s="1084">
        <v>0</v>
      </c>
      <c r="T145" s="1084">
        <v>0</v>
      </c>
      <c r="U145" s="1084">
        <v>0</v>
      </c>
      <c r="V145" s="1084">
        <v>0</v>
      </c>
      <c r="W145" s="1084">
        <v>0</v>
      </c>
      <c r="X145" s="1084">
        <v>0</v>
      </c>
      <c r="Y145" s="1084">
        <v>0</v>
      </c>
      <c r="Z145" s="1084">
        <v>0</v>
      </c>
      <c r="AA145" s="1084">
        <v>0</v>
      </c>
      <c r="AB145" s="1084">
        <v>0</v>
      </c>
      <c r="AC145" s="1084">
        <v>0</v>
      </c>
      <c r="AD145" s="1084">
        <v>0</v>
      </c>
      <c r="AE145" s="1084">
        <v>0</v>
      </c>
      <c r="AF145" s="1084">
        <v>0</v>
      </c>
      <c r="AG145" s="1084">
        <v>0</v>
      </c>
      <c r="AH145" s="1084">
        <v>0</v>
      </c>
      <c r="AI145" s="1084">
        <v>0</v>
      </c>
      <c r="AJ145" s="1084">
        <v>0</v>
      </c>
      <c r="AK145" s="1020"/>
    </row>
    <row r="146" spans="1:37" s="104" customFormat="1" ht="19.5" customHeight="1" x14ac:dyDescent="0.15">
      <c r="A146" s="3106"/>
      <c r="B146" s="1015" t="s">
        <v>847</v>
      </c>
      <c r="C146" s="1019">
        <f t="shared" si="42"/>
        <v>0</v>
      </c>
      <c r="D146" s="1087">
        <v>0</v>
      </c>
      <c r="E146" s="1087">
        <v>0</v>
      </c>
      <c r="F146" s="1087">
        <v>0</v>
      </c>
      <c r="G146" s="1087">
        <v>0</v>
      </c>
      <c r="H146" s="1087">
        <v>0</v>
      </c>
      <c r="I146" s="1087">
        <v>0</v>
      </c>
      <c r="J146" s="1087">
        <v>0</v>
      </c>
      <c r="K146" s="1084">
        <v>0</v>
      </c>
      <c r="L146" s="1084">
        <v>0</v>
      </c>
      <c r="M146" s="1084">
        <v>0</v>
      </c>
      <c r="N146" s="1084">
        <v>0</v>
      </c>
      <c r="O146" s="1084">
        <v>0</v>
      </c>
      <c r="P146" s="1084">
        <v>0</v>
      </c>
      <c r="Q146" s="1084">
        <v>0</v>
      </c>
      <c r="R146" s="1084">
        <v>0</v>
      </c>
      <c r="S146" s="1084">
        <v>0</v>
      </c>
      <c r="T146" s="1084">
        <v>0</v>
      </c>
      <c r="U146" s="1084">
        <v>0</v>
      </c>
      <c r="V146" s="1084">
        <v>0</v>
      </c>
      <c r="W146" s="1084">
        <v>0</v>
      </c>
      <c r="X146" s="1084">
        <v>0</v>
      </c>
      <c r="Y146" s="1084">
        <v>0</v>
      </c>
      <c r="Z146" s="1084">
        <v>0</v>
      </c>
      <c r="AA146" s="1084">
        <v>0</v>
      </c>
      <c r="AB146" s="1084">
        <v>0</v>
      </c>
      <c r="AC146" s="1084">
        <v>0</v>
      </c>
      <c r="AD146" s="1084">
        <v>0</v>
      </c>
      <c r="AE146" s="1084">
        <v>0</v>
      </c>
      <c r="AF146" s="1084">
        <v>0</v>
      </c>
      <c r="AG146" s="1084">
        <v>0</v>
      </c>
      <c r="AH146" s="1084">
        <v>0</v>
      </c>
      <c r="AI146" s="1084">
        <v>0</v>
      </c>
      <c r="AJ146" s="1084">
        <v>0</v>
      </c>
      <c r="AK146" s="1020">
        <f>'배수관폐쇄(총괄) (2)'!X117+'배수관폐쇄(총괄) (2)'!Y117</f>
        <v>0</v>
      </c>
    </row>
    <row r="147" spans="1:37" s="104" customFormat="1" ht="19.5" customHeight="1" x14ac:dyDescent="0.15">
      <c r="A147" s="3106"/>
      <c r="B147" s="1018" t="s">
        <v>1084</v>
      </c>
      <c r="C147" s="1019">
        <f t="shared" si="42"/>
        <v>0</v>
      </c>
      <c r="D147" s="1087">
        <v>0</v>
      </c>
      <c r="E147" s="1087">
        <v>0</v>
      </c>
      <c r="F147" s="1087">
        <v>0</v>
      </c>
      <c r="G147" s="1087">
        <v>0</v>
      </c>
      <c r="H147" s="1087">
        <v>0</v>
      </c>
      <c r="I147" s="1087">
        <v>0</v>
      </c>
      <c r="J147" s="1087">
        <v>0</v>
      </c>
      <c r="K147" s="1084">
        <v>0</v>
      </c>
      <c r="L147" s="1084">
        <v>0</v>
      </c>
      <c r="M147" s="1084">
        <v>0</v>
      </c>
      <c r="N147" s="1084">
        <v>0</v>
      </c>
      <c r="O147" s="1084">
        <v>0</v>
      </c>
      <c r="P147" s="1084">
        <v>0</v>
      </c>
      <c r="Q147" s="1084">
        <v>0</v>
      </c>
      <c r="R147" s="1084">
        <v>0</v>
      </c>
      <c r="S147" s="1084">
        <v>0</v>
      </c>
      <c r="T147" s="1084">
        <v>0</v>
      </c>
      <c r="U147" s="1084">
        <v>0</v>
      </c>
      <c r="V147" s="1084">
        <v>0</v>
      </c>
      <c r="W147" s="1084">
        <v>0</v>
      </c>
      <c r="X147" s="1084">
        <v>0</v>
      </c>
      <c r="Y147" s="1084">
        <v>0</v>
      </c>
      <c r="Z147" s="1084">
        <v>0</v>
      </c>
      <c r="AA147" s="1084">
        <v>0</v>
      </c>
      <c r="AB147" s="1084">
        <v>0</v>
      </c>
      <c r="AC147" s="1084">
        <v>0</v>
      </c>
      <c r="AD147" s="1084">
        <v>0</v>
      </c>
      <c r="AE147" s="1084">
        <v>0</v>
      </c>
      <c r="AF147" s="1084">
        <v>0</v>
      </c>
      <c r="AG147" s="1084">
        <v>0</v>
      </c>
      <c r="AH147" s="1084">
        <v>0</v>
      </c>
      <c r="AI147" s="1084">
        <v>0</v>
      </c>
      <c r="AJ147" s="1084">
        <v>0</v>
      </c>
      <c r="AK147" s="1020"/>
    </row>
    <row r="148" spans="1:37" s="104" customFormat="1" ht="19.5" customHeight="1" x14ac:dyDescent="0.15">
      <c r="A148" s="3106">
        <v>1100</v>
      </c>
      <c r="B148" s="854" t="s">
        <v>46</v>
      </c>
      <c r="C148" s="613">
        <f>SUM(D148:AK148)</f>
        <v>0</v>
      </c>
      <c r="D148" s="613">
        <f>SUM(D149:D156)</f>
        <v>0</v>
      </c>
      <c r="E148" s="613">
        <f t="shared" ref="E148:AJ148" si="43">SUM(E149:E156)</f>
        <v>0</v>
      </c>
      <c r="F148" s="613">
        <f t="shared" si="43"/>
        <v>0</v>
      </c>
      <c r="G148" s="613">
        <f t="shared" si="43"/>
        <v>0</v>
      </c>
      <c r="H148" s="613">
        <f t="shared" si="43"/>
        <v>0</v>
      </c>
      <c r="I148" s="613">
        <f t="shared" si="43"/>
        <v>0</v>
      </c>
      <c r="J148" s="613">
        <f t="shared" si="43"/>
        <v>0</v>
      </c>
      <c r="K148" s="613">
        <f t="shared" si="43"/>
        <v>0</v>
      </c>
      <c r="L148" s="613">
        <f t="shared" si="43"/>
        <v>0</v>
      </c>
      <c r="M148" s="613">
        <f t="shared" si="43"/>
        <v>0</v>
      </c>
      <c r="N148" s="613">
        <f t="shared" si="43"/>
        <v>0</v>
      </c>
      <c r="O148" s="613">
        <f t="shared" si="43"/>
        <v>0</v>
      </c>
      <c r="P148" s="613">
        <f t="shared" si="43"/>
        <v>0</v>
      </c>
      <c r="Q148" s="613">
        <f t="shared" si="43"/>
        <v>0</v>
      </c>
      <c r="R148" s="613">
        <f t="shared" si="43"/>
        <v>0</v>
      </c>
      <c r="S148" s="613">
        <f t="shared" si="43"/>
        <v>0</v>
      </c>
      <c r="T148" s="613">
        <f t="shared" si="43"/>
        <v>0</v>
      </c>
      <c r="U148" s="613">
        <f t="shared" si="43"/>
        <v>0</v>
      </c>
      <c r="V148" s="613">
        <f t="shared" si="43"/>
        <v>0</v>
      </c>
      <c r="W148" s="613">
        <f t="shared" si="43"/>
        <v>0</v>
      </c>
      <c r="X148" s="613">
        <f t="shared" si="43"/>
        <v>0</v>
      </c>
      <c r="Y148" s="613">
        <f t="shared" si="43"/>
        <v>0</v>
      </c>
      <c r="Z148" s="613">
        <f t="shared" si="43"/>
        <v>0</v>
      </c>
      <c r="AA148" s="613">
        <f t="shared" si="43"/>
        <v>0</v>
      </c>
      <c r="AB148" s="613">
        <f t="shared" si="43"/>
        <v>0</v>
      </c>
      <c r="AC148" s="613">
        <f t="shared" si="43"/>
        <v>0</v>
      </c>
      <c r="AD148" s="613">
        <f t="shared" si="43"/>
        <v>0</v>
      </c>
      <c r="AE148" s="613">
        <f t="shared" si="43"/>
        <v>0</v>
      </c>
      <c r="AF148" s="613">
        <f t="shared" si="43"/>
        <v>0</v>
      </c>
      <c r="AG148" s="613">
        <f t="shared" si="43"/>
        <v>0</v>
      </c>
      <c r="AH148" s="613">
        <f t="shared" si="43"/>
        <v>0</v>
      </c>
      <c r="AI148" s="613">
        <f t="shared" si="43"/>
        <v>0</v>
      </c>
      <c r="AJ148" s="613">
        <f t="shared" si="43"/>
        <v>0</v>
      </c>
      <c r="AK148" s="613">
        <f>SUM(AK149:AK156)</f>
        <v>0</v>
      </c>
    </row>
    <row r="149" spans="1:37" s="600" customFormat="1" ht="19.5" customHeight="1" x14ac:dyDescent="0.15">
      <c r="A149" s="3106"/>
      <c r="B149" s="1021" t="s">
        <v>793</v>
      </c>
      <c r="C149" s="1019">
        <f>SUM(D149:AK149)</f>
        <v>0</v>
      </c>
      <c r="D149" s="1087">
        <v>0</v>
      </c>
      <c r="E149" s="1087">
        <v>0</v>
      </c>
      <c r="F149" s="1087">
        <v>0</v>
      </c>
      <c r="G149" s="1087">
        <v>0</v>
      </c>
      <c r="H149" s="1087">
        <v>0</v>
      </c>
      <c r="I149" s="1087">
        <v>0</v>
      </c>
      <c r="J149" s="1087">
        <v>0</v>
      </c>
      <c r="K149" s="1085">
        <v>0</v>
      </c>
      <c r="L149" s="1085">
        <v>0</v>
      </c>
      <c r="M149" s="1085">
        <v>0</v>
      </c>
      <c r="N149" s="1085">
        <v>0</v>
      </c>
      <c r="O149" s="1085">
        <v>0</v>
      </c>
      <c r="P149" s="1085">
        <v>0</v>
      </c>
      <c r="Q149" s="1085">
        <v>0</v>
      </c>
      <c r="R149" s="1085">
        <v>0</v>
      </c>
      <c r="S149" s="1085">
        <v>0</v>
      </c>
      <c r="T149" s="1085">
        <v>0</v>
      </c>
      <c r="U149" s="1085">
        <v>0</v>
      </c>
      <c r="V149" s="1085">
        <v>0</v>
      </c>
      <c r="W149" s="1085">
        <v>0</v>
      </c>
      <c r="X149" s="1085">
        <v>0</v>
      </c>
      <c r="Y149" s="1085">
        <v>0</v>
      </c>
      <c r="Z149" s="1085">
        <v>0</v>
      </c>
      <c r="AA149" s="1085">
        <v>0</v>
      </c>
      <c r="AB149" s="1085">
        <v>0</v>
      </c>
      <c r="AC149" s="1085">
        <v>0</v>
      </c>
      <c r="AD149" s="1085">
        <v>0</v>
      </c>
      <c r="AE149" s="1085">
        <v>0</v>
      </c>
      <c r="AF149" s="1085">
        <v>0</v>
      </c>
      <c r="AG149" s="1085">
        <v>0</v>
      </c>
      <c r="AH149" s="1085">
        <v>0</v>
      </c>
      <c r="AI149" s="1085">
        <v>0</v>
      </c>
      <c r="AJ149" s="1085">
        <v>0</v>
      </c>
      <c r="AK149" s="1020"/>
    </row>
    <row r="150" spans="1:37" s="600" customFormat="1" ht="19.5" customHeight="1" x14ac:dyDescent="0.15">
      <c r="A150" s="3106"/>
      <c r="B150" s="1021" t="s">
        <v>792</v>
      </c>
      <c r="C150" s="1019">
        <f t="shared" ref="C150:C156" si="44">SUM(D150:AK150)</f>
        <v>0</v>
      </c>
      <c r="D150" s="1087">
        <v>0</v>
      </c>
      <c r="E150" s="1087">
        <v>0</v>
      </c>
      <c r="F150" s="1087">
        <v>0</v>
      </c>
      <c r="G150" s="1087">
        <v>0</v>
      </c>
      <c r="H150" s="1087">
        <v>0</v>
      </c>
      <c r="I150" s="1087">
        <v>0</v>
      </c>
      <c r="J150" s="1087">
        <v>0</v>
      </c>
      <c r="K150" s="1085">
        <v>0</v>
      </c>
      <c r="L150" s="1085">
        <v>0</v>
      </c>
      <c r="M150" s="1085">
        <v>0</v>
      </c>
      <c r="N150" s="1085">
        <v>0</v>
      </c>
      <c r="O150" s="1085">
        <v>0</v>
      </c>
      <c r="P150" s="1085">
        <v>0</v>
      </c>
      <c r="Q150" s="1085">
        <v>0</v>
      </c>
      <c r="R150" s="1085">
        <v>0</v>
      </c>
      <c r="S150" s="1085">
        <v>0</v>
      </c>
      <c r="T150" s="1085">
        <v>0</v>
      </c>
      <c r="U150" s="1085">
        <v>0</v>
      </c>
      <c r="V150" s="1085">
        <v>0</v>
      </c>
      <c r="W150" s="1085">
        <v>0</v>
      </c>
      <c r="X150" s="1085">
        <v>0</v>
      </c>
      <c r="Y150" s="1085">
        <v>0</v>
      </c>
      <c r="Z150" s="1085">
        <v>0</v>
      </c>
      <c r="AA150" s="1085">
        <v>0</v>
      </c>
      <c r="AB150" s="1085">
        <v>0</v>
      </c>
      <c r="AC150" s="1085">
        <v>0</v>
      </c>
      <c r="AD150" s="1085">
        <v>0</v>
      </c>
      <c r="AE150" s="1085">
        <v>0</v>
      </c>
      <c r="AF150" s="1085">
        <v>0</v>
      </c>
      <c r="AG150" s="1085">
        <v>0</v>
      </c>
      <c r="AH150" s="1085">
        <v>0</v>
      </c>
      <c r="AI150" s="1085">
        <v>0</v>
      </c>
      <c r="AJ150" s="1085">
        <v>0</v>
      </c>
      <c r="AK150" s="1020"/>
    </row>
    <row r="151" spans="1:37" s="298" customFormat="1" ht="19.5" customHeight="1" x14ac:dyDescent="0.15">
      <c r="A151" s="3106"/>
      <c r="B151" s="1015" t="s">
        <v>974</v>
      </c>
      <c r="C151" s="1019">
        <f t="shared" si="44"/>
        <v>0</v>
      </c>
      <c r="D151" s="1087">
        <v>0</v>
      </c>
      <c r="E151" s="1087">
        <v>0</v>
      </c>
      <c r="F151" s="1087">
        <v>0</v>
      </c>
      <c r="G151" s="1087">
        <v>0</v>
      </c>
      <c r="H151" s="1087">
        <v>0</v>
      </c>
      <c r="I151" s="1087">
        <v>0</v>
      </c>
      <c r="J151" s="1087">
        <v>0</v>
      </c>
      <c r="K151" s="1085">
        <v>0</v>
      </c>
      <c r="L151" s="1085">
        <v>0</v>
      </c>
      <c r="M151" s="1085">
        <v>0</v>
      </c>
      <c r="N151" s="1085">
        <v>0</v>
      </c>
      <c r="O151" s="1085">
        <v>0</v>
      </c>
      <c r="P151" s="1085">
        <v>0</v>
      </c>
      <c r="Q151" s="1085">
        <v>0</v>
      </c>
      <c r="R151" s="1085">
        <v>0</v>
      </c>
      <c r="S151" s="1085">
        <v>0</v>
      </c>
      <c r="T151" s="1085">
        <v>0</v>
      </c>
      <c r="U151" s="1085">
        <v>0</v>
      </c>
      <c r="V151" s="1085">
        <v>0</v>
      </c>
      <c r="W151" s="1085">
        <v>0</v>
      </c>
      <c r="X151" s="1085">
        <v>0</v>
      </c>
      <c r="Y151" s="1085">
        <v>0</v>
      </c>
      <c r="Z151" s="1085">
        <v>0</v>
      </c>
      <c r="AA151" s="1085">
        <v>0</v>
      </c>
      <c r="AB151" s="1085">
        <v>0</v>
      </c>
      <c r="AC151" s="1085">
        <v>0</v>
      </c>
      <c r="AD151" s="1085">
        <v>0</v>
      </c>
      <c r="AE151" s="1085">
        <v>0</v>
      </c>
      <c r="AF151" s="1085">
        <v>0</v>
      </c>
      <c r="AG151" s="1085">
        <v>0</v>
      </c>
      <c r="AH151" s="1085">
        <v>0</v>
      </c>
      <c r="AI151" s="1085">
        <v>0</v>
      </c>
      <c r="AJ151" s="1085">
        <v>0</v>
      </c>
      <c r="AK151" s="1020">
        <f>'배수관폐쇄(총괄) (2)'!X119+'배수관폐쇄(총괄) (2)'!Y119</f>
        <v>0</v>
      </c>
    </row>
    <row r="152" spans="1:37" s="298" customFormat="1" ht="19.5" customHeight="1" x14ac:dyDescent="0.15">
      <c r="A152" s="3106"/>
      <c r="B152" s="1015" t="s">
        <v>345</v>
      </c>
      <c r="C152" s="1019">
        <f t="shared" si="44"/>
        <v>0</v>
      </c>
      <c r="D152" s="1087">
        <v>0</v>
      </c>
      <c r="E152" s="1087">
        <v>0</v>
      </c>
      <c r="F152" s="1087">
        <v>0</v>
      </c>
      <c r="G152" s="1087">
        <v>0</v>
      </c>
      <c r="H152" s="1087">
        <v>0</v>
      </c>
      <c r="I152" s="1087">
        <v>0</v>
      </c>
      <c r="J152" s="1087">
        <v>0</v>
      </c>
      <c r="K152" s="1085">
        <v>0</v>
      </c>
      <c r="L152" s="1085">
        <v>0</v>
      </c>
      <c r="M152" s="1085">
        <v>0</v>
      </c>
      <c r="N152" s="1085">
        <v>0</v>
      </c>
      <c r="O152" s="1085">
        <v>0</v>
      </c>
      <c r="P152" s="1085">
        <v>0</v>
      </c>
      <c r="Q152" s="1085">
        <v>0</v>
      </c>
      <c r="R152" s="1085">
        <v>0</v>
      </c>
      <c r="S152" s="1085">
        <v>0</v>
      </c>
      <c r="T152" s="1085">
        <v>0</v>
      </c>
      <c r="U152" s="1085">
        <v>0</v>
      </c>
      <c r="V152" s="1085">
        <v>0</v>
      </c>
      <c r="W152" s="1085">
        <v>0</v>
      </c>
      <c r="X152" s="1085">
        <v>0</v>
      </c>
      <c r="Y152" s="1085">
        <v>0</v>
      </c>
      <c r="Z152" s="1085">
        <v>0</v>
      </c>
      <c r="AA152" s="1085">
        <v>0</v>
      </c>
      <c r="AB152" s="1085">
        <v>0</v>
      </c>
      <c r="AC152" s="1085">
        <v>0</v>
      </c>
      <c r="AD152" s="1085">
        <v>0</v>
      </c>
      <c r="AE152" s="1085">
        <v>0</v>
      </c>
      <c r="AF152" s="1085">
        <v>0</v>
      </c>
      <c r="AG152" s="1085">
        <v>0</v>
      </c>
      <c r="AH152" s="1085">
        <v>0</v>
      </c>
      <c r="AI152" s="1085">
        <v>0</v>
      </c>
      <c r="AJ152" s="1085">
        <v>0</v>
      </c>
      <c r="AK152" s="1020">
        <f>'배수관폐쇄(총괄) (2)'!X120+'배수관폐쇄(총괄) (2)'!Y120</f>
        <v>0</v>
      </c>
    </row>
    <row r="153" spans="1:37" s="298" customFormat="1" ht="19.5" customHeight="1" x14ac:dyDescent="0.15">
      <c r="A153" s="3106"/>
      <c r="B153" s="1017" t="s">
        <v>283</v>
      </c>
      <c r="C153" s="1019">
        <f t="shared" si="44"/>
        <v>0</v>
      </c>
      <c r="D153" s="1087">
        <v>0</v>
      </c>
      <c r="E153" s="1087">
        <v>0</v>
      </c>
      <c r="F153" s="1087">
        <v>0</v>
      </c>
      <c r="G153" s="1087">
        <v>0</v>
      </c>
      <c r="H153" s="1087">
        <v>0</v>
      </c>
      <c r="I153" s="1087">
        <v>0</v>
      </c>
      <c r="J153" s="1087">
        <v>0</v>
      </c>
      <c r="K153" s="1085">
        <v>0</v>
      </c>
      <c r="L153" s="1085">
        <v>0</v>
      </c>
      <c r="M153" s="1085">
        <v>0</v>
      </c>
      <c r="N153" s="1085">
        <v>0</v>
      </c>
      <c r="O153" s="1085">
        <v>0</v>
      </c>
      <c r="P153" s="1085">
        <v>0</v>
      </c>
      <c r="Q153" s="1085">
        <v>0</v>
      </c>
      <c r="R153" s="1085">
        <v>0</v>
      </c>
      <c r="S153" s="1085">
        <v>0</v>
      </c>
      <c r="T153" s="1085">
        <v>0</v>
      </c>
      <c r="U153" s="1085">
        <v>0</v>
      </c>
      <c r="V153" s="1085">
        <v>0</v>
      </c>
      <c r="W153" s="1085">
        <v>0</v>
      </c>
      <c r="X153" s="1085">
        <v>0</v>
      </c>
      <c r="Y153" s="1085">
        <v>0</v>
      </c>
      <c r="Z153" s="1085">
        <v>0</v>
      </c>
      <c r="AA153" s="1085">
        <v>0</v>
      </c>
      <c r="AB153" s="1085">
        <v>0</v>
      </c>
      <c r="AC153" s="1085">
        <v>0</v>
      </c>
      <c r="AD153" s="1085">
        <v>0</v>
      </c>
      <c r="AE153" s="1085">
        <v>0</v>
      </c>
      <c r="AF153" s="1085">
        <v>0</v>
      </c>
      <c r="AG153" s="1085">
        <v>0</v>
      </c>
      <c r="AH153" s="1085">
        <v>0</v>
      </c>
      <c r="AI153" s="1085">
        <v>0</v>
      </c>
      <c r="AJ153" s="1085">
        <v>0</v>
      </c>
      <c r="AK153" s="1020"/>
    </row>
    <row r="154" spans="1:37" s="298" customFormat="1" ht="19.5" customHeight="1" x14ac:dyDescent="0.15">
      <c r="A154" s="3106"/>
      <c r="B154" s="1017" t="s">
        <v>284</v>
      </c>
      <c r="C154" s="1019">
        <f t="shared" si="44"/>
        <v>0</v>
      </c>
      <c r="D154" s="1087">
        <v>0</v>
      </c>
      <c r="E154" s="1087">
        <v>0</v>
      </c>
      <c r="F154" s="1087">
        <v>0</v>
      </c>
      <c r="G154" s="1087">
        <v>0</v>
      </c>
      <c r="H154" s="1087">
        <v>0</v>
      </c>
      <c r="I154" s="1087">
        <v>0</v>
      </c>
      <c r="J154" s="1087">
        <v>0</v>
      </c>
      <c r="K154" s="1085">
        <v>0</v>
      </c>
      <c r="L154" s="1085">
        <v>0</v>
      </c>
      <c r="M154" s="1085">
        <v>0</v>
      </c>
      <c r="N154" s="1085">
        <v>0</v>
      </c>
      <c r="O154" s="1085">
        <v>0</v>
      </c>
      <c r="P154" s="1085">
        <v>0</v>
      </c>
      <c r="Q154" s="1085">
        <v>0</v>
      </c>
      <c r="R154" s="1085">
        <v>0</v>
      </c>
      <c r="S154" s="1085">
        <v>0</v>
      </c>
      <c r="T154" s="1085">
        <v>0</v>
      </c>
      <c r="U154" s="1085">
        <v>0</v>
      </c>
      <c r="V154" s="1085">
        <v>0</v>
      </c>
      <c r="W154" s="1085">
        <v>0</v>
      </c>
      <c r="X154" s="1085">
        <v>0</v>
      </c>
      <c r="Y154" s="1085">
        <v>0</v>
      </c>
      <c r="Z154" s="1085">
        <v>0</v>
      </c>
      <c r="AA154" s="1085">
        <v>0</v>
      </c>
      <c r="AB154" s="1085">
        <v>0</v>
      </c>
      <c r="AC154" s="1085">
        <v>0</v>
      </c>
      <c r="AD154" s="1085">
        <v>0</v>
      </c>
      <c r="AE154" s="1085">
        <v>0</v>
      </c>
      <c r="AF154" s="1085">
        <v>0</v>
      </c>
      <c r="AG154" s="1085">
        <v>0</v>
      </c>
      <c r="AH154" s="1085">
        <v>0</v>
      </c>
      <c r="AI154" s="1085">
        <v>0</v>
      </c>
      <c r="AJ154" s="1085">
        <v>0</v>
      </c>
      <c r="AK154" s="1020"/>
    </row>
    <row r="155" spans="1:37" s="298" customFormat="1" ht="19.5" customHeight="1" x14ac:dyDescent="0.15">
      <c r="A155" s="3106"/>
      <c r="B155" s="1015" t="s">
        <v>847</v>
      </c>
      <c r="C155" s="1019">
        <f t="shared" si="44"/>
        <v>0</v>
      </c>
      <c r="D155" s="1087">
        <v>0</v>
      </c>
      <c r="E155" s="1087">
        <v>0</v>
      </c>
      <c r="F155" s="1087">
        <v>0</v>
      </c>
      <c r="G155" s="1087">
        <v>0</v>
      </c>
      <c r="H155" s="1087">
        <v>0</v>
      </c>
      <c r="I155" s="1087">
        <v>0</v>
      </c>
      <c r="J155" s="1087">
        <v>0</v>
      </c>
      <c r="K155" s="1085">
        <v>0</v>
      </c>
      <c r="L155" s="1085">
        <v>0</v>
      </c>
      <c r="M155" s="1085">
        <v>0</v>
      </c>
      <c r="N155" s="1085">
        <v>0</v>
      </c>
      <c r="O155" s="1085">
        <v>0</v>
      </c>
      <c r="P155" s="1085">
        <v>0</v>
      </c>
      <c r="Q155" s="1085">
        <v>0</v>
      </c>
      <c r="R155" s="1085">
        <v>0</v>
      </c>
      <c r="S155" s="1085">
        <v>0</v>
      </c>
      <c r="T155" s="1085">
        <v>0</v>
      </c>
      <c r="U155" s="1085">
        <v>0</v>
      </c>
      <c r="V155" s="1085">
        <v>0</v>
      </c>
      <c r="W155" s="1085">
        <v>0</v>
      </c>
      <c r="X155" s="1085">
        <v>0</v>
      </c>
      <c r="Y155" s="1085">
        <v>0</v>
      </c>
      <c r="Z155" s="1085">
        <v>0</v>
      </c>
      <c r="AA155" s="1085">
        <v>0</v>
      </c>
      <c r="AB155" s="1085">
        <v>0</v>
      </c>
      <c r="AC155" s="1085">
        <v>0</v>
      </c>
      <c r="AD155" s="1085">
        <v>0</v>
      </c>
      <c r="AE155" s="1085">
        <v>0</v>
      </c>
      <c r="AF155" s="1085">
        <v>0</v>
      </c>
      <c r="AG155" s="1085">
        <v>0</v>
      </c>
      <c r="AH155" s="1085">
        <v>0</v>
      </c>
      <c r="AI155" s="1085">
        <v>0</v>
      </c>
      <c r="AJ155" s="1085">
        <v>0</v>
      </c>
      <c r="AK155" s="1020">
        <f>'배수관폐쇄(총괄) (2)'!X121+'배수관폐쇄(총괄) (2)'!Y121</f>
        <v>0</v>
      </c>
    </row>
    <row r="156" spans="1:37" s="298" customFormat="1" ht="19.5" customHeight="1" x14ac:dyDescent="0.15">
      <c r="A156" s="3106"/>
      <c r="B156" s="1018" t="s">
        <v>1084</v>
      </c>
      <c r="C156" s="1019">
        <f t="shared" si="44"/>
        <v>0</v>
      </c>
      <c r="D156" s="1087">
        <v>0</v>
      </c>
      <c r="E156" s="1087">
        <v>0</v>
      </c>
      <c r="F156" s="1087">
        <v>0</v>
      </c>
      <c r="G156" s="1087">
        <v>0</v>
      </c>
      <c r="H156" s="1087">
        <v>0</v>
      </c>
      <c r="I156" s="1087">
        <v>0</v>
      </c>
      <c r="J156" s="1087">
        <v>0</v>
      </c>
      <c r="K156" s="1085">
        <v>0</v>
      </c>
      <c r="L156" s="1085">
        <v>0</v>
      </c>
      <c r="M156" s="1085">
        <v>0</v>
      </c>
      <c r="N156" s="1085">
        <v>0</v>
      </c>
      <c r="O156" s="1085">
        <v>0</v>
      </c>
      <c r="P156" s="1085">
        <v>0</v>
      </c>
      <c r="Q156" s="1085">
        <v>0</v>
      </c>
      <c r="R156" s="1085">
        <v>0</v>
      </c>
      <c r="S156" s="1085">
        <v>0</v>
      </c>
      <c r="T156" s="1085">
        <v>0</v>
      </c>
      <c r="U156" s="1085">
        <v>0</v>
      </c>
      <c r="V156" s="1085">
        <v>0</v>
      </c>
      <c r="W156" s="1085">
        <v>0</v>
      </c>
      <c r="X156" s="1085">
        <v>0</v>
      </c>
      <c r="Y156" s="1085">
        <v>0</v>
      </c>
      <c r="Z156" s="1085">
        <v>0</v>
      </c>
      <c r="AA156" s="1085">
        <v>0</v>
      </c>
      <c r="AB156" s="1085">
        <v>0</v>
      </c>
      <c r="AC156" s="1085">
        <v>0</v>
      </c>
      <c r="AD156" s="1085">
        <v>0</v>
      </c>
      <c r="AE156" s="1085">
        <v>0</v>
      </c>
      <c r="AF156" s="1085">
        <v>0</v>
      </c>
      <c r="AG156" s="1085">
        <v>0</v>
      </c>
      <c r="AH156" s="1085">
        <v>0</v>
      </c>
      <c r="AI156" s="1085">
        <v>0</v>
      </c>
      <c r="AJ156" s="1085">
        <v>0</v>
      </c>
      <c r="AK156" s="1020"/>
    </row>
    <row r="157" spans="1:37" s="298" customFormat="1" ht="19.5" customHeight="1" x14ac:dyDescent="0.15">
      <c r="A157" s="3106">
        <v>1200</v>
      </c>
      <c r="B157" s="861" t="s">
        <v>46</v>
      </c>
      <c r="C157" s="613">
        <f>SUM(D157:AK157)</f>
        <v>0</v>
      </c>
      <c r="D157" s="613">
        <f>SUM(D158:D165)</f>
        <v>0</v>
      </c>
      <c r="E157" s="613">
        <f t="shared" ref="E157:AJ157" si="45">SUM(E158:E165)</f>
        <v>0</v>
      </c>
      <c r="F157" s="613">
        <f t="shared" si="45"/>
        <v>0</v>
      </c>
      <c r="G157" s="613">
        <f t="shared" si="45"/>
        <v>0</v>
      </c>
      <c r="H157" s="613">
        <f t="shared" si="45"/>
        <v>0</v>
      </c>
      <c r="I157" s="613">
        <f t="shared" si="45"/>
        <v>0</v>
      </c>
      <c r="J157" s="613">
        <f t="shared" si="45"/>
        <v>0</v>
      </c>
      <c r="K157" s="613">
        <f t="shared" si="45"/>
        <v>0</v>
      </c>
      <c r="L157" s="613">
        <f t="shared" si="45"/>
        <v>0</v>
      </c>
      <c r="M157" s="613">
        <f t="shared" si="45"/>
        <v>0</v>
      </c>
      <c r="N157" s="613">
        <f t="shared" si="45"/>
        <v>0</v>
      </c>
      <c r="O157" s="613">
        <f t="shared" si="45"/>
        <v>0</v>
      </c>
      <c r="P157" s="613">
        <f t="shared" si="45"/>
        <v>0</v>
      </c>
      <c r="Q157" s="613">
        <f t="shared" si="45"/>
        <v>0</v>
      </c>
      <c r="R157" s="613">
        <f t="shared" si="45"/>
        <v>0</v>
      </c>
      <c r="S157" s="613">
        <f t="shared" si="45"/>
        <v>0</v>
      </c>
      <c r="T157" s="613">
        <f t="shared" si="45"/>
        <v>0</v>
      </c>
      <c r="U157" s="613">
        <f t="shared" si="45"/>
        <v>0</v>
      </c>
      <c r="V157" s="613">
        <f t="shared" si="45"/>
        <v>0</v>
      </c>
      <c r="W157" s="613">
        <f t="shared" si="45"/>
        <v>0</v>
      </c>
      <c r="X157" s="613">
        <f t="shared" si="45"/>
        <v>0</v>
      </c>
      <c r="Y157" s="613">
        <f t="shared" si="45"/>
        <v>0</v>
      </c>
      <c r="Z157" s="613">
        <f t="shared" si="45"/>
        <v>0</v>
      </c>
      <c r="AA157" s="613">
        <f t="shared" si="45"/>
        <v>0</v>
      </c>
      <c r="AB157" s="613">
        <f t="shared" si="45"/>
        <v>0</v>
      </c>
      <c r="AC157" s="613">
        <f t="shared" si="45"/>
        <v>0</v>
      </c>
      <c r="AD157" s="613">
        <f t="shared" si="45"/>
        <v>0</v>
      </c>
      <c r="AE157" s="613">
        <f t="shared" si="45"/>
        <v>0</v>
      </c>
      <c r="AF157" s="613">
        <f t="shared" si="45"/>
        <v>0</v>
      </c>
      <c r="AG157" s="613">
        <f t="shared" si="45"/>
        <v>0</v>
      </c>
      <c r="AH157" s="613">
        <f t="shared" si="45"/>
        <v>0</v>
      </c>
      <c r="AI157" s="613">
        <f t="shared" si="45"/>
        <v>0</v>
      </c>
      <c r="AJ157" s="613">
        <f t="shared" si="45"/>
        <v>0</v>
      </c>
      <c r="AK157" s="613">
        <f>SUM(AK158:AK165)</f>
        <v>0</v>
      </c>
    </row>
    <row r="158" spans="1:37" s="601" customFormat="1" ht="19.5" customHeight="1" x14ac:dyDescent="0.15">
      <c r="A158" s="3106"/>
      <c r="B158" s="1021" t="s">
        <v>793</v>
      </c>
      <c r="C158" s="1019">
        <f>SUM(D158:AK158)</f>
        <v>0</v>
      </c>
      <c r="D158" s="1087">
        <v>0</v>
      </c>
      <c r="E158" s="1087">
        <v>0</v>
      </c>
      <c r="F158" s="1087">
        <v>0</v>
      </c>
      <c r="G158" s="1087">
        <v>0</v>
      </c>
      <c r="H158" s="1087">
        <v>0</v>
      </c>
      <c r="I158" s="1087">
        <v>0</v>
      </c>
      <c r="J158" s="1087">
        <v>0</v>
      </c>
      <c r="K158" s="1086">
        <v>0</v>
      </c>
      <c r="L158" s="1086">
        <v>0</v>
      </c>
      <c r="M158" s="1086">
        <v>0</v>
      </c>
      <c r="N158" s="1086">
        <v>0</v>
      </c>
      <c r="O158" s="1086">
        <v>0</v>
      </c>
      <c r="P158" s="1086">
        <v>0</v>
      </c>
      <c r="Q158" s="1086">
        <v>0</v>
      </c>
      <c r="R158" s="1086">
        <v>0</v>
      </c>
      <c r="S158" s="1086">
        <v>0</v>
      </c>
      <c r="T158" s="1086">
        <v>0</v>
      </c>
      <c r="U158" s="1086">
        <v>0</v>
      </c>
      <c r="V158" s="1086">
        <v>0</v>
      </c>
      <c r="W158" s="1086">
        <v>0</v>
      </c>
      <c r="X158" s="1086">
        <v>0</v>
      </c>
      <c r="Y158" s="1086">
        <v>0</v>
      </c>
      <c r="Z158" s="1086">
        <v>0</v>
      </c>
      <c r="AA158" s="1086">
        <v>0</v>
      </c>
      <c r="AB158" s="1086">
        <v>0</v>
      </c>
      <c r="AC158" s="1086">
        <v>0</v>
      </c>
      <c r="AD158" s="1086">
        <v>0</v>
      </c>
      <c r="AE158" s="1086">
        <v>0</v>
      </c>
      <c r="AF158" s="1086">
        <v>0</v>
      </c>
      <c r="AG158" s="1086">
        <v>0</v>
      </c>
      <c r="AH158" s="1086">
        <v>0</v>
      </c>
      <c r="AI158" s="1086">
        <v>0</v>
      </c>
      <c r="AJ158" s="1086">
        <v>0</v>
      </c>
      <c r="AK158" s="1020"/>
    </row>
    <row r="159" spans="1:37" s="601" customFormat="1" ht="19.5" customHeight="1" x14ac:dyDescent="0.15">
      <c r="A159" s="3106"/>
      <c r="B159" s="1021" t="s">
        <v>792</v>
      </c>
      <c r="C159" s="1019">
        <f t="shared" ref="C159:C165" si="46">SUM(D159:AK159)</f>
        <v>0</v>
      </c>
      <c r="D159" s="1087">
        <v>0</v>
      </c>
      <c r="E159" s="1087">
        <v>0</v>
      </c>
      <c r="F159" s="1087">
        <v>0</v>
      </c>
      <c r="G159" s="1087">
        <v>0</v>
      </c>
      <c r="H159" s="1087">
        <v>0</v>
      </c>
      <c r="I159" s="1087">
        <v>0</v>
      </c>
      <c r="J159" s="1087">
        <v>0</v>
      </c>
      <c r="K159" s="1086">
        <v>0</v>
      </c>
      <c r="L159" s="1086">
        <v>0</v>
      </c>
      <c r="M159" s="1086">
        <v>0</v>
      </c>
      <c r="N159" s="1086">
        <v>0</v>
      </c>
      <c r="O159" s="1086">
        <v>0</v>
      </c>
      <c r="P159" s="1086">
        <v>0</v>
      </c>
      <c r="Q159" s="1086">
        <v>0</v>
      </c>
      <c r="R159" s="1086">
        <v>0</v>
      </c>
      <c r="S159" s="1086">
        <v>0</v>
      </c>
      <c r="T159" s="1086">
        <v>0</v>
      </c>
      <c r="U159" s="1086">
        <v>0</v>
      </c>
      <c r="V159" s="1086">
        <v>0</v>
      </c>
      <c r="W159" s="1086">
        <v>0</v>
      </c>
      <c r="X159" s="1086">
        <v>0</v>
      </c>
      <c r="Y159" s="1086">
        <v>0</v>
      </c>
      <c r="Z159" s="1086">
        <v>0</v>
      </c>
      <c r="AA159" s="1086">
        <v>0</v>
      </c>
      <c r="AB159" s="1086">
        <v>0</v>
      </c>
      <c r="AC159" s="1086">
        <v>0</v>
      </c>
      <c r="AD159" s="1086">
        <v>0</v>
      </c>
      <c r="AE159" s="1086">
        <v>0</v>
      </c>
      <c r="AF159" s="1086">
        <v>0</v>
      </c>
      <c r="AG159" s="1086">
        <v>0</v>
      </c>
      <c r="AH159" s="1086">
        <v>0</v>
      </c>
      <c r="AI159" s="1086">
        <v>0</v>
      </c>
      <c r="AJ159" s="1086">
        <v>0</v>
      </c>
      <c r="AK159" s="1020"/>
    </row>
    <row r="160" spans="1:37" s="104" customFormat="1" ht="19.5" customHeight="1" x14ac:dyDescent="0.15">
      <c r="A160" s="3106"/>
      <c r="B160" s="1015" t="s">
        <v>974</v>
      </c>
      <c r="C160" s="1019">
        <f t="shared" si="46"/>
        <v>0</v>
      </c>
      <c r="D160" s="1087">
        <v>0</v>
      </c>
      <c r="E160" s="1087">
        <v>0</v>
      </c>
      <c r="F160" s="1087">
        <v>0</v>
      </c>
      <c r="G160" s="1087">
        <v>0</v>
      </c>
      <c r="H160" s="1087">
        <v>0</v>
      </c>
      <c r="I160" s="1087">
        <v>0</v>
      </c>
      <c r="J160" s="1087">
        <v>0</v>
      </c>
      <c r="K160" s="1086">
        <v>0</v>
      </c>
      <c r="L160" s="1086">
        <v>0</v>
      </c>
      <c r="M160" s="1086">
        <v>0</v>
      </c>
      <c r="N160" s="1086">
        <v>0</v>
      </c>
      <c r="O160" s="1086">
        <v>0</v>
      </c>
      <c r="P160" s="1086">
        <v>0</v>
      </c>
      <c r="Q160" s="1086">
        <v>0</v>
      </c>
      <c r="R160" s="1086">
        <v>0</v>
      </c>
      <c r="S160" s="1086">
        <v>0</v>
      </c>
      <c r="T160" s="1086">
        <v>0</v>
      </c>
      <c r="U160" s="1086">
        <v>0</v>
      </c>
      <c r="V160" s="1086">
        <v>0</v>
      </c>
      <c r="W160" s="1086">
        <v>0</v>
      </c>
      <c r="X160" s="1086">
        <v>0</v>
      </c>
      <c r="Y160" s="1086">
        <v>0</v>
      </c>
      <c r="Z160" s="1086">
        <v>0</v>
      </c>
      <c r="AA160" s="1086">
        <v>0</v>
      </c>
      <c r="AB160" s="1086">
        <v>0</v>
      </c>
      <c r="AC160" s="1086">
        <v>0</v>
      </c>
      <c r="AD160" s="1086">
        <v>0</v>
      </c>
      <c r="AE160" s="1086">
        <v>0</v>
      </c>
      <c r="AF160" s="1086">
        <v>0</v>
      </c>
      <c r="AG160" s="1086">
        <v>0</v>
      </c>
      <c r="AH160" s="1086">
        <v>0</v>
      </c>
      <c r="AI160" s="1086">
        <v>0</v>
      </c>
      <c r="AJ160" s="1086">
        <v>0</v>
      </c>
      <c r="AK160" s="1020">
        <f>'배수관폐쇄(총괄) (2)'!X123+'배수관폐쇄(총괄) (2)'!Y123</f>
        <v>0</v>
      </c>
    </row>
    <row r="161" spans="1:37" s="104" customFormat="1" ht="19.5" customHeight="1" x14ac:dyDescent="0.15">
      <c r="A161" s="3106"/>
      <c r="B161" s="1015" t="s">
        <v>345</v>
      </c>
      <c r="C161" s="1019">
        <f t="shared" si="46"/>
        <v>0</v>
      </c>
      <c r="D161" s="1087">
        <v>0</v>
      </c>
      <c r="E161" s="1087">
        <v>0</v>
      </c>
      <c r="F161" s="1087">
        <v>0</v>
      </c>
      <c r="G161" s="1087">
        <v>0</v>
      </c>
      <c r="H161" s="1087">
        <v>0</v>
      </c>
      <c r="I161" s="1087">
        <v>0</v>
      </c>
      <c r="J161" s="1087">
        <v>0</v>
      </c>
      <c r="K161" s="1086">
        <v>0</v>
      </c>
      <c r="L161" s="1086">
        <v>0</v>
      </c>
      <c r="M161" s="1086">
        <v>0</v>
      </c>
      <c r="N161" s="1086">
        <v>0</v>
      </c>
      <c r="O161" s="1086">
        <v>0</v>
      </c>
      <c r="P161" s="1086">
        <v>0</v>
      </c>
      <c r="Q161" s="1086">
        <v>0</v>
      </c>
      <c r="R161" s="1086">
        <v>0</v>
      </c>
      <c r="S161" s="1086">
        <v>0</v>
      </c>
      <c r="T161" s="1086">
        <v>0</v>
      </c>
      <c r="U161" s="1086">
        <v>0</v>
      </c>
      <c r="V161" s="1086">
        <v>0</v>
      </c>
      <c r="W161" s="1086">
        <v>0</v>
      </c>
      <c r="X161" s="1086">
        <v>0</v>
      </c>
      <c r="Y161" s="1086">
        <v>0</v>
      </c>
      <c r="Z161" s="1086">
        <v>0</v>
      </c>
      <c r="AA161" s="1086">
        <v>0</v>
      </c>
      <c r="AB161" s="1086">
        <v>0</v>
      </c>
      <c r="AC161" s="1086">
        <v>0</v>
      </c>
      <c r="AD161" s="1086">
        <v>0</v>
      </c>
      <c r="AE161" s="1086">
        <v>0</v>
      </c>
      <c r="AF161" s="1086">
        <v>0</v>
      </c>
      <c r="AG161" s="1086">
        <v>0</v>
      </c>
      <c r="AH161" s="1086">
        <v>0</v>
      </c>
      <c r="AI161" s="1086">
        <v>0</v>
      </c>
      <c r="AJ161" s="1086">
        <v>0</v>
      </c>
      <c r="AK161" s="1020">
        <f>'배수관폐쇄(총괄) (2)'!X124+'배수관폐쇄(총괄) (2)'!Y124</f>
        <v>0</v>
      </c>
    </row>
    <row r="162" spans="1:37" s="104" customFormat="1" ht="19.5" customHeight="1" x14ac:dyDescent="0.15">
      <c r="A162" s="3106"/>
      <c r="B162" s="1017" t="s">
        <v>283</v>
      </c>
      <c r="C162" s="1019">
        <f t="shared" si="46"/>
        <v>0</v>
      </c>
      <c r="D162" s="1087">
        <v>0</v>
      </c>
      <c r="E162" s="1087">
        <v>0</v>
      </c>
      <c r="F162" s="1087">
        <v>0</v>
      </c>
      <c r="G162" s="1087">
        <v>0</v>
      </c>
      <c r="H162" s="1087">
        <v>0</v>
      </c>
      <c r="I162" s="1087">
        <v>0</v>
      </c>
      <c r="J162" s="1087">
        <v>0</v>
      </c>
      <c r="K162" s="1086">
        <v>0</v>
      </c>
      <c r="L162" s="1086">
        <v>0</v>
      </c>
      <c r="M162" s="1086">
        <v>0</v>
      </c>
      <c r="N162" s="1086">
        <v>0</v>
      </c>
      <c r="O162" s="1086">
        <v>0</v>
      </c>
      <c r="P162" s="1086">
        <v>0</v>
      </c>
      <c r="Q162" s="1086">
        <v>0</v>
      </c>
      <c r="R162" s="1086">
        <v>0</v>
      </c>
      <c r="S162" s="1086">
        <v>0</v>
      </c>
      <c r="T162" s="1086">
        <v>0</v>
      </c>
      <c r="U162" s="1086">
        <v>0</v>
      </c>
      <c r="V162" s="1086">
        <v>0</v>
      </c>
      <c r="W162" s="1086">
        <v>0</v>
      </c>
      <c r="X162" s="1086">
        <v>0</v>
      </c>
      <c r="Y162" s="1086">
        <v>0</v>
      </c>
      <c r="Z162" s="1086">
        <v>0</v>
      </c>
      <c r="AA162" s="1086">
        <v>0</v>
      </c>
      <c r="AB162" s="1086">
        <v>0</v>
      </c>
      <c r="AC162" s="1086">
        <v>0</v>
      </c>
      <c r="AD162" s="1086">
        <v>0</v>
      </c>
      <c r="AE162" s="1086">
        <v>0</v>
      </c>
      <c r="AF162" s="1086">
        <v>0</v>
      </c>
      <c r="AG162" s="1086">
        <v>0</v>
      </c>
      <c r="AH162" s="1086">
        <v>0</v>
      </c>
      <c r="AI162" s="1086">
        <v>0</v>
      </c>
      <c r="AJ162" s="1086">
        <v>0</v>
      </c>
      <c r="AK162" s="1020"/>
    </row>
    <row r="163" spans="1:37" s="104" customFormat="1" ht="19.5" customHeight="1" x14ac:dyDescent="0.15">
      <c r="A163" s="3106"/>
      <c r="B163" s="1017" t="s">
        <v>284</v>
      </c>
      <c r="C163" s="1019">
        <f t="shared" si="46"/>
        <v>0</v>
      </c>
      <c r="D163" s="1087">
        <v>0</v>
      </c>
      <c r="E163" s="1087">
        <v>0</v>
      </c>
      <c r="F163" s="1087">
        <v>0</v>
      </c>
      <c r="G163" s="1087">
        <v>0</v>
      </c>
      <c r="H163" s="1087">
        <v>0</v>
      </c>
      <c r="I163" s="1087">
        <v>0</v>
      </c>
      <c r="J163" s="1087">
        <v>0</v>
      </c>
      <c r="K163" s="1086">
        <v>0</v>
      </c>
      <c r="L163" s="1086">
        <v>0</v>
      </c>
      <c r="M163" s="1086">
        <v>0</v>
      </c>
      <c r="N163" s="1086">
        <v>0</v>
      </c>
      <c r="O163" s="1086">
        <v>0</v>
      </c>
      <c r="P163" s="1086">
        <v>0</v>
      </c>
      <c r="Q163" s="1086">
        <v>0</v>
      </c>
      <c r="R163" s="1086">
        <v>0</v>
      </c>
      <c r="S163" s="1086">
        <v>0</v>
      </c>
      <c r="T163" s="1086">
        <v>0</v>
      </c>
      <c r="U163" s="1086">
        <v>0</v>
      </c>
      <c r="V163" s="1086">
        <v>0</v>
      </c>
      <c r="W163" s="1086">
        <v>0</v>
      </c>
      <c r="X163" s="1086">
        <v>0</v>
      </c>
      <c r="Y163" s="1086">
        <v>0</v>
      </c>
      <c r="Z163" s="1086">
        <v>0</v>
      </c>
      <c r="AA163" s="1086">
        <v>0</v>
      </c>
      <c r="AB163" s="1086">
        <v>0</v>
      </c>
      <c r="AC163" s="1086">
        <v>0</v>
      </c>
      <c r="AD163" s="1086">
        <v>0</v>
      </c>
      <c r="AE163" s="1086">
        <v>0</v>
      </c>
      <c r="AF163" s="1086">
        <v>0</v>
      </c>
      <c r="AG163" s="1086">
        <v>0</v>
      </c>
      <c r="AH163" s="1086">
        <v>0</v>
      </c>
      <c r="AI163" s="1086">
        <v>0</v>
      </c>
      <c r="AJ163" s="1086">
        <v>0</v>
      </c>
      <c r="AK163" s="1020"/>
    </row>
    <row r="164" spans="1:37" s="104" customFormat="1" ht="19.5" customHeight="1" x14ac:dyDescent="0.15">
      <c r="A164" s="3106"/>
      <c r="B164" s="1015" t="s">
        <v>847</v>
      </c>
      <c r="C164" s="1019">
        <f t="shared" si="46"/>
        <v>0</v>
      </c>
      <c r="D164" s="1087">
        <v>0</v>
      </c>
      <c r="E164" s="1087">
        <v>0</v>
      </c>
      <c r="F164" s="1087">
        <v>0</v>
      </c>
      <c r="G164" s="1087">
        <v>0</v>
      </c>
      <c r="H164" s="1087">
        <v>0</v>
      </c>
      <c r="I164" s="1087">
        <v>0</v>
      </c>
      <c r="J164" s="1087">
        <v>0</v>
      </c>
      <c r="K164" s="1086">
        <v>0</v>
      </c>
      <c r="L164" s="1086">
        <v>0</v>
      </c>
      <c r="M164" s="1086">
        <v>0</v>
      </c>
      <c r="N164" s="1086">
        <v>0</v>
      </c>
      <c r="O164" s="1086">
        <v>0</v>
      </c>
      <c r="P164" s="1086">
        <v>0</v>
      </c>
      <c r="Q164" s="1086">
        <v>0</v>
      </c>
      <c r="R164" s="1086">
        <v>0</v>
      </c>
      <c r="S164" s="1086">
        <v>0</v>
      </c>
      <c r="T164" s="1086">
        <v>0</v>
      </c>
      <c r="U164" s="1086">
        <v>0</v>
      </c>
      <c r="V164" s="1086">
        <v>0</v>
      </c>
      <c r="W164" s="1086">
        <v>0</v>
      </c>
      <c r="X164" s="1086">
        <v>0</v>
      </c>
      <c r="Y164" s="1086">
        <v>0</v>
      </c>
      <c r="Z164" s="1086">
        <v>0</v>
      </c>
      <c r="AA164" s="1086">
        <v>0</v>
      </c>
      <c r="AB164" s="1086">
        <v>0</v>
      </c>
      <c r="AC164" s="1086">
        <v>0</v>
      </c>
      <c r="AD164" s="1086">
        <v>0</v>
      </c>
      <c r="AE164" s="1086">
        <v>0</v>
      </c>
      <c r="AF164" s="1086">
        <v>0</v>
      </c>
      <c r="AG164" s="1086">
        <v>0</v>
      </c>
      <c r="AH164" s="1086">
        <v>0</v>
      </c>
      <c r="AI164" s="1086">
        <v>0</v>
      </c>
      <c r="AJ164" s="1086">
        <v>0</v>
      </c>
      <c r="AK164" s="1020">
        <f>'배수관폐쇄(총괄) (2)'!X125+'배수관폐쇄(총괄) (2)'!Y125</f>
        <v>0</v>
      </c>
    </row>
    <row r="165" spans="1:37" s="104" customFormat="1" ht="19.5" customHeight="1" x14ac:dyDescent="0.15">
      <c r="A165" s="3106"/>
      <c r="B165" s="1018" t="s">
        <v>1084</v>
      </c>
      <c r="C165" s="1019">
        <f t="shared" si="46"/>
        <v>0</v>
      </c>
      <c r="D165" s="1087">
        <v>0</v>
      </c>
      <c r="E165" s="1087">
        <v>0</v>
      </c>
      <c r="F165" s="1087">
        <v>0</v>
      </c>
      <c r="G165" s="1087">
        <v>0</v>
      </c>
      <c r="H165" s="1087">
        <v>0</v>
      </c>
      <c r="I165" s="1087">
        <v>0</v>
      </c>
      <c r="J165" s="1087">
        <v>0</v>
      </c>
      <c r="K165" s="1086">
        <v>0</v>
      </c>
      <c r="L165" s="1086">
        <v>0</v>
      </c>
      <c r="M165" s="1086">
        <v>0</v>
      </c>
      <c r="N165" s="1086">
        <v>0</v>
      </c>
      <c r="O165" s="1086">
        <v>0</v>
      </c>
      <c r="P165" s="1086">
        <v>0</v>
      </c>
      <c r="Q165" s="1086">
        <v>0</v>
      </c>
      <c r="R165" s="1086">
        <v>0</v>
      </c>
      <c r="S165" s="1086">
        <v>0</v>
      </c>
      <c r="T165" s="1086">
        <v>0</v>
      </c>
      <c r="U165" s="1086">
        <v>0</v>
      </c>
      <c r="V165" s="1086">
        <v>0</v>
      </c>
      <c r="W165" s="1086">
        <v>0</v>
      </c>
      <c r="X165" s="1086">
        <v>0</v>
      </c>
      <c r="Y165" s="1086">
        <v>0</v>
      </c>
      <c r="Z165" s="1086">
        <v>0</v>
      </c>
      <c r="AA165" s="1086">
        <v>0</v>
      </c>
      <c r="AB165" s="1086">
        <v>0</v>
      </c>
      <c r="AC165" s="1086">
        <v>0</v>
      </c>
      <c r="AD165" s="1086">
        <v>0</v>
      </c>
      <c r="AE165" s="1086">
        <v>0</v>
      </c>
      <c r="AF165" s="1086">
        <v>0</v>
      </c>
      <c r="AG165" s="1086">
        <v>0</v>
      </c>
      <c r="AH165" s="1086">
        <v>0</v>
      </c>
      <c r="AI165" s="1086">
        <v>0</v>
      </c>
      <c r="AJ165" s="1086">
        <v>0</v>
      </c>
      <c r="AK165" s="1020"/>
    </row>
    <row r="166" spans="1:37" s="104" customFormat="1" ht="30" customHeight="1" x14ac:dyDescent="0.15">
      <c r="A166" s="1155">
        <v>1350</v>
      </c>
      <c r="B166" s="867" t="s">
        <v>345</v>
      </c>
      <c r="C166" s="604">
        <f>SUM(D166:AK166)</f>
        <v>0</v>
      </c>
      <c r="D166" s="1087">
        <v>0</v>
      </c>
      <c r="E166" s="1087">
        <v>0</v>
      </c>
      <c r="F166" s="1087">
        <v>0</v>
      </c>
      <c r="G166" s="1087">
        <v>0</v>
      </c>
      <c r="H166" s="1087">
        <v>0</v>
      </c>
      <c r="I166" s="1087">
        <v>0</v>
      </c>
      <c r="J166" s="1087">
        <v>0</v>
      </c>
      <c r="K166" s="1087">
        <v>0</v>
      </c>
      <c r="L166" s="1087">
        <v>0</v>
      </c>
      <c r="M166" s="1087">
        <v>0</v>
      </c>
      <c r="N166" s="1087">
        <v>0</v>
      </c>
      <c r="O166" s="1087">
        <v>0</v>
      </c>
      <c r="P166" s="1087">
        <v>0</v>
      </c>
      <c r="Q166" s="1087">
        <v>0</v>
      </c>
      <c r="R166" s="1087">
        <v>0</v>
      </c>
      <c r="S166" s="1087">
        <v>0</v>
      </c>
      <c r="T166" s="1087">
        <v>0</v>
      </c>
      <c r="U166" s="1087">
        <v>0</v>
      </c>
      <c r="V166" s="1087">
        <v>0</v>
      </c>
      <c r="W166" s="1087">
        <v>0</v>
      </c>
      <c r="X166" s="1087">
        <v>0</v>
      </c>
      <c r="Y166" s="1087">
        <v>0</v>
      </c>
      <c r="Z166" s="1087">
        <v>0</v>
      </c>
      <c r="AA166" s="1087">
        <v>0</v>
      </c>
      <c r="AB166" s="1087">
        <v>0</v>
      </c>
      <c r="AC166" s="1087">
        <v>0</v>
      </c>
      <c r="AD166" s="1087">
        <v>0</v>
      </c>
      <c r="AE166" s="1087">
        <v>0</v>
      </c>
      <c r="AF166" s="1087">
        <v>0</v>
      </c>
      <c r="AG166" s="1087">
        <v>0</v>
      </c>
      <c r="AH166" s="1087">
        <v>0</v>
      </c>
      <c r="AI166" s="1087">
        <v>0</v>
      </c>
      <c r="AJ166" s="1087">
        <v>0</v>
      </c>
      <c r="AK166" s="1020">
        <f>'배수관폐쇄(총괄) (2)'!X126+'배수관폐쇄(총괄) (2)'!Y126</f>
        <v>0</v>
      </c>
    </row>
    <row r="167" spans="1:37" s="104" customFormat="1" ht="30" customHeight="1" x14ac:dyDescent="0.15">
      <c r="A167" s="1155">
        <v>1500</v>
      </c>
      <c r="B167" s="867" t="s">
        <v>345</v>
      </c>
      <c r="C167" s="604">
        <f t="shared" ref="C167:C173" si="47">SUM(D167:AK167)</f>
        <v>0</v>
      </c>
      <c r="D167" s="1087">
        <v>0</v>
      </c>
      <c r="E167" s="1087">
        <v>0</v>
      </c>
      <c r="F167" s="1087">
        <v>0</v>
      </c>
      <c r="G167" s="1087">
        <v>0</v>
      </c>
      <c r="H167" s="1087">
        <v>0</v>
      </c>
      <c r="I167" s="1087">
        <v>0</v>
      </c>
      <c r="J167" s="1087">
        <v>0</v>
      </c>
      <c r="K167" s="1087">
        <v>0</v>
      </c>
      <c r="L167" s="1087">
        <v>0</v>
      </c>
      <c r="M167" s="1087">
        <v>0</v>
      </c>
      <c r="N167" s="1087">
        <v>0</v>
      </c>
      <c r="O167" s="1087">
        <v>0</v>
      </c>
      <c r="P167" s="1087">
        <v>0</v>
      </c>
      <c r="Q167" s="1087">
        <v>0</v>
      </c>
      <c r="R167" s="1087">
        <v>0</v>
      </c>
      <c r="S167" s="1087">
        <v>0</v>
      </c>
      <c r="T167" s="1087">
        <v>0</v>
      </c>
      <c r="U167" s="1087">
        <v>0</v>
      </c>
      <c r="V167" s="1087">
        <v>0</v>
      </c>
      <c r="W167" s="1087">
        <v>0</v>
      </c>
      <c r="X167" s="1087">
        <v>0</v>
      </c>
      <c r="Y167" s="1087">
        <v>0</v>
      </c>
      <c r="Z167" s="1087">
        <v>0</v>
      </c>
      <c r="AA167" s="1087">
        <v>0</v>
      </c>
      <c r="AB167" s="1087">
        <v>0</v>
      </c>
      <c r="AC167" s="1087">
        <v>0</v>
      </c>
      <c r="AD167" s="1087">
        <v>0</v>
      </c>
      <c r="AE167" s="1087">
        <v>0</v>
      </c>
      <c r="AF167" s="1087">
        <v>0</v>
      </c>
      <c r="AG167" s="1087">
        <v>0</v>
      </c>
      <c r="AH167" s="1087">
        <v>0</v>
      </c>
      <c r="AI167" s="1087">
        <v>0</v>
      </c>
      <c r="AJ167" s="1087">
        <v>0</v>
      </c>
      <c r="AK167" s="1020">
        <f>'배수관폐쇄(총괄) (2)'!X127+'배수관폐쇄(총괄) (2)'!Y127</f>
        <v>0</v>
      </c>
    </row>
    <row r="168" spans="1:37" s="104" customFormat="1" ht="30" customHeight="1" x14ac:dyDescent="0.15">
      <c r="A168" s="1155">
        <v>1650</v>
      </c>
      <c r="B168" s="867" t="s">
        <v>345</v>
      </c>
      <c r="C168" s="604">
        <f t="shared" si="47"/>
        <v>15.44</v>
      </c>
      <c r="D168" s="1087">
        <v>0</v>
      </c>
      <c r="E168" s="1087">
        <v>0</v>
      </c>
      <c r="F168" s="1087">
        <v>15.44</v>
      </c>
      <c r="G168" s="1087">
        <v>0</v>
      </c>
      <c r="H168" s="1087">
        <v>0</v>
      </c>
      <c r="I168" s="1087">
        <v>0</v>
      </c>
      <c r="J168" s="1087">
        <v>0</v>
      </c>
      <c r="K168" s="1087">
        <v>0</v>
      </c>
      <c r="L168" s="1087">
        <v>0</v>
      </c>
      <c r="M168" s="1087">
        <v>0</v>
      </c>
      <c r="N168" s="1087">
        <v>0</v>
      </c>
      <c r="O168" s="1087">
        <v>0</v>
      </c>
      <c r="P168" s="1087">
        <v>0</v>
      </c>
      <c r="Q168" s="1087">
        <v>0</v>
      </c>
      <c r="R168" s="1087">
        <v>0</v>
      </c>
      <c r="S168" s="1087">
        <v>0</v>
      </c>
      <c r="T168" s="1087">
        <v>0</v>
      </c>
      <c r="U168" s="1087">
        <v>0</v>
      </c>
      <c r="V168" s="1087">
        <v>0</v>
      </c>
      <c r="W168" s="1087">
        <v>0</v>
      </c>
      <c r="X168" s="1087">
        <v>0</v>
      </c>
      <c r="Y168" s="1087">
        <v>0</v>
      </c>
      <c r="Z168" s="1087">
        <v>0</v>
      </c>
      <c r="AA168" s="1087">
        <v>0</v>
      </c>
      <c r="AB168" s="1087">
        <v>0</v>
      </c>
      <c r="AC168" s="1087">
        <v>0</v>
      </c>
      <c r="AD168" s="1087">
        <v>0</v>
      </c>
      <c r="AE168" s="1087">
        <v>0</v>
      </c>
      <c r="AF168" s="1087">
        <v>0</v>
      </c>
      <c r="AG168" s="1087">
        <v>0</v>
      </c>
      <c r="AH168" s="1087">
        <v>0</v>
      </c>
      <c r="AI168" s="1087">
        <v>0</v>
      </c>
      <c r="AJ168" s="1087">
        <v>0</v>
      </c>
      <c r="AK168" s="1020">
        <f>'배수관폐쇄(총괄) (2)'!X128+'배수관폐쇄(총괄) (2)'!Y128</f>
        <v>0</v>
      </c>
    </row>
    <row r="169" spans="1:37" s="104" customFormat="1" ht="30" customHeight="1" x14ac:dyDescent="0.15">
      <c r="A169" s="1155">
        <v>1800</v>
      </c>
      <c r="B169" s="867" t="s">
        <v>345</v>
      </c>
      <c r="C169" s="604">
        <f t="shared" si="47"/>
        <v>0</v>
      </c>
      <c r="D169" s="1087">
        <v>0</v>
      </c>
      <c r="E169" s="1087">
        <v>0</v>
      </c>
      <c r="F169" s="1087">
        <v>0</v>
      </c>
      <c r="G169" s="1087">
        <v>0</v>
      </c>
      <c r="H169" s="1087">
        <v>0</v>
      </c>
      <c r="I169" s="1087">
        <v>0</v>
      </c>
      <c r="J169" s="1087">
        <v>0</v>
      </c>
      <c r="K169" s="1087">
        <v>0</v>
      </c>
      <c r="L169" s="1087">
        <v>0</v>
      </c>
      <c r="M169" s="1087">
        <v>0</v>
      </c>
      <c r="N169" s="1087">
        <v>0</v>
      </c>
      <c r="O169" s="1087">
        <v>0</v>
      </c>
      <c r="P169" s="1087">
        <v>0</v>
      </c>
      <c r="Q169" s="1087">
        <v>0</v>
      </c>
      <c r="R169" s="1087">
        <v>0</v>
      </c>
      <c r="S169" s="1087">
        <v>0</v>
      </c>
      <c r="T169" s="1087">
        <v>0</v>
      </c>
      <c r="U169" s="1087">
        <v>0</v>
      </c>
      <c r="V169" s="1087">
        <v>0</v>
      </c>
      <c r="W169" s="1087">
        <v>0</v>
      </c>
      <c r="X169" s="1087">
        <v>0</v>
      </c>
      <c r="Y169" s="1087">
        <v>0</v>
      </c>
      <c r="Z169" s="1087">
        <v>0</v>
      </c>
      <c r="AA169" s="1087">
        <v>0</v>
      </c>
      <c r="AB169" s="1087">
        <v>0</v>
      </c>
      <c r="AC169" s="1087">
        <v>0</v>
      </c>
      <c r="AD169" s="1087">
        <v>0</v>
      </c>
      <c r="AE169" s="1087">
        <v>0</v>
      </c>
      <c r="AF169" s="1087">
        <v>0</v>
      </c>
      <c r="AG169" s="1087">
        <v>0</v>
      </c>
      <c r="AH169" s="1087">
        <v>0</v>
      </c>
      <c r="AI169" s="1087">
        <v>0</v>
      </c>
      <c r="AJ169" s="1087">
        <v>0</v>
      </c>
      <c r="AK169" s="1020"/>
    </row>
    <row r="170" spans="1:37" s="104" customFormat="1" ht="30" customHeight="1" x14ac:dyDescent="0.15">
      <c r="A170" s="1155">
        <v>2000</v>
      </c>
      <c r="B170" s="867" t="s">
        <v>345</v>
      </c>
      <c r="C170" s="604">
        <f t="shared" si="47"/>
        <v>0</v>
      </c>
      <c r="D170" s="1087">
        <v>0</v>
      </c>
      <c r="E170" s="1087">
        <v>0</v>
      </c>
      <c r="F170" s="1087">
        <v>0</v>
      </c>
      <c r="G170" s="1087">
        <v>0</v>
      </c>
      <c r="H170" s="1087">
        <v>0</v>
      </c>
      <c r="I170" s="1087">
        <v>0</v>
      </c>
      <c r="J170" s="1087">
        <v>0</v>
      </c>
      <c r="K170" s="1087">
        <v>0</v>
      </c>
      <c r="L170" s="1087">
        <v>0</v>
      </c>
      <c r="M170" s="1087">
        <v>0</v>
      </c>
      <c r="N170" s="1087">
        <v>0</v>
      </c>
      <c r="O170" s="1087">
        <v>0</v>
      </c>
      <c r="P170" s="1087">
        <v>0</v>
      </c>
      <c r="Q170" s="1087">
        <v>0</v>
      </c>
      <c r="R170" s="1087">
        <v>0</v>
      </c>
      <c r="S170" s="1087">
        <v>0</v>
      </c>
      <c r="T170" s="1087">
        <v>0</v>
      </c>
      <c r="U170" s="1087">
        <v>0</v>
      </c>
      <c r="V170" s="1087">
        <v>0</v>
      </c>
      <c r="W170" s="1087">
        <v>0</v>
      </c>
      <c r="X170" s="1087">
        <v>0</v>
      </c>
      <c r="Y170" s="1087">
        <v>0</v>
      </c>
      <c r="Z170" s="1087">
        <v>0</v>
      </c>
      <c r="AA170" s="1087">
        <v>0</v>
      </c>
      <c r="AB170" s="1087">
        <v>0</v>
      </c>
      <c r="AC170" s="1087">
        <v>0</v>
      </c>
      <c r="AD170" s="1087">
        <v>0</v>
      </c>
      <c r="AE170" s="1087">
        <v>0</v>
      </c>
      <c r="AF170" s="1087">
        <v>0</v>
      </c>
      <c r="AG170" s="1087">
        <v>0</v>
      </c>
      <c r="AH170" s="1087">
        <v>0</v>
      </c>
      <c r="AI170" s="1087">
        <v>0</v>
      </c>
      <c r="AJ170" s="1087">
        <v>0</v>
      </c>
      <c r="AK170" s="1020"/>
    </row>
    <row r="171" spans="1:37" s="104" customFormat="1" ht="30" customHeight="1" x14ac:dyDescent="0.15">
      <c r="A171" s="1155">
        <v>2200</v>
      </c>
      <c r="B171" s="867" t="s">
        <v>345</v>
      </c>
      <c r="C171" s="604">
        <f t="shared" si="47"/>
        <v>0</v>
      </c>
      <c r="D171" s="1087">
        <v>0</v>
      </c>
      <c r="E171" s="1087">
        <v>0</v>
      </c>
      <c r="F171" s="1087">
        <v>0</v>
      </c>
      <c r="G171" s="1087">
        <v>0</v>
      </c>
      <c r="H171" s="1087">
        <v>0</v>
      </c>
      <c r="I171" s="1087">
        <v>0</v>
      </c>
      <c r="J171" s="1087">
        <v>0</v>
      </c>
      <c r="K171" s="1087">
        <v>0</v>
      </c>
      <c r="L171" s="1087">
        <v>0</v>
      </c>
      <c r="M171" s="1087">
        <v>0</v>
      </c>
      <c r="N171" s="1087">
        <v>0</v>
      </c>
      <c r="O171" s="1087">
        <v>0</v>
      </c>
      <c r="P171" s="1087">
        <v>0</v>
      </c>
      <c r="Q171" s="1087">
        <v>0</v>
      </c>
      <c r="R171" s="1087">
        <v>0</v>
      </c>
      <c r="S171" s="1087">
        <v>0</v>
      </c>
      <c r="T171" s="1087">
        <v>0</v>
      </c>
      <c r="U171" s="1087">
        <v>0</v>
      </c>
      <c r="V171" s="1087">
        <v>0</v>
      </c>
      <c r="W171" s="1087">
        <v>0</v>
      </c>
      <c r="X171" s="1087">
        <v>0</v>
      </c>
      <c r="Y171" s="1087">
        <v>0</v>
      </c>
      <c r="Z171" s="1087">
        <v>0</v>
      </c>
      <c r="AA171" s="1087">
        <v>0</v>
      </c>
      <c r="AB171" s="1087">
        <v>0</v>
      </c>
      <c r="AC171" s="1087">
        <v>0</v>
      </c>
      <c r="AD171" s="1087">
        <v>0</v>
      </c>
      <c r="AE171" s="1087">
        <v>0</v>
      </c>
      <c r="AF171" s="1087">
        <v>0</v>
      </c>
      <c r="AG171" s="1087">
        <v>0</v>
      </c>
      <c r="AH171" s="1087">
        <v>0</v>
      </c>
      <c r="AI171" s="1087">
        <v>0</v>
      </c>
      <c r="AJ171" s="1087">
        <v>0</v>
      </c>
      <c r="AK171" s="1020"/>
    </row>
    <row r="172" spans="1:37" s="67" customFormat="1" ht="30" customHeight="1" x14ac:dyDescent="0.15">
      <c r="A172" s="1155">
        <v>2300</v>
      </c>
      <c r="B172" s="867" t="s">
        <v>345</v>
      </c>
      <c r="C172" s="604">
        <f t="shared" si="47"/>
        <v>0</v>
      </c>
      <c r="D172" s="1087">
        <v>0</v>
      </c>
      <c r="E172" s="1087">
        <v>0</v>
      </c>
      <c r="F172" s="1087">
        <v>0</v>
      </c>
      <c r="G172" s="1087">
        <v>0</v>
      </c>
      <c r="H172" s="1087">
        <v>0</v>
      </c>
      <c r="I172" s="1087">
        <v>0</v>
      </c>
      <c r="J172" s="1087">
        <v>0</v>
      </c>
      <c r="K172" s="1087">
        <v>0</v>
      </c>
      <c r="L172" s="1087">
        <v>0</v>
      </c>
      <c r="M172" s="1087">
        <v>0</v>
      </c>
      <c r="N172" s="1087">
        <v>0</v>
      </c>
      <c r="O172" s="1087">
        <v>0</v>
      </c>
      <c r="P172" s="1087">
        <v>0</v>
      </c>
      <c r="Q172" s="1087">
        <v>0</v>
      </c>
      <c r="R172" s="1087">
        <v>0</v>
      </c>
      <c r="S172" s="1087">
        <v>0</v>
      </c>
      <c r="T172" s="1087">
        <v>0</v>
      </c>
      <c r="U172" s="1087">
        <v>0</v>
      </c>
      <c r="V172" s="1087">
        <v>0</v>
      </c>
      <c r="W172" s="1087">
        <v>0</v>
      </c>
      <c r="X172" s="1087">
        <v>0</v>
      </c>
      <c r="Y172" s="1087">
        <v>0</v>
      </c>
      <c r="Z172" s="1087">
        <v>0</v>
      </c>
      <c r="AA172" s="1087">
        <v>0</v>
      </c>
      <c r="AB172" s="1087">
        <v>0</v>
      </c>
      <c r="AC172" s="1087">
        <v>0</v>
      </c>
      <c r="AD172" s="1087">
        <v>0</v>
      </c>
      <c r="AE172" s="1087">
        <v>0</v>
      </c>
      <c r="AF172" s="1087">
        <v>0</v>
      </c>
      <c r="AG172" s="1087">
        <v>0</v>
      </c>
      <c r="AH172" s="1087">
        <v>0</v>
      </c>
      <c r="AI172" s="1087">
        <v>0</v>
      </c>
      <c r="AJ172" s="1087">
        <v>0</v>
      </c>
      <c r="AK172" s="1020">
        <f>'배수관폐쇄(총괄) (2)'!X129+'배수관폐쇄(총괄) (2)'!Y129</f>
        <v>0</v>
      </c>
    </row>
    <row r="173" spans="1:37" s="104" customFormat="1" ht="30" customHeight="1" x14ac:dyDescent="0.15">
      <c r="A173" s="1155">
        <v>2400</v>
      </c>
      <c r="B173" s="867" t="s">
        <v>345</v>
      </c>
      <c r="C173" s="604">
        <f t="shared" si="47"/>
        <v>0</v>
      </c>
      <c r="D173" s="1087">
        <v>0</v>
      </c>
      <c r="E173" s="1087">
        <v>0</v>
      </c>
      <c r="F173" s="1087">
        <v>0</v>
      </c>
      <c r="G173" s="1087">
        <v>0</v>
      </c>
      <c r="H173" s="1087">
        <v>0</v>
      </c>
      <c r="I173" s="1087">
        <v>0</v>
      </c>
      <c r="J173" s="1087">
        <v>0</v>
      </c>
      <c r="K173" s="1087">
        <v>0</v>
      </c>
      <c r="L173" s="1087">
        <v>0</v>
      </c>
      <c r="M173" s="1087">
        <v>0</v>
      </c>
      <c r="N173" s="1087">
        <v>0</v>
      </c>
      <c r="O173" s="1087">
        <v>0</v>
      </c>
      <c r="P173" s="1087">
        <v>0</v>
      </c>
      <c r="Q173" s="1087">
        <v>0</v>
      </c>
      <c r="R173" s="1087">
        <v>0</v>
      </c>
      <c r="S173" s="1087">
        <v>0</v>
      </c>
      <c r="T173" s="1087">
        <v>0</v>
      </c>
      <c r="U173" s="1087">
        <v>0</v>
      </c>
      <c r="V173" s="1087">
        <v>0</v>
      </c>
      <c r="W173" s="1087">
        <v>0</v>
      </c>
      <c r="X173" s="1087">
        <v>0</v>
      </c>
      <c r="Y173" s="1087">
        <v>0</v>
      </c>
      <c r="Z173" s="1087">
        <v>0</v>
      </c>
      <c r="AA173" s="1087">
        <v>0</v>
      </c>
      <c r="AB173" s="1087">
        <v>0</v>
      </c>
      <c r="AC173" s="1087">
        <v>0</v>
      </c>
      <c r="AD173" s="1087">
        <v>0</v>
      </c>
      <c r="AE173" s="1087">
        <v>0</v>
      </c>
      <c r="AF173" s="1087">
        <v>0</v>
      </c>
      <c r="AG173" s="1087">
        <v>0</v>
      </c>
      <c r="AH173" s="1087">
        <v>0</v>
      </c>
      <c r="AI173" s="1087">
        <v>0</v>
      </c>
      <c r="AJ173" s="1087">
        <v>0</v>
      </c>
      <c r="AK173" s="1020"/>
    </row>
    <row r="174" spans="1:37" ht="30" customHeight="1" x14ac:dyDescent="0.15">
      <c r="O174" s="67"/>
      <c r="U174" s="67"/>
      <c r="Z174" s="67"/>
      <c r="AG174" s="195"/>
    </row>
    <row r="175" spans="1:37" ht="30" customHeight="1" x14ac:dyDescent="0.15">
      <c r="O175" s="67"/>
      <c r="U175" s="67"/>
      <c r="Z175" s="67"/>
      <c r="AG175" s="195"/>
    </row>
    <row r="176" spans="1:37" ht="30" customHeight="1" x14ac:dyDescent="0.15">
      <c r="O176" s="67"/>
      <c r="U176" s="67"/>
      <c r="Z176" s="67"/>
      <c r="AG176" s="195"/>
    </row>
    <row r="177" spans="15:33" ht="30" customHeight="1" x14ac:dyDescent="0.15">
      <c r="O177" s="67"/>
      <c r="U177" s="67"/>
      <c r="Z177" s="67"/>
      <c r="AG177" s="195"/>
    </row>
    <row r="178" spans="15:33" ht="30" customHeight="1" x14ac:dyDescent="0.15">
      <c r="O178" s="67"/>
      <c r="U178" s="67"/>
      <c r="Z178" s="67"/>
      <c r="AG178" s="195"/>
    </row>
    <row r="179" spans="15:33" ht="30" customHeight="1" x14ac:dyDescent="0.15">
      <c r="O179" s="67"/>
      <c r="U179" s="67"/>
      <c r="Z179" s="67"/>
      <c r="AG179" s="195"/>
    </row>
    <row r="180" spans="15:33" ht="30" customHeight="1" x14ac:dyDescent="0.15">
      <c r="O180" s="67"/>
      <c r="U180" s="67"/>
      <c r="Z180" s="67"/>
      <c r="AG180" s="195"/>
    </row>
    <row r="181" spans="15:33" ht="30" customHeight="1" x14ac:dyDescent="0.15">
      <c r="O181" s="67"/>
      <c r="U181" s="67"/>
      <c r="Z181" s="67"/>
      <c r="AG181" s="195"/>
    </row>
    <row r="182" spans="15:33" ht="30" customHeight="1" x14ac:dyDescent="0.15">
      <c r="O182" s="67"/>
      <c r="U182" s="67"/>
      <c r="Z182" s="67"/>
      <c r="AG182" s="195"/>
    </row>
    <row r="183" spans="15:33" ht="30" customHeight="1" x14ac:dyDescent="0.15">
      <c r="O183" s="67"/>
      <c r="U183" s="67"/>
      <c r="Z183" s="67"/>
      <c r="AG183" s="195"/>
    </row>
    <row r="184" spans="15:33" ht="30" customHeight="1" x14ac:dyDescent="0.15">
      <c r="O184" s="67"/>
      <c r="U184" s="67"/>
      <c r="Z184" s="67"/>
      <c r="AG184" s="195"/>
    </row>
    <row r="185" spans="15:33" ht="30" customHeight="1" x14ac:dyDescent="0.15">
      <c r="O185" s="67"/>
      <c r="U185" s="67"/>
      <c r="Z185" s="67"/>
      <c r="AG185" s="195"/>
    </row>
    <row r="186" spans="15:33" ht="30" customHeight="1" x14ac:dyDescent="0.15">
      <c r="O186" s="67"/>
      <c r="U186" s="67"/>
      <c r="Z186" s="67"/>
      <c r="AG186" s="195"/>
    </row>
    <row r="187" spans="15:33" ht="30" customHeight="1" x14ac:dyDescent="0.15">
      <c r="O187" s="67"/>
      <c r="U187" s="67"/>
      <c r="Z187" s="67"/>
      <c r="AG187" s="195"/>
    </row>
    <row r="188" spans="15:33" ht="30" customHeight="1" x14ac:dyDescent="0.15"/>
    <row r="189" spans="15:33" ht="30" customHeight="1" x14ac:dyDescent="0.15"/>
    <row r="190" spans="15:33" ht="30" customHeight="1" x14ac:dyDescent="0.15"/>
    <row r="191" spans="15:33" ht="30" customHeight="1" x14ac:dyDescent="0.15"/>
    <row r="192" spans="15:33" ht="30" customHeight="1" x14ac:dyDescent="0.15"/>
    <row r="193" ht="30" customHeight="1" x14ac:dyDescent="0.15"/>
    <row r="194" ht="30" customHeight="1" x14ac:dyDescent="0.15"/>
    <row r="195" ht="30" customHeight="1" x14ac:dyDescent="0.15"/>
    <row r="196" ht="30" customHeight="1" x14ac:dyDescent="0.15"/>
    <row r="197" ht="30" customHeight="1" x14ac:dyDescent="0.15"/>
    <row r="198" ht="30" customHeight="1" x14ac:dyDescent="0.15"/>
    <row r="199" ht="30" customHeight="1" x14ac:dyDescent="0.15"/>
    <row r="200" ht="30" customHeight="1" x14ac:dyDescent="0.15"/>
    <row r="201" ht="30" customHeight="1" x14ac:dyDescent="0.15"/>
    <row r="202" ht="30" customHeight="1" x14ac:dyDescent="0.15"/>
    <row r="203" ht="30" customHeight="1" x14ac:dyDescent="0.15"/>
  </sheetData>
  <sheetProtection password="CC19" sheet="1" objects="1" scenarios="1"/>
  <mergeCells count="18">
    <mergeCell ref="A157:A165"/>
    <mergeCell ref="A148:A156"/>
    <mergeCell ref="A139:A147"/>
    <mergeCell ref="A130:A138"/>
    <mergeCell ref="A121:A129"/>
    <mergeCell ref="A112:A120"/>
    <mergeCell ref="A103:A111"/>
    <mergeCell ref="A94:A102"/>
    <mergeCell ref="A49:A57"/>
    <mergeCell ref="A31:A39"/>
    <mergeCell ref="A40:A48"/>
    <mergeCell ref="A85:A93"/>
    <mergeCell ref="A4:A12"/>
    <mergeCell ref="A13:A21"/>
    <mergeCell ref="A22:A30"/>
    <mergeCell ref="A76:A84"/>
    <mergeCell ref="A67:A75"/>
    <mergeCell ref="A58:A66"/>
  </mergeCells>
  <phoneticPr fontId="65" type="noConversion"/>
  <pageMargins left="0.55118110236220474" right="0.55118110236220474" top="0.82677165354330717" bottom="0.6692913385826772" header="0.11811023622047245" footer="0"/>
  <pageSetup paperSize="9" scale="76" firstPageNumber="39" pageOrder="overThenDown" orientation="portrait" useFirstPageNumber="1" horizontalDpi="300" verticalDpi="300" r:id="rId1"/>
  <headerFooter alignWithMargins="0">
    <oddFooter>&amp;C- &amp;P -</oddFooter>
  </headerFooter>
  <rowBreaks count="2" manualBreakCount="2">
    <brk id="39" max="36" man="1"/>
    <brk id="93" max="36" man="1"/>
  </rowBreaks>
  <colBreaks count="5" manualBreakCount="5">
    <brk id="5" max="172" man="1"/>
    <brk id="10" max="172" man="1"/>
    <brk id="15" max="172" man="1"/>
    <brk id="21" max="172" man="1"/>
    <brk id="27" max="172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AK173"/>
  <sheetViews>
    <sheetView zoomScaleNormal="100" zoomScaleSheetLayoutView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B5" sqref="B5"/>
    </sheetView>
  </sheetViews>
  <sheetFormatPr defaultColWidth="8.88671875" defaultRowHeight="13.5" x14ac:dyDescent="0.15"/>
  <cols>
    <col min="1" max="1" width="6.33203125" style="805" customWidth="1"/>
    <col min="2" max="2" width="18.33203125" style="805" customWidth="1"/>
    <col min="3" max="15" width="11.109375" style="805" customWidth="1"/>
    <col min="16" max="27" width="9.33203125" style="805" customWidth="1"/>
    <col min="28" max="33" width="11.109375" style="805" customWidth="1"/>
    <col min="34" max="35" width="10.44140625" style="805" customWidth="1"/>
    <col min="36" max="37" width="10.77734375" style="805" customWidth="1"/>
    <col min="38" max="16384" width="8.88671875" style="805"/>
  </cols>
  <sheetData>
    <row r="1" spans="1:37" ht="41.25" customHeight="1" x14ac:dyDescent="0.25">
      <c r="A1" s="262"/>
      <c r="B1" s="164"/>
      <c r="C1" s="1161" t="s">
        <v>763</v>
      </c>
      <c r="D1" s="1162"/>
      <c r="E1" s="1162"/>
      <c r="F1" s="1162"/>
      <c r="G1" s="1162"/>
      <c r="H1" s="1162"/>
      <c r="I1" s="1162"/>
      <c r="J1" s="1162"/>
      <c r="K1" s="1161" t="s">
        <v>763</v>
      </c>
      <c r="L1" s="1162"/>
      <c r="M1" s="1162"/>
      <c r="N1" s="1162"/>
      <c r="O1" s="262"/>
      <c r="Q1" s="2350"/>
      <c r="R1" s="1162"/>
      <c r="S1" s="262"/>
      <c r="T1" s="1162"/>
      <c r="V1" s="1161" t="s">
        <v>763</v>
      </c>
      <c r="W1" s="1162"/>
      <c r="X1" s="2350"/>
      <c r="Y1" s="1162"/>
      <c r="Z1" s="262"/>
      <c r="AA1" s="2350"/>
      <c r="AB1" s="1161"/>
      <c r="AC1" s="262"/>
      <c r="AD1" s="1162"/>
      <c r="AE1" s="1162"/>
      <c r="AF1" s="1162"/>
      <c r="AG1" s="261"/>
    </row>
    <row r="2" spans="1:37" ht="20.25" customHeight="1" x14ac:dyDescent="0.15">
      <c r="A2" s="1163"/>
      <c r="B2" s="1164"/>
      <c r="C2" s="262"/>
      <c r="D2" s="262"/>
      <c r="E2" s="258" t="s">
        <v>853</v>
      </c>
      <c r="F2" s="262"/>
      <c r="G2" s="262"/>
      <c r="H2" s="262"/>
      <c r="I2" s="2351" t="s">
        <v>366</v>
      </c>
      <c r="J2" s="262"/>
      <c r="K2" s="262"/>
      <c r="L2" s="262"/>
      <c r="M2" s="262"/>
      <c r="O2" s="258" t="s">
        <v>853</v>
      </c>
      <c r="P2" s="262"/>
      <c r="Q2" s="262"/>
      <c r="R2" s="262"/>
      <c r="T2" s="2351" t="s">
        <v>764</v>
      </c>
      <c r="U2" s="262"/>
      <c r="V2" s="262"/>
      <c r="W2" s="262"/>
      <c r="Y2" s="2351"/>
      <c r="Z2" s="2351"/>
      <c r="AA2" s="258" t="s">
        <v>853</v>
      </c>
      <c r="AB2" s="2352"/>
      <c r="AC2" s="2352"/>
      <c r="AE2" s="2351" t="s">
        <v>765</v>
      </c>
      <c r="AF2" s="2353"/>
      <c r="AG2" s="262"/>
    </row>
    <row r="3" spans="1:37" s="847" customFormat="1" ht="19.5" customHeight="1" x14ac:dyDescent="0.15">
      <c r="A3" s="2230" t="s">
        <v>107</v>
      </c>
      <c r="B3" s="2230" t="s">
        <v>248</v>
      </c>
      <c r="C3" s="2230" t="s">
        <v>342</v>
      </c>
      <c r="D3" s="837" t="s">
        <v>1083</v>
      </c>
      <c r="E3" s="1007">
        <v>1983</v>
      </c>
      <c r="F3" s="1007">
        <v>1984</v>
      </c>
      <c r="G3" s="1008">
        <v>1985</v>
      </c>
      <c r="H3" s="1008">
        <v>1986</v>
      </c>
      <c r="I3" s="1008">
        <v>1987</v>
      </c>
      <c r="J3" s="1008">
        <v>1988</v>
      </c>
      <c r="K3" s="1008">
        <v>1989</v>
      </c>
      <c r="L3" s="1009">
        <v>1990</v>
      </c>
      <c r="M3" s="1009">
        <v>1991</v>
      </c>
      <c r="N3" s="1009">
        <v>1992</v>
      </c>
      <c r="O3" s="1009">
        <v>1993</v>
      </c>
      <c r="P3" s="1009">
        <v>1994</v>
      </c>
      <c r="Q3" s="1010">
        <v>1995</v>
      </c>
      <c r="R3" s="1010">
        <v>1996</v>
      </c>
      <c r="S3" s="1010">
        <v>1997</v>
      </c>
      <c r="T3" s="1010">
        <v>1998</v>
      </c>
      <c r="U3" s="1010">
        <v>1999</v>
      </c>
      <c r="V3" s="1011">
        <v>2000</v>
      </c>
      <c r="W3" s="1011">
        <v>2001</v>
      </c>
      <c r="X3" s="1011">
        <v>2002</v>
      </c>
      <c r="Y3" s="1011">
        <v>2003</v>
      </c>
      <c r="Z3" s="1011">
        <v>2004</v>
      </c>
      <c r="AA3" s="1012">
        <v>2005</v>
      </c>
      <c r="AB3" s="1012">
        <v>2006</v>
      </c>
      <c r="AC3" s="1013">
        <v>2007</v>
      </c>
      <c r="AD3" s="1013">
        <v>2008</v>
      </c>
      <c r="AE3" s="1013">
        <v>2009</v>
      </c>
      <c r="AF3" s="1014">
        <v>2010</v>
      </c>
      <c r="AG3" s="1014">
        <v>2011</v>
      </c>
      <c r="AH3" s="1014">
        <v>2012</v>
      </c>
      <c r="AI3" s="846">
        <v>2013</v>
      </c>
      <c r="AJ3" s="846">
        <v>2014</v>
      </c>
      <c r="AK3" s="846">
        <v>2015</v>
      </c>
    </row>
    <row r="4" spans="1:37" s="1918" customFormat="1" ht="19.5" customHeight="1" x14ac:dyDescent="0.15">
      <c r="A4" s="2746" t="s">
        <v>343</v>
      </c>
      <c r="B4" s="613" t="s">
        <v>44</v>
      </c>
      <c r="C4" s="613">
        <f>SUM(D4:AK4)</f>
        <v>446222.09</v>
      </c>
      <c r="D4" s="613">
        <f>SUM(D5:D12)</f>
        <v>24271.94</v>
      </c>
      <c r="E4" s="613">
        <f t="shared" ref="E4:AI4" si="0">SUM(E5:E12)</f>
        <v>8342.9</v>
      </c>
      <c r="F4" s="613">
        <f t="shared" si="0"/>
        <v>11299.9</v>
      </c>
      <c r="G4" s="613">
        <f t="shared" si="0"/>
        <v>4987.92</v>
      </c>
      <c r="H4" s="613">
        <f t="shared" si="0"/>
        <v>6185.04</v>
      </c>
      <c r="I4" s="613">
        <f t="shared" si="0"/>
        <v>15602.05</v>
      </c>
      <c r="J4" s="613">
        <f t="shared" si="0"/>
        <v>22739.889999999996</v>
      </c>
      <c r="K4" s="613">
        <f t="shared" si="0"/>
        <v>20278.170000000002</v>
      </c>
      <c r="L4" s="613">
        <f t="shared" si="0"/>
        <v>16148.610000000002</v>
      </c>
      <c r="M4" s="613">
        <f t="shared" si="0"/>
        <v>5411.86</v>
      </c>
      <c r="N4" s="613">
        <f t="shared" si="0"/>
        <v>7044.8600000000006</v>
      </c>
      <c r="O4" s="613">
        <f t="shared" si="0"/>
        <v>16983.919999999998</v>
      </c>
      <c r="P4" s="613">
        <f t="shared" si="0"/>
        <v>31856.899999999998</v>
      </c>
      <c r="Q4" s="613">
        <f t="shared" si="0"/>
        <v>25193.379999999997</v>
      </c>
      <c r="R4" s="613">
        <f t="shared" si="0"/>
        <v>13413.92</v>
      </c>
      <c r="S4" s="613">
        <f t="shared" si="0"/>
        <v>10488.43</v>
      </c>
      <c r="T4" s="613">
        <f t="shared" si="0"/>
        <v>6352.6999999999989</v>
      </c>
      <c r="U4" s="613">
        <f t="shared" si="0"/>
        <v>4144.82</v>
      </c>
      <c r="V4" s="613">
        <f t="shared" si="0"/>
        <v>4776.0999999999995</v>
      </c>
      <c r="W4" s="613">
        <f t="shared" si="0"/>
        <v>4645.38</v>
      </c>
      <c r="X4" s="613">
        <f t="shared" si="0"/>
        <v>19536.78</v>
      </c>
      <c r="Y4" s="613">
        <f t="shared" si="0"/>
        <v>13041.490000000002</v>
      </c>
      <c r="Z4" s="613">
        <f t="shared" si="0"/>
        <v>4140.46</v>
      </c>
      <c r="AA4" s="613">
        <f t="shared" si="0"/>
        <v>20400.539999999994</v>
      </c>
      <c r="AB4" s="613">
        <f t="shared" si="0"/>
        <v>14187.709999999997</v>
      </c>
      <c r="AC4" s="613">
        <f t="shared" si="0"/>
        <v>11187.089999999998</v>
      </c>
      <c r="AD4" s="613">
        <f t="shared" si="0"/>
        <v>12913.490000000002</v>
      </c>
      <c r="AE4" s="613">
        <f t="shared" si="0"/>
        <v>6868.4900000000007</v>
      </c>
      <c r="AF4" s="613">
        <f t="shared" si="0"/>
        <v>11947.1</v>
      </c>
      <c r="AG4" s="613">
        <f t="shared" si="0"/>
        <v>18157.489999999998</v>
      </c>
      <c r="AH4" s="613">
        <f t="shared" si="0"/>
        <v>22556.460000000003</v>
      </c>
      <c r="AI4" s="613">
        <f t="shared" si="0"/>
        <v>11173.539999999999</v>
      </c>
      <c r="AJ4" s="613">
        <f>SUM(AJ5:AJ12)</f>
        <v>13945.869999999999</v>
      </c>
      <c r="AK4" s="613">
        <f>SUM(AK5:AK12)</f>
        <v>5996.89</v>
      </c>
    </row>
    <row r="5" spans="1:37" s="850" customFormat="1" ht="19.5" customHeight="1" x14ac:dyDescent="0.15">
      <c r="A5" s="2746"/>
      <c r="B5" s="1015" t="s">
        <v>793</v>
      </c>
      <c r="C5" s="1016">
        <f>SUM(D5:AK5)</f>
        <v>9760.9299999999985</v>
      </c>
      <c r="D5" s="1016">
        <f>D14+D23+D32+D41+D50+D59+D68+D77+D86+D95+D104+D113+D122+D131+D140+D149+D158</f>
        <v>8785.9699999999993</v>
      </c>
      <c r="E5" s="1016">
        <f t="shared" ref="E5:AJ12" si="1">E14+E23+E32+E41+E50+E59+E68+E77+E86+E95+E104+E113+E122+E131+E140+E149+E158</f>
        <v>0</v>
      </c>
      <c r="F5" s="1016">
        <f t="shared" si="1"/>
        <v>7.23</v>
      </c>
      <c r="G5" s="1016">
        <f t="shared" si="1"/>
        <v>0</v>
      </c>
      <c r="H5" s="1016">
        <f t="shared" si="1"/>
        <v>0</v>
      </c>
      <c r="I5" s="1016">
        <f t="shared" si="1"/>
        <v>0</v>
      </c>
      <c r="J5" s="1016">
        <f t="shared" si="1"/>
        <v>0</v>
      </c>
      <c r="K5" s="1016">
        <f t="shared" si="1"/>
        <v>0</v>
      </c>
      <c r="L5" s="1016">
        <f t="shared" si="1"/>
        <v>0</v>
      </c>
      <c r="M5" s="1016">
        <f t="shared" si="1"/>
        <v>0</v>
      </c>
      <c r="N5" s="1016">
        <f t="shared" si="1"/>
        <v>0</v>
      </c>
      <c r="O5" s="1016">
        <f t="shared" si="1"/>
        <v>0</v>
      </c>
      <c r="P5" s="1016">
        <f t="shared" si="1"/>
        <v>0</v>
      </c>
      <c r="Q5" s="1016">
        <f t="shared" si="1"/>
        <v>0</v>
      </c>
      <c r="R5" s="1016">
        <f t="shared" si="1"/>
        <v>0</v>
      </c>
      <c r="S5" s="1016">
        <f t="shared" si="1"/>
        <v>0</v>
      </c>
      <c r="T5" s="1016">
        <f t="shared" si="1"/>
        <v>0</v>
      </c>
      <c r="U5" s="1016">
        <f t="shared" si="1"/>
        <v>0</v>
      </c>
      <c r="V5" s="1016">
        <f t="shared" si="1"/>
        <v>0</v>
      </c>
      <c r="W5" s="1016">
        <f t="shared" si="1"/>
        <v>0</v>
      </c>
      <c r="X5" s="1016">
        <f t="shared" si="1"/>
        <v>527.92999999999995</v>
      </c>
      <c r="Y5" s="1016">
        <f t="shared" si="1"/>
        <v>439.8</v>
      </c>
      <c r="Z5" s="1016">
        <f t="shared" si="1"/>
        <v>0</v>
      </c>
      <c r="AA5" s="1016">
        <f t="shared" si="1"/>
        <v>0</v>
      </c>
      <c r="AB5" s="1016">
        <f t="shared" si="1"/>
        <v>0</v>
      </c>
      <c r="AC5" s="1016">
        <f t="shared" si="1"/>
        <v>0</v>
      </c>
      <c r="AD5" s="1016">
        <f t="shared" si="1"/>
        <v>0</v>
      </c>
      <c r="AE5" s="1016">
        <f t="shared" si="1"/>
        <v>0</v>
      </c>
      <c r="AF5" s="1016">
        <f t="shared" si="1"/>
        <v>0</v>
      </c>
      <c r="AG5" s="1016">
        <f t="shared" si="1"/>
        <v>0</v>
      </c>
      <c r="AH5" s="1016">
        <f t="shared" si="1"/>
        <v>0</v>
      </c>
      <c r="AI5" s="1016">
        <f t="shared" si="1"/>
        <v>0</v>
      </c>
      <c r="AJ5" s="1016">
        <f t="shared" si="1"/>
        <v>0</v>
      </c>
      <c r="AK5" s="2349">
        <f t="shared" ref="AK5" si="2">AK14+AK23+AK32+AK41+AK50+AK59+AK68+AK77+AK86+AK95+AK104+AK113+AK122+AK131+AK140+AK149+AK158</f>
        <v>0</v>
      </c>
    </row>
    <row r="6" spans="1:37" s="850" customFormat="1" ht="19.5" customHeight="1" x14ac:dyDescent="0.15">
      <c r="A6" s="2746"/>
      <c r="B6" s="1015" t="s">
        <v>792</v>
      </c>
      <c r="C6" s="1016">
        <f t="shared" ref="C6:C12" si="3">SUM(D6:AK6)</f>
        <v>36824.81</v>
      </c>
      <c r="D6" s="1016">
        <f t="shared" ref="D6:S12" si="4">D15+D24+D33+D42+D51+D60+D69+D78+D87+D96+D105+D114+D123+D132+D141+D150+D159</f>
        <v>12851.32</v>
      </c>
      <c r="E6" s="1016">
        <f t="shared" si="4"/>
        <v>7879.4000000000005</v>
      </c>
      <c r="F6" s="1016">
        <f t="shared" si="4"/>
        <v>9943.11</v>
      </c>
      <c r="G6" s="1016">
        <f t="shared" si="4"/>
        <v>4584.38</v>
      </c>
      <c r="H6" s="1016">
        <f t="shared" si="4"/>
        <v>0</v>
      </c>
      <c r="I6" s="1016">
        <f t="shared" si="4"/>
        <v>0</v>
      </c>
      <c r="J6" s="1016">
        <f t="shared" si="4"/>
        <v>0</v>
      </c>
      <c r="K6" s="1016">
        <f t="shared" si="4"/>
        <v>0</v>
      </c>
      <c r="L6" s="1016">
        <f t="shared" si="4"/>
        <v>0</v>
      </c>
      <c r="M6" s="1016">
        <f t="shared" si="4"/>
        <v>0.3</v>
      </c>
      <c r="N6" s="1016">
        <f t="shared" si="4"/>
        <v>0</v>
      </c>
      <c r="O6" s="1016">
        <f t="shared" si="4"/>
        <v>0</v>
      </c>
      <c r="P6" s="1016">
        <f t="shared" si="4"/>
        <v>93.85</v>
      </c>
      <c r="Q6" s="1016">
        <f t="shared" si="4"/>
        <v>1.1299999999999999</v>
      </c>
      <c r="R6" s="1016">
        <f t="shared" si="4"/>
        <v>60.79</v>
      </c>
      <c r="S6" s="1016">
        <f t="shared" si="4"/>
        <v>104.68</v>
      </c>
      <c r="T6" s="1016">
        <f t="shared" si="1"/>
        <v>0</v>
      </c>
      <c r="U6" s="1016">
        <f t="shared" si="1"/>
        <v>0</v>
      </c>
      <c r="V6" s="1016">
        <f t="shared" si="1"/>
        <v>0</v>
      </c>
      <c r="W6" s="1016">
        <f t="shared" si="1"/>
        <v>0</v>
      </c>
      <c r="X6" s="1016">
        <f t="shared" si="1"/>
        <v>0</v>
      </c>
      <c r="Y6" s="1016">
        <f t="shared" si="1"/>
        <v>0</v>
      </c>
      <c r="Z6" s="1016">
        <f t="shared" si="1"/>
        <v>0</v>
      </c>
      <c r="AA6" s="1016">
        <f t="shared" si="1"/>
        <v>0</v>
      </c>
      <c r="AB6" s="1016">
        <f t="shared" si="1"/>
        <v>0</v>
      </c>
      <c r="AC6" s="1016">
        <f t="shared" si="1"/>
        <v>0</v>
      </c>
      <c r="AD6" s="1016">
        <f t="shared" si="1"/>
        <v>0</v>
      </c>
      <c r="AE6" s="1016">
        <f t="shared" si="1"/>
        <v>0</v>
      </c>
      <c r="AF6" s="1016">
        <f t="shared" si="1"/>
        <v>0</v>
      </c>
      <c r="AG6" s="1016">
        <f t="shared" si="1"/>
        <v>169.53</v>
      </c>
      <c r="AH6" s="1016">
        <f t="shared" si="1"/>
        <v>28.5</v>
      </c>
      <c r="AI6" s="1016">
        <f t="shared" si="1"/>
        <v>1103.82</v>
      </c>
      <c r="AJ6" s="1016">
        <f t="shared" si="1"/>
        <v>0</v>
      </c>
      <c r="AK6" s="2349">
        <f t="shared" ref="AK6" si="5">AK15+AK24+AK33+AK42+AK51+AK60+AK69+AK78+AK87+AK96+AK105+AK114+AK123+AK132+AK141+AK150+AK159</f>
        <v>4</v>
      </c>
    </row>
    <row r="7" spans="1:37" s="850" customFormat="1" ht="19.5" customHeight="1" x14ac:dyDescent="0.15">
      <c r="A7" s="2746"/>
      <c r="B7" s="1015" t="s">
        <v>974</v>
      </c>
      <c r="C7" s="1016">
        <f t="shared" si="3"/>
        <v>289017.45</v>
      </c>
      <c r="D7" s="1016">
        <f t="shared" si="4"/>
        <v>213.10999999999999</v>
      </c>
      <c r="E7" s="1016">
        <f t="shared" si="1"/>
        <v>0</v>
      </c>
      <c r="F7" s="1016">
        <f t="shared" si="1"/>
        <v>0</v>
      </c>
      <c r="G7" s="1016">
        <f t="shared" si="1"/>
        <v>0</v>
      </c>
      <c r="H7" s="1016">
        <f t="shared" si="1"/>
        <v>5940</v>
      </c>
      <c r="I7" s="1016">
        <f t="shared" si="1"/>
        <v>14712.67</v>
      </c>
      <c r="J7" s="1016">
        <f t="shared" si="1"/>
        <v>18592.829999999998</v>
      </c>
      <c r="K7" s="1016">
        <f t="shared" si="1"/>
        <v>19575.57</v>
      </c>
      <c r="L7" s="1016">
        <f t="shared" si="1"/>
        <v>11577.670000000002</v>
      </c>
      <c r="M7" s="1016">
        <f t="shared" si="1"/>
        <v>4508.95</v>
      </c>
      <c r="N7" s="1016">
        <f t="shared" si="1"/>
        <v>4415.3200000000006</v>
      </c>
      <c r="O7" s="1016">
        <f t="shared" si="1"/>
        <v>13520.579999999998</v>
      </c>
      <c r="P7" s="1016">
        <f t="shared" si="1"/>
        <v>12285.159999999998</v>
      </c>
      <c r="Q7" s="1016">
        <f t="shared" si="1"/>
        <v>7274.5</v>
      </c>
      <c r="R7" s="1016">
        <f t="shared" si="1"/>
        <v>5983.46</v>
      </c>
      <c r="S7" s="1016">
        <f t="shared" si="1"/>
        <v>2952.88</v>
      </c>
      <c r="T7" s="1016">
        <f t="shared" si="1"/>
        <v>2638.08</v>
      </c>
      <c r="U7" s="1016">
        <f t="shared" si="1"/>
        <v>3275.38</v>
      </c>
      <c r="V7" s="1016">
        <f t="shared" si="1"/>
        <v>3780.12</v>
      </c>
      <c r="W7" s="1016">
        <f t="shared" si="1"/>
        <v>2316.44</v>
      </c>
      <c r="X7" s="1016">
        <f t="shared" si="1"/>
        <v>15003.46</v>
      </c>
      <c r="Y7" s="1016">
        <f t="shared" si="1"/>
        <v>7472.2000000000007</v>
      </c>
      <c r="Z7" s="1016">
        <f t="shared" si="1"/>
        <v>1050.68</v>
      </c>
      <c r="AA7" s="1016">
        <f t="shared" si="1"/>
        <v>20123.519999999997</v>
      </c>
      <c r="AB7" s="1016">
        <f t="shared" si="1"/>
        <v>14187.709999999997</v>
      </c>
      <c r="AC7" s="1016">
        <f t="shared" si="1"/>
        <v>10096.029999999999</v>
      </c>
      <c r="AD7" s="1016">
        <f t="shared" si="1"/>
        <v>11908.460000000001</v>
      </c>
      <c r="AE7" s="1016">
        <f t="shared" si="1"/>
        <v>5964.4900000000007</v>
      </c>
      <c r="AF7" s="1016">
        <f t="shared" si="1"/>
        <v>8951.2999999999993</v>
      </c>
      <c r="AG7" s="1016">
        <f t="shared" si="1"/>
        <v>16477.71</v>
      </c>
      <c r="AH7" s="1016">
        <f t="shared" si="1"/>
        <v>21255.320000000003</v>
      </c>
      <c r="AI7" s="1016">
        <f t="shared" si="1"/>
        <v>8651.17</v>
      </c>
      <c r="AJ7" s="1016">
        <f t="shared" si="1"/>
        <v>8641.5300000000007</v>
      </c>
      <c r="AK7" s="2349">
        <f t="shared" ref="AK7" si="6">AK16+AK25+AK34+AK43+AK52+AK61+AK70+AK79+AK88+AK97+AK106+AK115+AK124+AK133+AK142+AK151+AK160</f>
        <v>5671.1500000000005</v>
      </c>
    </row>
    <row r="8" spans="1:37" s="850" customFormat="1" ht="19.5" customHeight="1" x14ac:dyDescent="0.15">
      <c r="A8" s="2746"/>
      <c r="B8" s="1015" t="s">
        <v>345</v>
      </c>
      <c r="C8" s="1016">
        <f t="shared" si="3"/>
        <v>16407.460000000003</v>
      </c>
      <c r="D8" s="1016">
        <f>D17+D26+D35+D44+D53+D62+D71+D80+D89+D98+D107+D116+D125+D134+D143+D152+D161+D166+D167+D168+D169+D170+D171+D172+D173</f>
        <v>60.17</v>
      </c>
      <c r="E8" s="1016">
        <f t="shared" ref="E8:AJ8" si="7">E17+E26+E35+E44+E53+E62+E71+E80+E89+E98+E107+E116+E125+E134+E143+E152+E161+E166+E167+E168+E169+E170+E171+E172+E173</f>
        <v>0</v>
      </c>
      <c r="F8" s="1016">
        <f t="shared" si="7"/>
        <v>6.39</v>
      </c>
      <c r="G8" s="1016">
        <f t="shared" si="7"/>
        <v>0</v>
      </c>
      <c r="H8" s="1016">
        <f t="shared" si="7"/>
        <v>0</v>
      </c>
      <c r="I8" s="1016">
        <f t="shared" si="7"/>
        <v>478.65000000000003</v>
      </c>
      <c r="J8" s="1016">
        <f t="shared" si="7"/>
        <v>1158.1399999999999</v>
      </c>
      <c r="K8" s="1016">
        <f t="shared" si="7"/>
        <v>381.22</v>
      </c>
      <c r="L8" s="1016">
        <f t="shared" si="7"/>
        <v>0</v>
      </c>
      <c r="M8" s="1016">
        <f t="shared" si="7"/>
        <v>0</v>
      </c>
      <c r="N8" s="1016">
        <f t="shared" si="7"/>
        <v>0.48</v>
      </c>
      <c r="O8" s="1016">
        <f t="shared" si="7"/>
        <v>31.28</v>
      </c>
      <c r="P8" s="1016">
        <f t="shared" si="7"/>
        <v>1605.75</v>
      </c>
      <c r="Q8" s="1016">
        <f t="shared" si="7"/>
        <v>362.4</v>
      </c>
      <c r="R8" s="1016">
        <f t="shared" si="7"/>
        <v>1337.44</v>
      </c>
      <c r="S8" s="1016">
        <f t="shared" si="7"/>
        <v>293.91999999999996</v>
      </c>
      <c r="T8" s="1016">
        <f t="shared" si="7"/>
        <v>0</v>
      </c>
      <c r="U8" s="1016">
        <f t="shared" si="7"/>
        <v>0</v>
      </c>
      <c r="V8" s="1016">
        <f t="shared" si="7"/>
        <v>0</v>
      </c>
      <c r="W8" s="1016">
        <f t="shared" si="7"/>
        <v>1703.75</v>
      </c>
      <c r="X8" s="1016">
        <f t="shared" si="7"/>
        <v>2638.24</v>
      </c>
      <c r="Y8" s="1016">
        <f t="shared" si="7"/>
        <v>168.01</v>
      </c>
      <c r="Z8" s="1016">
        <f t="shared" si="7"/>
        <v>0</v>
      </c>
      <c r="AA8" s="1016">
        <f t="shared" si="7"/>
        <v>21.51</v>
      </c>
      <c r="AB8" s="1016">
        <f t="shared" si="7"/>
        <v>0</v>
      </c>
      <c r="AC8" s="1016">
        <f t="shared" si="7"/>
        <v>1091.06</v>
      </c>
      <c r="AD8" s="1016">
        <f t="shared" si="7"/>
        <v>473.91999999999996</v>
      </c>
      <c r="AE8" s="1016">
        <f t="shared" si="7"/>
        <v>373.7</v>
      </c>
      <c r="AF8" s="1016">
        <f t="shared" si="7"/>
        <v>2016.43</v>
      </c>
      <c r="AG8" s="1016">
        <f t="shared" si="7"/>
        <v>1472.22</v>
      </c>
      <c r="AH8" s="1016">
        <f t="shared" si="7"/>
        <v>678.2</v>
      </c>
      <c r="AI8" s="1016">
        <f t="shared" si="7"/>
        <v>54.58</v>
      </c>
      <c r="AJ8" s="1016">
        <f t="shared" si="7"/>
        <v>0</v>
      </c>
      <c r="AK8" s="2349">
        <f t="shared" ref="AK8" si="8">AK17+AK26+AK35+AK44+AK53+AK62+AK71+AK80+AK89+AK98+AK107+AK116+AK125+AK134+AK143+AK152+AK161+AK166+AK167+AK168+AK169+AK170+AK171+AK172+AK173</f>
        <v>0</v>
      </c>
    </row>
    <row r="9" spans="1:37" s="850" customFormat="1" ht="19.5" customHeight="1" x14ac:dyDescent="0.15">
      <c r="A9" s="2746"/>
      <c r="B9" s="1017" t="s">
        <v>283</v>
      </c>
      <c r="C9" s="1016">
        <f t="shared" si="3"/>
        <v>6199.3399999999992</v>
      </c>
      <c r="D9" s="1016">
        <f t="shared" si="4"/>
        <v>2194.0099999999998</v>
      </c>
      <c r="E9" s="1016">
        <f t="shared" si="1"/>
        <v>391.84000000000003</v>
      </c>
      <c r="F9" s="1016">
        <f t="shared" si="1"/>
        <v>1299.79</v>
      </c>
      <c r="G9" s="1016">
        <f t="shared" si="1"/>
        <v>403.22</v>
      </c>
      <c r="H9" s="1016">
        <f t="shared" si="1"/>
        <v>150.19999999999999</v>
      </c>
      <c r="I9" s="1016">
        <f t="shared" si="1"/>
        <v>7.9</v>
      </c>
      <c r="J9" s="1016">
        <f t="shared" si="1"/>
        <v>844.21</v>
      </c>
      <c r="K9" s="1016">
        <f t="shared" si="1"/>
        <v>23.45</v>
      </c>
      <c r="L9" s="1016">
        <f t="shared" si="1"/>
        <v>609.45000000000005</v>
      </c>
      <c r="M9" s="1016">
        <f t="shared" si="1"/>
        <v>0</v>
      </c>
      <c r="N9" s="1016">
        <f t="shared" si="1"/>
        <v>81.260000000000005</v>
      </c>
      <c r="O9" s="1016">
        <f t="shared" si="1"/>
        <v>39.699999999999996</v>
      </c>
      <c r="P9" s="1016">
        <f t="shared" si="1"/>
        <v>0.46</v>
      </c>
      <c r="Q9" s="1016">
        <f t="shared" si="1"/>
        <v>0.44</v>
      </c>
      <c r="R9" s="1016">
        <f t="shared" si="1"/>
        <v>39.799999999999997</v>
      </c>
      <c r="S9" s="1016">
        <f t="shared" si="1"/>
        <v>107.05</v>
      </c>
      <c r="T9" s="1016">
        <f t="shared" si="1"/>
        <v>6.56</v>
      </c>
      <c r="U9" s="1016">
        <f t="shared" si="1"/>
        <v>0</v>
      </c>
      <c r="V9" s="1016">
        <f t="shared" si="1"/>
        <v>0</v>
      </c>
      <c r="W9" s="1016">
        <f t="shared" si="1"/>
        <v>0</v>
      </c>
      <c r="X9" s="1016">
        <f t="shared" si="1"/>
        <v>0</v>
      </c>
      <c r="Y9" s="1016">
        <f t="shared" si="1"/>
        <v>0</v>
      </c>
      <c r="Z9" s="1016">
        <f t="shared" si="1"/>
        <v>0</v>
      </c>
      <c r="AA9" s="1016">
        <f t="shared" si="1"/>
        <v>0</v>
      </c>
      <c r="AB9" s="1016">
        <f t="shared" si="1"/>
        <v>0</v>
      </c>
      <c r="AC9" s="1016">
        <f t="shared" si="1"/>
        <v>0</v>
      </c>
      <c r="AD9" s="1016">
        <f t="shared" si="1"/>
        <v>0</v>
      </c>
      <c r="AE9" s="1016">
        <f t="shared" si="1"/>
        <v>0</v>
      </c>
      <c r="AF9" s="1016">
        <f t="shared" si="1"/>
        <v>0</v>
      </c>
      <c r="AG9" s="1016">
        <f t="shared" si="1"/>
        <v>0</v>
      </c>
      <c r="AH9" s="1016">
        <f t="shared" si="1"/>
        <v>0</v>
      </c>
      <c r="AI9" s="1016">
        <f t="shared" si="1"/>
        <v>0</v>
      </c>
      <c r="AJ9" s="1016">
        <f t="shared" si="1"/>
        <v>0</v>
      </c>
      <c r="AK9" s="2349">
        <f t="shared" ref="AK9" si="9">AK18+AK27+AK36+AK45+AK54+AK63+AK72+AK81+AK90+AK99+AK108+AK117+AK126+AK135+AK144+AK153+AK162</f>
        <v>0</v>
      </c>
    </row>
    <row r="10" spans="1:37" s="850" customFormat="1" ht="19.5" customHeight="1" x14ac:dyDescent="0.15">
      <c r="A10" s="2746"/>
      <c r="B10" s="1017" t="s">
        <v>284</v>
      </c>
      <c r="C10" s="1016">
        <f t="shared" si="3"/>
        <v>76045.459999999977</v>
      </c>
      <c r="D10" s="1016">
        <f t="shared" si="4"/>
        <v>167.36</v>
      </c>
      <c r="E10" s="1016">
        <f t="shared" si="1"/>
        <v>71.66</v>
      </c>
      <c r="F10" s="1016">
        <f t="shared" si="1"/>
        <v>43.379999999999995</v>
      </c>
      <c r="G10" s="1016">
        <f t="shared" si="1"/>
        <v>0.32</v>
      </c>
      <c r="H10" s="1016">
        <f t="shared" si="1"/>
        <v>94.84</v>
      </c>
      <c r="I10" s="1016">
        <f t="shared" si="1"/>
        <v>402.83</v>
      </c>
      <c r="J10" s="1016">
        <f t="shared" si="1"/>
        <v>2144.71</v>
      </c>
      <c r="K10" s="1016">
        <f t="shared" si="1"/>
        <v>297.92999999999995</v>
      </c>
      <c r="L10" s="1016">
        <f t="shared" si="1"/>
        <v>3961.49</v>
      </c>
      <c r="M10" s="1016">
        <f t="shared" si="1"/>
        <v>902.61</v>
      </c>
      <c r="N10" s="1016">
        <f t="shared" si="1"/>
        <v>2547.8000000000002</v>
      </c>
      <c r="O10" s="1016">
        <f t="shared" si="1"/>
        <v>3392.3599999999997</v>
      </c>
      <c r="P10" s="1016">
        <f t="shared" si="1"/>
        <v>17871.68</v>
      </c>
      <c r="Q10" s="1016">
        <f t="shared" si="1"/>
        <v>17512.7</v>
      </c>
      <c r="R10" s="1016">
        <f t="shared" si="1"/>
        <v>5291.58</v>
      </c>
      <c r="S10" s="1016">
        <f t="shared" si="1"/>
        <v>5986.0700000000006</v>
      </c>
      <c r="T10" s="1016">
        <f t="shared" si="1"/>
        <v>3708.0599999999995</v>
      </c>
      <c r="U10" s="1016">
        <f t="shared" si="1"/>
        <v>869.43999999999994</v>
      </c>
      <c r="V10" s="1016">
        <f t="shared" si="1"/>
        <v>460.58</v>
      </c>
      <c r="W10" s="1016">
        <f t="shared" si="1"/>
        <v>624.85</v>
      </c>
      <c r="X10" s="1016">
        <f t="shared" si="1"/>
        <v>1367.15</v>
      </c>
      <c r="Y10" s="1016">
        <f t="shared" si="1"/>
        <v>4961.4799999999996</v>
      </c>
      <c r="Z10" s="1016">
        <f t="shared" si="1"/>
        <v>3089.78</v>
      </c>
      <c r="AA10" s="1016">
        <f t="shared" si="1"/>
        <v>255.51</v>
      </c>
      <c r="AB10" s="1016">
        <f t="shared" si="1"/>
        <v>0</v>
      </c>
      <c r="AC10" s="1016">
        <f t="shared" si="1"/>
        <v>0</v>
      </c>
      <c r="AD10" s="1016">
        <f t="shared" si="1"/>
        <v>19.29</v>
      </c>
      <c r="AE10" s="1016">
        <f t="shared" si="1"/>
        <v>0</v>
      </c>
      <c r="AF10" s="1016">
        <f t="shared" si="1"/>
        <v>0</v>
      </c>
      <c r="AG10" s="1016">
        <f t="shared" si="1"/>
        <v>0</v>
      </c>
      <c r="AH10" s="1016">
        <f t="shared" si="1"/>
        <v>0</v>
      </c>
      <c r="AI10" s="1016">
        <f t="shared" si="1"/>
        <v>0</v>
      </c>
      <c r="AJ10" s="1016">
        <f t="shared" si="1"/>
        <v>0</v>
      </c>
      <c r="AK10" s="2349">
        <f t="shared" ref="AK10" si="10">AK19+AK28+AK37+AK46+AK55+AK64+AK73+AK82+AK91+AK100+AK109+AK118+AK127+AK136+AK145+AK154+AK163</f>
        <v>0</v>
      </c>
    </row>
    <row r="11" spans="1:37" s="850" customFormat="1" ht="19.5" customHeight="1" x14ac:dyDescent="0.15">
      <c r="A11" s="2746"/>
      <c r="B11" s="1015" t="s">
        <v>847</v>
      </c>
      <c r="C11" s="1016">
        <f t="shared" si="3"/>
        <v>4330.38</v>
      </c>
      <c r="D11" s="1016">
        <f t="shared" si="4"/>
        <v>0</v>
      </c>
      <c r="E11" s="1016">
        <f t="shared" si="1"/>
        <v>0</v>
      </c>
      <c r="F11" s="1016">
        <f t="shared" si="1"/>
        <v>0</v>
      </c>
      <c r="G11" s="1016">
        <f t="shared" si="1"/>
        <v>0</v>
      </c>
      <c r="H11" s="1016">
        <f t="shared" si="1"/>
        <v>0</v>
      </c>
      <c r="I11" s="1016">
        <f t="shared" si="1"/>
        <v>0</v>
      </c>
      <c r="J11" s="1016">
        <f t="shared" si="1"/>
        <v>0</v>
      </c>
      <c r="K11" s="1016">
        <f t="shared" si="1"/>
        <v>0</v>
      </c>
      <c r="L11" s="1016">
        <f t="shared" si="1"/>
        <v>0</v>
      </c>
      <c r="M11" s="1016">
        <f t="shared" si="1"/>
        <v>0</v>
      </c>
      <c r="N11" s="1016">
        <f t="shared" si="1"/>
        <v>0</v>
      </c>
      <c r="O11" s="1016">
        <f t="shared" si="1"/>
        <v>0</v>
      </c>
      <c r="P11" s="1016">
        <f t="shared" si="1"/>
        <v>0</v>
      </c>
      <c r="Q11" s="1016">
        <f t="shared" si="1"/>
        <v>0</v>
      </c>
      <c r="R11" s="1016">
        <f t="shared" si="1"/>
        <v>0</v>
      </c>
      <c r="S11" s="1016">
        <f t="shared" si="1"/>
        <v>0</v>
      </c>
      <c r="T11" s="1016">
        <f t="shared" si="1"/>
        <v>0</v>
      </c>
      <c r="U11" s="1016">
        <f t="shared" si="1"/>
        <v>0</v>
      </c>
      <c r="V11" s="1016">
        <f t="shared" si="1"/>
        <v>0</v>
      </c>
      <c r="W11" s="1016">
        <f t="shared" si="1"/>
        <v>0</v>
      </c>
      <c r="X11" s="1016">
        <f t="shared" si="1"/>
        <v>0</v>
      </c>
      <c r="Y11" s="1016">
        <f t="shared" si="1"/>
        <v>0</v>
      </c>
      <c r="Z11" s="1016">
        <f t="shared" si="1"/>
        <v>0</v>
      </c>
      <c r="AA11" s="1016">
        <f t="shared" si="1"/>
        <v>0</v>
      </c>
      <c r="AB11" s="1016">
        <f t="shared" si="1"/>
        <v>0</v>
      </c>
      <c r="AC11" s="1016">
        <f t="shared" si="1"/>
        <v>0</v>
      </c>
      <c r="AD11" s="1016">
        <f t="shared" si="1"/>
        <v>0</v>
      </c>
      <c r="AE11" s="1016">
        <f t="shared" si="1"/>
        <v>0</v>
      </c>
      <c r="AF11" s="1016">
        <f t="shared" si="1"/>
        <v>0</v>
      </c>
      <c r="AG11" s="1016">
        <f t="shared" si="1"/>
        <v>0</v>
      </c>
      <c r="AH11" s="1016">
        <f t="shared" si="1"/>
        <v>0</v>
      </c>
      <c r="AI11" s="1016">
        <f t="shared" si="1"/>
        <v>0</v>
      </c>
      <c r="AJ11" s="1016">
        <f t="shared" si="1"/>
        <v>4330.38</v>
      </c>
      <c r="AK11" s="2349">
        <f t="shared" ref="AK11" si="11">AK20+AK29+AK38+AK47+AK56+AK65+AK74+AK83+AK92+AK101+AK110+AK119+AK128+AK137+AK146+AK155+AK164</f>
        <v>0</v>
      </c>
    </row>
    <row r="12" spans="1:37" s="850" customFormat="1" ht="19.5" customHeight="1" x14ac:dyDescent="0.15">
      <c r="A12" s="2746"/>
      <c r="B12" s="1018" t="s">
        <v>1084</v>
      </c>
      <c r="C12" s="1016">
        <f t="shared" si="3"/>
        <v>7636.26</v>
      </c>
      <c r="D12" s="1016">
        <f t="shared" si="4"/>
        <v>0</v>
      </c>
      <c r="E12" s="1016">
        <f t="shared" si="1"/>
        <v>0</v>
      </c>
      <c r="F12" s="1016">
        <f t="shared" si="1"/>
        <v>0</v>
      </c>
      <c r="G12" s="1016">
        <f t="shared" si="1"/>
        <v>0</v>
      </c>
      <c r="H12" s="1016">
        <f t="shared" si="1"/>
        <v>0</v>
      </c>
      <c r="I12" s="1016">
        <f t="shared" si="1"/>
        <v>0</v>
      </c>
      <c r="J12" s="1016">
        <f t="shared" si="1"/>
        <v>0</v>
      </c>
      <c r="K12" s="1016">
        <f t="shared" si="1"/>
        <v>0</v>
      </c>
      <c r="L12" s="1016">
        <f t="shared" si="1"/>
        <v>0</v>
      </c>
      <c r="M12" s="1016">
        <f t="shared" si="1"/>
        <v>0</v>
      </c>
      <c r="N12" s="1016">
        <f t="shared" si="1"/>
        <v>0</v>
      </c>
      <c r="O12" s="1016">
        <f t="shared" si="1"/>
        <v>0</v>
      </c>
      <c r="P12" s="1016">
        <f t="shared" si="1"/>
        <v>0</v>
      </c>
      <c r="Q12" s="1016">
        <f t="shared" si="1"/>
        <v>42.21</v>
      </c>
      <c r="R12" s="1016">
        <f t="shared" si="1"/>
        <v>700.85</v>
      </c>
      <c r="S12" s="1016">
        <f t="shared" si="1"/>
        <v>1043.83</v>
      </c>
      <c r="T12" s="1016">
        <f t="shared" si="1"/>
        <v>0</v>
      </c>
      <c r="U12" s="1016">
        <f t="shared" si="1"/>
        <v>0</v>
      </c>
      <c r="V12" s="1016">
        <f t="shared" si="1"/>
        <v>535.4</v>
      </c>
      <c r="W12" s="1016">
        <f t="shared" si="1"/>
        <v>0.34</v>
      </c>
      <c r="X12" s="1016">
        <f t="shared" si="1"/>
        <v>0</v>
      </c>
      <c r="Y12" s="1016">
        <f t="shared" si="1"/>
        <v>0</v>
      </c>
      <c r="Z12" s="1016">
        <f t="shared" si="1"/>
        <v>0</v>
      </c>
      <c r="AA12" s="1016">
        <f t="shared" si="1"/>
        <v>0</v>
      </c>
      <c r="AB12" s="1016">
        <f t="shared" si="1"/>
        <v>0</v>
      </c>
      <c r="AC12" s="1016">
        <f t="shared" si="1"/>
        <v>0</v>
      </c>
      <c r="AD12" s="1016">
        <f t="shared" si="1"/>
        <v>511.81999999999994</v>
      </c>
      <c r="AE12" s="1016">
        <f t="shared" si="1"/>
        <v>530.29999999999995</v>
      </c>
      <c r="AF12" s="1016">
        <f t="shared" si="1"/>
        <v>979.37</v>
      </c>
      <c r="AG12" s="1016">
        <f t="shared" si="1"/>
        <v>38.03</v>
      </c>
      <c r="AH12" s="1016">
        <f t="shared" si="1"/>
        <v>594.44000000000005</v>
      </c>
      <c r="AI12" s="1016">
        <f t="shared" si="1"/>
        <v>1363.97</v>
      </c>
      <c r="AJ12" s="1016">
        <f t="shared" si="1"/>
        <v>973.96</v>
      </c>
      <c r="AK12" s="2349">
        <f t="shared" ref="AK12" si="12">AK21+AK30+AK39+AK48+AK57+AK66+AK75+AK84+AK93+AK102+AK111+AK120+AK129+AK138+AK147+AK156+AK165</f>
        <v>321.74</v>
      </c>
    </row>
    <row r="13" spans="1:37" s="850" customFormat="1" ht="19.5" customHeight="1" x14ac:dyDescent="0.15">
      <c r="A13" s="3106">
        <v>80</v>
      </c>
      <c r="B13" s="854" t="s">
        <v>46</v>
      </c>
      <c r="C13" s="330">
        <f>SUM(D13:AK13)</f>
        <v>28221.170000000002</v>
      </c>
      <c r="D13" s="330">
        <f>SUM(D14:D21)</f>
        <v>1824.4500000000003</v>
      </c>
      <c r="E13" s="330">
        <f t="shared" ref="E13:AI13" si="13">SUM(E14:E21)</f>
        <v>462.65</v>
      </c>
      <c r="F13" s="330">
        <f t="shared" si="13"/>
        <v>1483.52</v>
      </c>
      <c r="G13" s="330">
        <f t="shared" si="13"/>
        <v>627.7600000000001</v>
      </c>
      <c r="H13" s="330">
        <f t="shared" si="13"/>
        <v>117.47</v>
      </c>
      <c r="I13" s="330">
        <f t="shared" si="13"/>
        <v>179.73</v>
      </c>
      <c r="J13" s="330">
        <f t="shared" si="13"/>
        <v>586.79</v>
      </c>
      <c r="K13" s="330">
        <f t="shared" si="13"/>
        <v>1342.26</v>
      </c>
      <c r="L13" s="330">
        <f t="shared" si="13"/>
        <v>5377.8099999999995</v>
      </c>
      <c r="M13" s="330">
        <f t="shared" si="13"/>
        <v>249.44</v>
      </c>
      <c r="N13" s="330">
        <f t="shared" si="13"/>
        <v>851.88</v>
      </c>
      <c r="O13" s="330">
        <f t="shared" si="13"/>
        <v>982.97</v>
      </c>
      <c r="P13" s="330">
        <f t="shared" si="13"/>
        <v>633.12</v>
      </c>
      <c r="Q13" s="330">
        <f t="shared" si="13"/>
        <v>819.21</v>
      </c>
      <c r="R13" s="330">
        <f t="shared" si="13"/>
        <v>140.01</v>
      </c>
      <c r="S13" s="330">
        <f t="shared" si="13"/>
        <v>483.41999999999996</v>
      </c>
      <c r="T13" s="330">
        <f t="shared" si="13"/>
        <v>233.68</v>
      </c>
      <c r="U13" s="330">
        <f t="shared" si="13"/>
        <v>41.47</v>
      </c>
      <c r="V13" s="330">
        <f t="shared" si="13"/>
        <v>178.18</v>
      </c>
      <c r="W13" s="330">
        <f t="shared" si="13"/>
        <v>208.93</v>
      </c>
      <c r="X13" s="330">
        <f t="shared" si="13"/>
        <v>189.83</v>
      </c>
      <c r="Y13" s="330">
        <f t="shared" si="13"/>
        <v>153.63</v>
      </c>
      <c r="Z13" s="330">
        <f t="shared" si="13"/>
        <v>380.59999999999997</v>
      </c>
      <c r="AA13" s="330">
        <f t="shared" si="13"/>
        <v>4240</v>
      </c>
      <c r="AB13" s="330">
        <f t="shared" si="13"/>
        <v>773.43</v>
      </c>
      <c r="AC13" s="330">
        <f t="shared" si="13"/>
        <v>20.52</v>
      </c>
      <c r="AD13" s="330">
        <f t="shared" si="13"/>
        <v>256.89999999999998</v>
      </c>
      <c r="AE13" s="330">
        <f t="shared" si="13"/>
        <v>538.53</v>
      </c>
      <c r="AF13" s="330">
        <f t="shared" si="13"/>
        <v>412.52</v>
      </c>
      <c r="AG13" s="330">
        <f t="shared" si="13"/>
        <v>123.92</v>
      </c>
      <c r="AH13" s="330">
        <f t="shared" si="13"/>
        <v>134.61000000000001</v>
      </c>
      <c r="AI13" s="330">
        <f t="shared" si="13"/>
        <v>14.12</v>
      </c>
      <c r="AJ13" s="330">
        <f>SUM(AJ14:AJ21)</f>
        <v>4103.51</v>
      </c>
      <c r="AK13" s="330">
        <f>SUM(AK14:AK21)</f>
        <v>54.3</v>
      </c>
    </row>
    <row r="14" spans="1:37" s="850" customFormat="1" ht="20.25" customHeight="1" x14ac:dyDescent="0.15">
      <c r="A14" s="3106"/>
      <c r="B14" s="1015" t="s">
        <v>793</v>
      </c>
      <c r="C14" s="1019">
        <f>SUM(D14:AK14)</f>
        <v>400.76</v>
      </c>
      <c r="D14" s="1843">
        <f>433.76-33</f>
        <v>400.76</v>
      </c>
      <c r="E14" s="1843">
        <v>0</v>
      </c>
      <c r="F14" s="1843">
        <v>0</v>
      </c>
      <c r="G14" s="1843">
        <v>0</v>
      </c>
      <c r="H14" s="1843">
        <v>0</v>
      </c>
      <c r="I14" s="1843">
        <v>0</v>
      </c>
      <c r="J14" s="1843">
        <v>0</v>
      </c>
      <c r="K14" s="1843">
        <v>0</v>
      </c>
      <c r="L14" s="1843">
        <v>0</v>
      </c>
      <c r="M14" s="1843">
        <v>0</v>
      </c>
      <c r="N14" s="1843">
        <v>0</v>
      </c>
      <c r="O14" s="1843">
        <v>0</v>
      </c>
      <c r="P14" s="1843">
        <v>0</v>
      </c>
      <c r="Q14" s="1843">
        <v>0</v>
      </c>
      <c r="R14" s="1843">
        <v>0</v>
      </c>
      <c r="S14" s="1843">
        <v>0</v>
      </c>
      <c r="T14" s="1843">
        <v>0</v>
      </c>
      <c r="U14" s="1843">
        <v>0</v>
      </c>
      <c r="V14" s="1843">
        <v>0</v>
      </c>
      <c r="W14" s="1843">
        <v>0</v>
      </c>
      <c r="X14" s="1843">
        <v>0</v>
      </c>
      <c r="Y14" s="1843">
        <v>0</v>
      </c>
      <c r="Z14" s="1843">
        <v>0</v>
      </c>
      <c r="AA14" s="1843">
        <v>0</v>
      </c>
      <c r="AB14" s="1843">
        <v>0</v>
      </c>
      <c r="AC14" s="1843">
        <v>0</v>
      </c>
      <c r="AD14" s="1843">
        <v>0</v>
      </c>
      <c r="AE14" s="1843">
        <v>0</v>
      </c>
      <c r="AF14" s="1843">
        <v>0</v>
      </c>
      <c r="AG14" s="1843">
        <v>0</v>
      </c>
      <c r="AH14" s="1843">
        <v>0</v>
      </c>
      <c r="AI14" s="1843">
        <v>0</v>
      </c>
      <c r="AJ14" s="1843">
        <v>0</v>
      </c>
      <c r="AK14" s="1020">
        <f>'배수관폐쇄(총괄) (2)'!AR15+'배수관폐쇄(총괄) (2)'!AS15</f>
        <v>0</v>
      </c>
    </row>
    <row r="15" spans="1:37" s="850" customFormat="1" ht="20.25" customHeight="1" x14ac:dyDescent="0.15">
      <c r="A15" s="3106"/>
      <c r="B15" s="1015" t="s">
        <v>792</v>
      </c>
      <c r="C15" s="1019">
        <f t="shared" ref="C15:C21" si="14">SUM(D15:AK15)</f>
        <v>1521.18</v>
      </c>
      <c r="D15" s="1843">
        <v>687.8900000000001</v>
      </c>
      <c r="E15" s="1843">
        <v>0</v>
      </c>
      <c r="F15" s="1843">
        <f>662.57-81</f>
        <v>581.57000000000005</v>
      </c>
      <c r="G15" s="1843">
        <v>224.22</v>
      </c>
      <c r="H15" s="1843">
        <v>0</v>
      </c>
      <c r="I15" s="1843">
        <v>0</v>
      </c>
      <c r="J15" s="1843">
        <v>0</v>
      </c>
      <c r="K15" s="1843">
        <v>0</v>
      </c>
      <c r="L15" s="1843">
        <v>0</v>
      </c>
      <c r="M15" s="1843">
        <v>0</v>
      </c>
      <c r="N15" s="1843">
        <v>0</v>
      </c>
      <c r="O15" s="1843">
        <v>0</v>
      </c>
      <c r="P15" s="1843">
        <v>0</v>
      </c>
      <c r="Q15" s="1843">
        <v>0</v>
      </c>
      <c r="R15" s="1843">
        <v>0</v>
      </c>
      <c r="S15" s="1843">
        <v>0</v>
      </c>
      <c r="T15" s="1843">
        <v>0</v>
      </c>
      <c r="U15" s="1843">
        <v>0</v>
      </c>
      <c r="V15" s="1843">
        <v>0</v>
      </c>
      <c r="W15" s="1843">
        <v>0</v>
      </c>
      <c r="X15" s="1843">
        <v>0</v>
      </c>
      <c r="Y15" s="1843">
        <v>0</v>
      </c>
      <c r="Z15" s="1843">
        <v>0</v>
      </c>
      <c r="AA15" s="1843">
        <v>0</v>
      </c>
      <c r="AB15" s="1843">
        <v>0</v>
      </c>
      <c r="AC15" s="1843">
        <v>0</v>
      </c>
      <c r="AD15" s="1843">
        <v>0</v>
      </c>
      <c r="AE15" s="1843">
        <v>0</v>
      </c>
      <c r="AF15" s="1843">
        <v>0</v>
      </c>
      <c r="AG15" s="1843">
        <v>0</v>
      </c>
      <c r="AH15" s="1843">
        <v>27.5</v>
      </c>
      <c r="AI15" s="1843">
        <v>0</v>
      </c>
      <c r="AJ15" s="1843">
        <v>0</v>
      </c>
      <c r="AK15" s="1020">
        <f>'배수관폐쇄(총괄) (2)'!AR16+'배수관폐쇄(총괄) (2)'!AS16</f>
        <v>0</v>
      </c>
    </row>
    <row r="16" spans="1:37" s="850" customFormat="1" ht="20.25" customHeight="1" x14ac:dyDescent="0.15">
      <c r="A16" s="3106"/>
      <c r="B16" s="1015" t="s">
        <v>974</v>
      </c>
      <c r="C16" s="1019">
        <f t="shared" si="14"/>
        <v>13000.970000000001</v>
      </c>
      <c r="D16" s="1843">
        <v>0.63</v>
      </c>
      <c r="E16" s="1843">
        <v>0</v>
      </c>
      <c r="F16" s="1843">
        <v>0</v>
      </c>
      <c r="G16" s="1843">
        <v>0</v>
      </c>
      <c r="H16" s="1843">
        <v>114.61</v>
      </c>
      <c r="I16" s="1843">
        <v>172.56</v>
      </c>
      <c r="J16" s="1843">
        <f>466.9-217.5</f>
        <v>249.39999999999998</v>
      </c>
      <c r="K16" s="1843">
        <v>1276.81</v>
      </c>
      <c r="L16" s="1843">
        <v>3157.08</v>
      </c>
      <c r="M16" s="1843">
        <v>177.42</v>
      </c>
      <c r="N16" s="1843">
        <v>672.77</v>
      </c>
      <c r="O16" s="1843">
        <v>409.19</v>
      </c>
      <c r="P16" s="1843">
        <v>157.57</v>
      </c>
      <c r="Q16" s="1843">
        <v>217.5</v>
      </c>
      <c r="R16" s="1843">
        <v>20.64</v>
      </c>
      <c r="S16" s="1843">
        <v>95.86</v>
      </c>
      <c r="T16" s="1843">
        <v>84.94</v>
      </c>
      <c r="U16" s="1843">
        <v>35.130000000000003</v>
      </c>
      <c r="V16" s="1843">
        <v>84.55</v>
      </c>
      <c r="W16" s="1843">
        <v>89.34</v>
      </c>
      <c r="X16" s="1843">
        <v>27.97</v>
      </c>
      <c r="Y16" s="1843">
        <v>153.63</v>
      </c>
      <c r="Z16" s="1843">
        <v>120.57</v>
      </c>
      <c r="AA16" s="1843">
        <v>4240</v>
      </c>
      <c r="AB16" s="1843">
        <v>773.43</v>
      </c>
      <c r="AC16" s="1843">
        <v>20.52</v>
      </c>
      <c r="AD16" s="1843">
        <v>47.44</v>
      </c>
      <c r="AE16" s="1843">
        <v>222.59</v>
      </c>
      <c r="AF16" s="1843">
        <v>74.27</v>
      </c>
      <c r="AG16" s="1843">
        <v>85.89</v>
      </c>
      <c r="AH16" s="1843">
        <v>107.11</v>
      </c>
      <c r="AI16" s="1843">
        <v>14.12</v>
      </c>
      <c r="AJ16" s="1843">
        <v>43.13</v>
      </c>
      <c r="AK16" s="1020">
        <f>'배수관폐쇄(총괄) (2)'!AR17+'배수관폐쇄(총괄) (2)'!AS17</f>
        <v>54.3</v>
      </c>
    </row>
    <row r="17" spans="1:37" s="850" customFormat="1" ht="20.25" customHeight="1" x14ac:dyDescent="0.15">
      <c r="A17" s="3106"/>
      <c r="B17" s="1015" t="s">
        <v>345</v>
      </c>
      <c r="C17" s="1019">
        <f t="shared" si="14"/>
        <v>42.67</v>
      </c>
      <c r="D17" s="1843">
        <v>0</v>
      </c>
      <c r="E17" s="1843">
        <v>0</v>
      </c>
      <c r="F17" s="1843">
        <v>0</v>
      </c>
      <c r="G17" s="1843">
        <v>0</v>
      </c>
      <c r="H17" s="1843">
        <v>0</v>
      </c>
      <c r="I17" s="1843">
        <v>0</v>
      </c>
      <c r="J17" s="1843">
        <v>0</v>
      </c>
      <c r="K17" s="1843">
        <v>0</v>
      </c>
      <c r="L17" s="1843">
        <v>0</v>
      </c>
      <c r="M17" s="1843">
        <v>0</v>
      </c>
      <c r="N17" s="1843">
        <v>0</v>
      </c>
      <c r="O17" s="1843">
        <v>0</v>
      </c>
      <c r="P17" s="1843">
        <v>0</v>
      </c>
      <c r="Q17" s="1843">
        <v>0</v>
      </c>
      <c r="R17" s="1843">
        <v>42.38</v>
      </c>
      <c r="S17" s="1843">
        <v>0</v>
      </c>
      <c r="T17" s="1843">
        <v>0</v>
      </c>
      <c r="U17" s="1843">
        <v>0</v>
      </c>
      <c r="V17" s="1843">
        <v>0</v>
      </c>
      <c r="W17" s="1843">
        <v>0</v>
      </c>
      <c r="X17" s="1843">
        <v>0</v>
      </c>
      <c r="Y17" s="1843">
        <v>0</v>
      </c>
      <c r="Z17" s="1843">
        <v>0</v>
      </c>
      <c r="AA17" s="1843">
        <v>0</v>
      </c>
      <c r="AB17" s="1843">
        <v>0</v>
      </c>
      <c r="AC17" s="1843">
        <v>0</v>
      </c>
      <c r="AD17" s="1843">
        <v>0.28999999999999998</v>
      </c>
      <c r="AE17" s="1843">
        <v>0</v>
      </c>
      <c r="AF17" s="1843">
        <v>0</v>
      </c>
      <c r="AG17" s="1843">
        <v>0</v>
      </c>
      <c r="AH17" s="1843">
        <v>0</v>
      </c>
      <c r="AI17" s="1843">
        <v>0</v>
      </c>
      <c r="AJ17" s="1843">
        <v>0</v>
      </c>
      <c r="AK17" s="1020">
        <f>'배수관폐쇄(총괄) (2)'!AR18+'배수관폐쇄(총괄) (2)'!AS18</f>
        <v>0</v>
      </c>
    </row>
    <row r="18" spans="1:37" s="850" customFormat="1" ht="20.25" customHeight="1" x14ac:dyDescent="0.15">
      <c r="A18" s="3106"/>
      <c r="B18" s="1017" t="s">
        <v>283</v>
      </c>
      <c r="C18" s="1019">
        <f t="shared" si="14"/>
        <v>3145.8700000000003</v>
      </c>
      <c r="D18" s="1843">
        <f>937.81-370</f>
        <v>567.80999999999995</v>
      </c>
      <c r="E18" s="1843">
        <v>390.99</v>
      </c>
      <c r="F18" s="1843">
        <v>858.57</v>
      </c>
      <c r="G18" s="1843">
        <f>403.22</f>
        <v>403.22</v>
      </c>
      <c r="H18" s="1843">
        <v>0.33</v>
      </c>
      <c r="I18" s="1843">
        <v>7.17</v>
      </c>
      <c r="J18" s="1843">
        <v>232.79</v>
      </c>
      <c r="K18" s="1843">
        <v>15.77</v>
      </c>
      <c r="L18" s="1843">
        <v>394.7</v>
      </c>
      <c r="M18" s="1843">
        <v>0</v>
      </c>
      <c r="N18" s="1843">
        <v>81.260000000000005</v>
      </c>
      <c r="O18" s="1843">
        <v>39.409999999999997</v>
      </c>
      <c r="P18" s="1843">
        <v>0</v>
      </c>
      <c r="Q18" s="1843">
        <v>0.44</v>
      </c>
      <c r="R18" s="1843">
        <v>39.799999999999997</v>
      </c>
      <c r="S18" s="1843">
        <v>107.05</v>
      </c>
      <c r="T18" s="1843">
        <v>6.56</v>
      </c>
      <c r="U18" s="1843">
        <v>0</v>
      </c>
      <c r="V18" s="1843">
        <v>0</v>
      </c>
      <c r="W18" s="1843">
        <v>0</v>
      </c>
      <c r="X18" s="1843">
        <v>0</v>
      </c>
      <c r="Y18" s="1843">
        <v>0</v>
      </c>
      <c r="Z18" s="1843">
        <v>0</v>
      </c>
      <c r="AA18" s="1843">
        <v>0</v>
      </c>
      <c r="AB18" s="1843">
        <v>0</v>
      </c>
      <c r="AC18" s="1843">
        <v>0</v>
      </c>
      <c r="AD18" s="1843">
        <v>0</v>
      </c>
      <c r="AE18" s="1843">
        <v>0</v>
      </c>
      <c r="AF18" s="1843">
        <v>0</v>
      </c>
      <c r="AG18" s="1843">
        <v>0</v>
      </c>
      <c r="AH18" s="1843">
        <v>0</v>
      </c>
      <c r="AI18" s="1843">
        <v>0</v>
      </c>
      <c r="AJ18" s="1843">
        <v>0</v>
      </c>
      <c r="AK18" s="1020">
        <f>'배수관폐쇄(총괄) (2)'!AR19+'배수관폐쇄(총괄) (2)'!AS19</f>
        <v>0</v>
      </c>
    </row>
    <row r="19" spans="1:37" s="850" customFormat="1" ht="20.25" customHeight="1" x14ac:dyDescent="0.15">
      <c r="A19" s="3106"/>
      <c r="B19" s="1017" t="s">
        <v>284</v>
      </c>
      <c r="C19" s="1019">
        <f t="shared" si="14"/>
        <v>5147.95</v>
      </c>
      <c r="D19" s="1843">
        <v>167.36</v>
      </c>
      <c r="E19" s="1843">
        <v>71.66</v>
      </c>
      <c r="F19" s="1843">
        <f>163.38-120</f>
        <v>43.379999999999995</v>
      </c>
      <c r="G19" s="1843">
        <v>0.32</v>
      </c>
      <c r="H19" s="1843">
        <v>2.5299999999999998</v>
      </c>
      <c r="I19" s="1843">
        <v>0</v>
      </c>
      <c r="J19" s="1843">
        <v>104.6</v>
      </c>
      <c r="K19" s="1843">
        <v>49.68</v>
      </c>
      <c r="L19" s="1843">
        <v>1826.03</v>
      </c>
      <c r="M19" s="1843">
        <v>72.02</v>
      </c>
      <c r="N19" s="1843">
        <v>97.85</v>
      </c>
      <c r="O19" s="1843">
        <v>534.37</v>
      </c>
      <c r="P19" s="1843">
        <v>475.55</v>
      </c>
      <c r="Q19" s="1843">
        <v>601.27</v>
      </c>
      <c r="R19" s="1843">
        <v>37.19</v>
      </c>
      <c r="S19" s="1843">
        <v>280.51</v>
      </c>
      <c r="T19" s="1843">
        <v>142.18</v>
      </c>
      <c r="U19" s="1843">
        <v>6.34</v>
      </c>
      <c r="V19" s="1843">
        <v>93.63</v>
      </c>
      <c r="W19" s="1843">
        <v>119.59</v>
      </c>
      <c r="X19" s="1843">
        <v>161.86000000000001</v>
      </c>
      <c r="Y19" s="1843">
        <v>0</v>
      </c>
      <c r="Z19" s="1843">
        <v>260.02999999999997</v>
      </c>
      <c r="AA19" s="1843">
        <v>0</v>
      </c>
      <c r="AB19" s="1843">
        <v>0</v>
      </c>
      <c r="AC19" s="1843">
        <v>0</v>
      </c>
      <c r="AD19" s="1843">
        <v>0</v>
      </c>
      <c r="AE19" s="1843">
        <v>0</v>
      </c>
      <c r="AF19" s="1843">
        <v>0</v>
      </c>
      <c r="AG19" s="1843">
        <v>0</v>
      </c>
      <c r="AH19" s="1843">
        <v>0</v>
      </c>
      <c r="AI19" s="1843">
        <v>0</v>
      </c>
      <c r="AJ19" s="1843">
        <v>0</v>
      </c>
      <c r="AK19" s="1020">
        <f>'배수관폐쇄(총괄) (2)'!AR20+'배수관폐쇄(총괄) (2)'!AS20</f>
        <v>0</v>
      </c>
    </row>
    <row r="20" spans="1:37" s="850" customFormat="1" ht="20.25" customHeight="1" x14ac:dyDescent="0.15">
      <c r="A20" s="3106"/>
      <c r="B20" s="1015" t="s">
        <v>847</v>
      </c>
      <c r="C20" s="1019">
        <f t="shared" si="14"/>
        <v>4060.38</v>
      </c>
      <c r="D20" s="1843">
        <v>0</v>
      </c>
      <c r="E20" s="1843">
        <v>0</v>
      </c>
      <c r="F20" s="1843">
        <v>0</v>
      </c>
      <c r="G20" s="1843">
        <v>0</v>
      </c>
      <c r="H20" s="1843">
        <v>0</v>
      </c>
      <c r="I20" s="1843">
        <v>0</v>
      </c>
      <c r="J20" s="1843">
        <v>0</v>
      </c>
      <c r="K20" s="1843">
        <v>0</v>
      </c>
      <c r="L20" s="1843">
        <v>0</v>
      </c>
      <c r="M20" s="1843">
        <v>0</v>
      </c>
      <c r="N20" s="1843">
        <v>0</v>
      </c>
      <c r="O20" s="1843">
        <v>0</v>
      </c>
      <c r="P20" s="1843">
        <v>0</v>
      </c>
      <c r="Q20" s="1843">
        <v>0</v>
      </c>
      <c r="R20" s="1843">
        <v>0</v>
      </c>
      <c r="S20" s="1843">
        <v>0</v>
      </c>
      <c r="T20" s="1843">
        <v>0</v>
      </c>
      <c r="U20" s="1843">
        <v>0</v>
      </c>
      <c r="V20" s="1843">
        <v>0</v>
      </c>
      <c r="W20" s="1843">
        <v>0</v>
      </c>
      <c r="X20" s="1843">
        <v>0</v>
      </c>
      <c r="Y20" s="1843">
        <v>0</v>
      </c>
      <c r="Z20" s="1843">
        <v>0</v>
      </c>
      <c r="AA20" s="1843">
        <v>0</v>
      </c>
      <c r="AB20" s="1843">
        <v>0</v>
      </c>
      <c r="AC20" s="1843">
        <v>0</v>
      </c>
      <c r="AD20" s="1843">
        <v>0</v>
      </c>
      <c r="AE20" s="1843">
        <v>0</v>
      </c>
      <c r="AF20" s="1843">
        <v>0</v>
      </c>
      <c r="AG20" s="1843">
        <v>0</v>
      </c>
      <c r="AH20" s="1843">
        <v>0</v>
      </c>
      <c r="AI20" s="1843">
        <v>0</v>
      </c>
      <c r="AJ20" s="1843">
        <v>4060.38</v>
      </c>
      <c r="AK20" s="1020">
        <f>'배수관폐쇄(총괄) (2)'!AR21+'배수관폐쇄(총괄) (2)'!AS21</f>
        <v>0</v>
      </c>
    </row>
    <row r="21" spans="1:37" s="850" customFormat="1" ht="20.25" customHeight="1" x14ac:dyDescent="0.15">
      <c r="A21" s="3106"/>
      <c r="B21" s="1018" t="s">
        <v>1084</v>
      </c>
      <c r="C21" s="1019">
        <f t="shared" si="14"/>
        <v>901.39</v>
      </c>
      <c r="D21" s="1843">
        <v>0</v>
      </c>
      <c r="E21" s="1843">
        <v>0</v>
      </c>
      <c r="F21" s="1843">
        <v>0</v>
      </c>
      <c r="G21" s="1843">
        <v>0</v>
      </c>
      <c r="H21" s="1843">
        <v>0</v>
      </c>
      <c r="I21" s="1843">
        <v>0</v>
      </c>
      <c r="J21" s="1843">
        <v>0</v>
      </c>
      <c r="K21" s="1843">
        <v>0</v>
      </c>
      <c r="L21" s="1843">
        <v>0</v>
      </c>
      <c r="M21" s="1843">
        <v>0</v>
      </c>
      <c r="N21" s="1843">
        <v>0</v>
      </c>
      <c r="O21" s="1843">
        <v>0</v>
      </c>
      <c r="P21" s="1843">
        <v>0</v>
      </c>
      <c r="Q21" s="1843">
        <v>0</v>
      </c>
      <c r="R21" s="1843">
        <v>0</v>
      </c>
      <c r="S21" s="1843">
        <v>0</v>
      </c>
      <c r="T21" s="1843">
        <v>0</v>
      </c>
      <c r="U21" s="1843">
        <v>0</v>
      </c>
      <c r="V21" s="1843">
        <v>0</v>
      </c>
      <c r="W21" s="1843">
        <v>0</v>
      </c>
      <c r="X21" s="1843">
        <v>0</v>
      </c>
      <c r="Y21" s="1843">
        <v>0</v>
      </c>
      <c r="Z21" s="1843">
        <v>0</v>
      </c>
      <c r="AA21" s="1843">
        <v>0</v>
      </c>
      <c r="AB21" s="1843">
        <v>0</v>
      </c>
      <c r="AC21" s="1843">
        <v>0</v>
      </c>
      <c r="AD21" s="1843">
        <v>209.17</v>
      </c>
      <c r="AE21" s="1843">
        <v>315.94</v>
      </c>
      <c r="AF21" s="1843">
        <v>338.25</v>
      </c>
      <c r="AG21" s="1843">
        <v>38.03</v>
      </c>
      <c r="AH21" s="1843">
        <v>0</v>
      </c>
      <c r="AI21" s="1843">
        <v>0</v>
      </c>
      <c r="AJ21" s="1843">
        <v>0</v>
      </c>
      <c r="AK21" s="1020">
        <f>'배수관폐쇄(총괄) (2)'!AR22+'배수관폐쇄(총괄) (2)'!AS22</f>
        <v>0</v>
      </c>
    </row>
    <row r="22" spans="1:37" s="850" customFormat="1" ht="20.25" customHeight="1" x14ac:dyDescent="0.15">
      <c r="A22" s="3106">
        <v>100</v>
      </c>
      <c r="B22" s="854" t="s">
        <v>46</v>
      </c>
      <c r="C22" s="330">
        <f>SUM(D22:AK22)</f>
        <v>185105.13999999998</v>
      </c>
      <c r="D22" s="613">
        <f>SUM(D23:D30)</f>
        <v>5597.43</v>
      </c>
      <c r="E22" s="613">
        <f t="shared" ref="E22:AG22" si="15">SUM(E23:E30)</f>
        <v>2885.4</v>
      </c>
      <c r="F22" s="613">
        <f t="shared" si="15"/>
        <v>4007.0600000000004</v>
      </c>
      <c r="G22" s="613">
        <f t="shared" si="15"/>
        <v>2424.52</v>
      </c>
      <c r="H22" s="613">
        <f t="shared" si="15"/>
        <v>2285.5700000000002</v>
      </c>
      <c r="I22" s="613">
        <f t="shared" si="15"/>
        <v>6886.58</v>
      </c>
      <c r="J22" s="613">
        <f t="shared" si="15"/>
        <v>6804.5599999999995</v>
      </c>
      <c r="K22" s="613">
        <f t="shared" si="15"/>
        <v>7605.9500000000007</v>
      </c>
      <c r="L22" s="613">
        <f t="shared" si="15"/>
        <v>4689.2</v>
      </c>
      <c r="M22" s="613">
        <f t="shared" si="15"/>
        <v>1172.0700000000002</v>
      </c>
      <c r="N22" s="613">
        <f t="shared" si="15"/>
        <v>1934.56</v>
      </c>
      <c r="O22" s="613">
        <f t="shared" si="15"/>
        <v>2971.7</v>
      </c>
      <c r="P22" s="613">
        <f t="shared" si="15"/>
        <v>12887.72</v>
      </c>
      <c r="Q22" s="613">
        <f t="shared" si="15"/>
        <v>14656.179999999998</v>
      </c>
      <c r="R22" s="613">
        <f t="shared" si="15"/>
        <v>6536.92</v>
      </c>
      <c r="S22" s="613">
        <f t="shared" si="15"/>
        <v>6859.16</v>
      </c>
      <c r="T22" s="613">
        <f t="shared" si="15"/>
        <v>2488.5499999999997</v>
      </c>
      <c r="U22" s="613">
        <f t="shared" si="15"/>
        <v>1727.9099999999999</v>
      </c>
      <c r="V22" s="613">
        <f t="shared" si="15"/>
        <v>2007.5700000000002</v>
      </c>
      <c r="W22" s="613">
        <f t="shared" si="15"/>
        <v>1138.03</v>
      </c>
      <c r="X22" s="613">
        <f t="shared" si="15"/>
        <v>13220.44</v>
      </c>
      <c r="Y22" s="613">
        <f t="shared" si="15"/>
        <v>7256.5999999999995</v>
      </c>
      <c r="Z22" s="613">
        <f t="shared" si="15"/>
        <v>2562.69</v>
      </c>
      <c r="AA22" s="613">
        <f t="shared" si="15"/>
        <v>6665.01</v>
      </c>
      <c r="AB22" s="613">
        <f t="shared" si="15"/>
        <v>3498.19</v>
      </c>
      <c r="AC22" s="613">
        <f t="shared" si="15"/>
        <v>2319.27</v>
      </c>
      <c r="AD22" s="613">
        <f t="shared" si="15"/>
        <v>3826.48</v>
      </c>
      <c r="AE22" s="613">
        <f t="shared" si="15"/>
        <v>4202.0199999999995</v>
      </c>
      <c r="AF22" s="613">
        <f t="shared" si="15"/>
        <v>7054.22</v>
      </c>
      <c r="AG22" s="613">
        <f t="shared" si="15"/>
        <v>10126.18</v>
      </c>
      <c r="AH22" s="613">
        <f>SUM(AH23:AH30)</f>
        <v>13115.800000000001</v>
      </c>
      <c r="AI22" s="613">
        <f>SUM(AI23:AI30)</f>
        <v>3982.66</v>
      </c>
      <c r="AJ22" s="613">
        <f>SUM(AJ23:AJ30)</f>
        <v>6083.69</v>
      </c>
      <c r="AK22" s="613">
        <f>SUM(AK23:AK30)</f>
        <v>3625.25</v>
      </c>
    </row>
    <row r="23" spans="1:37" s="850" customFormat="1" ht="20.25" customHeight="1" x14ac:dyDescent="0.15">
      <c r="A23" s="3106"/>
      <c r="B23" s="1015" t="s">
        <v>793</v>
      </c>
      <c r="C23" s="1019">
        <f>SUM(D23:AK23)</f>
        <v>1827.6399999999996</v>
      </c>
      <c r="D23" s="1843">
        <v>1820.4099999999996</v>
      </c>
      <c r="E23" s="1843">
        <v>0</v>
      </c>
      <c r="F23" s="1843">
        <v>7.23</v>
      </c>
      <c r="G23" s="1843">
        <v>0</v>
      </c>
      <c r="H23" s="1843">
        <v>0</v>
      </c>
      <c r="I23" s="1843">
        <v>0</v>
      </c>
      <c r="J23" s="1843">
        <v>0</v>
      </c>
      <c r="K23" s="1843">
        <v>0</v>
      </c>
      <c r="L23" s="1843">
        <v>0</v>
      </c>
      <c r="M23" s="1843">
        <v>0</v>
      </c>
      <c r="N23" s="1843">
        <v>0</v>
      </c>
      <c r="O23" s="1843">
        <v>0</v>
      </c>
      <c r="P23" s="1843">
        <v>0</v>
      </c>
      <c r="Q23" s="1843">
        <v>0</v>
      </c>
      <c r="R23" s="1843">
        <v>0</v>
      </c>
      <c r="S23" s="1843">
        <v>0</v>
      </c>
      <c r="T23" s="1843">
        <v>0</v>
      </c>
      <c r="U23" s="1843">
        <v>0</v>
      </c>
      <c r="V23" s="1843">
        <v>0</v>
      </c>
      <c r="W23" s="1843">
        <v>0</v>
      </c>
      <c r="X23" s="1843">
        <v>0</v>
      </c>
      <c r="Y23" s="1843">
        <v>0</v>
      </c>
      <c r="Z23" s="1843">
        <v>0</v>
      </c>
      <c r="AA23" s="1843">
        <v>0</v>
      </c>
      <c r="AB23" s="1843">
        <v>0</v>
      </c>
      <c r="AC23" s="1843">
        <v>0</v>
      </c>
      <c r="AD23" s="1843">
        <v>0</v>
      </c>
      <c r="AE23" s="1843">
        <v>0</v>
      </c>
      <c r="AF23" s="1843">
        <v>0</v>
      </c>
      <c r="AG23" s="1843">
        <v>0</v>
      </c>
      <c r="AH23" s="1843">
        <v>0</v>
      </c>
      <c r="AI23" s="1843">
        <v>0</v>
      </c>
      <c r="AJ23" s="1843">
        <v>0</v>
      </c>
      <c r="AK23" s="1020">
        <f>'배수관폐쇄(총괄) (2)'!AR24+'배수관폐쇄(총괄) (2)'!AS24</f>
        <v>0</v>
      </c>
    </row>
    <row r="24" spans="1:37" s="850" customFormat="1" ht="20.25" customHeight="1" x14ac:dyDescent="0.15">
      <c r="A24" s="3106"/>
      <c r="B24" s="1015" t="s">
        <v>792</v>
      </c>
      <c r="C24" s="1019">
        <f t="shared" ref="C24:C30" si="16">SUM(D24:AK24)</f>
        <v>12249.95</v>
      </c>
      <c r="D24" s="1843">
        <v>3145.8199999999997</v>
      </c>
      <c r="E24" s="1843">
        <v>2884.55</v>
      </c>
      <c r="F24" s="1843">
        <v>3558.61</v>
      </c>
      <c r="G24" s="1843">
        <f>2583.52-159</f>
        <v>2424.52</v>
      </c>
      <c r="H24" s="1843">
        <v>0</v>
      </c>
      <c r="I24" s="1843">
        <v>0</v>
      </c>
      <c r="J24" s="1843">
        <v>0</v>
      </c>
      <c r="K24" s="1843">
        <v>0</v>
      </c>
      <c r="L24" s="1843">
        <v>0</v>
      </c>
      <c r="M24" s="1843">
        <v>0</v>
      </c>
      <c r="N24" s="1843">
        <v>0</v>
      </c>
      <c r="O24" s="1843">
        <v>0</v>
      </c>
      <c r="P24" s="1843">
        <v>0</v>
      </c>
      <c r="Q24" s="1843">
        <v>1.1299999999999999</v>
      </c>
      <c r="R24" s="1843">
        <v>60.79</v>
      </c>
      <c r="S24" s="1843">
        <v>0</v>
      </c>
      <c r="T24" s="1843">
        <v>0</v>
      </c>
      <c r="U24" s="1843">
        <v>0</v>
      </c>
      <c r="V24" s="1843">
        <v>0</v>
      </c>
      <c r="W24" s="1843">
        <v>0</v>
      </c>
      <c r="X24" s="1843">
        <v>0</v>
      </c>
      <c r="Y24" s="1843">
        <v>0</v>
      </c>
      <c r="Z24" s="1843">
        <v>0</v>
      </c>
      <c r="AA24" s="1843">
        <v>0</v>
      </c>
      <c r="AB24" s="1843">
        <v>0</v>
      </c>
      <c r="AC24" s="1843">
        <v>0</v>
      </c>
      <c r="AD24" s="1843">
        <v>0</v>
      </c>
      <c r="AE24" s="1843">
        <v>0</v>
      </c>
      <c r="AF24" s="1843">
        <v>0</v>
      </c>
      <c r="AG24" s="1843">
        <v>169.53</v>
      </c>
      <c r="AH24" s="1843">
        <v>1</v>
      </c>
      <c r="AI24" s="1843">
        <v>0</v>
      </c>
      <c r="AJ24" s="1843">
        <v>0</v>
      </c>
      <c r="AK24" s="1020">
        <f>'배수관폐쇄(총괄) (2)'!AR25+'배수관폐쇄(총괄) (2)'!AS25</f>
        <v>4</v>
      </c>
    </row>
    <row r="25" spans="1:37" s="850" customFormat="1" ht="20.25" customHeight="1" x14ac:dyDescent="0.15">
      <c r="A25" s="3106"/>
      <c r="B25" s="1015" t="s">
        <v>974</v>
      </c>
      <c r="C25" s="1019">
        <f t="shared" si="16"/>
        <v>107429.98000000001</v>
      </c>
      <c r="D25" s="1843">
        <v>212.01</v>
      </c>
      <c r="E25" s="1843">
        <v>0</v>
      </c>
      <c r="F25" s="1843">
        <v>0</v>
      </c>
      <c r="G25" s="1843">
        <v>0</v>
      </c>
      <c r="H25" s="1843">
        <f>2615.15-547</f>
        <v>2068.15</v>
      </c>
      <c r="I25" s="1843">
        <v>6483.02</v>
      </c>
      <c r="J25" s="1843">
        <v>4234.5</v>
      </c>
      <c r="K25" s="1843">
        <v>7448.85</v>
      </c>
      <c r="L25" s="1843">
        <v>2845.44</v>
      </c>
      <c r="M25" s="1843">
        <v>533.34</v>
      </c>
      <c r="N25" s="1843">
        <v>807.02</v>
      </c>
      <c r="O25" s="1843">
        <v>571.46</v>
      </c>
      <c r="P25" s="1843">
        <v>1511.79</v>
      </c>
      <c r="Q25" s="1843">
        <v>488.42</v>
      </c>
      <c r="R25" s="1843">
        <v>843.68</v>
      </c>
      <c r="S25" s="1843">
        <v>721.01</v>
      </c>
      <c r="T25" s="1843">
        <v>383.83</v>
      </c>
      <c r="U25" s="1843">
        <v>1328.82</v>
      </c>
      <c r="V25" s="1843">
        <v>1105.22</v>
      </c>
      <c r="W25" s="1843">
        <v>760.05</v>
      </c>
      <c r="X25" s="1843">
        <v>10170.98</v>
      </c>
      <c r="Y25" s="1843">
        <v>2643.62</v>
      </c>
      <c r="Z25" s="1843">
        <v>302.79000000000002</v>
      </c>
      <c r="AA25" s="1843">
        <v>6664.64</v>
      </c>
      <c r="AB25" s="1843">
        <v>3498.19</v>
      </c>
      <c r="AC25" s="1843">
        <v>2225.65</v>
      </c>
      <c r="AD25" s="1843">
        <v>3504.04</v>
      </c>
      <c r="AE25" s="1843">
        <v>3987.66</v>
      </c>
      <c r="AF25" s="1843">
        <v>6512.96</v>
      </c>
      <c r="AG25" s="1843">
        <v>9956.65</v>
      </c>
      <c r="AH25" s="1843">
        <v>12687.36</v>
      </c>
      <c r="AI25" s="1843">
        <v>3982.66</v>
      </c>
      <c r="AJ25" s="1843">
        <v>5646.66</v>
      </c>
      <c r="AK25" s="1020">
        <f>'배수관폐쇄(총괄) (2)'!AR26+'배수관폐쇄(총괄) (2)'!AS26</f>
        <v>3299.51</v>
      </c>
    </row>
    <row r="26" spans="1:37" s="850" customFormat="1" ht="20.25" customHeight="1" x14ac:dyDescent="0.15">
      <c r="A26" s="3106"/>
      <c r="B26" s="1015" t="s">
        <v>345</v>
      </c>
      <c r="C26" s="1019">
        <f t="shared" si="16"/>
        <v>2626.71</v>
      </c>
      <c r="D26" s="1843">
        <v>0</v>
      </c>
      <c r="E26" s="1843">
        <v>0</v>
      </c>
      <c r="F26" s="1843">
        <v>0</v>
      </c>
      <c r="G26" s="1843">
        <v>0</v>
      </c>
      <c r="H26" s="1843">
        <v>0</v>
      </c>
      <c r="I26" s="1843">
        <v>0</v>
      </c>
      <c r="J26" s="1843">
        <v>0</v>
      </c>
      <c r="K26" s="1843">
        <v>0</v>
      </c>
      <c r="L26" s="1843">
        <v>0</v>
      </c>
      <c r="M26" s="1843">
        <v>0</v>
      </c>
      <c r="N26" s="1843">
        <v>0</v>
      </c>
      <c r="O26" s="1843">
        <v>0</v>
      </c>
      <c r="P26" s="1843">
        <v>65.39</v>
      </c>
      <c r="Q26" s="1843">
        <v>0</v>
      </c>
      <c r="R26" s="1843">
        <v>438.15</v>
      </c>
      <c r="S26" s="1843">
        <v>109.19</v>
      </c>
      <c r="T26" s="1843">
        <v>0</v>
      </c>
      <c r="U26" s="1843">
        <v>0</v>
      </c>
      <c r="V26" s="1843">
        <v>0</v>
      </c>
      <c r="W26" s="1843">
        <v>0</v>
      </c>
      <c r="X26" s="1843">
        <v>1919.86</v>
      </c>
      <c r="Y26" s="1843">
        <v>0</v>
      </c>
      <c r="Z26" s="1843">
        <v>0</v>
      </c>
      <c r="AA26" s="1843">
        <v>0</v>
      </c>
      <c r="AB26" s="1843">
        <v>0</v>
      </c>
      <c r="AC26" s="1843">
        <v>93.62</v>
      </c>
      <c r="AD26" s="1843">
        <v>0.5</v>
      </c>
      <c r="AE26" s="1843">
        <v>0</v>
      </c>
      <c r="AF26" s="1843">
        <v>0</v>
      </c>
      <c r="AG26" s="1843">
        <v>0</v>
      </c>
      <c r="AH26" s="1843">
        <v>0</v>
      </c>
      <c r="AI26" s="1843">
        <v>0</v>
      </c>
      <c r="AJ26" s="1843">
        <v>0</v>
      </c>
      <c r="AK26" s="1020">
        <f>'배수관폐쇄(총괄) (2)'!AR27+'배수관폐쇄(총괄) (2)'!AS27</f>
        <v>0</v>
      </c>
    </row>
    <row r="27" spans="1:37" s="850" customFormat="1" ht="20.25" customHeight="1" x14ac:dyDescent="0.15">
      <c r="A27" s="3106"/>
      <c r="B27" s="1017" t="s">
        <v>283</v>
      </c>
      <c r="C27" s="1019">
        <f t="shared" si="16"/>
        <v>1740.2300000000002</v>
      </c>
      <c r="D27" s="1843">
        <f>1435.19-1016</f>
        <v>419.19000000000005</v>
      </c>
      <c r="E27" s="1843">
        <v>0.85</v>
      </c>
      <c r="F27" s="1843">
        <v>441.22</v>
      </c>
      <c r="G27" s="1843">
        <v>0</v>
      </c>
      <c r="H27" s="1843">
        <v>125.11</v>
      </c>
      <c r="I27" s="1843">
        <v>0.73</v>
      </c>
      <c r="J27" s="1843">
        <v>529.95000000000005</v>
      </c>
      <c r="K27" s="1843">
        <v>7.68</v>
      </c>
      <c r="L27" s="1843">
        <v>214.75</v>
      </c>
      <c r="M27" s="1843">
        <v>0</v>
      </c>
      <c r="N27" s="1843">
        <v>0</v>
      </c>
      <c r="O27" s="1843">
        <v>0.28999999999999998</v>
      </c>
      <c r="P27" s="1843">
        <v>0.46</v>
      </c>
      <c r="Q27" s="1843">
        <v>0</v>
      </c>
      <c r="R27" s="1843">
        <v>0</v>
      </c>
      <c r="S27" s="1843">
        <v>0</v>
      </c>
      <c r="T27" s="1843">
        <v>0</v>
      </c>
      <c r="U27" s="1843">
        <v>0</v>
      </c>
      <c r="V27" s="1843">
        <v>0</v>
      </c>
      <c r="W27" s="1843">
        <v>0</v>
      </c>
      <c r="X27" s="1843">
        <v>0</v>
      </c>
      <c r="Y27" s="1843">
        <v>0</v>
      </c>
      <c r="Z27" s="1843">
        <v>0</v>
      </c>
      <c r="AA27" s="1843">
        <v>0</v>
      </c>
      <c r="AB27" s="1843">
        <v>0</v>
      </c>
      <c r="AC27" s="1843">
        <v>0</v>
      </c>
      <c r="AD27" s="1843">
        <v>0</v>
      </c>
      <c r="AE27" s="1843">
        <v>0</v>
      </c>
      <c r="AF27" s="1843">
        <v>0</v>
      </c>
      <c r="AG27" s="1843">
        <v>0</v>
      </c>
      <c r="AH27" s="1843">
        <v>0</v>
      </c>
      <c r="AI27" s="1843">
        <v>0</v>
      </c>
      <c r="AJ27" s="1843">
        <v>0</v>
      </c>
      <c r="AK27" s="1020">
        <f>'배수관폐쇄(총괄) (2)'!AR28+'배수관폐쇄(총괄) (2)'!AS28</f>
        <v>0</v>
      </c>
    </row>
    <row r="28" spans="1:37" s="850" customFormat="1" ht="20.25" customHeight="1" x14ac:dyDescent="0.15">
      <c r="A28" s="3106"/>
      <c r="B28" s="1017" t="s">
        <v>284</v>
      </c>
      <c r="C28" s="1019">
        <f t="shared" si="16"/>
        <v>54905.30999999999</v>
      </c>
      <c r="D28" s="1843">
        <f>309.03-309.03</f>
        <v>0</v>
      </c>
      <c r="E28" s="1843">
        <f>67.26-67.26</f>
        <v>0</v>
      </c>
      <c r="F28" s="1843">
        <f>89.5-89.5</f>
        <v>0</v>
      </c>
      <c r="G28" s="1843">
        <v>0</v>
      </c>
      <c r="H28" s="1843">
        <f>528.52-436.21</f>
        <v>92.31</v>
      </c>
      <c r="I28" s="1843">
        <v>402.83</v>
      </c>
      <c r="J28" s="1843">
        <f>2087.11-47</f>
        <v>2040.1100000000001</v>
      </c>
      <c r="K28" s="1843">
        <v>149.41999999999999</v>
      </c>
      <c r="L28" s="1843">
        <v>1629.01</v>
      </c>
      <c r="M28" s="1843">
        <v>638.73</v>
      </c>
      <c r="N28" s="1843">
        <v>1127.54</v>
      </c>
      <c r="O28" s="1843">
        <v>2399.9499999999998</v>
      </c>
      <c r="P28" s="1843">
        <v>11310.08</v>
      </c>
      <c r="Q28" s="1843">
        <f>14924.42-800</f>
        <v>14124.42</v>
      </c>
      <c r="R28" s="1843">
        <v>4735.24</v>
      </c>
      <c r="S28" s="1843">
        <v>4985.13</v>
      </c>
      <c r="T28" s="1843">
        <v>2104.7199999999998</v>
      </c>
      <c r="U28" s="1843">
        <v>399.09</v>
      </c>
      <c r="V28" s="1843">
        <v>366.95</v>
      </c>
      <c r="W28" s="1843">
        <v>377.64</v>
      </c>
      <c r="X28" s="1843">
        <v>1129.5999999999999</v>
      </c>
      <c r="Y28" s="1843">
        <v>4612.9799999999996</v>
      </c>
      <c r="Z28" s="1843">
        <v>2259.9</v>
      </c>
      <c r="AA28" s="1843">
        <v>0.37</v>
      </c>
      <c r="AB28" s="1843">
        <v>0</v>
      </c>
      <c r="AC28" s="1843">
        <v>0</v>
      </c>
      <c r="AD28" s="1843">
        <v>19.29</v>
      </c>
      <c r="AE28" s="1843">
        <v>0</v>
      </c>
      <c r="AF28" s="1843">
        <v>0</v>
      </c>
      <c r="AG28" s="1843">
        <v>0</v>
      </c>
      <c r="AH28" s="1843">
        <v>0</v>
      </c>
      <c r="AI28" s="1843">
        <v>0</v>
      </c>
      <c r="AJ28" s="1843">
        <v>0</v>
      </c>
      <c r="AK28" s="1020">
        <f>'배수관폐쇄(총괄) (2)'!AR29+'배수관폐쇄(총괄) (2)'!AS29</f>
        <v>0</v>
      </c>
    </row>
    <row r="29" spans="1:37" s="850" customFormat="1" ht="20.25" customHeight="1" x14ac:dyDescent="0.15">
      <c r="A29" s="3106"/>
      <c r="B29" s="1015" t="s">
        <v>847</v>
      </c>
      <c r="C29" s="1019">
        <f t="shared" si="16"/>
        <v>270</v>
      </c>
      <c r="D29" s="1843">
        <v>0</v>
      </c>
      <c r="E29" s="1843">
        <v>0</v>
      </c>
      <c r="F29" s="1843">
        <v>0</v>
      </c>
      <c r="G29" s="1843">
        <v>0</v>
      </c>
      <c r="H29" s="1843">
        <v>0</v>
      </c>
      <c r="I29" s="1843">
        <v>0</v>
      </c>
      <c r="J29" s="1843">
        <v>0</v>
      </c>
      <c r="K29" s="1843">
        <v>0</v>
      </c>
      <c r="L29" s="1843">
        <v>0</v>
      </c>
      <c r="M29" s="1843">
        <v>0</v>
      </c>
      <c r="N29" s="1843">
        <v>0</v>
      </c>
      <c r="O29" s="1843">
        <v>0</v>
      </c>
      <c r="P29" s="1843">
        <v>0</v>
      </c>
      <c r="Q29" s="1843">
        <v>0</v>
      </c>
      <c r="R29" s="1843">
        <v>0</v>
      </c>
      <c r="S29" s="1843">
        <v>0</v>
      </c>
      <c r="T29" s="1843">
        <v>0</v>
      </c>
      <c r="U29" s="1843">
        <v>0</v>
      </c>
      <c r="V29" s="1843">
        <v>0</v>
      </c>
      <c r="W29" s="1843">
        <v>0</v>
      </c>
      <c r="X29" s="1843">
        <v>0</v>
      </c>
      <c r="Y29" s="1843">
        <v>0</v>
      </c>
      <c r="Z29" s="1843">
        <v>0</v>
      </c>
      <c r="AA29" s="1843">
        <v>0</v>
      </c>
      <c r="AB29" s="1843">
        <v>0</v>
      </c>
      <c r="AC29" s="1843">
        <v>0</v>
      </c>
      <c r="AD29" s="1843">
        <v>0</v>
      </c>
      <c r="AE29" s="1843">
        <v>0</v>
      </c>
      <c r="AF29" s="1843">
        <v>0</v>
      </c>
      <c r="AG29" s="1843">
        <v>0</v>
      </c>
      <c r="AH29" s="1843">
        <v>0</v>
      </c>
      <c r="AI29" s="1843">
        <v>0</v>
      </c>
      <c r="AJ29" s="1843">
        <v>270</v>
      </c>
      <c r="AK29" s="1020">
        <f>'배수관폐쇄(총괄) (2)'!AR30+'배수관폐쇄(총괄) (2)'!AS30</f>
        <v>0</v>
      </c>
    </row>
    <row r="30" spans="1:37" s="850" customFormat="1" ht="20.25" customHeight="1" x14ac:dyDescent="0.15">
      <c r="A30" s="3106"/>
      <c r="B30" s="1018" t="s">
        <v>1084</v>
      </c>
      <c r="C30" s="1019">
        <f t="shared" si="16"/>
        <v>4055.3200000000006</v>
      </c>
      <c r="D30" s="1843">
        <v>0</v>
      </c>
      <c r="E30" s="1843">
        <v>0</v>
      </c>
      <c r="F30" s="1843">
        <v>0</v>
      </c>
      <c r="G30" s="1843">
        <v>0</v>
      </c>
      <c r="H30" s="1843">
        <v>0</v>
      </c>
      <c r="I30" s="1843">
        <v>0</v>
      </c>
      <c r="J30" s="1843">
        <v>0</v>
      </c>
      <c r="K30" s="1843">
        <v>0</v>
      </c>
      <c r="L30" s="1843">
        <v>0</v>
      </c>
      <c r="M30" s="1843">
        <v>0</v>
      </c>
      <c r="N30" s="1843">
        <v>0</v>
      </c>
      <c r="O30" s="1843">
        <v>0</v>
      </c>
      <c r="P30" s="1843">
        <v>0</v>
      </c>
      <c r="Q30" s="1843">
        <f>44.21-2</f>
        <v>42.21</v>
      </c>
      <c r="R30" s="1843">
        <v>459.06</v>
      </c>
      <c r="S30" s="1843">
        <v>1043.83</v>
      </c>
      <c r="T30" s="1843">
        <v>0</v>
      </c>
      <c r="U30" s="1843">
        <v>0</v>
      </c>
      <c r="V30" s="1843">
        <v>535.4</v>
      </c>
      <c r="W30" s="1843">
        <v>0.34</v>
      </c>
      <c r="X30" s="1843">
        <v>0</v>
      </c>
      <c r="Y30" s="1843">
        <v>0</v>
      </c>
      <c r="Z30" s="1843">
        <v>0</v>
      </c>
      <c r="AA30" s="1843">
        <v>0</v>
      </c>
      <c r="AB30" s="1843">
        <v>0</v>
      </c>
      <c r="AC30" s="1843">
        <v>0</v>
      </c>
      <c r="AD30" s="1843">
        <v>302.64999999999998</v>
      </c>
      <c r="AE30" s="1843">
        <v>214.36</v>
      </c>
      <c r="AF30" s="1843">
        <v>541.26</v>
      </c>
      <c r="AG30" s="1843">
        <v>0</v>
      </c>
      <c r="AH30" s="1843">
        <v>427.44</v>
      </c>
      <c r="AI30" s="1843">
        <v>0</v>
      </c>
      <c r="AJ30" s="1843">
        <v>167.03</v>
      </c>
      <c r="AK30" s="1020">
        <f>'배수관폐쇄(총괄) (2)'!AR31+'배수관폐쇄(총괄) (2)'!AS31</f>
        <v>321.74</v>
      </c>
    </row>
    <row r="31" spans="1:37" s="850" customFormat="1" ht="20.25" customHeight="1" x14ac:dyDescent="0.15">
      <c r="A31" s="3106">
        <v>150</v>
      </c>
      <c r="B31" s="854" t="s">
        <v>46</v>
      </c>
      <c r="C31" s="330">
        <f>SUM(D31:AK31)</f>
        <v>88363.39</v>
      </c>
      <c r="D31" s="613">
        <f>SUM(D32:D39)</f>
        <v>8423.31</v>
      </c>
      <c r="E31" s="613">
        <f t="shared" ref="E31:AG31" si="17">SUM(E32:E39)</f>
        <v>1981.34</v>
      </c>
      <c r="F31" s="613">
        <f t="shared" si="17"/>
        <v>995.19</v>
      </c>
      <c r="G31" s="613">
        <f t="shared" si="17"/>
        <v>463.58</v>
      </c>
      <c r="H31" s="613">
        <f t="shared" si="17"/>
        <v>2017.7499999999998</v>
      </c>
      <c r="I31" s="613">
        <f t="shared" si="17"/>
        <v>2155.29</v>
      </c>
      <c r="J31" s="613">
        <f t="shared" si="17"/>
        <v>5397.46</v>
      </c>
      <c r="K31" s="613">
        <f t="shared" si="17"/>
        <v>5104.82</v>
      </c>
      <c r="L31" s="613">
        <f t="shared" si="17"/>
        <v>1515.76</v>
      </c>
      <c r="M31" s="613">
        <f t="shared" si="17"/>
        <v>1225.75</v>
      </c>
      <c r="N31" s="613">
        <f t="shared" si="17"/>
        <v>2369.88</v>
      </c>
      <c r="O31" s="613">
        <f t="shared" si="17"/>
        <v>452</v>
      </c>
      <c r="P31" s="613">
        <f t="shared" si="17"/>
        <v>6136.68</v>
      </c>
      <c r="Q31" s="613">
        <f t="shared" si="17"/>
        <v>2661.8</v>
      </c>
      <c r="R31" s="613">
        <f t="shared" si="17"/>
        <v>1239.01</v>
      </c>
      <c r="S31" s="613">
        <f t="shared" si="17"/>
        <v>664.16</v>
      </c>
      <c r="T31" s="613">
        <f t="shared" si="17"/>
        <v>1848.7599999999998</v>
      </c>
      <c r="U31" s="613">
        <f t="shared" si="17"/>
        <v>1011.41</v>
      </c>
      <c r="V31" s="613">
        <f t="shared" si="17"/>
        <v>89.02</v>
      </c>
      <c r="W31" s="613">
        <f t="shared" si="17"/>
        <v>562.80999999999995</v>
      </c>
      <c r="X31" s="613">
        <f t="shared" si="17"/>
        <v>3503.82</v>
      </c>
      <c r="Y31" s="613">
        <f t="shared" si="17"/>
        <v>1147.3800000000001</v>
      </c>
      <c r="Z31" s="613">
        <f t="shared" si="17"/>
        <v>783.47</v>
      </c>
      <c r="AA31" s="613">
        <f t="shared" si="17"/>
        <v>3937.98</v>
      </c>
      <c r="AB31" s="613">
        <f t="shared" si="17"/>
        <v>6354.84</v>
      </c>
      <c r="AC31" s="613">
        <f t="shared" si="17"/>
        <v>2282.38</v>
      </c>
      <c r="AD31" s="613">
        <f t="shared" si="17"/>
        <v>5367.0400000000009</v>
      </c>
      <c r="AE31" s="613">
        <f t="shared" si="17"/>
        <v>831.19</v>
      </c>
      <c r="AF31" s="613">
        <f t="shared" si="17"/>
        <v>1710.55</v>
      </c>
      <c r="AG31" s="613">
        <f t="shared" si="17"/>
        <v>3138.8999999999996</v>
      </c>
      <c r="AH31" s="613">
        <f>SUM(AH32:AH39)</f>
        <v>5658.51</v>
      </c>
      <c r="AI31" s="613">
        <f>SUM(AI32:AI39)</f>
        <v>3302.5299999999997</v>
      </c>
      <c r="AJ31" s="613">
        <f>SUM(AJ32:AJ39)</f>
        <v>2748.53</v>
      </c>
      <c r="AK31" s="613">
        <f>SUM(AK32:AK39)</f>
        <v>1280.49</v>
      </c>
    </row>
    <row r="32" spans="1:37" s="850" customFormat="1" ht="20.25" customHeight="1" x14ac:dyDescent="0.15">
      <c r="A32" s="3106"/>
      <c r="B32" s="1015" t="s">
        <v>793</v>
      </c>
      <c r="C32" s="1019">
        <f>SUM(D32:AK32)</f>
        <v>2658.27</v>
      </c>
      <c r="D32" s="1843">
        <f>2660.27-2</f>
        <v>2658.27</v>
      </c>
      <c r="E32" s="1843">
        <v>0</v>
      </c>
      <c r="F32" s="1843">
        <v>0</v>
      </c>
      <c r="G32" s="1843">
        <v>0</v>
      </c>
      <c r="H32" s="1843">
        <v>0</v>
      </c>
      <c r="I32" s="1843">
        <v>0</v>
      </c>
      <c r="J32" s="1843">
        <v>0</v>
      </c>
      <c r="K32" s="1843">
        <v>0</v>
      </c>
      <c r="L32" s="1843">
        <v>0</v>
      </c>
      <c r="M32" s="1843">
        <v>0</v>
      </c>
      <c r="N32" s="1843">
        <v>0</v>
      </c>
      <c r="O32" s="1843">
        <v>0</v>
      </c>
      <c r="P32" s="1843">
        <v>0</v>
      </c>
      <c r="Q32" s="1843">
        <v>0</v>
      </c>
      <c r="R32" s="1843">
        <v>0</v>
      </c>
      <c r="S32" s="1843">
        <v>0</v>
      </c>
      <c r="T32" s="1843">
        <v>0</v>
      </c>
      <c r="U32" s="1843">
        <v>0</v>
      </c>
      <c r="V32" s="1843">
        <v>0</v>
      </c>
      <c r="W32" s="1843">
        <v>0</v>
      </c>
      <c r="X32" s="1843">
        <v>0</v>
      </c>
      <c r="Y32" s="1843">
        <v>0</v>
      </c>
      <c r="Z32" s="1843">
        <v>0</v>
      </c>
      <c r="AA32" s="1843">
        <v>0</v>
      </c>
      <c r="AB32" s="1843">
        <v>0</v>
      </c>
      <c r="AC32" s="1843">
        <v>0</v>
      </c>
      <c r="AD32" s="1843">
        <v>0</v>
      </c>
      <c r="AE32" s="1843">
        <v>0</v>
      </c>
      <c r="AF32" s="1843">
        <v>0</v>
      </c>
      <c r="AG32" s="1843">
        <v>0</v>
      </c>
      <c r="AH32" s="1843">
        <v>0</v>
      </c>
      <c r="AI32" s="1843">
        <v>0</v>
      </c>
      <c r="AJ32" s="1843">
        <v>0</v>
      </c>
      <c r="AK32" s="1020">
        <f>'배수관폐쇄(총괄) (2)'!AR33+'배수관폐쇄(총괄) (2)'!AS33</f>
        <v>0</v>
      </c>
    </row>
    <row r="33" spans="1:37" s="850" customFormat="1" ht="20.25" customHeight="1" x14ac:dyDescent="0.15">
      <c r="A33" s="3106"/>
      <c r="B33" s="1015" t="s">
        <v>792</v>
      </c>
      <c r="C33" s="1019">
        <f t="shared" ref="C33:C39" si="18">SUM(D33:AK33)</f>
        <v>8478.1</v>
      </c>
      <c r="D33" s="1843">
        <v>4934.1399999999994</v>
      </c>
      <c r="E33" s="1843">
        <v>1981.34</v>
      </c>
      <c r="F33" s="1843">
        <f>1413.19-418</f>
        <v>995.19</v>
      </c>
      <c r="G33" s="1843">
        <v>463.58</v>
      </c>
      <c r="H33" s="1843">
        <v>0</v>
      </c>
      <c r="I33" s="1843">
        <v>0</v>
      </c>
      <c r="J33" s="1843">
        <v>0</v>
      </c>
      <c r="K33" s="1843">
        <v>0</v>
      </c>
      <c r="L33" s="1843">
        <v>0</v>
      </c>
      <c r="M33" s="1843">
        <v>0</v>
      </c>
      <c r="N33" s="1843">
        <v>0</v>
      </c>
      <c r="O33" s="1843">
        <v>0</v>
      </c>
      <c r="P33" s="1843">
        <v>93.85</v>
      </c>
      <c r="Q33" s="1843">
        <v>0</v>
      </c>
      <c r="R33" s="1843">
        <v>0</v>
      </c>
      <c r="S33" s="1843">
        <v>0</v>
      </c>
      <c r="T33" s="1843">
        <v>0</v>
      </c>
      <c r="U33" s="1843">
        <v>0</v>
      </c>
      <c r="V33" s="1843">
        <v>0</v>
      </c>
      <c r="W33" s="1843">
        <v>0</v>
      </c>
      <c r="X33" s="1843">
        <v>0</v>
      </c>
      <c r="Y33" s="1843">
        <v>0</v>
      </c>
      <c r="Z33" s="1843">
        <v>0</v>
      </c>
      <c r="AA33" s="1843">
        <v>0</v>
      </c>
      <c r="AB33" s="1843">
        <v>0</v>
      </c>
      <c r="AC33" s="1843">
        <v>0</v>
      </c>
      <c r="AD33" s="1843">
        <v>0</v>
      </c>
      <c r="AE33" s="1843">
        <v>0</v>
      </c>
      <c r="AF33" s="1843">
        <v>0</v>
      </c>
      <c r="AG33" s="1843">
        <v>0</v>
      </c>
      <c r="AH33" s="1843">
        <v>0</v>
      </c>
      <c r="AI33" s="1843">
        <v>10</v>
      </c>
      <c r="AJ33" s="1843">
        <v>0</v>
      </c>
      <c r="AK33" s="1020">
        <f>'배수관폐쇄(총괄) (2)'!AR34+'배수관폐쇄(총괄) (2)'!AS34</f>
        <v>0</v>
      </c>
    </row>
    <row r="34" spans="1:37" s="850" customFormat="1" ht="20.25" customHeight="1" x14ac:dyDescent="0.15">
      <c r="A34" s="3106"/>
      <c r="B34" s="1015" t="s">
        <v>974</v>
      </c>
      <c r="C34" s="1019">
        <f t="shared" si="18"/>
        <v>61144.52</v>
      </c>
      <c r="D34" s="1843">
        <v>0.30000000000000004</v>
      </c>
      <c r="E34" s="1843">
        <v>0</v>
      </c>
      <c r="F34" s="1843">
        <v>0</v>
      </c>
      <c r="G34" s="1843">
        <v>0</v>
      </c>
      <c r="H34" s="1843">
        <f>2057.99-65</f>
        <v>1992.9899999999998</v>
      </c>
      <c r="I34" s="1843">
        <v>2155.29</v>
      </c>
      <c r="J34" s="1843">
        <v>5315.99</v>
      </c>
      <c r="K34" s="1843">
        <v>5005.99</v>
      </c>
      <c r="L34" s="1843">
        <v>1173.52</v>
      </c>
      <c r="M34" s="1843">
        <v>1033.8900000000001</v>
      </c>
      <c r="N34" s="1843">
        <v>1249.18</v>
      </c>
      <c r="O34" s="1843">
        <v>99.47</v>
      </c>
      <c r="P34" s="1843">
        <v>637.84</v>
      </c>
      <c r="Q34" s="1843">
        <v>584.13</v>
      </c>
      <c r="R34" s="1843">
        <v>542.25</v>
      </c>
      <c r="S34" s="1843">
        <v>428.62</v>
      </c>
      <c r="T34" s="1843">
        <v>539.67999999999995</v>
      </c>
      <c r="U34" s="1843">
        <v>1011.41</v>
      </c>
      <c r="V34" s="1843">
        <v>89.02</v>
      </c>
      <c r="W34" s="1843">
        <v>435.19</v>
      </c>
      <c r="X34" s="1843">
        <v>3428.13</v>
      </c>
      <c r="Y34" s="1843">
        <v>851.4</v>
      </c>
      <c r="Z34" s="1843">
        <v>213.62</v>
      </c>
      <c r="AA34" s="1843">
        <v>3661.33</v>
      </c>
      <c r="AB34" s="1843">
        <v>6354.84</v>
      </c>
      <c r="AC34" s="1843">
        <v>2282.38</v>
      </c>
      <c r="AD34" s="1843">
        <v>5364.02</v>
      </c>
      <c r="AE34" s="1843">
        <v>831.19</v>
      </c>
      <c r="AF34" s="1843">
        <v>1610.69</v>
      </c>
      <c r="AG34" s="1843">
        <v>3135.97</v>
      </c>
      <c r="AH34" s="1843">
        <v>5491.51</v>
      </c>
      <c r="AI34" s="1843">
        <v>2334.2399999999998</v>
      </c>
      <c r="AJ34" s="1843">
        <v>2009.95</v>
      </c>
      <c r="AK34" s="1020">
        <f>'배수관폐쇄(총괄) (2)'!AR35+'배수관폐쇄(총괄) (2)'!AS35</f>
        <v>1280.49</v>
      </c>
    </row>
    <row r="35" spans="1:37" s="850" customFormat="1" ht="20.25" customHeight="1" x14ac:dyDescent="0.15">
      <c r="A35" s="3106"/>
      <c r="B35" s="1015" t="s">
        <v>345</v>
      </c>
      <c r="C35" s="1019">
        <f t="shared" si="18"/>
        <v>425.4</v>
      </c>
      <c r="D35" s="1843">
        <v>0</v>
      </c>
      <c r="E35" s="1843">
        <v>0</v>
      </c>
      <c r="F35" s="1843">
        <v>0</v>
      </c>
      <c r="G35" s="1843">
        <v>0</v>
      </c>
      <c r="H35" s="1843">
        <v>0</v>
      </c>
      <c r="I35" s="1843">
        <v>0</v>
      </c>
      <c r="J35" s="1843">
        <v>0</v>
      </c>
      <c r="K35" s="1843">
        <v>0</v>
      </c>
      <c r="L35" s="1843">
        <v>0</v>
      </c>
      <c r="M35" s="1843">
        <v>0</v>
      </c>
      <c r="N35" s="1843">
        <v>0</v>
      </c>
      <c r="O35" s="1843">
        <v>0</v>
      </c>
      <c r="P35" s="1843">
        <v>397.94</v>
      </c>
      <c r="Q35" s="1843">
        <v>0</v>
      </c>
      <c r="R35" s="1843">
        <v>0</v>
      </c>
      <c r="S35" s="1843">
        <v>0</v>
      </c>
      <c r="T35" s="1843">
        <v>0</v>
      </c>
      <c r="U35" s="1843">
        <v>0</v>
      </c>
      <c r="V35" s="1843">
        <v>0</v>
      </c>
      <c r="W35" s="1843">
        <v>0</v>
      </c>
      <c r="X35" s="1843">
        <v>0</v>
      </c>
      <c r="Y35" s="1843">
        <v>0</v>
      </c>
      <c r="Z35" s="1843">
        <v>0</v>
      </c>
      <c r="AA35" s="1843">
        <v>21.51</v>
      </c>
      <c r="AB35" s="1843">
        <v>0</v>
      </c>
      <c r="AC35" s="1843">
        <v>0</v>
      </c>
      <c r="AD35" s="1843">
        <v>3.02</v>
      </c>
      <c r="AE35" s="1843">
        <v>0</v>
      </c>
      <c r="AF35" s="1843">
        <v>0</v>
      </c>
      <c r="AG35" s="1843">
        <v>2.93</v>
      </c>
      <c r="AH35" s="1843">
        <v>0</v>
      </c>
      <c r="AI35" s="1843">
        <v>0</v>
      </c>
      <c r="AJ35" s="1843">
        <v>0</v>
      </c>
      <c r="AK35" s="1020">
        <f>'배수관폐쇄(총괄) (2)'!AR36+'배수관폐쇄(총괄) (2)'!AS36</f>
        <v>0</v>
      </c>
    </row>
    <row r="36" spans="1:37" s="850" customFormat="1" ht="20.25" customHeight="1" x14ac:dyDescent="0.15">
      <c r="A36" s="3106"/>
      <c r="B36" s="1017" t="s">
        <v>283</v>
      </c>
      <c r="C36" s="1019">
        <f t="shared" si="18"/>
        <v>936.83</v>
      </c>
      <c r="D36" s="1843">
        <v>830.6</v>
      </c>
      <c r="E36" s="1843">
        <v>0</v>
      </c>
      <c r="F36" s="1843">
        <v>0</v>
      </c>
      <c r="G36" s="1843">
        <v>0</v>
      </c>
      <c r="H36" s="1843">
        <v>24.76</v>
      </c>
      <c r="I36" s="1843">
        <v>0</v>
      </c>
      <c r="J36" s="1843">
        <v>81.47</v>
      </c>
      <c r="K36" s="1843">
        <v>0</v>
      </c>
      <c r="L36" s="1843">
        <v>0</v>
      </c>
      <c r="M36" s="1843">
        <v>0</v>
      </c>
      <c r="N36" s="1843">
        <v>0</v>
      </c>
      <c r="O36" s="1843">
        <v>0</v>
      </c>
      <c r="P36" s="1843">
        <v>0</v>
      </c>
      <c r="Q36" s="1843">
        <v>0</v>
      </c>
      <c r="R36" s="1843">
        <v>0</v>
      </c>
      <c r="S36" s="1843">
        <v>0</v>
      </c>
      <c r="T36" s="1843">
        <v>0</v>
      </c>
      <c r="U36" s="1843">
        <v>0</v>
      </c>
      <c r="V36" s="1843">
        <v>0</v>
      </c>
      <c r="W36" s="1843">
        <v>0</v>
      </c>
      <c r="X36" s="1843">
        <v>0</v>
      </c>
      <c r="Y36" s="1843">
        <v>0</v>
      </c>
      <c r="Z36" s="1843">
        <v>0</v>
      </c>
      <c r="AA36" s="1843">
        <v>0</v>
      </c>
      <c r="AB36" s="1843">
        <v>0</v>
      </c>
      <c r="AC36" s="1843">
        <v>0</v>
      </c>
      <c r="AD36" s="1843">
        <v>0</v>
      </c>
      <c r="AE36" s="1843">
        <v>0</v>
      </c>
      <c r="AF36" s="1843">
        <v>0</v>
      </c>
      <c r="AG36" s="1843">
        <v>0</v>
      </c>
      <c r="AH36" s="1843">
        <v>0</v>
      </c>
      <c r="AI36" s="1843">
        <v>0</v>
      </c>
      <c r="AJ36" s="1843">
        <v>0</v>
      </c>
      <c r="AK36" s="1020">
        <f>'배수관폐쇄(총괄) (2)'!AR37+'배수관폐쇄(총괄) (2)'!AS37</f>
        <v>0</v>
      </c>
    </row>
    <row r="37" spans="1:37" s="850" customFormat="1" ht="20.25" customHeight="1" x14ac:dyDescent="0.15">
      <c r="A37" s="3106"/>
      <c r="B37" s="1017" t="s">
        <v>284</v>
      </c>
      <c r="C37" s="1019">
        <f t="shared" si="18"/>
        <v>12514.750000000002</v>
      </c>
      <c r="D37" s="1843">
        <f>49.2-49.2</f>
        <v>0</v>
      </c>
      <c r="E37" s="1843">
        <v>0</v>
      </c>
      <c r="F37" s="1843">
        <f>234.87-234.87</f>
        <v>0</v>
      </c>
      <c r="G37" s="1843">
        <v>0</v>
      </c>
      <c r="H37" s="1843">
        <f>0.7-0.7</f>
        <v>0</v>
      </c>
      <c r="I37" s="1843">
        <v>0</v>
      </c>
      <c r="J37" s="1843">
        <v>0</v>
      </c>
      <c r="K37" s="1843">
        <f>542.06-8.23-435</f>
        <v>98.829999999999927</v>
      </c>
      <c r="L37" s="1843">
        <f>562.24-220</f>
        <v>342.24</v>
      </c>
      <c r="M37" s="1843">
        <v>191.86</v>
      </c>
      <c r="N37" s="1843">
        <v>1120.7</v>
      </c>
      <c r="O37" s="1843">
        <v>352.53</v>
      </c>
      <c r="P37" s="1843">
        <v>5007.05</v>
      </c>
      <c r="Q37" s="1843">
        <v>2077.67</v>
      </c>
      <c r="R37" s="1843">
        <v>454.97</v>
      </c>
      <c r="S37" s="1843">
        <v>235.54</v>
      </c>
      <c r="T37" s="1843">
        <v>1309.08</v>
      </c>
      <c r="U37" s="1843">
        <v>0</v>
      </c>
      <c r="V37" s="1843">
        <v>0</v>
      </c>
      <c r="W37" s="1843">
        <v>127.62</v>
      </c>
      <c r="X37" s="1843">
        <v>75.69</v>
      </c>
      <c r="Y37" s="1843">
        <v>295.98</v>
      </c>
      <c r="Z37" s="1843">
        <v>569.85</v>
      </c>
      <c r="AA37" s="1843">
        <v>255.14</v>
      </c>
      <c r="AB37" s="1843">
        <v>0</v>
      </c>
      <c r="AC37" s="1843">
        <v>0</v>
      </c>
      <c r="AD37" s="1843">
        <v>0</v>
      </c>
      <c r="AE37" s="1843">
        <v>0</v>
      </c>
      <c r="AF37" s="1843">
        <v>0</v>
      </c>
      <c r="AG37" s="1843">
        <v>0</v>
      </c>
      <c r="AH37" s="1843">
        <v>0</v>
      </c>
      <c r="AI37" s="1843">
        <v>0</v>
      </c>
      <c r="AJ37" s="1843">
        <v>0</v>
      </c>
      <c r="AK37" s="1020">
        <f>'배수관폐쇄(총괄) (2)'!AR38+'배수관폐쇄(총괄) (2)'!AS38</f>
        <v>0</v>
      </c>
    </row>
    <row r="38" spans="1:37" s="850" customFormat="1" ht="20.25" customHeight="1" x14ac:dyDescent="0.15">
      <c r="A38" s="3106"/>
      <c r="B38" s="1015" t="s">
        <v>847</v>
      </c>
      <c r="C38" s="1019">
        <f t="shared" si="18"/>
        <v>0</v>
      </c>
      <c r="D38" s="1843">
        <v>0</v>
      </c>
      <c r="E38" s="1843">
        <v>0</v>
      </c>
      <c r="F38" s="1843">
        <v>0</v>
      </c>
      <c r="G38" s="1843">
        <v>0</v>
      </c>
      <c r="H38" s="1843">
        <v>0</v>
      </c>
      <c r="I38" s="1843">
        <v>0</v>
      </c>
      <c r="J38" s="1843">
        <v>0</v>
      </c>
      <c r="K38" s="1843">
        <v>0</v>
      </c>
      <c r="L38" s="1843">
        <v>0</v>
      </c>
      <c r="M38" s="1843">
        <v>0</v>
      </c>
      <c r="N38" s="1843">
        <v>0</v>
      </c>
      <c r="O38" s="1843">
        <v>0</v>
      </c>
      <c r="P38" s="1843">
        <v>0</v>
      </c>
      <c r="Q38" s="1843">
        <v>0</v>
      </c>
      <c r="R38" s="1843">
        <v>0</v>
      </c>
      <c r="S38" s="1843">
        <v>0</v>
      </c>
      <c r="T38" s="1843">
        <v>0</v>
      </c>
      <c r="U38" s="1843">
        <v>0</v>
      </c>
      <c r="V38" s="1843">
        <v>0</v>
      </c>
      <c r="W38" s="1843">
        <v>0</v>
      </c>
      <c r="X38" s="1843">
        <v>0</v>
      </c>
      <c r="Y38" s="1843">
        <v>0</v>
      </c>
      <c r="Z38" s="1843">
        <v>0</v>
      </c>
      <c r="AA38" s="1843">
        <v>0</v>
      </c>
      <c r="AB38" s="1843">
        <v>0</v>
      </c>
      <c r="AC38" s="1843">
        <v>0</v>
      </c>
      <c r="AD38" s="1843">
        <v>0</v>
      </c>
      <c r="AE38" s="1843">
        <v>0</v>
      </c>
      <c r="AF38" s="1843">
        <v>0</v>
      </c>
      <c r="AG38" s="1843">
        <v>0</v>
      </c>
      <c r="AH38" s="1843">
        <v>0</v>
      </c>
      <c r="AI38" s="1843">
        <v>0</v>
      </c>
      <c r="AJ38" s="1843">
        <v>0</v>
      </c>
      <c r="AK38" s="1020">
        <f>'배수관폐쇄(총괄) (2)'!AR39+'배수관폐쇄(총괄) (2)'!AS39</f>
        <v>0</v>
      </c>
    </row>
    <row r="39" spans="1:37" s="850" customFormat="1" ht="20.25" customHeight="1" x14ac:dyDescent="0.15">
      <c r="A39" s="3106"/>
      <c r="B39" s="1018" t="s">
        <v>1084</v>
      </c>
      <c r="C39" s="1019">
        <f t="shared" si="18"/>
        <v>2205.52</v>
      </c>
      <c r="D39" s="1843">
        <v>0</v>
      </c>
      <c r="E39" s="1843">
        <v>0</v>
      </c>
      <c r="F39" s="1843">
        <v>0</v>
      </c>
      <c r="G39" s="1843">
        <v>0</v>
      </c>
      <c r="H39" s="1843">
        <v>0</v>
      </c>
      <c r="I39" s="1843">
        <v>0</v>
      </c>
      <c r="J39" s="1843">
        <v>0</v>
      </c>
      <c r="K39" s="1843">
        <v>0</v>
      </c>
      <c r="L39" s="1843">
        <v>0</v>
      </c>
      <c r="M39" s="1843">
        <v>0</v>
      </c>
      <c r="N39" s="1843">
        <v>0</v>
      </c>
      <c r="O39" s="1843">
        <v>0</v>
      </c>
      <c r="P39" s="1843">
        <v>0</v>
      </c>
      <c r="Q39" s="1843">
        <v>0</v>
      </c>
      <c r="R39" s="1843">
        <v>241.79</v>
      </c>
      <c r="S39" s="1843">
        <v>0</v>
      </c>
      <c r="T39" s="1843">
        <v>0</v>
      </c>
      <c r="U39" s="1843">
        <v>0</v>
      </c>
      <c r="V39" s="1843">
        <v>0</v>
      </c>
      <c r="W39" s="1843">
        <v>0</v>
      </c>
      <c r="X39" s="1843">
        <v>0</v>
      </c>
      <c r="Y39" s="1843">
        <v>0</v>
      </c>
      <c r="Z39" s="1843">
        <v>0</v>
      </c>
      <c r="AA39" s="1843">
        <v>0</v>
      </c>
      <c r="AB39" s="1843">
        <v>0</v>
      </c>
      <c r="AC39" s="1843">
        <v>0</v>
      </c>
      <c r="AD39" s="1843">
        <v>0</v>
      </c>
      <c r="AE39" s="1843">
        <v>0</v>
      </c>
      <c r="AF39" s="1843">
        <v>99.86</v>
      </c>
      <c r="AG39" s="1843">
        <v>0</v>
      </c>
      <c r="AH39" s="1843">
        <v>167</v>
      </c>
      <c r="AI39" s="1843">
        <v>958.29</v>
      </c>
      <c r="AJ39" s="1843">
        <v>738.58</v>
      </c>
      <c r="AK39" s="1020">
        <f>'배수관폐쇄(총괄) (2)'!AR40+'배수관폐쇄(총괄) (2)'!AS40</f>
        <v>0</v>
      </c>
    </row>
    <row r="40" spans="1:37" s="850" customFormat="1" ht="19.5" customHeight="1" x14ac:dyDescent="0.15">
      <c r="A40" s="3106">
        <v>200</v>
      </c>
      <c r="B40" s="854" t="s">
        <v>46</v>
      </c>
      <c r="C40" s="330">
        <f>SUM(D40:AK40)</f>
        <v>50696.32</v>
      </c>
      <c r="D40" s="613">
        <f>SUM(D41:D48)</f>
        <v>2256.12</v>
      </c>
      <c r="E40" s="613">
        <f t="shared" ref="E40:AG40" si="19">SUM(E41:E48)</f>
        <v>330.83</v>
      </c>
      <c r="F40" s="613">
        <f t="shared" si="19"/>
        <v>357.85</v>
      </c>
      <c r="G40" s="613">
        <f t="shared" si="19"/>
        <v>276.26</v>
      </c>
      <c r="H40" s="613">
        <f t="shared" si="19"/>
        <v>829.06</v>
      </c>
      <c r="I40" s="613">
        <f t="shared" si="19"/>
        <v>1481.17</v>
      </c>
      <c r="J40" s="613">
        <f t="shared" si="19"/>
        <v>4340.5200000000004</v>
      </c>
      <c r="K40" s="613">
        <f t="shared" si="19"/>
        <v>1238.46</v>
      </c>
      <c r="L40" s="613">
        <f t="shared" si="19"/>
        <v>268.35999999999996</v>
      </c>
      <c r="M40" s="613">
        <f t="shared" si="19"/>
        <v>273.71000000000004</v>
      </c>
      <c r="N40" s="613">
        <f t="shared" si="19"/>
        <v>763.45</v>
      </c>
      <c r="O40" s="613">
        <f t="shared" si="19"/>
        <v>1326.89</v>
      </c>
      <c r="P40" s="613">
        <f t="shared" si="19"/>
        <v>1992.38</v>
      </c>
      <c r="Q40" s="613">
        <f t="shared" si="19"/>
        <v>2132.9499999999998</v>
      </c>
      <c r="R40" s="613">
        <f t="shared" si="19"/>
        <v>66.31</v>
      </c>
      <c r="S40" s="613">
        <f t="shared" si="19"/>
        <v>1653.85</v>
      </c>
      <c r="T40" s="613">
        <f t="shared" si="19"/>
        <v>826.94</v>
      </c>
      <c r="U40" s="613">
        <f t="shared" si="19"/>
        <v>1090.1100000000001</v>
      </c>
      <c r="V40" s="613">
        <f t="shared" si="19"/>
        <v>1150.25</v>
      </c>
      <c r="W40" s="613">
        <f t="shared" si="19"/>
        <v>553.23</v>
      </c>
      <c r="X40" s="613">
        <f t="shared" si="19"/>
        <v>649.87</v>
      </c>
      <c r="Y40" s="613">
        <f t="shared" si="19"/>
        <v>3252.86</v>
      </c>
      <c r="Z40" s="613">
        <f t="shared" si="19"/>
        <v>52.09</v>
      </c>
      <c r="AA40" s="613">
        <f t="shared" si="19"/>
        <v>1570.89</v>
      </c>
      <c r="AB40" s="613">
        <f t="shared" si="19"/>
        <v>1513.97</v>
      </c>
      <c r="AC40" s="613">
        <f t="shared" si="19"/>
        <v>3667.2400000000002</v>
      </c>
      <c r="AD40" s="613">
        <f t="shared" si="19"/>
        <v>2972.3700000000003</v>
      </c>
      <c r="AE40" s="613">
        <f t="shared" si="19"/>
        <v>1239.31</v>
      </c>
      <c r="AF40" s="613">
        <f t="shared" si="19"/>
        <v>2546.34</v>
      </c>
      <c r="AG40" s="613">
        <f t="shared" si="19"/>
        <v>3297.81</v>
      </c>
      <c r="AH40" s="613">
        <f>SUM(AH41:AH48)</f>
        <v>3157.9800000000005</v>
      </c>
      <c r="AI40" s="613">
        <f>SUM(AI41:AI48)</f>
        <v>1958.3300000000002</v>
      </c>
      <c r="AJ40" s="613">
        <f>SUM(AJ41:AJ48)</f>
        <v>723.17000000000007</v>
      </c>
      <c r="AK40" s="613">
        <f>SUM(AK41:AK48)</f>
        <v>885.39</v>
      </c>
    </row>
    <row r="41" spans="1:37" s="850" customFormat="1" ht="19.5" customHeight="1" x14ac:dyDescent="0.15">
      <c r="A41" s="3106"/>
      <c r="B41" s="1015" t="s">
        <v>793</v>
      </c>
      <c r="C41" s="1019">
        <f>SUM(D41:AK41)</f>
        <v>522.89</v>
      </c>
      <c r="D41" s="1843">
        <v>522.89</v>
      </c>
      <c r="E41" s="1843">
        <v>0</v>
      </c>
      <c r="F41" s="1843">
        <v>0</v>
      </c>
      <c r="G41" s="1843">
        <v>0</v>
      </c>
      <c r="H41" s="1843">
        <v>0</v>
      </c>
      <c r="I41" s="1843">
        <v>0</v>
      </c>
      <c r="J41" s="1843">
        <v>0</v>
      </c>
      <c r="K41" s="1843">
        <v>0</v>
      </c>
      <c r="L41" s="1843">
        <v>0</v>
      </c>
      <c r="M41" s="1843">
        <v>0</v>
      </c>
      <c r="N41" s="1843">
        <v>0</v>
      </c>
      <c r="O41" s="1843">
        <v>0</v>
      </c>
      <c r="P41" s="1843">
        <v>0</v>
      </c>
      <c r="Q41" s="1843">
        <v>0</v>
      </c>
      <c r="R41" s="1843">
        <v>0</v>
      </c>
      <c r="S41" s="1843">
        <v>0</v>
      </c>
      <c r="T41" s="1843">
        <v>0</v>
      </c>
      <c r="U41" s="1843">
        <v>0</v>
      </c>
      <c r="V41" s="1843">
        <v>0</v>
      </c>
      <c r="W41" s="1843">
        <v>0</v>
      </c>
      <c r="X41" s="1843">
        <v>0</v>
      </c>
      <c r="Y41" s="1843">
        <v>0</v>
      </c>
      <c r="Z41" s="1843">
        <v>0</v>
      </c>
      <c r="AA41" s="1843">
        <v>0</v>
      </c>
      <c r="AB41" s="1843">
        <v>0</v>
      </c>
      <c r="AC41" s="1843">
        <v>0</v>
      </c>
      <c r="AD41" s="1843">
        <v>0</v>
      </c>
      <c r="AE41" s="1843">
        <v>0</v>
      </c>
      <c r="AF41" s="1843">
        <v>0</v>
      </c>
      <c r="AG41" s="1843">
        <v>0</v>
      </c>
      <c r="AH41" s="1843">
        <v>0</v>
      </c>
      <c r="AI41" s="1843">
        <v>0</v>
      </c>
      <c r="AJ41" s="1843">
        <v>0</v>
      </c>
      <c r="AK41" s="1020">
        <f>'배수관폐쇄(총괄) (2)'!AR42+'배수관폐쇄(총괄) (2)'!AS42</f>
        <v>0</v>
      </c>
    </row>
    <row r="42" spans="1:37" s="850" customFormat="1" ht="19.5" customHeight="1" x14ac:dyDescent="0.15">
      <c r="A42" s="3106"/>
      <c r="B42" s="1015" t="s">
        <v>792</v>
      </c>
      <c r="C42" s="1019">
        <f t="shared" ref="C42:C48" si="20">SUM(D42:AK42)</f>
        <v>2350.7399999999998</v>
      </c>
      <c r="D42" s="1843">
        <f>1700.5-313-2</f>
        <v>1385.5</v>
      </c>
      <c r="E42" s="1843">
        <v>330.83</v>
      </c>
      <c r="F42" s="1843">
        <v>357.85</v>
      </c>
      <c r="G42" s="1843">
        <v>276.26</v>
      </c>
      <c r="H42" s="1843">
        <v>0</v>
      </c>
      <c r="I42" s="1843">
        <v>0</v>
      </c>
      <c r="J42" s="1843">
        <v>0</v>
      </c>
      <c r="K42" s="1843">
        <v>0</v>
      </c>
      <c r="L42" s="1843">
        <v>0</v>
      </c>
      <c r="M42" s="1843">
        <v>0.3</v>
      </c>
      <c r="N42" s="1843">
        <v>0</v>
      </c>
      <c r="O42" s="1843">
        <v>0</v>
      </c>
      <c r="P42" s="1843">
        <v>0</v>
      </c>
      <c r="Q42" s="1843">
        <v>0</v>
      </c>
      <c r="R42" s="1843">
        <v>0</v>
      </c>
      <c r="S42" s="1843">
        <v>0</v>
      </c>
      <c r="T42" s="1843">
        <v>0</v>
      </c>
      <c r="U42" s="1843">
        <v>0</v>
      </c>
      <c r="V42" s="1843">
        <v>0</v>
      </c>
      <c r="W42" s="1843">
        <v>0</v>
      </c>
      <c r="X42" s="1843">
        <v>0</v>
      </c>
      <c r="Y42" s="1843">
        <v>0</v>
      </c>
      <c r="Z42" s="1843">
        <v>0</v>
      </c>
      <c r="AA42" s="1843">
        <v>0</v>
      </c>
      <c r="AB42" s="1843">
        <v>0</v>
      </c>
      <c r="AC42" s="1843">
        <v>0</v>
      </c>
      <c r="AD42" s="1843">
        <v>0</v>
      </c>
      <c r="AE42" s="1843">
        <v>0</v>
      </c>
      <c r="AF42" s="1843">
        <v>0</v>
      </c>
      <c r="AG42" s="1843">
        <v>0</v>
      </c>
      <c r="AH42" s="1843">
        <v>0</v>
      </c>
      <c r="AI42" s="1843">
        <v>0</v>
      </c>
      <c r="AJ42" s="1843">
        <v>0</v>
      </c>
      <c r="AK42" s="1020">
        <f>'배수관폐쇄(총괄) (2)'!AR43+'배수관폐쇄(총괄) (2)'!AS43</f>
        <v>0</v>
      </c>
    </row>
    <row r="43" spans="1:37" s="850" customFormat="1" ht="19.5" customHeight="1" x14ac:dyDescent="0.15">
      <c r="A43" s="3106"/>
      <c r="B43" s="1015" t="s">
        <v>974</v>
      </c>
      <c r="C43" s="1019">
        <f t="shared" si="20"/>
        <v>38151.130000000005</v>
      </c>
      <c r="D43" s="1843">
        <v>0.17</v>
      </c>
      <c r="E43" s="1843">
        <v>0</v>
      </c>
      <c r="F43" s="1843">
        <v>0</v>
      </c>
      <c r="G43" s="1843">
        <v>0</v>
      </c>
      <c r="H43" s="1843">
        <v>829.06</v>
      </c>
      <c r="I43" s="1843">
        <v>1481.17</v>
      </c>
      <c r="J43" s="1843">
        <v>4340.5200000000004</v>
      </c>
      <c r="K43" s="1843">
        <v>1238.46</v>
      </c>
      <c r="L43" s="1843">
        <v>125.49</v>
      </c>
      <c r="M43" s="1843">
        <v>273.41000000000003</v>
      </c>
      <c r="N43" s="1843">
        <v>561.74</v>
      </c>
      <c r="O43" s="1843">
        <v>1221.3800000000001</v>
      </c>
      <c r="P43" s="1843">
        <v>913.38</v>
      </c>
      <c r="Q43" s="1843">
        <v>1423.61</v>
      </c>
      <c r="R43" s="1843">
        <v>2.13</v>
      </c>
      <c r="S43" s="1843">
        <v>1168.96</v>
      </c>
      <c r="T43" s="1843">
        <v>674.86</v>
      </c>
      <c r="U43" s="1843">
        <v>626.1</v>
      </c>
      <c r="V43" s="1843">
        <v>1150.25</v>
      </c>
      <c r="W43" s="1843">
        <v>553.23</v>
      </c>
      <c r="X43" s="1843">
        <v>649.87</v>
      </c>
      <c r="Y43" s="1843">
        <v>3252.86</v>
      </c>
      <c r="Z43" s="1843">
        <v>52.09</v>
      </c>
      <c r="AA43" s="1843">
        <v>1570.89</v>
      </c>
      <c r="AB43" s="1843">
        <v>1513.97</v>
      </c>
      <c r="AC43" s="1843">
        <v>2811.67</v>
      </c>
      <c r="AD43" s="1843">
        <v>2766.03</v>
      </c>
      <c r="AE43" s="1843">
        <v>865.61</v>
      </c>
      <c r="AF43" s="1843">
        <v>683.06</v>
      </c>
      <c r="AG43" s="1843">
        <v>1828.52</v>
      </c>
      <c r="AH43" s="1843">
        <v>2479.7800000000002</v>
      </c>
      <c r="AI43" s="1843">
        <v>1552.65</v>
      </c>
      <c r="AJ43" s="1843">
        <v>654.82000000000005</v>
      </c>
      <c r="AK43" s="1020">
        <f>'배수관폐쇄(총괄) (2)'!AR44+'배수관폐쇄(총괄) (2)'!AS44</f>
        <v>885.39</v>
      </c>
    </row>
    <row r="44" spans="1:37" s="850" customFormat="1" ht="19.5" customHeight="1" x14ac:dyDescent="0.15">
      <c r="A44" s="3106"/>
      <c r="B44" s="1015" t="s">
        <v>345</v>
      </c>
      <c r="C44" s="1019">
        <f t="shared" si="20"/>
        <v>5446.38</v>
      </c>
      <c r="D44" s="1843">
        <v>0</v>
      </c>
      <c r="E44" s="1843">
        <v>0</v>
      </c>
      <c r="F44" s="1843">
        <v>0</v>
      </c>
      <c r="G44" s="1843">
        <v>0</v>
      </c>
      <c r="H44" s="1843">
        <v>0</v>
      </c>
      <c r="I44" s="1843">
        <v>0</v>
      </c>
      <c r="J44" s="1843">
        <v>0</v>
      </c>
      <c r="K44" s="1843">
        <v>0</v>
      </c>
      <c r="L44" s="1843">
        <v>0</v>
      </c>
      <c r="M44" s="1843">
        <v>0</v>
      </c>
      <c r="N44" s="1843">
        <v>0</v>
      </c>
      <c r="O44" s="1843">
        <v>0</v>
      </c>
      <c r="P44" s="1843">
        <v>0</v>
      </c>
      <c r="Q44" s="1843">
        <v>0</v>
      </c>
      <c r="R44" s="1843">
        <v>0</v>
      </c>
      <c r="S44" s="1843">
        <v>0</v>
      </c>
      <c r="T44" s="1843">
        <v>0</v>
      </c>
      <c r="U44" s="1843">
        <v>0</v>
      </c>
      <c r="V44" s="1843">
        <v>0</v>
      </c>
      <c r="W44" s="1843">
        <v>0</v>
      </c>
      <c r="X44" s="1843">
        <v>0</v>
      </c>
      <c r="Y44" s="1843">
        <v>0</v>
      </c>
      <c r="Z44" s="1843">
        <v>0</v>
      </c>
      <c r="AA44" s="1843">
        <v>0</v>
      </c>
      <c r="AB44" s="1843">
        <v>0</v>
      </c>
      <c r="AC44" s="1843">
        <v>855.57</v>
      </c>
      <c r="AD44" s="1843">
        <v>206.34</v>
      </c>
      <c r="AE44" s="1843">
        <v>373.7</v>
      </c>
      <c r="AF44" s="1843">
        <v>1863.28</v>
      </c>
      <c r="AG44" s="1843">
        <v>1469.29</v>
      </c>
      <c r="AH44" s="1843">
        <v>678.2</v>
      </c>
      <c r="AI44" s="1843">
        <v>0</v>
      </c>
      <c r="AJ44" s="1843">
        <v>0</v>
      </c>
      <c r="AK44" s="1020">
        <f>'배수관폐쇄(총괄) (2)'!AR45+'배수관폐쇄(총괄) (2)'!AS45</f>
        <v>0</v>
      </c>
    </row>
    <row r="45" spans="1:37" s="850" customFormat="1" ht="19.5" customHeight="1" x14ac:dyDescent="0.15">
      <c r="A45" s="3106"/>
      <c r="B45" s="1017" t="s">
        <v>283</v>
      </c>
      <c r="C45" s="1019">
        <f t="shared" si="20"/>
        <v>347.55999999999995</v>
      </c>
      <c r="D45" s="1843">
        <v>347.55999999999995</v>
      </c>
      <c r="E45" s="1843">
        <v>0</v>
      </c>
      <c r="F45" s="1843">
        <v>0</v>
      </c>
      <c r="G45" s="1843">
        <v>0</v>
      </c>
      <c r="H45" s="1843">
        <v>0</v>
      </c>
      <c r="I45" s="1843">
        <v>0</v>
      </c>
      <c r="J45" s="1843">
        <v>0</v>
      </c>
      <c r="K45" s="1843">
        <v>0</v>
      </c>
      <c r="L45" s="1843">
        <v>0</v>
      </c>
      <c r="M45" s="1843">
        <v>0</v>
      </c>
      <c r="N45" s="1843">
        <v>0</v>
      </c>
      <c r="O45" s="1843">
        <v>0</v>
      </c>
      <c r="P45" s="1843">
        <v>0</v>
      </c>
      <c r="Q45" s="1843">
        <v>0</v>
      </c>
      <c r="R45" s="1843">
        <v>0</v>
      </c>
      <c r="S45" s="1843">
        <v>0</v>
      </c>
      <c r="T45" s="1843">
        <v>0</v>
      </c>
      <c r="U45" s="1843">
        <v>0</v>
      </c>
      <c r="V45" s="1843">
        <v>0</v>
      </c>
      <c r="W45" s="1843">
        <v>0</v>
      </c>
      <c r="X45" s="1843">
        <v>0</v>
      </c>
      <c r="Y45" s="1843">
        <v>0</v>
      </c>
      <c r="Z45" s="1843">
        <v>0</v>
      </c>
      <c r="AA45" s="1843">
        <v>0</v>
      </c>
      <c r="AB45" s="1843">
        <v>0</v>
      </c>
      <c r="AC45" s="1843">
        <v>0</v>
      </c>
      <c r="AD45" s="1843">
        <v>0</v>
      </c>
      <c r="AE45" s="1843">
        <v>0</v>
      </c>
      <c r="AF45" s="1843">
        <v>0</v>
      </c>
      <c r="AG45" s="1843">
        <v>0</v>
      </c>
      <c r="AH45" s="1843">
        <v>0</v>
      </c>
      <c r="AI45" s="1843">
        <v>0</v>
      </c>
      <c r="AJ45" s="1843">
        <v>0</v>
      </c>
      <c r="AK45" s="1020">
        <f>'배수관폐쇄(총괄) (2)'!AR46+'배수관폐쇄(총괄) (2)'!AS46</f>
        <v>0</v>
      </c>
    </row>
    <row r="46" spans="1:37" s="850" customFormat="1" ht="19.5" customHeight="1" x14ac:dyDescent="0.15">
      <c r="A46" s="3106"/>
      <c r="B46" s="1017" t="s">
        <v>284</v>
      </c>
      <c r="C46" s="1019">
        <f t="shared" si="20"/>
        <v>3403.5899999999992</v>
      </c>
      <c r="D46" s="1843">
        <f>135.41-135.41</f>
        <v>0</v>
      </c>
      <c r="E46" s="1843">
        <v>0</v>
      </c>
      <c r="F46" s="1843">
        <v>0</v>
      </c>
      <c r="G46" s="1843">
        <v>0</v>
      </c>
      <c r="H46" s="1843">
        <v>0</v>
      </c>
      <c r="I46" s="1843">
        <v>0</v>
      </c>
      <c r="J46" s="1843">
        <v>0</v>
      </c>
      <c r="K46" s="1843">
        <v>0</v>
      </c>
      <c r="L46" s="1843">
        <f>384.46-241.59</f>
        <v>142.86999999999998</v>
      </c>
      <c r="M46" s="1843">
        <v>0</v>
      </c>
      <c r="N46" s="1843">
        <v>201.71</v>
      </c>
      <c r="O46" s="1843">
        <v>105.51</v>
      </c>
      <c r="P46" s="1843">
        <v>1079</v>
      </c>
      <c r="Q46" s="1843">
        <v>709.34</v>
      </c>
      <c r="R46" s="1843">
        <v>64.180000000000007</v>
      </c>
      <c r="S46" s="1843">
        <v>484.89</v>
      </c>
      <c r="T46" s="1843">
        <v>152.08000000000001</v>
      </c>
      <c r="U46" s="1843">
        <v>464.01</v>
      </c>
      <c r="V46" s="1843">
        <v>0</v>
      </c>
      <c r="W46" s="1843">
        <v>0</v>
      </c>
      <c r="X46" s="1843">
        <v>0</v>
      </c>
      <c r="Y46" s="1843">
        <v>0</v>
      </c>
      <c r="Z46" s="1843">
        <v>0</v>
      </c>
      <c r="AA46" s="1843">
        <v>0</v>
      </c>
      <c r="AB46" s="1843">
        <v>0</v>
      </c>
      <c r="AC46" s="1843">
        <v>0</v>
      </c>
      <c r="AD46" s="1843">
        <v>0</v>
      </c>
      <c r="AE46" s="1843">
        <v>0</v>
      </c>
      <c r="AF46" s="1843">
        <v>0</v>
      </c>
      <c r="AG46" s="1843">
        <v>0</v>
      </c>
      <c r="AH46" s="1843">
        <v>0</v>
      </c>
      <c r="AI46" s="1843">
        <v>0</v>
      </c>
      <c r="AJ46" s="1843">
        <v>0</v>
      </c>
      <c r="AK46" s="1020">
        <f>'배수관폐쇄(총괄) (2)'!AR47+'배수관폐쇄(총괄) (2)'!AS47</f>
        <v>0</v>
      </c>
    </row>
    <row r="47" spans="1:37" s="850" customFormat="1" ht="19.5" customHeight="1" x14ac:dyDescent="0.15">
      <c r="A47" s="3106"/>
      <c r="B47" s="1015" t="s">
        <v>847</v>
      </c>
      <c r="C47" s="1019">
        <f t="shared" si="20"/>
        <v>0</v>
      </c>
      <c r="D47" s="1843">
        <v>0</v>
      </c>
      <c r="E47" s="1843">
        <v>0</v>
      </c>
      <c r="F47" s="1843">
        <v>0</v>
      </c>
      <c r="G47" s="1843">
        <v>0</v>
      </c>
      <c r="H47" s="1843">
        <v>0</v>
      </c>
      <c r="I47" s="1843">
        <v>0</v>
      </c>
      <c r="J47" s="1843">
        <v>0</v>
      </c>
      <c r="K47" s="1843">
        <v>0</v>
      </c>
      <c r="L47" s="1843">
        <v>0</v>
      </c>
      <c r="M47" s="1843">
        <v>0</v>
      </c>
      <c r="N47" s="1843">
        <v>0</v>
      </c>
      <c r="O47" s="1843">
        <v>0</v>
      </c>
      <c r="P47" s="1843">
        <v>0</v>
      </c>
      <c r="Q47" s="1843">
        <v>0</v>
      </c>
      <c r="R47" s="1843">
        <v>0</v>
      </c>
      <c r="S47" s="1843">
        <v>0</v>
      </c>
      <c r="T47" s="1843">
        <v>0</v>
      </c>
      <c r="U47" s="1843">
        <v>0</v>
      </c>
      <c r="V47" s="1843">
        <v>0</v>
      </c>
      <c r="W47" s="1843">
        <v>0</v>
      </c>
      <c r="X47" s="1843">
        <v>0</v>
      </c>
      <c r="Y47" s="1843">
        <v>0</v>
      </c>
      <c r="Z47" s="1843">
        <v>0</v>
      </c>
      <c r="AA47" s="1843">
        <v>0</v>
      </c>
      <c r="AB47" s="1843">
        <v>0</v>
      </c>
      <c r="AC47" s="1843">
        <v>0</v>
      </c>
      <c r="AD47" s="1843">
        <v>0</v>
      </c>
      <c r="AE47" s="1843">
        <v>0</v>
      </c>
      <c r="AF47" s="1843">
        <v>0</v>
      </c>
      <c r="AG47" s="1843">
        <v>0</v>
      </c>
      <c r="AH47" s="1843">
        <v>0</v>
      </c>
      <c r="AI47" s="1843">
        <v>0</v>
      </c>
      <c r="AJ47" s="1843">
        <v>0</v>
      </c>
      <c r="AK47" s="1020">
        <f>'배수관폐쇄(총괄) (2)'!AR48+'배수관폐쇄(총괄) (2)'!AS48</f>
        <v>0</v>
      </c>
    </row>
    <row r="48" spans="1:37" s="850" customFormat="1" ht="19.5" customHeight="1" x14ac:dyDescent="0.15">
      <c r="A48" s="3106"/>
      <c r="B48" s="1018" t="s">
        <v>1084</v>
      </c>
      <c r="C48" s="1019">
        <f t="shared" si="20"/>
        <v>474.03</v>
      </c>
      <c r="D48" s="1843">
        <v>0</v>
      </c>
      <c r="E48" s="1843">
        <v>0</v>
      </c>
      <c r="F48" s="1843">
        <v>0</v>
      </c>
      <c r="G48" s="1843">
        <v>0</v>
      </c>
      <c r="H48" s="1843">
        <v>0</v>
      </c>
      <c r="I48" s="1843">
        <v>0</v>
      </c>
      <c r="J48" s="1843">
        <v>0</v>
      </c>
      <c r="K48" s="1843">
        <v>0</v>
      </c>
      <c r="L48" s="1843">
        <v>0</v>
      </c>
      <c r="M48" s="1843">
        <v>0</v>
      </c>
      <c r="N48" s="1843">
        <v>0</v>
      </c>
      <c r="O48" s="1843">
        <v>0</v>
      </c>
      <c r="P48" s="1843">
        <v>0</v>
      </c>
      <c r="Q48" s="1843">
        <v>0</v>
      </c>
      <c r="R48" s="1843">
        <v>0</v>
      </c>
      <c r="S48" s="1843">
        <v>0</v>
      </c>
      <c r="T48" s="1843">
        <v>0</v>
      </c>
      <c r="U48" s="1843">
        <v>0</v>
      </c>
      <c r="V48" s="1843">
        <v>0</v>
      </c>
      <c r="W48" s="1843">
        <v>0</v>
      </c>
      <c r="X48" s="1843">
        <v>0</v>
      </c>
      <c r="Y48" s="1843">
        <v>0</v>
      </c>
      <c r="Z48" s="1843">
        <v>0</v>
      </c>
      <c r="AA48" s="1843">
        <v>0</v>
      </c>
      <c r="AB48" s="1843">
        <v>0</v>
      </c>
      <c r="AC48" s="1843">
        <v>0</v>
      </c>
      <c r="AD48" s="1843">
        <v>0</v>
      </c>
      <c r="AE48" s="1843">
        <v>0</v>
      </c>
      <c r="AF48" s="1843">
        <v>0</v>
      </c>
      <c r="AG48" s="1843">
        <v>0</v>
      </c>
      <c r="AH48" s="1843">
        <v>0</v>
      </c>
      <c r="AI48" s="1843">
        <v>405.68</v>
      </c>
      <c r="AJ48" s="1843">
        <v>68.349999999999994</v>
      </c>
      <c r="AK48" s="1020">
        <f>'배수관폐쇄(총괄) (2)'!AR49+'배수관폐쇄(총괄) (2)'!AS49</f>
        <v>0</v>
      </c>
    </row>
    <row r="49" spans="1:37" s="850" customFormat="1" ht="19.5" customHeight="1" x14ac:dyDescent="0.15">
      <c r="A49" s="3106">
        <v>250</v>
      </c>
      <c r="B49" s="854" t="s">
        <v>46</v>
      </c>
      <c r="C49" s="613">
        <f>SUM(D49:AK49)</f>
        <v>4248.9799999999987</v>
      </c>
      <c r="D49" s="613">
        <f>SUM(D50:D57)</f>
        <v>736.84</v>
      </c>
      <c r="E49" s="613">
        <f t="shared" ref="E49:AJ49" si="21">SUM(E50:E57)</f>
        <v>692.6</v>
      </c>
      <c r="F49" s="613">
        <f t="shared" si="21"/>
        <v>0</v>
      </c>
      <c r="G49" s="613">
        <f t="shared" si="21"/>
        <v>0</v>
      </c>
      <c r="H49" s="613">
        <f t="shared" si="21"/>
        <v>0</v>
      </c>
      <c r="I49" s="613">
        <f t="shared" si="21"/>
        <v>0</v>
      </c>
      <c r="J49" s="613">
        <f t="shared" si="21"/>
        <v>0</v>
      </c>
      <c r="K49" s="613">
        <f t="shared" si="21"/>
        <v>3.4</v>
      </c>
      <c r="L49" s="613">
        <f t="shared" si="21"/>
        <v>0</v>
      </c>
      <c r="M49" s="613">
        <f t="shared" si="21"/>
        <v>178.82</v>
      </c>
      <c r="N49" s="613">
        <f t="shared" si="21"/>
        <v>0</v>
      </c>
      <c r="O49" s="613">
        <f t="shared" si="21"/>
        <v>4.24</v>
      </c>
      <c r="P49" s="613">
        <f t="shared" si="21"/>
        <v>1650.31</v>
      </c>
      <c r="Q49" s="613">
        <f t="shared" si="21"/>
        <v>820.75</v>
      </c>
      <c r="R49" s="613">
        <f t="shared" si="21"/>
        <v>0</v>
      </c>
      <c r="S49" s="613">
        <f t="shared" si="21"/>
        <v>0.43</v>
      </c>
      <c r="T49" s="613">
        <f t="shared" si="21"/>
        <v>0</v>
      </c>
      <c r="U49" s="613">
        <f t="shared" si="21"/>
        <v>0.66</v>
      </c>
      <c r="V49" s="613">
        <f t="shared" si="21"/>
        <v>0</v>
      </c>
      <c r="W49" s="613">
        <f t="shared" si="21"/>
        <v>0</v>
      </c>
      <c r="X49" s="613">
        <f t="shared" si="21"/>
        <v>0</v>
      </c>
      <c r="Y49" s="613">
        <f t="shared" si="21"/>
        <v>0</v>
      </c>
      <c r="Z49" s="613">
        <f t="shared" si="21"/>
        <v>0</v>
      </c>
      <c r="AA49" s="613">
        <f t="shared" si="21"/>
        <v>125</v>
      </c>
      <c r="AB49" s="613">
        <f t="shared" si="21"/>
        <v>0</v>
      </c>
      <c r="AC49" s="613">
        <f t="shared" si="21"/>
        <v>30.41</v>
      </c>
      <c r="AD49" s="613">
        <f t="shared" si="21"/>
        <v>4.41</v>
      </c>
      <c r="AE49" s="613">
        <f t="shared" si="21"/>
        <v>0</v>
      </c>
      <c r="AF49" s="613">
        <f t="shared" si="21"/>
        <v>0</v>
      </c>
      <c r="AG49" s="613">
        <f t="shared" si="21"/>
        <v>0</v>
      </c>
      <c r="AH49" s="613">
        <f t="shared" si="21"/>
        <v>1.1100000000000001</v>
      </c>
      <c r="AI49" s="613">
        <f t="shared" si="21"/>
        <v>0</v>
      </c>
      <c r="AJ49" s="613">
        <f t="shared" si="21"/>
        <v>0</v>
      </c>
      <c r="AK49" s="613">
        <f>SUM(AK50:AK57)</f>
        <v>0</v>
      </c>
    </row>
    <row r="50" spans="1:37" s="850" customFormat="1" ht="19.5" customHeight="1" x14ac:dyDescent="0.15">
      <c r="A50" s="3106"/>
      <c r="B50" s="1015" t="s">
        <v>793</v>
      </c>
      <c r="C50" s="1019">
        <f>SUM(D50:AK50)</f>
        <v>155.24</v>
      </c>
      <c r="D50" s="1843">
        <v>155.24</v>
      </c>
      <c r="E50" s="1843">
        <v>0</v>
      </c>
      <c r="F50" s="1843">
        <v>0</v>
      </c>
      <c r="G50" s="1843">
        <v>0</v>
      </c>
      <c r="H50" s="1843">
        <v>0</v>
      </c>
      <c r="I50" s="1843">
        <v>0</v>
      </c>
      <c r="J50" s="1843">
        <v>0</v>
      </c>
      <c r="K50" s="1843">
        <v>0</v>
      </c>
      <c r="L50" s="1843">
        <v>0</v>
      </c>
      <c r="M50" s="1843">
        <v>0</v>
      </c>
      <c r="N50" s="1843">
        <v>0</v>
      </c>
      <c r="O50" s="1843">
        <v>0</v>
      </c>
      <c r="P50" s="1843">
        <v>0</v>
      </c>
      <c r="Q50" s="1843">
        <v>0</v>
      </c>
      <c r="R50" s="1843">
        <v>0</v>
      </c>
      <c r="S50" s="1843">
        <v>0</v>
      </c>
      <c r="T50" s="1843">
        <v>0</v>
      </c>
      <c r="U50" s="1843">
        <v>0</v>
      </c>
      <c r="V50" s="1843">
        <v>0</v>
      </c>
      <c r="W50" s="1843">
        <v>0</v>
      </c>
      <c r="X50" s="1843">
        <v>0</v>
      </c>
      <c r="Y50" s="1843">
        <v>0</v>
      </c>
      <c r="Z50" s="1843">
        <v>0</v>
      </c>
      <c r="AA50" s="1843">
        <v>0</v>
      </c>
      <c r="AB50" s="1843">
        <v>0</v>
      </c>
      <c r="AC50" s="1843">
        <v>0</v>
      </c>
      <c r="AD50" s="1843">
        <v>0</v>
      </c>
      <c r="AE50" s="1843">
        <v>0</v>
      </c>
      <c r="AF50" s="1843">
        <v>0</v>
      </c>
      <c r="AG50" s="1843">
        <v>0</v>
      </c>
      <c r="AH50" s="1843">
        <v>0</v>
      </c>
      <c r="AI50" s="1843">
        <v>0</v>
      </c>
      <c r="AJ50" s="1843">
        <v>0</v>
      </c>
      <c r="AK50" s="1020">
        <f>'배수관폐쇄(총괄) (2)'!AR51+'배수관폐쇄(총괄) (2)'!AS51</f>
        <v>0</v>
      </c>
    </row>
    <row r="51" spans="1:37" s="850" customFormat="1" ht="19.5" customHeight="1" x14ac:dyDescent="0.15">
      <c r="A51" s="3106"/>
      <c r="B51" s="1015" t="s">
        <v>792</v>
      </c>
      <c r="C51" s="1019">
        <f t="shared" ref="C51:C57" si="22">SUM(D51:AK51)</f>
        <v>1245.3499999999999</v>
      </c>
      <c r="D51" s="1843">
        <v>552.75</v>
      </c>
      <c r="E51" s="1843">
        <v>692.6</v>
      </c>
      <c r="F51" s="1843">
        <v>0</v>
      </c>
      <c r="G51" s="1843">
        <v>0</v>
      </c>
      <c r="H51" s="1843">
        <v>0</v>
      </c>
      <c r="I51" s="1843">
        <v>0</v>
      </c>
      <c r="J51" s="1843">
        <v>0</v>
      </c>
      <c r="K51" s="1843">
        <v>0</v>
      </c>
      <c r="L51" s="1843">
        <v>0</v>
      </c>
      <c r="M51" s="1843">
        <v>0</v>
      </c>
      <c r="N51" s="1843">
        <v>0</v>
      </c>
      <c r="O51" s="1843">
        <v>0</v>
      </c>
      <c r="P51" s="1843">
        <v>0</v>
      </c>
      <c r="Q51" s="1843">
        <v>0</v>
      </c>
      <c r="R51" s="1843">
        <v>0</v>
      </c>
      <c r="S51" s="1843">
        <v>0</v>
      </c>
      <c r="T51" s="1843">
        <v>0</v>
      </c>
      <c r="U51" s="1843">
        <v>0</v>
      </c>
      <c r="V51" s="1843">
        <v>0</v>
      </c>
      <c r="W51" s="1843">
        <v>0</v>
      </c>
      <c r="X51" s="1843">
        <v>0</v>
      </c>
      <c r="Y51" s="1843">
        <v>0</v>
      </c>
      <c r="Z51" s="1843">
        <v>0</v>
      </c>
      <c r="AA51" s="1843">
        <v>0</v>
      </c>
      <c r="AB51" s="1843">
        <v>0</v>
      </c>
      <c r="AC51" s="1843">
        <v>0</v>
      </c>
      <c r="AD51" s="1843">
        <v>0</v>
      </c>
      <c r="AE51" s="1843">
        <v>0</v>
      </c>
      <c r="AF51" s="1843">
        <v>0</v>
      </c>
      <c r="AG51" s="1843">
        <v>0</v>
      </c>
      <c r="AH51" s="1843">
        <v>0</v>
      </c>
      <c r="AI51" s="1843">
        <v>0</v>
      </c>
      <c r="AJ51" s="1843">
        <v>0</v>
      </c>
      <c r="AK51" s="1020">
        <f>'배수관폐쇄(총괄) (2)'!AR52+'배수관폐쇄(총괄) (2)'!AS52</f>
        <v>0</v>
      </c>
    </row>
    <row r="52" spans="1:37" s="850" customFormat="1" ht="19.5" customHeight="1" x14ac:dyDescent="0.15">
      <c r="A52" s="3106"/>
      <c r="B52" s="1015" t="s">
        <v>974</v>
      </c>
      <c r="C52" s="1019">
        <f t="shared" si="22"/>
        <v>2819.5399999999995</v>
      </c>
      <c r="D52" s="1843">
        <v>0</v>
      </c>
      <c r="E52" s="1843">
        <v>0</v>
      </c>
      <c r="F52" s="1843">
        <v>0</v>
      </c>
      <c r="G52" s="1843">
        <v>0</v>
      </c>
      <c r="H52" s="1843">
        <v>0</v>
      </c>
      <c r="I52" s="1843">
        <v>0</v>
      </c>
      <c r="J52" s="1843">
        <v>0</v>
      </c>
      <c r="K52" s="1843">
        <v>3.4</v>
      </c>
      <c r="L52" s="1843">
        <v>0</v>
      </c>
      <c r="M52" s="1843">
        <v>178.82</v>
      </c>
      <c r="N52" s="1843">
        <v>0</v>
      </c>
      <c r="O52" s="1843">
        <v>4.24</v>
      </c>
      <c r="P52" s="1843">
        <v>1650.31</v>
      </c>
      <c r="Q52" s="1843">
        <v>820.75</v>
      </c>
      <c r="R52" s="1843">
        <v>0</v>
      </c>
      <c r="S52" s="1843">
        <v>0.43</v>
      </c>
      <c r="T52" s="1843">
        <v>0</v>
      </c>
      <c r="U52" s="1843">
        <v>0.66</v>
      </c>
      <c r="V52" s="1843">
        <v>0</v>
      </c>
      <c r="W52" s="1843">
        <v>0</v>
      </c>
      <c r="X52" s="1843">
        <v>0</v>
      </c>
      <c r="Y52" s="1843">
        <v>0</v>
      </c>
      <c r="Z52" s="1843">
        <v>0</v>
      </c>
      <c r="AA52" s="1843">
        <v>125</v>
      </c>
      <c r="AB52" s="1843">
        <v>0</v>
      </c>
      <c r="AC52" s="1843">
        <v>30.41</v>
      </c>
      <c r="AD52" s="1843">
        <v>4.41</v>
      </c>
      <c r="AE52" s="1843">
        <v>0</v>
      </c>
      <c r="AF52" s="1843">
        <v>0</v>
      </c>
      <c r="AG52" s="1843">
        <v>0</v>
      </c>
      <c r="AH52" s="1843">
        <v>1.1100000000000001</v>
      </c>
      <c r="AI52" s="1843">
        <v>0</v>
      </c>
      <c r="AJ52" s="1843">
        <v>0</v>
      </c>
      <c r="AK52" s="1020">
        <f>'배수관폐쇄(총괄) (2)'!AR53+'배수관폐쇄(총괄) (2)'!AS53</f>
        <v>0</v>
      </c>
    </row>
    <row r="53" spans="1:37" s="850" customFormat="1" ht="19.5" customHeight="1" x14ac:dyDescent="0.15">
      <c r="A53" s="3106"/>
      <c r="B53" s="1015" t="s">
        <v>345</v>
      </c>
      <c r="C53" s="1019">
        <f t="shared" si="22"/>
        <v>0</v>
      </c>
      <c r="D53" s="1843">
        <v>0</v>
      </c>
      <c r="E53" s="1843">
        <v>0</v>
      </c>
      <c r="F53" s="1843">
        <v>0</v>
      </c>
      <c r="G53" s="1843">
        <v>0</v>
      </c>
      <c r="H53" s="1843">
        <v>0</v>
      </c>
      <c r="I53" s="1843">
        <v>0</v>
      </c>
      <c r="J53" s="1843">
        <v>0</v>
      </c>
      <c r="K53" s="1843">
        <v>0</v>
      </c>
      <c r="L53" s="1843">
        <v>0</v>
      </c>
      <c r="M53" s="1843">
        <v>0</v>
      </c>
      <c r="N53" s="1843">
        <v>0</v>
      </c>
      <c r="O53" s="1843">
        <v>0</v>
      </c>
      <c r="P53" s="1843">
        <v>0</v>
      </c>
      <c r="Q53" s="1843">
        <v>0</v>
      </c>
      <c r="R53" s="1843">
        <v>0</v>
      </c>
      <c r="S53" s="1843">
        <v>0</v>
      </c>
      <c r="T53" s="1843">
        <v>0</v>
      </c>
      <c r="U53" s="1843">
        <v>0</v>
      </c>
      <c r="V53" s="1843">
        <v>0</v>
      </c>
      <c r="W53" s="1843">
        <v>0</v>
      </c>
      <c r="X53" s="1843">
        <v>0</v>
      </c>
      <c r="Y53" s="1843">
        <v>0</v>
      </c>
      <c r="Z53" s="1843">
        <v>0</v>
      </c>
      <c r="AA53" s="1843">
        <v>0</v>
      </c>
      <c r="AB53" s="1843">
        <v>0</v>
      </c>
      <c r="AC53" s="1843">
        <v>0</v>
      </c>
      <c r="AD53" s="1843">
        <v>0</v>
      </c>
      <c r="AE53" s="1843">
        <v>0</v>
      </c>
      <c r="AF53" s="1843">
        <v>0</v>
      </c>
      <c r="AG53" s="1843">
        <v>0</v>
      </c>
      <c r="AH53" s="1843">
        <v>0</v>
      </c>
      <c r="AI53" s="1843">
        <v>0</v>
      </c>
      <c r="AJ53" s="1843">
        <v>0</v>
      </c>
      <c r="AK53" s="1020">
        <f>'배수관폐쇄(총괄) (2)'!AR54+'배수관폐쇄(총괄) (2)'!AS54</f>
        <v>0</v>
      </c>
    </row>
    <row r="54" spans="1:37" s="850" customFormat="1" ht="19.5" customHeight="1" x14ac:dyDescent="0.15">
      <c r="A54" s="3106"/>
      <c r="B54" s="1017" t="s">
        <v>283</v>
      </c>
      <c r="C54" s="1019">
        <f t="shared" si="22"/>
        <v>28.85</v>
      </c>
      <c r="D54" s="1843">
        <v>28.85</v>
      </c>
      <c r="E54" s="1843">
        <v>0</v>
      </c>
      <c r="F54" s="1843">
        <v>0</v>
      </c>
      <c r="G54" s="1843">
        <v>0</v>
      </c>
      <c r="H54" s="1843">
        <v>0</v>
      </c>
      <c r="I54" s="1843">
        <v>0</v>
      </c>
      <c r="J54" s="1843">
        <v>0</v>
      </c>
      <c r="K54" s="1843">
        <v>0</v>
      </c>
      <c r="L54" s="1843">
        <v>0</v>
      </c>
      <c r="M54" s="1843">
        <v>0</v>
      </c>
      <c r="N54" s="1843">
        <v>0</v>
      </c>
      <c r="O54" s="1843">
        <v>0</v>
      </c>
      <c r="P54" s="1843">
        <v>0</v>
      </c>
      <c r="Q54" s="1843">
        <v>0</v>
      </c>
      <c r="R54" s="1843">
        <v>0</v>
      </c>
      <c r="S54" s="1843">
        <v>0</v>
      </c>
      <c r="T54" s="1843">
        <v>0</v>
      </c>
      <c r="U54" s="1843">
        <v>0</v>
      </c>
      <c r="V54" s="1843">
        <v>0</v>
      </c>
      <c r="W54" s="1843">
        <v>0</v>
      </c>
      <c r="X54" s="1843">
        <v>0</v>
      </c>
      <c r="Y54" s="1843">
        <v>0</v>
      </c>
      <c r="Z54" s="1843">
        <v>0</v>
      </c>
      <c r="AA54" s="1843">
        <v>0</v>
      </c>
      <c r="AB54" s="1843">
        <v>0</v>
      </c>
      <c r="AC54" s="1843">
        <v>0</v>
      </c>
      <c r="AD54" s="1843">
        <v>0</v>
      </c>
      <c r="AE54" s="1843">
        <v>0</v>
      </c>
      <c r="AF54" s="1843">
        <v>0</v>
      </c>
      <c r="AG54" s="1843">
        <v>0</v>
      </c>
      <c r="AH54" s="1843">
        <v>0</v>
      </c>
      <c r="AI54" s="1843">
        <v>0</v>
      </c>
      <c r="AJ54" s="1843">
        <v>0</v>
      </c>
      <c r="AK54" s="1020">
        <f>'배수관폐쇄(총괄) (2)'!AR55+'배수관폐쇄(총괄) (2)'!AS55</f>
        <v>0</v>
      </c>
    </row>
    <row r="55" spans="1:37" s="850" customFormat="1" ht="19.5" customHeight="1" x14ac:dyDescent="0.15">
      <c r="A55" s="3106"/>
      <c r="B55" s="1017" t="s">
        <v>284</v>
      </c>
      <c r="C55" s="1019">
        <f t="shared" si="22"/>
        <v>0</v>
      </c>
      <c r="D55" s="1843">
        <v>0</v>
      </c>
      <c r="E55" s="1843">
        <v>0</v>
      </c>
      <c r="F55" s="1843">
        <v>0</v>
      </c>
      <c r="G55" s="1843">
        <v>0</v>
      </c>
      <c r="H55" s="1843">
        <v>0</v>
      </c>
      <c r="I55" s="1843">
        <v>0</v>
      </c>
      <c r="J55" s="1843">
        <v>0</v>
      </c>
      <c r="K55" s="1843">
        <v>0</v>
      </c>
      <c r="L55" s="1843">
        <v>0</v>
      </c>
      <c r="M55" s="1843">
        <v>0</v>
      </c>
      <c r="N55" s="1843">
        <v>0</v>
      </c>
      <c r="O55" s="1843">
        <v>0</v>
      </c>
      <c r="P55" s="1843">
        <v>0</v>
      </c>
      <c r="Q55" s="1843">
        <v>0</v>
      </c>
      <c r="R55" s="1843">
        <v>0</v>
      </c>
      <c r="S55" s="1843">
        <v>0</v>
      </c>
      <c r="T55" s="1843">
        <v>0</v>
      </c>
      <c r="U55" s="1843">
        <v>0</v>
      </c>
      <c r="V55" s="1843">
        <v>0</v>
      </c>
      <c r="W55" s="1843">
        <v>0</v>
      </c>
      <c r="X55" s="1843">
        <v>0</v>
      </c>
      <c r="Y55" s="1843">
        <v>0</v>
      </c>
      <c r="Z55" s="1843">
        <v>0</v>
      </c>
      <c r="AA55" s="1843">
        <v>0</v>
      </c>
      <c r="AB55" s="1843">
        <v>0</v>
      </c>
      <c r="AC55" s="1843">
        <v>0</v>
      </c>
      <c r="AD55" s="1843">
        <v>0</v>
      </c>
      <c r="AE55" s="1843">
        <v>0</v>
      </c>
      <c r="AF55" s="1843">
        <v>0</v>
      </c>
      <c r="AG55" s="1843">
        <v>0</v>
      </c>
      <c r="AH55" s="1843">
        <v>0</v>
      </c>
      <c r="AI55" s="1843">
        <v>0</v>
      </c>
      <c r="AJ55" s="1843">
        <v>0</v>
      </c>
      <c r="AK55" s="1020">
        <f>'배수관폐쇄(총괄) (2)'!AR56+'배수관폐쇄(총괄) (2)'!AS56</f>
        <v>0</v>
      </c>
    </row>
    <row r="56" spans="1:37" s="850" customFormat="1" ht="19.5" customHeight="1" x14ac:dyDescent="0.15">
      <c r="A56" s="3106"/>
      <c r="B56" s="1015" t="s">
        <v>847</v>
      </c>
      <c r="C56" s="1019">
        <f t="shared" si="22"/>
        <v>0</v>
      </c>
      <c r="D56" s="1843">
        <v>0</v>
      </c>
      <c r="E56" s="1843">
        <v>0</v>
      </c>
      <c r="F56" s="1843">
        <v>0</v>
      </c>
      <c r="G56" s="1843">
        <v>0</v>
      </c>
      <c r="H56" s="1843">
        <v>0</v>
      </c>
      <c r="I56" s="1843">
        <v>0</v>
      </c>
      <c r="J56" s="1843">
        <v>0</v>
      </c>
      <c r="K56" s="1843">
        <v>0</v>
      </c>
      <c r="L56" s="1843">
        <v>0</v>
      </c>
      <c r="M56" s="1843">
        <v>0</v>
      </c>
      <c r="N56" s="1843">
        <v>0</v>
      </c>
      <c r="O56" s="1843">
        <v>0</v>
      </c>
      <c r="P56" s="1843">
        <v>0</v>
      </c>
      <c r="Q56" s="1843">
        <v>0</v>
      </c>
      <c r="R56" s="1843">
        <v>0</v>
      </c>
      <c r="S56" s="1843">
        <v>0</v>
      </c>
      <c r="T56" s="1843">
        <v>0</v>
      </c>
      <c r="U56" s="1843">
        <v>0</v>
      </c>
      <c r="V56" s="1843">
        <v>0</v>
      </c>
      <c r="W56" s="1843">
        <v>0</v>
      </c>
      <c r="X56" s="1843">
        <v>0</v>
      </c>
      <c r="Y56" s="1843">
        <v>0</v>
      </c>
      <c r="Z56" s="1843">
        <v>0</v>
      </c>
      <c r="AA56" s="1843">
        <v>0</v>
      </c>
      <c r="AB56" s="1843">
        <v>0</v>
      </c>
      <c r="AC56" s="1843">
        <v>0</v>
      </c>
      <c r="AD56" s="1843">
        <v>0</v>
      </c>
      <c r="AE56" s="1843">
        <v>0</v>
      </c>
      <c r="AF56" s="1843">
        <v>0</v>
      </c>
      <c r="AG56" s="1843">
        <v>0</v>
      </c>
      <c r="AH56" s="1843">
        <v>0</v>
      </c>
      <c r="AI56" s="1843">
        <v>0</v>
      </c>
      <c r="AJ56" s="1843">
        <v>0</v>
      </c>
      <c r="AK56" s="1020">
        <f>'배수관폐쇄(총괄) (2)'!AR57+'배수관폐쇄(총괄) (2)'!AS57</f>
        <v>0</v>
      </c>
    </row>
    <row r="57" spans="1:37" s="850" customFormat="1" ht="19.5" customHeight="1" x14ac:dyDescent="0.15">
      <c r="A57" s="3106"/>
      <c r="B57" s="1018" t="s">
        <v>1084</v>
      </c>
      <c r="C57" s="1019">
        <f t="shared" si="22"/>
        <v>0</v>
      </c>
      <c r="D57" s="1843">
        <v>0</v>
      </c>
      <c r="E57" s="1843">
        <v>0</v>
      </c>
      <c r="F57" s="1843">
        <v>0</v>
      </c>
      <c r="G57" s="1843">
        <v>0</v>
      </c>
      <c r="H57" s="1843">
        <v>0</v>
      </c>
      <c r="I57" s="1843">
        <v>0</v>
      </c>
      <c r="J57" s="1843">
        <v>0</v>
      </c>
      <c r="K57" s="1843">
        <v>0</v>
      </c>
      <c r="L57" s="1843">
        <v>0</v>
      </c>
      <c r="M57" s="1843">
        <v>0</v>
      </c>
      <c r="N57" s="1843">
        <v>0</v>
      </c>
      <c r="O57" s="1843">
        <v>0</v>
      </c>
      <c r="P57" s="1843">
        <v>0</v>
      </c>
      <c r="Q57" s="1843">
        <v>0</v>
      </c>
      <c r="R57" s="1843">
        <v>0</v>
      </c>
      <c r="S57" s="1843">
        <v>0</v>
      </c>
      <c r="T57" s="1843">
        <v>0</v>
      </c>
      <c r="U57" s="1843">
        <v>0</v>
      </c>
      <c r="V57" s="1843">
        <v>0</v>
      </c>
      <c r="W57" s="1843">
        <v>0</v>
      </c>
      <c r="X57" s="1843">
        <v>0</v>
      </c>
      <c r="Y57" s="1843">
        <v>0</v>
      </c>
      <c r="Z57" s="1843">
        <v>0</v>
      </c>
      <c r="AA57" s="1843">
        <v>0</v>
      </c>
      <c r="AB57" s="1843">
        <v>0</v>
      </c>
      <c r="AC57" s="1843">
        <v>0</v>
      </c>
      <c r="AD57" s="1843">
        <v>0</v>
      </c>
      <c r="AE57" s="1843">
        <v>0</v>
      </c>
      <c r="AF57" s="1843">
        <v>0</v>
      </c>
      <c r="AG57" s="1843">
        <v>0</v>
      </c>
      <c r="AH57" s="1843">
        <v>0</v>
      </c>
      <c r="AI57" s="1843">
        <v>0</v>
      </c>
      <c r="AJ57" s="1843">
        <v>0</v>
      </c>
      <c r="AK57" s="1020">
        <f>'배수관폐쇄(총괄) (2)'!AR58+'배수관폐쇄(총괄) (2)'!AS58</f>
        <v>0</v>
      </c>
    </row>
    <row r="58" spans="1:37" s="850" customFormat="1" ht="19.5" customHeight="1" x14ac:dyDescent="0.15">
      <c r="A58" s="3106">
        <v>300</v>
      </c>
      <c r="B58" s="854" t="s">
        <v>46</v>
      </c>
      <c r="C58" s="613">
        <f>SUM(D58:AK58)</f>
        <v>27073.559999999998</v>
      </c>
      <c r="D58" s="613">
        <f>SUM(D59:D66)</f>
        <v>2334.88</v>
      </c>
      <c r="E58" s="613">
        <f t="shared" ref="E58:AJ58" si="23">SUM(E59:E66)</f>
        <v>72.69</v>
      </c>
      <c r="F58" s="613">
        <f t="shared" si="23"/>
        <v>1112.1500000000001</v>
      </c>
      <c r="G58" s="613">
        <f t="shared" si="23"/>
        <v>75.66</v>
      </c>
      <c r="H58" s="613">
        <f t="shared" si="23"/>
        <v>0</v>
      </c>
      <c r="I58" s="613">
        <f t="shared" si="23"/>
        <v>1329.48</v>
      </c>
      <c r="J58" s="613">
        <f t="shared" si="23"/>
        <v>5.68</v>
      </c>
      <c r="K58" s="613">
        <f t="shared" si="23"/>
        <v>1483.9</v>
      </c>
      <c r="L58" s="613">
        <f t="shared" si="23"/>
        <v>1297.78</v>
      </c>
      <c r="M58" s="613">
        <f t="shared" si="23"/>
        <v>1370.53</v>
      </c>
      <c r="N58" s="613">
        <f t="shared" si="23"/>
        <v>785.54</v>
      </c>
      <c r="O58" s="613">
        <f t="shared" si="23"/>
        <v>1358.5</v>
      </c>
      <c r="P58" s="613">
        <f t="shared" si="23"/>
        <v>2871.5</v>
      </c>
      <c r="Q58" s="613">
        <f t="shared" si="23"/>
        <v>1067.79</v>
      </c>
      <c r="R58" s="613">
        <f t="shared" si="23"/>
        <v>1097.53</v>
      </c>
      <c r="S58" s="613">
        <f t="shared" si="23"/>
        <v>252.27</v>
      </c>
      <c r="T58" s="613">
        <f t="shared" si="23"/>
        <v>0</v>
      </c>
      <c r="U58" s="613">
        <f t="shared" si="23"/>
        <v>273.26</v>
      </c>
      <c r="V58" s="613">
        <f t="shared" si="23"/>
        <v>0.79</v>
      </c>
      <c r="W58" s="613">
        <f t="shared" si="23"/>
        <v>301.7</v>
      </c>
      <c r="X58" s="613">
        <f t="shared" si="23"/>
        <v>0</v>
      </c>
      <c r="Y58" s="613">
        <f t="shared" si="23"/>
        <v>276.11</v>
      </c>
      <c r="Z58" s="613">
        <f t="shared" si="23"/>
        <v>0</v>
      </c>
      <c r="AA58" s="613">
        <f t="shared" si="23"/>
        <v>2535.7800000000002</v>
      </c>
      <c r="AB58" s="613">
        <f t="shared" si="23"/>
        <v>1452.97</v>
      </c>
      <c r="AC58" s="613">
        <f t="shared" si="23"/>
        <v>2718.85</v>
      </c>
      <c r="AD58" s="613">
        <f t="shared" si="23"/>
        <v>222.52</v>
      </c>
      <c r="AE58" s="613">
        <f t="shared" si="23"/>
        <v>6.85</v>
      </c>
      <c r="AF58" s="613">
        <f t="shared" si="23"/>
        <v>69.680000000000007</v>
      </c>
      <c r="AG58" s="613">
        <f t="shared" si="23"/>
        <v>1469.61</v>
      </c>
      <c r="AH58" s="613">
        <f t="shared" si="23"/>
        <v>477.3</v>
      </c>
      <c r="AI58" s="613">
        <f t="shared" si="23"/>
        <v>316.93</v>
      </c>
      <c r="AJ58" s="613">
        <f t="shared" si="23"/>
        <v>283.87</v>
      </c>
      <c r="AK58" s="613">
        <f>SUM(AK59:AK66)</f>
        <v>151.46</v>
      </c>
    </row>
    <row r="59" spans="1:37" s="850" customFormat="1" ht="19.5" customHeight="1" x14ac:dyDescent="0.15">
      <c r="A59" s="3106"/>
      <c r="B59" s="1015" t="s">
        <v>793</v>
      </c>
      <c r="C59" s="1019">
        <f>SUM(D59:AK59)</f>
        <v>1785.1499999999999</v>
      </c>
      <c r="D59" s="1843">
        <v>1785.1499999999999</v>
      </c>
      <c r="E59" s="1843">
        <v>0</v>
      </c>
      <c r="F59" s="1843">
        <v>0</v>
      </c>
      <c r="G59" s="1843">
        <v>0</v>
      </c>
      <c r="H59" s="1843">
        <v>0</v>
      </c>
      <c r="I59" s="1843">
        <v>0</v>
      </c>
      <c r="J59" s="1843">
        <v>0</v>
      </c>
      <c r="K59" s="1843">
        <v>0</v>
      </c>
      <c r="L59" s="1843">
        <v>0</v>
      </c>
      <c r="M59" s="1843">
        <v>0</v>
      </c>
      <c r="N59" s="1843">
        <v>0</v>
      </c>
      <c r="O59" s="1843">
        <v>0</v>
      </c>
      <c r="P59" s="1843">
        <v>0</v>
      </c>
      <c r="Q59" s="1843">
        <v>0</v>
      </c>
      <c r="R59" s="1843">
        <v>0</v>
      </c>
      <c r="S59" s="1843">
        <v>0</v>
      </c>
      <c r="T59" s="1843">
        <v>0</v>
      </c>
      <c r="U59" s="1843">
        <v>0</v>
      </c>
      <c r="V59" s="1843">
        <v>0</v>
      </c>
      <c r="W59" s="1843">
        <v>0</v>
      </c>
      <c r="X59" s="1843">
        <v>0</v>
      </c>
      <c r="Y59" s="1843">
        <v>0</v>
      </c>
      <c r="Z59" s="1843">
        <v>0</v>
      </c>
      <c r="AA59" s="1843">
        <v>0</v>
      </c>
      <c r="AB59" s="1843">
        <v>0</v>
      </c>
      <c r="AC59" s="1843">
        <v>0</v>
      </c>
      <c r="AD59" s="1843">
        <v>0</v>
      </c>
      <c r="AE59" s="1843">
        <v>0</v>
      </c>
      <c r="AF59" s="1843">
        <v>0</v>
      </c>
      <c r="AG59" s="1843">
        <v>0</v>
      </c>
      <c r="AH59" s="1843">
        <v>0</v>
      </c>
      <c r="AI59" s="1843">
        <v>0</v>
      </c>
      <c r="AJ59" s="1843">
        <v>0</v>
      </c>
      <c r="AK59" s="1020">
        <f>'배수관폐쇄(총괄) (2)'!AR60+'배수관폐쇄(총괄) (2)'!AS60</f>
        <v>0</v>
      </c>
    </row>
    <row r="60" spans="1:37" s="850" customFormat="1" ht="19.5" customHeight="1" x14ac:dyDescent="0.15">
      <c r="A60" s="3106"/>
      <c r="B60" s="1015" t="s">
        <v>792</v>
      </c>
      <c r="C60" s="1019">
        <f t="shared" ref="C60:C66" si="24">SUM(D60:AK60)</f>
        <v>1914.9100000000003</v>
      </c>
      <c r="D60" s="1843">
        <v>549.73</v>
      </c>
      <c r="E60" s="1843">
        <v>72.69</v>
      </c>
      <c r="F60" s="1843">
        <v>1112.1500000000001</v>
      </c>
      <c r="G60" s="1843">
        <v>75.66</v>
      </c>
      <c r="H60" s="1843">
        <v>0</v>
      </c>
      <c r="I60" s="1843">
        <v>0</v>
      </c>
      <c r="J60" s="1843">
        <v>0</v>
      </c>
      <c r="K60" s="1843">
        <v>0</v>
      </c>
      <c r="L60" s="1843">
        <v>0</v>
      </c>
      <c r="M60" s="1843">
        <v>0</v>
      </c>
      <c r="N60" s="1843">
        <v>0</v>
      </c>
      <c r="O60" s="1843">
        <v>0</v>
      </c>
      <c r="P60" s="1843">
        <v>0</v>
      </c>
      <c r="Q60" s="1843">
        <v>0</v>
      </c>
      <c r="R60" s="1843">
        <v>0</v>
      </c>
      <c r="S60" s="1843">
        <v>104.68</v>
      </c>
      <c r="T60" s="1843">
        <v>0</v>
      </c>
      <c r="U60" s="1843">
        <v>0</v>
      </c>
      <c r="V60" s="1843">
        <v>0</v>
      </c>
      <c r="W60" s="1843">
        <v>0</v>
      </c>
      <c r="X60" s="1843">
        <v>0</v>
      </c>
      <c r="Y60" s="1843">
        <v>0</v>
      </c>
      <c r="Z60" s="1843">
        <v>0</v>
      </c>
      <c r="AA60" s="1843">
        <v>0</v>
      </c>
      <c r="AB60" s="1843">
        <v>0</v>
      </c>
      <c r="AC60" s="1843">
        <v>0</v>
      </c>
      <c r="AD60" s="1843">
        <v>0</v>
      </c>
      <c r="AE60" s="1843">
        <v>0</v>
      </c>
      <c r="AF60" s="1843">
        <v>0</v>
      </c>
      <c r="AG60" s="1843">
        <v>0</v>
      </c>
      <c r="AH60" s="1843">
        <v>0</v>
      </c>
      <c r="AI60" s="1843">
        <v>0</v>
      </c>
      <c r="AJ60" s="1843">
        <v>0</v>
      </c>
      <c r="AK60" s="1020">
        <f>'배수관폐쇄(총괄) (2)'!AR61+'배수관폐쇄(총괄) (2)'!AS61</f>
        <v>0</v>
      </c>
    </row>
    <row r="61" spans="1:37" s="850" customFormat="1" ht="19.5" customHeight="1" x14ac:dyDescent="0.15">
      <c r="A61" s="3106"/>
      <c r="B61" s="1015" t="s">
        <v>974</v>
      </c>
      <c r="C61" s="1019">
        <f t="shared" si="24"/>
        <v>23299.64</v>
      </c>
      <c r="D61" s="1843">
        <v>0</v>
      </c>
      <c r="E61" s="1843">
        <v>0</v>
      </c>
      <c r="F61" s="1843">
        <v>0</v>
      </c>
      <c r="G61" s="1843">
        <v>0</v>
      </c>
      <c r="H61" s="1843">
        <v>0</v>
      </c>
      <c r="I61" s="1843">
        <f>1334.48-5</f>
        <v>1329.48</v>
      </c>
      <c r="J61" s="1843">
        <v>5.68</v>
      </c>
      <c r="K61" s="1843">
        <v>1483.9</v>
      </c>
      <c r="L61" s="1843">
        <v>1276.44</v>
      </c>
      <c r="M61" s="1843">
        <v>1370.53</v>
      </c>
      <c r="N61" s="1843">
        <v>785.54</v>
      </c>
      <c r="O61" s="1843">
        <v>1358.5</v>
      </c>
      <c r="P61" s="1843">
        <v>2871.5</v>
      </c>
      <c r="Q61" s="1843">
        <v>1067.79</v>
      </c>
      <c r="R61" s="1843">
        <v>1097.53</v>
      </c>
      <c r="S61" s="1843">
        <v>147.59</v>
      </c>
      <c r="T61" s="1843">
        <v>0</v>
      </c>
      <c r="U61" s="1843">
        <v>273.26</v>
      </c>
      <c r="V61" s="1843">
        <v>0.79</v>
      </c>
      <c r="W61" s="1843">
        <v>301.7</v>
      </c>
      <c r="X61" s="1843">
        <v>0</v>
      </c>
      <c r="Y61" s="1843">
        <v>223.59</v>
      </c>
      <c r="Z61" s="1843">
        <v>0</v>
      </c>
      <c r="AA61" s="1843">
        <v>2535.7800000000002</v>
      </c>
      <c r="AB61" s="1843">
        <v>1452.97</v>
      </c>
      <c r="AC61" s="1843">
        <v>2718.85</v>
      </c>
      <c r="AD61" s="1843">
        <v>222.52</v>
      </c>
      <c r="AE61" s="1843">
        <v>6.85</v>
      </c>
      <c r="AF61" s="1843">
        <v>69.680000000000007</v>
      </c>
      <c r="AG61" s="1843">
        <v>1469.61</v>
      </c>
      <c r="AH61" s="1843">
        <v>477.3</v>
      </c>
      <c r="AI61" s="1843">
        <v>316.93</v>
      </c>
      <c r="AJ61" s="1843">
        <v>283.87</v>
      </c>
      <c r="AK61" s="1020">
        <f>'배수관폐쇄(총괄) (2)'!AR62+'배수관폐쇄(총괄) (2)'!AS62</f>
        <v>151.46</v>
      </c>
    </row>
    <row r="62" spans="1:37" s="850" customFormat="1" ht="19.5" customHeight="1" x14ac:dyDescent="0.15">
      <c r="A62" s="3106"/>
      <c r="B62" s="1015" t="s">
        <v>345</v>
      </c>
      <c r="C62" s="1019">
        <f t="shared" si="24"/>
        <v>0</v>
      </c>
      <c r="D62" s="1843">
        <v>0</v>
      </c>
      <c r="E62" s="1843">
        <v>0</v>
      </c>
      <c r="F62" s="1843">
        <v>0</v>
      </c>
      <c r="G62" s="1843">
        <v>0</v>
      </c>
      <c r="H62" s="1843">
        <v>0</v>
      </c>
      <c r="I62" s="1843">
        <v>0</v>
      </c>
      <c r="J62" s="1843">
        <v>0</v>
      </c>
      <c r="K62" s="1843">
        <v>0</v>
      </c>
      <c r="L62" s="1843">
        <v>0</v>
      </c>
      <c r="M62" s="1843">
        <v>0</v>
      </c>
      <c r="N62" s="1843">
        <v>0</v>
      </c>
      <c r="O62" s="1843">
        <v>0</v>
      </c>
      <c r="P62" s="1843">
        <v>0</v>
      </c>
      <c r="Q62" s="1843">
        <v>0</v>
      </c>
      <c r="R62" s="1843">
        <v>0</v>
      </c>
      <c r="S62" s="1843">
        <v>0</v>
      </c>
      <c r="T62" s="1843">
        <v>0</v>
      </c>
      <c r="U62" s="1843">
        <v>0</v>
      </c>
      <c r="V62" s="1843">
        <v>0</v>
      </c>
      <c r="W62" s="1843">
        <v>0</v>
      </c>
      <c r="X62" s="1843">
        <v>0</v>
      </c>
      <c r="Y62" s="1843">
        <v>0</v>
      </c>
      <c r="Z62" s="1843">
        <v>0</v>
      </c>
      <c r="AA62" s="1843">
        <v>0</v>
      </c>
      <c r="AB62" s="1843">
        <v>0</v>
      </c>
      <c r="AC62" s="1843">
        <v>0</v>
      </c>
      <c r="AD62" s="1843">
        <v>0</v>
      </c>
      <c r="AE62" s="1843">
        <v>0</v>
      </c>
      <c r="AF62" s="1843">
        <v>0</v>
      </c>
      <c r="AG62" s="1843">
        <v>0</v>
      </c>
      <c r="AH62" s="1843">
        <v>0</v>
      </c>
      <c r="AI62" s="1843">
        <v>0</v>
      </c>
      <c r="AJ62" s="1843">
        <v>0</v>
      </c>
      <c r="AK62" s="1020">
        <f>'배수관폐쇄(총괄) (2)'!AR63+'배수관폐쇄(총괄) (2)'!AS63</f>
        <v>0</v>
      </c>
    </row>
    <row r="63" spans="1:37" s="850" customFormat="1" ht="19.5" customHeight="1" x14ac:dyDescent="0.15">
      <c r="A63" s="3106"/>
      <c r="B63" s="1017" t="s">
        <v>283</v>
      </c>
      <c r="C63" s="1019">
        <f t="shared" si="24"/>
        <v>0</v>
      </c>
      <c r="D63" s="1843">
        <v>0</v>
      </c>
      <c r="E63" s="1843">
        <v>0</v>
      </c>
      <c r="F63" s="1843">
        <v>0</v>
      </c>
      <c r="G63" s="1843">
        <v>0</v>
      </c>
      <c r="H63" s="1843">
        <v>0</v>
      </c>
      <c r="I63" s="1843">
        <v>0</v>
      </c>
      <c r="J63" s="1843">
        <v>0</v>
      </c>
      <c r="K63" s="1843">
        <v>0</v>
      </c>
      <c r="L63" s="1843">
        <v>0</v>
      </c>
      <c r="M63" s="1843">
        <v>0</v>
      </c>
      <c r="N63" s="1843">
        <v>0</v>
      </c>
      <c r="O63" s="1843">
        <v>0</v>
      </c>
      <c r="P63" s="1843">
        <v>0</v>
      </c>
      <c r="Q63" s="1843">
        <v>0</v>
      </c>
      <c r="R63" s="1843">
        <v>0</v>
      </c>
      <c r="S63" s="1843">
        <v>0</v>
      </c>
      <c r="T63" s="1843">
        <v>0</v>
      </c>
      <c r="U63" s="1843">
        <v>0</v>
      </c>
      <c r="V63" s="1843">
        <v>0</v>
      </c>
      <c r="W63" s="1843">
        <v>0</v>
      </c>
      <c r="X63" s="1843">
        <v>0</v>
      </c>
      <c r="Y63" s="1843">
        <v>0</v>
      </c>
      <c r="Z63" s="1843">
        <v>0</v>
      </c>
      <c r="AA63" s="1843">
        <v>0</v>
      </c>
      <c r="AB63" s="1843">
        <v>0</v>
      </c>
      <c r="AC63" s="1843">
        <v>0</v>
      </c>
      <c r="AD63" s="1843">
        <v>0</v>
      </c>
      <c r="AE63" s="1843">
        <v>0</v>
      </c>
      <c r="AF63" s="1843">
        <v>0</v>
      </c>
      <c r="AG63" s="1843">
        <v>0</v>
      </c>
      <c r="AH63" s="1843">
        <v>0</v>
      </c>
      <c r="AI63" s="1843">
        <v>0</v>
      </c>
      <c r="AJ63" s="1843">
        <v>0</v>
      </c>
      <c r="AK63" s="1020">
        <f>'배수관폐쇄(총괄) (2)'!AR64+'배수관폐쇄(총괄) (2)'!AS64</f>
        <v>0</v>
      </c>
    </row>
    <row r="64" spans="1:37" s="850" customFormat="1" ht="19.5" customHeight="1" x14ac:dyDescent="0.15">
      <c r="A64" s="3106"/>
      <c r="B64" s="1017" t="s">
        <v>284</v>
      </c>
      <c r="C64" s="1019">
        <f t="shared" si="24"/>
        <v>73.86</v>
      </c>
      <c r="D64" s="1843">
        <v>0</v>
      </c>
      <c r="E64" s="1843">
        <v>0</v>
      </c>
      <c r="F64" s="1843">
        <v>0</v>
      </c>
      <c r="G64" s="1843">
        <v>0</v>
      </c>
      <c r="H64" s="1843">
        <v>0</v>
      </c>
      <c r="I64" s="1843">
        <v>0</v>
      </c>
      <c r="J64" s="1843">
        <v>0</v>
      </c>
      <c r="K64" s="1843">
        <v>0</v>
      </c>
      <c r="L64" s="1843">
        <v>21.34</v>
      </c>
      <c r="M64" s="1843">
        <v>0</v>
      </c>
      <c r="N64" s="1843">
        <v>0</v>
      </c>
      <c r="O64" s="1843">
        <v>0</v>
      </c>
      <c r="P64" s="1843">
        <v>0</v>
      </c>
      <c r="Q64" s="1843">
        <v>0</v>
      </c>
      <c r="R64" s="1843">
        <v>0</v>
      </c>
      <c r="S64" s="1843">
        <v>0</v>
      </c>
      <c r="T64" s="1843">
        <v>0</v>
      </c>
      <c r="U64" s="1843">
        <v>0</v>
      </c>
      <c r="V64" s="1843">
        <v>0</v>
      </c>
      <c r="W64" s="1843">
        <v>0</v>
      </c>
      <c r="X64" s="1843">
        <v>0</v>
      </c>
      <c r="Y64" s="1843">
        <v>52.52</v>
      </c>
      <c r="Z64" s="1843">
        <v>0</v>
      </c>
      <c r="AA64" s="1843">
        <v>0</v>
      </c>
      <c r="AB64" s="1843">
        <v>0</v>
      </c>
      <c r="AC64" s="1843">
        <v>0</v>
      </c>
      <c r="AD64" s="1843">
        <v>0</v>
      </c>
      <c r="AE64" s="1843">
        <v>0</v>
      </c>
      <c r="AF64" s="1843">
        <v>0</v>
      </c>
      <c r="AG64" s="1843">
        <v>0</v>
      </c>
      <c r="AH64" s="1843">
        <v>0</v>
      </c>
      <c r="AI64" s="1843">
        <v>0</v>
      </c>
      <c r="AJ64" s="1843">
        <v>0</v>
      </c>
      <c r="AK64" s="1020">
        <f>'배수관폐쇄(총괄) (2)'!AR65+'배수관폐쇄(총괄) (2)'!AS65</f>
        <v>0</v>
      </c>
    </row>
    <row r="65" spans="1:37" s="850" customFormat="1" ht="19.5" customHeight="1" x14ac:dyDescent="0.15">
      <c r="A65" s="3106"/>
      <c r="B65" s="1015" t="s">
        <v>847</v>
      </c>
      <c r="C65" s="1019">
        <f t="shared" si="24"/>
        <v>0</v>
      </c>
      <c r="D65" s="1843">
        <v>0</v>
      </c>
      <c r="E65" s="1843">
        <v>0</v>
      </c>
      <c r="F65" s="1843">
        <v>0</v>
      </c>
      <c r="G65" s="1843">
        <v>0</v>
      </c>
      <c r="H65" s="1843">
        <v>0</v>
      </c>
      <c r="I65" s="1843">
        <v>0</v>
      </c>
      <c r="J65" s="1843">
        <v>0</v>
      </c>
      <c r="K65" s="1843">
        <v>0</v>
      </c>
      <c r="L65" s="1843">
        <v>0</v>
      </c>
      <c r="M65" s="1843">
        <v>0</v>
      </c>
      <c r="N65" s="1843">
        <v>0</v>
      </c>
      <c r="O65" s="1843">
        <v>0</v>
      </c>
      <c r="P65" s="1843">
        <v>0</v>
      </c>
      <c r="Q65" s="1843">
        <v>0</v>
      </c>
      <c r="R65" s="1843">
        <v>0</v>
      </c>
      <c r="S65" s="1843">
        <v>0</v>
      </c>
      <c r="T65" s="1843">
        <v>0</v>
      </c>
      <c r="U65" s="1843">
        <v>0</v>
      </c>
      <c r="V65" s="1843">
        <v>0</v>
      </c>
      <c r="W65" s="1843">
        <v>0</v>
      </c>
      <c r="X65" s="1843">
        <v>0</v>
      </c>
      <c r="Y65" s="1843">
        <v>0</v>
      </c>
      <c r="Z65" s="1843">
        <v>0</v>
      </c>
      <c r="AA65" s="1843">
        <v>0</v>
      </c>
      <c r="AB65" s="1843">
        <v>0</v>
      </c>
      <c r="AC65" s="1843">
        <v>0</v>
      </c>
      <c r="AD65" s="1843">
        <v>0</v>
      </c>
      <c r="AE65" s="1843">
        <v>0</v>
      </c>
      <c r="AF65" s="1843">
        <v>0</v>
      </c>
      <c r="AG65" s="1843">
        <v>0</v>
      </c>
      <c r="AH65" s="1843">
        <v>0</v>
      </c>
      <c r="AI65" s="1843">
        <v>0</v>
      </c>
      <c r="AJ65" s="1843">
        <v>0</v>
      </c>
      <c r="AK65" s="1020">
        <f>'배수관폐쇄(총괄) (2)'!AR66+'배수관폐쇄(총괄) (2)'!AS66</f>
        <v>0</v>
      </c>
    </row>
    <row r="66" spans="1:37" s="850" customFormat="1" ht="19.5" customHeight="1" x14ac:dyDescent="0.15">
      <c r="A66" s="3106"/>
      <c r="B66" s="1018" t="s">
        <v>1084</v>
      </c>
      <c r="C66" s="1019">
        <f t="shared" si="24"/>
        <v>0</v>
      </c>
      <c r="D66" s="1843">
        <v>0</v>
      </c>
      <c r="E66" s="1843">
        <v>0</v>
      </c>
      <c r="F66" s="1843">
        <v>0</v>
      </c>
      <c r="G66" s="1843">
        <v>0</v>
      </c>
      <c r="H66" s="1843">
        <v>0</v>
      </c>
      <c r="I66" s="1843">
        <v>0</v>
      </c>
      <c r="J66" s="1843">
        <v>0</v>
      </c>
      <c r="K66" s="1843">
        <v>0</v>
      </c>
      <c r="L66" s="1843">
        <v>0</v>
      </c>
      <c r="M66" s="1843">
        <v>0</v>
      </c>
      <c r="N66" s="1843">
        <v>0</v>
      </c>
      <c r="O66" s="1843">
        <v>0</v>
      </c>
      <c r="P66" s="1843">
        <v>0</v>
      </c>
      <c r="Q66" s="1843">
        <v>0</v>
      </c>
      <c r="R66" s="1843">
        <v>0</v>
      </c>
      <c r="S66" s="1843">
        <v>0</v>
      </c>
      <c r="T66" s="1843">
        <v>0</v>
      </c>
      <c r="U66" s="1843">
        <v>0</v>
      </c>
      <c r="V66" s="1843">
        <v>0</v>
      </c>
      <c r="W66" s="1843">
        <v>0</v>
      </c>
      <c r="X66" s="1843">
        <v>0</v>
      </c>
      <c r="Y66" s="1843">
        <v>0</v>
      </c>
      <c r="Z66" s="1843">
        <v>0</v>
      </c>
      <c r="AA66" s="1843">
        <v>0</v>
      </c>
      <c r="AB66" s="1843">
        <v>0</v>
      </c>
      <c r="AC66" s="1843">
        <v>0</v>
      </c>
      <c r="AD66" s="1843">
        <v>0</v>
      </c>
      <c r="AE66" s="1843">
        <v>0</v>
      </c>
      <c r="AF66" s="1843">
        <v>0</v>
      </c>
      <c r="AG66" s="1843">
        <v>0</v>
      </c>
      <c r="AH66" s="1843">
        <v>0</v>
      </c>
      <c r="AI66" s="1843">
        <v>0</v>
      </c>
      <c r="AJ66" s="1843">
        <v>0</v>
      </c>
      <c r="AK66" s="1020">
        <f>'배수관폐쇄(총괄) (2)'!AR67+'배수관폐쇄(총괄) (2)'!AS67</f>
        <v>0</v>
      </c>
    </row>
    <row r="67" spans="1:37" s="850" customFormat="1" ht="19.5" customHeight="1" x14ac:dyDescent="0.15">
      <c r="A67" s="3106">
        <v>350</v>
      </c>
      <c r="B67" s="854" t="s">
        <v>46</v>
      </c>
      <c r="C67" s="613">
        <f>SUM(D67:AK67)</f>
        <v>5022.3100000000004</v>
      </c>
      <c r="D67" s="613">
        <f>SUM(D68:D75)</f>
        <v>8.1</v>
      </c>
      <c r="E67" s="613">
        <f t="shared" ref="E67:AJ67" si="25">SUM(E68:E75)</f>
        <v>1582.46</v>
      </c>
      <c r="F67" s="613">
        <f t="shared" si="25"/>
        <v>657.52</v>
      </c>
      <c r="G67" s="613">
        <f t="shared" si="25"/>
        <v>0</v>
      </c>
      <c r="H67" s="613">
        <f t="shared" si="25"/>
        <v>0</v>
      </c>
      <c r="I67" s="613">
        <f t="shared" si="25"/>
        <v>0</v>
      </c>
      <c r="J67" s="613">
        <f t="shared" si="25"/>
        <v>174.28</v>
      </c>
      <c r="K67" s="613">
        <f t="shared" si="25"/>
        <v>0</v>
      </c>
      <c r="L67" s="613">
        <f t="shared" si="25"/>
        <v>968.85</v>
      </c>
      <c r="M67" s="613">
        <f t="shared" si="25"/>
        <v>0</v>
      </c>
      <c r="N67" s="613">
        <f t="shared" si="25"/>
        <v>43.05</v>
      </c>
      <c r="O67" s="613">
        <f t="shared" si="25"/>
        <v>96.81</v>
      </c>
      <c r="P67" s="613">
        <f t="shared" si="25"/>
        <v>1431.9</v>
      </c>
      <c r="Q67" s="613">
        <f t="shared" si="25"/>
        <v>0</v>
      </c>
      <c r="R67" s="613">
        <f t="shared" si="25"/>
        <v>0</v>
      </c>
      <c r="S67" s="613">
        <f t="shared" si="25"/>
        <v>0</v>
      </c>
      <c r="T67" s="613">
        <f t="shared" si="25"/>
        <v>0</v>
      </c>
      <c r="U67" s="613">
        <f t="shared" si="25"/>
        <v>0</v>
      </c>
      <c r="V67" s="613">
        <f t="shared" si="25"/>
        <v>0</v>
      </c>
      <c r="W67" s="613">
        <f t="shared" si="25"/>
        <v>49.84</v>
      </c>
      <c r="X67" s="613">
        <f t="shared" si="25"/>
        <v>0</v>
      </c>
      <c r="Y67" s="613">
        <f t="shared" si="25"/>
        <v>0</v>
      </c>
      <c r="Z67" s="613">
        <f t="shared" si="25"/>
        <v>0</v>
      </c>
      <c r="AA67" s="613">
        <f t="shared" si="25"/>
        <v>0</v>
      </c>
      <c r="AB67" s="613">
        <f t="shared" si="25"/>
        <v>0</v>
      </c>
      <c r="AC67" s="613">
        <f t="shared" si="25"/>
        <v>6.32</v>
      </c>
      <c r="AD67" s="613">
        <f t="shared" si="25"/>
        <v>0</v>
      </c>
      <c r="AE67" s="613">
        <f t="shared" si="25"/>
        <v>0.51</v>
      </c>
      <c r="AF67" s="613">
        <f t="shared" si="25"/>
        <v>0</v>
      </c>
      <c r="AG67" s="613">
        <f t="shared" si="25"/>
        <v>1.07</v>
      </c>
      <c r="AH67" s="613">
        <f t="shared" si="25"/>
        <v>0</v>
      </c>
      <c r="AI67" s="613">
        <f t="shared" si="25"/>
        <v>0</v>
      </c>
      <c r="AJ67" s="613">
        <f t="shared" si="25"/>
        <v>1.6</v>
      </c>
      <c r="AK67" s="613">
        <f>SUM(AK68:AK75)</f>
        <v>0</v>
      </c>
    </row>
    <row r="68" spans="1:37" s="850" customFormat="1" ht="19.5" customHeight="1" x14ac:dyDescent="0.15">
      <c r="A68" s="3106"/>
      <c r="B68" s="1015" t="s">
        <v>793</v>
      </c>
      <c r="C68" s="1019">
        <f>SUM(D68:AK68)</f>
        <v>8.1</v>
      </c>
      <c r="D68" s="1843">
        <v>8.1</v>
      </c>
      <c r="E68" s="1843"/>
      <c r="F68" s="1843"/>
      <c r="G68" s="1843"/>
      <c r="H68" s="1843"/>
      <c r="I68" s="1843"/>
      <c r="J68" s="1843"/>
      <c r="K68" s="1843"/>
      <c r="L68" s="1843"/>
      <c r="M68" s="1843"/>
      <c r="N68" s="1843"/>
      <c r="O68" s="1843"/>
      <c r="P68" s="1843"/>
      <c r="Q68" s="1843"/>
      <c r="R68" s="1843"/>
      <c r="S68" s="1843"/>
      <c r="T68" s="1843"/>
      <c r="U68" s="1843"/>
      <c r="V68" s="1843"/>
      <c r="W68" s="1843"/>
      <c r="X68" s="1843"/>
      <c r="Y68" s="1843"/>
      <c r="Z68" s="1843"/>
      <c r="AA68" s="1843"/>
      <c r="AB68" s="1843"/>
      <c r="AC68" s="1843"/>
      <c r="AD68" s="1843"/>
      <c r="AE68" s="1843"/>
      <c r="AF68" s="1843"/>
      <c r="AG68" s="1843"/>
      <c r="AH68" s="1843"/>
      <c r="AI68" s="1843"/>
      <c r="AJ68" s="1843"/>
      <c r="AK68" s="1020">
        <f>'배수관폐쇄(총괄) (2)'!AR69+'배수관폐쇄(총괄) (2)'!AS69</f>
        <v>0</v>
      </c>
    </row>
    <row r="69" spans="1:37" s="850" customFormat="1" ht="19.5" customHeight="1" x14ac:dyDescent="0.15">
      <c r="A69" s="3106"/>
      <c r="B69" s="1015" t="s">
        <v>792</v>
      </c>
      <c r="C69" s="1019">
        <f t="shared" ref="C69:C75" si="26">SUM(D69:AK69)</f>
        <v>2239.98</v>
      </c>
      <c r="D69" s="1843"/>
      <c r="E69" s="1843">
        <f>1633.46-51</f>
        <v>1582.46</v>
      </c>
      <c r="F69" s="1843">
        <v>657.52</v>
      </c>
      <c r="G69" s="1843"/>
      <c r="H69" s="1843"/>
      <c r="I69" s="1843"/>
      <c r="J69" s="1843"/>
      <c r="K69" s="1843"/>
      <c r="L69" s="1843"/>
      <c r="M69" s="1843"/>
      <c r="N69" s="1843"/>
      <c r="O69" s="1843"/>
      <c r="P69" s="1843"/>
      <c r="Q69" s="1843"/>
      <c r="R69" s="1843"/>
      <c r="S69" s="1843"/>
      <c r="T69" s="1843"/>
      <c r="U69" s="1843"/>
      <c r="V69" s="1843"/>
      <c r="W69" s="1843"/>
      <c r="X69" s="1843"/>
      <c r="Y69" s="1843"/>
      <c r="Z69" s="1843"/>
      <c r="AA69" s="1843"/>
      <c r="AB69" s="1843"/>
      <c r="AC69" s="1843"/>
      <c r="AD69" s="1843"/>
      <c r="AE69" s="1843"/>
      <c r="AF69" s="1843"/>
      <c r="AG69" s="1843"/>
      <c r="AH69" s="1843"/>
      <c r="AI69" s="1843"/>
      <c r="AJ69" s="1843"/>
      <c r="AK69" s="1020">
        <f>'배수관폐쇄(총괄) (2)'!AR70+'배수관폐쇄(총괄) (2)'!AS70</f>
        <v>0</v>
      </c>
    </row>
    <row r="70" spans="1:37" s="850" customFormat="1" ht="19.5" customHeight="1" x14ac:dyDescent="0.15">
      <c r="A70" s="3106"/>
      <c r="B70" s="1015" t="s">
        <v>974</v>
      </c>
      <c r="C70" s="1019">
        <f t="shared" si="26"/>
        <v>2774.2300000000009</v>
      </c>
      <c r="D70" s="1843"/>
      <c r="E70" s="1843"/>
      <c r="F70" s="1843"/>
      <c r="G70" s="1843"/>
      <c r="H70" s="1843"/>
      <c r="I70" s="1843"/>
      <c r="J70" s="1843">
        <v>174.28</v>
      </c>
      <c r="K70" s="1843"/>
      <c r="L70" s="1843">
        <v>968.85</v>
      </c>
      <c r="M70" s="1843"/>
      <c r="N70" s="1843">
        <v>43.05</v>
      </c>
      <c r="O70" s="1843">
        <v>96.81</v>
      </c>
      <c r="P70" s="1843">
        <v>1431.9</v>
      </c>
      <c r="Q70" s="1843"/>
      <c r="R70" s="1843"/>
      <c r="S70" s="1843"/>
      <c r="T70" s="1843"/>
      <c r="U70" s="1843"/>
      <c r="V70" s="1843"/>
      <c r="W70" s="1843">
        <v>49.84</v>
      </c>
      <c r="X70" s="1843"/>
      <c r="Y70" s="1843"/>
      <c r="Z70" s="1843"/>
      <c r="AA70" s="1843"/>
      <c r="AB70" s="1843"/>
      <c r="AC70" s="1843">
        <v>6.32</v>
      </c>
      <c r="AD70" s="1843"/>
      <c r="AE70" s="1843">
        <v>0.51</v>
      </c>
      <c r="AF70" s="1843"/>
      <c r="AG70" s="1843">
        <v>1.07</v>
      </c>
      <c r="AH70" s="1843"/>
      <c r="AI70" s="1843"/>
      <c r="AJ70" s="1843">
        <v>1.6</v>
      </c>
      <c r="AK70" s="1020">
        <f>'배수관폐쇄(총괄) (2)'!AR71+'배수관폐쇄(총괄) (2)'!AS71</f>
        <v>0</v>
      </c>
    </row>
    <row r="71" spans="1:37" s="850" customFormat="1" ht="19.5" customHeight="1" x14ac:dyDescent="0.15">
      <c r="A71" s="3106"/>
      <c r="B71" s="1015" t="s">
        <v>345</v>
      </c>
      <c r="C71" s="1019">
        <f t="shared" si="26"/>
        <v>0</v>
      </c>
      <c r="D71" s="1843"/>
      <c r="E71" s="1843"/>
      <c r="F71" s="1843"/>
      <c r="G71" s="1843"/>
      <c r="H71" s="1843"/>
      <c r="I71" s="1843"/>
      <c r="J71" s="1843"/>
      <c r="K71" s="1843"/>
      <c r="L71" s="1843"/>
      <c r="M71" s="1843"/>
      <c r="N71" s="1843"/>
      <c r="O71" s="1843"/>
      <c r="P71" s="1843"/>
      <c r="Q71" s="1843"/>
      <c r="R71" s="1843"/>
      <c r="S71" s="1843"/>
      <c r="T71" s="1843"/>
      <c r="U71" s="1843"/>
      <c r="V71" s="1843"/>
      <c r="W71" s="1843"/>
      <c r="X71" s="1843"/>
      <c r="Y71" s="1843"/>
      <c r="Z71" s="1843"/>
      <c r="AA71" s="1843"/>
      <c r="AB71" s="1843"/>
      <c r="AC71" s="1843"/>
      <c r="AD71" s="1843"/>
      <c r="AE71" s="1843"/>
      <c r="AF71" s="1843"/>
      <c r="AG71" s="1843"/>
      <c r="AH71" s="1843"/>
      <c r="AI71" s="1843"/>
      <c r="AJ71" s="1843"/>
      <c r="AK71" s="1020">
        <f>'배수관폐쇄(총괄) (2)'!AR72+'배수관폐쇄(총괄) (2)'!AS72</f>
        <v>0</v>
      </c>
    </row>
    <row r="72" spans="1:37" s="850" customFormat="1" ht="19.5" customHeight="1" x14ac:dyDescent="0.15">
      <c r="A72" s="3106"/>
      <c r="B72" s="1017" t="s">
        <v>283</v>
      </c>
      <c r="C72" s="1019">
        <f t="shared" si="26"/>
        <v>0</v>
      </c>
      <c r="D72" s="1843"/>
      <c r="E72" s="1843"/>
      <c r="F72" s="1843"/>
      <c r="G72" s="1843"/>
      <c r="H72" s="1843"/>
      <c r="I72" s="1843"/>
      <c r="J72" s="1843"/>
      <c r="K72" s="1843"/>
      <c r="L72" s="1843"/>
      <c r="M72" s="1843"/>
      <c r="N72" s="1843"/>
      <c r="O72" s="1843"/>
      <c r="P72" s="1843"/>
      <c r="Q72" s="1843"/>
      <c r="R72" s="1843"/>
      <c r="S72" s="1843"/>
      <c r="T72" s="1843"/>
      <c r="U72" s="1843"/>
      <c r="V72" s="1843"/>
      <c r="W72" s="1843"/>
      <c r="X72" s="1843"/>
      <c r="Y72" s="1843"/>
      <c r="Z72" s="1843"/>
      <c r="AA72" s="1843"/>
      <c r="AB72" s="1843"/>
      <c r="AC72" s="1843"/>
      <c r="AD72" s="1843"/>
      <c r="AE72" s="1843"/>
      <c r="AF72" s="1843"/>
      <c r="AG72" s="1843"/>
      <c r="AH72" s="1843"/>
      <c r="AI72" s="1843"/>
      <c r="AJ72" s="1843"/>
      <c r="AK72" s="1020">
        <f>'배수관폐쇄(총괄) (2)'!AR73+'배수관폐쇄(총괄) (2)'!AS73</f>
        <v>0</v>
      </c>
    </row>
    <row r="73" spans="1:37" s="850" customFormat="1" ht="19.5" customHeight="1" x14ac:dyDescent="0.15">
      <c r="A73" s="3106"/>
      <c r="B73" s="1017" t="s">
        <v>284</v>
      </c>
      <c r="C73" s="1019">
        <f t="shared" si="26"/>
        <v>0</v>
      </c>
      <c r="D73" s="1843"/>
      <c r="E73" s="1843"/>
      <c r="F73" s="1843"/>
      <c r="G73" s="1843"/>
      <c r="H73" s="1843"/>
      <c r="I73" s="1843"/>
      <c r="J73" s="1843"/>
      <c r="K73" s="1843"/>
      <c r="L73" s="1843"/>
      <c r="M73" s="1843"/>
      <c r="N73" s="1843"/>
      <c r="O73" s="1843"/>
      <c r="P73" s="1843"/>
      <c r="Q73" s="1843"/>
      <c r="R73" s="1843"/>
      <c r="S73" s="1843"/>
      <c r="T73" s="1843"/>
      <c r="U73" s="1843"/>
      <c r="V73" s="1843"/>
      <c r="W73" s="1843"/>
      <c r="X73" s="1843"/>
      <c r="Y73" s="1843"/>
      <c r="Z73" s="1843"/>
      <c r="AA73" s="1843"/>
      <c r="AB73" s="1843"/>
      <c r="AC73" s="1843"/>
      <c r="AD73" s="1843"/>
      <c r="AE73" s="1843"/>
      <c r="AF73" s="1843"/>
      <c r="AG73" s="1843"/>
      <c r="AH73" s="1843"/>
      <c r="AI73" s="1843"/>
      <c r="AJ73" s="1843"/>
      <c r="AK73" s="1020">
        <f>'배수관폐쇄(총괄) (2)'!AR74+'배수관폐쇄(총괄) (2)'!AS74</f>
        <v>0</v>
      </c>
    </row>
    <row r="74" spans="1:37" s="850" customFormat="1" ht="19.5" customHeight="1" x14ac:dyDescent="0.15">
      <c r="A74" s="3106"/>
      <c r="B74" s="1015" t="s">
        <v>847</v>
      </c>
      <c r="C74" s="1019">
        <f t="shared" si="26"/>
        <v>0</v>
      </c>
      <c r="D74" s="1843"/>
      <c r="E74" s="1843"/>
      <c r="F74" s="1843"/>
      <c r="G74" s="1843"/>
      <c r="H74" s="1843"/>
      <c r="I74" s="1843"/>
      <c r="J74" s="1843"/>
      <c r="K74" s="1843"/>
      <c r="L74" s="1843"/>
      <c r="M74" s="1843"/>
      <c r="N74" s="1843"/>
      <c r="O74" s="1843"/>
      <c r="P74" s="1843"/>
      <c r="Q74" s="1843"/>
      <c r="R74" s="1843"/>
      <c r="S74" s="1843"/>
      <c r="T74" s="1843"/>
      <c r="U74" s="1843"/>
      <c r="V74" s="1843"/>
      <c r="W74" s="1843"/>
      <c r="X74" s="1843"/>
      <c r="Y74" s="1843"/>
      <c r="Z74" s="1843"/>
      <c r="AA74" s="1843"/>
      <c r="AB74" s="1843"/>
      <c r="AC74" s="1843"/>
      <c r="AD74" s="1843"/>
      <c r="AE74" s="1843"/>
      <c r="AF74" s="1843"/>
      <c r="AG74" s="1843"/>
      <c r="AH74" s="1843"/>
      <c r="AI74" s="1843"/>
      <c r="AJ74" s="1843"/>
      <c r="AK74" s="1020">
        <f>'배수관폐쇄(총괄) (2)'!AR75+'배수관폐쇄(총괄) (2)'!AS75</f>
        <v>0</v>
      </c>
    </row>
    <row r="75" spans="1:37" s="850" customFormat="1" ht="19.5" customHeight="1" x14ac:dyDescent="0.15">
      <c r="A75" s="3106"/>
      <c r="B75" s="1018" t="s">
        <v>1084</v>
      </c>
      <c r="C75" s="1019">
        <f t="shared" si="26"/>
        <v>0</v>
      </c>
      <c r="D75" s="1843"/>
      <c r="E75" s="1843"/>
      <c r="F75" s="1843"/>
      <c r="G75" s="1843"/>
      <c r="H75" s="1843"/>
      <c r="I75" s="1843"/>
      <c r="J75" s="1843"/>
      <c r="K75" s="1843"/>
      <c r="L75" s="1843"/>
      <c r="M75" s="1843"/>
      <c r="N75" s="1843"/>
      <c r="O75" s="1843"/>
      <c r="P75" s="1843"/>
      <c r="Q75" s="1843"/>
      <c r="R75" s="1843"/>
      <c r="S75" s="1843"/>
      <c r="T75" s="1843"/>
      <c r="U75" s="1843"/>
      <c r="V75" s="1843"/>
      <c r="W75" s="1843"/>
      <c r="X75" s="1843"/>
      <c r="Y75" s="1843"/>
      <c r="Z75" s="1843"/>
      <c r="AA75" s="1843"/>
      <c r="AB75" s="1843"/>
      <c r="AC75" s="1843"/>
      <c r="AD75" s="1843"/>
      <c r="AE75" s="1843"/>
      <c r="AF75" s="1843"/>
      <c r="AG75" s="1843"/>
      <c r="AH75" s="1843"/>
      <c r="AI75" s="1843"/>
      <c r="AJ75" s="1843"/>
      <c r="AK75" s="1020">
        <f>'배수관폐쇄(총괄) (2)'!AR76+'배수관폐쇄(총괄) (2)'!AS76</f>
        <v>0</v>
      </c>
    </row>
    <row r="76" spans="1:37" s="850" customFormat="1" ht="19.5" customHeight="1" x14ac:dyDescent="0.15">
      <c r="A76" s="3106">
        <v>400</v>
      </c>
      <c r="B76" s="854" t="s">
        <v>46</v>
      </c>
      <c r="C76" s="613">
        <f>SUM(D76:AK76)</f>
        <v>19911.89</v>
      </c>
      <c r="D76" s="613">
        <f>SUM(D77:D84)</f>
        <v>1632.25</v>
      </c>
      <c r="E76" s="613">
        <f t="shared" ref="E76:AJ76" si="27">SUM(E77:E84)</f>
        <v>334.93</v>
      </c>
      <c r="F76" s="613">
        <f t="shared" si="27"/>
        <v>1087.51</v>
      </c>
      <c r="G76" s="613">
        <f t="shared" si="27"/>
        <v>0</v>
      </c>
      <c r="H76" s="613">
        <f t="shared" si="27"/>
        <v>0</v>
      </c>
      <c r="I76" s="613">
        <f t="shared" si="27"/>
        <v>1162.44</v>
      </c>
      <c r="J76" s="613">
        <f t="shared" si="27"/>
        <v>672.91</v>
      </c>
      <c r="K76" s="613">
        <f t="shared" si="27"/>
        <v>2563.2600000000002</v>
      </c>
      <c r="L76" s="613">
        <f t="shared" si="27"/>
        <v>1697.53</v>
      </c>
      <c r="M76" s="613">
        <f t="shared" si="27"/>
        <v>941.54</v>
      </c>
      <c r="N76" s="613">
        <f t="shared" si="27"/>
        <v>34.56</v>
      </c>
      <c r="O76" s="613">
        <f t="shared" si="27"/>
        <v>0</v>
      </c>
      <c r="P76" s="613">
        <f t="shared" si="27"/>
        <v>172.65</v>
      </c>
      <c r="Q76" s="613">
        <f t="shared" si="27"/>
        <v>1402.67</v>
      </c>
      <c r="R76" s="613">
        <f t="shared" si="27"/>
        <v>2433.98</v>
      </c>
      <c r="S76" s="613">
        <f t="shared" si="27"/>
        <v>0</v>
      </c>
      <c r="T76" s="613">
        <f t="shared" si="27"/>
        <v>954.77</v>
      </c>
      <c r="U76" s="613">
        <f t="shared" si="27"/>
        <v>0</v>
      </c>
      <c r="V76" s="613">
        <f t="shared" si="27"/>
        <v>0</v>
      </c>
      <c r="W76" s="613">
        <f t="shared" si="27"/>
        <v>127.09</v>
      </c>
      <c r="X76" s="613">
        <f t="shared" si="27"/>
        <v>1254.44</v>
      </c>
      <c r="Y76" s="613">
        <f t="shared" si="27"/>
        <v>697.59</v>
      </c>
      <c r="Z76" s="613">
        <f t="shared" si="27"/>
        <v>361.61</v>
      </c>
      <c r="AA76" s="613">
        <f t="shared" si="27"/>
        <v>1325.01</v>
      </c>
      <c r="AB76" s="613">
        <f t="shared" si="27"/>
        <v>594.30999999999995</v>
      </c>
      <c r="AC76" s="613">
        <f t="shared" si="27"/>
        <v>0.23</v>
      </c>
      <c r="AD76" s="613">
        <f t="shared" si="27"/>
        <v>0</v>
      </c>
      <c r="AE76" s="613">
        <f t="shared" si="27"/>
        <v>0</v>
      </c>
      <c r="AF76" s="613">
        <f t="shared" si="27"/>
        <v>0.64</v>
      </c>
      <c r="AG76" s="613">
        <f t="shared" si="27"/>
        <v>0</v>
      </c>
      <c r="AH76" s="613">
        <f t="shared" si="27"/>
        <v>10.65</v>
      </c>
      <c r="AI76" s="613">
        <f t="shared" si="27"/>
        <v>449.32</v>
      </c>
      <c r="AJ76" s="613">
        <f t="shared" si="27"/>
        <v>0</v>
      </c>
      <c r="AK76" s="613">
        <f>SUM(AK77:AK84)</f>
        <v>0</v>
      </c>
    </row>
    <row r="77" spans="1:37" s="850" customFormat="1" ht="19.5" customHeight="1" x14ac:dyDescent="0.15">
      <c r="A77" s="3106"/>
      <c r="B77" s="1015" t="s">
        <v>793</v>
      </c>
      <c r="C77" s="1019">
        <f>SUM(D77:AK77)</f>
        <v>2402.88</v>
      </c>
      <c r="D77" s="1843">
        <v>1435.15</v>
      </c>
      <c r="E77" s="1843">
        <v>0</v>
      </c>
      <c r="F77" s="1843">
        <v>0</v>
      </c>
      <c r="G77" s="1843">
        <v>0</v>
      </c>
      <c r="H77" s="1843">
        <v>0</v>
      </c>
      <c r="I77" s="1843">
        <v>0</v>
      </c>
      <c r="J77" s="1843">
        <v>0</v>
      </c>
      <c r="K77" s="1843">
        <v>0</v>
      </c>
      <c r="L77" s="1843">
        <v>0</v>
      </c>
      <c r="M77" s="1843">
        <v>0</v>
      </c>
      <c r="N77" s="1843">
        <v>0</v>
      </c>
      <c r="O77" s="1843">
        <v>0</v>
      </c>
      <c r="P77" s="1843">
        <v>0</v>
      </c>
      <c r="Q77" s="1843">
        <v>0</v>
      </c>
      <c r="R77" s="1843">
        <v>0</v>
      </c>
      <c r="S77" s="1843">
        <v>0</v>
      </c>
      <c r="T77" s="1843">
        <v>0</v>
      </c>
      <c r="U77" s="1843">
        <v>0</v>
      </c>
      <c r="V77" s="1843">
        <v>0</v>
      </c>
      <c r="W77" s="1843">
        <v>0</v>
      </c>
      <c r="X77" s="1843">
        <v>527.92999999999995</v>
      </c>
      <c r="Y77" s="1843">
        <v>439.8</v>
      </c>
      <c r="Z77" s="1843">
        <v>0</v>
      </c>
      <c r="AA77" s="1843">
        <v>0</v>
      </c>
      <c r="AB77" s="1843">
        <v>0</v>
      </c>
      <c r="AC77" s="1843">
        <v>0</v>
      </c>
      <c r="AD77" s="1843">
        <v>0</v>
      </c>
      <c r="AE77" s="1843">
        <v>0</v>
      </c>
      <c r="AF77" s="1843">
        <v>0</v>
      </c>
      <c r="AG77" s="1843">
        <v>0</v>
      </c>
      <c r="AH77" s="1843">
        <v>0</v>
      </c>
      <c r="AI77" s="1843">
        <v>0</v>
      </c>
      <c r="AJ77" s="1843">
        <v>0</v>
      </c>
      <c r="AK77" s="1020">
        <f>'배수관폐쇄(총괄) (2)'!AR78+'배수관폐쇄(총괄) (2)'!AS78</f>
        <v>0</v>
      </c>
    </row>
    <row r="78" spans="1:37" s="850" customFormat="1" ht="19.5" customHeight="1" x14ac:dyDescent="0.15">
      <c r="A78" s="3106"/>
      <c r="B78" s="1015" t="s">
        <v>792</v>
      </c>
      <c r="C78" s="1019">
        <f t="shared" ref="C78:C84" si="28">SUM(D78:AK78)</f>
        <v>1619.54</v>
      </c>
      <c r="D78" s="1843">
        <v>197.1</v>
      </c>
      <c r="E78" s="1843">
        <v>334.93</v>
      </c>
      <c r="F78" s="1843">
        <v>1087.51</v>
      </c>
      <c r="G78" s="1843">
        <v>0</v>
      </c>
      <c r="H78" s="1843">
        <v>0</v>
      </c>
      <c r="I78" s="1843">
        <v>0</v>
      </c>
      <c r="J78" s="1843">
        <v>0</v>
      </c>
      <c r="K78" s="1843">
        <v>0</v>
      </c>
      <c r="L78" s="1843">
        <v>0</v>
      </c>
      <c r="M78" s="1843">
        <v>0</v>
      </c>
      <c r="N78" s="1843">
        <v>0</v>
      </c>
      <c r="O78" s="1843">
        <v>0</v>
      </c>
      <c r="P78" s="1843">
        <v>0</v>
      </c>
      <c r="Q78" s="1843">
        <v>0</v>
      </c>
      <c r="R78" s="1843">
        <v>0</v>
      </c>
      <c r="S78" s="1843">
        <v>0</v>
      </c>
      <c r="T78" s="1843">
        <v>0</v>
      </c>
      <c r="U78" s="1843">
        <v>0</v>
      </c>
      <c r="V78" s="1843">
        <v>0</v>
      </c>
      <c r="W78" s="1843">
        <v>0</v>
      </c>
      <c r="X78" s="1843">
        <v>0</v>
      </c>
      <c r="Y78" s="1843">
        <v>0</v>
      </c>
      <c r="Z78" s="1843">
        <v>0</v>
      </c>
      <c r="AA78" s="1843">
        <v>0</v>
      </c>
      <c r="AB78" s="1843">
        <v>0</v>
      </c>
      <c r="AC78" s="1843">
        <v>0</v>
      </c>
      <c r="AD78" s="1843">
        <v>0</v>
      </c>
      <c r="AE78" s="1843">
        <v>0</v>
      </c>
      <c r="AF78" s="1843">
        <v>0</v>
      </c>
      <c r="AG78" s="1843">
        <v>0</v>
      </c>
      <c r="AH78" s="1843">
        <v>0</v>
      </c>
      <c r="AI78" s="1843">
        <v>0</v>
      </c>
      <c r="AJ78" s="1843">
        <v>0</v>
      </c>
      <c r="AK78" s="1020">
        <f>'배수관폐쇄(총괄) (2)'!AR79+'배수관폐쇄(총괄) (2)'!AS79</f>
        <v>0</v>
      </c>
    </row>
    <row r="79" spans="1:37" s="850" customFormat="1" ht="19.5" customHeight="1" x14ac:dyDescent="0.15">
      <c r="A79" s="3106"/>
      <c r="B79" s="1015" t="s">
        <v>974</v>
      </c>
      <c r="C79" s="1019">
        <f t="shared" si="28"/>
        <v>15263.779999999999</v>
      </c>
      <c r="D79" s="1843">
        <v>0</v>
      </c>
      <c r="E79" s="1843">
        <v>0</v>
      </c>
      <c r="F79" s="1843">
        <v>0</v>
      </c>
      <c r="G79" s="1843">
        <v>0</v>
      </c>
      <c r="H79" s="1843">
        <v>0</v>
      </c>
      <c r="I79" s="1843">
        <v>1150.77</v>
      </c>
      <c r="J79" s="1843">
        <v>672.91</v>
      </c>
      <c r="K79" s="1843">
        <v>2563.2600000000002</v>
      </c>
      <c r="L79" s="1843">
        <v>1697.53</v>
      </c>
      <c r="M79" s="1843">
        <v>941.54</v>
      </c>
      <c r="N79" s="1843">
        <v>34.56</v>
      </c>
      <c r="O79" s="1843">
        <v>0</v>
      </c>
      <c r="P79" s="1843">
        <v>172.65</v>
      </c>
      <c r="Q79" s="1843">
        <v>1402.67</v>
      </c>
      <c r="R79" s="1843">
        <v>1819.96</v>
      </c>
      <c r="S79" s="1843">
        <v>0</v>
      </c>
      <c r="T79" s="1843">
        <v>954.77</v>
      </c>
      <c r="U79" s="1843">
        <v>0</v>
      </c>
      <c r="V79" s="1843">
        <v>0</v>
      </c>
      <c r="W79" s="1843">
        <v>127.09</v>
      </c>
      <c r="X79" s="1843">
        <v>726.51</v>
      </c>
      <c r="Y79" s="1843">
        <v>257.79000000000002</v>
      </c>
      <c r="Z79" s="1843">
        <v>361.61</v>
      </c>
      <c r="AA79" s="1843">
        <v>1325.01</v>
      </c>
      <c r="AB79" s="1843">
        <v>594.30999999999995</v>
      </c>
      <c r="AC79" s="1843">
        <v>0.23</v>
      </c>
      <c r="AD79" s="1843">
        <v>0</v>
      </c>
      <c r="AE79" s="1843">
        <v>0</v>
      </c>
      <c r="AF79" s="1843">
        <v>0.64</v>
      </c>
      <c r="AG79" s="1843">
        <v>0</v>
      </c>
      <c r="AH79" s="1843">
        <v>10.65</v>
      </c>
      <c r="AI79" s="1843">
        <v>449.32</v>
      </c>
      <c r="AJ79" s="1843">
        <v>0</v>
      </c>
      <c r="AK79" s="1020">
        <f>'배수관폐쇄(총괄) (2)'!AR80+'배수관폐쇄(총괄) (2)'!AS80</f>
        <v>0</v>
      </c>
    </row>
    <row r="80" spans="1:37" s="850" customFormat="1" ht="19.5" customHeight="1" x14ac:dyDescent="0.15">
      <c r="A80" s="3106"/>
      <c r="B80" s="1015" t="s">
        <v>345</v>
      </c>
      <c r="C80" s="1019">
        <f t="shared" si="28"/>
        <v>625.68999999999994</v>
      </c>
      <c r="D80" s="1843">
        <v>0</v>
      </c>
      <c r="E80" s="1843">
        <v>0</v>
      </c>
      <c r="F80" s="1843">
        <v>0</v>
      </c>
      <c r="G80" s="1843">
        <v>0</v>
      </c>
      <c r="H80" s="1843">
        <v>0</v>
      </c>
      <c r="I80" s="1843">
        <v>11.67</v>
      </c>
      <c r="J80" s="1843">
        <v>0</v>
      </c>
      <c r="K80" s="1843">
        <v>0</v>
      </c>
      <c r="L80" s="1843">
        <v>0</v>
      </c>
      <c r="M80" s="1843">
        <v>0</v>
      </c>
      <c r="N80" s="1843">
        <v>0</v>
      </c>
      <c r="O80" s="1843">
        <v>0</v>
      </c>
      <c r="P80" s="1843">
        <v>0</v>
      </c>
      <c r="Q80" s="1843">
        <v>0</v>
      </c>
      <c r="R80" s="1843">
        <v>614.02</v>
      </c>
      <c r="S80" s="1843">
        <v>0</v>
      </c>
      <c r="T80" s="1843">
        <v>0</v>
      </c>
      <c r="U80" s="1843">
        <v>0</v>
      </c>
      <c r="V80" s="1843">
        <v>0</v>
      </c>
      <c r="W80" s="1843">
        <v>0</v>
      </c>
      <c r="X80" s="1843">
        <v>0</v>
      </c>
      <c r="Y80" s="1843">
        <v>0</v>
      </c>
      <c r="Z80" s="1843">
        <v>0</v>
      </c>
      <c r="AA80" s="1843">
        <v>0</v>
      </c>
      <c r="AB80" s="1843">
        <v>0</v>
      </c>
      <c r="AC80" s="1843">
        <v>0</v>
      </c>
      <c r="AD80" s="1843">
        <v>0</v>
      </c>
      <c r="AE80" s="1843">
        <v>0</v>
      </c>
      <c r="AF80" s="1843">
        <v>0</v>
      </c>
      <c r="AG80" s="1843">
        <v>0</v>
      </c>
      <c r="AH80" s="1843">
        <v>0</v>
      </c>
      <c r="AI80" s="1843">
        <v>0</v>
      </c>
      <c r="AJ80" s="1843">
        <v>0</v>
      </c>
      <c r="AK80" s="1020">
        <f>'배수관폐쇄(총괄) (2)'!AR81+'배수관폐쇄(총괄) (2)'!AS81</f>
        <v>0</v>
      </c>
    </row>
    <row r="81" spans="1:37" s="850" customFormat="1" ht="19.5" customHeight="1" x14ac:dyDescent="0.15">
      <c r="A81" s="3106"/>
      <c r="B81" s="1017" t="s">
        <v>283</v>
      </c>
      <c r="C81" s="1019">
        <f t="shared" si="28"/>
        <v>0</v>
      </c>
      <c r="D81" s="1843">
        <v>0</v>
      </c>
      <c r="E81" s="1843">
        <v>0</v>
      </c>
      <c r="F81" s="1843">
        <v>0</v>
      </c>
      <c r="G81" s="1843">
        <v>0</v>
      </c>
      <c r="H81" s="1843">
        <v>0</v>
      </c>
      <c r="I81" s="1843">
        <v>0</v>
      </c>
      <c r="J81" s="1843">
        <v>0</v>
      </c>
      <c r="K81" s="1843">
        <v>0</v>
      </c>
      <c r="L81" s="1843">
        <v>0</v>
      </c>
      <c r="M81" s="1843">
        <v>0</v>
      </c>
      <c r="N81" s="1843">
        <v>0</v>
      </c>
      <c r="O81" s="1843">
        <v>0</v>
      </c>
      <c r="P81" s="1843">
        <v>0</v>
      </c>
      <c r="Q81" s="1843">
        <v>0</v>
      </c>
      <c r="R81" s="1843">
        <v>0</v>
      </c>
      <c r="S81" s="1843">
        <v>0</v>
      </c>
      <c r="T81" s="1843">
        <v>0</v>
      </c>
      <c r="U81" s="1843">
        <v>0</v>
      </c>
      <c r="V81" s="1843">
        <v>0</v>
      </c>
      <c r="W81" s="1843">
        <v>0</v>
      </c>
      <c r="X81" s="1843">
        <v>0</v>
      </c>
      <c r="Y81" s="1843">
        <v>0</v>
      </c>
      <c r="Z81" s="1843">
        <v>0</v>
      </c>
      <c r="AA81" s="1843">
        <v>0</v>
      </c>
      <c r="AB81" s="1843">
        <v>0</v>
      </c>
      <c r="AC81" s="1843">
        <v>0</v>
      </c>
      <c r="AD81" s="1843">
        <v>0</v>
      </c>
      <c r="AE81" s="1843">
        <v>0</v>
      </c>
      <c r="AF81" s="1843">
        <v>0</v>
      </c>
      <c r="AG81" s="1843">
        <v>0</v>
      </c>
      <c r="AH81" s="1843">
        <v>0</v>
      </c>
      <c r="AI81" s="1843">
        <v>0</v>
      </c>
      <c r="AJ81" s="1843">
        <v>0</v>
      </c>
      <c r="AK81" s="1020">
        <f>'배수관폐쇄(총괄) (2)'!AR82+'배수관폐쇄(총괄) (2)'!AS82</f>
        <v>0</v>
      </c>
    </row>
    <row r="82" spans="1:37" s="850" customFormat="1" ht="19.5" customHeight="1" x14ac:dyDescent="0.15">
      <c r="A82" s="3106"/>
      <c r="B82" s="1017" t="s">
        <v>284</v>
      </c>
      <c r="C82" s="1019">
        <f t="shared" si="28"/>
        <v>0</v>
      </c>
      <c r="D82" s="1843">
        <v>0</v>
      </c>
      <c r="E82" s="1843">
        <v>0</v>
      </c>
      <c r="F82" s="1843">
        <v>0</v>
      </c>
      <c r="G82" s="1843">
        <v>0</v>
      </c>
      <c r="H82" s="1843">
        <v>0</v>
      </c>
      <c r="I82" s="1843">
        <v>0</v>
      </c>
      <c r="J82" s="1843">
        <v>0</v>
      </c>
      <c r="K82" s="1843">
        <v>0</v>
      </c>
      <c r="L82" s="1843">
        <v>0</v>
      </c>
      <c r="M82" s="1843">
        <v>0</v>
      </c>
      <c r="N82" s="1843">
        <v>0</v>
      </c>
      <c r="O82" s="1843">
        <v>0</v>
      </c>
      <c r="P82" s="1843">
        <v>0</v>
      </c>
      <c r="Q82" s="1843">
        <v>0</v>
      </c>
      <c r="R82" s="1843">
        <v>0</v>
      </c>
      <c r="S82" s="1843">
        <v>0</v>
      </c>
      <c r="T82" s="1843">
        <v>0</v>
      </c>
      <c r="U82" s="1843">
        <v>0</v>
      </c>
      <c r="V82" s="1843">
        <v>0</v>
      </c>
      <c r="W82" s="1843">
        <v>0</v>
      </c>
      <c r="X82" s="1843">
        <v>0</v>
      </c>
      <c r="Y82" s="1843">
        <v>0</v>
      </c>
      <c r="Z82" s="1843">
        <v>0</v>
      </c>
      <c r="AA82" s="1843">
        <v>0</v>
      </c>
      <c r="AB82" s="1843">
        <v>0</v>
      </c>
      <c r="AC82" s="1843">
        <v>0</v>
      </c>
      <c r="AD82" s="1843">
        <v>0</v>
      </c>
      <c r="AE82" s="1843">
        <v>0</v>
      </c>
      <c r="AF82" s="1843">
        <v>0</v>
      </c>
      <c r="AG82" s="1843">
        <v>0</v>
      </c>
      <c r="AH82" s="1843">
        <v>0</v>
      </c>
      <c r="AI82" s="1843">
        <v>0</v>
      </c>
      <c r="AJ82" s="1843">
        <v>0</v>
      </c>
      <c r="AK82" s="1020">
        <f>'배수관폐쇄(총괄) (2)'!AR83+'배수관폐쇄(총괄) (2)'!AS83</f>
        <v>0</v>
      </c>
    </row>
    <row r="83" spans="1:37" s="850" customFormat="1" ht="19.5" customHeight="1" x14ac:dyDescent="0.15">
      <c r="A83" s="3106"/>
      <c r="B83" s="1015" t="s">
        <v>847</v>
      </c>
      <c r="C83" s="1019">
        <f t="shared" si="28"/>
        <v>0</v>
      </c>
      <c r="D83" s="1843">
        <v>0</v>
      </c>
      <c r="E83" s="1843">
        <v>0</v>
      </c>
      <c r="F83" s="1843">
        <v>0</v>
      </c>
      <c r="G83" s="1843">
        <v>0</v>
      </c>
      <c r="H83" s="1843">
        <v>0</v>
      </c>
      <c r="I83" s="1843">
        <v>0</v>
      </c>
      <c r="J83" s="1843">
        <v>0</v>
      </c>
      <c r="K83" s="1843">
        <v>0</v>
      </c>
      <c r="L83" s="1843">
        <v>0</v>
      </c>
      <c r="M83" s="1843">
        <v>0</v>
      </c>
      <c r="N83" s="1843">
        <v>0</v>
      </c>
      <c r="O83" s="1843">
        <v>0</v>
      </c>
      <c r="P83" s="1843">
        <v>0</v>
      </c>
      <c r="Q83" s="1843">
        <v>0</v>
      </c>
      <c r="R83" s="1843">
        <v>0</v>
      </c>
      <c r="S83" s="1843">
        <v>0</v>
      </c>
      <c r="T83" s="1843">
        <v>0</v>
      </c>
      <c r="U83" s="1843">
        <v>0</v>
      </c>
      <c r="V83" s="1843">
        <v>0</v>
      </c>
      <c r="W83" s="1843">
        <v>0</v>
      </c>
      <c r="X83" s="1843">
        <v>0</v>
      </c>
      <c r="Y83" s="1843">
        <v>0</v>
      </c>
      <c r="Z83" s="1843">
        <v>0</v>
      </c>
      <c r="AA83" s="1843">
        <v>0</v>
      </c>
      <c r="AB83" s="1843">
        <v>0</v>
      </c>
      <c r="AC83" s="1843">
        <v>0</v>
      </c>
      <c r="AD83" s="1843">
        <v>0</v>
      </c>
      <c r="AE83" s="1843">
        <v>0</v>
      </c>
      <c r="AF83" s="1843">
        <v>0</v>
      </c>
      <c r="AG83" s="1843">
        <v>0</v>
      </c>
      <c r="AH83" s="1843">
        <v>0</v>
      </c>
      <c r="AI83" s="1843">
        <v>0</v>
      </c>
      <c r="AJ83" s="1843">
        <v>0</v>
      </c>
      <c r="AK83" s="1020">
        <f>'배수관폐쇄(총괄) (2)'!AR84+'배수관폐쇄(총괄) (2)'!AS84</f>
        <v>0</v>
      </c>
    </row>
    <row r="84" spans="1:37" s="850" customFormat="1" ht="19.5" customHeight="1" x14ac:dyDescent="0.15">
      <c r="A84" s="3106"/>
      <c r="B84" s="1018" t="s">
        <v>1084</v>
      </c>
      <c r="C84" s="1019">
        <f t="shared" si="28"/>
        <v>0</v>
      </c>
      <c r="D84" s="1843">
        <v>0</v>
      </c>
      <c r="E84" s="1843">
        <v>0</v>
      </c>
      <c r="F84" s="1843">
        <v>0</v>
      </c>
      <c r="G84" s="1843">
        <v>0</v>
      </c>
      <c r="H84" s="1843">
        <v>0</v>
      </c>
      <c r="I84" s="1843">
        <v>0</v>
      </c>
      <c r="J84" s="1843">
        <v>0</v>
      </c>
      <c r="K84" s="1843">
        <v>0</v>
      </c>
      <c r="L84" s="1843">
        <v>0</v>
      </c>
      <c r="M84" s="1843">
        <v>0</v>
      </c>
      <c r="N84" s="1843">
        <v>0</v>
      </c>
      <c r="O84" s="1843">
        <v>0</v>
      </c>
      <c r="P84" s="1843">
        <v>0</v>
      </c>
      <c r="Q84" s="1843">
        <v>0</v>
      </c>
      <c r="R84" s="1843">
        <v>0</v>
      </c>
      <c r="S84" s="1843">
        <v>0</v>
      </c>
      <c r="T84" s="1843">
        <v>0</v>
      </c>
      <c r="U84" s="1843">
        <v>0</v>
      </c>
      <c r="V84" s="1843">
        <v>0</v>
      </c>
      <c r="W84" s="1843">
        <v>0</v>
      </c>
      <c r="X84" s="1843">
        <v>0</v>
      </c>
      <c r="Y84" s="1843">
        <v>0</v>
      </c>
      <c r="Z84" s="1843">
        <v>0</v>
      </c>
      <c r="AA84" s="1843">
        <v>0</v>
      </c>
      <c r="AB84" s="1843">
        <v>0</v>
      </c>
      <c r="AC84" s="1843">
        <v>0</v>
      </c>
      <c r="AD84" s="1843">
        <v>0</v>
      </c>
      <c r="AE84" s="1843">
        <v>0</v>
      </c>
      <c r="AF84" s="1843">
        <v>0</v>
      </c>
      <c r="AG84" s="1843">
        <v>0</v>
      </c>
      <c r="AH84" s="1843">
        <v>0</v>
      </c>
      <c r="AI84" s="1843">
        <v>0</v>
      </c>
      <c r="AJ84" s="1843">
        <v>0</v>
      </c>
      <c r="AK84" s="1020">
        <f>'배수관폐쇄(총괄) (2)'!AR85+'배수관폐쇄(총괄) (2)'!AS85</f>
        <v>0</v>
      </c>
    </row>
    <row r="85" spans="1:37" s="850" customFormat="1" ht="19.5" customHeight="1" x14ac:dyDescent="0.15">
      <c r="A85" s="3106">
        <v>450</v>
      </c>
      <c r="B85" s="854" t="s">
        <v>46</v>
      </c>
      <c r="C85" s="613">
        <f>SUM(D85:AK85)</f>
        <v>0</v>
      </c>
      <c r="D85" s="613">
        <f>SUM(D86:D93)</f>
        <v>0</v>
      </c>
      <c r="E85" s="613">
        <f t="shared" ref="E85:AJ85" si="29">SUM(E86:E93)</f>
        <v>0</v>
      </c>
      <c r="F85" s="613">
        <f t="shared" si="29"/>
        <v>0</v>
      </c>
      <c r="G85" s="613">
        <f t="shared" si="29"/>
        <v>0</v>
      </c>
      <c r="H85" s="613">
        <f t="shared" si="29"/>
        <v>0</v>
      </c>
      <c r="I85" s="613">
        <f t="shared" si="29"/>
        <v>0</v>
      </c>
      <c r="J85" s="613">
        <f t="shared" si="29"/>
        <v>0</v>
      </c>
      <c r="K85" s="613">
        <f t="shared" si="29"/>
        <v>0</v>
      </c>
      <c r="L85" s="613">
        <f t="shared" si="29"/>
        <v>0</v>
      </c>
      <c r="M85" s="613">
        <f t="shared" si="29"/>
        <v>0</v>
      </c>
      <c r="N85" s="613">
        <f t="shared" si="29"/>
        <v>0</v>
      </c>
      <c r="O85" s="613">
        <f t="shared" si="29"/>
        <v>0</v>
      </c>
      <c r="P85" s="613">
        <f t="shared" si="29"/>
        <v>0</v>
      </c>
      <c r="Q85" s="613">
        <f t="shared" si="29"/>
        <v>0</v>
      </c>
      <c r="R85" s="613">
        <f t="shared" si="29"/>
        <v>0</v>
      </c>
      <c r="S85" s="613">
        <f t="shared" si="29"/>
        <v>0</v>
      </c>
      <c r="T85" s="613">
        <f t="shared" si="29"/>
        <v>0</v>
      </c>
      <c r="U85" s="613">
        <f t="shared" si="29"/>
        <v>0</v>
      </c>
      <c r="V85" s="613">
        <f t="shared" si="29"/>
        <v>0</v>
      </c>
      <c r="W85" s="613">
        <f t="shared" si="29"/>
        <v>0</v>
      </c>
      <c r="X85" s="613">
        <f t="shared" si="29"/>
        <v>0</v>
      </c>
      <c r="Y85" s="613">
        <f t="shared" si="29"/>
        <v>0</v>
      </c>
      <c r="Z85" s="613">
        <f t="shared" si="29"/>
        <v>0</v>
      </c>
      <c r="AA85" s="613">
        <f t="shared" si="29"/>
        <v>0</v>
      </c>
      <c r="AB85" s="613">
        <f t="shared" si="29"/>
        <v>0</v>
      </c>
      <c r="AC85" s="613">
        <f t="shared" si="29"/>
        <v>0</v>
      </c>
      <c r="AD85" s="613">
        <f t="shared" si="29"/>
        <v>0</v>
      </c>
      <c r="AE85" s="613">
        <f t="shared" si="29"/>
        <v>0</v>
      </c>
      <c r="AF85" s="613">
        <f t="shared" si="29"/>
        <v>0</v>
      </c>
      <c r="AG85" s="613">
        <f t="shared" si="29"/>
        <v>0</v>
      </c>
      <c r="AH85" s="613">
        <f t="shared" si="29"/>
        <v>0</v>
      </c>
      <c r="AI85" s="613">
        <f t="shared" si="29"/>
        <v>0</v>
      </c>
      <c r="AJ85" s="613">
        <f t="shared" si="29"/>
        <v>0</v>
      </c>
      <c r="AK85" s="613">
        <f>SUM(AK86:AK93)</f>
        <v>0</v>
      </c>
    </row>
    <row r="86" spans="1:37" s="858" customFormat="1" ht="19.5" customHeight="1" x14ac:dyDescent="0.15">
      <c r="A86" s="3106"/>
      <c r="B86" s="1015" t="s">
        <v>793</v>
      </c>
      <c r="C86" s="1019">
        <f>SUM(D86:AK86)</f>
        <v>0</v>
      </c>
      <c r="D86" s="1843">
        <v>0</v>
      </c>
      <c r="E86" s="1843">
        <v>0</v>
      </c>
      <c r="F86" s="1843">
        <v>0</v>
      </c>
      <c r="G86" s="1843">
        <v>0</v>
      </c>
      <c r="H86" s="1843">
        <v>0</v>
      </c>
      <c r="I86" s="1843">
        <v>0</v>
      </c>
      <c r="J86" s="1843">
        <v>0</v>
      </c>
      <c r="K86" s="1843">
        <v>0</v>
      </c>
      <c r="L86" s="1843">
        <v>0</v>
      </c>
      <c r="M86" s="1843">
        <v>0</v>
      </c>
      <c r="N86" s="1843">
        <v>0</v>
      </c>
      <c r="O86" s="1843">
        <v>0</v>
      </c>
      <c r="P86" s="1843">
        <v>0</v>
      </c>
      <c r="Q86" s="1843">
        <v>0</v>
      </c>
      <c r="R86" s="1843">
        <v>0</v>
      </c>
      <c r="S86" s="1843">
        <v>0</v>
      </c>
      <c r="T86" s="1843">
        <v>0</v>
      </c>
      <c r="U86" s="1843">
        <v>0</v>
      </c>
      <c r="V86" s="1843">
        <v>0</v>
      </c>
      <c r="W86" s="1843">
        <v>0</v>
      </c>
      <c r="X86" s="1843">
        <v>0</v>
      </c>
      <c r="Y86" s="1843">
        <v>0</v>
      </c>
      <c r="Z86" s="1843">
        <v>0</v>
      </c>
      <c r="AA86" s="1843">
        <v>0</v>
      </c>
      <c r="AB86" s="1843">
        <v>0</v>
      </c>
      <c r="AC86" s="1843">
        <v>0</v>
      </c>
      <c r="AD86" s="1843">
        <v>0</v>
      </c>
      <c r="AE86" s="1843">
        <v>0</v>
      </c>
      <c r="AF86" s="1843">
        <v>0</v>
      </c>
      <c r="AG86" s="1843">
        <v>0</v>
      </c>
      <c r="AH86" s="1843">
        <v>0</v>
      </c>
      <c r="AI86" s="1843">
        <v>0</v>
      </c>
      <c r="AJ86" s="1843">
        <v>0</v>
      </c>
      <c r="AK86" s="1020">
        <v>0</v>
      </c>
    </row>
    <row r="87" spans="1:37" s="850" customFormat="1" ht="19.5" customHeight="1" x14ac:dyDescent="0.15">
      <c r="A87" s="3106"/>
      <c r="B87" s="1015" t="s">
        <v>792</v>
      </c>
      <c r="C87" s="1019">
        <f t="shared" ref="C87:C93" si="30">SUM(D87:AK87)</f>
        <v>0</v>
      </c>
      <c r="D87" s="1843">
        <v>0</v>
      </c>
      <c r="E87" s="1843">
        <v>0</v>
      </c>
      <c r="F87" s="1843">
        <v>0</v>
      </c>
      <c r="G87" s="1843">
        <v>0</v>
      </c>
      <c r="H87" s="1843">
        <v>0</v>
      </c>
      <c r="I87" s="1843">
        <v>0</v>
      </c>
      <c r="J87" s="1843">
        <v>0</v>
      </c>
      <c r="K87" s="1843">
        <v>0</v>
      </c>
      <c r="L87" s="1843">
        <v>0</v>
      </c>
      <c r="M87" s="1843">
        <v>0</v>
      </c>
      <c r="N87" s="1843">
        <v>0</v>
      </c>
      <c r="O87" s="1843">
        <v>0</v>
      </c>
      <c r="P87" s="1843">
        <v>0</v>
      </c>
      <c r="Q87" s="1843">
        <v>0</v>
      </c>
      <c r="R87" s="1843">
        <v>0</v>
      </c>
      <c r="S87" s="1843">
        <v>0</v>
      </c>
      <c r="T87" s="1843">
        <v>0</v>
      </c>
      <c r="U87" s="1843">
        <v>0</v>
      </c>
      <c r="V87" s="1843">
        <v>0</v>
      </c>
      <c r="W87" s="1843">
        <v>0</v>
      </c>
      <c r="X87" s="1843">
        <v>0</v>
      </c>
      <c r="Y87" s="1843">
        <v>0</v>
      </c>
      <c r="Z87" s="1843">
        <v>0</v>
      </c>
      <c r="AA87" s="1843">
        <v>0</v>
      </c>
      <c r="AB87" s="1843">
        <v>0</v>
      </c>
      <c r="AC87" s="1843">
        <v>0</v>
      </c>
      <c r="AD87" s="1843">
        <v>0</v>
      </c>
      <c r="AE87" s="1843">
        <v>0</v>
      </c>
      <c r="AF87" s="1843">
        <v>0</v>
      </c>
      <c r="AG87" s="1843">
        <v>0</v>
      </c>
      <c r="AH87" s="1843">
        <v>0</v>
      </c>
      <c r="AI87" s="1843">
        <v>0</v>
      </c>
      <c r="AJ87" s="1843">
        <v>0</v>
      </c>
      <c r="AK87" s="1020">
        <v>0</v>
      </c>
    </row>
    <row r="88" spans="1:37" s="850" customFormat="1" ht="19.5" customHeight="1" x14ac:dyDescent="0.15">
      <c r="A88" s="3106"/>
      <c r="B88" s="1015" t="s">
        <v>974</v>
      </c>
      <c r="C88" s="1019">
        <f t="shared" si="30"/>
        <v>0</v>
      </c>
      <c r="D88" s="1843">
        <v>0</v>
      </c>
      <c r="E88" s="1843">
        <v>0</v>
      </c>
      <c r="F88" s="1843">
        <v>0</v>
      </c>
      <c r="G88" s="1843">
        <v>0</v>
      </c>
      <c r="H88" s="1843">
        <v>0</v>
      </c>
      <c r="I88" s="1843">
        <v>0</v>
      </c>
      <c r="J88" s="1843">
        <v>0</v>
      </c>
      <c r="K88" s="1843">
        <v>0</v>
      </c>
      <c r="L88" s="1843">
        <v>0</v>
      </c>
      <c r="M88" s="1843">
        <v>0</v>
      </c>
      <c r="N88" s="1843">
        <v>0</v>
      </c>
      <c r="O88" s="1843">
        <v>0</v>
      </c>
      <c r="P88" s="1843">
        <v>0</v>
      </c>
      <c r="Q88" s="1843">
        <v>0</v>
      </c>
      <c r="R88" s="1843">
        <v>0</v>
      </c>
      <c r="S88" s="1843">
        <v>0</v>
      </c>
      <c r="T88" s="1843">
        <v>0</v>
      </c>
      <c r="U88" s="1843">
        <v>0</v>
      </c>
      <c r="V88" s="1843">
        <v>0</v>
      </c>
      <c r="W88" s="1843">
        <v>0</v>
      </c>
      <c r="X88" s="1843">
        <v>0</v>
      </c>
      <c r="Y88" s="1843">
        <v>0</v>
      </c>
      <c r="Z88" s="1843">
        <v>0</v>
      </c>
      <c r="AA88" s="1843">
        <v>0</v>
      </c>
      <c r="AB88" s="1843">
        <v>0</v>
      </c>
      <c r="AC88" s="1843">
        <v>0</v>
      </c>
      <c r="AD88" s="1843">
        <v>0</v>
      </c>
      <c r="AE88" s="1843">
        <v>0</v>
      </c>
      <c r="AF88" s="1843">
        <v>0</v>
      </c>
      <c r="AG88" s="1843">
        <v>0</v>
      </c>
      <c r="AH88" s="1843">
        <v>0</v>
      </c>
      <c r="AI88" s="1843">
        <v>0</v>
      </c>
      <c r="AJ88" s="1843">
        <v>0</v>
      </c>
      <c r="AK88" s="1020">
        <v>0</v>
      </c>
    </row>
    <row r="89" spans="1:37" s="850" customFormat="1" ht="19.5" customHeight="1" x14ac:dyDescent="0.15">
      <c r="A89" s="3106"/>
      <c r="B89" s="1015" t="s">
        <v>345</v>
      </c>
      <c r="C89" s="1019">
        <f t="shared" si="30"/>
        <v>0</v>
      </c>
      <c r="D89" s="1843">
        <v>0</v>
      </c>
      <c r="E89" s="1843">
        <v>0</v>
      </c>
      <c r="F89" s="1843">
        <v>0</v>
      </c>
      <c r="G89" s="1843">
        <v>0</v>
      </c>
      <c r="H89" s="1843">
        <v>0</v>
      </c>
      <c r="I89" s="1843">
        <v>0</v>
      </c>
      <c r="J89" s="1843">
        <v>0</v>
      </c>
      <c r="K89" s="1843">
        <v>0</v>
      </c>
      <c r="L89" s="1843">
        <v>0</v>
      </c>
      <c r="M89" s="1843">
        <v>0</v>
      </c>
      <c r="N89" s="1843">
        <v>0</v>
      </c>
      <c r="O89" s="1843">
        <v>0</v>
      </c>
      <c r="P89" s="1843">
        <v>0</v>
      </c>
      <c r="Q89" s="1843">
        <v>0</v>
      </c>
      <c r="R89" s="1843">
        <v>0</v>
      </c>
      <c r="S89" s="1843">
        <v>0</v>
      </c>
      <c r="T89" s="1843">
        <v>0</v>
      </c>
      <c r="U89" s="1843">
        <v>0</v>
      </c>
      <c r="V89" s="1843">
        <v>0</v>
      </c>
      <c r="W89" s="1843">
        <v>0</v>
      </c>
      <c r="X89" s="1843">
        <v>0</v>
      </c>
      <c r="Y89" s="1843">
        <v>0</v>
      </c>
      <c r="Z89" s="1843">
        <v>0</v>
      </c>
      <c r="AA89" s="1843">
        <v>0</v>
      </c>
      <c r="AB89" s="1843">
        <v>0</v>
      </c>
      <c r="AC89" s="1843">
        <v>0</v>
      </c>
      <c r="AD89" s="1843">
        <v>0</v>
      </c>
      <c r="AE89" s="1843">
        <v>0</v>
      </c>
      <c r="AF89" s="1843">
        <v>0</v>
      </c>
      <c r="AG89" s="1843">
        <v>0</v>
      </c>
      <c r="AH89" s="1843">
        <v>0</v>
      </c>
      <c r="AI89" s="1843">
        <v>0</v>
      </c>
      <c r="AJ89" s="1843">
        <v>0</v>
      </c>
      <c r="AK89" s="1020">
        <v>0</v>
      </c>
    </row>
    <row r="90" spans="1:37" s="850" customFormat="1" ht="19.5" customHeight="1" x14ac:dyDescent="0.15">
      <c r="A90" s="3106"/>
      <c r="B90" s="1017" t="s">
        <v>283</v>
      </c>
      <c r="C90" s="1019">
        <f t="shared" si="30"/>
        <v>0</v>
      </c>
      <c r="D90" s="1843">
        <v>0</v>
      </c>
      <c r="E90" s="1843">
        <v>0</v>
      </c>
      <c r="F90" s="1843">
        <v>0</v>
      </c>
      <c r="G90" s="1843">
        <v>0</v>
      </c>
      <c r="H90" s="1843">
        <v>0</v>
      </c>
      <c r="I90" s="1843">
        <v>0</v>
      </c>
      <c r="J90" s="1843">
        <v>0</v>
      </c>
      <c r="K90" s="1843">
        <v>0</v>
      </c>
      <c r="L90" s="1843">
        <v>0</v>
      </c>
      <c r="M90" s="1843">
        <v>0</v>
      </c>
      <c r="N90" s="1843">
        <v>0</v>
      </c>
      <c r="O90" s="1843">
        <v>0</v>
      </c>
      <c r="P90" s="1843">
        <v>0</v>
      </c>
      <c r="Q90" s="1843">
        <v>0</v>
      </c>
      <c r="R90" s="1843">
        <v>0</v>
      </c>
      <c r="S90" s="1843">
        <v>0</v>
      </c>
      <c r="T90" s="1843">
        <v>0</v>
      </c>
      <c r="U90" s="1843">
        <v>0</v>
      </c>
      <c r="V90" s="1843">
        <v>0</v>
      </c>
      <c r="W90" s="1843">
        <v>0</v>
      </c>
      <c r="X90" s="1843">
        <v>0</v>
      </c>
      <c r="Y90" s="1843">
        <v>0</v>
      </c>
      <c r="Z90" s="1843">
        <v>0</v>
      </c>
      <c r="AA90" s="1843">
        <v>0</v>
      </c>
      <c r="AB90" s="1843">
        <v>0</v>
      </c>
      <c r="AC90" s="1843">
        <v>0</v>
      </c>
      <c r="AD90" s="1843">
        <v>0</v>
      </c>
      <c r="AE90" s="1843">
        <v>0</v>
      </c>
      <c r="AF90" s="1843">
        <v>0</v>
      </c>
      <c r="AG90" s="1843">
        <v>0</v>
      </c>
      <c r="AH90" s="1843">
        <v>0</v>
      </c>
      <c r="AI90" s="1843">
        <v>0</v>
      </c>
      <c r="AJ90" s="1843">
        <v>0</v>
      </c>
      <c r="AK90" s="1020">
        <v>0</v>
      </c>
    </row>
    <row r="91" spans="1:37" s="850" customFormat="1" ht="19.5" customHeight="1" x14ac:dyDescent="0.15">
      <c r="A91" s="3106"/>
      <c r="B91" s="1017" t="s">
        <v>284</v>
      </c>
      <c r="C91" s="1019">
        <f t="shared" si="30"/>
        <v>0</v>
      </c>
      <c r="D91" s="1843">
        <v>0</v>
      </c>
      <c r="E91" s="1843">
        <v>0</v>
      </c>
      <c r="F91" s="1843">
        <v>0</v>
      </c>
      <c r="G91" s="1843">
        <v>0</v>
      </c>
      <c r="H91" s="1843">
        <v>0</v>
      </c>
      <c r="I91" s="1843">
        <v>0</v>
      </c>
      <c r="J91" s="1843">
        <v>0</v>
      </c>
      <c r="K91" s="1843">
        <v>0</v>
      </c>
      <c r="L91" s="1843">
        <v>0</v>
      </c>
      <c r="M91" s="1843">
        <v>0</v>
      </c>
      <c r="N91" s="1843">
        <v>0</v>
      </c>
      <c r="O91" s="1843">
        <v>0</v>
      </c>
      <c r="P91" s="1843">
        <v>0</v>
      </c>
      <c r="Q91" s="1843">
        <v>0</v>
      </c>
      <c r="R91" s="1843">
        <v>0</v>
      </c>
      <c r="S91" s="1843">
        <v>0</v>
      </c>
      <c r="T91" s="1843">
        <v>0</v>
      </c>
      <c r="U91" s="1843">
        <v>0</v>
      </c>
      <c r="V91" s="1843">
        <v>0</v>
      </c>
      <c r="W91" s="1843">
        <v>0</v>
      </c>
      <c r="X91" s="1843">
        <v>0</v>
      </c>
      <c r="Y91" s="1843">
        <v>0</v>
      </c>
      <c r="Z91" s="1843">
        <v>0</v>
      </c>
      <c r="AA91" s="1843">
        <v>0</v>
      </c>
      <c r="AB91" s="1843">
        <v>0</v>
      </c>
      <c r="AC91" s="1843">
        <v>0</v>
      </c>
      <c r="AD91" s="1843">
        <v>0</v>
      </c>
      <c r="AE91" s="1843">
        <v>0</v>
      </c>
      <c r="AF91" s="1843">
        <v>0</v>
      </c>
      <c r="AG91" s="1843">
        <v>0</v>
      </c>
      <c r="AH91" s="1843">
        <v>0</v>
      </c>
      <c r="AI91" s="1843">
        <v>0</v>
      </c>
      <c r="AJ91" s="1843">
        <v>0</v>
      </c>
      <c r="AK91" s="1020">
        <v>0</v>
      </c>
    </row>
    <row r="92" spans="1:37" s="850" customFormat="1" ht="19.5" customHeight="1" x14ac:dyDescent="0.15">
      <c r="A92" s="3106"/>
      <c r="B92" s="1015" t="s">
        <v>847</v>
      </c>
      <c r="C92" s="1019">
        <f t="shared" si="30"/>
        <v>0</v>
      </c>
      <c r="D92" s="1843">
        <v>0</v>
      </c>
      <c r="E92" s="1843">
        <v>0</v>
      </c>
      <c r="F92" s="1843">
        <v>0</v>
      </c>
      <c r="G92" s="1843">
        <v>0</v>
      </c>
      <c r="H92" s="1843">
        <v>0</v>
      </c>
      <c r="I92" s="1843">
        <v>0</v>
      </c>
      <c r="J92" s="1843">
        <v>0</v>
      </c>
      <c r="K92" s="1843">
        <v>0</v>
      </c>
      <c r="L92" s="1843">
        <v>0</v>
      </c>
      <c r="M92" s="1843">
        <v>0</v>
      </c>
      <c r="N92" s="1843">
        <v>0</v>
      </c>
      <c r="O92" s="1843">
        <v>0</v>
      </c>
      <c r="P92" s="1843">
        <v>0</v>
      </c>
      <c r="Q92" s="1843">
        <v>0</v>
      </c>
      <c r="R92" s="1843">
        <v>0</v>
      </c>
      <c r="S92" s="1843">
        <v>0</v>
      </c>
      <c r="T92" s="1843">
        <v>0</v>
      </c>
      <c r="U92" s="1843">
        <v>0</v>
      </c>
      <c r="V92" s="1843">
        <v>0</v>
      </c>
      <c r="W92" s="1843">
        <v>0</v>
      </c>
      <c r="X92" s="1843">
        <v>0</v>
      </c>
      <c r="Y92" s="1843">
        <v>0</v>
      </c>
      <c r="Z92" s="1843">
        <v>0</v>
      </c>
      <c r="AA92" s="1843">
        <v>0</v>
      </c>
      <c r="AB92" s="1843">
        <v>0</v>
      </c>
      <c r="AC92" s="1843">
        <v>0</v>
      </c>
      <c r="AD92" s="1843">
        <v>0</v>
      </c>
      <c r="AE92" s="1843">
        <v>0</v>
      </c>
      <c r="AF92" s="1843">
        <v>0</v>
      </c>
      <c r="AG92" s="1843">
        <v>0</v>
      </c>
      <c r="AH92" s="1843">
        <v>0</v>
      </c>
      <c r="AI92" s="1843">
        <v>0</v>
      </c>
      <c r="AJ92" s="1843">
        <v>0</v>
      </c>
      <c r="AK92" s="1020">
        <v>0</v>
      </c>
    </row>
    <row r="93" spans="1:37" s="850" customFormat="1" ht="19.5" customHeight="1" x14ac:dyDescent="0.15">
      <c r="A93" s="3106"/>
      <c r="B93" s="1018" t="s">
        <v>1084</v>
      </c>
      <c r="C93" s="1019">
        <f t="shared" si="30"/>
        <v>0</v>
      </c>
      <c r="D93" s="1843">
        <v>0</v>
      </c>
      <c r="E93" s="1843">
        <v>0</v>
      </c>
      <c r="F93" s="1843">
        <v>0</v>
      </c>
      <c r="G93" s="1843">
        <v>0</v>
      </c>
      <c r="H93" s="1843">
        <v>0</v>
      </c>
      <c r="I93" s="1843">
        <v>0</v>
      </c>
      <c r="J93" s="1843">
        <v>0</v>
      </c>
      <c r="K93" s="1843">
        <v>0</v>
      </c>
      <c r="L93" s="1843">
        <v>0</v>
      </c>
      <c r="M93" s="1843">
        <v>0</v>
      </c>
      <c r="N93" s="1843">
        <v>0</v>
      </c>
      <c r="O93" s="1843">
        <v>0</v>
      </c>
      <c r="P93" s="1843">
        <v>0</v>
      </c>
      <c r="Q93" s="1843">
        <v>0</v>
      </c>
      <c r="R93" s="1843">
        <v>0</v>
      </c>
      <c r="S93" s="1843">
        <v>0</v>
      </c>
      <c r="T93" s="1843">
        <v>0</v>
      </c>
      <c r="U93" s="1843">
        <v>0</v>
      </c>
      <c r="V93" s="1843">
        <v>0</v>
      </c>
      <c r="W93" s="1843">
        <v>0</v>
      </c>
      <c r="X93" s="1843">
        <v>0</v>
      </c>
      <c r="Y93" s="1843">
        <v>0</v>
      </c>
      <c r="Z93" s="1843">
        <v>0</v>
      </c>
      <c r="AA93" s="1843">
        <v>0</v>
      </c>
      <c r="AB93" s="1843">
        <v>0</v>
      </c>
      <c r="AC93" s="1843">
        <v>0</v>
      </c>
      <c r="AD93" s="1843">
        <v>0</v>
      </c>
      <c r="AE93" s="1843">
        <v>0</v>
      </c>
      <c r="AF93" s="1843">
        <v>0</v>
      </c>
      <c r="AG93" s="1843">
        <v>0</v>
      </c>
      <c r="AH93" s="1843">
        <v>0</v>
      </c>
      <c r="AI93" s="1843">
        <v>0</v>
      </c>
      <c r="AJ93" s="1843">
        <v>0</v>
      </c>
      <c r="AK93" s="1020">
        <v>0</v>
      </c>
    </row>
    <row r="94" spans="1:37" s="850" customFormat="1" ht="19.5" customHeight="1" x14ac:dyDescent="0.15">
      <c r="A94" s="3106">
        <v>500</v>
      </c>
      <c r="B94" s="854" t="s">
        <v>46</v>
      </c>
      <c r="C94" s="613">
        <f>SUM(D94:AK94)</f>
        <v>12251.729999999998</v>
      </c>
      <c r="D94" s="613">
        <f>SUM(D95:D102)</f>
        <v>625.78</v>
      </c>
      <c r="E94" s="613">
        <f t="shared" ref="E94:AJ94" si="31">SUM(E95:E102)</f>
        <v>0</v>
      </c>
      <c r="F94" s="613">
        <f t="shared" si="31"/>
        <v>0</v>
      </c>
      <c r="G94" s="613">
        <f t="shared" si="31"/>
        <v>1120.1400000000001</v>
      </c>
      <c r="H94" s="613">
        <f t="shared" si="31"/>
        <v>935.19</v>
      </c>
      <c r="I94" s="613">
        <f t="shared" si="31"/>
        <v>1088.8</v>
      </c>
      <c r="J94" s="613">
        <f t="shared" si="31"/>
        <v>1720.25</v>
      </c>
      <c r="K94" s="613">
        <f t="shared" si="31"/>
        <v>0</v>
      </c>
      <c r="L94" s="613">
        <f t="shared" si="31"/>
        <v>0</v>
      </c>
      <c r="M94" s="613">
        <f t="shared" si="31"/>
        <v>0</v>
      </c>
      <c r="N94" s="613">
        <f t="shared" si="31"/>
        <v>259.91000000000003</v>
      </c>
      <c r="O94" s="613">
        <f t="shared" si="31"/>
        <v>4339.37</v>
      </c>
      <c r="P94" s="613">
        <f t="shared" si="31"/>
        <v>262.39</v>
      </c>
      <c r="Q94" s="613">
        <f t="shared" si="31"/>
        <v>6.23</v>
      </c>
      <c r="R94" s="613">
        <f t="shared" si="31"/>
        <v>28.69</v>
      </c>
      <c r="S94" s="613">
        <f t="shared" si="31"/>
        <v>0</v>
      </c>
      <c r="T94" s="613">
        <f t="shared" si="31"/>
        <v>0</v>
      </c>
      <c r="U94" s="613">
        <f t="shared" si="31"/>
        <v>0</v>
      </c>
      <c r="V94" s="613">
        <f t="shared" si="31"/>
        <v>544.57000000000005</v>
      </c>
      <c r="W94" s="613">
        <f t="shared" si="31"/>
        <v>1.1299999999999999</v>
      </c>
      <c r="X94" s="613">
        <f t="shared" si="31"/>
        <v>0</v>
      </c>
      <c r="Y94" s="613">
        <f t="shared" si="31"/>
        <v>168.01</v>
      </c>
      <c r="Z94" s="613">
        <f t="shared" si="31"/>
        <v>0</v>
      </c>
      <c r="AA94" s="613">
        <f t="shared" si="31"/>
        <v>0.87</v>
      </c>
      <c r="AB94" s="613">
        <f t="shared" si="31"/>
        <v>0</v>
      </c>
      <c r="AC94" s="613">
        <f t="shared" si="31"/>
        <v>0</v>
      </c>
      <c r="AD94" s="613">
        <f t="shared" si="31"/>
        <v>0</v>
      </c>
      <c r="AE94" s="613">
        <f t="shared" si="31"/>
        <v>0</v>
      </c>
      <c r="AF94" s="613">
        <f t="shared" si="31"/>
        <v>0</v>
      </c>
      <c r="AG94" s="613">
        <f t="shared" si="31"/>
        <v>0</v>
      </c>
      <c r="AH94" s="613">
        <f t="shared" si="31"/>
        <v>0.5</v>
      </c>
      <c r="AI94" s="613">
        <f t="shared" si="31"/>
        <v>1148.3999999999999</v>
      </c>
      <c r="AJ94" s="613">
        <f t="shared" si="31"/>
        <v>1.5</v>
      </c>
      <c r="AK94" s="613">
        <f>SUM(AK95:AK102)</f>
        <v>0</v>
      </c>
    </row>
    <row r="95" spans="1:37" s="858" customFormat="1" ht="19.5" customHeight="1" x14ac:dyDescent="0.15">
      <c r="A95" s="3106"/>
      <c r="B95" s="1015" t="s">
        <v>793</v>
      </c>
      <c r="C95" s="1019">
        <f>SUM(D95:AK95)</f>
        <v>0</v>
      </c>
      <c r="D95" s="1843">
        <v>0</v>
      </c>
      <c r="E95" s="1843">
        <v>0</v>
      </c>
      <c r="F95" s="1843">
        <v>0</v>
      </c>
      <c r="G95" s="1843">
        <v>0</v>
      </c>
      <c r="H95" s="1843">
        <v>0</v>
      </c>
      <c r="I95" s="1843">
        <v>0</v>
      </c>
      <c r="J95" s="1843">
        <v>0</v>
      </c>
      <c r="K95" s="1843">
        <v>0</v>
      </c>
      <c r="L95" s="1843">
        <v>0</v>
      </c>
      <c r="M95" s="1843">
        <v>0</v>
      </c>
      <c r="N95" s="1843">
        <v>0</v>
      </c>
      <c r="O95" s="1843">
        <v>0</v>
      </c>
      <c r="P95" s="1843">
        <v>0</v>
      </c>
      <c r="Q95" s="1843">
        <v>0</v>
      </c>
      <c r="R95" s="1843">
        <v>0</v>
      </c>
      <c r="S95" s="1843">
        <v>0</v>
      </c>
      <c r="T95" s="1843">
        <v>0</v>
      </c>
      <c r="U95" s="1843">
        <v>0</v>
      </c>
      <c r="V95" s="1843">
        <v>0</v>
      </c>
      <c r="W95" s="1843">
        <v>0</v>
      </c>
      <c r="X95" s="1843">
        <v>0</v>
      </c>
      <c r="Y95" s="1843">
        <v>0</v>
      </c>
      <c r="Z95" s="1843">
        <v>0</v>
      </c>
      <c r="AA95" s="1843">
        <v>0</v>
      </c>
      <c r="AB95" s="1843">
        <v>0</v>
      </c>
      <c r="AC95" s="1843">
        <v>0</v>
      </c>
      <c r="AD95" s="1843">
        <v>0</v>
      </c>
      <c r="AE95" s="1843">
        <v>0</v>
      </c>
      <c r="AF95" s="1843">
        <v>0</v>
      </c>
      <c r="AG95" s="1843">
        <v>0</v>
      </c>
      <c r="AH95" s="1843">
        <v>0</v>
      </c>
      <c r="AI95" s="1843">
        <v>0</v>
      </c>
      <c r="AJ95" s="1843">
        <v>0</v>
      </c>
      <c r="AK95" s="1020">
        <f>'배수관폐쇄(총괄) (2)'!AR87+'배수관폐쇄(총괄) (2)'!AS87</f>
        <v>0</v>
      </c>
    </row>
    <row r="96" spans="1:37" s="850" customFormat="1" ht="19.5" customHeight="1" x14ac:dyDescent="0.15">
      <c r="A96" s="3106"/>
      <c r="B96" s="1015" t="s">
        <v>792</v>
      </c>
      <c r="C96" s="1019">
        <f t="shared" ref="C96:C102" si="32">SUM(D96:AK96)</f>
        <v>2837.33</v>
      </c>
      <c r="D96" s="1843">
        <v>623.37</v>
      </c>
      <c r="E96" s="1843">
        <v>0</v>
      </c>
      <c r="F96" s="1843">
        <v>0</v>
      </c>
      <c r="G96" s="1843">
        <v>1120.1400000000001</v>
      </c>
      <c r="H96" s="1843">
        <v>0</v>
      </c>
      <c r="I96" s="1843">
        <v>0</v>
      </c>
      <c r="J96" s="1843">
        <v>0</v>
      </c>
      <c r="K96" s="1843">
        <v>0</v>
      </c>
      <c r="L96" s="1843">
        <v>0</v>
      </c>
      <c r="M96" s="1843">
        <v>0</v>
      </c>
      <c r="N96" s="1843">
        <v>0</v>
      </c>
      <c r="O96" s="1843">
        <v>0</v>
      </c>
      <c r="P96" s="1843">
        <v>0</v>
      </c>
      <c r="Q96" s="1843">
        <v>0</v>
      </c>
      <c r="R96" s="1843">
        <v>0</v>
      </c>
      <c r="S96" s="1843">
        <v>0</v>
      </c>
      <c r="T96" s="1843">
        <v>0</v>
      </c>
      <c r="U96" s="1843">
        <v>0</v>
      </c>
      <c r="V96" s="1843">
        <v>0</v>
      </c>
      <c r="W96" s="1843">
        <v>0</v>
      </c>
      <c r="X96" s="1843">
        <v>0</v>
      </c>
      <c r="Y96" s="1843">
        <v>0</v>
      </c>
      <c r="Z96" s="1843">
        <v>0</v>
      </c>
      <c r="AA96" s="1843">
        <v>0</v>
      </c>
      <c r="AB96" s="1843">
        <v>0</v>
      </c>
      <c r="AC96" s="1843">
        <v>0</v>
      </c>
      <c r="AD96" s="1843">
        <v>0</v>
      </c>
      <c r="AE96" s="1843">
        <v>0</v>
      </c>
      <c r="AF96" s="1843">
        <v>0</v>
      </c>
      <c r="AG96" s="1843">
        <v>0</v>
      </c>
      <c r="AH96" s="1843">
        <v>0</v>
      </c>
      <c r="AI96" s="1843">
        <v>1093.82</v>
      </c>
      <c r="AJ96" s="1843">
        <v>0</v>
      </c>
      <c r="AK96" s="1020">
        <f>'배수관폐쇄(총괄) (2)'!AR88+'배수관폐쇄(총괄) (2)'!AS88</f>
        <v>0</v>
      </c>
    </row>
    <row r="97" spans="1:37" s="850" customFormat="1" ht="19.5" customHeight="1" x14ac:dyDescent="0.15">
      <c r="A97" s="3106"/>
      <c r="B97" s="1015" t="s">
        <v>974</v>
      </c>
      <c r="C97" s="1019">
        <f t="shared" si="32"/>
        <v>9156.99</v>
      </c>
      <c r="D97" s="1843">
        <v>0</v>
      </c>
      <c r="E97" s="1843">
        <v>0</v>
      </c>
      <c r="F97" s="1843">
        <v>0</v>
      </c>
      <c r="G97" s="1843">
        <v>0</v>
      </c>
      <c r="H97" s="1843">
        <v>935.19</v>
      </c>
      <c r="I97" s="1843">
        <v>1088.8</v>
      </c>
      <c r="J97" s="1843">
        <v>1720.25</v>
      </c>
      <c r="K97" s="1843">
        <v>0</v>
      </c>
      <c r="L97" s="1843">
        <v>0</v>
      </c>
      <c r="M97" s="1843">
        <v>0</v>
      </c>
      <c r="N97" s="1843">
        <v>259.91000000000003</v>
      </c>
      <c r="O97" s="1843">
        <v>4308.09</v>
      </c>
      <c r="P97" s="1843">
        <v>262.39</v>
      </c>
      <c r="Q97" s="1843">
        <v>6.23</v>
      </c>
      <c r="R97" s="1843">
        <v>28.69</v>
      </c>
      <c r="S97" s="1843">
        <v>0</v>
      </c>
      <c r="T97" s="1843">
        <v>0</v>
      </c>
      <c r="U97" s="1843">
        <v>0</v>
      </c>
      <c r="V97" s="1843">
        <v>544.57000000000005</v>
      </c>
      <c r="W97" s="1843">
        <v>0</v>
      </c>
      <c r="X97" s="1843">
        <v>0</v>
      </c>
      <c r="Y97" s="1843">
        <v>0</v>
      </c>
      <c r="Z97" s="1843">
        <v>0</v>
      </c>
      <c r="AA97" s="1843">
        <v>0.87</v>
      </c>
      <c r="AB97" s="1843">
        <v>0</v>
      </c>
      <c r="AC97" s="1843">
        <v>0</v>
      </c>
      <c r="AD97" s="1843">
        <v>0</v>
      </c>
      <c r="AE97" s="1843">
        <v>0</v>
      </c>
      <c r="AF97" s="1843">
        <v>0</v>
      </c>
      <c r="AG97" s="1843">
        <v>0</v>
      </c>
      <c r="AH97" s="1843">
        <v>0.5</v>
      </c>
      <c r="AI97" s="1843">
        <v>0</v>
      </c>
      <c r="AJ97" s="1843">
        <v>1.5</v>
      </c>
      <c r="AK97" s="1020">
        <f>'배수관폐쇄(총괄) (2)'!AR89+'배수관폐쇄(총괄) (2)'!AS89</f>
        <v>0</v>
      </c>
    </row>
    <row r="98" spans="1:37" s="850" customFormat="1" ht="19.5" customHeight="1" x14ac:dyDescent="0.15">
      <c r="A98" s="3106"/>
      <c r="B98" s="1015" t="s">
        <v>345</v>
      </c>
      <c r="C98" s="1019">
        <f t="shared" si="32"/>
        <v>257.40999999999997</v>
      </c>
      <c r="D98" s="1843">
        <v>2.41</v>
      </c>
      <c r="E98" s="1843">
        <v>0</v>
      </c>
      <c r="F98" s="1843">
        <v>0</v>
      </c>
      <c r="G98" s="1843">
        <v>0</v>
      </c>
      <c r="H98" s="1843">
        <v>0</v>
      </c>
      <c r="I98" s="1843">
        <v>0</v>
      </c>
      <c r="J98" s="1843">
        <v>0</v>
      </c>
      <c r="K98" s="1843">
        <v>0</v>
      </c>
      <c r="L98" s="1843">
        <v>0</v>
      </c>
      <c r="M98" s="1843">
        <v>0</v>
      </c>
      <c r="N98" s="1843">
        <v>0</v>
      </c>
      <c r="O98" s="1843">
        <v>31.28</v>
      </c>
      <c r="P98" s="1843">
        <v>0</v>
      </c>
      <c r="Q98" s="1843">
        <v>0</v>
      </c>
      <c r="R98" s="1843">
        <v>0</v>
      </c>
      <c r="S98" s="1843">
        <v>0</v>
      </c>
      <c r="T98" s="1843">
        <v>0</v>
      </c>
      <c r="U98" s="1843">
        <v>0</v>
      </c>
      <c r="V98" s="1843">
        <v>0</v>
      </c>
      <c r="W98" s="1843">
        <v>1.1299999999999999</v>
      </c>
      <c r="X98" s="1843">
        <v>0</v>
      </c>
      <c r="Y98" s="1843">
        <v>168.01</v>
      </c>
      <c r="Z98" s="1843">
        <v>0</v>
      </c>
      <c r="AA98" s="1843">
        <v>0</v>
      </c>
      <c r="AB98" s="1843">
        <v>0</v>
      </c>
      <c r="AC98" s="1843">
        <v>0</v>
      </c>
      <c r="AD98" s="1843">
        <v>0</v>
      </c>
      <c r="AE98" s="1843">
        <v>0</v>
      </c>
      <c r="AF98" s="1843">
        <v>0</v>
      </c>
      <c r="AG98" s="1843">
        <v>0</v>
      </c>
      <c r="AH98" s="1843">
        <v>0</v>
      </c>
      <c r="AI98" s="1843">
        <v>54.58</v>
      </c>
      <c r="AJ98" s="1843">
        <v>0</v>
      </c>
      <c r="AK98" s="1020">
        <f>'배수관폐쇄(총괄) (2)'!AR90+'배수관폐쇄(총괄) (2)'!AS90</f>
        <v>0</v>
      </c>
    </row>
    <row r="99" spans="1:37" s="850" customFormat="1" ht="19.5" customHeight="1" x14ac:dyDescent="0.15">
      <c r="A99" s="3106"/>
      <c r="B99" s="1017" t="s">
        <v>283</v>
      </c>
      <c r="C99" s="1019">
        <f t="shared" si="32"/>
        <v>0</v>
      </c>
      <c r="D99" s="1843">
        <v>0</v>
      </c>
      <c r="E99" s="1843">
        <v>0</v>
      </c>
      <c r="F99" s="1843">
        <v>0</v>
      </c>
      <c r="G99" s="1843">
        <v>0</v>
      </c>
      <c r="H99" s="1843">
        <v>0</v>
      </c>
      <c r="I99" s="1843">
        <v>0</v>
      </c>
      <c r="J99" s="1843">
        <v>0</v>
      </c>
      <c r="K99" s="1843">
        <v>0</v>
      </c>
      <c r="L99" s="1843">
        <v>0</v>
      </c>
      <c r="M99" s="1843">
        <v>0</v>
      </c>
      <c r="N99" s="1843">
        <v>0</v>
      </c>
      <c r="O99" s="1843">
        <v>0</v>
      </c>
      <c r="P99" s="1843">
        <v>0</v>
      </c>
      <c r="Q99" s="1843">
        <v>0</v>
      </c>
      <c r="R99" s="1843">
        <v>0</v>
      </c>
      <c r="S99" s="1843">
        <v>0</v>
      </c>
      <c r="T99" s="1843">
        <v>0</v>
      </c>
      <c r="U99" s="1843">
        <v>0</v>
      </c>
      <c r="V99" s="1843">
        <v>0</v>
      </c>
      <c r="W99" s="1843">
        <v>0</v>
      </c>
      <c r="X99" s="1843">
        <v>0</v>
      </c>
      <c r="Y99" s="1843">
        <v>0</v>
      </c>
      <c r="Z99" s="1843">
        <v>0</v>
      </c>
      <c r="AA99" s="1843">
        <v>0</v>
      </c>
      <c r="AB99" s="1843">
        <v>0</v>
      </c>
      <c r="AC99" s="1843">
        <v>0</v>
      </c>
      <c r="AD99" s="1843">
        <v>0</v>
      </c>
      <c r="AE99" s="1843">
        <v>0</v>
      </c>
      <c r="AF99" s="1843">
        <v>0</v>
      </c>
      <c r="AG99" s="1843">
        <v>0</v>
      </c>
      <c r="AH99" s="1843">
        <v>0</v>
      </c>
      <c r="AI99" s="1843">
        <v>0</v>
      </c>
      <c r="AJ99" s="1843">
        <v>0</v>
      </c>
      <c r="AK99" s="1020">
        <f>'배수관폐쇄(총괄) (2)'!AR91+'배수관폐쇄(총괄) (2)'!AS91</f>
        <v>0</v>
      </c>
    </row>
    <row r="100" spans="1:37" s="850" customFormat="1" ht="19.5" customHeight="1" x14ac:dyDescent="0.15">
      <c r="A100" s="3106"/>
      <c r="B100" s="1017" t="s">
        <v>284</v>
      </c>
      <c r="C100" s="1019">
        <f t="shared" si="32"/>
        <v>0</v>
      </c>
      <c r="D100" s="1843">
        <v>0</v>
      </c>
      <c r="E100" s="1843">
        <v>0</v>
      </c>
      <c r="F100" s="1843">
        <v>0</v>
      </c>
      <c r="G100" s="1843">
        <v>0</v>
      </c>
      <c r="H100" s="1843">
        <v>0</v>
      </c>
      <c r="I100" s="1843">
        <v>0</v>
      </c>
      <c r="J100" s="1843">
        <v>0</v>
      </c>
      <c r="K100" s="1843">
        <v>0</v>
      </c>
      <c r="L100" s="1843">
        <v>0</v>
      </c>
      <c r="M100" s="1843">
        <v>0</v>
      </c>
      <c r="N100" s="1843">
        <v>0</v>
      </c>
      <c r="O100" s="1843">
        <v>0</v>
      </c>
      <c r="P100" s="1843">
        <v>0</v>
      </c>
      <c r="Q100" s="1843">
        <v>0</v>
      </c>
      <c r="R100" s="1843">
        <v>0</v>
      </c>
      <c r="S100" s="1843">
        <v>0</v>
      </c>
      <c r="T100" s="1843">
        <v>0</v>
      </c>
      <c r="U100" s="1843">
        <v>0</v>
      </c>
      <c r="V100" s="1843">
        <v>0</v>
      </c>
      <c r="W100" s="1843">
        <v>0</v>
      </c>
      <c r="X100" s="1843">
        <v>0</v>
      </c>
      <c r="Y100" s="1843">
        <v>0</v>
      </c>
      <c r="Z100" s="1843">
        <v>0</v>
      </c>
      <c r="AA100" s="1843">
        <v>0</v>
      </c>
      <c r="AB100" s="1843">
        <v>0</v>
      </c>
      <c r="AC100" s="1843">
        <v>0</v>
      </c>
      <c r="AD100" s="1843">
        <v>0</v>
      </c>
      <c r="AE100" s="1843">
        <v>0</v>
      </c>
      <c r="AF100" s="1843">
        <v>0</v>
      </c>
      <c r="AG100" s="1843">
        <v>0</v>
      </c>
      <c r="AH100" s="1843">
        <v>0</v>
      </c>
      <c r="AI100" s="1843">
        <v>0</v>
      </c>
      <c r="AJ100" s="1843">
        <v>0</v>
      </c>
      <c r="AK100" s="1020">
        <f>'배수관폐쇄(총괄) (2)'!AR92+'배수관폐쇄(총괄) (2)'!AS92</f>
        <v>0</v>
      </c>
    </row>
    <row r="101" spans="1:37" s="850" customFormat="1" ht="19.5" customHeight="1" x14ac:dyDescent="0.15">
      <c r="A101" s="3106"/>
      <c r="B101" s="1015" t="s">
        <v>847</v>
      </c>
      <c r="C101" s="1019">
        <f t="shared" si="32"/>
        <v>0</v>
      </c>
      <c r="D101" s="1843">
        <v>0</v>
      </c>
      <c r="E101" s="1843">
        <v>0</v>
      </c>
      <c r="F101" s="1843">
        <v>0</v>
      </c>
      <c r="G101" s="1843">
        <v>0</v>
      </c>
      <c r="H101" s="1843">
        <v>0</v>
      </c>
      <c r="I101" s="1843">
        <v>0</v>
      </c>
      <c r="J101" s="1843">
        <v>0</v>
      </c>
      <c r="K101" s="1843">
        <v>0</v>
      </c>
      <c r="L101" s="1843">
        <v>0</v>
      </c>
      <c r="M101" s="1843">
        <v>0</v>
      </c>
      <c r="N101" s="1843">
        <v>0</v>
      </c>
      <c r="O101" s="1843">
        <v>0</v>
      </c>
      <c r="P101" s="1843">
        <v>0</v>
      </c>
      <c r="Q101" s="1843">
        <v>0</v>
      </c>
      <c r="R101" s="1843">
        <v>0</v>
      </c>
      <c r="S101" s="1843">
        <v>0</v>
      </c>
      <c r="T101" s="1843">
        <v>0</v>
      </c>
      <c r="U101" s="1843">
        <v>0</v>
      </c>
      <c r="V101" s="1843">
        <v>0</v>
      </c>
      <c r="W101" s="1843">
        <v>0</v>
      </c>
      <c r="X101" s="1843">
        <v>0</v>
      </c>
      <c r="Y101" s="1843">
        <v>0</v>
      </c>
      <c r="Z101" s="1843">
        <v>0</v>
      </c>
      <c r="AA101" s="1843">
        <v>0</v>
      </c>
      <c r="AB101" s="1843">
        <v>0</v>
      </c>
      <c r="AC101" s="1843">
        <v>0</v>
      </c>
      <c r="AD101" s="1843">
        <v>0</v>
      </c>
      <c r="AE101" s="1843">
        <v>0</v>
      </c>
      <c r="AF101" s="1843">
        <v>0</v>
      </c>
      <c r="AG101" s="1843">
        <v>0</v>
      </c>
      <c r="AH101" s="1843">
        <v>0</v>
      </c>
      <c r="AI101" s="1843">
        <v>0</v>
      </c>
      <c r="AJ101" s="1843">
        <v>0</v>
      </c>
      <c r="AK101" s="1020">
        <f>'배수관폐쇄(총괄) (2)'!AR93+'배수관폐쇄(총괄) (2)'!AS93</f>
        <v>0</v>
      </c>
    </row>
    <row r="102" spans="1:37" s="850" customFormat="1" ht="19.5" customHeight="1" x14ac:dyDescent="0.15">
      <c r="A102" s="3106"/>
      <c r="B102" s="1018" t="s">
        <v>1084</v>
      </c>
      <c r="C102" s="1019">
        <f t="shared" si="32"/>
        <v>0</v>
      </c>
      <c r="D102" s="1843">
        <v>0</v>
      </c>
      <c r="E102" s="1843">
        <v>0</v>
      </c>
      <c r="F102" s="1843">
        <v>0</v>
      </c>
      <c r="G102" s="1843">
        <v>0</v>
      </c>
      <c r="H102" s="1843">
        <v>0</v>
      </c>
      <c r="I102" s="1843">
        <v>0</v>
      </c>
      <c r="J102" s="1843">
        <v>0</v>
      </c>
      <c r="K102" s="1843">
        <v>0</v>
      </c>
      <c r="L102" s="1843">
        <v>0</v>
      </c>
      <c r="M102" s="1843">
        <v>0</v>
      </c>
      <c r="N102" s="1843">
        <v>0</v>
      </c>
      <c r="O102" s="1843">
        <v>0</v>
      </c>
      <c r="P102" s="1843">
        <v>0</v>
      </c>
      <c r="Q102" s="1843">
        <v>0</v>
      </c>
      <c r="R102" s="1843">
        <v>0</v>
      </c>
      <c r="S102" s="1843">
        <v>0</v>
      </c>
      <c r="T102" s="1843">
        <v>0</v>
      </c>
      <c r="U102" s="1843">
        <v>0</v>
      </c>
      <c r="V102" s="1843">
        <v>0</v>
      </c>
      <c r="W102" s="1843">
        <v>0</v>
      </c>
      <c r="X102" s="1843">
        <v>0</v>
      </c>
      <c r="Y102" s="1843">
        <v>0</v>
      </c>
      <c r="Z102" s="1843">
        <v>0</v>
      </c>
      <c r="AA102" s="1843">
        <v>0</v>
      </c>
      <c r="AB102" s="1843">
        <v>0</v>
      </c>
      <c r="AC102" s="1843">
        <v>0</v>
      </c>
      <c r="AD102" s="1843">
        <v>0</v>
      </c>
      <c r="AE102" s="1843">
        <v>0</v>
      </c>
      <c r="AF102" s="1843">
        <v>0</v>
      </c>
      <c r="AG102" s="1843">
        <v>0</v>
      </c>
      <c r="AH102" s="1843">
        <v>0</v>
      </c>
      <c r="AI102" s="1843">
        <v>0</v>
      </c>
      <c r="AJ102" s="1843">
        <v>0</v>
      </c>
      <c r="AK102" s="1020"/>
    </row>
    <row r="103" spans="1:37" s="850" customFormat="1" ht="19.5" customHeight="1" x14ac:dyDescent="0.15">
      <c r="A103" s="3106">
        <v>600</v>
      </c>
      <c r="B103" s="854" t="s">
        <v>46</v>
      </c>
      <c r="C103" s="613">
        <f>SUM(D103:AK103)</f>
        <v>20805.490000000005</v>
      </c>
      <c r="D103" s="613">
        <f>SUM(D104:D111)</f>
        <v>832.78</v>
      </c>
      <c r="E103" s="613">
        <f t="shared" ref="E103:AJ103" si="33">SUM(E104:E111)</f>
        <v>0</v>
      </c>
      <c r="F103" s="613">
        <f t="shared" si="33"/>
        <v>1599.1000000000001</v>
      </c>
      <c r="G103" s="613">
        <f t="shared" si="33"/>
        <v>0</v>
      </c>
      <c r="H103" s="613">
        <f t="shared" si="33"/>
        <v>0</v>
      </c>
      <c r="I103" s="613">
        <f t="shared" si="33"/>
        <v>851.58</v>
      </c>
      <c r="J103" s="613">
        <f t="shared" si="33"/>
        <v>2642.2</v>
      </c>
      <c r="K103" s="613">
        <f t="shared" si="33"/>
        <v>678.52</v>
      </c>
      <c r="L103" s="613">
        <f t="shared" si="33"/>
        <v>333.32</v>
      </c>
      <c r="M103" s="613">
        <f t="shared" si="33"/>
        <v>0</v>
      </c>
      <c r="N103" s="613">
        <f t="shared" si="33"/>
        <v>2.0300000000000002</v>
      </c>
      <c r="O103" s="613">
        <f t="shared" si="33"/>
        <v>5451.44</v>
      </c>
      <c r="P103" s="613">
        <f t="shared" si="33"/>
        <v>3047.56</v>
      </c>
      <c r="Q103" s="613">
        <f t="shared" si="33"/>
        <v>1263.4000000000001</v>
      </c>
      <c r="R103" s="613">
        <f t="shared" si="33"/>
        <v>441.55</v>
      </c>
      <c r="S103" s="613">
        <f t="shared" si="33"/>
        <v>294.64999999999998</v>
      </c>
      <c r="T103" s="613">
        <f t="shared" si="33"/>
        <v>0</v>
      </c>
      <c r="U103" s="613">
        <f t="shared" si="33"/>
        <v>0</v>
      </c>
      <c r="V103" s="613">
        <f t="shared" si="33"/>
        <v>805.72</v>
      </c>
      <c r="W103" s="613">
        <f t="shared" si="33"/>
        <v>1702.62</v>
      </c>
      <c r="X103" s="613">
        <f t="shared" si="33"/>
        <v>718.38</v>
      </c>
      <c r="Y103" s="613">
        <f t="shared" si="33"/>
        <v>89.31</v>
      </c>
      <c r="Z103" s="613">
        <f t="shared" si="33"/>
        <v>0</v>
      </c>
      <c r="AA103" s="613">
        <f t="shared" si="33"/>
        <v>0</v>
      </c>
      <c r="AB103" s="613">
        <f t="shared" si="33"/>
        <v>0</v>
      </c>
      <c r="AC103" s="613">
        <f t="shared" si="33"/>
        <v>0</v>
      </c>
      <c r="AD103" s="613">
        <f t="shared" si="33"/>
        <v>0</v>
      </c>
      <c r="AE103" s="613">
        <f t="shared" si="33"/>
        <v>50.08</v>
      </c>
      <c r="AF103" s="613">
        <f t="shared" si="33"/>
        <v>0</v>
      </c>
      <c r="AG103" s="613">
        <f t="shared" si="33"/>
        <v>0</v>
      </c>
      <c r="AH103" s="613">
        <f t="shared" si="33"/>
        <v>0</v>
      </c>
      <c r="AI103" s="613">
        <f t="shared" si="33"/>
        <v>1.25</v>
      </c>
      <c r="AJ103" s="613">
        <f t="shared" si="33"/>
        <v>0</v>
      </c>
      <c r="AK103" s="613">
        <f>SUM(AK104:AK111)</f>
        <v>0</v>
      </c>
    </row>
    <row r="104" spans="1:37" s="858" customFormat="1" ht="19.5" customHeight="1" x14ac:dyDescent="0.15">
      <c r="A104" s="3106"/>
      <c r="B104" s="1021" t="s">
        <v>793</v>
      </c>
      <c r="C104" s="1019">
        <f>SUM(D104:AK104)</f>
        <v>0</v>
      </c>
      <c r="D104" s="1843">
        <v>0</v>
      </c>
      <c r="E104" s="1843">
        <v>0</v>
      </c>
      <c r="F104" s="1843">
        <v>0</v>
      </c>
      <c r="G104" s="1843">
        <v>0</v>
      </c>
      <c r="H104" s="1843">
        <v>0</v>
      </c>
      <c r="I104" s="1843">
        <v>0</v>
      </c>
      <c r="J104" s="1843">
        <v>0</v>
      </c>
      <c r="K104" s="1843">
        <v>0</v>
      </c>
      <c r="L104" s="1843">
        <v>0</v>
      </c>
      <c r="M104" s="1843">
        <v>0</v>
      </c>
      <c r="N104" s="1843">
        <v>0</v>
      </c>
      <c r="O104" s="1843">
        <v>0</v>
      </c>
      <c r="P104" s="1843">
        <v>0</v>
      </c>
      <c r="Q104" s="1843">
        <v>0</v>
      </c>
      <c r="R104" s="1843">
        <v>0</v>
      </c>
      <c r="S104" s="1843">
        <v>0</v>
      </c>
      <c r="T104" s="1843">
        <v>0</v>
      </c>
      <c r="U104" s="1843">
        <v>0</v>
      </c>
      <c r="V104" s="1843">
        <v>0</v>
      </c>
      <c r="W104" s="1843">
        <v>0</v>
      </c>
      <c r="X104" s="1843">
        <v>0</v>
      </c>
      <c r="Y104" s="1843">
        <v>0</v>
      </c>
      <c r="Z104" s="1843">
        <v>0</v>
      </c>
      <c r="AA104" s="1843">
        <v>0</v>
      </c>
      <c r="AB104" s="1843">
        <v>0</v>
      </c>
      <c r="AC104" s="1843">
        <v>0</v>
      </c>
      <c r="AD104" s="1843">
        <v>0</v>
      </c>
      <c r="AE104" s="1843">
        <v>0</v>
      </c>
      <c r="AF104" s="1843">
        <v>0</v>
      </c>
      <c r="AG104" s="1843">
        <v>0</v>
      </c>
      <c r="AH104" s="1843">
        <v>0</v>
      </c>
      <c r="AI104" s="1843">
        <v>0</v>
      </c>
      <c r="AJ104" s="1843">
        <v>0</v>
      </c>
      <c r="AK104" s="1020">
        <f>'배수관폐쇄(총괄) (2)'!AR95+'배수관폐쇄(총괄) (2)'!AS95</f>
        <v>0</v>
      </c>
    </row>
    <row r="105" spans="1:37" s="850" customFormat="1" ht="19.5" customHeight="1" x14ac:dyDescent="0.15">
      <c r="A105" s="3106"/>
      <c r="B105" s="1015" t="s">
        <v>792</v>
      </c>
      <c r="C105" s="1019">
        <f t="shared" ref="C105:C111" si="34">SUM(D105:AK105)</f>
        <v>2367.73</v>
      </c>
      <c r="D105" s="1843">
        <v>775.02</v>
      </c>
      <c r="E105" s="1843">
        <v>0</v>
      </c>
      <c r="F105" s="1843">
        <v>1592.71</v>
      </c>
      <c r="G105" s="1843">
        <v>0</v>
      </c>
      <c r="H105" s="1843">
        <v>0</v>
      </c>
      <c r="I105" s="1843">
        <v>0</v>
      </c>
      <c r="J105" s="1843">
        <v>0</v>
      </c>
      <c r="K105" s="1843">
        <v>0</v>
      </c>
      <c r="L105" s="1843">
        <v>0</v>
      </c>
      <c r="M105" s="1843">
        <v>0</v>
      </c>
      <c r="N105" s="1843">
        <v>0</v>
      </c>
      <c r="O105" s="1843">
        <v>0</v>
      </c>
      <c r="P105" s="1843">
        <v>0</v>
      </c>
      <c r="Q105" s="1843">
        <v>0</v>
      </c>
      <c r="R105" s="1843">
        <v>0</v>
      </c>
      <c r="S105" s="1843">
        <v>0</v>
      </c>
      <c r="T105" s="1843">
        <v>0</v>
      </c>
      <c r="U105" s="1843">
        <v>0</v>
      </c>
      <c r="V105" s="1843">
        <v>0</v>
      </c>
      <c r="W105" s="1843">
        <v>0</v>
      </c>
      <c r="X105" s="1843">
        <v>0</v>
      </c>
      <c r="Y105" s="1843">
        <v>0</v>
      </c>
      <c r="Z105" s="1843">
        <v>0</v>
      </c>
      <c r="AA105" s="1843">
        <v>0</v>
      </c>
      <c r="AB105" s="1843">
        <v>0</v>
      </c>
      <c r="AC105" s="1843">
        <v>0</v>
      </c>
      <c r="AD105" s="1843">
        <v>0</v>
      </c>
      <c r="AE105" s="1843">
        <v>0</v>
      </c>
      <c r="AF105" s="1843">
        <v>0</v>
      </c>
      <c r="AG105" s="1843">
        <v>0</v>
      </c>
      <c r="AH105" s="1843">
        <v>0</v>
      </c>
      <c r="AI105" s="1843">
        <v>0</v>
      </c>
      <c r="AJ105" s="1843">
        <v>0</v>
      </c>
      <c r="AK105" s="1020">
        <f>'배수관폐쇄(총괄) (2)'!AR96+'배수관폐쇄(총괄) (2)'!AS96</f>
        <v>0</v>
      </c>
    </row>
    <row r="106" spans="1:37" s="850" customFormat="1" ht="19.5" customHeight="1" x14ac:dyDescent="0.15">
      <c r="A106" s="3106"/>
      <c r="B106" s="1015" t="s">
        <v>974</v>
      </c>
      <c r="C106" s="1019">
        <f t="shared" si="34"/>
        <v>14693.879999999997</v>
      </c>
      <c r="D106" s="1843">
        <v>0</v>
      </c>
      <c r="E106" s="1843">
        <v>0</v>
      </c>
      <c r="F106" s="1843">
        <v>0</v>
      </c>
      <c r="G106" s="1843">
        <v>0</v>
      </c>
      <c r="H106" s="1843">
        <v>0</v>
      </c>
      <c r="I106" s="1843">
        <v>851.58</v>
      </c>
      <c r="J106" s="1843">
        <v>1879.3</v>
      </c>
      <c r="K106" s="1843">
        <v>554.9</v>
      </c>
      <c r="L106" s="1843">
        <v>333.32</v>
      </c>
      <c r="M106" s="1843">
        <v>0</v>
      </c>
      <c r="N106" s="1843">
        <v>1.55</v>
      </c>
      <c r="O106" s="1843">
        <v>5451.44</v>
      </c>
      <c r="P106" s="1843">
        <v>2675.83</v>
      </c>
      <c r="Q106" s="1843">
        <v>1263.4000000000001</v>
      </c>
      <c r="R106" s="1843">
        <v>441.55</v>
      </c>
      <c r="S106" s="1843">
        <v>294.64999999999998</v>
      </c>
      <c r="T106" s="1843">
        <v>0</v>
      </c>
      <c r="U106" s="1843">
        <v>0</v>
      </c>
      <c r="V106" s="1843">
        <v>805.72</v>
      </c>
      <c r="W106" s="1843">
        <v>0</v>
      </c>
      <c r="X106" s="1843">
        <v>0</v>
      </c>
      <c r="Y106" s="1843">
        <v>89.31</v>
      </c>
      <c r="Z106" s="1843">
        <v>0</v>
      </c>
      <c r="AA106" s="1843">
        <v>0</v>
      </c>
      <c r="AB106" s="1843">
        <v>0</v>
      </c>
      <c r="AC106" s="1843">
        <v>0</v>
      </c>
      <c r="AD106" s="1843">
        <v>0</v>
      </c>
      <c r="AE106" s="1843">
        <v>50.08</v>
      </c>
      <c r="AF106" s="1843">
        <v>0</v>
      </c>
      <c r="AG106" s="1843">
        <v>0</v>
      </c>
      <c r="AH106" s="1843">
        <v>0</v>
      </c>
      <c r="AI106" s="1843">
        <v>1.25</v>
      </c>
      <c r="AJ106" s="1843">
        <v>0</v>
      </c>
      <c r="AK106" s="1020">
        <f>'배수관폐쇄(총괄) (2)'!AR97+'배수관폐쇄(총괄) (2)'!AS97</f>
        <v>0</v>
      </c>
    </row>
    <row r="107" spans="1:37" s="850" customFormat="1" ht="19.5" customHeight="1" x14ac:dyDescent="0.15">
      <c r="A107" s="3106"/>
      <c r="B107" s="1015" t="s">
        <v>345</v>
      </c>
      <c r="C107" s="1019">
        <f t="shared" si="34"/>
        <v>3743.88</v>
      </c>
      <c r="D107" s="1843">
        <v>57.760000000000005</v>
      </c>
      <c r="E107" s="1843">
        <v>0</v>
      </c>
      <c r="F107" s="1843">
        <v>6.39</v>
      </c>
      <c r="G107" s="1843">
        <v>0</v>
      </c>
      <c r="H107" s="1843">
        <v>0</v>
      </c>
      <c r="I107" s="1843">
        <v>0</v>
      </c>
      <c r="J107" s="1843">
        <v>762.9</v>
      </c>
      <c r="K107" s="1843">
        <v>123.62</v>
      </c>
      <c r="L107" s="1843">
        <v>0</v>
      </c>
      <c r="M107" s="1843">
        <v>0</v>
      </c>
      <c r="N107" s="1843">
        <v>0.48</v>
      </c>
      <c r="O107" s="1843">
        <v>0</v>
      </c>
      <c r="P107" s="1843">
        <v>371.73</v>
      </c>
      <c r="Q107" s="1843">
        <v>0</v>
      </c>
      <c r="R107" s="1843">
        <v>0</v>
      </c>
      <c r="S107" s="1843">
        <v>0</v>
      </c>
      <c r="T107" s="1843">
        <v>0</v>
      </c>
      <c r="U107" s="1843">
        <v>0</v>
      </c>
      <c r="V107" s="1843">
        <v>0</v>
      </c>
      <c r="W107" s="1843">
        <v>1702.62</v>
      </c>
      <c r="X107" s="1843">
        <v>718.38</v>
      </c>
      <c r="Y107" s="1843">
        <v>0</v>
      </c>
      <c r="Z107" s="1843">
        <v>0</v>
      </c>
      <c r="AA107" s="1843">
        <v>0</v>
      </c>
      <c r="AB107" s="1843">
        <v>0</v>
      </c>
      <c r="AC107" s="1843">
        <v>0</v>
      </c>
      <c r="AD107" s="1843">
        <v>0</v>
      </c>
      <c r="AE107" s="1843">
        <v>0</v>
      </c>
      <c r="AF107" s="1843">
        <v>0</v>
      </c>
      <c r="AG107" s="1843">
        <v>0</v>
      </c>
      <c r="AH107" s="1843">
        <v>0</v>
      </c>
      <c r="AI107" s="1843">
        <v>0</v>
      </c>
      <c r="AJ107" s="1843">
        <v>0</v>
      </c>
      <c r="AK107" s="1020">
        <f>'배수관폐쇄(총괄) (2)'!AR98+'배수관폐쇄(총괄) (2)'!AS98</f>
        <v>0</v>
      </c>
    </row>
    <row r="108" spans="1:37" s="850" customFormat="1" ht="19.5" customHeight="1" x14ac:dyDescent="0.15">
      <c r="A108" s="3106"/>
      <c r="B108" s="1017" t="s">
        <v>283</v>
      </c>
      <c r="C108" s="1019">
        <f t="shared" si="34"/>
        <v>0</v>
      </c>
      <c r="D108" s="1843">
        <v>0</v>
      </c>
      <c r="E108" s="1843">
        <v>0</v>
      </c>
      <c r="F108" s="1843">
        <v>0</v>
      </c>
      <c r="G108" s="1843">
        <v>0</v>
      </c>
      <c r="H108" s="1843">
        <v>0</v>
      </c>
      <c r="I108" s="1843">
        <v>0</v>
      </c>
      <c r="J108" s="1843">
        <v>0</v>
      </c>
      <c r="K108" s="1843">
        <v>0</v>
      </c>
      <c r="L108" s="1843">
        <v>0</v>
      </c>
      <c r="M108" s="1843">
        <v>0</v>
      </c>
      <c r="N108" s="1843">
        <v>0</v>
      </c>
      <c r="O108" s="1843">
        <v>0</v>
      </c>
      <c r="P108" s="1843">
        <v>0</v>
      </c>
      <c r="Q108" s="1843">
        <v>0</v>
      </c>
      <c r="R108" s="1843">
        <v>0</v>
      </c>
      <c r="S108" s="1843">
        <v>0</v>
      </c>
      <c r="T108" s="1843">
        <v>0</v>
      </c>
      <c r="U108" s="1843">
        <v>0</v>
      </c>
      <c r="V108" s="1843">
        <v>0</v>
      </c>
      <c r="W108" s="1843">
        <v>0</v>
      </c>
      <c r="X108" s="1843">
        <v>0</v>
      </c>
      <c r="Y108" s="1843">
        <v>0</v>
      </c>
      <c r="Z108" s="1843">
        <v>0</v>
      </c>
      <c r="AA108" s="1843">
        <v>0</v>
      </c>
      <c r="AB108" s="1843">
        <v>0</v>
      </c>
      <c r="AC108" s="1843">
        <v>0</v>
      </c>
      <c r="AD108" s="1843">
        <v>0</v>
      </c>
      <c r="AE108" s="1843">
        <v>0</v>
      </c>
      <c r="AF108" s="1843">
        <v>0</v>
      </c>
      <c r="AG108" s="1843">
        <v>0</v>
      </c>
      <c r="AH108" s="1843">
        <v>0</v>
      </c>
      <c r="AI108" s="1843">
        <v>0</v>
      </c>
      <c r="AJ108" s="1843">
        <v>0</v>
      </c>
      <c r="AK108" s="1020">
        <f>'배수관폐쇄(총괄) (2)'!AR99+'배수관폐쇄(총괄) (2)'!AS99</f>
        <v>0</v>
      </c>
    </row>
    <row r="109" spans="1:37" s="850" customFormat="1" ht="19.5" customHeight="1" x14ac:dyDescent="0.15">
      <c r="A109" s="3106"/>
      <c r="B109" s="1017" t="s">
        <v>284</v>
      </c>
      <c r="C109" s="1019">
        <f t="shared" si="34"/>
        <v>0</v>
      </c>
      <c r="D109" s="1843">
        <v>0</v>
      </c>
      <c r="E109" s="1843">
        <v>0</v>
      </c>
      <c r="F109" s="1843">
        <v>0</v>
      </c>
      <c r="G109" s="1843">
        <v>0</v>
      </c>
      <c r="H109" s="1843">
        <v>0</v>
      </c>
      <c r="I109" s="1843">
        <v>0</v>
      </c>
      <c r="J109" s="1843">
        <v>0</v>
      </c>
      <c r="K109" s="1843">
        <v>0</v>
      </c>
      <c r="L109" s="1843">
        <v>0</v>
      </c>
      <c r="M109" s="1843">
        <v>0</v>
      </c>
      <c r="N109" s="1843">
        <v>0</v>
      </c>
      <c r="O109" s="1843">
        <v>0</v>
      </c>
      <c r="P109" s="1843">
        <v>0</v>
      </c>
      <c r="Q109" s="1843">
        <v>0</v>
      </c>
      <c r="R109" s="1843">
        <v>0</v>
      </c>
      <c r="S109" s="1843">
        <v>0</v>
      </c>
      <c r="T109" s="1843">
        <v>0</v>
      </c>
      <c r="U109" s="1843">
        <v>0</v>
      </c>
      <c r="V109" s="1843">
        <v>0</v>
      </c>
      <c r="W109" s="1843">
        <v>0</v>
      </c>
      <c r="X109" s="1843">
        <v>0</v>
      </c>
      <c r="Y109" s="1843">
        <v>0</v>
      </c>
      <c r="Z109" s="1843">
        <v>0</v>
      </c>
      <c r="AA109" s="1843">
        <v>0</v>
      </c>
      <c r="AB109" s="1843">
        <v>0</v>
      </c>
      <c r="AC109" s="1843">
        <v>0</v>
      </c>
      <c r="AD109" s="1843">
        <v>0</v>
      </c>
      <c r="AE109" s="1843">
        <v>0</v>
      </c>
      <c r="AF109" s="1843">
        <v>0</v>
      </c>
      <c r="AG109" s="1843">
        <v>0</v>
      </c>
      <c r="AH109" s="1843">
        <v>0</v>
      </c>
      <c r="AI109" s="1843">
        <v>0</v>
      </c>
      <c r="AJ109" s="1843">
        <v>0</v>
      </c>
      <c r="AK109" s="1020">
        <f>'배수관폐쇄(총괄) (2)'!AR100+'배수관폐쇄(총괄) (2)'!AS100</f>
        <v>0</v>
      </c>
    </row>
    <row r="110" spans="1:37" s="850" customFormat="1" ht="19.5" customHeight="1" x14ac:dyDescent="0.15">
      <c r="A110" s="3106"/>
      <c r="B110" s="1015" t="s">
        <v>847</v>
      </c>
      <c r="C110" s="1019">
        <f t="shared" si="34"/>
        <v>0</v>
      </c>
      <c r="D110" s="1843">
        <v>0</v>
      </c>
      <c r="E110" s="1843">
        <v>0</v>
      </c>
      <c r="F110" s="1843">
        <v>0</v>
      </c>
      <c r="G110" s="1843">
        <v>0</v>
      </c>
      <c r="H110" s="1843">
        <v>0</v>
      </c>
      <c r="I110" s="1843">
        <v>0</v>
      </c>
      <c r="J110" s="1843">
        <v>0</v>
      </c>
      <c r="K110" s="1843">
        <v>0</v>
      </c>
      <c r="L110" s="1843">
        <v>0</v>
      </c>
      <c r="M110" s="1843">
        <v>0</v>
      </c>
      <c r="N110" s="1843">
        <v>0</v>
      </c>
      <c r="O110" s="1843">
        <v>0</v>
      </c>
      <c r="P110" s="1843">
        <v>0</v>
      </c>
      <c r="Q110" s="1843">
        <v>0</v>
      </c>
      <c r="R110" s="1843">
        <v>0</v>
      </c>
      <c r="S110" s="1843">
        <v>0</v>
      </c>
      <c r="T110" s="1843">
        <v>0</v>
      </c>
      <c r="U110" s="1843">
        <v>0</v>
      </c>
      <c r="V110" s="1843">
        <v>0</v>
      </c>
      <c r="W110" s="1843">
        <v>0</v>
      </c>
      <c r="X110" s="1843">
        <v>0</v>
      </c>
      <c r="Y110" s="1843">
        <v>0</v>
      </c>
      <c r="Z110" s="1843">
        <v>0</v>
      </c>
      <c r="AA110" s="1843">
        <v>0</v>
      </c>
      <c r="AB110" s="1843">
        <v>0</v>
      </c>
      <c r="AC110" s="1843">
        <v>0</v>
      </c>
      <c r="AD110" s="1843">
        <v>0</v>
      </c>
      <c r="AE110" s="1843">
        <v>0</v>
      </c>
      <c r="AF110" s="1843">
        <v>0</v>
      </c>
      <c r="AG110" s="1843">
        <v>0</v>
      </c>
      <c r="AH110" s="1843">
        <v>0</v>
      </c>
      <c r="AI110" s="1843">
        <v>0</v>
      </c>
      <c r="AJ110" s="1843">
        <v>0</v>
      </c>
      <c r="AK110" s="1020">
        <f>'배수관폐쇄(총괄) (2)'!AR101+'배수관폐쇄(총괄) (2)'!AS101</f>
        <v>0</v>
      </c>
    </row>
    <row r="111" spans="1:37" s="850" customFormat="1" ht="19.5" customHeight="1" x14ac:dyDescent="0.15">
      <c r="A111" s="3106"/>
      <c r="B111" s="1018" t="s">
        <v>1084</v>
      </c>
      <c r="C111" s="1019">
        <f t="shared" si="34"/>
        <v>0</v>
      </c>
      <c r="D111" s="1843">
        <v>0</v>
      </c>
      <c r="E111" s="1843">
        <v>0</v>
      </c>
      <c r="F111" s="1843">
        <v>0</v>
      </c>
      <c r="G111" s="1843">
        <v>0</v>
      </c>
      <c r="H111" s="1843">
        <v>0</v>
      </c>
      <c r="I111" s="1843">
        <v>0</v>
      </c>
      <c r="J111" s="1843">
        <v>0</v>
      </c>
      <c r="K111" s="1843">
        <v>0</v>
      </c>
      <c r="L111" s="1843">
        <v>0</v>
      </c>
      <c r="M111" s="1843">
        <v>0</v>
      </c>
      <c r="N111" s="1843">
        <v>0</v>
      </c>
      <c r="O111" s="1843">
        <v>0</v>
      </c>
      <c r="P111" s="1843">
        <v>0</v>
      </c>
      <c r="Q111" s="1843">
        <v>0</v>
      </c>
      <c r="R111" s="1843">
        <v>0</v>
      </c>
      <c r="S111" s="1843">
        <v>0</v>
      </c>
      <c r="T111" s="1843">
        <v>0</v>
      </c>
      <c r="U111" s="1843">
        <v>0</v>
      </c>
      <c r="V111" s="1843">
        <v>0</v>
      </c>
      <c r="W111" s="1843">
        <v>0</v>
      </c>
      <c r="X111" s="1843">
        <v>0</v>
      </c>
      <c r="Y111" s="1843">
        <v>0</v>
      </c>
      <c r="Z111" s="1843">
        <v>0</v>
      </c>
      <c r="AA111" s="1843">
        <v>0</v>
      </c>
      <c r="AB111" s="1843">
        <v>0</v>
      </c>
      <c r="AC111" s="1843">
        <v>0</v>
      </c>
      <c r="AD111" s="1843">
        <v>0</v>
      </c>
      <c r="AE111" s="1843">
        <v>0</v>
      </c>
      <c r="AF111" s="1843">
        <v>0</v>
      </c>
      <c r="AG111" s="1843">
        <v>0</v>
      </c>
      <c r="AH111" s="1843">
        <v>0</v>
      </c>
      <c r="AI111" s="1843">
        <v>0</v>
      </c>
      <c r="AJ111" s="1843">
        <v>0</v>
      </c>
      <c r="AK111" s="1020"/>
    </row>
    <row r="112" spans="1:37" s="850" customFormat="1" ht="19.5" customHeight="1" x14ac:dyDescent="0.15">
      <c r="A112" s="3106">
        <v>700</v>
      </c>
      <c r="B112" s="854" t="s">
        <v>46</v>
      </c>
      <c r="C112" s="613">
        <f>SUM(D112:AK112)</f>
        <v>1888.0800000000002</v>
      </c>
      <c r="D112" s="613">
        <f>SUM(D113:D120)</f>
        <v>0</v>
      </c>
      <c r="E112" s="613">
        <f t="shared" ref="E112:AJ112" si="35">SUM(E113:E120)</f>
        <v>0</v>
      </c>
      <c r="F112" s="613">
        <f t="shared" si="35"/>
        <v>0</v>
      </c>
      <c r="G112" s="613">
        <f t="shared" si="35"/>
        <v>0</v>
      </c>
      <c r="H112" s="613">
        <f t="shared" si="35"/>
        <v>0</v>
      </c>
      <c r="I112" s="613">
        <f t="shared" si="35"/>
        <v>0</v>
      </c>
      <c r="J112" s="613">
        <f t="shared" si="35"/>
        <v>0</v>
      </c>
      <c r="K112" s="613">
        <f t="shared" si="35"/>
        <v>0</v>
      </c>
      <c r="L112" s="613">
        <f t="shared" si="35"/>
        <v>0</v>
      </c>
      <c r="M112" s="613">
        <f t="shared" si="35"/>
        <v>0</v>
      </c>
      <c r="N112" s="613">
        <f t="shared" si="35"/>
        <v>0</v>
      </c>
      <c r="O112" s="613">
        <f t="shared" si="35"/>
        <v>0</v>
      </c>
      <c r="P112" s="613">
        <f t="shared" si="35"/>
        <v>0</v>
      </c>
      <c r="Q112" s="613">
        <f t="shared" si="35"/>
        <v>362.4</v>
      </c>
      <c r="R112" s="613">
        <f t="shared" si="35"/>
        <v>1429.92</v>
      </c>
      <c r="S112" s="613">
        <f t="shared" si="35"/>
        <v>95.76</v>
      </c>
      <c r="T112" s="613">
        <f t="shared" si="35"/>
        <v>0</v>
      </c>
      <c r="U112" s="613">
        <f t="shared" si="35"/>
        <v>0</v>
      </c>
      <c r="V112" s="613">
        <f t="shared" si="35"/>
        <v>0</v>
      </c>
      <c r="W112" s="613">
        <f t="shared" si="35"/>
        <v>0</v>
      </c>
      <c r="X112" s="613">
        <f t="shared" si="35"/>
        <v>0</v>
      </c>
      <c r="Y112" s="613">
        <f t="shared" si="35"/>
        <v>0</v>
      </c>
      <c r="Z112" s="613">
        <f t="shared" si="35"/>
        <v>0</v>
      </c>
      <c r="AA112" s="613">
        <f t="shared" si="35"/>
        <v>0</v>
      </c>
      <c r="AB112" s="613">
        <f t="shared" si="35"/>
        <v>0</v>
      </c>
      <c r="AC112" s="613">
        <f t="shared" si="35"/>
        <v>0</v>
      </c>
      <c r="AD112" s="613">
        <f t="shared" si="35"/>
        <v>0</v>
      </c>
      <c r="AE112" s="613">
        <f t="shared" si="35"/>
        <v>0</v>
      </c>
      <c r="AF112" s="613">
        <f t="shared" si="35"/>
        <v>0</v>
      </c>
      <c r="AG112" s="613">
        <f t="shared" si="35"/>
        <v>0</v>
      </c>
      <c r="AH112" s="613">
        <f t="shared" si="35"/>
        <v>0</v>
      </c>
      <c r="AI112" s="613">
        <f t="shared" si="35"/>
        <v>0</v>
      </c>
      <c r="AJ112" s="613">
        <f t="shared" si="35"/>
        <v>0</v>
      </c>
      <c r="AK112" s="613">
        <f>SUM(AK113:AK120)</f>
        <v>0</v>
      </c>
    </row>
    <row r="113" spans="1:37" s="858" customFormat="1" ht="19.5" customHeight="1" x14ac:dyDescent="0.15">
      <c r="A113" s="3106"/>
      <c r="B113" s="1021" t="s">
        <v>793</v>
      </c>
      <c r="C113" s="1019">
        <f>SUM(D113:AK113)</f>
        <v>0</v>
      </c>
      <c r="D113" s="1843">
        <v>0</v>
      </c>
      <c r="E113" s="1843">
        <v>0</v>
      </c>
      <c r="F113" s="1843">
        <v>0</v>
      </c>
      <c r="G113" s="1843">
        <v>0</v>
      </c>
      <c r="H113" s="1843">
        <v>0</v>
      </c>
      <c r="I113" s="1843">
        <v>0</v>
      </c>
      <c r="J113" s="1843">
        <v>0</v>
      </c>
      <c r="K113" s="1843">
        <v>0</v>
      </c>
      <c r="L113" s="1843">
        <v>0</v>
      </c>
      <c r="M113" s="1843">
        <v>0</v>
      </c>
      <c r="N113" s="1843">
        <v>0</v>
      </c>
      <c r="O113" s="1843">
        <v>0</v>
      </c>
      <c r="P113" s="1843">
        <v>0</v>
      </c>
      <c r="Q113" s="1843">
        <v>0</v>
      </c>
      <c r="R113" s="1843">
        <v>0</v>
      </c>
      <c r="S113" s="1843">
        <v>0</v>
      </c>
      <c r="T113" s="1843">
        <v>0</v>
      </c>
      <c r="U113" s="1843">
        <v>0</v>
      </c>
      <c r="V113" s="1843">
        <v>0</v>
      </c>
      <c r="W113" s="1843">
        <v>0</v>
      </c>
      <c r="X113" s="1843">
        <v>0</v>
      </c>
      <c r="Y113" s="1843">
        <v>0</v>
      </c>
      <c r="Z113" s="1843">
        <v>0</v>
      </c>
      <c r="AA113" s="1843">
        <v>0</v>
      </c>
      <c r="AB113" s="1843">
        <v>0</v>
      </c>
      <c r="AC113" s="1843">
        <v>0</v>
      </c>
      <c r="AD113" s="1843">
        <v>0</v>
      </c>
      <c r="AE113" s="1843">
        <v>0</v>
      </c>
      <c r="AF113" s="1843">
        <v>0</v>
      </c>
      <c r="AG113" s="1843">
        <v>0</v>
      </c>
      <c r="AH113" s="1843">
        <v>0</v>
      </c>
      <c r="AI113" s="1843">
        <v>0</v>
      </c>
      <c r="AJ113" s="1843">
        <v>0</v>
      </c>
      <c r="AK113" s="1020"/>
    </row>
    <row r="114" spans="1:37" s="858" customFormat="1" ht="19.5" customHeight="1" x14ac:dyDescent="0.15">
      <c r="A114" s="3106"/>
      <c r="B114" s="1021" t="s">
        <v>792</v>
      </c>
      <c r="C114" s="1019">
        <f t="shared" ref="C114:C120" si="36">SUM(D114:AK114)</f>
        <v>0</v>
      </c>
      <c r="D114" s="1843">
        <v>0</v>
      </c>
      <c r="E114" s="1843">
        <v>0</v>
      </c>
      <c r="F114" s="1843">
        <v>0</v>
      </c>
      <c r="G114" s="1843">
        <v>0</v>
      </c>
      <c r="H114" s="1843">
        <v>0</v>
      </c>
      <c r="I114" s="1843">
        <v>0</v>
      </c>
      <c r="J114" s="1843">
        <v>0</v>
      </c>
      <c r="K114" s="1843">
        <v>0</v>
      </c>
      <c r="L114" s="1843">
        <v>0</v>
      </c>
      <c r="M114" s="1843">
        <v>0</v>
      </c>
      <c r="N114" s="1843">
        <v>0</v>
      </c>
      <c r="O114" s="1843">
        <v>0</v>
      </c>
      <c r="P114" s="1843">
        <v>0</v>
      </c>
      <c r="Q114" s="1843">
        <v>0</v>
      </c>
      <c r="R114" s="1843">
        <v>0</v>
      </c>
      <c r="S114" s="1843">
        <v>0</v>
      </c>
      <c r="T114" s="1843">
        <v>0</v>
      </c>
      <c r="U114" s="1843">
        <v>0</v>
      </c>
      <c r="V114" s="1843">
        <v>0</v>
      </c>
      <c r="W114" s="1843">
        <v>0</v>
      </c>
      <c r="X114" s="1843">
        <v>0</v>
      </c>
      <c r="Y114" s="1843">
        <v>0</v>
      </c>
      <c r="Z114" s="1843">
        <v>0</v>
      </c>
      <c r="AA114" s="1843">
        <v>0</v>
      </c>
      <c r="AB114" s="1843">
        <v>0</v>
      </c>
      <c r="AC114" s="1843">
        <v>0</v>
      </c>
      <c r="AD114" s="1843">
        <v>0</v>
      </c>
      <c r="AE114" s="1843">
        <v>0</v>
      </c>
      <c r="AF114" s="1843">
        <v>0</v>
      </c>
      <c r="AG114" s="1843">
        <v>0</v>
      </c>
      <c r="AH114" s="1843">
        <v>0</v>
      </c>
      <c r="AI114" s="1843">
        <v>0</v>
      </c>
      <c r="AJ114" s="1843">
        <v>0</v>
      </c>
      <c r="AK114" s="1020"/>
    </row>
    <row r="115" spans="1:37" s="850" customFormat="1" ht="19.5" customHeight="1" x14ac:dyDescent="0.15">
      <c r="A115" s="3106"/>
      <c r="B115" s="1015" t="s">
        <v>974</v>
      </c>
      <c r="C115" s="1019">
        <f t="shared" si="36"/>
        <v>1282.79</v>
      </c>
      <c r="D115" s="1843">
        <v>0</v>
      </c>
      <c r="E115" s="1843">
        <v>0</v>
      </c>
      <c r="F115" s="1843">
        <v>0</v>
      </c>
      <c r="G115" s="1843">
        <v>0</v>
      </c>
      <c r="H115" s="1843">
        <v>0</v>
      </c>
      <c r="I115" s="1843">
        <v>0</v>
      </c>
      <c r="J115" s="1843">
        <v>0</v>
      </c>
      <c r="K115" s="1843">
        <v>0</v>
      </c>
      <c r="L115" s="1843">
        <v>0</v>
      </c>
      <c r="M115" s="1843">
        <v>0</v>
      </c>
      <c r="N115" s="1843">
        <v>0</v>
      </c>
      <c r="O115" s="1843">
        <v>0</v>
      </c>
      <c r="P115" s="1843">
        <v>0</v>
      </c>
      <c r="Q115" s="1843">
        <v>0</v>
      </c>
      <c r="R115" s="1843">
        <v>1187.03</v>
      </c>
      <c r="S115" s="1843">
        <v>95.76</v>
      </c>
      <c r="T115" s="1843">
        <v>0</v>
      </c>
      <c r="U115" s="1843">
        <v>0</v>
      </c>
      <c r="V115" s="1843">
        <v>0</v>
      </c>
      <c r="W115" s="1843">
        <v>0</v>
      </c>
      <c r="X115" s="1843">
        <v>0</v>
      </c>
      <c r="Y115" s="1843">
        <v>0</v>
      </c>
      <c r="Z115" s="1843">
        <v>0</v>
      </c>
      <c r="AA115" s="1843">
        <v>0</v>
      </c>
      <c r="AB115" s="1843">
        <v>0</v>
      </c>
      <c r="AC115" s="1843">
        <v>0</v>
      </c>
      <c r="AD115" s="1843">
        <v>0</v>
      </c>
      <c r="AE115" s="1843">
        <v>0</v>
      </c>
      <c r="AF115" s="1843">
        <v>0</v>
      </c>
      <c r="AG115" s="1843">
        <v>0</v>
      </c>
      <c r="AH115" s="1843">
        <v>0</v>
      </c>
      <c r="AI115" s="1843">
        <v>0</v>
      </c>
      <c r="AJ115" s="1843">
        <v>0</v>
      </c>
      <c r="AK115" s="1020">
        <f>'배수관폐쇄(총괄) (2)'!AR103+'배수관폐쇄(총괄) (2)'!AS103</f>
        <v>0</v>
      </c>
    </row>
    <row r="116" spans="1:37" s="850" customFormat="1" ht="19.5" customHeight="1" x14ac:dyDescent="0.15">
      <c r="A116" s="3106"/>
      <c r="B116" s="1015" t="s">
        <v>345</v>
      </c>
      <c r="C116" s="1019">
        <f t="shared" si="36"/>
        <v>605.29</v>
      </c>
      <c r="D116" s="1843">
        <v>0</v>
      </c>
      <c r="E116" s="1843">
        <v>0</v>
      </c>
      <c r="F116" s="1843">
        <v>0</v>
      </c>
      <c r="G116" s="1843">
        <v>0</v>
      </c>
      <c r="H116" s="1843">
        <v>0</v>
      </c>
      <c r="I116" s="1843">
        <v>0</v>
      </c>
      <c r="J116" s="1843">
        <v>0</v>
      </c>
      <c r="K116" s="1843">
        <v>0</v>
      </c>
      <c r="L116" s="1843">
        <v>0</v>
      </c>
      <c r="M116" s="1843">
        <v>0</v>
      </c>
      <c r="N116" s="1843">
        <v>0</v>
      </c>
      <c r="O116" s="1843">
        <v>0</v>
      </c>
      <c r="P116" s="1843">
        <v>0</v>
      </c>
      <c r="Q116" s="1843">
        <v>362.4</v>
      </c>
      <c r="R116" s="1843">
        <v>242.89</v>
      </c>
      <c r="S116" s="1843">
        <v>0</v>
      </c>
      <c r="T116" s="1843">
        <v>0</v>
      </c>
      <c r="U116" s="1843">
        <v>0</v>
      </c>
      <c r="V116" s="1843">
        <v>0</v>
      </c>
      <c r="W116" s="1843">
        <v>0</v>
      </c>
      <c r="X116" s="1843">
        <v>0</v>
      </c>
      <c r="Y116" s="1843">
        <v>0</v>
      </c>
      <c r="Z116" s="1843">
        <v>0</v>
      </c>
      <c r="AA116" s="1843">
        <v>0</v>
      </c>
      <c r="AB116" s="1843">
        <v>0</v>
      </c>
      <c r="AC116" s="1843">
        <v>0</v>
      </c>
      <c r="AD116" s="1843">
        <v>0</v>
      </c>
      <c r="AE116" s="1843">
        <v>0</v>
      </c>
      <c r="AF116" s="1843">
        <v>0</v>
      </c>
      <c r="AG116" s="1843">
        <v>0</v>
      </c>
      <c r="AH116" s="1843">
        <v>0</v>
      </c>
      <c r="AI116" s="1843">
        <v>0</v>
      </c>
      <c r="AJ116" s="1843">
        <v>0</v>
      </c>
      <c r="AK116" s="1020">
        <f>'배수관폐쇄(총괄) (2)'!AR104+'배수관폐쇄(총괄) (2)'!AS104</f>
        <v>0</v>
      </c>
    </row>
    <row r="117" spans="1:37" s="850" customFormat="1" ht="19.5" customHeight="1" x14ac:dyDescent="0.15">
      <c r="A117" s="3106"/>
      <c r="B117" s="1017" t="s">
        <v>283</v>
      </c>
      <c r="C117" s="1019">
        <f t="shared" si="36"/>
        <v>0</v>
      </c>
      <c r="D117" s="1843">
        <v>0</v>
      </c>
      <c r="E117" s="1843">
        <v>0</v>
      </c>
      <c r="F117" s="1843">
        <v>0</v>
      </c>
      <c r="G117" s="1843">
        <v>0</v>
      </c>
      <c r="H117" s="1843">
        <v>0</v>
      </c>
      <c r="I117" s="1843">
        <v>0</v>
      </c>
      <c r="J117" s="1843">
        <v>0</v>
      </c>
      <c r="K117" s="1843">
        <v>0</v>
      </c>
      <c r="L117" s="1843">
        <v>0</v>
      </c>
      <c r="M117" s="1843">
        <v>0</v>
      </c>
      <c r="N117" s="1843">
        <v>0</v>
      </c>
      <c r="O117" s="1843">
        <v>0</v>
      </c>
      <c r="P117" s="1843">
        <v>0</v>
      </c>
      <c r="Q117" s="1843">
        <v>0</v>
      </c>
      <c r="R117" s="1843">
        <v>0</v>
      </c>
      <c r="S117" s="1843">
        <v>0</v>
      </c>
      <c r="T117" s="1843">
        <v>0</v>
      </c>
      <c r="U117" s="1843">
        <v>0</v>
      </c>
      <c r="V117" s="1843">
        <v>0</v>
      </c>
      <c r="W117" s="1843">
        <v>0</v>
      </c>
      <c r="X117" s="1843">
        <v>0</v>
      </c>
      <c r="Y117" s="1843">
        <v>0</v>
      </c>
      <c r="Z117" s="1843">
        <v>0</v>
      </c>
      <c r="AA117" s="1843">
        <v>0</v>
      </c>
      <c r="AB117" s="1843">
        <v>0</v>
      </c>
      <c r="AC117" s="1843">
        <v>0</v>
      </c>
      <c r="AD117" s="1843">
        <v>0</v>
      </c>
      <c r="AE117" s="1843">
        <v>0</v>
      </c>
      <c r="AF117" s="1843">
        <v>0</v>
      </c>
      <c r="AG117" s="1843">
        <v>0</v>
      </c>
      <c r="AH117" s="1843">
        <v>0</v>
      </c>
      <c r="AI117" s="1843">
        <v>0</v>
      </c>
      <c r="AJ117" s="1843">
        <v>0</v>
      </c>
      <c r="AK117" s="1020"/>
    </row>
    <row r="118" spans="1:37" s="850" customFormat="1" ht="19.5" customHeight="1" x14ac:dyDescent="0.15">
      <c r="A118" s="3106"/>
      <c r="B118" s="1017" t="s">
        <v>284</v>
      </c>
      <c r="C118" s="1019">
        <f t="shared" si="36"/>
        <v>0</v>
      </c>
      <c r="D118" s="1843">
        <v>0</v>
      </c>
      <c r="E118" s="1843">
        <v>0</v>
      </c>
      <c r="F118" s="1843">
        <v>0</v>
      </c>
      <c r="G118" s="1843">
        <v>0</v>
      </c>
      <c r="H118" s="1843">
        <v>0</v>
      </c>
      <c r="I118" s="1843">
        <v>0</v>
      </c>
      <c r="J118" s="1843">
        <v>0</v>
      </c>
      <c r="K118" s="1843">
        <v>0</v>
      </c>
      <c r="L118" s="1843">
        <v>0</v>
      </c>
      <c r="M118" s="1843">
        <v>0</v>
      </c>
      <c r="N118" s="1843">
        <v>0</v>
      </c>
      <c r="O118" s="1843">
        <v>0</v>
      </c>
      <c r="P118" s="1843">
        <v>0</v>
      </c>
      <c r="Q118" s="1843">
        <v>0</v>
      </c>
      <c r="R118" s="1843">
        <v>0</v>
      </c>
      <c r="S118" s="1843">
        <v>0</v>
      </c>
      <c r="T118" s="1843">
        <v>0</v>
      </c>
      <c r="U118" s="1843">
        <v>0</v>
      </c>
      <c r="V118" s="1843">
        <v>0</v>
      </c>
      <c r="W118" s="1843">
        <v>0</v>
      </c>
      <c r="X118" s="1843">
        <v>0</v>
      </c>
      <c r="Y118" s="1843">
        <v>0</v>
      </c>
      <c r="Z118" s="1843">
        <v>0</v>
      </c>
      <c r="AA118" s="1843">
        <v>0</v>
      </c>
      <c r="AB118" s="1843">
        <v>0</v>
      </c>
      <c r="AC118" s="1843">
        <v>0</v>
      </c>
      <c r="AD118" s="1843">
        <v>0</v>
      </c>
      <c r="AE118" s="1843">
        <v>0</v>
      </c>
      <c r="AF118" s="1843">
        <v>0</v>
      </c>
      <c r="AG118" s="1843">
        <v>0</v>
      </c>
      <c r="AH118" s="1843">
        <v>0</v>
      </c>
      <c r="AI118" s="1843">
        <v>0</v>
      </c>
      <c r="AJ118" s="1843">
        <v>0</v>
      </c>
      <c r="AK118" s="1020"/>
    </row>
    <row r="119" spans="1:37" s="850" customFormat="1" ht="19.5" customHeight="1" x14ac:dyDescent="0.15">
      <c r="A119" s="3106"/>
      <c r="B119" s="1015" t="s">
        <v>847</v>
      </c>
      <c r="C119" s="1019">
        <f t="shared" si="36"/>
        <v>0</v>
      </c>
      <c r="D119" s="1843">
        <v>0</v>
      </c>
      <c r="E119" s="1843">
        <v>0</v>
      </c>
      <c r="F119" s="1843">
        <v>0</v>
      </c>
      <c r="G119" s="1843">
        <v>0</v>
      </c>
      <c r="H119" s="1843">
        <v>0</v>
      </c>
      <c r="I119" s="1843">
        <v>0</v>
      </c>
      <c r="J119" s="1843">
        <v>0</v>
      </c>
      <c r="K119" s="1843">
        <v>0</v>
      </c>
      <c r="L119" s="1843">
        <v>0</v>
      </c>
      <c r="M119" s="1843">
        <v>0</v>
      </c>
      <c r="N119" s="1843">
        <v>0</v>
      </c>
      <c r="O119" s="1843">
        <v>0</v>
      </c>
      <c r="P119" s="1843">
        <v>0</v>
      </c>
      <c r="Q119" s="1843">
        <v>0</v>
      </c>
      <c r="R119" s="1843">
        <v>0</v>
      </c>
      <c r="S119" s="1843">
        <v>0</v>
      </c>
      <c r="T119" s="1843">
        <v>0</v>
      </c>
      <c r="U119" s="1843">
        <v>0</v>
      </c>
      <c r="V119" s="1843">
        <v>0</v>
      </c>
      <c r="W119" s="1843">
        <v>0</v>
      </c>
      <c r="X119" s="1843">
        <v>0</v>
      </c>
      <c r="Y119" s="1843">
        <v>0</v>
      </c>
      <c r="Z119" s="1843">
        <v>0</v>
      </c>
      <c r="AA119" s="1843">
        <v>0</v>
      </c>
      <c r="AB119" s="1843">
        <v>0</v>
      </c>
      <c r="AC119" s="1843">
        <v>0</v>
      </c>
      <c r="AD119" s="1843">
        <v>0</v>
      </c>
      <c r="AE119" s="1843">
        <v>0</v>
      </c>
      <c r="AF119" s="1843">
        <v>0</v>
      </c>
      <c r="AG119" s="1843">
        <v>0</v>
      </c>
      <c r="AH119" s="1843">
        <v>0</v>
      </c>
      <c r="AI119" s="1843">
        <v>0</v>
      </c>
      <c r="AJ119" s="1843">
        <v>0</v>
      </c>
      <c r="AK119" s="1020">
        <f>'배수관폐쇄(총괄) (2)'!AR105+'배수관폐쇄(총괄) (2)'!AS105</f>
        <v>0</v>
      </c>
    </row>
    <row r="120" spans="1:37" s="850" customFormat="1" ht="19.5" customHeight="1" x14ac:dyDescent="0.15">
      <c r="A120" s="3106"/>
      <c r="B120" s="1018" t="s">
        <v>1084</v>
      </c>
      <c r="C120" s="1019">
        <f t="shared" si="36"/>
        <v>0</v>
      </c>
      <c r="D120" s="1843">
        <v>0</v>
      </c>
      <c r="E120" s="1843">
        <v>0</v>
      </c>
      <c r="F120" s="1843">
        <v>0</v>
      </c>
      <c r="G120" s="1843">
        <v>0</v>
      </c>
      <c r="H120" s="1843">
        <v>0</v>
      </c>
      <c r="I120" s="1843">
        <v>0</v>
      </c>
      <c r="J120" s="1843">
        <v>0</v>
      </c>
      <c r="K120" s="1843">
        <v>0</v>
      </c>
      <c r="L120" s="1843">
        <v>0</v>
      </c>
      <c r="M120" s="1843">
        <v>0</v>
      </c>
      <c r="N120" s="1843">
        <v>0</v>
      </c>
      <c r="O120" s="1843">
        <v>0</v>
      </c>
      <c r="P120" s="1843">
        <v>0</v>
      </c>
      <c r="Q120" s="1843">
        <v>0</v>
      </c>
      <c r="R120" s="1843">
        <v>0</v>
      </c>
      <c r="S120" s="1843">
        <v>0</v>
      </c>
      <c r="T120" s="1843">
        <v>0</v>
      </c>
      <c r="U120" s="1843">
        <v>0</v>
      </c>
      <c r="V120" s="1843">
        <v>0</v>
      </c>
      <c r="W120" s="1843">
        <v>0</v>
      </c>
      <c r="X120" s="1843">
        <v>0</v>
      </c>
      <c r="Y120" s="1843">
        <v>0</v>
      </c>
      <c r="Z120" s="1843">
        <v>0</v>
      </c>
      <c r="AA120" s="1843">
        <v>0</v>
      </c>
      <c r="AB120" s="1843">
        <v>0</v>
      </c>
      <c r="AC120" s="1843">
        <v>0</v>
      </c>
      <c r="AD120" s="1843">
        <v>0</v>
      </c>
      <c r="AE120" s="1843">
        <v>0</v>
      </c>
      <c r="AF120" s="1843">
        <v>0</v>
      </c>
      <c r="AG120" s="1843">
        <v>0</v>
      </c>
      <c r="AH120" s="1843">
        <v>0</v>
      </c>
      <c r="AI120" s="1843">
        <v>0</v>
      </c>
      <c r="AJ120" s="1843">
        <v>0</v>
      </c>
      <c r="AK120" s="1020"/>
    </row>
    <row r="121" spans="1:37" s="850" customFormat="1" ht="19.5" customHeight="1" x14ac:dyDescent="0.15">
      <c r="A121" s="3106">
        <v>800</v>
      </c>
      <c r="B121" s="854" t="s">
        <v>46</v>
      </c>
      <c r="C121" s="613">
        <f>SUM(D121:AK121)</f>
        <v>794.71</v>
      </c>
      <c r="D121" s="613">
        <f>SUM(D122:D129)</f>
        <v>0</v>
      </c>
      <c r="E121" s="613">
        <f t="shared" ref="E121:AJ121" si="37">SUM(E122:E129)</f>
        <v>0</v>
      </c>
      <c r="F121" s="613">
        <f t="shared" si="37"/>
        <v>0</v>
      </c>
      <c r="G121" s="613">
        <f t="shared" si="37"/>
        <v>0</v>
      </c>
      <c r="H121" s="613">
        <f t="shared" si="37"/>
        <v>0</v>
      </c>
      <c r="I121" s="613">
        <f t="shared" si="37"/>
        <v>0</v>
      </c>
      <c r="J121" s="613">
        <f t="shared" si="37"/>
        <v>395.24</v>
      </c>
      <c r="K121" s="613">
        <f t="shared" si="37"/>
        <v>257.60000000000002</v>
      </c>
      <c r="L121" s="613">
        <f t="shared" si="37"/>
        <v>0</v>
      </c>
      <c r="M121" s="613">
        <f t="shared" si="37"/>
        <v>0</v>
      </c>
      <c r="N121" s="613">
        <f t="shared" si="37"/>
        <v>0</v>
      </c>
      <c r="O121" s="613">
        <f t="shared" si="37"/>
        <v>0</v>
      </c>
      <c r="P121" s="613">
        <f t="shared" si="37"/>
        <v>0</v>
      </c>
      <c r="Q121" s="613">
        <f t="shared" si="37"/>
        <v>0</v>
      </c>
      <c r="R121" s="613">
        <f t="shared" si="37"/>
        <v>0</v>
      </c>
      <c r="S121" s="613">
        <f t="shared" si="37"/>
        <v>0</v>
      </c>
      <c r="T121" s="613">
        <f t="shared" si="37"/>
        <v>0</v>
      </c>
      <c r="U121" s="613">
        <f t="shared" si="37"/>
        <v>0</v>
      </c>
      <c r="V121" s="613">
        <f t="shared" si="37"/>
        <v>0</v>
      </c>
      <c r="W121" s="613">
        <f t="shared" si="37"/>
        <v>0</v>
      </c>
      <c r="X121" s="613">
        <f t="shared" si="37"/>
        <v>0</v>
      </c>
      <c r="Y121" s="613">
        <f t="shared" si="37"/>
        <v>0</v>
      </c>
      <c r="Z121" s="613">
        <f t="shared" si="37"/>
        <v>0</v>
      </c>
      <c r="AA121" s="613">
        <f t="shared" si="37"/>
        <v>0</v>
      </c>
      <c r="AB121" s="613">
        <f t="shared" si="37"/>
        <v>0</v>
      </c>
      <c r="AC121" s="613">
        <f t="shared" si="37"/>
        <v>141.87</v>
      </c>
      <c r="AD121" s="613">
        <f t="shared" si="37"/>
        <v>0</v>
      </c>
      <c r="AE121" s="613">
        <f t="shared" si="37"/>
        <v>0</v>
      </c>
      <c r="AF121" s="613">
        <f t="shared" si="37"/>
        <v>0</v>
      </c>
      <c r="AG121" s="613">
        <f t="shared" si="37"/>
        <v>0</v>
      </c>
      <c r="AH121" s="613">
        <f t="shared" si="37"/>
        <v>0</v>
      </c>
      <c r="AI121" s="613">
        <f t="shared" si="37"/>
        <v>0</v>
      </c>
      <c r="AJ121" s="613">
        <f t="shared" si="37"/>
        <v>0</v>
      </c>
      <c r="AK121" s="613">
        <f>SUM(AK122:AK129)</f>
        <v>0</v>
      </c>
    </row>
    <row r="122" spans="1:37" s="858" customFormat="1" ht="19.5" customHeight="1" x14ac:dyDescent="0.15">
      <c r="A122" s="3106"/>
      <c r="B122" s="1021" t="s">
        <v>793</v>
      </c>
      <c r="C122" s="1019">
        <f>SUM(D122:AK122)</f>
        <v>0</v>
      </c>
      <c r="D122" s="1843">
        <v>0</v>
      </c>
      <c r="E122" s="1843">
        <v>0</v>
      </c>
      <c r="F122" s="1843">
        <v>0</v>
      </c>
      <c r="G122" s="1843">
        <v>0</v>
      </c>
      <c r="H122" s="1843">
        <v>0</v>
      </c>
      <c r="I122" s="1843">
        <v>0</v>
      </c>
      <c r="J122" s="1843">
        <v>0</v>
      </c>
      <c r="K122" s="1843">
        <v>0</v>
      </c>
      <c r="L122" s="1843">
        <v>0</v>
      </c>
      <c r="M122" s="1843">
        <v>0</v>
      </c>
      <c r="N122" s="1843">
        <v>0</v>
      </c>
      <c r="O122" s="1843">
        <v>0</v>
      </c>
      <c r="P122" s="1843">
        <v>0</v>
      </c>
      <c r="Q122" s="1843">
        <v>0</v>
      </c>
      <c r="R122" s="1843">
        <v>0</v>
      </c>
      <c r="S122" s="1843">
        <v>0</v>
      </c>
      <c r="T122" s="1843">
        <v>0</v>
      </c>
      <c r="U122" s="1843">
        <v>0</v>
      </c>
      <c r="V122" s="1843">
        <v>0</v>
      </c>
      <c r="W122" s="1843">
        <v>0</v>
      </c>
      <c r="X122" s="1843">
        <v>0</v>
      </c>
      <c r="Y122" s="1843">
        <v>0</v>
      </c>
      <c r="Z122" s="1843">
        <v>0</v>
      </c>
      <c r="AA122" s="1843">
        <v>0</v>
      </c>
      <c r="AB122" s="1843">
        <v>0</v>
      </c>
      <c r="AC122" s="1843">
        <v>0</v>
      </c>
      <c r="AD122" s="1843">
        <v>0</v>
      </c>
      <c r="AE122" s="1843">
        <v>0</v>
      </c>
      <c r="AF122" s="1843">
        <v>0</v>
      </c>
      <c r="AG122" s="1843">
        <v>0</v>
      </c>
      <c r="AH122" s="1843">
        <v>0</v>
      </c>
      <c r="AI122" s="1843">
        <v>0</v>
      </c>
      <c r="AJ122" s="1843">
        <v>0</v>
      </c>
      <c r="AK122" s="1020"/>
    </row>
    <row r="123" spans="1:37" s="858" customFormat="1" ht="19.5" customHeight="1" x14ac:dyDescent="0.15">
      <c r="A123" s="3106"/>
      <c r="B123" s="1021" t="s">
        <v>792</v>
      </c>
      <c r="C123" s="1019">
        <f t="shared" ref="C123:C129" si="38">SUM(D123:AK123)</f>
        <v>0</v>
      </c>
      <c r="D123" s="1843">
        <v>0</v>
      </c>
      <c r="E123" s="1843">
        <v>0</v>
      </c>
      <c r="F123" s="1843">
        <v>0</v>
      </c>
      <c r="G123" s="1843">
        <v>0</v>
      </c>
      <c r="H123" s="1843">
        <v>0</v>
      </c>
      <c r="I123" s="1843">
        <v>0</v>
      </c>
      <c r="J123" s="1843">
        <v>0</v>
      </c>
      <c r="K123" s="1843">
        <v>0</v>
      </c>
      <c r="L123" s="1843">
        <v>0</v>
      </c>
      <c r="M123" s="1843">
        <v>0</v>
      </c>
      <c r="N123" s="1843">
        <v>0</v>
      </c>
      <c r="O123" s="1843">
        <v>0</v>
      </c>
      <c r="P123" s="1843">
        <v>0</v>
      </c>
      <c r="Q123" s="1843">
        <v>0</v>
      </c>
      <c r="R123" s="1843">
        <v>0</v>
      </c>
      <c r="S123" s="1843">
        <v>0</v>
      </c>
      <c r="T123" s="1843">
        <v>0</v>
      </c>
      <c r="U123" s="1843">
        <v>0</v>
      </c>
      <c r="V123" s="1843">
        <v>0</v>
      </c>
      <c r="W123" s="1843">
        <v>0</v>
      </c>
      <c r="X123" s="1843">
        <v>0</v>
      </c>
      <c r="Y123" s="1843">
        <v>0</v>
      </c>
      <c r="Z123" s="1843">
        <v>0</v>
      </c>
      <c r="AA123" s="1843">
        <v>0</v>
      </c>
      <c r="AB123" s="1843">
        <v>0</v>
      </c>
      <c r="AC123" s="1843">
        <v>0</v>
      </c>
      <c r="AD123" s="1843">
        <v>0</v>
      </c>
      <c r="AE123" s="1843">
        <v>0</v>
      </c>
      <c r="AF123" s="1843">
        <v>0</v>
      </c>
      <c r="AG123" s="1843">
        <v>0</v>
      </c>
      <c r="AH123" s="1843">
        <v>0</v>
      </c>
      <c r="AI123" s="1843">
        <v>0</v>
      </c>
      <c r="AJ123" s="1843">
        <v>0</v>
      </c>
      <c r="AK123" s="1020"/>
    </row>
    <row r="124" spans="1:37" s="850" customFormat="1" ht="19.5" customHeight="1" x14ac:dyDescent="0.15">
      <c r="A124" s="3106"/>
      <c r="B124" s="1015" t="s">
        <v>974</v>
      </c>
      <c r="C124" s="1019">
        <f t="shared" si="38"/>
        <v>0</v>
      </c>
      <c r="D124" s="1843">
        <v>0</v>
      </c>
      <c r="E124" s="1843">
        <v>0</v>
      </c>
      <c r="F124" s="1843">
        <v>0</v>
      </c>
      <c r="G124" s="1843">
        <v>0</v>
      </c>
      <c r="H124" s="1843">
        <v>0</v>
      </c>
      <c r="I124" s="1843">
        <v>0</v>
      </c>
      <c r="J124" s="1843">
        <v>0</v>
      </c>
      <c r="K124" s="1843">
        <v>0</v>
      </c>
      <c r="L124" s="1843">
        <v>0</v>
      </c>
      <c r="M124" s="1843">
        <v>0</v>
      </c>
      <c r="N124" s="1843">
        <v>0</v>
      </c>
      <c r="O124" s="1843">
        <v>0</v>
      </c>
      <c r="P124" s="1843">
        <v>0</v>
      </c>
      <c r="Q124" s="1843">
        <v>0</v>
      </c>
      <c r="R124" s="1843">
        <v>0</v>
      </c>
      <c r="S124" s="1843">
        <v>0</v>
      </c>
      <c r="T124" s="1843">
        <v>0</v>
      </c>
      <c r="U124" s="1843">
        <v>0</v>
      </c>
      <c r="V124" s="1843">
        <v>0</v>
      </c>
      <c r="W124" s="1843">
        <v>0</v>
      </c>
      <c r="X124" s="1843">
        <v>0</v>
      </c>
      <c r="Y124" s="1843">
        <v>0</v>
      </c>
      <c r="Z124" s="1843">
        <v>0</v>
      </c>
      <c r="AA124" s="1843">
        <v>0</v>
      </c>
      <c r="AB124" s="1843">
        <v>0</v>
      </c>
      <c r="AC124" s="1843">
        <v>0</v>
      </c>
      <c r="AD124" s="1843">
        <v>0</v>
      </c>
      <c r="AE124" s="1843">
        <v>0</v>
      </c>
      <c r="AF124" s="1843">
        <v>0</v>
      </c>
      <c r="AG124" s="1843">
        <v>0</v>
      </c>
      <c r="AH124" s="1843">
        <v>0</v>
      </c>
      <c r="AI124" s="1843">
        <v>0</v>
      </c>
      <c r="AJ124" s="1843">
        <v>0</v>
      </c>
      <c r="AK124" s="1020">
        <f>'배수관폐쇄(총괄) (2)'!AR107+'배수관폐쇄(총괄) (2)'!AS107</f>
        <v>0</v>
      </c>
    </row>
    <row r="125" spans="1:37" s="850" customFormat="1" ht="19.5" customHeight="1" x14ac:dyDescent="0.15">
      <c r="A125" s="3106"/>
      <c r="B125" s="1015" t="s">
        <v>345</v>
      </c>
      <c r="C125" s="1019">
        <f t="shared" si="38"/>
        <v>794.71</v>
      </c>
      <c r="D125" s="1843">
        <v>0</v>
      </c>
      <c r="E125" s="1843">
        <v>0</v>
      </c>
      <c r="F125" s="1843">
        <v>0</v>
      </c>
      <c r="G125" s="1843">
        <v>0</v>
      </c>
      <c r="H125" s="1843">
        <v>0</v>
      </c>
      <c r="I125" s="1843">
        <v>0</v>
      </c>
      <c r="J125" s="1843">
        <v>395.24</v>
      </c>
      <c r="K125" s="1843">
        <v>257.60000000000002</v>
      </c>
      <c r="L125" s="1843">
        <v>0</v>
      </c>
      <c r="M125" s="1843">
        <v>0</v>
      </c>
      <c r="N125" s="1843">
        <v>0</v>
      </c>
      <c r="O125" s="1843">
        <v>0</v>
      </c>
      <c r="P125" s="1843">
        <v>0</v>
      </c>
      <c r="Q125" s="1843">
        <v>0</v>
      </c>
      <c r="R125" s="1843">
        <v>0</v>
      </c>
      <c r="S125" s="1843">
        <v>0</v>
      </c>
      <c r="T125" s="1843">
        <v>0</v>
      </c>
      <c r="U125" s="1843">
        <v>0</v>
      </c>
      <c r="V125" s="1843">
        <v>0</v>
      </c>
      <c r="W125" s="1843">
        <v>0</v>
      </c>
      <c r="X125" s="1843">
        <v>0</v>
      </c>
      <c r="Y125" s="1843">
        <v>0</v>
      </c>
      <c r="Z125" s="1843">
        <v>0</v>
      </c>
      <c r="AA125" s="1843">
        <v>0</v>
      </c>
      <c r="AB125" s="1843">
        <v>0</v>
      </c>
      <c r="AC125" s="1843">
        <v>141.87</v>
      </c>
      <c r="AD125" s="1843">
        <v>0</v>
      </c>
      <c r="AE125" s="1843">
        <v>0</v>
      </c>
      <c r="AF125" s="1843">
        <v>0</v>
      </c>
      <c r="AG125" s="1843">
        <v>0</v>
      </c>
      <c r="AH125" s="1843">
        <v>0</v>
      </c>
      <c r="AI125" s="1843">
        <v>0</v>
      </c>
      <c r="AJ125" s="1843">
        <v>0</v>
      </c>
      <c r="AK125" s="1020">
        <f>'배수관폐쇄(총괄) (2)'!AR108+'배수관폐쇄(총괄) (2)'!AS108</f>
        <v>0</v>
      </c>
    </row>
    <row r="126" spans="1:37" s="850" customFormat="1" ht="19.5" customHeight="1" x14ac:dyDescent="0.15">
      <c r="A126" s="3106"/>
      <c r="B126" s="1017" t="s">
        <v>283</v>
      </c>
      <c r="C126" s="1019">
        <f t="shared" si="38"/>
        <v>0</v>
      </c>
      <c r="D126" s="1843">
        <v>0</v>
      </c>
      <c r="E126" s="1843">
        <v>0</v>
      </c>
      <c r="F126" s="1843">
        <v>0</v>
      </c>
      <c r="G126" s="1843">
        <v>0</v>
      </c>
      <c r="H126" s="1843">
        <v>0</v>
      </c>
      <c r="I126" s="1843">
        <v>0</v>
      </c>
      <c r="J126" s="1843">
        <v>0</v>
      </c>
      <c r="K126" s="1843">
        <v>0</v>
      </c>
      <c r="L126" s="1843">
        <v>0</v>
      </c>
      <c r="M126" s="1843">
        <v>0</v>
      </c>
      <c r="N126" s="1843">
        <v>0</v>
      </c>
      <c r="O126" s="1843">
        <v>0</v>
      </c>
      <c r="P126" s="1843">
        <v>0</v>
      </c>
      <c r="Q126" s="1843">
        <v>0</v>
      </c>
      <c r="R126" s="1843">
        <v>0</v>
      </c>
      <c r="S126" s="1843">
        <v>0</v>
      </c>
      <c r="T126" s="1843">
        <v>0</v>
      </c>
      <c r="U126" s="1843">
        <v>0</v>
      </c>
      <c r="V126" s="1843">
        <v>0</v>
      </c>
      <c r="W126" s="1843">
        <v>0</v>
      </c>
      <c r="X126" s="1843">
        <v>0</v>
      </c>
      <c r="Y126" s="1843">
        <v>0</v>
      </c>
      <c r="Z126" s="1843">
        <v>0</v>
      </c>
      <c r="AA126" s="1843">
        <v>0</v>
      </c>
      <c r="AB126" s="1843">
        <v>0</v>
      </c>
      <c r="AC126" s="1843">
        <v>0</v>
      </c>
      <c r="AD126" s="1843">
        <v>0</v>
      </c>
      <c r="AE126" s="1843">
        <v>0</v>
      </c>
      <c r="AF126" s="1843">
        <v>0</v>
      </c>
      <c r="AG126" s="1843">
        <v>0</v>
      </c>
      <c r="AH126" s="1843">
        <v>0</v>
      </c>
      <c r="AI126" s="1843">
        <v>0</v>
      </c>
      <c r="AJ126" s="1843">
        <v>0</v>
      </c>
      <c r="AK126" s="1020"/>
    </row>
    <row r="127" spans="1:37" s="850" customFormat="1" ht="19.5" customHeight="1" x14ac:dyDescent="0.15">
      <c r="A127" s="3106"/>
      <c r="B127" s="1017" t="s">
        <v>284</v>
      </c>
      <c r="C127" s="1019">
        <f t="shared" si="38"/>
        <v>0</v>
      </c>
      <c r="D127" s="1843">
        <v>0</v>
      </c>
      <c r="E127" s="1843">
        <v>0</v>
      </c>
      <c r="F127" s="1843">
        <v>0</v>
      </c>
      <c r="G127" s="1843">
        <v>0</v>
      </c>
      <c r="H127" s="1843">
        <v>0</v>
      </c>
      <c r="I127" s="1843">
        <v>0</v>
      </c>
      <c r="J127" s="1843">
        <v>0</v>
      </c>
      <c r="K127" s="1843">
        <v>0</v>
      </c>
      <c r="L127" s="1843">
        <v>0</v>
      </c>
      <c r="M127" s="1843">
        <v>0</v>
      </c>
      <c r="N127" s="1843">
        <v>0</v>
      </c>
      <c r="O127" s="1843">
        <v>0</v>
      </c>
      <c r="P127" s="1843">
        <v>0</v>
      </c>
      <c r="Q127" s="1843">
        <v>0</v>
      </c>
      <c r="R127" s="1843">
        <v>0</v>
      </c>
      <c r="S127" s="1843">
        <v>0</v>
      </c>
      <c r="T127" s="1843">
        <v>0</v>
      </c>
      <c r="U127" s="1843">
        <v>0</v>
      </c>
      <c r="V127" s="1843">
        <v>0</v>
      </c>
      <c r="W127" s="1843">
        <v>0</v>
      </c>
      <c r="X127" s="1843">
        <v>0</v>
      </c>
      <c r="Y127" s="1843">
        <v>0</v>
      </c>
      <c r="Z127" s="1843">
        <v>0</v>
      </c>
      <c r="AA127" s="1843">
        <v>0</v>
      </c>
      <c r="AB127" s="1843">
        <v>0</v>
      </c>
      <c r="AC127" s="1843">
        <v>0</v>
      </c>
      <c r="AD127" s="1843">
        <v>0</v>
      </c>
      <c r="AE127" s="1843">
        <v>0</v>
      </c>
      <c r="AF127" s="1843">
        <v>0</v>
      </c>
      <c r="AG127" s="1843">
        <v>0</v>
      </c>
      <c r="AH127" s="1843">
        <v>0</v>
      </c>
      <c r="AI127" s="1843">
        <v>0</v>
      </c>
      <c r="AJ127" s="1843">
        <v>0</v>
      </c>
      <c r="AK127" s="1020"/>
    </row>
    <row r="128" spans="1:37" s="850" customFormat="1" ht="19.5" customHeight="1" x14ac:dyDescent="0.15">
      <c r="A128" s="3106"/>
      <c r="B128" s="1015" t="s">
        <v>847</v>
      </c>
      <c r="C128" s="1019">
        <f t="shared" si="38"/>
        <v>0</v>
      </c>
      <c r="D128" s="1843">
        <v>0</v>
      </c>
      <c r="E128" s="1843">
        <v>0</v>
      </c>
      <c r="F128" s="1843">
        <v>0</v>
      </c>
      <c r="G128" s="1843">
        <v>0</v>
      </c>
      <c r="H128" s="1843">
        <v>0</v>
      </c>
      <c r="I128" s="1843">
        <v>0</v>
      </c>
      <c r="J128" s="1843">
        <v>0</v>
      </c>
      <c r="K128" s="1843">
        <v>0</v>
      </c>
      <c r="L128" s="1843">
        <v>0</v>
      </c>
      <c r="M128" s="1843">
        <v>0</v>
      </c>
      <c r="N128" s="1843">
        <v>0</v>
      </c>
      <c r="O128" s="1843">
        <v>0</v>
      </c>
      <c r="P128" s="1843">
        <v>0</v>
      </c>
      <c r="Q128" s="1843">
        <v>0</v>
      </c>
      <c r="R128" s="1843">
        <v>0</v>
      </c>
      <c r="S128" s="1843">
        <v>0</v>
      </c>
      <c r="T128" s="1843">
        <v>0</v>
      </c>
      <c r="U128" s="1843">
        <v>0</v>
      </c>
      <c r="V128" s="1843">
        <v>0</v>
      </c>
      <c r="W128" s="1843">
        <v>0</v>
      </c>
      <c r="X128" s="1843">
        <v>0</v>
      </c>
      <c r="Y128" s="1843">
        <v>0</v>
      </c>
      <c r="Z128" s="1843">
        <v>0</v>
      </c>
      <c r="AA128" s="1843">
        <v>0</v>
      </c>
      <c r="AB128" s="1843">
        <v>0</v>
      </c>
      <c r="AC128" s="1843">
        <v>0</v>
      </c>
      <c r="AD128" s="1843">
        <v>0</v>
      </c>
      <c r="AE128" s="1843">
        <v>0</v>
      </c>
      <c r="AF128" s="1843">
        <v>0</v>
      </c>
      <c r="AG128" s="1843">
        <v>0</v>
      </c>
      <c r="AH128" s="1843">
        <v>0</v>
      </c>
      <c r="AI128" s="1843">
        <v>0</v>
      </c>
      <c r="AJ128" s="1843">
        <v>0</v>
      </c>
      <c r="AK128" s="1020">
        <f>'배수관폐쇄(총괄) (2)'!AR109+'배수관폐쇄(총괄) (2)'!AS109</f>
        <v>0</v>
      </c>
    </row>
    <row r="129" spans="1:37" s="850" customFormat="1" ht="19.5" customHeight="1" x14ac:dyDescent="0.15">
      <c r="A129" s="3106"/>
      <c r="B129" s="1018" t="s">
        <v>1084</v>
      </c>
      <c r="C129" s="1019">
        <f t="shared" si="38"/>
        <v>0</v>
      </c>
      <c r="D129" s="1843">
        <v>0</v>
      </c>
      <c r="E129" s="1843">
        <v>0</v>
      </c>
      <c r="F129" s="1843">
        <v>0</v>
      </c>
      <c r="G129" s="1843">
        <v>0</v>
      </c>
      <c r="H129" s="1843">
        <v>0</v>
      </c>
      <c r="I129" s="1843">
        <v>0</v>
      </c>
      <c r="J129" s="1843">
        <v>0</v>
      </c>
      <c r="K129" s="1843">
        <v>0</v>
      </c>
      <c r="L129" s="1843">
        <v>0</v>
      </c>
      <c r="M129" s="1843">
        <v>0</v>
      </c>
      <c r="N129" s="1843">
        <v>0</v>
      </c>
      <c r="O129" s="1843">
        <v>0</v>
      </c>
      <c r="P129" s="1843">
        <v>0</v>
      </c>
      <c r="Q129" s="1843">
        <v>0</v>
      </c>
      <c r="R129" s="1843">
        <v>0</v>
      </c>
      <c r="S129" s="1843">
        <v>0</v>
      </c>
      <c r="T129" s="1843">
        <v>0</v>
      </c>
      <c r="U129" s="1843">
        <v>0</v>
      </c>
      <c r="V129" s="1843">
        <v>0</v>
      </c>
      <c r="W129" s="1843">
        <v>0</v>
      </c>
      <c r="X129" s="1843">
        <v>0</v>
      </c>
      <c r="Y129" s="1843">
        <v>0</v>
      </c>
      <c r="Z129" s="1843">
        <v>0</v>
      </c>
      <c r="AA129" s="1843">
        <v>0</v>
      </c>
      <c r="AB129" s="1843">
        <v>0</v>
      </c>
      <c r="AC129" s="1843">
        <v>0</v>
      </c>
      <c r="AD129" s="1843">
        <v>0</v>
      </c>
      <c r="AE129" s="1843">
        <v>0</v>
      </c>
      <c r="AF129" s="1843">
        <v>0</v>
      </c>
      <c r="AG129" s="1843">
        <v>0</v>
      </c>
      <c r="AH129" s="1843">
        <v>0</v>
      </c>
      <c r="AI129" s="1843">
        <v>0</v>
      </c>
      <c r="AJ129" s="1843">
        <v>0</v>
      </c>
      <c r="AK129" s="1020"/>
    </row>
    <row r="130" spans="1:37" s="850" customFormat="1" ht="19.5" customHeight="1" x14ac:dyDescent="0.15">
      <c r="A130" s="3106">
        <v>900</v>
      </c>
      <c r="B130" s="854" t="s">
        <v>46</v>
      </c>
      <c r="C130" s="613">
        <f>SUM(D130:AK130)</f>
        <v>1839.3200000000002</v>
      </c>
      <c r="D130" s="613">
        <f>SUM(D131:D138)</f>
        <v>0</v>
      </c>
      <c r="E130" s="613">
        <f t="shared" ref="E130:AJ130" si="39">SUM(E131:E138)</f>
        <v>0</v>
      </c>
      <c r="F130" s="613">
        <f t="shared" si="39"/>
        <v>0</v>
      </c>
      <c r="G130" s="613">
        <f t="shared" si="39"/>
        <v>0</v>
      </c>
      <c r="H130" s="613">
        <f t="shared" si="39"/>
        <v>0</v>
      </c>
      <c r="I130" s="613">
        <f t="shared" si="39"/>
        <v>466.98</v>
      </c>
      <c r="J130" s="613">
        <f t="shared" si="39"/>
        <v>0</v>
      </c>
      <c r="K130" s="613">
        <f t="shared" si="39"/>
        <v>0</v>
      </c>
      <c r="L130" s="613">
        <f t="shared" si="39"/>
        <v>0</v>
      </c>
      <c r="M130" s="613">
        <f t="shared" si="39"/>
        <v>0</v>
      </c>
      <c r="N130" s="613">
        <f t="shared" si="39"/>
        <v>0</v>
      </c>
      <c r="O130" s="613">
        <f t="shared" si="39"/>
        <v>0</v>
      </c>
      <c r="P130" s="613">
        <f t="shared" si="39"/>
        <v>770.69</v>
      </c>
      <c r="Q130" s="613">
        <f t="shared" si="39"/>
        <v>0</v>
      </c>
      <c r="R130" s="613">
        <f t="shared" si="39"/>
        <v>0</v>
      </c>
      <c r="S130" s="613">
        <f t="shared" si="39"/>
        <v>184.73</v>
      </c>
      <c r="T130" s="613">
        <f t="shared" si="39"/>
        <v>0</v>
      </c>
      <c r="U130" s="613">
        <f t="shared" si="39"/>
        <v>0</v>
      </c>
      <c r="V130" s="613">
        <f t="shared" si="39"/>
        <v>0</v>
      </c>
      <c r="W130" s="613">
        <f t="shared" si="39"/>
        <v>0</v>
      </c>
      <c r="X130" s="613">
        <f t="shared" si="39"/>
        <v>0</v>
      </c>
      <c r="Y130" s="613">
        <f t="shared" si="39"/>
        <v>0</v>
      </c>
      <c r="Z130" s="613">
        <f t="shared" si="39"/>
        <v>0</v>
      </c>
      <c r="AA130" s="613">
        <f t="shared" si="39"/>
        <v>0</v>
      </c>
      <c r="AB130" s="613">
        <f t="shared" si="39"/>
        <v>0</v>
      </c>
      <c r="AC130" s="613">
        <f t="shared" si="39"/>
        <v>0</v>
      </c>
      <c r="AD130" s="613">
        <f t="shared" si="39"/>
        <v>263.77</v>
      </c>
      <c r="AE130" s="613">
        <f t="shared" si="39"/>
        <v>0</v>
      </c>
      <c r="AF130" s="613">
        <f t="shared" si="39"/>
        <v>153.15</v>
      </c>
      <c r="AG130" s="613">
        <f t="shared" si="39"/>
        <v>0</v>
      </c>
      <c r="AH130" s="613">
        <f t="shared" si="39"/>
        <v>0</v>
      </c>
      <c r="AI130" s="613">
        <f t="shared" si="39"/>
        <v>0</v>
      </c>
      <c r="AJ130" s="613">
        <f t="shared" si="39"/>
        <v>0</v>
      </c>
      <c r="AK130" s="613">
        <f>SUM(AK131:AK138)</f>
        <v>0</v>
      </c>
    </row>
    <row r="131" spans="1:37" s="858" customFormat="1" ht="19.5" customHeight="1" x14ac:dyDescent="0.15">
      <c r="A131" s="3106"/>
      <c r="B131" s="1021" t="s">
        <v>793</v>
      </c>
      <c r="C131" s="1019">
        <f>SUM(D131:AK131)</f>
        <v>0</v>
      </c>
      <c r="D131" s="1843">
        <v>0</v>
      </c>
      <c r="E131" s="1843">
        <v>0</v>
      </c>
      <c r="F131" s="1843">
        <v>0</v>
      </c>
      <c r="G131" s="1843">
        <v>0</v>
      </c>
      <c r="H131" s="1843">
        <v>0</v>
      </c>
      <c r="I131" s="1843">
        <v>0</v>
      </c>
      <c r="J131" s="1843">
        <v>0</v>
      </c>
      <c r="K131" s="1843">
        <v>0</v>
      </c>
      <c r="L131" s="1843">
        <v>0</v>
      </c>
      <c r="M131" s="1843">
        <v>0</v>
      </c>
      <c r="N131" s="1843">
        <v>0</v>
      </c>
      <c r="O131" s="1843">
        <v>0</v>
      </c>
      <c r="P131" s="1843">
        <v>0</v>
      </c>
      <c r="Q131" s="1843">
        <v>0</v>
      </c>
      <c r="R131" s="1843">
        <v>0</v>
      </c>
      <c r="S131" s="1843">
        <v>0</v>
      </c>
      <c r="T131" s="1843">
        <v>0</v>
      </c>
      <c r="U131" s="1843">
        <v>0</v>
      </c>
      <c r="V131" s="1843">
        <v>0</v>
      </c>
      <c r="W131" s="1843">
        <v>0</v>
      </c>
      <c r="X131" s="1843">
        <v>0</v>
      </c>
      <c r="Y131" s="1843">
        <v>0</v>
      </c>
      <c r="Z131" s="1843">
        <v>0</v>
      </c>
      <c r="AA131" s="1843">
        <v>0</v>
      </c>
      <c r="AB131" s="1843">
        <v>0</v>
      </c>
      <c r="AC131" s="1843">
        <v>0</v>
      </c>
      <c r="AD131" s="1843">
        <v>0</v>
      </c>
      <c r="AE131" s="1843">
        <v>0</v>
      </c>
      <c r="AF131" s="1843">
        <v>0</v>
      </c>
      <c r="AG131" s="1843">
        <v>0</v>
      </c>
      <c r="AH131" s="1843">
        <v>0</v>
      </c>
      <c r="AI131" s="1843">
        <v>0</v>
      </c>
      <c r="AJ131" s="1843">
        <v>0</v>
      </c>
      <c r="AK131" s="1020"/>
    </row>
    <row r="132" spans="1:37" s="858" customFormat="1" ht="19.5" customHeight="1" x14ac:dyDescent="0.15">
      <c r="A132" s="3106"/>
      <c r="B132" s="1021" t="s">
        <v>792</v>
      </c>
      <c r="C132" s="1019">
        <f t="shared" ref="C132:C138" si="40">SUM(D132:AK132)</f>
        <v>0</v>
      </c>
      <c r="D132" s="1843">
        <v>0</v>
      </c>
      <c r="E132" s="1843">
        <v>0</v>
      </c>
      <c r="F132" s="1843">
        <v>0</v>
      </c>
      <c r="G132" s="1843">
        <v>0</v>
      </c>
      <c r="H132" s="1843">
        <v>0</v>
      </c>
      <c r="I132" s="1843">
        <v>0</v>
      </c>
      <c r="J132" s="1843">
        <v>0</v>
      </c>
      <c r="K132" s="1843">
        <v>0</v>
      </c>
      <c r="L132" s="1843">
        <v>0</v>
      </c>
      <c r="M132" s="1843">
        <v>0</v>
      </c>
      <c r="N132" s="1843">
        <v>0</v>
      </c>
      <c r="O132" s="1843">
        <v>0</v>
      </c>
      <c r="P132" s="1843">
        <v>0</v>
      </c>
      <c r="Q132" s="1843">
        <v>0</v>
      </c>
      <c r="R132" s="1843">
        <v>0</v>
      </c>
      <c r="S132" s="1843">
        <v>0</v>
      </c>
      <c r="T132" s="1843">
        <v>0</v>
      </c>
      <c r="U132" s="1843">
        <v>0</v>
      </c>
      <c r="V132" s="1843">
        <v>0</v>
      </c>
      <c r="W132" s="1843">
        <v>0</v>
      </c>
      <c r="X132" s="1843">
        <v>0</v>
      </c>
      <c r="Y132" s="1843">
        <v>0</v>
      </c>
      <c r="Z132" s="1843">
        <v>0</v>
      </c>
      <c r="AA132" s="1843">
        <v>0</v>
      </c>
      <c r="AB132" s="1843">
        <v>0</v>
      </c>
      <c r="AC132" s="1843">
        <v>0</v>
      </c>
      <c r="AD132" s="1843">
        <v>0</v>
      </c>
      <c r="AE132" s="1843">
        <v>0</v>
      </c>
      <c r="AF132" s="1843">
        <v>0</v>
      </c>
      <c r="AG132" s="1843">
        <v>0</v>
      </c>
      <c r="AH132" s="1843">
        <v>0</v>
      </c>
      <c r="AI132" s="1843">
        <v>0</v>
      </c>
      <c r="AJ132" s="1843">
        <v>0</v>
      </c>
      <c r="AK132" s="1020"/>
    </row>
    <row r="133" spans="1:37" s="850" customFormat="1" ht="19.5" customHeight="1" x14ac:dyDescent="0.15">
      <c r="A133" s="3106"/>
      <c r="B133" s="1015" t="s">
        <v>974</v>
      </c>
      <c r="C133" s="1019">
        <f t="shared" si="40"/>
        <v>0</v>
      </c>
      <c r="D133" s="1843">
        <v>0</v>
      </c>
      <c r="E133" s="1843">
        <v>0</v>
      </c>
      <c r="F133" s="1843">
        <v>0</v>
      </c>
      <c r="G133" s="1843">
        <v>0</v>
      </c>
      <c r="H133" s="1843">
        <v>0</v>
      </c>
      <c r="I133" s="1843">
        <v>0</v>
      </c>
      <c r="J133" s="1843">
        <v>0</v>
      </c>
      <c r="K133" s="1843">
        <v>0</v>
      </c>
      <c r="L133" s="1843">
        <v>0</v>
      </c>
      <c r="M133" s="1843">
        <v>0</v>
      </c>
      <c r="N133" s="1843">
        <v>0</v>
      </c>
      <c r="O133" s="1843">
        <v>0</v>
      </c>
      <c r="P133" s="1843">
        <v>0</v>
      </c>
      <c r="Q133" s="1843">
        <v>0</v>
      </c>
      <c r="R133" s="1843">
        <v>0</v>
      </c>
      <c r="S133" s="1843">
        <v>0</v>
      </c>
      <c r="T133" s="1843">
        <v>0</v>
      </c>
      <c r="U133" s="1843">
        <v>0</v>
      </c>
      <c r="V133" s="1843">
        <v>0</v>
      </c>
      <c r="W133" s="1843">
        <v>0</v>
      </c>
      <c r="X133" s="1843">
        <v>0</v>
      </c>
      <c r="Y133" s="1843">
        <v>0</v>
      </c>
      <c r="Z133" s="1843">
        <v>0</v>
      </c>
      <c r="AA133" s="1843">
        <v>0</v>
      </c>
      <c r="AB133" s="1843">
        <v>0</v>
      </c>
      <c r="AC133" s="1843">
        <v>0</v>
      </c>
      <c r="AD133" s="1843">
        <v>0</v>
      </c>
      <c r="AE133" s="1843">
        <v>0</v>
      </c>
      <c r="AF133" s="1843">
        <v>0</v>
      </c>
      <c r="AG133" s="1843">
        <v>0</v>
      </c>
      <c r="AH133" s="1843">
        <v>0</v>
      </c>
      <c r="AI133" s="1843">
        <v>0</v>
      </c>
      <c r="AJ133" s="1843">
        <v>0</v>
      </c>
      <c r="AK133" s="1020">
        <f>'배수관폐쇄(총괄) (2)'!AR111+'배수관폐쇄(총괄) (2)'!AS111</f>
        <v>0</v>
      </c>
    </row>
    <row r="134" spans="1:37" s="850" customFormat="1" ht="19.5" customHeight="1" x14ac:dyDescent="0.15">
      <c r="A134" s="3106"/>
      <c r="B134" s="1015" t="s">
        <v>345</v>
      </c>
      <c r="C134" s="1019">
        <f t="shared" si="40"/>
        <v>1839.3200000000002</v>
      </c>
      <c r="D134" s="1843">
        <v>0</v>
      </c>
      <c r="E134" s="1843">
        <v>0</v>
      </c>
      <c r="F134" s="1843">
        <v>0</v>
      </c>
      <c r="G134" s="1843">
        <v>0</v>
      </c>
      <c r="H134" s="1843">
        <v>0</v>
      </c>
      <c r="I134" s="1843">
        <v>466.98</v>
      </c>
      <c r="J134" s="1843">
        <v>0</v>
      </c>
      <c r="K134" s="1843">
        <v>0</v>
      </c>
      <c r="L134" s="1843">
        <v>0</v>
      </c>
      <c r="M134" s="1843">
        <v>0</v>
      </c>
      <c r="N134" s="1843">
        <v>0</v>
      </c>
      <c r="O134" s="1843">
        <v>0</v>
      </c>
      <c r="P134" s="1843">
        <v>770.69</v>
      </c>
      <c r="Q134" s="1843">
        <v>0</v>
      </c>
      <c r="R134" s="1843">
        <v>0</v>
      </c>
      <c r="S134" s="1843">
        <v>184.73</v>
      </c>
      <c r="T134" s="1843">
        <v>0</v>
      </c>
      <c r="U134" s="1843">
        <v>0</v>
      </c>
      <c r="V134" s="1843">
        <v>0</v>
      </c>
      <c r="W134" s="1843">
        <v>0</v>
      </c>
      <c r="X134" s="1843">
        <v>0</v>
      </c>
      <c r="Y134" s="1843">
        <v>0</v>
      </c>
      <c r="Z134" s="1843">
        <v>0</v>
      </c>
      <c r="AA134" s="1843">
        <v>0</v>
      </c>
      <c r="AB134" s="1843">
        <v>0</v>
      </c>
      <c r="AC134" s="1843">
        <v>0</v>
      </c>
      <c r="AD134" s="1843">
        <v>263.77</v>
      </c>
      <c r="AE134" s="1843">
        <v>0</v>
      </c>
      <c r="AF134" s="1843">
        <v>153.15</v>
      </c>
      <c r="AG134" s="1843">
        <v>0</v>
      </c>
      <c r="AH134" s="1843">
        <v>0</v>
      </c>
      <c r="AI134" s="1843">
        <v>0</v>
      </c>
      <c r="AJ134" s="1843">
        <v>0</v>
      </c>
      <c r="AK134" s="1020">
        <f>'배수관폐쇄(총괄) (2)'!AR112+'배수관폐쇄(총괄) (2)'!AS112</f>
        <v>0</v>
      </c>
    </row>
    <row r="135" spans="1:37" s="850" customFormat="1" ht="19.5" customHeight="1" x14ac:dyDescent="0.15">
      <c r="A135" s="3106"/>
      <c r="B135" s="1017" t="s">
        <v>283</v>
      </c>
      <c r="C135" s="1019">
        <f t="shared" si="40"/>
        <v>0</v>
      </c>
      <c r="D135" s="1843">
        <v>0</v>
      </c>
      <c r="E135" s="1843">
        <v>0</v>
      </c>
      <c r="F135" s="1843">
        <v>0</v>
      </c>
      <c r="G135" s="1843">
        <v>0</v>
      </c>
      <c r="H135" s="1843">
        <v>0</v>
      </c>
      <c r="I135" s="1843">
        <v>0</v>
      </c>
      <c r="J135" s="1843">
        <v>0</v>
      </c>
      <c r="K135" s="1843">
        <v>0</v>
      </c>
      <c r="L135" s="1843">
        <v>0</v>
      </c>
      <c r="M135" s="1843">
        <v>0</v>
      </c>
      <c r="N135" s="1843">
        <v>0</v>
      </c>
      <c r="O135" s="1843">
        <v>0</v>
      </c>
      <c r="P135" s="1843">
        <v>0</v>
      </c>
      <c r="Q135" s="1843">
        <v>0</v>
      </c>
      <c r="R135" s="1843">
        <v>0</v>
      </c>
      <c r="S135" s="1843">
        <v>0</v>
      </c>
      <c r="T135" s="1843">
        <v>0</v>
      </c>
      <c r="U135" s="1843">
        <v>0</v>
      </c>
      <c r="V135" s="1843">
        <v>0</v>
      </c>
      <c r="W135" s="1843">
        <v>0</v>
      </c>
      <c r="X135" s="1843">
        <v>0</v>
      </c>
      <c r="Y135" s="1843">
        <v>0</v>
      </c>
      <c r="Z135" s="1843">
        <v>0</v>
      </c>
      <c r="AA135" s="1843">
        <v>0</v>
      </c>
      <c r="AB135" s="1843">
        <v>0</v>
      </c>
      <c r="AC135" s="1843">
        <v>0</v>
      </c>
      <c r="AD135" s="1843">
        <v>0</v>
      </c>
      <c r="AE135" s="1843">
        <v>0</v>
      </c>
      <c r="AF135" s="1843">
        <v>0</v>
      </c>
      <c r="AG135" s="1843">
        <v>0</v>
      </c>
      <c r="AH135" s="1843">
        <v>0</v>
      </c>
      <c r="AI135" s="1843">
        <v>0</v>
      </c>
      <c r="AJ135" s="1843">
        <v>0</v>
      </c>
      <c r="AK135" s="1020"/>
    </row>
    <row r="136" spans="1:37" s="850" customFormat="1" ht="19.5" customHeight="1" x14ac:dyDescent="0.15">
      <c r="A136" s="3106"/>
      <c r="B136" s="1017" t="s">
        <v>284</v>
      </c>
      <c r="C136" s="1019">
        <f t="shared" si="40"/>
        <v>0</v>
      </c>
      <c r="D136" s="1843">
        <v>0</v>
      </c>
      <c r="E136" s="1843">
        <v>0</v>
      </c>
      <c r="F136" s="1843">
        <v>0</v>
      </c>
      <c r="G136" s="1843">
        <v>0</v>
      </c>
      <c r="H136" s="1843">
        <v>0</v>
      </c>
      <c r="I136" s="1843">
        <v>0</v>
      </c>
      <c r="J136" s="1843">
        <v>0</v>
      </c>
      <c r="K136" s="1843">
        <v>0</v>
      </c>
      <c r="L136" s="1843">
        <v>0</v>
      </c>
      <c r="M136" s="1843">
        <v>0</v>
      </c>
      <c r="N136" s="1843">
        <v>0</v>
      </c>
      <c r="O136" s="1843">
        <v>0</v>
      </c>
      <c r="P136" s="1843">
        <v>0</v>
      </c>
      <c r="Q136" s="1843">
        <v>0</v>
      </c>
      <c r="R136" s="1843">
        <v>0</v>
      </c>
      <c r="S136" s="1843">
        <v>0</v>
      </c>
      <c r="T136" s="1843">
        <v>0</v>
      </c>
      <c r="U136" s="1843">
        <v>0</v>
      </c>
      <c r="V136" s="1843">
        <v>0</v>
      </c>
      <c r="W136" s="1843">
        <v>0</v>
      </c>
      <c r="X136" s="1843">
        <v>0</v>
      </c>
      <c r="Y136" s="1843">
        <v>0</v>
      </c>
      <c r="Z136" s="1843">
        <v>0</v>
      </c>
      <c r="AA136" s="1843">
        <v>0</v>
      </c>
      <c r="AB136" s="1843">
        <v>0</v>
      </c>
      <c r="AC136" s="1843">
        <v>0</v>
      </c>
      <c r="AD136" s="1843">
        <v>0</v>
      </c>
      <c r="AE136" s="1843">
        <v>0</v>
      </c>
      <c r="AF136" s="1843">
        <v>0</v>
      </c>
      <c r="AG136" s="1843">
        <v>0</v>
      </c>
      <c r="AH136" s="1843">
        <v>0</v>
      </c>
      <c r="AI136" s="1843">
        <v>0</v>
      </c>
      <c r="AJ136" s="1843">
        <v>0</v>
      </c>
      <c r="AK136" s="1020"/>
    </row>
    <row r="137" spans="1:37" s="850" customFormat="1" ht="19.5" customHeight="1" x14ac:dyDescent="0.15">
      <c r="A137" s="3106"/>
      <c r="B137" s="1015" t="s">
        <v>847</v>
      </c>
      <c r="C137" s="1019">
        <f t="shared" si="40"/>
        <v>0</v>
      </c>
      <c r="D137" s="1843">
        <v>0</v>
      </c>
      <c r="E137" s="1843">
        <v>0</v>
      </c>
      <c r="F137" s="1843">
        <v>0</v>
      </c>
      <c r="G137" s="1843">
        <v>0</v>
      </c>
      <c r="H137" s="1843">
        <v>0</v>
      </c>
      <c r="I137" s="1843">
        <v>0</v>
      </c>
      <c r="J137" s="1843">
        <v>0</v>
      </c>
      <c r="K137" s="1843">
        <v>0</v>
      </c>
      <c r="L137" s="1843">
        <v>0</v>
      </c>
      <c r="M137" s="1843">
        <v>0</v>
      </c>
      <c r="N137" s="1843">
        <v>0</v>
      </c>
      <c r="O137" s="1843">
        <v>0</v>
      </c>
      <c r="P137" s="1843">
        <v>0</v>
      </c>
      <c r="Q137" s="1843">
        <v>0</v>
      </c>
      <c r="R137" s="1843">
        <v>0</v>
      </c>
      <c r="S137" s="1843">
        <v>0</v>
      </c>
      <c r="T137" s="1843">
        <v>0</v>
      </c>
      <c r="U137" s="1843">
        <v>0</v>
      </c>
      <c r="V137" s="1843">
        <v>0</v>
      </c>
      <c r="W137" s="1843">
        <v>0</v>
      </c>
      <c r="X137" s="1843">
        <v>0</v>
      </c>
      <c r="Y137" s="1843">
        <v>0</v>
      </c>
      <c r="Z137" s="1843">
        <v>0</v>
      </c>
      <c r="AA137" s="1843">
        <v>0</v>
      </c>
      <c r="AB137" s="1843">
        <v>0</v>
      </c>
      <c r="AC137" s="1843">
        <v>0</v>
      </c>
      <c r="AD137" s="1843">
        <v>0</v>
      </c>
      <c r="AE137" s="1843">
        <v>0</v>
      </c>
      <c r="AF137" s="1843">
        <v>0</v>
      </c>
      <c r="AG137" s="1843">
        <v>0</v>
      </c>
      <c r="AH137" s="1843">
        <v>0</v>
      </c>
      <c r="AI137" s="1843">
        <v>0</v>
      </c>
      <c r="AJ137" s="1843">
        <v>0</v>
      </c>
      <c r="AK137" s="1020">
        <f>'배수관폐쇄(총괄) (2)'!AR113+'배수관폐쇄(총괄) (2)'!AS113</f>
        <v>0</v>
      </c>
    </row>
    <row r="138" spans="1:37" s="850" customFormat="1" ht="19.5" customHeight="1" x14ac:dyDescent="0.15">
      <c r="A138" s="3106"/>
      <c r="B138" s="1018" t="s">
        <v>1084</v>
      </c>
      <c r="C138" s="1019">
        <f t="shared" si="40"/>
        <v>0</v>
      </c>
      <c r="D138" s="1843">
        <v>0</v>
      </c>
      <c r="E138" s="1843">
        <v>0</v>
      </c>
      <c r="F138" s="1843">
        <v>0</v>
      </c>
      <c r="G138" s="1843">
        <v>0</v>
      </c>
      <c r="H138" s="1843">
        <v>0</v>
      </c>
      <c r="I138" s="1843">
        <v>0</v>
      </c>
      <c r="J138" s="1843">
        <v>0</v>
      </c>
      <c r="K138" s="1843">
        <v>0</v>
      </c>
      <c r="L138" s="1843">
        <v>0</v>
      </c>
      <c r="M138" s="1843">
        <v>0</v>
      </c>
      <c r="N138" s="1843">
        <v>0</v>
      </c>
      <c r="O138" s="1843">
        <v>0</v>
      </c>
      <c r="P138" s="1843">
        <v>0</v>
      </c>
      <c r="Q138" s="1843">
        <v>0</v>
      </c>
      <c r="R138" s="1843">
        <v>0</v>
      </c>
      <c r="S138" s="1843">
        <v>0</v>
      </c>
      <c r="T138" s="1843">
        <v>0</v>
      </c>
      <c r="U138" s="1843">
        <v>0</v>
      </c>
      <c r="V138" s="1843">
        <v>0</v>
      </c>
      <c r="W138" s="1843">
        <v>0</v>
      </c>
      <c r="X138" s="1843">
        <v>0</v>
      </c>
      <c r="Y138" s="1843">
        <v>0</v>
      </c>
      <c r="Z138" s="1843">
        <v>0</v>
      </c>
      <c r="AA138" s="1843">
        <v>0</v>
      </c>
      <c r="AB138" s="1843">
        <v>0</v>
      </c>
      <c r="AC138" s="1843">
        <v>0</v>
      </c>
      <c r="AD138" s="1843">
        <v>0</v>
      </c>
      <c r="AE138" s="1843">
        <v>0</v>
      </c>
      <c r="AF138" s="1843">
        <v>0</v>
      </c>
      <c r="AG138" s="1843">
        <v>0</v>
      </c>
      <c r="AH138" s="1843">
        <v>0</v>
      </c>
      <c r="AI138" s="1843">
        <v>0</v>
      </c>
      <c r="AJ138" s="1843">
        <v>0</v>
      </c>
      <c r="AK138" s="1020"/>
    </row>
    <row r="139" spans="1:37" s="850" customFormat="1" ht="19.5" customHeight="1" x14ac:dyDescent="0.15">
      <c r="A139" s="3106">
        <v>1000</v>
      </c>
      <c r="B139" s="854" t="s">
        <v>46</v>
      </c>
      <c r="C139" s="613">
        <f>SUM(D139:AK139)</f>
        <v>0</v>
      </c>
      <c r="D139" s="613">
        <f>SUM(D140:D147)</f>
        <v>0</v>
      </c>
      <c r="E139" s="613">
        <f t="shared" ref="E139:AJ139" si="41">SUM(E140:E147)</f>
        <v>0</v>
      </c>
      <c r="F139" s="613">
        <f t="shared" si="41"/>
        <v>0</v>
      </c>
      <c r="G139" s="613">
        <f t="shared" si="41"/>
        <v>0</v>
      </c>
      <c r="H139" s="613">
        <f t="shared" si="41"/>
        <v>0</v>
      </c>
      <c r="I139" s="613">
        <f t="shared" si="41"/>
        <v>0</v>
      </c>
      <c r="J139" s="613">
        <f t="shared" si="41"/>
        <v>0</v>
      </c>
      <c r="K139" s="613">
        <f t="shared" si="41"/>
        <v>0</v>
      </c>
      <c r="L139" s="613">
        <f t="shared" si="41"/>
        <v>0</v>
      </c>
      <c r="M139" s="613">
        <f t="shared" si="41"/>
        <v>0</v>
      </c>
      <c r="N139" s="613">
        <f t="shared" si="41"/>
        <v>0</v>
      </c>
      <c r="O139" s="613">
        <f t="shared" si="41"/>
        <v>0</v>
      </c>
      <c r="P139" s="613">
        <f t="shared" si="41"/>
        <v>0</v>
      </c>
      <c r="Q139" s="613">
        <f t="shared" si="41"/>
        <v>0</v>
      </c>
      <c r="R139" s="613">
        <f t="shared" si="41"/>
        <v>0</v>
      </c>
      <c r="S139" s="613">
        <f t="shared" si="41"/>
        <v>0</v>
      </c>
      <c r="T139" s="613">
        <f t="shared" si="41"/>
        <v>0</v>
      </c>
      <c r="U139" s="613">
        <f t="shared" si="41"/>
        <v>0</v>
      </c>
      <c r="V139" s="613">
        <f t="shared" si="41"/>
        <v>0</v>
      </c>
      <c r="W139" s="613">
        <f t="shared" si="41"/>
        <v>0</v>
      </c>
      <c r="X139" s="613">
        <f t="shared" si="41"/>
        <v>0</v>
      </c>
      <c r="Y139" s="613">
        <f t="shared" si="41"/>
        <v>0</v>
      </c>
      <c r="Z139" s="613">
        <f t="shared" si="41"/>
        <v>0</v>
      </c>
      <c r="AA139" s="613">
        <f t="shared" si="41"/>
        <v>0</v>
      </c>
      <c r="AB139" s="613">
        <f t="shared" si="41"/>
        <v>0</v>
      </c>
      <c r="AC139" s="613">
        <f t="shared" si="41"/>
        <v>0</v>
      </c>
      <c r="AD139" s="613">
        <f t="shared" si="41"/>
        <v>0</v>
      </c>
      <c r="AE139" s="613">
        <f t="shared" si="41"/>
        <v>0</v>
      </c>
      <c r="AF139" s="613">
        <f t="shared" si="41"/>
        <v>0</v>
      </c>
      <c r="AG139" s="613">
        <f t="shared" si="41"/>
        <v>0</v>
      </c>
      <c r="AH139" s="613">
        <f t="shared" si="41"/>
        <v>0</v>
      </c>
      <c r="AI139" s="613">
        <f t="shared" si="41"/>
        <v>0</v>
      </c>
      <c r="AJ139" s="613">
        <f t="shared" si="41"/>
        <v>0</v>
      </c>
      <c r="AK139" s="613">
        <f>SUM(AK140:AK147)</f>
        <v>0</v>
      </c>
    </row>
    <row r="140" spans="1:37" s="858" customFormat="1" ht="19.5" customHeight="1" x14ac:dyDescent="0.15">
      <c r="A140" s="3106"/>
      <c r="B140" s="1021" t="s">
        <v>793</v>
      </c>
      <c r="C140" s="1019">
        <f>SUM(D140:AK140)</f>
        <v>0</v>
      </c>
      <c r="D140" s="1843">
        <v>0</v>
      </c>
      <c r="E140" s="1843">
        <v>0</v>
      </c>
      <c r="F140" s="1843">
        <v>0</v>
      </c>
      <c r="G140" s="1843">
        <v>0</v>
      </c>
      <c r="H140" s="1843">
        <v>0</v>
      </c>
      <c r="I140" s="1843">
        <v>0</v>
      </c>
      <c r="J140" s="1843">
        <v>0</v>
      </c>
      <c r="K140" s="1843">
        <v>0</v>
      </c>
      <c r="L140" s="1843">
        <v>0</v>
      </c>
      <c r="M140" s="1843">
        <v>0</v>
      </c>
      <c r="N140" s="1843">
        <v>0</v>
      </c>
      <c r="O140" s="1843">
        <v>0</v>
      </c>
      <c r="P140" s="1843">
        <v>0</v>
      </c>
      <c r="Q140" s="1843">
        <v>0</v>
      </c>
      <c r="R140" s="1843">
        <v>0</v>
      </c>
      <c r="S140" s="1843">
        <v>0</v>
      </c>
      <c r="T140" s="1843">
        <v>0</v>
      </c>
      <c r="U140" s="1843">
        <v>0</v>
      </c>
      <c r="V140" s="1843">
        <v>0</v>
      </c>
      <c r="W140" s="1843">
        <v>0</v>
      </c>
      <c r="X140" s="1843">
        <v>0</v>
      </c>
      <c r="Y140" s="1843">
        <v>0</v>
      </c>
      <c r="Z140" s="1843">
        <v>0</v>
      </c>
      <c r="AA140" s="1843">
        <v>0</v>
      </c>
      <c r="AB140" s="1843">
        <v>0</v>
      </c>
      <c r="AC140" s="1843">
        <v>0</v>
      </c>
      <c r="AD140" s="1843">
        <v>0</v>
      </c>
      <c r="AE140" s="1843">
        <v>0</v>
      </c>
      <c r="AF140" s="1843">
        <v>0</v>
      </c>
      <c r="AG140" s="1843">
        <v>0</v>
      </c>
      <c r="AH140" s="1843">
        <v>0</v>
      </c>
      <c r="AI140" s="1843">
        <v>0</v>
      </c>
      <c r="AJ140" s="1843">
        <v>0</v>
      </c>
      <c r="AK140" s="1020"/>
    </row>
    <row r="141" spans="1:37" s="858" customFormat="1" ht="19.5" customHeight="1" x14ac:dyDescent="0.15">
      <c r="A141" s="3106"/>
      <c r="B141" s="1021" t="s">
        <v>792</v>
      </c>
      <c r="C141" s="1019">
        <f t="shared" ref="C141:C147" si="42">SUM(D141:AK141)</f>
        <v>0</v>
      </c>
      <c r="D141" s="1843">
        <v>0</v>
      </c>
      <c r="E141" s="1843">
        <v>0</v>
      </c>
      <c r="F141" s="1843">
        <v>0</v>
      </c>
      <c r="G141" s="1843">
        <v>0</v>
      </c>
      <c r="H141" s="1843">
        <v>0</v>
      </c>
      <c r="I141" s="1843">
        <v>0</v>
      </c>
      <c r="J141" s="1843">
        <v>0</v>
      </c>
      <c r="K141" s="1843">
        <v>0</v>
      </c>
      <c r="L141" s="1843">
        <v>0</v>
      </c>
      <c r="M141" s="1843">
        <v>0</v>
      </c>
      <c r="N141" s="1843">
        <v>0</v>
      </c>
      <c r="O141" s="1843">
        <v>0</v>
      </c>
      <c r="P141" s="1843">
        <v>0</v>
      </c>
      <c r="Q141" s="1843">
        <v>0</v>
      </c>
      <c r="R141" s="1843">
        <v>0</v>
      </c>
      <c r="S141" s="1843">
        <v>0</v>
      </c>
      <c r="T141" s="1843">
        <v>0</v>
      </c>
      <c r="U141" s="1843">
        <v>0</v>
      </c>
      <c r="V141" s="1843">
        <v>0</v>
      </c>
      <c r="W141" s="1843">
        <v>0</v>
      </c>
      <c r="X141" s="1843">
        <v>0</v>
      </c>
      <c r="Y141" s="1843">
        <v>0</v>
      </c>
      <c r="Z141" s="1843">
        <v>0</v>
      </c>
      <c r="AA141" s="1843">
        <v>0</v>
      </c>
      <c r="AB141" s="1843">
        <v>0</v>
      </c>
      <c r="AC141" s="1843">
        <v>0</v>
      </c>
      <c r="AD141" s="1843">
        <v>0</v>
      </c>
      <c r="AE141" s="1843">
        <v>0</v>
      </c>
      <c r="AF141" s="1843">
        <v>0</v>
      </c>
      <c r="AG141" s="1843">
        <v>0</v>
      </c>
      <c r="AH141" s="1843">
        <v>0</v>
      </c>
      <c r="AI141" s="1843">
        <v>0</v>
      </c>
      <c r="AJ141" s="1843">
        <v>0</v>
      </c>
      <c r="AK141" s="1020"/>
    </row>
    <row r="142" spans="1:37" s="850" customFormat="1" ht="19.5" customHeight="1" x14ac:dyDescent="0.15">
      <c r="A142" s="3106"/>
      <c r="B142" s="1015" t="s">
        <v>974</v>
      </c>
      <c r="C142" s="1019">
        <f t="shared" si="42"/>
        <v>0</v>
      </c>
      <c r="D142" s="1843">
        <v>0</v>
      </c>
      <c r="E142" s="1843">
        <v>0</v>
      </c>
      <c r="F142" s="1843">
        <v>0</v>
      </c>
      <c r="G142" s="1843">
        <v>0</v>
      </c>
      <c r="H142" s="1843">
        <v>0</v>
      </c>
      <c r="I142" s="1843">
        <v>0</v>
      </c>
      <c r="J142" s="1843">
        <v>0</v>
      </c>
      <c r="K142" s="1843">
        <v>0</v>
      </c>
      <c r="L142" s="1843">
        <v>0</v>
      </c>
      <c r="M142" s="1843">
        <v>0</v>
      </c>
      <c r="N142" s="1843">
        <v>0</v>
      </c>
      <c r="O142" s="1843">
        <v>0</v>
      </c>
      <c r="P142" s="1843">
        <v>0</v>
      </c>
      <c r="Q142" s="1843">
        <v>0</v>
      </c>
      <c r="R142" s="1843">
        <v>0</v>
      </c>
      <c r="S142" s="1843">
        <v>0</v>
      </c>
      <c r="T142" s="1843">
        <v>0</v>
      </c>
      <c r="U142" s="1843">
        <v>0</v>
      </c>
      <c r="V142" s="1843">
        <v>0</v>
      </c>
      <c r="W142" s="1843">
        <v>0</v>
      </c>
      <c r="X142" s="1843">
        <v>0</v>
      </c>
      <c r="Y142" s="1843">
        <v>0</v>
      </c>
      <c r="Z142" s="1843">
        <v>0</v>
      </c>
      <c r="AA142" s="1843">
        <v>0</v>
      </c>
      <c r="AB142" s="1843">
        <v>0</v>
      </c>
      <c r="AC142" s="1843">
        <v>0</v>
      </c>
      <c r="AD142" s="1843">
        <v>0</v>
      </c>
      <c r="AE142" s="1843">
        <v>0</v>
      </c>
      <c r="AF142" s="1843">
        <v>0</v>
      </c>
      <c r="AG142" s="1843">
        <v>0</v>
      </c>
      <c r="AH142" s="1843">
        <v>0</v>
      </c>
      <c r="AI142" s="1843">
        <v>0</v>
      </c>
      <c r="AJ142" s="1843">
        <v>0</v>
      </c>
      <c r="AK142" s="1020">
        <f>'배수관폐쇄(총괄) (2)'!AR115+'배수관폐쇄(총괄) (2)'!AS115</f>
        <v>0</v>
      </c>
    </row>
    <row r="143" spans="1:37" s="850" customFormat="1" ht="19.5" customHeight="1" x14ac:dyDescent="0.15">
      <c r="A143" s="3106"/>
      <c r="B143" s="1015" t="s">
        <v>345</v>
      </c>
      <c r="C143" s="1019">
        <f t="shared" si="42"/>
        <v>0</v>
      </c>
      <c r="D143" s="1843">
        <v>0</v>
      </c>
      <c r="E143" s="1843">
        <v>0</v>
      </c>
      <c r="F143" s="1843">
        <v>0</v>
      </c>
      <c r="G143" s="1843">
        <v>0</v>
      </c>
      <c r="H143" s="1843">
        <v>0</v>
      </c>
      <c r="I143" s="1843">
        <v>0</v>
      </c>
      <c r="J143" s="1843">
        <v>0</v>
      </c>
      <c r="K143" s="1843">
        <v>0</v>
      </c>
      <c r="L143" s="1843">
        <v>0</v>
      </c>
      <c r="M143" s="1843">
        <v>0</v>
      </c>
      <c r="N143" s="1843">
        <v>0</v>
      </c>
      <c r="O143" s="1843">
        <v>0</v>
      </c>
      <c r="P143" s="1843">
        <v>0</v>
      </c>
      <c r="Q143" s="1843">
        <v>0</v>
      </c>
      <c r="R143" s="1843">
        <v>0</v>
      </c>
      <c r="S143" s="1843">
        <v>0</v>
      </c>
      <c r="T143" s="1843">
        <v>0</v>
      </c>
      <c r="U143" s="1843">
        <v>0</v>
      </c>
      <c r="V143" s="1843">
        <v>0</v>
      </c>
      <c r="W143" s="1843">
        <v>0</v>
      </c>
      <c r="X143" s="1843">
        <v>0</v>
      </c>
      <c r="Y143" s="1843">
        <v>0</v>
      </c>
      <c r="Z143" s="1843">
        <v>0</v>
      </c>
      <c r="AA143" s="1843">
        <v>0</v>
      </c>
      <c r="AB143" s="1843">
        <v>0</v>
      </c>
      <c r="AC143" s="1843">
        <v>0</v>
      </c>
      <c r="AD143" s="1843">
        <v>0</v>
      </c>
      <c r="AE143" s="1843">
        <v>0</v>
      </c>
      <c r="AF143" s="1843">
        <v>0</v>
      </c>
      <c r="AG143" s="1843">
        <v>0</v>
      </c>
      <c r="AH143" s="1843">
        <v>0</v>
      </c>
      <c r="AI143" s="1843">
        <v>0</v>
      </c>
      <c r="AJ143" s="1843">
        <v>0</v>
      </c>
      <c r="AK143" s="1020">
        <f>'배수관폐쇄(총괄) (2)'!AR116+'배수관폐쇄(총괄) (2)'!AS116</f>
        <v>0</v>
      </c>
    </row>
    <row r="144" spans="1:37" s="850" customFormat="1" ht="19.5" customHeight="1" x14ac:dyDescent="0.15">
      <c r="A144" s="3106"/>
      <c r="B144" s="1017" t="s">
        <v>283</v>
      </c>
      <c r="C144" s="1019">
        <f t="shared" si="42"/>
        <v>0</v>
      </c>
      <c r="D144" s="1843">
        <v>0</v>
      </c>
      <c r="E144" s="1843">
        <v>0</v>
      </c>
      <c r="F144" s="1843">
        <v>0</v>
      </c>
      <c r="G144" s="1843">
        <v>0</v>
      </c>
      <c r="H144" s="1843">
        <v>0</v>
      </c>
      <c r="I144" s="1843">
        <v>0</v>
      </c>
      <c r="J144" s="1843">
        <v>0</v>
      </c>
      <c r="K144" s="1843">
        <v>0</v>
      </c>
      <c r="L144" s="1843">
        <v>0</v>
      </c>
      <c r="M144" s="1843">
        <v>0</v>
      </c>
      <c r="N144" s="1843">
        <v>0</v>
      </c>
      <c r="O144" s="1843">
        <v>0</v>
      </c>
      <c r="P144" s="1843">
        <v>0</v>
      </c>
      <c r="Q144" s="1843">
        <v>0</v>
      </c>
      <c r="R144" s="1843">
        <v>0</v>
      </c>
      <c r="S144" s="1843">
        <v>0</v>
      </c>
      <c r="T144" s="1843">
        <v>0</v>
      </c>
      <c r="U144" s="1843">
        <v>0</v>
      </c>
      <c r="V144" s="1843">
        <v>0</v>
      </c>
      <c r="W144" s="1843">
        <v>0</v>
      </c>
      <c r="X144" s="1843">
        <v>0</v>
      </c>
      <c r="Y144" s="1843">
        <v>0</v>
      </c>
      <c r="Z144" s="1843">
        <v>0</v>
      </c>
      <c r="AA144" s="1843">
        <v>0</v>
      </c>
      <c r="AB144" s="1843">
        <v>0</v>
      </c>
      <c r="AC144" s="1843">
        <v>0</v>
      </c>
      <c r="AD144" s="1843">
        <v>0</v>
      </c>
      <c r="AE144" s="1843">
        <v>0</v>
      </c>
      <c r="AF144" s="1843">
        <v>0</v>
      </c>
      <c r="AG144" s="1843">
        <v>0</v>
      </c>
      <c r="AH144" s="1843">
        <v>0</v>
      </c>
      <c r="AI144" s="1843">
        <v>0</v>
      </c>
      <c r="AJ144" s="1843">
        <v>0</v>
      </c>
      <c r="AK144" s="1020"/>
    </row>
    <row r="145" spans="1:37" s="850" customFormat="1" ht="19.5" customHeight="1" x14ac:dyDescent="0.15">
      <c r="A145" s="3106"/>
      <c r="B145" s="1017" t="s">
        <v>284</v>
      </c>
      <c r="C145" s="1019">
        <f t="shared" si="42"/>
        <v>0</v>
      </c>
      <c r="D145" s="1843">
        <v>0</v>
      </c>
      <c r="E145" s="1843">
        <v>0</v>
      </c>
      <c r="F145" s="1843">
        <v>0</v>
      </c>
      <c r="G145" s="1843">
        <v>0</v>
      </c>
      <c r="H145" s="1843">
        <v>0</v>
      </c>
      <c r="I145" s="1843">
        <v>0</v>
      </c>
      <c r="J145" s="1843">
        <v>0</v>
      </c>
      <c r="K145" s="1843">
        <v>0</v>
      </c>
      <c r="L145" s="1843">
        <v>0</v>
      </c>
      <c r="M145" s="1843">
        <v>0</v>
      </c>
      <c r="N145" s="1843">
        <v>0</v>
      </c>
      <c r="O145" s="1843">
        <v>0</v>
      </c>
      <c r="P145" s="1843">
        <v>0</v>
      </c>
      <c r="Q145" s="1843">
        <v>0</v>
      </c>
      <c r="R145" s="1843">
        <v>0</v>
      </c>
      <c r="S145" s="1843">
        <v>0</v>
      </c>
      <c r="T145" s="1843">
        <v>0</v>
      </c>
      <c r="U145" s="1843">
        <v>0</v>
      </c>
      <c r="V145" s="1843">
        <v>0</v>
      </c>
      <c r="W145" s="1843">
        <v>0</v>
      </c>
      <c r="X145" s="1843">
        <v>0</v>
      </c>
      <c r="Y145" s="1843">
        <v>0</v>
      </c>
      <c r="Z145" s="1843">
        <v>0</v>
      </c>
      <c r="AA145" s="1843">
        <v>0</v>
      </c>
      <c r="AB145" s="1843">
        <v>0</v>
      </c>
      <c r="AC145" s="1843">
        <v>0</v>
      </c>
      <c r="AD145" s="1843">
        <v>0</v>
      </c>
      <c r="AE145" s="1843">
        <v>0</v>
      </c>
      <c r="AF145" s="1843">
        <v>0</v>
      </c>
      <c r="AG145" s="1843">
        <v>0</v>
      </c>
      <c r="AH145" s="1843">
        <v>0</v>
      </c>
      <c r="AI145" s="1843">
        <v>0</v>
      </c>
      <c r="AJ145" s="1843">
        <v>0</v>
      </c>
      <c r="AK145" s="1020"/>
    </row>
    <row r="146" spans="1:37" s="850" customFormat="1" ht="19.5" customHeight="1" x14ac:dyDescent="0.15">
      <c r="A146" s="3106"/>
      <c r="B146" s="1015" t="s">
        <v>847</v>
      </c>
      <c r="C146" s="1019">
        <f t="shared" si="42"/>
        <v>0</v>
      </c>
      <c r="D146" s="1843">
        <v>0</v>
      </c>
      <c r="E146" s="1843">
        <v>0</v>
      </c>
      <c r="F146" s="1843">
        <v>0</v>
      </c>
      <c r="G146" s="1843">
        <v>0</v>
      </c>
      <c r="H146" s="1843">
        <v>0</v>
      </c>
      <c r="I146" s="1843">
        <v>0</v>
      </c>
      <c r="J146" s="1843">
        <v>0</v>
      </c>
      <c r="K146" s="1843">
        <v>0</v>
      </c>
      <c r="L146" s="1843">
        <v>0</v>
      </c>
      <c r="M146" s="1843">
        <v>0</v>
      </c>
      <c r="N146" s="1843">
        <v>0</v>
      </c>
      <c r="O146" s="1843">
        <v>0</v>
      </c>
      <c r="P146" s="1843">
        <v>0</v>
      </c>
      <c r="Q146" s="1843">
        <v>0</v>
      </c>
      <c r="R146" s="1843">
        <v>0</v>
      </c>
      <c r="S146" s="1843">
        <v>0</v>
      </c>
      <c r="T146" s="1843">
        <v>0</v>
      </c>
      <c r="U146" s="1843">
        <v>0</v>
      </c>
      <c r="V146" s="1843">
        <v>0</v>
      </c>
      <c r="W146" s="1843">
        <v>0</v>
      </c>
      <c r="X146" s="1843">
        <v>0</v>
      </c>
      <c r="Y146" s="1843">
        <v>0</v>
      </c>
      <c r="Z146" s="1843">
        <v>0</v>
      </c>
      <c r="AA146" s="1843">
        <v>0</v>
      </c>
      <c r="AB146" s="1843">
        <v>0</v>
      </c>
      <c r="AC146" s="1843">
        <v>0</v>
      </c>
      <c r="AD146" s="1843">
        <v>0</v>
      </c>
      <c r="AE146" s="1843">
        <v>0</v>
      </c>
      <c r="AF146" s="1843">
        <v>0</v>
      </c>
      <c r="AG146" s="1843">
        <v>0</v>
      </c>
      <c r="AH146" s="1843">
        <v>0</v>
      </c>
      <c r="AI146" s="1843">
        <v>0</v>
      </c>
      <c r="AJ146" s="1843">
        <v>0</v>
      </c>
      <c r="AK146" s="1020">
        <f>'배수관폐쇄(총괄) (2)'!AR117+'배수관폐쇄(총괄) (2)'!AS117</f>
        <v>0</v>
      </c>
    </row>
    <row r="147" spans="1:37" s="850" customFormat="1" ht="19.5" customHeight="1" x14ac:dyDescent="0.15">
      <c r="A147" s="3106"/>
      <c r="B147" s="1018" t="s">
        <v>1084</v>
      </c>
      <c r="C147" s="1019">
        <f t="shared" si="42"/>
        <v>0</v>
      </c>
      <c r="D147" s="1843">
        <v>0</v>
      </c>
      <c r="E147" s="1843">
        <v>0</v>
      </c>
      <c r="F147" s="1843">
        <v>0</v>
      </c>
      <c r="G147" s="1843">
        <v>0</v>
      </c>
      <c r="H147" s="1843">
        <v>0</v>
      </c>
      <c r="I147" s="1843">
        <v>0</v>
      </c>
      <c r="J147" s="1843">
        <v>0</v>
      </c>
      <c r="K147" s="1843">
        <v>0</v>
      </c>
      <c r="L147" s="1843">
        <v>0</v>
      </c>
      <c r="M147" s="1843">
        <v>0</v>
      </c>
      <c r="N147" s="1843">
        <v>0</v>
      </c>
      <c r="O147" s="1843">
        <v>0</v>
      </c>
      <c r="P147" s="1843">
        <v>0</v>
      </c>
      <c r="Q147" s="1843">
        <v>0</v>
      </c>
      <c r="R147" s="1843">
        <v>0</v>
      </c>
      <c r="S147" s="1843">
        <v>0</v>
      </c>
      <c r="T147" s="1843">
        <v>0</v>
      </c>
      <c r="U147" s="1843">
        <v>0</v>
      </c>
      <c r="V147" s="1843">
        <v>0</v>
      </c>
      <c r="W147" s="1843">
        <v>0</v>
      </c>
      <c r="X147" s="1843">
        <v>0</v>
      </c>
      <c r="Y147" s="1843">
        <v>0</v>
      </c>
      <c r="Z147" s="1843">
        <v>0</v>
      </c>
      <c r="AA147" s="1843">
        <v>0</v>
      </c>
      <c r="AB147" s="1843">
        <v>0</v>
      </c>
      <c r="AC147" s="1843">
        <v>0</v>
      </c>
      <c r="AD147" s="1843">
        <v>0</v>
      </c>
      <c r="AE147" s="1843">
        <v>0</v>
      </c>
      <c r="AF147" s="1843">
        <v>0</v>
      </c>
      <c r="AG147" s="1843">
        <v>0</v>
      </c>
      <c r="AH147" s="1843">
        <v>0</v>
      </c>
      <c r="AI147" s="1843">
        <v>0</v>
      </c>
      <c r="AJ147" s="1843">
        <v>0</v>
      </c>
      <c r="AK147" s="1020"/>
    </row>
    <row r="148" spans="1:37" s="850" customFormat="1" ht="19.5" customHeight="1" x14ac:dyDescent="0.15">
      <c r="A148" s="3106">
        <v>1100</v>
      </c>
      <c r="B148" s="854" t="s">
        <v>46</v>
      </c>
      <c r="C148" s="613">
        <f>SUM(D148:AK148)</f>
        <v>0</v>
      </c>
      <c r="D148" s="613">
        <f>SUM(D149:D156)</f>
        <v>0</v>
      </c>
      <c r="E148" s="613">
        <f t="shared" ref="E148:AJ148" si="43">SUM(E149:E156)</f>
        <v>0</v>
      </c>
      <c r="F148" s="613">
        <f t="shared" si="43"/>
        <v>0</v>
      </c>
      <c r="G148" s="613">
        <f t="shared" si="43"/>
        <v>0</v>
      </c>
      <c r="H148" s="613">
        <f t="shared" si="43"/>
        <v>0</v>
      </c>
      <c r="I148" s="613">
        <f t="shared" si="43"/>
        <v>0</v>
      </c>
      <c r="J148" s="613">
        <f t="shared" si="43"/>
        <v>0</v>
      </c>
      <c r="K148" s="613">
        <f t="shared" si="43"/>
        <v>0</v>
      </c>
      <c r="L148" s="613">
        <f t="shared" si="43"/>
        <v>0</v>
      </c>
      <c r="M148" s="613">
        <f t="shared" si="43"/>
        <v>0</v>
      </c>
      <c r="N148" s="613">
        <f t="shared" si="43"/>
        <v>0</v>
      </c>
      <c r="O148" s="613">
        <f t="shared" si="43"/>
        <v>0</v>
      </c>
      <c r="P148" s="613">
        <f t="shared" si="43"/>
        <v>0</v>
      </c>
      <c r="Q148" s="613">
        <f t="shared" si="43"/>
        <v>0</v>
      </c>
      <c r="R148" s="613">
        <f t="shared" si="43"/>
        <v>0</v>
      </c>
      <c r="S148" s="613">
        <f t="shared" si="43"/>
        <v>0</v>
      </c>
      <c r="T148" s="613">
        <f t="shared" si="43"/>
        <v>0</v>
      </c>
      <c r="U148" s="613">
        <f t="shared" si="43"/>
        <v>0</v>
      </c>
      <c r="V148" s="613">
        <f t="shared" si="43"/>
        <v>0</v>
      </c>
      <c r="W148" s="613">
        <f t="shared" si="43"/>
        <v>0</v>
      </c>
      <c r="X148" s="613">
        <f t="shared" si="43"/>
        <v>0</v>
      </c>
      <c r="Y148" s="613">
        <f t="shared" si="43"/>
        <v>0</v>
      </c>
      <c r="Z148" s="613">
        <f t="shared" si="43"/>
        <v>0</v>
      </c>
      <c r="AA148" s="613">
        <f t="shared" si="43"/>
        <v>0</v>
      </c>
      <c r="AB148" s="613">
        <f t="shared" si="43"/>
        <v>0</v>
      </c>
      <c r="AC148" s="613">
        <f t="shared" si="43"/>
        <v>0</v>
      </c>
      <c r="AD148" s="613">
        <f t="shared" si="43"/>
        <v>0</v>
      </c>
      <c r="AE148" s="613">
        <f t="shared" si="43"/>
        <v>0</v>
      </c>
      <c r="AF148" s="613">
        <f t="shared" si="43"/>
        <v>0</v>
      </c>
      <c r="AG148" s="613">
        <f t="shared" si="43"/>
        <v>0</v>
      </c>
      <c r="AH148" s="613">
        <f t="shared" si="43"/>
        <v>0</v>
      </c>
      <c r="AI148" s="613">
        <f t="shared" si="43"/>
        <v>0</v>
      </c>
      <c r="AJ148" s="613">
        <f t="shared" si="43"/>
        <v>0</v>
      </c>
      <c r="AK148" s="613">
        <f>SUM(AK149:AK156)</f>
        <v>0</v>
      </c>
    </row>
    <row r="149" spans="1:37" s="858" customFormat="1" ht="19.5" customHeight="1" x14ac:dyDescent="0.15">
      <c r="A149" s="3106"/>
      <c r="B149" s="1021" t="s">
        <v>793</v>
      </c>
      <c r="C149" s="1019">
        <f>SUM(D149:AK149)</f>
        <v>0</v>
      </c>
      <c r="D149" s="1843">
        <v>0</v>
      </c>
      <c r="E149" s="1843">
        <v>0</v>
      </c>
      <c r="F149" s="1843">
        <v>0</v>
      </c>
      <c r="G149" s="1843">
        <v>0</v>
      </c>
      <c r="H149" s="1843">
        <v>0</v>
      </c>
      <c r="I149" s="1843">
        <v>0</v>
      </c>
      <c r="J149" s="1843">
        <v>0</v>
      </c>
      <c r="K149" s="1843">
        <v>0</v>
      </c>
      <c r="L149" s="1843">
        <v>0</v>
      </c>
      <c r="M149" s="1843">
        <v>0</v>
      </c>
      <c r="N149" s="1843">
        <v>0</v>
      </c>
      <c r="O149" s="1843">
        <v>0</v>
      </c>
      <c r="P149" s="1843">
        <v>0</v>
      </c>
      <c r="Q149" s="1843">
        <v>0</v>
      </c>
      <c r="R149" s="1843">
        <v>0</v>
      </c>
      <c r="S149" s="1843">
        <v>0</v>
      </c>
      <c r="T149" s="1843">
        <v>0</v>
      </c>
      <c r="U149" s="1843">
        <v>0</v>
      </c>
      <c r="V149" s="1843">
        <v>0</v>
      </c>
      <c r="W149" s="1843">
        <v>0</v>
      </c>
      <c r="X149" s="1843">
        <v>0</v>
      </c>
      <c r="Y149" s="1843">
        <v>0</v>
      </c>
      <c r="Z149" s="1843">
        <v>0</v>
      </c>
      <c r="AA149" s="1843">
        <v>0</v>
      </c>
      <c r="AB149" s="1843">
        <v>0</v>
      </c>
      <c r="AC149" s="1843">
        <v>0</v>
      </c>
      <c r="AD149" s="1843">
        <v>0</v>
      </c>
      <c r="AE149" s="1843">
        <v>0</v>
      </c>
      <c r="AF149" s="1843">
        <v>0</v>
      </c>
      <c r="AG149" s="1843">
        <v>0</v>
      </c>
      <c r="AH149" s="1843">
        <v>0</v>
      </c>
      <c r="AI149" s="1843">
        <v>0</v>
      </c>
      <c r="AJ149" s="1843">
        <v>0</v>
      </c>
      <c r="AK149" s="1020"/>
    </row>
    <row r="150" spans="1:37" s="858" customFormat="1" ht="19.5" customHeight="1" x14ac:dyDescent="0.15">
      <c r="A150" s="3106"/>
      <c r="B150" s="1021" t="s">
        <v>792</v>
      </c>
      <c r="C150" s="1019">
        <f t="shared" ref="C150:C156" si="44">SUM(D150:AK150)</f>
        <v>0</v>
      </c>
      <c r="D150" s="1843">
        <v>0</v>
      </c>
      <c r="E150" s="1843">
        <v>0</v>
      </c>
      <c r="F150" s="1843">
        <v>0</v>
      </c>
      <c r="G150" s="1843">
        <v>0</v>
      </c>
      <c r="H150" s="1843">
        <v>0</v>
      </c>
      <c r="I150" s="1843">
        <v>0</v>
      </c>
      <c r="J150" s="1843">
        <v>0</v>
      </c>
      <c r="K150" s="1843">
        <v>0</v>
      </c>
      <c r="L150" s="1843">
        <v>0</v>
      </c>
      <c r="M150" s="1843">
        <v>0</v>
      </c>
      <c r="N150" s="1843">
        <v>0</v>
      </c>
      <c r="O150" s="1843">
        <v>0</v>
      </c>
      <c r="P150" s="1843">
        <v>0</v>
      </c>
      <c r="Q150" s="1843">
        <v>0</v>
      </c>
      <c r="R150" s="1843">
        <v>0</v>
      </c>
      <c r="S150" s="1843">
        <v>0</v>
      </c>
      <c r="T150" s="1843">
        <v>0</v>
      </c>
      <c r="U150" s="1843">
        <v>0</v>
      </c>
      <c r="V150" s="1843">
        <v>0</v>
      </c>
      <c r="W150" s="1843">
        <v>0</v>
      </c>
      <c r="X150" s="1843">
        <v>0</v>
      </c>
      <c r="Y150" s="1843">
        <v>0</v>
      </c>
      <c r="Z150" s="1843">
        <v>0</v>
      </c>
      <c r="AA150" s="1843">
        <v>0</v>
      </c>
      <c r="AB150" s="1843">
        <v>0</v>
      </c>
      <c r="AC150" s="1843">
        <v>0</v>
      </c>
      <c r="AD150" s="1843">
        <v>0</v>
      </c>
      <c r="AE150" s="1843">
        <v>0</v>
      </c>
      <c r="AF150" s="1843">
        <v>0</v>
      </c>
      <c r="AG150" s="1843">
        <v>0</v>
      </c>
      <c r="AH150" s="1843">
        <v>0</v>
      </c>
      <c r="AI150" s="1843">
        <v>0</v>
      </c>
      <c r="AJ150" s="1843">
        <v>0</v>
      </c>
      <c r="AK150" s="1020"/>
    </row>
    <row r="151" spans="1:37" s="862" customFormat="1" ht="19.5" customHeight="1" x14ac:dyDescent="0.15">
      <c r="A151" s="3106"/>
      <c r="B151" s="1015" t="s">
        <v>974</v>
      </c>
      <c r="C151" s="1019">
        <f t="shared" si="44"/>
        <v>0</v>
      </c>
      <c r="D151" s="1843">
        <v>0</v>
      </c>
      <c r="E151" s="1843">
        <v>0</v>
      </c>
      <c r="F151" s="1843">
        <v>0</v>
      </c>
      <c r="G151" s="1843">
        <v>0</v>
      </c>
      <c r="H151" s="1843">
        <v>0</v>
      </c>
      <c r="I151" s="1843">
        <v>0</v>
      </c>
      <c r="J151" s="1843">
        <v>0</v>
      </c>
      <c r="K151" s="1843">
        <v>0</v>
      </c>
      <c r="L151" s="1843">
        <v>0</v>
      </c>
      <c r="M151" s="1843">
        <v>0</v>
      </c>
      <c r="N151" s="1843">
        <v>0</v>
      </c>
      <c r="O151" s="1843">
        <v>0</v>
      </c>
      <c r="P151" s="1843">
        <v>0</v>
      </c>
      <c r="Q151" s="1843">
        <v>0</v>
      </c>
      <c r="R151" s="1843">
        <v>0</v>
      </c>
      <c r="S151" s="1843">
        <v>0</v>
      </c>
      <c r="T151" s="1843">
        <v>0</v>
      </c>
      <c r="U151" s="1843">
        <v>0</v>
      </c>
      <c r="V151" s="1843">
        <v>0</v>
      </c>
      <c r="W151" s="1843">
        <v>0</v>
      </c>
      <c r="X151" s="1843">
        <v>0</v>
      </c>
      <c r="Y151" s="1843">
        <v>0</v>
      </c>
      <c r="Z151" s="1843">
        <v>0</v>
      </c>
      <c r="AA151" s="1843">
        <v>0</v>
      </c>
      <c r="AB151" s="1843">
        <v>0</v>
      </c>
      <c r="AC151" s="1843">
        <v>0</v>
      </c>
      <c r="AD151" s="1843">
        <v>0</v>
      </c>
      <c r="AE151" s="1843">
        <v>0</v>
      </c>
      <c r="AF151" s="1843">
        <v>0</v>
      </c>
      <c r="AG151" s="1843">
        <v>0</v>
      </c>
      <c r="AH151" s="1843">
        <v>0</v>
      </c>
      <c r="AI151" s="1843">
        <v>0</v>
      </c>
      <c r="AJ151" s="1843">
        <v>0</v>
      </c>
      <c r="AK151" s="1020">
        <f>'배수관폐쇄(총괄) (2)'!AR119+'배수관폐쇄(총괄) (2)'!AS119</f>
        <v>0</v>
      </c>
    </row>
    <row r="152" spans="1:37" s="862" customFormat="1" ht="19.5" customHeight="1" x14ac:dyDescent="0.15">
      <c r="A152" s="3106"/>
      <c r="B152" s="1015" t="s">
        <v>345</v>
      </c>
      <c r="C152" s="1019">
        <f t="shared" si="44"/>
        <v>0</v>
      </c>
      <c r="D152" s="1843">
        <v>0</v>
      </c>
      <c r="E152" s="1843">
        <v>0</v>
      </c>
      <c r="F152" s="1843">
        <v>0</v>
      </c>
      <c r="G152" s="1843">
        <v>0</v>
      </c>
      <c r="H152" s="1843">
        <v>0</v>
      </c>
      <c r="I152" s="1843">
        <v>0</v>
      </c>
      <c r="J152" s="1843">
        <v>0</v>
      </c>
      <c r="K152" s="1843">
        <v>0</v>
      </c>
      <c r="L152" s="1843">
        <v>0</v>
      </c>
      <c r="M152" s="1843">
        <v>0</v>
      </c>
      <c r="N152" s="1843">
        <v>0</v>
      </c>
      <c r="O152" s="1843">
        <v>0</v>
      </c>
      <c r="P152" s="1843">
        <v>0</v>
      </c>
      <c r="Q152" s="1843">
        <v>0</v>
      </c>
      <c r="R152" s="1843">
        <v>0</v>
      </c>
      <c r="S152" s="1843">
        <v>0</v>
      </c>
      <c r="T152" s="1843">
        <v>0</v>
      </c>
      <c r="U152" s="1843">
        <v>0</v>
      </c>
      <c r="V152" s="1843">
        <v>0</v>
      </c>
      <c r="W152" s="1843">
        <v>0</v>
      </c>
      <c r="X152" s="1843">
        <v>0</v>
      </c>
      <c r="Y152" s="1843">
        <v>0</v>
      </c>
      <c r="Z152" s="1843">
        <v>0</v>
      </c>
      <c r="AA152" s="1843">
        <v>0</v>
      </c>
      <c r="AB152" s="1843">
        <v>0</v>
      </c>
      <c r="AC152" s="1843">
        <v>0</v>
      </c>
      <c r="AD152" s="1843">
        <v>0</v>
      </c>
      <c r="AE152" s="1843">
        <v>0</v>
      </c>
      <c r="AF152" s="1843">
        <v>0</v>
      </c>
      <c r="AG152" s="1843">
        <v>0</v>
      </c>
      <c r="AH152" s="1843">
        <v>0</v>
      </c>
      <c r="AI152" s="1843">
        <v>0</v>
      </c>
      <c r="AJ152" s="1843">
        <v>0</v>
      </c>
      <c r="AK152" s="1020">
        <f>'배수관폐쇄(총괄) (2)'!AR120+'배수관폐쇄(총괄) (2)'!AS120</f>
        <v>0</v>
      </c>
    </row>
    <row r="153" spans="1:37" s="862" customFormat="1" ht="19.5" customHeight="1" x14ac:dyDescent="0.15">
      <c r="A153" s="3106"/>
      <c r="B153" s="1017" t="s">
        <v>283</v>
      </c>
      <c r="C153" s="1019">
        <f t="shared" si="44"/>
        <v>0</v>
      </c>
      <c r="D153" s="1843">
        <v>0</v>
      </c>
      <c r="E153" s="1843">
        <v>0</v>
      </c>
      <c r="F153" s="1843">
        <v>0</v>
      </c>
      <c r="G153" s="1843">
        <v>0</v>
      </c>
      <c r="H153" s="1843">
        <v>0</v>
      </c>
      <c r="I153" s="1843">
        <v>0</v>
      </c>
      <c r="J153" s="1843">
        <v>0</v>
      </c>
      <c r="K153" s="1843">
        <v>0</v>
      </c>
      <c r="L153" s="1843">
        <v>0</v>
      </c>
      <c r="M153" s="1843">
        <v>0</v>
      </c>
      <c r="N153" s="1843">
        <v>0</v>
      </c>
      <c r="O153" s="1843">
        <v>0</v>
      </c>
      <c r="P153" s="1843">
        <v>0</v>
      </c>
      <c r="Q153" s="1843">
        <v>0</v>
      </c>
      <c r="R153" s="1843">
        <v>0</v>
      </c>
      <c r="S153" s="1843">
        <v>0</v>
      </c>
      <c r="T153" s="1843">
        <v>0</v>
      </c>
      <c r="U153" s="1843">
        <v>0</v>
      </c>
      <c r="V153" s="1843">
        <v>0</v>
      </c>
      <c r="W153" s="1843">
        <v>0</v>
      </c>
      <c r="X153" s="1843">
        <v>0</v>
      </c>
      <c r="Y153" s="1843">
        <v>0</v>
      </c>
      <c r="Z153" s="1843">
        <v>0</v>
      </c>
      <c r="AA153" s="1843">
        <v>0</v>
      </c>
      <c r="AB153" s="1843">
        <v>0</v>
      </c>
      <c r="AC153" s="1843">
        <v>0</v>
      </c>
      <c r="AD153" s="1843">
        <v>0</v>
      </c>
      <c r="AE153" s="1843">
        <v>0</v>
      </c>
      <c r="AF153" s="1843">
        <v>0</v>
      </c>
      <c r="AG153" s="1843">
        <v>0</v>
      </c>
      <c r="AH153" s="1843">
        <v>0</v>
      </c>
      <c r="AI153" s="1843">
        <v>0</v>
      </c>
      <c r="AJ153" s="1843">
        <v>0</v>
      </c>
      <c r="AK153" s="1020"/>
    </row>
    <row r="154" spans="1:37" s="862" customFormat="1" ht="19.5" customHeight="1" x14ac:dyDescent="0.15">
      <c r="A154" s="3106"/>
      <c r="B154" s="1017" t="s">
        <v>284</v>
      </c>
      <c r="C154" s="1019">
        <f t="shared" si="44"/>
        <v>0</v>
      </c>
      <c r="D154" s="1843">
        <v>0</v>
      </c>
      <c r="E154" s="1843">
        <v>0</v>
      </c>
      <c r="F154" s="1843">
        <v>0</v>
      </c>
      <c r="G154" s="1843">
        <v>0</v>
      </c>
      <c r="H154" s="1843">
        <v>0</v>
      </c>
      <c r="I154" s="1843">
        <v>0</v>
      </c>
      <c r="J154" s="1843">
        <v>0</v>
      </c>
      <c r="K154" s="1843">
        <v>0</v>
      </c>
      <c r="L154" s="1843">
        <v>0</v>
      </c>
      <c r="M154" s="1843">
        <v>0</v>
      </c>
      <c r="N154" s="1843">
        <v>0</v>
      </c>
      <c r="O154" s="1843">
        <v>0</v>
      </c>
      <c r="P154" s="1843">
        <v>0</v>
      </c>
      <c r="Q154" s="1843">
        <v>0</v>
      </c>
      <c r="R154" s="1843">
        <v>0</v>
      </c>
      <c r="S154" s="1843">
        <v>0</v>
      </c>
      <c r="T154" s="1843">
        <v>0</v>
      </c>
      <c r="U154" s="1843">
        <v>0</v>
      </c>
      <c r="V154" s="1843">
        <v>0</v>
      </c>
      <c r="W154" s="1843">
        <v>0</v>
      </c>
      <c r="X154" s="1843">
        <v>0</v>
      </c>
      <c r="Y154" s="1843">
        <v>0</v>
      </c>
      <c r="Z154" s="1843">
        <v>0</v>
      </c>
      <c r="AA154" s="1843">
        <v>0</v>
      </c>
      <c r="AB154" s="1843">
        <v>0</v>
      </c>
      <c r="AC154" s="1843">
        <v>0</v>
      </c>
      <c r="AD154" s="1843">
        <v>0</v>
      </c>
      <c r="AE154" s="1843">
        <v>0</v>
      </c>
      <c r="AF154" s="1843">
        <v>0</v>
      </c>
      <c r="AG154" s="1843">
        <v>0</v>
      </c>
      <c r="AH154" s="1843">
        <v>0</v>
      </c>
      <c r="AI154" s="1843">
        <v>0</v>
      </c>
      <c r="AJ154" s="1843">
        <v>0</v>
      </c>
      <c r="AK154" s="1020"/>
    </row>
    <row r="155" spans="1:37" s="862" customFormat="1" ht="19.5" customHeight="1" x14ac:dyDescent="0.15">
      <c r="A155" s="3106"/>
      <c r="B155" s="1015" t="s">
        <v>847</v>
      </c>
      <c r="C155" s="1019">
        <f t="shared" si="44"/>
        <v>0</v>
      </c>
      <c r="D155" s="1843">
        <v>0</v>
      </c>
      <c r="E155" s="1843">
        <v>0</v>
      </c>
      <c r="F155" s="1843">
        <v>0</v>
      </c>
      <c r="G155" s="1843">
        <v>0</v>
      </c>
      <c r="H155" s="1843">
        <v>0</v>
      </c>
      <c r="I155" s="1843">
        <v>0</v>
      </c>
      <c r="J155" s="1843">
        <v>0</v>
      </c>
      <c r="K155" s="1843">
        <v>0</v>
      </c>
      <c r="L155" s="1843">
        <v>0</v>
      </c>
      <c r="M155" s="1843">
        <v>0</v>
      </c>
      <c r="N155" s="1843">
        <v>0</v>
      </c>
      <c r="O155" s="1843">
        <v>0</v>
      </c>
      <c r="P155" s="1843">
        <v>0</v>
      </c>
      <c r="Q155" s="1843">
        <v>0</v>
      </c>
      <c r="R155" s="1843">
        <v>0</v>
      </c>
      <c r="S155" s="1843">
        <v>0</v>
      </c>
      <c r="T155" s="1843">
        <v>0</v>
      </c>
      <c r="U155" s="1843">
        <v>0</v>
      </c>
      <c r="V155" s="1843">
        <v>0</v>
      </c>
      <c r="W155" s="1843">
        <v>0</v>
      </c>
      <c r="X155" s="1843">
        <v>0</v>
      </c>
      <c r="Y155" s="1843">
        <v>0</v>
      </c>
      <c r="Z155" s="1843">
        <v>0</v>
      </c>
      <c r="AA155" s="1843">
        <v>0</v>
      </c>
      <c r="AB155" s="1843">
        <v>0</v>
      </c>
      <c r="AC155" s="1843">
        <v>0</v>
      </c>
      <c r="AD155" s="1843">
        <v>0</v>
      </c>
      <c r="AE155" s="1843">
        <v>0</v>
      </c>
      <c r="AF155" s="1843">
        <v>0</v>
      </c>
      <c r="AG155" s="1843">
        <v>0</v>
      </c>
      <c r="AH155" s="1843">
        <v>0</v>
      </c>
      <c r="AI155" s="1843">
        <v>0</v>
      </c>
      <c r="AJ155" s="1843">
        <v>0</v>
      </c>
      <c r="AK155" s="1020">
        <f>'배수관폐쇄(총괄) (2)'!AR121+'배수관폐쇄(총괄) (2)'!AS121</f>
        <v>0</v>
      </c>
    </row>
    <row r="156" spans="1:37" s="862" customFormat="1" ht="19.5" customHeight="1" x14ac:dyDescent="0.15">
      <c r="A156" s="3106"/>
      <c r="B156" s="1018" t="s">
        <v>1084</v>
      </c>
      <c r="C156" s="1019">
        <f t="shared" si="44"/>
        <v>0</v>
      </c>
      <c r="D156" s="1843">
        <v>0</v>
      </c>
      <c r="E156" s="1843">
        <v>0</v>
      </c>
      <c r="F156" s="1843">
        <v>0</v>
      </c>
      <c r="G156" s="1843">
        <v>0</v>
      </c>
      <c r="H156" s="1843">
        <v>0</v>
      </c>
      <c r="I156" s="1843">
        <v>0</v>
      </c>
      <c r="J156" s="1843">
        <v>0</v>
      </c>
      <c r="K156" s="1843">
        <v>0</v>
      </c>
      <c r="L156" s="1843">
        <v>0</v>
      </c>
      <c r="M156" s="1843">
        <v>0</v>
      </c>
      <c r="N156" s="1843">
        <v>0</v>
      </c>
      <c r="O156" s="1843">
        <v>0</v>
      </c>
      <c r="P156" s="1843">
        <v>0</v>
      </c>
      <c r="Q156" s="1843">
        <v>0</v>
      </c>
      <c r="R156" s="1843">
        <v>0</v>
      </c>
      <c r="S156" s="1843">
        <v>0</v>
      </c>
      <c r="T156" s="1843">
        <v>0</v>
      </c>
      <c r="U156" s="1843">
        <v>0</v>
      </c>
      <c r="V156" s="1843">
        <v>0</v>
      </c>
      <c r="W156" s="1843">
        <v>0</v>
      </c>
      <c r="X156" s="1843">
        <v>0</v>
      </c>
      <c r="Y156" s="1843">
        <v>0</v>
      </c>
      <c r="Z156" s="1843">
        <v>0</v>
      </c>
      <c r="AA156" s="1843">
        <v>0</v>
      </c>
      <c r="AB156" s="1843">
        <v>0</v>
      </c>
      <c r="AC156" s="1843">
        <v>0</v>
      </c>
      <c r="AD156" s="1843">
        <v>0</v>
      </c>
      <c r="AE156" s="1843">
        <v>0</v>
      </c>
      <c r="AF156" s="1843">
        <v>0</v>
      </c>
      <c r="AG156" s="1843">
        <v>0</v>
      </c>
      <c r="AH156" s="1843">
        <v>0</v>
      </c>
      <c r="AI156" s="1843">
        <v>0</v>
      </c>
      <c r="AJ156" s="1843">
        <v>0</v>
      </c>
      <c r="AK156" s="1020"/>
    </row>
    <row r="157" spans="1:37" s="862" customFormat="1" ht="19.5" customHeight="1" x14ac:dyDescent="0.15">
      <c r="A157" s="3106">
        <v>1200</v>
      </c>
      <c r="B157" s="861" t="s">
        <v>46</v>
      </c>
      <c r="C157" s="613">
        <f>SUM(D157:AK157)</f>
        <v>0</v>
      </c>
      <c r="D157" s="613">
        <f>SUM(D158:D165)</f>
        <v>0</v>
      </c>
      <c r="E157" s="613">
        <f t="shared" ref="E157:AJ157" si="45">SUM(E158:E165)</f>
        <v>0</v>
      </c>
      <c r="F157" s="613">
        <f t="shared" si="45"/>
        <v>0</v>
      </c>
      <c r="G157" s="613">
        <f t="shared" si="45"/>
        <v>0</v>
      </c>
      <c r="H157" s="613">
        <f t="shared" si="45"/>
        <v>0</v>
      </c>
      <c r="I157" s="613">
        <f t="shared" si="45"/>
        <v>0</v>
      </c>
      <c r="J157" s="613">
        <f t="shared" si="45"/>
        <v>0</v>
      </c>
      <c r="K157" s="613">
        <f t="shared" si="45"/>
        <v>0</v>
      </c>
      <c r="L157" s="613">
        <f t="shared" si="45"/>
        <v>0</v>
      </c>
      <c r="M157" s="613">
        <f t="shared" si="45"/>
        <v>0</v>
      </c>
      <c r="N157" s="613">
        <f t="shared" si="45"/>
        <v>0</v>
      </c>
      <c r="O157" s="613">
        <f t="shared" si="45"/>
        <v>0</v>
      </c>
      <c r="P157" s="613">
        <f t="shared" si="45"/>
        <v>0</v>
      </c>
      <c r="Q157" s="613">
        <f t="shared" si="45"/>
        <v>0</v>
      </c>
      <c r="R157" s="613">
        <f t="shared" si="45"/>
        <v>0</v>
      </c>
      <c r="S157" s="613">
        <f t="shared" si="45"/>
        <v>0</v>
      </c>
      <c r="T157" s="613">
        <f t="shared" si="45"/>
        <v>0</v>
      </c>
      <c r="U157" s="613">
        <f t="shared" si="45"/>
        <v>0</v>
      </c>
      <c r="V157" s="613">
        <f t="shared" si="45"/>
        <v>0</v>
      </c>
      <c r="W157" s="613">
        <f t="shared" si="45"/>
        <v>0</v>
      </c>
      <c r="X157" s="613">
        <f t="shared" si="45"/>
        <v>0</v>
      </c>
      <c r="Y157" s="613">
        <f t="shared" si="45"/>
        <v>0</v>
      </c>
      <c r="Z157" s="613">
        <f t="shared" si="45"/>
        <v>0</v>
      </c>
      <c r="AA157" s="613">
        <f t="shared" si="45"/>
        <v>0</v>
      </c>
      <c r="AB157" s="613">
        <f t="shared" si="45"/>
        <v>0</v>
      </c>
      <c r="AC157" s="613">
        <f t="shared" si="45"/>
        <v>0</v>
      </c>
      <c r="AD157" s="613">
        <f t="shared" si="45"/>
        <v>0</v>
      </c>
      <c r="AE157" s="613">
        <f t="shared" si="45"/>
        <v>0</v>
      </c>
      <c r="AF157" s="613">
        <f t="shared" si="45"/>
        <v>0</v>
      </c>
      <c r="AG157" s="613">
        <f t="shared" si="45"/>
        <v>0</v>
      </c>
      <c r="AH157" s="613">
        <f t="shared" si="45"/>
        <v>0</v>
      </c>
      <c r="AI157" s="613">
        <f t="shared" si="45"/>
        <v>0</v>
      </c>
      <c r="AJ157" s="613">
        <f t="shared" si="45"/>
        <v>0</v>
      </c>
      <c r="AK157" s="613">
        <f>SUM(AK158:AK165)</f>
        <v>0</v>
      </c>
    </row>
    <row r="158" spans="1:37" s="2354" customFormat="1" ht="19.5" customHeight="1" x14ac:dyDescent="0.15">
      <c r="A158" s="3106"/>
      <c r="B158" s="1021" t="s">
        <v>793</v>
      </c>
      <c r="C158" s="1019">
        <f>SUM(D158:AK158)</f>
        <v>0</v>
      </c>
      <c r="D158" s="1843">
        <v>0</v>
      </c>
      <c r="E158" s="1843">
        <v>0</v>
      </c>
      <c r="F158" s="1843">
        <v>0</v>
      </c>
      <c r="G158" s="1843">
        <v>0</v>
      </c>
      <c r="H158" s="1843">
        <v>0</v>
      </c>
      <c r="I158" s="1843">
        <v>0</v>
      </c>
      <c r="J158" s="1843">
        <v>0</v>
      </c>
      <c r="K158" s="1843">
        <v>0</v>
      </c>
      <c r="L158" s="1843">
        <v>0</v>
      </c>
      <c r="M158" s="1843">
        <v>0</v>
      </c>
      <c r="N158" s="1843">
        <v>0</v>
      </c>
      <c r="O158" s="1843">
        <v>0</v>
      </c>
      <c r="P158" s="1843">
        <v>0</v>
      </c>
      <c r="Q158" s="1843">
        <v>0</v>
      </c>
      <c r="R158" s="1843">
        <v>0</v>
      </c>
      <c r="S158" s="1843">
        <v>0</v>
      </c>
      <c r="T158" s="1843">
        <v>0</v>
      </c>
      <c r="U158" s="1843">
        <v>0</v>
      </c>
      <c r="V158" s="1843">
        <v>0</v>
      </c>
      <c r="W158" s="1843">
        <v>0</v>
      </c>
      <c r="X158" s="1843">
        <v>0</v>
      </c>
      <c r="Y158" s="1843">
        <v>0</v>
      </c>
      <c r="Z158" s="1843">
        <v>0</v>
      </c>
      <c r="AA158" s="1843">
        <v>0</v>
      </c>
      <c r="AB158" s="1843">
        <v>0</v>
      </c>
      <c r="AC158" s="1843">
        <v>0</v>
      </c>
      <c r="AD158" s="1843">
        <v>0</v>
      </c>
      <c r="AE158" s="1843">
        <v>0</v>
      </c>
      <c r="AF158" s="1843">
        <v>0</v>
      </c>
      <c r="AG158" s="1843">
        <v>0</v>
      </c>
      <c r="AH158" s="1843">
        <v>0</v>
      </c>
      <c r="AI158" s="1843">
        <v>0</v>
      </c>
      <c r="AJ158" s="1843">
        <v>0</v>
      </c>
      <c r="AK158" s="1020"/>
    </row>
    <row r="159" spans="1:37" s="2354" customFormat="1" ht="19.5" customHeight="1" x14ac:dyDescent="0.15">
      <c r="A159" s="3106"/>
      <c r="B159" s="1021" t="s">
        <v>792</v>
      </c>
      <c r="C159" s="1019">
        <f t="shared" ref="C159:C165" si="46">SUM(D159:AK159)</f>
        <v>0</v>
      </c>
      <c r="D159" s="1843">
        <v>0</v>
      </c>
      <c r="E159" s="1843">
        <v>0</v>
      </c>
      <c r="F159" s="1843">
        <v>0</v>
      </c>
      <c r="G159" s="1843">
        <v>0</v>
      </c>
      <c r="H159" s="1843">
        <v>0</v>
      </c>
      <c r="I159" s="1843">
        <v>0</v>
      </c>
      <c r="J159" s="1843">
        <v>0</v>
      </c>
      <c r="K159" s="1843">
        <v>0</v>
      </c>
      <c r="L159" s="1843">
        <v>0</v>
      </c>
      <c r="M159" s="1843">
        <v>0</v>
      </c>
      <c r="N159" s="1843">
        <v>0</v>
      </c>
      <c r="O159" s="1843">
        <v>0</v>
      </c>
      <c r="P159" s="1843">
        <v>0</v>
      </c>
      <c r="Q159" s="1843">
        <v>0</v>
      </c>
      <c r="R159" s="1843">
        <v>0</v>
      </c>
      <c r="S159" s="1843">
        <v>0</v>
      </c>
      <c r="T159" s="1843">
        <v>0</v>
      </c>
      <c r="U159" s="1843">
        <v>0</v>
      </c>
      <c r="V159" s="1843">
        <v>0</v>
      </c>
      <c r="W159" s="1843">
        <v>0</v>
      </c>
      <c r="X159" s="1843">
        <v>0</v>
      </c>
      <c r="Y159" s="1843">
        <v>0</v>
      </c>
      <c r="Z159" s="1843">
        <v>0</v>
      </c>
      <c r="AA159" s="1843">
        <v>0</v>
      </c>
      <c r="AB159" s="1843">
        <v>0</v>
      </c>
      <c r="AC159" s="1843">
        <v>0</v>
      </c>
      <c r="AD159" s="1843">
        <v>0</v>
      </c>
      <c r="AE159" s="1843">
        <v>0</v>
      </c>
      <c r="AF159" s="1843">
        <v>0</v>
      </c>
      <c r="AG159" s="1843">
        <v>0</v>
      </c>
      <c r="AH159" s="1843">
        <v>0</v>
      </c>
      <c r="AI159" s="1843">
        <v>0</v>
      </c>
      <c r="AJ159" s="1843">
        <v>0</v>
      </c>
      <c r="AK159" s="1020"/>
    </row>
    <row r="160" spans="1:37" s="850" customFormat="1" ht="19.5" customHeight="1" x14ac:dyDescent="0.15">
      <c r="A160" s="3106"/>
      <c r="B160" s="1015" t="s">
        <v>974</v>
      </c>
      <c r="C160" s="1019">
        <f t="shared" si="46"/>
        <v>0</v>
      </c>
      <c r="D160" s="1843">
        <v>0</v>
      </c>
      <c r="E160" s="1843">
        <v>0</v>
      </c>
      <c r="F160" s="1843">
        <v>0</v>
      </c>
      <c r="G160" s="1843">
        <v>0</v>
      </c>
      <c r="H160" s="1843">
        <v>0</v>
      </c>
      <c r="I160" s="1843">
        <v>0</v>
      </c>
      <c r="J160" s="1843">
        <v>0</v>
      </c>
      <c r="K160" s="1843">
        <v>0</v>
      </c>
      <c r="L160" s="1843">
        <v>0</v>
      </c>
      <c r="M160" s="1843">
        <v>0</v>
      </c>
      <c r="N160" s="1843">
        <v>0</v>
      </c>
      <c r="O160" s="1843">
        <v>0</v>
      </c>
      <c r="P160" s="1843">
        <v>0</v>
      </c>
      <c r="Q160" s="1843">
        <v>0</v>
      </c>
      <c r="R160" s="1843">
        <v>0</v>
      </c>
      <c r="S160" s="1843">
        <v>0</v>
      </c>
      <c r="T160" s="1843">
        <v>0</v>
      </c>
      <c r="U160" s="1843">
        <v>0</v>
      </c>
      <c r="V160" s="1843">
        <v>0</v>
      </c>
      <c r="W160" s="1843">
        <v>0</v>
      </c>
      <c r="X160" s="1843">
        <v>0</v>
      </c>
      <c r="Y160" s="1843">
        <v>0</v>
      </c>
      <c r="Z160" s="1843">
        <v>0</v>
      </c>
      <c r="AA160" s="1843">
        <v>0</v>
      </c>
      <c r="AB160" s="1843">
        <v>0</v>
      </c>
      <c r="AC160" s="1843">
        <v>0</v>
      </c>
      <c r="AD160" s="1843">
        <v>0</v>
      </c>
      <c r="AE160" s="1843">
        <v>0</v>
      </c>
      <c r="AF160" s="1843">
        <v>0</v>
      </c>
      <c r="AG160" s="1843">
        <v>0</v>
      </c>
      <c r="AH160" s="1843">
        <v>0</v>
      </c>
      <c r="AI160" s="1843">
        <v>0</v>
      </c>
      <c r="AJ160" s="1843">
        <v>0</v>
      </c>
      <c r="AK160" s="1020">
        <f>'배수관폐쇄(총괄) (2)'!AR123+'배수관폐쇄(총괄) (2)'!AS123</f>
        <v>0</v>
      </c>
    </row>
    <row r="161" spans="1:37" s="850" customFormat="1" ht="19.5" customHeight="1" x14ac:dyDescent="0.15">
      <c r="A161" s="3106"/>
      <c r="B161" s="1015" t="s">
        <v>345</v>
      </c>
      <c r="C161" s="1019">
        <f t="shared" si="46"/>
        <v>0</v>
      </c>
      <c r="D161" s="1843">
        <v>0</v>
      </c>
      <c r="E161" s="1843">
        <v>0</v>
      </c>
      <c r="F161" s="1843">
        <v>0</v>
      </c>
      <c r="G161" s="1843">
        <v>0</v>
      </c>
      <c r="H161" s="1843">
        <v>0</v>
      </c>
      <c r="I161" s="1843">
        <v>0</v>
      </c>
      <c r="J161" s="1843">
        <v>0</v>
      </c>
      <c r="K161" s="1843">
        <v>0</v>
      </c>
      <c r="L161" s="1843">
        <v>0</v>
      </c>
      <c r="M161" s="1843">
        <v>0</v>
      </c>
      <c r="N161" s="1843">
        <v>0</v>
      </c>
      <c r="O161" s="1843">
        <v>0</v>
      </c>
      <c r="P161" s="1843">
        <v>0</v>
      </c>
      <c r="Q161" s="1843">
        <v>0</v>
      </c>
      <c r="R161" s="1843">
        <v>0</v>
      </c>
      <c r="S161" s="1843">
        <v>0</v>
      </c>
      <c r="T161" s="1843">
        <v>0</v>
      </c>
      <c r="U161" s="1843">
        <v>0</v>
      </c>
      <c r="V161" s="1843">
        <v>0</v>
      </c>
      <c r="W161" s="1843">
        <v>0</v>
      </c>
      <c r="X161" s="1843">
        <v>0</v>
      </c>
      <c r="Y161" s="1843">
        <v>0</v>
      </c>
      <c r="Z161" s="1843">
        <v>0</v>
      </c>
      <c r="AA161" s="1843">
        <v>0</v>
      </c>
      <c r="AB161" s="1843">
        <v>0</v>
      </c>
      <c r="AC161" s="1843">
        <v>0</v>
      </c>
      <c r="AD161" s="1843">
        <v>0</v>
      </c>
      <c r="AE161" s="1843">
        <v>0</v>
      </c>
      <c r="AF161" s="1843">
        <v>0</v>
      </c>
      <c r="AG161" s="1843">
        <v>0</v>
      </c>
      <c r="AH161" s="1843">
        <v>0</v>
      </c>
      <c r="AI161" s="1843">
        <v>0</v>
      </c>
      <c r="AJ161" s="1843">
        <v>0</v>
      </c>
      <c r="AK161" s="1020">
        <f>'배수관폐쇄(총괄) (2)'!AR124+'배수관폐쇄(총괄) (2)'!AS124</f>
        <v>0</v>
      </c>
    </row>
    <row r="162" spans="1:37" s="850" customFormat="1" ht="19.5" customHeight="1" x14ac:dyDescent="0.15">
      <c r="A162" s="3106"/>
      <c r="B162" s="1017" t="s">
        <v>283</v>
      </c>
      <c r="C162" s="1019">
        <f t="shared" si="46"/>
        <v>0</v>
      </c>
      <c r="D162" s="1843">
        <v>0</v>
      </c>
      <c r="E162" s="1843">
        <v>0</v>
      </c>
      <c r="F162" s="1843">
        <v>0</v>
      </c>
      <c r="G162" s="1843">
        <v>0</v>
      </c>
      <c r="H162" s="1843">
        <v>0</v>
      </c>
      <c r="I162" s="1843">
        <v>0</v>
      </c>
      <c r="J162" s="1843">
        <v>0</v>
      </c>
      <c r="K162" s="1843">
        <v>0</v>
      </c>
      <c r="L162" s="1843">
        <v>0</v>
      </c>
      <c r="M162" s="1843">
        <v>0</v>
      </c>
      <c r="N162" s="1843">
        <v>0</v>
      </c>
      <c r="O162" s="1843">
        <v>0</v>
      </c>
      <c r="P162" s="1843">
        <v>0</v>
      </c>
      <c r="Q162" s="1843">
        <v>0</v>
      </c>
      <c r="R162" s="1843">
        <v>0</v>
      </c>
      <c r="S162" s="1843">
        <v>0</v>
      </c>
      <c r="T162" s="1843">
        <v>0</v>
      </c>
      <c r="U162" s="1843">
        <v>0</v>
      </c>
      <c r="V162" s="1843">
        <v>0</v>
      </c>
      <c r="W162" s="1843">
        <v>0</v>
      </c>
      <c r="X162" s="1843">
        <v>0</v>
      </c>
      <c r="Y162" s="1843">
        <v>0</v>
      </c>
      <c r="Z162" s="1843">
        <v>0</v>
      </c>
      <c r="AA162" s="1843">
        <v>0</v>
      </c>
      <c r="AB162" s="1843">
        <v>0</v>
      </c>
      <c r="AC162" s="1843">
        <v>0</v>
      </c>
      <c r="AD162" s="1843">
        <v>0</v>
      </c>
      <c r="AE162" s="1843">
        <v>0</v>
      </c>
      <c r="AF162" s="1843">
        <v>0</v>
      </c>
      <c r="AG162" s="1843">
        <v>0</v>
      </c>
      <c r="AH162" s="1843">
        <v>0</v>
      </c>
      <c r="AI162" s="1843">
        <v>0</v>
      </c>
      <c r="AJ162" s="1843">
        <v>0</v>
      </c>
      <c r="AK162" s="1020"/>
    </row>
    <row r="163" spans="1:37" s="850" customFormat="1" ht="19.5" customHeight="1" x14ac:dyDescent="0.15">
      <c r="A163" s="3106"/>
      <c r="B163" s="1017" t="s">
        <v>284</v>
      </c>
      <c r="C163" s="1019">
        <f t="shared" si="46"/>
        <v>0</v>
      </c>
      <c r="D163" s="1843">
        <v>0</v>
      </c>
      <c r="E163" s="1843">
        <v>0</v>
      </c>
      <c r="F163" s="1843">
        <v>0</v>
      </c>
      <c r="G163" s="1843">
        <v>0</v>
      </c>
      <c r="H163" s="1843">
        <v>0</v>
      </c>
      <c r="I163" s="1843">
        <v>0</v>
      </c>
      <c r="J163" s="1843">
        <v>0</v>
      </c>
      <c r="K163" s="1843">
        <v>0</v>
      </c>
      <c r="L163" s="1843">
        <v>0</v>
      </c>
      <c r="M163" s="1843">
        <v>0</v>
      </c>
      <c r="N163" s="1843">
        <v>0</v>
      </c>
      <c r="O163" s="1843">
        <v>0</v>
      </c>
      <c r="P163" s="1843">
        <v>0</v>
      </c>
      <c r="Q163" s="1843">
        <v>0</v>
      </c>
      <c r="R163" s="1843">
        <v>0</v>
      </c>
      <c r="S163" s="1843">
        <v>0</v>
      </c>
      <c r="T163" s="1843">
        <v>0</v>
      </c>
      <c r="U163" s="1843">
        <v>0</v>
      </c>
      <c r="V163" s="1843">
        <v>0</v>
      </c>
      <c r="W163" s="1843">
        <v>0</v>
      </c>
      <c r="X163" s="1843">
        <v>0</v>
      </c>
      <c r="Y163" s="1843">
        <v>0</v>
      </c>
      <c r="Z163" s="1843">
        <v>0</v>
      </c>
      <c r="AA163" s="1843">
        <v>0</v>
      </c>
      <c r="AB163" s="1843">
        <v>0</v>
      </c>
      <c r="AC163" s="1843">
        <v>0</v>
      </c>
      <c r="AD163" s="1843">
        <v>0</v>
      </c>
      <c r="AE163" s="1843">
        <v>0</v>
      </c>
      <c r="AF163" s="1843">
        <v>0</v>
      </c>
      <c r="AG163" s="1843">
        <v>0</v>
      </c>
      <c r="AH163" s="1843">
        <v>0</v>
      </c>
      <c r="AI163" s="1843">
        <v>0</v>
      </c>
      <c r="AJ163" s="1843">
        <v>0</v>
      </c>
      <c r="AK163" s="1020"/>
    </row>
    <row r="164" spans="1:37" s="850" customFormat="1" ht="19.5" customHeight="1" x14ac:dyDescent="0.15">
      <c r="A164" s="3106"/>
      <c r="B164" s="1015" t="s">
        <v>847</v>
      </c>
      <c r="C164" s="1019">
        <f t="shared" si="46"/>
        <v>0</v>
      </c>
      <c r="D164" s="1843">
        <v>0</v>
      </c>
      <c r="E164" s="1843">
        <v>0</v>
      </c>
      <c r="F164" s="1843">
        <v>0</v>
      </c>
      <c r="G164" s="1843">
        <v>0</v>
      </c>
      <c r="H164" s="1843">
        <v>0</v>
      </c>
      <c r="I164" s="1843">
        <v>0</v>
      </c>
      <c r="J164" s="1843">
        <v>0</v>
      </c>
      <c r="K164" s="1843">
        <v>0</v>
      </c>
      <c r="L164" s="1843">
        <v>0</v>
      </c>
      <c r="M164" s="1843">
        <v>0</v>
      </c>
      <c r="N164" s="1843">
        <v>0</v>
      </c>
      <c r="O164" s="1843">
        <v>0</v>
      </c>
      <c r="P164" s="1843">
        <v>0</v>
      </c>
      <c r="Q164" s="1843">
        <v>0</v>
      </c>
      <c r="R164" s="1843">
        <v>0</v>
      </c>
      <c r="S164" s="1843">
        <v>0</v>
      </c>
      <c r="T164" s="1843">
        <v>0</v>
      </c>
      <c r="U164" s="1843">
        <v>0</v>
      </c>
      <c r="V164" s="1843">
        <v>0</v>
      </c>
      <c r="W164" s="1843">
        <v>0</v>
      </c>
      <c r="X164" s="1843">
        <v>0</v>
      </c>
      <c r="Y164" s="1843">
        <v>0</v>
      </c>
      <c r="Z164" s="1843">
        <v>0</v>
      </c>
      <c r="AA164" s="1843">
        <v>0</v>
      </c>
      <c r="AB164" s="1843">
        <v>0</v>
      </c>
      <c r="AC164" s="1843">
        <v>0</v>
      </c>
      <c r="AD164" s="1843">
        <v>0</v>
      </c>
      <c r="AE164" s="1843">
        <v>0</v>
      </c>
      <c r="AF164" s="1843">
        <v>0</v>
      </c>
      <c r="AG164" s="1843">
        <v>0</v>
      </c>
      <c r="AH164" s="1843">
        <v>0</v>
      </c>
      <c r="AI164" s="1843">
        <v>0</v>
      </c>
      <c r="AJ164" s="1843">
        <v>0</v>
      </c>
      <c r="AK164" s="1020">
        <f>'배수관폐쇄(총괄) (2)'!AR125+'배수관폐쇄(총괄) (2)'!AS125</f>
        <v>0</v>
      </c>
    </row>
    <row r="165" spans="1:37" s="850" customFormat="1" ht="19.5" customHeight="1" x14ac:dyDescent="0.15">
      <c r="A165" s="3106"/>
      <c r="B165" s="1018" t="s">
        <v>1084</v>
      </c>
      <c r="C165" s="1019">
        <f t="shared" si="46"/>
        <v>0</v>
      </c>
      <c r="D165" s="1843">
        <v>0</v>
      </c>
      <c r="E165" s="1843">
        <v>0</v>
      </c>
      <c r="F165" s="1843">
        <v>0</v>
      </c>
      <c r="G165" s="1843">
        <v>0</v>
      </c>
      <c r="H165" s="1843">
        <v>0</v>
      </c>
      <c r="I165" s="1843">
        <v>0</v>
      </c>
      <c r="J165" s="1843">
        <v>0</v>
      </c>
      <c r="K165" s="1843">
        <v>0</v>
      </c>
      <c r="L165" s="1843">
        <v>0</v>
      </c>
      <c r="M165" s="1843">
        <v>0</v>
      </c>
      <c r="N165" s="1843">
        <v>0</v>
      </c>
      <c r="O165" s="1843">
        <v>0</v>
      </c>
      <c r="P165" s="1843">
        <v>0</v>
      </c>
      <c r="Q165" s="1843">
        <v>0</v>
      </c>
      <c r="R165" s="1843">
        <v>0</v>
      </c>
      <c r="S165" s="1843">
        <v>0</v>
      </c>
      <c r="T165" s="1843">
        <v>0</v>
      </c>
      <c r="U165" s="1843">
        <v>0</v>
      </c>
      <c r="V165" s="1843">
        <v>0</v>
      </c>
      <c r="W165" s="1843">
        <v>0</v>
      </c>
      <c r="X165" s="1843">
        <v>0</v>
      </c>
      <c r="Y165" s="1843">
        <v>0</v>
      </c>
      <c r="Z165" s="1843">
        <v>0</v>
      </c>
      <c r="AA165" s="1843">
        <v>0</v>
      </c>
      <c r="AB165" s="1843">
        <v>0</v>
      </c>
      <c r="AC165" s="1843">
        <v>0</v>
      </c>
      <c r="AD165" s="1843">
        <v>0</v>
      </c>
      <c r="AE165" s="1843">
        <v>0</v>
      </c>
      <c r="AF165" s="1843">
        <v>0</v>
      </c>
      <c r="AG165" s="1843">
        <v>0</v>
      </c>
      <c r="AH165" s="1843">
        <v>0</v>
      </c>
      <c r="AI165" s="1843">
        <v>0</v>
      </c>
      <c r="AJ165" s="1843">
        <v>0</v>
      </c>
      <c r="AK165" s="1020"/>
    </row>
    <row r="166" spans="1:37" s="850" customFormat="1" ht="30" customHeight="1" x14ac:dyDescent="0.15">
      <c r="A166" s="2231">
        <v>1350</v>
      </c>
      <c r="B166" s="867" t="s">
        <v>345</v>
      </c>
      <c r="C166" s="604">
        <f>SUM(D166:AK166)</f>
        <v>0</v>
      </c>
      <c r="D166" s="1843">
        <v>0</v>
      </c>
      <c r="E166" s="1843">
        <v>0</v>
      </c>
      <c r="F166" s="1843">
        <v>0</v>
      </c>
      <c r="G166" s="1843">
        <v>0</v>
      </c>
      <c r="H166" s="1843">
        <v>0</v>
      </c>
      <c r="I166" s="1843">
        <v>0</v>
      </c>
      <c r="J166" s="1843">
        <v>0</v>
      </c>
      <c r="K166" s="1843">
        <v>0</v>
      </c>
      <c r="L166" s="1843">
        <v>0</v>
      </c>
      <c r="M166" s="1843">
        <v>0</v>
      </c>
      <c r="N166" s="1843">
        <v>0</v>
      </c>
      <c r="O166" s="1843">
        <v>0</v>
      </c>
      <c r="P166" s="1843">
        <v>0</v>
      </c>
      <c r="Q166" s="1843">
        <v>0</v>
      </c>
      <c r="R166" s="1843">
        <v>0</v>
      </c>
      <c r="S166" s="1843">
        <v>0</v>
      </c>
      <c r="T166" s="1843">
        <v>0</v>
      </c>
      <c r="U166" s="1843">
        <v>0</v>
      </c>
      <c r="V166" s="1843">
        <v>0</v>
      </c>
      <c r="W166" s="1843">
        <v>0</v>
      </c>
      <c r="X166" s="1843">
        <v>0</v>
      </c>
      <c r="Y166" s="1843">
        <v>0</v>
      </c>
      <c r="Z166" s="1843">
        <v>0</v>
      </c>
      <c r="AA166" s="1843">
        <v>0</v>
      </c>
      <c r="AB166" s="1843">
        <v>0</v>
      </c>
      <c r="AC166" s="1843">
        <v>0</v>
      </c>
      <c r="AD166" s="1843">
        <v>0</v>
      </c>
      <c r="AE166" s="1843">
        <v>0</v>
      </c>
      <c r="AF166" s="1843">
        <v>0</v>
      </c>
      <c r="AG166" s="1843">
        <v>0</v>
      </c>
      <c r="AH166" s="1843">
        <v>0</v>
      </c>
      <c r="AI166" s="1843">
        <v>0</v>
      </c>
      <c r="AJ166" s="1843">
        <v>0</v>
      </c>
      <c r="AK166" s="1020">
        <f>'배수관폐쇄(총괄) (2)'!AR126+'배수관폐쇄(총괄) (2)'!AS126</f>
        <v>0</v>
      </c>
    </row>
    <row r="167" spans="1:37" s="850" customFormat="1" ht="30" customHeight="1" x14ac:dyDescent="0.15">
      <c r="A167" s="2231">
        <v>1500</v>
      </c>
      <c r="B167" s="867" t="s">
        <v>345</v>
      </c>
      <c r="C167" s="604">
        <f t="shared" ref="C167:C173" si="47">SUM(D167:AK167)</f>
        <v>0</v>
      </c>
      <c r="D167" s="1843">
        <v>0</v>
      </c>
      <c r="E167" s="1843">
        <v>0</v>
      </c>
      <c r="F167" s="1843">
        <v>0</v>
      </c>
      <c r="G167" s="1843">
        <v>0</v>
      </c>
      <c r="H167" s="1843">
        <v>0</v>
      </c>
      <c r="I167" s="1843">
        <v>0</v>
      </c>
      <c r="J167" s="1843">
        <v>0</v>
      </c>
      <c r="K167" s="1843">
        <v>0</v>
      </c>
      <c r="L167" s="1843">
        <v>0</v>
      </c>
      <c r="M167" s="1843">
        <v>0</v>
      </c>
      <c r="N167" s="1843">
        <v>0</v>
      </c>
      <c r="O167" s="1843">
        <v>0</v>
      </c>
      <c r="P167" s="1843">
        <v>0</v>
      </c>
      <c r="Q167" s="1843">
        <v>0</v>
      </c>
      <c r="R167" s="1843">
        <v>0</v>
      </c>
      <c r="S167" s="1843">
        <v>0</v>
      </c>
      <c r="T167" s="1843">
        <v>0</v>
      </c>
      <c r="U167" s="1843">
        <v>0</v>
      </c>
      <c r="V167" s="1843">
        <v>0</v>
      </c>
      <c r="W167" s="1843">
        <v>0</v>
      </c>
      <c r="X167" s="1843">
        <v>0</v>
      </c>
      <c r="Y167" s="1843">
        <v>0</v>
      </c>
      <c r="Z167" s="1843">
        <v>0</v>
      </c>
      <c r="AA167" s="1843">
        <v>0</v>
      </c>
      <c r="AB167" s="1843">
        <v>0</v>
      </c>
      <c r="AC167" s="1843">
        <v>0</v>
      </c>
      <c r="AD167" s="1843">
        <v>0</v>
      </c>
      <c r="AE167" s="1843">
        <v>0</v>
      </c>
      <c r="AF167" s="1843">
        <v>0</v>
      </c>
      <c r="AG167" s="1843">
        <v>0</v>
      </c>
      <c r="AH167" s="1843">
        <v>0</v>
      </c>
      <c r="AI167" s="1843">
        <v>0</v>
      </c>
      <c r="AJ167" s="1843">
        <v>0</v>
      </c>
      <c r="AK167" s="1020">
        <f>'배수관폐쇄(총괄) (2)'!AR127+'배수관폐쇄(총괄) (2)'!AS127</f>
        <v>0</v>
      </c>
    </row>
    <row r="168" spans="1:37" s="850" customFormat="1" ht="30" customHeight="1" x14ac:dyDescent="0.15">
      <c r="A168" s="2231">
        <v>1650</v>
      </c>
      <c r="B168" s="867" t="s">
        <v>345</v>
      </c>
      <c r="C168" s="604">
        <f t="shared" si="47"/>
        <v>0</v>
      </c>
      <c r="D168" s="1843">
        <v>0</v>
      </c>
      <c r="E168" s="1843">
        <v>0</v>
      </c>
      <c r="F168" s="1843">
        <v>0</v>
      </c>
      <c r="G168" s="1843">
        <v>0</v>
      </c>
      <c r="H168" s="1843">
        <v>0</v>
      </c>
      <c r="I168" s="1843">
        <v>0</v>
      </c>
      <c r="J168" s="1843">
        <v>0</v>
      </c>
      <c r="K168" s="1843">
        <v>0</v>
      </c>
      <c r="L168" s="1843">
        <v>0</v>
      </c>
      <c r="M168" s="1843">
        <v>0</v>
      </c>
      <c r="N168" s="1843">
        <v>0</v>
      </c>
      <c r="O168" s="1843">
        <v>0</v>
      </c>
      <c r="P168" s="1843">
        <v>0</v>
      </c>
      <c r="Q168" s="1843">
        <v>0</v>
      </c>
      <c r="R168" s="1843">
        <v>0</v>
      </c>
      <c r="S168" s="1843">
        <v>0</v>
      </c>
      <c r="T168" s="1843">
        <v>0</v>
      </c>
      <c r="U168" s="1843">
        <v>0</v>
      </c>
      <c r="V168" s="1843">
        <v>0</v>
      </c>
      <c r="W168" s="1843">
        <v>0</v>
      </c>
      <c r="X168" s="1843">
        <v>0</v>
      </c>
      <c r="Y168" s="1843">
        <v>0</v>
      </c>
      <c r="Z168" s="1843">
        <v>0</v>
      </c>
      <c r="AA168" s="1843">
        <v>0</v>
      </c>
      <c r="AB168" s="1843">
        <v>0</v>
      </c>
      <c r="AC168" s="1843">
        <v>0</v>
      </c>
      <c r="AD168" s="1843">
        <v>0</v>
      </c>
      <c r="AE168" s="1843">
        <v>0</v>
      </c>
      <c r="AF168" s="1843">
        <v>0</v>
      </c>
      <c r="AG168" s="1843">
        <v>0</v>
      </c>
      <c r="AH168" s="1843">
        <v>0</v>
      </c>
      <c r="AI168" s="1843">
        <v>0</v>
      </c>
      <c r="AJ168" s="1843">
        <v>0</v>
      </c>
      <c r="AK168" s="1020">
        <f>'배수관폐쇄(총괄) (2)'!AR128+'배수관폐쇄(총괄) (2)'!AS128</f>
        <v>0</v>
      </c>
    </row>
    <row r="169" spans="1:37" s="850" customFormat="1" ht="30" customHeight="1" x14ac:dyDescent="0.15">
      <c r="A169" s="2231">
        <v>1800</v>
      </c>
      <c r="B169" s="867" t="s">
        <v>345</v>
      </c>
      <c r="C169" s="604">
        <f t="shared" si="47"/>
        <v>0</v>
      </c>
      <c r="D169" s="1843">
        <v>0</v>
      </c>
      <c r="E169" s="1843">
        <v>0</v>
      </c>
      <c r="F169" s="1843">
        <v>0</v>
      </c>
      <c r="G169" s="1843">
        <v>0</v>
      </c>
      <c r="H169" s="1843">
        <v>0</v>
      </c>
      <c r="I169" s="1843">
        <v>0</v>
      </c>
      <c r="J169" s="1843">
        <v>0</v>
      </c>
      <c r="K169" s="1843">
        <v>0</v>
      </c>
      <c r="L169" s="1843">
        <v>0</v>
      </c>
      <c r="M169" s="1843">
        <v>0</v>
      </c>
      <c r="N169" s="1843">
        <v>0</v>
      </c>
      <c r="O169" s="1843">
        <v>0</v>
      </c>
      <c r="P169" s="1843">
        <v>0</v>
      </c>
      <c r="Q169" s="1843">
        <v>0</v>
      </c>
      <c r="R169" s="1843">
        <v>0</v>
      </c>
      <c r="S169" s="1843">
        <v>0</v>
      </c>
      <c r="T169" s="1843">
        <v>0</v>
      </c>
      <c r="U169" s="1843">
        <v>0</v>
      </c>
      <c r="V169" s="1843">
        <v>0</v>
      </c>
      <c r="W169" s="1843">
        <v>0</v>
      </c>
      <c r="X169" s="1843">
        <v>0</v>
      </c>
      <c r="Y169" s="1843">
        <v>0</v>
      </c>
      <c r="Z169" s="1843">
        <v>0</v>
      </c>
      <c r="AA169" s="1843">
        <v>0</v>
      </c>
      <c r="AB169" s="1843">
        <v>0</v>
      </c>
      <c r="AC169" s="1843">
        <v>0</v>
      </c>
      <c r="AD169" s="1843">
        <v>0</v>
      </c>
      <c r="AE169" s="1843">
        <v>0</v>
      </c>
      <c r="AF169" s="1843">
        <v>0</v>
      </c>
      <c r="AG169" s="1843">
        <v>0</v>
      </c>
      <c r="AH169" s="1843">
        <v>0</v>
      </c>
      <c r="AI169" s="1843">
        <v>0</v>
      </c>
      <c r="AJ169" s="1843">
        <v>0</v>
      </c>
      <c r="AK169" s="1020"/>
    </row>
    <row r="170" spans="1:37" s="850" customFormat="1" ht="30" customHeight="1" x14ac:dyDescent="0.15">
      <c r="A170" s="2231">
        <v>2000</v>
      </c>
      <c r="B170" s="867" t="s">
        <v>345</v>
      </c>
      <c r="C170" s="604">
        <f t="shared" si="47"/>
        <v>0</v>
      </c>
      <c r="D170" s="1843">
        <v>0</v>
      </c>
      <c r="E170" s="1843">
        <v>0</v>
      </c>
      <c r="F170" s="1843">
        <v>0</v>
      </c>
      <c r="G170" s="1843">
        <v>0</v>
      </c>
      <c r="H170" s="1843">
        <v>0</v>
      </c>
      <c r="I170" s="1843">
        <v>0</v>
      </c>
      <c r="J170" s="1843">
        <v>0</v>
      </c>
      <c r="K170" s="1843">
        <v>0</v>
      </c>
      <c r="L170" s="1843">
        <v>0</v>
      </c>
      <c r="M170" s="1843">
        <v>0</v>
      </c>
      <c r="N170" s="1843">
        <v>0</v>
      </c>
      <c r="O170" s="1843">
        <v>0</v>
      </c>
      <c r="P170" s="1843">
        <v>0</v>
      </c>
      <c r="Q170" s="1843">
        <v>0</v>
      </c>
      <c r="R170" s="1843">
        <v>0</v>
      </c>
      <c r="S170" s="1843">
        <v>0</v>
      </c>
      <c r="T170" s="1843">
        <v>0</v>
      </c>
      <c r="U170" s="1843">
        <v>0</v>
      </c>
      <c r="V170" s="1843">
        <v>0</v>
      </c>
      <c r="W170" s="1843">
        <v>0</v>
      </c>
      <c r="X170" s="1843">
        <v>0</v>
      </c>
      <c r="Y170" s="1843">
        <v>0</v>
      </c>
      <c r="Z170" s="1843">
        <v>0</v>
      </c>
      <c r="AA170" s="1843">
        <v>0</v>
      </c>
      <c r="AB170" s="1843">
        <v>0</v>
      </c>
      <c r="AC170" s="1843">
        <v>0</v>
      </c>
      <c r="AD170" s="1843">
        <v>0</v>
      </c>
      <c r="AE170" s="1843">
        <v>0</v>
      </c>
      <c r="AF170" s="1843">
        <v>0</v>
      </c>
      <c r="AG170" s="1843">
        <v>0</v>
      </c>
      <c r="AH170" s="1843">
        <v>0</v>
      </c>
      <c r="AI170" s="1843">
        <v>0</v>
      </c>
      <c r="AJ170" s="1843">
        <v>0</v>
      </c>
      <c r="AK170" s="1020"/>
    </row>
    <row r="171" spans="1:37" s="850" customFormat="1" ht="30" customHeight="1" x14ac:dyDescent="0.15">
      <c r="A171" s="2231">
        <v>2200</v>
      </c>
      <c r="B171" s="867" t="s">
        <v>345</v>
      </c>
      <c r="C171" s="604">
        <f t="shared" si="47"/>
        <v>0</v>
      </c>
      <c r="D171" s="1843">
        <v>0</v>
      </c>
      <c r="E171" s="1843">
        <v>0</v>
      </c>
      <c r="F171" s="1843">
        <v>0</v>
      </c>
      <c r="G171" s="1843">
        <v>0</v>
      </c>
      <c r="H171" s="1843">
        <v>0</v>
      </c>
      <c r="I171" s="1843">
        <v>0</v>
      </c>
      <c r="J171" s="1843">
        <v>0</v>
      </c>
      <c r="K171" s="1843">
        <v>0</v>
      </c>
      <c r="L171" s="1843">
        <v>0</v>
      </c>
      <c r="M171" s="1843">
        <v>0</v>
      </c>
      <c r="N171" s="1843">
        <v>0</v>
      </c>
      <c r="O171" s="1843">
        <v>0</v>
      </c>
      <c r="P171" s="1843">
        <v>0</v>
      </c>
      <c r="Q171" s="1843">
        <v>0</v>
      </c>
      <c r="R171" s="1843">
        <v>0</v>
      </c>
      <c r="S171" s="1843">
        <v>0</v>
      </c>
      <c r="T171" s="1843">
        <v>0</v>
      </c>
      <c r="U171" s="1843">
        <v>0</v>
      </c>
      <c r="V171" s="1843">
        <v>0</v>
      </c>
      <c r="W171" s="1843">
        <v>0</v>
      </c>
      <c r="X171" s="1843">
        <v>0</v>
      </c>
      <c r="Y171" s="1843">
        <v>0</v>
      </c>
      <c r="Z171" s="1843">
        <v>0</v>
      </c>
      <c r="AA171" s="1843">
        <v>0</v>
      </c>
      <c r="AB171" s="1843">
        <v>0</v>
      </c>
      <c r="AC171" s="1843">
        <v>0</v>
      </c>
      <c r="AD171" s="1843">
        <v>0</v>
      </c>
      <c r="AE171" s="1843">
        <v>0</v>
      </c>
      <c r="AF171" s="1843">
        <v>0</v>
      </c>
      <c r="AG171" s="1843">
        <v>0</v>
      </c>
      <c r="AH171" s="1843">
        <v>0</v>
      </c>
      <c r="AI171" s="1843">
        <v>0</v>
      </c>
      <c r="AJ171" s="1843">
        <v>0</v>
      </c>
      <c r="AK171" s="1020"/>
    </row>
    <row r="172" spans="1:37" s="195" customFormat="1" ht="30" customHeight="1" x14ac:dyDescent="0.15">
      <c r="A172" s="2231">
        <v>2300</v>
      </c>
      <c r="B172" s="867" t="s">
        <v>345</v>
      </c>
      <c r="C172" s="604">
        <f t="shared" si="47"/>
        <v>0</v>
      </c>
      <c r="D172" s="1843">
        <v>0</v>
      </c>
      <c r="E172" s="1843">
        <v>0</v>
      </c>
      <c r="F172" s="1843">
        <v>0</v>
      </c>
      <c r="G172" s="1843">
        <v>0</v>
      </c>
      <c r="H172" s="1843">
        <v>0</v>
      </c>
      <c r="I172" s="1843">
        <v>0</v>
      </c>
      <c r="J172" s="1843">
        <v>0</v>
      </c>
      <c r="K172" s="1843">
        <v>0</v>
      </c>
      <c r="L172" s="1843">
        <v>0</v>
      </c>
      <c r="M172" s="1843">
        <v>0</v>
      </c>
      <c r="N172" s="1843">
        <v>0</v>
      </c>
      <c r="O172" s="1843">
        <v>0</v>
      </c>
      <c r="P172" s="1843">
        <v>0</v>
      </c>
      <c r="Q172" s="1843">
        <v>0</v>
      </c>
      <c r="R172" s="1843">
        <v>0</v>
      </c>
      <c r="S172" s="1843">
        <v>0</v>
      </c>
      <c r="T172" s="1843">
        <v>0</v>
      </c>
      <c r="U172" s="1843">
        <v>0</v>
      </c>
      <c r="V172" s="1843">
        <v>0</v>
      </c>
      <c r="W172" s="1843">
        <v>0</v>
      </c>
      <c r="X172" s="1843">
        <v>0</v>
      </c>
      <c r="Y172" s="1843">
        <v>0</v>
      </c>
      <c r="Z172" s="1843">
        <v>0</v>
      </c>
      <c r="AA172" s="1843">
        <v>0</v>
      </c>
      <c r="AB172" s="1843">
        <v>0</v>
      </c>
      <c r="AC172" s="1843">
        <v>0</v>
      </c>
      <c r="AD172" s="1843">
        <v>0</v>
      </c>
      <c r="AE172" s="1843">
        <v>0</v>
      </c>
      <c r="AF172" s="1843">
        <v>0</v>
      </c>
      <c r="AG172" s="1843">
        <v>0</v>
      </c>
      <c r="AH172" s="1843">
        <v>0</v>
      </c>
      <c r="AI172" s="1843">
        <v>0</v>
      </c>
      <c r="AJ172" s="1843">
        <v>0</v>
      </c>
      <c r="AK172" s="1020">
        <f>'배수관폐쇄(총괄) (2)'!AR129+'배수관폐쇄(총괄) (2)'!AS129</f>
        <v>0</v>
      </c>
    </row>
    <row r="173" spans="1:37" s="850" customFormat="1" ht="30" customHeight="1" x14ac:dyDescent="0.15">
      <c r="A173" s="2231">
        <v>2400</v>
      </c>
      <c r="B173" s="867" t="s">
        <v>345</v>
      </c>
      <c r="C173" s="604">
        <f t="shared" si="47"/>
        <v>0</v>
      </c>
      <c r="D173" s="1843">
        <v>0</v>
      </c>
      <c r="E173" s="1843">
        <v>0</v>
      </c>
      <c r="F173" s="1843">
        <v>0</v>
      </c>
      <c r="G173" s="1843">
        <v>0</v>
      </c>
      <c r="H173" s="1843">
        <v>0</v>
      </c>
      <c r="I173" s="1843">
        <v>0</v>
      </c>
      <c r="J173" s="1843">
        <v>0</v>
      </c>
      <c r="K173" s="1843">
        <v>0</v>
      </c>
      <c r="L173" s="1843">
        <v>0</v>
      </c>
      <c r="M173" s="1843">
        <v>0</v>
      </c>
      <c r="N173" s="1843">
        <v>0</v>
      </c>
      <c r="O173" s="1843">
        <v>0</v>
      </c>
      <c r="P173" s="1843">
        <v>0</v>
      </c>
      <c r="Q173" s="1843">
        <v>0</v>
      </c>
      <c r="R173" s="1843">
        <v>0</v>
      </c>
      <c r="S173" s="1843">
        <v>0</v>
      </c>
      <c r="T173" s="1843">
        <v>0</v>
      </c>
      <c r="U173" s="1843">
        <v>0</v>
      </c>
      <c r="V173" s="1843">
        <v>0</v>
      </c>
      <c r="W173" s="1843">
        <v>0</v>
      </c>
      <c r="X173" s="1843">
        <v>0</v>
      </c>
      <c r="Y173" s="1843">
        <v>0</v>
      </c>
      <c r="Z173" s="1843">
        <v>0</v>
      </c>
      <c r="AA173" s="1843">
        <v>0</v>
      </c>
      <c r="AB173" s="1843">
        <v>0</v>
      </c>
      <c r="AC173" s="1843">
        <v>0</v>
      </c>
      <c r="AD173" s="1843">
        <v>0</v>
      </c>
      <c r="AE173" s="1843">
        <v>0</v>
      </c>
      <c r="AF173" s="1843">
        <v>0</v>
      </c>
      <c r="AG173" s="1843">
        <v>0</v>
      </c>
      <c r="AH173" s="1843">
        <v>0</v>
      </c>
      <c r="AI173" s="1843">
        <v>0</v>
      </c>
      <c r="AJ173" s="1843">
        <v>0</v>
      </c>
      <c r="AK173" s="1020"/>
    </row>
  </sheetData>
  <sheetProtection password="CC19" sheet="1" objects="1" scenarios="1"/>
  <mergeCells count="18">
    <mergeCell ref="A103:A111"/>
    <mergeCell ref="A112:A120"/>
    <mergeCell ref="A49:A57"/>
    <mergeCell ref="A58:A66"/>
    <mergeCell ref="A67:A75"/>
    <mergeCell ref="A76:A84"/>
    <mergeCell ref="A94:A102"/>
    <mergeCell ref="A85:A93"/>
    <mergeCell ref="A4:A12"/>
    <mergeCell ref="A13:A21"/>
    <mergeCell ref="A22:A30"/>
    <mergeCell ref="A31:A39"/>
    <mergeCell ref="A40:A48"/>
    <mergeCell ref="A121:A129"/>
    <mergeCell ref="A130:A138"/>
    <mergeCell ref="A139:A147"/>
    <mergeCell ref="A148:A156"/>
    <mergeCell ref="A157:A165"/>
  </mergeCells>
  <phoneticPr fontId="65" type="noConversion"/>
  <pageMargins left="0.55118110236220474" right="0.55118110236220474" top="0.82677165354330717" bottom="0.6692913385826772" header="0.11811023622047245" footer="0"/>
  <pageSetup paperSize="9" scale="97" firstPageNumber="57" pageOrder="overThenDown" orientation="portrait" useFirstPageNumber="1" r:id="rId1"/>
  <headerFooter alignWithMargins="0">
    <oddFooter>&amp;C- &amp;P -</oddFooter>
  </headerFooter>
  <rowBreaks count="2" manualBreakCount="2">
    <brk id="39" max="33" man="1"/>
    <brk id="79" max="3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AQ852"/>
  <sheetViews>
    <sheetView view="pageBreakPreview" zoomScaleNormal="100" zoomScaleSheetLayoutView="100" workbookViewId="0">
      <pane xSplit="3" ySplit="13" topLeftCell="D14" activePane="bottomRight" state="frozen"/>
      <selection pane="topRight" activeCell="D1" sqref="D1"/>
      <selection pane="bottomLeft" activeCell="A14" sqref="A14"/>
      <selection pane="bottomRight" activeCell="E10" sqref="E10"/>
    </sheetView>
  </sheetViews>
  <sheetFormatPr defaultRowHeight="14.25" x14ac:dyDescent="0.15"/>
  <cols>
    <col min="1" max="1" width="6.33203125" style="194" customWidth="1"/>
    <col min="2" max="2" width="17.6640625" style="1159" customWidth="1"/>
    <col min="3" max="3" width="11" style="260" customWidth="1"/>
    <col min="4" max="12" width="10.77734375" style="1160" customWidth="1"/>
    <col min="13" max="30" width="10.77734375" style="260" customWidth="1"/>
    <col min="31" max="31" width="10.77734375" style="2357" customWidth="1"/>
    <col min="32" max="32" width="10.77734375" style="2356" customWidth="1"/>
    <col min="33" max="37" width="10.77734375" style="260" customWidth="1"/>
    <col min="38" max="16384" width="8.88671875" style="260"/>
  </cols>
  <sheetData>
    <row r="1" spans="1:43" s="194" customFormat="1" ht="38.25" customHeight="1" x14ac:dyDescent="0.15">
      <c r="B1" s="826"/>
      <c r="C1" s="825" t="s">
        <v>766</v>
      </c>
      <c r="D1" s="826"/>
      <c r="E1" s="826"/>
      <c r="F1" s="826"/>
      <c r="G1" s="826"/>
      <c r="H1" s="826"/>
      <c r="I1" s="826"/>
      <c r="J1" s="826"/>
      <c r="K1" s="825" t="s">
        <v>766</v>
      </c>
      <c r="L1" s="826"/>
      <c r="M1" s="826"/>
      <c r="N1" s="826"/>
      <c r="Q1" s="828"/>
      <c r="R1" s="826"/>
      <c r="T1" s="826"/>
      <c r="V1" s="825" t="s">
        <v>766</v>
      </c>
      <c r="W1" s="826"/>
      <c r="X1" s="828"/>
      <c r="Y1" s="826"/>
      <c r="AA1" s="828"/>
      <c r="AB1" s="825"/>
      <c r="AC1" s="826"/>
      <c r="AD1" s="826"/>
      <c r="AE1" s="826"/>
      <c r="AF1" s="826"/>
      <c r="AG1" s="257"/>
      <c r="AH1" s="257"/>
      <c r="AI1" s="257"/>
      <c r="AJ1" s="257"/>
      <c r="AK1" s="257"/>
      <c r="AL1" s="257"/>
      <c r="AM1" s="257"/>
      <c r="AN1" s="257"/>
      <c r="AO1" s="257"/>
      <c r="AP1" s="257"/>
      <c r="AQ1" s="257"/>
    </row>
    <row r="2" spans="1:43" s="194" customFormat="1" ht="15" customHeight="1" x14ac:dyDescent="0.15">
      <c r="A2" s="829"/>
      <c r="E2" s="259" t="s">
        <v>757</v>
      </c>
      <c r="J2" s="259" t="s">
        <v>850</v>
      </c>
      <c r="O2" s="259" t="s">
        <v>757</v>
      </c>
      <c r="T2" s="259" t="s">
        <v>767</v>
      </c>
      <c r="Y2" s="259"/>
      <c r="Z2" s="259"/>
      <c r="AA2" s="259" t="s">
        <v>757</v>
      </c>
      <c r="AB2" s="2355"/>
      <c r="AC2" s="2355"/>
      <c r="AE2" s="259"/>
      <c r="AF2" s="259"/>
      <c r="AG2" s="259" t="s">
        <v>757</v>
      </c>
    </row>
    <row r="3" spans="1:43" s="847" customFormat="1" ht="19.5" customHeight="1" x14ac:dyDescent="0.15">
      <c r="A3" s="2230" t="s">
        <v>107</v>
      </c>
      <c r="B3" s="2230" t="s">
        <v>248</v>
      </c>
      <c r="C3" s="2230" t="s">
        <v>342</v>
      </c>
      <c r="D3" s="837" t="s">
        <v>1083</v>
      </c>
      <c r="E3" s="1007">
        <v>1983</v>
      </c>
      <c r="F3" s="1007">
        <v>1984</v>
      </c>
      <c r="G3" s="1008">
        <v>1985</v>
      </c>
      <c r="H3" s="1008">
        <v>1986</v>
      </c>
      <c r="I3" s="1008">
        <v>1987</v>
      </c>
      <c r="J3" s="1008">
        <v>1988</v>
      </c>
      <c r="K3" s="1008">
        <v>1989</v>
      </c>
      <c r="L3" s="1009">
        <v>1990</v>
      </c>
      <c r="M3" s="1009">
        <v>1991</v>
      </c>
      <c r="N3" s="1009">
        <v>1992</v>
      </c>
      <c r="O3" s="1009">
        <v>1993</v>
      </c>
      <c r="P3" s="1009">
        <v>1994</v>
      </c>
      <c r="Q3" s="1010">
        <v>1995</v>
      </c>
      <c r="R3" s="1010">
        <v>1996</v>
      </c>
      <c r="S3" s="1010">
        <v>1997</v>
      </c>
      <c r="T3" s="1010">
        <v>1998</v>
      </c>
      <c r="U3" s="1010">
        <v>1999</v>
      </c>
      <c r="V3" s="1011">
        <v>2000</v>
      </c>
      <c r="W3" s="1011">
        <v>2001</v>
      </c>
      <c r="X3" s="1011">
        <v>2002</v>
      </c>
      <c r="Y3" s="1011">
        <v>2003</v>
      </c>
      <c r="Z3" s="1011">
        <v>2004</v>
      </c>
      <c r="AA3" s="1012">
        <v>2005</v>
      </c>
      <c r="AB3" s="1012">
        <v>2006</v>
      </c>
      <c r="AC3" s="1013">
        <v>2007</v>
      </c>
      <c r="AD3" s="1013">
        <v>2008</v>
      </c>
      <c r="AE3" s="1013">
        <v>2009</v>
      </c>
      <c r="AF3" s="1014">
        <v>2010</v>
      </c>
      <c r="AG3" s="1014">
        <v>2011</v>
      </c>
      <c r="AH3" s="1014">
        <v>2012</v>
      </c>
      <c r="AI3" s="846">
        <v>2013</v>
      </c>
      <c r="AJ3" s="846">
        <v>2014</v>
      </c>
      <c r="AK3" s="846">
        <v>2015</v>
      </c>
    </row>
    <row r="4" spans="1:43" s="1918" customFormat="1" ht="19.5" customHeight="1" x14ac:dyDescent="0.15">
      <c r="A4" s="2746" t="s">
        <v>343</v>
      </c>
      <c r="B4" s="613" t="s">
        <v>44</v>
      </c>
      <c r="C4" s="613">
        <f>SUM(D4:AK4)</f>
        <v>564443.96</v>
      </c>
      <c r="D4" s="613">
        <f>SUM(D5:D12)</f>
        <v>13567.749999999998</v>
      </c>
      <c r="E4" s="613">
        <f t="shared" ref="E4:AI4" si="0">SUM(E5:E12)</f>
        <v>3514.9599999999991</v>
      </c>
      <c r="F4" s="613">
        <f t="shared" si="0"/>
        <v>9744.0600000000013</v>
      </c>
      <c r="G4" s="613">
        <f t="shared" si="0"/>
        <v>4275.96</v>
      </c>
      <c r="H4" s="613">
        <f t="shared" si="0"/>
        <v>4616.03</v>
      </c>
      <c r="I4" s="613">
        <f t="shared" si="0"/>
        <v>26905.829999999998</v>
      </c>
      <c r="J4" s="613">
        <f t="shared" si="0"/>
        <v>27409.559999999994</v>
      </c>
      <c r="K4" s="613">
        <f t="shared" si="0"/>
        <v>18193.830000000002</v>
      </c>
      <c r="L4" s="613">
        <f t="shared" si="0"/>
        <v>8038.5599999999995</v>
      </c>
      <c r="M4" s="613">
        <f t="shared" si="0"/>
        <v>50380.260000000017</v>
      </c>
      <c r="N4" s="613">
        <f t="shared" si="0"/>
        <v>44338.03</v>
      </c>
      <c r="O4" s="613">
        <f t="shared" si="0"/>
        <v>34636.639999999999</v>
      </c>
      <c r="P4" s="613">
        <f t="shared" si="0"/>
        <v>10012.11</v>
      </c>
      <c r="Q4" s="613">
        <f t="shared" si="0"/>
        <v>8041.77</v>
      </c>
      <c r="R4" s="613">
        <f t="shared" si="0"/>
        <v>11704.95</v>
      </c>
      <c r="S4" s="613">
        <f t="shared" si="0"/>
        <v>23939.99</v>
      </c>
      <c r="T4" s="613">
        <f t="shared" si="0"/>
        <v>10334.01</v>
      </c>
      <c r="U4" s="613">
        <f t="shared" si="0"/>
        <v>18641.86</v>
      </c>
      <c r="V4" s="613">
        <f t="shared" si="0"/>
        <v>4666.7400000000007</v>
      </c>
      <c r="W4" s="613">
        <f t="shared" si="0"/>
        <v>21022.79</v>
      </c>
      <c r="X4" s="613">
        <f t="shared" si="0"/>
        <v>11060.91</v>
      </c>
      <c r="Y4" s="613">
        <f t="shared" si="0"/>
        <v>17997.82</v>
      </c>
      <c r="Z4" s="613">
        <f t="shared" si="0"/>
        <v>11873.460000000001</v>
      </c>
      <c r="AA4" s="613">
        <f t="shared" si="0"/>
        <v>17098.309999999998</v>
      </c>
      <c r="AB4" s="613">
        <f t="shared" si="0"/>
        <v>6798.18</v>
      </c>
      <c r="AC4" s="613">
        <f t="shared" si="0"/>
        <v>3759.9300000000003</v>
      </c>
      <c r="AD4" s="613">
        <f t="shared" si="0"/>
        <v>4018.4799999999996</v>
      </c>
      <c r="AE4" s="613">
        <f t="shared" si="0"/>
        <v>3679.3899999999994</v>
      </c>
      <c r="AF4" s="613">
        <f t="shared" si="0"/>
        <v>9112.56</v>
      </c>
      <c r="AG4" s="613">
        <f t="shared" si="0"/>
        <v>32332.850000000006</v>
      </c>
      <c r="AH4" s="613">
        <f t="shared" si="0"/>
        <v>48082</v>
      </c>
      <c r="AI4" s="613">
        <f t="shared" si="0"/>
        <v>14262.830000000002</v>
      </c>
      <c r="AJ4" s="613">
        <f>SUM(AJ5:AJ12)</f>
        <v>13662.109999999999</v>
      </c>
      <c r="AK4" s="613">
        <f>'배수관폐쇄(총괄) (2)'!BL5+'배수관폐쇄(총괄) (2)'!BM5</f>
        <v>16719.440000000002</v>
      </c>
    </row>
    <row r="5" spans="1:43" s="850" customFormat="1" ht="19.5" customHeight="1" x14ac:dyDescent="0.15">
      <c r="A5" s="2746"/>
      <c r="B5" s="1015" t="s">
        <v>793</v>
      </c>
      <c r="C5" s="1016">
        <f>SUM(D5:AK5)</f>
        <v>2978.0099999999998</v>
      </c>
      <c r="D5" s="1016">
        <f>D14+D23+D32+D41+D50+D59+D68+D77+D86+D95+D104+D113+D122+D131+D140+D149+D158</f>
        <v>2604.2199999999998</v>
      </c>
      <c r="E5" s="1016">
        <f t="shared" ref="E5:AJ12" si="1">E14+E23+E32+E41+E50+E59+E68+E77+E86+E95+E104+E113+E122+E131+E140+E149+E158</f>
        <v>0</v>
      </c>
      <c r="F5" s="1016">
        <f t="shared" si="1"/>
        <v>0</v>
      </c>
      <c r="G5" s="1016">
        <f t="shared" si="1"/>
        <v>0</v>
      </c>
      <c r="H5" s="1016">
        <f t="shared" si="1"/>
        <v>373.79</v>
      </c>
      <c r="I5" s="1016">
        <f t="shared" si="1"/>
        <v>0</v>
      </c>
      <c r="J5" s="1016">
        <f t="shared" si="1"/>
        <v>0</v>
      </c>
      <c r="K5" s="1016">
        <f t="shared" si="1"/>
        <v>0</v>
      </c>
      <c r="L5" s="1016">
        <f t="shared" si="1"/>
        <v>0</v>
      </c>
      <c r="M5" s="1016">
        <f t="shared" si="1"/>
        <v>0</v>
      </c>
      <c r="N5" s="1016">
        <f t="shared" si="1"/>
        <v>0</v>
      </c>
      <c r="O5" s="1016">
        <f t="shared" si="1"/>
        <v>0</v>
      </c>
      <c r="P5" s="1016">
        <f t="shared" si="1"/>
        <v>0</v>
      </c>
      <c r="Q5" s="1016">
        <f t="shared" si="1"/>
        <v>0</v>
      </c>
      <c r="R5" s="1016">
        <f t="shared" si="1"/>
        <v>0</v>
      </c>
      <c r="S5" s="1016">
        <f t="shared" si="1"/>
        <v>0</v>
      </c>
      <c r="T5" s="1016">
        <f t="shared" si="1"/>
        <v>0</v>
      </c>
      <c r="U5" s="1016">
        <f t="shared" si="1"/>
        <v>0</v>
      </c>
      <c r="V5" s="1016">
        <f t="shared" si="1"/>
        <v>0</v>
      </c>
      <c r="W5" s="1016">
        <f t="shared" si="1"/>
        <v>0</v>
      </c>
      <c r="X5" s="1016">
        <f t="shared" si="1"/>
        <v>0</v>
      </c>
      <c r="Y5" s="1016">
        <f t="shared" si="1"/>
        <v>0</v>
      </c>
      <c r="Z5" s="1016">
        <f t="shared" si="1"/>
        <v>0</v>
      </c>
      <c r="AA5" s="1016">
        <f t="shared" si="1"/>
        <v>0</v>
      </c>
      <c r="AB5" s="1016">
        <f t="shared" si="1"/>
        <v>0</v>
      </c>
      <c r="AC5" s="1016">
        <f t="shared" si="1"/>
        <v>0</v>
      </c>
      <c r="AD5" s="1016">
        <f t="shared" si="1"/>
        <v>0</v>
      </c>
      <c r="AE5" s="1016">
        <f t="shared" si="1"/>
        <v>0</v>
      </c>
      <c r="AF5" s="1016">
        <f t="shared" si="1"/>
        <v>0</v>
      </c>
      <c r="AG5" s="1016">
        <f t="shared" si="1"/>
        <v>0</v>
      </c>
      <c r="AH5" s="1016">
        <f t="shared" si="1"/>
        <v>0</v>
      </c>
      <c r="AI5" s="1016">
        <f t="shared" si="1"/>
        <v>0</v>
      </c>
      <c r="AJ5" s="1016">
        <f t="shared" si="1"/>
        <v>0</v>
      </c>
      <c r="AK5" s="2349">
        <f>'배수관폐쇄(총괄) (2)'!BL6+'배수관폐쇄(총괄) (2)'!BM6</f>
        <v>0</v>
      </c>
    </row>
    <row r="6" spans="1:43" s="850" customFormat="1" ht="19.5" customHeight="1" x14ac:dyDescent="0.15">
      <c r="A6" s="2746"/>
      <c r="B6" s="1015" t="s">
        <v>792</v>
      </c>
      <c r="C6" s="1016">
        <f t="shared" ref="C6:C12" si="2">SUM(D6:AK6)</f>
        <v>52018.229999999996</v>
      </c>
      <c r="D6" s="1016">
        <f t="shared" ref="D6:S12" si="3">D15+D24+D33+D42+D51+D60+D69+D78+D87+D96+D105+D114+D123+D132+D141+D150+D159</f>
        <v>9606.99</v>
      </c>
      <c r="E6" s="1016">
        <f t="shared" si="3"/>
        <v>2614.1199999999994</v>
      </c>
      <c r="F6" s="1016">
        <f t="shared" si="3"/>
        <v>6773.1500000000005</v>
      </c>
      <c r="G6" s="1016">
        <f t="shared" si="3"/>
        <v>3777.76</v>
      </c>
      <c r="H6" s="1016">
        <f t="shared" si="3"/>
        <v>0</v>
      </c>
      <c r="I6" s="1016">
        <f t="shared" si="3"/>
        <v>0</v>
      </c>
      <c r="J6" s="1016">
        <f t="shared" si="3"/>
        <v>0</v>
      </c>
      <c r="K6" s="1016">
        <f t="shared" si="3"/>
        <v>0</v>
      </c>
      <c r="L6" s="1016">
        <f t="shared" si="3"/>
        <v>0</v>
      </c>
      <c r="M6" s="1016">
        <f t="shared" si="3"/>
        <v>0</v>
      </c>
      <c r="N6" s="1016">
        <f t="shared" si="3"/>
        <v>0.5</v>
      </c>
      <c r="O6" s="1016">
        <f t="shared" si="3"/>
        <v>1.39</v>
      </c>
      <c r="P6" s="1016">
        <f t="shared" si="3"/>
        <v>0</v>
      </c>
      <c r="Q6" s="1016">
        <f t="shared" si="3"/>
        <v>0</v>
      </c>
      <c r="R6" s="1016">
        <f t="shared" si="3"/>
        <v>0</v>
      </c>
      <c r="S6" s="1016">
        <f t="shared" si="3"/>
        <v>0</v>
      </c>
      <c r="T6" s="1016">
        <f t="shared" si="1"/>
        <v>0</v>
      </c>
      <c r="U6" s="1016">
        <f t="shared" si="1"/>
        <v>0</v>
      </c>
      <c r="V6" s="1016">
        <f t="shared" si="1"/>
        <v>0</v>
      </c>
      <c r="W6" s="1016">
        <f t="shared" si="1"/>
        <v>0</v>
      </c>
      <c r="X6" s="1016">
        <f t="shared" si="1"/>
        <v>70</v>
      </c>
      <c r="Y6" s="1016">
        <f t="shared" si="1"/>
        <v>0</v>
      </c>
      <c r="Z6" s="1016">
        <f t="shared" si="1"/>
        <v>54.92</v>
      </c>
      <c r="AA6" s="1016">
        <f t="shared" si="1"/>
        <v>0</v>
      </c>
      <c r="AB6" s="1016">
        <f t="shared" si="1"/>
        <v>0</v>
      </c>
      <c r="AC6" s="1016">
        <f t="shared" si="1"/>
        <v>0</v>
      </c>
      <c r="AD6" s="1016">
        <f t="shared" si="1"/>
        <v>0</v>
      </c>
      <c r="AE6" s="1016">
        <f t="shared" si="1"/>
        <v>0</v>
      </c>
      <c r="AF6" s="1016">
        <f t="shared" si="1"/>
        <v>0</v>
      </c>
      <c r="AG6" s="1016">
        <f t="shared" si="1"/>
        <v>2149.52</v>
      </c>
      <c r="AH6" s="1016">
        <f t="shared" si="1"/>
        <v>26834.250000000004</v>
      </c>
      <c r="AI6" s="1016">
        <f t="shared" si="1"/>
        <v>12.57</v>
      </c>
      <c r="AJ6" s="1016">
        <f t="shared" si="1"/>
        <v>123.06</v>
      </c>
      <c r="AK6" s="2349">
        <f>'배수관폐쇄(총괄) (2)'!BL7+'배수관폐쇄(총괄) (2)'!BM7</f>
        <v>0</v>
      </c>
    </row>
    <row r="7" spans="1:43" s="850" customFormat="1" ht="19.5" customHeight="1" x14ac:dyDescent="0.15">
      <c r="A7" s="2746"/>
      <c r="B7" s="1015" t="s">
        <v>974</v>
      </c>
      <c r="C7" s="1016">
        <f t="shared" si="2"/>
        <v>365424.68</v>
      </c>
      <c r="D7" s="1016">
        <f t="shared" si="3"/>
        <v>0</v>
      </c>
      <c r="E7" s="1016">
        <f t="shared" si="1"/>
        <v>0</v>
      </c>
      <c r="F7" s="1016">
        <f t="shared" si="1"/>
        <v>215.51999999999998</v>
      </c>
      <c r="G7" s="1016">
        <f t="shared" si="1"/>
        <v>132.63999999999999</v>
      </c>
      <c r="H7" s="1016">
        <f t="shared" si="1"/>
        <v>4186.38</v>
      </c>
      <c r="I7" s="1016">
        <f t="shared" si="1"/>
        <v>25506.91</v>
      </c>
      <c r="J7" s="1016">
        <f t="shared" si="1"/>
        <v>25689.189999999995</v>
      </c>
      <c r="K7" s="1016">
        <f t="shared" si="1"/>
        <v>16427.09</v>
      </c>
      <c r="L7" s="1016">
        <f t="shared" si="1"/>
        <v>6670.0999999999995</v>
      </c>
      <c r="M7" s="1016">
        <f t="shared" si="1"/>
        <v>41268.430000000015</v>
      </c>
      <c r="N7" s="1016">
        <f t="shared" si="1"/>
        <v>36692.299999999996</v>
      </c>
      <c r="O7" s="1016">
        <f t="shared" si="1"/>
        <v>19463.84</v>
      </c>
      <c r="P7" s="1016">
        <f t="shared" si="1"/>
        <v>1301.57</v>
      </c>
      <c r="Q7" s="1016">
        <f t="shared" si="1"/>
        <v>1832.1200000000001</v>
      </c>
      <c r="R7" s="1016">
        <f t="shared" si="1"/>
        <v>7139.8499999999995</v>
      </c>
      <c r="S7" s="1016">
        <f t="shared" si="1"/>
        <v>13124.77</v>
      </c>
      <c r="T7" s="1016">
        <f t="shared" si="1"/>
        <v>2881.1899999999996</v>
      </c>
      <c r="U7" s="1016">
        <f t="shared" si="1"/>
        <v>10591.779999999999</v>
      </c>
      <c r="V7" s="1016">
        <f t="shared" si="1"/>
        <v>3001.65</v>
      </c>
      <c r="W7" s="1016">
        <f t="shared" si="1"/>
        <v>19291.400000000001</v>
      </c>
      <c r="X7" s="1016">
        <f t="shared" si="1"/>
        <v>8281.67</v>
      </c>
      <c r="Y7" s="1016">
        <f t="shared" si="1"/>
        <v>2771.5299999999997</v>
      </c>
      <c r="Z7" s="1016">
        <f t="shared" si="1"/>
        <v>6874.48</v>
      </c>
      <c r="AA7" s="1016">
        <f t="shared" si="1"/>
        <v>15032.689999999999</v>
      </c>
      <c r="AB7" s="1016">
        <f t="shared" si="1"/>
        <v>4966.45</v>
      </c>
      <c r="AC7" s="1016">
        <f t="shared" si="1"/>
        <v>3444.5800000000004</v>
      </c>
      <c r="AD7" s="1016">
        <f t="shared" si="1"/>
        <v>3389.0099999999998</v>
      </c>
      <c r="AE7" s="1016">
        <f t="shared" si="1"/>
        <v>3679.3899999999994</v>
      </c>
      <c r="AF7" s="1016">
        <f t="shared" si="1"/>
        <v>9112.56</v>
      </c>
      <c r="AG7" s="1016">
        <f t="shared" si="1"/>
        <v>24626.200000000004</v>
      </c>
      <c r="AH7" s="1016">
        <f t="shared" si="1"/>
        <v>13902.470000000001</v>
      </c>
      <c r="AI7" s="1016">
        <f t="shared" si="1"/>
        <v>13177.180000000002</v>
      </c>
      <c r="AJ7" s="1016">
        <f t="shared" si="1"/>
        <v>8954.81</v>
      </c>
      <c r="AK7" s="2349">
        <f>'배수관폐쇄(총괄) (2)'!BL8+'배수관폐쇄(총괄) (2)'!BM8</f>
        <v>11794.93</v>
      </c>
    </row>
    <row r="8" spans="1:43" s="850" customFormat="1" ht="19.5" customHeight="1" x14ac:dyDescent="0.15">
      <c r="A8" s="2746"/>
      <c r="B8" s="1015" t="s">
        <v>345</v>
      </c>
      <c r="C8" s="1016">
        <f t="shared" si="2"/>
        <v>70845.289999999994</v>
      </c>
      <c r="D8" s="1016">
        <f>D17+D26+D35+D44+D53+D62+D71+D80+D89+D98+D107+D116+D125+D134+D143+D152+D161+D166+D167+D168+D169+D170+D171+D172+D173</f>
        <v>354.44</v>
      </c>
      <c r="E8" s="1016">
        <f t="shared" ref="E8:AJ8" si="4">E17+E26+E35+E44+E53+E62+E71+E80+E89+E98+E107+E116+E125+E134+E143+E152+E161+E166+E167+E168+E169+E170+E171+E172+E173</f>
        <v>766.16</v>
      </c>
      <c r="F8" s="1016">
        <f t="shared" si="4"/>
        <v>2398.0300000000002</v>
      </c>
      <c r="G8" s="1016">
        <f t="shared" si="4"/>
        <v>0</v>
      </c>
      <c r="H8" s="1016">
        <f t="shared" si="4"/>
        <v>0</v>
      </c>
      <c r="I8" s="1016">
        <f t="shared" si="4"/>
        <v>885.35</v>
      </c>
      <c r="J8" s="1016">
        <f t="shared" si="4"/>
        <v>48.03</v>
      </c>
      <c r="K8" s="1016">
        <f t="shared" si="4"/>
        <v>757.58</v>
      </c>
      <c r="L8" s="1016">
        <f t="shared" si="4"/>
        <v>0</v>
      </c>
      <c r="M8" s="1016">
        <f t="shared" si="4"/>
        <v>7625.4100000000008</v>
      </c>
      <c r="N8" s="1016">
        <f t="shared" si="4"/>
        <v>4533.3600000000006</v>
      </c>
      <c r="O8" s="1016">
        <f t="shared" si="4"/>
        <v>8202.6</v>
      </c>
      <c r="P8" s="1016">
        <f t="shared" si="4"/>
        <v>3716.2599999999998</v>
      </c>
      <c r="Q8" s="1016">
        <f t="shared" si="4"/>
        <v>0</v>
      </c>
      <c r="R8" s="1016">
        <f t="shared" si="4"/>
        <v>1016.64</v>
      </c>
      <c r="S8" s="1016">
        <f t="shared" si="4"/>
        <v>2790.63</v>
      </c>
      <c r="T8" s="1016">
        <f t="shared" si="4"/>
        <v>540.15</v>
      </c>
      <c r="U8" s="1016">
        <f t="shared" si="4"/>
        <v>1836.69</v>
      </c>
      <c r="V8" s="1016">
        <f t="shared" si="4"/>
        <v>126.06</v>
      </c>
      <c r="W8" s="1016">
        <f t="shared" si="4"/>
        <v>88.89</v>
      </c>
      <c r="X8" s="1016">
        <f t="shared" si="4"/>
        <v>1090.6100000000001</v>
      </c>
      <c r="Y8" s="1016">
        <f t="shared" si="4"/>
        <v>13822.2</v>
      </c>
      <c r="Z8" s="1016">
        <f t="shared" si="4"/>
        <v>4711.3200000000006</v>
      </c>
      <c r="AA8" s="1016">
        <f t="shared" si="4"/>
        <v>0.24</v>
      </c>
      <c r="AB8" s="1016">
        <f t="shared" si="4"/>
        <v>1831.73</v>
      </c>
      <c r="AC8" s="1016">
        <f t="shared" si="4"/>
        <v>315.35000000000002</v>
      </c>
      <c r="AD8" s="1016">
        <f t="shared" si="4"/>
        <v>0</v>
      </c>
      <c r="AE8" s="1016">
        <f t="shared" si="4"/>
        <v>0</v>
      </c>
      <c r="AF8" s="1016">
        <f t="shared" si="4"/>
        <v>0</v>
      </c>
      <c r="AG8" s="1016">
        <f t="shared" si="4"/>
        <v>5557.13</v>
      </c>
      <c r="AH8" s="1016">
        <f t="shared" si="4"/>
        <v>7060.8099999999995</v>
      </c>
      <c r="AI8" s="1016">
        <f t="shared" si="4"/>
        <v>0</v>
      </c>
      <c r="AJ8" s="1016">
        <f t="shared" si="4"/>
        <v>0</v>
      </c>
      <c r="AK8" s="2349">
        <f>'배수관폐쇄(총괄) (2)'!BL9+'배수관폐쇄(총괄) (2)'!BM9</f>
        <v>769.62</v>
      </c>
    </row>
    <row r="9" spans="1:43" s="850" customFormat="1" ht="19.5" customHeight="1" x14ac:dyDescent="0.15">
      <c r="A9" s="2746"/>
      <c r="B9" s="1017" t="s">
        <v>283</v>
      </c>
      <c r="C9" s="1016">
        <f t="shared" si="2"/>
        <v>2576.8799999999997</v>
      </c>
      <c r="D9" s="1016">
        <f t="shared" si="3"/>
        <v>743.22</v>
      </c>
      <c r="E9" s="1016">
        <f t="shared" si="1"/>
        <v>133.71</v>
      </c>
      <c r="F9" s="1016">
        <f t="shared" si="1"/>
        <v>353.45</v>
      </c>
      <c r="G9" s="1016">
        <f t="shared" si="1"/>
        <v>365.19</v>
      </c>
      <c r="H9" s="1016">
        <f t="shared" si="1"/>
        <v>55.48</v>
      </c>
      <c r="I9" s="1016">
        <f t="shared" si="1"/>
        <v>81.28</v>
      </c>
      <c r="J9" s="1016">
        <f t="shared" si="1"/>
        <v>133.11000000000001</v>
      </c>
      <c r="K9" s="1016">
        <f t="shared" si="1"/>
        <v>368.48</v>
      </c>
      <c r="L9" s="1016">
        <f t="shared" si="1"/>
        <v>0</v>
      </c>
      <c r="M9" s="1016">
        <f t="shared" si="1"/>
        <v>0</v>
      </c>
      <c r="N9" s="1016">
        <f t="shared" si="1"/>
        <v>68.44</v>
      </c>
      <c r="O9" s="1016">
        <f t="shared" si="1"/>
        <v>136.87</v>
      </c>
      <c r="P9" s="1016">
        <f t="shared" si="1"/>
        <v>0</v>
      </c>
      <c r="Q9" s="1016">
        <f t="shared" si="1"/>
        <v>0</v>
      </c>
      <c r="R9" s="1016">
        <f t="shared" si="1"/>
        <v>0</v>
      </c>
      <c r="S9" s="1016">
        <f t="shared" si="1"/>
        <v>90.79</v>
      </c>
      <c r="T9" s="1016">
        <f t="shared" si="1"/>
        <v>46.49</v>
      </c>
      <c r="U9" s="1016">
        <f t="shared" si="1"/>
        <v>0.37</v>
      </c>
      <c r="V9" s="1016">
        <f t="shared" si="1"/>
        <v>0</v>
      </c>
      <c r="W9" s="1016">
        <f t="shared" si="1"/>
        <v>0</v>
      </c>
      <c r="X9" s="1016">
        <f t="shared" si="1"/>
        <v>0</v>
      </c>
      <c r="Y9" s="1016">
        <f t="shared" si="1"/>
        <v>0</v>
      </c>
      <c r="Z9" s="1016">
        <f t="shared" si="1"/>
        <v>0</v>
      </c>
      <c r="AA9" s="1016">
        <f t="shared" si="1"/>
        <v>0</v>
      </c>
      <c r="AB9" s="1016">
        <f t="shared" si="1"/>
        <v>0</v>
      </c>
      <c r="AC9" s="1016">
        <f t="shared" si="1"/>
        <v>0</v>
      </c>
      <c r="AD9" s="1016">
        <f t="shared" si="1"/>
        <v>0</v>
      </c>
      <c r="AE9" s="1016">
        <f t="shared" si="1"/>
        <v>0</v>
      </c>
      <c r="AF9" s="1016">
        <f t="shared" si="1"/>
        <v>0</v>
      </c>
      <c r="AG9" s="1016">
        <f t="shared" si="1"/>
        <v>0</v>
      </c>
      <c r="AH9" s="1016">
        <f t="shared" si="1"/>
        <v>0</v>
      </c>
      <c r="AI9" s="1016">
        <f t="shared" si="1"/>
        <v>0</v>
      </c>
      <c r="AJ9" s="1016">
        <f t="shared" si="1"/>
        <v>0</v>
      </c>
      <c r="AK9" s="2349">
        <f>'배수관폐쇄(총괄) (2)'!BL10+'배수관폐쇄(총괄) (2)'!BM10</f>
        <v>0</v>
      </c>
    </row>
    <row r="10" spans="1:43" s="850" customFormat="1" ht="19.5" customHeight="1" x14ac:dyDescent="0.15">
      <c r="A10" s="2746"/>
      <c r="B10" s="1017" t="s">
        <v>284</v>
      </c>
      <c r="C10" s="1016">
        <f t="shared" si="2"/>
        <v>50453.439999999988</v>
      </c>
      <c r="D10" s="1016">
        <f t="shared" si="3"/>
        <v>258.88</v>
      </c>
      <c r="E10" s="1016">
        <f t="shared" si="1"/>
        <v>0.97</v>
      </c>
      <c r="F10" s="1016">
        <f t="shared" si="1"/>
        <v>3.91</v>
      </c>
      <c r="G10" s="1016">
        <f t="shared" si="1"/>
        <v>0.37</v>
      </c>
      <c r="H10" s="1016">
        <f t="shared" si="1"/>
        <v>0.38</v>
      </c>
      <c r="I10" s="1016">
        <f t="shared" si="1"/>
        <v>432.28999999999996</v>
      </c>
      <c r="J10" s="1016">
        <f t="shared" si="1"/>
        <v>1539.2300000000002</v>
      </c>
      <c r="K10" s="1016">
        <f t="shared" si="1"/>
        <v>640.68000000000006</v>
      </c>
      <c r="L10" s="1016">
        <f t="shared" si="1"/>
        <v>1368.46</v>
      </c>
      <c r="M10" s="1016">
        <f t="shared" si="1"/>
        <v>1486.42</v>
      </c>
      <c r="N10" s="1016">
        <f t="shared" si="1"/>
        <v>3043.43</v>
      </c>
      <c r="O10" s="1016">
        <f t="shared" si="1"/>
        <v>6831.94</v>
      </c>
      <c r="P10" s="1016">
        <f t="shared" si="1"/>
        <v>4994.2800000000007</v>
      </c>
      <c r="Q10" s="1016">
        <f t="shared" si="1"/>
        <v>6030.02</v>
      </c>
      <c r="R10" s="1016">
        <f t="shared" si="1"/>
        <v>3056.96</v>
      </c>
      <c r="S10" s="1016">
        <f t="shared" si="1"/>
        <v>4368.24</v>
      </c>
      <c r="T10" s="1016">
        <f t="shared" si="1"/>
        <v>5972.0599999999995</v>
      </c>
      <c r="U10" s="1016">
        <f t="shared" si="1"/>
        <v>2026.63</v>
      </c>
      <c r="V10" s="1016">
        <f t="shared" si="1"/>
        <v>1442.5700000000002</v>
      </c>
      <c r="W10" s="1016">
        <f t="shared" si="1"/>
        <v>1642.5</v>
      </c>
      <c r="X10" s="1016">
        <f t="shared" si="1"/>
        <v>1618.63</v>
      </c>
      <c r="Y10" s="1016">
        <f t="shared" si="1"/>
        <v>1396.47</v>
      </c>
      <c r="Z10" s="1016">
        <f t="shared" si="1"/>
        <v>232.74</v>
      </c>
      <c r="AA10" s="1016">
        <f t="shared" si="1"/>
        <v>2065.38</v>
      </c>
      <c r="AB10" s="1016">
        <f t="shared" si="1"/>
        <v>0</v>
      </c>
      <c r="AC10" s="1016">
        <f t="shared" si="1"/>
        <v>0</v>
      </c>
      <c r="AD10" s="1016">
        <f t="shared" si="1"/>
        <v>0</v>
      </c>
      <c r="AE10" s="1016">
        <f t="shared" si="1"/>
        <v>0</v>
      </c>
      <c r="AF10" s="1016">
        <f t="shared" si="1"/>
        <v>0</v>
      </c>
      <c r="AG10" s="1016">
        <f t="shared" si="1"/>
        <v>0</v>
      </c>
      <c r="AH10" s="1016">
        <f t="shared" si="1"/>
        <v>0</v>
      </c>
      <c r="AI10" s="1016">
        <f t="shared" si="1"/>
        <v>0</v>
      </c>
      <c r="AJ10" s="1016">
        <f t="shared" si="1"/>
        <v>0</v>
      </c>
      <c r="AK10" s="2349">
        <f>'배수관폐쇄(총괄) (2)'!BL11+'배수관폐쇄(총괄) (2)'!BM11</f>
        <v>0</v>
      </c>
    </row>
    <row r="11" spans="1:43" s="850" customFormat="1" ht="19.5" customHeight="1" x14ac:dyDescent="0.15">
      <c r="A11" s="2746"/>
      <c r="B11" s="1015" t="s">
        <v>847</v>
      </c>
      <c r="C11" s="1016">
        <f t="shared" si="2"/>
        <v>7894.9</v>
      </c>
      <c r="D11" s="1016">
        <f t="shared" si="3"/>
        <v>0</v>
      </c>
      <c r="E11" s="1016">
        <f t="shared" si="1"/>
        <v>0</v>
      </c>
      <c r="F11" s="1016">
        <f t="shared" si="1"/>
        <v>0</v>
      </c>
      <c r="G11" s="1016">
        <f t="shared" si="1"/>
        <v>0</v>
      </c>
      <c r="H11" s="1016">
        <f t="shared" si="1"/>
        <v>0</v>
      </c>
      <c r="I11" s="1016">
        <f t="shared" si="1"/>
        <v>0</v>
      </c>
      <c r="J11" s="1016">
        <f t="shared" si="1"/>
        <v>0</v>
      </c>
      <c r="K11" s="1016">
        <f t="shared" si="1"/>
        <v>0</v>
      </c>
      <c r="L11" s="1016">
        <f t="shared" si="1"/>
        <v>0</v>
      </c>
      <c r="M11" s="1016">
        <f t="shared" si="1"/>
        <v>0</v>
      </c>
      <c r="N11" s="1016">
        <f t="shared" si="1"/>
        <v>0</v>
      </c>
      <c r="O11" s="1016">
        <f t="shared" si="1"/>
        <v>0</v>
      </c>
      <c r="P11" s="1016">
        <f t="shared" si="1"/>
        <v>0</v>
      </c>
      <c r="Q11" s="1016">
        <f t="shared" si="1"/>
        <v>0</v>
      </c>
      <c r="R11" s="1016">
        <f t="shared" si="1"/>
        <v>0</v>
      </c>
      <c r="S11" s="1016">
        <f t="shared" si="1"/>
        <v>0</v>
      </c>
      <c r="T11" s="1016">
        <f t="shared" si="1"/>
        <v>0</v>
      </c>
      <c r="U11" s="1016">
        <f t="shared" si="1"/>
        <v>0</v>
      </c>
      <c r="V11" s="1016">
        <f t="shared" si="1"/>
        <v>0</v>
      </c>
      <c r="W11" s="1016">
        <f t="shared" si="1"/>
        <v>0</v>
      </c>
      <c r="X11" s="1016">
        <f t="shared" si="1"/>
        <v>0</v>
      </c>
      <c r="Y11" s="1016">
        <f t="shared" si="1"/>
        <v>0</v>
      </c>
      <c r="Z11" s="1016">
        <f t="shared" si="1"/>
        <v>0</v>
      </c>
      <c r="AA11" s="1016">
        <f t="shared" si="1"/>
        <v>0</v>
      </c>
      <c r="AB11" s="1016">
        <f t="shared" si="1"/>
        <v>0</v>
      </c>
      <c r="AC11" s="1016">
        <f t="shared" si="1"/>
        <v>0</v>
      </c>
      <c r="AD11" s="1016">
        <f t="shared" si="1"/>
        <v>0</v>
      </c>
      <c r="AE11" s="1016">
        <f t="shared" si="1"/>
        <v>0</v>
      </c>
      <c r="AF11" s="1016">
        <f t="shared" si="1"/>
        <v>0</v>
      </c>
      <c r="AG11" s="1016">
        <f t="shared" si="1"/>
        <v>0</v>
      </c>
      <c r="AH11" s="1016">
        <f t="shared" si="1"/>
        <v>0</v>
      </c>
      <c r="AI11" s="1016">
        <f t="shared" si="1"/>
        <v>0</v>
      </c>
      <c r="AJ11" s="1016">
        <f t="shared" si="1"/>
        <v>4584.24</v>
      </c>
      <c r="AK11" s="2349">
        <f>'배수관폐쇄(총괄) (2)'!BL12+'배수관폐쇄(총괄) (2)'!BM12</f>
        <v>3310.66</v>
      </c>
    </row>
    <row r="12" spans="1:43" s="850" customFormat="1" ht="19.5" customHeight="1" x14ac:dyDescent="0.15">
      <c r="A12" s="2746"/>
      <c r="B12" s="1018" t="s">
        <v>1084</v>
      </c>
      <c r="C12" s="1016">
        <f t="shared" si="2"/>
        <v>12252.529999999999</v>
      </c>
      <c r="D12" s="1016">
        <f t="shared" si="3"/>
        <v>0</v>
      </c>
      <c r="E12" s="1016">
        <f t="shared" si="1"/>
        <v>0</v>
      </c>
      <c r="F12" s="1016">
        <f t="shared" si="1"/>
        <v>0</v>
      </c>
      <c r="G12" s="1016">
        <f t="shared" si="1"/>
        <v>0</v>
      </c>
      <c r="H12" s="1016">
        <f t="shared" si="1"/>
        <v>0</v>
      </c>
      <c r="I12" s="1016">
        <f t="shared" si="1"/>
        <v>0</v>
      </c>
      <c r="J12" s="1016">
        <f t="shared" si="1"/>
        <v>0</v>
      </c>
      <c r="K12" s="1016">
        <f t="shared" si="1"/>
        <v>0</v>
      </c>
      <c r="L12" s="1016">
        <f t="shared" si="1"/>
        <v>0</v>
      </c>
      <c r="M12" s="1016">
        <f t="shared" si="1"/>
        <v>0</v>
      </c>
      <c r="N12" s="1016">
        <f t="shared" si="1"/>
        <v>0</v>
      </c>
      <c r="O12" s="1016">
        <f t="shared" si="1"/>
        <v>0</v>
      </c>
      <c r="P12" s="1016">
        <f t="shared" si="1"/>
        <v>0</v>
      </c>
      <c r="Q12" s="1016">
        <f t="shared" si="1"/>
        <v>179.63</v>
      </c>
      <c r="R12" s="1016">
        <f t="shared" si="1"/>
        <v>491.5</v>
      </c>
      <c r="S12" s="1016">
        <f t="shared" si="1"/>
        <v>3565.5600000000004</v>
      </c>
      <c r="T12" s="1016">
        <f t="shared" si="1"/>
        <v>894.12</v>
      </c>
      <c r="U12" s="1016">
        <f t="shared" si="1"/>
        <v>4186.3900000000003</v>
      </c>
      <c r="V12" s="1016">
        <f t="shared" si="1"/>
        <v>96.46</v>
      </c>
      <c r="W12" s="1016">
        <f t="shared" si="1"/>
        <v>0</v>
      </c>
      <c r="X12" s="1016">
        <f t="shared" si="1"/>
        <v>0</v>
      </c>
      <c r="Y12" s="1016">
        <f t="shared" si="1"/>
        <v>7.62</v>
      </c>
      <c r="Z12" s="1016">
        <f t="shared" si="1"/>
        <v>0</v>
      </c>
      <c r="AA12" s="1016">
        <f t="shared" si="1"/>
        <v>0</v>
      </c>
      <c r="AB12" s="1016">
        <f t="shared" si="1"/>
        <v>0</v>
      </c>
      <c r="AC12" s="1016">
        <f t="shared" si="1"/>
        <v>0</v>
      </c>
      <c r="AD12" s="1016">
        <f t="shared" si="1"/>
        <v>629.47</v>
      </c>
      <c r="AE12" s="1016">
        <f t="shared" si="1"/>
        <v>0</v>
      </c>
      <c r="AF12" s="1016">
        <f t="shared" si="1"/>
        <v>0</v>
      </c>
      <c r="AG12" s="1016">
        <f t="shared" si="1"/>
        <v>0</v>
      </c>
      <c r="AH12" s="1016">
        <f t="shared" si="1"/>
        <v>284.47000000000003</v>
      </c>
      <c r="AI12" s="1016">
        <f t="shared" si="1"/>
        <v>1073.08</v>
      </c>
      <c r="AJ12" s="1016">
        <f t="shared" si="1"/>
        <v>0</v>
      </c>
      <c r="AK12" s="2349">
        <f>'배수관폐쇄(총괄) (2)'!BL13+'배수관폐쇄(총괄) (2)'!BM13</f>
        <v>844.23</v>
      </c>
    </row>
    <row r="13" spans="1:43" s="850" customFormat="1" ht="19.5" customHeight="1" x14ac:dyDescent="0.15">
      <c r="A13" s="3106">
        <v>80</v>
      </c>
      <c r="B13" s="854" t="s">
        <v>46</v>
      </c>
      <c r="C13" s="330">
        <f>SUM(D13:AK13)</f>
        <v>41579.290000000008</v>
      </c>
      <c r="D13" s="330">
        <f>SUM(D14:D21)</f>
        <v>742.65</v>
      </c>
      <c r="E13" s="330">
        <f t="shared" ref="E13:AI13" si="5">SUM(E14:E21)</f>
        <v>74.099999999999994</v>
      </c>
      <c r="F13" s="330">
        <f t="shared" si="5"/>
        <v>416</v>
      </c>
      <c r="G13" s="330">
        <f t="shared" si="5"/>
        <v>197.69</v>
      </c>
      <c r="H13" s="330">
        <f t="shared" si="5"/>
        <v>55.300000000000004</v>
      </c>
      <c r="I13" s="330">
        <f t="shared" si="5"/>
        <v>3730.55</v>
      </c>
      <c r="J13" s="330">
        <f t="shared" si="5"/>
        <v>1778.86</v>
      </c>
      <c r="K13" s="330">
        <f t="shared" si="5"/>
        <v>1349.17</v>
      </c>
      <c r="L13" s="330">
        <f t="shared" si="5"/>
        <v>442.53000000000003</v>
      </c>
      <c r="M13" s="330">
        <f t="shared" si="5"/>
        <v>2881.78</v>
      </c>
      <c r="N13" s="330">
        <f t="shared" si="5"/>
        <v>1208.18</v>
      </c>
      <c r="O13" s="330">
        <f t="shared" si="5"/>
        <v>5314.2300000000005</v>
      </c>
      <c r="P13" s="330">
        <f t="shared" si="5"/>
        <v>1452.39</v>
      </c>
      <c r="Q13" s="330">
        <f t="shared" si="5"/>
        <v>285.92</v>
      </c>
      <c r="R13" s="330">
        <f t="shared" si="5"/>
        <v>3124.35</v>
      </c>
      <c r="S13" s="330">
        <f t="shared" si="5"/>
        <v>852.41</v>
      </c>
      <c r="T13" s="330">
        <f t="shared" si="5"/>
        <v>685.98</v>
      </c>
      <c r="U13" s="330">
        <f t="shared" si="5"/>
        <v>1038.72</v>
      </c>
      <c r="V13" s="330">
        <f t="shared" si="5"/>
        <v>205.92000000000002</v>
      </c>
      <c r="W13" s="330">
        <f t="shared" si="5"/>
        <v>1871.8999999999999</v>
      </c>
      <c r="X13" s="330">
        <f t="shared" si="5"/>
        <v>896.79000000000008</v>
      </c>
      <c r="Y13" s="330">
        <f t="shared" si="5"/>
        <v>1331.47</v>
      </c>
      <c r="Z13" s="330">
        <f t="shared" si="5"/>
        <v>2892.2700000000004</v>
      </c>
      <c r="AA13" s="330">
        <f t="shared" si="5"/>
        <v>1234.23</v>
      </c>
      <c r="AB13" s="330">
        <f t="shared" si="5"/>
        <v>577.29999999999995</v>
      </c>
      <c r="AC13" s="330">
        <f t="shared" si="5"/>
        <v>629.35</v>
      </c>
      <c r="AD13" s="330">
        <f t="shared" si="5"/>
        <v>129.63999999999999</v>
      </c>
      <c r="AE13" s="330">
        <f t="shared" si="5"/>
        <v>64.58</v>
      </c>
      <c r="AF13" s="330">
        <f t="shared" si="5"/>
        <v>658.71</v>
      </c>
      <c r="AG13" s="330">
        <f t="shared" si="5"/>
        <v>574.22</v>
      </c>
      <c r="AH13" s="330">
        <f t="shared" si="5"/>
        <v>309.81</v>
      </c>
      <c r="AI13" s="330">
        <f t="shared" si="5"/>
        <v>849.69</v>
      </c>
      <c r="AJ13" s="330">
        <f>SUM(AJ14:AJ21)</f>
        <v>3654.26</v>
      </c>
      <c r="AK13" s="330">
        <f>'배수관폐쇄(총괄) (2)'!BL14+'배수관폐쇄(총괄) (2)'!BM14</f>
        <v>68.34</v>
      </c>
    </row>
    <row r="14" spans="1:43" s="850" customFormat="1" ht="20.25" customHeight="1" x14ac:dyDescent="0.15">
      <c r="A14" s="3106"/>
      <c r="B14" s="1015" t="s">
        <v>793</v>
      </c>
      <c r="C14" s="1019">
        <f>SUM(D14:AK14)</f>
        <v>0</v>
      </c>
      <c r="D14" s="1843">
        <v>0</v>
      </c>
      <c r="E14" s="1843">
        <v>0</v>
      </c>
      <c r="F14" s="1843">
        <v>0</v>
      </c>
      <c r="G14" s="1843">
        <v>0</v>
      </c>
      <c r="H14" s="1843">
        <v>0</v>
      </c>
      <c r="I14" s="1843">
        <v>0</v>
      </c>
      <c r="J14" s="1843">
        <v>0</v>
      </c>
      <c r="K14" s="1843">
        <v>0</v>
      </c>
      <c r="L14" s="1843">
        <v>0</v>
      </c>
      <c r="M14" s="1843">
        <v>0</v>
      </c>
      <c r="N14" s="1843">
        <v>0</v>
      </c>
      <c r="O14" s="1843">
        <v>0</v>
      </c>
      <c r="P14" s="1843">
        <v>0</v>
      </c>
      <c r="Q14" s="1843">
        <v>0</v>
      </c>
      <c r="R14" s="1843">
        <v>0</v>
      </c>
      <c r="S14" s="1843">
        <v>0</v>
      </c>
      <c r="T14" s="1843">
        <v>0</v>
      </c>
      <c r="U14" s="1843">
        <v>0</v>
      </c>
      <c r="V14" s="1843">
        <v>0</v>
      </c>
      <c r="W14" s="1843">
        <v>0</v>
      </c>
      <c r="X14" s="1843">
        <v>0</v>
      </c>
      <c r="Y14" s="1843">
        <v>0</v>
      </c>
      <c r="Z14" s="1843">
        <v>0</v>
      </c>
      <c r="AA14" s="1843">
        <v>0</v>
      </c>
      <c r="AB14" s="1843">
        <v>0</v>
      </c>
      <c r="AC14" s="1843">
        <v>0</v>
      </c>
      <c r="AD14" s="1843">
        <v>0</v>
      </c>
      <c r="AE14" s="1843">
        <v>0</v>
      </c>
      <c r="AF14" s="1843">
        <v>0</v>
      </c>
      <c r="AG14" s="1843">
        <v>0</v>
      </c>
      <c r="AH14" s="1843">
        <v>0</v>
      </c>
      <c r="AI14" s="1843">
        <v>0</v>
      </c>
      <c r="AJ14" s="1843">
        <v>0</v>
      </c>
      <c r="AK14" s="1020">
        <f>'배수관폐쇄(총괄) (2)'!BL15+'배수관폐쇄(총괄) (2)'!BM15</f>
        <v>0</v>
      </c>
    </row>
    <row r="15" spans="1:43" s="850" customFormat="1" ht="20.25" customHeight="1" x14ac:dyDescent="0.15">
      <c r="A15" s="3106"/>
      <c r="B15" s="1015" t="s">
        <v>792</v>
      </c>
      <c r="C15" s="1019">
        <f t="shared" ref="C15:C21" si="6">SUM(D15:AK15)</f>
        <v>327.98999999999995</v>
      </c>
      <c r="D15" s="1843">
        <v>157.03</v>
      </c>
      <c r="E15" s="1843">
        <v>0</v>
      </c>
      <c r="F15" s="1843">
        <v>60.82</v>
      </c>
      <c r="G15" s="1843">
        <v>6.69</v>
      </c>
      <c r="H15" s="1843">
        <v>0</v>
      </c>
      <c r="I15" s="1843">
        <v>0</v>
      </c>
      <c r="J15" s="1843">
        <v>0</v>
      </c>
      <c r="K15" s="1843">
        <v>0</v>
      </c>
      <c r="L15" s="1843">
        <v>0</v>
      </c>
      <c r="M15" s="1843">
        <v>0</v>
      </c>
      <c r="N15" s="1843">
        <v>0</v>
      </c>
      <c r="O15" s="1843">
        <v>0</v>
      </c>
      <c r="P15" s="1843">
        <v>0</v>
      </c>
      <c r="Q15" s="1843">
        <v>0</v>
      </c>
      <c r="R15" s="1843">
        <v>0</v>
      </c>
      <c r="S15" s="1843">
        <v>0</v>
      </c>
      <c r="T15" s="1843">
        <v>0</v>
      </c>
      <c r="U15" s="1843">
        <v>0</v>
      </c>
      <c r="V15" s="1843">
        <v>0</v>
      </c>
      <c r="W15" s="1843">
        <v>0</v>
      </c>
      <c r="X15" s="1843">
        <v>0</v>
      </c>
      <c r="Y15" s="1843">
        <v>0</v>
      </c>
      <c r="Z15" s="1843">
        <v>54.92</v>
      </c>
      <c r="AA15" s="1843">
        <v>0</v>
      </c>
      <c r="AB15" s="1843">
        <v>0</v>
      </c>
      <c r="AC15" s="1843">
        <v>0</v>
      </c>
      <c r="AD15" s="1843">
        <v>0</v>
      </c>
      <c r="AE15" s="1843">
        <v>0</v>
      </c>
      <c r="AF15" s="1843">
        <v>0</v>
      </c>
      <c r="AG15" s="1843">
        <v>0</v>
      </c>
      <c r="AH15" s="1843">
        <v>24.96</v>
      </c>
      <c r="AI15" s="1843">
        <v>12.57</v>
      </c>
      <c r="AJ15" s="1843">
        <v>11</v>
      </c>
      <c r="AK15" s="1020">
        <f>'배수관폐쇄(총괄) (2)'!BL16+'배수관폐쇄(총괄) (2)'!BM16</f>
        <v>0</v>
      </c>
    </row>
    <row r="16" spans="1:43" s="850" customFormat="1" ht="20.25" customHeight="1" x14ac:dyDescent="0.15">
      <c r="A16" s="3106"/>
      <c r="B16" s="1015" t="s">
        <v>974</v>
      </c>
      <c r="C16" s="1019">
        <f t="shared" si="6"/>
        <v>25556.779999999995</v>
      </c>
      <c r="D16" s="1843">
        <v>0</v>
      </c>
      <c r="E16" s="1843">
        <v>0</v>
      </c>
      <c r="F16" s="1843">
        <v>0</v>
      </c>
      <c r="G16" s="1843">
        <v>0</v>
      </c>
      <c r="H16" s="1843">
        <v>54.92</v>
      </c>
      <c r="I16" s="1843">
        <v>3397.71</v>
      </c>
      <c r="J16" s="1843">
        <v>1606.18</v>
      </c>
      <c r="K16" s="1843">
        <v>1172.71</v>
      </c>
      <c r="L16" s="1843">
        <v>129.61000000000001</v>
      </c>
      <c r="M16" s="1843">
        <v>2692.78</v>
      </c>
      <c r="N16" s="1843">
        <v>687.83</v>
      </c>
      <c r="O16" s="1843">
        <v>1557.3</v>
      </c>
      <c r="P16" s="1843">
        <v>346.67</v>
      </c>
      <c r="Q16" s="1843">
        <v>0</v>
      </c>
      <c r="R16" s="1843">
        <v>2714.37</v>
      </c>
      <c r="S16" s="1843">
        <v>345.78</v>
      </c>
      <c r="T16" s="1843">
        <v>136.94999999999999</v>
      </c>
      <c r="U16" s="1843">
        <v>935.25</v>
      </c>
      <c r="V16" s="1843">
        <v>124.72</v>
      </c>
      <c r="W16" s="1843">
        <v>1316.09</v>
      </c>
      <c r="X16" s="1843">
        <v>119.12</v>
      </c>
      <c r="Y16" s="1843">
        <v>839.05</v>
      </c>
      <c r="Z16" s="1843">
        <v>1014.45</v>
      </c>
      <c r="AA16" s="1843">
        <v>1231.02</v>
      </c>
      <c r="AB16" s="1843">
        <v>577.29999999999995</v>
      </c>
      <c r="AC16" s="1843">
        <v>629.35</v>
      </c>
      <c r="AD16" s="1843">
        <v>97.32</v>
      </c>
      <c r="AE16" s="1843">
        <v>64.58</v>
      </c>
      <c r="AF16" s="1843">
        <v>658.71</v>
      </c>
      <c r="AG16" s="1843">
        <v>574.22</v>
      </c>
      <c r="AH16" s="1843">
        <v>284.85000000000002</v>
      </c>
      <c r="AI16" s="1843">
        <v>837.12</v>
      </c>
      <c r="AJ16" s="1843">
        <v>1342.48</v>
      </c>
      <c r="AK16" s="1020">
        <f>'배수관폐쇄(총괄) (2)'!BL17+'배수관폐쇄(총괄) (2)'!BM17</f>
        <v>68.34</v>
      </c>
    </row>
    <row r="17" spans="1:37" s="850" customFormat="1" ht="20.25" customHeight="1" x14ac:dyDescent="0.15">
      <c r="A17" s="3106"/>
      <c r="B17" s="1015" t="s">
        <v>345</v>
      </c>
      <c r="C17" s="1019">
        <f t="shared" si="6"/>
        <v>1600</v>
      </c>
      <c r="D17" s="1843">
        <v>0</v>
      </c>
      <c r="E17" s="1843">
        <v>0</v>
      </c>
      <c r="F17" s="1843">
        <v>0</v>
      </c>
      <c r="G17" s="1843">
        <v>0</v>
      </c>
      <c r="H17" s="1843">
        <v>0</v>
      </c>
      <c r="I17" s="1843">
        <v>0</v>
      </c>
      <c r="J17" s="1843">
        <v>0</v>
      </c>
      <c r="K17" s="1843">
        <v>0</v>
      </c>
      <c r="L17" s="1843">
        <v>0</v>
      </c>
      <c r="M17" s="1843">
        <v>0</v>
      </c>
      <c r="N17" s="1843">
        <v>0</v>
      </c>
      <c r="O17" s="1843">
        <v>0</v>
      </c>
      <c r="P17" s="1843">
        <v>0</v>
      </c>
      <c r="Q17" s="1843">
        <v>0</v>
      </c>
      <c r="R17" s="1843">
        <v>0</v>
      </c>
      <c r="S17" s="1843">
        <v>0</v>
      </c>
      <c r="T17" s="1843">
        <v>0</v>
      </c>
      <c r="U17" s="1843">
        <v>0</v>
      </c>
      <c r="V17" s="1843">
        <v>0</v>
      </c>
      <c r="W17" s="1843">
        <v>0</v>
      </c>
      <c r="X17" s="1843">
        <v>9.84</v>
      </c>
      <c r="Y17" s="1843">
        <v>0</v>
      </c>
      <c r="Z17" s="1843">
        <v>1590.16</v>
      </c>
      <c r="AA17" s="1843">
        <v>0</v>
      </c>
      <c r="AB17" s="1843">
        <v>0</v>
      </c>
      <c r="AC17" s="1843">
        <v>0</v>
      </c>
      <c r="AD17" s="1843">
        <v>0</v>
      </c>
      <c r="AE17" s="1843">
        <v>0</v>
      </c>
      <c r="AF17" s="1843">
        <v>0</v>
      </c>
      <c r="AG17" s="1843">
        <v>0</v>
      </c>
      <c r="AH17" s="1843">
        <v>0</v>
      </c>
      <c r="AI17" s="1843">
        <v>0</v>
      </c>
      <c r="AJ17" s="1843">
        <v>0</v>
      </c>
      <c r="AK17" s="1020">
        <f>'배수관폐쇄(총괄) (2)'!BL18+'배수관폐쇄(총괄) (2)'!BM18</f>
        <v>0</v>
      </c>
    </row>
    <row r="18" spans="1:37" s="850" customFormat="1" ht="20.25" customHeight="1" x14ac:dyDescent="0.15">
      <c r="A18" s="3106"/>
      <c r="B18" s="1017" t="s">
        <v>283</v>
      </c>
      <c r="C18" s="1019">
        <f t="shared" si="6"/>
        <v>1519.6400000000003</v>
      </c>
      <c r="D18" s="1843">
        <v>358.01</v>
      </c>
      <c r="E18" s="1843">
        <v>73.44</v>
      </c>
      <c r="F18" s="1843">
        <v>351.27</v>
      </c>
      <c r="G18" s="1843">
        <v>190.63</v>
      </c>
      <c r="H18" s="1843">
        <v>0</v>
      </c>
      <c r="I18" s="1843">
        <v>73.010000000000005</v>
      </c>
      <c r="J18" s="1843">
        <v>133.11000000000001</v>
      </c>
      <c r="K18" s="1843">
        <v>176.46</v>
      </c>
      <c r="L18" s="1843">
        <v>0</v>
      </c>
      <c r="M18" s="1843">
        <v>0</v>
      </c>
      <c r="N18" s="1843">
        <v>0</v>
      </c>
      <c r="O18" s="1843">
        <v>72.92</v>
      </c>
      <c r="P18" s="1843">
        <v>0</v>
      </c>
      <c r="Q18" s="1843">
        <v>0</v>
      </c>
      <c r="R18" s="1843">
        <v>0</v>
      </c>
      <c r="S18" s="1843">
        <v>90.79</v>
      </c>
      <c r="T18" s="1843">
        <v>0</v>
      </c>
      <c r="U18" s="1843">
        <v>0</v>
      </c>
      <c r="V18" s="1843">
        <v>0</v>
      </c>
      <c r="W18" s="1843">
        <v>0</v>
      </c>
      <c r="X18" s="1843">
        <v>0</v>
      </c>
      <c r="Y18" s="1843">
        <v>0</v>
      </c>
      <c r="Z18" s="1843">
        <v>0</v>
      </c>
      <c r="AA18" s="1843">
        <v>0</v>
      </c>
      <c r="AB18" s="1843">
        <v>0</v>
      </c>
      <c r="AC18" s="1843">
        <v>0</v>
      </c>
      <c r="AD18" s="1843">
        <v>0</v>
      </c>
      <c r="AE18" s="1843">
        <v>0</v>
      </c>
      <c r="AF18" s="1843">
        <v>0</v>
      </c>
      <c r="AG18" s="1843">
        <v>0</v>
      </c>
      <c r="AH18" s="1843">
        <v>0</v>
      </c>
      <c r="AI18" s="1843">
        <v>0</v>
      </c>
      <c r="AJ18" s="1843">
        <v>0</v>
      </c>
      <c r="AK18" s="1020">
        <f>'배수관폐쇄(총괄) (2)'!BL19+'배수관폐쇄(총괄) (2)'!BM19</f>
        <v>0</v>
      </c>
    </row>
    <row r="19" spans="1:37" s="850" customFormat="1" ht="20.25" customHeight="1" x14ac:dyDescent="0.15">
      <c r="A19" s="3106"/>
      <c r="B19" s="1017" t="s">
        <v>284</v>
      </c>
      <c r="C19" s="1019">
        <f t="shared" si="6"/>
        <v>10167.189999999999</v>
      </c>
      <c r="D19" s="1843">
        <v>227.61</v>
      </c>
      <c r="E19" s="1843">
        <v>0.66</v>
      </c>
      <c r="F19" s="1843">
        <v>3.91</v>
      </c>
      <c r="G19" s="1843">
        <v>0.37</v>
      </c>
      <c r="H19" s="1843">
        <v>0.38</v>
      </c>
      <c r="I19" s="1843">
        <v>259.83</v>
      </c>
      <c r="J19" s="1843">
        <v>39.57</v>
      </c>
      <c r="K19" s="1843">
        <v>0</v>
      </c>
      <c r="L19" s="1843">
        <v>312.92</v>
      </c>
      <c r="M19" s="1843">
        <v>189</v>
      </c>
      <c r="N19" s="1843">
        <v>520.35</v>
      </c>
      <c r="O19" s="1843">
        <v>3684.01</v>
      </c>
      <c r="P19" s="1843">
        <v>1105.72</v>
      </c>
      <c r="Q19" s="1843">
        <v>225.21</v>
      </c>
      <c r="R19" s="1843">
        <v>409.98</v>
      </c>
      <c r="S19" s="1843">
        <v>415.84</v>
      </c>
      <c r="T19" s="1843">
        <v>549.03</v>
      </c>
      <c r="U19" s="1843">
        <v>89.59</v>
      </c>
      <c r="V19" s="1843">
        <v>81.2</v>
      </c>
      <c r="W19" s="1843">
        <v>555.80999999999995</v>
      </c>
      <c r="X19" s="1843">
        <v>767.83</v>
      </c>
      <c r="Y19" s="1843">
        <v>492.42</v>
      </c>
      <c r="Z19" s="1843">
        <v>232.74</v>
      </c>
      <c r="AA19" s="1843">
        <v>3.21</v>
      </c>
      <c r="AB19" s="1843">
        <v>0</v>
      </c>
      <c r="AC19" s="1843">
        <v>0</v>
      </c>
      <c r="AD19" s="1843">
        <v>0</v>
      </c>
      <c r="AE19" s="1843">
        <v>0</v>
      </c>
      <c r="AF19" s="1843">
        <v>0</v>
      </c>
      <c r="AG19" s="1843">
        <v>0</v>
      </c>
      <c r="AH19" s="1843">
        <v>0</v>
      </c>
      <c r="AI19" s="1843">
        <v>0</v>
      </c>
      <c r="AJ19" s="1843">
        <v>0</v>
      </c>
      <c r="AK19" s="1020">
        <f>'배수관폐쇄(총괄) (2)'!BL20+'배수관폐쇄(총괄) (2)'!BM20</f>
        <v>0</v>
      </c>
    </row>
    <row r="20" spans="1:37" s="850" customFormat="1" ht="20.25" customHeight="1" x14ac:dyDescent="0.15">
      <c r="A20" s="3106"/>
      <c r="B20" s="1015" t="s">
        <v>847</v>
      </c>
      <c r="C20" s="1019">
        <f t="shared" si="6"/>
        <v>2300.7800000000002</v>
      </c>
      <c r="D20" s="1843">
        <v>0</v>
      </c>
      <c r="E20" s="1843">
        <v>0</v>
      </c>
      <c r="F20" s="1843">
        <v>0</v>
      </c>
      <c r="G20" s="1843">
        <v>0</v>
      </c>
      <c r="H20" s="1843">
        <v>0</v>
      </c>
      <c r="I20" s="1843">
        <v>0</v>
      </c>
      <c r="J20" s="1843">
        <v>0</v>
      </c>
      <c r="K20" s="1843">
        <v>0</v>
      </c>
      <c r="L20" s="1843">
        <v>0</v>
      </c>
      <c r="M20" s="1843">
        <v>0</v>
      </c>
      <c r="N20" s="1843">
        <v>0</v>
      </c>
      <c r="O20" s="1843">
        <v>0</v>
      </c>
      <c r="P20" s="1843">
        <v>0</v>
      </c>
      <c r="Q20" s="1843">
        <v>0</v>
      </c>
      <c r="R20" s="1843">
        <v>0</v>
      </c>
      <c r="S20" s="1843">
        <v>0</v>
      </c>
      <c r="T20" s="1843">
        <v>0</v>
      </c>
      <c r="U20" s="1843">
        <v>0</v>
      </c>
      <c r="V20" s="1843">
        <v>0</v>
      </c>
      <c r="W20" s="1843">
        <v>0</v>
      </c>
      <c r="X20" s="1843">
        <v>0</v>
      </c>
      <c r="Y20" s="1843">
        <v>0</v>
      </c>
      <c r="Z20" s="1843">
        <v>0</v>
      </c>
      <c r="AA20" s="1843">
        <v>0</v>
      </c>
      <c r="AB20" s="1843">
        <v>0</v>
      </c>
      <c r="AC20" s="1843">
        <v>0</v>
      </c>
      <c r="AD20" s="1843">
        <v>0</v>
      </c>
      <c r="AE20" s="1843">
        <v>0</v>
      </c>
      <c r="AF20" s="1843">
        <v>0</v>
      </c>
      <c r="AG20" s="1843">
        <v>0</v>
      </c>
      <c r="AH20" s="1843">
        <v>0</v>
      </c>
      <c r="AI20" s="1843">
        <v>0</v>
      </c>
      <c r="AJ20" s="1843">
        <v>2300.7800000000002</v>
      </c>
      <c r="AK20" s="1020">
        <f>'배수관폐쇄(총괄) (2)'!BL21+'배수관폐쇄(총괄) (2)'!BM21</f>
        <v>0</v>
      </c>
    </row>
    <row r="21" spans="1:37" s="850" customFormat="1" ht="20.25" customHeight="1" x14ac:dyDescent="0.15">
      <c r="A21" s="3106"/>
      <c r="B21" s="1018" t="s">
        <v>1084</v>
      </c>
      <c r="C21" s="1019">
        <f t="shared" si="6"/>
        <v>106.91</v>
      </c>
      <c r="D21" s="1843">
        <v>0</v>
      </c>
      <c r="E21" s="1843">
        <v>0</v>
      </c>
      <c r="F21" s="1843">
        <v>0</v>
      </c>
      <c r="G21" s="1843">
        <v>0</v>
      </c>
      <c r="H21" s="1843">
        <v>0</v>
      </c>
      <c r="I21" s="1843">
        <v>0</v>
      </c>
      <c r="J21" s="1843">
        <v>0</v>
      </c>
      <c r="K21" s="1843">
        <v>0</v>
      </c>
      <c r="L21" s="1843">
        <v>0</v>
      </c>
      <c r="M21" s="1843">
        <v>0</v>
      </c>
      <c r="N21" s="1843">
        <v>0</v>
      </c>
      <c r="O21" s="1843">
        <v>0</v>
      </c>
      <c r="P21" s="1843">
        <v>0</v>
      </c>
      <c r="Q21" s="1843">
        <v>60.71</v>
      </c>
      <c r="R21" s="1843">
        <v>0</v>
      </c>
      <c r="S21" s="1843">
        <v>0</v>
      </c>
      <c r="T21" s="1843">
        <v>0</v>
      </c>
      <c r="U21" s="1843">
        <v>13.88</v>
      </c>
      <c r="V21" s="1843">
        <v>0</v>
      </c>
      <c r="W21" s="1843">
        <v>0</v>
      </c>
      <c r="X21" s="1843">
        <v>0</v>
      </c>
      <c r="Y21" s="1843">
        <v>0</v>
      </c>
      <c r="Z21" s="1843">
        <v>0</v>
      </c>
      <c r="AA21" s="1843">
        <v>0</v>
      </c>
      <c r="AB21" s="1843">
        <v>0</v>
      </c>
      <c r="AC21" s="1843">
        <v>0</v>
      </c>
      <c r="AD21" s="1843">
        <v>32.32</v>
      </c>
      <c r="AE21" s="1843">
        <v>0</v>
      </c>
      <c r="AF21" s="1843">
        <v>0</v>
      </c>
      <c r="AG21" s="1843">
        <v>0</v>
      </c>
      <c r="AH21" s="1843">
        <v>0</v>
      </c>
      <c r="AI21" s="1843">
        <v>0</v>
      </c>
      <c r="AJ21" s="1843">
        <v>0</v>
      </c>
      <c r="AK21" s="1020">
        <f>'배수관폐쇄(총괄) (2)'!BL22+'배수관폐쇄(총괄) (2)'!BM22</f>
        <v>0</v>
      </c>
    </row>
    <row r="22" spans="1:37" s="850" customFormat="1" ht="20.25" customHeight="1" x14ac:dyDescent="0.15">
      <c r="A22" s="3106">
        <v>100</v>
      </c>
      <c r="B22" s="854" t="s">
        <v>46</v>
      </c>
      <c r="C22" s="330">
        <f>SUM(D22:AK22)</f>
        <v>205400.64</v>
      </c>
      <c r="D22" s="613">
        <f>SUM(D23:D30)</f>
        <v>2666.57</v>
      </c>
      <c r="E22" s="613">
        <f t="shared" ref="E22:AG22" si="7">SUM(E23:E30)</f>
        <v>634.54999999999995</v>
      </c>
      <c r="F22" s="613">
        <f t="shared" si="7"/>
        <v>2162.27</v>
      </c>
      <c r="G22" s="613">
        <f t="shared" si="7"/>
        <v>1376.95</v>
      </c>
      <c r="H22" s="613">
        <f t="shared" si="7"/>
        <v>1346.88</v>
      </c>
      <c r="I22" s="613">
        <f t="shared" si="7"/>
        <v>3513.17</v>
      </c>
      <c r="J22" s="613">
        <f t="shared" si="7"/>
        <v>14743.18</v>
      </c>
      <c r="K22" s="613">
        <f t="shared" si="7"/>
        <v>7463.1</v>
      </c>
      <c r="L22" s="613">
        <f t="shared" si="7"/>
        <v>3905.5</v>
      </c>
      <c r="M22" s="613">
        <f t="shared" si="7"/>
        <v>14940.990000000002</v>
      </c>
      <c r="N22" s="613">
        <f t="shared" si="7"/>
        <v>5836.58</v>
      </c>
      <c r="O22" s="613">
        <f t="shared" si="7"/>
        <v>6393.34</v>
      </c>
      <c r="P22" s="613">
        <f t="shared" si="7"/>
        <v>2407.17</v>
      </c>
      <c r="Q22" s="613">
        <f t="shared" si="7"/>
        <v>6308.72</v>
      </c>
      <c r="R22" s="613">
        <f t="shared" si="7"/>
        <v>5269.0300000000007</v>
      </c>
      <c r="S22" s="613">
        <f t="shared" si="7"/>
        <v>9432.11</v>
      </c>
      <c r="T22" s="613">
        <f t="shared" si="7"/>
        <v>6677.5099999999993</v>
      </c>
      <c r="U22" s="613">
        <f t="shared" si="7"/>
        <v>5019.8599999999997</v>
      </c>
      <c r="V22" s="613">
        <f t="shared" si="7"/>
        <v>1684.45</v>
      </c>
      <c r="W22" s="613">
        <f t="shared" si="7"/>
        <v>7689.19</v>
      </c>
      <c r="X22" s="613">
        <f t="shared" si="7"/>
        <v>1863.4699999999998</v>
      </c>
      <c r="Y22" s="613">
        <f t="shared" si="7"/>
        <v>10072.710000000001</v>
      </c>
      <c r="Z22" s="613">
        <f t="shared" si="7"/>
        <v>4443.0200000000004</v>
      </c>
      <c r="AA22" s="613">
        <f t="shared" si="7"/>
        <v>9794.7799999999988</v>
      </c>
      <c r="AB22" s="613">
        <f t="shared" si="7"/>
        <v>2678.86</v>
      </c>
      <c r="AC22" s="613">
        <f t="shared" si="7"/>
        <v>1977.28</v>
      </c>
      <c r="AD22" s="613">
        <f t="shared" si="7"/>
        <v>2094.8200000000002</v>
      </c>
      <c r="AE22" s="613">
        <f t="shared" si="7"/>
        <v>740.78</v>
      </c>
      <c r="AF22" s="613">
        <f t="shared" si="7"/>
        <v>2966.88</v>
      </c>
      <c r="AG22" s="613">
        <f t="shared" si="7"/>
        <v>12198.15</v>
      </c>
      <c r="AH22" s="613">
        <f>SUM(AH23:AH30)</f>
        <v>24315.37</v>
      </c>
      <c r="AI22" s="613">
        <f>SUM(AI23:AI30)</f>
        <v>9217.4499999999989</v>
      </c>
      <c r="AJ22" s="613">
        <f>SUM(AJ23:AJ30)</f>
        <v>6506.26</v>
      </c>
      <c r="AK22" s="613">
        <f>'배수관폐쇄(총괄) (2)'!BL23+'배수관폐쇄(총괄) (2)'!BM23</f>
        <v>7059.69</v>
      </c>
    </row>
    <row r="23" spans="1:37" s="850" customFormat="1" ht="20.25" customHeight="1" x14ac:dyDescent="0.15">
      <c r="A23" s="3106"/>
      <c r="B23" s="1015" t="s">
        <v>793</v>
      </c>
      <c r="C23" s="1019">
        <f>SUM(D23:AK23)</f>
        <v>80.86</v>
      </c>
      <c r="D23" s="1843">
        <v>80.86</v>
      </c>
      <c r="E23" s="1843">
        <v>0</v>
      </c>
      <c r="F23" s="1843">
        <v>0</v>
      </c>
      <c r="G23" s="1843">
        <v>0</v>
      </c>
      <c r="H23" s="1843">
        <v>0</v>
      </c>
      <c r="I23" s="1843">
        <v>0</v>
      </c>
      <c r="J23" s="1843">
        <v>0</v>
      </c>
      <c r="K23" s="1843">
        <v>0</v>
      </c>
      <c r="L23" s="1843">
        <v>0</v>
      </c>
      <c r="M23" s="1843">
        <v>0</v>
      </c>
      <c r="N23" s="1843">
        <v>0</v>
      </c>
      <c r="O23" s="1843">
        <v>0</v>
      </c>
      <c r="P23" s="1843">
        <v>0</v>
      </c>
      <c r="Q23" s="1843">
        <v>0</v>
      </c>
      <c r="R23" s="1843">
        <v>0</v>
      </c>
      <c r="S23" s="1843">
        <v>0</v>
      </c>
      <c r="T23" s="1843">
        <v>0</v>
      </c>
      <c r="U23" s="1843">
        <v>0</v>
      </c>
      <c r="V23" s="1843">
        <v>0</v>
      </c>
      <c r="W23" s="1843">
        <v>0</v>
      </c>
      <c r="X23" s="1843">
        <v>0</v>
      </c>
      <c r="Y23" s="1843">
        <v>0</v>
      </c>
      <c r="Z23" s="1843">
        <v>0</v>
      </c>
      <c r="AA23" s="1843">
        <v>0</v>
      </c>
      <c r="AB23" s="1843">
        <v>0</v>
      </c>
      <c r="AC23" s="1843">
        <v>0</v>
      </c>
      <c r="AD23" s="1843">
        <v>0</v>
      </c>
      <c r="AE23" s="1843">
        <v>0</v>
      </c>
      <c r="AF23" s="1843">
        <v>0</v>
      </c>
      <c r="AG23" s="1843">
        <v>0</v>
      </c>
      <c r="AH23" s="1843">
        <v>0</v>
      </c>
      <c r="AI23" s="1843">
        <v>0</v>
      </c>
      <c r="AJ23" s="1843">
        <v>0</v>
      </c>
      <c r="AK23" s="1020">
        <f>'배수관폐쇄(총괄) (2)'!BL24+'배수관폐쇄(총괄) (2)'!BM24</f>
        <v>0</v>
      </c>
    </row>
    <row r="24" spans="1:37" s="850" customFormat="1" ht="20.25" customHeight="1" x14ac:dyDescent="0.15">
      <c r="A24" s="3106"/>
      <c r="B24" s="1015" t="s">
        <v>792</v>
      </c>
      <c r="C24" s="1019">
        <f t="shared" ref="C24:C30" si="8">SUM(D24:AK24)</f>
        <v>24799.300000000003</v>
      </c>
      <c r="D24" s="1843">
        <v>2422.7600000000002</v>
      </c>
      <c r="E24" s="1843">
        <v>575.02</v>
      </c>
      <c r="F24" s="1843">
        <v>2152.77</v>
      </c>
      <c r="G24" s="1843">
        <v>1202.3900000000001</v>
      </c>
      <c r="H24" s="1843">
        <v>0</v>
      </c>
      <c r="I24" s="1843">
        <v>0</v>
      </c>
      <c r="J24" s="1843">
        <v>0</v>
      </c>
      <c r="K24" s="1843">
        <v>0</v>
      </c>
      <c r="L24" s="1843">
        <v>0</v>
      </c>
      <c r="M24" s="1843">
        <v>0</v>
      </c>
      <c r="N24" s="1843">
        <v>0</v>
      </c>
      <c r="O24" s="1843">
        <v>1.39</v>
      </c>
      <c r="P24" s="1843">
        <v>0</v>
      </c>
      <c r="Q24" s="1843">
        <v>0</v>
      </c>
      <c r="R24" s="1843">
        <v>0</v>
      </c>
      <c r="S24" s="1843">
        <v>0</v>
      </c>
      <c r="T24" s="1843">
        <v>0</v>
      </c>
      <c r="U24" s="1843">
        <v>0</v>
      </c>
      <c r="V24" s="1843">
        <v>0</v>
      </c>
      <c r="W24" s="1843">
        <v>0</v>
      </c>
      <c r="X24" s="1843">
        <v>70</v>
      </c>
      <c r="Y24" s="1843">
        <v>0</v>
      </c>
      <c r="Z24" s="1843">
        <v>0</v>
      </c>
      <c r="AA24" s="1843">
        <v>0</v>
      </c>
      <c r="AB24" s="1843">
        <v>0</v>
      </c>
      <c r="AC24" s="1843">
        <v>0</v>
      </c>
      <c r="AD24" s="1843">
        <v>0</v>
      </c>
      <c r="AE24" s="1843">
        <v>0</v>
      </c>
      <c r="AF24" s="1843">
        <v>0</v>
      </c>
      <c r="AG24" s="1843">
        <v>1178.47</v>
      </c>
      <c r="AH24" s="1843">
        <v>17176.5</v>
      </c>
      <c r="AI24" s="1843">
        <v>0</v>
      </c>
      <c r="AJ24" s="1843">
        <v>20</v>
      </c>
      <c r="AK24" s="1020">
        <f>'배수관폐쇄(총괄) (2)'!BL25+'배수관폐쇄(총괄) (2)'!BM25</f>
        <v>0</v>
      </c>
    </row>
    <row r="25" spans="1:37" s="850" customFormat="1" ht="20.25" customHeight="1" x14ac:dyDescent="0.15">
      <c r="A25" s="3106"/>
      <c r="B25" s="1015" t="s">
        <v>974</v>
      </c>
      <c r="C25" s="1019">
        <f t="shared" si="8"/>
        <v>124613.82999999999</v>
      </c>
      <c r="D25" s="1843">
        <v>0</v>
      </c>
      <c r="E25" s="1843">
        <v>0</v>
      </c>
      <c r="F25" s="1843">
        <v>7.32</v>
      </c>
      <c r="G25" s="1843">
        <v>0</v>
      </c>
      <c r="H25" s="1843">
        <v>1291.4000000000001</v>
      </c>
      <c r="I25" s="1843">
        <v>3504.26</v>
      </c>
      <c r="J25" s="1843">
        <v>13992.53</v>
      </c>
      <c r="K25" s="1843">
        <v>6866.78</v>
      </c>
      <c r="L25" s="1843">
        <v>3366.08</v>
      </c>
      <c r="M25" s="1843">
        <v>14544.12</v>
      </c>
      <c r="N25" s="1843">
        <v>4528.1000000000004</v>
      </c>
      <c r="O25" s="1843">
        <f>3590.12-71-150</f>
        <v>3369.12</v>
      </c>
      <c r="P25" s="1843">
        <v>326.04000000000002</v>
      </c>
      <c r="Q25" s="1843">
        <v>384.99</v>
      </c>
      <c r="R25" s="1843">
        <v>1621.02</v>
      </c>
      <c r="S25" s="1843">
        <v>2703.14</v>
      </c>
      <c r="T25" s="1843">
        <v>541.66</v>
      </c>
      <c r="U25" s="1843">
        <v>873.14</v>
      </c>
      <c r="V25" s="1843">
        <v>356.58</v>
      </c>
      <c r="W25" s="1843">
        <v>6723.66</v>
      </c>
      <c r="X25" s="1843">
        <v>642.62</v>
      </c>
      <c r="Y25" s="1843">
        <v>1124.79</v>
      </c>
      <c r="Z25" s="1843">
        <v>1946.16</v>
      </c>
      <c r="AA25" s="1843">
        <v>8232.81</v>
      </c>
      <c r="AB25" s="1843">
        <v>2678.86</v>
      </c>
      <c r="AC25" s="1843">
        <v>1977.28</v>
      </c>
      <c r="AD25" s="1843">
        <v>1497.67</v>
      </c>
      <c r="AE25" s="1843">
        <v>740.78</v>
      </c>
      <c r="AF25" s="1843">
        <v>2966.88</v>
      </c>
      <c r="AG25" s="1843">
        <v>11017.03</v>
      </c>
      <c r="AH25" s="1843">
        <v>7138.87</v>
      </c>
      <c r="AI25" s="1843">
        <v>8387.65</v>
      </c>
      <c r="AJ25" s="1843">
        <v>4202.8</v>
      </c>
      <c r="AK25" s="1020">
        <f>'배수관폐쇄(총괄) (2)'!BL26+'배수관폐쇄(총괄) (2)'!BM26</f>
        <v>7059.69</v>
      </c>
    </row>
    <row r="26" spans="1:37" s="850" customFormat="1" ht="20.25" customHeight="1" x14ac:dyDescent="0.15">
      <c r="A26" s="3106"/>
      <c r="B26" s="1015" t="s">
        <v>345</v>
      </c>
      <c r="C26" s="1019">
        <f t="shared" si="8"/>
        <v>12774.98</v>
      </c>
      <c r="D26" s="1843">
        <v>0</v>
      </c>
      <c r="E26" s="1843">
        <v>0</v>
      </c>
      <c r="F26" s="1843">
        <v>0</v>
      </c>
      <c r="G26" s="1843">
        <v>0</v>
      </c>
      <c r="H26" s="1843">
        <v>0</v>
      </c>
      <c r="I26" s="1843">
        <v>0</v>
      </c>
      <c r="J26" s="1843">
        <v>0</v>
      </c>
      <c r="K26" s="1843">
        <v>0</v>
      </c>
      <c r="L26" s="1843">
        <v>0</v>
      </c>
      <c r="M26" s="1843">
        <v>0</v>
      </c>
      <c r="N26" s="1843">
        <v>0</v>
      </c>
      <c r="O26" s="1843">
        <v>229.87</v>
      </c>
      <c r="P26" s="1843">
        <v>0</v>
      </c>
      <c r="Q26" s="1843">
        <v>0</v>
      </c>
      <c r="R26" s="1843">
        <v>509.53</v>
      </c>
      <c r="S26" s="1843">
        <v>492.62</v>
      </c>
      <c r="T26" s="1843">
        <v>0</v>
      </c>
      <c r="U26" s="1843">
        <v>0</v>
      </c>
      <c r="V26" s="1843">
        <v>0</v>
      </c>
      <c r="W26" s="1843">
        <v>11</v>
      </c>
      <c r="X26" s="1843">
        <v>862.98</v>
      </c>
      <c r="Y26" s="1843">
        <v>8169.23</v>
      </c>
      <c r="Z26" s="1843">
        <v>2496.86</v>
      </c>
      <c r="AA26" s="1843">
        <v>0.24</v>
      </c>
      <c r="AB26" s="1843">
        <v>0</v>
      </c>
      <c r="AC26" s="1843">
        <v>0</v>
      </c>
      <c r="AD26" s="1843">
        <v>0</v>
      </c>
      <c r="AE26" s="1843">
        <v>0</v>
      </c>
      <c r="AF26" s="1843">
        <v>0</v>
      </c>
      <c r="AG26" s="1843">
        <v>2.65</v>
      </c>
      <c r="AH26" s="1843">
        <v>0</v>
      </c>
      <c r="AI26" s="1843">
        <v>0</v>
      </c>
      <c r="AJ26" s="1843">
        <v>0</v>
      </c>
      <c r="AK26" s="1020">
        <f>'배수관폐쇄(총괄) (2)'!BL27+'배수관폐쇄(총괄) (2)'!BM27</f>
        <v>0</v>
      </c>
    </row>
    <row r="27" spans="1:37" s="850" customFormat="1" ht="20.25" customHeight="1" x14ac:dyDescent="0.15">
      <c r="A27" s="3106"/>
      <c r="B27" s="1017" t="s">
        <v>283</v>
      </c>
      <c r="C27" s="1019">
        <f t="shared" si="8"/>
        <v>803.41</v>
      </c>
      <c r="D27" s="1843">
        <v>132.12</v>
      </c>
      <c r="E27" s="1843">
        <v>59.53</v>
      </c>
      <c r="F27" s="1843">
        <v>2.1800000000000002</v>
      </c>
      <c r="G27" s="1843">
        <v>174.56</v>
      </c>
      <c r="H27" s="1843">
        <v>55.48</v>
      </c>
      <c r="I27" s="1843">
        <v>8.27</v>
      </c>
      <c r="J27" s="1843">
        <v>0</v>
      </c>
      <c r="K27" s="1843">
        <v>192.02</v>
      </c>
      <c r="L27" s="1843">
        <v>0</v>
      </c>
      <c r="M27" s="1843">
        <v>0</v>
      </c>
      <c r="N27" s="1843">
        <v>68.44</v>
      </c>
      <c r="O27" s="1843">
        <v>63.95</v>
      </c>
      <c r="P27" s="1843">
        <v>0</v>
      </c>
      <c r="Q27" s="1843">
        <v>0</v>
      </c>
      <c r="R27" s="1843">
        <v>0</v>
      </c>
      <c r="S27" s="1843">
        <v>0</v>
      </c>
      <c r="T27" s="1843">
        <v>46.49</v>
      </c>
      <c r="U27" s="1843">
        <v>0.37</v>
      </c>
      <c r="V27" s="1843">
        <v>0</v>
      </c>
      <c r="W27" s="1843">
        <v>0</v>
      </c>
      <c r="X27" s="1843">
        <v>0</v>
      </c>
      <c r="Y27" s="1843">
        <v>0</v>
      </c>
      <c r="Z27" s="1843">
        <v>0</v>
      </c>
      <c r="AA27" s="1843">
        <v>0</v>
      </c>
      <c r="AB27" s="1843">
        <v>0</v>
      </c>
      <c r="AC27" s="1843">
        <v>0</v>
      </c>
      <c r="AD27" s="1843">
        <v>0</v>
      </c>
      <c r="AE27" s="1843">
        <v>0</v>
      </c>
      <c r="AF27" s="1843">
        <v>0</v>
      </c>
      <c r="AG27" s="1843">
        <v>0</v>
      </c>
      <c r="AH27" s="1843">
        <v>0</v>
      </c>
      <c r="AI27" s="1843">
        <v>0</v>
      </c>
      <c r="AJ27" s="1843">
        <v>0</v>
      </c>
      <c r="AK27" s="1020">
        <f>'배수관폐쇄(총괄) (2)'!BL28+'배수관폐쇄(총괄) (2)'!BM28</f>
        <v>0</v>
      </c>
    </row>
    <row r="28" spans="1:37" s="850" customFormat="1" ht="20.25" customHeight="1" x14ac:dyDescent="0.15">
      <c r="A28" s="3106"/>
      <c r="B28" s="1017" t="s">
        <v>284</v>
      </c>
      <c r="C28" s="1019">
        <f t="shared" si="8"/>
        <v>32408.119999999995</v>
      </c>
      <c r="D28" s="1843">
        <v>30.83</v>
      </c>
      <c r="E28" s="1843">
        <v>0</v>
      </c>
      <c r="F28" s="1843">
        <v>0</v>
      </c>
      <c r="G28" s="1843">
        <v>0</v>
      </c>
      <c r="H28" s="1843">
        <v>0</v>
      </c>
      <c r="I28" s="1843">
        <v>0.64</v>
      </c>
      <c r="J28" s="1843">
        <v>750.65</v>
      </c>
      <c r="K28" s="1843">
        <v>404.3</v>
      </c>
      <c r="L28" s="1843">
        <v>539.41999999999996</v>
      </c>
      <c r="M28" s="1843">
        <v>396.87</v>
      </c>
      <c r="N28" s="1843">
        <v>1240.04</v>
      </c>
      <c r="O28" s="1843">
        <v>2729.01</v>
      </c>
      <c r="P28" s="1843">
        <v>2081.13</v>
      </c>
      <c r="Q28" s="1843">
        <v>5804.81</v>
      </c>
      <c r="R28" s="1843">
        <f>2894.98-248</f>
        <v>2646.98</v>
      </c>
      <c r="S28" s="1843">
        <v>3871.32</v>
      </c>
      <c r="T28" s="1843">
        <v>5195.24</v>
      </c>
      <c r="U28" s="1843">
        <v>1902.65</v>
      </c>
      <c r="V28" s="1843">
        <v>1231.4100000000001</v>
      </c>
      <c r="W28" s="1843">
        <v>954.53</v>
      </c>
      <c r="X28" s="1843">
        <v>287.87</v>
      </c>
      <c r="Y28" s="1843">
        <v>778.69</v>
      </c>
      <c r="Z28" s="1843">
        <v>0</v>
      </c>
      <c r="AA28" s="1843">
        <v>1561.73</v>
      </c>
      <c r="AB28" s="1843">
        <v>0</v>
      </c>
      <c r="AC28" s="1843">
        <v>0</v>
      </c>
      <c r="AD28" s="1843">
        <v>0</v>
      </c>
      <c r="AE28" s="1843">
        <v>0</v>
      </c>
      <c r="AF28" s="1843">
        <v>0</v>
      </c>
      <c r="AG28" s="1843">
        <v>0</v>
      </c>
      <c r="AH28" s="1843">
        <v>0</v>
      </c>
      <c r="AI28" s="1843">
        <v>0</v>
      </c>
      <c r="AJ28" s="1843">
        <v>0</v>
      </c>
      <c r="AK28" s="1020">
        <f>'배수관폐쇄(총괄) (2)'!BL29+'배수관폐쇄(총괄) (2)'!BM29</f>
        <v>0</v>
      </c>
    </row>
    <row r="29" spans="1:37" s="850" customFormat="1" ht="20.25" customHeight="1" x14ac:dyDescent="0.15">
      <c r="A29" s="3106"/>
      <c r="B29" s="1015" t="s">
        <v>847</v>
      </c>
      <c r="C29" s="1019">
        <f t="shared" si="8"/>
        <v>2283.46</v>
      </c>
      <c r="D29" s="1843">
        <v>0</v>
      </c>
      <c r="E29" s="1843">
        <v>0</v>
      </c>
      <c r="F29" s="1843">
        <v>0</v>
      </c>
      <c r="G29" s="1843">
        <v>0</v>
      </c>
      <c r="H29" s="1843">
        <v>0</v>
      </c>
      <c r="I29" s="1843">
        <v>0</v>
      </c>
      <c r="J29" s="1843">
        <v>0</v>
      </c>
      <c r="K29" s="1843">
        <v>0</v>
      </c>
      <c r="L29" s="1843">
        <v>0</v>
      </c>
      <c r="M29" s="1843">
        <v>0</v>
      </c>
      <c r="N29" s="1843">
        <v>0</v>
      </c>
      <c r="O29" s="1843">
        <v>0</v>
      </c>
      <c r="P29" s="1843">
        <v>0</v>
      </c>
      <c r="Q29" s="1843">
        <v>0</v>
      </c>
      <c r="R29" s="1843">
        <v>0</v>
      </c>
      <c r="S29" s="1843">
        <v>0</v>
      </c>
      <c r="T29" s="1843">
        <v>0</v>
      </c>
      <c r="U29" s="1843">
        <v>0</v>
      </c>
      <c r="V29" s="1843">
        <v>0</v>
      </c>
      <c r="W29" s="1843">
        <v>0</v>
      </c>
      <c r="X29" s="1843">
        <v>0</v>
      </c>
      <c r="Y29" s="1843">
        <v>0</v>
      </c>
      <c r="Z29" s="1843">
        <v>0</v>
      </c>
      <c r="AA29" s="1843">
        <v>0</v>
      </c>
      <c r="AB29" s="1843">
        <v>0</v>
      </c>
      <c r="AC29" s="1843">
        <v>0</v>
      </c>
      <c r="AD29" s="1843">
        <v>0</v>
      </c>
      <c r="AE29" s="1843">
        <v>0</v>
      </c>
      <c r="AF29" s="1843">
        <v>0</v>
      </c>
      <c r="AG29" s="1843">
        <v>0</v>
      </c>
      <c r="AH29" s="1843">
        <v>0</v>
      </c>
      <c r="AI29" s="1843">
        <v>0</v>
      </c>
      <c r="AJ29" s="1843">
        <v>2283.46</v>
      </c>
      <c r="AK29" s="1020">
        <f>'배수관폐쇄(총괄) (2)'!BL30+'배수관폐쇄(총괄) (2)'!BM30</f>
        <v>0</v>
      </c>
    </row>
    <row r="30" spans="1:37" s="850" customFormat="1" ht="20.25" customHeight="1" x14ac:dyDescent="0.15">
      <c r="A30" s="3106"/>
      <c r="B30" s="1018" t="s">
        <v>1084</v>
      </c>
      <c r="C30" s="1019">
        <f t="shared" si="8"/>
        <v>7636.68</v>
      </c>
      <c r="D30" s="1843">
        <v>0</v>
      </c>
      <c r="E30" s="1843">
        <v>0</v>
      </c>
      <c r="F30" s="1843">
        <v>0</v>
      </c>
      <c r="G30" s="1843">
        <v>0</v>
      </c>
      <c r="H30" s="1843">
        <v>0</v>
      </c>
      <c r="I30" s="1843">
        <v>0</v>
      </c>
      <c r="J30" s="1843">
        <v>0</v>
      </c>
      <c r="K30" s="1843">
        <v>0</v>
      </c>
      <c r="L30" s="1843">
        <v>0</v>
      </c>
      <c r="M30" s="1843">
        <v>0</v>
      </c>
      <c r="N30" s="1843">
        <v>0</v>
      </c>
      <c r="O30" s="1843">
        <v>0</v>
      </c>
      <c r="P30" s="1843">
        <v>0</v>
      </c>
      <c r="Q30" s="1843">
        <v>118.92</v>
      </c>
      <c r="R30" s="1843">
        <v>491.5</v>
      </c>
      <c r="S30" s="1843">
        <v>2365.0300000000002</v>
      </c>
      <c r="T30" s="1843">
        <v>894.12</v>
      </c>
      <c r="U30" s="1843">
        <v>2243.6999999999998</v>
      </c>
      <c r="V30" s="1843">
        <v>96.46</v>
      </c>
      <c r="W30" s="1843">
        <v>0</v>
      </c>
      <c r="X30" s="1843">
        <v>0</v>
      </c>
      <c r="Y30" s="1843">
        <v>0</v>
      </c>
      <c r="Z30" s="1843">
        <v>0</v>
      </c>
      <c r="AA30" s="1843">
        <v>0</v>
      </c>
      <c r="AB30" s="1843">
        <v>0</v>
      </c>
      <c r="AC30" s="1843">
        <v>0</v>
      </c>
      <c r="AD30" s="1843">
        <v>597.15</v>
      </c>
      <c r="AE30" s="1843">
        <v>0</v>
      </c>
      <c r="AF30" s="1843">
        <v>0</v>
      </c>
      <c r="AG30" s="1843">
        <v>0</v>
      </c>
      <c r="AH30" s="1843">
        <v>0</v>
      </c>
      <c r="AI30" s="1843">
        <v>829.8</v>
      </c>
      <c r="AJ30" s="1843">
        <v>0</v>
      </c>
      <c r="AK30" s="1020">
        <f>'배수관폐쇄(총괄) (2)'!BL31+'배수관폐쇄(총괄) (2)'!BM31</f>
        <v>0</v>
      </c>
    </row>
    <row r="31" spans="1:37" s="850" customFormat="1" ht="20.25" customHeight="1" x14ac:dyDescent="0.15">
      <c r="A31" s="3106">
        <v>150</v>
      </c>
      <c r="B31" s="854" t="s">
        <v>46</v>
      </c>
      <c r="C31" s="330">
        <f>SUM(D31:AK31)</f>
        <v>96429.47</v>
      </c>
      <c r="D31" s="613">
        <f>SUM(D32:D39)</f>
        <v>6984.079999999999</v>
      </c>
      <c r="E31" s="613">
        <f t="shared" ref="E31:AG31" si="9">SUM(E32:E39)</f>
        <v>121.84</v>
      </c>
      <c r="F31" s="613">
        <f t="shared" si="9"/>
        <v>1234.43</v>
      </c>
      <c r="G31" s="613">
        <f t="shared" si="9"/>
        <v>2136.58</v>
      </c>
      <c r="H31" s="613">
        <f t="shared" si="9"/>
        <v>769.48</v>
      </c>
      <c r="I31" s="613">
        <f t="shared" si="9"/>
        <v>5373.62</v>
      </c>
      <c r="J31" s="613">
        <f t="shared" si="9"/>
        <v>4521.74</v>
      </c>
      <c r="K31" s="613">
        <f t="shared" si="9"/>
        <v>5082.03</v>
      </c>
      <c r="L31" s="613">
        <f t="shared" si="9"/>
        <v>1911.55</v>
      </c>
      <c r="M31" s="613">
        <f t="shared" si="9"/>
        <v>9371.51</v>
      </c>
      <c r="N31" s="613">
        <f t="shared" si="9"/>
        <v>13846.939999999999</v>
      </c>
      <c r="O31" s="613">
        <f t="shared" si="9"/>
        <v>4680.8899999999994</v>
      </c>
      <c r="P31" s="613">
        <f t="shared" si="9"/>
        <v>561.65</v>
      </c>
      <c r="Q31" s="613">
        <f t="shared" si="9"/>
        <v>946.14</v>
      </c>
      <c r="R31" s="613">
        <f t="shared" si="9"/>
        <v>839.51</v>
      </c>
      <c r="S31" s="613">
        <f t="shared" si="9"/>
        <v>2329.63</v>
      </c>
      <c r="T31" s="613">
        <f t="shared" si="9"/>
        <v>255.64999999999998</v>
      </c>
      <c r="U31" s="613">
        <f t="shared" si="9"/>
        <v>459.25</v>
      </c>
      <c r="V31" s="613">
        <f t="shared" si="9"/>
        <v>717.81000000000006</v>
      </c>
      <c r="W31" s="613">
        <f t="shared" si="9"/>
        <v>2307.1799999999998</v>
      </c>
      <c r="X31" s="613">
        <f t="shared" si="9"/>
        <v>3523.36</v>
      </c>
      <c r="Y31" s="613">
        <f t="shared" si="9"/>
        <v>2648.7400000000002</v>
      </c>
      <c r="Z31" s="613">
        <f t="shared" si="9"/>
        <v>3299.49</v>
      </c>
      <c r="AA31" s="613">
        <f t="shared" si="9"/>
        <v>2579.19</v>
      </c>
      <c r="AB31" s="613">
        <f t="shared" si="9"/>
        <v>1594.19</v>
      </c>
      <c r="AC31" s="613">
        <f t="shared" si="9"/>
        <v>837.67</v>
      </c>
      <c r="AD31" s="613">
        <f t="shared" si="9"/>
        <v>947.53</v>
      </c>
      <c r="AE31" s="613">
        <f t="shared" si="9"/>
        <v>1148.58</v>
      </c>
      <c r="AF31" s="613">
        <f t="shared" si="9"/>
        <v>2603.5100000000002</v>
      </c>
      <c r="AG31" s="613">
        <f t="shared" si="9"/>
        <v>5485.5</v>
      </c>
      <c r="AH31" s="613">
        <f>SUM(AH32:AH39)</f>
        <v>3047.21</v>
      </c>
      <c r="AI31" s="613">
        <f>SUM(AI32:AI39)</f>
        <v>1205.47</v>
      </c>
      <c r="AJ31" s="613">
        <f>SUM(AJ32:AJ39)</f>
        <v>993.09999999999991</v>
      </c>
      <c r="AK31" s="613">
        <f>'배수관폐쇄(총괄) (2)'!BL32+'배수관폐쇄(총괄) (2)'!BM32</f>
        <v>2064.42</v>
      </c>
    </row>
    <row r="32" spans="1:37" s="850" customFormat="1" ht="20.25" customHeight="1" x14ac:dyDescent="0.15">
      <c r="A32" s="3106"/>
      <c r="B32" s="1015" t="s">
        <v>793</v>
      </c>
      <c r="C32" s="1019">
        <f>SUM(D32:AK32)</f>
        <v>180.26999999999998</v>
      </c>
      <c r="D32" s="1843">
        <v>180.26999999999998</v>
      </c>
      <c r="E32" s="1843">
        <v>0</v>
      </c>
      <c r="F32" s="1843">
        <v>0</v>
      </c>
      <c r="G32" s="1843">
        <v>0</v>
      </c>
      <c r="H32" s="1843">
        <v>0</v>
      </c>
      <c r="I32" s="1843">
        <v>0</v>
      </c>
      <c r="J32" s="1843">
        <v>0</v>
      </c>
      <c r="K32" s="1843">
        <v>0</v>
      </c>
      <c r="L32" s="1843">
        <v>0</v>
      </c>
      <c r="M32" s="1843">
        <v>0</v>
      </c>
      <c r="N32" s="1843">
        <v>0</v>
      </c>
      <c r="O32" s="1843">
        <v>0</v>
      </c>
      <c r="P32" s="1843">
        <v>0</v>
      </c>
      <c r="Q32" s="1843">
        <v>0</v>
      </c>
      <c r="R32" s="1843">
        <v>0</v>
      </c>
      <c r="S32" s="1843">
        <v>0</v>
      </c>
      <c r="T32" s="1843">
        <v>0</v>
      </c>
      <c r="U32" s="1843">
        <v>0</v>
      </c>
      <c r="V32" s="1843">
        <v>0</v>
      </c>
      <c r="W32" s="1843">
        <v>0</v>
      </c>
      <c r="X32" s="1843">
        <v>0</v>
      </c>
      <c r="Y32" s="1843">
        <v>0</v>
      </c>
      <c r="Z32" s="1843">
        <v>0</v>
      </c>
      <c r="AA32" s="1843">
        <v>0</v>
      </c>
      <c r="AB32" s="1843">
        <v>0</v>
      </c>
      <c r="AC32" s="1843">
        <v>0</v>
      </c>
      <c r="AD32" s="1843">
        <v>0</v>
      </c>
      <c r="AE32" s="1843">
        <v>0</v>
      </c>
      <c r="AF32" s="1843">
        <v>0</v>
      </c>
      <c r="AG32" s="1843">
        <v>0</v>
      </c>
      <c r="AH32" s="1843">
        <v>0</v>
      </c>
      <c r="AI32" s="1843">
        <v>0</v>
      </c>
      <c r="AJ32" s="1843">
        <v>0</v>
      </c>
      <c r="AK32" s="1020">
        <f>'배수관폐쇄(총괄) (2)'!BL33+'배수관폐쇄(총괄) (2)'!BM33</f>
        <v>0</v>
      </c>
    </row>
    <row r="33" spans="1:37" s="850" customFormat="1" ht="20.25" customHeight="1" x14ac:dyDescent="0.15">
      <c r="A33" s="3106"/>
      <c r="B33" s="1015" t="s">
        <v>792</v>
      </c>
      <c r="C33" s="1019">
        <f t="shared" ref="C33:C39" si="10">SUM(D33:AK33)</f>
        <v>10602.980000000001</v>
      </c>
      <c r="D33" s="1843">
        <v>6550.28</v>
      </c>
      <c r="E33" s="1843">
        <v>121.53</v>
      </c>
      <c r="F33" s="1843">
        <f>2022.23-996</f>
        <v>1026.23</v>
      </c>
      <c r="G33" s="1843">
        <f>2052.94-49</f>
        <v>2003.94</v>
      </c>
      <c r="H33" s="1843">
        <v>0</v>
      </c>
      <c r="I33" s="1843">
        <v>0</v>
      </c>
      <c r="J33" s="1843">
        <v>0</v>
      </c>
      <c r="K33" s="1843">
        <v>0</v>
      </c>
      <c r="L33" s="1843">
        <v>0</v>
      </c>
      <c r="M33" s="1843">
        <v>0</v>
      </c>
      <c r="N33" s="1843">
        <v>0</v>
      </c>
      <c r="O33" s="1843">
        <v>0</v>
      </c>
      <c r="P33" s="1843">
        <v>0</v>
      </c>
      <c r="Q33" s="1843">
        <v>0</v>
      </c>
      <c r="R33" s="1843">
        <v>0</v>
      </c>
      <c r="S33" s="1843">
        <v>0</v>
      </c>
      <c r="T33" s="1843">
        <v>0</v>
      </c>
      <c r="U33" s="1843">
        <v>0</v>
      </c>
      <c r="V33" s="1843">
        <v>0</v>
      </c>
      <c r="W33" s="1843">
        <v>0</v>
      </c>
      <c r="X33" s="1843">
        <v>0</v>
      </c>
      <c r="Y33" s="1843">
        <v>0</v>
      </c>
      <c r="Z33" s="1843">
        <v>0</v>
      </c>
      <c r="AA33" s="1843">
        <v>0</v>
      </c>
      <c r="AB33" s="1843">
        <v>0</v>
      </c>
      <c r="AC33" s="1843">
        <v>0</v>
      </c>
      <c r="AD33" s="1843">
        <v>0</v>
      </c>
      <c r="AE33" s="1843">
        <v>0</v>
      </c>
      <c r="AF33" s="1843">
        <v>0</v>
      </c>
      <c r="AG33" s="1843">
        <v>535.28</v>
      </c>
      <c r="AH33" s="1843">
        <v>275.18</v>
      </c>
      <c r="AI33" s="1843">
        <v>0</v>
      </c>
      <c r="AJ33" s="1843">
        <v>90.54</v>
      </c>
      <c r="AK33" s="1020">
        <f>'배수관폐쇄(총괄) (2)'!BL34+'배수관폐쇄(총괄) (2)'!BM34</f>
        <v>0</v>
      </c>
    </row>
    <row r="34" spans="1:37" s="850" customFormat="1" ht="20.25" customHeight="1" x14ac:dyDescent="0.15">
      <c r="A34" s="3106"/>
      <c r="B34" s="1015" t="s">
        <v>974</v>
      </c>
      <c r="C34" s="1019">
        <f t="shared" si="10"/>
        <v>77282.389999999985</v>
      </c>
      <c r="D34" s="1843">
        <v>0</v>
      </c>
      <c r="E34" s="1843">
        <v>0</v>
      </c>
      <c r="F34" s="1843">
        <v>208.2</v>
      </c>
      <c r="G34" s="1843">
        <v>132.63999999999999</v>
      </c>
      <c r="H34" s="1843">
        <v>769.48</v>
      </c>
      <c r="I34" s="1843">
        <v>5373.62</v>
      </c>
      <c r="J34" s="1843">
        <v>4468.25</v>
      </c>
      <c r="K34" s="1843">
        <v>4845.6499999999996</v>
      </c>
      <c r="L34" s="1843">
        <v>1683.12</v>
      </c>
      <c r="M34" s="1843">
        <v>8864.14</v>
      </c>
      <c r="N34" s="1843">
        <v>13186.3</v>
      </c>
      <c r="O34" s="1843">
        <v>4426.08</v>
      </c>
      <c r="P34" s="1843">
        <v>3.26</v>
      </c>
      <c r="Q34" s="1843">
        <v>946.14</v>
      </c>
      <c r="R34" s="1843">
        <v>839.51</v>
      </c>
      <c r="S34" s="1843">
        <v>1569.86</v>
      </c>
      <c r="T34" s="1843">
        <v>75.61</v>
      </c>
      <c r="U34" s="1843">
        <v>310.95</v>
      </c>
      <c r="V34" s="1843">
        <v>714.24</v>
      </c>
      <c r="W34" s="1843">
        <v>2097.13</v>
      </c>
      <c r="X34" s="1843">
        <v>2833.51</v>
      </c>
      <c r="Y34" s="1843">
        <v>222.57</v>
      </c>
      <c r="Z34" s="1843">
        <v>2958.96</v>
      </c>
      <c r="AA34" s="1843">
        <v>2078.75</v>
      </c>
      <c r="AB34" s="1843">
        <v>1594.19</v>
      </c>
      <c r="AC34" s="1843">
        <v>837.67</v>
      </c>
      <c r="AD34" s="1843">
        <v>947.53</v>
      </c>
      <c r="AE34" s="1843">
        <v>1148.58</v>
      </c>
      <c r="AF34" s="1843">
        <v>2603.5100000000002</v>
      </c>
      <c r="AG34" s="1843">
        <v>4950.22</v>
      </c>
      <c r="AH34" s="1843">
        <v>2487.56</v>
      </c>
      <c r="AI34" s="1843">
        <v>1138.18</v>
      </c>
      <c r="AJ34" s="1843">
        <v>902.56</v>
      </c>
      <c r="AK34" s="1020">
        <f>'배수관폐쇄(총괄) (2)'!BL35+'배수관폐쇄(총괄) (2)'!BM35</f>
        <v>2064.42</v>
      </c>
    </row>
    <row r="35" spans="1:37" s="850" customFormat="1" ht="20.25" customHeight="1" x14ac:dyDescent="0.15">
      <c r="A35" s="3106"/>
      <c r="B35" s="1015" t="s">
        <v>345</v>
      </c>
      <c r="C35" s="1019">
        <f t="shared" si="10"/>
        <v>2937.0199999999995</v>
      </c>
      <c r="D35" s="1843">
        <v>0</v>
      </c>
      <c r="E35" s="1843">
        <v>0</v>
      </c>
      <c r="F35" s="1843">
        <v>0</v>
      </c>
      <c r="G35" s="1843">
        <v>0</v>
      </c>
      <c r="H35" s="1843">
        <v>0</v>
      </c>
      <c r="I35" s="1843">
        <v>0</v>
      </c>
      <c r="J35" s="1843">
        <v>0</v>
      </c>
      <c r="K35" s="1843">
        <v>0</v>
      </c>
      <c r="L35" s="1843">
        <v>0</v>
      </c>
      <c r="M35" s="1843">
        <v>0</v>
      </c>
      <c r="N35" s="1843">
        <v>0</v>
      </c>
      <c r="O35" s="1843">
        <v>0</v>
      </c>
      <c r="P35" s="1843">
        <v>0</v>
      </c>
      <c r="Q35" s="1843">
        <v>0</v>
      </c>
      <c r="R35" s="1843">
        <v>0</v>
      </c>
      <c r="S35" s="1843">
        <v>0</v>
      </c>
      <c r="T35" s="1843">
        <v>0</v>
      </c>
      <c r="U35" s="1843">
        <v>0</v>
      </c>
      <c r="V35" s="1843">
        <v>0</v>
      </c>
      <c r="W35" s="1843">
        <v>77.89</v>
      </c>
      <c r="X35" s="1843">
        <v>217.79</v>
      </c>
      <c r="Y35" s="1843">
        <v>2300.81</v>
      </c>
      <c r="Z35" s="1843">
        <v>340.53</v>
      </c>
      <c r="AA35" s="1843">
        <v>0</v>
      </c>
      <c r="AB35" s="1843">
        <v>0</v>
      </c>
      <c r="AC35" s="1843">
        <v>0</v>
      </c>
      <c r="AD35" s="1843">
        <v>0</v>
      </c>
      <c r="AE35" s="1843">
        <v>0</v>
      </c>
      <c r="AF35" s="1843">
        <v>0</v>
      </c>
      <c r="AG35" s="1843">
        <v>0</v>
      </c>
      <c r="AH35" s="1843">
        <v>0</v>
      </c>
      <c r="AI35" s="1843">
        <v>0</v>
      </c>
      <c r="AJ35" s="1843">
        <v>0</v>
      </c>
      <c r="AK35" s="1020">
        <f>'배수관폐쇄(총괄) (2)'!BL36+'배수관폐쇄(총괄) (2)'!BM36</f>
        <v>0</v>
      </c>
    </row>
    <row r="36" spans="1:37" s="850" customFormat="1" ht="20.25" customHeight="1" x14ac:dyDescent="0.15">
      <c r="A36" s="3106"/>
      <c r="B36" s="1017" t="s">
        <v>283</v>
      </c>
      <c r="C36" s="1019">
        <f t="shared" si="10"/>
        <v>253.08999999999997</v>
      </c>
      <c r="D36" s="1843">
        <v>253.08999999999997</v>
      </c>
      <c r="E36" s="1843">
        <v>0</v>
      </c>
      <c r="F36" s="1843">
        <v>0</v>
      </c>
      <c r="G36" s="1843">
        <v>0</v>
      </c>
      <c r="H36" s="1843">
        <v>0</v>
      </c>
      <c r="I36" s="1843">
        <v>0</v>
      </c>
      <c r="J36" s="1843">
        <v>0</v>
      </c>
      <c r="K36" s="1843">
        <v>0</v>
      </c>
      <c r="L36" s="1843">
        <v>0</v>
      </c>
      <c r="M36" s="1843">
        <v>0</v>
      </c>
      <c r="N36" s="1843">
        <v>0</v>
      </c>
      <c r="O36" s="1843">
        <v>0</v>
      </c>
      <c r="P36" s="1843">
        <v>0</v>
      </c>
      <c r="Q36" s="1843">
        <v>0</v>
      </c>
      <c r="R36" s="1843">
        <v>0</v>
      </c>
      <c r="S36" s="1843">
        <v>0</v>
      </c>
      <c r="T36" s="1843">
        <v>0</v>
      </c>
      <c r="U36" s="1843">
        <v>0</v>
      </c>
      <c r="V36" s="1843">
        <v>0</v>
      </c>
      <c r="W36" s="1843">
        <v>0</v>
      </c>
      <c r="X36" s="1843">
        <v>0</v>
      </c>
      <c r="Y36" s="1843">
        <v>0</v>
      </c>
      <c r="Z36" s="1843">
        <v>0</v>
      </c>
      <c r="AA36" s="1843">
        <v>0</v>
      </c>
      <c r="AB36" s="1843">
        <v>0</v>
      </c>
      <c r="AC36" s="1843">
        <v>0</v>
      </c>
      <c r="AD36" s="1843">
        <v>0</v>
      </c>
      <c r="AE36" s="1843">
        <v>0</v>
      </c>
      <c r="AF36" s="1843">
        <v>0</v>
      </c>
      <c r="AG36" s="1843">
        <v>0</v>
      </c>
      <c r="AH36" s="1843">
        <v>0</v>
      </c>
      <c r="AI36" s="1843">
        <v>0</v>
      </c>
      <c r="AJ36" s="1843">
        <v>0</v>
      </c>
      <c r="AK36" s="1020">
        <f>'배수관폐쇄(총괄) (2)'!BL37+'배수관폐쇄(총괄) (2)'!BM37</f>
        <v>0</v>
      </c>
    </row>
    <row r="37" spans="1:37" s="850" customFormat="1" ht="20.25" customHeight="1" x14ac:dyDescent="0.15">
      <c r="A37" s="3106"/>
      <c r="B37" s="1017" t="s">
        <v>284</v>
      </c>
      <c r="C37" s="1019">
        <f t="shared" si="10"/>
        <v>3913.8900000000003</v>
      </c>
      <c r="D37" s="1843">
        <v>0.44</v>
      </c>
      <c r="E37" s="1843">
        <v>0.31</v>
      </c>
      <c r="F37" s="1843">
        <v>0</v>
      </c>
      <c r="G37" s="1843">
        <v>0</v>
      </c>
      <c r="H37" s="1843">
        <v>0</v>
      </c>
      <c r="I37" s="1843">
        <v>0</v>
      </c>
      <c r="J37" s="1843">
        <f>205.49-152</f>
        <v>53.490000000000009</v>
      </c>
      <c r="K37" s="1843">
        <v>236.38</v>
      </c>
      <c r="L37" s="1843">
        <v>228.43</v>
      </c>
      <c r="M37" s="1843">
        <v>507.37</v>
      </c>
      <c r="N37" s="1843">
        <f>1660.64-1000</f>
        <v>660.6400000000001</v>
      </c>
      <c r="O37" s="1843">
        <f>1116.81-862</f>
        <v>254.80999999999995</v>
      </c>
      <c r="P37" s="1843">
        <v>558.39</v>
      </c>
      <c r="Q37" s="1843">
        <v>0</v>
      </c>
      <c r="R37" s="1843">
        <v>0</v>
      </c>
      <c r="S37" s="1843">
        <v>0</v>
      </c>
      <c r="T37" s="1843">
        <v>180.04</v>
      </c>
      <c r="U37" s="1843">
        <v>0</v>
      </c>
      <c r="V37" s="1843">
        <v>3.57</v>
      </c>
      <c r="W37" s="1843">
        <f>693.16-561</f>
        <v>132.15999999999997</v>
      </c>
      <c r="X37" s="1843">
        <v>472.06</v>
      </c>
      <c r="Y37" s="1843">
        <v>125.36</v>
      </c>
      <c r="Z37" s="1843">
        <v>0</v>
      </c>
      <c r="AA37" s="1843">
        <v>500.44</v>
      </c>
      <c r="AB37" s="1843">
        <v>0</v>
      </c>
      <c r="AC37" s="1843">
        <v>0</v>
      </c>
      <c r="AD37" s="1843">
        <v>0</v>
      </c>
      <c r="AE37" s="1843">
        <v>0</v>
      </c>
      <c r="AF37" s="1843">
        <v>0</v>
      </c>
      <c r="AG37" s="1843">
        <v>0</v>
      </c>
      <c r="AH37" s="1843">
        <v>0</v>
      </c>
      <c r="AI37" s="1843">
        <v>0</v>
      </c>
      <c r="AJ37" s="1843">
        <v>0</v>
      </c>
      <c r="AK37" s="1020">
        <f>'배수관폐쇄(총괄) (2)'!BL38+'배수관폐쇄(총괄) (2)'!BM38</f>
        <v>0</v>
      </c>
    </row>
    <row r="38" spans="1:37" s="850" customFormat="1" ht="20.25" customHeight="1" x14ac:dyDescent="0.15">
      <c r="A38" s="3106"/>
      <c r="B38" s="1015" t="s">
        <v>847</v>
      </c>
      <c r="C38" s="1019">
        <f t="shared" si="10"/>
        <v>0</v>
      </c>
      <c r="D38" s="1843">
        <v>0</v>
      </c>
      <c r="E38" s="1843">
        <v>0</v>
      </c>
      <c r="F38" s="1843">
        <v>0</v>
      </c>
      <c r="G38" s="1843">
        <v>0</v>
      </c>
      <c r="H38" s="1843">
        <v>0</v>
      </c>
      <c r="I38" s="1843">
        <v>0</v>
      </c>
      <c r="J38" s="1843">
        <v>0</v>
      </c>
      <c r="K38" s="1843">
        <v>0</v>
      </c>
      <c r="L38" s="1843">
        <v>0</v>
      </c>
      <c r="M38" s="1843">
        <v>0</v>
      </c>
      <c r="N38" s="1843">
        <v>0</v>
      </c>
      <c r="O38" s="1843">
        <v>0</v>
      </c>
      <c r="P38" s="1843">
        <v>0</v>
      </c>
      <c r="Q38" s="1843">
        <v>0</v>
      </c>
      <c r="R38" s="1843">
        <v>0</v>
      </c>
      <c r="S38" s="1843">
        <v>0</v>
      </c>
      <c r="T38" s="1843">
        <v>0</v>
      </c>
      <c r="U38" s="1843">
        <v>0</v>
      </c>
      <c r="V38" s="1843">
        <v>0</v>
      </c>
      <c r="W38" s="1843">
        <v>0</v>
      </c>
      <c r="X38" s="1843">
        <v>0</v>
      </c>
      <c r="Y38" s="1843">
        <v>0</v>
      </c>
      <c r="Z38" s="1843">
        <v>0</v>
      </c>
      <c r="AA38" s="1843">
        <v>0</v>
      </c>
      <c r="AB38" s="1843">
        <v>0</v>
      </c>
      <c r="AC38" s="1843">
        <v>0</v>
      </c>
      <c r="AD38" s="1843">
        <v>0</v>
      </c>
      <c r="AE38" s="1843">
        <v>0</v>
      </c>
      <c r="AF38" s="1843">
        <v>0</v>
      </c>
      <c r="AG38" s="1843">
        <v>0</v>
      </c>
      <c r="AH38" s="1843">
        <v>0</v>
      </c>
      <c r="AI38" s="1843">
        <v>0</v>
      </c>
      <c r="AJ38" s="1843">
        <v>0</v>
      </c>
      <c r="AK38" s="1020">
        <f>'배수관폐쇄(총괄) (2)'!BL39+'배수관폐쇄(총괄) (2)'!BM39</f>
        <v>0</v>
      </c>
    </row>
    <row r="39" spans="1:37" s="850" customFormat="1" ht="20.25" customHeight="1" x14ac:dyDescent="0.15">
      <c r="A39" s="3106"/>
      <c r="B39" s="1018" t="s">
        <v>1084</v>
      </c>
      <c r="C39" s="1019">
        <f t="shared" si="10"/>
        <v>1259.83</v>
      </c>
      <c r="D39" s="1843">
        <v>0</v>
      </c>
      <c r="E39" s="1843">
        <v>0</v>
      </c>
      <c r="F39" s="1843">
        <v>0</v>
      </c>
      <c r="G39" s="1843">
        <v>0</v>
      </c>
      <c r="H39" s="1843">
        <v>0</v>
      </c>
      <c r="I39" s="1843">
        <v>0</v>
      </c>
      <c r="J39" s="1843">
        <v>0</v>
      </c>
      <c r="K39" s="1843">
        <v>0</v>
      </c>
      <c r="L39" s="1843">
        <v>0</v>
      </c>
      <c r="M39" s="1843">
        <v>0</v>
      </c>
      <c r="N39" s="1843">
        <v>0</v>
      </c>
      <c r="O39" s="1843">
        <v>0</v>
      </c>
      <c r="P39" s="1843">
        <v>0</v>
      </c>
      <c r="Q39" s="1843">
        <v>0</v>
      </c>
      <c r="R39" s="1843">
        <v>0</v>
      </c>
      <c r="S39" s="1843">
        <v>759.77</v>
      </c>
      <c r="T39" s="1843">
        <v>0</v>
      </c>
      <c r="U39" s="1843">
        <v>148.30000000000001</v>
      </c>
      <c r="V39" s="1843">
        <v>0</v>
      </c>
      <c r="W39" s="1843">
        <v>0</v>
      </c>
      <c r="X39" s="1843">
        <v>0</v>
      </c>
      <c r="Y39" s="1843">
        <v>0</v>
      </c>
      <c r="Z39" s="1843">
        <v>0</v>
      </c>
      <c r="AA39" s="1843">
        <v>0</v>
      </c>
      <c r="AB39" s="1843">
        <v>0</v>
      </c>
      <c r="AC39" s="1843">
        <v>0</v>
      </c>
      <c r="AD39" s="1843">
        <v>0</v>
      </c>
      <c r="AE39" s="1843">
        <v>0</v>
      </c>
      <c r="AF39" s="1843">
        <v>0</v>
      </c>
      <c r="AG39" s="1843">
        <v>0</v>
      </c>
      <c r="AH39" s="1843">
        <v>284.47000000000003</v>
      </c>
      <c r="AI39" s="1843">
        <v>67.290000000000006</v>
      </c>
      <c r="AJ39" s="1843">
        <v>0</v>
      </c>
      <c r="AK39" s="1020">
        <f>'배수관폐쇄(총괄) (2)'!BL40+'배수관폐쇄(총괄) (2)'!BM40</f>
        <v>0</v>
      </c>
    </row>
    <row r="40" spans="1:37" s="850" customFormat="1" ht="19.5" customHeight="1" x14ac:dyDescent="0.15">
      <c r="A40" s="3106">
        <v>200</v>
      </c>
      <c r="B40" s="854" t="s">
        <v>46</v>
      </c>
      <c r="C40" s="330">
        <f t="shared" ref="C40" si="11">SUM(D40:AJ40)</f>
        <v>66389.179999999993</v>
      </c>
      <c r="D40" s="613">
        <f>SUM(D41:D48)</f>
        <v>530.91999999999996</v>
      </c>
      <c r="E40" s="613">
        <f t="shared" ref="E40:AG40" si="12">SUM(E41:E48)</f>
        <v>586.1</v>
      </c>
      <c r="F40" s="613">
        <f t="shared" si="12"/>
        <v>706.54</v>
      </c>
      <c r="G40" s="613">
        <f t="shared" si="12"/>
        <v>564.74</v>
      </c>
      <c r="H40" s="613">
        <f t="shared" si="12"/>
        <v>945.41</v>
      </c>
      <c r="I40" s="613">
        <f t="shared" si="12"/>
        <v>2293.79</v>
      </c>
      <c r="J40" s="613">
        <f t="shared" si="12"/>
        <v>2556.1000000000004</v>
      </c>
      <c r="K40" s="613">
        <f t="shared" si="12"/>
        <v>896.26</v>
      </c>
      <c r="L40" s="613">
        <f t="shared" si="12"/>
        <v>868.88000000000011</v>
      </c>
      <c r="M40" s="613">
        <f t="shared" si="12"/>
        <v>1513.02</v>
      </c>
      <c r="N40" s="613">
        <f t="shared" si="12"/>
        <v>5059.5499999999993</v>
      </c>
      <c r="O40" s="613">
        <f t="shared" si="12"/>
        <v>1824.6399999999999</v>
      </c>
      <c r="P40" s="613">
        <f t="shared" si="12"/>
        <v>1266.0999999999999</v>
      </c>
      <c r="Q40" s="613">
        <f t="shared" si="12"/>
        <v>489.93</v>
      </c>
      <c r="R40" s="613">
        <f t="shared" si="12"/>
        <v>1391.24</v>
      </c>
      <c r="S40" s="613">
        <f t="shared" si="12"/>
        <v>1601.4599999999998</v>
      </c>
      <c r="T40" s="613">
        <f t="shared" si="12"/>
        <v>188.47</v>
      </c>
      <c r="U40" s="613">
        <f t="shared" si="12"/>
        <v>4856.38</v>
      </c>
      <c r="V40" s="613">
        <f t="shared" si="12"/>
        <v>1295.3000000000002</v>
      </c>
      <c r="W40" s="613">
        <f t="shared" si="12"/>
        <v>7147.28</v>
      </c>
      <c r="X40" s="613">
        <f t="shared" si="12"/>
        <v>4621.63</v>
      </c>
      <c r="Y40" s="613">
        <f t="shared" si="12"/>
        <v>1362.6399999999999</v>
      </c>
      <c r="Z40" s="613">
        <f t="shared" si="12"/>
        <v>856.51</v>
      </c>
      <c r="AA40" s="613">
        <f t="shared" si="12"/>
        <v>2328.98</v>
      </c>
      <c r="AB40" s="613">
        <f t="shared" si="12"/>
        <v>111.11</v>
      </c>
      <c r="AC40" s="613">
        <f t="shared" si="12"/>
        <v>0.28000000000000003</v>
      </c>
      <c r="AD40" s="613">
        <f t="shared" si="12"/>
        <v>652.08000000000004</v>
      </c>
      <c r="AE40" s="613">
        <f t="shared" si="12"/>
        <v>501.45</v>
      </c>
      <c r="AF40" s="613">
        <f t="shared" si="12"/>
        <v>1296.4000000000001</v>
      </c>
      <c r="AG40" s="613">
        <f t="shared" si="12"/>
        <v>2472.79</v>
      </c>
      <c r="AH40" s="613">
        <f>SUM(AH41:AH48)</f>
        <v>10394.439999999999</v>
      </c>
      <c r="AI40" s="613">
        <f>SUM(AI41:AI48)</f>
        <v>2784.3100000000004</v>
      </c>
      <c r="AJ40" s="613">
        <f>SUM(AJ41:AJ48)</f>
        <v>2424.4499999999998</v>
      </c>
      <c r="AK40" s="613">
        <f>'배수관폐쇄(총괄) (2)'!BL41+'배수관폐쇄(총괄) (2)'!BM41</f>
        <v>5820.6100000000006</v>
      </c>
    </row>
    <row r="41" spans="1:37" s="850" customFormat="1" ht="19.5" customHeight="1" x14ac:dyDescent="0.15">
      <c r="A41" s="3106"/>
      <c r="B41" s="1015" t="s">
        <v>793</v>
      </c>
      <c r="C41" s="1019">
        <f>SUM(D41:AK41)</f>
        <v>512.77</v>
      </c>
      <c r="D41" s="1843">
        <v>512.77</v>
      </c>
      <c r="E41" s="1843">
        <v>0</v>
      </c>
      <c r="F41" s="1843">
        <v>0</v>
      </c>
      <c r="G41" s="1843">
        <v>0</v>
      </c>
      <c r="H41" s="1843">
        <v>0</v>
      </c>
      <c r="I41" s="1843">
        <v>0</v>
      </c>
      <c r="J41" s="1843">
        <v>0</v>
      </c>
      <c r="K41" s="1843">
        <v>0</v>
      </c>
      <c r="L41" s="1843">
        <v>0</v>
      </c>
      <c r="M41" s="1843">
        <v>0</v>
      </c>
      <c r="N41" s="1843">
        <v>0</v>
      </c>
      <c r="O41" s="1843">
        <v>0</v>
      </c>
      <c r="P41" s="1843">
        <v>0</v>
      </c>
      <c r="Q41" s="1843">
        <v>0</v>
      </c>
      <c r="R41" s="1843">
        <v>0</v>
      </c>
      <c r="S41" s="1843">
        <v>0</v>
      </c>
      <c r="T41" s="1843">
        <v>0</v>
      </c>
      <c r="U41" s="1843">
        <v>0</v>
      </c>
      <c r="V41" s="1843">
        <v>0</v>
      </c>
      <c r="W41" s="1843">
        <v>0</v>
      </c>
      <c r="X41" s="1843">
        <v>0</v>
      </c>
      <c r="Y41" s="1843">
        <v>0</v>
      </c>
      <c r="Z41" s="1843">
        <v>0</v>
      </c>
      <c r="AA41" s="1843">
        <v>0</v>
      </c>
      <c r="AB41" s="1843">
        <v>0</v>
      </c>
      <c r="AC41" s="1843">
        <v>0</v>
      </c>
      <c r="AD41" s="1843">
        <v>0</v>
      </c>
      <c r="AE41" s="1843">
        <v>0</v>
      </c>
      <c r="AF41" s="1843">
        <v>0</v>
      </c>
      <c r="AG41" s="1843">
        <v>0</v>
      </c>
      <c r="AH41" s="1843">
        <v>0</v>
      </c>
      <c r="AI41" s="1843">
        <v>0</v>
      </c>
      <c r="AJ41" s="1843">
        <v>0</v>
      </c>
      <c r="AK41" s="1020">
        <f>'배수관폐쇄(총괄) (2)'!BL42+'배수관폐쇄(총괄) (2)'!BM42</f>
        <v>0</v>
      </c>
    </row>
    <row r="42" spans="1:37" s="850" customFormat="1" ht="19.5" customHeight="1" x14ac:dyDescent="0.15">
      <c r="A42" s="3106"/>
      <c r="B42" s="1015" t="s">
        <v>792</v>
      </c>
      <c r="C42" s="1019">
        <f t="shared" ref="C42:C48" si="13">SUM(D42:AK42)</f>
        <v>7975.75</v>
      </c>
      <c r="D42" s="1843">
        <v>18.149999999999999</v>
      </c>
      <c r="E42" s="1843">
        <v>585.36</v>
      </c>
      <c r="F42" s="1843">
        <v>706.54</v>
      </c>
      <c r="G42" s="1843">
        <v>564.74</v>
      </c>
      <c r="H42" s="1843">
        <v>0</v>
      </c>
      <c r="I42" s="1843">
        <v>0</v>
      </c>
      <c r="J42" s="1843">
        <v>0</v>
      </c>
      <c r="K42" s="1843">
        <v>0</v>
      </c>
      <c r="L42" s="1843">
        <v>0</v>
      </c>
      <c r="M42" s="1843">
        <v>0</v>
      </c>
      <c r="N42" s="1843">
        <v>0</v>
      </c>
      <c r="O42" s="1843">
        <v>0</v>
      </c>
      <c r="P42" s="1843">
        <v>0</v>
      </c>
      <c r="Q42" s="1843">
        <v>0</v>
      </c>
      <c r="R42" s="1843">
        <v>0</v>
      </c>
      <c r="S42" s="1843">
        <v>0</v>
      </c>
      <c r="T42" s="1843">
        <v>0</v>
      </c>
      <c r="U42" s="1843">
        <v>0</v>
      </c>
      <c r="V42" s="1843">
        <v>0</v>
      </c>
      <c r="W42" s="1843">
        <v>0</v>
      </c>
      <c r="X42" s="1843">
        <v>0</v>
      </c>
      <c r="Y42" s="1843">
        <v>0</v>
      </c>
      <c r="Z42" s="1843">
        <v>0</v>
      </c>
      <c r="AA42" s="1843">
        <v>0</v>
      </c>
      <c r="AB42" s="1843">
        <v>0</v>
      </c>
      <c r="AC42" s="1843">
        <v>0</v>
      </c>
      <c r="AD42" s="1843">
        <v>0</v>
      </c>
      <c r="AE42" s="1843">
        <v>0</v>
      </c>
      <c r="AF42" s="1843">
        <v>0</v>
      </c>
      <c r="AG42" s="1843">
        <v>285.36</v>
      </c>
      <c r="AH42" s="1843">
        <v>5814.08</v>
      </c>
      <c r="AI42" s="1843">
        <v>0</v>
      </c>
      <c r="AJ42" s="1843">
        <v>1.52</v>
      </c>
      <c r="AK42" s="1020">
        <f>'배수관폐쇄(총괄) (2)'!BL43+'배수관폐쇄(총괄) (2)'!BM43</f>
        <v>0</v>
      </c>
    </row>
    <row r="43" spans="1:37" s="850" customFormat="1" ht="19.5" customHeight="1" x14ac:dyDescent="0.15">
      <c r="A43" s="3106"/>
      <c r="B43" s="1015" t="s">
        <v>974</v>
      </c>
      <c r="C43" s="1019">
        <f t="shared" si="13"/>
        <v>50217.160000000011</v>
      </c>
      <c r="D43" s="1843">
        <v>0</v>
      </c>
      <c r="E43" s="1843">
        <v>0</v>
      </c>
      <c r="F43" s="1843">
        <v>0</v>
      </c>
      <c r="G43" s="1843">
        <v>0</v>
      </c>
      <c r="H43" s="1843">
        <v>945.41</v>
      </c>
      <c r="I43" s="1843">
        <v>2121.9699999999998</v>
      </c>
      <c r="J43" s="1843">
        <v>1860.97</v>
      </c>
      <c r="K43" s="1843">
        <v>896.26</v>
      </c>
      <c r="L43" s="1843">
        <v>581.19000000000005</v>
      </c>
      <c r="M43" s="1843">
        <v>1149.49</v>
      </c>
      <c r="N43" s="1843">
        <v>4437.1499999999996</v>
      </c>
      <c r="O43" s="1843">
        <v>1660.03</v>
      </c>
      <c r="P43" s="1843">
        <v>17.059999999999999</v>
      </c>
      <c r="Q43" s="1843">
        <v>489.93</v>
      </c>
      <c r="R43" s="1843">
        <v>1391.24</v>
      </c>
      <c r="S43" s="1843">
        <v>1079.6199999999999</v>
      </c>
      <c r="T43" s="1843">
        <v>140.72</v>
      </c>
      <c r="U43" s="1843">
        <v>3041.48</v>
      </c>
      <c r="V43" s="1843">
        <v>1168.9100000000001</v>
      </c>
      <c r="W43" s="1843">
        <v>7147.28</v>
      </c>
      <c r="X43" s="1843">
        <v>4530.76</v>
      </c>
      <c r="Y43" s="1843">
        <v>334.41</v>
      </c>
      <c r="Z43" s="1843">
        <v>827.12</v>
      </c>
      <c r="AA43" s="1843">
        <v>2328.98</v>
      </c>
      <c r="AB43" s="1843">
        <v>111.11</v>
      </c>
      <c r="AC43" s="1843">
        <v>0.28000000000000003</v>
      </c>
      <c r="AD43" s="1843">
        <v>652.08000000000004</v>
      </c>
      <c r="AE43" s="1843">
        <v>501.45</v>
      </c>
      <c r="AF43" s="1843">
        <v>1296.4000000000001</v>
      </c>
      <c r="AG43" s="1843">
        <v>2185.25</v>
      </c>
      <c r="AH43" s="1843">
        <v>2623.64</v>
      </c>
      <c r="AI43" s="1843">
        <v>2608.3200000000002</v>
      </c>
      <c r="AJ43" s="1843">
        <v>2422.9299999999998</v>
      </c>
      <c r="AK43" s="1020">
        <f>'배수관폐쇄(총괄) (2)'!BL44+'배수관폐쇄(총괄) (2)'!BM44</f>
        <v>1665.72</v>
      </c>
    </row>
    <row r="44" spans="1:37" s="850" customFormat="1" ht="19.5" customHeight="1" x14ac:dyDescent="0.15">
      <c r="A44" s="3106"/>
      <c r="B44" s="1015" t="s">
        <v>345</v>
      </c>
      <c r="C44" s="1019">
        <f t="shared" si="13"/>
        <v>3009.4</v>
      </c>
      <c r="D44" s="1843">
        <v>0</v>
      </c>
      <c r="E44" s="1843">
        <v>0</v>
      </c>
      <c r="F44" s="1843">
        <v>0</v>
      </c>
      <c r="G44" s="1843">
        <v>0</v>
      </c>
      <c r="H44" s="1843">
        <v>0</v>
      </c>
      <c r="I44" s="1843">
        <v>0</v>
      </c>
      <c r="J44" s="1843">
        <v>0</v>
      </c>
      <c r="K44" s="1843">
        <v>0</v>
      </c>
      <c r="L44" s="1843">
        <v>0</v>
      </c>
      <c r="M44" s="1843">
        <v>0</v>
      </c>
      <c r="N44" s="1843">
        <v>0</v>
      </c>
      <c r="O44" s="1843">
        <v>0.5</v>
      </c>
      <c r="P44" s="1843">
        <v>0</v>
      </c>
      <c r="Q44" s="1843">
        <v>0</v>
      </c>
      <c r="R44" s="1843">
        <v>0</v>
      </c>
      <c r="S44" s="1843">
        <v>0</v>
      </c>
      <c r="T44" s="1843">
        <v>0</v>
      </c>
      <c r="U44" s="1843">
        <v>0</v>
      </c>
      <c r="V44" s="1843">
        <v>0</v>
      </c>
      <c r="W44" s="1843">
        <v>0</v>
      </c>
      <c r="X44" s="1843">
        <v>0</v>
      </c>
      <c r="Y44" s="1843">
        <v>1020.61</v>
      </c>
      <c r="Z44" s="1843">
        <v>29.39</v>
      </c>
      <c r="AA44" s="1843">
        <v>0</v>
      </c>
      <c r="AB44" s="1843">
        <v>0</v>
      </c>
      <c r="AC44" s="1843">
        <v>0</v>
      </c>
      <c r="AD44" s="1843">
        <v>0</v>
      </c>
      <c r="AE44" s="1843">
        <v>0</v>
      </c>
      <c r="AF44" s="1843">
        <v>0</v>
      </c>
      <c r="AG44" s="1843">
        <v>2.1800000000000002</v>
      </c>
      <c r="AH44" s="1843">
        <v>1956.72</v>
      </c>
      <c r="AI44" s="1843">
        <v>0</v>
      </c>
      <c r="AJ44" s="1843">
        <v>0</v>
      </c>
      <c r="AK44" s="1020">
        <f>'배수관폐쇄(총괄) (2)'!BL45+'배수관폐쇄(총괄) (2)'!BM45</f>
        <v>0</v>
      </c>
    </row>
    <row r="45" spans="1:37" s="850" customFormat="1" ht="19.5" customHeight="1" x14ac:dyDescent="0.15">
      <c r="A45" s="3106"/>
      <c r="B45" s="1017" t="s">
        <v>283</v>
      </c>
      <c r="C45" s="1019">
        <f t="shared" si="13"/>
        <v>0.74</v>
      </c>
      <c r="D45" s="1843">
        <v>0</v>
      </c>
      <c r="E45" s="1843">
        <v>0.74</v>
      </c>
      <c r="F45" s="1843">
        <v>0</v>
      </c>
      <c r="G45" s="1843">
        <v>0</v>
      </c>
      <c r="H45" s="1843">
        <v>0</v>
      </c>
      <c r="I45" s="1843">
        <v>0</v>
      </c>
      <c r="J45" s="1843">
        <v>0</v>
      </c>
      <c r="K45" s="1843">
        <v>0</v>
      </c>
      <c r="L45" s="1843">
        <v>0</v>
      </c>
      <c r="M45" s="1843">
        <v>0</v>
      </c>
      <c r="N45" s="1843">
        <v>0</v>
      </c>
      <c r="O45" s="1843">
        <v>0</v>
      </c>
      <c r="P45" s="1843">
        <v>0</v>
      </c>
      <c r="Q45" s="1843">
        <v>0</v>
      </c>
      <c r="R45" s="1843">
        <v>0</v>
      </c>
      <c r="S45" s="1843">
        <v>0</v>
      </c>
      <c r="T45" s="1843">
        <v>0</v>
      </c>
      <c r="U45" s="1843">
        <v>0</v>
      </c>
      <c r="V45" s="1843">
        <v>0</v>
      </c>
      <c r="W45" s="1843">
        <v>0</v>
      </c>
      <c r="X45" s="1843">
        <v>0</v>
      </c>
      <c r="Y45" s="1843">
        <v>0</v>
      </c>
      <c r="Z45" s="1843">
        <v>0</v>
      </c>
      <c r="AA45" s="1843">
        <v>0</v>
      </c>
      <c r="AB45" s="1843">
        <v>0</v>
      </c>
      <c r="AC45" s="1843">
        <v>0</v>
      </c>
      <c r="AD45" s="1843">
        <v>0</v>
      </c>
      <c r="AE45" s="1843">
        <v>0</v>
      </c>
      <c r="AF45" s="1843">
        <v>0</v>
      </c>
      <c r="AG45" s="1843">
        <v>0</v>
      </c>
      <c r="AH45" s="1843">
        <v>0</v>
      </c>
      <c r="AI45" s="1843">
        <v>0</v>
      </c>
      <c r="AJ45" s="1843">
        <v>0</v>
      </c>
      <c r="AK45" s="1020">
        <f>'배수관폐쇄(총괄) (2)'!BL46+'배수관폐쇄(총괄) (2)'!BM46</f>
        <v>0</v>
      </c>
    </row>
    <row r="46" spans="1:37" s="850" customFormat="1" ht="19.5" customHeight="1" x14ac:dyDescent="0.15">
      <c r="A46" s="3106"/>
      <c r="B46" s="1017" t="s">
        <v>284</v>
      </c>
      <c r="C46" s="1019">
        <f t="shared" si="13"/>
        <v>3934.2</v>
      </c>
      <c r="D46" s="1843">
        <v>0</v>
      </c>
      <c r="E46" s="1843">
        <v>0</v>
      </c>
      <c r="F46" s="1843">
        <v>0</v>
      </c>
      <c r="G46" s="1843">
        <v>0</v>
      </c>
      <c r="H46" s="1843">
        <v>0</v>
      </c>
      <c r="I46" s="1843">
        <f>198.82-27</f>
        <v>171.82</v>
      </c>
      <c r="J46" s="1843">
        <f>1290.13-595</f>
        <v>695.13000000000011</v>
      </c>
      <c r="K46" s="1843">
        <v>0</v>
      </c>
      <c r="L46" s="1843">
        <f>565.69-278</f>
        <v>287.69000000000005</v>
      </c>
      <c r="M46" s="1843">
        <v>363.53</v>
      </c>
      <c r="N46" s="1843">
        <v>622.4</v>
      </c>
      <c r="O46" s="1843">
        <v>164.11</v>
      </c>
      <c r="P46" s="1843">
        <v>1249.04</v>
      </c>
      <c r="Q46" s="1843">
        <v>0</v>
      </c>
      <c r="R46" s="1843">
        <v>0</v>
      </c>
      <c r="S46" s="1843">
        <v>81.08</v>
      </c>
      <c r="T46" s="1843">
        <v>47.75</v>
      </c>
      <c r="U46" s="1843">
        <v>34.39</v>
      </c>
      <c r="V46" s="1843">
        <v>126.39</v>
      </c>
      <c r="W46" s="1843">
        <v>0</v>
      </c>
      <c r="X46" s="1843">
        <v>90.87</v>
      </c>
      <c r="Y46" s="1843">
        <v>0</v>
      </c>
      <c r="Z46" s="1843">
        <v>0</v>
      </c>
      <c r="AA46" s="1843">
        <v>0</v>
      </c>
      <c r="AB46" s="1843">
        <v>0</v>
      </c>
      <c r="AC46" s="1843">
        <v>0</v>
      </c>
      <c r="AD46" s="1843">
        <v>0</v>
      </c>
      <c r="AE46" s="1843">
        <v>0</v>
      </c>
      <c r="AF46" s="1843">
        <v>0</v>
      </c>
      <c r="AG46" s="1843">
        <v>0</v>
      </c>
      <c r="AH46" s="1843">
        <v>0</v>
      </c>
      <c r="AI46" s="1843">
        <v>0</v>
      </c>
      <c r="AJ46" s="1843">
        <v>0</v>
      </c>
      <c r="AK46" s="1020">
        <f>'배수관폐쇄(총괄) (2)'!BL47+'배수관폐쇄(총괄) (2)'!BM47</f>
        <v>0</v>
      </c>
    </row>
    <row r="47" spans="1:37" s="850" customFormat="1" ht="19.5" customHeight="1" x14ac:dyDescent="0.15">
      <c r="A47" s="3106"/>
      <c r="B47" s="1015" t="s">
        <v>847</v>
      </c>
      <c r="C47" s="1019">
        <f t="shared" si="13"/>
        <v>3310.66</v>
      </c>
      <c r="D47" s="1843">
        <v>0</v>
      </c>
      <c r="E47" s="1843">
        <v>0</v>
      </c>
      <c r="F47" s="1843">
        <v>0</v>
      </c>
      <c r="G47" s="1843">
        <v>0</v>
      </c>
      <c r="H47" s="1843">
        <v>0</v>
      </c>
      <c r="I47" s="1843">
        <v>0</v>
      </c>
      <c r="J47" s="1843">
        <v>0</v>
      </c>
      <c r="K47" s="1843">
        <v>0</v>
      </c>
      <c r="L47" s="1843">
        <v>0</v>
      </c>
      <c r="M47" s="1843">
        <v>0</v>
      </c>
      <c r="N47" s="1843">
        <v>0</v>
      </c>
      <c r="O47" s="1843">
        <v>0</v>
      </c>
      <c r="P47" s="1843">
        <v>0</v>
      </c>
      <c r="Q47" s="1843">
        <v>0</v>
      </c>
      <c r="R47" s="1843">
        <v>0</v>
      </c>
      <c r="S47" s="1843">
        <v>0</v>
      </c>
      <c r="T47" s="1843">
        <v>0</v>
      </c>
      <c r="U47" s="1843">
        <v>0</v>
      </c>
      <c r="V47" s="1843">
        <v>0</v>
      </c>
      <c r="W47" s="1843">
        <v>0</v>
      </c>
      <c r="X47" s="1843">
        <v>0</v>
      </c>
      <c r="Y47" s="1843">
        <v>0</v>
      </c>
      <c r="Z47" s="1843">
        <v>0</v>
      </c>
      <c r="AA47" s="1843">
        <v>0</v>
      </c>
      <c r="AB47" s="1843">
        <v>0</v>
      </c>
      <c r="AC47" s="1843">
        <v>0</v>
      </c>
      <c r="AD47" s="1843">
        <v>0</v>
      </c>
      <c r="AE47" s="1843">
        <v>0</v>
      </c>
      <c r="AF47" s="1843">
        <v>0</v>
      </c>
      <c r="AG47" s="1843">
        <v>0</v>
      </c>
      <c r="AH47" s="1843">
        <v>0</v>
      </c>
      <c r="AI47" s="1843">
        <v>0</v>
      </c>
      <c r="AJ47" s="1843">
        <v>0</v>
      </c>
      <c r="AK47" s="1020">
        <f>'배수관폐쇄(총괄) (2)'!BL48+'배수관폐쇄(총괄) (2)'!BM48</f>
        <v>3310.66</v>
      </c>
    </row>
    <row r="48" spans="1:37" s="850" customFormat="1" ht="19.5" customHeight="1" x14ac:dyDescent="0.15">
      <c r="A48" s="3106"/>
      <c r="B48" s="1018" t="s">
        <v>1084</v>
      </c>
      <c r="C48" s="1019">
        <f t="shared" si="13"/>
        <v>3249.11</v>
      </c>
      <c r="D48" s="1843">
        <v>0</v>
      </c>
      <c r="E48" s="1843">
        <v>0</v>
      </c>
      <c r="F48" s="1843">
        <v>0</v>
      </c>
      <c r="G48" s="1843">
        <v>0</v>
      </c>
      <c r="H48" s="1843">
        <v>0</v>
      </c>
      <c r="I48" s="1843">
        <v>0</v>
      </c>
      <c r="J48" s="1843">
        <v>0</v>
      </c>
      <c r="K48" s="1843">
        <v>0</v>
      </c>
      <c r="L48" s="1843">
        <v>0</v>
      </c>
      <c r="M48" s="1843">
        <v>0</v>
      </c>
      <c r="N48" s="1843">
        <v>0</v>
      </c>
      <c r="O48" s="1843">
        <v>0</v>
      </c>
      <c r="P48" s="1843">
        <v>0</v>
      </c>
      <c r="Q48" s="1843">
        <v>0</v>
      </c>
      <c r="R48" s="1843">
        <v>0</v>
      </c>
      <c r="S48" s="1843">
        <v>440.76</v>
      </c>
      <c r="T48" s="1843">
        <v>0</v>
      </c>
      <c r="U48" s="1843">
        <v>1780.51</v>
      </c>
      <c r="V48" s="1843">
        <v>0</v>
      </c>
      <c r="W48" s="1843">
        <v>0</v>
      </c>
      <c r="X48" s="1843">
        <v>0</v>
      </c>
      <c r="Y48" s="1843">
        <v>7.62</v>
      </c>
      <c r="Z48" s="1843">
        <v>0</v>
      </c>
      <c r="AA48" s="1843">
        <v>0</v>
      </c>
      <c r="AB48" s="1843">
        <v>0</v>
      </c>
      <c r="AC48" s="1843">
        <v>0</v>
      </c>
      <c r="AD48" s="1843">
        <v>0</v>
      </c>
      <c r="AE48" s="1843">
        <v>0</v>
      </c>
      <c r="AF48" s="1843">
        <v>0</v>
      </c>
      <c r="AG48" s="1843">
        <v>0</v>
      </c>
      <c r="AH48" s="1843">
        <v>0</v>
      </c>
      <c r="AI48" s="1843">
        <v>175.99</v>
      </c>
      <c r="AJ48" s="1843">
        <v>0</v>
      </c>
      <c r="AK48" s="1020">
        <f>'배수관폐쇄(총괄) (2)'!BL49+'배수관폐쇄(총괄) (2)'!BM49</f>
        <v>844.23</v>
      </c>
    </row>
    <row r="49" spans="1:37" s="850" customFormat="1" ht="19.5" customHeight="1" x14ac:dyDescent="0.15">
      <c r="A49" s="3106">
        <v>250</v>
      </c>
      <c r="B49" s="854" t="s">
        <v>46</v>
      </c>
      <c r="C49" s="613">
        <f>SUM(D49:AK49)</f>
        <v>13631.949999999999</v>
      </c>
      <c r="D49" s="613">
        <f>SUM(D50:D57)</f>
        <v>2282.94</v>
      </c>
      <c r="E49" s="613">
        <f t="shared" ref="E49:AJ49" si="14">SUM(E50:E57)</f>
        <v>805.66</v>
      </c>
      <c r="F49" s="613">
        <f t="shared" si="14"/>
        <v>0</v>
      </c>
      <c r="G49" s="613">
        <f t="shared" si="14"/>
        <v>0</v>
      </c>
      <c r="H49" s="613">
        <f t="shared" si="14"/>
        <v>378.69</v>
      </c>
      <c r="I49" s="613">
        <f t="shared" si="14"/>
        <v>1977.77</v>
      </c>
      <c r="J49" s="613">
        <f t="shared" si="14"/>
        <v>1881.44</v>
      </c>
      <c r="K49" s="613">
        <f t="shared" si="14"/>
        <v>1381.1</v>
      </c>
      <c r="L49" s="613">
        <f t="shared" si="14"/>
        <v>438.65</v>
      </c>
      <c r="M49" s="613">
        <f t="shared" si="14"/>
        <v>40.08</v>
      </c>
      <c r="N49" s="613">
        <f t="shared" si="14"/>
        <v>566.91</v>
      </c>
      <c r="O49" s="613">
        <f t="shared" si="14"/>
        <v>727.24</v>
      </c>
      <c r="P49" s="613">
        <f t="shared" si="14"/>
        <v>597.53</v>
      </c>
      <c r="Q49" s="613">
        <f t="shared" si="14"/>
        <v>4.0599999999999996</v>
      </c>
      <c r="R49" s="613">
        <f t="shared" si="14"/>
        <v>63.01</v>
      </c>
      <c r="S49" s="613">
        <f t="shared" si="14"/>
        <v>111.66</v>
      </c>
      <c r="T49" s="613">
        <f t="shared" si="14"/>
        <v>38.25</v>
      </c>
      <c r="U49" s="613">
        <f t="shared" si="14"/>
        <v>0</v>
      </c>
      <c r="V49" s="613">
        <f t="shared" si="14"/>
        <v>445.34</v>
      </c>
      <c r="W49" s="613">
        <f t="shared" si="14"/>
        <v>100.56</v>
      </c>
      <c r="X49" s="613">
        <f t="shared" si="14"/>
        <v>0</v>
      </c>
      <c r="Y49" s="613">
        <f t="shared" si="14"/>
        <v>646.06000000000006</v>
      </c>
      <c r="Z49" s="613">
        <f t="shared" si="14"/>
        <v>26.63</v>
      </c>
      <c r="AA49" s="613">
        <f t="shared" si="14"/>
        <v>0</v>
      </c>
      <c r="AB49" s="613">
        <f t="shared" si="14"/>
        <v>0</v>
      </c>
      <c r="AC49" s="613">
        <f t="shared" si="14"/>
        <v>0</v>
      </c>
      <c r="AD49" s="613">
        <f t="shared" si="14"/>
        <v>0</v>
      </c>
      <c r="AE49" s="613">
        <f t="shared" si="14"/>
        <v>1.74</v>
      </c>
      <c r="AF49" s="613">
        <f t="shared" si="14"/>
        <v>0</v>
      </c>
      <c r="AG49" s="613">
        <f t="shared" si="14"/>
        <v>898.04</v>
      </c>
      <c r="AH49" s="613">
        <f t="shared" si="14"/>
        <v>12.28</v>
      </c>
      <c r="AI49" s="613">
        <f t="shared" si="14"/>
        <v>4.79</v>
      </c>
      <c r="AJ49" s="613">
        <f t="shared" si="14"/>
        <v>71.069999999999993</v>
      </c>
      <c r="AK49" s="613">
        <f>'배수관폐쇄(총괄) (2)'!BL50+'배수관폐쇄(총괄) (2)'!BM50</f>
        <v>130.44999999999999</v>
      </c>
    </row>
    <row r="50" spans="1:37" s="850" customFormat="1" ht="19.5" customHeight="1" x14ac:dyDescent="0.15">
      <c r="A50" s="3106"/>
      <c r="B50" s="1015" t="s">
        <v>793</v>
      </c>
      <c r="C50" s="1019">
        <f>SUM(D50:AK50)</f>
        <v>2198.4700000000003</v>
      </c>
      <c r="D50" s="1843">
        <v>1824.68</v>
      </c>
      <c r="E50" s="1843">
        <v>0</v>
      </c>
      <c r="F50" s="1843">
        <v>0</v>
      </c>
      <c r="G50" s="1843">
        <v>0</v>
      </c>
      <c r="H50" s="1843">
        <v>373.79</v>
      </c>
      <c r="I50" s="1843">
        <v>0</v>
      </c>
      <c r="J50" s="1843">
        <v>0</v>
      </c>
      <c r="K50" s="1843">
        <v>0</v>
      </c>
      <c r="L50" s="1843">
        <v>0</v>
      </c>
      <c r="M50" s="1843">
        <v>0</v>
      </c>
      <c r="N50" s="1843">
        <v>0</v>
      </c>
      <c r="O50" s="1843">
        <v>0</v>
      </c>
      <c r="P50" s="1843">
        <v>0</v>
      </c>
      <c r="Q50" s="1843">
        <v>0</v>
      </c>
      <c r="R50" s="1843">
        <v>0</v>
      </c>
      <c r="S50" s="1843">
        <v>0</v>
      </c>
      <c r="T50" s="1843">
        <v>0</v>
      </c>
      <c r="U50" s="1843">
        <v>0</v>
      </c>
      <c r="V50" s="1843">
        <v>0</v>
      </c>
      <c r="W50" s="1843">
        <v>0</v>
      </c>
      <c r="X50" s="1843">
        <v>0</v>
      </c>
      <c r="Y50" s="1843">
        <v>0</v>
      </c>
      <c r="Z50" s="1843">
        <v>0</v>
      </c>
      <c r="AA50" s="1843">
        <v>0</v>
      </c>
      <c r="AB50" s="1843">
        <v>0</v>
      </c>
      <c r="AC50" s="1843">
        <v>0</v>
      </c>
      <c r="AD50" s="1843">
        <v>0</v>
      </c>
      <c r="AE50" s="1843">
        <v>0</v>
      </c>
      <c r="AF50" s="1843">
        <v>0</v>
      </c>
      <c r="AG50" s="1843">
        <v>0</v>
      </c>
      <c r="AH50" s="1843">
        <v>0</v>
      </c>
      <c r="AI50" s="1843">
        <v>0</v>
      </c>
      <c r="AJ50" s="1843">
        <v>0</v>
      </c>
      <c r="AK50" s="1020">
        <f>'배수관폐쇄(총괄) (2)'!BL51+'배수관폐쇄(총괄) (2)'!BM51</f>
        <v>0</v>
      </c>
    </row>
    <row r="51" spans="1:37" s="850" customFormat="1" ht="19.5" customHeight="1" x14ac:dyDescent="0.15">
      <c r="A51" s="3106"/>
      <c r="B51" s="1015" t="s">
        <v>792</v>
      </c>
      <c r="C51" s="1019">
        <f t="shared" ref="C51:C57" si="15">SUM(D51:AK51)</f>
        <v>1263.92</v>
      </c>
      <c r="D51" s="1843">
        <v>458.26</v>
      </c>
      <c r="E51" s="1843">
        <v>805.66</v>
      </c>
      <c r="F51" s="1843">
        <v>0</v>
      </c>
      <c r="G51" s="1843">
        <v>0</v>
      </c>
      <c r="H51" s="1843">
        <v>0</v>
      </c>
      <c r="I51" s="1843">
        <v>0</v>
      </c>
      <c r="J51" s="1843">
        <v>0</v>
      </c>
      <c r="K51" s="1843">
        <v>0</v>
      </c>
      <c r="L51" s="1843">
        <v>0</v>
      </c>
      <c r="M51" s="1843">
        <v>0</v>
      </c>
      <c r="N51" s="1843">
        <v>0</v>
      </c>
      <c r="O51" s="1843">
        <v>0</v>
      </c>
      <c r="P51" s="1843">
        <v>0</v>
      </c>
      <c r="Q51" s="1843">
        <v>0</v>
      </c>
      <c r="R51" s="1843">
        <v>0</v>
      </c>
      <c r="S51" s="1843">
        <v>0</v>
      </c>
      <c r="T51" s="1843">
        <v>0</v>
      </c>
      <c r="U51" s="1843">
        <v>0</v>
      </c>
      <c r="V51" s="1843">
        <v>0</v>
      </c>
      <c r="W51" s="1843">
        <v>0</v>
      </c>
      <c r="X51" s="1843">
        <v>0</v>
      </c>
      <c r="Y51" s="1843">
        <v>0</v>
      </c>
      <c r="Z51" s="1843">
        <v>0</v>
      </c>
      <c r="AA51" s="1843">
        <v>0</v>
      </c>
      <c r="AB51" s="1843">
        <v>0</v>
      </c>
      <c r="AC51" s="1843">
        <v>0</v>
      </c>
      <c r="AD51" s="1843">
        <v>0</v>
      </c>
      <c r="AE51" s="1843">
        <v>0</v>
      </c>
      <c r="AF51" s="1843">
        <v>0</v>
      </c>
      <c r="AG51" s="1843">
        <v>0</v>
      </c>
      <c r="AH51" s="1843">
        <v>0</v>
      </c>
      <c r="AI51" s="1843">
        <v>0</v>
      </c>
      <c r="AJ51" s="1843">
        <v>0</v>
      </c>
      <c r="AK51" s="1020">
        <f>'배수관폐쇄(총괄) (2)'!BL52+'배수관폐쇄(총괄) (2)'!BM52</f>
        <v>0</v>
      </c>
    </row>
    <row r="52" spans="1:37" s="850" customFormat="1" ht="19.5" customHeight="1" x14ac:dyDescent="0.15">
      <c r="A52" s="3106"/>
      <c r="B52" s="1015" t="s">
        <v>974</v>
      </c>
      <c r="C52" s="1019">
        <f t="shared" si="15"/>
        <v>9773.8199999999979</v>
      </c>
      <c r="D52" s="1843">
        <v>0</v>
      </c>
      <c r="E52" s="1843">
        <v>0</v>
      </c>
      <c r="F52" s="1843">
        <v>0</v>
      </c>
      <c r="G52" s="1843">
        <v>0</v>
      </c>
      <c r="H52" s="1843">
        <v>4.9000000000000004</v>
      </c>
      <c r="I52" s="1843">
        <v>1977.77</v>
      </c>
      <c r="J52" s="1843">
        <v>1881.05</v>
      </c>
      <c r="K52" s="1843">
        <v>1381.1</v>
      </c>
      <c r="L52" s="1843">
        <v>438.65</v>
      </c>
      <c r="M52" s="1843">
        <v>40.08</v>
      </c>
      <c r="N52" s="1843">
        <v>566.91</v>
      </c>
      <c r="O52" s="1843">
        <v>727.24</v>
      </c>
      <c r="P52" s="1843">
        <v>597.53</v>
      </c>
      <c r="Q52" s="1843">
        <v>4.0599999999999996</v>
      </c>
      <c r="R52" s="1843">
        <v>63.01</v>
      </c>
      <c r="S52" s="1843">
        <v>111.66</v>
      </c>
      <c r="T52" s="1843">
        <v>38.25</v>
      </c>
      <c r="U52" s="1843">
        <v>0</v>
      </c>
      <c r="V52" s="1843">
        <v>445.34</v>
      </c>
      <c r="W52" s="1843">
        <v>100.56</v>
      </c>
      <c r="X52" s="1843">
        <v>0</v>
      </c>
      <c r="Y52" s="1843">
        <v>250.71</v>
      </c>
      <c r="Z52" s="1843">
        <v>26.63</v>
      </c>
      <c r="AA52" s="1843">
        <v>0</v>
      </c>
      <c r="AB52" s="1843">
        <v>0</v>
      </c>
      <c r="AC52" s="1843">
        <v>0</v>
      </c>
      <c r="AD52" s="1843">
        <v>0</v>
      </c>
      <c r="AE52" s="1843">
        <v>1.74</v>
      </c>
      <c r="AF52" s="1843">
        <v>0</v>
      </c>
      <c r="AG52" s="1843">
        <v>898.04</v>
      </c>
      <c r="AH52" s="1843">
        <v>12.28</v>
      </c>
      <c r="AI52" s="1843">
        <v>4.79</v>
      </c>
      <c r="AJ52" s="1843">
        <v>71.069999999999993</v>
      </c>
      <c r="AK52" s="1020">
        <f>'배수관폐쇄(총괄) (2)'!BL53+'배수관폐쇄(총괄) (2)'!BM53</f>
        <v>130.44999999999999</v>
      </c>
    </row>
    <row r="53" spans="1:37" s="850" customFormat="1" ht="19.5" customHeight="1" x14ac:dyDescent="0.15">
      <c r="A53" s="3106"/>
      <c r="B53" s="1015" t="s">
        <v>345</v>
      </c>
      <c r="C53" s="1019">
        <f t="shared" si="15"/>
        <v>395.35</v>
      </c>
      <c r="D53" s="1843">
        <v>0</v>
      </c>
      <c r="E53" s="1843">
        <v>0</v>
      </c>
      <c r="F53" s="1843">
        <v>0</v>
      </c>
      <c r="G53" s="1843">
        <v>0</v>
      </c>
      <c r="H53" s="1843">
        <v>0</v>
      </c>
      <c r="I53" s="1843">
        <v>0</v>
      </c>
      <c r="J53" s="1843">
        <v>0</v>
      </c>
      <c r="K53" s="1843">
        <v>0</v>
      </c>
      <c r="L53" s="1843">
        <v>0</v>
      </c>
      <c r="M53" s="1843">
        <v>0</v>
      </c>
      <c r="N53" s="1843">
        <v>0</v>
      </c>
      <c r="O53" s="1843">
        <v>0</v>
      </c>
      <c r="P53" s="1843">
        <v>0</v>
      </c>
      <c r="Q53" s="1843">
        <v>0</v>
      </c>
      <c r="R53" s="1843">
        <v>0</v>
      </c>
      <c r="S53" s="1843">
        <v>0</v>
      </c>
      <c r="T53" s="1843">
        <v>0</v>
      </c>
      <c r="U53" s="1843">
        <v>0</v>
      </c>
      <c r="V53" s="1843">
        <v>0</v>
      </c>
      <c r="W53" s="1843">
        <v>0</v>
      </c>
      <c r="X53" s="1843">
        <v>0</v>
      </c>
      <c r="Y53" s="1843">
        <v>395.35</v>
      </c>
      <c r="Z53" s="1843">
        <v>0</v>
      </c>
      <c r="AA53" s="1843">
        <v>0</v>
      </c>
      <c r="AB53" s="1843">
        <v>0</v>
      </c>
      <c r="AC53" s="1843">
        <v>0</v>
      </c>
      <c r="AD53" s="1843">
        <v>0</v>
      </c>
      <c r="AE53" s="1843">
        <v>0</v>
      </c>
      <c r="AF53" s="1843">
        <v>0</v>
      </c>
      <c r="AG53" s="1843">
        <v>0</v>
      </c>
      <c r="AH53" s="1843">
        <v>0</v>
      </c>
      <c r="AI53" s="1843">
        <v>0</v>
      </c>
      <c r="AJ53" s="1843">
        <v>0</v>
      </c>
      <c r="AK53" s="1020">
        <f>'배수관폐쇄(총괄) (2)'!BL54+'배수관폐쇄(총괄) (2)'!BM54</f>
        <v>0</v>
      </c>
    </row>
    <row r="54" spans="1:37" s="850" customFormat="1" ht="19.5" customHeight="1" x14ac:dyDescent="0.15">
      <c r="A54" s="3106"/>
      <c r="B54" s="1017" t="s">
        <v>283</v>
      </c>
      <c r="C54" s="1019">
        <f t="shared" si="15"/>
        <v>0</v>
      </c>
      <c r="D54" s="1843">
        <v>0</v>
      </c>
      <c r="E54" s="1843">
        <v>0</v>
      </c>
      <c r="F54" s="1843">
        <v>0</v>
      </c>
      <c r="G54" s="1843">
        <v>0</v>
      </c>
      <c r="H54" s="1843">
        <v>0</v>
      </c>
      <c r="I54" s="1843">
        <v>0</v>
      </c>
      <c r="J54" s="1843">
        <v>0</v>
      </c>
      <c r="K54" s="1843">
        <v>0</v>
      </c>
      <c r="L54" s="1843">
        <v>0</v>
      </c>
      <c r="M54" s="1843">
        <v>0</v>
      </c>
      <c r="N54" s="1843">
        <v>0</v>
      </c>
      <c r="O54" s="1843">
        <v>0</v>
      </c>
      <c r="P54" s="1843">
        <v>0</v>
      </c>
      <c r="Q54" s="1843">
        <v>0</v>
      </c>
      <c r="R54" s="1843">
        <v>0</v>
      </c>
      <c r="S54" s="1843">
        <v>0</v>
      </c>
      <c r="T54" s="1843">
        <v>0</v>
      </c>
      <c r="U54" s="1843">
        <v>0</v>
      </c>
      <c r="V54" s="1843">
        <v>0</v>
      </c>
      <c r="W54" s="1843">
        <v>0</v>
      </c>
      <c r="X54" s="1843">
        <v>0</v>
      </c>
      <c r="Y54" s="1843">
        <v>0</v>
      </c>
      <c r="Z54" s="1843">
        <v>0</v>
      </c>
      <c r="AA54" s="1843">
        <v>0</v>
      </c>
      <c r="AB54" s="1843">
        <v>0</v>
      </c>
      <c r="AC54" s="1843">
        <v>0</v>
      </c>
      <c r="AD54" s="1843">
        <v>0</v>
      </c>
      <c r="AE54" s="1843">
        <v>0</v>
      </c>
      <c r="AF54" s="1843">
        <v>0</v>
      </c>
      <c r="AG54" s="1843">
        <v>0</v>
      </c>
      <c r="AH54" s="1843">
        <v>0</v>
      </c>
      <c r="AI54" s="1843">
        <v>0</v>
      </c>
      <c r="AJ54" s="1843">
        <v>0</v>
      </c>
      <c r="AK54" s="1020">
        <f>'배수관폐쇄(총괄) (2)'!BL55+'배수관폐쇄(총괄) (2)'!BM55</f>
        <v>0</v>
      </c>
    </row>
    <row r="55" spans="1:37" s="850" customFormat="1" ht="19.5" customHeight="1" x14ac:dyDescent="0.15">
      <c r="A55" s="3106"/>
      <c r="B55" s="1017" t="s">
        <v>284</v>
      </c>
      <c r="C55" s="1019">
        <f t="shared" si="15"/>
        <v>0.39</v>
      </c>
      <c r="D55" s="1843">
        <v>0</v>
      </c>
      <c r="E55" s="1843">
        <v>0</v>
      </c>
      <c r="F55" s="1843">
        <v>0</v>
      </c>
      <c r="G55" s="1843">
        <v>0</v>
      </c>
      <c r="H55" s="1843">
        <v>0</v>
      </c>
      <c r="I55" s="1843">
        <v>0</v>
      </c>
      <c r="J55" s="1843">
        <v>0.39</v>
      </c>
      <c r="K55" s="1843">
        <v>0</v>
      </c>
      <c r="L55" s="1843">
        <v>0</v>
      </c>
      <c r="M55" s="1843">
        <v>0</v>
      </c>
      <c r="N55" s="1843">
        <v>0</v>
      </c>
      <c r="O55" s="1843">
        <v>0</v>
      </c>
      <c r="P55" s="1843">
        <v>0</v>
      </c>
      <c r="Q55" s="1843">
        <v>0</v>
      </c>
      <c r="R55" s="1843">
        <v>0</v>
      </c>
      <c r="S55" s="1843">
        <v>0</v>
      </c>
      <c r="T55" s="1843">
        <v>0</v>
      </c>
      <c r="U55" s="1843">
        <v>0</v>
      </c>
      <c r="V55" s="1843">
        <v>0</v>
      </c>
      <c r="W55" s="1843">
        <v>0</v>
      </c>
      <c r="X55" s="1843">
        <v>0</v>
      </c>
      <c r="Y55" s="1843">
        <v>0</v>
      </c>
      <c r="Z55" s="1843">
        <v>0</v>
      </c>
      <c r="AA55" s="1843">
        <v>0</v>
      </c>
      <c r="AB55" s="1843">
        <v>0</v>
      </c>
      <c r="AC55" s="1843">
        <v>0</v>
      </c>
      <c r="AD55" s="1843">
        <v>0</v>
      </c>
      <c r="AE55" s="1843">
        <v>0</v>
      </c>
      <c r="AF55" s="1843">
        <v>0</v>
      </c>
      <c r="AG55" s="1843">
        <v>0</v>
      </c>
      <c r="AH55" s="1843">
        <v>0</v>
      </c>
      <c r="AI55" s="1843">
        <v>0</v>
      </c>
      <c r="AJ55" s="1843">
        <v>0</v>
      </c>
      <c r="AK55" s="1020">
        <f>'배수관폐쇄(총괄) (2)'!BL56+'배수관폐쇄(총괄) (2)'!BM56</f>
        <v>0</v>
      </c>
    </row>
    <row r="56" spans="1:37" s="850" customFormat="1" ht="19.5" customHeight="1" x14ac:dyDescent="0.15">
      <c r="A56" s="3106"/>
      <c r="B56" s="1015" t="s">
        <v>847</v>
      </c>
      <c r="C56" s="1019">
        <f t="shared" si="15"/>
        <v>0</v>
      </c>
      <c r="D56" s="1843">
        <v>0</v>
      </c>
      <c r="E56" s="1843">
        <v>0</v>
      </c>
      <c r="F56" s="1843">
        <v>0</v>
      </c>
      <c r="G56" s="1843">
        <v>0</v>
      </c>
      <c r="H56" s="1843">
        <v>0</v>
      </c>
      <c r="I56" s="1843">
        <v>0</v>
      </c>
      <c r="J56" s="1843">
        <v>0</v>
      </c>
      <c r="K56" s="1843">
        <v>0</v>
      </c>
      <c r="L56" s="1843">
        <v>0</v>
      </c>
      <c r="M56" s="1843">
        <v>0</v>
      </c>
      <c r="N56" s="1843">
        <v>0</v>
      </c>
      <c r="O56" s="1843">
        <v>0</v>
      </c>
      <c r="P56" s="1843">
        <v>0</v>
      </c>
      <c r="Q56" s="1843">
        <v>0</v>
      </c>
      <c r="R56" s="1843">
        <v>0</v>
      </c>
      <c r="S56" s="1843">
        <v>0</v>
      </c>
      <c r="T56" s="1843">
        <v>0</v>
      </c>
      <c r="U56" s="1843">
        <v>0</v>
      </c>
      <c r="V56" s="1843">
        <v>0</v>
      </c>
      <c r="W56" s="1843">
        <v>0</v>
      </c>
      <c r="X56" s="1843">
        <v>0</v>
      </c>
      <c r="Y56" s="1843">
        <v>0</v>
      </c>
      <c r="Z56" s="1843">
        <v>0</v>
      </c>
      <c r="AA56" s="1843">
        <v>0</v>
      </c>
      <c r="AB56" s="1843">
        <v>0</v>
      </c>
      <c r="AC56" s="1843">
        <v>0</v>
      </c>
      <c r="AD56" s="1843">
        <v>0</v>
      </c>
      <c r="AE56" s="1843">
        <v>0</v>
      </c>
      <c r="AF56" s="1843">
        <v>0</v>
      </c>
      <c r="AG56" s="1843">
        <v>0</v>
      </c>
      <c r="AH56" s="1843">
        <v>0</v>
      </c>
      <c r="AI56" s="1843">
        <v>0</v>
      </c>
      <c r="AJ56" s="1843">
        <v>0</v>
      </c>
      <c r="AK56" s="1020">
        <f>'배수관폐쇄(총괄) (2)'!BL57+'배수관폐쇄(총괄) (2)'!BM57</f>
        <v>0</v>
      </c>
    </row>
    <row r="57" spans="1:37" s="850" customFormat="1" ht="19.5" customHeight="1" x14ac:dyDescent="0.15">
      <c r="A57" s="3106"/>
      <c r="B57" s="1018" t="s">
        <v>1084</v>
      </c>
      <c r="C57" s="1019">
        <f t="shared" si="15"/>
        <v>0</v>
      </c>
      <c r="D57" s="1843">
        <v>0</v>
      </c>
      <c r="E57" s="1843">
        <v>0</v>
      </c>
      <c r="F57" s="1843">
        <v>0</v>
      </c>
      <c r="G57" s="1843">
        <v>0</v>
      </c>
      <c r="H57" s="1843">
        <v>0</v>
      </c>
      <c r="I57" s="1843">
        <v>0</v>
      </c>
      <c r="J57" s="1843">
        <v>0</v>
      </c>
      <c r="K57" s="1843">
        <v>0</v>
      </c>
      <c r="L57" s="1843">
        <v>0</v>
      </c>
      <c r="M57" s="1843">
        <v>0</v>
      </c>
      <c r="N57" s="1843">
        <v>0</v>
      </c>
      <c r="O57" s="1843">
        <v>0</v>
      </c>
      <c r="P57" s="1843">
        <v>0</v>
      </c>
      <c r="Q57" s="1843">
        <v>0</v>
      </c>
      <c r="R57" s="1843">
        <v>0</v>
      </c>
      <c r="S57" s="1843">
        <v>0</v>
      </c>
      <c r="T57" s="1843">
        <v>0</v>
      </c>
      <c r="U57" s="1843">
        <v>0</v>
      </c>
      <c r="V57" s="1843">
        <v>0</v>
      </c>
      <c r="W57" s="1843">
        <v>0</v>
      </c>
      <c r="X57" s="1843">
        <v>0</v>
      </c>
      <c r="Y57" s="1843">
        <v>0</v>
      </c>
      <c r="Z57" s="1843">
        <v>0</v>
      </c>
      <c r="AA57" s="1843">
        <v>0</v>
      </c>
      <c r="AB57" s="1843">
        <v>0</v>
      </c>
      <c r="AC57" s="1843">
        <v>0</v>
      </c>
      <c r="AD57" s="1843">
        <v>0</v>
      </c>
      <c r="AE57" s="1843">
        <v>0</v>
      </c>
      <c r="AF57" s="1843">
        <v>0</v>
      </c>
      <c r="AG57" s="1843">
        <v>0</v>
      </c>
      <c r="AH57" s="1843">
        <v>0</v>
      </c>
      <c r="AI57" s="1843">
        <v>0</v>
      </c>
      <c r="AJ57" s="1843">
        <v>0</v>
      </c>
      <c r="AK57" s="1020">
        <f>'배수관폐쇄(총괄) (2)'!BL58+'배수관폐쇄(총괄) (2)'!BM58</f>
        <v>0</v>
      </c>
    </row>
    <row r="58" spans="1:37" s="850" customFormat="1" ht="19.5" customHeight="1" x14ac:dyDescent="0.15">
      <c r="A58" s="3106">
        <v>300</v>
      </c>
      <c r="B58" s="854" t="s">
        <v>46</v>
      </c>
      <c r="C58" s="613">
        <f>SUM(D58:AK58)</f>
        <v>40143.910000000003</v>
      </c>
      <c r="D58" s="613">
        <f>SUM(D59:D66)</f>
        <v>5.64</v>
      </c>
      <c r="E58" s="613">
        <f t="shared" ref="E58:AJ58" si="16">SUM(E59:E66)</f>
        <v>6.24</v>
      </c>
      <c r="F58" s="613">
        <f t="shared" si="16"/>
        <v>198.57</v>
      </c>
      <c r="G58" s="613">
        <f t="shared" si="16"/>
        <v>0</v>
      </c>
      <c r="H58" s="613">
        <f t="shared" si="16"/>
        <v>438.47</v>
      </c>
      <c r="I58" s="613">
        <f t="shared" si="16"/>
        <v>1428.02</v>
      </c>
      <c r="J58" s="613">
        <f t="shared" si="16"/>
        <v>1380.26</v>
      </c>
      <c r="K58" s="613">
        <f t="shared" si="16"/>
        <v>358.3</v>
      </c>
      <c r="L58" s="613">
        <f t="shared" si="16"/>
        <v>0.73</v>
      </c>
      <c r="M58" s="613">
        <f t="shared" si="16"/>
        <v>7903.21</v>
      </c>
      <c r="N58" s="613">
        <f t="shared" si="16"/>
        <v>8370.35</v>
      </c>
      <c r="O58" s="613">
        <f t="shared" si="16"/>
        <v>1587.63</v>
      </c>
      <c r="P58" s="613">
        <f t="shared" si="16"/>
        <v>6.7</v>
      </c>
      <c r="Q58" s="613">
        <f t="shared" si="16"/>
        <v>0</v>
      </c>
      <c r="R58" s="613">
        <f t="shared" si="16"/>
        <v>381.55</v>
      </c>
      <c r="S58" s="613">
        <f t="shared" si="16"/>
        <v>2652.21</v>
      </c>
      <c r="T58" s="613">
        <f t="shared" si="16"/>
        <v>254.89</v>
      </c>
      <c r="U58" s="613">
        <f t="shared" si="16"/>
        <v>1505.06</v>
      </c>
      <c r="V58" s="613">
        <f t="shared" si="16"/>
        <v>94.69</v>
      </c>
      <c r="W58" s="613">
        <f t="shared" si="16"/>
        <v>1680.27</v>
      </c>
      <c r="X58" s="613">
        <f t="shared" si="16"/>
        <v>155.66</v>
      </c>
      <c r="Y58" s="613">
        <f t="shared" si="16"/>
        <v>229.29</v>
      </c>
      <c r="Z58" s="613">
        <f t="shared" si="16"/>
        <v>101.16</v>
      </c>
      <c r="AA58" s="613">
        <f t="shared" si="16"/>
        <v>445.99</v>
      </c>
      <c r="AB58" s="613">
        <f t="shared" si="16"/>
        <v>4.99</v>
      </c>
      <c r="AC58" s="613">
        <f t="shared" si="16"/>
        <v>0</v>
      </c>
      <c r="AD58" s="613">
        <f t="shared" si="16"/>
        <v>192.77</v>
      </c>
      <c r="AE58" s="613">
        <f t="shared" si="16"/>
        <v>1149.31</v>
      </c>
      <c r="AF58" s="613">
        <f t="shared" si="16"/>
        <v>1564.64</v>
      </c>
      <c r="AG58" s="613">
        <f t="shared" si="16"/>
        <v>3485</v>
      </c>
      <c r="AH58" s="613">
        <f t="shared" si="16"/>
        <v>3813.2200000000003</v>
      </c>
      <c r="AI58" s="613">
        <f t="shared" si="16"/>
        <v>0.85</v>
      </c>
      <c r="AJ58" s="613">
        <f t="shared" si="16"/>
        <v>12</v>
      </c>
      <c r="AK58" s="613">
        <f>'배수관폐쇄(총괄) (2)'!BL59+'배수관폐쇄(총괄) (2)'!BM59</f>
        <v>736.24</v>
      </c>
    </row>
    <row r="59" spans="1:37" s="850" customFormat="1" ht="19.5" customHeight="1" x14ac:dyDescent="0.15">
      <c r="A59" s="3106"/>
      <c r="B59" s="1015" t="s">
        <v>793</v>
      </c>
      <c r="C59" s="1019">
        <f>SUM(D59:AK59)</f>
        <v>5.64</v>
      </c>
      <c r="D59" s="1843">
        <v>5.64</v>
      </c>
      <c r="E59" s="1843">
        <v>0</v>
      </c>
      <c r="F59" s="1843">
        <v>0</v>
      </c>
      <c r="G59" s="1843">
        <v>0</v>
      </c>
      <c r="H59" s="1843">
        <v>0</v>
      </c>
      <c r="I59" s="1843">
        <v>0</v>
      </c>
      <c r="J59" s="1843">
        <v>0</v>
      </c>
      <c r="K59" s="1843">
        <v>0</v>
      </c>
      <c r="L59" s="1843">
        <v>0</v>
      </c>
      <c r="M59" s="1843">
        <v>0</v>
      </c>
      <c r="N59" s="1843">
        <v>0</v>
      </c>
      <c r="O59" s="1843">
        <v>0</v>
      </c>
      <c r="P59" s="1843">
        <v>0</v>
      </c>
      <c r="Q59" s="1843">
        <v>0</v>
      </c>
      <c r="R59" s="1843">
        <v>0</v>
      </c>
      <c r="S59" s="1843">
        <v>0</v>
      </c>
      <c r="T59" s="1843">
        <v>0</v>
      </c>
      <c r="U59" s="1843">
        <v>0</v>
      </c>
      <c r="V59" s="1843">
        <v>0</v>
      </c>
      <c r="W59" s="1843">
        <v>0</v>
      </c>
      <c r="X59" s="1843">
        <v>0</v>
      </c>
      <c r="Y59" s="1843">
        <v>0</v>
      </c>
      <c r="Z59" s="1843">
        <v>0</v>
      </c>
      <c r="AA59" s="1843">
        <v>0</v>
      </c>
      <c r="AB59" s="1843">
        <v>0</v>
      </c>
      <c r="AC59" s="1843">
        <v>0</v>
      </c>
      <c r="AD59" s="1843">
        <v>0</v>
      </c>
      <c r="AE59" s="1843">
        <v>0</v>
      </c>
      <c r="AF59" s="1843">
        <v>0</v>
      </c>
      <c r="AG59" s="1843">
        <v>0</v>
      </c>
      <c r="AH59" s="1843">
        <v>0</v>
      </c>
      <c r="AI59" s="1843">
        <v>0</v>
      </c>
      <c r="AJ59" s="1843">
        <v>0</v>
      </c>
      <c r="AK59" s="1020">
        <f>'배수관폐쇄(총괄) (2)'!BL60+'배수관폐쇄(총괄) (2)'!BM60</f>
        <v>0</v>
      </c>
    </row>
    <row r="60" spans="1:37" s="850" customFormat="1" ht="19.5" customHeight="1" x14ac:dyDescent="0.15">
      <c r="A60" s="3106"/>
      <c r="B60" s="1015" t="s">
        <v>792</v>
      </c>
      <c r="C60" s="1019">
        <f t="shared" ref="C60:C66" si="17">SUM(D60:AK60)</f>
        <v>2576.9</v>
      </c>
      <c r="D60" s="1843">
        <v>0</v>
      </c>
      <c r="E60" s="1843">
        <v>6.24</v>
      </c>
      <c r="F60" s="1843">
        <v>198.57</v>
      </c>
      <c r="G60" s="1843">
        <v>0</v>
      </c>
      <c r="H60" s="1843">
        <v>0</v>
      </c>
      <c r="I60" s="1843">
        <v>0</v>
      </c>
      <c r="J60" s="1843">
        <v>0</v>
      </c>
      <c r="K60" s="1843">
        <v>0</v>
      </c>
      <c r="L60" s="1843">
        <v>0</v>
      </c>
      <c r="M60" s="1843">
        <v>0</v>
      </c>
      <c r="N60" s="1843">
        <v>0.5</v>
      </c>
      <c r="O60" s="1843">
        <v>0</v>
      </c>
      <c r="P60" s="1843">
        <v>0</v>
      </c>
      <c r="Q60" s="1843">
        <v>0</v>
      </c>
      <c r="R60" s="1843">
        <v>0</v>
      </c>
      <c r="S60" s="1843">
        <v>0</v>
      </c>
      <c r="T60" s="1843">
        <v>0</v>
      </c>
      <c r="U60" s="1843">
        <v>0</v>
      </c>
      <c r="V60" s="1843">
        <v>0</v>
      </c>
      <c r="W60" s="1843">
        <v>0</v>
      </c>
      <c r="X60" s="1843">
        <v>0</v>
      </c>
      <c r="Y60" s="1843">
        <v>0</v>
      </c>
      <c r="Z60" s="1843">
        <v>0</v>
      </c>
      <c r="AA60" s="1843">
        <v>0</v>
      </c>
      <c r="AB60" s="1843">
        <v>0</v>
      </c>
      <c r="AC60" s="1843">
        <v>0</v>
      </c>
      <c r="AD60" s="1843">
        <v>0</v>
      </c>
      <c r="AE60" s="1843">
        <v>0</v>
      </c>
      <c r="AF60" s="1843">
        <v>0</v>
      </c>
      <c r="AG60" s="1843">
        <v>0</v>
      </c>
      <c r="AH60" s="1843">
        <v>2371.59</v>
      </c>
      <c r="AI60" s="1843">
        <v>0</v>
      </c>
      <c r="AJ60" s="1843">
        <v>0</v>
      </c>
      <c r="AK60" s="1020">
        <f>'배수관폐쇄(총괄) (2)'!BL61+'배수관폐쇄(총괄) (2)'!BM61</f>
        <v>0</v>
      </c>
    </row>
    <row r="61" spans="1:37" s="850" customFormat="1" ht="19.5" customHeight="1" x14ac:dyDescent="0.15">
      <c r="A61" s="3106"/>
      <c r="B61" s="1015" t="s">
        <v>974</v>
      </c>
      <c r="C61" s="1019">
        <f t="shared" si="17"/>
        <v>36497.430000000008</v>
      </c>
      <c r="D61" s="1843">
        <v>0</v>
      </c>
      <c r="E61" s="1843">
        <v>0</v>
      </c>
      <c r="F61" s="1843">
        <v>0</v>
      </c>
      <c r="G61" s="1843">
        <v>0</v>
      </c>
      <c r="H61" s="1843">
        <v>438.47</v>
      </c>
      <c r="I61" s="1843">
        <v>1428.02</v>
      </c>
      <c r="J61" s="1843">
        <v>1380.26</v>
      </c>
      <c r="K61" s="1843">
        <v>358.3</v>
      </c>
      <c r="L61" s="1843">
        <v>0.73</v>
      </c>
      <c r="M61" s="1843">
        <v>7873.56</v>
      </c>
      <c r="N61" s="1843">
        <v>8369.85</v>
      </c>
      <c r="O61" s="1843">
        <v>1587.63</v>
      </c>
      <c r="P61" s="1843">
        <v>6.7</v>
      </c>
      <c r="Q61" s="1843">
        <v>0</v>
      </c>
      <c r="R61" s="1843">
        <v>379.82</v>
      </c>
      <c r="S61" s="1843">
        <v>2652.21</v>
      </c>
      <c r="T61" s="1843">
        <v>254.89</v>
      </c>
      <c r="U61" s="1843">
        <v>1505.06</v>
      </c>
      <c r="V61" s="1843">
        <v>94.69</v>
      </c>
      <c r="W61" s="1843">
        <v>1680.27</v>
      </c>
      <c r="X61" s="1843">
        <v>155.66</v>
      </c>
      <c r="Y61" s="1843">
        <v>0</v>
      </c>
      <c r="Z61" s="1843">
        <v>101.16</v>
      </c>
      <c r="AA61" s="1843">
        <v>445.99</v>
      </c>
      <c r="AB61" s="1843">
        <v>4.99</v>
      </c>
      <c r="AC61" s="1843">
        <v>0</v>
      </c>
      <c r="AD61" s="1843">
        <v>192.77</v>
      </c>
      <c r="AE61" s="1843">
        <v>1149.31</v>
      </c>
      <c r="AF61" s="1843">
        <v>1564.64</v>
      </c>
      <c r="AG61" s="1843">
        <v>3485</v>
      </c>
      <c r="AH61" s="1843">
        <v>1351.9</v>
      </c>
      <c r="AI61" s="1843">
        <v>0.85</v>
      </c>
      <c r="AJ61" s="1843">
        <v>12</v>
      </c>
      <c r="AK61" s="1020">
        <f>'배수관폐쇄(총괄) (2)'!BL62+'배수관폐쇄(총괄) (2)'!BM62</f>
        <v>22.7</v>
      </c>
    </row>
    <row r="62" spans="1:37" s="850" customFormat="1" ht="19.5" customHeight="1" x14ac:dyDescent="0.15">
      <c r="A62" s="3106"/>
      <c r="B62" s="1015" t="s">
        <v>345</v>
      </c>
      <c r="C62" s="1019">
        <f t="shared" si="17"/>
        <v>1034.29</v>
      </c>
      <c r="D62" s="1843">
        <v>0</v>
      </c>
      <c r="E62" s="1843">
        <v>0</v>
      </c>
      <c r="F62" s="1843">
        <v>0</v>
      </c>
      <c r="G62" s="1843">
        <v>0</v>
      </c>
      <c r="H62" s="1843">
        <v>0</v>
      </c>
      <c r="I62" s="1843">
        <v>0</v>
      </c>
      <c r="J62" s="1843">
        <v>0</v>
      </c>
      <c r="K62" s="1843">
        <v>0</v>
      </c>
      <c r="L62" s="1843">
        <v>0</v>
      </c>
      <c r="M62" s="1843">
        <v>0</v>
      </c>
      <c r="N62" s="1843">
        <v>0</v>
      </c>
      <c r="O62" s="1843">
        <v>0</v>
      </c>
      <c r="P62" s="1843">
        <v>0</v>
      </c>
      <c r="Q62" s="1843">
        <v>0</v>
      </c>
      <c r="R62" s="1843">
        <v>1.73</v>
      </c>
      <c r="S62" s="1843">
        <v>0</v>
      </c>
      <c r="T62" s="1843">
        <v>0</v>
      </c>
      <c r="U62" s="1843">
        <v>0</v>
      </c>
      <c r="V62" s="1843">
        <v>0</v>
      </c>
      <c r="W62" s="1843">
        <v>0</v>
      </c>
      <c r="X62" s="1843">
        <v>0</v>
      </c>
      <c r="Y62" s="1843">
        <v>229.29</v>
      </c>
      <c r="Z62" s="1843">
        <v>0</v>
      </c>
      <c r="AA62" s="1843">
        <v>0</v>
      </c>
      <c r="AB62" s="1843">
        <v>0</v>
      </c>
      <c r="AC62" s="1843">
        <v>0</v>
      </c>
      <c r="AD62" s="1843">
        <v>0</v>
      </c>
      <c r="AE62" s="1843">
        <v>0</v>
      </c>
      <c r="AF62" s="1843">
        <v>0</v>
      </c>
      <c r="AG62" s="1843">
        <v>0</v>
      </c>
      <c r="AH62" s="1843">
        <v>89.73</v>
      </c>
      <c r="AI62" s="1843">
        <v>0</v>
      </c>
      <c r="AJ62" s="1843">
        <v>0</v>
      </c>
      <c r="AK62" s="1020">
        <f>'배수관폐쇄(총괄) (2)'!BL63+'배수관폐쇄(총괄) (2)'!BM63</f>
        <v>713.54</v>
      </c>
    </row>
    <row r="63" spans="1:37" s="850" customFormat="1" ht="19.5" customHeight="1" x14ac:dyDescent="0.15">
      <c r="A63" s="3106"/>
      <c r="B63" s="1017" t="s">
        <v>283</v>
      </c>
      <c r="C63" s="1019">
        <f t="shared" si="17"/>
        <v>0</v>
      </c>
      <c r="D63" s="1843">
        <v>0</v>
      </c>
      <c r="E63" s="1843">
        <v>0</v>
      </c>
      <c r="F63" s="1843">
        <v>0</v>
      </c>
      <c r="G63" s="1843">
        <v>0</v>
      </c>
      <c r="H63" s="1843">
        <v>0</v>
      </c>
      <c r="I63" s="1843">
        <v>0</v>
      </c>
      <c r="J63" s="1843">
        <v>0</v>
      </c>
      <c r="K63" s="1843">
        <v>0</v>
      </c>
      <c r="L63" s="1843">
        <v>0</v>
      </c>
      <c r="M63" s="1843">
        <v>0</v>
      </c>
      <c r="N63" s="1843">
        <v>0</v>
      </c>
      <c r="O63" s="1843">
        <v>0</v>
      </c>
      <c r="P63" s="1843">
        <v>0</v>
      </c>
      <c r="Q63" s="1843">
        <v>0</v>
      </c>
      <c r="R63" s="1843">
        <v>0</v>
      </c>
      <c r="S63" s="1843">
        <v>0</v>
      </c>
      <c r="T63" s="1843">
        <v>0</v>
      </c>
      <c r="U63" s="1843">
        <v>0</v>
      </c>
      <c r="V63" s="1843">
        <v>0</v>
      </c>
      <c r="W63" s="1843">
        <v>0</v>
      </c>
      <c r="X63" s="1843">
        <v>0</v>
      </c>
      <c r="Y63" s="1843">
        <v>0</v>
      </c>
      <c r="Z63" s="1843">
        <v>0</v>
      </c>
      <c r="AA63" s="1843">
        <v>0</v>
      </c>
      <c r="AB63" s="1843">
        <v>0</v>
      </c>
      <c r="AC63" s="1843">
        <v>0</v>
      </c>
      <c r="AD63" s="1843">
        <v>0</v>
      </c>
      <c r="AE63" s="1843">
        <v>0</v>
      </c>
      <c r="AF63" s="1843">
        <v>0</v>
      </c>
      <c r="AG63" s="1843">
        <v>0</v>
      </c>
      <c r="AH63" s="1843">
        <v>0</v>
      </c>
      <c r="AI63" s="1843">
        <v>0</v>
      </c>
      <c r="AJ63" s="1843">
        <v>0</v>
      </c>
      <c r="AK63" s="1020">
        <f>'배수관폐쇄(총괄) (2)'!BL64+'배수관폐쇄(총괄) (2)'!BM64</f>
        <v>0</v>
      </c>
    </row>
    <row r="64" spans="1:37" s="850" customFormat="1" ht="19.5" customHeight="1" x14ac:dyDescent="0.15">
      <c r="A64" s="3106"/>
      <c r="B64" s="1017" t="s">
        <v>284</v>
      </c>
      <c r="C64" s="1019">
        <f t="shared" si="17"/>
        <v>29.65</v>
      </c>
      <c r="D64" s="1843">
        <v>0</v>
      </c>
      <c r="E64" s="1843">
        <v>0</v>
      </c>
      <c r="F64" s="1843">
        <v>0</v>
      </c>
      <c r="G64" s="1843">
        <v>0</v>
      </c>
      <c r="H64" s="1843">
        <v>0</v>
      </c>
      <c r="I64" s="1843">
        <v>0</v>
      </c>
      <c r="J64" s="1843">
        <v>0</v>
      </c>
      <c r="K64" s="1843">
        <v>0</v>
      </c>
      <c r="L64" s="1843">
        <v>0</v>
      </c>
      <c r="M64" s="1843">
        <v>29.65</v>
      </c>
      <c r="N64" s="1843">
        <v>0</v>
      </c>
      <c r="O64" s="1843">
        <v>0</v>
      </c>
      <c r="P64" s="1843">
        <v>0</v>
      </c>
      <c r="Q64" s="1843">
        <v>0</v>
      </c>
      <c r="R64" s="1843">
        <v>0</v>
      </c>
      <c r="S64" s="1843">
        <v>0</v>
      </c>
      <c r="T64" s="1843">
        <v>0</v>
      </c>
      <c r="U64" s="1843">
        <v>0</v>
      </c>
      <c r="V64" s="1843">
        <v>0</v>
      </c>
      <c r="W64" s="1843">
        <v>0</v>
      </c>
      <c r="X64" s="1843">
        <v>0</v>
      </c>
      <c r="Y64" s="1843">
        <v>0</v>
      </c>
      <c r="Z64" s="1843">
        <v>0</v>
      </c>
      <c r="AA64" s="1843">
        <v>0</v>
      </c>
      <c r="AB64" s="1843">
        <v>0</v>
      </c>
      <c r="AC64" s="1843">
        <v>0</v>
      </c>
      <c r="AD64" s="1843">
        <v>0</v>
      </c>
      <c r="AE64" s="1843">
        <v>0</v>
      </c>
      <c r="AF64" s="1843">
        <v>0</v>
      </c>
      <c r="AG64" s="1843">
        <v>0</v>
      </c>
      <c r="AH64" s="1843">
        <v>0</v>
      </c>
      <c r="AI64" s="1843">
        <v>0</v>
      </c>
      <c r="AJ64" s="1843">
        <v>0</v>
      </c>
      <c r="AK64" s="1020">
        <f>'배수관폐쇄(총괄) (2)'!BL65+'배수관폐쇄(총괄) (2)'!BM65</f>
        <v>0</v>
      </c>
    </row>
    <row r="65" spans="1:37" s="850" customFormat="1" ht="19.5" customHeight="1" x14ac:dyDescent="0.15">
      <c r="A65" s="3106"/>
      <c r="B65" s="1015" t="s">
        <v>847</v>
      </c>
      <c r="C65" s="1019">
        <f t="shared" si="17"/>
        <v>0</v>
      </c>
      <c r="D65" s="1843">
        <v>0</v>
      </c>
      <c r="E65" s="1843">
        <v>0</v>
      </c>
      <c r="F65" s="1843">
        <v>0</v>
      </c>
      <c r="G65" s="1843">
        <v>0</v>
      </c>
      <c r="H65" s="1843">
        <v>0</v>
      </c>
      <c r="I65" s="1843">
        <v>0</v>
      </c>
      <c r="J65" s="1843">
        <v>0</v>
      </c>
      <c r="K65" s="1843">
        <v>0</v>
      </c>
      <c r="L65" s="1843">
        <v>0</v>
      </c>
      <c r="M65" s="1843">
        <v>0</v>
      </c>
      <c r="N65" s="1843">
        <v>0</v>
      </c>
      <c r="O65" s="1843">
        <v>0</v>
      </c>
      <c r="P65" s="1843">
        <v>0</v>
      </c>
      <c r="Q65" s="1843">
        <v>0</v>
      </c>
      <c r="R65" s="1843">
        <v>0</v>
      </c>
      <c r="S65" s="1843">
        <v>0</v>
      </c>
      <c r="T65" s="1843">
        <v>0</v>
      </c>
      <c r="U65" s="1843">
        <v>0</v>
      </c>
      <c r="V65" s="1843">
        <v>0</v>
      </c>
      <c r="W65" s="1843">
        <v>0</v>
      </c>
      <c r="X65" s="1843">
        <v>0</v>
      </c>
      <c r="Y65" s="1843">
        <v>0</v>
      </c>
      <c r="Z65" s="1843">
        <v>0</v>
      </c>
      <c r="AA65" s="1843">
        <v>0</v>
      </c>
      <c r="AB65" s="1843">
        <v>0</v>
      </c>
      <c r="AC65" s="1843">
        <v>0</v>
      </c>
      <c r="AD65" s="1843">
        <v>0</v>
      </c>
      <c r="AE65" s="1843">
        <v>0</v>
      </c>
      <c r="AF65" s="1843">
        <v>0</v>
      </c>
      <c r="AG65" s="1843">
        <v>0</v>
      </c>
      <c r="AH65" s="1843">
        <v>0</v>
      </c>
      <c r="AI65" s="1843">
        <v>0</v>
      </c>
      <c r="AJ65" s="1843">
        <v>0</v>
      </c>
      <c r="AK65" s="1020">
        <f>'배수관폐쇄(총괄) (2)'!BL66+'배수관폐쇄(총괄) (2)'!BM66</f>
        <v>0</v>
      </c>
    </row>
    <row r="66" spans="1:37" s="850" customFormat="1" ht="19.5" customHeight="1" x14ac:dyDescent="0.15">
      <c r="A66" s="3106"/>
      <c r="B66" s="1018" t="s">
        <v>1084</v>
      </c>
      <c r="C66" s="1019">
        <f t="shared" si="17"/>
        <v>0</v>
      </c>
      <c r="D66" s="1843">
        <v>0</v>
      </c>
      <c r="E66" s="1843">
        <v>0</v>
      </c>
      <c r="F66" s="1843">
        <v>0</v>
      </c>
      <c r="G66" s="1843">
        <v>0</v>
      </c>
      <c r="H66" s="1843">
        <v>0</v>
      </c>
      <c r="I66" s="1843">
        <v>0</v>
      </c>
      <c r="J66" s="1843">
        <v>0</v>
      </c>
      <c r="K66" s="1843">
        <v>0</v>
      </c>
      <c r="L66" s="1843">
        <v>0</v>
      </c>
      <c r="M66" s="1843">
        <v>0</v>
      </c>
      <c r="N66" s="1843">
        <v>0</v>
      </c>
      <c r="O66" s="1843">
        <v>0</v>
      </c>
      <c r="P66" s="1843">
        <v>0</v>
      </c>
      <c r="Q66" s="1843">
        <v>0</v>
      </c>
      <c r="R66" s="1843">
        <v>0</v>
      </c>
      <c r="S66" s="1843">
        <v>0</v>
      </c>
      <c r="T66" s="1843">
        <v>0</v>
      </c>
      <c r="U66" s="1843">
        <v>0</v>
      </c>
      <c r="V66" s="1843">
        <v>0</v>
      </c>
      <c r="W66" s="1843">
        <v>0</v>
      </c>
      <c r="X66" s="1843">
        <v>0</v>
      </c>
      <c r="Y66" s="1843">
        <v>0</v>
      </c>
      <c r="Z66" s="1843">
        <v>0</v>
      </c>
      <c r="AA66" s="1843">
        <v>0</v>
      </c>
      <c r="AB66" s="1843">
        <v>0</v>
      </c>
      <c r="AC66" s="1843">
        <v>0</v>
      </c>
      <c r="AD66" s="1843">
        <v>0</v>
      </c>
      <c r="AE66" s="1843">
        <v>0</v>
      </c>
      <c r="AF66" s="1843">
        <v>0</v>
      </c>
      <c r="AG66" s="1843">
        <v>0</v>
      </c>
      <c r="AH66" s="1843">
        <v>0</v>
      </c>
      <c r="AI66" s="1843">
        <v>0</v>
      </c>
      <c r="AJ66" s="1843">
        <v>0</v>
      </c>
      <c r="AK66" s="1020">
        <f>'배수관폐쇄(총괄) (2)'!BL67+'배수관폐쇄(총괄) (2)'!BM67</f>
        <v>0</v>
      </c>
    </row>
    <row r="67" spans="1:37" s="850" customFormat="1" ht="19.5" customHeight="1" x14ac:dyDescent="0.15">
      <c r="A67" s="3106">
        <v>350</v>
      </c>
      <c r="B67" s="854" t="s">
        <v>46</v>
      </c>
      <c r="C67" s="613">
        <f>SUM(D67:AK67)</f>
        <v>4557.8600000000015</v>
      </c>
      <c r="D67" s="613">
        <f>SUM(D68:D75)</f>
        <v>0.51</v>
      </c>
      <c r="E67" s="613">
        <f t="shared" ref="E67:AJ67" si="18">SUM(E68:E75)</f>
        <v>520.30999999999995</v>
      </c>
      <c r="F67" s="613">
        <f t="shared" si="18"/>
        <v>762.96</v>
      </c>
      <c r="G67" s="613">
        <f t="shared" si="18"/>
        <v>0</v>
      </c>
      <c r="H67" s="613">
        <f t="shared" si="18"/>
        <v>0</v>
      </c>
      <c r="I67" s="613">
        <f t="shared" si="18"/>
        <v>1309.56</v>
      </c>
      <c r="J67" s="613">
        <f t="shared" si="18"/>
        <v>154.76</v>
      </c>
      <c r="K67" s="613">
        <f t="shared" si="18"/>
        <v>0</v>
      </c>
      <c r="L67" s="613">
        <f t="shared" si="18"/>
        <v>0</v>
      </c>
      <c r="M67" s="613">
        <f t="shared" si="18"/>
        <v>418.93</v>
      </c>
      <c r="N67" s="613">
        <f t="shared" si="18"/>
        <v>0</v>
      </c>
      <c r="O67" s="613">
        <f t="shared" si="18"/>
        <v>1167.08</v>
      </c>
      <c r="P67" s="613">
        <f t="shared" si="18"/>
        <v>0</v>
      </c>
      <c r="Q67" s="613">
        <f t="shared" si="18"/>
        <v>0</v>
      </c>
      <c r="R67" s="613">
        <f t="shared" si="18"/>
        <v>0</v>
      </c>
      <c r="S67" s="613">
        <f t="shared" si="18"/>
        <v>202.51</v>
      </c>
      <c r="T67" s="613">
        <f t="shared" si="18"/>
        <v>0</v>
      </c>
      <c r="U67" s="613">
        <f t="shared" si="18"/>
        <v>16.52</v>
      </c>
      <c r="V67" s="613">
        <f t="shared" si="18"/>
        <v>0</v>
      </c>
      <c r="W67" s="613">
        <f t="shared" si="18"/>
        <v>0</v>
      </c>
      <c r="X67" s="613">
        <f t="shared" si="18"/>
        <v>0</v>
      </c>
      <c r="Y67" s="613">
        <f t="shared" si="18"/>
        <v>0</v>
      </c>
      <c r="Z67" s="613">
        <f t="shared" si="18"/>
        <v>0</v>
      </c>
      <c r="AA67" s="613">
        <f t="shared" si="18"/>
        <v>0</v>
      </c>
      <c r="AB67" s="613">
        <f t="shared" si="18"/>
        <v>0</v>
      </c>
      <c r="AC67" s="613">
        <f t="shared" si="18"/>
        <v>0</v>
      </c>
      <c r="AD67" s="613">
        <f t="shared" si="18"/>
        <v>1.64</v>
      </c>
      <c r="AE67" s="613">
        <f t="shared" si="18"/>
        <v>0</v>
      </c>
      <c r="AF67" s="613">
        <f t="shared" si="18"/>
        <v>0</v>
      </c>
      <c r="AG67" s="613">
        <f t="shared" si="18"/>
        <v>0</v>
      </c>
      <c r="AH67" s="613">
        <f t="shared" si="18"/>
        <v>0</v>
      </c>
      <c r="AI67" s="613">
        <f t="shared" si="18"/>
        <v>3.08</v>
      </c>
      <c r="AJ67" s="613">
        <f t="shared" si="18"/>
        <v>0</v>
      </c>
      <c r="AK67" s="613">
        <f>'배수관폐쇄(총괄) (2)'!BL68+'배수관폐쇄(총괄) (2)'!BM68</f>
        <v>0</v>
      </c>
    </row>
    <row r="68" spans="1:37" s="850" customFormat="1" ht="19.5" customHeight="1" x14ac:dyDescent="0.15">
      <c r="A68" s="3106"/>
      <c r="B68" s="1015" t="s">
        <v>793</v>
      </c>
      <c r="C68" s="1019">
        <f>SUM(D68:AK68)</f>
        <v>0</v>
      </c>
      <c r="D68" s="1843">
        <v>0</v>
      </c>
      <c r="E68" s="1843">
        <v>0</v>
      </c>
      <c r="F68" s="1843">
        <v>0</v>
      </c>
      <c r="G68" s="1843">
        <v>0</v>
      </c>
      <c r="H68" s="1843">
        <v>0</v>
      </c>
      <c r="I68" s="1843">
        <v>0</v>
      </c>
      <c r="J68" s="1843">
        <v>0</v>
      </c>
      <c r="K68" s="1843">
        <v>0</v>
      </c>
      <c r="L68" s="1843">
        <v>0</v>
      </c>
      <c r="M68" s="1843">
        <v>0</v>
      </c>
      <c r="N68" s="1843">
        <v>0</v>
      </c>
      <c r="O68" s="1843">
        <v>0</v>
      </c>
      <c r="P68" s="1843">
        <v>0</v>
      </c>
      <c r="Q68" s="1843">
        <v>0</v>
      </c>
      <c r="R68" s="1843">
        <v>0</v>
      </c>
      <c r="S68" s="1843">
        <v>0</v>
      </c>
      <c r="T68" s="1843">
        <v>0</v>
      </c>
      <c r="U68" s="1843">
        <v>0</v>
      </c>
      <c r="V68" s="1843">
        <v>0</v>
      </c>
      <c r="W68" s="1843">
        <v>0</v>
      </c>
      <c r="X68" s="1843">
        <v>0</v>
      </c>
      <c r="Y68" s="1843">
        <v>0</v>
      </c>
      <c r="Z68" s="1843">
        <v>0</v>
      </c>
      <c r="AA68" s="1843">
        <v>0</v>
      </c>
      <c r="AB68" s="1843">
        <v>0</v>
      </c>
      <c r="AC68" s="1843">
        <v>0</v>
      </c>
      <c r="AD68" s="1843">
        <v>0</v>
      </c>
      <c r="AE68" s="1843">
        <v>0</v>
      </c>
      <c r="AF68" s="1843">
        <v>0</v>
      </c>
      <c r="AG68" s="1843">
        <v>0</v>
      </c>
      <c r="AH68" s="1843">
        <v>0</v>
      </c>
      <c r="AI68" s="1843">
        <v>0</v>
      </c>
      <c r="AJ68" s="1843">
        <v>0</v>
      </c>
      <c r="AK68" s="1020">
        <f>'배수관폐쇄(총괄) (2)'!BL69+'배수관폐쇄(총괄) (2)'!BM69</f>
        <v>0</v>
      </c>
    </row>
    <row r="69" spans="1:37" s="850" customFormat="1" ht="19.5" customHeight="1" x14ac:dyDescent="0.15">
      <c r="A69" s="3106"/>
      <c r="B69" s="1015" t="s">
        <v>792</v>
      </c>
      <c r="C69" s="1019">
        <f t="shared" ref="C69:C75" si="19">SUM(D69:AK69)</f>
        <v>1283.78</v>
      </c>
      <c r="D69" s="1843">
        <v>0.51</v>
      </c>
      <c r="E69" s="1843">
        <v>520.30999999999995</v>
      </c>
      <c r="F69" s="1843">
        <v>762.96</v>
      </c>
      <c r="G69" s="1843">
        <v>0</v>
      </c>
      <c r="H69" s="1843">
        <v>0</v>
      </c>
      <c r="I69" s="1843">
        <v>0</v>
      </c>
      <c r="J69" s="1843">
        <v>0</v>
      </c>
      <c r="K69" s="1843">
        <v>0</v>
      </c>
      <c r="L69" s="1843">
        <v>0</v>
      </c>
      <c r="M69" s="1843">
        <v>0</v>
      </c>
      <c r="N69" s="1843">
        <v>0</v>
      </c>
      <c r="O69" s="1843">
        <v>0</v>
      </c>
      <c r="P69" s="1843">
        <v>0</v>
      </c>
      <c r="Q69" s="1843">
        <v>0</v>
      </c>
      <c r="R69" s="1843">
        <v>0</v>
      </c>
      <c r="S69" s="1843">
        <v>0</v>
      </c>
      <c r="T69" s="1843">
        <v>0</v>
      </c>
      <c r="U69" s="1843">
        <v>0</v>
      </c>
      <c r="V69" s="1843">
        <v>0</v>
      </c>
      <c r="W69" s="1843">
        <v>0</v>
      </c>
      <c r="X69" s="1843">
        <v>0</v>
      </c>
      <c r="Y69" s="1843">
        <v>0</v>
      </c>
      <c r="Z69" s="1843">
        <v>0</v>
      </c>
      <c r="AA69" s="1843">
        <v>0</v>
      </c>
      <c r="AB69" s="1843">
        <v>0</v>
      </c>
      <c r="AC69" s="1843">
        <v>0</v>
      </c>
      <c r="AD69" s="1843">
        <v>0</v>
      </c>
      <c r="AE69" s="1843">
        <v>0</v>
      </c>
      <c r="AF69" s="1843">
        <v>0</v>
      </c>
      <c r="AG69" s="1843">
        <v>0</v>
      </c>
      <c r="AH69" s="1843">
        <v>0</v>
      </c>
      <c r="AI69" s="1843">
        <v>0</v>
      </c>
      <c r="AJ69" s="1843">
        <v>0</v>
      </c>
      <c r="AK69" s="1020">
        <f>'배수관폐쇄(총괄) (2)'!BL70+'배수관폐쇄(총괄) (2)'!BM70</f>
        <v>0</v>
      </c>
    </row>
    <row r="70" spans="1:37" s="850" customFormat="1" ht="19.5" customHeight="1" x14ac:dyDescent="0.15">
      <c r="A70" s="3106"/>
      <c r="B70" s="1015" t="s">
        <v>974</v>
      </c>
      <c r="C70" s="1019">
        <f t="shared" si="19"/>
        <v>3274.08</v>
      </c>
      <c r="D70" s="1843">
        <v>0</v>
      </c>
      <c r="E70" s="1843">
        <v>0</v>
      </c>
      <c r="F70" s="1843">
        <v>0</v>
      </c>
      <c r="G70" s="1843">
        <v>0</v>
      </c>
      <c r="H70" s="1843">
        <v>0</v>
      </c>
      <c r="I70" s="1843">
        <v>1309.56</v>
      </c>
      <c r="J70" s="1843">
        <v>154.76</v>
      </c>
      <c r="K70" s="1843">
        <v>0</v>
      </c>
      <c r="L70" s="1843">
        <v>0</v>
      </c>
      <c r="M70" s="1843">
        <v>418.93</v>
      </c>
      <c r="N70" s="1843">
        <v>0</v>
      </c>
      <c r="O70" s="1843">
        <v>1167.08</v>
      </c>
      <c r="P70" s="1843">
        <v>0</v>
      </c>
      <c r="Q70" s="1843">
        <v>0</v>
      </c>
      <c r="R70" s="1843">
        <v>0</v>
      </c>
      <c r="S70" s="1843">
        <v>202.51</v>
      </c>
      <c r="T70" s="1843">
        <v>0</v>
      </c>
      <c r="U70" s="1843">
        <v>16.52</v>
      </c>
      <c r="V70" s="1843">
        <v>0</v>
      </c>
      <c r="W70" s="1843">
        <v>0</v>
      </c>
      <c r="X70" s="1843">
        <v>0</v>
      </c>
      <c r="Y70" s="1843">
        <v>0</v>
      </c>
      <c r="Z70" s="1843">
        <v>0</v>
      </c>
      <c r="AA70" s="1843">
        <v>0</v>
      </c>
      <c r="AB70" s="1843">
        <v>0</v>
      </c>
      <c r="AC70" s="1843">
        <v>0</v>
      </c>
      <c r="AD70" s="1843">
        <v>1.64</v>
      </c>
      <c r="AE70" s="1843">
        <v>0</v>
      </c>
      <c r="AF70" s="1843">
        <v>0</v>
      </c>
      <c r="AG70" s="1843">
        <v>0</v>
      </c>
      <c r="AH70" s="1843">
        <v>0</v>
      </c>
      <c r="AI70" s="1843">
        <v>3.08</v>
      </c>
      <c r="AJ70" s="1843">
        <v>0</v>
      </c>
      <c r="AK70" s="1020">
        <f>'배수관폐쇄(총괄) (2)'!BL71+'배수관폐쇄(총괄) (2)'!BM71</f>
        <v>0</v>
      </c>
    </row>
    <row r="71" spans="1:37" s="850" customFormat="1" ht="19.5" customHeight="1" x14ac:dyDescent="0.15">
      <c r="A71" s="3106"/>
      <c r="B71" s="1015" t="s">
        <v>345</v>
      </c>
      <c r="C71" s="1019">
        <f t="shared" si="19"/>
        <v>0</v>
      </c>
      <c r="D71" s="1843">
        <v>0</v>
      </c>
      <c r="E71" s="1843">
        <v>0</v>
      </c>
      <c r="F71" s="1843">
        <v>0</v>
      </c>
      <c r="G71" s="1843">
        <v>0</v>
      </c>
      <c r="H71" s="1843">
        <v>0</v>
      </c>
      <c r="I71" s="1843">
        <v>0</v>
      </c>
      <c r="J71" s="1843">
        <v>0</v>
      </c>
      <c r="K71" s="1843">
        <v>0</v>
      </c>
      <c r="L71" s="1843">
        <v>0</v>
      </c>
      <c r="M71" s="1843">
        <v>0</v>
      </c>
      <c r="N71" s="1843">
        <v>0</v>
      </c>
      <c r="O71" s="1843">
        <v>0</v>
      </c>
      <c r="P71" s="1843">
        <v>0</v>
      </c>
      <c r="Q71" s="1843">
        <v>0</v>
      </c>
      <c r="R71" s="1843">
        <v>0</v>
      </c>
      <c r="S71" s="1843">
        <v>0</v>
      </c>
      <c r="T71" s="1843">
        <v>0</v>
      </c>
      <c r="U71" s="1843">
        <v>0</v>
      </c>
      <c r="V71" s="1843">
        <v>0</v>
      </c>
      <c r="W71" s="1843">
        <v>0</v>
      </c>
      <c r="X71" s="1843">
        <v>0</v>
      </c>
      <c r="Y71" s="1843">
        <v>0</v>
      </c>
      <c r="Z71" s="1843">
        <v>0</v>
      </c>
      <c r="AA71" s="1843">
        <v>0</v>
      </c>
      <c r="AB71" s="1843">
        <v>0</v>
      </c>
      <c r="AC71" s="1843">
        <v>0</v>
      </c>
      <c r="AD71" s="1843">
        <v>0</v>
      </c>
      <c r="AE71" s="1843">
        <v>0</v>
      </c>
      <c r="AF71" s="1843">
        <v>0</v>
      </c>
      <c r="AG71" s="1843">
        <v>0</v>
      </c>
      <c r="AH71" s="1843">
        <v>0</v>
      </c>
      <c r="AI71" s="1843">
        <v>0</v>
      </c>
      <c r="AJ71" s="1843">
        <v>0</v>
      </c>
      <c r="AK71" s="1020">
        <f>'배수관폐쇄(총괄) (2)'!BL72+'배수관폐쇄(총괄) (2)'!BM72</f>
        <v>0</v>
      </c>
    </row>
    <row r="72" spans="1:37" s="850" customFormat="1" ht="19.5" customHeight="1" x14ac:dyDescent="0.15">
      <c r="A72" s="3106"/>
      <c r="B72" s="1017" t="s">
        <v>283</v>
      </c>
      <c r="C72" s="1019">
        <f t="shared" si="19"/>
        <v>0</v>
      </c>
      <c r="D72" s="1843">
        <v>0</v>
      </c>
      <c r="E72" s="1843">
        <v>0</v>
      </c>
      <c r="F72" s="1843">
        <v>0</v>
      </c>
      <c r="G72" s="1843">
        <v>0</v>
      </c>
      <c r="H72" s="1843">
        <v>0</v>
      </c>
      <c r="I72" s="1843">
        <v>0</v>
      </c>
      <c r="J72" s="1843">
        <v>0</v>
      </c>
      <c r="K72" s="1843">
        <v>0</v>
      </c>
      <c r="L72" s="1843">
        <v>0</v>
      </c>
      <c r="M72" s="1843">
        <v>0</v>
      </c>
      <c r="N72" s="1843">
        <v>0</v>
      </c>
      <c r="O72" s="1843">
        <v>0</v>
      </c>
      <c r="P72" s="1843">
        <v>0</v>
      </c>
      <c r="Q72" s="1843">
        <v>0</v>
      </c>
      <c r="R72" s="1843">
        <v>0</v>
      </c>
      <c r="S72" s="1843">
        <v>0</v>
      </c>
      <c r="T72" s="1843">
        <v>0</v>
      </c>
      <c r="U72" s="1843">
        <v>0</v>
      </c>
      <c r="V72" s="1843">
        <v>0</v>
      </c>
      <c r="W72" s="1843">
        <v>0</v>
      </c>
      <c r="X72" s="1843">
        <v>0</v>
      </c>
      <c r="Y72" s="1843">
        <v>0</v>
      </c>
      <c r="Z72" s="1843">
        <v>0</v>
      </c>
      <c r="AA72" s="1843">
        <v>0</v>
      </c>
      <c r="AB72" s="1843">
        <v>0</v>
      </c>
      <c r="AC72" s="1843">
        <v>0</v>
      </c>
      <c r="AD72" s="1843">
        <v>0</v>
      </c>
      <c r="AE72" s="1843">
        <v>0</v>
      </c>
      <c r="AF72" s="1843">
        <v>0</v>
      </c>
      <c r="AG72" s="1843">
        <v>0</v>
      </c>
      <c r="AH72" s="1843">
        <v>0</v>
      </c>
      <c r="AI72" s="1843">
        <v>0</v>
      </c>
      <c r="AJ72" s="1843">
        <v>0</v>
      </c>
      <c r="AK72" s="1020">
        <f>'배수관폐쇄(총괄) (2)'!BL73+'배수관폐쇄(총괄) (2)'!BM73</f>
        <v>0</v>
      </c>
    </row>
    <row r="73" spans="1:37" s="850" customFormat="1" ht="19.5" customHeight="1" x14ac:dyDescent="0.15">
      <c r="A73" s="3106"/>
      <c r="B73" s="1017" t="s">
        <v>284</v>
      </c>
      <c r="C73" s="1019">
        <f t="shared" si="19"/>
        <v>0</v>
      </c>
      <c r="D73" s="1843">
        <v>0</v>
      </c>
      <c r="E73" s="1843">
        <v>0</v>
      </c>
      <c r="F73" s="1843">
        <v>0</v>
      </c>
      <c r="G73" s="1843">
        <v>0</v>
      </c>
      <c r="H73" s="1843">
        <v>0</v>
      </c>
      <c r="I73" s="1843">
        <v>0</v>
      </c>
      <c r="J73" s="1843">
        <v>0</v>
      </c>
      <c r="K73" s="1843">
        <v>0</v>
      </c>
      <c r="L73" s="1843">
        <v>0</v>
      </c>
      <c r="M73" s="1843">
        <v>0</v>
      </c>
      <c r="N73" s="1843">
        <v>0</v>
      </c>
      <c r="O73" s="1843">
        <v>0</v>
      </c>
      <c r="P73" s="1843">
        <v>0</v>
      </c>
      <c r="Q73" s="1843">
        <v>0</v>
      </c>
      <c r="R73" s="1843">
        <v>0</v>
      </c>
      <c r="S73" s="1843">
        <v>0</v>
      </c>
      <c r="T73" s="1843">
        <v>0</v>
      </c>
      <c r="U73" s="1843">
        <v>0</v>
      </c>
      <c r="V73" s="1843">
        <v>0</v>
      </c>
      <c r="W73" s="1843">
        <v>0</v>
      </c>
      <c r="X73" s="1843">
        <v>0</v>
      </c>
      <c r="Y73" s="1843">
        <v>0</v>
      </c>
      <c r="Z73" s="1843">
        <v>0</v>
      </c>
      <c r="AA73" s="1843">
        <v>0</v>
      </c>
      <c r="AB73" s="1843">
        <v>0</v>
      </c>
      <c r="AC73" s="1843">
        <v>0</v>
      </c>
      <c r="AD73" s="1843">
        <v>0</v>
      </c>
      <c r="AE73" s="1843">
        <v>0</v>
      </c>
      <c r="AF73" s="1843">
        <v>0</v>
      </c>
      <c r="AG73" s="1843">
        <v>0</v>
      </c>
      <c r="AH73" s="1843">
        <v>0</v>
      </c>
      <c r="AI73" s="1843">
        <v>0</v>
      </c>
      <c r="AJ73" s="1843">
        <v>0</v>
      </c>
      <c r="AK73" s="1020">
        <f>'배수관폐쇄(총괄) (2)'!BL74+'배수관폐쇄(총괄) (2)'!BM74</f>
        <v>0</v>
      </c>
    </row>
    <row r="74" spans="1:37" s="850" customFormat="1" ht="19.5" customHeight="1" x14ac:dyDescent="0.15">
      <c r="A74" s="3106"/>
      <c r="B74" s="1015" t="s">
        <v>847</v>
      </c>
      <c r="C74" s="1019">
        <f t="shared" si="19"/>
        <v>0</v>
      </c>
      <c r="D74" s="1843">
        <v>0</v>
      </c>
      <c r="E74" s="1843">
        <v>0</v>
      </c>
      <c r="F74" s="1843">
        <v>0</v>
      </c>
      <c r="G74" s="1843">
        <v>0</v>
      </c>
      <c r="H74" s="1843">
        <v>0</v>
      </c>
      <c r="I74" s="1843">
        <v>0</v>
      </c>
      <c r="J74" s="1843">
        <v>0</v>
      </c>
      <c r="K74" s="1843">
        <v>0</v>
      </c>
      <c r="L74" s="1843">
        <v>0</v>
      </c>
      <c r="M74" s="1843">
        <v>0</v>
      </c>
      <c r="N74" s="1843">
        <v>0</v>
      </c>
      <c r="O74" s="1843">
        <v>0</v>
      </c>
      <c r="P74" s="1843">
        <v>0</v>
      </c>
      <c r="Q74" s="1843">
        <v>0</v>
      </c>
      <c r="R74" s="1843">
        <v>0</v>
      </c>
      <c r="S74" s="1843">
        <v>0</v>
      </c>
      <c r="T74" s="1843">
        <v>0</v>
      </c>
      <c r="U74" s="1843">
        <v>0</v>
      </c>
      <c r="V74" s="1843">
        <v>0</v>
      </c>
      <c r="W74" s="1843">
        <v>0</v>
      </c>
      <c r="X74" s="1843">
        <v>0</v>
      </c>
      <c r="Y74" s="1843">
        <v>0</v>
      </c>
      <c r="Z74" s="1843">
        <v>0</v>
      </c>
      <c r="AA74" s="1843">
        <v>0</v>
      </c>
      <c r="AB74" s="1843">
        <v>0</v>
      </c>
      <c r="AC74" s="1843">
        <v>0</v>
      </c>
      <c r="AD74" s="1843">
        <v>0</v>
      </c>
      <c r="AE74" s="1843">
        <v>0</v>
      </c>
      <c r="AF74" s="1843">
        <v>0</v>
      </c>
      <c r="AG74" s="1843">
        <v>0</v>
      </c>
      <c r="AH74" s="1843">
        <v>0</v>
      </c>
      <c r="AI74" s="1843">
        <v>0</v>
      </c>
      <c r="AJ74" s="1843">
        <v>0</v>
      </c>
      <c r="AK74" s="1020">
        <f>'배수관폐쇄(총괄) (2)'!BL75+'배수관폐쇄(총괄) (2)'!BM75</f>
        <v>0</v>
      </c>
    </row>
    <row r="75" spans="1:37" s="850" customFormat="1" ht="19.5" customHeight="1" x14ac:dyDescent="0.15">
      <c r="A75" s="3106"/>
      <c r="B75" s="1018" t="s">
        <v>1084</v>
      </c>
      <c r="C75" s="1019">
        <f t="shared" si="19"/>
        <v>0</v>
      </c>
      <c r="D75" s="1843">
        <v>0</v>
      </c>
      <c r="E75" s="1843">
        <v>0</v>
      </c>
      <c r="F75" s="1843">
        <v>0</v>
      </c>
      <c r="G75" s="1843">
        <v>0</v>
      </c>
      <c r="H75" s="1843">
        <v>0</v>
      </c>
      <c r="I75" s="1843">
        <v>0</v>
      </c>
      <c r="J75" s="1843">
        <v>0</v>
      </c>
      <c r="K75" s="1843">
        <v>0</v>
      </c>
      <c r="L75" s="1843">
        <v>0</v>
      </c>
      <c r="M75" s="1843">
        <v>0</v>
      </c>
      <c r="N75" s="1843">
        <v>0</v>
      </c>
      <c r="O75" s="1843">
        <v>0</v>
      </c>
      <c r="P75" s="1843">
        <v>0</v>
      </c>
      <c r="Q75" s="1843">
        <v>0</v>
      </c>
      <c r="R75" s="1843">
        <v>0</v>
      </c>
      <c r="S75" s="1843">
        <v>0</v>
      </c>
      <c r="T75" s="1843">
        <v>0</v>
      </c>
      <c r="U75" s="1843">
        <v>0</v>
      </c>
      <c r="V75" s="1843">
        <v>0</v>
      </c>
      <c r="W75" s="1843">
        <v>0</v>
      </c>
      <c r="X75" s="1843">
        <v>0</v>
      </c>
      <c r="Y75" s="1843">
        <v>0</v>
      </c>
      <c r="Z75" s="1843">
        <v>0</v>
      </c>
      <c r="AA75" s="1843">
        <v>0</v>
      </c>
      <c r="AB75" s="1843">
        <v>0</v>
      </c>
      <c r="AC75" s="1843">
        <v>0</v>
      </c>
      <c r="AD75" s="1843">
        <v>0</v>
      </c>
      <c r="AE75" s="1843">
        <v>0</v>
      </c>
      <c r="AF75" s="1843">
        <v>0</v>
      </c>
      <c r="AG75" s="1843">
        <v>0</v>
      </c>
      <c r="AH75" s="1843">
        <v>0</v>
      </c>
      <c r="AI75" s="1843">
        <v>0</v>
      </c>
      <c r="AJ75" s="1843">
        <v>0</v>
      </c>
      <c r="AK75" s="1020">
        <f>'배수관폐쇄(총괄) (2)'!BL76+'배수관폐쇄(총괄) (2)'!BM76</f>
        <v>0</v>
      </c>
    </row>
    <row r="76" spans="1:37" s="850" customFormat="1" ht="19.5" customHeight="1" x14ac:dyDescent="0.15">
      <c r="A76" s="3106">
        <v>400</v>
      </c>
      <c r="B76" s="854" t="s">
        <v>46</v>
      </c>
      <c r="C76" s="613">
        <f>SUM(D76:AK76)</f>
        <v>22557.069999999996</v>
      </c>
      <c r="D76" s="613">
        <f>SUM(D77:D84)</f>
        <v>0</v>
      </c>
      <c r="E76" s="613">
        <f t="shared" ref="E76:AJ76" si="20">SUM(E77:E84)</f>
        <v>0</v>
      </c>
      <c r="F76" s="613">
        <f t="shared" si="20"/>
        <v>1622.98</v>
      </c>
      <c r="G76" s="613">
        <f t="shared" si="20"/>
        <v>0</v>
      </c>
      <c r="H76" s="613">
        <f t="shared" si="20"/>
        <v>681.8</v>
      </c>
      <c r="I76" s="613">
        <f t="shared" si="20"/>
        <v>3186.34</v>
      </c>
      <c r="J76" s="613">
        <f t="shared" si="20"/>
        <v>152.27000000000001</v>
      </c>
      <c r="K76" s="613">
        <f t="shared" si="20"/>
        <v>81.349999999999994</v>
      </c>
      <c r="L76" s="613">
        <f t="shared" si="20"/>
        <v>0</v>
      </c>
      <c r="M76" s="613">
        <f t="shared" si="20"/>
        <v>2845.94</v>
      </c>
      <c r="N76" s="613">
        <f t="shared" si="20"/>
        <v>3061.8700000000003</v>
      </c>
      <c r="O76" s="613">
        <f t="shared" si="20"/>
        <v>2267.88</v>
      </c>
      <c r="P76" s="613">
        <f t="shared" si="20"/>
        <v>3.47</v>
      </c>
      <c r="Q76" s="613">
        <f t="shared" si="20"/>
        <v>7</v>
      </c>
      <c r="R76" s="613">
        <f t="shared" si="20"/>
        <v>0</v>
      </c>
      <c r="S76" s="613">
        <f t="shared" si="20"/>
        <v>1976.94</v>
      </c>
      <c r="T76" s="613">
        <f t="shared" si="20"/>
        <v>0</v>
      </c>
      <c r="U76" s="613">
        <f t="shared" si="20"/>
        <v>26.16</v>
      </c>
      <c r="V76" s="613">
        <f t="shared" si="20"/>
        <v>0</v>
      </c>
      <c r="W76" s="613">
        <f t="shared" si="20"/>
        <v>0</v>
      </c>
      <c r="X76" s="613">
        <f t="shared" si="20"/>
        <v>0</v>
      </c>
      <c r="Y76" s="613">
        <f t="shared" si="20"/>
        <v>484.94</v>
      </c>
      <c r="Z76" s="613">
        <f t="shared" si="20"/>
        <v>0</v>
      </c>
      <c r="AA76" s="613">
        <f t="shared" si="20"/>
        <v>715.14</v>
      </c>
      <c r="AB76" s="613">
        <f t="shared" si="20"/>
        <v>0</v>
      </c>
      <c r="AC76" s="613">
        <f t="shared" si="20"/>
        <v>0</v>
      </c>
      <c r="AD76" s="613">
        <f t="shared" si="20"/>
        <v>0</v>
      </c>
      <c r="AE76" s="613">
        <f t="shared" si="20"/>
        <v>0</v>
      </c>
      <c r="AF76" s="613">
        <f t="shared" si="20"/>
        <v>0</v>
      </c>
      <c r="AG76" s="613">
        <f t="shared" si="20"/>
        <v>2260.25</v>
      </c>
      <c r="AH76" s="613">
        <f t="shared" si="20"/>
        <v>2145.8599999999997</v>
      </c>
      <c r="AI76" s="613">
        <f t="shared" si="20"/>
        <v>197.19</v>
      </c>
      <c r="AJ76" s="613">
        <f t="shared" si="20"/>
        <v>0</v>
      </c>
      <c r="AK76" s="613">
        <f>'배수관폐쇄(총괄) (2)'!BL77+'배수관폐쇄(총괄) (2)'!BM77</f>
        <v>839.68999999999994</v>
      </c>
    </row>
    <row r="77" spans="1:37" s="850" customFormat="1" ht="19.5" customHeight="1" x14ac:dyDescent="0.15">
      <c r="A77" s="3106"/>
      <c r="B77" s="1015" t="s">
        <v>793</v>
      </c>
      <c r="C77" s="1019">
        <f>SUM(D77:AK77)</f>
        <v>0</v>
      </c>
      <c r="D77" s="1843">
        <v>0</v>
      </c>
      <c r="E77" s="1843">
        <v>0</v>
      </c>
      <c r="F77" s="1843">
        <v>0</v>
      </c>
      <c r="G77" s="1843">
        <v>0</v>
      </c>
      <c r="H77" s="1843">
        <v>0</v>
      </c>
      <c r="I77" s="1843">
        <v>0</v>
      </c>
      <c r="J77" s="1843">
        <v>0</v>
      </c>
      <c r="K77" s="1843">
        <v>0</v>
      </c>
      <c r="L77" s="1843">
        <v>0</v>
      </c>
      <c r="M77" s="1843">
        <v>0</v>
      </c>
      <c r="N77" s="1843">
        <v>0</v>
      </c>
      <c r="O77" s="1843">
        <v>0</v>
      </c>
      <c r="P77" s="1843">
        <v>0</v>
      </c>
      <c r="Q77" s="1843">
        <v>0</v>
      </c>
      <c r="R77" s="1843">
        <v>0</v>
      </c>
      <c r="S77" s="1843">
        <v>0</v>
      </c>
      <c r="T77" s="1843">
        <v>0</v>
      </c>
      <c r="U77" s="1843">
        <v>0</v>
      </c>
      <c r="V77" s="1843">
        <v>0</v>
      </c>
      <c r="W77" s="1843">
        <v>0</v>
      </c>
      <c r="X77" s="1843">
        <v>0</v>
      </c>
      <c r="Y77" s="1843">
        <v>0</v>
      </c>
      <c r="Z77" s="1843">
        <v>0</v>
      </c>
      <c r="AA77" s="1843">
        <v>0</v>
      </c>
      <c r="AB77" s="1843">
        <v>0</v>
      </c>
      <c r="AC77" s="1843">
        <v>0</v>
      </c>
      <c r="AD77" s="1843">
        <v>0</v>
      </c>
      <c r="AE77" s="1843">
        <v>0</v>
      </c>
      <c r="AF77" s="1843">
        <v>0</v>
      </c>
      <c r="AG77" s="1843">
        <v>0</v>
      </c>
      <c r="AH77" s="1843">
        <v>0</v>
      </c>
      <c r="AI77" s="1843">
        <v>0</v>
      </c>
      <c r="AJ77" s="1843">
        <v>0</v>
      </c>
      <c r="AK77" s="1020">
        <f>'배수관폐쇄(총괄) (2)'!BL78+'배수관폐쇄(총괄) (2)'!BM78</f>
        <v>0</v>
      </c>
    </row>
    <row r="78" spans="1:37" s="850" customFormat="1" ht="19.5" customHeight="1" x14ac:dyDescent="0.15">
      <c r="A78" s="3106"/>
      <c r="B78" s="1015" t="s">
        <v>792</v>
      </c>
      <c r="C78" s="1019">
        <f t="shared" ref="C78:C84" si="21">SUM(D78:AK78)</f>
        <v>2216.6400000000003</v>
      </c>
      <c r="D78" s="1843">
        <v>0</v>
      </c>
      <c r="E78" s="1843">
        <v>0</v>
      </c>
      <c r="F78" s="1843">
        <v>1474.17</v>
      </c>
      <c r="G78" s="1843">
        <v>0</v>
      </c>
      <c r="H78" s="1843">
        <v>0</v>
      </c>
      <c r="I78" s="1843">
        <v>0</v>
      </c>
      <c r="J78" s="1843">
        <v>0</v>
      </c>
      <c r="K78" s="1843">
        <v>0</v>
      </c>
      <c r="L78" s="1843">
        <v>0</v>
      </c>
      <c r="M78" s="1843">
        <v>0</v>
      </c>
      <c r="N78" s="1843">
        <v>0</v>
      </c>
      <c r="O78" s="1843">
        <v>0</v>
      </c>
      <c r="P78" s="1843">
        <v>0</v>
      </c>
      <c r="Q78" s="1843">
        <v>0</v>
      </c>
      <c r="R78" s="1843">
        <v>0</v>
      </c>
      <c r="S78" s="1843">
        <v>0</v>
      </c>
      <c r="T78" s="1843">
        <v>0</v>
      </c>
      <c r="U78" s="1843">
        <v>0</v>
      </c>
      <c r="V78" s="1843">
        <v>0</v>
      </c>
      <c r="W78" s="1843">
        <v>0</v>
      </c>
      <c r="X78" s="1843">
        <v>0</v>
      </c>
      <c r="Y78" s="1843">
        <v>0</v>
      </c>
      <c r="Z78" s="1843">
        <v>0</v>
      </c>
      <c r="AA78" s="1843">
        <v>0</v>
      </c>
      <c r="AB78" s="1843">
        <v>0</v>
      </c>
      <c r="AC78" s="1843">
        <v>0</v>
      </c>
      <c r="AD78" s="1843">
        <v>0</v>
      </c>
      <c r="AE78" s="1843">
        <v>0</v>
      </c>
      <c r="AF78" s="1843">
        <v>0</v>
      </c>
      <c r="AG78" s="1843">
        <v>150.41</v>
      </c>
      <c r="AH78" s="1843">
        <v>592.05999999999995</v>
      </c>
      <c r="AI78" s="1843">
        <v>0</v>
      </c>
      <c r="AJ78" s="1843">
        <v>0</v>
      </c>
      <c r="AK78" s="1020">
        <f>'배수관폐쇄(총괄) (2)'!BL79+'배수관폐쇄(총괄) (2)'!BM79</f>
        <v>0</v>
      </c>
    </row>
    <row r="79" spans="1:37" s="850" customFormat="1" ht="19.5" customHeight="1" x14ac:dyDescent="0.15">
      <c r="A79" s="3106"/>
      <c r="B79" s="1015" t="s">
        <v>974</v>
      </c>
      <c r="C79" s="1019">
        <f t="shared" si="21"/>
        <v>15948.660000000002</v>
      </c>
      <c r="D79" s="1843">
        <v>0</v>
      </c>
      <c r="E79" s="1843">
        <v>0</v>
      </c>
      <c r="F79" s="1843">
        <v>0</v>
      </c>
      <c r="G79" s="1843">
        <v>0</v>
      </c>
      <c r="H79" s="1843">
        <v>681.8</v>
      </c>
      <c r="I79" s="1843">
        <v>3186.34</v>
      </c>
      <c r="J79" s="1843">
        <v>152.27000000000001</v>
      </c>
      <c r="K79" s="1843">
        <v>81.349999999999994</v>
      </c>
      <c r="L79" s="1843">
        <v>0</v>
      </c>
      <c r="M79" s="1843">
        <v>2845.94</v>
      </c>
      <c r="N79" s="1843">
        <v>3023.57</v>
      </c>
      <c r="O79" s="1843">
        <v>2267.88</v>
      </c>
      <c r="P79" s="1843">
        <v>3.47</v>
      </c>
      <c r="Q79" s="1843">
        <v>7</v>
      </c>
      <c r="R79" s="1843">
        <v>0</v>
      </c>
      <c r="S79" s="1843">
        <v>1976.94</v>
      </c>
      <c r="T79" s="1843">
        <v>0</v>
      </c>
      <c r="U79" s="1843">
        <v>26.16</v>
      </c>
      <c r="V79" s="1843">
        <v>0</v>
      </c>
      <c r="W79" s="1843">
        <v>0</v>
      </c>
      <c r="X79" s="1843">
        <v>0</v>
      </c>
      <c r="Y79" s="1843">
        <v>0</v>
      </c>
      <c r="Z79" s="1843">
        <v>0</v>
      </c>
      <c r="AA79" s="1843">
        <v>715.14</v>
      </c>
      <c r="AB79" s="1843">
        <v>0</v>
      </c>
      <c r="AC79" s="1843">
        <v>0</v>
      </c>
      <c r="AD79" s="1843">
        <v>0</v>
      </c>
      <c r="AE79" s="1843">
        <v>0</v>
      </c>
      <c r="AF79" s="1843">
        <v>0</v>
      </c>
      <c r="AG79" s="1843">
        <v>0</v>
      </c>
      <c r="AH79" s="1843">
        <v>0</v>
      </c>
      <c r="AI79" s="1843">
        <v>197.19</v>
      </c>
      <c r="AJ79" s="1843">
        <v>0</v>
      </c>
      <c r="AK79" s="1020">
        <f>'배수관폐쇄(총괄) (2)'!BL80+'배수관폐쇄(총괄) (2)'!BM80</f>
        <v>783.6099999999999</v>
      </c>
    </row>
    <row r="80" spans="1:37" s="850" customFormat="1" ht="19.5" customHeight="1" x14ac:dyDescent="0.15">
      <c r="A80" s="3106"/>
      <c r="B80" s="1015" t="s">
        <v>345</v>
      </c>
      <c r="C80" s="1019">
        <f t="shared" si="21"/>
        <v>4391.7700000000004</v>
      </c>
      <c r="D80" s="1843">
        <v>0</v>
      </c>
      <c r="E80" s="1843">
        <v>0</v>
      </c>
      <c r="F80" s="1843">
        <v>148.81</v>
      </c>
      <c r="G80" s="1843">
        <v>0</v>
      </c>
      <c r="H80" s="1843">
        <v>0</v>
      </c>
      <c r="I80" s="1843">
        <v>0</v>
      </c>
      <c r="J80" s="1843">
        <v>0</v>
      </c>
      <c r="K80" s="1843">
        <v>0</v>
      </c>
      <c r="L80" s="1843">
        <v>0</v>
      </c>
      <c r="M80" s="1843">
        <v>0</v>
      </c>
      <c r="N80" s="1843">
        <v>38.299999999999997</v>
      </c>
      <c r="O80" s="1843">
        <v>0</v>
      </c>
      <c r="P80" s="1843">
        <v>0</v>
      </c>
      <c r="Q80" s="1843">
        <v>0</v>
      </c>
      <c r="R80" s="1843">
        <v>0</v>
      </c>
      <c r="S80" s="1843">
        <v>0</v>
      </c>
      <c r="T80" s="1843">
        <v>0</v>
      </c>
      <c r="U80" s="1843">
        <v>0</v>
      </c>
      <c r="V80" s="1843">
        <v>0</v>
      </c>
      <c r="W80" s="1843">
        <v>0</v>
      </c>
      <c r="X80" s="1843">
        <v>0</v>
      </c>
      <c r="Y80" s="1843">
        <v>484.94</v>
      </c>
      <c r="Z80" s="1843">
        <v>0</v>
      </c>
      <c r="AA80" s="1843">
        <v>0</v>
      </c>
      <c r="AB80" s="1843">
        <v>0</v>
      </c>
      <c r="AC80" s="1843">
        <v>0</v>
      </c>
      <c r="AD80" s="1843">
        <v>0</v>
      </c>
      <c r="AE80" s="1843">
        <v>0</v>
      </c>
      <c r="AF80" s="1843">
        <v>0</v>
      </c>
      <c r="AG80" s="1843">
        <v>2109.84</v>
      </c>
      <c r="AH80" s="1843">
        <v>1553.8</v>
      </c>
      <c r="AI80" s="1843">
        <v>0</v>
      </c>
      <c r="AJ80" s="1843">
        <v>0</v>
      </c>
      <c r="AK80" s="1020">
        <f>'배수관폐쇄(총괄) (2)'!BL81+'배수관폐쇄(총괄) (2)'!BM81</f>
        <v>56.08</v>
      </c>
    </row>
    <row r="81" spans="1:37" s="850" customFormat="1" ht="19.5" customHeight="1" x14ac:dyDescent="0.15">
      <c r="A81" s="3106"/>
      <c r="B81" s="1017" t="s">
        <v>283</v>
      </c>
      <c r="C81" s="1019">
        <f t="shared" si="21"/>
        <v>0</v>
      </c>
      <c r="D81" s="1843">
        <v>0</v>
      </c>
      <c r="E81" s="1843">
        <v>0</v>
      </c>
      <c r="F81" s="1843">
        <v>0</v>
      </c>
      <c r="G81" s="1843">
        <v>0</v>
      </c>
      <c r="H81" s="1843">
        <v>0</v>
      </c>
      <c r="I81" s="1843">
        <v>0</v>
      </c>
      <c r="J81" s="1843">
        <v>0</v>
      </c>
      <c r="K81" s="1843">
        <v>0</v>
      </c>
      <c r="L81" s="1843">
        <v>0</v>
      </c>
      <c r="M81" s="1843">
        <v>0</v>
      </c>
      <c r="N81" s="1843">
        <v>0</v>
      </c>
      <c r="O81" s="1843">
        <v>0</v>
      </c>
      <c r="P81" s="1843">
        <v>0</v>
      </c>
      <c r="Q81" s="1843">
        <v>0</v>
      </c>
      <c r="R81" s="1843">
        <v>0</v>
      </c>
      <c r="S81" s="1843">
        <v>0</v>
      </c>
      <c r="T81" s="1843">
        <v>0</v>
      </c>
      <c r="U81" s="1843">
        <v>0</v>
      </c>
      <c r="V81" s="1843">
        <v>0</v>
      </c>
      <c r="W81" s="1843">
        <v>0</v>
      </c>
      <c r="X81" s="1843">
        <v>0</v>
      </c>
      <c r="Y81" s="1843">
        <v>0</v>
      </c>
      <c r="Z81" s="1843">
        <v>0</v>
      </c>
      <c r="AA81" s="1843">
        <v>0</v>
      </c>
      <c r="AB81" s="1843">
        <v>0</v>
      </c>
      <c r="AC81" s="1843">
        <v>0</v>
      </c>
      <c r="AD81" s="1843">
        <v>0</v>
      </c>
      <c r="AE81" s="1843">
        <v>0</v>
      </c>
      <c r="AF81" s="1843">
        <v>0</v>
      </c>
      <c r="AG81" s="1843">
        <v>0</v>
      </c>
      <c r="AH81" s="1843">
        <v>0</v>
      </c>
      <c r="AI81" s="1843">
        <v>0</v>
      </c>
      <c r="AJ81" s="1843">
        <v>0</v>
      </c>
      <c r="AK81" s="1020">
        <f>'배수관폐쇄(총괄) (2)'!BL82+'배수관폐쇄(총괄) (2)'!BM82</f>
        <v>0</v>
      </c>
    </row>
    <row r="82" spans="1:37" s="850" customFormat="1" ht="19.5" customHeight="1" x14ac:dyDescent="0.15">
      <c r="A82" s="3106"/>
      <c r="B82" s="1017" t="s">
        <v>284</v>
      </c>
      <c r="C82" s="1019">
        <f t="shared" si="21"/>
        <v>0</v>
      </c>
      <c r="D82" s="1843">
        <v>0</v>
      </c>
      <c r="E82" s="1843">
        <v>0</v>
      </c>
      <c r="F82" s="1843">
        <v>0</v>
      </c>
      <c r="G82" s="1843">
        <v>0</v>
      </c>
      <c r="H82" s="1843">
        <v>0</v>
      </c>
      <c r="I82" s="1843">
        <v>0</v>
      </c>
      <c r="J82" s="1843">
        <v>0</v>
      </c>
      <c r="K82" s="1843">
        <v>0</v>
      </c>
      <c r="L82" s="1843">
        <v>0</v>
      </c>
      <c r="M82" s="1843">
        <v>0</v>
      </c>
      <c r="N82" s="1843">
        <v>0</v>
      </c>
      <c r="O82" s="1843">
        <v>0</v>
      </c>
      <c r="P82" s="1843">
        <v>0</v>
      </c>
      <c r="Q82" s="1843">
        <v>0</v>
      </c>
      <c r="R82" s="1843">
        <v>0</v>
      </c>
      <c r="S82" s="1843">
        <v>0</v>
      </c>
      <c r="T82" s="1843">
        <v>0</v>
      </c>
      <c r="U82" s="1843">
        <v>0</v>
      </c>
      <c r="V82" s="1843">
        <v>0</v>
      </c>
      <c r="W82" s="1843">
        <v>0</v>
      </c>
      <c r="X82" s="1843">
        <v>0</v>
      </c>
      <c r="Y82" s="1843">
        <v>0</v>
      </c>
      <c r="Z82" s="1843">
        <v>0</v>
      </c>
      <c r="AA82" s="1843">
        <v>0</v>
      </c>
      <c r="AB82" s="1843">
        <v>0</v>
      </c>
      <c r="AC82" s="1843">
        <v>0</v>
      </c>
      <c r="AD82" s="1843">
        <v>0</v>
      </c>
      <c r="AE82" s="1843">
        <v>0</v>
      </c>
      <c r="AF82" s="1843">
        <v>0</v>
      </c>
      <c r="AG82" s="1843">
        <v>0</v>
      </c>
      <c r="AH82" s="1843">
        <v>0</v>
      </c>
      <c r="AI82" s="1843">
        <v>0</v>
      </c>
      <c r="AJ82" s="1843">
        <v>0</v>
      </c>
      <c r="AK82" s="1020">
        <f>'배수관폐쇄(총괄) (2)'!BL83+'배수관폐쇄(총괄) (2)'!BM83</f>
        <v>0</v>
      </c>
    </row>
    <row r="83" spans="1:37" s="850" customFormat="1" ht="19.5" customHeight="1" x14ac:dyDescent="0.15">
      <c r="A83" s="3106"/>
      <c r="B83" s="1015" t="s">
        <v>847</v>
      </c>
      <c r="C83" s="1019">
        <f t="shared" si="21"/>
        <v>0</v>
      </c>
      <c r="D83" s="1843">
        <v>0</v>
      </c>
      <c r="E83" s="1843">
        <v>0</v>
      </c>
      <c r="F83" s="1843">
        <v>0</v>
      </c>
      <c r="G83" s="1843">
        <v>0</v>
      </c>
      <c r="H83" s="1843">
        <v>0</v>
      </c>
      <c r="I83" s="1843">
        <v>0</v>
      </c>
      <c r="J83" s="1843">
        <v>0</v>
      </c>
      <c r="K83" s="1843">
        <v>0</v>
      </c>
      <c r="L83" s="1843">
        <v>0</v>
      </c>
      <c r="M83" s="1843">
        <v>0</v>
      </c>
      <c r="N83" s="1843">
        <v>0</v>
      </c>
      <c r="O83" s="1843">
        <v>0</v>
      </c>
      <c r="P83" s="1843">
        <v>0</v>
      </c>
      <c r="Q83" s="1843">
        <v>0</v>
      </c>
      <c r="R83" s="1843">
        <v>0</v>
      </c>
      <c r="S83" s="1843">
        <v>0</v>
      </c>
      <c r="T83" s="1843">
        <v>0</v>
      </c>
      <c r="U83" s="1843">
        <v>0</v>
      </c>
      <c r="V83" s="1843">
        <v>0</v>
      </c>
      <c r="W83" s="1843">
        <v>0</v>
      </c>
      <c r="X83" s="1843">
        <v>0</v>
      </c>
      <c r="Y83" s="1843">
        <v>0</v>
      </c>
      <c r="Z83" s="1843">
        <v>0</v>
      </c>
      <c r="AA83" s="1843">
        <v>0</v>
      </c>
      <c r="AB83" s="1843">
        <v>0</v>
      </c>
      <c r="AC83" s="1843">
        <v>0</v>
      </c>
      <c r="AD83" s="1843">
        <v>0</v>
      </c>
      <c r="AE83" s="1843">
        <v>0</v>
      </c>
      <c r="AF83" s="1843">
        <v>0</v>
      </c>
      <c r="AG83" s="1843">
        <v>0</v>
      </c>
      <c r="AH83" s="1843">
        <v>0</v>
      </c>
      <c r="AI83" s="1843">
        <v>0</v>
      </c>
      <c r="AJ83" s="1843">
        <v>0</v>
      </c>
      <c r="AK83" s="1020">
        <f>'배수관폐쇄(총괄) (2)'!BL84+'배수관폐쇄(총괄) (2)'!BM84</f>
        <v>0</v>
      </c>
    </row>
    <row r="84" spans="1:37" s="850" customFormat="1" ht="19.5" customHeight="1" x14ac:dyDescent="0.15">
      <c r="A84" s="3106"/>
      <c r="B84" s="1018" t="s">
        <v>1084</v>
      </c>
      <c r="C84" s="1019">
        <f t="shared" si="21"/>
        <v>0</v>
      </c>
      <c r="D84" s="1843">
        <v>0</v>
      </c>
      <c r="E84" s="1843">
        <v>0</v>
      </c>
      <c r="F84" s="1843">
        <v>0</v>
      </c>
      <c r="G84" s="1843">
        <v>0</v>
      </c>
      <c r="H84" s="1843">
        <v>0</v>
      </c>
      <c r="I84" s="1843">
        <v>0</v>
      </c>
      <c r="J84" s="1843">
        <v>0</v>
      </c>
      <c r="K84" s="1843">
        <v>0</v>
      </c>
      <c r="L84" s="1843">
        <v>0</v>
      </c>
      <c r="M84" s="1843">
        <v>0</v>
      </c>
      <c r="N84" s="1843">
        <v>0</v>
      </c>
      <c r="O84" s="1843">
        <v>0</v>
      </c>
      <c r="P84" s="1843">
        <v>0</v>
      </c>
      <c r="Q84" s="1843">
        <v>0</v>
      </c>
      <c r="R84" s="1843">
        <v>0</v>
      </c>
      <c r="S84" s="1843">
        <v>0</v>
      </c>
      <c r="T84" s="1843">
        <v>0</v>
      </c>
      <c r="U84" s="1843">
        <v>0</v>
      </c>
      <c r="V84" s="1843">
        <v>0</v>
      </c>
      <c r="W84" s="1843">
        <v>0</v>
      </c>
      <c r="X84" s="1843">
        <v>0</v>
      </c>
      <c r="Y84" s="1843">
        <v>0</v>
      </c>
      <c r="Z84" s="1843">
        <v>0</v>
      </c>
      <c r="AA84" s="1843">
        <v>0</v>
      </c>
      <c r="AB84" s="1843">
        <v>0</v>
      </c>
      <c r="AC84" s="1843">
        <v>0</v>
      </c>
      <c r="AD84" s="1843">
        <v>0</v>
      </c>
      <c r="AE84" s="1843">
        <v>0</v>
      </c>
      <c r="AF84" s="1843">
        <v>0</v>
      </c>
      <c r="AG84" s="1843">
        <v>0</v>
      </c>
      <c r="AH84" s="1843">
        <v>0</v>
      </c>
      <c r="AI84" s="1843">
        <v>0</v>
      </c>
      <c r="AJ84" s="1843">
        <v>0</v>
      </c>
      <c r="AK84" s="1020">
        <f>'배수관폐쇄(총괄) (2)'!BL85+'배수관폐쇄(총괄) (2)'!BM85</f>
        <v>0</v>
      </c>
    </row>
    <row r="85" spans="1:37" s="850" customFormat="1" ht="19.5" customHeight="1" x14ac:dyDescent="0.15">
      <c r="A85" s="3106">
        <v>450</v>
      </c>
      <c r="B85" s="854" t="s">
        <v>46</v>
      </c>
      <c r="C85" s="613">
        <f>SUM(D85:AK85)</f>
        <v>0</v>
      </c>
      <c r="D85" s="613">
        <f>SUM(D86:D93)</f>
        <v>0</v>
      </c>
      <c r="E85" s="613">
        <f t="shared" ref="E85:AJ85" si="22">SUM(E86:E93)</f>
        <v>0</v>
      </c>
      <c r="F85" s="613">
        <f t="shared" si="22"/>
        <v>0</v>
      </c>
      <c r="G85" s="613">
        <f t="shared" si="22"/>
        <v>0</v>
      </c>
      <c r="H85" s="613">
        <f t="shared" si="22"/>
        <v>0</v>
      </c>
      <c r="I85" s="613">
        <f t="shared" si="22"/>
        <v>0</v>
      </c>
      <c r="J85" s="613">
        <f t="shared" si="22"/>
        <v>0</v>
      </c>
      <c r="K85" s="613">
        <f t="shared" si="22"/>
        <v>0</v>
      </c>
      <c r="L85" s="613">
        <f t="shared" si="22"/>
        <v>0</v>
      </c>
      <c r="M85" s="613">
        <f t="shared" si="22"/>
        <v>0</v>
      </c>
      <c r="N85" s="613">
        <f t="shared" si="22"/>
        <v>0</v>
      </c>
      <c r="O85" s="613">
        <f t="shared" si="22"/>
        <v>0</v>
      </c>
      <c r="P85" s="613">
        <f t="shared" si="22"/>
        <v>0</v>
      </c>
      <c r="Q85" s="613">
        <f t="shared" si="22"/>
        <v>0</v>
      </c>
      <c r="R85" s="613">
        <f t="shared" si="22"/>
        <v>0</v>
      </c>
      <c r="S85" s="613">
        <f t="shared" si="22"/>
        <v>0</v>
      </c>
      <c r="T85" s="613">
        <f t="shared" si="22"/>
        <v>0</v>
      </c>
      <c r="U85" s="613">
        <f t="shared" si="22"/>
        <v>0</v>
      </c>
      <c r="V85" s="613">
        <f t="shared" si="22"/>
        <v>0</v>
      </c>
      <c r="W85" s="613">
        <f t="shared" si="22"/>
        <v>0</v>
      </c>
      <c r="X85" s="613">
        <f t="shared" si="22"/>
        <v>0</v>
      </c>
      <c r="Y85" s="613">
        <f t="shared" si="22"/>
        <v>0</v>
      </c>
      <c r="Z85" s="613">
        <f t="shared" si="22"/>
        <v>0</v>
      </c>
      <c r="AA85" s="613">
        <f t="shared" si="22"/>
        <v>0</v>
      </c>
      <c r="AB85" s="613">
        <f t="shared" si="22"/>
        <v>0</v>
      </c>
      <c r="AC85" s="613">
        <f t="shared" si="22"/>
        <v>0</v>
      </c>
      <c r="AD85" s="613">
        <f t="shared" si="22"/>
        <v>0</v>
      </c>
      <c r="AE85" s="613">
        <f t="shared" si="22"/>
        <v>0</v>
      </c>
      <c r="AF85" s="613">
        <f t="shared" si="22"/>
        <v>0</v>
      </c>
      <c r="AG85" s="613">
        <f t="shared" si="22"/>
        <v>0</v>
      </c>
      <c r="AH85" s="613">
        <f t="shared" si="22"/>
        <v>0</v>
      </c>
      <c r="AI85" s="613">
        <f t="shared" si="22"/>
        <v>0</v>
      </c>
      <c r="AJ85" s="613">
        <f t="shared" si="22"/>
        <v>0</v>
      </c>
      <c r="AK85" s="613">
        <f>'배수관폐쇄(총괄) (2)'!BL86+'배수관폐쇄(총괄) (2)'!BM86</f>
        <v>0</v>
      </c>
    </row>
    <row r="86" spans="1:37" s="858" customFormat="1" ht="19.5" customHeight="1" x14ac:dyDescent="0.15">
      <c r="A86" s="3106"/>
      <c r="B86" s="1015" t="s">
        <v>793</v>
      </c>
      <c r="C86" s="1019">
        <f>SUM(D86:AK86)</f>
        <v>0</v>
      </c>
      <c r="D86" s="1843">
        <v>0</v>
      </c>
      <c r="E86" s="1843">
        <v>0</v>
      </c>
      <c r="F86" s="1843">
        <v>0</v>
      </c>
      <c r="G86" s="1843">
        <v>0</v>
      </c>
      <c r="H86" s="1843">
        <v>0</v>
      </c>
      <c r="I86" s="1843">
        <v>0</v>
      </c>
      <c r="J86" s="1843">
        <v>0</v>
      </c>
      <c r="K86" s="1843">
        <v>0</v>
      </c>
      <c r="L86" s="1843">
        <v>0</v>
      </c>
      <c r="M86" s="1843">
        <v>0</v>
      </c>
      <c r="N86" s="1843">
        <v>0</v>
      </c>
      <c r="O86" s="1843">
        <v>0</v>
      </c>
      <c r="P86" s="1843">
        <v>0</v>
      </c>
      <c r="Q86" s="1843">
        <v>0</v>
      </c>
      <c r="R86" s="1843">
        <v>0</v>
      </c>
      <c r="S86" s="1843">
        <v>0</v>
      </c>
      <c r="T86" s="1843">
        <v>0</v>
      </c>
      <c r="U86" s="1843">
        <v>0</v>
      </c>
      <c r="V86" s="1843">
        <v>0</v>
      </c>
      <c r="W86" s="1843">
        <v>0</v>
      </c>
      <c r="X86" s="1843">
        <v>0</v>
      </c>
      <c r="Y86" s="1843">
        <v>0</v>
      </c>
      <c r="Z86" s="1843">
        <v>0</v>
      </c>
      <c r="AA86" s="1843">
        <v>0</v>
      </c>
      <c r="AB86" s="1843">
        <v>0</v>
      </c>
      <c r="AC86" s="1843">
        <v>0</v>
      </c>
      <c r="AD86" s="1843">
        <v>0</v>
      </c>
      <c r="AE86" s="1843">
        <v>0</v>
      </c>
      <c r="AF86" s="1843">
        <v>0</v>
      </c>
      <c r="AG86" s="1843">
        <v>0</v>
      </c>
      <c r="AH86" s="1843">
        <v>0</v>
      </c>
      <c r="AI86" s="1843">
        <v>0</v>
      </c>
      <c r="AJ86" s="1843">
        <v>0</v>
      </c>
      <c r="AK86" s="1020">
        <f>'배수관폐쇄(총괄) (2)'!BL87+'배수관폐쇄(총괄) (2)'!BM87</f>
        <v>0</v>
      </c>
    </row>
    <row r="87" spans="1:37" s="850" customFormat="1" ht="19.5" customHeight="1" x14ac:dyDescent="0.15">
      <c r="A87" s="3106"/>
      <c r="B87" s="1015" t="s">
        <v>792</v>
      </c>
      <c r="C87" s="1019">
        <f t="shared" ref="C87:C93" si="23">SUM(D87:AK87)</f>
        <v>0</v>
      </c>
      <c r="D87" s="1843">
        <v>0</v>
      </c>
      <c r="E87" s="1843">
        <v>0</v>
      </c>
      <c r="F87" s="1843">
        <v>0</v>
      </c>
      <c r="G87" s="1843">
        <v>0</v>
      </c>
      <c r="H87" s="1843">
        <v>0</v>
      </c>
      <c r="I87" s="1843">
        <v>0</v>
      </c>
      <c r="J87" s="1843">
        <v>0</v>
      </c>
      <c r="K87" s="1843">
        <v>0</v>
      </c>
      <c r="L87" s="1843">
        <v>0</v>
      </c>
      <c r="M87" s="1843">
        <v>0</v>
      </c>
      <c r="N87" s="1843">
        <v>0</v>
      </c>
      <c r="O87" s="1843">
        <v>0</v>
      </c>
      <c r="P87" s="1843">
        <v>0</v>
      </c>
      <c r="Q87" s="1843">
        <v>0</v>
      </c>
      <c r="R87" s="1843">
        <v>0</v>
      </c>
      <c r="S87" s="1843">
        <v>0</v>
      </c>
      <c r="T87" s="1843">
        <v>0</v>
      </c>
      <c r="U87" s="1843">
        <v>0</v>
      </c>
      <c r="V87" s="1843">
        <v>0</v>
      </c>
      <c r="W87" s="1843">
        <v>0</v>
      </c>
      <c r="X87" s="1843">
        <v>0</v>
      </c>
      <c r="Y87" s="1843">
        <v>0</v>
      </c>
      <c r="Z87" s="1843">
        <v>0</v>
      </c>
      <c r="AA87" s="1843">
        <v>0</v>
      </c>
      <c r="AB87" s="1843">
        <v>0</v>
      </c>
      <c r="AC87" s="1843">
        <v>0</v>
      </c>
      <c r="AD87" s="1843">
        <v>0</v>
      </c>
      <c r="AE87" s="1843">
        <v>0</v>
      </c>
      <c r="AF87" s="1843">
        <v>0</v>
      </c>
      <c r="AG87" s="1843">
        <v>0</v>
      </c>
      <c r="AH87" s="1843">
        <v>0</v>
      </c>
      <c r="AI87" s="1843">
        <v>0</v>
      </c>
      <c r="AJ87" s="1843">
        <v>0</v>
      </c>
      <c r="AK87" s="1020">
        <f>'배수관폐쇄(총괄) (2)'!BL88+'배수관폐쇄(총괄) (2)'!BM88</f>
        <v>0</v>
      </c>
    </row>
    <row r="88" spans="1:37" s="850" customFormat="1" ht="19.5" customHeight="1" x14ac:dyDescent="0.15">
      <c r="A88" s="3106"/>
      <c r="B88" s="1015" t="s">
        <v>974</v>
      </c>
      <c r="C88" s="1019">
        <f t="shared" si="23"/>
        <v>0</v>
      </c>
      <c r="D88" s="1843">
        <v>0</v>
      </c>
      <c r="E88" s="1843">
        <v>0</v>
      </c>
      <c r="F88" s="1843">
        <v>0</v>
      </c>
      <c r="G88" s="1843">
        <v>0</v>
      </c>
      <c r="H88" s="1843">
        <v>0</v>
      </c>
      <c r="I88" s="1843">
        <v>0</v>
      </c>
      <c r="J88" s="1843">
        <v>0</v>
      </c>
      <c r="K88" s="1843">
        <v>0</v>
      </c>
      <c r="L88" s="1843">
        <v>0</v>
      </c>
      <c r="M88" s="1843">
        <v>0</v>
      </c>
      <c r="N88" s="1843">
        <v>0</v>
      </c>
      <c r="O88" s="1843">
        <v>0</v>
      </c>
      <c r="P88" s="1843">
        <v>0</v>
      </c>
      <c r="Q88" s="1843">
        <v>0</v>
      </c>
      <c r="R88" s="1843">
        <v>0</v>
      </c>
      <c r="S88" s="1843">
        <v>0</v>
      </c>
      <c r="T88" s="1843">
        <v>0</v>
      </c>
      <c r="U88" s="1843">
        <v>0</v>
      </c>
      <c r="V88" s="1843">
        <v>0</v>
      </c>
      <c r="W88" s="1843">
        <v>0</v>
      </c>
      <c r="X88" s="1843">
        <v>0</v>
      </c>
      <c r="Y88" s="1843">
        <v>0</v>
      </c>
      <c r="Z88" s="1843">
        <v>0</v>
      </c>
      <c r="AA88" s="1843">
        <v>0</v>
      </c>
      <c r="AB88" s="1843">
        <v>0</v>
      </c>
      <c r="AC88" s="1843">
        <v>0</v>
      </c>
      <c r="AD88" s="1843">
        <v>0</v>
      </c>
      <c r="AE88" s="1843">
        <v>0</v>
      </c>
      <c r="AF88" s="1843">
        <v>0</v>
      </c>
      <c r="AG88" s="1843">
        <v>0</v>
      </c>
      <c r="AH88" s="1843">
        <v>0</v>
      </c>
      <c r="AI88" s="1843">
        <v>0</v>
      </c>
      <c r="AJ88" s="1843">
        <v>0</v>
      </c>
      <c r="AK88" s="1020">
        <f>'배수관폐쇄(총괄) (2)'!BL89+'배수관폐쇄(총괄) (2)'!BM89</f>
        <v>0</v>
      </c>
    </row>
    <row r="89" spans="1:37" s="850" customFormat="1" ht="19.5" customHeight="1" x14ac:dyDescent="0.15">
      <c r="A89" s="3106"/>
      <c r="B89" s="1015" t="s">
        <v>345</v>
      </c>
      <c r="C89" s="1019">
        <f t="shared" si="23"/>
        <v>0</v>
      </c>
      <c r="D89" s="1843">
        <v>0</v>
      </c>
      <c r="E89" s="1843">
        <v>0</v>
      </c>
      <c r="F89" s="1843">
        <v>0</v>
      </c>
      <c r="G89" s="1843">
        <v>0</v>
      </c>
      <c r="H89" s="1843">
        <v>0</v>
      </c>
      <c r="I89" s="1843">
        <v>0</v>
      </c>
      <c r="J89" s="1843">
        <v>0</v>
      </c>
      <c r="K89" s="1843">
        <v>0</v>
      </c>
      <c r="L89" s="1843">
        <v>0</v>
      </c>
      <c r="M89" s="1843">
        <v>0</v>
      </c>
      <c r="N89" s="1843">
        <v>0</v>
      </c>
      <c r="O89" s="1843">
        <v>0</v>
      </c>
      <c r="P89" s="1843">
        <v>0</v>
      </c>
      <c r="Q89" s="1843">
        <v>0</v>
      </c>
      <c r="R89" s="1843">
        <v>0</v>
      </c>
      <c r="S89" s="1843">
        <v>0</v>
      </c>
      <c r="T89" s="1843">
        <v>0</v>
      </c>
      <c r="U89" s="1843">
        <v>0</v>
      </c>
      <c r="V89" s="1843">
        <v>0</v>
      </c>
      <c r="W89" s="1843">
        <v>0</v>
      </c>
      <c r="X89" s="1843">
        <v>0</v>
      </c>
      <c r="Y89" s="1843">
        <v>0</v>
      </c>
      <c r="Z89" s="1843">
        <v>0</v>
      </c>
      <c r="AA89" s="1843">
        <v>0</v>
      </c>
      <c r="AB89" s="1843">
        <v>0</v>
      </c>
      <c r="AC89" s="1843">
        <v>0</v>
      </c>
      <c r="AD89" s="1843">
        <v>0</v>
      </c>
      <c r="AE89" s="1843">
        <v>0</v>
      </c>
      <c r="AF89" s="1843">
        <v>0</v>
      </c>
      <c r="AG89" s="1843">
        <v>0</v>
      </c>
      <c r="AH89" s="1843">
        <v>0</v>
      </c>
      <c r="AI89" s="1843">
        <v>0</v>
      </c>
      <c r="AJ89" s="1843">
        <v>0</v>
      </c>
      <c r="AK89" s="1020">
        <f>'배수관폐쇄(총괄) (2)'!BL90+'배수관폐쇄(총괄) (2)'!BM90</f>
        <v>0</v>
      </c>
    </row>
    <row r="90" spans="1:37" s="850" customFormat="1" ht="19.5" customHeight="1" x14ac:dyDescent="0.15">
      <c r="A90" s="3106"/>
      <c r="B90" s="1017" t="s">
        <v>283</v>
      </c>
      <c r="C90" s="1019">
        <f t="shared" si="23"/>
        <v>0</v>
      </c>
      <c r="D90" s="1843">
        <v>0</v>
      </c>
      <c r="E90" s="1843">
        <v>0</v>
      </c>
      <c r="F90" s="1843">
        <v>0</v>
      </c>
      <c r="G90" s="1843">
        <v>0</v>
      </c>
      <c r="H90" s="1843">
        <v>0</v>
      </c>
      <c r="I90" s="1843">
        <v>0</v>
      </c>
      <c r="J90" s="1843">
        <v>0</v>
      </c>
      <c r="K90" s="1843">
        <v>0</v>
      </c>
      <c r="L90" s="1843">
        <v>0</v>
      </c>
      <c r="M90" s="1843">
        <v>0</v>
      </c>
      <c r="N90" s="1843">
        <v>0</v>
      </c>
      <c r="O90" s="1843">
        <v>0</v>
      </c>
      <c r="P90" s="1843">
        <v>0</v>
      </c>
      <c r="Q90" s="1843">
        <v>0</v>
      </c>
      <c r="R90" s="1843">
        <v>0</v>
      </c>
      <c r="S90" s="1843">
        <v>0</v>
      </c>
      <c r="T90" s="1843">
        <v>0</v>
      </c>
      <c r="U90" s="1843">
        <v>0</v>
      </c>
      <c r="V90" s="1843">
        <v>0</v>
      </c>
      <c r="W90" s="1843">
        <v>0</v>
      </c>
      <c r="X90" s="1843">
        <v>0</v>
      </c>
      <c r="Y90" s="1843">
        <v>0</v>
      </c>
      <c r="Z90" s="1843">
        <v>0</v>
      </c>
      <c r="AA90" s="1843">
        <v>0</v>
      </c>
      <c r="AB90" s="1843">
        <v>0</v>
      </c>
      <c r="AC90" s="1843">
        <v>0</v>
      </c>
      <c r="AD90" s="1843">
        <v>0</v>
      </c>
      <c r="AE90" s="1843">
        <v>0</v>
      </c>
      <c r="AF90" s="1843">
        <v>0</v>
      </c>
      <c r="AG90" s="1843">
        <v>0</v>
      </c>
      <c r="AH90" s="1843">
        <v>0</v>
      </c>
      <c r="AI90" s="1843">
        <v>0</v>
      </c>
      <c r="AJ90" s="1843">
        <v>0</v>
      </c>
      <c r="AK90" s="1020">
        <f>'배수관폐쇄(총괄) (2)'!BL91+'배수관폐쇄(총괄) (2)'!BM91</f>
        <v>0</v>
      </c>
    </row>
    <row r="91" spans="1:37" s="850" customFormat="1" ht="19.5" customHeight="1" x14ac:dyDescent="0.15">
      <c r="A91" s="3106"/>
      <c r="B91" s="1017" t="s">
        <v>284</v>
      </c>
      <c r="C91" s="1019">
        <f t="shared" si="23"/>
        <v>0</v>
      </c>
      <c r="D91" s="1843">
        <v>0</v>
      </c>
      <c r="E91" s="1843">
        <v>0</v>
      </c>
      <c r="F91" s="1843">
        <v>0</v>
      </c>
      <c r="G91" s="1843">
        <v>0</v>
      </c>
      <c r="H91" s="1843">
        <v>0</v>
      </c>
      <c r="I91" s="1843">
        <v>0</v>
      </c>
      <c r="J91" s="1843">
        <v>0</v>
      </c>
      <c r="K91" s="1843">
        <v>0</v>
      </c>
      <c r="L91" s="1843">
        <v>0</v>
      </c>
      <c r="M91" s="1843">
        <v>0</v>
      </c>
      <c r="N91" s="1843">
        <v>0</v>
      </c>
      <c r="O91" s="1843">
        <v>0</v>
      </c>
      <c r="P91" s="1843">
        <v>0</v>
      </c>
      <c r="Q91" s="1843">
        <v>0</v>
      </c>
      <c r="R91" s="1843">
        <v>0</v>
      </c>
      <c r="S91" s="1843">
        <v>0</v>
      </c>
      <c r="T91" s="1843">
        <v>0</v>
      </c>
      <c r="U91" s="1843">
        <v>0</v>
      </c>
      <c r="V91" s="1843">
        <v>0</v>
      </c>
      <c r="W91" s="1843">
        <v>0</v>
      </c>
      <c r="X91" s="1843">
        <v>0</v>
      </c>
      <c r="Y91" s="1843">
        <v>0</v>
      </c>
      <c r="Z91" s="1843">
        <v>0</v>
      </c>
      <c r="AA91" s="1843">
        <v>0</v>
      </c>
      <c r="AB91" s="1843">
        <v>0</v>
      </c>
      <c r="AC91" s="1843">
        <v>0</v>
      </c>
      <c r="AD91" s="1843">
        <v>0</v>
      </c>
      <c r="AE91" s="1843">
        <v>0</v>
      </c>
      <c r="AF91" s="1843">
        <v>0</v>
      </c>
      <c r="AG91" s="1843">
        <v>0</v>
      </c>
      <c r="AH91" s="1843">
        <v>0</v>
      </c>
      <c r="AI91" s="1843">
        <v>0</v>
      </c>
      <c r="AJ91" s="1843">
        <v>0</v>
      </c>
      <c r="AK91" s="1020">
        <f>'배수관폐쇄(총괄) (2)'!BL92+'배수관폐쇄(총괄) (2)'!BM92</f>
        <v>0</v>
      </c>
    </row>
    <row r="92" spans="1:37" s="850" customFormat="1" ht="19.5" customHeight="1" x14ac:dyDescent="0.15">
      <c r="A92" s="3106"/>
      <c r="B92" s="1015" t="s">
        <v>847</v>
      </c>
      <c r="C92" s="1019">
        <f t="shared" si="23"/>
        <v>0</v>
      </c>
      <c r="D92" s="1843">
        <v>0</v>
      </c>
      <c r="E92" s="1843">
        <v>0</v>
      </c>
      <c r="F92" s="1843">
        <v>0</v>
      </c>
      <c r="G92" s="1843">
        <v>0</v>
      </c>
      <c r="H92" s="1843">
        <v>0</v>
      </c>
      <c r="I92" s="1843">
        <v>0</v>
      </c>
      <c r="J92" s="1843">
        <v>0</v>
      </c>
      <c r="K92" s="1843">
        <v>0</v>
      </c>
      <c r="L92" s="1843">
        <v>0</v>
      </c>
      <c r="M92" s="1843">
        <v>0</v>
      </c>
      <c r="N92" s="1843">
        <v>0</v>
      </c>
      <c r="O92" s="1843">
        <v>0</v>
      </c>
      <c r="P92" s="1843">
        <v>0</v>
      </c>
      <c r="Q92" s="1843">
        <v>0</v>
      </c>
      <c r="R92" s="1843">
        <v>0</v>
      </c>
      <c r="S92" s="1843">
        <v>0</v>
      </c>
      <c r="T92" s="1843">
        <v>0</v>
      </c>
      <c r="U92" s="1843">
        <v>0</v>
      </c>
      <c r="V92" s="1843">
        <v>0</v>
      </c>
      <c r="W92" s="1843">
        <v>0</v>
      </c>
      <c r="X92" s="1843">
        <v>0</v>
      </c>
      <c r="Y92" s="1843">
        <v>0</v>
      </c>
      <c r="Z92" s="1843">
        <v>0</v>
      </c>
      <c r="AA92" s="1843">
        <v>0</v>
      </c>
      <c r="AB92" s="1843">
        <v>0</v>
      </c>
      <c r="AC92" s="1843">
        <v>0</v>
      </c>
      <c r="AD92" s="1843">
        <v>0</v>
      </c>
      <c r="AE92" s="1843">
        <v>0</v>
      </c>
      <c r="AF92" s="1843">
        <v>0</v>
      </c>
      <c r="AG92" s="1843">
        <v>0</v>
      </c>
      <c r="AH92" s="1843">
        <v>0</v>
      </c>
      <c r="AI92" s="1843">
        <v>0</v>
      </c>
      <c r="AJ92" s="1843">
        <v>0</v>
      </c>
      <c r="AK92" s="1020">
        <f>'배수관폐쇄(총괄) (2)'!BL93+'배수관폐쇄(총괄) (2)'!BM93</f>
        <v>0</v>
      </c>
    </row>
    <row r="93" spans="1:37" s="850" customFormat="1" ht="19.5" customHeight="1" x14ac:dyDescent="0.15">
      <c r="A93" s="3106"/>
      <c r="B93" s="1018" t="s">
        <v>1084</v>
      </c>
      <c r="C93" s="1019">
        <f t="shared" si="23"/>
        <v>0</v>
      </c>
      <c r="D93" s="1843">
        <v>0</v>
      </c>
      <c r="E93" s="1843">
        <v>0</v>
      </c>
      <c r="F93" s="1843">
        <v>0</v>
      </c>
      <c r="G93" s="1843">
        <v>0</v>
      </c>
      <c r="H93" s="1843">
        <v>0</v>
      </c>
      <c r="I93" s="1843">
        <v>0</v>
      </c>
      <c r="J93" s="1843">
        <v>0</v>
      </c>
      <c r="K93" s="1843">
        <v>0</v>
      </c>
      <c r="L93" s="1843">
        <v>0</v>
      </c>
      <c r="M93" s="1843">
        <v>0</v>
      </c>
      <c r="N93" s="1843">
        <v>0</v>
      </c>
      <c r="O93" s="1843">
        <v>0</v>
      </c>
      <c r="P93" s="1843">
        <v>0</v>
      </c>
      <c r="Q93" s="1843">
        <v>0</v>
      </c>
      <c r="R93" s="1843">
        <v>0</v>
      </c>
      <c r="S93" s="1843">
        <v>0</v>
      </c>
      <c r="T93" s="1843">
        <v>0</v>
      </c>
      <c r="U93" s="1843">
        <v>0</v>
      </c>
      <c r="V93" s="1843">
        <v>0</v>
      </c>
      <c r="W93" s="1843">
        <v>0</v>
      </c>
      <c r="X93" s="1843">
        <v>0</v>
      </c>
      <c r="Y93" s="1843">
        <v>0</v>
      </c>
      <c r="Z93" s="1843">
        <v>0</v>
      </c>
      <c r="AA93" s="1843">
        <v>0</v>
      </c>
      <c r="AB93" s="1843">
        <v>0</v>
      </c>
      <c r="AC93" s="1843">
        <v>0</v>
      </c>
      <c r="AD93" s="1843">
        <v>0</v>
      </c>
      <c r="AE93" s="1843">
        <v>0</v>
      </c>
      <c r="AF93" s="1843">
        <v>0</v>
      </c>
      <c r="AG93" s="1843">
        <v>0</v>
      </c>
      <c r="AH93" s="1843">
        <v>0</v>
      </c>
      <c r="AI93" s="1843">
        <v>0</v>
      </c>
      <c r="AJ93" s="1843">
        <v>0</v>
      </c>
      <c r="AK93" s="1020">
        <f>'배수관폐쇄(총괄) (2)'!BL94+'배수관폐쇄(총괄) (2)'!BM94</f>
        <v>0</v>
      </c>
    </row>
    <row r="94" spans="1:37" s="850" customFormat="1" ht="19.5" customHeight="1" x14ac:dyDescent="0.15">
      <c r="A94" s="3106">
        <v>500</v>
      </c>
      <c r="B94" s="854" t="s">
        <v>46</v>
      </c>
      <c r="C94" s="613">
        <f>SUM(D94:AK94)</f>
        <v>11782.86</v>
      </c>
      <c r="D94" s="613">
        <f>SUM(D95:D102)</f>
        <v>0</v>
      </c>
      <c r="E94" s="613">
        <f t="shared" ref="E94:AJ94" si="24">SUM(E95:E102)</f>
        <v>0</v>
      </c>
      <c r="F94" s="613">
        <f t="shared" si="24"/>
        <v>0</v>
      </c>
      <c r="G94" s="613">
        <f t="shared" si="24"/>
        <v>0</v>
      </c>
      <c r="H94" s="613">
        <f t="shared" si="24"/>
        <v>0</v>
      </c>
      <c r="I94" s="613">
        <f t="shared" si="24"/>
        <v>0</v>
      </c>
      <c r="J94" s="613">
        <f t="shared" si="24"/>
        <v>0</v>
      </c>
      <c r="K94" s="613">
        <f t="shared" si="24"/>
        <v>0</v>
      </c>
      <c r="L94" s="613">
        <f t="shared" si="24"/>
        <v>0</v>
      </c>
      <c r="M94" s="613">
        <f t="shared" si="24"/>
        <v>2276.58</v>
      </c>
      <c r="N94" s="613">
        <f t="shared" si="24"/>
        <v>1157.57</v>
      </c>
      <c r="O94" s="613">
        <f t="shared" si="24"/>
        <v>3773.16</v>
      </c>
      <c r="P94" s="613">
        <f t="shared" si="24"/>
        <v>0.84</v>
      </c>
      <c r="Q94" s="613">
        <f t="shared" si="24"/>
        <v>0</v>
      </c>
      <c r="R94" s="613">
        <f t="shared" si="24"/>
        <v>0</v>
      </c>
      <c r="S94" s="613">
        <f t="shared" si="24"/>
        <v>1905.33</v>
      </c>
      <c r="T94" s="613">
        <f t="shared" si="24"/>
        <v>1</v>
      </c>
      <c r="U94" s="613">
        <f t="shared" si="24"/>
        <v>1177.94</v>
      </c>
      <c r="V94" s="613">
        <f t="shared" si="24"/>
        <v>0</v>
      </c>
      <c r="W94" s="613">
        <f t="shared" si="24"/>
        <v>0</v>
      </c>
      <c r="X94" s="613">
        <f t="shared" si="24"/>
        <v>0</v>
      </c>
      <c r="Y94" s="613">
        <f t="shared" si="24"/>
        <v>0</v>
      </c>
      <c r="Z94" s="613">
        <f t="shared" si="24"/>
        <v>0</v>
      </c>
      <c r="AA94" s="613">
        <f t="shared" si="24"/>
        <v>0</v>
      </c>
      <c r="AB94" s="613">
        <f t="shared" si="24"/>
        <v>0</v>
      </c>
      <c r="AC94" s="613">
        <f t="shared" si="24"/>
        <v>0</v>
      </c>
      <c r="AD94" s="613">
        <f t="shared" si="24"/>
        <v>0</v>
      </c>
      <c r="AE94" s="613">
        <f t="shared" si="24"/>
        <v>0</v>
      </c>
      <c r="AF94" s="613">
        <f t="shared" si="24"/>
        <v>22.42</v>
      </c>
      <c r="AG94" s="613">
        <f t="shared" si="24"/>
        <v>1464.65</v>
      </c>
      <c r="AH94" s="613">
        <f t="shared" si="24"/>
        <v>3.37</v>
      </c>
      <c r="AI94" s="613">
        <f t="shared" si="24"/>
        <v>0</v>
      </c>
      <c r="AJ94" s="613">
        <f t="shared" si="24"/>
        <v>0</v>
      </c>
      <c r="AK94" s="613">
        <f>'배수관폐쇄(총괄) (2)'!BL95+'배수관폐쇄(총괄) (2)'!BM95</f>
        <v>0</v>
      </c>
    </row>
    <row r="95" spans="1:37" s="858" customFormat="1" ht="19.5" customHeight="1" x14ac:dyDescent="0.15">
      <c r="A95" s="3106"/>
      <c r="B95" s="1015" t="s">
        <v>793</v>
      </c>
      <c r="C95" s="1019">
        <f>SUM(D95:AK95)</f>
        <v>0</v>
      </c>
      <c r="D95" s="1843">
        <v>0</v>
      </c>
      <c r="E95" s="1843">
        <v>0</v>
      </c>
      <c r="F95" s="1843">
        <v>0</v>
      </c>
      <c r="G95" s="1843">
        <v>0</v>
      </c>
      <c r="H95" s="1843">
        <v>0</v>
      </c>
      <c r="I95" s="1843">
        <v>0</v>
      </c>
      <c r="J95" s="1843">
        <v>0</v>
      </c>
      <c r="K95" s="1843">
        <v>0</v>
      </c>
      <c r="L95" s="1843">
        <v>0</v>
      </c>
      <c r="M95" s="1843">
        <v>0</v>
      </c>
      <c r="N95" s="1843">
        <v>0</v>
      </c>
      <c r="O95" s="1843">
        <v>0</v>
      </c>
      <c r="P95" s="1843">
        <v>0</v>
      </c>
      <c r="Q95" s="1843">
        <v>0</v>
      </c>
      <c r="R95" s="1843">
        <v>0</v>
      </c>
      <c r="S95" s="1843">
        <v>0</v>
      </c>
      <c r="T95" s="1843">
        <v>0</v>
      </c>
      <c r="U95" s="1843">
        <v>0</v>
      </c>
      <c r="V95" s="1843">
        <v>0</v>
      </c>
      <c r="W95" s="1843">
        <v>0</v>
      </c>
      <c r="X95" s="1843">
        <v>0</v>
      </c>
      <c r="Y95" s="1843">
        <v>0</v>
      </c>
      <c r="Z95" s="1843">
        <v>0</v>
      </c>
      <c r="AA95" s="1843">
        <v>0</v>
      </c>
      <c r="AB95" s="1843">
        <v>0</v>
      </c>
      <c r="AC95" s="1843">
        <v>0</v>
      </c>
      <c r="AD95" s="1843">
        <v>0</v>
      </c>
      <c r="AE95" s="1843">
        <v>0</v>
      </c>
      <c r="AF95" s="1843">
        <v>0</v>
      </c>
      <c r="AG95" s="1843">
        <v>0</v>
      </c>
      <c r="AH95" s="1843">
        <v>0</v>
      </c>
      <c r="AI95" s="1843">
        <v>0</v>
      </c>
      <c r="AJ95" s="1843">
        <v>0</v>
      </c>
      <c r="AK95" s="1020">
        <f>'배수관폐쇄(총괄) (2)'!BL96+'배수관폐쇄(총괄) (2)'!BM96</f>
        <v>0</v>
      </c>
    </row>
    <row r="96" spans="1:37" s="850" customFormat="1" ht="19.5" customHeight="1" x14ac:dyDescent="0.15">
      <c r="A96" s="3106"/>
      <c r="B96" s="1015" t="s">
        <v>792</v>
      </c>
      <c r="C96" s="1019">
        <f t="shared" ref="C96:C102" si="25">SUM(D96:AK96)</f>
        <v>0</v>
      </c>
      <c r="D96" s="1843">
        <v>0</v>
      </c>
      <c r="E96" s="1843">
        <v>0</v>
      </c>
      <c r="F96" s="1843">
        <v>0</v>
      </c>
      <c r="G96" s="1843">
        <v>0</v>
      </c>
      <c r="H96" s="1843">
        <v>0</v>
      </c>
      <c r="I96" s="1843">
        <v>0</v>
      </c>
      <c r="J96" s="1843">
        <v>0</v>
      </c>
      <c r="K96" s="1843">
        <v>0</v>
      </c>
      <c r="L96" s="1843">
        <v>0</v>
      </c>
      <c r="M96" s="1843">
        <v>0</v>
      </c>
      <c r="N96" s="1843">
        <v>0</v>
      </c>
      <c r="O96" s="1843">
        <v>0</v>
      </c>
      <c r="P96" s="1843">
        <v>0</v>
      </c>
      <c r="Q96" s="1843">
        <v>0</v>
      </c>
      <c r="R96" s="1843">
        <v>0</v>
      </c>
      <c r="S96" s="1843">
        <v>0</v>
      </c>
      <c r="T96" s="1843">
        <v>0</v>
      </c>
      <c r="U96" s="1843">
        <v>0</v>
      </c>
      <c r="V96" s="1843">
        <v>0</v>
      </c>
      <c r="W96" s="1843">
        <v>0</v>
      </c>
      <c r="X96" s="1843">
        <v>0</v>
      </c>
      <c r="Y96" s="1843">
        <v>0</v>
      </c>
      <c r="Z96" s="1843">
        <v>0</v>
      </c>
      <c r="AA96" s="1843">
        <v>0</v>
      </c>
      <c r="AB96" s="1843">
        <v>0</v>
      </c>
      <c r="AC96" s="1843">
        <v>0</v>
      </c>
      <c r="AD96" s="1843">
        <v>0</v>
      </c>
      <c r="AE96" s="1843">
        <v>0</v>
      </c>
      <c r="AF96" s="1843">
        <v>0</v>
      </c>
      <c r="AG96" s="1843">
        <v>0</v>
      </c>
      <c r="AH96" s="1843">
        <v>0</v>
      </c>
      <c r="AI96" s="1843">
        <v>0</v>
      </c>
      <c r="AJ96" s="1843">
        <v>0</v>
      </c>
      <c r="AK96" s="1020">
        <f>'배수관폐쇄(총괄) (2)'!BL97+'배수관폐쇄(총괄) (2)'!BM97</f>
        <v>0</v>
      </c>
    </row>
    <row r="97" spans="1:37" s="850" customFormat="1" ht="19.5" customHeight="1" x14ac:dyDescent="0.15">
      <c r="A97" s="3106"/>
      <c r="B97" s="1015" t="s">
        <v>974</v>
      </c>
      <c r="C97" s="1019">
        <f t="shared" si="25"/>
        <v>8926.84</v>
      </c>
      <c r="D97" s="1843">
        <v>0</v>
      </c>
      <c r="E97" s="1843">
        <v>0</v>
      </c>
      <c r="F97" s="1843">
        <v>0</v>
      </c>
      <c r="G97" s="1843">
        <v>0</v>
      </c>
      <c r="H97" s="1843">
        <v>0</v>
      </c>
      <c r="I97" s="1843">
        <v>0</v>
      </c>
      <c r="J97" s="1843">
        <v>0</v>
      </c>
      <c r="K97" s="1843">
        <v>0</v>
      </c>
      <c r="L97" s="1843">
        <v>0</v>
      </c>
      <c r="M97" s="1843">
        <v>2276.58</v>
      </c>
      <c r="N97" s="1843">
        <v>1157.57</v>
      </c>
      <c r="O97" s="1843">
        <v>917.14</v>
      </c>
      <c r="P97" s="1843">
        <v>0.84</v>
      </c>
      <c r="Q97" s="1843">
        <v>0</v>
      </c>
      <c r="R97" s="1843">
        <v>0</v>
      </c>
      <c r="S97" s="1843">
        <v>1905.33</v>
      </c>
      <c r="T97" s="1843">
        <v>1</v>
      </c>
      <c r="U97" s="1843">
        <v>1177.94</v>
      </c>
      <c r="V97" s="1843">
        <v>0</v>
      </c>
      <c r="W97" s="1843">
        <v>0</v>
      </c>
      <c r="X97" s="1843">
        <v>0</v>
      </c>
      <c r="Y97" s="1843">
        <v>0</v>
      </c>
      <c r="Z97" s="1843">
        <v>0</v>
      </c>
      <c r="AA97" s="1843">
        <v>0</v>
      </c>
      <c r="AB97" s="1843">
        <v>0</v>
      </c>
      <c r="AC97" s="1843">
        <v>0</v>
      </c>
      <c r="AD97" s="1843">
        <v>0</v>
      </c>
      <c r="AE97" s="1843">
        <v>0</v>
      </c>
      <c r="AF97" s="1843">
        <v>22.42</v>
      </c>
      <c r="AG97" s="1843">
        <v>1464.65</v>
      </c>
      <c r="AH97" s="1843">
        <v>3.37</v>
      </c>
      <c r="AI97" s="1843">
        <v>0</v>
      </c>
      <c r="AJ97" s="1843">
        <v>0</v>
      </c>
      <c r="AK97" s="1020">
        <f>'배수관폐쇄(총괄) (2)'!BL98+'배수관폐쇄(총괄) (2)'!BM98</f>
        <v>0</v>
      </c>
    </row>
    <row r="98" spans="1:37" s="850" customFormat="1" ht="19.5" customHeight="1" x14ac:dyDescent="0.15">
      <c r="A98" s="3106"/>
      <c r="B98" s="1015" t="s">
        <v>345</v>
      </c>
      <c r="C98" s="1019">
        <f t="shared" si="25"/>
        <v>2856.02</v>
      </c>
      <c r="D98" s="1843">
        <v>0</v>
      </c>
      <c r="E98" s="1843">
        <v>0</v>
      </c>
      <c r="F98" s="1843">
        <v>0</v>
      </c>
      <c r="G98" s="1843">
        <v>0</v>
      </c>
      <c r="H98" s="1843">
        <v>0</v>
      </c>
      <c r="I98" s="1843">
        <v>0</v>
      </c>
      <c r="J98" s="1843">
        <v>0</v>
      </c>
      <c r="K98" s="1843">
        <v>0</v>
      </c>
      <c r="L98" s="1843">
        <v>0</v>
      </c>
      <c r="M98" s="1843">
        <v>0</v>
      </c>
      <c r="N98" s="1843">
        <v>0</v>
      </c>
      <c r="O98" s="1843">
        <v>2856.02</v>
      </c>
      <c r="P98" s="1843">
        <v>0</v>
      </c>
      <c r="Q98" s="1843">
        <v>0</v>
      </c>
      <c r="R98" s="1843">
        <v>0</v>
      </c>
      <c r="S98" s="1843">
        <v>0</v>
      </c>
      <c r="T98" s="1843">
        <v>0</v>
      </c>
      <c r="U98" s="1843">
        <v>0</v>
      </c>
      <c r="V98" s="1843">
        <v>0</v>
      </c>
      <c r="W98" s="1843">
        <v>0</v>
      </c>
      <c r="X98" s="1843">
        <v>0</v>
      </c>
      <c r="Y98" s="1843">
        <v>0</v>
      </c>
      <c r="Z98" s="1843">
        <v>0</v>
      </c>
      <c r="AA98" s="1843">
        <v>0</v>
      </c>
      <c r="AB98" s="1843">
        <v>0</v>
      </c>
      <c r="AC98" s="1843">
        <v>0</v>
      </c>
      <c r="AD98" s="1843">
        <v>0</v>
      </c>
      <c r="AE98" s="1843">
        <v>0</v>
      </c>
      <c r="AF98" s="1843">
        <v>0</v>
      </c>
      <c r="AG98" s="1843">
        <v>0</v>
      </c>
      <c r="AH98" s="1843">
        <v>0</v>
      </c>
      <c r="AI98" s="1843">
        <v>0</v>
      </c>
      <c r="AJ98" s="1843">
        <v>0</v>
      </c>
      <c r="AK98" s="1020">
        <f>'배수관폐쇄(총괄) (2)'!BL99+'배수관폐쇄(총괄) (2)'!BM99</f>
        <v>0</v>
      </c>
    </row>
    <row r="99" spans="1:37" s="850" customFormat="1" ht="19.5" customHeight="1" x14ac:dyDescent="0.15">
      <c r="A99" s="3106"/>
      <c r="B99" s="1017" t="s">
        <v>283</v>
      </c>
      <c r="C99" s="1019">
        <f t="shared" si="25"/>
        <v>0</v>
      </c>
      <c r="D99" s="1843">
        <v>0</v>
      </c>
      <c r="E99" s="1843">
        <v>0</v>
      </c>
      <c r="F99" s="1843">
        <v>0</v>
      </c>
      <c r="G99" s="1843">
        <v>0</v>
      </c>
      <c r="H99" s="1843">
        <v>0</v>
      </c>
      <c r="I99" s="1843">
        <v>0</v>
      </c>
      <c r="J99" s="1843">
        <v>0</v>
      </c>
      <c r="K99" s="1843">
        <v>0</v>
      </c>
      <c r="L99" s="1843">
        <v>0</v>
      </c>
      <c r="M99" s="1843">
        <v>0</v>
      </c>
      <c r="N99" s="1843">
        <v>0</v>
      </c>
      <c r="O99" s="1843">
        <v>0</v>
      </c>
      <c r="P99" s="1843">
        <v>0</v>
      </c>
      <c r="Q99" s="1843">
        <v>0</v>
      </c>
      <c r="R99" s="1843">
        <v>0</v>
      </c>
      <c r="S99" s="1843">
        <v>0</v>
      </c>
      <c r="T99" s="1843">
        <v>0</v>
      </c>
      <c r="U99" s="1843">
        <v>0</v>
      </c>
      <c r="V99" s="1843">
        <v>0</v>
      </c>
      <c r="W99" s="1843">
        <v>0</v>
      </c>
      <c r="X99" s="1843">
        <v>0</v>
      </c>
      <c r="Y99" s="1843">
        <v>0</v>
      </c>
      <c r="Z99" s="1843">
        <v>0</v>
      </c>
      <c r="AA99" s="1843">
        <v>0</v>
      </c>
      <c r="AB99" s="1843">
        <v>0</v>
      </c>
      <c r="AC99" s="1843">
        <v>0</v>
      </c>
      <c r="AD99" s="1843">
        <v>0</v>
      </c>
      <c r="AE99" s="1843">
        <v>0</v>
      </c>
      <c r="AF99" s="1843">
        <v>0</v>
      </c>
      <c r="AG99" s="1843">
        <v>0</v>
      </c>
      <c r="AH99" s="1843">
        <v>0</v>
      </c>
      <c r="AI99" s="1843">
        <v>0</v>
      </c>
      <c r="AJ99" s="1843">
        <v>0</v>
      </c>
      <c r="AK99" s="1020">
        <f>'배수관폐쇄(총괄) (2)'!BL100+'배수관폐쇄(총괄) (2)'!BM100</f>
        <v>0</v>
      </c>
    </row>
    <row r="100" spans="1:37" s="850" customFormat="1" ht="19.5" customHeight="1" x14ac:dyDescent="0.15">
      <c r="A100" s="3106"/>
      <c r="B100" s="1017" t="s">
        <v>284</v>
      </c>
      <c r="C100" s="1019">
        <f t="shared" si="25"/>
        <v>0</v>
      </c>
      <c r="D100" s="1843">
        <v>0</v>
      </c>
      <c r="E100" s="1843">
        <v>0</v>
      </c>
      <c r="F100" s="1843">
        <v>0</v>
      </c>
      <c r="G100" s="1843">
        <v>0</v>
      </c>
      <c r="H100" s="1843">
        <v>0</v>
      </c>
      <c r="I100" s="1843">
        <v>0</v>
      </c>
      <c r="J100" s="1843">
        <v>0</v>
      </c>
      <c r="K100" s="1843">
        <v>0</v>
      </c>
      <c r="L100" s="1843">
        <v>0</v>
      </c>
      <c r="M100" s="1843">
        <v>0</v>
      </c>
      <c r="N100" s="1843">
        <v>0</v>
      </c>
      <c r="O100" s="1843">
        <v>0</v>
      </c>
      <c r="P100" s="1843">
        <v>0</v>
      </c>
      <c r="Q100" s="1843">
        <v>0</v>
      </c>
      <c r="R100" s="1843">
        <v>0</v>
      </c>
      <c r="S100" s="1843">
        <v>0</v>
      </c>
      <c r="T100" s="1843">
        <v>0</v>
      </c>
      <c r="U100" s="1843">
        <v>0</v>
      </c>
      <c r="V100" s="1843">
        <v>0</v>
      </c>
      <c r="W100" s="1843">
        <v>0</v>
      </c>
      <c r="X100" s="1843">
        <v>0</v>
      </c>
      <c r="Y100" s="1843">
        <v>0</v>
      </c>
      <c r="Z100" s="1843">
        <v>0</v>
      </c>
      <c r="AA100" s="1843">
        <v>0</v>
      </c>
      <c r="AB100" s="1843">
        <v>0</v>
      </c>
      <c r="AC100" s="1843">
        <v>0</v>
      </c>
      <c r="AD100" s="1843">
        <v>0</v>
      </c>
      <c r="AE100" s="1843">
        <v>0</v>
      </c>
      <c r="AF100" s="1843">
        <v>0</v>
      </c>
      <c r="AG100" s="1843">
        <v>0</v>
      </c>
      <c r="AH100" s="1843">
        <v>0</v>
      </c>
      <c r="AI100" s="1843">
        <v>0</v>
      </c>
      <c r="AJ100" s="1843">
        <v>0</v>
      </c>
      <c r="AK100" s="1020">
        <f>'배수관폐쇄(총괄) (2)'!BL101+'배수관폐쇄(총괄) (2)'!BM101</f>
        <v>0</v>
      </c>
    </row>
    <row r="101" spans="1:37" s="850" customFormat="1" ht="19.5" customHeight="1" x14ac:dyDescent="0.15">
      <c r="A101" s="3106"/>
      <c r="B101" s="1015" t="s">
        <v>847</v>
      </c>
      <c r="C101" s="1019">
        <f t="shared" si="25"/>
        <v>0</v>
      </c>
      <c r="D101" s="1843">
        <v>0</v>
      </c>
      <c r="E101" s="1843">
        <v>0</v>
      </c>
      <c r="F101" s="1843">
        <v>0</v>
      </c>
      <c r="G101" s="1843">
        <v>0</v>
      </c>
      <c r="H101" s="1843">
        <v>0</v>
      </c>
      <c r="I101" s="1843">
        <v>0</v>
      </c>
      <c r="J101" s="1843">
        <v>0</v>
      </c>
      <c r="K101" s="1843">
        <v>0</v>
      </c>
      <c r="L101" s="1843">
        <v>0</v>
      </c>
      <c r="M101" s="1843">
        <v>0</v>
      </c>
      <c r="N101" s="1843">
        <v>0</v>
      </c>
      <c r="O101" s="1843">
        <v>0</v>
      </c>
      <c r="P101" s="1843">
        <v>0</v>
      </c>
      <c r="Q101" s="1843">
        <v>0</v>
      </c>
      <c r="R101" s="1843">
        <v>0</v>
      </c>
      <c r="S101" s="1843">
        <v>0</v>
      </c>
      <c r="T101" s="1843">
        <v>0</v>
      </c>
      <c r="U101" s="1843">
        <v>0</v>
      </c>
      <c r="V101" s="1843">
        <v>0</v>
      </c>
      <c r="W101" s="1843">
        <v>0</v>
      </c>
      <c r="X101" s="1843">
        <v>0</v>
      </c>
      <c r="Y101" s="1843">
        <v>0</v>
      </c>
      <c r="Z101" s="1843">
        <v>0</v>
      </c>
      <c r="AA101" s="1843">
        <v>0</v>
      </c>
      <c r="AB101" s="1843">
        <v>0</v>
      </c>
      <c r="AC101" s="1843">
        <v>0</v>
      </c>
      <c r="AD101" s="1843">
        <v>0</v>
      </c>
      <c r="AE101" s="1843">
        <v>0</v>
      </c>
      <c r="AF101" s="1843">
        <v>0</v>
      </c>
      <c r="AG101" s="1843">
        <v>0</v>
      </c>
      <c r="AH101" s="1843">
        <v>0</v>
      </c>
      <c r="AI101" s="1843">
        <v>0</v>
      </c>
      <c r="AJ101" s="1843">
        <v>0</v>
      </c>
      <c r="AK101" s="1020">
        <f>'배수관폐쇄(총괄) (2)'!BL102+'배수관폐쇄(총괄) (2)'!BM102</f>
        <v>0</v>
      </c>
    </row>
    <row r="102" spans="1:37" s="850" customFormat="1" ht="19.5" customHeight="1" x14ac:dyDescent="0.15">
      <c r="A102" s="3106"/>
      <c r="B102" s="1018" t="s">
        <v>1084</v>
      </c>
      <c r="C102" s="1019">
        <f t="shared" si="25"/>
        <v>0</v>
      </c>
      <c r="D102" s="1843">
        <v>0</v>
      </c>
      <c r="E102" s="1843">
        <v>0</v>
      </c>
      <c r="F102" s="1843">
        <v>0</v>
      </c>
      <c r="G102" s="1843">
        <v>0</v>
      </c>
      <c r="H102" s="1843">
        <v>0</v>
      </c>
      <c r="I102" s="1843">
        <v>0</v>
      </c>
      <c r="J102" s="1843">
        <v>0</v>
      </c>
      <c r="K102" s="1843">
        <v>0</v>
      </c>
      <c r="L102" s="1843">
        <v>0</v>
      </c>
      <c r="M102" s="1843">
        <v>0</v>
      </c>
      <c r="N102" s="1843">
        <v>0</v>
      </c>
      <c r="O102" s="1843">
        <v>0</v>
      </c>
      <c r="P102" s="1843">
        <v>0</v>
      </c>
      <c r="Q102" s="1843">
        <v>0</v>
      </c>
      <c r="R102" s="1843">
        <v>0</v>
      </c>
      <c r="S102" s="1843">
        <v>0</v>
      </c>
      <c r="T102" s="1843">
        <v>0</v>
      </c>
      <c r="U102" s="1843">
        <v>0</v>
      </c>
      <c r="V102" s="1843">
        <v>0</v>
      </c>
      <c r="W102" s="1843">
        <v>0</v>
      </c>
      <c r="X102" s="1843">
        <v>0</v>
      </c>
      <c r="Y102" s="1843">
        <v>0</v>
      </c>
      <c r="Z102" s="1843">
        <v>0</v>
      </c>
      <c r="AA102" s="1843">
        <v>0</v>
      </c>
      <c r="AB102" s="1843">
        <v>0</v>
      </c>
      <c r="AC102" s="1843">
        <v>0</v>
      </c>
      <c r="AD102" s="1843">
        <v>0</v>
      </c>
      <c r="AE102" s="1843">
        <v>0</v>
      </c>
      <c r="AF102" s="1843">
        <v>0</v>
      </c>
      <c r="AG102" s="1843">
        <v>0</v>
      </c>
      <c r="AH102" s="1843">
        <v>0</v>
      </c>
      <c r="AI102" s="1843">
        <v>0</v>
      </c>
      <c r="AJ102" s="1843">
        <v>0</v>
      </c>
      <c r="AK102" s="1020">
        <f>'배수관폐쇄(총괄) (2)'!BL103+'배수관폐쇄(총괄) (2)'!BM103</f>
        <v>0</v>
      </c>
    </row>
    <row r="103" spans="1:37" s="850" customFormat="1" ht="19.5" customHeight="1" x14ac:dyDescent="0.15">
      <c r="A103" s="3106">
        <v>600</v>
      </c>
      <c r="B103" s="854" t="s">
        <v>46</v>
      </c>
      <c r="C103" s="613">
        <f>SUM(D103:AK103)</f>
        <v>16180.279999999999</v>
      </c>
      <c r="D103" s="613">
        <f>SUM(D104:D111)</f>
        <v>354.44</v>
      </c>
      <c r="E103" s="613">
        <f t="shared" ref="E103:AJ103" si="26">SUM(E104:E111)</f>
        <v>0</v>
      </c>
      <c r="F103" s="613">
        <f t="shared" si="26"/>
        <v>427.83</v>
      </c>
      <c r="G103" s="613">
        <f t="shared" si="26"/>
        <v>0</v>
      </c>
      <c r="H103" s="613">
        <f t="shared" si="26"/>
        <v>0</v>
      </c>
      <c r="I103" s="613">
        <f t="shared" si="26"/>
        <v>3797.0699999999997</v>
      </c>
      <c r="J103" s="613">
        <f t="shared" si="26"/>
        <v>192.92</v>
      </c>
      <c r="K103" s="613">
        <f t="shared" si="26"/>
        <v>553.72</v>
      </c>
      <c r="L103" s="613">
        <f t="shared" si="26"/>
        <v>0</v>
      </c>
      <c r="M103" s="613">
        <f t="shared" si="26"/>
        <v>710.25</v>
      </c>
      <c r="N103" s="613">
        <f t="shared" si="26"/>
        <v>796.4</v>
      </c>
      <c r="O103" s="613">
        <f t="shared" si="26"/>
        <v>1772.0700000000002</v>
      </c>
      <c r="P103" s="613">
        <f t="shared" si="26"/>
        <v>0</v>
      </c>
      <c r="Q103" s="613">
        <f t="shared" si="26"/>
        <v>0</v>
      </c>
      <c r="R103" s="613">
        <f t="shared" si="26"/>
        <v>130.88</v>
      </c>
      <c r="S103" s="613">
        <f t="shared" si="26"/>
        <v>607.20000000000005</v>
      </c>
      <c r="T103" s="613">
        <f t="shared" si="26"/>
        <v>197.78</v>
      </c>
      <c r="U103" s="613">
        <f t="shared" si="26"/>
        <v>1690.64</v>
      </c>
      <c r="V103" s="613">
        <f t="shared" si="26"/>
        <v>223.23000000000002</v>
      </c>
      <c r="W103" s="613">
        <f t="shared" si="26"/>
        <v>72.709999999999994</v>
      </c>
      <c r="X103" s="613">
        <f t="shared" si="26"/>
        <v>0</v>
      </c>
      <c r="Y103" s="613">
        <f t="shared" si="26"/>
        <v>1221.97</v>
      </c>
      <c r="Z103" s="613">
        <f t="shared" si="26"/>
        <v>0</v>
      </c>
      <c r="AA103" s="613">
        <f t="shared" si="26"/>
        <v>0</v>
      </c>
      <c r="AB103" s="613">
        <f t="shared" si="26"/>
        <v>1831.73</v>
      </c>
      <c r="AC103" s="613">
        <f t="shared" si="26"/>
        <v>315.35000000000002</v>
      </c>
      <c r="AD103" s="613">
        <f t="shared" si="26"/>
        <v>0</v>
      </c>
      <c r="AE103" s="613">
        <f t="shared" si="26"/>
        <v>72.95</v>
      </c>
      <c r="AF103" s="613">
        <f t="shared" si="26"/>
        <v>0</v>
      </c>
      <c r="AG103" s="613">
        <f t="shared" si="26"/>
        <v>53.6</v>
      </c>
      <c r="AH103" s="613">
        <f t="shared" si="26"/>
        <v>1157.54</v>
      </c>
      <c r="AI103" s="613">
        <f t="shared" si="26"/>
        <v>0</v>
      </c>
      <c r="AJ103" s="613">
        <f t="shared" si="26"/>
        <v>0</v>
      </c>
      <c r="AK103" s="613">
        <f>'배수관폐쇄(총괄) (2)'!BL104+'배수관폐쇄(총괄) (2)'!BM104</f>
        <v>0</v>
      </c>
    </row>
    <row r="104" spans="1:37" s="858" customFormat="1" ht="19.5" customHeight="1" x14ac:dyDescent="0.15">
      <c r="A104" s="3106"/>
      <c r="B104" s="1021" t="s">
        <v>793</v>
      </c>
      <c r="C104" s="1019">
        <f>SUM(D104:AK104)</f>
        <v>0</v>
      </c>
      <c r="D104" s="1843">
        <v>0</v>
      </c>
      <c r="E104" s="1843">
        <v>0</v>
      </c>
      <c r="F104" s="1843">
        <v>0</v>
      </c>
      <c r="G104" s="1843">
        <v>0</v>
      </c>
      <c r="H104" s="1843">
        <v>0</v>
      </c>
      <c r="I104" s="1843">
        <v>0</v>
      </c>
      <c r="J104" s="1843">
        <v>0</v>
      </c>
      <c r="K104" s="1843">
        <v>0</v>
      </c>
      <c r="L104" s="1843">
        <v>0</v>
      </c>
      <c r="M104" s="1843">
        <v>0</v>
      </c>
      <c r="N104" s="1843">
        <v>0</v>
      </c>
      <c r="O104" s="1843">
        <v>0</v>
      </c>
      <c r="P104" s="1843">
        <v>0</v>
      </c>
      <c r="Q104" s="1843">
        <v>0</v>
      </c>
      <c r="R104" s="1843">
        <v>0</v>
      </c>
      <c r="S104" s="1843">
        <v>0</v>
      </c>
      <c r="T104" s="1843">
        <v>0</v>
      </c>
      <c r="U104" s="1843">
        <v>0</v>
      </c>
      <c r="V104" s="1843">
        <v>0</v>
      </c>
      <c r="W104" s="1843">
        <v>0</v>
      </c>
      <c r="X104" s="1843">
        <v>0</v>
      </c>
      <c r="Y104" s="1843">
        <v>0</v>
      </c>
      <c r="Z104" s="1843">
        <v>0</v>
      </c>
      <c r="AA104" s="1843">
        <v>0</v>
      </c>
      <c r="AB104" s="1843">
        <v>0</v>
      </c>
      <c r="AC104" s="1843">
        <v>0</v>
      </c>
      <c r="AD104" s="1843">
        <v>0</v>
      </c>
      <c r="AE104" s="1843">
        <v>0</v>
      </c>
      <c r="AF104" s="1843">
        <v>0</v>
      </c>
      <c r="AG104" s="1843">
        <v>0</v>
      </c>
      <c r="AH104" s="1843">
        <v>0</v>
      </c>
      <c r="AI104" s="1843">
        <v>0</v>
      </c>
      <c r="AJ104" s="1843">
        <v>0</v>
      </c>
      <c r="AK104" s="1020">
        <f>'배수관폐쇄(총괄) (2)'!BL105+'배수관폐쇄(총괄) (2)'!BM105</f>
        <v>0</v>
      </c>
    </row>
    <row r="105" spans="1:37" s="850" customFormat="1" ht="19.5" customHeight="1" x14ac:dyDescent="0.15">
      <c r="A105" s="3106"/>
      <c r="B105" s="1015" t="s">
        <v>792</v>
      </c>
      <c r="C105" s="1019">
        <f t="shared" ref="C105:C111" si="27">SUM(D105:AK105)</f>
        <v>900.47</v>
      </c>
      <c r="D105" s="1843">
        <v>0</v>
      </c>
      <c r="E105" s="1843">
        <v>0</v>
      </c>
      <c r="F105" s="1843">
        <v>391.09</v>
      </c>
      <c r="G105" s="1843">
        <v>0</v>
      </c>
      <c r="H105" s="1843">
        <v>0</v>
      </c>
      <c r="I105" s="1843">
        <v>0</v>
      </c>
      <c r="J105" s="1843">
        <v>0</v>
      </c>
      <c r="K105" s="1843">
        <v>0</v>
      </c>
      <c r="L105" s="1843">
        <v>0</v>
      </c>
      <c r="M105" s="1843">
        <v>0</v>
      </c>
      <c r="N105" s="1843">
        <v>0</v>
      </c>
      <c r="O105" s="1843">
        <v>0</v>
      </c>
      <c r="P105" s="1843">
        <v>0</v>
      </c>
      <c r="Q105" s="1843">
        <v>0</v>
      </c>
      <c r="R105" s="1843">
        <v>0</v>
      </c>
      <c r="S105" s="1843">
        <v>0</v>
      </c>
      <c r="T105" s="1843">
        <v>0</v>
      </c>
      <c r="U105" s="1843">
        <v>0</v>
      </c>
      <c r="V105" s="1843">
        <v>0</v>
      </c>
      <c r="W105" s="1843">
        <v>0</v>
      </c>
      <c r="X105" s="1843">
        <v>0</v>
      </c>
      <c r="Y105" s="1843">
        <v>0</v>
      </c>
      <c r="Z105" s="1843">
        <v>0</v>
      </c>
      <c r="AA105" s="1843">
        <v>0</v>
      </c>
      <c r="AB105" s="1843">
        <v>0</v>
      </c>
      <c r="AC105" s="1843">
        <v>0</v>
      </c>
      <c r="AD105" s="1843">
        <v>0</v>
      </c>
      <c r="AE105" s="1843">
        <v>0</v>
      </c>
      <c r="AF105" s="1843">
        <v>0</v>
      </c>
      <c r="AG105" s="1843">
        <v>0</v>
      </c>
      <c r="AH105" s="1843">
        <v>509.38</v>
      </c>
      <c r="AI105" s="1843">
        <v>0</v>
      </c>
      <c r="AJ105" s="1843">
        <v>0</v>
      </c>
      <c r="AK105" s="1020">
        <f>'배수관폐쇄(총괄) (2)'!BL106+'배수관폐쇄(총괄) (2)'!BM106</f>
        <v>0</v>
      </c>
    </row>
    <row r="106" spans="1:37" s="850" customFormat="1" ht="19.5" customHeight="1" x14ac:dyDescent="0.15">
      <c r="A106" s="3106"/>
      <c r="B106" s="1015" t="s">
        <v>974</v>
      </c>
      <c r="C106" s="1019">
        <f t="shared" si="27"/>
        <v>9259.6600000000017</v>
      </c>
      <c r="D106" s="1843">
        <v>0</v>
      </c>
      <c r="E106" s="1843">
        <v>0</v>
      </c>
      <c r="F106" s="1843">
        <v>0</v>
      </c>
      <c r="G106" s="1843">
        <v>0</v>
      </c>
      <c r="H106" s="1843">
        <v>0</v>
      </c>
      <c r="I106" s="1843">
        <v>2911.72</v>
      </c>
      <c r="J106" s="1843">
        <v>192.92</v>
      </c>
      <c r="K106" s="1843">
        <v>296.06</v>
      </c>
      <c r="L106" s="1843">
        <v>0</v>
      </c>
      <c r="M106" s="1843">
        <v>470.87</v>
      </c>
      <c r="N106" s="1843">
        <v>735.02</v>
      </c>
      <c r="O106" s="1843">
        <v>1761.43</v>
      </c>
      <c r="P106" s="1843">
        <v>0</v>
      </c>
      <c r="Q106" s="1843">
        <v>0</v>
      </c>
      <c r="R106" s="1843">
        <v>130.88</v>
      </c>
      <c r="S106" s="1843">
        <v>577.72</v>
      </c>
      <c r="T106" s="1843">
        <v>197.78</v>
      </c>
      <c r="U106" s="1843">
        <v>1690.64</v>
      </c>
      <c r="V106" s="1843">
        <v>97.17</v>
      </c>
      <c r="W106" s="1843">
        <v>72.709999999999994</v>
      </c>
      <c r="X106" s="1843">
        <v>0</v>
      </c>
      <c r="Y106" s="1843">
        <v>0</v>
      </c>
      <c r="Z106" s="1843">
        <v>0</v>
      </c>
      <c r="AA106" s="1843">
        <v>0</v>
      </c>
      <c r="AB106" s="1843">
        <v>0</v>
      </c>
      <c r="AC106" s="1843">
        <v>0</v>
      </c>
      <c r="AD106" s="1843">
        <v>0</v>
      </c>
      <c r="AE106" s="1843">
        <v>72.95</v>
      </c>
      <c r="AF106" s="1843">
        <v>0</v>
      </c>
      <c r="AG106" s="1843">
        <v>51.79</v>
      </c>
      <c r="AH106" s="1843">
        <v>0</v>
      </c>
      <c r="AI106" s="1843">
        <v>0</v>
      </c>
      <c r="AJ106" s="1843">
        <v>0</v>
      </c>
      <c r="AK106" s="1020">
        <f>'배수관폐쇄(총괄) (2)'!BL107+'배수관폐쇄(총괄) (2)'!BM107</f>
        <v>0</v>
      </c>
    </row>
    <row r="107" spans="1:37" s="850" customFormat="1" ht="19.5" customHeight="1" x14ac:dyDescent="0.15">
      <c r="A107" s="3106"/>
      <c r="B107" s="1015" t="s">
        <v>345</v>
      </c>
      <c r="C107" s="1019">
        <f t="shared" si="27"/>
        <v>6020.1500000000005</v>
      </c>
      <c r="D107" s="1843">
        <v>354.44</v>
      </c>
      <c r="E107" s="1843">
        <v>0</v>
      </c>
      <c r="F107" s="1843">
        <v>36.74</v>
      </c>
      <c r="G107" s="1843">
        <v>0</v>
      </c>
      <c r="H107" s="1843">
        <v>0</v>
      </c>
      <c r="I107" s="1843">
        <v>885.35</v>
      </c>
      <c r="J107" s="1843">
        <v>0</v>
      </c>
      <c r="K107" s="1843">
        <v>257.66000000000003</v>
      </c>
      <c r="L107" s="1843">
        <v>0</v>
      </c>
      <c r="M107" s="1843">
        <v>239.38</v>
      </c>
      <c r="N107" s="1843">
        <v>61.38</v>
      </c>
      <c r="O107" s="1843">
        <v>10.64</v>
      </c>
      <c r="P107" s="1843">
        <v>0</v>
      </c>
      <c r="Q107" s="1843">
        <v>0</v>
      </c>
      <c r="R107" s="1843">
        <v>0</v>
      </c>
      <c r="S107" s="1843">
        <v>29.48</v>
      </c>
      <c r="T107" s="1843">
        <v>0</v>
      </c>
      <c r="U107" s="1843">
        <v>0</v>
      </c>
      <c r="V107" s="1843">
        <v>126.06</v>
      </c>
      <c r="W107" s="1843">
        <v>0</v>
      </c>
      <c r="X107" s="1843">
        <v>0</v>
      </c>
      <c r="Y107" s="1843">
        <v>1221.97</v>
      </c>
      <c r="Z107" s="1843">
        <v>0</v>
      </c>
      <c r="AA107" s="1843">
        <v>0</v>
      </c>
      <c r="AB107" s="1843">
        <v>1831.73</v>
      </c>
      <c r="AC107" s="1843">
        <v>315.35000000000002</v>
      </c>
      <c r="AD107" s="1843">
        <v>0</v>
      </c>
      <c r="AE107" s="1843">
        <v>0</v>
      </c>
      <c r="AF107" s="1843">
        <v>0</v>
      </c>
      <c r="AG107" s="1843">
        <v>1.81</v>
      </c>
      <c r="AH107" s="1843">
        <v>648.16</v>
      </c>
      <c r="AI107" s="1843">
        <v>0</v>
      </c>
      <c r="AJ107" s="1843">
        <v>0</v>
      </c>
      <c r="AK107" s="1020">
        <f>'배수관폐쇄(총괄) (2)'!BL108+'배수관폐쇄(총괄) (2)'!BM108</f>
        <v>0</v>
      </c>
    </row>
    <row r="108" spans="1:37" s="850" customFormat="1" ht="19.5" customHeight="1" x14ac:dyDescent="0.15">
      <c r="A108" s="3106"/>
      <c r="B108" s="1017" t="s">
        <v>283</v>
      </c>
      <c r="C108" s="1019">
        <f t="shared" si="27"/>
        <v>0</v>
      </c>
      <c r="D108" s="1843">
        <v>0</v>
      </c>
      <c r="E108" s="1843">
        <v>0</v>
      </c>
      <c r="F108" s="1843">
        <v>0</v>
      </c>
      <c r="G108" s="1843">
        <v>0</v>
      </c>
      <c r="H108" s="1843">
        <v>0</v>
      </c>
      <c r="I108" s="1843">
        <v>0</v>
      </c>
      <c r="J108" s="1843">
        <v>0</v>
      </c>
      <c r="K108" s="1843">
        <v>0</v>
      </c>
      <c r="L108" s="1843">
        <v>0</v>
      </c>
      <c r="M108" s="1843">
        <v>0</v>
      </c>
      <c r="N108" s="1843">
        <v>0</v>
      </c>
      <c r="O108" s="1843">
        <v>0</v>
      </c>
      <c r="P108" s="1843">
        <v>0</v>
      </c>
      <c r="Q108" s="1843">
        <v>0</v>
      </c>
      <c r="R108" s="1843">
        <v>0</v>
      </c>
      <c r="S108" s="1843">
        <v>0</v>
      </c>
      <c r="T108" s="1843">
        <v>0</v>
      </c>
      <c r="U108" s="1843">
        <v>0</v>
      </c>
      <c r="V108" s="1843">
        <v>0</v>
      </c>
      <c r="W108" s="1843">
        <v>0</v>
      </c>
      <c r="X108" s="1843">
        <v>0</v>
      </c>
      <c r="Y108" s="1843">
        <v>0</v>
      </c>
      <c r="Z108" s="1843">
        <v>0</v>
      </c>
      <c r="AA108" s="1843">
        <v>0</v>
      </c>
      <c r="AB108" s="1843">
        <v>0</v>
      </c>
      <c r="AC108" s="1843">
        <v>0</v>
      </c>
      <c r="AD108" s="1843">
        <v>0</v>
      </c>
      <c r="AE108" s="1843">
        <v>0</v>
      </c>
      <c r="AF108" s="1843">
        <v>0</v>
      </c>
      <c r="AG108" s="1843">
        <v>0</v>
      </c>
      <c r="AH108" s="1843">
        <v>0</v>
      </c>
      <c r="AI108" s="1843">
        <v>0</v>
      </c>
      <c r="AJ108" s="1843">
        <v>0</v>
      </c>
      <c r="AK108" s="1020">
        <f>'배수관폐쇄(총괄) (2)'!BL109+'배수관폐쇄(총괄) (2)'!BM109</f>
        <v>0</v>
      </c>
    </row>
    <row r="109" spans="1:37" s="850" customFormat="1" ht="19.5" customHeight="1" x14ac:dyDescent="0.15">
      <c r="A109" s="3106"/>
      <c r="B109" s="1017" t="s">
        <v>284</v>
      </c>
      <c r="C109" s="1019">
        <f t="shared" si="27"/>
        <v>0</v>
      </c>
      <c r="D109" s="1843">
        <v>0</v>
      </c>
      <c r="E109" s="1843">
        <v>0</v>
      </c>
      <c r="F109" s="1843">
        <v>0</v>
      </c>
      <c r="G109" s="1843">
        <v>0</v>
      </c>
      <c r="H109" s="1843">
        <v>0</v>
      </c>
      <c r="I109" s="1843">
        <v>0</v>
      </c>
      <c r="J109" s="1843">
        <v>0</v>
      </c>
      <c r="K109" s="1843">
        <v>0</v>
      </c>
      <c r="L109" s="1843">
        <v>0</v>
      </c>
      <c r="M109" s="1843">
        <v>0</v>
      </c>
      <c r="N109" s="1843">
        <v>0</v>
      </c>
      <c r="O109" s="1843">
        <v>0</v>
      </c>
      <c r="P109" s="1843">
        <v>0</v>
      </c>
      <c r="Q109" s="1843">
        <v>0</v>
      </c>
      <c r="R109" s="1843">
        <v>0</v>
      </c>
      <c r="S109" s="1843">
        <v>0</v>
      </c>
      <c r="T109" s="1843">
        <v>0</v>
      </c>
      <c r="U109" s="1843">
        <v>0</v>
      </c>
      <c r="V109" s="1843">
        <v>0</v>
      </c>
      <c r="W109" s="1843">
        <v>0</v>
      </c>
      <c r="X109" s="1843">
        <v>0</v>
      </c>
      <c r="Y109" s="1843">
        <v>0</v>
      </c>
      <c r="Z109" s="1843">
        <v>0</v>
      </c>
      <c r="AA109" s="1843">
        <v>0</v>
      </c>
      <c r="AB109" s="1843">
        <v>0</v>
      </c>
      <c r="AC109" s="1843">
        <v>0</v>
      </c>
      <c r="AD109" s="1843">
        <v>0</v>
      </c>
      <c r="AE109" s="1843">
        <v>0</v>
      </c>
      <c r="AF109" s="1843">
        <v>0</v>
      </c>
      <c r="AG109" s="1843">
        <v>0</v>
      </c>
      <c r="AH109" s="1843">
        <v>0</v>
      </c>
      <c r="AI109" s="1843">
        <v>0</v>
      </c>
      <c r="AJ109" s="1843">
        <v>0</v>
      </c>
      <c r="AK109" s="1020">
        <f>'배수관폐쇄(총괄) (2)'!BL110+'배수관폐쇄(총괄) (2)'!BM110</f>
        <v>0</v>
      </c>
    </row>
    <row r="110" spans="1:37" s="850" customFormat="1" ht="19.5" customHeight="1" x14ac:dyDescent="0.15">
      <c r="A110" s="3106"/>
      <c r="B110" s="1015" t="s">
        <v>847</v>
      </c>
      <c r="C110" s="1019">
        <f t="shared" si="27"/>
        <v>0</v>
      </c>
      <c r="D110" s="1843">
        <v>0</v>
      </c>
      <c r="E110" s="1843">
        <v>0</v>
      </c>
      <c r="F110" s="1843">
        <v>0</v>
      </c>
      <c r="G110" s="1843">
        <v>0</v>
      </c>
      <c r="H110" s="1843">
        <v>0</v>
      </c>
      <c r="I110" s="1843">
        <v>0</v>
      </c>
      <c r="J110" s="1843">
        <v>0</v>
      </c>
      <c r="K110" s="1843">
        <v>0</v>
      </c>
      <c r="L110" s="1843">
        <v>0</v>
      </c>
      <c r="M110" s="1843">
        <v>0</v>
      </c>
      <c r="N110" s="1843">
        <v>0</v>
      </c>
      <c r="O110" s="1843">
        <v>0</v>
      </c>
      <c r="P110" s="1843">
        <v>0</v>
      </c>
      <c r="Q110" s="1843">
        <v>0</v>
      </c>
      <c r="R110" s="1843">
        <v>0</v>
      </c>
      <c r="S110" s="1843">
        <v>0</v>
      </c>
      <c r="T110" s="1843">
        <v>0</v>
      </c>
      <c r="U110" s="1843">
        <v>0</v>
      </c>
      <c r="V110" s="1843">
        <v>0</v>
      </c>
      <c r="W110" s="1843">
        <v>0</v>
      </c>
      <c r="X110" s="1843">
        <v>0</v>
      </c>
      <c r="Y110" s="1843">
        <v>0</v>
      </c>
      <c r="Z110" s="1843">
        <v>0</v>
      </c>
      <c r="AA110" s="1843">
        <v>0</v>
      </c>
      <c r="AB110" s="1843">
        <v>0</v>
      </c>
      <c r="AC110" s="1843">
        <v>0</v>
      </c>
      <c r="AD110" s="1843">
        <v>0</v>
      </c>
      <c r="AE110" s="1843">
        <v>0</v>
      </c>
      <c r="AF110" s="1843">
        <v>0</v>
      </c>
      <c r="AG110" s="1843">
        <v>0</v>
      </c>
      <c r="AH110" s="1843">
        <v>0</v>
      </c>
      <c r="AI110" s="1843">
        <v>0</v>
      </c>
      <c r="AJ110" s="1843">
        <v>0</v>
      </c>
      <c r="AK110" s="1020">
        <f>'배수관폐쇄(총괄) (2)'!BL111+'배수관폐쇄(총괄) (2)'!BM111</f>
        <v>0</v>
      </c>
    </row>
    <row r="111" spans="1:37" s="850" customFormat="1" ht="19.5" customHeight="1" x14ac:dyDescent="0.15">
      <c r="A111" s="3106"/>
      <c r="B111" s="1018" t="s">
        <v>1084</v>
      </c>
      <c r="C111" s="1019">
        <f t="shared" si="27"/>
        <v>0</v>
      </c>
      <c r="D111" s="1843">
        <v>0</v>
      </c>
      <c r="E111" s="1843">
        <v>0</v>
      </c>
      <c r="F111" s="1843">
        <v>0</v>
      </c>
      <c r="G111" s="1843">
        <v>0</v>
      </c>
      <c r="H111" s="1843">
        <v>0</v>
      </c>
      <c r="I111" s="1843">
        <v>0</v>
      </c>
      <c r="J111" s="1843">
        <v>0</v>
      </c>
      <c r="K111" s="1843">
        <v>0</v>
      </c>
      <c r="L111" s="1843">
        <v>0</v>
      </c>
      <c r="M111" s="1843">
        <v>0</v>
      </c>
      <c r="N111" s="1843">
        <v>0</v>
      </c>
      <c r="O111" s="1843">
        <v>0</v>
      </c>
      <c r="P111" s="1843">
        <v>0</v>
      </c>
      <c r="Q111" s="1843">
        <v>0</v>
      </c>
      <c r="R111" s="1843">
        <v>0</v>
      </c>
      <c r="S111" s="1843">
        <v>0</v>
      </c>
      <c r="T111" s="1843">
        <v>0</v>
      </c>
      <c r="U111" s="1843">
        <v>0</v>
      </c>
      <c r="V111" s="1843">
        <v>0</v>
      </c>
      <c r="W111" s="1843">
        <v>0</v>
      </c>
      <c r="X111" s="1843">
        <v>0</v>
      </c>
      <c r="Y111" s="1843">
        <v>0</v>
      </c>
      <c r="Z111" s="1843">
        <v>0</v>
      </c>
      <c r="AA111" s="1843">
        <v>0</v>
      </c>
      <c r="AB111" s="1843">
        <v>0</v>
      </c>
      <c r="AC111" s="1843">
        <v>0</v>
      </c>
      <c r="AD111" s="1843">
        <v>0</v>
      </c>
      <c r="AE111" s="1843">
        <v>0</v>
      </c>
      <c r="AF111" s="1843">
        <v>0</v>
      </c>
      <c r="AG111" s="1843">
        <v>0</v>
      </c>
      <c r="AH111" s="1843">
        <v>0</v>
      </c>
      <c r="AI111" s="1843">
        <v>0</v>
      </c>
      <c r="AJ111" s="1843">
        <v>0</v>
      </c>
      <c r="AK111" s="1020">
        <f>'배수관폐쇄(총괄) (2)'!BL112+'배수관폐쇄(총괄) (2)'!BM112</f>
        <v>0</v>
      </c>
    </row>
    <row r="112" spans="1:37" s="850" customFormat="1" ht="19.5" customHeight="1" x14ac:dyDescent="0.15">
      <c r="A112" s="3106">
        <v>700</v>
      </c>
      <c r="B112" s="854" t="s">
        <v>46</v>
      </c>
      <c r="C112" s="613">
        <f>SUM(D112:AK112)</f>
        <v>4201.8700000000008</v>
      </c>
      <c r="D112" s="613">
        <f>SUM(D113:D120)</f>
        <v>0</v>
      </c>
      <c r="E112" s="613">
        <f t="shared" ref="E112:AJ112" si="28">SUM(E113:E120)</f>
        <v>0</v>
      </c>
      <c r="F112" s="613">
        <f t="shared" si="28"/>
        <v>0</v>
      </c>
      <c r="G112" s="613">
        <f t="shared" si="28"/>
        <v>0</v>
      </c>
      <c r="H112" s="613">
        <f t="shared" si="28"/>
        <v>0</v>
      </c>
      <c r="I112" s="613">
        <f t="shared" si="28"/>
        <v>0</v>
      </c>
      <c r="J112" s="613">
        <f t="shared" si="28"/>
        <v>0</v>
      </c>
      <c r="K112" s="613">
        <f t="shared" si="28"/>
        <v>0</v>
      </c>
      <c r="L112" s="613">
        <f t="shared" si="28"/>
        <v>470.72</v>
      </c>
      <c r="M112" s="613">
        <f t="shared" si="28"/>
        <v>216.16000000000003</v>
      </c>
      <c r="N112" s="613">
        <f t="shared" si="28"/>
        <v>0</v>
      </c>
      <c r="O112" s="613">
        <f t="shared" si="28"/>
        <v>463.74</v>
      </c>
      <c r="P112" s="613">
        <f t="shared" si="28"/>
        <v>0</v>
      </c>
      <c r="Q112" s="613">
        <f t="shared" si="28"/>
        <v>0</v>
      </c>
      <c r="R112" s="613">
        <f t="shared" si="28"/>
        <v>0</v>
      </c>
      <c r="S112" s="613">
        <f t="shared" si="28"/>
        <v>1881.94</v>
      </c>
      <c r="T112" s="613">
        <f t="shared" si="28"/>
        <v>0</v>
      </c>
      <c r="U112" s="613">
        <f t="shared" si="28"/>
        <v>1014.64</v>
      </c>
      <c r="V112" s="613">
        <f t="shared" si="28"/>
        <v>0</v>
      </c>
      <c r="W112" s="613">
        <f t="shared" si="28"/>
        <v>153.69999999999999</v>
      </c>
      <c r="X112" s="613">
        <f t="shared" si="28"/>
        <v>0</v>
      </c>
      <c r="Y112" s="613">
        <f t="shared" si="28"/>
        <v>0</v>
      </c>
      <c r="Z112" s="613">
        <f t="shared" si="28"/>
        <v>0</v>
      </c>
      <c r="AA112" s="613">
        <f t="shared" si="28"/>
        <v>0</v>
      </c>
      <c r="AB112" s="613">
        <f t="shared" si="28"/>
        <v>0</v>
      </c>
      <c r="AC112" s="613">
        <f t="shared" si="28"/>
        <v>0</v>
      </c>
      <c r="AD112" s="613">
        <f t="shared" si="28"/>
        <v>0</v>
      </c>
      <c r="AE112" s="613">
        <f t="shared" si="28"/>
        <v>0</v>
      </c>
      <c r="AF112" s="613">
        <f t="shared" si="28"/>
        <v>0</v>
      </c>
      <c r="AG112" s="613">
        <f t="shared" si="28"/>
        <v>0</v>
      </c>
      <c r="AH112" s="613">
        <f t="shared" si="28"/>
        <v>0</v>
      </c>
      <c r="AI112" s="613">
        <f t="shared" si="28"/>
        <v>0</v>
      </c>
      <c r="AJ112" s="613">
        <f t="shared" si="28"/>
        <v>0.97</v>
      </c>
      <c r="AK112" s="613">
        <f>'배수관폐쇄(총괄) (2)'!BL113+'배수관폐쇄(총괄) (2)'!BM113</f>
        <v>0</v>
      </c>
    </row>
    <row r="113" spans="1:37" s="858" customFormat="1" ht="19.5" customHeight="1" x14ac:dyDescent="0.15">
      <c r="A113" s="3106"/>
      <c r="B113" s="1021" t="s">
        <v>793</v>
      </c>
      <c r="C113" s="1019">
        <f>SUM(D113:AK113)</f>
        <v>0</v>
      </c>
      <c r="D113" s="1843">
        <v>0</v>
      </c>
      <c r="E113" s="1843">
        <v>0</v>
      </c>
      <c r="F113" s="1843">
        <v>0</v>
      </c>
      <c r="G113" s="1843">
        <v>0</v>
      </c>
      <c r="H113" s="1843">
        <v>0</v>
      </c>
      <c r="I113" s="1843">
        <v>0</v>
      </c>
      <c r="J113" s="1843">
        <v>0</v>
      </c>
      <c r="K113" s="1843">
        <v>0</v>
      </c>
      <c r="L113" s="1843">
        <v>0</v>
      </c>
      <c r="M113" s="1843">
        <v>0</v>
      </c>
      <c r="N113" s="1843">
        <v>0</v>
      </c>
      <c r="O113" s="1843">
        <v>0</v>
      </c>
      <c r="P113" s="1843">
        <v>0</v>
      </c>
      <c r="Q113" s="1843">
        <v>0</v>
      </c>
      <c r="R113" s="1843">
        <v>0</v>
      </c>
      <c r="S113" s="1843">
        <v>0</v>
      </c>
      <c r="T113" s="1843">
        <v>0</v>
      </c>
      <c r="U113" s="1843">
        <v>0</v>
      </c>
      <c r="V113" s="1843">
        <v>0</v>
      </c>
      <c r="W113" s="1843">
        <v>0</v>
      </c>
      <c r="X113" s="1843">
        <v>0</v>
      </c>
      <c r="Y113" s="1843">
        <v>0</v>
      </c>
      <c r="Z113" s="1843">
        <v>0</v>
      </c>
      <c r="AA113" s="1843">
        <v>0</v>
      </c>
      <c r="AB113" s="1843">
        <v>0</v>
      </c>
      <c r="AC113" s="1843">
        <v>0</v>
      </c>
      <c r="AD113" s="1843">
        <v>0</v>
      </c>
      <c r="AE113" s="1843">
        <v>0</v>
      </c>
      <c r="AF113" s="1843">
        <v>0</v>
      </c>
      <c r="AG113" s="1843">
        <v>0</v>
      </c>
      <c r="AH113" s="1843">
        <v>0</v>
      </c>
      <c r="AI113" s="1843">
        <v>0</v>
      </c>
      <c r="AJ113" s="1843">
        <v>0</v>
      </c>
      <c r="AK113" s="1843">
        <f>'배수관폐쇄(총괄) (2)'!BL114+'배수관폐쇄(총괄) (2)'!BM114</f>
        <v>0</v>
      </c>
    </row>
    <row r="114" spans="1:37" s="858" customFormat="1" ht="19.5" customHeight="1" x14ac:dyDescent="0.15">
      <c r="A114" s="3106"/>
      <c r="B114" s="1021" t="s">
        <v>792</v>
      </c>
      <c r="C114" s="1019">
        <f t="shared" ref="C114:C120" si="29">SUM(D114:AK114)</f>
        <v>0</v>
      </c>
      <c r="D114" s="1843">
        <v>0</v>
      </c>
      <c r="E114" s="1843">
        <v>0</v>
      </c>
      <c r="F114" s="1843">
        <v>0</v>
      </c>
      <c r="G114" s="1843">
        <v>0</v>
      </c>
      <c r="H114" s="1843">
        <v>0</v>
      </c>
      <c r="I114" s="1843">
        <v>0</v>
      </c>
      <c r="J114" s="1843">
        <v>0</v>
      </c>
      <c r="K114" s="1843">
        <v>0</v>
      </c>
      <c r="L114" s="1843">
        <v>0</v>
      </c>
      <c r="M114" s="1843">
        <v>0</v>
      </c>
      <c r="N114" s="1843">
        <v>0</v>
      </c>
      <c r="O114" s="1843">
        <v>0</v>
      </c>
      <c r="P114" s="1843">
        <v>0</v>
      </c>
      <c r="Q114" s="1843">
        <v>0</v>
      </c>
      <c r="R114" s="1843">
        <v>0</v>
      </c>
      <c r="S114" s="1843">
        <v>0</v>
      </c>
      <c r="T114" s="1843">
        <v>0</v>
      </c>
      <c r="U114" s="1843">
        <v>0</v>
      </c>
      <c r="V114" s="1843">
        <v>0</v>
      </c>
      <c r="W114" s="1843">
        <v>0</v>
      </c>
      <c r="X114" s="1843">
        <v>0</v>
      </c>
      <c r="Y114" s="1843">
        <v>0</v>
      </c>
      <c r="Z114" s="1843">
        <v>0</v>
      </c>
      <c r="AA114" s="1843">
        <v>0</v>
      </c>
      <c r="AB114" s="1843">
        <v>0</v>
      </c>
      <c r="AC114" s="1843">
        <v>0</v>
      </c>
      <c r="AD114" s="1843">
        <v>0</v>
      </c>
      <c r="AE114" s="1843">
        <v>0</v>
      </c>
      <c r="AF114" s="1843">
        <v>0</v>
      </c>
      <c r="AG114" s="1843">
        <v>0</v>
      </c>
      <c r="AH114" s="1843">
        <v>0</v>
      </c>
      <c r="AI114" s="1843">
        <v>0</v>
      </c>
      <c r="AJ114" s="1843">
        <v>0</v>
      </c>
      <c r="AK114" s="1843">
        <f>'배수관폐쇄(총괄) (2)'!BL115+'배수관폐쇄(총괄) (2)'!BM115</f>
        <v>0</v>
      </c>
    </row>
    <row r="115" spans="1:37" s="850" customFormat="1" ht="19.5" customHeight="1" x14ac:dyDescent="0.15">
      <c r="A115" s="3106"/>
      <c r="B115" s="1015" t="s">
        <v>974</v>
      </c>
      <c r="C115" s="1019">
        <f t="shared" si="29"/>
        <v>1704.0500000000002</v>
      </c>
      <c r="D115" s="1843">
        <v>0</v>
      </c>
      <c r="E115" s="1843">
        <v>0</v>
      </c>
      <c r="F115" s="1843">
        <v>0</v>
      </c>
      <c r="G115" s="1843">
        <v>0</v>
      </c>
      <c r="H115" s="1843">
        <v>0</v>
      </c>
      <c r="I115" s="1843">
        <v>0</v>
      </c>
      <c r="J115" s="1843">
        <v>0</v>
      </c>
      <c r="K115" s="1843">
        <v>0</v>
      </c>
      <c r="L115" s="1843">
        <v>470.72</v>
      </c>
      <c r="M115" s="1843">
        <v>41.11</v>
      </c>
      <c r="N115" s="1843">
        <v>0</v>
      </c>
      <c r="O115" s="1843">
        <v>22.91</v>
      </c>
      <c r="P115" s="1843">
        <v>0</v>
      </c>
      <c r="Q115" s="1843">
        <v>0</v>
      </c>
      <c r="R115" s="1843">
        <v>0</v>
      </c>
      <c r="S115" s="1843">
        <v>0</v>
      </c>
      <c r="T115" s="1843">
        <v>0</v>
      </c>
      <c r="U115" s="1843">
        <v>1014.64</v>
      </c>
      <c r="V115" s="1843">
        <v>0</v>
      </c>
      <c r="W115" s="1843">
        <v>153.69999999999999</v>
      </c>
      <c r="X115" s="1843">
        <v>0</v>
      </c>
      <c r="Y115" s="1843">
        <v>0</v>
      </c>
      <c r="Z115" s="1843">
        <v>0</v>
      </c>
      <c r="AA115" s="1843">
        <v>0</v>
      </c>
      <c r="AB115" s="1843">
        <v>0</v>
      </c>
      <c r="AC115" s="1843">
        <v>0</v>
      </c>
      <c r="AD115" s="1843">
        <v>0</v>
      </c>
      <c r="AE115" s="1843">
        <v>0</v>
      </c>
      <c r="AF115" s="1843">
        <v>0</v>
      </c>
      <c r="AG115" s="1843">
        <v>0</v>
      </c>
      <c r="AH115" s="1843">
        <v>0</v>
      </c>
      <c r="AI115" s="1843">
        <v>0</v>
      </c>
      <c r="AJ115" s="1843">
        <v>0.97</v>
      </c>
      <c r="AK115" s="1843">
        <f>'배수관폐쇄(총괄) (2)'!BL116+'배수관폐쇄(총괄) (2)'!BM116</f>
        <v>0</v>
      </c>
    </row>
    <row r="116" spans="1:37" s="850" customFormat="1" ht="19.5" customHeight="1" x14ac:dyDescent="0.15">
      <c r="A116" s="3106"/>
      <c r="B116" s="1015" t="s">
        <v>345</v>
      </c>
      <c r="C116" s="1019">
        <f t="shared" si="29"/>
        <v>2497.8200000000002</v>
      </c>
      <c r="D116" s="1843">
        <v>0</v>
      </c>
      <c r="E116" s="1843">
        <v>0</v>
      </c>
      <c r="F116" s="1843">
        <v>0</v>
      </c>
      <c r="G116" s="1843">
        <v>0</v>
      </c>
      <c r="H116" s="1843">
        <v>0</v>
      </c>
      <c r="I116" s="1843">
        <v>0</v>
      </c>
      <c r="J116" s="1843">
        <v>0</v>
      </c>
      <c r="K116" s="1843">
        <v>0</v>
      </c>
      <c r="L116" s="1843">
        <v>0</v>
      </c>
      <c r="M116" s="1843">
        <v>175.05</v>
      </c>
      <c r="N116" s="1843">
        <v>0</v>
      </c>
      <c r="O116" s="1843">
        <v>440.83</v>
      </c>
      <c r="P116" s="1843">
        <v>0</v>
      </c>
      <c r="Q116" s="1843">
        <v>0</v>
      </c>
      <c r="R116" s="1843">
        <v>0</v>
      </c>
      <c r="S116" s="1843">
        <v>1881.94</v>
      </c>
      <c r="T116" s="1843">
        <v>0</v>
      </c>
      <c r="U116" s="1843">
        <v>0</v>
      </c>
      <c r="V116" s="1843">
        <v>0</v>
      </c>
      <c r="W116" s="1843">
        <v>0</v>
      </c>
      <c r="X116" s="1843">
        <v>0</v>
      </c>
      <c r="Y116" s="1843">
        <v>0</v>
      </c>
      <c r="Z116" s="1843">
        <v>0</v>
      </c>
      <c r="AA116" s="1843">
        <v>0</v>
      </c>
      <c r="AB116" s="1843">
        <v>0</v>
      </c>
      <c r="AC116" s="1843">
        <v>0</v>
      </c>
      <c r="AD116" s="1843">
        <v>0</v>
      </c>
      <c r="AE116" s="1843">
        <v>0</v>
      </c>
      <c r="AF116" s="1843">
        <v>0</v>
      </c>
      <c r="AG116" s="1843">
        <v>0</v>
      </c>
      <c r="AH116" s="1843">
        <v>0</v>
      </c>
      <c r="AI116" s="1843">
        <v>0</v>
      </c>
      <c r="AJ116" s="1843">
        <v>0</v>
      </c>
      <c r="AK116" s="1843">
        <f>'배수관폐쇄(총괄) (2)'!BL117+'배수관폐쇄(총괄) (2)'!BM117</f>
        <v>0</v>
      </c>
    </row>
    <row r="117" spans="1:37" s="850" customFormat="1" ht="19.5" customHeight="1" x14ac:dyDescent="0.15">
      <c r="A117" s="3106"/>
      <c r="B117" s="1017" t="s">
        <v>283</v>
      </c>
      <c r="C117" s="1019">
        <f t="shared" si="29"/>
        <v>0</v>
      </c>
      <c r="D117" s="1843">
        <v>0</v>
      </c>
      <c r="E117" s="1843">
        <v>0</v>
      </c>
      <c r="F117" s="1843">
        <v>0</v>
      </c>
      <c r="G117" s="1843">
        <v>0</v>
      </c>
      <c r="H117" s="1843">
        <v>0</v>
      </c>
      <c r="I117" s="1843">
        <v>0</v>
      </c>
      <c r="J117" s="1843">
        <v>0</v>
      </c>
      <c r="K117" s="1843">
        <v>0</v>
      </c>
      <c r="L117" s="1843">
        <v>0</v>
      </c>
      <c r="M117" s="1843">
        <v>0</v>
      </c>
      <c r="N117" s="1843">
        <v>0</v>
      </c>
      <c r="O117" s="1843">
        <v>0</v>
      </c>
      <c r="P117" s="1843">
        <v>0</v>
      </c>
      <c r="Q117" s="1843">
        <v>0</v>
      </c>
      <c r="R117" s="1843">
        <v>0</v>
      </c>
      <c r="S117" s="1843">
        <v>0</v>
      </c>
      <c r="T117" s="1843">
        <v>0</v>
      </c>
      <c r="U117" s="1843">
        <v>0</v>
      </c>
      <c r="V117" s="1843">
        <v>0</v>
      </c>
      <c r="W117" s="1843">
        <v>0</v>
      </c>
      <c r="X117" s="1843">
        <v>0</v>
      </c>
      <c r="Y117" s="1843">
        <v>0</v>
      </c>
      <c r="Z117" s="1843">
        <v>0</v>
      </c>
      <c r="AA117" s="1843">
        <v>0</v>
      </c>
      <c r="AB117" s="1843">
        <v>0</v>
      </c>
      <c r="AC117" s="1843">
        <v>0</v>
      </c>
      <c r="AD117" s="1843">
        <v>0</v>
      </c>
      <c r="AE117" s="1843">
        <v>0</v>
      </c>
      <c r="AF117" s="1843">
        <v>0</v>
      </c>
      <c r="AG117" s="1843">
        <v>0</v>
      </c>
      <c r="AH117" s="1843">
        <v>0</v>
      </c>
      <c r="AI117" s="1843">
        <v>0</v>
      </c>
      <c r="AJ117" s="1843">
        <v>0</v>
      </c>
      <c r="AK117" s="1843">
        <f>'배수관폐쇄(총괄) (2)'!BL118+'배수관폐쇄(총괄) (2)'!BM118</f>
        <v>0</v>
      </c>
    </row>
    <row r="118" spans="1:37" s="850" customFormat="1" ht="19.5" customHeight="1" x14ac:dyDescent="0.15">
      <c r="A118" s="3106"/>
      <c r="B118" s="1017" t="s">
        <v>284</v>
      </c>
      <c r="C118" s="1019">
        <f t="shared" si="29"/>
        <v>0</v>
      </c>
      <c r="D118" s="1843">
        <v>0</v>
      </c>
      <c r="E118" s="1843">
        <v>0</v>
      </c>
      <c r="F118" s="1843">
        <v>0</v>
      </c>
      <c r="G118" s="1843">
        <v>0</v>
      </c>
      <c r="H118" s="1843">
        <v>0</v>
      </c>
      <c r="I118" s="1843">
        <v>0</v>
      </c>
      <c r="J118" s="1843">
        <v>0</v>
      </c>
      <c r="K118" s="1843">
        <v>0</v>
      </c>
      <c r="L118" s="1843">
        <v>0</v>
      </c>
      <c r="M118" s="1843">
        <v>0</v>
      </c>
      <c r="N118" s="1843">
        <v>0</v>
      </c>
      <c r="O118" s="1843">
        <v>0</v>
      </c>
      <c r="P118" s="1843">
        <v>0</v>
      </c>
      <c r="Q118" s="1843">
        <v>0</v>
      </c>
      <c r="R118" s="1843">
        <v>0</v>
      </c>
      <c r="S118" s="1843">
        <v>0</v>
      </c>
      <c r="T118" s="1843">
        <v>0</v>
      </c>
      <c r="U118" s="1843">
        <v>0</v>
      </c>
      <c r="V118" s="1843">
        <v>0</v>
      </c>
      <c r="W118" s="1843">
        <v>0</v>
      </c>
      <c r="X118" s="1843">
        <v>0</v>
      </c>
      <c r="Y118" s="1843">
        <v>0</v>
      </c>
      <c r="Z118" s="1843">
        <v>0</v>
      </c>
      <c r="AA118" s="1843">
        <v>0</v>
      </c>
      <c r="AB118" s="1843">
        <v>0</v>
      </c>
      <c r="AC118" s="1843">
        <v>0</v>
      </c>
      <c r="AD118" s="1843">
        <v>0</v>
      </c>
      <c r="AE118" s="1843">
        <v>0</v>
      </c>
      <c r="AF118" s="1843">
        <v>0</v>
      </c>
      <c r="AG118" s="1843">
        <v>0</v>
      </c>
      <c r="AH118" s="1843">
        <v>0</v>
      </c>
      <c r="AI118" s="1843">
        <v>0</v>
      </c>
      <c r="AJ118" s="1843">
        <v>0</v>
      </c>
      <c r="AK118" s="1843">
        <f>'배수관폐쇄(총괄) (2)'!BL119+'배수관폐쇄(총괄) (2)'!BM119</f>
        <v>0</v>
      </c>
    </row>
    <row r="119" spans="1:37" s="850" customFormat="1" ht="19.5" customHeight="1" x14ac:dyDescent="0.15">
      <c r="A119" s="3106"/>
      <c r="B119" s="1015" t="s">
        <v>847</v>
      </c>
      <c r="C119" s="1019">
        <f t="shared" si="29"/>
        <v>0</v>
      </c>
      <c r="D119" s="1843">
        <v>0</v>
      </c>
      <c r="E119" s="1843">
        <v>0</v>
      </c>
      <c r="F119" s="1843">
        <v>0</v>
      </c>
      <c r="G119" s="1843">
        <v>0</v>
      </c>
      <c r="H119" s="1843">
        <v>0</v>
      </c>
      <c r="I119" s="1843">
        <v>0</v>
      </c>
      <c r="J119" s="1843">
        <v>0</v>
      </c>
      <c r="K119" s="1843">
        <v>0</v>
      </c>
      <c r="L119" s="1843">
        <v>0</v>
      </c>
      <c r="M119" s="1843">
        <v>0</v>
      </c>
      <c r="N119" s="1843">
        <v>0</v>
      </c>
      <c r="O119" s="1843">
        <v>0</v>
      </c>
      <c r="P119" s="1843">
        <v>0</v>
      </c>
      <c r="Q119" s="1843">
        <v>0</v>
      </c>
      <c r="R119" s="1843">
        <v>0</v>
      </c>
      <c r="S119" s="1843">
        <v>0</v>
      </c>
      <c r="T119" s="1843">
        <v>0</v>
      </c>
      <c r="U119" s="1843">
        <v>0</v>
      </c>
      <c r="V119" s="1843">
        <v>0</v>
      </c>
      <c r="W119" s="1843">
        <v>0</v>
      </c>
      <c r="X119" s="1843">
        <v>0</v>
      </c>
      <c r="Y119" s="1843">
        <v>0</v>
      </c>
      <c r="Z119" s="1843">
        <v>0</v>
      </c>
      <c r="AA119" s="1843">
        <v>0</v>
      </c>
      <c r="AB119" s="1843">
        <v>0</v>
      </c>
      <c r="AC119" s="1843">
        <v>0</v>
      </c>
      <c r="AD119" s="1843">
        <v>0</v>
      </c>
      <c r="AE119" s="1843">
        <v>0</v>
      </c>
      <c r="AF119" s="1843">
        <v>0</v>
      </c>
      <c r="AG119" s="1843">
        <v>0</v>
      </c>
      <c r="AH119" s="1843">
        <v>0</v>
      </c>
      <c r="AI119" s="1843">
        <v>0</v>
      </c>
      <c r="AJ119" s="1843">
        <v>0</v>
      </c>
      <c r="AK119" s="1843">
        <f>'배수관폐쇄(총괄) (2)'!BL120+'배수관폐쇄(총괄) (2)'!BM120</f>
        <v>0</v>
      </c>
    </row>
    <row r="120" spans="1:37" s="850" customFormat="1" ht="19.5" customHeight="1" x14ac:dyDescent="0.15">
      <c r="A120" s="3106"/>
      <c r="B120" s="1018" t="s">
        <v>1084</v>
      </c>
      <c r="C120" s="1019">
        <f t="shared" si="29"/>
        <v>0</v>
      </c>
      <c r="D120" s="1843">
        <v>0</v>
      </c>
      <c r="E120" s="1843">
        <v>0</v>
      </c>
      <c r="F120" s="1843">
        <v>0</v>
      </c>
      <c r="G120" s="1843">
        <v>0</v>
      </c>
      <c r="H120" s="1843">
        <v>0</v>
      </c>
      <c r="I120" s="1843">
        <v>0</v>
      </c>
      <c r="J120" s="1843">
        <v>0</v>
      </c>
      <c r="K120" s="1843">
        <v>0</v>
      </c>
      <c r="L120" s="1843">
        <v>0</v>
      </c>
      <c r="M120" s="1843">
        <v>0</v>
      </c>
      <c r="N120" s="1843">
        <v>0</v>
      </c>
      <c r="O120" s="1843">
        <v>0</v>
      </c>
      <c r="P120" s="1843">
        <v>0</v>
      </c>
      <c r="Q120" s="1843">
        <v>0</v>
      </c>
      <c r="R120" s="1843">
        <v>0</v>
      </c>
      <c r="S120" s="1843">
        <v>0</v>
      </c>
      <c r="T120" s="1843">
        <v>0</v>
      </c>
      <c r="U120" s="1843">
        <v>0</v>
      </c>
      <c r="V120" s="1843">
        <v>0</v>
      </c>
      <c r="W120" s="1843">
        <v>0</v>
      </c>
      <c r="X120" s="1843">
        <v>0</v>
      </c>
      <c r="Y120" s="1843">
        <v>0</v>
      </c>
      <c r="Z120" s="1843">
        <v>0</v>
      </c>
      <c r="AA120" s="1843">
        <v>0</v>
      </c>
      <c r="AB120" s="1843">
        <v>0</v>
      </c>
      <c r="AC120" s="1843">
        <v>0</v>
      </c>
      <c r="AD120" s="1843">
        <v>0</v>
      </c>
      <c r="AE120" s="1843">
        <v>0</v>
      </c>
      <c r="AF120" s="1843">
        <v>0</v>
      </c>
      <c r="AG120" s="1843">
        <v>0</v>
      </c>
      <c r="AH120" s="1843">
        <v>0</v>
      </c>
      <c r="AI120" s="1843">
        <v>0</v>
      </c>
      <c r="AJ120" s="1843">
        <v>0</v>
      </c>
      <c r="AK120" s="1843">
        <f>'배수관폐쇄(총괄) (2)'!BL121+'배수관폐쇄(총괄) (2)'!BM121</f>
        <v>0</v>
      </c>
    </row>
    <row r="121" spans="1:37" s="850" customFormat="1" ht="19.5" customHeight="1" x14ac:dyDescent="0.15">
      <c r="A121" s="3106">
        <v>800</v>
      </c>
      <c r="B121" s="854" t="s">
        <v>46</v>
      </c>
      <c r="C121" s="613">
        <f>SUM(D121:AK121)</f>
        <v>7456.15</v>
      </c>
      <c r="D121" s="613">
        <f>SUM(D122:D129)</f>
        <v>0</v>
      </c>
      <c r="E121" s="613">
        <f t="shared" ref="E121:AJ121" si="30">SUM(E122:E129)</f>
        <v>0</v>
      </c>
      <c r="F121" s="613">
        <f t="shared" si="30"/>
        <v>0</v>
      </c>
      <c r="G121" s="613">
        <f t="shared" si="30"/>
        <v>0</v>
      </c>
      <c r="H121" s="613">
        <f t="shared" si="30"/>
        <v>0</v>
      </c>
      <c r="I121" s="613">
        <f t="shared" si="30"/>
        <v>295.94</v>
      </c>
      <c r="J121" s="613">
        <f t="shared" si="30"/>
        <v>0</v>
      </c>
      <c r="K121" s="613">
        <f t="shared" si="30"/>
        <v>654.91999999999996</v>
      </c>
      <c r="L121" s="613">
        <f t="shared" si="30"/>
        <v>0</v>
      </c>
      <c r="M121" s="613">
        <f t="shared" si="30"/>
        <v>825.58</v>
      </c>
      <c r="N121" s="613">
        <f t="shared" si="30"/>
        <v>0</v>
      </c>
      <c r="O121" s="613">
        <f t="shared" si="30"/>
        <v>476.93</v>
      </c>
      <c r="P121" s="613">
        <f t="shared" si="30"/>
        <v>2.94</v>
      </c>
      <c r="Q121" s="613">
        <f t="shared" si="30"/>
        <v>0</v>
      </c>
      <c r="R121" s="613">
        <f t="shared" si="30"/>
        <v>0</v>
      </c>
      <c r="S121" s="613">
        <f t="shared" si="30"/>
        <v>0</v>
      </c>
      <c r="T121" s="613">
        <f t="shared" si="30"/>
        <v>0</v>
      </c>
      <c r="U121" s="613">
        <f t="shared" si="30"/>
        <v>0</v>
      </c>
      <c r="V121" s="613">
        <f t="shared" si="30"/>
        <v>0</v>
      </c>
      <c r="W121" s="613">
        <f t="shared" si="30"/>
        <v>0</v>
      </c>
      <c r="X121" s="613">
        <f t="shared" si="30"/>
        <v>0</v>
      </c>
      <c r="Y121" s="613">
        <f t="shared" si="30"/>
        <v>0</v>
      </c>
      <c r="Z121" s="613">
        <f t="shared" si="30"/>
        <v>254.38</v>
      </c>
      <c r="AA121" s="613">
        <f t="shared" si="30"/>
        <v>0</v>
      </c>
      <c r="AB121" s="613">
        <f t="shared" si="30"/>
        <v>0</v>
      </c>
      <c r="AC121" s="613">
        <f t="shared" si="30"/>
        <v>0</v>
      </c>
      <c r="AD121" s="613">
        <f t="shared" si="30"/>
        <v>0</v>
      </c>
      <c r="AE121" s="613">
        <f t="shared" si="30"/>
        <v>0</v>
      </c>
      <c r="AF121" s="613">
        <f t="shared" si="30"/>
        <v>0</v>
      </c>
      <c r="AG121" s="613">
        <f t="shared" si="30"/>
        <v>3243.68</v>
      </c>
      <c r="AH121" s="613">
        <f t="shared" si="30"/>
        <v>1701.78</v>
      </c>
      <c r="AI121" s="613">
        <f t="shared" si="30"/>
        <v>0</v>
      </c>
      <c r="AJ121" s="613">
        <f t="shared" si="30"/>
        <v>0</v>
      </c>
      <c r="AK121" s="613">
        <f>'배수관폐쇄(총괄) (2)'!BL122+'배수관폐쇄(총괄) (2)'!BM122</f>
        <v>0</v>
      </c>
    </row>
    <row r="122" spans="1:37" s="858" customFormat="1" ht="19.5" customHeight="1" x14ac:dyDescent="0.15">
      <c r="A122" s="3106"/>
      <c r="B122" s="1021" t="s">
        <v>793</v>
      </c>
      <c r="C122" s="1019">
        <f>SUM(D122:AK122)</f>
        <v>0</v>
      </c>
      <c r="D122" s="1843">
        <v>0</v>
      </c>
      <c r="E122" s="1843">
        <v>0</v>
      </c>
      <c r="F122" s="1843">
        <v>0</v>
      </c>
      <c r="G122" s="1843">
        <v>0</v>
      </c>
      <c r="H122" s="1843">
        <v>0</v>
      </c>
      <c r="I122" s="1843">
        <v>0</v>
      </c>
      <c r="J122" s="1843">
        <v>0</v>
      </c>
      <c r="K122" s="1843">
        <v>0</v>
      </c>
      <c r="L122" s="1843">
        <v>0</v>
      </c>
      <c r="M122" s="1843">
        <v>0</v>
      </c>
      <c r="N122" s="1843">
        <v>0</v>
      </c>
      <c r="O122" s="1843">
        <v>0</v>
      </c>
      <c r="P122" s="1843">
        <v>0</v>
      </c>
      <c r="Q122" s="1843">
        <v>0</v>
      </c>
      <c r="R122" s="1843">
        <v>0</v>
      </c>
      <c r="S122" s="1843">
        <v>0</v>
      </c>
      <c r="T122" s="1843">
        <v>0</v>
      </c>
      <c r="U122" s="1843">
        <v>0</v>
      </c>
      <c r="V122" s="1843">
        <v>0</v>
      </c>
      <c r="W122" s="1843">
        <v>0</v>
      </c>
      <c r="X122" s="1843">
        <v>0</v>
      </c>
      <c r="Y122" s="1843">
        <v>0</v>
      </c>
      <c r="Z122" s="1843">
        <v>0</v>
      </c>
      <c r="AA122" s="1843">
        <v>0</v>
      </c>
      <c r="AB122" s="1843">
        <v>0</v>
      </c>
      <c r="AC122" s="1843">
        <v>0</v>
      </c>
      <c r="AD122" s="1843">
        <v>0</v>
      </c>
      <c r="AE122" s="1843">
        <v>0</v>
      </c>
      <c r="AF122" s="1843">
        <v>0</v>
      </c>
      <c r="AG122" s="1843">
        <v>0</v>
      </c>
      <c r="AH122" s="1843">
        <v>0</v>
      </c>
      <c r="AI122" s="1843">
        <v>0</v>
      </c>
      <c r="AJ122" s="1843">
        <v>0</v>
      </c>
      <c r="AK122" s="1843">
        <f>'배수관폐쇄(총괄) (2)'!BL123+'배수관폐쇄(총괄) (2)'!BM123</f>
        <v>0</v>
      </c>
    </row>
    <row r="123" spans="1:37" s="858" customFormat="1" ht="19.5" customHeight="1" x14ac:dyDescent="0.15">
      <c r="A123" s="3106"/>
      <c r="B123" s="1021" t="s">
        <v>792</v>
      </c>
      <c r="C123" s="1019">
        <f t="shared" ref="C123:C129" si="31">SUM(D123:AK123)</f>
        <v>0</v>
      </c>
      <c r="D123" s="1843">
        <v>0</v>
      </c>
      <c r="E123" s="1843">
        <v>0</v>
      </c>
      <c r="F123" s="1843">
        <v>0</v>
      </c>
      <c r="G123" s="1843">
        <v>0</v>
      </c>
      <c r="H123" s="1843">
        <v>0</v>
      </c>
      <c r="I123" s="1843">
        <v>0</v>
      </c>
      <c r="J123" s="1843">
        <v>0</v>
      </c>
      <c r="K123" s="1843">
        <v>0</v>
      </c>
      <c r="L123" s="1843">
        <v>0</v>
      </c>
      <c r="M123" s="1843">
        <v>0</v>
      </c>
      <c r="N123" s="1843">
        <v>0</v>
      </c>
      <c r="O123" s="1843">
        <v>0</v>
      </c>
      <c r="P123" s="1843">
        <v>0</v>
      </c>
      <c r="Q123" s="1843">
        <v>0</v>
      </c>
      <c r="R123" s="1843">
        <v>0</v>
      </c>
      <c r="S123" s="1843">
        <v>0</v>
      </c>
      <c r="T123" s="1843">
        <v>0</v>
      </c>
      <c r="U123" s="1843">
        <v>0</v>
      </c>
      <c r="V123" s="1843">
        <v>0</v>
      </c>
      <c r="W123" s="1843">
        <v>0</v>
      </c>
      <c r="X123" s="1843">
        <v>0</v>
      </c>
      <c r="Y123" s="1843">
        <v>0</v>
      </c>
      <c r="Z123" s="1843">
        <v>0</v>
      </c>
      <c r="AA123" s="1843">
        <v>0</v>
      </c>
      <c r="AB123" s="1843">
        <v>0</v>
      </c>
      <c r="AC123" s="1843">
        <v>0</v>
      </c>
      <c r="AD123" s="1843">
        <v>0</v>
      </c>
      <c r="AE123" s="1843">
        <v>0</v>
      </c>
      <c r="AF123" s="1843">
        <v>0</v>
      </c>
      <c r="AG123" s="1843">
        <v>0</v>
      </c>
      <c r="AH123" s="1843">
        <v>0</v>
      </c>
      <c r="AI123" s="1843">
        <v>0</v>
      </c>
      <c r="AJ123" s="1843">
        <v>0</v>
      </c>
      <c r="AK123" s="1843">
        <f>'배수관폐쇄(총괄) (2)'!BL124+'배수관폐쇄(총괄) (2)'!BM124</f>
        <v>0</v>
      </c>
    </row>
    <row r="124" spans="1:37" s="850" customFormat="1" ht="19.5" customHeight="1" x14ac:dyDescent="0.15">
      <c r="A124" s="3106"/>
      <c r="B124" s="1015" t="s">
        <v>974</v>
      </c>
      <c r="C124" s="1019">
        <f t="shared" si="31"/>
        <v>859.14</v>
      </c>
      <c r="D124" s="1843">
        <v>0</v>
      </c>
      <c r="E124" s="1843">
        <v>0</v>
      </c>
      <c r="F124" s="1843">
        <v>0</v>
      </c>
      <c r="G124" s="1843">
        <v>0</v>
      </c>
      <c r="H124" s="1843">
        <v>0</v>
      </c>
      <c r="I124" s="1843">
        <v>295.94</v>
      </c>
      <c r="J124" s="1843">
        <v>0</v>
      </c>
      <c r="K124" s="1843">
        <v>528.88</v>
      </c>
      <c r="L124" s="1843">
        <v>0</v>
      </c>
      <c r="M124" s="1843">
        <v>34.32</v>
      </c>
      <c r="N124" s="1843">
        <v>0</v>
      </c>
      <c r="O124" s="1843">
        <v>0</v>
      </c>
      <c r="P124" s="1843">
        <v>0</v>
      </c>
      <c r="Q124" s="1843">
        <v>0</v>
      </c>
      <c r="R124" s="1843">
        <v>0</v>
      </c>
      <c r="S124" s="1843">
        <v>0</v>
      </c>
      <c r="T124" s="1843">
        <v>0</v>
      </c>
      <c r="U124" s="1843">
        <v>0</v>
      </c>
      <c r="V124" s="1843">
        <v>0</v>
      </c>
      <c r="W124" s="1843">
        <v>0</v>
      </c>
      <c r="X124" s="1843">
        <v>0</v>
      </c>
      <c r="Y124" s="1843">
        <v>0</v>
      </c>
      <c r="Z124" s="1843">
        <v>0</v>
      </c>
      <c r="AA124" s="1843">
        <v>0</v>
      </c>
      <c r="AB124" s="1843">
        <v>0</v>
      </c>
      <c r="AC124" s="1843">
        <v>0</v>
      </c>
      <c r="AD124" s="1843">
        <v>0</v>
      </c>
      <c r="AE124" s="1843">
        <v>0</v>
      </c>
      <c r="AF124" s="1843">
        <v>0</v>
      </c>
      <c r="AG124" s="1843">
        <v>0</v>
      </c>
      <c r="AH124" s="1843">
        <v>0</v>
      </c>
      <c r="AI124" s="1843">
        <v>0</v>
      </c>
      <c r="AJ124" s="1843">
        <v>0</v>
      </c>
      <c r="AK124" s="1843">
        <f>'배수관폐쇄(총괄) (2)'!BL125+'배수관폐쇄(총괄) (2)'!BM125</f>
        <v>0</v>
      </c>
    </row>
    <row r="125" spans="1:37" s="850" customFormat="1" ht="19.5" customHeight="1" x14ac:dyDescent="0.15">
      <c r="A125" s="3106"/>
      <c r="B125" s="1015" t="s">
        <v>345</v>
      </c>
      <c r="C125" s="1019">
        <f t="shared" si="31"/>
        <v>6597.0099999999993</v>
      </c>
      <c r="D125" s="1843">
        <v>0</v>
      </c>
      <c r="E125" s="1843">
        <v>0</v>
      </c>
      <c r="F125" s="1843">
        <v>0</v>
      </c>
      <c r="G125" s="1843">
        <v>0</v>
      </c>
      <c r="H125" s="1843">
        <v>0</v>
      </c>
      <c r="I125" s="1843">
        <v>0</v>
      </c>
      <c r="J125" s="1843">
        <v>0</v>
      </c>
      <c r="K125" s="1843">
        <v>126.04</v>
      </c>
      <c r="L125" s="1843">
        <v>0</v>
      </c>
      <c r="M125" s="1843">
        <v>791.26</v>
      </c>
      <c r="N125" s="1843">
        <v>0</v>
      </c>
      <c r="O125" s="1843">
        <v>476.93</v>
      </c>
      <c r="P125" s="1843">
        <v>2.94</v>
      </c>
      <c r="Q125" s="1843">
        <v>0</v>
      </c>
      <c r="R125" s="1843">
        <v>0</v>
      </c>
      <c r="S125" s="1843">
        <v>0</v>
      </c>
      <c r="T125" s="1843">
        <v>0</v>
      </c>
      <c r="U125" s="1843">
        <v>0</v>
      </c>
      <c r="V125" s="1843">
        <v>0</v>
      </c>
      <c r="W125" s="1843">
        <v>0</v>
      </c>
      <c r="X125" s="1843">
        <v>0</v>
      </c>
      <c r="Y125" s="1843">
        <v>0</v>
      </c>
      <c r="Z125" s="1843">
        <v>254.38</v>
      </c>
      <c r="AA125" s="1843">
        <v>0</v>
      </c>
      <c r="AB125" s="1843">
        <v>0</v>
      </c>
      <c r="AC125" s="1843">
        <v>0</v>
      </c>
      <c r="AD125" s="1843">
        <v>0</v>
      </c>
      <c r="AE125" s="1843">
        <v>0</v>
      </c>
      <c r="AF125" s="1843">
        <v>0</v>
      </c>
      <c r="AG125" s="1843">
        <v>3243.68</v>
      </c>
      <c r="AH125" s="1843">
        <v>1701.78</v>
      </c>
      <c r="AI125" s="1843">
        <v>0</v>
      </c>
      <c r="AJ125" s="1843">
        <v>0</v>
      </c>
      <c r="AK125" s="1843">
        <f>'배수관폐쇄(총괄) (2)'!BL126+'배수관폐쇄(총괄) (2)'!BM126</f>
        <v>0</v>
      </c>
    </row>
    <row r="126" spans="1:37" s="850" customFormat="1" ht="19.5" customHeight="1" x14ac:dyDescent="0.15">
      <c r="A126" s="3106"/>
      <c r="B126" s="1017" t="s">
        <v>283</v>
      </c>
      <c r="C126" s="1019">
        <f t="shared" si="31"/>
        <v>0</v>
      </c>
      <c r="D126" s="1843">
        <v>0</v>
      </c>
      <c r="E126" s="1843">
        <v>0</v>
      </c>
      <c r="F126" s="1843">
        <v>0</v>
      </c>
      <c r="G126" s="1843">
        <v>0</v>
      </c>
      <c r="H126" s="1843">
        <v>0</v>
      </c>
      <c r="I126" s="1843">
        <v>0</v>
      </c>
      <c r="J126" s="1843">
        <v>0</v>
      </c>
      <c r="K126" s="1843">
        <v>0</v>
      </c>
      <c r="L126" s="1843">
        <v>0</v>
      </c>
      <c r="M126" s="1843">
        <v>0</v>
      </c>
      <c r="N126" s="1843">
        <v>0</v>
      </c>
      <c r="O126" s="1843">
        <v>0</v>
      </c>
      <c r="P126" s="1843">
        <v>0</v>
      </c>
      <c r="Q126" s="1843">
        <v>0</v>
      </c>
      <c r="R126" s="1843">
        <v>0</v>
      </c>
      <c r="S126" s="1843">
        <v>0</v>
      </c>
      <c r="T126" s="1843">
        <v>0</v>
      </c>
      <c r="U126" s="1843">
        <v>0</v>
      </c>
      <c r="V126" s="1843">
        <v>0</v>
      </c>
      <c r="W126" s="1843">
        <v>0</v>
      </c>
      <c r="X126" s="1843">
        <v>0</v>
      </c>
      <c r="Y126" s="1843">
        <v>0</v>
      </c>
      <c r="Z126" s="1843">
        <v>0</v>
      </c>
      <c r="AA126" s="1843">
        <v>0</v>
      </c>
      <c r="AB126" s="1843">
        <v>0</v>
      </c>
      <c r="AC126" s="1843">
        <v>0</v>
      </c>
      <c r="AD126" s="1843">
        <v>0</v>
      </c>
      <c r="AE126" s="1843">
        <v>0</v>
      </c>
      <c r="AF126" s="1843">
        <v>0</v>
      </c>
      <c r="AG126" s="1843">
        <v>0</v>
      </c>
      <c r="AH126" s="1843">
        <v>0</v>
      </c>
      <c r="AI126" s="1843">
        <v>0</v>
      </c>
      <c r="AJ126" s="1843">
        <v>0</v>
      </c>
      <c r="AK126" s="1843">
        <f>'배수관폐쇄(총괄) (2)'!BL127+'배수관폐쇄(총괄) (2)'!BM127</f>
        <v>0</v>
      </c>
    </row>
    <row r="127" spans="1:37" s="850" customFormat="1" ht="19.5" customHeight="1" x14ac:dyDescent="0.15">
      <c r="A127" s="3106"/>
      <c r="B127" s="1017" t="s">
        <v>284</v>
      </c>
      <c r="C127" s="1019">
        <f t="shared" si="31"/>
        <v>0</v>
      </c>
      <c r="D127" s="1843">
        <v>0</v>
      </c>
      <c r="E127" s="1843">
        <v>0</v>
      </c>
      <c r="F127" s="1843">
        <v>0</v>
      </c>
      <c r="G127" s="1843">
        <v>0</v>
      </c>
      <c r="H127" s="1843">
        <v>0</v>
      </c>
      <c r="I127" s="1843">
        <v>0</v>
      </c>
      <c r="J127" s="1843">
        <v>0</v>
      </c>
      <c r="K127" s="1843">
        <v>0</v>
      </c>
      <c r="L127" s="1843">
        <v>0</v>
      </c>
      <c r="M127" s="1843">
        <v>0</v>
      </c>
      <c r="N127" s="1843">
        <v>0</v>
      </c>
      <c r="O127" s="1843">
        <v>0</v>
      </c>
      <c r="P127" s="1843">
        <v>0</v>
      </c>
      <c r="Q127" s="1843">
        <v>0</v>
      </c>
      <c r="R127" s="1843">
        <v>0</v>
      </c>
      <c r="S127" s="1843">
        <v>0</v>
      </c>
      <c r="T127" s="1843">
        <v>0</v>
      </c>
      <c r="U127" s="1843">
        <v>0</v>
      </c>
      <c r="V127" s="1843">
        <v>0</v>
      </c>
      <c r="W127" s="1843">
        <v>0</v>
      </c>
      <c r="X127" s="1843">
        <v>0</v>
      </c>
      <c r="Y127" s="1843">
        <v>0</v>
      </c>
      <c r="Z127" s="1843">
        <v>0</v>
      </c>
      <c r="AA127" s="1843">
        <v>0</v>
      </c>
      <c r="AB127" s="1843">
        <v>0</v>
      </c>
      <c r="AC127" s="1843">
        <v>0</v>
      </c>
      <c r="AD127" s="1843">
        <v>0</v>
      </c>
      <c r="AE127" s="1843">
        <v>0</v>
      </c>
      <c r="AF127" s="1843">
        <v>0</v>
      </c>
      <c r="AG127" s="1843">
        <v>0</v>
      </c>
      <c r="AH127" s="1843">
        <v>0</v>
      </c>
      <c r="AI127" s="1843">
        <v>0</v>
      </c>
      <c r="AJ127" s="1843">
        <v>0</v>
      </c>
      <c r="AK127" s="1843">
        <f>'배수관폐쇄(총괄) (2)'!BL128+'배수관폐쇄(총괄) (2)'!BM128</f>
        <v>0</v>
      </c>
    </row>
    <row r="128" spans="1:37" s="850" customFormat="1" ht="19.5" customHeight="1" x14ac:dyDescent="0.15">
      <c r="A128" s="3106"/>
      <c r="B128" s="1015" t="s">
        <v>847</v>
      </c>
      <c r="C128" s="1019">
        <f t="shared" si="31"/>
        <v>0</v>
      </c>
      <c r="D128" s="1843">
        <v>0</v>
      </c>
      <c r="E128" s="1843">
        <v>0</v>
      </c>
      <c r="F128" s="1843">
        <v>0</v>
      </c>
      <c r="G128" s="1843">
        <v>0</v>
      </c>
      <c r="H128" s="1843">
        <v>0</v>
      </c>
      <c r="I128" s="1843">
        <v>0</v>
      </c>
      <c r="J128" s="1843">
        <v>0</v>
      </c>
      <c r="K128" s="1843">
        <v>0</v>
      </c>
      <c r="L128" s="1843">
        <v>0</v>
      </c>
      <c r="M128" s="1843">
        <v>0</v>
      </c>
      <c r="N128" s="1843">
        <v>0</v>
      </c>
      <c r="O128" s="1843">
        <v>0</v>
      </c>
      <c r="P128" s="1843">
        <v>0</v>
      </c>
      <c r="Q128" s="1843">
        <v>0</v>
      </c>
      <c r="R128" s="1843">
        <v>0</v>
      </c>
      <c r="S128" s="1843">
        <v>0</v>
      </c>
      <c r="T128" s="1843">
        <v>0</v>
      </c>
      <c r="U128" s="1843">
        <v>0</v>
      </c>
      <c r="V128" s="1843">
        <v>0</v>
      </c>
      <c r="W128" s="1843">
        <v>0</v>
      </c>
      <c r="X128" s="1843">
        <v>0</v>
      </c>
      <c r="Y128" s="1843">
        <v>0</v>
      </c>
      <c r="Z128" s="1843">
        <v>0</v>
      </c>
      <c r="AA128" s="1843">
        <v>0</v>
      </c>
      <c r="AB128" s="1843">
        <v>0</v>
      </c>
      <c r="AC128" s="1843">
        <v>0</v>
      </c>
      <c r="AD128" s="1843">
        <v>0</v>
      </c>
      <c r="AE128" s="1843">
        <v>0</v>
      </c>
      <c r="AF128" s="1843">
        <v>0</v>
      </c>
      <c r="AG128" s="1843">
        <v>0</v>
      </c>
      <c r="AH128" s="1843">
        <v>0</v>
      </c>
      <c r="AI128" s="1843">
        <v>0</v>
      </c>
      <c r="AJ128" s="1843">
        <v>0</v>
      </c>
      <c r="AK128" s="1843">
        <f>'배수관폐쇄(총괄) (2)'!BL129+'배수관폐쇄(총괄) (2)'!BM129</f>
        <v>0</v>
      </c>
    </row>
    <row r="129" spans="1:37" s="850" customFormat="1" ht="19.5" customHeight="1" x14ac:dyDescent="0.15">
      <c r="A129" s="3106"/>
      <c r="B129" s="1018" t="s">
        <v>1084</v>
      </c>
      <c r="C129" s="1019">
        <f t="shared" si="31"/>
        <v>0</v>
      </c>
      <c r="D129" s="1843">
        <v>0</v>
      </c>
      <c r="E129" s="1843">
        <v>0</v>
      </c>
      <c r="F129" s="1843">
        <v>0</v>
      </c>
      <c r="G129" s="1843">
        <v>0</v>
      </c>
      <c r="H129" s="1843">
        <v>0</v>
      </c>
      <c r="I129" s="1843">
        <v>0</v>
      </c>
      <c r="J129" s="1843">
        <v>0</v>
      </c>
      <c r="K129" s="1843">
        <v>0</v>
      </c>
      <c r="L129" s="1843">
        <v>0</v>
      </c>
      <c r="M129" s="1843">
        <v>0</v>
      </c>
      <c r="N129" s="1843">
        <v>0</v>
      </c>
      <c r="O129" s="1843">
        <v>0</v>
      </c>
      <c r="P129" s="1843">
        <v>0</v>
      </c>
      <c r="Q129" s="1843">
        <v>0</v>
      </c>
      <c r="R129" s="1843">
        <v>0</v>
      </c>
      <c r="S129" s="1843">
        <v>0</v>
      </c>
      <c r="T129" s="1843">
        <v>0</v>
      </c>
      <c r="U129" s="1843">
        <v>0</v>
      </c>
      <c r="V129" s="1843">
        <v>0</v>
      </c>
      <c r="W129" s="1843">
        <v>0</v>
      </c>
      <c r="X129" s="1843">
        <v>0</v>
      </c>
      <c r="Y129" s="1843">
        <v>0</v>
      </c>
      <c r="Z129" s="1843">
        <v>0</v>
      </c>
      <c r="AA129" s="1843">
        <v>0</v>
      </c>
      <c r="AB129" s="1843">
        <v>0</v>
      </c>
      <c r="AC129" s="1843">
        <v>0</v>
      </c>
      <c r="AD129" s="1843">
        <v>0</v>
      </c>
      <c r="AE129" s="1843">
        <v>0</v>
      </c>
      <c r="AF129" s="1843">
        <v>0</v>
      </c>
      <c r="AG129" s="1843">
        <v>0</v>
      </c>
      <c r="AH129" s="1843">
        <v>0</v>
      </c>
      <c r="AI129" s="1843">
        <v>0</v>
      </c>
      <c r="AJ129" s="1843">
        <v>0</v>
      </c>
      <c r="AK129" s="1843">
        <f>'배수관폐쇄(총괄) (2)'!BL130+'배수관폐쇄(총괄) (2)'!BM130</f>
        <v>0</v>
      </c>
    </row>
    <row r="130" spans="1:37" s="850" customFormat="1" ht="19.5" customHeight="1" x14ac:dyDescent="0.15">
      <c r="A130" s="3106">
        <v>900</v>
      </c>
      <c r="B130" s="854" t="s">
        <v>46</v>
      </c>
      <c r="C130" s="613">
        <f>SUM(D130:AK130)</f>
        <v>4112.82</v>
      </c>
      <c r="D130" s="613">
        <f>SUM(D131:D138)</f>
        <v>0</v>
      </c>
      <c r="E130" s="613">
        <f t="shared" ref="E130:AJ130" si="32">SUM(E131:E138)</f>
        <v>0</v>
      </c>
      <c r="F130" s="613">
        <f t="shared" si="32"/>
        <v>0</v>
      </c>
      <c r="G130" s="613">
        <f t="shared" si="32"/>
        <v>0</v>
      </c>
      <c r="H130" s="613">
        <f t="shared" si="32"/>
        <v>0</v>
      </c>
      <c r="I130" s="613">
        <f t="shared" si="32"/>
        <v>0</v>
      </c>
      <c r="J130" s="613">
        <f t="shared" si="32"/>
        <v>0</v>
      </c>
      <c r="K130" s="613">
        <f t="shared" si="32"/>
        <v>0</v>
      </c>
      <c r="L130" s="613">
        <f t="shared" si="32"/>
        <v>0</v>
      </c>
      <c r="M130" s="613">
        <f t="shared" si="32"/>
        <v>451.03999999999996</v>
      </c>
      <c r="N130" s="613">
        <f t="shared" si="32"/>
        <v>0</v>
      </c>
      <c r="O130" s="613">
        <f t="shared" si="32"/>
        <v>0</v>
      </c>
      <c r="P130" s="613">
        <f t="shared" si="32"/>
        <v>1627.6</v>
      </c>
      <c r="Q130" s="613">
        <f t="shared" si="32"/>
        <v>0</v>
      </c>
      <c r="R130" s="613">
        <f t="shared" si="32"/>
        <v>0</v>
      </c>
      <c r="S130" s="613">
        <f t="shared" si="32"/>
        <v>0</v>
      </c>
      <c r="T130" s="613">
        <f t="shared" si="32"/>
        <v>2034.1799999999998</v>
      </c>
      <c r="U130" s="613">
        <f t="shared" si="32"/>
        <v>0</v>
      </c>
      <c r="V130" s="613">
        <f t="shared" si="32"/>
        <v>0</v>
      </c>
      <c r="W130" s="613">
        <f t="shared" si="32"/>
        <v>0</v>
      </c>
      <c r="X130" s="613">
        <f t="shared" si="32"/>
        <v>0</v>
      </c>
      <c r="Y130" s="613">
        <f t="shared" si="32"/>
        <v>0</v>
      </c>
      <c r="Z130" s="613">
        <f t="shared" si="32"/>
        <v>0</v>
      </c>
      <c r="AA130" s="613">
        <f t="shared" si="32"/>
        <v>0</v>
      </c>
      <c r="AB130" s="613">
        <f t="shared" si="32"/>
        <v>0</v>
      </c>
      <c r="AC130" s="613">
        <f t="shared" si="32"/>
        <v>0</v>
      </c>
      <c r="AD130" s="613">
        <f t="shared" si="32"/>
        <v>0</v>
      </c>
      <c r="AE130" s="613">
        <f t="shared" si="32"/>
        <v>0</v>
      </c>
      <c r="AF130" s="613">
        <f t="shared" si="32"/>
        <v>0</v>
      </c>
      <c r="AG130" s="613">
        <f t="shared" si="32"/>
        <v>0</v>
      </c>
      <c r="AH130" s="613">
        <f t="shared" si="32"/>
        <v>0</v>
      </c>
      <c r="AI130" s="613">
        <f t="shared" si="32"/>
        <v>0</v>
      </c>
      <c r="AJ130" s="613">
        <f t="shared" si="32"/>
        <v>0</v>
      </c>
      <c r="AK130" s="613">
        <f>'배수관폐쇄(총괄) (2)'!BL131+'배수관폐쇄(총괄) (2)'!BM131</f>
        <v>0</v>
      </c>
    </row>
    <row r="131" spans="1:37" s="858" customFormat="1" ht="19.5" customHeight="1" x14ac:dyDescent="0.15">
      <c r="A131" s="3106"/>
      <c r="B131" s="1021" t="s">
        <v>793</v>
      </c>
      <c r="C131" s="1019">
        <f>SUM(D131:AK131)</f>
        <v>0</v>
      </c>
      <c r="D131" s="1843">
        <v>0</v>
      </c>
      <c r="E131" s="1843">
        <v>0</v>
      </c>
      <c r="F131" s="1843">
        <v>0</v>
      </c>
      <c r="G131" s="1843">
        <v>0</v>
      </c>
      <c r="H131" s="1843">
        <v>0</v>
      </c>
      <c r="I131" s="1843">
        <v>0</v>
      </c>
      <c r="J131" s="1843">
        <v>0</v>
      </c>
      <c r="K131" s="1843">
        <v>0</v>
      </c>
      <c r="L131" s="1843">
        <v>0</v>
      </c>
      <c r="M131" s="1843">
        <v>0</v>
      </c>
      <c r="N131" s="1843">
        <v>0</v>
      </c>
      <c r="O131" s="1843">
        <v>0</v>
      </c>
      <c r="P131" s="1843">
        <v>0</v>
      </c>
      <c r="Q131" s="1843">
        <v>0</v>
      </c>
      <c r="R131" s="1843">
        <v>0</v>
      </c>
      <c r="S131" s="1843">
        <v>0</v>
      </c>
      <c r="T131" s="1843">
        <v>0</v>
      </c>
      <c r="U131" s="1843">
        <v>0</v>
      </c>
      <c r="V131" s="1843">
        <v>0</v>
      </c>
      <c r="W131" s="1843">
        <v>0</v>
      </c>
      <c r="X131" s="1843">
        <v>0</v>
      </c>
      <c r="Y131" s="1843">
        <v>0</v>
      </c>
      <c r="Z131" s="1843">
        <v>0</v>
      </c>
      <c r="AA131" s="1843">
        <v>0</v>
      </c>
      <c r="AB131" s="1843">
        <v>0</v>
      </c>
      <c r="AC131" s="1843">
        <v>0</v>
      </c>
      <c r="AD131" s="1843">
        <v>0</v>
      </c>
      <c r="AE131" s="1843">
        <v>0</v>
      </c>
      <c r="AF131" s="1843">
        <v>0</v>
      </c>
      <c r="AG131" s="1843">
        <v>0</v>
      </c>
      <c r="AH131" s="1843">
        <v>0</v>
      </c>
      <c r="AI131" s="1843">
        <v>0</v>
      </c>
      <c r="AJ131" s="1843">
        <v>0</v>
      </c>
      <c r="AK131" s="1843">
        <f>'배수관폐쇄(총괄) (2)'!BL132+'배수관폐쇄(총괄) (2)'!BM132</f>
        <v>0</v>
      </c>
    </row>
    <row r="132" spans="1:37" s="858" customFormat="1" ht="19.5" customHeight="1" x14ac:dyDescent="0.15">
      <c r="A132" s="3106"/>
      <c r="B132" s="1021" t="s">
        <v>792</v>
      </c>
      <c r="C132" s="1019">
        <f t="shared" ref="C132:C138" si="33">SUM(D132:AK132)</f>
        <v>0</v>
      </c>
      <c r="D132" s="1843">
        <v>0</v>
      </c>
      <c r="E132" s="1843">
        <v>0</v>
      </c>
      <c r="F132" s="1843">
        <v>0</v>
      </c>
      <c r="G132" s="1843">
        <v>0</v>
      </c>
      <c r="H132" s="1843">
        <v>0</v>
      </c>
      <c r="I132" s="1843">
        <v>0</v>
      </c>
      <c r="J132" s="1843">
        <v>0</v>
      </c>
      <c r="K132" s="1843">
        <v>0</v>
      </c>
      <c r="L132" s="1843">
        <v>0</v>
      </c>
      <c r="M132" s="1843">
        <v>0</v>
      </c>
      <c r="N132" s="1843">
        <v>0</v>
      </c>
      <c r="O132" s="1843">
        <v>0</v>
      </c>
      <c r="P132" s="1843">
        <v>0</v>
      </c>
      <c r="Q132" s="1843">
        <v>0</v>
      </c>
      <c r="R132" s="1843">
        <v>0</v>
      </c>
      <c r="S132" s="1843">
        <v>0</v>
      </c>
      <c r="T132" s="1843">
        <v>0</v>
      </c>
      <c r="U132" s="1843">
        <v>0</v>
      </c>
      <c r="V132" s="1843">
        <v>0</v>
      </c>
      <c r="W132" s="1843">
        <v>0</v>
      </c>
      <c r="X132" s="1843">
        <v>0</v>
      </c>
      <c r="Y132" s="1843">
        <v>0</v>
      </c>
      <c r="Z132" s="1843">
        <v>0</v>
      </c>
      <c r="AA132" s="1843">
        <v>0</v>
      </c>
      <c r="AB132" s="1843">
        <v>0</v>
      </c>
      <c r="AC132" s="1843">
        <v>0</v>
      </c>
      <c r="AD132" s="1843">
        <v>0</v>
      </c>
      <c r="AE132" s="1843">
        <v>0</v>
      </c>
      <c r="AF132" s="1843">
        <v>0</v>
      </c>
      <c r="AG132" s="1843">
        <v>0</v>
      </c>
      <c r="AH132" s="1843">
        <v>0</v>
      </c>
      <c r="AI132" s="1843">
        <v>0</v>
      </c>
      <c r="AJ132" s="1843">
        <v>0</v>
      </c>
      <c r="AK132" s="1843">
        <f>'배수관폐쇄(총괄) (2)'!BL133+'배수관폐쇄(총괄) (2)'!BM133</f>
        <v>0</v>
      </c>
    </row>
    <row r="133" spans="1:37" s="850" customFormat="1" ht="19.5" customHeight="1" x14ac:dyDescent="0.15">
      <c r="A133" s="3106"/>
      <c r="B133" s="1015" t="s">
        <v>974</v>
      </c>
      <c r="C133" s="1019">
        <f t="shared" si="33"/>
        <v>1510.84</v>
      </c>
      <c r="D133" s="1843">
        <v>0</v>
      </c>
      <c r="E133" s="1843">
        <v>0</v>
      </c>
      <c r="F133" s="1843">
        <v>0</v>
      </c>
      <c r="G133" s="1843">
        <v>0</v>
      </c>
      <c r="H133" s="1843">
        <v>0</v>
      </c>
      <c r="I133" s="1843">
        <v>0</v>
      </c>
      <c r="J133" s="1843">
        <v>0</v>
      </c>
      <c r="K133" s="1843">
        <v>0</v>
      </c>
      <c r="L133" s="1843">
        <v>0</v>
      </c>
      <c r="M133" s="1843">
        <v>16.510000000000002</v>
      </c>
      <c r="N133" s="1843">
        <v>0</v>
      </c>
      <c r="O133" s="1843">
        <v>0</v>
      </c>
      <c r="P133" s="1843">
        <v>0</v>
      </c>
      <c r="Q133" s="1843">
        <v>0</v>
      </c>
      <c r="R133" s="1843">
        <v>0</v>
      </c>
      <c r="S133" s="1843">
        <v>0</v>
      </c>
      <c r="T133" s="1843">
        <v>1494.33</v>
      </c>
      <c r="U133" s="1843">
        <v>0</v>
      </c>
      <c r="V133" s="1843">
        <v>0</v>
      </c>
      <c r="W133" s="1843">
        <v>0</v>
      </c>
      <c r="X133" s="1843">
        <v>0</v>
      </c>
      <c r="Y133" s="1843">
        <v>0</v>
      </c>
      <c r="Z133" s="1843">
        <v>0</v>
      </c>
      <c r="AA133" s="1843">
        <v>0</v>
      </c>
      <c r="AB133" s="1843">
        <v>0</v>
      </c>
      <c r="AC133" s="1843">
        <v>0</v>
      </c>
      <c r="AD133" s="1843">
        <v>0</v>
      </c>
      <c r="AE133" s="1843">
        <v>0</v>
      </c>
      <c r="AF133" s="1843">
        <v>0</v>
      </c>
      <c r="AG133" s="1843">
        <v>0</v>
      </c>
      <c r="AH133" s="1843">
        <v>0</v>
      </c>
      <c r="AI133" s="1843">
        <v>0</v>
      </c>
      <c r="AJ133" s="1843">
        <v>0</v>
      </c>
      <c r="AK133" s="1843">
        <f>'배수관폐쇄(총괄) (2)'!BL134+'배수관폐쇄(총괄) (2)'!BM134</f>
        <v>0</v>
      </c>
    </row>
    <row r="134" spans="1:37" s="850" customFormat="1" ht="19.5" customHeight="1" x14ac:dyDescent="0.15">
      <c r="A134" s="3106"/>
      <c r="B134" s="1015" t="s">
        <v>345</v>
      </c>
      <c r="C134" s="1019">
        <f t="shared" si="33"/>
        <v>2601.98</v>
      </c>
      <c r="D134" s="1843">
        <v>0</v>
      </c>
      <c r="E134" s="1843">
        <v>0</v>
      </c>
      <c r="F134" s="1843">
        <v>0</v>
      </c>
      <c r="G134" s="1843">
        <v>0</v>
      </c>
      <c r="H134" s="1843">
        <v>0</v>
      </c>
      <c r="I134" s="1843">
        <v>0</v>
      </c>
      <c r="J134" s="1843">
        <v>0</v>
      </c>
      <c r="K134" s="1843">
        <v>0</v>
      </c>
      <c r="L134" s="1843">
        <v>0</v>
      </c>
      <c r="M134" s="1843">
        <v>434.53</v>
      </c>
      <c r="N134" s="1843">
        <v>0</v>
      </c>
      <c r="O134" s="1843">
        <v>0</v>
      </c>
      <c r="P134" s="1843">
        <v>1627.6</v>
      </c>
      <c r="Q134" s="1843">
        <v>0</v>
      </c>
      <c r="R134" s="1843">
        <v>0</v>
      </c>
      <c r="S134" s="1843">
        <v>0</v>
      </c>
      <c r="T134" s="1843">
        <v>539.85</v>
      </c>
      <c r="U134" s="1843">
        <v>0</v>
      </c>
      <c r="V134" s="1843">
        <v>0</v>
      </c>
      <c r="W134" s="1843">
        <v>0</v>
      </c>
      <c r="X134" s="1843">
        <v>0</v>
      </c>
      <c r="Y134" s="1843">
        <v>0</v>
      </c>
      <c r="Z134" s="1843">
        <v>0</v>
      </c>
      <c r="AA134" s="1843">
        <v>0</v>
      </c>
      <c r="AB134" s="1843">
        <v>0</v>
      </c>
      <c r="AC134" s="1843">
        <v>0</v>
      </c>
      <c r="AD134" s="1843">
        <v>0</v>
      </c>
      <c r="AE134" s="1843">
        <v>0</v>
      </c>
      <c r="AF134" s="1843">
        <v>0</v>
      </c>
      <c r="AG134" s="1843">
        <v>0</v>
      </c>
      <c r="AH134" s="1843">
        <v>0</v>
      </c>
      <c r="AI134" s="1843">
        <v>0</v>
      </c>
      <c r="AJ134" s="1843">
        <v>0</v>
      </c>
      <c r="AK134" s="1843">
        <f>'배수관폐쇄(총괄) (2)'!BL135+'배수관폐쇄(총괄) (2)'!BM135</f>
        <v>0</v>
      </c>
    </row>
    <row r="135" spans="1:37" s="850" customFormat="1" ht="19.5" customHeight="1" x14ac:dyDescent="0.15">
      <c r="A135" s="3106"/>
      <c r="B135" s="1017" t="s">
        <v>283</v>
      </c>
      <c r="C135" s="1019">
        <f t="shared" si="33"/>
        <v>0</v>
      </c>
      <c r="D135" s="1843">
        <v>0</v>
      </c>
      <c r="E135" s="1843">
        <v>0</v>
      </c>
      <c r="F135" s="1843">
        <v>0</v>
      </c>
      <c r="G135" s="1843">
        <v>0</v>
      </c>
      <c r="H135" s="1843">
        <v>0</v>
      </c>
      <c r="I135" s="1843">
        <v>0</v>
      </c>
      <c r="J135" s="1843">
        <v>0</v>
      </c>
      <c r="K135" s="1843">
        <v>0</v>
      </c>
      <c r="L135" s="1843">
        <v>0</v>
      </c>
      <c r="M135" s="1843">
        <v>0</v>
      </c>
      <c r="N135" s="1843">
        <v>0</v>
      </c>
      <c r="O135" s="1843">
        <v>0</v>
      </c>
      <c r="P135" s="1843">
        <v>0</v>
      </c>
      <c r="Q135" s="1843">
        <v>0</v>
      </c>
      <c r="R135" s="1843">
        <v>0</v>
      </c>
      <c r="S135" s="1843">
        <v>0</v>
      </c>
      <c r="T135" s="1843">
        <v>0</v>
      </c>
      <c r="U135" s="1843">
        <v>0</v>
      </c>
      <c r="V135" s="1843">
        <v>0</v>
      </c>
      <c r="W135" s="1843">
        <v>0</v>
      </c>
      <c r="X135" s="1843">
        <v>0</v>
      </c>
      <c r="Y135" s="1843">
        <v>0</v>
      </c>
      <c r="Z135" s="1843">
        <v>0</v>
      </c>
      <c r="AA135" s="1843">
        <v>0</v>
      </c>
      <c r="AB135" s="1843">
        <v>0</v>
      </c>
      <c r="AC135" s="1843">
        <v>0</v>
      </c>
      <c r="AD135" s="1843">
        <v>0</v>
      </c>
      <c r="AE135" s="1843">
        <v>0</v>
      </c>
      <c r="AF135" s="1843">
        <v>0</v>
      </c>
      <c r="AG135" s="1843">
        <v>0</v>
      </c>
      <c r="AH135" s="1843">
        <v>0</v>
      </c>
      <c r="AI135" s="1843">
        <v>0</v>
      </c>
      <c r="AJ135" s="1843">
        <v>0</v>
      </c>
      <c r="AK135" s="1843">
        <f>'배수관폐쇄(총괄) (2)'!BL136+'배수관폐쇄(총괄) (2)'!BM136</f>
        <v>0</v>
      </c>
    </row>
    <row r="136" spans="1:37" s="850" customFormat="1" ht="19.5" customHeight="1" x14ac:dyDescent="0.15">
      <c r="A136" s="3106"/>
      <c r="B136" s="1017" t="s">
        <v>284</v>
      </c>
      <c r="C136" s="1019">
        <f t="shared" si="33"/>
        <v>0</v>
      </c>
      <c r="D136" s="1843">
        <v>0</v>
      </c>
      <c r="E136" s="1843">
        <v>0</v>
      </c>
      <c r="F136" s="1843">
        <v>0</v>
      </c>
      <c r="G136" s="1843">
        <v>0</v>
      </c>
      <c r="H136" s="1843">
        <v>0</v>
      </c>
      <c r="I136" s="1843">
        <v>0</v>
      </c>
      <c r="J136" s="1843">
        <v>0</v>
      </c>
      <c r="K136" s="1843">
        <v>0</v>
      </c>
      <c r="L136" s="1843">
        <v>0</v>
      </c>
      <c r="M136" s="1843">
        <v>0</v>
      </c>
      <c r="N136" s="1843">
        <v>0</v>
      </c>
      <c r="O136" s="1843">
        <v>0</v>
      </c>
      <c r="P136" s="1843">
        <v>0</v>
      </c>
      <c r="Q136" s="1843">
        <v>0</v>
      </c>
      <c r="R136" s="1843">
        <v>0</v>
      </c>
      <c r="S136" s="1843">
        <v>0</v>
      </c>
      <c r="T136" s="1843">
        <v>0</v>
      </c>
      <c r="U136" s="1843">
        <v>0</v>
      </c>
      <c r="V136" s="1843">
        <v>0</v>
      </c>
      <c r="W136" s="1843">
        <v>0</v>
      </c>
      <c r="X136" s="1843">
        <v>0</v>
      </c>
      <c r="Y136" s="1843">
        <v>0</v>
      </c>
      <c r="Z136" s="1843">
        <v>0</v>
      </c>
      <c r="AA136" s="1843">
        <v>0</v>
      </c>
      <c r="AB136" s="1843">
        <v>0</v>
      </c>
      <c r="AC136" s="1843">
        <v>0</v>
      </c>
      <c r="AD136" s="1843">
        <v>0</v>
      </c>
      <c r="AE136" s="1843">
        <v>0</v>
      </c>
      <c r="AF136" s="1843">
        <v>0</v>
      </c>
      <c r="AG136" s="1843">
        <v>0</v>
      </c>
      <c r="AH136" s="1843">
        <v>0</v>
      </c>
      <c r="AI136" s="1843">
        <v>0</v>
      </c>
      <c r="AJ136" s="1843">
        <v>0</v>
      </c>
      <c r="AK136" s="1843">
        <f>'배수관폐쇄(총괄) (2)'!BL137+'배수관폐쇄(총괄) (2)'!BM137</f>
        <v>0</v>
      </c>
    </row>
    <row r="137" spans="1:37" s="850" customFormat="1" ht="19.5" customHeight="1" x14ac:dyDescent="0.15">
      <c r="A137" s="3106"/>
      <c r="B137" s="1015" t="s">
        <v>847</v>
      </c>
      <c r="C137" s="1019">
        <f t="shared" si="33"/>
        <v>0</v>
      </c>
      <c r="D137" s="1843">
        <v>0</v>
      </c>
      <c r="E137" s="1843">
        <v>0</v>
      </c>
      <c r="F137" s="1843">
        <v>0</v>
      </c>
      <c r="G137" s="1843">
        <v>0</v>
      </c>
      <c r="H137" s="1843">
        <v>0</v>
      </c>
      <c r="I137" s="1843">
        <v>0</v>
      </c>
      <c r="J137" s="1843">
        <v>0</v>
      </c>
      <c r="K137" s="1843">
        <v>0</v>
      </c>
      <c r="L137" s="1843">
        <v>0</v>
      </c>
      <c r="M137" s="1843">
        <v>0</v>
      </c>
      <c r="N137" s="1843">
        <v>0</v>
      </c>
      <c r="O137" s="1843">
        <v>0</v>
      </c>
      <c r="P137" s="1843">
        <v>0</v>
      </c>
      <c r="Q137" s="1843">
        <v>0</v>
      </c>
      <c r="R137" s="1843">
        <v>0</v>
      </c>
      <c r="S137" s="1843">
        <v>0</v>
      </c>
      <c r="T137" s="1843">
        <v>0</v>
      </c>
      <c r="U137" s="1843">
        <v>0</v>
      </c>
      <c r="V137" s="1843">
        <v>0</v>
      </c>
      <c r="W137" s="1843">
        <v>0</v>
      </c>
      <c r="X137" s="1843">
        <v>0</v>
      </c>
      <c r="Y137" s="1843">
        <v>0</v>
      </c>
      <c r="Z137" s="1843">
        <v>0</v>
      </c>
      <c r="AA137" s="1843">
        <v>0</v>
      </c>
      <c r="AB137" s="1843">
        <v>0</v>
      </c>
      <c r="AC137" s="1843">
        <v>0</v>
      </c>
      <c r="AD137" s="1843">
        <v>0</v>
      </c>
      <c r="AE137" s="1843">
        <v>0</v>
      </c>
      <c r="AF137" s="1843">
        <v>0</v>
      </c>
      <c r="AG137" s="1843">
        <v>0</v>
      </c>
      <c r="AH137" s="1843">
        <v>0</v>
      </c>
      <c r="AI137" s="1843">
        <v>0</v>
      </c>
      <c r="AJ137" s="1843">
        <v>0</v>
      </c>
      <c r="AK137" s="1843">
        <f>'배수관폐쇄(총괄) (2)'!BL138+'배수관폐쇄(총괄) (2)'!BM138</f>
        <v>0</v>
      </c>
    </row>
    <row r="138" spans="1:37" s="850" customFormat="1" ht="19.5" customHeight="1" x14ac:dyDescent="0.15">
      <c r="A138" s="3106"/>
      <c r="B138" s="1018" t="s">
        <v>1084</v>
      </c>
      <c r="C138" s="1019">
        <f t="shared" si="33"/>
        <v>0</v>
      </c>
      <c r="D138" s="1843">
        <v>0</v>
      </c>
      <c r="E138" s="1843">
        <v>0</v>
      </c>
      <c r="F138" s="1843">
        <v>0</v>
      </c>
      <c r="G138" s="1843">
        <v>0</v>
      </c>
      <c r="H138" s="1843">
        <v>0</v>
      </c>
      <c r="I138" s="1843">
        <v>0</v>
      </c>
      <c r="J138" s="1843">
        <v>0</v>
      </c>
      <c r="K138" s="1843">
        <v>0</v>
      </c>
      <c r="L138" s="1843">
        <v>0</v>
      </c>
      <c r="M138" s="1843">
        <v>0</v>
      </c>
      <c r="N138" s="1843">
        <v>0</v>
      </c>
      <c r="O138" s="1843">
        <v>0</v>
      </c>
      <c r="P138" s="1843">
        <v>0</v>
      </c>
      <c r="Q138" s="1843">
        <v>0</v>
      </c>
      <c r="R138" s="1843">
        <v>0</v>
      </c>
      <c r="S138" s="1843">
        <v>0</v>
      </c>
      <c r="T138" s="1843">
        <v>0</v>
      </c>
      <c r="U138" s="1843">
        <v>0</v>
      </c>
      <c r="V138" s="1843">
        <v>0</v>
      </c>
      <c r="W138" s="1843">
        <v>0</v>
      </c>
      <c r="X138" s="1843">
        <v>0</v>
      </c>
      <c r="Y138" s="1843">
        <v>0</v>
      </c>
      <c r="Z138" s="1843">
        <v>0</v>
      </c>
      <c r="AA138" s="1843">
        <v>0</v>
      </c>
      <c r="AB138" s="1843">
        <v>0</v>
      </c>
      <c r="AC138" s="1843">
        <v>0</v>
      </c>
      <c r="AD138" s="1843">
        <v>0</v>
      </c>
      <c r="AE138" s="1843">
        <v>0</v>
      </c>
      <c r="AF138" s="1843">
        <v>0</v>
      </c>
      <c r="AG138" s="1843">
        <v>0</v>
      </c>
      <c r="AH138" s="1843">
        <v>0</v>
      </c>
      <c r="AI138" s="1843">
        <v>0</v>
      </c>
      <c r="AJ138" s="1843">
        <v>0</v>
      </c>
      <c r="AK138" s="1843">
        <f>'배수관폐쇄(총괄) (2)'!BL139+'배수관폐쇄(총괄) (2)'!BM139</f>
        <v>0</v>
      </c>
    </row>
    <row r="139" spans="1:37" s="850" customFormat="1" ht="19.5" customHeight="1" x14ac:dyDescent="0.15">
      <c r="A139" s="3106">
        <v>1000</v>
      </c>
      <c r="B139" s="854" t="s">
        <v>46</v>
      </c>
      <c r="C139" s="613">
        <f>SUM(D139:AK139)</f>
        <v>8812.11</v>
      </c>
      <c r="D139" s="613">
        <f>SUM(D140:D147)</f>
        <v>0</v>
      </c>
      <c r="E139" s="613">
        <f t="shared" ref="E139:AJ139" si="34">SUM(E140:E147)</f>
        <v>766.16</v>
      </c>
      <c r="F139" s="613">
        <f t="shared" si="34"/>
        <v>0</v>
      </c>
      <c r="G139" s="613">
        <f t="shared" si="34"/>
        <v>0</v>
      </c>
      <c r="H139" s="613">
        <f t="shared" si="34"/>
        <v>0</v>
      </c>
      <c r="I139" s="613">
        <f t="shared" si="34"/>
        <v>0</v>
      </c>
      <c r="J139" s="613">
        <f t="shared" si="34"/>
        <v>48.03</v>
      </c>
      <c r="K139" s="613">
        <f t="shared" si="34"/>
        <v>373.88</v>
      </c>
      <c r="L139" s="613">
        <f t="shared" si="34"/>
        <v>0</v>
      </c>
      <c r="M139" s="613">
        <f t="shared" si="34"/>
        <v>2.46</v>
      </c>
      <c r="N139" s="613">
        <f t="shared" si="34"/>
        <v>4255.8900000000003</v>
      </c>
      <c r="O139" s="613">
        <f t="shared" si="34"/>
        <v>566.53</v>
      </c>
      <c r="P139" s="613">
        <f t="shared" si="34"/>
        <v>0</v>
      </c>
      <c r="Q139" s="613">
        <f t="shared" si="34"/>
        <v>0</v>
      </c>
      <c r="R139" s="613">
        <f t="shared" si="34"/>
        <v>505.38</v>
      </c>
      <c r="S139" s="613">
        <f t="shared" si="34"/>
        <v>386.59</v>
      </c>
      <c r="T139" s="613">
        <f t="shared" si="34"/>
        <v>0</v>
      </c>
      <c r="U139" s="613">
        <f t="shared" si="34"/>
        <v>1836.69</v>
      </c>
      <c r="V139" s="613">
        <f t="shared" si="34"/>
        <v>0</v>
      </c>
      <c r="W139" s="613">
        <f t="shared" si="34"/>
        <v>0</v>
      </c>
      <c r="X139" s="613">
        <f t="shared" si="34"/>
        <v>0</v>
      </c>
      <c r="Y139" s="613">
        <f t="shared" si="34"/>
        <v>0</v>
      </c>
      <c r="Z139" s="613">
        <f t="shared" si="34"/>
        <v>0</v>
      </c>
      <c r="AA139" s="613">
        <f t="shared" si="34"/>
        <v>0</v>
      </c>
      <c r="AB139" s="613">
        <f t="shared" si="34"/>
        <v>0</v>
      </c>
      <c r="AC139" s="613">
        <f t="shared" si="34"/>
        <v>0</v>
      </c>
      <c r="AD139" s="613">
        <f t="shared" si="34"/>
        <v>0</v>
      </c>
      <c r="AE139" s="613">
        <f t="shared" si="34"/>
        <v>0</v>
      </c>
      <c r="AF139" s="613">
        <f t="shared" si="34"/>
        <v>0</v>
      </c>
      <c r="AG139" s="613">
        <f t="shared" si="34"/>
        <v>0</v>
      </c>
      <c r="AH139" s="613">
        <f t="shared" si="34"/>
        <v>70.5</v>
      </c>
      <c r="AI139" s="613">
        <f t="shared" si="34"/>
        <v>0</v>
      </c>
      <c r="AJ139" s="613">
        <f t="shared" si="34"/>
        <v>0</v>
      </c>
      <c r="AK139" s="613">
        <f>'배수관폐쇄(총괄) (2)'!BL140+'배수관폐쇄(총괄) (2)'!BM140</f>
        <v>0</v>
      </c>
    </row>
    <row r="140" spans="1:37" s="858" customFormat="1" ht="19.5" customHeight="1" x14ac:dyDescent="0.15">
      <c r="A140" s="3106"/>
      <c r="B140" s="1021" t="s">
        <v>793</v>
      </c>
      <c r="C140" s="1019">
        <f>SUM(D140:AK140)</f>
        <v>0</v>
      </c>
      <c r="D140" s="1843">
        <v>0</v>
      </c>
      <c r="E140" s="1843">
        <v>0</v>
      </c>
      <c r="F140" s="1843">
        <v>0</v>
      </c>
      <c r="G140" s="1843">
        <v>0</v>
      </c>
      <c r="H140" s="1843">
        <v>0</v>
      </c>
      <c r="I140" s="1843">
        <v>0</v>
      </c>
      <c r="J140" s="1843">
        <v>0</v>
      </c>
      <c r="K140" s="1843">
        <v>0</v>
      </c>
      <c r="L140" s="1843">
        <v>0</v>
      </c>
      <c r="M140" s="1843">
        <v>0</v>
      </c>
      <c r="N140" s="1843">
        <v>0</v>
      </c>
      <c r="O140" s="1843">
        <v>0</v>
      </c>
      <c r="P140" s="1843">
        <v>0</v>
      </c>
      <c r="Q140" s="1843">
        <v>0</v>
      </c>
      <c r="R140" s="1843">
        <v>0</v>
      </c>
      <c r="S140" s="1843">
        <v>0</v>
      </c>
      <c r="T140" s="1843">
        <v>0</v>
      </c>
      <c r="U140" s="1843">
        <v>0</v>
      </c>
      <c r="V140" s="1843">
        <v>0</v>
      </c>
      <c r="W140" s="1843">
        <v>0</v>
      </c>
      <c r="X140" s="1843">
        <v>0</v>
      </c>
      <c r="Y140" s="1843">
        <v>0</v>
      </c>
      <c r="Z140" s="1843">
        <v>0</v>
      </c>
      <c r="AA140" s="1843">
        <v>0</v>
      </c>
      <c r="AB140" s="1843">
        <v>0</v>
      </c>
      <c r="AC140" s="1843">
        <v>0</v>
      </c>
      <c r="AD140" s="1843">
        <v>0</v>
      </c>
      <c r="AE140" s="1843">
        <v>0</v>
      </c>
      <c r="AF140" s="1843">
        <v>0</v>
      </c>
      <c r="AG140" s="1843">
        <v>0</v>
      </c>
      <c r="AH140" s="1843">
        <v>0</v>
      </c>
      <c r="AI140" s="1843">
        <v>0</v>
      </c>
      <c r="AJ140" s="1843">
        <v>0</v>
      </c>
      <c r="AK140" s="1843">
        <f>'배수관폐쇄(총괄) (2)'!BL141+'배수관폐쇄(총괄) (2)'!BM141</f>
        <v>0</v>
      </c>
    </row>
    <row r="141" spans="1:37" s="858" customFormat="1" ht="19.5" customHeight="1" x14ac:dyDescent="0.15">
      <c r="A141" s="3106"/>
      <c r="B141" s="1021" t="s">
        <v>792</v>
      </c>
      <c r="C141" s="1019">
        <f t="shared" ref="C141:C147" si="35">SUM(D141:AK141)</f>
        <v>70.5</v>
      </c>
      <c r="D141" s="1843">
        <v>0</v>
      </c>
      <c r="E141" s="1843">
        <v>0</v>
      </c>
      <c r="F141" s="1843">
        <v>0</v>
      </c>
      <c r="G141" s="1843">
        <v>0</v>
      </c>
      <c r="H141" s="1843">
        <v>0</v>
      </c>
      <c r="I141" s="1843">
        <v>0</v>
      </c>
      <c r="J141" s="1843">
        <v>0</v>
      </c>
      <c r="K141" s="1843">
        <v>0</v>
      </c>
      <c r="L141" s="1843">
        <v>0</v>
      </c>
      <c r="M141" s="1843">
        <v>0</v>
      </c>
      <c r="N141" s="1843">
        <v>0</v>
      </c>
      <c r="O141" s="1843">
        <v>0</v>
      </c>
      <c r="P141" s="1843">
        <v>0</v>
      </c>
      <c r="Q141" s="1843">
        <v>0</v>
      </c>
      <c r="R141" s="1843">
        <v>0</v>
      </c>
      <c r="S141" s="1843">
        <v>0</v>
      </c>
      <c r="T141" s="1843">
        <v>0</v>
      </c>
      <c r="U141" s="1843">
        <v>0</v>
      </c>
      <c r="V141" s="1843">
        <v>0</v>
      </c>
      <c r="W141" s="1843">
        <v>0</v>
      </c>
      <c r="X141" s="1843">
        <v>0</v>
      </c>
      <c r="Y141" s="1843">
        <v>0</v>
      </c>
      <c r="Z141" s="1843">
        <v>0</v>
      </c>
      <c r="AA141" s="1843">
        <v>0</v>
      </c>
      <c r="AB141" s="1843">
        <v>0</v>
      </c>
      <c r="AC141" s="1843">
        <v>0</v>
      </c>
      <c r="AD141" s="1843">
        <v>0</v>
      </c>
      <c r="AE141" s="1843">
        <v>0</v>
      </c>
      <c r="AF141" s="1843">
        <v>0</v>
      </c>
      <c r="AG141" s="1843">
        <v>0</v>
      </c>
      <c r="AH141" s="1843">
        <v>70.5</v>
      </c>
      <c r="AI141" s="1843">
        <v>0</v>
      </c>
      <c r="AJ141" s="1843">
        <v>0</v>
      </c>
      <c r="AK141" s="1843">
        <f>'배수관폐쇄(총괄) (2)'!BL142+'배수관폐쇄(총괄) (2)'!BM142</f>
        <v>0</v>
      </c>
    </row>
    <row r="142" spans="1:37" s="850" customFormat="1" ht="19.5" customHeight="1" x14ac:dyDescent="0.15">
      <c r="A142" s="3106"/>
      <c r="B142" s="1015" t="s">
        <v>974</v>
      </c>
      <c r="C142" s="1019">
        <f t="shared" si="35"/>
        <v>0</v>
      </c>
      <c r="D142" s="1843">
        <v>0</v>
      </c>
      <c r="E142" s="1843">
        <v>0</v>
      </c>
      <c r="F142" s="1843">
        <v>0</v>
      </c>
      <c r="G142" s="1843">
        <v>0</v>
      </c>
      <c r="H142" s="1843">
        <v>0</v>
      </c>
      <c r="I142" s="1843">
        <v>0</v>
      </c>
      <c r="J142" s="1843">
        <v>0</v>
      </c>
      <c r="K142" s="1843">
        <v>0</v>
      </c>
      <c r="L142" s="1843">
        <v>0</v>
      </c>
      <c r="M142" s="1843">
        <v>0</v>
      </c>
      <c r="N142" s="1843">
        <v>0</v>
      </c>
      <c r="O142" s="1843">
        <v>0</v>
      </c>
      <c r="P142" s="1843">
        <v>0</v>
      </c>
      <c r="Q142" s="1843">
        <v>0</v>
      </c>
      <c r="R142" s="1843">
        <v>0</v>
      </c>
      <c r="S142" s="1843">
        <v>0</v>
      </c>
      <c r="T142" s="1843">
        <v>0</v>
      </c>
      <c r="U142" s="1843">
        <v>0</v>
      </c>
      <c r="V142" s="1843">
        <v>0</v>
      </c>
      <c r="W142" s="1843">
        <v>0</v>
      </c>
      <c r="X142" s="1843">
        <v>0</v>
      </c>
      <c r="Y142" s="1843">
        <v>0</v>
      </c>
      <c r="Z142" s="1843">
        <v>0</v>
      </c>
      <c r="AA142" s="1843">
        <v>0</v>
      </c>
      <c r="AB142" s="1843">
        <v>0</v>
      </c>
      <c r="AC142" s="1843">
        <v>0</v>
      </c>
      <c r="AD142" s="1843">
        <v>0</v>
      </c>
      <c r="AE142" s="1843">
        <v>0</v>
      </c>
      <c r="AF142" s="1843">
        <v>0</v>
      </c>
      <c r="AG142" s="1843">
        <v>0</v>
      </c>
      <c r="AH142" s="1843">
        <v>0</v>
      </c>
      <c r="AI142" s="1843">
        <v>0</v>
      </c>
      <c r="AJ142" s="1843">
        <v>0</v>
      </c>
      <c r="AK142" s="1843">
        <f>'배수관폐쇄(총괄) (2)'!BL143+'배수관폐쇄(총괄) (2)'!BM143</f>
        <v>0</v>
      </c>
    </row>
    <row r="143" spans="1:37" s="850" customFormat="1" ht="19.5" customHeight="1" x14ac:dyDescent="0.15">
      <c r="A143" s="3106"/>
      <c r="B143" s="1015" t="s">
        <v>345</v>
      </c>
      <c r="C143" s="1019">
        <f t="shared" si="35"/>
        <v>8741.61</v>
      </c>
      <c r="D143" s="1843">
        <v>0</v>
      </c>
      <c r="E143" s="1843">
        <v>766.16</v>
      </c>
      <c r="F143" s="1843">
        <v>0</v>
      </c>
      <c r="G143" s="1843">
        <v>0</v>
      </c>
      <c r="H143" s="1843">
        <v>0</v>
      </c>
      <c r="I143" s="1843">
        <v>0</v>
      </c>
      <c r="J143" s="1843">
        <v>48.03</v>
      </c>
      <c r="K143" s="1843">
        <v>373.88</v>
      </c>
      <c r="L143" s="1843">
        <v>0</v>
      </c>
      <c r="M143" s="1843">
        <v>2.46</v>
      </c>
      <c r="N143" s="1843">
        <v>4255.8900000000003</v>
      </c>
      <c r="O143" s="1843">
        <v>566.53</v>
      </c>
      <c r="P143" s="1843">
        <v>0</v>
      </c>
      <c r="Q143" s="1843">
        <v>0</v>
      </c>
      <c r="R143" s="1843">
        <v>505.38</v>
      </c>
      <c r="S143" s="1843">
        <v>386.59</v>
      </c>
      <c r="T143" s="1843">
        <v>0</v>
      </c>
      <c r="U143" s="1843">
        <v>1836.69</v>
      </c>
      <c r="V143" s="1843">
        <v>0</v>
      </c>
      <c r="W143" s="1843">
        <v>0</v>
      </c>
      <c r="X143" s="1843">
        <v>0</v>
      </c>
      <c r="Y143" s="1843">
        <v>0</v>
      </c>
      <c r="Z143" s="1843">
        <v>0</v>
      </c>
      <c r="AA143" s="1843">
        <v>0</v>
      </c>
      <c r="AB143" s="1843">
        <v>0</v>
      </c>
      <c r="AC143" s="1843">
        <v>0</v>
      </c>
      <c r="AD143" s="1843">
        <v>0</v>
      </c>
      <c r="AE143" s="1843">
        <v>0</v>
      </c>
      <c r="AF143" s="1843">
        <v>0</v>
      </c>
      <c r="AG143" s="1843">
        <v>0</v>
      </c>
      <c r="AH143" s="1843">
        <v>0</v>
      </c>
      <c r="AI143" s="1843">
        <v>0</v>
      </c>
      <c r="AJ143" s="1843">
        <v>0</v>
      </c>
      <c r="AK143" s="1843">
        <f>'배수관폐쇄(총괄) (2)'!BL144+'배수관폐쇄(총괄) (2)'!BM144</f>
        <v>0</v>
      </c>
    </row>
    <row r="144" spans="1:37" s="850" customFormat="1" ht="19.5" customHeight="1" x14ac:dyDescent="0.15">
      <c r="A144" s="3106"/>
      <c r="B144" s="1017" t="s">
        <v>283</v>
      </c>
      <c r="C144" s="1019">
        <f t="shared" si="35"/>
        <v>0</v>
      </c>
      <c r="D144" s="1843">
        <v>0</v>
      </c>
      <c r="E144" s="1843">
        <v>0</v>
      </c>
      <c r="F144" s="1843">
        <v>0</v>
      </c>
      <c r="G144" s="1843">
        <v>0</v>
      </c>
      <c r="H144" s="1843">
        <v>0</v>
      </c>
      <c r="I144" s="1843">
        <v>0</v>
      </c>
      <c r="J144" s="1843">
        <v>0</v>
      </c>
      <c r="K144" s="1843">
        <v>0</v>
      </c>
      <c r="L144" s="1843">
        <v>0</v>
      </c>
      <c r="M144" s="1843">
        <v>0</v>
      </c>
      <c r="N144" s="1843">
        <v>0</v>
      </c>
      <c r="O144" s="1843">
        <v>0</v>
      </c>
      <c r="P144" s="1843">
        <v>0</v>
      </c>
      <c r="Q144" s="1843">
        <v>0</v>
      </c>
      <c r="R144" s="1843">
        <v>0</v>
      </c>
      <c r="S144" s="1843">
        <v>0</v>
      </c>
      <c r="T144" s="1843">
        <v>0</v>
      </c>
      <c r="U144" s="1843">
        <v>0</v>
      </c>
      <c r="V144" s="1843">
        <v>0</v>
      </c>
      <c r="W144" s="1843">
        <v>0</v>
      </c>
      <c r="X144" s="1843">
        <v>0</v>
      </c>
      <c r="Y144" s="1843">
        <v>0</v>
      </c>
      <c r="Z144" s="1843">
        <v>0</v>
      </c>
      <c r="AA144" s="1843">
        <v>0</v>
      </c>
      <c r="AB144" s="1843">
        <v>0</v>
      </c>
      <c r="AC144" s="1843">
        <v>0</v>
      </c>
      <c r="AD144" s="1843">
        <v>0</v>
      </c>
      <c r="AE144" s="1843">
        <v>0</v>
      </c>
      <c r="AF144" s="1843">
        <v>0</v>
      </c>
      <c r="AG144" s="1843">
        <v>0</v>
      </c>
      <c r="AH144" s="1843">
        <v>0</v>
      </c>
      <c r="AI144" s="1843">
        <v>0</v>
      </c>
      <c r="AJ144" s="1843">
        <v>0</v>
      </c>
      <c r="AK144" s="1843">
        <f>'배수관폐쇄(총괄) (2)'!BL145+'배수관폐쇄(총괄) (2)'!BM145</f>
        <v>0</v>
      </c>
    </row>
    <row r="145" spans="1:37" s="850" customFormat="1" ht="19.5" customHeight="1" x14ac:dyDescent="0.15">
      <c r="A145" s="3106"/>
      <c r="B145" s="1017" t="s">
        <v>284</v>
      </c>
      <c r="C145" s="1019">
        <f t="shared" si="35"/>
        <v>0</v>
      </c>
      <c r="D145" s="1843">
        <v>0</v>
      </c>
      <c r="E145" s="1843">
        <v>0</v>
      </c>
      <c r="F145" s="1843">
        <v>0</v>
      </c>
      <c r="G145" s="1843">
        <v>0</v>
      </c>
      <c r="H145" s="1843">
        <v>0</v>
      </c>
      <c r="I145" s="1843">
        <v>0</v>
      </c>
      <c r="J145" s="1843">
        <v>0</v>
      </c>
      <c r="K145" s="1843">
        <v>0</v>
      </c>
      <c r="L145" s="1843">
        <v>0</v>
      </c>
      <c r="M145" s="1843">
        <v>0</v>
      </c>
      <c r="N145" s="1843">
        <v>0</v>
      </c>
      <c r="O145" s="1843">
        <v>0</v>
      </c>
      <c r="P145" s="1843">
        <v>0</v>
      </c>
      <c r="Q145" s="1843">
        <v>0</v>
      </c>
      <c r="R145" s="1843">
        <v>0</v>
      </c>
      <c r="S145" s="1843">
        <v>0</v>
      </c>
      <c r="T145" s="1843">
        <v>0</v>
      </c>
      <c r="U145" s="1843">
        <v>0</v>
      </c>
      <c r="V145" s="1843">
        <v>0</v>
      </c>
      <c r="W145" s="1843">
        <v>0</v>
      </c>
      <c r="X145" s="1843">
        <v>0</v>
      </c>
      <c r="Y145" s="1843">
        <v>0</v>
      </c>
      <c r="Z145" s="1843">
        <v>0</v>
      </c>
      <c r="AA145" s="1843">
        <v>0</v>
      </c>
      <c r="AB145" s="1843">
        <v>0</v>
      </c>
      <c r="AC145" s="1843">
        <v>0</v>
      </c>
      <c r="AD145" s="1843">
        <v>0</v>
      </c>
      <c r="AE145" s="1843">
        <v>0</v>
      </c>
      <c r="AF145" s="1843">
        <v>0</v>
      </c>
      <c r="AG145" s="1843">
        <v>0</v>
      </c>
      <c r="AH145" s="1843">
        <v>0</v>
      </c>
      <c r="AI145" s="1843">
        <v>0</v>
      </c>
      <c r="AJ145" s="1843">
        <v>0</v>
      </c>
      <c r="AK145" s="1843">
        <f>'배수관폐쇄(총괄) (2)'!BL146+'배수관폐쇄(총괄) (2)'!BM146</f>
        <v>0</v>
      </c>
    </row>
    <row r="146" spans="1:37" s="850" customFormat="1" ht="19.5" customHeight="1" x14ac:dyDescent="0.15">
      <c r="A146" s="3106"/>
      <c r="B146" s="1015" t="s">
        <v>847</v>
      </c>
      <c r="C146" s="1019">
        <f t="shared" si="35"/>
        <v>0</v>
      </c>
      <c r="D146" s="1843">
        <v>0</v>
      </c>
      <c r="E146" s="1843">
        <v>0</v>
      </c>
      <c r="F146" s="1843">
        <v>0</v>
      </c>
      <c r="G146" s="1843">
        <v>0</v>
      </c>
      <c r="H146" s="1843">
        <v>0</v>
      </c>
      <c r="I146" s="1843">
        <v>0</v>
      </c>
      <c r="J146" s="1843">
        <v>0</v>
      </c>
      <c r="K146" s="1843">
        <v>0</v>
      </c>
      <c r="L146" s="1843">
        <v>0</v>
      </c>
      <c r="M146" s="1843">
        <v>0</v>
      </c>
      <c r="N146" s="1843">
        <v>0</v>
      </c>
      <c r="O146" s="1843">
        <v>0</v>
      </c>
      <c r="P146" s="1843">
        <v>0</v>
      </c>
      <c r="Q146" s="1843">
        <v>0</v>
      </c>
      <c r="R146" s="1843">
        <v>0</v>
      </c>
      <c r="S146" s="1843">
        <v>0</v>
      </c>
      <c r="T146" s="1843">
        <v>0</v>
      </c>
      <c r="U146" s="1843">
        <v>0</v>
      </c>
      <c r="V146" s="1843">
        <v>0</v>
      </c>
      <c r="W146" s="1843">
        <v>0</v>
      </c>
      <c r="X146" s="1843">
        <v>0</v>
      </c>
      <c r="Y146" s="1843">
        <v>0</v>
      </c>
      <c r="Z146" s="1843">
        <v>0</v>
      </c>
      <c r="AA146" s="1843">
        <v>0</v>
      </c>
      <c r="AB146" s="1843">
        <v>0</v>
      </c>
      <c r="AC146" s="1843">
        <v>0</v>
      </c>
      <c r="AD146" s="1843">
        <v>0</v>
      </c>
      <c r="AE146" s="1843">
        <v>0</v>
      </c>
      <c r="AF146" s="1843">
        <v>0</v>
      </c>
      <c r="AG146" s="1843">
        <v>0</v>
      </c>
      <c r="AH146" s="1843">
        <v>0</v>
      </c>
      <c r="AI146" s="1843">
        <v>0</v>
      </c>
      <c r="AJ146" s="1843">
        <v>0</v>
      </c>
      <c r="AK146" s="1843">
        <f>'배수관폐쇄(총괄) (2)'!BL147+'배수관폐쇄(총괄) (2)'!BM147</f>
        <v>0</v>
      </c>
    </row>
    <row r="147" spans="1:37" s="850" customFormat="1" ht="19.5" customHeight="1" x14ac:dyDescent="0.15">
      <c r="A147" s="3106"/>
      <c r="B147" s="1018" t="s">
        <v>1084</v>
      </c>
      <c r="C147" s="1019">
        <f t="shared" si="35"/>
        <v>0</v>
      </c>
      <c r="D147" s="1843">
        <v>0</v>
      </c>
      <c r="E147" s="1843">
        <v>0</v>
      </c>
      <c r="F147" s="1843">
        <v>0</v>
      </c>
      <c r="G147" s="1843">
        <v>0</v>
      </c>
      <c r="H147" s="1843">
        <v>0</v>
      </c>
      <c r="I147" s="1843">
        <v>0</v>
      </c>
      <c r="J147" s="1843">
        <v>0</v>
      </c>
      <c r="K147" s="1843">
        <v>0</v>
      </c>
      <c r="L147" s="1843">
        <v>0</v>
      </c>
      <c r="M147" s="1843">
        <v>0</v>
      </c>
      <c r="N147" s="1843">
        <v>0</v>
      </c>
      <c r="O147" s="1843">
        <v>0</v>
      </c>
      <c r="P147" s="1843">
        <v>0</v>
      </c>
      <c r="Q147" s="1843">
        <v>0</v>
      </c>
      <c r="R147" s="1843">
        <v>0</v>
      </c>
      <c r="S147" s="1843">
        <v>0</v>
      </c>
      <c r="T147" s="1843">
        <v>0</v>
      </c>
      <c r="U147" s="1843">
        <v>0</v>
      </c>
      <c r="V147" s="1843">
        <v>0</v>
      </c>
      <c r="W147" s="1843">
        <v>0</v>
      </c>
      <c r="X147" s="1843">
        <v>0</v>
      </c>
      <c r="Y147" s="1843">
        <v>0</v>
      </c>
      <c r="Z147" s="1843">
        <v>0</v>
      </c>
      <c r="AA147" s="1843">
        <v>0</v>
      </c>
      <c r="AB147" s="1843">
        <v>0</v>
      </c>
      <c r="AC147" s="1843">
        <v>0</v>
      </c>
      <c r="AD147" s="1843">
        <v>0</v>
      </c>
      <c r="AE147" s="1843">
        <v>0</v>
      </c>
      <c r="AF147" s="1843">
        <v>0</v>
      </c>
      <c r="AG147" s="1843">
        <v>0</v>
      </c>
      <c r="AH147" s="1843">
        <v>0</v>
      </c>
      <c r="AI147" s="1843">
        <v>0</v>
      </c>
      <c r="AJ147" s="1843">
        <v>0</v>
      </c>
      <c r="AK147" s="1843">
        <f>'배수관폐쇄(총괄) (2)'!BL148+'배수관폐쇄(총괄) (2)'!BM148</f>
        <v>0</v>
      </c>
    </row>
    <row r="148" spans="1:37" s="850" customFormat="1" ht="19.5" customHeight="1" x14ac:dyDescent="0.15">
      <c r="A148" s="3106">
        <v>1100</v>
      </c>
      <c r="B148" s="854" t="s">
        <v>46</v>
      </c>
      <c r="C148" s="613">
        <f>SUM(D148:AK148)</f>
        <v>8161.0599999999995</v>
      </c>
      <c r="D148" s="613">
        <f>SUM(D149:D156)</f>
        <v>0</v>
      </c>
      <c r="E148" s="613">
        <f t="shared" ref="E148:AJ148" si="36">SUM(E149:E156)</f>
        <v>0</v>
      </c>
      <c r="F148" s="613">
        <f t="shared" si="36"/>
        <v>0</v>
      </c>
      <c r="G148" s="613">
        <f t="shared" si="36"/>
        <v>0</v>
      </c>
      <c r="H148" s="613">
        <f t="shared" si="36"/>
        <v>0</v>
      </c>
      <c r="I148" s="613">
        <f t="shared" si="36"/>
        <v>0</v>
      </c>
      <c r="J148" s="613">
        <f t="shared" si="36"/>
        <v>0</v>
      </c>
      <c r="K148" s="613">
        <f t="shared" si="36"/>
        <v>0</v>
      </c>
      <c r="L148" s="613">
        <f t="shared" si="36"/>
        <v>0</v>
      </c>
      <c r="M148" s="613">
        <f t="shared" si="36"/>
        <v>3943</v>
      </c>
      <c r="N148" s="613">
        <f t="shared" si="36"/>
        <v>177.79</v>
      </c>
      <c r="O148" s="613">
        <f t="shared" si="36"/>
        <v>2650.37</v>
      </c>
      <c r="P148" s="613">
        <f t="shared" si="36"/>
        <v>1389.9</v>
      </c>
      <c r="Q148" s="613">
        <f t="shared" si="36"/>
        <v>0</v>
      </c>
      <c r="R148" s="613">
        <f t="shared" si="36"/>
        <v>0</v>
      </c>
      <c r="S148" s="613">
        <f t="shared" si="36"/>
        <v>0</v>
      </c>
      <c r="T148" s="613">
        <f t="shared" si="36"/>
        <v>0</v>
      </c>
      <c r="U148" s="613">
        <f t="shared" si="36"/>
        <v>0</v>
      </c>
      <c r="V148" s="613">
        <f t="shared" si="36"/>
        <v>0</v>
      </c>
      <c r="W148" s="613">
        <f t="shared" si="36"/>
        <v>0</v>
      </c>
      <c r="X148" s="613">
        <f t="shared" si="36"/>
        <v>0</v>
      </c>
      <c r="Y148" s="613">
        <f t="shared" si="36"/>
        <v>0</v>
      </c>
      <c r="Z148" s="613">
        <f t="shared" si="36"/>
        <v>0</v>
      </c>
      <c r="AA148" s="613">
        <f t="shared" si="36"/>
        <v>0</v>
      </c>
      <c r="AB148" s="613">
        <f t="shared" si="36"/>
        <v>0</v>
      </c>
      <c r="AC148" s="613">
        <f t="shared" si="36"/>
        <v>0</v>
      </c>
      <c r="AD148" s="613">
        <f t="shared" si="36"/>
        <v>0</v>
      </c>
      <c r="AE148" s="613">
        <f t="shared" si="36"/>
        <v>0</v>
      </c>
      <c r="AF148" s="613">
        <f t="shared" si="36"/>
        <v>0</v>
      </c>
      <c r="AG148" s="613">
        <f t="shared" si="36"/>
        <v>0</v>
      </c>
      <c r="AH148" s="613">
        <f t="shared" si="36"/>
        <v>0</v>
      </c>
      <c r="AI148" s="613">
        <f t="shared" si="36"/>
        <v>0</v>
      </c>
      <c r="AJ148" s="613">
        <f t="shared" si="36"/>
        <v>0</v>
      </c>
      <c r="AK148" s="613">
        <f>'배수관폐쇄(총괄) (2)'!BL149+'배수관폐쇄(총괄) (2)'!BM149</f>
        <v>0</v>
      </c>
    </row>
    <row r="149" spans="1:37" s="858" customFormat="1" ht="19.5" customHeight="1" x14ac:dyDescent="0.15">
      <c r="A149" s="3106"/>
      <c r="B149" s="1021" t="s">
        <v>793</v>
      </c>
      <c r="C149" s="1019">
        <f>SUM(D149:AK149)</f>
        <v>0</v>
      </c>
      <c r="D149" s="1843">
        <v>0</v>
      </c>
      <c r="E149" s="1843">
        <v>0</v>
      </c>
      <c r="F149" s="1843">
        <v>0</v>
      </c>
      <c r="G149" s="1843">
        <v>0</v>
      </c>
      <c r="H149" s="1843">
        <v>0</v>
      </c>
      <c r="I149" s="1843">
        <v>0</v>
      </c>
      <c r="J149" s="1843">
        <v>0</v>
      </c>
      <c r="K149" s="1843">
        <v>0</v>
      </c>
      <c r="L149" s="1843">
        <v>0</v>
      </c>
      <c r="M149" s="1843">
        <v>0</v>
      </c>
      <c r="N149" s="1843">
        <v>0</v>
      </c>
      <c r="O149" s="1843">
        <v>0</v>
      </c>
      <c r="P149" s="1843">
        <v>0</v>
      </c>
      <c r="Q149" s="1843">
        <v>0</v>
      </c>
      <c r="R149" s="1843">
        <v>0</v>
      </c>
      <c r="S149" s="1843">
        <v>0</v>
      </c>
      <c r="T149" s="1843">
        <v>0</v>
      </c>
      <c r="U149" s="1843">
        <v>0</v>
      </c>
      <c r="V149" s="1843">
        <v>0</v>
      </c>
      <c r="W149" s="1843">
        <v>0</v>
      </c>
      <c r="X149" s="1843">
        <v>0</v>
      </c>
      <c r="Y149" s="1843">
        <v>0</v>
      </c>
      <c r="Z149" s="1843">
        <v>0</v>
      </c>
      <c r="AA149" s="1843">
        <v>0</v>
      </c>
      <c r="AB149" s="1843">
        <v>0</v>
      </c>
      <c r="AC149" s="1843">
        <v>0</v>
      </c>
      <c r="AD149" s="1843">
        <v>0</v>
      </c>
      <c r="AE149" s="1843">
        <v>0</v>
      </c>
      <c r="AF149" s="1843">
        <v>0</v>
      </c>
      <c r="AG149" s="1843">
        <v>0</v>
      </c>
      <c r="AH149" s="1843">
        <v>0</v>
      </c>
      <c r="AI149" s="1843">
        <v>0</v>
      </c>
      <c r="AJ149" s="1843">
        <v>0</v>
      </c>
      <c r="AK149" s="1843">
        <f>'배수관폐쇄(총괄) (2)'!BL150+'배수관폐쇄(총괄) (2)'!BM150</f>
        <v>0</v>
      </c>
    </row>
    <row r="150" spans="1:37" s="858" customFormat="1" ht="19.5" customHeight="1" x14ac:dyDescent="0.15">
      <c r="A150" s="3106"/>
      <c r="B150" s="1021" t="s">
        <v>792</v>
      </c>
      <c r="C150" s="1019">
        <f t="shared" ref="C150:C156" si="37">SUM(D150:AK150)</f>
        <v>0</v>
      </c>
      <c r="D150" s="1843">
        <v>0</v>
      </c>
      <c r="E150" s="1843">
        <v>0</v>
      </c>
      <c r="F150" s="1843">
        <v>0</v>
      </c>
      <c r="G150" s="1843">
        <v>0</v>
      </c>
      <c r="H150" s="1843">
        <v>0</v>
      </c>
      <c r="I150" s="1843">
        <v>0</v>
      </c>
      <c r="J150" s="1843">
        <v>0</v>
      </c>
      <c r="K150" s="1843">
        <v>0</v>
      </c>
      <c r="L150" s="1843">
        <v>0</v>
      </c>
      <c r="M150" s="1843">
        <v>0</v>
      </c>
      <c r="N150" s="1843">
        <v>0</v>
      </c>
      <c r="O150" s="1843">
        <v>0</v>
      </c>
      <c r="P150" s="1843">
        <v>0</v>
      </c>
      <c r="Q150" s="1843">
        <v>0</v>
      </c>
      <c r="R150" s="1843">
        <v>0</v>
      </c>
      <c r="S150" s="1843">
        <v>0</v>
      </c>
      <c r="T150" s="1843">
        <v>0</v>
      </c>
      <c r="U150" s="1843">
        <v>0</v>
      </c>
      <c r="V150" s="1843">
        <v>0</v>
      </c>
      <c r="W150" s="1843">
        <v>0</v>
      </c>
      <c r="X150" s="1843">
        <v>0</v>
      </c>
      <c r="Y150" s="1843">
        <v>0</v>
      </c>
      <c r="Z150" s="1843">
        <v>0</v>
      </c>
      <c r="AA150" s="1843">
        <v>0</v>
      </c>
      <c r="AB150" s="1843">
        <v>0</v>
      </c>
      <c r="AC150" s="1843">
        <v>0</v>
      </c>
      <c r="AD150" s="1843">
        <v>0</v>
      </c>
      <c r="AE150" s="1843">
        <v>0</v>
      </c>
      <c r="AF150" s="1843">
        <v>0</v>
      </c>
      <c r="AG150" s="1843">
        <v>0</v>
      </c>
      <c r="AH150" s="1843">
        <v>0</v>
      </c>
      <c r="AI150" s="1843">
        <v>0</v>
      </c>
      <c r="AJ150" s="1843">
        <v>0</v>
      </c>
      <c r="AK150" s="1843">
        <f>'배수관폐쇄(총괄) (2)'!BL151+'배수관폐쇄(총괄) (2)'!BM151</f>
        <v>0</v>
      </c>
    </row>
    <row r="151" spans="1:37" s="862" customFormat="1" ht="19.5" customHeight="1" x14ac:dyDescent="0.15">
      <c r="A151" s="3106"/>
      <c r="B151" s="1015" t="s">
        <v>974</v>
      </c>
      <c r="C151" s="1019">
        <f t="shared" si="37"/>
        <v>0</v>
      </c>
      <c r="D151" s="1843">
        <v>0</v>
      </c>
      <c r="E151" s="1843">
        <v>0</v>
      </c>
      <c r="F151" s="1843">
        <v>0</v>
      </c>
      <c r="G151" s="1843">
        <v>0</v>
      </c>
      <c r="H151" s="1843">
        <v>0</v>
      </c>
      <c r="I151" s="1843">
        <v>0</v>
      </c>
      <c r="J151" s="1843">
        <v>0</v>
      </c>
      <c r="K151" s="1843">
        <v>0</v>
      </c>
      <c r="L151" s="1843">
        <v>0</v>
      </c>
      <c r="M151" s="1843">
        <v>0</v>
      </c>
      <c r="N151" s="1843">
        <v>0</v>
      </c>
      <c r="O151" s="1843">
        <v>0</v>
      </c>
      <c r="P151" s="1843">
        <v>0</v>
      </c>
      <c r="Q151" s="1843">
        <v>0</v>
      </c>
      <c r="R151" s="1843">
        <v>0</v>
      </c>
      <c r="S151" s="1843">
        <v>0</v>
      </c>
      <c r="T151" s="1843">
        <v>0</v>
      </c>
      <c r="U151" s="1843">
        <v>0</v>
      </c>
      <c r="V151" s="1843">
        <v>0</v>
      </c>
      <c r="W151" s="1843">
        <v>0</v>
      </c>
      <c r="X151" s="1843">
        <v>0</v>
      </c>
      <c r="Y151" s="1843">
        <v>0</v>
      </c>
      <c r="Z151" s="1843">
        <v>0</v>
      </c>
      <c r="AA151" s="1843">
        <v>0</v>
      </c>
      <c r="AB151" s="1843">
        <v>0</v>
      </c>
      <c r="AC151" s="1843">
        <v>0</v>
      </c>
      <c r="AD151" s="1843">
        <v>0</v>
      </c>
      <c r="AE151" s="1843">
        <v>0</v>
      </c>
      <c r="AF151" s="1843">
        <v>0</v>
      </c>
      <c r="AG151" s="1843">
        <v>0</v>
      </c>
      <c r="AH151" s="1843">
        <v>0</v>
      </c>
      <c r="AI151" s="1843">
        <v>0</v>
      </c>
      <c r="AJ151" s="1843">
        <v>0</v>
      </c>
      <c r="AK151" s="1843">
        <f>'배수관폐쇄(총괄) (2)'!BL152+'배수관폐쇄(총괄) (2)'!BM152</f>
        <v>0</v>
      </c>
    </row>
    <row r="152" spans="1:37" s="862" customFormat="1" ht="19.5" customHeight="1" x14ac:dyDescent="0.15">
      <c r="A152" s="3106"/>
      <c r="B152" s="1015" t="s">
        <v>345</v>
      </c>
      <c r="C152" s="1019">
        <f t="shared" si="37"/>
        <v>8161.0599999999995</v>
      </c>
      <c r="D152" s="1843">
        <v>0</v>
      </c>
      <c r="E152" s="1843">
        <v>0</v>
      </c>
      <c r="F152" s="1843">
        <v>0</v>
      </c>
      <c r="G152" s="1843">
        <v>0</v>
      </c>
      <c r="H152" s="1843">
        <v>0</v>
      </c>
      <c r="I152" s="1843">
        <v>0</v>
      </c>
      <c r="J152" s="1843">
        <v>0</v>
      </c>
      <c r="K152" s="1843">
        <v>0</v>
      </c>
      <c r="L152" s="1843">
        <v>0</v>
      </c>
      <c r="M152" s="1843">
        <v>3943</v>
      </c>
      <c r="N152" s="1843">
        <v>177.79</v>
      </c>
      <c r="O152" s="1843">
        <v>2650.37</v>
      </c>
      <c r="P152" s="1843">
        <v>1389.9</v>
      </c>
      <c r="Q152" s="1843">
        <v>0</v>
      </c>
      <c r="R152" s="1843">
        <v>0</v>
      </c>
      <c r="S152" s="1843">
        <v>0</v>
      </c>
      <c r="T152" s="1843">
        <v>0</v>
      </c>
      <c r="U152" s="1843">
        <v>0</v>
      </c>
      <c r="V152" s="1843">
        <v>0</v>
      </c>
      <c r="W152" s="1843">
        <v>0</v>
      </c>
      <c r="X152" s="1843">
        <v>0</v>
      </c>
      <c r="Y152" s="1843">
        <v>0</v>
      </c>
      <c r="Z152" s="1843">
        <v>0</v>
      </c>
      <c r="AA152" s="1843">
        <v>0</v>
      </c>
      <c r="AB152" s="1843">
        <v>0</v>
      </c>
      <c r="AC152" s="1843">
        <v>0</v>
      </c>
      <c r="AD152" s="1843">
        <v>0</v>
      </c>
      <c r="AE152" s="1843">
        <v>0</v>
      </c>
      <c r="AF152" s="1843">
        <v>0</v>
      </c>
      <c r="AG152" s="1843">
        <v>0</v>
      </c>
      <c r="AH152" s="1843">
        <v>0</v>
      </c>
      <c r="AI152" s="1843">
        <v>0</v>
      </c>
      <c r="AJ152" s="1843">
        <v>0</v>
      </c>
      <c r="AK152" s="1843">
        <f>'배수관폐쇄(총괄) (2)'!BL153+'배수관폐쇄(총괄) (2)'!BM153</f>
        <v>0</v>
      </c>
    </row>
    <row r="153" spans="1:37" s="862" customFormat="1" ht="19.5" customHeight="1" x14ac:dyDescent="0.15">
      <c r="A153" s="3106"/>
      <c r="B153" s="1017" t="s">
        <v>283</v>
      </c>
      <c r="C153" s="1019">
        <f t="shared" si="37"/>
        <v>0</v>
      </c>
      <c r="D153" s="1843">
        <v>0</v>
      </c>
      <c r="E153" s="1843">
        <v>0</v>
      </c>
      <c r="F153" s="1843">
        <v>0</v>
      </c>
      <c r="G153" s="1843">
        <v>0</v>
      </c>
      <c r="H153" s="1843">
        <v>0</v>
      </c>
      <c r="I153" s="1843">
        <v>0</v>
      </c>
      <c r="J153" s="1843">
        <v>0</v>
      </c>
      <c r="K153" s="1843">
        <v>0</v>
      </c>
      <c r="L153" s="1843">
        <v>0</v>
      </c>
      <c r="M153" s="1843">
        <v>0</v>
      </c>
      <c r="N153" s="1843">
        <v>0</v>
      </c>
      <c r="O153" s="1843">
        <v>0</v>
      </c>
      <c r="P153" s="1843">
        <v>0</v>
      </c>
      <c r="Q153" s="1843">
        <v>0</v>
      </c>
      <c r="R153" s="1843">
        <v>0</v>
      </c>
      <c r="S153" s="1843">
        <v>0</v>
      </c>
      <c r="T153" s="1843">
        <v>0</v>
      </c>
      <c r="U153" s="1843">
        <v>0</v>
      </c>
      <c r="V153" s="1843">
        <v>0</v>
      </c>
      <c r="W153" s="1843">
        <v>0</v>
      </c>
      <c r="X153" s="1843">
        <v>0</v>
      </c>
      <c r="Y153" s="1843">
        <v>0</v>
      </c>
      <c r="Z153" s="1843">
        <v>0</v>
      </c>
      <c r="AA153" s="1843">
        <v>0</v>
      </c>
      <c r="AB153" s="1843">
        <v>0</v>
      </c>
      <c r="AC153" s="1843">
        <v>0</v>
      </c>
      <c r="AD153" s="1843">
        <v>0</v>
      </c>
      <c r="AE153" s="1843">
        <v>0</v>
      </c>
      <c r="AF153" s="1843">
        <v>0</v>
      </c>
      <c r="AG153" s="1843">
        <v>0</v>
      </c>
      <c r="AH153" s="1843">
        <v>0</v>
      </c>
      <c r="AI153" s="1843">
        <v>0</v>
      </c>
      <c r="AJ153" s="1843">
        <v>0</v>
      </c>
      <c r="AK153" s="1843">
        <f>'배수관폐쇄(총괄) (2)'!BL154+'배수관폐쇄(총괄) (2)'!BM154</f>
        <v>0</v>
      </c>
    </row>
    <row r="154" spans="1:37" s="862" customFormat="1" ht="19.5" customHeight="1" x14ac:dyDescent="0.15">
      <c r="A154" s="3106"/>
      <c r="B154" s="1017" t="s">
        <v>284</v>
      </c>
      <c r="C154" s="1019">
        <f t="shared" si="37"/>
        <v>0</v>
      </c>
      <c r="D154" s="1843">
        <v>0</v>
      </c>
      <c r="E154" s="1843">
        <v>0</v>
      </c>
      <c r="F154" s="1843">
        <v>0</v>
      </c>
      <c r="G154" s="1843">
        <v>0</v>
      </c>
      <c r="H154" s="1843">
        <v>0</v>
      </c>
      <c r="I154" s="1843">
        <v>0</v>
      </c>
      <c r="J154" s="1843">
        <v>0</v>
      </c>
      <c r="K154" s="1843">
        <v>0</v>
      </c>
      <c r="L154" s="1843">
        <v>0</v>
      </c>
      <c r="M154" s="1843">
        <v>0</v>
      </c>
      <c r="N154" s="1843">
        <v>0</v>
      </c>
      <c r="O154" s="1843">
        <v>0</v>
      </c>
      <c r="P154" s="1843">
        <v>0</v>
      </c>
      <c r="Q154" s="1843">
        <v>0</v>
      </c>
      <c r="R154" s="1843">
        <v>0</v>
      </c>
      <c r="S154" s="1843">
        <v>0</v>
      </c>
      <c r="T154" s="1843">
        <v>0</v>
      </c>
      <c r="U154" s="1843">
        <v>0</v>
      </c>
      <c r="V154" s="1843">
        <v>0</v>
      </c>
      <c r="W154" s="1843">
        <v>0</v>
      </c>
      <c r="X154" s="1843">
        <v>0</v>
      </c>
      <c r="Y154" s="1843">
        <v>0</v>
      </c>
      <c r="Z154" s="1843">
        <v>0</v>
      </c>
      <c r="AA154" s="1843">
        <v>0</v>
      </c>
      <c r="AB154" s="1843">
        <v>0</v>
      </c>
      <c r="AC154" s="1843">
        <v>0</v>
      </c>
      <c r="AD154" s="1843">
        <v>0</v>
      </c>
      <c r="AE154" s="1843">
        <v>0</v>
      </c>
      <c r="AF154" s="1843">
        <v>0</v>
      </c>
      <c r="AG154" s="1843">
        <v>0</v>
      </c>
      <c r="AH154" s="1843">
        <v>0</v>
      </c>
      <c r="AI154" s="1843">
        <v>0</v>
      </c>
      <c r="AJ154" s="1843">
        <v>0</v>
      </c>
      <c r="AK154" s="1843">
        <f>'배수관폐쇄(총괄) (2)'!BL155+'배수관폐쇄(총괄) (2)'!BM155</f>
        <v>0</v>
      </c>
    </row>
    <row r="155" spans="1:37" s="862" customFormat="1" ht="19.5" customHeight="1" x14ac:dyDescent="0.15">
      <c r="A155" s="3106"/>
      <c r="B155" s="1015" t="s">
        <v>847</v>
      </c>
      <c r="C155" s="1019">
        <f t="shared" si="37"/>
        <v>0</v>
      </c>
      <c r="D155" s="1843">
        <v>0</v>
      </c>
      <c r="E155" s="1843">
        <v>0</v>
      </c>
      <c r="F155" s="1843">
        <v>0</v>
      </c>
      <c r="G155" s="1843">
        <v>0</v>
      </c>
      <c r="H155" s="1843">
        <v>0</v>
      </c>
      <c r="I155" s="1843">
        <v>0</v>
      </c>
      <c r="J155" s="1843">
        <v>0</v>
      </c>
      <c r="K155" s="1843">
        <v>0</v>
      </c>
      <c r="L155" s="1843">
        <v>0</v>
      </c>
      <c r="M155" s="1843">
        <v>0</v>
      </c>
      <c r="N155" s="1843">
        <v>0</v>
      </c>
      <c r="O155" s="1843">
        <v>0</v>
      </c>
      <c r="P155" s="1843">
        <v>0</v>
      </c>
      <c r="Q155" s="1843">
        <v>0</v>
      </c>
      <c r="R155" s="1843">
        <v>0</v>
      </c>
      <c r="S155" s="1843">
        <v>0</v>
      </c>
      <c r="T155" s="1843">
        <v>0</v>
      </c>
      <c r="U155" s="1843">
        <v>0</v>
      </c>
      <c r="V155" s="1843">
        <v>0</v>
      </c>
      <c r="W155" s="1843">
        <v>0</v>
      </c>
      <c r="X155" s="1843">
        <v>0</v>
      </c>
      <c r="Y155" s="1843">
        <v>0</v>
      </c>
      <c r="Z155" s="1843">
        <v>0</v>
      </c>
      <c r="AA155" s="1843">
        <v>0</v>
      </c>
      <c r="AB155" s="1843">
        <v>0</v>
      </c>
      <c r="AC155" s="1843">
        <v>0</v>
      </c>
      <c r="AD155" s="1843">
        <v>0</v>
      </c>
      <c r="AE155" s="1843">
        <v>0</v>
      </c>
      <c r="AF155" s="1843">
        <v>0</v>
      </c>
      <c r="AG155" s="1843">
        <v>0</v>
      </c>
      <c r="AH155" s="1843">
        <v>0</v>
      </c>
      <c r="AI155" s="1843">
        <v>0</v>
      </c>
      <c r="AJ155" s="1843">
        <v>0</v>
      </c>
      <c r="AK155" s="1843">
        <f>'배수관폐쇄(총괄) (2)'!BL156+'배수관폐쇄(총괄) (2)'!BM156</f>
        <v>0</v>
      </c>
    </row>
    <row r="156" spans="1:37" s="862" customFormat="1" ht="19.5" customHeight="1" x14ac:dyDescent="0.15">
      <c r="A156" s="3106"/>
      <c r="B156" s="1018" t="s">
        <v>1084</v>
      </c>
      <c r="C156" s="1019">
        <f t="shared" si="37"/>
        <v>0</v>
      </c>
      <c r="D156" s="1843">
        <v>0</v>
      </c>
      <c r="E156" s="1843">
        <v>0</v>
      </c>
      <c r="F156" s="1843">
        <v>0</v>
      </c>
      <c r="G156" s="1843">
        <v>0</v>
      </c>
      <c r="H156" s="1843">
        <v>0</v>
      </c>
      <c r="I156" s="1843">
        <v>0</v>
      </c>
      <c r="J156" s="1843">
        <v>0</v>
      </c>
      <c r="K156" s="1843">
        <v>0</v>
      </c>
      <c r="L156" s="1843">
        <v>0</v>
      </c>
      <c r="M156" s="1843">
        <v>0</v>
      </c>
      <c r="N156" s="1843">
        <v>0</v>
      </c>
      <c r="O156" s="1843">
        <v>0</v>
      </c>
      <c r="P156" s="1843">
        <v>0</v>
      </c>
      <c r="Q156" s="1843">
        <v>0</v>
      </c>
      <c r="R156" s="1843">
        <v>0</v>
      </c>
      <c r="S156" s="1843">
        <v>0</v>
      </c>
      <c r="T156" s="1843">
        <v>0</v>
      </c>
      <c r="U156" s="1843">
        <v>0</v>
      </c>
      <c r="V156" s="1843">
        <v>0</v>
      </c>
      <c r="W156" s="1843">
        <v>0</v>
      </c>
      <c r="X156" s="1843">
        <v>0</v>
      </c>
      <c r="Y156" s="1843">
        <v>0</v>
      </c>
      <c r="Z156" s="1843">
        <v>0</v>
      </c>
      <c r="AA156" s="1843">
        <v>0</v>
      </c>
      <c r="AB156" s="1843">
        <v>0</v>
      </c>
      <c r="AC156" s="1843">
        <v>0</v>
      </c>
      <c r="AD156" s="1843">
        <v>0</v>
      </c>
      <c r="AE156" s="1843">
        <v>0</v>
      </c>
      <c r="AF156" s="1843">
        <v>0</v>
      </c>
      <c r="AG156" s="1843">
        <v>0</v>
      </c>
      <c r="AH156" s="1843">
        <v>0</v>
      </c>
      <c r="AI156" s="1843">
        <v>0</v>
      </c>
      <c r="AJ156" s="1843">
        <v>0</v>
      </c>
      <c r="AK156" s="1843">
        <f>'배수관폐쇄(총괄) (2)'!BL157+'배수관폐쇄(총괄) (2)'!BM157</f>
        <v>0</v>
      </c>
    </row>
    <row r="157" spans="1:37" s="862" customFormat="1" ht="19.5" customHeight="1" x14ac:dyDescent="0.15">
      <c r="A157" s="3106">
        <v>1200</v>
      </c>
      <c r="B157" s="861" t="s">
        <v>46</v>
      </c>
      <c r="C157" s="613">
        <f>SUM(D157:AK157)</f>
        <v>201.63</v>
      </c>
      <c r="D157" s="613">
        <f>SUM(D158:D165)</f>
        <v>0</v>
      </c>
      <c r="E157" s="613">
        <f t="shared" ref="E157:AJ157" si="38">SUM(E158:E165)</f>
        <v>0</v>
      </c>
      <c r="F157" s="613">
        <f t="shared" si="38"/>
        <v>0</v>
      </c>
      <c r="G157" s="613">
        <f t="shared" si="38"/>
        <v>0</v>
      </c>
      <c r="H157" s="613">
        <f t="shared" si="38"/>
        <v>0</v>
      </c>
      <c r="I157" s="613">
        <f t="shared" si="38"/>
        <v>0</v>
      </c>
      <c r="J157" s="613">
        <f t="shared" si="38"/>
        <v>0</v>
      </c>
      <c r="K157" s="613">
        <f t="shared" si="38"/>
        <v>0</v>
      </c>
      <c r="L157" s="613">
        <f t="shared" si="38"/>
        <v>0</v>
      </c>
      <c r="M157" s="613">
        <f t="shared" si="38"/>
        <v>4.66</v>
      </c>
      <c r="N157" s="613">
        <f t="shared" si="38"/>
        <v>0</v>
      </c>
      <c r="O157" s="613">
        <f t="shared" si="38"/>
        <v>0</v>
      </c>
      <c r="P157" s="613">
        <f t="shared" si="38"/>
        <v>0</v>
      </c>
      <c r="Q157" s="613">
        <f t="shared" si="38"/>
        <v>0</v>
      </c>
      <c r="R157" s="613">
        <f t="shared" si="38"/>
        <v>0</v>
      </c>
      <c r="S157" s="613">
        <f t="shared" si="38"/>
        <v>0</v>
      </c>
      <c r="T157" s="613">
        <f t="shared" si="38"/>
        <v>0</v>
      </c>
      <c r="U157" s="613">
        <f t="shared" si="38"/>
        <v>0</v>
      </c>
      <c r="V157" s="613">
        <f t="shared" si="38"/>
        <v>0</v>
      </c>
      <c r="W157" s="613">
        <f t="shared" si="38"/>
        <v>0</v>
      </c>
      <c r="X157" s="613">
        <f t="shared" si="38"/>
        <v>0</v>
      </c>
      <c r="Y157" s="613">
        <f t="shared" si="38"/>
        <v>0</v>
      </c>
      <c r="Z157" s="613">
        <f t="shared" si="38"/>
        <v>0</v>
      </c>
      <c r="AA157" s="613">
        <f t="shared" si="38"/>
        <v>0</v>
      </c>
      <c r="AB157" s="613">
        <f t="shared" si="38"/>
        <v>0</v>
      </c>
      <c r="AC157" s="613">
        <f t="shared" si="38"/>
        <v>0</v>
      </c>
      <c r="AD157" s="613">
        <f t="shared" si="38"/>
        <v>0</v>
      </c>
      <c r="AE157" s="613">
        <f t="shared" si="38"/>
        <v>0</v>
      </c>
      <c r="AF157" s="613">
        <f t="shared" si="38"/>
        <v>0</v>
      </c>
      <c r="AG157" s="613">
        <f t="shared" si="38"/>
        <v>196.97</v>
      </c>
      <c r="AH157" s="613">
        <f t="shared" si="38"/>
        <v>0</v>
      </c>
      <c r="AI157" s="613">
        <f t="shared" si="38"/>
        <v>0</v>
      </c>
      <c r="AJ157" s="613">
        <f t="shared" si="38"/>
        <v>0</v>
      </c>
      <c r="AK157" s="613">
        <f>'배수관폐쇄(총괄) (2)'!BL158+'배수관폐쇄(총괄) (2)'!BM158</f>
        <v>0</v>
      </c>
    </row>
    <row r="158" spans="1:37" s="2354" customFormat="1" ht="19.5" customHeight="1" x14ac:dyDescent="0.15">
      <c r="A158" s="3106"/>
      <c r="B158" s="1021" t="s">
        <v>793</v>
      </c>
      <c r="C158" s="1019">
        <f>SUM(D158:AK158)</f>
        <v>0</v>
      </c>
      <c r="D158" s="1843">
        <v>0</v>
      </c>
      <c r="E158" s="1843">
        <v>0</v>
      </c>
      <c r="F158" s="1843">
        <v>0</v>
      </c>
      <c r="G158" s="1843">
        <v>0</v>
      </c>
      <c r="H158" s="1843">
        <v>0</v>
      </c>
      <c r="I158" s="1843">
        <v>0</v>
      </c>
      <c r="J158" s="1843">
        <v>0</v>
      </c>
      <c r="K158" s="1843">
        <v>0</v>
      </c>
      <c r="L158" s="1843">
        <v>0</v>
      </c>
      <c r="M158" s="1843">
        <v>0</v>
      </c>
      <c r="N158" s="1843">
        <v>0</v>
      </c>
      <c r="O158" s="1843">
        <v>0</v>
      </c>
      <c r="P158" s="1843">
        <v>0</v>
      </c>
      <c r="Q158" s="1843">
        <v>0</v>
      </c>
      <c r="R158" s="1843">
        <v>0</v>
      </c>
      <c r="S158" s="1843">
        <v>0</v>
      </c>
      <c r="T158" s="1843">
        <v>0</v>
      </c>
      <c r="U158" s="1843">
        <v>0</v>
      </c>
      <c r="V158" s="1843">
        <v>0</v>
      </c>
      <c r="W158" s="1843">
        <v>0</v>
      </c>
      <c r="X158" s="1843">
        <v>0</v>
      </c>
      <c r="Y158" s="1843">
        <v>0</v>
      </c>
      <c r="Z158" s="1843">
        <v>0</v>
      </c>
      <c r="AA158" s="1843">
        <v>0</v>
      </c>
      <c r="AB158" s="1843">
        <v>0</v>
      </c>
      <c r="AC158" s="1843">
        <v>0</v>
      </c>
      <c r="AD158" s="1843">
        <v>0</v>
      </c>
      <c r="AE158" s="1843">
        <v>0</v>
      </c>
      <c r="AF158" s="1843">
        <v>0</v>
      </c>
      <c r="AG158" s="1843">
        <v>0</v>
      </c>
      <c r="AH158" s="1843">
        <v>0</v>
      </c>
      <c r="AI158" s="1843">
        <v>0</v>
      </c>
      <c r="AJ158" s="1843">
        <v>0</v>
      </c>
      <c r="AK158" s="1843">
        <f>'배수관폐쇄(총괄) (2)'!BL159+'배수관폐쇄(총괄) (2)'!BM159</f>
        <v>0</v>
      </c>
    </row>
    <row r="159" spans="1:37" s="2354" customFormat="1" ht="19.5" customHeight="1" x14ac:dyDescent="0.15">
      <c r="A159" s="3106"/>
      <c r="B159" s="1021" t="s">
        <v>792</v>
      </c>
      <c r="C159" s="1019">
        <f t="shared" ref="C159:C165" si="39">SUM(D159:AK159)</f>
        <v>0</v>
      </c>
      <c r="D159" s="1843">
        <v>0</v>
      </c>
      <c r="E159" s="1843">
        <v>0</v>
      </c>
      <c r="F159" s="1843">
        <v>0</v>
      </c>
      <c r="G159" s="1843">
        <v>0</v>
      </c>
      <c r="H159" s="1843">
        <v>0</v>
      </c>
      <c r="I159" s="1843">
        <v>0</v>
      </c>
      <c r="J159" s="1843">
        <v>0</v>
      </c>
      <c r="K159" s="1843">
        <v>0</v>
      </c>
      <c r="L159" s="1843">
        <v>0</v>
      </c>
      <c r="M159" s="1843">
        <v>0</v>
      </c>
      <c r="N159" s="1843">
        <v>0</v>
      </c>
      <c r="O159" s="1843">
        <v>0</v>
      </c>
      <c r="P159" s="1843">
        <v>0</v>
      </c>
      <c r="Q159" s="1843">
        <v>0</v>
      </c>
      <c r="R159" s="1843">
        <v>0</v>
      </c>
      <c r="S159" s="1843">
        <v>0</v>
      </c>
      <c r="T159" s="1843">
        <v>0</v>
      </c>
      <c r="U159" s="1843">
        <v>0</v>
      </c>
      <c r="V159" s="1843">
        <v>0</v>
      </c>
      <c r="W159" s="1843">
        <v>0</v>
      </c>
      <c r="X159" s="1843">
        <v>0</v>
      </c>
      <c r="Y159" s="1843">
        <v>0</v>
      </c>
      <c r="Z159" s="1843">
        <v>0</v>
      </c>
      <c r="AA159" s="1843">
        <v>0</v>
      </c>
      <c r="AB159" s="1843">
        <v>0</v>
      </c>
      <c r="AC159" s="1843">
        <v>0</v>
      </c>
      <c r="AD159" s="1843">
        <v>0</v>
      </c>
      <c r="AE159" s="1843">
        <v>0</v>
      </c>
      <c r="AF159" s="1843">
        <v>0</v>
      </c>
      <c r="AG159" s="1843">
        <v>0</v>
      </c>
      <c r="AH159" s="1843">
        <v>0</v>
      </c>
      <c r="AI159" s="1843">
        <v>0</v>
      </c>
      <c r="AJ159" s="1843">
        <v>0</v>
      </c>
      <c r="AK159" s="1843">
        <f>'배수관폐쇄(총괄) (2)'!BL160+'배수관폐쇄(총괄) (2)'!BM160</f>
        <v>0</v>
      </c>
    </row>
    <row r="160" spans="1:37" s="850" customFormat="1" ht="19.5" customHeight="1" x14ac:dyDescent="0.15">
      <c r="A160" s="3106"/>
      <c r="B160" s="1015" t="s">
        <v>974</v>
      </c>
      <c r="C160" s="1019">
        <f t="shared" si="39"/>
        <v>0</v>
      </c>
      <c r="D160" s="1843">
        <v>0</v>
      </c>
      <c r="E160" s="1843">
        <v>0</v>
      </c>
      <c r="F160" s="1843">
        <v>0</v>
      </c>
      <c r="G160" s="1843">
        <v>0</v>
      </c>
      <c r="H160" s="1843">
        <v>0</v>
      </c>
      <c r="I160" s="1843">
        <v>0</v>
      </c>
      <c r="J160" s="1843">
        <v>0</v>
      </c>
      <c r="K160" s="1843">
        <v>0</v>
      </c>
      <c r="L160" s="1843">
        <v>0</v>
      </c>
      <c r="M160" s="1843">
        <v>0</v>
      </c>
      <c r="N160" s="1843">
        <v>0</v>
      </c>
      <c r="O160" s="1843">
        <v>0</v>
      </c>
      <c r="P160" s="1843">
        <v>0</v>
      </c>
      <c r="Q160" s="1843">
        <v>0</v>
      </c>
      <c r="R160" s="1843">
        <v>0</v>
      </c>
      <c r="S160" s="1843">
        <v>0</v>
      </c>
      <c r="T160" s="1843">
        <v>0</v>
      </c>
      <c r="U160" s="1843">
        <v>0</v>
      </c>
      <c r="V160" s="1843">
        <v>0</v>
      </c>
      <c r="W160" s="1843">
        <v>0</v>
      </c>
      <c r="X160" s="1843">
        <v>0</v>
      </c>
      <c r="Y160" s="1843">
        <v>0</v>
      </c>
      <c r="Z160" s="1843">
        <v>0</v>
      </c>
      <c r="AA160" s="1843">
        <v>0</v>
      </c>
      <c r="AB160" s="1843">
        <v>0</v>
      </c>
      <c r="AC160" s="1843">
        <v>0</v>
      </c>
      <c r="AD160" s="1843">
        <v>0</v>
      </c>
      <c r="AE160" s="1843">
        <v>0</v>
      </c>
      <c r="AF160" s="1843">
        <v>0</v>
      </c>
      <c r="AG160" s="1843">
        <v>0</v>
      </c>
      <c r="AH160" s="1843">
        <v>0</v>
      </c>
      <c r="AI160" s="1843">
        <v>0</v>
      </c>
      <c r="AJ160" s="1843">
        <v>0</v>
      </c>
      <c r="AK160" s="1843">
        <f>'배수관폐쇄(총괄) (2)'!BL161+'배수관폐쇄(총괄) (2)'!BM161</f>
        <v>0</v>
      </c>
    </row>
    <row r="161" spans="1:37" s="850" customFormat="1" ht="19.5" customHeight="1" x14ac:dyDescent="0.15">
      <c r="A161" s="3106"/>
      <c r="B161" s="1015" t="s">
        <v>345</v>
      </c>
      <c r="C161" s="1019">
        <f t="shared" si="39"/>
        <v>201.63</v>
      </c>
      <c r="D161" s="1843">
        <v>0</v>
      </c>
      <c r="E161" s="1843">
        <v>0</v>
      </c>
      <c r="F161" s="1843">
        <v>0</v>
      </c>
      <c r="G161" s="1843">
        <v>0</v>
      </c>
      <c r="H161" s="1843">
        <v>0</v>
      </c>
      <c r="I161" s="1843">
        <v>0</v>
      </c>
      <c r="J161" s="1843">
        <v>0</v>
      </c>
      <c r="K161" s="1843">
        <v>0</v>
      </c>
      <c r="L161" s="1843">
        <v>0</v>
      </c>
      <c r="M161" s="1843">
        <v>4.66</v>
      </c>
      <c r="N161" s="1843">
        <v>0</v>
      </c>
      <c r="O161" s="1843">
        <v>0</v>
      </c>
      <c r="P161" s="1843">
        <v>0</v>
      </c>
      <c r="Q161" s="1843">
        <v>0</v>
      </c>
      <c r="R161" s="1843">
        <v>0</v>
      </c>
      <c r="S161" s="1843">
        <v>0</v>
      </c>
      <c r="T161" s="1843">
        <v>0</v>
      </c>
      <c r="U161" s="1843">
        <v>0</v>
      </c>
      <c r="V161" s="1843">
        <v>0</v>
      </c>
      <c r="W161" s="1843">
        <v>0</v>
      </c>
      <c r="X161" s="1843">
        <v>0</v>
      </c>
      <c r="Y161" s="1843">
        <v>0</v>
      </c>
      <c r="Z161" s="1843">
        <v>0</v>
      </c>
      <c r="AA161" s="1843">
        <v>0</v>
      </c>
      <c r="AB161" s="1843">
        <v>0</v>
      </c>
      <c r="AC161" s="1843">
        <v>0</v>
      </c>
      <c r="AD161" s="1843">
        <v>0</v>
      </c>
      <c r="AE161" s="1843">
        <v>0</v>
      </c>
      <c r="AF161" s="1843">
        <v>0</v>
      </c>
      <c r="AG161" s="1843">
        <v>196.97</v>
      </c>
      <c r="AH161" s="1843">
        <v>0</v>
      </c>
      <c r="AI161" s="1843">
        <v>0</v>
      </c>
      <c r="AJ161" s="1843">
        <v>0</v>
      </c>
      <c r="AK161" s="1843">
        <f>'배수관폐쇄(총괄) (2)'!BL162+'배수관폐쇄(총괄) (2)'!BM162</f>
        <v>0</v>
      </c>
    </row>
    <row r="162" spans="1:37" s="850" customFormat="1" ht="19.5" customHeight="1" x14ac:dyDescent="0.15">
      <c r="A162" s="3106"/>
      <c r="B162" s="1017" t="s">
        <v>283</v>
      </c>
      <c r="C162" s="1019">
        <f t="shared" si="39"/>
        <v>0</v>
      </c>
      <c r="D162" s="1843">
        <v>0</v>
      </c>
      <c r="E162" s="1843">
        <v>0</v>
      </c>
      <c r="F162" s="1843">
        <v>0</v>
      </c>
      <c r="G162" s="1843">
        <v>0</v>
      </c>
      <c r="H162" s="1843">
        <v>0</v>
      </c>
      <c r="I162" s="1843">
        <v>0</v>
      </c>
      <c r="J162" s="1843">
        <v>0</v>
      </c>
      <c r="K162" s="1843">
        <v>0</v>
      </c>
      <c r="L162" s="1843">
        <v>0</v>
      </c>
      <c r="M162" s="1843">
        <v>0</v>
      </c>
      <c r="N162" s="1843">
        <v>0</v>
      </c>
      <c r="O162" s="1843">
        <v>0</v>
      </c>
      <c r="P162" s="1843">
        <v>0</v>
      </c>
      <c r="Q162" s="1843">
        <v>0</v>
      </c>
      <c r="R162" s="1843">
        <v>0</v>
      </c>
      <c r="S162" s="1843">
        <v>0</v>
      </c>
      <c r="T162" s="1843">
        <v>0</v>
      </c>
      <c r="U162" s="1843">
        <v>0</v>
      </c>
      <c r="V162" s="1843">
        <v>0</v>
      </c>
      <c r="W162" s="1843">
        <v>0</v>
      </c>
      <c r="X162" s="1843">
        <v>0</v>
      </c>
      <c r="Y162" s="1843">
        <v>0</v>
      </c>
      <c r="Z162" s="1843">
        <v>0</v>
      </c>
      <c r="AA162" s="1843">
        <v>0</v>
      </c>
      <c r="AB162" s="1843">
        <v>0</v>
      </c>
      <c r="AC162" s="1843">
        <v>0</v>
      </c>
      <c r="AD162" s="1843">
        <v>0</v>
      </c>
      <c r="AE162" s="1843">
        <v>0</v>
      </c>
      <c r="AF162" s="1843">
        <v>0</v>
      </c>
      <c r="AG162" s="1843">
        <v>0</v>
      </c>
      <c r="AH162" s="1843">
        <v>0</v>
      </c>
      <c r="AI162" s="1843">
        <v>0</v>
      </c>
      <c r="AJ162" s="1843">
        <v>0</v>
      </c>
      <c r="AK162" s="1843">
        <f>'배수관폐쇄(총괄) (2)'!BL163+'배수관폐쇄(총괄) (2)'!BM163</f>
        <v>0</v>
      </c>
    </row>
    <row r="163" spans="1:37" s="850" customFormat="1" ht="19.5" customHeight="1" x14ac:dyDescent="0.15">
      <c r="A163" s="3106"/>
      <c r="B163" s="1017" t="s">
        <v>284</v>
      </c>
      <c r="C163" s="1019">
        <f t="shared" si="39"/>
        <v>0</v>
      </c>
      <c r="D163" s="1843">
        <v>0</v>
      </c>
      <c r="E163" s="1843">
        <v>0</v>
      </c>
      <c r="F163" s="1843">
        <v>0</v>
      </c>
      <c r="G163" s="1843">
        <v>0</v>
      </c>
      <c r="H163" s="1843">
        <v>0</v>
      </c>
      <c r="I163" s="1843">
        <v>0</v>
      </c>
      <c r="J163" s="1843">
        <v>0</v>
      </c>
      <c r="K163" s="1843">
        <v>0</v>
      </c>
      <c r="L163" s="1843">
        <v>0</v>
      </c>
      <c r="M163" s="1843">
        <v>0</v>
      </c>
      <c r="N163" s="1843">
        <v>0</v>
      </c>
      <c r="O163" s="1843">
        <v>0</v>
      </c>
      <c r="P163" s="1843">
        <v>0</v>
      </c>
      <c r="Q163" s="1843">
        <v>0</v>
      </c>
      <c r="R163" s="1843">
        <v>0</v>
      </c>
      <c r="S163" s="1843">
        <v>0</v>
      </c>
      <c r="T163" s="1843">
        <v>0</v>
      </c>
      <c r="U163" s="1843">
        <v>0</v>
      </c>
      <c r="V163" s="1843">
        <v>0</v>
      </c>
      <c r="W163" s="1843">
        <v>0</v>
      </c>
      <c r="X163" s="1843">
        <v>0</v>
      </c>
      <c r="Y163" s="1843">
        <v>0</v>
      </c>
      <c r="Z163" s="1843">
        <v>0</v>
      </c>
      <c r="AA163" s="1843">
        <v>0</v>
      </c>
      <c r="AB163" s="1843">
        <v>0</v>
      </c>
      <c r="AC163" s="1843">
        <v>0</v>
      </c>
      <c r="AD163" s="1843">
        <v>0</v>
      </c>
      <c r="AE163" s="1843">
        <v>0</v>
      </c>
      <c r="AF163" s="1843">
        <v>0</v>
      </c>
      <c r="AG163" s="1843">
        <v>0</v>
      </c>
      <c r="AH163" s="1843">
        <v>0</v>
      </c>
      <c r="AI163" s="1843">
        <v>0</v>
      </c>
      <c r="AJ163" s="1843">
        <v>0</v>
      </c>
      <c r="AK163" s="1843">
        <f>'배수관폐쇄(총괄) (2)'!BL164+'배수관폐쇄(총괄) (2)'!BM164</f>
        <v>0</v>
      </c>
    </row>
    <row r="164" spans="1:37" s="850" customFormat="1" ht="19.5" customHeight="1" x14ac:dyDescent="0.15">
      <c r="A164" s="3106"/>
      <c r="B164" s="1015" t="s">
        <v>847</v>
      </c>
      <c r="C164" s="1019">
        <f t="shared" si="39"/>
        <v>0</v>
      </c>
      <c r="D164" s="1843">
        <v>0</v>
      </c>
      <c r="E164" s="1843">
        <v>0</v>
      </c>
      <c r="F164" s="1843">
        <v>0</v>
      </c>
      <c r="G164" s="1843">
        <v>0</v>
      </c>
      <c r="H164" s="1843">
        <v>0</v>
      </c>
      <c r="I164" s="1843">
        <v>0</v>
      </c>
      <c r="J164" s="1843">
        <v>0</v>
      </c>
      <c r="K164" s="1843">
        <v>0</v>
      </c>
      <c r="L164" s="1843">
        <v>0</v>
      </c>
      <c r="M164" s="1843">
        <v>0</v>
      </c>
      <c r="N164" s="1843">
        <v>0</v>
      </c>
      <c r="O164" s="1843">
        <v>0</v>
      </c>
      <c r="P164" s="1843">
        <v>0</v>
      </c>
      <c r="Q164" s="1843">
        <v>0</v>
      </c>
      <c r="R164" s="1843">
        <v>0</v>
      </c>
      <c r="S164" s="1843">
        <v>0</v>
      </c>
      <c r="T164" s="1843">
        <v>0</v>
      </c>
      <c r="U164" s="1843">
        <v>0</v>
      </c>
      <c r="V164" s="1843">
        <v>0</v>
      </c>
      <c r="W164" s="1843">
        <v>0</v>
      </c>
      <c r="X164" s="1843">
        <v>0</v>
      </c>
      <c r="Y164" s="1843">
        <v>0</v>
      </c>
      <c r="Z164" s="1843">
        <v>0</v>
      </c>
      <c r="AA164" s="1843">
        <v>0</v>
      </c>
      <c r="AB164" s="1843">
        <v>0</v>
      </c>
      <c r="AC164" s="1843">
        <v>0</v>
      </c>
      <c r="AD164" s="1843">
        <v>0</v>
      </c>
      <c r="AE164" s="1843">
        <v>0</v>
      </c>
      <c r="AF164" s="1843">
        <v>0</v>
      </c>
      <c r="AG164" s="1843">
        <v>0</v>
      </c>
      <c r="AH164" s="1843">
        <v>0</v>
      </c>
      <c r="AI164" s="1843">
        <v>0</v>
      </c>
      <c r="AJ164" s="1843">
        <v>0</v>
      </c>
      <c r="AK164" s="1843">
        <f>'배수관폐쇄(총괄) (2)'!BL165+'배수관폐쇄(총괄) (2)'!BM165</f>
        <v>0</v>
      </c>
    </row>
    <row r="165" spans="1:37" s="850" customFormat="1" ht="19.5" customHeight="1" x14ac:dyDescent="0.15">
      <c r="A165" s="3106"/>
      <c r="B165" s="1018" t="s">
        <v>1084</v>
      </c>
      <c r="C165" s="1019">
        <f t="shared" si="39"/>
        <v>0</v>
      </c>
      <c r="D165" s="1843">
        <v>0</v>
      </c>
      <c r="E165" s="1843">
        <v>0</v>
      </c>
      <c r="F165" s="1843">
        <v>0</v>
      </c>
      <c r="G165" s="1843">
        <v>0</v>
      </c>
      <c r="H165" s="1843">
        <v>0</v>
      </c>
      <c r="I165" s="1843">
        <v>0</v>
      </c>
      <c r="J165" s="1843">
        <v>0</v>
      </c>
      <c r="K165" s="1843">
        <v>0</v>
      </c>
      <c r="L165" s="1843">
        <v>0</v>
      </c>
      <c r="M165" s="1843">
        <v>0</v>
      </c>
      <c r="N165" s="1843">
        <v>0</v>
      </c>
      <c r="O165" s="1843">
        <v>0</v>
      </c>
      <c r="P165" s="1843">
        <v>0</v>
      </c>
      <c r="Q165" s="1843">
        <v>0</v>
      </c>
      <c r="R165" s="1843">
        <v>0</v>
      </c>
      <c r="S165" s="1843">
        <v>0</v>
      </c>
      <c r="T165" s="1843">
        <v>0</v>
      </c>
      <c r="U165" s="1843">
        <v>0</v>
      </c>
      <c r="V165" s="1843">
        <v>0</v>
      </c>
      <c r="W165" s="1843">
        <v>0</v>
      </c>
      <c r="X165" s="1843">
        <v>0</v>
      </c>
      <c r="Y165" s="1843">
        <v>0</v>
      </c>
      <c r="Z165" s="1843">
        <v>0</v>
      </c>
      <c r="AA165" s="1843">
        <v>0</v>
      </c>
      <c r="AB165" s="1843">
        <v>0</v>
      </c>
      <c r="AC165" s="1843">
        <v>0</v>
      </c>
      <c r="AD165" s="1843">
        <v>0</v>
      </c>
      <c r="AE165" s="1843">
        <v>0</v>
      </c>
      <c r="AF165" s="1843">
        <v>0</v>
      </c>
      <c r="AG165" s="1843">
        <v>0</v>
      </c>
      <c r="AH165" s="1843">
        <v>0</v>
      </c>
      <c r="AI165" s="1843">
        <v>0</v>
      </c>
      <c r="AJ165" s="1843">
        <v>0</v>
      </c>
      <c r="AK165" s="1843">
        <f>'배수관폐쇄(총괄) (2)'!BL166+'배수관폐쇄(총괄) (2)'!BM166</f>
        <v>0</v>
      </c>
    </row>
    <row r="166" spans="1:37" s="850" customFormat="1" ht="30" customHeight="1" x14ac:dyDescent="0.15">
      <c r="A166" s="2231">
        <v>1350</v>
      </c>
      <c r="B166" s="867" t="s">
        <v>345</v>
      </c>
      <c r="C166" s="604">
        <f>SUM(D166:AK166)</f>
        <v>4371.1500000000005</v>
      </c>
      <c r="D166" s="1843">
        <v>0</v>
      </c>
      <c r="E166" s="1843">
        <v>0</v>
      </c>
      <c r="F166" s="1843">
        <v>2212.48</v>
      </c>
      <c r="G166" s="1843">
        <v>0</v>
      </c>
      <c r="H166" s="1843">
        <v>0</v>
      </c>
      <c r="I166" s="1843">
        <v>0</v>
      </c>
      <c r="J166" s="1843">
        <v>0</v>
      </c>
      <c r="K166" s="1843">
        <v>0</v>
      </c>
      <c r="L166" s="1843">
        <v>0</v>
      </c>
      <c r="M166" s="1843">
        <v>366.28</v>
      </c>
      <c r="N166" s="1843">
        <v>0</v>
      </c>
      <c r="O166" s="1843">
        <v>0</v>
      </c>
      <c r="P166" s="1843">
        <v>681.47</v>
      </c>
      <c r="Q166" s="1843">
        <v>0</v>
      </c>
      <c r="R166" s="1843">
        <v>0</v>
      </c>
      <c r="S166" s="1843">
        <v>0</v>
      </c>
      <c r="T166" s="1843">
        <v>0.3</v>
      </c>
      <c r="U166" s="1843">
        <v>0</v>
      </c>
      <c r="V166" s="1843">
        <v>0</v>
      </c>
      <c r="W166" s="1843">
        <v>0</v>
      </c>
      <c r="X166" s="1843">
        <v>0</v>
      </c>
      <c r="Y166" s="1843">
        <v>0</v>
      </c>
      <c r="Z166" s="1843">
        <v>0</v>
      </c>
      <c r="AA166" s="1843">
        <v>0</v>
      </c>
      <c r="AB166" s="1843">
        <v>0</v>
      </c>
      <c r="AC166" s="1843">
        <v>0</v>
      </c>
      <c r="AD166" s="1843">
        <v>0</v>
      </c>
      <c r="AE166" s="1843">
        <v>0</v>
      </c>
      <c r="AF166" s="1843">
        <v>0</v>
      </c>
      <c r="AG166" s="1843">
        <v>0</v>
      </c>
      <c r="AH166" s="1843">
        <v>1110.6199999999999</v>
      </c>
      <c r="AI166" s="1843">
        <v>0</v>
      </c>
      <c r="AJ166" s="1843">
        <v>0</v>
      </c>
      <c r="AK166" s="1843">
        <f>'배수관폐쇄(총괄) (2)'!BL167+'배수관폐쇄(총괄) (2)'!BM167</f>
        <v>0</v>
      </c>
    </row>
    <row r="167" spans="1:37" s="850" customFormat="1" ht="30" customHeight="1" x14ac:dyDescent="0.15">
      <c r="A167" s="2231">
        <v>1500</v>
      </c>
      <c r="B167" s="867" t="s">
        <v>345</v>
      </c>
      <c r="C167" s="604">
        <f t="shared" ref="C167:C173" si="40">SUM(D167:AK167)</f>
        <v>1961.36</v>
      </c>
      <c r="D167" s="1843">
        <v>0</v>
      </c>
      <c r="E167" s="1843">
        <v>0</v>
      </c>
      <c r="F167" s="1843">
        <v>0</v>
      </c>
      <c r="G167" s="1843">
        <v>0</v>
      </c>
      <c r="H167" s="1843">
        <v>0</v>
      </c>
      <c r="I167" s="1843">
        <v>0</v>
      </c>
      <c r="J167" s="1843">
        <v>0</v>
      </c>
      <c r="K167" s="1843">
        <v>0</v>
      </c>
      <c r="L167" s="1843">
        <v>0</v>
      </c>
      <c r="M167" s="1843">
        <v>976.1</v>
      </c>
      <c r="N167" s="1843">
        <v>0</v>
      </c>
      <c r="O167" s="1843">
        <v>970.91</v>
      </c>
      <c r="P167" s="1843">
        <v>14.35</v>
      </c>
      <c r="Q167" s="1843">
        <v>0</v>
      </c>
      <c r="R167" s="1843">
        <v>0</v>
      </c>
      <c r="S167" s="1843">
        <v>0</v>
      </c>
      <c r="T167" s="1843">
        <v>0</v>
      </c>
      <c r="U167" s="1843">
        <v>0</v>
      </c>
      <c r="V167" s="1843">
        <v>0</v>
      </c>
      <c r="W167" s="1843">
        <v>0</v>
      </c>
      <c r="X167" s="1843">
        <v>0</v>
      </c>
      <c r="Y167" s="1843">
        <v>0</v>
      </c>
      <c r="Z167" s="1843">
        <v>0</v>
      </c>
      <c r="AA167" s="1843">
        <v>0</v>
      </c>
      <c r="AB167" s="1843">
        <v>0</v>
      </c>
      <c r="AC167" s="1843">
        <v>0</v>
      </c>
      <c r="AD167" s="1843">
        <v>0</v>
      </c>
      <c r="AE167" s="1843">
        <v>0</v>
      </c>
      <c r="AF167" s="1843">
        <v>0</v>
      </c>
      <c r="AG167" s="1843">
        <v>0</v>
      </c>
      <c r="AH167" s="1843">
        <v>0</v>
      </c>
      <c r="AI167" s="1843">
        <v>0</v>
      </c>
      <c r="AJ167" s="1843">
        <v>0</v>
      </c>
      <c r="AK167" s="1843">
        <f>'배수관폐쇄(총괄) (2)'!BL168+'배수관폐쇄(총괄) (2)'!BM168</f>
        <v>0</v>
      </c>
    </row>
    <row r="168" spans="1:37" s="850" customFormat="1" ht="30" customHeight="1" x14ac:dyDescent="0.15">
      <c r="A168" s="2231">
        <v>1650</v>
      </c>
      <c r="B168" s="867" t="s">
        <v>345</v>
      </c>
      <c r="C168" s="604">
        <f t="shared" si="40"/>
        <v>0</v>
      </c>
      <c r="D168" s="1843">
        <v>0</v>
      </c>
      <c r="E168" s="1843">
        <v>0</v>
      </c>
      <c r="F168" s="1843">
        <v>0</v>
      </c>
      <c r="G168" s="1843">
        <v>0</v>
      </c>
      <c r="H168" s="1843">
        <v>0</v>
      </c>
      <c r="I168" s="1843">
        <v>0</v>
      </c>
      <c r="J168" s="1843">
        <v>0</v>
      </c>
      <c r="K168" s="1843">
        <v>0</v>
      </c>
      <c r="L168" s="1843">
        <v>0</v>
      </c>
      <c r="M168" s="1843">
        <v>0</v>
      </c>
      <c r="N168" s="1843">
        <v>0</v>
      </c>
      <c r="O168" s="1843">
        <v>0</v>
      </c>
      <c r="P168" s="1843">
        <v>0</v>
      </c>
      <c r="Q168" s="1843">
        <v>0</v>
      </c>
      <c r="R168" s="1843">
        <v>0</v>
      </c>
      <c r="S168" s="1843">
        <v>0</v>
      </c>
      <c r="T168" s="1843">
        <v>0</v>
      </c>
      <c r="U168" s="1843">
        <v>0</v>
      </c>
      <c r="V168" s="1843">
        <v>0</v>
      </c>
      <c r="W168" s="1843">
        <v>0</v>
      </c>
      <c r="X168" s="1843">
        <v>0</v>
      </c>
      <c r="Y168" s="1843">
        <v>0</v>
      </c>
      <c r="Z168" s="1843">
        <v>0</v>
      </c>
      <c r="AA168" s="1843">
        <v>0</v>
      </c>
      <c r="AB168" s="1843">
        <v>0</v>
      </c>
      <c r="AC168" s="1843">
        <v>0</v>
      </c>
      <c r="AD168" s="1843">
        <v>0</v>
      </c>
      <c r="AE168" s="1843">
        <v>0</v>
      </c>
      <c r="AF168" s="1843">
        <v>0</v>
      </c>
      <c r="AG168" s="1843">
        <v>0</v>
      </c>
      <c r="AH168" s="1843">
        <v>0</v>
      </c>
      <c r="AI168" s="1843">
        <v>0</v>
      </c>
      <c r="AJ168" s="1843">
        <v>0</v>
      </c>
      <c r="AK168" s="1843">
        <f>'배수관폐쇄(총괄) (2)'!BL169+'배수관폐쇄(총괄) (2)'!BM169</f>
        <v>0</v>
      </c>
    </row>
    <row r="169" spans="1:37" s="850" customFormat="1" ht="30" customHeight="1" x14ac:dyDescent="0.15">
      <c r="A169" s="2231">
        <v>1800</v>
      </c>
      <c r="B169" s="867" t="s">
        <v>345</v>
      </c>
      <c r="C169" s="604">
        <f t="shared" si="40"/>
        <v>74.09</v>
      </c>
      <c r="D169" s="1843">
        <v>0</v>
      </c>
      <c r="E169" s="1843">
        <v>0</v>
      </c>
      <c r="F169" s="1843">
        <v>0</v>
      </c>
      <c r="G169" s="1843">
        <v>0</v>
      </c>
      <c r="H169" s="1843">
        <v>0</v>
      </c>
      <c r="I169" s="1843">
        <v>0</v>
      </c>
      <c r="J169" s="1843">
        <v>0</v>
      </c>
      <c r="K169" s="1843">
        <v>0</v>
      </c>
      <c r="L169" s="1843">
        <v>0</v>
      </c>
      <c r="M169" s="1843">
        <v>74.09</v>
      </c>
      <c r="N169" s="1843">
        <v>0</v>
      </c>
      <c r="O169" s="1843">
        <v>0</v>
      </c>
      <c r="P169" s="1843">
        <v>0</v>
      </c>
      <c r="Q169" s="1843">
        <v>0</v>
      </c>
      <c r="R169" s="1843">
        <v>0</v>
      </c>
      <c r="S169" s="1843">
        <v>0</v>
      </c>
      <c r="T169" s="1843">
        <v>0</v>
      </c>
      <c r="U169" s="1843">
        <v>0</v>
      </c>
      <c r="V169" s="1843">
        <v>0</v>
      </c>
      <c r="W169" s="1843">
        <v>0</v>
      </c>
      <c r="X169" s="1843">
        <v>0</v>
      </c>
      <c r="Y169" s="1843">
        <v>0</v>
      </c>
      <c r="Z169" s="1843">
        <v>0</v>
      </c>
      <c r="AA169" s="1843">
        <v>0</v>
      </c>
      <c r="AB169" s="1843">
        <v>0</v>
      </c>
      <c r="AC169" s="1843">
        <v>0</v>
      </c>
      <c r="AD169" s="1843">
        <v>0</v>
      </c>
      <c r="AE169" s="1843">
        <v>0</v>
      </c>
      <c r="AF169" s="1843">
        <v>0</v>
      </c>
      <c r="AG169" s="1843">
        <v>0</v>
      </c>
      <c r="AH169" s="1843">
        <v>0</v>
      </c>
      <c r="AI169" s="1843">
        <v>0</v>
      </c>
      <c r="AJ169" s="1843">
        <v>0</v>
      </c>
      <c r="AK169" s="1843">
        <f>'배수관폐쇄(총괄) (2)'!BL170+'배수관폐쇄(총괄) (2)'!BM170</f>
        <v>0</v>
      </c>
    </row>
    <row r="170" spans="1:37" s="850" customFormat="1" ht="30" customHeight="1" x14ac:dyDescent="0.15">
      <c r="A170" s="2231">
        <v>2000</v>
      </c>
      <c r="B170" s="867" t="s">
        <v>345</v>
      </c>
      <c r="C170" s="604">
        <f t="shared" si="40"/>
        <v>0</v>
      </c>
      <c r="D170" s="1843">
        <v>0</v>
      </c>
      <c r="E170" s="1843">
        <v>0</v>
      </c>
      <c r="F170" s="1843">
        <v>0</v>
      </c>
      <c r="G170" s="1843">
        <v>0</v>
      </c>
      <c r="H170" s="1843">
        <v>0</v>
      </c>
      <c r="I170" s="1843">
        <v>0</v>
      </c>
      <c r="J170" s="1843">
        <v>0</v>
      </c>
      <c r="K170" s="1843">
        <v>0</v>
      </c>
      <c r="L170" s="1843">
        <v>0</v>
      </c>
      <c r="M170" s="1843">
        <v>0</v>
      </c>
      <c r="N170" s="1843">
        <v>0</v>
      </c>
      <c r="O170" s="1843">
        <v>0</v>
      </c>
      <c r="P170" s="1843">
        <v>0</v>
      </c>
      <c r="Q170" s="1843">
        <v>0</v>
      </c>
      <c r="R170" s="1843">
        <v>0</v>
      </c>
      <c r="S170" s="1843">
        <v>0</v>
      </c>
      <c r="T170" s="1843">
        <v>0</v>
      </c>
      <c r="U170" s="1843">
        <v>0</v>
      </c>
      <c r="V170" s="1843">
        <v>0</v>
      </c>
      <c r="W170" s="1843">
        <v>0</v>
      </c>
      <c r="X170" s="1843">
        <v>0</v>
      </c>
      <c r="Y170" s="1843">
        <v>0</v>
      </c>
      <c r="Z170" s="1843">
        <v>0</v>
      </c>
      <c r="AA170" s="1843">
        <v>0</v>
      </c>
      <c r="AB170" s="1843">
        <v>0</v>
      </c>
      <c r="AC170" s="1843">
        <v>0</v>
      </c>
      <c r="AD170" s="1843">
        <v>0</v>
      </c>
      <c r="AE170" s="1843">
        <v>0</v>
      </c>
      <c r="AF170" s="1843">
        <v>0</v>
      </c>
      <c r="AG170" s="1843">
        <v>0</v>
      </c>
      <c r="AH170" s="1843">
        <v>0</v>
      </c>
      <c r="AI170" s="1843">
        <v>0</v>
      </c>
      <c r="AJ170" s="1843">
        <v>0</v>
      </c>
      <c r="AK170" s="1843">
        <f>'배수관폐쇄(총괄) (2)'!BL171+'배수관폐쇄(총괄) (2)'!BM171</f>
        <v>0</v>
      </c>
    </row>
    <row r="171" spans="1:37" s="850" customFormat="1" ht="30" customHeight="1" x14ac:dyDescent="0.15">
      <c r="A171" s="2231">
        <v>2200</v>
      </c>
      <c r="B171" s="867" t="s">
        <v>345</v>
      </c>
      <c r="C171" s="604">
        <f t="shared" si="40"/>
        <v>0</v>
      </c>
      <c r="D171" s="1843">
        <v>0</v>
      </c>
      <c r="E171" s="1843">
        <v>0</v>
      </c>
      <c r="F171" s="1843">
        <v>0</v>
      </c>
      <c r="G171" s="1843">
        <v>0</v>
      </c>
      <c r="H171" s="1843">
        <v>0</v>
      </c>
      <c r="I171" s="1843">
        <v>0</v>
      </c>
      <c r="J171" s="1843">
        <v>0</v>
      </c>
      <c r="K171" s="1843">
        <v>0</v>
      </c>
      <c r="L171" s="1843">
        <v>0</v>
      </c>
      <c r="M171" s="1843">
        <v>0</v>
      </c>
      <c r="N171" s="1843">
        <v>0</v>
      </c>
      <c r="O171" s="1843">
        <v>0</v>
      </c>
      <c r="P171" s="1843">
        <v>0</v>
      </c>
      <c r="Q171" s="1843">
        <v>0</v>
      </c>
      <c r="R171" s="1843">
        <v>0</v>
      </c>
      <c r="S171" s="1843">
        <v>0</v>
      </c>
      <c r="T171" s="1843">
        <v>0</v>
      </c>
      <c r="U171" s="1843">
        <v>0</v>
      </c>
      <c r="V171" s="1843">
        <v>0</v>
      </c>
      <c r="W171" s="1843">
        <v>0</v>
      </c>
      <c r="X171" s="1843">
        <v>0</v>
      </c>
      <c r="Y171" s="1843">
        <v>0</v>
      </c>
      <c r="Z171" s="1843">
        <v>0</v>
      </c>
      <c r="AA171" s="1843">
        <v>0</v>
      </c>
      <c r="AB171" s="1843">
        <v>0</v>
      </c>
      <c r="AC171" s="1843">
        <v>0</v>
      </c>
      <c r="AD171" s="1843">
        <v>0</v>
      </c>
      <c r="AE171" s="1843">
        <v>0</v>
      </c>
      <c r="AF171" s="1843">
        <v>0</v>
      </c>
      <c r="AG171" s="1843">
        <v>0</v>
      </c>
      <c r="AH171" s="1843">
        <v>0</v>
      </c>
      <c r="AI171" s="1843">
        <v>0</v>
      </c>
      <c r="AJ171" s="1843">
        <v>0</v>
      </c>
      <c r="AK171" s="1843">
        <f>'배수관폐쇄(총괄) (2)'!BL172+'배수관폐쇄(총괄) (2)'!BM172</f>
        <v>0</v>
      </c>
    </row>
    <row r="172" spans="1:37" s="195" customFormat="1" ht="30" customHeight="1" x14ac:dyDescent="0.15">
      <c r="A172" s="2231">
        <v>2300</v>
      </c>
      <c r="B172" s="867" t="s">
        <v>345</v>
      </c>
      <c r="C172" s="604">
        <f t="shared" si="40"/>
        <v>0</v>
      </c>
      <c r="D172" s="1843">
        <v>0</v>
      </c>
      <c r="E172" s="1843">
        <v>0</v>
      </c>
      <c r="F172" s="1843">
        <v>0</v>
      </c>
      <c r="G172" s="1843">
        <v>0</v>
      </c>
      <c r="H172" s="1843">
        <v>0</v>
      </c>
      <c r="I172" s="1843">
        <v>0</v>
      </c>
      <c r="J172" s="1843">
        <v>0</v>
      </c>
      <c r="K172" s="1843">
        <v>0</v>
      </c>
      <c r="L172" s="1843">
        <v>0</v>
      </c>
      <c r="M172" s="1843">
        <v>0</v>
      </c>
      <c r="N172" s="1843">
        <v>0</v>
      </c>
      <c r="O172" s="1843">
        <v>0</v>
      </c>
      <c r="P172" s="1843">
        <v>0</v>
      </c>
      <c r="Q172" s="1843">
        <v>0</v>
      </c>
      <c r="R172" s="1843">
        <v>0</v>
      </c>
      <c r="S172" s="1843">
        <v>0</v>
      </c>
      <c r="T172" s="1843">
        <v>0</v>
      </c>
      <c r="U172" s="1843">
        <v>0</v>
      </c>
      <c r="V172" s="1843">
        <v>0</v>
      </c>
      <c r="W172" s="1843">
        <v>0</v>
      </c>
      <c r="X172" s="1843">
        <v>0</v>
      </c>
      <c r="Y172" s="1843">
        <v>0</v>
      </c>
      <c r="Z172" s="1843">
        <v>0</v>
      </c>
      <c r="AA172" s="1843">
        <v>0</v>
      </c>
      <c r="AB172" s="1843">
        <v>0</v>
      </c>
      <c r="AC172" s="1843">
        <v>0</v>
      </c>
      <c r="AD172" s="1843">
        <v>0</v>
      </c>
      <c r="AE172" s="1843">
        <v>0</v>
      </c>
      <c r="AF172" s="1843">
        <v>0</v>
      </c>
      <c r="AG172" s="1843">
        <v>0</v>
      </c>
      <c r="AH172" s="1843">
        <v>0</v>
      </c>
      <c r="AI172" s="1843">
        <v>0</v>
      </c>
      <c r="AJ172" s="1843">
        <v>0</v>
      </c>
      <c r="AK172" s="1843">
        <f>'배수관폐쇄(총괄) (2)'!BL173+'배수관폐쇄(총괄) (2)'!BM173</f>
        <v>0</v>
      </c>
    </row>
    <row r="173" spans="1:37" s="850" customFormat="1" ht="30" customHeight="1" x14ac:dyDescent="0.15">
      <c r="A173" s="2231">
        <v>2400</v>
      </c>
      <c r="B173" s="867" t="s">
        <v>345</v>
      </c>
      <c r="C173" s="604">
        <f t="shared" si="40"/>
        <v>618.6</v>
      </c>
      <c r="D173" s="1843">
        <v>0</v>
      </c>
      <c r="E173" s="1843">
        <v>0</v>
      </c>
      <c r="F173" s="1843">
        <v>0</v>
      </c>
      <c r="G173" s="1843">
        <v>0</v>
      </c>
      <c r="H173" s="1843">
        <v>0</v>
      </c>
      <c r="I173" s="1843">
        <v>0</v>
      </c>
      <c r="J173" s="1843">
        <v>0</v>
      </c>
      <c r="K173" s="1843">
        <v>0</v>
      </c>
      <c r="L173" s="1843">
        <v>0</v>
      </c>
      <c r="M173" s="1843">
        <v>618.6</v>
      </c>
      <c r="N173" s="1843">
        <v>0</v>
      </c>
      <c r="O173" s="1843">
        <v>0</v>
      </c>
      <c r="P173" s="1843">
        <v>0</v>
      </c>
      <c r="Q173" s="1843">
        <v>0</v>
      </c>
      <c r="R173" s="1843">
        <v>0</v>
      </c>
      <c r="S173" s="1843">
        <v>0</v>
      </c>
      <c r="T173" s="1843">
        <v>0</v>
      </c>
      <c r="U173" s="1843">
        <v>0</v>
      </c>
      <c r="V173" s="1843">
        <v>0</v>
      </c>
      <c r="W173" s="1843">
        <v>0</v>
      </c>
      <c r="X173" s="1843">
        <v>0</v>
      </c>
      <c r="Y173" s="1843">
        <v>0</v>
      </c>
      <c r="Z173" s="1843">
        <v>0</v>
      </c>
      <c r="AA173" s="1843">
        <v>0</v>
      </c>
      <c r="AB173" s="1843">
        <v>0</v>
      </c>
      <c r="AC173" s="1843">
        <v>0</v>
      </c>
      <c r="AD173" s="1843">
        <v>0</v>
      </c>
      <c r="AE173" s="1843">
        <v>0</v>
      </c>
      <c r="AF173" s="1843">
        <v>0</v>
      </c>
      <c r="AG173" s="1843">
        <v>0</v>
      </c>
      <c r="AH173" s="1843">
        <v>0</v>
      </c>
      <c r="AI173" s="1843">
        <v>0</v>
      </c>
      <c r="AJ173" s="1843">
        <v>0</v>
      </c>
      <c r="AK173" s="1843">
        <f>'배수관폐쇄(총괄) (2)'!BL174+'배수관폐쇄(총괄) (2)'!BM174</f>
        <v>0</v>
      </c>
    </row>
    <row r="174" spans="1:37" s="194" customFormat="1" x14ac:dyDescent="0.15">
      <c r="A174" s="1156"/>
      <c r="B174" s="1147"/>
      <c r="D174" s="1157"/>
      <c r="E174" s="1157"/>
      <c r="F174" s="1157"/>
      <c r="G174" s="1157"/>
      <c r="H174" s="1157"/>
      <c r="I174" s="1157"/>
      <c r="J174" s="1157"/>
      <c r="K174" s="1157"/>
      <c r="L174" s="1157"/>
      <c r="AD174" s="195"/>
      <c r="AE174" s="195"/>
      <c r="AF174" s="195"/>
    </row>
    <row r="175" spans="1:37" s="194" customFormat="1" x14ac:dyDescent="0.15">
      <c r="A175" s="1156"/>
      <c r="B175" s="1147"/>
      <c r="D175" s="1157"/>
      <c r="E175" s="1157"/>
      <c r="F175" s="1157"/>
      <c r="G175" s="1157"/>
      <c r="H175" s="1157"/>
      <c r="I175" s="1157"/>
      <c r="J175" s="1157"/>
      <c r="K175" s="1157"/>
      <c r="L175" s="1157"/>
      <c r="AD175" s="195"/>
      <c r="AE175" s="195"/>
      <c r="AF175" s="195"/>
    </row>
    <row r="176" spans="1:37" s="194" customFormat="1" x14ac:dyDescent="0.15">
      <c r="A176" s="1156"/>
      <c r="B176" s="1147"/>
      <c r="D176" s="1157"/>
      <c r="E176" s="1157"/>
      <c r="F176" s="1157"/>
      <c r="G176" s="1157"/>
      <c r="H176" s="1157"/>
      <c r="I176" s="1157"/>
      <c r="J176" s="1157"/>
      <c r="K176" s="1157"/>
      <c r="L176" s="1157"/>
      <c r="AD176" s="195"/>
      <c r="AE176" s="195"/>
      <c r="AF176" s="195"/>
    </row>
    <row r="177" spans="1:32" s="194" customFormat="1" x14ac:dyDescent="0.15">
      <c r="A177" s="1156"/>
      <c r="B177" s="1147"/>
      <c r="D177" s="1157"/>
      <c r="E177" s="1157"/>
      <c r="F177" s="1157"/>
      <c r="G177" s="1157"/>
      <c r="H177" s="1157"/>
      <c r="I177" s="1157"/>
      <c r="J177" s="1157"/>
      <c r="K177" s="1157"/>
      <c r="L177" s="1157"/>
      <c r="AD177" s="195"/>
      <c r="AE177" s="195"/>
      <c r="AF177" s="195"/>
    </row>
    <row r="178" spans="1:32" s="194" customFormat="1" x14ac:dyDescent="0.15">
      <c r="A178" s="1156"/>
      <c r="B178" s="1147"/>
      <c r="D178" s="1157"/>
      <c r="E178" s="1157"/>
      <c r="F178" s="1157"/>
      <c r="G178" s="1157"/>
      <c r="H178" s="1157"/>
      <c r="I178" s="1157"/>
      <c r="J178" s="1157"/>
      <c r="K178" s="1157"/>
      <c r="L178" s="1157"/>
      <c r="AD178" s="195"/>
      <c r="AE178" s="195"/>
      <c r="AF178" s="195"/>
    </row>
    <row r="179" spans="1:32" s="194" customFormat="1" x14ac:dyDescent="0.15">
      <c r="A179" s="1156"/>
      <c r="B179" s="1147"/>
      <c r="D179" s="1157"/>
      <c r="E179" s="1157"/>
      <c r="F179" s="1157"/>
      <c r="G179" s="1157"/>
      <c r="H179" s="1157"/>
      <c r="I179" s="1157"/>
      <c r="J179" s="1157"/>
      <c r="K179" s="1157"/>
      <c r="L179" s="1157"/>
      <c r="AD179" s="195"/>
      <c r="AE179" s="195"/>
      <c r="AF179" s="195"/>
    </row>
    <row r="180" spans="1:32" s="194" customFormat="1" x14ac:dyDescent="0.15">
      <c r="A180" s="1156"/>
      <c r="B180" s="1147"/>
      <c r="D180" s="1157"/>
      <c r="E180" s="1157"/>
      <c r="F180" s="1157"/>
      <c r="G180" s="1157"/>
      <c r="H180" s="1157"/>
      <c r="I180" s="1157"/>
      <c r="J180" s="1157"/>
      <c r="K180" s="1157"/>
      <c r="L180" s="1157"/>
      <c r="AD180" s="195"/>
      <c r="AE180" s="195"/>
      <c r="AF180" s="195"/>
    </row>
    <row r="181" spans="1:32" s="194" customFormat="1" x14ac:dyDescent="0.15">
      <c r="A181" s="1156"/>
      <c r="B181" s="1147"/>
      <c r="D181" s="1157"/>
      <c r="E181" s="1157"/>
      <c r="F181" s="1157"/>
      <c r="G181" s="1157"/>
      <c r="H181" s="1157"/>
      <c r="I181" s="1157"/>
      <c r="J181" s="1157"/>
      <c r="K181" s="1157"/>
      <c r="L181" s="1157"/>
      <c r="AD181" s="195"/>
      <c r="AE181" s="195"/>
      <c r="AF181" s="195"/>
    </row>
    <row r="182" spans="1:32" s="194" customFormat="1" x14ac:dyDescent="0.15">
      <c r="A182" s="1156"/>
      <c r="B182" s="1147"/>
      <c r="D182" s="1157"/>
      <c r="E182" s="1157"/>
      <c r="F182" s="1157"/>
      <c r="G182" s="1157"/>
      <c r="H182" s="1157"/>
      <c r="I182" s="1157"/>
      <c r="J182" s="1157"/>
      <c r="K182" s="1157"/>
      <c r="L182" s="1157"/>
      <c r="AD182" s="195"/>
      <c r="AE182" s="195"/>
      <c r="AF182" s="195"/>
    </row>
    <row r="183" spans="1:32" s="194" customFormat="1" x14ac:dyDescent="0.15">
      <c r="A183" s="1156"/>
      <c r="B183" s="1147"/>
      <c r="D183" s="1157"/>
      <c r="E183" s="1157"/>
      <c r="F183" s="1157"/>
      <c r="G183" s="1157"/>
      <c r="H183" s="1157"/>
      <c r="I183" s="1157"/>
      <c r="J183" s="1157"/>
      <c r="K183" s="1157"/>
      <c r="L183" s="1157"/>
      <c r="AD183" s="195"/>
      <c r="AE183" s="195"/>
      <c r="AF183" s="195"/>
    </row>
    <row r="184" spans="1:32" s="194" customFormat="1" x14ac:dyDescent="0.15">
      <c r="A184" s="1156"/>
      <c r="B184" s="1147"/>
      <c r="D184" s="1157"/>
      <c r="E184" s="1157"/>
      <c r="F184" s="1157"/>
      <c r="G184" s="1157"/>
      <c r="H184" s="1157"/>
      <c r="I184" s="1157"/>
      <c r="J184" s="1157"/>
      <c r="K184" s="1157"/>
      <c r="L184" s="1157"/>
      <c r="AD184" s="195"/>
      <c r="AE184" s="195"/>
      <c r="AF184" s="195"/>
    </row>
    <row r="185" spans="1:32" s="194" customFormat="1" ht="22.5" x14ac:dyDescent="0.25">
      <c r="A185" s="1156"/>
      <c r="B185" s="1147"/>
      <c r="D185" s="1157"/>
      <c r="E185" s="1157"/>
      <c r="F185" s="1157"/>
      <c r="G185" s="1158" t="s">
        <v>1085</v>
      </c>
      <c r="H185" s="1157"/>
      <c r="I185" s="1157"/>
      <c r="J185" s="1157"/>
      <c r="K185" s="1157"/>
      <c r="L185" s="1157"/>
      <c r="AD185" s="195"/>
      <c r="AE185" s="195"/>
      <c r="AF185" s="195"/>
    </row>
    <row r="186" spans="1:32" s="194" customFormat="1" x14ac:dyDescent="0.15">
      <c r="A186" s="1156"/>
      <c r="B186" s="1147"/>
      <c r="D186" s="1157"/>
      <c r="E186" s="1157"/>
      <c r="F186" s="1157"/>
      <c r="G186" s="1157"/>
      <c r="H186" s="1157"/>
      <c r="I186" s="1157"/>
      <c r="J186" s="1157"/>
      <c r="K186" s="1157"/>
      <c r="L186" s="1157"/>
      <c r="AD186" s="195"/>
      <c r="AE186" s="195"/>
      <c r="AF186" s="195"/>
    </row>
    <row r="187" spans="1:32" s="194" customFormat="1" x14ac:dyDescent="0.15">
      <c r="A187" s="1156"/>
      <c r="B187" s="1147"/>
      <c r="D187" s="1157"/>
      <c r="E187" s="1157"/>
      <c r="F187" s="1157"/>
      <c r="G187" s="1157"/>
      <c r="H187" s="1157"/>
      <c r="I187" s="1157"/>
      <c r="J187" s="1157"/>
      <c r="K187" s="1157"/>
      <c r="L187" s="1157"/>
      <c r="AD187" s="195"/>
      <c r="AE187" s="195"/>
      <c r="AF187" s="195"/>
    </row>
    <row r="188" spans="1:32" s="194" customFormat="1" x14ac:dyDescent="0.15">
      <c r="A188" s="1156"/>
      <c r="B188" s="1147"/>
      <c r="D188" s="1157"/>
      <c r="E188" s="1157"/>
      <c r="F188" s="1157"/>
      <c r="G188" s="1157"/>
      <c r="H188" s="1157"/>
      <c r="I188" s="1157"/>
      <c r="J188" s="1157"/>
      <c r="K188" s="1157"/>
      <c r="L188" s="1157"/>
      <c r="AD188" s="195"/>
      <c r="AE188" s="195"/>
      <c r="AF188" s="195"/>
    </row>
    <row r="189" spans="1:32" s="194" customFormat="1" x14ac:dyDescent="0.15">
      <c r="A189" s="1156"/>
      <c r="B189" s="1147"/>
      <c r="D189" s="1157"/>
      <c r="E189" s="1157"/>
      <c r="F189" s="1157"/>
      <c r="G189" s="1157"/>
      <c r="H189" s="1157"/>
      <c r="I189" s="1157"/>
      <c r="J189" s="1157"/>
      <c r="K189" s="1157"/>
      <c r="L189" s="1157"/>
      <c r="AD189" s="195"/>
      <c r="AE189" s="195"/>
      <c r="AF189" s="195"/>
    </row>
    <row r="190" spans="1:32" s="194" customFormat="1" x14ac:dyDescent="0.15">
      <c r="A190" s="1156"/>
      <c r="B190" s="1147"/>
      <c r="D190" s="1157"/>
      <c r="E190" s="1157"/>
      <c r="F190" s="1157"/>
      <c r="G190" s="1157"/>
      <c r="H190" s="1157"/>
      <c r="I190" s="1157"/>
      <c r="J190" s="1157"/>
      <c r="K190" s="1157"/>
      <c r="L190" s="1157"/>
      <c r="AD190" s="195"/>
      <c r="AE190" s="195"/>
      <c r="AF190" s="195"/>
    </row>
    <row r="191" spans="1:32" s="194" customFormat="1" x14ac:dyDescent="0.15">
      <c r="A191" s="1156"/>
      <c r="B191" s="1147"/>
      <c r="D191" s="1157"/>
      <c r="E191" s="1157"/>
      <c r="F191" s="1157"/>
      <c r="G191" s="1157"/>
      <c r="H191" s="1157"/>
      <c r="I191" s="1157"/>
      <c r="J191" s="1157"/>
      <c r="K191" s="1157"/>
      <c r="L191" s="1157"/>
      <c r="AD191" s="195"/>
      <c r="AE191" s="195"/>
      <c r="AF191" s="195"/>
    </row>
    <row r="192" spans="1:32" s="194" customFormat="1" x14ac:dyDescent="0.15">
      <c r="A192" s="1156"/>
      <c r="B192" s="1147"/>
      <c r="D192" s="1157"/>
      <c r="E192" s="1157"/>
      <c r="F192" s="1157"/>
      <c r="G192" s="1157"/>
      <c r="H192" s="1157"/>
      <c r="I192" s="1157"/>
      <c r="J192" s="1157"/>
      <c r="K192" s="1157"/>
      <c r="L192" s="1157"/>
      <c r="AD192" s="195"/>
      <c r="AE192" s="195"/>
      <c r="AF192" s="195"/>
    </row>
    <row r="193" spans="1:32" s="194" customFormat="1" x14ac:dyDescent="0.15">
      <c r="A193" s="1156"/>
      <c r="B193" s="1147"/>
      <c r="D193" s="1157"/>
      <c r="E193" s="1157"/>
      <c r="F193" s="1157"/>
      <c r="G193" s="1157"/>
      <c r="H193" s="1157"/>
      <c r="I193" s="1157"/>
      <c r="J193" s="1157"/>
      <c r="K193" s="1157"/>
      <c r="L193" s="1157"/>
      <c r="AD193" s="195"/>
      <c r="AE193" s="195"/>
      <c r="AF193" s="195"/>
    </row>
    <row r="194" spans="1:32" s="194" customFormat="1" x14ac:dyDescent="0.15">
      <c r="A194" s="1156"/>
      <c r="B194" s="1147"/>
      <c r="D194" s="1157"/>
      <c r="E194" s="1157"/>
      <c r="F194" s="1157"/>
      <c r="G194" s="1157"/>
      <c r="H194" s="1157"/>
      <c r="I194" s="1157"/>
      <c r="J194" s="1157"/>
      <c r="K194" s="1157"/>
      <c r="L194" s="1157"/>
      <c r="AD194" s="195"/>
      <c r="AE194" s="195"/>
      <c r="AF194" s="195"/>
    </row>
    <row r="195" spans="1:32" s="194" customFormat="1" x14ac:dyDescent="0.15">
      <c r="A195" s="1156"/>
      <c r="B195" s="1147"/>
      <c r="D195" s="1157"/>
      <c r="E195" s="1157"/>
      <c r="F195" s="1157"/>
      <c r="G195" s="1157"/>
      <c r="H195" s="1157"/>
      <c r="I195" s="1157"/>
      <c r="J195" s="1157"/>
      <c r="K195" s="1157"/>
      <c r="L195" s="1157"/>
      <c r="AD195" s="195"/>
      <c r="AE195" s="195"/>
      <c r="AF195" s="195"/>
    </row>
    <row r="196" spans="1:32" s="194" customFormat="1" x14ac:dyDescent="0.15">
      <c r="A196" s="1156"/>
      <c r="B196" s="1147"/>
      <c r="D196" s="1157"/>
      <c r="E196" s="1157"/>
      <c r="F196" s="1157"/>
      <c r="G196" s="1157"/>
      <c r="H196" s="1157"/>
      <c r="I196" s="1157"/>
      <c r="J196" s="1157"/>
      <c r="K196" s="1157"/>
      <c r="L196" s="1157"/>
      <c r="AD196" s="195"/>
      <c r="AE196" s="195"/>
      <c r="AF196" s="195"/>
    </row>
    <row r="197" spans="1:32" s="194" customFormat="1" x14ac:dyDescent="0.15">
      <c r="A197" s="1156"/>
      <c r="B197" s="1147"/>
      <c r="D197" s="1157"/>
      <c r="E197" s="1157"/>
      <c r="F197" s="1157"/>
      <c r="G197" s="1157"/>
      <c r="H197" s="1157"/>
      <c r="I197" s="1157"/>
      <c r="J197" s="1157"/>
      <c r="K197" s="1157"/>
      <c r="L197" s="1157"/>
      <c r="AD197" s="195"/>
      <c r="AE197" s="195"/>
      <c r="AF197" s="195"/>
    </row>
    <row r="198" spans="1:32" s="194" customFormat="1" x14ac:dyDescent="0.15">
      <c r="A198" s="1156"/>
      <c r="B198" s="1147"/>
      <c r="D198" s="1157"/>
      <c r="E198" s="1157"/>
      <c r="F198" s="1157"/>
      <c r="G198" s="1157"/>
      <c r="H198" s="1157"/>
      <c r="I198" s="1157"/>
      <c r="J198" s="1157"/>
      <c r="K198" s="1157"/>
      <c r="L198" s="1157"/>
      <c r="AD198" s="195"/>
      <c r="AE198" s="195"/>
      <c r="AF198" s="195"/>
    </row>
    <row r="199" spans="1:32" s="194" customFormat="1" x14ac:dyDescent="0.15">
      <c r="B199" s="1159"/>
      <c r="D199" s="1157"/>
      <c r="E199" s="1157"/>
      <c r="F199" s="1157"/>
      <c r="G199" s="1157"/>
      <c r="H199" s="1157"/>
      <c r="I199" s="1157"/>
      <c r="J199" s="1157"/>
      <c r="K199" s="1157"/>
      <c r="L199" s="1157"/>
      <c r="AD199" s="195"/>
      <c r="AE199" s="195"/>
      <c r="AF199" s="195"/>
    </row>
    <row r="200" spans="1:32" s="194" customFormat="1" x14ac:dyDescent="0.15">
      <c r="B200" s="1159"/>
      <c r="D200" s="1157"/>
      <c r="E200" s="1157"/>
      <c r="F200" s="1157"/>
      <c r="G200" s="1157"/>
      <c r="H200" s="1157"/>
      <c r="I200" s="1157"/>
      <c r="J200" s="1157"/>
      <c r="K200" s="1157"/>
      <c r="L200" s="1157"/>
      <c r="AD200" s="195"/>
      <c r="AE200" s="195"/>
      <c r="AF200" s="195"/>
    </row>
    <row r="201" spans="1:32" s="194" customFormat="1" x14ac:dyDescent="0.15">
      <c r="B201" s="1159"/>
      <c r="D201" s="1157"/>
      <c r="E201" s="1157"/>
      <c r="F201" s="1157"/>
      <c r="G201" s="1157"/>
      <c r="H201" s="1157"/>
      <c r="I201" s="1157"/>
      <c r="J201" s="1157"/>
      <c r="K201" s="1157"/>
      <c r="L201" s="1157"/>
      <c r="AD201" s="195"/>
      <c r="AE201" s="195"/>
      <c r="AF201" s="195"/>
    </row>
    <row r="202" spans="1:32" s="194" customFormat="1" x14ac:dyDescent="0.15">
      <c r="B202" s="1159"/>
      <c r="D202" s="1157"/>
      <c r="E202" s="1157"/>
      <c r="F202" s="1157"/>
      <c r="G202" s="1157"/>
      <c r="H202" s="1157"/>
      <c r="I202" s="1157"/>
      <c r="J202" s="1157"/>
      <c r="K202" s="1157"/>
      <c r="L202" s="1157"/>
      <c r="AD202" s="195"/>
      <c r="AE202" s="195"/>
      <c r="AF202" s="195"/>
    </row>
    <row r="203" spans="1:32" s="194" customFormat="1" x14ac:dyDescent="0.15">
      <c r="B203" s="1159"/>
      <c r="D203" s="1157"/>
      <c r="E203" s="1157"/>
      <c r="F203" s="1157"/>
      <c r="G203" s="1157"/>
      <c r="H203" s="1157"/>
      <c r="I203" s="1157"/>
      <c r="J203" s="1157"/>
      <c r="K203" s="1157"/>
      <c r="L203" s="1157"/>
      <c r="AD203" s="195"/>
      <c r="AE203" s="195"/>
      <c r="AF203" s="195"/>
    </row>
    <row r="204" spans="1:32" s="194" customFormat="1" x14ac:dyDescent="0.15">
      <c r="B204" s="1159"/>
      <c r="D204" s="1157"/>
      <c r="E204" s="1157"/>
      <c r="F204" s="1157"/>
      <c r="G204" s="1157"/>
      <c r="H204" s="1157"/>
      <c r="I204" s="1157"/>
      <c r="J204" s="1157"/>
      <c r="K204" s="1157"/>
      <c r="L204" s="1157"/>
      <c r="AD204" s="195"/>
      <c r="AE204" s="195"/>
      <c r="AF204" s="195"/>
    </row>
    <row r="205" spans="1:32" s="194" customFormat="1" x14ac:dyDescent="0.15">
      <c r="B205" s="1159"/>
      <c r="D205" s="1157"/>
      <c r="E205" s="1157"/>
      <c r="F205" s="1157"/>
      <c r="G205" s="1157"/>
      <c r="H205" s="1157"/>
      <c r="I205" s="1157"/>
      <c r="J205" s="1157"/>
      <c r="K205" s="1157"/>
      <c r="L205" s="1157"/>
      <c r="AD205" s="195"/>
      <c r="AE205" s="195"/>
      <c r="AF205" s="195"/>
    </row>
    <row r="206" spans="1:32" s="194" customFormat="1" x14ac:dyDescent="0.15">
      <c r="B206" s="1159"/>
      <c r="D206" s="1157"/>
      <c r="E206" s="1157"/>
      <c r="F206" s="1157"/>
      <c r="G206" s="1157"/>
      <c r="H206" s="1157"/>
      <c r="I206" s="1157"/>
      <c r="J206" s="1157"/>
      <c r="K206" s="1157"/>
      <c r="L206" s="1157"/>
      <c r="AD206" s="195"/>
      <c r="AE206" s="195"/>
      <c r="AF206" s="195"/>
    </row>
    <row r="207" spans="1:32" s="194" customFormat="1" x14ac:dyDescent="0.15">
      <c r="B207" s="1159"/>
      <c r="D207" s="1157"/>
      <c r="E207" s="1157"/>
      <c r="F207" s="1157"/>
      <c r="G207" s="1157"/>
      <c r="H207" s="1157"/>
      <c r="I207" s="1157"/>
      <c r="J207" s="1157"/>
      <c r="K207" s="1157"/>
      <c r="L207" s="1157"/>
      <c r="AD207" s="195"/>
      <c r="AE207" s="195"/>
      <c r="AF207" s="195"/>
    </row>
    <row r="208" spans="1:32" s="194" customFormat="1" x14ac:dyDescent="0.15">
      <c r="B208" s="1159"/>
      <c r="D208" s="1157"/>
      <c r="E208" s="1157"/>
      <c r="F208" s="1157"/>
      <c r="G208" s="1157"/>
      <c r="H208" s="1157"/>
      <c r="I208" s="1157"/>
      <c r="J208" s="1157"/>
      <c r="K208" s="1157"/>
      <c r="L208" s="1157"/>
      <c r="AD208" s="195"/>
      <c r="AE208" s="195"/>
      <c r="AF208" s="195"/>
    </row>
    <row r="209" spans="2:32" s="194" customFormat="1" x14ac:dyDescent="0.15">
      <c r="B209" s="1159"/>
      <c r="D209" s="1157"/>
      <c r="E209" s="1157"/>
      <c r="F209" s="1157"/>
      <c r="G209" s="1157"/>
      <c r="H209" s="1157"/>
      <c r="I209" s="1157"/>
      <c r="J209" s="1157"/>
      <c r="K209" s="1157"/>
      <c r="L209" s="1157"/>
      <c r="AD209" s="195"/>
      <c r="AE209" s="195"/>
      <c r="AF209" s="195"/>
    </row>
    <row r="210" spans="2:32" s="194" customFormat="1" x14ac:dyDescent="0.15">
      <c r="B210" s="1159"/>
      <c r="D210" s="1157"/>
      <c r="E210" s="1157"/>
      <c r="F210" s="1157"/>
      <c r="G210" s="1157"/>
      <c r="H210" s="1157"/>
      <c r="I210" s="1157"/>
      <c r="J210" s="1157"/>
      <c r="K210" s="1157"/>
      <c r="L210" s="1157"/>
      <c r="AD210" s="195"/>
      <c r="AE210" s="195"/>
      <c r="AF210" s="195"/>
    </row>
    <row r="211" spans="2:32" s="194" customFormat="1" x14ac:dyDescent="0.15">
      <c r="B211" s="1159"/>
      <c r="D211" s="1157"/>
      <c r="E211" s="1157"/>
      <c r="F211" s="1157"/>
      <c r="G211" s="1157"/>
      <c r="H211" s="1157"/>
      <c r="I211" s="1157"/>
      <c r="J211" s="1157"/>
      <c r="K211" s="1157"/>
      <c r="L211" s="1157"/>
      <c r="AD211" s="195"/>
      <c r="AE211" s="195"/>
      <c r="AF211" s="195"/>
    </row>
    <row r="212" spans="2:32" s="194" customFormat="1" x14ac:dyDescent="0.15">
      <c r="B212" s="1159"/>
      <c r="D212" s="1157"/>
      <c r="E212" s="1157"/>
      <c r="F212" s="1157"/>
      <c r="G212" s="1157"/>
      <c r="H212" s="1157"/>
      <c r="I212" s="1157"/>
      <c r="J212" s="1157"/>
      <c r="K212" s="1157"/>
      <c r="L212" s="1157"/>
      <c r="AD212" s="195"/>
      <c r="AE212" s="195"/>
      <c r="AF212" s="195"/>
    </row>
    <row r="213" spans="2:32" s="194" customFormat="1" x14ac:dyDescent="0.15">
      <c r="B213" s="1159"/>
      <c r="D213" s="1157"/>
      <c r="E213" s="1157"/>
      <c r="F213" s="1157"/>
      <c r="G213" s="1157"/>
      <c r="H213" s="1157"/>
      <c r="I213" s="1157"/>
      <c r="J213" s="1157"/>
      <c r="K213" s="1157"/>
      <c r="L213" s="1157"/>
      <c r="AD213" s="195"/>
      <c r="AE213" s="195"/>
      <c r="AF213" s="195"/>
    </row>
    <row r="214" spans="2:32" s="194" customFormat="1" x14ac:dyDescent="0.15">
      <c r="B214" s="1159"/>
      <c r="D214" s="1157"/>
      <c r="E214" s="1157"/>
      <c r="F214" s="1157"/>
      <c r="G214" s="1157"/>
      <c r="H214" s="1157"/>
      <c r="I214" s="1157"/>
      <c r="J214" s="1157"/>
      <c r="K214" s="1157"/>
      <c r="L214" s="1157"/>
      <c r="AD214" s="195"/>
      <c r="AE214" s="195"/>
      <c r="AF214" s="195"/>
    </row>
    <row r="215" spans="2:32" s="194" customFormat="1" x14ac:dyDescent="0.15">
      <c r="B215" s="1159"/>
      <c r="D215" s="1157"/>
      <c r="E215" s="1157"/>
      <c r="F215" s="1157"/>
      <c r="G215" s="1157"/>
      <c r="H215" s="1157"/>
      <c r="I215" s="1157"/>
      <c r="J215" s="1157"/>
      <c r="K215" s="1157"/>
      <c r="L215" s="1157"/>
      <c r="AD215" s="195"/>
      <c r="AE215" s="195"/>
      <c r="AF215" s="195"/>
    </row>
    <row r="216" spans="2:32" s="194" customFormat="1" x14ac:dyDescent="0.15">
      <c r="B216" s="1159"/>
      <c r="D216" s="1157"/>
      <c r="E216" s="1157"/>
      <c r="F216" s="1157"/>
      <c r="G216" s="1157"/>
      <c r="H216" s="1157"/>
      <c r="I216" s="1157"/>
      <c r="J216" s="1157"/>
      <c r="K216" s="1157"/>
      <c r="L216" s="1157"/>
      <c r="AD216" s="195"/>
      <c r="AE216" s="195"/>
      <c r="AF216" s="195"/>
    </row>
    <row r="217" spans="2:32" s="194" customFormat="1" x14ac:dyDescent="0.15">
      <c r="B217" s="1159"/>
      <c r="D217" s="1157"/>
      <c r="E217" s="1157"/>
      <c r="F217" s="1157"/>
      <c r="G217" s="1157"/>
      <c r="H217" s="1157"/>
      <c r="I217" s="1157"/>
      <c r="J217" s="1157"/>
      <c r="K217" s="1157"/>
      <c r="L217" s="1157"/>
      <c r="AD217" s="195"/>
      <c r="AE217" s="195"/>
      <c r="AF217" s="195"/>
    </row>
    <row r="218" spans="2:32" s="194" customFormat="1" x14ac:dyDescent="0.15">
      <c r="B218" s="1159"/>
      <c r="D218" s="1157"/>
      <c r="E218" s="1157"/>
      <c r="F218" s="1157"/>
      <c r="G218" s="1157"/>
      <c r="H218" s="1157"/>
      <c r="I218" s="1157"/>
      <c r="J218" s="1157"/>
      <c r="K218" s="1157"/>
      <c r="L218" s="1157"/>
      <c r="AD218" s="195"/>
      <c r="AE218" s="195"/>
      <c r="AF218" s="195"/>
    </row>
    <row r="219" spans="2:32" s="194" customFormat="1" x14ac:dyDescent="0.15">
      <c r="B219" s="1159"/>
      <c r="D219" s="1157"/>
      <c r="E219" s="1157"/>
      <c r="F219" s="1157"/>
      <c r="G219" s="1157"/>
      <c r="H219" s="1157"/>
      <c r="I219" s="1157"/>
      <c r="J219" s="1157"/>
      <c r="K219" s="1157"/>
      <c r="L219" s="1157"/>
      <c r="AD219" s="195"/>
      <c r="AE219" s="195"/>
      <c r="AF219" s="195"/>
    </row>
    <row r="220" spans="2:32" s="194" customFormat="1" x14ac:dyDescent="0.15">
      <c r="B220" s="1159"/>
      <c r="D220" s="1157"/>
      <c r="E220" s="1157"/>
      <c r="F220" s="1157"/>
      <c r="G220" s="1157"/>
      <c r="H220" s="1157"/>
      <c r="I220" s="1157"/>
      <c r="J220" s="1157"/>
      <c r="K220" s="1157"/>
      <c r="L220" s="1157"/>
      <c r="AD220" s="195"/>
      <c r="AE220" s="195"/>
      <c r="AF220" s="195"/>
    </row>
    <row r="221" spans="2:32" s="194" customFormat="1" x14ac:dyDescent="0.15">
      <c r="B221" s="1159"/>
      <c r="D221" s="1157"/>
      <c r="E221" s="1157"/>
      <c r="F221" s="1157"/>
      <c r="G221" s="1157"/>
      <c r="H221" s="1157"/>
      <c r="I221" s="1157"/>
      <c r="J221" s="1157"/>
      <c r="K221" s="1157"/>
      <c r="L221" s="1157"/>
      <c r="AD221" s="195"/>
      <c r="AE221" s="195"/>
      <c r="AF221" s="195"/>
    </row>
    <row r="222" spans="2:32" s="194" customFormat="1" x14ac:dyDescent="0.15">
      <c r="B222" s="1159"/>
      <c r="D222" s="1157"/>
      <c r="E222" s="1157"/>
      <c r="F222" s="1157"/>
      <c r="G222" s="1157"/>
      <c r="H222" s="1157"/>
      <c r="I222" s="1157"/>
      <c r="J222" s="1157"/>
      <c r="K222" s="1157"/>
      <c r="L222" s="1157"/>
      <c r="AD222" s="195"/>
      <c r="AE222" s="195"/>
      <c r="AF222" s="195"/>
    </row>
    <row r="223" spans="2:32" s="194" customFormat="1" x14ac:dyDescent="0.15">
      <c r="B223" s="1159"/>
      <c r="D223" s="1157"/>
      <c r="E223" s="1157"/>
      <c r="F223" s="1157"/>
      <c r="G223" s="1157"/>
      <c r="H223" s="1157"/>
      <c r="I223" s="1157"/>
      <c r="J223" s="1157"/>
      <c r="K223" s="1157"/>
      <c r="L223" s="1157"/>
      <c r="AD223" s="195"/>
      <c r="AE223" s="195"/>
      <c r="AF223" s="195"/>
    </row>
    <row r="224" spans="2:32" s="194" customFormat="1" x14ac:dyDescent="0.15">
      <c r="B224" s="1159"/>
      <c r="D224" s="1157"/>
      <c r="E224" s="1157"/>
      <c r="F224" s="1157"/>
      <c r="G224" s="1157"/>
      <c r="H224" s="1157"/>
      <c r="I224" s="1157"/>
      <c r="J224" s="1157"/>
      <c r="K224" s="1157"/>
      <c r="L224" s="1157"/>
      <c r="AD224" s="195"/>
      <c r="AE224" s="195"/>
      <c r="AF224" s="195"/>
    </row>
    <row r="225" spans="2:32" s="194" customFormat="1" x14ac:dyDescent="0.15">
      <c r="B225" s="1159"/>
      <c r="D225" s="1157"/>
      <c r="E225" s="1157"/>
      <c r="F225" s="1157"/>
      <c r="G225" s="1157"/>
      <c r="H225" s="1157"/>
      <c r="I225" s="1157"/>
      <c r="J225" s="1157"/>
      <c r="K225" s="1157"/>
      <c r="L225" s="1157"/>
      <c r="AD225" s="195"/>
      <c r="AE225" s="195"/>
      <c r="AF225" s="195"/>
    </row>
    <row r="226" spans="2:32" s="194" customFormat="1" x14ac:dyDescent="0.15">
      <c r="B226" s="1159"/>
      <c r="D226" s="1157"/>
      <c r="E226" s="1157"/>
      <c r="F226" s="1157"/>
      <c r="G226" s="1157"/>
      <c r="H226" s="1157"/>
      <c r="I226" s="1157"/>
      <c r="J226" s="1157"/>
      <c r="K226" s="1157"/>
      <c r="L226" s="1157"/>
      <c r="AD226" s="195"/>
      <c r="AE226" s="195"/>
      <c r="AF226" s="195"/>
    </row>
    <row r="227" spans="2:32" s="194" customFormat="1" x14ac:dyDescent="0.15">
      <c r="B227" s="1159"/>
      <c r="D227" s="1157"/>
      <c r="E227" s="1157"/>
      <c r="F227" s="1157"/>
      <c r="G227" s="1157"/>
      <c r="H227" s="1157"/>
      <c r="I227" s="1157"/>
      <c r="J227" s="1157"/>
      <c r="K227" s="1157"/>
      <c r="L227" s="1157"/>
      <c r="AD227" s="195"/>
      <c r="AE227" s="195"/>
      <c r="AF227" s="195"/>
    </row>
    <row r="228" spans="2:32" s="194" customFormat="1" x14ac:dyDescent="0.15">
      <c r="B228" s="1159"/>
      <c r="D228" s="1157"/>
      <c r="E228" s="1157"/>
      <c r="F228" s="1157"/>
      <c r="G228" s="1157"/>
      <c r="H228" s="1157"/>
      <c r="I228" s="1157"/>
      <c r="J228" s="1157"/>
      <c r="K228" s="1157"/>
      <c r="L228" s="1157"/>
      <c r="AD228" s="195"/>
      <c r="AE228" s="195"/>
      <c r="AF228" s="195"/>
    </row>
    <row r="229" spans="2:32" s="194" customFormat="1" x14ac:dyDescent="0.15">
      <c r="B229" s="1159"/>
      <c r="D229" s="1157"/>
      <c r="E229" s="1157"/>
      <c r="F229" s="1157"/>
      <c r="G229" s="1157"/>
      <c r="H229" s="1157"/>
      <c r="I229" s="1157"/>
      <c r="J229" s="1157"/>
      <c r="K229" s="1157"/>
      <c r="L229" s="1157"/>
      <c r="AD229" s="195"/>
      <c r="AE229" s="195"/>
      <c r="AF229" s="195"/>
    </row>
    <row r="230" spans="2:32" s="194" customFormat="1" x14ac:dyDescent="0.15">
      <c r="B230" s="1159"/>
      <c r="D230" s="1157"/>
      <c r="E230" s="1157"/>
      <c r="F230" s="1157"/>
      <c r="G230" s="1157"/>
      <c r="H230" s="1157"/>
      <c r="I230" s="1157"/>
      <c r="J230" s="1157"/>
      <c r="K230" s="1157"/>
      <c r="L230" s="1157"/>
      <c r="AD230" s="195"/>
      <c r="AE230" s="195"/>
      <c r="AF230" s="195"/>
    </row>
    <row r="231" spans="2:32" s="194" customFormat="1" x14ac:dyDescent="0.15">
      <c r="B231" s="1159"/>
      <c r="D231" s="1157"/>
      <c r="E231" s="1157"/>
      <c r="F231" s="1157"/>
      <c r="G231" s="1157"/>
      <c r="H231" s="1157"/>
      <c r="I231" s="1157"/>
      <c r="J231" s="1157"/>
      <c r="K231" s="1157"/>
      <c r="L231" s="1157"/>
      <c r="AD231" s="195"/>
      <c r="AE231" s="195"/>
      <c r="AF231" s="195"/>
    </row>
    <row r="232" spans="2:32" s="194" customFormat="1" x14ac:dyDescent="0.15">
      <c r="B232" s="1159"/>
      <c r="D232" s="1157"/>
      <c r="E232" s="1157"/>
      <c r="F232" s="1157"/>
      <c r="G232" s="1157"/>
      <c r="H232" s="1157"/>
      <c r="I232" s="1157"/>
      <c r="J232" s="1157"/>
      <c r="K232" s="1157"/>
      <c r="L232" s="1157"/>
      <c r="AD232" s="195"/>
      <c r="AE232" s="195"/>
      <c r="AF232" s="195"/>
    </row>
    <row r="233" spans="2:32" s="194" customFormat="1" x14ac:dyDescent="0.15">
      <c r="B233" s="1159"/>
      <c r="D233" s="1157"/>
      <c r="E233" s="1157"/>
      <c r="F233" s="1157"/>
      <c r="G233" s="1157"/>
      <c r="H233" s="1157"/>
      <c r="I233" s="1157"/>
      <c r="J233" s="1157"/>
      <c r="K233" s="1157"/>
      <c r="L233" s="1157"/>
      <c r="AD233" s="195"/>
      <c r="AE233" s="195"/>
      <c r="AF233" s="195"/>
    </row>
    <row r="234" spans="2:32" s="194" customFormat="1" x14ac:dyDescent="0.15">
      <c r="B234" s="1159"/>
      <c r="D234" s="1157"/>
      <c r="E234" s="1157"/>
      <c r="F234" s="1157"/>
      <c r="G234" s="1157"/>
      <c r="H234" s="1157"/>
      <c r="I234" s="1157"/>
      <c r="J234" s="1157"/>
      <c r="K234" s="1157"/>
      <c r="L234" s="1157"/>
      <c r="AD234" s="195"/>
      <c r="AE234" s="195"/>
      <c r="AF234" s="195"/>
    </row>
    <row r="235" spans="2:32" s="194" customFormat="1" x14ac:dyDescent="0.15">
      <c r="B235" s="1159"/>
      <c r="D235" s="1157"/>
      <c r="E235" s="1157"/>
      <c r="F235" s="1157"/>
      <c r="G235" s="1157"/>
      <c r="H235" s="1157"/>
      <c r="I235" s="1157"/>
      <c r="J235" s="1157"/>
      <c r="K235" s="1157"/>
      <c r="L235" s="1157"/>
      <c r="AD235" s="195"/>
      <c r="AE235" s="195"/>
      <c r="AF235" s="195"/>
    </row>
    <row r="236" spans="2:32" s="194" customFormat="1" x14ac:dyDescent="0.15">
      <c r="B236" s="1159"/>
      <c r="D236" s="1157"/>
      <c r="E236" s="1157"/>
      <c r="F236" s="1157"/>
      <c r="G236" s="1157"/>
      <c r="H236" s="1157"/>
      <c r="I236" s="1157"/>
      <c r="J236" s="1157"/>
      <c r="K236" s="1157"/>
      <c r="L236" s="1157"/>
      <c r="AD236" s="195"/>
      <c r="AE236" s="195"/>
      <c r="AF236" s="195"/>
    </row>
    <row r="237" spans="2:32" s="194" customFormat="1" x14ac:dyDescent="0.15">
      <c r="B237" s="1159"/>
      <c r="D237" s="1157"/>
      <c r="E237" s="1157"/>
      <c r="F237" s="1157"/>
      <c r="G237" s="1157"/>
      <c r="H237" s="1157"/>
      <c r="I237" s="1157"/>
      <c r="J237" s="1157"/>
      <c r="K237" s="1157"/>
      <c r="L237" s="1157"/>
      <c r="AD237" s="195"/>
      <c r="AE237" s="195"/>
      <c r="AF237" s="195"/>
    </row>
    <row r="238" spans="2:32" s="194" customFormat="1" x14ac:dyDescent="0.15">
      <c r="B238" s="1159"/>
      <c r="D238" s="1157"/>
      <c r="E238" s="1157"/>
      <c r="F238" s="1157"/>
      <c r="G238" s="1157"/>
      <c r="H238" s="1157"/>
      <c r="I238" s="1157"/>
      <c r="J238" s="1157"/>
      <c r="K238" s="1157"/>
      <c r="L238" s="1157"/>
      <c r="AD238" s="195"/>
      <c r="AE238" s="195"/>
      <c r="AF238" s="195"/>
    </row>
    <row r="239" spans="2:32" s="194" customFormat="1" x14ac:dyDescent="0.15">
      <c r="B239" s="1159"/>
      <c r="D239" s="1157"/>
      <c r="E239" s="1157"/>
      <c r="F239" s="1157"/>
      <c r="G239" s="1157"/>
      <c r="H239" s="1157"/>
      <c r="I239" s="1157"/>
      <c r="J239" s="1157"/>
      <c r="K239" s="1157"/>
      <c r="L239" s="1157"/>
      <c r="AD239" s="195"/>
      <c r="AE239" s="195"/>
      <c r="AF239" s="195"/>
    </row>
    <row r="240" spans="2:32" s="194" customFormat="1" x14ac:dyDescent="0.15">
      <c r="B240" s="1159"/>
      <c r="D240" s="1157"/>
      <c r="E240" s="1157"/>
      <c r="F240" s="1157"/>
      <c r="G240" s="1157"/>
      <c r="H240" s="1157"/>
      <c r="I240" s="1157"/>
      <c r="J240" s="1157"/>
      <c r="K240" s="1157"/>
      <c r="L240" s="1157"/>
      <c r="AD240" s="195"/>
      <c r="AE240" s="195"/>
      <c r="AF240" s="195"/>
    </row>
    <row r="241" spans="2:32" s="194" customFormat="1" x14ac:dyDescent="0.15">
      <c r="B241" s="1159"/>
      <c r="D241" s="1157"/>
      <c r="E241" s="1157"/>
      <c r="F241" s="1157"/>
      <c r="G241" s="1157"/>
      <c r="H241" s="1157"/>
      <c r="I241" s="1157"/>
      <c r="J241" s="1157"/>
      <c r="K241" s="1157"/>
      <c r="L241" s="1157"/>
      <c r="AD241" s="195"/>
      <c r="AE241" s="195"/>
      <c r="AF241" s="195"/>
    </row>
    <row r="242" spans="2:32" s="194" customFormat="1" x14ac:dyDescent="0.15">
      <c r="B242" s="1159"/>
      <c r="D242" s="1157"/>
      <c r="E242" s="1157"/>
      <c r="F242" s="1157"/>
      <c r="G242" s="1157"/>
      <c r="H242" s="1157"/>
      <c r="I242" s="1157"/>
      <c r="J242" s="1157"/>
      <c r="K242" s="1157"/>
      <c r="L242" s="1157"/>
      <c r="AD242" s="195"/>
      <c r="AE242" s="195"/>
      <c r="AF242" s="195"/>
    </row>
    <row r="243" spans="2:32" s="194" customFormat="1" x14ac:dyDescent="0.15">
      <c r="B243" s="1159"/>
      <c r="D243" s="1157"/>
      <c r="E243" s="1157"/>
      <c r="F243" s="1157"/>
      <c r="G243" s="1157"/>
      <c r="H243" s="1157"/>
      <c r="I243" s="1157"/>
      <c r="J243" s="1157"/>
      <c r="K243" s="1157"/>
      <c r="L243" s="1157"/>
      <c r="AD243" s="195"/>
      <c r="AE243" s="195"/>
      <c r="AF243" s="195"/>
    </row>
    <row r="244" spans="2:32" s="194" customFormat="1" x14ac:dyDescent="0.15">
      <c r="B244" s="1159"/>
      <c r="D244" s="1157"/>
      <c r="E244" s="1157"/>
      <c r="F244" s="1157"/>
      <c r="G244" s="1157"/>
      <c r="H244" s="1157"/>
      <c r="I244" s="1157"/>
      <c r="J244" s="1157"/>
      <c r="K244" s="1157"/>
      <c r="L244" s="1157"/>
      <c r="AD244" s="195"/>
      <c r="AE244" s="195"/>
      <c r="AF244" s="195"/>
    </row>
    <row r="245" spans="2:32" s="194" customFormat="1" x14ac:dyDescent="0.15">
      <c r="B245" s="1159"/>
      <c r="D245" s="1157"/>
      <c r="E245" s="1157"/>
      <c r="F245" s="1157"/>
      <c r="G245" s="1157"/>
      <c r="H245" s="1157"/>
      <c r="I245" s="1157"/>
      <c r="J245" s="1157"/>
      <c r="K245" s="1157"/>
      <c r="L245" s="1157"/>
      <c r="AD245" s="195"/>
      <c r="AE245" s="195"/>
      <c r="AF245" s="195"/>
    </row>
    <row r="246" spans="2:32" s="194" customFormat="1" x14ac:dyDescent="0.15">
      <c r="B246" s="1159"/>
      <c r="D246" s="1157"/>
      <c r="E246" s="1157"/>
      <c r="F246" s="1157"/>
      <c r="G246" s="1157"/>
      <c r="H246" s="1157"/>
      <c r="I246" s="1157"/>
      <c r="J246" s="1157"/>
      <c r="K246" s="1157"/>
      <c r="L246" s="1157"/>
      <c r="AD246" s="195"/>
      <c r="AE246" s="195"/>
      <c r="AF246" s="195"/>
    </row>
    <row r="247" spans="2:32" s="194" customFormat="1" x14ac:dyDescent="0.15">
      <c r="B247" s="1159"/>
      <c r="D247" s="1157"/>
      <c r="E247" s="1157"/>
      <c r="F247" s="1157"/>
      <c r="G247" s="1157"/>
      <c r="H247" s="1157"/>
      <c r="I247" s="1157"/>
      <c r="J247" s="1157"/>
      <c r="K247" s="1157"/>
      <c r="L247" s="1157"/>
      <c r="AD247" s="195"/>
      <c r="AE247" s="195"/>
      <c r="AF247" s="195"/>
    </row>
    <row r="248" spans="2:32" s="194" customFormat="1" x14ac:dyDescent="0.15">
      <c r="B248" s="1159"/>
      <c r="D248" s="1157"/>
      <c r="E248" s="1157"/>
      <c r="F248" s="1157"/>
      <c r="G248" s="1157"/>
      <c r="H248" s="1157"/>
      <c r="I248" s="1157"/>
      <c r="J248" s="1157"/>
      <c r="K248" s="1157"/>
      <c r="L248" s="1157"/>
      <c r="AD248" s="195"/>
      <c r="AE248" s="195"/>
      <c r="AF248" s="195"/>
    </row>
    <row r="249" spans="2:32" s="194" customFormat="1" x14ac:dyDescent="0.15">
      <c r="B249" s="1159"/>
      <c r="D249" s="1157"/>
      <c r="E249" s="1157"/>
      <c r="F249" s="1157"/>
      <c r="G249" s="1157"/>
      <c r="H249" s="1157"/>
      <c r="I249" s="1157"/>
      <c r="J249" s="1157"/>
      <c r="K249" s="1157"/>
      <c r="L249" s="1157"/>
      <c r="AD249" s="195"/>
      <c r="AE249" s="195"/>
      <c r="AF249" s="195"/>
    </row>
    <row r="250" spans="2:32" s="194" customFormat="1" x14ac:dyDescent="0.15">
      <c r="B250" s="1159"/>
      <c r="D250" s="1157"/>
      <c r="E250" s="1157"/>
      <c r="F250" s="1157"/>
      <c r="G250" s="1157"/>
      <c r="H250" s="1157"/>
      <c r="I250" s="1157"/>
      <c r="J250" s="1157"/>
      <c r="K250" s="1157"/>
      <c r="L250" s="1157"/>
      <c r="AD250" s="195"/>
      <c r="AE250" s="195"/>
      <c r="AF250" s="195"/>
    </row>
    <row r="251" spans="2:32" s="194" customFormat="1" x14ac:dyDescent="0.15">
      <c r="B251" s="1159"/>
      <c r="D251" s="1157"/>
      <c r="E251" s="1157"/>
      <c r="F251" s="1157"/>
      <c r="G251" s="1157"/>
      <c r="H251" s="1157"/>
      <c r="I251" s="1157"/>
      <c r="J251" s="1157"/>
      <c r="K251" s="1157"/>
      <c r="L251" s="1157"/>
      <c r="AD251" s="195"/>
      <c r="AE251" s="195"/>
      <c r="AF251" s="195"/>
    </row>
    <row r="252" spans="2:32" s="194" customFormat="1" x14ac:dyDescent="0.15">
      <c r="B252" s="1159"/>
      <c r="D252" s="1157"/>
      <c r="E252" s="1157"/>
      <c r="F252" s="1157"/>
      <c r="G252" s="1157"/>
      <c r="H252" s="1157"/>
      <c r="I252" s="1157"/>
      <c r="J252" s="1157"/>
      <c r="K252" s="1157"/>
      <c r="L252" s="1157"/>
      <c r="AD252" s="195"/>
      <c r="AE252" s="195"/>
      <c r="AF252" s="195"/>
    </row>
    <row r="253" spans="2:32" s="194" customFormat="1" x14ac:dyDescent="0.15">
      <c r="B253" s="1159"/>
      <c r="D253" s="1157"/>
      <c r="E253" s="1157"/>
      <c r="F253" s="1157"/>
      <c r="G253" s="1157"/>
      <c r="H253" s="1157"/>
      <c r="I253" s="1157"/>
      <c r="J253" s="1157"/>
      <c r="K253" s="1157"/>
      <c r="L253" s="1157"/>
      <c r="AD253" s="195"/>
      <c r="AE253" s="195"/>
      <c r="AF253" s="195"/>
    </row>
    <row r="254" spans="2:32" s="194" customFormat="1" x14ac:dyDescent="0.15">
      <c r="B254" s="1159"/>
      <c r="D254" s="1157"/>
      <c r="E254" s="1157"/>
      <c r="F254" s="1157"/>
      <c r="G254" s="1157"/>
      <c r="H254" s="1157"/>
      <c r="I254" s="1157"/>
      <c r="J254" s="1157"/>
      <c r="K254" s="1157"/>
      <c r="L254" s="1157"/>
      <c r="AD254" s="195"/>
      <c r="AE254" s="195"/>
      <c r="AF254" s="195"/>
    </row>
    <row r="255" spans="2:32" s="194" customFormat="1" x14ac:dyDescent="0.15">
      <c r="B255" s="1159"/>
      <c r="D255" s="1157"/>
      <c r="E255" s="1157"/>
      <c r="F255" s="1157"/>
      <c r="G255" s="1157"/>
      <c r="H255" s="1157"/>
      <c r="I255" s="1157"/>
      <c r="J255" s="1157"/>
      <c r="K255" s="1157"/>
      <c r="L255" s="1157"/>
      <c r="AD255" s="195"/>
      <c r="AE255" s="195"/>
      <c r="AF255" s="195"/>
    </row>
    <row r="256" spans="2:32" s="194" customFormat="1" x14ac:dyDescent="0.15">
      <c r="B256" s="1159"/>
      <c r="D256" s="1157"/>
      <c r="E256" s="1157"/>
      <c r="F256" s="1157"/>
      <c r="G256" s="1157"/>
      <c r="H256" s="1157"/>
      <c r="I256" s="1157"/>
      <c r="J256" s="1157"/>
      <c r="K256" s="1157"/>
      <c r="L256" s="1157"/>
      <c r="AD256" s="195"/>
      <c r="AE256" s="195"/>
      <c r="AF256" s="195"/>
    </row>
    <row r="257" spans="2:32" s="194" customFormat="1" x14ac:dyDescent="0.15">
      <c r="B257" s="1159"/>
      <c r="D257" s="1157"/>
      <c r="E257" s="1157"/>
      <c r="F257" s="1157"/>
      <c r="G257" s="1157"/>
      <c r="H257" s="1157"/>
      <c r="I257" s="1157"/>
      <c r="J257" s="1157"/>
      <c r="K257" s="1157"/>
      <c r="L257" s="1157"/>
      <c r="AD257" s="195"/>
      <c r="AE257" s="195"/>
      <c r="AF257" s="195"/>
    </row>
    <row r="258" spans="2:32" s="194" customFormat="1" x14ac:dyDescent="0.15">
      <c r="B258" s="1159"/>
      <c r="D258" s="1157"/>
      <c r="E258" s="1157"/>
      <c r="F258" s="1157"/>
      <c r="G258" s="1157"/>
      <c r="H258" s="1157"/>
      <c r="I258" s="1157"/>
      <c r="J258" s="1157"/>
      <c r="K258" s="1157"/>
      <c r="L258" s="1157"/>
      <c r="AD258" s="195"/>
      <c r="AE258" s="195"/>
      <c r="AF258" s="195"/>
    </row>
    <row r="259" spans="2:32" s="194" customFormat="1" x14ac:dyDescent="0.15">
      <c r="B259" s="1159"/>
      <c r="D259" s="1157"/>
      <c r="E259" s="1157"/>
      <c r="F259" s="1157"/>
      <c r="G259" s="1157"/>
      <c r="H259" s="1157"/>
      <c r="I259" s="1157"/>
      <c r="J259" s="1157"/>
      <c r="K259" s="1157"/>
      <c r="L259" s="1157"/>
      <c r="AD259" s="195"/>
      <c r="AE259" s="195"/>
      <c r="AF259" s="195"/>
    </row>
    <row r="260" spans="2:32" s="194" customFormat="1" x14ac:dyDescent="0.15">
      <c r="B260" s="1159"/>
      <c r="D260" s="1157"/>
      <c r="E260" s="1157"/>
      <c r="F260" s="1157"/>
      <c r="G260" s="1157"/>
      <c r="H260" s="1157"/>
      <c r="I260" s="1157"/>
      <c r="J260" s="1157"/>
      <c r="K260" s="1157"/>
      <c r="L260" s="1157"/>
      <c r="AD260" s="195"/>
      <c r="AE260" s="195"/>
      <c r="AF260" s="195"/>
    </row>
    <row r="261" spans="2:32" s="194" customFormat="1" x14ac:dyDescent="0.15">
      <c r="B261" s="1159"/>
      <c r="D261" s="1157"/>
      <c r="E261" s="1157"/>
      <c r="F261" s="1157"/>
      <c r="G261" s="1157"/>
      <c r="H261" s="1157"/>
      <c r="I261" s="1157"/>
      <c r="J261" s="1157"/>
      <c r="K261" s="1157"/>
      <c r="L261" s="1157"/>
      <c r="AD261" s="195"/>
      <c r="AE261" s="195"/>
      <c r="AF261" s="195"/>
    </row>
    <row r="262" spans="2:32" s="194" customFormat="1" x14ac:dyDescent="0.15">
      <c r="B262" s="1159"/>
      <c r="D262" s="1157"/>
      <c r="E262" s="1157"/>
      <c r="F262" s="1157"/>
      <c r="G262" s="1157"/>
      <c r="H262" s="1157"/>
      <c r="I262" s="1157"/>
      <c r="J262" s="1157"/>
      <c r="K262" s="1157"/>
      <c r="L262" s="1157"/>
      <c r="AD262" s="195"/>
      <c r="AE262" s="195"/>
      <c r="AF262" s="195"/>
    </row>
    <row r="263" spans="2:32" s="194" customFormat="1" x14ac:dyDescent="0.15">
      <c r="B263" s="1159"/>
      <c r="D263" s="1157"/>
      <c r="E263" s="1157"/>
      <c r="F263" s="1157"/>
      <c r="G263" s="1157"/>
      <c r="H263" s="1157"/>
      <c r="I263" s="1157"/>
      <c r="J263" s="1157"/>
      <c r="K263" s="1157"/>
      <c r="L263" s="1157"/>
      <c r="AD263" s="195"/>
      <c r="AE263" s="195"/>
      <c r="AF263" s="195"/>
    </row>
    <row r="264" spans="2:32" s="194" customFormat="1" x14ac:dyDescent="0.15">
      <c r="B264" s="1159"/>
      <c r="D264" s="1157"/>
      <c r="E264" s="1157"/>
      <c r="F264" s="1157"/>
      <c r="G264" s="1157"/>
      <c r="H264" s="1157"/>
      <c r="I264" s="1157"/>
      <c r="J264" s="1157"/>
      <c r="K264" s="1157"/>
      <c r="L264" s="1157"/>
      <c r="AD264" s="195"/>
      <c r="AE264" s="195"/>
      <c r="AF264" s="195"/>
    </row>
    <row r="265" spans="2:32" s="194" customFormat="1" x14ac:dyDescent="0.15">
      <c r="B265" s="1159"/>
      <c r="D265" s="1157"/>
      <c r="E265" s="1157"/>
      <c r="F265" s="1157"/>
      <c r="G265" s="1157"/>
      <c r="H265" s="1157"/>
      <c r="I265" s="1157"/>
      <c r="J265" s="1157"/>
      <c r="K265" s="1157"/>
      <c r="L265" s="1157"/>
      <c r="AD265" s="195"/>
      <c r="AE265" s="195"/>
      <c r="AF265" s="195"/>
    </row>
    <row r="266" spans="2:32" s="194" customFormat="1" x14ac:dyDescent="0.15">
      <c r="B266" s="1159"/>
      <c r="D266" s="1157"/>
      <c r="E266" s="1157"/>
      <c r="F266" s="1157"/>
      <c r="G266" s="1157"/>
      <c r="H266" s="1157"/>
      <c r="I266" s="1157"/>
      <c r="J266" s="1157"/>
      <c r="K266" s="1157"/>
      <c r="L266" s="1157"/>
      <c r="AD266" s="195"/>
      <c r="AE266" s="195"/>
      <c r="AF266" s="195"/>
    </row>
    <row r="267" spans="2:32" s="194" customFormat="1" x14ac:dyDescent="0.15">
      <c r="B267" s="1159"/>
      <c r="D267" s="1157"/>
      <c r="E267" s="1157"/>
      <c r="F267" s="1157"/>
      <c r="G267" s="1157"/>
      <c r="H267" s="1157"/>
      <c r="I267" s="1157"/>
      <c r="J267" s="1157"/>
      <c r="K267" s="1157"/>
      <c r="L267" s="1157"/>
      <c r="AD267" s="195"/>
      <c r="AE267" s="195"/>
      <c r="AF267" s="195"/>
    </row>
    <row r="268" spans="2:32" s="194" customFormat="1" x14ac:dyDescent="0.15">
      <c r="B268" s="1159"/>
      <c r="D268" s="1157"/>
      <c r="E268" s="1157"/>
      <c r="F268" s="1157"/>
      <c r="G268" s="1157"/>
      <c r="H268" s="1157"/>
      <c r="I268" s="1157"/>
      <c r="J268" s="1157"/>
      <c r="K268" s="1157"/>
      <c r="L268" s="1157"/>
      <c r="AD268" s="195"/>
      <c r="AE268" s="195"/>
      <c r="AF268" s="195"/>
    </row>
    <row r="269" spans="2:32" s="194" customFormat="1" x14ac:dyDescent="0.15">
      <c r="B269" s="1159"/>
      <c r="D269" s="1157"/>
      <c r="E269" s="1157"/>
      <c r="F269" s="1157"/>
      <c r="G269" s="1157"/>
      <c r="H269" s="1157"/>
      <c r="I269" s="1157"/>
      <c r="J269" s="1157"/>
      <c r="K269" s="1157"/>
      <c r="L269" s="1157"/>
      <c r="AD269" s="195"/>
      <c r="AE269" s="195"/>
      <c r="AF269" s="195"/>
    </row>
    <row r="270" spans="2:32" s="194" customFormat="1" x14ac:dyDescent="0.15">
      <c r="B270" s="1159"/>
      <c r="D270" s="1157"/>
      <c r="E270" s="1157"/>
      <c r="F270" s="1157"/>
      <c r="G270" s="1157"/>
      <c r="H270" s="1157"/>
      <c r="I270" s="1157"/>
      <c r="J270" s="1157"/>
      <c r="K270" s="1157"/>
      <c r="L270" s="1157"/>
      <c r="AD270" s="195"/>
      <c r="AE270" s="195"/>
      <c r="AF270" s="195"/>
    </row>
    <row r="271" spans="2:32" s="194" customFormat="1" x14ac:dyDescent="0.15">
      <c r="B271" s="1159"/>
      <c r="D271" s="1157"/>
      <c r="E271" s="1157"/>
      <c r="F271" s="1157"/>
      <c r="G271" s="1157"/>
      <c r="H271" s="1157"/>
      <c r="I271" s="1157"/>
      <c r="J271" s="1157"/>
      <c r="K271" s="1157"/>
      <c r="L271" s="1157"/>
      <c r="AD271" s="195"/>
      <c r="AE271" s="195"/>
      <c r="AF271" s="195"/>
    </row>
    <row r="272" spans="2:32" s="194" customFormat="1" x14ac:dyDescent="0.15">
      <c r="B272" s="1159"/>
      <c r="D272" s="1157"/>
      <c r="E272" s="1157"/>
      <c r="F272" s="1157"/>
      <c r="G272" s="1157"/>
      <c r="H272" s="1157"/>
      <c r="I272" s="1157"/>
      <c r="J272" s="1157"/>
      <c r="K272" s="1157"/>
      <c r="L272" s="1157"/>
      <c r="AD272" s="195"/>
      <c r="AE272" s="195"/>
      <c r="AF272" s="195"/>
    </row>
    <row r="273" spans="2:32" s="194" customFormat="1" x14ac:dyDescent="0.15">
      <c r="B273" s="1159"/>
      <c r="D273" s="1157"/>
      <c r="E273" s="1157"/>
      <c r="F273" s="1157"/>
      <c r="G273" s="1157"/>
      <c r="H273" s="1157"/>
      <c r="I273" s="1157"/>
      <c r="J273" s="1157"/>
      <c r="K273" s="1157"/>
      <c r="L273" s="1157"/>
      <c r="AD273" s="195"/>
      <c r="AE273" s="195"/>
      <c r="AF273" s="195"/>
    </row>
    <row r="274" spans="2:32" s="194" customFormat="1" x14ac:dyDescent="0.15">
      <c r="B274" s="1159"/>
      <c r="D274" s="1157"/>
      <c r="E274" s="1157"/>
      <c r="F274" s="1157"/>
      <c r="G274" s="1157"/>
      <c r="H274" s="1157"/>
      <c r="I274" s="1157"/>
      <c r="J274" s="1157"/>
      <c r="K274" s="1157"/>
      <c r="L274" s="1157"/>
      <c r="AD274" s="195"/>
      <c r="AE274" s="195"/>
      <c r="AF274" s="195"/>
    </row>
    <row r="275" spans="2:32" s="194" customFormat="1" x14ac:dyDescent="0.15">
      <c r="B275" s="1159"/>
      <c r="D275" s="1157"/>
      <c r="E275" s="1157"/>
      <c r="F275" s="1157"/>
      <c r="G275" s="1157"/>
      <c r="H275" s="1157"/>
      <c r="I275" s="1157"/>
      <c r="J275" s="1157"/>
      <c r="K275" s="1157"/>
      <c r="L275" s="1157"/>
      <c r="AD275" s="195"/>
      <c r="AE275" s="195"/>
      <c r="AF275" s="195"/>
    </row>
    <row r="276" spans="2:32" s="194" customFormat="1" x14ac:dyDescent="0.15">
      <c r="B276" s="1159"/>
      <c r="D276" s="1157"/>
      <c r="E276" s="1157"/>
      <c r="F276" s="1157"/>
      <c r="G276" s="1157"/>
      <c r="H276" s="1157"/>
      <c r="I276" s="1157"/>
      <c r="J276" s="1157"/>
      <c r="K276" s="1157"/>
      <c r="L276" s="1157"/>
      <c r="AD276" s="195"/>
      <c r="AE276" s="195"/>
      <c r="AF276" s="195"/>
    </row>
    <row r="277" spans="2:32" s="194" customFormat="1" x14ac:dyDescent="0.15">
      <c r="B277" s="1159"/>
      <c r="D277" s="1157"/>
      <c r="E277" s="1157"/>
      <c r="F277" s="1157"/>
      <c r="G277" s="1157"/>
      <c r="H277" s="1157"/>
      <c r="I277" s="1157"/>
      <c r="J277" s="1157"/>
      <c r="K277" s="1157"/>
      <c r="L277" s="1157"/>
      <c r="AD277" s="195"/>
      <c r="AE277" s="195"/>
      <c r="AF277" s="195"/>
    </row>
    <row r="278" spans="2:32" s="194" customFormat="1" x14ac:dyDescent="0.15">
      <c r="B278" s="1159"/>
      <c r="D278" s="1157"/>
      <c r="E278" s="1157"/>
      <c r="F278" s="1157"/>
      <c r="G278" s="1157"/>
      <c r="H278" s="1157"/>
      <c r="I278" s="1157"/>
      <c r="J278" s="1157"/>
      <c r="K278" s="1157"/>
      <c r="L278" s="1157"/>
      <c r="AD278" s="195"/>
      <c r="AE278" s="195"/>
      <c r="AF278" s="195"/>
    </row>
    <row r="279" spans="2:32" s="194" customFormat="1" x14ac:dyDescent="0.15">
      <c r="B279" s="1159"/>
      <c r="D279" s="1157"/>
      <c r="E279" s="1157"/>
      <c r="F279" s="1157"/>
      <c r="G279" s="1157"/>
      <c r="H279" s="1157"/>
      <c r="I279" s="1157"/>
      <c r="J279" s="1157"/>
      <c r="K279" s="1157"/>
      <c r="L279" s="1157"/>
      <c r="AD279" s="195"/>
      <c r="AE279" s="195"/>
      <c r="AF279" s="195"/>
    </row>
    <row r="280" spans="2:32" s="194" customFormat="1" x14ac:dyDescent="0.15">
      <c r="B280" s="1159"/>
      <c r="D280" s="1157"/>
      <c r="E280" s="1157"/>
      <c r="F280" s="1157"/>
      <c r="G280" s="1157"/>
      <c r="H280" s="1157"/>
      <c r="I280" s="1157"/>
      <c r="J280" s="1157"/>
      <c r="K280" s="1157"/>
      <c r="L280" s="1157"/>
      <c r="AD280" s="195"/>
      <c r="AE280" s="195"/>
      <c r="AF280" s="195"/>
    </row>
    <row r="281" spans="2:32" s="194" customFormat="1" x14ac:dyDescent="0.15">
      <c r="B281" s="1159"/>
      <c r="D281" s="1157"/>
      <c r="E281" s="1157"/>
      <c r="F281" s="1157"/>
      <c r="G281" s="1157"/>
      <c r="H281" s="1157"/>
      <c r="I281" s="1157"/>
      <c r="J281" s="1157"/>
      <c r="K281" s="1157"/>
      <c r="L281" s="1157"/>
      <c r="AD281" s="195"/>
      <c r="AE281" s="195"/>
      <c r="AF281" s="195"/>
    </row>
    <row r="282" spans="2:32" s="194" customFormat="1" x14ac:dyDescent="0.15">
      <c r="B282" s="1159"/>
      <c r="D282" s="1157"/>
      <c r="E282" s="1157"/>
      <c r="F282" s="1157"/>
      <c r="G282" s="1157"/>
      <c r="H282" s="1157"/>
      <c r="I282" s="1157"/>
      <c r="J282" s="1157"/>
      <c r="K282" s="1157"/>
      <c r="L282" s="1157"/>
      <c r="AD282" s="195"/>
      <c r="AE282" s="195"/>
      <c r="AF282" s="195"/>
    </row>
    <row r="283" spans="2:32" s="194" customFormat="1" x14ac:dyDescent="0.15">
      <c r="B283" s="1159"/>
      <c r="D283" s="1157"/>
      <c r="E283" s="1157"/>
      <c r="F283" s="1157"/>
      <c r="G283" s="1157"/>
      <c r="H283" s="1157"/>
      <c r="I283" s="1157"/>
      <c r="J283" s="1157"/>
      <c r="K283" s="1157"/>
      <c r="L283" s="1157"/>
      <c r="AD283" s="195"/>
      <c r="AE283" s="195"/>
      <c r="AF283" s="195"/>
    </row>
    <row r="284" spans="2:32" s="194" customFormat="1" x14ac:dyDescent="0.15">
      <c r="B284" s="1159"/>
      <c r="D284" s="1157"/>
      <c r="E284" s="1157"/>
      <c r="F284" s="1157"/>
      <c r="G284" s="1157"/>
      <c r="H284" s="1157"/>
      <c r="I284" s="1157"/>
      <c r="J284" s="1157"/>
      <c r="K284" s="1157"/>
      <c r="L284" s="1157"/>
      <c r="AD284" s="195"/>
      <c r="AE284" s="195"/>
      <c r="AF284" s="195"/>
    </row>
    <row r="285" spans="2:32" s="194" customFormat="1" x14ac:dyDescent="0.15">
      <c r="B285" s="1159"/>
      <c r="D285" s="1157"/>
      <c r="E285" s="1157"/>
      <c r="F285" s="1157"/>
      <c r="G285" s="1157"/>
      <c r="H285" s="1157"/>
      <c r="I285" s="1157"/>
      <c r="J285" s="1157"/>
      <c r="K285" s="1157"/>
      <c r="L285" s="1157"/>
      <c r="AD285" s="195"/>
      <c r="AE285" s="195"/>
      <c r="AF285" s="195"/>
    </row>
    <row r="286" spans="2:32" s="194" customFormat="1" x14ac:dyDescent="0.15">
      <c r="B286" s="1159"/>
      <c r="D286" s="1157"/>
      <c r="E286" s="1157"/>
      <c r="F286" s="1157"/>
      <c r="G286" s="1157"/>
      <c r="H286" s="1157"/>
      <c r="I286" s="1157"/>
      <c r="J286" s="1157"/>
      <c r="K286" s="1157"/>
      <c r="L286" s="1157"/>
      <c r="AD286" s="195"/>
      <c r="AE286" s="195"/>
      <c r="AF286" s="195"/>
    </row>
    <row r="287" spans="2:32" s="194" customFormat="1" x14ac:dyDescent="0.15">
      <c r="B287" s="1159"/>
      <c r="D287" s="1157"/>
      <c r="E287" s="1157"/>
      <c r="F287" s="1157"/>
      <c r="G287" s="1157"/>
      <c r="H287" s="1157"/>
      <c r="I287" s="1157"/>
      <c r="J287" s="1157"/>
      <c r="K287" s="1157"/>
      <c r="L287" s="1157"/>
      <c r="AD287" s="195"/>
      <c r="AE287" s="195"/>
      <c r="AF287" s="195"/>
    </row>
    <row r="288" spans="2:32" s="194" customFormat="1" x14ac:dyDescent="0.15">
      <c r="B288" s="1159"/>
      <c r="D288" s="1157"/>
      <c r="E288" s="1157"/>
      <c r="F288" s="1157"/>
      <c r="G288" s="1157"/>
      <c r="H288" s="1157"/>
      <c r="I288" s="1157"/>
      <c r="J288" s="1157"/>
      <c r="K288" s="1157"/>
      <c r="L288" s="1157"/>
      <c r="AD288" s="195"/>
      <c r="AE288" s="195"/>
      <c r="AF288" s="195"/>
    </row>
    <row r="289" spans="2:32" s="194" customFormat="1" x14ac:dyDescent="0.15">
      <c r="B289" s="1159"/>
      <c r="D289" s="1157"/>
      <c r="E289" s="1157"/>
      <c r="F289" s="1157"/>
      <c r="G289" s="1157"/>
      <c r="H289" s="1157"/>
      <c r="I289" s="1157"/>
      <c r="J289" s="1157"/>
      <c r="K289" s="1157"/>
      <c r="L289" s="1157"/>
      <c r="AD289" s="195"/>
      <c r="AE289" s="195"/>
      <c r="AF289" s="195"/>
    </row>
    <row r="290" spans="2:32" s="194" customFormat="1" x14ac:dyDescent="0.15">
      <c r="B290" s="1159"/>
      <c r="D290" s="1157"/>
      <c r="E290" s="1157"/>
      <c r="F290" s="1157"/>
      <c r="G290" s="1157"/>
      <c r="H290" s="1157"/>
      <c r="I290" s="1157"/>
      <c r="J290" s="1157"/>
      <c r="K290" s="1157"/>
      <c r="L290" s="1157"/>
      <c r="AD290" s="195"/>
      <c r="AE290" s="195"/>
      <c r="AF290" s="195"/>
    </row>
    <row r="291" spans="2:32" s="194" customFormat="1" x14ac:dyDescent="0.15">
      <c r="B291" s="1159"/>
      <c r="D291" s="1157"/>
      <c r="E291" s="1157"/>
      <c r="F291" s="1157"/>
      <c r="G291" s="1157"/>
      <c r="H291" s="1157"/>
      <c r="I291" s="1157"/>
      <c r="J291" s="1157"/>
      <c r="K291" s="1157"/>
      <c r="L291" s="1157"/>
      <c r="AD291" s="195"/>
      <c r="AE291" s="195"/>
      <c r="AF291" s="195"/>
    </row>
    <row r="292" spans="2:32" s="194" customFormat="1" x14ac:dyDescent="0.15">
      <c r="B292" s="1159"/>
      <c r="D292" s="1157"/>
      <c r="E292" s="1157"/>
      <c r="F292" s="1157"/>
      <c r="G292" s="1157"/>
      <c r="H292" s="1157"/>
      <c r="I292" s="1157"/>
      <c r="J292" s="1157"/>
      <c r="K292" s="1157"/>
      <c r="L292" s="1157"/>
      <c r="AD292" s="195"/>
      <c r="AE292" s="195"/>
      <c r="AF292" s="195"/>
    </row>
    <row r="293" spans="2:32" s="194" customFormat="1" x14ac:dyDescent="0.15">
      <c r="B293" s="1159"/>
      <c r="D293" s="1157"/>
      <c r="E293" s="1157"/>
      <c r="F293" s="1157"/>
      <c r="G293" s="1157"/>
      <c r="H293" s="1157"/>
      <c r="I293" s="1157"/>
      <c r="J293" s="1157"/>
      <c r="K293" s="1157"/>
      <c r="L293" s="1157"/>
      <c r="AD293" s="195"/>
      <c r="AE293" s="195"/>
      <c r="AF293" s="195"/>
    </row>
    <row r="294" spans="2:32" s="194" customFormat="1" x14ac:dyDescent="0.15">
      <c r="B294" s="1159"/>
      <c r="D294" s="1157"/>
      <c r="E294" s="1157"/>
      <c r="F294" s="1157"/>
      <c r="G294" s="1157"/>
      <c r="H294" s="1157"/>
      <c r="I294" s="1157"/>
      <c r="J294" s="1157"/>
      <c r="K294" s="1157"/>
      <c r="L294" s="1157"/>
      <c r="AD294" s="195"/>
      <c r="AE294" s="195"/>
      <c r="AF294" s="195"/>
    </row>
    <row r="295" spans="2:32" s="194" customFormat="1" x14ac:dyDescent="0.15">
      <c r="B295" s="1159"/>
      <c r="D295" s="1157"/>
      <c r="E295" s="1157"/>
      <c r="F295" s="1157"/>
      <c r="G295" s="1157"/>
      <c r="H295" s="1157"/>
      <c r="I295" s="1157"/>
      <c r="J295" s="1157"/>
      <c r="K295" s="1157"/>
      <c r="L295" s="1157"/>
      <c r="AD295" s="195"/>
      <c r="AE295" s="195"/>
      <c r="AF295" s="195"/>
    </row>
    <row r="296" spans="2:32" s="194" customFormat="1" x14ac:dyDescent="0.15">
      <c r="B296" s="1159"/>
      <c r="D296" s="1157"/>
      <c r="E296" s="1157"/>
      <c r="F296" s="1157"/>
      <c r="G296" s="1157"/>
      <c r="H296" s="1157"/>
      <c r="I296" s="1157"/>
      <c r="J296" s="1157"/>
      <c r="K296" s="1157"/>
      <c r="L296" s="1157"/>
      <c r="AD296" s="195"/>
      <c r="AE296" s="195"/>
      <c r="AF296" s="195"/>
    </row>
    <row r="297" spans="2:32" s="194" customFormat="1" x14ac:dyDescent="0.15">
      <c r="B297" s="1159"/>
      <c r="D297" s="1157"/>
      <c r="E297" s="1157"/>
      <c r="F297" s="1157"/>
      <c r="G297" s="1157"/>
      <c r="H297" s="1157"/>
      <c r="I297" s="1157"/>
      <c r="J297" s="1157"/>
      <c r="K297" s="1157"/>
      <c r="L297" s="1157"/>
      <c r="AD297" s="195"/>
      <c r="AE297" s="195"/>
      <c r="AF297" s="195"/>
    </row>
    <row r="298" spans="2:32" s="194" customFormat="1" x14ac:dyDescent="0.15">
      <c r="B298" s="1159"/>
      <c r="D298" s="1157"/>
      <c r="E298" s="1157"/>
      <c r="F298" s="1157"/>
      <c r="G298" s="1157"/>
      <c r="H298" s="1157"/>
      <c r="I298" s="1157"/>
      <c r="J298" s="1157"/>
      <c r="K298" s="1157"/>
      <c r="L298" s="1157"/>
      <c r="AD298" s="195"/>
      <c r="AE298" s="195"/>
      <c r="AF298" s="195"/>
    </row>
    <row r="299" spans="2:32" s="194" customFormat="1" x14ac:dyDescent="0.15">
      <c r="B299" s="1159"/>
      <c r="D299" s="1157"/>
      <c r="E299" s="1157"/>
      <c r="F299" s="1157"/>
      <c r="G299" s="1157"/>
      <c r="H299" s="1157"/>
      <c r="I299" s="1157"/>
      <c r="J299" s="1157"/>
      <c r="K299" s="1157"/>
      <c r="L299" s="1157"/>
      <c r="AD299" s="195"/>
      <c r="AE299" s="195"/>
      <c r="AF299" s="195"/>
    </row>
    <row r="300" spans="2:32" s="194" customFormat="1" x14ac:dyDescent="0.15">
      <c r="B300" s="1159"/>
      <c r="D300" s="1157"/>
      <c r="E300" s="1157"/>
      <c r="F300" s="1157"/>
      <c r="G300" s="1157"/>
      <c r="H300" s="1157"/>
      <c r="I300" s="1157"/>
      <c r="J300" s="1157"/>
      <c r="K300" s="1157"/>
      <c r="L300" s="1157"/>
      <c r="AD300" s="195"/>
      <c r="AE300" s="195"/>
      <c r="AF300" s="195"/>
    </row>
    <row r="301" spans="2:32" s="194" customFormat="1" x14ac:dyDescent="0.15">
      <c r="B301" s="1159"/>
      <c r="D301" s="1157"/>
      <c r="E301" s="1157"/>
      <c r="F301" s="1157"/>
      <c r="G301" s="1157"/>
      <c r="H301" s="1157"/>
      <c r="I301" s="1157"/>
      <c r="J301" s="1157"/>
      <c r="K301" s="1157"/>
      <c r="L301" s="1157"/>
      <c r="AD301" s="195"/>
      <c r="AE301" s="195"/>
      <c r="AF301" s="195"/>
    </row>
    <row r="302" spans="2:32" s="194" customFormat="1" x14ac:dyDescent="0.15">
      <c r="B302" s="1159"/>
      <c r="D302" s="1157"/>
      <c r="E302" s="1157"/>
      <c r="F302" s="1157"/>
      <c r="G302" s="1157"/>
      <c r="H302" s="1157"/>
      <c r="I302" s="1157"/>
      <c r="J302" s="1157"/>
      <c r="K302" s="1157"/>
      <c r="L302" s="1157"/>
      <c r="AD302" s="195"/>
      <c r="AE302" s="195"/>
      <c r="AF302" s="195"/>
    </row>
    <row r="303" spans="2:32" s="194" customFormat="1" x14ac:dyDescent="0.15">
      <c r="B303" s="1159"/>
      <c r="D303" s="1157"/>
      <c r="E303" s="1157"/>
      <c r="F303" s="1157"/>
      <c r="G303" s="1157"/>
      <c r="H303" s="1157"/>
      <c r="I303" s="1157"/>
      <c r="J303" s="1157"/>
      <c r="K303" s="1157"/>
      <c r="L303" s="1157"/>
      <c r="AD303" s="195"/>
      <c r="AE303" s="195"/>
      <c r="AF303" s="195"/>
    </row>
    <row r="304" spans="2:32" s="194" customFormat="1" x14ac:dyDescent="0.15">
      <c r="B304" s="1159"/>
      <c r="D304" s="1157"/>
      <c r="E304" s="1157"/>
      <c r="F304" s="1157"/>
      <c r="G304" s="1157"/>
      <c r="H304" s="1157"/>
      <c r="I304" s="1157"/>
      <c r="J304" s="1157"/>
      <c r="K304" s="1157"/>
      <c r="L304" s="1157"/>
      <c r="AD304" s="195"/>
      <c r="AE304" s="195"/>
      <c r="AF304" s="195"/>
    </row>
    <row r="305" spans="2:32" s="194" customFormat="1" x14ac:dyDescent="0.15">
      <c r="B305" s="1159"/>
      <c r="D305" s="1157"/>
      <c r="E305" s="1157"/>
      <c r="F305" s="1157"/>
      <c r="G305" s="1157"/>
      <c r="H305" s="1157"/>
      <c r="I305" s="1157"/>
      <c r="J305" s="1157"/>
      <c r="K305" s="1157"/>
      <c r="L305" s="1157"/>
      <c r="AD305" s="195"/>
      <c r="AE305" s="195"/>
      <c r="AF305" s="195"/>
    </row>
    <row r="306" spans="2:32" s="194" customFormat="1" x14ac:dyDescent="0.15">
      <c r="B306" s="1159"/>
      <c r="D306" s="1157"/>
      <c r="E306" s="1157"/>
      <c r="F306" s="1157"/>
      <c r="G306" s="1157"/>
      <c r="H306" s="1157"/>
      <c r="I306" s="1157"/>
      <c r="J306" s="1157"/>
      <c r="K306" s="1157"/>
      <c r="L306" s="1157"/>
      <c r="AD306" s="195"/>
      <c r="AE306" s="195"/>
      <c r="AF306" s="195"/>
    </row>
    <row r="307" spans="2:32" s="194" customFormat="1" x14ac:dyDescent="0.15">
      <c r="B307" s="1159"/>
      <c r="D307" s="1157"/>
      <c r="E307" s="1157"/>
      <c r="F307" s="1157"/>
      <c r="G307" s="1157"/>
      <c r="H307" s="1157"/>
      <c r="I307" s="1157"/>
      <c r="J307" s="1157"/>
      <c r="K307" s="1157"/>
      <c r="L307" s="1157"/>
      <c r="AD307" s="195"/>
      <c r="AE307" s="195"/>
      <c r="AF307" s="195"/>
    </row>
    <row r="308" spans="2:32" s="194" customFormat="1" x14ac:dyDescent="0.15">
      <c r="B308" s="1159"/>
      <c r="D308" s="1157"/>
      <c r="E308" s="1157"/>
      <c r="F308" s="1157"/>
      <c r="G308" s="1157"/>
      <c r="H308" s="1157"/>
      <c r="I308" s="1157"/>
      <c r="J308" s="1157"/>
      <c r="K308" s="1157"/>
      <c r="L308" s="1157"/>
      <c r="AD308" s="195"/>
      <c r="AE308" s="195"/>
      <c r="AF308" s="195"/>
    </row>
    <row r="309" spans="2:32" s="194" customFormat="1" x14ac:dyDescent="0.15">
      <c r="B309" s="1159"/>
      <c r="D309" s="1157"/>
      <c r="E309" s="1157"/>
      <c r="F309" s="1157"/>
      <c r="G309" s="1157"/>
      <c r="H309" s="1157"/>
      <c r="I309" s="1157"/>
      <c r="J309" s="1157"/>
      <c r="K309" s="1157"/>
      <c r="L309" s="1157"/>
      <c r="AD309" s="195"/>
      <c r="AE309" s="195"/>
      <c r="AF309" s="195"/>
    </row>
    <row r="310" spans="2:32" s="194" customFormat="1" x14ac:dyDescent="0.15">
      <c r="B310" s="1159"/>
      <c r="D310" s="1157"/>
      <c r="E310" s="1157"/>
      <c r="F310" s="1157"/>
      <c r="G310" s="1157"/>
      <c r="H310" s="1157"/>
      <c r="I310" s="1157"/>
      <c r="J310" s="1157"/>
      <c r="K310" s="1157"/>
      <c r="L310" s="1157"/>
      <c r="AD310" s="195"/>
      <c r="AE310" s="195"/>
      <c r="AF310" s="195"/>
    </row>
    <row r="311" spans="2:32" s="194" customFormat="1" x14ac:dyDescent="0.15">
      <c r="B311" s="1159"/>
      <c r="D311" s="1157"/>
      <c r="E311" s="1157"/>
      <c r="F311" s="1157"/>
      <c r="G311" s="1157"/>
      <c r="H311" s="1157"/>
      <c r="I311" s="1157"/>
      <c r="J311" s="1157"/>
      <c r="K311" s="1157"/>
      <c r="L311" s="1157"/>
      <c r="AD311" s="195"/>
      <c r="AE311" s="195"/>
      <c r="AF311" s="195"/>
    </row>
    <row r="312" spans="2:32" s="194" customFormat="1" x14ac:dyDescent="0.15">
      <c r="B312" s="1159"/>
      <c r="D312" s="1157"/>
      <c r="E312" s="1157"/>
      <c r="F312" s="1157"/>
      <c r="G312" s="1157"/>
      <c r="H312" s="1157"/>
      <c r="I312" s="1157"/>
      <c r="J312" s="1157"/>
      <c r="K312" s="1157"/>
      <c r="L312" s="1157"/>
      <c r="AD312" s="195"/>
      <c r="AE312" s="195"/>
      <c r="AF312" s="195"/>
    </row>
    <row r="313" spans="2:32" s="194" customFormat="1" x14ac:dyDescent="0.15">
      <c r="B313" s="1159"/>
      <c r="D313" s="1157"/>
      <c r="E313" s="1157"/>
      <c r="F313" s="1157"/>
      <c r="G313" s="1157"/>
      <c r="H313" s="1157"/>
      <c r="I313" s="1157"/>
      <c r="J313" s="1157"/>
      <c r="K313" s="1157"/>
      <c r="L313" s="1157"/>
      <c r="AD313" s="195"/>
      <c r="AE313" s="195"/>
      <c r="AF313" s="195"/>
    </row>
    <row r="314" spans="2:32" s="194" customFormat="1" x14ac:dyDescent="0.15">
      <c r="B314" s="1159"/>
      <c r="D314" s="1157"/>
      <c r="E314" s="1157"/>
      <c r="F314" s="1157"/>
      <c r="G314" s="1157"/>
      <c r="H314" s="1157"/>
      <c r="I314" s="1157"/>
      <c r="J314" s="1157"/>
      <c r="K314" s="1157"/>
      <c r="L314" s="1157"/>
      <c r="AD314" s="195"/>
      <c r="AE314" s="195"/>
      <c r="AF314" s="195"/>
    </row>
    <row r="315" spans="2:32" s="194" customFormat="1" x14ac:dyDescent="0.15">
      <c r="B315" s="1159"/>
      <c r="D315" s="1157"/>
      <c r="E315" s="1157"/>
      <c r="F315" s="1157"/>
      <c r="G315" s="1157"/>
      <c r="H315" s="1157"/>
      <c r="I315" s="1157"/>
      <c r="J315" s="1157"/>
      <c r="K315" s="1157"/>
      <c r="L315" s="1157"/>
      <c r="AD315" s="195"/>
      <c r="AE315" s="195"/>
      <c r="AF315" s="195"/>
    </row>
    <row r="316" spans="2:32" s="194" customFormat="1" x14ac:dyDescent="0.15">
      <c r="B316" s="1159"/>
      <c r="D316" s="1157"/>
      <c r="E316" s="1157"/>
      <c r="F316" s="1157"/>
      <c r="G316" s="1157"/>
      <c r="H316" s="1157"/>
      <c r="I316" s="1157"/>
      <c r="J316" s="1157"/>
      <c r="K316" s="1157"/>
      <c r="L316" s="1157"/>
      <c r="AD316" s="195"/>
      <c r="AE316" s="195"/>
      <c r="AF316" s="195"/>
    </row>
    <row r="317" spans="2:32" s="194" customFormat="1" x14ac:dyDescent="0.15">
      <c r="B317" s="1159"/>
      <c r="D317" s="1157"/>
      <c r="E317" s="1157"/>
      <c r="F317" s="1157"/>
      <c r="G317" s="1157"/>
      <c r="H317" s="1157"/>
      <c r="I317" s="1157"/>
      <c r="J317" s="1157"/>
      <c r="K317" s="1157"/>
      <c r="L317" s="1157"/>
      <c r="AD317" s="195"/>
      <c r="AE317" s="195"/>
      <c r="AF317" s="195"/>
    </row>
    <row r="318" spans="2:32" s="194" customFormat="1" x14ac:dyDescent="0.15">
      <c r="B318" s="1159"/>
      <c r="D318" s="1157"/>
      <c r="E318" s="1157"/>
      <c r="F318" s="1157"/>
      <c r="G318" s="1157"/>
      <c r="H318" s="1157"/>
      <c r="I318" s="1157"/>
      <c r="J318" s="1157"/>
      <c r="K318" s="1157"/>
      <c r="L318" s="1157"/>
      <c r="AD318" s="195"/>
      <c r="AE318" s="195"/>
      <c r="AF318" s="195"/>
    </row>
    <row r="319" spans="2:32" s="194" customFormat="1" x14ac:dyDescent="0.15">
      <c r="B319" s="1159"/>
      <c r="D319" s="1157"/>
      <c r="E319" s="1157"/>
      <c r="F319" s="1157"/>
      <c r="G319" s="1157"/>
      <c r="H319" s="1157"/>
      <c r="I319" s="1157"/>
      <c r="J319" s="1157"/>
      <c r="K319" s="1157"/>
      <c r="L319" s="1157"/>
      <c r="AD319" s="195"/>
      <c r="AE319" s="195"/>
      <c r="AF319" s="195"/>
    </row>
    <row r="320" spans="2:32" s="194" customFormat="1" x14ac:dyDescent="0.15">
      <c r="B320" s="1159"/>
      <c r="D320" s="1157"/>
      <c r="E320" s="1157"/>
      <c r="F320" s="1157"/>
      <c r="G320" s="1157"/>
      <c r="H320" s="1157"/>
      <c r="I320" s="1157"/>
      <c r="J320" s="1157"/>
      <c r="K320" s="1157"/>
      <c r="L320" s="1157"/>
      <c r="AD320" s="195"/>
      <c r="AE320" s="195"/>
      <c r="AF320" s="195"/>
    </row>
    <row r="321" spans="2:32" s="194" customFormat="1" x14ac:dyDescent="0.15">
      <c r="B321" s="1159"/>
      <c r="D321" s="1157"/>
      <c r="E321" s="1157"/>
      <c r="F321" s="1157"/>
      <c r="G321" s="1157"/>
      <c r="H321" s="1157"/>
      <c r="I321" s="1157"/>
      <c r="J321" s="1157"/>
      <c r="K321" s="1157"/>
      <c r="L321" s="1157"/>
      <c r="AD321" s="195"/>
      <c r="AE321" s="195"/>
      <c r="AF321" s="195"/>
    </row>
    <row r="322" spans="2:32" s="194" customFormat="1" x14ac:dyDescent="0.15">
      <c r="B322" s="1159"/>
      <c r="D322" s="1157"/>
      <c r="E322" s="1157"/>
      <c r="F322" s="1157"/>
      <c r="G322" s="1157"/>
      <c r="H322" s="1157"/>
      <c r="I322" s="1157"/>
      <c r="J322" s="1157"/>
      <c r="K322" s="1157"/>
      <c r="L322" s="1157"/>
      <c r="AD322" s="195"/>
      <c r="AE322" s="195"/>
      <c r="AF322" s="195"/>
    </row>
    <row r="323" spans="2:32" s="194" customFormat="1" x14ac:dyDescent="0.15">
      <c r="B323" s="1159"/>
      <c r="D323" s="1157"/>
      <c r="E323" s="1157"/>
      <c r="F323" s="1157"/>
      <c r="G323" s="1157"/>
      <c r="H323" s="1157"/>
      <c r="I323" s="1157"/>
      <c r="J323" s="1157"/>
      <c r="K323" s="1157"/>
      <c r="L323" s="1157"/>
      <c r="AD323" s="195"/>
      <c r="AE323" s="195"/>
      <c r="AF323" s="195"/>
    </row>
    <row r="324" spans="2:32" s="194" customFormat="1" x14ac:dyDescent="0.15">
      <c r="B324" s="1159"/>
      <c r="D324" s="1157"/>
      <c r="E324" s="1157"/>
      <c r="F324" s="1157"/>
      <c r="G324" s="1157"/>
      <c r="H324" s="1157"/>
      <c r="I324" s="1157"/>
      <c r="J324" s="1157"/>
      <c r="K324" s="1157"/>
      <c r="L324" s="1157"/>
      <c r="AD324" s="195"/>
      <c r="AE324" s="195"/>
      <c r="AF324" s="195"/>
    </row>
    <row r="325" spans="2:32" s="194" customFormat="1" x14ac:dyDescent="0.15">
      <c r="B325" s="1159"/>
      <c r="D325" s="1157"/>
      <c r="E325" s="1157"/>
      <c r="F325" s="1157"/>
      <c r="G325" s="1157"/>
      <c r="H325" s="1157"/>
      <c r="I325" s="1157"/>
      <c r="J325" s="1157"/>
      <c r="K325" s="1157"/>
      <c r="L325" s="1157"/>
      <c r="AD325" s="195"/>
      <c r="AE325" s="195"/>
      <c r="AF325" s="195"/>
    </row>
    <row r="326" spans="2:32" s="194" customFormat="1" x14ac:dyDescent="0.15">
      <c r="B326" s="1159"/>
      <c r="D326" s="1157"/>
      <c r="E326" s="1157"/>
      <c r="F326" s="1157"/>
      <c r="G326" s="1157"/>
      <c r="H326" s="1157"/>
      <c r="I326" s="1157"/>
      <c r="J326" s="1157"/>
      <c r="K326" s="1157"/>
      <c r="L326" s="1157"/>
      <c r="AD326" s="195"/>
      <c r="AE326" s="195"/>
      <c r="AF326" s="195"/>
    </row>
    <row r="327" spans="2:32" s="194" customFormat="1" x14ac:dyDescent="0.15">
      <c r="B327" s="1159"/>
      <c r="D327" s="1157"/>
      <c r="E327" s="1157"/>
      <c r="F327" s="1157"/>
      <c r="G327" s="1157"/>
      <c r="H327" s="1157"/>
      <c r="I327" s="1157"/>
      <c r="J327" s="1157"/>
      <c r="K327" s="1157"/>
      <c r="L327" s="1157"/>
      <c r="AD327" s="195"/>
      <c r="AE327" s="195"/>
      <c r="AF327" s="195"/>
    </row>
    <row r="328" spans="2:32" s="194" customFormat="1" x14ac:dyDescent="0.15">
      <c r="B328" s="1159"/>
      <c r="D328" s="1157"/>
      <c r="E328" s="1157"/>
      <c r="F328" s="1157"/>
      <c r="G328" s="1157"/>
      <c r="H328" s="1157"/>
      <c r="I328" s="1157"/>
      <c r="J328" s="1157"/>
      <c r="K328" s="1157"/>
      <c r="L328" s="1157"/>
      <c r="AD328" s="195"/>
      <c r="AE328" s="195"/>
      <c r="AF328" s="195"/>
    </row>
    <row r="329" spans="2:32" s="194" customFormat="1" x14ac:dyDescent="0.15">
      <c r="B329" s="1159"/>
      <c r="D329" s="1157"/>
      <c r="E329" s="1157"/>
      <c r="F329" s="1157"/>
      <c r="G329" s="1157"/>
      <c r="H329" s="1157"/>
      <c r="I329" s="1157"/>
      <c r="J329" s="1157"/>
      <c r="K329" s="1157"/>
      <c r="L329" s="1157"/>
      <c r="AD329" s="195"/>
      <c r="AE329" s="195"/>
      <c r="AF329" s="195"/>
    </row>
    <row r="330" spans="2:32" s="194" customFormat="1" x14ac:dyDescent="0.15">
      <c r="B330" s="1159"/>
      <c r="D330" s="1157"/>
      <c r="E330" s="1157"/>
      <c r="F330" s="1157"/>
      <c r="G330" s="1157"/>
      <c r="H330" s="1157"/>
      <c r="I330" s="1157"/>
      <c r="J330" s="1157"/>
      <c r="K330" s="1157"/>
      <c r="L330" s="1157"/>
      <c r="AD330" s="195"/>
      <c r="AE330" s="195"/>
      <c r="AF330" s="195"/>
    </row>
    <row r="331" spans="2:32" x14ac:dyDescent="0.15">
      <c r="AD331" s="2356"/>
      <c r="AE331" s="2356"/>
    </row>
    <row r="332" spans="2:32" x14ac:dyDescent="0.15">
      <c r="AD332" s="2356"/>
      <c r="AE332" s="2356"/>
    </row>
    <row r="333" spans="2:32" x14ac:dyDescent="0.15">
      <c r="AD333" s="2356"/>
      <c r="AE333" s="2356"/>
    </row>
    <row r="334" spans="2:32" x14ac:dyDescent="0.15">
      <c r="AD334" s="2356"/>
      <c r="AE334" s="2356"/>
    </row>
    <row r="335" spans="2:32" x14ac:dyDescent="0.15">
      <c r="AD335" s="2356"/>
      <c r="AE335" s="2356"/>
    </row>
    <row r="336" spans="2:32" x14ac:dyDescent="0.15">
      <c r="AD336" s="2356"/>
      <c r="AE336" s="2356"/>
    </row>
    <row r="337" spans="30:31" x14ac:dyDescent="0.15">
      <c r="AD337" s="2356"/>
      <c r="AE337" s="2356"/>
    </row>
    <row r="338" spans="30:31" x14ac:dyDescent="0.15">
      <c r="AD338" s="2356"/>
      <c r="AE338" s="2356"/>
    </row>
    <row r="339" spans="30:31" x14ac:dyDescent="0.15">
      <c r="AD339" s="2356"/>
      <c r="AE339" s="2356"/>
    </row>
    <row r="340" spans="30:31" x14ac:dyDescent="0.15">
      <c r="AD340" s="2356"/>
      <c r="AE340" s="2356"/>
    </row>
    <row r="341" spans="30:31" x14ac:dyDescent="0.15">
      <c r="AD341" s="2356"/>
      <c r="AE341" s="2356"/>
    </row>
    <row r="342" spans="30:31" x14ac:dyDescent="0.15">
      <c r="AD342" s="2356"/>
      <c r="AE342" s="2356"/>
    </row>
    <row r="343" spans="30:31" x14ac:dyDescent="0.15">
      <c r="AD343" s="2356"/>
      <c r="AE343" s="2356"/>
    </row>
    <row r="344" spans="30:31" x14ac:dyDescent="0.15">
      <c r="AD344" s="2356"/>
      <c r="AE344" s="2356"/>
    </row>
    <row r="345" spans="30:31" x14ac:dyDescent="0.15">
      <c r="AD345" s="2356"/>
      <c r="AE345" s="2356"/>
    </row>
    <row r="346" spans="30:31" x14ac:dyDescent="0.15">
      <c r="AD346" s="2356"/>
      <c r="AE346" s="2356"/>
    </row>
    <row r="347" spans="30:31" x14ac:dyDescent="0.15">
      <c r="AD347" s="2356"/>
      <c r="AE347" s="2356"/>
    </row>
    <row r="348" spans="30:31" x14ac:dyDescent="0.15">
      <c r="AD348" s="2356"/>
      <c r="AE348" s="2356"/>
    </row>
    <row r="349" spans="30:31" x14ac:dyDescent="0.15">
      <c r="AD349" s="2356"/>
      <c r="AE349" s="2356"/>
    </row>
    <row r="350" spans="30:31" x14ac:dyDescent="0.15">
      <c r="AD350" s="2356"/>
      <c r="AE350" s="2356"/>
    </row>
    <row r="351" spans="30:31" x14ac:dyDescent="0.15">
      <c r="AD351" s="2356"/>
      <c r="AE351" s="2356"/>
    </row>
    <row r="352" spans="30:31" x14ac:dyDescent="0.15">
      <c r="AD352" s="2356"/>
      <c r="AE352" s="2356"/>
    </row>
    <row r="353" spans="30:31" x14ac:dyDescent="0.15">
      <c r="AD353" s="2356"/>
      <c r="AE353" s="2356"/>
    </row>
    <row r="354" spans="30:31" x14ac:dyDescent="0.15">
      <c r="AD354" s="2356"/>
      <c r="AE354" s="2356"/>
    </row>
    <row r="355" spans="30:31" x14ac:dyDescent="0.15">
      <c r="AD355" s="2356"/>
      <c r="AE355" s="2356"/>
    </row>
    <row r="356" spans="30:31" x14ac:dyDescent="0.15">
      <c r="AD356" s="2356"/>
      <c r="AE356" s="2356"/>
    </row>
    <row r="357" spans="30:31" x14ac:dyDescent="0.15">
      <c r="AD357" s="2356"/>
      <c r="AE357" s="2356"/>
    </row>
    <row r="358" spans="30:31" x14ac:dyDescent="0.15">
      <c r="AD358" s="2356"/>
      <c r="AE358" s="2356"/>
    </row>
    <row r="359" spans="30:31" x14ac:dyDescent="0.15">
      <c r="AD359" s="2356"/>
      <c r="AE359" s="2356"/>
    </row>
    <row r="360" spans="30:31" x14ac:dyDescent="0.15">
      <c r="AD360" s="2356"/>
      <c r="AE360" s="2356"/>
    </row>
    <row r="361" spans="30:31" x14ac:dyDescent="0.15">
      <c r="AD361" s="2356"/>
      <c r="AE361" s="2356"/>
    </row>
    <row r="362" spans="30:31" x14ac:dyDescent="0.15">
      <c r="AD362" s="2356"/>
      <c r="AE362" s="2356"/>
    </row>
    <row r="363" spans="30:31" x14ac:dyDescent="0.15">
      <c r="AD363" s="2356"/>
      <c r="AE363" s="2356"/>
    </row>
    <row r="364" spans="30:31" x14ac:dyDescent="0.15">
      <c r="AD364" s="2356"/>
      <c r="AE364" s="2356"/>
    </row>
    <row r="365" spans="30:31" x14ac:dyDescent="0.15">
      <c r="AD365" s="2356"/>
      <c r="AE365" s="2356"/>
    </row>
    <row r="366" spans="30:31" x14ac:dyDescent="0.15">
      <c r="AD366" s="2356"/>
      <c r="AE366" s="2356"/>
    </row>
    <row r="367" spans="30:31" x14ac:dyDescent="0.15">
      <c r="AD367" s="2356"/>
      <c r="AE367" s="2356"/>
    </row>
    <row r="368" spans="30:31" x14ac:dyDescent="0.15">
      <c r="AD368" s="2356"/>
      <c r="AE368" s="2356"/>
    </row>
    <row r="369" spans="30:31" x14ac:dyDescent="0.15">
      <c r="AD369" s="2356"/>
      <c r="AE369" s="2356"/>
    </row>
    <row r="370" spans="30:31" x14ac:dyDescent="0.15">
      <c r="AD370" s="2356"/>
      <c r="AE370" s="2356"/>
    </row>
    <row r="371" spans="30:31" x14ac:dyDescent="0.15">
      <c r="AD371" s="2356"/>
      <c r="AE371" s="2356"/>
    </row>
    <row r="372" spans="30:31" x14ac:dyDescent="0.15">
      <c r="AD372" s="2356"/>
      <c r="AE372" s="2356"/>
    </row>
    <row r="373" spans="30:31" x14ac:dyDescent="0.15">
      <c r="AD373" s="2356"/>
      <c r="AE373" s="2356"/>
    </row>
    <row r="374" spans="30:31" x14ac:dyDescent="0.15">
      <c r="AD374" s="2356"/>
      <c r="AE374" s="2356"/>
    </row>
    <row r="375" spans="30:31" x14ac:dyDescent="0.15">
      <c r="AD375" s="2356"/>
      <c r="AE375" s="2356"/>
    </row>
    <row r="376" spans="30:31" x14ac:dyDescent="0.15">
      <c r="AD376" s="2356"/>
      <c r="AE376" s="2356"/>
    </row>
    <row r="377" spans="30:31" x14ac:dyDescent="0.15">
      <c r="AD377" s="2356"/>
      <c r="AE377" s="2356"/>
    </row>
    <row r="378" spans="30:31" x14ac:dyDescent="0.15">
      <c r="AD378" s="2356"/>
      <c r="AE378" s="2356"/>
    </row>
    <row r="379" spans="30:31" x14ac:dyDescent="0.15">
      <c r="AD379" s="2356"/>
      <c r="AE379" s="2356"/>
    </row>
    <row r="380" spans="30:31" x14ac:dyDescent="0.15">
      <c r="AD380" s="2356"/>
      <c r="AE380" s="2356"/>
    </row>
    <row r="381" spans="30:31" x14ac:dyDescent="0.15">
      <c r="AD381" s="2356"/>
      <c r="AE381" s="2356"/>
    </row>
    <row r="382" spans="30:31" x14ac:dyDescent="0.15">
      <c r="AD382" s="2356"/>
      <c r="AE382" s="2356"/>
    </row>
    <row r="383" spans="30:31" x14ac:dyDescent="0.15">
      <c r="AD383" s="2356"/>
      <c r="AE383" s="2356"/>
    </row>
    <row r="384" spans="30:31" x14ac:dyDescent="0.15">
      <c r="AD384" s="2356"/>
      <c r="AE384" s="2356"/>
    </row>
    <row r="385" spans="30:31" x14ac:dyDescent="0.15">
      <c r="AD385" s="2356"/>
      <c r="AE385" s="2356"/>
    </row>
    <row r="386" spans="30:31" x14ac:dyDescent="0.15">
      <c r="AD386" s="2356"/>
      <c r="AE386" s="2356"/>
    </row>
    <row r="387" spans="30:31" x14ac:dyDescent="0.15">
      <c r="AD387" s="2356"/>
      <c r="AE387" s="2356"/>
    </row>
    <row r="388" spans="30:31" x14ac:dyDescent="0.15">
      <c r="AD388" s="2356"/>
      <c r="AE388" s="2356"/>
    </row>
    <row r="389" spans="30:31" x14ac:dyDescent="0.15">
      <c r="AD389" s="2356"/>
      <c r="AE389" s="2356"/>
    </row>
    <row r="390" spans="30:31" x14ac:dyDescent="0.15">
      <c r="AD390" s="2356"/>
      <c r="AE390" s="2356"/>
    </row>
    <row r="391" spans="30:31" x14ac:dyDescent="0.15">
      <c r="AD391" s="2356"/>
      <c r="AE391" s="2356"/>
    </row>
    <row r="392" spans="30:31" x14ac:dyDescent="0.15">
      <c r="AD392" s="2356"/>
      <c r="AE392" s="2356"/>
    </row>
    <row r="393" spans="30:31" x14ac:dyDescent="0.15">
      <c r="AD393" s="2356"/>
      <c r="AE393" s="2356"/>
    </row>
    <row r="394" spans="30:31" x14ac:dyDescent="0.15">
      <c r="AD394" s="2356"/>
      <c r="AE394" s="2356"/>
    </row>
    <row r="395" spans="30:31" x14ac:dyDescent="0.15">
      <c r="AD395" s="2356"/>
      <c r="AE395" s="2356"/>
    </row>
    <row r="396" spans="30:31" x14ac:dyDescent="0.15">
      <c r="AD396" s="2356"/>
      <c r="AE396" s="2356"/>
    </row>
    <row r="397" spans="30:31" x14ac:dyDescent="0.15">
      <c r="AD397" s="2356"/>
      <c r="AE397" s="2356"/>
    </row>
    <row r="398" spans="30:31" x14ac:dyDescent="0.15">
      <c r="AD398" s="2356"/>
      <c r="AE398" s="2356"/>
    </row>
    <row r="399" spans="30:31" x14ac:dyDescent="0.15">
      <c r="AD399" s="2356"/>
      <c r="AE399" s="2356"/>
    </row>
    <row r="400" spans="30:31" x14ac:dyDescent="0.15">
      <c r="AD400" s="2356"/>
      <c r="AE400" s="2356"/>
    </row>
    <row r="401" spans="30:31" x14ac:dyDescent="0.15">
      <c r="AD401" s="2356"/>
      <c r="AE401" s="2356"/>
    </row>
    <row r="402" spans="30:31" x14ac:dyDescent="0.15">
      <c r="AD402" s="2356"/>
      <c r="AE402" s="2356"/>
    </row>
    <row r="403" spans="30:31" x14ac:dyDescent="0.15">
      <c r="AD403" s="2356"/>
      <c r="AE403" s="2356"/>
    </row>
    <row r="404" spans="30:31" x14ac:dyDescent="0.15">
      <c r="AD404" s="2356"/>
      <c r="AE404" s="2356"/>
    </row>
    <row r="405" spans="30:31" x14ac:dyDescent="0.15">
      <c r="AD405" s="2356"/>
      <c r="AE405" s="2356"/>
    </row>
    <row r="406" spans="30:31" x14ac:dyDescent="0.15">
      <c r="AD406" s="2356"/>
      <c r="AE406" s="2356"/>
    </row>
    <row r="407" spans="30:31" x14ac:dyDescent="0.15">
      <c r="AD407" s="2356"/>
      <c r="AE407" s="2356"/>
    </row>
    <row r="408" spans="30:31" x14ac:dyDescent="0.15">
      <c r="AD408" s="2356"/>
      <c r="AE408" s="2356"/>
    </row>
    <row r="409" spans="30:31" x14ac:dyDescent="0.15">
      <c r="AD409" s="2356"/>
      <c r="AE409" s="2356"/>
    </row>
    <row r="410" spans="30:31" x14ac:dyDescent="0.15">
      <c r="AD410" s="2356"/>
      <c r="AE410" s="2356"/>
    </row>
    <row r="411" spans="30:31" x14ac:dyDescent="0.15">
      <c r="AD411" s="2356"/>
      <c r="AE411" s="2356"/>
    </row>
    <row r="412" spans="30:31" x14ac:dyDescent="0.15">
      <c r="AD412" s="2356"/>
      <c r="AE412" s="2356"/>
    </row>
    <row r="413" spans="30:31" x14ac:dyDescent="0.15">
      <c r="AD413" s="2356"/>
      <c r="AE413" s="2356"/>
    </row>
    <row r="414" spans="30:31" x14ac:dyDescent="0.15">
      <c r="AD414" s="2356"/>
      <c r="AE414" s="2356"/>
    </row>
    <row r="415" spans="30:31" x14ac:dyDescent="0.15">
      <c r="AD415" s="2356"/>
      <c r="AE415" s="2356"/>
    </row>
    <row r="416" spans="30:31" x14ac:dyDescent="0.15">
      <c r="AD416" s="2356"/>
      <c r="AE416" s="2356"/>
    </row>
    <row r="417" spans="30:31" x14ac:dyDescent="0.15">
      <c r="AD417" s="2356"/>
      <c r="AE417" s="2356"/>
    </row>
    <row r="418" spans="30:31" x14ac:dyDescent="0.15">
      <c r="AD418" s="2356"/>
      <c r="AE418" s="2356"/>
    </row>
    <row r="419" spans="30:31" x14ac:dyDescent="0.15">
      <c r="AD419" s="2356"/>
      <c r="AE419" s="2356"/>
    </row>
    <row r="420" spans="30:31" x14ac:dyDescent="0.15">
      <c r="AD420" s="2356"/>
      <c r="AE420" s="2356"/>
    </row>
    <row r="421" spans="30:31" x14ac:dyDescent="0.15">
      <c r="AD421" s="2356"/>
      <c r="AE421" s="2356"/>
    </row>
    <row r="422" spans="30:31" x14ac:dyDescent="0.15">
      <c r="AD422" s="2356"/>
      <c r="AE422" s="2356"/>
    </row>
    <row r="423" spans="30:31" x14ac:dyDescent="0.15">
      <c r="AD423" s="2356"/>
      <c r="AE423" s="2356"/>
    </row>
    <row r="424" spans="30:31" x14ac:dyDescent="0.15">
      <c r="AD424" s="2356"/>
      <c r="AE424" s="2356"/>
    </row>
    <row r="425" spans="30:31" x14ac:dyDescent="0.15">
      <c r="AD425" s="2356"/>
      <c r="AE425" s="2356"/>
    </row>
    <row r="426" spans="30:31" x14ac:dyDescent="0.15">
      <c r="AD426" s="2356"/>
      <c r="AE426" s="2356"/>
    </row>
    <row r="427" spans="30:31" x14ac:dyDescent="0.15">
      <c r="AD427" s="2356"/>
      <c r="AE427" s="2356"/>
    </row>
    <row r="428" spans="30:31" x14ac:dyDescent="0.15">
      <c r="AD428" s="2356"/>
      <c r="AE428" s="2356"/>
    </row>
    <row r="429" spans="30:31" x14ac:dyDescent="0.15">
      <c r="AD429" s="2356"/>
      <c r="AE429" s="2356"/>
    </row>
    <row r="430" spans="30:31" x14ac:dyDescent="0.15">
      <c r="AD430" s="2356"/>
      <c r="AE430" s="2356"/>
    </row>
    <row r="431" spans="30:31" x14ac:dyDescent="0.15">
      <c r="AD431" s="2356"/>
      <c r="AE431" s="2356"/>
    </row>
    <row r="432" spans="30:31" x14ac:dyDescent="0.15">
      <c r="AD432" s="2356"/>
      <c r="AE432" s="2356"/>
    </row>
    <row r="433" spans="30:31" x14ac:dyDescent="0.15">
      <c r="AD433" s="2356"/>
      <c r="AE433" s="2356"/>
    </row>
    <row r="434" spans="30:31" x14ac:dyDescent="0.15">
      <c r="AD434" s="2356"/>
      <c r="AE434" s="2356"/>
    </row>
    <row r="435" spans="30:31" x14ac:dyDescent="0.15">
      <c r="AD435" s="2356"/>
      <c r="AE435" s="2356"/>
    </row>
    <row r="436" spans="30:31" x14ac:dyDescent="0.15">
      <c r="AD436" s="2356"/>
      <c r="AE436" s="2356"/>
    </row>
    <row r="437" spans="30:31" x14ac:dyDescent="0.15">
      <c r="AD437" s="2356"/>
      <c r="AE437" s="2356"/>
    </row>
    <row r="438" spans="30:31" x14ac:dyDescent="0.15">
      <c r="AD438" s="2356"/>
      <c r="AE438" s="2356"/>
    </row>
    <row r="439" spans="30:31" x14ac:dyDescent="0.15">
      <c r="AD439" s="2356"/>
      <c r="AE439" s="2356"/>
    </row>
    <row r="440" spans="30:31" x14ac:dyDescent="0.15">
      <c r="AD440" s="2356"/>
      <c r="AE440" s="2356"/>
    </row>
    <row r="441" spans="30:31" x14ac:dyDescent="0.15">
      <c r="AD441" s="2356"/>
      <c r="AE441" s="2356"/>
    </row>
    <row r="442" spans="30:31" x14ac:dyDescent="0.15">
      <c r="AD442" s="2356"/>
      <c r="AE442" s="2356"/>
    </row>
    <row r="443" spans="30:31" x14ac:dyDescent="0.15">
      <c r="AD443" s="2356"/>
      <c r="AE443" s="2356"/>
    </row>
    <row r="444" spans="30:31" x14ac:dyDescent="0.15">
      <c r="AD444" s="2356"/>
      <c r="AE444" s="2356"/>
    </row>
    <row r="445" spans="30:31" x14ac:dyDescent="0.15">
      <c r="AD445" s="2356"/>
      <c r="AE445" s="2356"/>
    </row>
    <row r="446" spans="30:31" x14ac:dyDescent="0.15">
      <c r="AD446" s="2356"/>
      <c r="AE446" s="2356"/>
    </row>
    <row r="447" spans="30:31" x14ac:dyDescent="0.15">
      <c r="AD447" s="2356"/>
      <c r="AE447" s="2356"/>
    </row>
    <row r="448" spans="30:31" x14ac:dyDescent="0.15">
      <c r="AD448" s="2356"/>
      <c r="AE448" s="2356"/>
    </row>
    <row r="449" spans="30:31" x14ac:dyDescent="0.15">
      <c r="AD449" s="2356"/>
      <c r="AE449" s="2356"/>
    </row>
    <row r="450" spans="30:31" x14ac:dyDescent="0.15">
      <c r="AD450" s="2356"/>
      <c r="AE450" s="2356"/>
    </row>
    <row r="451" spans="30:31" x14ac:dyDescent="0.15">
      <c r="AD451" s="2356"/>
      <c r="AE451" s="2356"/>
    </row>
    <row r="452" spans="30:31" x14ac:dyDescent="0.15">
      <c r="AD452" s="2356"/>
      <c r="AE452" s="2356"/>
    </row>
    <row r="453" spans="30:31" x14ac:dyDescent="0.15">
      <c r="AD453" s="2356"/>
      <c r="AE453" s="2356"/>
    </row>
    <row r="454" spans="30:31" x14ac:dyDescent="0.15">
      <c r="AD454" s="2356"/>
      <c r="AE454" s="2356"/>
    </row>
    <row r="455" spans="30:31" x14ac:dyDescent="0.15">
      <c r="AD455" s="2356"/>
      <c r="AE455" s="2356"/>
    </row>
    <row r="456" spans="30:31" x14ac:dyDescent="0.15">
      <c r="AD456" s="2356"/>
      <c r="AE456" s="2356"/>
    </row>
    <row r="457" spans="30:31" x14ac:dyDescent="0.15">
      <c r="AD457" s="2356"/>
      <c r="AE457" s="2356"/>
    </row>
    <row r="458" spans="30:31" x14ac:dyDescent="0.15">
      <c r="AD458" s="2356"/>
      <c r="AE458" s="2356"/>
    </row>
    <row r="459" spans="30:31" x14ac:dyDescent="0.15">
      <c r="AD459" s="2356"/>
      <c r="AE459" s="2356"/>
    </row>
    <row r="460" spans="30:31" x14ac:dyDescent="0.15">
      <c r="AD460" s="2356"/>
      <c r="AE460" s="2356"/>
    </row>
    <row r="461" spans="30:31" x14ac:dyDescent="0.15">
      <c r="AD461" s="2356"/>
      <c r="AE461" s="2356"/>
    </row>
    <row r="462" spans="30:31" x14ac:dyDescent="0.15">
      <c r="AD462" s="2356"/>
      <c r="AE462" s="2356"/>
    </row>
    <row r="463" spans="30:31" x14ac:dyDescent="0.15">
      <c r="AD463" s="2356"/>
      <c r="AE463" s="2356"/>
    </row>
    <row r="464" spans="30:31" x14ac:dyDescent="0.15">
      <c r="AD464" s="2356"/>
      <c r="AE464" s="2356"/>
    </row>
    <row r="465" spans="30:31" x14ac:dyDescent="0.15">
      <c r="AD465" s="2356"/>
      <c r="AE465" s="2356"/>
    </row>
    <row r="466" spans="30:31" x14ac:dyDescent="0.15">
      <c r="AD466" s="2356"/>
      <c r="AE466" s="2356"/>
    </row>
    <row r="467" spans="30:31" x14ac:dyDescent="0.15">
      <c r="AD467" s="2356"/>
      <c r="AE467" s="2356"/>
    </row>
    <row r="468" spans="30:31" x14ac:dyDescent="0.15">
      <c r="AD468" s="2356"/>
      <c r="AE468" s="2356"/>
    </row>
    <row r="469" spans="30:31" x14ac:dyDescent="0.15">
      <c r="AD469" s="2356"/>
      <c r="AE469" s="2356"/>
    </row>
    <row r="470" spans="30:31" x14ac:dyDescent="0.15">
      <c r="AD470" s="2356"/>
      <c r="AE470" s="2356"/>
    </row>
    <row r="471" spans="30:31" x14ac:dyDescent="0.15">
      <c r="AD471" s="2356"/>
      <c r="AE471" s="2356"/>
    </row>
    <row r="472" spans="30:31" x14ac:dyDescent="0.15">
      <c r="AD472" s="2356"/>
      <c r="AE472" s="2356"/>
    </row>
    <row r="473" spans="30:31" x14ac:dyDescent="0.15">
      <c r="AD473" s="2356"/>
      <c r="AE473" s="2356"/>
    </row>
    <row r="474" spans="30:31" x14ac:dyDescent="0.15">
      <c r="AD474" s="2356"/>
      <c r="AE474" s="2356"/>
    </row>
    <row r="475" spans="30:31" x14ac:dyDescent="0.15">
      <c r="AD475" s="2356"/>
      <c r="AE475" s="2356"/>
    </row>
    <row r="476" spans="30:31" x14ac:dyDescent="0.15">
      <c r="AD476" s="2356"/>
      <c r="AE476" s="2356"/>
    </row>
    <row r="477" spans="30:31" x14ac:dyDescent="0.15">
      <c r="AD477" s="2356"/>
      <c r="AE477" s="2356"/>
    </row>
    <row r="478" spans="30:31" x14ac:dyDescent="0.15">
      <c r="AD478" s="2356"/>
      <c r="AE478" s="2356"/>
    </row>
    <row r="479" spans="30:31" x14ac:dyDescent="0.15">
      <c r="AD479" s="2356"/>
      <c r="AE479" s="2356"/>
    </row>
    <row r="480" spans="30:31" x14ac:dyDescent="0.15">
      <c r="AD480" s="2356"/>
      <c r="AE480" s="2356"/>
    </row>
    <row r="481" spans="30:31" x14ac:dyDescent="0.15">
      <c r="AD481" s="2356"/>
      <c r="AE481" s="2356"/>
    </row>
    <row r="482" spans="30:31" x14ac:dyDescent="0.15">
      <c r="AD482" s="2356"/>
      <c r="AE482" s="2356"/>
    </row>
    <row r="483" spans="30:31" x14ac:dyDescent="0.15">
      <c r="AD483" s="2356"/>
      <c r="AE483" s="2356"/>
    </row>
    <row r="484" spans="30:31" x14ac:dyDescent="0.15">
      <c r="AD484" s="2356"/>
      <c r="AE484" s="2356"/>
    </row>
    <row r="485" spans="30:31" x14ac:dyDescent="0.15">
      <c r="AD485" s="2356"/>
      <c r="AE485" s="2356"/>
    </row>
    <row r="486" spans="30:31" x14ac:dyDescent="0.15">
      <c r="AD486" s="2356"/>
      <c r="AE486" s="2356"/>
    </row>
    <row r="487" spans="30:31" x14ac:dyDescent="0.15">
      <c r="AD487" s="2356"/>
      <c r="AE487" s="2356"/>
    </row>
    <row r="488" spans="30:31" x14ac:dyDescent="0.15">
      <c r="AD488" s="2356"/>
      <c r="AE488" s="2356"/>
    </row>
    <row r="489" spans="30:31" x14ac:dyDescent="0.15">
      <c r="AD489" s="2356"/>
      <c r="AE489" s="2356"/>
    </row>
    <row r="490" spans="30:31" x14ac:dyDescent="0.15">
      <c r="AD490" s="2356"/>
      <c r="AE490" s="2356"/>
    </row>
    <row r="491" spans="30:31" x14ac:dyDescent="0.15">
      <c r="AD491" s="2356"/>
      <c r="AE491" s="2356"/>
    </row>
    <row r="492" spans="30:31" x14ac:dyDescent="0.15">
      <c r="AD492" s="2356"/>
      <c r="AE492" s="2356"/>
    </row>
    <row r="493" spans="30:31" x14ac:dyDescent="0.15">
      <c r="AD493" s="2356"/>
      <c r="AE493" s="2356"/>
    </row>
    <row r="494" spans="30:31" x14ac:dyDescent="0.15">
      <c r="AD494" s="2356"/>
      <c r="AE494" s="2356"/>
    </row>
    <row r="495" spans="30:31" x14ac:dyDescent="0.15">
      <c r="AD495" s="2356"/>
      <c r="AE495" s="2356"/>
    </row>
    <row r="496" spans="30:31" x14ac:dyDescent="0.15">
      <c r="AD496" s="2356"/>
      <c r="AE496" s="2356"/>
    </row>
    <row r="497" spans="30:31" x14ac:dyDescent="0.15">
      <c r="AD497" s="2356"/>
      <c r="AE497" s="2356"/>
    </row>
    <row r="498" spans="30:31" x14ac:dyDescent="0.15">
      <c r="AD498" s="2356"/>
      <c r="AE498" s="2356"/>
    </row>
    <row r="499" spans="30:31" x14ac:dyDescent="0.15">
      <c r="AD499" s="2356"/>
      <c r="AE499" s="2356"/>
    </row>
    <row r="500" spans="30:31" x14ac:dyDescent="0.15">
      <c r="AD500" s="2356"/>
      <c r="AE500" s="2356"/>
    </row>
    <row r="501" spans="30:31" x14ac:dyDescent="0.15">
      <c r="AD501" s="2356"/>
      <c r="AE501" s="2356"/>
    </row>
    <row r="502" spans="30:31" x14ac:dyDescent="0.15">
      <c r="AD502" s="2356"/>
      <c r="AE502" s="2356"/>
    </row>
    <row r="503" spans="30:31" x14ac:dyDescent="0.15">
      <c r="AD503" s="2356"/>
      <c r="AE503" s="2356"/>
    </row>
    <row r="504" spans="30:31" x14ac:dyDescent="0.15">
      <c r="AD504" s="2356"/>
      <c r="AE504" s="2356"/>
    </row>
    <row r="505" spans="30:31" x14ac:dyDescent="0.15">
      <c r="AD505" s="2356"/>
      <c r="AE505" s="2356"/>
    </row>
    <row r="506" spans="30:31" x14ac:dyDescent="0.15">
      <c r="AD506" s="2356"/>
      <c r="AE506" s="2356"/>
    </row>
    <row r="507" spans="30:31" x14ac:dyDescent="0.15">
      <c r="AD507" s="2356"/>
      <c r="AE507" s="2356"/>
    </row>
    <row r="508" spans="30:31" x14ac:dyDescent="0.15">
      <c r="AD508" s="2356"/>
      <c r="AE508" s="2356"/>
    </row>
    <row r="509" spans="30:31" x14ac:dyDescent="0.15">
      <c r="AD509" s="2356"/>
      <c r="AE509" s="2356"/>
    </row>
    <row r="510" spans="30:31" x14ac:dyDescent="0.15">
      <c r="AD510" s="2356"/>
      <c r="AE510" s="2356"/>
    </row>
    <row r="511" spans="30:31" x14ac:dyDescent="0.15">
      <c r="AD511" s="2356"/>
      <c r="AE511" s="2356"/>
    </row>
    <row r="512" spans="30:31" x14ac:dyDescent="0.15">
      <c r="AD512" s="2356"/>
      <c r="AE512" s="2356"/>
    </row>
    <row r="513" spans="30:31" x14ac:dyDescent="0.15">
      <c r="AD513" s="2356"/>
      <c r="AE513" s="2356"/>
    </row>
    <row r="514" spans="30:31" x14ac:dyDescent="0.15">
      <c r="AD514" s="2356"/>
      <c r="AE514" s="2356"/>
    </row>
    <row r="515" spans="30:31" x14ac:dyDescent="0.15">
      <c r="AD515" s="2356"/>
      <c r="AE515" s="2356"/>
    </row>
    <row r="516" spans="30:31" x14ac:dyDescent="0.15">
      <c r="AD516" s="2356"/>
      <c r="AE516" s="2356"/>
    </row>
    <row r="517" spans="30:31" x14ac:dyDescent="0.15">
      <c r="AD517" s="2356"/>
      <c r="AE517" s="2356"/>
    </row>
    <row r="518" spans="30:31" x14ac:dyDescent="0.15">
      <c r="AD518" s="2356"/>
      <c r="AE518" s="2356"/>
    </row>
    <row r="519" spans="30:31" x14ac:dyDescent="0.15">
      <c r="AD519" s="2356"/>
      <c r="AE519" s="2356"/>
    </row>
    <row r="520" spans="30:31" x14ac:dyDescent="0.15">
      <c r="AD520" s="2356"/>
      <c r="AE520" s="2356"/>
    </row>
    <row r="521" spans="30:31" x14ac:dyDescent="0.15">
      <c r="AD521" s="2356"/>
      <c r="AE521" s="2356"/>
    </row>
    <row r="522" spans="30:31" x14ac:dyDescent="0.15">
      <c r="AD522" s="2356"/>
      <c r="AE522" s="2356"/>
    </row>
    <row r="523" spans="30:31" x14ac:dyDescent="0.15">
      <c r="AD523" s="2356"/>
      <c r="AE523" s="2356"/>
    </row>
    <row r="524" spans="30:31" x14ac:dyDescent="0.15">
      <c r="AD524" s="2356"/>
      <c r="AE524" s="2356"/>
    </row>
    <row r="525" spans="30:31" x14ac:dyDescent="0.15">
      <c r="AD525" s="2356"/>
      <c r="AE525" s="2356"/>
    </row>
    <row r="526" spans="30:31" x14ac:dyDescent="0.15">
      <c r="AD526" s="2356"/>
      <c r="AE526" s="2356"/>
    </row>
    <row r="527" spans="30:31" x14ac:dyDescent="0.15">
      <c r="AD527" s="2356"/>
      <c r="AE527" s="2356"/>
    </row>
    <row r="528" spans="30:31" x14ac:dyDescent="0.15">
      <c r="AD528" s="2356"/>
      <c r="AE528" s="2356"/>
    </row>
    <row r="529" spans="30:31" x14ac:dyDescent="0.15">
      <c r="AD529" s="2356"/>
      <c r="AE529" s="2356"/>
    </row>
    <row r="530" spans="30:31" x14ac:dyDescent="0.15">
      <c r="AD530" s="2356"/>
      <c r="AE530" s="2356"/>
    </row>
    <row r="531" spans="30:31" x14ac:dyDescent="0.15">
      <c r="AD531" s="2356"/>
      <c r="AE531" s="2356"/>
    </row>
    <row r="532" spans="30:31" x14ac:dyDescent="0.15">
      <c r="AD532" s="2356"/>
      <c r="AE532" s="2356"/>
    </row>
    <row r="533" spans="30:31" x14ac:dyDescent="0.15">
      <c r="AD533" s="2356"/>
      <c r="AE533" s="2356"/>
    </row>
    <row r="534" spans="30:31" x14ac:dyDescent="0.15">
      <c r="AD534" s="2356"/>
      <c r="AE534" s="2356"/>
    </row>
    <row r="535" spans="30:31" x14ac:dyDescent="0.15">
      <c r="AD535" s="2356"/>
      <c r="AE535" s="2356"/>
    </row>
    <row r="536" spans="30:31" x14ac:dyDescent="0.15">
      <c r="AD536" s="2356"/>
      <c r="AE536" s="2356"/>
    </row>
    <row r="537" spans="30:31" x14ac:dyDescent="0.15">
      <c r="AD537" s="2356"/>
      <c r="AE537" s="2356"/>
    </row>
    <row r="538" spans="30:31" x14ac:dyDescent="0.15">
      <c r="AD538" s="2356"/>
      <c r="AE538" s="2356"/>
    </row>
    <row r="539" spans="30:31" x14ac:dyDescent="0.15">
      <c r="AD539" s="2356"/>
      <c r="AE539" s="2356"/>
    </row>
    <row r="540" spans="30:31" x14ac:dyDescent="0.15">
      <c r="AD540" s="2356"/>
      <c r="AE540" s="2356"/>
    </row>
    <row r="541" spans="30:31" x14ac:dyDescent="0.15">
      <c r="AD541" s="2356"/>
      <c r="AE541" s="2356"/>
    </row>
    <row r="542" spans="30:31" x14ac:dyDescent="0.15">
      <c r="AD542" s="2356"/>
      <c r="AE542" s="2356"/>
    </row>
    <row r="543" spans="30:31" x14ac:dyDescent="0.15">
      <c r="AD543" s="2356"/>
      <c r="AE543" s="2356"/>
    </row>
    <row r="544" spans="30:31" x14ac:dyDescent="0.15">
      <c r="AD544" s="2356"/>
      <c r="AE544" s="2356"/>
    </row>
    <row r="545" spans="30:31" x14ac:dyDescent="0.15">
      <c r="AD545" s="2356"/>
      <c r="AE545" s="2356"/>
    </row>
    <row r="546" spans="30:31" x14ac:dyDescent="0.15">
      <c r="AD546" s="2356"/>
      <c r="AE546" s="2356"/>
    </row>
    <row r="547" spans="30:31" x14ac:dyDescent="0.15">
      <c r="AD547" s="2356"/>
      <c r="AE547" s="2356"/>
    </row>
    <row r="548" spans="30:31" x14ac:dyDescent="0.15">
      <c r="AD548" s="2356"/>
      <c r="AE548" s="2356"/>
    </row>
    <row r="549" spans="30:31" x14ac:dyDescent="0.15">
      <c r="AD549" s="2356"/>
      <c r="AE549" s="2356"/>
    </row>
    <row r="550" spans="30:31" x14ac:dyDescent="0.15">
      <c r="AD550" s="2356"/>
      <c r="AE550" s="2356"/>
    </row>
    <row r="551" spans="30:31" x14ac:dyDescent="0.15">
      <c r="AD551" s="2356"/>
      <c r="AE551" s="2356"/>
    </row>
    <row r="552" spans="30:31" x14ac:dyDescent="0.15">
      <c r="AD552" s="2356"/>
      <c r="AE552" s="2356"/>
    </row>
    <row r="553" spans="30:31" x14ac:dyDescent="0.15">
      <c r="AD553" s="2356"/>
      <c r="AE553" s="2356"/>
    </row>
    <row r="554" spans="30:31" x14ac:dyDescent="0.15">
      <c r="AD554" s="2356"/>
      <c r="AE554" s="2356"/>
    </row>
    <row r="555" spans="30:31" x14ac:dyDescent="0.15">
      <c r="AD555" s="2356"/>
      <c r="AE555" s="2356"/>
    </row>
    <row r="556" spans="30:31" x14ac:dyDescent="0.15">
      <c r="AD556" s="2356"/>
      <c r="AE556" s="2356"/>
    </row>
    <row r="557" spans="30:31" x14ac:dyDescent="0.15">
      <c r="AD557" s="2356"/>
      <c r="AE557" s="2356"/>
    </row>
    <row r="558" spans="30:31" x14ac:dyDescent="0.15">
      <c r="AD558" s="2356"/>
      <c r="AE558" s="2356"/>
    </row>
    <row r="559" spans="30:31" x14ac:dyDescent="0.15">
      <c r="AD559" s="2356"/>
      <c r="AE559" s="2356"/>
    </row>
    <row r="560" spans="30:31" x14ac:dyDescent="0.15">
      <c r="AD560" s="2356"/>
      <c r="AE560" s="2356"/>
    </row>
    <row r="561" spans="30:31" x14ac:dyDescent="0.15">
      <c r="AD561" s="2356"/>
      <c r="AE561" s="2356"/>
    </row>
    <row r="562" spans="30:31" x14ac:dyDescent="0.15">
      <c r="AD562" s="2356"/>
      <c r="AE562" s="2356"/>
    </row>
    <row r="563" spans="30:31" x14ac:dyDescent="0.15">
      <c r="AD563" s="2356"/>
      <c r="AE563" s="2356"/>
    </row>
    <row r="564" spans="30:31" x14ac:dyDescent="0.15">
      <c r="AD564" s="2356"/>
      <c r="AE564" s="2356"/>
    </row>
    <row r="565" spans="30:31" x14ac:dyDescent="0.15">
      <c r="AD565" s="2356"/>
      <c r="AE565" s="2356"/>
    </row>
    <row r="566" spans="30:31" x14ac:dyDescent="0.15">
      <c r="AD566" s="2356"/>
      <c r="AE566" s="2356"/>
    </row>
    <row r="567" spans="30:31" x14ac:dyDescent="0.15">
      <c r="AD567" s="2356"/>
      <c r="AE567" s="2356"/>
    </row>
    <row r="568" spans="30:31" x14ac:dyDescent="0.15">
      <c r="AD568" s="2356"/>
      <c r="AE568" s="2356"/>
    </row>
    <row r="569" spans="30:31" x14ac:dyDescent="0.15">
      <c r="AD569" s="2356"/>
      <c r="AE569" s="2356"/>
    </row>
    <row r="570" spans="30:31" x14ac:dyDescent="0.15">
      <c r="AD570" s="2356"/>
      <c r="AE570" s="2356"/>
    </row>
    <row r="571" spans="30:31" x14ac:dyDescent="0.15">
      <c r="AD571" s="2356"/>
      <c r="AE571" s="2356"/>
    </row>
    <row r="572" spans="30:31" x14ac:dyDescent="0.15">
      <c r="AD572" s="2356"/>
      <c r="AE572" s="2356"/>
    </row>
    <row r="573" spans="30:31" x14ac:dyDescent="0.15">
      <c r="AD573" s="2356"/>
      <c r="AE573" s="2356"/>
    </row>
    <row r="574" spans="30:31" x14ac:dyDescent="0.15">
      <c r="AD574" s="2356"/>
      <c r="AE574" s="2356"/>
    </row>
    <row r="575" spans="30:31" x14ac:dyDescent="0.15">
      <c r="AD575" s="2356"/>
      <c r="AE575" s="2356"/>
    </row>
    <row r="576" spans="30:31" x14ac:dyDescent="0.15">
      <c r="AD576" s="2356"/>
      <c r="AE576" s="2356"/>
    </row>
    <row r="577" spans="30:31" x14ac:dyDescent="0.15">
      <c r="AD577" s="2356"/>
      <c r="AE577" s="2356"/>
    </row>
    <row r="578" spans="30:31" x14ac:dyDescent="0.15">
      <c r="AD578" s="2356"/>
      <c r="AE578" s="2356"/>
    </row>
    <row r="579" spans="30:31" x14ac:dyDescent="0.15">
      <c r="AD579" s="2356"/>
      <c r="AE579" s="2356"/>
    </row>
    <row r="580" spans="30:31" x14ac:dyDescent="0.15">
      <c r="AD580" s="2356"/>
      <c r="AE580" s="2356"/>
    </row>
    <row r="581" spans="30:31" x14ac:dyDescent="0.15">
      <c r="AD581" s="2356"/>
      <c r="AE581" s="2356"/>
    </row>
    <row r="582" spans="30:31" x14ac:dyDescent="0.15">
      <c r="AD582" s="2356"/>
      <c r="AE582" s="2356"/>
    </row>
    <row r="583" spans="30:31" x14ac:dyDescent="0.15">
      <c r="AD583" s="2356"/>
      <c r="AE583" s="2356"/>
    </row>
    <row r="584" spans="30:31" x14ac:dyDescent="0.15">
      <c r="AD584" s="2356"/>
      <c r="AE584" s="2356"/>
    </row>
    <row r="585" spans="30:31" x14ac:dyDescent="0.15">
      <c r="AD585" s="2356"/>
      <c r="AE585" s="2356"/>
    </row>
    <row r="586" spans="30:31" x14ac:dyDescent="0.15">
      <c r="AD586" s="2356"/>
      <c r="AE586" s="2356"/>
    </row>
    <row r="587" spans="30:31" x14ac:dyDescent="0.15">
      <c r="AD587" s="2356"/>
      <c r="AE587" s="2356"/>
    </row>
    <row r="588" spans="30:31" x14ac:dyDescent="0.15">
      <c r="AD588" s="2356"/>
      <c r="AE588" s="2356"/>
    </row>
    <row r="589" spans="30:31" x14ac:dyDescent="0.15">
      <c r="AD589" s="2356"/>
      <c r="AE589" s="2356"/>
    </row>
    <row r="590" spans="30:31" x14ac:dyDescent="0.15">
      <c r="AD590" s="2356"/>
      <c r="AE590" s="2356"/>
    </row>
    <row r="591" spans="30:31" x14ac:dyDescent="0.15">
      <c r="AD591" s="2356"/>
      <c r="AE591" s="2356"/>
    </row>
    <row r="592" spans="30:31" x14ac:dyDescent="0.15">
      <c r="AD592" s="2356"/>
      <c r="AE592" s="2356"/>
    </row>
    <row r="593" spans="30:31" x14ac:dyDescent="0.15">
      <c r="AD593" s="2356"/>
      <c r="AE593" s="2356"/>
    </row>
    <row r="594" spans="30:31" x14ac:dyDescent="0.15">
      <c r="AD594" s="2356"/>
      <c r="AE594" s="2356"/>
    </row>
    <row r="595" spans="30:31" x14ac:dyDescent="0.15">
      <c r="AD595" s="2356"/>
      <c r="AE595" s="2356"/>
    </row>
    <row r="596" spans="30:31" x14ac:dyDescent="0.15">
      <c r="AD596" s="2356"/>
      <c r="AE596" s="2356"/>
    </row>
    <row r="597" spans="30:31" x14ac:dyDescent="0.15">
      <c r="AD597" s="2356"/>
      <c r="AE597" s="2356"/>
    </row>
    <row r="598" spans="30:31" x14ac:dyDescent="0.15">
      <c r="AD598" s="2356"/>
      <c r="AE598" s="2356"/>
    </row>
    <row r="599" spans="30:31" x14ac:dyDescent="0.15">
      <c r="AD599" s="2356"/>
      <c r="AE599" s="2356"/>
    </row>
    <row r="600" spans="30:31" x14ac:dyDescent="0.15">
      <c r="AD600" s="2356"/>
      <c r="AE600" s="2356"/>
    </row>
    <row r="601" spans="30:31" x14ac:dyDescent="0.15">
      <c r="AD601" s="2356"/>
      <c r="AE601" s="2356"/>
    </row>
    <row r="602" spans="30:31" x14ac:dyDescent="0.15">
      <c r="AD602" s="2356"/>
      <c r="AE602" s="2356"/>
    </row>
    <row r="603" spans="30:31" x14ac:dyDescent="0.15">
      <c r="AD603" s="2356"/>
      <c r="AE603" s="2356"/>
    </row>
    <row r="604" spans="30:31" x14ac:dyDescent="0.15">
      <c r="AD604" s="2356"/>
      <c r="AE604" s="2356"/>
    </row>
    <row r="605" spans="30:31" x14ac:dyDescent="0.15">
      <c r="AD605" s="2356"/>
      <c r="AE605" s="2356"/>
    </row>
    <row r="606" spans="30:31" x14ac:dyDescent="0.15">
      <c r="AD606" s="2356"/>
      <c r="AE606" s="2356"/>
    </row>
    <row r="607" spans="30:31" x14ac:dyDescent="0.15">
      <c r="AD607" s="2356"/>
      <c r="AE607" s="2356"/>
    </row>
    <row r="608" spans="30:31" x14ac:dyDescent="0.15">
      <c r="AD608" s="2356"/>
      <c r="AE608" s="2356"/>
    </row>
    <row r="609" spans="30:31" x14ac:dyDescent="0.15">
      <c r="AD609" s="2356"/>
      <c r="AE609" s="2356"/>
    </row>
    <row r="610" spans="30:31" x14ac:dyDescent="0.15">
      <c r="AD610" s="2356"/>
      <c r="AE610" s="2356"/>
    </row>
    <row r="611" spans="30:31" x14ac:dyDescent="0.15">
      <c r="AD611" s="2356"/>
      <c r="AE611" s="2356"/>
    </row>
    <row r="612" spans="30:31" x14ac:dyDescent="0.15">
      <c r="AD612" s="2356"/>
      <c r="AE612" s="2356"/>
    </row>
    <row r="613" spans="30:31" x14ac:dyDescent="0.15">
      <c r="AD613" s="2356"/>
      <c r="AE613" s="2356"/>
    </row>
    <row r="614" spans="30:31" x14ac:dyDescent="0.15">
      <c r="AD614" s="2356"/>
      <c r="AE614" s="2356"/>
    </row>
    <row r="615" spans="30:31" x14ac:dyDescent="0.15">
      <c r="AD615" s="2356"/>
      <c r="AE615" s="2356"/>
    </row>
    <row r="616" spans="30:31" x14ac:dyDescent="0.15">
      <c r="AD616" s="2356"/>
      <c r="AE616" s="2356"/>
    </row>
    <row r="617" spans="30:31" x14ac:dyDescent="0.15">
      <c r="AD617" s="2356"/>
      <c r="AE617" s="2356"/>
    </row>
    <row r="618" spans="30:31" x14ac:dyDescent="0.15">
      <c r="AD618" s="2356"/>
      <c r="AE618" s="2356"/>
    </row>
    <row r="619" spans="30:31" x14ac:dyDescent="0.15">
      <c r="AD619" s="2356"/>
      <c r="AE619" s="2356"/>
    </row>
    <row r="620" spans="30:31" x14ac:dyDescent="0.15">
      <c r="AD620" s="2356"/>
      <c r="AE620" s="2356"/>
    </row>
    <row r="621" spans="30:31" x14ac:dyDescent="0.15">
      <c r="AD621" s="2356"/>
      <c r="AE621" s="2356"/>
    </row>
    <row r="622" spans="30:31" x14ac:dyDescent="0.15">
      <c r="AD622" s="2356"/>
      <c r="AE622" s="2356"/>
    </row>
    <row r="623" spans="30:31" x14ac:dyDescent="0.15">
      <c r="AD623" s="2356"/>
      <c r="AE623" s="2356"/>
    </row>
    <row r="624" spans="30:31" x14ac:dyDescent="0.15">
      <c r="AD624" s="2356"/>
      <c r="AE624" s="2356"/>
    </row>
    <row r="625" spans="30:31" x14ac:dyDescent="0.15">
      <c r="AD625" s="2356"/>
      <c r="AE625" s="2356"/>
    </row>
    <row r="626" spans="30:31" x14ac:dyDescent="0.15">
      <c r="AD626" s="2356"/>
      <c r="AE626" s="2356"/>
    </row>
    <row r="627" spans="30:31" x14ac:dyDescent="0.15">
      <c r="AD627" s="2356"/>
      <c r="AE627" s="2356"/>
    </row>
    <row r="628" spans="30:31" x14ac:dyDescent="0.15">
      <c r="AD628" s="2356"/>
      <c r="AE628" s="2356"/>
    </row>
    <row r="629" spans="30:31" x14ac:dyDescent="0.15">
      <c r="AD629" s="2356"/>
      <c r="AE629" s="2356"/>
    </row>
    <row r="630" spans="30:31" x14ac:dyDescent="0.15">
      <c r="AD630" s="2356"/>
      <c r="AE630" s="2356"/>
    </row>
    <row r="631" spans="30:31" x14ac:dyDescent="0.15">
      <c r="AD631" s="2356"/>
      <c r="AE631" s="2356"/>
    </row>
    <row r="632" spans="30:31" x14ac:dyDescent="0.15">
      <c r="AD632" s="2356"/>
      <c r="AE632" s="2356"/>
    </row>
    <row r="633" spans="30:31" x14ac:dyDescent="0.15">
      <c r="AD633" s="2356"/>
      <c r="AE633" s="2356"/>
    </row>
    <row r="634" spans="30:31" x14ac:dyDescent="0.15">
      <c r="AD634" s="2356"/>
      <c r="AE634" s="2356"/>
    </row>
    <row r="635" spans="30:31" x14ac:dyDescent="0.15">
      <c r="AD635" s="2356"/>
      <c r="AE635" s="2356"/>
    </row>
    <row r="636" spans="30:31" x14ac:dyDescent="0.15">
      <c r="AD636" s="2356"/>
      <c r="AE636" s="2356"/>
    </row>
    <row r="637" spans="30:31" x14ac:dyDescent="0.15">
      <c r="AD637" s="2356"/>
      <c r="AE637" s="2356"/>
    </row>
    <row r="638" spans="30:31" x14ac:dyDescent="0.15">
      <c r="AD638" s="2356"/>
      <c r="AE638" s="2356"/>
    </row>
    <row r="639" spans="30:31" x14ac:dyDescent="0.15">
      <c r="AD639" s="2356"/>
      <c r="AE639" s="2356"/>
    </row>
    <row r="640" spans="30:31" x14ac:dyDescent="0.15">
      <c r="AD640" s="2356"/>
      <c r="AE640" s="2356"/>
    </row>
    <row r="641" spans="30:31" x14ac:dyDescent="0.15">
      <c r="AD641" s="2356"/>
      <c r="AE641" s="2356"/>
    </row>
    <row r="642" spans="30:31" x14ac:dyDescent="0.15">
      <c r="AD642" s="2356"/>
      <c r="AE642" s="2356"/>
    </row>
    <row r="643" spans="30:31" x14ac:dyDescent="0.15">
      <c r="AD643" s="2356"/>
      <c r="AE643" s="2356"/>
    </row>
    <row r="644" spans="30:31" x14ac:dyDescent="0.15">
      <c r="AD644" s="2356"/>
      <c r="AE644" s="2356"/>
    </row>
    <row r="645" spans="30:31" x14ac:dyDescent="0.15">
      <c r="AD645" s="2356"/>
      <c r="AE645" s="2356"/>
    </row>
    <row r="646" spans="30:31" x14ac:dyDescent="0.15">
      <c r="AD646" s="2356"/>
      <c r="AE646" s="2356"/>
    </row>
    <row r="647" spans="30:31" x14ac:dyDescent="0.15">
      <c r="AD647" s="2356"/>
      <c r="AE647" s="2356"/>
    </row>
    <row r="648" spans="30:31" x14ac:dyDescent="0.15">
      <c r="AD648" s="2356"/>
      <c r="AE648" s="2356"/>
    </row>
    <row r="649" spans="30:31" x14ac:dyDescent="0.15">
      <c r="AD649" s="2356"/>
      <c r="AE649" s="2356"/>
    </row>
    <row r="650" spans="30:31" x14ac:dyDescent="0.15">
      <c r="AD650" s="2356"/>
      <c r="AE650" s="2356"/>
    </row>
    <row r="651" spans="30:31" x14ac:dyDescent="0.15">
      <c r="AD651" s="2356"/>
      <c r="AE651" s="2356"/>
    </row>
    <row r="652" spans="30:31" x14ac:dyDescent="0.15">
      <c r="AD652" s="2356"/>
      <c r="AE652" s="2356"/>
    </row>
    <row r="653" spans="30:31" x14ac:dyDescent="0.15">
      <c r="AD653" s="2356"/>
      <c r="AE653" s="2356"/>
    </row>
    <row r="654" spans="30:31" x14ac:dyDescent="0.15">
      <c r="AD654" s="2356"/>
      <c r="AE654" s="2356"/>
    </row>
    <row r="655" spans="30:31" x14ac:dyDescent="0.15">
      <c r="AD655" s="2356"/>
      <c r="AE655" s="2356"/>
    </row>
    <row r="656" spans="30:31" x14ac:dyDescent="0.15">
      <c r="AD656" s="2356"/>
      <c r="AE656" s="2356"/>
    </row>
    <row r="657" spans="30:31" x14ac:dyDescent="0.15">
      <c r="AD657" s="2356"/>
      <c r="AE657" s="2356"/>
    </row>
    <row r="658" spans="30:31" x14ac:dyDescent="0.15">
      <c r="AD658" s="2356"/>
      <c r="AE658" s="2356"/>
    </row>
    <row r="659" spans="30:31" x14ac:dyDescent="0.15">
      <c r="AD659" s="2356"/>
      <c r="AE659" s="2356"/>
    </row>
    <row r="660" spans="30:31" x14ac:dyDescent="0.15">
      <c r="AD660" s="2356"/>
      <c r="AE660" s="2356"/>
    </row>
    <row r="661" spans="30:31" x14ac:dyDescent="0.15">
      <c r="AD661" s="2356"/>
      <c r="AE661" s="2356"/>
    </row>
    <row r="662" spans="30:31" x14ac:dyDescent="0.15">
      <c r="AD662" s="2356"/>
      <c r="AE662" s="2356"/>
    </row>
    <row r="663" spans="30:31" x14ac:dyDescent="0.15">
      <c r="AD663" s="2356"/>
      <c r="AE663" s="2356"/>
    </row>
    <row r="664" spans="30:31" x14ac:dyDescent="0.15">
      <c r="AD664" s="2356"/>
      <c r="AE664" s="2356"/>
    </row>
    <row r="665" spans="30:31" x14ac:dyDescent="0.15">
      <c r="AD665" s="2356"/>
      <c r="AE665" s="2356"/>
    </row>
    <row r="666" spans="30:31" x14ac:dyDescent="0.15">
      <c r="AD666" s="2356"/>
      <c r="AE666" s="2356"/>
    </row>
    <row r="667" spans="30:31" x14ac:dyDescent="0.15">
      <c r="AD667" s="2356"/>
      <c r="AE667" s="2356"/>
    </row>
    <row r="668" spans="30:31" x14ac:dyDescent="0.15">
      <c r="AD668" s="2356"/>
      <c r="AE668" s="2356"/>
    </row>
    <row r="669" spans="30:31" x14ac:dyDescent="0.15">
      <c r="AD669" s="2356"/>
      <c r="AE669" s="2356"/>
    </row>
    <row r="670" spans="30:31" x14ac:dyDescent="0.15">
      <c r="AD670" s="2356"/>
      <c r="AE670" s="2356"/>
    </row>
    <row r="671" spans="30:31" x14ac:dyDescent="0.15">
      <c r="AD671" s="2356"/>
      <c r="AE671" s="2356"/>
    </row>
    <row r="672" spans="30:31" x14ac:dyDescent="0.15">
      <c r="AD672" s="2356"/>
      <c r="AE672" s="2356"/>
    </row>
    <row r="673" spans="30:31" x14ac:dyDescent="0.15">
      <c r="AD673" s="2356"/>
      <c r="AE673" s="2356"/>
    </row>
    <row r="674" spans="30:31" x14ac:dyDescent="0.15">
      <c r="AD674" s="2356"/>
      <c r="AE674" s="2356"/>
    </row>
    <row r="675" spans="30:31" x14ac:dyDescent="0.15">
      <c r="AD675" s="2356"/>
      <c r="AE675" s="2356"/>
    </row>
    <row r="676" spans="30:31" x14ac:dyDescent="0.15">
      <c r="AD676" s="2356"/>
      <c r="AE676" s="2356"/>
    </row>
    <row r="677" spans="30:31" x14ac:dyDescent="0.15">
      <c r="AD677" s="2356"/>
      <c r="AE677" s="2356"/>
    </row>
    <row r="678" spans="30:31" x14ac:dyDescent="0.15">
      <c r="AD678" s="2356"/>
      <c r="AE678" s="2356"/>
    </row>
    <row r="679" spans="30:31" x14ac:dyDescent="0.15">
      <c r="AD679" s="2356"/>
      <c r="AE679" s="2356"/>
    </row>
    <row r="680" spans="30:31" x14ac:dyDescent="0.15">
      <c r="AD680" s="2356"/>
      <c r="AE680" s="2356"/>
    </row>
    <row r="681" spans="30:31" x14ac:dyDescent="0.15">
      <c r="AD681" s="2356"/>
      <c r="AE681" s="2356"/>
    </row>
    <row r="682" spans="30:31" x14ac:dyDescent="0.15">
      <c r="AD682" s="2356"/>
      <c r="AE682" s="2356"/>
    </row>
    <row r="683" spans="30:31" x14ac:dyDescent="0.15">
      <c r="AD683" s="2356"/>
      <c r="AE683" s="2356"/>
    </row>
    <row r="684" spans="30:31" x14ac:dyDescent="0.15">
      <c r="AD684" s="2356"/>
      <c r="AE684" s="2356"/>
    </row>
    <row r="685" spans="30:31" x14ac:dyDescent="0.15">
      <c r="AD685" s="2356"/>
      <c r="AE685" s="2356"/>
    </row>
    <row r="686" spans="30:31" x14ac:dyDescent="0.15">
      <c r="AD686" s="2356"/>
      <c r="AE686" s="2356"/>
    </row>
    <row r="687" spans="30:31" x14ac:dyDescent="0.15">
      <c r="AD687" s="2356"/>
      <c r="AE687" s="2356"/>
    </row>
    <row r="688" spans="30:31" x14ac:dyDescent="0.15">
      <c r="AD688" s="2356"/>
      <c r="AE688" s="2356"/>
    </row>
    <row r="689" spans="30:31" x14ac:dyDescent="0.15">
      <c r="AD689" s="2356"/>
      <c r="AE689" s="2356"/>
    </row>
    <row r="690" spans="30:31" x14ac:dyDescent="0.15">
      <c r="AD690" s="2356"/>
      <c r="AE690" s="2356"/>
    </row>
    <row r="691" spans="30:31" x14ac:dyDescent="0.15">
      <c r="AD691" s="2356"/>
      <c r="AE691" s="2356"/>
    </row>
    <row r="692" spans="30:31" x14ac:dyDescent="0.15">
      <c r="AD692" s="2356"/>
      <c r="AE692" s="2356"/>
    </row>
    <row r="693" spans="30:31" x14ac:dyDescent="0.15">
      <c r="AD693" s="2356"/>
      <c r="AE693" s="2356"/>
    </row>
    <row r="694" spans="30:31" x14ac:dyDescent="0.15">
      <c r="AD694" s="2356"/>
      <c r="AE694" s="2356"/>
    </row>
    <row r="695" spans="30:31" x14ac:dyDescent="0.15">
      <c r="AD695" s="2356"/>
      <c r="AE695" s="2356"/>
    </row>
    <row r="696" spans="30:31" x14ac:dyDescent="0.15">
      <c r="AD696" s="2356"/>
      <c r="AE696" s="2356"/>
    </row>
    <row r="697" spans="30:31" x14ac:dyDescent="0.15">
      <c r="AD697" s="2356"/>
      <c r="AE697" s="2356"/>
    </row>
    <row r="698" spans="30:31" x14ac:dyDescent="0.15">
      <c r="AD698" s="2356"/>
      <c r="AE698" s="2356"/>
    </row>
    <row r="699" spans="30:31" x14ac:dyDescent="0.15">
      <c r="AD699" s="2356"/>
      <c r="AE699" s="2356"/>
    </row>
    <row r="700" spans="30:31" x14ac:dyDescent="0.15">
      <c r="AD700" s="2356"/>
      <c r="AE700" s="2356"/>
    </row>
    <row r="701" spans="30:31" x14ac:dyDescent="0.15">
      <c r="AD701" s="2356"/>
      <c r="AE701" s="2356"/>
    </row>
    <row r="702" spans="30:31" x14ac:dyDescent="0.15">
      <c r="AD702" s="2356"/>
      <c r="AE702" s="2356"/>
    </row>
    <row r="703" spans="30:31" x14ac:dyDescent="0.15">
      <c r="AD703" s="2356"/>
      <c r="AE703" s="2356"/>
    </row>
    <row r="704" spans="30:31" x14ac:dyDescent="0.15">
      <c r="AD704" s="2356"/>
      <c r="AE704" s="2356"/>
    </row>
    <row r="705" spans="30:31" x14ac:dyDescent="0.15">
      <c r="AD705" s="2356"/>
      <c r="AE705" s="2356"/>
    </row>
    <row r="706" spans="30:31" x14ac:dyDescent="0.15">
      <c r="AD706" s="2356"/>
      <c r="AE706" s="2356"/>
    </row>
    <row r="707" spans="30:31" x14ac:dyDescent="0.15">
      <c r="AD707" s="2356"/>
      <c r="AE707" s="2356"/>
    </row>
    <row r="708" spans="30:31" x14ac:dyDescent="0.15">
      <c r="AD708" s="2356"/>
      <c r="AE708" s="2356"/>
    </row>
    <row r="709" spans="30:31" x14ac:dyDescent="0.15">
      <c r="AD709" s="2356"/>
      <c r="AE709" s="2356"/>
    </row>
    <row r="710" spans="30:31" x14ac:dyDescent="0.15">
      <c r="AD710" s="2356"/>
      <c r="AE710" s="2356"/>
    </row>
    <row r="711" spans="30:31" x14ac:dyDescent="0.15">
      <c r="AD711" s="2356"/>
      <c r="AE711" s="2356"/>
    </row>
    <row r="712" spans="30:31" x14ac:dyDescent="0.15">
      <c r="AD712" s="2356"/>
      <c r="AE712" s="2356"/>
    </row>
    <row r="713" spans="30:31" x14ac:dyDescent="0.15">
      <c r="AD713" s="2356"/>
      <c r="AE713" s="2356"/>
    </row>
    <row r="714" spans="30:31" x14ac:dyDescent="0.15">
      <c r="AD714" s="2356"/>
      <c r="AE714" s="2356"/>
    </row>
    <row r="715" spans="30:31" x14ac:dyDescent="0.15">
      <c r="AD715" s="2356"/>
      <c r="AE715" s="2356"/>
    </row>
    <row r="716" spans="30:31" x14ac:dyDescent="0.15">
      <c r="AD716" s="2356"/>
      <c r="AE716" s="2356"/>
    </row>
    <row r="717" spans="30:31" x14ac:dyDescent="0.15">
      <c r="AD717" s="2356"/>
      <c r="AE717" s="2356"/>
    </row>
    <row r="718" spans="30:31" x14ac:dyDescent="0.15">
      <c r="AD718" s="2356"/>
      <c r="AE718" s="2356"/>
    </row>
    <row r="719" spans="30:31" x14ac:dyDescent="0.15">
      <c r="AD719" s="2356"/>
      <c r="AE719" s="2356"/>
    </row>
    <row r="720" spans="30:31" x14ac:dyDescent="0.15">
      <c r="AD720" s="2356"/>
      <c r="AE720" s="2356"/>
    </row>
    <row r="721" spans="30:31" x14ac:dyDescent="0.15">
      <c r="AD721" s="2356"/>
      <c r="AE721" s="2356"/>
    </row>
    <row r="722" spans="30:31" x14ac:dyDescent="0.15">
      <c r="AD722" s="2356"/>
      <c r="AE722" s="2356"/>
    </row>
    <row r="723" spans="30:31" x14ac:dyDescent="0.15">
      <c r="AD723" s="2356"/>
      <c r="AE723" s="2356"/>
    </row>
    <row r="724" spans="30:31" x14ac:dyDescent="0.15">
      <c r="AD724" s="2356"/>
      <c r="AE724" s="2356"/>
    </row>
    <row r="725" spans="30:31" x14ac:dyDescent="0.15">
      <c r="AD725" s="2356"/>
      <c r="AE725" s="2356"/>
    </row>
    <row r="726" spans="30:31" x14ac:dyDescent="0.15">
      <c r="AD726" s="2356"/>
      <c r="AE726" s="2356"/>
    </row>
    <row r="727" spans="30:31" x14ac:dyDescent="0.15">
      <c r="AD727" s="2356"/>
      <c r="AE727" s="2356"/>
    </row>
    <row r="728" spans="30:31" x14ac:dyDescent="0.15">
      <c r="AD728" s="2356"/>
      <c r="AE728" s="2356"/>
    </row>
    <row r="729" spans="30:31" x14ac:dyDescent="0.15">
      <c r="AD729" s="2356"/>
      <c r="AE729" s="2356"/>
    </row>
    <row r="730" spans="30:31" x14ac:dyDescent="0.15">
      <c r="AD730" s="2356"/>
      <c r="AE730" s="2356"/>
    </row>
    <row r="731" spans="30:31" x14ac:dyDescent="0.15">
      <c r="AD731" s="2356"/>
      <c r="AE731" s="2356"/>
    </row>
    <row r="732" spans="30:31" x14ac:dyDescent="0.15">
      <c r="AD732" s="2356"/>
      <c r="AE732" s="2356"/>
    </row>
    <row r="733" spans="30:31" x14ac:dyDescent="0.15">
      <c r="AD733" s="2356"/>
      <c r="AE733" s="2356"/>
    </row>
    <row r="734" spans="30:31" x14ac:dyDescent="0.15">
      <c r="AD734" s="2356"/>
      <c r="AE734" s="2356"/>
    </row>
    <row r="735" spans="30:31" x14ac:dyDescent="0.15">
      <c r="AD735" s="2356"/>
      <c r="AE735" s="2356"/>
    </row>
    <row r="736" spans="30:31" x14ac:dyDescent="0.15">
      <c r="AD736" s="2356"/>
      <c r="AE736" s="2356"/>
    </row>
    <row r="737" spans="30:31" x14ac:dyDescent="0.15">
      <c r="AD737" s="2356"/>
      <c r="AE737" s="2356"/>
    </row>
    <row r="738" spans="30:31" x14ac:dyDescent="0.15">
      <c r="AD738" s="2356"/>
      <c r="AE738" s="2356"/>
    </row>
    <row r="739" spans="30:31" x14ac:dyDescent="0.15">
      <c r="AD739" s="2356"/>
      <c r="AE739" s="2356"/>
    </row>
    <row r="740" spans="30:31" x14ac:dyDescent="0.15">
      <c r="AD740" s="2356"/>
      <c r="AE740" s="2356"/>
    </row>
    <row r="741" spans="30:31" x14ac:dyDescent="0.15">
      <c r="AD741" s="2356"/>
      <c r="AE741" s="2356"/>
    </row>
    <row r="742" spans="30:31" x14ac:dyDescent="0.15">
      <c r="AD742" s="2356"/>
      <c r="AE742" s="2356"/>
    </row>
    <row r="743" spans="30:31" x14ac:dyDescent="0.15">
      <c r="AD743" s="2356"/>
      <c r="AE743" s="2356"/>
    </row>
    <row r="744" spans="30:31" x14ac:dyDescent="0.15">
      <c r="AD744" s="2356"/>
      <c r="AE744" s="2356"/>
    </row>
    <row r="745" spans="30:31" x14ac:dyDescent="0.15">
      <c r="AD745" s="2356"/>
      <c r="AE745" s="2356"/>
    </row>
    <row r="746" spans="30:31" x14ac:dyDescent="0.15">
      <c r="AD746" s="2356"/>
      <c r="AE746" s="2356"/>
    </row>
    <row r="747" spans="30:31" x14ac:dyDescent="0.15">
      <c r="AD747" s="2356"/>
      <c r="AE747" s="2356"/>
    </row>
    <row r="748" spans="30:31" x14ac:dyDescent="0.15">
      <c r="AD748" s="2356"/>
      <c r="AE748" s="2356"/>
    </row>
    <row r="749" spans="30:31" x14ac:dyDescent="0.15">
      <c r="AD749" s="2356"/>
      <c r="AE749" s="2356"/>
    </row>
    <row r="750" spans="30:31" x14ac:dyDescent="0.15">
      <c r="AD750" s="2356"/>
      <c r="AE750" s="2356"/>
    </row>
    <row r="751" spans="30:31" x14ac:dyDescent="0.15">
      <c r="AD751" s="2356"/>
      <c r="AE751" s="2356"/>
    </row>
    <row r="752" spans="30:31" x14ac:dyDescent="0.15">
      <c r="AD752" s="2356"/>
      <c r="AE752" s="2356"/>
    </row>
    <row r="753" spans="30:31" x14ac:dyDescent="0.15">
      <c r="AD753" s="2356"/>
      <c r="AE753" s="2356"/>
    </row>
    <row r="754" spans="30:31" x14ac:dyDescent="0.15">
      <c r="AD754" s="2356"/>
      <c r="AE754" s="2356"/>
    </row>
    <row r="755" spans="30:31" x14ac:dyDescent="0.15">
      <c r="AD755" s="2356"/>
      <c r="AE755" s="2356"/>
    </row>
    <row r="756" spans="30:31" x14ac:dyDescent="0.15">
      <c r="AD756" s="2356"/>
      <c r="AE756" s="2356"/>
    </row>
    <row r="757" spans="30:31" x14ac:dyDescent="0.15">
      <c r="AD757" s="2356"/>
      <c r="AE757" s="2356"/>
    </row>
    <row r="758" spans="30:31" x14ac:dyDescent="0.15">
      <c r="AD758" s="2356"/>
      <c r="AE758" s="2356"/>
    </row>
    <row r="759" spans="30:31" x14ac:dyDescent="0.15">
      <c r="AD759" s="2356"/>
      <c r="AE759" s="2356"/>
    </row>
    <row r="760" spans="30:31" x14ac:dyDescent="0.15">
      <c r="AD760" s="2356"/>
      <c r="AE760" s="2356"/>
    </row>
    <row r="761" spans="30:31" x14ac:dyDescent="0.15">
      <c r="AD761" s="2356"/>
      <c r="AE761" s="2356"/>
    </row>
    <row r="762" spans="30:31" x14ac:dyDescent="0.15">
      <c r="AD762" s="2356"/>
      <c r="AE762" s="2356"/>
    </row>
    <row r="763" spans="30:31" x14ac:dyDescent="0.15">
      <c r="AD763" s="2356"/>
      <c r="AE763" s="2356"/>
    </row>
    <row r="764" spans="30:31" x14ac:dyDescent="0.15">
      <c r="AD764" s="2356"/>
      <c r="AE764" s="2356"/>
    </row>
    <row r="765" spans="30:31" x14ac:dyDescent="0.15">
      <c r="AD765" s="2356"/>
      <c r="AE765" s="2356"/>
    </row>
    <row r="766" spans="30:31" x14ac:dyDescent="0.15">
      <c r="AD766" s="2356"/>
      <c r="AE766" s="2356"/>
    </row>
    <row r="767" spans="30:31" x14ac:dyDescent="0.15">
      <c r="AD767" s="2356"/>
      <c r="AE767" s="2356"/>
    </row>
    <row r="768" spans="30:31" x14ac:dyDescent="0.15">
      <c r="AD768" s="2356"/>
      <c r="AE768" s="2356"/>
    </row>
    <row r="769" spans="30:31" x14ac:dyDescent="0.15">
      <c r="AD769" s="2356"/>
      <c r="AE769" s="2356"/>
    </row>
    <row r="770" spans="30:31" x14ac:dyDescent="0.15">
      <c r="AD770" s="2356"/>
      <c r="AE770" s="2356"/>
    </row>
    <row r="771" spans="30:31" x14ac:dyDescent="0.15">
      <c r="AD771" s="2356"/>
      <c r="AE771" s="2356"/>
    </row>
    <row r="772" spans="30:31" x14ac:dyDescent="0.15">
      <c r="AD772" s="2356"/>
      <c r="AE772" s="2356"/>
    </row>
    <row r="773" spans="30:31" x14ac:dyDescent="0.15">
      <c r="AD773" s="2356"/>
      <c r="AE773" s="2356"/>
    </row>
    <row r="774" spans="30:31" x14ac:dyDescent="0.15">
      <c r="AD774" s="2356"/>
      <c r="AE774" s="2356"/>
    </row>
    <row r="775" spans="30:31" x14ac:dyDescent="0.15">
      <c r="AD775" s="2356"/>
      <c r="AE775" s="2356"/>
    </row>
    <row r="776" spans="30:31" x14ac:dyDescent="0.15">
      <c r="AD776" s="2356"/>
      <c r="AE776" s="2356"/>
    </row>
    <row r="777" spans="30:31" x14ac:dyDescent="0.15">
      <c r="AD777" s="2356"/>
      <c r="AE777" s="2356"/>
    </row>
    <row r="778" spans="30:31" x14ac:dyDescent="0.15">
      <c r="AD778" s="2356"/>
      <c r="AE778" s="2356"/>
    </row>
    <row r="779" spans="30:31" x14ac:dyDescent="0.15">
      <c r="AD779" s="2356"/>
      <c r="AE779" s="2356"/>
    </row>
    <row r="780" spans="30:31" x14ac:dyDescent="0.15">
      <c r="AD780" s="2356"/>
      <c r="AE780" s="2356"/>
    </row>
    <row r="781" spans="30:31" x14ac:dyDescent="0.15">
      <c r="AD781" s="2356"/>
      <c r="AE781" s="2356"/>
    </row>
    <row r="782" spans="30:31" x14ac:dyDescent="0.15">
      <c r="AD782" s="2356"/>
      <c r="AE782" s="2356"/>
    </row>
    <row r="783" spans="30:31" x14ac:dyDescent="0.15">
      <c r="AD783" s="2356"/>
      <c r="AE783" s="2356"/>
    </row>
    <row r="784" spans="30:31" x14ac:dyDescent="0.15">
      <c r="AD784" s="2356"/>
      <c r="AE784" s="2356"/>
    </row>
    <row r="785" spans="30:31" x14ac:dyDescent="0.15">
      <c r="AD785" s="2356"/>
      <c r="AE785" s="2356"/>
    </row>
    <row r="786" spans="30:31" x14ac:dyDescent="0.15">
      <c r="AD786" s="2356"/>
      <c r="AE786" s="2356"/>
    </row>
    <row r="787" spans="30:31" x14ac:dyDescent="0.15">
      <c r="AD787" s="2356"/>
      <c r="AE787" s="2356"/>
    </row>
    <row r="788" spans="30:31" x14ac:dyDescent="0.15">
      <c r="AD788" s="2356"/>
      <c r="AE788" s="2356"/>
    </row>
    <row r="789" spans="30:31" x14ac:dyDescent="0.15">
      <c r="AD789" s="2356"/>
      <c r="AE789" s="2356"/>
    </row>
    <row r="790" spans="30:31" x14ac:dyDescent="0.15">
      <c r="AD790" s="2356"/>
      <c r="AE790" s="2356"/>
    </row>
    <row r="791" spans="30:31" x14ac:dyDescent="0.15">
      <c r="AD791" s="2356"/>
      <c r="AE791" s="2356"/>
    </row>
    <row r="792" spans="30:31" x14ac:dyDescent="0.15">
      <c r="AD792" s="2356"/>
      <c r="AE792" s="2356"/>
    </row>
    <row r="793" spans="30:31" x14ac:dyDescent="0.15">
      <c r="AD793" s="2356"/>
      <c r="AE793" s="2356"/>
    </row>
    <row r="794" spans="30:31" x14ac:dyDescent="0.15">
      <c r="AD794" s="2356"/>
      <c r="AE794" s="2356"/>
    </row>
    <row r="795" spans="30:31" x14ac:dyDescent="0.15">
      <c r="AD795" s="2356"/>
      <c r="AE795" s="2356"/>
    </row>
    <row r="796" spans="30:31" x14ac:dyDescent="0.15">
      <c r="AD796" s="2356"/>
      <c r="AE796" s="2356"/>
    </row>
    <row r="797" spans="30:31" x14ac:dyDescent="0.15">
      <c r="AD797" s="2356"/>
      <c r="AE797" s="2356"/>
    </row>
    <row r="798" spans="30:31" x14ac:dyDescent="0.15">
      <c r="AD798" s="2356"/>
      <c r="AE798" s="2356"/>
    </row>
    <row r="799" spans="30:31" x14ac:dyDescent="0.15">
      <c r="AD799" s="2356"/>
      <c r="AE799" s="2356"/>
    </row>
    <row r="800" spans="30:31" x14ac:dyDescent="0.15">
      <c r="AD800" s="2356"/>
      <c r="AE800" s="2356"/>
    </row>
    <row r="801" spans="30:31" x14ac:dyDescent="0.15">
      <c r="AD801" s="2356"/>
      <c r="AE801" s="2356"/>
    </row>
    <row r="802" spans="30:31" x14ac:dyDescent="0.15">
      <c r="AD802" s="2356"/>
      <c r="AE802" s="2356"/>
    </row>
    <row r="803" spans="30:31" x14ac:dyDescent="0.15">
      <c r="AD803" s="2356"/>
      <c r="AE803" s="2356"/>
    </row>
    <row r="804" spans="30:31" x14ac:dyDescent="0.15">
      <c r="AD804" s="2356"/>
      <c r="AE804" s="2356"/>
    </row>
    <row r="805" spans="30:31" x14ac:dyDescent="0.15">
      <c r="AD805" s="2356"/>
      <c r="AE805" s="2356"/>
    </row>
    <row r="806" spans="30:31" x14ac:dyDescent="0.15">
      <c r="AD806" s="2356"/>
      <c r="AE806" s="2356"/>
    </row>
    <row r="807" spans="30:31" x14ac:dyDescent="0.15">
      <c r="AD807" s="2356"/>
      <c r="AE807" s="2356"/>
    </row>
    <row r="808" spans="30:31" x14ac:dyDescent="0.15">
      <c r="AD808" s="2356"/>
      <c r="AE808" s="2356"/>
    </row>
    <row r="809" spans="30:31" x14ac:dyDescent="0.15">
      <c r="AD809" s="2356"/>
      <c r="AE809" s="2356"/>
    </row>
    <row r="810" spans="30:31" x14ac:dyDescent="0.15">
      <c r="AD810" s="2356"/>
      <c r="AE810" s="2356"/>
    </row>
    <row r="811" spans="30:31" x14ac:dyDescent="0.15">
      <c r="AD811" s="2356"/>
      <c r="AE811" s="2356"/>
    </row>
    <row r="812" spans="30:31" x14ac:dyDescent="0.15">
      <c r="AD812" s="2356"/>
      <c r="AE812" s="2356"/>
    </row>
    <row r="813" spans="30:31" x14ac:dyDescent="0.15">
      <c r="AD813" s="2356"/>
      <c r="AE813" s="2356"/>
    </row>
    <row r="814" spans="30:31" x14ac:dyDescent="0.15">
      <c r="AD814" s="2356"/>
      <c r="AE814" s="2356"/>
    </row>
    <row r="815" spans="30:31" x14ac:dyDescent="0.15">
      <c r="AD815" s="2356"/>
      <c r="AE815" s="2356"/>
    </row>
    <row r="816" spans="30:31" x14ac:dyDescent="0.15">
      <c r="AD816" s="2356"/>
      <c r="AE816" s="2356"/>
    </row>
    <row r="817" spans="30:31" x14ac:dyDescent="0.15">
      <c r="AD817" s="2356"/>
      <c r="AE817" s="2356"/>
    </row>
    <row r="818" spans="30:31" x14ac:dyDescent="0.15">
      <c r="AD818" s="2356"/>
      <c r="AE818" s="2356"/>
    </row>
    <row r="819" spans="30:31" x14ac:dyDescent="0.15">
      <c r="AD819" s="2356"/>
      <c r="AE819" s="2356"/>
    </row>
    <row r="820" spans="30:31" x14ac:dyDescent="0.15">
      <c r="AD820" s="2356"/>
      <c r="AE820" s="2356"/>
    </row>
    <row r="821" spans="30:31" x14ac:dyDescent="0.15">
      <c r="AD821" s="2356"/>
      <c r="AE821" s="2356"/>
    </row>
    <row r="822" spans="30:31" x14ac:dyDescent="0.15">
      <c r="AD822" s="2356"/>
      <c r="AE822" s="2356"/>
    </row>
    <row r="823" spans="30:31" x14ac:dyDescent="0.15">
      <c r="AD823" s="2356"/>
      <c r="AE823" s="2356"/>
    </row>
    <row r="824" spans="30:31" x14ac:dyDescent="0.15">
      <c r="AD824" s="2356"/>
      <c r="AE824" s="2356"/>
    </row>
    <row r="825" spans="30:31" x14ac:dyDescent="0.15">
      <c r="AD825" s="2356"/>
      <c r="AE825" s="2356"/>
    </row>
    <row r="826" spans="30:31" x14ac:dyDescent="0.15">
      <c r="AD826" s="2356"/>
      <c r="AE826" s="2356"/>
    </row>
    <row r="827" spans="30:31" x14ac:dyDescent="0.15">
      <c r="AD827" s="2356"/>
      <c r="AE827" s="2356"/>
    </row>
    <row r="828" spans="30:31" x14ac:dyDescent="0.15">
      <c r="AD828" s="2356"/>
      <c r="AE828" s="2356"/>
    </row>
    <row r="829" spans="30:31" x14ac:dyDescent="0.15">
      <c r="AD829" s="2356"/>
      <c r="AE829" s="2356"/>
    </row>
    <row r="830" spans="30:31" x14ac:dyDescent="0.15">
      <c r="AD830" s="2356"/>
      <c r="AE830" s="2356"/>
    </row>
    <row r="831" spans="30:31" x14ac:dyDescent="0.15">
      <c r="AD831" s="2356"/>
      <c r="AE831" s="2356"/>
    </row>
    <row r="832" spans="30:31" x14ac:dyDescent="0.15">
      <c r="AD832" s="2356"/>
      <c r="AE832" s="2356"/>
    </row>
    <row r="833" spans="30:31" x14ac:dyDescent="0.15">
      <c r="AD833" s="2356"/>
      <c r="AE833" s="2356"/>
    </row>
    <row r="834" spans="30:31" x14ac:dyDescent="0.15">
      <c r="AD834" s="2356"/>
      <c r="AE834" s="2356"/>
    </row>
    <row r="835" spans="30:31" x14ac:dyDescent="0.15">
      <c r="AD835" s="2356"/>
      <c r="AE835" s="2356"/>
    </row>
    <row r="836" spans="30:31" x14ac:dyDescent="0.15">
      <c r="AD836" s="2356"/>
      <c r="AE836" s="2356"/>
    </row>
    <row r="837" spans="30:31" x14ac:dyDescent="0.15">
      <c r="AD837" s="2356"/>
      <c r="AE837" s="2356"/>
    </row>
    <row r="838" spans="30:31" x14ac:dyDescent="0.15">
      <c r="AD838" s="2356"/>
      <c r="AE838" s="2356"/>
    </row>
    <row r="839" spans="30:31" x14ac:dyDescent="0.15">
      <c r="AD839" s="2356"/>
      <c r="AE839" s="2356"/>
    </row>
    <row r="840" spans="30:31" x14ac:dyDescent="0.15">
      <c r="AD840" s="2356"/>
      <c r="AE840" s="2356"/>
    </row>
    <row r="841" spans="30:31" x14ac:dyDescent="0.15">
      <c r="AD841" s="2356"/>
      <c r="AE841" s="2356"/>
    </row>
    <row r="842" spans="30:31" x14ac:dyDescent="0.15">
      <c r="AD842" s="2356"/>
      <c r="AE842" s="2356"/>
    </row>
    <row r="843" spans="30:31" x14ac:dyDescent="0.15">
      <c r="AD843" s="2356"/>
      <c r="AE843" s="2356"/>
    </row>
    <row r="844" spans="30:31" x14ac:dyDescent="0.15">
      <c r="AD844" s="2356"/>
      <c r="AE844" s="2356"/>
    </row>
    <row r="845" spans="30:31" x14ac:dyDescent="0.15">
      <c r="AD845" s="2356"/>
      <c r="AE845" s="2356"/>
    </row>
    <row r="846" spans="30:31" x14ac:dyDescent="0.15">
      <c r="AD846" s="2356"/>
      <c r="AE846" s="2356"/>
    </row>
    <row r="847" spans="30:31" x14ac:dyDescent="0.15">
      <c r="AD847" s="2356"/>
      <c r="AE847" s="2356"/>
    </row>
    <row r="848" spans="30:31" x14ac:dyDescent="0.15">
      <c r="AD848" s="2356"/>
      <c r="AE848" s="2356"/>
    </row>
    <row r="849" spans="30:31" x14ac:dyDescent="0.15">
      <c r="AD849" s="2356"/>
      <c r="AE849" s="2356"/>
    </row>
    <row r="850" spans="30:31" x14ac:dyDescent="0.15">
      <c r="AD850" s="2356"/>
      <c r="AE850" s="2356"/>
    </row>
    <row r="851" spans="30:31" x14ac:dyDescent="0.15">
      <c r="AD851" s="2356"/>
      <c r="AE851" s="2356"/>
    </row>
    <row r="852" spans="30:31" x14ac:dyDescent="0.15">
      <c r="AD852" s="2356"/>
      <c r="AE852" s="2356"/>
    </row>
  </sheetData>
  <sheetProtection password="CC19" sheet="1" objects="1" scenarios="1"/>
  <mergeCells count="18">
    <mergeCell ref="A121:A129"/>
    <mergeCell ref="A130:A138"/>
    <mergeCell ref="A139:A147"/>
    <mergeCell ref="A148:A156"/>
    <mergeCell ref="A157:A165"/>
    <mergeCell ref="A67:A75"/>
    <mergeCell ref="A76:A84"/>
    <mergeCell ref="A94:A102"/>
    <mergeCell ref="A103:A111"/>
    <mergeCell ref="A112:A120"/>
    <mergeCell ref="A85:A93"/>
    <mergeCell ref="A49:A57"/>
    <mergeCell ref="A58:A66"/>
    <mergeCell ref="A4:A12"/>
    <mergeCell ref="A31:A39"/>
    <mergeCell ref="A40:A48"/>
    <mergeCell ref="A13:A21"/>
    <mergeCell ref="A22:A30"/>
  </mergeCells>
  <phoneticPr fontId="65" type="noConversion"/>
  <pageMargins left="0.55118110236220474" right="0.55118110236220474" top="0.82677165354330717" bottom="0.6692913385826772" header="0.11811023622047245" footer="0"/>
  <pageSetup paperSize="9" scale="60" firstPageNumber="75" pageOrder="overThenDown" orientation="portrait" useFirstPageNumber="1" horizontalDpi="300" verticalDpi="300" r:id="rId1"/>
  <headerFooter alignWithMargins="0">
    <oddFooter>&amp;C- &amp;P -</oddFooter>
  </headerFooter>
  <rowBreaks count="2" manualBreakCount="2">
    <brk id="39" max="36" man="1"/>
    <brk id="76" max="36" man="1"/>
  </rowBreaks>
  <colBreaks count="3" manualBreakCount="3">
    <brk id="15" max="1048575" man="1"/>
    <brk id="21" max="1048575" man="1"/>
    <brk id="27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AR191"/>
  <sheetViews>
    <sheetView showZeros="0" zoomScaleNormal="100" zoomScaleSheetLayoutView="100" workbookViewId="0">
      <pane xSplit="3" ySplit="13" topLeftCell="D126" activePane="bottomRight" state="frozen"/>
      <selection pane="topRight" activeCell="D1" sqref="D1"/>
      <selection pane="bottomLeft" activeCell="A14" sqref="A14"/>
      <selection pane="bottomRight" activeCell="C9" sqref="C9"/>
    </sheetView>
  </sheetViews>
  <sheetFormatPr defaultRowHeight="21" customHeight="1" x14ac:dyDescent="0.15"/>
  <cols>
    <col min="1" max="1" width="6.88671875" style="190" bestFit="1" customWidth="1"/>
    <col min="2" max="2" width="18.44140625" style="1152" customWidth="1"/>
    <col min="3" max="3" width="12.21875" style="190" customWidth="1"/>
    <col min="4" max="37" width="10.77734375" style="190" customWidth="1"/>
    <col min="38" max="16384" width="8.88671875" style="190"/>
  </cols>
  <sheetData>
    <row r="1" spans="1:44" s="194" customFormat="1" ht="40.5" customHeight="1" x14ac:dyDescent="0.25">
      <c r="B1" s="1150"/>
      <c r="C1" s="825" t="s">
        <v>768</v>
      </c>
      <c r="D1" s="826"/>
      <c r="E1" s="826"/>
      <c r="F1" s="826"/>
      <c r="G1" s="826"/>
      <c r="H1" s="826"/>
      <c r="I1" s="826"/>
      <c r="J1" s="826"/>
      <c r="K1" s="825" t="s">
        <v>768</v>
      </c>
      <c r="L1" s="826"/>
      <c r="M1" s="826"/>
      <c r="N1" s="826"/>
      <c r="Q1" s="828"/>
      <c r="R1" s="826"/>
      <c r="T1" s="826"/>
      <c r="V1" s="825" t="s">
        <v>768</v>
      </c>
      <c r="W1" s="826"/>
      <c r="X1" s="828"/>
      <c r="Y1" s="826"/>
      <c r="AA1" s="828"/>
      <c r="AB1" s="825"/>
      <c r="AC1" s="826"/>
      <c r="AD1" s="826"/>
      <c r="AE1" s="826"/>
      <c r="AF1" s="826"/>
      <c r="AG1" s="257"/>
      <c r="AH1" s="257"/>
      <c r="AI1" s="257"/>
      <c r="AJ1" s="257"/>
      <c r="AK1" s="257"/>
      <c r="AL1" s="257"/>
      <c r="AM1" s="257"/>
      <c r="AN1" s="257"/>
      <c r="AO1" s="257"/>
      <c r="AP1" s="257"/>
      <c r="AQ1" s="257"/>
      <c r="AR1" s="257"/>
    </row>
    <row r="2" spans="1:44" s="194" customFormat="1" ht="15" customHeight="1" x14ac:dyDescent="0.15">
      <c r="A2" s="829"/>
      <c r="B2" s="1151"/>
      <c r="E2" s="259" t="s">
        <v>757</v>
      </c>
      <c r="I2" s="259" t="s">
        <v>765</v>
      </c>
      <c r="O2" s="259" t="s">
        <v>757</v>
      </c>
      <c r="T2" s="259" t="s">
        <v>769</v>
      </c>
      <c r="Y2" s="259"/>
      <c r="Z2" s="259"/>
      <c r="AA2" s="259" t="s">
        <v>757</v>
      </c>
      <c r="AB2" s="2355"/>
      <c r="AC2" s="2355"/>
      <c r="AG2" s="258" t="s">
        <v>276</v>
      </c>
    </row>
    <row r="3" spans="1:44" s="847" customFormat="1" ht="19.5" customHeight="1" x14ac:dyDescent="0.15">
      <c r="A3" s="2230" t="s">
        <v>107</v>
      </c>
      <c r="B3" s="2230" t="s">
        <v>248</v>
      </c>
      <c r="C3" s="2230" t="s">
        <v>342</v>
      </c>
      <c r="D3" s="837" t="s">
        <v>1083</v>
      </c>
      <c r="E3" s="1007">
        <v>1983</v>
      </c>
      <c r="F3" s="1007">
        <v>1984</v>
      </c>
      <c r="G3" s="1008">
        <v>1985</v>
      </c>
      <c r="H3" s="1008">
        <v>1986</v>
      </c>
      <c r="I3" s="1008">
        <v>1987</v>
      </c>
      <c r="J3" s="1008">
        <v>1988</v>
      </c>
      <c r="K3" s="1008">
        <v>1989</v>
      </c>
      <c r="L3" s="1009">
        <v>1990</v>
      </c>
      <c r="M3" s="1009">
        <v>1991</v>
      </c>
      <c r="N3" s="1009">
        <v>1992</v>
      </c>
      <c r="O3" s="1009">
        <v>1993</v>
      </c>
      <c r="P3" s="1009">
        <v>1994</v>
      </c>
      <c r="Q3" s="1010">
        <v>1995</v>
      </c>
      <c r="R3" s="1010">
        <v>1996</v>
      </c>
      <c r="S3" s="1010">
        <v>1997</v>
      </c>
      <c r="T3" s="1010">
        <v>1998</v>
      </c>
      <c r="U3" s="1010">
        <v>1999</v>
      </c>
      <c r="V3" s="1011">
        <v>2000</v>
      </c>
      <c r="W3" s="1011">
        <v>2001</v>
      </c>
      <c r="X3" s="1011">
        <v>2002</v>
      </c>
      <c r="Y3" s="1011">
        <v>2003</v>
      </c>
      <c r="Z3" s="1011">
        <v>2004</v>
      </c>
      <c r="AA3" s="1012">
        <v>2005</v>
      </c>
      <c r="AB3" s="1012">
        <v>2006</v>
      </c>
      <c r="AC3" s="1013">
        <v>2007</v>
      </c>
      <c r="AD3" s="1013">
        <v>2008</v>
      </c>
      <c r="AE3" s="1013">
        <v>2009</v>
      </c>
      <c r="AF3" s="1014">
        <v>2010</v>
      </c>
      <c r="AG3" s="1014">
        <v>2011</v>
      </c>
      <c r="AH3" s="1014">
        <v>2012</v>
      </c>
      <c r="AI3" s="846">
        <v>2013</v>
      </c>
      <c r="AJ3" s="846">
        <v>2014</v>
      </c>
      <c r="AK3" s="846">
        <v>2015</v>
      </c>
    </row>
    <row r="4" spans="1:44" s="1918" customFormat="1" ht="19.5" customHeight="1" x14ac:dyDescent="0.15">
      <c r="A4" s="2746" t="s">
        <v>343</v>
      </c>
      <c r="B4" s="613" t="s">
        <v>44</v>
      </c>
      <c r="C4" s="613">
        <f>SUM(D4:AK4)</f>
        <v>625975.00000000012</v>
      </c>
      <c r="D4" s="613">
        <f>SUM(D5:D12)</f>
        <v>3370.09</v>
      </c>
      <c r="E4" s="613">
        <f t="shared" ref="E4:AI4" si="0">SUM(E5:E12)</f>
        <v>0</v>
      </c>
      <c r="F4" s="613">
        <f t="shared" si="0"/>
        <v>1042.2999999999997</v>
      </c>
      <c r="G4" s="613">
        <f t="shared" si="0"/>
        <v>2567.2600000000007</v>
      </c>
      <c r="H4" s="613">
        <f t="shared" si="0"/>
        <v>997.86000000000013</v>
      </c>
      <c r="I4" s="613">
        <f t="shared" si="0"/>
        <v>1678.54</v>
      </c>
      <c r="J4" s="613">
        <f t="shared" si="0"/>
        <v>12079.49</v>
      </c>
      <c r="K4" s="613">
        <f t="shared" si="0"/>
        <v>10077.070000000002</v>
      </c>
      <c r="L4" s="613">
        <f t="shared" si="0"/>
        <v>4996.5599999999995</v>
      </c>
      <c r="M4" s="613">
        <f t="shared" si="0"/>
        <v>18327.77</v>
      </c>
      <c r="N4" s="613">
        <f t="shared" si="0"/>
        <v>52473.380000000005</v>
      </c>
      <c r="O4" s="613">
        <f t="shared" si="0"/>
        <v>3115.18</v>
      </c>
      <c r="P4" s="613">
        <f t="shared" si="0"/>
        <v>4535.38</v>
      </c>
      <c r="Q4" s="613">
        <f t="shared" si="0"/>
        <v>1869.8700000000001</v>
      </c>
      <c r="R4" s="613">
        <f t="shared" si="0"/>
        <v>4887.51</v>
      </c>
      <c r="S4" s="613">
        <f t="shared" si="0"/>
        <v>10468.34</v>
      </c>
      <c r="T4" s="613">
        <f t="shared" si="0"/>
        <v>3337.8599999999997</v>
      </c>
      <c r="U4" s="613">
        <f t="shared" si="0"/>
        <v>11723.67</v>
      </c>
      <c r="V4" s="613">
        <f t="shared" si="0"/>
        <v>8980.1</v>
      </c>
      <c r="W4" s="613">
        <f t="shared" si="0"/>
        <v>42450.5</v>
      </c>
      <c r="X4" s="613">
        <f t="shared" si="0"/>
        <v>72723.739999999991</v>
      </c>
      <c r="Y4" s="613">
        <f t="shared" si="0"/>
        <v>15865.890000000001</v>
      </c>
      <c r="Z4" s="613">
        <f t="shared" si="0"/>
        <v>56328.819999999992</v>
      </c>
      <c r="AA4" s="613">
        <f t="shared" si="0"/>
        <v>34521.89</v>
      </c>
      <c r="AB4" s="613">
        <f t="shared" si="0"/>
        <v>9270.619999999999</v>
      </c>
      <c r="AC4" s="613">
        <f t="shared" si="0"/>
        <v>29291.550000000003</v>
      </c>
      <c r="AD4" s="613">
        <f t="shared" si="0"/>
        <v>6502.69</v>
      </c>
      <c r="AE4" s="613">
        <f t="shared" si="0"/>
        <v>19024.080000000002</v>
      </c>
      <c r="AF4" s="613">
        <f t="shared" si="0"/>
        <v>7975.6100000000006</v>
      </c>
      <c r="AG4" s="613">
        <f t="shared" si="0"/>
        <v>79390.12</v>
      </c>
      <c r="AH4" s="613">
        <f t="shared" si="0"/>
        <v>73213.919999999998</v>
      </c>
      <c r="AI4" s="613">
        <f t="shared" si="0"/>
        <v>8093.26</v>
      </c>
      <c r="AJ4" s="613">
        <f>SUM(AJ5:AJ12)</f>
        <v>10300.049999999999</v>
      </c>
      <c r="AK4" s="613">
        <f>SUM(AK5:AK12)</f>
        <v>4494.03</v>
      </c>
    </row>
    <row r="5" spans="1:44" s="850" customFormat="1" ht="19.5" customHeight="1" x14ac:dyDescent="0.15">
      <c r="A5" s="2746"/>
      <c r="B5" s="1015" t="s">
        <v>793</v>
      </c>
      <c r="C5" s="1016">
        <f>SUM(D5:AK5)</f>
        <v>0</v>
      </c>
      <c r="D5" s="1016">
        <f>D14+D23+D32+D41+D50+D59+D68+D77+D86+D95+D104+D113+D122+D131+D140+D149+D158</f>
        <v>0</v>
      </c>
      <c r="E5" s="1016">
        <f t="shared" ref="E5:AJ12" si="1">E14+E23+E32+E41+E50+E59+E68+E77+E86+E95+E104+E113+E122+E131+E140+E149+E158</f>
        <v>0</v>
      </c>
      <c r="F5" s="1016">
        <f t="shared" si="1"/>
        <v>0</v>
      </c>
      <c r="G5" s="1016">
        <f t="shared" si="1"/>
        <v>0</v>
      </c>
      <c r="H5" s="1016">
        <f t="shared" si="1"/>
        <v>0</v>
      </c>
      <c r="I5" s="1016">
        <f t="shared" si="1"/>
        <v>0</v>
      </c>
      <c r="J5" s="1016">
        <f t="shared" si="1"/>
        <v>0</v>
      </c>
      <c r="K5" s="1016">
        <f t="shared" si="1"/>
        <v>0</v>
      </c>
      <c r="L5" s="1016">
        <f t="shared" si="1"/>
        <v>0</v>
      </c>
      <c r="M5" s="1016">
        <f t="shared" si="1"/>
        <v>0</v>
      </c>
      <c r="N5" s="1016">
        <f t="shared" si="1"/>
        <v>0</v>
      </c>
      <c r="O5" s="1016">
        <f t="shared" si="1"/>
        <v>0</v>
      </c>
      <c r="P5" s="1016">
        <f t="shared" si="1"/>
        <v>0</v>
      </c>
      <c r="Q5" s="1016">
        <f t="shared" si="1"/>
        <v>0</v>
      </c>
      <c r="R5" s="1016">
        <f t="shared" si="1"/>
        <v>0</v>
      </c>
      <c r="S5" s="1016">
        <f t="shared" si="1"/>
        <v>0</v>
      </c>
      <c r="T5" s="1016">
        <f t="shared" si="1"/>
        <v>0</v>
      </c>
      <c r="U5" s="1016">
        <f t="shared" si="1"/>
        <v>0</v>
      </c>
      <c r="V5" s="1016">
        <f t="shared" si="1"/>
        <v>0</v>
      </c>
      <c r="W5" s="1016">
        <f t="shared" si="1"/>
        <v>0</v>
      </c>
      <c r="X5" s="1016">
        <f t="shared" si="1"/>
        <v>0</v>
      </c>
      <c r="Y5" s="1016">
        <f t="shared" si="1"/>
        <v>0</v>
      </c>
      <c r="Z5" s="1016">
        <f t="shared" si="1"/>
        <v>0</v>
      </c>
      <c r="AA5" s="1016">
        <f t="shared" si="1"/>
        <v>0</v>
      </c>
      <c r="AB5" s="1016">
        <f t="shared" si="1"/>
        <v>0</v>
      </c>
      <c r="AC5" s="1016">
        <f t="shared" si="1"/>
        <v>0</v>
      </c>
      <c r="AD5" s="1016">
        <f t="shared" si="1"/>
        <v>0</v>
      </c>
      <c r="AE5" s="1016">
        <f t="shared" si="1"/>
        <v>0</v>
      </c>
      <c r="AF5" s="1016">
        <f t="shared" si="1"/>
        <v>0</v>
      </c>
      <c r="AG5" s="1016">
        <f t="shared" si="1"/>
        <v>0</v>
      </c>
      <c r="AH5" s="1016">
        <f t="shared" si="1"/>
        <v>0</v>
      </c>
      <c r="AI5" s="1016">
        <f t="shared" si="1"/>
        <v>0</v>
      </c>
      <c r="AJ5" s="1016">
        <f t="shared" si="1"/>
        <v>0</v>
      </c>
      <c r="AK5" s="2349">
        <f t="shared" ref="AK5" si="2">AK14+AK23+AK32+AK41+AK50+AK59+AK68+AK77+AK86+AK95+AK104+AK113+AK122+AK131+AK140+AK149+AK158</f>
        <v>0</v>
      </c>
    </row>
    <row r="6" spans="1:44" s="850" customFormat="1" ht="19.5" customHeight="1" x14ac:dyDescent="0.15">
      <c r="A6" s="2746"/>
      <c r="B6" s="1015" t="s">
        <v>792</v>
      </c>
      <c r="C6" s="1016">
        <f t="shared" ref="C6:C12" si="3">SUM(D6:AK6)</f>
        <v>76501.540000000008</v>
      </c>
      <c r="D6" s="1016">
        <f t="shared" ref="D6:S12" si="4">D15+D24+D33+D42+D51+D60+D69+D78+D87+D96+D105+D114+D123+D132+D141+D150+D159</f>
        <v>3291.27</v>
      </c>
      <c r="E6" s="1016">
        <f t="shared" si="4"/>
        <v>0</v>
      </c>
      <c r="F6" s="1016">
        <f t="shared" si="4"/>
        <v>815.69999999999993</v>
      </c>
      <c r="G6" s="1016">
        <f t="shared" si="4"/>
        <v>2565.1000000000008</v>
      </c>
      <c r="H6" s="1016">
        <f t="shared" si="4"/>
        <v>0</v>
      </c>
      <c r="I6" s="1016">
        <f t="shared" si="4"/>
        <v>0</v>
      </c>
      <c r="J6" s="1016">
        <f t="shared" si="4"/>
        <v>0</v>
      </c>
      <c r="K6" s="1016">
        <f t="shared" si="4"/>
        <v>0</v>
      </c>
      <c r="L6" s="1016">
        <f t="shared" si="4"/>
        <v>0</v>
      </c>
      <c r="M6" s="1016">
        <f t="shared" si="4"/>
        <v>0</v>
      </c>
      <c r="N6" s="1016">
        <f t="shared" si="4"/>
        <v>214.10999999999999</v>
      </c>
      <c r="O6" s="1016">
        <f t="shared" si="4"/>
        <v>6.47</v>
      </c>
      <c r="P6" s="1016">
        <f t="shared" si="4"/>
        <v>0</v>
      </c>
      <c r="Q6" s="1016">
        <f t="shared" si="4"/>
        <v>14.73</v>
      </c>
      <c r="R6" s="1016">
        <f t="shared" si="4"/>
        <v>0</v>
      </c>
      <c r="S6" s="1016">
        <f t="shared" si="4"/>
        <v>0</v>
      </c>
      <c r="T6" s="1016">
        <f t="shared" si="1"/>
        <v>0</v>
      </c>
      <c r="U6" s="1016">
        <f t="shared" si="1"/>
        <v>0</v>
      </c>
      <c r="V6" s="1016">
        <f t="shared" si="1"/>
        <v>0</v>
      </c>
      <c r="W6" s="1016">
        <f t="shared" si="1"/>
        <v>0</v>
      </c>
      <c r="X6" s="1016">
        <f t="shared" si="1"/>
        <v>8</v>
      </c>
      <c r="Y6" s="1016">
        <f t="shared" si="1"/>
        <v>0</v>
      </c>
      <c r="Z6" s="1016">
        <f t="shared" si="1"/>
        <v>0</v>
      </c>
      <c r="AA6" s="1016">
        <f t="shared" si="1"/>
        <v>0</v>
      </c>
      <c r="AB6" s="1016">
        <f t="shared" si="1"/>
        <v>0</v>
      </c>
      <c r="AC6" s="1016">
        <f t="shared" si="1"/>
        <v>0</v>
      </c>
      <c r="AD6" s="1016">
        <f t="shared" si="1"/>
        <v>0</v>
      </c>
      <c r="AE6" s="1016">
        <f t="shared" si="1"/>
        <v>81.940000000000012</v>
      </c>
      <c r="AF6" s="1016">
        <f t="shared" si="1"/>
        <v>0</v>
      </c>
      <c r="AG6" s="1016">
        <f t="shared" si="1"/>
        <v>21705.54</v>
      </c>
      <c r="AH6" s="1016">
        <f t="shared" si="1"/>
        <v>44459.44</v>
      </c>
      <c r="AI6" s="1016">
        <f t="shared" si="1"/>
        <v>1046.1300000000001</v>
      </c>
      <c r="AJ6" s="1016">
        <f t="shared" si="1"/>
        <v>2293.1099999999997</v>
      </c>
      <c r="AK6" s="2349">
        <f t="shared" ref="AK6" si="5">AK15+AK24+AK33+AK42+AK51+AK60+AK69+AK78+AK87+AK96+AK105+AK114+AK123+AK132+AK141+AK150+AK159</f>
        <v>0</v>
      </c>
    </row>
    <row r="7" spans="1:44" s="850" customFormat="1" ht="19.5" customHeight="1" x14ac:dyDescent="0.15">
      <c r="A7" s="2746"/>
      <c r="B7" s="1015" t="s">
        <v>974</v>
      </c>
      <c r="C7" s="1016">
        <f t="shared" si="3"/>
        <v>352144.07</v>
      </c>
      <c r="D7" s="1016">
        <f t="shared" si="4"/>
        <v>78.819999999999993</v>
      </c>
      <c r="E7" s="1016">
        <f t="shared" si="1"/>
        <v>0</v>
      </c>
      <c r="F7" s="1016">
        <f t="shared" si="1"/>
        <v>225.43</v>
      </c>
      <c r="G7" s="1016">
        <f t="shared" si="1"/>
        <v>0</v>
      </c>
      <c r="H7" s="1016">
        <f t="shared" si="1"/>
        <v>997.86000000000013</v>
      </c>
      <c r="I7" s="1016">
        <f t="shared" si="1"/>
        <v>1678.54</v>
      </c>
      <c r="J7" s="1016">
        <f t="shared" si="1"/>
        <v>12032.18</v>
      </c>
      <c r="K7" s="1016">
        <f t="shared" si="1"/>
        <v>9995.19</v>
      </c>
      <c r="L7" s="1016">
        <f t="shared" si="1"/>
        <v>4996.5599999999995</v>
      </c>
      <c r="M7" s="1016">
        <f t="shared" si="1"/>
        <v>18172.669999999998</v>
      </c>
      <c r="N7" s="1016">
        <f t="shared" si="1"/>
        <v>44019.12</v>
      </c>
      <c r="O7" s="1016">
        <f t="shared" si="1"/>
        <v>996.63</v>
      </c>
      <c r="P7" s="1016">
        <f t="shared" si="1"/>
        <v>1656.2900000000002</v>
      </c>
      <c r="Q7" s="1016">
        <f t="shared" si="1"/>
        <v>1566.69</v>
      </c>
      <c r="R7" s="1016">
        <f t="shared" si="1"/>
        <v>3820.45</v>
      </c>
      <c r="S7" s="1016">
        <f t="shared" si="1"/>
        <v>8797.98</v>
      </c>
      <c r="T7" s="1016">
        <f t="shared" si="1"/>
        <v>1047.96</v>
      </c>
      <c r="U7" s="1016">
        <f t="shared" si="1"/>
        <v>5119.78</v>
      </c>
      <c r="V7" s="1016">
        <f t="shared" si="1"/>
        <v>7696.24</v>
      </c>
      <c r="W7" s="1016">
        <f t="shared" si="1"/>
        <v>37274.42</v>
      </c>
      <c r="X7" s="1016">
        <f t="shared" si="1"/>
        <v>35234.99</v>
      </c>
      <c r="Y7" s="1016">
        <f t="shared" si="1"/>
        <v>12038.900000000001</v>
      </c>
      <c r="Z7" s="1016">
        <f t="shared" si="1"/>
        <v>23088.120000000003</v>
      </c>
      <c r="AA7" s="1016">
        <f t="shared" si="1"/>
        <v>17211.489999999998</v>
      </c>
      <c r="AB7" s="1016">
        <f t="shared" si="1"/>
        <v>8401.23</v>
      </c>
      <c r="AC7" s="1016">
        <f t="shared" si="1"/>
        <v>17223.560000000001</v>
      </c>
      <c r="AD7" s="1016">
        <f t="shared" si="1"/>
        <v>2216.58</v>
      </c>
      <c r="AE7" s="1016">
        <f t="shared" si="1"/>
        <v>3895.09</v>
      </c>
      <c r="AF7" s="1016">
        <f t="shared" si="1"/>
        <v>7154.6</v>
      </c>
      <c r="AG7" s="1016">
        <f t="shared" si="1"/>
        <v>45645.479999999996</v>
      </c>
      <c r="AH7" s="1016">
        <f t="shared" si="1"/>
        <v>9892.8799999999992</v>
      </c>
      <c r="AI7" s="1016">
        <f t="shared" si="1"/>
        <v>4045.2100000000005</v>
      </c>
      <c r="AJ7" s="1016">
        <f t="shared" si="1"/>
        <v>2075.46</v>
      </c>
      <c r="AK7" s="2349">
        <f t="shared" ref="AK7" si="6">AK16+AK25+AK34+AK43+AK52+AK61+AK70+AK79+AK88+AK97+AK106+AK115+AK124+AK133+AK142+AK151+AK160</f>
        <v>3847.67</v>
      </c>
    </row>
    <row r="8" spans="1:44" s="850" customFormat="1" ht="19.5" customHeight="1" x14ac:dyDescent="0.15">
      <c r="A8" s="2746"/>
      <c r="B8" s="1015" t="s">
        <v>345</v>
      </c>
      <c r="C8" s="1016">
        <f t="shared" si="3"/>
        <v>144276.05000000002</v>
      </c>
      <c r="D8" s="1016">
        <f>D17+D26+D35+D44+D53+D62+D71+D80+D89+D98+D107+D116+D125+D134+D143+D152+D161+D166+D167+D168+D169+D170+D171+D172+D173</f>
        <v>0</v>
      </c>
      <c r="E8" s="1016">
        <f t="shared" ref="E8:AJ8" si="7">E17+E26+E35+E44+E53+E62+E71+E80+E89+E98+E107+E116+E125+E134+E143+E152+E161+E166+E167+E168+E169+E170+E171+E172+E173</f>
        <v>0</v>
      </c>
      <c r="F8" s="1016">
        <f t="shared" si="7"/>
        <v>0</v>
      </c>
      <c r="G8" s="1016">
        <f t="shared" si="7"/>
        <v>0</v>
      </c>
      <c r="H8" s="1016">
        <f t="shared" si="7"/>
        <v>0</v>
      </c>
      <c r="I8" s="1016">
        <f t="shared" si="7"/>
        <v>0</v>
      </c>
      <c r="J8" s="1016">
        <f t="shared" si="7"/>
        <v>0</v>
      </c>
      <c r="K8" s="1016">
        <f t="shared" si="7"/>
        <v>56.81</v>
      </c>
      <c r="L8" s="1016">
        <f t="shared" si="7"/>
        <v>0</v>
      </c>
      <c r="M8" s="1016">
        <f t="shared" si="7"/>
        <v>0</v>
      </c>
      <c r="N8" s="1016">
        <f t="shared" si="7"/>
        <v>6156.5700000000006</v>
      </c>
      <c r="O8" s="1016">
        <f t="shared" si="7"/>
        <v>1748.4499999999998</v>
      </c>
      <c r="P8" s="1016">
        <f t="shared" si="7"/>
        <v>1228.22</v>
      </c>
      <c r="Q8" s="1016">
        <f t="shared" si="7"/>
        <v>0</v>
      </c>
      <c r="R8" s="1016">
        <f t="shared" si="7"/>
        <v>1067.06</v>
      </c>
      <c r="S8" s="1016">
        <f t="shared" si="7"/>
        <v>1346.4099999999999</v>
      </c>
      <c r="T8" s="1016">
        <f t="shared" si="7"/>
        <v>1765.28</v>
      </c>
      <c r="U8" s="1016">
        <f t="shared" si="7"/>
        <v>6512.05</v>
      </c>
      <c r="V8" s="1016">
        <f t="shared" si="7"/>
        <v>872.60000000000014</v>
      </c>
      <c r="W8" s="1016">
        <f t="shared" si="7"/>
        <v>4182.29</v>
      </c>
      <c r="X8" s="1016">
        <f t="shared" si="7"/>
        <v>33237.74</v>
      </c>
      <c r="Y8" s="1016">
        <f t="shared" si="7"/>
        <v>1439.25</v>
      </c>
      <c r="Z8" s="1016">
        <f t="shared" si="7"/>
        <v>23043.46</v>
      </c>
      <c r="AA8" s="1016">
        <f t="shared" si="7"/>
        <v>13929.92</v>
      </c>
      <c r="AB8" s="1016">
        <f t="shared" si="7"/>
        <v>869.39</v>
      </c>
      <c r="AC8" s="1016">
        <f t="shared" si="7"/>
        <v>11449.99</v>
      </c>
      <c r="AD8" s="1016">
        <f t="shared" si="7"/>
        <v>283.02999999999997</v>
      </c>
      <c r="AE8" s="1016">
        <f t="shared" si="7"/>
        <v>9676.5300000000007</v>
      </c>
      <c r="AF8" s="1016">
        <f t="shared" si="7"/>
        <v>270.52</v>
      </c>
      <c r="AG8" s="1016">
        <f t="shared" si="7"/>
        <v>10109.67</v>
      </c>
      <c r="AH8" s="1016">
        <f t="shared" si="7"/>
        <v>14973.810000000001</v>
      </c>
      <c r="AI8" s="1016">
        <f t="shared" si="7"/>
        <v>57</v>
      </c>
      <c r="AJ8" s="1016">
        <f t="shared" si="7"/>
        <v>0</v>
      </c>
      <c r="AK8" s="2349">
        <f t="shared" ref="AK8" si="8">AK17+AK26+AK35+AK44+AK53+AK62+AK71+AK80+AK89+AK98+AK107+AK116+AK125+AK134+AK143+AK152+AK161+AK166+AK167+AK168+AK169+AK170+AK171+AK172+AK173</f>
        <v>0</v>
      </c>
    </row>
    <row r="9" spans="1:44" s="850" customFormat="1" ht="19.5" customHeight="1" x14ac:dyDescent="0.15">
      <c r="A9" s="2746"/>
      <c r="B9" s="1017" t="s">
        <v>283</v>
      </c>
      <c r="C9" s="1016">
        <f t="shared" si="3"/>
        <v>64.27</v>
      </c>
      <c r="D9" s="1016">
        <f t="shared" si="4"/>
        <v>0</v>
      </c>
      <c r="E9" s="1016">
        <f t="shared" si="1"/>
        <v>0</v>
      </c>
      <c r="F9" s="1016">
        <f t="shared" si="1"/>
        <v>0.31</v>
      </c>
      <c r="G9" s="1016">
        <f t="shared" si="1"/>
        <v>2.16</v>
      </c>
      <c r="H9" s="1016">
        <f t="shared" si="1"/>
        <v>0</v>
      </c>
      <c r="I9" s="1016">
        <f t="shared" si="1"/>
        <v>0</v>
      </c>
      <c r="J9" s="1016">
        <f t="shared" si="1"/>
        <v>36.71</v>
      </c>
      <c r="K9" s="1016">
        <f t="shared" si="1"/>
        <v>0.37</v>
      </c>
      <c r="L9" s="1016">
        <f t="shared" si="1"/>
        <v>0</v>
      </c>
      <c r="M9" s="1016">
        <f t="shared" si="1"/>
        <v>24.72</v>
      </c>
      <c r="N9" s="1016">
        <f t="shared" si="1"/>
        <v>0</v>
      </c>
      <c r="O9" s="1016">
        <f t="shared" si="1"/>
        <v>0</v>
      </c>
      <c r="P9" s="1016">
        <f t="shared" si="1"/>
        <v>0</v>
      </c>
      <c r="Q9" s="1016">
        <f t="shared" si="1"/>
        <v>0</v>
      </c>
      <c r="R9" s="1016">
        <f t="shared" si="1"/>
        <v>0</v>
      </c>
      <c r="S9" s="1016">
        <f t="shared" si="1"/>
        <v>0</v>
      </c>
      <c r="T9" s="1016">
        <f t="shared" si="1"/>
        <v>0</v>
      </c>
      <c r="U9" s="1016">
        <f t="shared" si="1"/>
        <v>0</v>
      </c>
      <c r="V9" s="1016">
        <f t="shared" si="1"/>
        <v>0</v>
      </c>
      <c r="W9" s="1016">
        <f t="shared" si="1"/>
        <v>0</v>
      </c>
      <c r="X9" s="1016">
        <f t="shared" si="1"/>
        <v>0</v>
      </c>
      <c r="Y9" s="1016">
        <f t="shared" si="1"/>
        <v>0</v>
      </c>
      <c r="Z9" s="1016">
        <f t="shared" si="1"/>
        <v>0</v>
      </c>
      <c r="AA9" s="1016">
        <f t="shared" si="1"/>
        <v>0</v>
      </c>
      <c r="AB9" s="1016">
        <f t="shared" si="1"/>
        <v>0</v>
      </c>
      <c r="AC9" s="1016">
        <f t="shared" si="1"/>
        <v>0</v>
      </c>
      <c r="AD9" s="1016">
        <f t="shared" si="1"/>
        <v>0</v>
      </c>
      <c r="AE9" s="1016">
        <f t="shared" si="1"/>
        <v>0</v>
      </c>
      <c r="AF9" s="1016">
        <f t="shared" si="1"/>
        <v>0</v>
      </c>
      <c r="AG9" s="1016">
        <f t="shared" si="1"/>
        <v>0</v>
      </c>
      <c r="AH9" s="1016">
        <f t="shared" si="1"/>
        <v>0</v>
      </c>
      <c r="AI9" s="1016">
        <f t="shared" si="1"/>
        <v>0</v>
      </c>
      <c r="AJ9" s="1016">
        <f t="shared" si="1"/>
        <v>0</v>
      </c>
      <c r="AK9" s="2349">
        <f t="shared" ref="AK9" si="9">AK18+AK27+AK36+AK45+AK54+AK63+AK72+AK81+AK90+AK99+AK108+AK117+AK126+AK135+AK144+AK153+AK162</f>
        <v>0</v>
      </c>
    </row>
    <row r="10" spans="1:44" s="850" customFormat="1" ht="19.5" customHeight="1" x14ac:dyDescent="0.15">
      <c r="A10" s="2746"/>
      <c r="B10" s="1017" t="s">
        <v>284</v>
      </c>
      <c r="C10" s="1016">
        <f t="shared" si="3"/>
        <v>19113.990000000002</v>
      </c>
      <c r="D10" s="1016">
        <f t="shared" si="4"/>
        <v>0</v>
      </c>
      <c r="E10" s="1016">
        <f t="shared" si="1"/>
        <v>0</v>
      </c>
      <c r="F10" s="1016">
        <f t="shared" si="1"/>
        <v>0.86</v>
      </c>
      <c r="G10" s="1016">
        <f t="shared" si="1"/>
        <v>0</v>
      </c>
      <c r="H10" s="1016">
        <f t="shared" si="1"/>
        <v>0</v>
      </c>
      <c r="I10" s="1016">
        <f t="shared" si="1"/>
        <v>0</v>
      </c>
      <c r="J10" s="1016">
        <f t="shared" si="1"/>
        <v>10.6</v>
      </c>
      <c r="K10" s="1016">
        <f t="shared" si="1"/>
        <v>24.7</v>
      </c>
      <c r="L10" s="1016">
        <f t="shared" si="1"/>
        <v>0</v>
      </c>
      <c r="M10" s="1016">
        <f t="shared" si="1"/>
        <v>130.38</v>
      </c>
      <c r="N10" s="1016">
        <f t="shared" si="1"/>
        <v>1526.46</v>
      </c>
      <c r="O10" s="1016">
        <f t="shared" si="1"/>
        <v>363.63</v>
      </c>
      <c r="P10" s="1016">
        <f t="shared" si="1"/>
        <v>1650.87</v>
      </c>
      <c r="Q10" s="1016">
        <f t="shared" si="1"/>
        <v>288.45</v>
      </c>
      <c r="R10" s="1016">
        <f t="shared" si="1"/>
        <v>0</v>
      </c>
      <c r="S10" s="1016">
        <f t="shared" si="1"/>
        <v>323.95</v>
      </c>
      <c r="T10" s="1016">
        <f t="shared" si="1"/>
        <v>524.62</v>
      </c>
      <c r="U10" s="1016">
        <f t="shared" si="1"/>
        <v>91.84</v>
      </c>
      <c r="V10" s="1016">
        <f t="shared" si="1"/>
        <v>411.26</v>
      </c>
      <c r="W10" s="1016">
        <f t="shared" si="1"/>
        <v>993.79</v>
      </c>
      <c r="X10" s="1016">
        <f t="shared" si="1"/>
        <v>3700.01</v>
      </c>
      <c r="Y10" s="1016">
        <f t="shared" si="1"/>
        <v>2387.7399999999998</v>
      </c>
      <c r="Z10" s="1016">
        <f t="shared" si="1"/>
        <v>5377.81</v>
      </c>
      <c r="AA10" s="1016">
        <f t="shared" si="1"/>
        <v>1197.74</v>
      </c>
      <c r="AB10" s="1016">
        <f t="shared" si="1"/>
        <v>0</v>
      </c>
      <c r="AC10" s="1016">
        <f t="shared" si="1"/>
        <v>0</v>
      </c>
      <c r="AD10" s="1016">
        <f t="shared" si="1"/>
        <v>109.28</v>
      </c>
      <c r="AE10" s="1016">
        <f t="shared" si="1"/>
        <v>0</v>
      </c>
      <c r="AF10" s="1016">
        <f t="shared" si="1"/>
        <v>0</v>
      </c>
      <c r="AG10" s="1016">
        <f t="shared" si="1"/>
        <v>0</v>
      </c>
      <c r="AH10" s="1016">
        <f t="shared" si="1"/>
        <v>0</v>
      </c>
      <c r="AI10" s="1016">
        <f t="shared" si="1"/>
        <v>0</v>
      </c>
      <c r="AJ10" s="1016">
        <f t="shared" si="1"/>
        <v>0</v>
      </c>
      <c r="AK10" s="2349">
        <f t="shared" ref="AK10" si="10">AK19+AK28+AK37+AK46+AK55+AK64+AK73+AK82+AK91+AK100+AK109+AK118+AK127+AK136+AK145+AK154+AK163</f>
        <v>0</v>
      </c>
    </row>
    <row r="11" spans="1:44" s="850" customFormat="1" ht="19.5" customHeight="1" x14ac:dyDescent="0.15">
      <c r="A11" s="2746"/>
      <c r="B11" s="1015" t="s">
        <v>847</v>
      </c>
      <c r="C11" s="1016">
        <f t="shared" si="3"/>
        <v>5397.4400000000005</v>
      </c>
      <c r="D11" s="1016">
        <f t="shared" si="4"/>
        <v>0</v>
      </c>
      <c r="E11" s="1016">
        <f t="shared" si="1"/>
        <v>0</v>
      </c>
      <c r="F11" s="1016">
        <f t="shared" si="1"/>
        <v>0</v>
      </c>
      <c r="G11" s="1016">
        <f t="shared" si="1"/>
        <v>0</v>
      </c>
      <c r="H11" s="1016">
        <f t="shared" si="1"/>
        <v>0</v>
      </c>
      <c r="I11" s="1016">
        <f t="shared" si="1"/>
        <v>0</v>
      </c>
      <c r="J11" s="1016">
        <f t="shared" si="1"/>
        <v>0</v>
      </c>
      <c r="K11" s="1016">
        <f t="shared" si="1"/>
        <v>0</v>
      </c>
      <c r="L11" s="1016">
        <f t="shared" si="1"/>
        <v>0</v>
      </c>
      <c r="M11" s="1016">
        <f t="shared" si="1"/>
        <v>0</v>
      </c>
      <c r="N11" s="1016">
        <f t="shared" si="1"/>
        <v>0</v>
      </c>
      <c r="O11" s="1016">
        <f t="shared" si="1"/>
        <v>0</v>
      </c>
      <c r="P11" s="1016">
        <f t="shared" si="1"/>
        <v>0</v>
      </c>
      <c r="Q11" s="1016">
        <f t="shared" si="1"/>
        <v>0</v>
      </c>
      <c r="R11" s="1016">
        <f t="shared" si="1"/>
        <v>0</v>
      </c>
      <c r="S11" s="1016">
        <f t="shared" si="1"/>
        <v>0</v>
      </c>
      <c r="T11" s="1016">
        <f t="shared" si="1"/>
        <v>0</v>
      </c>
      <c r="U11" s="1016">
        <f t="shared" si="1"/>
        <v>0</v>
      </c>
      <c r="V11" s="1016">
        <f t="shared" si="1"/>
        <v>0</v>
      </c>
      <c r="W11" s="1016">
        <f t="shared" si="1"/>
        <v>0</v>
      </c>
      <c r="X11" s="1016">
        <f t="shared" si="1"/>
        <v>0</v>
      </c>
      <c r="Y11" s="1016">
        <f t="shared" si="1"/>
        <v>0</v>
      </c>
      <c r="Z11" s="1016">
        <f t="shared" si="1"/>
        <v>40.020000000000003</v>
      </c>
      <c r="AA11" s="1016">
        <f t="shared" si="1"/>
        <v>0</v>
      </c>
      <c r="AB11" s="1016">
        <f t="shared" si="1"/>
        <v>0</v>
      </c>
      <c r="AC11" s="1016">
        <f t="shared" si="1"/>
        <v>0</v>
      </c>
      <c r="AD11" s="1016">
        <f t="shared" si="1"/>
        <v>0</v>
      </c>
      <c r="AE11" s="1016">
        <f t="shared" si="1"/>
        <v>0</v>
      </c>
      <c r="AF11" s="1016">
        <f t="shared" si="1"/>
        <v>0</v>
      </c>
      <c r="AG11" s="1016">
        <f t="shared" si="1"/>
        <v>1705.77</v>
      </c>
      <c r="AH11" s="1016">
        <f t="shared" si="1"/>
        <v>0</v>
      </c>
      <c r="AI11" s="1016">
        <f t="shared" si="1"/>
        <v>0</v>
      </c>
      <c r="AJ11" s="1016">
        <f t="shared" si="1"/>
        <v>3651.65</v>
      </c>
      <c r="AK11" s="2349">
        <f t="shared" ref="AK11" si="11">AK20+AK29+AK38+AK47+AK56+AK65+AK74+AK83+AK92+AK101+AK110+AK119+AK128+AK137+AK146+AK155+AK164</f>
        <v>0</v>
      </c>
    </row>
    <row r="12" spans="1:44" s="850" customFormat="1" ht="19.5" customHeight="1" x14ac:dyDescent="0.15">
      <c r="A12" s="2746"/>
      <c r="B12" s="1018" t="s">
        <v>1084</v>
      </c>
      <c r="C12" s="1016">
        <f t="shared" si="3"/>
        <v>28477.640000000007</v>
      </c>
      <c r="D12" s="1016">
        <f t="shared" si="4"/>
        <v>0</v>
      </c>
      <c r="E12" s="1016">
        <f t="shared" si="1"/>
        <v>0</v>
      </c>
      <c r="F12" s="1016">
        <f t="shared" si="1"/>
        <v>0</v>
      </c>
      <c r="G12" s="1016">
        <f t="shared" si="1"/>
        <v>0</v>
      </c>
      <c r="H12" s="1016">
        <f t="shared" si="1"/>
        <v>0</v>
      </c>
      <c r="I12" s="1016">
        <f t="shared" si="1"/>
        <v>0</v>
      </c>
      <c r="J12" s="1016">
        <f t="shared" si="1"/>
        <v>0</v>
      </c>
      <c r="K12" s="1016">
        <f t="shared" si="1"/>
        <v>0</v>
      </c>
      <c r="L12" s="1016">
        <f t="shared" si="1"/>
        <v>0</v>
      </c>
      <c r="M12" s="1016">
        <f t="shared" si="1"/>
        <v>0</v>
      </c>
      <c r="N12" s="1016">
        <f t="shared" si="1"/>
        <v>557.12</v>
      </c>
      <c r="O12" s="1016">
        <f t="shared" si="1"/>
        <v>0</v>
      </c>
      <c r="P12" s="1016">
        <f t="shared" si="1"/>
        <v>0</v>
      </c>
      <c r="Q12" s="1016">
        <f t="shared" si="1"/>
        <v>0</v>
      </c>
      <c r="R12" s="1016">
        <f t="shared" si="1"/>
        <v>0</v>
      </c>
      <c r="S12" s="1016">
        <f t="shared" si="1"/>
        <v>0</v>
      </c>
      <c r="T12" s="1016">
        <f t="shared" si="1"/>
        <v>0</v>
      </c>
      <c r="U12" s="1016">
        <f t="shared" si="1"/>
        <v>0</v>
      </c>
      <c r="V12" s="1016">
        <f t="shared" si="1"/>
        <v>0</v>
      </c>
      <c r="W12" s="1016">
        <f t="shared" si="1"/>
        <v>0</v>
      </c>
      <c r="X12" s="1016">
        <f t="shared" si="1"/>
        <v>543</v>
      </c>
      <c r="Y12" s="1016">
        <f t="shared" si="1"/>
        <v>0</v>
      </c>
      <c r="Z12" s="1016">
        <f t="shared" si="1"/>
        <v>4779.41</v>
      </c>
      <c r="AA12" s="1016">
        <f t="shared" si="1"/>
        <v>2182.7399999999998</v>
      </c>
      <c r="AB12" s="1016">
        <f t="shared" si="1"/>
        <v>0</v>
      </c>
      <c r="AC12" s="1016">
        <f t="shared" si="1"/>
        <v>618</v>
      </c>
      <c r="AD12" s="1016">
        <f t="shared" si="1"/>
        <v>3893.7999999999997</v>
      </c>
      <c r="AE12" s="1016">
        <f t="shared" si="1"/>
        <v>5370.52</v>
      </c>
      <c r="AF12" s="1016">
        <f t="shared" si="1"/>
        <v>550.49</v>
      </c>
      <c r="AG12" s="1016">
        <f t="shared" si="1"/>
        <v>223.66</v>
      </c>
      <c r="AH12" s="1016">
        <f t="shared" si="1"/>
        <v>3887.7900000000004</v>
      </c>
      <c r="AI12" s="1016">
        <f t="shared" si="1"/>
        <v>2944.92</v>
      </c>
      <c r="AJ12" s="1016">
        <f t="shared" si="1"/>
        <v>2279.83</v>
      </c>
      <c r="AK12" s="2349">
        <f t="shared" ref="AK12" si="12">AK21+AK30+AK39+AK48+AK57+AK66+AK75+AK84+AK93+AK102+AK111+AK120+AK129+AK138+AK147+AK156+AK165</f>
        <v>646.36</v>
      </c>
    </row>
    <row r="13" spans="1:44" s="850" customFormat="1" ht="19.5" customHeight="1" x14ac:dyDescent="0.15">
      <c r="A13" s="3106">
        <v>80</v>
      </c>
      <c r="B13" s="854" t="s">
        <v>46</v>
      </c>
      <c r="C13" s="330">
        <f>SUM(D13:AK13)</f>
        <v>59819.049999999996</v>
      </c>
      <c r="D13" s="330">
        <f>SUM(D14:D21)</f>
        <v>0</v>
      </c>
      <c r="E13" s="330">
        <f t="shared" ref="E13:AI13" si="13">SUM(E14:E21)</f>
        <v>0</v>
      </c>
      <c r="F13" s="330">
        <f t="shared" si="13"/>
        <v>85.99</v>
      </c>
      <c r="G13" s="330">
        <f t="shared" si="13"/>
        <v>120.91</v>
      </c>
      <c r="H13" s="330">
        <f t="shared" si="13"/>
        <v>0.35</v>
      </c>
      <c r="I13" s="330">
        <f t="shared" si="13"/>
        <v>0</v>
      </c>
      <c r="J13" s="330">
        <f t="shared" si="13"/>
        <v>2726.6600000000003</v>
      </c>
      <c r="K13" s="330">
        <f t="shared" si="13"/>
        <v>169.67999999999998</v>
      </c>
      <c r="L13" s="330">
        <f t="shared" si="13"/>
        <v>930.54</v>
      </c>
      <c r="M13" s="330">
        <f t="shared" si="13"/>
        <v>8286.69</v>
      </c>
      <c r="N13" s="330">
        <f t="shared" si="13"/>
        <v>3715.28</v>
      </c>
      <c r="O13" s="330">
        <f t="shared" si="13"/>
        <v>171</v>
      </c>
      <c r="P13" s="330">
        <f t="shared" si="13"/>
        <v>370.34</v>
      </c>
      <c r="Q13" s="330">
        <f t="shared" si="13"/>
        <v>29.33</v>
      </c>
      <c r="R13" s="330">
        <f t="shared" si="13"/>
        <v>301.88</v>
      </c>
      <c r="S13" s="330">
        <f t="shared" si="13"/>
        <v>690.94</v>
      </c>
      <c r="T13" s="330">
        <f t="shared" si="13"/>
        <v>162.13</v>
      </c>
      <c r="U13" s="330">
        <f t="shared" si="13"/>
        <v>29.97</v>
      </c>
      <c r="V13" s="330">
        <f t="shared" si="13"/>
        <v>339.76</v>
      </c>
      <c r="W13" s="330">
        <f t="shared" si="13"/>
        <v>6130.09</v>
      </c>
      <c r="X13" s="330">
        <f t="shared" si="13"/>
        <v>2946.89</v>
      </c>
      <c r="Y13" s="330">
        <f t="shared" si="13"/>
        <v>1544.56</v>
      </c>
      <c r="Z13" s="330">
        <f t="shared" si="13"/>
        <v>9736.52</v>
      </c>
      <c r="AA13" s="330">
        <f t="shared" si="13"/>
        <v>2035.77</v>
      </c>
      <c r="AB13" s="330">
        <f t="shared" si="13"/>
        <v>5176.7</v>
      </c>
      <c r="AC13" s="330">
        <f t="shared" si="13"/>
        <v>3379.7200000000003</v>
      </c>
      <c r="AD13" s="330">
        <f t="shared" si="13"/>
        <v>2754.54</v>
      </c>
      <c r="AE13" s="330">
        <f t="shared" si="13"/>
        <v>3491.24</v>
      </c>
      <c r="AF13" s="330">
        <f t="shared" si="13"/>
        <v>1115.76</v>
      </c>
      <c r="AG13" s="330">
        <f t="shared" si="13"/>
        <v>1724.01</v>
      </c>
      <c r="AH13" s="330">
        <f t="shared" si="13"/>
        <v>305.34000000000003</v>
      </c>
      <c r="AI13" s="330">
        <f t="shared" si="13"/>
        <v>381.24</v>
      </c>
      <c r="AJ13" s="330">
        <f>SUM(AJ14:AJ21)</f>
        <v>832.49</v>
      </c>
      <c r="AK13" s="330">
        <f>SUM(AK14:AK21)</f>
        <v>132.73000000000002</v>
      </c>
    </row>
    <row r="14" spans="1:44" s="850" customFormat="1" ht="20.25" customHeight="1" x14ac:dyDescent="0.15">
      <c r="A14" s="3106"/>
      <c r="B14" s="1015" t="s">
        <v>793</v>
      </c>
      <c r="C14" s="1019">
        <f>SUM(D14:AK14)</f>
        <v>0</v>
      </c>
      <c r="D14" s="1033">
        <v>0</v>
      </c>
      <c r="E14" s="1033">
        <v>0</v>
      </c>
      <c r="F14" s="1033">
        <v>0</v>
      </c>
      <c r="G14" s="1033">
        <v>0</v>
      </c>
      <c r="H14" s="1033">
        <v>0</v>
      </c>
      <c r="I14" s="1033">
        <v>0</v>
      </c>
      <c r="J14" s="1033">
        <v>0</v>
      </c>
      <c r="K14" s="1033">
        <v>0</v>
      </c>
      <c r="L14" s="1033">
        <v>0</v>
      </c>
      <c r="M14" s="1033">
        <v>0</v>
      </c>
      <c r="N14" s="1033">
        <v>0</v>
      </c>
      <c r="O14" s="1033">
        <v>0</v>
      </c>
      <c r="P14" s="1033">
        <v>0</v>
      </c>
      <c r="Q14" s="1033">
        <v>0</v>
      </c>
      <c r="R14" s="1033">
        <v>0</v>
      </c>
      <c r="S14" s="1033">
        <v>0</v>
      </c>
      <c r="T14" s="1033">
        <v>0</v>
      </c>
      <c r="U14" s="1033">
        <v>0</v>
      </c>
      <c r="V14" s="1033">
        <v>0</v>
      </c>
      <c r="W14" s="1033">
        <v>0</v>
      </c>
      <c r="X14" s="1033">
        <v>0</v>
      </c>
      <c r="Y14" s="1033">
        <v>0</v>
      </c>
      <c r="Z14" s="1033">
        <v>0</v>
      </c>
      <c r="AA14" s="1033">
        <v>0</v>
      </c>
      <c r="AB14" s="1033">
        <v>0</v>
      </c>
      <c r="AC14" s="1033">
        <v>0</v>
      </c>
      <c r="AD14" s="1033">
        <v>0</v>
      </c>
      <c r="AE14" s="1033">
        <v>0</v>
      </c>
      <c r="AF14" s="1033">
        <v>0</v>
      </c>
      <c r="AG14" s="1033">
        <v>0</v>
      </c>
      <c r="AH14" s="1033">
        <v>0</v>
      </c>
      <c r="AI14" s="1033">
        <v>0</v>
      </c>
      <c r="AJ14" s="1033">
        <v>0</v>
      </c>
      <c r="AK14" s="2358">
        <f>'배수관폐쇄(총괄) (2)'!CF15+'배수관폐쇄(총괄) (2)'!CG15</f>
        <v>0</v>
      </c>
    </row>
    <row r="15" spans="1:44" s="850" customFormat="1" ht="20.25" customHeight="1" x14ac:dyDescent="0.15">
      <c r="A15" s="3106"/>
      <c r="B15" s="1015" t="s">
        <v>792</v>
      </c>
      <c r="C15" s="1019">
        <f t="shared" ref="C15:C21" si="14">SUM(D15:AK15)</f>
        <v>517.85</v>
      </c>
      <c r="D15" s="1033">
        <v>0</v>
      </c>
      <c r="E15" s="1033">
        <v>0</v>
      </c>
      <c r="F15" s="1033">
        <v>84.82</v>
      </c>
      <c r="G15" s="1033">
        <v>118.75</v>
      </c>
      <c r="H15" s="1033">
        <v>0</v>
      </c>
      <c r="I15" s="1033">
        <v>0</v>
      </c>
      <c r="J15" s="1033">
        <v>0</v>
      </c>
      <c r="K15" s="1033">
        <v>0</v>
      </c>
      <c r="L15" s="1033">
        <v>0</v>
      </c>
      <c r="M15" s="1033">
        <v>0</v>
      </c>
      <c r="N15" s="1033">
        <v>4.3</v>
      </c>
      <c r="O15" s="1033">
        <v>4.47</v>
      </c>
      <c r="P15" s="1033">
        <v>0</v>
      </c>
      <c r="Q15" s="1033">
        <v>14.73</v>
      </c>
      <c r="R15" s="1033">
        <v>0</v>
      </c>
      <c r="S15" s="1033">
        <v>0</v>
      </c>
      <c r="T15" s="1033">
        <v>0</v>
      </c>
      <c r="U15" s="1033">
        <v>0</v>
      </c>
      <c r="V15" s="1033">
        <v>0</v>
      </c>
      <c r="W15" s="1033">
        <v>0</v>
      </c>
      <c r="X15" s="1033">
        <v>8</v>
      </c>
      <c r="Y15" s="1033">
        <v>0</v>
      </c>
      <c r="Z15" s="1033">
        <v>0</v>
      </c>
      <c r="AA15" s="1033">
        <v>0</v>
      </c>
      <c r="AB15" s="1033">
        <v>0</v>
      </c>
      <c r="AC15" s="1033">
        <v>0</v>
      </c>
      <c r="AD15" s="1033">
        <v>0</v>
      </c>
      <c r="AE15" s="1033">
        <v>3.69</v>
      </c>
      <c r="AF15" s="1033">
        <v>0</v>
      </c>
      <c r="AG15" s="1033">
        <v>7.11</v>
      </c>
      <c r="AH15" s="1033">
        <v>3.08</v>
      </c>
      <c r="AI15" s="1033">
        <v>0</v>
      </c>
      <c r="AJ15" s="1033">
        <v>268.89999999999998</v>
      </c>
      <c r="AK15" s="2358">
        <f>'배수관폐쇄(총괄) (2)'!CF16+'배수관폐쇄(총괄) (2)'!CG16</f>
        <v>0</v>
      </c>
    </row>
    <row r="16" spans="1:44" s="850" customFormat="1" ht="20.25" customHeight="1" x14ac:dyDescent="0.15">
      <c r="A16" s="3106"/>
      <c r="B16" s="1015" t="s">
        <v>974</v>
      </c>
      <c r="C16" s="1019">
        <f t="shared" si="14"/>
        <v>34137.619999999995</v>
      </c>
      <c r="D16" s="1033">
        <v>0</v>
      </c>
      <c r="E16" s="1033">
        <v>0</v>
      </c>
      <c r="F16" s="1033">
        <v>0</v>
      </c>
      <c r="G16" s="1033">
        <v>0</v>
      </c>
      <c r="H16" s="1033">
        <v>0.35</v>
      </c>
      <c r="I16" s="1033">
        <v>0</v>
      </c>
      <c r="J16" s="1033">
        <v>2725.07</v>
      </c>
      <c r="K16" s="1033">
        <v>144.97999999999999</v>
      </c>
      <c r="L16" s="1033">
        <v>930.54</v>
      </c>
      <c r="M16" s="1033">
        <v>8286.69</v>
      </c>
      <c r="N16" s="1033">
        <v>3129.23</v>
      </c>
      <c r="O16" s="1033">
        <v>46.77</v>
      </c>
      <c r="P16" s="1033">
        <v>269</v>
      </c>
      <c r="Q16" s="1033">
        <v>14.6</v>
      </c>
      <c r="R16" s="1033">
        <v>144.06</v>
      </c>
      <c r="S16" s="1033">
        <v>335.84</v>
      </c>
      <c r="T16" s="1033">
        <v>107.79</v>
      </c>
      <c r="U16" s="1033">
        <v>24.97</v>
      </c>
      <c r="V16" s="1033">
        <v>339.56</v>
      </c>
      <c r="W16" s="1033">
        <v>3768.05</v>
      </c>
      <c r="X16" s="1033">
        <v>308</v>
      </c>
      <c r="Y16" s="1033">
        <v>285.07</v>
      </c>
      <c r="Z16" s="1033">
        <v>671.76</v>
      </c>
      <c r="AA16" s="1033">
        <v>1085.51</v>
      </c>
      <c r="AB16" s="1033">
        <v>5176.7</v>
      </c>
      <c r="AC16" s="1033">
        <v>2757.65</v>
      </c>
      <c r="AD16" s="1033">
        <v>421.06</v>
      </c>
      <c r="AE16" s="1033">
        <v>114.7</v>
      </c>
      <c r="AF16" s="1033">
        <v>563.54</v>
      </c>
      <c r="AG16" s="1033">
        <v>1716.9</v>
      </c>
      <c r="AH16" s="1033">
        <v>226.42</v>
      </c>
      <c r="AI16" s="1033">
        <v>132.09</v>
      </c>
      <c r="AJ16" s="1033">
        <v>277.99</v>
      </c>
      <c r="AK16" s="2358">
        <f>'배수관폐쇄(총괄) (2)'!CF17+'배수관폐쇄(총괄) (2)'!CG17</f>
        <v>132.73000000000002</v>
      </c>
    </row>
    <row r="17" spans="1:37" s="850" customFormat="1" ht="20.25" customHeight="1" x14ac:dyDescent="0.15">
      <c r="A17" s="3106"/>
      <c r="B17" s="1015" t="s">
        <v>345</v>
      </c>
      <c r="C17" s="1019">
        <f t="shared" si="14"/>
        <v>7624.4899999999989</v>
      </c>
      <c r="D17" s="1033">
        <v>0</v>
      </c>
      <c r="E17" s="1033">
        <v>0</v>
      </c>
      <c r="F17" s="1033">
        <v>0</v>
      </c>
      <c r="G17" s="1033">
        <v>0</v>
      </c>
      <c r="H17" s="1033">
        <v>0</v>
      </c>
      <c r="I17" s="1033">
        <v>0</v>
      </c>
      <c r="J17" s="1033">
        <v>0</v>
      </c>
      <c r="K17" s="1033">
        <v>0</v>
      </c>
      <c r="L17" s="1033">
        <v>0</v>
      </c>
      <c r="M17" s="1033">
        <v>0</v>
      </c>
      <c r="N17" s="1033">
        <v>0</v>
      </c>
      <c r="O17" s="1033">
        <v>0</v>
      </c>
      <c r="P17" s="1033">
        <v>3.89</v>
      </c>
      <c r="Q17" s="1033">
        <v>0</v>
      </c>
      <c r="R17" s="1033">
        <v>157.82</v>
      </c>
      <c r="S17" s="1033">
        <v>355.1</v>
      </c>
      <c r="T17" s="1033">
        <v>54.34</v>
      </c>
      <c r="U17" s="1033">
        <v>0</v>
      </c>
      <c r="V17" s="1033">
        <v>0.2</v>
      </c>
      <c r="W17" s="1033">
        <v>1374.06</v>
      </c>
      <c r="X17" s="1033">
        <v>1488.28</v>
      </c>
      <c r="Y17" s="1033">
        <v>0</v>
      </c>
      <c r="Z17" s="1033">
        <v>3736.91</v>
      </c>
      <c r="AA17" s="1033">
        <v>159.18</v>
      </c>
      <c r="AB17" s="1033">
        <v>0</v>
      </c>
      <c r="AC17" s="1033">
        <v>4.07</v>
      </c>
      <c r="AD17" s="1033">
        <v>283.02999999999997</v>
      </c>
      <c r="AE17" s="1033">
        <v>5.88</v>
      </c>
      <c r="AF17" s="1033">
        <v>1.73</v>
      </c>
      <c r="AG17" s="1033">
        <v>0</v>
      </c>
      <c r="AH17" s="1033">
        <v>0</v>
      </c>
      <c r="AI17" s="1033">
        <v>0</v>
      </c>
      <c r="AJ17" s="1033">
        <v>0</v>
      </c>
      <c r="AK17" s="2358">
        <f>'배수관폐쇄(총괄) (2)'!CF18+'배수관폐쇄(총괄) (2)'!CG18</f>
        <v>0</v>
      </c>
    </row>
    <row r="18" spans="1:37" s="850" customFormat="1" ht="20.25" customHeight="1" x14ac:dyDescent="0.15">
      <c r="A18" s="3106"/>
      <c r="B18" s="1017" t="s">
        <v>283</v>
      </c>
      <c r="C18" s="1019">
        <f t="shared" si="14"/>
        <v>4.0600000000000005</v>
      </c>
      <c r="D18" s="1033">
        <v>0</v>
      </c>
      <c r="E18" s="1033">
        <v>0</v>
      </c>
      <c r="F18" s="1033">
        <v>0.31</v>
      </c>
      <c r="G18" s="1033">
        <v>2.16</v>
      </c>
      <c r="H18" s="1033">
        <v>0</v>
      </c>
      <c r="I18" s="1033">
        <v>0</v>
      </c>
      <c r="J18" s="1033">
        <v>1.59</v>
      </c>
      <c r="K18" s="1033">
        <v>0</v>
      </c>
      <c r="L18" s="1033">
        <v>0</v>
      </c>
      <c r="M18" s="1033">
        <v>0</v>
      </c>
      <c r="N18" s="1033">
        <v>0</v>
      </c>
      <c r="O18" s="1033">
        <v>0</v>
      </c>
      <c r="P18" s="1033">
        <v>0</v>
      </c>
      <c r="Q18" s="1033">
        <v>0</v>
      </c>
      <c r="R18" s="1033">
        <v>0</v>
      </c>
      <c r="S18" s="1033">
        <v>0</v>
      </c>
      <c r="T18" s="1033">
        <v>0</v>
      </c>
      <c r="U18" s="1033">
        <v>0</v>
      </c>
      <c r="V18" s="1033">
        <v>0</v>
      </c>
      <c r="W18" s="1033">
        <v>0</v>
      </c>
      <c r="X18" s="1033">
        <v>0</v>
      </c>
      <c r="Y18" s="1033">
        <v>0</v>
      </c>
      <c r="Z18" s="1033">
        <v>0</v>
      </c>
      <c r="AA18" s="1033">
        <v>0</v>
      </c>
      <c r="AB18" s="1033">
        <v>0</v>
      </c>
      <c r="AC18" s="1033">
        <v>0</v>
      </c>
      <c r="AD18" s="1033">
        <v>0</v>
      </c>
      <c r="AE18" s="1033">
        <v>0</v>
      </c>
      <c r="AF18" s="1033">
        <v>0</v>
      </c>
      <c r="AG18" s="1033">
        <v>0</v>
      </c>
      <c r="AH18" s="1033">
        <v>0</v>
      </c>
      <c r="AI18" s="1033">
        <v>0</v>
      </c>
      <c r="AJ18" s="1033">
        <v>0</v>
      </c>
      <c r="AK18" s="2358">
        <f>'배수관폐쇄(총괄) (2)'!CF19+'배수관폐쇄(총괄) (2)'!CG19</f>
        <v>0</v>
      </c>
    </row>
    <row r="19" spans="1:37" s="850" customFormat="1" ht="20.25" customHeight="1" x14ac:dyDescent="0.15">
      <c r="A19" s="3106"/>
      <c r="B19" s="1017" t="s">
        <v>284</v>
      </c>
      <c r="C19" s="1019">
        <f t="shared" si="14"/>
        <v>9691.27</v>
      </c>
      <c r="D19" s="1033">
        <v>0</v>
      </c>
      <c r="E19" s="1033">
        <v>0</v>
      </c>
      <c r="F19" s="1033">
        <v>0.86</v>
      </c>
      <c r="G19" s="1033">
        <v>0</v>
      </c>
      <c r="H19" s="1033">
        <v>0</v>
      </c>
      <c r="I19" s="1033">
        <v>0</v>
      </c>
      <c r="J19" s="1033">
        <v>0</v>
      </c>
      <c r="K19" s="1033">
        <v>24.7</v>
      </c>
      <c r="L19" s="1033">
        <v>0</v>
      </c>
      <c r="M19" s="1033">
        <v>0</v>
      </c>
      <c r="N19" s="1033">
        <v>581.75</v>
      </c>
      <c r="O19" s="1033">
        <v>119.76</v>
      </c>
      <c r="P19" s="1033">
        <v>97.45</v>
      </c>
      <c r="Q19" s="1033">
        <v>0</v>
      </c>
      <c r="R19" s="1033">
        <v>0</v>
      </c>
      <c r="S19" s="1033">
        <v>0</v>
      </c>
      <c r="T19" s="1033">
        <v>0</v>
      </c>
      <c r="U19" s="1033">
        <v>5</v>
      </c>
      <c r="V19" s="1033">
        <v>0</v>
      </c>
      <c r="W19" s="1033">
        <v>987.98</v>
      </c>
      <c r="X19" s="1033">
        <v>599.61</v>
      </c>
      <c r="Y19" s="1033">
        <v>1259.49</v>
      </c>
      <c r="Z19" s="1033">
        <v>5223.59</v>
      </c>
      <c r="AA19" s="1033">
        <v>791.08</v>
      </c>
      <c r="AB19" s="1033">
        <v>0</v>
      </c>
      <c r="AC19" s="1033">
        <v>0</v>
      </c>
      <c r="AD19" s="1033">
        <v>0</v>
      </c>
      <c r="AE19" s="1033">
        <v>0</v>
      </c>
      <c r="AF19" s="1033">
        <v>0</v>
      </c>
      <c r="AG19" s="1033">
        <v>0</v>
      </c>
      <c r="AH19" s="1033">
        <v>0</v>
      </c>
      <c r="AI19" s="1033">
        <v>0</v>
      </c>
      <c r="AJ19" s="1033">
        <v>0</v>
      </c>
      <c r="AK19" s="2358">
        <f>'배수관폐쇄(총괄) (2)'!CF20+'배수관폐쇄(총괄) (2)'!CG20</f>
        <v>0</v>
      </c>
    </row>
    <row r="20" spans="1:37" s="850" customFormat="1" ht="20.25" customHeight="1" x14ac:dyDescent="0.15">
      <c r="A20" s="3106"/>
      <c r="B20" s="1015" t="s">
        <v>847</v>
      </c>
      <c r="C20" s="1019">
        <f t="shared" si="14"/>
        <v>325.62</v>
      </c>
      <c r="D20" s="1033">
        <v>0</v>
      </c>
      <c r="E20" s="1033">
        <v>0</v>
      </c>
      <c r="F20" s="1033">
        <v>0</v>
      </c>
      <c r="G20" s="1033">
        <v>0</v>
      </c>
      <c r="H20" s="1033">
        <v>0</v>
      </c>
      <c r="I20" s="1033">
        <v>0</v>
      </c>
      <c r="J20" s="1033">
        <v>0</v>
      </c>
      <c r="K20" s="1033">
        <v>0</v>
      </c>
      <c r="L20" s="1033">
        <v>0</v>
      </c>
      <c r="M20" s="1033">
        <v>0</v>
      </c>
      <c r="N20" s="1033">
        <v>0</v>
      </c>
      <c r="O20" s="1033">
        <v>0</v>
      </c>
      <c r="P20" s="1033">
        <v>0</v>
      </c>
      <c r="Q20" s="1033">
        <v>0</v>
      </c>
      <c r="R20" s="1033">
        <v>0</v>
      </c>
      <c r="S20" s="1033">
        <v>0</v>
      </c>
      <c r="T20" s="1033">
        <v>0</v>
      </c>
      <c r="U20" s="1033">
        <v>0</v>
      </c>
      <c r="V20" s="1033">
        <v>0</v>
      </c>
      <c r="W20" s="1033">
        <v>0</v>
      </c>
      <c r="X20" s="1033">
        <v>0</v>
      </c>
      <c r="Y20" s="1033">
        <v>0</v>
      </c>
      <c r="Z20" s="1033">
        <v>40.020000000000003</v>
      </c>
      <c r="AA20" s="1033">
        <v>0</v>
      </c>
      <c r="AB20" s="1033">
        <v>0</v>
      </c>
      <c r="AC20" s="1033">
        <v>0</v>
      </c>
      <c r="AD20" s="1033">
        <v>0</v>
      </c>
      <c r="AE20" s="1033">
        <v>0</v>
      </c>
      <c r="AF20" s="1033">
        <v>0</v>
      </c>
      <c r="AG20" s="1033">
        <v>0</v>
      </c>
      <c r="AH20" s="1033">
        <v>0</v>
      </c>
      <c r="AI20" s="1033">
        <v>0</v>
      </c>
      <c r="AJ20" s="1033">
        <v>285.60000000000002</v>
      </c>
      <c r="AK20" s="2358">
        <f>'배수관폐쇄(총괄) (2)'!CF21+'배수관폐쇄(총괄) (2)'!CG21</f>
        <v>0</v>
      </c>
    </row>
    <row r="21" spans="1:37" s="850" customFormat="1" ht="20.25" customHeight="1" x14ac:dyDescent="0.15">
      <c r="A21" s="3106"/>
      <c r="B21" s="1018" t="s">
        <v>1084</v>
      </c>
      <c r="C21" s="1019">
        <f t="shared" si="14"/>
        <v>7518.1399999999994</v>
      </c>
      <c r="D21" s="1033">
        <v>0</v>
      </c>
      <c r="E21" s="1033">
        <v>0</v>
      </c>
      <c r="F21" s="1033">
        <v>0</v>
      </c>
      <c r="G21" s="1033">
        <v>0</v>
      </c>
      <c r="H21" s="1033">
        <v>0</v>
      </c>
      <c r="I21" s="1033">
        <v>0</v>
      </c>
      <c r="J21" s="1033">
        <v>0</v>
      </c>
      <c r="K21" s="1033">
        <v>0</v>
      </c>
      <c r="L21" s="1033">
        <v>0</v>
      </c>
      <c r="M21" s="1033">
        <v>0</v>
      </c>
      <c r="N21" s="1033">
        <v>0</v>
      </c>
      <c r="O21" s="1033">
        <v>0</v>
      </c>
      <c r="P21" s="1033">
        <v>0</v>
      </c>
      <c r="Q21" s="1033">
        <v>0</v>
      </c>
      <c r="R21" s="1033">
        <v>0</v>
      </c>
      <c r="S21" s="1033">
        <v>0</v>
      </c>
      <c r="T21" s="1033">
        <v>0</v>
      </c>
      <c r="U21" s="1033">
        <v>0</v>
      </c>
      <c r="V21" s="1033">
        <v>0</v>
      </c>
      <c r="W21" s="1033">
        <v>0</v>
      </c>
      <c r="X21" s="1033">
        <v>543</v>
      </c>
      <c r="Y21" s="1033">
        <v>0</v>
      </c>
      <c r="Z21" s="1033">
        <v>64.239999999999995</v>
      </c>
      <c r="AA21" s="1033">
        <v>0</v>
      </c>
      <c r="AB21" s="1033">
        <v>0</v>
      </c>
      <c r="AC21" s="1033">
        <v>618</v>
      </c>
      <c r="AD21" s="1033">
        <v>2050.4499999999998</v>
      </c>
      <c r="AE21" s="1033">
        <v>3366.97</v>
      </c>
      <c r="AF21" s="1033">
        <v>550.49</v>
      </c>
      <c r="AG21" s="1033">
        <v>0</v>
      </c>
      <c r="AH21" s="1033">
        <v>75.84</v>
      </c>
      <c r="AI21" s="1033">
        <v>249.15</v>
      </c>
      <c r="AJ21" s="1033">
        <v>0</v>
      </c>
      <c r="AK21" s="2358">
        <f>'배수관폐쇄(총괄) (2)'!CF22+'배수관폐쇄(총괄) (2)'!CG22</f>
        <v>0</v>
      </c>
    </row>
    <row r="22" spans="1:37" s="850" customFormat="1" ht="20.25" customHeight="1" x14ac:dyDescent="0.15">
      <c r="A22" s="3106">
        <v>100</v>
      </c>
      <c r="B22" s="854" t="s">
        <v>46</v>
      </c>
      <c r="C22" s="330">
        <f>SUM(D22:AK22)</f>
        <v>194412.33</v>
      </c>
      <c r="D22" s="602">
        <f>SUM(D23:D30)</f>
        <v>311.59999999999997</v>
      </c>
      <c r="E22" s="602">
        <f t="shared" ref="E22:AG22" si="15">SUM(E23:E30)</f>
        <v>0</v>
      </c>
      <c r="F22" s="602">
        <f t="shared" si="15"/>
        <v>414.87</v>
      </c>
      <c r="G22" s="602">
        <f t="shared" si="15"/>
        <v>942.70999999999992</v>
      </c>
      <c r="H22" s="602">
        <f t="shared" si="15"/>
        <v>246.24</v>
      </c>
      <c r="I22" s="602">
        <f t="shared" si="15"/>
        <v>603.17999999999995</v>
      </c>
      <c r="J22" s="602">
        <f t="shared" si="15"/>
        <v>1513.65</v>
      </c>
      <c r="K22" s="602">
        <f t="shared" si="15"/>
        <v>2486.0499999999997</v>
      </c>
      <c r="L22" s="602">
        <f t="shared" si="15"/>
        <v>1636.36</v>
      </c>
      <c r="M22" s="602">
        <f t="shared" si="15"/>
        <v>1703.51</v>
      </c>
      <c r="N22" s="602">
        <f t="shared" si="15"/>
        <v>4062.61</v>
      </c>
      <c r="O22" s="602">
        <f t="shared" si="15"/>
        <v>33.46</v>
      </c>
      <c r="P22" s="602">
        <f t="shared" si="15"/>
        <v>1144.72</v>
      </c>
      <c r="Q22" s="602">
        <f t="shared" si="15"/>
        <v>211.55</v>
      </c>
      <c r="R22" s="602">
        <f t="shared" si="15"/>
        <v>1150.0999999999999</v>
      </c>
      <c r="S22" s="602">
        <f t="shared" si="15"/>
        <v>2006.9199999999998</v>
      </c>
      <c r="T22" s="602">
        <f t="shared" si="15"/>
        <v>2224.0700000000002</v>
      </c>
      <c r="U22" s="602">
        <f t="shared" si="15"/>
        <v>1286.1599999999999</v>
      </c>
      <c r="V22" s="602">
        <f t="shared" si="15"/>
        <v>3027.09</v>
      </c>
      <c r="W22" s="602">
        <f t="shared" si="15"/>
        <v>10623.5</v>
      </c>
      <c r="X22" s="602">
        <f t="shared" si="15"/>
        <v>30369.9</v>
      </c>
      <c r="Y22" s="602">
        <f t="shared" si="15"/>
        <v>4567.8999999999996</v>
      </c>
      <c r="Z22" s="602">
        <f t="shared" si="15"/>
        <v>24391.72</v>
      </c>
      <c r="AA22" s="602">
        <f t="shared" si="15"/>
        <v>11652.63</v>
      </c>
      <c r="AB22" s="602">
        <f t="shared" si="15"/>
        <v>2729.52</v>
      </c>
      <c r="AC22" s="602">
        <f t="shared" si="15"/>
        <v>10928.74</v>
      </c>
      <c r="AD22" s="602">
        <f t="shared" si="15"/>
        <v>378.1</v>
      </c>
      <c r="AE22" s="602">
        <f t="shared" si="15"/>
        <v>3442.15</v>
      </c>
      <c r="AF22" s="602">
        <f t="shared" si="15"/>
        <v>2025.83</v>
      </c>
      <c r="AG22" s="602">
        <f t="shared" si="15"/>
        <v>30006.98</v>
      </c>
      <c r="AH22" s="602">
        <f>SUM(AH23:AH30)</f>
        <v>25984.14</v>
      </c>
      <c r="AI22" s="602">
        <f>SUM(AI23:AI30)</f>
        <v>5454.3</v>
      </c>
      <c r="AJ22" s="602">
        <f>SUM(AJ23:AJ30)</f>
        <v>3382.74</v>
      </c>
      <c r="AK22" s="602">
        <f>SUM(AK23:AK30)</f>
        <v>3469.3300000000004</v>
      </c>
    </row>
    <row r="23" spans="1:37" s="850" customFormat="1" ht="20.25" customHeight="1" x14ac:dyDescent="0.15">
      <c r="A23" s="3106"/>
      <c r="B23" s="1015" t="s">
        <v>793</v>
      </c>
      <c r="C23" s="1019">
        <f>SUM(D23:AK23)</f>
        <v>0</v>
      </c>
      <c r="D23" s="1033">
        <v>0</v>
      </c>
      <c r="E23" s="1033">
        <v>0</v>
      </c>
      <c r="F23" s="1033">
        <v>0</v>
      </c>
      <c r="G23" s="1033">
        <v>0</v>
      </c>
      <c r="H23" s="1033">
        <v>0</v>
      </c>
      <c r="I23" s="1033">
        <v>0</v>
      </c>
      <c r="J23" s="1033">
        <v>0</v>
      </c>
      <c r="K23" s="1033">
        <v>0</v>
      </c>
      <c r="L23" s="1033">
        <v>0</v>
      </c>
      <c r="M23" s="1033">
        <v>0</v>
      </c>
      <c r="N23" s="1033">
        <v>0</v>
      </c>
      <c r="O23" s="1033">
        <v>0</v>
      </c>
      <c r="P23" s="1033">
        <v>0</v>
      </c>
      <c r="Q23" s="1033">
        <v>0</v>
      </c>
      <c r="R23" s="1033">
        <v>0</v>
      </c>
      <c r="S23" s="1033">
        <v>0</v>
      </c>
      <c r="T23" s="1033">
        <v>0</v>
      </c>
      <c r="U23" s="1033">
        <v>0</v>
      </c>
      <c r="V23" s="1033">
        <v>0</v>
      </c>
      <c r="W23" s="1033">
        <v>0</v>
      </c>
      <c r="X23" s="1033">
        <v>0</v>
      </c>
      <c r="Y23" s="1033">
        <v>0</v>
      </c>
      <c r="Z23" s="1033">
        <v>0</v>
      </c>
      <c r="AA23" s="1033">
        <v>0</v>
      </c>
      <c r="AB23" s="1033">
        <v>0</v>
      </c>
      <c r="AC23" s="1033">
        <v>0</v>
      </c>
      <c r="AD23" s="1033">
        <v>0</v>
      </c>
      <c r="AE23" s="1033">
        <v>0</v>
      </c>
      <c r="AF23" s="1033">
        <v>0</v>
      </c>
      <c r="AG23" s="1033">
        <v>0</v>
      </c>
      <c r="AH23" s="1033">
        <v>0</v>
      </c>
      <c r="AI23" s="1033">
        <v>0</v>
      </c>
      <c r="AJ23" s="1033">
        <v>0</v>
      </c>
      <c r="AK23" s="2358">
        <f>'배수관폐쇄(총괄) (2)'!CF24+'배수관폐쇄(총괄) (2)'!CG24</f>
        <v>0</v>
      </c>
    </row>
    <row r="24" spans="1:37" s="850" customFormat="1" ht="20.25" customHeight="1" x14ac:dyDescent="0.15">
      <c r="A24" s="3106"/>
      <c r="B24" s="1015" t="s">
        <v>792</v>
      </c>
      <c r="C24" s="1019">
        <f t="shared" ref="C24:C30" si="16">SUM(D24:AK24)</f>
        <v>35141.049999999996</v>
      </c>
      <c r="D24" s="1033">
        <v>311.59999999999997</v>
      </c>
      <c r="E24" s="1033">
        <v>0</v>
      </c>
      <c r="F24" s="1033">
        <v>189.44</v>
      </c>
      <c r="G24" s="1033">
        <f>1256.11-313.4</f>
        <v>942.70999999999992</v>
      </c>
      <c r="H24" s="1033">
        <v>0</v>
      </c>
      <c r="I24" s="1033">
        <v>0</v>
      </c>
      <c r="J24" s="1033">
        <v>0</v>
      </c>
      <c r="K24" s="1033">
        <v>0</v>
      </c>
      <c r="L24" s="1033">
        <v>0</v>
      </c>
      <c r="M24" s="1033">
        <v>0</v>
      </c>
      <c r="N24" s="1033">
        <v>41.81</v>
      </c>
      <c r="O24" s="1033">
        <v>2</v>
      </c>
      <c r="P24" s="1033">
        <v>0</v>
      </c>
      <c r="Q24" s="1033">
        <v>0</v>
      </c>
      <c r="R24" s="1033">
        <v>0</v>
      </c>
      <c r="S24" s="1033">
        <v>0</v>
      </c>
      <c r="T24" s="1033">
        <v>0</v>
      </c>
      <c r="U24" s="1033">
        <v>0</v>
      </c>
      <c r="V24" s="1033">
        <v>0</v>
      </c>
      <c r="W24" s="1033">
        <v>0</v>
      </c>
      <c r="X24" s="1033">
        <v>0</v>
      </c>
      <c r="Y24" s="1033">
        <v>0</v>
      </c>
      <c r="Z24" s="1033">
        <v>0</v>
      </c>
      <c r="AA24" s="1033">
        <v>0</v>
      </c>
      <c r="AB24" s="1033">
        <v>0</v>
      </c>
      <c r="AC24" s="1033">
        <v>0</v>
      </c>
      <c r="AD24" s="1033">
        <v>0</v>
      </c>
      <c r="AE24" s="1033">
        <v>0</v>
      </c>
      <c r="AF24" s="1033">
        <v>0</v>
      </c>
      <c r="AG24" s="1033">
        <v>8512.7900000000009</v>
      </c>
      <c r="AH24" s="1033">
        <v>23996.41</v>
      </c>
      <c r="AI24" s="1033">
        <v>730.84</v>
      </c>
      <c r="AJ24" s="1033">
        <v>413.45</v>
      </c>
      <c r="AK24" s="2358">
        <f>'배수관폐쇄(총괄) (2)'!CF25+'배수관폐쇄(총괄) (2)'!CG25</f>
        <v>0</v>
      </c>
    </row>
    <row r="25" spans="1:37" s="850" customFormat="1" ht="20.25" customHeight="1" x14ac:dyDescent="0.15">
      <c r="A25" s="3106"/>
      <c r="B25" s="1015" t="s">
        <v>974</v>
      </c>
      <c r="C25" s="1019">
        <f t="shared" si="16"/>
        <v>75739.149999999994</v>
      </c>
      <c r="D25" s="1033">
        <v>0</v>
      </c>
      <c r="E25" s="1033">
        <v>0</v>
      </c>
      <c r="F25" s="1033">
        <v>225.43</v>
      </c>
      <c r="G25" s="1033">
        <v>0</v>
      </c>
      <c r="H25" s="1033">
        <v>246.24</v>
      </c>
      <c r="I25" s="1033">
        <v>603.17999999999995</v>
      </c>
      <c r="J25" s="1033">
        <v>1513.23</v>
      </c>
      <c r="K25" s="1033">
        <v>2485.6799999999998</v>
      </c>
      <c r="L25" s="1033">
        <v>1636.36</v>
      </c>
      <c r="M25" s="1033">
        <v>1678.79</v>
      </c>
      <c r="N25" s="1033">
        <v>3883.63</v>
      </c>
      <c r="O25" s="1033">
        <v>31.46</v>
      </c>
      <c r="P25" s="1033">
        <v>210.44</v>
      </c>
      <c r="Q25" s="1033">
        <v>211.55</v>
      </c>
      <c r="R25" s="1033">
        <v>266.29000000000002</v>
      </c>
      <c r="S25" s="1033">
        <v>916.91</v>
      </c>
      <c r="T25" s="1033">
        <v>79.28</v>
      </c>
      <c r="U25" s="1033">
        <v>167.57</v>
      </c>
      <c r="V25" s="1033">
        <v>2377.0500000000002</v>
      </c>
      <c r="W25" s="1033">
        <v>10000.5</v>
      </c>
      <c r="X25" s="1033">
        <v>5702.76</v>
      </c>
      <c r="Y25" s="1033">
        <v>2000.4</v>
      </c>
      <c r="Z25" s="1033">
        <v>4987.93</v>
      </c>
      <c r="AA25" s="1033">
        <v>673.31</v>
      </c>
      <c r="AB25" s="1033">
        <v>2470.41</v>
      </c>
      <c r="AC25" s="1033">
        <v>3025.01</v>
      </c>
      <c r="AD25" s="1033">
        <v>337.5</v>
      </c>
      <c r="AE25" s="1033">
        <v>220.14</v>
      </c>
      <c r="AF25" s="1033">
        <v>2023.77</v>
      </c>
      <c r="AG25" s="1033">
        <v>21270.53</v>
      </c>
      <c r="AH25" s="1033">
        <v>1412.6</v>
      </c>
      <c r="AI25" s="1033">
        <v>2027.69</v>
      </c>
      <c r="AJ25" s="1033">
        <v>230.54</v>
      </c>
      <c r="AK25" s="2358">
        <f>'배수관폐쇄(총괄) (2)'!CF26+'배수관폐쇄(총괄) (2)'!CG26</f>
        <v>2822.9700000000003</v>
      </c>
    </row>
    <row r="26" spans="1:37" s="850" customFormat="1" ht="20.25" customHeight="1" x14ac:dyDescent="0.15">
      <c r="A26" s="3106"/>
      <c r="B26" s="1015" t="s">
        <v>345</v>
      </c>
      <c r="C26" s="1019">
        <f t="shared" si="16"/>
        <v>65136.259999999995</v>
      </c>
      <c r="D26" s="1033">
        <v>0</v>
      </c>
      <c r="E26" s="1033">
        <v>0</v>
      </c>
      <c r="F26" s="1033">
        <v>0</v>
      </c>
      <c r="G26" s="1033">
        <v>0</v>
      </c>
      <c r="H26" s="1033">
        <v>0</v>
      </c>
      <c r="I26" s="1033">
        <v>0</v>
      </c>
      <c r="J26" s="1033">
        <v>0</v>
      </c>
      <c r="K26" s="1033">
        <v>0</v>
      </c>
      <c r="L26" s="1033">
        <v>0</v>
      </c>
      <c r="M26" s="1033">
        <v>0</v>
      </c>
      <c r="N26" s="1033">
        <v>0</v>
      </c>
      <c r="O26" s="1033">
        <v>0</v>
      </c>
      <c r="P26" s="1033">
        <v>208.26</v>
      </c>
      <c r="Q26" s="1033">
        <v>0</v>
      </c>
      <c r="R26" s="1033">
        <v>883.81</v>
      </c>
      <c r="S26" s="1033">
        <v>991.31</v>
      </c>
      <c r="T26" s="1033">
        <v>1710.94</v>
      </c>
      <c r="U26" s="1033">
        <v>1118.5899999999999</v>
      </c>
      <c r="V26" s="1033">
        <v>642.86</v>
      </c>
      <c r="W26" s="1033">
        <v>623</v>
      </c>
      <c r="X26" s="1033">
        <v>21798.14</v>
      </c>
      <c r="Y26" s="1033">
        <v>1439.25</v>
      </c>
      <c r="Z26" s="1033">
        <v>17671.810000000001</v>
      </c>
      <c r="AA26" s="1033">
        <v>8389.92</v>
      </c>
      <c r="AB26" s="1033">
        <v>259.11</v>
      </c>
      <c r="AC26" s="1033">
        <v>7903.73</v>
      </c>
      <c r="AD26" s="1033">
        <v>0</v>
      </c>
      <c r="AE26" s="1033">
        <v>1493.47</v>
      </c>
      <c r="AF26" s="1033">
        <v>2.06</v>
      </c>
      <c r="AG26" s="1033">
        <v>0</v>
      </c>
      <c r="AH26" s="1033">
        <v>0</v>
      </c>
      <c r="AI26" s="1033">
        <v>0</v>
      </c>
      <c r="AJ26" s="1033">
        <v>0</v>
      </c>
      <c r="AK26" s="2358">
        <f>'배수관폐쇄(총괄) (2)'!CF27+'배수관폐쇄(총괄) (2)'!CG27</f>
        <v>0</v>
      </c>
    </row>
    <row r="27" spans="1:37" s="850" customFormat="1" ht="20.25" customHeight="1" x14ac:dyDescent="0.15">
      <c r="A27" s="3106"/>
      <c r="B27" s="1017" t="s">
        <v>283</v>
      </c>
      <c r="C27" s="1019">
        <f t="shared" si="16"/>
        <v>25.509999999999998</v>
      </c>
      <c r="D27" s="1033">
        <v>0</v>
      </c>
      <c r="E27" s="1033">
        <v>0</v>
      </c>
      <c r="F27" s="1033">
        <v>0</v>
      </c>
      <c r="G27" s="1033">
        <v>0</v>
      </c>
      <c r="H27" s="1033">
        <v>0</v>
      </c>
      <c r="I27" s="1033">
        <v>0</v>
      </c>
      <c r="J27" s="1033">
        <v>0.42</v>
      </c>
      <c r="K27" s="1033">
        <v>0.37</v>
      </c>
      <c r="L27" s="1033">
        <v>0</v>
      </c>
      <c r="M27" s="1033">
        <v>24.72</v>
      </c>
      <c r="N27" s="1033">
        <v>0</v>
      </c>
      <c r="O27" s="1033">
        <v>0</v>
      </c>
      <c r="P27" s="1033">
        <v>0</v>
      </c>
      <c r="Q27" s="1033">
        <v>0</v>
      </c>
      <c r="R27" s="1033">
        <v>0</v>
      </c>
      <c r="S27" s="1033">
        <v>0</v>
      </c>
      <c r="T27" s="1033">
        <v>0</v>
      </c>
      <c r="U27" s="1033">
        <v>0</v>
      </c>
      <c r="V27" s="1033">
        <v>0</v>
      </c>
      <c r="W27" s="1033">
        <v>0</v>
      </c>
      <c r="X27" s="1033">
        <v>0</v>
      </c>
      <c r="Y27" s="1033">
        <v>0</v>
      </c>
      <c r="Z27" s="1033">
        <v>0</v>
      </c>
      <c r="AA27" s="1033">
        <v>0</v>
      </c>
      <c r="AB27" s="1033">
        <v>0</v>
      </c>
      <c r="AC27" s="1033">
        <v>0</v>
      </c>
      <c r="AD27" s="1033">
        <v>0</v>
      </c>
      <c r="AE27" s="1033">
        <v>0</v>
      </c>
      <c r="AF27" s="1033">
        <v>0</v>
      </c>
      <c r="AG27" s="1033">
        <v>0</v>
      </c>
      <c r="AH27" s="1033">
        <v>0</v>
      </c>
      <c r="AI27" s="1033">
        <v>0</v>
      </c>
      <c r="AJ27" s="1033">
        <v>0</v>
      </c>
      <c r="AK27" s="2358">
        <f>'배수관폐쇄(총괄) (2)'!CF28+'배수관폐쇄(총괄) (2)'!CG28</f>
        <v>0</v>
      </c>
    </row>
    <row r="28" spans="1:37" s="850" customFormat="1" ht="20.25" customHeight="1" x14ac:dyDescent="0.15">
      <c r="A28" s="3106"/>
      <c r="B28" s="1017" t="s">
        <v>284</v>
      </c>
      <c r="C28" s="1019">
        <f t="shared" si="16"/>
        <v>5823.88</v>
      </c>
      <c r="D28" s="1033">
        <f>74.5-74.5</f>
        <v>0</v>
      </c>
      <c r="E28" s="1033">
        <v>0</v>
      </c>
      <c r="F28" s="1033">
        <v>0</v>
      </c>
      <c r="G28" s="1033">
        <v>0</v>
      </c>
      <c r="H28" s="1033">
        <v>0</v>
      </c>
      <c r="I28" s="1033">
        <v>0</v>
      </c>
      <c r="J28" s="1033">
        <f>35.14-35.14</f>
        <v>0</v>
      </c>
      <c r="K28" s="1033">
        <f>13.87-13.87</f>
        <v>0</v>
      </c>
      <c r="L28" s="1033">
        <f>8.69-8.69</f>
        <v>0</v>
      </c>
      <c r="M28" s="1033">
        <f>119.96-119.96</f>
        <v>0</v>
      </c>
      <c r="N28" s="1033">
        <f>859.33-859.33</f>
        <v>0</v>
      </c>
      <c r="O28" s="1033">
        <f>170.12-170.12</f>
        <v>0</v>
      </c>
      <c r="P28" s="1033">
        <f>1970.41-1090.39-154</f>
        <v>726.02</v>
      </c>
      <c r="Q28" s="1033">
        <v>0</v>
      </c>
      <c r="R28" s="1033">
        <v>0</v>
      </c>
      <c r="S28" s="1033">
        <v>98.7</v>
      </c>
      <c r="T28" s="1033">
        <v>433.85</v>
      </c>
      <c r="U28" s="1033">
        <v>0</v>
      </c>
      <c r="V28" s="1033">
        <v>7.18</v>
      </c>
      <c r="W28" s="1033">
        <v>0</v>
      </c>
      <c r="X28" s="1033">
        <v>2869</v>
      </c>
      <c r="Y28" s="1033">
        <v>1128.25</v>
      </c>
      <c r="Z28" s="1033">
        <v>154.22</v>
      </c>
      <c r="AA28" s="1033">
        <v>406.66</v>
      </c>
      <c r="AB28" s="1033">
        <v>0</v>
      </c>
      <c r="AC28" s="1033">
        <v>0</v>
      </c>
      <c r="AD28" s="1033">
        <v>0</v>
      </c>
      <c r="AE28" s="1033">
        <v>0</v>
      </c>
      <c r="AF28" s="1033">
        <v>0</v>
      </c>
      <c r="AG28" s="1033">
        <v>0</v>
      </c>
      <c r="AH28" s="1033">
        <v>0</v>
      </c>
      <c r="AI28" s="1033">
        <v>0</v>
      </c>
      <c r="AJ28" s="1033">
        <v>0</v>
      </c>
      <c r="AK28" s="2358">
        <f>'배수관폐쇄(총괄) (2)'!CF29+'배수관폐쇄(총괄) (2)'!CG29</f>
        <v>0</v>
      </c>
    </row>
    <row r="29" spans="1:37" s="850" customFormat="1" ht="20.25" customHeight="1" x14ac:dyDescent="0.15">
      <c r="A29" s="3106"/>
      <c r="B29" s="1015" t="s">
        <v>847</v>
      </c>
      <c r="C29" s="1019">
        <f t="shared" si="16"/>
        <v>1823.05</v>
      </c>
      <c r="D29" s="1033">
        <v>0</v>
      </c>
      <c r="E29" s="1033">
        <v>0</v>
      </c>
      <c r="F29" s="1033">
        <v>0</v>
      </c>
      <c r="G29" s="1033">
        <v>0</v>
      </c>
      <c r="H29" s="1033">
        <v>0</v>
      </c>
      <c r="I29" s="1033">
        <v>0</v>
      </c>
      <c r="J29" s="1033">
        <v>0</v>
      </c>
      <c r="K29" s="1033">
        <v>0</v>
      </c>
      <c r="L29" s="1033">
        <v>0</v>
      </c>
      <c r="M29" s="1033">
        <v>0</v>
      </c>
      <c r="N29" s="1033">
        <v>0</v>
      </c>
      <c r="O29" s="1033">
        <v>0</v>
      </c>
      <c r="P29" s="1033">
        <v>0</v>
      </c>
      <c r="Q29" s="1033">
        <v>0</v>
      </c>
      <c r="R29" s="1033">
        <v>0</v>
      </c>
      <c r="S29" s="1033">
        <v>0</v>
      </c>
      <c r="T29" s="1033">
        <v>0</v>
      </c>
      <c r="U29" s="1033">
        <v>0</v>
      </c>
      <c r="V29" s="1033">
        <v>0</v>
      </c>
      <c r="W29" s="1033">
        <v>0</v>
      </c>
      <c r="X29" s="1033">
        <v>0</v>
      </c>
      <c r="Y29" s="1033">
        <v>0</v>
      </c>
      <c r="Z29" s="1033">
        <v>0</v>
      </c>
      <c r="AA29" s="1033">
        <v>0</v>
      </c>
      <c r="AB29" s="1033">
        <v>0</v>
      </c>
      <c r="AC29" s="1033">
        <v>0</v>
      </c>
      <c r="AD29" s="1033">
        <v>0</v>
      </c>
      <c r="AE29" s="1033">
        <v>0</v>
      </c>
      <c r="AF29" s="1033">
        <v>0</v>
      </c>
      <c r="AG29" s="1033">
        <v>0</v>
      </c>
      <c r="AH29" s="1033">
        <v>0</v>
      </c>
      <c r="AI29" s="1033">
        <v>0</v>
      </c>
      <c r="AJ29" s="1033">
        <v>1823.05</v>
      </c>
      <c r="AK29" s="2358">
        <f>'배수관폐쇄(총괄) (2)'!CF30+'배수관폐쇄(총괄) (2)'!CG30</f>
        <v>0</v>
      </c>
    </row>
    <row r="30" spans="1:37" s="850" customFormat="1" ht="20.25" customHeight="1" x14ac:dyDescent="0.15">
      <c r="A30" s="3106"/>
      <c r="B30" s="1018" t="s">
        <v>1084</v>
      </c>
      <c r="C30" s="1019">
        <f t="shared" si="16"/>
        <v>10723.43</v>
      </c>
      <c r="D30" s="1033">
        <v>0</v>
      </c>
      <c r="E30" s="1033">
        <v>0</v>
      </c>
      <c r="F30" s="1033">
        <v>0</v>
      </c>
      <c r="G30" s="1033">
        <v>0</v>
      </c>
      <c r="H30" s="1033">
        <v>0</v>
      </c>
      <c r="I30" s="1033">
        <v>0</v>
      </c>
      <c r="J30" s="1033">
        <v>0</v>
      </c>
      <c r="K30" s="1033">
        <v>0</v>
      </c>
      <c r="L30" s="1033">
        <v>0</v>
      </c>
      <c r="M30" s="1033">
        <v>0</v>
      </c>
      <c r="N30" s="1033">
        <v>137.16999999999999</v>
      </c>
      <c r="O30" s="1033">
        <v>0</v>
      </c>
      <c r="P30" s="1033">
        <v>0</v>
      </c>
      <c r="Q30" s="1033">
        <v>0</v>
      </c>
      <c r="R30" s="1033">
        <v>0</v>
      </c>
      <c r="S30" s="1033">
        <v>0</v>
      </c>
      <c r="T30" s="1033">
        <v>0</v>
      </c>
      <c r="U30" s="1033">
        <v>0</v>
      </c>
      <c r="V30" s="1033">
        <v>0</v>
      </c>
      <c r="W30" s="1033">
        <v>0</v>
      </c>
      <c r="X30" s="1033">
        <v>0</v>
      </c>
      <c r="Y30" s="1033">
        <v>0</v>
      </c>
      <c r="Z30" s="1033">
        <v>1577.76</v>
      </c>
      <c r="AA30" s="1033">
        <v>2182.7399999999998</v>
      </c>
      <c r="AB30" s="1033">
        <v>0</v>
      </c>
      <c r="AC30" s="1033">
        <v>0</v>
      </c>
      <c r="AD30" s="1033">
        <v>40.6</v>
      </c>
      <c r="AE30" s="1033">
        <v>1728.54</v>
      </c>
      <c r="AF30" s="1033">
        <v>0</v>
      </c>
      <c r="AG30" s="1033">
        <v>223.66</v>
      </c>
      <c r="AH30" s="1033">
        <v>575.13</v>
      </c>
      <c r="AI30" s="1033">
        <v>2695.77</v>
      </c>
      <c r="AJ30" s="1033">
        <v>915.7</v>
      </c>
      <c r="AK30" s="2358">
        <f>'배수관폐쇄(총괄) (2)'!CF31+'배수관폐쇄(총괄) (2)'!CG31</f>
        <v>646.36</v>
      </c>
    </row>
    <row r="31" spans="1:37" s="850" customFormat="1" ht="20.25" customHeight="1" x14ac:dyDescent="0.15">
      <c r="A31" s="3106">
        <v>150</v>
      </c>
      <c r="B31" s="854" t="s">
        <v>46</v>
      </c>
      <c r="C31" s="330">
        <f>SUM(D31:AK31)</f>
        <v>78911.229999999981</v>
      </c>
      <c r="D31" s="602">
        <f>SUM(D32:D39)</f>
        <v>2263</v>
      </c>
      <c r="E31" s="602">
        <f t="shared" ref="E31:AG31" si="17">SUM(E32:E39)</f>
        <v>0</v>
      </c>
      <c r="F31" s="602">
        <f t="shared" si="17"/>
        <v>423.78</v>
      </c>
      <c r="G31" s="602">
        <f t="shared" si="17"/>
        <v>1257.43</v>
      </c>
      <c r="H31" s="602">
        <f t="shared" si="17"/>
        <v>684.96</v>
      </c>
      <c r="I31" s="602">
        <f t="shared" si="17"/>
        <v>962.42</v>
      </c>
      <c r="J31" s="602">
        <f t="shared" si="17"/>
        <v>3068.35</v>
      </c>
      <c r="K31" s="602">
        <f t="shared" si="17"/>
        <v>432.59</v>
      </c>
      <c r="L31" s="602">
        <f t="shared" si="17"/>
        <v>197.03</v>
      </c>
      <c r="M31" s="602">
        <f t="shared" si="17"/>
        <v>248.87</v>
      </c>
      <c r="N31" s="602">
        <f t="shared" si="17"/>
        <v>6693.5999999999995</v>
      </c>
      <c r="O31" s="602">
        <f t="shared" si="17"/>
        <v>222.56</v>
      </c>
      <c r="P31" s="602">
        <f t="shared" si="17"/>
        <v>923.8599999999999</v>
      </c>
      <c r="Q31" s="602">
        <f t="shared" si="17"/>
        <v>352.96</v>
      </c>
      <c r="R31" s="602">
        <f t="shared" si="17"/>
        <v>384.18</v>
      </c>
      <c r="S31" s="602">
        <f t="shared" si="17"/>
        <v>189.8</v>
      </c>
      <c r="T31" s="602">
        <f t="shared" si="17"/>
        <v>90.77</v>
      </c>
      <c r="U31" s="602">
        <f t="shared" si="17"/>
        <v>752.89</v>
      </c>
      <c r="V31" s="602">
        <f t="shared" si="17"/>
        <v>452.03</v>
      </c>
      <c r="W31" s="602">
        <f t="shared" si="17"/>
        <v>4346.1400000000003</v>
      </c>
      <c r="X31" s="602">
        <f t="shared" si="17"/>
        <v>11087.039999999999</v>
      </c>
      <c r="Y31" s="602">
        <f t="shared" si="17"/>
        <v>2066.7399999999998</v>
      </c>
      <c r="Z31" s="602">
        <f t="shared" si="17"/>
        <v>6385.67</v>
      </c>
      <c r="AA31" s="602">
        <f t="shared" si="17"/>
        <v>4901.8499999999995</v>
      </c>
      <c r="AB31" s="602">
        <f t="shared" si="17"/>
        <v>606.45000000000005</v>
      </c>
      <c r="AC31" s="602">
        <f t="shared" si="17"/>
        <v>4725.78</v>
      </c>
      <c r="AD31" s="602">
        <f t="shared" si="17"/>
        <v>1970.92</v>
      </c>
      <c r="AE31" s="602">
        <f t="shared" si="17"/>
        <v>423.21</v>
      </c>
      <c r="AF31" s="602">
        <f t="shared" si="17"/>
        <v>3304.8199999999997</v>
      </c>
      <c r="AG31" s="602">
        <f t="shared" si="17"/>
        <v>7378.4000000000005</v>
      </c>
      <c r="AH31" s="602">
        <f>SUM(AH32:AH39)</f>
        <v>6099.5300000000007</v>
      </c>
      <c r="AI31" s="602">
        <f>SUM(AI32:AI39)</f>
        <v>1028.6300000000001</v>
      </c>
      <c r="AJ31" s="602">
        <f>SUM(AJ32:AJ39)</f>
        <v>4347.57</v>
      </c>
      <c r="AK31" s="602">
        <f>SUM(AK32:AK39)</f>
        <v>637.4</v>
      </c>
    </row>
    <row r="32" spans="1:37" s="850" customFormat="1" ht="20.25" customHeight="1" x14ac:dyDescent="0.15">
      <c r="A32" s="3106"/>
      <c r="B32" s="1015" t="s">
        <v>793</v>
      </c>
      <c r="C32" s="1019">
        <f>SUM(D32:AK32)</f>
        <v>0</v>
      </c>
      <c r="D32" s="1033">
        <v>0</v>
      </c>
      <c r="E32" s="1033">
        <v>0</v>
      </c>
      <c r="F32" s="1033">
        <v>0</v>
      </c>
      <c r="G32" s="1033">
        <v>0</v>
      </c>
      <c r="H32" s="1033">
        <v>0</v>
      </c>
      <c r="I32" s="1033">
        <v>0</v>
      </c>
      <c r="J32" s="1033">
        <v>0</v>
      </c>
      <c r="K32" s="1033">
        <v>0</v>
      </c>
      <c r="L32" s="1033">
        <v>0</v>
      </c>
      <c r="M32" s="1033">
        <v>0</v>
      </c>
      <c r="N32" s="1033">
        <v>0</v>
      </c>
      <c r="O32" s="1033">
        <v>0</v>
      </c>
      <c r="P32" s="1033">
        <v>0</v>
      </c>
      <c r="Q32" s="1033">
        <v>0</v>
      </c>
      <c r="R32" s="1033">
        <v>0</v>
      </c>
      <c r="S32" s="1033">
        <v>0</v>
      </c>
      <c r="T32" s="1033">
        <v>0</v>
      </c>
      <c r="U32" s="1033">
        <v>0</v>
      </c>
      <c r="V32" s="1033">
        <v>0</v>
      </c>
      <c r="W32" s="1033">
        <v>0</v>
      </c>
      <c r="X32" s="1033">
        <v>0</v>
      </c>
      <c r="Y32" s="1033">
        <v>0</v>
      </c>
      <c r="Z32" s="1033">
        <v>0</v>
      </c>
      <c r="AA32" s="1033">
        <v>0</v>
      </c>
      <c r="AB32" s="1033">
        <v>0</v>
      </c>
      <c r="AC32" s="1033">
        <v>0</v>
      </c>
      <c r="AD32" s="1033">
        <v>0</v>
      </c>
      <c r="AE32" s="1033">
        <v>0</v>
      </c>
      <c r="AF32" s="1033">
        <v>0</v>
      </c>
      <c r="AG32" s="1033">
        <v>0</v>
      </c>
      <c r="AH32" s="1033">
        <v>0</v>
      </c>
      <c r="AI32" s="1033">
        <v>0</v>
      </c>
      <c r="AJ32" s="1033">
        <v>0</v>
      </c>
      <c r="AK32" s="2358">
        <f>'배수관폐쇄(총괄) (2)'!CF33+'배수관폐쇄(총괄) (2)'!CG33</f>
        <v>0</v>
      </c>
    </row>
    <row r="33" spans="1:37" s="850" customFormat="1" ht="20.25" customHeight="1" x14ac:dyDescent="0.15">
      <c r="A33" s="3106"/>
      <c r="B33" s="1015" t="s">
        <v>792</v>
      </c>
      <c r="C33" s="1019">
        <f t="shared" ref="C33:C39" si="18">SUM(D33:AK33)</f>
        <v>7136.3700000000008</v>
      </c>
      <c r="D33" s="1033">
        <f>2652.79-216-198</f>
        <v>2238.79</v>
      </c>
      <c r="E33" s="1033">
        <v>0</v>
      </c>
      <c r="F33" s="1033">
        <v>423.78</v>
      </c>
      <c r="G33" s="1033">
        <v>1257.43</v>
      </c>
      <c r="H33" s="1033">
        <v>0</v>
      </c>
      <c r="I33" s="1033">
        <v>0</v>
      </c>
      <c r="J33" s="1033">
        <v>0</v>
      </c>
      <c r="K33" s="1033">
        <v>0</v>
      </c>
      <c r="L33" s="1033">
        <v>0</v>
      </c>
      <c r="M33" s="1033">
        <v>0</v>
      </c>
      <c r="N33" s="1033">
        <v>157.52000000000001</v>
      </c>
      <c r="O33" s="1033">
        <v>0</v>
      </c>
      <c r="P33" s="1033">
        <v>0</v>
      </c>
      <c r="Q33" s="1033">
        <v>0</v>
      </c>
      <c r="R33" s="1033">
        <v>0</v>
      </c>
      <c r="S33" s="1033">
        <v>0</v>
      </c>
      <c r="T33" s="1033">
        <v>0</v>
      </c>
      <c r="U33" s="1033">
        <v>0</v>
      </c>
      <c r="V33" s="1033">
        <v>0</v>
      </c>
      <c r="W33" s="1033">
        <v>0</v>
      </c>
      <c r="X33" s="1033">
        <v>0</v>
      </c>
      <c r="Y33" s="1033">
        <v>0</v>
      </c>
      <c r="Z33" s="1033">
        <v>0</v>
      </c>
      <c r="AA33" s="1033">
        <v>0</v>
      </c>
      <c r="AB33" s="1033">
        <v>0</v>
      </c>
      <c r="AC33" s="1033">
        <v>0</v>
      </c>
      <c r="AD33" s="1033">
        <v>0</v>
      </c>
      <c r="AE33" s="1033">
        <v>18.32</v>
      </c>
      <c r="AF33" s="1033">
        <v>0</v>
      </c>
      <c r="AG33" s="1033">
        <v>609.38</v>
      </c>
      <c r="AH33" s="1033">
        <v>1697.47</v>
      </c>
      <c r="AI33" s="1033">
        <v>0</v>
      </c>
      <c r="AJ33" s="1033">
        <v>733.68</v>
      </c>
      <c r="AK33" s="2358">
        <f>'배수관폐쇄(총괄) (2)'!CF34+'배수관폐쇄(총괄) (2)'!CG34</f>
        <v>0</v>
      </c>
    </row>
    <row r="34" spans="1:37" s="850" customFormat="1" ht="20.25" customHeight="1" x14ac:dyDescent="0.15">
      <c r="A34" s="3106"/>
      <c r="B34" s="1015" t="s">
        <v>974</v>
      </c>
      <c r="C34" s="1019">
        <f t="shared" si="18"/>
        <v>45591.1</v>
      </c>
      <c r="D34" s="1033">
        <v>24.21</v>
      </c>
      <c r="E34" s="1033">
        <v>0</v>
      </c>
      <c r="F34" s="1033">
        <v>0</v>
      </c>
      <c r="G34" s="1033">
        <v>0</v>
      </c>
      <c r="H34" s="1033">
        <v>684.96</v>
      </c>
      <c r="I34" s="1033">
        <v>962.42</v>
      </c>
      <c r="J34" s="1033">
        <v>3023.05</v>
      </c>
      <c r="K34" s="1033">
        <v>432.59</v>
      </c>
      <c r="L34" s="1033">
        <v>197.03</v>
      </c>
      <c r="M34" s="1033">
        <v>118.49</v>
      </c>
      <c r="N34" s="1033">
        <v>5288.4</v>
      </c>
      <c r="O34" s="1033">
        <v>19.95</v>
      </c>
      <c r="P34" s="1033">
        <v>139.28</v>
      </c>
      <c r="Q34" s="1033">
        <v>64.510000000000005</v>
      </c>
      <c r="R34" s="1033">
        <v>384.18</v>
      </c>
      <c r="S34" s="1033">
        <v>128.9</v>
      </c>
      <c r="T34" s="1033">
        <v>0</v>
      </c>
      <c r="U34" s="1033">
        <v>752.38</v>
      </c>
      <c r="V34" s="1033">
        <v>47.95</v>
      </c>
      <c r="W34" s="1033">
        <v>4340.33</v>
      </c>
      <c r="X34" s="1033">
        <v>7576</v>
      </c>
      <c r="Y34" s="1033">
        <v>2066.7399999999998</v>
      </c>
      <c r="Z34" s="1033">
        <v>2466.09</v>
      </c>
      <c r="AA34" s="1033">
        <v>376.28</v>
      </c>
      <c r="AB34" s="1033">
        <v>606.45000000000005</v>
      </c>
      <c r="AC34" s="1033">
        <v>1183.5899999999999</v>
      </c>
      <c r="AD34" s="1033">
        <v>58.89</v>
      </c>
      <c r="AE34" s="1033">
        <v>129.88</v>
      </c>
      <c r="AF34" s="1033">
        <v>3123.37</v>
      </c>
      <c r="AG34" s="1033">
        <v>6697.02</v>
      </c>
      <c r="AH34" s="1033">
        <v>2030.29</v>
      </c>
      <c r="AI34" s="1033">
        <v>1028.6300000000001</v>
      </c>
      <c r="AJ34" s="1033">
        <v>1001.84</v>
      </c>
      <c r="AK34" s="2358">
        <f>'배수관폐쇄(총괄) (2)'!CF35+'배수관폐쇄(총괄) (2)'!CG35</f>
        <v>637.4</v>
      </c>
    </row>
    <row r="35" spans="1:37" s="850" customFormat="1" ht="20.25" customHeight="1" x14ac:dyDescent="0.15">
      <c r="A35" s="3106"/>
      <c r="B35" s="1015" t="s">
        <v>345</v>
      </c>
      <c r="C35" s="1019">
        <f t="shared" si="18"/>
        <v>12422.810000000001</v>
      </c>
      <c r="D35" s="1033">
        <v>0</v>
      </c>
      <c r="E35" s="1033">
        <v>0</v>
      </c>
      <c r="F35" s="1033">
        <v>0</v>
      </c>
      <c r="G35" s="1033">
        <v>0</v>
      </c>
      <c r="H35" s="1033">
        <v>0</v>
      </c>
      <c r="I35" s="1033">
        <v>0</v>
      </c>
      <c r="J35" s="1033">
        <v>0</v>
      </c>
      <c r="K35" s="1033">
        <v>0</v>
      </c>
      <c r="L35" s="1033">
        <v>0</v>
      </c>
      <c r="M35" s="1033">
        <v>0</v>
      </c>
      <c r="N35" s="1033">
        <v>0</v>
      </c>
      <c r="O35" s="1033">
        <v>0</v>
      </c>
      <c r="P35" s="1033">
        <v>35.03</v>
      </c>
      <c r="Q35" s="1033">
        <v>0</v>
      </c>
      <c r="R35" s="1033">
        <v>0</v>
      </c>
      <c r="S35" s="1033">
        <v>0</v>
      </c>
      <c r="T35" s="1033">
        <v>0</v>
      </c>
      <c r="U35" s="1033">
        <v>0</v>
      </c>
      <c r="V35" s="1033">
        <v>0</v>
      </c>
      <c r="W35" s="1033">
        <v>0</v>
      </c>
      <c r="X35" s="1033">
        <v>3279.64</v>
      </c>
      <c r="Y35" s="1033">
        <v>0</v>
      </c>
      <c r="Z35" s="1033">
        <v>782.17</v>
      </c>
      <c r="AA35" s="1033">
        <v>4525.57</v>
      </c>
      <c r="AB35" s="1033">
        <v>0</v>
      </c>
      <c r="AC35" s="1033">
        <v>3542.19</v>
      </c>
      <c r="AD35" s="1033">
        <v>0</v>
      </c>
      <c r="AE35" s="1033">
        <v>0</v>
      </c>
      <c r="AF35" s="1033">
        <v>181.45000000000002</v>
      </c>
      <c r="AG35" s="1033">
        <v>72</v>
      </c>
      <c r="AH35" s="1033">
        <v>4.76</v>
      </c>
      <c r="AI35" s="1033">
        <v>0</v>
      </c>
      <c r="AJ35" s="1033">
        <v>0</v>
      </c>
      <c r="AK35" s="2358">
        <f>'배수관폐쇄(총괄) (2)'!CF36+'배수관폐쇄(총괄) (2)'!CG36</f>
        <v>0</v>
      </c>
    </row>
    <row r="36" spans="1:37" s="850" customFormat="1" ht="20.25" customHeight="1" x14ac:dyDescent="0.15">
      <c r="A36" s="3106"/>
      <c r="B36" s="1017" t="s">
        <v>283</v>
      </c>
      <c r="C36" s="1019">
        <f t="shared" si="18"/>
        <v>34.700000000000003</v>
      </c>
      <c r="D36" s="1033">
        <v>0</v>
      </c>
      <c r="E36" s="1033">
        <v>0</v>
      </c>
      <c r="F36" s="1033">
        <v>0</v>
      </c>
      <c r="G36" s="1033">
        <v>0</v>
      </c>
      <c r="H36" s="1033">
        <v>0</v>
      </c>
      <c r="I36" s="1033">
        <v>0</v>
      </c>
      <c r="J36" s="1033">
        <v>34.700000000000003</v>
      </c>
      <c r="K36" s="1033">
        <v>0</v>
      </c>
      <c r="L36" s="1033">
        <v>0</v>
      </c>
      <c r="M36" s="1033">
        <v>0</v>
      </c>
      <c r="N36" s="1033">
        <v>0</v>
      </c>
      <c r="O36" s="1033">
        <v>0</v>
      </c>
      <c r="P36" s="1033">
        <v>0</v>
      </c>
      <c r="Q36" s="1033">
        <v>0</v>
      </c>
      <c r="R36" s="1033">
        <v>0</v>
      </c>
      <c r="S36" s="1033">
        <v>0</v>
      </c>
      <c r="T36" s="1033">
        <v>0</v>
      </c>
      <c r="U36" s="1033">
        <v>0</v>
      </c>
      <c r="V36" s="1033">
        <v>0</v>
      </c>
      <c r="W36" s="1033">
        <v>0</v>
      </c>
      <c r="X36" s="1033">
        <v>0</v>
      </c>
      <c r="Y36" s="1033">
        <v>0</v>
      </c>
      <c r="Z36" s="1033">
        <v>0</v>
      </c>
      <c r="AA36" s="1033">
        <v>0</v>
      </c>
      <c r="AB36" s="1033">
        <v>0</v>
      </c>
      <c r="AC36" s="1033">
        <v>0</v>
      </c>
      <c r="AD36" s="1033">
        <v>0</v>
      </c>
      <c r="AE36" s="1033">
        <v>0</v>
      </c>
      <c r="AF36" s="1033">
        <v>0</v>
      </c>
      <c r="AG36" s="1033">
        <v>0</v>
      </c>
      <c r="AH36" s="1033">
        <v>0</v>
      </c>
      <c r="AI36" s="1033">
        <v>0</v>
      </c>
      <c r="AJ36" s="1033">
        <v>0</v>
      </c>
      <c r="AK36" s="2358">
        <f>'배수관폐쇄(총괄) (2)'!CF37+'배수관폐쇄(총괄) (2)'!CG37</f>
        <v>0</v>
      </c>
    </row>
    <row r="37" spans="1:37" s="850" customFormat="1" ht="20.25" customHeight="1" x14ac:dyDescent="0.15">
      <c r="A37" s="3106"/>
      <c r="B37" s="1017" t="s">
        <v>284</v>
      </c>
      <c r="C37" s="1019">
        <f t="shared" si="18"/>
        <v>3112.0700000000006</v>
      </c>
      <c r="D37" s="1033">
        <v>0</v>
      </c>
      <c r="E37" s="1033">
        <v>0</v>
      </c>
      <c r="F37" s="1033">
        <v>0</v>
      </c>
      <c r="G37" s="1033">
        <v>0</v>
      </c>
      <c r="H37" s="1033">
        <v>0</v>
      </c>
      <c r="I37" s="1033">
        <v>0</v>
      </c>
      <c r="J37" s="1033">
        <v>10.6</v>
      </c>
      <c r="K37" s="1033">
        <v>0</v>
      </c>
      <c r="L37" s="1033">
        <v>0</v>
      </c>
      <c r="M37" s="1033">
        <v>130.38</v>
      </c>
      <c r="N37" s="1033">
        <v>827.73</v>
      </c>
      <c r="O37" s="1033">
        <v>202.61</v>
      </c>
      <c r="P37" s="1033">
        <v>749.55</v>
      </c>
      <c r="Q37" s="1033">
        <v>288.45</v>
      </c>
      <c r="R37" s="1033">
        <v>0</v>
      </c>
      <c r="S37" s="1033">
        <v>60.9</v>
      </c>
      <c r="T37" s="1033">
        <v>90.77</v>
      </c>
      <c r="U37" s="1033">
        <v>0.51</v>
      </c>
      <c r="V37" s="1033">
        <v>404.08</v>
      </c>
      <c r="W37" s="1033">
        <v>5.81</v>
      </c>
      <c r="X37" s="1033">
        <v>231.4</v>
      </c>
      <c r="Y37" s="1033">
        <v>0</v>
      </c>
      <c r="Z37" s="1033">
        <v>0</v>
      </c>
      <c r="AA37" s="1033">
        <v>0</v>
      </c>
      <c r="AB37" s="1033">
        <v>0</v>
      </c>
      <c r="AC37" s="1033">
        <v>0</v>
      </c>
      <c r="AD37" s="1033">
        <v>109.28</v>
      </c>
      <c r="AE37" s="1033">
        <v>0</v>
      </c>
      <c r="AF37" s="1033">
        <v>0</v>
      </c>
      <c r="AG37" s="1033">
        <v>0</v>
      </c>
      <c r="AH37" s="1033">
        <v>0</v>
      </c>
      <c r="AI37" s="1033">
        <v>0</v>
      </c>
      <c r="AJ37" s="1033">
        <v>0</v>
      </c>
      <c r="AK37" s="2358">
        <f>'배수관폐쇄(총괄) (2)'!CF38+'배수관폐쇄(총괄) (2)'!CG38</f>
        <v>0</v>
      </c>
    </row>
    <row r="38" spans="1:37" s="850" customFormat="1" ht="20.25" customHeight="1" x14ac:dyDescent="0.15">
      <c r="A38" s="3106"/>
      <c r="B38" s="1015" t="s">
        <v>847</v>
      </c>
      <c r="C38" s="1019">
        <f t="shared" si="18"/>
        <v>1543</v>
      </c>
      <c r="D38" s="1033">
        <v>0</v>
      </c>
      <c r="E38" s="1033">
        <v>0</v>
      </c>
      <c r="F38" s="1033">
        <v>0</v>
      </c>
      <c r="G38" s="1033">
        <v>0</v>
      </c>
      <c r="H38" s="1033">
        <v>0</v>
      </c>
      <c r="I38" s="1033">
        <v>0</v>
      </c>
      <c r="J38" s="1033">
        <v>0</v>
      </c>
      <c r="K38" s="1033">
        <v>0</v>
      </c>
      <c r="L38" s="1033">
        <v>0</v>
      </c>
      <c r="M38" s="1033">
        <v>0</v>
      </c>
      <c r="N38" s="1033">
        <v>0</v>
      </c>
      <c r="O38" s="1033">
        <v>0</v>
      </c>
      <c r="P38" s="1033">
        <v>0</v>
      </c>
      <c r="Q38" s="1033">
        <v>0</v>
      </c>
      <c r="R38" s="1033">
        <v>0</v>
      </c>
      <c r="S38" s="1033">
        <v>0</v>
      </c>
      <c r="T38" s="1033">
        <v>0</v>
      </c>
      <c r="U38" s="1033">
        <v>0</v>
      </c>
      <c r="V38" s="1033">
        <v>0</v>
      </c>
      <c r="W38" s="1033">
        <v>0</v>
      </c>
      <c r="X38" s="1033">
        <v>0</v>
      </c>
      <c r="Y38" s="1033">
        <v>0</v>
      </c>
      <c r="Z38" s="1033">
        <v>0</v>
      </c>
      <c r="AA38" s="1033">
        <v>0</v>
      </c>
      <c r="AB38" s="1033">
        <v>0</v>
      </c>
      <c r="AC38" s="1033">
        <v>0</v>
      </c>
      <c r="AD38" s="1033">
        <v>0</v>
      </c>
      <c r="AE38" s="1033">
        <v>0</v>
      </c>
      <c r="AF38" s="1033">
        <v>0</v>
      </c>
      <c r="AG38" s="1033">
        <v>0</v>
      </c>
      <c r="AH38" s="1033">
        <v>0</v>
      </c>
      <c r="AI38" s="1033">
        <v>0</v>
      </c>
      <c r="AJ38" s="1033">
        <v>1543</v>
      </c>
      <c r="AK38" s="2358">
        <f>'배수관폐쇄(총괄) (2)'!CF39+'배수관폐쇄(총괄) (2)'!CG39</f>
        <v>0</v>
      </c>
    </row>
    <row r="39" spans="1:37" s="850" customFormat="1" ht="20.25" customHeight="1" x14ac:dyDescent="0.15">
      <c r="A39" s="3106"/>
      <c r="B39" s="1018" t="s">
        <v>1084</v>
      </c>
      <c r="C39" s="1019">
        <f t="shared" si="18"/>
        <v>9071.18</v>
      </c>
      <c r="D39" s="1033">
        <v>0</v>
      </c>
      <c r="E39" s="1033">
        <v>0</v>
      </c>
      <c r="F39" s="1033">
        <v>0</v>
      </c>
      <c r="G39" s="1033">
        <v>0</v>
      </c>
      <c r="H39" s="1033">
        <v>0</v>
      </c>
      <c r="I39" s="1033">
        <v>0</v>
      </c>
      <c r="J39" s="1033">
        <v>0</v>
      </c>
      <c r="K39" s="1033">
        <v>0</v>
      </c>
      <c r="L39" s="1033">
        <v>0</v>
      </c>
      <c r="M39" s="1033">
        <v>0</v>
      </c>
      <c r="N39" s="1033">
        <v>419.95</v>
      </c>
      <c r="O39" s="1033">
        <v>0</v>
      </c>
      <c r="P39" s="1033">
        <v>0</v>
      </c>
      <c r="Q39" s="1033">
        <v>0</v>
      </c>
      <c r="R39" s="1033">
        <v>0</v>
      </c>
      <c r="S39" s="1033">
        <v>0</v>
      </c>
      <c r="T39" s="1033">
        <v>0</v>
      </c>
      <c r="U39" s="1033">
        <v>0</v>
      </c>
      <c r="V39" s="1033">
        <v>0</v>
      </c>
      <c r="W39" s="1033">
        <v>0</v>
      </c>
      <c r="X39" s="1033">
        <v>0</v>
      </c>
      <c r="Y39" s="1033">
        <v>0</v>
      </c>
      <c r="Z39" s="1033">
        <v>3137.41</v>
      </c>
      <c r="AA39" s="1033">
        <v>0</v>
      </c>
      <c r="AB39" s="1033">
        <v>0</v>
      </c>
      <c r="AC39" s="1033">
        <v>0</v>
      </c>
      <c r="AD39" s="1033">
        <v>1802.75</v>
      </c>
      <c r="AE39" s="1033">
        <v>275.01</v>
      </c>
      <c r="AF39" s="1033">
        <v>0</v>
      </c>
      <c r="AG39" s="1033">
        <v>0</v>
      </c>
      <c r="AH39" s="1033">
        <v>2367.0100000000002</v>
      </c>
      <c r="AI39" s="1033">
        <v>0</v>
      </c>
      <c r="AJ39" s="1033">
        <v>1069.05</v>
      </c>
      <c r="AK39" s="2358">
        <f>'배수관폐쇄(총괄) (2)'!CF40+'배수관폐쇄(총괄) (2)'!CG40</f>
        <v>0</v>
      </c>
    </row>
    <row r="40" spans="1:37" s="850" customFormat="1" ht="19.5" customHeight="1" x14ac:dyDescent="0.15">
      <c r="A40" s="3106">
        <v>200</v>
      </c>
      <c r="B40" s="854" t="s">
        <v>46</v>
      </c>
      <c r="C40" s="330">
        <f>SUM(D40:AK40)</f>
        <v>101607.04999999999</v>
      </c>
      <c r="D40" s="602">
        <f>SUM(D41:D48)</f>
        <v>375.6</v>
      </c>
      <c r="E40" s="602">
        <f t="shared" ref="E40:AG40" si="19">SUM(E41:E48)</f>
        <v>0</v>
      </c>
      <c r="F40" s="602">
        <f t="shared" si="19"/>
        <v>0</v>
      </c>
      <c r="G40" s="602">
        <f t="shared" si="19"/>
        <v>0.59</v>
      </c>
      <c r="H40" s="602">
        <f t="shared" si="19"/>
        <v>66.31</v>
      </c>
      <c r="I40" s="602">
        <f t="shared" si="19"/>
        <v>112.94</v>
      </c>
      <c r="J40" s="602">
        <f t="shared" si="19"/>
        <v>1017.45</v>
      </c>
      <c r="K40" s="602">
        <f t="shared" si="19"/>
        <v>1054.8599999999999</v>
      </c>
      <c r="L40" s="602">
        <f t="shared" si="19"/>
        <v>125.21</v>
      </c>
      <c r="M40" s="602">
        <f t="shared" si="19"/>
        <v>4214.97</v>
      </c>
      <c r="N40" s="602">
        <f t="shared" si="19"/>
        <v>5872.4999999999991</v>
      </c>
      <c r="O40" s="602">
        <f t="shared" si="19"/>
        <v>470.69</v>
      </c>
      <c r="P40" s="602">
        <f t="shared" si="19"/>
        <v>223.95</v>
      </c>
      <c r="Q40" s="602">
        <f t="shared" si="19"/>
        <v>957.83</v>
      </c>
      <c r="R40" s="602">
        <f t="shared" si="19"/>
        <v>869.43</v>
      </c>
      <c r="S40" s="602">
        <f t="shared" si="19"/>
        <v>2280.16</v>
      </c>
      <c r="T40" s="602">
        <f t="shared" si="19"/>
        <v>419.36</v>
      </c>
      <c r="U40" s="602">
        <f t="shared" si="19"/>
        <v>1323.58</v>
      </c>
      <c r="V40" s="602">
        <f t="shared" si="19"/>
        <v>547.57000000000005</v>
      </c>
      <c r="W40" s="602">
        <f t="shared" si="19"/>
        <v>9609.4599999999991</v>
      </c>
      <c r="X40" s="602">
        <f t="shared" si="19"/>
        <v>11805.18</v>
      </c>
      <c r="Y40" s="602">
        <f t="shared" si="19"/>
        <v>5948.35</v>
      </c>
      <c r="Z40" s="602">
        <f t="shared" si="19"/>
        <v>7785.57</v>
      </c>
      <c r="AA40" s="602">
        <f t="shared" si="19"/>
        <v>7873.7400000000007</v>
      </c>
      <c r="AB40" s="602">
        <f t="shared" si="19"/>
        <v>33.619999999999997</v>
      </c>
      <c r="AC40" s="602">
        <f t="shared" si="19"/>
        <v>6065.55</v>
      </c>
      <c r="AD40" s="602">
        <f t="shared" si="19"/>
        <v>731.7</v>
      </c>
      <c r="AE40" s="602">
        <f t="shared" si="19"/>
        <v>1453.24</v>
      </c>
      <c r="AF40" s="602">
        <f t="shared" si="19"/>
        <v>970.61</v>
      </c>
      <c r="AG40" s="602">
        <f t="shared" si="19"/>
        <v>15231.9</v>
      </c>
      <c r="AH40" s="602">
        <f>SUM(AH41:AH48)</f>
        <v>13663.439999999999</v>
      </c>
      <c r="AI40" s="602">
        <f>SUM(AI41:AI48)</f>
        <v>4.28</v>
      </c>
      <c r="AJ40" s="602">
        <f>SUM(AJ41:AJ48)</f>
        <v>486.23</v>
      </c>
      <c r="AK40" s="602">
        <f>SUM(AK41:AK48)</f>
        <v>11.18</v>
      </c>
    </row>
    <row r="41" spans="1:37" s="850" customFormat="1" ht="19.5" customHeight="1" x14ac:dyDescent="0.15">
      <c r="A41" s="3106"/>
      <c r="B41" s="1015" t="s">
        <v>793</v>
      </c>
      <c r="C41" s="1019">
        <f>SUM(D41:AK41)</f>
        <v>0</v>
      </c>
      <c r="D41" s="1033">
        <v>0</v>
      </c>
      <c r="E41" s="1033">
        <v>0</v>
      </c>
      <c r="F41" s="1033">
        <v>0</v>
      </c>
      <c r="G41" s="1033">
        <v>0</v>
      </c>
      <c r="H41" s="1033">
        <v>0</v>
      </c>
      <c r="I41" s="1033">
        <v>0</v>
      </c>
      <c r="J41" s="1033">
        <v>0</v>
      </c>
      <c r="K41" s="1033">
        <v>0</v>
      </c>
      <c r="L41" s="1033">
        <v>0</v>
      </c>
      <c r="M41" s="1033">
        <v>0</v>
      </c>
      <c r="N41" s="1033">
        <v>0</v>
      </c>
      <c r="O41" s="1033">
        <v>0</v>
      </c>
      <c r="P41" s="1033">
        <v>0</v>
      </c>
      <c r="Q41" s="1033">
        <v>0</v>
      </c>
      <c r="R41" s="1033">
        <v>0</v>
      </c>
      <c r="S41" s="1033">
        <v>0</v>
      </c>
      <c r="T41" s="1033">
        <v>0</v>
      </c>
      <c r="U41" s="1033">
        <v>0</v>
      </c>
      <c r="V41" s="1033">
        <v>0</v>
      </c>
      <c r="W41" s="1033">
        <v>0</v>
      </c>
      <c r="X41" s="1033">
        <v>0</v>
      </c>
      <c r="Y41" s="1033">
        <v>0</v>
      </c>
      <c r="Z41" s="1033">
        <v>0</v>
      </c>
      <c r="AA41" s="1033">
        <v>0</v>
      </c>
      <c r="AB41" s="1033">
        <v>0</v>
      </c>
      <c r="AC41" s="1033">
        <v>0</v>
      </c>
      <c r="AD41" s="1033">
        <v>0</v>
      </c>
      <c r="AE41" s="1033">
        <v>0</v>
      </c>
      <c r="AF41" s="1033">
        <v>0</v>
      </c>
      <c r="AG41" s="1033">
        <v>0</v>
      </c>
      <c r="AH41" s="1033">
        <v>0</v>
      </c>
      <c r="AI41" s="1033">
        <v>0</v>
      </c>
      <c r="AJ41" s="1033">
        <v>0</v>
      </c>
      <c r="AK41" s="2358">
        <f>'배수관폐쇄(총괄) (2)'!CF42+'배수관폐쇄(총괄) (2)'!CG42</f>
        <v>0</v>
      </c>
    </row>
    <row r="42" spans="1:37" s="850" customFormat="1" ht="19.5" customHeight="1" x14ac:dyDescent="0.15">
      <c r="A42" s="3106"/>
      <c r="B42" s="1015" t="s">
        <v>792</v>
      </c>
      <c r="C42" s="1019">
        <f t="shared" ref="C42:C48" si="20">SUM(D42:AK42)</f>
        <v>17204.579999999998</v>
      </c>
      <c r="D42" s="1033">
        <f>592.99-272</f>
        <v>320.99</v>
      </c>
      <c r="E42" s="1033">
        <v>0</v>
      </c>
      <c r="F42" s="1033">
        <v>0</v>
      </c>
      <c r="G42" s="1033">
        <v>0.59</v>
      </c>
      <c r="H42" s="1033">
        <v>0</v>
      </c>
      <c r="I42" s="1033">
        <v>0</v>
      </c>
      <c r="J42" s="1033">
        <v>0</v>
      </c>
      <c r="K42" s="1033">
        <v>0</v>
      </c>
      <c r="L42" s="1033">
        <v>0</v>
      </c>
      <c r="M42" s="1033">
        <v>0</v>
      </c>
      <c r="N42" s="1033">
        <v>10.48</v>
      </c>
      <c r="O42" s="1033">
        <v>0</v>
      </c>
      <c r="P42" s="1033">
        <v>0</v>
      </c>
      <c r="Q42" s="1033">
        <v>0</v>
      </c>
      <c r="R42" s="1033">
        <v>0</v>
      </c>
      <c r="S42" s="1033">
        <v>0</v>
      </c>
      <c r="T42" s="1033">
        <v>0</v>
      </c>
      <c r="U42" s="1033">
        <v>0</v>
      </c>
      <c r="V42" s="1033">
        <v>0</v>
      </c>
      <c r="W42" s="1033">
        <v>0</v>
      </c>
      <c r="X42" s="1033">
        <v>0</v>
      </c>
      <c r="Y42" s="1033">
        <v>0</v>
      </c>
      <c r="Z42" s="1033">
        <v>0</v>
      </c>
      <c r="AA42" s="1033">
        <v>0</v>
      </c>
      <c r="AB42" s="1033">
        <v>0</v>
      </c>
      <c r="AC42" s="1033">
        <v>0</v>
      </c>
      <c r="AD42" s="1033">
        <v>0</v>
      </c>
      <c r="AE42" s="1033">
        <v>36.340000000000003</v>
      </c>
      <c r="AF42" s="1033">
        <v>0</v>
      </c>
      <c r="AG42" s="1033">
        <v>5905.01</v>
      </c>
      <c r="AH42" s="1033">
        <v>10752.9</v>
      </c>
      <c r="AI42" s="1033">
        <v>0</v>
      </c>
      <c r="AJ42" s="1033">
        <v>178.27</v>
      </c>
      <c r="AK42" s="2358">
        <f>'배수관폐쇄(총괄) (2)'!CF43+'배수관폐쇄(총괄) (2)'!CG43</f>
        <v>0</v>
      </c>
    </row>
    <row r="43" spans="1:37" s="850" customFormat="1" ht="19.5" customHeight="1" x14ac:dyDescent="0.15">
      <c r="A43" s="3106"/>
      <c r="B43" s="1015" t="s">
        <v>974</v>
      </c>
      <c r="C43" s="1019">
        <f t="shared" si="20"/>
        <v>77226.09</v>
      </c>
      <c r="D43" s="1033">
        <v>54.61</v>
      </c>
      <c r="E43" s="1033">
        <v>0</v>
      </c>
      <c r="F43" s="1033">
        <v>0</v>
      </c>
      <c r="G43" s="1033">
        <v>0</v>
      </c>
      <c r="H43" s="1033">
        <v>66.31</v>
      </c>
      <c r="I43" s="1033">
        <v>112.94</v>
      </c>
      <c r="J43" s="1033">
        <v>1017.45</v>
      </c>
      <c r="K43" s="1033">
        <v>1054.8599999999999</v>
      </c>
      <c r="L43" s="1033">
        <v>125.21</v>
      </c>
      <c r="M43" s="1033">
        <v>4214.97</v>
      </c>
      <c r="N43" s="1033">
        <v>5745.04</v>
      </c>
      <c r="O43" s="1033">
        <v>429.43</v>
      </c>
      <c r="P43" s="1033">
        <v>146.1</v>
      </c>
      <c r="Q43" s="1033">
        <v>957.83</v>
      </c>
      <c r="R43" s="1033">
        <v>869.43</v>
      </c>
      <c r="S43" s="1033">
        <v>2115.81</v>
      </c>
      <c r="T43" s="1033">
        <v>419.36</v>
      </c>
      <c r="U43" s="1033">
        <v>580.79999999999995</v>
      </c>
      <c r="V43" s="1033">
        <v>546.38</v>
      </c>
      <c r="W43" s="1033">
        <v>9609.4599999999991</v>
      </c>
      <c r="X43" s="1033">
        <v>8606.39</v>
      </c>
      <c r="Y43" s="1033">
        <v>5948.35</v>
      </c>
      <c r="Z43" s="1033">
        <v>6974.12</v>
      </c>
      <c r="AA43" s="1033">
        <v>7050.52</v>
      </c>
      <c r="AB43" s="1033">
        <v>0</v>
      </c>
      <c r="AC43" s="1033">
        <v>6065.55</v>
      </c>
      <c r="AD43" s="1033">
        <v>731.7</v>
      </c>
      <c r="AE43" s="1033">
        <v>1416.9</v>
      </c>
      <c r="AF43" s="1033">
        <v>970.61</v>
      </c>
      <c r="AG43" s="1033">
        <v>9326.89</v>
      </c>
      <c r="AH43" s="1033">
        <v>2040.73</v>
      </c>
      <c r="AI43" s="1033">
        <v>4.28</v>
      </c>
      <c r="AJ43" s="1033">
        <v>12.88</v>
      </c>
      <c r="AK43" s="2358">
        <f>'배수관폐쇄(총괄) (2)'!CF44+'배수관폐쇄(총괄) (2)'!CG44</f>
        <v>11.18</v>
      </c>
    </row>
    <row r="44" spans="1:37" s="850" customFormat="1" ht="19.5" customHeight="1" x14ac:dyDescent="0.15">
      <c r="A44" s="3106"/>
      <c r="B44" s="1015" t="s">
        <v>345</v>
      </c>
      <c r="C44" s="1019">
        <f t="shared" si="20"/>
        <v>5524.72</v>
      </c>
      <c r="D44" s="1033">
        <v>0</v>
      </c>
      <c r="E44" s="1033">
        <v>0</v>
      </c>
      <c r="F44" s="1033">
        <v>0</v>
      </c>
      <c r="G44" s="1033">
        <v>0</v>
      </c>
      <c r="H44" s="1033">
        <v>0</v>
      </c>
      <c r="I44" s="1033">
        <v>0</v>
      </c>
      <c r="J44" s="1033">
        <v>0</v>
      </c>
      <c r="K44" s="1033">
        <v>0</v>
      </c>
      <c r="L44" s="1033">
        <v>0</v>
      </c>
      <c r="M44" s="1033">
        <v>0</v>
      </c>
      <c r="N44" s="1033">
        <v>0</v>
      </c>
      <c r="O44" s="1033">
        <v>0</v>
      </c>
      <c r="P44" s="1033">
        <v>0</v>
      </c>
      <c r="Q44" s="1033">
        <v>0</v>
      </c>
      <c r="R44" s="1033">
        <v>0</v>
      </c>
      <c r="S44" s="1033">
        <v>0</v>
      </c>
      <c r="T44" s="1033">
        <v>0</v>
      </c>
      <c r="U44" s="1033">
        <v>656.45</v>
      </c>
      <c r="V44" s="1033">
        <v>1.19</v>
      </c>
      <c r="W44" s="1033">
        <v>0</v>
      </c>
      <c r="X44" s="1033">
        <v>3198.79</v>
      </c>
      <c r="Y44" s="1033">
        <v>0</v>
      </c>
      <c r="Z44" s="1033">
        <v>811.45</v>
      </c>
      <c r="AA44" s="1033">
        <v>823.22</v>
      </c>
      <c r="AB44" s="1033">
        <v>33.619999999999997</v>
      </c>
      <c r="AC44" s="1033">
        <v>0</v>
      </c>
      <c r="AD44" s="1033">
        <v>0</v>
      </c>
      <c r="AE44" s="1033">
        <v>0</v>
      </c>
      <c r="AF44" s="1033">
        <v>0</v>
      </c>
      <c r="AG44" s="1033">
        <v>0</v>
      </c>
      <c r="AH44" s="1033">
        <v>0</v>
      </c>
      <c r="AI44" s="1033">
        <v>0</v>
      </c>
      <c r="AJ44" s="1033">
        <v>0</v>
      </c>
      <c r="AK44" s="2358">
        <f>'배수관폐쇄(총괄) (2)'!CF45+'배수관폐쇄(총괄) (2)'!CG45</f>
        <v>0</v>
      </c>
    </row>
    <row r="45" spans="1:37" s="850" customFormat="1" ht="19.5" customHeight="1" x14ac:dyDescent="0.15">
      <c r="A45" s="3106"/>
      <c r="B45" s="1017" t="s">
        <v>283</v>
      </c>
      <c r="C45" s="1019">
        <f t="shared" si="20"/>
        <v>0</v>
      </c>
      <c r="D45" s="1033">
        <v>0</v>
      </c>
      <c r="E45" s="1033">
        <v>0</v>
      </c>
      <c r="F45" s="1033">
        <v>0</v>
      </c>
      <c r="G45" s="1033">
        <v>0</v>
      </c>
      <c r="H45" s="1033">
        <v>0</v>
      </c>
      <c r="I45" s="1033">
        <v>0</v>
      </c>
      <c r="J45" s="1033">
        <v>0</v>
      </c>
      <c r="K45" s="1033">
        <v>0</v>
      </c>
      <c r="L45" s="1033">
        <v>0</v>
      </c>
      <c r="M45" s="1033">
        <v>0</v>
      </c>
      <c r="N45" s="1033">
        <v>0</v>
      </c>
      <c r="O45" s="1033">
        <v>0</v>
      </c>
      <c r="P45" s="1033">
        <v>0</v>
      </c>
      <c r="Q45" s="1033">
        <v>0</v>
      </c>
      <c r="R45" s="1033">
        <v>0</v>
      </c>
      <c r="S45" s="1033">
        <v>0</v>
      </c>
      <c r="T45" s="1033">
        <v>0</v>
      </c>
      <c r="U45" s="1033">
        <v>0</v>
      </c>
      <c r="V45" s="1033">
        <v>0</v>
      </c>
      <c r="W45" s="1033">
        <v>0</v>
      </c>
      <c r="X45" s="1033">
        <v>0</v>
      </c>
      <c r="Y45" s="1033">
        <v>0</v>
      </c>
      <c r="Z45" s="1033">
        <v>0</v>
      </c>
      <c r="AA45" s="1033">
        <v>0</v>
      </c>
      <c r="AB45" s="1033">
        <v>0</v>
      </c>
      <c r="AC45" s="1033">
        <v>0</v>
      </c>
      <c r="AD45" s="1033">
        <v>0</v>
      </c>
      <c r="AE45" s="1033">
        <v>0</v>
      </c>
      <c r="AF45" s="1033">
        <v>0</v>
      </c>
      <c r="AG45" s="1033">
        <v>0</v>
      </c>
      <c r="AH45" s="1033">
        <v>0</v>
      </c>
      <c r="AI45" s="1033">
        <v>0</v>
      </c>
      <c r="AJ45" s="1033">
        <v>0</v>
      </c>
      <c r="AK45" s="2358">
        <f>'배수관폐쇄(총괄) (2)'!CF46+'배수관폐쇄(총괄) (2)'!CG46</f>
        <v>0</v>
      </c>
    </row>
    <row r="46" spans="1:37" s="850" customFormat="1" ht="19.5" customHeight="1" x14ac:dyDescent="0.15">
      <c r="A46" s="3106"/>
      <c r="B46" s="1017" t="s">
        <v>284</v>
      </c>
      <c r="C46" s="1019">
        <f t="shared" si="20"/>
        <v>486.77</v>
      </c>
      <c r="D46" s="1033">
        <v>0</v>
      </c>
      <c r="E46" s="1033">
        <v>0</v>
      </c>
      <c r="F46" s="1033">
        <v>0</v>
      </c>
      <c r="G46" s="1033">
        <v>0</v>
      </c>
      <c r="H46" s="1033">
        <v>0</v>
      </c>
      <c r="I46" s="1033">
        <v>0</v>
      </c>
      <c r="J46" s="1033">
        <v>0</v>
      </c>
      <c r="K46" s="1033">
        <v>0</v>
      </c>
      <c r="L46" s="1033">
        <v>0</v>
      </c>
      <c r="M46" s="1033">
        <v>0</v>
      </c>
      <c r="N46" s="1033">
        <v>116.98</v>
      </c>
      <c r="O46" s="1033">
        <v>41.26</v>
      </c>
      <c r="P46" s="1033">
        <v>77.849999999999994</v>
      </c>
      <c r="Q46" s="1033">
        <v>0</v>
      </c>
      <c r="R46" s="1033">
        <v>0</v>
      </c>
      <c r="S46" s="1033">
        <v>164.35</v>
      </c>
      <c r="T46" s="1033">
        <v>0</v>
      </c>
      <c r="U46" s="1033">
        <v>86.33</v>
      </c>
      <c r="V46" s="1033">
        <v>0</v>
      </c>
      <c r="W46" s="1033">
        <v>0</v>
      </c>
      <c r="X46" s="1033">
        <v>0</v>
      </c>
      <c r="Y46" s="1033">
        <v>0</v>
      </c>
      <c r="Z46" s="1033">
        <v>0</v>
      </c>
      <c r="AA46" s="1033">
        <v>0</v>
      </c>
      <c r="AB46" s="1033">
        <v>0</v>
      </c>
      <c r="AC46" s="1033">
        <v>0</v>
      </c>
      <c r="AD46" s="1033">
        <v>0</v>
      </c>
      <c r="AE46" s="1033">
        <v>0</v>
      </c>
      <c r="AF46" s="1033">
        <v>0</v>
      </c>
      <c r="AG46" s="1033">
        <v>0</v>
      </c>
      <c r="AH46" s="1033">
        <v>0</v>
      </c>
      <c r="AI46" s="1033">
        <v>0</v>
      </c>
      <c r="AJ46" s="1033">
        <v>0</v>
      </c>
      <c r="AK46" s="2358">
        <f>'배수관폐쇄(총괄) (2)'!CF47+'배수관폐쇄(총괄) (2)'!CG47</f>
        <v>0</v>
      </c>
    </row>
    <row r="47" spans="1:37" s="850" customFormat="1" ht="19.5" customHeight="1" x14ac:dyDescent="0.15">
      <c r="A47" s="3106"/>
      <c r="B47" s="1015" t="s">
        <v>847</v>
      </c>
      <c r="C47" s="1019">
        <f t="shared" si="20"/>
        <v>0</v>
      </c>
      <c r="D47" s="1033">
        <v>0</v>
      </c>
      <c r="E47" s="1033">
        <v>0</v>
      </c>
      <c r="F47" s="1033">
        <v>0</v>
      </c>
      <c r="G47" s="1033">
        <v>0</v>
      </c>
      <c r="H47" s="1033">
        <v>0</v>
      </c>
      <c r="I47" s="1033">
        <v>0</v>
      </c>
      <c r="J47" s="1033">
        <v>0</v>
      </c>
      <c r="K47" s="1033">
        <v>0</v>
      </c>
      <c r="L47" s="1033">
        <v>0</v>
      </c>
      <c r="M47" s="1033">
        <v>0</v>
      </c>
      <c r="N47" s="1033">
        <v>0</v>
      </c>
      <c r="O47" s="1033">
        <v>0</v>
      </c>
      <c r="P47" s="1033">
        <v>0</v>
      </c>
      <c r="Q47" s="1033">
        <v>0</v>
      </c>
      <c r="R47" s="1033">
        <v>0</v>
      </c>
      <c r="S47" s="1033">
        <v>0</v>
      </c>
      <c r="T47" s="1033">
        <v>0</v>
      </c>
      <c r="U47" s="1033">
        <v>0</v>
      </c>
      <c r="V47" s="1033">
        <v>0</v>
      </c>
      <c r="W47" s="1033">
        <v>0</v>
      </c>
      <c r="X47" s="1033">
        <v>0</v>
      </c>
      <c r="Y47" s="1033">
        <v>0</v>
      </c>
      <c r="Z47" s="1033">
        <v>0</v>
      </c>
      <c r="AA47" s="1033">
        <v>0</v>
      </c>
      <c r="AB47" s="1033">
        <v>0</v>
      </c>
      <c r="AC47" s="1033">
        <v>0</v>
      </c>
      <c r="AD47" s="1033">
        <v>0</v>
      </c>
      <c r="AE47" s="1033">
        <v>0</v>
      </c>
      <c r="AF47" s="1033">
        <v>0</v>
      </c>
      <c r="AG47" s="1033">
        <v>0</v>
      </c>
      <c r="AH47" s="1033">
        <v>0</v>
      </c>
      <c r="AI47" s="1033">
        <v>0</v>
      </c>
      <c r="AJ47" s="1033">
        <v>0</v>
      </c>
      <c r="AK47" s="2358">
        <f>'배수관폐쇄(총괄) (2)'!CF48+'배수관폐쇄(총괄) (2)'!CG48</f>
        <v>0</v>
      </c>
    </row>
    <row r="48" spans="1:37" s="850" customFormat="1" ht="19.5" customHeight="1" x14ac:dyDescent="0.15">
      <c r="A48" s="3106"/>
      <c r="B48" s="1018" t="s">
        <v>1084</v>
      </c>
      <c r="C48" s="1019">
        <f t="shared" si="20"/>
        <v>1164.8899999999999</v>
      </c>
      <c r="D48" s="1033">
        <v>0</v>
      </c>
      <c r="E48" s="1033">
        <v>0</v>
      </c>
      <c r="F48" s="1033">
        <v>0</v>
      </c>
      <c r="G48" s="1033">
        <v>0</v>
      </c>
      <c r="H48" s="1033">
        <v>0</v>
      </c>
      <c r="I48" s="1033">
        <v>0</v>
      </c>
      <c r="J48" s="1033">
        <v>0</v>
      </c>
      <c r="K48" s="1033">
        <v>0</v>
      </c>
      <c r="L48" s="1033">
        <v>0</v>
      </c>
      <c r="M48" s="1033">
        <v>0</v>
      </c>
      <c r="N48" s="1033">
        <v>0</v>
      </c>
      <c r="O48" s="1033">
        <v>0</v>
      </c>
      <c r="P48" s="1033">
        <v>0</v>
      </c>
      <c r="Q48" s="1033">
        <v>0</v>
      </c>
      <c r="R48" s="1033">
        <v>0</v>
      </c>
      <c r="S48" s="1033">
        <v>0</v>
      </c>
      <c r="T48" s="1033">
        <v>0</v>
      </c>
      <c r="U48" s="1033">
        <v>0</v>
      </c>
      <c r="V48" s="1033">
        <v>0</v>
      </c>
      <c r="W48" s="1033">
        <v>0</v>
      </c>
      <c r="X48" s="1033">
        <v>0</v>
      </c>
      <c r="Y48" s="1033">
        <v>0</v>
      </c>
      <c r="Z48" s="1033">
        <v>0</v>
      </c>
      <c r="AA48" s="1033">
        <v>0</v>
      </c>
      <c r="AB48" s="1033">
        <v>0</v>
      </c>
      <c r="AC48" s="1033">
        <v>0</v>
      </c>
      <c r="AD48" s="1033">
        <v>0</v>
      </c>
      <c r="AE48" s="1033">
        <v>0</v>
      </c>
      <c r="AF48" s="1033">
        <v>0</v>
      </c>
      <c r="AG48" s="1033">
        <v>0</v>
      </c>
      <c r="AH48" s="1033">
        <v>869.81</v>
      </c>
      <c r="AI48" s="1033">
        <v>0</v>
      </c>
      <c r="AJ48" s="1033">
        <v>295.08</v>
      </c>
      <c r="AK48" s="2358">
        <f>'배수관폐쇄(총괄) (2)'!CF49+'배수관폐쇄(총괄) (2)'!CG49</f>
        <v>0</v>
      </c>
    </row>
    <row r="49" spans="1:37" s="850" customFormat="1" ht="19.5" customHeight="1" x14ac:dyDescent="0.15">
      <c r="A49" s="3106">
        <v>250</v>
      </c>
      <c r="B49" s="854" t="s">
        <v>46</v>
      </c>
      <c r="C49" s="613">
        <f>SUM(D49:AK49)</f>
        <v>5600.96</v>
      </c>
      <c r="D49" s="602">
        <f>SUM(D50:D57)</f>
        <v>0</v>
      </c>
      <c r="E49" s="602">
        <f t="shared" ref="E49:AJ49" si="21">SUM(E50:E57)</f>
        <v>0</v>
      </c>
      <c r="F49" s="602">
        <f t="shared" si="21"/>
        <v>0</v>
      </c>
      <c r="G49" s="602">
        <f t="shared" si="21"/>
        <v>0</v>
      </c>
      <c r="H49" s="602">
        <f t="shared" si="21"/>
        <v>0</v>
      </c>
      <c r="I49" s="602">
        <f t="shared" si="21"/>
        <v>0</v>
      </c>
      <c r="J49" s="602">
        <f t="shared" si="21"/>
        <v>0</v>
      </c>
      <c r="K49" s="602">
        <f t="shared" si="21"/>
        <v>0</v>
      </c>
      <c r="L49" s="602">
        <f t="shared" si="21"/>
        <v>0</v>
      </c>
      <c r="M49" s="602">
        <f t="shared" si="21"/>
        <v>0</v>
      </c>
      <c r="N49" s="602">
        <f t="shared" si="21"/>
        <v>4720.08</v>
      </c>
      <c r="O49" s="602">
        <f t="shared" si="21"/>
        <v>0</v>
      </c>
      <c r="P49" s="602">
        <f t="shared" si="21"/>
        <v>0</v>
      </c>
      <c r="Q49" s="602">
        <f t="shared" si="21"/>
        <v>0</v>
      </c>
      <c r="R49" s="602">
        <f t="shared" si="21"/>
        <v>0</v>
      </c>
      <c r="S49" s="602">
        <f t="shared" si="21"/>
        <v>464.53</v>
      </c>
      <c r="T49" s="602">
        <f t="shared" si="21"/>
        <v>0</v>
      </c>
      <c r="U49" s="602">
        <f t="shared" si="21"/>
        <v>0</v>
      </c>
      <c r="V49" s="602">
        <f t="shared" si="21"/>
        <v>0</v>
      </c>
      <c r="W49" s="602">
        <f t="shared" si="21"/>
        <v>0</v>
      </c>
      <c r="X49" s="602">
        <f t="shared" si="21"/>
        <v>0</v>
      </c>
      <c r="Y49" s="602">
        <f t="shared" si="21"/>
        <v>0</v>
      </c>
      <c r="Z49" s="602">
        <f t="shared" si="21"/>
        <v>0</v>
      </c>
      <c r="AA49" s="602">
        <f t="shared" si="21"/>
        <v>0</v>
      </c>
      <c r="AB49" s="602">
        <f t="shared" si="21"/>
        <v>0</v>
      </c>
      <c r="AC49" s="602">
        <f t="shared" si="21"/>
        <v>0</v>
      </c>
      <c r="AD49" s="602">
        <f t="shared" si="21"/>
        <v>0</v>
      </c>
      <c r="AE49" s="602">
        <f t="shared" si="21"/>
        <v>0</v>
      </c>
      <c r="AF49" s="602">
        <f t="shared" si="21"/>
        <v>0</v>
      </c>
      <c r="AG49" s="602">
        <f t="shared" si="21"/>
        <v>399.73</v>
      </c>
      <c r="AH49" s="602">
        <f t="shared" si="21"/>
        <v>0</v>
      </c>
      <c r="AI49" s="602">
        <f t="shared" si="21"/>
        <v>0</v>
      </c>
      <c r="AJ49" s="602">
        <f t="shared" si="21"/>
        <v>0</v>
      </c>
      <c r="AK49" s="602">
        <f>SUM(AK50:AK57)</f>
        <v>16.62</v>
      </c>
    </row>
    <row r="50" spans="1:37" s="850" customFormat="1" ht="19.5" customHeight="1" x14ac:dyDescent="0.15">
      <c r="A50" s="3106"/>
      <c r="B50" s="1015" t="s">
        <v>793</v>
      </c>
      <c r="C50" s="1019">
        <f>SUM(D50:AK50)</f>
        <v>0</v>
      </c>
      <c r="D50" s="1033">
        <v>0</v>
      </c>
      <c r="E50" s="1033">
        <v>0</v>
      </c>
      <c r="F50" s="1033">
        <v>0</v>
      </c>
      <c r="G50" s="1033">
        <v>0</v>
      </c>
      <c r="H50" s="1033">
        <v>0</v>
      </c>
      <c r="I50" s="1033">
        <v>0</v>
      </c>
      <c r="J50" s="1033">
        <v>0</v>
      </c>
      <c r="K50" s="1033">
        <v>0</v>
      </c>
      <c r="L50" s="1033">
        <v>0</v>
      </c>
      <c r="M50" s="1033">
        <v>0</v>
      </c>
      <c r="N50" s="1033">
        <v>0</v>
      </c>
      <c r="O50" s="1033">
        <v>0</v>
      </c>
      <c r="P50" s="1033">
        <v>0</v>
      </c>
      <c r="Q50" s="1033">
        <v>0</v>
      </c>
      <c r="R50" s="1033">
        <v>0</v>
      </c>
      <c r="S50" s="1033">
        <v>0</v>
      </c>
      <c r="T50" s="1033">
        <v>0</v>
      </c>
      <c r="U50" s="1033">
        <v>0</v>
      </c>
      <c r="V50" s="1033">
        <v>0</v>
      </c>
      <c r="W50" s="1033">
        <v>0</v>
      </c>
      <c r="X50" s="1033">
        <v>0</v>
      </c>
      <c r="Y50" s="1033">
        <v>0</v>
      </c>
      <c r="Z50" s="1033">
        <v>0</v>
      </c>
      <c r="AA50" s="1033">
        <v>0</v>
      </c>
      <c r="AB50" s="1033">
        <v>0</v>
      </c>
      <c r="AC50" s="1033">
        <v>0</v>
      </c>
      <c r="AD50" s="1033">
        <v>0</v>
      </c>
      <c r="AE50" s="1033">
        <v>0</v>
      </c>
      <c r="AF50" s="1033">
        <v>0</v>
      </c>
      <c r="AG50" s="1033">
        <v>0</v>
      </c>
      <c r="AH50" s="1033">
        <v>0</v>
      </c>
      <c r="AI50" s="1033">
        <v>0</v>
      </c>
      <c r="AJ50" s="1033">
        <v>0</v>
      </c>
      <c r="AK50" s="2358">
        <f>'배수관폐쇄(총괄) (2)'!CF51+'배수관폐쇄(총괄) (2)'!CG51</f>
        <v>0</v>
      </c>
    </row>
    <row r="51" spans="1:37" s="850" customFormat="1" ht="19.5" customHeight="1" x14ac:dyDescent="0.15">
      <c r="A51" s="3106"/>
      <c r="B51" s="1015" t="s">
        <v>792</v>
      </c>
      <c r="C51" s="1019">
        <f t="shared" ref="C51:C57" si="22">SUM(D51:AK51)</f>
        <v>0</v>
      </c>
      <c r="D51" s="1033">
        <v>0</v>
      </c>
      <c r="E51" s="1033">
        <v>0</v>
      </c>
      <c r="F51" s="1033">
        <v>0</v>
      </c>
      <c r="G51" s="1033">
        <v>0</v>
      </c>
      <c r="H51" s="1033">
        <v>0</v>
      </c>
      <c r="I51" s="1033">
        <v>0</v>
      </c>
      <c r="J51" s="1033">
        <v>0</v>
      </c>
      <c r="K51" s="1033">
        <v>0</v>
      </c>
      <c r="L51" s="1033">
        <v>0</v>
      </c>
      <c r="M51" s="1033">
        <v>0</v>
      </c>
      <c r="N51" s="1033">
        <v>0</v>
      </c>
      <c r="O51" s="1033">
        <v>0</v>
      </c>
      <c r="P51" s="1033">
        <v>0</v>
      </c>
      <c r="Q51" s="1033">
        <v>0</v>
      </c>
      <c r="R51" s="1033">
        <v>0</v>
      </c>
      <c r="S51" s="1033">
        <v>0</v>
      </c>
      <c r="T51" s="1033">
        <v>0</v>
      </c>
      <c r="U51" s="1033">
        <v>0</v>
      </c>
      <c r="V51" s="1033">
        <v>0</v>
      </c>
      <c r="W51" s="1033">
        <v>0</v>
      </c>
      <c r="X51" s="1033">
        <v>0</v>
      </c>
      <c r="Y51" s="1033">
        <v>0</v>
      </c>
      <c r="Z51" s="1033">
        <v>0</v>
      </c>
      <c r="AA51" s="1033">
        <v>0</v>
      </c>
      <c r="AB51" s="1033">
        <v>0</v>
      </c>
      <c r="AC51" s="1033">
        <v>0</v>
      </c>
      <c r="AD51" s="1033">
        <v>0</v>
      </c>
      <c r="AE51" s="1033">
        <v>0</v>
      </c>
      <c r="AF51" s="1033">
        <v>0</v>
      </c>
      <c r="AG51" s="1033">
        <v>0</v>
      </c>
      <c r="AH51" s="1033">
        <v>0</v>
      </c>
      <c r="AI51" s="1033">
        <v>0</v>
      </c>
      <c r="AJ51" s="1033">
        <v>0</v>
      </c>
      <c r="AK51" s="2358">
        <f>'배수관폐쇄(총괄) (2)'!CF52+'배수관폐쇄(총괄) (2)'!CG52</f>
        <v>0</v>
      </c>
    </row>
    <row r="52" spans="1:37" s="850" customFormat="1" ht="19.5" customHeight="1" x14ac:dyDescent="0.15">
      <c r="A52" s="3106"/>
      <c r="B52" s="1015" t="s">
        <v>974</v>
      </c>
      <c r="C52" s="1019">
        <f t="shared" si="22"/>
        <v>5600.96</v>
      </c>
      <c r="D52" s="1033">
        <v>0</v>
      </c>
      <c r="E52" s="1033">
        <v>0</v>
      </c>
      <c r="F52" s="1033">
        <v>0</v>
      </c>
      <c r="G52" s="1033">
        <v>0</v>
      </c>
      <c r="H52" s="1033">
        <v>0</v>
      </c>
      <c r="I52" s="1033">
        <v>0</v>
      </c>
      <c r="J52" s="1033">
        <v>0</v>
      </c>
      <c r="K52" s="1033">
        <v>0</v>
      </c>
      <c r="L52" s="1033">
        <v>0</v>
      </c>
      <c r="M52" s="1033">
        <v>0</v>
      </c>
      <c r="N52" s="1033">
        <v>4720.08</v>
      </c>
      <c r="O52" s="1033">
        <v>0</v>
      </c>
      <c r="P52" s="1033">
        <v>0</v>
      </c>
      <c r="Q52" s="1033">
        <v>0</v>
      </c>
      <c r="R52" s="1033">
        <v>0</v>
      </c>
      <c r="S52" s="1033">
        <v>464.53</v>
      </c>
      <c r="T52" s="1033">
        <v>0</v>
      </c>
      <c r="U52" s="1033">
        <v>0</v>
      </c>
      <c r="V52" s="1033">
        <v>0</v>
      </c>
      <c r="W52" s="1033">
        <v>0</v>
      </c>
      <c r="X52" s="1033">
        <v>0</v>
      </c>
      <c r="Y52" s="1033">
        <v>0</v>
      </c>
      <c r="Z52" s="1033">
        <v>0</v>
      </c>
      <c r="AA52" s="1033">
        <v>0</v>
      </c>
      <c r="AB52" s="1033">
        <v>0</v>
      </c>
      <c r="AC52" s="1033">
        <v>0</v>
      </c>
      <c r="AD52" s="1033">
        <v>0</v>
      </c>
      <c r="AE52" s="1033">
        <v>0</v>
      </c>
      <c r="AF52" s="1033">
        <v>0</v>
      </c>
      <c r="AG52" s="1033">
        <v>399.73</v>
      </c>
      <c r="AH52" s="1033">
        <v>0</v>
      </c>
      <c r="AI52" s="1033">
        <v>0</v>
      </c>
      <c r="AJ52" s="1033">
        <v>0</v>
      </c>
      <c r="AK52" s="2358">
        <f>'배수관폐쇄(총괄) (2)'!CF53+'배수관폐쇄(총괄) (2)'!CG53</f>
        <v>16.62</v>
      </c>
    </row>
    <row r="53" spans="1:37" s="850" customFormat="1" ht="19.5" customHeight="1" x14ac:dyDescent="0.15">
      <c r="A53" s="3106"/>
      <c r="B53" s="1015" t="s">
        <v>345</v>
      </c>
      <c r="C53" s="1019">
        <f t="shared" si="22"/>
        <v>0</v>
      </c>
      <c r="D53" s="1033">
        <v>0</v>
      </c>
      <c r="E53" s="1033">
        <v>0</v>
      </c>
      <c r="F53" s="1033">
        <v>0</v>
      </c>
      <c r="G53" s="1033">
        <v>0</v>
      </c>
      <c r="H53" s="1033">
        <v>0</v>
      </c>
      <c r="I53" s="1033">
        <v>0</v>
      </c>
      <c r="J53" s="1033">
        <v>0</v>
      </c>
      <c r="K53" s="1033">
        <v>0</v>
      </c>
      <c r="L53" s="1033">
        <v>0</v>
      </c>
      <c r="M53" s="1033">
        <v>0</v>
      </c>
      <c r="N53" s="1033">
        <v>0</v>
      </c>
      <c r="O53" s="1033">
        <v>0</v>
      </c>
      <c r="P53" s="1033">
        <v>0</v>
      </c>
      <c r="Q53" s="1033">
        <v>0</v>
      </c>
      <c r="R53" s="1033">
        <v>0</v>
      </c>
      <c r="S53" s="1033">
        <v>0</v>
      </c>
      <c r="T53" s="1033">
        <v>0</v>
      </c>
      <c r="U53" s="1033">
        <v>0</v>
      </c>
      <c r="V53" s="1033">
        <v>0</v>
      </c>
      <c r="W53" s="1033">
        <v>0</v>
      </c>
      <c r="X53" s="1033">
        <v>0</v>
      </c>
      <c r="Y53" s="1033">
        <v>0</v>
      </c>
      <c r="Z53" s="1033">
        <v>0</v>
      </c>
      <c r="AA53" s="1033">
        <v>0</v>
      </c>
      <c r="AB53" s="1033">
        <v>0</v>
      </c>
      <c r="AC53" s="1033">
        <v>0</v>
      </c>
      <c r="AD53" s="1033">
        <v>0</v>
      </c>
      <c r="AE53" s="1033">
        <v>0</v>
      </c>
      <c r="AF53" s="1033">
        <v>0</v>
      </c>
      <c r="AG53" s="1033">
        <v>0</v>
      </c>
      <c r="AH53" s="1033">
        <v>0</v>
      </c>
      <c r="AI53" s="1033">
        <v>0</v>
      </c>
      <c r="AJ53" s="1033">
        <v>0</v>
      </c>
      <c r="AK53" s="2358">
        <f>'배수관폐쇄(총괄) (2)'!CF54+'배수관폐쇄(총괄) (2)'!CG54</f>
        <v>0</v>
      </c>
    </row>
    <row r="54" spans="1:37" s="850" customFormat="1" ht="19.5" customHeight="1" x14ac:dyDescent="0.15">
      <c r="A54" s="3106"/>
      <c r="B54" s="1017" t="s">
        <v>283</v>
      </c>
      <c r="C54" s="1019">
        <f t="shared" si="22"/>
        <v>0</v>
      </c>
      <c r="D54" s="1033">
        <v>0</v>
      </c>
      <c r="E54" s="1033">
        <v>0</v>
      </c>
      <c r="F54" s="1033">
        <v>0</v>
      </c>
      <c r="G54" s="1033">
        <v>0</v>
      </c>
      <c r="H54" s="1033">
        <v>0</v>
      </c>
      <c r="I54" s="1033">
        <v>0</v>
      </c>
      <c r="J54" s="1033">
        <v>0</v>
      </c>
      <c r="K54" s="1033">
        <v>0</v>
      </c>
      <c r="L54" s="1033">
        <v>0</v>
      </c>
      <c r="M54" s="1033">
        <v>0</v>
      </c>
      <c r="N54" s="1033">
        <v>0</v>
      </c>
      <c r="O54" s="1033">
        <v>0</v>
      </c>
      <c r="P54" s="1033">
        <v>0</v>
      </c>
      <c r="Q54" s="1033">
        <v>0</v>
      </c>
      <c r="R54" s="1033">
        <v>0</v>
      </c>
      <c r="S54" s="1033">
        <v>0</v>
      </c>
      <c r="T54" s="1033">
        <v>0</v>
      </c>
      <c r="U54" s="1033">
        <v>0</v>
      </c>
      <c r="V54" s="1033">
        <v>0</v>
      </c>
      <c r="W54" s="1033">
        <v>0</v>
      </c>
      <c r="X54" s="1033">
        <v>0</v>
      </c>
      <c r="Y54" s="1033">
        <v>0</v>
      </c>
      <c r="Z54" s="1033">
        <v>0</v>
      </c>
      <c r="AA54" s="1033">
        <v>0</v>
      </c>
      <c r="AB54" s="1033">
        <v>0</v>
      </c>
      <c r="AC54" s="1033">
        <v>0</v>
      </c>
      <c r="AD54" s="1033">
        <v>0</v>
      </c>
      <c r="AE54" s="1033">
        <v>0</v>
      </c>
      <c r="AF54" s="1033">
        <v>0</v>
      </c>
      <c r="AG54" s="1033">
        <v>0</v>
      </c>
      <c r="AH54" s="1033">
        <v>0</v>
      </c>
      <c r="AI54" s="1033">
        <v>0</v>
      </c>
      <c r="AJ54" s="1033">
        <v>0</v>
      </c>
      <c r="AK54" s="2358">
        <f>'배수관폐쇄(총괄) (2)'!CF55+'배수관폐쇄(총괄) (2)'!CG55</f>
        <v>0</v>
      </c>
    </row>
    <row r="55" spans="1:37" s="850" customFormat="1" ht="19.5" customHeight="1" x14ac:dyDescent="0.15">
      <c r="A55" s="3106"/>
      <c r="B55" s="1017" t="s">
        <v>284</v>
      </c>
      <c r="C55" s="1019">
        <f t="shared" si="22"/>
        <v>0</v>
      </c>
      <c r="D55" s="1033">
        <v>0</v>
      </c>
      <c r="E55" s="1033">
        <v>0</v>
      </c>
      <c r="F55" s="1033">
        <v>0</v>
      </c>
      <c r="G55" s="1033">
        <v>0</v>
      </c>
      <c r="H55" s="1033">
        <v>0</v>
      </c>
      <c r="I55" s="1033">
        <v>0</v>
      </c>
      <c r="J55" s="1033">
        <v>0</v>
      </c>
      <c r="K55" s="1033">
        <v>0</v>
      </c>
      <c r="L55" s="1033">
        <v>0</v>
      </c>
      <c r="M55" s="1033">
        <v>0</v>
      </c>
      <c r="N55" s="1033">
        <v>0</v>
      </c>
      <c r="O55" s="1033">
        <v>0</v>
      </c>
      <c r="P55" s="1033">
        <v>0</v>
      </c>
      <c r="Q55" s="1033">
        <v>0</v>
      </c>
      <c r="R55" s="1033">
        <v>0</v>
      </c>
      <c r="S55" s="1033">
        <v>0</v>
      </c>
      <c r="T55" s="1033">
        <v>0</v>
      </c>
      <c r="U55" s="1033">
        <v>0</v>
      </c>
      <c r="V55" s="1033">
        <v>0</v>
      </c>
      <c r="W55" s="1033">
        <v>0</v>
      </c>
      <c r="X55" s="1033">
        <v>0</v>
      </c>
      <c r="Y55" s="1033">
        <v>0</v>
      </c>
      <c r="Z55" s="1033">
        <v>0</v>
      </c>
      <c r="AA55" s="1033">
        <v>0</v>
      </c>
      <c r="AB55" s="1033">
        <v>0</v>
      </c>
      <c r="AC55" s="1033">
        <v>0</v>
      </c>
      <c r="AD55" s="1033">
        <v>0</v>
      </c>
      <c r="AE55" s="1033">
        <v>0</v>
      </c>
      <c r="AF55" s="1033">
        <v>0</v>
      </c>
      <c r="AG55" s="1033">
        <v>0</v>
      </c>
      <c r="AH55" s="1033">
        <v>0</v>
      </c>
      <c r="AI55" s="1033">
        <v>0</v>
      </c>
      <c r="AJ55" s="1033">
        <v>0</v>
      </c>
      <c r="AK55" s="2358">
        <f>'배수관폐쇄(총괄) (2)'!CF56+'배수관폐쇄(총괄) (2)'!CG56</f>
        <v>0</v>
      </c>
    </row>
    <row r="56" spans="1:37" s="850" customFormat="1" ht="19.5" customHeight="1" x14ac:dyDescent="0.15">
      <c r="A56" s="3106"/>
      <c r="B56" s="1015" t="s">
        <v>847</v>
      </c>
      <c r="C56" s="1019">
        <f t="shared" si="22"/>
        <v>0</v>
      </c>
      <c r="D56" s="1033">
        <v>0</v>
      </c>
      <c r="E56" s="1033">
        <v>0</v>
      </c>
      <c r="F56" s="1033">
        <v>0</v>
      </c>
      <c r="G56" s="1033">
        <v>0</v>
      </c>
      <c r="H56" s="1033">
        <v>0</v>
      </c>
      <c r="I56" s="1033">
        <v>0</v>
      </c>
      <c r="J56" s="1033">
        <v>0</v>
      </c>
      <c r="K56" s="1033">
        <v>0</v>
      </c>
      <c r="L56" s="1033">
        <v>0</v>
      </c>
      <c r="M56" s="1033">
        <v>0</v>
      </c>
      <c r="N56" s="1033">
        <v>0</v>
      </c>
      <c r="O56" s="1033">
        <v>0</v>
      </c>
      <c r="P56" s="1033">
        <v>0</v>
      </c>
      <c r="Q56" s="1033">
        <v>0</v>
      </c>
      <c r="R56" s="1033">
        <v>0</v>
      </c>
      <c r="S56" s="1033">
        <v>0</v>
      </c>
      <c r="T56" s="1033">
        <v>0</v>
      </c>
      <c r="U56" s="1033">
        <v>0</v>
      </c>
      <c r="V56" s="1033">
        <v>0</v>
      </c>
      <c r="W56" s="1033">
        <v>0</v>
      </c>
      <c r="X56" s="1033">
        <v>0</v>
      </c>
      <c r="Y56" s="1033">
        <v>0</v>
      </c>
      <c r="Z56" s="1033">
        <v>0</v>
      </c>
      <c r="AA56" s="1033">
        <v>0</v>
      </c>
      <c r="AB56" s="1033">
        <v>0</v>
      </c>
      <c r="AC56" s="1033">
        <v>0</v>
      </c>
      <c r="AD56" s="1033">
        <v>0</v>
      </c>
      <c r="AE56" s="1033">
        <v>0</v>
      </c>
      <c r="AF56" s="1033">
        <v>0</v>
      </c>
      <c r="AG56" s="1033">
        <v>0</v>
      </c>
      <c r="AH56" s="1033">
        <v>0</v>
      </c>
      <c r="AI56" s="1033">
        <v>0</v>
      </c>
      <c r="AJ56" s="1033">
        <v>0</v>
      </c>
      <c r="AK56" s="2358">
        <f>'배수관폐쇄(총괄) (2)'!CF57+'배수관폐쇄(총괄) (2)'!CG57</f>
        <v>0</v>
      </c>
    </row>
    <row r="57" spans="1:37" s="850" customFormat="1" ht="19.5" customHeight="1" x14ac:dyDescent="0.15">
      <c r="A57" s="3106"/>
      <c r="B57" s="1018" t="s">
        <v>1084</v>
      </c>
      <c r="C57" s="1019">
        <f t="shared" si="22"/>
        <v>0</v>
      </c>
      <c r="D57" s="1033">
        <v>0</v>
      </c>
      <c r="E57" s="1033">
        <v>0</v>
      </c>
      <c r="F57" s="1033">
        <v>0</v>
      </c>
      <c r="G57" s="1033">
        <v>0</v>
      </c>
      <c r="H57" s="1033">
        <v>0</v>
      </c>
      <c r="I57" s="1033">
        <v>0</v>
      </c>
      <c r="J57" s="1033">
        <v>0</v>
      </c>
      <c r="K57" s="1033">
        <v>0</v>
      </c>
      <c r="L57" s="1033">
        <v>0</v>
      </c>
      <c r="M57" s="1033">
        <v>0</v>
      </c>
      <c r="N57" s="1033">
        <v>0</v>
      </c>
      <c r="O57" s="1033">
        <v>0</v>
      </c>
      <c r="P57" s="1033">
        <v>0</v>
      </c>
      <c r="Q57" s="1033">
        <v>0</v>
      </c>
      <c r="R57" s="1033">
        <v>0</v>
      </c>
      <c r="S57" s="1033">
        <v>0</v>
      </c>
      <c r="T57" s="1033">
        <v>0</v>
      </c>
      <c r="U57" s="1033">
        <v>0</v>
      </c>
      <c r="V57" s="1033">
        <v>0</v>
      </c>
      <c r="W57" s="1033">
        <v>0</v>
      </c>
      <c r="X57" s="1033">
        <v>0</v>
      </c>
      <c r="Y57" s="1033">
        <v>0</v>
      </c>
      <c r="Z57" s="1033">
        <v>0</v>
      </c>
      <c r="AA57" s="1033">
        <v>0</v>
      </c>
      <c r="AB57" s="1033">
        <v>0</v>
      </c>
      <c r="AC57" s="1033">
        <v>0</v>
      </c>
      <c r="AD57" s="1033">
        <v>0</v>
      </c>
      <c r="AE57" s="1033">
        <v>0</v>
      </c>
      <c r="AF57" s="1033">
        <v>0</v>
      </c>
      <c r="AG57" s="1033">
        <v>0</v>
      </c>
      <c r="AH57" s="1033">
        <v>0</v>
      </c>
      <c r="AI57" s="1033">
        <v>0</v>
      </c>
      <c r="AJ57" s="1033">
        <v>0</v>
      </c>
      <c r="AK57" s="2358">
        <f>'배수관폐쇄(총괄) (2)'!CF58+'배수관폐쇄(총괄) (2)'!CG58</f>
        <v>0</v>
      </c>
    </row>
    <row r="58" spans="1:37" s="850" customFormat="1" ht="19.5" customHeight="1" x14ac:dyDescent="0.15">
      <c r="A58" s="3106">
        <v>300</v>
      </c>
      <c r="B58" s="854" t="s">
        <v>46</v>
      </c>
      <c r="C58" s="613">
        <f>SUM(D58:AK58)</f>
        <v>68322.320000000007</v>
      </c>
      <c r="D58" s="602">
        <f>SUM(D59:D66)</f>
        <v>3.7</v>
      </c>
      <c r="E58" s="602">
        <f t="shared" ref="E58:AJ58" si="23">SUM(E59:E66)</f>
        <v>0</v>
      </c>
      <c r="F58" s="602">
        <f t="shared" si="23"/>
        <v>0</v>
      </c>
      <c r="G58" s="602">
        <f t="shared" si="23"/>
        <v>169.04</v>
      </c>
      <c r="H58" s="602">
        <f t="shared" si="23"/>
        <v>0</v>
      </c>
      <c r="I58" s="602">
        <f t="shared" si="23"/>
        <v>0</v>
      </c>
      <c r="J58" s="602">
        <f t="shared" si="23"/>
        <v>2277.52</v>
      </c>
      <c r="K58" s="602">
        <f t="shared" si="23"/>
        <v>1780.39</v>
      </c>
      <c r="L58" s="602">
        <f t="shared" si="23"/>
        <v>2106.52</v>
      </c>
      <c r="M58" s="602">
        <f t="shared" si="23"/>
        <v>2091.33</v>
      </c>
      <c r="N58" s="602">
        <f t="shared" si="23"/>
        <v>8511.56</v>
      </c>
      <c r="O58" s="602">
        <f t="shared" si="23"/>
        <v>469.02</v>
      </c>
      <c r="P58" s="602">
        <f t="shared" si="23"/>
        <v>191.72</v>
      </c>
      <c r="Q58" s="602">
        <f t="shared" si="23"/>
        <v>206.01</v>
      </c>
      <c r="R58" s="602">
        <f t="shared" si="23"/>
        <v>40.369999999999997</v>
      </c>
      <c r="S58" s="602">
        <f t="shared" si="23"/>
        <v>255.14</v>
      </c>
      <c r="T58" s="602">
        <f t="shared" si="23"/>
        <v>0</v>
      </c>
      <c r="U58" s="602">
        <f t="shared" si="23"/>
        <v>939.1</v>
      </c>
      <c r="V58" s="602">
        <f t="shared" si="23"/>
        <v>1359.33</v>
      </c>
      <c r="W58" s="602">
        <f t="shared" si="23"/>
        <v>5924.8200000000006</v>
      </c>
      <c r="X58" s="602">
        <f t="shared" si="23"/>
        <v>5358.61</v>
      </c>
      <c r="Y58" s="602">
        <f t="shared" si="23"/>
        <v>1738.34</v>
      </c>
      <c r="Z58" s="602">
        <f t="shared" si="23"/>
        <v>6110.21</v>
      </c>
      <c r="AA58" s="602">
        <f t="shared" si="23"/>
        <v>5083.32</v>
      </c>
      <c r="AB58" s="602">
        <f t="shared" si="23"/>
        <v>724.32999999999993</v>
      </c>
      <c r="AC58" s="602">
        <f t="shared" si="23"/>
        <v>3997.89</v>
      </c>
      <c r="AD58" s="602">
        <f t="shared" si="23"/>
        <v>0.66</v>
      </c>
      <c r="AE58" s="602">
        <f t="shared" si="23"/>
        <v>681.56000000000006</v>
      </c>
      <c r="AF58" s="602">
        <f t="shared" si="23"/>
        <v>416.97</v>
      </c>
      <c r="AG58" s="602">
        <f t="shared" si="23"/>
        <v>9350.7200000000012</v>
      </c>
      <c r="AH58" s="602">
        <f t="shared" si="23"/>
        <v>6576.07</v>
      </c>
      <c r="AI58" s="602">
        <f t="shared" si="23"/>
        <v>802.86</v>
      </c>
      <c r="AJ58" s="602">
        <f t="shared" si="23"/>
        <v>928.44</v>
      </c>
      <c r="AK58" s="602">
        <f>SUM(AK59:AK66)</f>
        <v>226.77</v>
      </c>
    </row>
    <row r="59" spans="1:37" s="850" customFormat="1" ht="19.5" customHeight="1" x14ac:dyDescent="0.15">
      <c r="A59" s="3106"/>
      <c r="B59" s="1015" t="s">
        <v>793</v>
      </c>
      <c r="C59" s="1019">
        <f>SUM(D59:AK59)</f>
        <v>0</v>
      </c>
      <c r="D59" s="1033">
        <v>0</v>
      </c>
      <c r="E59" s="1033">
        <v>0</v>
      </c>
      <c r="F59" s="1033">
        <v>0</v>
      </c>
      <c r="G59" s="1033">
        <v>0</v>
      </c>
      <c r="H59" s="1033">
        <v>0</v>
      </c>
      <c r="I59" s="1033">
        <v>0</v>
      </c>
      <c r="J59" s="1033">
        <v>0</v>
      </c>
      <c r="K59" s="1033">
        <v>0</v>
      </c>
      <c r="L59" s="1033">
        <v>0</v>
      </c>
      <c r="M59" s="1033">
        <v>0</v>
      </c>
      <c r="N59" s="1033">
        <v>0</v>
      </c>
      <c r="O59" s="1033">
        <v>0</v>
      </c>
      <c r="P59" s="1033">
        <v>0</v>
      </c>
      <c r="Q59" s="1033">
        <v>0</v>
      </c>
      <c r="R59" s="1033">
        <v>0</v>
      </c>
      <c r="S59" s="1033">
        <v>0</v>
      </c>
      <c r="T59" s="1033">
        <v>0</v>
      </c>
      <c r="U59" s="1033">
        <v>0</v>
      </c>
      <c r="V59" s="1033">
        <v>0</v>
      </c>
      <c r="W59" s="1033">
        <v>0</v>
      </c>
      <c r="X59" s="1033">
        <v>0</v>
      </c>
      <c r="Y59" s="1033">
        <v>0</v>
      </c>
      <c r="Z59" s="1033">
        <v>0</v>
      </c>
      <c r="AA59" s="1033">
        <v>0</v>
      </c>
      <c r="AB59" s="1033">
        <v>0</v>
      </c>
      <c r="AC59" s="1033">
        <v>0</v>
      </c>
      <c r="AD59" s="1033">
        <v>0</v>
      </c>
      <c r="AE59" s="1033">
        <v>0</v>
      </c>
      <c r="AF59" s="1033">
        <v>0</v>
      </c>
      <c r="AG59" s="1033">
        <v>0</v>
      </c>
      <c r="AH59" s="1033">
        <v>0</v>
      </c>
      <c r="AI59" s="1033">
        <v>0</v>
      </c>
      <c r="AJ59" s="1033">
        <v>0</v>
      </c>
      <c r="AK59" s="2358">
        <f>'배수관폐쇄(총괄) (2)'!CF60+'배수관폐쇄(총괄) (2)'!CG60</f>
        <v>0</v>
      </c>
    </row>
    <row r="60" spans="1:37" s="850" customFormat="1" ht="19.5" customHeight="1" x14ac:dyDescent="0.15">
      <c r="A60" s="3106"/>
      <c r="B60" s="1015" t="s">
        <v>792</v>
      </c>
      <c r="C60" s="1019">
        <f t="shared" ref="C60:C66" si="24">SUM(D60:AK60)</f>
        <v>11010.490000000002</v>
      </c>
      <c r="D60" s="1033">
        <v>3.7</v>
      </c>
      <c r="E60" s="1033">
        <v>0</v>
      </c>
      <c r="F60" s="1033">
        <v>0</v>
      </c>
      <c r="G60" s="1033">
        <v>169.04</v>
      </c>
      <c r="H60" s="1033">
        <v>0</v>
      </c>
      <c r="I60" s="1033">
        <v>0</v>
      </c>
      <c r="J60" s="1033">
        <v>0</v>
      </c>
      <c r="K60" s="1033">
        <v>0</v>
      </c>
      <c r="L60" s="1033">
        <v>0</v>
      </c>
      <c r="M60" s="1033">
        <v>0</v>
      </c>
      <c r="N60" s="1033">
        <v>0</v>
      </c>
      <c r="O60" s="1033">
        <v>0</v>
      </c>
      <c r="P60" s="1033">
        <v>0</v>
      </c>
      <c r="Q60" s="1033">
        <v>0</v>
      </c>
      <c r="R60" s="1033">
        <v>0</v>
      </c>
      <c r="S60" s="1033">
        <v>0</v>
      </c>
      <c r="T60" s="1033">
        <v>0</v>
      </c>
      <c r="U60" s="1033">
        <v>0</v>
      </c>
      <c r="V60" s="1033">
        <v>0</v>
      </c>
      <c r="W60" s="1033">
        <v>0</v>
      </c>
      <c r="X60" s="1033">
        <v>0</v>
      </c>
      <c r="Y60" s="1033">
        <v>0</v>
      </c>
      <c r="Z60" s="1033">
        <v>0</v>
      </c>
      <c r="AA60" s="1033">
        <v>0</v>
      </c>
      <c r="AB60" s="1033">
        <v>0</v>
      </c>
      <c r="AC60" s="1033">
        <v>0</v>
      </c>
      <c r="AD60" s="1033">
        <v>0</v>
      </c>
      <c r="AE60" s="1033">
        <v>4.2300000000000004</v>
      </c>
      <c r="AF60" s="1033">
        <v>0</v>
      </c>
      <c r="AG60" s="1033">
        <v>6609.01</v>
      </c>
      <c r="AH60" s="1033">
        <v>3742.65</v>
      </c>
      <c r="AI60" s="1033">
        <v>104.5</v>
      </c>
      <c r="AJ60" s="1033">
        <v>377.36</v>
      </c>
      <c r="AK60" s="2358">
        <f>'배수관폐쇄(총괄) (2)'!CF61+'배수관폐쇄(총괄) (2)'!CG61</f>
        <v>0</v>
      </c>
    </row>
    <row r="61" spans="1:37" s="850" customFormat="1" ht="19.5" customHeight="1" x14ac:dyDescent="0.15">
      <c r="A61" s="3106"/>
      <c r="B61" s="1015" t="s">
        <v>974</v>
      </c>
      <c r="C61" s="1019">
        <f t="shared" si="24"/>
        <v>53583.799999999996</v>
      </c>
      <c r="D61" s="1033">
        <v>0</v>
      </c>
      <c r="E61" s="1033">
        <v>0</v>
      </c>
      <c r="F61" s="1033">
        <v>0</v>
      </c>
      <c r="G61" s="1033">
        <v>0</v>
      </c>
      <c r="H61" s="1033">
        <v>0</v>
      </c>
      <c r="I61" s="1033">
        <v>0</v>
      </c>
      <c r="J61" s="1033">
        <v>2277.52</v>
      </c>
      <c r="K61" s="1033">
        <v>1780.39</v>
      </c>
      <c r="L61" s="1033">
        <v>2106.52</v>
      </c>
      <c r="M61" s="1033">
        <v>2091.33</v>
      </c>
      <c r="N61" s="1033">
        <v>8511.56</v>
      </c>
      <c r="O61" s="1033">
        <v>469.02</v>
      </c>
      <c r="P61" s="1033">
        <v>191.72</v>
      </c>
      <c r="Q61" s="1033">
        <v>206.01</v>
      </c>
      <c r="R61" s="1033">
        <v>14.94</v>
      </c>
      <c r="S61" s="1033">
        <v>255.14</v>
      </c>
      <c r="T61" s="1033">
        <v>0</v>
      </c>
      <c r="U61" s="1033">
        <v>131.87</v>
      </c>
      <c r="V61" s="1033">
        <v>1359.33</v>
      </c>
      <c r="W61" s="1033">
        <v>4762.6400000000003</v>
      </c>
      <c r="X61" s="1033">
        <v>4240.74</v>
      </c>
      <c r="Y61" s="1033">
        <v>1738.34</v>
      </c>
      <c r="Z61" s="1033">
        <v>6110.21</v>
      </c>
      <c r="AA61" s="1033">
        <v>5051.29</v>
      </c>
      <c r="AB61" s="1033">
        <v>147.66999999999999</v>
      </c>
      <c r="AC61" s="1033">
        <v>3997.89</v>
      </c>
      <c r="AD61" s="1033">
        <v>0.66</v>
      </c>
      <c r="AE61" s="1033">
        <v>670.7</v>
      </c>
      <c r="AF61" s="1033">
        <v>416.97</v>
      </c>
      <c r="AG61" s="1033">
        <v>2741.71</v>
      </c>
      <c r="AH61" s="1033">
        <v>2833.42</v>
      </c>
      <c r="AI61" s="1033">
        <v>698.36</v>
      </c>
      <c r="AJ61" s="1033">
        <v>551.08000000000004</v>
      </c>
      <c r="AK61" s="2358">
        <f>'배수관폐쇄(총괄) (2)'!CF62+'배수관폐쇄(총괄) (2)'!CG62</f>
        <v>226.77</v>
      </c>
    </row>
    <row r="62" spans="1:37" s="850" customFormat="1" ht="19.5" customHeight="1" x14ac:dyDescent="0.15">
      <c r="A62" s="3106"/>
      <c r="B62" s="1015" t="s">
        <v>345</v>
      </c>
      <c r="C62" s="1019">
        <f t="shared" si="24"/>
        <v>3728.03</v>
      </c>
      <c r="D62" s="1033">
        <v>0</v>
      </c>
      <c r="E62" s="1033">
        <v>0</v>
      </c>
      <c r="F62" s="1033">
        <v>0</v>
      </c>
      <c r="G62" s="1033">
        <v>0</v>
      </c>
      <c r="H62" s="1033">
        <v>0</v>
      </c>
      <c r="I62" s="1033">
        <v>0</v>
      </c>
      <c r="J62" s="1033">
        <v>0</v>
      </c>
      <c r="K62" s="1033">
        <v>0</v>
      </c>
      <c r="L62" s="1033">
        <v>0</v>
      </c>
      <c r="M62" s="1033">
        <v>0</v>
      </c>
      <c r="N62" s="1033">
        <v>0</v>
      </c>
      <c r="O62" s="1033">
        <v>0</v>
      </c>
      <c r="P62" s="1033">
        <v>0</v>
      </c>
      <c r="Q62" s="1033">
        <v>0</v>
      </c>
      <c r="R62" s="1033">
        <v>25.43</v>
      </c>
      <c r="S62" s="1033">
        <v>0</v>
      </c>
      <c r="T62" s="1033">
        <v>0</v>
      </c>
      <c r="U62" s="1033">
        <v>807.23</v>
      </c>
      <c r="V62" s="1033">
        <v>0</v>
      </c>
      <c r="W62" s="1033">
        <v>1162.18</v>
      </c>
      <c r="X62" s="1033">
        <v>1117.8699999999999</v>
      </c>
      <c r="Y62" s="1033">
        <v>0</v>
      </c>
      <c r="Z62" s="1033">
        <v>0</v>
      </c>
      <c r="AA62" s="1033">
        <v>32.03</v>
      </c>
      <c r="AB62" s="1033">
        <v>576.66</v>
      </c>
      <c r="AC62" s="1033">
        <v>0</v>
      </c>
      <c r="AD62" s="1033">
        <v>0</v>
      </c>
      <c r="AE62" s="1033">
        <v>6.63</v>
      </c>
      <c r="AF62" s="1033">
        <v>0</v>
      </c>
      <c r="AG62" s="1033">
        <v>0</v>
      </c>
      <c r="AH62" s="1033">
        <v>0</v>
      </c>
      <c r="AI62" s="1033">
        <v>0</v>
      </c>
      <c r="AJ62" s="1033">
        <v>0</v>
      </c>
      <c r="AK62" s="2358">
        <f>'배수관폐쇄(총괄) (2)'!CF63+'배수관폐쇄(총괄) (2)'!CG63</f>
        <v>0</v>
      </c>
    </row>
    <row r="63" spans="1:37" s="850" customFormat="1" ht="19.5" customHeight="1" x14ac:dyDescent="0.15">
      <c r="A63" s="3106"/>
      <c r="B63" s="1017" t="s">
        <v>283</v>
      </c>
      <c r="C63" s="1019">
        <f t="shared" si="24"/>
        <v>0</v>
      </c>
      <c r="D63" s="1033">
        <v>0</v>
      </c>
      <c r="E63" s="1033">
        <v>0</v>
      </c>
      <c r="F63" s="1033">
        <v>0</v>
      </c>
      <c r="G63" s="1033">
        <v>0</v>
      </c>
      <c r="H63" s="1033">
        <v>0</v>
      </c>
      <c r="I63" s="1033">
        <v>0</v>
      </c>
      <c r="J63" s="1033">
        <v>0</v>
      </c>
      <c r="K63" s="1033">
        <v>0</v>
      </c>
      <c r="L63" s="1033">
        <v>0</v>
      </c>
      <c r="M63" s="1033">
        <v>0</v>
      </c>
      <c r="N63" s="1033">
        <v>0</v>
      </c>
      <c r="O63" s="1033">
        <v>0</v>
      </c>
      <c r="P63" s="1033">
        <v>0</v>
      </c>
      <c r="Q63" s="1033">
        <v>0</v>
      </c>
      <c r="R63" s="1033">
        <v>0</v>
      </c>
      <c r="S63" s="1033">
        <v>0</v>
      </c>
      <c r="T63" s="1033">
        <v>0</v>
      </c>
      <c r="U63" s="1033">
        <v>0</v>
      </c>
      <c r="V63" s="1033">
        <v>0</v>
      </c>
      <c r="W63" s="1033">
        <v>0</v>
      </c>
      <c r="X63" s="1033">
        <v>0</v>
      </c>
      <c r="Y63" s="1033">
        <v>0</v>
      </c>
      <c r="Z63" s="1033">
        <v>0</v>
      </c>
      <c r="AA63" s="1033">
        <v>0</v>
      </c>
      <c r="AB63" s="1033">
        <v>0</v>
      </c>
      <c r="AC63" s="1033">
        <v>0</v>
      </c>
      <c r="AD63" s="1033">
        <v>0</v>
      </c>
      <c r="AE63" s="1033">
        <v>0</v>
      </c>
      <c r="AF63" s="1033">
        <v>0</v>
      </c>
      <c r="AG63" s="1033">
        <v>0</v>
      </c>
      <c r="AH63" s="1033">
        <v>0</v>
      </c>
      <c r="AI63" s="1033">
        <v>0</v>
      </c>
      <c r="AJ63" s="1033">
        <v>0</v>
      </c>
      <c r="AK63" s="2358">
        <f>'배수관폐쇄(총괄) (2)'!CF64+'배수관폐쇄(총괄) (2)'!CG64</f>
        <v>0</v>
      </c>
    </row>
    <row r="64" spans="1:37" s="850" customFormat="1" ht="19.5" customHeight="1" x14ac:dyDescent="0.15">
      <c r="A64" s="3106"/>
      <c r="B64" s="1017" t="s">
        <v>284</v>
      </c>
      <c r="C64" s="1019">
        <f t="shared" si="24"/>
        <v>0</v>
      </c>
      <c r="D64" s="1033">
        <v>0</v>
      </c>
      <c r="E64" s="1033">
        <v>0</v>
      </c>
      <c r="F64" s="1033">
        <v>0</v>
      </c>
      <c r="G64" s="1033">
        <v>0</v>
      </c>
      <c r="H64" s="1033">
        <v>0</v>
      </c>
      <c r="I64" s="1033">
        <v>0</v>
      </c>
      <c r="J64" s="1033">
        <v>0</v>
      </c>
      <c r="K64" s="1033">
        <v>0</v>
      </c>
      <c r="L64" s="1033">
        <v>0</v>
      </c>
      <c r="M64" s="1033">
        <v>0</v>
      </c>
      <c r="N64" s="1033">
        <v>0</v>
      </c>
      <c r="O64" s="1033">
        <v>0</v>
      </c>
      <c r="P64" s="1033">
        <v>0</v>
      </c>
      <c r="Q64" s="1033">
        <v>0</v>
      </c>
      <c r="R64" s="1033">
        <v>0</v>
      </c>
      <c r="S64" s="1033">
        <v>0</v>
      </c>
      <c r="T64" s="1033">
        <v>0</v>
      </c>
      <c r="U64" s="1033">
        <v>0</v>
      </c>
      <c r="V64" s="1033">
        <v>0</v>
      </c>
      <c r="W64" s="1033">
        <v>0</v>
      </c>
      <c r="X64" s="1033">
        <v>0</v>
      </c>
      <c r="Y64" s="1033">
        <v>0</v>
      </c>
      <c r="Z64" s="1033">
        <v>0</v>
      </c>
      <c r="AA64" s="1033">
        <v>0</v>
      </c>
      <c r="AB64" s="1033">
        <v>0</v>
      </c>
      <c r="AC64" s="1033">
        <v>0</v>
      </c>
      <c r="AD64" s="1033">
        <v>0</v>
      </c>
      <c r="AE64" s="1033">
        <v>0</v>
      </c>
      <c r="AF64" s="1033">
        <v>0</v>
      </c>
      <c r="AG64" s="1033">
        <v>0</v>
      </c>
      <c r="AH64" s="1033">
        <v>0</v>
      </c>
      <c r="AI64" s="1033">
        <v>0</v>
      </c>
      <c r="AJ64" s="1033">
        <v>0</v>
      </c>
      <c r="AK64" s="2358">
        <f>'배수관폐쇄(총괄) (2)'!CF65+'배수관폐쇄(총괄) (2)'!CG65</f>
        <v>0</v>
      </c>
    </row>
    <row r="65" spans="1:37" s="850" customFormat="1" ht="19.5" customHeight="1" x14ac:dyDescent="0.15">
      <c r="A65" s="3106"/>
      <c r="B65" s="1015" t="s">
        <v>847</v>
      </c>
      <c r="C65" s="1019">
        <f t="shared" si="24"/>
        <v>0</v>
      </c>
      <c r="D65" s="1033">
        <v>0</v>
      </c>
      <c r="E65" s="1033">
        <v>0</v>
      </c>
      <c r="F65" s="1033">
        <v>0</v>
      </c>
      <c r="G65" s="1033">
        <v>0</v>
      </c>
      <c r="H65" s="1033">
        <v>0</v>
      </c>
      <c r="I65" s="1033">
        <v>0</v>
      </c>
      <c r="J65" s="1033">
        <v>0</v>
      </c>
      <c r="K65" s="1033">
        <v>0</v>
      </c>
      <c r="L65" s="1033">
        <v>0</v>
      </c>
      <c r="M65" s="1033">
        <v>0</v>
      </c>
      <c r="N65" s="1033">
        <v>0</v>
      </c>
      <c r="O65" s="1033">
        <v>0</v>
      </c>
      <c r="P65" s="1033">
        <v>0</v>
      </c>
      <c r="Q65" s="1033">
        <v>0</v>
      </c>
      <c r="R65" s="1033">
        <v>0</v>
      </c>
      <c r="S65" s="1033">
        <v>0</v>
      </c>
      <c r="T65" s="1033">
        <v>0</v>
      </c>
      <c r="U65" s="1033">
        <v>0</v>
      </c>
      <c r="V65" s="1033">
        <v>0</v>
      </c>
      <c r="W65" s="1033">
        <v>0</v>
      </c>
      <c r="X65" s="1033">
        <v>0</v>
      </c>
      <c r="Y65" s="1033">
        <v>0</v>
      </c>
      <c r="Z65" s="1033">
        <v>0</v>
      </c>
      <c r="AA65" s="1033">
        <v>0</v>
      </c>
      <c r="AB65" s="1033">
        <v>0</v>
      </c>
      <c r="AC65" s="1033">
        <v>0</v>
      </c>
      <c r="AD65" s="1033">
        <v>0</v>
      </c>
      <c r="AE65" s="1033">
        <v>0</v>
      </c>
      <c r="AF65" s="1033">
        <v>0</v>
      </c>
      <c r="AG65" s="1033">
        <v>0</v>
      </c>
      <c r="AH65" s="1033">
        <v>0</v>
      </c>
      <c r="AI65" s="1033">
        <v>0</v>
      </c>
      <c r="AJ65" s="1033">
        <v>0</v>
      </c>
      <c r="AK65" s="2358">
        <f>'배수관폐쇄(총괄) (2)'!CF66+'배수관폐쇄(총괄) (2)'!CG66</f>
        <v>0</v>
      </c>
    </row>
    <row r="66" spans="1:37" s="850" customFormat="1" ht="19.5" customHeight="1" x14ac:dyDescent="0.15">
      <c r="A66" s="3106"/>
      <c r="B66" s="1018" t="s">
        <v>1084</v>
      </c>
      <c r="C66" s="1019">
        <f t="shared" si="24"/>
        <v>0</v>
      </c>
      <c r="D66" s="1033">
        <v>0</v>
      </c>
      <c r="E66" s="1033">
        <v>0</v>
      </c>
      <c r="F66" s="1033">
        <v>0</v>
      </c>
      <c r="G66" s="1033">
        <v>0</v>
      </c>
      <c r="H66" s="1033">
        <v>0</v>
      </c>
      <c r="I66" s="1033">
        <v>0</v>
      </c>
      <c r="J66" s="1033">
        <v>0</v>
      </c>
      <c r="K66" s="1033">
        <v>0</v>
      </c>
      <c r="L66" s="1033">
        <v>0</v>
      </c>
      <c r="M66" s="1033">
        <v>0</v>
      </c>
      <c r="N66" s="1033">
        <v>0</v>
      </c>
      <c r="O66" s="1033">
        <v>0</v>
      </c>
      <c r="P66" s="1033">
        <v>0</v>
      </c>
      <c r="Q66" s="1033">
        <v>0</v>
      </c>
      <c r="R66" s="1033">
        <v>0</v>
      </c>
      <c r="S66" s="1033">
        <v>0</v>
      </c>
      <c r="T66" s="1033">
        <v>0</v>
      </c>
      <c r="U66" s="1033">
        <v>0</v>
      </c>
      <c r="V66" s="1033">
        <v>0</v>
      </c>
      <c r="W66" s="1033">
        <v>0</v>
      </c>
      <c r="X66" s="1033">
        <v>0</v>
      </c>
      <c r="Y66" s="1033">
        <v>0</v>
      </c>
      <c r="Z66" s="1033">
        <v>0</v>
      </c>
      <c r="AA66" s="1033">
        <v>0</v>
      </c>
      <c r="AB66" s="1033">
        <v>0</v>
      </c>
      <c r="AC66" s="1033">
        <v>0</v>
      </c>
      <c r="AD66" s="1033">
        <v>0</v>
      </c>
      <c r="AE66" s="1033">
        <v>0</v>
      </c>
      <c r="AF66" s="1033">
        <v>0</v>
      </c>
      <c r="AG66" s="1033">
        <v>0</v>
      </c>
      <c r="AH66" s="1033">
        <v>0</v>
      </c>
      <c r="AI66" s="1033">
        <v>0</v>
      </c>
      <c r="AJ66" s="1033">
        <v>0</v>
      </c>
      <c r="AK66" s="2358">
        <f>'배수관폐쇄(총괄) (2)'!CF67+'배수관폐쇄(총괄) (2)'!CG67</f>
        <v>0</v>
      </c>
    </row>
    <row r="67" spans="1:37" s="850" customFormat="1" ht="19.5" customHeight="1" x14ac:dyDescent="0.15">
      <c r="A67" s="3106">
        <v>350</v>
      </c>
      <c r="B67" s="854" t="s">
        <v>46</v>
      </c>
      <c r="C67" s="613">
        <f>SUM(D67:AK67)</f>
        <v>4874.17</v>
      </c>
      <c r="D67" s="602">
        <f>SUM(D68:D75)</f>
        <v>0</v>
      </c>
      <c r="E67" s="602">
        <f t="shared" ref="E67:AJ67" si="25">SUM(E68:E75)</f>
        <v>0</v>
      </c>
      <c r="F67" s="602">
        <f t="shared" si="25"/>
        <v>117.66</v>
      </c>
      <c r="G67" s="602">
        <f t="shared" si="25"/>
        <v>74.03</v>
      </c>
      <c r="H67" s="602">
        <f t="shared" si="25"/>
        <v>0</v>
      </c>
      <c r="I67" s="602">
        <f t="shared" si="25"/>
        <v>0</v>
      </c>
      <c r="J67" s="602">
        <f t="shared" si="25"/>
        <v>12.95</v>
      </c>
      <c r="K67" s="602">
        <f t="shared" si="25"/>
        <v>0</v>
      </c>
      <c r="L67" s="602">
        <f t="shared" si="25"/>
        <v>0</v>
      </c>
      <c r="M67" s="602">
        <f t="shared" si="25"/>
        <v>0</v>
      </c>
      <c r="N67" s="602">
        <f t="shared" si="25"/>
        <v>2700.26</v>
      </c>
      <c r="O67" s="602">
        <f t="shared" si="25"/>
        <v>0</v>
      </c>
      <c r="P67" s="602">
        <f t="shared" si="25"/>
        <v>0</v>
      </c>
      <c r="Q67" s="602">
        <f t="shared" si="25"/>
        <v>0</v>
      </c>
      <c r="R67" s="602">
        <f t="shared" si="25"/>
        <v>96.93</v>
      </c>
      <c r="S67" s="602">
        <f t="shared" si="25"/>
        <v>0</v>
      </c>
      <c r="T67" s="602">
        <f t="shared" si="25"/>
        <v>0</v>
      </c>
      <c r="U67" s="602">
        <f t="shared" si="25"/>
        <v>0</v>
      </c>
      <c r="V67" s="602">
        <f t="shared" si="25"/>
        <v>0</v>
      </c>
      <c r="W67" s="602">
        <f t="shared" si="25"/>
        <v>1647.03</v>
      </c>
      <c r="X67" s="602">
        <f t="shared" si="25"/>
        <v>0</v>
      </c>
      <c r="Y67" s="602">
        <f t="shared" si="25"/>
        <v>0</v>
      </c>
      <c r="Z67" s="602">
        <f t="shared" si="25"/>
        <v>224.18</v>
      </c>
      <c r="AA67" s="602">
        <f t="shared" si="25"/>
        <v>0</v>
      </c>
      <c r="AB67" s="602">
        <f t="shared" si="25"/>
        <v>0</v>
      </c>
      <c r="AC67" s="602">
        <f t="shared" si="25"/>
        <v>0</v>
      </c>
      <c r="AD67" s="602">
        <f t="shared" si="25"/>
        <v>0</v>
      </c>
      <c r="AE67" s="602">
        <f t="shared" si="25"/>
        <v>0</v>
      </c>
      <c r="AF67" s="602">
        <f t="shared" si="25"/>
        <v>0</v>
      </c>
      <c r="AG67" s="602">
        <f t="shared" si="25"/>
        <v>0</v>
      </c>
      <c r="AH67" s="602">
        <f t="shared" si="25"/>
        <v>0</v>
      </c>
      <c r="AI67" s="602">
        <f t="shared" si="25"/>
        <v>0</v>
      </c>
      <c r="AJ67" s="602">
        <f t="shared" si="25"/>
        <v>1.1299999999999999</v>
      </c>
      <c r="AK67" s="602">
        <f>SUM(AK68:AK75)</f>
        <v>0</v>
      </c>
    </row>
    <row r="68" spans="1:37" s="850" customFormat="1" ht="19.5" customHeight="1" x14ac:dyDescent="0.15">
      <c r="A68" s="3106"/>
      <c r="B68" s="1015" t="s">
        <v>793</v>
      </c>
      <c r="C68" s="1019">
        <f>SUM(D68:AK68)</f>
        <v>0</v>
      </c>
      <c r="D68" s="1033">
        <v>0</v>
      </c>
      <c r="E68" s="1033">
        <v>0</v>
      </c>
      <c r="F68" s="1033">
        <v>0</v>
      </c>
      <c r="G68" s="1033">
        <v>0</v>
      </c>
      <c r="H68" s="1033">
        <v>0</v>
      </c>
      <c r="I68" s="1033">
        <v>0</v>
      </c>
      <c r="J68" s="1033">
        <v>0</v>
      </c>
      <c r="K68" s="1033">
        <v>0</v>
      </c>
      <c r="L68" s="1033">
        <v>0</v>
      </c>
      <c r="M68" s="1033">
        <v>0</v>
      </c>
      <c r="N68" s="1033">
        <v>0</v>
      </c>
      <c r="O68" s="1033">
        <v>0</v>
      </c>
      <c r="P68" s="1033">
        <v>0</v>
      </c>
      <c r="Q68" s="1033">
        <v>0</v>
      </c>
      <c r="R68" s="1033">
        <v>0</v>
      </c>
      <c r="S68" s="1033">
        <v>0</v>
      </c>
      <c r="T68" s="1033">
        <v>0</v>
      </c>
      <c r="U68" s="1033">
        <v>0</v>
      </c>
      <c r="V68" s="1033">
        <v>0</v>
      </c>
      <c r="W68" s="1033">
        <v>0</v>
      </c>
      <c r="X68" s="1033">
        <v>0</v>
      </c>
      <c r="Y68" s="1033">
        <v>0</v>
      </c>
      <c r="Z68" s="1033">
        <v>0</v>
      </c>
      <c r="AA68" s="1033">
        <v>0</v>
      </c>
      <c r="AB68" s="1033">
        <v>0</v>
      </c>
      <c r="AC68" s="1033">
        <v>0</v>
      </c>
      <c r="AD68" s="1033">
        <v>0</v>
      </c>
      <c r="AE68" s="1033">
        <v>0</v>
      </c>
      <c r="AF68" s="1033">
        <v>0</v>
      </c>
      <c r="AG68" s="1033">
        <v>0</v>
      </c>
      <c r="AH68" s="1033">
        <v>0</v>
      </c>
      <c r="AI68" s="1033">
        <v>0</v>
      </c>
      <c r="AJ68" s="1033">
        <v>0</v>
      </c>
      <c r="AK68" s="2358">
        <f>'배수관폐쇄(총괄) (2)'!CF69+'배수관폐쇄(총괄) (2)'!CG69</f>
        <v>0</v>
      </c>
    </row>
    <row r="69" spans="1:37" s="850" customFormat="1" ht="19.5" customHeight="1" x14ac:dyDescent="0.15">
      <c r="A69" s="3106"/>
      <c r="B69" s="1015" t="s">
        <v>792</v>
      </c>
      <c r="C69" s="1019">
        <f t="shared" ref="C69:C75" si="26">SUM(D69:AK69)</f>
        <v>191.69</v>
      </c>
      <c r="D69" s="1033">
        <v>0</v>
      </c>
      <c r="E69" s="1033">
        <v>0</v>
      </c>
      <c r="F69" s="1033">
        <v>117.66</v>
      </c>
      <c r="G69" s="1033">
        <v>74.03</v>
      </c>
      <c r="H69" s="1033">
        <v>0</v>
      </c>
      <c r="I69" s="1033">
        <v>0</v>
      </c>
      <c r="J69" s="1033">
        <v>0</v>
      </c>
      <c r="K69" s="1033">
        <v>0</v>
      </c>
      <c r="L69" s="1033">
        <v>0</v>
      </c>
      <c r="M69" s="1033">
        <v>0</v>
      </c>
      <c r="N69" s="1033">
        <v>0</v>
      </c>
      <c r="O69" s="1033">
        <v>0</v>
      </c>
      <c r="P69" s="1033">
        <v>0</v>
      </c>
      <c r="Q69" s="1033">
        <v>0</v>
      </c>
      <c r="R69" s="1033">
        <v>0</v>
      </c>
      <c r="S69" s="1033">
        <v>0</v>
      </c>
      <c r="T69" s="1033">
        <v>0</v>
      </c>
      <c r="U69" s="1033">
        <v>0</v>
      </c>
      <c r="V69" s="1033">
        <v>0</v>
      </c>
      <c r="W69" s="1033">
        <v>0</v>
      </c>
      <c r="X69" s="1033">
        <v>0</v>
      </c>
      <c r="Y69" s="1033">
        <v>0</v>
      </c>
      <c r="Z69" s="1033">
        <v>0</v>
      </c>
      <c r="AA69" s="1033">
        <v>0</v>
      </c>
      <c r="AB69" s="1033">
        <v>0</v>
      </c>
      <c r="AC69" s="1033">
        <v>0</v>
      </c>
      <c r="AD69" s="1033">
        <v>0</v>
      </c>
      <c r="AE69" s="1033">
        <v>0</v>
      </c>
      <c r="AF69" s="1033">
        <v>0</v>
      </c>
      <c r="AG69" s="1033">
        <v>0</v>
      </c>
      <c r="AH69" s="1033">
        <v>0</v>
      </c>
      <c r="AI69" s="1033">
        <v>0</v>
      </c>
      <c r="AJ69" s="1033">
        <v>0</v>
      </c>
      <c r="AK69" s="2358">
        <f>'배수관폐쇄(총괄) (2)'!CF70+'배수관폐쇄(총괄) (2)'!CG70</f>
        <v>0</v>
      </c>
    </row>
    <row r="70" spans="1:37" s="850" customFormat="1" ht="19.5" customHeight="1" x14ac:dyDescent="0.15">
      <c r="A70" s="3106"/>
      <c r="B70" s="1015" t="s">
        <v>974</v>
      </c>
      <c r="C70" s="1019">
        <f t="shared" si="26"/>
        <v>4682.4800000000005</v>
      </c>
      <c r="D70" s="1033">
        <v>0</v>
      </c>
      <c r="E70" s="1033">
        <v>0</v>
      </c>
      <c r="F70" s="1033">
        <v>0</v>
      </c>
      <c r="G70" s="1033">
        <v>0</v>
      </c>
      <c r="H70" s="1033">
        <v>0</v>
      </c>
      <c r="I70" s="1033">
        <v>0</v>
      </c>
      <c r="J70" s="1033">
        <v>12.95</v>
      </c>
      <c r="K70" s="1033">
        <v>0</v>
      </c>
      <c r="L70" s="1033">
        <v>0</v>
      </c>
      <c r="M70" s="1033">
        <v>0</v>
      </c>
      <c r="N70" s="1033">
        <v>2700.26</v>
      </c>
      <c r="O70" s="1033">
        <v>0</v>
      </c>
      <c r="P70" s="1033">
        <v>0</v>
      </c>
      <c r="Q70" s="1033">
        <v>0</v>
      </c>
      <c r="R70" s="1033">
        <v>96.93</v>
      </c>
      <c r="S70" s="1033">
        <v>0</v>
      </c>
      <c r="T70" s="1033">
        <v>0</v>
      </c>
      <c r="U70" s="1033">
        <v>0</v>
      </c>
      <c r="V70" s="1033">
        <v>0</v>
      </c>
      <c r="W70" s="1033">
        <v>1647.03</v>
      </c>
      <c r="X70" s="1033">
        <v>0</v>
      </c>
      <c r="Y70" s="1033">
        <v>0</v>
      </c>
      <c r="Z70" s="1033">
        <v>224.18</v>
      </c>
      <c r="AA70" s="1033">
        <v>0</v>
      </c>
      <c r="AB70" s="1033">
        <v>0</v>
      </c>
      <c r="AC70" s="1033">
        <v>0</v>
      </c>
      <c r="AD70" s="1033">
        <v>0</v>
      </c>
      <c r="AE70" s="1033">
        <v>0</v>
      </c>
      <c r="AF70" s="1033">
        <v>0</v>
      </c>
      <c r="AG70" s="1033">
        <v>0</v>
      </c>
      <c r="AH70" s="1033">
        <v>0</v>
      </c>
      <c r="AI70" s="1033">
        <v>0</v>
      </c>
      <c r="AJ70" s="1033">
        <v>1.1299999999999999</v>
      </c>
      <c r="AK70" s="2358">
        <f>'배수관폐쇄(총괄) (2)'!CF71+'배수관폐쇄(총괄) (2)'!CG71</f>
        <v>0</v>
      </c>
    </row>
    <row r="71" spans="1:37" s="850" customFormat="1" ht="19.5" customHeight="1" x14ac:dyDescent="0.15">
      <c r="A71" s="3106"/>
      <c r="B71" s="1015" t="s">
        <v>345</v>
      </c>
      <c r="C71" s="1019">
        <f t="shared" si="26"/>
        <v>0</v>
      </c>
      <c r="D71" s="1033">
        <v>0</v>
      </c>
      <c r="E71" s="1033">
        <v>0</v>
      </c>
      <c r="F71" s="1033">
        <v>0</v>
      </c>
      <c r="G71" s="1033">
        <v>0</v>
      </c>
      <c r="H71" s="1033">
        <v>0</v>
      </c>
      <c r="I71" s="1033">
        <v>0</v>
      </c>
      <c r="J71" s="1033">
        <v>0</v>
      </c>
      <c r="K71" s="1033">
        <v>0</v>
      </c>
      <c r="L71" s="1033">
        <v>0</v>
      </c>
      <c r="M71" s="1033">
        <v>0</v>
      </c>
      <c r="N71" s="1033">
        <v>0</v>
      </c>
      <c r="O71" s="1033">
        <v>0</v>
      </c>
      <c r="P71" s="1033">
        <v>0</v>
      </c>
      <c r="Q71" s="1033">
        <v>0</v>
      </c>
      <c r="R71" s="1033">
        <v>0</v>
      </c>
      <c r="S71" s="1033">
        <v>0</v>
      </c>
      <c r="T71" s="1033">
        <v>0</v>
      </c>
      <c r="U71" s="1033">
        <v>0</v>
      </c>
      <c r="V71" s="1033">
        <v>0</v>
      </c>
      <c r="W71" s="1033">
        <v>0</v>
      </c>
      <c r="X71" s="1033">
        <v>0</v>
      </c>
      <c r="Y71" s="1033">
        <v>0</v>
      </c>
      <c r="Z71" s="1033">
        <v>0</v>
      </c>
      <c r="AA71" s="1033">
        <v>0</v>
      </c>
      <c r="AB71" s="1033">
        <v>0</v>
      </c>
      <c r="AC71" s="1033">
        <v>0</v>
      </c>
      <c r="AD71" s="1033">
        <v>0</v>
      </c>
      <c r="AE71" s="1033">
        <v>0</v>
      </c>
      <c r="AF71" s="1033">
        <v>0</v>
      </c>
      <c r="AG71" s="1033">
        <v>0</v>
      </c>
      <c r="AH71" s="1033">
        <v>0</v>
      </c>
      <c r="AI71" s="1033">
        <v>0</v>
      </c>
      <c r="AJ71" s="1033">
        <v>0</v>
      </c>
      <c r="AK71" s="2358">
        <f>'배수관폐쇄(총괄) (2)'!CF72+'배수관폐쇄(총괄) (2)'!CG72</f>
        <v>0</v>
      </c>
    </row>
    <row r="72" spans="1:37" s="850" customFormat="1" ht="19.5" customHeight="1" x14ac:dyDescent="0.15">
      <c r="A72" s="3106"/>
      <c r="B72" s="1017" t="s">
        <v>283</v>
      </c>
      <c r="C72" s="1019">
        <f t="shared" si="26"/>
        <v>0</v>
      </c>
      <c r="D72" s="1033">
        <v>0</v>
      </c>
      <c r="E72" s="1033">
        <v>0</v>
      </c>
      <c r="F72" s="1033">
        <v>0</v>
      </c>
      <c r="G72" s="1033">
        <v>0</v>
      </c>
      <c r="H72" s="1033">
        <v>0</v>
      </c>
      <c r="I72" s="1033">
        <v>0</v>
      </c>
      <c r="J72" s="1033">
        <v>0</v>
      </c>
      <c r="K72" s="1033">
        <v>0</v>
      </c>
      <c r="L72" s="1033">
        <v>0</v>
      </c>
      <c r="M72" s="1033">
        <v>0</v>
      </c>
      <c r="N72" s="1033">
        <v>0</v>
      </c>
      <c r="O72" s="1033">
        <v>0</v>
      </c>
      <c r="P72" s="1033">
        <v>0</v>
      </c>
      <c r="Q72" s="1033">
        <v>0</v>
      </c>
      <c r="R72" s="1033">
        <v>0</v>
      </c>
      <c r="S72" s="1033">
        <v>0</v>
      </c>
      <c r="T72" s="1033">
        <v>0</v>
      </c>
      <c r="U72" s="1033">
        <v>0</v>
      </c>
      <c r="V72" s="1033">
        <v>0</v>
      </c>
      <c r="W72" s="1033">
        <v>0</v>
      </c>
      <c r="X72" s="1033">
        <v>0</v>
      </c>
      <c r="Y72" s="1033">
        <v>0</v>
      </c>
      <c r="Z72" s="1033">
        <v>0</v>
      </c>
      <c r="AA72" s="1033">
        <v>0</v>
      </c>
      <c r="AB72" s="1033">
        <v>0</v>
      </c>
      <c r="AC72" s="1033">
        <v>0</v>
      </c>
      <c r="AD72" s="1033">
        <v>0</v>
      </c>
      <c r="AE72" s="1033">
        <v>0</v>
      </c>
      <c r="AF72" s="1033">
        <v>0</v>
      </c>
      <c r="AG72" s="1033">
        <v>0</v>
      </c>
      <c r="AH72" s="1033">
        <v>0</v>
      </c>
      <c r="AI72" s="1033">
        <v>0</v>
      </c>
      <c r="AJ72" s="1033">
        <v>0</v>
      </c>
      <c r="AK72" s="2358">
        <f>'배수관폐쇄(총괄) (2)'!CF73+'배수관폐쇄(총괄) (2)'!CG73</f>
        <v>0</v>
      </c>
    </row>
    <row r="73" spans="1:37" s="850" customFormat="1" ht="19.5" customHeight="1" x14ac:dyDescent="0.15">
      <c r="A73" s="3106"/>
      <c r="B73" s="1017" t="s">
        <v>284</v>
      </c>
      <c r="C73" s="1019">
        <f t="shared" si="26"/>
        <v>0</v>
      </c>
      <c r="D73" s="1033">
        <v>0</v>
      </c>
      <c r="E73" s="1033">
        <v>0</v>
      </c>
      <c r="F73" s="1033">
        <v>0</v>
      </c>
      <c r="G73" s="1033">
        <v>0</v>
      </c>
      <c r="H73" s="1033">
        <v>0</v>
      </c>
      <c r="I73" s="1033">
        <v>0</v>
      </c>
      <c r="J73" s="1033">
        <v>0</v>
      </c>
      <c r="K73" s="1033">
        <v>0</v>
      </c>
      <c r="L73" s="1033">
        <v>0</v>
      </c>
      <c r="M73" s="1033">
        <v>0</v>
      </c>
      <c r="N73" s="1033">
        <v>0</v>
      </c>
      <c r="O73" s="1033">
        <v>0</v>
      </c>
      <c r="P73" s="1033">
        <v>0</v>
      </c>
      <c r="Q73" s="1033">
        <v>0</v>
      </c>
      <c r="R73" s="1033">
        <v>0</v>
      </c>
      <c r="S73" s="1033">
        <v>0</v>
      </c>
      <c r="T73" s="1033">
        <v>0</v>
      </c>
      <c r="U73" s="1033">
        <v>0</v>
      </c>
      <c r="V73" s="1033">
        <v>0</v>
      </c>
      <c r="W73" s="1033">
        <v>0</v>
      </c>
      <c r="X73" s="1033">
        <v>0</v>
      </c>
      <c r="Y73" s="1033">
        <v>0</v>
      </c>
      <c r="Z73" s="1033">
        <v>0</v>
      </c>
      <c r="AA73" s="1033">
        <v>0</v>
      </c>
      <c r="AB73" s="1033">
        <v>0</v>
      </c>
      <c r="AC73" s="1033">
        <v>0</v>
      </c>
      <c r="AD73" s="1033">
        <v>0</v>
      </c>
      <c r="AE73" s="1033">
        <v>0</v>
      </c>
      <c r="AF73" s="1033">
        <v>0</v>
      </c>
      <c r="AG73" s="1033">
        <v>0</v>
      </c>
      <c r="AH73" s="1033">
        <v>0</v>
      </c>
      <c r="AI73" s="1033">
        <v>0</v>
      </c>
      <c r="AJ73" s="1033">
        <v>0</v>
      </c>
      <c r="AK73" s="2358">
        <f>'배수관폐쇄(총괄) (2)'!CF74+'배수관폐쇄(총괄) (2)'!CG74</f>
        <v>0</v>
      </c>
    </row>
    <row r="74" spans="1:37" s="850" customFormat="1" ht="19.5" customHeight="1" x14ac:dyDescent="0.15">
      <c r="A74" s="3106"/>
      <c r="B74" s="1015" t="s">
        <v>847</v>
      </c>
      <c r="C74" s="1019">
        <f t="shared" si="26"/>
        <v>0</v>
      </c>
      <c r="D74" s="1033">
        <v>0</v>
      </c>
      <c r="E74" s="1033">
        <v>0</v>
      </c>
      <c r="F74" s="1033">
        <v>0</v>
      </c>
      <c r="G74" s="1033">
        <v>0</v>
      </c>
      <c r="H74" s="1033">
        <v>0</v>
      </c>
      <c r="I74" s="1033">
        <v>0</v>
      </c>
      <c r="J74" s="1033">
        <v>0</v>
      </c>
      <c r="K74" s="1033">
        <v>0</v>
      </c>
      <c r="L74" s="1033">
        <v>0</v>
      </c>
      <c r="M74" s="1033">
        <v>0</v>
      </c>
      <c r="N74" s="1033">
        <v>0</v>
      </c>
      <c r="O74" s="1033">
        <v>0</v>
      </c>
      <c r="P74" s="1033">
        <v>0</v>
      </c>
      <c r="Q74" s="1033">
        <v>0</v>
      </c>
      <c r="R74" s="1033">
        <v>0</v>
      </c>
      <c r="S74" s="1033">
        <v>0</v>
      </c>
      <c r="T74" s="1033">
        <v>0</v>
      </c>
      <c r="U74" s="1033">
        <v>0</v>
      </c>
      <c r="V74" s="1033">
        <v>0</v>
      </c>
      <c r="W74" s="1033">
        <v>0</v>
      </c>
      <c r="X74" s="1033">
        <v>0</v>
      </c>
      <c r="Y74" s="1033">
        <v>0</v>
      </c>
      <c r="Z74" s="1033">
        <v>0</v>
      </c>
      <c r="AA74" s="1033">
        <v>0</v>
      </c>
      <c r="AB74" s="1033">
        <v>0</v>
      </c>
      <c r="AC74" s="1033">
        <v>0</v>
      </c>
      <c r="AD74" s="1033">
        <v>0</v>
      </c>
      <c r="AE74" s="1033">
        <v>0</v>
      </c>
      <c r="AF74" s="1033">
        <v>0</v>
      </c>
      <c r="AG74" s="1033">
        <v>0</v>
      </c>
      <c r="AH74" s="1033">
        <v>0</v>
      </c>
      <c r="AI74" s="1033">
        <v>0</v>
      </c>
      <c r="AJ74" s="1033">
        <v>0</v>
      </c>
      <c r="AK74" s="2358">
        <f>'배수관폐쇄(총괄) (2)'!CF75+'배수관폐쇄(총괄) (2)'!CG75</f>
        <v>0</v>
      </c>
    </row>
    <row r="75" spans="1:37" s="850" customFormat="1" ht="19.5" customHeight="1" x14ac:dyDescent="0.15">
      <c r="A75" s="3106"/>
      <c r="B75" s="1018" t="s">
        <v>1084</v>
      </c>
      <c r="C75" s="1019">
        <f t="shared" si="26"/>
        <v>0</v>
      </c>
      <c r="D75" s="1033">
        <v>0</v>
      </c>
      <c r="E75" s="1033">
        <v>0</v>
      </c>
      <c r="F75" s="1033">
        <v>0</v>
      </c>
      <c r="G75" s="1033">
        <v>0</v>
      </c>
      <c r="H75" s="1033">
        <v>0</v>
      </c>
      <c r="I75" s="1033">
        <v>0</v>
      </c>
      <c r="J75" s="1033">
        <v>0</v>
      </c>
      <c r="K75" s="1033">
        <v>0</v>
      </c>
      <c r="L75" s="1033">
        <v>0</v>
      </c>
      <c r="M75" s="1033">
        <v>0</v>
      </c>
      <c r="N75" s="1033">
        <v>0</v>
      </c>
      <c r="O75" s="1033">
        <v>0</v>
      </c>
      <c r="P75" s="1033">
        <v>0</v>
      </c>
      <c r="Q75" s="1033">
        <v>0</v>
      </c>
      <c r="R75" s="1033">
        <v>0</v>
      </c>
      <c r="S75" s="1033">
        <v>0</v>
      </c>
      <c r="T75" s="1033">
        <v>0</v>
      </c>
      <c r="U75" s="1033">
        <v>0</v>
      </c>
      <c r="V75" s="1033">
        <v>0</v>
      </c>
      <c r="W75" s="1033">
        <v>0</v>
      </c>
      <c r="X75" s="1033">
        <v>0</v>
      </c>
      <c r="Y75" s="1033">
        <v>0</v>
      </c>
      <c r="Z75" s="1033">
        <v>0</v>
      </c>
      <c r="AA75" s="1033">
        <v>0</v>
      </c>
      <c r="AB75" s="1033">
        <v>0</v>
      </c>
      <c r="AC75" s="1033">
        <v>0</v>
      </c>
      <c r="AD75" s="1033">
        <v>0</v>
      </c>
      <c r="AE75" s="1033">
        <v>0</v>
      </c>
      <c r="AF75" s="1033">
        <v>0</v>
      </c>
      <c r="AG75" s="1033">
        <v>0</v>
      </c>
      <c r="AH75" s="1033">
        <v>0</v>
      </c>
      <c r="AI75" s="1033">
        <v>0</v>
      </c>
      <c r="AJ75" s="1033">
        <v>0</v>
      </c>
      <c r="AK75" s="2358">
        <f>'배수관폐쇄(총괄) (2)'!CF76+'배수관폐쇄(총괄) (2)'!CG76</f>
        <v>0</v>
      </c>
    </row>
    <row r="76" spans="1:37" s="850" customFormat="1" ht="19.5" customHeight="1" x14ac:dyDescent="0.15">
      <c r="A76" s="3106">
        <v>400</v>
      </c>
      <c r="B76" s="854" t="s">
        <v>46</v>
      </c>
      <c r="C76" s="613">
        <f>SUM(D76:AK76)</f>
        <v>33700.229999999996</v>
      </c>
      <c r="D76" s="602">
        <f>SUM(D77:D84)</f>
        <v>416.19</v>
      </c>
      <c r="E76" s="602">
        <f t="shared" ref="E76:AJ76" si="27">SUM(E77:E84)</f>
        <v>0</v>
      </c>
      <c r="F76" s="602">
        <f t="shared" si="27"/>
        <v>0</v>
      </c>
      <c r="G76" s="602">
        <f t="shared" si="27"/>
        <v>2.5499999999999998</v>
      </c>
      <c r="H76" s="602">
        <f t="shared" si="27"/>
        <v>0</v>
      </c>
      <c r="I76" s="602">
        <f t="shared" si="27"/>
        <v>0</v>
      </c>
      <c r="J76" s="602">
        <f t="shared" si="27"/>
        <v>774.9</v>
      </c>
      <c r="K76" s="602">
        <f t="shared" si="27"/>
        <v>3595.77</v>
      </c>
      <c r="L76" s="602">
        <f t="shared" si="27"/>
        <v>0</v>
      </c>
      <c r="M76" s="602">
        <f t="shared" si="27"/>
        <v>1782.4</v>
      </c>
      <c r="N76" s="602">
        <f t="shared" si="27"/>
        <v>382.48</v>
      </c>
      <c r="O76" s="602">
        <f t="shared" si="27"/>
        <v>2.34</v>
      </c>
      <c r="P76" s="602">
        <f t="shared" si="27"/>
        <v>169.77</v>
      </c>
      <c r="Q76" s="602">
        <f t="shared" si="27"/>
        <v>0</v>
      </c>
      <c r="R76" s="602">
        <f t="shared" si="27"/>
        <v>1028.6199999999999</v>
      </c>
      <c r="S76" s="602">
        <f t="shared" si="27"/>
        <v>1970.55</v>
      </c>
      <c r="T76" s="602">
        <f t="shared" si="27"/>
        <v>146.88999999999999</v>
      </c>
      <c r="U76" s="602">
        <f t="shared" si="27"/>
        <v>1424.42</v>
      </c>
      <c r="V76" s="602">
        <f t="shared" si="27"/>
        <v>788.26</v>
      </c>
      <c r="W76" s="602">
        <f t="shared" si="27"/>
        <v>2426.85</v>
      </c>
      <c r="X76" s="602">
        <f t="shared" si="27"/>
        <v>6018.2900000000009</v>
      </c>
      <c r="Y76" s="602">
        <f t="shared" si="27"/>
        <v>0</v>
      </c>
      <c r="Z76" s="602">
        <f t="shared" si="27"/>
        <v>271.74</v>
      </c>
      <c r="AA76" s="602">
        <f t="shared" si="27"/>
        <v>884.1</v>
      </c>
      <c r="AB76" s="602">
        <f t="shared" si="27"/>
        <v>0</v>
      </c>
      <c r="AC76" s="602">
        <f t="shared" si="27"/>
        <v>2.06</v>
      </c>
      <c r="AD76" s="602">
        <f t="shared" si="27"/>
        <v>0</v>
      </c>
      <c r="AE76" s="602">
        <f t="shared" si="27"/>
        <v>95.14</v>
      </c>
      <c r="AF76" s="602">
        <f t="shared" si="27"/>
        <v>0</v>
      </c>
      <c r="AG76" s="602">
        <f t="shared" si="27"/>
        <v>5611.27</v>
      </c>
      <c r="AH76" s="602">
        <f t="shared" si="27"/>
        <v>5554.73</v>
      </c>
      <c r="AI76" s="602">
        <f t="shared" si="27"/>
        <v>29.46</v>
      </c>
      <c r="AJ76" s="602">
        <f t="shared" si="27"/>
        <v>321.45</v>
      </c>
      <c r="AK76" s="602">
        <f>SUM(AK77:AK84)</f>
        <v>0</v>
      </c>
    </row>
    <row r="77" spans="1:37" s="850" customFormat="1" ht="19.5" customHeight="1" x14ac:dyDescent="0.15">
      <c r="A77" s="3106"/>
      <c r="B77" s="1015" t="s">
        <v>793</v>
      </c>
      <c r="C77" s="1019">
        <f>SUM(D77:AK77)</f>
        <v>0</v>
      </c>
      <c r="D77" s="1033">
        <v>0</v>
      </c>
      <c r="E77" s="1033">
        <v>0</v>
      </c>
      <c r="F77" s="1033">
        <v>0</v>
      </c>
      <c r="G77" s="1033">
        <v>0</v>
      </c>
      <c r="H77" s="1033">
        <v>0</v>
      </c>
      <c r="I77" s="1033">
        <v>0</v>
      </c>
      <c r="J77" s="1033">
        <v>0</v>
      </c>
      <c r="K77" s="1033">
        <v>0</v>
      </c>
      <c r="L77" s="1033">
        <v>0</v>
      </c>
      <c r="M77" s="1033">
        <v>0</v>
      </c>
      <c r="N77" s="1033">
        <v>0</v>
      </c>
      <c r="O77" s="1033">
        <v>0</v>
      </c>
      <c r="P77" s="1033">
        <v>0</v>
      </c>
      <c r="Q77" s="1033">
        <v>0</v>
      </c>
      <c r="R77" s="1033">
        <v>0</v>
      </c>
      <c r="S77" s="1033">
        <v>0</v>
      </c>
      <c r="T77" s="1033">
        <v>0</v>
      </c>
      <c r="U77" s="1033">
        <v>0</v>
      </c>
      <c r="V77" s="1033">
        <v>0</v>
      </c>
      <c r="W77" s="1033">
        <v>0</v>
      </c>
      <c r="X77" s="1033">
        <v>0</v>
      </c>
      <c r="Y77" s="1033">
        <v>0</v>
      </c>
      <c r="Z77" s="1033">
        <v>0</v>
      </c>
      <c r="AA77" s="1033">
        <v>0</v>
      </c>
      <c r="AB77" s="1033">
        <v>0</v>
      </c>
      <c r="AC77" s="1033">
        <v>0</v>
      </c>
      <c r="AD77" s="1033">
        <v>0</v>
      </c>
      <c r="AE77" s="1033">
        <v>0</v>
      </c>
      <c r="AF77" s="1033">
        <v>0</v>
      </c>
      <c r="AG77" s="1033">
        <v>0</v>
      </c>
      <c r="AH77" s="1033">
        <v>0</v>
      </c>
      <c r="AI77" s="1033">
        <v>0</v>
      </c>
      <c r="AJ77" s="1033">
        <v>0</v>
      </c>
      <c r="AK77" s="2358">
        <f>'배수관폐쇄(총괄) (2)'!CF78+'배수관폐쇄(총괄) (2)'!CG78</f>
        <v>0</v>
      </c>
    </row>
    <row r="78" spans="1:37" s="850" customFormat="1" ht="19.5" customHeight="1" x14ac:dyDescent="0.15">
      <c r="A78" s="3106"/>
      <c r="B78" s="1015" t="s">
        <v>792</v>
      </c>
      <c r="C78" s="1019">
        <f t="shared" ref="C78:C84" si="28">SUM(D78:AK78)</f>
        <v>2784.0299999999997</v>
      </c>
      <c r="D78" s="1033">
        <v>416.19</v>
      </c>
      <c r="E78" s="1033">
        <v>0</v>
      </c>
      <c r="F78" s="1033">
        <v>0</v>
      </c>
      <c r="G78" s="1033">
        <v>2.5499999999999998</v>
      </c>
      <c r="H78" s="1033">
        <v>0</v>
      </c>
      <c r="I78" s="1033">
        <v>0</v>
      </c>
      <c r="J78" s="1033">
        <v>0</v>
      </c>
      <c r="K78" s="1033">
        <v>0</v>
      </c>
      <c r="L78" s="1033">
        <v>0</v>
      </c>
      <c r="M78" s="1033">
        <v>0</v>
      </c>
      <c r="N78" s="1033">
        <v>0</v>
      </c>
      <c r="O78" s="1033">
        <v>0</v>
      </c>
      <c r="P78" s="1033">
        <v>0</v>
      </c>
      <c r="Q78" s="1033">
        <v>0</v>
      </c>
      <c r="R78" s="1033">
        <v>0</v>
      </c>
      <c r="S78" s="1033">
        <v>0</v>
      </c>
      <c r="T78" s="1033">
        <v>0</v>
      </c>
      <c r="U78" s="1033">
        <v>0</v>
      </c>
      <c r="V78" s="1033">
        <v>0</v>
      </c>
      <c r="W78" s="1033">
        <v>0</v>
      </c>
      <c r="X78" s="1033">
        <v>0</v>
      </c>
      <c r="Y78" s="1033">
        <v>0</v>
      </c>
      <c r="Z78" s="1033">
        <v>0</v>
      </c>
      <c r="AA78" s="1033">
        <v>0</v>
      </c>
      <c r="AB78" s="1033">
        <v>0</v>
      </c>
      <c r="AC78" s="1033">
        <v>0</v>
      </c>
      <c r="AD78" s="1033">
        <v>0</v>
      </c>
      <c r="AE78" s="1033">
        <v>19.36</v>
      </c>
      <c r="AF78" s="1033">
        <v>0</v>
      </c>
      <c r="AG78" s="1033">
        <v>37.53</v>
      </c>
      <c r="AH78" s="1033">
        <v>1986.95</v>
      </c>
      <c r="AI78" s="1033">
        <v>0</v>
      </c>
      <c r="AJ78" s="1033">
        <v>321.45</v>
      </c>
      <c r="AK78" s="2358">
        <f>'배수관폐쇄(총괄) (2)'!CF79+'배수관폐쇄(총괄) (2)'!CG79</f>
        <v>0</v>
      </c>
    </row>
    <row r="79" spans="1:37" s="850" customFormat="1" ht="19.5" customHeight="1" x14ac:dyDescent="0.15">
      <c r="A79" s="3106"/>
      <c r="B79" s="1015" t="s">
        <v>974</v>
      </c>
      <c r="C79" s="1019">
        <f t="shared" si="28"/>
        <v>20031.86</v>
      </c>
      <c r="D79" s="1033">
        <v>0</v>
      </c>
      <c r="E79" s="1033">
        <v>0</v>
      </c>
      <c r="F79" s="1033">
        <v>0</v>
      </c>
      <c r="G79" s="1033">
        <v>0</v>
      </c>
      <c r="H79" s="1033">
        <v>0</v>
      </c>
      <c r="I79" s="1033">
        <v>0</v>
      </c>
      <c r="J79" s="1033">
        <v>774.9</v>
      </c>
      <c r="K79" s="1033">
        <v>3595.77</v>
      </c>
      <c r="L79" s="1033">
        <v>0</v>
      </c>
      <c r="M79" s="1033">
        <v>1782.4</v>
      </c>
      <c r="N79" s="1033">
        <v>358.36</v>
      </c>
      <c r="O79" s="1033">
        <v>0</v>
      </c>
      <c r="P79" s="1033">
        <v>169.77</v>
      </c>
      <c r="Q79" s="1033">
        <v>0</v>
      </c>
      <c r="R79" s="1033">
        <v>1028.6199999999999</v>
      </c>
      <c r="S79" s="1033">
        <v>1970.55</v>
      </c>
      <c r="T79" s="1033">
        <v>146.88999999999999</v>
      </c>
      <c r="U79" s="1033">
        <v>208.2</v>
      </c>
      <c r="V79" s="1033">
        <v>559.91</v>
      </c>
      <c r="W79" s="1033">
        <v>1403.8</v>
      </c>
      <c r="X79" s="1033">
        <v>4380.7700000000004</v>
      </c>
      <c r="Y79" s="1033">
        <v>0</v>
      </c>
      <c r="Z79" s="1033">
        <v>271.74</v>
      </c>
      <c r="AA79" s="1033">
        <v>884.1</v>
      </c>
      <c r="AB79" s="1033">
        <v>0</v>
      </c>
      <c r="AC79" s="1033">
        <v>2.06</v>
      </c>
      <c r="AD79" s="1033">
        <v>0</v>
      </c>
      <c r="AE79" s="1033">
        <v>44.04</v>
      </c>
      <c r="AF79" s="1033">
        <v>0</v>
      </c>
      <c r="AG79" s="1033">
        <v>2180.2800000000002</v>
      </c>
      <c r="AH79" s="1033">
        <v>240.24</v>
      </c>
      <c r="AI79" s="1033">
        <v>29.46</v>
      </c>
      <c r="AJ79" s="1033">
        <v>0</v>
      </c>
      <c r="AK79" s="2358">
        <f>'배수관폐쇄(총괄) (2)'!CF80+'배수관폐쇄(총괄) (2)'!CG80</f>
        <v>0</v>
      </c>
    </row>
    <row r="80" spans="1:37" s="850" customFormat="1" ht="19.5" customHeight="1" x14ac:dyDescent="0.15">
      <c r="A80" s="3106"/>
      <c r="B80" s="1015" t="s">
        <v>345</v>
      </c>
      <c r="C80" s="1019">
        <f t="shared" si="28"/>
        <v>10884.34</v>
      </c>
      <c r="D80" s="1033">
        <v>0</v>
      </c>
      <c r="E80" s="1033">
        <v>0</v>
      </c>
      <c r="F80" s="1033">
        <v>0</v>
      </c>
      <c r="G80" s="1033">
        <v>0</v>
      </c>
      <c r="H80" s="1033">
        <v>0</v>
      </c>
      <c r="I80" s="1033">
        <v>0</v>
      </c>
      <c r="J80" s="1033">
        <v>0</v>
      </c>
      <c r="K80" s="1033">
        <v>0</v>
      </c>
      <c r="L80" s="1033">
        <v>0</v>
      </c>
      <c r="M80" s="1033">
        <v>0</v>
      </c>
      <c r="N80" s="1033">
        <v>24.12</v>
      </c>
      <c r="O80" s="1033">
        <v>2.34</v>
      </c>
      <c r="P80" s="1033">
        <v>0</v>
      </c>
      <c r="Q80" s="1033">
        <v>0</v>
      </c>
      <c r="R80" s="1033">
        <v>0</v>
      </c>
      <c r="S80" s="1033">
        <v>0</v>
      </c>
      <c r="T80" s="1033">
        <v>0</v>
      </c>
      <c r="U80" s="1033">
        <v>1216.22</v>
      </c>
      <c r="V80" s="1033">
        <v>228.35</v>
      </c>
      <c r="W80" s="1033">
        <v>1023.05</v>
      </c>
      <c r="X80" s="1033">
        <v>1637.52</v>
      </c>
      <c r="Y80" s="1033">
        <v>0</v>
      </c>
      <c r="Z80" s="1033">
        <v>0</v>
      </c>
      <c r="AA80" s="1033">
        <v>0</v>
      </c>
      <c r="AB80" s="1033">
        <v>0</v>
      </c>
      <c r="AC80" s="1033">
        <v>0</v>
      </c>
      <c r="AD80" s="1033">
        <v>0</v>
      </c>
      <c r="AE80" s="1033">
        <v>31.74</v>
      </c>
      <c r="AF80" s="1033">
        <v>0</v>
      </c>
      <c r="AG80" s="1033">
        <v>3393.46</v>
      </c>
      <c r="AH80" s="1033">
        <v>3327.54</v>
      </c>
      <c r="AI80" s="1033">
        <v>0</v>
      </c>
      <c r="AJ80" s="1033">
        <v>0</v>
      </c>
      <c r="AK80" s="2358">
        <f>'배수관폐쇄(총괄) (2)'!CF81+'배수관폐쇄(총괄) (2)'!CG81</f>
        <v>0</v>
      </c>
    </row>
    <row r="81" spans="1:37" s="850" customFormat="1" ht="19.5" customHeight="1" x14ac:dyDescent="0.15">
      <c r="A81" s="3106"/>
      <c r="B81" s="1017" t="s">
        <v>283</v>
      </c>
      <c r="C81" s="1019">
        <f t="shared" si="28"/>
        <v>0</v>
      </c>
      <c r="D81" s="1033">
        <v>0</v>
      </c>
      <c r="E81" s="1033">
        <v>0</v>
      </c>
      <c r="F81" s="1033">
        <v>0</v>
      </c>
      <c r="G81" s="1033">
        <v>0</v>
      </c>
      <c r="H81" s="1033">
        <v>0</v>
      </c>
      <c r="I81" s="1033">
        <v>0</v>
      </c>
      <c r="J81" s="1033">
        <v>0</v>
      </c>
      <c r="K81" s="1033">
        <v>0</v>
      </c>
      <c r="L81" s="1033">
        <v>0</v>
      </c>
      <c r="M81" s="1033">
        <v>0</v>
      </c>
      <c r="N81" s="1033">
        <v>0</v>
      </c>
      <c r="O81" s="1033">
        <v>0</v>
      </c>
      <c r="P81" s="1033">
        <v>0</v>
      </c>
      <c r="Q81" s="1033">
        <v>0</v>
      </c>
      <c r="R81" s="1033">
        <v>0</v>
      </c>
      <c r="S81" s="1033">
        <v>0</v>
      </c>
      <c r="T81" s="1033">
        <v>0</v>
      </c>
      <c r="U81" s="1033">
        <v>0</v>
      </c>
      <c r="V81" s="1033">
        <v>0</v>
      </c>
      <c r="W81" s="1033">
        <v>0</v>
      </c>
      <c r="X81" s="1033">
        <v>0</v>
      </c>
      <c r="Y81" s="1033">
        <v>0</v>
      </c>
      <c r="Z81" s="1033">
        <v>0</v>
      </c>
      <c r="AA81" s="1033">
        <v>0</v>
      </c>
      <c r="AB81" s="1033">
        <v>0</v>
      </c>
      <c r="AC81" s="1033">
        <v>0</v>
      </c>
      <c r="AD81" s="1033">
        <v>0</v>
      </c>
      <c r="AE81" s="1033">
        <v>0</v>
      </c>
      <c r="AF81" s="1033">
        <v>0</v>
      </c>
      <c r="AG81" s="1033">
        <v>0</v>
      </c>
      <c r="AH81" s="1033">
        <v>0</v>
      </c>
      <c r="AI81" s="1033">
        <v>0</v>
      </c>
      <c r="AJ81" s="1033">
        <v>0</v>
      </c>
      <c r="AK81" s="2358">
        <f>'배수관폐쇄(총괄) (2)'!CF82+'배수관폐쇄(총괄) (2)'!CG82</f>
        <v>0</v>
      </c>
    </row>
    <row r="82" spans="1:37" s="850" customFormat="1" ht="19.5" customHeight="1" x14ac:dyDescent="0.15">
      <c r="A82" s="3106"/>
      <c r="B82" s="1017" t="s">
        <v>284</v>
      </c>
      <c r="C82" s="1019">
        <f t="shared" si="28"/>
        <v>0</v>
      </c>
      <c r="D82" s="1033">
        <v>0</v>
      </c>
      <c r="E82" s="1033">
        <v>0</v>
      </c>
      <c r="F82" s="1033">
        <v>0</v>
      </c>
      <c r="G82" s="1033">
        <v>0</v>
      </c>
      <c r="H82" s="1033">
        <v>0</v>
      </c>
      <c r="I82" s="1033">
        <v>0</v>
      </c>
      <c r="J82" s="1033">
        <v>0</v>
      </c>
      <c r="K82" s="1033">
        <v>0</v>
      </c>
      <c r="L82" s="1033">
        <v>0</v>
      </c>
      <c r="M82" s="1033">
        <v>0</v>
      </c>
      <c r="N82" s="1033">
        <v>0</v>
      </c>
      <c r="O82" s="1033">
        <v>0</v>
      </c>
      <c r="P82" s="1033">
        <v>0</v>
      </c>
      <c r="Q82" s="1033">
        <v>0</v>
      </c>
      <c r="R82" s="1033">
        <v>0</v>
      </c>
      <c r="S82" s="1033">
        <v>0</v>
      </c>
      <c r="T82" s="1033">
        <v>0</v>
      </c>
      <c r="U82" s="1033">
        <v>0</v>
      </c>
      <c r="V82" s="1033">
        <v>0</v>
      </c>
      <c r="W82" s="1033">
        <v>0</v>
      </c>
      <c r="X82" s="1033">
        <v>0</v>
      </c>
      <c r="Y82" s="1033">
        <v>0</v>
      </c>
      <c r="Z82" s="1033">
        <v>0</v>
      </c>
      <c r="AA82" s="1033">
        <v>0</v>
      </c>
      <c r="AB82" s="1033">
        <v>0</v>
      </c>
      <c r="AC82" s="1033">
        <v>0</v>
      </c>
      <c r="AD82" s="1033">
        <v>0</v>
      </c>
      <c r="AE82" s="1033">
        <v>0</v>
      </c>
      <c r="AF82" s="1033">
        <v>0</v>
      </c>
      <c r="AG82" s="1033">
        <v>0</v>
      </c>
      <c r="AH82" s="1033">
        <v>0</v>
      </c>
      <c r="AI82" s="1033">
        <v>0</v>
      </c>
      <c r="AJ82" s="1033">
        <v>0</v>
      </c>
      <c r="AK82" s="2358">
        <f>'배수관폐쇄(총괄) (2)'!CF83+'배수관폐쇄(총괄) (2)'!CG83</f>
        <v>0</v>
      </c>
    </row>
    <row r="83" spans="1:37" s="850" customFormat="1" ht="19.5" customHeight="1" x14ac:dyDescent="0.15">
      <c r="A83" s="3106"/>
      <c r="B83" s="1015" t="s">
        <v>847</v>
      </c>
      <c r="C83" s="1019">
        <f t="shared" si="28"/>
        <v>0</v>
      </c>
      <c r="D83" s="1033">
        <v>0</v>
      </c>
      <c r="E83" s="1033">
        <v>0</v>
      </c>
      <c r="F83" s="1033">
        <v>0</v>
      </c>
      <c r="G83" s="1033">
        <v>0</v>
      </c>
      <c r="H83" s="1033">
        <v>0</v>
      </c>
      <c r="I83" s="1033">
        <v>0</v>
      </c>
      <c r="J83" s="1033">
        <v>0</v>
      </c>
      <c r="K83" s="1033">
        <v>0</v>
      </c>
      <c r="L83" s="1033">
        <v>0</v>
      </c>
      <c r="M83" s="1033">
        <v>0</v>
      </c>
      <c r="N83" s="1033">
        <v>0</v>
      </c>
      <c r="O83" s="1033">
        <v>0</v>
      </c>
      <c r="P83" s="1033">
        <v>0</v>
      </c>
      <c r="Q83" s="1033">
        <v>0</v>
      </c>
      <c r="R83" s="1033">
        <v>0</v>
      </c>
      <c r="S83" s="1033">
        <v>0</v>
      </c>
      <c r="T83" s="1033">
        <v>0</v>
      </c>
      <c r="U83" s="1033">
        <v>0</v>
      </c>
      <c r="V83" s="1033">
        <v>0</v>
      </c>
      <c r="W83" s="1033">
        <v>0</v>
      </c>
      <c r="X83" s="1033">
        <v>0</v>
      </c>
      <c r="Y83" s="1033">
        <v>0</v>
      </c>
      <c r="Z83" s="1033">
        <v>0</v>
      </c>
      <c r="AA83" s="1033">
        <v>0</v>
      </c>
      <c r="AB83" s="1033">
        <v>0</v>
      </c>
      <c r="AC83" s="1033">
        <v>0</v>
      </c>
      <c r="AD83" s="1033">
        <v>0</v>
      </c>
      <c r="AE83" s="1033">
        <v>0</v>
      </c>
      <c r="AF83" s="1033">
        <v>0</v>
      </c>
      <c r="AG83" s="1033">
        <v>0</v>
      </c>
      <c r="AH83" s="1033">
        <v>0</v>
      </c>
      <c r="AI83" s="1033">
        <v>0</v>
      </c>
      <c r="AJ83" s="1033">
        <v>0</v>
      </c>
      <c r="AK83" s="2358">
        <f>'배수관폐쇄(총괄) (2)'!CF84+'배수관폐쇄(총괄) (2)'!CG84</f>
        <v>0</v>
      </c>
    </row>
    <row r="84" spans="1:37" s="850" customFormat="1" ht="19.5" customHeight="1" x14ac:dyDescent="0.15">
      <c r="A84" s="3106"/>
      <c r="B84" s="1018" t="s">
        <v>1084</v>
      </c>
      <c r="C84" s="1019">
        <f t="shared" si="28"/>
        <v>0</v>
      </c>
      <c r="D84" s="1033">
        <v>0</v>
      </c>
      <c r="E84" s="1033">
        <v>0</v>
      </c>
      <c r="F84" s="1033">
        <v>0</v>
      </c>
      <c r="G84" s="1033">
        <v>0</v>
      </c>
      <c r="H84" s="1033">
        <v>0</v>
      </c>
      <c r="I84" s="1033">
        <v>0</v>
      </c>
      <c r="J84" s="1033">
        <v>0</v>
      </c>
      <c r="K84" s="1033">
        <v>0</v>
      </c>
      <c r="L84" s="1033">
        <v>0</v>
      </c>
      <c r="M84" s="1033">
        <v>0</v>
      </c>
      <c r="N84" s="1033">
        <v>0</v>
      </c>
      <c r="O84" s="1033">
        <v>0</v>
      </c>
      <c r="P84" s="1033">
        <v>0</v>
      </c>
      <c r="Q84" s="1033">
        <v>0</v>
      </c>
      <c r="R84" s="1033">
        <v>0</v>
      </c>
      <c r="S84" s="1033">
        <v>0</v>
      </c>
      <c r="T84" s="1033">
        <v>0</v>
      </c>
      <c r="U84" s="1033">
        <v>0</v>
      </c>
      <c r="V84" s="1033">
        <v>0</v>
      </c>
      <c r="W84" s="1033">
        <v>0</v>
      </c>
      <c r="X84" s="1033">
        <v>0</v>
      </c>
      <c r="Y84" s="1033">
        <v>0</v>
      </c>
      <c r="Z84" s="1033">
        <v>0</v>
      </c>
      <c r="AA84" s="1033">
        <v>0</v>
      </c>
      <c r="AB84" s="1033">
        <v>0</v>
      </c>
      <c r="AC84" s="1033">
        <v>0</v>
      </c>
      <c r="AD84" s="1033">
        <v>0</v>
      </c>
      <c r="AE84" s="1033">
        <v>0</v>
      </c>
      <c r="AF84" s="1033">
        <v>0</v>
      </c>
      <c r="AG84" s="1033">
        <v>0</v>
      </c>
      <c r="AH84" s="1033">
        <v>0</v>
      </c>
      <c r="AI84" s="1033">
        <v>0</v>
      </c>
      <c r="AJ84" s="1033">
        <v>0</v>
      </c>
      <c r="AK84" s="2358">
        <f>'배수관폐쇄(총괄) (2)'!CF85+'배수관폐쇄(총괄) (2)'!CG85</f>
        <v>0</v>
      </c>
    </row>
    <row r="85" spans="1:37" s="850" customFormat="1" ht="19.5" customHeight="1" x14ac:dyDescent="0.15">
      <c r="A85" s="3106">
        <v>450</v>
      </c>
      <c r="B85" s="854" t="s">
        <v>46</v>
      </c>
      <c r="C85" s="613">
        <f>SUM(D85:AK85)</f>
        <v>0</v>
      </c>
      <c r="D85" s="602">
        <f>SUM(D86:D93)</f>
        <v>0</v>
      </c>
      <c r="E85" s="602">
        <f t="shared" ref="E85:AJ85" si="29">SUM(E86:E93)</f>
        <v>0</v>
      </c>
      <c r="F85" s="602">
        <f t="shared" si="29"/>
        <v>0</v>
      </c>
      <c r="G85" s="602">
        <f t="shared" si="29"/>
        <v>0</v>
      </c>
      <c r="H85" s="602">
        <f t="shared" si="29"/>
        <v>0</v>
      </c>
      <c r="I85" s="602">
        <f t="shared" si="29"/>
        <v>0</v>
      </c>
      <c r="J85" s="602">
        <f t="shared" si="29"/>
        <v>0</v>
      </c>
      <c r="K85" s="602">
        <f t="shared" si="29"/>
        <v>0</v>
      </c>
      <c r="L85" s="602">
        <f t="shared" si="29"/>
        <v>0</v>
      </c>
      <c r="M85" s="602">
        <f t="shared" si="29"/>
        <v>0</v>
      </c>
      <c r="N85" s="602">
        <f t="shared" si="29"/>
        <v>0</v>
      </c>
      <c r="O85" s="602">
        <f t="shared" si="29"/>
        <v>0</v>
      </c>
      <c r="P85" s="602">
        <f t="shared" si="29"/>
        <v>0</v>
      </c>
      <c r="Q85" s="602">
        <f t="shared" si="29"/>
        <v>0</v>
      </c>
      <c r="R85" s="602">
        <f t="shared" si="29"/>
        <v>0</v>
      </c>
      <c r="S85" s="602">
        <f t="shared" si="29"/>
        <v>0</v>
      </c>
      <c r="T85" s="602">
        <f t="shared" si="29"/>
        <v>0</v>
      </c>
      <c r="U85" s="602">
        <f t="shared" si="29"/>
        <v>0</v>
      </c>
      <c r="V85" s="602">
        <f t="shared" si="29"/>
        <v>0</v>
      </c>
      <c r="W85" s="602">
        <f t="shared" si="29"/>
        <v>0</v>
      </c>
      <c r="X85" s="602">
        <f t="shared" si="29"/>
        <v>0</v>
      </c>
      <c r="Y85" s="602">
        <f t="shared" si="29"/>
        <v>0</v>
      </c>
      <c r="Z85" s="602">
        <f t="shared" si="29"/>
        <v>0</v>
      </c>
      <c r="AA85" s="602">
        <f t="shared" si="29"/>
        <v>0</v>
      </c>
      <c r="AB85" s="602">
        <f t="shared" si="29"/>
        <v>0</v>
      </c>
      <c r="AC85" s="602">
        <f t="shared" si="29"/>
        <v>0</v>
      </c>
      <c r="AD85" s="602">
        <f t="shared" si="29"/>
        <v>0</v>
      </c>
      <c r="AE85" s="602">
        <f t="shared" si="29"/>
        <v>0</v>
      </c>
      <c r="AF85" s="602">
        <f t="shared" si="29"/>
        <v>0</v>
      </c>
      <c r="AG85" s="602">
        <f t="shared" si="29"/>
        <v>0</v>
      </c>
      <c r="AH85" s="602">
        <f t="shared" si="29"/>
        <v>0</v>
      </c>
      <c r="AI85" s="602">
        <f t="shared" si="29"/>
        <v>0</v>
      </c>
      <c r="AJ85" s="602">
        <f t="shared" si="29"/>
        <v>0</v>
      </c>
      <c r="AK85" s="602">
        <f>SUM(AK86:AK93)</f>
        <v>0</v>
      </c>
    </row>
    <row r="86" spans="1:37" s="858" customFormat="1" ht="19.5" customHeight="1" x14ac:dyDescent="0.15">
      <c r="A86" s="3106"/>
      <c r="B86" s="1015" t="s">
        <v>793</v>
      </c>
      <c r="C86" s="1019">
        <f>SUM(D86:AK86)</f>
        <v>0</v>
      </c>
      <c r="D86" s="1033">
        <v>0</v>
      </c>
      <c r="E86" s="1033">
        <v>0</v>
      </c>
      <c r="F86" s="1033">
        <v>0</v>
      </c>
      <c r="G86" s="1033">
        <v>0</v>
      </c>
      <c r="H86" s="1033">
        <v>0</v>
      </c>
      <c r="I86" s="1033">
        <v>0</v>
      </c>
      <c r="J86" s="1033">
        <v>0</v>
      </c>
      <c r="K86" s="1033">
        <v>0</v>
      </c>
      <c r="L86" s="1033">
        <v>0</v>
      </c>
      <c r="M86" s="1033">
        <v>0</v>
      </c>
      <c r="N86" s="1033">
        <v>0</v>
      </c>
      <c r="O86" s="1033">
        <v>0</v>
      </c>
      <c r="P86" s="1033">
        <v>0</v>
      </c>
      <c r="Q86" s="1033">
        <v>0</v>
      </c>
      <c r="R86" s="1033">
        <v>0</v>
      </c>
      <c r="S86" s="1033">
        <v>0</v>
      </c>
      <c r="T86" s="1033">
        <v>0</v>
      </c>
      <c r="U86" s="1033">
        <v>0</v>
      </c>
      <c r="V86" s="1033">
        <v>0</v>
      </c>
      <c r="W86" s="1033">
        <v>0</v>
      </c>
      <c r="X86" s="1033">
        <v>0</v>
      </c>
      <c r="Y86" s="1033">
        <v>0</v>
      </c>
      <c r="Z86" s="1033">
        <v>0</v>
      </c>
      <c r="AA86" s="1033">
        <v>0</v>
      </c>
      <c r="AB86" s="1033">
        <v>0</v>
      </c>
      <c r="AC86" s="1033">
        <v>0</v>
      </c>
      <c r="AD86" s="1033">
        <v>0</v>
      </c>
      <c r="AE86" s="1033">
        <v>0</v>
      </c>
      <c r="AF86" s="1033">
        <v>0</v>
      </c>
      <c r="AG86" s="1033">
        <v>0</v>
      </c>
      <c r="AH86" s="1033">
        <v>0</v>
      </c>
      <c r="AI86" s="1033">
        <v>0</v>
      </c>
      <c r="AJ86" s="1033">
        <v>0</v>
      </c>
      <c r="AK86" s="2358">
        <v>0</v>
      </c>
    </row>
    <row r="87" spans="1:37" s="850" customFormat="1" ht="19.5" customHeight="1" x14ac:dyDescent="0.15">
      <c r="A87" s="3106"/>
      <c r="B87" s="1015" t="s">
        <v>792</v>
      </c>
      <c r="C87" s="1019">
        <f t="shared" ref="C87:C93" si="30">SUM(D87:AK87)</f>
        <v>0</v>
      </c>
      <c r="D87" s="1033">
        <v>0</v>
      </c>
      <c r="E87" s="1033">
        <v>0</v>
      </c>
      <c r="F87" s="1033">
        <v>0</v>
      </c>
      <c r="G87" s="1033">
        <v>0</v>
      </c>
      <c r="H87" s="1033">
        <v>0</v>
      </c>
      <c r="I87" s="1033">
        <v>0</v>
      </c>
      <c r="J87" s="1033">
        <v>0</v>
      </c>
      <c r="K87" s="1033">
        <v>0</v>
      </c>
      <c r="L87" s="1033">
        <v>0</v>
      </c>
      <c r="M87" s="1033">
        <v>0</v>
      </c>
      <c r="N87" s="1033">
        <v>0</v>
      </c>
      <c r="O87" s="1033">
        <v>0</v>
      </c>
      <c r="P87" s="1033">
        <v>0</v>
      </c>
      <c r="Q87" s="1033">
        <v>0</v>
      </c>
      <c r="R87" s="1033">
        <v>0</v>
      </c>
      <c r="S87" s="1033">
        <v>0</v>
      </c>
      <c r="T87" s="1033">
        <v>0</v>
      </c>
      <c r="U87" s="1033">
        <v>0</v>
      </c>
      <c r="V87" s="1033">
        <v>0</v>
      </c>
      <c r="W87" s="1033">
        <v>0</v>
      </c>
      <c r="X87" s="1033">
        <v>0</v>
      </c>
      <c r="Y87" s="1033">
        <v>0</v>
      </c>
      <c r="Z87" s="1033">
        <v>0</v>
      </c>
      <c r="AA87" s="1033">
        <v>0</v>
      </c>
      <c r="AB87" s="1033">
        <v>0</v>
      </c>
      <c r="AC87" s="1033">
        <v>0</v>
      </c>
      <c r="AD87" s="1033">
        <v>0</v>
      </c>
      <c r="AE87" s="1033">
        <v>0</v>
      </c>
      <c r="AF87" s="1033">
        <v>0</v>
      </c>
      <c r="AG87" s="1033">
        <v>0</v>
      </c>
      <c r="AH87" s="1033">
        <v>0</v>
      </c>
      <c r="AI87" s="1033">
        <v>0</v>
      </c>
      <c r="AJ87" s="1033">
        <v>0</v>
      </c>
      <c r="AK87" s="2358">
        <v>0</v>
      </c>
    </row>
    <row r="88" spans="1:37" s="850" customFormat="1" ht="19.5" customHeight="1" x14ac:dyDescent="0.15">
      <c r="A88" s="3106"/>
      <c r="B88" s="1015" t="s">
        <v>974</v>
      </c>
      <c r="C88" s="1019">
        <f t="shared" si="30"/>
        <v>0</v>
      </c>
      <c r="D88" s="1033">
        <v>0</v>
      </c>
      <c r="E88" s="1033">
        <v>0</v>
      </c>
      <c r="F88" s="1033">
        <v>0</v>
      </c>
      <c r="G88" s="1033">
        <v>0</v>
      </c>
      <c r="H88" s="1033">
        <v>0</v>
      </c>
      <c r="I88" s="1033">
        <v>0</v>
      </c>
      <c r="J88" s="1033">
        <v>0</v>
      </c>
      <c r="K88" s="1033">
        <v>0</v>
      </c>
      <c r="L88" s="1033">
        <v>0</v>
      </c>
      <c r="M88" s="1033">
        <v>0</v>
      </c>
      <c r="N88" s="1033">
        <v>0</v>
      </c>
      <c r="O88" s="1033">
        <v>0</v>
      </c>
      <c r="P88" s="1033">
        <v>0</v>
      </c>
      <c r="Q88" s="1033">
        <v>0</v>
      </c>
      <c r="R88" s="1033">
        <v>0</v>
      </c>
      <c r="S88" s="1033">
        <v>0</v>
      </c>
      <c r="T88" s="1033">
        <v>0</v>
      </c>
      <c r="U88" s="1033">
        <v>0</v>
      </c>
      <c r="V88" s="1033">
        <v>0</v>
      </c>
      <c r="W88" s="1033">
        <v>0</v>
      </c>
      <c r="X88" s="1033">
        <v>0</v>
      </c>
      <c r="Y88" s="1033">
        <v>0</v>
      </c>
      <c r="Z88" s="1033">
        <v>0</v>
      </c>
      <c r="AA88" s="1033">
        <v>0</v>
      </c>
      <c r="AB88" s="1033">
        <v>0</v>
      </c>
      <c r="AC88" s="1033">
        <v>0</v>
      </c>
      <c r="AD88" s="1033">
        <v>0</v>
      </c>
      <c r="AE88" s="1033">
        <v>0</v>
      </c>
      <c r="AF88" s="1033">
        <v>0</v>
      </c>
      <c r="AG88" s="1033">
        <v>0</v>
      </c>
      <c r="AH88" s="1033">
        <v>0</v>
      </c>
      <c r="AI88" s="1033">
        <v>0</v>
      </c>
      <c r="AJ88" s="1033">
        <v>0</v>
      </c>
      <c r="AK88" s="2358">
        <v>0</v>
      </c>
    </row>
    <row r="89" spans="1:37" s="850" customFormat="1" ht="19.5" customHeight="1" x14ac:dyDescent="0.15">
      <c r="A89" s="3106"/>
      <c r="B89" s="1015" t="s">
        <v>345</v>
      </c>
      <c r="C89" s="1019">
        <f t="shared" si="30"/>
        <v>0</v>
      </c>
      <c r="D89" s="1033">
        <v>0</v>
      </c>
      <c r="E89" s="1033">
        <v>0</v>
      </c>
      <c r="F89" s="1033">
        <v>0</v>
      </c>
      <c r="G89" s="1033">
        <v>0</v>
      </c>
      <c r="H89" s="1033">
        <v>0</v>
      </c>
      <c r="I89" s="1033">
        <v>0</v>
      </c>
      <c r="J89" s="1033">
        <v>0</v>
      </c>
      <c r="K89" s="1033">
        <v>0</v>
      </c>
      <c r="L89" s="1033">
        <v>0</v>
      </c>
      <c r="M89" s="1033">
        <v>0</v>
      </c>
      <c r="N89" s="1033">
        <v>0</v>
      </c>
      <c r="O89" s="1033">
        <v>0</v>
      </c>
      <c r="P89" s="1033">
        <v>0</v>
      </c>
      <c r="Q89" s="1033">
        <v>0</v>
      </c>
      <c r="R89" s="1033">
        <v>0</v>
      </c>
      <c r="S89" s="1033">
        <v>0</v>
      </c>
      <c r="T89" s="1033">
        <v>0</v>
      </c>
      <c r="U89" s="1033">
        <v>0</v>
      </c>
      <c r="V89" s="1033">
        <v>0</v>
      </c>
      <c r="W89" s="1033">
        <v>0</v>
      </c>
      <c r="X89" s="1033">
        <v>0</v>
      </c>
      <c r="Y89" s="1033">
        <v>0</v>
      </c>
      <c r="Z89" s="1033">
        <v>0</v>
      </c>
      <c r="AA89" s="1033">
        <v>0</v>
      </c>
      <c r="AB89" s="1033">
        <v>0</v>
      </c>
      <c r="AC89" s="1033">
        <v>0</v>
      </c>
      <c r="AD89" s="1033">
        <v>0</v>
      </c>
      <c r="AE89" s="1033">
        <v>0</v>
      </c>
      <c r="AF89" s="1033">
        <v>0</v>
      </c>
      <c r="AG89" s="1033">
        <v>0</v>
      </c>
      <c r="AH89" s="1033">
        <v>0</v>
      </c>
      <c r="AI89" s="1033">
        <v>0</v>
      </c>
      <c r="AJ89" s="1033">
        <v>0</v>
      </c>
      <c r="AK89" s="2358">
        <v>0</v>
      </c>
    </row>
    <row r="90" spans="1:37" s="850" customFormat="1" ht="19.5" customHeight="1" x14ac:dyDescent="0.15">
      <c r="A90" s="3106"/>
      <c r="B90" s="1017" t="s">
        <v>283</v>
      </c>
      <c r="C90" s="1019">
        <f t="shared" si="30"/>
        <v>0</v>
      </c>
      <c r="D90" s="1033">
        <v>0</v>
      </c>
      <c r="E90" s="1033">
        <v>0</v>
      </c>
      <c r="F90" s="1033">
        <v>0</v>
      </c>
      <c r="G90" s="1033">
        <v>0</v>
      </c>
      <c r="H90" s="1033">
        <v>0</v>
      </c>
      <c r="I90" s="1033">
        <v>0</v>
      </c>
      <c r="J90" s="1033">
        <v>0</v>
      </c>
      <c r="K90" s="1033">
        <v>0</v>
      </c>
      <c r="L90" s="1033">
        <v>0</v>
      </c>
      <c r="M90" s="1033">
        <v>0</v>
      </c>
      <c r="N90" s="1033">
        <v>0</v>
      </c>
      <c r="O90" s="1033">
        <v>0</v>
      </c>
      <c r="P90" s="1033">
        <v>0</v>
      </c>
      <c r="Q90" s="1033">
        <v>0</v>
      </c>
      <c r="R90" s="1033">
        <v>0</v>
      </c>
      <c r="S90" s="1033">
        <v>0</v>
      </c>
      <c r="T90" s="1033">
        <v>0</v>
      </c>
      <c r="U90" s="1033">
        <v>0</v>
      </c>
      <c r="V90" s="1033">
        <v>0</v>
      </c>
      <c r="W90" s="1033">
        <v>0</v>
      </c>
      <c r="X90" s="1033">
        <v>0</v>
      </c>
      <c r="Y90" s="1033">
        <v>0</v>
      </c>
      <c r="Z90" s="1033">
        <v>0</v>
      </c>
      <c r="AA90" s="1033">
        <v>0</v>
      </c>
      <c r="AB90" s="1033">
        <v>0</v>
      </c>
      <c r="AC90" s="1033">
        <v>0</v>
      </c>
      <c r="AD90" s="1033">
        <v>0</v>
      </c>
      <c r="AE90" s="1033">
        <v>0</v>
      </c>
      <c r="AF90" s="1033">
        <v>0</v>
      </c>
      <c r="AG90" s="1033">
        <v>0</v>
      </c>
      <c r="AH90" s="1033">
        <v>0</v>
      </c>
      <c r="AI90" s="1033">
        <v>0</v>
      </c>
      <c r="AJ90" s="1033">
        <v>0</v>
      </c>
      <c r="AK90" s="2358">
        <v>0</v>
      </c>
    </row>
    <row r="91" spans="1:37" s="850" customFormat="1" ht="19.5" customHeight="1" x14ac:dyDescent="0.15">
      <c r="A91" s="3106"/>
      <c r="B91" s="1017" t="s">
        <v>284</v>
      </c>
      <c r="C91" s="1019">
        <f t="shared" si="30"/>
        <v>0</v>
      </c>
      <c r="D91" s="1033">
        <v>0</v>
      </c>
      <c r="E91" s="1033">
        <v>0</v>
      </c>
      <c r="F91" s="1033">
        <v>0</v>
      </c>
      <c r="G91" s="1033">
        <v>0</v>
      </c>
      <c r="H91" s="1033">
        <v>0</v>
      </c>
      <c r="I91" s="1033">
        <v>0</v>
      </c>
      <c r="J91" s="1033">
        <v>0</v>
      </c>
      <c r="K91" s="1033">
        <v>0</v>
      </c>
      <c r="L91" s="1033">
        <v>0</v>
      </c>
      <c r="M91" s="1033">
        <v>0</v>
      </c>
      <c r="N91" s="1033">
        <v>0</v>
      </c>
      <c r="O91" s="1033">
        <v>0</v>
      </c>
      <c r="P91" s="1033">
        <v>0</v>
      </c>
      <c r="Q91" s="1033">
        <v>0</v>
      </c>
      <c r="R91" s="1033">
        <v>0</v>
      </c>
      <c r="S91" s="1033">
        <v>0</v>
      </c>
      <c r="T91" s="1033">
        <v>0</v>
      </c>
      <c r="U91" s="1033">
        <v>0</v>
      </c>
      <c r="V91" s="1033">
        <v>0</v>
      </c>
      <c r="W91" s="1033">
        <v>0</v>
      </c>
      <c r="X91" s="1033">
        <v>0</v>
      </c>
      <c r="Y91" s="1033">
        <v>0</v>
      </c>
      <c r="Z91" s="1033">
        <v>0</v>
      </c>
      <c r="AA91" s="1033">
        <v>0</v>
      </c>
      <c r="AB91" s="1033">
        <v>0</v>
      </c>
      <c r="AC91" s="1033">
        <v>0</v>
      </c>
      <c r="AD91" s="1033">
        <v>0</v>
      </c>
      <c r="AE91" s="1033">
        <v>0</v>
      </c>
      <c r="AF91" s="1033">
        <v>0</v>
      </c>
      <c r="AG91" s="1033">
        <v>0</v>
      </c>
      <c r="AH91" s="1033">
        <v>0</v>
      </c>
      <c r="AI91" s="1033">
        <v>0</v>
      </c>
      <c r="AJ91" s="1033">
        <v>0</v>
      </c>
      <c r="AK91" s="2358">
        <v>0</v>
      </c>
    </row>
    <row r="92" spans="1:37" s="850" customFormat="1" ht="19.5" customHeight="1" x14ac:dyDescent="0.15">
      <c r="A92" s="3106"/>
      <c r="B92" s="1015" t="s">
        <v>847</v>
      </c>
      <c r="C92" s="1019">
        <f t="shared" si="30"/>
        <v>0</v>
      </c>
      <c r="D92" s="1033">
        <v>0</v>
      </c>
      <c r="E92" s="1033">
        <v>0</v>
      </c>
      <c r="F92" s="1033">
        <v>0</v>
      </c>
      <c r="G92" s="1033">
        <v>0</v>
      </c>
      <c r="H92" s="1033">
        <v>0</v>
      </c>
      <c r="I92" s="1033">
        <v>0</v>
      </c>
      <c r="J92" s="1033">
        <v>0</v>
      </c>
      <c r="K92" s="1033">
        <v>0</v>
      </c>
      <c r="L92" s="1033">
        <v>0</v>
      </c>
      <c r="M92" s="1033">
        <v>0</v>
      </c>
      <c r="N92" s="1033">
        <v>0</v>
      </c>
      <c r="O92" s="1033">
        <v>0</v>
      </c>
      <c r="P92" s="1033">
        <v>0</v>
      </c>
      <c r="Q92" s="1033">
        <v>0</v>
      </c>
      <c r="R92" s="1033">
        <v>0</v>
      </c>
      <c r="S92" s="1033">
        <v>0</v>
      </c>
      <c r="T92" s="1033">
        <v>0</v>
      </c>
      <c r="U92" s="1033">
        <v>0</v>
      </c>
      <c r="V92" s="1033">
        <v>0</v>
      </c>
      <c r="W92" s="1033">
        <v>0</v>
      </c>
      <c r="X92" s="1033">
        <v>0</v>
      </c>
      <c r="Y92" s="1033">
        <v>0</v>
      </c>
      <c r="Z92" s="1033">
        <v>0</v>
      </c>
      <c r="AA92" s="1033">
        <v>0</v>
      </c>
      <c r="AB92" s="1033">
        <v>0</v>
      </c>
      <c r="AC92" s="1033">
        <v>0</v>
      </c>
      <c r="AD92" s="1033">
        <v>0</v>
      </c>
      <c r="AE92" s="1033">
        <v>0</v>
      </c>
      <c r="AF92" s="1033">
        <v>0</v>
      </c>
      <c r="AG92" s="1033">
        <v>0</v>
      </c>
      <c r="AH92" s="1033">
        <v>0</v>
      </c>
      <c r="AI92" s="1033">
        <v>0</v>
      </c>
      <c r="AJ92" s="1033">
        <v>0</v>
      </c>
      <c r="AK92" s="2358">
        <v>0</v>
      </c>
    </row>
    <row r="93" spans="1:37" s="850" customFormat="1" ht="19.5" customHeight="1" x14ac:dyDescent="0.15">
      <c r="A93" s="3106"/>
      <c r="B93" s="1018" t="s">
        <v>1084</v>
      </c>
      <c r="C93" s="1019">
        <f t="shared" si="30"/>
        <v>0</v>
      </c>
      <c r="D93" s="1033">
        <v>0</v>
      </c>
      <c r="E93" s="1033">
        <v>0</v>
      </c>
      <c r="F93" s="1033">
        <v>0</v>
      </c>
      <c r="G93" s="1033">
        <v>0</v>
      </c>
      <c r="H93" s="1033">
        <v>0</v>
      </c>
      <c r="I93" s="1033">
        <v>0</v>
      </c>
      <c r="J93" s="1033">
        <v>0</v>
      </c>
      <c r="K93" s="1033">
        <v>0</v>
      </c>
      <c r="L93" s="1033">
        <v>0</v>
      </c>
      <c r="M93" s="1033">
        <v>0</v>
      </c>
      <c r="N93" s="1033">
        <v>0</v>
      </c>
      <c r="O93" s="1033">
        <v>0</v>
      </c>
      <c r="P93" s="1033">
        <v>0</v>
      </c>
      <c r="Q93" s="1033">
        <v>0</v>
      </c>
      <c r="R93" s="1033">
        <v>0</v>
      </c>
      <c r="S93" s="1033">
        <v>0</v>
      </c>
      <c r="T93" s="1033">
        <v>0</v>
      </c>
      <c r="U93" s="1033">
        <v>0</v>
      </c>
      <c r="V93" s="1033">
        <v>0</v>
      </c>
      <c r="W93" s="1033">
        <v>0</v>
      </c>
      <c r="X93" s="1033">
        <v>0</v>
      </c>
      <c r="Y93" s="1033">
        <v>0</v>
      </c>
      <c r="Z93" s="1033">
        <v>0</v>
      </c>
      <c r="AA93" s="1033">
        <v>0</v>
      </c>
      <c r="AB93" s="1033">
        <v>0</v>
      </c>
      <c r="AC93" s="1033">
        <v>0</v>
      </c>
      <c r="AD93" s="1033">
        <v>0</v>
      </c>
      <c r="AE93" s="1033">
        <v>0</v>
      </c>
      <c r="AF93" s="1033">
        <v>0</v>
      </c>
      <c r="AG93" s="1033">
        <v>0</v>
      </c>
      <c r="AH93" s="1033">
        <v>0</v>
      </c>
      <c r="AI93" s="1033">
        <v>0</v>
      </c>
      <c r="AJ93" s="1033">
        <v>0</v>
      </c>
      <c r="AK93" s="2358">
        <v>0</v>
      </c>
    </row>
    <row r="94" spans="1:37" s="850" customFormat="1" ht="19.5" customHeight="1" x14ac:dyDescent="0.15">
      <c r="A94" s="3106">
        <v>500</v>
      </c>
      <c r="B94" s="854" t="s">
        <v>46</v>
      </c>
      <c r="C94" s="613">
        <f>SUM(D94:AK94)</f>
        <v>15372.16</v>
      </c>
      <c r="D94" s="602">
        <f>SUM(D95:D102)</f>
        <v>0</v>
      </c>
      <c r="E94" s="602">
        <f t="shared" ref="E94:AJ94" si="31">SUM(E95:E102)</f>
        <v>0</v>
      </c>
      <c r="F94" s="602">
        <f t="shared" si="31"/>
        <v>0</v>
      </c>
      <c r="G94" s="602">
        <f t="shared" si="31"/>
        <v>0</v>
      </c>
      <c r="H94" s="602">
        <f t="shared" si="31"/>
        <v>0</v>
      </c>
      <c r="I94" s="602">
        <f t="shared" si="31"/>
        <v>0</v>
      </c>
      <c r="J94" s="602">
        <f t="shared" si="31"/>
        <v>510.13</v>
      </c>
      <c r="K94" s="602">
        <f t="shared" si="31"/>
        <v>0</v>
      </c>
      <c r="L94" s="602">
        <f t="shared" si="31"/>
        <v>0.9</v>
      </c>
      <c r="M94" s="602">
        <f t="shared" si="31"/>
        <v>0</v>
      </c>
      <c r="N94" s="602">
        <f t="shared" si="31"/>
        <v>2824.95</v>
      </c>
      <c r="O94" s="602">
        <f t="shared" si="31"/>
        <v>0</v>
      </c>
      <c r="P94" s="602">
        <f t="shared" si="31"/>
        <v>522.21</v>
      </c>
      <c r="Q94" s="602">
        <f t="shared" si="31"/>
        <v>0</v>
      </c>
      <c r="R94" s="602">
        <f t="shared" si="31"/>
        <v>0</v>
      </c>
      <c r="S94" s="602">
        <f t="shared" si="31"/>
        <v>1752.12</v>
      </c>
      <c r="T94" s="602">
        <f t="shared" si="31"/>
        <v>0</v>
      </c>
      <c r="U94" s="602">
        <f t="shared" si="31"/>
        <v>103.92</v>
      </c>
      <c r="V94" s="602">
        <f t="shared" si="31"/>
        <v>0</v>
      </c>
      <c r="W94" s="602">
        <f t="shared" si="31"/>
        <v>543.88</v>
      </c>
      <c r="X94" s="602">
        <f t="shared" si="31"/>
        <v>1055.69</v>
      </c>
      <c r="Y94" s="602">
        <f t="shared" si="31"/>
        <v>0</v>
      </c>
      <c r="Z94" s="602">
        <f t="shared" si="31"/>
        <v>255.61</v>
      </c>
      <c r="AA94" s="602">
        <f t="shared" si="31"/>
        <v>500.38</v>
      </c>
      <c r="AB94" s="602">
        <f t="shared" si="31"/>
        <v>0</v>
      </c>
      <c r="AC94" s="602">
        <f t="shared" si="31"/>
        <v>103.86</v>
      </c>
      <c r="AD94" s="602">
        <f t="shared" si="31"/>
        <v>0</v>
      </c>
      <c r="AE94" s="602">
        <f t="shared" si="31"/>
        <v>376.53</v>
      </c>
      <c r="AF94" s="602">
        <f t="shared" si="31"/>
        <v>0</v>
      </c>
      <c r="AG94" s="602">
        <f t="shared" si="31"/>
        <v>317.54000000000002</v>
      </c>
      <c r="AH94" s="602">
        <f t="shared" si="31"/>
        <v>6308.18</v>
      </c>
      <c r="AI94" s="602">
        <f t="shared" si="31"/>
        <v>196.26</v>
      </c>
      <c r="AJ94" s="602">
        <f t="shared" si="31"/>
        <v>0</v>
      </c>
      <c r="AK94" s="602">
        <f>SUM(AK95:AK102)</f>
        <v>0</v>
      </c>
    </row>
    <row r="95" spans="1:37" s="858" customFormat="1" ht="19.5" customHeight="1" x14ac:dyDescent="0.15">
      <c r="A95" s="3106"/>
      <c r="B95" s="1015" t="s">
        <v>793</v>
      </c>
      <c r="C95" s="1019">
        <f>SUM(D95:AK95)</f>
        <v>0</v>
      </c>
      <c r="D95" s="1033">
        <v>0</v>
      </c>
      <c r="E95" s="1033">
        <v>0</v>
      </c>
      <c r="F95" s="1033">
        <v>0</v>
      </c>
      <c r="G95" s="1033">
        <v>0</v>
      </c>
      <c r="H95" s="1033">
        <v>0</v>
      </c>
      <c r="I95" s="1033">
        <v>0</v>
      </c>
      <c r="J95" s="1033">
        <v>0</v>
      </c>
      <c r="K95" s="1033">
        <v>0</v>
      </c>
      <c r="L95" s="1033">
        <v>0</v>
      </c>
      <c r="M95" s="1033">
        <v>0</v>
      </c>
      <c r="N95" s="1033">
        <v>0</v>
      </c>
      <c r="O95" s="1033">
        <v>0</v>
      </c>
      <c r="P95" s="1033">
        <v>0</v>
      </c>
      <c r="Q95" s="1033">
        <v>0</v>
      </c>
      <c r="R95" s="1033">
        <v>0</v>
      </c>
      <c r="S95" s="1033">
        <v>0</v>
      </c>
      <c r="T95" s="1033">
        <v>0</v>
      </c>
      <c r="U95" s="1033">
        <v>0</v>
      </c>
      <c r="V95" s="1033">
        <v>0</v>
      </c>
      <c r="W95" s="1033">
        <v>0</v>
      </c>
      <c r="X95" s="1033">
        <v>0</v>
      </c>
      <c r="Y95" s="1033">
        <v>0</v>
      </c>
      <c r="Z95" s="1033">
        <v>0</v>
      </c>
      <c r="AA95" s="1033">
        <v>0</v>
      </c>
      <c r="AB95" s="1033">
        <v>0</v>
      </c>
      <c r="AC95" s="1033">
        <v>0</v>
      </c>
      <c r="AD95" s="1033">
        <v>0</v>
      </c>
      <c r="AE95" s="1033">
        <v>0</v>
      </c>
      <c r="AF95" s="1033">
        <v>0</v>
      </c>
      <c r="AG95" s="1033">
        <v>0</v>
      </c>
      <c r="AH95" s="1033">
        <v>0</v>
      </c>
      <c r="AI95" s="1033">
        <v>0</v>
      </c>
      <c r="AJ95" s="1033">
        <v>0</v>
      </c>
      <c r="AK95" s="2358">
        <f>'배수관폐쇄(총괄) (2)'!CF87+'배수관폐쇄(총괄) (2)'!CG87</f>
        <v>0</v>
      </c>
    </row>
    <row r="96" spans="1:37" s="850" customFormat="1" ht="19.5" customHeight="1" x14ac:dyDescent="0.15">
      <c r="A96" s="3106"/>
      <c r="B96" s="1015" t="s">
        <v>792</v>
      </c>
      <c r="C96" s="1019">
        <f t="shared" ref="C96:C102" si="32">SUM(D96:AK96)</f>
        <v>548.44000000000005</v>
      </c>
      <c r="D96" s="1033">
        <v>0</v>
      </c>
      <c r="E96" s="1033">
        <v>0</v>
      </c>
      <c r="F96" s="1033">
        <v>0</v>
      </c>
      <c r="G96" s="1033">
        <v>0</v>
      </c>
      <c r="H96" s="1033">
        <v>0</v>
      </c>
      <c r="I96" s="1033">
        <v>0</v>
      </c>
      <c r="J96" s="1033">
        <v>0</v>
      </c>
      <c r="K96" s="1033">
        <v>0</v>
      </c>
      <c r="L96" s="1033">
        <v>0</v>
      </c>
      <c r="M96" s="1033">
        <v>0</v>
      </c>
      <c r="N96" s="1033">
        <v>0</v>
      </c>
      <c r="O96" s="1033">
        <v>0</v>
      </c>
      <c r="P96" s="1033">
        <v>0</v>
      </c>
      <c r="Q96" s="1033">
        <v>0</v>
      </c>
      <c r="R96" s="1033">
        <v>0</v>
      </c>
      <c r="S96" s="1033">
        <v>0</v>
      </c>
      <c r="T96" s="1033">
        <v>0</v>
      </c>
      <c r="U96" s="1033">
        <v>0</v>
      </c>
      <c r="V96" s="1033">
        <v>0</v>
      </c>
      <c r="W96" s="1033">
        <v>0</v>
      </c>
      <c r="X96" s="1033">
        <v>0</v>
      </c>
      <c r="Y96" s="1033">
        <v>0</v>
      </c>
      <c r="Z96" s="1033">
        <v>0</v>
      </c>
      <c r="AA96" s="1033">
        <v>0</v>
      </c>
      <c r="AB96" s="1033">
        <v>0</v>
      </c>
      <c r="AC96" s="1033">
        <v>0</v>
      </c>
      <c r="AD96" s="1033">
        <v>0</v>
      </c>
      <c r="AE96" s="1033">
        <v>0</v>
      </c>
      <c r="AF96" s="1033">
        <v>0</v>
      </c>
      <c r="AG96" s="1033">
        <v>0</v>
      </c>
      <c r="AH96" s="1033">
        <v>442.18</v>
      </c>
      <c r="AI96" s="1033">
        <v>106.26</v>
      </c>
      <c r="AJ96" s="1033">
        <v>0</v>
      </c>
      <c r="AK96" s="2358">
        <f>'배수관폐쇄(총괄) (2)'!CF88+'배수관폐쇄(총괄) (2)'!CG88</f>
        <v>0</v>
      </c>
    </row>
    <row r="97" spans="1:37" s="850" customFormat="1" ht="19.5" customHeight="1" x14ac:dyDescent="0.15">
      <c r="A97" s="3106"/>
      <c r="B97" s="1015" t="s">
        <v>974</v>
      </c>
      <c r="C97" s="1019">
        <f t="shared" si="32"/>
        <v>7719.32</v>
      </c>
      <c r="D97" s="1033">
        <v>0</v>
      </c>
      <c r="E97" s="1033">
        <v>0</v>
      </c>
      <c r="F97" s="1033">
        <v>0</v>
      </c>
      <c r="G97" s="1033">
        <v>0</v>
      </c>
      <c r="H97" s="1033">
        <v>0</v>
      </c>
      <c r="I97" s="1033">
        <v>0</v>
      </c>
      <c r="J97" s="1033">
        <v>510.13</v>
      </c>
      <c r="K97" s="1033">
        <v>0</v>
      </c>
      <c r="L97" s="1033">
        <v>0.9</v>
      </c>
      <c r="M97" s="1033">
        <v>0</v>
      </c>
      <c r="N97" s="1033">
        <v>2643.35</v>
      </c>
      <c r="O97" s="1033">
        <v>0</v>
      </c>
      <c r="P97" s="1033">
        <v>522.21</v>
      </c>
      <c r="Q97" s="1033">
        <v>0</v>
      </c>
      <c r="R97" s="1033">
        <v>0</v>
      </c>
      <c r="S97" s="1033">
        <v>1752.12</v>
      </c>
      <c r="T97" s="1033">
        <v>0</v>
      </c>
      <c r="U97" s="1033">
        <v>0</v>
      </c>
      <c r="V97" s="1033">
        <v>0</v>
      </c>
      <c r="W97" s="1033">
        <v>543.88</v>
      </c>
      <c r="X97" s="1033">
        <v>464.47</v>
      </c>
      <c r="Y97" s="1033">
        <v>0</v>
      </c>
      <c r="Z97" s="1033">
        <v>255.61</v>
      </c>
      <c r="AA97" s="1033">
        <v>500.38</v>
      </c>
      <c r="AB97" s="1033">
        <v>0</v>
      </c>
      <c r="AC97" s="1033">
        <v>103.86</v>
      </c>
      <c r="AD97" s="1033">
        <v>0</v>
      </c>
      <c r="AE97" s="1033">
        <v>0</v>
      </c>
      <c r="AF97" s="1033">
        <v>0</v>
      </c>
      <c r="AG97" s="1033">
        <v>317.54000000000002</v>
      </c>
      <c r="AH97" s="1033">
        <v>14.87</v>
      </c>
      <c r="AI97" s="1033">
        <v>90</v>
      </c>
      <c r="AJ97" s="1033">
        <v>0</v>
      </c>
      <c r="AK97" s="2358">
        <f>'배수관폐쇄(총괄) (2)'!CF89+'배수관폐쇄(총괄) (2)'!CG89</f>
        <v>0</v>
      </c>
    </row>
    <row r="98" spans="1:37" s="850" customFormat="1" ht="19.5" customHeight="1" x14ac:dyDescent="0.15">
      <c r="A98" s="3106"/>
      <c r="B98" s="1015" t="s">
        <v>345</v>
      </c>
      <c r="C98" s="1019">
        <f t="shared" si="32"/>
        <v>7104.4</v>
      </c>
      <c r="D98" s="1033">
        <v>0</v>
      </c>
      <c r="E98" s="1033">
        <v>0</v>
      </c>
      <c r="F98" s="1033">
        <v>0</v>
      </c>
      <c r="G98" s="1033">
        <v>0</v>
      </c>
      <c r="H98" s="1033">
        <v>0</v>
      </c>
      <c r="I98" s="1033">
        <v>0</v>
      </c>
      <c r="J98" s="1033">
        <v>0</v>
      </c>
      <c r="K98" s="1033">
        <v>0</v>
      </c>
      <c r="L98" s="1033">
        <v>0</v>
      </c>
      <c r="M98" s="1033">
        <v>0</v>
      </c>
      <c r="N98" s="1033">
        <v>181.6</v>
      </c>
      <c r="O98" s="1033">
        <v>0</v>
      </c>
      <c r="P98" s="1033">
        <v>0</v>
      </c>
      <c r="Q98" s="1033">
        <v>0</v>
      </c>
      <c r="R98" s="1033">
        <v>0</v>
      </c>
      <c r="S98" s="1033">
        <v>0</v>
      </c>
      <c r="T98" s="1033">
        <v>0</v>
      </c>
      <c r="U98" s="1033">
        <v>103.92</v>
      </c>
      <c r="V98" s="1033">
        <v>0</v>
      </c>
      <c r="W98" s="1033">
        <v>0</v>
      </c>
      <c r="X98" s="1033">
        <v>591.22</v>
      </c>
      <c r="Y98" s="1033">
        <v>0</v>
      </c>
      <c r="Z98" s="1033">
        <v>0</v>
      </c>
      <c r="AA98" s="1033">
        <v>0</v>
      </c>
      <c r="AB98" s="1033">
        <v>0</v>
      </c>
      <c r="AC98" s="1033">
        <v>0</v>
      </c>
      <c r="AD98" s="1033">
        <v>0</v>
      </c>
      <c r="AE98" s="1033">
        <v>376.53</v>
      </c>
      <c r="AF98" s="1033">
        <v>0</v>
      </c>
      <c r="AG98" s="1033">
        <v>0</v>
      </c>
      <c r="AH98" s="1033">
        <v>5851.13</v>
      </c>
      <c r="AI98" s="1033">
        <v>0</v>
      </c>
      <c r="AJ98" s="1033">
        <v>0</v>
      </c>
      <c r="AK98" s="2358">
        <f>'배수관폐쇄(총괄) (2)'!CF90+'배수관폐쇄(총괄) (2)'!CG90</f>
        <v>0</v>
      </c>
    </row>
    <row r="99" spans="1:37" s="850" customFormat="1" ht="19.5" customHeight="1" x14ac:dyDescent="0.15">
      <c r="A99" s="3106"/>
      <c r="B99" s="1017" t="s">
        <v>283</v>
      </c>
      <c r="C99" s="1019">
        <f t="shared" si="32"/>
        <v>0</v>
      </c>
      <c r="D99" s="1033">
        <v>0</v>
      </c>
      <c r="E99" s="1033">
        <v>0</v>
      </c>
      <c r="F99" s="1033">
        <v>0</v>
      </c>
      <c r="G99" s="1033">
        <v>0</v>
      </c>
      <c r="H99" s="1033">
        <v>0</v>
      </c>
      <c r="I99" s="1033">
        <v>0</v>
      </c>
      <c r="J99" s="1033">
        <v>0</v>
      </c>
      <c r="K99" s="1033">
        <v>0</v>
      </c>
      <c r="L99" s="1033">
        <v>0</v>
      </c>
      <c r="M99" s="1033">
        <v>0</v>
      </c>
      <c r="N99" s="1033">
        <v>0</v>
      </c>
      <c r="O99" s="1033">
        <v>0</v>
      </c>
      <c r="P99" s="1033">
        <v>0</v>
      </c>
      <c r="Q99" s="1033">
        <v>0</v>
      </c>
      <c r="R99" s="1033">
        <v>0</v>
      </c>
      <c r="S99" s="1033">
        <v>0</v>
      </c>
      <c r="T99" s="1033">
        <v>0</v>
      </c>
      <c r="U99" s="1033">
        <v>0</v>
      </c>
      <c r="V99" s="1033">
        <v>0</v>
      </c>
      <c r="W99" s="1033">
        <v>0</v>
      </c>
      <c r="X99" s="1033">
        <v>0</v>
      </c>
      <c r="Y99" s="1033">
        <v>0</v>
      </c>
      <c r="Z99" s="1033">
        <v>0</v>
      </c>
      <c r="AA99" s="1033">
        <v>0</v>
      </c>
      <c r="AB99" s="1033">
        <v>0</v>
      </c>
      <c r="AC99" s="1033">
        <v>0</v>
      </c>
      <c r="AD99" s="1033">
        <v>0</v>
      </c>
      <c r="AE99" s="1033">
        <v>0</v>
      </c>
      <c r="AF99" s="1033">
        <v>0</v>
      </c>
      <c r="AG99" s="1033">
        <v>0</v>
      </c>
      <c r="AH99" s="1033">
        <v>0</v>
      </c>
      <c r="AI99" s="1033">
        <v>0</v>
      </c>
      <c r="AJ99" s="1033">
        <v>0</v>
      </c>
      <c r="AK99" s="2358">
        <f>'배수관폐쇄(총괄) (2)'!CF91+'배수관폐쇄(총괄) (2)'!CG91</f>
        <v>0</v>
      </c>
    </row>
    <row r="100" spans="1:37" s="850" customFormat="1" ht="19.5" customHeight="1" x14ac:dyDescent="0.15">
      <c r="A100" s="3106"/>
      <c r="B100" s="1017" t="s">
        <v>284</v>
      </c>
      <c r="C100" s="1019">
        <f t="shared" si="32"/>
        <v>0</v>
      </c>
      <c r="D100" s="1033">
        <v>0</v>
      </c>
      <c r="E100" s="1033">
        <v>0</v>
      </c>
      <c r="F100" s="1033">
        <v>0</v>
      </c>
      <c r="G100" s="1033">
        <v>0</v>
      </c>
      <c r="H100" s="1033">
        <v>0</v>
      </c>
      <c r="I100" s="1033">
        <v>0</v>
      </c>
      <c r="J100" s="1033">
        <v>0</v>
      </c>
      <c r="K100" s="1033">
        <v>0</v>
      </c>
      <c r="L100" s="1033">
        <v>0</v>
      </c>
      <c r="M100" s="1033">
        <v>0</v>
      </c>
      <c r="N100" s="1033">
        <v>0</v>
      </c>
      <c r="O100" s="1033">
        <v>0</v>
      </c>
      <c r="P100" s="1033">
        <v>0</v>
      </c>
      <c r="Q100" s="1033">
        <v>0</v>
      </c>
      <c r="R100" s="1033">
        <v>0</v>
      </c>
      <c r="S100" s="1033">
        <v>0</v>
      </c>
      <c r="T100" s="1033">
        <v>0</v>
      </c>
      <c r="U100" s="1033">
        <v>0</v>
      </c>
      <c r="V100" s="1033">
        <v>0</v>
      </c>
      <c r="W100" s="1033">
        <v>0</v>
      </c>
      <c r="X100" s="1033">
        <v>0</v>
      </c>
      <c r="Y100" s="1033">
        <v>0</v>
      </c>
      <c r="Z100" s="1033">
        <v>0</v>
      </c>
      <c r="AA100" s="1033">
        <v>0</v>
      </c>
      <c r="AB100" s="1033">
        <v>0</v>
      </c>
      <c r="AC100" s="1033">
        <v>0</v>
      </c>
      <c r="AD100" s="1033">
        <v>0</v>
      </c>
      <c r="AE100" s="1033">
        <v>0</v>
      </c>
      <c r="AF100" s="1033">
        <v>0</v>
      </c>
      <c r="AG100" s="1033">
        <v>0</v>
      </c>
      <c r="AH100" s="1033">
        <v>0</v>
      </c>
      <c r="AI100" s="1033">
        <v>0</v>
      </c>
      <c r="AJ100" s="1033">
        <v>0</v>
      </c>
      <c r="AK100" s="2358">
        <f>'배수관폐쇄(총괄) (2)'!CF92+'배수관폐쇄(총괄) (2)'!CG92</f>
        <v>0</v>
      </c>
    </row>
    <row r="101" spans="1:37" s="850" customFormat="1" ht="19.5" customHeight="1" x14ac:dyDescent="0.15">
      <c r="A101" s="3106"/>
      <c r="B101" s="1015" t="s">
        <v>847</v>
      </c>
      <c r="C101" s="1019">
        <f t="shared" si="32"/>
        <v>0</v>
      </c>
      <c r="D101" s="1033">
        <v>0</v>
      </c>
      <c r="E101" s="1033">
        <v>0</v>
      </c>
      <c r="F101" s="1033">
        <v>0</v>
      </c>
      <c r="G101" s="1033">
        <v>0</v>
      </c>
      <c r="H101" s="1033">
        <v>0</v>
      </c>
      <c r="I101" s="1033">
        <v>0</v>
      </c>
      <c r="J101" s="1033">
        <v>0</v>
      </c>
      <c r="K101" s="1033">
        <v>0</v>
      </c>
      <c r="L101" s="1033">
        <v>0</v>
      </c>
      <c r="M101" s="1033">
        <v>0</v>
      </c>
      <c r="N101" s="1033">
        <v>0</v>
      </c>
      <c r="O101" s="1033">
        <v>0</v>
      </c>
      <c r="P101" s="1033">
        <v>0</v>
      </c>
      <c r="Q101" s="1033">
        <v>0</v>
      </c>
      <c r="R101" s="1033">
        <v>0</v>
      </c>
      <c r="S101" s="1033">
        <v>0</v>
      </c>
      <c r="T101" s="1033">
        <v>0</v>
      </c>
      <c r="U101" s="1033">
        <v>0</v>
      </c>
      <c r="V101" s="1033">
        <v>0</v>
      </c>
      <c r="W101" s="1033">
        <v>0</v>
      </c>
      <c r="X101" s="1033">
        <v>0</v>
      </c>
      <c r="Y101" s="1033">
        <v>0</v>
      </c>
      <c r="Z101" s="1033">
        <v>0</v>
      </c>
      <c r="AA101" s="1033">
        <v>0</v>
      </c>
      <c r="AB101" s="1033">
        <v>0</v>
      </c>
      <c r="AC101" s="1033">
        <v>0</v>
      </c>
      <c r="AD101" s="1033">
        <v>0</v>
      </c>
      <c r="AE101" s="1033">
        <v>0</v>
      </c>
      <c r="AF101" s="1033">
        <v>0</v>
      </c>
      <c r="AG101" s="1033">
        <v>0</v>
      </c>
      <c r="AH101" s="1033">
        <v>0</v>
      </c>
      <c r="AI101" s="1033">
        <v>0</v>
      </c>
      <c r="AJ101" s="1033">
        <v>0</v>
      </c>
      <c r="AK101" s="2358">
        <f>'배수관폐쇄(총괄) (2)'!CF93+'배수관폐쇄(총괄) (2)'!CG93</f>
        <v>0</v>
      </c>
    </row>
    <row r="102" spans="1:37" s="850" customFormat="1" ht="19.5" customHeight="1" x14ac:dyDescent="0.15">
      <c r="A102" s="3106"/>
      <c r="B102" s="1018" t="s">
        <v>1084</v>
      </c>
      <c r="C102" s="1019">
        <f t="shared" si="32"/>
        <v>0</v>
      </c>
      <c r="D102" s="1033">
        <v>0</v>
      </c>
      <c r="E102" s="1033">
        <v>0</v>
      </c>
      <c r="F102" s="1033">
        <v>0</v>
      </c>
      <c r="G102" s="1033">
        <v>0</v>
      </c>
      <c r="H102" s="1033">
        <v>0</v>
      </c>
      <c r="I102" s="1033">
        <v>0</v>
      </c>
      <c r="J102" s="1033">
        <v>0</v>
      </c>
      <c r="K102" s="1033">
        <v>0</v>
      </c>
      <c r="L102" s="1033">
        <v>0</v>
      </c>
      <c r="M102" s="1033">
        <v>0</v>
      </c>
      <c r="N102" s="1033">
        <v>0</v>
      </c>
      <c r="O102" s="1033">
        <v>0</v>
      </c>
      <c r="P102" s="1033">
        <v>0</v>
      </c>
      <c r="Q102" s="1033">
        <v>0</v>
      </c>
      <c r="R102" s="1033">
        <v>0</v>
      </c>
      <c r="S102" s="1033">
        <v>0</v>
      </c>
      <c r="T102" s="1033">
        <v>0</v>
      </c>
      <c r="U102" s="1033">
        <v>0</v>
      </c>
      <c r="V102" s="1033">
        <v>0</v>
      </c>
      <c r="W102" s="1033">
        <v>0</v>
      </c>
      <c r="X102" s="1033">
        <v>0</v>
      </c>
      <c r="Y102" s="1033">
        <v>0</v>
      </c>
      <c r="Z102" s="1033">
        <v>0</v>
      </c>
      <c r="AA102" s="1033">
        <v>0</v>
      </c>
      <c r="AB102" s="1033">
        <v>0</v>
      </c>
      <c r="AC102" s="1033">
        <v>0</v>
      </c>
      <c r="AD102" s="1033">
        <v>0</v>
      </c>
      <c r="AE102" s="1033">
        <v>0</v>
      </c>
      <c r="AF102" s="1033">
        <v>0</v>
      </c>
      <c r="AG102" s="1033">
        <v>0</v>
      </c>
      <c r="AH102" s="1033">
        <v>0</v>
      </c>
      <c r="AI102" s="1033">
        <v>0</v>
      </c>
      <c r="AJ102" s="1033">
        <v>0</v>
      </c>
      <c r="AK102" s="2358"/>
    </row>
    <row r="103" spans="1:37" s="850" customFormat="1" ht="19.5" customHeight="1" x14ac:dyDescent="0.15">
      <c r="A103" s="3106">
        <v>600</v>
      </c>
      <c r="B103" s="854" t="s">
        <v>46</v>
      </c>
      <c r="C103" s="613">
        <f>SUM(D103:AK103)</f>
        <v>24265.859999999997</v>
      </c>
      <c r="D103" s="602">
        <f>SUM(D104:D111)</f>
        <v>0</v>
      </c>
      <c r="E103" s="602">
        <f t="shared" ref="E103:AJ103" si="33">SUM(E104:E111)</f>
        <v>0</v>
      </c>
      <c r="F103" s="602">
        <f t="shared" si="33"/>
        <v>0</v>
      </c>
      <c r="G103" s="602">
        <f t="shared" si="33"/>
        <v>0</v>
      </c>
      <c r="H103" s="602">
        <f t="shared" si="33"/>
        <v>0</v>
      </c>
      <c r="I103" s="602">
        <f t="shared" si="33"/>
        <v>0</v>
      </c>
      <c r="J103" s="602">
        <f t="shared" si="33"/>
        <v>177.88</v>
      </c>
      <c r="K103" s="602">
        <f t="shared" si="33"/>
        <v>489.83</v>
      </c>
      <c r="L103" s="602">
        <f t="shared" si="33"/>
        <v>0</v>
      </c>
      <c r="M103" s="602">
        <f t="shared" si="33"/>
        <v>0</v>
      </c>
      <c r="N103" s="602">
        <f t="shared" si="33"/>
        <v>6795.9</v>
      </c>
      <c r="O103" s="602">
        <f t="shared" si="33"/>
        <v>0</v>
      </c>
      <c r="P103" s="602">
        <f t="shared" si="33"/>
        <v>7.77</v>
      </c>
      <c r="Q103" s="602">
        <f t="shared" si="33"/>
        <v>112.19</v>
      </c>
      <c r="R103" s="602">
        <f t="shared" si="33"/>
        <v>1016</v>
      </c>
      <c r="S103" s="602">
        <f t="shared" si="33"/>
        <v>351.7</v>
      </c>
      <c r="T103" s="602">
        <f t="shared" si="33"/>
        <v>46.25</v>
      </c>
      <c r="U103" s="602">
        <f t="shared" si="33"/>
        <v>3253.99</v>
      </c>
      <c r="V103" s="602">
        <f t="shared" si="33"/>
        <v>1463.16</v>
      </c>
      <c r="W103" s="602">
        <f t="shared" si="33"/>
        <v>0</v>
      </c>
      <c r="X103" s="602">
        <f t="shared" si="33"/>
        <v>789.73</v>
      </c>
      <c r="Y103" s="602">
        <f t="shared" si="33"/>
        <v>0</v>
      </c>
      <c r="Z103" s="602">
        <f t="shared" si="33"/>
        <v>1126.48</v>
      </c>
      <c r="AA103" s="602">
        <f t="shared" si="33"/>
        <v>1590.1</v>
      </c>
      <c r="AB103" s="602">
        <f t="shared" si="33"/>
        <v>0</v>
      </c>
      <c r="AC103" s="602">
        <f t="shared" si="33"/>
        <v>87.95</v>
      </c>
      <c r="AD103" s="602">
        <f t="shared" si="33"/>
        <v>666.77</v>
      </c>
      <c r="AE103" s="602">
        <f t="shared" si="33"/>
        <v>1073.51</v>
      </c>
      <c r="AF103" s="602">
        <f t="shared" si="33"/>
        <v>0</v>
      </c>
      <c r="AG103" s="602">
        <f t="shared" si="33"/>
        <v>1065.46</v>
      </c>
      <c r="AH103" s="602">
        <f t="shared" si="33"/>
        <v>4011.9599999999996</v>
      </c>
      <c r="AI103" s="602">
        <f t="shared" si="33"/>
        <v>139.23000000000002</v>
      </c>
      <c r="AJ103" s="602">
        <f t="shared" si="33"/>
        <v>0</v>
      </c>
      <c r="AK103" s="602">
        <f>SUM(AK104:AK111)</f>
        <v>0</v>
      </c>
    </row>
    <row r="104" spans="1:37" s="858" customFormat="1" ht="19.5" customHeight="1" x14ac:dyDescent="0.15">
      <c r="A104" s="3106"/>
      <c r="B104" s="1021" t="s">
        <v>793</v>
      </c>
      <c r="C104" s="1019">
        <f>SUM(D104:AK104)</f>
        <v>0</v>
      </c>
      <c r="D104" s="1033">
        <v>0</v>
      </c>
      <c r="E104" s="1033">
        <v>0</v>
      </c>
      <c r="F104" s="1033">
        <v>0</v>
      </c>
      <c r="G104" s="1033">
        <v>0</v>
      </c>
      <c r="H104" s="1033">
        <v>0</v>
      </c>
      <c r="I104" s="1033">
        <v>0</v>
      </c>
      <c r="J104" s="1033">
        <v>0</v>
      </c>
      <c r="K104" s="1033">
        <v>0</v>
      </c>
      <c r="L104" s="1033">
        <v>0</v>
      </c>
      <c r="M104" s="1033">
        <v>0</v>
      </c>
      <c r="N104" s="1033">
        <v>0</v>
      </c>
      <c r="O104" s="1033">
        <v>0</v>
      </c>
      <c r="P104" s="1033">
        <v>0</v>
      </c>
      <c r="Q104" s="1033">
        <v>0</v>
      </c>
      <c r="R104" s="1033">
        <v>0</v>
      </c>
      <c r="S104" s="1033">
        <v>0</v>
      </c>
      <c r="T104" s="1033">
        <v>0</v>
      </c>
      <c r="U104" s="1033">
        <v>0</v>
      </c>
      <c r="V104" s="1033">
        <v>0</v>
      </c>
      <c r="W104" s="1033">
        <v>0</v>
      </c>
      <c r="X104" s="1033">
        <v>0</v>
      </c>
      <c r="Y104" s="1033">
        <v>0</v>
      </c>
      <c r="Z104" s="1033">
        <v>0</v>
      </c>
      <c r="AA104" s="1033">
        <v>0</v>
      </c>
      <c r="AB104" s="1033">
        <v>0</v>
      </c>
      <c r="AC104" s="1033">
        <v>0</v>
      </c>
      <c r="AD104" s="1033">
        <v>0</v>
      </c>
      <c r="AE104" s="1033">
        <v>0</v>
      </c>
      <c r="AF104" s="1033">
        <v>0</v>
      </c>
      <c r="AG104" s="1033">
        <v>0</v>
      </c>
      <c r="AH104" s="1033">
        <v>0</v>
      </c>
      <c r="AI104" s="1033">
        <v>0</v>
      </c>
      <c r="AJ104" s="1033">
        <v>0</v>
      </c>
      <c r="AK104" s="2358">
        <f>'배수관폐쇄(총괄) (2)'!CF95+'배수관폐쇄(총괄) (2)'!CG95</f>
        <v>0</v>
      </c>
    </row>
    <row r="105" spans="1:37" s="850" customFormat="1" ht="19.5" customHeight="1" x14ac:dyDescent="0.15">
      <c r="A105" s="3106"/>
      <c r="B105" s="1015" t="s">
        <v>792</v>
      </c>
      <c r="C105" s="1019">
        <f t="shared" ref="C105:C111" si="34">SUM(D105:AK105)</f>
        <v>1967.04</v>
      </c>
      <c r="D105" s="1033">
        <v>0</v>
      </c>
      <c r="E105" s="1033">
        <v>0</v>
      </c>
      <c r="F105" s="1033">
        <v>0</v>
      </c>
      <c r="G105" s="1033">
        <v>0</v>
      </c>
      <c r="H105" s="1033">
        <v>0</v>
      </c>
      <c r="I105" s="1033">
        <v>0</v>
      </c>
      <c r="J105" s="1033">
        <v>0</v>
      </c>
      <c r="K105" s="1033">
        <v>0</v>
      </c>
      <c r="L105" s="1033">
        <v>0</v>
      </c>
      <c r="M105" s="1033">
        <v>0</v>
      </c>
      <c r="N105" s="1033">
        <v>0</v>
      </c>
      <c r="O105" s="1033">
        <v>0</v>
      </c>
      <c r="P105" s="1033">
        <v>0</v>
      </c>
      <c r="Q105" s="1033">
        <v>0</v>
      </c>
      <c r="R105" s="1033">
        <v>0</v>
      </c>
      <c r="S105" s="1033">
        <v>0</v>
      </c>
      <c r="T105" s="1033">
        <v>0</v>
      </c>
      <c r="U105" s="1033">
        <v>0</v>
      </c>
      <c r="V105" s="1033">
        <v>0</v>
      </c>
      <c r="W105" s="1033">
        <v>0</v>
      </c>
      <c r="X105" s="1033">
        <v>0</v>
      </c>
      <c r="Y105" s="1033">
        <v>0</v>
      </c>
      <c r="Z105" s="1033">
        <v>0</v>
      </c>
      <c r="AA105" s="1033">
        <v>0</v>
      </c>
      <c r="AB105" s="1033">
        <v>0</v>
      </c>
      <c r="AC105" s="1033">
        <v>0</v>
      </c>
      <c r="AD105" s="1033">
        <v>0</v>
      </c>
      <c r="AE105" s="1033">
        <v>0</v>
      </c>
      <c r="AF105" s="1033">
        <v>0</v>
      </c>
      <c r="AG105" s="1033">
        <v>24.71</v>
      </c>
      <c r="AH105" s="1033">
        <v>1837.8</v>
      </c>
      <c r="AI105" s="1033">
        <v>104.53</v>
      </c>
      <c r="AJ105" s="1033">
        <v>0</v>
      </c>
      <c r="AK105" s="2358">
        <f>'배수관폐쇄(총괄) (2)'!CF96+'배수관폐쇄(총괄) (2)'!CG96</f>
        <v>0</v>
      </c>
    </row>
    <row r="106" spans="1:37" s="850" customFormat="1" ht="19.5" customHeight="1" x14ac:dyDescent="0.15">
      <c r="A106" s="3106"/>
      <c r="B106" s="1015" t="s">
        <v>974</v>
      </c>
      <c r="C106" s="1019">
        <f t="shared" si="34"/>
        <v>21052.06</v>
      </c>
      <c r="D106" s="1033">
        <v>0</v>
      </c>
      <c r="E106" s="1033">
        <v>0</v>
      </c>
      <c r="F106" s="1033">
        <v>0</v>
      </c>
      <c r="G106" s="1033">
        <v>0</v>
      </c>
      <c r="H106" s="1033">
        <v>0</v>
      </c>
      <c r="I106" s="1033">
        <v>0</v>
      </c>
      <c r="J106" s="1033">
        <v>177.88</v>
      </c>
      <c r="K106" s="1033">
        <v>489.83</v>
      </c>
      <c r="L106" s="1033">
        <v>0</v>
      </c>
      <c r="M106" s="1033">
        <v>0</v>
      </c>
      <c r="N106" s="1033">
        <v>6795.9</v>
      </c>
      <c r="O106" s="1033">
        <v>0</v>
      </c>
      <c r="P106" s="1033">
        <v>7.77</v>
      </c>
      <c r="Q106" s="1033">
        <v>112.19</v>
      </c>
      <c r="R106" s="1033">
        <v>1016</v>
      </c>
      <c r="S106" s="1033">
        <v>351.7</v>
      </c>
      <c r="T106" s="1033">
        <v>46.25</v>
      </c>
      <c r="U106" s="1033">
        <v>3253.99</v>
      </c>
      <c r="V106" s="1033">
        <v>1463.16</v>
      </c>
      <c r="W106" s="1033">
        <v>0</v>
      </c>
      <c r="X106" s="1033">
        <v>668.69</v>
      </c>
      <c r="Y106" s="1033">
        <v>0</v>
      </c>
      <c r="Z106" s="1033">
        <v>1126.48</v>
      </c>
      <c r="AA106" s="1033">
        <v>1590.1</v>
      </c>
      <c r="AB106" s="1033">
        <v>0</v>
      </c>
      <c r="AC106" s="1033">
        <v>87.95</v>
      </c>
      <c r="AD106" s="1033">
        <v>666.77</v>
      </c>
      <c r="AE106" s="1033">
        <v>1073.51</v>
      </c>
      <c r="AF106" s="1033">
        <v>0</v>
      </c>
      <c r="AG106" s="1033">
        <v>994.88</v>
      </c>
      <c r="AH106" s="1033">
        <v>1094.31</v>
      </c>
      <c r="AI106" s="1033">
        <v>34.700000000000003</v>
      </c>
      <c r="AJ106" s="1033">
        <v>0</v>
      </c>
      <c r="AK106" s="2358">
        <f>'배수관폐쇄(총괄) (2)'!CF97+'배수관폐쇄(총괄) (2)'!CG97</f>
        <v>0</v>
      </c>
    </row>
    <row r="107" spans="1:37" s="850" customFormat="1" ht="19.5" customHeight="1" x14ac:dyDescent="0.15">
      <c r="A107" s="3106"/>
      <c r="B107" s="1015" t="s">
        <v>345</v>
      </c>
      <c r="C107" s="1019">
        <f t="shared" si="34"/>
        <v>1246.76</v>
      </c>
      <c r="D107" s="1033">
        <v>0</v>
      </c>
      <c r="E107" s="1033">
        <v>0</v>
      </c>
      <c r="F107" s="1033">
        <v>0</v>
      </c>
      <c r="G107" s="1033">
        <v>0</v>
      </c>
      <c r="H107" s="1033">
        <v>0</v>
      </c>
      <c r="I107" s="1033">
        <v>0</v>
      </c>
      <c r="J107" s="1033">
        <v>0</v>
      </c>
      <c r="K107" s="1033">
        <v>0</v>
      </c>
      <c r="L107" s="1033">
        <v>0</v>
      </c>
      <c r="M107" s="1033">
        <v>0</v>
      </c>
      <c r="N107" s="1033">
        <v>0</v>
      </c>
      <c r="O107" s="1033">
        <v>0</v>
      </c>
      <c r="P107" s="1033">
        <v>0</v>
      </c>
      <c r="Q107" s="1033">
        <v>0</v>
      </c>
      <c r="R107" s="1033">
        <v>0</v>
      </c>
      <c r="S107" s="1033">
        <v>0</v>
      </c>
      <c r="T107" s="1033">
        <v>0</v>
      </c>
      <c r="U107" s="1033">
        <v>0</v>
      </c>
      <c r="V107" s="1033">
        <v>0</v>
      </c>
      <c r="W107" s="1033">
        <v>0</v>
      </c>
      <c r="X107" s="1033">
        <v>121.04</v>
      </c>
      <c r="Y107" s="1033">
        <v>0</v>
      </c>
      <c r="Z107" s="1033">
        <v>0</v>
      </c>
      <c r="AA107" s="1033">
        <v>0</v>
      </c>
      <c r="AB107" s="1033">
        <v>0</v>
      </c>
      <c r="AC107" s="1033">
        <v>0</v>
      </c>
      <c r="AD107" s="1033">
        <v>0</v>
      </c>
      <c r="AE107" s="1033">
        <v>0</v>
      </c>
      <c r="AF107" s="1033">
        <v>0</v>
      </c>
      <c r="AG107" s="1033">
        <v>45.87</v>
      </c>
      <c r="AH107" s="1033">
        <v>1079.8499999999999</v>
      </c>
      <c r="AI107" s="1033">
        <v>0</v>
      </c>
      <c r="AJ107" s="1033">
        <v>0</v>
      </c>
      <c r="AK107" s="2358">
        <f>'배수관폐쇄(총괄) (2)'!CF98+'배수관폐쇄(총괄) (2)'!CG98</f>
        <v>0</v>
      </c>
    </row>
    <row r="108" spans="1:37" s="850" customFormat="1" ht="19.5" customHeight="1" x14ac:dyDescent="0.15">
      <c r="A108" s="3106"/>
      <c r="B108" s="1017" t="s">
        <v>283</v>
      </c>
      <c r="C108" s="1019">
        <f t="shared" si="34"/>
        <v>0</v>
      </c>
      <c r="D108" s="1033">
        <v>0</v>
      </c>
      <c r="E108" s="1033">
        <v>0</v>
      </c>
      <c r="F108" s="1033">
        <v>0</v>
      </c>
      <c r="G108" s="1033">
        <v>0</v>
      </c>
      <c r="H108" s="1033">
        <v>0</v>
      </c>
      <c r="I108" s="1033">
        <v>0</v>
      </c>
      <c r="J108" s="1033">
        <v>0</v>
      </c>
      <c r="K108" s="1033">
        <v>0</v>
      </c>
      <c r="L108" s="1033">
        <v>0</v>
      </c>
      <c r="M108" s="1033">
        <v>0</v>
      </c>
      <c r="N108" s="1033">
        <v>0</v>
      </c>
      <c r="O108" s="1033">
        <v>0</v>
      </c>
      <c r="P108" s="1033">
        <v>0</v>
      </c>
      <c r="Q108" s="1033">
        <v>0</v>
      </c>
      <c r="R108" s="1033">
        <v>0</v>
      </c>
      <c r="S108" s="1033">
        <v>0</v>
      </c>
      <c r="T108" s="1033">
        <v>0</v>
      </c>
      <c r="U108" s="1033">
        <v>0</v>
      </c>
      <c r="V108" s="1033">
        <v>0</v>
      </c>
      <c r="W108" s="1033">
        <v>0</v>
      </c>
      <c r="X108" s="1033">
        <v>0</v>
      </c>
      <c r="Y108" s="1033">
        <v>0</v>
      </c>
      <c r="Z108" s="1033">
        <v>0</v>
      </c>
      <c r="AA108" s="1033">
        <v>0</v>
      </c>
      <c r="AB108" s="1033">
        <v>0</v>
      </c>
      <c r="AC108" s="1033">
        <v>0</v>
      </c>
      <c r="AD108" s="1033">
        <v>0</v>
      </c>
      <c r="AE108" s="1033">
        <v>0</v>
      </c>
      <c r="AF108" s="1033">
        <v>0</v>
      </c>
      <c r="AG108" s="1033">
        <v>0</v>
      </c>
      <c r="AH108" s="1033">
        <v>0</v>
      </c>
      <c r="AI108" s="1033">
        <v>0</v>
      </c>
      <c r="AJ108" s="1033">
        <v>0</v>
      </c>
      <c r="AK108" s="2358">
        <f>'배수관폐쇄(총괄) (2)'!CF99+'배수관폐쇄(총괄) (2)'!CG99</f>
        <v>0</v>
      </c>
    </row>
    <row r="109" spans="1:37" s="850" customFormat="1" ht="19.5" customHeight="1" x14ac:dyDescent="0.15">
      <c r="A109" s="3106"/>
      <c r="B109" s="1017" t="s">
        <v>284</v>
      </c>
      <c r="C109" s="1019">
        <f t="shared" si="34"/>
        <v>0</v>
      </c>
      <c r="D109" s="1033">
        <v>0</v>
      </c>
      <c r="E109" s="1033">
        <v>0</v>
      </c>
      <c r="F109" s="1033">
        <v>0</v>
      </c>
      <c r="G109" s="1033">
        <v>0</v>
      </c>
      <c r="H109" s="1033">
        <v>0</v>
      </c>
      <c r="I109" s="1033">
        <v>0</v>
      </c>
      <c r="J109" s="1033">
        <v>0</v>
      </c>
      <c r="K109" s="1033">
        <v>0</v>
      </c>
      <c r="L109" s="1033">
        <v>0</v>
      </c>
      <c r="M109" s="1033">
        <v>0</v>
      </c>
      <c r="N109" s="1033">
        <v>0</v>
      </c>
      <c r="O109" s="1033">
        <v>0</v>
      </c>
      <c r="P109" s="1033">
        <v>0</v>
      </c>
      <c r="Q109" s="1033">
        <v>0</v>
      </c>
      <c r="R109" s="1033">
        <v>0</v>
      </c>
      <c r="S109" s="1033">
        <v>0</v>
      </c>
      <c r="T109" s="1033">
        <v>0</v>
      </c>
      <c r="U109" s="1033">
        <v>0</v>
      </c>
      <c r="V109" s="1033">
        <v>0</v>
      </c>
      <c r="W109" s="1033">
        <v>0</v>
      </c>
      <c r="X109" s="1033">
        <v>0</v>
      </c>
      <c r="Y109" s="1033">
        <v>0</v>
      </c>
      <c r="Z109" s="1033">
        <v>0</v>
      </c>
      <c r="AA109" s="1033">
        <v>0</v>
      </c>
      <c r="AB109" s="1033">
        <v>0</v>
      </c>
      <c r="AC109" s="1033">
        <v>0</v>
      </c>
      <c r="AD109" s="1033">
        <v>0</v>
      </c>
      <c r="AE109" s="1033">
        <v>0</v>
      </c>
      <c r="AF109" s="1033">
        <v>0</v>
      </c>
      <c r="AG109" s="1033">
        <v>0</v>
      </c>
      <c r="AH109" s="1033">
        <v>0</v>
      </c>
      <c r="AI109" s="1033">
        <v>0</v>
      </c>
      <c r="AJ109" s="1033">
        <v>0</v>
      </c>
      <c r="AK109" s="2358">
        <f>'배수관폐쇄(총괄) (2)'!CF100+'배수관폐쇄(총괄) (2)'!CG100</f>
        <v>0</v>
      </c>
    </row>
    <row r="110" spans="1:37" s="850" customFormat="1" ht="19.5" customHeight="1" x14ac:dyDescent="0.15">
      <c r="A110" s="3106"/>
      <c r="B110" s="1015" t="s">
        <v>847</v>
      </c>
      <c r="C110" s="1019">
        <f t="shared" si="34"/>
        <v>0</v>
      </c>
      <c r="D110" s="1033">
        <v>0</v>
      </c>
      <c r="E110" s="1033">
        <v>0</v>
      </c>
      <c r="F110" s="1033">
        <v>0</v>
      </c>
      <c r="G110" s="1033">
        <v>0</v>
      </c>
      <c r="H110" s="1033">
        <v>0</v>
      </c>
      <c r="I110" s="1033">
        <v>0</v>
      </c>
      <c r="J110" s="1033">
        <v>0</v>
      </c>
      <c r="K110" s="1033">
        <v>0</v>
      </c>
      <c r="L110" s="1033">
        <v>0</v>
      </c>
      <c r="M110" s="1033">
        <v>0</v>
      </c>
      <c r="N110" s="1033">
        <v>0</v>
      </c>
      <c r="O110" s="1033">
        <v>0</v>
      </c>
      <c r="P110" s="1033">
        <v>0</v>
      </c>
      <c r="Q110" s="1033">
        <v>0</v>
      </c>
      <c r="R110" s="1033">
        <v>0</v>
      </c>
      <c r="S110" s="1033">
        <v>0</v>
      </c>
      <c r="T110" s="1033">
        <v>0</v>
      </c>
      <c r="U110" s="1033">
        <v>0</v>
      </c>
      <c r="V110" s="1033">
        <v>0</v>
      </c>
      <c r="W110" s="1033">
        <v>0</v>
      </c>
      <c r="X110" s="1033">
        <v>0</v>
      </c>
      <c r="Y110" s="1033">
        <v>0</v>
      </c>
      <c r="Z110" s="1033">
        <v>0</v>
      </c>
      <c r="AA110" s="1033">
        <v>0</v>
      </c>
      <c r="AB110" s="1033">
        <v>0</v>
      </c>
      <c r="AC110" s="1033">
        <v>0</v>
      </c>
      <c r="AD110" s="1033">
        <v>0</v>
      </c>
      <c r="AE110" s="1033">
        <v>0</v>
      </c>
      <c r="AF110" s="1033">
        <v>0</v>
      </c>
      <c r="AG110" s="1033">
        <v>0</v>
      </c>
      <c r="AH110" s="1033">
        <v>0</v>
      </c>
      <c r="AI110" s="1033">
        <v>0</v>
      </c>
      <c r="AJ110" s="1033">
        <v>0</v>
      </c>
      <c r="AK110" s="2358">
        <f>'배수관폐쇄(총괄) (2)'!CF101+'배수관폐쇄(총괄) (2)'!CG101</f>
        <v>0</v>
      </c>
    </row>
    <row r="111" spans="1:37" s="850" customFormat="1" ht="19.5" customHeight="1" x14ac:dyDescent="0.15">
      <c r="A111" s="3106"/>
      <c r="B111" s="1018" t="s">
        <v>1084</v>
      </c>
      <c r="C111" s="1019">
        <f t="shared" si="34"/>
        <v>0</v>
      </c>
      <c r="D111" s="1033">
        <v>0</v>
      </c>
      <c r="E111" s="1033">
        <v>0</v>
      </c>
      <c r="F111" s="1033">
        <v>0</v>
      </c>
      <c r="G111" s="1033">
        <v>0</v>
      </c>
      <c r="H111" s="1033">
        <v>0</v>
      </c>
      <c r="I111" s="1033">
        <v>0</v>
      </c>
      <c r="J111" s="1033">
        <v>0</v>
      </c>
      <c r="K111" s="1033">
        <v>0</v>
      </c>
      <c r="L111" s="1033">
        <v>0</v>
      </c>
      <c r="M111" s="1033">
        <v>0</v>
      </c>
      <c r="N111" s="1033">
        <v>0</v>
      </c>
      <c r="O111" s="1033">
        <v>0</v>
      </c>
      <c r="P111" s="1033">
        <v>0</v>
      </c>
      <c r="Q111" s="1033">
        <v>0</v>
      </c>
      <c r="R111" s="1033">
        <v>0</v>
      </c>
      <c r="S111" s="1033">
        <v>0</v>
      </c>
      <c r="T111" s="1033">
        <v>0</v>
      </c>
      <c r="U111" s="1033">
        <v>0</v>
      </c>
      <c r="V111" s="1033">
        <v>0</v>
      </c>
      <c r="W111" s="1033">
        <v>0</v>
      </c>
      <c r="X111" s="1033">
        <v>0</v>
      </c>
      <c r="Y111" s="1033">
        <v>0</v>
      </c>
      <c r="Z111" s="1033">
        <v>0</v>
      </c>
      <c r="AA111" s="1033">
        <v>0</v>
      </c>
      <c r="AB111" s="1033">
        <v>0</v>
      </c>
      <c r="AC111" s="1033">
        <v>0</v>
      </c>
      <c r="AD111" s="1033">
        <v>0</v>
      </c>
      <c r="AE111" s="1033">
        <v>0</v>
      </c>
      <c r="AF111" s="1033">
        <v>0</v>
      </c>
      <c r="AG111" s="1033">
        <v>0</v>
      </c>
      <c r="AH111" s="1033">
        <v>0</v>
      </c>
      <c r="AI111" s="1033">
        <v>0</v>
      </c>
      <c r="AJ111" s="1033">
        <v>0</v>
      </c>
      <c r="AK111" s="2358"/>
    </row>
    <row r="112" spans="1:37" s="850" customFormat="1" ht="19.5" customHeight="1" x14ac:dyDescent="0.15">
      <c r="A112" s="3106">
        <v>700</v>
      </c>
      <c r="B112" s="854" t="s">
        <v>46</v>
      </c>
      <c r="C112" s="613">
        <f>SUM(D112:AK112)</f>
        <v>278.54000000000002</v>
      </c>
      <c r="D112" s="602">
        <f>SUM(D113:D120)</f>
        <v>0</v>
      </c>
      <c r="E112" s="602">
        <f t="shared" ref="E112:AJ112" si="35">SUM(E113:E120)</f>
        <v>0</v>
      </c>
      <c r="F112" s="602">
        <f t="shared" si="35"/>
        <v>0</v>
      </c>
      <c r="G112" s="602">
        <f t="shared" si="35"/>
        <v>0</v>
      </c>
      <c r="H112" s="602">
        <f t="shared" si="35"/>
        <v>0</v>
      </c>
      <c r="I112" s="602">
        <f t="shared" si="35"/>
        <v>0</v>
      </c>
      <c r="J112" s="602">
        <f t="shared" si="35"/>
        <v>0</v>
      </c>
      <c r="K112" s="602">
        <f t="shared" si="35"/>
        <v>0</v>
      </c>
      <c r="L112" s="602">
        <f t="shared" si="35"/>
        <v>0</v>
      </c>
      <c r="M112" s="602">
        <f t="shared" si="35"/>
        <v>0</v>
      </c>
      <c r="N112" s="602">
        <f t="shared" si="35"/>
        <v>0</v>
      </c>
      <c r="O112" s="602">
        <f t="shared" si="35"/>
        <v>0</v>
      </c>
      <c r="P112" s="602">
        <f t="shared" si="35"/>
        <v>0</v>
      </c>
      <c r="Q112" s="602">
        <f t="shared" si="35"/>
        <v>0</v>
      </c>
      <c r="R112" s="602">
        <f t="shared" si="35"/>
        <v>0</v>
      </c>
      <c r="S112" s="602">
        <f t="shared" si="35"/>
        <v>209.4</v>
      </c>
      <c r="T112" s="602">
        <f t="shared" si="35"/>
        <v>0</v>
      </c>
      <c r="U112" s="602">
        <f t="shared" si="35"/>
        <v>0</v>
      </c>
      <c r="V112" s="602">
        <f t="shared" si="35"/>
        <v>0</v>
      </c>
      <c r="W112" s="602">
        <f t="shared" si="35"/>
        <v>0</v>
      </c>
      <c r="X112" s="602">
        <f t="shared" si="35"/>
        <v>5.24</v>
      </c>
      <c r="Y112" s="602">
        <f t="shared" si="35"/>
        <v>0</v>
      </c>
      <c r="Z112" s="602">
        <f t="shared" si="35"/>
        <v>0</v>
      </c>
      <c r="AA112" s="602">
        <f t="shared" si="35"/>
        <v>0</v>
      </c>
      <c r="AB112" s="602">
        <f t="shared" si="35"/>
        <v>0</v>
      </c>
      <c r="AC112" s="602">
        <f t="shared" si="35"/>
        <v>0</v>
      </c>
      <c r="AD112" s="602">
        <f t="shared" si="35"/>
        <v>0</v>
      </c>
      <c r="AE112" s="602">
        <f t="shared" si="35"/>
        <v>63.9</v>
      </c>
      <c r="AF112" s="602">
        <f t="shared" si="35"/>
        <v>0</v>
      </c>
      <c r="AG112" s="602">
        <f t="shared" si="35"/>
        <v>0</v>
      </c>
      <c r="AH112" s="602">
        <f t="shared" si="35"/>
        <v>0</v>
      </c>
      <c r="AI112" s="602">
        <f t="shared" si="35"/>
        <v>0</v>
      </c>
      <c r="AJ112" s="602">
        <f t="shared" si="35"/>
        <v>0</v>
      </c>
      <c r="AK112" s="602">
        <f>SUM(AK113:AK120)</f>
        <v>0</v>
      </c>
    </row>
    <row r="113" spans="1:37" s="858" customFormat="1" ht="19.5" customHeight="1" x14ac:dyDescent="0.15">
      <c r="A113" s="3106"/>
      <c r="B113" s="1021" t="s">
        <v>793</v>
      </c>
      <c r="C113" s="1019">
        <f>SUM(D113:AK113)</f>
        <v>0</v>
      </c>
      <c r="D113" s="1033">
        <v>0</v>
      </c>
      <c r="E113" s="1033">
        <v>0</v>
      </c>
      <c r="F113" s="1033">
        <v>0</v>
      </c>
      <c r="G113" s="1033">
        <v>0</v>
      </c>
      <c r="H113" s="1033">
        <v>0</v>
      </c>
      <c r="I113" s="1033">
        <v>0</v>
      </c>
      <c r="J113" s="1033">
        <v>0</v>
      </c>
      <c r="K113" s="1033">
        <v>0</v>
      </c>
      <c r="L113" s="1033">
        <v>0</v>
      </c>
      <c r="M113" s="1033">
        <v>0</v>
      </c>
      <c r="N113" s="1033">
        <v>0</v>
      </c>
      <c r="O113" s="1033">
        <v>0</v>
      </c>
      <c r="P113" s="1033">
        <v>0</v>
      </c>
      <c r="Q113" s="1033">
        <v>0</v>
      </c>
      <c r="R113" s="1033">
        <v>0</v>
      </c>
      <c r="S113" s="1033">
        <v>0</v>
      </c>
      <c r="T113" s="1033">
        <v>0</v>
      </c>
      <c r="U113" s="1033">
        <v>0</v>
      </c>
      <c r="V113" s="1033">
        <v>0</v>
      </c>
      <c r="W113" s="1033">
        <v>0</v>
      </c>
      <c r="X113" s="1033">
        <v>0</v>
      </c>
      <c r="Y113" s="1033">
        <v>0</v>
      </c>
      <c r="Z113" s="1033">
        <v>0</v>
      </c>
      <c r="AA113" s="1033">
        <v>0</v>
      </c>
      <c r="AB113" s="1033">
        <v>0</v>
      </c>
      <c r="AC113" s="1033">
        <v>0</v>
      </c>
      <c r="AD113" s="1033">
        <v>0</v>
      </c>
      <c r="AE113" s="1033">
        <v>0</v>
      </c>
      <c r="AF113" s="1033">
        <v>0</v>
      </c>
      <c r="AG113" s="1033">
        <v>0</v>
      </c>
      <c r="AH113" s="1033">
        <v>0</v>
      </c>
      <c r="AI113" s="1033">
        <v>0</v>
      </c>
      <c r="AJ113" s="1033">
        <v>0</v>
      </c>
      <c r="AK113" s="2358"/>
    </row>
    <row r="114" spans="1:37" s="858" customFormat="1" ht="19.5" customHeight="1" x14ac:dyDescent="0.15">
      <c r="A114" s="3106"/>
      <c r="B114" s="1021" t="s">
        <v>792</v>
      </c>
      <c r="C114" s="1019">
        <f t="shared" ref="C114:C120" si="36">SUM(D114:AK114)</f>
        <v>0</v>
      </c>
      <c r="D114" s="1033">
        <v>0</v>
      </c>
      <c r="E114" s="1033">
        <v>0</v>
      </c>
      <c r="F114" s="1033">
        <v>0</v>
      </c>
      <c r="G114" s="1033">
        <v>0</v>
      </c>
      <c r="H114" s="1033">
        <v>0</v>
      </c>
      <c r="I114" s="1033">
        <v>0</v>
      </c>
      <c r="J114" s="1033">
        <v>0</v>
      </c>
      <c r="K114" s="1033">
        <v>0</v>
      </c>
      <c r="L114" s="1033">
        <v>0</v>
      </c>
      <c r="M114" s="1033">
        <v>0</v>
      </c>
      <c r="N114" s="1033">
        <v>0</v>
      </c>
      <c r="O114" s="1033">
        <v>0</v>
      </c>
      <c r="P114" s="1033">
        <v>0</v>
      </c>
      <c r="Q114" s="1033">
        <v>0</v>
      </c>
      <c r="R114" s="1033">
        <v>0</v>
      </c>
      <c r="S114" s="1033">
        <v>0</v>
      </c>
      <c r="T114" s="1033">
        <v>0</v>
      </c>
      <c r="U114" s="1033">
        <v>0</v>
      </c>
      <c r="V114" s="1033">
        <v>0</v>
      </c>
      <c r="W114" s="1033">
        <v>0</v>
      </c>
      <c r="X114" s="1033">
        <v>0</v>
      </c>
      <c r="Y114" s="1033">
        <v>0</v>
      </c>
      <c r="Z114" s="1033">
        <v>0</v>
      </c>
      <c r="AA114" s="1033">
        <v>0</v>
      </c>
      <c r="AB114" s="1033">
        <v>0</v>
      </c>
      <c r="AC114" s="1033">
        <v>0</v>
      </c>
      <c r="AD114" s="1033">
        <v>0</v>
      </c>
      <c r="AE114" s="1033">
        <v>0</v>
      </c>
      <c r="AF114" s="1033">
        <v>0</v>
      </c>
      <c r="AG114" s="1033">
        <v>0</v>
      </c>
      <c r="AH114" s="1033">
        <v>0</v>
      </c>
      <c r="AI114" s="1033">
        <v>0</v>
      </c>
      <c r="AJ114" s="1033">
        <v>0</v>
      </c>
      <c r="AK114" s="2358"/>
    </row>
    <row r="115" spans="1:37" s="850" customFormat="1" ht="19.5" customHeight="1" x14ac:dyDescent="0.15">
      <c r="A115" s="3106"/>
      <c r="B115" s="1015" t="s">
        <v>974</v>
      </c>
      <c r="C115" s="1019">
        <f t="shared" si="36"/>
        <v>273.3</v>
      </c>
      <c r="D115" s="1033">
        <v>0</v>
      </c>
      <c r="E115" s="1033">
        <v>0</v>
      </c>
      <c r="F115" s="1033">
        <v>0</v>
      </c>
      <c r="G115" s="1033">
        <v>0</v>
      </c>
      <c r="H115" s="1033">
        <v>0</v>
      </c>
      <c r="I115" s="1033">
        <v>0</v>
      </c>
      <c r="J115" s="1033">
        <v>0</v>
      </c>
      <c r="K115" s="1033">
        <v>0</v>
      </c>
      <c r="L115" s="1033">
        <v>0</v>
      </c>
      <c r="M115" s="1033">
        <v>0</v>
      </c>
      <c r="N115" s="1033">
        <v>0</v>
      </c>
      <c r="O115" s="1033">
        <v>0</v>
      </c>
      <c r="P115" s="1033">
        <v>0</v>
      </c>
      <c r="Q115" s="1033">
        <v>0</v>
      </c>
      <c r="R115" s="1033">
        <v>0</v>
      </c>
      <c r="S115" s="1033">
        <v>209.4</v>
      </c>
      <c r="T115" s="1033">
        <v>0</v>
      </c>
      <c r="U115" s="1033">
        <v>0</v>
      </c>
      <c r="V115" s="1033">
        <v>0</v>
      </c>
      <c r="W115" s="1033">
        <v>0</v>
      </c>
      <c r="X115" s="1033">
        <v>0</v>
      </c>
      <c r="Y115" s="1033">
        <v>0</v>
      </c>
      <c r="Z115" s="1033">
        <v>0</v>
      </c>
      <c r="AA115" s="1033">
        <v>0</v>
      </c>
      <c r="AB115" s="1033">
        <v>0</v>
      </c>
      <c r="AC115" s="1033">
        <v>0</v>
      </c>
      <c r="AD115" s="1033">
        <v>0</v>
      </c>
      <c r="AE115" s="1033">
        <v>63.9</v>
      </c>
      <c r="AF115" s="1033">
        <v>0</v>
      </c>
      <c r="AG115" s="1033">
        <v>0</v>
      </c>
      <c r="AH115" s="1033">
        <v>0</v>
      </c>
      <c r="AI115" s="1033">
        <v>0</v>
      </c>
      <c r="AJ115" s="1033">
        <v>0</v>
      </c>
      <c r="AK115" s="2358">
        <f>'배수관폐쇄(총괄) (2)'!CF103+'배수관폐쇄(총괄) (2)'!CG103</f>
        <v>0</v>
      </c>
    </row>
    <row r="116" spans="1:37" s="850" customFormat="1" ht="19.5" customHeight="1" x14ac:dyDescent="0.15">
      <c r="A116" s="3106"/>
      <c r="B116" s="1015" t="s">
        <v>345</v>
      </c>
      <c r="C116" s="1019">
        <f t="shared" si="36"/>
        <v>5.24</v>
      </c>
      <c r="D116" s="1033">
        <v>0</v>
      </c>
      <c r="E116" s="1033">
        <v>0</v>
      </c>
      <c r="F116" s="1033">
        <v>0</v>
      </c>
      <c r="G116" s="1033">
        <v>0</v>
      </c>
      <c r="H116" s="1033">
        <v>0</v>
      </c>
      <c r="I116" s="1033">
        <v>0</v>
      </c>
      <c r="J116" s="1033">
        <v>0</v>
      </c>
      <c r="K116" s="1033">
        <v>0</v>
      </c>
      <c r="L116" s="1033">
        <v>0</v>
      </c>
      <c r="M116" s="1033">
        <v>0</v>
      </c>
      <c r="N116" s="1033">
        <v>0</v>
      </c>
      <c r="O116" s="1033">
        <v>0</v>
      </c>
      <c r="P116" s="1033">
        <v>0</v>
      </c>
      <c r="Q116" s="1033">
        <v>0</v>
      </c>
      <c r="R116" s="1033">
        <v>0</v>
      </c>
      <c r="S116" s="1033">
        <v>0</v>
      </c>
      <c r="T116" s="1033">
        <v>0</v>
      </c>
      <c r="U116" s="1033">
        <v>0</v>
      </c>
      <c r="V116" s="1033">
        <v>0</v>
      </c>
      <c r="W116" s="1033">
        <v>0</v>
      </c>
      <c r="X116" s="1033">
        <v>5.24</v>
      </c>
      <c r="Y116" s="1033">
        <v>0</v>
      </c>
      <c r="Z116" s="1033">
        <v>0</v>
      </c>
      <c r="AA116" s="1033">
        <v>0</v>
      </c>
      <c r="AB116" s="1033">
        <v>0</v>
      </c>
      <c r="AC116" s="1033">
        <v>0</v>
      </c>
      <c r="AD116" s="1033">
        <v>0</v>
      </c>
      <c r="AE116" s="1033">
        <v>0</v>
      </c>
      <c r="AF116" s="1033">
        <v>0</v>
      </c>
      <c r="AG116" s="1033">
        <v>0</v>
      </c>
      <c r="AH116" s="1033">
        <v>0</v>
      </c>
      <c r="AI116" s="1033">
        <v>0</v>
      </c>
      <c r="AJ116" s="1033">
        <v>0</v>
      </c>
      <c r="AK116" s="2358">
        <f>'배수관폐쇄(총괄) (2)'!CF104+'배수관폐쇄(총괄) (2)'!CG104</f>
        <v>0</v>
      </c>
    </row>
    <row r="117" spans="1:37" s="850" customFormat="1" ht="19.5" customHeight="1" x14ac:dyDescent="0.15">
      <c r="A117" s="3106"/>
      <c r="B117" s="1017" t="s">
        <v>283</v>
      </c>
      <c r="C117" s="1019">
        <f t="shared" si="36"/>
        <v>0</v>
      </c>
      <c r="D117" s="1033">
        <v>0</v>
      </c>
      <c r="E117" s="1033">
        <v>0</v>
      </c>
      <c r="F117" s="1033">
        <v>0</v>
      </c>
      <c r="G117" s="1033">
        <v>0</v>
      </c>
      <c r="H117" s="1033">
        <v>0</v>
      </c>
      <c r="I117" s="1033">
        <v>0</v>
      </c>
      <c r="J117" s="1033">
        <v>0</v>
      </c>
      <c r="K117" s="1033">
        <v>0</v>
      </c>
      <c r="L117" s="1033">
        <v>0</v>
      </c>
      <c r="M117" s="1033">
        <v>0</v>
      </c>
      <c r="N117" s="1033">
        <v>0</v>
      </c>
      <c r="O117" s="1033">
        <v>0</v>
      </c>
      <c r="P117" s="1033">
        <v>0</v>
      </c>
      <c r="Q117" s="1033">
        <v>0</v>
      </c>
      <c r="R117" s="1033">
        <v>0</v>
      </c>
      <c r="S117" s="1033">
        <v>0</v>
      </c>
      <c r="T117" s="1033">
        <v>0</v>
      </c>
      <c r="U117" s="1033">
        <v>0</v>
      </c>
      <c r="V117" s="1033">
        <v>0</v>
      </c>
      <c r="W117" s="1033">
        <v>0</v>
      </c>
      <c r="X117" s="1033">
        <v>0</v>
      </c>
      <c r="Y117" s="1033">
        <v>0</v>
      </c>
      <c r="Z117" s="1033">
        <v>0</v>
      </c>
      <c r="AA117" s="1033">
        <v>0</v>
      </c>
      <c r="AB117" s="1033">
        <v>0</v>
      </c>
      <c r="AC117" s="1033">
        <v>0</v>
      </c>
      <c r="AD117" s="1033">
        <v>0</v>
      </c>
      <c r="AE117" s="1033">
        <v>0</v>
      </c>
      <c r="AF117" s="1033">
        <v>0</v>
      </c>
      <c r="AG117" s="1033">
        <v>0</v>
      </c>
      <c r="AH117" s="1033">
        <v>0</v>
      </c>
      <c r="AI117" s="1033">
        <v>0</v>
      </c>
      <c r="AJ117" s="1033">
        <v>0</v>
      </c>
      <c r="AK117" s="2358"/>
    </row>
    <row r="118" spans="1:37" s="850" customFormat="1" ht="19.5" customHeight="1" x14ac:dyDescent="0.15">
      <c r="A118" s="3106"/>
      <c r="B118" s="1017" t="s">
        <v>284</v>
      </c>
      <c r="C118" s="1019">
        <f t="shared" si="36"/>
        <v>0</v>
      </c>
      <c r="D118" s="1033">
        <v>0</v>
      </c>
      <c r="E118" s="1033">
        <v>0</v>
      </c>
      <c r="F118" s="1033">
        <v>0</v>
      </c>
      <c r="G118" s="1033">
        <v>0</v>
      </c>
      <c r="H118" s="1033">
        <v>0</v>
      </c>
      <c r="I118" s="1033">
        <v>0</v>
      </c>
      <c r="J118" s="1033">
        <v>0</v>
      </c>
      <c r="K118" s="1033">
        <v>0</v>
      </c>
      <c r="L118" s="1033">
        <v>0</v>
      </c>
      <c r="M118" s="1033">
        <v>0</v>
      </c>
      <c r="N118" s="1033">
        <v>0</v>
      </c>
      <c r="O118" s="1033">
        <v>0</v>
      </c>
      <c r="P118" s="1033">
        <v>0</v>
      </c>
      <c r="Q118" s="1033">
        <v>0</v>
      </c>
      <c r="R118" s="1033">
        <v>0</v>
      </c>
      <c r="S118" s="1033">
        <v>0</v>
      </c>
      <c r="T118" s="1033">
        <v>0</v>
      </c>
      <c r="U118" s="1033">
        <v>0</v>
      </c>
      <c r="V118" s="1033">
        <v>0</v>
      </c>
      <c r="W118" s="1033">
        <v>0</v>
      </c>
      <c r="X118" s="1033">
        <v>0</v>
      </c>
      <c r="Y118" s="1033">
        <v>0</v>
      </c>
      <c r="Z118" s="1033">
        <v>0</v>
      </c>
      <c r="AA118" s="1033">
        <v>0</v>
      </c>
      <c r="AB118" s="1033">
        <v>0</v>
      </c>
      <c r="AC118" s="1033">
        <v>0</v>
      </c>
      <c r="AD118" s="1033">
        <v>0</v>
      </c>
      <c r="AE118" s="1033">
        <v>0</v>
      </c>
      <c r="AF118" s="1033">
        <v>0</v>
      </c>
      <c r="AG118" s="1033">
        <v>0</v>
      </c>
      <c r="AH118" s="1033">
        <v>0</v>
      </c>
      <c r="AI118" s="1033">
        <v>0</v>
      </c>
      <c r="AJ118" s="1033">
        <v>0</v>
      </c>
      <c r="AK118" s="2358"/>
    </row>
    <row r="119" spans="1:37" s="850" customFormat="1" ht="19.5" customHeight="1" x14ac:dyDescent="0.15">
      <c r="A119" s="3106"/>
      <c r="B119" s="1015" t="s">
        <v>847</v>
      </c>
      <c r="C119" s="1019">
        <f t="shared" si="36"/>
        <v>0</v>
      </c>
      <c r="D119" s="1033">
        <v>0</v>
      </c>
      <c r="E119" s="1033">
        <v>0</v>
      </c>
      <c r="F119" s="1033">
        <v>0</v>
      </c>
      <c r="G119" s="1033">
        <v>0</v>
      </c>
      <c r="H119" s="1033">
        <v>0</v>
      </c>
      <c r="I119" s="1033">
        <v>0</v>
      </c>
      <c r="J119" s="1033">
        <v>0</v>
      </c>
      <c r="K119" s="1033">
        <v>0</v>
      </c>
      <c r="L119" s="1033">
        <v>0</v>
      </c>
      <c r="M119" s="1033">
        <v>0</v>
      </c>
      <c r="N119" s="1033">
        <v>0</v>
      </c>
      <c r="O119" s="1033">
        <v>0</v>
      </c>
      <c r="P119" s="1033">
        <v>0</v>
      </c>
      <c r="Q119" s="1033">
        <v>0</v>
      </c>
      <c r="R119" s="1033">
        <v>0</v>
      </c>
      <c r="S119" s="1033">
        <v>0</v>
      </c>
      <c r="T119" s="1033">
        <v>0</v>
      </c>
      <c r="U119" s="1033">
        <v>0</v>
      </c>
      <c r="V119" s="1033">
        <v>0</v>
      </c>
      <c r="W119" s="1033">
        <v>0</v>
      </c>
      <c r="X119" s="1033">
        <v>0</v>
      </c>
      <c r="Y119" s="1033">
        <v>0</v>
      </c>
      <c r="Z119" s="1033">
        <v>0</v>
      </c>
      <c r="AA119" s="1033">
        <v>0</v>
      </c>
      <c r="AB119" s="1033">
        <v>0</v>
      </c>
      <c r="AC119" s="1033">
        <v>0</v>
      </c>
      <c r="AD119" s="1033">
        <v>0</v>
      </c>
      <c r="AE119" s="1033">
        <v>0</v>
      </c>
      <c r="AF119" s="1033">
        <v>0</v>
      </c>
      <c r="AG119" s="1033">
        <v>0</v>
      </c>
      <c r="AH119" s="1033">
        <v>0</v>
      </c>
      <c r="AI119" s="1033">
        <v>0</v>
      </c>
      <c r="AJ119" s="1033">
        <v>0</v>
      </c>
      <c r="AK119" s="2358">
        <f>'배수관폐쇄(총괄) (2)'!CF105+'배수관폐쇄(총괄) (2)'!CG105</f>
        <v>0</v>
      </c>
    </row>
    <row r="120" spans="1:37" s="850" customFormat="1" ht="19.5" customHeight="1" x14ac:dyDescent="0.15">
      <c r="A120" s="3106"/>
      <c r="B120" s="1018" t="s">
        <v>1084</v>
      </c>
      <c r="C120" s="1019">
        <f t="shared" si="36"/>
        <v>0</v>
      </c>
      <c r="D120" s="1033">
        <v>0</v>
      </c>
      <c r="E120" s="1033">
        <v>0</v>
      </c>
      <c r="F120" s="1033">
        <v>0</v>
      </c>
      <c r="G120" s="1033">
        <v>0</v>
      </c>
      <c r="H120" s="1033">
        <v>0</v>
      </c>
      <c r="I120" s="1033">
        <v>0</v>
      </c>
      <c r="J120" s="1033">
        <v>0</v>
      </c>
      <c r="K120" s="1033">
        <v>0</v>
      </c>
      <c r="L120" s="1033">
        <v>0</v>
      </c>
      <c r="M120" s="1033">
        <v>0</v>
      </c>
      <c r="N120" s="1033">
        <v>0</v>
      </c>
      <c r="O120" s="1033">
        <v>0</v>
      </c>
      <c r="P120" s="1033">
        <v>0</v>
      </c>
      <c r="Q120" s="1033">
        <v>0</v>
      </c>
      <c r="R120" s="1033">
        <v>0</v>
      </c>
      <c r="S120" s="1033">
        <v>0</v>
      </c>
      <c r="T120" s="1033">
        <v>0</v>
      </c>
      <c r="U120" s="1033">
        <v>0</v>
      </c>
      <c r="V120" s="1033">
        <v>0</v>
      </c>
      <c r="W120" s="1033">
        <v>0</v>
      </c>
      <c r="X120" s="1033">
        <v>0</v>
      </c>
      <c r="Y120" s="1033">
        <v>0</v>
      </c>
      <c r="Z120" s="1033">
        <v>0</v>
      </c>
      <c r="AA120" s="1033">
        <v>0</v>
      </c>
      <c r="AB120" s="1033">
        <v>0</v>
      </c>
      <c r="AC120" s="1033">
        <v>0</v>
      </c>
      <c r="AD120" s="1033">
        <v>0</v>
      </c>
      <c r="AE120" s="1033">
        <v>0</v>
      </c>
      <c r="AF120" s="1033">
        <v>0</v>
      </c>
      <c r="AG120" s="1033">
        <v>0</v>
      </c>
      <c r="AH120" s="1033">
        <v>0</v>
      </c>
      <c r="AI120" s="1033">
        <v>0</v>
      </c>
      <c r="AJ120" s="1033">
        <v>0</v>
      </c>
      <c r="AK120" s="2358"/>
    </row>
    <row r="121" spans="1:37" s="850" customFormat="1" ht="19.5" customHeight="1" x14ac:dyDescent="0.15">
      <c r="A121" s="3106">
        <v>800</v>
      </c>
      <c r="B121" s="854" t="s">
        <v>46</v>
      </c>
      <c r="C121" s="613">
        <f>SUM(D121:AK121)</f>
        <v>1790.1399999999999</v>
      </c>
      <c r="D121" s="602">
        <f>SUM(D122:D129)</f>
        <v>0</v>
      </c>
      <c r="E121" s="602">
        <f t="shared" ref="E121:AJ121" si="37">SUM(E122:E129)</f>
        <v>0</v>
      </c>
      <c r="F121" s="602">
        <f t="shared" si="37"/>
        <v>0</v>
      </c>
      <c r="G121" s="602">
        <f t="shared" si="37"/>
        <v>0</v>
      </c>
      <c r="H121" s="602">
        <f t="shared" si="37"/>
        <v>0</v>
      </c>
      <c r="I121" s="602">
        <f t="shared" si="37"/>
        <v>0</v>
      </c>
      <c r="J121" s="602">
        <f t="shared" si="37"/>
        <v>0</v>
      </c>
      <c r="K121" s="602">
        <f t="shared" si="37"/>
        <v>0</v>
      </c>
      <c r="L121" s="602">
        <f t="shared" si="37"/>
        <v>0</v>
      </c>
      <c r="M121" s="602">
        <f t="shared" si="37"/>
        <v>0</v>
      </c>
      <c r="N121" s="602">
        <f t="shared" si="37"/>
        <v>0</v>
      </c>
      <c r="O121" s="602">
        <f t="shared" si="37"/>
        <v>0</v>
      </c>
      <c r="P121" s="602">
        <f t="shared" si="37"/>
        <v>0</v>
      </c>
      <c r="Q121" s="602">
        <f t="shared" si="37"/>
        <v>0</v>
      </c>
      <c r="R121" s="602">
        <f t="shared" si="37"/>
        <v>0</v>
      </c>
      <c r="S121" s="602">
        <f t="shared" si="37"/>
        <v>0</v>
      </c>
      <c r="T121" s="602">
        <f t="shared" si="37"/>
        <v>0</v>
      </c>
      <c r="U121" s="602">
        <f t="shared" si="37"/>
        <v>0</v>
      </c>
      <c r="V121" s="602">
        <f t="shared" si="37"/>
        <v>0</v>
      </c>
      <c r="W121" s="602">
        <f t="shared" si="37"/>
        <v>0</v>
      </c>
      <c r="X121" s="602">
        <f t="shared" si="37"/>
        <v>0</v>
      </c>
      <c r="Y121" s="602">
        <f t="shared" si="37"/>
        <v>0</v>
      </c>
      <c r="Z121" s="602">
        <f t="shared" si="37"/>
        <v>0</v>
      </c>
      <c r="AA121" s="602">
        <f t="shared" si="37"/>
        <v>0</v>
      </c>
      <c r="AB121" s="602">
        <f t="shared" si="37"/>
        <v>0</v>
      </c>
      <c r="AC121" s="602">
        <f t="shared" si="37"/>
        <v>0</v>
      </c>
      <c r="AD121" s="602">
        <f t="shared" si="37"/>
        <v>0</v>
      </c>
      <c r="AE121" s="602">
        <f t="shared" si="37"/>
        <v>0</v>
      </c>
      <c r="AF121" s="602">
        <f t="shared" si="37"/>
        <v>0</v>
      </c>
      <c r="AG121" s="602">
        <f t="shared" si="37"/>
        <v>150.05000000000001</v>
      </c>
      <c r="AH121" s="602">
        <f t="shared" si="37"/>
        <v>1640.09</v>
      </c>
      <c r="AI121" s="602">
        <f t="shared" si="37"/>
        <v>0</v>
      </c>
      <c r="AJ121" s="602">
        <f t="shared" si="37"/>
        <v>0</v>
      </c>
      <c r="AK121" s="602">
        <f>SUM(AK122:AK129)</f>
        <v>0</v>
      </c>
    </row>
    <row r="122" spans="1:37" s="858" customFormat="1" ht="19.5" customHeight="1" x14ac:dyDescent="0.15">
      <c r="A122" s="3106"/>
      <c r="B122" s="1021" t="s">
        <v>793</v>
      </c>
      <c r="C122" s="1019">
        <f>SUM(D122:AK122)</f>
        <v>0</v>
      </c>
      <c r="D122" s="1033">
        <v>0</v>
      </c>
      <c r="E122" s="1033">
        <v>0</v>
      </c>
      <c r="F122" s="1033">
        <v>0</v>
      </c>
      <c r="G122" s="1033">
        <v>0</v>
      </c>
      <c r="H122" s="1033">
        <v>0</v>
      </c>
      <c r="I122" s="1033">
        <v>0</v>
      </c>
      <c r="J122" s="1033">
        <v>0</v>
      </c>
      <c r="K122" s="1033">
        <v>0</v>
      </c>
      <c r="L122" s="1033">
        <v>0</v>
      </c>
      <c r="M122" s="1033">
        <v>0</v>
      </c>
      <c r="N122" s="1033">
        <v>0</v>
      </c>
      <c r="O122" s="1033">
        <v>0</v>
      </c>
      <c r="P122" s="1033">
        <v>0</v>
      </c>
      <c r="Q122" s="1033">
        <v>0</v>
      </c>
      <c r="R122" s="1033">
        <v>0</v>
      </c>
      <c r="S122" s="1033">
        <v>0</v>
      </c>
      <c r="T122" s="1033">
        <v>0</v>
      </c>
      <c r="U122" s="1033">
        <v>0</v>
      </c>
      <c r="V122" s="1033">
        <v>0</v>
      </c>
      <c r="W122" s="1033">
        <v>0</v>
      </c>
      <c r="X122" s="1033">
        <v>0</v>
      </c>
      <c r="Y122" s="1033">
        <v>0</v>
      </c>
      <c r="Z122" s="1033">
        <v>0</v>
      </c>
      <c r="AA122" s="1033">
        <v>0</v>
      </c>
      <c r="AB122" s="1033">
        <v>0</v>
      </c>
      <c r="AC122" s="1033">
        <v>0</v>
      </c>
      <c r="AD122" s="1033">
        <v>0</v>
      </c>
      <c r="AE122" s="1033">
        <v>0</v>
      </c>
      <c r="AF122" s="1033">
        <v>0</v>
      </c>
      <c r="AG122" s="1033">
        <v>0</v>
      </c>
      <c r="AH122" s="1033">
        <v>0</v>
      </c>
      <c r="AI122" s="1033">
        <v>0</v>
      </c>
      <c r="AJ122" s="1033">
        <v>0</v>
      </c>
      <c r="AK122" s="2358"/>
    </row>
    <row r="123" spans="1:37" s="858" customFormat="1" ht="19.5" customHeight="1" x14ac:dyDescent="0.15">
      <c r="A123" s="3106"/>
      <c r="B123" s="1021" t="s">
        <v>792</v>
      </c>
      <c r="C123" s="1019">
        <f t="shared" ref="C123:C129" si="38">SUM(D123:AK123)</f>
        <v>0</v>
      </c>
      <c r="D123" s="1033">
        <v>0</v>
      </c>
      <c r="E123" s="1033">
        <v>0</v>
      </c>
      <c r="F123" s="1033">
        <v>0</v>
      </c>
      <c r="G123" s="1033">
        <v>0</v>
      </c>
      <c r="H123" s="1033">
        <v>0</v>
      </c>
      <c r="I123" s="1033">
        <v>0</v>
      </c>
      <c r="J123" s="1033">
        <v>0</v>
      </c>
      <c r="K123" s="1033">
        <v>0</v>
      </c>
      <c r="L123" s="1033">
        <v>0</v>
      </c>
      <c r="M123" s="1033">
        <v>0</v>
      </c>
      <c r="N123" s="1033">
        <v>0</v>
      </c>
      <c r="O123" s="1033">
        <v>0</v>
      </c>
      <c r="P123" s="1033">
        <v>0</v>
      </c>
      <c r="Q123" s="1033">
        <v>0</v>
      </c>
      <c r="R123" s="1033">
        <v>0</v>
      </c>
      <c r="S123" s="1033">
        <v>0</v>
      </c>
      <c r="T123" s="1033">
        <v>0</v>
      </c>
      <c r="U123" s="1033">
        <v>0</v>
      </c>
      <c r="V123" s="1033">
        <v>0</v>
      </c>
      <c r="W123" s="1033">
        <v>0</v>
      </c>
      <c r="X123" s="1033">
        <v>0</v>
      </c>
      <c r="Y123" s="1033">
        <v>0</v>
      </c>
      <c r="Z123" s="1033">
        <v>0</v>
      </c>
      <c r="AA123" s="1033">
        <v>0</v>
      </c>
      <c r="AB123" s="1033">
        <v>0</v>
      </c>
      <c r="AC123" s="1033">
        <v>0</v>
      </c>
      <c r="AD123" s="1033">
        <v>0</v>
      </c>
      <c r="AE123" s="1033">
        <v>0</v>
      </c>
      <c r="AF123" s="1033">
        <v>0</v>
      </c>
      <c r="AG123" s="1033">
        <v>0</v>
      </c>
      <c r="AH123" s="1033">
        <v>0</v>
      </c>
      <c r="AI123" s="1033">
        <v>0</v>
      </c>
      <c r="AJ123" s="1033">
        <v>0</v>
      </c>
      <c r="AK123" s="2358"/>
    </row>
    <row r="124" spans="1:37" s="850" customFormat="1" ht="19.5" customHeight="1" x14ac:dyDescent="0.15">
      <c r="A124" s="3106"/>
      <c r="B124" s="1015" t="s">
        <v>974</v>
      </c>
      <c r="C124" s="1019">
        <f t="shared" si="38"/>
        <v>0</v>
      </c>
      <c r="D124" s="1033">
        <v>0</v>
      </c>
      <c r="E124" s="1033">
        <v>0</v>
      </c>
      <c r="F124" s="1033">
        <v>0</v>
      </c>
      <c r="G124" s="1033">
        <v>0</v>
      </c>
      <c r="H124" s="1033">
        <v>0</v>
      </c>
      <c r="I124" s="1033">
        <v>0</v>
      </c>
      <c r="J124" s="1033">
        <v>0</v>
      </c>
      <c r="K124" s="1033">
        <v>0</v>
      </c>
      <c r="L124" s="1033">
        <v>0</v>
      </c>
      <c r="M124" s="1033">
        <v>0</v>
      </c>
      <c r="N124" s="1033">
        <v>0</v>
      </c>
      <c r="O124" s="1033">
        <v>0</v>
      </c>
      <c r="P124" s="1033">
        <v>0</v>
      </c>
      <c r="Q124" s="1033">
        <v>0</v>
      </c>
      <c r="R124" s="1033">
        <v>0</v>
      </c>
      <c r="S124" s="1033">
        <v>0</v>
      </c>
      <c r="T124" s="1033">
        <v>0</v>
      </c>
      <c r="U124" s="1033">
        <v>0</v>
      </c>
      <c r="V124" s="1033">
        <v>0</v>
      </c>
      <c r="W124" s="1033">
        <v>0</v>
      </c>
      <c r="X124" s="1033">
        <v>0</v>
      </c>
      <c r="Y124" s="1033">
        <v>0</v>
      </c>
      <c r="Z124" s="1033">
        <v>0</v>
      </c>
      <c r="AA124" s="1033">
        <v>0</v>
      </c>
      <c r="AB124" s="1033">
        <v>0</v>
      </c>
      <c r="AC124" s="1033">
        <v>0</v>
      </c>
      <c r="AD124" s="1033">
        <v>0</v>
      </c>
      <c r="AE124" s="1033">
        <v>0</v>
      </c>
      <c r="AF124" s="1033">
        <v>0</v>
      </c>
      <c r="AG124" s="1033">
        <v>0</v>
      </c>
      <c r="AH124" s="1033">
        <v>0</v>
      </c>
      <c r="AI124" s="1033">
        <v>0</v>
      </c>
      <c r="AJ124" s="1033">
        <v>0</v>
      </c>
      <c r="AK124" s="2358">
        <f>'배수관폐쇄(총괄) (2)'!CF107+'배수관폐쇄(총괄) (2)'!CG107</f>
        <v>0</v>
      </c>
    </row>
    <row r="125" spans="1:37" s="850" customFormat="1" ht="19.5" customHeight="1" x14ac:dyDescent="0.15">
      <c r="A125" s="3106"/>
      <c r="B125" s="1015" t="s">
        <v>345</v>
      </c>
      <c r="C125" s="1019">
        <f t="shared" si="38"/>
        <v>1790.1399999999999</v>
      </c>
      <c r="D125" s="1033">
        <v>0</v>
      </c>
      <c r="E125" s="1033">
        <v>0</v>
      </c>
      <c r="F125" s="1033">
        <v>0</v>
      </c>
      <c r="G125" s="1033">
        <v>0</v>
      </c>
      <c r="H125" s="1033">
        <v>0</v>
      </c>
      <c r="I125" s="1033">
        <v>0</v>
      </c>
      <c r="J125" s="1033">
        <v>0</v>
      </c>
      <c r="K125" s="1033">
        <v>0</v>
      </c>
      <c r="L125" s="1033">
        <v>0</v>
      </c>
      <c r="M125" s="1033">
        <v>0</v>
      </c>
      <c r="N125" s="1033">
        <v>0</v>
      </c>
      <c r="O125" s="1033">
        <v>0</v>
      </c>
      <c r="P125" s="1033">
        <v>0</v>
      </c>
      <c r="Q125" s="1033">
        <v>0</v>
      </c>
      <c r="R125" s="1033">
        <v>0</v>
      </c>
      <c r="S125" s="1033">
        <v>0</v>
      </c>
      <c r="T125" s="1033">
        <v>0</v>
      </c>
      <c r="U125" s="1033">
        <v>0</v>
      </c>
      <c r="V125" s="1033">
        <v>0</v>
      </c>
      <c r="W125" s="1033">
        <v>0</v>
      </c>
      <c r="X125" s="1033">
        <v>0</v>
      </c>
      <c r="Y125" s="1033">
        <v>0</v>
      </c>
      <c r="Z125" s="1033">
        <v>0</v>
      </c>
      <c r="AA125" s="1033">
        <v>0</v>
      </c>
      <c r="AB125" s="1033">
        <v>0</v>
      </c>
      <c r="AC125" s="1033">
        <v>0</v>
      </c>
      <c r="AD125" s="1033">
        <v>0</v>
      </c>
      <c r="AE125" s="1033">
        <v>0</v>
      </c>
      <c r="AF125" s="1033">
        <v>0</v>
      </c>
      <c r="AG125" s="1033">
        <v>150.05000000000001</v>
      </c>
      <c r="AH125" s="1033">
        <v>1640.09</v>
      </c>
      <c r="AI125" s="1033">
        <v>0</v>
      </c>
      <c r="AJ125" s="1033">
        <v>0</v>
      </c>
      <c r="AK125" s="2358">
        <f>'배수관폐쇄(총괄) (2)'!CF108+'배수관폐쇄(총괄) (2)'!CG108</f>
        <v>0</v>
      </c>
    </row>
    <row r="126" spans="1:37" s="850" customFormat="1" ht="19.5" customHeight="1" x14ac:dyDescent="0.15">
      <c r="A126" s="3106"/>
      <c r="B126" s="1017" t="s">
        <v>283</v>
      </c>
      <c r="C126" s="1019">
        <f t="shared" si="38"/>
        <v>0</v>
      </c>
      <c r="D126" s="1033">
        <v>0</v>
      </c>
      <c r="E126" s="1033">
        <v>0</v>
      </c>
      <c r="F126" s="1033">
        <v>0</v>
      </c>
      <c r="G126" s="1033">
        <v>0</v>
      </c>
      <c r="H126" s="1033">
        <v>0</v>
      </c>
      <c r="I126" s="1033">
        <v>0</v>
      </c>
      <c r="J126" s="1033">
        <v>0</v>
      </c>
      <c r="K126" s="1033">
        <v>0</v>
      </c>
      <c r="L126" s="1033">
        <v>0</v>
      </c>
      <c r="M126" s="1033">
        <v>0</v>
      </c>
      <c r="N126" s="1033">
        <v>0</v>
      </c>
      <c r="O126" s="1033">
        <v>0</v>
      </c>
      <c r="P126" s="1033">
        <v>0</v>
      </c>
      <c r="Q126" s="1033">
        <v>0</v>
      </c>
      <c r="R126" s="1033">
        <v>0</v>
      </c>
      <c r="S126" s="1033">
        <v>0</v>
      </c>
      <c r="T126" s="1033">
        <v>0</v>
      </c>
      <c r="U126" s="1033">
        <v>0</v>
      </c>
      <c r="V126" s="1033">
        <v>0</v>
      </c>
      <c r="W126" s="1033">
        <v>0</v>
      </c>
      <c r="X126" s="1033">
        <v>0</v>
      </c>
      <c r="Y126" s="1033">
        <v>0</v>
      </c>
      <c r="Z126" s="1033">
        <v>0</v>
      </c>
      <c r="AA126" s="1033">
        <v>0</v>
      </c>
      <c r="AB126" s="1033">
        <v>0</v>
      </c>
      <c r="AC126" s="1033">
        <v>0</v>
      </c>
      <c r="AD126" s="1033">
        <v>0</v>
      </c>
      <c r="AE126" s="1033">
        <v>0</v>
      </c>
      <c r="AF126" s="1033">
        <v>0</v>
      </c>
      <c r="AG126" s="1033">
        <v>0</v>
      </c>
      <c r="AH126" s="1033">
        <v>0</v>
      </c>
      <c r="AI126" s="1033">
        <v>0</v>
      </c>
      <c r="AJ126" s="1033">
        <v>0</v>
      </c>
      <c r="AK126" s="2358"/>
    </row>
    <row r="127" spans="1:37" s="850" customFormat="1" ht="19.5" customHeight="1" x14ac:dyDescent="0.15">
      <c r="A127" s="3106"/>
      <c r="B127" s="1017" t="s">
        <v>284</v>
      </c>
      <c r="C127" s="1019">
        <f t="shared" si="38"/>
        <v>0</v>
      </c>
      <c r="D127" s="1033">
        <v>0</v>
      </c>
      <c r="E127" s="1033">
        <v>0</v>
      </c>
      <c r="F127" s="1033">
        <v>0</v>
      </c>
      <c r="G127" s="1033">
        <v>0</v>
      </c>
      <c r="H127" s="1033">
        <v>0</v>
      </c>
      <c r="I127" s="1033">
        <v>0</v>
      </c>
      <c r="J127" s="1033">
        <v>0</v>
      </c>
      <c r="K127" s="1033">
        <v>0</v>
      </c>
      <c r="L127" s="1033">
        <v>0</v>
      </c>
      <c r="M127" s="1033">
        <v>0</v>
      </c>
      <c r="N127" s="1033">
        <v>0</v>
      </c>
      <c r="O127" s="1033">
        <v>0</v>
      </c>
      <c r="P127" s="1033">
        <v>0</v>
      </c>
      <c r="Q127" s="1033">
        <v>0</v>
      </c>
      <c r="R127" s="1033">
        <v>0</v>
      </c>
      <c r="S127" s="1033">
        <v>0</v>
      </c>
      <c r="T127" s="1033">
        <v>0</v>
      </c>
      <c r="U127" s="1033">
        <v>0</v>
      </c>
      <c r="V127" s="1033">
        <v>0</v>
      </c>
      <c r="W127" s="1033">
        <v>0</v>
      </c>
      <c r="X127" s="1033">
        <v>0</v>
      </c>
      <c r="Y127" s="1033">
        <v>0</v>
      </c>
      <c r="Z127" s="1033">
        <v>0</v>
      </c>
      <c r="AA127" s="1033">
        <v>0</v>
      </c>
      <c r="AB127" s="1033">
        <v>0</v>
      </c>
      <c r="AC127" s="1033">
        <v>0</v>
      </c>
      <c r="AD127" s="1033">
        <v>0</v>
      </c>
      <c r="AE127" s="1033">
        <v>0</v>
      </c>
      <c r="AF127" s="1033">
        <v>0</v>
      </c>
      <c r="AG127" s="1033">
        <v>0</v>
      </c>
      <c r="AH127" s="1033">
        <v>0</v>
      </c>
      <c r="AI127" s="1033">
        <v>0</v>
      </c>
      <c r="AJ127" s="1033">
        <v>0</v>
      </c>
      <c r="AK127" s="2358"/>
    </row>
    <row r="128" spans="1:37" s="850" customFormat="1" ht="19.5" customHeight="1" x14ac:dyDescent="0.15">
      <c r="A128" s="3106"/>
      <c r="B128" s="1015" t="s">
        <v>847</v>
      </c>
      <c r="C128" s="1019">
        <f t="shared" si="38"/>
        <v>0</v>
      </c>
      <c r="D128" s="1033">
        <v>0</v>
      </c>
      <c r="E128" s="1033">
        <v>0</v>
      </c>
      <c r="F128" s="1033">
        <v>0</v>
      </c>
      <c r="G128" s="1033">
        <v>0</v>
      </c>
      <c r="H128" s="1033">
        <v>0</v>
      </c>
      <c r="I128" s="1033">
        <v>0</v>
      </c>
      <c r="J128" s="1033">
        <v>0</v>
      </c>
      <c r="K128" s="1033">
        <v>0</v>
      </c>
      <c r="L128" s="1033">
        <v>0</v>
      </c>
      <c r="M128" s="1033">
        <v>0</v>
      </c>
      <c r="N128" s="1033">
        <v>0</v>
      </c>
      <c r="O128" s="1033">
        <v>0</v>
      </c>
      <c r="P128" s="1033">
        <v>0</v>
      </c>
      <c r="Q128" s="1033">
        <v>0</v>
      </c>
      <c r="R128" s="1033">
        <v>0</v>
      </c>
      <c r="S128" s="1033">
        <v>0</v>
      </c>
      <c r="T128" s="1033">
        <v>0</v>
      </c>
      <c r="U128" s="1033">
        <v>0</v>
      </c>
      <c r="V128" s="1033">
        <v>0</v>
      </c>
      <c r="W128" s="1033">
        <v>0</v>
      </c>
      <c r="X128" s="1033">
        <v>0</v>
      </c>
      <c r="Y128" s="1033">
        <v>0</v>
      </c>
      <c r="Z128" s="1033">
        <v>0</v>
      </c>
      <c r="AA128" s="1033">
        <v>0</v>
      </c>
      <c r="AB128" s="1033">
        <v>0</v>
      </c>
      <c r="AC128" s="1033">
        <v>0</v>
      </c>
      <c r="AD128" s="1033">
        <v>0</v>
      </c>
      <c r="AE128" s="1033">
        <v>0</v>
      </c>
      <c r="AF128" s="1033">
        <v>0</v>
      </c>
      <c r="AG128" s="1033">
        <v>0</v>
      </c>
      <c r="AH128" s="1033">
        <v>0</v>
      </c>
      <c r="AI128" s="1033">
        <v>0</v>
      </c>
      <c r="AJ128" s="1033">
        <v>0</v>
      </c>
      <c r="AK128" s="2358">
        <f>'배수관폐쇄(총괄) (2)'!CF109+'배수관폐쇄(총괄) (2)'!CG109</f>
        <v>0</v>
      </c>
    </row>
    <row r="129" spans="1:37" s="850" customFormat="1" ht="19.5" customHeight="1" x14ac:dyDescent="0.15">
      <c r="A129" s="3106"/>
      <c r="B129" s="1018" t="s">
        <v>1084</v>
      </c>
      <c r="C129" s="1019">
        <f t="shared" si="38"/>
        <v>0</v>
      </c>
      <c r="D129" s="1033">
        <v>0</v>
      </c>
      <c r="E129" s="1033">
        <v>0</v>
      </c>
      <c r="F129" s="1033">
        <v>0</v>
      </c>
      <c r="G129" s="1033">
        <v>0</v>
      </c>
      <c r="H129" s="1033">
        <v>0</v>
      </c>
      <c r="I129" s="1033">
        <v>0</v>
      </c>
      <c r="J129" s="1033">
        <v>0</v>
      </c>
      <c r="K129" s="1033">
        <v>0</v>
      </c>
      <c r="L129" s="1033">
        <v>0</v>
      </c>
      <c r="M129" s="1033">
        <v>0</v>
      </c>
      <c r="N129" s="1033">
        <v>0</v>
      </c>
      <c r="O129" s="1033">
        <v>0</v>
      </c>
      <c r="P129" s="1033">
        <v>0</v>
      </c>
      <c r="Q129" s="1033">
        <v>0</v>
      </c>
      <c r="R129" s="1033">
        <v>0</v>
      </c>
      <c r="S129" s="1033">
        <v>0</v>
      </c>
      <c r="T129" s="1033">
        <v>0</v>
      </c>
      <c r="U129" s="1033">
        <v>0</v>
      </c>
      <c r="V129" s="1033">
        <v>0</v>
      </c>
      <c r="W129" s="1033">
        <v>0</v>
      </c>
      <c r="X129" s="1033">
        <v>0</v>
      </c>
      <c r="Y129" s="1033">
        <v>0</v>
      </c>
      <c r="Z129" s="1033">
        <v>0</v>
      </c>
      <c r="AA129" s="1033">
        <v>0</v>
      </c>
      <c r="AB129" s="1033">
        <v>0</v>
      </c>
      <c r="AC129" s="1033">
        <v>0</v>
      </c>
      <c r="AD129" s="1033">
        <v>0</v>
      </c>
      <c r="AE129" s="1033">
        <v>0</v>
      </c>
      <c r="AF129" s="1033">
        <v>0</v>
      </c>
      <c r="AG129" s="1033">
        <v>0</v>
      </c>
      <c r="AH129" s="1033">
        <v>0</v>
      </c>
      <c r="AI129" s="1033">
        <v>0</v>
      </c>
      <c r="AJ129" s="1033">
        <v>0</v>
      </c>
      <c r="AK129" s="2358"/>
    </row>
    <row r="130" spans="1:37" s="850" customFormat="1" ht="19.5" customHeight="1" x14ac:dyDescent="0.15">
      <c r="A130" s="3106">
        <v>900</v>
      </c>
      <c r="B130" s="854" t="s">
        <v>46</v>
      </c>
      <c r="C130" s="613">
        <f>SUM(D130:AK130)</f>
        <v>8440.02</v>
      </c>
      <c r="D130" s="602">
        <f>SUM(D131:D138)</f>
        <v>0</v>
      </c>
      <c r="E130" s="602">
        <f t="shared" ref="E130:AJ130" si="39">SUM(E131:E138)</f>
        <v>0</v>
      </c>
      <c r="F130" s="602">
        <f t="shared" si="39"/>
        <v>0</v>
      </c>
      <c r="G130" s="602">
        <f t="shared" si="39"/>
        <v>0</v>
      </c>
      <c r="H130" s="602">
        <f t="shared" si="39"/>
        <v>0</v>
      </c>
      <c r="I130" s="602">
        <f t="shared" si="39"/>
        <v>0</v>
      </c>
      <c r="J130" s="602">
        <f t="shared" si="39"/>
        <v>0</v>
      </c>
      <c r="K130" s="602">
        <f t="shared" si="39"/>
        <v>67.900000000000006</v>
      </c>
      <c r="L130" s="602">
        <f t="shared" si="39"/>
        <v>0</v>
      </c>
      <c r="M130" s="602">
        <f t="shared" si="39"/>
        <v>0</v>
      </c>
      <c r="N130" s="602">
        <f t="shared" si="39"/>
        <v>5555.49</v>
      </c>
      <c r="O130" s="602">
        <f t="shared" si="39"/>
        <v>0</v>
      </c>
      <c r="P130" s="602">
        <f t="shared" si="39"/>
        <v>0</v>
      </c>
      <c r="Q130" s="602">
        <f t="shared" si="39"/>
        <v>0</v>
      </c>
      <c r="R130" s="602">
        <f t="shared" si="39"/>
        <v>0</v>
      </c>
      <c r="S130" s="602">
        <f t="shared" si="39"/>
        <v>0</v>
      </c>
      <c r="T130" s="602">
        <f t="shared" si="39"/>
        <v>248.39</v>
      </c>
      <c r="U130" s="602">
        <f t="shared" si="39"/>
        <v>2365.8000000000002</v>
      </c>
      <c r="V130" s="602">
        <f t="shared" si="39"/>
        <v>0</v>
      </c>
      <c r="W130" s="602">
        <f t="shared" si="39"/>
        <v>0</v>
      </c>
      <c r="X130" s="602">
        <f t="shared" si="39"/>
        <v>0</v>
      </c>
      <c r="Y130" s="602">
        <f t="shared" si="39"/>
        <v>0</v>
      </c>
      <c r="Z130" s="602">
        <f t="shared" si="39"/>
        <v>41.12</v>
      </c>
      <c r="AA130" s="602">
        <f t="shared" si="39"/>
        <v>0</v>
      </c>
      <c r="AB130" s="602">
        <f t="shared" si="39"/>
        <v>0</v>
      </c>
      <c r="AC130" s="602">
        <f t="shared" si="39"/>
        <v>0</v>
      </c>
      <c r="AD130" s="602">
        <f t="shared" si="39"/>
        <v>0</v>
      </c>
      <c r="AE130" s="602">
        <f t="shared" si="39"/>
        <v>161.32</v>
      </c>
      <c r="AF130" s="602">
        <f t="shared" si="39"/>
        <v>0</v>
      </c>
      <c r="AG130" s="602">
        <f t="shared" si="39"/>
        <v>0</v>
      </c>
      <c r="AH130" s="602">
        <f t="shared" si="39"/>
        <v>0</v>
      </c>
      <c r="AI130" s="602">
        <f t="shared" si="39"/>
        <v>0</v>
      </c>
      <c r="AJ130" s="602">
        <f t="shared" si="39"/>
        <v>0</v>
      </c>
      <c r="AK130" s="602">
        <f>SUM(AK131:AK138)</f>
        <v>0</v>
      </c>
    </row>
    <row r="131" spans="1:37" s="858" customFormat="1" ht="19.5" customHeight="1" x14ac:dyDescent="0.15">
      <c r="A131" s="3106"/>
      <c r="B131" s="1021" t="s">
        <v>793</v>
      </c>
      <c r="C131" s="1019">
        <f>SUM(D131:AK131)</f>
        <v>0</v>
      </c>
      <c r="D131" s="1033">
        <v>0</v>
      </c>
      <c r="E131" s="1033">
        <v>0</v>
      </c>
      <c r="F131" s="1033">
        <v>0</v>
      </c>
      <c r="G131" s="1033">
        <v>0</v>
      </c>
      <c r="H131" s="1033">
        <v>0</v>
      </c>
      <c r="I131" s="1033">
        <v>0</v>
      </c>
      <c r="J131" s="1033">
        <v>0</v>
      </c>
      <c r="K131" s="1033">
        <v>0</v>
      </c>
      <c r="L131" s="1033">
        <v>0</v>
      </c>
      <c r="M131" s="1033">
        <v>0</v>
      </c>
      <c r="N131" s="1033">
        <v>0</v>
      </c>
      <c r="O131" s="1033">
        <v>0</v>
      </c>
      <c r="P131" s="1033">
        <v>0</v>
      </c>
      <c r="Q131" s="1033">
        <v>0</v>
      </c>
      <c r="R131" s="1033">
        <v>0</v>
      </c>
      <c r="S131" s="1033">
        <v>0</v>
      </c>
      <c r="T131" s="1033">
        <v>0</v>
      </c>
      <c r="U131" s="1033">
        <v>0</v>
      </c>
      <c r="V131" s="1033">
        <v>0</v>
      </c>
      <c r="W131" s="1033">
        <v>0</v>
      </c>
      <c r="X131" s="1033">
        <v>0</v>
      </c>
      <c r="Y131" s="1033">
        <v>0</v>
      </c>
      <c r="Z131" s="1033">
        <v>0</v>
      </c>
      <c r="AA131" s="1033">
        <v>0</v>
      </c>
      <c r="AB131" s="1033">
        <v>0</v>
      </c>
      <c r="AC131" s="1033">
        <v>0</v>
      </c>
      <c r="AD131" s="1033">
        <v>0</v>
      </c>
      <c r="AE131" s="1033">
        <v>0</v>
      </c>
      <c r="AF131" s="1033">
        <v>0</v>
      </c>
      <c r="AG131" s="1033">
        <v>0</v>
      </c>
      <c r="AH131" s="1033">
        <v>0</v>
      </c>
      <c r="AI131" s="1033">
        <v>0</v>
      </c>
      <c r="AJ131" s="1033">
        <v>0</v>
      </c>
      <c r="AK131" s="2358"/>
    </row>
    <row r="132" spans="1:37" s="858" customFormat="1" ht="19.5" customHeight="1" x14ac:dyDescent="0.15">
      <c r="A132" s="3106"/>
      <c r="B132" s="1021" t="s">
        <v>792</v>
      </c>
      <c r="C132" s="1019">
        <f t="shared" ref="C132:C138" si="40">SUM(D132:AK132)</f>
        <v>0</v>
      </c>
      <c r="D132" s="1033">
        <v>0</v>
      </c>
      <c r="E132" s="1033">
        <v>0</v>
      </c>
      <c r="F132" s="1033">
        <v>0</v>
      </c>
      <c r="G132" s="1033">
        <v>0</v>
      </c>
      <c r="H132" s="1033">
        <v>0</v>
      </c>
      <c r="I132" s="1033">
        <v>0</v>
      </c>
      <c r="J132" s="1033">
        <v>0</v>
      </c>
      <c r="K132" s="1033">
        <v>0</v>
      </c>
      <c r="L132" s="1033">
        <v>0</v>
      </c>
      <c r="M132" s="1033">
        <v>0</v>
      </c>
      <c r="N132" s="1033">
        <v>0</v>
      </c>
      <c r="O132" s="1033">
        <v>0</v>
      </c>
      <c r="P132" s="1033">
        <v>0</v>
      </c>
      <c r="Q132" s="1033">
        <v>0</v>
      </c>
      <c r="R132" s="1033">
        <v>0</v>
      </c>
      <c r="S132" s="1033">
        <v>0</v>
      </c>
      <c r="T132" s="1033">
        <v>0</v>
      </c>
      <c r="U132" s="1033">
        <v>0</v>
      </c>
      <c r="V132" s="1033">
        <v>0</v>
      </c>
      <c r="W132" s="1033">
        <v>0</v>
      </c>
      <c r="X132" s="1033">
        <v>0</v>
      </c>
      <c r="Y132" s="1033">
        <v>0</v>
      </c>
      <c r="Z132" s="1033">
        <v>0</v>
      </c>
      <c r="AA132" s="1033">
        <v>0</v>
      </c>
      <c r="AB132" s="1033">
        <v>0</v>
      </c>
      <c r="AC132" s="1033">
        <v>0</v>
      </c>
      <c r="AD132" s="1033">
        <v>0</v>
      </c>
      <c r="AE132" s="1033">
        <v>0</v>
      </c>
      <c r="AF132" s="1033">
        <v>0</v>
      </c>
      <c r="AG132" s="1033">
        <v>0</v>
      </c>
      <c r="AH132" s="1033">
        <v>0</v>
      </c>
      <c r="AI132" s="1033">
        <v>0</v>
      </c>
      <c r="AJ132" s="1033">
        <v>0</v>
      </c>
      <c r="AK132" s="2358"/>
    </row>
    <row r="133" spans="1:37" s="850" customFormat="1" ht="19.5" customHeight="1" x14ac:dyDescent="0.15">
      <c r="A133" s="3106"/>
      <c r="B133" s="1015" t="s">
        <v>974</v>
      </c>
      <c r="C133" s="1019">
        <f t="shared" si="40"/>
        <v>423.13</v>
      </c>
      <c r="D133" s="1033">
        <v>0</v>
      </c>
      <c r="E133" s="1033">
        <v>0</v>
      </c>
      <c r="F133" s="1033">
        <v>0</v>
      </c>
      <c r="G133" s="1033">
        <v>0</v>
      </c>
      <c r="H133" s="1033">
        <v>0</v>
      </c>
      <c r="I133" s="1033">
        <v>0</v>
      </c>
      <c r="J133" s="1033">
        <v>0</v>
      </c>
      <c r="K133" s="1033">
        <v>11.09</v>
      </c>
      <c r="L133" s="1033">
        <v>0</v>
      </c>
      <c r="M133" s="1033">
        <v>0</v>
      </c>
      <c r="N133" s="1033">
        <v>2.33</v>
      </c>
      <c r="O133" s="1033">
        <v>0</v>
      </c>
      <c r="P133" s="1033">
        <v>0</v>
      </c>
      <c r="Q133" s="1033">
        <v>0</v>
      </c>
      <c r="R133" s="1033">
        <v>0</v>
      </c>
      <c r="S133" s="1033">
        <v>0</v>
      </c>
      <c r="T133" s="1033">
        <v>248.39</v>
      </c>
      <c r="U133" s="1033">
        <v>0</v>
      </c>
      <c r="V133" s="1033">
        <v>0</v>
      </c>
      <c r="W133" s="1033">
        <v>0</v>
      </c>
      <c r="X133" s="1033">
        <v>0</v>
      </c>
      <c r="Y133" s="1033">
        <v>0</v>
      </c>
      <c r="Z133" s="1033">
        <v>0</v>
      </c>
      <c r="AA133" s="1033">
        <v>0</v>
      </c>
      <c r="AB133" s="1033">
        <v>0</v>
      </c>
      <c r="AC133" s="1033">
        <v>0</v>
      </c>
      <c r="AD133" s="1033">
        <v>0</v>
      </c>
      <c r="AE133" s="1033">
        <v>161.32</v>
      </c>
      <c r="AF133" s="1033">
        <v>0</v>
      </c>
      <c r="AG133" s="1033">
        <v>0</v>
      </c>
      <c r="AH133" s="1033">
        <v>0</v>
      </c>
      <c r="AI133" s="1033">
        <v>0</v>
      </c>
      <c r="AJ133" s="1033">
        <v>0</v>
      </c>
      <c r="AK133" s="2358">
        <f>'배수관폐쇄(총괄) (2)'!CF111+'배수관폐쇄(총괄) (2)'!CG111</f>
        <v>0</v>
      </c>
    </row>
    <row r="134" spans="1:37" s="850" customFormat="1" ht="19.5" customHeight="1" x14ac:dyDescent="0.15">
      <c r="A134" s="3106"/>
      <c r="B134" s="1015" t="s">
        <v>345</v>
      </c>
      <c r="C134" s="1019">
        <f t="shared" si="40"/>
        <v>8016.89</v>
      </c>
      <c r="D134" s="1033">
        <v>0</v>
      </c>
      <c r="E134" s="1033">
        <v>0</v>
      </c>
      <c r="F134" s="1033">
        <v>0</v>
      </c>
      <c r="G134" s="1033">
        <v>0</v>
      </c>
      <c r="H134" s="1033">
        <v>0</v>
      </c>
      <c r="I134" s="1033">
        <v>0</v>
      </c>
      <c r="J134" s="1033">
        <v>0</v>
      </c>
      <c r="K134" s="1033">
        <v>56.81</v>
      </c>
      <c r="L134" s="1033">
        <v>0</v>
      </c>
      <c r="M134" s="1033">
        <v>0</v>
      </c>
      <c r="N134" s="1033">
        <v>5553.16</v>
      </c>
      <c r="O134" s="1033">
        <v>0</v>
      </c>
      <c r="P134" s="1033">
        <v>0</v>
      </c>
      <c r="Q134" s="1033">
        <v>0</v>
      </c>
      <c r="R134" s="1033">
        <v>0</v>
      </c>
      <c r="S134" s="1033">
        <v>0</v>
      </c>
      <c r="T134" s="1033">
        <v>0</v>
      </c>
      <c r="U134" s="1033">
        <v>2365.8000000000002</v>
      </c>
      <c r="V134" s="1033">
        <v>0</v>
      </c>
      <c r="W134" s="1033">
        <v>0</v>
      </c>
      <c r="X134" s="1033">
        <v>0</v>
      </c>
      <c r="Y134" s="1033">
        <v>0</v>
      </c>
      <c r="Z134" s="1033">
        <v>41.12</v>
      </c>
      <c r="AA134" s="1033">
        <v>0</v>
      </c>
      <c r="AB134" s="1033">
        <v>0</v>
      </c>
      <c r="AC134" s="1033">
        <v>0</v>
      </c>
      <c r="AD134" s="1033">
        <v>0</v>
      </c>
      <c r="AE134" s="1033">
        <v>0</v>
      </c>
      <c r="AF134" s="1033">
        <v>0</v>
      </c>
      <c r="AG134" s="1033">
        <v>0</v>
      </c>
      <c r="AH134" s="1033">
        <v>0</v>
      </c>
      <c r="AI134" s="1033">
        <v>0</v>
      </c>
      <c r="AJ134" s="1033">
        <v>0</v>
      </c>
      <c r="AK134" s="2358">
        <f>'배수관폐쇄(총괄) (2)'!CF112+'배수관폐쇄(총괄) (2)'!CG112</f>
        <v>0</v>
      </c>
    </row>
    <row r="135" spans="1:37" s="850" customFormat="1" ht="19.5" customHeight="1" x14ac:dyDescent="0.15">
      <c r="A135" s="3106"/>
      <c r="B135" s="1017" t="s">
        <v>283</v>
      </c>
      <c r="C135" s="1019">
        <f t="shared" si="40"/>
        <v>0</v>
      </c>
      <c r="D135" s="1033">
        <v>0</v>
      </c>
      <c r="E135" s="1033">
        <v>0</v>
      </c>
      <c r="F135" s="1033">
        <v>0</v>
      </c>
      <c r="G135" s="1033">
        <v>0</v>
      </c>
      <c r="H135" s="1033">
        <v>0</v>
      </c>
      <c r="I135" s="1033">
        <v>0</v>
      </c>
      <c r="J135" s="1033">
        <v>0</v>
      </c>
      <c r="K135" s="1033">
        <v>0</v>
      </c>
      <c r="L135" s="1033">
        <v>0</v>
      </c>
      <c r="M135" s="1033">
        <v>0</v>
      </c>
      <c r="N135" s="1033">
        <v>0</v>
      </c>
      <c r="O135" s="1033">
        <v>0</v>
      </c>
      <c r="P135" s="1033">
        <v>0</v>
      </c>
      <c r="Q135" s="1033">
        <v>0</v>
      </c>
      <c r="R135" s="1033">
        <v>0</v>
      </c>
      <c r="S135" s="1033">
        <v>0</v>
      </c>
      <c r="T135" s="1033">
        <v>0</v>
      </c>
      <c r="U135" s="1033">
        <v>0</v>
      </c>
      <c r="V135" s="1033">
        <v>0</v>
      </c>
      <c r="W135" s="1033">
        <v>0</v>
      </c>
      <c r="X135" s="1033">
        <v>0</v>
      </c>
      <c r="Y135" s="1033">
        <v>0</v>
      </c>
      <c r="Z135" s="1033">
        <v>0</v>
      </c>
      <c r="AA135" s="1033">
        <v>0</v>
      </c>
      <c r="AB135" s="1033">
        <v>0</v>
      </c>
      <c r="AC135" s="1033">
        <v>0</v>
      </c>
      <c r="AD135" s="1033">
        <v>0</v>
      </c>
      <c r="AE135" s="1033">
        <v>0</v>
      </c>
      <c r="AF135" s="1033">
        <v>0</v>
      </c>
      <c r="AG135" s="1033">
        <v>0</v>
      </c>
      <c r="AH135" s="1033">
        <v>0</v>
      </c>
      <c r="AI135" s="1033">
        <v>0</v>
      </c>
      <c r="AJ135" s="1033">
        <v>0</v>
      </c>
      <c r="AK135" s="2358"/>
    </row>
    <row r="136" spans="1:37" s="850" customFormat="1" ht="19.5" customHeight="1" x14ac:dyDescent="0.15">
      <c r="A136" s="3106"/>
      <c r="B136" s="1017" t="s">
        <v>284</v>
      </c>
      <c r="C136" s="1019">
        <f t="shared" si="40"/>
        <v>0</v>
      </c>
      <c r="D136" s="1033">
        <v>0</v>
      </c>
      <c r="E136" s="1033">
        <v>0</v>
      </c>
      <c r="F136" s="1033">
        <v>0</v>
      </c>
      <c r="G136" s="1033">
        <v>0</v>
      </c>
      <c r="H136" s="1033">
        <v>0</v>
      </c>
      <c r="I136" s="1033">
        <v>0</v>
      </c>
      <c r="J136" s="1033">
        <v>0</v>
      </c>
      <c r="K136" s="1033">
        <v>0</v>
      </c>
      <c r="L136" s="1033">
        <v>0</v>
      </c>
      <c r="M136" s="1033">
        <v>0</v>
      </c>
      <c r="N136" s="1033">
        <v>0</v>
      </c>
      <c r="O136" s="1033">
        <v>0</v>
      </c>
      <c r="P136" s="1033">
        <v>0</v>
      </c>
      <c r="Q136" s="1033">
        <v>0</v>
      </c>
      <c r="R136" s="1033">
        <v>0</v>
      </c>
      <c r="S136" s="1033">
        <v>0</v>
      </c>
      <c r="T136" s="1033">
        <v>0</v>
      </c>
      <c r="U136" s="1033">
        <v>0</v>
      </c>
      <c r="V136" s="1033">
        <v>0</v>
      </c>
      <c r="W136" s="1033">
        <v>0</v>
      </c>
      <c r="X136" s="1033">
        <v>0</v>
      </c>
      <c r="Y136" s="1033">
        <v>0</v>
      </c>
      <c r="Z136" s="1033">
        <v>0</v>
      </c>
      <c r="AA136" s="1033">
        <v>0</v>
      </c>
      <c r="AB136" s="1033">
        <v>0</v>
      </c>
      <c r="AC136" s="1033">
        <v>0</v>
      </c>
      <c r="AD136" s="1033">
        <v>0</v>
      </c>
      <c r="AE136" s="1033">
        <v>0</v>
      </c>
      <c r="AF136" s="1033">
        <v>0</v>
      </c>
      <c r="AG136" s="1033">
        <v>0</v>
      </c>
      <c r="AH136" s="1033">
        <v>0</v>
      </c>
      <c r="AI136" s="1033">
        <v>0</v>
      </c>
      <c r="AJ136" s="1033">
        <v>0</v>
      </c>
      <c r="AK136" s="2358"/>
    </row>
    <row r="137" spans="1:37" s="850" customFormat="1" ht="19.5" customHeight="1" x14ac:dyDescent="0.15">
      <c r="A137" s="3106"/>
      <c r="B137" s="1015" t="s">
        <v>847</v>
      </c>
      <c r="C137" s="1019">
        <f t="shared" si="40"/>
        <v>0</v>
      </c>
      <c r="D137" s="1033">
        <v>0</v>
      </c>
      <c r="E137" s="1033">
        <v>0</v>
      </c>
      <c r="F137" s="1033">
        <v>0</v>
      </c>
      <c r="G137" s="1033">
        <v>0</v>
      </c>
      <c r="H137" s="1033">
        <v>0</v>
      </c>
      <c r="I137" s="1033">
        <v>0</v>
      </c>
      <c r="J137" s="1033">
        <v>0</v>
      </c>
      <c r="K137" s="1033">
        <v>0</v>
      </c>
      <c r="L137" s="1033">
        <v>0</v>
      </c>
      <c r="M137" s="1033">
        <v>0</v>
      </c>
      <c r="N137" s="1033">
        <v>0</v>
      </c>
      <c r="O137" s="1033">
        <v>0</v>
      </c>
      <c r="P137" s="1033">
        <v>0</v>
      </c>
      <c r="Q137" s="1033">
        <v>0</v>
      </c>
      <c r="R137" s="1033">
        <v>0</v>
      </c>
      <c r="S137" s="1033">
        <v>0</v>
      </c>
      <c r="T137" s="1033">
        <v>0</v>
      </c>
      <c r="U137" s="1033">
        <v>0</v>
      </c>
      <c r="V137" s="1033">
        <v>0</v>
      </c>
      <c r="W137" s="1033">
        <v>0</v>
      </c>
      <c r="X137" s="1033">
        <v>0</v>
      </c>
      <c r="Y137" s="1033">
        <v>0</v>
      </c>
      <c r="Z137" s="1033">
        <v>0</v>
      </c>
      <c r="AA137" s="1033">
        <v>0</v>
      </c>
      <c r="AB137" s="1033">
        <v>0</v>
      </c>
      <c r="AC137" s="1033">
        <v>0</v>
      </c>
      <c r="AD137" s="1033">
        <v>0</v>
      </c>
      <c r="AE137" s="1033">
        <v>0</v>
      </c>
      <c r="AF137" s="1033">
        <v>0</v>
      </c>
      <c r="AG137" s="1033">
        <v>0</v>
      </c>
      <c r="AH137" s="1033">
        <v>0</v>
      </c>
      <c r="AI137" s="1033">
        <v>0</v>
      </c>
      <c r="AJ137" s="1033">
        <v>0</v>
      </c>
      <c r="AK137" s="2358">
        <f>'배수관폐쇄(총괄) (2)'!CF113+'배수관폐쇄(총괄) (2)'!CG113</f>
        <v>0</v>
      </c>
    </row>
    <row r="138" spans="1:37" s="850" customFormat="1" ht="19.5" customHeight="1" x14ac:dyDescent="0.15">
      <c r="A138" s="3106"/>
      <c r="B138" s="1018" t="s">
        <v>1084</v>
      </c>
      <c r="C138" s="1019">
        <f t="shared" si="40"/>
        <v>0</v>
      </c>
      <c r="D138" s="1033">
        <v>0</v>
      </c>
      <c r="E138" s="1033">
        <v>0</v>
      </c>
      <c r="F138" s="1033">
        <v>0</v>
      </c>
      <c r="G138" s="1033">
        <v>0</v>
      </c>
      <c r="H138" s="1033">
        <v>0</v>
      </c>
      <c r="I138" s="1033">
        <v>0</v>
      </c>
      <c r="J138" s="1033">
        <v>0</v>
      </c>
      <c r="K138" s="1033">
        <v>0</v>
      </c>
      <c r="L138" s="1033">
        <v>0</v>
      </c>
      <c r="M138" s="1033">
        <v>0</v>
      </c>
      <c r="N138" s="1033">
        <v>0</v>
      </c>
      <c r="O138" s="1033">
        <v>0</v>
      </c>
      <c r="P138" s="1033">
        <v>0</v>
      </c>
      <c r="Q138" s="1033">
        <v>0</v>
      </c>
      <c r="R138" s="1033">
        <v>0</v>
      </c>
      <c r="S138" s="1033">
        <v>0</v>
      </c>
      <c r="T138" s="1033">
        <v>0</v>
      </c>
      <c r="U138" s="1033">
        <v>0</v>
      </c>
      <c r="V138" s="1033">
        <v>0</v>
      </c>
      <c r="W138" s="1033">
        <v>0</v>
      </c>
      <c r="X138" s="1033">
        <v>0</v>
      </c>
      <c r="Y138" s="1033">
        <v>0</v>
      </c>
      <c r="Z138" s="1033">
        <v>0</v>
      </c>
      <c r="AA138" s="1033">
        <v>0</v>
      </c>
      <c r="AB138" s="1033">
        <v>0</v>
      </c>
      <c r="AC138" s="1033">
        <v>0</v>
      </c>
      <c r="AD138" s="1033">
        <v>0</v>
      </c>
      <c r="AE138" s="1033">
        <v>0</v>
      </c>
      <c r="AF138" s="1033">
        <v>0</v>
      </c>
      <c r="AG138" s="1033">
        <v>0</v>
      </c>
      <c r="AH138" s="1033">
        <v>0</v>
      </c>
      <c r="AI138" s="1033">
        <v>0</v>
      </c>
      <c r="AJ138" s="1033">
        <v>0</v>
      </c>
      <c r="AK138" s="2358"/>
    </row>
    <row r="139" spans="1:37" s="850" customFormat="1" ht="19.5" customHeight="1" x14ac:dyDescent="0.15">
      <c r="A139" s="3106">
        <v>1000</v>
      </c>
      <c r="B139" s="854" t="s">
        <v>46</v>
      </c>
      <c r="C139" s="613">
        <f>SUM(D139:AK139)</f>
        <v>12572.46</v>
      </c>
      <c r="D139" s="602">
        <f>SUM(D140:D147)</f>
        <v>0</v>
      </c>
      <c r="E139" s="602">
        <f t="shared" ref="E139:AJ139" si="41">SUM(E140:E147)</f>
        <v>0</v>
      </c>
      <c r="F139" s="602">
        <f t="shared" si="41"/>
        <v>0</v>
      </c>
      <c r="G139" s="602">
        <f t="shared" si="41"/>
        <v>0</v>
      </c>
      <c r="H139" s="602">
        <f t="shared" si="41"/>
        <v>0</v>
      </c>
      <c r="I139" s="602">
        <f t="shared" si="41"/>
        <v>0</v>
      </c>
      <c r="J139" s="602">
        <f t="shared" si="41"/>
        <v>0</v>
      </c>
      <c r="K139" s="602">
        <f t="shared" si="41"/>
        <v>0</v>
      </c>
      <c r="L139" s="602">
        <f t="shared" si="41"/>
        <v>0</v>
      </c>
      <c r="M139" s="602">
        <f t="shared" si="41"/>
        <v>0</v>
      </c>
      <c r="N139" s="602">
        <f t="shared" si="41"/>
        <v>115.72</v>
      </c>
      <c r="O139" s="602">
        <f t="shared" si="41"/>
        <v>1746.11</v>
      </c>
      <c r="P139" s="602">
        <f t="shared" si="41"/>
        <v>981.04</v>
      </c>
      <c r="Q139" s="602">
        <f t="shared" si="41"/>
        <v>0</v>
      </c>
      <c r="R139" s="602">
        <f t="shared" si="41"/>
        <v>0</v>
      </c>
      <c r="S139" s="602">
        <f t="shared" si="41"/>
        <v>297.08</v>
      </c>
      <c r="T139" s="602">
        <f t="shared" si="41"/>
        <v>0</v>
      </c>
      <c r="U139" s="602">
        <f t="shared" si="41"/>
        <v>243.84</v>
      </c>
      <c r="V139" s="602">
        <f t="shared" si="41"/>
        <v>0</v>
      </c>
      <c r="W139" s="602">
        <f t="shared" si="41"/>
        <v>0</v>
      </c>
      <c r="X139" s="602">
        <f t="shared" si="41"/>
        <v>0</v>
      </c>
      <c r="Y139" s="602">
        <f t="shared" si="41"/>
        <v>0</v>
      </c>
      <c r="Z139" s="602">
        <f t="shared" si="41"/>
        <v>0</v>
      </c>
      <c r="AA139" s="602">
        <f t="shared" si="41"/>
        <v>0</v>
      </c>
      <c r="AB139" s="602">
        <f t="shared" si="41"/>
        <v>0</v>
      </c>
      <c r="AC139" s="602">
        <f t="shared" si="41"/>
        <v>0</v>
      </c>
      <c r="AD139" s="602">
        <f t="shared" si="41"/>
        <v>0</v>
      </c>
      <c r="AE139" s="602">
        <f t="shared" si="41"/>
        <v>63.89</v>
      </c>
      <c r="AF139" s="602">
        <f t="shared" si="41"/>
        <v>141.62</v>
      </c>
      <c r="AG139" s="602">
        <f t="shared" si="41"/>
        <v>8054.2999999999993</v>
      </c>
      <c r="AH139" s="602">
        <f t="shared" si="41"/>
        <v>871.86</v>
      </c>
      <c r="AI139" s="602">
        <f t="shared" si="41"/>
        <v>57</v>
      </c>
      <c r="AJ139" s="602">
        <f t="shared" si="41"/>
        <v>0</v>
      </c>
      <c r="AK139" s="602">
        <f>SUM(AK140:AK147)</f>
        <v>0</v>
      </c>
    </row>
    <row r="140" spans="1:37" s="858" customFormat="1" ht="19.5" customHeight="1" x14ac:dyDescent="0.15">
      <c r="A140" s="3106"/>
      <c r="B140" s="1021" t="s">
        <v>793</v>
      </c>
      <c r="C140" s="1019">
        <f>SUM(D140:AK140)</f>
        <v>0</v>
      </c>
      <c r="D140" s="1033">
        <v>0</v>
      </c>
      <c r="E140" s="1033">
        <v>0</v>
      </c>
      <c r="F140" s="1033">
        <v>0</v>
      </c>
      <c r="G140" s="1033">
        <v>0</v>
      </c>
      <c r="H140" s="1033">
        <v>0</v>
      </c>
      <c r="I140" s="1033">
        <v>0</v>
      </c>
      <c r="J140" s="1033">
        <v>0</v>
      </c>
      <c r="K140" s="1033">
        <v>0</v>
      </c>
      <c r="L140" s="1033">
        <v>0</v>
      </c>
      <c r="M140" s="1033">
        <v>0</v>
      </c>
      <c r="N140" s="1033">
        <v>0</v>
      </c>
      <c r="O140" s="1033">
        <v>0</v>
      </c>
      <c r="P140" s="1033">
        <v>0</v>
      </c>
      <c r="Q140" s="1033">
        <v>0</v>
      </c>
      <c r="R140" s="1033">
        <v>0</v>
      </c>
      <c r="S140" s="1033">
        <v>0</v>
      </c>
      <c r="T140" s="1033">
        <v>0</v>
      </c>
      <c r="U140" s="1033">
        <v>0</v>
      </c>
      <c r="V140" s="1033">
        <v>0</v>
      </c>
      <c r="W140" s="1033">
        <v>0</v>
      </c>
      <c r="X140" s="1033">
        <v>0</v>
      </c>
      <c r="Y140" s="1033">
        <v>0</v>
      </c>
      <c r="Z140" s="1033">
        <v>0</v>
      </c>
      <c r="AA140" s="1033">
        <v>0</v>
      </c>
      <c r="AB140" s="1033">
        <v>0</v>
      </c>
      <c r="AC140" s="1033">
        <v>0</v>
      </c>
      <c r="AD140" s="1033">
        <v>0</v>
      </c>
      <c r="AE140" s="1033">
        <v>0</v>
      </c>
      <c r="AF140" s="1033">
        <v>0</v>
      </c>
      <c r="AG140" s="1033">
        <v>0</v>
      </c>
      <c r="AH140" s="1033">
        <v>0</v>
      </c>
      <c r="AI140" s="1033">
        <v>0</v>
      </c>
      <c r="AJ140" s="1033">
        <v>0</v>
      </c>
      <c r="AK140" s="2358"/>
    </row>
    <row r="141" spans="1:37" s="858" customFormat="1" ht="19.5" customHeight="1" x14ac:dyDescent="0.15">
      <c r="A141" s="3106"/>
      <c r="B141" s="1021" t="s">
        <v>792</v>
      </c>
      <c r="C141" s="1019">
        <f t="shared" ref="C141:C146" si="42">SUM(D141:AK141)</f>
        <v>0</v>
      </c>
      <c r="D141" s="1033">
        <v>0</v>
      </c>
      <c r="E141" s="1033">
        <v>0</v>
      </c>
      <c r="F141" s="1033">
        <v>0</v>
      </c>
      <c r="G141" s="1033">
        <v>0</v>
      </c>
      <c r="H141" s="1033">
        <v>0</v>
      </c>
      <c r="I141" s="1033">
        <v>0</v>
      </c>
      <c r="J141" s="1033">
        <v>0</v>
      </c>
      <c r="K141" s="1033">
        <v>0</v>
      </c>
      <c r="L141" s="1033">
        <v>0</v>
      </c>
      <c r="M141" s="1033">
        <v>0</v>
      </c>
      <c r="N141" s="1033">
        <v>0</v>
      </c>
      <c r="O141" s="1033">
        <v>0</v>
      </c>
      <c r="P141" s="1033">
        <v>0</v>
      </c>
      <c r="Q141" s="1033">
        <v>0</v>
      </c>
      <c r="R141" s="1033">
        <v>0</v>
      </c>
      <c r="S141" s="1033">
        <v>0</v>
      </c>
      <c r="T141" s="1033">
        <v>0</v>
      </c>
      <c r="U141" s="1033">
        <v>0</v>
      </c>
      <c r="V141" s="1033">
        <v>0</v>
      </c>
      <c r="W141" s="1033">
        <v>0</v>
      </c>
      <c r="X141" s="1033">
        <v>0</v>
      </c>
      <c r="Y141" s="1033">
        <v>0</v>
      </c>
      <c r="Z141" s="1033">
        <v>0</v>
      </c>
      <c r="AA141" s="1033">
        <v>0</v>
      </c>
      <c r="AB141" s="1033">
        <v>0</v>
      </c>
      <c r="AC141" s="1033">
        <v>0</v>
      </c>
      <c r="AD141" s="1033">
        <v>0</v>
      </c>
      <c r="AE141" s="1033">
        <v>0</v>
      </c>
      <c r="AF141" s="1033">
        <v>0</v>
      </c>
      <c r="AG141" s="1033">
        <v>0</v>
      </c>
      <c r="AH141" s="1033">
        <v>0</v>
      </c>
      <c r="AI141" s="1033">
        <v>0</v>
      </c>
      <c r="AJ141" s="1033">
        <v>0</v>
      </c>
      <c r="AK141" s="2358"/>
    </row>
    <row r="142" spans="1:37" s="850" customFormat="1" ht="19.5" customHeight="1" x14ac:dyDescent="0.15">
      <c r="A142" s="3106"/>
      <c r="B142" s="1015" t="s">
        <v>974</v>
      </c>
      <c r="C142" s="1019">
        <f t="shared" si="42"/>
        <v>353.41999999999996</v>
      </c>
      <c r="D142" s="1033">
        <v>0</v>
      </c>
      <c r="E142" s="1033">
        <v>0</v>
      </c>
      <c r="F142" s="1033">
        <v>0</v>
      </c>
      <c r="G142" s="1033">
        <v>0</v>
      </c>
      <c r="H142" s="1033">
        <v>0</v>
      </c>
      <c r="I142" s="1033">
        <v>0</v>
      </c>
      <c r="J142" s="1033">
        <v>0</v>
      </c>
      <c r="K142" s="1033">
        <v>0</v>
      </c>
      <c r="L142" s="1033">
        <v>0</v>
      </c>
      <c r="M142" s="1033">
        <v>0</v>
      </c>
      <c r="N142" s="1033">
        <v>0</v>
      </c>
      <c r="O142" s="1033">
        <v>0</v>
      </c>
      <c r="P142" s="1033">
        <v>0</v>
      </c>
      <c r="Q142" s="1033">
        <v>0</v>
      </c>
      <c r="R142" s="1033">
        <v>0</v>
      </c>
      <c r="S142" s="1033">
        <v>297.08</v>
      </c>
      <c r="T142" s="1033">
        <v>0</v>
      </c>
      <c r="U142" s="1033">
        <v>0</v>
      </c>
      <c r="V142" s="1033">
        <v>0</v>
      </c>
      <c r="W142" s="1033">
        <v>0</v>
      </c>
      <c r="X142" s="1033">
        <v>0</v>
      </c>
      <c r="Y142" s="1033">
        <v>0</v>
      </c>
      <c r="Z142" s="1033">
        <v>0</v>
      </c>
      <c r="AA142" s="1033">
        <v>0</v>
      </c>
      <c r="AB142" s="1033">
        <v>0</v>
      </c>
      <c r="AC142" s="1033">
        <v>0</v>
      </c>
      <c r="AD142" s="1033">
        <v>0</v>
      </c>
      <c r="AE142" s="1033">
        <v>0</v>
      </c>
      <c r="AF142" s="1033">
        <v>56.34</v>
      </c>
      <c r="AG142" s="1033">
        <v>0</v>
      </c>
      <c r="AH142" s="1033">
        <v>0</v>
      </c>
      <c r="AI142" s="1033">
        <v>0</v>
      </c>
      <c r="AJ142" s="1033">
        <v>0</v>
      </c>
      <c r="AK142" s="2358">
        <f>'배수관폐쇄(총괄) (2)'!CF115+'배수관폐쇄(총괄) (2)'!CG115</f>
        <v>0</v>
      </c>
    </row>
    <row r="143" spans="1:37" s="850" customFormat="1" ht="19.5" customHeight="1" x14ac:dyDescent="0.15">
      <c r="A143" s="3106"/>
      <c r="B143" s="1015" t="s">
        <v>345</v>
      </c>
      <c r="C143" s="1019">
        <f t="shared" si="42"/>
        <v>10513.27</v>
      </c>
      <c r="D143" s="1033">
        <v>0</v>
      </c>
      <c r="E143" s="1033">
        <v>0</v>
      </c>
      <c r="F143" s="1033">
        <v>0</v>
      </c>
      <c r="G143" s="1033">
        <v>0</v>
      </c>
      <c r="H143" s="1033">
        <v>0</v>
      </c>
      <c r="I143" s="1033">
        <v>0</v>
      </c>
      <c r="J143" s="1033">
        <v>0</v>
      </c>
      <c r="K143" s="1033">
        <v>0</v>
      </c>
      <c r="L143" s="1033">
        <v>0</v>
      </c>
      <c r="M143" s="1033">
        <v>0</v>
      </c>
      <c r="N143" s="1033">
        <v>115.72</v>
      </c>
      <c r="O143" s="1033">
        <v>1746.11</v>
      </c>
      <c r="P143" s="1033">
        <v>981.04</v>
      </c>
      <c r="Q143" s="1033">
        <v>0</v>
      </c>
      <c r="R143" s="1033">
        <v>0</v>
      </c>
      <c r="S143" s="1033">
        <v>0</v>
      </c>
      <c r="T143" s="1033">
        <v>0</v>
      </c>
      <c r="U143" s="1033">
        <v>243.84</v>
      </c>
      <c r="V143" s="1033">
        <v>0</v>
      </c>
      <c r="W143" s="1033">
        <v>0</v>
      </c>
      <c r="X143" s="1033">
        <v>0</v>
      </c>
      <c r="Y143" s="1033">
        <v>0</v>
      </c>
      <c r="Z143" s="1033">
        <v>0</v>
      </c>
      <c r="AA143" s="1033">
        <v>0</v>
      </c>
      <c r="AB143" s="1033">
        <v>0</v>
      </c>
      <c r="AC143" s="1033">
        <v>0</v>
      </c>
      <c r="AD143" s="1033">
        <v>0</v>
      </c>
      <c r="AE143" s="1033">
        <v>63.89</v>
      </c>
      <c r="AF143" s="1033">
        <v>85.28</v>
      </c>
      <c r="AG143" s="1033">
        <v>6348.53</v>
      </c>
      <c r="AH143" s="1033">
        <v>871.86</v>
      </c>
      <c r="AI143" s="1033">
        <v>57</v>
      </c>
      <c r="AJ143" s="1033">
        <v>0</v>
      </c>
      <c r="AK143" s="2358">
        <f>'배수관폐쇄(총괄) (2)'!CF116+'배수관폐쇄(총괄) (2)'!CG116</f>
        <v>0</v>
      </c>
    </row>
    <row r="144" spans="1:37" s="850" customFormat="1" ht="19.5" customHeight="1" x14ac:dyDescent="0.15">
      <c r="A144" s="3106"/>
      <c r="B144" s="1017" t="s">
        <v>283</v>
      </c>
      <c r="C144" s="1019">
        <f t="shared" si="42"/>
        <v>0</v>
      </c>
      <c r="D144" s="1033">
        <v>0</v>
      </c>
      <c r="E144" s="1033">
        <v>0</v>
      </c>
      <c r="F144" s="1033">
        <v>0</v>
      </c>
      <c r="G144" s="1033">
        <v>0</v>
      </c>
      <c r="H144" s="1033">
        <v>0</v>
      </c>
      <c r="I144" s="1033">
        <v>0</v>
      </c>
      <c r="J144" s="1033">
        <v>0</v>
      </c>
      <c r="K144" s="1033">
        <v>0</v>
      </c>
      <c r="L144" s="1033">
        <v>0</v>
      </c>
      <c r="M144" s="1033">
        <v>0</v>
      </c>
      <c r="N144" s="1033">
        <v>0</v>
      </c>
      <c r="O144" s="1033">
        <v>0</v>
      </c>
      <c r="P144" s="1033">
        <v>0</v>
      </c>
      <c r="Q144" s="1033">
        <v>0</v>
      </c>
      <c r="R144" s="1033">
        <v>0</v>
      </c>
      <c r="S144" s="1033">
        <v>0</v>
      </c>
      <c r="T144" s="1033">
        <v>0</v>
      </c>
      <c r="U144" s="1033">
        <v>0</v>
      </c>
      <c r="V144" s="1033">
        <v>0</v>
      </c>
      <c r="W144" s="1033">
        <v>0</v>
      </c>
      <c r="X144" s="1033">
        <v>0</v>
      </c>
      <c r="Y144" s="1033">
        <v>0</v>
      </c>
      <c r="Z144" s="1033">
        <v>0</v>
      </c>
      <c r="AA144" s="1033">
        <v>0</v>
      </c>
      <c r="AB144" s="1033">
        <v>0</v>
      </c>
      <c r="AC144" s="1033">
        <v>0</v>
      </c>
      <c r="AD144" s="1033">
        <v>0</v>
      </c>
      <c r="AE144" s="1033">
        <v>0</v>
      </c>
      <c r="AF144" s="1033">
        <v>0</v>
      </c>
      <c r="AG144" s="1033">
        <v>0</v>
      </c>
      <c r="AH144" s="1033">
        <v>0</v>
      </c>
      <c r="AI144" s="1033">
        <v>0</v>
      </c>
      <c r="AJ144" s="1033">
        <v>0</v>
      </c>
      <c r="AK144" s="2358"/>
    </row>
    <row r="145" spans="1:37" s="850" customFormat="1" ht="19.5" customHeight="1" x14ac:dyDescent="0.15">
      <c r="A145" s="3106"/>
      <c r="B145" s="1017" t="s">
        <v>284</v>
      </c>
      <c r="C145" s="1019">
        <f t="shared" si="42"/>
        <v>0</v>
      </c>
      <c r="D145" s="1033">
        <v>0</v>
      </c>
      <c r="E145" s="1033">
        <v>0</v>
      </c>
      <c r="F145" s="1033">
        <v>0</v>
      </c>
      <c r="G145" s="1033">
        <v>0</v>
      </c>
      <c r="H145" s="1033">
        <v>0</v>
      </c>
      <c r="I145" s="1033">
        <v>0</v>
      </c>
      <c r="J145" s="1033">
        <v>0</v>
      </c>
      <c r="K145" s="1033">
        <v>0</v>
      </c>
      <c r="L145" s="1033">
        <v>0</v>
      </c>
      <c r="M145" s="1033">
        <v>0</v>
      </c>
      <c r="N145" s="1033">
        <v>0</v>
      </c>
      <c r="O145" s="1033">
        <v>0</v>
      </c>
      <c r="P145" s="1033">
        <v>0</v>
      </c>
      <c r="Q145" s="1033">
        <v>0</v>
      </c>
      <c r="R145" s="1033">
        <v>0</v>
      </c>
      <c r="S145" s="1033">
        <v>0</v>
      </c>
      <c r="T145" s="1033">
        <v>0</v>
      </c>
      <c r="U145" s="1033">
        <v>0</v>
      </c>
      <c r="V145" s="1033">
        <v>0</v>
      </c>
      <c r="W145" s="1033">
        <v>0</v>
      </c>
      <c r="X145" s="1033">
        <v>0</v>
      </c>
      <c r="Y145" s="1033">
        <v>0</v>
      </c>
      <c r="Z145" s="1033">
        <v>0</v>
      </c>
      <c r="AA145" s="1033">
        <v>0</v>
      </c>
      <c r="AB145" s="1033">
        <v>0</v>
      </c>
      <c r="AC145" s="1033">
        <v>0</v>
      </c>
      <c r="AD145" s="1033">
        <v>0</v>
      </c>
      <c r="AE145" s="1033">
        <v>0</v>
      </c>
      <c r="AF145" s="1033">
        <v>0</v>
      </c>
      <c r="AG145" s="1033">
        <v>0</v>
      </c>
      <c r="AH145" s="1033">
        <v>0</v>
      </c>
      <c r="AI145" s="1033">
        <v>0</v>
      </c>
      <c r="AJ145" s="1033">
        <v>0</v>
      </c>
      <c r="AK145" s="2358"/>
    </row>
    <row r="146" spans="1:37" s="850" customFormat="1" ht="19.5" customHeight="1" x14ac:dyDescent="0.15">
      <c r="A146" s="3106"/>
      <c r="B146" s="1015" t="s">
        <v>847</v>
      </c>
      <c r="C146" s="1019">
        <f t="shared" si="42"/>
        <v>1705.77</v>
      </c>
      <c r="D146" s="1033">
        <v>0</v>
      </c>
      <c r="E146" s="1033">
        <v>0</v>
      </c>
      <c r="F146" s="1033">
        <v>0</v>
      </c>
      <c r="G146" s="1033">
        <v>0</v>
      </c>
      <c r="H146" s="1033">
        <v>0</v>
      </c>
      <c r="I146" s="1033">
        <v>0</v>
      </c>
      <c r="J146" s="1033">
        <v>0</v>
      </c>
      <c r="K146" s="1033">
        <v>0</v>
      </c>
      <c r="L146" s="1033">
        <v>0</v>
      </c>
      <c r="M146" s="1033">
        <v>0</v>
      </c>
      <c r="N146" s="1033">
        <v>0</v>
      </c>
      <c r="O146" s="1033">
        <v>0</v>
      </c>
      <c r="P146" s="1033">
        <v>0</v>
      </c>
      <c r="Q146" s="1033">
        <v>0</v>
      </c>
      <c r="R146" s="1033">
        <v>0</v>
      </c>
      <c r="S146" s="1033">
        <v>0</v>
      </c>
      <c r="T146" s="1033">
        <v>0</v>
      </c>
      <c r="U146" s="1033">
        <v>0</v>
      </c>
      <c r="V146" s="1033">
        <v>0</v>
      </c>
      <c r="W146" s="1033">
        <v>0</v>
      </c>
      <c r="X146" s="1033">
        <v>0</v>
      </c>
      <c r="Y146" s="1033">
        <v>0</v>
      </c>
      <c r="Z146" s="1033">
        <v>0</v>
      </c>
      <c r="AA146" s="1033">
        <v>0</v>
      </c>
      <c r="AB146" s="1033">
        <v>0</v>
      </c>
      <c r="AC146" s="1033">
        <v>0</v>
      </c>
      <c r="AD146" s="1033">
        <v>0</v>
      </c>
      <c r="AE146" s="1033">
        <v>0</v>
      </c>
      <c r="AF146" s="1033">
        <v>0</v>
      </c>
      <c r="AG146" s="1033">
        <v>1705.77</v>
      </c>
      <c r="AH146" s="1033">
        <v>0</v>
      </c>
      <c r="AI146" s="1033">
        <v>0</v>
      </c>
      <c r="AJ146" s="1033">
        <v>0</v>
      </c>
      <c r="AK146" s="2358">
        <f>'배수관폐쇄(총괄) (2)'!CF117+'배수관폐쇄(총괄) (2)'!CG117</f>
        <v>0</v>
      </c>
    </row>
    <row r="147" spans="1:37" s="850" customFormat="1" ht="19.5" customHeight="1" x14ac:dyDescent="0.15">
      <c r="A147" s="3106"/>
      <c r="B147" s="1018" t="s">
        <v>1084</v>
      </c>
      <c r="C147" s="1019">
        <f>SUM(D147:AK147)</f>
        <v>0</v>
      </c>
      <c r="D147" s="1033">
        <v>0</v>
      </c>
      <c r="E147" s="1033">
        <v>0</v>
      </c>
      <c r="F147" s="1033">
        <v>0</v>
      </c>
      <c r="G147" s="1033">
        <v>0</v>
      </c>
      <c r="H147" s="1033">
        <v>0</v>
      </c>
      <c r="I147" s="1033">
        <v>0</v>
      </c>
      <c r="J147" s="1033">
        <v>0</v>
      </c>
      <c r="K147" s="1033">
        <v>0</v>
      </c>
      <c r="L147" s="1033">
        <v>0</v>
      </c>
      <c r="M147" s="1033">
        <v>0</v>
      </c>
      <c r="N147" s="1033">
        <v>0</v>
      </c>
      <c r="O147" s="1033">
        <v>0</v>
      </c>
      <c r="P147" s="1033">
        <v>0</v>
      </c>
      <c r="Q147" s="1033">
        <v>0</v>
      </c>
      <c r="R147" s="1033">
        <v>0</v>
      </c>
      <c r="S147" s="1033">
        <v>0</v>
      </c>
      <c r="T147" s="1033">
        <v>0</v>
      </c>
      <c r="U147" s="1033">
        <v>0</v>
      </c>
      <c r="V147" s="1033">
        <v>0</v>
      </c>
      <c r="W147" s="1033">
        <v>0</v>
      </c>
      <c r="X147" s="1033">
        <v>0</v>
      </c>
      <c r="Y147" s="1033">
        <v>0</v>
      </c>
      <c r="Z147" s="1033">
        <v>0</v>
      </c>
      <c r="AA147" s="1033">
        <v>0</v>
      </c>
      <c r="AB147" s="1033">
        <v>0</v>
      </c>
      <c r="AC147" s="1033">
        <v>0</v>
      </c>
      <c r="AD147" s="1033">
        <v>0</v>
      </c>
      <c r="AE147" s="1033">
        <v>0</v>
      </c>
      <c r="AF147" s="1033">
        <v>0</v>
      </c>
      <c r="AG147" s="1033">
        <v>0</v>
      </c>
      <c r="AH147" s="1033">
        <v>0</v>
      </c>
      <c r="AI147" s="1033">
        <v>0</v>
      </c>
      <c r="AJ147" s="1033">
        <v>0</v>
      </c>
      <c r="AK147" s="2358"/>
    </row>
    <row r="148" spans="1:37" s="850" customFormat="1" ht="19.5" customHeight="1" x14ac:dyDescent="0.15">
      <c r="A148" s="3106">
        <v>1100</v>
      </c>
      <c r="B148" s="854" t="s">
        <v>46</v>
      </c>
      <c r="C148" s="613">
        <f>SUM(D148:AK148)</f>
        <v>6011.75</v>
      </c>
      <c r="D148" s="602">
        <f>SUM(D149:D156)</f>
        <v>0</v>
      </c>
      <c r="E148" s="602">
        <f t="shared" ref="E148:AJ148" si="43">SUM(E149:E156)</f>
        <v>0</v>
      </c>
      <c r="F148" s="602">
        <f t="shared" si="43"/>
        <v>0</v>
      </c>
      <c r="G148" s="602">
        <f t="shared" si="43"/>
        <v>0</v>
      </c>
      <c r="H148" s="602">
        <f t="shared" si="43"/>
        <v>0</v>
      </c>
      <c r="I148" s="602">
        <f t="shared" si="43"/>
        <v>0</v>
      </c>
      <c r="J148" s="602">
        <f t="shared" si="43"/>
        <v>0</v>
      </c>
      <c r="K148" s="602">
        <f t="shared" si="43"/>
        <v>0</v>
      </c>
      <c r="L148" s="602">
        <f t="shared" si="43"/>
        <v>0</v>
      </c>
      <c r="M148" s="602">
        <f t="shared" si="43"/>
        <v>0</v>
      </c>
      <c r="N148" s="602">
        <f t="shared" si="43"/>
        <v>522.95000000000005</v>
      </c>
      <c r="O148" s="602">
        <f t="shared" si="43"/>
        <v>0</v>
      </c>
      <c r="P148" s="602">
        <f t="shared" si="43"/>
        <v>0</v>
      </c>
      <c r="Q148" s="602">
        <f t="shared" si="43"/>
        <v>0</v>
      </c>
      <c r="R148" s="602">
        <f t="shared" si="43"/>
        <v>0</v>
      </c>
      <c r="S148" s="602">
        <f t="shared" si="43"/>
        <v>0</v>
      </c>
      <c r="T148" s="602">
        <f t="shared" si="43"/>
        <v>0</v>
      </c>
      <c r="U148" s="602">
        <f t="shared" si="43"/>
        <v>0</v>
      </c>
      <c r="V148" s="602">
        <f t="shared" si="43"/>
        <v>1002.9</v>
      </c>
      <c r="W148" s="602">
        <f t="shared" si="43"/>
        <v>1198.73</v>
      </c>
      <c r="X148" s="602">
        <f t="shared" si="43"/>
        <v>3287.17</v>
      </c>
      <c r="Y148" s="602">
        <f t="shared" si="43"/>
        <v>0</v>
      </c>
      <c r="Z148" s="602">
        <f t="shared" si="43"/>
        <v>0</v>
      </c>
      <c r="AA148" s="602">
        <f t="shared" si="43"/>
        <v>0</v>
      </c>
      <c r="AB148" s="602">
        <f t="shared" si="43"/>
        <v>0</v>
      </c>
      <c r="AC148" s="602">
        <f t="shared" si="43"/>
        <v>0</v>
      </c>
      <c r="AD148" s="602">
        <f t="shared" si="43"/>
        <v>0</v>
      </c>
      <c r="AE148" s="602">
        <f t="shared" si="43"/>
        <v>0</v>
      </c>
      <c r="AF148" s="602">
        <f t="shared" si="43"/>
        <v>0</v>
      </c>
      <c r="AG148" s="602">
        <f t="shared" si="43"/>
        <v>0</v>
      </c>
      <c r="AH148" s="602">
        <f t="shared" si="43"/>
        <v>0</v>
      </c>
      <c r="AI148" s="602">
        <f t="shared" si="43"/>
        <v>0</v>
      </c>
      <c r="AJ148" s="602">
        <f t="shared" si="43"/>
        <v>0</v>
      </c>
      <c r="AK148" s="602">
        <f>SUM(AK149:AK156)</f>
        <v>0</v>
      </c>
    </row>
    <row r="149" spans="1:37" s="858" customFormat="1" ht="19.5" customHeight="1" x14ac:dyDescent="0.15">
      <c r="A149" s="3106"/>
      <c r="B149" s="1021" t="s">
        <v>793</v>
      </c>
      <c r="C149" s="1019">
        <f>SUM(D149:AK149)</f>
        <v>0</v>
      </c>
      <c r="D149" s="1033">
        <v>0</v>
      </c>
      <c r="E149" s="1033">
        <v>0</v>
      </c>
      <c r="F149" s="1033">
        <v>0</v>
      </c>
      <c r="G149" s="1033">
        <v>0</v>
      </c>
      <c r="H149" s="1033">
        <v>0</v>
      </c>
      <c r="I149" s="1033">
        <v>0</v>
      </c>
      <c r="J149" s="1033">
        <v>0</v>
      </c>
      <c r="K149" s="1033">
        <v>0</v>
      </c>
      <c r="L149" s="1033">
        <v>0</v>
      </c>
      <c r="M149" s="1033">
        <v>0</v>
      </c>
      <c r="N149" s="1033">
        <v>0</v>
      </c>
      <c r="O149" s="1033">
        <v>0</v>
      </c>
      <c r="P149" s="1033">
        <v>0</v>
      </c>
      <c r="Q149" s="1033">
        <v>0</v>
      </c>
      <c r="R149" s="1033">
        <v>0</v>
      </c>
      <c r="S149" s="1033">
        <v>0</v>
      </c>
      <c r="T149" s="1033">
        <v>0</v>
      </c>
      <c r="U149" s="1033">
        <v>0</v>
      </c>
      <c r="V149" s="1033">
        <v>0</v>
      </c>
      <c r="W149" s="1033">
        <v>0</v>
      </c>
      <c r="X149" s="1033">
        <v>0</v>
      </c>
      <c r="Y149" s="1033">
        <v>0</v>
      </c>
      <c r="Z149" s="1033">
        <v>0</v>
      </c>
      <c r="AA149" s="1033">
        <v>0</v>
      </c>
      <c r="AB149" s="1033">
        <v>0</v>
      </c>
      <c r="AC149" s="1033">
        <v>0</v>
      </c>
      <c r="AD149" s="1033">
        <v>0</v>
      </c>
      <c r="AE149" s="1033">
        <v>0</v>
      </c>
      <c r="AF149" s="1033">
        <v>0</v>
      </c>
      <c r="AG149" s="1033">
        <v>0</v>
      </c>
      <c r="AH149" s="1033">
        <v>0</v>
      </c>
      <c r="AI149" s="1033">
        <v>0</v>
      </c>
      <c r="AJ149" s="1033">
        <v>0</v>
      </c>
      <c r="AK149" s="2358"/>
    </row>
    <row r="150" spans="1:37" s="858" customFormat="1" ht="19.5" customHeight="1" x14ac:dyDescent="0.15">
      <c r="A150" s="3106"/>
      <c r="B150" s="1021" t="s">
        <v>792</v>
      </c>
      <c r="C150" s="1019">
        <f t="shared" ref="C150:C156" si="44">SUM(D150:AK150)</f>
        <v>0</v>
      </c>
      <c r="D150" s="1033">
        <v>0</v>
      </c>
      <c r="E150" s="1033">
        <v>0</v>
      </c>
      <c r="F150" s="1033">
        <v>0</v>
      </c>
      <c r="G150" s="1033">
        <v>0</v>
      </c>
      <c r="H150" s="1033">
        <v>0</v>
      </c>
      <c r="I150" s="1033">
        <v>0</v>
      </c>
      <c r="J150" s="1033">
        <v>0</v>
      </c>
      <c r="K150" s="1033">
        <v>0</v>
      </c>
      <c r="L150" s="1033">
        <v>0</v>
      </c>
      <c r="M150" s="1033">
        <v>0</v>
      </c>
      <c r="N150" s="1033">
        <v>0</v>
      </c>
      <c r="O150" s="1033">
        <v>0</v>
      </c>
      <c r="P150" s="1033">
        <v>0</v>
      </c>
      <c r="Q150" s="1033">
        <v>0</v>
      </c>
      <c r="R150" s="1033">
        <v>0</v>
      </c>
      <c r="S150" s="1033">
        <v>0</v>
      </c>
      <c r="T150" s="1033">
        <v>0</v>
      </c>
      <c r="U150" s="1033">
        <v>0</v>
      </c>
      <c r="V150" s="1033">
        <v>0</v>
      </c>
      <c r="W150" s="1033">
        <v>0</v>
      </c>
      <c r="X150" s="1033">
        <v>0</v>
      </c>
      <c r="Y150" s="1033">
        <v>0</v>
      </c>
      <c r="Z150" s="1033">
        <v>0</v>
      </c>
      <c r="AA150" s="1033">
        <v>0</v>
      </c>
      <c r="AB150" s="1033">
        <v>0</v>
      </c>
      <c r="AC150" s="1033">
        <v>0</v>
      </c>
      <c r="AD150" s="1033">
        <v>0</v>
      </c>
      <c r="AE150" s="1033">
        <v>0</v>
      </c>
      <c r="AF150" s="1033">
        <v>0</v>
      </c>
      <c r="AG150" s="1033">
        <v>0</v>
      </c>
      <c r="AH150" s="1033">
        <v>0</v>
      </c>
      <c r="AI150" s="1033">
        <v>0</v>
      </c>
      <c r="AJ150" s="1033">
        <v>0</v>
      </c>
      <c r="AK150" s="2358"/>
    </row>
    <row r="151" spans="1:37" s="862" customFormat="1" ht="19.5" customHeight="1" x14ac:dyDescent="0.15">
      <c r="A151" s="3106"/>
      <c r="B151" s="1015" t="s">
        <v>974</v>
      </c>
      <c r="C151" s="1019">
        <f t="shared" si="44"/>
        <v>5729.78</v>
      </c>
      <c r="D151" s="1033">
        <v>0</v>
      </c>
      <c r="E151" s="1033">
        <v>0</v>
      </c>
      <c r="F151" s="1033">
        <v>0</v>
      </c>
      <c r="G151" s="1033">
        <v>0</v>
      </c>
      <c r="H151" s="1033">
        <v>0</v>
      </c>
      <c r="I151" s="1033">
        <v>0</v>
      </c>
      <c r="J151" s="1033">
        <v>0</v>
      </c>
      <c r="K151" s="1033">
        <v>0</v>
      </c>
      <c r="L151" s="1033">
        <v>0</v>
      </c>
      <c r="M151" s="1033">
        <v>0</v>
      </c>
      <c r="N151" s="1033">
        <v>240.98</v>
      </c>
      <c r="O151" s="1033">
        <v>0</v>
      </c>
      <c r="P151" s="1033">
        <v>0</v>
      </c>
      <c r="Q151" s="1033">
        <v>0</v>
      </c>
      <c r="R151" s="1033">
        <v>0</v>
      </c>
      <c r="S151" s="1033">
        <v>0</v>
      </c>
      <c r="T151" s="1033">
        <v>0</v>
      </c>
      <c r="U151" s="1033">
        <v>0</v>
      </c>
      <c r="V151" s="1033">
        <v>1002.9</v>
      </c>
      <c r="W151" s="1033">
        <v>1198.73</v>
      </c>
      <c r="X151" s="1033">
        <v>3287.17</v>
      </c>
      <c r="Y151" s="1033">
        <v>0</v>
      </c>
      <c r="Z151" s="1033">
        <v>0</v>
      </c>
      <c r="AA151" s="1033">
        <v>0</v>
      </c>
      <c r="AB151" s="1033">
        <v>0</v>
      </c>
      <c r="AC151" s="1033">
        <v>0</v>
      </c>
      <c r="AD151" s="1033">
        <v>0</v>
      </c>
      <c r="AE151" s="1033">
        <v>0</v>
      </c>
      <c r="AF151" s="1033">
        <v>0</v>
      </c>
      <c r="AG151" s="1033">
        <v>0</v>
      </c>
      <c r="AH151" s="1033">
        <v>0</v>
      </c>
      <c r="AI151" s="1033">
        <v>0</v>
      </c>
      <c r="AJ151" s="1033">
        <v>0</v>
      </c>
      <c r="AK151" s="2358">
        <f>'배수관폐쇄(총괄) (2)'!CF115+'배수관폐쇄(총괄) (2)'!CG115</f>
        <v>0</v>
      </c>
    </row>
    <row r="152" spans="1:37" s="862" customFormat="1" ht="19.5" customHeight="1" x14ac:dyDescent="0.15">
      <c r="A152" s="3106"/>
      <c r="B152" s="1015" t="s">
        <v>345</v>
      </c>
      <c r="C152" s="1019">
        <f t="shared" si="44"/>
        <v>281.97000000000003</v>
      </c>
      <c r="D152" s="1033">
        <v>0</v>
      </c>
      <c r="E152" s="1033">
        <v>0</v>
      </c>
      <c r="F152" s="1033">
        <v>0</v>
      </c>
      <c r="G152" s="1033">
        <v>0</v>
      </c>
      <c r="H152" s="1033">
        <v>0</v>
      </c>
      <c r="I152" s="1033">
        <v>0</v>
      </c>
      <c r="J152" s="1033">
        <v>0</v>
      </c>
      <c r="K152" s="1033">
        <v>0</v>
      </c>
      <c r="L152" s="1033">
        <v>0</v>
      </c>
      <c r="M152" s="1033">
        <v>0</v>
      </c>
      <c r="N152" s="1033">
        <v>281.97000000000003</v>
      </c>
      <c r="O152" s="1033">
        <v>0</v>
      </c>
      <c r="P152" s="1033">
        <v>0</v>
      </c>
      <c r="Q152" s="1033">
        <v>0</v>
      </c>
      <c r="R152" s="1033">
        <v>0</v>
      </c>
      <c r="S152" s="1033">
        <v>0</v>
      </c>
      <c r="T152" s="1033">
        <v>0</v>
      </c>
      <c r="U152" s="1033">
        <v>0</v>
      </c>
      <c r="V152" s="1033">
        <v>0</v>
      </c>
      <c r="W152" s="1033">
        <v>0</v>
      </c>
      <c r="X152" s="1033">
        <v>0</v>
      </c>
      <c r="Y152" s="1033">
        <v>0</v>
      </c>
      <c r="Z152" s="1033">
        <v>0</v>
      </c>
      <c r="AA152" s="1033">
        <v>0</v>
      </c>
      <c r="AB152" s="1033">
        <v>0</v>
      </c>
      <c r="AC152" s="1033">
        <v>0</v>
      </c>
      <c r="AD152" s="1033">
        <v>0</v>
      </c>
      <c r="AE152" s="1033">
        <v>0</v>
      </c>
      <c r="AF152" s="1033">
        <v>0</v>
      </c>
      <c r="AG152" s="1033">
        <v>0</v>
      </c>
      <c r="AH152" s="1033">
        <v>0</v>
      </c>
      <c r="AI152" s="1033">
        <v>0</v>
      </c>
      <c r="AJ152" s="1033">
        <v>0</v>
      </c>
      <c r="AK152" s="2358">
        <f>'배수관폐쇄(총괄) (2)'!CF116+'배수관폐쇄(총괄) (2)'!CG116</f>
        <v>0</v>
      </c>
    </row>
    <row r="153" spans="1:37" s="862" customFormat="1" ht="19.5" customHeight="1" x14ac:dyDescent="0.15">
      <c r="A153" s="3106"/>
      <c r="B153" s="1017" t="s">
        <v>283</v>
      </c>
      <c r="C153" s="1019">
        <f t="shared" si="44"/>
        <v>0</v>
      </c>
      <c r="D153" s="1033">
        <v>0</v>
      </c>
      <c r="E153" s="1033">
        <v>0</v>
      </c>
      <c r="F153" s="1033">
        <v>0</v>
      </c>
      <c r="G153" s="1033">
        <v>0</v>
      </c>
      <c r="H153" s="1033">
        <v>0</v>
      </c>
      <c r="I153" s="1033">
        <v>0</v>
      </c>
      <c r="J153" s="1033">
        <v>0</v>
      </c>
      <c r="K153" s="1033">
        <v>0</v>
      </c>
      <c r="L153" s="1033">
        <v>0</v>
      </c>
      <c r="M153" s="1033">
        <v>0</v>
      </c>
      <c r="N153" s="1033">
        <v>0</v>
      </c>
      <c r="O153" s="1033">
        <v>0</v>
      </c>
      <c r="P153" s="1033">
        <v>0</v>
      </c>
      <c r="Q153" s="1033">
        <v>0</v>
      </c>
      <c r="R153" s="1033">
        <v>0</v>
      </c>
      <c r="S153" s="1033">
        <v>0</v>
      </c>
      <c r="T153" s="1033">
        <v>0</v>
      </c>
      <c r="U153" s="1033">
        <v>0</v>
      </c>
      <c r="V153" s="1033">
        <v>0</v>
      </c>
      <c r="W153" s="1033">
        <v>0</v>
      </c>
      <c r="X153" s="1033">
        <v>0</v>
      </c>
      <c r="Y153" s="1033">
        <v>0</v>
      </c>
      <c r="Z153" s="1033">
        <v>0</v>
      </c>
      <c r="AA153" s="1033">
        <v>0</v>
      </c>
      <c r="AB153" s="1033">
        <v>0</v>
      </c>
      <c r="AC153" s="1033">
        <v>0</v>
      </c>
      <c r="AD153" s="1033">
        <v>0</v>
      </c>
      <c r="AE153" s="1033">
        <v>0</v>
      </c>
      <c r="AF153" s="1033">
        <v>0</v>
      </c>
      <c r="AG153" s="1033">
        <v>0</v>
      </c>
      <c r="AH153" s="1033">
        <v>0</v>
      </c>
      <c r="AI153" s="1033">
        <v>0</v>
      </c>
      <c r="AJ153" s="1033">
        <v>0</v>
      </c>
      <c r="AK153" s="2358"/>
    </row>
    <row r="154" spans="1:37" s="862" customFormat="1" ht="19.5" customHeight="1" x14ac:dyDescent="0.15">
      <c r="A154" s="3106"/>
      <c r="B154" s="1017" t="s">
        <v>284</v>
      </c>
      <c r="C154" s="1019">
        <f t="shared" si="44"/>
        <v>0</v>
      </c>
      <c r="D154" s="1033">
        <v>0</v>
      </c>
      <c r="E154" s="1033">
        <v>0</v>
      </c>
      <c r="F154" s="1033">
        <v>0</v>
      </c>
      <c r="G154" s="1033">
        <v>0</v>
      </c>
      <c r="H154" s="1033">
        <v>0</v>
      </c>
      <c r="I154" s="1033">
        <v>0</v>
      </c>
      <c r="J154" s="1033">
        <v>0</v>
      </c>
      <c r="K154" s="1033">
        <v>0</v>
      </c>
      <c r="L154" s="1033">
        <v>0</v>
      </c>
      <c r="M154" s="1033">
        <v>0</v>
      </c>
      <c r="N154" s="1033">
        <v>0</v>
      </c>
      <c r="O154" s="1033">
        <v>0</v>
      </c>
      <c r="P154" s="1033">
        <v>0</v>
      </c>
      <c r="Q154" s="1033">
        <v>0</v>
      </c>
      <c r="R154" s="1033">
        <v>0</v>
      </c>
      <c r="S154" s="1033">
        <v>0</v>
      </c>
      <c r="T154" s="1033">
        <v>0</v>
      </c>
      <c r="U154" s="1033">
        <v>0</v>
      </c>
      <c r="V154" s="1033">
        <v>0</v>
      </c>
      <c r="W154" s="1033">
        <v>0</v>
      </c>
      <c r="X154" s="1033">
        <v>0</v>
      </c>
      <c r="Y154" s="1033">
        <v>0</v>
      </c>
      <c r="Z154" s="1033">
        <v>0</v>
      </c>
      <c r="AA154" s="1033">
        <v>0</v>
      </c>
      <c r="AB154" s="1033">
        <v>0</v>
      </c>
      <c r="AC154" s="1033">
        <v>0</v>
      </c>
      <c r="AD154" s="1033">
        <v>0</v>
      </c>
      <c r="AE154" s="1033">
        <v>0</v>
      </c>
      <c r="AF154" s="1033">
        <v>0</v>
      </c>
      <c r="AG154" s="1033">
        <v>0</v>
      </c>
      <c r="AH154" s="1033">
        <v>0</v>
      </c>
      <c r="AI154" s="1033">
        <v>0</v>
      </c>
      <c r="AJ154" s="1033">
        <v>0</v>
      </c>
      <c r="AK154" s="2358"/>
    </row>
    <row r="155" spans="1:37" s="862" customFormat="1" ht="19.5" customHeight="1" x14ac:dyDescent="0.15">
      <c r="A155" s="3106"/>
      <c r="B155" s="1015" t="s">
        <v>847</v>
      </c>
      <c r="C155" s="1019">
        <f t="shared" si="44"/>
        <v>0</v>
      </c>
      <c r="D155" s="1033">
        <v>0</v>
      </c>
      <c r="E155" s="1033">
        <v>0</v>
      </c>
      <c r="F155" s="1033">
        <v>0</v>
      </c>
      <c r="G155" s="1033">
        <v>0</v>
      </c>
      <c r="H155" s="1033">
        <v>0</v>
      </c>
      <c r="I155" s="1033">
        <v>0</v>
      </c>
      <c r="J155" s="1033">
        <v>0</v>
      </c>
      <c r="K155" s="1033">
        <v>0</v>
      </c>
      <c r="L155" s="1033">
        <v>0</v>
      </c>
      <c r="M155" s="1033">
        <v>0</v>
      </c>
      <c r="N155" s="1033">
        <v>0</v>
      </c>
      <c r="O155" s="1033">
        <v>0</v>
      </c>
      <c r="P155" s="1033">
        <v>0</v>
      </c>
      <c r="Q155" s="1033">
        <v>0</v>
      </c>
      <c r="R155" s="1033">
        <v>0</v>
      </c>
      <c r="S155" s="1033">
        <v>0</v>
      </c>
      <c r="T155" s="1033">
        <v>0</v>
      </c>
      <c r="U155" s="1033">
        <v>0</v>
      </c>
      <c r="V155" s="1033">
        <v>0</v>
      </c>
      <c r="W155" s="1033">
        <v>0</v>
      </c>
      <c r="X155" s="1033">
        <v>0</v>
      </c>
      <c r="Y155" s="1033">
        <v>0</v>
      </c>
      <c r="Z155" s="1033">
        <v>0</v>
      </c>
      <c r="AA155" s="1033">
        <v>0</v>
      </c>
      <c r="AB155" s="1033">
        <v>0</v>
      </c>
      <c r="AC155" s="1033">
        <v>0</v>
      </c>
      <c r="AD155" s="1033">
        <v>0</v>
      </c>
      <c r="AE155" s="1033">
        <v>0</v>
      </c>
      <c r="AF155" s="1033">
        <v>0</v>
      </c>
      <c r="AG155" s="1033">
        <v>0</v>
      </c>
      <c r="AH155" s="1033">
        <v>0</v>
      </c>
      <c r="AI155" s="1033">
        <v>0</v>
      </c>
      <c r="AJ155" s="1033">
        <v>0</v>
      </c>
      <c r="AK155" s="2358">
        <f>'배수관폐쇄(총괄) (2)'!CF121+'배수관폐쇄(총괄) (2)'!CG121</f>
        <v>0</v>
      </c>
    </row>
    <row r="156" spans="1:37" s="862" customFormat="1" ht="19.5" customHeight="1" x14ac:dyDescent="0.15">
      <c r="A156" s="3106"/>
      <c r="B156" s="1018" t="s">
        <v>1084</v>
      </c>
      <c r="C156" s="1019">
        <f t="shared" si="44"/>
        <v>0</v>
      </c>
      <c r="D156" s="1033">
        <v>0</v>
      </c>
      <c r="E156" s="1033">
        <v>0</v>
      </c>
      <c r="F156" s="1033">
        <v>0</v>
      </c>
      <c r="G156" s="1033">
        <v>0</v>
      </c>
      <c r="H156" s="1033">
        <v>0</v>
      </c>
      <c r="I156" s="1033">
        <v>0</v>
      </c>
      <c r="J156" s="1033">
        <v>0</v>
      </c>
      <c r="K156" s="1033">
        <v>0</v>
      </c>
      <c r="L156" s="1033">
        <v>0</v>
      </c>
      <c r="M156" s="1033">
        <v>0</v>
      </c>
      <c r="N156" s="1033">
        <v>0</v>
      </c>
      <c r="O156" s="1033">
        <v>0</v>
      </c>
      <c r="P156" s="1033">
        <v>0</v>
      </c>
      <c r="Q156" s="1033">
        <v>0</v>
      </c>
      <c r="R156" s="1033">
        <v>0</v>
      </c>
      <c r="S156" s="1033">
        <v>0</v>
      </c>
      <c r="T156" s="1033">
        <v>0</v>
      </c>
      <c r="U156" s="1033">
        <v>0</v>
      </c>
      <c r="V156" s="1033">
        <v>0</v>
      </c>
      <c r="W156" s="1033">
        <v>0</v>
      </c>
      <c r="X156" s="1033">
        <v>0</v>
      </c>
      <c r="Y156" s="1033">
        <v>0</v>
      </c>
      <c r="Z156" s="1033">
        <v>0</v>
      </c>
      <c r="AA156" s="1033">
        <v>0</v>
      </c>
      <c r="AB156" s="1033">
        <v>0</v>
      </c>
      <c r="AC156" s="1033">
        <v>0</v>
      </c>
      <c r="AD156" s="1033">
        <v>0</v>
      </c>
      <c r="AE156" s="1033">
        <v>0</v>
      </c>
      <c r="AF156" s="1033">
        <v>0</v>
      </c>
      <c r="AG156" s="1033">
        <v>0</v>
      </c>
      <c r="AH156" s="1033">
        <v>0</v>
      </c>
      <c r="AI156" s="1033">
        <v>0</v>
      </c>
      <c r="AJ156" s="1033">
        <v>0</v>
      </c>
      <c r="AK156" s="2358"/>
    </row>
    <row r="157" spans="1:37" s="862" customFormat="1" ht="19.5" customHeight="1" x14ac:dyDescent="0.15">
      <c r="A157" s="3106">
        <v>1200</v>
      </c>
      <c r="B157" s="861" t="s">
        <v>46</v>
      </c>
      <c r="C157" s="613">
        <f>SUM(D157:AK157)</f>
        <v>3496.52</v>
      </c>
      <c r="D157" s="602">
        <f>SUM(D158:D165)</f>
        <v>0</v>
      </c>
      <c r="E157" s="602">
        <f t="shared" ref="E157:AJ157" si="45">SUM(E158:E165)</f>
        <v>0</v>
      </c>
      <c r="F157" s="602">
        <f t="shared" si="45"/>
        <v>0</v>
      </c>
      <c r="G157" s="602">
        <f t="shared" si="45"/>
        <v>0</v>
      </c>
      <c r="H157" s="602">
        <f t="shared" si="45"/>
        <v>0</v>
      </c>
      <c r="I157" s="602">
        <f t="shared" si="45"/>
        <v>0</v>
      </c>
      <c r="J157" s="602">
        <f t="shared" si="45"/>
        <v>0</v>
      </c>
      <c r="K157" s="602">
        <f t="shared" si="45"/>
        <v>0</v>
      </c>
      <c r="L157" s="602">
        <f t="shared" si="45"/>
        <v>0</v>
      </c>
      <c r="M157" s="602">
        <f t="shared" si="45"/>
        <v>0</v>
      </c>
      <c r="N157" s="602">
        <f t="shared" si="45"/>
        <v>0</v>
      </c>
      <c r="O157" s="602">
        <f t="shared" si="45"/>
        <v>0</v>
      </c>
      <c r="P157" s="602">
        <f t="shared" si="45"/>
        <v>0</v>
      </c>
      <c r="Q157" s="602">
        <f t="shared" si="45"/>
        <v>0</v>
      </c>
      <c r="R157" s="602">
        <f t="shared" si="45"/>
        <v>0</v>
      </c>
      <c r="S157" s="602">
        <f t="shared" si="45"/>
        <v>0</v>
      </c>
      <c r="T157" s="602">
        <f t="shared" si="45"/>
        <v>0</v>
      </c>
      <c r="U157" s="602">
        <f t="shared" si="45"/>
        <v>0</v>
      </c>
      <c r="V157" s="602">
        <f t="shared" si="45"/>
        <v>0</v>
      </c>
      <c r="W157" s="602">
        <f t="shared" si="45"/>
        <v>0</v>
      </c>
      <c r="X157" s="602">
        <f t="shared" si="45"/>
        <v>0</v>
      </c>
      <c r="Y157" s="602">
        <f t="shared" si="45"/>
        <v>0</v>
      </c>
      <c r="Z157" s="602">
        <f t="shared" si="45"/>
        <v>0</v>
      </c>
      <c r="AA157" s="602">
        <f t="shared" si="45"/>
        <v>0</v>
      </c>
      <c r="AB157" s="602">
        <f t="shared" si="45"/>
        <v>0</v>
      </c>
      <c r="AC157" s="602">
        <f t="shared" si="45"/>
        <v>0</v>
      </c>
      <c r="AD157" s="602">
        <f t="shared" si="45"/>
        <v>0</v>
      </c>
      <c r="AE157" s="602">
        <f t="shared" si="45"/>
        <v>1351.44</v>
      </c>
      <c r="AF157" s="602">
        <f t="shared" si="45"/>
        <v>0</v>
      </c>
      <c r="AG157" s="602">
        <f t="shared" si="45"/>
        <v>99.76</v>
      </c>
      <c r="AH157" s="602">
        <f t="shared" si="45"/>
        <v>2045.32</v>
      </c>
      <c r="AI157" s="602">
        <f t="shared" si="45"/>
        <v>0</v>
      </c>
      <c r="AJ157" s="602">
        <f t="shared" si="45"/>
        <v>0</v>
      </c>
      <c r="AK157" s="602">
        <f>SUM(AK158:AK165)</f>
        <v>0</v>
      </c>
    </row>
    <row r="158" spans="1:37" s="2354" customFormat="1" ht="19.5" customHeight="1" x14ac:dyDescent="0.15">
      <c r="A158" s="3106"/>
      <c r="B158" s="1021" t="s">
        <v>793</v>
      </c>
      <c r="C158" s="1019">
        <f>SUM(D158:AK158)</f>
        <v>0</v>
      </c>
      <c r="D158" s="1033">
        <v>0</v>
      </c>
      <c r="E158" s="1033">
        <v>0</v>
      </c>
      <c r="F158" s="1033">
        <v>0</v>
      </c>
      <c r="G158" s="1033">
        <v>0</v>
      </c>
      <c r="H158" s="1033">
        <v>0</v>
      </c>
      <c r="I158" s="1033">
        <v>0</v>
      </c>
      <c r="J158" s="1033">
        <v>0</v>
      </c>
      <c r="K158" s="1033">
        <v>0</v>
      </c>
      <c r="L158" s="1033">
        <v>0</v>
      </c>
      <c r="M158" s="1033">
        <v>0</v>
      </c>
      <c r="N158" s="1033">
        <v>0</v>
      </c>
      <c r="O158" s="1033">
        <v>0</v>
      </c>
      <c r="P158" s="1033">
        <v>0</v>
      </c>
      <c r="Q158" s="1033">
        <v>0</v>
      </c>
      <c r="R158" s="1033">
        <v>0</v>
      </c>
      <c r="S158" s="1033">
        <v>0</v>
      </c>
      <c r="T158" s="1033">
        <v>0</v>
      </c>
      <c r="U158" s="1033">
        <v>0</v>
      </c>
      <c r="V158" s="1033">
        <v>0</v>
      </c>
      <c r="W158" s="1033">
        <v>0</v>
      </c>
      <c r="X158" s="1033">
        <v>0</v>
      </c>
      <c r="Y158" s="1033">
        <v>0</v>
      </c>
      <c r="Z158" s="1033">
        <v>0</v>
      </c>
      <c r="AA158" s="1033">
        <v>0</v>
      </c>
      <c r="AB158" s="1033">
        <v>0</v>
      </c>
      <c r="AC158" s="1033">
        <v>0</v>
      </c>
      <c r="AD158" s="1033">
        <v>0</v>
      </c>
      <c r="AE158" s="1033">
        <v>0</v>
      </c>
      <c r="AF158" s="1033">
        <v>0</v>
      </c>
      <c r="AG158" s="1033">
        <v>0</v>
      </c>
      <c r="AH158" s="1033">
        <v>0</v>
      </c>
      <c r="AI158" s="1033">
        <v>0</v>
      </c>
      <c r="AJ158" s="1033">
        <v>0</v>
      </c>
      <c r="AK158" s="2358"/>
    </row>
    <row r="159" spans="1:37" s="2354" customFormat="1" ht="19.5" customHeight="1" x14ac:dyDescent="0.15">
      <c r="A159" s="3106"/>
      <c r="B159" s="1021" t="s">
        <v>792</v>
      </c>
      <c r="C159" s="1019">
        <f t="shared" ref="C159:C165" si="46">SUM(D159:AK159)</f>
        <v>0</v>
      </c>
      <c r="D159" s="1033">
        <v>0</v>
      </c>
      <c r="E159" s="1033">
        <v>0</v>
      </c>
      <c r="F159" s="1033">
        <v>0</v>
      </c>
      <c r="G159" s="1033">
        <v>0</v>
      </c>
      <c r="H159" s="1033">
        <v>0</v>
      </c>
      <c r="I159" s="1033">
        <v>0</v>
      </c>
      <c r="J159" s="1033">
        <v>0</v>
      </c>
      <c r="K159" s="1033">
        <v>0</v>
      </c>
      <c r="L159" s="1033">
        <v>0</v>
      </c>
      <c r="M159" s="1033">
        <v>0</v>
      </c>
      <c r="N159" s="1033">
        <v>0</v>
      </c>
      <c r="O159" s="1033">
        <v>0</v>
      </c>
      <c r="P159" s="1033">
        <v>0</v>
      </c>
      <c r="Q159" s="1033">
        <v>0</v>
      </c>
      <c r="R159" s="1033">
        <v>0</v>
      </c>
      <c r="S159" s="1033">
        <v>0</v>
      </c>
      <c r="T159" s="1033">
        <v>0</v>
      </c>
      <c r="U159" s="1033">
        <v>0</v>
      </c>
      <c r="V159" s="1033">
        <v>0</v>
      </c>
      <c r="W159" s="1033">
        <v>0</v>
      </c>
      <c r="X159" s="1033">
        <v>0</v>
      </c>
      <c r="Y159" s="1033">
        <v>0</v>
      </c>
      <c r="Z159" s="1033">
        <v>0</v>
      </c>
      <c r="AA159" s="1033">
        <v>0</v>
      </c>
      <c r="AB159" s="1033">
        <v>0</v>
      </c>
      <c r="AC159" s="1033">
        <v>0</v>
      </c>
      <c r="AD159" s="1033">
        <v>0</v>
      </c>
      <c r="AE159" s="1033">
        <v>0</v>
      </c>
      <c r="AF159" s="1033">
        <v>0</v>
      </c>
      <c r="AG159" s="1033">
        <v>0</v>
      </c>
      <c r="AH159" s="1033">
        <v>0</v>
      </c>
      <c r="AI159" s="1033">
        <v>0</v>
      </c>
      <c r="AJ159" s="1033">
        <v>0</v>
      </c>
      <c r="AK159" s="2358"/>
    </row>
    <row r="160" spans="1:37" s="850" customFormat="1" ht="19.5" customHeight="1" x14ac:dyDescent="0.15">
      <c r="A160" s="3106"/>
      <c r="B160" s="1015" t="s">
        <v>974</v>
      </c>
      <c r="C160" s="1019">
        <f t="shared" si="46"/>
        <v>0</v>
      </c>
      <c r="D160" s="1033">
        <v>0</v>
      </c>
      <c r="E160" s="1033">
        <v>0</v>
      </c>
      <c r="F160" s="1033">
        <v>0</v>
      </c>
      <c r="G160" s="1033">
        <v>0</v>
      </c>
      <c r="H160" s="1033">
        <v>0</v>
      </c>
      <c r="I160" s="1033">
        <v>0</v>
      </c>
      <c r="J160" s="1033">
        <v>0</v>
      </c>
      <c r="K160" s="1033">
        <v>0</v>
      </c>
      <c r="L160" s="1033">
        <v>0</v>
      </c>
      <c r="M160" s="1033">
        <v>0</v>
      </c>
      <c r="N160" s="1033">
        <v>0</v>
      </c>
      <c r="O160" s="1033">
        <v>0</v>
      </c>
      <c r="P160" s="1033">
        <v>0</v>
      </c>
      <c r="Q160" s="1033">
        <v>0</v>
      </c>
      <c r="R160" s="1033">
        <v>0</v>
      </c>
      <c r="S160" s="1033">
        <v>0</v>
      </c>
      <c r="T160" s="1033">
        <v>0</v>
      </c>
      <c r="U160" s="1033">
        <v>0</v>
      </c>
      <c r="V160" s="1033">
        <v>0</v>
      </c>
      <c r="W160" s="1033">
        <v>0</v>
      </c>
      <c r="X160" s="1033">
        <v>0</v>
      </c>
      <c r="Y160" s="1033">
        <v>0</v>
      </c>
      <c r="Z160" s="1033">
        <v>0</v>
      </c>
      <c r="AA160" s="1033">
        <v>0</v>
      </c>
      <c r="AB160" s="1033">
        <v>0</v>
      </c>
      <c r="AC160" s="1033">
        <v>0</v>
      </c>
      <c r="AD160" s="1033">
        <v>0</v>
      </c>
      <c r="AE160" s="1033">
        <v>0</v>
      </c>
      <c r="AF160" s="1033">
        <v>0</v>
      </c>
      <c r="AG160" s="1033">
        <v>0</v>
      </c>
      <c r="AH160" s="1033">
        <v>0</v>
      </c>
      <c r="AI160" s="1033">
        <v>0</v>
      </c>
      <c r="AJ160" s="1033">
        <v>0</v>
      </c>
      <c r="AK160" s="2358">
        <f>'배수관폐쇄(총괄) (2)'!CF123+'배수관폐쇄(총괄) (2)'!CG123</f>
        <v>0</v>
      </c>
    </row>
    <row r="161" spans="1:37" s="850" customFormat="1" ht="19.5" customHeight="1" x14ac:dyDescent="0.15">
      <c r="A161" s="3106"/>
      <c r="B161" s="1015" t="s">
        <v>345</v>
      </c>
      <c r="C161" s="1019">
        <f t="shared" si="46"/>
        <v>3496.52</v>
      </c>
      <c r="D161" s="1033">
        <v>0</v>
      </c>
      <c r="E161" s="1033">
        <v>0</v>
      </c>
      <c r="F161" s="1033">
        <v>0</v>
      </c>
      <c r="G161" s="1033">
        <v>0</v>
      </c>
      <c r="H161" s="1033">
        <v>0</v>
      </c>
      <c r="I161" s="1033">
        <v>0</v>
      </c>
      <c r="J161" s="1033">
        <v>0</v>
      </c>
      <c r="K161" s="1033">
        <v>0</v>
      </c>
      <c r="L161" s="1033">
        <v>0</v>
      </c>
      <c r="M161" s="1033">
        <v>0</v>
      </c>
      <c r="N161" s="1033">
        <v>0</v>
      </c>
      <c r="O161" s="1033">
        <v>0</v>
      </c>
      <c r="P161" s="1033">
        <v>0</v>
      </c>
      <c r="Q161" s="1033">
        <v>0</v>
      </c>
      <c r="R161" s="1033">
        <v>0</v>
      </c>
      <c r="S161" s="1033">
        <v>0</v>
      </c>
      <c r="T161" s="1033">
        <v>0</v>
      </c>
      <c r="U161" s="1033">
        <v>0</v>
      </c>
      <c r="V161" s="1033">
        <v>0</v>
      </c>
      <c r="W161" s="1033">
        <v>0</v>
      </c>
      <c r="X161" s="1033">
        <v>0</v>
      </c>
      <c r="Y161" s="1033">
        <v>0</v>
      </c>
      <c r="Z161" s="1033">
        <v>0</v>
      </c>
      <c r="AA161" s="1033">
        <v>0</v>
      </c>
      <c r="AB161" s="1033">
        <v>0</v>
      </c>
      <c r="AC161" s="1033">
        <v>0</v>
      </c>
      <c r="AD161" s="1033">
        <v>0</v>
      </c>
      <c r="AE161" s="1033">
        <v>1351.44</v>
      </c>
      <c r="AF161" s="1033">
        <v>0</v>
      </c>
      <c r="AG161" s="1033">
        <v>99.76</v>
      </c>
      <c r="AH161" s="1033">
        <v>2045.32</v>
      </c>
      <c r="AI161" s="1033">
        <v>0</v>
      </c>
      <c r="AJ161" s="1033">
        <v>0</v>
      </c>
      <c r="AK161" s="2358">
        <f>'배수관폐쇄(총괄) (2)'!CF124+'배수관폐쇄(총괄) (2)'!CG124</f>
        <v>0</v>
      </c>
    </row>
    <row r="162" spans="1:37" s="850" customFormat="1" ht="19.5" customHeight="1" x14ac:dyDescent="0.15">
      <c r="A162" s="3106"/>
      <c r="B162" s="1017" t="s">
        <v>283</v>
      </c>
      <c r="C162" s="1019">
        <f t="shared" si="46"/>
        <v>0</v>
      </c>
      <c r="D162" s="1033">
        <v>0</v>
      </c>
      <c r="E162" s="1033">
        <v>0</v>
      </c>
      <c r="F162" s="1033">
        <v>0</v>
      </c>
      <c r="G162" s="1033">
        <v>0</v>
      </c>
      <c r="H162" s="1033">
        <v>0</v>
      </c>
      <c r="I162" s="1033">
        <v>0</v>
      </c>
      <c r="J162" s="1033">
        <v>0</v>
      </c>
      <c r="K162" s="1033">
        <v>0</v>
      </c>
      <c r="L162" s="1033">
        <v>0</v>
      </c>
      <c r="M162" s="1033">
        <v>0</v>
      </c>
      <c r="N162" s="1033">
        <v>0</v>
      </c>
      <c r="O162" s="1033">
        <v>0</v>
      </c>
      <c r="P162" s="1033">
        <v>0</v>
      </c>
      <c r="Q162" s="1033">
        <v>0</v>
      </c>
      <c r="R162" s="1033">
        <v>0</v>
      </c>
      <c r="S162" s="1033">
        <v>0</v>
      </c>
      <c r="T162" s="1033">
        <v>0</v>
      </c>
      <c r="U162" s="1033">
        <v>0</v>
      </c>
      <c r="V162" s="1033">
        <v>0</v>
      </c>
      <c r="W162" s="1033">
        <v>0</v>
      </c>
      <c r="X162" s="1033">
        <v>0</v>
      </c>
      <c r="Y162" s="1033">
        <v>0</v>
      </c>
      <c r="Z162" s="1033">
        <v>0</v>
      </c>
      <c r="AA162" s="1033">
        <v>0</v>
      </c>
      <c r="AB162" s="1033">
        <v>0</v>
      </c>
      <c r="AC162" s="1033">
        <v>0</v>
      </c>
      <c r="AD162" s="1033">
        <v>0</v>
      </c>
      <c r="AE162" s="1033">
        <v>0</v>
      </c>
      <c r="AF162" s="1033">
        <v>0</v>
      </c>
      <c r="AG162" s="1033">
        <v>0</v>
      </c>
      <c r="AH162" s="1033">
        <v>0</v>
      </c>
      <c r="AI162" s="1033">
        <v>0</v>
      </c>
      <c r="AJ162" s="1033">
        <v>0</v>
      </c>
      <c r="AK162" s="2358"/>
    </row>
    <row r="163" spans="1:37" s="850" customFormat="1" ht="19.5" customHeight="1" x14ac:dyDescent="0.15">
      <c r="A163" s="3106"/>
      <c r="B163" s="1017" t="s">
        <v>284</v>
      </c>
      <c r="C163" s="1019">
        <f t="shared" si="46"/>
        <v>0</v>
      </c>
      <c r="D163" s="1033">
        <v>0</v>
      </c>
      <c r="E163" s="1033">
        <v>0</v>
      </c>
      <c r="F163" s="1033">
        <v>0</v>
      </c>
      <c r="G163" s="1033">
        <v>0</v>
      </c>
      <c r="H163" s="1033">
        <v>0</v>
      </c>
      <c r="I163" s="1033">
        <v>0</v>
      </c>
      <c r="J163" s="1033">
        <v>0</v>
      </c>
      <c r="K163" s="1033">
        <v>0</v>
      </c>
      <c r="L163" s="1033">
        <v>0</v>
      </c>
      <c r="M163" s="1033">
        <v>0</v>
      </c>
      <c r="N163" s="1033">
        <v>0</v>
      </c>
      <c r="O163" s="1033">
        <v>0</v>
      </c>
      <c r="P163" s="1033">
        <v>0</v>
      </c>
      <c r="Q163" s="1033">
        <v>0</v>
      </c>
      <c r="R163" s="1033">
        <v>0</v>
      </c>
      <c r="S163" s="1033">
        <v>0</v>
      </c>
      <c r="T163" s="1033">
        <v>0</v>
      </c>
      <c r="U163" s="1033">
        <v>0</v>
      </c>
      <c r="V163" s="1033">
        <v>0</v>
      </c>
      <c r="W163" s="1033">
        <v>0</v>
      </c>
      <c r="X163" s="1033">
        <v>0</v>
      </c>
      <c r="Y163" s="1033">
        <v>0</v>
      </c>
      <c r="Z163" s="1033">
        <v>0</v>
      </c>
      <c r="AA163" s="1033">
        <v>0</v>
      </c>
      <c r="AB163" s="1033">
        <v>0</v>
      </c>
      <c r="AC163" s="1033">
        <v>0</v>
      </c>
      <c r="AD163" s="1033">
        <v>0</v>
      </c>
      <c r="AE163" s="1033">
        <v>0</v>
      </c>
      <c r="AF163" s="1033">
        <v>0</v>
      </c>
      <c r="AG163" s="1033">
        <v>0</v>
      </c>
      <c r="AH163" s="1033">
        <v>0</v>
      </c>
      <c r="AI163" s="1033">
        <v>0</v>
      </c>
      <c r="AJ163" s="1033">
        <v>0</v>
      </c>
      <c r="AK163" s="2358"/>
    </row>
    <row r="164" spans="1:37" s="850" customFormat="1" ht="19.5" customHeight="1" x14ac:dyDescent="0.15">
      <c r="A164" s="3106"/>
      <c r="B164" s="1015" t="s">
        <v>847</v>
      </c>
      <c r="C164" s="1019">
        <f t="shared" si="46"/>
        <v>0</v>
      </c>
      <c r="D164" s="1033">
        <v>0</v>
      </c>
      <c r="E164" s="1033">
        <v>0</v>
      </c>
      <c r="F164" s="1033">
        <v>0</v>
      </c>
      <c r="G164" s="1033">
        <v>0</v>
      </c>
      <c r="H164" s="1033">
        <v>0</v>
      </c>
      <c r="I164" s="1033">
        <v>0</v>
      </c>
      <c r="J164" s="1033">
        <v>0</v>
      </c>
      <c r="K164" s="1033">
        <v>0</v>
      </c>
      <c r="L164" s="1033">
        <v>0</v>
      </c>
      <c r="M164" s="1033">
        <v>0</v>
      </c>
      <c r="N164" s="1033">
        <v>0</v>
      </c>
      <c r="O164" s="1033">
        <v>0</v>
      </c>
      <c r="P164" s="1033">
        <v>0</v>
      </c>
      <c r="Q164" s="1033">
        <v>0</v>
      </c>
      <c r="R164" s="1033">
        <v>0</v>
      </c>
      <c r="S164" s="1033">
        <v>0</v>
      </c>
      <c r="T164" s="1033">
        <v>0</v>
      </c>
      <c r="U164" s="1033">
        <v>0</v>
      </c>
      <c r="V164" s="1033">
        <v>0</v>
      </c>
      <c r="W164" s="1033">
        <v>0</v>
      </c>
      <c r="X164" s="1033">
        <v>0</v>
      </c>
      <c r="Y164" s="1033">
        <v>0</v>
      </c>
      <c r="Z164" s="1033">
        <v>0</v>
      </c>
      <c r="AA164" s="1033">
        <v>0</v>
      </c>
      <c r="AB164" s="1033">
        <v>0</v>
      </c>
      <c r="AC164" s="1033">
        <v>0</v>
      </c>
      <c r="AD164" s="1033">
        <v>0</v>
      </c>
      <c r="AE164" s="1033">
        <v>0</v>
      </c>
      <c r="AF164" s="1033">
        <v>0</v>
      </c>
      <c r="AG164" s="1033">
        <v>0</v>
      </c>
      <c r="AH164" s="1033">
        <v>0</v>
      </c>
      <c r="AI164" s="1033">
        <v>0</v>
      </c>
      <c r="AJ164" s="1033">
        <v>0</v>
      </c>
      <c r="AK164" s="2358">
        <f>'배수관폐쇄(총괄) (2)'!CF125+'배수관폐쇄(총괄) (2)'!CG125</f>
        <v>0</v>
      </c>
    </row>
    <row r="165" spans="1:37" s="850" customFormat="1" ht="19.5" customHeight="1" x14ac:dyDescent="0.15">
      <c r="A165" s="3106"/>
      <c r="B165" s="1018" t="s">
        <v>1084</v>
      </c>
      <c r="C165" s="1019">
        <f t="shared" si="46"/>
        <v>0</v>
      </c>
      <c r="D165" s="1033">
        <v>0</v>
      </c>
      <c r="E165" s="1033">
        <v>0</v>
      </c>
      <c r="F165" s="1033">
        <v>0</v>
      </c>
      <c r="G165" s="1033">
        <v>0</v>
      </c>
      <c r="H165" s="1033">
        <v>0</v>
      </c>
      <c r="I165" s="1033">
        <v>0</v>
      </c>
      <c r="J165" s="1033">
        <v>0</v>
      </c>
      <c r="K165" s="1033">
        <v>0</v>
      </c>
      <c r="L165" s="1033">
        <v>0</v>
      </c>
      <c r="M165" s="1033">
        <v>0</v>
      </c>
      <c r="N165" s="1033">
        <v>0</v>
      </c>
      <c r="O165" s="1033">
        <v>0</v>
      </c>
      <c r="P165" s="1033">
        <v>0</v>
      </c>
      <c r="Q165" s="1033">
        <v>0</v>
      </c>
      <c r="R165" s="1033">
        <v>0</v>
      </c>
      <c r="S165" s="1033">
        <v>0</v>
      </c>
      <c r="T165" s="1033">
        <v>0</v>
      </c>
      <c r="U165" s="1033">
        <v>0</v>
      </c>
      <c r="V165" s="1033">
        <v>0</v>
      </c>
      <c r="W165" s="1033">
        <v>0</v>
      </c>
      <c r="X165" s="1033">
        <v>0</v>
      </c>
      <c r="Y165" s="1033">
        <v>0</v>
      </c>
      <c r="Z165" s="1033">
        <v>0</v>
      </c>
      <c r="AA165" s="1033">
        <v>0</v>
      </c>
      <c r="AB165" s="1033">
        <v>0</v>
      </c>
      <c r="AC165" s="1033">
        <v>0</v>
      </c>
      <c r="AD165" s="1033">
        <v>0</v>
      </c>
      <c r="AE165" s="1033">
        <v>0</v>
      </c>
      <c r="AF165" s="1033">
        <v>0</v>
      </c>
      <c r="AG165" s="1033">
        <v>0</v>
      </c>
      <c r="AH165" s="1033">
        <v>0</v>
      </c>
      <c r="AI165" s="1033">
        <v>0</v>
      </c>
      <c r="AJ165" s="1033">
        <v>0</v>
      </c>
      <c r="AK165" s="2358"/>
    </row>
    <row r="166" spans="1:37" s="850" customFormat="1" ht="30" customHeight="1" x14ac:dyDescent="0.15">
      <c r="A166" s="2231">
        <v>1350</v>
      </c>
      <c r="B166" s="867" t="s">
        <v>345</v>
      </c>
      <c r="C166" s="604">
        <f>SUM(D166:AK166)</f>
        <v>155.07</v>
      </c>
      <c r="D166" s="1033">
        <v>0</v>
      </c>
      <c r="E166" s="1033">
        <v>0</v>
      </c>
      <c r="F166" s="1033">
        <v>0</v>
      </c>
      <c r="G166" s="1033">
        <v>0</v>
      </c>
      <c r="H166" s="1033">
        <v>0</v>
      </c>
      <c r="I166" s="1033">
        <v>0</v>
      </c>
      <c r="J166" s="1033">
        <v>0</v>
      </c>
      <c r="K166" s="1033">
        <v>0</v>
      </c>
      <c r="L166" s="1033">
        <v>0</v>
      </c>
      <c r="M166" s="1033">
        <v>0</v>
      </c>
      <c r="N166" s="1033">
        <v>0</v>
      </c>
      <c r="O166" s="1033">
        <v>0</v>
      </c>
      <c r="P166" s="1033">
        <v>0</v>
      </c>
      <c r="Q166" s="1033">
        <v>0</v>
      </c>
      <c r="R166" s="1033">
        <v>0</v>
      </c>
      <c r="S166" s="1033">
        <v>0</v>
      </c>
      <c r="T166" s="1033">
        <v>0</v>
      </c>
      <c r="U166" s="1033">
        <v>0</v>
      </c>
      <c r="V166" s="1033">
        <v>0</v>
      </c>
      <c r="W166" s="1033">
        <v>0</v>
      </c>
      <c r="X166" s="1033">
        <v>0</v>
      </c>
      <c r="Y166" s="1033">
        <v>0</v>
      </c>
      <c r="Z166" s="1033">
        <v>0</v>
      </c>
      <c r="AA166" s="1033">
        <v>0</v>
      </c>
      <c r="AB166" s="1033">
        <v>0</v>
      </c>
      <c r="AC166" s="1033">
        <v>0</v>
      </c>
      <c r="AD166" s="1033">
        <v>0</v>
      </c>
      <c r="AE166" s="1033">
        <v>1.81</v>
      </c>
      <c r="AF166" s="1033">
        <v>0</v>
      </c>
      <c r="AG166" s="1033">
        <v>0</v>
      </c>
      <c r="AH166" s="1033">
        <v>153.26</v>
      </c>
      <c r="AI166" s="1033">
        <v>0</v>
      </c>
      <c r="AJ166" s="1033">
        <v>0</v>
      </c>
      <c r="AK166" s="2358">
        <f>'배수관폐쇄(총괄) (2)'!CF126+'배수관폐쇄(총괄) (2)'!CG126</f>
        <v>0</v>
      </c>
    </row>
    <row r="167" spans="1:37" s="850" customFormat="1" ht="30" customHeight="1" x14ac:dyDescent="0.15">
      <c r="A167" s="2231">
        <v>1500</v>
      </c>
      <c r="B167" s="867" t="s">
        <v>345</v>
      </c>
      <c r="C167" s="604">
        <f>SUM(D167:AK167)</f>
        <v>0</v>
      </c>
      <c r="D167" s="1033">
        <v>0</v>
      </c>
      <c r="E167" s="1033">
        <v>0</v>
      </c>
      <c r="F167" s="1033">
        <v>0</v>
      </c>
      <c r="G167" s="1033">
        <v>0</v>
      </c>
      <c r="H167" s="1033">
        <v>0</v>
      </c>
      <c r="I167" s="1033">
        <v>0</v>
      </c>
      <c r="J167" s="1033">
        <v>0</v>
      </c>
      <c r="K167" s="1033">
        <v>0</v>
      </c>
      <c r="L167" s="1033">
        <v>0</v>
      </c>
      <c r="M167" s="1033">
        <v>0</v>
      </c>
      <c r="N167" s="1033">
        <v>0</v>
      </c>
      <c r="O167" s="1033">
        <v>0</v>
      </c>
      <c r="P167" s="1033">
        <v>0</v>
      </c>
      <c r="Q167" s="1033">
        <v>0</v>
      </c>
      <c r="R167" s="1033">
        <v>0</v>
      </c>
      <c r="S167" s="1033">
        <v>0</v>
      </c>
      <c r="T167" s="1033">
        <v>0</v>
      </c>
      <c r="U167" s="1033">
        <v>0</v>
      </c>
      <c r="V167" s="1033">
        <v>0</v>
      </c>
      <c r="W167" s="1033">
        <v>0</v>
      </c>
      <c r="X167" s="1033">
        <v>0</v>
      </c>
      <c r="Y167" s="1033">
        <v>0</v>
      </c>
      <c r="Z167" s="1033">
        <v>0</v>
      </c>
      <c r="AA167" s="1033">
        <v>0</v>
      </c>
      <c r="AB167" s="1033">
        <v>0</v>
      </c>
      <c r="AC167" s="1033">
        <v>0</v>
      </c>
      <c r="AD167" s="1033">
        <v>0</v>
      </c>
      <c r="AE167" s="1033">
        <v>0</v>
      </c>
      <c r="AF167" s="1033">
        <v>0</v>
      </c>
      <c r="AG167" s="1033">
        <v>0</v>
      </c>
      <c r="AH167" s="1033">
        <v>0</v>
      </c>
      <c r="AI167" s="1033">
        <v>0</v>
      </c>
      <c r="AJ167" s="1033">
        <v>0</v>
      </c>
      <c r="AK167" s="2358">
        <f>'배수관폐쇄(총괄) (2)'!CF127+'배수관폐쇄(총괄) (2)'!CG127</f>
        <v>0</v>
      </c>
    </row>
    <row r="168" spans="1:37" s="850" customFormat="1" ht="30" customHeight="1" x14ac:dyDescent="0.15">
      <c r="A168" s="2231">
        <v>1650</v>
      </c>
      <c r="B168" s="867" t="s">
        <v>345</v>
      </c>
      <c r="C168" s="604">
        <f t="shared" ref="C168:C173" si="47">SUM(D168:AK168)</f>
        <v>6345.14</v>
      </c>
      <c r="D168" s="1033">
        <v>0</v>
      </c>
      <c r="E168" s="1033">
        <v>0</v>
      </c>
      <c r="F168" s="1033">
        <v>0</v>
      </c>
      <c r="G168" s="1033">
        <v>0</v>
      </c>
      <c r="H168" s="1033">
        <v>0</v>
      </c>
      <c r="I168" s="1033">
        <v>0</v>
      </c>
      <c r="J168" s="1033">
        <v>0</v>
      </c>
      <c r="K168" s="1033">
        <v>0</v>
      </c>
      <c r="L168" s="1033">
        <v>0</v>
      </c>
      <c r="M168" s="1033">
        <v>0</v>
      </c>
      <c r="N168" s="1033">
        <v>0</v>
      </c>
      <c r="O168" s="1033">
        <v>0</v>
      </c>
      <c r="P168" s="1033">
        <v>0</v>
      </c>
      <c r="Q168" s="1033">
        <v>0</v>
      </c>
      <c r="R168" s="1033">
        <v>0</v>
      </c>
      <c r="S168" s="1033">
        <v>0</v>
      </c>
      <c r="T168" s="1033">
        <v>0</v>
      </c>
      <c r="U168" s="1033">
        <v>0</v>
      </c>
      <c r="V168" s="1033">
        <v>0</v>
      </c>
      <c r="W168" s="1033">
        <v>0</v>
      </c>
      <c r="X168" s="1033">
        <v>0</v>
      </c>
      <c r="Y168" s="1033">
        <v>0</v>
      </c>
      <c r="Z168" s="1033">
        <v>0</v>
      </c>
      <c r="AA168" s="1033">
        <v>0</v>
      </c>
      <c r="AB168" s="1033">
        <v>0</v>
      </c>
      <c r="AC168" s="1033">
        <v>0</v>
      </c>
      <c r="AD168" s="1033">
        <v>0</v>
      </c>
      <c r="AE168" s="1033">
        <v>6345.14</v>
      </c>
      <c r="AF168" s="1033">
        <v>0</v>
      </c>
      <c r="AG168" s="1033">
        <v>0</v>
      </c>
      <c r="AH168" s="1033">
        <v>0</v>
      </c>
      <c r="AI168" s="1033">
        <v>0</v>
      </c>
      <c r="AJ168" s="1033">
        <v>0</v>
      </c>
      <c r="AK168" s="2358">
        <f>'배수관폐쇄(총괄) (2)'!CF128+'배수관폐쇄(총괄) (2)'!CG128</f>
        <v>0</v>
      </c>
    </row>
    <row r="169" spans="1:37" s="850" customFormat="1" ht="30" customHeight="1" x14ac:dyDescent="0.15">
      <c r="A169" s="2231">
        <v>1800</v>
      </c>
      <c r="B169" s="867" t="s">
        <v>345</v>
      </c>
      <c r="C169" s="604">
        <f t="shared" si="47"/>
        <v>0</v>
      </c>
      <c r="D169" s="1033">
        <v>0</v>
      </c>
      <c r="E169" s="1033">
        <v>0</v>
      </c>
      <c r="F169" s="1033">
        <v>0</v>
      </c>
      <c r="G169" s="1033">
        <v>0</v>
      </c>
      <c r="H169" s="1033">
        <v>0</v>
      </c>
      <c r="I169" s="1033">
        <v>0</v>
      </c>
      <c r="J169" s="1033">
        <v>0</v>
      </c>
      <c r="K169" s="1033">
        <v>0</v>
      </c>
      <c r="L169" s="1033">
        <v>0</v>
      </c>
      <c r="M169" s="1033">
        <v>0</v>
      </c>
      <c r="N169" s="1033">
        <v>0</v>
      </c>
      <c r="O169" s="1033">
        <v>0</v>
      </c>
      <c r="P169" s="1033">
        <v>0</v>
      </c>
      <c r="Q169" s="1033">
        <v>0</v>
      </c>
      <c r="R169" s="1033">
        <v>0</v>
      </c>
      <c r="S169" s="1033">
        <v>0</v>
      </c>
      <c r="T169" s="1033">
        <v>0</v>
      </c>
      <c r="U169" s="1033">
        <v>0</v>
      </c>
      <c r="V169" s="1033">
        <v>0</v>
      </c>
      <c r="W169" s="1033">
        <v>0</v>
      </c>
      <c r="X169" s="1033">
        <v>0</v>
      </c>
      <c r="Y169" s="1033">
        <v>0</v>
      </c>
      <c r="Z169" s="1033">
        <v>0</v>
      </c>
      <c r="AA169" s="1033">
        <v>0</v>
      </c>
      <c r="AB169" s="1033">
        <v>0</v>
      </c>
      <c r="AC169" s="1033">
        <v>0</v>
      </c>
      <c r="AD169" s="1033">
        <v>0</v>
      </c>
      <c r="AE169" s="1033">
        <v>0</v>
      </c>
      <c r="AF169" s="1033">
        <v>0</v>
      </c>
      <c r="AG169" s="1033">
        <v>0</v>
      </c>
      <c r="AH169" s="1033">
        <v>0</v>
      </c>
      <c r="AI169" s="1033">
        <v>0</v>
      </c>
      <c r="AJ169" s="1033">
        <v>0</v>
      </c>
      <c r="AK169" s="2358"/>
    </row>
    <row r="170" spans="1:37" s="850" customFormat="1" ht="30" customHeight="1" x14ac:dyDescent="0.15">
      <c r="A170" s="2231">
        <v>2000</v>
      </c>
      <c r="B170" s="867" t="s">
        <v>345</v>
      </c>
      <c r="C170" s="604">
        <f t="shared" si="47"/>
        <v>0</v>
      </c>
      <c r="D170" s="1033">
        <v>0</v>
      </c>
      <c r="E170" s="1033">
        <v>0</v>
      </c>
      <c r="F170" s="1033">
        <v>0</v>
      </c>
      <c r="G170" s="1033">
        <v>0</v>
      </c>
      <c r="H170" s="1033">
        <v>0</v>
      </c>
      <c r="I170" s="1033">
        <v>0</v>
      </c>
      <c r="J170" s="1033">
        <v>0</v>
      </c>
      <c r="K170" s="1033">
        <v>0</v>
      </c>
      <c r="L170" s="1033">
        <v>0</v>
      </c>
      <c r="M170" s="1033">
        <v>0</v>
      </c>
      <c r="N170" s="1033">
        <v>0</v>
      </c>
      <c r="O170" s="1033">
        <v>0</v>
      </c>
      <c r="P170" s="1033">
        <v>0</v>
      </c>
      <c r="Q170" s="1033">
        <v>0</v>
      </c>
      <c r="R170" s="1033">
        <v>0</v>
      </c>
      <c r="S170" s="1033">
        <v>0</v>
      </c>
      <c r="T170" s="1033">
        <v>0</v>
      </c>
      <c r="U170" s="1033">
        <v>0</v>
      </c>
      <c r="V170" s="1033">
        <v>0</v>
      </c>
      <c r="W170" s="1033">
        <v>0</v>
      </c>
      <c r="X170" s="1033">
        <v>0</v>
      </c>
      <c r="Y170" s="1033">
        <v>0</v>
      </c>
      <c r="Z170" s="1033">
        <v>0</v>
      </c>
      <c r="AA170" s="1033">
        <v>0</v>
      </c>
      <c r="AB170" s="1033">
        <v>0</v>
      </c>
      <c r="AC170" s="1033">
        <v>0</v>
      </c>
      <c r="AD170" s="1033">
        <v>0</v>
      </c>
      <c r="AE170" s="1033">
        <v>0</v>
      </c>
      <c r="AF170" s="1033">
        <v>0</v>
      </c>
      <c r="AG170" s="1033">
        <v>0</v>
      </c>
      <c r="AH170" s="1033">
        <v>0</v>
      </c>
      <c r="AI170" s="1033">
        <v>0</v>
      </c>
      <c r="AJ170" s="1033">
        <v>0</v>
      </c>
      <c r="AK170" s="2358"/>
    </row>
    <row r="171" spans="1:37" s="850" customFormat="1" ht="30" customHeight="1" x14ac:dyDescent="0.15">
      <c r="A171" s="2231">
        <v>2200</v>
      </c>
      <c r="B171" s="867" t="s">
        <v>345</v>
      </c>
      <c r="C171" s="604">
        <f t="shared" si="47"/>
        <v>0</v>
      </c>
      <c r="D171" s="1033">
        <v>0</v>
      </c>
      <c r="E171" s="1033">
        <v>0</v>
      </c>
      <c r="F171" s="1033">
        <v>0</v>
      </c>
      <c r="G171" s="1033">
        <v>0</v>
      </c>
      <c r="H171" s="1033">
        <v>0</v>
      </c>
      <c r="I171" s="1033">
        <v>0</v>
      </c>
      <c r="J171" s="1033">
        <v>0</v>
      </c>
      <c r="K171" s="1033">
        <v>0</v>
      </c>
      <c r="L171" s="1033">
        <v>0</v>
      </c>
      <c r="M171" s="1033">
        <v>0</v>
      </c>
      <c r="N171" s="1033">
        <v>0</v>
      </c>
      <c r="O171" s="1033">
        <v>0</v>
      </c>
      <c r="P171" s="1033">
        <v>0</v>
      </c>
      <c r="Q171" s="1033">
        <v>0</v>
      </c>
      <c r="R171" s="1033">
        <v>0</v>
      </c>
      <c r="S171" s="1033">
        <v>0</v>
      </c>
      <c r="T171" s="1033">
        <v>0</v>
      </c>
      <c r="U171" s="1033">
        <v>0</v>
      </c>
      <c r="V171" s="1033">
        <v>0</v>
      </c>
      <c r="W171" s="1033">
        <v>0</v>
      </c>
      <c r="X171" s="1033">
        <v>0</v>
      </c>
      <c r="Y171" s="1033">
        <v>0</v>
      </c>
      <c r="Z171" s="1033">
        <v>0</v>
      </c>
      <c r="AA171" s="1033">
        <v>0</v>
      </c>
      <c r="AB171" s="1033">
        <v>0</v>
      </c>
      <c r="AC171" s="1033">
        <v>0</v>
      </c>
      <c r="AD171" s="1033">
        <v>0</v>
      </c>
      <c r="AE171" s="1033">
        <v>0</v>
      </c>
      <c r="AF171" s="1033">
        <v>0</v>
      </c>
      <c r="AG171" s="1033">
        <v>0</v>
      </c>
      <c r="AH171" s="1033">
        <v>0</v>
      </c>
      <c r="AI171" s="1033">
        <v>0</v>
      </c>
      <c r="AJ171" s="1033">
        <v>0</v>
      </c>
      <c r="AK171" s="2358"/>
    </row>
    <row r="172" spans="1:37" s="195" customFormat="1" ht="30" customHeight="1" x14ac:dyDescent="0.15">
      <c r="A172" s="2231">
        <v>2300</v>
      </c>
      <c r="B172" s="867" t="s">
        <v>345</v>
      </c>
      <c r="C172" s="604">
        <f t="shared" si="47"/>
        <v>0</v>
      </c>
      <c r="D172" s="1033">
        <v>0</v>
      </c>
      <c r="E172" s="1033">
        <v>0</v>
      </c>
      <c r="F172" s="1033">
        <v>0</v>
      </c>
      <c r="G172" s="1033">
        <v>0</v>
      </c>
      <c r="H172" s="1033">
        <v>0</v>
      </c>
      <c r="I172" s="1033">
        <v>0</v>
      </c>
      <c r="J172" s="1033">
        <v>0</v>
      </c>
      <c r="K172" s="1033">
        <v>0</v>
      </c>
      <c r="L172" s="1033">
        <v>0</v>
      </c>
      <c r="M172" s="1033">
        <v>0</v>
      </c>
      <c r="N172" s="1033">
        <v>0</v>
      </c>
      <c r="O172" s="1033">
        <v>0</v>
      </c>
      <c r="P172" s="1033">
        <v>0</v>
      </c>
      <c r="Q172" s="1033">
        <v>0</v>
      </c>
      <c r="R172" s="1033">
        <v>0</v>
      </c>
      <c r="S172" s="1033">
        <v>0</v>
      </c>
      <c r="T172" s="1033">
        <v>0</v>
      </c>
      <c r="U172" s="1033">
        <v>0</v>
      </c>
      <c r="V172" s="1033">
        <v>0</v>
      </c>
      <c r="W172" s="1033">
        <v>0</v>
      </c>
      <c r="X172" s="1033">
        <v>0</v>
      </c>
      <c r="Y172" s="1033">
        <v>0</v>
      </c>
      <c r="Z172" s="1033">
        <v>0</v>
      </c>
      <c r="AA172" s="1033">
        <v>0</v>
      </c>
      <c r="AB172" s="1033">
        <v>0</v>
      </c>
      <c r="AC172" s="1033">
        <v>0</v>
      </c>
      <c r="AD172" s="1033">
        <v>0</v>
      </c>
      <c r="AE172" s="1033">
        <v>0</v>
      </c>
      <c r="AF172" s="1033">
        <v>0</v>
      </c>
      <c r="AG172" s="1033">
        <v>0</v>
      </c>
      <c r="AH172" s="1033">
        <v>0</v>
      </c>
      <c r="AI172" s="1033">
        <v>0</v>
      </c>
      <c r="AJ172" s="1033">
        <v>0</v>
      </c>
      <c r="AK172" s="2358">
        <f>'배수관폐쇄(총괄) (2)'!CF129+'배수관폐쇄(총괄) (2)'!CG129</f>
        <v>0</v>
      </c>
    </row>
    <row r="173" spans="1:37" s="850" customFormat="1" ht="30" customHeight="1" x14ac:dyDescent="0.15">
      <c r="A173" s="2231">
        <v>2400</v>
      </c>
      <c r="B173" s="867" t="s">
        <v>345</v>
      </c>
      <c r="C173" s="604">
        <f t="shared" si="47"/>
        <v>0</v>
      </c>
      <c r="D173" s="1033">
        <v>0</v>
      </c>
      <c r="E173" s="1033">
        <v>0</v>
      </c>
      <c r="F173" s="1033">
        <v>0</v>
      </c>
      <c r="G173" s="1033">
        <v>0</v>
      </c>
      <c r="H173" s="1033">
        <v>0</v>
      </c>
      <c r="I173" s="1033">
        <v>0</v>
      </c>
      <c r="J173" s="1033">
        <v>0</v>
      </c>
      <c r="K173" s="1033">
        <v>0</v>
      </c>
      <c r="L173" s="1033">
        <v>0</v>
      </c>
      <c r="M173" s="1033">
        <v>0</v>
      </c>
      <c r="N173" s="1033">
        <v>0</v>
      </c>
      <c r="O173" s="1033">
        <v>0</v>
      </c>
      <c r="P173" s="1033">
        <v>0</v>
      </c>
      <c r="Q173" s="1033">
        <v>0</v>
      </c>
      <c r="R173" s="1033">
        <v>0</v>
      </c>
      <c r="S173" s="1033">
        <v>0</v>
      </c>
      <c r="T173" s="1033">
        <v>0</v>
      </c>
      <c r="U173" s="1033">
        <v>0</v>
      </c>
      <c r="V173" s="1033">
        <v>0</v>
      </c>
      <c r="W173" s="1033">
        <v>0</v>
      </c>
      <c r="X173" s="1033">
        <v>0</v>
      </c>
      <c r="Y173" s="1033">
        <v>0</v>
      </c>
      <c r="Z173" s="1033">
        <v>0</v>
      </c>
      <c r="AA173" s="1033">
        <v>0</v>
      </c>
      <c r="AB173" s="1033">
        <v>0</v>
      </c>
      <c r="AC173" s="1033">
        <v>0</v>
      </c>
      <c r="AD173" s="1033">
        <v>0</v>
      </c>
      <c r="AE173" s="1033">
        <v>0</v>
      </c>
      <c r="AF173" s="1033">
        <v>0</v>
      </c>
      <c r="AG173" s="1033">
        <v>0</v>
      </c>
      <c r="AH173" s="1033">
        <v>0</v>
      </c>
      <c r="AI173" s="1033">
        <v>0</v>
      </c>
      <c r="AJ173" s="1033">
        <v>0</v>
      </c>
      <c r="AK173" s="2358"/>
    </row>
    <row r="176" spans="1:37" ht="21" customHeight="1" x14ac:dyDescent="0.25">
      <c r="AC176" s="1153"/>
      <c r="AG176" s="1153"/>
    </row>
    <row r="177" spans="7:33" ht="21" customHeight="1" x14ac:dyDescent="0.25">
      <c r="G177" s="1153"/>
      <c r="K177" s="1153"/>
      <c r="AC177" s="1153"/>
      <c r="AG177" s="1153"/>
    </row>
    <row r="178" spans="7:33" ht="21" customHeight="1" x14ac:dyDescent="0.25">
      <c r="G178" s="1153"/>
      <c r="K178" s="1153"/>
      <c r="AC178" s="1153"/>
      <c r="AG178" s="1153"/>
    </row>
    <row r="179" spans="7:33" ht="21" customHeight="1" x14ac:dyDescent="0.25">
      <c r="G179" s="1153"/>
      <c r="K179" s="1153"/>
      <c r="AC179" s="1153"/>
      <c r="AG179" s="1153"/>
    </row>
    <row r="180" spans="7:33" ht="21" customHeight="1" x14ac:dyDescent="0.25">
      <c r="G180" s="1153"/>
      <c r="K180" s="1153"/>
      <c r="AC180" s="1153"/>
      <c r="AG180" s="1153"/>
    </row>
    <row r="181" spans="7:33" ht="21" customHeight="1" x14ac:dyDescent="0.25">
      <c r="G181" s="1153"/>
      <c r="K181" s="1153"/>
      <c r="AC181" s="1153"/>
      <c r="AG181" s="1153"/>
    </row>
    <row r="182" spans="7:33" ht="21" customHeight="1" x14ac:dyDescent="0.25">
      <c r="G182" s="1153"/>
      <c r="K182" s="1153"/>
      <c r="AC182" s="1153"/>
      <c r="AG182" s="1153"/>
    </row>
    <row r="183" spans="7:33" ht="21" customHeight="1" x14ac:dyDescent="0.25">
      <c r="G183" s="1153"/>
      <c r="K183" s="1153"/>
      <c r="AC183" s="1153"/>
      <c r="AG183" s="1153"/>
    </row>
    <row r="184" spans="7:33" ht="21" customHeight="1" x14ac:dyDescent="0.25">
      <c r="G184" s="1153"/>
      <c r="K184" s="1153"/>
      <c r="AC184" s="1153"/>
      <c r="AG184" s="1153"/>
    </row>
    <row r="185" spans="7:33" ht="21" customHeight="1" x14ac:dyDescent="0.25">
      <c r="G185" s="1153"/>
      <c r="K185" s="1153"/>
      <c r="AC185" s="1153"/>
      <c r="AG185" s="1153"/>
    </row>
    <row r="186" spans="7:33" ht="21" customHeight="1" x14ac:dyDescent="0.25">
      <c r="G186" s="1153"/>
      <c r="K186" s="1153"/>
      <c r="AC186" s="1153"/>
      <c r="AG186" s="1153"/>
    </row>
    <row r="187" spans="7:33" ht="21" customHeight="1" x14ac:dyDescent="0.25">
      <c r="G187" s="1153"/>
      <c r="K187" s="1153"/>
      <c r="AC187" s="1153"/>
      <c r="AG187" s="1153"/>
    </row>
    <row r="188" spans="7:33" ht="21" customHeight="1" x14ac:dyDescent="0.25">
      <c r="G188" s="1153"/>
      <c r="K188" s="1153"/>
      <c r="AC188" s="1153"/>
      <c r="AG188" s="1153"/>
    </row>
    <row r="189" spans="7:33" ht="21" customHeight="1" x14ac:dyDescent="0.25">
      <c r="G189" s="1153"/>
      <c r="K189" s="1153"/>
      <c r="AC189" s="1153"/>
      <c r="AG189" s="1153"/>
    </row>
    <row r="190" spans="7:33" ht="21" customHeight="1" x14ac:dyDescent="0.25">
      <c r="G190" s="1153" t="s">
        <v>1088</v>
      </c>
      <c r="I190" s="190">
        <v>4.9800000000000004</v>
      </c>
      <c r="K190" s="1153"/>
    </row>
    <row r="191" spans="7:33" ht="21" customHeight="1" x14ac:dyDescent="0.25">
      <c r="AC191" s="1153" t="s">
        <v>1160</v>
      </c>
    </row>
  </sheetData>
  <sheetProtection password="CC19" sheet="1" objects="1" scenarios="1"/>
  <mergeCells count="18">
    <mergeCell ref="A121:A129"/>
    <mergeCell ref="A130:A138"/>
    <mergeCell ref="A139:A147"/>
    <mergeCell ref="A148:A156"/>
    <mergeCell ref="A157:A165"/>
    <mergeCell ref="A67:A75"/>
    <mergeCell ref="A76:A84"/>
    <mergeCell ref="A94:A102"/>
    <mergeCell ref="A103:A111"/>
    <mergeCell ref="A112:A120"/>
    <mergeCell ref="A85:A93"/>
    <mergeCell ref="A49:A57"/>
    <mergeCell ref="A58:A66"/>
    <mergeCell ref="A4:A12"/>
    <mergeCell ref="A13:A21"/>
    <mergeCell ref="A22:A30"/>
    <mergeCell ref="A31:A39"/>
    <mergeCell ref="A40:A48"/>
  </mergeCells>
  <phoneticPr fontId="65" type="noConversion"/>
  <pageMargins left="0.55118110236220474" right="0.55118110236220474" top="0.82677165354330717" bottom="0.6692913385826772" header="0.11811023622047245" footer="0"/>
  <pageSetup paperSize="9" scale="78" firstPageNumber="93" pageOrder="overThenDown" orientation="portrait" useFirstPageNumber="1" horizontalDpi="300" verticalDpi="300" r:id="rId1"/>
  <headerFooter alignWithMargins="0">
    <oddFooter>&amp;C- &amp;P -</oddFooter>
  </headerFooter>
  <rowBreaks count="2" manualBreakCount="2">
    <brk id="39" max="33" man="1"/>
    <brk id="76" max="33" man="1"/>
  </rowBreaks>
  <colBreaks count="4" manualBreakCount="4">
    <brk id="5" max="112" man="1"/>
    <brk id="15" max="112" man="1"/>
    <brk id="21" max="112" man="1"/>
    <brk id="27" max="112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AK383"/>
  <sheetViews>
    <sheetView view="pageBreakPreview" zoomScale="85" zoomScaleNormal="100" zoomScaleSheetLayoutView="85" workbookViewId="0">
      <pane xSplit="3" ySplit="12" topLeftCell="D13" activePane="bottomRight" state="frozen"/>
      <selection pane="topRight" activeCell="D1" sqref="D1"/>
      <selection pane="bottomLeft" activeCell="A13" sqref="A13"/>
      <selection pane="bottomRight" activeCell="E13" sqref="E13"/>
    </sheetView>
  </sheetViews>
  <sheetFormatPr defaultRowHeight="14.25" x14ac:dyDescent="0.15"/>
  <cols>
    <col min="1" max="1" width="7.77734375" style="1148" customWidth="1"/>
    <col min="2" max="2" width="18.109375" style="1149" customWidth="1"/>
    <col min="3" max="3" width="11.5546875" style="256" customWidth="1"/>
    <col min="4" max="37" width="10.77734375" style="256" customWidth="1"/>
    <col min="38" max="16384" width="8.88671875" style="256"/>
  </cols>
  <sheetData>
    <row r="1" spans="1:37" s="470" customFormat="1" ht="40.5" customHeight="1" x14ac:dyDescent="0.15">
      <c r="B1" s="1141"/>
      <c r="C1" s="187" t="s">
        <v>770</v>
      </c>
      <c r="D1" s="1141"/>
      <c r="E1" s="1141"/>
      <c r="F1" s="1141"/>
      <c r="G1" s="1141"/>
      <c r="H1" s="1141"/>
      <c r="I1" s="1141"/>
      <c r="J1" s="1141"/>
      <c r="K1" s="187" t="s">
        <v>770</v>
      </c>
      <c r="L1" s="1141"/>
      <c r="M1" s="1141"/>
      <c r="N1" s="1141"/>
      <c r="O1" s="1141"/>
      <c r="Q1" s="1142"/>
      <c r="R1" s="1141"/>
      <c r="T1" s="1141"/>
      <c r="V1" s="187" t="s">
        <v>770</v>
      </c>
      <c r="W1" s="1141"/>
      <c r="X1" s="1142"/>
      <c r="Y1" s="1141"/>
      <c r="AA1" s="1142"/>
      <c r="AB1" s="187"/>
      <c r="AC1" s="1141"/>
      <c r="AD1" s="1141"/>
      <c r="AE1" s="1141"/>
      <c r="AF1" s="1141"/>
      <c r="AG1" s="253"/>
      <c r="AH1" s="253"/>
      <c r="AI1" s="253"/>
      <c r="AJ1" s="253"/>
      <c r="AK1" s="253"/>
    </row>
    <row r="2" spans="1:37" s="194" customFormat="1" ht="15.75" customHeight="1" x14ac:dyDescent="0.15">
      <c r="A2" s="1143"/>
      <c r="B2" s="1144"/>
      <c r="C2" s="1145"/>
      <c r="E2" s="259" t="s">
        <v>757</v>
      </c>
      <c r="I2" s="259" t="s">
        <v>851</v>
      </c>
      <c r="O2" s="259" t="s">
        <v>757</v>
      </c>
      <c r="T2" s="259" t="s">
        <v>352</v>
      </c>
      <c r="Y2" s="259"/>
      <c r="Z2" s="259"/>
      <c r="AA2" s="259" t="s">
        <v>757</v>
      </c>
      <c r="AB2" s="2355"/>
      <c r="AC2" s="2355"/>
      <c r="AE2" s="258" t="s">
        <v>353</v>
      </c>
      <c r="AF2" s="2359"/>
    </row>
    <row r="3" spans="1:37" s="847" customFormat="1" ht="19.5" customHeight="1" x14ac:dyDescent="0.15">
      <c r="A3" s="2230" t="s">
        <v>107</v>
      </c>
      <c r="B3" s="2230" t="s">
        <v>248</v>
      </c>
      <c r="C3" s="2230" t="s">
        <v>342</v>
      </c>
      <c r="D3" s="837" t="s">
        <v>1083</v>
      </c>
      <c r="E3" s="1007">
        <v>1983</v>
      </c>
      <c r="F3" s="1007">
        <v>1984</v>
      </c>
      <c r="G3" s="1008">
        <v>1985</v>
      </c>
      <c r="H3" s="1008">
        <v>1986</v>
      </c>
      <c r="I3" s="1008">
        <v>1987</v>
      </c>
      <c r="J3" s="1008">
        <v>1988</v>
      </c>
      <c r="K3" s="1008">
        <v>1989</v>
      </c>
      <c r="L3" s="1009">
        <v>1990</v>
      </c>
      <c r="M3" s="1009">
        <v>1991</v>
      </c>
      <c r="N3" s="1009">
        <v>1992</v>
      </c>
      <c r="O3" s="1009">
        <v>1993</v>
      </c>
      <c r="P3" s="1009">
        <v>1994</v>
      </c>
      <c r="Q3" s="1010">
        <v>1995</v>
      </c>
      <c r="R3" s="1010">
        <v>1996</v>
      </c>
      <c r="S3" s="1010">
        <v>1997</v>
      </c>
      <c r="T3" s="1010">
        <v>1998</v>
      </c>
      <c r="U3" s="1010">
        <v>1999</v>
      </c>
      <c r="V3" s="1011">
        <v>2000</v>
      </c>
      <c r="W3" s="1011">
        <v>2001</v>
      </c>
      <c r="X3" s="1011">
        <v>2002</v>
      </c>
      <c r="Y3" s="1011">
        <v>2003</v>
      </c>
      <c r="Z3" s="1011">
        <v>2004</v>
      </c>
      <c r="AA3" s="1012">
        <v>2005</v>
      </c>
      <c r="AB3" s="1012">
        <v>2006</v>
      </c>
      <c r="AC3" s="1013">
        <v>2007</v>
      </c>
      <c r="AD3" s="1013">
        <v>2008</v>
      </c>
      <c r="AE3" s="1013">
        <v>2009</v>
      </c>
      <c r="AF3" s="1014">
        <v>2010</v>
      </c>
      <c r="AG3" s="1014">
        <v>2011</v>
      </c>
      <c r="AH3" s="1014">
        <v>2012</v>
      </c>
      <c r="AI3" s="846">
        <v>2013</v>
      </c>
      <c r="AJ3" s="846">
        <v>2014</v>
      </c>
      <c r="AK3" s="846">
        <v>2015</v>
      </c>
    </row>
    <row r="4" spans="1:37" s="1918" customFormat="1" ht="19.5" customHeight="1" x14ac:dyDescent="0.15">
      <c r="A4" s="2746" t="s">
        <v>343</v>
      </c>
      <c r="B4" s="613" t="s">
        <v>44</v>
      </c>
      <c r="C4" s="613">
        <f>SUM(D4:AK4)</f>
        <v>425282.15</v>
      </c>
      <c r="D4" s="613">
        <f>SUM(D5:D12)</f>
        <v>22602.97</v>
      </c>
      <c r="E4" s="613">
        <f t="shared" ref="E4:AI4" si="0">SUM(E5:E12)</f>
        <v>1447.6100000000001</v>
      </c>
      <c r="F4" s="613">
        <f t="shared" si="0"/>
        <v>10167.09</v>
      </c>
      <c r="G4" s="613">
        <f t="shared" si="0"/>
        <v>4029.11</v>
      </c>
      <c r="H4" s="613">
        <f t="shared" si="0"/>
        <v>5775.66</v>
      </c>
      <c r="I4" s="613">
        <f t="shared" si="0"/>
        <v>14438.88</v>
      </c>
      <c r="J4" s="613">
        <f t="shared" si="0"/>
        <v>17574.12</v>
      </c>
      <c r="K4" s="613">
        <f t="shared" si="0"/>
        <v>8904.69</v>
      </c>
      <c r="L4" s="613">
        <f t="shared" si="0"/>
        <v>12719.860000000002</v>
      </c>
      <c r="M4" s="613">
        <f t="shared" si="0"/>
        <v>22965.969999999998</v>
      </c>
      <c r="N4" s="613">
        <f t="shared" si="0"/>
        <v>31441.019999999997</v>
      </c>
      <c r="O4" s="613">
        <f t="shared" si="0"/>
        <v>14840.119999999999</v>
      </c>
      <c r="P4" s="613">
        <f t="shared" si="0"/>
        <v>9696.93</v>
      </c>
      <c r="Q4" s="613">
        <f t="shared" si="0"/>
        <v>12047.68</v>
      </c>
      <c r="R4" s="613">
        <f t="shared" si="0"/>
        <v>14479.130000000001</v>
      </c>
      <c r="S4" s="613">
        <f t="shared" si="0"/>
        <v>54811.46</v>
      </c>
      <c r="T4" s="613">
        <f t="shared" si="0"/>
        <v>21250.39</v>
      </c>
      <c r="U4" s="613">
        <f t="shared" si="0"/>
        <v>11534.57</v>
      </c>
      <c r="V4" s="613">
        <f t="shared" si="0"/>
        <v>6645.28</v>
      </c>
      <c r="W4" s="613">
        <f t="shared" si="0"/>
        <v>6711.87</v>
      </c>
      <c r="X4" s="613">
        <f t="shared" si="0"/>
        <v>6589.57</v>
      </c>
      <c r="Y4" s="613">
        <f t="shared" si="0"/>
        <v>6225.8899999999994</v>
      </c>
      <c r="Z4" s="613">
        <f t="shared" si="0"/>
        <v>5706.07</v>
      </c>
      <c r="AA4" s="613">
        <f t="shared" si="0"/>
        <v>6589.79</v>
      </c>
      <c r="AB4" s="613">
        <f t="shared" si="0"/>
        <v>5488.2</v>
      </c>
      <c r="AC4" s="613">
        <f t="shared" si="0"/>
        <v>10177.870000000001</v>
      </c>
      <c r="AD4" s="613">
        <f t="shared" si="0"/>
        <v>4954.8</v>
      </c>
      <c r="AE4" s="613">
        <f t="shared" si="0"/>
        <v>7895.6000000000013</v>
      </c>
      <c r="AF4" s="613">
        <f t="shared" si="0"/>
        <v>4211.87</v>
      </c>
      <c r="AG4" s="613">
        <f t="shared" si="0"/>
        <v>12253.23</v>
      </c>
      <c r="AH4" s="613">
        <f t="shared" si="0"/>
        <v>16095.800000000001</v>
      </c>
      <c r="AI4" s="613">
        <f t="shared" si="0"/>
        <v>9929.83</v>
      </c>
      <c r="AJ4" s="613">
        <f>SUM(AJ5:AJ12)</f>
        <v>14461.09</v>
      </c>
      <c r="AK4" s="613">
        <f>SUM(AK5:AK12)</f>
        <v>10618.13</v>
      </c>
    </row>
    <row r="5" spans="1:37" s="850" customFormat="1" ht="19.5" customHeight="1" x14ac:dyDescent="0.15">
      <c r="A5" s="2746"/>
      <c r="B5" s="1015" t="s">
        <v>793</v>
      </c>
      <c r="C5" s="1016">
        <f>SUM(D5:AK5)</f>
        <v>0</v>
      </c>
      <c r="D5" s="1016">
        <f>D14+D23+D32+D41+D50+D59+D68+D77+D86+D95+D104+D113+D122+D131+D140+D149+D158</f>
        <v>0</v>
      </c>
      <c r="E5" s="1016">
        <f t="shared" ref="E5:AJ12" si="1">E14+E23+E32+E41+E50+E59+E68+E77+E86+E95+E104+E113+E122+E131+E140+E149+E158</f>
        <v>0</v>
      </c>
      <c r="F5" s="1016">
        <f t="shared" si="1"/>
        <v>0</v>
      </c>
      <c r="G5" s="1016">
        <f t="shared" si="1"/>
        <v>0</v>
      </c>
      <c r="H5" s="1016">
        <f t="shared" si="1"/>
        <v>0</v>
      </c>
      <c r="I5" s="1016">
        <f t="shared" si="1"/>
        <v>0</v>
      </c>
      <c r="J5" s="1016">
        <f t="shared" si="1"/>
        <v>0</v>
      </c>
      <c r="K5" s="1016">
        <f t="shared" si="1"/>
        <v>0</v>
      </c>
      <c r="L5" s="1016">
        <f t="shared" si="1"/>
        <v>0</v>
      </c>
      <c r="M5" s="1016">
        <f t="shared" si="1"/>
        <v>0</v>
      </c>
      <c r="N5" s="1016">
        <f t="shared" si="1"/>
        <v>0</v>
      </c>
      <c r="O5" s="1016">
        <f t="shared" si="1"/>
        <v>0</v>
      </c>
      <c r="P5" s="1016">
        <f t="shared" si="1"/>
        <v>0</v>
      </c>
      <c r="Q5" s="1016">
        <f t="shared" si="1"/>
        <v>0</v>
      </c>
      <c r="R5" s="1016">
        <f t="shared" si="1"/>
        <v>0</v>
      </c>
      <c r="S5" s="1016">
        <f t="shared" si="1"/>
        <v>0</v>
      </c>
      <c r="T5" s="1016">
        <f t="shared" si="1"/>
        <v>0</v>
      </c>
      <c r="U5" s="1016">
        <f t="shared" si="1"/>
        <v>0</v>
      </c>
      <c r="V5" s="1016">
        <f t="shared" si="1"/>
        <v>0</v>
      </c>
      <c r="W5" s="1016">
        <f t="shared" si="1"/>
        <v>0</v>
      </c>
      <c r="X5" s="1016">
        <f t="shared" si="1"/>
        <v>0</v>
      </c>
      <c r="Y5" s="1016">
        <f t="shared" si="1"/>
        <v>0</v>
      </c>
      <c r="Z5" s="1016">
        <f t="shared" si="1"/>
        <v>0</v>
      </c>
      <c r="AA5" s="1016">
        <f t="shared" si="1"/>
        <v>0</v>
      </c>
      <c r="AB5" s="1016">
        <f t="shared" si="1"/>
        <v>0</v>
      </c>
      <c r="AC5" s="1016">
        <f t="shared" si="1"/>
        <v>0</v>
      </c>
      <c r="AD5" s="1016">
        <f t="shared" si="1"/>
        <v>0</v>
      </c>
      <c r="AE5" s="1016">
        <f t="shared" si="1"/>
        <v>0</v>
      </c>
      <c r="AF5" s="1016">
        <f t="shared" si="1"/>
        <v>0</v>
      </c>
      <c r="AG5" s="1016">
        <f t="shared" si="1"/>
        <v>0</v>
      </c>
      <c r="AH5" s="1016">
        <f t="shared" si="1"/>
        <v>0</v>
      </c>
      <c r="AI5" s="1016">
        <f t="shared" si="1"/>
        <v>0</v>
      </c>
      <c r="AJ5" s="1016">
        <f t="shared" si="1"/>
        <v>0</v>
      </c>
      <c r="AK5" s="2349">
        <f t="shared" ref="AK5" si="2">AK14+AK23+AK32+AK41+AK50+AK59+AK68+AK77+AK86+AK95+AK104+AK113+AK122+AK131+AK140+AK149+AK158</f>
        <v>0</v>
      </c>
    </row>
    <row r="6" spans="1:37" s="850" customFormat="1" ht="19.5" customHeight="1" x14ac:dyDescent="0.15">
      <c r="A6" s="2746"/>
      <c r="B6" s="1015" t="s">
        <v>792</v>
      </c>
      <c r="C6" s="1016">
        <f t="shared" ref="C6:C12" si="3">SUM(D6:AK6)</f>
        <v>30636.180000000004</v>
      </c>
      <c r="D6" s="1016">
        <f t="shared" ref="D6:S12" si="4">D15+D24+D33+D42+D51+D60+D69+D78+D87+D96+D105+D114+D123+D132+D141+D150+D159</f>
        <v>16267.439999999999</v>
      </c>
      <c r="E6" s="1016">
        <f t="shared" si="4"/>
        <v>993.87</v>
      </c>
      <c r="F6" s="1016">
        <f t="shared" si="4"/>
        <v>4494.26</v>
      </c>
      <c r="G6" s="1016">
        <f t="shared" si="4"/>
        <v>2359.48</v>
      </c>
      <c r="H6" s="1016">
        <f t="shared" si="4"/>
        <v>0</v>
      </c>
      <c r="I6" s="1016">
        <f t="shared" si="4"/>
        <v>0</v>
      </c>
      <c r="J6" s="1016">
        <f t="shared" si="4"/>
        <v>0</v>
      </c>
      <c r="K6" s="1016">
        <f t="shared" si="4"/>
        <v>0</v>
      </c>
      <c r="L6" s="1016">
        <f t="shared" si="4"/>
        <v>0</v>
      </c>
      <c r="M6" s="1016">
        <f t="shared" si="4"/>
        <v>5434.99</v>
      </c>
      <c r="N6" s="1016">
        <f t="shared" si="4"/>
        <v>0</v>
      </c>
      <c r="O6" s="1016">
        <f t="shared" si="4"/>
        <v>566.94000000000005</v>
      </c>
      <c r="P6" s="1016">
        <f t="shared" si="4"/>
        <v>5</v>
      </c>
      <c r="Q6" s="1016">
        <f t="shared" si="4"/>
        <v>0</v>
      </c>
      <c r="R6" s="1016">
        <f t="shared" si="4"/>
        <v>0</v>
      </c>
      <c r="S6" s="1016">
        <f t="shared" si="4"/>
        <v>0</v>
      </c>
      <c r="T6" s="1016">
        <f t="shared" si="1"/>
        <v>0</v>
      </c>
      <c r="U6" s="1016">
        <f t="shared" si="1"/>
        <v>0</v>
      </c>
      <c r="V6" s="1016">
        <f t="shared" si="1"/>
        <v>0</v>
      </c>
      <c r="W6" s="1016">
        <f t="shared" si="1"/>
        <v>0</v>
      </c>
      <c r="X6" s="1016">
        <f t="shared" si="1"/>
        <v>0</v>
      </c>
      <c r="Y6" s="1016">
        <f t="shared" si="1"/>
        <v>0</v>
      </c>
      <c r="Z6" s="1016">
        <f t="shared" si="1"/>
        <v>0</v>
      </c>
      <c r="AA6" s="1016">
        <f t="shared" si="1"/>
        <v>0</v>
      </c>
      <c r="AB6" s="1016">
        <f t="shared" si="1"/>
        <v>0</v>
      </c>
      <c r="AC6" s="1016">
        <f t="shared" si="1"/>
        <v>0</v>
      </c>
      <c r="AD6" s="1016">
        <f t="shared" si="1"/>
        <v>0</v>
      </c>
      <c r="AE6" s="1016">
        <f t="shared" si="1"/>
        <v>0.27</v>
      </c>
      <c r="AF6" s="1016">
        <f t="shared" si="1"/>
        <v>0</v>
      </c>
      <c r="AG6" s="1016">
        <f t="shared" si="1"/>
        <v>22.33</v>
      </c>
      <c r="AH6" s="1016">
        <f t="shared" si="1"/>
        <v>0</v>
      </c>
      <c r="AI6" s="1016">
        <f t="shared" si="1"/>
        <v>0</v>
      </c>
      <c r="AJ6" s="1016">
        <f t="shared" si="1"/>
        <v>2.83</v>
      </c>
      <c r="AK6" s="2349">
        <f t="shared" ref="AK6" si="5">AK15+AK24+AK33+AK42+AK51+AK60+AK69+AK78+AK87+AK96+AK105+AK114+AK123+AK132+AK141+AK150+AK159</f>
        <v>488.77</v>
      </c>
    </row>
    <row r="7" spans="1:37" s="850" customFormat="1" ht="19.5" customHeight="1" x14ac:dyDescent="0.15">
      <c r="A7" s="2746"/>
      <c r="B7" s="1015" t="s">
        <v>974</v>
      </c>
      <c r="C7" s="1016">
        <f t="shared" si="3"/>
        <v>269642.07999999996</v>
      </c>
      <c r="D7" s="1016">
        <f t="shared" si="4"/>
        <v>143.08000000000001</v>
      </c>
      <c r="E7" s="1016">
        <f t="shared" si="1"/>
        <v>0</v>
      </c>
      <c r="F7" s="1016">
        <f t="shared" si="1"/>
        <v>0</v>
      </c>
      <c r="G7" s="1016">
        <f t="shared" si="1"/>
        <v>1.1599999999999999</v>
      </c>
      <c r="H7" s="1016">
        <f t="shared" si="1"/>
        <v>5310.07</v>
      </c>
      <c r="I7" s="1016">
        <f t="shared" si="1"/>
        <v>13173.14</v>
      </c>
      <c r="J7" s="1016">
        <f t="shared" si="1"/>
        <v>16303.06</v>
      </c>
      <c r="K7" s="1016">
        <f t="shared" si="1"/>
        <v>6040.42</v>
      </c>
      <c r="L7" s="1016">
        <f t="shared" si="1"/>
        <v>11793.990000000002</v>
      </c>
      <c r="M7" s="1016">
        <f t="shared" si="1"/>
        <v>9199.74</v>
      </c>
      <c r="N7" s="1016">
        <f t="shared" si="1"/>
        <v>24205.059999999998</v>
      </c>
      <c r="O7" s="1016">
        <f t="shared" si="1"/>
        <v>2778.3</v>
      </c>
      <c r="P7" s="1016">
        <f t="shared" si="1"/>
        <v>1671.1</v>
      </c>
      <c r="Q7" s="1016">
        <f t="shared" si="1"/>
        <v>4668.4800000000005</v>
      </c>
      <c r="R7" s="1016">
        <f t="shared" si="1"/>
        <v>9635.84</v>
      </c>
      <c r="S7" s="1016">
        <f t="shared" si="1"/>
        <v>37450.239999999998</v>
      </c>
      <c r="T7" s="1016">
        <f t="shared" si="1"/>
        <v>9131.16</v>
      </c>
      <c r="U7" s="1016">
        <f t="shared" si="1"/>
        <v>3477.55</v>
      </c>
      <c r="V7" s="1016">
        <f t="shared" si="1"/>
        <v>3775.55</v>
      </c>
      <c r="W7" s="1016">
        <f t="shared" si="1"/>
        <v>4551.08</v>
      </c>
      <c r="X7" s="1016">
        <f t="shared" si="1"/>
        <v>3167.38</v>
      </c>
      <c r="Y7" s="1016">
        <f t="shared" si="1"/>
        <v>5996.49</v>
      </c>
      <c r="Z7" s="1016">
        <f t="shared" si="1"/>
        <v>4882.21</v>
      </c>
      <c r="AA7" s="1016">
        <f t="shared" si="1"/>
        <v>5454.36</v>
      </c>
      <c r="AB7" s="1016">
        <f t="shared" si="1"/>
        <v>5488.2</v>
      </c>
      <c r="AC7" s="1016">
        <f t="shared" si="1"/>
        <v>9977.8700000000008</v>
      </c>
      <c r="AD7" s="1016">
        <f t="shared" si="1"/>
        <v>4954.8</v>
      </c>
      <c r="AE7" s="1016">
        <f t="shared" si="1"/>
        <v>4418.8100000000004</v>
      </c>
      <c r="AF7" s="1016">
        <f t="shared" si="1"/>
        <v>3539.45</v>
      </c>
      <c r="AG7" s="1016">
        <f t="shared" si="1"/>
        <v>11723.98</v>
      </c>
      <c r="AH7" s="1016">
        <f t="shared" si="1"/>
        <v>13548.93</v>
      </c>
      <c r="AI7" s="1016">
        <f t="shared" si="1"/>
        <v>9831.25</v>
      </c>
      <c r="AJ7" s="1016">
        <f t="shared" si="1"/>
        <v>14458.26</v>
      </c>
      <c r="AK7" s="2349">
        <f t="shared" ref="AK7" si="6">AK16+AK25+AK34+AK43+AK52+AK61+AK70+AK79+AK88+AK97+AK106+AK115+AK124+AK133+AK142+AK151+AK160</f>
        <v>8891.07</v>
      </c>
    </row>
    <row r="8" spans="1:37" s="850" customFormat="1" ht="19.5" customHeight="1" x14ac:dyDescent="0.15">
      <c r="A8" s="2746"/>
      <c r="B8" s="1015" t="s">
        <v>345</v>
      </c>
      <c r="C8" s="1016">
        <f t="shared" si="3"/>
        <v>65867.13</v>
      </c>
      <c r="D8" s="1016">
        <f>D17+D26+D35+D44+D53+D62+D71+D80+D89+D98+D107+D116+D125+D134+D143+D152+D161+D166+D167+D168+D169+D170+D171+D172+D173</f>
        <v>3995.5400000000004</v>
      </c>
      <c r="E8" s="1016">
        <f t="shared" ref="E8:AJ8" si="7">E17+E26+E35+E44+E53+E62+E71+E80+E89+E98+E107+E116+E125+E134+E143+E152+E161+E166+E167+E168+E169+E170+E171+E172+E173</f>
        <v>0</v>
      </c>
      <c r="F8" s="1016">
        <f t="shared" si="7"/>
        <v>4367.58</v>
      </c>
      <c r="G8" s="1016">
        <f t="shared" si="7"/>
        <v>0</v>
      </c>
      <c r="H8" s="1016">
        <f t="shared" si="7"/>
        <v>0</v>
      </c>
      <c r="I8" s="1016">
        <f t="shared" si="7"/>
        <v>0</v>
      </c>
      <c r="J8" s="1016">
        <f t="shared" si="7"/>
        <v>525.51</v>
      </c>
      <c r="K8" s="1016">
        <f t="shared" si="7"/>
        <v>1142.43</v>
      </c>
      <c r="L8" s="1016">
        <f t="shared" si="7"/>
        <v>3.25</v>
      </c>
      <c r="M8" s="1016">
        <f t="shared" si="7"/>
        <v>4395.1899999999996</v>
      </c>
      <c r="N8" s="1016">
        <f t="shared" si="7"/>
        <v>2772.72</v>
      </c>
      <c r="O8" s="1016">
        <f t="shared" si="7"/>
        <v>7134.02</v>
      </c>
      <c r="P8" s="1016">
        <f t="shared" si="7"/>
        <v>0</v>
      </c>
      <c r="Q8" s="1016">
        <f t="shared" si="7"/>
        <v>2249.9899999999998</v>
      </c>
      <c r="R8" s="1016">
        <f t="shared" si="7"/>
        <v>4700.0600000000004</v>
      </c>
      <c r="S8" s="1016">
        <f t="shared" si="7"/>
        <v>10673.540000000003</v>
      </c>
      <c r="T8" s="1016">
        <f t="shared" si="7"/>
        <v>607.63</v>
      </c>
      <c r="U8" s="1016">
        <f t="shared" si="7"/>
        <v>7467.8099999999995</v>
      </c>
      <c r="V8" s="1016">
        <f t="shared" si="7"/>
        <v>2544.86</v>
      </c>
      <c r="W8" s="1016">
        <f t="shared" si="7"/>
        <v>1974.88</v>
      </c>
      <c r="X8" s="1016">
        <f t="shared" si="7"/>
        <v>2777.69</v>
      </c>
      <c r="Y8" s="1016">
        <f t="shared" si="7"/>
        <v>229.04</v>
      </c>
      <c r="Z8" s="1016">
        <f t="shared" si="7"/>
        <v>823.86</v>
      </c>
      <c r="AA8" s="1016">
        <f t="shared" si="7"/>
        <v>730.43000000000006</v>
      </c>
      <c r="AB8" s="1016">
        <f t="shared" si="7"/>
        <v>0</v>
      </c>
      <c r="AC8" s="1016">
        <f t="shared" si="7"/>
        <v>0</v>
      </c>
      <c r="AD8" s="1016">
        <f t="shared" si="7"/>
        <v>0</v>
      </c>
      <c r="AE8" s="1016">
        <f t="shared" si="7"/>
        <v>3476.5200000000004</v>
      </c>
      <c r="AF8" s="1016">
        <f t="shared" si="7"/>
        <v>672.42</v>
      </c>
      <c r="AG8" s="1016">
        <f t="shared" si="7"/>
        <v>506.92</v>
      </c>
      <c r="AH8" s="1016">
        <f t="shared" si="7"/>
        <v>1651.67</v>
      </c>
      <c r="AI8" s="1016">
        <f t="shared" si="7"/>
        <v>98.58</v>
      </c>
      <c r="AJ8" s="1016">
        <f t="shared" si="7"/>
        <v>0</v>
      </c>
      <c r="AK8" s="2349">
        <f t="shared" ref="AK8" si="8">AK17+AK26+AK35+AK44+AK53+AK62+AK71+AK80+AK89+AK98+AK107+AK116+AK125+AK134+AK143+AK152+AK161+AK166+AK167+AK168+AK169+AK170+AK171+AK172+AK173</f>
        <v>344.99</v>
      </c>
    </row>
    <row r="9" spans="1:37" s="850" customFormat="1" ht="19.5" customHeight="1" x14ac:dyDescent="0.15">
      <c r="A9" s="2746"/>
      <c r="B9" s="1017" t="s">
        <v>283</v>
      </c>
      <c r="C9" s="1016">
        <f t="shared" si="3"/>
        <v>8066.3200000000015</v>
      </c>
      <c r="D9" s="1016">
        <f t="shared" si="4"/>
        <v>1908.16</v>
      </c>
      <c r="E9" s="1016">
        <f t="shared" si="1"/>
        <v>453.74</v>
      </c>
      <c r="F9" s="1016">
        <f t="shared" si="1"/>
        <v>1273.21</v>
      </c>
      <c r="G9" s="1016">
        <f t="shared" si="1"/>
        <v>1445.28</v>
      </c>
      <c r="H9" s="1016">
        <f t="shared" si="1"/>
        <v>350.96000000000004</v>
      </c>
      <c r="I9" s="1016">
        <f t="shared" si="1"/>
        <v>668.27</v>
      </c>
      <c r="J9" s="1016">
        <f t="shared" si="1"/>
        <v>413.15999999999997</v>
      </c>
      <c r="K9" s="1016">
        <f t="shared" si="1"/>
        <v>406.92999999999995</v>
      </c>
      <c r="L9" s="1016">
        <f t="shared" si="1"/>
        <v>256.51</v>
      </c>
      <c r="M9" s="1016">
        <f t="shared" si="1"/>
        <v>368.85</v>
      </c>
      <c r="N9" s="1016">
        <f t="shared" si="1"/>
        <v>0</v>
      </c>
      <c r="O9" s="1016">
        <f t="shared" si="1"/>
        <v>74.59</v>
      </c>
      <c r="P9" s="1016">
        <f t="shared" si="1"/>
        <v>247.01</v>
      </c>
      <c r="Q9" s="1016">
        <f t="shared" si="1"/>
        <v>0</v>
      </c>
      <c r="R9" s="1016">
        <f t="shared" si="1"/>
        <v>0</v>
      </c>
      <c r="S9" s="1016">
        <f t="shared" si="1"/>
        <v>0</v>
      </c>
      <c r="T9" s="1016">
        <f t="shared" si="1"/>
        <v>113.69</v>
      </c>
      <c r="U9" s="1016">
        <f t="shared" si="1"/>
        <v>85.96</v>
      </c>
      <c r="V9" s="1016">
        <f t="shared" si="1"/>
        <v>0</v>
      </c>
      <c r="W9" s="1016">
        <f t="shared" si="1"/>
        <v>0</v>
      </c>
      <c r="X9" s="1016">
        <f t="shared" si="1"/>
        <v>0</v>
      </c>
      <c r="Y9" s="1016">
        <f t="shared" si="1"/>
        <v>0</v>
      </c>
      <c r="Z9" s="1016">
        <f t="shared" si="1"/>
        <v>0</v>
      </c>
      <c r="AA9" s="1016">
        <f t="shared" si="1"/>
        <v>0</v>
      </c>
      <c r="AB9" s="1016">
        <f t="shared" si="1"/>
        <v>0</v>
      </c>
      <c r="AC9" s="1016">
        <f t="shared" si="1"/>
        <v>0</v>
      </c>
      <c r="AD9" s="1016">
        <f t="shared" si="1"/>
        <v>0</v>
      </c>
      <c r="AE9" s="1016">
        <f t="shared" si="1"/>
        <v>0</v>
      </c>
      <c r="AF9" s="1016">
        <f t="shared" si="1"/>
        <v>0</v>
      </c>
      <c r="AG9" s="1016">
        <f t="shared" si="1"/>
        <v>0</v>
      </c>
      <c r="AH9" s="1016">
        <f t="shared" si="1"/>
        <v>0</v>
      </c>
      <c r="AI9" s="1016">
        <f t="shared" si="1"/>
        <v>0</v>
      </c>
      <c r="AJ9" s="1016">
        <f t="shared" si="1"/>
        <v>0</v>
      </c>
      <c r="AK9" s="2349">
        <f t="shared" ref="AK9" si="9">AK18+AK27+AK36+AK45+AK54+AK63+AK72+AK81+AK90+AK99+AK108+AK117+AK126+AK135+AK144+AK153+AK162</f>
        <v>0</v>
      </c>
    </row>
    <row r="10" spans="1:37" s="850" customFormat="1" ht="19.5" customHeight="1" x14ac:dyDescent="0.15">
      <c r="A10" s="2746"/>
      <c r="B10" s="1017" t="s">
        <v>284</v>
      </c>
      <c r="C10" s="1016">
        <f t="shared" si="3"/>
        <v>48957.07</v>
      </c>
      <c r="D10" s="1016">
        <f t="shared" si="4"/>
        <v>288.75</v>
      </c>
      <c r="E10" s="1016">
        <f t="shared" si="1"/>
        <v>0</v>
      </c>
      <c r="F10" s="1016">
        <f t="shared" si="1"/>
        <v>32.04</v>
      </c>
      <c r="G10" s="1016">
        <f t="shared" si="1"/>
        <v>223.19</v>
      </c>
      <c r="H10" s="1016">
        <f t="shared" si="1"/>
        <v>114.63</v>
      </c>
      <c r="I10" s="1016">
        <f t="shared" si="1"/>
        <v>597.47</v>
      </c>
      <c r="J10" s="1016">
        <f t="shared" si="1"/>
        <v>332.39</v>
      </c>
      <c r="K10" s="1016">
        <f t="shared" si="1"/>
        <v>1314.91</v>
      </c>
      <c r="L10" s="1016">
        <f t="shared" si="1"/>
        <v>666.11</v>
      </c>
      <c r="M10" s="1016">
        <f t="shared" si="1"/>
        <v>3567.2</v>
      </c>
      <c r="N10" s="1016">
        <f t="shared" si="1"/>
        <v>4463.24</v>
      </c>
      <c r="O10" s="1016">
        <f t="shared" si="1"/>
        <v>4286.2699999999995</v>
      </c>
      <c r="P10" s="1016">
        <f t="shared" si="1"/>
        <v>7773.82</v>
      </c>
      <c r="Q10" s="1016">
        <f t="shared" si="1"/>
        <v>5129.21</v>
      </c>
      <c r="R10" s="1016">
        <f t="shared" si="1"/>
        <v>143.22999999999999</v>
      </c>
      <c r="S10" s="1016">
        <f t="shared" si="1"/>
        <v>6687.6799999999994</v>
      </c>
      <c r="T10" s="1016">
        <f t="shared" si="1"/>
        <v>11397.909999999998</v>
      </c>
      <c r="U10" s="1016">
        <f t="shared" si="1"/>
        <v>503.25</v>
      </c>
      <c r="V10" s="1016">
        <f t="shared" si="1"/>
        <v>0</v>
      </c>
      <c r="W10" s="1016">
        <f t="shared" si="1"/>
        <v>185.91</v>
      </c>
      <c r="X10" s="1016">
        <f t="shared" si="1"/>
        <v>644.5</v>
      </c>
      <c r="Y10" s="1016">
        <f t="shared" si="1"/>
        <v>0.36</v>
      </c>
      <c r="Z10" s="1016">
        <f t="shared" si="1"/>
        <v>0</v>
      </c>
      <c r="AA10" s="1016">
        <f t="shared" si="1"/>
        <v>405</v>
      </c>
      <c r="AB10" s="1016">
        <f t="shared" si="1"/>
        <v>0</v>
      </c>
      <c r="AC10" s="1016">
        <f t="shared" si="1"/>
        <v>200</v>
      </c>
      <c r="AD10" s="1016">
        <f t="shared" si="1"/>
        <v>0</v>
      </c>
      <c r="AE10" s="1016">
        <f t="shared" si="1"/>
        <v>0</v>
      </c>
      <c r="AF10" s="1016">
        <f t="shared" si="1"/>
        <v>0</v>
      </c>
      <c r="AG10" s="1016">
        <f t="shared" si="1"/>
        <v>0</v>
      </c>
      <c r="AH10" s="1016">
        <f t="shared" si="1"/>
        <v>0</v>
      </c>
      <c r="AI10" s="1016">
        <f t="shared" si="1"/>
        <v>0</v>
      </c>
      <c r="AJ10" s="1016">
        <f t="shared" si="1"/>
        <v>0</v>
      </c>
      <c r="AK10" s="2349">
        <f t="shared" ref="AK10" si="10">AK19+AK28+AK37+AK46+AK55+AK64+AK73+AK82+AK91+AK100+AK109+AK118+AK127+AK136+AK145+AK154+AK163</f>
        <v>0</v>
      </c>
    </row>
    <row r="11" spans="1:37" s="850" customFormat="1" ht="19.5" customHeight="1" x14ac:dyDescent="0.15">
      <c r="A11" s="2746"/>
      <c r="B11" s="1015" t="s">
        <v>847</v>
      </c>
      <c r="C11" s="1016">
        <f t="shared" si="3"/>
        <v>500.31</v>
      </c>
      <c r="D11" s="1016">
        <f t="shared" si="4"/>
        <v>0</v>
      </c>
      <c r="E11" s="1016">
        <f t="shared" si="1"/>
        <v>0</v>
      </c>
      <c r="F11" s="1016">
        <f t="shared" si="1"/>
        <v>0</v>
      </c>
      <c r="G11" s="1016">
        <f t="shared" si="1"/>
        <v>0</v>
      </c>
      <c r="H11" s="1016">
        <f t="shared" si="1"/>
        <v>0</v>
      </c>
      <c r="I11" s="1016">
        <f t="shared" si="1"/>
        <v>0</v>
      </c>
      <c r="J11" s="1016">
        <f t="shared" si="1"/>
        <v>0</v>
      </c>
      <c r="K11" s="1016">
        <f t="shared" si="1"/>
        <v>0</v>
      </c>
      <c r="L11" s="1016">
        <f t="shared" si="1"/>
        <v>0</v>
      </c>
      <c r="M11" s="1016">
        <f t="shared" si="1"/>
        <v>0</v>
      </c>
      <c r="N11" s="1016">
        <f t="shared" si="1"/>
        <v>0</v>
      </c>
      <c r="O11" s="1016">
        <f t="shared" si="1"/>
        <v>0</v>
      </c>
      <c r="P11" s="1016">
        <f t="shared" si="1"/>
        <v>0</v>
      </c>
      <c r="Q11" s="1016">
        <f t="shared" si="1"/>
        <v>0</v>
      </c>
      <c r="R11" s="1016">
        <f t="shared" si="1"/>
        <v>0</v>
      </c>
      <c r="S11" s="1016">
        <f t="shared" si="1"/>
        <v>0</v>
      </c>
      <c r="T11" s="1016">
        <f t="shared" si="1"/>
        <v>0</v>
      </c>
      <c r="U11" s="1016">
        <f t="shared" si="1"/>
        <v>0</v>
      </c>
      <c r="V11" s="1016">
        <f t="shared" si="1"/>
        <v>0</v>
      </c>
      <c r="W11" s="1016">
        <f t="shared" si="1"/>
        <v>0</v>
      </c>
      <c r="X11" s="1016">
        <f t="shared" si="1"/>
        <v>0</v>
      </c>
      <c r="Y11" s="1016">
        <f t="shared" si="1"/>
        <v>0</v>
      </c>
      <c r="Z11" s="1016">
        <f t="shared" si="1"/>
        <v>0</v>
      </c>
      <c r="AA11" s="1016">
        <f t="shared" si="1"/>
        <v>0</v>
      </c>
      <c r="AB11" s="1016">
        <f t="shared" si="1"/>
        <v>0</v>
      </c>
      <c r="AC11" s="1016">
        <f t="shared" si="1"/>
        <v>0</v>
      </c>
      <c r="AD11" s="1016">
        <f t="shared" si="1"/>
        <v>0</v>
      </c>
      <c r="AE11" s="1016">
        <f t="shared" si="1"/>
        <v>0</v>
      </c>
      <c r="AF11" s="1016">
        <f t="shared" si="1"/>
        <v>0</v>
      </c>
      <c r="AG11" s="1016">
        <f t="shared" si="1"/>
        <v>0</v>
      </c>
      <c r="AH11" s="1016">
        <f t="shared" si="1"/>
        <v>0</v>
      </c>
      <c r="AI11" s="1016">
        <f t="shared" si="1"/>
        <v>0</v>
      </c>
      <c r="AJ11" s="1016">
        <f t="shared" si="1"/>
        <v>0</v>
      </c>
      <c r="AK11" s="2349">
        <f t="shared" ref="AK11" si="11">AK20+AK29+AK38+AK47+AK56+AK65+AK74+AK83+AK92+AK101+AK110+AK119+AK128+AK137+AK146+AK155+AK164</f>
        <v>500.31</v>
      </c>
    </row>
    <row r="12" spans="1:37" s="850" customFormat="1" ht="19.5" customHeight="1" x14ac:dyDescent="0.15">
      <c r="A12" s="2746"/>
      <c r="B12" s="1018" t="s">
        <v>1084</v>
      </c>
      <c r="C12" s="1016">
        <f t="shared" si="3"/>
        <v>1613.06</v>
      </c>
      <c r="D12" s="1016">
        <f t="shared" si="4"/>
        <v>0</v>
      </c>
      <c r="E12" s="1016">
        <f t="shared" si="1"/>
        <v>0</v>
      </c>
      <c r="F12" s="1016">
        <f t="shared" si="1"/>
        <v>0</v>
      </c>
      <c r="G12" s="1016">
        <f t="shared" si="1"/>
        <v>0</v>
      </c>
      <c r="H12" s="1016">
        <f t="shared" si="1"/>
        <v>0</v>
      </c>
      <c r="I12" s="1016">
        <f t="shared" si="1"/>
        <v>0</v>
      </c>
      <c r="J12" s="1016">
        <f t="shared" si="1"/>
        <v>0</v>
      </c>
      <c r="K12" s="1016">
        <f t="shared" si="1"/>
        <v>0</v>
      </c>
      <c r="L12" s="1016">
        <f t="shared" si="1"/>
        <v>0</v>
      </c>
      <c r="M12" s="1016">
        <f t="shared" si="1"/>
        <v>0</v>
      </c>
      <c r="N12" s="1016">
        <f t="shared" si="1"/>
        <v>0</v>
      </c>
      <c r="O12" s="1016">
        <f t="shared" si="1"/>
        <v>0</v>
      </c>
      <c r="P12" s="1016">
        <f t="shared" si="1"/>
        <v>0</v>
      </c>
      <c r="Q12" s="1016">
        <f t="shared" si="1"/>
        <v>0</v>
      </c>
      <c r="R12" s="1016">
        <f t="shared" si="1"/>
        <v>0</v>
      </c>
      <c r="S12" s="1016">
        <f t="shared" si="1"/>
        <v>0</v>
      </c>
      <c r="T12" s="1016">
        <f t="shared" si="1"/>
        <v>0</v>
      </c>
      <c r="U12" s="1016">
        <f t="shared" si="1"/>
        <v>0</v>
      </c>
      <c r="V12" s="1016">
        <f t="shared" si="1"/>
        <v>324.87</v>
      </c>
      <c r="W12" s="1016">
        <f t="shared" si="1"/>
        <v>0</v>
      </c>
      <c r="X12" s="1016">
        <f t="shared" si="1"/>
        <v>0</v>
      </c>
      <c r="Y12" s="1016">
        <f t="shared" si="1"/>
        <v>0</v>
      </c>
      <c r="Z12" s="1016">
        <f t="shared" si="1"/>
        <v>0</v>
      </c>
      <c r="AA12" s="1016">
        <f t="shared" si="1"/>
        <v>0</v>
      </c>
      <c r="AB12" s="1016">
        <f t="shared" si="1"/>
        <v>0</v>
      </c>
      <c r="AC12" s="1016">
        <f t="shared" si="1"/>
        <v>0</v>
      </c>
      <c r="AD12" s="1016">
        <f t="shared" si="1"/>
        <v>0</v>
      </c>
      <c r="AE12" s="1016">
        <f t="shared" si="1"/>
        <v>0</v>
      </c>
      <c r="AF12" s="1016">
        <f t="shared" si="1"/>
        <v>0</v>
      </c>
      <c r="AG12" s="1016">
        <f t="shared" si="1"/>
        <v>0</v>
      </c>
      <c r="AH12" s="1016">
        <f t="shared" si="1"/>
        <v>895.19999999999993</v>
      </c>
      <c r="AI12" s="1016">
        <f t="shared" si="1"/>
        <v>0</v>
      </c>
      <c r="AJ12" s="1016">
        <f t="shared" si="1"/>
        <v>0</v>
      </c>
      <c r="AK12" s="2349">
        <f t="shared" ref="AK12" si="12">AK21+AK30+AK39+AK48+AK57+AK66+AK75+AK84+AK93+AK102+AK111+AK120+AK129+AK138+AK147+AK156+AK165</f>
        <v>392.99</v>
      </c>
    </row>
    <row r="13" spans="1:37" s="850" customFormat="1" ht="19.5" customHeight="1" x14ac:dyDescent="0.15">
      <c r="A13" s="3106">
        <v>80</v>
      </c>
      <c r="B13" s="854" t="s">
        <v>46</v>
      </c>
      <c r="C13" s="330">
        <f>SUM(D13:AK13)</f>
        <v>38863.630000000005</v>
      </c>
      <c r="D13" s="330">
        <f>SUM(D14:D21)</f>
        <v>1328.18</v>
      </c>
      <c r="E13" s="330">
        <f t="shared" ref="E13:AI13" si="13">SUM(E14:E21)</f>
        <v>311.5</v>
      </c>
      <c r="F13" s="330">
        <f t="shared" si="13"/>
        <v>1118.49</v>
      </c>
      <c r="G13" s="330">
        <f t="shared" si="13"/>
        <v>1129.3399999999999</v>
      </c>
      <c r="H13" s="330">
        <f t="shared" si="13"/>
        <v>342.97</v>
      </c>
      <c r="I13" s="330">
        <f t="shared" si="13"/>
        <v>3282.23</v>
      </c>
      <c r="J13" s="330">
        <f t="shared" si="13"/>
        <v>1220.74</v>
      </c>
      <c r="K13" s="330">
        <f t="shared" si="13"/>
        <v>472.85999999999996</v>
      </c>
      <c r="L13" s="330">
        <f t="shared" si="13"/>
        <v>517.07999999999993</v>
      </c>
      <c r="M13" s="330">
        <f t="shared" si="13"/>
        <v>814.73</v>
      </c>
      <c r="N13" s="330">
        <f t="shared" si="13"/>
        <v>6123.4900000000007</v>
      </c>
      <c r="O13" s="330">
        <f t="shared" si="13"/>
        <v>5077.3300000000008</v>
      </c>
      <c r="P13" s="330">
        <f t="shared" si="13"/>
        <v>418.11</v>
      </c>
      <c r="Q13" s="330">
        <f t="shared" si="13"/>
        <v>664.29</v>
      </c>
      <c r="R13" s="330">
        <f t="shared" si="13"/>
        <v>223.89000000000001</v>
      </c>
      <c r="S13" s="330">
        <f t="shared" si="13"/>
        <v>1189.28</v>
      </c>
      <c r="T13" s="330">
        <f t="shared" si="13"/>
        <v>363.21</v>
      </c>
      <c r="U13" s="330">
        <f t="shared" si="13"/>
        <v>5257.36</v>
      </c>
      <c r="V13" s="330">
        <f t="shared" si="13"/>
        <v>1719.04</v>
      </c>
      <c r="W13" s="330">
        <f t="shared" si="13"/>
        <v>431.82</v>
      </c>
      <c r="X13" s="330">
        <f t="shared" si="13"/>
        <v>324.61</v>
      </c>
      <c r="Y13" s="330">
        <f t="shared" si="13"/>
        <v>1058.28</v>
      </c>
      <c r="Z13" s="330">
        <f t="shared" si="13"/>
        <v>721.16</v>
      </c>
      <c r="AA13" s="330">
        <f t="shared" si="13"/>
        <v>715.05</v>
      </c>
      <c r="AB13" s="330">
        <f t="shared" si="13"/>
        <v>389.25</v>
      </c>
      <c r="AC13" s="330">
        <f t="shared" si="13"/>
        <v>135.6</v>
      </c>
      <c r="AD13" s="330">
        <f t="shared" si="13"/>
        <v>204.83</v>
      </c>
      <c r="AE13" s="330">
        <f t="shared" si="13"/>
        <v>11.92</v>
      </c>
      <c r="AF13" s="330">
        <f t="shared" si="13"/>
        <v>16.170000000000002</v>
      </c>
      <c r="AG13" s="330">
        <f t="shared" si="13"/>
        <v>365.59</v>
      </c>
      <c r="AH13" s="330">
        <f t="shared" si="13"/>
        <v>705.85</v>
      </c>
      <c r="AI13" s="330">
        <f t="shared" si="13"/>
        <v>35.159999999999997</v>
      </c>
      <c r="AJ13" s="330">
        <f>SUM(AJ14:AJ21)</f>
        <v>2159.81</v>
      </c>
      <c r="AK13" s="330">
        <f>SUM(AK14:AK21)</f>
        <v>14.41</v>
      </c>
    </row>
    <row r="14" spans="1:37" s="850" customFormat="1" ht="20.25" customHeight="1" x14ac:dyDescent="0.15">
      <c r="A14" s="3106"/>
      <c r="B14" s="1015" t="s">
        <v>793</v>
      </c>
      <c r="C14" s="1019">
        <f>SUM(D14:AK14)</f>
        <v>0</v>
      </c>
      <c r="D14" s="1020">
        <v>0</v>
      </c>
      <c r="E14" s="1020">
        <v>0</v>
      </c>
      <c r="F14" s="1020">
        <v>0</v>
      </c>
      <c r="G14" s="1020">
        <v>0</v>
      </c>
      <c r="H14" s="1020">
        <v>0</v>
      </c>
      <c r="I14" s="1020">
        <v>0</v>
      </c>
      <c r="J14" s="1020">
        <v>0</v>
      </c>
      <c r="K14" s="1020">
        <v>0</v>
      </c>
      <c r="L14" s="1020">
        <v>0</v>
      </c>
      <c r="M14" s="1020">
        <v>0</v>
      </c>
      <c r="N14" s="1020">
        <v>0</v>
      </c>
      <c r="O14" s="1020">
        <v>0</v>
      </c>
      <c r="P14" s="1020">
        <v>0</v>
      </c>
      <c r="Q14" s="1020">
        <v>0</v>
      </c>
      <c r="R14" s="1020">
        <v>0</v>
      </c>
      <c r="S14" s="1020">
        <v>0</v>
      </c>
      <c r="T14" s="1020">
        <v>0</v>
      </c>
      <c r="U14" s="1020">
        <v>0</v>
      </c>
      <c r="V14" s="1020">
        <v>0</v>
      </c>
      <c r="W14" s="1020">
        <v>0</v>
      </c>
      <c r="X14" s="1020">
        <v>0</v>
      </c>
      <c r="Y14" s="1020">
        <v>0</v>
      </c>
      <c r="Z14" s="1020">
        <v>0</v>
      </c>
      <c r="AA14" s="1020">
        <v>0</v>
      </c>
      <c r="AB14" s="1020">
        <v>0</v>
      </c>
      <c r="AC14" s="1020">
        <v>0</v>
      </c>
      <c r="AD14" s="1020">
        <v>0</v>
      </c>
      <c r="AE14" s="1020">
        <v>0</v>
      </c>
      <c r="AF14" s="1020">
        <v>0</v>
      </c>
      <c r="AG14" s="1020">
        <v>0</v>
      </c>
      <c r="AH14" s="1020">
        <v>0</v>
      </c>
      <c r="AI14" s="1020">
        <v>0</v>
      </c>
      <c r="AJ14" s="1020">
        <v>0</v>
      </c>
      <c r="AK14" s="1020">
        <f>'배수관폐쇄(총괄) (2)'!CZ15+'배수관폐쇄(총괄) (2)'!DA15</f>
        <v>0</v>
      </c>
    </row>
    <row r="15" spans="1:37" s="850" customFormat="1" ht="20.25" customHeight="1" x14ac:dyDescent="0.15">
      <c r="A15" s="3106"/>
      <c r="B15" s="1015" t="s">
        <v>792</v>
      </c>
      <c r="C15" s="1019">
        <f t="shared" ref="C15:C21" si="14">SUM(D15:AK15)</f>
        <v>906.21999999999991</v>
      </c>
      <c r="D15" s="1843">
        <f>614.05-123-123-3</f>
        <v>365.04999999999995</v>
      </c>
      <c r="E15" s="1843">
        <v>0.28999999999999998</v>
      </c>
      <c r="F15" s="1843">
        <v>521.47</v>
      </c>
      <c r="G15" s="1843">
        <v>0</v>
      </c>
      <c r="H15" s="1843">
        <v>0</v>
      </c>
      <c r="I15" s="1843">
        <v>0</v>
      </c>
      <c r="J15" s="1843">
        <v>0</v>
      </c>
      <c r="K15" s="1843">
        <v>0</v>
      </c>
      <c r="L15" s="1843">
        <v>0</v>
      </c>
      <c r="M15" s="1843">
        <v>0</v>
      </c>
      <c r="N15" s="1843">
        <v>0</v>
      </c>
      <c r="O15" s="1843">
        <v>0</v>
      </c>
      <c r="P15" s="1843">
        <v>5</v>
      </c>
      <c r="Q15" s="1843">
        <v>0</v>
      </c>
      <c r="R15" s="1843">
        <v>0</v>
      </c>
      <c r="S15" s="1843">
        <v>0</v>
      </c>
      <c r="T15" s="1843">
        <v>0</v>
      </c>
      <c r="U15" s="1843">
        <v>0</v>
      </c>
      <c r="V15" s="1843">
        <v>0</v>
      </c>
      <c r="W15" s="1843">
        <v>0</v>
      </c>
      <c r="X15" s="1843">
        <v>0</v>
      </c>
      <c r="Y15" s="1843">
        <v>0</v>
      </c>
      <c r="Z15" s="1843">
        <v>0</v>
      </c>
      <c r="AA15" s="1843">
        <v>0</v>
      </c>
      <c r="AB15" s="1843">
        <v>0</v>
      </c>
      <c r="AC15" s="1843">
        <v>0</v>
      </c>
      <c r="AD15" s="1843">
        <v>0</v>
      </c>
      <c r="AE15" s="1843">
        <v>0</v>
      </c>
      <c r="AF15" s="1843">
        <v>0</v>
      </c>
      <c r="AG15" s="1843">
        <v>0</v>
      </c>
      <c r="AH15" s="1843">
        <v>0</v>
      </c>
      <c r="AI15" s="1843">
        <v>0</v>
      </c>
      <c r="AJ15" s="1843">
        <v>0</v>
      </c>
      <c r="AK15" s="1020">
        <f>'배수관폐쇄(총괄) (2)'!CZ16+'배수관폐쇄(총괄) (2)'!DA16</f>
        <v>14.41</v>
      </c>
    </row>
    <row r="16" spans="1:37" s="850" customFormat="1" ht="20.25" customHeight="1" x14ac:dyDescent="0.15">
      <c r="A16" s="3106"/>
      <c r="B16" s="1015" t="s">
        <v>974</v>
      </c>
      <c r="C16" s="1019">
        <f t="shared" si="14"/>
        <v>17266.71</v>
      </c>
      <c r="D16" s="1843">
        <v>143.08000000000001</v>
      </c>
      <c r="E16" s="1843">
        <v>0</v>
      </c>
      <c r="F16" s="1843">
        <v>0</v>
      </c>
      <c r="G16" s="1843">
        <v>0</v>
      </c>
      <c r="H16" s="1843">
        <v>287.36</v>
      </c>
      <c r="I16" s="1843">
        <v>2772.52</v>
      </c>
      <c r="J16" s="1843">
        <v>869.51</v>
      </c>
      <c r="K16" s="1843">
        <v>207.45</v>
      </c>
      <c r="L16" s="1843">
        <v>251.03</v>
      </c>
      <c r="M16" s="1843">
        <v>122.65</v>
      </c>
      <c r="N16" s="1843">
        <v>5911.56</v>
      </c>
      <c r="O16" s="1843">
        <v>46.26</v>
      </c>
      <c r="P16" s="1843">
        <v>40.729999999999997</v>
      </c>
      <c r="Q16" s="1843">
        <v>38.44</v>
      </c>
      <c r="R16" s="1843">
        <v>52.66</v>
      </c>
      <c r="S16" s="1843">
        <v>420.24</v>
      </c>
      <c r="T16" s="1843">
        <v>236.97</v>
      </c>
      <c r="U16" s="1843">
        <v>305.33</v>
      </c>
      <c r="V16" s="1843">
        <v>109.83</v>
      </c>
      <c r="W16" s="1843">
        <v>58.37</v>
      </c>
      <c r="X16" s="1843">
        <v>186.67</v>
      </c>
      <c r="Y16" s="1843">
        <v>1058.28</v>
      </c>
      <c r="Z16" s="1843">
        <v>64.16</v>
      </c>
      <c r="AA16" s="1843">
        <v>715.05</v>
      </c>
      <c r="AB16" s="1843">
        <v>389.25</v>
      </c>
      <c r="AC16" s="1843">
        <v>135.6</v>
      </c>
      <c r="AD16" s="1843">
        <v>204.83</v>
      </c>
      <c r="AE16" s="1843">
        <v>11.92</v>
      </c>
      <c r="AF16" s="1843">
        <v>16.170000000000002</v>
      </c>
      <c r="AG16" s="1843">
        <v>365.59</v>
      </c>
      <c r="AH16" s="1843">
        <v>50.23</v>
      </c>
      <c r="AI16" s="1843">
        <v>35.159999999999997</v>
      </c>
      <c r="AJ16" s="1843">
        <v>2159.81</v>
      </c>
      <c r="AK16" s="1020">
        <f>'배수관폐쇄(총괄) (2)'!CZ17+'배수관폐쇄(총괄) (2)'!DA17</f>
        <v>0</v>
      </c>
    </row>
    <row r="17" spans="1:37" s="850" customFormat="1" ht="20.25" customHeight="1" x14ac:dyDescent="0.15">
      <c r="A17" s="3106"/>
      <c r="B17" s="1015" t="s">
        <v>345</v>
      </c>
      <c r="C17" s="1019">
        <f t="shared" si="14"/>
        <v>13391.130000000001</v>
      </c>
      <c r="D17" s="1843">
        <v>0</v>
      </c>
      <c r="E17" s="1843">
        <v>0</v>
      </c>
      <c r="F17" s="1843">
        <v>0</v>
      </c>
      <c r="G17" s="1843">
        <v>0</v>
      </c>
      <c r="H17" s="1843">
        <v>0</v>
      </c>
      <c r="I17" s="1843">
        <v>0</v>
      </c>
      <c r="J17" s="1843">
        <v>0</v>
      </c>
      <c r="K17" s="1843">
        <v>0</v>
      </c>
      <c r="L17" s="1843">
        <v>0</v>
      </c>
      <c r="M17" s="1843">
        <v>0</v>
      </c>
      <c r="N17" s="1843">
        <v>0</v>
      </c>
      <c r="O17" s="1843">
        <v>4642.1400000000003</v>
      </c>
      <c r="P17" s="1843">
        <v>0</v>
      </c>
      <c r="Q17" s="1843">
        <v>465.89</v>
      </c>
      <c r="R17" s="1843">
        <v>143.83000000000001</v>
      </c>
      <c r="S17" s="1843">
        <v>547.57999999999993</v>
      </c>
      <c r="T17" s="1843">
        <v>0</v>
      </c>
      <c r="U17" s="1843">
        <v>4952.03</v>
      </c>
      <c r="V17" s="1843">
        <v>1609.21</v>
      </c>
      <c r="W17" s="1843">
        <v>373.45</v>
      </c>
      <c r="X17" s="1843">
        <v>0</v>
      </c>
      <c r="Y17" s="1843">
        <v>0</v>
      </c>
      <c r="Z17" s="1843">
        <v>657</v>
      </c>
      <c r="AA17" s="1843">
        <v>0</v>
      </c>
      <c r="AB17" s="1843">
        <v>0</v>
      </c>
      <c r="AC17" s="1843">
        <v>0</v>
      </c>
      <c r="AD17" s="1843">
        <v>0</v>
      </c>
      <c r="AE17" s="1843">
        <v>0</v>
      </c>
      <c r="AF17" s="1843">
        <v>0</v>
      </c>
      <c r="AG17" s="1843">
        <v>0</v>
      </c>
      <c r="AH17" s="1843">
        <v>0</v>
      </c>
      <c r="AI17" s="1843">
        <v>0</v>
      </c>
      <c r="AJ17" s="1843">
        <v>0</v>
      </c>
      <c r="AK17" s="1020">
        <f>'배수관폐쇄(총괄) (2)'!CZ18+'배수관폐쇄(총괄) (2)'!DA18</f>
        <v>0</v>
      </c>
    </row>
    <row r="18" spans="1:37" s="850" customFormat="1" ht="20.25" customHeight="1" x14ac:dyDescent="0.15">
      <c r="A18" s="3106"/>
      <c r="B18" s="1017" t="s">
        <v>283</v>
      </c>
      <c r="C18" s="1019">
        <f t="shared" si="14"/>
        <v>4600.8100000000004</v>
      </c>
      <c r="D18" s="1843">
        <v>777.36</v>
      </c>
      <c r="E18" s="1843">
        <v>311.20999999999998</v>
      </c>
      <c r="F18" s="1843">
        <v>588.42999999999995</v>
      </c>
      <c r="G18" s="1843">
        <v>955.54</v>
      </c>
      <c r="H18" s="1843">
        <v>55.61</v>
      </c>
      <c r="I18" s="1843">
        <v>509.71</v>
      </c>
      <c r="J18" s="1843">
        <v>325.25</v>
      </c>
      <c r="K18" s="1843">
        <v>263.64999999999998</v>
      </c>
      <c r="L18" s="1843">
        <v>256.51</v>
      </c>
      <c r="M18" s="1843">
        <v>245.22</v>
      </c>
      <c r="N18" s="1843">
        <v>0</v>
      </c>
      <c r="O18" s="1843">
        <v>74.59</v>
      </c>
      <c r="P18" s="1843">
        <v>124.04</v>
      </c>
      <c r="Q18" s="1843">
        <v>0</v>
      </c>
      <c r="R18" s="1843">
        <v>0</v>
      </c>
      <c r="S18" s="1843">
        <v>0</v>
      </c>
      <c r="T18" s="1843">
        <v>113.69</v>
      </c>
      <c r="U18" s="1843">
        <v>0</v>
      </c>
      <c r="V18" s="1843">
        <v>0</v>
      </c>
      <c r="W18" s="1843">
        <v>0</v>
      </c>
      <c r="X18" s="1843">
        <v>0</v>
      </c>
      <c r="Y18" s="1843">
        <v>0</v>
      </c>
      <c r="Z18" s="1843">
        <v>0</v>
      </c>
      <c r="AA18" s="1843">
        <v>0</v>
      </c>
      <c r="AB18" s="1843">
        <v>0</v>
      </c>
      <c r="AC18" s="1843">
        <v>0</v>
      </c>
      <c r="AD18" s="1843">
        <v>0</v>
      </c>
      <c r="AE18" s="1843">
        <v>0</v>
      </c>
      <c r="AF18" s="1843">
        <v>0</v>
      </c>
      <c r="AG18" s="1843">
        <v>0</v>
      </c>
      <c r="AH18" s="1843">
        <v>0</v>
      </c>
      <c r="AI18" s="1843">
        <v>0</v>
      </c>
      <c r="AJ18" s="1843">
        <v>0</v>
      </c>
      <c r="AK18" s="1020">
        <f>'배수관폐쇄(총괄) (2)'!CZ19+'배수관폐쇄(총괄) (2)'!DA19</f>
        <v>0</v>
      </c>
    </row>
    <row r="19" spans="1:37" s="850" customFormat="1" ht="20.25" customHeight="1" x14ac:dyDescent="0.15">
      <c r="A19" s="3106"/>
      <c r="B19" s="1017" t="s">
        <v>284</v>
      </c>
      <c r="C19" s="1019">
        <f t="shared" si="14"/>
        <v>2043.14</v>
      </c>
      <c r="D19" s="1843">
        <v>42.69</v>
      </c>
      <c r="E19" s="1843">
        <v>0</v>
      </c>
      <c r="F19" s="1843">
        <v>8.59</v>
      </c>
      <c r="G19" s="1843">
        <v>173.8</v>
      </c>
      <c r="H19" s="1843">
        <v>0</v>
      </c>
      <c r="I19" s="1843">
        <v>0</v>
      </c>
      <c r="J19" s="1843">
        <v>25.98</v>
      </c>
      <c r="K19" s="1843">
        <v>1.76</v>
      </c>
      <c r="L19" s="1843">
        <v>9.5399999999999991</v>
      </c>
      <c r="M19" s="1843">
        <v>446.86</v>
      </c>
      <c r="N19" s="1843">
        <v>211.93</v>
      </c>
      <c r="O19" s="1843">
        <v>314.33999999999997</v>
      </c>
      <c r="P19" s="1843">
        <v>248.34</v>
      </c>
      <c r="Q19" s="1843">
        <v>159.96</v>
      </c>
      <c r="R19" s="1843">
        <v>27.4</v>
      </c>
      <c r="S19" s="1843">
        <v>221.46</v>
      </c>
      <c r="T19" s="1843">
        <v>12.55</v>
      </c>
      <c r="U19" s="1843">
        <v>0</v>
      </c>
      <c r="V19" s="1843">
        <v>0</v>
      </c>
      <c r="W19" s="1843">
        <v>0</v>
      </c>
      <c r="X19" s="1843">
        <v>137.94</v>
      </c>
      <c r="Y19" s="1843">
        <v>0</v>
      </c>
      <c r="Z19" s="1843">
        <v>0</v>
      </c>
      <c r="AA19" s="1843">
        <v>0</v>
      </c>
      <c r="AB19" s="1843">
        <v>0</v>
      </c>
      <c r="AC19" s="1843">
        <v>0</v>
      </c>
      <c r="AD19" s="1843">
        <v>0</v>
      </c>
      <c r="AE19" s="1843">
        <v>0</v>
      </c>
      <c r="AF19" s="1843">
        <v>0</v>
      </c>
      <c r="AG19" s="1843">
        <v>0</v>
      </c>
      <c r="AH19" s="1843">
        <v>0</v>
      </c>
      <c r="AI19" s="1843">
        <v>0</v>
      </c>
      <c r="AJ19" s="1843">
        <v>0</v>
      </c>
      <c r="AK19" s="1020">
        <f>'배수관폐쇄(총괄) (2)'!CZ20+'배수관폐쇄(총괄) (2)'!DA20</f>
        <v>0</v>
      </c>
    </row>
    <row r="20" spans="1:37" s="850" customFormat="1" ht="20.25" customHeight="1" x14ac:dyDescent="0.15">
      <c r="A20" s="3106"/>
      <c r="B20" s="1015" t="s">
        <v>847</v>
      </c>
      <c r="C20" s="1019">
        <f t="shared" si="14"/>
        <v>0</v>
      </c>
      <c r="D20" s="1843">
        <v>0</v>
      </c>
      <c r="E20" s="1843">
        <v>0</v>
      </c>
      <c r="F20" s="1843">
        <v>0</v>
      </c>
      <c r="G20" s="1843">
        <v>0</v>
      </c>
      <c r="H20" s="1843">
        <v>0</v>
      </c>
      <c r="I20" s="1843">
        <v>0</v>
      </c>
      <c r="J20" s="1843">
        <v>0</v>
      </c>
      <c r="K20" s="1843">
        <v>0</v>
      </c>
      <c r="L20" s="1843">
        <v>0</v>
      </c>
      <c r="M20" s="1843">
        <v>0</v>
      </c>
      <c r="N20" s="1843">
        <v>0</v>
      </c>
      <c r="O20" s="1843">
        <v>0</v>
      </c>
      <c r="P20" s="1843">
        <v>0</v>
      </c>
      <c r="Q20" s="1843">
        <v>0</v>
      </c>
      <c r="R20" s="1843">
        <v>0</v>
      </c>
      <c r="S20" s="1843">
        <v>0</v>
      </c>
      <c r="T20" s="1843">
        <v>0</v>
      </c>
      <c r="U20" s="1843">
        <v>0</v>
      </c>
      <c r="V20" s="1843">
        <v>0</v>
      </c>
      <c r="W20" s="1843">
        <v>0</v>
      </c>
      <c r="X20" s="1843">
        <v>0</v>
      </c>
      <c r="Y20" s="1843">
        <v>0</v>
      </c>
      <c r="Z20" s="1843">
        <v>0</v>
      </c>
      <c r="AA20" s="1843">
        <v>0</v>
      </c>
      <c r="AB20" s="1843">
        <v>0</v>
      </c>
      <c r="AC20" s="1843">
        <v>0</v>
      </c>
      <c r="AD20" s="1843">
        <v>0</v>
      </c>
      <c r="AE20" s="1843">
        <v>0</v>
      </c>
      <c r="AF20" s="1843">
        <v>0</v>
      </c>
      <c r="AG20" s="1843">
        <v>0</v>
      </c>
      <c r="AH20" s="1843">
        <v>0</v>
      </c>
      <c r="AI20" s="1843">
        <v>0</v>
      </c>
      <c r="AJ20" s="1843">
        <v>0</v>
      </c>
      <c r="AK20" s="1020">
        <f>'배수관폐쇄(총괄) (2)'!CZ21+'배수관폐쇄(총괄) (2)'!DA21</f>
        <v>0</v>
      </c>
    </row>
    <row r="21" spans="1:37" s="850" customFormat="1" ht="20.25" customHeight="1" x14ac:dyDescent="0.15">
      <c r="A21" s="3106"/>
      <c r="B21" s="1018" t="s">
        <v>1084</v>
      </c>
      <c r="C21" s="1019">
        <f t="shared" si="14"/>
        <v>655.62</v>
      </c>
      <c r="D21" s="1843">
        <v>0</v>
      </c>
      <c r="E21" s="1843">
        <v>0</v>
      </c>
      <c r="F21" s="1843">
        <v>0</v>
      </c>
      <c r="G21" s="1843">
        <v>0</v>
      </c>
      <c r="H21" s="1843">
        <v>0</v>
      </c>
      <c r="I21" s="1843">
        <v>0</v>
      </c>
      <c r="J21" s="1843">
        <v>0</v>
      </c>
      <c r="K21" s="1843">
        <v>0</v>
      </c>
      <c r="L21" s="1843">
        <v>0</v>
      </c>
      <c r="M21" s="1843">
        <v>0</v>
      </c>
      <c r="N21" s="1843">
        <v>0</v>
      </c>
      <c r="O21" s="1843">
        <v>0</v>
      </c>
      <c r="P21" s="1843">
        <v>0</v>
      </c>
      <c r="Q21" s="1843">
        <v>0</v>
      </c>
      <c r="R21" s="1843">
        <v>0</v>
      </c>
      <c r="S21" s="1843">
        <v>0</v>
      </c>
      <c r="T21" s="1843">
        <v>0</v>
      </c>
      <c r="U21" s="1843">
        <v>0</v>
      </c>
      <c r="V21" s="1843">
        <v>0</v>
      </c>
      <c r="W21" s="1843">
        <v>0</v>
      </c>
      <c r="X21" s="1843">
        <v>0</v>
      </c>
      <c r="Y21" s="1843">
        <v>0</v>
      </c>
      <c r="Z21" s="1843">
        <v>0</v>
      </c>
      <c r="AA21" s="1843">
        <v>0</v>
      </c>
      <c r="AB21" s="1843">
        <v>0</v>
      </c>
      <c r="AC21" s="1843">
        <v>0</v>
      </c>
      <c r="AD21" s="1843">
        <v>0</v>
      </c>
      <c r="AE21" s="1843">
        <v>0</v>
      </c>
      <c r="AF21" s="1843">
        <v>0</v>
      </c>
      <c r="AG21" s="1843">
        <v>0</v>
      </c>
      <c r="AH21" s="1843">
        <v>655.62</v>
      </c>
      <c r="AI21" s="1843">
        <v>0</v>
      </c>
      <c r="AJ21" s="1843">
        <v>0</v>
      </c>
      <c r="AK21" s="1020">
        <f>'배수관폐쇄(총괄) (2)'!CZ22+'배수관폐쇄(총괄) (2)'!DA22</f>
        <v>0</v>
      </c>
    </row>
    <row r="22" spans="1:37" s="850" customFormat="1" ht="20.25" customHeight="1" x14ac:dyDescent="0.15">
      <c r="A22" s="3106">
        <v>100</v>
      </c>
      <c r="B22" s="854" t="s">
        <v>46</v>
      </c>
      <c r="C22" s="330">
        <f>SUM(D22:AK22)</f>
        <v>135151.52000000002</v>
      </c>
      <c r="D22" s="613">
        <f>SUM(D23:D30)</f>
        <v>1802.0800000000002</v>
      </c>
      <c r="E22" s="613">
        <f t="shared" ref="E22:AG22" si="15">SUM(E23:E30)</f>
        <v>354.49</v>
      </c>
      <c r="F22" s="613">
        <f t="shared" si="15"/>
        <v>2512.0300000000002</v>
      </c>
      <c r="G22" s="613">
        <f t="shared" si="15"/>
        <v>1354.8100000000002</v>
      </c>
      <c r="H22" s="613">
        <f t="shared" si="15"/>
        <v>2324.5100000000002</v>
      </c>
      <c r="I22" s="613">
        <f t="shared" si="15"/>
        <v>3231.67</v>
      </c>
      <c r="J22" s="613">
        <f t="shared" si="15"/>
        <v>3596.31</v>
      </c>
      <c r="K22" s="613">
        <f t="shared" si="15"/>
        <v>1372.8200000000002</v>
      </c>
      <c r="L22" s="613">
        <f t="shared" si="15"/>
        <v>2298.19</v>
      </c>
      <c r="M22" s="613">
        <f t="shared" si="15"/>
        <v>2797.45</v>
      </c>
      <c r="N22" s="613">
        <f t="shared" si="15"/>
        <v>8682.6200000000008</v>
      </c>
      <c r="O22" s="613">
        <f t="shared" si="15"/>
        <v>4782.75</v>
      </c>
      <c r="P22" s="613">
        <f t="shared" si="15"/>
        <v>6215.63</v>
      </c>
      <c r="Q22" s="613">
        <f t="shared" si="15"/>
        <v>5867.8</v>
      </c>
      <c r="R22" s="613">
        <f t="shared" si="15"/>
        <v>5837.28</v>
      </c>
      <c r="S22" s="613">
        <f t="shared" si="15"/>
        <v>11712.12</v>
      </c>
      <c r="T22" s="613">
        <f t="shared" si="15"/>
        <v>13600</v>
      </c>
      <c r="U22" s="613">
        <f t="shared" si="15"/>
        <v>2127.6000000000004</v>
      </c>
      <c r="V22" s="613">
        <f t="shared" si="15"/>
        <v>3572.62</v>
      </c>
      <c r="W22" s="613">
        <f t="shared" si="15"/>
        <v>5248.3</v>
      </c>
      <c r="X22" s="613">
        <f t="shared" si="15"/>
        <v>2402.46</v>
      </c>
      <c r="Y22" s="613">
        <f t="shared" si="15"/>
        <v>1570.82</v>
      </c>
      <c r="Z22" s="613">
        <f t="shared" si="15"/>
        <v>3212.67</v>
      </c>
      <c r="AA22" s="613">
        <f t="shared" si="15"/>
        <v>3088.06</v>
      </c>
      <c r="AB22" s="613">
        <f t="shared" si="15"/>
        <v>4430.74</v>
      </c>
      <c r="AC22" s="613">
        <f t="shared" si="15"/>
        <v>893.95</v>
      </c>
      <c r="AD22" s="613">
        <f t="shared" si="15"/>
        <v>2328.58</v>
      </c>
      <c r="AE22" s="613">
        <f t="shared" si="15"/>
        <v>2955.53</v>
      </c>
      <c r="AF22" s="613">
        <f t="shared" si="15"/>
        <v>1833.49</v>
      </c>
      <c r="AG22" s="613">
        <f t="shared" si="15"/>
        <v>4716.26</v>
      </c>
      <c r="AH22" s="613">
        <f>SUM(AH23:AH30)</f>
        <v>3793.3999999999996</v>
      </c>
      <c r="AI22" s="613">
        <f>SUM(AI23:AI30)</f>
        <v>4608.0600000000004</v>
      </c>
      <c r="AJ22" s="613">
        <f>SUM(AJ23:AJ30)</f>
        <v>5551.86</v>
      </c>
      <c r="AK22" s="613">
        <f>SUM(AK23:AK30)</f>
        <v>4474.5600000000004</v>
      </c>
    </row>
    <row r="23" spans="1:37" s="850" customFormat="1" ht="20.25" customHeight="1" x14ac:dyDescent="0.15">
      <c r="A23" s="3106"/>
      <c r="B23" s="1015" t="s">
        <v>793</v>
      </c>
      <c r="C23" s="1019">
        <f>SUM(D23:AK23)</f>
        <v>0</v>
      </c>
      <c r="D23" s="1843">
        <v>0</v>
      </c>
      <c r="E23" s="1843">
        <v>0</v>
      </c>
      <c r="F23" s="1843">
        <v>0</v>
      </c>
      <c r="G23" s="1843">
        <v>0</v>
      </c>
      <c r="H23" s="1843">
        <v>0</v>
      </c>
      <c r="I23" s="1843">
        <v>0</v>
      </c>
      <c r="J23" s="1843">
        <v>0</v>
      </c>
      <c r="K23" s="1843">
        <v>0</v>
      </c>
      <c r="L23" s="1843">
        <v>0</v>
      </c>
      <c r="M23" s="1843">
        <v>0</v>
      </c>
      <c r="N23" s="1843">
        <v>0</v>
      </c>
      <c r="O23" s="1843">
        <v>0</v>
      </c>
      <c r="P23" s="1843">
        <v>0</v>
      </c>
      <c r="Q23" s="1843">
        <v>0</v>
      </c>
      <c r="R23" s="1843">
        <v>0</v>
      </c>
      <c r="S23" s="1843">
        <v>0</v>
      </c>
      <c r="T23" s="1843">
        <v>0</v>
      </c>
      <c r="U23" s="1843">
        <v>0</v>
      </c>
      <c r="V23" s="1843">
        <v>0</v>
      </c>
      <c r="W23" s="1843">
        <v>0</v>
      </c>
      <c r="X23" s="1843">
        <v>0</v>
      </c>
      <c r="Y23" s="1843">
        <v>0</v>
      </c>
      <c r="Z23" s="1843">
        <v>0</v>
      </c>
      <c r="AA23" s="1843">
        <v>0</v>
      </c>
      <c r="AB23" s="1843">
        <v>0</v>
      </c>
      <c r="AC23" s="1843">
        <v>0</v>
      </c>
      <c r="AD23" s="1843">
        <v>0</v>
      </c>
      <c r="AE23" s="1843">
        <v>0</v>
      </c>
      <c r="AF23" s="1843">
        <v>0</v>
      </c>
      <c r="AG23" s="1843">
        <v>0</v>
      </c>
      <c r="AH23" s="1843">
        <v>0</v>
      </c>
      <c r="AI23" s="1843">
        <v>0</v>
      </c>
      <c r="AJ23" s="1843">
        <v>0</v>
      </c>
      <c r="AK23" s="1020">
        <f>'배수관폐쇄(총괄) (2)'!CZ24+'배수관폐쇄(총괄) (2)'!DA24</f>
        <v>0</v>
      </c>
    </row>
    <row r="24" spans="1:37" s="850" customFormat="1" ht="20.25" customHeight="1" x14ac:dyDescent="0.15">
      <c r="A24" s="3106"/>
      <c r="B24" s="1015" t="s">
        <v>792</v>
      </c>
      <c r="C24" s="1019">
        <f t="shared" ref="C24:C30" si="16">SUM(D24:AK24)</f>
        <v>6979.7699999999995</v>
      </c>
      <c r="D24" s="1843">
        <f>2655.38-857.3</f>
        <v>1798.0800000000002</v>
      </c>
      <c r="E24" s="1843">
        <v>354.49</v>
      </c>
      <c r="F24" s="1843">
        <v>2256.17</v>
      </c>
      <c r="G24" s="1843">
        <v>858.19</v>
      </c>
      <c r="H24" s="1843">
        <v>0</v>
      </c>
      <c r="I24" s="1843">
        <v>0</v>
      </c>
      <c r="J24" s="1843">
        <v>0</v>
      </c>
      <c r="K24" s="1843">
        <v>0</v>
      </c>
      <c r="L24" s="1843">
        <v>0</v>
      </c>
      <c r="M24" s="1843">
        <v>1377.86</v>
      </c>
      <c r="N24" s="1843">
        <v>0</v>
      </c>
      <c r="O24" s="1843">
        <v>0</v>
      </c>
      <c r="P24" s="1843">
        <v>0</v>
      </c>
      <c r="Q24" s="1843">
        <v>0</v>
      </c>
      <c r="R24" s="1843">
        <v>0</v>
      </c>
      <c r="S24" s="1843">
        <v>0</v>
      </c>
      <c r="T24" s="1843">
        <v>0</v>
      </c>
      <c r="U24" s="1843">
        <v>0</v>
      </c>
      <c r="V24" s="1843">
        <v>0</v>
      </c>
      <c r="W24" s="1843">
        <v>0</v>
      </c>
      <c r="X24" s="1843">
        <v>0</v>
      </c>
      <c r="Y24" s="1843">
        <v>0</v>
      </c>
      <c r="Z24" s="1843">
        <v>0</v>
      </c>
      <c r="AA24" s="1843">
        <v>0</v>
      </c>
      <c r="AB24" s="1843">
        <v>0</v>
      </c>
      <c r="AC24" s="1843">
        <v>0</v>
      </c>
      <c r="AD24" s="1843">
        <v>0</v>
      </c>
      <c r="AE24" s="1843">
        <v>0</v>
      </c>
      <c r="AF24" s="1843">
        <v>0</v>
      </c>
      <c r="AG24" s="1843">
        <v>22.33</v>
      </c>
      <c r="AH24" s="1843">
        <v>0</v>
      </c>
      <c r="AI24" s="1843">
        <v>0</v>
      </c>
      <c r="AJ24" s="1843">
        <v>0</v>
      </c>
      <c r="AK24" s="1020">
        <f>'배수관폐쇄(총괄) (2)'!CZ25+'배수관폐쇄(총괄) (2)'!DA25</f>
        <v>312.64999999999998</v>
      </c>
    </row>
    <row r="25" spans="1:37" s="850" customFormat="1" ht="20.25" customHeight="1" x14ac:dyDescent="0.15">
      <c r="A25" s="3106"/>
      <c r="B25" s="1015" t="s">
        <v>974</v>
      </c>
      <c r="C25" s="1019">
        <f t="shared" si="16"/>
        <v>82057.419999999984</v>
      </c>
      <c r="D25" s="1843">
        <v>0</v>
      </c>
      <c r="E25" s="1843">
        <v>0</v>
      </c>
      <c r="F25" s="1843">
        <v>0</v>
      </c>
      <c r="G25" s="1843">
        <v>1.1599999999999999</v>
      </c>
      <c r="H25" s="1843">
        <v>2209.88</v>
      </c>
      <c r="I25" s="1843">
        <v>3073.11</v>
      </c>
      <c r="J25" s="1843">
        <v>3414.54</v>
      </c>
      <c r="K25" s="1843">
        <v>785.25</v>
      </c>
      <c r="L25" s="1843">
        <v>2032.9</v>
      </c>
      <c r="M25" s="1843">
        <v>61.86</v>
      </c>
      <c r="N25" s="1843">
        <v>7780.85</v>
      </c>
      <c r="O25" s="1843">
        <v>84.36</v>
      </c>
      <c r="P25" s="1843">
        <v>243.68</v>
      </c>
      <c r="Q25" s="1843">
        <v>357.22</v>
      </c>
      <c r="R25" s="1843">
        <v>1830.1</v>
      </c>
      <c r="S25" s="1843">
        <v>6169.09</v>
      </c>
      <c r="T25" s="1843">
        <v>2406.04</v>
      </c>
      <c r="U25" s="1843">
        <v>1669.65</v>
      </c>
      <c r="V25" s="1843">
        <v>2890.59</v>
      </c>
      <c r="W25" s="1843">
        <v>3460.96</v>
      </c>
      <c r="X25" s="1843">
        <v>1837.66</v>
      </c>
      <c r="Y25" s="1843">
        <v>1570.46</v>
      </c>
      <c r="Z25" s="1843">
        <v>3212.67</v>
      </c>
      <c r="AA25" s="1843">
        <v>2683.06</v>
      </c>
      <c r="AB25" s="1843">
        <v>4430.74</v>
      </c>
      <c r="AC25" s="1843">
        <v>893.95</v>
      </c>
      <c r="AD25" s="1843">
        <v>2328.58</v>
      </c>
      <c r="AE25" s="1843">
        <v>2955.53</v>
      </c>
      <c r="AF25" s="1843">
        <v>1833.49</v>
      </c>
      <c r="AG25" s="1843">
        <v>4693.93</v>
      </c>
      <c r="AH25" s="1843">
        <v>3217.27</v>
      </c>
      <c r="AI25" s="1843">
        <v>4608.0600000000004</v>
      </c>
      <c r="AJ25" s="1843">
        <v>5551.86</v>
      </c>
      <c r="AK25" s="1020">
        <f>'배수관폐쇄(총괄) (2)'!CZ26+'배수관폐쇄(총괄) (2)'!DA26</f>
        <v>3768.92</v>
      </c>
    </row>
    <row r="26" spans="1:37" s="850" customFormat="1" ht="20.25" customHeight="1" x14ac:dyDescent="0.15">
      <c r="A26" s="3106"/>
      <c r="B26" s="1015" t="s">
        <v>345</v>
      </c>
      <c r="C26" s="1019">
        <f t="shared" si="16"/>
        <v>13628.400000000001</v>
      </c>
      <c r="D26" s="1843">
        <v>0</v>
      </c>
      <c r="E26" s="1843">
        <v>0</v>
      </c>
      <c r="F26" s="1843">
        <v>0</v>
      </c>
      <c r="G26" s="1843">
        <v>0</v>
      </c>
      <c r="H26" s="1843">
        <v>0</v>
      </c>
      <c r="I26" s="1843">
        <v>0</v>
      </c>
      <c r="J26" s="1843">
        <v>0</v>
      </c>
      <c r="K26" s="1843">
        <v>0</v>
      </c>
      <c r="L26" s="1843">
        <v>0</v>
      </c>
      <c r="M26" s="1843">
        <v>0</v>
      </c>
      <c r="N26" s="1843">
        <v>0</v>
      </c>
      <c r="O26" s="1843">
        <v>2298.83</v>
      </c>
      <c r="P26" s="1843">
        <v>0</v>
      </c>
      <c r="Q26" s="1843">
        <v>1432.05</v>
      </c>
      <c r="R26" s="1843">
        <v>3902.04</v>
      </c>
      <c r="S26" s="1843">
        <v>3190.11</v>
      </c>
      <c r="T26" s="1843">
        <v>6.75</v>
      </c>
      <c r="U26" s="1843">
        <v>0</v>
      </c>
      <c r="V26" s="1843">
        <v>357.16</v>
      </c>
      <c r="W26" s="1843">
        <v>1601.43</v>
      </c>
      <c r="X26" s="1843">
        <v>366.33</v>
      </c>
      <c r="Y26" s="1843">
        <v>0</v>
      </c>
      <c r="Z26" s="1843">
        <v>0</v>
      </c>
      <c r="AA26" s="1843">
        <v>0</v>
      </c>
      <c r="AB26" s="1843">
        <v>0</v>
      </c>
      <c r="AC26" s="1843">
        <v>0</v>
      </c>
      <c r="AD26" s="1843">
        <v>0</v>
      </c>
      <c r="AE26" s="1843">
        <v>0</v>
      </c>
      <c r="AF26" s="1843">
        <v>0</v>
      </c>
      <c r="AG26" s="1843">
        <v>0</v>
      </c>
      <c r="AH26" s="1843">
        <v>473.7</v>
      </c>
      <c r="AI26" s="1843">
        <v>0</v>
      </c>
      <c r="AJ26" s="1843">
        <v>0</v>
      </c>
      <c r="AK26" s="1020">
        <f>'배수관폐쇄(총괄) (2)'!CZ27+'배수관폐쇄(총괄) (2)'!DA27</f>
        <v>0</v>
      </c>
    </row>
    <row r="27" spans="1:37" s="850" customFormat="1" ht="20.25" customHeight="1" x14ac:dyDescent="0.15">
      <c r="A27" s="3106"/>
      <c r="B27" s="1017" t="s">
        <v>283</v>
      </c>
      <c r="C27" s="1019">
        <f t="shared" si="16"/>
        <v>1263.3899999999999</v>
      </c>
      <c r="D27" s="1843">
        <f>1507.99-1503.99</f>
        <v>4</v>
      </c>
      <c r="E27" s="1843">
        <f>36.82-36.82</f>
        <v>0</v>
      </c>
      <c r="F27" s="1843">
        <f>505.47-252.19</f>
        <v>253.28000000000003</v>
      </c>
      <c r="G27" s="1843">
        <v>489.74</v>
      </c>
      <c r="H27" s="1843">
        <v>0</v>
      </c>
      <c r="I27" s="1843">
        <v>158.56</v>
      </c>
      <c r="J27" s="1843">
        <v>42.9</v>
      </c>
      <c r="K27" s="1843">
        <v>121.2</v>
      </c>
      <c r="L27" s="1843">
        <v>0</v>
      </c>
      <c r="M27" s="1843">
        <v>78.05</v>
      </c>
      <c r="N27" s="1843">
        <v>0</v>
      </c>
      <c r="O27" s="1843">
        <v>0</v>
      </c>
      <c r="P27" s="1843">
        <v>29.7</v>
      </c>
      <c r="Q27" s="1843">
        <v>0</v>
      </c>
      <c r="R27" s="1843">
        <v>0</v>
      </c>
      <c r="S27" s="1843">
        <v>0</v>
      </c>
      <c r="T27" s="1843">
        <v>0</v>
      </c>
      <c r="U27" s="1843">
        <v>85.96</v>
      </c>
      <c r="V27" s="1843">
        <v>0</v>
      </c>
      <c r="W27" s="1843">
        <v>0</v>
      </c>
      <c r="X27" s="1843">
        <v>0</v>
      </c>
      <c r="Y27" s="1843">
        <v>0</v>
      </c>
      <c r="Z27" s="1843">
        <v>0</v>
      </c>
      <c r="AA27" s="1843">
        <v>0</v>
      </c>
      <c r="AB27" s="1843">
        <v>0</v>
      </c>
      <c r="AC27" s="1843">
        <v>0</v>
      </c>
      <c r="AD27" s="1843">
        <v>0</v>
      </c>
      <c r="AE27" s="1843">
        <v>0</v>
      </c>
      <c r="AF27" s="1843">
        <v>0</v>
      </c>
      <c r="AG27" s="1843">
        <v>0</v>
      </c>
      <c r="AH27" s="1843">
        <v>0</v>
      </c>
      <c r="AI27" s="1843">
        <v>0</v>
      </c>
      <c r="AJ27" s="1843">
        <v>0</v>
      </c>
      <c r="AK27" s="1020">
        <f>'배수관폐쇄(총괄) (2)'!CZ28+'배수관폐쇄(총괄) (2)'!DA28</f>
        <v>0</v>
      </c>
    </row>
    <row r="28" spans="1:37" s="850" customFormat="1" ht="20.25" customHeight="1" x14ac:dyDescent="0.15">
      <c r="A28" s="3106"/>
      <c r="B28" s="1017" t="s">
        <v>284</v>
      </c>
      <c r="C28" s="1019">
        <f t="shared" si="16"/>
        <v>30402.250000000004</v>
      </c>
      <c r="D28" s="1843">
        <f>304.21-304.21</f>
        <v>0</v>
      </c>
      <c r="E28" s="1843">
        <f>203.08-203.08</f>
        <v>0</v>
      </c>
      <c r="F28" s="1843">
        <v>2.58</v>
      </c>
      <c r="G28" s="1843">
        <v>5.72</v>
      </c>
      <c r="H28" s="1843">
        <v>114.63</v>
      </c>
      <c r="I28" s="1843">
        <v>0</v>
      </c>
      <c r="J28" s="1843">
        <f>629.58-102.71-388</f>
        <v>138.87</v>
      </c>
      <c r="K28" s="1843">
        <v>466.37</v>
      </c>
      <c r="L28" s="1843">
        <v>265.29000000000002</v>
      </c>
      <c r="M28" s="1843">
        <f>1920.68-641</f>
        <v>1279.68</v>
      </c>
      <c r="N28" s="1843">
        <v>901.77</v>
      </c>
      <c r="O28" s="1843">
        <v>2399.56</v>
      </c>
      <c r="P28" s="1843">
        <v>5942.25</v>
      </c>
      <c r="Q28" s="1843">
        <v>4078.53</v>
      </c>
      <c r="R28" s="1843">
        <v>105.14</v>
      </c>
      <c r="S28" s="1843">
        <v>2352.92</v>
      </c>
      <c r="T28" s="1843">
        <v>11187.21</v>
      </c>
      <c r="U28" s="1843">
        <v>371.99</v>
      </c>
      <c r="V28" s="1843">
        <v>0</v>
      </c>
      <c r="W28" s="1843">
        <v>185.91</v>
      </c>
      <c r="X28" s="1843">
        <v>198.47</v>
      </c>
      <c r="Y28" s="1843">
        <v>0.36</v>
      </c>
      <c r="Z28" s="1843">
        <v>0</v>
      </c>
      <c r="AA28" s="1843">
        <v>405</v>
      </c>
      <c r="AB28" s="1843">
        <v>0</v>
      </c>
      <c r="AC28" s="1843">
        <v>0</v>
      </c>
      <c r="AD28" s="1843">
        <v>0</v>
      </c>
      <c r="AE28" s="1843">
        <v>0</v>
      </c>
      <c r="AF28" s="1843">
        <v>0</v>
      </c>
      <c r="AG28" s="1843">
        <v>0</v>
      </c>
      <c r="AH28" s="1843">
        <v>0</v>
      </c>
      <c r="AI28" s="1843">
        <v>0</v>
      </c>
      <c r="AJ28" s="1843">
        <v>0</v>
      </c>
      <c r="AK28" s="1020">
        <f>'배수관폐쇄(총괄) (2)'!CZ29+'배수관폐쇄(총괄) (2)'!DA29</f>
        <v>0</v>
      </c>
    </row>
    <row r="29" spans="1:37" s="850" customFormat="1" ht="20.25" customHeight="1" x14ac:dyDescent="0.15">
      <c r="A29" s="3106"/>
      <c r="B29" s="1015" t="s">
        <v>847</v>
      </c>
      <c r="C29" s="1019">
        <f t="shared" si="16"/>
        <v>0</v>
      </c>
      <c r="D29" s="1843">
        <v>0</v>
      </c>
      <c r="E29" s="1843">
        <v>0</v>
      </c>
      <c r="F29" s="1843">
        <v>0</v>
      </c>
      <c r="G29" s="1843">
        <v>0</v>
      </c>
      <c r="H29" s="1843">
        <v>0</v>
      </c>
      <c r="I29" s="1843">
        <v>0</v>
      </c>
      <c r="J29" s="1843">
        <v>0</v>
      </c>
      <c r="K29" s="1843">
        <v>0</v>
      </c>
      <c r="L29" s="1843">
        <v>0</v>
      </c>
      <c r="M29" s="1843">
        <v>0</v>
      </c>
      <c r="N29" s="1843">
        <v>0</v>
      </c>
      <c r="O29" s="1843">
        <v>0</v>
      </c>
      <c r="P29" s="1843">
        <v>0</v>
      </c>
      <c r="Q29" s="1843">
        <v>0</v>
      </c>
      <c r="R29" s="1843">
        <v>0</v>
      </c>
      <c r="S29" s="1843">
        <v>0</v>
      </c>
      <c r="T29" s="1843">
        <v>0</v>
      </c>
      <c r="U29" s="1843">
        <v>0</v>
      </c>
      <c r="V29" s="1843">
        <v>0</v>
      </c>
      <c r="W29" s="1843">
        <v>0</v>
      </c>
      <c r="X29" s="1843">
        <v>0</v>
      </c>
      <c r="Y29" s="1843">
        <v>0</v>
      </c>
      <c r="Z29" s="1843">
        <v>0</v>
      </c>
      <c r="AA29" s="1843">
        <v>0</v>
      </c>
      <c r="AB29" s="1843">
        <v>0</v>
      </c>
      <c r="AC29" s="1843">
        <v>0</v>
      </c>
      <c r="AD29" s="1843">
        <v>0</v>
      </c>
      <c r="AE29" s="1843">
        <v>0</v>
      </c>
      <c r="AF29" s="1843">
        <v>0</v>
      </c>
      <c r="AG29" s="1843">
        <v>0</v>
      </c>
      <c r="AH29" s="1843">
        <v>0</v>
      </c>
      <c r="AI29" s="1843">
        <v>0</v>
      </c>
      <c r="AJ29" s="1843">
        <v>0</v>
      </c>
      <c r="AK29" s="1020">
        <f>'배수관폐쇄(총괄) (2)'!CZ30+'배수관폐쇄(총괄) (2)'!DA30</f>
        <v>0</v>
      </c>
    </row>
    <row r="30" spans="1:37" s="850" customFormat="1" ht="20.25" customHeight="1" x14ac:dyDescent="0.15">
      <c r="A30" s="3106"/>
      <c r="B30" s="1018" t="s">
        <v>1084</v>
      </c>
      <c r="C30" s="1019">
        <f t="shared" si="16"/>
        <v>820.29</v>
      </c>
      <c r="D30" s="1843">
        <v>0</v>
      </c>
      <c r="E30" s="1843">
        <v>0</v>
      </c>
      <c r="F30" s="1843">
        <v>0</v>
      </c>
      <c r="G30" s="1843">
        <v>0</v>
      </c>
      <c r="H30" s="1843">
        <v>0</v>
      </c>
      <c r="I30" s="1843">
        <v>0</v>
      </c>
      <c r="J30" s="1843">
        <v>0</v>
      </c>
      <c r="K30" s="1843">
        <v>0</v>
      </c>
      <c r="L30" s="1843">
        <v>0</v>
      </c>
      <c r="M30" s="1843">
        <v>0</v>
      </c>
      <c r="N30" s="1843">
        <v>0</v>
      </c>
      <c r="O30" s="1843">
        <v>0</v>
      </c>
      <c r="P30" s="1843">
        <v>0</v>
      </c>
      <c r="Q30" s="1843">
        <v>0</v>
      </c>
      <c r="R30" s="1843">
        <v>0</v>
      </c>
      <c r="S30" s="1843">
        <v>0</v>
      </c>
      <c r="T30" s="1843">
        <v>0</v>
      </c>
      <c r="U30" s="1843">
        <v>0</v>
      </c>
      <c r="V30" s="1843">
        <v>324.87</v>
      </c>
      <c r="W30" s="1843">
        <v>0</v>
      </c>
      <c r="X30" s="1843">
        <v>0</v>
      </c>
      <c r="Y30" s="1843">
        <v>0</v>
      </c>
      <c r="Z30" s="1843">
        <v>0</v>
      </c>
      <c r="AA30" s="1843">
        <v>0</v>
      </c>
      <c r="AB30" s="1843">
        <v>0</v>
      </c>
      <c r="AC30" s="1843">
        <v>0</v>
      </c>
      <c r="AD30" s="1843">
        <v>0</v>
      </c>
      <c r="AE30" s="1843">
        <v>0</v>
      </c>
      <c r="AF30" s="1843">
        <v>0</v>
      </c>
      <c r="AG30" s="1843">
        <v>0</v>
      </c>
      <c r="AH30" s="1843">
        <v>102.43</v>
      </c>
      <c r="AI30" s="1843">
        <v>0</v>
      </c>
      <c r="AJ30" s="1843">
        <v>0</v>
      </c>
      <c r="AK30" s="1020">
        <f>'배수관폐쇄(총괄) (2)'!CZ31+'배수관폐쇄(총괄) (2)'!DA31</f>
        <v>392.99</v>
      </c>
    </row>
    <row r="31" spans="1:37" s="850" customFormat="1" ht="20.25" customHeight="1" x14ac:dyDescent="0.15">
      <c r="A31" s="3106">
        <v>150</v>
      </c>
      <c r="B31" s="854" t="s">
        <v>46</v>
      </c>
      <c r="C31" s="330">
        <f>SUM(D31:AK31)</f>
        <v>92866.65</v>
      </c>
      <c r="D31" s="613">
        <f>SUM(D32:D39)</f>
        <v>7915.9000000000005</v>
      </c>
      <c r="E31" s="613">
        <f t="shared" ref="E31:AG31" si="17">SUM(E32:E39)</f>
        <v>176.58</v>
      </c>
      <c r="F31" s="613">
        <f t="shared" si="17"/>
        <v>1474.6200000000001</v>
      </c>
      <c r="G31" s="613">
        <f t="shared" si="17"/>
        <v>576.20999999999992</v>
      </c>
      <c r="H31" s="613">
        <f t="shared" si="17"/>
        <v>1313.93</v>
      </c>
      <c r="I31" s="613">
        <f t="shared" si="17"/>
        <v>1674.24</v>
      </c>
      <c r="J31" s="613">
        <f t="shared" si="17"/>
        <v>9815.0000000000018</v>
      </c>
      <c r="K31" s="613">
        <f t="shared" si="17"/>
        <v>1799.5500000000002</v>
      </c>
      <c r="L31" s="613">
        <f t="shared" si="17"/>
        <v>1801.7</v>
      </c>
      <c r="M31" s="613">
        <f t="shared" si="17"/>
        <v>2846.09</v>
      </c>
      <c r="N31" s="613">
        <f t="shared" si="17"/>
        <v>4574.0599999999995</v>
      </c>
      <c r="O31" s="613">
        <f t="shared" si="17"/>
        <v>2776.86</v>
      </c>
      <c r="P31" s="613">
        <f t="shared" si="17"/>
        <v>463.12</v>
      </c>
      <c r="Q31" s="613">
        <f t="shared" si="17"/>
        <v>709.18</v>
      </c>
      <c r="R31" s="613">
        <f t="shared" si="17"/>
        <v>2456.3700000000003</v>
      </c>
      <c r="S31" s="613">
        <f t="shared" si="17"/>
        <v>13509.060000000001</v>
      </c>
      <c r="T31" s="613">
        <f t="shared" si="17"/>
        <v>654.25</v>
      </c>
      <c r="U31" s="613">
        <f t="shared" si="17"/>
        <v>766.15</v>
      </c>
      <c r="V31" s="613">
        <f t="shared" si="17"/>
        <v>151.88999999999999</v>
      </c>
      <c r="W31" s="613">
        <f t="shared" si="17"/>
        <v>810.87</v>
      </c>
      <c r="X31" s="613">
        <f t="shared" si="17"/>
        <v>1147.82</v>
      </c>
      <c r="Y31" s="613">
        <f t="shared" si="17"/>
        <v>1569.82</v>
      </c>
      <c r="Z31" s="613">
        <f t="shared" si="17"/>
        <v>971.35</v>
      </c>
      <c r="AA31" s="613">
        <f t="shared" si="17"/>
        <v>685.45</v>
      </c>
      <c r="AB31" s="613">
        <f t="shared" si="17"/>
        <v>195.15</v>
      </c>
      <c r="AC31" s="613">
        <f t="shared" si="17"/>
        <v>5391.15</v>
      </c>
      <c r="AD31" s="613">
        <f t="shared" si="17"/>
        <v>777.79</v>
      </c>
      <c r="AE31" s="613">
        <f t="shared" si="17"/>
        <v>1301.79</v>
      </c>
      <c r="AF31" s="613">
        <f t="shared" si="17"/>
        <v>1407.67</v>
      </c>
      <c r="AG31" s="613">
        <f t="shared" si="17"/>
        <v>5244.84</v>
      </c>
      <c r="AH31" s="613">
        <f>SUM(AH32:AH39)</f>
        <v>6572.46</v>
      </c>
      <c r="AI31" s="613">
        <f>SUM(AI32:AI39)</f>
        <v>4393.55</v>
      </c>
      <c r="AJ31" s="613">
        <f>SUM(AJ32:AJ39)</f>
        <v>4011.29</v>
      </c>
      <c r="AK31" s="613">
        <f>SUM(AK32:AK39)</f>
        <v>2930.89</v>
      </c>
    </row>
    <row r="32" spans="1:37" s="850" customFormat="1" ht="20.25" customHeight="1" x14ac:dyDescent="0.15">
      <c r="A32" s="3106"/>
      <c r="B32" s="1015" t="s">
        <v>793</v>
      </c>
      <c r="C32" s="1019">
        <f>SUM(D32:AK32)</f>
        <v>0</v>
      </c>
      <c r="D32" s="1843">
        <v>0</v>
      </c>
      <c r="E32" s="1843">
        <v>0</v>
      </c>
      <c r="F32" s="1843">
        <v>0</v>
      </c>
      <c r="G32" s="1843">
        <v>0</v>
      </c>
      <c r="H32" s="1843">
        <v>0</v>
      </c>
      <c r="I32" s="1843">
        <v>0</v>
      </c>
      <c r="J32" s="1843">
        <v>0</v>
      </c>
      <c r="K32" s="1843">
        <v>0</v>
      </c>
      <c r="L32" s="1843">
        <v>0</v>
      </c>
      <c r="M32" s="1843">
        <v>0</v>
      </c>
      <c r="N32" s="1843">
        <v>0</v>
      </c>
      <c r="O32" s="1843">
        <v>0</v>
      </c>
      <c r="P32" s="1843">
        <v>0</v>
      </c>
      <c r="Q32" s="1843">
        <v>0</v>
      </c>
      <c r="R32" s="1843">
        <v>0</v>
      </c>
      <c r="S32" s="1843">
        <v>0</v>
      </c>
      <c r="T32" s="1843">
        <v>0</v>
      </c>
      <c r="U32" s="1843">
        <v>0</v>
      </c>
      <c r="V32" s="1843">
        <v>0</v>
      </c>
      <c r="W32" s="1843">
        <v>0</v>
      </c>
      <c r="X32" s="1843">
        <v>0</v>
      </c>
      <c r="Y32" s="1843">
        <v>0</v>
      </c>
      <c r="Z32" s="1843">
        <v>0</v>
      </c>
      <c r="AA32" s="1843">
        <v>0</v>
      </c>
      <c r="AB32" s="1843">
        <v>0</v>
      </c>
      <c r="AC32" s="1843">
        <v>0</v>
      </c>
      <c r="AD32" s="1843">
        <v>0</v>
      </c>
      <c r="AE32" s="1843">
        <v>0</v>
      </c>
      <c r="AF32" s="1843">
        <v>0</v>
      </c>
      <c r="AG32" s="1843">
        <v>0</v>
      </c>
      <c r="AH32" s="1843">
        <v>0</v>
      </c>
      <c r="AI32" s="1843">
        <v>0</v>
      </c>
      <c r="AJ32" s="1843">
        <v>0</v>
      </c>
      <c r="AK32" s="1020">
        <f>'배수관폐쇄(총괄) (2)'!CZ33+'배수관폐쇄(총괄) (2)'!DA33</f>
        <v>0</v>
      </c>
    </row>
    <row r="33" spans="1:37" s="850" customFormat="1" ht="20.25" customHeight="1" x14ac:dyDescent="0.15">
      <c r="A33" s="3106"/>
      <c r="B33" s="1015" t="s">
        <v>792</v>
      </c>
      <c r="C33" s="1019">
        <f t="shared" ref="C33:C39" si="18">SUM(D33:AK33)</f>
        <v>10156.180000000002</v>
      </c>
      <c r="D33" s="1843">
        <f>7144.92-130</f>
        <v>7014.92</v>
      </c>
      <c r="E33" s="1843">
        <f>397.05-363</f>
        <v>34.050000000000011</v>
      </c>
      <c r="F33" s="1843">
        <f>1110.69-81</f>
        <v>1029.69</v>
      </c>
      <c r="G33" s="1843">
        <f>1408.54-876</f>
        <v>532.54</v>
      </c>
      <c r="H33" s="1843">
        <v>0</v>
      </c>
      <c r="I33" s="1843">
        <v>0</v>
      </c>
      <c r="J33" s="1843">
        <v>0</v>
      </c>
      <c r="K33" s="1843">
        <v>0</v>
      </c>
      <c r="L33" s="1843">
        <v>0</v>
      </c>
      <c r="M33" s="1843">
        <v>1334.76</v>
      </c>
      <c r="N33" s="1843">
        <v>0</v>
      </c>
      <c r="O33" s="1843">
        <v>207.78</v>
      </c>
      <c r="P33" s="1843">
        <v>0</v>
      </c>
      <c r="Q33" s="1843">
        <v>0</v>
      </c>
      <c r="R33" s="1843">
        <v>0</v>
      </c>
      <c r="S33" s="1843">
        <v>0</v>
      </c>
      <c r="T33" s="1843">
        <v>0</v>
      </c>
      <c r="U33" s="1843">
        <v>0</v>
      </c>
      <c r="V33" s="1843">
        <v>0</v>
      </c>
      <c r="W33" s="1843">
        <v>0</v>
      </c>
      <c r="X33" s="1843">
        <v>0</v>
      </c>
      <c r="Y33" s="1843">
        <v>0</v>
      </c>
      <c r="Z33" s="1843">
        <v>0</v>
      </c>
      <c r="AA33" s="1843">
        <v>0</v>
      </c>
      <c r="AB33" s="1843">
        <v>0</v>
      </c>
      <c r="AC33" s="1843">
        <v>0</v>
      </c>
      <c r="AD33" s="1843">
        <v>0</v>
      </c>
      <c r="AE33" s="1843">
        <v>0</v>
      </c>
      <c r="AF33" s="1843">
        <v>0</v>
      </c>
      <c r="AG33" s="1843">
        <v>0</v>
      </c>
      <c r="AH33" s="1843">
        <v>0</v>
      </c>
      <c r="AI33" s="1843">
        <v>0</v>
      </c>
      <c r="AJ33" s="1843">
        <v>2.44</v>
      </c>
      <c r="AK33" s="1020">
        <f>'배수관폐쇄(총괄) (2)'!CZ34+'배수관폐쇄(총괄) (2)'!DA34</f>
        <v>0</v>
      </c>
    </row>
    <row r="34" spans="1:37" s="850" customFormat="1" ht="20.25" customHeight="1" x14ac:dyDescent="0.15">
      <c r="A34" s="3106"/>
      <c r="B34" s="1015" t="s">
        <v>974</v>
      </c>
      <c r="C34" s="1019">
        <f t="shared" si="18"/>
        <v>63820.69999999999</v>
      </c>
      <c r="D34" s="1843">
        <v>0</v>
      </c>
      <c r="E34" s="1843">
        <v>0</v>
      </c>
      <c r="F34" s="1843">
        <v>0</v>
      </c>
      <c r="G34" s="1843">
        <v>0</v>
      </c>
      <c r="H34" s="1843">
        <v>1018.58</v>
      </c>
      <c r="I34" s="1843">
        <v>1674.24</v>
      </c>
      <c r="J34" s="1843">
        <v>9602.4500000000007</v>
      </c>
      <c r="K34" s="1843">
        <v>946.9</v>
      </c>
      <c r="L34" s="1843">
        <v>1410.42</v>
      </c>
      <c r="M34" s="1843">
        <v>76.459999999999994</v>
      </c>
      <c r="N34" s="1843">
        <v>1774.6</v>
      </c>
      <c r="O34" s="1843">
        <v>1047.07</v>
      </c>
      <c r="P34" s="1843">
        <v>123.64</v>
      </c>
      <c r="Q34" s="1843">
        <v>120.92</v>
      </c>
      <c r="R34" s="1843">
        <v>1858.39</v>
      </c>
      <c r="S34" s="1843">
        <v>6168.79</v>
      </c>
      <c r="T34" s="1843">
        <v>247.25</v>
      </c>
      <c r="U34" s="1843">
        <v>634.89</v>
      </c>
      <c r="V34" s="1843">
        <v>151.88999999999999</v>
      </c>
      <c r="W34" s="1843">
        <v>810.87</v>
      </c>
      <c r="X34" s="1843">
        <v>839.73</v>
      </c>
      <c r="Y34" s="1843">
        <v>1569.82</v>
      </c>
      <c r="Z34" s="1843">
        <v>971.35</v>
      </c>
      <c r="AA34" s="1843">
        <v>685.45</v>
      </c>
      <c r="AB34" s="1843">
        <v>195.15</v>
      </c>
      <c r="AC34" s="1843">
        <v>5391.15</v>
      </c>
      <c r="AD34" s="1843">
        <v>777.79</v>
      </c>
      <c r="AE34" s="1843">
        <v>1301.79</v>
      </c>
      <c r="AF34" s="1843">
        <v>1407.67</v>
      </c>
      <c r="AG34" s="1843">
        <v>5244.84</v>
      </c>
      <c r="AH34" s="1843">
        <v>6435.31</v>
      </c>
      <c r="AI34" s="1843">
        <v>4393.55</v>
      </c>
      <c r="AJ34" s="1843">
        <v>4008.85</v>
      </c>
      <c r="AK34" s="1020">
        <f>'배수관폐쇄(총괄) (2)'!CZ35+'배수관폐쇄(총괄) (2)'!DA35</f>
        <v>2930.89</v>
      </c>
    </row>
    <row r="35" spans="1:37" s="850" customFormat="1" ht="20.25" customHeight="1" x14ac:dyDescent="0.15">
      <c r="A35" s="3106"/>
      <c r="B35" s="1015" t="s">
        <v>345</v>
      </c>
      <c r="C35" s="1019">
        <f t="shared" si="18"/>
        <v>4336.75</v>
      </c>
      <c r="D35" s="1843">
        <v>1.17</v>
      </c>
      <c r="E35" s="1843">
        <v>0</v>
      </c>
      <c r="F35" s="1843">
        <v>0</v>
      </c>
      <c r="G35" s="1843">
        <v>0</v>
      </c>
      <c r="H35" s="1843">
        <v>0</v>
      </c>
      <c r="I35" s="1843">
        <v>0</v>
      </c>
      <c r="J35" s="1843">
        <v>0</v>
      </c>
      <c r="K35" s="1843">
        <v>0</v>
      </c>
      <c r="L35" s="1843">
        <v>0</v>
      </c>
      <c r="M35" s="1843">
        <v>0</v>
      </c>
      <c r="N35" s="1843">
        <v>0</v>
      </c>
      <c r="O35" s="1843">
        <v>0</v>
      </c>
      <c r="P35" s="1843">
        <v>0</v>
      </c>
      <c r="Q35" s="1843">
        <v>54.85</v>
      </c>
      <c r="R35" s="1843">
        <v>587.29</v>
      </c>
      <c r="S35" s="1843">
        <v>3484.59</v>
      </c>
      <c r="T35" s="1843">
        <v>208.85</v>
      </c>
      <c r="U35" s="1843">
        <v>0</v>
      </c>
      <c r="V35" s="1843">
        <v>0</v>
      </c>
      <c r="W35" s="1843">
        <v>0</v>
      </c>
      <c r="X35" s="1843">
        <v>0</v>
      </c>
      <c r="Y35" s="1843">
        <v>0</v>
      </c>
      <c r="Z35" s="1843">
        <v>0</v>
      </c>
      <c r="AA35" s="1843">
        <v>0</v>
      </c>
      <c r="AB35" s="1843">
        <v>0</v>
      </c>
      <c r="AC35" s="1843">
        <v>0</v>
      </c>
      <c r="AD35" s="1843">
        <v>0</v>
      </c>
      <c r="AE35" s="1843">
        <v>0</v>
      </c>
      <c r="AF35" s="1843">
        <v>0</v>
      </c>
      <c r="AG35" s="1843">
        <v>0</v>
      </c>
      <c r="AH35" s="1843">
        <v>0</v>
      </c>
      <c r="AI35" s="1843">
        <v>0</v>
      </c>
      <c r="AJ35" s="1843">
        <v>0</v>
      </c>
      <c r="AK35" s="1020">
        <f>'배수관폐쇄(총괄) (2)'!CZ36+'배수관폐쇄(총괄) (2)'!DA36</f>
        <v>0</v>
      </c>
    </row>
    <row r="36" spans="1:37" s="850" customFormat="1" ht="20.25" customHeight="1" x14ac:dyDescent="0.15">
      <c r="A36" s="3106"/>
      <c r="B36" s="1017" t="s">
        <v>283</v>
      </c>
      <c r="C36" s="1019">
        <f t="shared" si="18"/>
        <v>1722.0399999999997</v>
      </c>
      <c r="D36" s="1843">
        <v>653.75</v>
      </c>
      <c r="E36" s="1843">
        <v>142.53</v>
      </c>
      <c r="F36" s="1843">
        <v>424.47</v>
      </c>
      <c r="G36" s="1843">
        <v>0</v>
      </c>
      <c r="H36" s="1843">
        <v>295.35000000000002</v>
      </c>
      <c r="I36" s="1843">
        <v>0</v>
      </c>
      <c r="J36" s="1843">
        <v>45.01</v>
      </c>
      <c r="K36" s="1843">
        <v>22.08</v>
      </c>
      <c r="L36" s="1843">
        <v>0</v>
      </c>
      <c r="M36" s="1843">
        <f>153.58-108</f>
        <v>45.580000000000013</v>
      </c>
      <c r="N36" s="1843">
        <v>0</v>
      </c>
      <c r="O36" s="1843">
        <v>0</v>
      </c>
      <c r="P36" s="1843">
        <v>93.27</v>
      </c>
      <c r="Q36" s="1843">
        <v>0</v>
      </c>
      <c r="R36" s="1843">
        <v>0</v>
      </c>
      <c r="S36" s="1843">
        <v>0</v>
      </c>
      <c r="T36" s="1843">
        <v>0</v>
      </c>
      <c r="U36" s="1843">
        <v>0</v>
      </c>
      <c r="V36" s="1843">
        <v>0</v>
      </c>
      <c r="W36" s="1843">
        <v>0</v>
      </c>
      <c r="X36" s="1843">
        <v>0</v>
      </c>
      <c r="Y36" s="1843">
        <v>0</v>
      </c>
      <c r="Z36" s="1843">
        <v>0</v>
      </c>
      <c r="AA36" s="1843">
        <v>0</v>
      </c>
      <c r="AB36" s="1843">
        <v>0</v>
      </c>
      <c r="AC36" s="1843">
        <v>0</v>
      </c>
      <c r="AD36" s="1843">
        <v>0</v>
      </c>
      <c r="AE36" s="1843">
        <v>0</v>
      </c>
      <c r="AF36" s="1843">
        <v>0</v>
      </c>
      <c r="AG36" s="1843">
        <v>0</v>
      </c>
      <c r="AH36" s="1843">
        <v>0</v>
      </c>
      <c r="AI36" s="1843">
        <v>0</v>
      </c>
      <c r="AJ36" s="1843">
        <v>0</v>
      </c>
      <c r="AK36" s="1020">
        <f>'배수관폐쇄(총괄) (2)'!CZ37+'배수관폐쇄(총괄) (2)'!DA37</f>
        <v>0</v>
      </c>
    </row>
    <row r="37" spans="1:37" s="850" customFormat="1" ht="20.25" customHeight="1" x14ac:dyDescent="0.15">
      <c r="A37" s="3106"/>
      <c r="B37" s="1017" t="s">
        <v>284</v>
      </c>
      <c r="C37" s="1019">
        <f t="shared" si="18"/>
        <v>12693.83</v>
      </c>
      <c r="D37" s="1843">
        <v>246.06</v>
      </c>
      <c r="E37" s="1843">
        <v>0</v>
      </c>
      <c r="F37" s="1843">
        <v>20.46</v>
      </c>
      <c r="G37" s="1843">
        <v>43.67</v>
      </c>
      <c r="H37" s="1843">
        <v>0</v>
      </c>
      <c r="I37" s="1843">
        <v>0</v>
      </c>
      <c r="J37" s="1843">
        <v>167.54</v>
      </c>
      <c r="K37" s="1843">
        <v>830.57</v>
      </c>
      <c r="L37" s="1843">
        <v>391.28</v>
      </c>
      <c r="M37" s="1843">
        <v>1389.29</v>
      </c>
      <c r="N37" s="1843">
        <v>2799.46</v>
      </c>
      <c r="O37" s="1843">
        <f>2398.01-876</f>
        <v>1522.0100000000002</v>
      </c>
      <c r="P37" s="1843">
        <f>1034.21-788</f>
        <v>246.21000000000004</v>
      </c>
      <c r="Q37" s="1843">
        <v>533.41</v>
      </c>
      <c r="R37" s="1843">
        <v>10.69</v>
      </c>
      <c r="S37" s="1843">
        <v>3855.68</v>
      </c>
      <c r="T37" s="1843">
        <v>198.15</v>
      </c>
      <c r="U37" s="1843">
        <v>131.26</v>
      </c>
      <c r="V37" s="1843">
        <v>0</v>
      </c>
      <c r="W37" s="1843">
        <v>0</v>
      </c>
      <c r="X37" s="1843">
        <v>308.08999999999997</v>
      </c>
      <c r="Y37" s="1843">
        <v>0</v>
      </c>
      <c r="Z37" s="1843">
        <v>0</v>
      </c>
      <c r="AA37" s="1843">
        <v>0</v>
      </c>
      <c r="AB37" s="1843">
        <v>0</v>
      </c>
      <c r="AC37" s="1843">
        <v>0</v>
      </c>
      <c r="AD37" s="1843">
        <v>0</v>
      </c>
      <c r="AE37" s="1843">
        <v>0</v>
      </c>
      <c r="AF37" s="1843">
        <v>0</v>
      </c>
      <c r="AG37" s="1843">
        <v>0</v>
      </c>
      <c r="AH37" s="1843">
        <v>0</v>
      </c>
      <c r="AI37" s="1843">
        <v>0</v>
      </c>
      <c r="AJ37" s="1843">
        <v>0</v>
      </c>
      <c r="AK37" s="1020">
        <f>'배수관폐쇄(총괄) (2)'!CZ38+'배수관폐쇄(총괄) (2)'!DA38</f>
        <v>0</v>
      </c>
    </row>
    <row r="38" spans="1:37" s="850" customFormat="1" ht="20.25" customHeight="1" x14ac:dyDescent="0.15">
      <c r="A38" s="3106"/>
      <c r="B38" s="1015" t="s">
        <v>847</v>
      </c>
      <c r="C38" s="1019">
        <f t="shared" si="18"/>
        <v>0</v>
      </c>
      <c r="D38" s="1843">
        <v>0</v>
      </c>
      <c r="E38" s="1843">
        <v>0</v>
      </c>
      <c r="F38" s="1843">
        <v>0</v>
      </c>
      <c r="G38" s="1843">
        <v>0</v>
      </c>
      <c r="H38" s="1843">
        <v>0</v>
      </c>
      <c r="I38" s="1843">
        <v>0</v>
      </c>
      <c r="J38" s="1843">
        <v>0</v>
      </c>
      <c r="K38" s="1843">
        <v>0</v>
      </c>
      <c r="L38" s="1843">
        <v>0</v>
      </c>
      <c r="M38" s="1843">
        <v>0</v>
      </c>
      <c r="N38" s="1843">
        <v>0</v>
      </c>
      <c r="O38" s="1843">
        <v>0</v>
      </c>
      <c r="P38" s="1843">
        <v>0</v>
      </c>
      <c r="Q38" s="1843">
        <v>0</v>
      </c>
      <c r="R38" s="1843">
        <v>0</v>
      </c>
      <c r="S38" s="1843">
        <v>0</v>
      </c>
      <c r="T38" s="1843">
        <v>0</v>
      </c>
      <c r="U38" s="1843">
        <v>0</v>
      </c>
      <c r="V38" s="1843">
        <v>0</v>
      </c>
      <c r="W38" s="1843">
        <v>0</v>
      </c>
      <c r="X38" s="1843">
        <v>0</v>
      </c>
      <c r="Y38" s="1843">
        <v>0</v>
      </c>
      <c r="Z38" s="1843">
        <v>0</v>
      </c>
      <c r="AA38" s="1843">
        <v>0</v>
      </c>
      <c r="AB38" s="1843">
        <v>0</v>
      </c>
      <c r="AC38" s="1843">
        <v>0</v>
      </c>
      <c r="AD38" s="1843">
        <v>0</v>
      </c>
      <c r="AE38" s="1843">
        <v>0</v>
      </c>
      <c r="AF38" s="1843">
        <v>0</v>
      </c>
      <c r="AG38" s="1843">
        <v>0</v>
      </c>
      <c r="AH38" s="1843">
        <v>0</v>
      </c>
      <c r="AI38" s="1843">
        <v>0</v>
      </c>
      <c r="AJ38" s="1843">
        <v>0</v>
      </c>
      <c r="AK38" s="1020">
        <f>'배수관폐쇄(총괄) (2)'!CZ39+'배수관폐쇄(총괄) (2)'!DA39</f>
        <v>0</v>
      </c>
    </row>
    <row r="39" spans="1:37" s="850" customFormat="1" ht="20.25" customHeight="1" x14ac:dyDescent="0.15">
      <c r="A39" s="3106"/>
      <c r="B39" s="1018" t="s">
        <v>1084</v>
      </c>
      <c r="C39" s="1019">
        <f t="shared" si="18"/>
        <v>137.15</v>
      </c>
      <c r="D39" s="1843">
        <v>0</v>
      </c>
      <c r="E39" s="1843">
        <v>0</v>
      </c>
      <c r="F39" s="1843">
        <v>0</v>
      </c>
      <c r="G39" s="1843">
        <v>0</v>
      </c>
      <c r="H39" s="1843">
        <v>0</v>
      </c>
      <c r="I39" s="1843">
        <v>0</v>
      </c>
      <c r="J39" s="1843">
        <v>0</v>
      </c>
      <c r="K39" s="1843">
        <v>0</v>
      </c>
      <c r="L39" s="1843">
        <v>0</v>
      </c>
      <c r="M39" s="1843">
        <v>0</v>
      </c>
      <c r="N39" s="1843">
        <v>0</v>
      </c>
      <c r="O39" s="1843">
        <v>0</v>
      </c>
      <c r="P39" s="1843">
        <v>0</v>
      </c>
      <c r="Q39" s="1843">
        <v>0</v>
      </c>
      <c r="R39" s="1843">
        <v>0</v>
      </c>
      <c r="S39" s="1843">
        <v>0</v>
      </c>
      <c r="T39" s="1843">
        <v>0</v>
      </c>
      <c r="U39" s="1843">
        <v>0</v>
      </c>
      <c r="V39" s="1843">
        <v>0</v>
      </c>
      <c r="W39" s="1843">
        <v>0</v>
      </c>
      <c r="X39" s="1843">
        <v>0</v>
      </c>
      <c r="Y39" s="1843">
        <v>0</v>
      </c>
      <c r="Z39" s="1843">
        <v>0</v>
      </c>
      <c r="AA39" s="1843">
        <v>0</v>
      </c>
      <c r="AB39" s="1843">
        <v>0</v>
      </c>
      <c r="AC39" s="1843">
        <v>0</v>
      </c>
      <c r="AD39" s="1843">
        <v>0</v>
      </c>
      <c r="AE39" s="1843">
        <v>0</v>
      </c>
      <c r="AF39" s="1843">
        <v>0</v>
      </c>
      <c r="AG39" s="1843">
        <v>0</v>
      </c>
      <c r="AH39" s="1843">
        <v>137.15</v>
      </c>
      <c r="AI39" s="1843">
        <v>0</v>
      </c>
      <c r="AJ39" s="1843">
        <v>0</v>
      </c>
      <c r="AK39" s="1020">
        <f>'배수관폐쇄(총괄) (2)'!CZ40+'배수관폐쇄(총괄) (2)'!DA40</f>
        <v>0</v>
      </c>
    </row>
    <row r="40" spans="1:37" s="850" customFormat="1" ht="19.5" customHeight="1" x14ac:dyDescent="0.15">
      <c r="A40" s="3106">
        <v>200</v>
      </c>
      <c r="B40" s="854" t="s">
        <v>46</v>
      </c>
      <c r="C40" s="330">
        <f>SUM(D40:AK40)</f>
        <v>45415.35</v>
      </c>
      <c r="D40" s="613">
        <f>SUM(D41:D48)</f>
        <v>4449.45</v>
      </c>
      <c r="E40" s="613">
        <f t="shared" ref="E40:AG40" si="19">SUM(E41:E48)</f>
        <v>605.04</v>
      </c>
      <c r="F40" s="613">
        <f t="shared" si="19"/>
        <v>447.71</v>
      </c>
      <c r="G40" s="613">
        <f t="shared" si="19"/>
        <v>968.75</v>
      </c>
      <c r="H40" s="613">
        <f t="shared" si="19"/>
        <v>107.44</v>
      </c>
      <c r="I40" s="613">
        <f t="shared" si="19"/>
        <v>1712.41</v>
      </c>
      <c r="J40" s="613">
        <f t="shared" si="19"/>
        <v>225.01</v>
      </c>
      <c r="K40" s="613">
        <f t="shared" si="19"/>
        <v>1267.3</v>
      </c>
      <c r="L40" s="613">
        <f t="shared" si="19"/>
        <v>1600.66</v>
      </c>
      <c r="M40" s="613">
        <f t="shared" si="19"/>
        <v>1967.81</v>
      </c>
      <c r="N40" s="613">
        <f t="shared" si="19"/>
        <v>1247.77</v>
      </c>
      <c r="O40" s="613">
        <f t="shared" si="19"/>
        <v>1124.2200000000003</v>
      </c>
      <c r="P40" s="613">
        <f t="shared" si="19"/>
        <v>1414.6</v>
      </c>
      <c r="Q40" s="613">
        <f t="shared" si="19"/>
        <v>832.17000000000007</v>
      </c>
      <c r="R40" s="613">
        <f t="shared" si="19"/>
        <v>1427.19</v>
      </c>
      <c r="S40" s="613">
        <f t="shared" si="19"/>
        <v>8532.01</v>
      </c>
      <c r="T40" s="613">
        <f t="shared" si="19"/>
        <v>2019.14</v>
      </c>
      <c r="U40" s="613">
        <f t="shared" si="19"/>
        <v>216.19</v>
      </c>
      <c r="V40" s="613">
        <f t="shared" si="19"/>
        <v>408.65</v>
      </c>
      <c r="W40" s="613">
        <f t="shared" si="19"/>
        <v>220.88</v>
      </c>
      <c r="X40" s="613">
        <f t="shared" si="19"/>
        <v>168.7</v>
      </c>
      <c r="Y40" s="613">
        <f t="shared" si="19"/>
        <v>393.83</v>
      </c>
      <c r="Z40" s="613">
        <f t="shared" si="19"/>
        <v>632.80999999999995</v>
      </c>
      <c r="AA40" s="613">
        <f t="shared" si="19"/>
        <v>1362.83</v>
      </c>
      <c r="AB40" s="613">
        <f t="shared" si="19"/>
        <v>468.93</v>
      </c>
      <c r="AC40" s="613">
        <f t="shared" si="19"/>
        <v>3028.75</v>
      </c>
      <c r="AD40" s="613">
        <f t="shared" si="19"/>
        <v>650.9</v>
      </c>
      <c r="AE40" s="613">
        <f t="shared" si="19"/>
        <v>48</v>
      </c>
      <c r="AF40" s="613">
        <f t="shared" si="19"/>
        <v>274.2</v>
      </c>
      <c r="AG40" s="613">
        <f t="shared" si="19"/>
        <v>818.5</v>
      </c>
      <c r="AH40" s="613">
        <f>SUM(AH41:AH48)</f>
        <v>3575.55</v>
      </c>
      <c r="AI40" s="613">
        <f>SUM(AI41:AI48)</f>
        <v>438.49</v>
      </c>
      <c r="AJ40" s="613">
        <f>SUM(AJ41:AJ48)</f>
        <v>1959.46</v>
      </c>
      <c r="AK40" s="613">
        <f>SUM(AK41:AK48)</f>
        <v>800</v>
      </c>
    </row>
    <row r="41" spans="1:37" s="850" customFormat="1" ht="19.5" customHeight="1" x14ac:dyDescent="0.15">
      <c r="A41" s="3106"/>
      <c r="B41" s="1015" t="s">
        <v>793</v>
      </c>
      <c r="C41" s="1019">
        <f>SUM(D41:AK41)</f>
        <v>0</v>
      </c>
      <c r="D41" s="1843">
        <v>0</v>
      </c>
      <c r="E41" s="1843">
        <v>0</v>
      </c>
      <c r="F41" s="1843">
        <v>0</v>
      </c>
      <c r="G41" s="1843">
        <v>0</v>
      </c>
      <c r="H41" s="1843">
        <v>0</v>
      </c>
      <c r="I41" s="1843">
        <v>0</v>
      </c>
      <c r="J41" s="1843">
        <v>0</v>
      </c>
      <c r="K41" s="1843">
        <v>0</v>
      </c>
      <c r="L41" s="1843">
        <v>0</v>
      </c>
      <c r="M41" s="1843">
        <v>0</v>
      </c>
      <c r="N41" s="1843">
        <v>0</v>
      </c>
      <c r="O41" s="1843">
        <v>0</v>
      </c>
      <c r="P41" s="1843">
        <v>0</v>
      </c>
      <c r="Q41" s="1843">
        <v>0</v>
      </c>
      <c r="R41" s="1843">
        <v>0</v>
      </c>
      <c r="S41" s="1843">
        <v>0</v>
      </c>
      <c r="T41" s="1843">
        <v>0</v>
      </c>
      <c r="U41" s="1843">
        <v>0</v>
      </c>
      <c r="V41" s="1843">
        <v>0</v>
      </c>
      <c r="W41" s="1843">
        <v>0</v>
      </c>
      <c r="X41" s="1843">
        <v>0</v>
      </c>
      <c r="Y41" s="1843">
        <v>0</v>
      </c>
      <c r="Z41" s="1843">
        <v>0</v>
      </c>
      <c r="AA41" s="1843">
        <v>0</v>
      </c>
      <c r="AB41" s="1843">
        <v>0</v>
      </c>
      <c r="AC41" s="1843">
        <v>0</v>
      </c>
      <c r="AD41" s="1843">
        <v>0</v>
      </c>
      <c r="AE41" s="1843">
        <v>0</v>
      </c>
      <c r="AF41" s="1843">
        <v>0</v>
      </c>
      <c r="AG41" s="1843">
        <v>0</v>
      </c>
      <c r="AH41" s="1843">
        <v>0</v>
      </c>
      <c r="AI41" s="1843">
        <v>0</v>
      </c>
      <c r="AJ41" s="1843">
        <v>0</v>
      </c>
      <c r="AK41" s="1020">
        <f>'배수관폐쇄(총괄) (2)'!CZ42+'배수관폐쇄(총괄) (2)'!DA42</f>
        <v>0</v>
      </c>
    </row>
    <row r="42" spans="1:37" s="850" customFormat="1" ht="19.5" customHeight="1" x14ac:dyDescent="0.15">
      <c r="A42" s="3106"/>
      <c r="B42" s="1015" t="s">
        <v>792</v>
      </c>
      <c r="C42" s="1019">
        <f t="shared" ref="C42:C48" si="20">SUM(D42:AK42)</f>
        <v>6504.98</v>
      </c>
      <c r="D42" s="1843">
        <f>4155.4-179</f>
        <v>3976.3999999999996</v>
      </c>
      <c r="E42" s="1843">
        <v>605.04</v>
      </c>
      <c r="F42" s="1843">
        <f>442.27-2</f>
        <v>440.27</v>
      </c>
      <c r="G42" s="1843">
        <v>968.75</v>
      </c>
      <c r="H42" s="1843">
        <v>0</v>
      </c>
      <c r="I42" s="1843">
        <v>0</v>
      </c>
      <c r="J42" s="1843">
        <v>0</v>
      </c>
      <c r="K42" s="1843">
        <v>0</v>
      </c>
      <c r="L42" s="1843">
        <v>0</v>
      </c>
      <c r="M42" s="1843">
        <v>0</v>
      </c>
      <c r="N42" s="1843">
        <v>0</v>
      </c>
      <c r="O42" s="1843">
        <v>359.16</v>
      </c>
      <c r="P42" s="1843">
        <v>0</v>
      </c>
      <c r="Q42" s="1843">
        <v>0</v>
      </c>
      <c r="R42" s="1843">
        <v>0</v>
      </c>
      <c r="S42" s="1843">
        <v>0</v>
      </c>
      <c r="T42" s="1843">
        <v>0</v>
      </c>
      <c r="U42" s="1843">
        <v>0</v>
      </c>
      <c r="V42" s="1843">
        <v>0</v>
      </c>
      <c r="W42" s="1843">
        <v>0</v>
      </c>
      <c r="X42" s="1843">
        <v>0</v>
      </c>
      <c r="Y42" s="1843">
        <v>0</v>
      </c>
      <c r="Z42" s="1843">
        <v>0</v>
      </c>
      <c r="AA42" s="1843">
        <v>0</v>
      </c>
      <c r="AB42" s="1843">
        <v>0</v>
      </c>
      <c r="AC42" s="1843">
        <v>0</v>
      </c>
      <c r="AD42" s="1843">
        <v>0</v>
      </c>
      <c r="AE42" s="1843">
        <v>0</v>
      </c>
      <c r="AF42" s="1843">
        <v>0</v>
      </c>
      <c r="AG42" s="1843">
        <v>0</v>
      </c>
      <c r="AH42" s="1843">
        <v>0</v>
      </c>
      <c r="AI42" s="1843">
        <v>0</v>
      </c>
      <c r="AJ42" s="1843">
        <v>0.39</v>
      </c>
      <c r="AK42" s="1020">
        <f>'배수관폐쇄(총괄) (2)'!CZ43+'배수관폐쇄(총괄) (2)'!DA43</f>
        <v>154.97</v>
      </c>
    </row>
    <row r="43" spans="1:37" s="850" customFormat="1" ht="19.5" customHeight="1" x14ac:dyDescent="0.15">
      <c r="A43" s="3106"/>
      <c r="B43" s="1015" t="s">
        <v>974</v>
      </c>
      <c r="C43" s="1019">
        <f t="shared" si="20"/>
        <v>32633.03000000001</v>
      </c>
      <c r="D43" s="1843">
        <v>0</v>
      </c>
      <c r="E43" s="1843">
        <v>0</v>
      </c>
      <c r="F43" s="1843">
        <v>0</v>
      </c>
      <c r="G43" s="1843">
        <v>0</v>
      </c>
      <c r="H43" s="1843">
        <v>107.44</v>
      </c>
      <c r="I43" s="1843">
        <v>1114.94</v>
      </c>
      <c r="J43" s="1843">
        <v>225.01</v>
      </c>
      <c r="K43" s="1843">
        <v>1251.0899999999999</v>
      </c>
      <c r="L43" s="1843">
        <v>1600.66</v>
      </c>
      <c r="M43" s="1843">
        <v>1516.44</v>
      </c>
      <c r="N43" s="1843">
        <v>697.69</v>
      </c>
      <c r="O43" s="1843">
        <v>714.7</v>
      </c>
      <c r="P43" s="1843">
        <v>77.58</v>
      </c>
      <c r="Q43" s="1843">
        <v>474.86</v>
      </c>
      <c r="R43" s="1843">
        <v>1427.19</v>
      </c>
      <c r="S43" s="1843">
        <v>6294.98</v>
      </c>
      <c r="T43" s="1843">
        <v>2019.14</v>
      </c>
      <c r="U43" s="1843">
        <v>216.19</v>
      </c>
      <c r="V43" s="1843">
        <v>408.65</v>
      </c>
      <c r="W43" s="1843">
        <v>220.88</v>
      </c>
      <c r="X43" s="1843">
        <v>168.7</v>
      </c>
      <c r="Y43" s="1843">
        <v>393.83</v>
      </c>
      <c r="Z43" s="1843">
        <v>632.80999999999995</v>
      </c>
      <c r="AA43" s="1843">
        <v>1362.83</v>
      </c>
      <c r="AB43" s="1843">
        <v>468.93</v>
      </c>
      <c r="AC43" s="1843">
        <v>2828.75</v>
      </c>
      <c r="AD43" s="1843">
        <v>650.9</v>
      </c>
      <c r="AE43" s="1843">
        <v>48</v>
      </c>
      <c r="AF43" s="1843">
        <v>274.2</v>
      </c>
      <c r="AG43" s="1843">
        <v>818.5</v>
      </c>
      <c r="AH43" s="1843">
        <v>3575.55</v>
      </c>
      <c r="AI43" s="1843">
        <v>438.49</v>
      </c>
      <c r="AJ43" s="1843">
        <v>1959.07</v>
      </c>
      <c r="AK43" s="1020">
        <f>'배수관폐쇄(총괄) (2)'!CZ44+'배수관폐쇄(총괄) (2)'!DA44</f>
        <v>645.03</v>
      </c>
    </row>
    <row r="44" spans="1:37" s="850" customFormat="1" ht="19.5" customHeight="1" x14ac:dyDescent="0.15">
      <c r="A44" s="3106"/>
      <c r="B44" s="1015" t="s">
        <v>345</v>
      </c>
      <c r="C44" s="1019">
        <f t="shared" si="20"/>
        <v>1979.41</v>
      </c>
      <c r="D44" s="1843">
        <v>0</v>
      </c>
      <c r="E44" s="1843">
        <v>0</v>
      </c>
      <c r="F44" s="1843">
        <v>0</v>
      </c>
      <c r="G44" s="1843">
        <v>0</v>
      </c>
      <c r="H44" s="1843">
        <v>0</v>
      </c>
      <c r="I44" s="1843">
        <v>0</v>
      </c>
      <c r="J44" s="1843">
        <v>0</v>
      </c>
      <c r="K44" s="1843">
        <v>0</v>
      </c>
      <c r="L44" s="1843">
        <v>0</v>
      </c>
      <c r="M44" s="1843">
        <v>0</v>
      </c>
      <c r="N44" s="1843">
        <v>0</v>
      </c>
      <c r="O44" s="1843">
        <v>0</v>
      </c>
      <c r="P44" s="1843">
        <v>0</v>
      </c>
      <c r="Q44" s="1843">
        <v>0</v>
      </c>
      <c r="R44" s="1843">
        <v>0</v>
      </c>
      <c r="S44" s="1843">
        <v>1979.41</v>
      </c>
      <c r="T44" s="1843">
        <v>0</v>
      </c>
      <c r="U44" s="1843">
        <v>0</v>
      </c>
      <c r="V44" s="1843">
        <v>0</v>
      </c>
      <c r="W44" s="1843">
        <v>0</v>
      </c>
      <c r="X44" s="1843">
        <v>0</v>
      </c>
      <c r="Y44" s="1843">
        <v>0</v>
      </c>
      <c r="Z44" s="1843">
        <v>0</v>
      </c>
      <c r="AA44" s="1843">
        <v>0</v>
      </c>
      <c r="AB44" s="1843">
        <v>0</v>
      </c>
      <c r="AC44" s="1843">
        <v>0</v>
      </c>
      <c r="AD44" s="1843">
        <v>0</v>
      </c>
      <c r="AE44" s="1843">
        <v>0</v>
      </c>
      <c r="AF44" s="1843">
        <v>0</v>
      </c>
      <c r="AG44" s="1843">
        <v>0</v>
      </c>
      <c r="AH44" s="1843">
        <v>0</v>
      </c>
      <c r="AI44" s="1843">
        <v>0</v>
      </c>
      <c r="AJ44" s="1843">
        <v>0</v>
      </c>
      <c r="AK44" s="1020">
        <f>'배수관폐쇄(총괄) (2)'!CZ45+'배수관폐쇄(총괄) (2)'!DA45</f>
        <v>0</v>
      </c>
    </row>
    <row r="45" spans="1:37" s="850" customFormat="1" ht="19.5" customHeight="1" x14ac:dyDescent="0.15">
      <c r="A45" s="3106"/>
      <c r="B45" s="1017" t="s">
        <v>283</v>
      </c>
      <c r="C45" s="1019">
        <f t="shared" si="20"/>
        <v>480.08</v>
      </c>
      <c r="D45" s="1843">
        <v>473.05</v>
      </c>
      <c r="E45" s="1843">
        <v>0</v>
      </c>
      <c r="F45" s="1843">
        <v>7.03</v>
      </c>
      <c r="G45" s="1843">
        <v>0</v>
      </c>
      <c r="H45" s="1843">
        <v>0</v>
      </c>
      <c r="I45" s="1843">
        <v>0</v>
      </c>
      <c r="J45" s="1843">
        <v>0</v>
      </c>
      <c r="K45" s="1843">
        <v>0</v>
      </c>
      <c r="L45" s="1843">
        <v>0</v>
      </c>
      <c r="M45" s="1843">
        <v>0</v>
      </c>
      <c r="N45" s="1843">
        <v>0</v>
      </c>
      <c r="O45" s="1843">
        <v>0</v>
      </c>
      <c r="P45" s="1843">
        <v>0</v>
      </c>
      <c r="Q45" s="1843">
        <v>0</v>
      </c>
      <c r="R45" s="1843">
        <v>0</v>
      </c>
      <c r="S45" s="1843">
        <v>0</v>
      </c>
      <c r="T45" s="1843">
        <v>0</v>
      </c>
      <c r="U45" s="1843">
        <v>0</v>
      </c>
      <c r="V45" s="1843">
        <v>0</v>
      </c>
      <c r="W45" s="1843">
        <v>0</v>
      </c>
      <c r="X45" s="1843">
        <v>0</v>
      </c>
      <c r="Y45" s="1843">
        <v>0</v>
      </c>
      <c r="Z45" s="1843">
        <v>0</v>
      </c>
      <c r="AA45" s="1843">
        <v>0</v>
      </c>
      <c r="AB45" s="1843">
        <v>0</v>
      </c>
      <c r="AC45" s="1843">
        <v>0</v>
      </c>
      <c r="AD45" s="1843">
        <v>0</v>
      </c>
      <c r="AE45" s="1843">
        <v>0</v>
      </c>
      <c r="AF45" s="1843">
        <v>0</v>
      </c>
      <c r="AG45" s="1843">
        <v>0</v>
      </c>
      <c r="AH45" s="1843">
        <v>0</v>
      </c>
      <c r="AI45" s="1843">
        <v>0</v>
      </c>
      <c r="AJ45" s="1843">
        <v>0</v>
      </c>
      <c r="AK45" s="1020">
        <f>'배수관폐쇄(총괄) (2)'!CZ46+'배수관폐쇄(총괄) (2)'!DA46</f>
        <v>0</v>
      </c>
    </row>
    <row r="46" spans="1:37" s="850" customFormat="1" ht="19.5" customHeight="1" x14ac:dyDescent="0.15">
      <c r="A46" s="3106"/>
      <c r="B46" s="1017" t="s">
        <v>284</v>
      </c>
      <c r="C46" s="1019">
        <f t="shared" si="20"/>
        <v>3817.85</v>
      </c>
      <c r="D46" s="1843">
        <v>0</v>
      </c>
      <c r="E46" s="1843">
        <v>0</v>
      </c>
      <c r="F46" s="1843">
        <v>0.41</v>
      </c>
      <c r="G46" s="1843">
        <v>0</v>
      </c>
      <c r="H46" s="1843">
        <v>0</v>
      </c>
      <c r="I46" s="1843">
        <f>654.47-57</f>
        <v>597.47</v>
      </c>
      <c r="J46" s="1843">
        <v>0</v>
      </c>
      <c r="K46" s="1843">
        <v>16.21</v>
      </c>
      <c r="L46" s="1843">
        <v>0</v>
      </c>
      <c r="M46" s="1843">
        <v>451.37</v>
      </c>
      <c r="N46" s="1843">
        <v>550.08000000000004</v>
      </c>
      <c r="O46" s="1843">
        <f>250.36-200</f>
        <v>50.360000000000014</v>
      </c>
      <c r="P46" s="1843">
        <v>1337.02</v>
      </c>
      <c r="Q46" s="1843">
        <v>357.31</v>
      </c>
      <c r="R46" s="1843">
        <v>0</v>
      </c>
      <c r="S46" s="1843">
        <v>257.62</v>
      </c>
      <c r="T46" s="1843">
        <v>0</v>
      </c>
      <c r="U46" s="1843">
        <v>0</v>
      </c>
      <c r="V46" s="1843">
        <v>0</v>
      </c>
      <c r="W46" s="1843">
        <v>0</v>
      </c>
      <c r="X46" s="1843">
        <v>0</v>
      </c>
      <c r="Y46" s="1843">
        <v>0</v>
      </c>
      <c r="Z46" s="1843">
        <v>0</v>
      </c>
      <c r="AA46" s="1843">
        <v>0</v>
      </c>
      <c r="AB46" s="1843">
        <v>0</v>
      </c>
      <c r="AC46" s="1843">
        <v>200</v>
      </c>
      <c r="AD46" s="1843">
        <v>0</v>
      </c>
      <c r="AE46" s="1843">
        <v>0</v>
      </c>
      <c r="AF46" s="1843">
        <v>0</v>
      </c>
      <c r="AG46" s="1843">
        <v>0</v>
      </c>
      <c r="AH46" s="1843">
        <v>0</v>
      </c>
      <c r="AI46" s="1843">
        <v>0</v>
      </c>
      <c r="AJ46" s="1843">
        <v>0</v>
      </c>
      <c r="AK46" s="1020">
        <f>'배수관폐쇄(총괄) (2)'!CZ47+'배수관폐쇄(총괄) (2)'!DA47</f>
        <v>0</v>
      </c>
    </row>
    <row r="47" spans="1:37" s="850" customFormat="1" ht="19.5" customHeight="1" x14ac:dyDescent="0.15">
      <c r="A47" s="3106"/>
      <c r="B47" s="1015" t="s">
        <v>847</v>
      </c>
      <c r="C47" s="1019">
        <f t="shared" si="20"/>
        <v>0</v>
      </c>
      <c r="D47" s="1843">
        <v>0</v>
      </c>
      <c r="E47" s="1843">
        <v>0</v>
      </c>
      <c r="F47" s="1843">
        <v>0</v>
      </c>
      <c r="G47" s="1843">
        <v>0</v>
      </c>
      <c r="H47" s="1843">
        <v>0</v>
      </c>
      <c r="I47" s="1843">
        <v>0</v>
      </c>
      <c r="J47" s="1843">
        <v>0</v>
      </c>
      <c r="K47" s="1843">
        <v>0</v>
      </c>
      <c r="L47" s="1843">
        <v>0</v>
      </c>
      <c r="M47" s="1843">
        <v>0</v>
      </c>
      <c r="N47" s="1843">
        <v>0</v>
      </c>
      <c r="O47" s="1843">
        <v>0</v>
      </c>
      <c r="P47" s="1843">
        <v>0</v>
      </c>
      <c r="Q47" s="1843">
        <v>0</v>
      </c>
      <c r="R47" s="1843">
        <v>0</v>
      </c>
      <c r="S47" s="1843">
        <v>0</v>
      </c>
      <c r="T47" s="1843">
        <v>0</v>
      </c>
      <c r="U47" s="1843">
        <v>0</v>
      </c>
      <c r="V47" s="1843">
        <v>0</v>
      </c>
      <c r="W47" s="1843">
        <v>0</v>
      </c>
      <c r="X47" s="1843">
        <v>0</v>
      </c>
      <c r="Y47" s="1843">
        <v>0</v>
      </c>
      <c r="Z47" s="1843">
        <v>0</v>
      </c>
      <c r="AA47" s="1843">
        <v>0</v>
      </c>
      <c r="AB47" s="1843">
        <v>0</v>
      </c>
      <c r="AC47" s="1843">
        <v>0</v>
      </c>
      <c r="AD47" s="1843">
        <v>0</v>
      </c>
      <c r="AE47" s="1843">
        <v>0</v>
      </c>
      <c r="AF47" s="1843">
        <v>0</v>
      </c>
      <c r="AG47" s="1843">
        <v>0</v>
      </c>
      <c r="AH47" s="1843">
        <v>0</v>
      </c>
      <c r="AI47" s="1843">
        <v>0</v>
      </c>
      <c r="AJ47" s="1843">
        <v>0</v>
      </c>
      <c r="AK47" s="1020">
        <f>'배수관폐쇄(총괄) (2)'!CZ48+'배수관폐쇄(총괄) (2)'!DA48</f>
        <v>0</v>
      </c>
    </row>
    <row r="48" spans="1:37" s="850" customFormat="1" ht="19.5" customHeight="1" x14ac:dyDescent="0.15">
      <c r="A48" s="3106"/>
      <c r="B48" s="1018" t="s">
        <v>1084</v>
      </c>
      <c r="C48" s="1019">
        <f t="shared" si="20"/>
        <v>0</v>
      </c>
      <c r="D48" s="1843">
        <v>0</v>
      </c>
      <c r="E48" s="1843">
        <v>0</v>
      </c>
      <c r="F48" s="1843">
        <v>0</v>
      </c>
      <c r="G48" s="1843">
        <v>0</v>
      </c>
      <c r="H48" s="1843">
        <v>0</v>
      </c>
      <c r="I48" s="1843">
        <v>0</v>
      </c>
      <c r="J48" s="1843">
        <v>0</v>
      </c>
      <c r="K48" s="1843">
        <v>0</v>
      </c>
      <c r="L48" s="1843">
        <v>0</v>
      </c>
      <c r="M48" s="1843">
        <v>0</v>
      </c>
      <c r="N48" s="1843">
        <v>0</v>
      </c>
      <c r="O48" s="1843">
        <v>0</v>
      </c>
      <c r="P48" s="1843">
        <v>0</v>
      </c>
      <c r="Q48" s="1843">
        <v>0</v>
      </c>
      <c r="R48" s="1843">
        <v>0</v>
      </c>
      <c r="S48" s="1843">
        <v>0</v>
      </c>
      <c r="T48" s="1843">
        <v>0</v>
      </c>
      <c r="U48" s="1843">
        <v>0</v>
      </c>
      <c r="V48" s="1843">
        <v>0</v>
      </c>
      <c r="W48" s="1843">
        <v>0</v>
      </c>
      <c r="X48" s="1843">
        <v>0</v>
      </c>
      <c r="Y48" s="1843">
        <v>0</v>
      </c>
      <c r="Z48" s="1843">
        <v>0</v>
      </c>
      <c r="AA48" s="1843">
        <v>0</v>
      </c>
      <c r="AB48" s="1843">
        <v>0</v>
      </c>
      <c r="AC48" s="1843">
        <v>0</v>
      </c>
      <c r="AD48" s="1843">
        <v>0</v>
      </c>
      <c r="AE48" s="1843">
        <v>0</v>
      </c>
      <c r="AF48" s="1843">
        <v>0</v>
      </c>
      <c r="AG48" s="1843">
        <v>0</v>
      </c>
      <c r="AH48" s="1843">
        <v>0</v>
      </c>
      <c r="AI48" s="1843">
        <v>0</v>
      </c>
      <c r="AJ48" s="1843">
        <v>0</v>
      </c>
      <c r="AK48" s="1020">
        <f>'배수관폐쇄(총괄) (2)'!CZ49+'배수관폐쇄(총괄) (2)'!DA49</f>
        <v>0</v>
      </c>
    </row>
    <row r="49" spans="1:37" s="850" customFormat="1" ht="19.5" customHeight="1" x14ac:dyDescent="0.15">
      <c r="A49" s="3106">
        <v>250</v>
      </c>
      <c r="B49" s="854" t="s">
        <v>46</v>
      </c>
      <c r="C49" s="613">
        <f>SUM(D49:AK49)</f>
        <v>4162.1600000000008</v>
      </c>
      <c r="D49" s="613">
        <f>SUM(D50:D56)</f>
        <v>745.14</v>
      </c>
      <c r="E49" s="613">
        <f t="shared" ref="E49:R49" si="21">SUM(E50:E56)</f>
        <v>0</v>
      </c>
      <c r="F49" s="613">
        <f t="shared" si="21"/>
        <v>0</v>
      </c>
      <c r="G49" s="613">
        <f t="shared" si="21"/>
        <v>0</v>
      </c>
      <c r="H49" s="613">
        <f t="shared" si="21"/>
        <v>0</v>
      </c>
      <c r="I49" s="613">
        <f t="shared" si="21"/>
        <v>378.05</v>
      </c>
      <c r="J49" s="613">
        <f t="shared" si="21"/>
        <v>0</v>
      </c>
      <c r="K49" s="613">
        <f t="shared" si="21"/>
        <v>8.2200000000000006</v>
      </c>
      <c r="L49" s="613">
        <f t="shared" si="21"/>
        <v>414.56</v>
      </c>
      <c r="M49" s="613">
        <f t="shared" si="21"/>
        <v>314.31</v>
      </c>
      <c r="N49" s="613">
        <f t="shared" si="21"/>
        <v>612.07000000000005</v>
      </c>
      <c r="O49" s="613">
        <f t="shared" si="21"/>
        <v>18</v>
      </c>
      <c r="P49" s="613">
        <f t="shared" si="21"/>
        <v>0</v>
      </c>
      <c r="Q49" s="613">
        <f t="shared" si="21"/>
        <v>48.28</v>
      </c>
      <c r="R49" s="613">
        <f t="shared" si="21"/>
        <v>0</v>
      </c>
      <c r="S49" s="613">
        <f>SUM(S50:S57)</f>
        <v>1523.43</v>
      </c>
      <c r="T49" s="613">
        <f t="shared" ref="T49:AJ49" si="22">SUM(T50:T57)</f>
        <v>0</v>
      </c>
      <c r="U49" s="613">
        <f t="shared" si="22"/>
        <v>0</v>
      </c>
      <c r="V49" s="613">
        <f t="shared" si="22"/>
        <v>63.27</v>
      </c>
      <c r="W49" s="613">
        <f t="shared" si="22"/>
        <v>0</v>
      </c>
      <c r="X49" s="613">
        <f t="shared" si="22"/>
        <v>0</v>
      </c>
      <c r="Y49" s="613">
        <f t="shared" si="22"/>
        <v>0</v>
      </c>
      <c r="Z49" s="613">
        <f t="shared" si="22"/>
        <v>0</v>
      </c>
      <c r="AA49" s="613">
        <f t="shared" si="22"/>
        <v>0</v>
      </c>
      <c r="AB49" s="613">
        <f t="shared" si="22"/>
        <v>0</v>
      </c>
      <c r="AC49" s="613">
        <f t="shared" si="22"/>
        <v>0</v>
      </c>
      <c r="AD49" s="613">
        <f t="shared" si="22"/>
        <v>0</v>
      </c>
      <c r="AE49" s="613">
        <f t="shared" si="22"/>
        <v>0</v>
      </c>
      <c r="AF49" s="613">
        <f t="shared" si="22"/>
        <v>0</v>
      </c>
      <c r="AG49" s="613">
        <f t="shared" si="22"/>
        <v>0</v>
      </c>
      <c r="AH49" s="613">
        <f t="shared" si="22"/>
        <v>0.2</v>
      </c>
      <c r="AI49" s="613">
        <f t="shared" si="22"/>
        <v>1.1000000000000001</v>
      </c>
      <c r="AJ49" s="613">
        <f t="shared" si="22"/>
        <v>33.42</v>
      </c>
      <c r="AK49" s="613">
        <f>SUM(AK50:AK57)</f>
        <v>2.11</v>
      </c>
    </row>
    <row r="50" spans="1:37" s="850" customFormat="1" ht="19.5" customHeight="1" x14ac:dyDescent="0.15">
      <c r="A50" s="3106"/>
      <c r="B50" s="1015" t="s">
        <v>793</v>
      </c>
      <c r="C50" s="1019">
        <f>SUM(D50:AK50)</f>
        <v>0</v>
      </c>
      <c r="D50" s="1843">
        <v>0</v>
      </c>
      <c r="E50" s="1843">
        <v>0</v>
      </c>
      <c r="F50" s="1843">
        <v>0</v>
      </c>
      <c r="G50" s="1843">
        <v>0</v>
      </c>
      <c r="H50" s="1843">
        <v>0</v>
      </c>
      <c r="I50" s="1843">
        <v>0</v>
      </c>
      <c r="J50" s="1843">
        <v>0</v>
      </c>
      <c r="K50" s="1843">
        <v>0</v>
      </c>
      <c r="L50" s="1843">
        <v>0</v>
      </c>
      <c r="M50" s="1843">
        <v>0</v>
      </c>
      <c r="N50" s="1843">
        <v>0</v>
      </c>
      <c r="O50" s="1843">
        <v>0</v>
      </c>
      <c r="P50" s="1843">
        <v>0</v>
      </c>
      <c r="Q50" s="1843">
        <v>0</v>
      </c>
      <c r="R50" s="1843">
        <v>0</v>
      </c>
      <c r="S50" s="1843">
        <v>0</v>
      </c>
      <c r="T50" s="1843">
        <v>0</v>
      </c>
      <c r="U50" s="1843">
        <v>0</v>
      </c>
      <c r="V50" s="1843">
        <v>0</v>
      </c>
      <c r="W50" s="1843">
        <v>0</v>
      </c>
      <c r="X50" s="1843">
        <v>0</v>
      </c>
      <c r="Y50" s="1843">
        <v>0</v>
      </c>
      <c r="Z50" s="1843">
        <v>0</v>
      </c>
      <c r="AA50" s="1843">
        <v>0</v>
      </c>
      <c r="AB50" s="1843">
        <v>0</v>
      </c>
      <c r="AC50" s="1843">
        <v>0</v>
      </c>
      <c r="AD50" s="1843">
        <v>0</v>
      </c>
      <c r="AE50" s="1843">
        <v>0</v>
      </c>
      <c r="AF50" s="1843">
        <v>0</v>
      </c>
      <c r="AG50" s="1843">
        <v>0</v>
      </c>
      <c r="AH50" s="1843">
        <v>0</v>
      </c>
      <c r="AI50" s="1843">
        <v>0</v>
      </c>
      <c r="AJ50" s="1843">
        <v>0</v>
      </c>
      <c r="AK50" s="1020">
        <f>'배수관폐쇄(총괄) (2)'!CZ51+'배수관폐쇄(총괄) (2)'!DA51</f>
        <v>0</v>
      </c>
    </row>
    <row r="51" spans="1:37" s="850" customFormat="1" ht="19.5" customHeight="1" x14ac:dyDescent="0.15">
      <c r="A51" s="3106"/>
      <c r="B51" s="1015" t="s">
        <v>792</v>
      </c>
      <c r="C51" s="1019">
        <f t="shared" ref="C51:C57" si="23">SUM(D51:AK51)</f>
        <v>1059.45</v>
      </c>
      <c r="D51" s="1843">
        <f>845.14-100</f>
        <v>745.14</v>
      </c>
      <c r="E51" s="1843">
        <v>0</v>
      </c>
      <c r="F51" s="1843">
        <v>0</v>
      </c>
      <c r="G51" s="1843">
        <v>0</v>
      </c>
      <c r="H51" s="1843">
        <v>0</v>
      </c>
      <c r="I51" s="1843">
        <v>0</v>
      </c>
      <c r="J51" s="1843">
        <v>0</v>
      </c>
      <c r="K51" s="1843">
        <v>0</v>
      </c>
      <c r="L51" s="1843">
        <v>0</v>
      </c>
      <c r="M51" s="1843">
        <v>314.31</v>
      </c>
      <c r="N51" s="1843">
        <v>0</v>
      </c>
      <c r="O51" s="1843">
        <v>0</v>
      </c>
      <c r="P51" s="1843">
        <v>0</v>
      </c>
      <c r="Q51" s="1843">
        <v>0</v>
      </c>
      <c r="R51" s="1843">
        <v>0</v>
      </c>
      <c r="S51" s="1843">
        <v>0</v>
      </c>
      <c r="T51" s="1843">
        <v>0</v>
      </c>
      <c r="U51" s="1843">
        <v>0</v>
      </c>
      <c r="V51" s="1843">
        <v>0</v>
      </c>
      <c r="W51" s="1843">
        <v>0</v>
      </c>
      <c r="X51" s="1843">
        <v>0</v>
      </c>
      <c r="Y51" s="1843">
        <v>0</v>
      </c>
      <c r="Z51" s="1843">
        <v>0</v>
      </c>
      <c r="AA51" s="1843">
        <v>0</v>
      </c>
      <c r="AB51" s="1843">
        <v>0</v>
      </c>
      <c r="AC51" s="1843">
        <v>0</v>
      </c>
      <c r="AD51" s="1843">
        <v>0</v>
      </c>
      <c r="AE51" s="1843">
        <v>0</v>
      </c>
      <c r="AF51" s="1843">
        <v>0</v>
      </c>
      <c r="AG51" s="1843">
        <v>0</v>
      </c>
      <c r="AH51" s="1843">
        <v>0</v>
      </c>
      <c r="AI51" s="1843">
        <v>0</v>
      </c>
      <c r="AJ51" s="1843">
        <v>0</v>
      </c>
      <c r="AK51" s="1020">
        <f>'배수관폐쇄(총괄) (2)'!CZ52+'배수관폐쇄(총괄) (2)'!DA52</f>
        <v>0</v>
      </c>
    </row>
    <row r="52" spans="1:37" s="850" customFormat="1" ht="19.5" customHeight="1" x14ac:dyDescent="0.15">
      <c r="A52" s="3106"/>
      <c r="B52" s="1015" t="s">
        <v>974</v>
      </c>
      <c r="C52" s="1019">
        <f t="shared" si="23"/>
        <v>3102.71</v>
      </c>
      <c r="D52" s="1843">
        <v>0</v>
      </c>
      <c r="E52" s="1843">
        <v>0</v>
      </c>
      <c r="F52" s="1843">
        <v>0</v>
      </c>
      <c r="G52" s="1843">
        <v>0</v>
      </c>
      <c r="H52" s="1843">
        <v>0</v>
      </c>
      <c r="I52" s="1843">
        <v>378.05</v>
      </c>
      <c r="J52" s="1843">
        <v>0</v>
      </c>
      <c r="K52" s="1843">
        <v>8.2200000000000006</v>
      </c>
      <c r="L52" s="1843">
        <v>414.56</v>
      </c>
      <c r="M52" s="1843">
        <v>0</v>
      </c>
      <c r="N52" s="1843">
        <v>612.07000000000005</v>
      </c>
      <c r="O52" s="1843">
        <v>18</v>
      </c>
      <c r="P52" s="1843">
        <v>0</v>
      </c>
      <c r="Q52" s="1843">
        <v>48.28</v>
      </c>
      <c r="R52" s="1843">
        <v>0</v>
      </c>
      <c r="S52" s="1843">
        <v>1523.43</v>
      </c>
      <c r="T52" s="1843">
        <v>0</v>
      </c>
      <c r="U52" s="1843">
        <v>0</v>
      </c>
      <c r="V52" s="1843">
        <v>63.27</v>
      </c>
      <c r="W52" s="1843">
        <v>0</v>
      </c>
      <c r="X52" s="1843">
        <v>0</v>
      </c>
      <c r="Y52" s="1843">
        <v>0</v>
      </c>
      <c r="Z52" s="1843">
        <v>0</v>
      </c>
      <c r="AA52" s="1843">
        <v>0</v>
      </c>
      <c r="AB52" s="1843">
        <v>0</v>
      </c>
      <c r="AC52" s="1843">
        <v>0</v>
      </c>
      <c r="AD52" s="1843">
        <v>0</v>
      </c>
      <c r="AE52" s="1843">
        <v>0</v>
      </c>
      <c r="AF52" s="1843">
        <v>0</v>
      </c>
      <c r="AG52" s="1843">
        <v>0</v>
      </c>
      <c r="AH52" s="1843">
        <v>0.2</v>
      </c>
      <c r="AI52" s="1843">
        <v>1.1000000000000001</v>
      </c>
      <c r="AJ52" s="1843">
        <v>33.42</v>
      </c>
      <c r="AK52" s="1020">
        <f>'배수관폐쇄(총괄) (2)'!CZ53+'배수관폐쇄(총괄) (2)'!DA53</f>
        <v>2.11</v>
      </c>
    </row>
    <row r="53" spans="1:37" s="850" customFormat="1" ht="19.5" customHeight="1" x14ac:dyDescent="0.15">
      <c r="A53" s="3106"/>
      <c r="B53" s="1015" t="s">
        <v>345</v>
      </c>
      <c r="C53" s="1019">
        <f t="shared" si="23"/>
        <v>0</v>
      </c>
      <c r="D53" s="1843">
        <v>0</v>
      </c>
      <c r="E53" s="1843">
        <v>0</v>
      </c>
      <c r="F53" s="1843">
        <v>0</v>
      </c>
      <c r="G53" s="1843">
        <v>0</v>
      </c>
      <c r="H53" s="1843">
        <v>0</v>
      </c>
      <c r="I53" s="1843">
        <v>0</v>
      </c>
      <c r="J53" s="1843">
        <v>0</v>
      </c>
      <c r="K53" s="1843">
        <v>0</v>
      </c>
      <c r="L53" s="1843">
        <v>0</v>
      </c>
      <c r="M53" s="1843">
        <v>0</v>
      </c>
      <c r="N53" s="1843">
        <v>0</v>
      </c>
      <c r="O53" s="1843">
        <v>0</v>
      </c>
      <c r="P53" s="1843">
        <v>0</v>
      </c>
      <c r="Q53" s="1843">
        <v>0</v>
      </c>
      <c r="R53" s="1843">
        <v>0</v>
      </c>
      <c r="S53" s="1843">
        <v>0</v>
      </c>
      <c r="T53" s="1843">
        <v>0</v>
      </c>
      <c r="U53" s="1843">
        <v>0</v>
      </c>
      <c r="V53" s="1843">
        <v>0</v>
      </c>
      <c r="W53" s="1843">
        <v>0</v>
      </c>
      <c r="X53" s="1843">
        <v>0</v>
      </c>
      <c r="Y53" s="1843">
        <v>0</v>
      </c>
      <c r="Z53" s="1843">
        <v>0</v>
      </c>
      <c r="AA53" s="1843">
        <v>0</v>
      </c>
      <c r="AB53" s="1843">
        <v>0</v>
      </c>
      <c r="AC53" s="1843">
        <v>0</v>
      </c>
      <c r="AD53" s="1843">
        <v>0</v>
      </c>
      <c r="AE53" s="1843">
        <v>0</v>
      </c>
      <c r="AF53" s="1843">
        <v>0</v>
      </c>
      <c r="AG53" s="1843">
        <v>0</v>
      </c>
      <c r="AH53" s="1843">
        <v>0</v>
      </c>
      <c r="AI53" s="1843">
        <v>0</v>
      </c>
      <c r="AJ53" s="1843">
        <v>0</v>
      </c>
      <c r="AK53" s="1020">
        <f>'배수관폐쇄(총괄) (2)'!CZ54+'배수관폐쇄(총괄) (2)'!DA54</f>
        <v>0</v>
      </c>
    </row>
    <row r="54" spans="1:37" s="850" customFormat="1" ht="19.5" customHeight="1" x14ac:dyDescent="0.15">
      <c r="A54" s="3106"/>
      <c r="B54" s="1017" t="s">
        <v>283</v>
      </c>
      <c r="C54" s="1019">
        <f t="shared" si="23"/>
        <v>0</v>
      </c>
      <c r="D54" s="1843">
        <v>0</v>
      </c>
      <c r="E54" s="1843">
        <v>0</v>
      </c>
      <c r="F54" s="1843">
        <v>0</v>
      </c>
      <c r="G54" s="1843">
        <v>0</v>
      </c>
      <c r="H54" s="1843">
        <v>0</v>
      </c>
      <c r="I54" s="1843">
        <v>0</v>
      </c>
      <c r="J54" s="1843">
        <v>0</v>
      </c>
      <c r="K54" s="1843">
        <v>0</v>
      </c>
      <c r="L54" s="1843">
        <v>0</v>
      </c>
      <c r="M54" s="1843">
        <v>0</v>
      </c>
      <c r="N54" s="1843">
        <v>0</v>
      </c>
      <c r="O54" s="1843">
        <v>0</v>
      </c>
      <c r="P54" s="1843">
        <v>0</v>
      </c>
      <c r="Q54" s="1843">
        <v>0</v>
      </c>
      <c r="R54" s="1843">
        <v>0</v>
      </c>
      <c r="S54" s="1843">
        <v>0</v>
      </c>
      <c r="T54" s="1843">
        <v>0</v>
      </c>
      <c r="U54" s="1843">
        <v>0</v>
      </c>
      <c r="V54" s="1843">
        <v>0</v>
      </c>
      <c r="W54" s="1843">
        <v>0</v>
      </c>
      <c r="X54" s="1843">
        <v>0</v>
      </c>
      <c r="Y54" s="1843">
        <v>0</v>
      </c>
      <c r="Z54" s="1843">
        <v>0</v>
      </c>
      <c r="AA54" s="1843">
        <v>0</v>
      </c>
      <c r="AB54" s="1843">
        <v>0</v>
      </c>
      <c r="AC54" s="1843">
        <v>0</v>
      </c>
      <c r="AD54" s="1843">
        <v>0</v>
      </c>
      <c r="AE54" s="1843">
        <v>0</v>
      </c>
      <c r="AF54" s="1843">
        <v>0</v>
      </c>
      <c r="AG54" s="1843">
        <v>0</v>
      </c>
      <c r="AH54" s="1843">
        <v>0</v>
      </c>
      <c r="AI54" s="1843">
        <v>0</v>
      </c>
      <c r="AJ54" s="1843">
        <v>0</v>
      </c>
      <c r="AK54" s="1020">
        <f>'배수관폐쇄(총괄) (2)'!CZ55+'배수관폐쇄(총괄) (2)'!DA55</f>
        <v>0</v>
      </c>
    </row>
    <row r="55" spans="1:37" s="850" customFormat="1" ht="19.5" customHeight="1" x14ac:dyDescent="0.15">
      <c r="A55" s="3106"/>
      <c r="B55" s="1017" t="s">
        <v>284</v>
      </c>
      <c r="C55" s="1019">
        <f t="shared" si="23"/>
        <v>0</v>
      </c>
      <c r="D55" s="1843">
        <v>0</v>
      </c>
      <c r="E55" s="1843">
        <v>0</v>
      </c>
      <c r="F55" s="1843">
        <v>0</v>
      </c>
      <c r="G55" s="1843">
        <v>0</v>
      </c>
      <c r="H55" s="1843">
        <v>0</v>
      </c>
      <c r="I55" s="1843">
        <v>0</v>
      </c>
      <c r="J55" s="1843">
        <v>0</v>
      </c>
      <c r="K55" s="1843">
        <f>3.34-3.34</f>
        <v>0</v>
      </c>
      <c r="L55" s="1843">
        <v>0</v>
      </c>
      <c r="M55" s="1843">
        <v>0</v>
      </c>
      <c r="N55" s="1843">
        <v>0</v>
      </c>
      <c r="O55" s="1843">
        <v>0</v>
      </c>
      <c r="P55" s="1843">
        <v>0</v>
      </c>
      <c r="Q55" s="1843">
        <v>0</v>
      </c>
      <c r="R55" s="1843">
        <v>0</v>
      </c>
      <c r="S55" s="1843">
        <v>0</v>
      </c>
      <c r="T55" s="1843">
        <v>0</v>
      </c>
      <c r="U55" s="1843">
        <v>0</v>
      </c>
      <c r="V55" s="1843">
        <v>0</v>
      </c>
      <c r="W55" s="1843">
        <v>0</v>
      </c>
      <c r="X55" s="1843">
        <v>0</v>
      </c>
      <c r="Y55" s="1843">
        <v>0</v>
      </c>
      <c r="Z55" s="1843">
        <v>0</v>
      </c>
      <c r="AA55" s="1843">
        <v>0</v>
      </c>
      <c r="AB55" s="1843">
        <v>0</v>
      </c>
      <c r="AC55" s="1843">
        <v>0</v>
      </c>
      <c r="AD55" s="1843">
        <v>0</v>
      </c>
      <c r="AE55" s="1843">
        <v>0</v>
      </c>
      <c r="AF55" s="1843">
        <v>0</v>
      </c>
      <c r="AG55" s="1843">
        <v>0</v>
      </c>
      <c r="AH55" s="1843">
        <v>0</v>
      </c>
      <c r="AI55" s="1843">
        <v>0</v>
      </c>
      <c r="AJ55" s="1843">
        <v>0</v>
      </c>
      <c r="AK55" s="1020">
        <f>'배수관폐쇄(총괄) (2)'!CZ56+'배수관폐쇄(총괄) (2)'!DA56</f>
        <v>0</v>
      </c>
    </row>
    <row r="56" spans="1:37" s="850" customFormat="1" ht="19.5" customHeight="1" x14ac:dyDescent="0.15">
      <c r="A56" s="3106"/>
      <c r="B56" s="1015" t="s">
        <v>847</v>
      </c>
      <c r="C56" s="1019">
        <f t="shared" si="23"/>
        <v>0</v>
      </c>
      <c r="D56" s="1843">
        <v>0</v>
      </c>
      <c r="E56" s="1843">
        <v>0</v>
      </c>
      <c r="F56" s="1843">
        <v>0</v>
      </c>
      <c r="G56" s="1843">
        <v>0</v>
      </c>
      <c r="H56" s="1843">
        <v>0</v>
      </c>
      <c r="I56" s="1843">
        <v>0</v>
      </c>
      <c r="J56" s="1843">
        <v>0</v>
      </c>
      <c r="K56" s="1843">
        <v>0</v>
      </c>
      <c r="L56" s="1843">
        <v>0</v>
      </c>
      <c r="M56" s="1843">
        <v>0</v>
      </c>
      <c r="N56" s="1843">
        <v>0</v>
      </c>
      <c r="O56" s="1843">
        <v>0</v>
      </c>
      <c r="P56" s="1843">
        <v>0</v>
      </c>
      <c r="Q56" s="1843">
        <v>0</v>
      </c>
      <c r="R56" s="1843">
        <v>0</v>
      </c>
      <c r="S56" s="1843">
        <v>0</v>
      </c>
      <c r="T56" s="1843">
        <v>0</v>
      </c>
      <c r="U56" s="1843">
        <v>0</v>
      </c>
      <c r="V56" s="1843">
        <v>0</v>
      </c>
      <c r="W56" s="1843">
        <v>0</v>
      </c>
      <c r="X56" s="1843">
        <v>0</v>
      </c>
      <c r="Y56" s="1843">
        <v>0</v>
      </c>
      <c r="Z56" s="1843">
        <v>0</v>
      </c>
      <c r="AA56" s="1843">
        <v>0</v>
      </c>
      <c r="AB56" s="1843">
        <v>0</v>
      </c>
      <c r="AC56" s="1843">
        <v>0</v>
      </c>
      <c r="AD56" s="1843">
        <v>0</v>
      </c>
      <c r="AE56" s="1843">
        <v>0</v>
      </c>
      <c r="AF56" s="1843">
        <v>0</v>
      </c>
      <c r="AG56" s="1843">
        <v>0</v>
      </c>
      <c r="AH56" s="1843">
        <v>0</v>
      </c>
      <c r="AI56" s="1843">
        <v>0</v>
      </c>
      <c r="AJ56" s="1843">
        <v>0</v>
      </c>
      <c r="AK56" s="1020">
        <f>'배수관폐쇄(총괄) (2)'!CZ57+'배수관폐쇄(총괄) (2)'!DA57</f>
        <v>0</v>
      </c>
    </row>
    <row r="57" spans="1:37" s="850" customFormat="1" ht="19.5" customHeight="1" x14ac:dyDescent="0.15">
      <c r="A57" s="3106"/>
      <c r="B57" s="1018" t="s">
        <v>1084</v>
      </c>
      <c r="C57" s="1019">
        <f t="shared" si="23"/>
        <v>0</v>
      </c>
      <c r="D57" s="1843">
        <v>0</v>
      </c>
      <c r="E57" s="1843">
        <v>0</v>
      </c>
      <c r="F57" s="1843">
        <v>0</v>
      </c>
      <c r="G57" s="1843">
        <v>0</v>
      </c>
      <c r="H57" s="1843">
        <v>0</v>
      </c>
      <c r="I57" s="1843">
        <v>0</v>
      </c>
      <c r="J57" s="1843">
        <v>0</v>
      </c>
      <c r="K57" s="1843">
        <v>0</v>
      </c>
      <c r="L57" s="1843">
        <v>0</v>
      </c>
      <c r="M57" s="1843">
        <v>0</v>
      </c>
      <c r="N57" s="1843">
        <v>0</v>
      </c>
      <c r="O57" s="1843">
        <v>0</v>
      </c>
      <c r="P57" s="1843">
        <v>0</v>
      </c>
      <c r="Q57" s="1843">
        <v>0</v>
      </c>
      <c r="R57" s="1843">
        <v>0</v>
      </c>
      <c r="S57" s="1843">
        <v>0</v>
      </c>
      <c r="T57" s="1843">
        <v>0</v>
      </c>
      <c r="U57" s="1843">
        <v>0</v>
      </c>
      <c r="V57" s="1843">
        <v>0</v>
      </c>
      <c r="W57" s="1843">
        <v>0</v>
      </c>
      <c r="X57" s="1843">
        <v>0</v>
      </c>
      <c r="Y57" s="1843">
        <v>0</v>
      </c>
      <c r="Z57" s="1843">
        <v>0</v>
      </c>
      <c r="AA57" s="1843">
        <v>0</v>
      </c>
      <c r="AB57" s="1843">
        <v>0</v>
      </c>
      <c r="AC57" s="1843">
        <v>0</v>
      </c>
      <c r="AD57" s="1843">
        <v>0</v>
      </c>
      <c r="AE57" s="1843">
        <v>0</v>
      </c>
      <c r="AF57" s="1843">
        <v>0</v>
      </c>
      <c r="AG57" s="1843">
        <v>0</v>
      </c>
      <c r="AH57" s="1843">
        <v>0</v>
      </c>
      <c r="AI57" s="1843">
        <v>0</v>
      </c>
      <c r="AJ57" s="1843">
        <v>0</v>
      </c>
      <c r="AK57" s="1020">
        <f>'배수관폐쇄(총괄) (2)'!CZ58+'배수관폐쇄(총괄) (2)'!DA58</f>
        <v>0</v>
      </c>
    </row>
    <row r="58" spans="1:37" s="850" customFormat="1" ht="19.5" customHeight="1" x14ac:dyDescent="0.15">
      <c r="A58" s="3106">
        <v>300</v>
      </c>
      <c r="B58" s="854" t="s">
        <v>46</v>
      </c>
      <c r="C58" s="613">
        <f>SUM(D58:AK58)</f>
        <v>37517.440000000002</v>
      </c>
      <c r="D58" s="613">
        <f>SUM(D59:D66)</f>
        <v>208.52999999999997</v>
      </c>
      <c r="E58" s="613">
        <f t="shared" ref="E58:AJ58" si="24">SUM(E59:E66)</f>
        <v>0</v>
      </c>
      <c r="F58" s="613">
        <f t="shared" si="24"/>
        <v>168.59</v>
      </c>
      <c r="G58" s="613">
        <f t="shared" si="24"/>
        <v>0</v>
      </c>
      <c r="H58" s="613">
        <f t="shared" si="24"/>
        <v>1686.81</v>
      </c>
      <c r="I58" s="613">
        <f t="shared" si="24"/>
        <v>4160.28</v>
      </c>
      <c r="J58" s="613">
        <f t="shared" si="24"/>
        <v>339.5</v>
      </c>
      <c r="K58" s="613">
        <f t="shared" si="24"/>
        <v>11.53</v>
      </c>
      <c r="L58" s="613">
        <f t="shared" si="24"/>
        <v>4500.3099999999995</v>
      </c>
      <c r="M58" s="613">
        <f t="shared" si="24"/>
        <v>4021.63</v>
      </c>
      <c r="N58" s="613">
        <f t="shared" si="24"/>
        <v>4029.51</v>
      </c>
      <c r="O58" s="613">
        <f t="shared" si="24"/>
        <v>845.43</v>
      </c>
      <c r="P58" s="613">
        <f t="shared" si="24"/>
        <v>571.22</v>
      </c>
      <c r="Q58" s="613">
        <f t="shared" si="24"/>
        <v>3244.66</v>
      </c>
      <c r="R58" s="613">
        <f t="shared" si="24"/>
        <v>1002.85</v>
      </c>
      <c r="S58" s="613">
        <f t="shared" si="24"/>
        <v>5349.7199999999993</v>
      </c>
      <c r="T58" s="613">
        <f t="shared" si="24"/>
        <v>2015.28</v>
      </c>
      <c r="U58" s="613">
        <f t="shared" si="24"/>
        <v>313.64999999999998</v>
      </c>
      <c r="V58" s="613">
        <f t="shared" si="24"/>
        <v>0</v>
      </c>
      <c r="W58" s="613">
        <f t="shared" si="24"/>
        <v>0</v>
      </c>
      <c r="X58" s="613">
        <f t="shared" si="24"/>
        <v>134.62</v>
      </c>
      <c r="Y58" s="613">
        <f t="shared" si="24"/>
        <v>1368.44</v>
      </c>
      <c r="Z58" s="613">
        <f t="shared" si="24"/>
        <v>1.22</v>
      </c>
      <c r="AA58" s="613">
        <f t="shared" si="24"/>
        <v>0</v>
      </c>
      <c r="AB58" s="613">
        <f t="shared" si="24"/>
        <v>0</v>
      </c>
      <c r="AC58" s="613">
        <f t="shared" si="24"/>
        <v>417.26</v>
      </c>
      <c r="AD58" s="613">
        <f t="shared" si="24"/>
        <v>984.06</v>
      </c>
      <c r="AE58" s="613">
        <f t="shared" si="24"/>
        <v>69.11999999999999</v>
      </c>
      <c r="AF58" s="613">
        <f t="shared" si="24"/>
        <v>7.92</v>
      </c>
      <c r="AG58" s="613">
        <f t="shared" si="24"/>
        <v>540.16</v>
      </c>
      <c r="AH58" s="613">
        <f t="shared" si="24"/>
        <v>144.32</v>
      </c>
      <c r="AI58" s="613">
        <f t="shared" si="24"/>
        <v>62.98</v>
      </c>
      <c r="AJ58" s="613">
        <f t="shared" si="24"/>
        <v>242.64</v>
      </c>
      <c r="AK58" s="613">
        <f>SUM(AK59:AK66)</f>
        <v>1075.2</v>
      </c>
    </row>
    <row r="59" spans="1:37" s="850" customFormat="1" ht="19.5" customHeight="1" x14ac:dyDescent="0.15">
      <c r="A59" s="3106"/>
      <c r="B59" s="1015" t="s">
        <v>793</v>
      </c>
      <c r="C59" s="1019">
        <f>SUM(D59:AK59)</f>
        <v>0</v>
      </c>
      <c r="D59" s="1843">
        <v>0</v>
      </c>
      <c r="E59" s="1843">
        <v>0</v>
      </c>
      <c r="F59" s="1843">
        <v>0</v>
      </c>
      <c r="G59" s="1843">
        <v>0</v>
      </c>
      <c r="H59" s="1843">
        <v>0</v>
      </c>
      <c r="I59" s="1843">
        <v>0</v>
      </c>
      <c r="J59" s="1843">
        <v>0</v>
      </c>
      <c r="K59" s="1843">
        <v>0</v>
      </c>
      <c r="L59" s="1843">
        <v>0</v>
      </c>
      <c r="M59" s="1843">
        <v>0</v>
      </c>
      <c r="N59" s="1843">
        <v>0</v>
      </c>
      <c r="O59" s="1843">
        <v>0</v>
      </c>
      <c r="P59" s="1843">
        <v>0</v>
      </c>
      <c r="Q59" s="1843">
        <v>0</v>
      </c>
      <c r="R59" s="1843">
        <v>0</v>
      </c>
      <c r="S59" s="1843">
        <v>0</v>
      </c>
      <c r="T59" s="1843">
        <v>0</v>
      </c>
      <c r="U59" s="1843">
        <v>0</v>
      </c>
      <c r="V59" s="1843">
        <v>0</v>
      </c>
      <c r="W59" s="1843">
        <v>0</v>
      </c>
      <c r="X59" s="1843">
        <v>0</v>
      </c>
      <c r="Y59" s="1843">
        <v>0</v>
      </c>
      <c r="Z59" s="1843">
        <v>0</v>
      </c>
      <c r="AA59" s="1843">
        <v>0</v>
      </c>
      <c r="AB59" s="1843">
        <v>0</v>
      </c>
      <c r="AC59" s="1843">
        <v>0</v>
      </c>
      <c r="AD59" s="1843">
        <v>0</v>
      </c>
      <c r="AE59" s="1843">
        <v>0</v>
      </c>
      <c r="AF59" s="1843">
        <v>0</v>
      </c>
      <c r="AG59" s="1843">
        <v>0</v>
      </c>
      <c r="AH59" s="1843">
        <v>0</v>
      </c>
      <c r="AI59" s="1843">
        <v>0</v>
      </c>
      <c r="AJ59" s="1843">
        <v>0</v>
      </c>
      <c r="AK59" s="1020">
        <f>'배수관폐쇄(총괄) (2)'!CZ60+'배수관폐쇄(총괄) (2)'!DA60</f>
        <v>0</v>
      </c>
    </row>
    <row r="60" spans="1:37" s="850" customFormat="1" ht="19.5" customHeight="1" x14ac:dyDescent="0.15">
      <c r="A60" s="3106"/>
      <c r="B60" s="1015" t="s">
        <v>792</v>
      </c>
      <c r="C60" s="1019">
        <f t="shared" ref="C60:C66" si="25">SUM(D60:AK60)</f>
        <v>1443.1000000000001</v>
      </c>
      <c r="D60" s="1843">
        <f>664.53-456</f>
        <v>208.52999999999997</v>
      </c>
      <c r="E60" s="1843">
        <v>0</v>
      </c>
      <c r="F60" s="1843">
        <v>168.59</v>
      </c>
      <c r="G60" s="1843">
        <v>0</v>
      </c>
      <c r="H60" s="1843">
        <v>0</v>
      </c>
      <c r="I60" s="1843">
        <v>0</v>
      </c>
      <c r="J60" s="1843">
        <v>0</v>
      </c>
      <c r="K60" s="1843">
        <v>0</v>
      </c>
      <c r="L60" s="1843">
        <v>0</v>
      </c>
      <c r="M60" s="1843">
        <v>1058.97</v>
      </c>
      <c r="N60" s="1843">
        <v>0</v>
      </c>
      <c r="O60" s="1843">
        <v>0</v>
      </c>
      <c r="P60" s="1843">
        <v>0</v>
      </c>
      <c r="Q60" s="1843">
        <v>0</v>
      </c>
      <c r="R60" s="1843">
        <v>0</v>
      </c>
      <c r="S60" s="1843">
        <v>0</v>
      </c>
      <c r="T60" s="1843">
        <v>0</v>
      </c>
      <c r="U60" s="1843">
        <v>0</v>
      </c>
      <c r="V60" s="1843">
        <v>0</v>
      </c>
      <c r="W60" s="1843">
        <v>0</v>
      </c>
      <c r="X60" s="1843">
        <v>0</v>
      </c>
      <c r="Y60" s="1843">
        <v>0</v>
      </c>
      <c r="Z60" s="1843">
        <v>0</v>
      </c>
      <c r="AA60" s="1843">
        <v>0</v>
      </c>
      <c r="AB60" s="1843">
        <v>0</v>
      </c>
      <c r="AC60" s="1843">
        <v>0</v>
      </c>
      <c r="AD60" s="1843">
        <v>0</v>
      </c>
      <c r="AE60" s="1843">
        <v>0.27</v>
      </c>
      <c r="AF60" s="1843">
        <v>0</v>
      </c>
      <c r="AG60" s="1843">
        <v>0</v>
      </c>
      <c r="AH60" s="1843">
        <v>0</v>
      </c>
      <c r="AI60" s="1843">
        <v>0</v>
      </c>
      <c r="AJ60" s="1843">
        <v>0</v>
      </c>
      <c r="AK60" s="1020">
        <f>'배수관폐쇄(총괄) (2)'!CZ61+'배수관폐쇄(총괄) (2)'!DA61</f>
        <v>6.74</v>
      </c>
    </row>
    <row r="61" spans="1:37" s="850" customFormat="1" ht="19.5" customHeight="1" x14ac:dyDescent="0.15">
      <c r="A61" s="3106"/>
      <c r="B61" s="1015" t="s">
        <v>974</v>
      </c>
      <c r="C61" s="1019">
        <f t="shared" si="25"/>
        <v>35075.659999999996</v>
      </c>
      <c r="D61" s="1843">
        <v>0</v>
      </c>
      <c r="E61" s="1843">
        <v>0</v>
      </c>
      <c r="F61" s="1843">
        <v>0</v>
      </c>
      <c r="G61" s="1843">
        <v>0</v>
      </c>
      <c r="H61" s="1843">
        <v>1686.81</v>
      </c>
      <c r="I61" s="1843">
        <v>4160.28</v>
      </c>
      <c r="J61" s="1843">
        <v>339.5</v>
      </c>
      <c r="K61" s="1843">
        <v>11.53</v>
      </c>
      <c r="L61" s="1843">
        <v>4499.49</v>
      </c>
      <c r="M61" s="1843">
        <v>2962.66</v>
      </c>
      <c r="N61" s="1843">
        <v>4029.51</v>
      </c>
      <c r="O61" s="1843">
        <v>845.43</v>
      </c>
      <c r="P61" s="1843">
        <v>571.22</v>
      </c>
      <c r="Q61" s="1843">
        <v>3244.66</v>
      </c>
      <c r="R61" s="1843">
        <v>1002.85</v>
      </c>
      <c r="S61" s="1843">
        <v>4351.8599999999997</v>
      </c>
      <c r="T61" s="1843">
        <v>2015.28</v>
      </c>
      <c r="U61" s="1843">
        <v>313.64999999999998</v>
      </c>
      <c r="V61" s="1843">
        <v>0</v>
      </c>
      <c r="W61" s="1843">
        <v>0</v>
      </c>
      <c r="X61" s="1843">
        <v>134.62</v>
      </c>
      <c r="Y61" s="1843">
        <v>1368.44</v>
      </c>
      <c r="Z61" s="1843">
        <v>1.22</v>
      </c>
      <c r="AA61" s="1843">
        <v>0</v>
      </c>
      <c r="AB61" s="1843">
        <v>0</v>
      </c>
      <c r="AC61" s="1843">
        <v>417.26</v>
      </c>
      <c r="AD61" s="1843">
        <v>984.06</v>
      </c>
      <c r="AE61" s="1843">
        <v>68.849999999999994</v>
      </c>
      <c r="AF61" s="1843">
        <v>7.92</v>
      </c>
      <c r="AG61" s="1843">
        <v>540.16</v>
      </c>
      <c r="AH61" s="1843">
        <v>144.32</v>
      </c>
      <c r="AI61" s="1843">
        <v>62.98</v>
      </c>
      <c r="AJ61" s="1843">
        <v>242.64</v>
      </c>
      <c r="AK61" s="1020">
        <f>'배수관폐쇄(총괄) (2)'!CZ62+'배수관폐쇄(총괄) (2)'!DA62</f>
        <v>1068.46</v>
      </c>
    </row>
    <row r="62" spans="1:37" s="850" customFormat="1" ht="19.5" customHeight="1" x14ac:dyDescent="0.15">
      <c r="A62" s="3106"/>
      <c r="B62" s="1015" t="s">
        <v>345</v>
      </c>
      <c r="C62" s="1019">
        <f t="shared" si="25"/>
        <v>998.68000000000006</v>
      </c>
      <c r="D62" s="1843">
        <v>0</v>
      </c>
      <c r="E62" s="1843">
        <v>0</v>
      </c>
      <c r="F62" s="1843">
        <v>0</v>
      </c>
      <c r="G62" s="1843">
        <v>0</v>
      </c>
      <c r="H62" s="1843">
        <v>0</v>
      </c>
      <c r="I62" s="1843">
        <v>0</v>
      </c>
      <c r="J62" s="1843">
        <v>0</v>
      </c>
      <c r="K62" s="1843">
        <v>0</v>
      </c>
      <c r="L62" s="1843">
        <v>0.82</v>
      </c>
      <c r="M62" s="1843">
        <v>0</v>
      </c>
      <c r="N62" s="1843">
        <v>0</v>
      </c>
      <c r="O62" s="1843">
        <v>0</v>
      </c>
      <c r="P62" s="1843">
        <v>0</v>
      </c>
      <c r="Q62" s="1843">
        <v>0</v>
      </c>
      <c r="R62" s="1843">
        <v>0</v>
      </c>
      <c r="S62" s="1843">
        <v>997.86</v>
      </c>
      <c r="T62" s="1843">
        <v>0</v>
      </c>
      <c r="U62" s="1843">
        <v>0</v>
      </c>
      <c r="V62" s="1843">
        <v>0</v>
      </c>
      <c r="W62" s="1843">
        <v>0</v>
      </c>
      <c r="X62" s="1843">
        <v>0</v>
      </c>
      <c r="Y62" s="1843">
        <v>0</v>
      </c>
      <c r="Z62" s="1843">
        <v>0</v>
      </c>
      <c r="AA62" s="1843">
        <v>0</v>
      </c>
      <c r="AB62" s="1843">
        <v>0</v>
      </c>
      <c r="AC62" s="1843">
        <v>0</v>
      </c>
      <c r="AD62" s="1843">
        <v>0</v>
      </c>
      <c r="AE62" s="1843">
        <v>0</v>
      </c>
      <c r="AF62" s="1843">
        <v>0</v>
      </c>
      <c r="AG62" s="1843">
        <v>0</v>
      </c>
      <c r="AH62" s="1843">
        <v>0</v>
      </c>
      <c r="AI62" s="1843">
        <v>0</v>
      </c>
      <c r="AJ62" s="1843">
        <v>0</v>
      </c>
      <c r="AK62" s="1020">
        <f>'배수관폐쇄(총괄) (2)'!CZ63+'배수관폐쇄(총괄) (2)'!DA63</f>
        <v>0</v>
      </c>
    </row>
    <row r="63" spans="1:37" s="850" customFormat="1" ht="19.5" customHeight="1" x14ac:dyDescent="0.15">
      <c r="A63" s="3106"/>
      <c r="B63" s="1017" t="s">
        <v>283</v>
      </c>
      <c r="C63" s="1019">
        <f t="shared" si="25"/>
        <v>0</v>
      </c>
      <c r="D63" s="1843">
        <v>0</v>
      </c>
      <c r="E63" s="1843">
        <v>0</v>
      </c>
      <c r="F63" s="1843">
        <v>0</v>
      </c>
      <c r="G63" s="1843">
        <v>0</v>
      </c>
      <c r="H63" s="1843">
        <v>0</v>
      </c>
      <c r="I63" s="1843">
        <v>0</v>
      </c>
      <c r="J63" s="1843">
        <v>0</v>
      </c>
      <c r="K63" s="1843">
        <v>0</v>
      </c>
      <c r="L63" s="1843">
        <v>0</v>
      </c>
      <c r="M63" s="1843">
        <v>0</v>
      </c>
      <c r="N63" s="1843">
        <v>0</v>
      </c>
      <c r="O63" s="1843">
        <v>0</v>
      </c>
      <c r="P63" s="1843">
        <v>0</v>
      </c>
      <c r="Q63" s="1843">
        <v>0</v>
      </c>
      <c r="R63" s="1843">
        <v>0</v>
      </c>
      <c r="S63" s="1843">
        <v>0</v>
      </c>
      <c r="T63" s="1843">
        <v>0</v>
      </c>
      <c r="U63" s="1843">
        <v>0</v>
      </c>
      <c r="V63" s="1843">
        <v>0</v>
      </c>
      <c r="W63" s="1843">
        <v>0</v>
      </c>
      <c r="X63" s="1843">
        <v>0</v>
      </c>
      <c r="Y63" s="1843">
        <v>0</v>
      </c>
      <c r="Z63" s="1843">
        <v>0</v>
      </c>
      <c r="AA63" s="1843">
        <v>0</v>
      </c>
      <c r="AB63" s="1843">
        <v>0</v>
      </c>
      <c r="AC63" s="1843">
        <v>0</v>
      </c>
      <c r="AD63" s="1843">
        <v>0</v>
      </c>
      <c r="AE63" s="1843">
        <v>0</v>
      </c>
      <c r="AF63" s="1843">
        <v>0</v>
      </c>
      <c r="AG63" s="1843">
        <v>0</v>
      </c>
      <c r="AH63" s="1843">
        <v>0</v>
      </c>
      <c r="AI63" s="1843">
        <v>0</v>
      </c>
      <c r="AJ63" s="1843">
        <v>0</v>
      </c>
      <c r="AK63" s="1020">
        <f>'배수관폐쇄(총괄) (2)'!CZ64+'배수관폐쇄(총괄) (2)'!DA64</f>
        <v>0</v>
      </c>
    </row>
    <row r="64" spans="1:37" s="850" customFormat="1" ht="19.5" customHeight="1" x14ac:dyDescent="0.15">
      <c r="A64" s="3106"/>
      <c r="B64" s="1017" t="s">
        <v>284</v>
      </c>
      <c r="C64" s="1019">
        <f t="shared" si="25"/>
        <v>0</v>
      </c>
      <c r="D64" s="1843">
        <v>0</v>
      </c>
      <c r="E64" s="1843">
        <v>0</v>
      </c>
      <c r="F64" s="1843">
        <v>0</v>
      </c>
      <c r="G64" s="1843">
        <v>0</v>
      </c>
      <c r="H64" s="1843">
        <v>0</v>
      </c>
      <c r="I64" s="1843">
        <v>0</v>
      </c>
      <c r="J64" s="1843">
        <v>0</v>
      </c>
      <c r="K64" s="1843">
        <v>0</v>
      </c>
      <c r="L64" s="1843">
        <v>0</v>
      </c>
      <c r="M64" s="1843">
        <v>0</v>
      </c>
      <c r="N64" s="1843">
        <v>0</v>
      </c>
      <c r="O64" s="1843">
        <v>0</v>
      </c>
      <c r="P64" s="1843">
        <v>0</v>
      </c>
      <c r="Q64" s="1843">
        <v>0</v>
      </c>
      <c r="R64" s="1843">
        <v>0</v>
      </c>
      <c r="S64" s="1843">
        <v>0</v>
      </c>
      <c r="T64" s="1843">
        <v>0</v>
      </c>
      <c r="U64" s="1843">
        <v>0</v>
      </c>
      <c r="V64" s="1843">
        <v>0</v>
      </c>
      <c r="W64" s="1843">
        <v>0</v>
      </c>
      <c r="X64" s="1843">
        <v>0</v>
      </c>
      <c r="Y64" s="1843">
        <v>0</v>
      </c>
      <c r="Z64" s="1843">
        <v>0</v>
      </c>
      <c r="AA64" s="1843">
        <v>0</v>
      </c>
      <c r="AB64" s="1843">
        <v>0</v>
      </c>
      <c r="AC64" s="1843">
        <v>0</v>
      </c>
      <c r="AD64" s="1843">
        <v>0</v>
      </c>
      <c r="AE64" s="1843">
        <v>0</v>
      </c>
      <c r="AF64" s="1843">
        <v>0</v>
      </c>
      <c r="AG64" s="1843">
        <v>0</v>
      </c>
      <c r="AH64" s="1843">
        <v>0</v>
      </c>
      <c r="AI64" s="1843">
        <v>0</v>
      </c>
      <c r="AJ64" s="1843">
        <v>0</v>
      </c>
      <c r="AK64" s="1020">
        <f>'배수관폐쇄(총괄) (2)'!CZ65+'배수관폐쇄(총괄) (2)'!DA65</f>
        <v>0</v>
      </c>
    </row>
    <row r="65" spans="1:37" s="850" customFormat="1" ht="19.5" customHeight="1" x14ac:dyDescent="0.15">
      <c r="A65" s="3106"/>
      <c r="B65" s="1015" t="s">
        <v>847</v>
      </c>
      <c r="C65" s="1019">
        <f t="shared" si="25"/>
        <v>0</v>
      </c>
      <c r="D65" s="1843">
        <v>0</v>
      </c>
      <c r="E65" s="1843">
        <v>0</v>
      </c>
      <c r="F65" s="1843">
        <v>0</v>
      </c>
      <c r="G65" s="1843">
        <v>0</v>
      </c>
      <c r="H65" s="1843">
        <v>0</v>
      </c>
      <c r="I65" s="1843">
        <v>0</v>
      </c>
      <c r="J65" s="1843">
        <v>0</v>
      </c>
      <c r="K65" s="1843">
        <v>0</v>
      </c>
      <c r="L65" s="1843">
        <v>0</v>
      </c>
      <c r="M65" s="1843">
        <v>0</v>
      </c>
      <c r="N65" s="1843">
        <v>0</v>
      </c>
      <c r="O65" s="1843">
        <v>0</v>
      </c>
      <c r="P65" s="1843">
        <v>0</v>
      </c>
      <c r="Q65" s="1843">
        <v>0</v>
      </c>
      <c r="R65" s="1843">
        <v>0</v>
      </c>
      <c r="S65" s="1843">
        <v>0</v>
      </c>
      <c r="T65" s="1843">
        <v>0</v>
      </c>
      <c r="U65" s="1843">
        <v>0</v>
      </c>
      <c r="V65" s="1843">
        <v>0</v>
      </c>
      <c r="W65" s="1843">
        <v>0</v>
      </c>
      <c r="X65" s="1843">
        <v>0</v>
      </c>
      <c r="Y65" s="1843">
        <v>0</v>
      </c>
      <c r="Z65" s="1843">
        <v>0</v>
      </c>
      <c r="AA65" s="1843">
        <v>0</v>
      </c>
      <c r="AB65" s="1843">
        <v>0</v>
      </c>
      <c r="AC65" s="1843">
        <v>0</v>
      </c>
      <c r="AD65" s="1843">
        <v>0</v>
      </c>
      <c r="AE65" s="1843">
        <v>0</v>
      </c>
      <c r="AF65" s="1843">
        <v>0</v>
      </c>
      <c r="AG65" s="1843">
        <v>0</v>
      </c>
      <c r="AH65" s="1843">
        <v>0</v>
      </c>
      <c r="AI65" s="1843">
        <v>0</v>
      </c>
      <c r="AJ65" s="1843">
        <v>0</v>
      </c>
      <c r="AK65" s="1020">
        <f>'배수관폐쇄(총괄) (2)'!CZ66+'배수관폐쇄(총괄) (2)'!DA66</f>
        <v>0</v>
      </c>
    </row>
    <row r="66" spans="1:37" s="850" customFormat="1" ht="19.5" customHeight="1" x14ac:dyDescent="0.15">
      <c r="A66" s="3106"/>
      <c r="B66" s="1018" t="s">
        <v>1084</v>
      </c>
      <c r="C66" s="1019">
        <f t="shared" si="25"/>
        <v>0</v>
      </c>
      <c r="D66" s="1843">
        <v>0</v>
      </c>
      <c r="E66" s="1843">
        <v>0</v>
      </c>
      <c r="F66" s="1843">
        <v>0</v>
      </c>
      <c r="G66" s="1843">
        <v>0</v>
      </c>
      <c r="H66" s="1843">
        <v>0</v>
      </c>
      <c r="I66" s="1843">
        <v>0</v>
      </c>
      <c r="J66" s="1843">
        <v>0</v>
      </c>
      <c r="K66" s="1843">
        <v>0</v>
      </c>
      <c r="L66" s="1843">
        <v>0</v>
      </c>
      <c r="M66" s="1843">
        <v>0</v>
      </c>
      <c r="N66" s="1843">
        <v>0</v>
      </c>
      <c r="O66" s="1843">
        <v>0</v>
      </c>
      <c r="P66" s="1843">
        <v>0</v>
      </c>
      <c r="Q66" s="1843">
        <v>0</v>
      </c>
      <c r="R66" s="1843">
        <v>0</v>
      </c>
      <c r="S66" s="1843">
        <v>0</v>
      </c>
      <c r="T66" s="1843">
        <v>0</v>
      </c>
      <c r="U66" s="1843">
        <v>0</v>
      </c>
      <c r="V66" s="1843">
        <v>0</v>
      </c>
      <c r="W66" s="1843">
        <v>0</v>
      </c>
      <c r="X66" s="1843">
        <v>0</v>
      </c>
      <c r="Y66" s="1843">
        <v>0</v>
      </c>
      <c r="Z66" s="1843">
        <v>0</v>
      </c>
      <c r="AA66" s="1843">
        <v>0</v>
      </c>
      <c r="AB66" s="1843">
        <v>0</v>
      </c>
      <c r="AC66" s="1843">
        <v>0</v>
      </c>
      <c r="AD66" s="1843">
        <v>0</v>
      </c>
      <c r="AE66" s="1843">
        <v>0</v>
      </c>
      <c r="AF66" s="1843">
        <v>0</v>
      </c>
      <c r="AG66" s="1843">
        <v>0</v>
      </c>
      <c r="AH66" s="1843">
        <v>0</v>
      </c>
      <c r="AI66" s="1843">
        <v>0</v>
      </c>
      <c r="AJ66" s="1843">
        <v>0</v>
      </c>
      <c r="AK66" s="1020">
        <f>'배수관폐쇄(총괄) (2)'!CZ67+'배수관폐쇄(총괄) (2)'!DA67</f>
        <v>0</v>
      </c>
    </row>
    <row r="67" spans="1:37" s="850" customFormat="1" ht="19.5" customHeight="1" x14ac:dyDescent="0.15">
      <c r="A67" s="3106">
        <v>350</v>
      </c>
      <c r="B67" s="854" t="s">
        <v>46</v>
      </c>
      <c r="C67" s="613">
        <f>SUM(D67:AK67)</f>
        <v>3248.54</v>
      </c>
      <c r="D67" s="613">
        <f>SUM(D68:D74)</f>
        <v>420.05000000000007</v>
      </c>
      <c r="E67" s="613">
        <f>SUM(E68:E75)</f>
        <v>0</v>
      </c>
      <c r="F67" s="613">
        <f t="shared" ref="F67:AJ67" si="26">SUM(F68:F75)</f>
        <v>0</v>
      </c>
      <c r="G67" s="613">
        <f t="shared" si="26"/>
        <v>0</v>
      </c>
      <c r="H67" s="613">
        <f t="shared" si="26"/>
        <v>0</v>
      </c>
      <c r="I67" s="613">
        <f t="shared" si="26"/>
        <v>0</v>
      </c>
      <c r="J67" s="613">
        <f t="shared" si="26"/>
        <v>0</v>
      </c>
      <c r="K67" s="613">
        <f t="shared" si="26"/>
        <v>0</v>
      </c>
      <c r="L67" s="613">
        <f t="shared" si="26"/>
        <v>350.19</v>
      </c>
      <c r="M67" s="613">
        <f t="shared" si="26"/>
        <v>410</v>
      </c>
      <c r="N67" s="613">
        <f t="shared" si="26"/>
        <v>0</v>
      </c>
      <c r="O67" s="613">
        <f t="shared" si="26"/>
        <v>0</v>
      </c>
      <c r="P67" s="613">
        <f t="shared" si="26"/>
        <v>0</v>
      </c>
      <c r="Q67" s="613">
        <f t="shared" si="26"/>
        <v>0</v>
      </c>
      <c r="R67" s="613">
        <f t="shared" si="26"/>
        <v>0</v>
      </c>
      <c r="S67" s="613">
        <f t="shared" si="26"/>
        <v>1697.68</v>
      </c>
      <c r="T67" s="613">
        <f t="shared" si="26"/>
        <v>367.14</v>
      </c>
      <c r="U67" s="613">
        <f t="shared" si="26"/>
        <v>0</v>
      </c>
      <c r="V67" s="613">
        <f t="shared" si="26"/>
        <v>0</v>
      </c>
      <c r="W67" s="613">
        <f t="shared" si="26"/>
        <v>0</v>
      </c>
      <c r="X67" s="613">
        <f t="shared" si="26"/>
        <v>0</v>
      </c>
      <c r="Y67" s="613">
        <f t="shared" si="26"/>
        <v>0.63</v>
      </c>
      <c r="Z67" s="613">
        <f t="shared" si="26"/>
        <v>0</v>
      </c>
      <c r="AA67" s="613">
        <f t="shared" si="26"/>
        <v>0</v>
      </c>
      <c r="AB67" s="613">
        <f t="shared" si="26"/>
        <v>0</v>
      </c>
      <c r="AC67" s="613">
        <f t="shared" si="26"/>
        <v>0</v>
      </c>
      <c r="AD67" s="613">
        <f t="shared" si="26"/>
        <v>0</v>
      </c>
      <c r="AE67" s="613">
        <f t="shared" si="26"/>
        <v>0</v>
      </c>
      <c r="AF67" s="613">
        <f t="shared" si="26"/>
        <v>0</v>
      </c>
      <c r="AG67" s="613">
        <f t="shared" si="26"/>
        <v>0</v>
      </c>
      <c r="AH67" s="613">
        <f t="shared" si="26"/>
        <v>0</v>
      </c>
      <c r="AI67" s="613">
        <f t="shared" si="26"/>
        <v>2.85</v>
      </c>
      <c r="AJ67" s="613">
        <f t="shared" si="26"/>
        <v>0</v>
      </c>
      <c r="AK67" s="613">
        <f>SUM(AK68:AK75)</f>
        <v>0</v>
      </c>
    </row>
    <row r="68" spans="1:37" s="850" customFormat="1" ht="19.5" customHeight="1" x14ac:dyDescent="0.15">
      <c r="A68" s="3106"/>
      <c r="B68" s="1015" t="s">
        <v>793</v>
      </c>
      <c r="C68" s="1019">
        <f>SUM(D68:AK68)</f>
        <v>0</v>
      </c>
      <c r="D68" s="1843">
        <v>0</v>
      </c>
      <c r="E68" s="1843">
        <v>0</v>
      </c>
      <c r="F68" s="1843">
        <v>0</v>
      </c>
      <c r="G68" s="1843">
        <v>0</v>
      </c>
      <c r="H68" s="1843">
        <v>0</v>
      </c>
      <c r="I68" s="1843">
        <v>0</v>
      </c>
      <c r="J68" s="1843">
        <v>0</v>
      </c>
      <c r="K68" s="1843">
        <v>0</v>
      </c>
      <c r="L68" s="1843">
        <v>0</v>
      </c>
      <c r="M68" s="1843">
        <v>0</v>
      </c>
      <c r="N68" s="1843">
        <v>0</v>
      </c>
      <c r="O68" s="1843">
        <v>0</v>
      </c>
      <c r="P68" s="1843">
        <v>0</v>
      </c>
      <c r="Q68" s="1843">
        <v>0</v>
      </c>
      <c r="R68" s="1843">
        <v>0</v>
      </c>
      <c r="S68" s="1843">
        <v>0</v>
      </c>
      <c r="T68" s="1843">
        <v>0</v>
      </c>
      <c r="U68" s="1843">
        <v>0</v>
      </c>
      <c r="V68" s="1843">
        <v>0</v>
      </c>
      <c r="W68" s="1843">
        <v>0</v>
      </c>
      <c r="X68" s="1843">
        <v>0</v>
      </c>
      <c r="Y68" s="1843">
        <v>0</v>
      </c>
      <c r="Z68" s="1843">
        <v>0</v>
      </c>
      <c r="AA68" s="1843">
        <v>0</v>
      </c>
      <c r="AB68" s="1843">
        <v>0</v>
      </c>
      <c r="AC68" s="1843">
        <v>0</v>
      </c>
      <c r="AD68" s="1843">
        <v>0</v>
      </c>
      <c r="AE68" s="1843">
        <v>0</v>
      </c>
      <c r="AF68" s="1843">
        <v>0</v>
      </c>
      <c r="AG68" s="1843">
        <v>0</v>
      </c>
      <c r="AH68" s="1843">
        <v>0</v>
      </c>
      <c r="AI68" s="1843">
        <v>0</v>
      </c>
      <c r="AJ68" s="1843">
        <v>0</v>
      </c>
      <c r="AK68" s="1020">
        <f>'배수관폐쇄(총괄) (2)'!CZ69+'배수관폐쇄(총괄) (2)'!DA69</f>
        <v>0</v>
      </c>
    </row>
    <row r="69" spans="1:37" s="850" customFormat="1" ht="19.5" customHeight="1" x14ac:dyDescent="0.15">
      <c r="A69" s="3106"/>
      <c r="B69" s="1015" t="s">
        <v>792</v>
      </c>
      <c r="C69" s="1019">
        <f t="shared" ref="C69:C75" si="27">SUM(D69:AK69)</f>
        <v>830.05000000000007</v>
      </c>
      <c r="D69" s="1843">
        <v>420.05000000000007</v>
      </c>
      <c r="E69" s="1843">
        <v>0</v>
      </c>
      <c r="F69" s="1843">
        <v>0</v>
      </c>
      <c r="G69" s="1843">
        <v>0</v>
      </c>
      <c r="H69" s="1843">
        <v>0</v>
      </c>
      <c r="I69" s="1843">
        <v>0</v>
      </c>
      <c r="J69" s="1843">
        <v>0</v>
      </c>
      <c r="K69" s="1843">
        <v>0</v>
      </c>
      <c r="L69" s="1843">
        <v>0</v>
      </c>
      <c r="M69" s="1843">
        <v>410</v>
      </c>
      <c r="N69" s="1843">
        <v>0</v>
      </c>
      <c r="O69" s="1843">
        <v>0</v>
      </c>
      <c r="P69" s="1843">
        <v>0</v>
      </c>
      <c r="Q69" s="1843">
        <v>0</v>
      </c>
      <c r="R69" s="1843">
        <v>0</v>
      </c>
      <c r="S69" s="1843">
        <v>0</v>
      </c>
      <c r="T69" s="1843">
        <v>0</v>
      </c>
      <c r="U69" s="1843">
        <v>0</v>
      </c>
      <c r="V69" s="1843">
        <v>0</v>
      </c>
      <c r="W69" s="1843">
        <v>0</v>
      </c>
      <c r="X69" s="1843">
        <v>0</v>
      </c>
      <c r="Y69" s="1843">
        <v>0</v>
      </c>
      <c r="Z69" s="1843">
        <v>0</v>
      </c>
      <c r="AA69" s="1843">
        <v>0</v>
      </c>
      <c r="AB69" s="1843">
        <v>0</v>
      </c>
      <c r="AC69" s="1843">
        <v>0</v>
      </c>
      <c r="AD69" s="1843">
        <v>0</v>
      </c>
      <c r="AE69" s="1843">
        <v>0</v>
      </c>
      <c r="AF69" s="1843">
        <v>0</v>
      </c>
      <c r="AG69" s="1843">
        <v>0</v>
      </c>
      <c r="AH69" s="1843">
        <v>0</v>
      </c>
      <c r="AI69" s="1843">
        <v>0</v>
      </c>
      <c r="AJ69" s="1843">
        <v>0</v>
      </c>
      <c r="AK69" s="1020">
        <f>'배수관폐쇄(총괄) (2)'!CZ70+'배수관폐쇄(총괄) (2)'!DA70</f>
        <v>0</v>
      </c>
    </row>
    <row r="70" spans="1:37" s="850" customFormat="1" ht="19.5" customHeight="1" x14ac:dyDescent="0.15">
      <c r="A70" s="3106"/>
      <c r="B70" s="1015" t="s">
        <v>974</v>
      </c>
      <c r="C70" s="1019">
        <f t="shared" si="27"/>
        <v>2418.4900000000002</v>
      </c>
      <c r="D70" s="1843">
        <v>0</v>
      </c>
      <c r="E70" s="1843">
        <v>0</v>
      </c>
      <c r="F70" s="1843">
        <v>0</v>
      </c>
      <c r="G70" s="1843">
        <v>0</v>
      </c>
      <c r="H70" s="1843">
        <v>0</v>
      </c>
      <c r="I70" s="1843">
        <v>0</v>
      </c>
      <c r="J70" s="1843">
        <v>0</v>
      </c>
      <c r="K70" s="1843">
        <v>0</v>
      </c>
      <c r="L70" s="1843">
        <v>350.19</v>
      </c>
      <c r="M70" s="1843">
        <v>0</v>
      </c>
      <c r="N70" s="1843">
        <v>0</v>
      </c>
      <c r="O70" s="1843">
        <v>0</v>
      </c>
      <c r="P70" s="1843">
        <v>0</v>
      </c>
      <c r="Q70" s="1843">
        <v>0</v>
      </c>
      <c r="R70" s="1843">
        <v>0</v>
      </c>
      <c r="S70" s="1843">
        <v>1697.68</v>
      </c>
      <c r="T70" s="1843">
        <v>367.14</v>
      </c>
      <c r="U70" s="1843">
        <v>0</v>
      </c>
      <c r="V70" s="1843">
        <v>0</v>
      </c>
      <c r="W70" s="1843">
        <v>0</v>
      </c>
      <c r="X70" s="1843">
        <v>0</v>
      </c>
      <c r="Y70" s="1843">
        <v>0.63</v>
      </c>
      <c r="Z70" s="1843">
        <v>0</v>
      </c>
      <c r="AA70" s="1843">
        <v>0</v>
      </c>
      <c r="AB70" s="1843">
        <v>0</v>
      </c>
      <c r="AC70" s="1843">
        <v>0</v>
      </c>
      <c r="AD70" s="1843">
        <v>0</v>
      </c>
      <c r="AE70" s="1843">
        <v>0</v>
      </c>
      <c r="AF70" s="1843">
        <v>0</v>
      </c>
      <c r="AG70" s="1843">
        <v>0</v>
      </c>
      <c r="AH70" s="1843">
        <v>0</v>
      </c>
      <c r="AI70" s="1843">
        <v>2.85</v>
      </c>
      <c r="AJ70" s="1843">
        <v>0</v>
      </c>
      <c r="AK70" s="1020">
        <f>'배수관폐쇄(총괄) (2)'!CZ71+'배수관폐쇄(총괄) (2)'!DA71</f>
        <v>0</v>
      </c>
    </row>
    <row r="71" spans="1:37" s="850" customFormat="1" ht="19.5" customHeight="1" x14ac:dyDescent="0.15">
      <c r="A71" s="3106"/>
      <c r="B71" s="1015" t="s">
        <v>345</v>
      </c>
      <c r="C71" s="1019">
        <f t="shared" si="27"/>
        <v>0</v>
      </c>
      <c r="D71" s="1843">
        <v>0</v>
      </c>
      <c r="E71" s="1843">
        <v>0</v>
      </c>
      <c r="F71" s="1843">
        <v>0</v>
      </c>
      <c r="G71" s="1843">
        <v>0</v>
      </c>
      <c r="H71" s="1843">
        <v>0</v>
      </c>
      <c r="I71" s="1843">
        <v>0</v>
      </c>
      <c r="J71" s="1843">
        <v>0</v>
      </c>
      <c r="K71" s="1843">
        <v>0</v>
      </c>
      <c r="L71" s="1843">
        <v>0</v>
      </c>
      <c r="M71" s="1843">
        <v>0</v>
      </c>
      <c r="N71" s="1843">
        <v>0</v>
      </c>
      <c r="O71" s="1843">
        <v>0</v>
      </c>
      <c r="P71" s="1843">
        <v>0</v>
      </c>
      <c r="Q71" s="1843">
        <v>0</v>
      </c>
      <c r="R71" s="1843">
        <v>0</v>
      </c>
      <c r="S71" s="1843">
        <v>0</v>
      </c>
      <c r="T71" s="1843">
        <v>0</v>
      </c>
      <c r="U71" s="1843">
        <v>0</v>
      </c>
      <c r="V71" s="1843">
        <v>0</v>
      </c>
      <c r="W71" s="1843">
        <v>0</v>
      </c>
      <c r="X71" s="1843">
        <v>0</v>
      </c>
      <c r="Y71" s="1843">
        <v>0</v>
      </c>
      <c r="Z71" s="1843">
        <v>0</v>
      </c>
      <c r="AA71" s="1843">
        <v>0</v>
      </c>
      <c r="AB71" s="1843">
        <v>0</v>
      </c>
      <c r="AC71" s="1843">
        <v>0</v>
      </c>
      <c r="AD71" s="1843">
        <v>0</v>
      </c>
      <c r="AE71" s="1843">
        <v>0</v>
      </c>
      <c r="AF71" s="1843">
        <v>0</v>
      </c>
      <c r="AG71" s="1843">
        <v>0</v>
      </c>
      <c r="AH71" s="1843">
        <v>0</v>
      </c>
      <c r="AI71" s="1843">
        <v>0</v>
      </c>
      <c r="AJ71" s="1843">
        <v>0</v>
      </c>
      <c r="AK71" s="1020">
        <f>'배수관폐쇄(총괄) (2)'!CZ72+'배수관폐쇄(총괄) (2)'!DA72</f>
        <v>0</v>
      </c>
    </row>
    <row r="72" spans="1:37" s="850" customFormat="1" ht="19.5" customHeight="1" x14ac:dyDescent="0.15">
      <c r="A72" s="3106"/>
      <c r="B72" s="1017" t="s">
        <v>283</v>
      </c>
      <c r="C72" s="1019">
        <f t="shared" si="27"/>
        <v>0</v>
      </c>
      <c r="D72" s="1843">
        <v>0</v>
      </c>
      <c r="E72" s="1843">
        <v>0</v>
      </c>
      <c r="F72" s="1843">
        <v>0</v>
      </c>
      <c r="G72" s="1843">
        <v>0</v>
      </c>
      <c r="H72" s="1843">
        <v>0</v>
      </c>
      <c r="I72" s="1843">
        <v>0</v>
      </c>
      <c r="J72" s="1843">
        <v>0</v>
      </c>
      <c r="K72" s="1843">
        <v>0</v>
      </c>
      <c r="L72" s="1843">
        <v>0</v>
      </c>
      <c r="M72" s="1843">
        <v>0</v>
      </c>
      <c r="N72" s="1843">
        <v>0</v>
      </c>
      <c r="O72" s="1843">
        <v>0</v>
      </c>
      <c r="P72" s="1843">
        <v>0</v>
      </c>
      <c r="Q72" s="1843">
        <v>0</v>
      </c>
      <c r="R72" s="1843">
        <v>0</v>
      </c>
      <c r="S72" s="1843">
        <v>0</v>
      </c>
      <c r="T72" s="1843">
        <v>0</v>
      </c>
      <c r="U72" s="1843">
        <v>0</v>
      </c>
      <c r="V72" s="1843">
        <v>0</v>
      </c>
      <c r="W72" s="1843">
        <v>0</v>
      </c>
      <c r="X72" s="1843">
        <v>0</v>
      </c>
      <c r="Y72" s="1843">
        <v>0</v>
      </c>
      <c r="Z72" s="1843">
        <v>0</v>
      </c>
      <c r="AA72" s="1843">
        <v>0</v>
      </c>
      <c r="AB72" s="1843">
        <v>0</v>
      </c>
      <c r="AC72" s="1843">
        <v>0</v>
      </c>
      <c r="AD72" s="1843">
        <v>0</v>
      </c>
      <c r="AE72" s="1843">
        <v>0</v>
      </c>
      <c r="AF72" s="1843">
        <v>0</v>
      </c>
      <c r="AG72" s="1843">
        <v>0</v>
      </c>
      <c r="AH72" s="1843">
        <v>0</v>
      </c>
      <c r="AI72" s="1843">
        <v>0</v>
      </c>
      <c r="AJ72" s="1843">
        <v>0</v>
      </c>
      <c r="AK72" s="1020">
        <f>'배수관폐쇄(총괄) (2)'!CZ73+'배수관폐쇄(총괄) (2)'!DA73</f>
        <v>0</v>
      </c>
    </row>
    <row r="73" spans="1:37" s="850" customFormat="1" ht="19.5" customHeight="1" x14ac:dyDescent="0.15">
      <c r="A73" s="3106"/>
      <c r="B73" s="1017" t="s">
        <v>284</v>
      </c>
      <c r="C73" s="1019">
        <f t="shared" si="27"/>
        <v>0</v>
      </c>
      <c r="D73" s="1843">
        <v>0</v>
      </c>
      <c r="E73" s="1843">
        <v>0</v>
      </c>
      <c r="F73" s="1843">
        <v>0</v>
      </c>
      <c r="G73" s="1843">
        <v>0</v>
      </c>
      <c r="H73" s="1843">
        <v>0</v>
      </c>
      <c r="I73" s="1843">
        <v>0</v>
      </c>
      <c r="J73" s="1843">
        <v>0</v>
      </c>
      <c r="K73" s="1843">
        <v>0</v>
      </c>
      <c r="L73" s="1843">
        <v>0</v>
      </c>
      <c r="M73" s="1843">
        <v>0</v>
      </c>
      <c r="N73" s="1843">
        <v>0</v>
      </c>
      <c r="O73" s="1843">
        <v>0</v>
      </c>
      <c r="P73" s="1843">
        <v>0</v>
      </c>
      <c r="Q73" s="1843">
        <v>0</v>
      </c>
      <c r="R73" s="1843">
        <v>0</v>
      </c>
      <c r="S73" s="1843">
        <v>0</v>
      </c>
      <c r="T73" s="1843">
        <v>0</v>
      </c>
      <c r="U73" s="1843">
        <v>0</v>
      </c>
      <c r="V73" s="1843">
        <v>0</v>
      </c>
      <c r="W73" s="1843">
        <v>0</v>
      </c>
      <c r="X73" s="1843">
        <v>0</v>
      </c>
      <c r="Y73" s="1843">
        <v>0</v>
      </c>
      <c r="Z73" s="1843">
        <v>0</v>
      </c>
      <c r="AA73" s="1843">
        <v>0</v>
      </c>
      <c r="AB73" s="1843">
        <v>0</v>
      </c>
      <c r="AC73" s="1843">
        <v>0</v>
      </c>
      <c r="AD73" s="1843">
        <v>0</v>
      </c>
      <c r="AE73" s="1843">
        <v>0</v>
      </c>
      <c r="AF73" s="1843">
        <v>0</v>
      </c>
      <c r="AG73" s="1843">
        <v>0</v>
      </c>
      <c r="AH73" s="1843">
        <v>0</v>
      </c>
      <c r="AI73" s="1843">
        <v>0</v>
      </c>
      <c r="AJ73" s="1843">
        <v>0</v>
      </c>
      <c r="AK73" s="1020">
        <f>'배수관폐쇄(총괄) (2)'!CZ74+'배수관폐쇄(총괄) (2)'!DA74</f>
        <v>0</v>
      </c>
    </row>
    <row r="74" spans="1:37" s="850" customFormat="1" ht="19.5" customHeight="1" x14ac:dyDescent="0.15">
      <c r="A74" s="3106"/>
      <c r="B74" s="1015" t="s">
        <v>847</v>
      </c>
      <c r="C74" s="1019">
        <f t="shared" si="27"/>
        <v>0</v>
      </c>
      <c r="D74" s="1843">
        <v>0</v>
      </c>
      <c r="E74" s="1843">
        <v>0</v>
      </c>
      <c r="F74" s="1843">
        <v>0</v>
      </c>
      <c r="G74" s="1843">
        <v>0</v>
      </c>
      <c r="H74" s="1843">
        <v>0</v>
      </c>
      <c r="I74" s="1843">
        <v>0</v>
      </c>
      <c r="J74" s="1843">
        <v>0</v>
      </c>
      <c r="K74" s="1843">
        <v>0</v>
      </c>
      <c r="L74" s="1843">
        <v>0</v>
      </c>
      <c r="M74" s="1843">
        <v>0</v>
      </c>
      <c r="N74" s="1843">
        <v>0</v>
      </c>
      <c r="O74" s="1843">
        <v>0</v>
      </c>
      <c r="P74" s="1843">
        <v>0</v>
      </c>
      <c r="Q74" s="1843">
        <v>0</v>
      </c>
      <c r="R74" s="1843">
        <v>0</v>
      </c>
      <c r="S74" s="1843">
        <v>0</v>
      </c>
      <c r="T74" s="1843">
        <v>0</v>
      </c>
      <c r="U74" s="1843">
        <v>0</v>
      </c>
      <c r="V74" s="1843">
        <v>0</v>
      </c>
      <c r="W74" s="1843">
        <v>0</v>
      </c>
      <c r="X74" s="1843">
        <v>0</v>
      </c>
      <c r="Y74" s="1843">
        <v>0</v>
      </c>
      <c r="Z74" s="1843">
        <v>0</v>
      </c>
      <c r="AA74" s="1843">
        <v>0</v>
      </c>
      <c r="AB74" s="1843">
        <v>0</v>
      </c>
      <c r="AC74" s="1843">
        <v>0</v>
      </c>
      <c r="AD74" s="1843">
        <v>0</v>
      </c>
      <c r="AE74" s="1843">
        <v>0</v>
      </c>
      <c r="AF74" s="1843">
        <v>0</v>
      </c>
      <c r="AG74" s="1843">
        <v>0</v>
      </c>
      <c r="AH74" s="1843">
        <v>0</v>
      </c>
      <c r="AI74" s="1843">
        <v>0</v>
      </c>
      <c r="AJ74" s="1843">
        <v>0</v>
      </c>
      <c r="AK74" s="1020">
        <f>'배수관폐쇄(총괄) (2)'!CZ75+'배수관폐쇄(총괄) (2)'!DA75</f>
        <v>0</v>
      </c>
    </row>
    <row r="75" spans="1:37" s="850" customFormat="1" ht="19.5" customHeight="1" x14ac:dyDescent="0.15">
      <c r="A75" s="3106"/>
      <c r="B75" s="1018" t="s">
        <v>1084</v>
      </c>
      <c r="C75" s="1019">
        <f t="shared" si="27"/>
        <v>0</v>
      </c>
      <c r="D75" s="1843">
        <v>0</v>
      </c>
      <c r="E75" s="1843">
        <v>0</v>
      </c>
      <c r="F75" s="1843">
        <v>0</v>
      </c>
      <c r="G75" s="1843">
        <v>0</v>
      </c>
      <c r="H75" s="1843">
        <v>0</v>
      </c>
      <c r="I75" s="1843">
        <v>0</v>
      </c>
      <c r="J75" s="1843">
        <v>0</v>
      </c>
      <c r="K75" s="1843">
        <v>0</v>
      </c>
      <c r="L75" s="1843">
        <v>0</v>
      </c>
      <c r="M75" s="1843">
        <v>0</v>
      </c>
      <c r="N75" s="1843">
        <v>0</v>
      </c>
      <c r="O75" s="1843">
        <v>0</v>
      </c>
      <c r="P75" s="1843">
        <v>0</v>
      </c>
      <c r="Q75" s="1843">
        <v>0</v>
      </c>
      <c r="R75" s="1843">
        <v>0</v>
      </c>
      <c r="S75" s="1843">
        <v>0</v>
      </c>
      <c r="T75" s="1843">
        <v>0</v>
      </c>
      <c r="U75" s="1843">
        <v>0</v>
      </c>
      <c r="V75" s="1843">
        <v>0</v>
      </c>
      <c r="W75" s="1843">
        <v>0</v>
      </c>
      <c r="X75" s="1843">
        <v>0</v>
      </c>
      <c r="Y75" s="1843">
        <v>0</v>
      </c>
      <c r="Z75" s="1843">
        <v>0</v>
      </c>
      <c r="AA75" s="1843">
        <v>0</v>
      </c>
      <c r="AB75" s="1843">
        <v>0</v>
      </c>
      <c r="AC75" s="1843">
        <v>0</v>
      </c>
      <c r="AD75" s="1843">
        <v>0</v>
      </c>
      <c r="AE75" s="1843">
        <v>0</v>
      </c>
      <c r="AF75" s="1843">
        <v>0</v>
      </c>
      <c r="AG75" s="1843">
        <v>0</v>
      </c>
      <c r="AH75" s="1843">
        <v>0</v>
      </c>
      <c r="AI75" s="1843">
        <v>0</v>
      </c>
      <c r="AJ75" s="1843">
        <v>0</v>
      </c>
      <c r="AK75" s="1020">
        <f>'배수관폐쇄(총괄) (2)'!CZ76+'배수관폐쇄(총괄) (2)'!DA76</f>
        <v>0</v>
      </c>
    </row>
    <row r="76" spans="1:37" s="850" customFormat="1" ht="19.5" customHeight="1" x14ac:dyDescent="0.15">
      <c r="A76" s="3106">
        <v>400</v>
      </c>
      <c r="B76" s="854" t="s">
        <v>46</v>
      </c>
      <c r="C76" s="613">
        <f>SUM(D76:AK76)</f>
        <v>9529.02</v>
      </c>
      <c r="D76" s="613">
        <f>SUM(D77:D84)</f>
        <v>1613.32</v>
      </c>
      <c r="E76" s="613">
        <f t="shared" ref="E76:AJ76" si="28">SUM(E77:E84)</f>
        <v>0</v>
      </c>
      <c r="F76" s="613">
        <f t="shared" si="28"/>
        <v>78.069999999999993</v>
      </c>
      <c r="G76" s="613">
        <f t="shared" si="28"/>
        <v>0</v>
      </c>
      <c r="H76" s="613">
        <f t="shared" si="28"/>
        <v>0</v>
      </c>
      <c r="I76" s="613">
        <f t="shared" si="28"/>
        <v>0</v>
      </c>
      <c r="J76" s="613">
        <f t="shared" si="28"/>
        <v>0</v>
      </c>
      <c r="K76" s="613">
        <f t="shared" si="28"/>
        <v>15.05</v>
      </c>
      <c r="L76" s="613">
        <f t="shared" si="28"/>
        <v>1234.74</v>
      </c>
      <c r="M76" s="613">
        <f t="shared" si="28"/>
        <v>900.71</v>
      </c>
      <c r="N76" s="613">
        <f t="shared" si="28"/>
        <v>658.98</v>
      </c>
      <c r="O76" s="613">
        <f t="shared" si="28"/>
        <v>22.48</v>
      </c>
      <c r="P76" s="613">
        <f t="shared" si="28"/>
        <v>0</v>
      </c>
      <c r="Q76" s="613">
        <f t="shared" si="28"/>
        <v>384.1</v>
      </c>
      <c r="R76" s="613">
        <f t="shared" si="28"/>
        <v>625.17999999999995</v>
      </c>
      <c r="S76" s="613">
        <f t="shared" si="28"/>
        <v>1244.1600000000001</v>
      </c>
      <c r="T76" s="613">
        <f t="shared" si="28"/>
        <v>560.49</v>
      </c>
      <c r="U76" s="613">
        <f t="shared" si="28"/>
        <v>34.799999999999997</v>
      </c>
      <c r="V76" s="613">
        <f t="shared" si="28"/>
        <v>116.44</v>
      </c>
      <c r="W76" s="613">
        <f t="shared" si="28"/>
        <v>0</v>
      </c>
      <c r="X76" s="613">
        <f t="shared" si="28"/>
        <v>0</v>
      </c>
      <c r="Y76" s="613">
        <f t="shared" si="28"/>
        <v>25.71</v>
      </c>
      <c r="Z76" s="613">
        <f t="shared" si="28"/>
        <v>0</v>
      </c>
      <c r="AA76" s="613">
        <f t="shared" si="28"/>
        <v>7.97</v>
      </c>
      <c r="AB76" s="613">
        <f t="shared" si="28"/>
        <v>4.13</v>
      </c>
      <c r="AC76" s="613">
        <f t="shared" si="28"/>
        <v>311.16000000000003</v>
      </c>
      <c r="AD76" s="613">
        <f t="shared" si="28"/>
        <v>8.64</v>
      </c>
      <c r="AE76" s="613">
        <f t="shared" si="28"/>
        <v>7.45</v>
      </c>
      <c r="AF76" s="613">
        <f t="shared" si="28"/>
        <v>0</v>
      </c>
      <c r="AG76" s="613">
        <f t="shared" si="28"/>
        <v>60.96</v>
      </c>
      <c r="AH76" s="613">
        <f t="shared" si="28"/>
        <v>496.97999999999996</v>
      </c>
      <c r="AI76" s="613">
        <f t="shared" si="28"/>
        <v>0</v>
      </c>
      <c r="AJ76" s="613">
        <f t="shared" si="28"/>
        <v>502.61</v>
      </c>
      <c r="AK76" s="613">
        <f>SUM(AK77:AK84)</f>
        <v>614.89</v>
      </c>
    </row>
    <row r="77" spans="1:37" s="850" customFormat="1" ht="19.5" customHeight="1" x14ac:dyDescent="0.15">
      <c r="A77" s="3106"/>
      <c r="B77" s="1015" t="s">
        <v>793</v>
      </c>
      <c r="C77" s="1019">
        <f>SUM(D77:AK77)</f>
        <v>0</v>
      </c>
      <c r="D77" s="1843">
        <v>0</v>
      </c>
      <c r="E77" s="1843">
        <v>0</v>
      </c>
      <c r="F77" s="1843">
        <v>0</v>
      </c>
      <c r="G77" s="1843">
        <v>0</v>
      </c>
      <c r="H77" s="1843">
        <v>0</v>
      </c>
      <c r="I77" s="1843">
        <v>0</v>
      </c>
      <c r="J77" s="1843">
        <v>0</v>
      </c>
      <c r="K77" s="1843">
        <v>0</v>
      </c>
      <c r="L77" s="1843">
        <v>0</v>
      </c>
      <c r="M77" s="1843">
        <v>0</v>
      </c>
      <c r="N77" s="1843">
        <v>0</v>
      </c>
      <c r="O77" s="1843">
        <v>0</v>
      </c>
      <c r="P77" s="1843">
        <v>0</v>
      </c>
      <c r="Q77" s="1843">
        <v>0</v>
      </c>
      <c r="R77" s="1843">
        <v>0</v>
      </c>
      <c r="S77" s="1843">
        <v>0</v>
      </c>
      <c r="T77" s="1843">
        <v>0</v>
      </c>
      <c r="U77" s="1843">
        <v>0</v>
      </c>
      <c r="V77" s="1843">
        <v>0</v>
      </c>
      <c r="W77" s="1843">
        <v>0</v>
      </c>
      <c r="X77" s="1843">
        <v>0</v>
      </c>
      <c r="Y77" s="1843">
        <v>0</v>
      </c>
      <c r="Z77" s="1843">
        <v>0</v>
      </c>
      <c r="AA77" s="1843">
        <v>0</v>
      </c>
      <c r="AB77" s="1843">
        <v>0</v>
      </c>
      <c r="AC77" s="1843">
        <v>0</v>
      </c>
      <c r="AD77" s="1843">
        <v>0</v>
      </c>
      <c r="AE77" s="1843">
        <v>0</v>
      </c>
      <c r="AF77" s="1843">
        <v>0</v>
      </c>
      <c r="AG77" s="1843">
        <v>0</v>
      </c>
      <c r="AH77" s="1843">
        <v>0</v>
      </c>
      <c r="AI77" s="1843">
        <v>0</v>
      </c>
      <c r="AJ77" s="1843">
        <v>0</v>
      </c>
      <c r="AK77" s="1020">
        <f>'배수관폐쇄(총괄) (2)'!CZ78+'배수관폐쇄(총괄) (2)'!DA78</f>
        <v>0</v>
      </c>
    </row>
    <row r="78" spans="1:37" s="850" customFormat="1" ht="19.5" customHeight="1" x14ac:dyDescent="0.15">
      <c r="A78" s="3106"/>
      <c r="B78" s="1015" t="s">
        <v>792</v>
      </c>
      <c r="C78" s="1019">
        <f t="shared" ref="C78:C84" si="29">SUM(D78:AK78)</f>
        <v>2592.1</v>
      </c>
      <c r="D78" s="1843">
        <v>1613.32</v>
      </c>
      <c r="E78" s="1843">
        <v>0</v>
      </c>
      <c r="F78" s="1843">
        <v>78.069999999999993</v>
      </c>
      <c r="G78" s="1843">
        <v>0</v>
      </c>
      <c r="H78" s="1843">
        <v>0</v>
      </c>
      <c r="I78" s="1843">
        <v>0</v>
      </c>
      <c r="J78" s="1843">
        <v>0</v>
      </c>
      <c r="K78" s="1843">
        <v>0</v>
      </c>
      <c r="L78" s="1843">
        <v>0</v>
      </c>
      <c r="M78" s="1843">
        <v>900.71</v>
      </c>
      <c r="N78" s="1843">
        <v>0</v>
      </c>
      <c r="O78" s="1843">
        <v>0</v>
      </c>
      <c r="P78" s="1843">
        <v>0</v>
      </c>
      <c r="Q78" s="1843">
        <v>0</v>
      </c>
      <c r="R78" s="1843">
        <v>0</v>
      </c>
      <c r="S78" s="1843">
        <v>0</v>
      </c>
      <c r="T78" s="1843">
        <v>0</v>
      </c>
      <c r="U78" s="1843">
        <v>0</v>
      </c>
      <c r="V78" s="1843">
        <v>0</v>
      </c>
      <c r="W78" s="1843">
        <v>0</v>
      </c>
      <c r="X78" s="1843">
        <v>0</v>
      </c>
      <c r="Y78" s="1843">
        <v>0</v>
      </c>
      <c r="Z78" s="1843">
        <v>0</v>
      </c>
      <c r="AA78" s="1843">
        <v>0</v>
      </c>
      <c r="AB78" s="1843">
        <v>0</v>
      </c>
      <c r="AC78" s="1843">
        <v>0</v>
      </c>
      <c r="AD78" s="1843">
        <v>0</v>
      </c>
      <c r="AE78" s="1843">
        <v>0</v>
      </c>
      <c r="AF78" s="1843">
        <v>0</v>
      </c>
      <c r="AG78" s="1843">
        <v>0</v>
      </c>
      <c r="AH78" s="1843">
        <v>0</v>
      </c>
      <c r="AI78" s="1843">
        <v>0</v>
      </c>
      <c r="AJ78" s="1843">
        <v>0</v>
      </c>
      <c r="AK78" s="1020">
        <f>'배수관폐쇄(총괄) (2)'!CZ79+'배수관폐쇄(총괄) (2)'!DA79</f>
        <v>0</v>
      </c>
    </row>
    <row r="79" spans="1:37" s="850" customFormat="1" ht="19.5" customHeight="1" x14ac:dyDescent="0.15">
      <c r="A79" s="3106"/>
      <c r="B79" s="1015" t="s">
        <v>974</v>
      </c>
      <c r="C79" s="1019">
        <f t="shared" si="29"/>
        <v>5933.579999999999</v>
      </c>
      <c r="D79" s="1843">
        <v>0</v>
      </c>
      <c r="E79" s="1843">
        <v>0</v>
      </c>
      <c r="F79" s="1843">
        <v>0</v>
      </c>
      <c r="G79" s="1843">
        <v>0</v>
      </c>
      <c r="H79" s="1843">
        <v>0</v>
      </c>
      <c r="I79" s="1843">
        <v>0</v>
      </c>
      <c r="J79" s="1843">
        <v>0</v>
      </c>
      <c r="K79" s="1843">
        <v>15.05</v>
      </c>
      <c r="L79" s="1843">
        <v>1234.74</v>
      </c>
      <c r="M79" s="1843">
        <v>0</v>
      </c>
      <c r="N79" s="1843">
        <v>658.98</v>
      </c>
      <c r="O79" s="1843">
        <v>22.48</v>
      </c>
      <c r="P79" s="1843">
        <v>0</v>
      </c>
      <c r="Q79" s="1843">
        <v>384.1</v>
      </c>
      <c r="R79" s="1843">
        <v>625.17999999999995</v>
      </c>
      <c r="S79" s="1843">
        <v>1244.1600000000001</v>
      </c>
      <c r="T79" s="1843">
        <v>560.49</v>
      </c>
      <c r="U79" s="1843">
        <v>34.799999999999997</v>
      </c>
      <c r="V79" s="1843">
        <v>116.44</v>
      </c>
      <c r="W79" s="1843">
        <v>0</v>
      </c>
      <c r="X79" s="1843">
        <v>0</v>
      </c>
      <c r="Y79" s="1843">
        <v>25.71</v>
      </c>
      <c r="Z79" s="1843">
        <v>0</v>
      </c>
      <c r="AA79" s="1843">
        <v>7.97</v>
      </c>
      <c r="AB79" s="1843">
        <v>4.13</v>
      </c>
      <c r="AC79" s="1843">
        <v>311.16000000000003</v>
      </c>
      <c r="AD79" s="1843">
        <v>8.64</v>
      </c>
      <c r="AE79" s="1843">
        <v>0</v>
      </c>
      <c r="AF79" s="1843">
        <v>0</v>
      </c>
      <c r="AG79" s="1843">
        <v>60.96</v>
      </c>
      <c r="AH79" s="1843">
        <v>1.4</v>
      </c>
      <c r="AI79" s="1843">
        <v>0</v>
      </c>
      <c r="AJ79" s="1843">
        <v>502.61</v>
      </c>
      <c r="AK79" s="1020">
        <f>'배수관폐쇄(총괄) (2)'!CZ80+'배수관폐쇄(총괄) (2)'!DA80</f>
        <v>114.58</v>
      </c>
    </row>
    <row r="80" spans="1:37" s="850" customFormat="1" ht="19.5" customHeight="1" x14ac:dyDescent="0.15">
      <c r="A80" s="3106"/>
      <c r="B80" s="1015" t="s">
        <v>345</v>
      </c>
      <c r="C80" s="1019">
        <f t="shared" si="29"/>
        <v>503.03</v>
      </c>
      <c r="D80" s="1843">
        <v>0</v>
      </c>
      <c r="E80" s="1843">
        <v>0</v>
      </c>
      <c r="F80" s="1843">
        <v>0</v>
      </c>
      <c r="G80" s="1843">
        <v>0</v>
      </c>
      <c r="H80" s="1843">
        <v>0</v>
      </c>
      <c r="I80" s="1843">
        <v>0</v>
      </c>
      <c r="J80" s="1843">
        <v>0</v>
      </c>
      <c r="K80" s="1843">
        <v>0</v>
      </c>
      <c r="L80" s="1843">
        <v>0</v>
      </c>
      <c r="M80" s="1843">
        <v>0</v>
      </c>
      <c r="N80" s="1843">
        <v>0</v>
      </c>
      <c r="O80" s="1843">
        <v>0</v>
      </c>
      <c r="P80" s="1843">
        <v>0</v>
      </c>
      <c r="Q80" s="1843">
        <v>0</v>
      </c>
      <c r="R80" s="1843">
        <v>0</v>
      </c>
      <c r="S80" s="1843">
        <v>0</v>
      </c>
      <c r="T80" s="1843">
        <v>0</v>
      </c>
      <c r="U80" s="1843">
        <v>0</v>
      </c>
      <c r="V80" s="1843">
        <v>0</v>
      </c>
      <c r="W80" s="1843">
        <v>0</v>
      </c>
      <c r="X80" s="1843">
        <v>0</v>
      </c>
      <c r="Y80" s="1843">
        <v>0</v>
      </c>
      <c r="Z80" s="1843">
        <v>0</v>
      </c>
      <c r="AA80" s="1843">
        <v>0</v>
      </c>
      <c r="AB80" s="1843">
        <v>0</v>
      </c>
      <c r="AC80" s="1843">
        <v>0</v>
      </c>
      <c r="AD80" s="1843">
        <v>0</v>
      </c>
      <c r="AE80" s="1843">
        <v>7.45</v>
      </c>
      <c r="AF80" s="1843">
        <v>0</v>
      </c>
      <c r="AG80" s="1843">
        <v>0</v>
      </c>
      <c r="AH80" s="1843">
        <v>495.58</v>
      </c>
      <c r="AI80" s="1843">
        <v>0</v>
      </c>
      <c r="AJ80" s="1843">
        <v>0</v>
      </c>
      <c r="AK80" s="1020">
        <f>'배수관폐쇄(총괄) (2)'!CZ81+'배수관폐쇄(총괄) (2)'!DA81</f>
        <v>0</v>
      </c>
    </row>
    <row r="81" spans="1:37" s="850" customFormat="1" ht="19.5" customHeight="1" x14ac:dyDescent="0.15">
      <c r="A81" s="3106"/>
      <c r="B81" s="1017" t="s">
        <v>283</v>
      </c>
      <c r="C81" s="1019">
        <f t="shared" si="29"/>
        <v>0</v>
      </c>
      <c r="D81" s="1843">
        <v>0</v>
      </c>
      <c r="E81" s="1843">
        <v>0</v>
      </c>
      <c r="F81" s="1843">
        <v>0</v>
      </c>
      <c r="G81" s="1843">
        <v>0</v>
      </c>
      <c r="H81" s="1843">
        <v>0</v>
      </c>
      <c r="I81" s="1843">
        <v>0</v>
      </c>
      <c r="J81" s="1843">
        <v>0</v>
      </c>
      <c r="K81" s="1843">
        <v>0</v>
      </c>
      <c r="L81" s="1843">
        <v>0</v>
      </c>
      <c r="M81" s="1843">
        <v>0</v>
      </c>
      <c r="N81" s="1843">
        <v>0</v>
      </c>
      <c r="O81" s="1843">
        <v>0</v>
      </c>
      <c r="P81" s="1843">
        <v>0</v>
      </c>
      <c r="Q81" s="1843">
        <v>0</v>
      </c>
      <c r="R81" s="1843">
        <v>0</v>
      </c>
      <c r="S81" s="1843">
        <v>0</v>
      </c>
      <c r="T81" s="1843">
        <v>0</v>
      </c>
      <c r="U81" s="1843">
        <v>0</v>
      </c>
      <c r="V81" s="1843">
        <v>0</v>
      </c>
      <c r="W81" s="1843">
        <v>0</v>
      </c>
      <c r="X81" s="1843">
        <v>0</v>
      </c>
      <c r="Y81" s="1843">
        <v>0</v>
      </c>
      <c r="Z81" s="1843">
        <v>0</v>
      </c>
      <c r="AA81" s="1843">
        <v>0</v>
      </c>
      <c r="AB81" s="1843">
        <v>0</v>
      </c>
      <c r="AC81" s="1843">
        <v>0</v>
      </c>
      <c r="AD81" s="1843">
        <v>0</v>
      </c>
      <c r="AE81" s="1843">
        <v>0</v>
      </c>
      <c r="AF81" s="1843">
        <v>0</v>
      </c>
      <c r="AG81" s="1843">
        <v>0</v>
      </c>
      <c r="AH81" s="1843">
        <v>0</v>
      </c>
      <c r="AI81" s="1843">
        <v>0</v>
      </c>
      <c r="AJ81" s="1843">
        <v>0</v>
      </c>
      <c r="AK81" s="1020">
        <f>'배수관폐쇄(총괄) (2)'!CZ82+'배수관폐쇄(총괄) (2)'!DA82</f>
        <v>0</v>
      </c>
    </row>
    <row r="82" spans="1:37" s="850" customFormat="1" ht="19.5" customHeight="1" x14ac:dyDescent="0.15">
      <c r="A82" s="3106"/>
      <c r="B82" s="1017" t="s">
        <v>284</v>
      </c>
      <c r="C82" s="1019">
        <f t="shared" si="29"/>
        <v>0</v>
      </c>
      <c r="D82" s="1843">
        <v>0</v>
      </c>
      <c r="E82" s="1843">
        <v>0</v>
      </c>
      <c r="F82" s="1843">
        <v>0</v>
      </c>
      <c r="G82" s="1843">
        <v>0</v>
      </c>
      <c r="H82" s="1843">
        <v>0</v>
      </c>
      <c r="I82" s="1843">
        <v>0</v>
      </c>
      <c r="J82" s="1843">
        <v>0</v>
      </c>
      <c r="K82" s="1843">
        <v>0</v>
      </c>
      <c r="L82" s="1843">
        <v>0</v>
      </c>
      <c r="M82" s="1843">
        <v>0</v>
      </c>
      <c r="N82" s="1843">
        <v>0</v>
      </c>
      <c r="O82" s="1843">
        <v>0</v>
      </c>
      <c r="P82" s="1843">
        <v>0</v>
      </c>
      <c r="Q82" s="1843">
        <v>0</v>
      </c>
      <c r="R82" s="1843">
        <v>0</v>
      </c>
      <c r="S82" s="1843">
        <v>0</v>
      </c>
      <c r="T82" s="1843">
        <v>0</v>
      </c>
      <c r="U82" s="1843">
        <v>0</v>
      </c>
      <c r="V82" s="1843">
        <v>0</v>
      </c>
      <c r="W82" s="1843">
        <v>0</v>
      </c>
      <c r="X82" s="1843">
        <v>0</v>
      </c>
      <c r="Y82" s="1843">
        <v>0</v>
      </c>
      <c r="Z82" s="1843">
        <v>0</v>
      </c>
      <c r="AA82" s="1843">
        <v>0</v>
      </c>
      <c r="AB82" s="1843">
        <v>0</v>
      </c>
      <c r="AC82" s="1843">
        <v>0</v>
      </c>
      <c r="AD82" s="1843">
        <v>0</v>
      </c>
      <c r="AE82" s="1843">
        <v>0</v>
      </c>
      <c r="AF82" s="1843">
        <v>0</v>
      </c>
      <c r="AG82" s="1843">
        <v>0</v>
      </c>
      <c r="AH82" s="1843">
        <v>0</v>
      </c>
      <c r="AI82" s="1843">
        <v>0</v>
      </c>
      <c r="AJ82" s="1843">
        <v>0</v>
      </c>
      <c r="AK82" s="1020">
        <f>'배수관폐쇄(총괄) (2)'!CZ83+'배수관폐쇄(총괄) (2)'!DA83</f>
        <v>0</v>
      </c>
    </row>
    <row r="83" spans="1:37" s="850" customFormat="1" ht="19.5" customHeight="1" x14ac:dyDescent="0.15">
      <c r="A83" s="3106"/>
      <c r="B83" s="1015" t="s">
        <v>847</v>
      </c>
      <c r="C83" s="1019">
        <f t="shared" si="29"/>
        <v>500.31</v>
      </c>
      <c r="D83" s="1843">
        <v>0</v>
      </c>
      <c r="E83" s="1843">
        <v>0</v>
      </c>
      <c r="F83" s="1843">
        <v>0</v>
      </c>
      <c r="G83" s="1843">
        <v>0</v>
      </c>
      <c r="H83" s="1843">
        <v>0</v>
      </c>
      <c r="I83" s="1843">
        <v>0</v>
      </c>
      <c r="J83" s="1843">
        <v>0</v>
      </c>
      <c r="K83" s="1843">
        <v>0</v>
      </c>
      <c r="L83" s="1843">
        <v>0</v>
      </c>
      <c r="M83" s="1843">
        <v>0</v>
      </c>
      <c r="N83" s="1843">
        <v>0</v>
      </c>
      <c r="O83" s="1843">
        <v>0</v>
      </c>
      <c r="P83" s="1843">
        <v>0</v>
      </c>
      <c r="Q83" s="1843">
        <v>0</v>
      </c>
      <c r="R83" s="1843">
        <v>0</v>
      </c>
      <c r="S83" s="1843">
        <v>0</v>
      </c>
      <c r="T83" s="1843">
        <v>0</v>
      </c>
      <c r="U83" s="1843">
        <v>0</v>
      </c>
      <c r="V83" s="1843">
        <v>0</v>
      </c>
      <c r="W83" s="1843">
        <v>0</v>
      </c>
      <c r="X83" s="1843">
        <v>0</v>
      </c>
      <c r="Y83" s="1843">
        <v>0</v>
      </c>
      <c r="Z83" s="1843">
        <v>0</v>
      </c>
      <c r="AA83" s="1843">
        <v>0</v>
      </c>
      <c r="AB83" s="1843">
        <v>0</v>
      </c>
      <c r="AC83" s="1843">
        <v>0</v>
      </c>
      <c r="AD83" s="1843">
        <v>0</v>
      </c>
      <c r="AE83" s="1843">
        <v>0</v>
      </c>
      <c r="AF83" s="1843">
        <v>0</v>
      </c>
      <c r="AG83" s="1843">
        <v>0</v>
      </c>
      <c r="AH83" s="1843">
        <v>0</v>
      </c>
      <c r="AI83" s="1843">
        <v>0</v>
      </c>
      <c r="AJ83" s="1843">
        <v>0</v>
      </c>
      <c r="AK83" s="1020">
        <f>'배수관폐쇄(총괄) (2)'!CZ84+'배수관폐쇄(총괄) (2)'!DA84</f>
        <v>500.31</v>
      </c>
    </row>
    <row r="84" spans="1:37" s="850" customFormat="1" ht="19.5" customHeight="1" x14ac:dyDescent="0.15">
      <c r="A84" s="3106"/>
      <c r="B84" s="1018" t="s">
        <v>1084</v>
      </c>
      <c r="C84" s="1019">
        <f t="shared" si="29"/>
        <v>0</v>
      </c>
      <c r="D84" s="1843">
        <v>0</v>
      </c>
      <c r="E84" s="1843">
        <v>0</v>
      </c>
      <c r="F84" s="1843">
        <v>0</v>
      </c>
      <c r="G84" s="1843">
        <v>0</v>
      </c>
      <c r="H84" s="1843">
        <v>0</v>
      </c>
      <c r="I84" s="1843">
        <v>0</v>
      </c>
      <c r="J84" s="1843">
        <v>0</v>
      </c>
      <c r="K84" s="1843">
        <v>0</v>
      </c>
      <c r="L84" s="1843">
        <v>0</v>
      </c>
      <c r="M84" s="1843">
        <v>0</v>
      </c>
      <c r="N84" s="1843">
        <v>0</v>
      </c>
      <c r="O84" s="1843">
        <v>0</v>
      </c>
      <c r="P84" s="1843">
        <v>0</v>
      </c>
      <c r="Q84" s="1843">
        <v>0</v>
      </c>
      <c r="R84" s="1843">
        <v>0</v>
      </c>
      <c r="S84" s="1843">
        <v>0</v>
      </c>
      <c r="T84" s="1843">
        <v>0</v>
      </c>
      <c r="U84" s="1843">
        <v>0</v>
      </c>
      <c r="V84" s="1843">
        <v>0</v>
      </c>
      <c r="W84" s="1843">
        <v>0</v>
      </c>
      <c r="X84" s="1843">
        <v>0</v>
      </c>
      <c r="Y84" s="1843">
        <v>0</v>
      </c>
      <c r="Z84" s="1843">
        <v>0</v>
      </c>
      <c r="AA84" s="1843">
        <v>0</v>
      </c>
      <c r="AB84" s="1843">
        <v>0</v>
      </c>
      <c r="AC84" s="1843">
        <v>0</v>
      </c>
      <c r="AD84" s="1843">
        <v>0</v>
      </c>
      <c r="AE84" s="1843">
        <v>0</v>
      </c>
      <c r="AF84" s="1843">
        <v>0</v>
      </c>
      <c r="AG84" s="1843">
        <v>0</v>
      </c>
      <c r="AH84" s="1843">
        <v>0</v>
      </c>
      <c r="AI84" s="1843">
        <v>0</v>
      </c>
      <c r="AJ84" s="1843">
        <v>0</v>
      </c>
      <c r="AK84" s="1020">
        <f>'배수관폐쇄(총괄) (2)'!CZ85+'배수관폐쇄(총괄) (2)'!DA85</f>
        <v>0</v>
      </c>
    </row>
    <row r="85" spans="1:37" s="850" customFormat="1" ht="19.5" customHeight="1" x14ac:dyDescent="0.15">
      <c r="A85" s="3106">
        <v>450</v>
      </c>
      <c r="B85" s="854" t="s">
        <v>46</v>
      </c>
      <c r="C85" s="613">
        <f>SUM(D85:AK85)</f>
        <v>1724.74</v>
      </c>
      <c r="D85" s="613">
        <f>SUM(D87:D93)</f>
        <v>0</v>
      </c>
      <c r="E85" s="613">
        <f>SUM(E86:E93)</f>
        <v>0</v>
      </c>
      <c r="F85" s="613">
        <f t="shared" ref="F85:AJ85" si="30">SUM(F86:F93)</f>
        <v>0</v>
      </c>
      <c r="G85" s="613">
        <f t="shared" si="30"/>
        <v>0</v>
      </c>
      <c r="H85" s="613">
        <f t="shared" si="30"/>
        <v>0</v>
      </c>
      <c r="I85" s="613">
        <f t="shared" si="30"/>
        <v>0</v>
      </c>
      <c r="J85" s="613">
        <f t="shared" si="30"/>
        <v>0</v>
      </c>
      <c r="K85" s="613">
        <f t="shared" si="30"/>
        <v>0</v>
      </c>
      <c r="L85" s="613">
        <f t="shared" si="30"/>
        <v>0</v>
      </c>
      <c r="M85" s="613">
        <f t="shared" si="30"/>
        <v>0</v>
      </c>
      <c r="N85" s="613">
        <f t="shared" si="30"/>
        <v>1319.46</v>
      </c>
      <c r="O85" s="613">
        <f t="shared" si="30"/>
        <v>0</v>
      </c>
      <c r="P85" s="613">
        <f t="shared" si="30"/>
        <v>0</v>
      </c>
      <c r="Q85" s="613">
        <f t="shared" si="30"/>
        <v>0</v>
      </c>
      <c r="R85" s="613">
        <f t="shared" si="30"/>
        <v>0</v>
      </c>
      <c r="S85" s="613">
        <f t="shared" si="30"/>
        <v>402.8</v>
      </c>
      <c r="T85" s="613">
        <f t="shared" si="30"/>
        <v>0</v>
      </c>
      <c r="U85" s="613">
        <f t="shared" si="30"/>
        <v>0</v>
      </c>
      <c r="V85" s="613">
        <f t="shared" si="30"/>
        <v>0</v>
      </c>
      <c r="W85" s="613">
        <f t="shared" si="30"/>
        <v>0</v>
      </c>
      <c r="X85" s="613">
        <f t="shared" si="30"/>
        <v>0</v>
      </c>
      <c r="Y85" s="613">
        <f t="shared" si="30"/>
        <v>0</v>
      </c>
      <c r="Z85" s="613">
        <f t="shared" si="30"/>
        <v>0</v>
      </c>
      <c r="AA85" s="613">
        <f t="shared" si="30"/>
        <v>0</v>
      </c>
      <c r="AB85" s="613">
        <f t="shared" si="30"/>
        <v>0</v>
      </c>
      <c r="AC85" s="613">
        <f t="shared" si="30"/>
        <v>0</v>
      </c>
      <c r="AD85" s="613">
        <f t="shared" si="30"/>
        <v>0</v>
      </c>
      <c r="AE85" s="613">
        <f t="shared" si="30"/>
        <v>0</v>
      </c>
      <c r="AF85" s="613">
        <f t="shared" si="30"/>
        <v>0</v>
      </c>
      <c r="AG85" s="613">
        <f t="shared" si="30"/>
        <v>0</v>
      </c>
      <c r="AH85" s="613">
        <f t="shared" si="30"/>
        <v>2.48</v>
      </c>
      <c r="AI85" s="613">
        <f t="shared" si="30"/>
        <v>0</v>
      </c>
      <c r="AJ85" s="613">
        <f t="shared" si="30"/>
        <v>0</v>
      </c>
      <c r="AK85" s="613">
        <f>SUM(AK86:AK93)</f>
        <v>0</v>
      </c>
    </row>
    <row r="86" spans="1:37" s="850" customFormat="1" ht="19.5" customHeight="1" x14ac:dyDescent="0.15">
      <c r="A86" s="3106"/>
      <c r="B86" s="1015" t="s">
        <v>793</v>
      </c>
      <c r="C86" s="1019">
        <f>SUM(D86:AK86)</f>
        <v>0</v>
      </c>
      <c r="D86" s="1843">
        <v>0</v>
      </c>
      <c r="E86" s="1843">
        <v>0</v>
      </c>
      <c r="F86" s="1843">
        <v>0</v>
      </c>
      <c r="G86" s="1843">
        <v>0</v>
      </c>
      <c r="H86" s="1843">
        <v>0</v>
      </c>
      <c r="I86" s="1843">
        <v>0</v>
      </c>
      <c r="J86" s="1843">
        <v>0</v>
      </c>
      <c r="K86" s="1843">
        <v>0</v>
      </c>
      <c r="L86" s="1843">
        <v>0</v>
      </c>
      <c r="M86" s="1843">
        <v>0</v>
      </c>
      <c r="N86" s="1843">
        <v>0</v>
      </c>
      <c r="O86" s="1843">
        <v>0</v>
      </c>
      <c r="P86" s="1843">
        <v>0</v>
      </c>
      <c r="Q86" s="1843">
        <v>0</v>
      </c>
      <c r="R86" s="1843">
        <v>0</v>
      </c>
      <c r="S86" s="1843">
        <v>0</v>
      </c>
      <c r="T86" s="1843">
        <v>0</v>
      </c>
      <c r="U86" s="1843">
        <v>0</v>
      </c>
      <c r="V86" s="1843">
        <v>0</v>
      </c>
      <c r="W86" s="1843">
        <v>0</v>
      </c>
      <c r="X86" s="1843">
        <v>0</v>
      </c>
      <c r="Y86" s="1843">
        <v>0</v>
      </c>
      <c r="Z86" s="1843">
        <v>0</v>
      </c>
      <c r="AA86" s="1843">
        <v>0</v>
      </c>
      <c r="AB86" s="1843">
        <v>0</v>
      </c>
      <c r="AC86" s="1843">
        <v>0</v>
      </c>
      <c r="AD86" s="1843">
        <v>0</v>
      </c>
      <c r="AE86" s="1843">
        <v>0</v>
      </c>
      <c r="AF86" s="1843">
        <v>0</v>
      </c>
      <c r="AG86" s="1843">
        <v>0</v>
      </c>
      <c r="AH86" s="1843">
        <v>0</v>
      </c>
      <c r="AI86" s="1843">
        <v>0</v>
      </c>
      <c r="AJ86" s="1843">
        <v>0</v>
      </c>
      <c r="AK86" s="1020">
        <v>0</v>
      </c>
    </row>
    <row r="87" spans="1:37" s="850" customFormat="1" ht="19.5" customHeight="1" x14ac:dyDescent="0.15">
      <c r="A87" s="3106"/>
      <c r="B87" s="1015" t="s">
        <v>792</v>
      </c>
      <c r="C87" s="1019">
        <f t="shared" ref="C87:C93" si="31">SUM(D87:AK87)</f>
        <v>0</v>
      </c>
      <c r="D87" s="1843">
        <v>0</v>
      </c>
      <c r="E87" s="1843">
        <v>0</v>
      </c>
      <c r="F87" s="1843">
        <v>0</v>
      </c>
      <c r="G87" s="1843">
        <v>0</v>
      </c>
      <c r="H87" s="1843">
        <v>0</v>
      </c>
      <c r="I87" s="1843">
        <v>0</v>
      </c>
      <c r="J87" s="1843">
        <v>0</v>
      </c>
      <c r="K87" s="1843">
        <v>0</v>
      </c>
      <c r="L87" s="1843">
        <v>0</v>
      </c>
      <c r="M87" s="1843">
        <v>0</v>
      </c>
      <c r="N87" s="1843">
        <v>0</v>
      </c>
      <c r="O87" s="1843">
        <v>0</v>
      </c>
      <c r="P87" s="1843">
        <v>0</v>
      </c>
      <c r="Q87" s="1843">
        <v>0</v>
      </c>
      <c r="R87" s="1843">
        <v>0</v>
      </c>
      <c r="S87" s="1843">
        <v>0</v>
      </c>
      <c r="T87" s="1843">
        <v>0</v>
      </c>
      <c r="U87" s="1843">
        <v>0</v>
      </c>
      <c r="V87" s="1843">
        <v>0</v>
      </c>
      <c r="W87" s="1843">
        <v>0</v>
      </c>
      <c r="X87" s="1843">
        <v>0</v>
      </c>
      <c r="Y87" s="1843">
        <v>0</v>
      </c>
      <c r="Z87" s="1843">
        <v>0</v>
      </c>
      <c r="AA87" s="1843">
        <v>0</v>
      </c>
      <c r="AB87" s="1843">
        <v>0</v>
      </c>
      <c r="AC87" s="1843">
        <v>0</v>
      </c>
      <c r="AD87" s="1843">
        <v>0</v>
      </c>
      <c r="AE87" s="1843">
        <v>0</v>
      </c>
      <c r="AF87" s="1843">
        <v>0</v>
      </c>
      <c r="AG87" s="1843">
        <v>0</v>
      </c>
      <c r="AH87" s="1843">
        <v>0</v>
      </c>
      <c r="AI87" s="1843">
        <v>0</v>
      </c>
      <c r="AJ87" s="1843">
        <v>0</v>
      </c>
      <c r="AK87" s="1020">
        <v>0</v>
      </c>
    </row>
    <row r="88" spans="1:37" s="850" customFormat="1" ht="19.5" customHeight="1" x14ac:dyDescent="0.15">
      <c r="A88" s="3106"/>
      <c r="B88" s="1015" t="s">
        <v>974</v>
      </c>
      <c r="C88" s="1019">
        <f t="shared" si="31"/>
        <v>1397.99</v>
      </c>
      <c r="D88" s="1843">
        <v>0</v>
      </c>
      <c r="E88" s="1843">
        <v>0</v>
      </c>
      <c r="F88" s="1843">
        <v>0</v>
      </c>
      <c r="G88" s="1843">
        <v>0</v>
      </c>
      <c r="H88" s="1843">
        <v>0</v>
      </c>
      <c r="I88" s="1843">
        <v>0</v>
      </c>
      <c r="J88" s="1843">
        <v>0</v>
      </c>
      <c r="K88" s="1843">
        <v>0</v>
      </c>
      <c r="L88" s="1843">
        <v>0</v>
      </c>
      <c r="M88" s="1843">
        <v>0</v>
      </c>
      <c r="N88" s="1843">
        <v>1187.99</v>
      </c>
      <c r="O88" s="1843">
        <v>0</v>
      </c>
      <c r="P88" s="1843">
        <v>0</v>
      </c>
      <c r="Q88" s="1843">
        <v>0</v>
      </c>
      <c r="R88" s="1843">
        <v>0</v>
      </c>
      <c r="S88" s="1843">
        <v>207.52</v>
      </c>
      <c r="T88" s="1843">
        <v>0</v>
      </c>
      <c r="U88" s="1843">
        <v>0</v>
      </c>
      <c r="V88" s="1843">
        <v>0</v>
      </c>
      <c r="W88" s="1843">
        <v>0</v>
      </c>
      <c r="X88" s="1843">
        <v>0</v>
      </c>
      <c r="Y88" s="1843">
        <v>0</v>
      </c>
      <c r="Z88" s="1843">
        <v>0</v>
      </c>
      <c r="AA88" s="1843">
        <v>0</v>
      </c>
      <c r="AB88" s="1843">
        <v>0</v>
      </c>
      <c r="AC88" s="1843">
        <v>0</v>
      </c>
      <c r="AD88" s="1843">
        <v>0</v>
      </c>
      <c r="AE88" s="1843">
        <v>0</v>
      </c>
      <c r="AF88" s="1843">
        <v>0</v>
      </c>
      <c r="AG88" s="1843">
        <v>0</v>
      </c>
      <c r="AH88" s="1843">
        <v>2.48</v>
      </c>
      <c r="AI88" s="1843">
        <v>0</v>
      </c>
      <c r="AJ88" s="1843">
        <v>0</v>
      </c>
      <c r="AK88" s="1020">
        <v>0</v>
      </c>
    </row>
    <row r="89" spans="1:37" s="850" customFormat="1" ht="19.5" customHeight="1" x14ac:dyDescent="0.15">
      <c r="A89" s="3106"/>
      <c r="B89" s="1015" t="s">
        <v>345</v>
      </c>
      <c r="C89" s="1019">
        <f t="shared" si="31"/>
        <v>326.75</v>
      </c>
      <c r="D89" s="1843">
        <v>0</v>
      </c>
      <c r="E89" s="1843">
        <v>0</v>
      </c>
      <c r="F89" s="1843">
        <v>0</v>
      </c>
      <c r="G89" s="1843">
        <v>0</v>
      </c>
      <c r="H89" s="1843">
        <v>0</v>
      </c>
      <c r="I89" s="1843">
        <v>0</v>
      </c>
      <c r="J89" s="1843">
        <v>0</v>
      </c>
      <c r="K89" s="1843">
        <v>0</v>
      </c>
      <c r="L89" s="1843">
        <v>0</v>
      </c>
      <c r="M89" s="1843">
        <v>0</v>
      </c>
      <c r="N89" s="1843">
        <v>131.47</v>
      </c>
      <c r="O89" s="1843">
        <v>0</v>
      </c>
      <c r="P89" s="1843">
        <v>0</v>
      </c>
      <c r="Q89" s="1843">
        <v>0</v>
      </c>
      <c r="R89" s="1843">
        <v>0</v>
      </c>
      <c r="S89" s="1843">
        <v>195.28</v>
      </c>
      <c r="T89" s="1843">
        <v>0</v>
      </c>
      <c r="U89" s="1843">
        <v>0</v>
      </c>
      <c r="V89" s="1843">
        <v>0</v>
      </c>
      <c r="W89" s="1843">
        <v>0</v>
      </c>
      <c r="X89" s="1843">
        <v>0</v>
      </c>
      <c r="Y89" s="1843">
        <v>0</v>
      </c>
      <c r="Z89" s="1843">
        <v>0</v>
      </c>
      <c r="AA89" s="1843">
        <v>0</v>
      </c>
      <c r="AB89" s="1843">
        <v>0</v>
      </c>
      <c r="AC89" s="1843">
        <v>0</v>
      </c>
      <c r="AD89" s="1843">
        <v>0</v>
      </c>
      <c r="AE89" s="1843">
        <v>0</v>
      </c>
      <c r="AF89" s="1843">
        <v>0</v>
      </c>
      <c r="AG89" s="1843">
        <v>0</v>
      </c>
      <c r="AH89" s="1843">
        <v>0</v>
      </c>
      <c r="AI89" s="1843">
        <v>0</v>
      </c>
      <c r="AJ89" s="1843">
        <v>0</v>
      </c>
      <c r="AK89" s="1020">
        <v>0</v>
      </c>
    </row>
    <row r="90" spans="1:37" s="850" customFormat="1" ht="19.5" customHeight="1" x14ac:dyDescent="0.15">
      <c r="A90" s="3106"/>
      <c r="B90" s="1017" t="s">
        <v>283</v>
      </c>
      <c r="C90" s="1019">
        <f t="shared" si="31"/>
        <v>0</v>
      </c>
      <c r="D90" s="1843">
        <v>0</v>
      </c>
      <c r="E90" s="1843">
        <v>0</v>
      </c>
      <c r="F90" s="1843">
        <v>0</v>
      </c>
      <c r="G90" s="1843">
        <v>0</v>
      </c>
      <c r="H90" s="1843">
        <v>0</v>
      </c>
      <c r="I90" s="1843">
        <v>0</v>
      </c>
      <c r="J90" s="1843">
        <v>0</v>
      </c>
      <c r="K90" s="1843">
        <v>0</v>
      </c>
      <c r="L90" s="1843">
        <v>0</v>
      </c>
      <c r="M90" s="1843">
        <v>0</v>
      </c>
      <c r="N90" s="1843">
        <v>0</v>
      </c>
      <c r="O90" s="1843">
        <v>0</v>
      </c>
      <c r="P90" s="1843">
        <v>0</v>
      </c>
      <c r="Q90" s="1843">
        <v>0</v>
      </c>
      <c r="R90" s="1843">
        <v>0</v>
      </c>
      <c r="S90" s="1843">
        <v>0</v>
      </c>
      <c r="T90" s="1843">
        <v>0</v>
      </c>
      <c r="U90" s="1843">
        <v>0</v>
      </c>
      <c r="V90" s="1843">
        <v>0</v>
      </c>
      <c r="W90" s="1843">
        <v>0</v>
      </c>
      <c r="X90" s="1843">
        <v>0</v>
      </c>
      <c r="Y90" s="1843">
        <v>0</v>
      </c>
      <c r="Z90" s="1843">
        <v>0</v>
      </c>
      <c r="AA90" s="1843">
        <v>0</v>
      </c>
      <c r="AB90" s="1843">
        <v>0</v>
      </c>
      <c r="AC90" s="1843">
        <v>0</v>
      </c>
      <c r="AD90" s="1843">
        <v>0</v>
      </c>
      <c r="AE90" s="1843">
        <v>0</v>
      </c>
      <c r="AF90" s="1843">
        <v>0</v>
      </c>
      <c r="AG90" s="1843">
        <v>0</v>
      </c>
      <c r="AH90" s="1843">
        <v>0</v>
      </c>
      <c r="AI90" s="1843">
        <v>0</v>
      </c>
      <c r="AJ90" s="1843">
        <v>0</v>
      </c>
      <c r="AK90" s="1020">
        <v>0</v>
      </c>
    </row>
    <row r="91" spans="1:37" s="850" customFormat="1" ht="19.5" customHeight="1" x14ac:dyDescent="0.15">
      <c r="A91" s="3106"/>
      <c r="B91" s="1017" t="s">
        <v>284</v>
      </c>
      <c r="C91" s="1019">
        <f t="shared" si="31"/>
        <v>0</v>
      </c>
      <c r="D91" s="1843">
        <v>0</v>
      </c>
      <c r="E91" s="1843">
        <v>0</v>
      </c>
      <c r="F91" s="1843">
        <v>0</v>
      </c>
      <c r="G91" s="1843">
        <v>0</v>
      </c>
      <c r="H91" s="1843">
        <v>0</v>
      </c>
      <c r="I91" s="1843">
        <v>0</v>
      </c>
      <c r="J91" s="1843">
        <v>0</v>
      </c>
      <c r="K91" s="1843">
        <v>0</v>
      </c>
      <c r="L91" s="1843">
        <v>0</v>
      </c>
      <c r="M91" s="1843">
        <v>0</v>
      </c>
      <c r="N91" s="1843">
        <v>0</v>
      </c>
      <c r="O91" s="1843">
        <v>0</v>
      </c>
      <c r="P91" s="1843">
        <v>0</v>
      </c>
      <c r="Q91" s="1843">
        <v>0</v>
      </c>
      <c r="R91" s="1843">
        <v>0</v>
      </c>
      <c r="S91" s="1843">
        <v>0</v>
      </c>
      <c r="T91" s="1843">
        <v>0</v>
      </c>
      <c r="U91" s="1843">
        <v>0</v>
      </c>
      <c r="V91" s="1843">
        <v>0</v>
      </c>
      <c r="W91" s="1843">
        <v>0</v>
      </c>
      <c r="X91" s="1843">
        <v>0</v>
      </c>
      <c r="Y91" s="1843">
        <v>0</v>
      </c>
      <c r="Z91" s="1843">
        <v>0</v>
      </c>
      <c r="AA91" s="1843">
        <v>0</v>
      </c>
      <c r="AB91" s="1843">
        <v>0</v>
      </c>
      <c r="AC91" s="1843">
        <v>0</v>
      </c>
      <c r="AD91" s="1843">
        <v>0</v>
      </c>
      <c r="AE91" s="1843">
        <v>0</v>
      </c>
      <c r="AF91" s="1843">
        <v>0</v>
      </c>
      <c r="AG91" s="1843">
        <v>0</v>
      </c>
      <c r="AH91" s="1843">
        <v>0</v>
      </c>
      <c r="AI91" s="1843">
        <v>0</v>
      </c>
      <c r="AJ91" s="1843">
        <v>0</v>
      </c>
      <c r="AK91" s="1020">
        <v>0</v>
      </c>
    </row>
    <row r="92" spans="1:37" s="850" customFormat="1" ht="19.5" customHeight="1" x14ac:dyDescent="0.15">
      <c r="A92" s="3106"/>
      <c r="B92" s="1015" t="s">
        <v>847</v>
      </c>
      <c r="C92" s="1019">
        <f t="shared" si="31"/>
        <v>0</v>
      </c>
      <c r="D92" s="1843">
        <v>0</v>
      </c>
      <c r="E92" s="1843">
        <v>0</v>
      </c>
      <c r="F92" s="1843">
        <v>0</v>
      </c>
      <c r="G92" s="1843">
        <v>0</v>
      </c>
      <c r="H92" s="1843">
        <v>0</v>
      </c>
      <c r="I92" s="1843">
        <v>0</v>
      </c>
      <c r="J92" s="1843">
        <v>0</v>
      </c>
      <c r="K92" s="1843">
        <v>0</v>
      </c>
      <c r="L92" s="1843">
        <v>0</v>
      </c>
      <c r="M92" s="1843">
        <v>0</v>
      </c>
      <c r="N92" s="1843">
        <v>0</v>
      </c>
      <c r="O92" s="1843">
        <v>0</v>
      </c>
      <c r="P92" s="1843">
        <v>0</v>
      </c>
      <c r="Q92" s="1843">
        <v>0</v>
      </c>
      <c r="R92" s="1843">
        <v>0</v>
      </c>
      <c r="S92" s="1843">
        <v>0</v>
      </c>
      <c r="T92" s="1843">
        <v>0</v>
      </c>
      <c r="U92" s="1843">
        <v>0</v>
      </c>
      <c r="V92" s="1843">
        <v>0</v>
      </c>
      <c r="W92" s="1843">
        <v>0</v>
      </c>
      <c r="X92" s="1843">
        <v>0</v>
      </c>
      <c r="Y92" s="1843">
        <v>0</v>
      </c>
      <c r="Z92" s="1843">
        <v>0</v>
      </c>
      <c r="AA92" s="1843">
        <v>0</v>
      </c>
      <c r="AB92" s="1843">
        <v>0</v>
      </c>
      <c r="AC92" s="1843">
        <v>0</v>
      </c>
      <c r="AD92" s="1843">
        <v>0</v>
      </c>
      <c r="AE92" s="1843">
        <v>0</v>
      </c>
      <c r="AF92" s="1843">
        <v>0</v>
      </c>
      <c r="AG92" s="1843">
        <v>0</v>
      </c>
      <c r="AH92" s="1843">
        <v>0</v>
      </c>
      <c r="AI92" s="1843">
        <v>0</v>
      </c>
      <c r="AJ92" s="1843">
        <v>0</v>
      </c>
      <c r="AK92" s="1020">
        <v>0</v>
      </c>
    </row>
    <row r="93" spans="1:37" s="850" customFormat="1" ht="19.5" customHeight="1" x14ac:dyDescent="0.15">
      <c r="A93" s="3106"/>
      <c r="B93" s="1018" t="s">
        <v>1084</v>
      </c>
      <c r="C93" s="1019">
        <f t="shared" si="31"/>
        <v>0</v>
      </c>
      <c r="D93" s="1843">
        <v>0</v>
      </c>
      <c r="E93" s="1843">
        <v>0</v>
      </c>
      <c r="F93" s="1843">
        <v>0</v>
      </c>
      <c r="G93" s="1843">
        <v>0</v>
      </c>
      <c r="H93" s="1843">
        <v>0</v>
      </c>
      <c r="I93" s="1843">
        <v>0</v>
      </c>
      <c r="J93" s="1843">
        <v>0</v>
      </c>
      <c r="K93" s="1843">
        <v>0</v>
      </c>
      <c r="L93" s="1843">
        <v>0</v>
      </c>
      <c r="M93" s="1843">
        <v>0</v>
      </c>
      <c r="N93" s="1843">
        <v>0</v>
      </c>
      <c r="O93" s="1843">
        <v>0</v>
      </c>
      <c r="P93" s="1843">
        <v>0</v>
      </c>
      <c r="Q93" s="1843">
        <v>0</v>
      </c>
      <c r="R93" s="1843">
        <v>0</v>
      </c>
      <c r="S93" s="1843">
        <v>0</v>
      </c>
      <c r="T93" s="1843">
        <v>0</v>
      </c>
      <c r="U93" s="1843">
        <v>0</v>
      </c>
      <c r="V93" s="1843">
        <v>0</v>
      </c>
      <c r="W93" s="1843">
        <v>0</v>
      </c>
      <c r="X93" s="1843">
        <v>0</v>
      </c>
      <c r="Y93" s="1843">
        <v>0</v>
      </c>
      <c r="Z93" s="1843">
        <v>0</v>
      </c>
      <c r="AA93" s="1843">
        <v>0</v>
      </c>
      <c r="AB93" s="1843">
        <v>0</v>
      </c>
      <c r="AC93" s="1843">
        <v>0</v>
      </c>
      <c r="AD93" s="1843">
        <v>0</v>
      </c>
      <c r="AE93" s="1843">
        <v>0</v>
      </c>
      <c r="AF93" s="1843">
        <v>0</v>
      </c>
      <c r="AG93" s="1843">
        <v>0</v>
      </c>
      <c r="AH93" s="1843">
        <v>0</v>
      </c>
      <c r="AI93" s="1843">
        <v>0</v>
      </c>
      <c r="AJ93" s="1843">
        <v>0</v>
      </c>
      <c r="AK93" s="1020">
        <v>0</v>
      </c>
    </row>
    <row r="94" spans="1:37" s="850" customFormat="1" ht="19.5" customHeight="1" x14ac:dyDescent="0.15">
      <c r="A94" s="3106">
        <v>500</v>
      </c>
      <c r="B94" s="854" t="s">
        <v>46</v>
      </c>
      <c r="C94" s="613">
        <f>SUM(D94:AK94)</f>
        <v>9649.16</v>
      </c>
      <c r="D94" s="613">
        <f>SUM(D96:D102)</f>
        <v>125.94999999999999</v>
      </c>
      <c r="E94" s="613">
        <f>SUM(E95:E102)</f>
        <v>0</v>
      </c>
      <c r="F94" s="613">
        <f t="shared" ref="F94:AJ94" si="32">SUM(F95:F102)</f>
        <v>0</v>
      </c>
      <c r="G94" s="613">
        <f t="shared" si="32"/>
        <v>0</v>
      </c>
      <c r="H94" s="613">
        <f t="shared" si="32"/>
        <v>0</v>
      </c>
      <c r="I94" s="613">
        <f t="shared" si="32"/>
        <v>0</v>
      </c>
      <c r="J94" s="613">
        <f t="shared" si="32"/>
        <v>0</v>
      </c>
      <c r="K94" s="613">
        <f t="shared" si="32"/>
        <v>0.75</v>
      </c>
      <c r="L94" s="613">
        <f t="shared" si="32"/>
        <v>0</v>
      </c>
      <c r="M94" s="613">
        <f t="shared" si="32"/>
        <v>4601.58</v>
      </c>
      <c r="N94" s="613">
        <f t="shared" si="32"/>
        <v>2267.0699999999997</v>
      </c>
      <c r="O94" s="613">
        <f t="shared" si="32"/>
        <v>0</v>
      </c>
      <c r="P94" s="613">
        <f t="shared" si="32"/>
        <v>0</v>
      </c>
      <c r="Q94" s="613">
        <f t="shared" si="32"/>
        <v>0</v>
      </c>
      <c r="R94" s="613">
        <f t="shared" si="32"/>
        <v>0</v>
      </c>
      <c r="S94" s="613">
        <f t="shared" si="32"/>
        <v>1476.05</v>
      </c>
      <c r="T94" s="613">
        <f t="shared" si="32"/>
        <v>1170.75</v>
      </c>
      <c r="U94" s="613">
        <f t="shared" si="32"/>
        <v>0</v>
      </c>
      <c r="V94" s="613">
        <f t="shared" si="32"/>
        <v>0</v>
      </c>
      <c r="W94" s="613">
        <f t="shared" si="32"/>
        <v>0</v>
      </c>
      <c r="X94" s="613">
        <f t="shared" si="32"/>
        <v>0</v>
      </c>
      <c r="Y94" s="613">
        <f t="shared" si="32"/>
        <v>0</v>
      </c>
      <c r="Z94" s="613">
        <f t="shared" si="32"/>
        <v>0</v>
      </c>
      <c r="AA94" s="613">
        <f t="shared" si="32"/>
        <v>0</v>
      </c>
      <c r="AB94" s="613">
        <f t="shared" si="32"/>
        <v>0</v>
      </c>
      <c r="AC94" s="613">
        <f t="shared" si="32"/>
        <v>0</v>
      </c>
      <c r="AD94" s="613">
        <f t="shared" si="32"/>
        <v>0</v>
      </c>
      <c r="AE94" s="613">
        <f t="shared" si="32"/>
        <v>0</v>
      </c>
      <c r="AF94" s="613">
        <f t="shared" si="32"/>
        <v>0</v>
      </c>
      <c r="AG94" s="613">
        <f t="shared" si="32"/>
        <v>0</v>
      </c>
      <c r="AH94" s="613">
        <f t="shared" si="32"/>
        <v>2.75</v>
      </c>
      <c r="AI94" s="613">
        <f t="shared" si="32"/>
        <v>0</v>
      </c>
      <c r="AJ94" s="613">
        <f t="shared" si="32"/>
        <v>0</v>
      </c>
      <c r="AK94" s="613">
        <f>SUM(AK95:AK102)</f>
        <v>4.26</v>
      </c>
    </row>
    <row r="95" spans="1:37" s="858" customFormat="1" ht="19.5" customHeight="1" x14ac:dyDescent="0.15">
      <c r="A95" s="3106"/>
      <c r="B95" s="1015" t="s">
        <v>793</v>
      </c>
      <c r="C95" s="1019">
        <f>SUM(D95:AK95)</f>
        <v>0</v>
      </c>
      <c r="D95" s="1843">
        <v>0</v>
      </c>
      <c r="E95" s="1843">
        <v>0</v>
      </c>
      <c r="F95" s="1843">
        <v>0</v>
      </c>
      <c r="G95" s="1843">
        <v>0</v>
      </c>
      <c r="H95" s="1843">
        <v>0</v>
      </c>
      <c r="I95" s="1843">
        <v>0</v>
      </c>
      <c r="J95" s="1843">
        <v>0</v>
      </c>
      <c r="K95" s="1843">
        <v>0</v>
      </c>
      <c r="L95" s="1843">
        <v>0</v>
      </c>
      <c r="M95" s="1843">
        <v>0</v>
      </c>
      <c r="N95" s="1843">
        <v>0</v>
      </c>
      <c r="O95" s="1843">
        <v>0</v>
      </c>
      <c r="P95" s="1843">
        <v>0</v>
      </c>
      <c r="Q95" s="1843">
        <v>0</v>
      </c>
      <c r="R95" s="1843">
        <v>0</v>
      </c>
      <c r="S95" s="1843">
        <v>0</v>
      </c>
      <c r="T95" s="1843">
        <v>0</v>
      </c>
      <c r="U95" s="1843">
        <v>0</v>
      </c>
      <c r="V95" s="1843">
        <v>0</v>
      </c>
      <c r="W95" s="1843">
        <v>0</v>
      </c>
      <c r="X95" s="1843">
        <v>0</v>
      </c>
      <c r="Y95" s="1843">
        <v>0</v>
      </c>
      <c r="Z95" s="1843">
        <v>0</v>
      </c>
      <c r="AA95" s="1843">
        <v>0</v>
      </c>
      <c r="AB95" s="1843">
        <v>0</v>
      </c>
      <c r="AC95" s="1843">
        <v>0</v>
      </c>
      <c r="AD95" s="1843">
        <v>0</v>
      </c>
      <c r="AE95" s="1843">
        <v>0</v>
      </c>
      <c r="AF95" s="1843">
        <v>0</v>
      </c>
      <c r="AG95" s="1843">
        <v>0</v>
      </c>
      <c r="AH95" s="1843">
        <v>0</v>
      </c>
      <c r="AI95" s="1843">
        <v>0</v>
      </c>
      <c r="AJ95" s="1843">
        <v>0</v>
      </c>
      <c r="AK95" s="1020">
        <f>'배수관폐쇄(총괄) (2)'!CZ87+'배수관폐쇄(총괄) (2)'!DA87</f>
        <v>0</v>
      </c>
    </row>
    <row r="96" spans="1:37" s="850" customFormat="1" ht="19.5" customHeight="1" x14ac:dyDescent="0.15">
      <c r="A96" s="3106"/>
      <c r="B96" s="1015" t="s">
        <v>792</v>
      </c>
      <c r="C96" s="1019">
        <f t="shared" ref="C96:C102" si="33">SUM(D96:AK96)</f>
        <v>164.32999999999998</v>
      </c>
      <c r="D96" s="1843">
        <v>125.94999999999999</v>
      </c>
      <c r="E96" s="1843">
        <v>0</v>
      </c>
      <c r="F96" s="1843">
        <v>0</v>
      </c>
      <c r="G96" s="1843">
        <v>0</v>
      </c>
      <c r="H96" s="1843">
        <v>0</v>
      </c>
      <c r="I96" s="1843">
        <v>0</v>
      </c>
      <c r="J96" s="1843">
        <v>0</v>
      </c>
      <c r="K96" s="1843">
        <v>0</v>
      </c>
      <c r="L96" s="1843">
        <v>0</v>
      </c>
      <c r="M96" s="1843">
        <v>38.380000000000003</v>
      </c>
      <c r="N96" s="1843">
        <v>0</v>
      </c>
      <c r="O96" s="1843">
        <v>0</v>
      </c>
      <c r="P96" s="1843">
        <v>0</v>
      </c>
      <c r="Q96" s="1843">
        <v>0</v>
      </c>
      <c r="R96" s="1843">
        <v>0</v>
      </c>
      <c r="S96" s="1843">
        <v>0</v>
      </c>
      <c r="T96" s="1843">
        <v>0</v>
      </c>
      <c r="U96" s="1843">
        <v>0</v>
      </c>
      <c r="V96" s="1843">
        <v>0</v>
      </c>
      <c r="W96" s="1843">
        <v>0</v>
      </c>
      <c r="X96" s="1843">
        <v>0</v>
      </c>
      <c r="Y96" s="1843">
        <v>0</v>
      </c>
      <c r="Z96" s="1843">
        <v>0</v>
      </c>
      <c r="AA96" s="1843">
        <v>0</v>
      </c>
      <c r="AB96" s="1843">
        <v>0</v>
      </c>
      <c r="AC96" s="1843">
        <v>0</v>
      </c>
      <c r="AD96" s="1843">
        <v>0</v>
      </c>
      <c r="AE96" s="1843">
        <v>0</v>
      </c>
      <c r="AF96" s="1843">
        <v>0</v>
      </c>
      <c r="AG96" s="1843">
        <v>0</v>
      </c>
      <c r="AH96" s="1843">
        <v>0</v>
      </c>
      <c r="AI96" s="1843">
        <v>0</v>
      </c>
      <c r="AJ96" s="1843">
        <v>0</v>
      </c>
      <c r="AK96" s="1020">
        <f>'배수관폐쇄(총괄) (2)'!CZ88+'배수관폐쇄(총괄) (2)'!DA88</f>
        <v>0</v>
      </c>
    </row>
    <row r="97" spans="1:37" s="850" customFormat="1" ht="19.5" customHeight="1" x14ac:dyDescent="0.15">
      <c r="A97" s="3106"/>
      <c r="B97" s="1015" t="s">
        <v>974</v>
      </c>
      <c r="C97" s="1019">
        <f t="shared" si="33"/>
        <v>8253.83</v>
      </c>
      <c r="D97" s="1843">
        <v>0</v>
      </c>
      <c r="E97" s="1843">
        <v>0</v>
      </c>
      <c r="F97" s="1843">
        <v>0</v>
      </c>
      <c r="G97" s="1843">
        <v>0</v>
      </c>
      <c r="H97" s="1843">
        <v>0</v>
      </c>
      <c r="I97" s="1843">
        <v>0</v>
      </c>
      <c r="J97" s="1843">
        <v>0</v>
      </c>
      <c r="K97" s="1843">
        <v>0</v>
      </c>
      <c r="L97" s="1843">
        <v>0</v>
      </c>
      <c r="M97" s="1843">
        <v>4459.67</v>
      </c>
      <c r="N97" s="1843">
        <v>1220.05</v>
      </c>
      <c r="O97" s="1843">
        <v>0</v>
      </c>
      <c r="P97" s="1843">
        <v>0</v>
      </c>
      <c r="Q97" s="1843">
        <v>0</v>
      </c>
      <c r="R97" s="1843">
        <v>0</v>
      </c>
      <c r="S97" s="1843">
        <v>1396.35</v>
      </c>
      <c r="T97" s="1843">
        <v>1170.75</v>
      </c>
      <c r="U97" s="1843">
        <v>0</v>
      </c>
      <c r="V97" s="1843">
        <v>0</v>
      </c>
      <c r="W97" s="1843">
        <v>0</v>
      </c>
      <c r="X97" s="1843">
        <v>0</v>
      </c>
      <c r="Y97" s="1843">
        <v>0</v>
      </c>
      <c r="Z97" s="1843">
        <v>0</v>
      </c>
      <c r="AA97" s="1843">
        <v>0</v>
      </c>
      <c r="AB97" s="1843">
        <v>0</v>
      </c>
      <c r="AC97" s="1843">
        <v>0</v>
      </c>
      <c r="AD97" s="1843">
        <v>0</v>
      </c>
      <c r="AE97" s="1843">
        <v>0</v>
      </c>
      <c r="AF97" s="1843">
        <v>0</v>
      </c>
      <c r="AG97" s="1843">
        <v>0</v>
      </c>
      <c r="AH97" s="1843">
        <v>2.75</v>
      </c>
      <c r="AI97" s="1843">
        <v>0</v>
      </c>
      <c r="AJ97" s="1843">
        <v>0</v>
      </c>
      <c r="AK97" s="1020">
        <f>'배수관폐쇄(총괄) (2)'!CZ89+'배수관폐쇄(총괄) (2)'!DA89</f>
        <v>4.26</v>
      </c>
    </row>
    <row r="98" spans="1:37" s="850" customFormat="1" ht="19.5" customHeight="1" x14ac:dyDescent="0.15">
      <c r="A98" s="3106"/>
      <c r="B98" s="1015" t="s">
        <v>345</v>
      </c>
      <c r="C98" s="1019">
        <f t="shared" si="33"/>
        <v>1231</v>
      </c>
      <c r="D98" s="1843">
        <v>0</v>
      </c>
      <c r="E98" s="1843">
        <v>0</v>
      </c>
      <c r="F98" s="1843">
        <v>0</v>
      </c>
      <c r="G98" s="1843">
        <v>0</v>
      </c>
      <c r="H98" s="1843">
        <v>0</v>
      </c>
      <c r="I98" s="1843">
        <v>0</v>
      </c>
      <c r="J98" s="1843">
        <v>0</v>
      </c>
      <c r="K98" s="1843">
        <v>0.75</v>
      </c>
      <c r="L98" s="1843">
        <v>0</v>
      </c>
      <c r="M98" s="1843">
        <v>103.53</v>
      </c>
      <c r="N98" s="1843">
        <v>1047.02</v>
      </c>
      <c r="O98" s="1843">
        <v>0</v>
      </c>
      <c r="P98" s="1843">
        <v>0</v>
      </c>
      <c r="Q98" s="1843">
        <v>0</v>
      </c>
      <c r="R98" s="1843">
        <v>0</v>
      </c>
      <c r="S98" s="1843">
        <v>79.7</v>
      </c>
      <c r="T98" s="1843">
        <v>0</v>
      </c>
      <c r="U98" s="1843">
        <v>0</v>
      </c>
      <c r="V98" s="1843">
        <v>0</v>
      </c>
      <c r="W98" s="1843">
        <v>0</v>
      </c>
      <c r="X98" s="1843">
        <v>0</v>
      </c>
      <c r="Y98" s="1843">
        <v>0</v>
      </c>
      <c r="Z98" s="1843">
        <v>0</v>
      </c>
      <c r="AA98" s="1843">
        <v>0</v>
      </c>
      <c r="AB98" s="1843">
        <v>0</v>
      </c>
      <c r="AC98" s="1843">
        <v>0</v>
      </c>
      <c r="AD98" s="1843">
        <v>0</v>
      </c>
      <c r="AE98" s="1843">
        <v>0</v>
      </c>
      <c r="AF98" s="1843">
        <v>0</v>
      </c>
      <c r="AG98" s="1843">
        <v>0</v>
      </c>
      <c r="AH98" s="1843">
        <v>0</v>
      </c>
      <c r="AI98" s="1843">
        <v>0</v>
      </c>
      <c r="AJ98" s="1843">
        <v>0</v>
      </c>
      <c r="AK98" s="1020">
        <f>'배수관폐쇄(총괄) (2)'!CZ90+'배수관폐쇄(총괄) (2)'!DA90</f>
        <v>0</v>
      </c>
    </row>
    <row r="99" spans="1:37" s="850" customFormat="1" ht="19.5" customHeight="1" x14ac:dyDescent="0.15">
      <c r="A99" s="3106"/>
      <c r="B99" s="1017" t="s">
        <v>283</v>
      </c>
      <c r="C99" s="1019">
        <f t="shared" si="33"/>
        <v>0</v>
      </c>
      <c r="D99" s="1843">
        <v>0</v>
      </c>
      <c r="E99" s="1843">
        <v>0</v>
      </c>
      <c r="F99" s="1843">
        <v>0</v>
      </c>
      <c r="G99" s="1843">
        <v>0</v>
      </c>
      <c r="H99" s="1843">
        <v>0</v>
      </c>
      <c r="I99" s="1843">
        <v>0</v>
      </c>
      <c r="J99" s="1843">
        <v>0</v>
      </c>
      <c r="K99" s="1843">
        <v>0</v>
      </c>
      <c r="L99" s="1843">
        <v>0</v>
      </c>
      <c r="M99" s="1843">
        <v>0</v>
      </c>
      <c r="N99" s="1843">
        <v>0</v>
      </c>
      <c r="O99" s="1843">
        <v>0</v>
      </c>
      <c r="P99" s="1843">
        <v>0</v>
      </c>
      <c r="Q99" s="1843">
        <v>0</v>
      </c>
      <c r="R99" s="1843">
        <v>0</v>
      </c>
      <c r="S99" s="1843">
        <v>0</v>
      </c>
      <c r="T99" s="1843">
        <v>0</v>
      </c>
      <c r="U99" s="1843">
        <v>0</v>
      </c>
      <c r="V99" s="1843">
        <v>0</v>
      </c>
      <c r="W99" s="1843">
        <v>0</v>
      </c>
      <c r="X99" s="1843">
        <v>0</v>
      </c>
      <c r="Y99" s="1843">
        <v>0</v>
      </c>
      <c r="Z99" s="1843">
        <v>0</v>
      </c>
      <c r="AA99" s="1843">
        <v>0</v>
      </c>
      <c r="AB99" s="1843">
        <v>0</v>
      </c>
      <c r="AC99" s="1843">
        <v>0</v>
      </c>
      <c r="AD99" s="1843">
        <v>0</v>
      </c>
      <c r="AE99" s="1843">
        <v>0</v>
      </c>
      <c r="AF99" s="1843">
        <v>0</v>
      </c>
      <c r="AG99" s="1843">
        <v>0</v>
      </c>
      <c r="AH99" s="1843">
        <v>0</v>
      </c>
      <c r="AI99" s="1843">
        <v>0</v>
      </c>
      <c r="AJ99" s="1843">
        <v>0</v>
      </c>
      <c r="AK99" s="1020">
        <f>'배수관폐쇄(총괄) (2)'!CZ91+'배수관폐쇄(총괄) (2)'!DA91</f>
        <v>0</v>
      </c>
    </row>
    <row r="100" spans="1:37" s="850" customFormat="1" ht="19.5" customHeight="1" x14ac:dyDescent="0.15">
      <c r="A100" s="3106"/>
      <c r="B100" s="1017" t="s">
        <v>284</v>
      </c>
      <c r="C100" s="1019">
        <f t="shared" si="33"/>
        <v>0</v>
      </c>
      <c r="D100" s="1843">
        <v>0</v>
      </c>
      <c r="E100" s="1843">
        <v>0</v>
      </c>
      <c r="F100" s="1843">
        <v>0</v>
      </c>
      <c r="G100" s="1843">
        <v>0</v>
      </c>
      <c r="H100" s="1843">
        <v>0</v>
      </c>
      <c r="I100" s="1843">
        <v>0</v>
      </c>
      <c r="J100" s="1843">
        <v>0</v>
      </c>
      <c r="K100" s="1843">
        <v>0</v>
      </c>
      <c r="L100" s="1843">
        <v>0</v>
      </c>
      <c r="M100" s="1843">
        <v>0</v>
      </c>
      <c r="N100" s="1843">
        <v>0</v>
      </c>
      <c r="O100" s="1843">
        <v>0</v>
      </c>
      <c r="P100" s="1843">
        <v>0</v>
      </c>
      <c r="Q100" s="1843">
        <v>0</v>
      </c>
      <c r="R100" s="1843">
        <v>0</v>
      </c>
      <c r="S100" s="1843">
        <v>0</v>
      </c>
      <c r="T100" s="1843">
        <v>0</v>
      </c>
      <c r="U100" s="1843">
        <v>0</v>
      </c>
      <c r="V100" s="1843">
        <v>0</v>
      </c>
      <c r="W100" s="1843">
        <v>0</v>
      </c>
      <c r="X100" s="1843">
        <v>0</v>
      </c>
      <c r="Y100" s="1843">
        <v>0</v>
      </c>
      <c r="Z100" s="1843">
        <v>0</v>
      </c>
      <c r="AA100" s="1843">
        <v>0</v>
      </c>
      <c r="AB100" s="1843">
        <v>0</v>
      </c>
      <c r="AC100" s="1843">
        <v>0</v>
      </c>
      <c r="AD100" s="1843">
        <v>0</v>
      </c>
      <c r="AE100" s="1843">
        <v>0</v>
      </c>
      <c r="AF100" s="1843">
        <v>0</v>
      </c>
      <c r="AG100" s="1843">
        <v>0</v>
      </c>
      <c r="AH100" s="1843">
        <v>0</v>
      </c>
      <c r="AI100" s="1843">
        <v>0</v>
      </c>
      <c r="AJ100" s="1843">
        <v>0</v>
      </c>
      <c r="AK100" s="1020">
        <f>'배수관폐쇄(총괄) (2)'!CZ92+'배수관폐쇄(총괄) (2)'!DA92</f>
        <v>0</v>
      </c>
    </row>
    <row r="101" spans="1:37" s="850" customFormat="1" ht="19.5" customHeight="1" x14ac:dyDescent="0.15">
      <c r="A101" s="3106"/>
      <c r="B101" s="1015" t="s">
        <v>847</v>
      </c>
      <c r="C101" s="1019">
        <f t="shared" si="33"/>
        <v>0</v>
      </c>
      <c r="D101" s="1843">
        <v>0</v>
      </c>
      <c r="E101" s="1843">
        <v>0</v>
      </c>
      <c r="F101" s="1843">
        <v>0</v>
      </c>
      <c r="G101" s="1843">
        <v>0</v>
      </c>
      <c r="H101" s="1843">
        <v>0</v>
      </c>
      <c r="I101" s="1843">
        <v>0</v>
      </c>
      <c r="J101" s="1843">
        <v>0</v>
      </c>
      <c r="K101" s="1843">
        <v>0</v>
      </c>
      <c r="L101" s="1843">
        <v>0</v>
      </c>
      <c r="M101" s="1843">
        <v>0</v>
      </c>
      <c r="N101" s="1843">
        <v>0</v>
      </c>
      <c r="O101" s="1843">
        <v>0</v>
      </c>
      <c r="P101" s="1843">
        <v>0</v>
      </c>
      <c r="Q101" s="1843">
        <v>0</v>
      </c>
      <c r="R101" s="1843">
        <v>0</v>
      </c>
      <c r="S101" s="1843">
        <v>0</v>
      </c>
      <c r="T101" s="1843">
        <v>0</v>
      </c>
      <c r="U101" s="1843">
        <v>0</v>
      </c>
      <c r="V101" s="1843">
        <v>0</v>
      </c>
      <c r="W101" s="1843">
        <v>0</v>
      </c>
      <c r="X101" s="1843">
        <v>0</v>
      </c>
      <c r="Y101" s="1843">
        <v>0</v>
      </c>
      <c r="Z101" s="1843">
        <v>0</v>
      </c>
      <c r="AA101" s="1843">
        <v>0</v>
      </c>
      <c r="AB101" s="1843">
        <v>0</v>
      </c>
      <c r="AC101" s="1843">
        <v>0</v>
      </c>
      <c r="AD101" s="1843">
        <v>0</v>
      </c>
      <c r="AE101" s="1843">
        <v>0</v>
      </c>
      <c r="AF101" s="1843">
        <v>0</v>
      </c>
      <c r="AG101" s="1843">
        <v>0</v>
      </c>
      <c r="AH101" s="1843">
        <v>0</v>
      </c>
      <c r="AI101" s="1843">
        <v>0</v>
      </c>
      <c r="AJ101" s="1843">
        <v>0</v>
      </c>
      <c r="AK101" s="1020">
        <f>'배수관폐쇄(총괄) (2)'!CZ93+'배수관폐쇄(총괄) (2)'!DA93</f>
        <v>0</v>
      </c>
    </row>
    <row r="102" spans="1:37" s="850" customFormat="1" ht="19.5" customHeight="1" x14ac:dyDescent="0.15">
      <c r="A102" s="3106"/>
      <c r="B102" s="1018" t="s">
        <v>1084</v>
      </c>
      <c r="C102" s="1019">
        <f t="shared" si="33"/>
        <v>0</v>
      </c>
      <c r="D102" s="1843">
        <v>0</v>
      </c>
      <c r="E102" s="1843">
        <v>0</v>
      </c>
      <c r="F102" s="1843">
        <v>0</v>
      </c>
      <c r="G102" s="1843">
        <v>0</v>
      </c>
      <c r="H102" s="1843">
        <v>0</v>
      </c>
      <c r="I102" s="1843">
        <v>0</v>
      </c>
      <c r="J102" s="1843">
        <v>0</v>
      </c>
      <c r="K102" s="1843">
        <v>0</v>
      </c>
      <c r="L102" s="1843">
        <v>0</v>
      </c>
      <c r="M102" s="1843">
        <v>0</v>
      </c>
      <c r="N102" s="1843">
        <v>0</v>
      </c>
      <c r="O102" s="1843">
        <v>0</v>
      </c>
      <c r="P102" s="1843">
        <v>0</v>
      </c>
      <c r="Q102" s="1843">
        <v>0</v>
      </c>
      <c r="R102" s="1843">
        <v>0</v>
      </c>
      <c r="S102" s="1843">
        <v>0</v>
      </c>
      <c r="T102" s="1843">
        <v>0</v>
      </c>
      <c r="U102" s="1843">
        <v>0</v>
      </c>
      <c r="V102" s="1843">
        <v>0</v>
      </c>
      <c r="W102" s="1843">
        <v>0</v>
      </c>
      <c r="X102" s="1843">
        <v>0</v>
      </c>
      <c r="Y102" s="1843">
        <v>0</v>
      </c>
      <c r="Z102" s="1843">
        <v>0</v>
      </c>
      <c r="AA102" s="1843">
        <v>0</v>
      </c>
      <c r="AB102" s="1843">
        <v>0</v>
      </c>
      <c r="AC102" s="1843">
        <v>0</v>
      </c>
      <c r="AD102" s="1843">
        <v>0</v>
      </c>
      <c r="AE102" s="1843">
        <v>0</v>
      </c>
      <c r="AF102" s="1843">
        <v>0</v>
      </c>
      <c r="AG102" s="1843">
        <v>0</v>
      </c>
      <c r="AH102" s="1843">
        <v>0</v>
      </c>
      <c r="AI102" s="1843">
        <v>0</v>
      </c>
      <c r="AJ102" s="1843">
        <v>0</v>
      </c>
      <c r="AK102" s="1020"/>
    </row>
    <row r="103" spans="1:37" s="850" customFormat="1" ht="19.5" customHeight="1" x14ac:dyDescent="0.15">
      <c r="A103" s="3106">
        <v>600</v>
      </c>
      <c r="B103" s="854" t="s">
        <v>46</v>
      </c>
      <c r="C103" s="613">
        <f>SUM(D103:AK103)</f>
        <v>8564.3999999999978</v>
      </c>
      <c r="D103" s="613">
        <f>SUM(D104:D111)</f>
        <v>437.37</v>
      </c>
      <c r="E103" s="613">
        <f t="shared" ref="E103:AJ103" si="34">SUM(E104:E111)</f>
        <v>0</v>
      </c>
      <c r="F103" s="613">
        <f t="shared" si="34"/>
        <v>0</v>
      </c>
      <c r="G103" s="613">
        <f t="shared" si="34"/>
        <v>0</v>
      </c>
      <c r="H103" s="613">
        <f t="shared" si="34"/>
        <v>0</v>
      </c>
      <c r="I103" s="613">
        <f t="shared" si="34"/>
        <v>0</v>
      </c>
      <c r="J103" s="613">
        <f t="shared" si="34"/>
        <v>1854.83</v>
      </c>
      <c r="K103" s="613">
        <f t="shared" si="34"/>
        <v>371.25</v>
      </c>
      <c r="L103" s="613">
        <f t="shared" si="34"/>
        <v>0.68</v>
      </c>
      <c r="M103" s="613">
        <f t="shared" si="34"/>
        <v>0</v>
      </c>
      <c r="N103" s="613">
        <f t="shared" si="34"/>
        <v>353.13</v>
      </c>
      <c r="O103" s="613">
        <f t="shared" si="34"/>
        <v>0</v>
      </c>
      <c r="P103" s="613">
        <f t="shared" si="34"/>
        <v>0</v>
      </c>
      <c r="Q103" s="613">
        <f t="shared" si="34"/>
        <v>63.93</v>
      </c>
      <c r="R103" s="613">
        <f t="shared" si="34"/>
        <v>363.19</v>
      </c>
      <c r="S103" s="613">
        <f t="shared" si="34"/>
        <v>3840.09</v>
      </c>
      <c r="T103" s="613">
        <f t="shared" si="34"/>
        <v>500.13</v>
      </c>
      <c r="U103" s="613">
        <f t="shared" si="34"/>
        <v>154.97999999999999</v>
      </c>
      <c r="V103" s="613">
        <f t="shared" si="34"/>
        <v>34.880000000000003</v>
      </c>
      <c r="W103" s="613">
        <f t="shared" si="34"/>
        <v>0</v>
      </c>
      <c r="X103" s="613">
        <f t="shared" si="34"/>
        <v>88.29</v>
      </c>
      <c r="Y103" s="613">
        <f t="shared" si="34"/>
        <v>0</v>
      </c>
      <c r="Z103" s="613">
        <f t="shared" si="34"/>
        <v>0</v>
      </c>
      <c r="AA103" s="613">
        <f t="shared" si="34"/>
        <v>0</v>
      </c>
      <c r="AB103" s="613">
        <f t="shared" si="34"/>
        <v>0</v>
      </c>
      <c r="AC103" s="613">
        <f t="shared" si="34"/>
        <v>0</v>
      </c>
      <c r="AD103" s="613">
        <f t="shared" si="34"/>
        <v>0</v>
      </c>
      <c r="AE103" s="613">
        <f t="shared" si="34"/>
        <v>0</v>
      </c>
      <c r="AF103" s="613">
        <f t="shared" si="34"/>
        <v>0</v>
      </c>
      <c r="AG103" s="613">
        <f t="shared" si="34"/>
        <v>489.26</v>
      </c>
      <c r="AH103" s="613">
        <f t="shared" si="34"/>
        <v>12.39</v>
      </c>
      <c r="AI103" s="613">
        <f t="shared" si="34"/>
        <v>0</v>
      </c>
      <c r="AJ103" s="613">
        <f t="shared" si="34"/>
        <v>0</v>
      </c>
      <c r="AK103" s="613">
        <f>SUM(AK104:AK111)</f>
        <v>0</v>
      </c>
    </row>
    <row r="104" spans="1:37" s="858" customFormat="1" ht="19.5" customHeight="1" x14ac:dyDescent="0.15">
      <c r="A104" s="3106"/>
      <c r="B104" s="1021" t="s">
        <v>793</v>
      </c>
      <c r="C104" s="1019">
        <f>SUM(D104:AK104)</f>
        <v>0</v>
      </c>
      <c r="D104" s="1843">
        <v>0</v>
      </c>
      <c r="E104" s="1843">
        <v>0</v>
      </c>
      <c r="F104" s="1843">
        <v>0</v>
      </c>
      <c r="G104" s="1843">
        <v>0</v>
      </c>
      <c r="H104" s="1843">
        <v>0</v>
      </c>
      <c r="I104" s="1843">
        <v>0</v>
      </c>
      <c r="J104" s="1843">
        <v>0</v>
      </c>
      <c r="K104" s="1843">
        <v>0</v>
      </c>
      <c r="L104" s="1843">
        <v>0</v>
      </c>
      <c r="M104" s="1843">
        <v>0</v>
      </c>
      <c r="N104" s="1843">
        <v>0</v>
      </c>
      <c r="O104" s="1843">
        <v>0</v>
      </c>
      <c r="P104" s="1843">
        <v>0</v>
      </c>
      <c r="Q104" s="1843">
        <v>0</v>
      </c>
      <c r="R104" s="1843">
        <v>0</v>
      </c>
      <c r="S104" s="1843">
        <v>0</v>
      </c>
      <c r="T104" s="1843">
        <v>0</v>
      </c>
      <c r="U104" s="1843">
        <v>0</v>
      </c>
      <c r="V104" s="1843">
        <v>0</v>
      </c>
      <c r="W104" s="1843">
        <v>0</v>
      </c>
      <c r="X104" s="1843">
        <v>0</v>
      </c>
      <c r="Y104" s="1843">
        <v>0</v>
      </c>
      <c r="Z104" s="1843">
        <v>0</v>
      </c>
      <c r="AA104" s="1843">
        <v>0</v>
      </c>
      <c r="AB104" s="1843">
        <v>0</v>
      </c>
      <c r="AC104" s="1843">
        <v>0</v>
      </c>
      <c r="AD104" s="1843">
        <v>0</v>
      </c>
      <c r="AE104" s="1843">
        <v>0</v>
      </c>
      <c r="AF104" s="1843">
        <v>0</v>
      </c>
      <c r="AG104" s="1843">
        <v>0</v>
      </c>
      <c r="AH104" s="1843">
        <v>0</v>
      </c>
      <c r="AI104" s="1843">
        <v>0</v>
      </c>
      <c r="AJ104" s="1843">
        <v>0</v>
      </c>
      <c r="AK104" s="1020">
        <f>'배수관폐쇄(총괄) (2)'!CZ95+'배수관폐쇄(총괄) (2)'!DA95</f>
        <v>0</v>
      </c>
    </row>
    <row r="105" spans="1:37" s="850" customFormat="1" ht="19.5" customHeight="1" x14ac:dyDescent="0.15">
      <c r="A105" s="3106"/>
      <c r="B105" s="1015" t="s">
        <v>792</v>
      </c>
      <c r="C105" s="1019">
        <f t="shared" ref="C105:C111" si="35">SUM(D105:AK105)</f>
        <v>0</v>
      </c>
      <c r="D105" s="1843">
        <v>0</v>
      </c>
      <c r="E105" s="1843">
        <v>0</v>
      </c>
      <c r="F105" s="1843">
        <v>0</v>
      </c>
      <c r="G105" s="1843">
        <v>0</v>
      </c>
      <c r="H105" s="1843">
        <v>0</v>
      </c>
      <c r="I105" s="1843">
        <v>0</v>
      </c>
      <c r="J105" s="1843">
        <v>0</v>
      </c>
      <c r="K105" s="1843">
        <v>0</v>
      </c>
      <c r="L105" s="1843">
        <v>0</v>
      </c>
      <c r="M105" s="1843">
        <v>0</v>
      </c>
      <c r="N105" s="1843">
        <v>0</v>
      </c>
      <c r="O105" s="1843">
        <v>0</v>
      </c>
      <c r="P105" s="1843">
        <v>0</v>
      </c>
      <c r="Q105" s="1843">
        <v>0</v>
      </c>
      <c r="R105" s="1843">
        <v>0</v>
      </c>
      <c r="S105" s="1843">
        <v>0</v>
      </c>
      <c r="T105" s="1843">
        <v>0</v>
      </c>
      <c r="U105" s="1843">
        <v>0</v>
      </c>
      <c r="V105" s="1843">
        <v>0</v>
      </c>
      <c r="W105" s="1843">
        <v>0</v>
      </c>
      <c r="X105" s="1843">
        <v>0</v>
      </c>
      <c r="Y105" s="1843">
        <v>0</v>
      </c>
      <c r="Z105" s="1843">
        <v>0</v>
      </c>
      <c r="AA105" s="1843">
        <v>0</v>
      </c>
      <c r="AB105" s="1843">
        <v>0</v>
      </c>
      <c r="AC105" s="1843">
        <v>0</v>
      </c>
      <c r="AD105" s="1843">
        <v>0</v>
      </c>
      <c r="AE105" s="1843">
        <v>0</v>
      </c>
      <c r="AF105" s="1843">
        <v>0</v>
      </c>
      <c r="AG105" s="1843">
        <v>0</v>
      </c>
      <c r="AH105" s="1843">
        <v>0</v>
      </c>
      <c r="AI105" s="1843">
        <v>0</v>
      </c>
      <c r="AJ105" s="1843">
        <v>0</v>
      </c>
      <c r="AK105" s="1020">
        <f>'배수관폐쇄(총괄) (2)'!CZ96+'배수관폐쇄(총괄) (2)'!DA96</f>
        <v>0</v>
      </c>
    </row>
    <row r="106" spans="1:37" s="850" customFormat="1" ht="19.5" customHeight="1" x14ac:dyDescent="0.15">
      <c r="A106" s="3106"/>
      <c r="B106" s="1015" t="s">
        <v>974</v>
      </c>
      <c r="C106" s="1019">
        <f t="shared" si="35"/>
        <v>7053.4900000000007</v>
      </c>
      <c r="D106" s="1843">
        <v>0</v>
      </c>
      <c r="E106" s="1843">
        <v>0</v>
      </c>
      <c r="F106" s="1843">
        <v>0</v>
      </c>
      <c r="G106" s="1843">
        <v>0</v>
      </c>
      <c r="H106" s="1843">
        <v>0</v>
      </c>
      <c r="I106" s="1843">
        <v>0</v>
      </c>
      <c r="J106" s="1843">
        <v>1852.05</v>
      </c>
      <c r="K106" s="1843">
        <v>371.25</v>
      </c>
      <c r="L106" s="1843">
        <v>0</v>
      </c>
      <c r="M106" s="1843">
        <v>0</v>
      </c>
      <c r="N106" s="1033">
        <v>331.76</v>
      </c>
      <c r="O106" s="1843">
        <v>0</v>
      </c>
      <c r="P106" s="1843">
        <v>0</v>
      </c>
      <c r="Q106" s="1843">
        <v>0</v>
      </c>
      <c r="R106" s="1843">
        <v>361.43</v>
      </c>
      <c r="S106" s="1033">
        <v>3839.04</v>
      </c>
      <c r="T106" s="1843">
        <v>108.1</v>
      </c>
      <c r="U106" s="1843">
        <v>154.97999999999999</v>
      </c>
      <c r="V106" s="1843">
        <v>34.880000000000003</v>
      </c>
      <c r="W106" s="1843">
        <v>0</v>
      </c>
      <c r="X106" s="1843">
        <v>0</v>
      </c>
      <c r="Y106" s="1843">
        <v>0</v>
      </c>
      <c r="Z106" s="1843">
        <v>0</v>
      </c>
      <c r="AA106" s="1843">
        <v>0</v>
      </c>
      <c r="AB106" s="1843">
        <v>0</v>
      </c>
      <c r="AC106" s="1843">
        <v>0</v>
      </c>
      <c r="AD106" s="1843">
        <v>0</v>
      </c>
      <c r="AE106" s="1843">
        <v>0</v>
      </c>
      <c r="AF106" s="1843">
        <v>0</v>
      </c>
      <c r="AG106" s="1843">
        <v>0</v>
      </c>
      <c r="AH106" s="1843">
        <v>0</v>
      </c>
      <c r="AI106" s="1843">
        <v>0</v>
      </c>
      <c r="AJ106" s="1843">
        <v>0</v>
      </c>
      <c r="AK106" s="1020">
        <f>'배수관폐쇄(총괄) (2)'!CZ97+'배수관폐쇄(총괄) (2)'!DA97</f>
        <v>0</v>
      </c>
    </row>
    <row r="107" spans="1:37" s="850" customFormat="1" ht="19.5" customHeight="1" x14ac:dyDescent="0.15">
      <c r="A107" s="3106"/>
      <c r="B107" s="1015" t="s">
        <v>345</v>
      </c>
      <c r="C107" s="1019">
        <f t="shared" si="35"/>
        <v>1510.91</v>
      </c>
      <c r="D107" s="1843">
        <v>437.37</v>
      </c>
      <c r="E107" s="1843">
        <v>0</v>
      </c>
      <c r="F107" s="1843">
        <v>0</v>
      </c>
      <c r="G107" s="1843">
        <v>0</v>
      </c>
      <c r="H107" s="1843">
        <v>0</v>
      </c>
      <c r="I107" s="1843">
        <v>0</v>
      </c>
      <c r="J107" s="1843">
        <v>2.78</v>
      </c>
      <c r="K107" s="1843">
        <v>0</v>
      </c>
      <c r="L107" s="1843">
        <v>0.68</v>
      </c>
      <c r="M107" s="1843">
        <v>0</v>
      </c>
      <c r="N107" s="1843">
        <v>21.37</v>
      </c>
      <c r="O107" s="1843">
        <v>0</v>
      </c>
      <c r="P107" s="1843">
        <v>0</v>
      </c>
      <c r="Q107" s="1843">
        <v>63.93</v>
      </c>
      <c r="R107" s="1843">
        <v>1.76</v>
      </c>
      <c r="S107" s="1843">
        <v>1.05</v>
      </c>
      <c r="T107" s="1843">
        <v>392.03</v>
      </c>
      <c r="U107" s="1843">
        <v>0</v>
      </c>
      <c r="V107" s="1843">
        <v>0</v>
      </c>
      <c r="W107" s="1843">
        <v>0</v>
      </c>
      <c r="X107" s="1843">
        <v>88.29</v>
      </c>
      <c r="Y107" s="1843">
        <v>0</v>
      </c>
      <c r="Z107" s="1843">
        <v>0</v>
      </c>
      <c r="AA107" s="1843">
        <v>0</v>
      </c>
      <c r="AB107" s="1843">
        <v>0</v>
      </c>
      <c r="AC107" s="1843">
        <v>0</v>
      </c>
      <c r="AD107" s="1843">
        <v>0</v>
      </c>
      <c r="AE107" s="1843">
        <v>0</v>
      </c>
      <c r="AF107" s="1843">
        <v>0</v>
      </c>
      <c r="AG107" s="1843">
        <v>489.26</v>
      </c>
      <c r="AH107" s="1843">
        <v>12.39</v>
      </c>
      <c r="AI107" s="1843">
        <v>0</v>
      </c>
      <c r="AJ107" s="1843">
        <v>0</v>
      </c>
      <c r="AK107" s="1020">
        <f>'배수관폐쇄(총괄) (2)'!CZ98+'배수관폐쇄(총괄) (2)'!DA98</f>
        <v>0</v>
      </c>
    </row>
    <row r="108" spans="1:37" s="850" customFormat="1" ht="19.5" customHeight="1" x14ac:dyDescent="0.15">
      <c r="A108" s="3106"/>
      <c r="B108" s="1017" t="s">
        <v>283</v>
      </c>
      <c r="C108" s="1019">
        <f t="shared" si="35"/>
        <v>0</v>
      </c>
      <c r="D108" s="1843">
        <v>0</v>
      </c>
      <c r="E108" s="1843">
        <v>0</v>
      </c>
      <c r="F108" s="1843">
        <v>0</v>
      </c>
      <c r="G108" s="1843">
        <v>0</v>
      </c>
      <c r="H108" s="1843">
        <v>0</v>
      </c>
      <c r="I108" s="1843">
        <v>0</v>
      </c>
      <c r="J108" s="1843">
        <v>0</v>
      </c>
      <c r="K108" s="1843">
        <v>0</v>
      </c>
      <c r="L108" s="1843">
        <v>0</v>
      </c>
      <c r="M108" s="1843">
        <v>0</v>
      </c>
      <c r="N108" s="1843">
        <v>0</v>
      </c>
      <c r="O108" s="1843">
        <v>0</v>
      </c>
      <c r="P108" s="1843">
        <v>0</v>
      </c>
      <c r="Q108" s="1843">
        <v>0</v>
      </c>
      <c r="R108" s="1843">
        <v>0</v>
      </c>
      <c r="S108" s="1843">
        <v>0</v>
      </c>
      <c r="T108" s="1843">
        <v>0</v>
      </c>
      <c r="U108" s="1843">
        <v>0</v>
      </c>
      <c r="V108" s="1843">
        <v>0</v>
      </c>
      <c r="W108" s="1843">
        <v>0</v>
      </c>
      <c r="X108" s="1843">
        <v>0</v>
      </c>
      <c r="Y108" s="1843">
        <v>0</v>
      </c>
      <c r="Z108" s="1843">
        <v>0</v>
      </c>
      <c r="AA108" s="1843">
        <v>0</v>
      </c>
      <c r="AB108" s="1843">
        <v>0</v>
      </c>
      <c r="AC108" s="1843">
        <v>0</v>
      </c>
      <c r="AD108" s="1843">
        <v>0</v>
      </c>
      <c r="AE108" s="1843">
        <v>0</v>
      </c>
      <c r="AF108" s="1843">
        <v>0</v>
      </c>
      <c r="AG108" s="1843">
        <v>0</v>
      </c>
      <c r="AH108" s="1843">
        <v>0</v>
      </c>
      <c r="AI108" s="1843">
        <v>0</v>
      </c>
      <c r="AJ108" s="1843">
        <v>0</v>
      </c>
      <c r="AK108" s="1020">
        <f>'배수관폐쇄(총괄) (2)'!CZ99+'배수관폐쇄(총괄) (2)'!DA99</f>
        <v>0</v>
      </c>
    </row>
    <row r="109" spans="1:37" s="850" customFormat="1" ht="19.5" customHeight="1" x14ac:dyDescent="0.15">
      <c r="A109" s="3106"/>
      <c r="B109" s="1017" t="s">
        <v>284</v>
      </c>
      <c r="C109" s="1019">
        <f t="shared" si="35"/>
        <v>0</v>
      </c>
      <c r="D109" s="1843">
        <v>0</v>
      </c>
      <c r="E109" s="1843">
        <v>0</v>
      </c>
      <c r="F109" s="1843">
        <v>0</v>
      </c>
      <c r="G109" s="1843">
        <v>0</v>
      </c>
      <c r="H109" s="1843">
        <v>0</v>
      </c>
      <c r="I109" s="1843">
        <v>0</v>
      </c>
      <c r="J109" s="1843">
        <v>0</v>
      </c>
      <c r="K109" s="1843">
        <v>0</v>
      </c>
      <c r="L109" s="1843">
        <v>0</v>
      </c>
      <c r="M109" s="1843">
        <v>0</v>
      </c>
      <c r="N109" s="1843">
        <v>0</v>
      </c>
      <c r="O109" s="1843">
        <v>0</v>
      </c>
      <c r="P109" s="1843">
        <v>0</v>
      </c>
      <c r="Q109" s="1843">
        <v>0</v>
      </c>
      <c r="R109" s="1843">
        <v>0</v>
      </c>
      <c r="S109" s="1843">
        <v>0</v>
      </c>
      <c r="T109" s="1843">
        <v>0</v>
      </c>
      <c r="U109" s="1843">
        <v>0</v>
      </c>
      <c r="V109" s="1843">
        <v>0</v>
      </c>
      <c r="W109" s="1843">
        <v>0</v>
      </c>
      <c r="X109" s="1843">
        <v>0</v>
      </c>
      <c r="Y109" s="1843">
        <v>0</v>
      </c>
      <c r="Z109" s="1843">
        <v>0</v>
      </c>
      <c r="AA109" s="1843">
        <v>0</v>
      </c>
      <c r="AB109" s="1843">
        <v>0</v>
      </c>
      <c r="AC109" s="1843">
        <v>0</v>
      </c>
      <c r="AD109" s="1843">
        <v>0</v>
      </c>
      <c r="AE109" s="1843">
        <v>0</v>
      </c>
      <c r="AF109" s="1843">
        <v>0</v>
      </c>
      <c r="AG109" s="1843">
        <v>0</v>
      </c>
      <c r="AH109" s="1843">
        <v>0</v>
      </c>
      <c r="AI109" s="1843">
        <v>0</v>
      </c>
      <c r="AJ109" s="1843">
        <v>0</v>
      </c>
      <c r="AK109" s="1020">
        <f>'배수관폐쇄(총괄) (2)'!CZ100+'배수관폐쇄(총괄) (2)'!DA100</f>
        <v>0</v>
      </c>
    </row>
    <row r="110" spans="1:37" s="850" customFormat="1" ht="19.5" customHeight="1" x14ac:dyDescent="0.15">
      <c r="A110" s="3106"/>
      <c r="B110" s="1015" t="s">
        <v>847</v>
      </c>
      <c r="C110" s="1019">
        <f t="shared" si="35"/>
        <v>0</v>
      </c>
      <c r="D110" s="1843">
        <v>0</v>
      </c>
      <c r="E110" s="1843">
        <v>0</v>
      </c>
      <c r="F110" s="1843">
        <v>0</v>
      </c>
      <c r="G110" s="1843">
        <v>0</v>
      </c>
      <c r="H110" s="1843">
        <v>0</v>
      </c>
      <c r="I110" s="1843">
        <v>0</v>
      </c>
      <c r="J110" s="1843">
        <v>0</v>
      </c>
      <c r="K110" s="1843">
        <v>0</v>
      </c>
      <c r="L110" s="1843">
        <v>0</v>
      </c>
      <c r="M110" s="1843">
        <v>0</v>
      </c>
      <c r="N110" s="1843">
        <v>0</v>
      </c>
      <c r="O110" s="1843">
        <v>0</v>
      </c>
      <c r="P110" s="1843">
        <v>0</v>
      </c>
      <c r="Q110" s="1843">
        <v>0</v>
      </c>
      <c r="R110" s="1843">
        <v>0</v>
      </c>
      <c r="S110" s="1843">
        <v>0</v>
      </c>
      <c r="T110" s="1843">
        <v>0</v>
      </c>
      <c r="U110" s="1843">
        <v>0</v>
      </c>
      <c r="V110" s="1843">
        <v>0</v>
      </c>
      <c r="W110" s="1843">
        <v>0</v>
      </c>
      <c r="X110" s="1843">
        <v>0</v>
      </c>
      <c r="Y110" s="1843">
        <v>0</v>
      </c>
      <c r="Z110" s="1843">
        <v>0</v>
      </c>
      <c r="AA110" s="1843">
        <v>0</v>
      </c>
      <c r="AB110" s="1843">
        <v>0</v>
      </c>
      <c r="AC110" s="1843">
        <v>0</v>
      </c>
      <c r="AD110" s="1843">
        <v>0</v>
      </c>
      <c r="AE110" s="1843">
        <v>0</v>
      </c>
      <c r="AF110" s="1843">
        <v>0</v>
      </c>
      <c r="AG110" s="1843">
        <v>0</v>
      </c>
      <c r="AH110" s="1843">
        <v>0</v>
      </c>
      <c r="AI110" s="1843">
        <v>0</v>
      </c>
      <c r="AJ110" s="1843">
        <v>0</v>
      </c>
      <c r="AK110" s="1020">
        <f>'배수관폐쇄(총괄) (2)'!CZ101+'배수관폐쇄(총괄) (2)'!DA101</f>
        <v>0</v>
      </c>
    </row>
    <row r="111" spans="1:37" s="850" customFormat="1" ht="19.5" customHeight="1" x14ac:dyDescent="0.15">
      <c r="A111" s="3106"/>
      <c r="B111" s="1018" t="s">
        <v>1084</v>
      </c>
      <c r="C111" s="1019">
        <f t="shared" si="35"/>
        <v>0</v>
      </c>
      <c r="D111" s="1843">
        <v>0</v>
      </c>
      <c r="E111" s="1843">
        <v>0</v>
      </c>
      <c r="F111" s="1843">
        <v>0</v>
      </c>
      <c r="G111" s="1843">
        <v>0</v>
      </c>
      <c r="H111" s="1843">
        <v>0</v>
      </c>
      <c r="I111" s="1843">
        <v>0</v>
      </c>
      <c r="J111" s="1843">
        <v>0</v>
      </c>
      <c r="K111" s="1843">
        <v>0</v>
      </c>
      <c r="L111" s="1843">
        <v>0</v>
      </c>
      <c r="M111" s="1843">
        <v>0</v>
      </c>
      <c r="N111" s="1843">
        <v>0</v>
      </c>
      <c r="O111" s="1843">
        <v>0</v>
      </c>
      <c r="P111" s="1843">
        <v>0</v>
      </c>
      <c r="Q111" s="1843">
        <v>0</v>
      </c>
      <c r="R111" s="1843">
        <v>0</v>
      </c>
      <c r="S111" s="1843">
        <v>0</v>
      </c>
      <c r="T111" s="1843">
        <v>0</v>
      </c>
      <c r="U111" s="1843">
        <v>0</v>
      </c>
      <c r="V111" s="1843">
        <v>0</v>
      </c>
      <c r="W111" s="1843">
        <v>0</v>
      </c>
      <c r="X111" s="1843">
        <v>0</v>
      </c>
      <c r="Y111" s="1843">
        <v>0</v>
      </c>
      <c r="Z111" s="1843">
        <v>0</v>
      </c>
      <c r="AA111" s="1843">
        <v>0</v>
      </c>
      <c r="AB111" s="1843">
        <v>0</v>
      </c>
      <c r="AC111" s="1843">
        <v>0</v>
      </c>
      <c r="AD111" s="1843">
        <v>0</v>
      </c>
      <c r="AE111" s="1843">
        <v>0</v>
      </c>
      <c r="AF111" s="1843">
        <v>0</v>
      </c>
      <c r="AG111" s="1843">
        <v>0</v>
      </c>
      <c r="AH111" s="1843">
        <v>0</v>
      </c>
      <c r="AI111" s="1843">
        <v>0</v>
      </c>
      <c r="AJ111" s="1843">
        <v>0</v>
      </c>
      <c r="AK111" s="1020"/>
    </row>
    <row r="112" spans="1:37" s="850" customFormat="1" ht="19.5" customHeight="1" x14ac:dyDescent="0.15">
      <c r="A112" s="3106">
        <v>700</v>
      </c>
      <c r="B112" s="854" t="s">
        <v>46</v>
      </c>
      <c r="C112" s="613">
        <f>SUM(D112:AK112)</f>
        <v>12158.22</v>
      </c>
      <c r="D112" s="613">
        <f>SUM(D113:D120)</f>
        <v>0</v>
      </c>
      <c r="E112" s="613">
        <f t="shared" ref="E112:AJ112" si="36">SUM(E113:E120)</f>
        <v>0</v>
      </c>
      <c r="F112" s="613">
        <f t="shared" si="36"/>
        <v>0</v>
      </c>
      <c r="G112" s="613">
        <f t="shared" si="36"/>
        <v>0</v>
      </c>
      <c r="H112" s="613">
        <f t="shared" si="36"/>
        <v>0</v>
      </c>
      <c r="I112" s="613">
        <f t="shared" si="36"/>
        <v>0</v>
      </c>
      <c r="J112" s="613">
        <f t="shared" si="36"/>
        <v>0</v>
      </c>
      <c r="K112" s="613">
        <f t="shared" si="36"/>
        <v>3585.3599999999997</v>
      </c>
      <c r="L112" s="613">
        <f t="shared" si="36"/>
        <v>1.75</v>
      </c>
      <c r="M112" s="613">
        <f t="shared" si="36"/>
        <v>1571.96</v>
      </c>
      <c r="N112" s="613">
        <f t="shared" si="36"/>
        <v>1426.49</v>
      </c>
      <c r="O112" s="613">
        <f t="shared" si="36"/>
        <v>193.05</v>
      </c>
      <c r="P112" s="613">
        <f t="shared" si="36"/>
        <v>614.25</v>
      </c>
      <c r="Q112" s="613">
        <f t="shared" si="36"/>
        <v>41.26</v>
      </c>
      <c r="R112" s="613">
        <f t="shared" si="36"/>
        <v>0</v>
      </c>
      <c r="S112" s="613">
        <f t="shared" si="36"/>
        <v>4137.1000000000004</v>
      </c>
      <c r="T112" s="613">
        <f t="shared" si="36"/>
        <v>0</v>
      </c>
      <c r="U112" s="613">
        <f t="shared" si="36"/>
        <v>0</v>
      </c>
      <c r="V112" s="613">
        <f t="shared" si="36"/>
        <v>0</v>
      </c>
      <c r="W112" s="613">
        <f t="shared" si="36"/>
        <v>0</v>
      </c>
      <c r="X112" s="613">
        <f t="shared" si="36"/>
        <v>0</v>
      </c>
      <c r="Y112" s="613">
        <f t="shared" si="36"/>
        <v>9.32</v>
      </c>
      <c r="Z112" s="613">
        <f t="shared" si="36"/>
        <v>43.73</v>
      </c>
      <c r="AA112" s="613">
        <f t="shared" si="36"/>
        <v>7.33</v>
      </c>
      <c r="AB112" s="613">
        <f t="shared" si="36"/>
        <v>0</v>
      </c>
      <c r="AC112" s="613">
        <f t="shared" si="36"/>
        <v>0</v>
      </c>
      <c r="AD112" s="613">
        <f t="shared" si="36"/>
        <v>0</v>
      </c>
      <c r="AE112" s="613">
        <f t="shared" si="36"/>
        <v>32.72</v>
      </c>
      <c r="AF112" s="613">
        <f t="shared" si="36"/>
        <v>0</v>
      </c>
      <c r="AG112" s="613">
        <f t="shared" si="36"/>
        <v>17.66</v>
      </c>
      <c r="AH112" s="613">
        <f t="shared" si="36"/>
        <v>119.42</v>
      </c>
      <c r="AI112" s="613">
        <f t="shared" si="36"/>
        <v>0</v>
      </c>
      <c r="AJ112" s="613">
        <f t="shared" si="36"/>
        <v>0</v>
      </c>
      <c r="AK112" s="613">
        <f>SUM(AK115:AK119)</f>
        <v>356.82</v>
      </c>
    </row>
    <row r="113" spans="1:37" s="858" customFormat="1" ht="19.5" customHeight="1" x14ac:dyDescent="0.15">
      <c r="A113" s="3106"/>
      <c r="B113" s="1021" t="s">
        <v>793</v>
      </c>
      <c r="C113" s="1019">
        <f>SUM(D113:AK113)</f>
        <v>0</v>
      </c>
      <c r="D113" s="1843">
        <v>0</v>
      </c>
      <c r="E113" s="1843">
        <v>0</v>
      </c>
      <c r="F113" s="1843">
        <v>0</v>
      </c>
      <c r="G113" s="1843">
        <v>0</v>
      </c>
      <c r="H113" s="1843">
        <v>0</v>
      </c>
      <c r="I113" s="1843">
        <v>0</v>
      </c>
      <c r="J113" s="1843">
        <v>0</v>
      </c>
      <c r="K113" s="1843">
        <v>0</v>
      </c>
      <c r="L113" s="1843">
        <v>0</v>
      </c>
      <c r="M113" s="1843">
        <v>0</v>
      </c>
      <c r="N113" s="1843">
        <v>0</v>
      </c>
      <c r="O113" s="1843">
        <v>0</v>
      </c>
      <c r="P113" s="1843">
        <v>0</v>
      </c>
      <c r="Q113" s="1843">
        <v>0</v>
      </c>
      <c r="R113" s="1843">
        <v>0</v>
      </c>
      <c r="S113" s="1843">
        <v>0</v>
      </c>
      <c r="T113" s="1843">
        <v>0</v>
      </c>
      <c r="U113" s="1843">
        <v>0</v>
      </c>
      <c r="V113" s="1843">
        <v>0</v>
      </c>
      <c r="W113" s="1843">
        <v>0</v>
      </c>
      <c r="X113" s="1843">
        <v>0</v>
      </c>
      <c r="Y113" s="1843">
        <v>0</v>
      </c>
      <c r="Z113" s="1843">
        <v>0</v>
      </c>
      <c r="AA113" s="1843">
        <v>0</v>
      </c>
      <c r="AB113" s="1843">
        <v>0</v>
      </c>
      <c r="AC113" s="1843">
        <v>0</v>
      </c>
      <c r="AD113" s="1843">
        <v>0</v>
      </c>
      <c r="AE113" s="1843">
        <v>0</v>
      </c>
      <c r="AF113" s="1843">
        <v>0</v>
      </c>
      <c r="AG113" s="1843">
        <v>0</v>
      </c>
      <c r="AH113" s="1843">
        <v>0</v>
      </c>
      <c r="AI113" s="1843">
        <v>0</v>
      </c>
      <c r="AJ113" s="1843">
        <v>0</v>
      </c>
      <c r="AK113" s="1020"/>
    </row>
    <row r="114" spans="1:37" s="858" customFormat="1" ht="19.5" customHeight="1" x14ac:dyDescent="0.15">
      <c r="A114" s="3106"/>
      <c r="B114" s="1021" t="s">
        <v>792</v>
      </c>
      <c r="C114" s="1019">
        <f t="shared" ref="C114:C120" si="37">SUM(D114:AK114)</f>
        <v>0</v>
      </c>
      <c r="D114" s="1843">
        <v>0</v>
      </c>
      <c r="E114" s="1843">
        <v>0</v>
      </c>
      <c r="F114" s="1843">
        <v>0</v>
      </c>
      <c r="G114" s="1843">
        <v>0</v>
      </c>
      <c r="H114" s="1843">
        <v>0</v>
      </c>
      <c r="I114" s="1843">
        <v>0</v>
      </c>
      <c r="J114" s="1843">
        <v>0</v>
      </c>
      <c r="K114" s="1843">
        <v>0</v>
      </c>
      <c r="L114" s="1843">
        <v>0</v>
      </c>
      <c r="M114" s="1843">
        <v>0</v>
      </c>
      <c r="N114" s="1843">
        <v>0</v>
      </c>
      <c r="O114" s="1843">
        <v>0</v>
      </c>
      <c r="P114" s="1843">
        <v>0</v>
      </c>
      <c r="Q114" s="1843">
        <v>0</v>
      </c>
      <c r="R114" s="1843">
        <v>0</v>
      </c>
      <c r="S114" s="1843">
        <v>0</v>
      </c>
      <c r="T114" s="1843">
        <v>0</v>
      </c>
      <c r="U114" s="1843">
        <v>0</v>
      </c>
      <c r="V114" s="1843">
        <v>0</v>
      </c>
      <c r="W114" s="1843">
        <v>0</v>
      </c>
      <c r="X114" s="1843">
        <v>0</v>
      </c>
      <c r="Y114" s="1843">
        <v>0</v>
      </c>
      <c r="Z114" s="1843">
        <v>0</v>
      </c>
      <c r="AA114" s="1843">
        <v>0</v>
      </c>
      <c r="AB114" s="1843">
        <v>0</v>
      </c>
      <c r="AC114" s="1843">
        <v>0</v>
      </c>
      <c r="AD114" s="1843">
        <v>0</v>
      </c>
      <c r="AE114" s="1843">
        <v>0</v>
      </c>
      <c r="AF114" s="1843">
        <v>0</v>
      </c>
      <c r="AG114" s="1843">
        <v>0</v>
      </c>
      <c r="AH114" s="1843">
        <v>0</v>
      </c>
      <c r="AI114" s="1843">
        <v>0</v>
      </c>
      <c r="AJ114" s="1843">
        <v>0</v>
      </c>
      <c r="AK114" s="1020"/>
    </row>
    <row r="115" spans="1:37" s="850" customFormat="1" ht="19.5" customHeight="1" x14ac:dyDescent="0.15">
      <c r="A115" s="3106"/>
      <c r="B115" s="1015" t="s">
        <v>974</v>
      </c>
      <c r="C115" s="1019">
        <f t="shared" si="37"/>
        <v>7713.31</v>
      </c>
      <c r="D115" s="1843">
        <v>0</v>
      </c>
      <c r="E115" s="1843">
        <v>0</v>
      </c>
      <c r="F115" s="1843">
        <v>0</v>
      </c>
      <c r="G115" s="1843">
        <v>0</v>
      </c>
      <c r="H115" s="1843">
        <v>0</v>
      </c>
      <c r="I115" s="1843">
        <v>0</v>
      </c>
      <c r="J115" s="1843">
        <v>0</v>
      </c>
      <c r="K115" s="1843">
        <v>2443.6799999999998</v>
      </c>
      <c r="L115" s="1843">
        <v>0</v>
      </c>
      <c r="M115" s="1843">
        <v>0</v>
      </c>
      <c r="N115" s="1843">
        <v>0</v>
      </c>
      <c r="O115" s="1843">
        <v>0</v>
      </c>
      <c r="P115" s="1843">
        <v>614.25</v>
      </c>
      <c r="Q115" s="1843">
        <v>0</v>
      </c>
      <c r="R115" s="1843">
        <v>0</v>
      </c>
      <c r="S115" s="1843">
        <v>4137.1000000000004</v>
      </c>
      <c r="T115" s="1843">
        <v>0</v>
      </c>
      <c r="U115" s="1843">
        <v>0</v>
      </c>
      <c r="V115" s="1843">
        <v>0</v>
      </c>
      <c r="W115" s="1843">
        <v>0</v>
      </c>
      <c r="X115" s="1843">
        <v>0</v>
      </c>
      <c r="Y115" s="1843">
        <v>9.32</v>
      </c>
      <c r="Z115" s="1843">
        <v>0</v>
      </c>
      <c r="AA115" s="1843">
        <v>0</v>
      </c>
      <c r="AB115" s="1843">
        <v>0</v>
      </c>
      <c r="AC115" s="1843">
        <v>0</v>
      </c>
      <c r="AD115" s="1843">
        <v>0</v>
      </c>
      <c r="AE115" s="1843">
        <v>32.72</v>
      </c>
      <c r="AF115" s="1843">
        <v>0</v>
      </c>
      <c r="AG115" s="1843">
        <v>0</v>
      </c>
      <c r="AH115" s="1843">
        <v>119.42</v>
      </c>
      <c r="AI115" s="1843">
        <v>0</v>
      </c>
      <c r="AJ115" s="1843">
        <v>0</v>
      </c>
      <c r="AK115" s="1020">
        <f>'배수관폐쇄(총괄) (2)'!CZ103+'배수관폐쇄(총괄) (2)'!DA103</f>
        <v>356.82</v>
      </c>
    </row>
    <row r="116" spans="1:37" s="850" customFormat="1" ht="19.5" customHeight="1" x14ac:dyDescent="0.15">
      <c r="A116" s="3106"/>
      <c r="B116" s="1015" t="s">
        <v>345</v>
      </c>
      <c r="C116" s="1019">
        <f t="shared" si="37"/>
        <v>4444.91</v>
      </c>
      <c r="D116" s="1843">
        <v>0</v>
      </c>
      <c r="E116" s="1843">
        <v>0</v>
      </c>
      <c r="F116" s="1843">
        <v>0</v>
      </c>
      <c r="G116" s="1843">
        <v>0</v>
      </c>
      <c r="H116" s="1843">
        <v>0</v>
      </c>
      <c r="I116" s="1843">
        <v>0</v>
      </c>
      <c r="J116" s="1843">
        <v>0</v>
      </c>
      <c r="K116" s="1843">
        <v>1141.68</v>
      </c>
      <c r="L116" s="1843">
        <v>1.75</v>
      </c>
      <c r="M116" s="1843">
        <v>1571.96</v>
      </c>
      <c r="N116" s="1843">
        <v>1426.49</v>
      </c>
      <c r="O116" s="1843">
        <v>193.05</v>
      </c>
      <c r="P116" s="1843">
        <v>0</v>
      </c>
      <c r="Q116" s="1843">
        <v>41.26</v>
      </c>
      <c r="R116" s="1843">
        <v>0</v>
      </c>
      <c r="S116" s="1843">
        <v>0</v>
      </c>
      <c r="T116" s="1843">
        <v>0</v>
      </c>
      <c r="U116" s="1843">
        <v>0</v>
      </c>
      <c r="V116" s="1843">
        <v>0</v>
      </c>
      <c r="W116" s="1843">
        <v>0</v>
      </c>
      <c r="X116" s="1843">
        <v>0</v>
      </c>
      <c r="Y116" s="1843">
        <v>0</v>
      </c>
      <c r="Z116" s="1843">
        <v>43.73</v>
      </c>
      <c r="AA116" s="1843">
        <v>7.33</v>
      </c>
      <c r="AB116" s="1843">
        <v>0</v>
      </c>
      <c r="AC116" s="1843">
        <v>0</v>
      </c>
      <c r="AD116" s="1843">
        <v>0</v>
      </c>
      <c r="AE116" s="1843">
        <v>0</v>
      </c>
      <c r="AF116" s="1843">
        <v>0</v>
      </c>
      <c r="AG116" s="1843">
        <v>17.66</v>
      </c>
      <c r="AH116" s="1843">
        <v>0</v>
      </c>
      <c r="AI116" s="1843">
        <v>0</v>
      </c>
      <c r="AJ116" s="1843">
        <v>0</v>
      </c>
      <c r="AK116" s="1020">
        <f>'배수관폐쇄(총괄) (2)'!CZ104+'배수관폐쇄(총괄) (2)'!DA104</f>
        <v>0</v>
      </c>
    </row>
    <row r="117" spans="1:37" s="850" customFormat="1" ht="19.5" customHeight="1" x14ac:dyDescent="0.15">
      <c r="A117" s="3106"/>
      <c r="B117" s="1017" t="s">
        <v>283</v>
      </c>
      <c r="C117" s="1019">
        <f t="shared" si="37"/>
        <v>0</v>
      </c>
      <c r="D117" s="1843">
        <v>0</v>
      </c>
      <c r="E117" s="1843">
        <v>0</v>
      </c>
      <c r="F117" s="1843">
        <v>0</v>
      </c>
      <c r="G117" s="1843">
        <v>0</v>
      </c>
      <c r="H117" s="1843">
        <v>0</v>
      </c>
      <c r="I117" s="1843">
        <v>0</v>
      </c>
      <c r="J117" s="1843">
        <v>0</v>
      </c>
      <c r="K117" s="1843">
        <v>0</v>
      </c>
      <c r="L117" s="1843">
        <v>0</v>
      </c>
      <c r="M117" s="1843">
        <v>0</v>
      </c>
      <c r="N117" s="1843">
        <v>0</v>
      </c>
      <c r="O117" s="1843">
        <v>0</v>
      </c>
      <c r="P117" s="1843">
        <v>0</v>
      </c>
      <c r="Q117" s="1843">
        <v>0</v>
      </c>
      <c r="R117" s="1843">
        <v>0</v>
      </c>
      <c r="S117" s="1843">
        <v>0</v>
      </c>
      <c r="T117" s="1843">
        <v>0</v>
      </c>
      <c r="U117" s="1843">
        <v>0</v>
      </c>
      <c r="V117" s="1843">
        <v>0</v>
      </c>
      <c r="W117" s="1843">
        <v>0</v>
      </c>
      <c r="X117" s="1843">
        <v>0</v>
      </c>
      <c r="Y117" s="1843">
        <v>0</v>
      </c>
      <c r="Z117" s="1843">
        <v>0</v>
      </c>
      <c r="AA117" s="1843">
        <v>0</v>
      </c>
      <c r="AB117" s="1843">
        <v>0</v>
      </c>
      <c r="AC117" s="1843">
        <v>0</v>
      </c>
      <c r="AD117" s="1843">
        <v>0</v>
      </c>
      <c r="AE117" s="1843">
        <v>0</v>
      </c>
      <c r="AF117" s="1843">
        <v>0</v>
      </c>
      <c r="AG117" s="1843">
        <v>0</v>
      </c>
      <c r="AH117" s="1843">
        <v>0</v>
      </c>
      <c r="AI117" s="1843">
        <v>0</v>
      </c>
      <c r="AJ117" s="1843">
        <v>0</v>
      </c>
      <c r="AK117" s="1020"/>
    </row>
    <row r="118" spans="1:37" s="850" customFormat="1" ht="19.5" customHeight="1" x14ac:dyDescent="0.15">
      <c r="A118" s="3106"/>
      <c r="B118" s="1017" t="s">
        <v>284</v>
      </c>
      <c r="C118" s="1019">
        <f t="shared" si="37"/>
        <v>0</v>
      </c>
      <c r="D118" s="1843">
        <v>0</v>
      </c>
      <c r="E118" s="1843">
        <v>0</v>
      </c>
      <c r="F118" s="1843">
        <v>0</v>
      </c>
      <c r="G118" s="1843">
        <v>0</v>
      </c>
      <c r="H118" s="1843">
        <v>0</v>
      </c>
      <c r="I118" s="1843">
        <v>0</v>
      </c>
      <c r="J118" s="1843">
        <v>0</v>
      </c>
      <c r="K118" s="1843">
        <v>0</v>
      </c>
      <c r="L118" s="1843">
        <v>0</v>
      </c>
      <c r="M118" s="1843">
        <v>0</v>
      </c>
      <c r="N118" s="1843">
        <v>0</v>
      </c>
      <c r="O118" s="1843">
        <v>0</v>
      </c>
      <c r="P118" s="1843">
        <v>0</v>
      </c>
      <c r="Q118" s="1843">
        <v>0</v>
      </c>
      <c r="R118" s="1843">
        <v>0</v>
      </c>
      <c r="S118" s="1843">
        <v>0</v>
      </c>
      <c r="T118" s="1843">
        <v>0</v>
      </c>
      <c r="U118" s="1843">
        <v>0</v>
      </c>
      <c r="V118" s="1843">
        <v>0</v>
      </c>
      <c r="W118" s="1843">
        <v>0</v>
      </c>
      <c r="X118" s="1843">
        <v>0</v>
      </c>
      <c r="Y118" s="1843">
        <v>0</v>
      </c>
      <c r="Z118" s="1843">
        <v>0</v>
      </c>
      <c r="AA118" s="1843">
        <v>0</v>
      </c>
      <c r="AB118" s="1843">
        <v>0</v>
      </c>
      <c r="AC118" s="1843">
        <v>0</v>
      </c>
      <c r="AD118" s="1843">
        <v>0</v>
      </c>
      <c r="AE118" s="1843">
        <v>0</v>
      </c>
      <c r="AF118" s="1843">
        <v>0</v>
      </c>
      <c r="AG118" s="1843">
        <v>0</v>
      </c>
      <c r="AH118" s="1843">
        <v>0</v>
      </c>
      <c r="AI118" s="1843">
        <v>0</v>
      </c>
      <c r="AJ118" s="1843">
        <v>0</v>
      </c>
      <c r="AK118" s="1020"/>
    </row>
    <row r="119" spans="1:37" s="850" customFormat="1" ht="19.5" customHeight="1" x14ac:dyDescent="0.15">
      <c r="A119" s="3106"/>
      <c r="B119" s="1015" t="s">
        <v>847</v>
      </c>
      <c r="C119" s="1019">
        <f t="shared" si="37"/>
        <v>0</v>
      </c>
      <c r="D119" s="1843">
        <v>0</v>
      </c>
      <c r="E119" s="1843">
        <v>0</v>
      </c>
      <c r="F119" s="1843">
        <v>0</v>
      </c>
      <c r="G119" s="1843">
        <v>0</v>
      </c>
      <c r="H119" s="1843">
        <v>0</v>
      </c>
      <c r="I119" s="1843">
        <v>0</v>
      </c>
      <c r="J119" s="1843">
        <v>0</v>
      </c>
      <c r="K119" s="1843">
        <v>0</v>
      </c>
      <c r="L119" s="1843">
        <v>0</v>
      </c>
      <c r="M119" s="1843">
        <v>0</v>
      </c>
      <c r="N119" s="1843">
        <v>0</v>
      </c>
      <c r="O119" s="1843">
        <v>0</v>
      </c>
      <c r="P119" s="1843">
        <v>0</v>
      </c>
      <c r="Q119" s="1843">
        <v>0</v>
      </c>
      <c r="R119" s="1843">
        <v>0</v>
      </c>
      <c r="S119" s="1843">
        <v>0</v>
      </c>
      <c r="T119" s="1843">
        <v>0</v>
      </c>
      <c r="U119" s="1843">
        <v>0</v>
      </c>
      <c r="V119" s="1843">
        <v>0</v>
      </c>
      <c r="W119" s="1843">
        <v>0</v>
      </c>
      <c r="X119" s="1843">
        <v>0</v>
      </c>
      <c r="Y119" s="1843">
        <v>0</v>
      </c>
      <c r="Z119" s="1843">
        <v>0</v>
      </c>
      <c r="AA119" s="1843">
        <v>0</v>
      </c>
      <c r="AB119" s="1843">
        <v>0</v>
      </c>
      <c r="AC119" s="1843">
        <v>0</v>
      </c>
      <c r="AD119" s="1843">
        <v>0</v>
      </c>
      <c r="AE119" s="1843">
        <v>0</v>
      </c>
      <c r="AF119" s="1843">
        <v>0</v>
      </c>
      <c r="AG119" s="1843">
        <v>0</v>
      </c>
      <c r="AH119" s="1843">
        <v>0</v>
      </c>
      <c r="AI119" s="1843">
        <v>0</v>
      </c>
      <c r="AJ119" s="1843">
        <v>0</v>
      </c>
      <c r="AK119" s="1020">
        <f>'배수관폐쇄(총괄) (2)'!CZ105+'배수관폐쇄(총괄) (2)'!DA105</f>
        <v>0</v>
      </c>
    </row>
    <row r="120" spans="1:37" s="850" customFormat="1" ht="19.5" customHeight="1" x14ac:dyDescent="0.15">
      <c r="A120" s="3106"/>
      <c r="B120" s="1018" t="s">
        <v>1084</v>
      </c>
      <c r="C120" s="1019">
        <f t="shared" si="37"/>
        <v>0</v>
      </c>
      <c r="D120" s="1843">
        <v>0</v>
      </c>
      <c r="E120" s="1843">
        <v>0</v>
      </c>
      <c r="F120" s="1843">
        <v>0</v>
      </c>
      <c r="G120" s="1843">
        <v>0</v>
      </c>
      <c r="H120" s="1843">
        <v>0</v>
      </c>
      <c r="I120" s="1843">
        <v>0</v>
      </c>
      <c r="J120" s="1843">
        <v>0</v>
      </c>
      <c r="K120" s="1843">
        <v>0</v>
      </c>
      <c r="L120" s="1843">
        <v>0</v>
      </c>
      <c r="M120" s="1843">
        <v>0</v>
      </c>
      <c r="N120" s="1843">
        <v>0</v>
      </c>
      <c r="O120" s="1843">
        <v>0</v>
      </c>
      <c r="P120" s="1843">
        <v>0</v>
      </c>
      <c r="Q120" s="1843">
        <v>0</v>
      </c>
      <c r="R120" s="1843">
        <v>0</v>
      </c>
      <c r="S120" s="1843">
        <v>0</v>
      </c>
      <c r="T120" s="1843">
        <v>0</v>
      </c>
      <c r="U120" s="1843">
        <v>0</v>
      </c>
      <c r="V120" s="1843">
        <v>0</v>
      </c>
      <c r="W120" s="1843">
        <v>0</v>
      </c>
      <c r="X120" s="1843">
        <v>0</v>
      </c>
      <c r="Y120" s="1843">
        <v>0</v>
      </c>
      <c r="Z120" s="1843">
        <v>0</v>
      </c>
      <c r="AA120" s="1843">
        <v>0</v>
      </c>
      <c r="AB120" s="1843">
        <v>0</v>
      </c>
      <c r="AC120" s="1843">
        <v>0</v>
      </c>
      <c r="AD120" s="1843">
        <v>0</v>
      </c>
      <c r="AE120" s="1843">
        <v>0</v>
      </c>
      <c r="AF120" s="1843">
        <v>0</v>
      </c>
      <c r="AG120" s="1843">
        <v>0</v>
      </c>
      <c r="AH120" s="1843">
        <v>0</v>
      </c>
      <c r="AI120" s="1843">
        <v>0</v>
      </c>
      <c r="AJ120" s="1843">
        <v>0</v>
      </c>
      <c r="AK120" s="1020"/>
    </row>
    <row r="121" spans="1:37" s="850" customFormat="1" ht="19.5" customHeight="1" x14ac:dyDescent="0.15">
      <c r="A121" s="3106">
        <v>800</v>
      </c>
      <c r="B121" s="854" t="s">
        <v>46</v>
      </c>
      <c r="C121" s="613">
        <f>SUM(D121:AK121)</f>
        <v>8051.72</v>
      </c>
      <c r="D121" s="613">
        <f>SUM(D122:D129)</f>
        <v>3045.86</v>
      </c>
      <c r="E121" s="613">
        <f t="shared" ref="E121:AJ121" si="38">SUM(E122:E129)</f>
        <v>0</v>
      </c>
      <c r="F121" s="613">
        <f t="shared" si="38"/>
        <v>17.29</v>
      </c>
      <c r="G121" s="613">
        <f t="shared" si="38"/>
        <v>0</v>
      </c>
      <c r="H121" s="613">
        <f t="shared" si="38"/>
        <v>0</v>
      </c>
      <c r="I121" s="613">
        <f t="shared" si="38"/>
        <v>0</v>
      </c>
      <c r="J121" s="613">
        <f t="shared" si="38"/>
        <v>0</v>
      </c>
      <c r="K121" s="613">
        <f t="shared" si="38"/>
        <v>0</v>
      </c>
      <c r="L121" s="613">
        <f t="shared" si="38"/>
        <v>0</v>
      </c>
      <c r="M121" s="613">
        <f t="shared" si="38"/>
        <v>0</v>
      </c>
      <c r="N121" s="613">
        <f t="shared" si="38"/>
        <v>0</v>
      </c>
      <c r="O121" s="613">
        <f t="shared" si="38"/>
        <v>0</v>
      </c>
      <c r="P121" s="613">
        <f t="shared" si="38"/>
        <v>0</v>
      </c>
      <c r="Q121" s="613">
        <f t="shared" si="38"/>
        <v>0</v>
      </c>
      <c r="R121" s="613">
        <f t="shared" si="38"/>
        <v>2543.1799999999998</v>
      </c>
      <c r="S121" s="613">
        <f t="shared" si="38"/>
        <v>0</v>
      </c>
      <c r="T121" s="613">
        <f t="shared" si="38"/>
        <v>0</v>
      </c>
      <c r="U121" s="613">
        <f t="shared" si="38"/>
        <v>148.06</v>
      </c>
      <c r="V121" s="613">
        <f t="shared" si="38"/>
        <v>578.49</v>
      </c>
      <c r="W121" s="613">
        <f t="shared" si="38"/>
        <v>0</v>
      </c>
      <c r="X121" s="613">
        <f t="shared" si="38"/>
        <v>0</v>
      </c>
      <c r="Y121" s="613">
        <f t="shared" si="38"/>
        <v>229.04</v>
      </c>
      <c r="Z121" s="613">
        <f t="shared" si="38"/>
        <v>121.99</v>
      </c>
      <c r="AA121" s="613">
        <f t="shared" si="38"/>
        <v>0</v>
      </c>
      <c r="AB121" s="613">
        <f t="shared" si="38"/>
        <v>0</v>
      </c>
      <c r="AC121" s="613">
        <f t="shared" si="38"/>
        <v>0</v>
      </c>
      <c r="AD121" s="613">
        <f t="shared" si="38"/>
        <v>0</v>
      </c>
      <c r="AE121" s="613">
        <f t="shared" si="38"/>
        <v>406.33</v>
      </c>
      <c r="AF121" s="613">
        <f t="shared" si="38"/>
        <v>672.42</v>
      </c>
      <c r="AG121" s="613">
        <f t="shared" si="38"/>
        <v>0</v>
      </c>
      <c r="AH121" s="613">
        <f t="shared" si="38"/>
        <v>0</v>
      </c>
      <c r="AI121" s="613">
        <f t="shared" si="38"/>
        <v>289.06</v>
      </c>
      <c r="AJ121" s="613">
        <f t="shared" si="38"/>
        <v>0</v>
      </c>
      <c r="AK121" s="613">
        <f>SUM(AK122:AK129)</f>
        <v>0</v>
      </c>
    </row>
    <row r="122" spans="1:37" s="858" customFormat="1" ht="19.5" customHeight="1" x14ac:dyDescent="0.15">
      <c r="A122" s="3106"/>
      <c r="B122" s="1021" t="s">
        <v>793</v>
      </c>
      <c r="C122" s="1019">
        <f>SUM(D122:AK122)</f>
        <v>0</v>
      </c>
      <c r="D122" s="1843">
        <v>0</v>
      </c>
      <c r="E122" s="1843">
        <v>0</v>
      </c>
      <c r="F122" s="1843">
        <v>0</v>
      </c>
      <c r="G122" s="1843">
        <v>0</v>
      </c>
      <c r="H122" s="1843">
        <v>0</v>
      </c>
      <c r="I122" s="1843">
        <v>0</v>
      </c>
      <c r="J122" s="1843">
        <v>0</v>
      </c>
      <c r="K122" s="1843">
        <v>0</v>
      </c>
      <c r="L122" s="1843">
        <v>0</v>
      </c>
      <c r="M122" s="1843">
        <v>0</v>
      </c>
      <c r="N122" s="1843">
        <v>0</v>
      </c>
      <c r="O122" s="1843">
        <v>0</v>
      </c>
      <c r="P122" s="1843">
        <v>0</v>
      </c>
      <c r="Q122" s="1843">
        <v>0</v>
      </c>
      <c r="R122" s="1843">
        <v>0</v>
      </c>
      <c r="S122" s="1843">
        <v>0</v>
      </c>
      <c r="T122" s="1843">
        <v>0</v>
      </c>
      <c r="U122" s="1843">
        <v>0</v>
      </c>
      <c r="V122" s="1843">
        <v>0</v>
      </c>
      <c r="W122" s="1843">
        <v>0</v>
      </c>
      <c r="X122" s="1843">
        <v>0</v>
      </c>
      <c r="Y122" s="1843">
        <v>0</v>
      </c>
      <c r="Z122" s="1843">
        <v>0</v>
      </c>
      <c r="AA122" s="1843">
        <v>0</v>
      </c>
      <c r="AB122" s="1843">
        <v>0</v>
      </c>
      <c r="AC122" s="1843">
        <v>0</v>
      </c>
      <c r="AD122" s="1843">
        <v>0</v>
      </c>
      <c r="AE122" s="1843">
        <v>0</v>
      </c>
      <c r="AF122" s="1843">
        <v>0</v>
      </c>
      <c r="AG122" s="1843">
        <v>0</v>
      </c>
      <c r="AH122" s="1843">
        <v>0</v>
      </c>
      <c r="AI122" s="1843">
        <v>0</v>
      </c>
      <c r="AJ122" s="1843">
        <v>0</v>
      </c>
      <c r="AK122" s="1020"/>
    </row>
    <row r="123" spans="1:37" s="858" customFormat="1" ht="19.5" customHeight="1" x14ac:dyDescent="0.15">
      <c r="A123" s="3106"/>
      <c r="B123" s="1021" t="s">
        <v>792</v>
      </c>
      <c r="C123" s="1019">
        <f t="shared" ref="C123:C129" si="39">SUM(D123:AK123)</f>
        <v>0</v>
      </c>
      <c r="D123" s="1843">
        <v>0</v>
      </c>
      <c r="E123" s="1843">
        <v>0</v>
      </c>
      <c r="F123" s="1843">
        <v>0</v>
      </c>
      <c r="G123" s="1843">
        <v>0</v>
      </c>
      <c r="H123" s="1843">
        <v>0</v>
      </c>
      <c r="I123" s="1843">
        <v>0</v>
      </c>
      <c r="J123" s="1843">
        <v>0</v>
      </c>
      <c r="K123" s="1843">
        <v>0</v>
      </c>
      <c r="L123" s="1843">
        <v>0</v>
      </c>
      <c r="M123" s="1843">
        <v>0</v>
      </c>
      <c r="N123" s="1843">
        <v>0</v>
      </c>
      <c r="O123" s="1843">
        <v>0</v>
      </c>
      <c r="P123" s="1843">
        <v>0</v>
      </c>
      <c r="Q123" s="1843">
        <v>0</v>
      </c>
      <c r="R123" s="1843">
        <v>0</v>
      </c>
      <c r="S123" s="1843">
        <v>0</v>
      </c>
      <c r="T123" s="1843">
        <v>0</v>
      </c>
      <c r="U123" s="1843">
        <v>0</v>
      </c>
      <c r="V123" s="1843">
        <v>0</v>
      </c>
      <c r="W123" s="1843">
        <v>0</v>
      </c>
      <c r="X123" s="1843">
        <v>0</v>
      </c>
      <c r="Y123" s="1843">
        <v>0</v>
      </c>
      <c r="Z123" s="1843">
        <v>0</v>
      </c>
      <c r="AA123" s="1843">
        <v>0</v>
      </c>
      <c r="AB123" s="1843">
        <v>0</v>
      </c>
      <c r="AC123" s="1843">
        <v>0</v>
      </c>
      <c r="AD123" s="1843">
        <v>0</v>
      </c>
      <c r="AE123" s="1843">
        <v>0</v>
      </c>
      <c r="AF123" s="1843">
        <v>0</v>
      </c>
      <c r="AG123" s="1843">
        <v>0</v>
      </c>
      <c r="AH123" s="1843">
        <v>0</v>
      </c>
      <c r="AI123" s="1843">
        <v>0</v>
      </c>
      <c r="AJ123" s="1843">
        <v>0</v>
      </c>
      <c r="AK123" s="1020"/>
    </row>
    <row r="124" spans="1:37" s="850" customFormat="1" ht="19.5" customHeight="1" x14ac:dyDescent="0.15">
      <c r="A124" s="3106"/>
      <c r="B124" s="1015" t="s">
        <v>974</v>
      </c>
      <c r="C124" s="1019">
        <f t="shared" si="39"/>
        <v>2915.16</v>
      </c>
      <c r="D124" s="1843">
        <v>0</v>
      </c>
      <c r="E124" s="1843">
        <v>0</v>
      </c>
      <c r="F124" s="1843">
        <v>0</v>
      </c>
      <c r="G124" s="1843">
        <v>0</v>
      </c>
      <c r="H124" s="1843">
        <v>0</v>
      </c>
      <c r="I124" s="1843">
        <v>0</v>
      </c>
      <c r="J124" s="1843">
        <v>0</v>
      </c>
      <c r="K124" s="1843">
        <v>0</v>
      </c>
      <c r="L124" s="1843">
        <v>0</v>
      </c>
      <c r="M124" s="1843">
        <v>0</v>
      </c>
      <c r="N124" s="1843">
        <v>0</v>
      </c>
      <c r="O124" s="1843">
        <v>0</v>
      </c>
      <c r="P124" s="1843">
        <v>0</v>
      </c>
      <c r="Q124" s="1843">
        <v>0</v>
      </c>
      <c r="R124" s="1843">
        <v>2478.04</v>
      </c>
      <c r="S124" s="1843">
        <v>0</v>
      </c>
      <c r="T124" s="1843">
        <v>0</v>
      </c>
      <c r="U124" s="1843">
        <v>148.06</v>
      </c>
      <c r="V124" s="1843">
        <v>0</v>
      </c>
      <c r="W124" s="1843">
        <v>0</v>
      </c>
      <c r="X124" s="1843">
        <v>0</v>
      </c>
      <c r="Y124" s="1843">
        <v>0</v>
      </c>
      <c r="Z124" s="1843">
        <v>0</v>
      </c>
      <c r="AA124" s="1843">
        <v>0</v>
      </c>
      <c r="AB124" s="1843">
        <v>0</v>
      </c>
      <c r="AC124" s="1843">
        <v>0</v>
      </c>
      <c r="AD124" s="1843">
        <v>0</v>
      </c>
      <c r="AE124" s="1843">
        <v>0</v>
      </c>
      <c r="AF124" s="1843">
        <v>0</v>
      </c>
      <c r="AG124" s="1843">
        <v>0</v>
      </c>
      <c r="AH124" s="1843">
        <v>0</v>
      </c>
      <c r="AI124" s="1843">
        <v>289.06</v>
      </c>
      <c r="AJ124" s="1843">
        <v>0</v>
      </c>
      <c r="AK124" s="1020">
        <f>'배수관폐쇄(총괄) (2)'!CZ107+'배수관폐쇄(총괄) (2)'!DA107</f>
        <v>0</v>
      </c>
    </row>
    <row r="125" spans="1:37" s="850" customFormat="1" ht="19.5" customHeight="1" x14ac:dyDescent="0.15">
      <c r="A125" s="3106"/>
      <c r="B125" s="1015" t="s">
        <v>345</v>
      </c>
      <c r="C125" s="1019">
        <f t="shared" si="39"/>
        <v>5136.5599999999995</v>
      </c>
      <c r="D125" s="1843">
        <v>3045.86</v>
      </c>
      <c r="E125" s="1843">
        <v>0</v>
      </c>
      <c r="F125" s="1843">
        <v>17.29</v>
      </c>
      <c r="G125" s="1843">
        <v>0</v>
      </c>
      <c r="H125" s="1843">
        <v>0</v>
      </c>
      <c r="I125" s="1843">
        <v>0</v>
      </c>
      <c r="J125" s="1843">
        <v>0</v>
      </c>
      <c r="K125" s="1843">
        <v>0</v>
      </c>
      <c r="L125" s="1843">
        <v>0</v>
      </c>
      <c r="M125" s="1843">
        <v>0</v>
      </c>
      <c r="N125" s="1843">
        <v>0</v>
      </c>
      <c r="O125" s="1843">
        <v>0</v>
      </c>
      <c r="P125" s="1843">
        <v>0</v>
      </c>
      <c r="Q125" s="1843">
        <v>0</v>
      </c>
      <c r="R125" s="1843">
        <v>65.14</v>
      </c>
      <c r="S125" s="1843">
        <v>0</v>
      </c>
      <c r="T125" s="1843">
        <v>0</v>
      </c>
      <c r="U125" s="1843">
        <v>0</v>
      </c>
      <c r="V125" s="1843">
        <v>578.49</v>
      </c>
      <c r="W125" s="1843">
        <v>0</v>
      </c>
      <c r="X125" s="1843">
        <v>0</v>
      </c>
      <c r="Y125" s="1843">
        <v>229.04</v>
      </c>
      <c r="Z125" s="1843">
        <v>121.99</v>
      </c>
      <c r="AA125" s="1843">
        <v>0</v>
      </c>
      <c r="AB125" s="1843">
        <v>0</v>
      </c>
      <c r="AC125" s="1843">
        <v>0</v>
      </c>
      <c r="AD125" s="1843">
        <v>0</v>
      </c>
      <c r="AE125" s="1843">
        <v>406.33</v>
      </c>
      <c r="AF125" s="1843">
        <v>672.42</v>
      </c>
      <c r="AG125" s="1843">
        <v>0</v>
      </c>
      <c r="AH125" s="1843">
        <v>0</v>
      </c>
      <c r="AI125" s="1843">
        <v>0</v>
      </c>
      <c r="AJ125" s="1843">
        <v>0</v>
      </c>
      <c r="AK125" s="1020">
        <f>'배수관폐쇄(총괄) (2)'!CZ108+'배수관폐쇄(총괄) (2)'!DA108</f>
        <v>0</v>
      </c>
    </row>
    <row r="126" spans="1:37" s="850" customFormat="1" ht="19.5" customHeight="1" x14ac:dyDescent="0.15">
      <c r="A126" s="3106"/>
      <c r="B126" s="1017" t="s">
        <v>283</v>
      </c>
      <c r="C126" s="1019">
        <f t="shared" si="39"/>
        <v>0</v>
      </c>
      <c r="D126" s="1843">
        <v>0</v>
      </c>
      <c r="E126" s="1843">
        <v>0</v>
      </c>
      <c r="F126" s="1843">
        <v>0</v>
      </c>
      <c r="G126" s="1843">
        <v>0</v>
      </c>
      <c r="H126" s="1843">
        <v>0</v>
      </c>
      <c r="I126" s="1843">
        <v>0</v>
      </c>
      <c r="J126" s="1843">
        <v>0</v>
      </c>
      <c r="K126" s="1843">
        <v>0</v>
      </c>
      <c r="L126" s="1843">
        <v>0</v>
      </c>
      <c r="M126" s="1843">
        <v>0</v>
      </c>
      <c r="N126" s="1843">
        <v>0</v>
      </c>
      <c r="O126" s="1843">
        <v>0</v>
      </c>
      <c r="P126" s="1843">
        <v>0</v>
      </c>
      <c r="Q126" s="1843">
        <v>0</v>
      </c>
      <c r="R126" s="1843">
        <v>0</v>
      </c>
      <c r="S126" s="1843">
        <v>0</v>
      </c>
      <c r="T126" s="1843">
        <v>0</v>
      </c>
      <c r="U126" s="1843">
        <v>0</v>
      </c>
      <c r="V126" s="1843">
        <v>0</v>
      </c>
      <c r="W126" s="1843">
        <v>0</v>
      </c>
      <c r="X126" s="1843">
        <v>0</v>
      </c>
      <c r="Y126" s="1843">
        <v>0</v>
      </c>
      <c r="Z126" s="1843">
        <v>0</v>
      </c>
      <c r="AA126" s="1843">
        <v>0</v>
      </c>
      <c r="AB126" s="1843">
        <v>0</v>
      </c>
      <c r="AC126" s="1843">
        <v>0</v>
      </c>
      <c r="AD126" s="1843">
        <v>0</v>
      </c>
      <c r="AE126" s="1843">
        <v>0</v>
      </c>
      <c r="AF126" s="1843">
        <v>0</v>
      </c>
      <c r="AG126" s="1843">
        <v>0</v>
      </c>
      <c r="AH126" s="1843">
        <v>0</v>
      </c>
      <c r="AI126" s="1843">
        <v>0</v>
      </c>
      <c r="AJ126" s="1843">
        <v>0</v>
      </c>
      <c r="AK126" s="1020"/>
    </row>
    <row r="127" spans="1:37" s="850" customFormat="1" ht="19.5" customHeight="1" x14ac:dyDescent="0.15">
      <c r="A127" s="3106"/>
      <c r="B127" s="1017" t="s">
        <v>284</v>
      </c>
      <c r="C127" s="1019">
        <f t="shared" si="39"/>
        <v>0</v>
      </c>
      <c r="D127" s="1843">
        <v>0</v>
      </c>
      <c r="E127" s="1843">
        <v>0</v>
      </c>
      <c r="F127" s="1843">
        <v>0</v>
      </c>
      <c r="G127" s="1843">
        <v>0</v>
      </c>
      <c r="H127" s="1843">
        <v>0</v>
      </c>
      <c r="I127" s="1843">
        <v>0</v>
      </c>
      <c r="J127" s="1843">
        <v>0</v>
      </c>
      <c r="K127" s="1843">
        <v>0</v>
      </c>
      <c r="L127" s="1843">
        <v>0</v>
      </c>
      <c r="M127" s="1843">
        <v>0</v>
      </c>
      <c r="N127" s="1843">
        <v>0</v>
      </c>
      <c r="O127" s="1843">
        <v>0</v>
      </c>
      <c r="P127" s="1843">
        <v>0</v>
      </c>
      <c r="Q127" s="1843">
        <v>0</v>
      </c>
      <c r="R127" s="1843">
        <v>0</v>
      </c>
      <c r="S127" s="1843">
        <v>0</v>
      </c>
      <c r="T127" s="1843">
        <v>0</v>
      </c>
      <c r="U127" s="1843">
        <v>0</v>
      </c>
      <c r="V127" s="1843">
        <v>0</v>
      </c>
      <c r="W127" s="1843">
        <v>0</v>
      </c>
      <c r="X127" s="1843">
        <v>0</v>
      </c>
      <c r="Y127" s="1843">
        <v>0</v>
      </c>
      <c r="Z127" s="1843">
        <v>0</v>
      </c>
      <c r="AA127" s="1843">
        <v>0</v>
      </c>
      <c r="AB127" s="1843">
        <v>0</v>
      </c>
      <c r="AC127" s="1843">
        <v>0</v>
      </c>
      <c r="AD127" s="1843">
        <v>0</v>
      </c>
      <c r="AE127" s="1843">
        <v>0</v>
      </c>
      <c r="AF127" s="1843">
        <v>0</v>
      </c>
      <c r="AG127" s="1843">
        <v>0</v>
      </c>
      <c r="AH127" s="1843">
        <v>0</v>
      </c>
      <c r="AI127" s="1843">
        <v>0</v>
      </c>
      <c r="AJ127" s="1843">
        <v>0</v>
      </c>
      <c r="AK127" s="1020"/>
    </row>
    <row r="128" spans="1:37" s="850" customFormat="1" ht="19.5" customHeight="1" x14ac:dyDescent="0.15">
      <c r="A128" s="3106"/>
      <c r="B128" s="1015" t="s">
        <v>847</v>
      </c>
      <c r="C128" s="1019">
        <f t="shared" si="39"/>
        <v>0</v>
      </c>
      <c r="D128" s="1843">
        <v>0</v>
      </c>
      <c r="E128" s="1843">
        <v>0</v>
      </c>
      <c r="F128" s="1843">
        <v>0</v>
      </c>
      <c r="G128" s="1843">
        <v>0</v>
      </c>
      <c r="H128" s="1843">
        <v>0</v>
      </c>
      <c r="I128" s="1843">
        <v>0</v>
      </c>
      <c r="J128" s="1843">
        <v>0</v>
      </c>
      <c r="K128" s="1843">
        <v>0</v>
      </c>
      <c r="L128" s="1843">
        <v>0</v>
      </c>
      <c r="M128" s="1843">
        <v>0</v>
      </c>
      <c r="N128" s="1843">
        <v>0</v>
      </c>
      <c r="O128" s="1843">
        <v>0</v>
      </c>
      <c r="P128" s="1843">
        <v>0</v>
      </c>
      <c r="Q128" s="1843">
        <v>0</v>
      </c>
      <c r="R128" s="1843">
        <v>0</v>
      </c>
      <c r="S128" s="1843">
        <v>0</v>
      </c>
      <c r="T128" s="1843">
        <v>0</v>
      </c>
      <c r="U128" s="1843">
        <v>0</v>
      </c>
      <c r="V128" s="1843">
        <v>0</v>
      </c>
      <c r="W128" s="1843">
        <v>0</v>
      </c>
      <c r="X128" s="1843">
        <v>0</v>
      </c>
      <c r="Y128" s="1843">
        <v>0</v>
      </c>
      <c r="Z128" s="1843">
        <v>0</v>
      </c>
      <c r="AA128" s="1843">
        <v>0</v>
      </c>
      <c r="AB128" s="1843">
        <v>0</v>
      </c>
      <c r="AC128" s="1843">
        <v>0</v>
      </c>
      <c r="AD128" s="1843">
        <v>0</v>
      </c>
      <c r="AE128" s="1843">
        <v>0</v>
      </c>
      <c r="AF128" s="1843">
        <v>0</v>
      </c>
      <c r="AG128" s="1843">
        <v>0</v>
      </c>
      <c r="AH128" s="1843">
        <v>0</v>
      </c>
      <c r="AI128" s="1843">
        <v>0</v>
      </c>
      <c r="AJ128" s="1843">
        <v>0</v>
      </c>
      <c r="AK128" s="1020">
        <f>'배수관폐쇄(총괄) (2)'!CZ109+'배수관폐쇄(총괄) (2)'!DA109</f>
        <v>0</v>
      </c>
    </row>
    <row r="129" spans="1:37" s="850" customFormat="1" ht="19.5" customHeight="1" x14ac:dyDescent="0.15">
      <c r="A129" s="3106"/>
      <c r="B129" s="1018" t="s">
        <v>1084</v>
      </c>
      <c r="C129" s="1019">
        <f t="shared" si="39"/>
        <v>0</v>
      </c>
      <c r="D129" s="1843">
        <v>0</v>
      </c>
      <c r="E129" s="1843">
        <v>0</v>
      </c>
      <c r="F129" s="1843">
        <v>0</v>
      </c>
      <c r="G129" s="1843">
        <v>0</v>
      </c>
      <c r="H129" s="1843">
        <v>0</v>
      </c>
      <c r="I129" s="1843">
        <v>0</v>
      </c>
      <c r="J129" s="1843">
        <v>0</v>
      </c>
      <c r="K129" s="1843">
        <v>0</v>
      </c>
      <c r="L129" s="1843">
        <v>0</v>
      </c>
      <c r="M129" s="1843">
        <v>0</v>
      </c>
      <c r="N129" s="1843">
        <v>0</v>
      </c>
      <c r="O129" s="1843">
        <v>0</v>
      </c>
      <c r="P129" s="1843">
        <v>0</v>
      </c>
      <c r="Q129" s="1843">
        <v>0</v>
      </c>
      <c r="R129" s="1843">
        <v>0</v>
      </c>
      <c r="S129" s="1843">
        <v>0</v>
      </c>
      <c r="T129" s="1843">
        <v>0</v>
      </c>
      <c r="U129" s="1843">
        <v>0</v>
      </c>
      <c r="V129" s="1843">
        <v>0</v>
      </c>
      <c r="W129" s="1843">
        <v>0</v>
      </c>
      <c r="X129" s="1843">
        <v>0</v>
      </c>
      <c r="Y129" s="1843">
        <v>0</v>
      </c>
      <c r="Z129" s="1843">
        <v>0</v>
      </c>
      <c r="AA129" s="1843">
        <v>0</v>
      </c>
      <c r="AB129" s="1843">
        <v>0</v>
      </c>
      <c r="AC129" s="1843">
        <v>0</v>
      </c>
      <c r="AD129" s="1843">
        <v>0</v>
      </c>
      <c r="AE129" s="1843">
        <v>0</v>
      </c>
      <c r="AF129" s="1843">
        <v>0</v>
      </c>
      <c r="AG129" s="1843">
        <v>0</v>
      </c>
      <c r="AH129" s="1843">
        <v>0</v>
      </c>
      <c r="AI129" s="1843">
        <v>0</v>
      </c>
      <c r="AJ129" s="1843">
        <v>0</v>
      </c>
      <c r="AK129" s="1020"/>
    </row>
    <row r="130" spans="1:37" s="850" customFormat="1" ht="19.5" customHeight="1" x14ac:dyDescent="0.15">
      <c r="A130" s="3106">
        <v>900</v>
      </c>
      <c r="B130" s="854" t="s">
        <v>46</v>
      </c>
      <c r="C130" s="613">
        <f>SUM(D130:AK130)</f>
        <v>7062.58</v>
      </c>
      <c r="D130" s="613">
        <f>SUM(D131:D138)</f>
        <v>0</v>
      </c>
      <c r="E130" s="613">
        <f t="shared" ref="E130:AJ130" si="40">SUM(E131:E138)</f>
        <v>0</v>
      </c>
      <c r="F130" s="613">
        <f t="shared" si="40"/>
        <v>752.67</v>
      </c>
      <c r="G130" s="613">
        <f t="shared" si="40"/>
        <v>0</v>
      </c>
      <c r="H130" s="613">
        <f t="shared" si="40"/>
        <v>0</v>
      </c>
      <c r="I130" s="613">
        <f t="shared" si="40"/>
        <v>0</v>
      </c>
      <c r="J130" s="613">
        <f t="shared" si="40"/>
        <v>522.73</v>
      </c>
      <c r="K130" s="613">
        <f t="shared" si="40"/>
        <v>0</v>
      </c>
      <c r="L130" s="613">
        <f t="shared" si="40"/>
        <v>0</v>
      </c>
      <c r="M130" s="613">
        <f t="shared" si="40"/>
        <v>2719.7</v>
      </c>
      <c r="N130" s="613">
        <f t="shared" si="40"/>
        <v>0</v>
      </c>
      <c r="O130" s="613">
        <f t="shared" si="40"/>
        <v>0</v>
      </c>
      <c r="P130" s="613">
        <f t="shared" si="40"/>
        <v>0</v>
      </c>
      <c r="Q130" s="613">
        <f t="shared" si="40"/>
        <v>0</v>
      </c>
      <c r="R130" s="613">
        <f t="shared" si="40"/>
        <v>0</v>
      </c>
      <c r="S130" s="613">
        <f t="shared" si="40"/>
        <v>96.26</v>
      </c>
      <c r="T130" s="613">
        <f t="shared" si="40"/>
        <v>0</v>
      </c>
      <c r="U130" s="613">
        <f t="shared" si="40"/>
        <v>1856.51</v>
      </c>
      <c r="V130" s="613">
        <f t="shared" si="40"/>
        <v>0</v>
      </c>
      <c r="W130" s="613">
        <f t="shared" si="40"/>
        <v>0</v>
      </c>
      <c r="X130" s="613">
        <f t="shared" si="40"/>
        <v>0</v>
      </c>
      <c r="Y130" s="613">
        <f t="shared" si="40"/>
        <v>0</v>
      </c>
      <c r="Z130" s="613">
        <f t="shared" si="40"/>
        <v>1.1399999999999999</v>
      </c>
      <c r="AA130" s="613">
        <f t="shared" si="40"/>
        <v>0</v>
      </c>
      <c r="AB130" s="613">
        <f t="shared" si="40"/>
        <v>0</v>
      </c>
      <c r="AC130" s="613">
        <f t="shared" si="40"/>
        <v>0</v>
      </c>
      <c r="AD130" s="613">
        <f t="shared" si="40"/>
        <v>0</v>
      </c>
      <c r="AE130" s="613">
        <f t="shared" si="40"/>
        <v>0</v>
      </c>
      <c r="AF130" s="613">
        <f t="shared" si="40"/>
        <v>0</v>
      </c>
      <c r="AG130" s="613">
        <f t="shared" si="40"/>
        <v>0</v>
      </c>
      <c r="AH130" s="613">
        <f t="shared" si="40"/>
        <v>670</v>
      </c>
      <c r="AI130" s="613">
        <f t="shared" si="40"/>
        <v>98.58</v>
      </c>
      <c r="AJ130" s="613">
        <f t="shared" si="40"/>
        <v>0</v>
      </c>
      <c r="AK130" s="613">
        <f>SUM(AK131:AK138)</f>
        <v>344.99</v>
      </c>
    </row>
    <row r="131" spans="1:37" s="858" customFormat="1" ht="19.5" customHeight="1" x14ac:dyDescent="0.15">
      <c r="A131" s="3106"/>
      <c r="B131" s="1021" t="s">
        <v>793</v>
      </c>
      <c r="C131" s="1019">
        <f>SUM(D131:AK131)</f>
        <v>0</v>
      </c>
      <c r="D131" s="1843">
        <v>0</v>
      </c>
      <c r="E131" s="1843">
        <v>0</v>
      </c>
      <c r="F131" s="1843">
        <v>0</v>
      </c>
      <c r="G131" s="1843">
        <v>0</v>
      </c>
      <c r="H131" s="1843">
        <v>0</v>
      </c>
      <c r="I131" s="1843">
        <v>0</v>
      </c>
      <c r="J131" s="1843">
        <v>0</v>
      </c>
      <c r="K131" s="1843">
        <v>0</v>
      </c>
      <c r="L131" s="1843">
        <v>0</v>
      </c>
      <c r="M131" s="1843">
        <v>0</v>
      </c>
      <c r="N131" s="1843">
        <v>0</v>
      </c>
      <c r="O131" s="1843">
        <v>0</v>
      </c>
      <c r="P131" s="1843">
        <v>0</v>
      </c>
      <c r="Q131" s="1843">
        <v>0</v>
      </c>
      <c r="R131" s="1843">
        <v>0</v>
      </c>
      <c r="S131" s="1843">
        <v>0</v>
      </c>
      <c r="T131" s="1843">
        <v>0</v>
      </c>
      <c r="U131" s="1843">
        <v>0</v>
      </c>
      <c r="V131" s="1843">
        <v>0</v>
      </c>
      <c r="W131" s="1843">
        <v>0</v>
      </c>
      <c r="X131" s="1843">
        <v>0</v>
      </c>
      <c r="Y131" s="1843">
        <v>0</v>
      </c>
      <c r="Z131" s="1843">
        <v>0</v>
      </c>
      <c r="AA131" s="1843">
        <v>0</v>
      </c>
      <c r="AB131" s="1843">
        <v>0</v>
      </c>
      <c r="AC131" s="1843">
        <v>0</v>
      </c>
      <c r="AD131" s="1843">
        <v>0</v>
      </c>
      <c r="AE131" s="1843">
        <v>0</v>
      </c>
      <c r="AF131" s="1843">
        <v>0</v>
      </c>
      <c r="AG131" s="1843">
        <v>0</v>
      </c>
      <c r="AH131" s="1843">
        <v>0</v>
      </c>
      <c r="AI131" s="1843">
        <v>0</v>
      </c>
      <c r="AJ131" s="1843">
        <v>0</v>
      </c>
      <c r="AK131" s="1020"/>
    </row>
    <row r="132" spans="1:37" s="858" customFormat="1" ht="19.5" customHeight="1" x14ac:dyDescent="0.15">
      <c r="A132" s="3106"/>
      <c r="B132" s="1021" t="s">
        <v>792</v>
      </c>
      <c r="C132" s="1019">
        <f t="shared" ref="C132:C138" si="41">SUM(D132:AK132)</f>
        <v>0</v>
      </c>
      <c r="D132" s="1843">
        <v>0</v>
      </c>
      <c r="E132" s="1843">
        <v>0</v>
      </c>
      <c r="F132" s="1843">
        <v>0</v>
      </c>
      <c r="G132" s="1843">
        <v>0</v>
      </c>
      <c r="H132" s="1843">
        <v>0</v>
      </c>
      <c r="I132" s="1843">
        <v>0</v>
      </c>
      <c r="J132" s="1843">
        <v>0</v>
      </c>
      <c r="K132" s="1843">
        <v>0</v>
      </c>
      <c r="L132" s="1843">
        <v>0</v>
      </c>
      <c r="M132" s="1843">
        <v>0</v>
      </c>
      <c r="N132" s="1843">
        <v>0</v>
      </c>
      <c r="O132" s="1843">
        <v>0</v>
      </c>
      <c r="P132" s="1843">
        <v>0</v>
      </c>
      <c r="Q132" s="1843">
        <v>0</v>
      </c>
      <c r="R132" s="1843">
        <v>0</v>
      </c>
      <c r="S132" s="1843">
        <v>0</v>
      </c>
      <c r="T132" s="1843">
        <v>0</v>
      </c>
      <c r="U132" s="1843">
        <v>0</v>
      </c>
      <c r="V132" s="1843">
        <v>0</v>
      </c>
      <c r="W132" s="1843">
        <v>0</v>
      </c>
      <c r="X132" s="1843">
        <v>0</v>
      </c>
      <c r="Y132" s="1843">
        <v>0</v>
      </c>
      <c r="Z132" s="1843">
        <v>0</v>
      </c>
      <c r="AA132" s="1843">
        <v>0</v>
      </c>
      <c r="AB132" s="1843">
        <v>0</v>
      </c>
      <c r="AC132" s="1843">
        <v>0</v>
      </c>
      <c r="AD132" s="1843">
        <v>0</v>
      </c>
      <c r="AE132" s="1843">
        <v>0</v>
      </c>
      <c r="AF132" s="1843">
        <v>0</v>
      </c>
      <c r="AG132" s="1843">
        <v>0</v>
      </c>
      <c r="AH132" s="1843">
        <v>0</v>
      </c>
      <c r="AI132" s="1843">
        <v>0</v>
      </c>
      <c r="AJ132" s="1843">
        <v>0</v>
      </c>
      <c r="AK132" s="1020"/>
    </row>
    <row r="133" spans="1:37" s="850" customFormat="1" ht="19.5" customHeight="1" x14ac:dyDescent="0.15">
      <c r="A133" s="3106"/>
      <c r="B133" s="1015" t="s">
        <v>974</v>
      </c>
      <c r="C133" s="1019">
        <f t="shared" si="41"/>
        <v>0</v>
      </c>
      <c r="D133" s="1843">
        <v>0</v>
      </c>
      <c r="E133" s="1843">
        <v>0</v>
      </c>
      <c r="F133" s="1843">
        <v>0</v>
      </c>
      <c r="G133" s="1843">
        <v>0</v>
      </c>
      <c r="H133" s="1843">
        <v>0</v>
      </c>
      <c r="I133" s="1843">
        <v>0</v>
      </c>
      <c r="J133" s="1843">
        <v>0</v>
      </c>
      <c r="K133" s="1843">
        <v>0</v>
      </c>
      <c r="L133" s="1843">
        <v>0</v>
      </c>
      <c r="M133" s="1843">
        <v>0</v>
      </c>
      <c r="N133" s="1843">
        <v>0</v>
      </c>
      <c r="O133" s="1843">
        <v>0</v>
      </c>
      <c r="P133" s="1843">
        <v>0</v>
      </c>
      <c r="Q133" s="1843">
        <v>0</v>
      </c>
      <c r="R133" s="1843">
        <v>0</v>
      </c>
      <c r="S133" s="1843">
        <v>0</v>
      </c>
      <c r="T133" s="1843">
        <v>0</v>
      </c>
      <c r="U133" s="1843">
        <v>0</v>
      </c>
      <c r="V133" s="1843">
        <v>0</v>
      </c>
      <c r="W133" s="1843">
        <v>0</v>
      </c>
      <c r="X133" s="1843">
        <v>0</v>
      </c>
      <c r="Y133" s="1843">
        <v>0</v>
      </c>
      <c r="Z133" s="1843">
        <v>0</v>
      </c>
      <c r="AA133" s="1843">
        <v>0</v>
      </c>
      <c r="AB133" s="1843">
        <v>0</v>
      </c>
      <c r="AC133" s="1843">
        <v>0</v>
      </c>
      <c r="AD133" s="1843">
        <v>0</v>
      </c>
      <c r="AE133" s="1843">
        <v>0</v>
      </c>
      <c r="AF133" s="1843">
        <v>0</v>
      </c>
      <c r="AG133" s="1843">
        <v>0</v>
      </c>
      <c r="AH133" s="1843">
        <v>0</v>
      </c>
      <c r="AI133" s="1843">
        <v>0</v>
      </c>
      <c r="AJ133" s="1843">
        <v>0</v>
      </c>
      <c r="AK133" s="1020">
        <f>'배수관폐쇄(총괄) (2)'!CZ111+'배수관폐쇄(총괄) (2)'!DA111</f>
        <v>0</v>
      </c>
    </row>
    <row r="134" spans="1:37" s="850" customFormat="1" ht="19.5" customHeight="1" x14ac:dyDescent="0.15">
      <c r="A134" s="3106"/>
      <c r="B134" s="1015" t="s">
        <v>345</v>
      </c>
      <c r="C134" s="1019">
        <f t="shared" si="41"/>
        <v>7062.58</v>
      </c>
      <c r="D134" s="1843">
        <v>0</v>
      </c>
      <c r="E134" s="1843">
        <v>0</v>
      </c>
      <c r="F134" s="1843">
        <v>752.67</v>
      </c>
      <c r="G134" s="1843">
        <v>0</v>
      </c>
      <c r="H134" s="1843">
        <v>0</v>
      </c>
      <c r="I134" s="1843">
        <v>0</v>
      </c>
      <c r="J134" s="1843">
        <v>522.73</v>
      </c>
      <c r="K134" s="1843">
        <v>0</v>
      </c>
      <c r="L134" s="1843">
        <v>0</v>
      </c>
      <c r="M134" s="1843">
        <v>2719.7</v>
      </c>
      <c r="N134" s="1843">
        <v>0</v>
      </c>
      <c r="O134" s="1843">
        <v>0</v>
      </c>
      <c r="P134" s="1843">
        <v>0</v>
      </c>
      <c r="Q134" s="1843">
        <v>0</v>
      </c>
      <c r="R134" s="1843">
        <v>0</v>
      </c>
      <c r="S134" s="1843">
        <v>96.26</v>
      </c>
      <c r="T134" s="1843">
        <v>0</v>
      </c>
      <c r="U134" s="1843">
        <v>1856.51</v>
      </c>
      <c r="V134" s="1843">
        <v>0</v>
      </c>
      <c r="W134" s="1843">
        <v>0</v>
      </c>
      <c r="X134" s="1843">
        <v>0</v>
      </c>
      <c r="Y134" s="1843">
        <v>0</v>
      </c>
      <c r="Z134" s="1843">
        <v>1.1399999999999999</v>
      </c>
      <c r="AA134" s="1843">
        <v>0</v>
      </c>
      <c r="AB134" s="1843">
        <v>0</v>
      </c>
      <c r="AC134" s="1843">
        <v>0</v>
      </c>
      <c r="AD134" s="1843">
        <v>0</v>
      </c>
      <c r="AE134" s="1843">
        <v>0</v>
      </c>
      <c r="AF134" s="1843">
        <v>0</v>
      </c>
      <c r="AG134" s="1843">
        <v>0</v>
      </c>
      <c r="AH134" s="1843">
        <v>670</v>
      </c>
      <c r="AI134" s="1843">
        <v>98.58</v>
      </c>
      <c r="AJ134" s="1843">
        <v>0</v>
      </c>
      <c r="AK134" s="1020">
        <f>'배수관폐쇄(총괄) (2)'!CZ112+'배수관폐쇄(총괄) (2)'!DA112</f>
        <v>344.99</v>
      </c>
    </row>
    <row r="135" spans="1:37" s="850" customFormat="1" ht="19.5" customHeight="1" x14ac:dyDescent="0.15">
      <c r="A135" s="3106"/>
      <c r="B135" s="1017" t="s">
        <v>283</v>
      </c>
      <c r="C135" s="1019">
        <f t="shared" si="41"/>
        <v>0</v>
      </c>
      <c r="D135" s="1843">
        <v>0</v>
      </c>
      <c r="E135" s="1843">
        <v>0</v>
      </c>
      <c r="F135" s="1843">
        <v>0</v>
      </c>
      <c r="G135" s="1843">
        <v>0</v>
      </c>
      <c r="H135" s="1843">
        <v>0</v>
      </c>
      <c r="I135" s="1843">
        <v>0</v>
      </c>
      <c r="J135" s="1843">
        <v>0</v>
      </c>
      <c r="K135" s="1843">
        <v>0</v>
      </c>
      <c r="L135" s="1843">
        <v>0</v>
      </c>
      <c r="M135" s="1843">
        <v>0</v>
      </c>
      <c r="N135" s="1843">
        <v>0</v>
      </c>
      <c r="O135" s="1843">
        <v>0</v>
      </c>
      <c r="P135" s="1843">
        <v>0</v>
      </c>
      <c r="Q135" s="1843">
        <v>0</v>
      </c>
      <c r="R135" s="1843">
        <v>0</v>
      </c>
      <c r="S135" s="1843">
        <v>0</v>
      </c>
      <c r="T135" s="1843">
        <v>0</v>
      </c>
      <c r="U135" s="1843">
        <v>0</v>
      </c>
      <c r="V135" s="1843">
        <v>0</v>
      </c>
      <c r="W135" s="1843">
        <v>0</v>
      </c>
      <c r="X135" s="1843">
        <v>0</v>
      </c>
      <c r="Y135" s="1843">
        <v>0</v>
      </c>
      <c r="Z135" s="1843">
        <v>0</v>
      </c>
      <c r="AA135" s="1843">
        <v>0</v>
      </c>
      <c r="AB135" s="1843">
        <v>0</v>
      </c>
      <c r="AC135" s="1843">
        <v>0</v>
      </c>
      <c r="AD135" s="1843">
        <v>0</v>
      </c>
      <c r="AE135" s="1843">
        <v>0</v>
      </c>
      <c r="AF135" s="1843">
        <v>0</v>
      </c>
      <c r="AG135" s="1843">
        <v>0</v>
      </c>
      <c r="AH135" s="1843">
        <v>0</v>
      </c>
      <c r="AI135" s="1843">
        <v>0</v>
      </c>
      <c r="AJ135" s="1843">
        <v>0</v>
      </c>
      <c r="AK135" s="1020"/>
    </row>
    <row r="136" spans="1:37" s="850" customFormat="1" ht="19.5" customHeight="1" x14ac:dyDescent="0.15">
      <c r="A136" s="3106"/>
      <c r="B136" s="1017" t="s">
        <v>284</v>
      </c>
      <c r="C136" s="1019">
        <f t="shared" si="41"/>
        <v>0</v>
      </c>
      <c r="D136" s="1843">
        <v>0</v>
      </c>
      <c r="E136" s="1843">
        <v>0</v>
      </c>
      <c r="F136" s="1843">
        <v>0</v>
      </c>
      <c r="G136" s="1843">
        <v>0</v>
      </c>
      <c r="H136" s="1843">
        <v>0</v>
      </c>
      <c r="I136" s="1843">
        <v>0</v>
      </c>
      <c r="J136" s="1843">
        <v>0</v>
      </c>
      <c r="K136" s="1843">
        <v>0</v>
      </c>
      <c r="L136" s="1843">
        <v>0</v>
      </c>
      <c r="M136" s="1843">
        <v>0</v>
      </c>
      <c r="N136" s="1843">
        <v>0</v>
      </c>
      <c r="O136" s="1843">
        <v>0</v>
      </c>
      <c r="P136" s="1843">
        <v>0</v>
      </c>
      <c r="Q136" s="1843">
        <v>0</v>
      </c>
      <c r="R136" s="1843">
        <v>0</v>
      </c>
      <c r="S136" s="1843">
        <v>0</v>
      </c>
      <c r="T136" s="1843">
        <v>0</v>
      </c>
      <c r="U136" s="1843">
        <v>0</v>
      </c>
      <c r="V136" s="1843">
        <v>0</v>
      </c>
      <c r="W136" s="1843">
        <v>0</v>
      </c>
      <c r="X136" s="1843">
        <v>0</v>
      </c>
      <c r="Y136" s="1843">
        <v>0</v>
      </c>
      <c r="Z136" s="1843">
        <v>0</v>
      </c>
      <c r="AA136" s="1843">
        <v>0</v>
      </c>
      <c r="AB136" s="1843">
        <v>0</v>
      </c>
      <c r="AC136" s="1843">
        <v>0</v>
      </c>
      <c r="AD136" s="1843">
        <v>0</v>
      </c>
      <c r="AE136" s="1843">
        <v>0</v>
      </c>
      <c r="AF136" s="1843">
        <v>0</v>
      </c>
      <c r="AG136" s="1843">
        <v>0</v>
      </c>
      <c r="AH136" s="1843">
        <v>0</v>
      </c>
      <c r="AI136" s="1843">
        <v>0</v>
      </c>
      <c r="AJ136" s="1843">
        <v>0</v>
      </c>
      <c r="AK136" s="1020"/>
    </row>
    <row r="137" spans="1:37" s="850" customFormat="1" ht="19.5" customHeight="1" x14ac:dyDescent="0.15">
      <c r="A137" s="3106"/>
      <c r="B137" s="1015" t="s">
        <v>847</v>
      </c>
      <c r="C137" s="1019">
        <f t="shared" si="41"/>
        <v>0</v>
      </c>
      <c r="D137" s="1843">
        <v>0</v>
      </c>
      <c r="E137" s="1843">
        <v>0</v>
      </c>
      <c r="F137" s="1843">
        <v>0</v>
      </c>
      <c r="G137" s="1843">
        <v>0</v>
      </c>
      <c r="H137" s="1843">
        <v>0</v>
      </c>
      <c r="I137" s="1843">
        <v>0</v>
      </c>
      <c r="J137" s="1843">
        <v>0</v>
      </c>
      <c r="K137" s="1843">
        <v>0</v>
      </c>
      <c r="L137" s="1843">
        <v>0</v>
      </c>
      <c r="M137" s="1843">
        <v>0</v>
      </c>
      <c r="N137" s="1843">
        <v>0</v>
      </c>
      <c r="O137" s="1843">
        <v>0</v>
      </c>
      <c r="P137" s="1843">
        <v>0</v>
      </c>
      <c r="Q137" s="1843">
        <v>0</v>
      </c>
      <c r="R137" s="1843">
        <v>0</v>
      </c>
      <c r="S137" s="1843">
        <v>0</v>
      </c>
      <c r="T137" s="1843">
        <v>0</v>
      </c>
      <c r="U137" s="1843">
        <v>0</v>
      </c>
      <c r="V137" s="1843">
        <v>0</v>
      </c>
      <c r="W137" s="1843">
        <v>0</v>
      </c>
      <c r="X137" s="1843">
        <v>0</v>
      </c>
      <c r="Y137" s="1843">
        <v>0</v>
      </c>
      <c r="Z137" s="1843">
        <v>0</v>
      </c>
      <c r="AA137" s="1843">
        <v>0</v>
      </c>
      <c r="AB137" s="1843">
        <v>0</v>
      </c>
      <c r="AC137" s="1843">
        <v>0</v>
      </c>
      <c r="AD137" s="1843">
        <v>0</v>
      </c>
      <c r="AE137" s="1843">
        <v>0</v>
      </c>
      <c r="AF137" s="1843">
        <v>0</v>
      </c>
      <c r="AG137" s="1843">
        <v>0</v>
      </c>
      <c r="AH137" s="1843">
        <v>0</v>
      </c>
      <c r="AI137" s="1843">
        <v>0</v>
      </c>
      <c r="AJ137" s="1843">
        <v>0</v>
      </c>
      <c r="AK137" s="1020">
        <f>'배수관폐쇄(총괄) (2)'!CZ113+'배수관폐쇄(총괄) (2)'!DA113</f>
        <v>0</v>
      </c>
    </row>
    <row r="138" spans="1:37" s="850" customFormat="1" ht="19.5" customHeight="1" x14ac:dyDescent="0.15">
      <c r="A138" s="3106"/>
      <c r="B138" s="1018" t="s">
        <v>1084</v>
      </c>
      <c r="C138" s="1019">
        <f t="shared" si="41"/>
        <v>0</v>
      </c>
      <c r="D138" s="1843">
        <v>0</v>
      </c>
      <c r="E138" s="1843">
        <v>0</v>
      </c>
      <c r="F138" s="1843">
        <v>0</v>
      </c>
      <c r="G138" s="1843">
        <v>0</v>
      </c>
      <c r="H138" s="1843">
        <v>0</v>
      </c>
      <c r="I138" s="1843">
        <v>0</v>
      </c>
      <c r="J138" s="1843">
        <v>0</v>
      </c>
      <c r="K138" s="1843">
        <v>0</v>
      </c>
      <c r="L138" s="1843">
        <v>0</v>
      </c>
      <c r="M138" s="1843">
        <v>0</v>
      </c>
      <c r="N138" s="1843">
        <v>0</v>
      </c>
      <c r="O138" s="1843">
        <v>0</v>
      </c>
      <c r="P138" s="1843">
        <v>0</v>
      </c>
      <c r="Q138" s="1843">
        <v>0</v>
      </c>
      <c r="R138" s="1843">
        <v>0</v>
      </c>
      <c r="S138" s="1843">
        <v>0</v>
      </c>
      <c r="T138" s="1843">
        <v>0</v>
      </c>
      <c r="U138" s="1843">
        <v>0</v>
      </c>
      <c r="V138" s="1843">
        <v>0</v>
      </c>
      <c r="W138" s="1843">
        <v>0</v>
      </c>
      <c r="X138" s="1843">
        <v>0</v>
      </c>
      <c r="Y138" s="1843">
        <v>0</v>
      </c>
      <c r="Z138" s="1843">
        <v>0</v>
      </c>
      <c r="AA138" s="1843">
        <v>0</v>
      </c>
      <c r="AB138" s="1843">
        <v>0</v>
      </c>
      <c r="AC138" s="1843">
        <v>0</v>
      </c>
      <c r="AD138" s="1843">
        <v>0</v>
      </c>
      <c r="AE138" s="1843">
        <v>0</v>
      </c>
      <c r="AF138" s="1843">
        <v>0</v>
      </c>
      <c r="AG138" s="1843">
        <v>0</v>
      </c>
      <c r="AH138" s="1843">
        <v>0</v>
      </c>
      <c r="AI138" s="1843">
        <v>0</v>
      </c>
      <c r="AJ138" s="1843">
        <v>0</v>
      </c>
      <c r="AK138" s="1020"/>
    </row>
    <row r="139" spans="1:37" s="850" customFormat="1" ht="19.5" customHeight="1" x14ac:dyDescent="0.15">
      <c r="A139" s="3106">
        <v>1000</v>
      </c>
      <c r="B139" s="854" t="s">
        <v>46</v>
      </c>
      <c r="C139" s="613">
        <f>SUM(D139:AK139)</f>
        <v>567.15</v>
      </c>
      <c r="D139" s="613">
        <f>SUM(D140:D147)</f>
        <v>504.34</v>
      </c>
      <c r="E139" s="613">
        <f t="shared" ref="E139:AJ139" si="42">SUM(E140:E147)</f>
        <v>0</v>
      </c>
      <c r="F139" s="613">
        <f t="shared" si="42"/>
        <v>47.37</v>
      </c>
      <c r="G139" s="613">
        <f t="shared" si="42"/>
        <v>0</v>
      </c>
      <c r="H139" s="613">
        <f t="shared" si="42"/>
        <v>0</v>
      </c>
      <c r="I139" s="613">
        <f t="shared" si="42"/>
        <v>0</v>
      </c>
      <c r="J139" s="613">
        <f t="shared" si="42"/>
        <v>0</v>
      </c>
      <c r="K139" s="613">
        <f t="shared" si="42"/>
        <v>0</v>
      </c>
      <c r="L139" s="613">
        <f t="shared" si="42"/>
        <v>0</v>
      </c>
      <c r="M139" s="613">
        <f t="shared" si="42"/>
        <v>0</v>
      </c>
      <c r="N139" s="613">
        <f t="shared" si="42"/>
        <v>0</v>
      </c>
      <c r="O139" s="613">
        <f t="shared" si="42"/>
        <v>0</v>
      </c>
      <c r="P139" s="613">
        <f t="shared" si="42"/>
        <v>0</v>
      </c>
      <c r="Q139" s="613">
        <f t="shared" si="42"/>
        <v>0</v>
      </c>
      <c r="R139" s="613">
        <f t="shared" si="42"/>
        <v>0</v>
      </c>
      <c r="S139" s="613">
        <f t="shared" si="42"/>
        <v>15.44</v>
      </c>
      <c r="T139" s="613">
        <f t="shared" si="42"/>
        <v>0</v>
      </c>
      <c r="U139" s="613">
        <f t="shared" si="42"/>
        <v>0</v>
      </c>
      <c r="V139" s="613">
        <f t="shared" si="42"/>
        <v>0</v>
      </c>
      <c r="W139" s="613">
        <f t="shared" si="42"/>
        <v>0</v>
      </c>
      <c r="X139" s="613">
        <f t="shared" si="42"/>
        <v>0</v>
      </c>
      <c r="Y139" s="613">
        <f t="shared" si="42"/>
        <v>0</v>
      </c>
      <c r="Z139" s="613">
        <f t="shared" si="42"/>
        <v>0</v>
      </c>
      <c r="AA139" s="613">
        <f t="shared" si="42"/>
        <v>0</v>
      </c>
      <c r="AB139" s="613">
        <f t="shared" si="42"/>
        <v>0</v>
      </c>
      <c r="AC139" s="613">
        <f t="shared" si="42"/>
        <v>0</v>
      </c>
      <c r="AD139" s="613">
        <f t="shared" si="42"/>
        <v>0</v>
      </c>
      <c r="AE139" s="613">
        <f t="shared" si="42"/>
        <v>0</v>
      </c>
      <c r="AF139" s="613">
        <f t="shared" si="42"/>
        <v>0</v>
      </c>
      <c r="AG139" s="613">
        <f t="shared" si="42"/>
        <v>0</v>
      </c>
      <c r="AH139" s="613">
        <f t="shared" si="42"/>
        <v>0</v>
      </c>
      <c r="AI139" s="613">
        <f t="shared" si="42"/>
        <v>0</v>
      </c>
      <c r="AJ139" s="613">
        <f t="shared" si="42"/>
        <v>0</v>
      </c>
      <c r="AK139" s="613">
        <f>SUM(AK140:AK147)</f>
        <v>0</v>
      </c>
    </row>
    <row r="140" spans="1:37" s="858" customFormat="1" ht="19.5" customHeight="1" x14ac:dyDescent="0.15">
      <c r="A140" s="3106"/>
      <c r="B140" s="1021" t="s">
        <v>793</v>
      </c>
      <c r="C140" s="1019">
        <f>SUM(D140:AK140)</f>
        <v>0</v>
      </c>
      <c r="D140" s="1843">
        <v>0</v>
      </c>
      <c r="E140" s="1843">
        <v>0</v>
      </c>
      <c r="F140" s="1843">
        <v>0</v>
      </c>
      <c r="G140" s="1843">
        <v>0</v>
      </c>
      <c r="H140" s="1843">
        <v>0</v>
      </c>
      <c r="I140" s="1843">
        <v>0</v>
      </c>
      <c r="J140" s="1843">
        <v>0</v>
      </c>
      <c r="K140" s="1843">
        <v>0</v>
      </c>
      <c r="L140" s="1843">
        <v>0</v>
      </c>
      <c r="M140" s="1843">
        <v>0</v>
      </c>
      <c r="N140" s="1843">
        <v>0</v>
      </c>
      <c r="O140" s="1843">
        <v>0</v>
      </c>
      <c r="P140" s="1843">
        <v>0</v>
      </c>
      <c r="Q140" s="1843">
        <v>0</v>
      </c>
      <c r="R140" s="1843">
        <v>0</v>
      </c>
      <c r="S140" s="1843">
        <v>0</v>
      </c>
      <c r="T140" s="1843">
        <v>0</v>
      </c>
      <c r="U140" s="1843">
        <v>0</v>
      </c>
      <c r="V140" s="1843">
        <v>0</v>
      </c>
      <c r="W140" s="1843">
        <v>0</v>
      </c>
      <c r="X140" s="1843">
        <v>0</v>
      </c>
      <c r="Y140" s="1843">
        <v>0</v>
      </c>
      <c r="Z140" s="1843">
        <v>0</v>
      </c>
      <c r="AA140" s="1843">
        <v>0</v>
      </c>
      <c r="AB140" s="1843">
        <v>0</v>
      </c>
      <c r="AC140" s="1843">
        <v>0</v>
      </c>
      <c r="AD140" s="1843">
        <v>0</v>
      </c>
      <c r="AE140" s="1843">
        <v>0</v>
      </c>
      <c r="AF140" s="1843">
        <v>0</v>
      </c>
      <c r="AG140" s="1843">
        <v>0</v>
      </c>
      <c r="AH140" s="1843">
        <v>0</v>
      </c>
      <c r="AI140" s="1843">
        <v>0</v>
      </c>
      <c r="AJ140" s="1843">
        <v>0</v>
      </c>
      <c r="AK140" s="1020"/>
    </row>
    <row r="141" spans="1:37" s="858" customFormat="1" ht="19.5" customHeight="1" x14ac:dyDescent="0.15">
      <c r="A141" s="3106"/>
      <c r="B141" s="1021" t="s">
        <v>792</v>
      </c>
      <c r="C141" s="1019">
        <f t="shared" ref="C141:C147" si="43">SUM(D141:AK141)</f>
        <v>0</v>
      </c>
      <c r="D141" s="1843">
        <v>0</v>
      </c>
      <c r="E141" s="1843">
        <v>0</v>
      </c>
      <c r="F141" s="1843">
        <v>0</v>
      </c>
      <c r="G141" s="1843">
        <v>0</v>
      </c>
      <c r="H141" s="1843">
        <v>0</v>
      </c>
      <c r="I141" s="1843">
        <v>0</v>
      </c>
      <c r="J141" s="1843">
        <v>0</v>
      </c>
      <c r="K141" s="1843">
        <v>0</v>
      </c>
      <c r="L141" s="1843">
        <v>0</v>
      </c>
      <c r="M141" s="1843">
        <v>0</v>
      </c>
      <c r="N141" s="1843">
        <v>0</v>
      </c>
      <c r="O141" s="1843">
        <v>0</v>
      </c>
      <c r="P141" s="1843">
        <v>0</v>
      </c>
      <c r="Q141" s="1843">
        <v>0</v>
      </c>
      <c r="R141" s="1843">
        <v>0</v>
      </c>
      <c r="S141" s="1843">
        <v>0</v>
      </c>
      <c r="T141" s="1843">
        <v>0</v>
      </c>
      <c r="U141" s="1843">
        <v>0</v>
      </c>
      <c r="V141" s="1843">
        <v>0</v>
      </c>
      <c r="W141" s="1843">
        <v>0</v>
      </c>
      <c r="X141" s="1843">
        <v>0</v>
      </c>
      <c r="Y141" s="1843">
        <v>0</v>
      </c>
      <c r="Z141" s="1843">
        <v>0</v>
      </c>
      <c r="AA141" s="1843">
        <v>0</v>
      </c>
      <c r="AB141" s="1843">
        <v>0</v>
      </c>
      <c r="AC141" s="1843">
        <v>0</v>
      </c>
      <c r="AD141" s="1843">
        <v>0</v>
      </c>
      <c r="AE141" s="1843">
        <v>0</v>
      </c>
      <c r="AF141" s="1843">
        <v>0</v>
      </c>
      <c r="AG141" s="1843">
        <v>0</v>
      </c>
      <c r="AH141" s="1843">
        <v>0</v>
      </c>
      <c r="AI141" s="1843">
        <v>0</v>
      </c>
      <c r="AJ141" s="1843">
        <v>0</v>
      </c>
      <c r="AK141" s="1020"/>
    </row>
    <row r="142" spans="1:37" s="850" customFormat="1" ht="19.5" customHeight="1" x14ac:dyDescent="0.15">
      <c r="A142" s="3106"/>
      <c r="B142" s="1015" t="s">
        <v>974</v>
      </c>
      <c r="C142" s="1019">
        <f t="shared" si="43"/>
        <v>0</v>
      </c>
      <c r="D142" s="1843">
        <v>0</v>
      </c>
      <c r="E142" s="1843">
        <v>0</v>
      </c>
      <c r="F142" s="1843">
        <v>0</v>
      </c>
      <c r="G142" s="1843">
        <v>0</v>
      </c>
      <c r="H142" s="1843">
        <v>0</v>
      </c>
      <c r="I142" s="1843">
        <v>0</v>
      </c>
      <c r="J142" s="1843">
        <v>0</v>
      </c>
      <c r="K142" s="1843">
        <v>0</v>
      </c>
      <c r="L142" s="1843">
        <v>0</v>
      </c>
      <c r="M142" s="1843">
        <v>0</v>
      </c>
      <c r="N142" s="1843">
        <v>0</v>
      </c>
      <c r="O142" s="1843">
        <v>0</v>
      </c>
      <c r="P142" s="1843">
        <v>0</v>
      </c>
      <c r="Q142" s="1843">
        <v>0</v>
      </c>
      <c r="R142" s="1843">
        <v>0</v>
      </c>
      <c r="S142" s="1843">
        <v>0</v>
      </c>
      <c r="T142" s="1843">
        <v>0</v>
      </c>
      <c r="U142" s="1843">
        <v>0</v>
      </c>
      <c r="V142" s="1843">
        <v>0</v>
      </c>
      <c r="W142" s="1843">
        <v>0</v>
      </c>
      <c r="X142" s="1843">
        <v>0</v>
      </c>
      <c r="Y142" s="1843">
        <v>0</v>
      </c>
      <c r="Z142" s="1843">
        <v>0</v>
      </c>
      <c r="AA142" s="1843">
        <v>0</v>
      </c>
      <c r="AB142" s="1843">
        <v>0</v>
      </c>
      <c r="AC142" s="1843">
        <v>0</v>
      </c>
      <c r="AD142" s="1843">
        <v>0</v>
      </c>
      <c r="AE142" s="1843">
        <v>0</v>
      </c>
      <c r="AF142" s="1843">
        <v>0</v>
      </c>
      <c r="AG142" s="1843">
        <v>0</v>
      </c>
      <c r="AH142" s="1843">
        <v>0</v>
      </c>
      <c r="AI142" s="1843">
        <v>0</v>
      </c>
      <c r="AJ142" s="1843">
        <v>0</v>
      </c>
      <c r="AK142" s="1020">
        <f>'배수관폐쇄(총괄) (2)'!CZ115+'배수관폐쇄(총괄) (2)'!DA115</f>
        <v>0</v>
      </c>
    </row>
    <row r="143" spans="1:37" s="850" customFormat="1" ht="19.5" customHeight="1" x14ac:dyDescent="0.15">
      <c r="A143" s="3106"/>
      <c r="B143" s="1015" t="s">
        <v>345</v>
      </c>
      <c r="C143" s="1019">
        <f t="shared" si="43"/>
        <v>567.15</v>
      </c>
      <c r="D143" s="1843">
        <v>504.34</v>
      </c>
      <c r="E143" s="1843">
        <v>0</v>
      </c>
      <c r="F143" s="1843">
        <v>47.37</v>
      </c>
      <c r="G143" s="1843">
        <v>0</v>
      </c>
      <c r="H143" s="1843">
        <v>0</v>
      </c>
      <c r="I143" s="1843">
        <v>0</v>
      </c>
      <c r="J143" s="1843">
        <v>0</v>
      </c>
      <c r="K143" s="1843">
        <v>0</v>
      </c>
      <c r="L143" s="1843">
        <v>0</v>
      </c>
      <c r="M143" s="1843">
        <v>0</v>
      </c>
      <c r="N143" s="1843">
        <v>0</v>
      </c>
      <c r="O143" s="1843">
        <v>0</v>
      </c>
      <c r="P143" s="1843">
        <v>0</v>
      </c>
      <c r="Q143" s="1843">
        <v>0</v>
      </c>
      <c r="R143" s="1843">
        <v>0</v>
      </c>
      <c r="S143" s="1843">
        <v>15.44</v>
      </c>
      <c r="T143" s="1843">
        <v>0</v>
      </c>
      <c r="U143" s="1843">
        <v>0</v>
      </c>
      <c r="V143" s="1843">
        <v>0</v>
      </c>
      <c r="W143" s="1843">
        <v>0</v>
      </c>
      <c r="X143" s="1843">
        <v>0</v>
      </c>
      <c r="Y143" s="1843">
        <v>0</v>
      </c>
      <c r="Z143" s="1843">
        <v>0</v>
      </c>
      <c r="AA143" s="1843">
        <v>0</v>
      </c>
      <c r="AB143" s="1843">
        <v>0</v>
      </c>
      <c r="AC143" s="1843">
        <v>0</v>
      </c>
      <c r="AD143" s="1843">
        <v>0</v>
      </c>
      <c r="AE143" s="1843">
        <v>0</v>
      </c>
      <c r="AF143" s="1843">
        <v>0</v>
      </c>
      <c r="AG143" s="1843">
        <v>0</v>
      </c>
      <c r="AH143" s="1843">
        <v>0</v>
      </c>
      <c r="AI143" s="1843">
        <v>0</v>
      </c>
      <c r="AJ143" s="1843">
        <v>0</v>
      </c>
      <c r="AK143" s="1020">
        <f>'배수관폐쇄(총괄) (2)'!CZ116+'배수관폐쇄(총괄) (2)'!DA116</f>
        <v>0</v>
      </c>
    </row>
    <row r="144" spans="1:37" s="850" customFormat="1" ht="19.5" customHeight="1" x14ac:dyDescent="0.15">
      <c r="A144" s="3106"/>
      <c r="B144" s="1017" t="s">
        <v>283</v>
      </c>
      <c r="C144" s="1019">
        <f t="shared" si="43"/>
        <v>0</v>
      </c>
      <c r="D144" s="1843">
        <v>0</v>
      </c>
      <c r="E144" s="1843">
        <v>0</v>
      </c>
      <c r="F144" s="1843">
        <v>0</v>
      </c>
      <c r="G144" s="1843">
        <v>0</v>
      </c>
      <c r="H144" s="1843">
        <v>0</v>
      </c>
      <c r="I144" s="1843">
        <v>0</v>
      </c>
      <c r="J144" s="1843">
        <v>0</v>
      </c>
      <c r="K144" s="1843">
        <v>0</v>
      </c>
      <c r="L144" s="1843">
        <v>0</v>
      </c>
      <c r="M144" s="1843">
        <v>0</v>
      </c>
      <c r="N144" s="1843">
        <v>0</v>
      </c>
      <c r="O144" s="1843">
        <v>0</v>
      </c>
      <c r="P144" s="1843">
        <v>0</v>
      </c>
      <c r="Q144" s="1843">
        <v>0</v>
      </c>
      <c r="R144" s="1843">
        <v>0</v>
      </c>
      <c r="S144" s="1843">
        <v>0</v>
      </c>
      <c r="T144" s="1843">
        <v>0</v>
      </c>
      <c r="U144" s="1843">
        <v>0</v>
      </c>
      <c r="V144" s="1843">
        <v>0</v>
      </c>
      <c r="W144" s="1843">
        <v>0</v>
      </c>
      <c r="X144" s="1843">
        <v>0</v>
      </c>
      <c r="Y144" s="1843">
        <v>0</v>
      </c>
      <c r="Z144" s="1843">
        <v>0</v>
      </c>
      <c r="AA144" s="1843">
        <v>0</v>
      </c>
      <c r="AB144" s="1843">
        <v>0</v>
      </c>
      <c r="AC144" s="1843">
        <v>0</v>
      </c>
      <c r="AD144" s="1843">
        <v>0</v>
      </c>
      <c r="AE144" s="1843">
        <v>0</v>
      </c>
      <c r="AF144" s="1843">
        <v>0</v>
      </c>
      <c r="AG144" s="1843">
        <v>0</v>
      </c>
      <c r="AH144" s="1843">
        <v>0</v>
      </c>
      <c r="AI144" s="1843">
        <v>0</v>
      </c>
      <c r="AJ144" s="1843">
        <v>0</v>
      </c>
      <c r="AK144" s="1020"/>
    </row>
    <row r="145" spans="1:37" s="850" customFormat="1" ht="19.5" customHeight="1" x14ac:dyDescent="0.15">
      <c r="A145" s="3106"/>
      <c r="B145" s="1017" t="s">
        <v>284</v>
      </c>
      <c r="C145" s="1019">
        <f t="shared" si="43"/>
        <v>0</v>
      </c>
      <c r="D145" s="1843">
        <v>0</v>
      </c>
      <c r="E145" s="1843">
        <v>0</v>
      </c>
      <c r="F145" s="1843">
        <v>0</v>
      </c>
      <c r="G145" s="1843">
        <v>0</v>
      </c>
      <c r="H145" s="1843">
        <v>0</v>
      </c>
      <c r="I145" s="1843">
        <v>0</v>
      </c>
      <c r="J145" s="1843">
        <v>0</v>
      </c>
      <c r="K145" s="1843">
        <v>0</v>
      </c>
      <c r="L145" s="1843">
        <v>0</v>
      </c>
      <c r="M145" s="1843">
        <v>0</v>
      </c>
      <c r="N145" s="1843">
        <v>0</v>
      </c>
      <c r="O145" s="1843">
        <v>0</v>
      </c>
      <c r="P145" s="1843">
        <v>0</v>
      </c>
      <c r="Q145" s="1843">
        <v>0</v>
      </c>
      <c r="R145" s="1843">
        <v>0</v>
      </c>
      <c r="S145" s="1843">
        <v>0</v>
      </c>
      <c r="T145" s="1843">
        <v>0</v>
      </c>
      <c r="U145" s="1843">
        <v>0</v>
      </c>
      <c r="V145" s="1843">
        <v>0</v>
      </c>
      <c r="W145" s="1843">
        <v>0</v>
      </c>
      <c r="X145" s="1843">
        <v>0</v>
      </c>
      <c r="Y145" s="1843">
        <v>0</v>
      </c>
      <c r="Z145" s="1843">
        <v>0</v>
      </c>
      <c r="AA145" s="1843">
        <v>0</v>
      </c>
      <c r="AB145" s="1843">
        <v>0</v>
      </c>
      <c r="AC145" s="1843">
        <v>0</v>
      </c>
      <c r="AD145" s="1843">
        <v>0</v>
      </c>
      <c r="AE145" s="1843">
        <v>0</v>
      </c>
      <c r="AF145" s="1843">
        <v>0</v>
      </c>
      <c r="AG145" s="1843">
        <v>0</v>
      </c>
      <c r="AH145" s="1843">
        <v>0</v>
      </c>
      <c r="AI145" s="1843">
        <v>0</v>
      </c>
      <c r="AJ145" s="1843">
        <v>0</v>
      </c>
      <c r="AK145" s="1020"/>
    </row>
    <row r="146" spans="1:37" s="850" customFormat="1" ht="19.5" customHeight="1" x14ac:dyDescent="0.15">
      <c r="A146" s="3106"/>
      <c r="B146" s="1015" t="s">
        <v>847</v>
      </c>
      <c r="C146" s="1019">
        <f t="shared" si="43"/>
        <v>0</v>
      </c>
      <c r="D146" s="1843">
        <v>0</v>
      </c>
      <c r="E146" s="1843">
        <v>0</v>
      </c>
      <c r="F146" s="1843">
        <v>0</v>
      </c>
      <c r="G146" s="1843">
        <v>0</v>
      </c>
      <c r="H146" s="1843">
        <v>0</v>
      </c>
      <c r="I146" s="1843">
        <v>0</v>
      </c>
      <c r="J146" s="1843">
        <v>0</v>
      </c>
      <c r="K146" s="1843">
        <v>0</v>
      </c>
      <c r="L146" s="1843">
        <v>0</v>
      </c>
      <c r="M146" s="1843">
        <v>0</v>
      </c>
      <c r="N146" s="1843">
        <v>0</v>
      </c>
      <c r="O146" s="1843">
        <v>0</v>
      </c>
      <c r="P146" s="1843">
        <v>0</v>
      </c>
      <c r="Q146" s="1843">
        <v>0</v>
      </c>
      <c r="R146" s="1843">
        <v>0</v>
      </c>
      <c r="S146" s="1843">
        <v>0</v>
      </c>
      <c r="T146" s="1843">
        <v>0</v>
      </c>
      <c r="U146" s="1843">
        <v>0</v>
      </c>
      <c r="V146" s="1843">
        <v>0</v>
      </c>
      <c r="W146" s="1843">
        <v>0</v>
      </c>
      <c r="X146" s="1843">
        <v>0</v>
      </c>
      <c r="Y146" s="1843">
        <v>0</v>
      </c>
      <c r="Z146" s="1843">
        <v>0</v>
      </c>
      <c r="AA146" s="1843">
        <v>0</v>
      </c>
      <c r="AB146" s="1843">
        <v>0</v>
      </c>
      <c r="AC146" s="1843">
        <v>0</v>
      </c>
      <c r="AD146" s="1843">
        <v>0</v>
      </c>
      <c r="AE146" s="1843">
        <v>0</v>
      </c>
      <c r="AF146" s="1843">
        <v>0</v>
      </c>
      <c r="AG146" s="1843">
        <v>0</v>
      </c>
      <c r="AH146" s="1843">
        <v>0</v>
      </c>
      <c r="AI146" s="1843">
        <v>0</v>
      </c>
      <c r="AJ146" s="1843">
        <v>0</v>
      </c>
      <c r="AK146" s="1020">
        <f>'배수관폐쇄(총괄) (2)'!CZ117+'배수관폐쇄(총괄) (2)'!DA117</f>
        <v>0</v>
      </c>
    </row>
    <row r="147" spans="1:37" s="850" customFormat="1" ht="19.5" customHeight="1" x14ac:dyDescent="0.15">
      <c r="A147" s="3106"/>
      <c r="B147" s="1018" t="s">
        <v>1084</v>
      </c>
      <c r="C147" s="1019">
        <f t="shared" si="43"/>
        <v>0</v>
      </c>
      <c r="D147" s="1843">
        <v>0</v>
      </c>
      <c r="E147" s="1843">
        <v>0</v>
      </c>
      <c r="F147" s="1843">
        <v>0</v>
      </c>
      <c r="G147" s="1843">
        <v>0</v>
      </c>
      <c r="H147" s="1843">
        <v>0</v>
      </c>
      <c r="I147" s="1843">
        <v>0</v>
      </c>
      <c r="J147" s="1843">
        <v>0</v>
      </c>
      <c r="K147" s="1843">
        <v>0</v>
      </c>
      <c r="L147" s="1843">
        <v>0</v>
      </c>
      <c r="M147" s="1843">
        <v>0</v>
      </c>
      <c r="N147" s="1843">
        <v>0</v>
      </c>
      <c r="O147" s="1843">
        <v>0</v>
      </c>
      <c r="P147" s="1843">
        <v>0</v>
      </c>
      <c r="Q147" s="1843">
        <v>0</v>
      </c>
      <c r="R147" s="1843">
        <v>0</v>
      </c>
      <c r="S147" s="1843">
        <v>0</v>
      </c>
      <c r="T147" s="1843">
        <v>0</v>
      </c>
      <c r="U147" s="1843">
        <v>0</v>
      </c>
      <c r="V147" s="1843">
        <v>0</v>
      </c>
      <c r="W147" s="1843">
        <v>0</v>
      </c>
      <c r="X147" s="1843">
        <v>0</v>
      </c>
      <c r="Y147" s="1843">
        <v>0</v>
      </c>
      <c r="Z147" s="1843">
        <v>0</v>
      </c>
      <c r="AA147" s="1843">
        <v>0</v>
      </c>
      <c r="AB147" s="1843">
        <v>0</v>
      </c>
      <c r="AC147" s="1843">
        <v>0</v>
      </c>
      <c r="AD147" s="1843">
        <v>0</v>
      </c>
      <c r="AE147" s="1843">
        <v>0</v>
      </c>
      <c r="AF147" s="1843">
        <v>0</v>
      </c>
      <c r="AG147" s="1843">
        <v>0</v>
      </c>
      <c r="AH147" s="1843">
        <v>0</v>
      </c>
      <c r="AI147" s="1843">
        <v>0</v>
      </c>
      <c r="AJ147" s="1843">
        <v>0</v>
      </c>
      <c r="AK147" s="1020"/>
    </row>
    <row r="148" spans="1:37" s="850" customFormat="1" ht="19.5" customHeight="1" x14ac:dyDescent="0.15">
      <c r="A148" s="3106">
        <v>1100</v>
      </c>
      <c r="B148" s="854" t="s">
        <v>46</v>
      </c>
      <c r="C148" s="613">
        <f>SUM(D148:AK148)</f>
        <v>0</v>
      </c>
      <c r="D148" s="613">
        <f>SUM(D149:D156)</f>
        <v>0</v>
      </c>
      <c r="E148" s="613">
        <f t="shared" ref="E148:AJ148" si="44">SUM(E149:E156)</f>
        <v>0</v>
      </c>
      <c r="F148" s="613">
        <f t="shared" si="44"/>
        <v>0</v>
      </c>
      <c r="G148" s="613">
        <f t="shared" si="44"/>
        <v>0</v>
      </c>
      <c r="H148" s="613">
        <f t="shared" si="44"/>
        <v>0</v>
      </c>
      <c r="I148" s="613">
        <f t="shared" si="44"/>
        <v>0</v>
      </c>
      <c r="J148" s="613">
        <f t="shared" si="44"/>
        <v>0</v>
      </c>
      <c r="K148" s="613">
        <f t="shared" si="44"/>
        <v>0</v>
      </c>
      <c r="L148" s="613">
        <f t="shared" si="44"/>
        <v>0</v>
      </c>
      <c r="M148" s="613">
        <f t="shared" si="44"/>
        <v>0</v>
      </c>
      <c r="N148" s="613">
        <f t="shared" si="44"/>
        <v>0</v>
      </c>
      <c r="O148" s="613">
        <f t="shared" si="44"/>
        <v>0</v>
      </c>
      <c r="P148" s="613">
        <f t="shared" si="44"/>
        <v>0</v>
      </c>
      <c r="Q148" s="613">
        <f t="shared" si="44"/>
        <v>0</v>
      </c>
      <c r="R148" s="613">
        <f t="shared" si="44"/>
        <v>0</v>
      </c>
      <c r="S148" s="613">
        <f t="shared" si="44"/>
        <v>0</v>
      </c>
      <c r="T148" s="613">
        <f t="shared" si="44"/>
        <v>0</v>
      </c>
      <c r="U148" s="613">
        <f t="shared" si="44"/>
        <v>0</v>
      </c>
      <c r="V148" s="613">
        <f t="shared" si="44"/>
        <v>0</v>
      </c>
      <c r="W148" s="613">
        <f t="shared" si="44"/>
        <v>0</v>
      </c>
      <c r="X148" s="613">
        <f t="shared" si="44"/>
        <v>0</v>
      </c>
      <c r="Y148" s="613">
        <f t="shared" si="44"/>
        <v>0</v>
      </c>
      <c r="Z148" s="613">
        <f t="shared" si="44"/>
        <v>0</v>
      </c>
      <c r="AA148" s="613">
        <f t="shared" si="44"/>
        <v>0</v>
      </c>
      <c r="AB148" s="613">
        <f t="shared" si="44"/>
        <v>0</v>
      </c>
      <c r="AC148" s="613">
        <f t="shared" si="44"/>
        <v>0</v>
      </c>
      <c r="AD148" s="613">
        <f t="shared" si="44"/>
        <v>0</v>
      </c>
      <c r="AE148" s="613">
        <f t="shared" si="44"/>
        <v>0</v>
      </c>
      <c r="AF148" s="613">
        <f t="shared" si="44"/>
        <v>0</v>
      </c>
      <c r="AG148" s="613">
        <f t="shared" si="44"/>
        <v>0</v>
      </c>
      <c r="AH148" s="613">
        <f t="shared" si="44"/>
        <v>0</v>
      </c>
      <c r="AI148" s="613">
        <f t="shared" si="44"/>
        <v>0</v>
      </c>
      <c r="AJ148" s="613">
        <f t="shared" si="44"/>
        <v>0</v>
      </c>
      <c r="AK148" s="613">
        <f>SUM(AK149:AK156)</f>
        <v>0</v>
      </c>
    </row>
    <row r="149" spans="1:37" s="858" customFormat="1" ht="19.5" customHeight="1" x14ac:dyDescent="0.15">
      <c r="A149" s="3106"/>
      <c r="B149" s="1021" t="s">
        <v>793</v>
      </c>
      <c r="C149" s="1019">
        <f>SUM(D149:AK149)</f>
        <v>0</v>
      </c>
      <c r="D149" s="1843">
        <v>0</v>
      </c>
      <c r="E149" s="1843">
        <v>0</v>
      </c>
      <c r="F149" s="1843">
        <v>0</v>
      </c>
      <c r="G149" s="1843">
        <v>0</v>
      </c>
      <c r="H149" s="1843">
        <v>0</v>
      </c>
      <c r="I149" s="1843">
        <v>0</v>
      </c>
      <c r="J149" s="1843">
        <v>0</v>
      </c>
      <c r="K149" s="1843">
        <v>0</v>
      </c>
      <c r="L149" s="1843">
        <v>0</v>
      </c>
      <c r="M149" s="1843">
        <v>0</v>
      </c>
      <c r="N149" s="1843">
        <v>0</v>
      </c>
      <c r="O149" s="1843">
        <v>0</v>
      </c>
      <c r="P149" s="1843">
        <v>0</v>
      </c>
      <c r="Q149" s="1843">
        <v>0</v>
      </c>
      <c r="R149" s="1843">
        <v>0</v>
      </c>
      <c r="S149" s="1843">
        <v>0</v>
      </c>
      <c r="T149" s="1843">
        <v>0</v>
      </c>
      <c r="U149" s="1843">
        <v>0</v>
      </c>
      <c r="V149" s="1843">
        <v>0</v>
      </c>
      <c r="W149" s="1843">
        <v>0</v>
      </c>
      <c r="X149" s="1843">
        <v>0</v>
      </c>
      <c r="Y149" s="1843">
        <v>0</v>
      </c>
      <c r="Z149" s="1843">
        <v>0</v>
      </c>
      <c r="AA149" s="1843">
        <v>0</v>
      </c>
      <c r="AB149" s="1843">
        <v>0</v>
      </c>
      <c r="AC149" s="1843">
        <v>0</v>
      </c>
      <c r="AD149" s="1843">
        <v>0</v>
      </c>
      <c r="AE149" s="1843">
        <v>0</v>
      </c>
      <c r="AF149" s="1843">
        <v>0</v>
      </c>
      <c r="AG149" s="1843">
        <v>0</v>
      </c>
      <c r="AH149" s="1843">
        <v>0</v>
      </c>
      <c r="AI149" s="1843">
        <v>0</v>
      </c>
      <c r="AJ149" s="1843">
        <v>0</v>
      </c>
      <c r="AK149" s="1020"/>
    </row>
    <row r="150" spans="1:37" s="858" customFormat="1" ht="19.5" customHeight="1" x14ac:dyDescent="0.15">
      <c r="A150" s="3106"/>
      <c r="B150" s="1021" t="s">
        <v>792</v>
      </c>
      <c r="C150" s="1019">
        <f t="shared" ref="C150:C156" si="45">SUM(D150:AK150)</f>
        <v>0</v>
      </c>
      <c r="D150" s="1843">
        <v>0</v>
      </c>
      <c r="E150" s="1843">
        <v>0</v>
      </c>
      <c r="F150" s="1843">
        <v>0</v>
      </c>
      <c r="G150" s="1843">
        <v>0</v>
      </c>
      <c r="H150" s="1843">
        <v>0</v>
      </c>
      <c r="I150" s="1843">
        <v>0</v>
      </c>
      <c r="J150" s="1843">
        <v>0</v>
      </c>
      <c r="K150" s="1843">
        <v>0</v>
      </c>
      <c r="L150" s="1843">
        <v>0</v>
      </c>
      <c r="M150" s="1843">
        <v>0</v>
      </c>
      <c r="N150" s="1843">
        <v>0</v>
      </c>
      <c r="O150" s="1843">
        <v>0</v>
      </c>
      <c r="P150" s="1843">
        <v>0</v>
      </c>
      <c r="Q150" s="1843">
        <v>0</v>
      </c>
      <c r="R150" s="1843">
        <v>0</v>
      </c>
      <c r="S150" s="1843">
        <v>0</v>
      </c>
      <c r="T150" s="1843">
        <v>0</v>
      </c>
      <c r="U150" s="1843">
        <v>0</v>
      </c>
      <c r="V150" s="1843">
        <v>0</v>
      </c>
      <c r="W150" s="1843">
        <v>0</v>
      </c>
      <c r="X150" s="1843">
        <v>0</v>
      </c>
      <c r="Y150" s="1843">
        <v>0</v>
      </c>
      <c r="Z150" s="1843">
        <v>0</v>
      </c>
      <c r="AA150" s="1843">
        <v>0</v>
      </c>
      <c r="AB150" s="1843">
        <v>0</v>
      </c>
      <c r="AC150" s="1843">
        <v>0</v>
      </c>
      <c r="AD150" s="1843">
        <v>0</v>
      </c>
      <c r="AE150" s="1843">
        <v>0</v>
      </c>
      <c r="AF150" s="1843">
        <v>0</v>
      </c>
      <c r="AG150" s="1843">
        <v>0</v>
      </c>
      <c r="AH150" s="1843">
        <v>0</v>
      </c>
      <c r="AI150" s="1843">
        <v>0</v>
      </c>
      <c r="AJ150" s="1843">
        <v>0</v>
      </c>
      <c r="AK150" s="1020"/>
    </row>
    <row r="151" spans="1:37" s="862" customFormat="1" ht="19.5" customHeight="1" x14ac:dyDescent="0.15">
      <c r="A151" s="3106"/>
      <c r="B151" s="1015" t="s">
        <v>974</v>
      </c>
      <c r="C151" s="1019">
        <f t="shared" si="45"/>
        <v>0</v>
      </c>
      <c r="D151" s="1843">
        <v>0</v>
      </c>
      <c r="E151" s="1843">
        <v>0</v>
      </c>
      <c r="F151" s="1843">
        <v>0</v>
      </c>
      <c r="G151" s="1843">
        <v>0</v>
      </c>
      <c r="H151" s="1843">
        <v>0</v>
      </c>
      <c r="I151" s="1843">
        <v>0</v>
      </c>
      <c r="J151" s="1843">
        <v>0</v>
      </c>
      <c r="K151" s="1843">
        <v>0</v>
      </c>
      <c r="L151" s="1843">
        <v>0</v>
      </c>
      <c r="M151" s="1843">
        <v>0</v>
      </c>
      <c r="N151" s="1843">
        <v>0</v>
      </c>
      <c r="O151" s="1843">
        <v>0</v>
      </c>
      <c r="P151" s="1843">
        <v>0</v>
      </c>
      <c r="Q151" s="1843">
        <v>0</v>
      </c>
      <c r="R151" s="1843">
        <v>0</v>
      </c>
      <c r="S151" s="1843">
        <v>0</v>
      </c>
      <c r="T151" s="1843">
        <v>0</v>
      </c>
      <c r="U151" s="1843">
        <v>0</v>
      </c>
      <c r="V151" s="1843">
        <v>0</v>
      </c>
      <c r="W151" s="1843">
        <v>0</v>
      </c>
      <c r="X151" s="1843">
        <v>0</v>
      </c>
      <c r="Y151" s="1843">
        <v>0</v>
      </c>
      <c r="Z151" s="1843">
        <v>0</v>
      </c>
      <c r="AA151" s="1843">
        <v>0</v>
      </c>
      <c r="AB151" s="1843">
        <v>0</v>
      </c>
      <c r="AC151" s="1843">
        <v>0</v>
      </c>
      <c r="AD151" s="1843">
        <v>0</v>
      </c>
      <c r="AE151" s="1843">
        <v>0</v>
      </c>
      <c r="AF151" s="1843">
        <v>0</v>
      </c>
      <c r="AG151" s="1843">
        <v>0</v>
      </c>
      <c r="AH151" s="1843">
        <v>0</v>
      </c>
      <c r="AI151" s="1843">
        <v>0</v>
      </c>
      <c r="AJ151" s="1843">
        <v>0</v>
      </c>
      <c r="AK151" s="1020">
        <f>'배수관폐쇄(총괄) (2)'!CZ119+'배수관폐쇄(총괄) (2)'!DA119</f>
        <v>0</v>
      </c>
    </row>
    <row r="152" spans="1:37" s="862" customFormat="1" ht="19.5" customHeight="1" x14ac:dyDescent="0.15">
      <c r="A152" s="3106"/>
      <c r="B152" s="1015" t="s">
        <v>345</v>
      </c>
      <c r="C152" s="1019">
        <f t="shared" si="45"/>
        <v>0</v>
      </c>
      <c r="D152" s="1843">
        <v>0</v>
      </c>
      <c r="E152" s="1843">
        <v>0</v>
      </c>
      <c r="F152" s="1843">
        <v>0</v>
      </c>
      <c r="G152" s="1843">
        <v>0</v>
      </c>
      <c r="H152" s="1843">
        <v>0</v>
      </c>
      <c r="I152" s="1843">
        <v>0</v>
      </c>
      <c r="J152" s="1843">
        <v>0</v>
      </c>
      <c r="K152" s="1843">
        <v>0</v>
      </c>
      <c r="L152" s="1843">
        <v>0</v>
      </c>
      <c r="M152" s="1843">
        <v>0</v>
      </c>
      <c r="N152" s="1843">
        <v>0</v>
      </c>
      <c r="O152" s="1843">
        <v>0</v>
      </c>
      <c r="P152" s="1843">
        <v>0</v>
      </c>
      <c r="Q152" s="1843">
        <v>0</v>
      </c>
      <c r="R152" s="1843">
        <v>0</v>
      </c>
      <c r="S152" s="1843">
        <v>0</v>
      </c>
      <c r="T152" s="1843">
        <v>0</v>
      </c>
      <c r="U152" s="1843">
        <v>0</v>
      </c>
      <c r="V152" s="1843">
        <v>0</v>
      </c>
      <c r="W152" s="1843">
        <v>0</v>
      </c>
      <c r="X152" s="1843">
        <v>0</v>
      </c>
      <c r="Y152" s="1843">
        <v>0</v>
      </c>
      <c r="Z152" s="1843">
        <v>0</v>
      </c>
      <c r="AA152" s="1843">
        <v>0</v>
      </c>
      <c r="AB152" s="1843">
        <v>0</v>
      </c>
      <c r="AC152" s="1843">
        <v>0</v>
      </c>
      <c r="AD152" s="1843">
        <v>0</v>
      </c>
      <c r="AE152" s="1843">
        <v>0</v>
      </c>
      <c r="AF152" s="1843">
        <v>0</v>
      </c>
      <c r="AG152" s="1843">
        <v>0</v>
      </c>
      <c r="AH152" s="1843">
        <v>0</v>
      </c>
      <c r="AI152" s="1843">
        <v>0</v>
      </c>
      <c r="AJ152" s="1843">
        <v>0</v>
      </c>
      <c r="AK152" s="1020">
        <f>'배수관폐쇄(총괄) (2)'!CZ120+'배수관폐쇄(총괄) (2)'!DA120</f>
        <v>0</v>
      </c>
    </row>
    <row r="153" spans="1:37" s="862" customFormat="1" ht="19.5" customHeight="1" x14ac:dyDescent="0.15">
      <c r="A153" s="3106"/>
      <c r="B153" s="1017" t="s">
        <v>283</v>
      </c>
      <c r="C153" s="1019">
        <f t="shared" si="45"/>
        <v>0</v>
      </c>
      <c r="D153" s="1843">
        <v>0</v>
      </c>
      <c r="E153" s="1843">
        <v>0</v>
      </c>
      <c r="F153" s="1843">
        <v>0</v>
      </c>
      <c r="G153" s="1843">
        <v>0</v>
      </c>
      <c r="H153" s="1843">
        <v>0</v>
      </c>
      <c r="I153" s="1843">
        <v>0</v>
      </c>
      <c r="J153" s="1843">
        <v>0</v>
      </c>
      <c r="K153" s="1843">
        <v>0</v>
      </c>
      <c r="L153" s="1843">
        <v>0</v>
      </c>
      <c r="M153" s="1843">
        <v>0</v>
      </c>
      <c r="N153" s="1843">
        <v>0</v>
      </c>
      <c r="O153" s="1843">
        <v>0</v>
      </c>
      <c r="P153" s="1843">
        <v>0</v>
      </c>
      <c r="Q153" s="1843">
        <v>0</v>
      </c>
      <c r="R153" s="1843">
        <v>0</v>
      </c>
      <c r="S153" s="1843">
        <v>0</v>
      </c>
      <c r="T153" s="1843">
        <v>0</v>
      </c>
      <c r="U153" s="1843">
        <v>0</v>
      </c>
      <c r="V153" s="1843">
        <v>0</v>
      </c>
      <c r="W153" s="1843">
        <v>0</v>
      </c>
      <c r="X153" s="1843">
        <v>0</v>
      </c>
      <c r="Y153" s="1843">
        <v>0</v>
      </c>
      <c r="Z153" s="1843">
        <v>0</v>
      </c>
      <c r="AA153" s="1843">
        <v>0</v>
      </c>
      <c r="AB153" s="1843">
        <v>0</v>
      </c>
      <c r="AC153" s="1843">
        <v>0</v>
      </c>
      <c r="AD153" s="1843">
        <v>0</v>
      </c>
      <c r="AE153" s="1843">
        <v>0</v>
      </c>
      <c r="AF153" s="1843">
        <v>0</v>
      </c>
      <c r="AG153" s="1843">
        <v>0</v>
      </c>
      <c r="AH153" s="1843">
        <v>0</v>
      </c>
      <c r="AI153" s="1843">
        <v>0</v>
      </c>
      <c r="AJ153" s="1843">
        <v>0</v>
      </c>
      <c r="AK153" s="1020"/>
    </row>
    <row r="154" spans="1:37" s="862" customFormat="1" ht="19.5" customHeight="1" x14ac:dyDescent="0.15">
      <c r="A154" s="3106"/>
      <c r="B154" s="1017" t="s">
        <v>284</v>
      </c>
      <c r="C154" s="1019">
        <f t="shared" si="45"/>
        <v>0</v>
      </c>
      <c r="D154" s="1843">
        <v>0</v>
      </c>
      <c r="E154" s="1843">
        <v>0</v>
      </c>
      <c r="F154" s="1843">
        <v>0</v>
      </c>
      <c r="G154" s="1843">
        <v>0</v>
      </c>
      <c r="H154" s="1843">
        <v>0</v>
      </c>
      <c r="I154" s="1843">
        <v>0</v>
      </c>
      <c r="J154" s="1843">
        <v>0</v>
      </c>
      <c r="K154" s="1843">
        <v>0</v>
      </c>
      <c r="L154" s="1843">
        <v>0</v>
      </c>
      <c r="M154" s="1843">
        <v>0</v>
      </c>
      <c r="N154" s="1843">
        <v>0</v>
      </c>
      <c r="O154" s="1843">
        <v>0</v>
      </c>
      <c r="P154" s="1843">
        <v>0</v>
      </c>
      <c r="Q154" s="1843">
        <v>0</v>
      </c>
      <c r="R154" s="1843">
        <v>0</v>
      </c>
      <c r="S154" s="1843">
        <v>0</v>
      </c>
      <c r="T154" s="1843">
        <v>0</v>
      </c>
      <c r="U154" s="1843">
        <v>0</v>
      </c>
      <c r="V154" s="1843">
        <v>0</v>
      </c>
      <c r="W154" s="1843">
        <v>0</v>
      </c>
      <c r="X154" s="1843">
        <v>0</v>
      </c>
      <c r="Y154" s="1843">
        <v>0</v>
      </c>
      <c r="Z154" s="1843">
        <v>0</v>
      </c>
      <c r="AA154" s="1843">
        <v>0</v>
      </c>
      <c r="AB154" s="1843">
        <v>0</v>
      </c>
      <c r="AC154" s="1843">
        <v>0</v>
      </c>
      <c r="AD154" s="1843">
        <v>0</v>
      </c>
      <c r="AE154" s="1843">
        <v>0</v>
      </c>
      <c r="AF154" s="1843">
        <v>0</v>
      </c>
      <c r="AG154" s="1843">
        <v>0</v>
      </c>
      <c r="AH154" s="1843">
        <v>0</v>
      </c>
      <c r="AI154" s="1843">
        <v>0</v>
      </c>
      <c r="AJ154" s="1843">
        <v>0</v>
      </c>
      <c r="AK154" s="1020"/>
    </row>
    <row r="155" spans="1:37" s="862" customFormat="1" ht="19.5" customHeight="1" x14ac:dyDescent="0.15">
      <c r="A155" s="3106"/>
      <c r="B155" s="1015" t="s">
        <v>847</v>
      </c>
      <c r="C155" s="1019">
        <f t="shared" si="45"/>
        <v>0</v>
      </c>
      <c r="D155" s="1843">
        <v>0</v>
      </c>
      <c r="E155" s="1843">
        <v>0</v>
      </c>
      <c r="F155" s="1843">
        <v>0</v>
      </c>
      <c r="G155" s="1843">
        <v>0</v>
      </c>
      <c r="H155" s="1843">
        <v>0</v>
      </c>
      <c r="I155" s="1843">
        <v>0</v>
      </c>
      <c r="J155" s="1843">
        <v>0</v>
      </c>
      <c r="K155" s="1843">
        <v>0</v>
      </c>
      <c r="L155" s="1843">
        <v>0</v>
      </c>
      <c r="M155" s="1843">
        <v>0</v>
      </c>
      <c r="N155" s="1843">
        <v>0</v>
      </c>
      <c r="O155" s="1843">
        <v>0</v>
      </c>
      <c r="P155" s="1843">
        <v>0</v>
      </c>
      <c r="Q155" s="1843">
        <v>0</v>
      </c>
      <c r="R155" s="1843">
        <v>0</v>
      </c>
      <c r="S155" s="1843">
        <v>0</v>
      </c>
      <c r="T155" s="1843">
        <v>0</v>
      </c>
      <c r="U155" s="1843">
        <v>0</v>
      </c>
      <c r="V155" s="1843">
        <v>0</v>
      </c>
      <c r="W155" s="1843">
        <v>0</v>
      </c>
      <c r="X155" s="1843">
        <v>0</v>
      </c>
      <c r="Y155" s="1843">
        <v>0</v>
      </c>
      <c r="Z155" s="1843">
        <v>0</v>
      </c>
      <c r="AA155" s="1843">
        <v>0</v>
      </c>
      <c r="AB155" s="1843">
        <v>0</v>
      </c>
      <c r="AC155" s="1843">
        <v>0</v>
      </c>
      <c r="AD155" s="1843">
        <v>0</v>
      </c>
      <c r="AE155" s="1843">
        <v>0</v>
      </c>
      <c r="AF155" s="1843">
        <v>0</v>
      </c>
      <c r="AG155" s="1843">
        <v>0</v>
      </c>
      <c r="AH155" s="1843">
        <v>0</v>
      </c>
      <c r="AI155" s="1843">
        <v>0</v>
      </c>
      <c r="AJ155" s="1843">
        <v>0</v>
      </c>
      <c r="AK155" s="1020">
        <f>'배수관폐쇄(총괄) (2)'!CZ121+'배수관폐쇄(총괄) (2)'!DA121</f>
        <v>0</v>
      </c>
    </row>
    <row r="156" spans="1:37" s="862" customFormat="1" ht="19.5" customHeight="1" x14ac:dyDescent="0.15">
      <c r="A156" s="3106"/>
      <c r="B156" s="1018" t="s">
        <v>1084</v>
      </c>
      <c r="C156" s="1019">
        <f t="shared" si="45"/>
        <v>0</v>
      </c>
      <c r="D156" s="1843">
        <v>0</v>
      </c>
      <c r="E156" s="1843">
        <v>0</v>
      </c>
      <c r="F156" s="1843">
        <v>0</v>
      </c>
      <c r="G156" s="1843">
        <v>0</v>
      </c>
      <c r="H156" s="1843">
        <v>0</v>
      </c>
      <c r="I156" s="1843">
        <v>0</v>
      </c>
      <c r="J156" s="1843">
        <v>0</v>
      </c>
      <c r="K156" s="1843">
        <v>0</v>
      </c>
      <c r="L156" s="1843">
        <v>0</v>
      </c>
      <c r="M156" s="1843">
        <v>0</v>
      </c>
      <c r="N156" s="1843">
        <v>0</v>
      </c>
      <c r="O156" s="1843">
        <v>0</v>
      </c>
      <c r="P156" s="1843">
        <v>0</v>
      </c>
      <c r="Q156" s="1843">
        <v>0</v>
      </c>
      <c r="R156" s="1843">
        <v>0</v>
      </c>
      <c r="S156" s="1843">
        <v>0</v>
      </c>
      <c r="T156" s="1843">
        <v>0</v>
      </c>
      <c r="U156" s="1843">
        <v>0</v>
      </c>
      <c r="V156" s="1843">
        <v>0</v>
      </c>
      <c r="W156" s="1843">
        <v>0</v>
      </c>
      <c r="X156" s="1843">
        <v>0</v>
      </c>
      <c r="Y156" s="1843">
        <v>0</v>
      </c>
      <c r="Z156" s="1843">
        <v>0</v>
      </c>
      <c r="AA156" s="1843">
        <v>0</v>
      </c>
      <c r="AB156" s="1843">
        <v>0</v>
      </c>
      <c r="AC156" s="1843">
        <v>0</v>
      </c>
      <c r="AD156" s="1843">
        <v>0</v>
      </c>
      <c r="AE156" s="1843">
        <v>0</v>
      </c>
      <c r="AF156" s="1843">
        <v>0</v>
      </c>
      <c r="AG156" s="1843">
        <v>0</v>
      </c>
      <c r="AH156" s="1843">
        <v>0</v>
      </c>
      <c r="AI156" s="1843">
        <v>0</v>
      </c>
      <c r="AJ156" s="1843">
        <v>0</v>
      </c>
      <c r="AK156" s="1020"/>
    </row>
    <row r="157" spans="1:37" s="862" customFormat="1" ht="19.5" customHeight="1" x14ac:dyDescent="0.15">
      <c r="A157" s="3106">
        <v>1200</v>
      </c>
      <c r="B157" s="861" t="s">
        <v>46</v>
      </c>
      <c r="C157" s="613">
        <f>SUM(D157:AK157)</f>
        <v>1906.95</v>
      </c>
      <c r="D157" s="613">
        <f>SUM(D158:D165)</f>
        <v>0</v>
      </c>
      <c r="E157" s="613">
        <f t="shared" ref="E157:AJ157" si="46">SUM(E158:E165)</f>
        <v>0</v>
      </c>
      <c r="F157" s="613">
        <f t="shared" si="46"/>
        <v>0</v>
      </c>
      <c r="G157" s="613">
        <f t="shared" si="46"/>
        <v>0</v>
      </c>
      <c r="H157" s="613">
        <f t="shared" si="46"/>
        <v>0</v>
      </c>
      <c r="I157" s="613">
        <f t="shared" si="46"/>
        <v>0</v>
      </c>
      <c r="J157" s="613">
        <f t="shared" si="46"/>
        <v>0</v>
      </c>
      <c r="K157" s="613">
        <f t="shared" si="46"/>
        <v>0</v>
      </c>
      <c r="L157" s="613">
        <f t="shared" si="46"/>
        <v>0</v>
      </c>
      <c r="M157" s="613">
        <f t="shared" si="46"/>
        <v>0</v>
      </c>
      <c r="N157" s="613">
        <f t="shared" si="46"/>
        <v>0</v>
      </c>
      <c r="O157" s="613">
        <f t="shared" si="46"/>
        <v>0</v>
      </c>
      <c r="P157" s="613">
        <f t="shared" si="46"/>
        <v>0</v>
      </c>
      <c r="Q157" s="613">
        <f t="shared" si="46"/>
        <v>0</v>
      </c>
      <c r="R157" s="613">
        <f t="shared" si="46"/>
        <v>0</v>
      </c>
      <c r="S157" s="613">
        <f t="shared" si="46"/>
        <v>86.26</v>
      </c>
      <c r="T157" s="613">
        <f t="shared" si="46"/>
        <v>0</v>
      </c>
      <c r="U157" s="613">
        <f t="shared" si="46"/>
        <v>659.27</v>
      </c>
      <c r="V157" s="613">
        <f t="shared" si="46"/>
        <v>0</v>
      </c>
      <c r="W157" s="613">
        <f t="shared" si="46"/>
        <v>0</v>
      </c>
      <c r="X157" s="613">
        <f t="shared" si="46"/>
        <v>1161.42</v>
      </c>
      <c r="Y157" s="613">
        <f t="shared" si="46"/>
        <v>0</v>
      </c>
      <c r="Z157" s="613">
        <f t="shared" si="46"/>
        <v>0</v>
      </c>
      <c r="AA157" s="613">
        <f t="shared" si="46"/>
        <v>0</v>
      </c>
      <c r="AB157" s="613">
        <f t="shared" si="46"/>
        <v>0</v>
      </c>
      <c r="AC157" s="613">
        <f t="shared" si="46"/>
        <v>0</v>
      </c>
      <c r="AD157" s="613">
        <f t="shared" si="46"/>
        <v>0</v>
      </c>
      <c r="AE157" s="613">
        <f t="shared" si="46"/>
        <v>0</v>
      </c>
      <c r="AF157" s="613">
        <f t="shared" si="46"/>
        <v>0</v>
      </c>
      <c r="AG157" s="613">
        <f t="shared" si="46"/>
        <v>0</v>
      </c>
      <c r="AH157" s="613">
        <f t="shared" si="46"/>
        <v>0</v>
      </c>
      <c r="AI157" s="613">
        <f t="shared" si="46"/>
        <v>0</v>
      </c>
      <c r="AJ157" s="613">
        <f t="shared" si="46"/>
        <v>0</v>
      </c>
      <c r="AK157" s="613">
        <f>SUM(AK158:AK173)</f>
        <v>0</v>
      </c>
    </row>
    <row r="158" spans="1:37" s="2354" customFormat="1" ht="19.5" customHeight="1" x14ac:dyDescent="0.15">
      <c r="A158" s="3106"/>
      <c r="B158" s="1021" t="s">
        <v>793</v>
      </c>
      <c r="C158" s="1019">
        <f>SUM(D158:AK158)</f>
        <v>0</v>
      </c>
      <c r="D158" s="1843">
        <v>0</v>
      </c>
      <c r="E158" s="1843">
        <v>0</v>
      </c>
      <c r="F158" s="1843">
        <v>0</v>
      </c>
      <c r="G158" s="1843">
        <v>0</v>
      </c>
      <c r="H158" s="1843">
        <v>0</v>
      </c>
      <c r="I158" s="1843">
        <v>0</v>
      </c>
      <c r="J158" s="1843">
        <v>0</v>
      </c>
      <c r="K158" s="1843">
        <v>0</v>
      </c>
      <c r="L158" s="1843">
        <v>0</v>
      </c>
      <c r="M158" s="1843">
        <v>0</v>
      </c>
      <c r="N158" s="1843">
        <v>0</v>
      </c>
      <c r="O158" s="1843">
        <v>0</v>
      </c>
      <c r="P158" s="1843">
        <v>0</v>
      </c>
      <c r="Q158" s="1843">
        <v>0</v>
      </c>
      <c r="R158" s="1843">
        <v>0</v>
      </c>
      <c r="S158" s="1843">
        <v>0</v>
      </c>
      <c r="T158" s="1843">
        <v>0</v>
      </c>
      <c r="U158" s="1843">
        <v>0</v>
      </c>
      <c r="V158" s="1843">
        <v>0</v>
      </c>
      <c r="W158" s="1843">
        <v>0</v>
      </c>
      <c r="X158" s="1843">
        <v>0</v>
      </c>
      <c r="Y158" s="1843">
        <v>0</v>
      </c>
      <c r="Z158" s="1843">
        <v>0</v>
      </c>
      <c r="AA158" s="1843">
        <v>0</v>
      </c>
      <c r="AB158" s="1843">
        <v>0</v>
      </c>
      <c r="AC158" s="1843">
        <v>0</v>
      </c>
      <c r="AD158" s="1843">
        <v>0</v>
      </c>
      <c r="AE158" s="1843">
        <v>0</v>
      </c>
      <c r="AF158" s="1843">
        <v>0</v>
      </c>
      <c r="AG158" s="1843">
        <v>0</v>
      </c>
      <c r="AH158" s="1843">
        <v>0</v>
      </c>
      <c r="AI158" s="1843">
        <v>0</v>
      </c>
      <c r="AJ158" s="1843">
        <v>0</v>
      </c>
      <c r="AK158" s="1020"/>
    </row>
    <row r="159" spans="1:37" s="2354" customFormat="1" ht="19.5" customHeight="1" x14ac:dyDescent="0.15">
      <c r="A159" s="3106"/>
      <c r="B159" s="1021" t="s">
        <v>792</v>
      </c>
      <c r="C159" s="1019">
        <f t="shared" ref="C159:C165" si="47">SUM(D159:AK159)</f>
        <v>0</v>
      </c>
      <c r="D159" s="1843">
        <v>0</v>
      </c>
      <c r="E159" s="1843">
        <v>0</v>
      </c>
      <c r="F159" s="1843">
        <v>0</v>
      </c>
      <c r="G159" s="1843">
        <v>0</v>
      </c>
      <c r="H159" s="1843">
        <v>0</v>
      </c>
      <c r="I159" s="1843">
        <v>0</v>
      </c>
      <c r="J159" s="1843">
        <v>0</v>
      </c>
      <c r="K159" s="1843">
        <v>0</v>
      </c>
      <c r="L159" s="1843">
        <v>0</v>
      </c>
      <c r="M159" s="1843">
        <v>0</v>
      </c>
      <c r="N159" s="1843">
        <v>0</v>
      </c>
      <c r="O159" s="1843">
        <v>0</v>
      </c>
      <c r="P159" s="1843">
        <v>0</v>
      </c>
      <c r="Q159" s="1843">
        <v>0</v>
      </c>
      <c r="R159" s="1843">
        <v>0</v>
      </c>
      <c r="S159" s="1843">
        <v>0</v>
      </c>
      <c r="T159" s="1843">
        <v>0</v>
      </c>
      <c r="U159" s="1843">
        <v>0</v>
      </c>
      <c r="V159" s="1843">
        <v>0</v>
      </c>
      <c r="W159" s="1843">
        <v>0</v>
      </c>
      <c r="X159" s="1843">
        <v>0</v>
      </c>
      <c r="Y159" s="1843">
        <v>0</v>
      </c>
      <c r="Z159" s="1843">
        <v>0</v>
      </c>
      <c r="AA159" s="1843">
        <v>0</v>
      </c>
      <c r="AB159" s="1843">
        <v>0</v>
      </c>
      <c r="AC159" s="1843">
        <v>0</v>
      </c>
      <c r="AD159" s="1843">
        <v>0</v>
      </c>
      <c r="AE159" s="1843">
        <v>0</v>
      </c>
      <c r="AF159" s="1843">
        <v>0</v>
      </c>
      <c r="AG159" s="1843">
        <v>0</v>
      </c>
      <c r="AH159" s="1843">
        <v>0</v>
      </c>
      <c r="AI159" s="1843">
        <v>0</v>
      </c>
      <c r="AJ159" s="1843">
        <v>0</v>
      </c>
      <c r="AK159" s="1020"/>
    </row>
    <row r="160" spans="1:37" s="850" customFormat="1" ht="19.5" customHeight="1" x14ac:dyDescent="0.15">
      <c r="A160" s="3106"/>
      <c r="B160" s="1015" t="s">
        <v>974</v>
      </c>
      <c r="C160" s="1019">
        <f t="shared" si="47"/>
        <v>0</v>
      </c>
      <c r="D160" s="1843">
        <v>0</v>
      </c>
      <c r="E160" s="1843">
        <v>0</v>
      </c>
      <c r="F160" s="1843">
        <v>0</v>
      </c>
      <c r="G160" s="1843">
        <v>0</v>
      </c>
      <c r="H160" s="1843">
        <v>0</v>
      </c>
      <c r="I160" s="1843">
        <v>0</v>
      </c>
      <c r="J160" s="1843">
        <v>0</v>
      </c>
      <c r="K160" s="1843">
        <v>0</v>
      </c>
      <c r="L160" s="1843">
        <v>0</v>
      </c>
      <c r="M160" s="1843">
        <v>0</v>
      </c>
      <c r="N160" s="1843">
        <v>0</v>
      </c>
      <c r="O160" s="1843">
        <v>0</v>
      </c>
      <c r="P160" s="1843">
        <v>0</v>
      </c>
      <c r="Q160" s="1843">
        <v>0</v>
      </c>
      <c r="R160" s="1843">
        <v>0</v>
      </c>
      <c r="S160" s="1843">
        <v>0</v>
      </c>
      <c r="T160" s="1843">
        <v>0</v>
      </c>
      <c r="U160" s="1843">
        <v>0</v>
      </c>
      <c r="V160" s="1843">
        <v>0</v>
      </c>
      <c r="W160" s="1843">
        <v>0</v>
      </c>
      <c r="X160" s="1843">
        <v>0</v>
      </c>
      <c r="Y160" s="1843">
        <v>0</v>
      </c>
      <c r="Z160" s="1843">
        <v>0</v>
      </c>
      <c r="AA160" s="1843">
        <v>0</v>
      </c>
      <c r="AB160" s="1843">
        <v>0</v>
      </c>
      <c r="AC160" s="1843">
        <v>0</v>
      </c>
      <c r="AD160" s="1843">
        <v>0</v>
      </c>
      <c r="AE160" s="1843">
        <v>0</v>
      </c>
      <c r="AF160" s="1843">
        <v>0</v>
      </c>
      <c r="AG160" s="1843">
        <v>0</v>
      </c>
      <c r="AH160" s="1843">
        <v>0</v>
      </c>
      <c r="AI160" s="1843">
        <v>0</v>
      </c>
      <c r="AJ160" s="1843">
        <v>0</v>
      </c>
      <c r="AK160" s="1020">
        <f>'배수관폐쇄(총괄) (2)'!CZ123+'배수관폐쇄(총괄) (2)'!DA123</f>
        <v>0</v>
      </c>
    </row>
    <row r="161" spans="1:37" s="850" customFormat="1" ht="19.5" customHeight="1" x14ac:dyDescent="0.15">
      <c r="A161" s="3106"/>
      <c r="B161" s="1015" t="s">
        <v>345</v>
      </c>
      <c r="C161" s="1019">
        <f t="shared" si="47"/>
        <v>1906.95</v>
      </c>
      <c r="D161" s="1843">
        <v>0</v>
      </c>
      <c r="E161" s="1843">
        <v>0</v>
      </c>
      <c r="F161" s="1843">
        <v>0</v>
      </c>
      <c r="G161" s="1843">
        <v>0</v>
      </c>
      <c r="H161" s="1843">
        <v>0</v>
      </c>
      <c r="I161" s="1843">
        <v>0</v>
      </c>
      <c r="J161" s="1843">
        <v>0</v>
      </c>
      <c r="K161" s="1843">
        <v>0</v>
      </c>
      <c r="L161" s="1843">
        <v>0</v>
      </c>
      <c r="M161" s="1843">
        <v>0</v>
      </c>
      <c r="N161" s="1843">
        <v>0</v>
      </c>
      <c r="O161" s="1843">
        <v>0</v>
      </c>
      <c r="P161" s="1843">
        <v>0</v>
      </c>
      <c r="Q161" s="1843">
        <v>0</v>
      </c>
      <c r="R161" s="1843">
        <v>0</v>
      </c>
      <c r="S161" s="1843">
        <v>86.26</v>
      </c>
      <c r="T161" s="1843">
        <v>0</v>
      </c>
      <c r="U161" s="1843">
        <v>659.27</v>
      </c>
      <c r="V161" s="1843">
        <v>0</v>
      </c>
      <c r="W161" s="1843">
        <v>0</v>
      </c>
      <c r="X161" s="1843">
        <v>1161.42</v>
      </c>
      <c r="Y161" s="1843">
        <v>0</v>
      </c>
      <c r="Z161" s="1843">
        <v>0</v>
      </c>
      <c r="AA161" s="1843">
        <v>0</v>
      </c>
      <c r="AB161" s="1843">
        <v>0</v>
      </c>
      <c r="AC161" s="1843">
        <v>0</v>
      </c>
      <c r="AD161" s="1843">
        <v>0</v>
      </c>
      <c r="AE161" s="1843">
        <v>0</v>
      </c>
      <c r="AF161" s="1843">
        <v>0</v>
      </c>
      <c r="AG161" s="1843">
        <v>0</v>
      </c>
      <c r="AH161" s="1843">
        <v>0</v>
      </c>
      <c r="AI161" s="1843">
        <v>0</v>
      </c>
      <c r="AJ161" s="1843">
        <v>0</v>
      </c>
      <c r="AK161" s="1020">
        <f>'배수관폐쇄(총괄) (2)'!CZ124+'배수관폐쇄(총괄) (2)'!DA124</f>
        <v>0</v>
      </c>
    </row>
    <row r="162" spans="1:37" s="850" customFormat="1" ht="19.5" customHeight="1" x14ac:dyDescent="0.15">
      <c r="A162" s="3106"/>
      <c r="B162" s="1017" t="s">
        <v>283</v>
      </c>
      <c r="C162" s="1019">
        <f t="shared" si="47"/>
        <v>0</v>
      </c>
      <c r="D162" s="1843">
        <v>0</v>
      </c>
      <c r="E162" s="1843">
        <v>0</v>
      </c>
      <c r="F162" s="1843">
        <v>0</v>
      </c>
      <c r="G162" s="1843">
        <v>0</v>
      </c>
      <c r="H162" s="1843">
        <v>0</v>
      </c>
      <c r="I162" s="1843">
        <v>0</v>
      </c>
      <c r="J162" s="1843">
        <v>0</v>
      </c>
      <c r="K162" s="1843">
        <v>0</v>
      </c>
      <c r="L162" s="1843">
        <v>0</v>
      </c>
      <c r="M162" s="1843">
        <v>0</v>
      </c>
      <c r="N162" s="1843">
        <v>0</v>
      </c>
      <c r="O162" s="1843">
        <v>0</v>
      </c>
      <c r="P162" s="1843">
        <v>0</v>
      </c>
      <c r="Q162" s="1843">
        <v>0</v>
      </c>
      <c r="R162" s="1843">
        <v>0</v>
      </c>
      <c r="S162" s="1843">
        <v>0</v>
      </c>
      <c r="T162" s="1843">
        <v>0</v>
      </c>
      <c r="U162" s="1843">
        <v>0</v>
      </c>
      <c r="V162" s="1843">
        <v>0</v>
      </c>
      <c r="W162" s="1843">
        <v>0</v>
      </c>
      <c r="X162" s="1843">
        <v>0</v>
      </c>
      <c r="Y162" s="1843">
        <v>0</v>
      </c>
      <c r="Z162" s="1843">
        <v>0</v>
      </c>
      <c r="AA162" s="1843">
        <v>0</v>
      </c>
      <c r="AB162" s="1843">
        <v>0</v>
      </c>
      <c r="AC162" s="1843">
        <v>0</v>
      </c>
      <c r="AD162" s="1843">
        <v>0</v>
      </c>
      <c r="AE162" s="1843">
        <v>0</v>
      </c>
      <c r="AF162" s="1843">
        <v>0</v>
      </c>
      <c r="AG162" s="1843">
        <v>0</v>
      </c>
      <c r="AH162" s="1843">
        <v>0</v>
      </c>
      <c r="AI162" s="1843">
        <v>0</v>
      </c>
      <c r="AJ162" s="1843">
        <v>0</v>
      </c>
      <c r="AK162" s="1020"/>
    </row>
    <row r="163" spans="1:37" s="850" customFormat="1" ht="19.5" customHeight="1" x14ac:dyDescent="0.15">
      <c r="A163" s="3106"/>
      <c r="B163" s="1017" t="s">
        <v>284</v>
      </c>
      <c r="C163" s="1019">
        <f t="shared" si="47"/>
        <v>0</v>
      </c>
      <c r="D163" s="1843">
        <v>0</v>
      </c>
      <c r="E163" s="1843">
        <v>0</v>
      </c>
      <c r="F163" s="1843">
        <v>0</v>
      </c>
      <c r="G163" s="1843">
        <v>0</v>
      </c>
      <c r="H163" s="1843">
        <v>0</v>
      </c>
      <c r="I163" s="1843">
        <v>0</v>
      </c>
      <c r="J163" s="1843">
        <v>0</v>
      </c>
      <c r="K163" s="1843">
        <v>0</v>
      </c>
      <c r="L163" s="1843">
        <v>0</v>
      </c>
      <c r="M163" s="1843">
        <v>0</v>
      </c>
      <c r="N163" s="1843">
        <v>0</v>
      </c>
      <c r="O163" s="1843">
        <v>0</v>
      </c>
      <c r="P163" s="1843">
        <v>0</v>
      </c>
      <c r="Q163" s="1843">
        <v>0</v>
      </c>
      <c r="R163" s="1843">
        <v>0</v>
      </c>
      <c r="S163" s="1843">
        <v>0</v>
      </c>
      <c r="T163" s="1843">
        <v>0</v>
      </c>
      <c r="U163" s="1843">
        <v>0</v>
      </c>
      <c r="V163" s="1843">
        <v>0</v>
      </c>
      <c r="W163" s="1843">
        <v>0</v>
      </c>
      <c r="X163" s="1843">
        <v>0</v>
      </c>
      <c r="Y163" s="1843">
        <v>0</v>
      </c>
      <c r="Z163" s="1843">
        <v>0</v>
      </c>
      <c r="AA163" s="1843">
        <v>0</v>
      </c>
      <c r="AB163" s="1843">
        <v>0</v>
      </c>
      <c r="AC163" s="1843">
        <v>0</v>
      </c>
      <c r="AD163" s="1843">
        <v>0</v>
      </c>
      <c r="AE163" s="1843">
        <v>0</v>
      </c>
      <c r="AF163" s="1843">
        <v>0</v>
      </c>
      <c r="AG163" s="1843">
        <v>0</v>
      </c>
      <c r="AH163" s="1843">
        <v>0</v>
      </c>
      <c r="AI163" s="1843">
        <v>0</v>
      </c>
      <c r="AJ163" s="1843">
        <v>0</v>
      </c>
      <c r="AK163" s="1020"/>
    </row>
    <row r="164" spans="1:37" s="850" customFormat="1" ht="19.5" customHeight="1" x14ac:dyDescent="0.15">
      <c r="A164" s="3106"/>
      <c r="B164" s="1015" t="s">
        <v>847</v>
      </c>
      <c r="C164" s="1019">
        <f t="shared" si="47"/>
        <v>0</v>
      </c>
      <c r="D164" s="1843">
        <v>0</v>
      </c>
      <c r="E164" s="1843">
        <v>0</v>
      </c>
      <c r="F164" s="1843">
        <v>0</v>
      </c>
      <c r="G164" s="1843">
        <v>0</v>
      </c>
      <c r="H164" s="1843">
        <v>0</v>
      </c>
      <c r="I164" s="1843">
        <v>0</v>
      </c>
      <c r="J164" s="1843">
        <v>0</v>
      </c>
      <c r="K164" s="1843">
        <v>0</v>
      </c>
      <c r="L164" s="1843">
        <v>0</v>
      </c>
      <c r="M164" s="1843">
        <v>0</v>
      </c>
      <c r="N164" s="1843">
        <v>0</v>
      </c>
      <c r="O164" s="1843">
        <v>0</v>
      </c>
      <c r="P164" s="1843">
        <v>0</v>
      </c>
      <c r="Q164" s="1843">
        <v>0</v>
      </c>
      <c r="R164" s="1843">
        <v>0</v>
      </c>
      <c r="S164" s="1843">
        <v>0</v>
      </c>
      <c r="T164" s="1843">
        <v>0</v>
      </c>
      <c r="U164" s="1843">
        <v>0</v>
      </c>
      <c r="V164" s="1843">
        <v>0</v>
      </c>
      <c r="W164" s="1843">
        <v>0</v>
      </c>
      <c r="X164" s="1843">
        <v>0</v>
      </c>
      <c r="Y164" s="1843">
        <v>0</v>
      </c>
      <c r="Z164" s="1843">
        <v>0</v>
      </c>
      <c r="AA164" s="1843">
        <v>0</v>
      </c>
      <c r="AB164" s="1843">
        <v>0</v>
      </c>
      <c r="AC164" s="1843">
        <v>0</v>
      </c>
      <c r="AD164" s="1843">
        <v>0</v>
      </c>
      <c r="AE164" s="1843">
        <v>0</v>
      </c>
      <c r="AF164" s="1843">
        <v>0</v>
      </c>
      <c r="AG164" s="1843">
        <v>0</v>
      </c>
      <c r="AH164" s="1843">
        <v>0</v>
      </c>
      <c r="AI164" s="1843">
        <v>0</v>
      </c>
      <c r="AJ164" s="1843">
        <v>0</v>
      </c>
      <c r="AK164" s="1020">
        <f>'배수관폐쇄(총괄) (2)'!CZ125+'배수관폐쇄(총괄) (2)'!DA125</f>
        <v>0</v>
      </c>
    </row>
    <row r="165" spans="1:37" s="850" customFormat="1" ht="19.5" customHeight="1" x14ac:dyDescent="0.15">
      <c r="A165" s="3106"/>
      <c r="B165" s="1018" t="s">
        <v>1084</v>
      </c>
      <c r="C165" s="1019">
        <f t="shared" si="47"/>
        <v>0</v>
      </c>
      <c r="D165" s="1843">
        <v>0</v>
      </c>
      <c r="E165" s="1843">
        <v>0</v>
      </c>
      <c r="F165" s="1843">
        <v>0</v>
      </c>
      <c r="G165" s="1843">
        <v>0</v>
      </c>
      <c r="H165" s="1843">
        <v>0</v>
      </c>
      <c r="I165" s="1843">
        <v>0</v>
      </c>
      <c r="J165" s="1843">
        <v>0</v>
      </c>
      <c r="K165" s="1843">
        <v>0</v>
      </c>
      <c r="L165" s="1843">
        <v>0</v>
      </c>
      <c r="M165" s="1843">
        <v>0</v>
      </c>
      <c r="N165" s="1843">
        <v>0</v>
      </c>
      <c r="O165" s="1843">
        <v>0</v>
      </c>
      <c r="P165" s="1843">
        <v>0</v>
      </c>
      <c r="Q165" s="1843">
        <v>0</v>
      </c>
      <c r="R165" s="1843">
        <v>0</v>
      </c>
      <c r="S165" s="1843">
        <v>0</v>
      </c>
      <c r="T165" s="1843">
        <v>0</v>
      </c>
      <c r="U165" s="1843">
        <v>0</v>
      </c>
      <c r="V165" s="1843">
        <v>0</v>
      </c>
      <c r="W165" s="1843">
        <v>0</v>
      </c>
      <c r="X165" s="1843">
        <v>0</v>
      </c>
      <c r="Y165" s="1843">
        <v>0</v>
      </c>
      <c r="Z165" s="1843">
        <v>0</v>
      </c>
      <c r="AA165" s="1843">
        <v>0</v>
      </c>
      <c r="AB165" s="1843">
        <v>0</v>
      </c>
      <c r="AC165" s="1843">
        <v>0</v>
      </c>
      <c r="AD165" s="1843">
        <v>0</v>
      </c>
      <c r="AE165" s="1843">
        <v>0</v>
      </c>
      <c r="AF165" s="1843">
        <v>0</v>
      </c>
      <c r="AG165" s="1843">
        <v>0</v>
      </c>
      <c r="AH165" s="1843">
        <v>0</v>
      </c>
      <c r="AI165" s="1843">
        <v>0</v>
      </c>
      <c r="AJ165" s="1843">
        <v>0</v>
      </c>
      <c r="AK165" s="1020"/>
    </row>
    <row r="166" spans="1:37" s="850" customFormat="1" ht="30" customHeight="1" x14ac:dyDescent="0.15">
      <c r="A166" s="2231">
        <v>1350</v>
      </c>
      <c r="B166" s="867" t="s">
        <v>345</v>
      </c>
      <c r="C166" s="604">
        <f t="shared" ref="C166:C173" si="48">SUM(D166:AK166)</f>
        <v>67.72</v>
      </c>
      <c r="D166" s="1843">
        <v>0</v>
      </c>
      <c r="E166" s="1843">
        <v>0</v>
      </c>
      <c r="F166" s="1843">
        <v>67.72</v>
      </c>
      <c r="G166" s="1843">
        <v>0</v>
      </c>
      <c r="H166" s="1843">
        <v>0</v>
      </c>
      <c r="I166" s="1843">
        <v>0</v>
      </c>
      <c r="J166" s="1843">
        <v>0</v>
      </c>
      <c r="K166" s="1843">
        <v>0</v>
      </c>
      <c r="L166" s="1843">
        <v>0</v>
      </c>
      <c r="M166" s="1843">
        <v>0</v>
      </c>
      <c r="N166" s="1843">
        <v>0</v>
      </c>
      <c r="O166" s="1843">
        <v>0</v>
      </c>
      <c r="P166" s="1843">
        <v>0</v>
      </c>
      <c r="Q166" s="1843">
        <v>0</v>
      </c>
      <c r="R166" s="1843">
        <v>0</v>
      </c>
      <c r="S166" s="1843">
        <v>0</v>
      </c>
      <c r="T166" s="1843">
        <v>0</v>
      </c>
      <c r="U166" s="1843">
        <v>0</v>
      </c>
      <c r="V166" s="1843">
        <v>0</v>
      </c>
      <c r="W166" s="1843">
        <v>0</v>
      </c>
      <c r="X166" s="1843">
        <v>0</v>
      </c>
      <c r="Y166" s="1843">
        <v>0</v>
      </c>
      <c r="Z166" s="1843">
        <v>0</v>
      </c>
      <c r="AA166" s="1843">
        <v>0</v>
      </c>
      <c r="AB166" s="1843">
        <v>0</v>
      </c>
      <c r="AC166" s="1843">
        <v>0</v>
      </c>
      <c r="AD166" s="1843">
        <v>0</v>
      </c>
      <c r="AE166" s="1843">
        <v>0</v>
      </c>
      <c r="AF166" s="1843">
        <v>0</v>
      </c>
      <c r="AG166" s="1843">
        <v>0</v>
      </c>
      <c r="AH166" s="1843">
        <v>0</v>
      </c>
      <c r="AI166" s="1843">
        <v>0</v>
      </c>
      <c r="AJ166" s="1843">
        <v>0</v>
      </c>
      <c r="AK166" s="1020">
        <f>'배수관폐쇄(총괄) (2)'!CZ126+'배수관폐쇄(총괄) (2)'!DA126</f>
        <v>0</v>
      </c>
    </row>
    <row r="167" spans="1:37" s="850" customFormat="1" ht="30" customHeight="1" x14ac:dyDescent="0.15">
      <c r="A167" s="2231">
        <v>1500</v>
      </c>
      <c r="B167" s="867" t="s">
        <v>345</v>
      </c>
      <c r="C167" s="604">
        <f t="shared" si="48"/>
        <v>0</v>
      </c>
      <c r="D167" s="1843">
        <v>0</v>
      </c>
      <c r="E167" s="1843">
        <v>0</v>
      </c>
      <c r="F167" s="1843">
        <v>0</v>
      </c>
      <c r="G167" s="1843">
        <v>0</v>
      </c>
      <c r="H167" s="1843">
        <v>0</v>
      </c>
      <c r="I167" s="1843">
        <v>0</v>
      </c>
      <c r="J167" s="1843">
        <v>0</v>
      </c>
      <c r="K167" s="1843">
        <v>0</v>
      </c>
      <c r="L167" s="1843">
        <v>0</v>
      </c>
      <c r="M167" s="1843">
        <v>0</v>
      </c>
      <c r="N167" s="1843">
        <v>0</v>
      </c>
      <c r="O167" s="1843">
        <v>0</v>
      </c>
      <c r="P167" s="1843">
        <v>0</v>
      </c>
      <c r="Q167" s="1843">
        <v>0</v>
      </c>
      <c r="R167" s="1843">
        <v>0</v>
      </c>
      <c r="S167" s="1843">
        <v>0</v>
      </c>
      <c r="T167" s="1843">
        <v>0</v>
      </c>
      <c r="U167" s="1843">
        <v>0</v>
      </c>
      <c r="V167" s="1843">
        <v>0</v>
      </c>
      <c r="W167" s="1843">
        <v>0</v>
      </c>
      <c r="X167" s="1843">
        <v>0</v>
      </c>
      <c r="Y167" s="1843">
        <v>0</v>
      </c>
      <c r="Z167" s="1843">
        <v>0</v>
      </c>
      <c r="AA167" s="1843">
        <v>0</v>
      </c>
      <c r="AB167" s="1843">
        <v>0</v>
      </c>
      <c r="AC167" s="1843">
        <v>0</v>
      </c>
      <c r="AD167" s="1843">
        <v>0</v>
      </c>
      <c r="AE167" s="1843">
        <v>0</v>
      </c>
      <c r="AF167" s="1843">
        <v>0</v>
      </c>
      <c r="AG167" s="1843">
        <v>0</v>
      </c>
      <c r="AH167" s="1843">
        <v>0</v>
      </c>
      <c r="AI167" s="1843">
        <v>0</v>
      </c>
      <c r="AJ167" s="1843">
        <v>0</v>
      </c>
      <c r="AK167" s="1020">
        <f>'배수관폐쇄(총괄) (2)'!CZ127+'배수관폐쇄(총괄) (2)'!DA127</f>
        <v>0</v>
      </c>
    </row>
    <row r="168" spans="1:37" s="850" customFormat="1" ht="30" customHeight="1" x14ac:dyDescent="0.15">
      <c r="A168" s="2231">
        <v>1650</v>
      </c>
      <c r="B168" s="867" t="s">
        <v>345</v>
      </c>
      <c r="C168" s="604">
        <f t="shared" si="48"/>
        <v>5969.5300000000007</v>
      </c>
      <c r="D168" s="1843">
        <v>6.8</v>
      </c>
      <c r="E168" s="1843">
        <v>0</v>
      </c>
      <c r="F168" s="1843">
        <v>3482.53</v>
      </c>
      <c r="G168" s="1843">
        <v>0</v>
      </c>
      <c r="H168" s="1843">
        <v>0</v>
      </c>
      <c r="I168" s="1843">
        <v>0</v>
      </c>
      <c r="J168" s="1843">
        <v>0</v>
      </c>
      <c r="K168" s="1843">
        <v>0</v>
      </c>
      <c r="L168" s="1843">
        <v>0</v>
      </c>
      <c r="M168" s="1843">
        <v>0</v>
      </c>
      <c r="N168" s="1843">
        <v>146.37</v>
      </c>
      <c r="O168" s="1843">
        <v>0</v>
      </c>
      <c r="P168" s="1843">
        <v>0</v>
      </c>
      <c r="Q168" s="1843">
        <v>192.01</v>
      </c>
      <c r="R168" s="1843">
        <v>0</v>
      </c>
      <c r="S168" s="1843">
        <v>0</v>
      </c>
      <c r="T168" s="1843">
        <v>0</v>
      </c>
      <c r="U168" s="1843">
        <v>0</v>
      </c>
      <c r="V168" s="1843">
        <v>0</v>
      </c>
      <c r="W168" s="1843">
        <v>0</v>
      </c>
      <c r="X168" s="1843">
        <v>0</v>
      </c>
      <c r="Y168" s="1843">
        <v>0</v>
      </c>
      <c r="Z168" s="1843">
        <v>0</v>
      </c>
      <c r="AA168" s="1843">
        <v>0</v>
      </c>
      <c r="AB168" s="1843">
        <v>0</v>
      </c>
      <c r="AC168" s="1843">
        <v>0</v>
      </c>
      <c r="AD168" s="1843">
        <v>0</v>
      </c>
      <c r="AE168" s="1843">
        <v>2141.8200000000002</v>
      </c>
      <c r="AF168" s="1843">
        <v>0</v>
      </c>
      <c r="AG168" s="1843">
        <v>0</v>
      </c>
      <c r="AH168" s="1843">
        <v>0</v>
      </c>
      <c r="AI168" s="1843">
        <v>0</v>
      </c>
      <c r="AJ168" s="1843">
        <v>0</v>
      </c>
      <c r="AK168" s="1020">
        <f>'배수관폐쇄(총괄) (2)'!CZ128+'배수관폐쇄(총괄) (2)'!DA128</f>
        <v>0</v>
      </c>
    </row>
    <row r="169" spans="1:37" s="850" customFormat="1" ht="30" customHeight="1" x14ac:dyDescent="0.15">
      <c r="A169" s="2231">
        <v>1800</v>
      </c>
      <c r="B169" s="867" t="s">
        <v>345</v>
      </c>
      <c r="C169" s="604">
        <f t="shared" si="48"/>
        <v>0</v>
      </c>
      <c r="D169" s="1843">
        <v>0</v>
      </c>
      <c r="E169" s="1843">
        <v>0</v>
      </c>
      <c r="F169" s="1843">
        <v>0</v>
      </c>
      <c r="G169" s="1843">
        <v>0</v>
      </c>
      <c r="H169" s="1843">
        <v>0</v>
      </c>
      <c r="I169" s="1843">
        <v>0</v>
      </c>
      <c r="J169" s="1843">
        <v>0</v>
      </c>
      <c r="K169" s="1843">
        <v>0</v>
      </c>
      <c r="L169" s="1843">
        <v>0</v>
      </c>
      <c r="M169" s="1843">
        <v>0</v>
      </c>
      <c r="N169" s="1843">
        <v>0</v>
      </c>
      <c r="O169" s="1843">
        <v>0</v>
      </c>
      <c r="P169" s="1843">
        <v>0</v>
      </c>
      <c r="Q169" s="1843">
        <v>0</v>
      </c>
      <c r="R169" s="1843">
        <v>0</v>
      </c>
      <c r="S169" s="1843">
        <v>0</v>
      </c>
      <c r="T169" s="1843">
        <v>0</v>
      </c>
      <c r="U169" s="1843">
        <v>0</v>
      </c>
      <c r="V169" s="1843">
        <v>0</v>
      </c>
      <c r="W169" s="1843">
        <v>0</v>
      </c>
      <c r="X169" s="1843">
        <v>0</v>
      </c>
      <c r="Y169" s="1843">
        <v>0</v>
      </c>
      <c r="Z169" s="1843">
        <v>0</v>
      </c>
      <c r="AA169" s="1843">
        <v>0</v>
      </c>
      <c r="AB169" s="1843">
        <v>0</v>
      </c>
      <c r="AC169" s="1843">
        <v>0</v>
      </c>
      <c r="AD169" s="1843">
        <v>0</v>
      </c>
      <c r="AE169" s="1843">
        <v>0</v>
      </c>
      <c r="AF169" s="1843">
        <v>0</v>
      </c>
      <c r="AG169" s="1843">
        <v>0</v>
      </c>
      <c r="AH169" s="1843">
        <v>0</v>
      </c>
      <c r="AI169" s="1843">
        <v>0</v>
      </c>
      <c r="AJ169" s="1843">
        <v>0</v>
      </c>
      <c r="AK169" s="1020"/>
    </row>
    <row r="170" spans="1:37" s="850" customFormat="1" ht="30" customHeight="1" x14ac:dyDescent="0.15">
      <c r="A170" s="2231">
        <v>2000</v>
      </c>
      <c r="B170" s="867" t="s">
        <v>345</v>
      </c>
      <c r="C170" s="604">
        <f t="shared" si="48"/>
        <v>3.63</v>
      </c>
      <c r="D170" s="1843">
        <v>0</v>
      </c>
      <c r="E170" s="1843">
        <v>0</v>
      </c>
      <c r="F170" s="1843">
        <v>0</v>
      </c>
      <c r="G170" s="1843">
        <v>0</v>
      </c>
      <c r="H170" s="1843">
        <v>0</v>
      </c>
      <c r="I170" s="1843">
        <v>0</v>
      </c>
      <c r="J170" s="1843">
        <v>0</v>
      </c>
      <c r="K170" s="1843">
        <v>0</v>
      </c>
      <c r="L170" s="1843">
        <v>0</v>
      </c>
      <c r="M170" s="1843">
        <v>0</v>
      </c>
      <c r="N170" s="1843">
        <v>0</v>
      </c>
      <c r="O170" s="1843">
        <v>0</v>
      </c>
      <c r="P170" s="1843">
        <v>0</v>
      </c>
      <c r="Q170" s="1843">
        <v>0</v>
      </c>
      <c r="R170" s="1843">
        <v>0</v>
      </c>
      <c r="S170" s="1843">
        <v>0</v>
      </c>
      <c r="T170" s="1843">
        <v>0</v>
      </c>
      <c r="U170" s="1843">
        <v>0</v>
      </c>
      <c r="V170" s="1843">
        <v>0</v>
      </c>
      <c r="W170" s="1843">
        <v>0</v>
      </c>
      <c r="X170" s="1843">
        <v>0</v>
      </c>
      <c r="Y170" s="1843">
        <v>0</v>
      </c>
      <c r="Z170" s="1843">
        <v>0</v>
      </c>
      <c r="AA170" s="1843">
        <v>0</v>
      </c>
      <c r="AB170" s="1843">
        <v>0</v>
      </c>
      <c r="AC170" s="1843">
        <v>0</v>
      </c>
      <c r="AD170" s="1843">
        <v>0</v>
      </c>
      <c r="AE170" s="1843">
        <v>3.63</v>
      </c>
      <c r="AF170" s="1843">
        <v>0</v>
      </c>
      <c r="AG170" s="1843">
        <v>0</v>
      </c>
      <c r="AH170" s="1843">
        <v>0</v>
      </c>
      <c r="AI170" s="1843">
        <v>0</v>
      </c>
      <c r="AJ170" s="1843">
        <v>0</v>
      </c>
      <c r="AK170" s="1020"/>
    </row>
    <row r="171" spans="1:37" s="850" customFormat="1" ht="30" customHeight="1" x14ac:dyDescent="0.15">
      <c r="A171" s="2231">
        <v>2200</v>
      </c>
      <c r="B171" s="867" t="s">
        <v>345</v>
      </c>
      <c r="C171" s="604">
        <f t="shared" si="48"/>
        <v>0</v>
      </c>
      <c r="D171" s="1843">
        <v>0</v>
      </c>
      <c r="E171" s="1843">
        <v>0</v>
      </c>
      <c r="F171" s="1843">
        <v>0</v>
      </c>
      <c r="G171" s="1843">
        <v>0</v>
      </c>
      <c r="H171" s="1843">
        <v>0</v>
      </c>
      <c r="I171" s="1843">
        <v>0</v>
      </c>
      <c r="J171" s="1843">
        <v>0</v>
      </c>
      <c r="K171" s="1843">
        <v>0</v>
      </c>
      <c r="L171" s="1843">
        <v>0</v>
      </c>
      <c r="M171" s="1843">
        <v>0</v>
      </c>
      <c r="N171" s="1843">
        <v>0</v>
      </c>
      <c r="O171" s="1843">
        <v>0</v>
      </c>
      <c r="P171" s="1843">
        <v>0</v>
      </c>
      <c r="Q171" s="1843">
        <v>0</v>
      </c>
      <c r="R171" s="1843">
        <v>0</v>
      </c>
      <c r="S171" s="1843">
        <v>0</v>
      </c>
      <c r="T171" s="1843">
        <v>0</v>
      </c>
      <c r="U171" s="1843">
        <v>0</v>
      </c>
      <c r="V171" s="1843">
        <v>0</v>
      </c>
      <c r="W171" s="1843">
        <v>0</v>
      </c>
      <c r="X171" s="1843">
        <v>0</v>
      </c>
      <c r="Y171" s="1843">
        <v>0</v>
      </c>
      <c r="Z171" s="1843">
        <v>0</v>
      </c>
      <c r="AA171" s="1843">
        <v>0</v>
      </c>
      <c r="AB171" s="1843">
        <v>0</v>
      </c>
      <c r="AC171" s="1843">
        <v>0</v>
      </c>
      <c r="AD171" s="1843">
        <v>0</v>
      </c>
      <c r="AE171" s="1843">
        <v>0</v>
      </c>
      <c r="AF171" s="1843">
        <v>0</v>
      </c>
      <c r="AG171" s="1843">
        <v>0</v>
      </c>
      <c r="AH171" s="1843">
        <v>0</v>
      </c>
      <c r="AI171" s="1843">
        <v>0</v>
      </c>
      <c r="AJ171" s="1843">
        <v>0</v>
      </c>
      <c r="AK171" s="1020"/>
    </row>
    <row r="172" spans="1:37" s="195" customFormat="1" ht="30" customHeight="1" x14ac:dyDescent="0.15">
      <c r="A172" s="2231">
        <v>2300</v>
      </c>
      <c r="B172" s="867" t="s">
        <v>345</v>
      </c>
      <c r="C172" s="868">
        <f t="shared" si="48"/>
        <v>2802.04</v>
      </c>
      <c r="D172" s="1843">
        <v>0</v>
      </c>
      <c r="E172" s="1843">
        <v>0</v>
      </c>
      <c r="F172" s="1843">
        <v>0</v>
      </c>
      <c r="G172" s="1843">
        <v>0</v>
      </c>
      <c r="H172" s="1843">
        <v>0</v>
      </c>
      <c r="I172" s="1843">
        <v>0</v>
      </c>
      <c r="J172" s="1843">
        <v>0</v>
      </c>
      <c r="K172" s="1843">
        <v>0</v>
      </c>
      <c r="L172" s="1843">
        <v>0</v>
      </c>
      <c r="M172" s="1843">
        <v>0</v>
      </c>
      <c r="N172" s="1843">
        <v>0</v>
      </c>
      <c r="O172" s="1843">
        <v>0</v>
      </c>
      <c r="P172" s="1843">
        <v>0</v>
      </c>
      <c r="Q172" s="1843">
        <v>0</v>
      </c>
      <c r="R172" s="1843">
        <v>0</v>
      </c>
      <c r="S172" s="1843">
        <v>0</v>
      </c>
      <c r="T172" s="1843">
        <v>0</v>
      </c>
      <c r="U172" s="1843">
        <v>0</v>
      </c>
      <c r="V172" s="1843">
        <v>0</v>
      </c>
      <c r="W172" s="1843">
        <v>0</v>
      </c>
      <c r="X172" s="1843">
        <v>1161.6500000000001</v>
      </c>
      <c r="Y172" s="1843">
        <v>0</v>
      </c>
      <c r="Z172" s="1843">
        <v>0</v>
      </c>
      <c r="AA172" s="1843">
        <v>723.1</v>
      </c>
      <c r="AB172" s="1843">
        <v>0</v>
      </c>
      <c r="AC172" s="1843">
        <v>0</v>
      </c>
      <c r="AD172" s="1843">
        <v>0</v>
      </c>
      <c r="AE172" s="1843">
        <v>917.29000000000008</v>
      </c>
      <c r="AF172" s="1843">
        <v>0</v>
      </c>
      <c r="AG172" s="1843">
        <v>0</v>
      </c>
      <c r="AH172" s="1843">
        <v>0</v>
      </c>
      <c r="AI172" s="1843">
        <v>0</v>
      </c>
      <c r="AJ172" s="1843">
        <v>0</v>
      </c>
      <c r="AK172" s="1020">
        <f>'배수관폐쇄(총괄) (2)'!CZ129+'배수관폐쇄(총괄) (2)'!DA129</f>
        <v>0</v>
      </c>
    </row>
    <row r="173" spans="1:37" s="850" customFormat="1" ht="30" customHeight="1" x14ac:dyDescent="0.15">
      <c r="A173" s="2231">
        <v>2400</v>
      </c>
      <c r="B173" s="867" t="s">
        <v>345</v>
      </c>
      <c r="C173" s="604">
        <f t="shared" si="48"/>
        <v>0</v>
      </c>
      <c r="D173" s="1843">
        <v>0</v>
      </c>
      <c r="E173" s="1843">
        <v>0</v>
      </c>
      <c r="F173" s="1843">
        <v>0</v>
      </c>
      <c r="G173" s="1843">
        <v>0</v>
      </c>
      <c r="H173" s="1843">
        <v>0</v>
      </c>
      <c r="I173" s="1843">
        <v>0</v>
      </c>
      <c r="J173" s="1843">
        <v>0</v>
      </c>
      <c r="K173" s="1843">
        <v>0</v>
      </c>
      <c r="L173" s="1843">
        <v>0</v>
      </c>
      <c r="M173" s="1843">
        <v>0</v>
      </c>
      <c r="N173" s="1843">
        <v>0</v>
      </c>
      <c r="O173" s="1843">
        <v>0</v>
      </c>
      <c r="P173" s="1843">
        <v>0</v>
      </c>
      <c r="Q173" s="1843">
        <v>0</v>
      </c>
      <c r="R173" s="1843">
        <v>0</v>
      </c>
      <c r="S173" s="1843">
        <v>0</v>
      </c>
      <c r="T173" s="1843">
        <v>0</v>
      </c>
      <c r="U173" s="1843">
        <v>0</v>
      </c>
      <c r="V173" s="1843">
        <v>0</v>
      </c>
      <c r="W173" s="1843">
        <v>0</v>
      </c>
      <c r="X173" s="1843">
        <v>0</v>
      </c>
      <c r="Y173" s="1843">
        <v>0</v>
      </c>
      <c r="Z173" s="1843">
        <v>0</v>
      </c>
      <c r="AA173" s="1843">
        <v>0</v>
      </c>
      <c r="AB173" s="1843">
        <v>0</v>
      </c>
      <c r="AC173" s="1843">
        <v>0</v>
      </c>
      <c r="AD173" s="1843">
        <v>0</v>
      </c>
      <c r="AE173" s="1843">
        <v>0</v>
      </c>
      <c r="AF173" s="1843">
        <v>0</v>
      </c>
      <c r="AG173" s="1843">
        <v>0</v>
      </c>
      <c r="AH173" s="1843">
        <v>0</v>
      </c>
      <c r="AI173" s="1843">
        <v>0</v>
      </c>
      <c r="AJ173" s="1843">
        <v>0</v>
      </c>
      <c r="AK173" s="1020"/>
    </row>
    <row r="174" spans="1:37" s="194" customFormat="1" x14ac:dyDescent="0.15">
      <c r="A174" s="1146"/>
      <c r="B174" s="1147"/>
      <c r="C174" s="254"/>
      <c r="D174" s="254"/>
      <c r="E174" s="254"/>
      <c r="F174" s="254"/>
      <c r="G174" s="254"/>
      <c r="H174" s="254"/>
      <c r="I174" s="254"/>
      <c r="J174" s="254"/>
      <c r="K174" s="254"/>
      <c r="L174" s="254"/>
      <c r="M174" s="254"/>
      <c r="N174" s="254"/>
      <c r="O174" s="254"/>
      <c r="P174" s="254"/>
      <c r="Q174" s="254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F174" s="254"/>
      <c r="AG174" s="254"/>
    </row>
    <row r="175" spans="1:37" s="194" customFormat="1" x14ac:dyDescent="0.15">
      <c r="A175" s="1146"/>
      <c r="B175" s="1147"/>
      <c r="C175" s="254"/>
      <c r="D175" s="254"/>
      <c r="E175" s="254"/>
      <c r="F175" s="254"/>
      <c r="G175" s="254"/>
      <c r="H175" s="254"/>
      <c r="I175" s="254"/>
      <c r="J175" s="254"/>
      <c r="K175" s="254"/>
      <c r="L175" s="254"/>
      <c r="M175" s="254"/>
      <c r="N175" s="254"/>
      <c r="O175" s="254"/>
      <c r="P175" s="254"/>
      <c r="Q175" s="254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54"/>
      <c r="AD175" s="254"/>
      <c r="AE175" s="254"/>
      <c r="AF175" s="254"/>
      <c r="AG175" s="254"/>
    </row>
    <row r="176" spans="1:37" s="194" customFormat="1" x14ac:dyDescent="0.15">
      <c r="A176" s="1146"/>
      <c r="B176" s="1147"/>
      <c r="C176" s="254"/>
      <c r="D176" s="254"/>
      <c r="E176" s="254"/>
      <c r="F176" s="254"/>
      <c r="G176" s="254"/>
      <c r="H176" s="254"/>
      <c r="I176" s="254"/>
      <c r="J176" s="254"/>
      <c r="K176" s="254"/>
      <c r="L176" s="254"/>
      <c r="M176" s="254"/>
      <c r="N176" s="254"/>
      <c r="O176" s="254"/>
      <c r="P176" s="254"/>
      <c r="Q176" s="254"/>
      <c r="R176" s="254"/>
      <c r="S176" s="254"/>
      <c r="T176" s="254"/>
      <c r="U176" s="254"/>
      <c r="V176" s="254"/>
      <c r="W176" s="254"/>
      <c r="X176" s="254"/>
      <c r="Y176" s="254"/>
      <c r="Z176" s="254"/>
      <c r="AA176" s="254"/>
      <c r="AB176" s="254"/>
      <c r="AC176" s="254"/>
      <c r="AD176" s="254"/>
      <c r="AE176" s="254"/>
      <c r="AF176" s="254"/>
      <c r="AG176" s="254"/>
    </row>
    <row r="177" spans="1:33" s="194" customFormat="1" x14ac:dyDescent="0.15">
      <c r="A177" s="1146"/>
      <c r="B177" s="1147"/>
      <c r="C177" s="254"/>
      <c r="D177" s="254"/>
      <c r="E177" s="254"/>
      <c r="F177" s="254"/>
      <c r="G177" s="254"/>
      <c r="H177" s="254"/>
      <c r="I177" s="254"/>
      <c r="J177" s="254"/>
      <c r="K177" s="254"/>
      <c r="L177" s="254"/>
      <c r="M177" s="254"/>
      <c r="N177" s="254"/>
      <c r="O177" s="254"/>
      <c r="P177" s="254"/>
      <c r="Q177" s="254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F177" s="254"/>
      <c r="AG177" s="254"/>
    </row>
    <row r="178" spans="1:33" s="194" customFormat="1" ht="22.5" x14ac:dyDescent="0.25">
      <c r="A178" s="1146"/>
      <c r="B178" s="1147"/>
      <c r="C178" s="254"/>
      <c r="D178" s="254"/>
      <c r="E178" s="254"/>
      <c r="F178" s="254"/>
      <c r="G178" s="254"/>
      <c r="H178" s="254"/>
      <c r="I178" s="254"/>
      <c r="J178" s="254"/>
      <c r="K178" s="254"/>
      <c r="L178" s="254"/>
      <c r="M178" s="254"/>
      <c r="N178" s="254"/>
      <c r="O178" s="254"/>
      <c r="P178" s="254"/>
      <c r="Q178" s="254"/>
      <c r="R178" s="254"/>
      <c r="S178" s="254"/>
      <c r="T178" s="254"/>
      <c r="U178" s="1158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F178" s="254"/>
      <c r="AG178" s="254"/>
    </row>
    <row r="179" spans="1:33" s="194" customFormat="1" x14ac:dyDescent="0.15">
      <c r="A179" s="1146"/>
      <c r="B179" s="1147"/>
      <c r="C179" s="254"/>
      <c r="D179" s="254"/>
      <c r="E179" s="254"/>
      <c r="F179" s="254"/>
      <c r="G179" s="254"/>
      <c r="H179" s="254"/>
      <c r="I179" s="254"/>
      <c r="J179" s="254"/>
      <c r="K179" s="254"/>
      <c r="L179" s="254"/>
      <c r="M179" s="254"/>
      <c r="N179" s="254"/>
      <c r="O179" s="254"/>
      <c r="P179" s="254"/>
      <c r="Q179" s="254"/>
      <c r="R179" s="254"/>
      <c r="S179" s="254"/>
      <c r="T179" s="254"/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F179" s="254"/>
      <c r="AG179" s="254"/>
    </row>
    <row r="180" spans="1:33" s="194" customFormat="1" ht="22.5" x14ac:dyDescent="0.25">
      <c r="A180" s="1146"/>
      <c r="B180" s="1147"/>
      <c r="C180" s="254"/>
      <c r="D180" s="254"/>
      <c r="E180" s="254"/>
      <c r="F180" s="254"/>
      <c r="G180" s="254"/>
      <c r="H180" s="254"/>
      <c r="I180" s="254"/>
      <c r="J180" s="254"/>
      <c r="K180" s="254"/>
      <c r="L180" s="254"/>
      <c r="M180" s="254"/>
      <c r="N180" s="254"/>
      <c r="O180" s="254"/>
      <c r="P180" s="254"/>
      <c r="Q180" s="254"/>
      <c r="R180" s="254"/>
      <c r="S180" s="254"/>
      <c r="T180" s="254"/>
      <c r="U180" s="1158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F180" s="254"/>
      <c r="AG180" s="254"/>
    </row>
    <row r="181" spans="1:33" s="194" customFormat="1" x14ac:dyDescent="0.15">
      <c r="A181" s="1146"/>
      <c r="B181" s="1147"/>
      <c r="C181" s="254"/>
      <c r="D181" s="254"/>
      <c r="E181" s="254"/>
      <c r="F181" s="254"/>
      <c r="G181" s="254"/>
      <c r="H181" s="254"/>
      <c r="I181" s="254"/>
      <c r="J181" s="254"/>
      <c r="K181" s="254"/>
      <c r="L181" s="254"/>
      <c r="M181" s="254"/>
      <c r="N181" s="254"/>
      <c r="O181" s="254"/>
      <c r="P181" s="254"/>
      <c r="Q181" s="254"/>
      <c r="R181" s="254"/>
      <c r="S181" s="254"/>
      <c r="T181" s="254"/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F181" s="254"/>
      <c r="AG181" s="254"/>
    </row>
    <row r="182" spans="1:33" s="194" customFormat="1" x14ac:dyDescent="0.15">
      <c r="A182" s="1146"/>
      <c r="B182" s="1147"/>
      <c r="C182" s="254"/>
      <c r="D182" s="254"/>
      <c r="E182" s="254"/>
      <c r="F182" s="254"/>
      <c r="G182" s="254"/>
      <c r="H182" s="254"/>
      <c r="I182" s="254"/>
      <c r="J182" s="254"/>
      <c r="K182" s="254"/>
      <c r="L182" s="254"/>
      <c r="M182" s="254"/>
      <c r="N182" s="254"/>
      <c r="O182" s="254"/>
      <c r="P182" s="254"/>
      <c r="Q182" s="254"/>
      <c r="R182" s="254"/>
      <c r="S182" s="254"/>
      <c r="T182" s="254"/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F182" s="254"/>
      <c r="AG182" s="254"/>
    </row>
    <row r="183" spans="1:33" s="194" customFormat="1" x14ac:dyDescent="0.15">
      <c r="A183" s="1146"/>
      <c r="B183" s="1147"/>
      <c r="C183" s="254"/>
      <c r="D183" s="254"/>
      <c r="E183" s="254"/>
      <c r="F183" s="254"/>
      <c r="G183" s="254"/>
      <c r="H183" s="254"/>
      <c r="I183" s="254"/>
      <c r="J183" s="254"/>
      <c r="K183" s="254"/>
      <c r="L183" s="254"/>
      <c r="M183" s="254"/>
      <c r="N183" s="254"/>
      <c r="O183" s="254"/>
      <c r="P183" s="254"/>
      <c r="Q183" s="254"/>
      <c r="R183" s="254"/>
      <c r="S183" s="254"/>
      <c r="T183" s="254"/>
      <c r="U183" s="254"/>
      <c r="V183" s="254"/>
      <c r="W183" s="254"/>
      <c r="X183" s="254"/>
      <c r="Y183" s="254"/>
      <c r="Z183" s="254"/>
      <c r="AA183" s="254"/>
      <c r="AB183" s="254"/>
      <c r="AC183" s="254"/>
      <c r="AD183" s="254"/>
      <c r="AE183" s="254"/>
      <c r="AF183" s="254"/>
      <c r="AG183" s="254"/>
    </row>
    <row r="184" spans="1:33" s="194" customFormat="1" ht="22.5" x14ac:dyDescent="0.25">
      <c r="A184" s="1146"/>
      <c r="B184" s="1147"/>
      <c r="C184" s="254"/>
      <c r="D184" s="254"/>
      <c r="E184" s="254"/>
      <c r="F184" s="254"/>
      <c r="G184" s="254"/>
      <c r="H184" s="254"/>
      <c r="I184" s="254"/>
      <c r="J184" s="254"/>
      <c r="K184" s="254"/>
      <c r="L184" s="254"/>
      <c r="M184" s="254"/>
      <c r="N184" s="254"/>
      <c r="O184" s="254"/>
      <c r="P184" s="254"/>
      <c r="Q184" s="254"/>
      <c r="R184" s="254"/>
      <c r="S184" s="254"/>
      <c r="T184" s="254"/>
      <c r="U184" s="2360"/>
      <c r="V184" s="254"/>
      <c r="W184" s="254"/>
      <c r="X184" s="254"/>
      <c r="Y184" s="254"/>
      <c r="Z184" s="254"/>
      <c r="AA184" s="254"/>
      <c r="AB184" s="254"/>
      <c r="AC184" s="254"/>
      <c r="AD184" s="254"/>
      <c r="AE184" s="254"/>
      <c r="AF184" s="254"/>
      <c r="AG184" s="254"/>
    </row>
    <row r="185" spans="1:33" s="194" customFormat="1" x14ac:dyDescent="0.15">
      <c r="A185" s="1146"/>
      <c r="B185" s="1147"/>
      <c r="C185" s="254"/>
      <c r="D185" s="254"/>
      <c r="E185" s="254"/>
      <c r="F185" s="254"/>
      <c r="G185" s="254"/>
      <c r="H185" s="254"/>
      <c r="I185" s="254"/>
      <c r="J185" s="254"/>
      <c r="K185" s="254"/>
      <c r="L185" s="254"/>
      <c r="M185" s="254"/>
      <c r="N185" s="254"/>
      <c r="O185" s="254"/>
      <c r="P185" s="254"/>
      <c r="Q185" s="254"/>
      <c r="R185" s="254"/>
      <c r="S185" s="254"/>
      <c r="T185" s="254"/>
      <c r="U185" s="254"/>
      <c r="V185" s="254"/>
      <c r="W185" s="254"/>
      <c r="X185" s="254"/>
      <c r="Y185" s="254"/>
      <c r="Z185" s="254"/>
      <c r="AA185" s="254"/>
      <c r="AB185" s="254"/>
      <c r="AC185" s="254"/>
      <c r="AD185" s="254"/>
      <c r="AE185" s="254"/>
      <c r="AF185" s="254"/>
      <c r="AG185" s="254"/>
    </row>
    <row r="186" spans="1:33" s="194" customFormat="1" x14ac:dyDescent="0.15">
      <c r="A186" s="1146"/>
      <c r="B186" s="1147"/>
      <c r="C186" s="254"/>
      <c r="D186" s="254"/>
      <c r="E186" s="254"/>
      <c r="F186" s="254"/>
      <c r="G186" s="254"/>
      <c r="H186" s="254"/>
      <c r="I186" s="254"/>
      <c r="J186" s="254"/>
      <c r="K186" s="254"/>
      <c r="L186" s="254"/>
      <c r="M186" s="254"/>
      <c r="N186" s="254"/>
      <c r="O186" s="254"/>
      <c r="P186" s="254"/>
      <c r="Q186" s="254"/>
      <c r="R186" s="254"/>
      <c r="S186" s="254"/>
      <c r="T186" s="254"/>
      <c r="U186" s="254"/>
      <c r="V186" s="254"/>
      <c r="W186" s="254"/>
      <c r="X186" s="254"/>
      <c r="Y186" s="254"/>
      <c r="Z186" s="254"/>
      <c r="AA186" s="254"/>
      <c r="AB186" s="254"/>
      <c r="AC186" s="254"/>
      <c r="AD186" s="254"/>
      <c r="AE186" s="254"/>
      <c r="AF186" s="254"/>
      <c r="AG186" s="254"/>
    </row>
    <row r="187" spans="1:33" s="194" customFormat="1" x14ac:dyDescent="0.15">
      <c r="A187" s="1146"/>
      <c r="B187" s="1147"/>
      <c r="C187" s="254"/>
      <c r="D187" s="254"/>
      <c r="E187" s="254"/>
      <c r="F187" s="254"/>
      <c r="G187" s="254"/>
      <c r="H187" s="254"/>
      <c r="I187" s="254"/>
      <c r="J187" s="254"/>
      <c r="K187" s="254"/>
      <c r="L187" s="254"/>
      <c r="M187" s="254"/>
      <c r="N187" s="254"/>
      <c r="O187" s="254"/>
      <c r="P187" s="254"/>
      <c r="Q187" s="254"/>
      <c r="R187" s="254"/>
      <c r="S187" s="254"/>
      <c r="T187" s="254"/>
      <c r="U187" s="254"/>
      <c r="V187" s="254"/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4"/>
      <c r="AG187" s="254"/>
    </row>
    <row r="188" spans="1:33" s="194" customFormat="1" x14ac:dyDescent="0.15">
      <c r="A188" s="1146"/>
      <c r="B188" s="1147"/>
      <c r="C188" s="254"/>
      <c r="D188" s="254"/>
      <c r="E188" s="254"/>
      <c r="F188" s="254"/>
      <c r="G188" s="254"/>
      <c r="H188" s="254"/>
      <c r="I188" s="254"/>
      <c r="J188" s="254"/>
      <c r="K188" s="254"/>
      <c r="L188" s="254"/>
      <c r="M188" s="254"/>
      <c r="N188" s="254"/>
      <c r="O188" s="254"/>
      <c r="P188" s="254"/>
      <c r="Q188" s="254"/>
      <c r="R188" s="254"/>
      <c r="S188" s="254"/>
      <c r="T188" s="254"/>
      <c r="U188" s="254"/>
      <c r="V188" s="254"/>
      <c r="W188" s="254"/>
      <c r="X188" s="254"/>
      <c r="Y188" s="254"/>
      <c r="Z188" s="254"/>
      <c r="AA188" s="254"/>
      <c r="AB188" s="254"/>
      <c r="AC188" s="254"/>
      <c r="AD188" s="254"/>
      <c r="AE188" s="254"/>
      <c r="AF188" s="254"/>
      <c r="AG188" s="254"/>
    </row>
    <row r="189" spans="1:33" s="194" customFormat="1" x14ac:dyDescent="0.15">
      <c r="A189" s="1146"/>
      <c r="B189" s="1147"/>
      <c r="C189" s="254"/>
      <c r="D189" s="254"/>
      <c r="E189" s="254"/>
      <c r="F189" s="254"/>
      <c r="G189" s="254"/>
      <c r="H189" s="254"/>
      <c r="I189" s="254"/>
      <c r="J189" s="254"/>
      <c r="K189" s="254"/>
      <c r="L189" s="254"/>
      <c r="M189" s="254"/>
      <c r="N189" s="254"/>
      <c r="O189" s="254"/>
      <c r="P189" s="254"/>
      <c r="Q189" s="254"/>
      <c r="R189" s="254"/>
      <c r="S189" s="254"/>
      <c r="T189" s="254"/>
      <c r="U189" s="254"/>
      <c r="V189" s="254"/>
      <c r="W189" s="254"/>
      <c r="X189" s="254"/>
      <c r="Y189" s="254"/>
      <c r="Z189" s="254"/>
      <c r="AA189" s="254"/>
      <c r="AB189" s="254"/>
      <c r="AC189" s="254"/>
      <c r="AD189" s="254"/>
      <c r="AE189" s="254"/>
      <c r="AF189" s="254"/>
      <c r="AG189" s="254"/>
    </row>
    <row r="190" spans="1:33" s="194" customFormat="1" x14ac:dyDescent="0.15">
      <c r="A190" s="1146"/>
      <c r="B190" s="1147"/>
      <c r="C190" s="254"/>
      <c r="D190" s="254"/>
      <c r="E190" s="254"/>
      <c r="F190" s="254"/>
      <c r="G190" s="254"/>
      <c r="H190" s="254"/>
      <c r="I190" s="254"/>
      <c r="J190" s="254"/>
      <c r="K190" s="254"/>
      <c r="L190" s="254"/>
      <c r="M190" s="254"/>
      <c r="N190" s="254"/>
      <c r="O190" s="254"/>
      <c r="P190" s="254"/>
      <c r="Q190" s="254"/>
      <c r="R190" s="254"/>
      <c r="S190" s="254"/>
      <c r="T190" s="254"/>
      <c r="U190" s="254"/>
      <c r="V190" s="254"/>
      <c r="W190" s="254"/>
      <c r="X190" s="254"/>
      <c r="Y190" s="254"/>
      <c r="Z190" s="254"/>
      <c r="AA190" s="254"/>
      <c r="AB190" s="254"/>
      <c r="AC190" s="254"/>
      <c r="AD190" s="254"/>
      <c r="AE190" s="254"/>
      <c r="AF190" s="254"/>
      <c r="AG190" s="254"/>
    </row>
    <row r="191" spans="1:33" s="194" customFormat="1" x14ac:dyDescent="0.15">
      <c r="A191" s="1146"/>
      <c r="B191" s="1147"/>
      <c r="C191" s="254"/>
      <c r="D191" s="254"/>
      <c r="E191" s="254"/>
      <c r="F191" s="254"/>
      <c r="G191" s="254"/>
      <c r="H191" s="254"/>
      <c r="I191" s="254"/>
      <c r="J191" s="254"/>
      <c r="K191" s="254"/>
      <c r="L191" s="254"/>
      <c r="M191" s="254"/>
      <c r="N191" s="254"/>
      <c r="O191" s="254"/>
      <c r="P191" s="254"/>
      <c r="Q191" s="254"/>
      <c r="R191" s="254"/>
      <c r="S191" s="254"/>
      <c r="T191" s="254"/>
      <c r="U191" s="254"/>
      <c r="V191" s="254"/>
      <c r="W191" s="254"/>
      <c r="X191" s="254"/>
      <c r="Y191" s="254"/>
      <c r="Z191" s="254"/>
      <c r="AA191" s="254"/>
      <c r="AB191" s="254"/>
      <c r="AC191" s="254"/>
      <c r="AD191" s="254"/>
      <c r="AE191" s="254"/>
      <c r="AF191" s="254"/>
      <c r="AG191" s="254"/>
    </row>
    <row r="192" spans="1:33" s="194" customFormat="1" x14ac:dyDescent="0.15">
      <c r="A192" s="1146"/>
      <c r="B192" s="1147"/>
      <c r="C192" s="254"/>
      <c r="D192" s="254"/>
      <c r="E192" s="254"/>
      <c r="F192" s="254"/>
      <c r="G192" s="254"/>
      <c r="H192" s="254"/>
      <c r="I192" s="254"/>
      <c r="J192" s="254"/>
      <c r="K192" s="254"/>
      <c r="L192" s="254"/>
      <c r="M192" s="254"/>
      <c r="N192" s="254"/>
      <c r="O192" s="254"/>
      <c r="P192" s="254"/>
      <c r="Q192" s="254"/>
      <c r="R192" s="254"/>
      <c r="S192" s="254"/>
      <c r="T192" s="254"/>
      <c r="U192" s="254"/>
      <c r="V192" s="254"/>
      <c r="W192" s="254"/>
      <c r="X192" s="254"/>
      <c r="Y192" s="254"/>
      <c r="Z192" s="254"/>
      <c r="AA192" s="254"/>
      <c r="AB192" s="254"/>
      <c r="AC192" s="254"/>
      <c r="AD192" s="254"/>
      <c r="AE192" s="254"/>
      <c r="AF192" s="254"/>
      <c r="AG192" s="254"/>
    </row>
    <row r="193" spans="1:33" s="194" customFormat="1" x14ac:dyDescent="0.15">
      <c r="A193" s="1146"/>
      <c r="B193" s="1147"/>
      <c r="C193" s="254"/>
      <c r="D193" s="254"/>
      <c r="E193" s="254"/>
      <c r="F193" s="254"/>
      <c r="G193" s="254"/>
      <c r="H193" s="254"/>
      <c r="I193" s="254"/>
      <c r="J193" s="254"/>
      <c r="K193" s="254"/>
      <c r="L193" s="254"/>
      <c r="M193" s="254"/>
      <c r="N193" s="254"/>
      <c r="O193" s="254"/>
      <c r="P193" s="254"/>
      <c r="Q193" s="254"/>
      <c r="R193" s="254"/>
      <c r="S193" s="254"/>
      <c r="T193" s="254"/>
      <c r="U193" s="254"/>
      <c r="V193" s="254"/>
      <c r="W193" s="254"/>
      <c r="X193" s="254"/>
      <c r="Y193" s="254"/>
      <c r="Z193" s="254"/>
      <c r="AA193" s="254"/>
      <c r="AB193" s="254"/>
      <c r="AC193" s="254"/>
      <c r="AD193" s="254"/>
      <c r="AE193" s="254"/>
      <c r="AF193" s="254"/>
      <c r="AG193" s="254"/>
    </row>
    <row r="194" spans="1:33" s="194" customFormat="1" x14ac:dyDescent="0.15">
      <c r="A194" s="1146"/>
      <c r="B194" s="1147"/>
      <c r="C194" s="254"/>
      <c r="D194" s="254"/>
      <c r="E194" s="254"/>
      <c r="F194" s="254"/>
      <c r="G194" s="254"/>
      <c r="H194" s="254"/>
      <c r="I194" s="254"/>
      <c r="J194" s="254"/>
      <c r="K194" s="254"/>
      <c r="L194" s="254"/>
      <c r="M194" s="254"/>
      <c r="N194" s="254"/>
      <c r="O194" s="254"/>
      <c r="P194" s="254"/>
      <c r="Q194" s="254"/>
      <c r="R194" s="254"/>
      <c r="S194" s="254"/>
      <c r="T194" s="254"/>
      <c r="U194" s="254"/>
      <c r="V194" s="254"/>
      <c r="W194" s="254"/>
      <c r="X194" s="254"/>
      <c r="Y194" s="254"/>
      <c r="Z194" s="254"/>
      <c r="AA194" s="254"/>
      <c r="AB194" s="254"/>
      <c r="AC194" s="254"/>
      <c r="AD194" s="254"/>
      <c r="AE194" s="254"/>
      <c r="AF194" s="254"/>
      <c r="AG194" s="254"/>
    </row>
    <row r="195" spans="1:33" s="194" customFormat="1" x14ac:dyDescent="0.15">
      <c r="A195" s="1146"/>
      <c r="B195" s="1147"/>
      <c r="C195" s="254"/>
      <c r="D195" s="254"/>
      <c r="E195" s="254"/>
      <c r="F195" s="254"/>
      <c r="G195" s="254"/>
      <c r="H195" s="254"/>
      <c r="I195" s="254"/>
      <c r="J195" s="254"/>
      <c r="K195" s="254"/>
      <c r="L195" s="254"/>
      <c r="M195" s="254"/>
      <c r="N195" s="254"/>
      <c r="O195" s="254"/>
      <c r="P195" s="254"/>
      <c r="Q195" s="254"/>
      <c r="R195" s="254"/>
      <c r="S195" s="254"/>
      <c r="T195" s="254"/>
      <c r="U195" s="254"/>
      <c r="V195" s="254"/>
      <c r="W195" s="254"/>
      <c r="X195" s="254"/>
      <c r="Y195" s="254"/>
      <c r="Z195" s="254"/>
      <c r="AA195" s="254"/>
      <c r="AB195" s="254"/>
      <c r="AC195" s="254"/>
      <c r="AD195" s="254"/>
      <c r="AE195" s="254"/>
      <c r="AF195" s="254"/>
      <c r="AG195" s="254"/>
    </row>
    <row r="196" spans="1:33" s="194" customFormat="1" x14ac:dyDescent="0.15">
      <c r="A196" s="1146"/>
      <c r="B196" s="1147"/>
      <c r="C196" s="254"/>
      <c r="D196" s="254"/>
      <c r="E196" s="254"/>
      <c r="F196" s="254"/>
      <c r="G196" s="254"/>
      <c r="H196" s="254"/>
      <c r="I196" s="254"/>
      <c r="J196" s="254"/>
      <c r="K196" s="254"/>
      <c r="L196" s="254"/>
      <c r="M196" s="254"/>
      <c r="N196" s="254"/>
      <c r="O196" s="254"/>
      <c r="P196" s="254"/>
      <c r="Q196" s="254"/>
      <c r="R196" s="254"/>
      <c r="S196" s="254"/>
      <c r="T196" s="254"/>
      <c r="U196" s="254"/>
      <c r="V196" s="254"/>
      <c r="W196" s="254"/>
      <c r="X196" s="254"/>
      <c r="Y196" s="254"/>
      <c r="Z196" s="254"/>
      <c r="AA196" s="254"/>
      <c r="AB196" s="254"/>
      <c r="AC196" s="254"/>
      <c r="AD196" s="254"/>
      <c r="AE196" s="254"/>
      <c r="AF196" s="254"/>
      <c r="AG196" s="254"/>
    </row>
    <row r="197" spans="1:33" s="194" customFormat="1" x14ac:dyDescent="0.15">
      <c r="A197" s="1146"/>
      <c r="B197" s="1147"/>
      <c r="C197" s="254"/>
      <c r="D197" s="254"/>
      <c r="E197" s="254"/>
      <c r="F197" s="254"/>
      <c r="G197" s="254"/>
      <c r="H197" s="254"/>
      <c r="I197" s="254"/>
      <c r="J197" s="254"/>
      <c r="K197" s="254"/>
      <c r="L197" s="254"/>
      <c r="M197" s="254"/>
      <c r="N197" s="254"/>
      <c r="O197" s="254"/>
      <c r="P197" s="254"/>
      <c r="Q197" s="254"/>
      <c r="R197" s="254"/>
      <c r="S197" s="254"/>
      <c r="T197" s="254"/>
      <c r="U197" s="254"/>
      <c r="V197" s="254"/>
      <c r="W197" s="254"/>
      <c r="X197" s="254"/>
      <c r="Y197" s="254"/>
      <c r="Z197" s="254"/>
      <c r="AA197" s="254"/>
      <c r="AB197" s="254"/>
      <c r="AC197" s="254"/>
      <c r="AD197" s="254"/>
      <c r="AE197" s="254"/>
      <c r="AF197" s="254"/>
      <c r="AG197" s="254"/>
    </row>
    <row r="198" spans="1:33" s="194" customFormat="1" x14ac:dyDescent="0.15">
      <c r="A198" s="1146"/>
      <c r="B198" s="1147"/>
      <c r="C198" s="254"/>
      <c r="D198" s="254"/>
      <c r="E198" s="254"/>
      <c r="F198" s="254"/>
      <c r="G198" s="254"/>
      <c r="H198" s="254"/>
      <c r="I198" s="254"/>
      <c r="J198" s="254"/>
      <c r="K198" s="254"/>
      <c r="L198" s="254"/>
      <c r="M198" s="254"/>
      <c r="N198" s="254"/>
      <c r="O198" s="254"/>
      <c r="P198" s="254"/>
      <c r="Q198" s="254"/>
      <c r="R198" s="254"/>
      <c r="S198" s="254"/>
      <c r="T198" s="254"/>
      <c r="U198" s="254"/>
      <c r="V198" s="254"/>
      <c r="W198" s="254"/>
      <c r="X198" s="254"/>
      <c r="Y198" s="254"/>
      <c r="Z198" s="254"/>
      <c r="AA198" s="254"/>
      <c r="AB198" s="254"/>
      <c r="AC198" s="254"/>
      <c r="AD198" s="254"/>
      <c r="AE198" s="254"/>
      <c r="AF198" s="254"/>
      <c r="AG198" s="254"/>
    </row>
    <row r="199" spans="1:33" s="194" customFormat="1" x14ac:dyDescent="0.15">
      <c r="A199" s="1146"/>
      <c r="B199" s="1147"/>
      <c r="C199" s="254"/>
      <c r="D199" s="254"/>
      <c r="E199" s="254"/>
      <c r="F199" s="254"/>
      <c r="G199" s="254"/>
      <c r="H199" s="254"/>
      <c r="I199" s="254"/>
      <c r="J199" s="254"/>
      <c r="K199" s="254"/>
      <c r="L199" s="254"/>
      <c r="M199" s="254"/>
      <c r="N199" s="254"/>
      <c r="O199" s="254"/>
      <c r="P199" s="254"/>
      <c r="Q199" s="254"/>
      <c r="R199" s="254"/>
      <c r="S199" s="254"/>
      <c r="T199" s="254"/>
      <c r="U199" s="254"/>
      <c r="V199" s="254"/>
      <c r="W199" s="254"/>
      <c r="X199" s="254"/>
      <c r="Y199" s="254"/>
      <c r="Z199" s="254"/>
      <c r="AA199" s="254"/>
      <c r="AB199" s="254"/>
      <c r="AC199" s="254"/>
      <c r="AD199" s="254"/>
      <c r="AE199" s="254"/>
      <c r="AF199" s="254"/>
      <c r="AG199" s="254"/>
    </row>
    <row r="200" spans="1:33" s="194" customFormat="1" x14ac:dyDescent="0.15">
      <c r="A200" s="1146"/>
      <c r="B200" s="1147"/>
      <c r="C200" s="254"/>
      <c r="D200" s="254"/>
      <c r="E200" s="254"/>
      <c r="F200" s="254"/>
      <c r="G200" s="254"/>
      <c r="H200" s="254"/>
      <c r="I200" s="254"/>
      <c r="J200" s="254"/>
      <c r="K200" s="254"/>
      <c r="L200" s="254"/>
      <c r="M200" s="254"/>
      <c r="N200" s="254"/>
      <c r="O200" s="254"/>
      <c r="P200" s="254"/>
      <c r="Q200" s="254"/>
      <c r="R200" s="254"/>
      <c r="S200" s="254"/>
      <c r="T200" s="254"/>
      <c r="U200" s="254"/>
      <c r="V200" s="254"/>
      <c r="W200" s="254"/>
      <c r="X200" s="254"/>
      <c r="Y200" s="254"/>
      <c r="Z200" s="254"/>
      <c r="AA200" s="254"/>
      <c r="AB200" s="254"/>
      <c r="AC200" s="254"/>
      <c r="AD200" s="254"/>
      <c r="AE200" s="254"/>
      <c r="AF200" s="254"/>
      <c r="AG200" s="254"/>
    </row>
    <row r="201" spans="1:33" s="194" customFormat="1" x14ac:dyDescent="0.15">
      <c r="A201" s="1146"/>
      <c r="B201" s="1147"/>
      <c r="C201" s="254"/>
      <c r="D201" s="254"/>
      <c r="E201" s="254"/>
      <c r="F201" s="254"/>
      <c r="G201" s="254"/>
      <c r="H201" s="254"/>
      <c r="I201" s="254"/>
      <c r="J201" s="254"/>
      <c r="K201" s="254"/>
      <c r="L201" s="254"/>
      <c r="M201" s="254"/>
      <c r="N201" s="254"/>
      <c r="O201" s="254"/>
      <c r="P201" s="254"/>
      <c r="Q201" s="254"/>
      <c r="R201" s="254"/>
      <c r="S201" s="254"/>
      <c r="T201" s="254"/>
      <c r="U201" s="254"/>
      <c r="V201" s="254"/>
      <c r="W201" s="254"/>
      <c r="X201" s="254"/>
      <c r="Y201" s="254"/>
      <c r="Z201" s="254"/>
      <c r="AA201" s="254"/>
      <c r="AB201" s="254"/>
      <c r="AC201" s="254"/>
      <c r="AD201" s="254"/>
      <c r="AE201" s="254"/>
      <c r="AF201" s="254"/>
      <c r="AG201" s="254"/>
    </row>
    <row r="202" spans="1:33" s="194" customFormat="1" x14ac:dyDescent="0.15">
      <c r="A202" s="1146"/>
      <c r="B202" s="1147"/>
      <c r="C202" s="254"/>
      <c r="D202" s="254"/>
      <c r="E202" s="254"/>
      <c r="F202" s="254"/>
      <c r="G202" s="254"/>
      <c r="H202" s="254"/>
      <c r="I202" s="254"/>
      <c r="J202" s="254"/>
      <c r="K202" s="254"/>
      <c r="L202" s="254"/>
      <c r="M202" s="254"/>
      <c r="N202" s="254"/>
      <c r="O202" s="254"/>
      <c r="P202" s="254"/>
      <c r="Q202" s="254"/>
      <c r="R202" s="254"/>
      <c r="S202" s="254"/>
      <c r="T202" s="254"/>
      <c r="U202" s="254"/>
      <c r="V202" s="254"/>
      <c r="W202" s="254"/>
      <c r="X202" s="254"/>
      <c r="Y202" s="254"/>
      <c r="Z202" s="254"/>
      <c r="AA202" s="254"/>
      <c r="AB202" s="254"/>
      <c r="AC202" s="254"/>
      <c r="AD202" s="254"/>
      <c r="AE202" s="254"/>
      <c r="AF202" s="254"/>
      <c r="AG202" s="254"/>
    </row>
    <row r="203" spans="1:33" s="194" customFormat="1" x14ac:dyDescent="0.15">
      <c r="A203" s="1146"/>
      <c r="B203" s="1147"/>
      <c r="C203" s="254"/>
      <c r="D203" s="254"/>
      <c r="E203" s="254"/>
      <c r="F203" s="254"/>
      <c r="G203" s="254"/>
      <c r="H203" s="254"/>
      <c r="I203" s="254"/>
      <c r="J203" s="254"/>
      <c r="K203" s="254"/>
      <c r="L203" s="254"/>
      <c r="M203" s="254"/>
      <c r="N203" s="254"/>
      <c r="O203" s="254"/>
      <c r="P203" s="254"/>
      <c r="Q203" s="254"/>
      <c r="R203" s="254"/>
      <c r="S203" s="254"/>
      <c r="T203" s="254"/>
      <c r="U203" s="254"/>
      <c r="V203" s="254"/>
      <c r="W203" s="254"/>
      <c r="X203" s="254"/>
      <c r="Y203" s="254"/>
      <c r="Z203" s="254"/>
      <c r="AA203" s="254"/>
      <c r="AB203" s="254"/>
      <c r="AC203" s="254"/>
      <c r="AD203" s="254"/>
      <c r="AE203" s="254"/>
      <c r="AF203" s="254"/>
      <c r="AG203" s="254"/>
    </row>
    <row r="204" spans="1:33" s="194" customFormat="1" x14ac:dyDescent="0.15">
      <c r="A204" s="1146"/>
      <c r="B204" s="1147"/>
      <c r="C204" s="254"/>
      <c r="D204" s="254"/>
      <c r="E204" s="254"/>
      <c r="F204" s="254"/>
      <c r="G204" s="254"/>
      <c r="H204" s="254"/>
      <c r="I204" s="254"/>
      <c r="J204" s="254"/>
      <c r="K204" s="254"/>
      <c r="L204" s="254"/>
      <c r="M204" s="254"/>
      <c r="N204" s="254"/>
      <c r="O204" s="254"/>
      <c r="P204" s="254"/>
      <c r="Q204" s="254"/>
      <c r="R204" s="254"/>
      <c r="S204" s="254"/>
      <c r="T204" s="254"/>
      <c r="U204" s="254"/>
      <c r="V204" s="254"/>
      <c r="W204" s="254"/>
      <c r="X204" s="254"/>
      <c r="Y204" s="254"/>
      <c r="Z204" s="254"/>
      <c r="AA204" s="254"/>
      <c r="AB204" s="254"/>
      <c r="AC204" s="254"/>
      <c r="AD204" s="254"/>
      <c r="AE204" s="254"/>
      <c r="AF204" s="254"/>
      <c r="AG204" s="254"/>
    </row>
    <row r="205" spans="1:33" s="194" customFormat="1" x14ac:dyDescent="0.15">
      <c r="A205" s="1146"/>
      <c r="B205" s="1147"/>
      <c r="C205" s="254"/>
      <c r="D205" s="254"/>
      <c r="E205" s="254"/>
      <c r="F205" s="254"/>
      <c r="G205" s="254"/>
      <c r="H205" s="254"/>
      <c r="I205" s="254"/>
      <c r="J205" s="254"/>
      <c r="K205" s="254"/>
      <c r="L205" s="254"/>
      <c r="M205" s="254"/>
      <c r="N205" s="254"/>
      <c r="O205" s="254"/>
      <c r="P205" s="254"/>
      <c r="Q205" s="254"/>
      <c r="R205" s="254"/>
      <c r="S205" s="254"/>
      <c r="T205" s="254"/>
      <c r="U205" s="254"/>
      <c r="V205" s="254"/>
      <c r="W205" s="254"/>
      <c r="X205" s="254"/>
      <c r="Y205" s="254"/>
      <c r="Z205" s="254"/>
      <c r="AA205" s="254"/>
      <c r="AB205" s="254"/>
      <c r="AC205" s="254"/>
      <c r="AD205" s="254"/>
      <c r="AE205" s="254"/>
      <c r="AF205" s="254"/>
      <c r="AG205" s="254"/>
    </row>
    <row r="206" spans="1:33" s="194" customFormat="1" x14ac:dyDescent="0.15">
      <c r="A206" s="1146"/>
      <c r="B206" s="1147"/>
      <c r="C206" s="254"/>
      <c r="D206" s="254"/>
      <c r="E206" s="254"/>
      <c r="F206" s="254"/>
      <c r="G206" s="254"/>
      <c r="H206" s="254"/>
      <c r="I206" s="254"/>
      <c r="J206" s="254"/>
      <c r="K206" s="254"/>
      <c r="L206" s="254"/>
      <c r="M206" s="254"/>
      <c r="N206" s="254"/>
      <c r="O206" s="254"/>
      <c r="P206" s="254"/>
      <c r="Q206" s="254"/>
      <c r="R206" s="254"/>
      <c r="S206" s="254"/>
      <c r="T206" s="254"/>
      <c r="U206" s="254"/>
      <c r="V206" s="254"/>
      <c r="W206" s="254"/>
      <c r="X206" s="254"/>
      <c r="Y206" s="254"/>
      <c r="Z206" s="254"/>
      <c r="AA206" s="254"/>
      <c r="AB206" s="254"/>
      <c r="AC206" s="254"/>
      <c r="AD206" s="254"/>
      <c r="AE206" s="254"/>
      <c r="AF206" s="254"/>
      <c r="AG206" s="254"/>
    </row>
    <row r="207" spans="1:33" s="194" customFormat="1" x14ac:dyDescent="0.15">
      <c r="A207" s="1146"/>
      <c r="B207" s="1147"/>
      <c r="C207" s="254"/>
      <c r="D207" s="254"/>
      <c r="E207" s="254"/>
      <c r="F207" s="254"/>
      <c r="G207" s="254"/>
      <c r="H207" s="254"/>
      <c r="I207" s="254"/>
      <c r="J207" s="254"/>
      <c r="K207" s="254"/>
      <c r="L207" s="254"/>
      <c r="M207" s="254"/>
      <c r="N207" s="254"/>
      <c r="O207" s="254"/>
      <c r="P207" s="254"/>
      <c r="Q207" s="254"/>
      <c r="R207" s="254"/>
      <c r="S207" s="254"/>
      <c r="T207" s="254"/>
      <c r="U207" s="254"/>
      <c r="V207" s="254"/>
      <c r="W207" s="254"/>
      <c r="X207" s="254"/>
      <c r="Y207" s="254"/>
      <c r="Z207" s="254"/>
      <c r="AA207" s="254"/>
      <c r="AB207" s="254"/>
      <c r="AC207" s="254"/>
      <c r="AD207" s="254"/>
      <c r="AE207" s="254"/>
      <c r="AF207" s="254"/>
      <c r="AG207" s="254"/>
    </row>
    <row r="208" spans="1:33" s="194" customFormat="1" x14ac:dyDescent="0.15">
      <c r="A208" s="1146"/>
      <c r="B208" s="1147"/>
      <c r="C208" s="254"/>
      <c r="D208" s="254"/>
      <c r="E208" s="254"/>
      <c r="F208" s="254"/>
      <c r="G208" s="254"/>
      <c r="H208" s="254"/>
      <c r="I208" s="254"/>
      <c r="J208" s="254"/>
      <c r="K208" s="254"/>
      <c r="L208" s="254"/>
      <c r="M208" s="254"/>
      <c r="N208" s="254"/>
      <c r="O208" s="254"/>
      <c r="P208" s="254"/>
      <c r="Q208" s="254"/>
      <c r="R208" s="254"/>
      <c r="S208" s="254"/>
      <c r="T208" s="254"/>
      <c r="U208" s="254"/>
      <c r="V208" s="254"/>
      <c r="W208" s="254"/>
      <c r="X208" s="254"/>
      <c r="Y208" s="254"/>
      <c r="Z208" s="254"/>
      <c r="AA208" s="254"/>
      <c r="AB208" s="254"/>
      <c r="AC208" s="254"/>
      <c r="AD208" s="254"/>
      <c r="AE208" s="254"/>
      <c r="AF208" s="254"/>
      <c r="AG208" s="254"/>
    </row>
    <row r="209" spans="1:33" s="194" customFormat="1" x14ac:dyDescent="0.15">
      <c r="A209" s="1146"/>
      <c r="B209" s="1147"/>
      <c r="C209" s="254"/>
      <c r="D209" s="254"/>
      <c r="E209" s="254"/>
      <c r="F209" s="254"/>
      <c r="G209" s="254"/>
      <c r="H209" s="254"/>
      <c r="I209" s="254"/>
      <c r="J209" s="254"/>
      <c r="K209" s="254"/>
      <c r="L209" s="254"/>
      <c r="M209" s="254"/>
      <c r="N209" s="254"/>
      <c r="O209" s="254"/>
      <c r="P209" s="254"/>
      <c r="Q209" s="254"/>
      <c r="R209" s="254"/>
      <c r="S209" s="254"/>
      <c r="T209" s="254"/>
      <c r="U209" s="254"/>
      <c r="V209" s="254"/>
      <c r="W209" s="254"/>
      <c r="X209" s="254"/>
      <c r="Y209" s="254"/>
      <c r="Z209" s="254"/>
      <c r="AA209" s="254"/>
      <c r="AB209" s="254"/>
      <c r="AC209" s="254"/>
      <c r="AD209" s="254"/>
      <c r="AE209" s="254"/>
      <c r="AF209" s="254"/>
      <c r="AG209" s="254"/>
    </row>
    <row r="210" spans="1:33" s="194" customFormat="1" x14ac:dyDescent="0.15">
      <c r="A210" s="1146"/>
      <c r="B210" s="1147"/>
      <c r="C210" s="254"/>
      <c r="D210" s="254"/>
      <c r="E210" s="254"/>
      <c r="F210" s="254"/>
      <c r="G210" s="254"/>
      <c r="H210" s="254"/>
      <c r="I210" s="254"/>
      <c r="J210" s="254"/>
      <c r="K210" s="254"/>
      <c r="L210" s="254"/>
      <c r="M210" s="254"/>
      <c r="N210" s="254"/>
      <c r="O210" s="254"/>
      <c r="P210" s="254"/>
      <c r="Q210" s="254"/>
      <c r="R210" s="254"/>
      <c r="S210" s="254"/>
      <c r="T210" s="254"/>
      <c r="U210" s="254"/>
      <c r="V210" s="254"/>
      <c r="W210" s="254"/>
      <c r="X210" s="254"/>
      <c r="Y210" s="254"/>
      <c r="Z210" s="254"/>
      <c r="AA210" s="254"/>
      <c r="AB210" s="254"/>
      <c r="AC210" s="254"/>
      <c r="AD210" s="254"/>
      <c r="AE210" s="254"/>
      <c r="AF210" s="254"/>
      <c r="AG210" s="254"/>
    </row>
    <row r="211" spans="1:33" s="194" customFormat="1" x14ac:dyDescent="0.15">
      <c r="A211" s="1146"/>
      <c r="B211" s="1147"/>
      <c r="C211" s="254"/>
      <c r="D211" s="254"/>
      <c r="E211" s="254"/>
      <c r="F211" s="254"/>
      <c r="G211" s="254"/>
      <c r="H211" s="254"/>
      <c r="I211" s="254"/>
      <c r="J211" s="254"/>
      <c r="K211" s="254"/>
      <c r="L211" s="254"/>
      <c r="M211" s="254"/>
      <c r="N211" s="254"/>
      <c r="O211" s="254"/>
      <c r="P211" s="254"/>
      <c r="Q211" s="254"/>
      <c r="R211" s="254"/>
      <c r="S211" s="254"/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4"/>
      <c r="AD211" s="254"/>
      <c r="AE211" s="254"/>
      <c r="AF211" s="254"/>
      <c r="AG211" s="254"/>
    </row>
    <row r="212" spans="1:33" s="194" customFormat="1" x14ac:dyDescent="0.15">
      <c r="A212" s="1146"/>
      <c r="B212" s="1147"/>
      <c r="C212" s="254"/>
      <c r="D212" s="254"/>
      <c r="E212" s="254"/>
      <c r="F212" s="254"/>
      <c r="G212" s="254"/>
      <c r="H212" s="254"/>
      <c r="I212" s="254"/>
      <c r="J212" s="254"/>
      <c r="K212" s="254"/>
      <c r="L212" s="254"/>
      <c r="M212" s="254"/>
      <c r="N212" s="254"/>
      <c r="O212" s="254"/>
      <c r="P212" s="254"/>
      <c r="Q212" s="254"/>
      <c r="R212" s="254"/>
      <c r="S212" s="254"/>
      <c r="T212" s="254"/>
      <c r="U212" s="254"/>
      <c r="V212" s="254"/>
      <c r="W212" s="254"/>
      <c r="X212" s="254"/>
      <c r="Y212" s="254"/>
      <c r="Z212" s="254"/>
      <c r="AA212" s="254"/>
      <c r="AB212" s="254"/>
      <c r="AC212" s="254"/>
      <c r="AD212" s="254"/>
      <c r="AE212" s="254"/>
      <c r="AF212" s="254"/>
      <c r="AG212" s="254"/>
    </row>
    <row r="213" spans="1:33" s="194" customFormat="1" x14ac:dyDescent="0.15">
      <c r="A213" s="1146"/>
      <c r="B213" s="1147"/>
      <c r="C213" s="254"/>
      <c r="D213" s="254"/>
      <c r="E213" s="254"/>
      <c r="F213" s="254"/>
      <c r="G213" s="254"/>
      <c r="H213" s="254"/>
      <c r="I213" s="254"/>
      <c r="J213" s="254"/>
      <c r="K213" s="254"/>
      <c r="L213" s="254"/>
      <c r="M213" s="254"/>
      <c r="N213" s="254"/>
      <c r="O213" s="254"/>
      <c r="P213" s="254"/>
      <c r="Q213" s="254"/>
      <c r="R213" s="254"/>
      <c r="S213" s="254"/>
      <c r="T213" s="254"/>
      <c r="U213" s="254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  <c r="AF213" s="254"/>
      <c r="AG213" s="254"/>
    </row>
    <row r="214" spans="1:33" s="194" customFormat="1" x14ac:dyDescent="0.15">
      <c r="A214" s="1146"/>
      <c r="B214" s="1147"/>
      <c r="C214" s="254"/>
      <c r="D214" s="254"/>
      <c r="E214" s="254"/>
      <c r="F214" s="254"/>
      <c r="G214" s="254"/>
      <c r="H214" s="254"/>
      <c r="I214" s="254"/>
      <c r="J214" s="254"/>
      <c r="K214" s="254"/>
      <c r="L214" s="254"/>
      <c r="M214" s="254"/>
      <c r="N214" s="254"/>
      <c r="O214" s="254"/>
      <c r="P214" s="254"/>
      <c r="Q214" s="254"/>
      <c r="R214" s="254"/>
      <c r="S214" s="254"/>
      <c r="T214" s="254"/>
      <c r="U214" s="254"/>
      <c r="V214" s="254"/>
      <c r="W214" s="254"/>
      <c r="X214" s="254"/>
      <c r="Y214" s="254"/>
      <c r="Z214" s="254"/>
      <c r="AA214" s="254"/>
      <c r="AB214" s="254"/>
      <c r="AC214" s="254"/>
      <c r="AD214" s="254"/>
      <c r="AE214" s="254"/>
      <c r="AF214" s="254"/>
      <c r="AG214" s="254"/>
    </row>
    <row r="215" spans="1:33" s="194" customFormat="1" x14ac:dyDescent="0.15">
      <c r="A215" s="1146"/>
      <c r="B215" s="1147"/>
      <c r="C215" s="254"/>
      <c r="D215" s="254"/>
      <c r="E215" s="254"/>
      <c r="F215" s="254"/>
      <c r="G215" s="254"/>
      <c r="H215" s="254"/>
      <c r="I215" s="254"/>
      <c r="J215" s="254"/>
      <c r="K215" s="254"/>
      <c r="L215" s="254"/>
      <c r="M215" s="254"/>
      <c r="N215" s="254"/>
      <c r="O215" s="254"/>
      <c r="P215" s="254"/>
      <c r="Q215" s="254"/>
      <c r="R215" s="254"/>
      <c r="S215" s="254"/>
      <c r="T215" s="254"/>
      <c r="U215" s="254"/>
      <c r="V215" s="254"/>
      <c r="W215" s="254"/>
      <c r="X215" s="254"/>
      <c r="Y215" s="254"/>
      <c r="Z215" s="254"/>
      <c r="AA215" s="254"/>
      <c r="AB215" s="254"/>
      <c r="AC215" s="254"/>
      <c r="AD215" s="254"/>
      <c r="AE215" s="254"/>
      <c r="AF215" s="254"/>
      <c r="AG215" s="254"/>
    </row>
    <row r="216" spans="1:33" s="194" customFormat="1" x14ac:dyDescent="0.15">
      <c r="A216" s="1146"/>
      <c r="B216" s="1147"/>
      <c r="C216" s="254"/>
      <c r="D216" s="254"/>
      <c r="E216" s="254"/>
      <c r="F216" s="254"/>
      <c r="G216" s="254"/>
      <c r="H216" s="254"/>
      <c r="I216" s="254"/>
      <c r="J216" s="254"/>
      <c r="K216" s="254"/>
      <c r="L216" s="254"/>
      <c r="M216" s="254"/>
      <c r="N216" s="254"/>
      <c r="O216" s="254"/>
      <c r="P216" s="254"/>
      <c r="Q216" s="254"/>
      <c r="R216" s="254"/>
      <c r="S216" s="254"/>
      <c r="T216" s="254"/>
      <c r="U216" s="254"/>
      <c r="V216" s="254"/>
      <c r="W216" s="254"/>
      <c r="X216" s="254"/>
      <c r="Y216" s="254"/>
      <c r="Z216" s="254"/>
      <c r="AA216" s="254"/>
      <c r="AB216" s="254"/>
      <c r="AC216" s="254"/>
      <c r="AD216" s="254"/>
      <c r="AE216" s="254"/>
      <c r="AF216" s="254"/>
      <c r="AG216" s="254"/>
    </row>
    <row r="217" spans="1:33" s="194" customFormat="1" x14ac:dyDescent="0.15">
      <c r="A217" s="1146"/>
      <c r="B217" s="1147"/>
      <c r="C217" s="254"/>
      <c r="D217" s="254"/>
      <c r="E217" s="254"/>
      <c r="F217" s="254"/>
      <c r="G217" s="254"/>
      <c r="H217" s="254"/>
      <c r="I217" s="254"/>
      <c r="J217" s="254"/>
      <c r="K217" s="254"/>
      <c r="L217" s="254"/>
      <c r="M217" s="254"/>
      <c r="N217" s="254"/>
      <c r="O217" s="254"/>
      <c r="P217" s="254"/>
      <c r="Q217" s="254"/>
      <c r="R217" s="254"/>
      <c r="S217" s="254"/>
      <c r="T217" s="254"/>
      <c r="U217" s="254"/>
      <c r="V217" s="254"/>
      <c r="W217" s="254"/>
      <c r="X217" s="254"/>
      <c r="Y217" s="254"/>
      <c r="Z217" s="254"/>
      <c r="AA217" s="254"/>
      <c r="AB217" s="254"/>
      <c r="AC217" s="254"/>
      <c r="AD217" s="254"/>
      <c r="AE217" s="254"/>
      <c r="AF217" s="254"/>
      <c r="AG217" s="254"/>
    </row>
    <row r="218" spans="1:33" s="194" customFormat="1" x14ac:dyDescent="0.15">
      <c r="A218" s="1146"/>
      <c r="B218" s="1147"/>
      <c r="C218" s="254"/>
      <c r="D218" s="254"/>
      <c r="E218" s="254"/>
      <c r="F218" s="254"/>
      <c r="G218" s="254"/>
      <c r="H218" s="254"/>
      <c r="I218" s="254"/>
      <c r="J218" s="254"/>
      <c r="K218" s="254"/>
      <c r="L218" s="254"/>
      <c r="M218" s="254"/>
      <c r="N218" s="254"/>
      <c r="O218" s="254"/>
      <c r="P218" s="254"/>
      <c r="Q218" s="254"/>
      <c r="R218" s="254"/>
      <c r="S218" s="254"/>
      <c r="T218" s="254"/>
      <c r="U218" s="254"/>
      <c r="V218" s="254"/>
      <c r="W218" s="254"/>
      <c r="X218" s="254"/>
      <c r="Y218" s="254"/>
      <c r="Z218" s="254"/>
      <c r="AA218" s="254"/>
      <c r="AB218" s="254"/>
      <c r="AC218" s="254"/>
      <c r="AD218" s="254"/>
      <c r="AE218" s="254"/>
      <c r="AF218" s="254"/>
      <c r="AG218" s="254"/>
    </row>
    <row r="219" spans="1:33" s="194" customFormat="1" x14ac:dyDescent="0.15">
      <c r="A219" s="1146"/>
      <c r="B219" s="1147"/>
      <c r="C219" s="254"/>
      <c r="D219" s="254"/>
      <c r="E219" s="254"/>
      <c r="F219" s="254"/>
      <c r="G219" s="254"/>
      <c r="H219" s="254"/>
      <c r="I219" s="254"/>
      <c r="J219" s="254"/>
      <c r="K219" s="254"/>
      <c r="L219" s="254"/>
      <c r="M219" s="254"/>
      <c r="N219" s="254"/>
      <c r="O219" s="254"/>
      <c r="P219" s="254"/>
      <c r="Q219" s="254"/>
      <c r="R219" s="254"/>
      <c r="S219" s="254"/>
      <c r="T219" s="254"/>
      <c r="U219" s="254"/>
      <c r="V219" s="254"/>
      <c r="W219" s="254"/>
      <c r="X219" s="254"/>
      <c r="Y219" s="254"/>
      <c r="Z219" s="254"/>
      <c r="AA219" s="254"/>
      <c r="AB219" s="254"/>
      <c r="AC219" s="254"/>
      <c r="AD219" s="254"/>
      <c r="AE219" s="254"/>
      <c r="AF219" s="254"/>
      <c r="AG219" s="254"/>
    </row>
    <row r="220" spans="1:33" s="194" customFormat="1" x14ac:dyDescent="0.15">
      <c r="A220" s="1146"/>
      <c r="B220" s="1147"/>
      <c r="C220" s="254"/>
      <c r="D220" s="254"/>
      <c r="E220" s="254"/>
      <c r="F220" s="254"/>
      <c r="G220" s="254"/>
      <c r="H220" s="254"/>
      <c r="I220" s="254"/>
      <c r="J220" s="254"/>
      <c r="K220" s="254"/>
      <c r="L220" s="254"/>
      <c r="M220" s="254"/>
      <c r="N220" s="254"/>
      <c r="O220" s="254"/>
      <c r="P220" s="254"/>
      <c r="Q220" s="254"/>
      <c r="R220" s="254"/>
      <c r="S220" s="254"/>
      <c r="T220" s="254"/>
      <c r="U220" s="254"/>
      <c r="V220" s="254"/>
      <c r="W220" s="254"/>
      <c r="X220" s="254"/>
      <c r="Y220" s="254"/>
      <c r="Z220" s="254"/>
      <c r="AA220" s="254"/>
      <c r="AB220" s="254"/>
      <c r="AC220" s="254"/>
      <c r="AD220" s="254"/>
      <c r="AE220" s="254"/>
      <c r="AF220" s="254"/>
      <c r="AG220" s="254"/>
    </row>
    <row r="221" spans="1:33" s="194" customFormat="1" x14ac:dyDescent="0.15">
      <c r="A221" s="1146"/>
      <c r="B221" s="1147"/>
      <c r="C221" s="254"/>
      <c r="D221" s="254"/>
      <c r="E221" s="254"/>
      <c r="F221" s="254"/>
      <c r="G221" s="254"/>
      <c r="H221" s="254"/>
      <c r="I221" s="254"/>
      <c r="J221" s="254"/>
      <c r="K221" s="254"/>
      <c r="L221" s="254"/>
      <c r="M221" s="254"/>
      <c r="N221" s="254"/>
      <c r="O221" s="254"/>
      <c r="P221" s="254"/>
      <c r="Q221" s="254"/>
      <c r="R221" s="254"/>
      <c r="S221" s="254"/>
      <c r="T221" s="254"/>
      <c r="U221" s="254"/>
      <c r="V221" s="254"/>
      <c r="W221" s="254"/>
      <c r="X221" s="254"/>
      <c r="Y221" s="254"/>
      <c r="Z221" s="254"/>
      <c r="AA221" s="254"/>
      <c r="AB221" s="254"/>
      <c r="AC221" s="254"/>
      <c r="AD221" s="254"/>
      <c r="AE221" s="254"/>
      <c r="AF221" s="254"/>
      <c r="AG221" s="254"/>
    </row>
    <row r="222" spans="1:33" s="194" customFormat="1" x14ac:dyDescent="0.15">
      <c r="A222" s="1146"/>
      <c r="B222" s="1147"/>
      <c r="C222" s="254"/>
      <c r="D222" s="254"/>
      <c r="E222" s="254"/>
      <c r="F222" s="254"/>
      <c r="G222" s="254"/>
      <c r="H222" s="254"/>
      <c r="I222" s="254"/>
      <c r="J222" s="254"/>
      <c r="K222" s="254"/>
      <c r="L222" s="254"/>
      <c r="M222" s="254"/>
      <c r="N222" s="254"/>
      <c r="O222" s="254"/>
      <c r="P222" s="254"/>
      <c r="Q222" s="254"/>
      <c r="R222" s="254"/>
      <c r="S222" s="254"/>
      <c r="T222" s="254"/>
      <c r="U222" s="254"/>
      <c r="V222" s="254"/>
      <c r="W222" s="254"/>
      <c r="X222" s="254"/>
      <c r="Y222" s="254"/>
      <c r="Z222" s="254"/>
      <c r="AA222" s="254"/>
      <c r="AB222" s="254"/>
      <c r="AC222" s="254"/>
      <c r="AD222" s="254"/>
      <c r="AE222" s="254"/>
      <c r="AF222" s="254"/>
      <c r="AG222" s="254"/>
    </row>
    <row r="223" spans="1:33" s="194" customFormat="1" x14ac:dyDescent="0.15">
      <c r="A223" s="1146"/>
      <c r="B223" s="1147"/>
      <c r="C223" s="254"/>
      <c r="D223" s="254"/>
      <c r="E223" s="254"/>
      <c r="F223" s="254"/>
      <c r="G223" s="254"/>
      <c r="H223" s="254"/>
      <c r="I223" s="254"/>
      <c r="J223" s="254"/>
      <c r="K223" s="254"/>
      <c r="L223" s="254"/>
      <c r="M223" s="254"/>
      <c r="N223" s="254"/>
      <c r="O223" s="254"/>
      <c r="P223" s="254"/>
      <c r="Q223" s="254"/>
      <c r="R223" s="254"/>
      <c r="S223" s="254"/>
      <c r="T223" s="254"/>
      <c r="U223" s="254"/>
      <c r="V223" s="254"/>
      <c r="W223" s="254"/>
      <c r="X223" s="254"/>
      <c r="Y223" s="254"/>
      <c r="Z223" s="254"/>
      <c r="AA223" s="254"/>
      <c r="AB223" s="254"/>
      <c r="AC223" s="254"/>
      <c r="AD223" s="254"/>
      <c r="AE223" s="254"/>
      <c r="AF223" s="254"/>
      <c r="AG223" s="254"/>
    </row>
    <row r="224" spans="1:33" s="194" customFormat="1" x14ac:dyDescent="0.15">
      <c r="A224" s="1146"/>
      <c r="B224" s="1147"/>
      <c r="C224" s="254"/>
      <c r="D224" s="254"/>
      <c r="E224" s="254"/>
      <c r="F224" s="254"/>
      <c r="G224" s="254"/>
      <c r="H224" s="254"/>
      <c r="I224" s="254"/>
      <c r="J224" s="254"/>
      <c r="K224" s="254"/>
      <c r="L224" s="254"/>
      <c r="M224" s="254"/>
      <c r="N224" s="254"/>
      <c r="O224" s="254"/>
      <c r="P224" s="254"/>
      <c r="Q224" s="254"/>
      <c r="R224" s="254"/>
      <c r="S224" s="254"/>
      <c r="T224" s="254"/>
      <c r="U224" s="254"/>
      <c r="V224" s="254"/>
      <c r="W224" s="254"/>
      <c r="X224" s="254"/>
      <c r="Y224" s="254"/>
      <c r="Z224" s="254"/>
      <c r="AA224" s="254"/>
      <c r="AB224" s="254"/>
      <c r="AC224" s="254"/>
      <c r="AD224" s="254"/>
      <c r="AE224" s="254"/>
      <c r="AF224" s="254"/>
      <c r="AG224" s="254"/>
    </row>
    <row r="225" spans="1:33" s="194" customFormat="1" x14ac:dyDescent="0.15">
      <c r="A225" s="1146"/>
      <c r="B225" s="1147"/>
      <c r="C225" s="254"/>
      <c r="D225" s="254"/>
      <c r="E225" s="254"/>
      <c r="F225" s="254"/>
      <c r="G225" s="254"/>
      <c r="H225" s="254"/>
      <c r="I225" s="254"/>
      <c r="J225" s="254"/>
      <c r="K225" s="254"/>
      <c r="L225" s="254"/>
      <c r="M225" s="254"/>
      <c r="N225" s="254"/>
      <c r="O225" s="254"/>
      <c r="P225" s="254"/>
      <c r="Q225" s="254"/>
      <c r="R225" s="254"/>
      <c r="S225" s="254"/>
      <c r="T225" s="254"/>
      <c r="U225" s="254"/>
      <c r="V225" s="254"/>
      <c r="W225" s="254"/>
      <c r="X225" s="254"/>
      <c r="Y225" s="254"/>
      <c r="Z225" s="254"/>
      <c r="AA225" s="254"/>
      <c r="AB225" s="254"/>
      <c r="AC225" s="254"/>
      <c r="AD225" s="254"/>
      <c r="AE225" s="254"/>
      <c r="AF225" s="254"/>
      <c r="AG225" s="254"/>
    </row>
    <row r="226" spans="1:33" s="194" customFormat="1" x14ac:dyDescent="0.15">
      <c r="A226" s="1146"/>
      <c r="B226" s="1147"/>
      <c r="C226" s="254"/>
      <c r="D226" s="254"/>
      <c r="E226" s="254"/>
      <c r="F226" s="254"/>
      <c r="G226" s="254"/>
      <c r="H226" s="254"/>
      <c r="I226" s="254"/>
      <c r="J226" s="254"/>
      <c r="K226" s="254"/>
      <c r="L226" s="254"/>
      <c r="M226" s="254"/>
      <c r="N226" s="254"/>
      <c r="O226" s="254"/>
      <c r="P226" s="254"/>
      <c r="Q226" s="254"/>
      <c r="R226" s="254"/>
      <c r="S226" s="254"/>
      <c r="T226" s="254"/>
      <c r="U226" s="254"/>
      <c r="V226" s="254"/>
      <c r="W226" s="254"/>
      <c r="X226" s="254"/>
      <c r="Y226" s="254"/>
      <c r="Z226" s="254"/>
      <c r="AA226" s="254"/>
      <c r="AB226" s="254"/>
      <c r="AC226" s="254"/>
      <c r="AD226" s="254"/>
      <c r="AE226" s="254"/>
      <c r="AF226" s="254"/>
      <c r="AG226" s="254"/>
    </row>
    <row r="227" spans="1:33" s="194" customFormat="1" x14ac:dyDescent="0.15">
      <c r="A227" s="1146"/>
      <c r="B227" s="1147"/>
      <c r="C227" s="254"/>
      <c r="D227" s="254"/>
      <c r="E227" s="254"/>
      <c r="F227" s="254"/>
      <c r="G227" s="254"/>
      <c r="H227" s="254"/>
      <c r="I227" s="254"/>
      <c r="J227" s="254"/>
      <c r="K227" s="254"/>
      <c r="L227" s="254"/>
      <c r="M227" s="254"/>
      <c r="N227" s="254"/>
      <c r="O227" s="254"/>
      <c r="P227" s="254"/>
      <c r="Q227" s="254"/>
      <c r="R227" s="254"/>
      <c r="S227" s="254"/>
      <c r="T227" s="254"/>
      <c r="U227" s="254"/>
      <c r="V227" s="254"/>
      <c r="W227" s="254"/>
      <c r="X227" s="254"/>
      <c r="Y227" s="254"/>
      <c r="Z227" s="254"/>
      <c r="AA227" s="254"/>
      <c r="AB227" s="254"/>
      <c r="AC227" s="254"/>
      <c r="AD227" s="254"/>
      <c r="AE227" s="254"/>
      <c r="AF227" s="254"/>
      <c r="AG227" s="254"/>
    </row>
    <row r="228" spans="1:33" s="194" customFormat="1" x14ac:dyDescent="0.15">
      <c r="A228" s="1146"/>
      <c r="B228" s="1147"/>
      <c r="C228" s="254"/>
      <c r="D228" s="254"/>
      <c r="E228" s="254"/>
      <c r="F228" s="254"/>
      <c r="G228" s="254"/>
      <c r="H228" s="254"/>
      <c r="I228" s="254"/>
      <c r="J228" s="254"/>
      <c r="K228" s="254"/>
      <c r="L228" s="254"/>
      <c r="M228" s="254"/>
      <c r="N228" s="254"/>
      <c r="O228" s="254"/>
      <c r="P228" s="254"/>
      <c r="Q228" s="254"/>
      <c r="R228" s="254"/>
      <c r="S228" s="254"/>
      <c r="T228" s="254"/>
      <c r="U228" s="254"/>
      <c r="V228" s="254"/>
      <c r="W228" s="254"/>
      <c r="X228" s="254"/>
      <c r="Y228" s="254"/>
      <c r="Z228" s="254"/>
      <c r="AA228" s="254"/>
      <c r="AB228" s="254"/>
      <c r="AC228" s="254"/>
      <c r="AD228" s="254"/>
      <c r="AE228" s="254"/>
      <c r="AF228" s="254"/>
      <c r="AG228" s="254"/>
    </row>
    <row r="229" spans="1:33" s="194" customFormat="1" x14ac:dyDescent="0.15">
      <c r="A229" s="1146"/>
      <c r="B229" s="1147"/>
      <c r="C229" s="254"/>
      <c r="D229" s="254"/>
      <c r="E229" s="254"/>
      <c r="F229" s="254"/>
      <c r="G229" s="254"/>
      <c r="H229" s="254"/>
      <c r="I229" s="254"/>
      <c r="J229" s="254"/>
      <c r="K229" s="254"/>
      <c r="L229" s="254"/>
      <c r="M229" s="254"/>
      <c r="N229" s="254"/>
      <c r="O229" s="254"/>
      <c r="P229" s="254"/>
      <c r="Q229" s="254"/>
      <c r="R229" s="254"/>
      <c r="S229" s="254"/>
      <c r="T229" s="254"/>
      <c r="U229" s="254"/>
      <c r="V229" s="254"/>
      <c r="W229" s="254"/>
      <c r="X229" s="254"/>
      <c r="Y229" s="254"/>
      <c r="Z229" s="254"/>
      <c r="AA229" s="254"/>
      <c r="AB229" s="254"/>
      <c r="AC229" s="254"/>
      <c r="AD229" s="254"/>
      <c r="AE229" s="254"/>
      <c r="AF229" s="254"/>
      <c r="AG229" s="254"/>
    </row>
    <row r="230" spans="1:33" s="194" customFormat="1" x14ac:dyDescent="0.15">
      <c r="A230" s="1146"/>
      <c r="B230" s="1147"/>
      <c r="C230" s="254"/>
      <c r="D230" s="254"/>
      <c r="E230" s="254"/>
      <c r="F230" s="254"/>
      <c r="G230" s="254"/>
      <c r="H230" s="254"/>
      <c r="I230" s="254"/>
      <c r="J230" s="254"/>
      <c r="K230" s="254"/>
      <c r="L230" s="254"/>
      <c r="M230" s="254"/>
      <c r="N230" s="254"/>
      <c r="O230" s="254"/>
      <c r="P230" s="254"/>
      <c r="Q230" s="254"/>
      <c r="R230" s="254"/>
      <c r="S230" s="254"/>
      <c r="T230" s="254"/>
      <c r="U230" s="254"/>
      <c r="V230" s="254"/>
      <c r="W230" s="254"/>
      <c r="X230" s="254"/>
      <c r="Y230" s="254"/>
      <c r="Z230" s="254"/>
      <c r="AA230" s="254"/>
      <c r="AB230" s="254"/>
      <c r="AC230" s="254"/>
      <c r="AD230" s="254"/>
      <c r="AE230" s="254"/>
      <c r="AF230" s="254"/>
      <c r="AG230" s="254"/>
    </row>
    <row r="231" spans="1:33" s="194" customFormat="1" x14ac:dyDescent="0.15">
      <c r="A231" s="1146"/>
      <c r="B231" s="1147"/>
      <c r="C231" s="254"/>
      <c r="D231" s="254"/>
      <c r="E231" s="254"/>
      <c r="F231" s="254"/>
      <c r="G231" s="254"/>
      <c r="H231" s="254"/>
      <c r="I231" s="254"/>
      <c r="J231" s="254"/>
      <c r="K231" s="254"/>
      <c r="L231" s="254"/>
      <c r="M231" s="254"/>
      <c r="N231" s="254"/>
      <c r="O231" s="254"/>
      <c r="P231" s="254"/>
      <c r="Q231" s="254"/>
      <c r="R231" s="254"/>
      <c r="S231" s="254"/>
      <c r="T231" s="254"/>
      <c r="U231" s="254"/>
      <c r="V231" s="254"/>
      <c r="W231" s="254"/>
      <c r="X231" s="254"/>
      <c r="Y231" s="254"/>
      <c r="Z231" s="254"/>
      <c r="AA231" s="254"/>
      <c r="AB231" s="254"/>
      <c r="AC231" s="254"/>
      <c r="AD231" s="254"/>
      <c r="AE231" s="254"/>
      <c r="AF231" s="254"/>
      <c r="AG231" s="254"/>
    </row>
    <row r="232" spans="1:33" s="194" customFormat="1" x14ac:dyDescent="0.15">
      <c r="A232" s="1146"/>
      <c r="B232" s="1147"/>
      <c r="C232" s="254"/>
      <c r="D232" s="254"/>
      <c r="E232" s="254"/>
      <c r="F232" s="254"/>
      <c r="G232" s="254"/>
      <c r="H232" s="254"/>
      <c r="I232" s="254"/>
      <c r="J232" s="254"/>
      <c r="K232" s="254"/>
      <c r="L232" s="254"/>
      <c r="M232" s="254"/>
      <c r="N232" s="254"/>
      <c r="O232" s="254"/>
      <c r="P232" s="254"/>
      <c r="Q232" s="254"/>
      <c r="R232" s="254"/>
      <c r="S232" s="254"/>
      <c r="T232" s="254"/>
      <c r="U232" s="254"/>
      <c r="V232" s="254"/>
      <c r="W232" s="254"/>
      <c r="X232" s="254"/>
      <c r="Y232" s="254"/>
      <c r="Z232" s="254"/>
      <c r="AA232" s="254"/>
      <c r="AB232" s="254"/>
      <c r="AC232" s="254"/>
      <c r="AD232" s="254"/>
      <c r="AE232" s="254"/>
      <c r="AF232" s="254"/>
      <c r="AG232" s="254"/>
    </row>
    <row r="233" spans="1:33" s="194" customFormat="1" x14ac:dyDescent="0.15">
      <c r="A233" s="1146"/>
      <c r="B233" s="1147"/>
      <c r="C233" s="254"/>
      <c r="D233" s="254"/>
      <c r="E233" s="254"/>
      <c r="F233" s="254"/>
      <c r="G233" s="254"/>
      <c r="H233" s="254"/>
      <c r="I233" s="254"/>
      <c r="J233" s="254"/>
      <c r="K233" s="254"/>
      <c r="L233" s="254"/>
      <c r="M233" s="254"/>
      <c r="N233" s="254"/>
      <c r="O233" s="254"/>
      <c r="P233" s="254"/>
      <c r="Q233" s="254"/>
      <c r="R233" s="254"/>
      <c r="S233" s="254"/>
      <c r="T233" s="254"/>
      <c r="U233" s="254"/>
      <c r="V233" s="254"/>
      <c r="W233" s="254"/>
      <c r="X233" s="254"/>
      <c r="Y233" s="254"/>
      <c r="Z233" s="254"/>
      <c r="AA233" s="254"/>
      <c r="AB233" s="254"/>
      <c r="AC233" s="254"/>
      <c r="AD233" s="254"/>
      <c r="AE233" s="254"/>
      <c r="AF233" s="254"/>
      <c r="AG233" s="254"/>
    </row>
    <row r="234" spans="1:33" s="194" customFormat="1" x14ac:dyDescent="0.15">
      <c r="A234" s="1146"/>
      <c r="B234" s="1147"/>
      <c r="C234" s="254"/>
      <c r="D234" s="254"/>
      <c r="E234" s="254"/>
      <c r="F234" s="254"/>
      <c r="G234" s="254"/>
      <c r="H234" s="254"/>
      <c r="I234" s="254"/>
      <c r="J234" s="254"/>
      <c r="K234" s="254"/>
      <c r="L234" s="254"/>
      <c r="M234" s="254"/>
      <c r="N234" s="254"/>
      <c r="O234" s="254"/>
      <c r="P234" s="254"/>
      <c r="Q234" s="254"/>
      <c r="R234" s="254"/>
      <c r="S234" s="254"/>
      <c r="T234" s="254"/>
      <c r="U234" s="254"/>
      <c r="V234" s="254"/>
      <c r="W234" s="254"/>
      <c r="X234" s="254"/>
      <c r="Y234" s="254"/>
      <c r="Z234" s="254"/>
      <c r="AA234" s="254"/>
      <c r="AB234" s="254"/>
      <c r="AC234" s="254"/>
      <c r="AD234" s="254"/>
      <c r="AE234" s="254"/>
      <c r="AF234" s="254"/>
      <c r="AG234" s="254"/>
    </row>
    <row r="235" spans="1:33" s="194" customFormat="1" x14ac:dyDescent="0.15">
      <c r="A235" s="1146"/>
      <c r="B235" s="1147"/>
      <c r="C235" s="254"/>
      <c r="D235" s="254"/>
      <c r="E235" s="254"/>
      <c r="F235" s="254"/>
      <c r="G235" s="254"/>
      <c r="H235" s="254"/>
      <c r="I235" s="254"/>
      <c r="J235" s="254"/>
      <c r="K235" s="254"/>
      <c r="L235" s="254"/>
      <c r="M235" s="254"/>
      <c r="N235" s="254"/>
      <c r="O235" s="254"/>
      <c r="P235" s="254"/>
      <c r="Q235" s="254"/>
      <c r="R235" s="254"/>
      <c r="S235" s="254"/>
      <c r="T235" s="254"/>
      <c r="U235" s="254"/>
      <c r="V235" s="254"/>
      <c r="W235" s="254"/>
      <c r="X235" s="254"/>
      <c r="Y235" s="254"/>
      <c r="Z235" s="254"/>
      <c r="AA235" s="254"/>
      <c r="AB235" s="254"/>
      <c r="AC235" s="254"/>
      <c r="AD235" s="254"/>
      <c r="AE235" s="254"/>
      <c r="AF235" s="254"/>
      <c r="AG235" s="254"/>
    </row>
    <row r="236" spans="1:33" s="194" customFormat="1" x14ac:dyDescent="0.15">
      <c r="A236" s="1146"/>
      <c r="B236" s="1147"/>
      <c r="C236" s="254"/>
      <c r="D236" s="254"/>
      <c r="E236" s="254"/>
      <c r="F236" s="254"/>
      <c r="G236" s="254"/>
      <c r="H236" s="254"/>
      <c r="I236" s="254"/>
      <c r="J236" s="254"/>
      <c r="K236" s="254"/>
      <c r="L236" s="254"/>
      <c r="M236" s="254"/>
      <c r="N236" s="254"/>
      <c r="O236" s="254"/>
      <c r="P236" s="254"/>
      <c r="Q236" s="254"/>
      <c r="R236" s="254"/>
      <c r="S236" s="254"/>
      <c r="T236" s="254"/>
      <c r="U236" s="254"/>
      <c r="V236" s="254"/>
      <c r="W236" s="254"/>
      <c r="X236" s="254"/>
      <c r="Y236" s="254"/>
      <c r="Z236" s="254"/>
      <c r="AA236" s="254"/>
      <c r="AB236" s="254"/>
      <c r="AC236" s="254"/>
      <c r="AD236" s="254"/>
      <c r="AE236" s="254"/>
      <c r="AF236" s="254"/>
      <c r="AG236" s="254"/>
    </row>
    <row r="237" spans="1:33" s="194" customFormat="1" x14ac:dyDescent="0.15">
      <c r="A237" s="1146"/>
      <c r="B237" s="1147"/>
      <c r="C237" s="254"/>
      <c r="D237" s="254"/>
      <c r="E237" s="254"/>
      <c r="F237" s="254"/>
      <c r="G237" s="254"/>
      <c r="H237" s="254"/>
      <c r="I237" s="254"/>
      <c r="J237" s="254"/>
      <c r="K237" s="254"/>
      <c r="L237" s="254"/>
      <c r="M237" s="254"/>
      <c r="N237" s="254"/>
      <c r="O237" s="254"/>
      <c r="P237" s="254"/>
      <c r="Q237" s="254"/>
      <c r="R237" s="254"/>
      <c r="S237" s="254"/>
      <c r="T237" s="254"/>
      <c r="U237" s="254"/>
      <c r="V237" s="254"/>
      <c r="W237" s="254"/>
      <c r="X237" s="254"/>
      <c r="Y237" s="254"/>
      <c r="Z237" s="254"/>
      <c r="AA237" s="254"/>
      <c r="AB237" s="254"/>
      <c r="AC237" s="254"/>
      <c r="AD237" s="254"/>
      <c r="AE237" s="254"/>
      <c r="AF237" s="254"/>
      <c r="AG237" s="254"/>
    </row>
    <row r="238" spans="1:33" s="194" customFormat="1" x14ac:dyDescent="0.15">
      <c r="A238" s="1146"/>
      <c r="B238" s="1147"/>
      <c r="C238" s="254"/>
      <c r="D238" s="254"/>
      <c r="E238" s="254"/>
      <c r="F238" s="254"/>
      <c r="G238" s="254"/>
      <c r="H238" s="254"/>
      <c r="I238" s="254"/>
      <c r="J238" s="254"/>
      <c r="K238" s="254"/>
      <c r="L238" s="254"/>
      <c r="M238" s="254"/>
      <c r="N238" s="254"/>
      <c r="O238" s="254"/>
      <c r="P238" s="254"/>
      <c r="Q238" s="254"/>
      <c r="R238" s="254"/>
      <c r="S238" s="254"/>
      <c r="T238" s="254"/>
      <c r="U238" s="254"/>
      <c r="V238" s="254"/>
      <c r="W238" s="254"/>
      <c r="X238" s="254"/>
      <c r="Y238" s="254"/>
      <c r="Z238" s="254"/>
      <c r="AA238" s="254"/>
      <c r="AB238" s="254"/>
      <c r="AC238" s="254"/>
      <c r="AD238" s="254"/>
      <c r="AE238" s="254"/>
      <c r="AF238" s="254"/>
      <c r="AG238" s="254"/>
    </row>
    <row r="239" spans="1:33" s="194" customFormat="1" x14ac:dyDescent="0.15">
      <c r="A239" s="1146"/>
      <c r="B239" s="1147"/>
      <c r="C239" s="254"/>
      <c r="D239" s="254"/>
      <c r="E239" s="254"/>
      <c r="F239" s="254"/>
      <c r="G239" s="254"/>
      <c r="H239" s="254"/>
      <c r="I239" s="254"/>
      <c r="J239" s="254"/>
      <c r="K239" s="254"/>
      <c r="L239" s="254"/>
      <c r="M239" s="254"/>
      <c r="N239" s="254"/>
      <c r="O239" s="254"/>
      <c r="P239" s="254"/>
      <c r="Q239" s="254"/>
      <c r="R239" s="254"/>
      <c r="S239" s="254"/>
      <c r="T239" s="254"/>
      <c r="U239" s="254"/>
      <c r="V239" s="254"/>
      <c r="W239" s="254"/>
      <c r="X239" s="254"/>
      <c r="Y239" s="254"/>
      <c r="Z239" s="254"/>
      <c r="AA239" s="254"/>
      <c r="AB239" s="254"/>
      <c r="AC239" s="254"/>
      <c r="AD239" s="254"/>
      <c r="AE239" s="254"/>
      <c r="AF239" s="254"/>
      <c r="AG239" s="254"/>
    </row>
    <row r="240" spans="1:33" s="194" customFormat="1" x14ac:dyDescent="0.15">
      <c r="A240" s="1146"/>
      <c r="B240" s="1147"/>
      <c r="C240" s="254"/>
      <c r="D240" s="254"/>
      <c r="E240" s="254"/>
      <c r="F240" s="254"/>
      <c r="G240" s="254"/>
      <c r="H240" s="254"/>
      <c r="I240" s="254"/>
      <c r="J240" s="254"/>
      <c r="K240" s="254"/>
      <c r="L240" s="254"/>
      <c r="M240" s="254"/>
      <c r="N240" s="254"/>
      <c r="O240" s="254"/>
      <c r="P240" s="254"/>
      <c r="Q240" s="254"/>
      <c r="R240" s="254"/>
      <c r="S240" s="254"/>
      <c r="T240" s="254"/>
      <c r="U240" s="254"/>
      <c r="V240" s="254"/>
      <c r="W240" s="254"/>
      <c r="X240" s="254"/>
      <c r="Y240" s="254"/>
      <c r="Z240" s="254"/>
      <c r="AA240" s="254"/>
      <c r="AB240" s="254"/>
      <c r="AC240" s="254"/>
      <c r="AD240" s="254"/>
      <c r="AE240" s="254"/>
      <c r="AF240" s="254"/>
      <c r="AG240" s="254"/>
    </row>
    <row r="241" spans="1:33" s="194" customFormat="1" x14ac:dyDescent="0.15">
      <c r="A241" s="1146"/>
      <c r="B241" s="1147"/>
      <c r="C241" s="254"/>
      <c r="D241" s="254"/>
      <c r="E241" s="254"/>
      <c r="F241" s="254"/>
      <c r="G241" s="254"/>
      <c r="H241" s="254"/>
      <c r="I241" s="254"/>
      <c r="J241" s="254"/>
      <c r="K241" s="254"/>
      <c r="L241" s="254"/>
      <c r="M241" s="254"/>
      <c r="N241" s="254"/>
      <c r="O241" s="254"/>
      <c r="P241" s="254"/>
      <c r="Q241" s="254"/>
      <c r="R241" s="254"/>
      <c r="S241" s="254"/>
      <c r="T241" s="254"/>
      <c r="U241" s="254"/>
      <c r="V241" s="254"/>
      <c r="W241" s="254"/>
      <c r="X241" s="254"/>
      <c r="Y241" s="254"/>
      <c r="Z241" s="254"/>
      <c r="AA241" s="254"/>
      <c r="AB241" s="254"/>
      <c r="AC241" s="254"/>
      <c r="AD241" s="254"/>
      <c r="AE241" s="254"/>
      <c r="AF241" s="254"/>
      <c r="AG241" s="254"/>
    </row>
    <row r="242" spans="1:33" s="194" customFormat="1" x14ac:dyDescent="0.15">
      <c r="A242" s="1146"/>
      <c r="B242" s="1147"/>
      <c r="C242" s="254"/>
      <c r="D242" s="254"/>
      <c r="E242" s="254"/>
      <c r="F242" s="254"/>
      <c r="G242" s="254"/>
      <c r="H242" s="254"/>
      <c r="I242" s="254"/>
      <c r="J242" s="254"/>
      <c r="K242" s="254"/>
      <c r="L242" s="254"/>
      <c r="M242" s="254"/>
      <c r="N242" s="254"/>
      <c r="O242" s="254"/>
      <c r="P242" s="254"/>
      <c r="Q242" s="254"/>
      <c r="R242" s="254"/>
      <c r="S242" s="254"/>
      <c r="T242" s="254"/>
      <c r="U242" s="254"/>
      <c r="V242" s="254"/>
      <c r="W242" s="254"/>
      <c r="X242" s="254"/>
      <c r="Y242" s="254"/>
      <c r="Z242" s="254"/>
      <c r="AA242" s="254"/>
      <c r="AB242" s="254"/>
      <c r="AC242" s="254"/>
      <c r="AD242" s="254"/>
      <c r="AE242" s="254"/>
      <c r="AF242" s="254"/>
      <c r="AG242" s="254"/>
    </row>
    <row r="243" spans="1:33" s="194" customFormat="1" x14ac:dyDescent="0.15">
      <c r="A243" s="1146"/>
      <c r="B243" s="1147"/>
      <c r="C243" s="254"/>
      <c r="D243" s="254"/>
      <c r="E243" s="254"/>
      <c r="F243" s="254"/>
      <c r="G243" s="254"/>
      <c r="H243" s="254"/>
      <c r="I243" s="254"/>
      <c r="J243" s="254"/>
      <c r="K243" s="254"/>
      <c r="L243" s="254"/>
      <c r="M243" s="254"/>
      <c r="N243" s="254"/>
      <c r="O243" s="254"/>
      <c r="P243" s="254"/>
      <c r="Q243" s="254"/>
      <c r="R243" s="254"/>
      <c r="S243" s="254"/>
      <c r="T243" s="254"/>
      <c r="U243" s="254"/>
      <c r="V243" s="254"/>
      <c r="W243" s="254"/>
      <c r="X243" s="254"/>
      <c r="Y243" s="254"/>
      <c r="Z243" s="254"/>
      <c r="AA243" s="254"/>
      <c r="AB243" s="254"/>
      <c r="AC243" s="254"/>
      <c r="AD243" s="254"/>
      <c r="AE243" s="254"/>
      <c r="AF243" s="254"/>
      <c r="AG243" s="254"/>
    </row>
    <row r="244" spans="1:33" s="194" customFormat="1" x14ac:dyDescent="0.15">
      <c r="A244" s="1146"/>
      <c r="B244" s="1147"/>
      <c r="C244" s="254"/>
      <c r="D244" s="254"/>
      <c r="E244" s="254"/>
      <c r="F244" s="254"/>
      <c r="G244" s="254"/>
      <c r="H244" s="254"/>
      <c r="I244" s="254"/>
      <c r="J244" s="254"/>
      <c r="K244" s="254"/>
      <c r="L244" s="254"/>
      <c r="M244" s="254"/>
      <c r="N244" s="254"/>
      <c r="O244" s="254"/>
      <c r="P244" s="254"/>
      <c r="Q244" s="254"/>
      <c r="R244" s="254"/>
      <c r="S244" s="254"/>
      <c r="T244" s="254"/>
      <c r="U244" s="254"/>
      <c r="V244" s="254"/>
      <c r="W244" s="254"/>
      <c r="X244" s="254"/>
      <c r="Y244" s="254"/>
      <c r="Z244" s="254"/>
      <c r="AA244" s="254"/>
      <c r="AB244" s="254"/>
      <c r="AC244" s="254"/>
      <c r="AD244" s="254"/>
      <c r="AE244" s="254"/>
      <c r="AF244" s="254"/>
      <c r="AG244" s="254"/>
    </row>
    <row r="245" spans="1:33" s="194" customFormat="1" x14ac:dyDescent="0.15">
      <c r="A245" s="1146"/>
      <c r="B245" s="1147"/>
      <c r="C245" s="254"/>
      <c r="D245" s="254"/>
      <c r="E245" s="254"/>
      <c r="F245" s="254"/>
      <c r="G245" s="254"/>
      <c r="H245" s="254"/>
      <c r="I245" s="254"/>
      <c r="J245" s="254"/>
      <c r="K245" s="254"/>
      <c r="L245" s="254"/>
      <c r="M245" s="254"/>
      <c r="N245" s="254"/>
      <c r="O245" s="254"/>
      <c r="P245" s="254"/>
      <c r="Q245" s="254"/>
      <c r="R245" s="254"/>
      <c r="S245" s="254"/>
      <c r="T245" s="254"/>
      <c r="U245" s="254"/>
      <c r="V245" s="254"/>
      <c r="W245" s="254"/>
      <c r="X245" s="254"/>
      <c r="Y245" s="254"/>
      <c r="Z245" s="254"/>
      <c r="AA245" s="254"/>
      <c r="AB245" s="254"/>
      <c r="AC245" s="254"/>
      <c r="AD245" s="254"/>
      <c r="AE245" s="254"/>
      <c r="AF245" s="254"/>
      <c r="AG245" s="254"/>
    </row>
    <row r="246" spans="1:33" s="194" customFormat="1" x14ac:dyDescent="0.15">
      <c r="A246" s="1146"/>
      <c r="B246" s="1147"/>
      <c r="C246" s="254"/>
      <c r="D246" s="254"/>
      <c r="E246" s="254"/>
      <c r="F246" s="254"/>
      <c r="G246" s="254"/>
      <c r="H246" s="254"/>
      <c r="I246" s="254"/>
      <c r="J246" s="254"/>
      <c r="K246" s="254"/>
      <c r="L246" s="254"/>
      <c r="M246" s="254"/>
      <c r="N246" s="254"/>
      <c r="O246" s="254"/>
      <c r="P246" s="254"/>
      <c r="Q246" s="254"/>
      <c r="R246" s="254"/>
      <c r="S246" s="254"/>
      <c r="T246" s="254"/>
      <c r="U246" s="254"/>
      <c r="V246" s="254"/>
      <c r="W246" s="254"/>
      <c r="X246" s="254"/>
      <c r="Y246" s="254"/>
      <c r="Z246" s="254"/>
      <c r="AA246" s="254"/>
      <c r="AB246" s="254"/>
      <c r="AC246" s="254"/>
      <c r="AD246" s="254"/>
      <c r="AE246" s="254"/>
      <c r="AF246" s="254"/>
      <c r="AG246" s="254"/>
    </row>
    <row r="247" spans="1:33" s="194" customFormat="1" x14ac:dyDescent="0.15">
      <c r="A247" s="1146"/>
      <c r="B247" s="1147"/>
      <c r="C247" s="254"/>
      <c r="D247" s="254"/>
      <c r="E247" s="254"/>
      <c r="F247" s="254"/>
      <c r="G247" s="254"/>
      <c r="H247" s="254"/>
      <c r="I247" s="254"/>
      <c r="J247" s="254"/>
      <c r="K247" s="254"/>
      <c r="L247" s="254"/>
      <c r="M247" s="254"/>
      <c r="N247" s="254"/>
      <c r="O247" s="254"/>
      <c r="P247" s="254"/>
      <c r="Q247" s="254"/>
      <c r="R247" s="254"/>
      <c r="S247" s="254"/>
      <c r="T247" s="254"/>
      <c r="U247" s="254"/>
      <c r="V247" s="254"/>
      <c r="W247" s="254"/>
      <c r="X247" s="254"/>
      <c r="Y247" s="254"/>
      <c r="Z247" s="254"/>
      <c r="AA247" s="254"/>
      <c r="AB247" s="254"/>
      <c r="AC247" s="254"/>
      <c r="AD247" s="254"/>
      <c r="AE247" s="254"/>
      <c r="AF247" s="254"/>
      <c r="AG247" s="254"/>
    </row>
    <row r="248" spans="1:33" s="194" customFormat="1" x14ac:dyDescent="0.15">
      <c r="A248" s="1146"/>
      <c r="B248" s="1147"/>
      <c r="C248" s="254"/>
      <c r="D248" s="254"/>
      <c r="E248" s="254"/>
      <c r="F248" s="254"/>
      <c r="G248" s="254"/>
      <c r="H248" s="254"/>
      <c r="I248" s="254"/>
      <c r="J248" s="254"/>
      <c r="K248" s="254"/>
      <c r="L248" s="254"/>
      <c r="M248" s="254"/>
      <c r="N248" s="254"/>
      <c r="O248" s="254"/>
      <c r="P248" s="254"/>
      <c r="Q248" s="254"/>
      <c r="R248" s="254"/>
      <c r="S248" s="254"/>
      <c r="T248" s="254"/>
      <c r="U248" s="254"/>
      <c r="V248" s="254"/>
      <c r="W248" s="254"/>
      <c r="X248" s="254"/>
      <c r="Y248" s="254"/>
      <c r="Z248" s="254"/>
      <c r="AA248" s="254"/>
      <c r="AB248" s="254"/>
      <c r="AC248" s="254"/>
      <c r="AD248" s="254"/>
      <c r="AE248" s="254"/>
      <c r="AF248" s="254"/>
      <c r="AG248" s="254"/>
    </row>
    <row r="249" spans="1:33" s="194" customFormat="1" x14ac:dyDescent="0.15">
      <c r="A249" s="1146"/>
      <c r="B249" s="1147"/>
      <c r="C249" s="254"/>
      <c r="D249" s="254"/>
      <c r="E249" s="254"/>
      <c r="F249" s="254"/>
      <c r="G249" s="254"/>
      <c r="H249" s="254"/>
      <c r="I249" s="254"/>
      <c r="J249" s="254"/>
      <c r="K249" s="254"/>
      <c r="L249" s="254"/>
      <c r="M249" s="254"/>
      <c r="N249" s="254"/>
      <c r="O249" s="254"/>
      <c r="P249" s="254"/>
      <c r="Q249" s="254"/>
      <c r="R249" s="254"/>
      <c r="S249" s="254"/>
      <c r="T249" s="254"/>
      <c r="U249" s="254"/>
      <c r="V249" s="254"/>
      <c r="W249" s="254"/>
      <c r="X249" s="254"/>
      <c r="Y249" s="254"/>
      <c r="Z249" s="254"/>
      <c r="AA249" s="254"/>
      <c r="AB249" s="254"/>
      <c r="AC249" s="254"/>
      <c r="AD249" s="254"/>
      <c r="AE249" s="254"/>
      <c r="AF249" s="254"/>
      <c r="AG249" s="254"/>
    </row>
    <row r="250" spans="1:33" s="194" customFormat="1" x14ac:dyDescent="0.15">
      <c r="A250" s="1146"/>
      <c r="B250" s="1147"/>
      <c r="C250" s="254"/>
      <c r="D250" s="254"/>
      <c r="E250" s="254"/>
      <c r="F250" s="254"/>
      <c r="G250" s="254"/>
      <c r="H250" s="254"/>
      <c r="I250" s="254"/>
      <c r="J250" s="254"/>
      <c r="K250" s="254"/>
      <c r="L250" s="254"/>
      <c r="M250" s="254"/>
      <c r="N250" s="254"/>
      <c r="O250" s="254"/>
      <c r="P250" s="254"/>
      <c r="Q250" s="254"/>
      <c r="R250" s="254"/>
      <c r="S250" s="254"/>
      <c r="T250" s="254"/>
      <c r="U250" s="254"/>
      <c r="V250" s="254"/>
      <c r="W250" s="254"/>
      <c r="X250" s="254"/>
      <c r="Y250" s="254"/>
      <c r="Z250" s="254"/>
      <c r="AA250" s="254"/>
      <c r="AB250" s="254"/>
      <c r="AC250" s="254"/>
      <c r="AD250" s="254"/>
      <c r="AE250" s="254"/>
      <c r="AF250" s="254"/>
      <c r="AG250" s="254"/>
    </row>
    <row r="251" spans="1:33" s="194" customFormat="1" x14ac:dyDescent="0.15">
      <c r="A251" s="1146"/>
      <c r="B251" s="1147"/>
      <c r="C251" s="254"/>
      <c r="D251" s="254"/>
      <c r="E251" s="254"/>
      <c r="F251" s="254"/>
      <c r="G251" s="254"/>
      <c r="H251" s="254"/>
      <c r="I251" s="254"/>
      <c r="J251" s="254"/>
      <c r="K251" s="254"/>
      <c r="L251" s="254"/>
      <c r="M251" s="254"/>
      <c r="N251" s="254"/>
      <c r="O251" s="254"/>
      <c r="P251" s="254"/>
      <c r="Q251" s="254"/>
      <c r="R251" s="254"/>
      <c r="S251" s="254"/>
      <c r="T251" s="254"/>
      <c r="U251" s="254"/>
      <c r="V251" s="254"/>
      <c r="W251" s="254"/>
      <c r="X251" s="254"/>
      <c r="Y251" s="254"/>
      <c r="Z251" s="254"/>
      <c r="AA251" s="254"/>
      <c r="AB251" s="254"/>
      <c r="AC251" s="254"/>
      <c r="AD251" s="254"/>
      <c r="AE251" s="254"/>
      <c r="AF251" s="254"/>
      <c r="AG251" s="254"/>
    </row>
    <row r="252" spans="1:33" s="194" customFormat="1" x14ac:dyDescent="0.15">
      <c r="A252" s="1146"/>
      <c r="B252" s="1147"/>
      <c r="C252" s="254"/>
      <c r="D252" s="254"/>
      <c r="E252" s="254"/>
      <c r="F252" s="254"/>
      <c r="G252" s="254"/>
      <c r="H252" s="254"/>
      <c r="I252" s="254"/>
      <c r="J252" s="254"/>
      <c r="K252" s="254"/>
      <c r="L252" s="254"/>
      <c r="M252" s="254"/>
      <c r="N252" s="254"/>
      <c r="O252" s="254"/>
      <c r="P252" s="254"/>
      <c r="Q252" s="254"/>
      <c r="R252" s="254"/>
      <c r="S252" s="254"/>
      <c r="T252" s="254"/>
      <c r="U252" s="254"/>
      <c r="V252" s="254"/>
      <c r="W252" s="254"/>
      <c r="X252" s="254"/>
      <c r="Y252" s="254"/>
      <c r="Z252" s="254"/>
      <c r="AA252" s="254"/>
      <c r="AB252" s="254"/>
      <c r="AC252" s="254"/>
      <c r="AD252" s="254"/>
      <c r="AE252" s="254"/>
      <c r="AF252" s="254"/>
      <c r="AG252" s="254"/>
    </row>
    <row r="253" spans="1:33" s="194" customFormat="1" x14ac:dyDescent="0.15">
      <c r="A253" s="1146"/>
      <c r="B253" s="1147"/>
      <c r="C253" s="254"/>
      <c r="D253" s="254"/>
      <c r="E253" s="254"/>
      <c r="F253" s="254"/>
      <c r="G253" s="254"/>
      <c r="H253" s="254"/>
      <c r="I253" s="254"/>
      <c r="J253" s="254"/>
      <c r="K253" s="254"/>
      <c r="L253" s="254"/>
      <c r="M253" s="254"/>
      <c r="N253" s="254"/>
      <c r="O253" s="254"/>
      <c r="P253" s="254"/>
      <c r="Q253" s="254"/>
      <c r="R253" s="254"/>
      <c r="S253" s="254"/>
      <c r="T253" s="254"/>
      <c r="U253" s="254"/>
      <c r="V253" s="254"/>
      <c r="W253" s="254"/>
      <c r="X253" s="254"/>
      <c r="Y253" s="254"/>
      <c r="Z253" s="254"/>
      <c r="AA253" s="254"/>
      <c r="AB253" s="254"/>
      <c r="AC253" s="254"/>
      <c r="AD253" s="254"/>
      <c r="AE253" s="254"/>
      <c r="AF253" s="254"/>
      <c r="AG253" s="254"/>
    </row>
    <row r="254" spans="1:33" s="194" customFormat="1" x14ac:dyDescent="0.15">
      <c r="A254" s="1146"/>
      <c r="B254" s="1147"/>
      <c r="C254" s="254"/>
      <c r="D254" s="254"/>
      <c r="E254" s="254"/>
      <c r="F254" s="254"/>
      <c r="G254" s="254"/>
      <c r="H254" s="254"/>
      <c r="I254" s="254"/>
      <c r="J254" s="254"/>
      <c r="K254" s="254"/>
      <c r="L254" s="254"/>
      <c r="M254" s="254"/>
      <c r="N254" s="254"/>
      <c r="O254" s="254"/>
      <c r="P254" s="254"/>
      <c r="Q254" s="254"/>
      <c r="R254" s="254"/>
      <c r="S254" s="254"/>
      <c r="T254" s="254"/>
      <c r="U254" s="254"/>
      <c r="V254" s="254"/>
      <c r="W254" s="254"/>
      <c r="X254" s="254"/>
      <c r="Y254" s="254"/>
      <c r="Z254" s="254"/>
      <c r="AA254" s="254"/>
      <c r="AB254" s="254"/>
      <c r="AC254" s="254"/>
      <c r="AD254" s="254"/>
      <c r="AE254" s="254"/>
      <c r="AF254" s="254"/>
      <c r="AG254" s="254"/>
    </row>
    <row r="255" spans="1:33" s="194" customFormat="1" x14ac:dyDescent="0.15">
      <c r="A255" s="1146"/>
      <c r="B255" s="1147"/>
      <c r="C255" s="254"/>
      <c r="D255" s="254"/>
      <c r="E255" s="254"/>
      <c r="F255" s="254"/>
      <c r="G255" s="254"/>
      <c r="H255" s="254"/>
      <c r="I255" s="254"/>
      <c r="J255" s="254"/>
      <c r="K255" s="254"/>
      <c r="L255" s="254"/>
      <c r="M255" s="254"/>
      <c r="N255" s="254"/>
      <c r="O255" s="254"/>
      <c r="P255" s="254"/>
      <c r="Q255" s="254"/>
      <c r="R255" s="254"/>
      <c r="S255" s="254"/>
      <c r="T255" s="254"/>
      <c r="U255" s="254"/>
      <c r="V255" s="254"/>
      <c r="W255" s="254"/>
      <c r="X255" s="254"/>
      <c r="Y255" s="254"/>
      <c r="Z255" s="254"/>
      <c r="AA255" s="254"/>
      <c r="AB255" s="254"/>
      <c r="AC255" s="254"/>
      <c r="AD255" s="254"/>
      <c r="AE255" s="254"/>
      <c r="AF255" s="254"/>
      <c r="AG255" s="254"/>
    </row>
    <row r="256" spans="1:33" s="194" customFormat="1" x14ac:dyDescent="0.15">
      <c r="A256" s="1146"/>
      <c r="B256" s="1147"/>
      <c r="C256" s="254"/>
      <c r="D256" s="254"/>
      <c r="E256" s="254"/>
      <c r="F256" s="254"/>
      <c r="G256" s="254"/>
      <c r="H256" s="254"/>
      <c r="I256" s="254"/>
      <c r="J256" s="254"/>
      <c r="K256" s="254"/>
      <c r="L256" s="254"/>
      <c r="M256" s="254"/>
      <c r="N256" s="254"/>
      <c r="O256" s="254"/>
      <c r="P256" s="254"/>
      <c r="Q256" s="254"/>
      <c r="R256" s="254"/>
      <c r="S256" s="254"/>
      <c r="T256" s="254"/>
      <c r="U256" s="254"/>
      <c r="V256" s="254"/>
      <c r="W256" s="254"/>
      <c r="X256" s="254"/>
      <c r="Y256" s="254"/>
      <c r="Z256" s="254"/>
      <c r="AA256" s="254"/>
      <c r="AB256" s="254"/>
      <c r="AC256" s="254"/>
      <c r="AD256" s="254"/>
      <c r="AE256" s="254"/>
      <c r="AF256" s="254"/>
      <c r="AG256" s="254"/>
    </row>
    <row r="257" spans="1:33" s="194" customFormat="1" x14ac:dyDescent="0.15">
      <c r="A257" s="1146"/>
      <c r="B257" s="1147"/>
      <c r="C257" s="254"/>
      <c r="D257" s="254"/>
      <c r="E257" s="254"/>
      <c r="F257" s="254"/>
      <c r="G257" s="254"/>
      <c r="H257" s="254"/>
      <c r="I257" s="254"/>
      <c r="J257" s="254"/>
      <c r="K257" s="254"/>
      <c r="L257" s="254"/>
      <c r="M257" s="254"/>
      <c r="N257" s="254"/>
      <c r="O257" s="254"/>
      <c r="P257" s="254"/>
      <c r="Q257" s="254"/>
      <c r="R257" s="254"/>
      <c r="S257" s="254"/>
      <c r="T257" s="254"/>
      <c r="U257" s="254"/>
      <c r="V257" s="254"/>
      <c r="W257" s="254"/>
      <c r="X257" s="254"/>
      <c r="Y257" s="254"/>
      <c r="Z257" s="254"/>
      <c r="AA257" s="254"/>
      <c r="AB257" s="254"/>
      <c r="AC257" s="254"/>
      <c r="AD257" s="254"/>
      <c r="AE257" s="254"/>
      <c r="AF257" s="254"/>
      <c r="AG257" s="254"/>
    </row>
    <row r="258" spans="1:33" s="194" customFormat="1" x14ac:dyDescent="0.15">
      <c r="A258" s="1146"/>
      <c r="B258" s="1147"/>
      <c r="C258" s="254"/>
      <c r="D258" s="254"/>
      <c r="E258" s="254"/>
      <c r="F258" s="254"/>
      <c r="G258" s="254"/>
      <c r="H258" s="254"/>
      <c r="I258" s="254"/>
      <c r="J258" s="254"/>
      <c r="K258" s="254"/>
      <c r="L258" s="254"/>
      <c r="M258" s="254"/>
      <c r="N258" s="254"/>
      <c r="O258" s="254"/>
      <c r="P258" s="254"/>
      <c r="Q258" s="254"/>
      <c r="R258" s="254"/>
      <c r="S258" s="254"/>
      <c r="T258" s="254"/>
      <c r="U258" s="254"/>
      <c r="V258" s="254"/>
      <c r="W258" s="254"/>
      <c r="X258" s="254"/>
      <c r="Y258" s="254"/>
      <c r="Z258" s="254"/>
      <c r="AA258" s="254"/>
      <c r="AB258" s="254"/>
      <c r="AC258" s="254"/>
      <c r="AD258" s="254"/>
      <c r="AE258" s="254"/>
      <c r="AF258" s="254"/>
      <c r="AG258" s="254"/>
    </row>
    <row r="259" spans="1:33" s="194" customFormat="1" x14ac:dyDescent="0.15">
      <c r="A259" s="1146"/>
      <c r="B259" s="1147"/>
      <c r="C259" s="254"/>
      <c r="D259" s="254"/>
      <c r="E259" s="254"/>
      <c r="F259" s="254"/>
      <c r="G259" s="254"/>
      <c r="H259" s="254"/>
      <c r="I259" s="254"/>
      <c r="J259" s="254"/>
      <c r="K259" s="254"/>
      <c r="L259" s="254"/>
      <c r="M259" s="254"/>
      <c r="N259" s="254"/>
      <c r="O259" s="254"/>
      <c r="P259" s="254"/>
      <c r="Q259" s="254"/>
      <c r="R259" s="254"/>
      <c r="S259" s="254"/>
      <c r="T259" s="254"/>
      <c r="U259" s="254"/>
      <c r="V259" s="254"/>
      <c r="W259" s="254"/>
      <c r="X259" s="254"/>
      <c r="Y259" s="254"/>
      <c r="Z259" s="254"/>
      <c r="AA259" s="254"/>
      <c r="AB259" s="254"/>
      <c r="AC259" s="254"/>
      <c r="AD259" s="254"/>
      <c r="AE259" s="254"/>
      <c r="AF259" s="254"/>
      <c r="AG259" s="254"/>
    </row>
    <row r="260" spans="1:33" s="194" customFormat="1" x14ac:dyDescent="0.15">
      <c r="A260" s="1146"/>
      <c r="B260" s="1147"/>
      <c r="C260" s="254"/>
      <c r="D260" s="254"/>
      <c r="E260" s="254"/>
      <c r="F260" s="254"/>
      <c r="G260" s="254"/>
      <c r="H260" s="254"/>
      <c r="I260" s="254"/>
      <c r="J260" s="254"/>
      <c r="K260" s="254"/>
      <c r="L260" s="254"/>
      <c r="M260" s="254"/>
      <c r="N260" s="254"/>
      <c r="O260" s="254"/>
      <c r="P260" s="254"/>
      <c r="Q260" s="254"/>
      <c r="R260" s="254"/>
      <c r="S260" s="254"/>
      <c r="T260" s="254"/>
      <c r="U260" s="254"/>
      <c r="V260" s="254"/>
      <c r="W260" s="254"/>
      <c r="X260" s="254"/>
      <c r="Y260" s="254"/>
      <c r="Z260" s="254"/>
      <c r="AA260" s="254"/>
      <c r="AB260" s="254"/>
      <c r="AC260" s="254"/>
      <c r="AD260" s="254"/>
      <c r="AE260" s="254"/>
      <c r="AF260" s="254"/>
      <c r="AG260" s="254"/>
    </row>
    <row r="261" spans="1:33" s="194" customFormat="1" x14ac:dyDescent="0.15">
      <c r="A261" s="1146"/>
      <c r="B261" s="1147"/>
      <c r="C261" s="254"/>
      <c r="D261" s="254"/>
      <c r="E261" s="254"/>
      <c r="F261" s="254"/>
      <c r="G261" s="254"/>
      <c r="H261" s="254"/>
      <c r="I261" s="254"/>
      <c r="J261" s="254"/>
      <c r="K261" s="254"/>
      <c r="L261" s="254"/>
      <c r="M261" s="254"/>
      <c r="N261" s="254"/>
      <c r="O261" s="254"/>
      <c r="P261" s="254"/>
      <c r="Q261" s="254"/>
      <c r="R261" s="254"/>
      <c r="S261" s="254"/>
      <c r="T261" s="254"/>
      <c r="U261" s="254"/>
      <c r="V261" s="254"/>
      <c r="W261" s="254"/>
      <c r="X261" s="254"/>
      <c r="Y261" s="254"/>
      <c r="Z261" s="254"/>
      <c r="AA261" s="254"/>
      <c r="AB261" s="254"/>
      <c r="AC261" s="254"/>
      <c r="AD261" s="254"/>
      <c r="AE261" s="254"/>
      <c r="AF261" s="254"/>
      <c r="AG261" s="254"/>
    </row>
    <row r="262" spans="1:33" s="194" customFormat="1" x14ac:dyDescent="0.15">
      <c r="A262" s="1146"/>
      <c r="B262" s="1147"/>
      <c r="C262" s="254"/>
      <c r="D262" s="254"/>
      <c r="E262" s="254"/>
      <c r="F262" s="254"/>
      <c r="G262" s="254"/>
      <c r="H262" s="254"/>
      <c r="I262" s="254"/>
      <c r="J262" s="254"/>
      <c r="K262" s="254"/>
      <c r="L262" s="254"/>
      <c r="M262" s="254"/>
      <c r="N262" s="254"/>
      <c r="O262" s="254"/>
      <c r="P262" s="254"/>
      <c r="Q262" s="254"/>
      <c r="R262" s="254"/>
      <c r="S262" s="254"/>
      <c r="T262" s="254"/>
      <c r="U262" s="254"/>
      <c r="V262" s="254"/>
      <c r="W262" s="254"/>
      <c r="X262" s="254"/>
      <c r="Y262" s="254"/>
      <c r="Z262" s="254"/>
      <c r="AA262" s="254"/>
      <c r="AB262" s="254"/>
      <c r="AC262" s="254"/>
      <c r="AD262" s="254"/>
      <c r="AE262" s="254"/>
      <c r="AF262" s="254"/>
      <c r="AG262" s="254"/>
    </row>
    <row r="263" spans="1:33" s="194" customFormat="1" x14ac:dyDescent="0.15">
      <c r="A263" s="1146"/>
      <c r="B263" s="1147"/>
      <c r="C263" s="254"/>
      <c r="D263" s="254"/>
      <c r="E263" s="254"/>
      <c r="F263" s="254"/>
      <c r="G263" s="254"/>
      <c r="H263" s="254"/>
      <c r="I263" s="254"/>
      <c r="J263" s="254"/>
      <c r="K263" s="254"/>
      <c r="L263" s="254"/>
      <c r="M263" s="254"/>
      <c r="N263" s="254"/>
      <c r="O263" s="254"/>
      <c r="P263" s="254"/>
      <c r="Q263" s="254"/>
      <c r="R263" s="254"/>
      <c r="S263" s="254"/>
      <c r="T263" s="254"/>
      <c r="U263" s="254"/>
      <c r="V263" s="254"/>
      <c r="W263" s="254"/>
      <c r="X263" s="254"/>
      <c r="Y263" s="254"/>
      <c r="Z263" s="254"/>
      <c r="AA263" s="254"/>
      <c r="AB263" s="254"/>
      <c r="AC263" s="254"/>
      <c r="AD263" s="254"/>
      <c r="AE263" s="254"/>
      <c r="AF263" s="254"/>
      <c r="AG263" s="254"/>
    </row>
    <row r="264" spans="1:33" s="194" customFormat="1" x14ac:dyDescent="0.15">
      <c r="A264" s="1146"/>
      <c r="B264" s="1147"/>
      <c r="C264" s="254"/>
      <c r="D264" s="254"/>
      <c r="E264" s="254"/>
      <c r="F264" s="254"/>
      <c r="G264" s="254"/>
      <c r="H264" s="254"/>
      <c r="I264" s="254"/>
      <c r="J264" s="254"/>
      <c r="K264" s="254"/>
      <c r="L264" s="254"/>
      <c r="M264" s="254"/>
      <c r="N264" s="254"/>
      <c r="O264" s="254"/>
      <c r="P264" s="254"/>
      <c r="Q264" s="254"/>
      <c r="R264" s="254"/>
      <c r="S264" s="254"/>
      <c r="T264" s="254"/>
      <c r="U264" s="254"/>
      <c r="V264" s="254"/>
      <c r="W264" s="254"/>
      <c r="X264" s="254"/>
      <c r="Y264" s="254"/>
      <c r="Z264" s="254"/>
      <c r="AA264" s="254"/>
      <c r="AB264" s="254"/>
      <c r="AC264" s="254"/>
      <c r="AD264" s="254"/>
      <c r="AE264" s="254"/>
      <c r="AF264" s="254"/>
      <c r="AG264" s="254"/>
    </row>
    <row r="265" spans="1:33" s="194" customFormat="1" x14ac:dyDescent="0.15">
      <c r="A265" s="1146"/>
      <c r="B265" s="1147"/>
      <c r="C265" s="254"/>
      <c r="D265" s="254"/>
      <c r="E265" s="254"/>
      <c r="F265" s="254"/>
      <c r="G265" s="254"/>
      <c r="H265" s="254"/>
      <c r="I265" s="254"/>
      <c r="J265" s="254"/>
      <c r="K265" s="254"/>
      <c r="L265" s="254"/>
      <c r="M265" s="254"/>
      <c r="N265" s="254"/>
      <c r="O265" s="254"/>
      <c r="P265" s="254"/>
      <c r="Q265" s="254"/>
      <c r="R265" s="254"/>
      <c r="S265" s="254"/>
      <c r="T265" s="254"/>
      <c r="U265" s="254"/>
      <c r="V265" s="254"/>
      <c r="W265" s="254"/>
      <c r="X265" s="254"/>
      <c r="Y265" s="254"/>
      <c r="Z265" s="254"/>
      <c r="AA265" s="254"/>
      <c r="AB265" s="254"/>
      <c r="AC265" s="254"/>
      <c r="AD265" s="254"/>
      <c r="AE265" s="254"/>
      <c r="AF265" s="254"/>
      <c r="AG265" s="254"/>
    </row>
    <row r="266" spans="1:33" s="194" customFormat="1" x14ac:dyDescent="0.15">
      <c r="A266" s="1146"/>
      <c r="B266" s="1147"/>
      <c r="C266" s="254"/>
      <c r="D266" s="254"/>
      <c r="E266" s="254"/>
      <c r="F266" s="254"/>
      <c r="G266" s="254"/>
      <c r="H266" s="254"/>
      <c r="I266" s="254"/>
      <c r="J266" s="254"/>
      <c r="K266" s="254"/>
      <c r="L266" s="254"/>
      <c r="M266" s="254"/>
      <c r="N266" s="254"/>
      <c r="O266" s="254"/>
      <c r="P266" s="254"/>
      <c r="Q266" s="254"/>
      <c r="R266" s="254"/>
      <c r="S266" s="254"/>
      <c r="T266" s="254"/>
      <c r="U266" s="254"/>
      <c r="V266" s="254"/>
      <c r="W266" s="254"/>
      <c r="X266" s="254"/>
      <c r="Y266" s="254"/>
      <c r="Z266" s="254"/>
      <c r="AA266" s="254"/>
      <c r="AB266" s="254"/>
      <c r="AC266" s="254"/>
      <c r="AD266" s="254"/>
      <c r="AE266" s="254"/>
      <c r="AF266" s="254"/>
      <c r="AG266" s="254"/>
    </row>
    <row r="267" spans="1:33" s="194" customFormat="1" x14ac:dyDescent="0.15">
      <c r="A267" s="1146"/>
      <c r="B267" s="1147"/>
      <c r="C267" s="254"/>
      <c r="D267" s="254"/>
      <c r="E267" s="254"/>
      <c r="F267" s="254"/>
      <c r="G267" s="254"/>
      <c r="H267" s="254"/>
      <c r="I267" s="254"/>
      <c r="J267" s="254"/>
      <c r="K267" s="254"/>
      <c r="L267" s="254"/>
      <c r="M267" s="254"/>
      <c r="N267" s="254"/>
      <c r="O267" s="254"/>
      <c r="P267" s="254"/>
      <c r="Q267" s="254"/>
      <c r="R267" s="254"/>
      <c r="S267" s="254"/>
      <c r="T267" s="254"/>
      <c r="U267" s="254"/>
      <c r="V267" s="254"/>
      <c r="W267" s="254"/>
      <c r="X267" s="254"/>
      <c r="Y267" s="254"/>
      <c r="Z267" s="254"/>
      <c r="AA267" s="254"/>
      <c r="AB267" s="254"/>
      <c r="AC267" s="254"/>
      <c r="AD267" s="254"/>
      <c r="AE267" s="254"/>
      <c r="AF267" s="254"/>
      <c r="AG267" s="254"/>
    </row>
    <row r="268" spans="1:33" s="194" customFormat="1" x14ac:dyDescent="0.15">
      <c r="A268" s="1146"/>
      <c r="B268" s="1147"/>
      <c r="C268" s="254"/>
      <c r="D268" s="254"/>
      <c r="E268" s="254"/>
      <c r="F268" s="254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4"/>
      <c r="Z268" s="254"/>
      <c r="AA268" s="254"/>
      <c r="AB268" s="254"/>
      <c r="AC268" s="254"/>
      <c r="AD268" s="254"/>
      <c r="AE268" s="254"/>
      <c r="AF268" s="254"/>
      <c r="AG268" s="254"/>
    </row>
    <row r="269" spans="1:33" s="194" customFormat="1" x14ac:dyDescent="0.15">
      <c r="A269" s="1146"/>
      <c r="B269" s="1147"/>
      <c r="C269" s="254"/>
      <c r="D269" s="254"/>
      <c r="E269" s="254"/>
      <c r="F269" s="254"/>
      <c r="G269" s="254"/>
      <c r="H269" s="254"/>
      <c r="I269" s="254"/>
      <c r="J269" s="254"/>
      <c r="K269" s="254"/>
      <c r="L269" s="254"/>
      <c r="M269" s="254"/>
      <c r="N269" s="254"/>
      <c r="O269" s="254"/>
      <c r="P269" s="254"/>
      <c r="Q269" s="254"/>
      <c r="R269" s="254"/>
      <c r="S269" s="254"/>
      <c r="T269" s="254"/>
      <c r="U269" s="254"/>
      <c r="V269" s="254"/>
      <c r="W269" s="254"/>
      <c r="X269" s="254"/>
      <c r="Y269" s="254"/>
      <c r="Z269" s="254"/>
      <c r="AA269" s="254"/>
      <c r="AB269" s="254"/>
      <c r="AC269" s="254"/>
      <c r="AD269" s="254"/>
      <c r="AE269" s="254"/>
      <c r="AF269" s="254"/>
      <c r="AG269" s="254"/>
    </row>
    <row r="270" spans="1:33" s="194" customFormat="1" x14ac:dyDescent="0.15">
      <c r="A270" s="1146"/>
      <c r="B270" s="1147"/>
      <c r="C270" s="254"/>
      <c r="D270" s="254"/>
      <c r="E270" s="254"/>
      <c r="F270" s="254"/>
      <c r="G270" s="254"/>
      <c r="H270" s="254"/>
      <c r="I270" s="254"/>
      <c r="J270" s="254"/>
      <c r="K270" s="254"/>
      <c r="L270" s="254"/>
      <c r="M270" s="254"/>
      <c r="N270" s="254"/>
      <c r="O270" s="254"/>
      <c r="P270" s="254"/>
      <c r="Q270" s="254"/>
      <c r="R270" s="254"/>
      <c r="S270" s="254"/>
      <c r="T270" s="254"/>
      <c r="U270" s="254"/>
      <c r="V270" s="254"/>
      <c r="W270" s="254"/>
      <c r="X270" s="254"/>
      <c r="Y270" s="254"/>
      <c r="Z270" s="254"/>
      <c r="AA270" s="254"/>
      <c r="AB270" s="254"/>
      <c r="AC270" s="254"/>
      <c r="AD270" s="254"/>
      <c r="AE270" s="254"/>
      <c r="AF270" s="254"/>
      <c r="AG270" s="254"/>
    </row>
    <row r="271" spans="1:33" s="194" customFormat="1" x14ac:dyDescent="0.15">
      <c r="A271" s="1146"/>
      <c r="B271" s="1147"/>
      <c r="C271" s="254"/>
      <c r="D271" s="254"/>
      <c r="E271" s="254"/>
      <c r="F271" s="254"/>
      <c r="G271" s="254"/>
      <c r="H271" s="254"/>
      <c r="I271" s="254"/>
      <c r="J271" s="254"/>
      <c r="K271" s="254"/>
      <c r="L271" s="254"/>
      <c r="M271" s="254"/>
      <c r="N271" s="254"/>
      <c r="O271" s="254"/>
      <c r="P271" s="254"/>
      <c r="Q271" s="254"/>
      <c r="R271" s="254"/>
      <c r="S271" s="254"/>
      <c r="T271" s="254"/>
      <c r="U271" s="254"/>
      <c r="V271" s="254"/>
      <c r="W271" s="254"/>
      <c r="X271" s="254"/>
      <c r="Y271" s="254"/>
      <c r="Z271" s="254"/>
      <c r="AA271" s="254"/>
      <c r="AB271" s="254"/>
      <c r="AC271" s="254"/>
      <c r="AD271" s="254"/>
      <c r="AE271" s="254"/>
      <c r="AF271" s="254"/>
      <c r="AG271" s="254"/>
    </row>
    <row r="272" spans="1:33" s="194" customFormat="1" x14ac:dyDescent="0.15">
      <c r="A272" s="1146"/>
      <c r="B272" s="1147"/>
      <c r="C272" s="254"/>
      <c r="D272" s="254"/>
      <c r="E272" s="254"/>
      <c r="F272" s="254"/>
      <c r="G272" s="254"/>
      <c r="H272" s="254"/>
      <c r="I272" s="254"/>
      <c r="J272" s="254"/>
      <c r="K272" s="254"/>
      <c r="L272" s="254"/>
      <c r="M272" s="254"/>
      <c r="N272" s="254"/>
      <c r="O272" s="254"/>
      <c r="P272" s="254"/>
      <c r="Q272" s="254"/>
      <c r="R272" s="254"/>
      <c r="S272" s="254"/>
      <c r="T272" s="254"/>
      <c r="U272" s="254"/>
      <c r="V272" s="254"/>
      <c r="W272" s="254"/>
      <c r="X272" s="254"/>
      <c r="Y272" s="254"/>
      <c r="Z272" s="254"/>
      <c r="AA272" s="254"/>
      <c r="AB272" s="254"/>
      <c r="AC272" s="254"/>
      <c r="AD272" s="254"/>
      <c r="AE272" s="254"/>
      <c r="AF272" s="254"/>
      <c r="AG272" s="254"/>
    </row>
    <row r="273" spans="1:33" s="194" customFormat="1" x14ac:dyDescent="0.15">
      <c r="A273" s="1146"/>
      <c r="B273" s="1147"/>
      <c r="C273" s="254"/>
      <c r="D273" s="254"/>
      <c r="E273" s="254"/>
      <c r="F273" s="254"/>
      <c r="G273" s="254"/>
      <c r="H273" s="254"/>
      <c r="I273" s="254"/>
      <c r="J273" s="254"/>
      <c r="K273" s="254"/>
      <c r="L273" s="254"/>
      <c r="M273" s="254"/>
      <c r="N273" s="254"/>
      <c r="O273" s="254"/>
      <c r="P273" s="254"/>
      <c r="Q273" s="254"/>
      <c r="R273" s="254"/>
      <c r="S273" s="254"/>
      <c r="T273" s="254"/>
      <c r="U273" s="254"/>
      <c r="V273" s="254"/>
      <c r="W273" s="254"/>
      <c r="X273" s="254"/>
      <c r="Y273" s="254"/>
      <c r="Z273" s="254"/>
      <c r="AA273" s="254"/>
      <c r="AB273" s="254"/>
      <c r="AC273" s="254"/>
      <c r="AD273" s="254"/>
      <c r="AE273" s="254"/>
      <c r="AF273" s="254"/>
      <c r="AG273" s="254"/>
    </row>
    <row r="274" spans="1:33" s="194" customFormat="1" x14ac:dyDescent="0.15">
      <c r="A274" s="1146"/>
      <c r="B274" s="1147"/>
      <c r="C274" s="254"/>
      <c r="D274" s="254"/>
      <c r="E274" s="254"/>
      <c r="F274" s="254"/>
      <c r="G274" s="254"/>
      <c r="H274" s="254"/>
      <c r="I274" s="254"/>
      <c r="J274" s="254"/>
      <c r="K274" s="254"/>
      <c r="L274" s="254"/>
      <c r="M274" s="254"/>
      <c r="N274" s="254"/>
      <c r="O274" s="254"/>
      <c r="P274" s="254"/>
      <c r="Q274" s="254"/>
      <c r="R274" s="254"/>
      <c r="S274" s="254"/>
      <c r="T274" s="254"/>
      <c r="U274" s="254"/>
      <c r="V274" s="254"/>
      <c r="W274" s="254"/>
      <c r="X274" s="254"/>
      <c r="Y274" s="254"/>
      <c r="Z274" s="254"/>
      <c r="AA274" s="254"/>
      <c r="AB274" s="254"/>
      <c r="AC274" s="254"/>
      <c r="AD274" s="254"/>
      <c r="AE274" s="254"/>
      <c r="AF274" s="254"/>
      <c r="AG274" s="254"/>
    </row>
    <row r="275" spans="1:33" s="194" customFormat="1" x14ac:dyDescent="0.15">
      <c r="A275" s="1146"/>
      <c r="B275" s="1147"/>
      <c r="C275" s="254"/>
      <c r="D275" s="254"/>
      <c r="E275" s="254"/>
      <c r="F275" s="254"/>
      <c r="G275" s="254"/>
      <c r="H275" s="254"/>
      <c r="I275" s="254"/>
      <c r="J275" s="254"/>
      <c r="K275" s="254"/>
      <c r="L275" s="254"/>
      <c r="M275" s="254"/>
      <c r="N275" s="254"/>
      <c r="O275" s="254"/>
      <c r="P275" s="254"/>
      <c r="Q275" s="254"/>
      <c r="R275" s="254"/>
      <c r="S275" s="254"/>
      <c r="T275" s="254"/>
      <c r="U275" s="254"/>
      <c r="V275" s="254"/>
      <c r="W275" s="254"/>
      <c r="X275" s="254"/>
      <c r="Y275" s="254"/>
      <c r="Z275" s="254"/>
      <c r="AA275" s="254"/>
      <c r="AB275" s="254"/>
      <c r="AC275" s="254"/>
      <c r="AD275" s="254"/>
      <c r="AE275" s="254"/>
      <c r="AF275" s="254"/>
      <c r="AG275" s="254"/>
    </row>
    <row r="276" spans="1:33" s="194" customFormat="1" x14ac:dyDescent="0.15">
      <c r="A276" s="1146"/>
      <c r="B276" s="1147"/>
      <c r="C276" s="254"/>
      <c r="D276" s="254"/>
      <c r="E276" s="254"/>
      <c r="F276" s="254"/>
      <c r="G276" s="254"/>
      <c r="H276" s="254"/>
      <c r="I276" s="254"/>
      <c r="J276" s="254"/>
      <c r="K276" s="254"/>
      <c r="L276" s="254"/>
      <c r="M276" s="254"/>
      <c r="N276" s="254"/>
      <c r="O276" s="254"/>
      <c r="P276" s="254"/>
      <c r="Q276" s="254"/>
      <c r="R276" s="254"/>
      <c r="S276" s="254"/>
      <c r="T276" s="254"/>
      <c r="U276" s="254"/>
      <c r="V276" s="254"/>
      <c r="W276" s="254"/>
      <c r="X276" s="254"/>
      <c r="Y276" s="254"/>
      <c r="Z276" s="254"/>
      <c r="AA276" s="254"/>
      <c r="AB276" s="254"/>
      <c r="AC276" s="254"/>
      <c r="AD276" s="254"/>
      <c r="AE276" s="254"/>
      <c r="AF276" s="254"/>
      <c r="AG276" s="254"/>
    </row>
    <row r="277" spans="1:33" s="194" customFormat="1" x14ac:dyDescent="0.15">
      <c r="A277" s="1146"/>
      <c r="B277" s="1147"/>
      <c r="C277" s="254"/>
      <c r="D277" s="254"/>
      <c r="E277" s="254"/>
      <c r="F277" s="254"/>
      <c r="G277" s="254"/>
      <c r="H277" s="254"/>
      <c r="I277" s="254"/>
      <c r="J277" s="254"/>
      <c r="K277" s="254"/>
      <c r="L277" s="254"/>
      <c r="M277" s="254"/>
      <c r="N277" s="254"/>
      <c r="O277" s="254"/>
      <c r="P277" s="254"/>
      <c r="Q277" s="254"/>
      <c r="R277" s="254"/>
      <c r="S277" s="254"/>
      <c r="T277" s="254"/>
      <c r="U277" s="254"/>
      <c r="V277" s="254"/>
      <c r="W277" s="254"/>
      <c r="X277" s="254"/>
      <c r="Y277" s="254"/>
      <c r="Z277" s="254"/>
      <c r="AA277" s="254"/>
      <c r="AB277" s="254"/>
      <c r="AC277" s="254"/>
      <c r="AD277" s="254"/>
      <c r="AE277" s="254"/>
      <c r="AF277" s="254"/>
      <c r="AG277" s="254"/>
    </row>
    <row r="278" spans="1:33" s="194" customFormat="1" x14ac:dyDescent="0.15">
      <c r="A278" s="1146"/>
      <c r="B278" s="1147"/>
      <c r="C278" s="254"/>
      <c r="D278" s="254"/>
      <c r="E278" s="254"/>
      <c r="F278" s="254"/>
      <c r="G278" s="254"/>
      <c r="H278" s="254"/>
      <c r="I278" s="254"/>
      <c r="J278" s="254"/>
      <c r="K278" s="254"/>
      <c r="L278" s="254"/>
      <c r="M278" s="254"/>
      <c r="N278" s="254"/>
      <c r="O278" s="254"/>
      <c r="P278" s="254"/>
      <c r="Q278" s="254"/>
      <c r="R278" s="254"/>
      <c r="S278" s="254"/>
      <c r="T278" s="254"/>
      <c r="U278" s="254"/>
      <c r="V278" s="254"/>
      <c r="W278" s="254"/>
      <c r="X278" s="254"/>
      <c r="Y278" s="254"/>
      <c r="Z278" s="254"/>
      <c r="AA278" s="254"/>
      <c r="AB278" s="254"/>
      <c r="AC278" s="254"/>
      <c r="AD278" s="254"/>
      <c r="AE278" s="254"/>
      <c r="AF278" s="254"/>
      <c r="AG278" s="254"/>
    </row>
    <row r="279" spans="1:33" s="194" customFormat="1" x14ac:dyDescent="0.15">
      <c r="A279" s="1146"/>
      <c r="B279" s="1147"/>
      <c r="C279" s="254"/>
      <c r="D279" s="254"/>
      <c r="E279" s="254"/>
      <c r="F279" s="254"/>
      <c r="G279" s="254"/>
      <c r="H279" s="254"/>
      <c r="I279" s="254"/>
      <c r="J279" s="254"/>
      <c r="K279" s="254"/>
      <c r="L279" s="254"/>
      <c r="M279" s="254"/>
      <c r="N279" s="254"/>
      <c r="O279" s="254"/>
      <c r="P279" s="254"/>
      <c r="Q279" s="254"/>
      <c r="R279" s="254"/>
      <c r="S279" s="254"/>
      <c r="T279" s="254"/>
      <c r="U279" s="254"/>
      <c r="V279" s="254"/>
      <c r="W279" s="254"/>
      <c r="X279" s="254"/>
      <c r="Y279" s="254"/>
      <c r="Z279" s="254"/>
      <c r="AA279" s="254"/>
      <c r="AB279" s="254"/>
      <c r="AC279" s="254"/>
      <c r="AD279" s="254"/>
      <c r="AE279" s="254"/>
      <c r="AF279" s="254"/>
      <c r="AG279" s="254"/>
    </row>
    <row r="280" spans="1:33" s="194" customFormat="1" x14ac:dyDescent="0.15">
      <c r="A280" s="1146"/>
      <c r="B280" s="1147"/>
      <c r="C280" s="254"/>
      <c r="D280" s="254"/>
      <c r="E280" s="254"/>
      <c r="F280" s="254"/>
      <c r="G280" s="254"/>
      <c r="H280" s="254"/>
      <c r="I280" s="254"/>
      <c r="J280" s="254"/>
      <c r="K280" s="254"/>
      <c r="L280" s="254"/>
      <c r="M280" s="254"/>
      <c r="N280" s="254"/>
      <c r="O280" s="254"/>
      <c r="P280" s="254"/>
      <c r="Q280" s="254"/>
      <c r="R280" s="254"/>
      <c r="S280" s="254"/>
      <c r="T280" s="254"/>
      <c r="U280" s="254"/>
      <c r="V280" s="254"/>
      <c r="W280" s="254"/>
      <c r="X280" s="254"/>
      <c r="Y280" s="254"/>
      <c r="Z280" s="254"/>
      <c r="AA280" s="254"/>
      <c r="AB280" s="254"/>
      <c r="AC280" s="254"/>
      <c r="AD280" s="254"/>
      <c r="AE280" s="254"/>
      <c r="AF280" s="254"/>
      <c r="AG280" s="254"/>
    </row>
    <row r="281" spans="1:33" s="194" customFormat="1" x14ac:dyDescent="0.15">
      <c r="A281" s="1146"/>
      <c r="B281" s="1147"/>
      <c r="C281" s="254"/>
      <c r="D281" s="254"/>
      <c r="E281" s="254"/>
      <c r="F281" s="254"/>
      <c r="G281" s="254"/>
      <c r="H281" s="254"/>
      <c r="I281" s="254"/>
      <c r="J281" s="254"/>
      <c r="K281" s="254"/>
      <c r="L281" s="254"/>
      <c r="M281" s="254"/>
      <c r="N281" s="254"/>
      <c r="O281" s="254"/>
      <c r="P281" s="254"/>
      <c r="Q281" s="254"/>
      <c r="R281" s="254"/>
      <c r="S281" s="254"/>
      <c r="T281" s="254"/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F281" s="254"/>
      <c r="AG281" s="254"/>
    </row>
    <row r="282" spans="1:33" s="194" customFormat="1" x14ac:dyDescent="0.15">
      <c r="A282" s="1146"/>
      <c r="B282" s="1147"/>
      <c r="C282" s="254"/>
      <c r="D282" s="254"/>
      <c r="E282" s="254"/>
      <c r="F282" s="254"/>
      <c r="G282" s="254"/>
      <c r="H282" s="254"/>
      <c r="I282" s="254"/>
      <c r="J282" s="254"/>
      <c r="K282" s="254"/>
      <c r="L282" s="254"/>
      <c r="M282" s="254"/>
      <c r="N282" s="254"/>
      <c r="O282" s="254"/>
      <c r="P282" s="254"/>
      <c r="Q282" s="254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F282" s="254"/>
      <c r="AG282" s="254"/>
    </row>
    <row r="283" spans="1:33" x14ac:dyDescent="0.15">
      <c r="C283" s="255"/>
      <c r="D283" s="255"/>
      <c r="E283" s="255"/>
      <c r="F283" s="255"/>
      <c r="G283" s="255"/>
      <c r="H283" s="255"/>
      <c r="I283" s="255"/>
      <c r="J283" s="255"/>
      <c r="K283" s="255"/>
      <c r="L283" s="255"/>
      <c r="M283" s="255"/>
      <c r="N283" s="255"/>
      <c r="O283" s="255"/>
      <c r="P283" s="255"/>
      <c r="Q283" s="255"/>
      <c r="R283" s="255"/>
      <c r="S283" s="255"/>
      <c r="T283" s="255"/>
      <c r="U283" s="255"/>
      <c r="V283" s="255"/>
      <c r="W283" s="255"/>
      <c r="X283" s="255"/>
      <c r="Y283" s="255"/>
      <c r="Z283" s="255"/>
      <c r="AA283" s="255"/>
      <c r="AB283" s="255"/>
      <c r="AC283" s="255"/>
      <c r="AD283" s="255"/>
      <c r="AE283" s="255"/>
      <c r="AF283" s="255"/>
      <c r="AG283" s="255"/>
    </row>
    <row r="284" spans="1:33" x14ac:dyDescent="0.15">
      <c r="C284" s="255"/>
      <c r="D284" s="255"/>
      <c r="E284" s="255"/>
      <c r="F284" s="255"/>
      <c r="G284" s="255"/>
      <c r="H284" s="255"/>
      <c r="I284" s="255"/>
      <c r="J284" s="255"/>
      <c r="K284" s="255"/>
      <c r="L284" s="255"/>
      <c r="M284" s="255"/>
      <c r="N284" s="255"/>
      <c r="O284" s="255"/>
      <c r="P284" s="255"/>
      <c r="Q284" s="255"/>
      <c r="R284" s="255"/>
      <c r="S284" s="255"/>
      <c r="T284" s="255"/>
      <c r="U284" s="255"/>
      <c r="V284" s="255"/>
      <c r="W284" s="255"/>
      <c r="X284" s="255"/>
      <c r="Y284" s="255"/>
      <c r="Z284" s="255"/>
      <c r="AA284" s="255"/>
      <c r="AB284" s="255"/>
      <c r="AC284" s="255"/>
      <c r="AD284" s="255"/>
      <c r="AE284" s="255"/>
      <c r="AF284" s="255"/>
      <c r="AG284" s="255"/>
    </row>
    <row r="285" spans="1:33" x14ac:dyDescent="0.15">
      <c r="C285" s="255"/>
      <c r="D285" s="255"/>
      <c r="E285" s="255"/>
      <c r="F285" s="255"/>
      <c r="G285" s="255"/>
      <c r="H285" s="255"/>
      <c r="I285" s="255"/>
      <c r="J285" s="255"/>
      <c r="K285" s="255"/>
      <c r="L285" s="255"/>
      <c r="M285" s="255"/>
      <c r="N285" s="255"/>
      <c r="O285" s="255"/>
      <c r="P285" s="255"/>
      <c r="Q285" s="255"/>
      <c r="R285" s="255"/>
      <c r="S285" s="255"/>
      <c r="T285" s="255"/>
      <c r="U285" s="255"/>
      <c r="V285" s="255"/>
      <c r="W285" s="255"/>
      <c r="X285" s="255"/>
      <c r="Y285" s="255"/>
      <c r="Z285" s="255"/>
      <c r="AA285" s="255"/>
      <c r="AB285" s="255"/>
      <c r="AC285" s="255"/>
      <c r="AD285" s="255"/>
      <c r="AE285" s="255"/>
      <c r="AF285" s="255"/>
      <c r="AG285" s="255"/>
    </row>
    <row r="286" spans="1:33" x14ac:dyDescent="0.15">
      <c r="C286" s="255"/>
      <c r="D286" s="255"/>
      <c r="E286" s="255"/>
      <c r="F286" s="255"/>
      <c r="G286" s="255"/>
      <c r="H286" s="255"/>
      <c r="I286" s="255"/>
      <c r="J286" s="255"/>
      <c r="K286" s="255"/>
      <c r="L286" s="255"/>
      <c r="M286" s="255"/>
      <c r="N286" s="255"/>
      <c r="O286" s="255"/>
      <c r="P286" s="255"/>
      <c r="Q286" s="255"/>
      <c r="R286" s="255"/>
      <c r="S286" s="255"/>
      <c r="T286" s="255"/>
      <c r="U286" s="255"/>
      <c r="V286" s="255"/>
      <c r="W286" s="255"/>
      <c r="X286" s="255"/>
      <c r="Y286" s="255"/>
      <c r="Z286" s="255"/>
      <c r="AA286" s="255"/>
      <c r="AB286" s="255"/>
      <c r="AC286" s="255"/>
      <c r="AD286" s="255"/>
      <c r="AE286" s="255"/>
      <c r="AF286" s="255"/>
      <c r="AG286" s="255"/>
    </row>
    <row r="287" spans="1:33" x14ac:dyDescent="0.15">
      <c r="C287" s="255"/>
      <c r="D287" s="255"/>
      <c r="E287" s="255"/>
      <c r="F287" s="255"/>
      <c r="G287" s="255"/>
      <c r="H287" s="255"/>
      <c r="I287" s="255"/>
      <c r="J287" s="255"/>
      <c r="K287" s="255"/>
      <c r="L287" s="255"/>
      <c r="M287" s="255"/>
      <c r="N287" s="255"/>
      <c r="O287" s="255"/>
      <c r="P287" s="255"/>
      <c r="Q287" s="255"/>
      <c r="R287" s="255"/>
      <c r="S287" s="255"/>
      <c r="T287" s="255"/>
      <c r="U287" s="255"/>
      <c r="V287" s="255"/>
      <c r="W287" s="255"/>
      <c r="X287" s="255"/>
      <c r="Y287" s="255"/>
      <c r="Z287" s="255"/>
      <c r="AA287" s="255"/>
      <c r="AB287" s="255"/>
      <c r="AC287" s="255"/>
      <c r="AD287" s="255"/>
      <c r="AE287" s="255"/>
      <c r="AF287" s="255"/>
      <c r="AG287" s="255"/>
    </row>
    <row r="288" spans="1:33" x14ac:dyDescent="0.15">
      <c r="C288" s="255"/>
      <c r="D288" s="255"/>
      <c r="E288" s="255"/>
      <c r="F288" s="255"/>
      <c r="G288" s="255"/>
      <c r="H288" s="255"/>
      <c r="I288" s="255"/>
      <c r="J288" s="255"/>
      <c r="K288" s="255"/>
      <c r="L288" s="255"/>
      <c r="M288" s="255"/>
      <c r="N288" s="255"/>
      <c r="O288" s="255"/>
      <c r="P288" s="255"/>
      <c r="Q288" s="255"/>
      <c r="R288" s="255"/>
      <c r="S288" s="255"/>
      <c r="T288" s="255"/>
      <c r="U288" s="255"/>
      <c r="V288" s="255"/>
      <c r="W288" s="255"/>
      <c r="X288" s="255"/>
      <c r="Y288" s="255"/>
      <c r="Z288" s="255"/>
      <c r="AA288" s="255"/>
      <c r="AB288" s="255"/>
      <c r="AC288" s="255"/>
      <c r="AD288" s="255"/>
      <c r="AE288" s="255"/>
      <c r="AF288" s="255"/>
      <c r="AG288" s="255"/>
    </row>
    <row r="289" spans="3:33" x14ac:dyDescent="0.15">
      <c r="C289" s="255"/>
      <c r="D289" s="255"/>
      <c r="E289" s="255"/>
      <c r="F289" s="255"/>
      <c r="G289" s="255"/>
      <c r="H289" s="255"/>
      <c r="I289" s="255"/>
      <c r="J289" s="255"/>
      <c r="K289" s="255"/>
      <c r="L289" s="255"/>
      <c r="M289" s="255"/>
      <c r="N289" s="255"/>
      <c r="O289" s="255"/>
      <c r="P289" s="255"/>
      <c r="Q289" s="255"/>
      <c r="R289" s="255"/>
      <c r="S289" s="255"/>
      <c r="T289" s="255"/>
      <c r="U289" s="255"/>
      <c r="V289" s="255"/>
      <c r="W289" s="255"/>
      <c r="X289" s="255"/>
      <c r="Y289" s="255"/>
      <c r="Z289" s="255"/>
      <c r="AA289" s="255"/>
      <c r="AB289" s="255"/>
      <c r="AC289" s="255"/>
      <c r="AD289" s="255"/>
      <c r="AE289" s="255"/>
      <c r="AF289" s="255"/>
      <c r="AG289" s="255"/>
    </row>
    <row r="290" spans="3:33" x14ac:dyDescent="0.15">
      <c r="C290" s="255"/>
      <c r="D290" s="255"/>
      <c r="E290" s="255"/>
      <c r="F290" s="255"/>
      <c r="G290" s="255"/>
      <c r="H290" s="255"/>
      <c r="I290" s="255"/>
      <c r="J290" s="255"/>
      <c r="K290" s="255"/>
      <c r="L290" s="255"/>
      <c r="M290" s="255"/>
      <c r="N290" s="255"/>
      <c r="O290" s="255"/>
      <c r="P290" s="255"/>
      <c r="Q290" s="255"/>
      <c r="R290" s="255"/>
      <c r="S290" s="255"/>
      <c r="T290" s="255"/>
      <c r="U290" s="255"/>
      <c r="V290" s="255"/>
      <c r="W290" s="255"/>
      <c r="X290" s="255"/>
      <c r="Y290" s="255"/>
      <c r="Z290" s="255"/>
      <c r="AA290" s="255"/>
      <c r="AB290" s="255"/>
      <c r="AC290" s="255"/>
      <c r="AD290" s="255"/>
      <c r="AE290" s="255"/>
      <c r="AF290" s="255"/>
      <c r="AG290" s="255"/>
    </row>
    <row r="291" spans="3:33" x14ac:dyDescent="0.15">
      <c r="C291" s="255"/>
      <c r="D291" s="255"/>
      <c r="E291" s="255"/>
      <c r="F291" s="255"/>
      <c r="G291" s="255"/>
      <c r="H291" s="255"/>
      <c r="I291" s="255"/>
      <c r="J291" s="255"/>
      <c r="K291" s="255"/>
      <c r="L291" s="255"/>
      <c r="M291" s="255"/>
      <c r="N291" s="255"/>
      <c r="O291" s="255"/>
      <c r="P291" s="255"/>
      <c r="Q291" s="255"/>
      <c r="R291" s="255"/>
      <c r="S291" s="255"/>
      <c r="T291" s="255"/>
      <c r="U291" s="255"/>
      <c r="V291" s="255"/>
      <c r="W291" s="255"/>
      <c r="X291" s="255"/>
      <c r="Y291" s="255"/>
      <c r="Z291" s="255"/>
      <c r="AA291" s="255"/>
      <c r="AB291" s="255"/>
      <c r="AC291" s="255"/>
      <c r="AD291" s="255"/>
      <c r="AE291" s="255"/>
      <c r="AF291" s="255"/>
      <c r="AG291" s="255"/>
    </row>
    <row r="292" spans="3:33" x14ac:dyDescent="0.15">
      <c r="C292" s="255"/>
      <c r="D292" s="255"/>
      <c r="E292" s="255"/>
      <c r="F292" s="255"/>
      <c r="G292" s="255"/>
      <c r="H292" s="255"/>
      <c r="I292" s="255"/>
      <c r="J292" s="255"/>
      <c r="K292" s="255"/>
      <c r="L292" s="255"/>
      <c r="M292" s="255"/>
      <c r="N292" s="255"/>
      <c r="O292" s="255"/>
      <c r="P292" s="255"/>
      <c r="Q292" s="255"/>
      <c r="R292" s="255"/>
      <c r="S292" s="255"/>
      <c r="T292" s="255"/>
      <c r="U292" s="255"/>
      <c r="V292" s="255"/>
      <c r="W292" s="255"/>
      <c r="X292" s="255"/>
      <c r="Y292" s="255"/>
      <c r="Z292" s="255"/>
      <c r="AA292" s="255"/>
      <c r="AB292" s="255"/>
      <c r="AC292" s="255"/>
      <c r="AD292" s="255"/>
      <c r="AE292" s="255"/>
      <c r="AF292" s="255"/>
      <c r="AG292" s="255"/>
    </row>
    <row r="293" spans="3:33" x14ac:dyDescent="0.15">
      <c r="C293" s="255"/>
      <c r="D293" s="255"/>
      <c r="E293" s="255"/>
      <c r="F293" s="255"/>
      <c r="G293" s="255"/>
      <c r="H293" s="255"/>
      <c r="I293" s="255"/>
      <c r="J293" s="255"/>
      <c r="K293" s="255"/>
      <c r="L293" s="255"/>
      <c r="M293" s="255"/>
      <c r="N293" s="255"/>
      <c r="O293" s="255"/>
      <c r="P293" s="255"/>
      <c r="Q293" s="255"/>
      <c r="R293" s="255"/>
      <c r="S293" s="255"/>
      <c r="T293" s="255"/>
      <c r="U293" s="255"/>
      <c r="V293" s="255"/>
      <c r="W293" s="255"/>
      <c r="X293" s="255"/>
      <c r="Y293" s="255"/>
      <c r="Z293" s="255"/>
      <c r="AA293" s="255"/>
      <c r="AB293" s="255"/>
      <c r="AC293" s="255"/>
      <c r="AD293" s="255"/>
      <c r="AE293" s="255"/>
      <c r="AF293" s="255"/>
      <c r="AG293" s="255"/>
    </row>
    <row r="294" spans="3:33" x14ac:dyDescent="0.15">
      <c r="C294" s="255"/>
      <c r="D294" s="255"/>
      <c r="E294" s="255"/>
      <c r="F294" s="255"/>
      <c r="G294" s="255"/>
      <c r="H294" s="255"/>
      <c r="I294" s="255"/>
      <c r="J294" s="255"/>
      <c r="K294" s="255"/>
      <c r="L294" s="255"/>
      <c r="M294" s="255"/>
      <c r="N294" s="255"/>
      <c r="O294" s="255"/>
      <c r="P294" s="255"/>
      <c r="Q294" s="255"/>
      <c r="R294" s="255"/>
      <c r="S294" s="255"/>
      <c r="T294" s="255"/>
      <c r="U294" s="255"/>
      <c r="V294" s="255"/>
      <c r="W294" s="255"/>
      <c r="X294" s="255"/>
      <c r="Y294" s="255"/>
      <c r="Z294" s="255"/>
      <c r="AA294" s="255"/>
      <c r="AB294" s="255"/>
      <c r="AC294" s="255"/>
      <c r="AD294" s="255"/>
      <c r="AE294" s="255"/>
      <c r="AF294" s="255"/>
      <c r="AG294" s="255"/>
    </row>
    <row r="295" spans="3:33" x14ac:dyDescent="0.15">
      <c r="C295" s="255"/>
      <c r="D295" s="255"/>
      <c r="E295" s="255"/>
      <c r="F295" s="255"/>
      <c r="G295" s="255"/>
      <c r="H295" s="255"/>
      <c r="I295" s="255"/>
      <c r="J295" s="255"/>
      <c r="K295" s="255"/>
      <c r="L295" s="255"/>
      <c r="M295" s="255"/>
      <c r="N295" s="255"/>
      <c r="O295" s="255"/>
      <c r="P295" s="255"/>
      <c r="Q295" s="255"/>
      <c r="R295" s="255"/>
      <c r="S295" s="255"/>
      <c r="T295" s="255"/>
      <c r="U295" s="255"/>
      <c r="V295" s="255"/>
      <c r="W295" s="255"/>
      <c r="X295" s="255"/>
      <c r="Y295" s="255"/>
      <c r="Z295" s="255"/>
      <c r="AA295" s="255"/>
      <c r="AB295" s="255"/>
      <c r="AC295" s="255"/>
      <c r="AD295" s="255"/>
      <c r="AE295" s="255"/>
      <c r="AF295" s="255"/>
      <c r="AG295" s="255"/>
    </row>
    <row r="296" spans="3:33" x14ac:dyDescent="0.15">
      <c r="C296" s="255"/>
      <c r="D296" s="255"/>
      <c r="E296" s="255"/>
      <c r="F296" s="255"/>
      <c r="G296" s="255"/>
      <c r="H296" s="255"/>
      <c r="I296" s="255"/>
      <c r="J296" s="255"/>
      <c r="K296" s="255"/>
      <c r="L296" s="255"/>
      <c r="M296" s="255"/>
      <c r="N296" s="255"/>
      <c r="O296" s="255"/>
      <c r="P296" s="255"/>
      <c r="Q296" s="255"/>
      <c r="R296" s="255"/>
      <c r="S296" s="255"/>
      <c r="T296" s="255"/>
      <c r="U296" s="255"/>
      <c r="V296" s="255"/>
      <c r="W296" s="255"/>
      <c r="X296" s="255"/>
      <c r="Y296" s="255"/>
      <c r="Z296" s="255"/>
      <c r="AA296" s="255"/>
      <c r="AB296" s="255"/>
      <c r="AC296" s="255"/>
      <c r="AD296" s="255"/>
      <c r="AE296" s="255"/>
      <c r="AF296" s="255"/>
      <c r="AG296" s="255"/>
    </row>
    <row r="297" spans="3:33" x14ac:dyDescent="0.15">
      <c r="C297" s="255"/>
      <c r="D297" s="255"/>
      <c r="E297" s="255"/>
      <c r="F297" s="255"/>
      <c r="G297" s="255"/>
      <c r="H297" s="255"/>
      <c r="I297" s="255"/>
      <c r="J297" s="255"/>
      <c r="K297" s="255"/>
      <c r="L297" s="255"/>
      <c r="M297" s="255"/>
      <c r="N297" s="255"/>
      <c r="O297" s="255"/>
      <c r="P297" s="255"/>
      <c r="Q297" s="255"/>
      <c r="R297" s="255"/>
      <c r="S297" s="255"/>
      <c r="T297" s="255"/>
      <c r="U297" s="255"/>
      <c r="V297" s="255"/>
      <c r="W297" s="255"/>
      <c r="X297" s="255"/>
      <c r="Y297" s="255"/>
      <c r="Z297" s="255"/>
      <c r="AA297" s="255"/>
      <c r="AB297" s="255"/>
      <c r="AC297" s="255"/>
      <c r="AD297" s="255"/>
      <c r="AE297" s="255"/>
      <c r="AF297" s="255"/>
      <c r="AG297" s="255"/>
    </row>
    <row r="298" spans="3:33" x14ac:dyDescent="0.15">
      <c r="C298" s="255"/>
      <c r="D298" s="255"/>
      <c r="E298" s="255"/>
      <c r="F298" s="255"/>
      <c r="G298" s="255"/>
      <c r="H298" s="255"/>
      <c r="I298" s="255"/>
      <c r="J298" s="255"/>
      <c r="K298" s="255"/>
      <c r="L298" s="255"/>
      <c r="M298" s="255"/>
      <c r="N298" s="255"/>
      <c r="O298" s="255"/>
      <c r="P298" s="255"/>
      <c r="Q298" s="255"/>
      <c r="R298" s="255"/>
      <c r="S298" s="255"/>
      <c r="T298" s="255"/>
      <c r="U298" s="255"/>
      <c r="V298" s="255"/>
      <c r="W298" s="255"/>
      <c r="X298" s="255"/>
      <c r="Y298" s="255"/>
      <c r="Z298" s="255"/>
      <c r="AA298" s="255"/>
      <c r="AB298" s="255"/>
      <c r="AC298" s="255"/>
      <c r="AD298" s="255"/>
      <c r="AE298" s="255"/>
      <c r="AF298" s="255"/>
      <c r="AG298" s="255"/>
    </row>
    <row r="299" spans="3:33" x14ac:dyDescent="0.15">
      <c r="C299" s="255"/>
      <c r="D299" s="255"/>
      <c r="E299" s="255"/>
      <c r="F299" s="255"/>
      <c r="G299" s="255"/>
      <c r="H299" s="255"/>
      <c r="I299" s="255"/>
      <c r="J299" s="255"/>
      <c r="K299" s="255"/>
      <c r="L299" s="255"/>
      <c r="M299" s="255"/>
      <c r="N299" s="255"/>
      <c r="O299" s="255"/>
      <c r="P299" s="255"/>
      <c r="Q299" s="255"/>
      <c r="R299" s="255"/>
      <c r="S299" s="255"/>
      <c r="T299" s="255"/>
      <c r="U299" s="255"/>
      <c r="V299" s="255"/>
      <c r="W299" s="255"/>
      <c r="X299" s="255"/>
      <c r="Y299" s="255"/>
      <c r="Z299" s="255"/>
      <c r="AA299" s="255"/>
      <c r="AB299" s="255"/>
      <c r="AC299" s="255"/>
      <c r="AD299" s="255"/>
      <c r="AE299" s="255"/>
      <c r="AF299" s="255"/>
      <c r="AG299" s="255"/>
    </row>
    <row r="300" spans="3:33" x14ac:dyDescent="0.15">
      <c r="C300" s="255"/>
      <c r="D300" s="255"/>
      <c r="E300" s="255"/>
      <c r="F300" s="255"/>
      <c r="G300" s="255"/>
      <c r="H300" s="255"/>
      <c r="I300" s="255"/>
      <c r="J300" s="255"/>
      <c r="K300" s="255"/>
      <c r="L300" s="255"/>
      <c r="M300" s="255"/>
      <c r="N300" s="255"/>
      <c r="O300" s="255"/>
      <c r="P300" s="255"/>
      <c r="Q300" s="255"/>
      <c r="R300" s="255"/>
      <c r="S300" s="255"/>
      <c r="T300" s="255"/>
      <c r="U300" s="255"/>
      <c r="V300" s="255"/>
      <c r="W300" s="255"/>
      <c r="X300" s="255"/>
      <c r="Y300" s="255"/>
      <c r="Z300" s="255"/>
      <c r="AA300" s="255"/>
      <c r="AB300" s="255"/>
      <c r="AC300" s="255"/>
      <c r="AD300" s="255"/>
      <c r="AE300" s="255"/>
      <c r="AF300" s="255"/>
      <c r="AG300" s="255"/>
    </row>
    <row r="301" spans="3:33" x14ac:dyDescent="0.15">
      <c r="C301" s="255"/>
      <c r="D301" s="255"/>
      <c r="E301" s="255"/>
      <c r="F301" s="255"/>
      <c r="G301" s="255"/>
      <c r="H301" s="255"/>
      <c r="I301" s="255"/>
      <c r="J301" s="255"/>
      <c r="K301" s="255"/>
      <c r="L301" s="255"/>
      <c r="M301" s="255"/>
      <c r="N301" s="255"/>
      <c r="O301" s="255"/>
      <c r="P301" s="255"/>
      <c r="Q301" s="255"/>
      <c r="R301" s="255"/>
      <c r="S301" s="255"/>
      <c r="T301" s="255"/>
      <c r="U301" s="255"/>
      <c r="V301" s="255"/>
      <c r="W301" s="255"/>
      <c r="X301" s="255"/>
      <c r="Y301" s="255"/>
      <c r="Z301" s="255"/>
      <c r="AA301" s="255"/>
      <c r="AB301" s="255"/>
      <c r="AC301" s="255"/>
      <c r="AD301" s="255"/>
      <c r="AE301" s="255"/>
      <c r="AF301" s="255"/>
      <c r="AG301" s="255"/>
    </row>
    <row r="302" spans="3:33" x14ac:dyDescent="0.15">
      <c r="C302" s="255"/>
      <c r="D302" s="255"/>
      <c r="E302" s="255"/>
      <c r="F302" s="255"/>
      <c r="G302" s="255"/>
      <c r="H302" s="255"/>
      <c r="I302" s="255"/>
      <c r="J302" s="255"/>
      <c r="K302" s="255"/>
      <c r="L302" s="255"/>
      <c r="M302" s="255"/>
      <c r="N302" s="255"/>
      <c r="O302" s="255"/>
      <c r="P302" s="255"/>
      <c r="Q302" s="255"/>
      <c r="R302" s="255"/>
      <c r="S302" s="255"/>
      <c r="T302" s="255"/>
      <c r="U302" s="255"/>
      <c r="V302" s="255"/>
      <c r="W302" s="255"/>
      <c r="X302" s="255"/>
      <c r="Y302" s="255"/>
      <c r="Z302" s="255"/>
      <c r="AA302" s="255"/>
      <c r="AB302" s="255"/>
      <c r="AC302" s="255"/>
      <c r="AD302" s="255"/>
      <c r="AE302" s="255"/>
      <c r="AF302" s="255"/>
      <c r="AG302" s="255"/>
    </row>
    <row r="303" spans="3:33" x14ac:dyDescent="0.15">
      <c r="C303" s="255"/>
      <c r="D303" s="255"/>
      <c r="E303" s="255"/>
      <c r="F303" s="255"/>
      <c r="G303" s="255"/>
      <c r="H303" s="255"/>
      <c r="I303" s="255"/>
      <c r="J303" s="255"/>
      <c r="K303" s="255"/>
      <c r="L303" s="255"/>
      <c r="M303" s="255"/>
      <c r="N303" s="255"/>
      <c r="O303" s="255"/>
      <c r="P303" s="255"/>
      <c r="Q303" s="255"/>
      <c r="R303" s="255"/>
      <c r="S303" s="255"/>
      <c r="T303" s="255"/>
      <c r="U303" s="255"/>
      <c r="V303" s="255"/>
      <c r="W303" s="255"/>
      <c r="X303" s="255"/>
      <c r="Y303" s="255"/>
      <c r="Z303" s="255"/>
      <c r="AA303" s="255"/>
      <c r="AB303" s="255"/>
      <c r="AC303" s="255"/>
      <c r="AD303" s="255"/>
      <c r="AE303" s="255"/>
      <c r="AF303" s="255"/>
      <c r="AG303" s="255"/>
    </row>
    <row r="304" spans="3:33" x14ac:dyDescent="0.15">
      <c r="C304" s="255"/>
      <c r="D304" s="255"/>
      <c r="E304" s="255"/>
      <c r="F304" s="255"/>
      <c r="G304" s="255"/>
      <c r="H304" s="255"/>
      <c r="I304" s="255"/>
      <c r="J304" s="255"/>
      <c r="K304" s="255"/>
      <c r="L304" s="255"/>
      <c r="M304" s="255"/>
      <c r="N304" s="255"/>
      <c r="O304" s="255"/>
      <c r="P304" s="255"/>
      <c r="Q304" s="255"/>
      <c r="R304" s="255"/>
      <c r="S304" s="255"/>
      <c r="T304" s="255"/>
      <c r="U304" s="255"/>
      <c r="V304" s="255"/>
      <c r="W304" s="255"/>
      <c r="X304" s="255"/>
      <c r="Y304" s="255"/>
      <c r="Z304" s="255"/>
      <c r="AA304" s="255"/>
      <c r="AB304" s="255"/>
      <c r="AC304" s="255"/>
      <c r="AD304" s="255"/>
      <c r="AE304" s="255"/>
      <c r="AF304" s="255"/>
      <c r="AG304" s="255"/>
    </row>
    <row r="305" spans="3:33" x14ac:dyDescent="0.15">
      <c r="C305" s="255"/>
      <c r="D305" s="255"/>
      <c r="E305" s="255"/>
      <c r="F305" s="255"/>
      <c r="G305" s="255"/>
      <c r="H305" s="255"/>
      <c r="I305" s="255"/>
      <c r="J305" s="255"/>
      <c r="K305" s="255"/>
      <c r="L305" s="255"/>
      <c r="M305" s="255"/>
      <c r="N305" s="255"/>
      <c r="O305" s="255"/>
      <c r="P305" s="255"/>
      <c r="Q305" s="255"/>
      <c r="R305" s="255"/>
      <c r="S305" s="255"/>
      <c r="T305" s="255"/>
      <c r="U305" s="255"/>
      <c r="V305" s="255"/>
      <c r="W305" s="255"/>
      <c r="X305" s="255"/>
      <c r="Y305" s="255"/>
      <c r="Z305" s="255"/>
      <c r="AA305" s="255"/>
      <c r="AB305" s="255"/>
      <c r="AC305" s="255"/>
      <c r="AD305" s="255"/>
      <c r="AE305" s="255"/>
      <c r="AF305" s="255"/>
      <c r="AG305" s="255"/>
    </row>
    <row r="306" spans="3:33" x14ac:dyDescent="0.15">
      <c r="C306" s="255"/>
      <c r="D306" s="255"/>
      <c r="E306" s="255"/>
      <c r="F306" s="255"/>
      <c r="G306" s="255"/>
      <c r="H306" s="255"/>
      <c r="I306" s="255"/>
      <c r="J306" s="255"/>
      <c r="K306" s="255"/>
      <c r="L306" s="255"/>
      <c r="M306" s="255"/>
      <c r="N306" s="255"/>
      <c r="O306" s="255"/>
      <c r="P306" s="255"/>
      <c r="Q306" s="255"/>
      <c r="R306" s="255"/>
      <c r="S306" s="255"/>
      <c r="T306" s="255"/>
      <c r="U306" s="255"/>
      <c r="V306" s="255"/>
      <c r="W306" s="255"/>
      <c r="X306" s="255"/>
      <c r="Y306" s="255"/>
      <c r="Z306" s="255"/>
      <c r="AA306" s="255"/>
      <c r="AB306" s="255"/>
      <c r="AC306" s="255"/>
      <c r="AD306" s="255"/>
      <c r="AE306" s="255"/>
      <c r="AF306" s="255"/>
      <c r="AG306" s="255"/>
    </row>
    <row r="307" spans="3:33" x14ac:dyDescent="0.15">
      <c r="C307" s="255"/>
      <c r="D307" s="255"/>
      <c r="E307" s="255"/>
      <c r="F307" s="255"/>
      <c r="G307" s="255"/>
      <c r="H307" s="255"/>
      <c r="I307" s="255"/>
      <c r="J307" s="255"/>
      <c r="K307" s="255"/>
      <c r="L307" s="255"/>
      <c r="M307" s="255"/>
      <c r="N307" s="255"/>
      <c r="O307" s="255"/>
      <c r="P307" s="255"/>
      <c r="Q307" s="255"/>
      <c r="R307" s="255"/>
      <c r="S307" s="255"/>
      <c r="T307" s="255"/>
      <c r="U307" s="255"/>
      <c r="V307" s="255"/>
      <c r="W307" s="255"/>
      <c r="X307" s="255"/>
      <c r="Y307" s="255"/>
      <c r="Z307" s="255"/>
      <c r="AA307" s="255"/>
      <c r="AB307" s="255"/>
      <c r="AC307" s="255"/>
      <c r="AD307" s="255"/>
      <c r="AE307" s="255"/>
      <c r="AF307" s="255"/>
      <c r="AG307" s="255"/>
    </row>
    <row r="308" spans="3:33" x14ac:dyDescent="0.15">
      <c r="C308" s="255"/>
      <c r="D308" s="255"/>
      <c r="E308" s="255"/>
      <c r="F308" s="255"/>
      <c r="G308" s="255"/>
      <c r="H308" s="255"/>
      <c r="I308" s="255"/>
      <c r="J308" s="255"/>
      <c r="K308" s="255"/>
      <c r="L308" s="255"/>
      <c r="M308" s="255"/>
      <c r="N308" s="255"/>
      <c r="O308" s="255"/>
      <c r="P308" s="255"/>
      <c r="Q308" s="255"/>
      <c r="R308" s="255"/>
      <c r="S308" s="255"/>
      <c r="T308" s="255"/>
      <c r="U308" s="255"/>
      <c r="V308" s="255"/>
      <c r="W308" s="255"/>
      <c r="X308" s="255"/>
      <c r="Y308" s="255"/>
      <c r="Z308" s="255"/>
      <c r="AA308" s="255"/>
      <c r="AB308" s="255"/>
      <c r="AC308" s="255"/>
      <c r="AD308" s="255"/>
      <c r="AE308" s="255"/>
      <c r="AF308" s="255"/>
      <c r="AG308" s="255"/>
    </row>
    <row r="309" spans="3:33" x14ac:dyDescent="0.15">
      <c r="C309" s="255"/>
      <c r="D309" s="255"/>
      <c r="E309" s="255"/>
      <c r="F309" s="255"/>
      <c r="G309" s="255"/>
      <c r="H309" s="255"/>
      <c r="I309" s="255"/>
      <c r="J309" s="255"/>
      <c r="K309" s="255"/>
      <c r="L309" s="255"/>
      <c r="M309" s="255"/>
      <c r="N309" s="255"/>
      <c r="O309" s="255"/>
      <c r="P309" s="255"/>
      <c r="Q309" s="255"/>
      <c r="R309" s="255"/>
      <c r="S309" s="255"/>
      <c r="T309" s="255"/>
      <c r="U309" s="255"/>
      <c r="V309" s="255"/>
      <c r="W309" s="255"/>
      <c r="X309" s="255"/>
      <c r="Y309" s="255"/>
      <c r="Z309" s="255"/>
      <c r="AA309" s="255"/>
      <c r="AB309" s="255"/>
      <c r="AC309" s="255"/>
      <c r="AD309" s="255"/>
      <c r="AE309" s="255"/>
      <c r="AF309" s="255"/>
      <c r="AG309" s="255"/>
    </row>
    <row r="310" spans="3:33" x14ac:dyDescent="0.15">
      <c r="C310" s="255"/>
      <c r="D310" s="255"/>
      <c r="E310" s="255"/>
      <c r="F310" s="255"/>
      <c r="G310" s="255"/>
      <c r="H310" s="255"/>
      <c r="I310" s="255"/>
      <c r="J310" s="255"/>
      <c r="K310" s="255"/>
      <c r="L310" s="255"/>
      <c r="M310" s="255"/>
      <c r="N310" s="255"/>
      <c r="O310" s="255"/>
      <c r="P310" s="255"/>
      <c r="Q310" s="255"/>
      <c r="R310" s="255"/>
      <c r="S310" s="255"/>
      <c r="T310" s="255"/>
      <c r="U310" s="255"/>
      <c r="V310" s="255"/>
      <c r="W310" s="255"/>
      <c r="X310" s="255"/>
      <c r="Y310" s="255"/>
      <c r="Z310" s="255"/>
      <c r="AA310" s="255"/>
      <c r="AB310" s="255"/>
      <c r="AC310" s="255"/>
      <c r="AD310" s="255"/>
      <c r="AE310" s="255"/>
      <c r="AF310" s="255"/>
      <c r="AG310" s="255"/>
    </row>
    <row r="311" spans="3:33" x14ac:dyDescent="0.15">
      <c r="C311" s="255"/>
      <c r="D311" s="255"/>
      <c r="E311" s="255"/>
      <c r="F311" s="255"/>
      <c r="G311" s="255"/>
      <c r="H311" s="255"/>
      <c r="I311" s="255"/>
      <c r="J311" s="255"/>
      <c r="K311" s="255"/>
      <c r="L311" s="255"/>
      <c r="M311" s="255"/>
      <c r="N311" s="255"/>
      <c r="O311" s="255"/>
      <c r="P311" s="255"/>
      <c r="Q311" s="255"/>
      <c r="R311" s="255"/>
      <c r="S311" s="255"/>
      <c r="T311" s="255"/>
      <c r="U311" s="255"/>
      <c r="V311" s="255"/>
      <c r="W311" s="255"/>
      <c r="X311" s="255"/>
      <c r="Y311" s="255"/>
      <c r="Z311" s="255"/>
      <c r="AA311" s="255"/>
      <c r="AB311" s="255"/>
      <c r="AC311" s="255"/>
      <c r="AD311" s="255"/>
      <c r="AE311" s="255"/>
      <c r="AF311" s="255"/>
      <c r="AG311" s="255"/>
    </row>
    <row r="312" spans="3:33" x14ac:dyDescent="0.15">
      <c r="C312" s="255"/>
      <c r="D312" s="255"/>
      <c r="E312" s="255"/>
      <c r="F312" s="255"/>
      <c r="G312" s="255"/>
      <c r="H312" s="255"/>
      <c r="I312" s="255"/>
      <c r="J312" s="255"/>
      <c r="K312" s="255"/>
      <c r="L312" s="255"/>
      <c r="M312" s="255"/>
      <c r="N312" s="255"/>
      <c r="O312" s="255"/>
      <c r="P312" s="255"/>
      <c r="Q312" s="255"/>
      <c r="R312" s="255"/>
      <c r="S312" s="255"/>
      <c r="T312" s="255"/>
      <c r="U312" s="255"/>
      <c r="V312" s="255"/>
      <c r="W312" s="255"/>
      <c r="X312" s="255"/>
      <c r="Y312" s="255"/>
      <c r="Z312" s="255"/>
      <c r="AA312" s="255"/>
      <c r="AB312" s="255"/>
      <c r="AC312" s="255"/>
      <c r="AD312" s="255"/>
      <c r="AE312" s="255"/>
      <c r="AF312" s="255"/>
      <c r="AG312" s="255"/>
    </row>
    <row r="313" spans="3:33" x14ac:dyDescent="0.15">
      <c r="C313" s="255"/>
      <c r="D313" s="255"/>
      <c r="E313" s="255"/>
      <c r="F313" s="255"/>
      <c r="G313" s="255"/>
      <c r="H313" s="255"/>
      <c r="I313" s="255"/>
      <c r="J313" s="255"/>
      <c r="K313" s="255"/>
      <c r="L313" s="255"/>
      <c r="M313" s="255"/>
      <c r="N313" s="255"/>
      <c r="O313" s="255"/>
      <c r="P313" s="255"/>
      <c r="Q313" s="255"/>
      <c r="R313" s="255"/>
      <c r="S313" s="255"/>
      <c r="T313" s="255"/>
      <c r="U313" s="255"/>
      <c r="V313" s="255"/>
      <c r="W313" s="255"/>
      <c r="X313" s="255"/>
      <c r="Y313" s="255"/>
      <c r="Z313" s="255"/>
      <c r="AA313" s="255"/>
      <c r="AB313" s="255"/>
      <c r="AC313" s="255"/>
      <c r="AD313" s="255"/>
      <c r="AE313" s="255"/>
      <c r="AF313" s="255"/>
      <c r="AG313" s="255"/>
    </row>
    <row r="314" spans="3:33" x14ac:dyDescent="0.15">
      <c r="C314" s="255"/>
      <c r="D314" s="255"/>
      <c r="E314" s="255"/>
      <c r="F314" s="255"/>
      <c r="G314" s="255"/>
      <c r="H314" s="255"/>
      <c r="I314" s="255"/>
      <c r="J314" s="255"/>
      <c r="K314" s="255"/>
      <c r="L314" s="255"/>
      <c r="M314" s="255"/>
      <c r="N314" s="255"/>
      <c r="O314" s="255"/>
      <c r="P314" s="255"/>
      <c r="Q314" s="255"/>
      <c r="R314" s="255"/>
      <c r="S314" s="255"/>
      <c r="T314" s="255"/>
      <c r="U314" s="255"/>
      <c r="V314" s="255"/>
      <c r="W314" s="255"/>
      <c r="X314" s="255"/>
      <c r="Y314" s="255"/>
      <c r="Z314" s="255"/>
      <c r="AA314" s="255"/>
      <c r="AB314" s="255"/>
      <c r="AC314" s="255"/>
      <c r="AD314" s="255"/>
      <c r="AE314" s="255"/>
      <c r="AF314" s="255"/>
      <c r="AG314" s="255"/>
    </row>
    <row r="315" spans="3:33" x14ac:dyDescent="0.15">
      <c r="C315" s="255"/>
      <c r="D315" s="255"/>
      <c r="E315" s="255"/>
      <c r="F315" s="255"/>
      <c r="G315" s="255"/>
      <c r="H315" s="255"/>
      <c r="I315" s="255"/>
      <c r="J315" s="255"/>
      <c r="K315" s="255"/>
      <c r="L315" s="255"/>
      <c r="M315" s="255"/>
      <c r="N315" s="255"/>
      <c r="O315" s="255"/>
      <c r="P315" s="255"/>
      <c r="Q315" s="255"/>
      <c r="R315" s="255"/>
      <c r="S315" s="255"/>
      <c r="T315" s="255"/>
      <c r="U315" s="255"/>
      <c r="V315" s="255"/>
      <c r="W315" s="255"/>
      <c r="X315" s="255"/>
      <c r="Y315" s="255"/>
      <c r="Z315" s="255"/>
      <c r="AA315" s="255"/>
      <c r="AB315" s="255"/>
      <c r="AC315" s="255"/>
      <c r="AD315" s="255"/>
      <c r="AE315" s="255"/>
      <c r="AF315" s="255"/>
      <c r="AG315" s="255"/>
    </row>
    <row r="316" spans="3:33" x14ac:dyDescent="0.15">
      <c r="C316" s="255"/>
      <c r="D316" s="255"/>
      <c r="E316" s="255"/>
      <c r="F316" s="255"/>
      <c r="G316" s="255"/>
      <c r="H316" s="255"/>
      <c r="I316" s="255"/>
      <c r="J316" s="255"/>
      <c r="K316" s="255"/>
      <c r="L316" s="255"/>
      <c r="M316" s="255"/>
      <c r="N316" s="255"/>
      <c r="O316" s="255"/>
      <c r="P316" s="255"/>
      <c r="Q316" s="255"/>
      <c r="R316" s="255"/>
      <c r="S316" s="255"/>
      <c r="T316" s="255"/>
      <c r="U316" s="255"/>
      <c r="V316" s="255"/>
      <c r="W316" s="255"/>
      <c r="X316" s="255"/>
      <c r="Y316" s="255"/>
      <c r="Z316" s="255"/>
      <c r="AA316" s="255"/>
      <c r="AB316" s="255"/>
      <c r="AC316" s="255"/>
      <c r="AD316" s="255"/>
      <c r="AE316" s="255"/>
      <c r="AF316" s="255"/>
      <c r="AG316" s="255"/>
    </row>
    <row r="317" spans="3:33" x14ac:dyDescent="0.15">
      <c r="C317" s="255"/>
      <c r="D317" s="255"/>
      <c r="E317" s="255"/>
      <c r="F317" s="255"/>
      <c r="G317" s="255"/>
      <c r="H317" s="255"/>
      <c r="I317" s="255"/>
      <c r="J317" s="255"/>
      <c r="K317" s="255"/>
      <c r="L317" s="255"/>
      <c r="M317" s="255"/>
      <c r="N317" s="255"/>
      <c r="O317" s="255"/>
      <c r="P317" s="255"/>
      <c r="Q317" s="255"/>
      <c r="R317" s="255"/>
      <c r="S317" s="255"/>
      <c r="T317" s="255"/>
      <c r="U317" s="255"/>
      <c r="V317" s="255"/>
      <c r="W317" s="255"/>
      <c r="X317" s="255"/>
      <c r="Y317" s="255"/>
      <c r="Z317" s="255"/>
      <c r="AA317" s="255"/>
      <c r="AB317" s="255"/>
      <c r="AC317" s="255"/>
      <c r="AD317" s="255"/>
      <c r="AE317" s="255"/>
      <c r="AF317" s="255"/>
      <c r="AG317" s="255"/>
    </row>
    <row r="318" spans="3:33" x14ac:dyDescent="0.15">
      <c r="C318" s="255"/>
      <c r="D318" s="255"/>
      <c r="E318" s="255"/>
      <c r="F318" s="255"/>
      <c r="G318" s="255"/>
      <c r="H318" s="255"/>
      <c r="I318" s="255"/>
      <c r="J318" s="255"/>
      <c r="K318" s="255"/>
      <c r="L318" s="255"/>
      <c r="M318" s="255"/>
      <c r="N318" s="255"/>
      <c r="O318" s="255"/>
      <c r="P318" s="255"/>
      <c r="Q318" s="255"/>
      <c r="R318" s="255"/>
      <c r="S318" s="255"/>
      <c r="T318" s="255"/>
      <c r="U318" s="255"/>
      <c r="V318" s="255"/>
      <c r="W318" s="255"/>
      <c r="X318" s="255"/>
      <c r="Y318" s="255"/>
      <c r="Z318" s="255"/>
      <c r="AA318" s="255"/>
      <c r="AB318" s="255"/>
      <c r="AC318" s="255"/>
      <c r="AD318" s="255"/>
      <c r="AE318" s="255"/>
      <c r="AF318" s="255"/>
      <c r="AG318" s="255"/>
    </row>
    <row r="319" spans="3:33" x14ac:dyDescent="0.15">
      <c r="C319" s="255"/>
      <c r="D319" s="255"/>
      <c r="E319" s="255"/>
      <c r="F319" s="255"/>
      <c r="G319" s="255"/>
      <c r="H319" s="255"/>
      <c r="I319" s="255"/>
      <c r="J319" s="255"/>
      <c r="K319" s="255"/>
      <c r="L319" s="255"/>
      <c r="M319" s="255"/>
      <c r="N319" s="255"/>
      <c r="O319" s="255"/>
      <c r="P319" s="255"/>
      <c r="Q319" s="255"/>
      <c r="R319" s="255"/>
      <c r="S319" s="255"/>
      <c r="T319" s="255"/>
      <c r="U319" s="255"/>
      <c r="V319" s="255"/>
      <c r="W319" s="255"/>
      <c r="X319" s="255"/>
      <c r="Y319" s="255"/>
      <c r="Z319" s="255"/>
      <c r="AA319" s="255"/>
      <c r="AB319" s="255"/>
      <c r="AC319" s="255"/>
      <c r="AD319" s="255"/>
      <c r="AE319" s="255"/>
      <c r="AF319" s="255"/>
      <c r="AG319" s="255"/>
    </row>
    <row r="320" spans="3:33" x14ac:dyDescent="0.15">
      <c r="C320" s="255"/>
      <c r="D320" s="255"/>
      <c r="E320" s="255"/>
      <c r="F320" s="255"/>
      <c r="G320" s="255"/>
      <c r="H320" s="255"/>
      <c r="I320" s="255"/>
      <c r="J320" s="255"/>
      <c r="K320" s="255"/>
      <c r="L320" s="255"/>
      <c r="M320" s="255"/>
      <c r="N320" s="255"/>
      <c r="O320" s="255"/>
      <c r="P320" s="255"/>
      <c r="Q320" s="255"/>
      <c r="R320" s="255"/>
      <c r="S320" s="255"/>
      <c r="T320" s="255"/>
      <c r="U320" s="255"/>
      <c r="V320" s="255"/>
      <c r="W320" s="255"/>
      <c r="X320" s="255"/>
      <c r="Y320" s="255"/>
      <c r="Z320" s="255"/>
      <c r="AA320" s="255"/>
      <c r="AB320" s="255"/>
      <c r="AC320" s="255"/>
      <c r="AD320" s="255"/>
      <c r="AE320" s="255"/>
      <c r="AF320" s="255"/>
      <c r="AG320" s="255"/>
    </row>
    <row r="321" spans="3:33" x14ac:dyDescent="0.15">
      <c r="C321" s="255"/>
      <c r="D321" s="255"/>
      <c r="E321" s="255"/>
      <c r="F321" s="255"/>
      <c r="G321" s="255"/>
      <c r="H321" s="255"/>
      <c r="I321" s="255"/>
      <c r="J321" s="255"/>
      <c r="K321" s="255"/>
      <c r="L321" s="255"/>
      <c r="M321" s="255"/>
      <c r="N321" s="255"/>
      <c r="O321" s="255"/>
      <c r="P321" s="255"/>
      <c r="Q321" s="255"/>
      <c r="R321" s="255"/>
      <c r="S321" s="255"/>
      <c r="T321" s="255"/>
      <c r="U321" s="255"/>
      <c r="V321" s="255"/>
      <c r="W321" s="255"/>
      <c r="X321" s="255"/>
      <c r="Y321" s="255"/>
      <c r="Z321" s="255"/>
      <c r="AA321" s="255"/>
      <c r="AB321" s="255"/>
      <c r="AC321" s="255"/>
      <c r="AD321" s="255"/>
      <c r="AE321" s="255"/>
      <c r="AF321" s="255"/>
      <c r="AG321" s="255"/>
    </row>
    <row r="322" spans="3:33" x14ac:dyDescent="0.15">
      <c r="C322" s="255"/>
      <c r="D322" s="255"/>
      <c r="E322" s="255"/>
      <c r="F322" s="255"/>
      <c r="G322" s="255"/>
      <c r="H322" s="255"/>
      <c r="I322" s="255"/>
      <c r="J322" s="255"/>
      <c r="K322" s="255"/>
      <c r="L322" s="255"/>
      <c r="M322" s="255"/>
      <c r="N322" s="255"/>
      <c r="O322" s="255"/>
      <c r="P322" s="255"/>
      <c r="Q322" s="255"/>
      <c r="R322" s="255"/>
      <c r="S322" s="255"/>
      <c r="T322" s="255"/>
      <c r="U322" s="255"/>
      <c r="V322" s="255"/>
      <c r="W322" s="255"/>
      <c r="X322" s="255"/>
      <c r="Y322" s="255"/>
      <c r="Z322" s="255"/>
      <c r="AA322" s="255"/>
      <c r="AB322" s="255"/>
      <c r="AC322" s="255"/>
      <c r="AD322" s="255"/>
      <c r="AE322" s="255"/>
      <c r="AF322" s="255"/>
      <c r="AG322" s="255"/>
    </row>
    <row r="323" spans="3:33" x14ac:dyDescent="0.15">
      <c r="C323" s="255"/>
      <c r="D323" s="255"/>
      <c r="E323" s="255"/>
      <c r="F323" s="255"/>
      <c r="G323" s="255"/>
      <c r="H323" s="255"/>
      <c r="I323" s="255"/>
      <c r="J323" s="255"/>
      <c r="K323" s="255"/>
      <c r="L323" s="255"/>
      <c r="M323" s="255"/>
      <c r="N323" s="255"/>
      <c r="O323" s="255"/>
      <c r="P323" s="255"/>
      <c r="Q323" s="255"/>
      <c r="R323" s="255"/>
      <c r="S323" s="255"/>
      <c r="T323" s="255"/>
      <c r="U323" s="255"/>
      <c r="V323" s="255"/>
      <c r="W323" s="255"/>
      <c r="X323" s="255"/>
      <c r="Y323" s="255"/>
      <c r="Z323" s="255"/>
      <c r="AA323" s="255"/>
      <c r="AB323" s="255"/>
      <c r="AC323" s="255"/>
      <c r="AD323" s="255"/>
      <c r="AE323" s="255"/>
      <c r="AF323" s="255"/>
      <c r="AG323" s="255"/>
    </row>
    <row r="324" spans="3:33" x14ac:dyDescent="0.15">
      <c r="C324" s="255"/>
      <c r="D324" s="255"/>
      <c r="E324" s="255"/>
      <c r="F324" s="255"/>
      <c r="G324" s="255"/>
      <c r="H324" s="255"/>
      <c r="I324" s="255"/>
      <c r="J324" s="255"/>
      <c r="K324" s="255"/>
      <c r="L324" s="255"/>
      <c r="M324" s="255"/>
      <c r="N324" s="255"/>
      <c r="O324" s="255"/>
      <c r="P324" s="255"/>
      <c r="Q324" s="255"/>
      <c r="R324" s="255"/>
      <c r="S324" s="255"/>
      <c r="T324" s="255"/>
      <c r="U324" s="255"/>
      <c r="V324" s="255"/>
      <c r="W324" s="255"/>
      <c r="X324" s="255"/>
      <c r="Y324" s="255"/>
      <c r="Z324" s="255"/>
      <c r="AA324" s="255"/>
      <c r="AB324" s="255"/>
      <c r="AC324" s="255"/>
      <c r="AD324" s="255"/>
      <c r="AE324" s="255"/>
      <c r="AF324" s="255"/>
      <c r="AG324" s="255"/>
    </row>
    <row r="325" spans="3:33" x14ac:dyDescent="0.15">
      <c r="C325" s="255"/>
      <c r="D325" s="255"/>
      <c r="E325" s="255"/>
      <c r="F325" s="255"/>
      <c r="G325" s="255"/>
      <c r="H325" s="255"/>
      <c r="I325" s="255"/>
      <c r="J325" s="255"/>
      <c r="K325" s="255"/>
      <c r="L325" s="255"/>
      <c r="M325" s="255"/>
      <c r="N325" s="255"/>
      <c r="O325" s="255"/>
      <c r="P325" s="255"/>
      <c r="Q325" s="255"/>
      <c r="R325" s="255"/>
      <c r="S325" s="255"/>
      <c r="T325" s="255"/>
      <c r="U325" s="255"/>
      <c r="V325" s="255"/>
      <c r="W325" s="255"/>
      <c r="X325" s="255"/>
      <c r="Y325" s="255"/>
      <c r="Z325" s="255"/>
      <c r="AA325" s="255"/>
      <c r="AB325" s="255"/>
      <c r="AC325" s="255"/>
      <c r="AD325" s="255"/>
      <c r="AE325" s="255"/>
      <c r="AF325" s="255"/>
      <c r="AG325" s="255"/>
    </row>
    <row r="326" spans="3:33" x14ac:dyDescent="0.15">
      <c r="C326" s="255"/>
      <c r="D326" s="255"/>
      <c r="E326" s="255"/>
      <c r="F326" s="255"/>
      <c r="G326" s="255"/>
      <c r="H326" s="255"/>
      <c r="I326" s="255"/>
      <c r="J326" s="255"/>
      <c r="K326" s="255"/>
      <c r="L326" s="255"/>
      <c r="M326" s="255"/>
      <c r="N326" s="255"/>
      <c r="O326" s="255"/>
      <c r="P326" s="255"/>
      <c r="Q326" s="255"/>
      <c r="R326" s="255"/>
      <c r="S326" s="255"/>
      <c r="T326" s="255"/>
      <c r="U326" s="255"/>
      <c r="V326" s="255"/>
      <c r="W326" s="255"/>
      <c r="X326" s="255"/>
      <c r="Y326" s="255"/>
      <c r="Z326" s="255"/>
      <c r="AA326" s="255"/>
      <c r="AB326" s="255"/>
      <c r="AC326" s="255"/>
      <c r="AD326" s="255"/>
      <c r="AE326" s="255"/>
      <c r="AF326" s="255"/>
      <c r="AG326" s="255"/>
    </row>
    <row r="327" spans="3:33" x14ac:dyDescent="0.15">
      <c r="C327" s="255"/>
      <c r="D327" s="255"/>
      <c r="E327" s="255"/>
      <c r="F327" s="255"/>
      <c r="G327" s="255"/>
      <c r="H327" s="255"/>
      <c r="I327" s="255"/>
      <c r="J327" s="255"/>
      <c r="K327" s="255"/>
      <c r="L327" s="255"/>
      <c r="M327" s="255"/>
      <c r="N327" s="255"/>
      <c r="O327" s="255"/>
      <c r="P327" s="255"/>
      <c r="Q327" s="255"/>
      <c r="R327" s="255"/>
      <c r="S327" s="255"/>
      <c r="T327" s="255"/>
      <c r="U327" s="255"/>
      <c r="V327" s="255"/>
      <c r="W327" s="255"/>
      <c r="X327" s="255"/>
      <c r="Y327" s="255"/>
      <c r="Z327" s="255"/>
      <c r="AA327" s="255"/>
      <c r="AB327" s="255"/>
      <c r="AC327" s="255"/>
      <c r="AD327" s="255"/>
      <c r="AE327" s="255"/>
      <c r="AF327" s="255"/>
      <c r="AG327" s="255"/>
    </row>
    <row r="328" spans="3:33" x14ac:dyDescent="0.15">
      <c r="C328" s="255"/>
      <c r="D328" s="255"/>
      <c r="E328" s="255"/>
      <c r="F328" s="255"/>
      <c r="G328" s="255"/>
      <c r="H328" s="255"/>
      <c r="I328" s="255"/>
      <c r="J328" s="255"/>
      <c r="K328" s="255"/>
      <c r="L328" s="255"/>
      <c r="M328" s="255"/>
      <c r="N328" s="255"/>
      <c r="O328" s="255"/>
      <c r="P328" s="255"/>
      <c r="Q328" s="255"/>
      <c r="R328" s="255"/>
      <c r="S328" s="255"/>
      <c r="T328" s="255"/>
      <c r="U328" s="255"/>
      <c r="V328" s="255"/>
      <c r="W328" s="255"/>
      <c r="X328" s="255"/>
      <c r="Y328" s="255"/>
      <c r="Z328" s="255"/>
      <c r="AA328" s="255"/>
      <c r="AB328" s="255"/>
      <c r="AC328" s="255"/>
      <c r="AD328" s="255"/>
      <c r="AE328" s="255"/>
      <c r="AF328" s="255"/>
      <c r="AG328" s="255"/>
    </row>
    <row r="329" spans="3:33" x14ac:dyDescent="0.15">
      <c r="C329" s="255"/>
      <c r="D329" s="255"/>
      <c r="E329" s="255"/>
      <c r="F329" s="255"/>
      <c r="G329" s="255"/>
      <c r="H329" s="255"/>
      <c r="I329" s="255"/>
      <c r="J329" s="255"/>
      <c r="K329" s="255"/>
      <c r="L329" s="255"/>
      <c r="M329" s="255"/>
      <c r="N329" s="255"/>
      <c r="O329" s="255"/>
      <c r="P329" s="255"/>
      <c r="Q329" s="255"/>
      <c r="R329" s="255"/>
      <c r="S329" s="255"/>
      <c r="T329" s="255"/>
      <c r="U329" s="255"/>
      <c r="V329" s="255"/>
      <c r="W329" s="255"/>
      <c r="X329" s="255"/>
      <c r="Y329" s="255"/>
      <c r="Z329" s="255"/>
      <c r="AA329" s="255"/>
      <c r="AB329" s="255"/>
      <c r="AC329" s="255"/>
      <c r="AD329" s="255"/>
      <c r="AE329" s="255"/>
      <c r="AF329" s="255"/>
      <c r="AG329" s="255"/>
    </row>
    <row r="330" spans="3:33" x14ac:dyDescent="0.15">
      <c r="C330" s="255"/>
      <c r="D330" s="255"/>
      <c r="E330" s="255"/>
      <c r="F330" s="255"/>
      <c r="G330" s="255"/>
      <c r="H330" s="255"/>
      <c r="I330" s="255"/>
      <c r="J330" s="255"/>
      <c r="K330" s="255"/>
      <c r="L330" s="255"/>
      <c r="M330" s="255"/>
      <c r="N330" s="255"/>
      <c r="O330" s="255"/>
      <c r="P330" s="255"/>
      <c r="Q330" s="255"/>
      <c r="R330" s="255"/>
      <c r="S330" s="255"/>
      <c r="T330" s="255"/>
      <c r="U330" s="255"/>
      <c r="V330" s="255"/>
      <c r="W330" s="255"/>
      <c r="X330" s="255"/>
      <c r="Y330" s="255"/>
      <c r="Z330" s="255"/>
      <c r="AA330" s="255"/>
      <c r="AB330" s="255"/>
      <c r="AC330" s="255"/>
      <c r="AD330" s="255"/>
      <c r="AE330" s="255"/>
      <c r="AF330" s="255"/>
      <c r="AG330" s="255"/>
    </row>
    <row r="331" spans="3:33" x14ac:dyDescent="0.15">
      <c r="C331" s="255"/>
      <c r="D331" s="255"/>
      <c r="E331" s="255"/>
      <c r="F331" s="255"/>
      <c r="G331" s="255"/>
      <c r="H331" s="255"/>
      <c r="I331" s="255"/>
      <c r="J331" s="255"/>
      <c r="K331" s="255"/>
      <c r="L331" s="255"/>
      <c r="M331" s="255"/>
      <c r="N331" s="255"/>
      <c r="O331" s="255"/>
      <c r="P331" s="255"/>
      <c r="Q331" s="255"/>
      <c r="R331" s="255"/>
      <c r="S331" s="255"/>
      <c r="T331" s="255"/>
      <c r="U331" s="255"/>
      <c r="V331" s="255"/>
      <c r="W331" s="255"/>
      <c r="X331" s="255"/>
      <c r="Y331" s="255"/>
      <c r="Z331" s="255"/>
      <c r="AA331" s="255"/>
      <c r="AB331" s="255"/>
      <c r="AC331" s="255"/>
      <c r="AD331" s="255"/>
      <c r="AE331" s="255"/>
      <c r="AF331" s="255"/>
      <c r="AG331" s="255"/>
    </row>
    <row r="332" spans="3:33" x14ac:dyDescent="0.15">
      <c r="C332" s="255"/>
      <c r="D332" s="255"/>
      <c r="E332" s="255"/>
      <c r="F332" s="255"/>
      <c r="G332" s="255"/>
      <c r="H332" s="255"/>
      <c r="I332" s="255"/>
      <c r="J332" s="255"/>
      <c r="K332" s="255"/>
      <c r="L332" s="255"/>
      <c r="M332" s="255"/>
      <c r="N332" s="255"/>
      <c r="O332" s="255"/>
      <c r="P332" s="255"/>
      <c r="Q332" s="255"/>
      <c r="R332" s="255"/>
      <c r="S332" s="255"/>
      <c r="T332" s="255"/>
      <c r="U332" s="255"/>
      <c r="V332" s="255"/>
      <c r="W332" s="255"/>
      <c r="X332" s="255"/>
      <c r="Y332" s="255"/>
      <c r="Z332" s="255"/>
      <c r="AA332" s="255"/>
      <c r="AB332" s="255"/>
      <c r="AC332" s="255"/>
      <c r="AD332" s="255"/>
      <c r="AE332" s="255"/>
      <c r="AF332" s="255"/>
      <c r="AG332" s="255"/>
    </row>
    <row r="333" spans="3:33" x14ac:dyDescent="0.15">
      <c r="C333" s="255"/>
      <c r="D333" s="255"/>
      <c r="E333" s="255"/>
      <c r="F333" s="255"/>
      <c r="G333" s="255"/>
      <c r="H333" s="255"/>
      <c r="I333" s="255"/>
      <c r="J333" s="255"/>
      <c r="K333" s="255"/>
      <c r="L333" s="255"/>
      <c r="M333" s="255"/>
      <c r="N333" s="255"/>
      <c r="O333" s="255"/>
      <c r="P333" s="255"/>
      <c r="Q333" s="255"/>
      <c r="R333" s="255"/>
      <c r="S333" s="255"/>
      <c r="T333" s="255"/>
      <c r="U333" s="255"/>
      <c r="V333" s="255"/>
      <c r="W333" s="255"/>
      <c r="X333" s="255"/>
      <c r="Y333" s="255"/>
      <c r="Z333" s="255"/>
      <c r="AA333" s="255"/>
      <c r="AB333" s="255"/>
      <c r="AC333" s="255"/>
      <c r="AD333" s="255"/>
      <c r="AE333" s="255"/>
      <c r="AF333" s="255"/>
      <c r="AG333" s="255"/>
    </row>
    <row r="334" spans="3:33" x14ac:dyDescent="0.15">
      <c r="C334" s="255"/>
      <c r="D334" s="255"/>
      <c r="E334" s="255"/>
      <c r="F334" s="255"/>
      <c r="G334" s="255"/>
      <c r="H334" s="255"/>
      <c r="I334" s="255"/>
      <c r="J334" s="255"/>
      <c r="K334" s="255"/>
      <c r="L334" s="255"/>
      <c r="M334" s="255"/>
      <c r="N334" s="255"/>
      <c r="O334" s="255"/>
      <c r="P334" s="255"/>
      <c r="Q334" s="255"/>
      <c r="R334" s="255"/>
      <c r="S334" s="255"/>
      <c r="T334" s="255"/>
      <c r="U334" s="255"/>
      <c r="V334" s="255"/>
      <c r="W334" s="255"/>
      <c r="X334" s="255"/>
      <c r="Y334" s="255"/>
      <c r="Z334" s="255"/>
      <c r="AA334" s="255"/>
      <c r="AB334" s="255"/>
      <c r="AC334" s="255"/>
      <c r="AD334" s="255"/>
      <c r="AE334" s="255"/>
      <c r="AF334" s="255"/>
      <c r="AG334" s="255"/>
    </row>
    <row r="335" spans="3:33" x14ac:dyDescent="0.15">
      <c r="C335" s="255"/>
      <c r="D335" s="255"/>
      <c r="E335" s="255"/>
      <c r="F335" s="255"/>
      <c r="G335" s="255"/>
      <c r="H335" s="255"/>
      <c r="I335" s="255"/>
      <c r="J335" s="255"/>
      <c r="K335" s="255"/>
      <c r="L335" s="255"/>
      <c r="M335" s="255"/>
      <c r="N335" s="255"/>
      <c r="O335" s="255"/>
      <c r="P335" s="255"/>
      <c r="Q335" s="255"/>
      <c r="R335" s="255"/>
      <c r="S335" s="255"/>
      <c r="T335" s="255"/>
      <c r="U335" s="255"/>
      <c r="V335" s="255"/>
      <c r="W335" s="255"/>
      <c r="X335" s="255"/>
      <c r="Y335" s="255"/>
      <c r="Z335" s="255"/>
      <c r="AA335" s="255"/>
      <c r="AB335" s="255"/>
      <c r="AC335" s="255"/>
      <c r="AD335" s="255"/>
      <c r="AE335" s="255"/>
      <c r="AF335" s="255"/>
      <c r="AG335" s="255"/>
    </row>
    <row r="336" spans="3:33" x14ac:dyDescent="0.15">
      <c r="C336" s="255"/>
      <c r="D336" s="255"/>
      <c r="E336" s="255"/>
      <c r="F336" s="255"/>
      <c r="G336" s="255"/>
      <c r="H336" s="255"/>
      <c r="I336" s="255"/>
      <c r="J336" s="255"/>
      <c r="K336" s="255"/>
      <c r="L336" s="255"/>
      <c r="M336" s="255"/>
      <c r="N336" s="255"/>
      <c r="O336" s="255"/>
      <c r="P336" s="255"/>
      <c r="Q336" s="255"/>
      <c r="R336" s="255"/>
      <c r="S336" s="255"/>
      <c r="T336" s="255"/>
      <c r="U336" s="255"/>
      <c r="V336" s="255"/>
      <c r="W336" s="255"/>
      <c r="X336" s="255"/>
      <c r="Y336" s="255"/>
      <c r="Z336" s="255"/>
      <c r="AA336" s="255"/>
      <c r="AB336" s="255"/>
      <c r="AC336" s="255"/>
      <c r="AD336" s="255"/>
      <c r="AE336" s="255"/>
      <c r="AF336" s="255"/>
      <c r="AG336" s="255"/>
    </row>
    <row r="337" spans="3:33" x14ac:dyDescent="0.15">
      <c r="C337" s="255"/>
      <c r="D337" s="255"/>
      <c r="E337" s="255"/>
      <c r="F337" s="255"/>
      <c r="G337" s="255"/>
      <c r="H337" s="255"/>
      <c r="I337" s="255"/>
      <c r="J337" s="255"/>
      <c r="K337" s="255"/>
      <c r="L337" s="255"/>
      <c r="M337" s="255"/>
      <c r="N337" s="255"/>
      <c r="O337" s="255"/>
      <c r="P337" s="255"/>
      <c r="Q337" s="255"/>
      <c r="R337" s="255"/>
      <c r="S337" s="255"/>
      <c r="T337" s="255"/>
      <c r="U337" s="255"/>
      <c r="V337" s="255"/>
      <c r="W337" s="255"/>
      <c r="X337" s="255"/>
      <c r="Y337" s="255"/>
      <c r="Z337" s="255"/>
      <c r="AA337" s="255"/>
      <c r="AB337" s="255"/>
      <c r="AC337" s="255"/>
      <c r="AD337" s="255"/>
      <c r="AE337" s="255"/>
      <c r="AF337" s="255"/>
      <c r="AG337" s="255"/>
    </row>
    <row r="338" spans="3:33" x14ac:dyDescent="0.15">
      <c r="C338" s="255"/>
      <c r="D338" s="255"/>
      <c r="E338" s="255"/>
      <c r="F338" s="255"/>
      <c r="G338" s="255"/>
      <c r="H338" s="255"/>
      <c r="I338" s="255"/>
      <c r="J338" s="255"/>
      <c r="K338" s="255"/>
      <c r="L338" s="255"/>
      <c r="M338" s="255"/>
      <c r="N338" s="255"/>
      <c r="O338" s="255"/>
      <c r="P338" s="255"/>
      <c r="Q338" s="255"/>
      <c r="R338" s="255"/>
      <c r="S338" s="255"/>
      <c r="T338" s="255"/>
      <c r="U338" s="255"/>
      <c r="V338" s="255"/>
      <c r="W338" s="255"/>
      <c r="X338" s="255"/>
      <c r="Y338" s="255"/>
      <c r="Z338" s="255"/>
      <c r="AA338" s="255"/>
      <c r="AB338" s="255"/>
      <c r="AC338" s="255"/>
      <c r="AD338" s="255"/>
      <c r="AE338" s="255"/>
      <c r="AF338" s="255"/>
      <c r="AG338" s="255"/>
    </row>
    <row r="339" spans="3:33" x14ac:dyDescent="0.15">
      <c r="C339" s="255"/>
      <c r="D339" s="255"/>
      <c r="E339" s="255"/>
      <c r="F339" s="255"/>
      <c r="G339" s="255"/>
      <c r="H339" s="255"/>
      <c r="I339" s="255"/>
      <c r="J339" s="255"/>
      <c r="K339" s="255"/>
      <c r="L339" s="255"/>
      <c r="M339" s="255"/>
      <c r="N339" s="255"/>
      <c r="O339" s="255"/>
      <c r="P339" s="255"/>
      <c r="Q339" s="255"/>
      <c r="R339" s="255"/>
      <c r="S339" s="255"/>
      <c r="T339" s="255"/>
      <c r="U339" s="255"/>
      <c r="V339" s="255"/>
      <c r="W339" s="255"/>
      <c r="X339" s="255"/>
      <c r="Y339" s="255"/>
      <c r="Z339" s="255"/>
      <c r="AA339" s="255"/>
      <c r="AB339" s="255"/>
      <c r="AC339" s="255"/>
      <c r="AD339" s="255"/>
      <c r="AE339" s="255"/>
      <c r="AF339" s="255"/>
      <c r="AG339" s="255"/>
    </row>
    <row r="340" spans="3:33" x14ac:dyDescent="0.15">
      <c r="C340" s="255"/>
      <c r="D340" s="255"/>
      <c r="E340" s="255"/>
      <c r="F340" s="255"/>
      <c r="G340" s="255"/>
      <c r="H340" s="255"/>
      <c r="I340" s="255"/>
      <c r="J340" s="255"/>
      <c r="K340" s="255"/>
      <c r="L340" s="255"/>
      <c r="M340" s="255"/>
      <c r="N340" s="255"/>
      <c r="O340" s="255"/>
      <c r="P340" s="255"/>
      <c r="Q340" s="255"/>
      <c r="R340" s="255"/>
      <c r="S340" s="255"/>
      <c r="T340" s="255"/>
      <c r="U340" s="255"/>
      <c r="V340" s="255"/>
      <c r="W340" s="255"/>
      <c r="X340" s="255"/>
      <c r="Y340" s="255"/>
      <c r="Z340" s="255"/>
      <c r="AA340" s="255"/>
      <c r="AB340" s="255"/>
      <c r="AC340" s="255"/>
      <c r="AD340" s="255"/>
      <c r="AE340" s="255"/>
      <c r="AF340" s="255"/>
      <c r="AG340" s="255"/>
    </row>
    <row r="341" spans="3:33" x14ac:dyDescent="0.15">
      <c r="C341" s="255"/>
      <c r="D341" s="255"/>
      <c r="E341" s="255"/>
      <c r="F341" s="255"/>
      <c r="G341" s="255"/>
      <c r="H341" s="255"/>
      <c r="I341" s="255"/>
      <c r="J341" s="255"/>
      <c r="K341" s="255"/>
      <c r="L341" s="255"/>
      <c r="M341" s="255"/>
      <c r="N341" s="255"/>
      <c r="O341" s="255"/>
      <c r="P341" s="255"/>
      <c r="Q341" s="255"/>
      <c r="R341" s="255"/>
      <c r="S341" s="255"/>
      <c r="T341" s="255"/>
      <c r="U341" s="255"/>
      <c r="V341" s="255"/>
      <c r="W341" s="255"/>
      <c r="X341" s="255"/>
      <c r="Y341" s="255"/>
      <c r="Z341" s="255"/>
      <c r="AA341" s="255"/>
      <c r="AB341" s="255"/>
      <c r="AC341" s="255"/>
      <c r="AD341" s="255"/>
      <c r="AE341" s="255"/>
      <c r="AF341" s="255"/>
      <c r="AG341" s="255"/>
    </row>
    <row r="342" spans="3:33" x14ac:dyDescent="0.15">
      <c r="C342" s="255"/>
      <c r="D342" s="255"/>
      <c r="E342" s="255"/>
      <c r="F342" s="255"/>
      <c r="G342" s="255"/>
      <c r="H342" s="255"/>
      <c r="I342" s="255"/>
      <c r="J342" s="255"/>
      <c r="K342" s="255"/>
      <c r="L342" s="255"/>
      <c r="M342" s="255"/>
      <c r="N342" s="255"/>
      <c r="O342" s="255"/>
      <c r="P342" s="255"/>
      <c r="Q342" s="255"/>
      <c r="R342" s="255"/>
      <c r="S342" s="255"/>
      <c r="T342" s="255"/>
      <c r="U342" s="255"/>
      <c r="V342" s="255"/>
      <c r="W342" s="255"/>
      <c r="X342" s="255"/>
      <c r="Y342" s="255"/>
      <c r="Z342" s="255"/>
      <c r="AA342" s="255"/>
      <c r="AB342" s="255"/>
      <c r="AC342" s="255"/>
      <c r="AD342" s="255"/>
      <c r="AE342" s="255"/>
      <c r="AF342" s="255"/>
      <c r="AG342" s="255"/>
    </row>
    <row r="343" spans="3:33" x14ac:dyDescent="0.15">
      <c r="C343" s="255"/>
      <c r="D343" s="255"/>
      <c r="E343" s="255"/>
      <c r="F343" s="255"/>
      <c r="G343" s="255"/>
      <c r="H343" s="255"/>
      <c r="I343" s="255"/>
      <c r="J343" s="255"/>
      <c r="K343" s="255"/>
      <c r="L343" s="255"/>
      <c r="M343" s="255"/>
      <c r="N343" s="255"/>
      <c r="O343" s="255"/>
      <c r="P343" s="255"/>
      <c r="Q343" s="255"/>
      <c r="R343" s="255"/>
      <c r="S343" s="255"/>
      <c r="T343" s="255"/>
      <c r="U343" s="255"/>
      <c r="V343" s="255"/>
      <c r="W343" s="255"/>
      <c r="X343" s="255"/>
      <c r="Y343" s="255"/>
      <c r="Z343" s="255"/>
      <c r="AA343" s="255"/>
      <c r="AB343" s="255"/>
      <c r="AC343" s="255"/>
      <c r="AD343" s="255"/>
      <c r="AE343" s="255"/>
      <c r="AF343" s="255"/>
      <c r="AG343" s="255"/>
    </row>
    <row r="344" spans="3:33" x14ac:dyDescent="0.15">
      <c r="C344" s="255"/>
      <c r="D344" s="255"/>
      <c r="E344" s="255"/>
      <c r="F344" s="255"/>
      <c r="G344" s="255"/>
      <c r="H344" s="255"/>
      <c r="I344" s="255"/>
      <c r="J344" s="255"/>
      <c r="K344" s="255"/>
      <c r="L344" s="255"/>
      <c r="M344" s="255"/>
      <c r="N344" s="255"/>
      <c r="O344" s="255"/>
      <c r="P344" s="255"/>
      <c r="Q344" s="255"/>
      <c r="R344" s="255"/>
      <c r="S344" s="255"/>
      <c r="T344" s="255"/>
      <c r="U344" s="255"/>
      <c r="V344" s="255"/>
      <c r="W344" s="255"/>
      <c r="X344" s="255"/>
      <c r="Y344" s="255"/>
      <c r="Z344" s="255"/>
      <c r="AA344" s="255"/>
      <c r="AB344" s="255"/>
      <c r="AC344" s="255"/>
      <c r="AD344" s="255"/>
      <c r="AE344" s="255"/>
      <c r="AF344" s="255"/>
      <c r="AG344" s="255"/>
    </row>
    <row r="345" spans="3:33" x14ac:dyDescent="0.15">
      <c r="C345" s="255"/>
      <c r="D345" s="255"/>
      <c r="E345" s="255"/>
      <c r="F345" s="255"/>
      <c r="G345" s="255"/>
      <c r="H345" s="255"/>
      <c r="I345" s="255"/>
      <c r="J345" s="255"/>
      <c r="K345" s="255"/>
      <c r="L345" s="255"/>
      <c r="M345" s="255"/>
      <c r="N345" s="255"/>
      <c r="O345" s="255"/>
      <c r="P345" s="255"/>
      <c r="Q345" s="255"/>
      <c r="R345" s="255"/>
      <c r="S345" s="255"/>
      <c r="T345" s="255"/>
      <c r="U345" s="255"/>
      <c r="V345" s="255"/>
      <c r="W345" s="255"/>
      <c r="X345" s="255"/>
      <c r="Y345" s="255"/>
      <c r="Z345" s="255"/>
      <c r="AA345" s="255"/>
      <c r="AB345" s="255"/>
      <c r="AC345" s="255"/>
      <c r="AD345" s="255"/>
      <c r="AE345" s="255"/>
      <c r="AF345" s="255"/>
      <c r="AG345" s="255"/>
    </row>
    <row r="346" spans="3:33" x14ac:dyDescent="0.15">
      <c r="C346" s="255"/>
      <c r="D346" s="255"/>
      <c r="E346" s="255"/>
      <c r="F346" s="255"/>
      <c r="G346" s="255"/>
      <c r="H346" s="255"/>
      <c r="I346" s="255"/>
      <c r="J346" s="255"/>
      <c r="K346" s="255"/>
      <c r="L346" s="255"/>
      <c r="M346" s="255"/>
      <c r="N346" s="255"/>
      <c r="O346" s="255"/>
      <c r="P346" s="255"/>
      <c r="Q346" s="255"/>
      <c r="R346" s="255"/>
      <c r="S346" s="255"/>
      <c r="T346" s="255"/>
      <c r="U346" s="255"/>
      <c r="V346" s="255"/>
      <c r="W346" s="255"/>
      <c r="X346" s="255"/>
      <c r="Y346" s="255"/>
      <c r="Z346" s="255"/>
      <c r="AA346" s="255"/>
      <c r="AB346" s="255"/>
      <c r="AC346" s="255"/>
      <c r="AD346" s="255"/>
      <c r="AE346" s="255"/>
      <c r="AF346" s="255"/>
      <c r="AG346" s="255"/>
    </row>
    <row r="347" spans="3:33" x14ac:dyDescent="0.15">
      <c r="C347" s="255"/>
      <c r="D347" s="255"/>
      <c r="E347" s="255"/>
      <c r="F347" s="255"/>
      <c r="G347" s="255"/>
      <c r="H347" s="255"/>
      <c r="I347" s="255"/>
      <c r="J347" s="255"/>
      <c r="K347" s="255"/>
      <c r="L347" s="255"/>
      <c r="M347" s="255"/>
      <c r="N347" s="255"/>
      <c r="O347" s="255"/>
      <c r="P347" s="255"/>
      <c r="Q347" s="255"/>
      <c r="R347" s="255"/>
      <c r="S347" s="255"/>
      <c r="T347" s="255"/>
      <c r="U347" s="255"/>
      <c r="V347" s="255"/>
      <c r="W347" s="255"/>
      <c r="X347" s="255"/>
      <c r="Y347" s="255"/>
      <c r="Z347" s="255"/>
      <c r="AA347" s="255"/>
      <c r="AB347" s="255"/>
      <c r="AC347" s="255"/>
      <c r="AD347" s="255"/>
      <c r="AE347" s="255"/>
      <c r="AF347" s="255"/>
      <c r="AG347" s="255"/>
    </row>
    <row r="348" spans="3:33" x14ac:dyDescent="0.15">
      <c r="C348" s="255"/>
      <c r="D348" s="255"/>
      <c r="E348" s="255"/>
      <c r="F348" s="255"/>
      <c r="G348" s="255"/>
      <c r="H348" s="255"/>
      <c r="I348" s="255"/>
      <c r="J348" s="255"/>
      <c r="K348" s="255"/>
      <c r="L348" s="255"/>
      <c r="M348" s="255"/>
      <c r="N348" s="255"/>
      <c r="O348" s="255"/>
      <c r="P348" s="255"/>
      <c r="Q348" s="255"/>
      <c r="R348" s="255"/>
      <c r="S348" s="255"/>
      <c r="T348" s="255"/>
      <c r="U348" s="255"/>
      <c r="V348" s="255"/>
      <c r="W348" s="255"/>
      <c r="X348" s="255"/>
      <c r="Y348" s="255"/>
      <c r="Z348" s="255"/>
      <c r="AA348" s="255"/>
      <c r="AB348" s="255"/>
      <c r="AC348" s="255"/>
      <c r="AD348" s="255"/>
      <c r="AE348" s="255"/>
      <c r="AF348" s="255"/>
      <c r="AG348" s="255"/>
    </row>
    <row r="349" spans="3:33" x14ac:dyDescent="0.15">
      <c r="C349" s="255"/>
      <c r="D349" s="255"/>
      <c r="E349" s="255"/>
      <c r="F349" s="255"/>
      <c r="G349" s="255"/>
      <c r="H349" s="255"/>
      <c r="I349" s="255"/>
      <c r="J349" s="255"/>
      <c r="K349" s="255"/>
      <c r="L349" s="255"/>
      <c r="M349" s="255"/>
      <c r="N349" s="255"/>
      <c r="O349" s="255"/>
      <c r="P349" s="255"/>
      <c r="Q349" s="255"/>
      <c r="R349" s="255"/>
      <c r="S349" s="255"/>
      <c r="T349" s="255"/>
      <c r="U349" s="255"/>
      <c r="V349" s="255"/>
      <c r="W349" s="255"/>
      <c r="X349" s="255"/>
      <c r="Y349" s="255"/>
      <c r="Z349" s="255"/>
      <c r="AA349" s="255"/>
      <c r="AB349" s="255"/>
      <c r="AC349" s="255"/>
      <c r="AD349" s="255"/>
      <c r="AE349" s="255"/>
      <c r="AF349" s="255"/>
      <c r="AG349" s="255"/>
    </row>
    <row r="350" spans="3:33" x14ac:dyDescent="0.15">
      <c r="C350" s="255"/>
      <c r="D350" s="255"/>
      <c r="E350" s="255"/>
      <c r="F350" s="255"/>
      <c r="G350" s="255"/>
      <c r="H350" s="255"/>
      <c r="I350" s="255"/>
      <c r="J350" s="255"/>
      <c r="K350" s="255"/>
      <c r="L350" s="255"/>
      <c r="M350" s="255"/>
      <c r="N350" s="255"/>
      <c r="O350" s="255"/>
      <c r="P350" s="255"/>
      <c r="Q350" s="255"/>
      <c r="R350" s="255"/>
      <c r="S350" s="255"/>
      <c r="T350" s="255"/>
      <c r="U350" s="255"/>
      <c r="V350" s="255"/>
      <c r="W350" s="255"/>
      <c r="X350" s="255"/>
      <c r="Y350" s="255"/>
      <c r="Z350" s="255"/>
      <c r="AA350" s="255"/>
      <c r="AB350" s="255"/>
      <c r="AC350" s="255"/>
      <c r="AD350" s="255"/>
      <c r="AE350" s="255"/>
      <c r="AF350" s="255"/>
      <c r="AG350" s="255"/>
    </row>
    <row r="351" spans="3:33" x14ac:dyDescent="0.15">
      <c r="C351" s="255"/>
      <c r="D351" s="255"/>
      <c r="E351" s="255"/>
      <c r="F351" s="255"/>
      <c r="G351" s="255"/>
      <c r="H351" s="255"/>
      <c r="I351" s="255"/>
      <c r="J351" s="255"/>
      <c r="K351" s="255"/>
      <c r="L351" s="255"/>
      <c r="M351" s="255"/>
      <c r="N351" s="255"/>
      <c r="O351" s="255"/>
      <c r="P351" s="255"/>
      <c r="Q351" s="255"/>
      <c r="R351" s="255"/>
      <c r="S351" s="255"/>
      <c r="T351" s="255"/>
      <c r="U351" s="255"/>
      <c r="V351" s="255"/>
      <c r="W351" s="255"/>
      <c r="X351" s="255"/>
      <c r="Y351" s="255"/>
      <c r="Z351" s="255"/>
      <c r="AA351" s="255"/>
      <c r="AB351" s="255"/>
      <c r="AC351" s="255"/>
      <c r="AD351" s="255"/>
      <c r="AE351" s="255"/>
      <c r="AF351" s="255"/>
      <c r="AG351" s="255"/>
    </row>
    <row r="352" spans="3:33" x14ac:dyDescent="0.15">
      <c r="C352" s="255"/>
      <c r="D352" s="255"/>
      <c r="E352" s="255"/>
      <c r="F352" s="255"/>
      <c r="G352" s="255"/>
      <c r="H352" s="255"/>
      <c r="I352" s="255"/>
      <c r="J352" s="255"/>
      <c r="K352" s="255"/>
      <c r="L352" s="255"/>
      <c r="M352" s="255"/>
      <c r="N352" s="255"/>
      <c r="O352" s="255"/>
      <c r="P352" s="255"/>
      <c r="Q352" s="255"/>
      <c r="R352" s="255"/>
      <c r="S352" s="255"/>
      <c r="T352" s="255"/>
      <c r="U352" s="255"/>
      <c r="V352" s="255"/>
      <c r="W352" s="255"/>
      <c r="X352" s="255"/>
      <c r="Y352" s="255"/>
      <c r="Z352" s="255"/>
      <c r="AA352" s="255"/>
      <c r="AB352" s="255"/>
      <c r="AC352" s="255"/>
      <c r="AD352" s="255"/>
      <c r="AE352" s="255"/>
      <c r="AF352" s="255"/>
      <c r="AG352" s="255"/>
    </row>
    <row r="353" spans="3:33" x14ac:dyDescent="0.15">
      <c r="C353" s="255"/>
      <c r="D353" s="255"/>
      <c r="E353" s="255"/>
      <c r="F353" s="255"/>
      <c r="G353" s="255"/>
      <c r="H353" s="255"/>
      <c r="I353" s="255"/>
      <c r="J353" s="255"/>
      <c r="K353" s="255"/>
      <c r="L353" s="255"/>
      <c r="M353" s="255"/>
      <c r="N353" s="255"/>
      <c r="O353" s="255"/>
      <c r="P353" s="255"/>
      <c r="Q353" s="255"/>
      <c r="R353" s="255"/>
      <c r="S353" s="255"/>
      <c r="T353" s="255"/>
      <c r="U353" s="255"/>
      <c r="V353" s="255"/>
      <c r="W353" s="255"/>
      <c r="X353" s="255"/>
      <c r="Y353" s="255"/>
      <c r="Z353" s="255"/>
      <c r="AA353" s="255"/>
      <c r="AB353" s="255"/>
      <c r="AC353" s="255"/>
      <c r="AD353" s="255"/>
      <c r="AE353" s="255"/>
      <c r="AF353" s="255"/>
      <c r="AG353" s="255"/>
    </row>
    <row r="354" spans="3:33" x14ac:dyDescent="0.15">
      <c r="C354" s="255"/>
      <c r="D354" s="255"/>
      <c r="E354" s="255"/>
      <c r="F354" s="255"/>
      <c r="G354" s="255"/>
      <c r="H354" s="255"/>
      <c r="I354" s="255"/>
      <c r="J354" s="255"/>
      <c r="K354" s="255"/>
      <c r="L354" s="255"/>
      <c r="M354" s="255"/>
      <c r="N354" s="255"/>
      <c r="O354" s="255"/>
      <c r="P354" s="255"/>
      <c r="Q354" s="255"/>
      <c r="R354" s="255"/>
      <c r="S354" s="255"/>
      <c r="T354" s="255"/>
      <c r="U354" s="255"/>
      <c r="V354" s="255"/>
      <c r="W354" s="255"/>
      <c r="X354" s="255"/>
      <c r="Y354" s="255"/>
      <c r="Z354" s="255"/>
      <c r="AA354" s="255"/>
      <c r="AB354" s="255"/>
      <c r="AC354" s="255"/>
      <c r="AD354" s="255"/>
      <c r="AE354" s="255"/>
      <c r="AF354" s="255"/>
      <c r="AG354" s="255"/>
    </row>
    <row r="355" spans="3:33" x14ac:dyDescent="0.15">
      <c r="C355" s="255"/>
      <c r="D355" s="255"/>
      <c r="E355" s="255"/>
      <c r="F355" s="255"/>
      <c r="G355" s="255"/>
      <c r="H355" s="255"/>
      <c r="I355" s="255"/>
      <c r="J355" s="255"/>
      <c r="K355" s="255"/>
      <c r="L355" s="255"/>
      <c r="M355" s="255"/>
      <c r="N355" s="255"/>
      <c r="O355" s="255"/>
      <c r="P355" s="255"/>
      <c r="Q355" s="255"/>
      <c r="R355" s="255"/>
      <c r="S355" s="255"/>
      <c r="T355" s="255"/>
      <c r="U355" s="255"/>
      <c r="V355" s="255"/>
      <c r="W355" s="255"/>
      <c r="X355" s="255"/>
      <c r="Y355" s="255"/>
      <c r="Z355" s="255"/>
      <c r="AA355" s="255"/>
      <c r="AB355" s="255"/>
      <c r="AC355" s="255"/>
      <c r="AD355" s="255"/>
      <c r="AE355" s="255"/>
      <c r="AF355" s="255"/>
      <c r="AG355" s="255"/>
    </row>
    <row r="356" spans="3:33" x14ac:dyDescent="0.15">
      <c r="C356" s="255"/>
      <c r="D356" s="255"/>
      <c r="E356" s="255"/>
      <c r="F356" s="255"/>
      <c r="G356" s="255"/>
      <c r="H356" s="255"/>
      <c r="I356" s="255"/>
      <c r="J356" s="255"/>
      <c r="K356" s="255"/>
      <c r="L356" s="255"/>
      <c r="M356" s="255"/>
      <c r="N356" s="255"/>
      <c r="O356" s="255"/>
      <c r="P356" s="255"/>
      <c r="Q356" s="255"/>
      <c r="R356" s="255"/>
      <c r="S356" s="255"/>
      <c r="T356" s="255"/>
      <c r="U356" s="255"/>
      <c r="V356" s="255"/>
      <c r="W356" s="255"/>
      <c r="X356" s="255"/>
      <c r="Y356" s="255"/>
      <c r="Z356" s="255"/>
      <c r="AA356" s="255"/>
      <c r="AB356" s="255"/>
      <c r="AC356" s="255"/>
      <c r="AD356" s="255"/>
      <c r="AE356" s="255"/>
      <c r="AF356" s="255"/>
      <c r="AG356" s="255"/>
    </row>
    <row r="357" spans="3:33" x14ac:dyDescent="0.15">
      <c r="C357" s="255"/>
      <c r="D357" s="255"/>
      <c r="E357" s="255"/>
      <c r="F357" s="255"/>
      <c r="G357" s="255"/>
      <c r="H357" s="255"/>
      <c r="I357" s="255"/>
      <c r="J357" s="255"/>
      <c r="K357" s="255"/>
      <c r="L357" s="255"/>
      <c r="M357" s="255"/>
      <c r="N357" s="255"/>
      <c r="O357" s="255"/>
      <c r="P357" s="255"/>
      <c r="Q357" s="255"/>
      <c r="R357" s="255"/>
      <c r="S357" s="255"/>
      <c r="T357" s="255"/>
      <c r="U357" s="255"/>
      <c r="V357" s="255"/>
      <c r="W357" s="255"/>
      <c r="X357" s="255"/>
      <c r="Y357" s="255"/>
      <c r="Z357" s="255"/>
      <c r="AA357" s="255"/>
      <c r="AB357" s="255"/>
      <c r="AC357" s="255"/>
      <c r="AD357" s="255"/>
      <c r="AE357" s="255"/>
      <c r="AF357" s="255"/>
      <c r="AG357" s="255"/>
    </row>
    <row r="358" spans="3:33" x14ac:dyDescent="0.15">
      <c r="C358" s="255"/>
      <c r="D358" s="255"/>
      <c r="E358" s="255"/>
      <c r="F358" s="255"/>
      <c r="G358" s="255"/>
      <c r="H358" s="255"/>
      <c r="I358" s="255"/>
      <c r="J358" s="255"/>
      <c r="K358" s="255"/>
      <c r="L358" s="255"/>
      <c r="M358" s="255"/>
      <c r="N358" s="255"/>
      <c r="O358" s="255"/>
      <c r="P358" s="255"/>
      <c r="Q358" s="255"/>
      <c r="R358" s="255"/>
      <c r="S358" s="255"/>
      <c r="T358" s="255"/>
      <c r="U358" s="255"/>
      <c r="V358" s="255"/>
      <c r="W358" s="255"/>
      <c r="X358" s="255"/>
      <c r="Y358" s="255"/>
      <c r="Z358" s="255"/>
      <c r="AA358" s="255"/>
      <c r="AB358" s="255"/>
      <c r="AC358" s="255"/>
      <c r="AD358" s="255"/>
      <c r="AE358" s="255"/>
      <c r="AF358" s="255"/>
      <c r="AG358" s="255"/>
    </row>
    <row r="359" spans="3:33" x14ac:dyDescent="0.15">
      <c r="C359" s="255"/>
      <c r="D359" s="255"/>
      <c r="E359" s="255"/>
      <c r="F359" s="255"/>
      <c r="G359" s="255"/>
      <c r="H359" s="255"/>
      <c r="I359" s="255"/>
      <c r="J359" s="255"/>
      <c r="K359" s="255"/>
      <c r="L359" s="255"/>
      <c r="M359" s="255"/>
      <c r="N359" s="255"/>
      <c r="O359" s="255"/>
      <c r="P359" s="255"/>
      <c r="Q359" s="255"/>
      <c r="R359" s="255"/>
      <c r="S359" s="255"/>
      <c r="T359" s="255"/>
      <c r="U359" s="255"/>
      <c r="V359" s="255"/>
      <c r="W359" s="255"/>
      <c r="X359" s="255"/>
      <c r="Y359" s="255"/>
      <c r="Z359" s="255"/>
      <c r="AA359" s="255"/>
      <c r="AB359" s="255"/>
      <c r="AC359" s="255"/>
      <c r="AD359" s="255"/>
      <c r="AE359" s="255"/>
      <c r="AF359" s="255"/>
      <c r="AG359" s="255"/>
    </row>
    <row r="360" spans="3:33" x14ac:dyDescent="0.15">
      <c r="C360" s="255"/>
      <c r="D360" s="255"/>
      <c r="E360" s="255"/>
      <c r="F360" s="255"/>
      <c r="G360" s="255"/>
      <c r="H360" s="255"/>
      <c r="I360" s="255"/>
      <c r="J360" s="255"/>
      <c r="K360" s="255"/>
      <c r="L360" s="255"/>
      <c r="M360" s="255"/>
      <c r="N360" s="255"/>
      <c r="O360" s="255"/>
      <c r="P360" s="255"/>
      <c r="Q360" s="255"/>
      <c r="R360" s="255"/>
      <c r="S360" s="255"/>
      <c r="T360" s="255"/>
      <c r="U360" s="255"/>
      <c r="V360" s="255"/>
      <c r="W360" s="255"/>
      <c r="X360" s="255"/>
      <c r="Y360" s="255"/>
      <c r="Z360" s="255"/>
      <c r="AA360" s="255"/>
      <c r="AB360" s="255"/>
      <c r="AC360" s="255"/>
      <c r="AD360" s="255"/>
      <c r="AE360" s="255"/>
      <c r="AF360" s="255"/>
      <c r="AG360" s="255"/>
    </row>
    <row r="361" spans="3:33" x14ac:dyDescent="0.15">
      <c r="C361" s="255"/>
      <c r="D361" s="255"/>
      <c r="E361" s="255"/>
      <c r="F361" s="255"/>
      <c r="G361" s="255"/>
      <c r="H361" s="255"/>
      <c r="I361" s="255"/>
      <c r="J361" s="255"/>
      <c r="K361" s="255"/>
      <c r="L361" s="255"/>
      <c r="M361" s="255"/>
      <c r="N361" s="255"/>
      <c r="O361" s="255"/>
      <c r="P361" s="255"/>
      <c r="Q361" s="255"/>
      <c r="R361" s="255"/>
      <c r="S361" s="255"/>
      <c r="T361" s="255"/>
      <c r="U361" s="255"/>
      <c r="V361" s="255"/>
      <c r="W361" s="255"/>
      <c r="X361" s="255"/>
      <c r="Y361" s="255"/>
      <c r="Z361" s="255"/>
      <c r="AA361" s="255"/>
      <c r="AB361" s="255"/>
      <c r="AC361" s="255"/>
      <c r="AD361" s="255"/>
      <c r="AE361" s="255"/>
      <c r="AF361" s="255"/>
      <c r="AG361" s="255"/>
    </row>
    <row r="362" spans="3:33" x14ac:dyDescent="0.15">
      <c r="C362" s="255"/>
      <c r="D362" s="255"/>
      <c r="E362" s="255"/>
      <c r="F362" s="255"/>
      <c r="G362" s="255"/>
      <c r="H362" s="255"/>
      <c r="I362" s="255"/>
      <c r="J362" s="255"/>
      <c r="K362" s="255"/>
      <c r="L362" s="255"/>
      <c r="M362" s="255"/>
      <c r="N362" s="255"/>
      <c r="O362" s="255"/>
      <c r="P362" s="255"/>
      <c r="Q362" s="255"/>
      <c r="R362" s="255"/>
      <c r="S362" s="255"/>
      <c r="T362" s="255"/>
      <c r="U362" s="255"/>
      <c r="V362" s="255"/>
      <c r="W362" s="255"/>
      <c r="X362" s="255"/>
      <c r="Y362" s="255"/>
      <c r="Z362" s="255"/>
      <c r="AA362" s="255"/>
      <c r="AB362" s="255"/>
      <c r="AC362" s="255"/>
      <c r="AD362" s="255"/>
      <c r="AE362" s="255"/>
      <c r="AF362" s="255"/>
      <c r="AG362" s="255"/>
    </row>
    <row r="363" spans="3:33" x14ac:dyDescent="0.15">
      <c r="C363" s="255"/>
      <c r="D363" s="255"/>
      <c r="E363" s="255"/>
      <c r="F363" s="255"/>
      <c r="G363" s="255"/>
      <c r="H363" s="255"/>
      <c r="I363" s="255"/>
      <c r="J363" s="255"/>
      <c r="K363" s="255"/>
      <c r="L363" s="255"/>
      <c r="M363" s="255"/>
      <c r="N363" s="255"/>
      <c r="O363" s="255"/>
      <c r="P363" s="255"/>
      <c r="Q363" s="255"/>
      <c r="R363" s="255"/>
      <c r="S363" s="255"/>
      <c r="T363" s="255"/>
      <c r="U363" s="255"/>
      <c r="V363" s="255"/>
      <c r="W363" s="255"/>
      <c r="X363" s="255"/>
      <c r="Y363" s="255"/>
      <c r="Z363" s="255"/>
      <c r="AA363" s="255"/>
      <c r="AB363" s="255"/>
      <c r="AC363" s="255"/>
      <c r="AD363" s="255"/>
      <c r="AE363" s="255"/>
      <c r="AF363" s="255"/>
      <c r="AG363" s="255"/>
    </row>
    <row r="364" spans="3:33" x14ac:dyDescent="0.15">
      <c r="C364" s="255"/>
      <c r="D364" s="255"/>
      <c r="E364" s="255"/>
      <c r="F364" s="255"/>
      <c r="G364" s="255"/>
      <c r="H364" s="255"/>
      <c r="I364" s="255"/>
      <c r="J364" s="255"/>
      <c r="K364" s="255"/>
      <c r="L364" s="255"/>
      <c r="M364" s="255"/>
      <c r="N364" s="255"/>
      <c r="O364" s="255"/>
      <c r="P364" s="255"/>
      <c r="Q364" s="255"/>
      <c r="R364" s="255"/>
      <c r="S364" s="255"/>
      <c r="T364" s="255"/>
      <c r="U364" s="255"/>
      <c r="V364" s="255"/>
      <c r="W364" s="255"/>
      <c r="X364" s="255"/>
      <c r="Y364" s="255"/>
      <c r="Z364" s="255"/>
      <c r="AA364" s="255"/>
      <c r="AB364" s="255"/>
      <c r="AC364" s="255"/>
      <c r="AD364" s="255"/>
      <c r="AE364" s="255"/>
      <c r="AF364" s="255"/>
      <c r="AG364" s="255"/>
    </row>
    <row r="365" spans="3:33" x14ac:dyDescent="0.15">
      <c r="C365" s="255"/>
      <c r="D365" s="255"/>
      <c r="E365" s="255"/>
      <c r="F365" s="255"/>
      <c r="G365" s="255"/>
      <c r="H365" s="255"/>
      <c r="I365" s="255"/>
      <c r="J365" s="255"/>
      <c r="K365" s="255"/>
      <c r="L365" s="255"/>
      <c r="M365" s="255"/>
      <c r="N365" s="255"/>
      <c r="O365" s="255"/>
      <c r="P365" s="255"/>
      <c r="Q365" s="255"/>
      <c r="R365" s="255"/>
      <c r="S365" s="255"/>
      <c r="T365" s="255"/>
      <c r="U365" s="255"/>
      <c r="V365" s="255"/>
      <c r="W365" s="255"/>
      <c r="X365" s="255"/>
      <c r="Y365" s="255"/>
      <c r="Z365" s="255"/>
      <c r="AA365" s="255"/>
      <c r="AB365" s="255"/>
      <c r="AC365" s="255"/>
      <c r="AD365" s="255"/>
      <c r="AE365" s="255"/>
      <c r="AF365" s="255"/>
      <c r="AG365" s="255"/>
    </row>
    <row r="366" spans="3:33" x14ac:dyDescent="0.15">
      <c r="C366" s="255"/>
      <c r="D366" s="255"/>
      <c r="E366" s="255"/>
      <c r="F366" s="255"/>
      <c r="G366" s="255"/>
      <c r="H366" s="255"/>
      <c r="I366" s="255"/>
      <c r="J366" s="255"/>
      <c r="K366" s="255"/>
      <c r="L366" s="255"/>
      <c r="M366" s="255"/>
      <c r="N366" s="255"/>
      <c r="O366" s="255"/>
      <c r="P366" s="255"/>
      <c r="Q366" s="255"/>
      <c r="R366" s="255"/>
      <c r="S366" s="255"/>
      <c r="T366" s="255"/>
      <c r="U366" s="255"/>
      <c r="V366" s="255"/>
      <c r="W366" s="255"/>
      <c r="X366" s="255"/>
      <c r="Y366" s="255"/>
      <c r="Z366" s="255"/>
      <c r="AA366" s="255"/>
      <c r="AB366" s="255"/>
      <c r="AC366" s="255"/>
      <c r="AD366" s="255"/>
      <c r="AE366" s="255"/>
      <c r="AF366" s="255"/>
      <c r="AG366" s="255"/>
    </row>
    <row r="367" spans="3:33" x14ac:dyDescent="0.15">
      <c r="C367" s="255"/>
      <c r="D367" s="255"/>
      <c r="E367" s="255"/>
      <c r="F367" s="255"/>
      <c r="G367" s="255"/>
      <c r="H367" s="255"/>
      <c r="I367" s="255"/>
      <c r="J367" s="255"/>
      <c r="K367" s="255"/>
      <c r="L367" s="255"/>
      <c r="M367" s="255"/>
      <c r="N367" s="255"/>
      <c r="O367" s="255"/>
      <c r="P367" s="255"/>
      <c r="Q367" s="255"/>
      <c r="R367" s="255"/>
      <c r="S367" s="255"/>
      <c r="T367" s="255"/>
      <c r="U367" s="255"/>
      <c r="V367" s="255"/>
      <c r="W367" s="255"/>
      <c r="X367" s="255"/>
      <c r="Y367" s="255"/>
      <c r="Z367" s="255"/>
      <c r="AA367" s="255"/>
      <c r="AB367" s="255"/>
      <c r="AC367" s="255"/>
      <c r="AD367" s="255"/>
      <c r="AE367" s="255"/>
      <c r="AF367" s="255"/>
      <c r="AG367" s="255"/>
    </row>
    <row r="368" spans="3:33" x14ac:dyDescent="0.15">
      <c r="C368" s="255"/>
      <c r="D368" s="255"/>
      <c r="E368" s="255"/>
      <c r="F368" s="255"/>
      <c r="G368" s="255"/>
      <c r="H368" s="255"/>
      <c r="I368" s="255"/>
      <c r="J368" s="255"/>
      <c r="K368" s="255"/>
      <c r="L368" s="255"/>
      <c r="M368" s="255"/>
      <c r="N368" s="255"/>
      <c r="O368" s="255"/>
      <c r="P368" s="255"/>
      <c r="Q368" s="255"/>
      <c r="R368" s="255"/>
      <c r="S368" s="255"/>
      <c r="T368" s="255"/>
      <c r="U368" s="255"/>
      <c r="V368" s="255"/>
      <c r="W368" s="255"/>
      <c r="X368" s="255"/>
      <c r="Y368" s="255"/>
      <c r="Z368" s="255"/>
      <c r="AA368" s="255"/>
      <c r="AB368" s="255"/>
      <c r="AC368" s="255"/>
      <c r="AD368" s="255"/>
      <c r="AE368" s="255"/>
      <c r="AF368" s="255"/>
      <c r="AG368" s="255"/>
    </row>
    <row r="369" spans="3:33" x14ac:dyDescent="0.15">
      <c r="C369" s="255"/>
      <c r="D369" s="255"/>
      <c r="E369" s="255"/>
      <c r="F369" s="255"/>
      <c r="G369" s="255"/>
      <c r="H369" s="255"/>
      <c r="I369" s="255"/>
      <c r="J369" s="255"/>
      <c r="K369" s="255"/>
      <c r="L369" s="255"/>
      <c r="M369" s="255"/>
      <c r="N369" s="255"/>
      <c r="O369" s="255"/>
      <c r="P369" s="255"/>
      <c r="Q369" s="255"/>
      <c r="R369" s="255"/>
      <c r="S369" s="255"/>
      <c r="T369" s="255"/>
      <c r="U369" s="255"/>
      <c r="V369" s="255"/>
      <c r="W369" s="255"/>
      <c r="X369" s="255"/>
      <c r="Y369" s="255"/>
      <c r="Z369" s="255"/>
      <c r="AA369" s="255"/>
      <c r="AB369" s="255"/>
      <c r="AC369" s="255"/>
      <c r="AD369" s="255"/>
      <c r="AE369" s="255"/>
      <c r="AF369" s="255"/>
      <c r="AG369" s="255"/>
    </row>
    <row r="370" spans="3:33" x14ac:dyDescent="0.15">
      <c r="C370" s="255"/>
      <c r="D370" s="255"/>
      <c r="E370" s="255"/>
      <c r="F370" s="255"/>
      <c r="G370" s="255"/>
      <c r="H370" s="255"/>
      <c r="I370" s="255"/>
      <c r="J370" s="255"/>
      <c r="K370" s="255"/>
      <c r="L370" s="255"/>
      <c r="M370" s="255"/>
      <c r="N370" s="255"/>
      <c r="O370" s="255"/>
      <c r="P370" s="255"/>
      <c r="Q370" s="255"/>
      <c r="R370" s="255"/>
      <c r="S370" s="255"/>
      <c r="T370" s="255"/>
      <c r="U370" s="255"/>
      <c r="V370" s="255"/>
      <c r="W370" s="255"/>
      <c r="X370" s="255"/>
      <c r="Y370" s="255"/>
      <c r="Z370" s="255"/>
      <c r="AA370" s="255"/>
      <c r="AB370" s="255"/>
      <c r="AC370" s="255"/>
      <c r="AD370" s="255"/>
      <c r="AE370" s="255"/>
      <c r="AF370" s="255"/>
      <c r="AG370" s="255"/>
    </row>
    <row r="371" spans="3:33" x14ac:dyDescent="0.15">
      <c r="C371" s="255"/>
      <c r="D371" s="255"/>
      <c r="E371" s="255"/>
      <c r="F371" s="255"/>
      <c r="G371" s="255"/>
      <c r="H371" s="255"/>
      <c r="I371" s="255"/>
      <c r="J371" s="255"/>
      <c r="K371" s="255"/>
      <c r="L371" s="255"/>
      <c r="M371" s="255"/>
      <c r="N371" s="255"/>
      <c r="O371" s="255"/>
      <c r="P371" s="255"/>
      <c r="Q371" s="255"/>
      <c r="R371" s="255"/>
      <c r="S371" s="255"/>
      <c r="T371" s="255"/>
      <c r="U371" s="255"/>
      <c r="V371" s="255"/>
      <c r="W371" s="255"/>
      <c r="X371" s="255"/>
      <c r="Y371" s="255"/>
      <c r="Z371" s="255"/>
      <c r="AA371" s="255"/>
      <c r="AB371" s="255"/>
      <c r="AC371" s="255"/>
      <c r="AD371" s="255"/>
      <c r="AE371" s="255"/>
      <c r="AF371" s="255"/>
      <c r="AG371" s="255"/>
    </row>
    <row r="372" spans="3:33" x14ac:dyDescent="0.15">
      <c r="C372" s="255"/>
      <c r="D372" s="255"/>
      <c r="E372" s="255"/>
      <c r="F372" s="255"/>
      <c r="G372" s="255"/>
      <c r="H372" s="255"/>
      <c r="I372" s="255"/>
      <c r="J372" s="255"/>
      <c r="K372" s="255"/>
      <c r="L372" s="255"/>
      <c r="M372" s="255"/>
      <c r="N372" s="255"/>
      <c r="O372" s="255"/>
      <c r="P372" s="255"/>
      <c r="Q372" s="255"/>
      <c r="R372" s="255"/>
      <c r="S372" s="255"/>
      <c r="T372" s="255"/>
      <c r="U372" s="255"/>
      <c r="V372" s="255"/>
      <c r="W372" s="255"/>
      <c r="X372" s="255"/>
      <c r="Y372" s="255"/>
      <c r="Z372" s="255"/>
      <c r="AA372" s="255"/>
      <c r="AB372" s="255"/>
      <c r="AC372" s="255"/>
      <c r="AD372" s="255"/>
      <c r="AE372" s="255"/>
      <c r="AF372" s="255"/>
      <c r="AG372" s="255"/>
    </row>
    <row r="373" spans="3:33" x14ac:dyDescent="0.15">
      <c r="C373" s="255"/>
      <c r="D373" s="255"/>
      <c r="E373" s="255"/>
      <c r="F373" s="255"/>
      <c r="G373" s="255"/>
      <c r="H373" s="255"/>
      <c r="I373" s="255"/>
      <c r="J373" s="255"/>
      <c r="K373" s="255"/>
      <c r="L373" s="255"/>
      <c r="M373" s="255"/>
      <c r="N373" s="255"/>
      <c r="O373" s="255"/>
      <c r="P373" s="255"/>
      <c r="Q373" s="255"/>
      <c r="R373" s="255"/>
      <c r="S373" s="255"/>
      <c r="T373" s="255"/>
      <c r="U373" s="255"/>
      <c r="V373" s="255"/>
      <c r="W373" s="255"/>
      <c r="X373" s="255"/>
      <c r="Y373" s="255"/>
      <c r="Z373" s="255"/>
      <c r="AA373" s="255"/>
      <c r="AB373" s="255"/>
      <c r="AC373" s="255"/>
      <c r="AD373" s="255"/>
      <c r="AE373" s="255"/>
      <c r="AF373" s="255"/>
      <c r="AG373" s="255"/>
    </row>
    <row r="374" spans="3:33" x14ac:dyDescent="0.15">
      <c r="C374" s="255"/>
      <c r="D374" s="255"/>
      <c r="E374" s="255"/>
      <c r="F374" s="255"/>
      <c r="G374" s="255"/>
      <c r="H374" s="255"/>
      <c r="I374" s="255"/>
      <c r="J374" s="255"/>
      <c r="K374" s="255"/>
      <c r="L374" s="255"/>
      <c r="M374" s="255"/>
      <c r="N374" s="255"/>
      <c r="O374" s="255"/>
      <c r="P374" s="255"/>
      <c r="Q374" s="255"/>
      <c r="R374" s="255"/>
      <c r="S374" s="255"/>
      <c r="T374" s="255"/>
      <c r="U374" s="255"/>
      <c r="V374" s="255"/>
      <c r="W374" s="255"/>
      <c r="X374" s="255"/>
      <c r="Y374" s="255"/>
      <c r="Z374" s="255"/>
      <c r="AA374" s="255"/>
      <c r="AB374" s="255"/>
      <c r="AC374" s="255"/>
      <c r="AD374" s="255"/>
      <c r="AE374" s="255"/>
      <c r="AF374" s="255"/>
      <c r="AG374" s="255"/>
    </row>
    <row r="375" spans="3:33" x14ac:dyDescent="0.15">
      <c r="C375" s="255"/>
      <c r="D375" s="255"/>
      <c r="E375" s="255"/>
      <c r="F375" s="255"/>
      <c r="G375" s="255"/>
      <c r="H375" s="255"/>
      <c r="I375" s="255"/>
      <c r="J375" s="255"/>
      <c r="K375" s="255"/>
      <c r="L375" s="255"/>
      <c r="M375" s="255"/>
      <c r="N375" s="255"/>
      <c r="O375" s="255"/>
      <c r="P375" s="255"/>
      <c r="Q375" s="255"/>
      <c r="R375" s="255"/>
      <c r="S375" s="255"/>
      <c r="T375" s="255"/>
      <c r="U375" s="255"/>
      <c r="V375" s="255"/>
      <c r="W375" s="255"/>
      <c r="X375" s="255"/>
      <c r="Y375" s="255"/>
      <c r="Z375" s="255"/>
      <c r="AA375" s="255"/>
      <c r="AB375" s="255"/>
      <c r="AC375" s="255"/>
      <c r="AD375" s="255"/>
      <c r="AE375" s="255"/>
      <c r="AF375" s="255"/>
      <c r="AG375" s="255"/>
    </row>
    <row r="376" spans="3:33" x14ac:dyDescent="0.15">
      <c r="C376" s="255"/>
      <c r="D376" s="255"/>
      <c r="E376" s="255"/>
      <c r="F376" s="255"/>
      <c r="G376" s="255"/>
      <c r="H376" s="255"/>
      <c r="I376" s="255"/>
      <c r="J376" s="255"/>
      <c r="K376" s="255"/>
      <c r="L376" s="255"/>
      <c r="M376" s="255"/>
      <c r="N376" s="255"/>
      <c r="O376" s="255"/>
      <c r="P376" s="255"/>
      <c r="Q376" s="255"/>
      <c r="R376" s="255"/>
      <c r="S376" s="255"/>
      <c r="T376" s="255"/>
      <c r="U376" s="255"/>
      <c r="V376" s="255"/>
      <c r="W376" s="255"/>
      <c r="X376" s="255"/>
      <c r="Y376" s="255"/>
      <c r="Z376" s="255"/>
      <c r="AA376" s="255"/>
      <c r="AB376" s="255"/>
      <c r="AC376" s="255"/>
      <c r="AD376" s="255"/>
      <c r="AE376" s="255"/>
      <c r="AF376" s="255"/>
      <c r="AG376" s="255"/>
    </row>
    <row r="377" spans="3:33" x14ac:dyDescent="0.15">
      <c r="C377" s="255"/>
      <c r="D377" s="255"/>
      <c r="E377" s="255"/>
      <c r="F377" s="255"/>
      <c r="G377" s="255"/>
      <c r="H377" s="255"/>
      <c r="I377" s="255"/>
      <c r="J377" s="255"/>
      <c r="K377" s="255"/>
      <c r="L377" s="255"/>
      <c r="M377" s="255"/>
      <c r="N377" s="255"/>
      <c r="O377" s="255"/>
      <c r="P377" s="255"/>
      <c r="Q377" s="255"/>
      <c r="R377" s="255"/>
      <c r="S377" s="255"/>
      <c r="T377" s="255"/>
      <c r="U377" s="255"/>
      <c r="V377" s="255"/>
      <c r="W377" s="255"/>
      <c r="X377" s="255"/>
      <c r="Y377" s="255"/>
      <c r="Z377" s="255"/>
      <c r="AA377" s="255"/>
      <c r="AB377" s="255"/>
      <c r="AC377" s="255"/>
      <c r="AD377" s="255"/>
      <c r="AE377" s="255"/>
      <c r="AF377" s="255"/>
      <c r="AG377" s="255"/>
    </row>
    <row r="378" spans="3:33" x14ac:dyDescent="0.15">
      <c r="C378" s="255"/>
      <c r="D378" s="255"/>
      <c r="E378" s="255"/>
      <c r="F378" s="255"/>
      <c r="G378" s="255"/>
      <c r="H378" s="255"/>
      <c r="I378" s="255"/>
      <c r="J378" s="255"/>
      <c r="K378" s="255"/>
      <c r="L378" s="255"/>
      <c r="M378" s="255"/>
      <c r="N378" s="255"/>
      <c r="O378" s="255"/>
      <c r="P378" s="255"/>
      <c r="Q378" s="255"/>
      <c r="R378" s="255"/>
      <c r="S378" s="255"/>
      <c r="T378" s="255"/>
      <c r="U378" s="255"/>
      <c r="V378" s="255"/>
      <c r="W378" s="255"/>
      <c r="X378" s="255"/>
      <c r="Y378" s="255"/>
      <c r="Z378" s="255"/>
      <c r="AA378" s="255"/>
      <c r="AB378" s="255"/>
      <c r="AC378" s="255"/>
      <c r="AD378" s="255"/>
      <c r="AE378" s="255"/>
      <c r="AF378" s="255"/>
      <c r="AG378" s="255"/>
    </row>
    <row r="379" spans="3:33" x14ac:dyDescent="0.15">
      <c r="C379" s="255"/>
      <c r="D379" s="255"/>
      <c r="E379" s="255"/>
      <c r="F379" s="255"/>
      <c r="G379" s="255"/>
      <c r="H379" s="255"/>
      <c r="I379" s="255"/>
      <c r="J379" s="255"/>
      <c r="K379" s="255"/>
      <c r="L379" s="255"/>
      <c r="M379" s="255"/>
      <c r="N379" s="255"/>
      <c r="O379" s="255"/>
      <c r="P379" s="255"/>
      <c r="Q379" s="255"/>
      <c r="R379" s="255"/>
      <c r="S379" s="255"/>
      <c r="T379" s="255"/>
      <c r="U379" s="255"/>
      <c r="V379" s="255"/>
      <c r="W379" s="255"/>
      <c r="X379" s="255"/>
      <c r="Y379" s="255"/>
      <c r="Z379" s="255"/>
      <c r="AA379" s="255"/>
      <c r="AB379" s="255"/>
      <c r="AC379" s="255"/>
      <c r="AD379" s="255"/>
      <c r="AE379" s="255"/>
      <c r="AF379" s="255"/>
      <c r="AG379" s="255"/>
    </row>
    <row r="380" spans="3:33" x14ac:dyDescent="0.15">
      <c r="C380" s="255"/>
      <c r="D380" s="255"/>
      <c r="E380" s="255"/>
      <c r="F380" s="255"/>
      <c r="G380" s="255"/>
      <c r="H380" s="255"/>
      <c r="I380" s="255"/>
      <c r="J380" s="255"/>
      <c r="K380" s="255"/>
      <c r="L380" s="255"/>
      <c r="M380" s="255"/>
      <c r="N380" s="255"/>
      <c r="O380" s="255"/>
      <c r="P380" s="255"/>
      <c r="Q380" s="255"/>
      <c r="R380" s="255"/>
      <c r="S380" s="255"/>
      <c r="T380" s="255"/>
      <c r="U380" s="255"/>
      <c r="V380" s="255"/>
      <c r="W380" s="255"/>
      <c r="X380" s="255"/>
      <c r="Y380" s="255"/>
      <c r="Z380" s="255"/>
      <c r="AA380" s="255"/>
      <c r="AB380" s="255"/>
      <c r="AC380" s="255"/>
      <c r="AD380" s="255"/>
      <c r="AE380" s="255"/>
      <c r="AF380" s="255"/>
      <c r="AG380" s="255"/>
    </row>
    <row r="381" spans="3:33" x14ac:dyDescent="0.15">
      <c r="C381" s="255"/>
      <c r="D381" s="255"/>
      <c r="E381" s="255"/>
      <c r="F381" s="255"/>
      <c r="G381" s="255"/>
      <c r="H381" s="255"/>
      <c r="I381" s="255"/>
      <c r="J381" s="255"/>
      <c r="K381" s="255"/>
      <c r="L381" s="255"/>
      <c r="M381" s="255"/>
      <c r="N381" s="255"/>
      <c r="O381" s="255"/>
      <c r="P381" s="255"/>
      <c r="Q381" s="255"/>
      <c r="R381" s="255"/>
      <c r="S381" s="255"/>
      <c r="T381" s="255"/>
      <c r="U381" s="255"/>
      <c r="V381" s="255"/>
      <c r="W381" s="255"/>
      <c r="X381" s="255"/>
      <c r="Y381" s="255"/>
      <c r="Z381" s="255"/>
      <c r="AA381" s="255"/>
      <c r="AB381" s="255"/>
      <c r="AC381" s="255"/>
      <c r="AD381" s="255"/>
      <c r="AE381" s="255"/>
      <c r="AF381" s="255"/>
      <c r="AG381" s="255"/>
    </row>
    <row r="382" spans="3:33" x14ac:dyDescent="0.15">
      <c r="C382" s="255"/>
      <c r="D382" s="255"/>
      <c r="E382" s="255"/>
      <c r="F382" s="255"/>
      <c r="G382" s="255"/>
      <c r="H382" s="255"/>
      <c r="I382" s="255"/>
      <c r="J382" s="255"/>
      <c r="K382" s="255"/>
      <c r="L382" s="255"/>
      <c r="M382" s="255"/>
      <c r="N382" s="255"/>
      <c r="O382" s="255"/>
      <c r="P382" s="255"/>
      <c r="Q382" s="255"/>
      <c r="R382" s="255"/>
      <c r="S382" s="255"/>
      <c r="T382" s="255"/>
      <c r="U382" s="255"/>
      <c r="V382" s="255"/>
      <c r="W382" s="255"/>
      <c r="X382" s="255"/>
      <c r="Y382" s="255"/>
      <c r="Z382" s="255"/>
      <c r="AA382" s="255"/>
      <c r="AB382" s="255"/>
      <c r="AC382" s="255"/>
      <c r="AD382" s="255"/>
      <c r="AE382" s="255"/>
      <c r="AF382" s="255"/>
      <c r="AG382" s="255"/>
    </row>
    <row r="383" spans="3:33" x14ac:dyDescent="0.15">
      <c r="C383" s="255"/>
      <c r="D383" s="255"/>
      <c r="E383" s="255"/>
      <c r="F383" s="255"/>
      <c r="G383" s="255"/>
      <c r="H383" s="255"/>
      <c r="I383" s="255"/>
      <c r="J383" s="255"/>
      <c r="K383" s="255"/>
      <c r="L383" s="255"/>
      <c r="M383" s="255"/>
      <c r="N383" s="255"/>
      <c r="O383" s="255"/>
      <c r="P383" s="255"/>
      <c r="Q383" s="255"/>
      <c r="R383" s="255"/>
      <c r="S383" s="255"/>
      <c r="T383" s="255"/>
      <c r="U383" s="255"/>
      <c r="V383" s="255"/>
      <c r="W383" s="255"/>
      <c r="X383" s="255"/>
      <c r="Y383" s="255"/>
      <c r="Z383" s="255"/>
      <c r="AA383" s="255"/>
      <c r="AB383" s="255"/>
      <c r="AC383" s="255"/>
      <c r="AD383" s="255"/>
      <c r="AE383" s="255"/>
      <c r="AF383" s="255"/>
      <c r="AG383" s="255"/>
    </row>
  </sheetData>
  <sheetProtection password="CC19" sheet="1" objects="1" scenarios="1"/>
  <mergeCells count="18">
    <mergeCell ref="A139:A147"/>
    <mergeCell ref="A148:A156"/>
    <mergeCell ref="A157:A165"/>
    <mergeCell ref="A94:A102"/>
    <mergeCell ref="A103:A111"/>
    <mergeCell ref="A112:A120"/>
    <mergeCell ref="A121:A129"/>
    <mergeCell ref="A130:A138"/>
    <mergeCell ref="A4:A12"/>
    <mergeCell ref="A13:A21"/>
    <mergeCell ref="A22:A30"/>
    <mergeCell ref="A31:A39"/>
    <mergeCell ref="A85:A93"/>
    <mergeCell ref="A40:A48"/>
    <mergeCell ref="A49:A57"/>
    <mergeCell ref="A58:A66"/>
    <mergeCell ref="A67:A75"/>
    <mergeCell ref="A76:A84"/>
  </mergeCells>
  <phoneticPr fontId="65" type="noConversion"/>
  <pageMargins left="0.55118110236220474" right="0.55118110236220474" top="0.98425196850393704" bottom="0.6692913385826772" header="0" footer="0"/>
  <pageSetup paperSize="9" scale="59" firstPageNumber="101" pageOrder="overThenDown" orientation="portrait" useFirstPageNumber="1" r:id="rId1"/>
  <headerFooter alignWithMargins="0">
    <oddFooter>&amp;C- &amp;P -</oddFooter>
  </headerFooter>
  <rowBreaks count="2" manualBreakCount="2">
    <brk id="39" max="36" man="1"/>
    <brk id="76" max="36" man="1"/>
  </rowBreaks>
  <colBreaks count="5" manualBreakCount="5">
    <brk id="5" max="172" man="1"/>
    <brk id="10" max="172" man="1"/>
    <brk id="15" max="172" man="1"/>
    <brk id="21" max="172" man="1"/>
    <brk id="27" max="172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EU45"/>
  <sheetViews>
    <sheetView view="pageBreakPreview" zoomScale="85" zoomScaleNormal="73" zoomScaleSheetLayoutView="85" workbookViewId="0">
      <pane xSplit="3" topLeftCell="D1" activePane="topRight" state="frozen"/>
      <selection activeCell="AI7" sqref="AI7"/>
      <selection pane="topRight" activeCell="E30" sqref="E30"/>
    </sheetView>
  </sheetViews>
  <sheetFormatPr defaultRowHeight="13.5" x14ac:dyDescent="0.15"/>
  <cols>
    <col min="1" max="1" width="4.88671875" style="190" customWidth="1"/>
    <col min="2" max="2" width="12.77734375" style="191" customWidth="1"/>
    <col min="3" max="3" width="12.5546875" style="168" customWidth="1"/>
    <col min="4" max="4" width="14.21875" style="168" customWidth="1"/>
    <col min="5" max="5" width="13.21875" style="168" customWidth="1"/>
    <col min="6" max="6" width="13" style="168" customWidth="1"/>
    <col min="7" max="7" width="12.5546875" style="168" customWidth="1"/>
    <col min="8" max="8" width="13.109375" style="168" customWidth="1"/>
    <col min="9" max="31" width="10.77734375" style="168" customWidth="1"/>
    <col min="32" max="37" width="10.77734375" style="190" customWidth="1"/>
    <col min="38" max="16384" width="8.88671875" style="190"/>
  </cols>
  <sheetData>
    <row r="1" spans="1:90" ht="31.5" x14ac:dyDescent="0.15">
      <c r="C1" s="825" t="s">
        <v>771</v>
      </c>
      <c r="D1" s="192"/>
      <c r="E1" s="192"/>
      <c r="F1" s="192"/>
      <c r="G1" s="192"/>
      <c r="H1" s="192"/>
      <c r="I1" s="192"/>
      <c r="J1" s="192"/>
      <c r="K1" s="825" t="s">
        <v>771</v>
      </c>
      <c r="L1" s="192"/>
      <c r="M1" s="192"/>
      <c r="N1" s="192"/>
      <c r="P1" s="825"/>
      <c r="U1" s="2361"/>
      <c r="V1" s="825" t="s">
        <v>772</v>
      </c>
      <c r="AB1" s="825"/>
    </row>
    <row r="2" spans="1:90" ht="13.5" customHeight="1" x14ac:dyDescent="0.15">
      <c r="A2" s="583"/>
      <c r="B2" s="584"/>
      <c r="C2" s="585"/>
      <c r="D2" s="193" t="s">
        <v>854</v>
      </c>
      <c r="E2" s="192"/>
      <c r="F2" s="192"/>
      <c r="G2" s="192"/>
      <c r="H2" s="192"/>
      <c r="I2" s="193" t="s">
        <v>854</v>
      </c>
      <c r="J2" s="192"/>
      <c r="K2" s="192"/>
      <c r="L2" s="192"/>
      <c r="N2" s="193" t="s">
        <v>855</v>
      </c>
      <c r="O2" s="192"/>
      <c r="T2" s="193" t="s">
        <v>858</v>
      </c>
      <c r="Z2" s="193" t="s">
        <v>857</v>
      </c>
      <c r="AE2" s="193" t="s">
        <v>856</v>
      </c>
    </row>
    <row r="3" spans="1:90" s="2363" customFormat="1" ht="21.75" customHeight="1" x14ac:dyDescent="0.15">
      <c r="A3" s="2362" t="s">
        <v>107</v>
      </c>
      <c r="B3" s="2362" t="s">
        <v>248</v>
      </c>
      <c r="C3" s="2362" t="s">
        <v>342</v>
      </c>
      <c r="D3" s="837" t="s">
        <v>1077</v>
      </c>
      <c r="E3" s="1007">
        <v>83</v>
      </c>
      <c r="F3" s="1007">
        <v>84</v>
      </c>
      <c r="G3" s="1008">
        <v>85</v>
      </c>
      <c r="H3" s="1008">
        <v>86</v>
      </c>
      <c r="I3" s="1008">
        <v>87</v>
      </c>
      <c r="J3" s="1008">
        <v>88</v>
      </c>
      <c r="K3" s="1008">
        <v>89</v>
      </c>
      <c r="L3" s="1009">
        <v>90</v>
      </c>
      <c r="M3" s="1009">
        <v>91</v>
      </c>
      <c r="N3" s="1009">
        <v>92</v>
      </c>
      <c r="O3" s="1009">
        <v>93</v>
      </c>
      <c r="P3" s="1009">
        <v>94</v>
      </c>
      <c r="Q3" s="1010">
        <v>95</v>
      </c>
      <c r="R3" s="1010">
        <v>96</v>
      </c>
      <c r="S3" s="1010">
        <v>97</v>
      </c>
      <c r="T3" s="1010">
        <v>98</v>
      </c>
      <c r="U3" s="1010">
        <v>99</v>
      </c>
      <c r="V3" s="1011">
        <v>2000</v>
      </c>
      <c r="W3" s="1011">
        <v>2001</v>
      </c>
      <c r="X3" s="1011">
        <v>2002</v>
      </c>
      <c r="Y3" s="1011">
        <v>2003</v>
      </c>
      <c r="Z3" s="1011">
        <v>2004</v>
      </c>
      <c r="AA3" s="1012">
        <v>2005</v>
      </c>
      <c r="AB3" s="1012">
        <v>2006</v>
      </c>
      <c r="AC3" s="1013">
        <v>2007</v>
      </c>
      <c r="AD3" s="1013">
        <v>2008</v>
      </c>
      <c r="AE3" s="1013">
        <v>2009</v>
      </c>
      <c r="AF3" s="1014">
        <v>2010</v>
      </c>
      <c r="AG3" s="1014">
        <v>2011</v>
      </c>
      <c r="AH3" s="1014">
        <v>2012</v>
      </c>
      <c r="AI3" s="846">
        <v>2013</v>
      </c>
      <c r="AJ3" s="846">
        <v>2014</v>
      </c>
      <c r="AK3" s="846">
        <v>2015</v>
      </c>
    </row>
    <row r="4" spans="1:90" s="194" customFormat="1" ht="21.75" customHeight="1" x14ac:dyDescent="0.15">
      <c r="A4" s="3107" t="s">
        <v>343</v>
      </c>
      <c r="B4" s="1851" t="s">
        <v>44</v>
      </c>
      <c r="C4" s="312">
        <f>SUM('급수관 (동부)'!C4,'급수관 (중부)'!C4,'급수관 (서부)'!C4,'급수관(유성)'!C4,'급수관(대덕)'!C4)</f>
        <v>1268016.6200000001</v>
      </c>
      <c r="D4" s="312">
        <f>SUM('급수관 (동부)'!D4,'급수관 (중부)'!D4,'급수관 (서부)'!D4,'급수관(유성)'!D4,'급수관(대덕)'!D4)</f>
        <v>74023.930000000008</v>
      </c>
      <c r="E4" s="312">
        <f>SUM('급수관 (동부)'!E4,'급수관 (중부)'!E4,'급수관 (서부)'!E4,'급수관(유성)'!E4,'급수관(대덕)'!E4)</f>
        <v>8163.6799999999985</v>
      </c>
      <c r="F4" s="312">
        <f>SUM('급수관 (동부)'!F4,'급수관 (중부)'!F4,'급수관 (서부)'!F4,'급수관(유성)'!F4,'급수관(대덕)'!F4)</f>
        <v>9638.5099999999984</v>
      </c>
      <c r="G4" s="312">
        <f>SUM('급수관 (동부)'!G4,'급수관 (중부)'!G4,'급수관 (서부)'!G4,'급수관(유성)'!G4,'급수관(대덕)'!G4)</f>
        <v>8221.07</v>
      </c>
      <c r="H4" s="312">
        <f>SUM('급수관 (동부)'!H4,'급수관 (중부)'!H4,'급수관 (서부)'!H4,'급수관(유성)'!H4,'급수관(대덕)'!H4)</f>
        <v>8022.22</v>
      </c>
      <c r="I4" s="312">
        <f>SUM('급수관 (동부)'!I4,'급수관 (중부)'!I4,'급수관 (서부)'!I4,'급수관(유성)'!I4,'급수관(대덕)'!I4)</f>
        <v>10147.589999999998</v>
      </c>
      <c r="J4" s="312">
        <f>SUM('급수관 (동부)'!J4,'급수관 (중부)'!J4,'급수관 (서부)'!J4,'급수관(유성)'!J4,'급수관(대덕)'!J4)</f>
        <v>19505.14</v>
      </c>
      <c r="K4" s="312">
        <f>SUM('급수관 (동부)'!K4,'급수관 (중부)'!K4,'급수관 (서부)'!K4,'급수관(유성)'!K4,'급수관(대덕)'!K4)</f>
        <v>16751.949999999997</v>
      </c>
      <c r="L4" s="312">
        <f>SUM('급수관 (동부)'!L4,'급수관 (중부)'!L4,'급수관 (서부)'!L4,'급수관(유성)'!L4,'급수관(대덕)'!L4)</f>
        <v>20260.45</v>
      </c>
      <c r="M4" s="312">
        <f>SUM('급수관 (동부)'!M4,'급수관 (중부)'!M4,'급수관 (서부)'!M4,'급수관(유성)'!M4,'급수관(대덕)'!M4)</f>
        <v>15517.100000000002</v>
      </c>
      <c r="N4" s="312">
        <f>SUM('급수관 (동부)'!N4,'급수관 (중부)'!N4,'급수관 (서부)'!N4,'급수관(유성)'!N4,'급수관(대덕)'!N4)</f>
        <v>19257.71</v>
      </c>
      <c r="O4" s="312">
        <f>SUM('급수관 (동부)'!O4,'급수관 (중부)'!O4,'급수관 (서부)'!O4,'급수관(유성)'!O4,'급수관(대덕)'!O4)</f>
        <v>21745.51</v>
      </c>
      <c r="P4" s="312">
        <f>SUM('급수관 (동부)'!P4,'급수관 (중부)'!P4,'급수관 (서부)'!P4,'급수관(유성)'!P4,'급수관(대덕)'!P4)</f>
        <v>83984.68</v>
      </c>
      <c r="Q4" s="312">
        <f>SUM('급수관 (동부)'!Q4,'급수관 (중부)'!Q4,'급수관 (서부)'!Q4,'급수관(유성)'!Q4,'급수관(대덕)'!Q4)</f>
        <v>30076.01</v>
      </c>
      <c r="R4" s="312">
        <f>SUM('급수관 (동부)'!R4,'급수관 (중부)'!R4,'급수관 (서부)'!R4,'급수관(유성)'!R4,'급수관(대덕)'!R4)</f>
        <v>69512.960000000006</v>
      </c>
      <c r="S4" s="312">
        <f>SUM('급수관 (동부)'!S4,'급수관 (중부)'!S4,'급수관 (서부)'!S4,'급수관(유성)'!S4,'급수관(대덕)'!S4)</f>
        <v>79809.19</v>
      </c>
      <c r="T4" s="312">
        <f>SUM('급수관 (동부)'!T4,'급수관 (중부)'!T4,'급수관 (서부)'!T4,'급수관(유성)'!T4,'급수관(대덕)'!T4)</f>
        <v>53249.939999999995</v>
      </c>
      <c r="U4" s="312">
        <f>SUM('급수관 (동부)'!U4,'급수관 (중부)'!U4,'급수관 (서부)'!U4,'급수관(유성)'!U4,'급수관(대덕)'!U4)</f>
        <v>42213.070000000007</v>
      </c>
      <c r="V4" s="312">
        <f>SUM('급수관 (동부)'!V4,'급수관 (중부)'!V4,'급수관 (서부)'!V4,'급수관(유성)'!V4,'급수관(대덕)'!V4)</f>
        <v>48827.73</v>
      </c>
      <c r="W4" s="312">
        <f>SUM('급수관 (동부)'!W4,'급수관 (중부)'!W4,'급수관 (서부)'!W4,'급수관(유성)'!W4,'급수관(대덕)'!W4)</f>
        <v>68923.44</v>
      </c>
      <c r="X4" s="312">
        <f>SUM('급수관 (동부)'!X4,'급수관 (중부)'!X4,'급수관 (서부)'!X4,'급수관(유성)'!X4,'급수관(대덕)'!X4)</f>
        <v>47918.46</v>
      </c>
      <c r="Y4" s="312">
        <f>SUM('급수관 (동부)'!Y4,'급수관 (중부)'!Y4,'급수관 (서부)'!Y4,'급수관(유성)'!Y4,'급수관(대덕)'!Y4)</f>
        <v>54139.539999999994</v>
      </c>
      <c r="Z4" s="312">
        <f>SUM('급수관 (동부)'!Z4,'급수관 (중부)'!Z4,'급수관 (서부)'!Z4,'급수관(유성)'!Z4,'급수관(대덕)'!Z4)</f>
        <v>38988.960000000006</v>
      </c>
      <c r="AA4" s="312">
        <f>SUM('급수관 (동부)'!AA4,'급수관 (중부)'!AA4,'급수관 (서부)'!AA4,'급수관(유성)'!AA4,'급수관(대덕)'!AA4)</f>
        <v>50951.709999999992</v>
      </c>
      <c r="AB4" s="312">
        <f>SUM('급수관 (동부)'!AB4,'급수관 (중부)'!AB4,'급수관 (서부)'!AB4,'급수관(유성)'!AB4,'급수관(대덕)'!AB4)</f>
        <v>62147.65</v>
      </c>
      <c r="AC4" s="312">
        <f>SUM('급수관 (동부)'!AC4,'급수관 (중부)'!AC4,'급수관 (서부)'!AC4,'급수관(유성)'!AC4,'급수관(대덕)'!AC4)</f>
        <v>44079.99</v>
      </c>
      <c r="AD4" s="312">
        <f>SUM('급수관 (동부)'!AD4,'급수관 (중부)'!AD4,'급수관 (서부)'!AD4,'급수관(유성)'!AD4,'급수관(대덕)'!AD4)</f>
        <v>35298.409999999996</v>
      </c>
      <c r="AE4" s="312">
        <f>SUM('급수관 (동부)'!AE4,'급수관 (중부)'!AE4,'급수관 (서부)'!AE4,'급수관(유성)'!AE4,'급수관(대덕)'!AE4)</f>
        <v>31116.52</v>
      </c>
      <c r="AF4" s="312">
        <f>SUM('급수관 (동부)'!AF4,'급수관 (중부)'!AF4,'급수관 (서부)'!AF4,'급수관(유성)'!AF4,'급수관(대덕)'!AF4)</f>
        <v>42025.890000000007</v>
      </c>
      <c r="AG4" s="312">
        <f>SUM('급수관 (동부)'!AG4,'급수관 (중부)'!AG4,'급수관 (서부)'!AG4,'급수관(유성)'!AG4,'급수관(대덕)'!AG4)</f>
        <v>37312.710000000006</v>
      </c>
      <c r="AH4" s="312">
        <f>SUM('급수관 (동부)'!AH4,'급수관 (중부)'!AH4,'급수관 (서부)'!AH4,'급수관(유성)'!AH4,'급수관(대덕)'!AH4)</f>
        <v>15825.460000000001</v>
      </c>
      <c r="AI4" s="312">
        <f>SUM('급수관 (동부)'!AI4,'급수관 (중부)'!AI4,'급수관 (서부)'!AI4,'급수관(유성)'!AI4,'급수관(대덕)'!AI4)</f>
        <v>25641.87</v>
      </c>
      <c r="AJ4" s="312">
        <f>SUM('급수관 (동부)'!AJ4,'급수관 (중부)'!AJ4,'급수관 (서부)'!AJ4,'급수관(유성)'!AJ4,'급수관(대덕)'!AJ4)</f>
        <v>37185.600000000006</v>
      </c>
      <c r="AK4" s="312">
        <f>SUM('급수관 (동부)'!AK4,'급수관 (중부)'!AK4,'급수관 (서부)'!AK4,'급수관(유성)'!AK4,'급수관(대덕)'!AK4)</f>
        <v>37531.969999999994</v>
      </c>
    </row>
    <row r="5" spans="1:90" s="194" customFormat="1" ht="21.75" customHeight="1" x14ac:dyDescent="0.15">
      <c r="A5" s="3107"/>
      <c r="B5" s="2364" t="s">
        <v>283</v>
      </c>
      <c r="C5" s="1025">
        <f>SUM('급수관 (동부)'!C5,'급수관 (중부)'!C5,'급수관 (서부)'!C5,'급수관(유성)'!C5,'급수관(대덕)'!C5)</f>
        <v>160970.52999999994</v>
      </c>
      <c r="D5" s="1025">
        <f>SUM('급수관 (동부)'!D5,'급수관 (중부)'!D5,'급수관 (서부)'!D5,'급수관(유성)'!D5,'급수관(대덕)'!D5)</f>
        <v>71406.97</v>
      </c>
      <c r="E5" s="1025">
        <f>SUM('급수관 (동부)'!E5,'급수관 (중부)'!E5,'급수관 (서부)'!E5,'급수관(유성)'!E5,'급수관(대덕)'!E5)</f>
        <v>7900.26</v>
      </c>
      <c r="F5" s="1025">
        <f>SUM('급수관 (동부)'!F5,'급수관 (중부)'!F5,'급수관 (서부)'!F5,'급수관(유성)'!F5,'급수관(대덕)'!F5)</f>
        <v>9371.91</v>
      </c>
      <c r="G5" s="1025">
        <f>SUM('급수관 (동부)'!G5,'급수관 (중부)'!G5,'급수관 (서부)'!G5,'급수관(유성)'!G5,'급수관(대덕)'!G5)</f>
        <v>7310.3099999999995</v>
      </c>
      <c r="H5" s="1025">
        <f>SUM('급수관 (동부)'!H5,'급수관 (중부)'!H5,'급수관 (서부)'!H5,'급수관(유성)'!H5,'급수관(대덕)'!H5)</f>
        <v>7423.94</v>
      </c>
      <c r="I5" s="1025">
        <f>SUM('급수관 (동부)'!I5,'급수관 (중부)'!I5,'급수관 (서부)'!I5,'급수관(유성)'!I5,'급수관(대덕)'!I5)</f>
        <v>9447.369999999999</v>
      </c>
      <c r="J5" s="1025">
        <f>SUM('급수관 (동부)'!J5,'급수관 (중부)'!J5,'급수관 (서부)'!J5,'급수관(유성)'!J5,'급수관(대덕)'!J5)</f>
        <v>18137.11</v>
      </c>
      <c r="K5" s="1025">
        <f>SUM('급수관 (동부)'!K5,'급수관 (중부)'!K5,'급수관 (서부)'!K5,'급수관(유성)'!K5,'급수관(대덕)'!K5)</f>
        <v>15226.61</v>
      </c>
      <c r="L5" s="1025">
        <f>SUM('급수관 (동부)'!L5,'급수관 (중부)'!L5,'급수관 (서부)'!L5,'급수관(유성)'!L5,'급수관(대덕)'!L5)</f>
        <v>5404.41</v>
      </c>
      <c r="M5" s="1025">
        <f>SUM('급수관 (동부)'!M5,'급수관 (중부)'!M5,'급수관 (서부)'!M5,'급수관(유성)'!M5,'급수관(대덕)'!M5)</f>
        <v>1210.29</v>
      </c>
      <c r="N5" s="1025">
        <f>SUM('급수관 (동부)'!N5,'급수관 (중부)'!N5,'급수관 (서부)'!N5,'급수관(유성)'!N5,'급수관(대덕)'!N5)</f>
        <v>1292.01</v>
      </c>
      <c r="O5" s="1025">
        <f>SUM('급수관 (동부)'!O5,'급수관 (중부)'!O5,'급수관 (서부)'!O5,'급수관(유성)'!O5,'급수관(대덕)'!O5)</f>
        <v>1423.8</v>
      </c>
      <c r="P5" s="1025">
        <f>SUM('급수관 (동부)'!P5,'급수관 (중부)'!P5,'급수관 (서부)'!P5,'급수관(유성)'!P5,'급수관(대덕)'!P5)</f>
        <v>1810.1599999999999</v>
      </c>
      <c r="Q5" s="1025">
        <f>SUM('급수관 (동부)'!Q5,'급수관 (중부)'!Q5,'급수관 (서부)'!Q5,'급수관(유성)'!Q5,'급수관(대덕)'!Q5)</f>
        <v>925.1099999999999</v>
      </c>
      <c r="R5" s="1025">
        <f>SUM('급수관 (동부)'!R5,'급수관 (중부)'!R5,'급수관 (서부)'!R5,'급수관(유성)'!R5,'급수관(대덕)'!R5)</f>
        <v>586.05999999999995</v>
      </c>
      <c r="S5" s="1025">
        <f>SUM('급수관 (동부)'!S5,'급수관 (중부)'!S5,'급수관 (서부)'!S5,'급수관(유성)'!S5,'급수관(대덕)'!S5)</f>
        <v>703.7299999999999</v>
      </c>
      <c r="T5" s="1025">
        <f>SUM('급수관 (동부)'!T5,'급수관 (중부)'!T5,'급수관 (서부)'!T5,'급수관(유성)'!T5,'급수관(대덕)'!T5)</f>
        <v>347.82</v>
      </c>
      <c r="U5" s="1025">
        <f>SUM('급수관 (동부)'!U5,'급수관 (중부)'!U5,'급수관 (서부)'!U5,'급수관(유성)'!U5,'급수관(대덕)'!U5)</f>
        <v>414.62</v>
      </c>
      <c r="V5" s="1025">
        <f>SUM('급수관 (동부)'!V5,'급수관 (중부)'!V5,'급수관 (서부)'!V5,'급수관(유성)'!V5,'급수관(대덕)'!V5)</f>
        <v>0</v>
      </c>
      <c r="W5" s="1025">
        <f>SUM('급수관 (동부)'!W5,'급수관 (중부)'!W5,'급수관 (서부)'!W5,'급수관(유성)'!W5,'급수관(대덕)'!W5)</f>
        <v>8.77</v>
      </c>
      <c r="X5" s="1025">
        <f>SUM('급수관 (동부)'!X5,'급수관 (중부)'!X5,'급수관 (서부)'!X5,'급수관(유성)'!X5,'급수관(대덕)'!X5)</f>
        <v>7.7</v>
      </c>
      <c r="Y5" s="1025">
        <f>SUM('급수관 (동부)'!Y5,'급수관 (중부)'!Y5,'급수관 (서부)'!Y5,'급수관(유성)'!Y5,'급수관(대덕)'!Y5)</f>
        <v>0</v>
      </c>
      <c r="Z5" s="1025">
        <f>SUM('급수관 (동부)'!Z5,'급수관 (중부)'!Z5,'급수관 (서부)'!Z5,'급수관(유성)'!Z5,'급수관(대덕)'!Z5)</f>
        <v>0</v>
      </c>
      <c r="AA5" s="1025">
        <f>SUM('급수관 (동부)'!AA5,'급수관 (중부)'!AA5,'급수관 (서부)'!AA5,'급수관(유성)'!AA5,'급수관(대덕)'!AA5)</f>
        <v>0</v>
      </c>
      <c r="AB5" s="1025">
        <f>SUM('급수관 (동부)'!AB5,'급수관 (중부)'!AB5,'급수관 (서부)'!AB5,'급수관(유성)'!AB5,'급수관(대덕)'!AB5)</f>
        <v>7.91</v>
      </c>
      <c r="AC5" s="1025">
        <f>SUM('급수관 (동부)'!AC5,'급수관 (중부)'!AC5,'급수관 (서부)'!AC5,'급수관(유성)'!AC5,'급수관(대덕)'!AC5)</f>
        <v>12.13</v>
      </c>
      <c r="AD5" s="1025">
        <f>SUM('급수관 (동부)'!AD5,'급수관 (중부)'!AD5,'급수관 (서부)'!AD5,'급수관(유성)'!AD5,'급수관(대덕)'!AD5)</f>
        <v>14.26</v>
      </c>
      <c r="AE5" s="1025">
        <f>SUM('급수관 (동부)'!AE5,'급수관 (중부)'!AE5,'급수관 (서부)'!AE5,'급수관(유성)'!AE5,'급수관(대덕)'!AE5)</f>
        <v>0</v>
      </c>
      <c r="AF5" s="1025">
        <f>SUM('급수관 (동부)'!AF5,'급수관 (중부)'!AF5,'급수관 (서부)'!AF5,'급수관(유성)'!AF5,'급수관(대덕)'!AF5)</f>
        <v>0</v>
      </c>
      <c r="AG5" s="1025">
        <f>SUM('급수관 (동부)'!AG5,'급수관 (중부)'!AG5,'급수관 (서부)'!AG5,'급수관(유성)'!AG5,'급수관(대덕)'!AG5)</f>
        <v>132.26999999999998</v>
      </c>
      <c r="AH5" s="1025">
        <f>SUM('급수관 (동부)'!AH5,'급수관 (중부)'!AH5,'급수관 (서부)'!AH5,'급수관(유성)'!AH5,'급수관(대덕)'!AH5)</f>
        <v>9.02</v>
      </c>
      <c r="AI5" s="1025">
        <f>SUM('급수관 (동부)'!AI5,'급수관 (중부)'!AI5,'급수관 (서부)'!AI5,'급수관(유성)'!AI5,'급수관(대덕)'!AI5)</f>
        <v>12.21</v>
      </c>
      <c r="AJ5" s="1025">
        <f>SUM('급수관 (동부)'!AJ5,'급수관 (중부)'!AJ5,'급수관 (서부)'!AJ5,'급수관(유성)'!AJ5,'급수관(대덕)'!AJ5)</f>
        <v>95.77000000000001</v>
      </c>
      <c r="AK5" s="1025">
        <f>SUM('급수관 (동부)'!AK5,'급수관 (중부)'!AK5,'급수관 (서부)'!AK5,'급수관(유성)'!AK5,'급수관(대덕)'!AK5)</f>
        <v>328</v>
      </c>
      <c r="AL5" s="460"/>
      <c r="AM5" s="460"/>
      <c r="AN5" s="460"/>
      <c r="AO5" s="460"/>
      <c r="AP5" s="460"/>
      <c r="AQ5" s="460"/>
      <c r="AR5" s="460"/>
      <c r="AS5" s="460"/>
      <c r="AT5" s="460"/>
      <c r="AU5" s="460"/>
      <c r="AV5" s="460"/>
      <c r="AW5" s="460"/>
      <c r="AX5" s="460"/>
      <c r="AY5" s="460"/>
      <c r="AZ5" s="460"/>
      <c r="BA5" s="460"/>
      <c r="BB5" s="460"/>
      <c r="BC5" s="460"/>
      <c r="BD5" s="460"/>
      <c r="BE5" s="460"/>
      <c r="BF5" s="460"/>
      <c r="BG5" s="460"/>
      <c r="BH5" s="460"/>
      <c r="BI5" s="460"/>
      <c r="BJ5" s="460"/>
      <c r="BK5" s="460"/>
      <c r="BL5" s="460"/>
      <c r="BM5" s="460"/>
      <c r="BN5" s="460"/>
      <c r="BO5" s="460"/>
      <c r="BP5" s="460"/>
      <c r="BQ5" s="470"/>
      <c r="BR5" s="470"/>
      <c r="BS5" s="470"/>
      <c r="BT5" s="470"/>
      <c r="BU5" s="470"/>
      <c r="BV5" s="470"/>
      <c r="BW5" s="470"/>
      <c r="BX5" s="470"/>
      <c r="BY5" s="470"/>
      <c r="BZ5" s="470"/>
    </row>
    <row r="6" spans="1:90" s="194" customFormat="1" ht="21.75" customHeight="1" x14ac:dyDescent="0.15">
      <c r="A6" s="3107"/>
      <c r="B6" s="2364" t="s">
        <v>284</v>
      </c>
      <c r="C6" s="1025">
        <f>SUM('급수관 (동부)'!C6,'급수관 (중부)'!C6,'급수관 (서부)'!C6,'급수관(유성)'!C6,'급수관(대덕)'!C6)</f>
        <v>138333.36000000002</v>
      </c>
      <c r="D6" s="1025">
        <f>SUM('급수관 (동부)'!D6,'급수관 (중부)'!D6,'급수관 (서부)'!D6,'급수관(유성)'!D6,'급수관(대덕)'!D6)</f>
        <v>1610.3999999999999</v>
      </c>
      <c r="E6" s="1025">
        <f>SUM('급수관 (동부)'!E6,'급수관 (중부)'!E6,'급수관 (서부)'!E6,'급수관(유성)'!E6,'급수관(대덕)'!E6)</f>
        <v>148.65</v>
      </c>
      <c r="F6" s="1025">
        <f>SUM('급수관 (동부)'!F6,'급수관 (중부)'!F6,'급수관 (서부)'!F6,'급수관(유성)'!F6,'급수관(대덕)'!F6)</f>
        <v>75.05</v>
      </c>
      <c r="G6" s="1025">
        <f>SUM('급수관 (동부)'!G6,'급수관 (중부)'!G6,'급수관 (서부)'!G6,'급수관(유성)'!G6,'급수관(대덕)'!G6)</f>
        <v>530.65</v>
      </c>
      <c r="H6" s="1025">
        <f>SUM('급수관 (동부)'!H6,'급수관 (중부)'!H6,'급수관 (서부)'!H6,'급수관(유성)'!H6,'급수관(대덕)'!H6)</f>
        <v>169.14000000000001</v>
      </c>
      <c r="I6" s="1025">
        <f>SUM('급수관 (동부)'!I6,'급수관 (중부)'!I6,'급수관 (서부)'!I6,'급수관(유성)'!I6,'급수관(대덕)'!I6)</f>
        <v>148.07</v>
      </c>
      <c r="J6" s="1025">
        <f>SUM('급수관 (동부)'!J6,'급수관 (중부)'!J6,'급수관 (서부)'!J6,'급수관(유성)'!J6,'급수관(대덕)'!J6)</f>
        <v>737.72</v>
      </c>
      <c r="K6" s="1025">
        <f>SUM('급수관 (동부)'!K6,'급수관 (중부)'!K6,'급수관 (서부)'!K6,'급수관(유성)'!K6,'급수관(대덕)'!K6)</f>
        <v>612.33000000000004</v>
      </c>
      <c r="L6" s="1025">
        <f>SUM('급수관 (동부)'!L6,'급수관 (중부)'!L6,'급수관 (서부)'!L6,'급수관(유성)'!L6,'급수관(대덕)'!L6)</f>
        <v>9063.23</v>
      </c>
      <c r="M6" s="1025">
        <f>SUM('급수관 (동부)'!M6,'급수관 (중부)'!M6,'급수관 (서부)'!M6,'급수관(유성)'!M6,'급수관(대덕)'!M6)</f>
        <v>4931.9600000000009</v>
      </c>
      <c r="N6" s="1025">
        <f>SUM('급수관 (동부)'!N6,'급수관 (중부)'!N6,'급수관 (서부)'!N6,'급수관(유성)'!N6,'급수관(대덕)'!N6)</f>
        <v>6509.34</v>
      </c>
      <c r="O6" s="1025">
        <f>SUM('급수관 (동부)'!O6,'급수관 (중부)'!O6,'급수관 (서부)'!O6,'급수관(유성)'!O6,'급수관(대덕)'!O6)</f>
        <v>7097.5800000000008</v>
      </c>
      <c r="P6" s="1025">
        <f>SUM('급수관 (동부)'!P6,'급수관 (중부)'!P6,'급수관 (서부)'!P6,'급수관(유성)'!P6,'급수관(대덕)'!P6)</f>
        <v>11740.82</v>
      </c>
      <c r="Q6" s="1025">
        <f>SUM('급수관 (동부)'!Q6,'급수관 (중부)'!Q6,'급수관 (서부)'!Q6,'급수관(유성)'!Q6,'급수관(대덕)'!Q6)</f>
        <v>11452.34</v>
      </c>
      <c r="R6" s="1025">
        <f>SUM('급수관 (동부)'!R6,'급수관 (중부)'!R6,'급수관 (서부)'!R6,'급수관(유성)'!R6,'급수관(대덕)'!R6)</f>
        <v>8686.7899999999991</v>
      </c>
      <c r="S6" s="1025">
        <f>SUM('급수관 (동부)'!S6,'급수관 (중부)'!S6,'급수관 (서부)'!S6,'급수관(유성)'!S6,'급수관(대덕)'!S6)</f>
        <v>7790.9800000000005</v>
      </c>
      <c r="T6" s="1025">
        <f>SUM('급수관 (동부)'!T6,'급수관 (중부)'!T6,'급수관 (서부)'!T6,'급수관(유성)'!T6,'급수관(대덕)'!T6)</f>
        <v>7145.54</v>
      </c>
      <c r="U6" s="1025">
        <f>SUM('급수관 (동부)'!U6,'급수관 (중부)'!U6,'급수관 (서부)'!U6,'급수관(유성)'!U6,'급수관(대덕)'!U6)</f>
        <v>7390.48</v>
      </c>
      <c r="V6" s="1025">
        <f>SUM('급수관 (동부)'!V6,'급수관 (중부)'!V6,'급수관 (서부)'!V6,'급수관(유성)'!V6,'급수관(대덕)'!V6)</f>
        <v>5330.99</v>
      </c>
      <c r="W6" s="1025">
        <f>SUM('급수관 (동부)'!W6,'급수관 (중부)'!W6,'급수관 (서부)'!W6,'급수관(유성)'!W6,'급수관(대덕)'!W6)</f>
        <v>8682.74</v>
      </c>
      <c r="X6" s="1025">
        <f>SUM('급수관 (동부)'!X6,'급수관 (중부)'!X6,'급수관 (서부)'!X6,'급수관(유성)'!X6,'급수관(대덕)'!X6)</f>
        <v>9698.41</v>
      </c>
      <c r="Y6" s="1025">
        <f>SUM('급수관 (동부)'!Y6,'급수관 (중부)'!Y6,'급수관 (서부)'!Y6,'급수관(유성)'!Y6,'급수관(대덕)'!Y6)</f>
        <v>8740.43</v>
      </c>
      <c r="Z6" s="1025">
        <f>SUM('급수관 (동부)'!Z6,'급수관 (중부)'!Z6,'급수관 (서부)'!Z6,'급수관(유성)'!Z6,'급수관(대덕)'!Z6)</f>
        <v>9412.25</v>
      </c>
      <c r="AA6" s="1025">
        <f>SUM('급수관 (동부)'!AA6,'급수관 (중부)'!AA6,'급수관 (서부)'!AA6,'급수관(유성)'!AA6,'급수관(대덕)'!AA6)</f>
        <v>8286.35</v>
      </c>
      <c r="AB6" s="1025">
        <f>SUM('급수관 (동부)'!AB6,'급수관 (중부)'!AB6,'급수관 (서부)'!AB6,'급수관(유성)'!AB6,'급수관(대덕)'!AB6)</f>
        <v>764.22</v>
      </c>
      <c r="AC6" s="1025">
        <f>SUM('급수관 (동부)'!AC6,'급수관 (중부)'!AC6,'급수관 (서부)'!AC6,'급수관(유성)'!AC6,'급수관(대덕)'!AC6)</f>
        <v>400.41999999999996</v>
      </c>
      <c r="AD6" s="1025">
        <f>SUM('급수관 (동부)'!AD6,'급수관 (중부)'!AD6,'급수관 (서부)'!AD6,'급수관(유성)'!AD6,'급수관(대덕)'!AD6)</f>
        <v>20.98</v>
      </c>
      <c r="AE6" s="1025">
        <f>SUM('급수관 (동부)'!AE6,'급수관 (중부)'!AE6,'급수관 (서부)'!AE6,'급수관(유성)'!AE6,'급수관(대덕)'!AE6)</f>
        <v>0</v>
      </c>
      <c r="AF6" s="1025">
        <f>SUM('급수관 (동부)'!AF6,'급수관 (중부)'!AF6,'급수관 (서부)'!AF6,'급수관(유성)'!AF6,'급수관(대덕)'!AF6)</f>
        <v>0</v>
      </c>
      <c r="AG6" s="1025">
        <f>SUM('급수관 (동부)'!AG6,'급수관 (중부)'!AG6,'급수관 (서부)'!AG6,'급수관(유성)'!AG6,'급수관(대덕)'!AG6)</f>
        <v>706.23</v>
      </c>
      <c r="AH6" s="1025">
        <f>SUM('급수관 (동부)'!AH6,'급수관 (중부)'!AH6,'급수관 (서부)'!AH6,'급수관(유성)'!AH6,'급수관(대덕)'!AH6)</f>
        <v>375.36</v>
      </c>
      <c r="AI6" s="1025">
        <f>SUM('급수관 (동부)'!AI6,'급수관 (중부)'!AI6,'급수관 (서부)'!AI6,'급수관(유성)'!AI6,'급수관(대덕)'!AI6)</f>
        <v>13.97</v>
      </c>
      <c r="AJ6" s="1025">
        <f>SUM('급수관 (동부)'!AJ6,'급수관 (중부)'!AJ6,'급수관 (서부)'!AJ6,'급수관(유성)'!AJ6,'급수관(대덕)'!AJ6)</f>
        <v>9.0399999999999991</v>
      </c>
      <c r="AK6" s="1025">
        <f>SUM('급수관 (동부)'!AK6,'급수관 (중부)'!AK6,'급수관 (서부)'!AK6,'급수관(유성)'!AK6,'급수관(대덕)'!AK6)</f>
        <v>50.9</v>
      </c>
      <c r="AL6" s="460"/>
      <c r="AM6" s="460"/>
      <c r="AN6" s="460"/>
      <c r="AO6" s="460"/>
      <c r="AP6" s="460"/>
      <c r="AQ6" s="460"/>
      <c r="AR6" s="460"/>
      <c r="AS6" s="460"/>
      <c r="AT6" s="460"/>
      <c r="AU6" s="460"/>
      <c r="AV6" s="460"/>
      <c r="AW6" s="460"/>
      <c r="AX6" s="460"/>
      <c r="AY6" s="460"/>
      <c r="AZ6" s="460"/>
      <c r="BA6" s="460"/>
      <c r="BB6" s="460"/>
      <c r="BC6" s="460"/>
      <c r="BD6" s="460"/>
      <c r="BE6" s="460"/>
      <c r="BF6" s="460"/>
      <c r="BG6" s="460"/>
      <c r="BH6" s="460"/>
      <c r="BI6" s="460"/>
      <c r="BJ6" s="460"/>
      <c r="BK6" s="460"/>
      <c r="BL6" s="460"/>
      <c r="BM6" s="460"/>
      <c r="BN6" s="460"/>
      <c r="BO6" s="460"/>
      <c r="BP6" s="460"/>
      <c r="BQ6" s="470"/>
      <c r="BR6" s="470"/>
      <c r="BS6" s="470"/>
      <c r="BT6" s="470"/>
      <c r="BU6" s="470"/>
      <c r="BV6" s="470"/>
      <c r="BW6" s="470"/>
      <c r="BX6" s="470"/>
      <c r="BY6" s="470"/>
      <c r="BZ6" s="470"/>
    </row>
    <row r="7" spans="1:90" s="194" customFormat="1" ht="21.75" customHeight="1" x14ac:dyDescent="0.15">
      <c r="A7" s="3107"/>
      <c r="B7" s="2365" t="s">
        <v>286</v>
      </c>
      <c r="C7" s="1025">
        <f>SUM('급수관 (동부)'!C7,'급수관 (중부)'!C7,'급수관 (서부)'!C7,'급수관(유성)'!C7,'급수관(대덕)'!C7)</f>
        <v>964592.22000000009</v>
      </c>
      <c r="D7" s="1025">
        <f>SUM('급수관 (동부)'!D7,'급수관 (중부)'!D7,'급수관 (서부)'!D7,'급수관(유성)'!D7,'급수관(대덕)'!D7)</f>
        <v>1006.56</v>
      </c>
      <c r="E7" s="1025">
        <f>SUM('급수관 (동부)'!E7,'급수관 (중부)'!E7,'급수관 (서부)'!E7,'급수관(유성)'!E7,'급수관(대덕)'!E7)</f>
        <v>114.77</v>
      </c>
      <c r="F7" s="1025">
        <f>SUM('급수관 (동부)'!F7,'급수관 (중부)'!F7,'급수관 (서부)'!F7,'급수관(유성)'!F7,'급수관(대덕)'!F7)</f>
        <v>191.55</v>
      </c>
      <c r="G7" s="1025">
        <f>SUM('급수관 (동부)'!G7,'급수관 (중부)'!G7,'급수관 (서부)'!G7,'급수관(유성)'!G7,'급수관(대덕)'!G7)</f>
        <v>380.11</v>
      </c>
      <c r="H7" s="1025">
        <f>SUM('급수관 (동부)'!H7,'급수관 (중부)'!H7,'급수관 (서부)'!H7,'급수관(유성)'!H7,'급수관(대덕)'!H7)</f>
        <v>429.14</v>
      </c>
      <c r="I7" s="1025">
        <f>SUM('급수관 (동부)'!I7,'급수관 (중부)'!I7,'급수관 (서부)'!I7,'급수관(유성)'!I7,'급수관(대덕)'!I7)</f>
        <v>552.15</v>
      </c>
      <c r="J7" s="1025">
        <f>SUM('급수관 (동부)'!J7,'급수관 (중부)'!J7,'급수관 (서부)'!J7,'급수관(유성)'!J7,'급수관(대덕)'!J7)</f>
        <v>630.30999999999995</v>
      </c>
      <c r="K7" s="1025">
        <f>SUM('급수관 (동부)'!K7,'급수관 (중부)'!K7,'급수관 (서부)'!K7,'급수관(유성)'!K7,'급수관(대덕)'!K7)</f>
        <v>913.01</v>
      </c>
      <c r="L7" s="1025">
        <f>SUM('급수관 (동부)'!L7,'급수관 (중부)'!L7,'급수관 (서부)'!L7,'급수관(유성)'!L7,'급수관(대덕)'!L7)</f>
        <v>5792.8099999999995</v>
      </c>
      <c r="M7" s="1025">
        <f>SUM('급수관 (동부)'!M7,'급수관 (중부)'!M7,'급수관 (서부)'!M7,'급수관(유성)'!M7,'급수관(대덕)'!M7)</f>
        <v>9374.8499999999985</v>
      </c>
      <c r="N7" s="1025">
        <f>SUM('급수관 (동부)'!N7,'급수관 (중부)'!N7,'급수관 (서부)'!N7,'급수관(유성)'!N7,'급수관(대덕)'!N7)</f>
        <v>11456.359999999999</v>
      </c>
      <c r="O7" s="1025">
        <f>SUM('급수관 (동부)'!O7,'급수관 (중부)'!O7,'급수관 (서부)'!O7,'급수관(유성)'!O7,'급수관(대덕)'!O7)</f>
        <v>13220.38</v>
      </c>
      <c r="P7" s="1025">
        <f>SUM('급수관 (동부)'!P7,'급수관 (중부)'!P7,'급수관 (서부)'!P7,'급수관(유성)'!P7,'급수관(대덕)'!P7)</f>
        <v>70422.959999999992</v>
      </c>
      <c r="Q7" s="1025">
        <f>SUM('급수관 (동부)'!Q7,'급수관 (중부)'!Q7,'급수관 (서부)'!Q7,'급수관(유성)'!Q7,'급수관(대덕)'!Q7)</f>
        <v>15732.7</v>
      </c>
      <c r="R7" s="1025">
        <f>SUM('급수관 (동부)'!R7,'급수관 (중부)'!R7,'급수관 (서부)'!R7,'급수관(유성)'!R7,'급수관(대덕)'!R7)</f>
        <v>59754.29</v>
      </c>
      <c r="S7" s="1025">
        <f>SUM('급수관 (동부)'!S7,'급수관 (중부)'!S7,'급수관 (서부)'!S7,'급수관(유성)'!S7,'급수관(대덕)'!S7)</f>
        <v>71261.34</v>
      </c>
      <c r="T7" s="1025">
        <f>SUM('급수관 (동부)'!T7,'급수관 (중부)'!T7,'급수관 (서부)'!T7,'급수관(유성)'!T7,'급수관(대덕)'!T7)</f>
        <v>45756.58</v>
      </c>
      <c r="U7" s="1025">
        <f>SUM('급수관 (동부)'!U7,'급수관 (중부)'!U7,'급수관 (서부)'!U7,'급수관(유성)'!U7,'급수관(대덕)'!U7)</f>
        <v>34407.97</v>
      </c>
      <c r="V7" s="1025">
        <f>SUM('급수관 (동부)'!V7,'급수관 (중부)'!V7,'급수관 (서부)'!V7,'급수관(유성)'!V7,'급수관(대덕)'!V7)</f>
        <v>43496.729999999996</v>
      </c>
      <c r="W7" s="1025">
        <f>SUM('급수관 (동부)'!W7,'급수관 (중부)'!W7,'급수관 (서부)'!W7,'급수관(유성)'!W7,'급수관(대덕)'!W7)</f>
        <v>60225.59</v>
      </c>
      <c r="X7" s="1025">
        <f>SUM('급수관 (동부)'!X7,'급수관 (중부)'!X7,'급수관 (서부)'!X7,'급수관(유성)'!X7,'급수관(대덕)'!X7)</f>
        <v>38201.240000000005</v>
      </c>
      <c r="Y7" s="1025">
        <f>SUM('급수관 (동부)'!Y7,'급수관 (중부)'!Y7,'급수관 (서부)'!Y7,'급수관(유성)'!Y7,'급수관(대덕)'!Y7)</f>
        <v>45396.22</v>
      </c>
      <c r="Z7" s="1025">
        <f>SUM('급수관 (동부)'!Z7,'급수관 (중부)'!Z7,'급수관 (서부)'!Z7,'급수관(유성)'!Z7,'급수관(대덕)'!Z7)</f>
        <v>28979.880000000005</v>
      </c>
      <c r="AA7" s="1025">
        <f>SUM('급수관 (동부)'!AA7,'급수관 (중부)'!AA7,'급수관 (서부)'!AA7,'급수관(유성)'!AA7,'급수관(대덕)'!AA7)</f>
        <v>42665.359999999993</v>
      </c>
      <c r="AB7" s="1025">
        <f>SUM('급수관 (동부)'!AB7,'급수관 (중부)'!AB7,'급수관 (서부)'!AB7,'급수관(유성)'!AB7,'급수관(대덕)'!AB7)</f>
        <v>61375.51999999999</v>
      </c>
      <c r="AC7" s="1025">
        <f>SUM('급수관 (동부)'!AC7,'급수관 (중부)'!AC7,'급수관 (서부)'!AC7,'급수관(유성)'!AC7,'급수관(대덕)'!AC7)</f>
        <v>43667.439999999995</v>
      </c>
      <c r="AD7" s="1025">
        <f>SUM('급수관 (동부)'!AD7,'급수관 (중부)'!AD7,'급수관 (서부)'!AD7,'급수관(유성)'!AD7,'급수관(대덕)'!AD7)</f>
        <v>35263.17</v>
      </c>
      <c r="AE7" s="1025">
        <f>SUM('급수관 (동부)'!AE7,'급수관 (중부)'!AE7,'급수관 (서부)'!AE7,'급수관(유성)'!AE7,'급수관(대덕)'!AE7)</f>
        <v>31116.52</v>
      </c>
      <c r="AF7" s="1025">
        <f>SUM('급수관 (동부)'!AF7,'급수관 (중부)'!AF7,'급수관 (서부)'!AF7,'급수관(유성)'!AF7,'급수관(대덕)'!AF7)</f>
        <v>41733.530000000006</v>
      </c>
      <c r="AG7" s="1025">
        <f>SUM('급수관 (동부)'!AG7,'급수관 (중부)'!AG7,'급수관 (서부)'!AG7,'급수관(유성)'!AG7,'급수관(대덕)'!AG7)</f>
        <v>36462.61</v>
      </c>
      <c r="AH7" s="1025">
        <f>SUM('급수관 (동부)'!AH7,'급수관 (중부)'!AH7,'급수관 (서부)'!AH7,'급수관(유성)'!AH7,'급수관(대덕)'!AH7)</f>
        <v>15392.86</v>
      </c>
      <c r="AI7" s="1025">
        <f>SUM('급수관 (동부)'!AI7,'급수관 (중부)'!AI7,'급수관 (서부)'!AI7,'급수관(유성)'!AI7,'급수관(대덕)'!AI7)</f>
        <v>25573.69</v>
      </c>
      <c r="AJ7" s="1025">
        <f>SUM('급수관 (동부)'!AJ7,'급수관 (중부)'!AJ7,'급수관 (서부)'!AJ7,'급수관(유성)'!AJ7,'급수관(대덕)'!AJ7)</f>
        <v>37065.170000000006</v>
      </c>
      <c r="AK7" s="1025">
        <f>SUM('급수관 (동부)'!AK7,'급수관 (중부)'!AK7,'급수관 (서부)'!AK7,'급수관(유성)'!AK7,'급수관(대덕)'!AK7)</f>
        <v>36578.85</v>
      </c>
      <c r="AL7" s="460"/>
      <c r="AM7" s="460"/>
      <c r="AN7" s="460"/>
      <c r="AO7" s="460"/>
      <c r="AP7" s="460"/>
      <c r="AQ7" s="460"/>
      <c r="AR7" s="460"/>
      <c r="AS7" s="460"/>
      <c r="AT7" s="460"/>
      <c r="AU7" s="460"/>
      <c r="AV7" s="460"/>
      <c r="AW7" s="460"/>
      <c r="AX7" s="460"/>
      <c r="AY7" s="460"/>
      <c r="AZ7" s="460"/>
      <c r="BA7" s="460"/>
      <c r="BB7" s="460"/>
      <c r="BC7" s="460"/>
      <c r="BD7" s="460"/>
      <c r="BE7" s="460"/>
      <c r="BF7" s="460"/>
      <c r="BG7" s="460"/>
      <c r="BH7" s="460"/>
      <c r="BI7" s="460"/>
      <c r="BJ7" s="460"/>
      <c r="BK7" s="460"/>
      <c r="BL7" s="460"/>
      <c r="BM7" s="460"/>
      <c r="BN7" s="460"/>
      <c r="BO7" s="460"/>
      <c r="BP7" s="460"/>
      <c r="BQ7" s="470"/>
      <c r="BR7" s="470"/>
      <c r="BS7" s="470"/>
      <c r="BT7" s="470"/>
      <c r="BU7" s="470"/>
      <c r="BV7" s="470"/>
      <c r="BW7" s="470"/>
      <c r="BX7" s="470"/>
      <c r="BY7" s="470"/>
      <c r="BZ7" s="470"/>
    </row>
    <row r="8" spans="1:90" s="194" customFormat="1" ht="21.75" customHeight="1" x14ac:dyDescent="0.15">
      <c r="A8" s="3107"/>
      <c r="B8" s="2364" t="s">
        <v>965</v>
      </c>
      <c r="C8" s="2366">
        <f>SUM('급수관 (동부)'!C8,'급수관 (중부)'!C8,'급수관 (서부)'!C8,'급수관(유성)'!C8,'급수관(대덕)'!C8)</f>
        <v>2559.6999999999998</v>
      </c>
      <c r="D8" s="1025">
        <f>'급수관 (동부)'!D8+'급수관 (중부)'!D8+'급수관 (서부)'!D8+'급수관(유성)'!D8+'급수관(대덕)'!D8</f>
        <v>0</v>
      </c>
      <c r="E8" s="1025">
        <f>'급수관 (동부)'!E8+'급수관 (중부)'!E8+'급수관 (서부)'!E8+'급수관(유성)'!E8+'급수관(대덕)'!E8</f>
        <v>0</v>
      </c>
      <c r="F8" s="1025">
        <f>'급수관 (동부)'!F8+'급수관 (중부)'!F8+'급수관 (서부)'!F8+'급수관(유성)'!F8+'급수관(대덕)'!F8</f>
        <v>0</v>
      </c>
      <c r="G8" s="1025">
        <f>'급수관 (동부)'!G8+'급수관 (중부)'!G8+'급수관 (서부)'!G8+'급수관(유성)'!G8+'급수관(대덕)'!G8</f>
        <v>0</v>
      </c>
      <c r="H8" s="1025">
        <f>'급수관 (동부)'!H8+'급수관 (중부)'!H8+'급수관 (서부)'!H8+'급수관(유성)'!H8+'급수관(대덕)'!H8</f>
        <v>0</v>
      </c>
      <c r="I8" s="1025">
        <f>'급수관 (동부)'!I8+'급수관 (중부)'!I8+'급수관 (서부)'!I8+'급수관(유성)'!I8+'급수관(대덕)'!I8</f>
        <v>0</v>
      </c>
      <c r="J8" s="1025">
        <f>'급수관 (동부)'!J8+'급수관 (중부)'!J8+'급수관 (서부)'!J8+'급수관(유성)'!J8+'급수관(대덕)'!J8</f>
        <v>0</v>
      </c>
      <c r="K8" s="1025">
        <f>'급수관 (동부)'!K8+'급수관 (중부)'!K8+'급수관 (서부)'!K8+'급수관(유성)'!K8+'급수관(대덕)'!K8</f>
        <v>0</v>
      </c>
      <c r="L8" s="1025">
        <f>'급수관 (동부)'!L8+'급수관 (중부)'!L8+'급수관 (서부)'!L8+'급수관(유성)'!L8+'급수관(대덕)'!L8</f>
        <v>0</v>
      </c>
      <c r="M8" s="1025">
        <f>'급수관 (동부)'!M8+'급수관 (중부)'!M8+'급수관 (서부)'!M8+'급수관(유성)'!M8+'급수관(대덕)'!M8</f>
        <v>0</v>
      </c>
      <c r="N8" s="1025">
        <f>'급수관 (동부)'!N8+'급수관 (중부)'!N8+'급수관 (서부)'!N8+'급수관(유성)'!N8+'급수관(대덕)'!N8</f>
        <v>0</v>
      </c>
      <c r="O8" s="1025">
        <f>'급수관 (동부)'!O8+'급수관 (중부)'!O8+'급수관 (서부)'!O8+'급수관(유성)'!O8+'급수관(대덕)'!O8</f>
        <v>3.75</v>
      </c>
      <c r="P8" s="1025">
        <f>'급수관 (동부)'!P8+'급수관 (중부)'!P8+'급수관 (서부)'!P8+'급수관(유성)'!P8+'급수관(대덕)'!P8</f>
        <v>10.74</v>
      </c>
      <c r="Q8" s="1025">
        <f>'급수관 (동부)'!Q8+'급수관 (중부)'!Q8+'급수관 (서부)'!Q8+'급수관(유성)'!Q8+'급수관(대덕)'!Q8</f>
        <v>1965.8600000000001</v>
      </c>
      <c r="R8" s="1025">
        <f>'급수관 (동부)'!R8+'급수관 (중부)'!R8+'급수관 (서부)'!R8+'급수관(유성)'!R8+'급수관(대덕)'!R8</f>
        <v>485.81999999999994</v>
      </c>
      <c r="S8" s="1025">
        <f>'급수관 (동부)'!S8+'급수관 (중부)'!S8+'급수관 (서부)'!S8+'급수관(유성)'!S8+'급수관(대덕)'!S8</f>
        <v>44.27</v>
      </c>
      <c r="T8" s="1025">
        <f>'급수관 (동부)'!T8+'급수관 (중부)'!T8+'급수관 (서부)'!T8+'급수관(유성)'!T8+'급수관(대덕)'!T8</f>
        <v>0</v>
      </c>
      <c r="U8" s="1025">
        <f>'급수관 (동부)'!U8+'급수관 (중부)'!U8+'급수관 (서부)'!U8+'급수관(유성)'!U8+'급수관(대덕)'!U8</f>
        <v>0</v>
      </c>
      <c r="V8" s="1025">
        <f>'급수관 (동부)'!V8+'급수관 (중부)'!V8+'급수관 (서부)'!V8+'급수관(유성)'!V8+'급수관(대덕)'!V8</f>
        <v>0</v>
      </c>
      <c r="W8" s="1025">
        <f>'급수관 (동부)'!W8+'급수관 (중부)'!W8+'급수관 (서부)'!W8+'급수관(유성)'!W8+'급수관(대덕)'!W8</f>
        <v>6.34</v>
      </c>
      <c r="X8" s="1025">
        <f>'급수관 (동부)'!X8+'급수관 (중부)'!X8+'급수관 (서부)'!X8+'급수관(유성)'!X8+'급수관(대덕)'!X8</f>
        <v>11.11</v>
      </c>
      <c r="Y8" s="1025">
        <f>'급수관 (동부)'!Y8+'급수관 (중부)'!Y8+'급수관 (서부)'!Y8+'급수관(유성)'!Y8+'급수관(대덕)'!Y8</f>
        <v>2.89</v>
      </c>
      <c r="Z8" s="1025">
        <f>'급수관 (동부)'!Z8+'급수관 (중부)'!Z8+'급수관 (서부)'!Z8+'급수관(유성)'!Z8+'급수관(대덕)'!Z8</f>
        <v>20.92</v>
      </c>
      <c r="AA8" s="1025">
        <f>'급수관 (동부)'!AA8+'급수관 (중부)'!AA8+'급수관 (서부)'!AA8+'급수관(유성)'!AA8+'급수관(대덕)'!AA8</f>
        <v>0</v>
      </c>
      <c r="AB8" s="1025">
        <f>'급수관 (동부)'!AB8+'급수관 (중부)'!AB8+'급수관 (서부)'!AB8+'급수관(유성)'!AB8+'급수관(대덕)'!AB8</f>
        <v>0</v>
      </c>
      <c r="AC8" s="1025">
        <f>'급수관 (동부)'!AC8+'급수관 (중부)'!AC8+'급수관 (서부)'!AC8+'급수관(유성)'!AC8+'급수관(대덕)'!AC8</f>
        <v>0</v>
      </c>
      <c r="AD8" s="1025">
        <f>'급수관 (동부)'!AD8+'급수관 (중부)'!AD8+'급수관 (서부)'!AD8+'급수관(유성)'!AD8+'급수관(대덕)'!AD8</f>
        <v>0</v>
      </c>
      <c r="AE8" s="1025">
        <f>'급수관 (동부)'!AE8+'급수관 (중부)'!AE8+'급수관 (서부)'!AE8+'급수관(유성)'!AE8+'급수관(대덕)'!AE8</f>
        <v>0</v>
      </c>
      <c r="AF8" s="1025">
        <f>'급수관 (동부)'!AF8+'급수관 (중부)'!AF8+'급수관 (서부)'!AF8+'급수관(유성)'!AF8+'급수관(대덕)'!AF8</f>
        <v>0</v>
      </c>
      <c r="AG8" s="1025">
        <f>'급수관 (동부)'!AG8+'급수관 (중부)'!AG8+'급수관 (서부)'!AG8+'급수관(유성)'!AG8+'급수관(대덕)'!AG8</f>
        <v>0</v>
      </c>
      <c r="AH8" s="1025">
        <f>'급수관 (동부)'!AH8+'급수관 (중부)'!AH8+'급수관 (서부)'!AH8+'급수관(유성)'!AH8+'급수관(대덕)'!AH8</f>
        <v>0</v>
      </c>
      <c r="AI8" s="1025">
        <f>'급수관 (동부)'!AI8+'급수관 (중부)'!AI8+'급수관 (서부)'!AI8+'급수관(유성)'!AI8+'급수관(대덕)'!AI8</f>
        <v>8</v>
      </c>
      <c r="AJ8" s="1025">
        <f>'급수관 (동부)'!AJ8+'급수관 (중부)'!AJ8+'급수관 (서부)'!AJ8+'급수관(유성)'!AJ8+'급수관(대덕)'!AJ8</f>
        <v>0</v>
      </c>
      <c r="AK8" s="1025">
        <f>'급수관 (동부)'!AK8+'급수관 (중부)'!AK8+'급수관 (서부)'!AK8+'급수관(유성)'!AK8+'급수관(대덕)'!AK8</f>
        <v>0</v>
      </c>
      <c r="AL8" s="460"/>
      <c r="AM8" s="460"/>
      <c r="AN8" s="460"/>
      <c r="AO8" s="460"/>
      <c r="AP8" s="460"/>
      <c r="AQ8" s="460"/>
      <c r="AR8" s="460"/>
      <c r="AS8" s="460"/>
      <c r="AT8" s="460"/>
      <c r="AU8" s="460"/>
      <c r="AV8" s="460"/>
      <c r="AW8" s="460"/>
      <c r="AX8" s="460"/>
      <c r="AY8" s="460"/>
      <c r="AZ8" s="460"/>
      <c r="BA8" s="460"/>
      <c r="BB8" s="460"/>
      <c r="BC8" s="460"/>
      <c r="BD8" s="460"/>
      <c r="BE8" s="460"/>
      <c r="BF8" s="460"/>
      <c r="BG8" s="460"/>
      <c r="BH8" s="460"/>
      <c r="BI8" s="460"/>
      <c r="BJ8" s="460"/>
      <c r="BK8" s="460"/>
      <c r="BL8" s="460"/>
      <c r="BM8" s="460"/>
      <c r="BN8" s="460"/>
      <c r="BO8" s="460"/>
      <c r="BP8" s="460"/>
      <c r="BQ8" s="470"/>
      <c r="BR8" s="470"/>
      <c r="BS8" s="470"/>
      <c r="BT8" s="470"/>
      <c r="BU8" s="470"/>
      <c r="BV8" s="470"/>
      <c r="BW8" s="470"/>
      <c r="BX8" s="470"/>
      <c r="BY8" s="470"/>
      <c r="BZ8" s="470"/>
    </row>
    <row r="9" spans="1:90" s="194" customFormat="1" ht="21.75" customHeight="1" x14ac:dyDescent="0.15">
      <c r="A9" s="3107"/>
      <c r="B9" s="2364" t="s">
        <v>285</v>
      </c>
      <c r="C9" s="1025">
        <f>SUM('급수관 (동부)'!C9,'급수관 (중부)'!C9,'급수관 (서부)'!C9,'급수관(유성)'!C9,'급수관(대덕)'!C9)</f>
        <v>1561.19</v>
      </c>
      <c r="D9" s="1025">
        <f>SUM('급수관 (동부)'!D9,'급수관 (중부)'!D9,'급수관 (서부)'!D9,'급수관(유성)'!D9,'급수관(대덕)'!D9)</f>
        <v>0</v>
      </c>
      <c r="E9" s="1025">
        <f>SUM('급수관 (동부)'!E9,'급수관 (중부)'!E9,'급수관 (서부)'!E9,'급수관(유성)'!E9,'급수관(대덕)'!E9)</f>
        <v>0</v>
      </c>
      <c r="F9" s="1025">
        <f>SUM('급수관 (동부)'!F9,'급수관 (중부)'!F9,'급수관 (서부)'!F9,'급수관(유성)'!F9,'급수관(대덕)'!F9)</f>
        <v>0</v>
      </c>
      <c r="G9" s="1025">
        <f>SUM('급수관 (동부)'!G9,'급수관 (중부)'!G9,'급수관 (서부)'!G9,'급수관(유성)'!G9,'급수관(대덕)'!G9)</f>
        <v>0</v>
      </c>
      <c r="H9" s="1025">
        <f>SUM('급수관 (동부)'!H9,'급수관 (중부)'!H9,'급수관 (서부)'!H9,'급수관(유성)'!H9,'급수관(대덕)'!H9)</f>
        <v>0</v>
      </c>
      <c r="I9" s="1025">
        <f>SUM('급수관 (동부)'!I9,'급수관 (중부)'!I9,'급수관 (서부)'!I9,'급수관(유성)'!I9,'급수관(대덕)'!I9)</f>
        <v>0</v>
      </c>
      <c r="J9" s="1025">
        <f>SUM('급수관 (동부)'!J9,'급수관 (중부)'!J9,'급수관 (서부)'!J9,'급수관(유성)'!J9,'급수관(대덕)'!J9)</f>
        <v>0</v>
      </c>
      <c r="K9" s="1025">
        <f>SUM('급수관 (동부)'!K9,'급수관 (중부)'!K9,'급수관 (서부)'!K9,'급수관(유성)'!K9,'급수관(대덕)'!K9)</f>
        <v>0</v>
      </c>
      <c r="L9" s="1025">
        <f>SUM('급수관 (동부)'!L9,'급수관 (중부)'!L9,'급수관 (서부)'!L9,'급수관(유성)'!L9,'급수관(대덕)'!L9)</f>
        <v>0</v>
      </c>
      <c r="M9" s="1025">
        <f>SUM('급수관 (동부)'!M9,'급수관 (중부)'!M9,'급수관 (서부)'!M9,'급수관(유성)'!M9,'급수관(대덕)'!M9)</f>
        <v>0</v>
      </c>
      <c r="N9" s="1025">
        <f>SUM('급수관 (동부)'!N9,'급수관 (중부)'!N9,'급수관 (서부)'!N9,'급수관(유성)'!N9,'급수관(대덕)'!N9)</f>
        <v>0</v>
      </c>
      <c r="O9" s="1025">
        <f>SUM('급수관 (동부)'!O9,'급수관 (중부)'!O9,'급수관 (서부)'!O9,'급수관(유성)'!O9,'급수관(대덕)'!O9)</f>
        <v>0</v>
      </c>
      <c r="P9" s="1025">
        <f>SUM('급수관 (동부)'!P9,'급수관 (중부)'!P9,'급수관 (서부)'!P9,'급수관(유성)'!P9,'급수관(대덕)'!P9)</f>
        <v>0</v>
      </c>
      <c r="Q9" s="1025">
        <f>SUM('급수관 (동부)'!Q9,'급수관 (중부)'!Q9,'급수관 (서부)'!Q9,'급수관(유성)'!Q9,'급수관(대덕)'!Q9)</f>
        <v>0</v>
      </c>
      <c r="R9" s="1025">
        <f>SUM('급수관 (동부)'!R9,'급수관 (중부)'!R9,'급수관 (서부)'!R9,'급수관(유성)'!R9,'급수관(대덕)'!R9)</f>
        <v>0</v>
      </c>
      <c r="S9" s="1025">
        <f>SUM('급수관 (동부)'!S9,'급수관 (중부)'!S9,'급수관 (서부)'!S9,'급수관(유성)'!S9,'급수관(대덕)'!S9)</f>
        <v>8.8699999999999992</v>
      </c>
      <c r="T9" s="1025">
        <f>SUM('급수관 (동부)'!T9,'급수관 (중부)'!T9,'급수관 (서부)'!T9,'급수관(유성)'!T9,'급수관(대덕)'!T9)</f>
        <v>0</v>
      </c>
      <c r="U9" s="1025">
        <f>SUM('급수관 (동부)'!U9,'급수관 (중부)'!U9,'급수관 (서부)'!U9,'급수관(유성)'!U9,'급수관(대덕)'!U9)</f>
        <v>0</v>
      </c>
      <c r="V9" s="1025">
        <f>SUM('급수관 (동부)'!V9,'급수관 (중부)'!V9,'급수관 (서부)'!V9,'급수관(유성)'!V9,'급수관(대덕)'!V9)</f>
        <v>0.01</v>
      </c>
      <c r="W9" s="1025">
        <f>SUM('급수관 (동부)'!W9,'급수관 (중부)'!W9,'급수관 (서부)'!W9,'급수관(유성)'!W9,'급수관(대덕)'!W9)</f>
        <v>0</v>
      </c>
      <c r="X9" s="1025">
        <f>SUM('급수관 (동부)'!X9,'급수관 (중부)'!X9,'급수관 (서부)'!X9,'급수관(유성)'!X9,'급수관(대덕)'!X9)</f>
        <v>0</v>
      </c>
      <c r="Y9" s="1025">
        <f>SUM('급수관 (동부)'!Y9,'급수관 (중부)'!Y9,'급수관 (서부)'!Y9,'급수관(유성)'!Y9,'급수관(대덕)'!Y9)</f>
        <v>0</v>
      </c>
      <c r="Z9" s="1025">
        <f>SUM('급수관 (동부)'!Z9,'급수관 (중부)'!Z9,'급수관 (서부)'!Z9,'급수관(유성)'!Z9,'급수관(대덕)'!Z9)</f>
        <v>575.91</v>
      </c>
      <c r="AA9" s="1025">
        <f>SUM('급수관 (동부)'!AA9,'급수관 (중부)'!AA9,'급수관 (서부)'!AA9,'급수관(유성)'!AA9,'급수관(대덕)'!AA9)</f>
        <v>0</v>
      </c>
      <c r="AB9" s="1025">
        <f>SUM('급수관 (동부)'!AB9,'급수관 (중부)'!AB9,'급수관 (서부)'!AB9,'급수관(유성)'!AB9,'급수관(대덕)'!AB9)</f>
        <v>0</v>
      </c>
      <c r="AC9" s="1025">
        <f>SUM('급수관 (동부)'!AC9,'급수관 (중부)'!AC9,'급수관 (서부)'!AC9,'급수관(유성)'!AC9,'급수관(대덕)'!AC9)</f>
        <v>0</v>
      </c>
      <c r="AD9" s="1025">
        <f>SUM('급수관 (동부)'!AD9,'급수관 (중부)'!AD9,'급수관 (서부)'!AD9,'급수관(유성)'!AD9,'급수관(대덕)'!AD9)</f>
        <v>0</v>
      </c>
      <c r="AE9" s="1025">
        <f>SUM('급수관 (동부)'!AE9,'급수관 (중부)'!AE9,'급수관 (서부)'!AE9,'급수관(유성)'!AE9,'급수관(대덕)'!AE9)</f>
        <v>0</v>
      </c>
      <c r="AF9" s="1025">
        <f>SUM('급수관 (동부)'!AF9,'급수관 (중부)'!AF9,'급수관 (서부)'!AF9,'급수관(유성)'!AF9,'급수관(대덕)'!AF9)</f>
        <v>292.36</v>
      </c>
      <c r="AG9" s="1025">
        <f>SUM('급수관 (동부)'!AG9,'급수관 (중부)'!AG9,'급수관 (서부)'!AG9,'급수관(유성)'!AG9,'급수관(대덕)'!AG9)</f>
        <v>11.6</v>
      </c>
      <c r="AH9" s="1025">
        <f>SUM('급수관 (동부)'!AH9,'급수관 (중부)'!AH9,'급수관 (서부)'!AH9,'급수관(유성)'!AH9,'급수관(대덕)'!AH9)</f>
        <v>48.22</v>
      </c>
      <c r="AI9" s="1025">
        <f>SUM('급수관 (동부)'!AI9,'급수관 (중부)'!AI9,'급수관 (서부)'!AI9,'급수관(유성)'!AI9,'급수관(대덕)'!AI9)</f>
        <v>34</v>
      </c>
      <c r="AJ9" s="1025">
        <f>SUM('급수관 (동부)'!AJ9,'급수관 (중부)'!AJ9,'급수관 (서부)'!AJ9,'급수관(유성)'!AJ9,'급수관(대덕)'!AJ9)</f>
        <v>16</v>
      </c>
      <c r="AK9" s="1025">
        <f>SUM('급수관 (동부)'!AK9,'급수관 (중부)'!AK9,'급수관 (서부)'!AK9,'급수관(유성)'!AK9,'급수관(대덕)'!AK9)</f>
        <v>574.22</v>
      </c>
      <c r="AL9" s="460"/>
      <c r="AM9" s="460"/>
      <c r="AN9" s="460"/>
      <c r="AO9" s="460"/>
      <c r="AP9" s="460"/>
      <c r="AQ9" s="460"/>
      <c r="AR9" s="460"/>
      <c r="AS9" s="460"/>
      <c r="AT9" s="460"/>
      <c r="AU9" s="460"/>
      <c r="AV9" s="460"/>
      <c r="AW9" s="460"/>
      <c r="AX9" s="460"/>
      <c r="AY9" s="460"/>
      <c r="AZ9" s="460"/>
      <c r="BA9" s="460"/>
      <c r="BB9" s="460"/>
      <c r="BC9" s="460"/>
      <c r="BD9" s="460"/>
      <c r="BE9" s="460"/>
      <c r="BF9" s="460"/>
      <c r="BG9" s="460"/>
      <c r="BH9" s="460"/>
      <c r="BI9" s="460"/>
      <c r="BJ9" s="460"/>
      <c r="BK9" s="460"/>
      <c r="BL9" s="460"/>
      <c r="BM9" s="460"/>
      <c r="BN9" s="460"/>
      <c r="BO9" s="460"/>
      <c r="BP9" s="460"/>
      <c r="BQ9" s="470"/>
      <c r="BR9" s="470"/>
      <c r="BS9" s="470"/>
      <c r="BT9" s="470"/>
      <c r="BU9" s="470"/>
      <c r="BV9" s="470"/>
      <c r="BW9" s="470"/>
      <c r="BX9" s="470"/>
      <c r="BY9" s="470"/>
      <c r="BZ9" s="470"/>
    </row>
    <row r="10" spans="1:90" s="194" customFormat="1" ht="21.75" customHeight="1" x14ac:dyDescent="0.15">
      <c r="A10" s="3107" t="s">
        <v>367</v>
      </c>
      <c r="B10" s="1851" t="s">
        <v>46</v>
      </c>
      <c r="C10" s="318">
        <f>'급수관 (동부)'!C10+'급수관 (중부)'!C10+'급수관 (서부)'!C10+'급수관(유성)'!C10+'급수관(대덕)'!C10</f>
        <v>536823.59</v>
      </c>
      <c r="D10" s="318">
        <f>'급수관 (동부)'!D10+'급수관 (중부)'!D10+'급수관 (서부)'!D10+'급수관(유성)'!D10+'급수관(대덕)'!D10</f>
        <v>31157.539999999997</v>
      </c>
      <c r="E10" s="318">
        <f>'급수관 (동부)'!E10+'급수관 (중부)'!E10+'급수관 (서부)'!E10+'급수관(유성)'!E10+'급수관(대덕)'!E10</f>
        <v>3032.4100000000008</v>
      </c>
      <c r="F10" s="318">
        <f>'급수관 (동부)'!F10+'급수관 (중부)'!F10+'급수관 (서부)'!F10+'급수관(유성)'!F10+'급수관(대덕)'!F10</f>
        <v>2894.5000000000005</v>
      </c>
      <c r="G10" s="318">
        <f>'급수관 (동부)'!G10+'급수관 (중부)'!G10+'급수관 (서부)'!G10+'급수관(유성)'!G10+'급수관(대덕)'!G10</f>
        <v>3262.59</v>
      </c>
      <c r="H10" s="318">
        <f>'급수관 (동부)'!H10+'급수관 (중부)'!H10+'급수관 (서부)'!H10+'급수관(유성)'!H10+'급수관(대덕)'!H10</f>
        <v>4696.57</v>
      </c>
      <c r="I10" s="318">
        <f>'급수관 (동부)'!I10+'급수관 (중부)'!I10+'급수관 (서부)'!I10+'급수관(유성)'!I10+'급수관(대덕)'!I10</f>
        <v>4595.329999999999</v>
      </c>
      <c r="J10" s="318">
        <f>'급수관 (동부)'!J10+'급수관 (중부)'!J10+'급수관 (서부)'!J10+'급수관(유성)'!J10+'급수관(대덕)'!J10</f>
        <v>8824.16</v>
      </c>
      <c r="K10" s="318">
        <f>'급수관 (동부)'!K10+'급수관 (중부)'!K10+'급수관 (서부)'!K10+'급수관(유성)'!K10+'급수관(대덕)'!K10</f>
        <v>6406.59</v>
      </c>
      <c r="L10" s="318">
        <f>'급수관 (동부)'!L10+'급수관 (중부)'!L10+'급수관 (서부)'!L10+'급수관(유성)'!L10+'급수관(대덕)'!L10</f>
        <v>3309.45</v>
      </c>
      <c r="M10" s="318">
        <f>'급수관 (동부)'!M10+'급수관 (중부)'!M10+'급수관 (서부)'!M10+'급수관(유성)'!M10+'급수관(대덕)'!M10</f>
        <v>2990.9500000000003</v>
      </c>
      <c r="N10" s="318">
        <f>'급수관 (동부)'!N10+'급수관 (중부)'!N10+'급수관 (서부)'!N10+'급수관(유성)'!N10+'급수관(대덕)'!N10</f>
        <v>4639.07</v>
      </c>
      <c r="O10" s="318">
        <f>'급수관 (동부)'!O10+'급수관 (중부)'!O10+'급수관 (서부)'!O10+'급수관(유성)'!O10+'급수관(대덕)'!O10</f>
        <v>4712.2700000000004</v>
      </c>
      <c r="P10" s="318">
        <f>'급수관 (동부)'!P10+'급수관 (중부)'!P10+'급수관 (서부)'!P10+'급수관(유성)'!P10+'급수관(대덕)'!P10</f>
        <v>42879.28</v>
      </c>
      <c r="Q10" s="318">
        <f>'급수관 (동부)'!Q10+'급수관 (중부)'!Q10+'급수관 (서부)'!Q10+'급수관(유성)'!Q10+'급수관(대덕)'!Q10</f>
        <v>7640.32</v>
      </c>
      <c r="R10" s="318">
        <f>'급수관 (동부)'!R10+'급수관 (중부)'!R10+'급수관 (서부)'!R10+'급수관(유성)'!R10+'급수관(대덕)'!R10</f>
        <v>42558.83</v>
      </c>
      <c r="S10" s="318">
        <f>'급수관 (동부)'!S10+'급수관 (중부)'!S10+'급수관 (서부)'!S10+'급수관(유성)'!S10+'급수관(대덕)'!S10</f>
        <v>51003.62</v>
      </c>
      <c r="T10" s="318">
        <f>'급수관 (동부)'!T10+'급수관 (중부)'!T10+'급수관 (서부)'!T10+'급수관(유성)'!T10+'급수관(대덕)'!T10</f>
        <v>33886.800000000003</v>
      </c>
      <c r="U10" s="318">
        <f>'급수관 (동부)'!U10+'급수관 (중부)'!U10+'급수관 (서부)'!U10+'급수관(유성)'!U10+'급수관(대덕)'!U10</f>
        <v>21891.98</v>
      </c>
      <c r="V10" s="318">
        <f>'급수관 (동부)'!V10+'급수관 (중부)'!V10+'급수관 (서부)'!V10+'급수관(유성)'!V10+'급수관(대덕)'!V10</f>
        <v>24762.14</v>
      </c>
      <c r="W10" s="318">
        <f>'급수관 (동부)'!W10+'급수관 (중부)'!W10+'급수관 (서부)'!W10+'급수관(유성)'!W10+'급수관(대덕)'!W10</f>
        <v>35940.03</v>
      </c>
      <c r="X10" s="318">
        <f>'급수관 (동부)'!X10+'급수관 (중부)'!X10+'급수관 (서부)'!X10+'급수관(유성)'!X10+'급수관(대덕)'!X10</f>
        <v>18460.79</v>
      </c>
      <c r="Y10" s="318">
        <f>'급수관 (동부)'!Y10+'급수관 (중부)'!Y10+'급수관 (서부)'!Y10+'급수관(유성)'!Y10+'급수관(대덕)'!Y10</f>
        <v>27126.92</v>
      </c>
      <c r="Z10" s="318">
        <f>'급수관 (동부)'!Z10+'급수관 (중부)'!Z10+'급수관 (서부)'!Z10+'급수관(유성)'!Z10+'급수관(대덕)'!Z10</f>
        <v>12276.86</v>
      </c>
      <c r="AA10" s="318">
        <f>'급수관 (동부)'!AA10+'급수관 (중부)'!AA10+'급수관 (서부)'!AA10+'급수관(유성)'!AA10+'급수관(대덕)'!AA10</f>
        <v>15368.079999999998</v>
      </c>
      <c r="AB10" s="318">
        <f>'급수관 (동부)'!AB10+'급수관 (중부)'!AB10+'급수관 (서부)'!AB10+'급수관(유성)'!AB10+'급수관(대덕)'!AB10</f>
        <v>22394.27</v>
      </c>
      <c r="AC10" s="318">
        <f>'급수관 (동부)'!AC10+'급수관 (중부)'!AC10+'급수관 (서부)'!AC10+'급수관(유성)'!AC10+'급수관(대덕)'!AC10</f>
        <v>16173.98</v>
      </c>
      <c r="AD10" s="318">
        <f>'급수관 (동부)'!AD10+'급수관 (중부)'!AD10+'급수관 (서부)'!AD10+'급수관(유성)'!AD10+'급수관(대덕)'!AD10</f>
        <v>12972.37</v>
      </c>
      <c r="AE10" s="318">
        <f>'급수관 (동부)'!AE10+'급수관 (중부)'!AE10+'급수관 (서부)'!AE10+'급수관(유성)'!AE10+'급수관(대덕)'!AE10</f>
        <v>10329.61</v>
      </c>
      <c r="AF10" s="318">
        <f>'급수관 (동부)'!AF10+'급수관 (중부)'!AF10+'급수관 (서부)'!AF10+'급수관(유성)'!AF10+'급수관(대덕)'!AF10</f>
        <v>11552.189999999999</v>
      </c>
      <c r="AG10" s="318">
        <f>'급수관 (동부)'!AG10+'급수관 (중부)'!AG10+'급수관 (서부)'!AG10+'급수관(유성)'!AG10+'급수관(대덕)'!AG10</f>
        <v>13902.529999999999</v>
      </c>
      <c r="AH10" s="318">
        <f>'급수관 (동부)'!AH10+'급수관 (중부)'!AH10+'급수관 (서부)'!AH10+'급수관(유성)'!AH10+'급수관(대덕)'!AH10</f>
        <v>6546.3099999999995</v>
      </c>
      <c r="AI10" s="318">
        <f>'급수관 (동부)'!AI10+'급수관 (중부)'!AI10+'급수관 (서부)'!AI10+'급수관(유성)'!AI10+'급수관(대덕)'!AI10</f>
        <v>7808.44</v>
      </c>
      <c r="AJ10" s="318">
        <f>'급수관 (동부)'!AJ10+'급수관 (중부)'!AJ10+'급수관 (서부)'!AJ10+'급수관(유성)'!AJ10+'급수관(대덕)'!AJ10</f>
        <v>9344.83</v>
      </c>
      <c r="AK10" s="318">
        <f>'급수관 (동부)'!AK10+'급수관 (중부)'!AK10+'급수관 (서부)'!AK10+'급수관(유성)'!AK10+'급수관(대덕)'!AK10</f>
        <v>11481.98</v>
      </c>
    </row>
    <row r="11" spans="1:90" s="194" customFormat="1" ht="21.75" customHeight="1" x14ac:dyDescent="0.15">
      <c r="A11" s="3107"/>
      <c r="B11" s="2364" t="s">
        <v>283</v>
      </c>
      <c r="C11" s="1027">
        <f>'급수관 (동부)'!C11+'급수관 (중부)'!C11+'급수관 (서부)'!C11+'급수관(유성)'!C11+'급수관(대덕)'!C11</f>
        <v>64648.710000000006</v>
      </c>
      <c r="D11" s="1027">
        <f>'급수관 (동부)'!D11+'급수관 (중부)'!D11+'급수관 (서부)'!D11+'급수관(유성)'!D11+'급수관(대덕)'!D11</f>
        <v>30751.03</v>
      </c>
      <c r="E11" s="1027">
        <f>'급수관 (동부)'!E11+'급수관 (중부)'!E11+'급수관 (서부)'!E11+'급수관(유성)'!E11+'급수관(대덕)'!E11</f>
        <v>2981.2700000000004</v>
      </c>
      <c r="F11" s="1027">
        <f>'급수관 (동부)'!F11+'급수관 (중부)'!F11+'급수관 (서부)'!F11+'급수관(유성)'!F11+'급수관(대덕)'!F11</f>
        <v>2826.8500000000004</v>
      </c>
      <c r="G11" s="1027">
        <f>'급수관 (동부)'!G11+'급수관 (중부)'!G11+'급수관 (서부)'!G11+'급수관(유성)'!G11+'급수관(대덕)'!G11</f>
        <v>3169.72</v>
      </c>
      <c r="H11" s="1027">
        <f>'급수관 (동부)'!H11+'급수관 (중부)'!H11+'급수관 (서부)'!H11+'급수관(유성)'!H11+'급수관(대덕)'!H11</f>
        <v>4368.0199999999995</v>
      </c>
      <c r="I11" s="1027">
        <f>'급수관 (동부)'!I11+'급수관 (중부)'!I11+'급수관 (서부)'!I11+'급수관(유성)'!I11+'급수관(대덕)'!I11</f>
        <v>4109.619999999999</v>
      </c>
      <c r="J11" s="1027">
        <f>'급수관 (동부)'!J11+'급수관 (중부)'!J11+'급수관 (서부)'!J11+'급수관(유성)'!J11+'급수관(대덕)'!J11</f>
        <v>8314.5600000000013</v>
      </c>
      <c r="K11" s="1027">
        <f>'급수관 (동부)'!K11+'급수관 (중부)'!K11+'급수관 (서부)'!K11+'급수관(유성)'!K11+'급수관(대덕)'!K11</f>
        <v>6134.07</v>
      </c>
      <c r="L11" s="1027">
        <f>'급수관 (동부)'!L11+'급수관 (중부)'!L11+'급수관 (서부)'!L11+'급수관(유성)'!L11+'급수관(대덕)'!L11</f>
        <v>336.26</v>
      </c>
      <c r="M11" s="1027">
        <f>'급수관 (동부)'!M11+'급수관 (중부)'!M11+'급수관 (서부)'!M11+'급수관(유성)'!M11+'급수관(대덕)'!M11</f>
        <v>134.81</v>
      </c>
      <c r="N11" s="1027">
        <f>'급수관 (동부)'!N11+'급수관 (중부)'!N11+'급수관 (서부)'!N11+'급수관(유성)'!N11+'급수관(대덕)'!N11</f>
        <v>100.27</v>
      </c>
      <c r="O11" s="1027">
        <f>'급수관 (동부)'!O11+'급수관 (중부)'!O11+'급수관 (서부)'!O11+'급수관(유성)'!O11+'급수관(대덕)'!O11</f>
        <v>166.63</v>
      </c>
      <c r="P11" s="1027">
        <f>'급수관 (동부)'!P11+'급수관 (중부)'!P11+'급수관 (서부)'!P11+'급수관(유성)'!P11+'급수관(대덕)'!P11</f>
        <v>250.56</v>
      </c>
      <c r="Q11" s="1027">
        <f>'급수관 (동부)'!Q11+'급수관 (중부)'!Q11+'급수관 (서부)'!Q11+'급수관(유성)'!Q11+'급수관(대덕)'!Q11</f>
        <v>165.48</v>
      </c>
      <c r="R11" s="1027">
        <f>'급수관 (동부)'!R11+'급수관 (중부)'!R11+'급수관 (서부)'!R11+'급수관(유성)'!R11+'급수관(대덕)'!R11</f>
        <v>202.31</v>
      </c>
      <c r="S11" s="1027">
        <f>'급수관 (동부)'!S11+'급수관 (중부)'!S11+'급수관 (서부)'!S11+'급수관(유성)'!S11+'급수관(대덕)'!S11</f>
        <v>273.71000000000004</v>
      </c>
      <c r="T11" s="1027">
        <f>'급수관 (동부)'!T11+'급수관 (중부)'!T11+'급수관 (서부)'!T11+'급수관(유성)'!T11+'급수관(대덕)'!T11</f>
        <v>102.80000000000001</v>
      </c>
      <c r="U11" s="1027">
        <f>'급수관 (동부)'!U11+'급수관 (중부)'!U11+'급수관 (서부)'!U11+'급수관(유성)'!U11+'급수관(대덕)'!U11</f>
        <v>182.28</v>
      </c>
      <c r="V11" s="1027">
        <f>'급수관 (동부)'!V11+'급수관 (중부)'!V11+'급수관 (서부)'!V11+'급수관(유성)'!V11+'급수관(대덕)'!V11</f>
        <v>0</v>
      </c>
      <c r="W11" s="1027">
        <f>'급수관 (동부)'!W11+'급수관 (중부)'!W11+'급수관 (서부)'!W11+'급수관(유성)'!W11+'급수관(대덕)'!W11</f>
        <v>8.77</v>
      </c>
      <c r="X11" s="1027">
        <f>'급수관 (동부)'!X11+'급수관 (중부)'!X11+'급수관 (서부)'!X11+'급수관(유성)'!X11+'급수관(대덕)'!X11</f>
        <v>0</v>
      </c>
      <c r="Y11" s="1027">
        <f>'급수관 (동부)'!Y11+'급수관 (중부)'!Y11+'급수관 (서부)'!Y11+'급수관(유성)'!Y11+'급수관(대덕)'!Y11</f>
        <v>0</v>
      </c>
      <c r="Z11" s="1027">
        <f>'급수관 (동부)'!Z11+'급수관 (중부)'!Z11+'급수관 (서부)'!Z11+'급수관(유성)'!Z11+'급수관(대덕)'!Z11</f>
        <v>0</v>
      </c>
      <c r="AA11" s="1027">
        <f>'급수관 (동부)'!AA11+'급수관 (중부)'!AA11+'급수관 (서부)'!AA11+'급수관(유성)'!AA11+'급수관(대덕)'!AA11</f>
        <v>0</v>
      </c>
      <c r="AB11" s="1027">
        <f>'급수관 (동부)'!AB11+'급수관 (중부)'!AB11+'급수관 (서부)'!AB11+'급수관(유성)'!AB11+'급수관(대덕)'!AB11</f>
        <v>7.91</v>
      </c>
      <c r="AC11" s="1027">
        <f>'급수관 (동부)'!AC11+'급수관 (중부)'!AC11+'급수관 (서부)'!AC11+'급수관(유성)'!AC11+'급수관(대덕)'!AC11</f>
        <v>12.13</v>
      </c>
      <c r="AD11" s="1027">
        <f>'급수관 (동부)'!AD11+'급수관 (중부)'!AD11+'급수관 (서부)'!AD11+'급수관(유성)'!AD11+'급수관(대덕)'!AD11</f>
        <v>0</v>
      </c>
      <c r="AE11" s="1027">
        <f>'급수관 (동부)'!AE11+'급수관 (중부)'!AE11+'급수관 (서부)'!AE11+'급수관(유성)'!AE11+'급수관(대덕)'!AE11</f>
        <v>0</v>
      </c>
      <c r="AF11" s="1027">
        <f>'급수관 (동부)'!AF11+'급수관 (중부)'!AF11+'급수관 (서부)'!AF11+'급수관(유성)'!AF11+'급수관(대덕)'!AF11</f>
        <v>0</v>
      </c>
      <c r="AG11" s="1027">
        <f>'급수관 (동부)'!AG11+'급수관 (중부)'!AG11+'급수관 (서부)'!AG11+'급수관(유성)'!AG11+'급수관(대덕)'!AG11</f>
        <v>49.65</v>
      </c>
      <c r="AH11" s="1027">
        <f>'급수관 (동부)'!AH11+'급수관 (중부)'!AH11+'급수관 (서부)'!AH11+'급수관(유성)'!AH11+'급수관(대덕)'!AH11</f>
        <v>0</v>
      </c>
      <c r="AI11" s="1027">
        <f>'급수관 (동부)'!AI11+'급수관 (중부)'!AI11+'급수관 (서부)'!AI11+'급수관(유성)'!AI11+'급수관(대덕)'!AI11</f>
        <v>0</v>
      </c>
      <c r="AJ11" s="1027">
        <f>'급수관 (동부)'!AJ11+'급수관 (중부)'!AJ11+'급수관 (서부)'!AJ11+'급수관(유성)'!AJ11+'급수관(대덕)'!AJ11</f>
        <v>0</v>
      </c>
      <c r="AK11" s="1027">
        <f>'급수관 (동부)'!AK11+'급수관 (중부)'!AK11+'급수관 (서부)'!AK11+'급수관(유성)'!AK11+'급수관(대덕)'!AK11</f>
        <v>0</v>
      </c>
      <c r="AL11" s="460"/>
      <c r="AM11" s="460"/>
      <c r="AN11" s="460"/>
      <c r="AO11" s="460"/>
      <c r="AP11" s="460"/>
      <c r="AQ11" s="460"/>
      <c r="AR11" s="460"/>
      <c r="AS11" s="460"/>
      <c r="AT11" s="460"/>
      <c r="AU11" s="460"/>
      <c r="AV11" s="460"/>
      <c r="AW11" s="460"/>
      <c r="AX11" s="460"/>
      <c r="AY11" s="460"/>
      <c r="AZ11" s="460"/>
      <c r="BA11" s="460"/>
      <c r="BB11" s="460"/>
      <c r="BC11" s="460"/>
      <c r="BD11" s="460"/>
      <c r="BE11" s="460"/>
      <c r="BF11" s="460"/>
      <c r="BG11" s="460"/>
      <c r="BH11" s="460"/>
      <c r="BI11" s="460"/>
      <c r="BJ11" s="460"/>
      <c r="BK11" s="460"/>
      <c r="BL11" s="460"/>
      <c r="BM11" s="460"/>
      <c r="BN11" s="460"/>
      <c r="BO11" s="460"/>
      <c r="BP11" s="460"/>
      <c r="BQ11" s="460"/>
      <c r="BR11" s="460"/>
      <c r="BS11" s="460"/>
      <c r="BT11" s="460"/>
      <c r="BU11" s="195"/>
      <c r="BV11" s="195"/>
      <c r="BW11" s="195"/>
      <c r="BX11" s="195"/>
      <c r="BY11" s="195"/>
      <c r="BZ11" s="195"/>
      <c r="CA11" s="195"/>
      <c r="CB11" s="195"/>
      <c r="CC11" s="195"/>
      <c r="CD11" s="195"/>
      <c r="CE11" s="195"/>
      <c r="CF11" s="195"/>
      <c r="CG11" s="195"/>
      <c r="CH11" s="195"/>
      <c r="CI11" s="195"/>
      <c r="CJ11" s="195"/>
      <c r="CK11" s="195"/>
      <c r="CL11" s="195"/>
    </row>
    <row r="12" spans="1:90" s="194" customFormat="1" ht="21.75" customHeight="1" x14ac:dyDescent="0.15">
      <c r="A12" s="3107"/>
      <c r="B12" s="2364" t="s">
        <v>284</v>
      </c>
      <c r="C12" s="1027">
        <f>'급수관 (동부)'!C12+'급수관 (중부)'!C12+'급수관 (서부)'!C12+'급수관(유성)'!C12+'급수관(대덕)'!C12</f>
        <v>290.86</v>
      </c>
      <c r="D12" s="1027">
        <f>'급수관 (동부)'!D12+'급수관 (중부)'!D12+'급수관 (서부)'!D12+'급수관(유성)'!D12+'급수관(대덕)'!D12</f>
        <v>0</v>
      </c>
      <c r="E12" s="1027">
        <f>'급수관 (동부)'!E12+'급수관 (중부)'!E12+'급수관 (서부)'!E12+'급수관(유성)'!E12+'급수관(대덕)'!E12</f>
        <v>0</v>
      </c>
      <c r="F12" s="1027">
        <f>'급수관 (동부)'!F12+'급수관 (중부)'!F12+'급수관 (서부)'!F12+'급수관(유성)'!F12+'급수관(대덕)'!F12</f>
        <v>0</v>
      </c>
      <c r="G12" s="1027">
        <f>'급수관 (동부)'!G12+'급수관 (중부)'!G12+'급수관 (서부)'!G12+'급수관(유성)'!G12+'급수관(대덕)'!G12</f>
        <v>0</v>
      </c>
      <c r="H12" s="1027">
        <f>'급수관 (동부)'!H12+'급수관 (중부)'!H12+'급수관 (서부)'!H12+'급수관(유성)'!H12+'급수관(대덕)'!H12</f>
        <v>0</v>
      </c>
      <c r="I12" s="1027">
        <f>'급수관 (동부)'!I12+'급수관 (중부)'!I12+'급수관 (서부)'!I12+'급수관(유성)'!I12+'급수관(대덕)'!I12</f>
        <v>0</v>
      </c>
      <c r="J12" s="1027">
        <f>'급수관 (동부)'!J12+'급수관 (중부)'!J12+'급수관 (서부)'!J12+'급수관(유성)'!J12+'급수관(대덕)'!J12</f>
        <v>26.5</v>
      </c>
      <c r="K12" s="1027">
        <f>'급수관 (동부)'!K12+'급수관 (중부)'!K12+'급수관 (서부)'!K12+'급수관(유성)'!K12+'급수관(대덕)'!K12</f>
        <v>2.36</v>
      </c>
      <c r="L12" s="1027">
        <f>'급수관 (동부)'!L12+'급수관 (중부)'!L12+'급수관 (서부)'!L12+'급수관(유성)'!L12+'급수관(대덕)'!L12</f>
        <v>5.91</v>
      </c>
      <c r="M12" s="1027">
        <f>'급수관 (동부)'!M12+'급수관 (중부)'!M12+'급수관 (서부)'!M12+'급수관(유성)'!M12+'급수관(대덕)'!M12</f>
        <v>2</v>
      </c>
      <c r="N12" s="1027">
        <f>'급수관 (동부)'!N12+'급수관 (중부)'!N12+'급수관 (서부)'!N12+'급수관(유성)'!N12+'급수관(대덕)'!N12</f>
        <v>0</v>
      </c>
      <c r="O12" s="1027">
        <f>'급수관 (동부)'!O12+'급수관 (중부)'!O12+'급수관 (서부)'!O12+'급수관(유성)'!O12+'급수관(대덕)'!O12</f>
        <v>96.55</v>
      </c>
      <c r="P12" s="1027">
        <f>'급수관 (동부)'!P12+'급수관 (중부)'!P12+'급수관 (서부)'!P12+'급수관(유성)'!P12+'급수관(대덕)'!P12</f>
        <v>10.33</v>
      </c>
      <c r="Q12" s="1027">
        <f>'급수관 (동부)'!Q12+'급수관 (중부)'!Q12+'급수관 (서부)'!Q12+'급수관(유성)'!Q12+'급수관(대덕)'!Q12</f>
        <v>7.4600000000000009</v>
      </c>
      <c r="R12" s="1027">
        <f>'급수관 (동부)'!R12+'급수관 (중부)'!R12+'급수관 (서부)'!R12+'급수관(유성)'!R12+'급수관(대덕)'!R12</f>
        <v>0</v>
      </c>
      <c r="S12" s="1027">
        <f>'급수관 (동부)'!S12+'급수관 (중부)'!S12+'급수관 (서부)'!S12+'급수관(유성)'!S12+'급수관(대덕)'!S12</f>
        <v>2.82</v>
      </c>
      <c r="T12" s="1027">
        <f>'급수관 (동부)'!T12+'급수관 (중부)'!T12+'급수관 (서부)'!T12+'급수관(유성)'!T12+'급수관(대덕)'!T12</f>
        <v>0</v>
      </c>
      <c r="U12" s="1027">
        <f>'급수관 (동부)'!U12+'급수관 (중부)'!U12+'급수관 (서부)'!U12+'급수관(유성)'!U12+'급수관(대덕)'!U12</f>
        <v>0</v>
      </c>
      <c r="V12" s="1027">
        <f>'급수관 (동부)'!V12+'급수관 (중부)'!V12+'급수관 (서부)'!V12+'급수관(유성)'!V12+'급수관(대덕)'!V12</f>
        <v>0</v>
      </c>
      <c r="W12" s="1027">
        <f>'급수관 (동부)'!W12+'급수관 (중부)'!W12+'급수관 (서부)'!W12+'급수관(유성)'!W12+'급수관(대덕)'!W12</f>
        <v>0</v>
      </c>
      <c r="X12" s="1027">
        <f>'급수관 (동부)'!X12+'급수관 (중부)'!X12+'급수관 (서부)'!X12+'급수관(유성)'!X12+'급수관(대덕)'!X12</f>
        <v>58.31</v>
      </c>
      <c r="Y12" s="1027">
        <f>'급수관 (동부)'!Y12+'급수관 (중부)'!Y12+'급수관 (서부)'!Y12+'급수관(유성)'!Y12+'급수관(대덕)'!Y12</f>
        <v>18.940000000000001</v>
      </c>
      <c r="Z12" s="1027">
        <f>'급수관 (동부)'!Z12+'급수관 (중부)'!Z12+'급수관 (서부)'!Z12+'급수관(유성)'!Z12+'급수관(대덕)'!Z12</f>
        <v>1.61</v>
      </c>
      <c r="AA12" s="1027">
        <f>'급수관 (동부)'!AA12+'급수관 (중부)'!AA12+'급수관 (서부)'!AA12+'급수관(유성)'!AA12+'급수관(대덕)'!AA12</f>
        <v>0</v>
      </c>
      <c r="AB12" s="1027">
        <f>'급수관 (동부)'!AB12+'급수관 (중부)'!AB12+'급수관 (서부)'!AB12+'급수관(유성)'!AB12+'급수관(대덕)'!AB12</f>
        <v>0</v>
      </c>
      <c r="AC12" s="1027">
        <f>'급수관 (동부)'!AC12+'급수관 (중부)'!AC12+'급수관 (서부)'!AC12+'급수관(유성)'!AC12+'급수관(대덕)'!AC12</f>
        <v>0</v>
      </c>
      <c r="AD12" s="1027">
        <f>'급수관 (동부)'!AD12+'급수관 (중부)'!AD12+'급수관 (서부)'!AD12+'급수관(유성)'!AD12+'급수관(대덕)'!AD12</f>
        <v>0</v>
      </c>
      <c r="AE12" s="1027">
        <f>'급수관 (동부)'!AE12+'급수관 (중부)'!AE12+'급수관 (서부)'!AE12+'급수관(유성)'!AE12+'급수관(대덕)'!AE12</f>
        <v>0</v>
      </c>
      <c r="AF12" s="1027">
        <f>'급수관 (동부)'!AF12+'급수관 (중부)'!AF12+'급수관 (서부)'!AF12+'급수관(유성)'!AF12+'급수관(대덕)'!AF12</f>
        <v>0</v>
      </c>
      <c r="AG12" s="1027">
        <f>'급수관 (동부)'!AG12+'급수관 (중부)'!AG12+'급수관 (서부)'!AG12+'급수관(유성)'!AG12+'급수관(대덕)'!AG12</f>
        <v>0</v>
      </c>
      <c r="AH12" s="1027">
        <f>'급수관 (동부)'!AH12+'급수관 (중부)'!AH12+'급수관 (서부)'!AH12+'급수관(유성)'!AH12+'급수관(대덕)'!AH12</f>
        <v>57.57</v>
      </c>
      <c r="AI12" s="1027">
        <f>'급수관 (동부)'!AI12+'급수관 (중부)'!AI12+'급수관 (서부)'!AI12+'급수관(유성)'!AI12+'급수관(대덕)'!AI12</f>
        <v>0</v>
      </c>
      <c r="AJ12" s="1027">
        <f>'급수관 (동부)'!AJ12+'급수관 (중부)'!AJ12+'급수관 (서부)'!AJ12+'급수관(유성)'!AJ12+'급수관(대덕)'!AJ12</f>
        <v>0</v>
      </c>
      <c r="AK12" s="1027">
        <f>'급수관 (동부)'!AK12+'급수관 (중부)'!AK12+'급수관 (서부)'!AK12+'급수관(유성)'!AK12+'급수관(대덕)'!AK12</f>
        <v>0.5</v>
      </c>
      <c r="AL12" s="460"/>
      <c r="AM12" s="460"/>
      <c r="AN12" s="460"/>
      <c r="AO12" s="460"/>
      <c r="AP12" s="460"/>
      <c r="AQ12" s="460"/>
      <c r="AR12" s="460"/>
      <c r="AS12" s="460"/>
      <c r="AT12" s="460"/>
      <c r="AU12" s="460"/>
      <c r="AV12" s="460"/>
      <c r="AW12" s="460"/>
      <c r="AX12" s="460"/>
      <c r="AY12" s="460"/>
      <c r="AZ12" s="460"/>
      <c r="BA12" s="460"/>
      <c r="BB12" s="460"/>
      <c r="BC12" s="460"/>
      <c r="BD12" s="460"/>
      <c r="BE12" s="460"/>
      <c r="BF12" s="460"/>
      <c r="BG12" s="460"/>
      <c r="BH12" s="460"/>
      <c r="BI12" s="460"/>
      <c r="BJ12" s="460"/>
      <c r="BK12" s="460"/>
      <c r="BL12" s="460"/>
      <c r="BM12" s="460"/>
      <c r="BN12" s="460"/>
      <c r="BO12" s="460"/>
      <c r="BP12" s="460"/>
      <c r="BQ12" s="460"/>
      <c r="BR12" s="460"/>
      <c r="BS12" s="460"/>
      <c r="BT12" s="460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</row>
    <row r="13" spans="1:90" s="194" customFormat="1" ht="21.75" customHeight="1" x14ac:dyDescent="0.15">
      <c r="A13" s="3107"/>
      <c r="B13" s="2365" t="s">
        <v>286</v>
      </c>
      <c r="C13" s="1027">
        <f>'급수관 (동부)'!C13+'급수관 (중부)'!C13+'급수관 (서부)'!C13+'급수관(유성)'!C13+'급수관(대덕)'!C13</f>
        <v>471389.58999999991</v>
      </c>
      <c r="D13" s="1027">
        <f>'급수관 (동부)'!D13+'급수관 (중부)'!D13+'급수관 (서부)'!D13+'급수관(유성)'!D13+'급수관(대덕)'!D13</f>
        <v>406.51</v>
      </c>
      <c r="E13" s="1027">
        <f>'급수관 (동부)'!E13+'급수관 (중부)'!E13+'급수관 (서부)'!E13+'급수관(유성)'!E13+'급수관(대덕)'!E13</f>
        <v>51.14</v>
      </c>
      <c r="F13" s="1027">
        <f>'급수관 (동부)'!F13+'급수관 (중부)'!F13+'급수관 (서부)'!F13+'급수관(유성)'!F13+'급수관(대덕)'!F13</f>
        <v>67.650000000000006</v>
      </c>
      <c r="G13" s="1027">
        <f>'급수관 (동부)'!G13+'급수관 (중부)'!G13+'급수관 (서부)'!G13+'급수관(유성)'!G13+'급수관(대덕)'!G13</f>
        <v>92.87</v>
      </c>
      <c r="H13" s="1027">
        <f>'급수관 (동부)'!H13+'급수관 (중부)'!H13+'급수관 (서부)'!H13+'급수관(유성)'!H13+'급수관(대덕)'!H13</f>
        <v>328.55</v>
      </c>
      <c r="I13" s="1027">
        <f>'급수관 (동부)'!I13+'급수관 (중부)'!I13+'급수관 (서부)'!I13+'급수관(유성)'!I13+'급수관(대덕)'!I13</f>
        <v>485.71</v>
      </c>
      <c r="J13" s="1027">
        <f>'급수관 (동부)'!J13+'급수관 (중부)'!J13+'급수관 (서부)'!J13+'급수관(유성)'!J13+'급수관(대덕)'!J13</f>
        <v>483.1</v>
      </c>
      <c r="K13" s="1027">
        <f>'급수관 (동부)'!K13+'급수관 (중부)'!K13+'급수관 (서부)'!K13+'급수관(유성)'!K13+'급수관(대덕)'!K13</f>
        <v>270.16000000000003</v>
      </c>
      <c r="L13" s="1027">
        <f>'급수관 (동부)'!L13+'급수관 (중부)'!L13+'급수관 (서부)'!L13+'급수관(유성)'!L13+'급수관(대덕)'!L13</f>
        <v>2967.2799999999997</v>
      </c>
      <c r="M13" s="1027">
        <f>'급수관 (동부)'!M13+'급수관 (중부)'!M13+'급수관 (서부)'!M13+'급수관(유성)'!M13+'급수관(대덕)'!M13</f>
        <v>2854.14</v>
      </c>
      <c r="N13" s="1027">
        <f>'급수관 (동부)'!N13+'급수관 (중부)'!N13+'급수관 (서부)'!N13+'급수관(유성)'!N13+'급수관(대덕)'!N13</f>
        <v>4538.7999999999993</v>
      </c>
      <c r="O13" s="1027">
        <f>'급수관 (동부)'!O13+'급수관 (중부)'!O13+'급수관 (서부)'!O13+'급수관(유성)'!O13+'급수관(대덕)'!O13</f>
        <v>4449.09</v>
      </c>
      <c r="P13" s="1027">
        <f>'급수관 (동부)'!P13+'급수관 (중부)'!P13+'급수관 (서부)'!P13+'급수관(유성)'!P13+'급수관(대덕)'!P13</f>
        <v>42607.649999999994</v>
      </c>
      <c r="Q13" s="1027">
        <f>'급수관 (동부)'!Q13+'급수관 (중부)'!Q13+'급수관 (서부)'!Q13+'급수관(유성)'!Q13+'급수관(대덕)'!Q13</f>
        <v>7159.9599999999991</v>
      </c>
      <c r="R13" s="1027">
        <f>'급수관 (동부)'!R13+'급수관 (중부)'!R13+'급수관 (서부)'!R13+'급수관(유성)'!R13+'급수관(대덕)'!R13</f>
        <v>42235.82</v>
      </c>
      <c r="S13" s="1027">
        <f>'급수관 (동부)'!S13+'급수관 (중부)'!S13+'급수관 (서부)'!S13+'급수관(유성)'!S13+'급수관(대덕)'!S13</f>
        <v>50727.090000000004</v>
      </c>
      <c r="T13" s="1027">
        <f>'급수관 (동부)'!T13+'급수관 (중부)'!T13+'급수관 (서부)'!T13+'급수관(유성)'!T13+'급수관(대덕)'!T13</f>
        <v>33784</v>
      </c>
      <c r="U13" s="1027">
        <f>'급수관 (동부)'!U13+'급수관 (중부)'!U13+'급수관 (서부)'!U13+'급수관(유성)'!U13+'급수관(대덕)'!U13</f>
        <v>21709.7</v>
      </c>
      <c r="V13" s="1027">
        <f>'급수관 (동부)'!V13+'급수관 (중부)'!V13+'급수관 (서부)'!V13+'급수관(유성)'!V13+'급수관(대덕)'!V13</f>
        <v>24762.14</v>
      </c>
      <c r="W13" s="1027">
        <f>'급수관 (동부)'!W13+'급수관 (중부)'!W13+'급수관 (서부)'!W13+'급수관(유성)'!W13+'급수관(대덕)'!W13</f>
        <v>35931.26</v>
      </c>
      <c r="X13" s="1027">
        <f>'급수관 (동부)'!X13+'급수관 (중부)'!X13+'급수관 (서부)'!X13+'급수관(유성)'!X13+'급수관(대덕)'!X13</f>
        <v>18402.480000000003</v>
      </c>
      <c r="Y13" s="1027">
        <f>'급수관 (동부)'!Y13+'급수관 (중부)'!Y13+'급수관 (서부)'!Y13+'급수관(유성)'!Y13+'급수관(대덕)'!Y13</f>
        <v>27107.980000000003</v>
      </c>
      <c r="Z13" s="1027">
        <f>'급수관 (동부)'!Z13+'급수관 (중부)'!Z13+'급수관 (서부)'!Z13+'급수관(유성)'!Z13+'급수관(대덕)'!Z13</f>
        <v>12275.25</v>
      </c>
      <c r="AA13" s="1027">
        <f>'급수관 (동부)'!AA13+'급수관 (중부)'!AA13+'급수관 (서부)'!AA13+'급수관(유성)'!AA13+'급수관(대덕)'!AA13</f>
        <v>15368.079999999998</v>
      </c>
      <c r="AB13" s="1027">
        <f>'급수관 (동부)'!AB13+'급수관 (중부)'!AB13+'급수관 (서부)'!AB13+'급수관(유성)'!AB13+'급수관(대덕)'!AB13</f>
        <v>22386.36</v>
      </c>
      <c r="AC13" s="1027">
        <f>'급수관 (동부)'!AC13+'급수관 (중부)'!AC13+'급수관 (서부)'!AC13+'급수관(유성)'!AC13+'급수관(대덕)'!AC13</f>
        <v>16161.85</v>
      </c>
      <c r="AD13" s="1027">
        <f>'급수관 (동부)'!AD13+'급수관 (중부)'!AD13+'급수관 (서부)'!AD13+'급수관(유성)'!AD13+'급수관(대덕)'!AD13</f>
        <v>12972.37</v>
      </c>
      <c r="AE13" s="1027">
        <f>'급수관 (동부)'!AE13+'급수관 (중부)'!AE13+'급수관 (서부)'!AE13+'급수관(유성)'!AE13+'급수관(대덕)'!AE13</f>
        <v>10329.61</v>
      </c>
      <c r="AF13" s="1027">
        <f>'급수관 (동부)'!AF13+'급수관 (중부)'!AF13+'급수관 (서부)'!AF13+'급수관(유성)'!AF13+'급수관(대덕)'!AF13</f>
        <v>11552.189999999999</v>
      </c>
      <c r="AG13" s="1027">
        <f>'급수관 (동부)'!AG13+'급수관 (중부)'!AG13+'급수관 (서부)'!AG13+'급수관(유성)'!AG13+'급수관(대덕)'!AG13</f>
        <v>13852.879999999997</v>
      </c>
      <c r="AH13" s="1027">
        <f>'급수관 (동부)'!AH13+'급수관 (중부)'!AH13+'급수관 (서부)'!AH13+'급수관(유성)'!AH13+'급수관(대덕)'!AH13</f>
        <v>6462.17</v>
      </c>
      <c r="AI13" s="1027">
        <f>'급수관 (동부)'!AI13+'급수관 (중부)'!AI13+'급수관 (서부)'!AI13+'급수관(유성)'!AI13+'급수관(대덕)'!AI13</f>
        <v>7792.44</v>
      </c>
      <c r="AJ13" s="1027">
        <f>'급수관 (동부)'!AJ13+'급수관 (중부)'!AJ13+'급수관 (서부)'!AJ13+'급수관(유성)'!AJ13+'급수관(대덕)'!AJ13</f>
        <v>9344.83</v>
      </c>
      <c r="AK13" s="1027">
        <f>'급수관 (동부)'!AK13+'급수관 (중부)'!AK13+'급수관 (서부)'!AK13+'급수관(유성)'!AK13+'급수관(대덕)'!AK13</f>
        <v>11468.48</v>
      </c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</row>
    <row r="14" spans="1:90" s="194" customFormat="1" ht="21.75" customHeight="1" x14ac:dyDescent="0.15">
      <c r="A14" s="3107"/>
      <c r="B14" s="2364" t="s">
        <v>965</v>
      </c>
      <c r="C14" s="1027">
        <f>'급수관 (동부)'!C14+'급수관 (중부)'!C14+'급수관 (서부)'!C14+'급수관(유성)'!C14+'급수관(대덕)'!C14</f>
        <v>438.86</v>
      </c>
      <c r="D14" s="1027">
        <f>'급수관 (동부)'!D14+'급수관 (중부)'!D14+'급수관 (서부)'!D14+'급수관(유성)'!D14+'급수관(대덕)'!D14</f>
        <v>0</v>
      </c>
      <c r="E14" s="1027">
        <f>'급수관 (동부)'!E14+'급수관 (중부)'!E14+'급수관 (서부)'!E14+'급수관(유성)'!E14+'급수관(대덕)'!E14</f>
        <v>0</v>
      </c>
      <c r="F14" s="1027">
        <f>'급수관 (동부)'!F14+'급수관 (중부)'!F14+'급수관 (서부)'!F14+'급수관(유성)'!F14+'급수관(대덕)'!F14</f>
        <v>0</v>
      </c>
      <c r="G14" s="1027">
        <f>'급수관 (동부)'!G14+'급수관 (중부)'!G14+'급수관 (서부)'!G14+'급수관(유성)'!G14+'급수관(대덕)'!G14</f>
        <v>0</v>
      </c>
      <c r="H14" s="1027">
        <f>'급수관 (동부)'!H14+'급수관 (중부)'!H14+'급수관 (서부)'!H14+'급수관(유성)'!H14+'급수관(대덕)'!H14</f>
        <v>0</v>
      </c>
      <c r="I14" s="1027">
        <f>'급수관 (동부)'!I14+'급수관 (중부)'!I14+'급수관 (서부)'!I14+'급수관(유성)'!I14+'급수관(대덕)'!I14</f>
        <v>0</v>
      </c>
      <c r="J14" s="1027">
        <f>'급수관 (동부)'!J14+'급수관 (중부)'!J14+'급수관 (서부)'!J14+'급수관(유성)'!J14+'급수관(대덕)'!J14</f>
        <v>0</v>
      </c>
      <c r="K14" s="1027">
        <f>'급수관 (동부)'!K14+'급수관 (중부)'!K14+'급수관 (서부)'!K14+'급수관(유성)'!K14+'급수관(대덕)'!K14</f>
        <v>0</v>
      </c>
      <c r="L14" s="1027">
        <f>'급수관 (동부)'!L14+'급수관 (중부)'!L14+'급수관 (서부)'!L14+'급수관(유성)'!L14+'급수관(대덕)'!L14</f>
        <v>0</v>
      </c>
      <c r="M14" s="1027">
        <f>'급수관 (동부)'!M14+'급수관 (중부)'!M14+'급수관 (서부)'!M14+'급수관(유성)'!M14+'급수관(대덕)'!M14</f>
        <v>0</v>
      </c>
      <c r="N14" s="1027">
        <f>'급수관 (동부)'!N14+'급수관 (중부)'!N14+'급수관 (서부)'!N14+'급수관(유성)'!N14+'급수관(대덕)'!N14</f>
        <v>0</v>
      </c>
      <c r="O14" s="1027">
        <f>'급수관 (동부)'!O14+'급수관 (중부)'!O14+'급수관 (서부)'!O14+'급수관(유성)'!O14+'급수관(대덕)'!O14</f>
        <v>0</v>
      </c>
      <c r="P14" s="1027">
        <f>'급수관 (동부)'!P14+'급수관 (중부)'!P14+'급수관 (서부)'!P14+'급수관(유성)'!P14+'급수관(대덕)'!P14</f>
        <v>10.74</v>
      </c>
      <c r="Q14" s="1027">
        <f>'급수관 (동부)'!Q14+'급수관 (중부)'!Q14+'급수관 (서부)'!Q14+'급수관(유성)'!Q14+'급수관(대덕)'!Q14</f>
        <v>307.42</v>
      </c>
      <c r="R14" s="1027">
        <f>'급수관 (동부)'!R14+'급수관 (중부)'!R14+'급수관 (서부)'!R14+'급수관(유성)'!R14+'급수관(대덕)'!R14</f>
        <v>120.7</v>
      </c>
      <c r="S14" s="1027">
        <f>'급수관 (동부)'!S14+'급수관 (중부)'!S14+'급수관 (서부)'!S14+'급수관(유성)'!S14+'급수관(대덕)'!S14</f>
        <v>0</v>
      </c>
      <c r="T14" s="1027">
        <f>'급수관 (동부)'!T14+'급수관 (중부)'!T14+'급수관 (서부)'!T14+'급수관(유성)'!T14+'급수관(대덕)'!T14</f>
        <v>0</v>
      </c>
      <c r="U14" s="1027">
        <f>'급수관 (동부)'!U14+'급수관 (중부)'!U14+'급수관 (서부)'!U14+'급수관(유성)'!U14+'급수관(대덕)'!U14</f>
        <v>0</v>
      </c>
      <c r="V14" s="1027">
        <f>'급수관 (동부)'!V14+'급수관 (중부)'!V14+'급수관 (서부)'!V14+'급수관(유성)'!V14+'급수관(대덕)'!V14</f>
        <v>0</v>
      </c>
      <c r="W14" s="1027">
        <f>'급수관 (동부)'!W14+'급수관 (중부)'!W14+'급수관 (서부)'!W14+'급수관(유성)'!W14+'급수관(대덕)'!W14</f>
        <v>0</v>
      </c>
      <c r="X14" s="1027">
        <f>'급수관 (동부)'!X14+'급수관 (중부)'!X14+'급수관 (서부)'!X14+'급수관(유성)'!X14+'급수관(대덕)'!X14</f>
        <v>0</v>
      </c>
      <c r="Y14" s="1027">
        <f>'급수관 (동부)'!Y14+'급수관 (중부)'!Y14+'급수관 (서부)'!Y14+'급수관(유성)'!Y14+'급수관(대덕)'!Y14</f>
        <v>0</v>
      </c>
      <c r="Z14" s="1027">
        <f>'급수관 (동부)'!Z14+'급수관 (중부)'!Z14+'급수관 (서부)'!Z14+'급수관(유성)'!Z14+'급수관(대덕)'!Z14</f>
        <v>0</v>
      </c>
      <c r="AA14" s="1027">
        <f>'급수관 (동부)'!AA14+'급수관 (중부)'!AA14+'급수관 (서부)'!AA14+'급수관(유성)'!AA14+'급수관(대덕)'!AA14</f>
        <v>0</v>
      </c>
      <c r="AB14" s="1027">
        <f>'급수관 (동부)'!AB14+'급수관 (중부)'!AB14+'급수관 (서부)'!AB14+'급수관(유성)'!AB14+'급수관(대덕)'!AB14</f>
        <v>0</v>
      </c>
      <c r="AC14" s="1027">
        <f>'급수관 (동부)'!AC14+'급수관 (중부)'!AC14+'급수관 (서부)'!AC14+'급수관(유성)'!AC14+'급수관(대덕)'!AC14</f>
        <v>0</v>
      </c>
      <c r="AD14" s="1027">
        <f>'급수관 (동부)'!AD14+'급수관 (중부)'!AD14+'급수관 (서부)'!AD14+'급수관(유성)'!AD14+'급수관(대덕)'!AD14</f>
        <v>0</v>
      </c>
      <c r="AE14" s="1027">
        <f>'급수관 (동부)'!AE14+'급수관 (중부)'!AE14+'급수관 (서부)'!AE14+'급수관(유성)'!AE14+'급수관(대덕)'!AE14</f>
        <v>0</v>
      </c>
      <c r="AF14" s="1027">
        <f>'급수관 (동부)'!AF14+'급수관 (중부)'!AF14+'급수관 (서부)'!AF14+'급수관(유성)'!AF14+'급수관(대덕)'!AF14</f>
        <v>0</v>
      </c>
      <c r="AG14" s="1027">
        <f>'급수관 (동부)'!AG14+'급수관 (중부)'!AG14+'급수관 (서부)'!AG14+'급수관(유성)'!AG14+'급수관(대덕)'!AG14</f>
        <v>0</v>
      </c>
      <c r="AH14" s="1027">
        <f>'급수관 (동부)'!AH14+'급수관 (중부)'!AH14+'급수관 (서부)'!AH14+'급수관(유성)'!AH14+'급수관(대덕)'!AH14</f>
        <v>0</v>
      </c>
      <c r="AI14" s="1027">
        <f>'급수관 (동부)'!AI14+'급수관 (중부)'!AI14+'급수관 (서부)'!AI14+'급수관(유성)'!AI14+'급수관(대덕)'!AI14</f>
        <v>0</v>
      </c>
      <c r="AJ14" s="1027">
        <f>'급수관 (동부)'!AJ14+'급수관 (중부)'!AJ14+'급수관 (서부)'!AJ14+'급수관(유성)'!AJ14+'급수관(대덕)'!AJ14</f>
        <v>0</v>
      </c>
      <c r="AK14" s="1027">
        <f>'급수관 (동부)'!AK14+'급수관 (중부)'!AK14+'급수관 (서부)'!AK14+'급수관(유성)'!AK14+'급수관(대덕)'!AK14</f>
        <v>0</v>
      </c>
      <c r="AL14" s="460"/>
      <c r="AM14" s="460"/>
      <c r="AN14" s="460"/>
      <c r="AO14" s="460"/>
      <c r="AP14" s="460"/>
      <c r="AQ14" s="460"/>
      <c r="AR14" s="460"/>
      <c r="AS14" s="460"/>
      <c r="AT14" s="460"/>
      <c r="AU14" s="460"/>
      <c r="AV14" s="460"/>
      <c r="AW14" s="460"/>
      <c r="AX14" s="460"/>
      <c r="AY14" s="460"/>
      <c r="AZ14" s="460"/>
      <c r="BA14" s="460"/>
      <c r="BB14" s="460"/>
      <c r="BC14" s="460"/>
      <c r="BD14" s="460"/>
      <c r="BE14" s="460"/>
      <c r="BF14" s="460"/>
      <c r="BG14" s="460"/>
      <c r="BH14" s="460"/>
      <c r="BI14" s="460"/>
      <c r="BJ14" s="460"/>
      <c r="BK14" s="460"/>
      <c r="BL14" s="460"/>
      <c r="BM14" s="460"/>
      <c r="BN14" s="460"/>
      <c r="BO14" s="460"/>
      <c r="BP14" s="460"/>
      <c r="BQ14" s="460"/>
      <c r="BR14" s="460"/>
      <c r="BS14" s="460"/>
      <c r="BT14" s="460"/>
      <c r="BU14" s="195"/>
      <c r="BV14" s="195"/>
      <c r="BW14" s="195"/>
      <c r="BX14" s="195"/>
      <c r="BY14" s="195"/>
      <c r="BZ14" s="195"/>
      <c r="CA14" s="195"/>
      <c r="CB14" s="195"/>
      <c r="CC14" s="195"/>
      <c r="CD14" s="195"/>
      <c r="CE14" s="195"/>
      <c r="CF14" s="195"/>
      <c r="CG14" s="195"/>
      <c r="CH14" s="195"/>
      <c r="CI14" s="195"/>
      <c r="CJ14" s="195"/>
      <c r="CK14" s="195"/>
      <c r="CL14" s="195"/>
    </row>
    <row r="15" spans="1:90" s="194" customFormat="1" ht="21.75" customHeight="1" x14ac:dyDescent="0.15">
      <c r="A15" s="3107"/>
      <c r="B15" s="2364" t="s">
        <v>285</v>
      </c>
      <c r="C15" s="1027">
        <f>'급수관 (동부)'!C15+'급수관 (중부)'!C15+'급수관 (서부)'!C15+'급수관(유성)'!C15+'급수관(대덕)'!C15</f>
        <v>55.57</v>
      </c>
      <c r="D15" s="1027">
        <f>'급수관 (동부)'!D15+'급수관 (중부)'!D15+'급수관 (서부)'!D15+'급수관(유성)'!D15+'급수관(대덕)'!D15</f>
        <v>0</v>
      </c>
      <c r="E15" s="1027">
        <f>'급수관 (동부)'!E15+'급수관 (중부)'!E15+'급수관 (서부)'!E15+'급수관(유성)'!E15+'급수관(대덕)'!E15</f>
        <v>0</v>
      </c>
      <c r="F15" s="1027">
        <f>'급수관 (동부)'!F15+'급수관 (중부)'!F15+'급수관 (서부)'!F15+'급수관(유성)'!F15+'급수관(대덕)'!F15</f>
        <v>0</v>
      </c>
      <c r="G15" s="1027">
        <f>'급수관 (동부)'!G15+'급수관 (중부)'!G15+'급수관 (서부)'!G15+'급수관(유성)'!G15+'급수관(대덕)'!G15</f>
        <v>0</v>
      </c>
      <c r="H15" s="1027">
        <f>'급수관 (동부)'!H15+'급수관 (중부)'!H15+'급수관 (서부)'!H15+'급수관(유성)'!H15+'급수관(대덕)'!H15</f>
        <v>0</v>
      </c>
      <c r="I15" s="1027">
        <f>'급수관 (동부)'!I15+'급수관 (중부)'!I15+'급수관 (서부)'!I15+'급수관(유성)'!I15+'급수관(대덕)'!I15</f>
        <v>0</v>
      </c>
      <c r="J15" s="1027">
        <f>'급수관 (동부)'!J15+'급수관 (중부)'!J15+'급수관 (서부)'!J15+'급수관(유성)'!J15+'급수관(대덕)'!J15</f>
        <v>0</v>
      </c>
      <c r="K15" s="1027">
        <f>'급수관 (동부)'!K15+'급수관 (중부)'!K15+'급수관 (서부)'!K15+'급수관(유성)'!K15+'급수관(대덕)'!K15</f>
        <v>0</v>
      </c>
      <c r="L15" s="1027">
        <f>'급수관 (동부)'!L15+'급수관 (중부)'!L15+'급수관 (서부)'!L15+'급수관(유성)'!L15+'급수관(대덕)'!L15</f>
        <v>0</v>
      </c>
      <c r="M15" s="1027">
        <f>'급수관 (동부)'!M15+'급수관 (중부)'!M15+'급수관 (서부)'!M15+'급수관(유성)'!M15+'급수관(대덕)'!M15</f>
        <v>0</v>
      </c>
      <c r="N15" s="1027">
        <f>'급수관 (동부)'!N15+'급수관 (중부)'!N15+'급수관 (서부)'!N15+'급수관(유성)'!N15+'급수관(대덕)'!N15</f>
        <v>0</v>
      </c>
      <c r="O15" s="1027">
        <f>'급수관 (동부)'!O15+'급수관 (중부)'!O15+'급수관 (서부)'!O15+'급수관(유성)'!O15+'급수관(대덕)'!O15</f>
        <v>0</v>
      </c>
      <c r="P15" s="1027">
        <f>'급수관 (동부)'!P15+'급수관 (중부)'!P15+'급수관 (서부)'!P15+'급수관(유성)'!P15+'급수관(대덕)'!P15</f>
        <v>0</v>
      </c>
      <c r="Q15" s="1027">
        <f>'급수관 (동부)'!Q15+'급수관 (중부)'!Q15+'급수관 (서부)'!Q15+'급수관(유성)'!Q15+'급수관(대덕)'!Q15</f>
        <v>0</v>
      </c>
      <c r="R15" s="1027">
        <f>'급수관 (동부)'!R15+'급수관 (중부)'!R15+'급수관 (서부)'!R15+'급수관(유성)'!R15+'급수관(대덕)'!R15</f>
        <v>0</v>
      </c>
      <c r="S15" s="1027">
        <f>'급수관 (동부)'!S15+'급수관 (중부)'!S15+'급수관 (서부)'!S15+'급수관(유성)'!S15+'급수관(대덕)'!S15</f>
        <v>0</v>
      </c>
      <c r="T15" s="1027">
        <f>'급수관 (동부)'!T15+'급수관 (중부)'!T15+'급수관 (서부)'!T15+'급수관(유성)'!T15+'급수관(대덕)'!T15</f>
        <v>0</v>
      </c>
      <c r="U15" s="1027">
        <f>'급수관 (동부)'!U15+'급수관 (중부)'!U15+'급수관 (서부)'!U15+'급수관(유성)'!U15+'급수관(대덕)'!U15</f>
        <v>0</v>
      </c>
      <c r="V15" s="1027">
        <f>'급수관 (동부)'!V15+'급수관 (중부)'!V15+'급수관 (서부)'!V15+'급수관(유성)'!V15+'급수관(대덕)'!V15</f>
        <v>0</v>
      </c>
      <c r="W15" s="1027">
        <f>'급수관 (동부)'!W15+'급수관 (중부)'!W15+'급수관 (서부)'!W15+'급수관(유성)'!W15+'급수관(대덕)'!W15</f>
        <v>0</v>
      </c>
      <c r="X15" s="1027">
        <f>'급수관 (동부)'!X15+'급수관 (중부)'!X15+'급수관 (서부)'!X15+'급수관(유성)'!X15+'급수관(대덕)'!X15</f>
        <v>0</v>
      </c>
      <c r="Y15" s="1027">
        <f>'급수관 (동부)'!Y15+'급수관 (중부)'!Y15+'급수관 (서부)'!Y15+'급수관(유성)'!Y15+'급수관(대덕)'!Y15</f>
        <v>0</v>
      </c>
      <c r="Z15" s="1027">
        <f>'급수관 (동부)'!Z15+'급수관 (중부)'!Z15+'급수관 (서부)'!Z15+'급수관(유성)'!Z15+'급수관(대덕)'!Z15</f>
        <v>0</v>
      </c>
      <c r="AA15" s="1027">
        <f>'급수관 (동부)'!AA15+'급수관 (중부)'!AA15+'급수관 (서부)'!AA15+'급수관(유성)'!AA15+'급수관(대덕)'!AA15</f>
        <v>0</v>
      </c>
      <c r="AB15" s="1027">
        <f>'급수관 (동부)'!AB15+'급수관 (중부)'!AB15+'급수관 (서부)'!AB15+'급수관(유성)'!AB15+'급수관(대덕)'!AB15</f>
        <v>0</v>
      </c>
      <c r="AC15" s="1027">
        <f>'급수관 (동부)'!AC15+'급수관 (중부)'!AC15+'급수관 (서부)'!AC15+'급수관(유성)'!AC15+'급수관(대덕)'!AC15</f>
        <v>0</v>
      </c>
      <c r="AD15" s="1027">
        <f>'급수관 (동부)'!AD15+'급수관 (중부)'!AD15+'급수관 (서부)'!AD15+'급수관(유성)'!AD15+'급수관(대덕)'!AD15</f>
        <v>0</v>
      </c>
      <c r="AE15" s="1027">
        <f>'급수관 (동부)'!AE15+'급수관 (중부)'!AE15+'급수관 (서부)'!AE15+'급수관(유성)'!AE15+'급수관(대덕)'!AE15</f>
        <v>0</v>
      </c>
      <c r="AF15" s="1027">
        <f>'급수관 (동부)'!AF15+'급수관 (중부)'!AF15+'급수관 (서부)'!AF15+'급수관(유성)'!AF15+'급수관(대덕)'!AF15</f>
        <v>0</v>
      </c>
      <c r="AG15" s="1027">
        <f>'급수관 (동부)'!AG15+'급수관 (중부)'!AG15+'급수관 (서부)'!AG15+'급수관(유성)'!AG15+'급수관(대덕)'!AG15</f>
        <v>0</v>
      </c>
      <c r="AH15" s="1027">
        <f>'급수관 (동부)'!AH15+'급수관 (중부)'!AH15+'급수관 (서부)'!AH15+'급수관(유성)'!AH15+'급수관(대덕)'!AH15</f>
        <v>26.57</v>
      </c>
      <c r="AI15" s="1027">
        <f>'급수관 (동부)'!AI15+'급수관 (중부)'!AI15+'급수관 (서부)'!AI15+'급수관(유성)'!AI15+'급수관(대덕)'!AI15</f>
        <v>16</v>
      </c>
      <c r="AJ15" s="1027">
        <f>'급수관 (동부)'!AJ15+'급수관 (중부)'!AJ15+'급수관 (서부)'!AJ15+'급수관(유성)'!AJ15+'급수관(대덕)'!AJ15</f>
        <v>0</v>
      </c>
      <c r="AK15" s="1027">
        <f>'급수관 (동부)'!AK15+'급수관 (중부)'!AK15+'급수관 (서부)'!AK15+'급수관(유성)'!AK15+'급수관(대덕)'!AK15</f>
        <v>13</v>
      </c>
      <c r="AL15" s="460"/>
      <c r="AM15" s="460"/>
      <c r="AN15" s="460"/>
      <c r="AO15" s="460"/>
      <c r="AP15" s="460"/>
      <c r="AQ15" s="460"/>
      <c r="AR15" s="460"/>
      <c r="AS15" s="460"/>
      <c r="AT15" s="460"/>
      <c r="AU15" s="460"/>
      <c r="AV15" s="460"/>
      <c r="AW15" s="460"/>
      <c r="AX15" s="460"/>
      <c r="AY15" s="460"/>
      <c r="AZ15" s="460"/>
      <c r="BA15" s="460"/>
      <c r="BB15" s="460"/>
      <c r="BC15" s="460"/>
      <c r="BD15" s="460"/>
      <c r="BE15" s="460"/>
      <c r="BF15" s="460"/>
      <c r="BG15" s="460"/>
      <c r="BH15" s="460"/>
      <c r="BI15" s="460"/>
      <c r="BJ15" s="460"/>
      <c r="BK15" s="460"/>
      <c r="BL15" s="460"/>
      <c r="BM15" s="460"/>
      <c r="BN15" s="460"/>
      <c r="BO15" s="460"/>
      <c r="BP15" s="460"/>
      <c r="BQ15" s="460"/>
      <c r="BR15" s="460"/>
      <c r="BS15" s="460"/>
      <c r="BT15" s="460"/>
      <c r="BU15" s="195"/>
      <c r="BV15" s="195"/>
      <c r="BW15" s="195"/>
      <c r="BX15" s="195"/>
      <c r="BY15" s="195"/>
      <c r="BZ15" s="195"/>
      <c r="CA15" s="195"/>
      <c r="CB15" s="195"/>
      <c r="CC15" s="195"/>
      <c r="CD15" s="195"/>
      <c r="CE15" s="195"/>
      <c r="CF15" s="195"/>
      <c r="CG15" s="195"/>
      <c r="CH15" s="195"/>
      <c r="CI15" s="195"/>
      <c r="CJ15" s="195"/>
      <c r="CK15" s="195"/>
      <c r="CL15" s="195"/>
    </row>
    <row r="16" spans="1:90" s="194" customFormat="1" ht="21.75" customHeight="1" x14ac:dyDescent="0.15">
      <c r="A16" s="3107" t="s">
        <v>368</v>
      </c>
      <c r="B16" s="1851" t="s">
        <v>46</v>
      </c>
      <c r="C16" s="318">
        <f>'급수관 (동부)'!C16+'급수관 (중부)'!C16+'급수관 (서부)'!C16+'급수관(유성)'!C16+'급수관(대덕)'!C16</f>
        <v>201956.32</v>
      </c>
      <c r="D16" s="318">
        <f>'급수관 (동부)'!D16+'급수관 (중부)'!D16+'급수관 (서부)'!D16+'급수관(유성)'!D16+'급수관(대덕)'!D16</f>
        <v>9939.4</v>
      </c>
      <c r="E16" s="318">
        <f>'급수관 (동부)'!E16+'급수관 (중부)'!E16+'급수관 (서부)'!E16+'급수관(유성)'!E16+'급수관(대덕)'!E16</f>
        <v>981.42</v>
      </c>
      <c r="F16" s="318">
        <f>'급수관 (동부)'!F16+'급수관 (중부)'!F16+'급수관 (서부)'!F16+'급수관(유성)'!F16+'급수관(대덕)'!F16</f>
        <v>1378.2800000000002</v>
      </c>
      <c r="G16" s="318">
        <f>'급수관 (동부)'!G16+'급수관 (중부)'!G16+'급수관 (서부)'!G16+'급수관(유성)'!G16+'급수관(대덕)'!G16</f>
        <v>1498.8999999999999</v>
      </c>
      <c r="H16" s="318">
        <f>'급수관 (동부)'!H16+'급수관 (중부)'!H16+'급수관 (서부)'!H16+'급수관(유성)'!H16+'급수관(대덕)'!H16</f>
        <v>828.99000000000012</v>
      </c>
      <c r="I16" s="318">
        <f>'급수관 (동부)'!I16+'급수관 (중부)'!I16+'급수관 (서부)'!I16+'급수관(유성)'!I16+'급수관(대덕)'!I16</f>
        <v>875.79</v>
      </c>
      <c r="J16" s="318">
        <f>'급수관 (동부)'!J16+'급수관 (중부)'!J16+'급수관 (서부)'!J16+'급수관(유성)'!J16+'급수관(대덕)'!J16</f>
        <v>1737.1399999999999</v>
      </c>
      <c r="K16" s="318">
        <f>'급수관 (동부)'!K16+'급수관 (중부)'!K16+'급수관 (서부)'!K16+'급수관(유성)'!K16+'급수관(대덕)'!K16</f>
        <v>2153.31</v>
      </c>
      <c r="L16" s="318">
        <f>'급수관 (동부)'!L16+'급수관 (중부)'!L16+'급수관 (서부)'!L16+'급수관(유성)'!L16+'급수관(대덕)'!L16</f>
        <v>2414.04</v>
      </c>
      <c r="M16" s="318">
        <f>'급수관 (동부)'!M16+'급수관 (중부)'!M16+'급수관 (서부)'!M16+'급수관(유성)'!M16+'급수관(대덕)'!M16</f>
        <v>2252.67</v>
      </c>
      <c r="N16" s="318">
        <f>'급수관 (동부)'!N16+'급수관 (중부)'!N16+'급수관 (서부)'!N16+'급수관(유성)'!N16+'급수관(대덕)'!N16</f>
        <v>4955.5199999999995</v>
      </c>
      <c r="O16" s="318">
        <f>'급수관 (동부)'!O16+'급수관 (중부)'!O16+'급수관 (서부)'!O16+'급수관(유성)'!O16+'급수관(대덕)'!O16</f>
        <v>5735.33</v>
      </c>
      <c r="P16" s="318">
        <f>'급수관 (동부)'!P16+'급수관 (중부)'!P16+'급수관 (서부)'!P16+'급수관(유성)'!P16+'급수관(대덕)'!P16</f>
        <v>18941</v>
      </c>
      <c r="Q16" s="318">
        <f>'급수관 (동부)'!Q16+'급수관 (중부)'!Q16+'급수관 (서부)'!Q16+'급수관(유성)'!Q16+'급수관(대덕)'!Q16</f>
        <v>7102.3600000000006</v>
      </c>
      <c r="R16" s="318">
        <f>'급수관 (동부)'!R16+'급수관 (중부)'!R16+'급수관 (서부)'!R16+'급수관(유성)'!R16+'급수관(대덕)'!R16</f>
        <v>11694.33</v>
      </c>
      <c r="S16" s="318">
        <f>'급수관 (동부)'!S16+'급수관 (중부)'!S16+'급수관 (서부)'!S16+'급수관(유성)'!S16+'급수관(대덕)'!S16</f>
        <v>12952.25</v>
      </c>
      <c r="T16" s="318">
        <f>'급수관 (동부)'!T16+'급수관 (중부)'!T16+'급수관 (서부)'!T16+'급수관(유성)'!T16+'급수관(대덕)'!T16</f>
        <v>6826.1900000000005</v>
      </c>
      <c r="U16" s="318">
        <f>'급수관 (동부)'!U16+'급수관 (중부)'!U16+'급수관 (서부)'!U16+'급수관(유성)'!U16+'급수관(대덕)'!U16</f>
        <v>8129.1400000000012</v>
      </c>
      <c r="V16" s="318">
        <f>'급수관 (동부)'!V16+'급수관 (중부)'!V16+'급수관 (서부)'!V16+'급수관(유성)'!V16+'급수관(대덕)'!V16</f>
        <v>10309.84</v>
      </c>
      <c r="W16" s="318">
        <f>'급수관 (동부)'!W16+'급수관 (중부)'!W16+'급수관 (서부)'!W16+'급수관(유성)'!W16+'급수관(대덕)'!W16</f>
        <v>13182.39</v>
      </c>
      <c r="X16" s="318">
        <f>'급수관 (동부)'!X16+'급수관 (중부)'!X16+'급수관 (서부)'!X16+'급수관(유성)'!X16+'급수관(대덕)'!X16</f>
        <v>9898.25</v>
      </c>
      <c r="Y16" s="318">
        <f>'급수관 (동부)'!Y16+'급수관 (중부)'!Y16+'급수관 (서부)'!Y16+'급수관(유성)'!Y16+'급수관(대덕)'!Y16</f>
        <v>8674.7199999999993</v>
      </c>
      <c r="Z16" s="318">
        <f>'급수관 (동부)'!Z16+'급수관 (중부)'!Z16+'급수관 (서부)'!Z16+'급수관(유성)'!Z16+'급수관(대덕)'!Z16</f>
        <v>3669.53</v>
      </c>
      <c r="AA16" s="318">
        <f>'급수관 (동부)'!AA16+'급수관 (중부)'!AA16+'급수관 (서부)'!AA16+'급수관(유성)'!AA16+'급수관(대덕)'!AA16</f>
        <v>4548.5200000000004</v>
      </c>
      <c r="AB16" s="318">
        <f>'급수관 (동부)'!AB16+'급수관 (중부)'!AB16+'급수관 (서부)'!AB16+'급수관(유성)'!AB16+'급수관(대덕)'!AB16</f>
        <v>6412.2100000000009</v>
      </c>
      <c r="AC16" s="318">
        <f>'급수관 (동부)'!AC16+'급수관 (중부)'!AC16+'급수관 (서부)'!AC16+'급수관(유성)'!AC16+'급수관(대덕)'!AC16</f>
        <v>4524.2700000000004</v>
      </c>
      <c r="AD16" s="318">
        <f>'급수관 (동부)'!AD16+'급수관 (중부)'!AD16+'급수관 (서부)'!AD16+'급수관(유성)'!AD16+'급수관(대덕)'!AD16</f>
        <v>4787.96</v>
      </c>
      <c r="AE16" s="318">
        <f>'급수관 (동부)'!AE16+'급수관 (중부)'!AE16+'급수관 (서부)'!AE16+'급수관(유성)'!AE16+'급수관(대덕)'!AE16</f>
        <v>5201.0400000000009</v>
      </c>
      <c r="AF16" s="318">
        <f>'급수관 (동부)'!AF16+'급수관 (중부)'!AF16+'급수관 (서부)'!AF16+'급수관(유성)'!AF16+'급수관(대덕)'!AF16</f>
        <v>6894.49</v>
      </c>
      <c r="AG16" s="318">
        <f>'급수관 (동부)'!AG16+'급수관 (중부)'!AG16+'급수관 (서부)'!AG16+'급수관(유성)'!AG16+'급수관(대덕)'!AG16</f>
        <v>5737.52</v>
      </c>
      <c r="AH16" s="318">
        <f>'급수관 (동부)'!AH16+'급수관 (중부)'!AH16+'급수관 (서부)'!AH16+'급수관(유성)'!AH16+'급수관(대덕)'!AH16</f>
        <v>2722.84</v>
      </c>
      <c r="AI16" s="318">
        <f>'급수관 (동부)'!AI16+'급수관 (중부)'!AI16+'급수관 (서부)'!AI16+'급수관(유성)'!AI16+'급수관(대덕)'!AI16</f>
        <v>3726.87</v>
      </c>
      <c r="AJ16" s="318">
        <f>'급수관 (동부)'!AJ16+'급수관 (중부)'!AJ16+'급수관 (서부)'!AJ16+'급수관(유성)'!AJ16+'급수관(대덕)'!AJ16</f>
        <v>5065.2400000000007</v>
      </c>
      <c r="AK16" s="318">
        <f>'급수관 (동부)'!AK16+'급수관 (중부)'!AK16+'급수관 (서부)'!AK16+'급수관(유성)'!AK16+'급수관(대덕)'!AK16</f>
        <v>6204.57</v>
      </c>
    </row>
    <row r="17" spans="1:151" s="194" customFormat="1" ht="21.75" customHeight="1" x14ac:dyDescent="0.15">
      <c r="A17" s="3107"/>
      <c r="B17" s="2364" t="s">
        <v>283</v>
      </c>
      <c r="C17" s="1027">
        <f>'급수관 (동부)'!C17+'급수관 (중부)'!C17+'급수관 (서부)'!C17+'급수관(유성)'!C17+'급수관(대덕)'!C17</f>
        <v>20977.62</v>
      </c>
      <c r="D17" s="1027">
        <f>'급수관 (동부)'!D17+'급수관 (중부)'!D17+'급수관 (서부)'!D17+'급수관(유성)'!D17+'급수관(대덕)'!D17</f>
        <v>9752.64</v>
      </c>
      <c r="E17" s="1027">
        <f>'급수관 (동부)'!E17+'급수관 (중부)'!E17+'급수관 (서부)'!E17+'급수관(유성)'!E17+'급수관(대덕)'!E17</f>
        <v>973.10000000000014</v>
      </c>
      <c r="F17" s="1027">
        <f>'급수관 (동부)'!F17+'급수관 (중부)'!F17+'급수관 (서부)'!F17+'급수관(유성)'!F17+'급수관(대덕)'!F17</f>
        <v>1336.9900000000002</v>
      </c>
      <c r="G17" s="1027">
        <f>'급수관 (동부)'!G17+'급수관 (중부)'!G17+'급수관 (서부)'!G17+'급수관(유성)'!G17+'급수관(대덕)'!G17</f>
        <v>1377.43</v>
      </c>
      <c r="H17" s="1027">
        <f>'급수관 (동부)'!H17+'급수관 (중부)'!H17+'급수관 (서부)'!H17+'급수관(유성)'!H17+'급수관(대덕)'!H17</f>
        <v>728.40000000000009</v>
      </c>
      <c r="I17" s="1027">
        <f>'급수관 (동부)'!I17+'급수관 (중부)'!I17+'급수관 (서부)'!I17+'급수관(유성)'!I17+'급수관(대덕)'!I17</f>
        <v>841.70999999999992</v>
      </c>
      <c r="J17" s="1027">
        <f>'급수관 (동부)'!J17+'급수관 (중부)'!J17+'급수관 (서부)'!J17+'급수관(유성)'!J17+'급수관(대덕)'!J17</f>
        <v>1648.2599999999998</v>
      </c>
      <c r="K17" s="1027">
        <f>'급수관 (동부)'!K17+'급수관 (중부)'!K17+'급수관 (서부)'!K17+'급수관(유성)'!K17+'급수관(대덕)'!K17</f>
        <v>2068.91</v>
      </c>
      <c r="L17" s="1027">
        <f>'급수관 (동부)'!L17+'급수관 (중부)'!L17+'급수관 (서부)'!L17+'급수관(유성)'!L17+'급수관(대덕)'!L17</f>
        <v>829.78</v>
      </c>
      <c r="M17" s="1027">
        <f>'급수관 (동부)'!M17+'급수관 (중부)'!M17+'급수관 (서부)'!M17+'급수관(유성)'!M17+'급수관(대덕)'!M17</f>
        <v>87.19</v>
      </c>
      <c r="N17" s="1027">
        <f>'급수관 (동부)'!N17+'급수관 (중부)'!N17+'급수관 (서부)'!N17+'급수관(유성)'!N17+'급수관(대덕)'!N17</f>
        <v>50.83</v>
      </c>
      <c r="O17" s="1027">
        <f>'급수관 (동부)'!O17+'급수관 (중부)'!O17+'급수관 (서부)'!O17+'급수관(유성)'!O17+'급수관(대덕)'!O17</f>
        <v>311.12</v>
      </c>
      <c r="P17" s="1027">
        <f>'급수관 (동부)'!P17+'급수관 (중부)'!P17+'급수관 (서부)'!P17+'급수관(유성)'!P17+'급수관(대덕)'!P17</f>
        <v>305.65999999999997</v>
      </c>
      <c r="Q17" s="1027">
        <f>'급수관 (동부)'!Q17+'급수관 (중부)'!Q17+'급수관 (서부)'!Q17+'급수관(유성)'!Q17+'급수관(대덕)'!Q17</f>
        <v>210.49</v>
      </c>
      <c r="R17" s="1027">
        <f>'급수관 (동부)'!R17+'급수관 (중부)'!R17+'급수관 (서부)'!R17+'급수관(유성)'!R17+'급수관(대덕)'!R17</f>
        <v>87.62</v>
      </c>
      <c r="S17" s="1027">
        <f>'급수관 (동부)'!S17+'급수관 (중부)'!S17+'급수관 (서부)'!S17+'급수관(유성)'!S17+'급수관(대덕)'!S17</f>
        <v>79.03</v>
      </c>
      <c r="T17" s="1027">
        <f>'급수관 (동부)'!T17+'급수관 (중부)'!T17+'급수관 (서부)'!T17+'급수관(유성)'!T17+'급수관(대덕)'!T17</f>
        <v>94.21</v>
      </c>
      <c r="U17" s="1027">
        <f>'급수관 (동부)'!U17+'급수관 (중부)'!U17+'급수관 (서부)'!U17+'급수관(유성)'!U17+'급수관(대덕)'!U17</f>
        <v>45.25</v>
      </c>
      <c r="V17" s="1027">
        <f>'급수관 (동부)'!V17+'급수관 (중부)'!V17+'급수관 (서부)'!V17+'급수관(유성)'!V17+'급수관(대덕)'!V17</f>
        <v>0</v>
      </c>
      <c r="W17" s="1027">
        <f>'급수관 (동부)'!W17+'급수관 (중부)'!W17+'급수관 (서부)'!W17+'급수관(유성)'!W17+'급수관(대덕)'!W17</f>
        <v>0</v>
      </c>
      <c r="X17" s="1027">
        <f>'급수관 (동부)'!X17+'급수관 (중부)'!X17+'급수관 (서부)'!X17+'급수관(유성)'!X17+'급수관(대덕)'!X17</f>
        <v>5</v>
      </c>
      <c r="Y17" s="1027">
        <f>'급수관 (동부)'!Y17+'급수관 (중부)'!Y17+'급수관 (서부)'!Y17+'급수관(유성)'!Y17+'급수관(대덕)'!Y17</f>
        <v>0</v>
      </c>
      <c r="Z17" s="1027">
        <f>'급수관 (동부)'!Z17+'급수관 (중부)'!Z17+'급수관 (서부)'!Z17+'급수관(유성)'!Z17+'급수관(대덕)'!Z17</f>
        <v>0</v>
      </c>
      <c r="AA17" s="1027">
        <f>'급수관 (동부)'!AA17+'급수관 (중부)'!AA17+'급수관 (서부)'!AA17+'급수관(유성)'!AA17+'급수관(대덕)'!AA17</f>
        <v>0</v>
      </c>
      <c r="AB17" s="1027">
        <f>'급수관 (동부)'!AB17+'급수관 (중부)'!AB17+'급수관 (서부)'!AB17+'급수관(유성)'!AB17+'급수관(대덕)'!AB17</f>
        <v>0</v>
      </c>
      <c r="AC17" s="1027">
        <f>'급수관 (동부)'!AC17+'급수관 (중부)'!AC17+'급수관 (서부)'!AC17+'급수관(유성)'!AC17+'급수관(대덕)'!AC17</f>
        <v>0</v>
      </c>
      <c r="AD17" s="1027">
        <f>'급수관 (동부)'!AD17+'급수관 (중부)'!AD17+'급수관 (서부)'!AD17+'급수관(유성)'!AD17+'급수관(대덕)'!AD17</f>
        <v>14.26</v>
      </c>
      <c r="AE17" s="1027">
        <f>'급수관 (동부)'!AE17+'급수관 (중부)'!AE17+'급수관 (서부)'!AE17+'급수관(유성)'!AE17+'급수관(대덕)'!AE17</f>
        <v>0</v>
      </c>
      <c r="AF17" s="1027">
        <f>'급수관 (동부)'!AF17+'급수관 (중부)'!AF17+'급수관 (서부)'!AF17+'급수관(유성)'!AF17+'급수관(대덕)'!AF17</f>
        <v>0</v>
      </c>
      <c r="AG17" s="1027">
        <f>'급수관 (동부)'!AG17+'급수관 (중부)'!AG17+'급수관 (서부)'!AG17+'급수관(유성)'!AG17+'급수관(대덕)'!AG17</f>
        <v>12.74</v>
      </c>
      <c r="AH17" s="1027">
        <f>'급수관 (동부)'!AH17+'급수관 (중부)'!AH17+'급수관 (서부)'!AH17+'급수관(유성)'!AH17+'급수관(대덕)'!AH17</f>
        <v>9.02</v>
      </c>
      <c r="AI17" s="1027">
        <f>'급수관 (동부)'!AI17+'급수관 (중부)'!AI17+'급수관 (서부)'!AI17+'급수관(유성)'!AI17+'급수관(대덕)'!AI17</f>
        <v>12.21</v>
      </c>
      <c r="AJ17" s="1027">
        <f>'급수관 (동부)'!AJ17+'급수관 (중부)'!AJ17+'급수관 (서부)'!AJ17+'급수관(유성)'!AJ17+'급수관(대덕)'!AJ17</f>
        <v>95.77000000000001</v>
      </c>
      <c r="AK17" s="1027">
        <f>'급수관 (동부)'!AK17+'급수관 (중부)'!AK17+'급수관 (서부)'!AK17+'급수관(유성)'!AK17+'급수관(대덕)'!AK17</f>
        <v>0</v>
      </c>
      <c r="AL17" s="460"/>
      <c r="AM17" s="460"/>
      <c r="AN17" s="460"/>
      <c r="AO17" s="460"/>
      <c r="AP17" s="460"/>
      <c r="AQ17" s="460"/>
      <c r="AR17" s="460"/>
      <c r="AS17" s="460"/>
      <c r="AT17" s="460"/>
      <c r="AU17" s="460"/>
      <c r="AV17" s="460"/>
      <c r="AW17" s="460"/>
      <c r="AX17" s="460"/>
      <c r="AY17" s="460"/>
      <c r="AZ17" s="460"/>
      <c r="BA17" s="460"/>
      <c r="BB17" s="460"/>
      <c r="BC17" s="460"/>
      <c r="BD17" s="460"/>
      <c r="BE17" s="195"/>
      <c r="BF17" s="195"/>
      <c r="BG17" s="195"/>
      <c r="BH17" s="195"/>
      <c r="BI17" s="195"/>
      <c r="BJ17" s="195"/>
      <c r="BK17" s="195"/>
      <c r="BL17" s="195"/>
      <c r="BM17" s="195"/>
      <c r="BN17" s="195"/>
      <c r="BO17" s="195"/>
      <c r="BP17" s="195"/>
      <c r="BQ17" s="195"/>
      <c r="BR17" s="195"/>
      <c r="BS17" s="195"/>
      <c r="BT17" s="195"/>
    </row>
    <row r="18" spans="1:151" s="194" customFormat="1" ht="21.75" customHeight="1" x14ac:dyDescent="0.15">
      <c r="A18" s="3107"/>
      <c r="B18" s="2364" t="s">
        <v>284</v>
      </c>
      <c r="C18" s="1027">
        <f>'급수관 (동부)'!C18+'급수관 (중부)'!C18+'급수관 (서부)'!C18+'급수관(유성)'!C18+'급수관(대덕)'!C18</f>
        <v>741.32999999999993</v>
      </c>
      <c r="D18" s="1027">
        <f>'급수관 (동부)'!D18+'급수관 (중부)'!D18+'급수관 (서부)'!D18+'급수관(유성)'!D18+'급수관(대덕)'!D18</f>
        <v>5.79</v>
      </c>
      <c r="E18" s="1027">
        <f>'급수관 (동부)'!E18+'급수관 (중부)'!E18+'급수관 (서부)'!E18+'급수관(유성)'!E18+'급수관(대덕)'!E18</f>
        <v>0</v>
      </c>
      <c r="F18" s="1027">
        <f>'급수관 (동부)'!F18+'급수관 (중부)'!F18+'급수관 (서부)'!F18+'급수관(유성)'!F18+'급수관(대덕)'!F18</f>
        <v>0</v>
      </c>
      <c r="G18" s="1027">
        <f>'급수관 (동부)'!G18+'급수관 (중부)'!G18+'급수관 (서부)'!G18+'급수관(유성)'!G18+'급수관(대덕)'!G18</f>
        <v>0</v>
      </c>
      <c r="H18" s="1027">
        <f>'급수관 (동부)'!H18+'급수관 (중부)'!H18+'급수관 (서부)'!H18+'급수관(유성)'!H18+'급수관(대덕)'!H18</f>
        <v>0</v>
      </c>
      <c r="I18" s="1027">
        <f>'급수관 (동부)'!I18+'급수관 (중부)'!I18+'급수관 (서부)'!I18+'급수관(유성)'!I18+'급수관(대덕)'!I18</f>
        <v>10.76</v>
      </c>
      <c r="J18" s="1027">
        <f>'급수관 (동부)'!J18+'급수관 (중부)'!J18+'급수관 (서부)'!J18+'급수관(유성)'!J18+'급수관(대덕)'!J18</f>
        <v>0</v>
      </c>
      <c r="K18" s="1027">
        <f>'급수관 (동부)'!K18+'급수관 (중부)'!K18+'급수관 (서부)'!K18+'급수관(유성)'!K18+'급수관(대덕)'!K18</f>
        <v>45.23</v>
      </c>
      <c r="L18" s="1027">
        <f>'급수관 (동부)'!L18+'급수관 (중부)'!L18+'급수관 (서부)'!L18+'급수관(유성)'!L18+'급수관(대덕)'!L18</f>
        <v>69.89</v>
      </c>
      <c r="M18" s="1027">
        <f>'급수관 (동부)'!M18+'급수관 (중부)'!M18+'급수관 (서부)'!M18+'급수관(유성)'!M18+'급수관(대덕)'!M18</f>
        <v>29.87</v>
      </c>
      <c r="N18" s="1027">
        <f>'급수관 (동부)'!N18+'급수관 (중부)'!N18+'급수관 (서부)'!N18+'급수관(유성)'!N18+'급수관(대덕)'!N18</f>
        <v>16.97</v>
      </c>
      <c r="O18" s="1027">
        <f>'급수관 (동부)'!O18+'급수관 (중부)'!O18+'급수관 (서부)'!O18+'급수관(유성)'!O18+'급수관(대덕)'!O18</f>
        <v>184.29</v>
      </c>
      <c r="P18" s="1027">
        <f>'급수관 (동부)'!P18+'급수관 (중부)'!P18+'급수관 (서부)'!P18+'급수관(유성)'!P18+'급수관(대덕)'!P18</f>
        <v>52.31</v>
      </c>
      <c r="Q18" s="1027">
        <f>'급수관 (동부)'!Q18+'급수관 (중부)'!Q18+'급수관 (서부)'!Q18+'급수관(유성)'!Q18+'급수관(대덕)'!Q18</f>
        <v>77.86</v>
      </c>
      <c r="R18" s="1027">
        <f>'급수관 (동부)'!R18+'급수관 (중부)'!R18+'급수관 (서부)'!R18+'급수관(유성)'!R18+'급수관(대덕)'!R18</f>
        <v>2.89</v>
      </c>
      <c r="S18" s="1027">
        <f>'급수관 (동부)'!S18+'급수관 (중부)'!S18+'급수관 (서부)'!S18+'급수관(유성)'!S18+'급수관(대덕)'!S18</f>
        <v>122.39999999999999</v>
      </c>
      <c r="T18" s="1027">
        <f>'급수관 (동부)'!T18+'급수관 (중부)'!T18+'급수관 (서부)'!T18+'급수관(유성)'!T18+'급수관(대덕)'!T18</f>
        <v>32.35</v>
      </c>
      <c r="U18" s="1027">
        <f>'급수관 (동부)'!U18+'급수관 (중부)'!U18+'급수관 (서부)'!U18+'급수관(유성)'!U18+'급수관(대덕)'!U18</f>
        <v>18.04</v>
      </c>
      <c r="V18" s="1027">
        <f>'급수관 (동부)'!V18+'급수관 (중부)'!V18+'급수관 (서부)'!V18+'급수관(유성)'!V18+'급수관(대덕)'!V18</f>
        <v>5.43</v>
      </c>
      <c r="W18" s="1027">
        <f>'급수관 (동부)'!W18+'급수관 (중부)'!W18+'급수관 (서부)'!W18+'급수관(유성)'!W18+'급수관(대덕)'!W18</f>
        <v>0</v>
      </c>
      <c r="X18" s="1027">
        <f>'급수관 (동부)'!X18+'급수관 (중부)'!X18+'급수관 (서부)'!X18+'급수관(유성)'!X18+'급수관(대덕)'!X18</f>
        <v>0</v>
      </c>
      <c r="Y18" s="1027">
        <f>'급수관 (동부)'!Y18+'급수관 (중부)'!Y18+'급수관 (서부)'!Y18+'급수관(유성)'!Y18+'급수관(대덕)'!Y18</f>
        <v>3.06</v>
      </c>
      <c r="Z18" s="1027">
        <f>'급수관 (동부)'!Z18+'급수관 (중부)'!Z18+'급수관 (서부)'!Z18+'급수관(유성)'!Z18+'급수관(대덕)'!Z18</f>
        <v>0</v>
      </c>
      <c r="AA18" s="1027">
        <f>'급수관 (동부)'!AA18+'급수관 (중부)'!AA18+'급수관 (서부)'!AA18+'급수관(유성)'!AA18+'급수관(대덕)'!AA18</f>
        <v>0</v>
      </c>
      <c r="AB18" s="1027">
        <f>'급수관 (동부)'!AB18+'급수관 (중부)'!AB18+'급수관 (서부)'!AB18+'급수관(유성)'!AB18+'급수관(대덕)'!AB18</f>
        <v>0</v>
      </c>
      <c r="AC18" s="1027">
        <f>'급수관 (동부)'!AC18+'급수관 (중부)'!AC18+'급수관 (서부)'!AC18+'급수관(유성)'!AC18+'급수관(대덕)'!AC18</f>
        <v>0</v>
      </c>
      <c r="AD18" s="1027">
        <f>'급수관 (동부)'!AD18+'급수관 (중부)'!AD18+'급수관 (서부)'!AD18+'급수관(유성)'!AD18+'급수관(대덕)'!AD18</f>
        <v>0</v>
      </c>
      <c r="AE18" s="1027">
        <f>'급수관 (동부)'!AE18+'급수관 (중부)'!AE18+'급수관 (서부)'!AE18+'급수관(유성)'!AE18+'급수관(대덕)'!AE18</f>
        <v>0</v>
      </c>
      <c r="AF18" s="1027">
        <f>'급수관 (동부)'!AF18+'급수관 (중부)'!AF18+'급수관 (서부)'!AF18+'급수관(유성)'!AF18+'급수관(대덕)'!AF18</f>
        <v>0</v>
      </c>
      <c r="AG18" s="1027">
        <f>'급수관 (동부)'!AG18+'급수관 (중부)'!AG18+'급수관 (서부)'!AG18+'급수관(유성)'!AG18+'급수관(대덕)'!AG18</f>
        <v>23.95</v>
      </c>
      <c r="AH18" s="1027">
        <f>'급수관 (동부)'!AH18+'급수관 (중부)'!AH18+'급수관 (서부)'!AH18+'급수관(유성)'!AH18+'급수관(대덕)'!AH18</f>
        <v>40.24</v>
      </c>
      <c r="AI18" s="1027">
        <f>'급수관 (동부)'!AI18+'급수관 (중부)'!AI18+'급수관 (서부)'!AI18+'급수관(유성)'!AI18+'급수관(대덕)'!AI18</f>
        <v>0</v>
      </c>
      <c r="AJ18" s="1027">
        <f>'급수관 (동부)'!AJ18+'급수관 (중부)'!AJ18+'급수관 (서부)'!AJ18+'급수관(유성)'!AJ18+'급수관(대덕)'!AJ18</f>
        <v>0</v>
      </c>
      <c r="AK18" s="1027">
        <f>'급수관 (동부)'!AK18+'급수관 (중부)'!AK18+'급수관 (서부)'!AK18+'급수관(유성)'!AK18+'급수관(대덕)'!AK18</f>
        <v>0</v>
      </c>
      <c r="AL18" s="460"/>
      <c r="AM18" s="460"/>
      <c r="AN18" s="460"/>
      <c r="AO18" s="460"/>
      <c r="AP18" s="460"/>
      <c r="AQ18" s="460"/>
      <c r="AR18" s="460"/>
      <c r="AS18" s="460"/>
      <c r="AT18" s="460"/>
      <c r="AU18" s="460"/>
      <c r="AV18" s="460"/>
      <c r="AW18" s="460"/>
      <c r="AX18" s="460"/>
      <c r="AY18" s="460"/>
      <c r="AZ18" s="460"/>
      <c r="BA18" s="460"/>
      <c r="BB18" s="460"/>
      <c r="BC18" s="460"/>
      <c r="BD18" s="460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</row>
    <row r="19" spans="1:151" s="194" customFormat="1" ht="21.75" customHeight="1" x14ac:dyDescent="0.15">
      <c r="A19" s="3107"/>
      <c r="B19" s="2365" t="s">
        <v>286</v>
      </c>
      <c r="C19" s="1027">
        <f>'급수관 (동부)'!C19+'급수관 (중부)'!C19+'급수관 (서부)'!C19+'급수관(유성)'!C19+'급수관(대덕)'!C19</f>
        <v>178934.72</v>
      </c>
      <c r="D19" s="1027">
        <f>'급수관 (동부)'!D19+'급수관 (중부)'!D19+'급수관 (서부)'!D19+'급수관(유성)'!D19+'급수관(대덕)'!D19</f>
        <v>180.97000000000003</v>
      </c>
      <c r="E19" s="1027">
        <f>'급수관 (동부)'!E19+'급수관 (중부)'!E19+'급수관 (서부)'!E19+'급수관(유성)'!E19+'급수관(대덕)'!E19</f>
        <v>8.32</v>
      </c>
      <c r="F19" s="1027">
        <f>'급수관 (동부)'!F19+'급수관 (중부)'!F19+'급수관 (서부)'!F19+'급수관(유성)'!F19+'급수관(대덕)'!F19</f>
        <v>41.29</v>
      </c>
      <c r="G19" s="1027">
        <f>'급수관 (동부)'!G19+'급수관 (중부)'!G19+'급수관 (서부)'!G19+'급수관(유성)'!G19+'급수관(대덕)'!G19</f>
        <v>121.47</v>
      </c>
      <c r="H19" s="1027">
        <f>'급수관 (동부)'!H19+'급수관 (중부)'!H19+'급수관 (서부)'!H19+'급수관(유성)'!H19+'급수관(대덕)'!H19</f>
        <v>100.59</v>
      </c>
      <c r="I19" s="1027">
        <f>'급수관 (동부)'!I19+'급수관 (중부)'!I19+'급수관 (서부)'!I19+'급수관(유성)'!I19+'급수관(대덕)'!I19</f>
        <v>23.32</v>
      </c>
      <c r="J19" s="1027">
        <f>'급수관 (동부)'!J19+'급수관 (중부)'!J19+'급수관 (서부)'!J19+'급수관(유성)'!J19+'급수관(대덕)'!J19</f>
        <v>88.88</v>
      </c>
      <c r="K19" s="1027">
        <f>'급수관 (동부)'!K19+'급수관 (중부)'!K19+'급수관 (서부)'!K19+'급수관(유성)'!K19+'급수관(대덕)'!K19</f>
        <v>39.17</v>
      </c>
      <c r="L19" s="1027">
        <f>'급수관 (동부)'!L19+'급수관 (중부)'!L19+'급수관 (서부)'!L19+'급수관(유성)'!L19+'급수관(대덕)'!L19</f>
        <v>1514.37</v>
      </c>
      <c r="M19" s="1027">
        <f>'급수관 (동부)'!M19+'급수관 (중부)'!M19+'급수관 (서부)'!M19+'급수관(유성)'!M19+'급수관(대덕)'!M19</f>
        <v>2135.61</v>
      </c>
      <c r="N19" s="1027">
        <f>'급수관 (동부)'!N19+'급수관 (중부)'!N19+'급수관 (서부)'!N19+'급수관(유성)'!N19+'급수관(대덕)'!N19</f>
        <v>4887.72</v>
      </c>
      <c r="O19" s="1027">
        <f>'급수관 (동부)'!O19+'급수관 (중부)'!O19+'급수관 (서부)'!O19+'급수관(유성)'!O19+'급수관(대덕)'!O19</f>
        <v>5239.92</v>
      </c>
      <c r="P19" s="1027">
        <f>'급수관 (동부)'!P19+'급수관 (중부)'!P19+'급수관 (서부)'!P19+'급수관(유성)'!P19+'급수관(대덕)'!P19</f>
        <v>18583.03</v>
      </c>
      <c r="Q19" s="1027">
        <f>'급수관 (동부)'!Q19+'급수관 (중부)'!Q19+'급수관 (서부)'!Q19+'급수관(유성)'!Q19+'급수관(대덕)'!Q19</f>
        <v>5974.7300000000005</v>
      </c>
      <c r="R19" s="1027">
        <f>'급수관 (동부)'!R19+'급수관 (중부)'!R19+'급수관 (서부)'!R19+'급수관(유성)'!R19+'급수관(대덕)'!R19</f>
        <v>11427.22</v>
      </c>
      <c r="S19" s="1027">
        <f>'급수관 (동부)'!S19+'급수관 (중부)'!S19+'급수관 (서부)'!S19+'급수관(유성)'!S19+'급수관(대덕)'!S19</f>
        <v>12744.1</v>
      </c>
      <c r="T19" s="1027">
        <f>'급수관 (동부)'!T19+'급수관 (중부)'!T19+'급수관 (서부)'!T19+'급수관(유성)'!T19+'급수관(대덕)'!T19</f>
        <v>6699.63</v>
      </c>
      <c r="U19" s="1027">
        <f>'급수관 (동부)'!U19+'급수관 (중부)'!U19+'급수관 (서부)'!U19+'급수관(유성)'!U19+'급수관(대덕)'!U19</f>
        <v>8065.85</v>
      </c>
      <c r="V19" s="1027">
        <f>'급수관 (동부)'!V19+'급수관 (중부)'!V19+'급수관 (서부)'!V19+'급수관(유성)'!V19+'급수관(대덕)'!V19</f>
        <v>10304.41</v>
      </c>
      <c r="W19" s="1027">
        <f>'급수관 (동부)'!W19+'급수관 (중부)'!W19+'급수관 (서부)'!W19+'급수관(유성)'!W19+'급수관(대덕)'!W19</f>
        <v>13182.39</v>
      </c>
      <c r="X19" s="1027">
        <f>'급수관 (동부)'!X19+'급수관 (중부)'!X19+'급수관 (서부)'!X19+'급수관(유성)'!X19+'급수관(대덕)'!X19</f>
        <v>9893.25</v>
      </c>
      <c r="Y19" s="1027">
        <f>'급수관 (동부)'!Y19+'급수관 (중부)'!Y19+'급수관 (서부)'!Y19+'급수관(유성)'!Y19+'급수관(대덕)'!Y19</f>
        <v>8671.66</v>
      </c>
      <c r="Z19" s="1027">
        <f>'급수관 (동부)'!Z19+'급수관 (중부)'!Z19+'급수관 (서부)'!Z19+'급수관(유성)'!Z19+'급수관(대덕)'!Z19</f>
        <v>3659.54</v>
      </c>
      <c r="AA19" s="1027">
        <f>'급수관 (동부)'!AA19+'급수관 (중부)'!AA19+'급수관 (서부)'!AA19+'급수관(유성)'!AA19+'급수관(대덕)'!AA19</f>
        <v>4548.5200000000004</v>
      </c>
      <c r="AB19" s="1027">
        <f>'급수관 (동부)'!AB19+'급수관 (중부)'!AB19+'급수관 (서부)'!AB19+'급수관(유성)'!AB19+'급수관(대덕)'!AB19</f>
        <v>6412.2100000000009</v>
      </c>
      <c r="AC19" s="1027">
        <f>'급수관 (동부)'!AC19+'급수관 (중부)'!AC19+'급수관 (서부)'!AC19+'급수관(유성)'!AC19+'급수관(대덕)'!AC19</f>
        <v>4524.2700000000004</v>
      </c>
      <c r="AD19" s="1027">
        <f>'급수관 (동부)'!AD19+'급수관 (중부)'!AD19+'급수관 (서부)'!AD19+'급수관(유성)'!AD19+'급수관(대덕)'!AD19</f>
        <v>4773.7</v>
      </c>
      <c r="AE19" s="1027">
        <f>'급수관 (동부)'!AE19+'급수관 (중부)'!AE19+'급수관 (서부)'!AE19+'급수관(유성)'!AE19+'급수관(대덕)'!AE19</f>
        <v>5201.0400000000009</v>
      </c>
      <c r="AF19" s="1027">
        <f>'급수관 (동부)'!AF19+'급수관 (중부)'!AF19+'급수관 (서부)'!AF19+'급수관(유성)'!AF19+'급수관(대덕)'!AF19</f>
        <v>6894.49</v>
      </c>
      <c r="AG19" s="1027">
        <f>'급수관 (동부)'!AG19+'급수관 (중부)'!AG19+'급수관 (서부)'!AG19+'급수관(유성)'!AG19+'급수관(대덕)'!AG19</f>
        <v>5700.829999999999</v>
      </c>
      <c r="AH19" s="1027">
        <f>'급수관 (동부)'!AH19+'급수관 (중부)'!AH19+'급수관 (서부)'!AH19+'급수관(유성)'!AH19+'급수관(대덕)'!AH19</f>
        <v>2651.9300000000003</v>
      </c>
      <c r="AI19" s="1027">
        <f>'급수관 (동부)'!AI19+'급수관 (중부)'!AI19+'급수관 (서부)'!AI19+'급수관(유성)'!AI19+'급수관(대덕)'!AI19</f>
        <v>3704.66</v>
      </c>
      <c r="AJ19" s="1027">
        <f>'급수관 (동부)'!AJ19+'급수관 (중부)'!AJ19+'급수관 (서부)'!AJ19+'급수관(유성)'!AJ19+'급수관(대덕)'!AJ19</f>
        <v>4953.47</v>
      </c>
      <c r="AK19" s="1027">
        <f>'급수관 (동부)'!AK19+'급수관 (중부)'!AK19+'급수관 (서부)'!AK19+'급수관(유성)'!AK19+'급수관(대덕)'!AK19</f>
        <v>5982.16</v>
      </c>
      <c r="AL19" s="460"/>
      <c r="AM19" s="460"/>
      <c r="AN19" s="460"/>
      <c r="AO19" s="460"/>
      <c r="AP19" s="460"/>
      <c r="AQ19" s="460"/>
      <c r="AR19" s="460"/>
      <c r="AS19" s="460"/>
      <c r="AT19" s="460"/>
      <c r="AU19" s="460"/>
      <c r="AV19" s="460"/>
      <c r="AW19" s="460"/>
      <c r="AX19" s="460"/>
      <c r="AY19" s="460"/>
      <c r="AZ19" s="460"/>
      <c r="BA19" s="460"/>
      <c r="BB19" s="460"/>
      <c r="BC19" s="460"/>
      <c r="BD19" s="460"/>
      <c r="BE19" s="195"/>
      <c r="BF19" s="195"/>
      <c r="BG19" s="195"/>
      <c r="BH19" s="195"/>
      <c r="BI19" s="195"/>
      <c r="BJ19" s="195"/>
      <c r="BK19" s="195"/>
      <c r="BL19" s="195"/>
      <c r="BM19" s="195"/>
      <c r="BN19" s="195"/>
      <c r="BO19" s="195"/>
      <c r="BP19" s="195"/>
      <c r="BQ19" s="195"/>
      <c r="BR19" s="195"/>
      <c r="BS19" s="195"/>
      <c r="BT19" s="195"/>
    </row>
    <row r="20" spans="1:151" s="194" customFormat="1" ht="21.75" customHeight="1" x14ac:dyDescent="0.15">
      <c r="A20" s="3107"/>
      <c r="B20" s="2364" t="s">
        <v>965</v>
      </c>
      <c r="C20" s="1027">
        <f>'급수관 (동부)'!C20+'급수관 (중부)'!C20+'급수관 (서부)'!C20+'급수관(유성)'!C20+'급수관(대덕)'!C20</f>
        <v>1040.5900000000001</v>
      </c>
      <c r="D20" s="1027">
        <f>'급수관 (동부)'!D20+'급수관 (중부)'!D20+'급수관 (서부)'!D20+'급수관(유성)'!D20+'급수관(대덕)'!D20</f>
        <v>0</v>
      </c>
      <c r="E20" s="1027">
        <f>'급수관 (동부)'!E20+'급수관 (중부)'!E20+'급수관 (서부)'!E20+'급수관(유성)'!E20+'급수관(대덕)'!E20</f>
        <v>0</v>
      </c>
      <c r="F20" s="1027">
        <f>'급수관 (동부)'!F20+'급수관 (중부)'!F20+'급수관 (서부)'!F20+'급수관(유성)'!F20+'급수관(대덕)'!F20</f>
        <v>0</v>
      </c>
      <c r="G20" s="1027">
        <f>'급수관 (동부)'!G20+'급수관 (중부)'!G20+'급수관 (서부)'!G20+'급수관(유성)'!G20+'급수관(대덕)'!G20</f>
        <v>0</v>
      </c>
      <c r="H20" s="1027">
        <f>'급수관 (동부)'!H20+'급수관 (중부)'!H20+'급수관 (서부)'!H20+'급수관(유성)'!H20+'급수관(대덕)'!H20</f>
        <v>0</v>
      </c>
      <c r="I20" s="1027">
        <f>'급수관 (동부)'!I20+'급수관 (중부)'!I20+'급수관 (서부)'!I20+'급수관(유성)'!I20+'급수관(대덕)'!I20</f>
        <v>0</v>
      </c>
      <c r="J20" s="1027">
        <f>'급수관 (동부)'!J20+'급수관 (중부)'!J20+'급수관 (서부)'!J20+'급수관(유성)'!J20+'급수관(대덕)'!J20</f>
        <v>0</v>
      </c>
      <c r="K20" s="1027">
        <f>'급수관 (동부)'!K20+'급수관 (중부)'!K20+'급수관 (서부)'!K20+'급수관(유성)'!K20+'급수관(대덕)'!K20</f>
        <v>0</v>
      </c>
      <c r="L20" s="1027">
        <f>'급수관 (동부)'!L20+'급수관 (중부)'!L20+'급수관 (서부)'!L20+'급수관(유성)'!L20+'급수관(대덕)'!L20</f>
        <v>0</v>
      </c>
      <c r="M20" s="1027">
        <f>'급수관 (동부)'!M20+'급수관 (중부)'!M20+'급수관 (서부)'!M20+'급수관(유성)'!M20+'급수관(대덕)'!M20</f>
        <v>0</v>
      </c>
      <c r="N20" s="1027">
        <f>'급수관 (동부)'!N20+'급수관 (중부)'!N20+'급수관 (서부)'!N20+'급수관(유성)'!N20+'급수관(대덕)'!N20</f>
        <v>0</v>
      </c>
      <c r="O20" s="1027">
        <f>'급수관 (동부)'!O20+'급수관 (중부)'!O20+'급수관 (서부)'!O20+'급수관(유성)'!O20+'급수관(대덕)'!O20</f>
        <v>0</v>
      </c>
      <c r="P20" s="1027">
        <f>'급수관 (동부)'!P20+'급수관 (중부)'!P20+'급수관 (서부)'!P20+'급수관(유성)'!P20+'급수관(대덕)'!P20</f>
        <v>0</v>
      </c>
      <c r="Q20" s="1027">
        <f>'급수관 (동부)'!Q20+'급수관 (중부)'!Q20+'급수관 (서부)'!Q20+'급수관(유성)'!Q20+'급수관(대덕)'!Q20</f>
        <v>839.28000000000009</v>
      </c>
      <c r="R20" s="1027">
        <f>'급수관 (동부)'!R20+'급수관 (중부)'!R20+'급수관 (서부)'!R20+'급수관(유성)'!R20+'급수관(대덕)'!R20</f>
        <v>176.6</v>
      </c>
      <c r="S20" s="1027">
        <f>'급수관 (동부)'!S20+'급수관 (중부)'!S20+'급수관 (서부)'!S20+'급수관(유성)'!S20+'급수관(대덕)'!S20</f>
        <v>6.72</v>
      </c>
      <c r="T20" s="1027">
        <f>'급수관 (동부)'!T20+'급수관 (중부)'!T20+'급수관 (서부)'!T20+'급수관(유성)'!T20+'급수관(대덕)'!T20</f>
        <v>0</v>
      </c>
      <c r="U20" s="1027">
        <f>'급수관 (동부)'!U20+'급수관 (중부)'!U20+'급수관 (서부)'!U20+'급수관(유성)'!U20+'급수관(대덕)'!U20</f>
        <v>0</v>
      </c>
      <c r="V20" s="1027">
        <f>'급수관 (동부)'!V20+'급수관 (중부)'!V20+'급수관 (서부)'!V20+'급수관(유성)'!V20+'급수관(대덕)'!V20</f>
        <v>0</v>
      </c>
      <c r="W20" s="1027">
        <f>'급수관 (동부)'!W20+'급수관 (중부)'!W20+'급수관 (서부)'!W20+'급수관(유성)'!W20+'급수관(대덕)'!W20</f>
        <v>0</v>
      </c>
      <c r="X20" s="1027">
        <f>'급수관 (동부)'!X20+'급수관 (중부)'!X20+'급수관 (서부)'!X20+'급수관(유성)'!X20+'급수관(대덕)'!X20</f>
        <v>0</v>
      </c>
      <c r="Y20" s="1027">
        <f>'급수관 (동부)'!Y20+'급수관 (중부)'!Y20+'급수관 (서부)'!Y20+'급수관(유성)'!Y20+'급수관(대덕)'!Y20</f>
        <v>0</v>
      </c>
      <c r="Z20" s="1027">
        <f>'급수관 (동부)'!Z20+'급수관 (중부)'!Z20+'급수관 (서부)'!Z20+'급수관(유성)'!Z20+'급수관(대덕)'!Z20</f>
        <v>9.99</v>
      </c>
      <c r="AA20" s="1027">
        <f>'급수관 (동부)'!AA20+'급수관 (중부)'!AA20+'급수관 (서부)'!AA20+'급수관(유성)'!AA20+'급수관(대덕)'!AA20</f>
        <v>0</v>
      </c>
      <c r="AB20" s="1027">
        <f>'급수관 (동부)'!AB20+'급수관 (중부)'!AB20+'급수관 (서부)'!AB20+'급수관(유성)'!AB20+'급수관(대덕)'!AB20</f>
        <v>0</v>
      </c>
      <c r="AC20" s="1027">
        <f>'급수관 (동부)'!AC20+'급수관 (중부)'!AC20+'급수관 (서부)'!AC20+'급수관(유성)'!AC20+'급수관(대덕)'!AC20</f>
        <v>0</v>
      </c>
      <c r="AD20" s="1027">
        <f>'급수관 (동부)'!AD20+'급수관 (중부)'!AD20+'급수관 (서부)'!AD20+'급수관(유성)'!AD20+'급수관(대덕)'!AD20</f>
        <v>0</v>
      </c>
      <c r="AE20" s="1027">
        <f>'급수관 (동부)'!AE20+'급수관 (중부)'!AE20+'급수관 (서부)'!AE20+'급수관(유성)'!AE20+'급수관(대덕)'!AE20</f>
        <v>0</v>
      </c>
      <c r="AF20" s="1027">
        <f>'급수관 (동부)'!AF20+'급수관 (중부)'!AF20+'급수관 (서부)'!AF20+'급수관(유성)'!AF20+'급수관(대덕)'!AF20</f>
        <v>0</v>
      </c>
      <c r="AG20" s="1027">
        <f>'급수관 (동부)'!AG20+'급수관 (중부)'!AG20+'급수관 (서부)'!AG20+'급수관(유성)'!AG20+'급수관(대덕)'!AG20</f>
        <v>0</v>
      </c>
      <c r="AH20" s="1027">
        <f>'급수관 (동부)'!AH20+'급수관 (중부)'!AH20+'급수관 (서부)'!AH20+'급수관(유성)'!AH20+'급수관(대덕)'!AH20</f>
        <v>0</v>
      </c>
      <c r="AI20" s="1027">
        <f>'급수관 (동부)'!AI20+'급수관 (중부)'!AI20+'급수관 (서부)'!AI20+'급수관(유성)'!AI20+'급수관(대덕)'!AI20</f>
        <v>8</v>
      </c>
      <c r="AJ20" s="1027">
        <f>'급수관 (동부)'!AJ20+'급수관 (중부)'!AJ20+'급수관 (서부)'!AJ20+'급수관(유성)'!AJ20+'급수관(대덕)'!AJ20</f>
        <v>0</v>
      </c>
      <c r="AK20" s="1027">
        <f>'급수관 (동부)'!AK20+'급수관 (중부)'!AK20+'급수관 (서부)'!AK20+'급수관(유성)'!AK20+'급수관(대덕)'!AK20</f>
        <v>0</v>
      </c>
      <c r="AL20" s="460"/>
      <c r="AM20" s="460"/>
      <c r="AN20" s="460"/>
      <c r="AO20" s="460"/>
      <c r="AP20" s="460"/>
      <c r="AQ20" s="460"/>
      <c r="AR20" s="460"/>
      <c r="AS20" s="460"/>
      <c r="AT20" s="460"/>
      <c r="AU20" s="460"/>
      <c r="AV20" s="460"/>
      <c r="AW20" s="460"/>
      <c r="AX20" s="460"/>
      <c r="AY20" s="460"/>
      <c r="AZ20" s="460"/>
      <c r="BA20" s="460"/>
      <c r="BB20" s="460"/>
      <c r="BC20" s="460"/>
      <c r="BD20" s="460"/>
      <c r="BE20" s="195"/>
      <c r="BF20" s="195"/>
      <c r="BG20" s="195"/>
      <c r="BH20" s="195"/>
      <c r="BI20" s="195"/>
      <c r="BJ20" s="195"/>
      <c r="BK20" s="195"/>
      <c r="BL20" s="195"/>
      <c r="BM20" s="195"/>
      <c r="BN20" s="195"/>
      <c r="BO20" s="195"/>
      <c r="BP20" s="195"/>
      <c r="BQ20" s="195"/>
      <c r="BR20" s="195"/>
      <c r="BS20" s="195"/>
      <c r="BT20" s="195"/>
    </row>
    <row r="21" spans="1:151" s="194" customFormat="1" ht="21.75" customHeight="1" x14ac:dyDescent="0.15">
      <c r="A21" s="3107"/>
      <c r="B21" s="2364" t="s">
        <v>285</v>
      </c>
      <c r="C21" s="1027">
        <f>'급수관 (동부)'!C21+'급수관 (중부)'!C21+'급수관 (서부)'!C21+'급수관(유성)'!C21+'급수관(대덕)'!C21</f>
        <v>262.06</v>
      </c>
      <c r="D21" s="1027">
        <f>'급수관 (동부)'!D21+'급수관 (중부)'!D21+'급수관 (서부)'!D21+'급수관(유성)'!D21+'급수관(대덕)'!D21</f>
        <v>0</v>
      </c>
      <c r="E21" s="1027">
        <f>'급수관 (동부)'!E21+'급수관 (중부)'!E21+'급수관 (서부)'!E21+'급수관(유성)'!E21+'급수관(대덕)'!E21</f>
        <v>0</v>
      </c>
      <c r="F21" s="1027">
        <f>'급수관 (동부)'!F21+'급수관 (중부)'!F21+'급수관 (서부)'!F21+'급수관(유성)'!F21+'급수관(대덕)'!F21</f>
        <v>0</v>
      </c>
      <c r="G21" s="1027">
        <f>'급수관 (동부)'!G21+'급수관 (중부)'!G21+'급수관 (서부)'!G21+'급수관(유성)'!G21+'급수관(대덕)'!G21</f>
        <v>0</v>
      </c>
      <c r="H21" s="1027">
        <f>'급수관 (동부)'!H21+'급수관 (중부)'!H21+'급수관 (서부)'!H21+'급수관(유성)'!H21+'급수관(대덕)'!H21</f>
        <v>0</v>
      </c>
      <c r="I21" s="1027">
        <f>'급수관 (동부)'!I21+'급수관 (중부)'!I21+'급수관 (서부)'!I21+'급수관(유성)'!I21+'급수관(대덕)'!I21</f>
        <v>0</v>
      </c>
      <c r="J21" s="1027">
        <f>'급수관 (동부)'!J21+'급수관 (중부)'!J21+'급수관 (서부)'!J21+'급수관(유성)'!J21+'급수관(대덕)'!J21</f>
        <v>0</v>
      </c>
      <c r="K21" s="1027">
        <f>'급수관 (동부)'!K21+'급수관 (중부)'!K21+'급수관 (서부)'!K21+'급수관(유성)'!K21+'급수관(대덕)'!K21</f>
        <v>0</v>
      </c>
      <c r="L21" s="1027">
        <f>'급수관 (동부)'!L21+'급수관 (중부)'!L21+'급수관 (서부)'!L21+'급수관(유성)'!L21+'급수관(대덕)'!L21</f>
        <v>0</v>
      </c>
      <c r="M21" s="1027">
        <f>'급수관 (동부)'!M21+'급수관 (중부)'!M21+'급수관 (서부)'!M21+'급수관(유성)'!M21+'급수관(대덕)'!M21</f>
        <v>0</v>
      </c>
      <c r="N21" s="1027">
        <f>'급수관 (동부)'!N21+'급수관 (중부)'!N21+'급수관 (서부)'!N21+'급수관(유성)'!N21+'급수관(대덕)'!N21</f>
        <v>0</v>
      </c>
      <c r="O21" s="1027">
        <f>'급수관 (동부)'!O21+'급수관 (중부)'!O21+'급수관 (서부)'!O21+'급수관(유성)'!O21+'급수관(대덕)'!O21</f>
        <v>0</v>
      </c>
      <c r="P21" s="1027">
        <f>'급수관 (동부)'!P21+'급수관 (중부)'!P21+'급수관 (서부)'!P21+'급수관(유성)'!P21+'급수관(대덕)'!P21</f>
        <v>0</v>
      </c>
      <c r="Q21" s="1027">
        <f>'급수관 (동부)'!Q21+'급수관 (중부)'!Q21+'급수관 (서부)'!Q21+'급수관(유성)'!Q21+'급수관(대덕)'!Q21</f>
        <v>0</v>
      </c>
      <c r="R21" s="1027">
        <f>'급수관 (동부)'!R21+'급수관 (중부)'!R21+'급수관 (서부)'!R21+'급수관(유성)'!R21+'급수관(대덕)'!R21</f>
        <v>0</v>
      </c>
      <c r="S21" s="1027">
        <f>'급수관 (동부)'!S21+'급수관 (중부)'!S21+'급수관 (서부)'!S21+'급수관(유성)'!S21+'급수관(대덕)'!S21</f>
        <v>0</v>
      </c>
      <c r="T21" s="1027">
        <f>'급수관 (동부)'!T21+'급수관 (중부)'!T21+'급수관 (서부)'!T21+'급수관(유성)'!T21+'급수관(대덕)'!T21</f>
        <v>0</v>
      </c>
      <c r="U21" s="1027">
        <f>'급수관 (동부)'!U21+'급수관 (중부)'!U21+'급수관 (서부)'!U21+'급수관(유성)'!U21+'급수관(대덕)'!U21</f>
        <v>0</v>
      </c>
      <c r="V21" s="1027">
        <f>'급수관 (동부)'!V21+'급수관 (중부)'!V21+'급수관 (서부)'!V21+'급수관(유성)'!V21+'급수관(대덕)'!V21</f>
        <v>0</v>
      </c>
      <c r="W21" s="1027">
        <f>'급수관 (동부)'!W21+'급수관 (중부)'!W21+'급수관 (서부)'!W21+'급수관(유성)'!W21+'급수관(대덕)'!W21</f>
        <v>0</v>
      </c>
      <c r="X21" s="1027">
        <f>'급수관 (동부)'!X21+'급수관 (중부)'!X21+'급수관 (서부)'!X21+'급수관(유성)'!X21+'급수관(대덕)'!X21</f>
        <v>0</v>
      </c>
      <c r="Y21" s="1027">
        <f>'급수관 (동부)'!Y21+'급수관 (중부)'!Y21+'급수관 (서부)'!Y21+'급수관(유성)'!Y21+'급수관(대덕)'!Y21</f>
        <v>0</v>
      </c>
      <c r="Z21" s="1027">
        <f>'급수관 (동부)'!Z21+'급수관 (중부)'!Z21+'급수관 (서부)'!Z21+'급수관(유성)'!Z21+'급수관(대덕)'!Z21</f>
        <v>0</v>
      </c>
      <c r="AA21" s="1027">
        <f>'급수관 (동부)'!AA21+'급수관 (중부)'!AA21+'급수관 (서부)'!AA21+'급수관(유성)'!AA21+'급수관(대덕)'!AA21</f>
        <v>0</v>
      </c>
      <c r="AB21" s="1027">
        <f>'급수관 (동부)'!AB21+'급수관 (중부)'!AB21+'급수관 (서부)'!AB21+'급수관(유성)'!AB21+'급수관(대덕)'!AB21</f>
        <v>0</v>
      </c>
      <c r="AC21" s="1027">
        <f>'급수관 (동부)'!AC21+'급수관 (중부)'!AC21+'급수관 (서부)'!AC21+'급수관(유성)'!AC21+'급수관(대덕)'!AC21</f>
        <v>0</v>
      </c>
      <c r="AD21" s="1027">
        <f>'급수관 (동부)'!AD21+'급수관 (중부)'!AD21+'급수관 (서부)'!AD21+'급수관(유성)'!AD21+'급수관(대덕)'!AD21</f>
        <v>0</v>
      </c>
      <c r="AE21" s="1027">
        <f>'급수관 (동부)'!AE21+'급수관 (중부)'!AE21+'급수관 (서부)'!AE21+'급수관(유성)'!AE21+'급수관(대덕)'!AE21</f>
        <v>0</v>
      </c>
      <c r="AF21" s="1027">
        <f>'급수관 (동부)'!AF21+'급수관 (중부)'!AF21+'급수관 (서부)'!AF21+'급수관(유성)'!AF21+'급수관(대덕)'!AF21</f>
        <v>0</v>
      </c>
      <c r="AG21" s="1027">
        <f>'급수관 (동부)'!AG21+'급수관 (중부)'!AG21+'급수관 (서부)'!AG21+'급수관(유성)'!AG21+'급수관(대덕)'!AG21</f>
        <v>0</v>
      </c>
      <c r="AH21" s="1027">
        <f>'급수관 (동부)'!AH21+'급수관 (중부)'!AH21+'급수관 (서부)'!AH21+'급수관(유성)'!AH21+'급수관(대덕)'!AH21</f>
        <v>21.65</v>
      </c>
      <c r="AI21" s="1027">
        <f>'급수관 (동부)'!AI21+'급수관 (중부)'!AI21+'급수관 (서부)'!AI21+'급수관(유성)'!AI21+'급수관(대덕)'!AI21</f>
        <v>2</v>
      </c>
      <c r="AJ21" s="1027">
        <f>'급수관 (동부)'!AJ21+'급수관 (중부)'!AJ21+'급수관 (서부)'!AJ21+'급수관(유성)'!AJ21+'급수관(대덕)'!AJ21</f>
        <v>16</v>
      </c>
      <c r="AK21" s="1027">
        <f>'급수관 (동부)'!AK21+'급수관 (중부)'!AK21+'급수관 (서부)'!AK21+'급수관(유성)'!AK21+'급수관(대덕)'!AK21</f>
        <v>222.41</v>
      </c>
      <c r="AL21" s="460"/>
      <c r="AM21" s="460"/>
      <c r="AN21" s="460"/>
      <c r="AO21" s="460"/>
      <c r="AP21" s="460"/>
      <c r="AQ21" s="460"/>
      <c r="AR21" s="460"/>
      <c r="AS21" s="460"/>
      <c r="AT21" s="460"/>
      <c r="AU21" s="460"/>
      <c r="AV21" s="460"/>
      <c r="AW21" s="460"/>
      <c r="AX21" s="460"/>
      <c r="AY21" s="460"/>
      <c r="AZ21" s="460"/>
      <c r="BA21" s="460"/>
      <c r="BB21" s="460"/>
      <c r="BC21" s="460"/>
      <c r="BD21" s="460"/>
      <c r="BE21" s="195"/>
      <c r="BF21" s="195"/>
      <c r="BG21" s="195"/>
      <c r="BH21" s="195"/>
      <c r="BI21" s="195"/>
      <c r="BJ21" s="195"/>
      <c r="BK21" s="195"/>
      <c r="BL21" s="195"/>
      <c r="BM21" s="195"/>
      <c r="BN21" s="195"/>
      <c r="BO21" s="195"/>
      <c r="BP21" s="195"/>
      <c r="BQ21" s="195"/>
      <c r="BR21" s="195"/>
      <c r="BS21" s="195"/>
      <c r="BT21" s="195"/>
    </row>
    <row r="22" spans="1:151" s="194" customFormat="1" ht="21.75" customHeight="1" x14ac:dyDescent="0.15">
      <c r="A22" s="3107" t="s">
        <v>369</v>
      </c>
      <c r="B22" s="1851" t="s">
        <v>46</v>
      </c>
      <c r="C22" s="318">
        <f>'급수관 (동부)'!C22+'급수관 (중부)'!C22+'급수관 (서부)'!C22+'급수관(유성)'!C22+'급수관(대덕)'!C22</f>
        <v>141686.91999999998</v>
      </c>
      <c r="D22" s="318">
        <f>'급수관 (동부)'!D22+'급수관 (중부)'!D22+'급수관 (서부)'!D22+'급수관(유성)'!D22+'급수관(대덕)'!D22</f>
        <v>4975.6599999999989</v>
      </c>
      <c r="E22" s="318">
        <f>'급수관 (동부)'!E22+'급수관 (중부)'!E22+'급수관 (서부)'!E22+'급수관(유성)'!E22+'급수관(대덕)'!E22</f>
        <v>470.79</v>
      </c>
      <c r="F22" s="318">
        <f>'급수관 (동부)'!F22+'급수관 (중부)'!F22+'급수관 (서부)'!F22+'급수관(유성)'!F22+'급수관(대덕)'!F22</f>
        <v>1168.8</v>
      </c>
      <c r="G22" s="318">
        <f>'급수관 (동부)'!G22+'급수관 (중부)'!G22+'급수관 (서부)'!G22+'급수관(유성)'!G22+'급수관(대덕)'!G22</f>
        <v>638.32999999999993</v>
      </c>
      <c r="H22" s="318">
        <f>'급수관 (동부)'!H22+'급수관 (중부)'!H22+'급수관 (서부)'!H22+'급수관(유성)'!H22+'급수관(대덕)'!H22</f>
        <v>507.32</v>
      </c>
      <c r="I22" s="318">
        <f>'급수관 (동부)'!I22+'급수관 (중부)'!I22+'급수관 (서부)'!I22+'급수관(유성)'!I22+'급수관(대덕)'!I22</f>
        <v>609.05999999999995</v>
      </c>
      <c r="J22" s="318">
        <f>'급수관 (동부)'!J22+'급수관 (중부)'!J22+'급수관 (서부)'!J22+'급수관(유성)'!J22+'급수관(대덕)'!J22</f>
        <v>856.88</v>
      </c>
      <c r="K22" s="318">
        <f>'급수관 (동부)'!K22+'급수관 (중부)'!K22+'급수관 (서부)'!K22+'급수관(유성)'!K22+'급수관(대덕)'!K22</f>
        <v>1195.18</v>
      </c>
      <c r="L22" s="318">
        <f>'급수관 (동부)'!L22+'급수관 (중부)'!L22+'급수관 (서부)'!L22+'급수관(유성)'!L22+'급수관(대덕)'!L22</f>
        <v>1188.2399999999998</v>
      </c>
      <c r="M22" s="318">
        <f>'급수관 (동부)'!M22+'급수관 (중부)'!M22+'급수관 (서부)'!M22+'급수관(유성)'!M22+'급수관(대덕)'!M22</f>
        <v>1868.4199999999998</v>
      </c>
      <c r="N22" s="318">
        <f>'급수관 (동부)'!N22+'급수관 (중부)'!N22+'급수관 (서부)'!N22+'급수관(유성)'!N22+'급수관(대덕)'!N22</f>
        <v>2061.6600000000003</v>
      </c>
      <c r="O22" s="318">
        <f>'급수관 (동부)'!O22+'급수관 (중부)'!O22+'급수관 (서부)'!O22+'급수관(유성)'!O22+'급수관(대덕)'!O22</f>
        <v>2656.8599999999997</v>
      </c>
      <c r="P22" s="318">
        <f>'급수관 (동부)'!P22+'급수관 (중부)'!P22+'급수관 (서부)'!P22+'급수관(유성)'!P22+'급수관(대덕)'!P22</f>
        <v>7020.7599999999993</v>
      </c>
      <c r="Q22" s="318">
        <f>'급수관 (동부)'!Q22+'급수관 (중부)'!Q22+'급수관 (서부)'!Q22+'급수관(유성)'!Q22+'급수관(대덕)'!Q22</f>
        <v>2489.85</v>
      </c>
      <c r="R22" s="318">
        <f>'급수관 (동부)'!R22+'급수관 (중부)'!R22+'급수관 (서부)'!R22+'급수관(유성)'!R22+'급수관(대덕)'!R22</f>
        <v>4277.82</v>
      </c>
      <c r="S22" s="318">
        <f>'급수관 (동부)'!S22+'급수관 (중부)'!S22+'급수관 (서부)'!S22+'급수관(유성)'!S22+'급수관(대덕)'!S22</f>
        <v>6185.13</v>
      </c>
      <c r="T22" s="318">
        <f>'급수관 (동부)'!T22+'급수관 (중부)'!T22+'급수관 (서부)'!T22+'급수관(유성)'!T22+'급수관(대덕)'!T22</f>
        <v>4651.1499999999996</v>
      </c>
      <c r="U22" s="318">
        <f>'급수관 (동부)'!U22+'급수관 (중부)'!U22+'급수관 (서부)'!U22+'급수관(유성)'!U22+'급수관(대덕)'!U22</f>
        <v>3679.5099999999998</v>
      </c>
      <c r="V22" s="318">
        <f>'급수관 (동부)'!V22+'급수관 (중부)'!V22+'급수관 (서부)'!V22+'급수관(유성)'!V22+'급수관(대덕)'!V22</f>
        <v>4923.25</v>
      </c>
      <c r="W22" s="318">
        <f>'급수관 (동부)'!W22+'급수관 (중부)'!W22+'급수관 (서부)'!W22+'급수관(유성)'!W22+'급수관(대덕)'!W22</f>
        <v>8433.630000000001</v>
      </c>
      <c r="X22" s="318">
        <f>'급수관 (동부)'!X22+'급수관 (중부)'!X22+'급수관 (서부)'!X22+'급수관(유성)'!X22+'급수관(대덕)'!X22</f>
        <v>6645.0999999999995</v>
      </c>
      <c r="Y22" s="318">
        <f>'급수관 (동부)'!Y22+'급수관 (중부)'!Y22+'급수관 (서부)'!Y22+'급수관(유성)'!Y22+'급수관(대덕)'!Y22</f>
        <v>5477.08</v>
      </c>
      <c r="Z22" s="318">
        <f>'급수관 (동부)'!Z22+'급수관 (중부)'!Z22+'급수관 (서부)'!Z22+'급수관(유성)'!Z22+'급수관(대덕)'!Z22</f>
        <v>5620.96</v>
      </c>
      <c r="AA22" s="318">
        <f>'급수관 (동부)'!AA22+'급수관 (중부)'!AA22+'급수관 (서부)'!AA22+'급수관(유성)'!AA22+'급수관(대덕)'!AA22</f>
        <v>9161.5099999999984</v>
      </c>
      <c r="AB22" s="318">
        <f>'급수관 (동부)'!AB22+'급수관 (중부)'!AB22+'급수관 (서부)'!AB22+'급수관(유성)'!AB22+'급수관(대덕)'!AB22</f>
        <v>8228.27</v>
      </c>
      <c r="AC22" s="318">
        <f>'급수관 (동부)'!AC22+'급수관 (중부)'!AC22+'급수관 (서부)'!AC22+'급수관(유성)'!AC22+'급수관(대덕)'!AC22</f>
        <v>6151.6500000000005</v>
      </c>
      <c r="AD22" s="318">
        <f>'급수관 (동부)'!AD22+'급수관 (중부)'!AD22+'급수관 (서부)'!AD22+'급수관(유성)'!AD22+'급수관(대덕)'!AD22</f>
        <v>4793.8000000000011</v>
      </c>
      <c r="AE22" s="318">
        <f>'급수관 (동부)'!AE22+'급수관 (중부)'!AE22+'급수관 (서부)'!AE22+'급수관(유성)'!AE22+'급수관(대덕)'!AE22</f>
        <v>4710.92</v>
      </c>
      <c r="AF22" s="318">
        <f>'급수관 (동부)'!AF22+'급수관 (중부)'!AF22+'급수관 (서부)'!AF22+'급수관(유성)'!AF22+'급수관(대덕)'!AF22</f>
        <v>7006.07</v>
      </c>
      <c r="AG22" s="318">
        <f>'급수관 (동부)'!AG22+'급수관 (중부)'!AG22+'급수관 (서부)'!AG22+'급수관(유성)'!AG22+'급수관(대덕)'!AG22</f>
        <v>6022.91</v>
      </c>
      <c r="AH22" s="318">
        <f>'급수관 (동부)'!AH22+'급수관 (중부)'!AH22+'급수관 (서부)'!AH22+'급수관(유성)'!AH22+'급수관(대덕)'!AH22</f>
        <v>1389.0299999999997</v>
      </c>
      <c r="AI22" s="318">
        <f>'급수관 (동부)'!AI22+'급수관 (중부)'!AI22+'급수관 (서부)'!AI22+'급수관(유성)'!AI22+'급수관(대덕)'!AI22</f>
        <v>3368.82</v>
      </c>
      <c r="AJ22" s="318">
        <f>'급수관 (동부)'!AJ22+'급수관 (중부)'!AJ22+'급수관 (서부)'!AJ22+'급수관(유성)'!AJ22+'급수관(대덕)'!AJ22</f>
        <v>7265.59</v>
      </c>
      <c r="AK22" s="318">
        <f>'급수관 (동부)'!AK22+'급수관 (중부)'!AK22+'급수관 (서부)'!AK22+'급수관(유성)'!AK22+'급수관(대덕)'!AK22</f>
        <v>5986.91</v>
      </c>
    </row>
    <row r="23" spans="1:151" s="194" customFormat="1" ht="21.75" customHeight="1" x14ac:dyDescent="0.15">
      <c r="A23" s="3107"/>
      <c r="B23" s="2364" t="s">
        <v>283</v>
      </c>
      <c r="C23" s="1027">
        <f>'급수관 (동부)'!C23+'급수관 (중부)'!C23+'급수관 (서부)'!C23+'급수관(유성)'!C23+'급수관(대덕)'!C23</f>
        <v>11445.85</v>
      </c>
      <c r="D23" s="1027">
        <f>'급수관 (동부)'!D23+'급수관 (중부)'!D23+'급수관 (서부)'!D23+'급수관(유성)'!D23+'급수관(대덕)'!D23</f>
        <v>4805.7</v>
      </c>
      <c r="E23" s="1027">
        <f>'급수관 (동부)'!E23+'급수관 (중부)'!E23+'급수관 (서부)'!E23+'급수관(유성)'!E23+'급수관(대덕)'!E23</f>
        <v>456.48</v>
      </c>
      <c r="F23" s="1027">
        <f>'급수관 (동부)'!F23+'급수관 (중부)'!F23+'급수관 (서부)'!F23+'급수관(유성)'!F23+'급수관(대덕)'!F23</f>
        <v>1131.71</v>
      </c>
      <c r="G23" s="1027">
        <f>'급수관 (동부)'!G23+'급수관 (중부)'!G23+'급수관 (서부)'!G23+'급수관(유성)'!G23+'급수관(대덕)'!G23</f>
        <v>555.46</v>
      </c>
      <c r="H23" s="1027">
        <f>'급수관 (동부)'!H23+'급수관 (중부)'!H23+'급수관 (서부)'!H23+'급수관(유성)'!H23+'급수관(대덕)'!H23</f>
        <v>507.32</v>
      </c>
      <c r="I23" s="1027">
        <f>'급수관 (동부)'!I23+'급수관 (중부)'!I23+'급수관 (서부)'!I23+'급수관(유성)'!I23+'급수관(대덕)'!I23</f>
        <v>574.37</v>
      </c>
      <c r="J23" s="1027">
        <f>'급수관 (동부)'!J23+'급수관 (중부)'!J23+'급수관 (서부)'!J23+'급수관(유성)'!J23+'급수관(대덕)'!J23</f>
        <v>798.55</v>
      </c>
      <c r="K23" s="1027">
        <f>'급수관 (동부)'!K23+'급수관 (중부)'!K23+'급수관 (서부)'!K23+'급수관(유성)'!K23+'급수관(대덕)'!K23</f>
        <v>1090.51</v>
      </c>
      <c r="L23" s="1027">
        <f>'급수관 (동부)'!L23+'급수관 (중부)'!L23+'급수관 (서부)'!L23+'급수관(유성)'!L23+'급수관(대덕)'!L23</f>
        <v>267.84000000000003</v>
      </c>
      <c r="M23" s="1027">
        <f>'급수관 (동부)'!M23+'급수관 (중부)'!M23+'급수관 (서부)'!M23+'급수관(유성)'!M23+'급수관(대덕)'!M23</f>
        <v>196.87</v>
      </c>
      <c r="N23" s="1027">
        <f>'급수관 (동부)'!N23+'급수관 (중부)'!N23+'급수관 (서부)'!N23+'급수관(유성)'!N23+'급수관(대덕)'!N23</f>
        <v>106.65</v>
      </c>
      <c r="O23" s="1027">
        <f>'급수관 (동부)'!O23+'급수관 (중부)'!O23+'급수관 (서부)'!O23+'급수관(유성)'!O23+'급수관(대덕)'!O23</f>
        <v>259.3</v>
      </c>
      <c r="P23" s="1027">
        <f>'급수관 (동부)'!P23+'급수관 (중부)'!P23+'급수관 (서부)'!P23+'급수관(유성)'!P23+'급수관(대덕)'!P23</f>
        <v>302.38</v>
      </c>
      <c r="Q23" s="1027">
        <f>'급수관 (동부)'!Q23+'급수관 (중부)'!Q23+'급수관 (서부)'!Q23+'급수관(유성)'!Q23+'급수관(대덕)'!Q23</f>
        <v>98.990000000000009</v>
      </c>
      <c r="R23" s="1027">
        <f>'급수관 (동부)'!R23+'급수관 (중부)'!R23+'급수관 (서부)'!R23+'급수관(유성)'!R23+'급수관(대덕)'!R23</f>
        <v>121.10000000000001</v>
      </c>
      <c r="S23" s="1027">
        <f>'급수관 (동부)'!S23+'급수관 (중부)'!S23+'급수관 (서부)'!S23+'급수관(유성)'!S23+'급수관(대덕)'!S23</f>
        <v>46.66</v>
      </c>
      <c r="T23" s="1027">
        <f>'급수관 (동부)'!T23+'급수관 (중부)'!T23+'급수관 (서부)'!T23+'급수관(유성)'!T23+'급수관(대덕)'!T23</f>
        <v>26.580000000000002</v>
      </c>
      <c r="U23" s="1027">
        <f>'급수관 (동부)'!U23+'급수관 (중부)'!U23+'급수관 (서부)'!U23+'급수관(유성)'!U23+'급수관(대덕)'!U23</f>
        <v>0</v>
      </c>
      <c r="V23" s="1027">
        <f>'급수관 (동부)'!V23+'급수관 (중부)'!V23+'급수관 (서부)'!V23+'급수관(유성)'!V23+'급수관(대덕)'!V23</f>
        <v>0</v>
      </c>
      <c r="W23" s="1027">
        <f>'급수관 (동부)'!W23+'급수관 (중부)'!W23+'급수관 (서부)'!W23+'급수관(유성)'!W23+'급수관(대덕)'!W23</f>
        <v>0</v>
      </c>
      <c r="X23" s="1027">
        <f>'급수관 (동부)'!X23+'급수관 (중부)'!X23+'급수관 (서부)'!X23+'급수관(유성)'!X23+'급수관(대덕)'!X23</f>
        <v>2.7</v>
      </c>
      <c r="Y23" s="1027">
        <f>'급수관 (동부)'!Y23+'급수관 (중부)'!Y23+'급수관 (서부)'!Y23+'급수관(유성)'!Y23+'급수관(대덕)'!Y23</f>
        <v>0</v>
      </c>
      <c r="Z23" s="1027">
        <f>'급수관 (동부)'!Z23+'급수관 (중부)'!Z23+'급수관 (서부)'!Z23+'급수관(유성)'!Z23+'급수관(대덕)'!Z23</f>
        <v>0</v>
      </c>
      <c r="AA23" s="1027">
        <f>'급수관 (동부)'!AA23+'급수관 (중부)'!AA23+'급수관 (서부)'!AA23+'급수관(유성)'!AA23+'급수관(대덕)'!AA23</f>
        <v>0</v>
      </c>
      <c r="AB23" s="1027">
        <f>'급수관 (동부)'!AB23+'급수관 (중부)'!AB23+'급수관 (서부)'!AB23+'급수관(유성)'!AB23+'급수관(대덕)'!AB23</f>
        <v>0</v>
      </c>
      <c r="AC23" s="1027">
        <f>'급수관 (동부)'!AC23+'급수관 (중부)'!AC23+'급수관 (서부)'!AC23+'급수관(유성)'!AC23+'급수관(대덕)'!AC23</f>
        <v>0</v>
      </c>
      <c r="AD23" s="1027">
        <f>'급수관 (동부)'!AD23+'급수관 (중부)'!AD23+'급수관 (서부)'!AD23+'급수관(유성)'!AD23+'급수관(대덕)'!AD23</f>
        <v>0</v>
      </c>
      <c r="AE23" s="1027">
        <f>'급수관 (동부)'!AE23+'급수관 (중부)'!AE23+'급수관 (서부)'!AE23+'급수관(유성)'!AE23+'급수관(대덕)'!AE23</f>
        <v>0</v>
      </c>
      <c r="AF23" s="1027">
        <f>'급수관 (동부)'!AF23+'급수관 (중부)'!AF23+'급수관 (서부)'!AF23+'급수관(유성)'!AF23+'급수관(대덕)'!AF23</f>
        <v>0</v>
      </c>
      <c r="AG23" s="1027">
        <f>'급수관 (동부)'!AG23+'급수관 (중부)'!AG23+'급수관 (서부)'!AG23+'급수관(유성)'!AG23+'급수관(대덕)'!AG23</f>
        <v>24.68</v>
      </c>
      <c r="AH23" s="1027">
        <f>'급수관 (동부)'!AH23+'급수관 (중부)'!AH23+'급수관 (서부)'!AH23+'급수관(유성)'!AH23+'급수관(대덕)'!AH23</f>
        <v>0</v>
      </c>
      <c r="AI23" s="1027">
        <f>'급수관 (동부)'!AI23+'급수관 (중부)'!AI23+'급수관 (서부)'!AI23+'급수관(유성)'!AI23+'급수관(대덕)'!AI23</f>
        <v>0</v>
      </c>
      <c r="AJ23" s="1027">
        <f>'급수관 (동부)'!AJ23+'급수관 (중부)'!AJ23+'급수관 (서부)'!AJ23+'급수관(유성)'!AJ23+'급수관(대덕)'!AJ23</f>
        <v>0</v>
      </c>
      <c r="AK23" s="1027">
        <f>'급수관 (동부)'!AK23+'급수관 (중부)'!AK23+'급수관 (서부)'!AK23+'급수관(유성)'!AK23+'급수관(대덕)'!AK23</f>
        <v>72</v>
      </c>
      <c r="AL23" s="460"/>
      <c r="AM23" s="460"/>
      <c r="AN23" s="460"/>
      <c r="AO23" s="460"/>
      <c r="AP23" s="460"/>
      <c r="AQ23" s="460"/>
      <c r="AR23" s="460"/>
      <c r="AS23" s="460"/>
      <c r="AT23" s="460"/>
      <c r="AU23" s="460"/>
      <c r="AV23" s="460"/>
      <c r="AW23" s="460"/>
      <c r="AX23" s="460"/>
      <c r="AY23" s="460"/>
      <c r="AZ23" s="460"/>
      <c r="BA23" s="460"/>
      <c r="BB23" s="460"/>
      <c r="BC23" s="460"/>
      <c r="BD23" s="460"/>
      <c r="BE23" s="460"/>
      <c r="BF23" s="460"/>
      <c r="BG23" s="460"/>
      <c r="BH23" s="460"/>
      <c r="BI23" s="460"/>
      <c r="BJ23" s="460"/>
      <c r="BK23" s="460"/>
      <c r="BL23" s="460"/>
      <c r="BM23" s="195"/>
      <c r="BN23" s="195"/>
      <c r="BO23" s="195"/>
      <c r="BP23" s="195"/>
      <c r="BQ23" s="195"/>
      <c r="BR23" s="195"/>
      <c r="BS23" s="195"/>
      <c r="BT23" s="195"/>
      <c r="BU23" s="195"/>
      <c r="BV23" s="195"/>
      <c r="BW23" s="195"/>
      <c r="BX23" s="195"/>
      <c r="BY23" s="195"/>
      <c r="BZ23" s="195"/>
      <c r="CA23" s="195"/>
      <c r="CB23" s="195"/>
      <c r="CC23" s="195"/>
      <c r="CD23" s="195"/>
      <c r="CE23" s="195"/>
      <c r="CF23" s="195"/>
      <c r="CG23" s="195"/>
      <c r="CH23" s="195"/>
      <c r="CI23" s="195"/>
      <c r="CJ23" s="195"/>
      <c r="CK23" s="195"/>
      <c r="CL23" s="195"/>
      <c r="CM23" s="195"/>
      <c r="CN23" s="195"/>
      <c r="CO23" s="195"/>
      <c r="CP23" s="195"/>
      <c r="CQ23" s="195"/>
      <c r="CR23" s="195"/>
      <c r="CS23" s="195"/>
      <c r="CT23" s="195"/>
      <c r="CU23" s="195"/>
      <c r="CV23" s="195"/>
      <c r="CW23" s="195"/>
      <c r="CX23" s="195"/>
      <c r="CY23" s="195"/>
      <c r="CZ23" s="195"/>
      <c r="DA23" s="195"/>
      <c r="DB23" s="195"/>
      <c r="DC23" s="195"/>
      <c r="DD23" s="195"/>
      <c r="DE23" s="195"/>
      <c r="DF23" s="195"/>
      <c r="DG23" s="195"/>
      <c r="DH23" s="195"/>
      <c r="DI23" s="195"/>
      <c r="DJ23" s="195"/>
      <c r="DK23" s="195"/>
      <c r="DL23" s="195"/>
      <c r="DM23" s="195"/>
      <c r="DN23" s="195"/>
      <c r="DO23" s="195"/>
      <c r="DP23" s="195"/>
      <c r="DQ23" s="195"/>
      <c r="DR23" s="195"/>
      <c r="DS23" s="195"/>
      <c r="DT23" s="195"/>
      <c r="DU23" s="195"/>
      <c r="DV23" s="195"/>
      <c r="DW23" s="195"/>
      <c r="DX23" s="195"/>
      <c r="DY23" s="195"/>
      <c r="DZ23" s="195"/>
      <c r="EA23" s="195"/>
      <c r="EB23" s="195"/>
      <c r="EC23" s="195"/>
      <c r="ED23" s="195"/>
      <c r="EE23" s="195"/>
      <c r="EF23" s="195"/>
      <c r="EG23" s="195"/>
      <c r="EH23" s="195"/>
      <c r="EI23" s="195"/>
      <c r="EJ23" s="195"/>
      <c r="EK23" s="195"/>
      <c r="EL23" s="195"/>
      <c r="EM23" s="195"/>
      <c r="EN23" s="195"/>
      <c r="EO23" s="195"/>
      <c r="EP23" s="195"/>
      <c r="EQ23" s="195"/>
      <c r="ER23" s="195"/>
      <c r="ES23" s="195"/>
      <c r="ET23" s="195"/>
      <c r="EU23" s="195"/>
    </row>
    <row r="24" spans="1:151" s="194" customFormat="1" ht="21.75" customHeight="1" x14ac:dyDescent="0.15">
      <c r="A24" s="3107"/>
      <c r="B24" s="2364" t="s">
        <v>284</v>
      </c>
      <c r="C24" s="1027">
        <f>'급수관 (동부)'!C24+'급수관 (중부)'!C24+'급수관 (서부)'!C24+'급수관(유성)'!C24+'급수관(대덕)'!C24</f>
        <v>601.58000000000004</v>
      </c>
      <c r="D24" s="1027">
        <f>'급수관 (동부)'!D24+'급수관 (중부)'!D24+'급수관 (서부)'!D24+'급수관(유성)'!D24+'급수관(대덕)'!D24</f>
        <v>44.14</v>
      </c>
      <c r="E24" s="1027">
        <f>'급수관 (동부)'!E24+'급수관 (중부)'!E24+'급수관 (서부)'!E24+'급수관(유성)'!E24+'급수관(대덕)'!E24</f>
        <v>0</v>
      </c>
      <c r="F24" s="1027">
        <f>'급수관 (동부)'!F24+'급수관 (중부)'!F24+'급수관 (서부)'!F24+'급수관(유성)'!F24+'급수관(대덕)'!F24</f>
        <v>0</v>
      </c>
      <c r="G24" s="1027">
        <f>'급수관 (동부)'!G24+'급수관 (중부)'!G24+'급수관 (서부)'!G24+'급수관(유성)'!G24+'급수관(대덕)'!G24</f>
        <v>0</v>
      </c>
      <c r="H24" s="1027">
        <f>'급수관 (동부)'!H24+'급수관 (중부)'!H24+'급수관 (서부)'!H24+'급수관(유성)'!H24+'급수관(대덕)'!H24</f>
        <v>0</v>
      </c>
      <c r="I24" s="1027">
        <f>'급수관 (동부)'!I24+'급수관 (중부)'!I24+'급수관 (서부)'!I24+'급수관(유성)'!I24+'급수관(대덕)'!I24</f>
        <v>0</v>
      </c>
      <c r="J24" s="1027">
        <f>'급수관 (동부)'!J24+'급수관 (중부)'!J24+'급수관 (서부)'!J24+'급수관(유성)'!J24+'급수관(대덕)'!J24</f>
        <v>0</v>
      </c>
      <c r="K24" s="1027">
        <f>'급수관 (동부)'!K24+'급수관 (중부)'!K24+'급수관 (서부)'!K24+'급수관(유성)'!K24+'급수관(대덕)'!K24</f>
        <v>0</v>
      </c>
      <c r="L24" s="1027">
        <f>'급수관 (동부)'!L24+'급수관 (중부)'!L24+'급수관 (서부)'!L24+'급수관(유성)'!L24+'급수관(대덕)'!L24</f>
        <v>50.13</v>
      </c>
      <c r="M24" s="1027">
        <f>'급수관 (동부)'!M24+'급수관 (중부)'!M24+'급수관 (서부)'!M24+'급수관(유성)'!M24+'급수관(대덕)'!M24</f>
        <v>11.81</v>
      </c>
      <c r="N24" s="1027">
        <f>'급수관 (동부)'!N24+'급수관 (중부)'!N24+'급수관 (서부)'!N24+'급수관(유성)'!N24+'급수관(대덕)'!N24</f>
        <v>3.96</v>
      </c>
      <c r="O24" s="1027">
        <f>'급수관 (동부)'!O24+'급수관 (중부)'!O24+'급수관 (서부)'!O24+'급수관(유성)'!O24+'급수관(대덕)'!O24</f>
        <v>102.85</v>
      </c>
      <c r="P24" s="1027">
        <f>'급수관 (동부)'!P24+'급수관 (중부)'!P24+'급수관 (서부)'!P24+'급수관(유성)'!P24+'급수관(대덕)'!P24</f>
        <v>94.84</v>
      </c>
      <c r="Q24" s="1027">
        <f>'급수관 (동부)'!Q24+'급수관 (중부)'!Q24+'급수관 (서부)'!Q24+'급수관(유성)'!Q24+'급수관(대덕)'!Q24</f>
        <v>119.62</v>
      </c>
      <c r="R24" s="1027">
        <f>'급수관 (동부)'!R24+'급수관 (중부)'!R24+'급수관 (서부)'!R24+'급수관(유성)'!R24+'급수관(대덕)'!R24</f>
        <v>4.88</v>
      </c>
      <c r="S24" s="1027">
        <f>'급수관 (동부)'!S24+'급수관 (중부)'!S24+'급수관 (서부)'!S24+'급수관(유성)'!S24+'급수관(대덕)'!S24</f>
        <v>12.17</v>
      </c>
      <c r="T24" s="1027">
        <f>'급수관 (동부)'!T24+'급수관 (중부)'!T24+'급수관 (서부)'!T24+'급수관(유성)'!T24+'급수관(대덕)'!T24</f>
        <v>7.54</v>
      </c>
      <c r="U24" s="1027">
        <f>'급수관 (동부)'!U24+'급수관 (중부)'!U24+'급수관 (서부)'!U24+'급수관(유성)'!U24+'급수관(대덕)'!U24</f>
        <v>1.1200000000000001</v>
      </c>
      <c r="V24" s="1027">
        <f>'급수관 (동부)'!V24+'급수관 (중부)'!V24+'급수관 (서부)'!V24+'급수관(유성)'!V24+'급수관(대덕)'!V24</f>
        <v>37.299999999999997</v>
      </c>
      <c r="W24" s="1027">
        <f>'급수관 (동부)'!W24+'급수관 (중부)'!W24+'급수관 (서부)'!W24+'급수관(유성)'!W24+'급수관(대덕)'!W24</f>
        <v>70.740000000000009</v>
      </c>
      <c r="X24" s="1027">
        <f>'급수관 (동부)'!X24+'급수관 (중부)'!X24+'급수관 (서부)'!X24+'급수관(유성)'!X24+'급수관(대덕)'!X24</f>
        <v>40.479999999999997</v>
      </c>
      <c r="Y24" s="1027">
        <f>'급수관 (동부)'!Y24+'급수관 (중부)'!Y24+'급수관 (서부)'!Y24+'급수관(유성)'!Y24+'급수관(대덕)'!Y24</f>
        <v>0</v>
      </c>
      <c r="Z24" s="1027">
        <f>'급수관 (동부)'!Z24+'급수관 (중부)'!Z24+'급수관 (서부)'!Z24+'급수관(유성)'!Z24+'급수관(대덕)'!Z24</f>
        <v>0</v>
      </c>
      <c r="AA24" s="1027">
        <f>'급수관 (동부)'!AA24+'급수관 (중부)'!AA24+'급수관 (서부)'!AA24+'급수관(유성)'!AA24+'급수관(대덕)'!AA24</f>
        <v>0</v>
      </c>
      <c r="AB24" s="1027">
        <f>'급수관 (동부)'!AB24+'급수관 (중부)'!AB24+'급수관 (서부)'!AB24+'급수관(유성)'!AB24+'급수관(대덕)'!AB24</f>
        <v>0</v>
      </c>
      <c r="AC24" s="1027">
        <f>'급수관 (동부)'!AC24+'급수관 (중부)'!AC24+'급수관 (서부)'!AC24+'급수관(유성)'!AC24+'급수관(대덕)'!AC24</f>
        <v>0</v>
      </c>
      <c r="AD24" s="1027">
        <f>'급수관 (동부)'!AD24+'급수관 (중부)'!AD24+'급수관 (서부)'!AD24+'급수관(유성)'!AD24+'급수관(대덕)'!AD24</f>
        <v>0</v>
      </c>
      <c r="AE24" s="1027">
        <f>'급수관 (동부)'!AE24+'급수관 (중부)'!AE24+'급수관 (서부)'!AE24+'급수관(유성)'!AE24+'급수관(대덕)'!AE24</f>
        <v>0</v>
      </c>
      <c r="AF24" s="1027">
        <f>'급수관 (동부)'!AF24+'급수관 (중부)'!AF24+'급수관 (서부)'!AF24+'급수관(유성)'!AF24+'급수관(대덕)'!AF24</f>
        <v>0</v>
      </c>
      <c r="AG24" s="1027">
        <f>'급수관 (동부)'!AG24+'급수관 (중부)'!AG24+'급수관 (서부)'!AG24+'급수관(유성)'!AG24+'급수관(대덕)'!AG24</f>
        <v>0</v>
      </c>
      <c r="AH24" s="1027">
        <f>'급수관 (동부)'!AH24+'급수관 (중부)'!AH24+'급수관 (서부)'!AH24+'급수관(유성)'!AH24+'급수관(대덕)'!AH24</f>
        <v>0</v>
      </c>
      <c r="AI24" s="1027">
        <f>'급수관 (동부)'!AI24+'급수관 (중부)'!AI24+'급수관 (서부)'!AI24+'급수관(유성)'!AI24+'급수관(대덕)'!AI24</f>
        <v>0</v>
      </c>
      <c r="AJ24" s="1027">
        <f>'급수관 (동부)'!AJ24+'급수관 (중부)'!AJ24+'급수관 (서부)'!AJ24+'급수관(유성)'!AJ24+'급수관(대덕)'!AJ24</f>
        <v>0</v>
      </c>
      <c r="AK24" s="1027">
        <f>'급수관 (동부)'!AK24+'급수관 (중부)'!AK24+'급수관 (서부)'!AK24+'급수관(유성)'!AK24+'급수관(대덕)'!AK24</f>
        <v>0</v>
      </c>
      <c r="AL24" s="460"/>
      <c r="AM24" s="460"/>
      <c r="AN24" s="460"/>
      <c r="AO24" s="460"/>
      <c r="AP24" s="460"/>
      <c r="AQ24" s="460"/>
      <c r="AR24" s="460"/>
      <c r="AS24" s="460"/>
      <c r="AT24" s="460"/>
      <c r="AU24" s="460"/>
      <c r="AV24" s="460"/>
      <c r="AW24" s="460"/>
      <c r="AX24" s="460"/>
      <c r="AY24" s="460"/>
      <c r="AZ24" s="460"/>
      <c r="BA24" s="460"/>
      <c r="BB24" s="460"/>
      <c r="BC24" s="460"/>
      <c r="BD24" s="460"/>
      <c r="BE24" s="460"/>
      <c r="BF24" s="460"/>
      <c r="BG24" s="460"/>
      <c r="BH24" s="460"/>
      <c r="BI24" s="460"/>
      <c r="BJ24" s="460"/>
      <c r="BK24" s="460"/>
      <c r="BL24" s="460"/>
      <c r="BM24" s="195"/>
      <c r="BN24" s="195"/>
      <c r="BO24" s="195"/>
      <c r="BP24" s="195"/>
      <c r="BQ24" s="195"/>
      <c r="BR24" s="195"/>
      <c r="BS24" s="195"/>
      <c r="BT24" s="195"/>
      <c r="BU24" s="195"/>
      <c r="BV24" s="195"/>
      <c r="BW24" s="195"/>
      <c r="BX24" s="195"/>
      <c r="BY24" s="195"/>
      <c r="BZ24" s="195"/>
      <c r="CA24" s="195"/>
      <c r="CB24" s="195"/>
      <c r="CC24" s="195"/>
      <c r="CD24" s="195"/>
      <c r="CE24" s="195"/>
      <c r="CF24" s="195"/>
      <c r="CG24" s="195"/>
      <c r="CH24" s="195"/>
      <c r="CI24" s="195"/>
      <c r="CJ24" s="195"/>
      <c r="CK24" s="195"/>
      <c r="CL24" s="195"/>
      <c r="CM24" s="195"/>
      <c r="CN24" s="195"/>
      <c r="CO24" s="195"/>
      <c r="CP24" s="195"/>
      <c r="CQ24" s="195"/>
      <c r="CR24" s="195"/>
      <c r="CS24" s="195"/>
      <c r="CT24" s="195"/>
      <c r="CU24" s="195"/>
      <c r="CV24" s="195"/>
      <c r="CW24" s="195"/>
      <c r="CX24" s="195"/>
      <c r="CY24" s="195"/>
      <c r="CZ24" s="195"/>
      <c r="DA24" s="195"/>
      <c r="DB24" s="195"/>
      <c r="DC24" s="195"/>
      <c r="DD24" s="195"/>
      <c r="DE24" s="195"/>
      <c r="DF24" s="195"/>
      <c r="DG24" s="195"/>
      <c r="DH24" s="195"/>
      <c r="DI24" s="195"/>
      <c r="DJ24" s="195"/>
      <c r="DK24" s="195"/>
      <c r="DL24" s="195"/>
      <c r="DM24" s="195"/>
      <c r="DN24" s="195"/>
      <c r="DO24" s="195"/>
      <c r="DP24" s="195"/>
      <c r="DQ24" s="195"/>
      <c r="DR24" s="195"/>
      <c r="DS24" s="195"/>
      <c r="DT24" s="195"/>
      <c r="DU24" s="195"/>
      <c r="DV24" s="195"/>
      <c r="DW24" s="195"/>
      <c r="DX24" s="195"/>
      <c r="DY24" s="195"/>
      <c r="DZ24" s="195"/>
      <c r="EA24" s="195"/>
      <c r="EB24" s="195"/>
      <c r="EC24" s="195"/>
      <c r="ED24" s="195"/>
      <c r="EE24" s="195"/>
      <c r="EF24" s="195"/>
      <c r="EG24" s="195"/>
      <c r="EH24" s="195"/>
      <c r="EI24" s="195"/>
      <c r="EJ24" s="195"/>
      <c r="EK24" s="195"/>
      <c r="EL24" s="195"/>
      <c r="EM24" s="195"/>
      <c r="EN24" s="195"/>
      <c r="EO24" s="195"/>
      <c r="EP24" s="195"/>
      <c r="EQ24" s="195"/>
      <c r="ER24" s="195"/>
      <c r="ES24" s="195"/>
      <c r="ET24" s="195"/>
      <c r="EU24" s="195"/>
    </row>
    <row r="25" spans="1:151" s="194" customFormat="1" ht="21.75" customHeight="1" x14ac:dyDescent="0.15">
      <c r="A25" s="3107"/>
      <c r="B25" s="2365" t="s">
        <v>286</v>
      </c>
      <c r="C25" s="1027">
        <f>'급수관 (동부)'!C25+'급수관 (중부)'!C25+'급수관 (서부)'!C25+'급수관(유성)'!C25+'급수관(대덕)'!C25</f>
        <v>129493.5</v>
      </c>
      <c r="D25" s="1027">
        <f>'급수관 (동부)'!D25+'급수관 (중부)'!D25+'급수관 (서부)'!D25+'급수관(유성)'!D25+'급수관(대덕)'!D25</f>
        <v>125.82</v>
      </c>
      <c r="E25" s="1027">
        <f>'급수관 (동부)'!E25+'급수관 (중부)'!E25+'급수관 (서부)'!E25+'급수관(유성)'!E25+'급수관(대덕)'!E25</f>
        <v>14.31</v>
      </c>
      <c r="F25" s="1027">
        <f>'급수관 (동부)'!F25+'급수관 (중부)'!F25+'급수관 (서부)'!F25+'급수관(유성)'!F25+'급수관(대덕)'!F25</f>
        <v>37.090000000000003</v>
      </c>
      <c r="G25" s="1027">
        <f>'급수관 (동부)'!G25+'급수관 (중부)'!G25+'급수관 (서부)'!G25+'급수관(유성)'!G25+'급수관(대덕)'!G25</f>
        <v>82.87</v>
      </c>
      <c r="H25" s="1027">
        <f>'급수관 (동부)'!H25+'급수관 (중부)'!H25+'급수관 (서부)'!H25+'급수관(유성)'!H25+'급수관(대덕)'!H25</f>
        <v>0</v>
      </c>
      <c r="I25" s="1027">
        <f>'급수관 (동부)'!I25+'급수관 (중부)'!I25+'급수관 (서부)'!I25+'급수관(유성)'!I25+'급수관(대덕)'!I25</f>
        <v>34.69</v>
      </c>
      <c r="J25" s="1027">
        <f>'급수관 (동부)'!J25+'급수관 (중부)'!J25+'급수관 (서부)'!J25+'급수관(유성)'!J25+'급수관(대덕)'!J25</f>
        <v>58.33</v>
      </c>
      <c r="K25" s="1027">
        <f>'급수관 (동부)'!K25+'급수관 (중부)'!K25+'급수관 (서부)'!K25+'급수관(유성)'!K25+'급수관(대덕)'!K25</f>
        <v>104.67</v>
      </c>
      <c r="L25" s="1027">
        <f>'급수관 (동부)'!L25+'급수관 (중부)'!L25+'급수관 (서부)'!L25+'급수관(유성)'!L25+'급수관(대덕)'!L25</f>
        <v>870.27</v>
      </c>
      <c r="M25" s="1027">
        <f>'급수관 (동부)'!M25+'급수관 (중부)'!M25+'급수관 (서부)'!M25+'급수관(유성)'!M25+'급수관(대덕)'!M25</f>
        <v>1659.7399999999998</v>
      </c>
      <c r="N25" s="1027">
        <f>'급수관 (동부)'!N25+'급수관 (중부)'!N25+'급수관 (서부)'!N25+'급수관(유성)'!N25+'급수관(대덕)'!N25</f>
        <v>1951.0500000000002</v>
      </c>
      <c r="O25" s="1027">
        <f>'급수관 (동부)'!O25+'급수관 (중부)'!O25+'급수관 (서부)'!O25+'급수관(유성)'!O25+'급수관(대덕)'!O25</f>
        <v>2294.71</v>
      </c>
      <c r="P25" s="1027">
        <f>'급수관 (동부)'!P25+'급수관 (중부)'!P25+'급수관 (서부)'!P25+'급수관(유성)'!P25+'급수관(대덕)'!P25</f>
        <v>6623.54</v>
      </c>
      <c r="Q25" s="1027">
        <f>'급수관 (동부)'!Q25+'급수관 (중부)'!Q25+'급수관 (서부)'!Q25+'급수관(유성)'!Q25+'급수관(대덕)'!Q25</f>
        <v>2175.6799999999998</v>
      </c>
      <c r="R25" s="1027">
        <f>'급수관 (동부)'!R25+'급수관 (중부)'!R25+'급수관 (서부)'!R25+'급수관(유성)'!R25+'급수관(대덕)'!R25</f>
        <v>4130.83</v>
      </c>
      <c r="S25" s="1027">
        <f>'급수관 (동부)'!S25+'급수관 (중부)'!S25+'급수관 (서부)'!S25+'급수관(유성)'!S25+'급수관(대덕)'!S25</f>
        <v>6126.3</v>
      </c>
      <c r="T25" s="1027">
        <f>'급수관 (동부)'!T25+'급수관 (중부)'!T25+'급수관 (서부)'!T25+'급수관(유성)'!T25+'급수관(대덕)'!T25</f>
        <v>4617.0300000000007</v>
      </c>
      <c r="U25" s="1027">
        <f>'급수관 (동부)'!U25+'급수관 (중부)'!U25+'급수관 (서부)'!U25+'급수관(유성)'!U25+'급수관(대덕)'!U25</f>
        <v>3678.39</v>
      </c>
      <c r="V25" s="1027">
        <f>'급수관 (동부)'!V25+'급수관 (중부)'!V25+'급수관 (서부)'!V25+'급수관(유성)'!V25+'급수관(대덕)'!V25</f>
        <v>4885.9500000000007</v>
      </c>
      <c r="W25" s="1027">
        <f>'급수관 (동부)'!W25+'급수관 (중부)'!W25+'급수관 (서부)'!W25+'급수관(유성)'!W25+'급수관(대덕)'!W25</f>
        <v>8362.89</v>
      </c>
      <c r="X25" s="1027">
        <f>'급수관 (동부)'!X25+'급수관 (중부)'!X25+'급수관 (서부)'!X25+'급수관(유성)'!X25+'급수관(대덕)'!X25</f>
        <v>6601.92</v>
      </c>
      <c r="Y25" s="1027">
        <f>'급수관 (동부)'!Y25+'급수관 (중부)'!Y25+'급수관 (서부)'!Y25+'급수관(유성)'!Y25+'급수관(대덕)'!Y25</f>
        <v>5474.1900000000005</v>
      </c>
      <c r="Z25" s="1027">
        <f>'급수관 (동부)'!Z25+'급수관 (중부)'!Z25+'급수관 (서부)'!Z25+'급수관(유성)'!Z25+'급수관(대덕)'!Z25</f>
        <v>5610.03</v>
      </c>
      <c r="AA25" s="1027">
        <f>'급수관 (동부)'!AA25+'급수관 (중부)'!AA25+'급수관 (서부)'!AA25+'급수관(유성)'!AA25+'급수관(대덕)'!AA25</f>
        <v>9161.5099999999984</v>
      </c>
      <c r="AB25" s="1027">
        <f>'급수관 (동부)'!AB25+'급수관 (중부)'!AB25+'급수관 (서부)'!AB25+'급수관(유성)'!AB25+'급수관(대덕)'!AB25</f>
        <v>8228.27</v>
      </c>
      <c r="AC25" s="1027">
        <f>'급수관 (동부)'!AC25+'급수관 (중부)'!AC25+'급수관 (서부)'!AC25+'급수관(유성)'!AC25+'급수관(대덕)'!AC25</f>
        <v>6151.6500000000005</v>
      </c>
      <c r="AD25" s="1027">
        <f>'급수관 (동부)'!AD25+'급수관 (중부)'!AD25+'급수관 (서부)'!AD25+'급수관(유성)'!AD25+'급수관(대덕)'!AD25</f>
        <v>4793.8000000000011</v>
      </c>
      <c r="AE25" s="1027">
        <f>'급수관 (동부)'!AE25+'급수관 (중부)'!AE25+'급수관 (서부)'!AE25+'급수관(유성)'!AE25+'급수관(대덕)'!AE25</f>
        <v>4710.92</v>
      </c>
      <c r="AF25" s="1027">
        <f>'급수관 (동부)'!AF25+'급수관 (중부)'!AF25+'급수관 (서부)'!AF25+'급수관(유성)'!AF25+'급수관(대덕)'!AF25</f>
        <v>7006.07</v>
      </c>
      <c r="AG25" s="1027">
        <f>'급수관 (동부)'!AG25+'급수관 (중부)'!AG25+'급수관 (서부)'!AG25+'급수관(유성)'!AG25+'급수관(대덕)'!AG25</f>
        <v>5986.63</v>
      </c>
      <c r="AH25" s="1027">
        <f>'급수관 (동부)'!AH25+'급수관 (중부)'!AH25+'급수관 (서부)'!AH25+'급수관(유성)'!AH25+'급수관(대덕)'!AH25</f>
        <v>1389.0299999999997</v>
      </c>
      <c r="AI25" s="1027">
        <f>'급수관 (동부)'!AI25+'급수관 (중부)'!AI25+'급수관 (서부)'!AI25+'급수관(유성)'!AI25+'급수관(대덕)'!AI25</f>
        <v>3364.82</v>
      </c>
      <c r="AJ25" s="1027">
        <f>'급수관 (동부)'!AJ25+'급수관 (중부)'!AJ25+'급수관 (서부)'!AJ25+'급수관(유성)'!AJ25+'급수관(대덕)'!AJ25</f>
        <v>7265.59</v>
      </c>
      <c r="AK25" s="1027">
        <f>'급수관 (동부)'!AK25+'급수관 (중부)'!AK25+'급수관 (서부)'!AK25+'급수관(유성)'!AK25+'급수관(대덕)'!AK25</f>
        <v>5914.91</v>
      </c>
      <c r="AL25" s="460"/>
      <c r="AM25" s="460"/>
      <c r="AN25" s="460"/>
      <c r="AO25" s="460"/>
      <c r="AP25" s="460"/>
      <c r="AQ25" s="460"/>
      <c r="AR25" s="460"/>
      <c r="AS25" s="460"/>
      <c r="AT25" s="460"/>
      <c r="AU25" s="460"/>
      <c r="AV25" s="460"/>
      <c r="AW25" s="460"/>
      <c r="AX25" s="460"/>
      <c r="AY25" s="460"/>
      <c r="AZ25" s="460"/>
      <c r="BA25" s="460"/>
      <c r="BB25" s="460"/>
      <c r="BC25" s="460"/>
      <c r="BD25" s="460"/>
      <c r="BE25" s="460"/>
      <c r="BF25" s="460"/>
      <c r="BG25" s="460"/>
      <c r="BH25" s="460"/>
      <c r="BI25" s="460"/>
      <c r="BJ25" s="460"/>
      <c r="BK25" s="460"/>
      <c r="BL25" s="460"/>
      <c r="BM25" s="195"/>
      <c r="BN25" s="195"/>
      <c r="BO25" s="195"/>
      <c r="BP25" s="195"/>
      <c r="BQ25" s="195"/>
      <c r="BR25" s="195"/>
      <c r="BS25" s="195"/>
      <c r="BT25" s="195"/>
      <c r="BU25" s="195"/>
      <c r="BV25" s="195"/>
      <c r="BW25" s="195"/>
      <c r="BX25" s="195"/>
      <c r="BY25" s="195"/>
      <c r="BZ25" s="195"/>
      <c r="CA25" s="195"/>
      <c r="CB25" s="195"/>
      <c r="CC25" s="195"/>
      <c r="CD25" s="195"/>
      <c r="CE25" s="195"/>
      <c r="CF25" s="195"/>
      <c r="CG25" s="195"/>
      <c r="CH25" s="195"/>
      <c r="CI25" s="195"/>
      <c r="CJ25" s="195"/>
      <c r="CK25" s="195"/>
      <c r="CL25" s="195"/>
      <c r="CM25" s="195"/>
      <c r="CN25" s="195"/>
      <c r="CO25" s="195"/>
      <c r="CP25" s="195"/>
      <c r="CQ25" s="195"/>
      <c r="CR25" s="195"/>
      <c r="CS25" s="195"/>
      <c r="CT25" s="195"/>
      <c r="CU25" s="195"/>
      <c r="CV25" s="195"/>
      <c r="CW25" s="195"/>
      <c r="CX25" s="195"/>
      <c r="CY25" s="195"/>
      <c r="CZ25" s="195"/>
      <c r="DA25" s="195"/>
      <c r="DB25" s="195"/>
      <c r="DC25" s="195"/>
      <c r="DD25" s="195"/>
      <c r="DE25" s="195"/>
      <c r="DF25" s="195"/>
      <c r="DG25" s="195"/>
      <c r="DH25" s="195"/>
      <c r="DI25" s="195"/>
      <c r="DJ25" s="195"/>
      <c r="DK25" s="195"/>
      <c r="DL25" s="195"/>
      <c r="DM25" s="195"/>
      <c r="DN25" s="195"/>
      <c r="DO25" s="195"/>
      <c r="DP25" s="195"/>
      <c r="DQ25" s="195"/>
      <c r="DR25" s="195"/>
      <c r="DS25" s="195"/>
      <c r="DT25" s="195"/>
      <c r="DU25" s="195"/>
      <c r="DV25" s="195"/>
      <c r="DW25" s="195"/>
      <c r="DX25" s="195"/>
      <c r="DY25" s="195"/>
      <c r="DZ25" s="195"/>
      <c r="EA25" s="195"/>
      <c r="EB25" s="195"/>
      <c r="EC25" s="195"/>
      <c r="ED25" s="195"/>
      <c r="EE25" s="195"/>
      <c r="EF25" s="195"/>
      <c r="EG25" s="195"/>
      <c r="EH25" s="195"/>
      <c r="EI25" s="195"/>
      <c r="EJ25" s="195"/>
      <c r="EK25" s="195"/>
      <c r="EL25" s="195"/>
      <c r="EM25" s="195"/>
      <c r="EN25" s="195"/>
      <c r="EO25" s="195"/>
      <c r="EP25" s="195"/>
      <c r="EQ25" s="195"/>
      <c r="ER25" s="195"/>
      <c r="ES25" s="195"/>
      <c r="ET25" s="195"/>
      <c r="EU25" s="195"/>
    </row>
    <row r="26" spans="1:151" s="194" customFormat="1" ht="21.75" customHeight="1" x14ac:dyDescent="0.15">
      <c r="A26" s="3107"/>
      <c r="B26" s="2364" t="s">
        <v>965</v>
      </c>
      <c r="C26" s="1027">
        <f>'급수관 (동부)'!C26+'급수관 (중부)'!C26+'급수관 (서부)'!C26+'급수관(유성)'!C26+'급수관(대덕)'!C26</f>
        <v>130.39000000000001</v>
      </c>
      <c r="D26" s="1027">
        <f>'급수관 (동부)'!D26+'급수관 (중부)'!D26+'급수관 (서부)'!D26+'급수관(유성)'!D26+'급수관(대덕)'!D26</f>
        <v>0</v>
      </c>
      <c r="E26" s="1027">
        <f>'급수관 (동부)'!E26+'급수관 (중부)'!E26+'급수관 (서부)'!E26+'급수관(유성)'!E26+'급수관(대덕)'!E26</f>
        <v>0</v>
      </c>
      <c r="F26" s="1027">
        <f>'급수관 (동부)'!F26+'급수관 (중부)'!F26+'급수관 (서부)'!F26+'급수관(유성)'!F26+'급수관(대덕)'!F26</f>
        <v>0</v>
      </c>
      <c r="G26" s="1027">
        <f>'급수관 (동부)'!G26+'급수관 (중부)'!G26+'급수관 (서부)'!G26+'급수관(유성)'!G26+'급수관(대덕)'!G26</f>
        <v>0</v>
      </c>
      <c r="H26" s="1027">
        <f>'급수관 (동부)'!H26+'급수관 (중부)'!H26+'급수관 (서부)'!H26+'급수관(유성)'!H26+'급수관(대덕)'!H26</f>
        <v>0</v>
      </c>
      <c r="I26" s="1027">
        <f>'급수관 (동부)'!I26+'급수관 (중부)'!I26+'급수관 (서부)'!I26+'급수관(유성)'!I26+'급수관(대덕)'!I26</f>
        <v>0</v>
      </c>
      <c r="J26" s="1027">
        <f>'급수관 (동부)'!J26+'급수관 (중부)'!J26+'급수관 (서부)'!J26+'급수관(유성)'!J26+'급수관(대덕)'!J26</f>
        <v>0</v>
      </c>
      <c r="K26" s="1027">
        <f>'급수관 (동부)'!K26+'급수관 (중부)'!K26+'급수관 (서부)'!K26+'급수관(유성)'!K26+'급수관(대덕)'!K26</f>
        <v>0</v>
      </c>
      <c r="L26" s="1027">
        <f>'급수관 (동부)'!L26+'급수관 (중부)'!L26+'급수관 (서부)'!L26+'급수관(유성)'!L26+'급수관(대덕)'!L26</f>
        <v>0</v>
      </c>
      <c r="M26" s="1027">
        <f>'급수관 (동부)'!M26+'급수관 (중부)'!M26+'급수관 (서부)'!M26+'급수관(유성)'!M26+'급수관(대덕)'!M26</f>
        <v>0</v>
      </c>
      <c r="N26" s="1027">
        <f>'급수관 (동부)'!N26+'급수관 (중부)'!N26+'급수관 (서부)'!N26+'급수관(유성)'!N26+'급수관(대덕)'!N26</f>
        <v>0</v>
      </c>
      <c r="O26" s="1027">
        <f>'급수관 (동부)'!O26+'급수관 (중부)'!O26+'급수관 (서부)'!O26+'급수관(유성)'!O26+'급수관(대덕)'!O26</f>
        <v>0</v>
      </c>
      <c r="P26" s="1027">
        <f>'급수관 (동부)'!P26+'급수관 (중부)'!P26+'급수관 (서부)'!P26+'급수관(유성)'!P26+'급수관(대덕)'!P26</f>
        <v>0</v>
      </c>
      <c r="Q26" s="1027">
        <f>'급수관 (동부)'!Q26+'급수관 (중부)'!Q26+'급수관 (서부)'!Q26+'급수관(유성)'!Q26+'급수관(대덕)'!Q26</f>
        <v>95.56</v>
      </c>
      <c r="R26" s="1027">
        <f>'급수관 (동부)'!R26+'급수관 (중부)'!R26+'급수관 (서부)'!R26+'급수관(유성)'!R26+'급수관(대덕)'!R26</f>
        <v>21.01</v>
      </c>
      <c r="S26" s="1027">
        <f>'급수관 (동부)'!S26+'급수관 (중부)'!S26+'급수관 (서부)'!S26+'급수관(유성)'!S26+'급수관(대덕)'!S26</f>
        <v>0</v>
      </c>
      <c r="T26" s="1027">
        <f>'급수관 (동부)'!T26+'급수관 (중부)'!T26+'급수관 (서부)'!T26+'급수관(유성)'!T26+'급수관(대덕)'!T26</f>
        <v>0</v>
      </c>
      <c r="U26" s="1027">
        <f>'급수관 (동부)'!U26+'급수관 (중부)'!U26+'급수관 (서부)'!U26+'급수관(유성)'!U26+'급수관(대덕)'!U26</f>
        <v>0</v>
      </c>
      <c r="V26" s="1027">
        <f>'급수관 (동부)'!V26+'급수관 (중부)'!V26+'급수관 (서부)'!V26+'급수관(유성)'!V26+'급수관(대덕)'!V26</f>
        <v>0</v>
      </c>
      <c r="W26" s="1027">
        <f>'급수관 (동부)'!W26+'급수관 (중부)'!W26+'급수관 (서부)'!W26+'급수관(유성)'!W26+'급수관(대덕)'!W26</f>
        <v>0</v>
      </c>
      <c r="X26" s="1027">
        <f>'급수관 (동부)'!X26+'급수관 (중부)'!X26+'급수관 (서부)'!X26+'급수관(유성)'!X26+'급수관(대덕)'!X26</f>
        <v>0</v>
      </c>
      <c r="Y26" s="1027">
        <f>'급수관 (동부)'!Y26+'급수관 (중부)'!Y26+'급수관 (서부)'!Y26+'급수관(유성)'!Y26+'급수관(대덕)'!Y26</f>
        <v>2.89</v>
      </c>
      <c r="Z26" s="1027">
        <f>'급수관 (동부)'!Z26+'급수관 (중부)'!Z26+'급수관 (서부)'!Z26+'급수관(유성)'!Z26+'급수관(대덕)'!Z26</f>
        <v>10.93</v>
      </c>
      <c r="AA26" s="1027">
        <f>'급수관 (동부)'!AA26+'급수관 (중부)'!AA26+'급수관 (서부)'!AA26+'급수관(유성)'!AA26+'급수관(대덕)'!AA26</f>
        <v>0</v>
      </c>
      <c r="AB26" s="1027">
        <f>'급수관 (동부)'!AB26+'급수관 (중부)'!AB26+'급수관 (서부)'!AB26+'급수관(유성)'!AB26+'급수관(대덕)'!AB26</f>
        <v>0</v>
      </c>
      <c r="AC26" s="1027">
        <f>'급수관 (동부)'!AC26+'급수관 (중부)'!AC26+'급수관 (서부)'!AC26+'급수관(유성)'!AC26+'급수관(대덕)'!AC26</f>
        <v>0</v>
      </c>
      <c r="AD26" s="1027">
        <f>'급수관 (동부)'!AD26+'급수관 (중부)'!AD26+'급수관 (서부)'!AD26+'급수관(유성)'!AD26+'급수관(대덕)'!AD26</f>
        <v>0</v>
      </c>
      <c r="AE26" s="1027">
        <f>'급수관 (동부)'!AE26+'급수관 (중부)'!AE26+'급수관 (서부)'!AE26+'급수관(유성)'!AE26+'급수관(대덕)'!AE26</f>
        <v>0</v>
      </c>
      <c r="AF26" s="1027">
        <f>'급수관 (동부)'!AF26+'급수관 (중부)'!AF26+'급수관 (서부)'!AF26+'급수관(유성)'!AF26+'급수관(대덕)'!AF26</f>
        <v>0</v>
      </c>
      <c r="AG26" s="1027">
        <f>'급수관 (동부)'!AG26+'급수관 (중부)'!AG26+'급수관 (서부)'!AG26+'급수관(유성)'!AG26+'급수관(대덕)'!AG26</f>
        <v>0</v>
      </c>
      <c r="AH26" s="1027">
        <f>'급수관 (동부)'!AH26+'급수관 (중부)'!AH26+'급수관 (서부)'!AH26+'급수관(유성)'!AH26+'급수관(대덕)'!AH26</f>
        <v>0</v>
      </c>
      <c r="AI26" s="1027">
        <f>'급수관 (동부)'!AI26+'급수관 (중부)'!AI26+'급수관 (서부)'!AI26+'급수관(유성)'!AI26+'급수관(대덕)'!AI26</f>
        <v>0</v>
      </c>
      <c r="AJ26" s="1027">
        <f>'급수관 (동부)'!AJ26+'급수관 (중부)'!AJ26+'급수관 (서부)'!AJ26+'급수관(유성)'!AJ26+'급수관(대덕)'!AJ26</f>
        <v>0</v>
      </c>
      <c r="AK26" s="1027">
        <f>'급수관 (동부)'!AK26+'급수관 (중부)'!AK26+'급수관 (서부)'!AK26+'급수관(유성)'!AK26+'급수관(대덕)'!AK26</f>
        <v>0</v>
      </c>
      <c r="AL26" s="460"/>
      <c r="AM26" s="460"/>
      <c r="AN26" s="460"/>
      <c r="AO26" s="460"/>
      <c r="AP26" s="460"/>
      <c r="AQ26" s="460"/>
      <c r="AR26" s="460"/>
      <c r="AS26" s="460"/>
      <c r="AT26" s="460"/>
      <c r="AU26" s="460"/>
      <c r="AV26" s="460"/>
      <c r="AW26" s="460"/>
      <c r="AX26" s="460"/>
      <c r="AY26" s="460"/>
      <c r="AZ26" s="460"/>
      <c r="BA26" s="460"/>
      <c r="BB26" s="460"/>
      <c r="BC26" s="460"/>
      <c r="BD26" s="460"/>
      <c r="BE26" s="460"/>
      <c r="BF26" s="460"/>
      <c r="BG26" s="460"/>
      <c r="BH26" s="460"/>
      <c r="BI26" s="460"/>
      <c r="BJ26" s="460"/>
      <c r="BK26" s="460"/>
      <c r="BL26" s="460"/>
      <c r="BM26" s="195"/>
      <c r="BN26" s="195"/>
      <c r="BO26" s="195"/>
      <c r="BP26" s="195"/>
      <c r="BQ26" s="195"/>
      <c r="BR26" s="195"/>
      <c r="BS26" s="195"/>
      <c r="BT26" s="195"/>
      <c r="BU26" s="195"/>
      <c r="BV26" s="195"/>
      <c r="BW26" s="195"/>
      <c r="BX26" s="195"/>
      <c r="BY26" s="195"/>
      <c r="BZ26" s="195"/>
      <c r="CA26" s="195"/>
      <c r="CB26" s="195"/>
      <c r="CC26" s="195"/>
      <c r="CD26" s="195"/>
      <c r="CE26" s="195"/>
      <c r="CF26" s="195"/>
      <c r="CG26" s="195"/>
      <c r="CH26" s="195"/>
      <c r="CI26" s="195"/>
      <c r="CJ26" s="195"/>
      <c r="CK26" s="195"/>
      <c r="CL26" s="195"/>
      <c r="CM26" s="195"/>
      <c r="CN26" s="195"/>
      <c r="CO26" s="195"/>
      <c r="CP26" s="195"/>
      <c r="CQ26" s="195"/>
      <c r="CR26" s="195"/>
      <c r="CS26" s="195"/>
      <c r="CT26" s="195"/>
      <c r="CU26" s="195"/>
      <c r="CV26" s="195"/>
      <c r="CW26" s="195"/>
      <c r="CX26" s="195"/>
      <c r="CY26" s="195"/>
      <c r="CZ26" s="195"/>
      <c r="DA26" s="195"/>
      <c r="DB26" s="195"/>
      <c r="DC26" s="195"/>
      <c r="DD26" s="195"/>
      <c r="DE26" s="195"/>
      <c r="DF26" s="195"/>
      <c r="DG26" s="195"/>
      <c r="DH26" s="195"/>
      <c r="DI26" s="195"/>
      <c r="DJ26" s="195"/>
      <c r="DK26" s="195"/>
      <c r="DL26" s="195"/>
      <c r="DM26" s="195"/>
      <c r="DN26" s="195"/>
      <c r="DO26" s="195"/>
      <c r="DP26" s="195"/>
      <c r="DQ26" s="195"/>
      <c r="DR26" s="195"/>
      <c r="DS26" s="195"/>
      <c r="DT26" s="195"/>
      <c r="DU26" s="195"/>
      <c r="DV26" s="195"/>
      <c r="DW26" s="195"/>
      <c r="DX26" s="195"/>
      <c r="DY26" s="195"/>
      <c r="DZ26" s="195"/>
      <c r="EA26" s="195"/>
      <c r="EB26" s="195"/>
      <c r="EC26" s="195"/>
      <c r="ED26" s="195"/>
      <c r="EE26" s="195"/>
      <c r="EF26" s="195"/>
      <c r="EG26" s="195"/>
      <c r="EH26" s="195"/>
      <c r="EI26" s="195"/>
      <c r="EJ26" s="195"/>
      <c r="EK26" s="195"/>
      <c r="EL26" s="195"/>
      <c r="EM26" s="195"/>
      <c r="EN26" s="195"/>
      <c r="EO26" s="195"/>
      <c r="EP26" s="195"/>
      <c r="EQ26" s="195"/>
      <c r="ER26" s="195"/>
      <c r="ES26" s="195"/>
      <c r="ET26" s="195"/>
      <c r="EU26" s="195"/>
    </row>
    <row r="27" spans="1:151" s="194" customFormat="1" ht="21.75" customHeight="1" x14ac:dyDescent="0.15">
      <c r="A27" s="3107"/>
      <c r="B27" s="2364" t="s">
        <v>285</v>
      </c>
      <c r="C27" s="1027">
        <f>'급수관 (동부)'!C27+'급수관 (중부)'!C27+'급수관 (서부)'!C27+'급수관(유성)'!C27+'급수관(대덕)'!C27</f>
        <v>15.6</v>
      </c>
      <c r="D27" s="1027">
        <f>'급수관 (동부)'!D27+'급수관 (중부)'!D27+'급수관 (서부)'!D27+'급수관(유성)'!D27+'급수관(대덕)'!D27</f>
        <v>0</v>
      </c>
      <c r="E27" s="1027">
        <f>'급수관 (동부)'!E27+'급수관 (중부)'!E27+'급수관 (서부)'!E27+'급수관(유성)'!E27+'급수관(대덕)'!E27</f>
        <v>0</v>
      </c>
      <c r="F27" s="1027">
        <f>'급수관 (동부)'!F27+'급수관 (중부)'!F27+'급수관 (서부)'!F27+'급수관(유성)'!F27+'급수관(대덕)'!F27</f>
        <v>0</v>
      </c>
      <c r="G27" s="1027">
        <f>'급수관 (동부)'!G27+'급수관 (중부)'!G27+'급수관 (서부)'!G27+'급수관(유성)'!G27+'급수관(대덕)'!G27</f>
        <v>0</v>
      </c>
      <c r="H27" s="1027">
        <f>'급수관 (동부)'!H27+'급수관 (중부)'!H27+'급수관 (서부)'!H27+'급수관(유성)'!H27+'급수관(대덕)'!H27</f>
        <v>0</v>
      </c>
      <c r="I27" s="1027">
        <f>'급수관 (동부)'!I27+'급수관 (중부)'!I27+'급수관 (서부)'!I27+'급수관(유성)'!I27+'급수관(대덕)'!I27</f>
        <v>0</v>
      </c>
      <c r="J27" s="1027">
        <f>'급수관 (동부)'!J27+'급수관 (중부)'!J27+'급수관 (서부)'!J27+'급수관(유성)'!J27+'급수관(대덕)'!J27</f>
        <v>0</v>
      </c>
      <c r="K27" s="1027">
        <f>'급수관 (동부)'!K27+'급수관 (중부)'!K27+'급수관 (서부)'!K27+'급수관(유성)'!K27+'급수관(대덕)'!K27</f>
        <v>0</v>
      </c>
      <c r="L27" s="1027">
        <f>'급수관 (동부)'!L27+'급수관 (중부)'!L27+'급수관 (서부)'!L27+'급수관(유성)'!L27+'급수관(대덕)'!L27</f>
        <v>0</v>
      </c>
      <c r="M27" s="1027">
        <f>'급수관 (동부)'!M27+'급수관 (중부)'!M27+'급수관 (서부)'!M27+'급수관(유성)'!M27+'급수관(대덕)'!M27</f>
        <v>0</v>
      </c>
      <c r="N27" s="1027">
        <f>'급수관 (동부)'!N27+'급수관 (중부)'!N27+'급수관 (서부)'!N27+'급수관(유성)'!N27+'급수관(대덕)'!N27</f>
        <v>0</v>
      </c>
      <c r="O27" s="1027">
        <f>'급수관 (동부)'!O27+'급수관 (중부)'!O27+'급수관 (서부)'!O27+'급수관(유성)'!O27+'급수관(대덕)'!O27</f>
        <v>0</v>
      </c>
      <c r="P27" s="1027">
        <f>'급수관 (동부)'!P27+'급수관 (중부)'!P27+'급수관 (서부)'!P27+'급수관(유성)'!P27+'급수관(대덕)'!P27</f>
        <v>0</v>
      </c>
      <c r="Q27" s="1027">
        <f>'급수관 (동부)'!Q27+'급수관 (중부)'!Q27+'급수관 (서부)'!Q27+'급수관(유성)'!Q27+'급수관(대덕)'!Q27</f>
        <v>0</v>
      </c>
      <c r="R27" s="1027">
        <f>'급수관 (동부)'!R27+'급수관 (중부)'!R27+'급수관 (서부)'!R27+'급수관(유성)'!R27+'급수관(대덕)'!R27</f>
        <v>0</v>
      </c>
      <c r="S27" s="1027">
        <f>'급수관 (동부)'!S27+'급수관 (중부)'!S27+'급수관 (서부)'!S27+'급수관(유성)'!S27+'급수관(대덕)'!S27</f>
        <v>0</v>
      </c>
      <c r="T27" s="1027">
        <f>'급수관 (동부)'!T27+'급수관 (중부)'!T27+'급수관 (서부)'!T27+'급수관(유성)'!T27+'급수관(대덕)'!T27</f>
        <v>0</v>
      </c>
      <c r="U27" s="1027">
        <f>'급수관 (동부)'!U27+'급수관 (중부)'!U27+'급수관 (서부)'!U27+'급수관(유성)'!U27+'급수관(대덕)'!U27</f>
        <v>0</v>
      </c>
      <c r="V27" s="1027">
        <f>'급수관 (동부)'!V27+'급수관 (중부)'!V27+'급수관 (서부)'!V27+'급수관(유성)'!V27+'급수관(대덕)'!V27</f>
        <v>0</v>
      </c>
      <c r="W27" s="1027">
        <f>'급수관 (동부)'!W27+'급수관 (중부)'!W27+'급수관 (서부)'!W27+'급수관(유성)'!W27+'급수관(대덕)'!W27</f>
        <v>0</v>
      </c>
      <c r="X27" s="1027">
        <f>'급수관 (동부)'!X27+'급수관 (중부)'!X27+'급수관 (서부)'!X27+'급수관(유성)'!X27+'급수관(대덕)'!X27</f>
        <v>0</v>
      </c>
      <c r="Y27" s="1027">
        <f>'급수관 (동부)'!Y27+'급수관 (중부)'!Y27+'급수관 (서부)'!Y27+'급수관(유성)'!Y27+'급수관(대덕)'!Y27</f>
        <v>0</v>
      </c>
      <c r="Z27" s="1027">
        <f>'급수관 (동부)'!Z27+'급수관 (중부)'!Z27+'급수관 (서부)'!Z27+'급수관(유성)'!Z27+'급수관(대덕)'!Z27</f>
        <v>0</v>
      </c>
      <c r="AA27" s="1027">
        <f>'급수관 (동부)'!AA27+'급수관 (중부)'!AA27+'급수관 (서부)'!AA27+'급수관(유성)'!AA27+'급수관(대덕)'!AA27</f>
        <v>0</v>
      </c>
      <c r="AB27" s="1027">
        <f>'급수관 (동부)'!AB27+'급수관 (중부)'!AB27+'급수관 (서부)'!AB27+'급수관(유성)'!AB27+'급수관(대덕)'!AB27</f>
        <v>0</v>
      </c>
      <c r="AC27" s="1027">
        <f>'급수관 (동부)'!AC27+'급수관 (중부)'!AC27+'급수관 (서부)'!AC27+'급수관(유성)'!AC27+'급수관(대덕)'!AC27</f>
        <v>0</v>
      </c>
      <c r="AD27" s="1027">
        <f>'급수관 (동부)'!AD27+'급수관 (중부)'!AD27+'급수관 (서부)'!AD27+'급수관(유성)'!AD27+'급수관(대덕)'!AD27</f>
        <v>0</v>
      </c>
      <c r="AE27" s="1027">
        <f>'급수관 (동부)'!AE27+'급수관 (중부)'!AE27+'급수관 (서부)'!AE27+'급수관(유성)'!AE27+'급수관(대덕)'!AE27</f>
        <v>0</v>
      </c>
      <c r="AF27" s="1027">
        <f>'급수관 (동부)'!AF27+'급수관 (중부)'!AF27+'급수관 (서부)'!AF27+'급수관(유성)'!AF27+'급수관(대덕)'!AF27</f>
        <v>0</v>
      </c>
      <c r="AG27" s="1027">
        <f>'급수관 (동부)'!AG27+'급수관 (중부)'!AG27+'급수관 (서부)'!AG27+'급수관(유성)'!AG27+'급수관(대덕)'!AG27</f>
        <v>11.6</v>
      </c>
      <c r="AH27" s="1027">
        <f>'급수관 (동부)'!AH27+'급수관 (중부)'!AH27+'급수관 (서부)'!AH27+'급수관(유성)'!AH27+'급수관(대덕)'!AH27</f>
        <v>0</v>
      </c>
      <c r="AI27" s="1027">
        <f>'급수관 (동부)'!AI27+'급수관 (중부)'!AI27+'급수관 (서부)'!AI27+'급수관(유성)'!AI27+'급수관(대덕)'!AI27</f>
        <v>4</v>
      </c>
      <c r="AJ27" s="1027">
        <f>'급수관 (동부)'!AJ27+'급수관 (중부)'!AJ27+'급수관 (서부)'!AJ27+'급수관(유성)'!AJ27+'급수관(대덕)'!AJ27</f>
        <v>0</v>
      </c>
      <c r="AK27" s="1027">
        <f>'급수관 (동부)'!AK27+'급수관 (중부)'!AK27+'급수관 (서부)'!AK27+'급수관(유성)'!AK27+'급수관(대덕)'!AK27</f>
        <v>0</v>
      </c>
      <c r="AL27" s="460"/>
      <c r="AM27" s="460"/>
      <c r="AN27" s="460"/>
      <c r="AO27" s="460"/>
      <c r="AP27" s="460"/>
      <c r="AQ27" s="460"/>
      <c r="AR27" s="460"/>
      <c r="AS27" s="460"/>
      <c r="AT27" s="460"/>
      <c r="AU27" s="460"/>
      <c r="AV27" s="460"/>
      <c r="AW27" s="460"/>
      <c r="AX27" s="460"/>
      <c r="AY27" s="460"/>
      <c r="AZ27" s="460"/>
      <c r="BA27" s="460"/>
      <c r="BB27" s="460"/>
      <c r="BC27" s="460"/>
      <c r="BD27" s="460"/>
      <c r="BE27" s="460"/>
      <c r="BF27" s="460"/>
      <c r="BG27" s="460"/>
      <c r="BH27" s="460"/>
      <c r="BI27" s="460"/>
      <c r="BJ27" s="460"/>
      <c r="BK27" s="460"/>
      <c r="BL27" s="460"/>
      <c r="BM27" s="195"/>
      <c r="BN27" s="195"/>
      <c r="BO27" s="195"/>
      <c r="BP27" s="195"/>
      <c r="BQ27" s="195"/>
      <c r="BR27" s="195"/>
      <c r="BS27" s="195"/>
      <c r="BT27" s="195"/>
      <c r="BU27" s="195"/>
      <c r="BV27" s="195"/>
      <c r="BW27" s="195"/>
      <c r="BX27" s="195"/>
      <c r="BY27" s="195"/>
      <c r="BZ27" s="195"/>
      <c r="CA27" s="195"/>
      <c r="CB27" s="195"/>
      <c r="CC27" s="195"/>
      <c r="CD27" s="195"/>
      <c r="CE27" s="195"/>
      <c r="CF27" s="195"/>
      <c r="CG27" s="195"/>
      <c r="CH27" s="195"/>
      <c r="CI27" s="195"/>
      <c r="CJ27" s="195"/>
      <c r="CK27" s="195"/>
      <c r="CL27" s="195"/>
      <c r="CM27" s="195"/>
      <c r="CN27" s="195"/>
      <c r="CO27" s="195"/>
      <c r="CP27" s="195"/>
      <c r="CQ27" s="195"/>
      <c r="CR27" s="195"/>
      <c r="CS27" s="195"/>
      <c r="CT27" s="195"/>
      <c r="CU27" s="195"/>
      <c r="CV27" s="195"/>
      <c r="CW27" s="195"/>
      <c r="CX27" s="195"/>
      <c r="CY27" s="195"/>
      <c r="CZ27" s="195"/>
      <c r="DA27" s="195"/>
      <c r="DB27" s="195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195"/>
      <c r="DO27" s="195"/>
      <c r="DP27" s="195"/>
      <c r="DQ27" s="195"/>
      <c r="DR27" s="195"/>
      <c r="DS27" s="195"/>
      <c r="DT27" s="195"/>
      <c r="DU27" s="195"/>
      <c r="DV27" s="195"/>
      <c r="DW27" s="195"/>
      <c r="DX27" s="195"/>
      <c r="DY27" s="195"/>
      <c r="DZ27" s="195"/>
      <c r="EA27" s="195"/>
      <c r="EB27" s="195"/>
      <c r="EC27" s="195"/>
      <c r="ED27" s="195"/>
      <c r="EE27" s="195"/>
      <c r="EF27" s="195"/>
      <c r="EG27" s="195"/>
      <c r="EH27" s="195"/>
      <c r="EI27" s="195"/>
      <c r="EJ27" s="195"/>
      <c r="EK27" s="195"/>
      <c r="EL27" s="195"/>
      <c r="EM27" s="195"/>
      <c r="EN27" s="195"/>
      <c r="EO27" s="195"/>
      <c r="EP27" s="195"/>
      <c r="EQ27" s="195"/>
      <c r="ER27" s="195"/>
      <c r="ES27" s="195"/>
      <c r="ET27" s="195"/>
      <c r="EU27" s="195"/>
    </row>
    <row r="28" spans="1:151" s="194" customFormat="1" ht="21.75" customHeight="1" x14ac:dyDescent="0.15">
      <c r="A28" s="3107" t="s">
        <v>370</v>
      </c>
      <c r="B28" s="1851" t="s">
        <v>46</v>
      </c>
      <c r="C28" s="318">
        <f>'급수관 (동부)'!C28+'급수관 (중부)'!C28+'급수관 (서부)'!C28+'급수관(유성)'!C28+'급수관(대덕)'!C28</f>
        <v>26514.639999999996</v>
      </c>
      <c r="D28" s="318">
        <f>'급수관 (동부)'!D28+'급수관 (중부)'!D28+'급수관 (서부)'!D28+'급수관(유성)'!D28+'급수관(대덕)'!D28</f>
        <v>4023.21</v>
      </c>
      <c r="E28" s="318">
        <f>'급수관 (동부)'!E28+'급수관 (중부)'!E28+'급수관 (서부)'!E28+'급수관(유성)'!E28+'급수관(대덕)'!E28</f>
        <v>247.72000000000003</v>
      </c>
      <c r="F28" s="318">
        <f>'급수관 (동부)'!F28+'급수관 (중부)'!F28+'급수관 (서부)'!F28+'급수관(유성)'!F28+'급수관(대덕)'!F28</f>
        <v>76.790000000000006</v>
      </c>
      <c r="G28" s="318">
        <f>'급수관 (동부)'!G28+'급수관 (중부)'!G28+'급수관 (서부)'!G28+'급수관(유성)'!G28+'급수관(대덕)'!G28</f>
        <v>172.68</v>
      </c>
      <c r="H28" s="318">
        <f>'급수관 (동부)'!H28+'급수관 (중부)'!H28+'급수관 (서부)'!H28+'급수관(유성)'!H28+'급수관(대덕)'!H28</f>
        <v>117.11</v>
      </c>
      <c r="I28" s="318">
        <f>'급수관 (동부)'!I28+'급수관 (중부)'!I28+'급수관 (서부)'!I28+'급수관(유성)'!I28+'급수관(대덕)'!I28</f>
        <v>234.43</v>
      </c>
      <c r="J28" s="318">
        <f>'급수관 (동부)'!J28+'급수관 (중부)'!J28+'급수관 (서부)'!J28+'급수관(유성)'!J28+'급수관(대덕)'!J28</f>
        <v>299.52999999999997</v>
      </c>
      <c r="K28" s="318">
        <f>'급수관 (동부)'!K28+'급수관 (중부)'!K28+'급수관 (서부)'!K28+'급수관(유성)'!K28+'급수관(대덕)'!K28</f>
        <v>390.96000000000004</v>
      </c>
      <c r="L28" s="318">
        <f>'급수관 (동부)'!L28+'급수관 (중부)'!L28+'급수관 (서부)'!L28+'급수관(유성)'!L28+'급수관(대덕)'!L28</f>
        <v>599.23</v>
      </c>
      <c r="M28" s="318">
        <f>'급수관 (동부)'!M28+'급수관 (중부)'!M28+'급수관 (서부)'!M28+'급수관(유성)'!M28+'급수관(대덕)'!M28</f>
        <v>56.47</v>
      </c>
      <c r="N28" s="318">
        <f>'급수관 (동부)'!N28+'급수관 (중부)'!N28+'급수관 (서부)'!N28+'급수관(유성)'!N28+'급수관(대덕)'!N28</f>
        <v>182.67999999999998</v>
      </c>
      <c r="O28" s="318">
        <f>'급수관 (동부)'!O28+'급수관 (중부)'!O28+'급수관 (서부)'!O28+'급수관(유성)'!O28+'급수관(대덕)'!O28</f>
        <v>26.03</v>
      </c>
      <c r="P28" s="318">
        <f>'급수관 (동부)'!P28+'급수관 (중부)'!P28+'급수관 (서부)'!P28+'급수관(유성)'!P28+'급수관(대덕)'!P28</f>
        <v>673.3900000000001</v>
      </c>
      <c r="Q28" s="318">
        <f>'급수관 (동부)'!Q28+'급수관 (중부)'!Q28+'급수관 (서부)'!Q28+'급수관(유성)'!Q28+'급수관(대덕)'!Q28</f>
        <v>335.29999999999995</v>
      </c>
      <c r="R28" s="318">
        <f>'급수관 (동부)'!R28+'급수관 (중부)'!R28+'급수관 (서부)'!R28+'급수관(유성)'!R28+'급수관(대덕)'!R28</f>
        <v>240.21</v>
      </c>
      <c r="S28" s="318">
        <f>'급수관 (동부)'!S28+'급수관 (중부)'!S28+'급수관 (서부)'!S28+'급수관(유성)'!S28+'급수관(대덕)'!S28</f>
        <v>294.60000000000002</v>
      </c>
      <c r="T28" s="318">
        <f>'급수관 (동부)'!T28+'급수관 (중부)'!T28+'급수관 (서부)'!T28+'급수관(유성)'!T28+'급수관(대덕)'!T28</f>
        <v>422.93999999999994</v>
      </c>
      <c r="U28" s="318">
        <f>'급수관 (동부)'!U28+'급수관 (중부)'!U28+'급수관 (서부)'!U28+'급수관(유성)'!U28+'급수관(대덕)'!U28</f>
        <v>646.28</v>
      </c>
      <c r="V28" s="318">
        <f>'급수관 (동부)'!V28+'급수관 (중부)'!V28+'급수관 (서부)'!V28+'급수관(유성)'!V28+'급수관(대덕)'!V28</f>
        <v>611.5</v>
      </c>
      <c r="W28" s="318">
        <f>'급수관 (동부)'!W28+'급수관 (중부)'!W28+'급수관 (서부)'!W28+'급수관(유성)'!W28+'급수관(대덕)'!W28</f>
        <v>693.78</v>
      </c>
      <c r="X28" s="318">
        <f>'급수관 (동부)'!X28+'급수관 (중부)'!X28+'급수관 (서부)'!X28+'급수관(유성)'!X28+'급수관(대덕)'!X28</f>
        <v>782.76</v>
      </c>
      <c r="Y28" s="318">
        <f>'급수관 (동부)'!Y28+'급수관 (중부)'!Y28+'급수관 (서부)'!Y28+'급수관(유성)'!Y28+'급수관(대덕)'!Y28</f>
        <v>816.67000000000007</v>
      </c>
      <c r="Z28" s="318">
        <f>'급수관 (동부)'!Z28+'급수관 (중부)'!Z28+'급수관 (서부)'!Z28+'급수관(유성)'!Z28+'급수관(대덕)'!Z28</f>
        <v>1751.3700000000001</v>
      </c>
      <c r="AA28" s="318">
        <f>'급수관 (동부)'!AA28+'급수관 (중부)'!AA28+'급수관 (서부)'!AA28+'급수관(유성)'!AA28+'급수관(대덕)'!AA28</f>
        <v>2898.77</v>
      </c>
      <c r="AB28" s="318">
        <f>'급수관 (동부)'!AB28+'급수관 (중부)'!AB28+'급수관 (서부)'!AB28+'급수관(유성)'!AB28+'급수관(대덕)'!AB28</f>
        <v>1019.97</v>
      </c>
      <c r="AC28" s="318">
        <f>'급수관 (동부)'!AC28+'급수관 (중부)'!AC28+'급수관 (서부)'!AC28+'급수관(유성)'!AC28+'급수관(대덕)'!AC28</f>
        <v>823.91000000000008</v>
      </c>
      <c r="AD28" s="318">
        <f>'급수관 (동부)'!AD28+'급수관 (중부)'!AD28+'급수관 (서부)'!AD28+'급수관(유성)'!AD28+'급수관(대덕)'!AD28</f>
        <v>822.24000000000012</v>
      </c>
      <c r="AE28" s="318">
        <f>'급수관 (동부)'!AE28+'급수관 (중부)'!AE28+'급수관 (서부)'!AE28+'급수관(유성)'!AE28+'급수관(대덕)'!AE28</f>
        <v>1069.28</v>
      </c>
      <c r="AF28" s="318">
        <f>'급수관 (동부)'!AF28+'급수관 (중부)'!AF28+'급수관 (서부)'!AF28+'급수관(유성)'!AF28+'급수관(대덕)'!AF28</f>
        <v>1712.6499999999999</v>
      </c>
      <c r="AG28" s="318">
        <f>'급수관 (동부)'!AG28+'급수관 (중부)'!AG28+'급수관 (서부)'!AG28+'급수관(유성)'!AG28+'급수관(대덕)'!AG28</f>
        <v>1109.51</v>
      </c>
      <c r="AH28" s="318">
        <f>'급수관 (동부)'!AH28+'급수관 (중부)'!AH28+'급수관 (서부)'!AH28+'급수관(유성)'!AH28+'급수관(대덕)'!AH28</f>
        <v>152.72999999999999</v>
      </c>
      <c r="AI28" s="318">
        <f>'급수관 (동부)'!AI28+'급수관 (중부)'!AI28+'급수관 (서부)'!AI28+'급수관(유성)'!AI28+'급수관(대덕)'!AI28</f>
        <v>873.3</v>
      </c>
      <c r="AJ28" s="318">
        <f>'급수관 (동부)'!AJ28+'급수관 (중부)'!AJ28+'급수관 (서부)'!AJ28+'급수관(유성)'!AJ28+'급수관(대덕)'!AJ28</f>
        <v>1179.8400000000001</v>
      </c>
      <c r="AK28" s="318">
        <f>'급수관 (동부)'!AK28+'급수관 (중부)'!AK28+'급수관 (서부)'!AK28+'급수관(유성)'!AK28+'급수관(대덕)'!AK28</f>
        <v>1156.8</v>
      </c>
    </row>
    <row r="29" spans="1:151" s="194" customFormat="1" ht="21.75" customHeight="1" x14ac:dyDescent="0.15">
      <c r="A29" s="3107"/>
      <c r="B29" s="2364" t="s">
        <v>283</v>
      </c>
      <c r="C29" s="1027">
        <f>'급수관 (동부)'!C29+'급수관 (중부)'!C29+'급수관 (서부)'!C29+'급수관(유성)'!C29+'급수관(대덕)'!C29</f>
        <v>6220.68</v>
      </c>
      <c r="D29" s="1027">
        <f>'급수관 (동부)'!D29+'급수관 (중부)'!D29+'급수관 (서부)'!D29+'급수관(유성)'!D29+'급수관(대덕)'!D29</f>
        <v>3808.2299999999996</v>
      </c>
      <c r="E29" s="1027">
        <f>'급수관 (동부)'!E29+'급수관 (중부)'!E29+'급수관 (서부)'!E29+'급수관(유성)'!E29+'급수관(대덕)'!E29</f>
        <v>225.49</v>
      </c>
      <c r="F29" s="1027">
        <f>'급수관 (동부)'!F29+'급수관 (중부)'!F29+'급수관 (서부)'!F29+'급수관(유성)'!F29+'급수관(대덕)'!F29</f>
        <v>76.790000000000006</v>
      </c>
      <c r="G29" s="1027">
        <f>'급수관 (동부)'!G29+'급수관 (중부)'!G29+'급수관 (서부)'!G29+'급수관(유성)'!G29+'급수관(대덕)'!G29</f>
        <v>166.57</v>
      </c>
      <c r="H29" s="1027">
        <f>'급수관 (동부)'!H29+'급수관 (중부)'!H29+'급수관 (서부)'!H29+'급수관(유성)'!H29+'급수관(대덕)'!H29</f>
        <v>117.11</v>
      </c>
      <c r="I29" s="1027">
        <f>'급수관 (동부)'!I29+'급수관 (중부)'!I29+'급수관 (서부)'!I29+'급수관(유성)'!I29+'급수관(대덕)'!I29</f>
        <v>234.43</v>
      </c>
      <c r="J29" s="1027">
        <f>'급수관 (동부)'!J29+'급수관 (중부)'!J29+'급수관 (서부)'!J29+'급수관(유성)'!J29+'급수관(대덕)'!J29</f>
        <v>299.52999999999997</v>
      </c>
      <c r="K29" s="1027">
        <f>'급수관 (동부)'!K29+'급수관 (중부)'!K29+'급수관 (서부)'!K29+'급수관(유성)'!K29+'급수관(대덕)'!K29</f>
        <v>390.96000000000004</v>
      </c>
      <c r="L29" s="1027">
        <f>'급수관 (동부)'!L29+'급수관 (중부)'!L29+'급수관 (서부)'!L29+'급수관(유성)'!L29+'급수관(대덕)'!L29</f>
        <v>374.96999999999997</v>
      </c>
      <c r="M29" s="1027">
        <f>'급수관 (동부)'!M29+'급수관 (중부)'!M29+'급수관 (서부)'!M29+'급수관(유성)'!M29+'급수관(대덕)'!M29</f>
        <v>0</v>
      </c>
      <c r="N29" s="1027">
        <f>'급수관 (동부)'!N29+'급수관 (중부)'!N29+'급수관 (서부)'!N29+'급수관(유성)'!N29+'급수관(대덕)'!N29</f>
        <v>0</v>
      </c>
      <c r="O29" s="1027">
        <f>'급수관 (동부)'!O29+'급수관 (중부)'!O29+'급수관 (서부)'!O29+'급수관(유성)'!O29+'급수관(대덕)'!O29</f>
        <v>7.8900000000000006</v>
      </c>
      <c r="P29" s="1027">
        <f>'급수관 (동부)'!P29+'급수관 (중부)'!P29+'급수관 (서부)'!P29+'급수관(유성)'!P29+'급수관(대덕)'!P29</f>
        <v>161.14000000000001</v>
      </c>
      <c r="Q29" s="1027">
        <f>'급수관 (동부)'!Q29+'급수관 (중부)'!Q29+'급수관 (서부)'!Q29+'급수관(유성)'!Q29+'급수관(대덕)'!Q29</f>
        <v>193.9</v>
      </c>
      <c r="R29" s="1027">
        <f>'급수관 (동부)'!R29+'급수관 (중부)'!R29+'급수관 (서부)'!R29+'급수관(유성)'!R29+'급수관(대덕)'!R29</f>
        <v>23.03</v>
      </c>
      <c r="S29" s="1027">
        <f>'급수관 (동부)'!S29+'급수관 (중부)'!S29+'급수관 (서부)'!S29+'급수관(유성)'!S29+'급수관(대덕)'!S29</f>
        <v>21.56</v>
      </c>
      <c r="T29" s="1027">
        <f>'급수관 (동부)'!T29+'급수관 (중부)'!T29+'급수관 (서부)'!T29+'급수관(유성)'!T29+'급수관(대덕)'!T29</f>
        <v>18.079999999999998</v>
      </c>
      <c r="U29" s="1027">
        <f>'급수관 (동부)'!U29+'급수관 (중부)'!U29+'급수관 (서부)'!U29+'급수관(유성)'!U29+'급수관(대덕)'!U29</f>
        <v>0</v>
      </c>
      <c r="V29" s="1027">
        <f>'급수관 (동부)'!V29+'급수관 (중부)'!V29+'급수관 (서부)'!V29+'급수관(유성)'!V29+'급수관(대덕)'!V29</f>
        <v>0</v>
      </c>
      <c r="W29" s="1027">
        <f>'급수관 (동부)'!W29+'급수관 (중부)'!W29+'급수관 (서부)'!W29+'급수관(유성)'!W29+'급수관(대덕)'!W29</f>
        <v>0</v>
      </c>
      <c r="X29" s="1027">
        <f>'급수관 (동부)'!X29+'급수관 (중부)'!X29+'급수관 (서부)'!X29+'급수관(유성)'!X29+'급수관(대덕)'!X29</f>
        <v>0</v>
      </c>
      <c r="Y29" s="1027">
        <f>'급수관 (동부)'!Y29+'급수관 (중부)'!Y29+'급수관 (서부)'!Y29+'급수관(유성)'!Y29+'급수관(대덕)'!Y29</f>
        <v>0</v>
      </c>
      <c r="Z29" s="1027">
        <f>'급수관 (동부)'!Z29+'급수관 (중부)'!Z29+'급수관 (서부)'!Z29+'급수관(유성)'!Z29+'급수관(대덕)'!Z29</f>
        <v>0</v>
      </c>
      <c r="AA29" s="1027">
        <f>'급수관 (동부)'!AA29+'급수관 (중부)'!AA29+'급수관 (서부)'!AA29+'급수관(유성)'!AA29+'급수관(대덕)'!AA29</f>
        <v>0</v>
      </c>
      <c r="AB29" s="1027">
        <f>'급수관 (동부)'!AB29+'급수관 (중부)'!AB29+'급수관 (서부)'!AB29+'급수관(유성)'!AB29+'급수관(대덕)'!AB29</f>
        <v>0</v>
      </c>
      <c r="AC29" s="1027">
        <f>'급수관 (동부)'!AC29+'급수관 (중부)'!AC29+'급수관 (서부)'!AC29+'급수관(유성)'!AC29+'급수관(대덕)'!AC29</f>
        <v>0</v>
      </c>
      <c r="AD29" s="1027">
        <f>'급수관 (동부)'!AD29+'급수관 (중부)'!AD29+'급수관 (서부)'!AD29+'급수관(유성)'!AD29+'급수관(대덕)'!AD29</f>
        <v>0</v>
      </c>
      <c r="AE29" s="1027">
        <f>'급수관 (동부)'!AE29+'급수관 (중부)'!AE29+'급수관 (서부)'!AE29+'급수관(유성)'!AE29+'급수관(대덕)'!AE29</f>
        <v>0</v>
      </c>
      <c r="AF29" s="1027">
        <f>'급수관 (동부)'!AF29+'급수관 (중부)'!AF29+'급수관 (서부)'!AF29+'급수관(유성)'!AF29+'급수관(대덕)'!AF29</f>
        <v>0</v>
      </c>
      <c r="AG29" s="1027">
        <f>'급수관 (동부)'!AG29+'급수관 (중부)'!AG29+'급수관 (서부)'!AG29+'급수관(유성)'!AG29+'급수관(대덕)'!AG29</f>
        <v>0</v>
      </c>
      <c r="AH29" s="1027">
        <f>'급수관 (동부)'!AH29+'급수관 (중부)'!AH29+'급수관 (서부)'!AH29+'급수관(유성)'!AH29+'급수관(대덕)'!AH29</f>
        <v>0</v>
      </c>
      <c r="AI29" s="1027">
        <f>'급수관 (동부)'!AI29+'급수관 (중부)'!AI29+'급수관 (서부)'!AI29+'급수관(유성)'!AI29+'급수관(대덕)'!AI29</f>
        <v>0</v>
      </c>
      <c r="AJ29" s="1027">
        <f>'급수관 (동부)'!AJ29+'급수관 (중부)'!AJ29+'급수관 (서부)'!AJ29+'급수관(유성)'!AJ29+'급수관(대덕)'!AJ29</f>
        <v>0</v>
      </c>
      <c r="AK29" s="1027">
        <f>'급수관 (동부)'!AK29+'급수관 (중부)'!AK29+'급수관 (서부)'!AK29+'급수관(유성)'!AK29+'급수관(대덕)'!AK29</f>
        <v>101</v>
      </c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</row>
    <row r="30" spans="1:151" s="194" customFormat="1" ht="21.75" customHeight="1" x14ac:dyDescent="0.15">
      <c r="A30" s="3107"/>
      <c r="B30" s="2364" t="s">
        <v>284</v>
      </c>
      <c r="C30" s="1027">
        <f>'급수관 (동부)'!C30+'급수관 (중부)'!C30+'급수관 (서부)'!C30+'급수관(유성)'!C30+'급수관(대덕)'!C30</f>
        <v>3473.5299999999997</v>
      </c>
      <c r="D30" s="1027">
        <f>'급수관 (동부)'!D30+'급수관 (중부)'!D30+'급수관 (서부)'!D30+'급수관(유성)'!D30+'급수관(대덕)'!D30</f>
        <v>201.56</v>
      </c>
      <c r="E30" s="1027">
        <f>'급수관 (동부)'!E30+'급수관 (중부)'!E30+'급수관 (서부)'!E30+'급수관(유성)'!E30+'급수관(대덕)'!E30</f>
        <v>22.23</v>
      </c>
      <c r="F30" s="1027">
        <f>'급수관 (동부)'!F30+'급수관 (중부)'!F30+'급수관 (서부)'!F30+'급수관(유성)'!F30+'급수관(대덕)'!F30</f>
        <v>0</v>
      </c>
      <c r="G30" s="1027">
        <f>'급수관 (동부)'!G30+'급수관 (중부)'!G30+'급수관 (서부)'!G30+'급수관(유성)'!G30+'급수관(대덕)'!G30</f>
        <v>0</v>
      </c>
      <c r="H30" s="1027">
        <f>'급수관 (동부)'!H30+'급수관 (중부)'!H30+'급수관 (서부)'!H30+'급수관(유성)'!H30+'급수관(대덕)'!H30</f>
        <v>0</v>
      </c>
      <c r="I30" s="1027">
        <f>'급수관 (동부)'!I30+'급수관 (중부)'!I30+'급수관 (서부)'!I30+'급수관(유성)'!I30+'급수관(대덕)'!I30</f>
        <v>0</v>
      </c>
      <c r="J30" s="1027">
        <f>'급수관 (동부)'!J30+'급수관 (중부)'!J30+'급수관 (서부)'!J30+'급수관(유성)'!J30+'급수관(대덕)'!J30</f>
        <v>0</v>
      </c>
      <c r="K30" s="1027">
        <f>'급수관 (동부)'!K30+'급수관 (중부)'!K30+'급수관 (서부)'!K30+'급수관(유성)'!K30+'급수관(대덕)'!K30</f>
        <v>0</v>
      </c>
      <c r="L30" s="1027">
        <f>'급수관 (동부)'!L30+'급수관 (중부)'!L30+'급수관 (서부)'!L30+'급수관(유성)'!L30+'급수관(대덕)'!L30</f>
        <v>138.12</v>
      </c>
      <c r="M30" s="1027">
        <f>'급수관 (동부)'!M30+'급수관 (중부)'!M30+'급수관 (서부)'!M30+'급수관(유성)'!M30+'급수관(대덕)'!M30</f>
        <v>0</v>
      </c>
      <c r="N30" s="1027">
        <f>'급수관 (동부)'!N30+'급수관 (중부)'!N30+'급수관 (서부)'!N30+'급수관(유성)'!N30+'급수관(대덕)'!N30</f>
        <v>175.48</v>
      </c>
      <c r="O30" s="1027">
        <f>'급수관 (동부)'!O30+'급수관 (중부)'!O30+'급수관 (서부)'!O30+'급수관(유성)'!O30+'급수관(대덕)'!O30</f>
        <v>10.08</v>
      </c>
      <c r="P30" s="1027">
        <f>'급수관 (동부)'!P30+'급수관 (중부)'!P30+'급수관 (서부)'!P30+'급수관(유성)'!P30+'급수관(대덕)'!P30</f>
        <v>82.94</v>
      </c>
      <c r="Q30" s="1027">
        <f>'급수관 (동부)'!Q30+'급수관 (중부)'!Q30+'급수관 (서부)'!Q30+'급수관(유성)'!Q30+'급수관(대덕)'!Q30</f>
        <v>43.16</v>
      </c>
      <c r="R30" s="1027">
        <f>'급수관 (동부)'!R30+'급수관 (중부)'!R30+'급수관 (서부)'!R30+'급수관(유성)'!R30+'급수관(대덕)'!R30</f>
        <v>0</v>
      </c>
      <c r="S30" s="1027">
        <f>'급수관 (동부)'!S30+'급수관 (중부)'!S30+'급수관 (서부)'!S30+'급수관(유성)'!S30+'급수관(대덕)'!S30</f>
        <v>89.39</v>
      </c>
      <c r="T30" s="1027">
        <f>'급수관 (동부)'!T30+'급수관 (중부)'!T30+'급수관 (서부)'!T30+'급수관(유성)'!T30+'급수관(대덕)'!T30</f>
        <v>247.57999999999998</v>
      </c>
      <c r="U30" s="1027">
        <f>'급수관 (동부)'!U30+'급수관 (중부)'!U30+'급수관 (서부)'!U30+'급수관(유성)'!U30+'급수관(대덕)'!U30</f>
        <v>317.48</v>
      </c>
      <c r="V30" s="1027">
        <f>'급수관 (동부)'!V30+'급수관 (중부)'!V30+'급수관 (서부)'!V30+'급수관(유성)'!V30+'급수관(대덕)'!V30</f>
        <v>250.59</v>
      </c>
      <c r="W30" s="1027">
        <f>'급수관 (동부)'!W30+'급수관 (중부)'!W30+'급수관 (서부)'!W30+'급수관(유성)'!W30+'급수관(대덕)'!W30</f>
        <v>165.06</v>
      </c>
      <c r="X30" s="1027">
        <f>'급수관 (동부)'!X30+'급수관 (중부)'!X30+'급수관 (서부)'!X30+'급수관(유성)'!X30+'급수관(대덕)'!X30</f>
        <v>241.71</v>
      </c>
      <c r="Y30" s="1027">
        <f>'급수관 (동부)'!Y30+'급수관 (중부)'!Y30+'급수관 (서부)'!Y30+'급수관(유성)'!Y30+'급수관(대덕)'!Y30</f>
        <v>246.41000000000003</v>
      </c>
      <c r="Z30" s="1027">
        <f>'급수관 (동부)'!Z30+'급수관 (중부)'!Z30+'급수관 (서부)'!Z30+'급수관(유성)'!Z30+'급수관(대덕)'!Z30</f>
        <v>1092.19</v>
      </c>
      <c r="AA30" s="1027">
        <f>'급수관 (동부)'!AA30+'급수관 (중부)'!AA30+'급수관 (서부)'!AA30+'급수관(유성)'!AA30+'급수관(대덕)'!AA30</f>
        <v>149.55000000000001</v>
      </c>
      <c r="AB30" s="1027">
        <f>'급수관 (동부)'!AB30+'급수관 (중부)'!AB30+'급수관 (서부)'!AB30+'급수관(유성)'!AB30+'급수관(대덕)'!AB30</f>
        <v>0</v>
      </c>
      <c r="AC30" s="1027">
        <f>'급수관 (동부)'!AC30+'급수관 (중부)'!AC30+'급수관 (서부)'!AC30+'급수관(유성)'!AC30+'급수관(대덕)'!AC30</f>
        <v>0</v>
      </c>
      <c r="AD30" s="1027">
        <f>'급수관 (동부)'!AD30+'급수관 (중부)'!AD30+'급수관 (서부)'!AD30+'급수관(유성)'!AD30+'급수관(대덕)'!AD30</f>
        <v>0</v>
      </c>
      <c r="AE30" s="1027">
        <f>'급수관 (동부)'!AE30+'급수관 (중부)'!AE30+'급수관 (서부)'!AE30+'급수관(유성)'!AE30+'급수관(대덕)'!AE30</f>
        <v>0</v>
      </c>
      <c r="AF30" s="1027">
        <f>'급수관 (동부)'!AF30+'급수관 (중부)'!AF30+'급수관 (서부)'!AF30+'급수관(유성)'!AF30+'급수관(대덕)'!AF30</f>
        <v>0</v>
      </c>
      <c r="AG30" s="1027">
        <f>'급수관 (동부)'!AG30+'급수관 (중부)'!AG30+'급수관 (서부)'!AG30+'급수관(유성)'!AG30+'급수관(대덕)'!AG30</f>
        <v>0</v>
      </c>
      <c r="AH30" s="1027">
        <f>'급수관 (동부)'!AH30+'급수관 (중부)'!AH30+'급수관 (서부)'!AH30+'급수관(유성)'!AH30+'급수관(대덕)'!AH30</f>
        <v>0</v>
      </c>
      <c r="AI30" s="1027">
        <f>'급수관 (동부)'!AI30+'급수관 (중부)'!AI30+'급수관 (서부)'!AI30+'급수관(유성)'!AI30+'급수관(대덕)'!AI30</f>
        <v>0</v>
      </c>
      <c r="AJ30" s="1027">
        <f>'급수관 (동부)'!AJ30+'급수관 (중부)'!AJ30+'급수관 (서부)'!AJ30+'급수관(유성)'!AJ30+'급수관(대덕)'!AJ30</f>
        <v>0</v>
      </c>
      <c r="AK30" s="1027">
        <f>'급수관 (동부)'!AK30+'급수관 (중부)'!AK30+'급수관 (서부)'!AK30+'급수관(유성)'!AK30+'급수관(대덕)'!AK30</f>
        <v>0</v>
      </c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</row>
    <row r="31" spans="1:151" s="194" customFormat="1" ht="14.25" x14ac:dyDescent="0.15">
      <c r="A31" s="3107"/>
      <c r="B31" s="2365" t="s">
        <v>286</v>
      </c>
      <c r="C31" s="1027">
        <f>'급수관 (동부)'!C31+'급수관 (중부)'!C31+'급수관 (서부)'!C31+'급수관(유성)'!C31+'급수관(대덕)'!C31</f>
        <v>16751.86</v>
      </c>
      <c r="D31" s="1027">
        <f>'급수관 (동부)'!D31+'급수관 (중부)'!D31+'급수관 (서부)'!D31+'급수관(유성)'!D31+'급수관(대덕)'!D31</f>
        <v>13.42</v>
      </c>
      <c r="E31" s="1027">
        <f>'급수관 (동부)'!E31+'급수관 (중부)'!E31+'급수관 (서부)'!E31+'급수관(유성)'!E31+'급수관(대덕)'!E31</f>
        <v>0</v>
      </c>
      <c r="F31" s="1027">
        <f>'급수관 (동부)'!F31+'급수관 (중부)'!F31+'급수관 (서부)'!F31+'급수관(유성)'!F31+'급수관(대덕)'!F31</f>
        <v>0</v>
      </c>
      <c r="G31" s="1027">
        <f>'급수관 (동부)'!G31+'급수관 (중부)'!G31+'급수관 (서부)'!G31+'급수관(유성)'!G31+'급수관(대덕)'!G31</f>
        <v>6.11</v>
      </c>
      <c r="H31" s="1027">
        <f>'급수관 (동부)'!H31+'급수관 (중부)'!H31+'급수관 (서부)'!H31+'급수관(유성)'!H31+'급수관(대덕)'!H31</f>
        <v>0</v>
      </c>
      <c r="I31" s="1027">
        <f>'급수관 (동부)'!I31+'급수관 (중부)'!I31+'급수관 (서부)'!I31+'급수관(유성)'!I31+'급수관(대덕)'!I31</f>
        <v>0</v>
      </c>
      <c r="J31" s="1027">
        <f>'급수관 (동부)'!J31+'급수관 (중부)'!J31+'급수관 (서부)'!J31+'급수관(유성)'!J31+'급수관(대덕)'!J31</f>
        <v>0</v>
      </c>
      <c r="K31" s="1027">
        <f>'급수관 (동부)'!K31+'급수관 (중부)'!K31+'급수관 (서부)'!K31+'급수관(유성)'!K31+'급수관(대덕)'!K31</f>
        <v>0</v>
      </c>
      <c r="L31" s="1027">
        <f>'급수관 (동부)'!L31+'급수관 (중부)'!L31+'급수관 (서부)'!L31+'급수관(유성)'!L31+'급수관(대덕)'!L31</f>
        <v>86.139999999999986</v>
      </c>
      <c r="M31" s="1027">
        <f>'급수관 (동부)'!M31+'급수관 (중부)'!M31+'급수관 (서부)'!M31+'급수관(유성)'!M31+'급수관(대덕)'!M31</f>
        <v>56.47</v>
      </c>
      <c r="N31" s="1027">
        <f>'급수관 (동부)'!N31+'급수관 (중부)'!N31+'급수관 (서부)'!N31+'급수관(유성)'!N31+'급수관(대덕)'!N31</f>
        <v>7.2</v>
      </c>
      <c r="O31" s="1027">
        <f>'급수관 (동부)'!O31+'급수관 (중부)'!O31+'급수관 (서부)'!O31+'급수관(유성)'!O31+'급수관(대덕)'!O31</f>
        <v>8.06</v>
      </c>
      <c r="P31" s="1027">
        <f>'급수관 (동부)'!P31+'급수관 (중부)'!P31+'급수관 (서부)'!P31+'급수관(유성)'!P31+'급수관(대덕)'!P31</f>
        <v>429.31</v>
      </c>
      <c r="Q31" s="1027">
        <f>'급수관 (동부)'!Q31+'급수관 (중부)'!Q31+'급수관 (서부)'!Q31+'급수관(유성)'!Q31+'급수관(대덕)'!Q31</f>
        <v>68.010000000000005</v>
      </c>
      <c r="R31" s="1027">
        <f>'급수관 (동부)'!R31+'급수관 (중부)'!R31+'급수관 (서부)'!R31+'급수관(유성)'!R31+'급수관(대덕)'!R31</f>
        <v>217.18</v>
      </c>
      <c r="S31" s="1027">
        <f>'급수관 (동부)'!S31+'급수관 (중부)'!S31+'급수관 (서부)'!S31+'급수관(유성)'!S31+'급수관(대덕)'!S31</f>
        <v>183.65</v>
      </c>
      <c r="T31" s="1027">
        <f>'급수관 (동부)'!T31+'급수관 (중부)'!T31+'급수관 (서부)'!T31+'급수관(유성)'!T31+'급수관(대덕)'!T31</f>
        <v>157.28</v>
      </c>
      <c r="U31" s="1027">
        <f>'급수관 (동부)'!U31+'급수관 (중부)'!U31+'급수관 (서부)'!U31+'급수관(유성)'!U31+'급수관(대덕)'!U31</f>
        <v>328.8</v>
      </c>
      <c r="V31" s="1027">
        <f>'급수관 (동부)'!V31+'급수관 (중부)'!V31+'급수관 (서부)'!V31+'급수관(유성)'!V31+'급수관(대덕)'!V31</f>
        <v>360.90999999999997</v>
      </c>
      <c r="W31" s="1027">
        <f>'급수관 (동부)'!W31+'급수관 (중부)'!W31+'급수관 (서부)'!W31+'급수관(유성)'!W31+'급수관(대덕)'!W31</f>
        <v>522.38</v>
      </c>
      <c r="X31" s="1027">
        <f>'급수관 (동부)'!X31+'급수관 (중부)'!X31+'급수관 (서부)'!X31+'급수관(유성)'!X31+'급수관(대덕)'!X31</f>
        <v>541.05000000000007</v>
      </c>
      <c r="Y31" s="1027">
        <f>'급수관 (동부)'!Y31+'급수관 (중부)'!Y31+'급수관 (서부)'!Y31+'급수관(유성)'!Y31+'급수관(대덕)'!Y31</f>
        <v>570.26</v>
      </c>
      <c r="Z31" s="1027">
        <f>'급수관 (동부)'!Z31+'급수관 (중부)'!Z31+'급수관 (서부)'!Z31+'급수관(유성)'!Z31+'급수관(대덕)'!Z31</f>
        <v>659.18000000000006</v>
      </c>
      <c r="AA31" s="1027">
        <f>'급수관 (동부)'!AA31+'급수관 (중부)'!AA31+'급수관 (서부)'!AA31+'급수관(유성)'!AA31+'급수관(대덕)'!AA31</f>
        <v>2749.22</v>
      </c>
      <c r="AB31" s="1027">
        <f>'급수관 (동부)'!AB31+'급수관 (중부)'!AB31+'급수관 (서부)'!AB31+'급수관(유성)'!AB31+'급수관(대덕)'!AB31</f>
        <v>1019.97</v>
      </c>
      <c r="AC31" s="1027">
        <f>'급수관 (동부)'!AC31+'급수관 (중부)'!AC31+'급수관 (서부)'!AC31+'급수관(유성)'!AC31+'급수관(대덕)'!AC31</f>
        <v>823.91000000000008</v>
      </c>
      <c r="AD31" s="1027">
        <f>'급수관 (동부)'!AD31+'급수관 (중부)'!AD31+'급수관 (서부)'!AD31+'급수관(유성)'!AD31+'급수관(대덕)'!AD31</f>
        <v>822.24000000000012</v>
      </c>
      <c r="AE31" s="1027">
        <f>'급수관 (동부)'!AE31+'급수관 (중부)'!AE31+'급수관 (서부)'!AE31+'급수관(유성)'!AE31+'급수관(대덕)'!AE31</f>
        <v>1069.28</v>
      </c>
      <c r="AF31" s="1027">
        <f>'급수관 (동부)'!AF31+'급수관 (중부)'!AF31+'급수관 (서부)'!AF31+'급수관(유성)'!AF31+'급수관(대덕)'!AF31</f>
        <v>1712.6499999999999</v>
      </c>
      <c r="AG31" s="1027">
        <f>'급수관 (동부)'!AG31+'급수관 (중부)'!AG31+'급수관 (서부)'!AG31+'급수관(유성)'!AG31+'급수관(대덕)'!AG31</f>
        <v>1109.51</v>
      </c>
      <c r="AH31" s="1027">
        <f>'급수관 (동부)'!AH31+'급수관 (중부)'!AH31+'급수관 (서부)'!AH31+'급수관(유성)'!AH31+'급수관(대덕)'!AH31</f>
        <v>152.72999999999999</v>
      </c>
      <c r="AI31" s="1027">
        <f>'급수관 (동부)'!AI31+'급수관 (중부)'!AI31+'급수관 (서부)'!AI31+'급수관(유성)'!AI31+'급수관(대덕)'!AI31</f>
        <v>873.3</v>
      </c>
      <c r="AJ31" s="1027">
        <f>'급수관 (동부)'!AJ31+'급수관 (중부)'!AJ31+'급수관 (서부)'!AJ31+'급수관(유성)'!AJ31+'급수관(대덕)'!AJ31</f>
        <v>1179.8400000000001</v>
      </c>
      <c r="AK31" s="1027">
        <f>'급수관 (동부)'!AK31+'급수관 (중부)'!AK31+'급수관 (서부)'!AK31+'급수관(유성)'!AK31+'급수관(대덕)'!AK31</f>
        <v>1023.8</v>
      </c>
      <c r="AL31" s="195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</row>
    <row r="32" spans="1:151" s="194" customFormat="1" ht="21.75" customHeight="1" x14ac:dyDescent="0.15">
      <c r="A32" s="3107"/>
      <c r="B32" s="2364" t="s">
        <v>965</v>
      </c>
      <c r="C32" s="1027">
        <f>'급수관 (동부)'!C32+'급수관 (중부)'!C32+'급수관 (서부)'!C32+'급수관(유성)'!C32+'급수관(대덕)'!C32</f>
        <v>36.57</v>
      </c>
      <c r="D32" s="1027">
        <f>'급수관 (동부)'!D32+'급수관 (중부)'!D32+'급수관 (서부)'!D32+'급수관(유성)'!D32+'급수관(대덕)'!D32</f>
        <v>0</v>
      </c>
      <c r="E32" s="1027">
        <f>'급수관 (동부)'!E32+'급수관 (중부)'!E32+'급수관 (서부)'!E32+'급수관(유성)'!E32+'급수관(대덕)'!E32</f>
        <v>0</v>
      </c>
      <c r="F32" s="1027">
        <f>'급수관 (동부)'!F32+'급수관 (중부)'!F32+'급수관 (서부)'!F32+'급수관(유성)'!F32+'급수관(대덕)'!F32</f>
        <v>0</v>
      </c>
      <c r="G32" s="1027">
        <f>'급수관 (동부)'!G32+'급수관 (중부)'!G32+'급수관 (서부)'!G32+'급수관(유성)'!G32+'급수관(대덕)'!G32</f>
        <v>0</v>
      </c>
      <c r="H32" s="1027">
        <f>'급수관 (동부)'!H32+'급수관 (중부)'!H32+'급수관 (서부)'!H32+'급수관(유성)'!H32+'급수관(대덕)'!H32</f>
        <v>0</v>
      </c>
      <c r="I32" s="1027">
        <f>'급수관 (동부)'!I32+'급수관 (중부)'!I32+'급수관 (서부)'!I32+'급수관(유성)'!I32+'급수관(대덕)'!I32</f>
        <v>0</v>
      </c>
      <c r="J32" s="1027">
        <f>'급수관 (동부)'!J32+'급수관 (중부)'!J32+'급수관 (서부)'!J32+'급수관(유성)'!J32+'급수관(대덕)'!J32</f>
        <v>0</v>
      </c>
      <c r="K32" s="1027">
        <f>'급수관 (동부)'!K32+'급수관 (중부)'!K32+'급수관 (서부)'!K32+'급수관(유성)'!K32+'급수관(대덕)'!K32</f>
        <v>0</v>
      </c>
      <c r="L32" s="1027">
        <f>'급수관 (동부)'!L32+'급수관 (중부)'!L32+'급수관 (서부)'!L32+'급수관(유성)'!L32+'급수관(대덕)'!L32</f>
        <v>0</v>
      </c>
      <c r="M32" s="1027">
        <f>'급수관 (동부)'!M32+'급수관 (중부)'!M32+'급수관 (서부)'!M32+'급수관(유성)'!M32+'급수관(대덕)'!M32</f>
        <v>0</v>
      </c>
      <c r="N32" s="1027">
        <f>'급수관 (동부)'!N32+'급수관 (중부)'!N32+'급수관 (서부)'!N32+'급수관(유성)'!N32+'급수관(대덕)'!N32</f>
        <v>0</v>
      </c>
      <c r="O32" s="1027">
        <f>'급수관 (동부)'!O32+'급수관 (중부)'!O32+'급수관 (서부)'!O32+'급수관(유성)'!O32+'급수관(대덕)'!O32</f>
        <v>0</v>
      </c>
      <c r="P32" s="1027">
        <f>'급수관 (동부)'!P32+'급수관 (중부)'!P32+'급수관 (서부)'!P32+'급수관(유성)'!P32+'급수관(대덕)'!P32</f>
        <v>0</v>
      </c>
      <c r="Q32" s="1027">
        <f>'급수관 (동부)'!Q32+'급수관 (중부)'!Q32+'급수관 (서부)'!Q32+'급수관(유성)'!Q32+'급수관(대덕)'!Q32</f>
        <v>30.23</v>
      </c>
      <c r="R32" s="1027">
        <f>'급수관 (동부)'!R32+'급수관 (중부)'!R32+'급수관 (서부)'!R32+'급수관(유성)'!R32+'급수관(대덕)'!R32</f>
        <v>0</v>
      </c>
      <c r="S32" s="1027">
        <f>'급수관 (동부)'!S32+'급수관 (중부)'!S32+'급수관 (서부)'!S32+'급수관(유성)'!S32+'급수관(대덕)'!S32</f>
        <v>0</v>
      </c>
      <c r="T32" s="1027">
        <f>'급수관 (동부)'!T32+'급수관 (중부)'!T32+'급수관 (서부)'!T32+'급수관(유성)'!T32+'급수관(대덕)'!T32</f>
        <v>0</v>
      </c>
      <c r="U32" s="1027">
        <f>'급수관 (동부)'!U32+'급수관 (중부)'!U32+'급수관 (서부)'!U32+'급수관(유성)'!U32+'급수관(대덕)'!U32</f>
        <v>0</v>
      </c>
      <c r="V32" s="1027">
        <f>'급수관 (동부)'!V32+'급수관 (중부)'!V32+'급수관 (서부)'!V32+'급수관(유성)'!V32+'급수관(대덕)'!V32</f>
        <v>0</v>
      </c>
      <c r="W32" s="1027">
        <f>'급수관 (동부)'!W32+'급수관 (중부)'!W32+'급수관 (서부)'!W32+'급수관(유성)'!W32+'급수관(대덕)'!W32</f>
        <v>6.34</v>
      </c>
      <c r="X32" s="1027">
        <f>'급수관 (동부)'!X32+'급수관 (중부)'!X32+'급수관 (서부)'!X32+'급수관(유성)'!X32+'급수관(대덕)'!X32</f>
        <v>0</v>
      </c>
      <c r="Y32" s="1027">
        <f>'급수관 (동부)'!Y32+'급수관 (중부)'!Y32+'급수관 (서부)'!Y32+'급수관(유성)'!Y32+'급수관(대덕)'!Y32</f>
        <v>0</v>
      </c>
      <c r="Z32" s="1027">
        <f>'급수관 (동부)'!Z32+'급수관 (중부)'!Z32+'급수관 (서부)'!Z32+'급수관(유성)'!Z32+'급수관(대덕)'!Z32</f>
        <v>0</v>
      </c>
      <c r="AA32" s="1027">
        <f>'급수관 (동부)'!AA32+'급수관 (중부)'!AA32+'급수관 (서부)'!AA32+'급수관(유성)'!AA32+'급수관(대덕)'!AA32</f>
        <v>0</v>
      </c>
      <c r="AB32" s="1027">
        <f>'급수관 (동부)'!AB32+'급수관 (중부)'!AB32+'급수관 (서부)'!AB32+'급수관(유성)'!AB32+'급수관(대덕)'!AB32</f>
        <v>0</v>
      </c>
      <c r="AC32" s="1027">
        <f>'급수관 (동부)'!AC32+'급수관 (중부)'!AC32+'급수관 (서부)'!AC32+'급수관(유성)'!AC32+'급수관(대덕)'!AC32</f>
        <v>0</v>
      </c>
      <c r="AD32" s="1027">
        <f>'급수관 (동부)'!AD32+'급수관 (중부)'!AD32+'급수관 (서부)'!AD32+'급수관(유성)'!AD32+'급수관(대덕)'!AD32</f>
        <v>0</v>
      </c>
      <c r="AE32" s="1027">
        <f>'급수관 (동부)'!AE32+'급수관 (중부)'!AE32+'급수관 (서부)'!AE32+'급수관(유성)'!AE32+'급수관(대덕)'!AE32</f>
        <v>0</v>
      </c>
      <c r="AF32" s="1027">
        <f>'급수관 (동부)'!AF32+'급수관 (중부)'!AF32+'급수관 (서부)'!AF32+'급수관(유성)'!AF32+'급수관(대덕)'!AF32</f>
        <v>0</v>
      </c>
      <c r="AG32" s="1027">
        <f>'급수관 (동부)'!AG32+'급수관 (중부)'!AG32+'급수관 (서부)'!AG32+'급수관(유성)'!AG32+'급수관(대덕)'!AG32</f>
        <v>0</v>
      </c>
      <c r="AH32" s="1027">
        <f>'급수관 (동부)'!AH32+'급수관 (중부)'!AH32+'급수관 (서부)'!AH32+'급수관(유성)'!AH32+'급수관(대덕)'!AH32</f>
        <v>0</v>
      </c>
      <c r="AI32" s="1027">
        <f>'급수관 (동부)'!AI32+'급수관 (중부)'!AI32+'급수관 (서부)'!AI32+'급수관(유성)'!AI32+'급수관(대덕)'!AI32</f>
        <v>0</v>
      </c>
      <c r="AJ32" s="1027">
        <f>'급수관 (동부)'!AJ32+'급수관 (중부)'!AJ32+'급수관 (서부)'!AJ32+'급수관(유성)'!AJ32+'급수관(대덕)'!AJ32</f>
        <v>0</v>
      </c>
      <c r="AK32" s="1027">
        <f>'급수관 (동부)'!AK32+'급수관 (중부)'!AK32+'급수관 (서부)'!AK32+'급수관(유성)'!AK32+'급수관(대덕)'!AK32</f>
        <v>0</v>
      </c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</row>
    <row r="33" spans="1:69" s="194" customFormat="1" ht="21.75" customHeight="1" x14ac:dyDescent="0.15">
      <c r="A33" s="3107"/>
      <c r="B33" s="2364" t="s">
        <v>285</v>
      </c>
      <c r="C33" s="1027">
        <f>'급수관 (동부)'!C33+'급수관 (중부)'!C33+'급수관 (서부)'!C33+'급수관(유성)'!C33+'급수관(대덕)'!C33</f>
        <v>32</v>
      </c>
      <c r="D33" s="1025">
        <f t="shared" ref="D33:Y33" si="0">SUM(E33:AK33)</f>
        <v>67108864</v>
      </c>
      <c r="E33" s="1025">
        <f t="shared" si="0"/>
        <v>33554432</v>
      </c>
      <c r="F33" s="1025">
        <f t="shared" si="0"/>
        <v>16777216</v>
      </c>
      <c r="G33" s="1025">
        <f t="shared" si="0"/>
        <v>8388608</v>
      </c>
      <c r="H33" s="1025">
        <f t="shared" si="0"/>
        <v>4194304</v>
      </c>
      <c r="I33" s="1025">
        <f t="shared" si="0"/>
        <v>2097152</v>
      </c>
      <c r="J33" s="1025">
        <f t="shared" si="0"/>
        <v>1048576</v>
      </c>
      <c r="K33" s="1025">
        <f t="shared" si="0"/>
        <v>524288</v>
      </c>
      <c r="L33" s="1025">
        <f t="shared" si="0"/>
        <v>262144</v>
      </c>
      <c r="M33" s="1025">
        <f t="shared" si="0"/>
        <v>131072</v>
      </c>
      <c r="N33" s="1025">
        <f t="shared" si="0"/>
        <v>65536</v>
      </c>
      <c r="O33" s="1025">
        <f t="shared" si="0"/>
        <v>32768</v>
      </c>
      <c r="P33" s="1025">
        <f t="shared" si="0"/>
        <v>16384</v>
      </c>
      <c r="Q33" s="1025">
        <f t="shared" si="0"/>
        <v>8192</v>
      </c>
      <c r="R33" s="1025">
        <f t="shared" si="0"/>
        <v>4096</v>
      </c>
      <c r="S33" s="1025">
        <f t="shared" si="0"/>
        <v>2048</v>
      </c>
      <c r="T33" s="1025">
        <f t="shared" si="0"/>
        <v>1024</v>
      </c>
      <c r="U33" s="1025">
        <f t="shared" si="0"/>
        <v>512</v>
      </c>
      <c r="V33" s="1025">
        <f t="shared" si="0"/>
        <v>256</v>
      </c>
      <c r="W33" s="1025">
        <f t="shared" si="0"/>
        <v>128</v>
      </c>
      <c r="X33" s="1025">
        <f t="shared" si="0"/>
        <v>64</v>
      </c>
      <c r="Y33" s="1025">
        <f t="shared" si="0"/>
        <v>32</v>
      </c>
      <c r="Z33" s="1027">
        <f>'급수관 (동부)'!Z33+'급수관 (중부)'!Z33+'급수관 (서부)'!Z33+'급수관(유성)'!Z33+'급수관(대덕)'!Z33</f>
        <v>0</v>
      </c>
      <c r="AA33" s="1027">
        <f>'급수관 (동부)'!AA33+'급수관 (중부)'!AA33+'급수관 (서부)'!AA33+'급수관(유성)'!AA33+'급수관(대덕)'!AA33</f>
        <v>0</v>
      </c>
      <c r="AB33" s="1027">
        <f>'급수관 (동부)'!AB33+'급수관 (중부)'!AB33+'급수관 (서부)'!AB33+'급수관(유성)'!AB33+'급수관(대덕)'!AB33</f>
        <v>0</v>
      </c>
      <c r="AC33" s="1027">
        <f>'급수관 (동부)'!AC33+'급수관 (중부)'!AC33+'급수관 (서부)'!AC33+'급수관(유성)'!AC33+'급수관(대덕)'!AC33</f>
        <v>0</v>
      </c>
      <c r="AD33" s="1027">
        <f>'급수관 (동부)'!AD33+'급수관 (중부)'!AD33+'급수관 (서부)'!AD33+'급수관(유성)'!AD33+'급수관(대덕)'!AD33</f>
        <v>0</v>
      </c>
      <c r="AE33" s="1027">
        <f>'급수관 (동부)'!AE33+'급수관 (중부)'!AE33+'급수관 (서부)'!AE33+'급수관(유성)'!AE33+'급수관(대덕)'!AE33</f>
        <v>0</v>
      </c>
      <c r="AF33" s="1027">
        <f>'급수관 (동부)'!AF33+'급수관 (중부)'!AF33+'급수관 (서부)'!AF33+'급수관(유성)'!AF33+'급수관(대덕)'!AF33</f>
        <v>0</v>
      </c>
      <c r="AG33" s="1027">
        <f>'급수관 (동부)'!AG33+'급수관 (중부)'!AG33+'급수관 (서부)'!AG33+'급수관(유성)'!AG33+'급수관(대덕)'!AG33</f>
        <v>0</v>
      </c>
      <c r="AH33" s="1027">
        <f>'급수관 (동부)'!AH33+'급수관 (중부)'!AH33+'급수관 (서부)'!AH33+'급수관(유성)'!AH33+'급수관(대덕)'!AH33</f>
        <v>0</v>
      </c>
      <c r="AI33" s="1027">
        <f>'급수관 (동부)'!AI33+'급수관 (중부)'!AI33+'급수관 (서부)'!AI33+'급수관(유성)'!AI33+'급수관(대덕)'!AI33</f>
        <v>0</v>
      </c>
      <c r="AJ33" s="1027">
        <f>'급수관 (동부)'!AJ33+'급수관 (중부)'!AJ33+'급수관 (서부)'!AJ33+'급수관(유성)'!AJ33+'급수관(대덕)'!AJ33</f>
        <v>0</v>
      </c>
      <c r="AK33" s="1027">
        <f>'급수관 (동부)'!AK33+'급수관 (중부)'!AK33+'급수관 (서부)'!AK33+'급수관(유성)'!AK33+'급수관(대덕)'!AK33</f>
        <v>32</v>
      </c>
      <c r="AL33" s="195"/>
      <c r="AM33" s="195"/>
      <c r="AN33" s="195"/>
      <c r="AO33" s="195"/>
      <c r="AP33" s="195"/>
      <c r="AQ33" s="195"/>
      <c r="AR33" s="195"/>
      <c r="AS33" s="195"/>
      <c r="AT33" s="195"/>
      <c r="AU33" s="195"/>
      <c r="AV33" s="195"/>
      <c r="AW33" s="195"/>
      <c r="AX33" s="195"/>
      <c r="AY33" s="195"/>
      <c r="AZ33" s="195"/>
      <c r="BA33" s="195"/>
      <c r="BB33" s="195"/>
      <c r="BC33" s="195"/>
      <c r="BD33" s="195"/>
      <c r="BE33" s="195"/>
      <c r="BF33" s="195"/>
      <c r="BG33" s="195"/>
    </row>
    <row r="34" spans="1:69" s="194" customFormat="1" ht="21.75" customHeight="1" x14ac:dyDescent="0.15">
      <c r="A34" s="3107" t="s">
        <v>371</v>
      </c>
      <c r="B34" s="1851" t="s">
        <v>46</v>
      </c>
      <c r="C34" s="318">
        <f>'급수관 (동부)'!C34+'급수관 (중부)'!C34+'급수관 (서부)'!C34+'급수관(유성)'!C34+'급수관(대덕)'!C34</f>
        <v>132140.21</v>
      </c>
      <c r="D34" s="318">
        <f>'급수관 (동부)'!D34+'급수관 (중부)'!D34+'급수관 (서부)'!D34+'급수관(유성)'!D34+'급수관(대덕)'!D34</f>
        <v>10798.699999999999</v>
      </c>
      <c r="E34" s="318">
        <f>'급수관 (동부)'!E34+'급수관 (중부)'!E34+'급수관 (서부)'!E34+'급수관(유성)'!E34+'급수관(대덕)'!E34</f>
        <v>2533.88</v>
      </c>
      <c r="F34" s="318">
        <f>'급수관 (동부)'!F34+'급수관 (중부)'!F34+'급수관 (서부)'!F34+'급수관(유성)'!F34+'급수관(대덕)'!F34</f>
        <v>1977.4499999999998</v>
      </c>
      <c r="G34" s="318">
        <f>'급수관 (동부)'!G34+'급수관 (중부)'!G34+'급수관 (서부)'!G34+'급수관(유성)'!G34+'급수관(대덕)'!G34</f>
        <v>963.03</v>
      </c>
      <c r="H34" s="318">
        <f>'급수관 (동부)'!H34+'급수관 (중부)'!H34+'급수관 (서부)'!H34+'급수관(유성)'!H34+'급수관(대덕)'!H34</f>
        <v>728.7299999999999</v>
      </c>
      <c r="I34" s="318">
        <f>'급수관 (동부)'!I34+'급수관 (중부)'!I34+'급수관 (서부)'!I34+'급수관(유성)'!I34+'급수관(대덕)'!I34</f>
        <v>2274.2599999999998</v>
      </c>
      <c r="J34" s="318">
        <f>'급수관 (동부)'!J34+'급수관 (중부)'!J34+'급수관 (서부)'!J34+'급수관(유성)'!J34+'급수관(대덕)'!J34</f>
        <v>4579</v>
      </c>
      <c r="K34" s="318">
        <f>'급수관 (동부)'!K34+'급수관 (중부)'!K34+'급수관 (서부)'!K34+'급수관(유성)'!K34+'급수관(대덕)'!K34</f>
        <v>2846.73</v>
      </c>
      <c r="L34" s="318">
        <f>'급수관 (동부)'!L34+'급수관 (중부)'!L34+'급수관 (서부)'!L34+'급수관(유성)'!L34+'급수관(대덕)'!L34</f>
        <v>4772.9699999999993</v>
      </c>
      <c r="M34" s="318">
        <f>'급수관 (동부)'!M34+'급수관 (중부)'!M34+'급수관 (서부)'!M34+'급수관(유성)'!M34+'급수관(대덕)'!M34</f>
        <v>2515.7200000000003</v>
      </c>
      <c r="N34" s="318">
        <f>'급수관 (동부)'!N34+'급수관 (중부)'!N34+'급수관 (서부)'!N34+'급수관(유성)'!N34+'급수관(대덕)'!N34</f>
        <v>3677.35</v>
      </c>
      <c r="O34" s="318">
        <f>'급수관 (동부)'!O34+'급수관 (중부)'!O34+'급수관 (서부)'!O34+'급수관(유성)'!O34+'급수관(대덕)'!O34</f>
        <v>3954.37</v>
      </c>
      <c r="P34" s="318">
        <f>'급수관 (동부)'!P34+'급수관 (중부)'!P34+'급수관 (서부)'!P34+'급수관(유성)'!P34+'급수관(대덕)'!P34</f>
        <v>5486.27</v>
      </c>
      <c r="Q34" s="318">
        <f>'급수관 (동부)'!Q34+'급수관 (중부)'!Q34+'급수관 (서부)'!Q34+'급수관(유성)'!Q34+'급수관(대덕)'!Q34</f>
        <v>5773.23</v>
      </c>
      <c r="R34" s="318">
        <f>'급수관 (동부)'!R34+'급수관 (중부)'!R34+'급수관 (서부)'!R34+'급수관(유성)'!R34+'급수관(대덕)'!R34</f>
        <v>3951.75</v>
      </c>
      <c r="S34" s="318">
        <f>'급수관 (동부)'!S34+'급수관 (중부)'!S34+'급수관 (서부)'!S34+'급수관(유성)'!S34+'급수관(대덕)'!S34</f>
        <v>4714.25</v>
      </c>
      <c r="T34" s="318">
        <f>'급수관 (동부)'!T34+'급수관 (중부)'!T34+'급수관 (서부)'!T34+'급수관(유성)'!T34+'급수관(대덕)'!T34</f>
        <v>3922.1800000000003</v>
      </c>
      <c r="U34" s="318">
        <f>'급수관 (동부)'!U34+'급수관 (중부)'!U34+'급수관 (서부)'!U34+'급수관(유성)'!U34+'급수관(대덕)'!U34</f>
        <v>2467.02</v>
      </c>
      <c r="V34" s="318">
        <f>'급수관 (동부)'!V34+'급수관 (중부)'!V34+'급수관 (서부)'!V34+'급수관(유성)'!V34+'급수관(대덕)'!V34</f>
        <v>2403.3000000000002</v>
      </c>
      <c r="W34" s="318">
        <f>'급수관 (동부)'!W34+'급수관 (중부)'!W34+'급수관 (서부)'!W34+'급수관(유성)'!W34+'급수관(대덕)'!W34</f>
        <v>3490.58</v>
      </c>
      <c r="X34" s="318">
        <f>'급수관 (동부)'!X34+'급수관 (중부)'!X34+'급수관 (서부)'!X34+'급수관(유성)'!X34+'급수관(대덕)'!X34</f>
        <v>3452.8100000000004</v>
      </c>
      <c r="Y34" s="318">
        <f>'급수관 (동부)'!Y34+'급수관 (중부)'!Y34+'급수관 (서부)'!Y34+'급수관(유성)'!Y34+'급수관(대덕)'!Y34</f>
        <v>3117.91</v>
      </c>
      <c r="Z34" s="318">
        <f>'급수관 (동부)'!Z34+'급수관 (중부)'!Z34+'급수관 (서부)'!Z34+'급수관(유성)'!Z34+'급수관(대덕)'!Z34</f>
        <v>2562.64</v>
      </c>
      <c r="AA34" s="318">
        <f>'급수관 (동부)'!AA34+'급수관 (중부)'!AA34+'급수관 (서부)'!AA34+'급수관(유성)'!AA34+'급수관(대덕)'!AA34</f>
        <v>4754.2699999999995</v>
      </c>
      <c r="AB34" s="318">
        <f>'급수관 (동부)'!AB34+'급수관 (중부)'!AB34+'급수관 (서부)'!AB34+'급수관(유성)'!AB34+'급수관(대덕)'!AB34</f>
        <v>8315.24</v>
      </c>
      <c r="AC34" s="318">
        <f>'급수관 (동부)'!AC34+'급수관 (중부)'!AC34+'급수관 (서부)'!AC34+'급수관(유성)'!AC34+'급수관(대덕)'!AC34</f>
        <v>7280.4399999999987</v>
      </c>
      <c r="AD34" s="318">
        <f>'급수관 (동부)'!AD34+'급수관 (중부)'!AD34+'급수관 (서부)'!AD34+'급수관(유성)'!AD34+'급수관(대덕)'!AD34</f>
        <v>3604.3500000000004</v>
      </c>
      <c r="AE34" s="318">
        <f>'급수관 (동부)'!AE34+'급수관 (중부)'!AE34+'급수관 (서부)'!AE34+'급수관(유성)'!AE34+'급수관(대덕)'!AE34</f>
        <v>3169.0499999999997</v>
      </c>
      <c r="AF34" s="318">
        <f>'급수관 (동부)'!AF34+'급수관 (중부)'!AF34+'급수관 (서부)'!AF34+'급수관(유성)'!AF34+'급수관(대덕)'!AF34</f>
        <v>3220.69</v>
      </c>
      <c r="AG34" s="318">
        <f>'급수관 (동부)'!AG34+'급수관 (중부)'!AG34+'급수관 (서부)'!AG34+'급수관(유성)'!AG34+'급수관(대덕)'!AG34</f>
        <v>3344.1299999999997</v>
      </c>
      <c r="AH34" s="318">
        <f>'급수관 (동부)'!AH34+'급수관 (중부)'!AH34+'급수관 (서부)'!AH34+'급수관(유성)'!AH34+'급수관(대덕)'!AH34</f>
        <v>2484.3100000000004</v>
      </c>
      <c r="AI34" s="318">
        <f>'급수관 (동부)'!AI34+'급수관 (중부)'!AI34+'급수관 (서부)'!AI34+'급수관(유성)'!AI34+'급수관(대덕)'!AI34</f>
        <v>3315.27</v>
      </c>
      <c r="AJ34" s="318">
        <f>'급수관 (동부)'!AJ34+'급수관 (중부)'!AJ34+'급수관 (서부)'!AJ34+'급수관(유성)'!AJ34+'급수관(대덕)'!AJ34</f>
        <v>5652.33</v>
      </c>
      <c r="AK34" s="318">
        <f>'급수관 (동부)'!AK34+'급수관 (중부)'!AK34+'급수관 (서부)'!AK34+'급수관(유성)'!AK34+'급수관(대덕)'!AK34</f>
        <v>4035.9999999999995</v>
      </c>
    </row>
    <row r="35" spans="1:69" s="194" customFormat="1" ht="21.75" customHeight="1" x14ac:dyDescent="0.15">
      <c r="A35" s="3107"/>
      <c r="B35" s="2364" t="s">
        <v>283</v>
      </c>
      <c r="C35" s="1027">
        <f>'급수관 (동부)'!C35+'급수관 (중부)'!C35+'급수관 (서부)'!C35+'급수관(유성)'!C35+'급수관(대덕)'!C35</f>
        <v>29141.719999999998</v>
      </c>
      <c r="D35" s="1027">
        <f>'급수관 (동부)'!D35+'급수관 (중부)'!D35+'급수관 (서부)'!D35+'급수관(유성)'!D35+'급수관(대덕)'!D35</f>
        <v>10339.24</v>
      </c>
      <c r="E35" s="1027">
        <f>'급수관 (동부)'!E35+'급수관 (중부)'!E35+'급수관 (서부)'!E35+'급수관(유성)'!E35+'급수관(대덕)'!E35</f>
        <v>2410.37</v>
      </c>
      <c r="F35" s="1027">
        <f>'급수관 (동부)'!F35+'급수관 (중부)'!F35+'급수관 (서부)'!F35+'급수관(유성)'!F35+'급수관(대덕)'!F35</f>
        <v>1931.45</v>
      </c>
      <c r="G35" s="1027">
        <f>'급수관 (동부)'!G35+'급수관 (중부)'!G35+'급수관 (서부)'!G35+'급수관(유성)'!G35+'급수관(대덕)'!G35</f>
        <v>688.18</v>
      </c>
      <c r="H35" s="1027">
        <f>'급수관 (동부)'!H35+'급수관 (중부)'!H35+'급수관 (서부)'!H35+'급수관(유성)'!H35+'급수관(대덕)'!H35</f>
        <v>710.69</v>
      </c>
      <c r="I35" s="1027">
        <f>'급수관 (동부)'!I35+'급수관 (중부)'!I35+'급수관 (서부)'!I35+'급수관(유성)'!I35+'급수관(대덕)'!I35</f>
        <v>2251.91</v>
      </c>
      <c r="J35" s="1027">
        <f>'급수관 (동부)'!J35+'급수관 (중부)'!J35+'급수관 (서부)'!J35+'급수관(유성)'!J35+'급수관(대덕)'!J35</f>
        <v>4152.8599999999997</v>
      </c>
      <c r="K35" s="1027">
        <f>'급수관 (동부)'!K35+'급수관 (중부)'!K35+'급수관 (서부)'!K35+'급수관(유성)'!K35+'급수관(대덕)'!K35</f>
        <v>2620.54</v>
      </c>
      <c r="L35" s="1027">
        <f>'급수관 (동부)'!L35+'급수관 (중부)'!L35+'급수관 (서부)'!L35+'급수관(유성)'!L35+'급수관(대덕)'!L35</f>
        <v>2096.59</v>
      </c>
      <c r="M35" s="1027">
        <f>'급수관 (동부)'!M35+'급수관 (중부)'!M35+'급수관 (서부)'!M35+'급수관(유성)'!M35+'급수관(대덕)'!M35</f>
        <v>363.17</v>
      </c>
      <c r="N35" s="1027">
        <f>'급수관 (동부)'!N35+'급수관 (중부)'!N35+'급수관 (서부)'!N35+'급수관(유성)'!N35+'급수관(대덕)'!N35</f>
        <v>442.63000000000005</v>
      </c>
      <c r="O35" s="1027">
        <f>'급수관 (동부)'!O35+'급수관 (중부)'!O35+'급수관 (서부)'!O35+'급수관(유성)'!O35+'급수관(대덕)'!O35</f>
        <v>133.29999999999998</v>
      </c>
      <c r="P35" s="1027">
        <f>'급수관 (동부)'!P35+'급수관 (중부)'!P35+'급수관 (서부)'!P35+'급수관(유성)'!P35+'급수관(대덕)'!P35</f>
        <v>568.79999999999995</v>
      </c>
      <c r="Q35" s="1027">
        <f>'급수관 (동부)'!Q35+'급수관 (중부)'!Q35+'급수관 (서부)'!Q35+'급수관(유성)'!Q35+'급수관(대덕)'!Q35</f>
        <v>256.25</v>
      </c>
      <c r="R35" s="1027">
        <f>'급수관 (동부)'!R35+'급수관 (중부)'!R35+'급수관 (서부)'!R35+'급수관(유성)'!R35+'급수관(대덕)'!R35</f>
        <v>29.86</v>
      </c>
      <c r="S35" s="1027">
        <f>'급수관 (동부)'!S35+'급수관 (중부)'!S35+'급수관 (서부)'!S35+'급수관(유성)'!S35+'급수관(대덕)'!S35</f>
        <v>0</v>
      </c>
      <c r="T35" s="1027">
        <f>'급수관 (동부)'!T35+'급수관 (중부)'!T35+'급수관 (서부)'!T35+'급수관(유성)'!T35+'급수관(대덕)'!T35</f>
        <v>0</v>
      </c>
      <c r="U35" s="1027">
        <f>'급수관 (동부)'!U35+'급수관 (중부)'!U35+'급수관 (서부)'!U35+'급수관(유성)'!U35+'급수관(대덕)'!U35</f>
        <v>57.69</v>
      </c>
      <c r="V35" s="1027">
        <f>'급수관 (동부)'!V35+'급수관 (중부)'!V35+'급수관 (서부)'!V35+'급수관(유성)'!V35+'급수관(대덕)'!V35</f>
        <v>0</v>
      </c>
      <c r="W35" s="1027">
        <f>'급수관 (동부)'!W35+'급수관 (중부)'!W35+'급수관 (서부)'!W35+'급수관(유성)'!W35+'급수관(대덕)'!W35</f>
        <v>0</v>
      </c>
      <c r="X35" s="1027">
        <f>'급수관 (동부)'!X35+'급수관 (중부)'!X35+'급수관 (서부)'!X35+'급수관(유성)'!X35+'급수관(대덕)'!X35</f>
        <v>0</v>
      </c>
      <c r="Y35" s="1027">
        <f>'급수관 (동부)'!Y35+'급수관 (중부)'!Y35+'급수관 (서부)'!Y35+'급수관(유성)'!Y35+'급수관(대덕)'!Y35</f>
        <v>0</v>
      </c>
      <c r="Z35" s="1027">
        <f>'급수관 (동부)'!Z35+'급수관 (중부)'!Z35+'급수관 (서부)'!Z35+'급수관(유성)'!Z35+'급수관(대덕)'!Z35</f>
        <v>0</v>
      </c>
      <c r="AA35" s="1027">
        <f>'급수관 (동부)'!AA35+'급수관 (중부)'!AA35+'급수관 (서부)'!AA35+'급수관(유성)'!AA35+'급수관(대덕)'!AA35</f>
        <v>0</v>
      </c>
      <c r="AB35" s="1027">
        <f>'급수관 (동부)'!AB35+'급수관 (중부)'!AB35+'급수관 (서부)'!AB35+'급수관(유성)'!AB35+'급수관(대덕)'!AB35</f>
        <v>0</v>
      </c>
      <c r="AC35" s="1027">
        <f>'급수관 (동부)'!AC35+'급수관 (중부)'!AC35+'급수관 (서부)'!AC35+'급수관(유성)'!AC35+'급수관(대덕)'!AC35</f>
        <v>0</v>
      </c>
      <c r="AD35" s="1027">
        <f>'급수관 (동부)'!AD35+'급수관 (중부)'!AD35+'급수관 (서부)'!AD35+'급수관(유성)'!AD35+'급수관(대덕)'!AD35</f>
        <v>0</v>
      </c>
      <c r="AE35" s="1027">
        <f>'급수관 (동부)'!AE35+'급수관 (중부)'!AE35+'급수관 (서부)'!AE35+'급수관(유성)'!AE35+'급수관(대덕)'!AE35</f>
        <v>0</v>
      </c>
      <c r="AF35" s="1027">
        <f>'급수관 (동부)'!AF35+'급수관 (중부)'!AF35+'급수관 (서부)'!AF35+'급수관(유성)'!AF35+'급수관(대덕)'!AF35</f>
        <v>0</v>
      </c>
      <c r="AG35" s="1027">
        <f>'급수관 (동부)'!AG35+'급수관 (중부)'!AG35+'급수관 (서부)'!AG35+'급수관(유성)'!AG35+'급수관(대덕)'!AG35</f>
        <v>33.19</v>
      </c>
      <c r="AH35" s="1027">
        <f>'급수관 (동부)'!AH35+'급수관 (중부)'!AH35+'급수관 (서부)'!AH35+'급수관(유성)'!AH35+'급수관(대덕)'!AH35</f>
        <v>0</v>
      </c>
      <c r="AI35" s="1027">
        <f>'급수관 (동부)'!AI35+'급수관 (중부)'!AI35+'급수관 (서부)'!AI35+'급수관(유성)'!AI35+'급수관(대덕)'!AI35</f>
        <v>0</v>
      </c>
      <c r="AJ35" s="1027">
        <f>'급수관 (동부)'!AJ35+'급수관 (중부)'!AJ35+'급수관 (서부)'!AJ35+'급수관(유성)'!AJ35+'급수관(대덕)'!AJ35</f>
        <v>0</v>
      </c>
      <c r="AK35" s="1027">
        <f>'급수관 (동부)'!AK35+'급수관 (중부)'!AK35+'급수관 (서부)'!AK35+'급수관(유성)'!AK35+'급수관(대덕)'!AK35</f>
        <v>55</v>
      </c>
      <c r="AL35" s="195"/>
      <c r="AM35" s="195"/>
      <c r="AN35" s="195"/>
      <c r="AO35" s="195"/>
      <c r="AP35" s="195"/>
      <c r="AQ35" s="195"/>
      <c r="AR35" s="195"/>
      <c r="AS35" s="195"/>
      <c r="AT35" s="195"/>
      <c r="AU35" s="195"/>
      <c r="AV35" s="195"/>
      <c r="AW35" s="195"/>
      <c r="AX35" s="195"/>
      <c r="AY35" s="195"/>
      <c r="AZ35" s="195"/>
      <c r="BA35" s="195"/>
      <c r="BB35" s="195"/>
      <c r="BC35" s="195"/>
      <c r="BD35" s="195"/>
      <c r="BE35" s="195"/>
      <c r="BF35" s="195"/>
      <c r="BG35" s="195"/>
      <c r="BH35" s="195"/>
      <c r="BI35" s="195"/>
      <c r="BJ35" s="195"/>
      <c r="BK35" s="195"/>
      <c r="BL35" s="195"/>
      <c r="BM35" s="195"/>
      <c r="BN35" s="195"/>
      <c r="BO35" s="195"/>
      <c r="BP35" s="195"/>
      <c r="BQ35" s="195"/>
    </row>
    <row r="36" spans="1:69" s="194" customFormat="1" ht="21.75" customHeight="1" x14ac:dyDescent="0.15">
      <c r="A36" s="3107"/>
      <c r="B36" s="2364" t="s">
        <v>284</v>
      </c>
      <c r="C36" s="1027">
        <f>'급수관 (동부)'!C36+'급수관 (중부)'!C36+'급수관 (서부)'!C36+'급수관(유성)'!C36+'급수관(대덕)'!C36</f>
        <v>45682.6</v>
      </c>
      <c r="D36" s="1027">
        <f>'급수관 (동부)'!D36+'급수관 (중부)'!D36+'급수관 (서부)'!D36+'급수관(유성)'!D36+'급수관(대덕)'!D36</f>
        <v>448.94</v>
      </c>
      <c r="E36" s="1027">
        <f>'급수관 (동부)'!E36+'급수관 (중부)'!E36+'급수관 (서부)'!E36+'급수관(유성)'!E36+'급수관(대덕)'!E36</f>
        <v>123.51</v>
      </c>
      <c r="F36" s="1027">
        <f>'급수관 (동부)'!F36+'급수관 (중부)'!F36+'급수관 (서부)'!F36+'급수관(유성)'!F36+'급수관(대덕)'!F36</f>
        <v>46</v>
      </c>
      <c r="G36" s="1027">
        <f>'급수관 (동부)'!G36+'급수관 (중부)'!G36+'급수관 (서부)'!G36+'급수관(유성)'!G36+'급수관(대덕)'!G36</f>
        <v>274.84999999999997</v>
      </c>
      <c r="H36" s="1027">
        <f>'급수관 (동부)'!H36+'급수관 (중부)'!H36+'급수관 (서부)'!H36+'급수관(유성)'!H36+'급수관(대덕)'!H36</f>
        <v>18.04</v>
      </c>
      <c r="I36" s="1027">
        <f>'급수관 (동부)'!I36+'급수관 (중부)'!I36+'급수관 (서부)'!I36+'급수관(유성)'!I36+'급수관(대덕)'!I36</f>
        <v>13.92</v>
      </c>
      <c r="J36" s="1027">
        <f>'급수관 (동부)'!J36+'급수관 (중부)'!J36+'급수관 (서부)'!J36+'급수관(유성)'!J36+'급수관(대덕)'!J36</f>
        <v>426.14000000000004</v>
      </c>
      <c r="K36" s="1027">
        <f>'급수관 (동부)'!K36+'급수관 (중부)'!K36+'급수관 (서부)'!K36+'급수관(유성)'!K36+'급수관(대덕)'!K36</f>
        <v>187.87</v>
      </c>
      <c r="L36" s="1027">
        <f>'급수관 (동부)'!L36+'급수관 (중부)'!L36+'급수관 (서부)'!L36+'급수관(유성)'!L36+'급수관(대덕)'!L36</f>
        <v>2438.13</v>
      </c>
      <c r="M36" s="1027">
        <f>'급수관 (동부)'!M36+'급수관 (중부)'!M36+'급수관 (서부)'!M36+'급수관(유성)'!M36+'급수관(대덕)'!M36</f>
        <v>2030.0800000000002</v>
      </c>
      <c r="N36" s="1027">
        <f>'급수관 (동부)'!N36+'급수관 (중부)'!N36+'급수관 (서부)'!N36+'급수관(유성)'!N36+'급수관(대덕)'!N36</f>
        <v>3223.1899999999996</v>
      </c>
      <c r="O36" s="1027">
        <f>'급수관 (동부)'!O36+'급수관 (중부)'!O36+'급수관 (서부)'!O36+'급수관(유성)'!O36+'급수관(대덕)'!O36</f>
        <v>2857.46</v>
      </c>
      <c r="P36" s="1027">
        <f>'급수관 (동부)'!P36+'급수관 (중부)'!P36+'급수관 (서부)'!P36+'급수관(유성)'!P36+'급수관(대덕)'!P36</f>
        <v>4005.16</v>
      </c>
      <c r="Q36" s="1027">
        <f>'급수관 (동부)'!Q36+'급수관 (중부)'!Q36+'급수관 (서부)'!Q36+'급수관(유성)'!Q36+'급수관(대덕)'!Q36</f>
        <v>5260.32</v>
      </c>
      <c r="R36" s="1027">
        <f>'급수관 (동부)'!R36+'급수관 (중부)'!R36+'급수관 (서부)'!R36+'급수관(유성)'!R36+'급수관(대덕)'!R36</f>
        <v>3445.8499999999995</v>
      </c>
      <c r="S36" s="1027">
        <f>'급수관 (동부)'!S36+'급수관 (중부)'!S36+'급수관 (서부)'!S36+'급수관(유성)'!S36+'급수관(대덕)'!S36</f>
        <v>3904.3900000000003</v>
      </c>
      <c r="T36" s="1027">
        <f>'급수관 (동부)'!T36+'급수관 (중부)'!T36+'급수관 (서부)'!T36+'급수관(유성)'!T36+'급수관(대덕)'!T36</f>
        <v>3776.58</v>
      </c>
      <c r="U36" s="1027">
        <f>'급수관 (동부)'!U36+'급수관 (중부)'!U36+'급수관 (서부)'!U36+'급수관(유성)'!U36+'급수관(대덕)'!U36</f>
        <v>2225.16</v>
      </c>
      <c r="V36" s="1027">
        <f>'급수관 (동부)'!V36+'급수관 (중부)'!V36+'급수관 (서부)'!V36+'급수관(유성)'!V36+'급수관(대덕)'!V36</f>
        <v>1683.9300000000003</v>
      </c>
      <c r="W36" s="1027">
        <f>'급수관 (동부)'!W36+'급수관 (중부)'!W36+'급수관 (서부)'!W36+'급수관(유성)'!W36+'급수관(대덕)'!W36</f>
        <v>2575.3000000000002</v>
      </c>
      <c r="X36" s="1027">
        <f>'급수관 (동부)'!X36+'급수관 (중부)'!X36+'급수관 (서부)'!X36+'급수관(유성)'!X36+'급수관(대덕)'!X36</f>
        <v>2542.6999999999998</v>
      </c>
      <c r="Y36" s="1027">
        <f>'급수관 (동부)'!Y36+'급수관 (중부)'!Y36+'급수관 (서부)'!Y36+'급수관(유성)'!Y36+'급수관(대덕)'!Y36</f>
        <v>1686.97</v>
      </c>
      <c r="Z36" s="1027">
        <f>'급수관 (동부)'!Z36+'급수관 (중부)'!Z36+'급수관 (서부)'!Z36+'급수관(유성)'!Z36+'급수관(대덕)'!Z36</f>
        <v>1282.03</v>
      </c>
      <c r="AA36" s="1027">
        <f>'급수관 (동부)'!AA36+'급수관 (중부)'!AA36+'급수관 (서부)'!AA36+'급수관(유성)'!AA36+'급수관(대덕)'!AA36</f>
        <v>839.57999999999993</v>
      </c>
      <c r="AB36" s="1027">
        <f>'급수관 (동부)'!AB36+'급수관 (중부)'!AB36+'급수관 (서부)'!AB36+'급수관(유성)'!AB36+'급수관(대덕)'!AB36</f>
        <v>164.9</v>
      </c>
      <c r="AC36" s="1027">
        <f>'급수관 (동부)'!AC36+'급수관 (중부)'!AC36+'급수관 (서부)'!AC36+'급수관(유성)'!AC36+'급수관(대덕)'!AC36</f>
        <v>19.43</v>
      </c>
      <c r="AD36" s="1027">
        <f>'급수관 (동부)'!AD36+'급수관 (중부)'!AD36+'급수관 (서부)'!AD36+'급수관(유성)'!AD36+'급수관(대덕)'!AD36</f>
        <v>20.98</v>
      </c>
      <c r="AE36" s="1027">
        <f>'급수관 (동부)'!AE36+'급수관 (중부)'!AE36+'급수관 (서부)'!AE36+'급수관(유성)'!AE36+'급수관(대덕)'!AE36</f>
        <v>0</v>
      </c>
      <c r="AF36" s="1027">
        <f>'급수관 (동부)'!AF36+'급수관 (중부)'!AF36+'급수관 (서부)'!AF36+'급수관(유성)'!AF36+'급수관(대덕)'!AF36</f>
        <v>0</v>
      </c>
      <c r="AG36" s="1027">
        <f>'급수관 (동부)'!AG36+'급수관 (중부)'!AG36+'급수관 (서부)'!AG36+'급수관(유성)'!AG36+'급수관(대덕)'!AG36</f>
        <v>143.15</v>
      </c>
      <c r="AH36" s="1027">
        <f>'급수관 (동부)'!AH36+'급수관 (중부)'!AH36+'급수관 (서부)'!AH36+'급수관(유성)'!AH36+'급수관(대덕)'!AH36</f>
        <v>18.04</v>
      </c>
      <c r="AI36" s="1027">
        <f>'급수관 (동부)'!AI36+'급수관 (중부)'!AI36+'급수관 (서부)'!AI36+'급수관(유성)'!AI36+'급수관(대덕)'!AI36</f>
        <v>0</v>
      </c>
      <c r="AJ36" s="1027">
        <f>'급수관 (동부)'!AJ36+'급수관 (중부)'!AJ36+'급수관 (서부)'!AJ36+'급수관(유성)'!AJ36+'급수관(대덕)'!AJ36</f>
        <v>0</v>
      </c>
      <c r="AK36" s="1027">
        <f>'급수관 (동부)'!AK36+'급수관 (중부)'!AK36+'급수관 (서부)'!AK36+'급수관(유성)'!AK36+'급수관(대덕)'!AK36</f>
        <v>0</v>
      </c>
      <c r="AL36" s="195"/>
      <c r="AM36" s="195"/>
      <c r="AN36" s="195"/>
      <c r="AO36" s="195"/>
      <c r="AP36" s="195"/>
      <c r="AQ36" s="195"/>
      <c r="AR36" s="195"/>
      <c r="AS36" s="195"/>
      <c r="AT36" s="195"/>
      <c r="AU36" s="195"/>
      <c r="AV36" s="195"/>
      <c r="AW36" s="195"/>
      <c r="AX36" s="195"/>
      <c r="AY36" s="195"/>
      <c r="AZ36" s="195"/>
      <c r="BA36" s="195"/>
      <c r="BB36" s="195"/>
      <c r="BC36" s="195"/>
      <c r="BD36" s="195"/>
      <c r="BE36" s="195"/>
      <c r="BF36" s="195"/>
      <c r="BG36" s="195"/>
      <c r="BH36" s="195"/>
      <c r="BI36" s="195"/>
      <c r="BJ36" s="195"/>
      <c r="BK36" s="195"/>
      <c r="BL36" s="195"/>
      <c r="BM36" s="195"/>
      <c r="BN36" s="195"/>
      <c r="BO36" s="195"/>
      <c r="BP36" s="195"/>
      <c r="BQ36" s="195"/>
    </row>
    <row r="37" spans="1:69" s="194" customFormat="1" ht="21.75" customHeight="1" x14ac:dyDescent="0.15">
      <c r="A37" s="3107"/>
      <c r="B37" s="2365" t="s">
        <v>286</v>
      </c>
      <c r="C37" s="1027">
        <f>'급수관 (동부)'!C37+'급수관 (중부)'!C37+'급수관 (서부)'!C37+'급수관(유성)'!C37+'급수관(대덕)'!C37</f>
        <v>57103.06</v>
      </c>
      <c r="D37" s="1027">
        <f>'급수관 (동부)'!D37+'급수관 (중부)'!D37+'급수관 (서부)'!D37+'급수관(유성)'!D37+'급수관(대덕)'!D37</f>
        <v>10.52</v>
      </c>
      <c r="E37" s="1027">
        <f>'급수관 (동부)'!E37+'급수관 (중부)'!E37+'급수관 (서부)'!E37+'급수관(유성)'!E37+'급수관(대덕)'!E37</f>
        <v>0</v>
      </c>
      <c r="F37" s="1027">
        <f>'급수관 (동부)'!F37+'급수관 (중부)'!F37+'급수관 (서부)'!F37+'급수관(유성)'!F37+'급수관(대덕)'!F37</f>
        <v>0</v>
      </c>
      <c r="G37" s="1027">
        <f>'급수관 (동부)'!G37+'급수관 (중부)'!G37+'급수관 (서부)'!G37+'급수관(유성)'!G37+'급수관(대덕)'!G37</f>
        <v>0</v>
      </c>
      <c r="H37" s="1027">
        <f>'급수관 (동부)'!H37+'급수관 (중부)'!H37+'급수관 (서부)'!H37+'급수관(유성)'!H37+'급수관(대덕)'!H37</f>
        <v>0</v>
      </c>
      <c r="I37" s="1027">
        <f>'급수관 (동부)'!I37+'급수관 (중부)'!I37+'급수관 (서부)'!I37+'급수관(유성)'!I37+'급수관(대덕)'!I37</f>
        <v>8.43</v>
      </c>
      <c r="J37" s="1027">
        <f>'급수관 (동부)'!J37+'급수관 (중부)'!J37+'급수관 (서부)'!J37+'급수관(유성)'!J37+'급수관(대덕)'!J37</f>
        <v>0</v>
      </c>
      <c r="K37" s="1027">
        <f>'급수관 (동부)'!K37+'급수관 (중부)'!K37+'급수관 (서부)'!K37+'급수관(유성)'!K37+'급수관(대덕)'!K37</f>
        <v>38.32</v>
      </c>
      <c r="L37" s="1027">
        <f>'급수관 (동부)'!L37+'급수관 (중부)'!L37+'급수관 (서부)'!L37+'급수관(유성)'!L37+'급수관(대덕)'!L37</f>
        <v>238.25</v>
      </c>
      <c r="M37" s="1027">
        <f>'급수관 (동부)'!M37+'급수관 (중부)'!M37+'급수관 (서부)'!M37+'급수관(유성)'!M37+'급수관(대덕)'!M37</f>
        <v>122.47</v>
      </c>
      <c r="N37" s="1027">
        <f>'급수관 (동부)'!N37+'급수관 (중부)'!N37+'급수관 (서부)'!N37+'급수관(유성)'!N37+'급수관(대덕)'!N37</f>
        <v>11.53</v>
      </c>
      <c r="O37" s="1027">
        <f>'급수관 (동부)'!O37+'급수관 (중부)'!O37+'급수관 (서부)'!O37+'급수관(유성)'!O37+'급수관(대덕)'!O37</f>
        <v>963.61</v>
      </c>
      <c r="P37" s="1027">
        <f>'급수관 (동부)'!P37+'급수관 (중부)'!P37+'급수관 (서부)'!P37+'급수관(유성)'!P37+'급수관(대덕)'!P37</f>
        <v>912.31</v>
      </c>
      <c r="Q37" s="1027">
        <f>'급수관 (동부)'!Q37+'급수관 (중부)'!Q37+'급수관 (서부)'!Q37+'급수관(유성)'!Q37+'급수관(대덕)'!Q37</f>
        <v>91.100000000000009</v>
      </c>
      <c r="R37" s="1027">
        <f>'급수관 (동부)'!R37+'급수관 (중부)'!R37+'급수관 (서부)'!R37+'급수관(유성)'!R37+'급수관(대덕)'!R37</f>
        <v>476.04</v>
      </c>
      <c r="S37" s="1027">
        <f>'급수관 (동부)'!S37+'급수관 (중부)'!S37+'급수관 (서부)'!S37+'급수관(유성)'!S37+'급수관(대덕)'!S37</f>
        <v>774.59</v>
      </c>
      <c r="T37" s="1027">
        <f>'급수관 (동부)'!T37+'급수관 (중부)'!T37+'급수관 (서부)'!T37+'급수관(유성)'!T37+'급수관(대덕)'!T37</f>
        <v>145.6</v>
      </c>
      <c r="U37" s="1027">
        <f>'급수관 (동부)'!U37+'급수관 (중부)'!U37+'급수관 (서부)'!U37+'급수관(유성)'!U37+'급수관(대덕)'!U37</f>
        <v>184.17</v>
      </c>
      <c r="V37" s="1027">
        <f>'급수관 (동부)'!V37+'급수관 (중부)'!V37+'급수관 (서부)'!V37+'급수관(유성)'!V37+'급수관(대덕)'!V37</f>
        <v>719.37</v>
      </c>
      <c r="W37" s="1027">
        <f>'급수관 (동부)'!W37+'급수관 (중부)'!W37+'급수관 (서부)'!W37+'급수관(유성)'!W37+'급수관(대덕)'!W37</f>
        <v>915.28</v>
      </c>
      <c r="X37" s="1027">
        <f>'급수관 (동부)'!X37+'급수관 (중부)'!X37+'급수관 (서부)'!X37+'급수관(유성)'!X37+'급수관(대덕)'!X37</f>
        <v>910.11</v>
      </c>
      <c r="Y37" s="1027">
        <f>'급수관 (동부)'!Y37+'급수관 (중부)'!Y37+'급수관 (서부)'!Y37+'급수관(유성)'!Y37+'급수관(대덕)'!Y37</f>
        <v>1430.94</v>
      </c>
      <c r="Z37" s="1027">
        <f>'급수관 (동부)'!Z37+'급수관 (중부)'!Z37+'급수관 (서부)'!Z37+'급수관(유성)'!Z37+'급수관(대덕)'!Z37</f>
        <v>1280.6099999999999</v>
      </c>
      <c r="AA37" s="1027">
        <f>'급수관 (동부)'!AA37+'급수관 (중부)'!AA37+'급수관 (서부)'!AA37+'급수관(유성)'!AA37+'급수관(대덕)'!AA37</f>
        <v>3914.6900000000005</v>
      </c>
      <c r="AB37" s="1027">
        <f>'급수관 (동부)'!AB37+'급수관 (중부)'!AB37+'급수관 (서부)'!AB37+'급수관(유성)'!AB37+'급수관(대덕)'!AB37</f>
        <v>8150.3399999999992</v>
      </c>
      <c r="AC37" s="1027">
        <f>'급수관 (동부)'!AC37+'급수관 (중부)'!AC37+'급수관 (서부)'!AC37+'급수관(유성)'!AC37+'급수관(대덕)'!AC37</f>
        <v>7261.0099999999993</v>
      </c>
      <c r="AD37" s="1027">
        <f>'급수관 (동부)'!AD37+'급수관 (중부)'!AD37+'급수관 (서부)'!AD37+'급수관(유성)'!AD37+'급수관(대덕)'!AD37</f>
        <v>3583.37</v>
      </c>
      <c r="AE37" s="1027">
        <f>'급수관 (동부)'!AE37+'급수관 (중부)'!AE37+'급수관 (서부)'!AE37+'급수관(유성)'!AE37+'급수관(대덕)'!AE37</f>
        <v>3169.0499999999997</v>
      </c>
      <c r="AF37" s="1027">
        <f>'급수관 (동부)'!AF37+'급수관 (중부)'!AF37+'급수관 (서부)'!AF37+'급수관(유성)'!AF37+'급수관(대덕)'!AF37</f>
        <v>3220.69</v>
      </c>
      <c r="AG37" s="1027">
        <f>'급수관 (동부)'!AG37+'급수관 (중부)'!AG37+'급수관 (서부)'!AG37+'급수관(유성)'!AG37+'급수관(대덕)'!AG37</f>
        <v>3167.7899999999995</v>
      </c>
      <c r="AH37" s="1027">
        <f>'급수관 (동부)'!AH37+'급수관 (중부)'!AH37+'급수관 (서부)'!AH37+'급수관(유성)'!AH37+'급수관(대덕)'!AH37</f>
        <v>2466.2700000000004</v>
      </c>
      <c r="AI37" s="1027">
        <f>'급수관 (동부)'!AI37+'급수관 (중부)'!AI37+'급수관 (서부)'!AI37+'급수관(유성)'!AI37+'급수관(대덕)'!AI37</f>
        <v>3303.27</v>
      </c>
      <c r="AJ37" s="1027">
        <f>'급수관 (동부)'!AJ37+'급수관 (중부)'!AJ37+'급수관 (서부)'!AJ37+'급수관(유성)'!AJ37+'급수관(대덕)'!AJ37</f>
        <v>5652.33</v>
      </c>
      <c r="AK37" s="1027">
        <f>'급수관 (동부)'!AK37+'급수관 (중부)'!AK37+'급수관 (서부)'!AK37+'급수관(유성)'!AK37+'급수관(대덕)'!AK37</f>
        <v>3980.9999999999995</v>
      </c>
      <c r="AL37" s="195"/>
      <c r="AM37" s="195"/>
      <c r="AN37" s="195"/>
      <c r="AO37" s="195"/>
      <c r="AP37" s="195"/>
      <c r="AQ37" s="195"/>
      <c r="AR37" s="195"/>
      <c r="AS37" s="195"/>
      <c r="AT37" s="195"/>
      <c r="AU37" s="195"/>
      <c r="AV37" s="195"/>
      <c r="AW37" s="195"/>
      <c r="AX37" s="195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195"/>
      <c r="BQ37" s="195"/>
    </row>
    <row r="38" spans="1:69" s="194" customFormat="1" ht="21.75" customHeight="1" x14ac:dyDescent="0.15">
      <c r="A38" s="3107"/>
      <c r="B38" s="2364" t="s">
        <v>965</v>
      </c>
      <c r="C38" s="1027">
        <f>'급수관 (동부)'!C38+'급수관 (중부)'!C38+'급수관 (서부)'!C38+'급수관(유성)'!C38+'급수관(대덕)'!C38</f>
        <v>200.82999999999998</v>
      </c>
      <c r="D38" s="1027">
        <f>'급수관 (동부)'!D38+'급수관 (중부)'!D38+'급수관 (서부)'!D38+'급수관(유성)'!D38+'급수관(대덕)'!D38</f>
        <v>0</v>
      </c>
      <c r="E38" s="1027">
        <f>'급수관 (동부)'!E38+'급수관 (중부)'!E38+'급수관 (서부)'!E38+'급수관(유성)'!E38+'급수관(대덕)'!E38</f>
        <v>0</v>
      </c>
      <c r="F38" s="1027">
        <f>'급수관 (동부)'!F38+'급수관 (중부)'!F38+'급수관 (서부)'!F38+'급수관(유성)'!F38+'급수관(대덕)'!F38</f>
        <v>0</v>
      </c>
      <c r="G38" s="1027">
        <f>'급수관 (동부)'!G38+'급수관 (중부)'!G38+'급수관 (서부)'!G38+'급수관(유성)'!G38+'급수관(대덕)'!G38</f>
        <v>0</v>
      </c>
      <c r="H38" s="1027">
        <f>'급수관 (동부)'!H38+'급수관 (중부)'!H38+'급수관 (서부)'!H38+'급수관(유성)'!H38+'급수관(대덕)'!H38</f>
        <v>0</v>
      </c>
      <c r="I38" s="1027">
        <f>'급수관 (동부)'!I38+'급수관 (중부)'!I38+'급수관 (서부)'!I38+'급수관(유성)'!I38+'급수관(대덕)'!I38</f>
        <v>0</v>
      </c>
      <c r="J38" s="1027">
        <f>'급수관 (동부)'!J38+'급수관 (중부)'!J38+'급수관 (서부)'!J38+'급수관(유성)'!J38+'급수관(대덕)'!J38</f>
        <v>0</v>
      </c>
      <c r="K38" s="1027">
        <f>'급수관 (동부)'!K38+'급수관 (중부)'!K38+'급수관 (서부)'!K38+'급수관(유성)'!K38+'급수관(대덕)'!K38</f>
        <v>0</v>
      </c>
      <c r="L38" s="1027">
        <f>'급수관 (동부)'!L38+'급수관 (중부)'!L38+'급수관 (서부)'!L38+'급수관(유성)'!L38+'급수관(대덕)'!L38</f>
        <v>0</v>
      </c>
      <c r="M38" s="1027">
        <f>'급수관 (동부)'!M38+'급수관 (중부)'!M38+'급수관 (서부)'!M38+'급수관(유성)'!M38+'급수관(대덕)'!M38</f>
        <v>0</v>
      </c>
      <c r="N38" s="1027">
        <f>'급수관 (동부)'!N38+'급수관 (중부)'!N38+'급수관 (서부)'!N38+'급수관(유성)'!N38+'급수관(대덕)'!N38</f>
        <v>0</v>
      </c>
      <c r="O38" s="1027">
        <f>'급수관 (동부)'!O38+'급수관 (중부)'!O38+'급수관 (서부)'!O38+'급수관(유성)'!O38+'급수관(대덕)'!O38</f>
        <v>0</v>
      </c>
      <c r="P38" s="1027">
        <f>'급수관 (동부)'!P38+'급수관 (중부)'!P38+'급수관 (서부)'!P38+'급수관(유성)'!P38+'급수관(대덕)'!P38</f>
        <v>0</v>
      </c>
      <c r="Q38" s="1027">
        <f>'급수관 (동부)'!Q38+'급수관 (중부)'!Q38+'급수관 (서부)'!Q38+'급수관(유성)'!Q38+'급수관(대덕)'!Q38</f>
        <v>165.56</v>
      </c>
      <c r="R38" s="1027">
        <f>'급수관 (동부)'!R38+'급수관 (중부)'!R38+'급수관 (서부)'!R38+'급수관(유성)'!R38+'급수관(대덕)'!R38</f>
        <v>0</v>
      </c>
      <c r="S38" s="1027">
        <f>'급수관 (동부)'!S38+'급수관 (중부)'!S38+'급수관 (서부)'!S38+'급수관(유성)'!S38+'급수관(대덕)'!S38</f>
        <v>35.270000000000003</v>
      </c>
      <c r="T38" s="1027">
        <f>'급수관 (동부)'!T38+'급수관 (중부)'!T38+'급수관 (서부)'!T38+'급수관(유성)'!T38+'급수관(대덕)'!T38</f>
        <v>0</v>
      </c>
      <c r="U38" s="1027">
        <f>'급수관 (동부)'!U38+'급수관 (중부)'!U38+'급수관 (서부)'!U38+'급수관(유성)'!U38+'급수관(대덕)'!U38</f>
        <v>0</v>
      </c>
      <c r="V38" s="1027">
        <f>'급수관 (동부)'!V38+'급수관 (중부)'!V38+'급수관 (서부)'!V38+'급수관(유성)'!V38+'급수관(대덕)'!V38</f>
        <v>0</v>
      </c>
      <c r="W38" s="1027">
        <f>'급수관 (동부)'!W38+'급수관 (중부)'!W38+'급수관 (서부)'!W38+'급수관(유성)'!W38+'급수관(대덕)'!W38</f>
        <v>0</v>
      </c>
      <c r="X38" s="1027">
        <f>'급수관 (동부)'!X38+'급수관 (중부)'!X38+'급수관 (서부)'!X38+'급수관(유성)'!X38+'급수관(대덕)'!X38</f>
        <v>0</v>
      </c>
      <c r="Y38" s="1027">
        <f>'급수관 (동부)'!Y38+'급수관 (중부)'!Y38+'급수관 (서부)'!Y38+'급수관(유성)'!Y38+'급수관(대덕)'!Y38</f>
        <v>0</v>
      </c>
      <c r="Z38" s="1027">
        <f>'급수관 (동부)'!Z38+'급수관 (중부)'!Z38+'급수관 (서부)'!Z38+'급수관(유성)'!Z38+'급수관(대덕)'!Z38</f>
        <v>0</v>
      </c>
      <c r="AA38" s="1027">
        <f>'급수관 (동부)'!AA38+'급수관 (중부)'!AA38+'급수관 (서부)'!AA38+'급수관(유성)'!AA38+'급수관(대덕)'!AA38</f>
        <v>0</v>
      </c>
      <c r="AB38" s="1027">
        <f>'급수관 (동부)'!AB38+'급수관 (중부)'!AB38+'급수관 (서부)'!AB38+'급수관(유성)'!AB38+'급수관(대덕)'!AB38</f>
        <v>0</v>
      </c>
      <c r="AC38" s="1027">
        <f>'급수관 (동부)'!AC38+'급수관 (중부)'!AC38+'급수관 (서부)'!AC38+'급수관(유성)'!AC38+'급수관(대덕)'!AC38</f>
        <v>0</v>
      </c>
      <c r="AD38" s="1027">
        <f>'급수관 (동부)'!AD38+'급수관 (중부)'!AD38+'급수관 (서부)'!AD38+'급수관(유성)'!AD38+'급수관(대덕)'!AD38</f>
        <v>0</v>
      </c>
      <c r="AE38" s="1027">
        <f>'급수관 (동부)'!AE38+'급수관 (중부)'!AE38+'급수관 (서부)'!AE38+'급수관(유성)'!AE38+'급수관(대덕)'!AE38</f>
        <v>0</v>
      </c>
      <c r="AF38" s="1027">
        <f>'급수관 (동부)'!AF38+'급수관 (중부)'!AF38+'급수관 (서부)'!AF38+'급수관(유성)'!AF38+'급수관(대덕)'!AF38</f>
        <v>0</v>
      </c>
      <c r="AG38" s="1027">
        <f>'급수관 (동부)'!AG38+'급수관 (중부)'!AG38+'급수관 (서부)'!AG38+'급수관(유성)'!AG38+'급수관(대덕)'!AG38</f>
        <v>0</v>
      </c>
      <c r="AH38" s="1027">
        <f>'급수관 (동부)'!AH38+'급수관 (중부)'!AH38+'급수관 (서부)'!AH38+'급수관(유성)'!AH38+'급수관(대덕)'!AH38</f>
        <v>0</v>
      </c>
      <c r="AI38" s="1027">
        <f>'급수관 (동부)'!AI38+'급수관 (중부)'!AI38+'급수관 (서부)'!AI38+'급수관(유성)'!AI38+'급수관(대덕)'!AI38</f>
        <v>0</v>
      </c>
      <c r="AJ38" s="1027">
        <f>'급수관 (동부)'!AJ38+'급수관 (중부)'!AJ38+'급수관 (서부)'!AJ38+'급수관(유성)'!AJ38+'급수관(대덕)'!AJ38</f>
        <v>0</v>
      </c>
      <c r="AK38" s="1027">
        <f>'급수관 (동부)'!AK38+'급수관 (중부)'!AK38+'급수관 (서부)'!AK38+'급수관(유성)'!AK38+'급수관(대덕)'!AK38</f>
        <v>0</v>
      </c>
      <c r="AL38" s="195"/>
      <c r="AM38" s="195"/>
      <c r="AN38" s="195"/>
      <c r="AO38" s="195"/>
      <c r="AP38" s="195"/>
      <c r="AQ38" s="195"/>
      <c r="AR38" s="195"/>
      <c r="AS38" s="195"/>
      <c r="AT38" s="195"/>
      <c r="AU38" s="195"/>
      <c r="AV38" s="195"/>
      <c r="AW38" s="195"/>
      <c r="AX38" s="195"/>
      <c r="AY38" s="195"/>
      <c r="AZ38" s="195"/>
      <c r="BA38" s="195"/>
      <c r="BB38" s="195"/>
      <c r="BC38" s="195"/>
      <c r="BD38" s="195"/>
      <c r="BE38" s="195"/>
      <c r="BF38" s="195"/>
      <c r="BG38" s="195"/>
      <c r="BH38" s="195"/>
      <c r="BI38" s="195"/>
      <c r="BJ38" s="195"/>
      <c r="BK38" s="195"/>
      <c r="BL38" s="195"/>
      <c r="BM38" s="195"/>
      <c r="BN38" s="195"/>
      <c r="BO38" s="195"/>
      <c r="BP38" s="195"/>
      <c r="BQ38" s="195"/>
    </row>
    <row r="39" spans="1:69" s="194" customFormat="1" ht="21.75" customHeight="1" x14ac:dyDescent="0.15">
      <c r="A39" s="3107"/>
      <c r="B39" s="2364" t="s">
        <v>285</v>
      </c>
      <c r="C39" s="1027">
        <f>'급수관 (동부)'!C39+'급수관 (중부)'!C39+'급수관 (서부)'!C39+'급수관(유성)'!C39+'급수관(대덕)'!C39</f>
        <v>12</v>
      </c>
      <c r="D39" s="1027">
        <f>'급수관 (동부)'!D39+'급수관 (중부)'!D39+'급수관 (서부)'!D39+'급수관(유성)'!D39+'급수관(대덕)'!D39</f>
        <v>0</v>
      </c>
      <c r="E39" s="1027">
        <f>'급수관 (동부)'!E39+'급수관 (중부)'!E39+'급수관 (서부)'!E39+'급수관(유성)'!E39+'급수관(대덕)'!E39</f>
        <v>0</v>
      </c>
      <c r="F39" s="1027">
        <f>'급수관 (동부)'!F39+'급수관 (중부)'!F39+'급수관 (서부)'!F39+'급수관(유성)'!F39+'급수관(대덕)'!F39</f>
        <v>0</v>
      </c>
      <c r="G39" s="1027">
        <f>'급수관 (동부)'!G39+'급수관 (중부)'!G39+'급수관 (서부)'!G39+'급수관(유성)'!G39+'급수관(대덕)'!G39</f>
        <v>0</v>
      </c>
      <c r="H39" s="1027">
        <f>'급수관 (동부)'!H39+'급수관 (중부)'!H39+'급수관 (서부)'!H39+'급수관(유성)'!H39+'급수관(대덕)'!H39</f>
        <v>0</v>
      </c>
      <c r="I39" s="1027">
        <f>'급수관 (동부)'!I39+'급수관 (중부)'!I39+'급수관 (서부)'!I39+'급수관(유성)'!I39+'급수관(대덕)'!I39</f>
        <v>0</v>
      </c>
      <c r="J39" s="1027">
        <f>'급수관 (동부)'!J39+'급수관 (중부)'!J39+'급수관 (서부)'!J39+'급수관(유성)'!J39+'급수관(대덕)'!J39</f>
        <v>0</v>
      </c>
      <c r="K39" s="1027">
        <f>'급수관 (동부)'!K39+'급수관 (중부)'!K39+'급수관 (서부)'!K39+'급수관(유성)'!K39+'급수관(대덕)'!K39</f>
        <v>0</v>
      </c>
      <c r="L39" s="1027">
        <f>'급수관 (동부)'!L39+'급수관 (중부)'!L39+'급수관 (서부)'!L39+'급수관(유성)'!L39+'급수관(대덕)'!L39</f>
        <v>0</v>
      </c>
      <c r="M39" s="1027">
        <f>'급수관 (동부)'!M39+'급수관 (중부)'!M39+'급수관 (서부)'!M39+'급수관(유성)'!M39+'급수관(대덕)'!M39</f>
        <v>0</v>
      </c>
      <c r="N39" s="1027">
        <f>'급수관 (동부)'!N39+'급수관 (중부)'!N39+'급수관 (서부)'!N39+'급수관(유성)'!N39+'급수관(대덕)'!N39</f>
        <v>0</v>
      </c>
      <c r="O39" s="1027">
        <f>'급수관 (동부)'!O39+'급수관 (중부)'!O39+'급수관 (서부)'!O39+'급수관(유성)'!O39+'급수관(대덕)'!O39</f>
        <v>0</v>
      </c>
      <c r="P39" s="1027">
        <f>'급수관 (동부)'!P39+'급수관 (중부)'!P39+'급수관 (서부)'!P39+'급수관(유성)'!P39+'급수관(대덕)'!P39</f>
        <v>0</v>
      </c>
      <c r="Q39" s="1027">
        <f>'급수관 (동부)'!Q39+'급수관 (중부)'!Q39+'급수관 (서부)'!Q39+'급수관(유성)'!Q39+'급수관(대덕)'!Q39</f>
        <v>0</v>
      </c>
      <c r="R39" s="1027">
        <f>'급수관 (동부)'!R39+'급수관 (중부)'!R39+'급수관 (서부)'!R39+'급수관(유성)'!R39+'급수관(대덕)'!R39</f>
        <v>0</v>
      </c>
      <c r="S39" s="1027">
        <f>'급수관 (동부)'!S39+'급수관 (중부)'!S39+'급수관 (서부)'!S39+'급수관(유성)'!S39+'급수관(대덕)'!S39</f>
        <v>0</v>
      </c>
      <c r="T39" s="1027">
        <f>'급수관 (동부)'!T39+'급수관 (중부)'!T39+'급수관 (서부)'!T39+'급수관(유성)'!T39+'급수관(대덕)'!T39</f>
        <v>0</v>
      </c>
      <c r="U39" s="1027">
        <f>'급수관 (동부)'!U39+'급수관 (중부)'!U39+'급수관 (서부)'!U39+'급수관(유성)'!U39+'급수관(대덕)'!U39</f>
        <v>0</v>
      </c>
      <c r="V39" s="1027">
        <f>'급수관 (동부)'!V39+'급수관 (중부)'!V39+'급수관 (서부)'!V39+'급수관(유성)'!V39+'급수관(대덕)'!V39</f>
        <v>0</v>
      </c>
      <c r="W39" s="1027">
        <f>'급수관 (동부)'!W39+'급수관 (중부)'!W39+'급수관 (서부)'!W39+'급수관(유성)'!W39+'급수관(대덕)'!W39</f>
        <v>0</v>
      </c>
      <c r="X39" s="1027">
        <f>'급수관 (동부)'!X39+'급수관 (중부)'!X39+'급수관 (서부)'!X39+'급수관(유성)'!X39+'급수관(대덕)'!X39</f>
        <v>0</v>
      </c>
      <c r="Y39" s="1027">
        <f>'급수관 (동부)'!Y39+'급수관 (중부)'!Y39+'급수관 (서부)'!Y39+'급수관(유성)'!Y39+'급수관(대덕)'!Y39</f>
        <v>0</v>
      </c>
      <c r="Z39" s="1027">
        <f>'급수관 (동부)'!Z39+'급수관 (중부)'!Z39+'급수관 (서부)'!Z39+'급수관(유성)'!Z39+'급수관(대덕)'!Z39</f>
        <v>0</v>
      </c>
      <c r="AA39" s="1027">
        <f>'급수관 (동부)'!AA39+'급수관 (중부)'!AA39+'급수관 (서부)'!AA39+'급수관(유성)'!AA39+'급수관(대덕)'!AA39</f>
        <v>0</v>
      </c>
      <c r="AB39" s="1027">
        <f>'급수관 (동부)'!AB39+'급수관 (중부)'!AB39+'급수관 (서부)'!AB39+'급수관(유성)'!AB39+'급수관(대덕)'!AB39</f>
        <v>0</v>
      </c>
      <c r="AC39" s="1027">
        <f>'급수관 (동부)'!AC39+'급수관 (중부)'!AC39+'급수관 (서부)'!AC39+'급수관(유성)'!AC39+'급수관(대덕)'!AC39</f>
        <v>0</v>
      </c>
      <c r="AD39" s="1027">
        <f>'급수관 (동부)'!AD39+'급수관 (중부)'!AD39+'급수관 (서부)'!AD39+'급수관(유성)'!AD39+'급수관(대덕)'!AD39</f>
        <v>0</v>
      </c>
      <c r="AE39" s="1027">
        <f>'급수관 (동부)'!AE39+'급수관 (중부)'!AE39+'급수관 (서부)'!AE39+'급수관(유성)'!AE39+'급수관(대덕)'!AE39</f>
        <v>0</v>
      </c>
      <c r="AF39" s="1027">
        <f>'급수관 (동부)'!AF39+'급수관 (중부)'!AF39+'급수관 (서부)'!AF39+'급수관(유성)'!AF39+'급수관(대덕)'!AF39</f>
        <v>0</v>
      </c>
      <c r="AG39" s="1027">
        <f>'급수관 (동부)'!AG39+'급수관 (중부)'!AG39+'급수관 (서부)'!AG39+'급수관(유성)'!AG39+'급수관(대덕)'!AG39</f>
        <v>0</v>
      </c>
      <c r="AH39" s="1027">
        <f>'급수관 (동부)'!AH39+'급수관 (중부)'!AH39+'급수관 (서부)'!AH39+'급수관(유성)'!AH39+'급수관(대덕)'!AH39</f>
        <v>0</v>
      </c>
      <c r="AI39" s="1027">
        <f>'급수관 (동부)'!AI39+'급수관 (중부)'!AI39+'급수관 (서부)'!AI39+'급수관(유성)'!AI39+'급수관(대덕)'!AI39</f>
        <v>12</v>
      </c>
      <c r="AJ39" s="1027">
        <f>'급수관 (동부)'!AJ39+'급수관 (중부)'!AJ39+'급수관 (서부)'!AJ39+'급수관(유성)'!AJ39+'급수관(대덕)'!AJ39</f>
        <v>0</v>
      </c>
      <c r="AK39" s="1027">
        <f>'급수관 (동부)'!AK39+'급수관 (중부)'!AK39+'급수관 (서부)'!AK39+'급수관(유성)'!AK39+'급수관(대덕)'!AK39</f>
        <v>0</v>
      </c>
      <c r="AL39" s="195"/>
      <c r="AM39" s="195"/>
      <c r="AN39" s="195"/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5"/>
      <c r="BN39" s="195"/>
      <c r="BO39" s="195"/>
      <c r="BP39" s="195"/>
      <c r="BQ39" s="195"/>
    </row>
    <row r="40" spans="1:69" s="470" customFormat="1" ht="21.75" customHeight="1" x14ac:dyDescent="0.15">
      <c r="A40" s="3108" t="s">
        <v>372</v>
      </c>
      <c r="B40" s="322" t="s">
        <v>46</v>
      </c>
      <c r="C40" s="318">
        <f>'급수관 (동부)'!C40+'급수관 (중부)'!C40+'급수관 (서부)'!C40+'급수관(유성)'!C40+'급수관(대덕)'!C40</f>
        <v>228895.31999999998</v>
      </c>
      <c r="D40" s="318">
        <f>'급수관 (동부)'!D40+'급수관 (중부)'!D40+'급수관 (서부)'!D40+'급수관(유성)'!D40+'급수관(대덕)'!D40</f>
        <v>13129.419999999998</v>
      </c>
      <c r="E40" s="318">
        <f>'급수관 (동부)'!E40+'급수관 (중부)'!E40+'급수관 (서부)'!E40+'급수관(유성)'!E40+'급수관(대덕)'!E40</f>
        <v>897.46</v>
      </c>
      <c r="F40" s="318">
        <f>'급수관 (동부)'!F40+'급수관 (중부)'!F40+'급수관 (서부)'!F40+'급수관(유성)'!F40+'급수관(대덕)'!F40</f>
        <v>2142.6899999999996</v>
      </c>
      <c r="G40" s="318">
        <f>'급수관 (동부)'!G40+'급수관 (중부)'!G40+'급수관 (서부)'!G40+'급수관(유성)'!G40+'급수관(대덕)'!G40</f>
        <v>1685.54</v>
      </c>
      <c r="H40" s="318"/>
      <c r="I40" s="318">
        <f>'급수관 (동부)'!I40+'급수관 (중부)'!I40+'급수관 (서부)'!I40+'급수관(유성)'!I40+'급수관(대덕)'!I40</f>
        <v>1558.72</v>
      </c>
      <c r="J40" s="318">
        <f>'급수관 (동부)'!J40+'급수관 (중부)'!J40+'급수관 (서부)'!J40+'급수관(유성)'!J40+'급수관(대덕)'!J40</f>
        <v>3208.4300000000003</v>
      </c>
      <c r="K40" s="318">
        <f>'급수관 (동부)'!K40+'급수관 (중부)'!K40+'급수관 (서부)'!K40+'급수관(유성)'!K40+'급수관(대덕)'!K40</f>
        <v>3759.1800000000003</v>
      </c>
      <c r="L40" s="318">
        <f>'급수관 (동부)'!L40+'급수관 (중부)'!L40+'급수관 (서부)'!L40+'급수관(유성)'!L40+'급수관(대덕)'!L40</f>
        <v>7976.52</v>
      </c>
      <c r="M40" s="318">
        <f>'급수관 (동부)'!M40+'급수관 (중부)'!M40+'급수관 (서부)'!M40+'급수관(유성)'!M40+'급수관(대덕)'!M40</f>
        <v>5832.87</v>
      </c>
      <c r="N40" s="318">
        <f>'급수관 (동부)'!N40+'급수관 (중부)'!N40+'급수관 (서부)'!N40+'급수관(유성)'!N40+'급수관(대덕)'!N40</f>
        <v>3741.4300000000003</v>
      </c>
      <c r="O40" s="318">
        <f>'급수관 (동부)'!O40+'급수관 (중부)'!O40+'급수관 (서부)'!O40+'급수관(유성)'!O40+'급수관(대덕)'!O40</f>
        <v>4660.6499999999996</v>
      </c>
      <c r="P40" s="318">
        <f>'급수관 (동부)'!P40+'급수관 (중부)'!P40+'급수관 (서부)'!P40+'급수관(유성)'!P40+'급수관(대덕)'!P40</f>
        <v>8983.9800000000014</v>
      </c>
      <c r="Q40" s="318">
        <f>'급수관 (동부)'!Q40+'급수관 (중부)'!Q40+'급수관 (서부)'!Q40+'급수관(유성)'!Q40+'급수관(대덕)'!Q40</f>
        <v>6734.9499999999989</v>
      </c>
      <c r="R40" s="318">
        <f>'급수관 (동부)'!R40+'급수관 (중부)'!R40+'급수관 (서부)'!R40+'급수관(유성)'!R40+'급수관(대덕)'!R40</f>
        <v>6790.0199999999995</v>
      </c>
      <c r="S40" s="318">
        <f>'급수관 (동부)'!S40+'급수관 (중부)'!S40+'급수관 (서부)'!S40+'급수관(유성)'!S40+'급수관(대덕)'!S40</f>
        <v>4659.34</v>
      </c>
      <c r="T40" s="318">
        <f>'급수관 (동부)'!T40+'급수관 (중부)'!T40+'급수관 (서부)'!T40+'급수관(유성)'!T40+'급수관(대덕)'!T40</f>
        <v>3540.6800000000003</v>
      </c>
      <c r="U40" s="318">
        <f>'급수관 (동부)'!U40+'급수관 (중부)'!U40+'급수관 (서부)'!U40+'급수관(유성)'!U40+'급수관(대덕)'!U40</f>
        <v>5399.14</v>
      </c>
      <c r="V40" s="318">
        <f>'급수관 (동부)'!V40+'급수관 (중부)'!V40+'급수관 (서부)'!V40+'급수관(유성)'!V40+'급수관(대덕)'!V40</f>
        <v>5817.7000000000007</v>
      </c>
      <c r="W40" s="318">
        <f>'급수관 (동부)'!W40+'급수관 (중부)'!W40+'급수관 (서부)'!W40+'급수관(유성)'!W40+'급수관(대덕)'!W40</f>
        <v>7183.0299999999988</v>
      </c>
      <c r="X40" s="318">
        <f>'급수관 (동부)'!X40+'급수관 (중부)'!X40+'급수관 (서부)'!X40+'급수관(유성)'!X40+'급수관(대덕)'!X40</f>
        <v>8678.75</v>
      </c>
      <c r="Y40" s="318">
        <f>'급수관 (동부)'!Y40+'급수관 (중부)'!Y40+'급수관 (서부)'!Y40+'급수관(유성)'!Y40+'급수관(대덕)'!Y40</f>
        <v>8926.24</v>
      </c>
      <c r="Z40" s="318">
        <f>'급수관 (동부)'!Z40+'급수관 (중부)'!Z40+'급수관 (서부)'!Z40+'급수관(유성)'!Z40+'급수관(대덕)'!Z40</f>
        <v>13107.6</v>
      </c>
      <c r="AA40" s="318">
        <f>'급수관 (동부)'!AA40+'급수관 (중부)'!AA40+'급수관 (서부)'!AA40+'급수관(유성)'!AA40+'급수관(대덕)'!AA40</f>
        <v>14220.560000000001</v>
      </c>
      <c r="AB40" s="318">
        <f>'급수관 (동부)'!AB40+'급수관 (중부)'!AB40+'급수관 (서부)'!AB40+'급수관(유성)'!AB40+'급수관(대덕)'!AB40</f>
        <v>15777.689999999999</v>
      </c>
      <c r="AC40" s="318">
        <f>'급수관 (동부)'!AC40+'급수관 (중부)'!AC40+'급수관 (서부)'!AC40+'급수관(유성)'!AC40+'급수관(대덕)'!AC40</f>
        <v>9125.74</v>
      </c>
      <c r="AD40" s="318">
        <f>'급수관 (동부)'!AD40+'급수관 (중부)'!AD40+'급수관 (서부)'!AD40+'급수관(유성)'!AD40+'급수관(대덕)'!AD40</f>
        <v>8317.6899999999987</v>
      </c>
      <c r="AE40" s="318">
        <f>'급수관 (동부)'!AE40+'급수관 (중부)'!AE40+'급수관 (서부)'!AE40+'급수관(유성)'!AE40+'급수관(대덕)'!AE40</f>
        <v>6636.62</v>
      </c>
      <c r="AF40" s="318">
        <f>'급수관 (동부)'!AF40+'급수관 (중부)'!AF40+'급수관 (서부)'!AF40+'급수관(유성)'!AF40+'급수관(대덕)'!AF40</f>
        <v>11639.8</v>
      </c>
      <c r="AG40" s="318">
        <f>'급수관 (동부)'!AG40+'급수관 (중부)'!AG40+'급수관 (서부)'!AG40+'급수관(유성)'!AG40+'급수관(대덕)'!AG40</f>
        <v>7196.11</v>
      </c>
      <c r="AH40" s="318">
        <f>'급수관 (동부)'!AH40+'급수관 (중부)'!AH40+'급수관 (서부)'!AH40+'급수관(유성)'!AH40+'급수관(대덕)'!AH40</f>
        <v>2530.2399999999998</v>
      </c>
      <c r="AI40" s="318">
        <f>'급수관 (동부)'!AI40+'급수관 (중부)'!AI40+'급수관 (서부)'!AI40+'급수관(유성)'!AI40+'급수관(대덕)'!AI40</f>
        <v>6549.17</v>
      </c>
      <c r="AJ40" s="318">
        <f>'급수관 (동부)'!AJ40+'급수관 (중부)'!AJ40+'급수관 (서부)'!AJ40+'급수관(유성)'!AJ40+'급수관(대덕)'!AJ40</f>
        <v>8678.15</v>
      </c>
      <c r="AK40" s="318">
        <f>'급수관 (동부)'!AK40+'급수관 (중부)'!AK40+'급수관 (서부)'!AK40+'급수관(유성)'!AK40+'급수관(대덕)'!AK40</f>
        <v>8665.7099999999991</v>
      </c>
    </row>
    <row r="41" spans="1:69" s="470" customFormat="1" ht="21.75" customHeight="1" x14ac:dyDescent="0.15">
      <c r="A41" s="3108"/>
      <c r="B41" s="1018" t="s">
        <v>283</v>
      </c>
      <c r="C41" s="979">
        <f>'급수관 (동부)'!C41+'급수관 (중부)'!C41+'급수관 (서부)'!C41+'급수관(유성)'!C41+'급수관(대덕)'!C41</f>
        <v>28535.949999999997</v>
      </c>
      <c r="D41" s="979">
        <f>'급수관 (동부)'!D41+'급수관 (중부)'!D41+'급수관 (서부)'!D41+'급수관(유성)'!D41+'급수관(대덕)'!D41</f>
        <v>11950.13</v>
      </c>
      <c r="E41" s="979">
        <f>'급수관 (동부)'!E41+'급수관 (중부)'!E41+'급수관 (서부)'!E41+'급수관(유성)'!E41+'급수관(대덕)'!E41</f>
        <v>853.55000000000007</v>
      </c>
      <c r="F41" s="979">
        <f>'급수관 (동부)'!F41+'급수관 (중부)'!F41+'급수관 (서부)'!F41+'급수관(유성)'!F41+'급수관(대덕)'!F41</f>
        <v>2068.12</v>
      </c>
      <c r="G41" s="979">
        <f>'급수관 (동부)'!G41+'급수관 (중부)'!G41+'급수관 (서부)'!G41+'급수관(유성)'!G41+'급수관(대덕)'!G41</f>
        <v>1352.95</v>
      </c>
      <c r="H41" s="979"/>
      <c r="I41" s="979">
        <f>'급수관 (동부)'!I41+'급수관 (중부)'!I41+'급수관 (서부)'!I41+'급수관(유성)'!I41+'급수관(대덕)'!I41</f>
        <v>1435.33</v>
      </c>
      <c r="J41" s="979">
        <f>'급수관 (동부)'!J41+'급수관 (중부)'!J41+'급수관 (서부)'!J41+'급수관(유성)'!J41+'급수관(대덕)'!J41</f>
        <v>2923.35</v>
      </c>
      <c r="K41" s="979">
        <f>'급수관 (동부)'!K41+'급수관 (중부)'!K41+'급수관 (서부)'!K41+'급수관(유성)'!K41+'급수관(대덕)'!K41</f>
        <v>2921.62</v>
      </c>
      <c r="L41" s="979">
        <f>'급수관 (동부)'!L41+'급수관 (중부)'!L41+'급수관 (서부)'!L41+'급수관(유성)'!L41+'급수관(대덕)'!L41</f>
        <v>1498.97</v>
      </c>
      <c r="M41" s="979">
        <f>'급수관 (동부)'!M41+'급수관 (중부)'!M41+'급수관 (서부)'!M41+'급수관(유성)'!M41+'급수관(대덕)'!M41</f>
        <v>428.24999999999994</v>
      </c>
      <c r="N41" s="979">
        <f>'급수관 (동부)'!N41+'급수관 (중부)'!N41+'급수관 (서부)'!N41+'급수관(유성)'!N41+'급수관(대덕)'!N41</f>
        <v>591.63</v>
      </c>
      <c r="O41" s="979">
        <f>'급수관 (동부)'!O41+'급수관 (중부)'!O41+'급수관 (서부)'!O41+'급수관(유성)'!O41+'급수관(대덕)'!O41</f>
        <v>545.55999999999995</v>
      </c>
      <c r="P41" s="979">
        <f>'급수관 (동부)'!P41+'급수관 (중부)'!P41+'급수관 (서부)'!P41+'급수관(유성)'!P41+'급수관(대덕)'!P41</f>
        <v>221.62</v>
      </c>
      <c r="Q41" s="979">
        <f>'급수관 (동부)'!Q41+'급수관 (중부)'!Q41+'급수관 (서부)'!Q41+'급수관(유성)'!Q41+'급수관(대덕)'!Q41</f>
        <v>0</v>
      </c>
      <c r="R41" s="979">
        <f>'급수관 (동부)'!R41+'급수관 (중부)'!R41+'급수관 (서부)'!R41+'급수관(유성)'!R41+'급수관(대덕)'!R41</f>
        <v>122.14</v>
      </c>
      <c r="S41" s="979">
        <f>'급수관 (동부)'!S41+'급수관 (중부)'!S41+'급수관 (서부)'!S41+'급수관(유성)'!S41+'급수관(대덕)'!S41</f>
        <v>282.77</v>
      </c>
      <c r="T41" s="979">
        <f>'급수관 (동부)'!T41+'급수관 (중부)'!T41+'급수관 (서부)'!T41+'급수관(유성)'!T41+'급수관(대덕)'!T41</f>
        <v>106.15</v>
      </c>
      <c r="U41" s="979">
        <f>'급수관 (동부)'!U41+'급수관 (중부)'!U41+'급수관 (서부)'!U41+'급수관(유성)'!U41+'급수관(대덕)'!U41</f>
        <v>129.4</v>
      </c>
      <c r="V41" s="979">
        <f>'급수관 (동부)'!V41+'급수관 (중부)'!V41+'급수관 (서부)'!V41+'급수관(유성)'!V41+'급수관(대덕)'!V41</f>
        <v>0</v>
      </c>
      <c r="W41" s="979">
        <f>'급수관 (동부)'!W41+'급수관 (중부)'!W41+'급수관 (서부)'!W41+'급수관(유성)'!W41+'급수관(대덕)'!W41</f>
        <v>0</v>
      </c>
      <c r="X41" s="979">
        <f>'급수관 (동부)'!X41+'급수관 (중부)'!X41+'급수관 (서부)'!X41+'급수관(유성)'!X41+'급수관(대덕)'!X41</f>
        <v>0</v>
      </c>
      <c r="Y41" s="979">
        <f>'급수관 (동부)'!Y41+'급수관 (중부)'!Y41+'급수관 (서부)'!Y41+'급수관(유성)'!Y41+'급수관(대덕)'!Y41</f>
        <v>0</v>
      </c>
      <c r="Z41" s="979">
        <f>'급수관 (동부)'!Z41+'급수관 (중부)'!Z41+'급수관 (서부)'!Z41+'급수관(유성)'!Z41+'급수관(대덕)'!Z41</f>
        <v>0</v>
      </c>
      <c r="AA41" s="979">
        <f>'급수관 (동부)'!AA41+'급수관 (중부)'!AA41+'급수관 (서부)'!AA41+'급수관(유성)'!AA41+'급수관(대덕)'!AA41</f>
        <v>0</v>
      </c>
      <c r="AB41" s="979">
        <f>'급수관 (동부)'!AB41+'급수관 (중부)'!AB41+'급수관 (서부)'!AB41+'급수관(유성)'!AB41+'급수관(대덕)'!AB41</f>
        <v>0</v>
      </c>
      <c r="AC41" s="979">
        <f>'급수관 (동부)'!AC41+'급수관 (중부)'!AC41+'급수관 (서부)'!AC41+'급수관(유성)'!AC41+'급수관(대덕)'!AC41</f>
        <v>0</v>
      </c>
      <c r="AD41" s="979">
        <f>'급수관 (동부)'!AD41+'급수관 (중부)'!AD41+'급수관 (서부)'!AD41+'급수관(유성)'!AD41+'급수관(대덕)'!AD41</f>
        <v>0</v>
      </c>
      <c r="AE41" s="979">
        <f>'급수관 (동부)'!AE41+'급수관 (중부)'!AE41+'급수관 (서부)'!AE41+'급수관(유성)'!AE41+'급수관(대덕)'!AE41</f>
        <v>0</v>
      </c>
      <c r="AF41" s="979">
        <f>'급수관 (동부)'!AF41+'급수관 (중부)'!AF41+'급수관 (서부)'!AF41+'급수관(유성)'!AF41+'급수관(대덕)'!AF41</f>
        <v>0</v>
      </c>
      <c r="AG41" s="979">
        <f>'급수관 (동부)'!AG41+'급수관 (중부)'!AG41+'급수관 (서부)'!AG41+'급수관(유성)'!AG41+'급수관(대덕)'!AG41</f>
        <v>12.01</v>
      </c>
      <c r="AH41" s="979">
        <f>'급수관 (동부)'!AH41+'급수관 (중부)'!AH41+'급수관 (서부)'!AH41+'급수관(유성)'!AH41+'급수관(대덕)'!AH41</f>
        <v>0</v>
      </c>
      <c r="AI41" s="979">
        <f>'급수관 (동부)'!AI41+'급수관 (중부)'!AI41+'급수관 (서부)'!AI41+'급수관(유성)'!AI41+'급수관(대덕)'!AI41</f>
        <v>0</v>
      </c>
      <c r="AJ41" s="979">
        <f>'급수관 (동부)'!AJ41+'급수관 (중부)'!AJ41+'급수관 (서부)'!AJ41+'급수관(유성)'!AJ41+'급수관(대덕)'!AJ41</f>
        <v>0</v>
      </c>
      <c r="AK41" s="979">
        <f>'급수관 (동부)'!AK41+'급수관 (중부)'!AK41+'급수관 (서부)'!AK41+'급수관(유성)'!AK41+'급수관(대덕)'!AK41</f>
        <v>100</v>
      </c>
      <c r="AL41" s="460"/>
      <c r="AM41" s="460"/>
      <c r="AN41" s="460"/>
      <c r="AO41" s="460"/>
      <c r="AP41" s="460"/>
      <c r="AQ41" s="460"/>
      <c r="AR41" s="460"/>
      <c r="AS41" s="460"/>
      <c r="AT41" s="460"/>
      <c r="AU41" s="460"/>
      <c r="AV41" s="460"/>
      <c r="AW41" s="460"/>
      <c r="AX41" s="460"/>
      <c r="AY41" s="460"/>
      <c r="AZ41" s="460"/>
      <c r="BA41" s="460"/>
      <c r="BB41" s="460"/>
      <c r="BC41" s="460"/>
      <c r="BD41" s="460"/>
      <c r="BE41" s="460"/>
      <c r="BF41" s="460"/>
      <c r="BG41" s="460"/>
      <c r="BH41" s="460"/>
    </row>
    <row r="42" spans="1:69" s="470" customFormat="1" ht="21.75" customHeight="1" x14ac:dyDescent="0.15">
      <c r="A42" s="3108"/>
      <c r="B42" s="1018" t="s">
        <v>284</v>
      </c>
      <c r="C42" s="979">
        <f>'급수관 (동부)'!C42+'급수관 (중부)'!C42+'급수관 (서부)'!C42+'급수관(유성)'!C42+'급수관(대덕)'!C42</f>
        <v>87543.459999999992</v>
      </c>
      <c r="D42" s="979">
        <f>'급수관 (동부)'!D42+'급수관 (중부)'!D42+'급수관 (서부)'!D42+'급수관(유성)'!D42+'급수관(대덕)'!D42</f>
        <v>909.97</v>
      </c>
      <c r="E42" s="979">
        <f>'급수관 (동부)'!E42+'급수관 (중부)'!E42+'급수관 (서부)'!E42+'급수관(유성)'!E42+'급수관(대덕)'!E42</f>
        <v>2.91</v>
      </c>
      <c r="F42" s="979">
        <f>'급수관 (동부)'!F42+'급수관 (중부)'!F42+'급수관 (서부)'!F42+'급수관(유성)'!F42+'급수관(대덕)'!F42</f>
        <v>29.05</v>
      </c>
      <c r="G42" s="979">
        <f>'급수관 (동부)'!G42+'급수관 (중부)'!G42+'급수관 (서부)'!G42+'급수관(유성)'!G42+'급수관(대덕)'!G42</f>
        <v>255.8</v>
      </c>
      <c r="H42" s="979">
        <f>'급수관 (동부)'!H42+'급수관 (중부)'!H42+'급수관 (서부)'!H42+'급수관(유성)'!H42+'급수관(대덕)'!H42</f>
        <v>151.1</v>
      </c>
      <c r="I42" s="979">
        <f>'급수관 (동부)'!I42+'급수관 (중부)'!I42+'급수관 (서부)'!I42+'급수관(유성)'!I42+'급수관(대덕)'!I42</f>
        <v>123.39</v>
      </c>
      <c r="J42" s="979">
        <f>'급수관 (동부)'!J42+'급수관 (중부)'!J42+'급수관 (서부)'!J42+'급수관(유성)'!J42+'급수관(대덕)'!J42</f>
        <v>285.08</v>
      </c>
      <c r="K42" s="979">
        <f>'급수관 (동부)'!K42+'급수관 (중부)'!K42+'급수관 (서부)'!K42+'급수관(유성)'!K42+'급수관(대덕)'!K42</f>
        <v>376.87</v>
      </c>
      <c r="L42" s="979">
        <f>'급수관 (동부)'!L42+'급수관 (중부)'!L42+'급수관 (서부)'!L42+'급수관(유성)'!L42+'급수관(대덕)'!L42</f>
        <v>6361.0499999999993</v>
      </c>
      <c r="M42" s="979">
        <f>'급수관 (동부)'!M42+'급수관 (중부)'!M42+'급수관 (서부)'!M42+'급수관(유성)'!M42+'급수관(대덕)'!M42</f>
        <v>2858.2</v>
      </c>
      <c r="N42" s="979">
        <f>'급수관 (동부)'!N42+'급수관 (중부)'!N42+'급수관 (서부)'!N42+'급수관(유성)'!N42+'급수관(대덕)'!N42</f>
        <v>3089.7400000000002</v>
      </c>
      <c r="O42" s="979">
        <f>'급수관 (동부)'!O42+'급수관 (중부)'!O42+'급수관 (서부)'!O42+'급수관(유성)'!O42+'급수관(대덕)'!O42</f>
        <v>3846.3499999999995</v>
      </c>
      <c r="P42" s="979">
        <f>'급수관 (동부)'!P42+'급수관 (중부)'!P42+'급수관 (서부)'!P42+'급수관(유성)'!P42+'급수관(대덕)'!P42</f>
        <v>7495.24</v>
      </c>
      <c r="Q42" s="979">
        <f>'급수관 (동부)'!Q42+'급수관 (중부)'!Q42+'급수관 (서부)'!Q42+'급수관(유성)'!Q42+'급수관(대덕)'!Q42</f>
        <v>5943.92</v>
      </c>
      <c r="R42" s="979">
        <f>'급수관 (동부)'!R42+'급수관 (중부)'!R42+'급수관 (서부)'!R42+'급수관(유성)'!R42+'급수관(대덕)'!R42</f>
        <v>5233.17</v>
      </c>
      <c r="S42" s="979">
        <f>'급수관 (동부)'!S42+'급수관 (중부)'!S42+'급수관 (서부)'!S42+'급수관(유성)'!S42+'급수관(대덕)'!S42</f>
        <v>3659.8100000000004</v>
      </c>
      <c r="T42" s="979">
        <f>'급수관 (동부)'!T42+'급수관 (중부)'!T42+'급수관 (서부)'!T42+'급수관(유성)'!T42+'급수관(대덕)'!T42</f>
        <v>3081.49</v>
      </c>
      <c r="U42" s="979">
        <f>'급수관 (동부)'!U42+'급수관 (중부)'!U42+'급수관 (서부)'!U42+'급수관(유성)'!U42+'급수관(대덕)'!U42</f>
        <v>4828.6799999999994</v>
      </c>
      <c r="V42" s="979">
        <f>'급수관 (동부)'!V42+'급수관 (중부)'!V42+'급수관 (서부)'!V42+'급수관(유성)'!V42+'급수관(대덕)'!V42</f>
        <v>3353.74</v>
      </c>
      <c r="W42" s="979">
        <f>'급수관 (동부)'!W42+'급수관 (중부)'!W42+'급수관 (서부)'!W42+'급수관(유성)'!W42+'급수관(대덕)'!W42</f>
        <v>5871.64</v>
      </c>
      <c r="X42" s="979">
        <f>'급수관 (동부)'!X42+'급수관 (중부)'!X42+'급수관 (서부)'!X42+'급수관(유성)'!X42+'급수관(대덕)'!X42</f>
        <v>6815.21</v>
      </c>
      <c r="Y42" s="979">
        <f>'급수관 (동부)'!Y42+'급수관 (중부)'!Y42+'급수관 (서부)'!Y42+'급수관(유성)'!Y42+'급수관(대덕)'!Y42</f>
        <v>6785.05</v>
      </c>
      <c r="Z42" s="979">
        <f>'급수관 (동부)'!Z42+'급수관 (중부)'!Z42+'급수관 (서부)'!Z42+'급수관(유성)'!Z42+'급수관(대덕)'!Z42</f>
        <v>7036.42</v>
      </c>
      <c r="AA42" s="979">
        <f>'급수관 (동부)'!AA42+'급수관 (중부)'!AA42+'급수관 (서부)'!AA42+'급수관(유성)'!AA42+'급수관(대덕)'!AA42</f>
        <v>7297.22</v>
      </c>
      <c r="AB42" s="979">
        <f>'급수관 (동부)'!AB42+'급수관 (중부)'!AB42+'급수관 (서부)'!AB42+'급수관(유성)'!AB42+'급수관(대덕)'!AB42</f>
        <v>599.31999999999994</v>
      </c>
      <c r="AC42" s="979">
        <f>'급수관 (동부)'!AC42+'급수관 (중부)'!AC42+'급수관 (서부)'!AC42+'급수관(유성)'!AC42+'급수관(대덕)'!AC42</f>
        <v>380.99</v>
      </c>
      <c r="AD42" s="979">
        <f>'급수관 (동부)'!AD42+'급수관 (중부)'!AD42+'급수관 (서부)'!AD42+'급수관(유성)'!AD42+'급수관(대덕)'!AD42</f>
        <v>0</v>
      </c>
      <c r="AE42" s="979">
        <f>'급수관 (동부)'!AE42+'급수관 (중부)'!AE42+'급수관 (서부)'!AE42+'급수관(유성)'!AE42+'급수관(대덕)'!AE42</f>
        <v>0</v>
      </c>
      <c r="AF42" s="979">
        <f>'급수관 (동부)'!AF42+'급수관 (중부)'!AF42+'급수관 (서부)'!AF42+'급수관(유성)'!AF42+'급수관(대덕)'!AF42</f>
        <v>0</v>
      </c>
      <c r="AG42" s="979">
        <f>'급수관 (동부)'!AG42+'급수관 (중부)'!AG42+'급수관 (서부)'!AG42+'급수관(유성)'!AG42+'급수관(대덕)'!AG42</f>
        <v>539.13</v>
      </c>
      <c r="AH42" s="979">
        <f>'급수관 (동부)'!AH42+'급수관 (중부)'!AH42+'급수관 (서부)'!AH42+'급수관(유성)'!AH42+'급수관(대덕)'!AH42</f>
        <v>259.51</v>
      </c>
      <c r="AI42" s="979">
        <f>'급수관 (동부)'!AI42+'급수관 (중부)'!AI42+'급수관 (서부)'!AI42+'급수관(유성)'!AI42+'급수관(대덕)'!AI42</f>
        <v>13.97</v>
      </c>
      <c r="AJ42" s="979">
        <f>'급수관 (동부)'!AJ42+'급수관 (중부)'!AJ42+'급수관 (서부)'!AJ42+'급수관(유성)'!AJ42+'급수관(대덕)'!AJ42</f>
        <v>9.0399999999999991</v>
      </c>
      <c r="AK42" s="979">
        <f>'급수관 (동부)'!AK42+'급수관 (중부)'!AK42+'급수관 (서부)'!AK42+'급수관(유성)'!AK42+'급수관(대덕)'!AK42</f>
        <v>50.4</v>
      </c>
      <c r="AL42" s="460"/>
      <c r="AM42" s="460"/>
      <c r="AN42" s="460"/>
      <c r="AO42" s="460"/>
      <c r="AP42" s="460"/>
      <c r="AQ42" s="460"/>
      <c r="AR42" s="460"/>
      <c r="AS42" s="460"/>
      <c r="AT42" s="460"/>
      <c r="AU42" s="460"/>
      <c r="AV42" s="460"/>
      <c r="AW42" s="460"/>
      <c r="AX42" s="460"/>
      <c r="AY42" s="460"/>
      <c r="AZ42" s="460"/>
      <c r="BA42" s="460"/>
      <c r="BB42" s="460"/>
      <c r="BC42" s="460"/>
      <c r="BD42" s="460"/>
      <c r="BE42" s="460"/>
      <c r="BF42" s="460"/>
      <c r="BG42" s="460"/>
      <c r="BH42" s="460"/>
    </row>
    <row r="43" spans="1:69" s="470" customFormat="1" ht="21.75" customHeight="1" x14ac:dyDescent="0.15">
      <c r="A43" s="3108"/>
      <c r="B43" s="2232" t="s">
        <v>286</v>
      </c>
      <c r="C43" s="979">
        <f>'급수관 (동부)'!C43+'급수관 (중부)'!C43+'급수관 (서부)'!C43+'급수관(유성)'!C43+'급수관(대덕)'!C43</f>
        <v>110919.49000000002</v>
      </c>
      <c r="D43" s="979">
        <f>'급수관 (동부)'!D43+'급수관 (중부)'!D43+'급수관 (서부)'!D43+'급수관(유성)'!D43+'급수관(대덕)'!D43</f>
        <v>269.32</v>
      </c>
      <c r="E43" s="979">
        <f>'급수관 (동부)'!E43+'급수관 (중부)'!E43+'급수관 (서부)'!E43+'급수관(유성)'!E43+'급수관(대덕)'!E43</f>
        <v>41</v>
      </c>
      <c r="F43" s="979">
        <f>'급수관 (동부)'!F43+'급수관 (중부)'!F43+'급수관 (서부)'!F43+'급수관(유성)'!F43+'급수관(대덕)'!F43</f>
        <v>45.519999999999996</v>
      </c>
      <c r="G43" s="979">
        <f>'급수관 (동부)'!G43+'급수관 (중부)'!G43+'급수관 (서부)'!G43+'급수관(유성)'!G43+'급수관(대덕)'!G43</f>
        <v>76.790000000000006</v>
      </c>
      <c r="H43" s="979">
        <f>'급수관 (동부)'!H43+'급수관 (중부)'!H43+'급수관 (서부)'!H43+'급수관(유성)'!H43+'급수관(대덕)'!H43</f>
        <v>0</v>
      </c>
      <c r="I43" s="979">
        <f>'급수관 (동부)'!I43+'급수관 (중부)'!I43+'급수관 (서부)'!I43+'급수관(유성)'!I43+'급수관(대덕)'!I43</f>
        <v>0</v>
      </c>
      <c r="J43" s="979">
        <f>'급수관 (동부)'!J43+'급수관 (중부)'!J43+'급수관 (서부)'!J43+'급수관(유성)'!J43+'급수관(대덕)'!J43</f>
        <v>0</v>
      </c>
      <c r="K43" s="979">
        <f>'급수관 (동부)'!K43+'급수관 (중부)'!K43+'급수관 (서부)'!K43+'급수관(유성)'!K43+'급수관(대덕)'!K43</f>
        <v>460.69</v>
      </c>
      <c r="L43" s="979">
        <f>'급수관 (동부)'!L43+'급수관 (중부)'!L43+'급수관 (서부)'!L43+'급수관(유성)'!L43+'급수관(대덕)'!L43</f>
        <v>116.5</v>
      </c>
      <c r="M43" s="979">
        <f>'급수관 (동부)'!M43+'급수관 (중부)'!M43+'급수관 (서부)'!M43+'급수관(유성)'!M43+'급수관(대덕)'!M43</f>
        <v>2546.4199999999996</v>
      </c>
      <c r="N43" s="979">
        <f>'급수관 (동부)'!N43+'급수관 (중부)'!N43+'급수관 (서부)'!N43+'급수관(유성)'!N43+'급수관(대덕)'!N43</f>
        <v>60.06</v>
      </c>
      <c r="O43" s="979">
        <f>'급수관 (동부)'!O43+'급수관 (중부)'!O43+'급수관 (서부)'!O43+'급수관(유성)'!O43+'급수관(대덕)'!O43</f>
        <v>264.99</v>
      </c>
      <c r="P43" s="979">
        <f>'급수관 (동부)'!P43+'급수관 (중부)'!P43+'급수관 (서부)'!P43+'급수관(유성)'!P43+'급수관(대덕)'!P43</f>
        <v>1267.1199999999999</v>
      </c>
      <c r="Q43" s="979">
        <f>'급수관 (동부)'!Q43+'급수관 (중부)'!Q43+'급수관 (서부)'!Q43+'급수관(유성)'!Q43+'급수관(대덕)'!Q43</f>
        <v>263.22000000000003</v>
      </c>
      <c r="R43" s="979">
        <f>'급수관 (동부)'!R43+'급수관 (중부)'!R43+'급수관 (서부)'!R43+'급수관(유성)'!R43+'급수관(대덕)'!R43</f>
        <v>1267.2</v>
      </c>
      <c r="S43" s="979">
        <f>'급수관 (동부)'!S43+'급수관 (중부)'!S43+'급수관 (서부)'!S43+'급수관(유성)'!S43+'급수관(대덕)'!S43</f>
        <v>705.61</v>
      </c>
      <c r="T43" s="979">
        <f>'급수관 (동부)'!T43+'급수관 (중부)'!T43+'급수관 (서부)'!T43+'급수관(유성)'!T43+'급수관(대덕)'!T43</f>
        <v>353.04</v>
      </c>
      <c r="U43" s="979">
        <f>'급수관 (동부)'!U43+'급수관 (중부)'!U43+'급수관 (서부)'!U43+'급수관(유성)'!U43+'급수관(대덕)'!U43</f>
        <v>441.06</v>
      </c>
      <c r="V43" s="979">
        <f>'급수관 (동부)'!V43+'급수관 (중부)'!V43+'급수관 (서부)'!V43+'급수관(유성)'!V43+'급수관(대덕)'!V43</f>
        <v>2463.9500000000003</v>
      </c>
      <c r="W43" s="979">
        <f>'급수관 (동부)'!W43+'급수관 (중부)'!W43+'급수관 (서부)'!W43+'급수관(유성)'!W43+'급수관(대덕)'!W43</f>
        <v>1311.3899999999999</v>
      </c>
      <c r="X43" s="979">
        <f>'급수관 (동부)'!X43+'급수관 (중부)'!X43+'급수관 (서부)'!X43+'급수관(유성)'!X43+'급수관(대덕)'!X43</f>
        <v>1852.43</v>
      </c>
      <c r="Y43" s="979">
        <f>'급수관 (동부)'!Y43+'급수관 (중부)'!Y43+'급수관 (서부)'!Y43+'급수관(유성)'!Y43+'급수관(대덕)'!Y43</f>
        <v>2141.19</v>
      </c>
      <c r="Z43" s="979">
        <f>'급수관 (동부)'!Z43+'급수관 (중부)'!Z43+'급수관 (서부)'!Z43+'급수관(유성)'!Z43+'급수관(대덕)'!Z43</f>
        <v>5495.27</v>
      </c>
      <c r="AA43" s="979">
        <f>'급수관 (동부)'!AA43+'급수관 (중부)'!AA43+'급수관 (서부)'!AA43+'급수관(유성)'!AA43+'급수관(대덕)'!AA43</f>
        <v>6923.34</v>
      </c>
      <c r="AB43" s="979">
        <f>'급수관 (동부)'!AB43+'급수관 (중부)'!AB43+'급수관 (서부)'!AB43+'급수관(유성)'!AB43+'급수관(대덕)'!AB43</f>
        <v>15178.37</v>
      </c>
      <c r="AC43" s="979">
        <f>'급수관 (동부)'!AC43+'급수관 (중부)'!AC43+'급수관 (서부)'!AC43+'급수관(유성)'!AC43+'급수관(대덕)'!AC43</f>
        <v>8744.75</v>
      </c>
      <c r="AD43" s="979">
        <f>'급수관 (동부)'!AD43+'급수관 (중부)'!AD43+'급수관 (서부)'!AD43+'급수관(유성)'!AD43+'급수관(대덕)'!AD43</f>
        <v>8317.6899999999987</v>
      </c>
      <c r="AE43" s="979">
        <f>'급수관 (동부)'!AE43+'급수관 (중부)'!AE43+'급수관 (서부)'!AE43+'급수관(유성)'!AE43+'급수관(대덕)'!AE43</f>
        <v>6636.62</v>
      </c>
      <c r="AF43" s="979">
        <f>'급수관 (동부)'!AF43+'급수관 (중부)'!AF43+'급수관 (서부)'!AF43+'급수관(유성)'!AF43+'급수관(대덕)'!AF43</f>
        <v>11347.44</v>
      </c>
      <c r="AG43" s="979">
        <f>'급수관 (동부)'!AG43+'급수관 (중부)'!AG43+'급수관 (서부)'!AG43+'급수관(유성)'!AG43+'급수관(대덕)'!AG43</f>
        <v>6644.9699999999993</v>
      </c>
      <c r="AH43" s="979">
        <f>'급수관 (동부)'!AH43+'급수관 (중부)'!AH43+'급수관 (서부)'!AH43+'급수관(유성)'!AH43+'급수관(대덕)'!AH43</f>
        <v>2270.73</v>
      </c>
      <c r="AI43" s="979">
        <f>'급수관 (동부)'!AI43+'급수관 (중부)'!AI43+'급수관 (서부)'!AI43+'급수관(유성)'!AI43+'급수관(대덕)'!AI43</f>
        <v>6535.2</v>
      </c>
      <c r="AJ43" s="979">
        <f>'급수관 (동부)'!AJ43+'급수관 (중부)'!AJ43+'급수관 (서부)'!AJ43+'급수관(유성)'!AJ43+'급수관(대덕)'!AJ43</f>
        <v>8669.11</v>
      </c>
      <c r="AK43" s="979">
        <f>'급수관 (동부)'!AK43+'급수관 (중부)'!AK43+'급수관 (서부)'!AK43+'급수관(유성)'!AK43+'급수관(대덕)'!AK43</f>
        <v>8208.5</v>
      </c>
      <c r="AL43" s="460"/>
      <c r="AM43" s="460"/>
      <c r="AN43" s="460"/>
      <c r="AO43" s="460"/>
      <c r="AP43" s="460"/>
      <c r="AQ43" s="460"/>
      <c r="AR43" s="460"/>
      <c r="AS43" s="460"/>
      <c r="AT43" s="460"/>
      <c r="AU43" s="460"/>
      <c r="AV43" s="460"/>
      <c r="AW43" s="460"/>
      <c r="AX43" s="460"/>
      <c r="AY43" s="460"/>
      <c r="AZ43" s="460"/>
      <c r="BA43" s="460"/>
      <c r="BB43" s="460"/>
      <c r="BC43" s="460"/>
      <c r="BD43" s="460"/>
      <c r="BE43" s="460"/>
      <c r="BF43" s="460"/>
      <c r="BG43" s="460"/>
      <c r="BH43" s="460"/>
    </row>
    <row r="44" spans="1:69" s="470" customFormat="1" ht="21.75" customHeight="1" x14ac:dyDescent="0.15">
      <c r="A44" s="3108"/>
      <c r="B44" s="1018" t="s">
        <v>971</v>
      </c>
      <c r="C44" s="979">
        <f>'급수관 (동부)'!C44+'급수관 (중부)'!C44+'급수관 (서부)'!C44+'급수관(유성)'!C44+'급수관(대덕)'!C44</f>
        <v>712.46</v>
      </c>
      <c r="D44" s="979">
        <f>'급수관 (동부)'!D44+'급수관 (중부)'!D44+'급수관 (서부)'!D44+'급수관(유성)'!D44+'급수관(대덕)'!D44</f>
        <v>0</v>
      </c>
      <c r="E44" s="979">
        <f>'급수관 (동부)'!E44+'급수관 (중부)'!E44+'급수관 (서부)'!E44+'급수관(유성)'!E44+'급수관(대덕)'!E44</f>
        <v>0</v>
      </c>
      <c r="F44" s="979">
        <f>'급수관 (동부)'!F44+'급수관 (중부)'!F44+'급수관 (서부)'!F44+'급수관(유성)'!F44+'급수관(대덕)'!F44</f>
        <v>0</v>
      </c>
      <c r="G44" s="979">
        <f>'급수관 (동부)'!G44+'급수관 (중부)'!G44+'급수관 (서부)'!G44+'급수관(유성)'!G44+'급수관(대덕)'!G44</f>
        <v>0</v>
      </c>
      <c r="H44" s="979">
        <f>'급수관 (동부)'!H44+'급수관 (중부)'!H44+'급수관 (서부)'!H44+'급수관(유성)'!H44+'급수관(대덕)'!H44</f>
        <v>0</v>
      </c>
      <c r="I44" s="979">
        <f>'급수관 (동부)'!I44+'급수관 (중부)'!I44+'급수관 (서부)'!I44+'급수관(유성)'!I44+'급수관(대덕)'!I44</f>
        <v>0</v>
      </c>
      <c r="J44" s="979">
        <f>'급수관 (동부)'!J44+'급수관 (중부)'!J44+'급수관 (서부)'!J44+'급수관(유성)'!J44+'급수관(대덕)'!J44</f>
        <v>0</v>
      </c>
      <c r="K44" s="979">
        <f>'급수관 (동부)'!K44+'급수관 (중부)'!K44+'급수관 (서부)'!K44+'급수관(유성)'!K44+'급수관(대덕)'!K44</f>
        <v>0</v>
      </c>
      <c r="L44" s="979">
        <f>'급수관 (동부)'!L44+'급수관 (중부)'!L44+'급수관 (서부)'!L44+'급수관(유성)'!L44+'급수관(대덕)'!L44</f>
        <v>0</v>
      </c>
      <c r="M44" s="979">
        <f>'급수관 (동부)'!M44+'급수관 (중부)'!M44+'급수관 (서부)'!M44+'급수관(유성)'!M44+'급수관(대덕)'!M44</f>
        <v>0</v>
      </c>
      <c r="N44" s="979">
        <f>'급수관 (동부)'!N44+'급수관 (중부)'!N44+'급수관 (서부)'!N44+'급수관(유성)'!N44+'급수관(대덕)'!N44</f>
        <v>0</v>
      </c>
      <c r="O44" s="979">
        <f>'급수관 (동부)'!O44+'급수관 (중부)'!O44+'급수관 (서부)'!O44+'급수관(유성)'!O44+'급수관(대덕)'!O44</f>
        <v>3.75</v>
      </c>
      <c r="P44" s="979">
        <f>'급수관 (동부)'!P44+'급수관 (중부)'!P44+'급수관 (서부)'!P44+'급수관(유성)'!P44+'급수관(대덕)'!P44</f>
        <v>0</v>
      </c>
      <c r="Q44" s="979">
        <f>'급수관 (동부)'!Q44+'급수관 (중부)'!Q44+'급수관 (서부)'!Q44+'급수관(유성)'!Q44+'급수관(대덕)'!Q44</f>
        <v>527.81000000000006</v>
      </c>
      <c r="R44" s="979">
        <f>'급수관 (동부)'!R44+'급수관 (중부)'!R44+'급수관 (서부)'!R44+'급수관(유성)'!R44+'급수관(대덕)'!R44</f>
        <v>167.51</v>
      </c>
      <c r="S44" s="979">
        <f>'급수관 (동부)'!S44+'급수관 (중부)'!S44+'급수관 (서부)'!S44+'급수관(유성)'!S44+'급수관(대덕)'!S44</f>
        <v>2.2799999999999998</v>
      </c>
      <c r="T44" s="979">
        <f>'급수관 (동부)'!T44+'급수관 (중부)'!T44+'급수관 (서부)'!T44+'급수관(유성)'!T44+'급수관(대덕)'!T44</f>
        <v>0</v>
      </c>
      <c r="U44" s="979">
        <f>'급수관 (동부)'!U44+'급수관 (중부)'!U44+'급수관 (서부)'!U44+'급수관(유성)'!U44+'급수관(대덕)'!U44</f>
        <v>0</v>
      </c>
      <c r="V44" s="979">
        <f>'급수관 (동부)'!V44+'급수관 (중부)'!V44+'급수관 (서부)'!V44+'급수관(유성)'!V44+'급수관(대덕)'!V44</f>
        <v>0</v>
      </c>
      <c r="W44" s="979">
        <f>'급수관 (동부)'!W44+'급수관 (중부)'!W44+'급수관 (서부)'!W44+'급수관(유성)'!W44+'급수관(대덕)'!W44</f>
        <v>0</v>
      </c>
      <c r="X44" s="979">
        <f>'급수관 (동부)'!X44+'급수관 (중부)'!X44+'급수관 (서부)'!X44+'급수관(유성)'!X44+'급수관(대덕)'!X44</f>
        <v>11.11</v>
      </c>
      <c r="Y44" s="979">
        <f>'급수관 (동부)'!Y44+'급수관 (중부)'!Y44+'급수관 (서부)'!Y44+'급수관(유성)'!Y44+'급수관(대덕)'!Y44</f>
        <v>0</v>
      </c>
      <c r="Z44" s="979">
        <f>'급수관 (동부)'!Z44+'급수관 (중부)'!Z44+'급수관 (서부)'!Z44+'급수관(유성)'!Z44+'급수관(대덕)'!Z44</f>
        <v>0</v>
      </c>
      <c r="AA44" s="979">
        <f>'급수관 (동부)'!AA44+'급수관 (중부)'!AA44+'급수관 (서부)'!AA44+'급수관(유성)'!AA44+'급수관(대덕)'!AA44</f>
        <v>0</v>
      </c>
      <c r="AB44" s="979">
        <f>'급수관 (동부)'!AB44+'급수관 (중부)'!AB44+'급수관 (서부)'!AB44+'급수관(유성)'!AB44+'급수관(대덕)'!AB44</f>
        <v>0</v>
      </c>
      <c r="AC44" s="979">
        <f>'급수관 (동부)'!AC44+'급수관 (중부)'!AC44+'급수관 (서부)'!AC44+'급수관(유성)'!AC44+'급수관(대덕)'!AC44</f>
        <v>0</v>
      </c>
      <c r="AD44" s="979">
        <f>'급수관 (동부)'!AD44+'급수관 (중부)'!AD44+'급수관 (서부)'!AD44+'급수관(유성)'!AD44+'급수관(대덕)'!AD44</f>
        <v>0</v>
      </c>
      <c r="AE44" s="979">
        <f>'급수관 (동부)'!AE44+'급수관 (중부)'!AE44+'급수관 (서부)'!AE44+'급수관(유성)'!AE44+'급수관(대덕)'!AE44</f>
        <v>0</v>
      </c>
      <c r="AF44" s="979">
        <f>'급수관 (동부)'!AF44+'급수관 (중부)'!AF44+'급수관 (서부)'!AF44+'급수관(유성)'!AF44+'급수관(대덕)'!AF44</f>
        <v>0</v>
      </c>
      <c r="AG44" s="979">
        <f>'급수관 (동부)'!AG44+'급수관 (중부)'!AG44+'급수관 (서부)'!AG44+'급수관(유성)'!AG44+'급수관(대덕)'!AG44</f>
        <v>0</v>
      </c>
      <c r="AH44" s="979">
        <f>'급수관 (동부)'!AH44+'급수관 (중부)'!AH44+'급수관 (서부)'!AH44+'급수관(유성)'!AH44+'급수관(대덕)'!AH44</f>
        <v>0</v>
      </c>
      <c r="AI44" s="979">
        <f>'급수관 (동부)'!AI44+'급수관 (중부)'!AI44+'급수관 (서부)'!AI44+'급수관(유성)'!AI44+'급수관(대덕)'!AI44</f>
        <v>0</v>
      </c>
      <c r="AJ44" s="979">
        <f>'급수관 (동부)'!AJ44+'급수관 (중부)'!AJ44+'급수관 (서부)'!AJ44+'급수관(유성)'!AJ44+'급수관(대덕)'!AJ44</f>
        <v>0</v>
      </c>
      <c r="AK44" s="979">
        <f>'급수관 (동부)'!AK44+'급수관 (중부)'!AK44+'급수관 (서부)'!AK44+'급수관(유성)'!AK44+'급수관(대덕)'!AK44</f>
        <v>0</v>
      </c>
      <c r="AL44" s="460"/>
      <c r="AM44" s="460"/>
      <c r="AN44" s="460"/>
      <c r="AO44" s="460"/>
      <c r="AP44" s="460"/>
      <c r="AQ44" s="460"/>
      <c r="AR44" s="460"/>
      <c r="AS44" s="460"/>
      <c r="AT44" s="460"/>
      <c r="AU44" s="460"/>
      <c r="AV44" s="460"/>
      <c r="AW44" s="460"/>
      <c r="AX44" s="460"/>
      <c r="AY44" s="460"/>
      <c r="AZ44" s="460"/>
      <c r="BA44" s="460"/>
      <c r="BB44" s="460"/>
      <c r="BC44" s="460"/>
      <c r="BD44" s="460"/>
      <c r="BE44" s="460"/>
      <c r="BF44" s="460"/>
      <c r="BG44" s="460"/>
      <c r="BH44" s="460"/>
    </row>
    <row r="45" spans="1:69" s="470" customFormat="1" ht="21.75" customHeight="1" x14ac:dyDescent="0.15">
      <c r="A45" s="3108"/>
      <c r="B45" s="1018" t="s">
        <v>285</v>
      </c>
      <c r="C45" s="979">
        <f>'급수관 (동부)'!C45+'급수관 (중부)'!C45+'급수관 (서부)'!C45+'급수관(유성)'!C45+'급수관(대덕)'!C45</f>
        <v>1183.9599999999998</v>
      </c>
      <c r="D45" s="979">
        <f>'급수관 (동부)'!D45+'급수관 (중부)'!D45+'급수관 (서부)'!D45+'급수관(유성)'!D45+'급수관(대덕)'!D45</f>
        <v>0</v>
      </c>
      <c r="E45" s="979">
        <f>'급수관 (동부)'!E45+'급수관 (중부)'!E45+'급수관 (서부)'!E45+'급수관(유성)'!E45+'급수관(대덕)'!E45</f>
        <v>0</v>
      </c>
      <c r="F45" s="979">
        <f>'급수관 (동부)'!F45+'급수관 (중부)'!F45+'급수관 (서부)'!F45+'급수관(유성)'!F45+'급수관(대덕)'!F45</f>
        <v>0</v>
      </c>
      <c r="G45" s="979">
        <f>'급수관 (동부)'!G45+'급수관 (중부)'!G45+'급수관 (서부)'!G45+'급수관(유성)'!G45+'급수관(대덕)'!G45</f>
        <v>0</v>
      </c>
      <c r="H45" s="979">
        <f>'급수관 (동부)'!H45+'급수관 (중부)'!H45+'급수관 (서부)'!H45+'급수관(유성)'!H45+'급수관(대덕)'!H45</f>
        <v>0</v>
      </c>
      <c r="I45" s="979">
        <f>'급수관 (동부)'!I45+'급수관 (중부)'!I45+'급수관 (서부)'!I45+'급수관(유성)'!I45+'급수관(대덕)'!I45</f>
        <v>0</v>
      </c>
      <c r="J45" s="979">
        <f>'급수관 (동부)'!J45+'급수관 (중부)'!J45+'급수관 (서부)'!J45+'급수관(유성)'!J45+'급수관(대덕)'!J45</f>
        <v>0</v>
      </c>
      <c r="K45" s="979">
        <f>'급수관 (동부)'!K45+'급수관 (중부)'!K45+'급수관 (서부)'!K45+'급수관(유성)'!K45+'급수관(대덕)'!K45</f>
        <v>0</v>
      </c>
      <c r="L45" s="979">
        <f>'급수관 (동부)'!L45+'급수관 (중부)'!L45+'급수관 (서부)'!L45+'급수관(유성)'!L45+'급수관(대덕)'!L45</f>
        <v>0</v>
      </c>
      <c r="M45" s="979">
        <f>'급수관 (동부)'!M45+'급수관 (중부)'!M45+'급수관 (서부)'!M45+'급수관(유성)'!M45+'급수관(대덕)'!M45</f>
        <v>0</v>
      </c>
      <c r="N45" s="979">
        <f>'급수관 (동부)'!N45+'급수관 (중부)'!N45+'급수관 (서부)'!N45+'급수관(유성)'!N45+'급수관(대덕)'!N45</f>
        <v>0</v>
      </c>
      <c r="O45" s="979">
        <f>'급수관 (동부)'!O45+'급수관 (중부)'!O45+'급수관 (서부)'!O45+'급수관(유성)'!O45+'급수관(대덕)'!O45</f>
        <v>0</v>
      </c>
      <c r="P45" s="979">
        <f>'급수관 (동부)'!P45+'급수관 (중부)'!P45+'급수관 (서부)'!P45+'급수관(유성)'!P45+'급수관(대덕)'!P45</f>
        <v>0</v>
      </c>
      <c r="Q45" s="979">
        <f>'급수관 (동부)'!Q45+'급수관 (중부)'!Q45+'급수관 (서부)'!Q45+'급수관(유성)'!Q45+'급수관(대덕)'!Q45</f>
        <v>0</v>
      </c>
      <c r="R45" s="979">
        <f>'급수관 (동부)'!R45+'급수관 (중부)'!R45+'급수관 (서부)'!R45+'급수관(유성)'!R45+'급수관(대덕)'!R45</f>
        <v>0</v>
      </c>
      <c r="S45" s="979">
        <f>'급수관 (동부)'!S45+'급수관 (중부)'!S45+'급수관 (서부)'!S45+'급수관(유성)'!S45+'급수관(대덕)'!S45</f>
        <v>8.8699999999999992</v>
      </c>
      <c r="T45" s="979">
        <f>'급수관 (동부)'!T45+'급수관 (중부)'!T45+'급수관 (서부)'!T45+'급수관(유성)'!T45+'급수관(대덕)'!T45</f>
        <v>0</v>
      </c>
      <c r="U45" s="979">
        <f>'급수관 (동부)'!U45+'급수관 (중부)'!U45+'급수관 (서부)'!U45+'급수관(유성)'!U45+'급수관(대덕)'!U45</f>
        <v>0</v>
      </c>
      <c r="V45" s="979">
        <f>'급수관 (동부)'!V45+'급수관 (중부)'!V45+'급수관 (서부)'!V45+'급수관(유성)'!V45+'급수관(대덕)'!V45</f>
        <v>0.01</v>
      </c>
      <c r="W45" s="979">
        <f>'급수관 (동부)'!W45+'급수관 (중부)'!W45+'급수관 (서부)'!W45+'급수관(유성)'!W45+'급수관(대덕)'!W45</f>
        <v>0</v>
      </c>
      <c r="X45" s="979">
        <f>'급수관 (동부)'!X45+'급수관 (중부)'!X45+'급수관 (서부)'!X45+'급수관(유성)'!X45+'급수관(대덕)'!X45</f>
        <v>0</v>
      </c>
      <c r="Y45" s="979">
        <f>'급수관 (동부)'!Y45+'급수관 (중부)'!Y45+'급수관 (서부)'!Y45+'급수관(유성)'!Y45+'급수관(대덕)'!Y45</f>
        <v>0</v>
      </c>
      <c r="Z45" s="979">
        <f>'급수관 (동부)'!Z45+'급수관 (중부)'!Z45+'급수관 (서부)'!Z45+'급수관(유성)'!Z45+'급수관(대덕)'!Z45</f>
        <v>575.91</v>
      </c>
      <c r="AA45" s="979">
        <f>'급수관 (동부)'!AA45+'급수관 (중부)'!AA45+'급수관 (서부)'!AA45+'급수관(유성)'!AA45+'급수관(대덕)'!AA45</f>
        <v>0</v>
      </c>
      <c r="AB45" s="979">
        <f>'급수관 (동부)'!AB45+'급수관 (중부)'!AB45+'급수관 (서부)'!AB45+'급수관(유성)'!AB45+'급수관(대덕)'!AB45</f>
        <v>0</v>
      </c>
      <c r="AC45" s="979">
        <f>'급수관 (동부)'!AC45+'급수관 (중부)'!AC45+'급수관 (서부)'!AC45+'급수관(유성)'!AC45+'급수관(대덕)'!AC45</f>
        <v>0</v>
      </c>
      <c r="AD45" s="979">
        <f>'급수관 (동부)'!AD45+'급수관 (중부)'!AD45+'급수관 (서부)'!AD45+'급수관(유성)'!AD45+'급수관(대덕)'!AD45</f>
        <v>0</v>
      </c>
      <c r="AE45" s="979">
        <f>'급수관 (동부)'!AE45+'급수관 (중부)'!AE45+'급수관 (서부)'!AE45+'급수관(유성)'!AE45+'급수관(대덕)'!AE45</f>
        <v>0</v>
      </c>
      <c r="AF45" s="979">
        <f>'급수관 (동부)'!AF45+'급수관 (중부)'!AF45+'급수관 (서부)'!AF45+'급수관(유성)'!AF45+'급수관(대덕)'!AF45</f>
        <v>292.36</v>
      </c>
      <c r="AG45" s="979">
        <f>'급수관 (동부)'!AG45+'급수관 (중부)'!AG45+'급수관 (서부)'!AG45+'급수관(유성)'!AG45+'급수관(대덕)'!AG45</f>
        <v>0</v>
      </c>
      <c r="AH45" s="979">
        <f>'급수관 (동부)'!AH45+'급수관 (중부)'!AH45+'급수관 (서부)'!AH45+'급수관(유성)'!AH45+'급수관(대덕)'!AH45</f>
        <v>0</v>
      </c>
      <c r="AI45" s="979">
        <f>'급수관 (동부)'!AI45+'급수관 (중부)'!AI45+'급수관 (서부)'!AI45+'급수관(유성)'!AI45+'급수관(대덕)'!AI45</f>
        <v>0</v>
      </c>
      <c r="AJ45" s="979">
        <f>'급수관 (동부)'!AJ45+'급수관 (중부)'!AJ45+'급수관 (서부)'!AJ45+'급수관(유성)'!AJ45+'급수관(대덕)'!AJ45</f>
        <v>0</v>
      </c>
      <c r="AK45" s="979">
        <f>'급수관 (동부)'!AK45+'급수관 (중부)'!AK45+'급수관 (서부)'!AK45+'급수관(유성)'!AK45+'급수관(대덕)'!AK45</f>
        <v>306.81</v>
      </c>
      <c r="AL45" s="460"/>
      <c r="AM45" s="460"/>
      <c r="AN45" s="460"/>
      <c r="AO45" s="460"/>
      <c r="AP45" s="460"/>
      <c r="AQ45" s="460"/>
      <c r="AR45" s="460"/>
      <c r="AS45" s="460"/>
      <c r="AT45" s="460"/>
      <c r="AU45" s="460"/>
      <c r="AV45" s="460"/>
      <c r="AW45" s="460"/>
      <c r="AX45" s="460"/>
      <c r="AY45" s="460"/>
      <c r="AZ45" s="460"/>
      <c r="BA45" s="460"/>
      <c r="BB45" s="460"/>
      <c r="BC45" s="460"/>
      <c r="BD45" s="460"/>
      <c r="BE45" s="460"/>
      <c r="BF45" s="460"/>
      <c r="BG45" s="460"/>
      <c r="BH45" s="460"/>
    </row>
  </sheetData>
  <sheetProtection password="CC19" sheet="1" objects="1" scenarios="1"/>
  <mergeCells count="7">
    <mergeCell ref="A28:A33"/>
    <mergeCell ref="A34:A39"/>
    <mergeCell ref="A40:A45"/>
    <mergeCell ref="A4:A9"/>
    <mergeCell ref="A10:A15"/>
    <mergeCell ref="A16:A21"/>
    <mergeCell ref="A22:A27"/>
  </mergeCells>
  <phoneticPr fontId="65" type="noConversion"/>
  <pageMargins left="0.55118110236220474" right="0.55118110236220474" top="0.98425196850393704" bottom="0.59055118110236227" header="0" footer="0"/>
  <pageSetup paperSize="9" scale="80" firstPageNumber="120" pageOrder="overThenDown" orientation="landscape" useFirstPageNumber="1" horizontalDpi="300" verticalDpi="300" r:id="rId1"/>
  <headerFooter alignWithMargins="0">
    <oddFooter>&amp;C- &amp;P -</oddFooter>
  </headerFooter>
  <colBreaks count="5" manualBreakCount="5">
    <brk id="21" max="44" man="1"/>
    <brk id="36" max="44" man="1"/>
    <brk id="37" max="44" man="1"/>
    <brk id="38" max="44" man="1"/>
    <brk id="39" max="44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BU52"/>
  <sheetViews>
    <sheetView view="pageBreakPreview" zoomScale="85" zoomScaleNormal="100" zoomScaleSheetLayoutView="85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8" sqref="D8"/>
    </sheetView>
  </sheetViews>
  <sheetFormatPr defaultRowHeight="13.5" x14ac:dyDescent="0.15"/>
  <cols>
    <col min="1" max="1" width="5.44140625" style="190" customWidth="1"/>
    <col min="2" max="2" width="15.77734375" style="191" customWidth="1"/>
    <col min="3" max="32" width="10.77734375" style="168" customWidth="1"/>
    <col min="33" max="37" width="10.77734375" style="190" customWidth="1"/>
    <col min="38" max="16384" width="8.88671875" style="190"/>
  </cols>
  <sheetData>
    <row r="1" spans="1:37" ht="39.75" customHeight="1" x14ac:dyDescent="0.25">
      <c r="C1" s="825" t="s">
        <v>773</v>
      </c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P1" s="825" t="s">
        <v>773</v>
      </c>
      <c r="V1" s="825" t="s">
        <v>774</v>
      </c>
      <c r="AB1" s="825" t="s">
        <v>774</v>
      </c>
      <c r="AG1" s="2367"/>
    </row>
    <row r="2" spans="1:37" ht="21.75" customHeight="1" x14ac:dyDescent="0.15">
      <c r="C2" s="2368"/>
      <c r="D2" s="192"/>
      <c r="E2" s="192"/>
      <c r="F2" s="192"/>
      <c r="G2" s="192"/>
      <c r="H2" s="192"/>
      <c r="I2" s="192"/>
      <c r="J2" s="192"/>
      <c r="K2" s="192"/>
      <c r="L2" s="192"/>
      <c r="N2" s="193" t="s">
        <v>374</v>
      </c>
      <c r="O2" s="192"/>
      <c r="T2" s="193" t="s">
        <v>340</v>
      </c>
      <c r="Z2" s="193" t="s">
        <v>340</v>
      </c>
      <c r="AE2" s="193" t="s">
        <v>374</v>
      </c>
      <c r="AF2" s="193"/>
    </row>
    <row r="3" spans="1:37" s="194" customFormat="1" ht="23.25" customHeight="1" x14ac:dyDescent="0.15">
      <c r="A3" s="2230" t="s">
        <v>107</v>
      </c>
      <c r="B3" s="837" t="s">
        <v>248</v>
      </c>
      <c r="C3" s="837" t="s">
        <v>342</v>
      </c>
      <c r="D3" s="837" t="s">
        <v>1083</v>
      </c>
      <c r="E3" s="1007">
        <v>1983</v>
      </c>
      <c r="F3" s="1007">
        <v>1984</v>
      </c>
      <c r="G3" s="1008">
        <v>1985</v>
      </c>
      <c r="H3" s="1008">
        <v>1986</v>
      </c>
      <c r="I3" s="1008">
        <v>1987</v>
      </c>
      <c r="J3" s="1008">
        <v>1988</v>
      </c>
      <c r="K3" s="1008">
        <v>1989</v>
      </c>
      <c r="L3" s="1009">
        <v>1990</v>
      </c>
      <c r="M3" s="1009">
        <v>1991</v>
      </c>
      <c r="N3" s="1009">
        <v>1992</v>
      </c>
      <c r="O3" s="1009">
        <v>1993</v>
      </c>
      <c r="P3" s="1009">
        <v>1994</v>
      </c>
      <c r="Q3" s="1010">
        <v>1995</v>
      </c>
      <c r="R3" s="1010">
        <v>1996</v>
      </c>
      <c r="S3" s="1010">
        <v>1997</v>
      </c>
      <c r="T3" s="1010">
        <v>1998</v>
      </c>
      <c r="U3" s="1010">
        <v>1999</v>
      </c>
      <c r="V3" s="1011">
        <v>2000</v>
      </c>
      <c r="W3" s="1011">
        <v>2001</v>
      </c>
      <c r="X3" s="1011">
        <v>2002</v>
      </c>
      <c r="Y3" s="1011">
        <v>2003</v>
      </c>
      <c r="Z3" s="1011">
        <v>2004</v>
      </c>
      <c r="AA3" s="1012">
        <v>2005</v>
      </c>
      <c r="AB3" s="1012">
        <v>2006</v>
      </c>
      <c r="AC3" s="1013">
        <v>2007</v>
      </c>
      <c r="AD3" s="1013">
        <v>2008</v>
      </c>
      <c r="AE3" s="1013">
        <v>2009</v>
      </c>
      <c r="AF3" s="1014">
        <v>2010</v>
      </c>
      <c r="AG3" s="1014">
        <v>2011</v>
      </c>
      <c r="AH3" s="1014">
        <v>2012</v>
      </c>
      <c r="AI3" s="846">
        <v>2013</v>
      </c>
      <c r="AJ3" s="846">
        <v>2014</v>
      </c>
      <c r="AK3" s="846">
        <v>2015</v>
      </c>
    </row>
    <row r="4" spans="1:37" s="194" customFormat="1" ht="24.75" customHeight="1" x14ac:dyDescent="0.15">
      <c r="A4" s="3107" t="s">
        <v>343</v>
      </c>
      <c r="B4" s="1851" t="s">
        <v>44</v>
      </c>
      <c r="C4" s="2369">
        <f>SUM(D4:AK4)</f>
        <v>329301.27999999997</v>
      </c>
      <c r="D4" s="953">
        <f>SUM(D5:D9)</f>
        <v>50305.320000000007</v>
      </c>
      <c r="E4" s="953">
        <f t="shared" ref="E4:AD4" si="0">SUM(E5:E9)</f>
        <v>3832.0499999999997</v>
      </c>
      <c r="F4" s="953">
        <f t="shared" si="0"/>
        <v>4949.6399999999994</v>
      </c>
      <c r="G4" s="953">
        <f t="shared" si="0"/>
        <v>4635.1499999999996</v>
      </c>
      <c r="H4" s="953">
        <f t="shared" si="0"/>
        <v>4868.84</v>
      </c>
      <c r="I4" s="953">
        <f t="shared" si="0"/>
        <v>4287.6099999999988</v>
      </c>
      <c r="J4" s="953">
        <f t="shared" si="0"/>
        <v>6485.5</v>
      </c>
      <c r="K4" s="953">
        <f t="shared" si="0"/>
        <v>3515.8099999999995</v>
      </c>
      <c r="L4" s="953">
        <f t="shared" si="0"/>
        <v>8353.36</v>
      </c>
      <c r="M4" s="953">
        <f t="shared" si="0"/>
        <v>3186.73</v>
      </c>
      <c r="N4" s="953">
        <f t="shared" si="0"/>
        <v>5378.27</v>
      </c>
      <c r="O4" s="953">
        <f t="shared" si="0"/>
        <v>6004.6799999999994</v>
      </c>
      <c r="P4" s="953">
        <f t="shared" si="0"/>
        <v>47157.099999999991</v>
      </c>
      <c r="Q4" s="953">
        <f t="shared" si="0"/>
        <v>9116.0500000000011</v>
      </c>
      <c r="R4" s="953">
        <f t="shared" si="0"/>
        <v>9111.9000000000015</v>
      </c>
      <c r="S4" s="953">
        <f t="shared" si="0"/>
        <v>8072.9900000000007</v>
      </c>
      <c r="T4" s="953">
        <f t="shared" si="0"/>
        <v>3010.0299999999997</v>
      </c>
      <c r="U4" s="953">
        <f t="shared" si="0"/>
        <v>6778.4400000000005</v>
      </c>
      <c r="V4" s="953">
        <f t="shared" si="0"/>
        <v>9841.3000000000011</v>
      </c>
      <c r="W4" s="953">
        <f t="shared" si="0"/>
        <v>6858.0299999999988</v>
      </c>
      <c r="X4" s="953">
        <f t="shared" si="0"/>
        <v>5685.58</v>
      </c>
      <c r="Y4" s="953">
        <f t="shared" si="0"/>
        <v>7801.4599999999991</v>
      </c>
      <c r="Z4" s="953">
        <f t="shared" si="0"/>
        <v>6959.3300000000008</v>
      </c>
      <c r="AA4" s="953">
        <f t="shared" si="0"/>
        <v>9482.3199999999979</v>
      </c>
      <c r="AB4" s="953">
        <f t="shared" si="0"/>
        <v>17206.45</v>
      </c>
      <c r="AC4" s="953">
        <f t="shared" si="0"/>
        <v>11202.01</v>
      </c>
      <c r="AD4" s="953">
        <f t="shared" si="0"/>
        <v>8483.33</v>
      </c>
      <c r="AE4" s="953">
        <f t="shared" ref="AE4:AJ4" si="1">SUM(AE5:AE9)</f>
        <v>8926.7000000000007</v>
      </c>
      <c r="AF4" s="953">
        <f t="shared" si="1"/>
        <v>9715.34</v>
      </c>
      <c r="AG4" s="953">
        <f t="shared" si="1"/>
        <v>10954.12</v>
      </c>
      <c r="AH4" s="953">
        <f t="shared" si="1"/>
        <v>3678.8199999999997</v>
      </c>
      <c r="AI4" s="953">
        <f t="shared" si="1"/>
        <v>4103.5</v>
      </c>
      <c r="AJ4" s="953">
        <f t="shared" si="1"/>
        <v>9400.0500000000011</v>
      </c>
      <c r="AK4" s="953">
        <f t="shared" ref="AK4" si="2">SUM(AK5:AK9)</f>
        <v>9953.4699999999993</v>
      </c>
    </row>
    <row r="5" spans="1:37" s="194" customFormat="1" ht="24.75" customHeight="1" x14ac:dyDescent="0.15">
      <c r="A5" s="3107"/>
      <c r="B5" s="2364" t="s">
        <v>283</v>
      </c>
      <c r="C5" s="2370">
        <f>SUM(D5:AK5)</f>
        <v>81217.969999999972</v>
      </c>
      <c r="D5" s="1006">
        <f>SUM(D11,D17,D23,D29,D35,D41)</f>
        <v>48642.030000000006</v>
      </c>
      <c r="E5" s="1006">
        <f t="shared" ref="E5:V5" si="3">SUM(E11,E17,E23,E29,E35,E41)</f>
        <v>3654.6</v>
      </c>
      <c r="F5" s="1006">
        <f t="shared" si="3"/>
        <v>4838.3999999999996</v>
      </c>
      <c r="G5" s="1006">
        <f t="shared" si="3"/>
        <v>4033.3399999999997</v>
      </c>
      <c r="H5" s="1006">
        <f t="shared" si="3"/>
        <v>4302.1399999999994</v>
      </c>
      <c r="I5" s="1006">
        <f t="shared" si="3"/>
        <v>3680.5499999999993</v>
      </c>
      <c r="J5" s="1006">
        <f t="shared" si="3"/>
        <v>5466.02</v>
      </c>
      <c r="K5" s="1006">
        <f t="shared" si="3"/>
        <v>2928.6499999999996</v>
      </c>
      <c r="L5" s="1006">
        <f t="shared" si="3"/>
        <v>1209.02</v>
      </c>
      <c r="M5" s="1006">
        <f t="shared" si="3"/>
        <v>83.34</v>
      </c>
      <c r="N5" s="1006">
        <f t="shared" si="3"/>
        <v>121.62</v>
      </c>
      <c r="O5" s="1006">
        <f t="shared" si="3"/>
        <v>188.85999999999999</v>
      </c>
      <c r="P5" s="1006">
        <f t="shared" si="3"/>
        <v>725.19999999999993</v>
      </c>
      <c r="Q5" s="1006">
        <f t="shared" si="3"/>
        <v>292.27999999999997</v>
      </c>
      <c r="R5" s="1006">
        <f t="shared" si="3"/>
        <v>44.7</v>
      </c>
      <c r="S5" s="1006">
        <f t="shared" si="3"/>
        <v>311.91999999999996</v>
      </c>
      <c r="T5" s="1006">
        <f t="shared" si="3"/>
        <v>154.93</v>
      </c>
      <c r="U5" s="1006">
        <f t="shared" si="3"/>
        <v>339.37</v>
      </c>
      <c r="V5" s="1006">
        <f t="shared" si="3"/>
        <v>0</v>
      </c>
      <c r="W5" s="1006">
        <f>SUM(W11,W17,W23,W29,W35,W41,)</f>
        <v>0</v>
      </c>
      <c r="X5" s="1006">
        <f t="shared" ref="X5:AG5" si="4">SUM(X11,X17,X23,X29,X35,X41)</f>
        <v>0</v>
      </c>
      <c r="Y5" s="1006">
        <f t="shared" si="4"/>
        <v>0</v>
      </c>
      <c r="Z5" s="1006">
        <f t="shared" si="4"/>
        <v>0</v>
      </c>
      <c r="AA5" s="1006">
        <f t="shared" si="4"/>
        <v>0</v>
      </c>
      <c r="AB5" s="1006">
        <f t="shared" si="4"/>
        <v>0</v>
      </c>
      <c r="AC5" s="1006">
        <f t="shared" si="4"/>
        <v>0</v>
      </c>
      <c r="AD5" s="1006">
        <f t="shared" si="4"/>
        <v>0</v>
      </c>
      <c r="AE5" s="1006">
        <f t="shared" si="4"/>
        <v>0</v>
      </c>
      <c r="AF5" s="1006">
        <f t="shared" si="4"/>
        <v>0</v>
      </c>
      <c r="AG5" s="1006">
        <f t="shared" si="4"/>
        <v>0</v>
      </c>
      <c r="AH5" s="1006">
        <f t="shared" ref="AH5:AJ6" si="5">SUM(AH11,AH17,AH23,AH29,AH35,AH41)</f>
        <v>0</v>
      </c>
      <c r="AI5" s="1006">
        <f t="shared" si="5"/>
        <v>0</v>
      </c>
      <c r="AJ5" s="1006">
        <f t="shared" si="5"/>
        <v>0</v>
      </c>
      <c r="AK5" s="1006">
        <f>SUM(AK11,AK17,AK23,AK29,AK35,AK41)</f>
        <v>201</v>
      </c>
    </row>
    <row r="6" spans="1:37" s="194" customFormat="1" ht="24.75" customHeight="1" x14ac:dyDescent="0.15">
      <c r="A6" s="3107"/>
      <c r="B6" s="2364" t="s">
        <v>284</v>
      </c>
      <c r="C6" s="2370">
        <f t="shared" ref="C6:C9" si="6">SUM(D6:AK6)</f>
        <v>24372.440000000002</v>
      </c>
      <c r="D6" s="1006">
        <f>SUM(D12,D18,D24,D30,D36,D42)</f>
        <v>1358.87</v>
      </c>
      <c r="E6" s="1006">
        <f t="shared" ref="E6:V6" si="7">SUM(E12,E18,E24,E30,E36,E42)</f>
        <v>78.73</v>
      </c>
      <c r="F6" s="1006">
        <f t="shared" si="7"/>
        <v>24.33</v>
      </c>
      <c r="G6" s="1006">
        <f t="shared" si="7"/>
        <v>342.15</v>
      </c>
      <c r="H6" s="1006">
        <f t="shared" si="7"/>
        <v>155.93</v>
      </c>
      <c r="I6" s="1006">
        <f t="shared" si="7"/>
        <v>120.75</v>
      </c>
      <c r="J6" s="1006">
        <f t="shared" si="7"/>
        <v>600.25</v>
      </c>
      <c r="K6" s="1006">
        <f t="shared" si="7"/>
        <v>417.21000000000004</v>
      </c>
      <c r="L6" s="1006">
        <f t="shared" si="7"/>
        <v>4209.8099999999995</v>
      </c>
      <c r="M6" s="1006">
        <f t="shared" si="7"/>
        <v>360.56000000000006</v>
      </c>
      <c r="N6" s="1006">
        <f t="shared" si="7"/>
        <v>1530.17</v>
      </c>
      <c r="O6" s="1006">
        <f t="shared" si="7"/>
        <v>1688.56</v>
      </c>
      <c r="P6" s="1006">
        <f t="shared" si="7"/>
        <v>3578.29</v>
      </c>
      <c r="Q6" s="1006">
        <f t="shared" si="7"/>
        <v>2157.5700000000002</v>
      </c>
      <c r="R6" s="1006">
        <f t="shared" si="7"/>
        <v>2148.66</v>
      </c>
      <c r="S6" s="1006">
        <f t="shared" si="7"/>
        <v>1537.25</v>
      </c>
      <c r="T6" s="1006">
        <f t="shared" si="7"/>
        <v>573.58999999999992</v>
      </c>
      <c r="U6" s="1006">
        <f t="shared" si="7"/>
        <v>1960.97</v>
      </c>
      <c r="V6" s="1006">
        <f t="shared" si="7"/>
        <v>725.78000000000009</v>
      </c>
      <c r="W6" s="1006">
        <f>SUM(W12,W18,W24,W30,W36,W42,)</f>
        <v>65.790000000000006</v>
      </c>
      <c r="X6" s="1006">
        <f t="shared" ref="X6:AG6" si="8">SUM(X12,X18,X24,X30,X36,X42)</f>
        <v>388.75</v>
      </c>
      <c r="Y6" s="1006">
        <f t="shared" si="8"/>
        <v>341.59000000000003</v>
      </c>
      <c r="Z6" s="1006">
        <f t="shared" si="8"/>
        <v>6.88</v>
      </c>
      <c r="AA6" s="1006">
        <f t="shared" si="8"/>
        <v>0</v>
      </c>
      <c r="AB6" s="1006">
        <f t="shared" si="8"/>
        <v>0</v>
      </c>
      <c r="AC6" s="1006">
        <f t="shared" si="8"/>
        <v>0</v>
      </c>
      <c r="AD6" s="1006">
        <f t="shared" si="8"/>
        <v>0</v>
      </c>
      <c r="AE6" s="1006">
        <f t="shared" si="8"/>
        <v>0</v>
      </c>
      <c r="AF6" s="1006">
        <f t="shared" si="8"/>
        <v>0</v>
      </c>
      <c r="AG6" s="1006">
        <f t="shared" si="8"/>
        <v>0</v>
      </c>
      <c r="AH6" s="1006">
        <f t="shared" si="5"/>
        <v>0</v>
      </c>
      <c r="AI6" s="1006">
        <f t="shared" si="5"/>
        <v>0</v>
      </c>
      <c r="AJ6" s="1006">
        <f t="shared" si="5"/>
        <v>0</v>
      </c>
      <c r="AK6" s="1006">
        <f t="shared" ref="AK6" si="9">SUM(AK12,AK18,AK24,AK30,AK36,AK42)</f>
        <v>0</v>
      </c>
    </row>
    <row r="7" spans="1:37" s="194" customFormat="1" ht="24.75" customHeight="1" x14ac:dyDescent="0.15">
      <c r="A7" s="3107"/>
      <c r="B7" s="2365" t="s">
        <v>286</v>
      </c>
      <c r="C7" s="2370">
        <f t="shared" si="6"/>
        <v>223480.63</v>
      </c>
      <c r="D7" s="1006">
        <f>SUM(D13,D19,D25,D31,D37,D43)</f>
        <v>304.42</v>
      </c>
      <c r="E7" s="1006">
        <f t="shared" ref="E7:V7" si="10">SUM(E13,E19,E25,E31,E37,E43)</f>
        <v>98.72</v>
      </c>
      <c r="F7" s="1006">
        <f t="shared" si="10"/>
        <v>86.91</v>
      </c>
      <c r="G7" s="1006">
        <f t="shared" si="10"/>
        <v>259.66000000000003</v>
      </c>
      <c r="H7" s="1006">
        <f t="shared" si="10"/>
        <v>410.77</v>
      </c>
      <c r="I7" s="1006">
        <f t="shared" si="10"/>
        <v>486.30999999999995</v>
      </c>
      <c r="J7" s="1006">
        <f t="shared" si="10"/>
        <v>419.22999999999996</v>
      </c>
      <c r="K7" s="1006">
        <f t="shared" si="10"/>
        <v>169.95000000000002</v>
      </c>
      <c r="L7" s="1006">
        <f t="shared" si="10"/>
        <v>2934.5299999999997</v>
      </c>
      <c r="M7" s="1006">
        <f t="shared" si="10"/>
        <v>2742.83</v>
      </c>
      <c r="N7" s="1006">
        <f t="shared" si="10"/>
        <v>3726.48</v>
      </c>
      <c r="O7" s="1006">
        <f t="shared" si="10"/>
        <v>4127.2599999999993</v>
      </c>
      <c r="P7" s="1006">
        <f t="shared" si="10"/>
        <v>42853.609999999993</v>
      </c>
      <c r="Q7" s="1006">
        <f t="shared" si="10"/>
        <v>6666.2000000000007</v>
      </c>
      <c r="R7" s="1006">
        <f t="shared" si="10"/>
        <v>6918.5400000000009</v>
      </c>
      <c r="S7" s="1006">
        <f t="shared" si="10"/>
        <v>6223.8200000000006</v>
      </c>
      <c r="T7" s="1006">
        <f t="shared" si="10"/>
        <v>2281.5099999999998</v>
      </c>
      <c r="U7" s="1006">
        <f t="shared" si="10"/>
        <v>4478.1000000000004</v>
      </c>
      <c r="V7" s="1006">
        <f t="shared" si="10"/>
        <v>9115.52</v>
      </c>
      <c r="W7" s="1006">
        <f>SUM(W13,W19,W25,W31,W37,W43,)</f>
        <v>6792.2399999999989</v>
      </c>
      <c r="X7" s="1006">
        <f t="shared" ref="X7:AG7" si="11">SUM(X13,X19,X25,X31,X37,X43)</f>
        <v>5296.83</v>
      </c>
      <c r="Y7" s="1006">
        <f t="shared" si="11"/>
        <v>7459.869999999999</v>
      </c>
      <c r="Z7" s="1006">
        <f t="shared" si="11"/>
        <v>6952.4500000000007</v>
      </c>
      <c r="AA7" s="1006">
        <f t="shared" si="11"/>
        <v>9482.3199999999979</v>
      </c>
      <c r="AB7" s="1006">
        <f t="shared" si="11"/>
        <v>17206.45</v>
      </c>
      <c r="AC7" s="1006">
        <f t="shared" si="11"/>
        <v>11202.01</v>
      </c>
      <c r="AD7" s="1006">
        <f t="shared" si="11"/>
        <v>8483.33</v>
      </c>
      <c r="AE7" s="1006">
        <f t="shared" si="11"/>
        <v>8926.7000000000007</v>
      </c>
      <c r="AF7" s="1006">
        <f t="shared" si="11"/>
        <v>9715.34</v>
      </c>
      <c r="AG7" s="1006">
        <f t="shared" si="11"/>
        <v>10954.12</v>
      </c>
      <c r="AH7" s="1006">
        <f t="shared" ref="AH7:AJ9" si="12">SUM(AH13,AH19,AH25,AH31,AH37,AH43)</f>
        <v>3678.8199999999997</v>
      </c>
      <c r="AI7" s="1006">
        <f t="shared" si="12"/>
        <v>4103.5</v>
      </c>
      <c r="AJ7" s="1006">
        <f t="shared" si="12"/>
        <v>9400.0500000000011</v>
      </c>
      <c r="AK7" s="1006">
        <f t="shared" ref="AK7" si="13">SUM(AK13,AK19,AK25,AK31,AK37,AK43)</f>
        <v>9522.23</v>
      </c>
    </row>
    <row r="8" spans="1:37" s="194" customFormat="1" ht="24.75" customHeight="1" x14ac:dyDescent="0.15">
      <c r="A8" s="3107"/>
      <c r="B8" s="2364" t="s">
        <v>779</v>
      </c>
      <c r="C8" s="2370">
        <f t="shared" si="6"/>
        <v>0</v>
      </c>
      <c r="D8" s="1006">
        <f>SUM(D14,D20,D26,D32,D38,D44)</f>
        <v>0</v>
      </c>
      <c r="E8" s="1006">
        <f t="shared" ref="E8:V8" si="14">SUM(E14,E20,E26,E32,E38,E44)</f>
        <v>0</v>
      </c>
      <c r="F8" s="1006">
        <f t="shared" si="14"/>
        <v>0</v>
      </c>
      <c r="G8" s="1006">
        <f t="shared" si="14"/>
        <v>0</v>
      </c>
      <c r="H8" s="1006">
        <f t="shared" si="14"/>
        <v>0</v>
      </c>
      <c r="I8" s="1006">
        <f t="shared" si="14"/>
        <v>0</v>
      </c>
      <c r="J8" s="1006">
        <f t="shared" si="14"/>
        <v>0</v>
      </c>
      <c r="K8" s="1006">
        <f t="shared" si="14"/>
        <v>0</v>
      </c>
      <c r="L8" s="1006">
        <f t="shared" si="14"/>
        <v>0</v>
      </c>
      <c r="M8" s="1006">
        <f t="shared" si="14"/>
        <v>0</v>
      </c>
      <c r="N8" s="1006">
        <f t="shared" si="14"/>
        <v>0</v>
      </c>
      <c r="O8" s="1006">
        <f t="shared" si="14"/>
        <v>0</v>
      </c>
      <c r="P8" s="1006">
        <f t="shared" si="14"/>
        <v>0</v>
      </c>
      <c r="Q8" s="1006">
        <f t="shared" si="14"/>
        <v>0</v>
      </c>
      <c r="R8" s="1006">
        <f t="shared" si="14"/>
        <v>0</v>
      </c>
      <c r="S8" s="1006">
        <f t="shared" si="14"/>
        <v>0</v>
      </c>
      <c r="T8" s="1006">
        <f t="shared" si="14"/>
        <v>0</v>
      </c>
      <c r="U8" s="1006">
        <f t="shared" si="14"/>
        <v>0</v>
      </c>
      <c r="V8" s="1006">
        <f t="shared" si="14"/>
        <v>0</v>
      </c>
      <c r="W8" s="1006">
        <f>SUM(W14,W20,W26,W32,W38,W44,)</f>
        <v>0</v>
      </c>
      <c r="X8" s="1006">
        <f t="shared" ref="X8:AG8" si="15">SUM(X14,X20,X26,X32,X38,X44)</f>
        <v>0</v>
      </c>
      <c r="Y8" s="1006">
        <f t="shared" si="15"/>
        <v>0</v>
      </c>
      <c r="Z8" s="1006">
        <f t="shared" si="15"/>
        <v>0</v>
      </c>
      <c r="AA8" s="1006">
        <f t="shared" si="15"/>
        <v>0</v>
      </c>
      <c r="AB8" s="1006">
        <f t="shared" si="15"/>
        <v>0</v>
      </c>
      <c r="AC8" s="1006">
        <f t="shared" si="15"/>
        <v>0</v>
      </c>
      <c r="AD8" s="1006">
        <f t="shared" si="15"/>
        <v>0</v>
      </c>
      <c r="AE8" s="1006">
        <f t="shared" si="15"/>
        <v>0</v>
      </c>
      <c r="AF8" s="1006">
        <f t="shared" si="15"/>
        <v>0</v>
      </c>
      <c r="AG8" s="1006">
        <f t="shared" si="15"/>
        <v>0</v>
      </c>
      <c r="AH8" s="1006">
        <f t="shared" si="12"/>
        <v>0</v>
      </c>
      <c r="AI8" s="1006">
        <f t="shared" si="12"/>
        <v>0</v>
      </c>
      <c r="AJ8" s="1006">
        <f t="shared" si="12"/>
        <v>0</v>
      </c>
      <c r="AK8" s="1006">
        <f t="shared" ref="AK8" si="16">SUM(AK14,AK20,AK26,AK32,AK38,AK44)</f>
        <v>0</v>
      </c>
    </row>
    <row r="9" spans="1:37" s="194" customFormat="1" ht="24.75" customHeight="1" x14ac:dyDescent="0.15">
      <c r="A9" s="3107"/>
      <c r="B9" s="2364" t="s">
        <v>285</v>
      </c>
      <c r="C9" s="2370">
        <f t="shared" si="6"/>
        <v>230.24</v>
      </c>
      <c r="D9" s="1006">
        <f>SUM(D15,D21,D27,D33,D39,D45)</f>
        <v>0</v>
      </c>
      <c r="E9" s="1006">
        <f t="shared" ref="E9:V9" si="17">SUM(E15,E21,E27,E33,E39,E45)</f>
        <v>0</v>
      </c>
      <c r="F9" s="1006">
        <f t="shared" si="17"/>
        <v>0</v>
      </c>
      <c r="G9" s="1006">
        <f t="shared" si="17"/>
        <v>0</v>
      </c>
      <c r="H9" s="1006">
        <f t="shared" si="17"/>
        <v>0</v>
      </c>
      <c r="I9" s="1006">
        <f t="shared" si="17"/>
        <v>0</v>
      </c>
      <c r="J9" s="1006">
        <f t="shared" si="17"/>
        <v>0</v>
      </c>
      <c r="K9" s="1006">
        <f t="shared" si="17"/>
        <v>0</v>
      </c>
      <c r="L9" s="1006">
        <f t="shared" si="17"/>
        <v>0</v>
      </c>
      <c r="M9" s="1006">
        <f t="shared" si="17"/>
        <v>0</v>
      </c>
      <c r="N9" s="1006">
        <f t="shared" si="17"/>
        <v>0</v>
      </c>
      <c r="O9" s="1006">
        <f t="shared" si="17"/>
        <v>0</v>
      </c>
      <c r="P9" s="1006">
        <f t="shared" si="17"/>
        <v>0</v>
      </c>
      <c r="Q9" s="1006">
        <f t="shared" si="17"/>
        <v>0</v>
      </c>
      <c r="R9" s="1006">
        <f t="shared" si="17"/>
        <v>0</v>
      </c>
      <c r="S9" s="1006">
        <f t="shared" si="17"/>
        <v>0</v>
      </c>
      <c r="T9" s="1006">
        <f t="shared" si="17"/>
        <v>0</v>
      </c>
      <c r="U9" s="1006">
        <f t="shared" si="17"/>
        <v>0</v>
      </c>
      <c r="V9" s="1006">
        <f t="shared" si="17"/>
        <v>0</v>
      </c>
      <c r="W9" s="1006">
        <f>SUM(W15,W21,W27,W33,W39,W45,)</f>
        <v>0</v>
      </c>
      <c r="X9" s="1006">
        <f t="shared" ref="X9:AG9" si="18">SUM(X15,X21,X27,X33,X39,X45)</f>
        <v>0</v>
      </c>
      <c r="Y9" s="1006">
        <f t="shared" si="18"/>
        <v>0</v>
      </c>
      <c r="Z9" s="1006">
        <f t="shared" si="18"/>
        <v>0</v>
      </c>
      <c r="AA9" s="1006">
        <f t="shared" si="18"/>
        <v>0</v>
      </c>
      <c r="AB9" s="1006">
        <f t="shared" si="18"/>
        <v>0</v>
      </c>
      <c r="AC9" s="1006">
        <f t="shared" si="18"/>
        <v>0</v>
      </c>
      <c r="AD9" s="1006">
        <f t="shared" si="18"/>
        <v>0</v>
      </c>
      <c r="AE9" s="1006">
        <f t="shared" si="18"/>
        <v>0</v>
      </c>
      <c r="AF9" s="1006">
        <f t="shared" si="18"/>
        <v>0</v>
      </c>
      <c r="AG9" s="1006">
        <f t="shared" si="18"/>
        <v>0</v>
      </c>
      <c r="AH9" s="1006">
        <f t="shared" si="12"/>
        <v>0</v>
      </c>
      <c r="AI9" s="1006">
        <f t="shared" si="12"/>
        <v>0</v>
      </c>
      <c r="AJ9" s="1006">
        <f t="shared" si="12"/>
        <v>0</v>
      </c>
      <c r="AK9" s="1006">
        <f t="shared" ref="AK9" si="19">SUM(AK15,AK21,AK27,AK33,AK39,AK45)</f>
        <v>230.24</v>
      </c>
    </row>
    <row r="10" spans="1:37" s="194" customFormat="1" ht="24.75" customHeight="1" x14ac:dyDescent="0.15">
      <c r="A10" s="3111">
        <v>15</v>
      </c>
      <c r="B10" s="1851" t="s">
        <v>46</v>
      </c>
      <c r="C10" s="953">
        <f>SUM(D10:AK10)</f>
        <v>147309.34999999998</v>
      </c>
      <c r="D10" s="953">
        <f>SUM(D11:D15)</f>
        <v>26076.639999999999</v>
      </c>
      <c r="E10" s="953">
        <f t="shared" ref="E10:AH10" si="20">SUM(E11:E15)</f>
        <v>2634.4100000000003</v>
      </c>
      <c r="F10" s="953">
        <f t="shared" si="20"/>
        <v>2722.09</v>
      </c>
      <c r="G10" s="953">
        <f t="shared" si="20"/>
        <v>2549.0500000000002</v>
      </c>
      <c r="H10" s="953">
        <f t="shared" si="20"/>
        <v>3560.53</v>
      </c>
      <c r="I10" s="953">
        <f t="shared" si="20"/>
        <v>3209.6899999999996</v>
      </c>
      <c r="J10" s="953">
        <f t="shared" si="20"/>
        <v>3950.36</v>
      </c>
      <c r="K10" s="953">
        <f t="shared" si="20"/>
        <v>1331.78</v>
      </c>
      <c r="L10" s="953">
        <f t="shared" si="20"/>
        <v>1754.6399999999999</v>
      </c>
      <c r="M10" s="953">
        <f t="shared" si="20"/>
        <v>1166.7</v>
      </c>
      <c r="N10" s="953">
        <f t="shared" si="20"/>
        <v>1944.44</v>
      </c>
      <c r="O10" s="953">
        <f t="shared" si="20"/>
        <v>1543.1299999999999</v>
      </c>
      <c r="P10" s="953">
        <f t="shared" si="20"/>
        <v>28692.04</v>
      </c>
      <c r="Q10" s="953">
        <f t="shared" si="20"/>
        <v>2926.73</v>
      </c>
      <c r="R10" s="953">
        <f t="shared" si="20"/>
        <v>1945.08</v>
      </c>
      <c r="S10" s="953">
        <f t="shared" si="20"/>
        <v>1580.82</v>
      </c>
      <c r="T10" s="953">
        <f t="shared" si="20"/>
        <v>1163.6300000000001</v>
      </c>
      <c r="U10" s="953">
        <f t="shared" si="20"/>
        <v>2143.31</v>
      </c>
      <c r="V10" s="953">
        <f t="shared" si="20"/>
        <v>3844.23</v>
      </c>
      <c r="W10" s="953">
        <f t="shared" si="20"/>
        <v>3955.31</v>
      </c>
      <c r="X10" s="953">
        <f t="shared" si="20"/>
        <v>2306.2600000000002</v>
      </c>
      <c r="Y10" s="953">
        <f t="shared" si="20"/>
        <v>3787.95</v>
      </c>
      <c r="Z10" s="953">
        <f t="shared" si="20"/>
        <v>3592.52</v>
      </c>
      <c r="AA10" s="953">
        <f t="shared" si="20"/>
        <v>3584.68</v>
      </c>
      <c r="AB10" s="953">
        <f t="shared" si="20"/>
        <v>7284.34</v>
      </c>
      <c r="AC10" s="953">
        <f t="shared" si="20"/>
        <v>4524.13</v>
      </c>
      <c r="AD10" s="953">
        <f t="shared" si="20"/>
        <v>3623.4</v>
      </c>
      <c r="AE10" s="953">
        <f t="shared" si="20"/>
        <v>3801.02</v>
      </c>
      <c r="AF10" s="953">
        <f t="shared" si="20"/>
        <v>3198.95</v>
      </c>
      <c r="AG10" s="953">
        <f t="shared" si="20"/>
        <v>5078.01</v>
      </c>
      <c r="AH10" s="953">
        <f t="shared" si="20"/>
        <v>1603.83</v>
      </c>
      <c r="AI10" s="953">
        <f>SUM(AI11:AI15)</f>
        <v>1459.31</v>
      </c>
      <c r="AJ10" s="953">
        <f>SUM(AJ11:AJ15)</f>
        <v>2467.34</v>
      </c>
      <c r="AK10" s="953">
        <f>SUM(AK11:AK15)</f>
        <v>2303</v>
      </c>
    </row>
    <row r="11" spans="1:37" s="194" customFormat="1" ht="24.75" customHeight="1" x14ac:dyDescent="0.15">
      <c r="A11" s="3111"/>
      <c r="B11" s="2364" t="s">
        <v>283</v>
      </c>
      <c r="C11" s="2371">
        <f>SUM(D11:AK11)</f>
        <v>45000.12</v>
      </c>
      <c r="D11" s="1122">
        <v>25931.35</v>
      </c>
      <c r="E11" s="1123">
        <v>2597.4</v>
      </c>
      <c r="F11" s="1123">
        <v>2673.4</v>
      </c>
      <c r="G11" s="1123">
        <v>2478.17</v>
      </c>
      <c r="H11" s="1123">
        <v>3244.96</v>
      </c>
      <c r="I11" s="1123">
        <v>2742.49</v>
      </c>
      <c r="J11" s="1123">
        <v>3556.42</v>
      </c>
      <c r="K11" s="1123">
        <f>2599.9-1321-100</f>
        <v>1178.9000000000001</v>
      </c>
      <c r="L11" s="1123">
        <f>141.25-89</f>
        <v>52.25</v>
      </c>
      <c r="M11" s="1123">
        <v>23.17</v>
      </c>
      <c r="N11" s="1123">
        <v>43.91</v>
      </c>
      <c r="O11" s="1123">
        <v>18.3</v>
      </c>
      <c r="P11" s="1123">
        <v>89.33</v>
      </c>
      <c r="Q11" s="1123">
        <v>87.61</v>
      </c>
      <c r="R11" s="1123">
        <v>21.79</v>
      </c>
      <c r="S11" s="1123">
        <v>36.770000000000003</v>
      </c>
      <c r="T11" s="1123">
        <v>59.18</v>
      </c>
      <c r="U11" s="1123">
        <v>164.72</v>
      </c>
      <c r="V11" s="1123">
        <v>0</v>
      </c>
      <c r="W11" s="1123">
        <v>0</v>
      </c>
      <c r="X11" s="1123">
        <v>0</v>
      </c>
      <c r="Y11" s="1123">
        <v>0</v>
      </c>
      <c r="Z11" s="1123">
        <v>0</v>
      </c>
      <c r="AA11" s="1123">
        <v>0</v>
      </c>
      <c r="AB11" s="1123">
        <v>0</v>
      </c>
      <c r="AC11" s="1123">
        <v>0</v>
      </c>
      <c r="AD11" s="1123">
        <v>0</v>
      </c>
      <c r="AE11" s="1123">
        <v>0</v>
      </c>
      <c r="AF11" s="1123">
        <v>0</v>
      </c>
      <c r="AG11" s="1123">
        <v>0</v>
      </c>
      <c r="AH11" s="1123">
        <v>0</v>
      </c>
      <c r="AI11" s="1123">
        <v>0</v>
      </c>
      <c r="AJ11" s="1123">
        <v>0</v>
      </c>
      <c r="AK11" s="2372">
        <f>'급수관폐쇄(총괄) (2)'!X12+'급수관폐쇄(총괄) (2)'!Y12</f>
        <v>0</v>
      </c>
    </row>
    <row r="12" spans="1:37" s="194" customFormat="1" ht="24.75" customHeight="1" x14ac:dyDescent="0.15">
      <c r="A12" s="3111"/>
      <c r="B12" s="2364" t="s">
        <v>284</v>
      </c>
      <c r="C12" s="2371">
        <f t="shared" ref="C12:C15" si="21">SUM(D12:AK12)</f>
        <v>28.86</v>
      </c>
      <c r="D12" s="1122">
        <v>0</v>
      </c>
      <c r="E12" s="1123">
        <v>0</v>
      </c>
      <c r="F12" s="1123">
        <v>0</v>
      </c>
      <c r="G12" s="1123">
        <v>0</v>
      </c>
      <c r="H12" s="1123">
        <v>0</v>
      </c>
      <c r="I12" s="1123">
        <v>0</v>
      </c>
      <c r="J12" s="1123">
        <v>26.5</v>
      </c>
      <c r="K12" s="1123">
        <v>2.36</v>
      </c>
      <c r="L12" s="1123">
        <v>0</v>
      </c>
      <c r="M12" s="1123">
        <v>0</v>
      </c>
      <c r="N12" s="1123">
        <v>0</v>
      </c>
      <c r="O12" s="1123">
        <v>0</v>
      </c>
      <c r="P12" s="1123">
        <v>0</v>
      </c>
      <c r="Q12" s="1123">
        <v>0</v>
      </c>
      <c r="R12" s="1123">
        <v>0</v>
      </c>
      <c r="S12" s="1123">
        <v>0</v>
      </c>
      <c r="T12" s="1123">
        <v>0</v>
      </c>
      <c r="U12" s="1123">
        <v>0</v>
      </c>
      <c r="V12" s="1123">
        <v>0</v>
      </c>
      <c r="W12" s="1123">
        <v>0</v>
      </c>
      <c r="X12" s="1123">
        <v>0</v>
      </c>
      <c r="Y12" s="1123">
        <v>0</v>
      </c>
      <c r="Z12" s="1123">
        <v>0</v>
      </c>
      <c r="AA12" s="1123">
        <v>0</v>
      </c>
      <c r="AB12" s="1123">
        <v>0</v>
      </c>
      <c r="AC12" s="1123">
        <v>0</v>
      </c>
      <c r="AD12" s="1123">
        <v>0</v>
      </c>
      <c r="AE12" s="1123">
        <v>0</v>
      </c>
      <c r="AF12" s="1123">
        <v>0</v>
      </c>
      <c r="AG12" s="1123">
        <v>0</v>
      </c>
      <c r="AH12" s="1123">
        <v>0</v>
      </c>
      <c r="AI12" s="1123">
        <v>0</v>
      </c>
      <c r="AJ12" s="1123">
        <v>0</v>
      </c>
      <c r="AK12" s="2372">
        <f>'급수관폐쇄(총괄) (2)'!X13+'급수관폐쇄(총괄) (2)'!Y13</f>
        <v>0</v>
      </c>
    </row>
    <row r="13" spans="1:37" s="194" customFormat="1" ht="24.75" customHeight="1" x14ac:dyDescent="0.15">
      <c r="A13" s="3111"/>
      <c r="B13" s="2365" t="s">
        <v>286</v>
      </c>
      <c r="C13" s="2371">
        <f t="shared" si="21"/>
        <v>102280.36999999998</v>
      </c>
      <c r="D13" s="1122">
        <v>145.29</v>
      </c>
      <c r="E13" s="1123">
        <v>37.01</v>
      </c>
      <c r="F13" s="1123">
        <v>48.69</v>
      </c>
      <c r="G13" s="1123">
        <v>70.88</v>
      </c>
      <c r="H13" s="1123">
        <v>315.57</v>
      </c>
      <c r="I13" s="1123">
        <v>467.2</v>
      </c>
      <c r="J13" s="1123">
        <v>367.44</v>
      </c>
      <c r="K13" s="1123">
        <v>150.52000000000001</v>
      </c>
      <c r="L13" s="1123">
        <f>2112.39-410</f>
        <v>1702.3899999999999</v>
      </c>
      <c r="M13" s="1123">
        <v>1143.53</v>
      </c>
      <c r="N13" s="1123">
        <v>1900.53</v>
      </c>
      <c r="O13" s="1123">
        <v>1524.83</v>
      </c>
      <c r="P13" s="1123">
        <v>28602.71</v>
      </c>
      <c r="Q13" s="1123">
        <v>2839.12</v>
      </c>
      <c r="R13" s="1123">
        <v>1923.29</v>
      </c>
      <c r="S13" s="1123">
        <v>1544.05</v>
      </c>
      <c r="T13" s="1123">
        <v>1104.45</v>
      </c>
      <c r="U13" s="1123">
        <v>1978.59</v>
      </c>
      <c r="V13" s="1123">
        <v>3844.23</v>
      </c>
      <c r="W13" s="1123">
        <v>3955.31</v>
      </c>
      <c r="X13" s="1123">
        <v>2306.2600000000002</v>
      </c>
      <c r="Y13" s="1123">
        <v>3787.95</v>
      </c>
      <c r="Z13" s="1123">
        <v>3592.52</v>
      </c>
      <c r="AA13" s="1123">
        <v>3584.68</v>
      </c>
      <c r="AB13" s="1123">
        <v>7284.34</v>
      </c>
      <c r="AC13" s="1123">
        <v>4524.13</v>
      </c>
      <c r="AD13" s="1123">
        <v>3623.4</v>
      </c>
      <c r="AE13" s="1123">
        <v>3801.02</v>
      </c>
      <c r="AF13" s="1123">
        <v>3198.95</v>
      </c>
      <c r="AG13" s="1123">
        <v>5078.01</v>
      </c>
      <c r="AH13" s="1123">
        <v>1603.83</v>
      </c>
      <c r="AI13" s="1123">
        <v>1459.31</v>
      </c>
      <c r="AJ13" s="1123">
        <v>2467.34</v>
      </c>
      <c r="AK13" s="2372">
        <f>'급수관폐쇄(총괄) (2)'!X14+'급수관폐쇄(총괄) (2)'!Y14</f>
        <v>2303</v>
      </c>
    </row>
    <row r="14" spans="1:37" s="194" customFormat="1" ht="24.75" customHeight="1" x14ac:dyDescent="0.15">
      <c r="A14" s="3111"/>
      <c r="B14" s="2364" t="s">
        <v>779</v>
      </c>
      <c r="C14" s="2371">
        <f t="shared" si="21"/>
        <v>0</v>
      </c>
      <c r="D14" s="1122">
        <v>0</v>
      </c>
      <c r="E14" s="1123">
        <v>0</v>
      </c>
      <c r="F14" s="1123">
        <v>0</v>
      </c>
      <c r="G14" s="1123">
        <v>0</v>
      </c>
      <c r="H14" s="1123">
        <v>0</v>
      </c>
      <c r="I14" s="1123">
        <v>0</v>
      </c>
      <c r="J14" s="1123">
        <v>0</v>
      </c>
      <c r="K14" s="1123">
        <v>0</v>
      </c>
      <c r="L14" s="1123">
        <v>0</v>
      </c>
      <c r="M14" s="1123">
        <v>0</v>
      </c>
      <c r="N14" s="1123">
        <v>0</v>
      </c>
      <c r="O14" s="1123">
        <v>0</v>
      </c>
      <c r="P14" s="1123">
        <v>0</v>
      </c>
      <c r="Q14" s="1123">
        <v>0</v>
      </c>
      <c r="R14" s="1123">
        <v>0</v>
      </c>
      <c r="S14" s="1123">
        <v>0</v>
      </c>
      <c r="T14" s="1123">
        <v>0</v>
      </c>
      <c r="U14" s="1123">
        <v>0</v>
      </c>
      <c r="V14" s="1123">
        <v>0</v>
      </c>
      <c r="W14" s="1123">
        <v>0</v>
      </c>
      <c r="X14" s="1123">
        <v>0</v>
      </c>
      <c r="Y14" s="1123">
        <v>0</v>
      </c>
      <c r="Z14" s="1123">
        <v>0</v>
      </c>
      <c r="AA14" s="1123">
        <v>0</v>
      </c>
      <c r="AB14" s="1123">
        <v>0</v>
      </c>
      <c r="AC14" s="1123">
        <v>0</v>
      </c>
      <c r="AD14" s="1123">
        <v>0</v>
      </c>
      <c r="AE14" s="1123">
        <v>0</v>
      </c>
      <c r="AF14" s="1123">
        <v>0</v>
      </c>
      <c r="AG14" s="1123">
        <v>0</v>
      </c>
      <c r="AH14" s="1123">
        <v>0</v>
      </c>
      <c r="AI14" s="1123">
        <v>0</v>
      </c>
      <c r="AJ14" s="1123">
        <v>0</v>
      </c>
      <c r="AK14" s="2372">
        <f>'급수관폐쇄(총괄) (2)'!X15+'급수관폐쇄(총괄) (2)'!Y15</f>
        <v>0</v>
      </c>
    </row>
    <row r="15" spans="1:37" s="194" customFormat="1" ht="24.75" customHeight="1" x14ac:dyDescent="0.15">
      <c r="A15" s="3111"/>
      <c r="B15" s="2364" t="s">
        <v>285</v>
      </c>
      <c r="C15" s="2371">
        <f t="shared" si="21"/>
        <v>0</v>
      </c>
      <c r="D15" s="1122">
        <v>0</v>
      </c>
      <c r="E15" s="1123">
        <v>0</v>
      </c>
      <c r="F15" s="1123">
        <v>0</v>
      </c>
      <c r="G15" s="1123">
        <v>0</v>
      </c>
      <c r="H15" s="1123">
        <v>0</v>
      </c>
      <c r="I15" s="1123">
        <v>0</v>
      </c>
      <c r="J15" s="1123">
        <v>0</v>
      </c>
      <c r="K15" s="1123">
        <v>0</v>
      </c>
      <c r="L15" s="1123">
        <v>0</v>
      </c>
      <c r="M15" s="1123">
        <v>0</v>
      </c>
      <c r="N15" s="1123">
        <v>0</v>
      </c>
      <c r="O15" s="1123">
        <v>0</v>
      </c>
      <c r="P15" s="1123">
        <v>0</v>
      </c>
      <c r="Q15" s="1123">
        <v>0</v>
      </c>
      <c r="R15" s="1123">
        <v>0</v>
      </c>
      <c r="S15" s="1123">
        <v>0</v>
      </c>
      <c r="T15" s="1123">
        <v>0</v>
      </c>
      <c r="U15" s="1123">
        <v>0</v>
      </c>
      <c r="V15" s="1123">
        <v>0</v>
      </c>
      <c r="W15" s="1123">
        <v>0</v>
      </c>
      <c r="X15" s="1123">
        <v>0</v>
      </c>
      <c r="Y15" s="1123">
        <v>0</v>
      </c>
      <c r="Z15" s="1123">
        <v>0</v>
      </c>
      <c r="AA15" s="1123">
        <v>0</v>
      </c>
      <c r="AB15" s="1123">
        <v>0</v>
      </c>
      <c r="AC15" s="1123">
        <v>0</v>
      </c>
      <c r="AD15" s="1123">
        <v>0</v>
      </c>
      <c r="AE15" s="1123">
        <v>0</v>
      </c>
      <c r="AF15" s="1123">
        <v>0</v>
      </c>
      <c r="AG15" s="1123">
        <v>0</v>
      </c>
      <c r="AH15" s="1123">
        <v>0</v>
      </c>
      <c r="AI15" s="1123">
        <v>0</v>
      </c>
      <c r="AJ15" s="1123">
        <v>0</v>
      </c>
      <c r="AK15" s="2372">
        <f>'급수관폐쇄(총괄) (2)'!X16+'급수관폐쇄(총괄) (2)'!Y16</f>
        <v>0</v>
      </c>
    </row>
    <row r="16" spans="1:37" s="194" customFormat="1" ht="24.75" customHeight="1" x14ac:dyDescent="0.15">
      <c r="A16" s="3111">
        <v>20</v>
      </c>
      <c r="B16" s="1851" t="s">
        <v>46</v>
      </c>
      <c r="C16" s="2373">
        <f>SUM(D16:AK16)</f>
        <v>53090.35</v>
      </c>
      <c r="D16" s="579">
        <f>SUM(D17:D21)</f>
        <v>7934.4699999999993</v>
      </c>
      <c r="E16" s="579">
        <f t="shared" ref="E16:AG16" si="22">SUM(E17:E21)</f>
        <v>440.77</v>
      </c>
      <c r="F16" s="579">
        <f t="shared" si="22"/>
        <v>718.61</v>
      </c>
      <c r="G16" s="579">
        <f t="shared" si="22"/>
        <v>982.64</v>
      </c>
      <c r="H16" s="579">
        <f t="shared" si="22"/>
        <v>607.69000000000005</v>
      </c>
      <c r="I16" s="579">
        <f t="shared" si="22"/>
        <v>405.73999999999995</v>
      </c>
      <c r="J16" s="579">
        <f t="shared" si="22"/>
        <v>723.76</v>
      </c>
      <c r="K16" s="579">
        <f t="shared" si="22"/>
        <v>500.20999999999992</v>
      </c>
      <c r="L16" s="579">
        <f t="shared" si="22"/>
        <v>783.75</v>
      </c>
      <c r="M16" s="579">
        <f t="shared" si="22"/>
        <v>922.29</v>
      </c>
      <c r="N16" s="579">
        <f t="shared" si="22"/>
        <v>1194.8599999999999</v>
      </c>
      <c r="O16" s="579">
        <f t="shared" si="22"/>
        <v>1506.81</v>
      </c>
      <c r="P16" s="579">
        <f t="shared" si="22"/>
        <v>9137.9700000000012</v>
      </c>
      <c r="Q16" s="579">
        <f t="shared" si="22"/>
        <v>2873.3</v>
      </c>
      <c r="R16" s="579">
        <f t="shared" si="22"/>
        <v>3523.24</v>
      </c>
      <c r="S16" s="579">
        <f t="shared" si="22"/>
        <v>2685.24</v>
      </c>
      <c r="T16" s="579">
        <f t="shared" si="22"/>
        <v>598.24</v>
      </c>
      <c r="U16" s="579">
        <f t="shared" si="22"/>
        <v>1458.91</v>
      </c>
      <c r="V16" s="579">
        <f t="shared" si="22"/>
        <v>1215.8800000000001</v>
      </c>
      <c r="W16" s="579">
        <f t="shared" si="22"/>
        <v>645.48</v>
      </c>
      <c r="X16" s="579">
        <f t="shared" si="22"/>
        <v>930.66</v>
      </c>
      <c r="Y16" s="579">
        <f t="shared" si="22"/>
        <v>1370.27</v>
      </c>
      <c r="Z16" s="579">
        <f t="shared" si="22"/>
        <v>743.92</v>
      </c>
      <c r="AA16" s="579">
        <f t="shared" si="22"/>
        <v>893.67</v>
      </c>
      <c r="AB16" s="579">
        <f t="shared" si="22"/>
        <v>1710.95</v>
      </c>
      <c r="AC16" s="579">
        <f t="shared" si="22"/>
        <v>951.63</v>
      </c>
      <c r="AD16" s="579">
        <f t="shared" si="22"/>
        <v>1159.75</v>
      </c>
      <c r="AE16" s="579">
        <f t="shared" si="22"/>
        <v>825.75</v>
      </c>
      <c r="AF16" s="579">
        <f t="shared" si="22"/>
        <v>1579.89</v>
      </c>
      <c r="AG16" s="579">
        <f t="shared" si="22"/>
        <v>1181.58</v>
      </c>
      <c r="AH16" s="579">
        <f>SUM(AH17:AH21)</f>
        <v>250.55</v>
      </c>
      <c r="AI16" s="579">
        <f>SUM(AI17:AI21)</f>
        <v>502.07</v>
      </c>
      <c r="AJ16" s="953">
        <f>SUM(AJ17:AJ21)</f>
        <v>826.3</v>
      </c>
      <c r="AK16" s="953">
        <f>SUM(AK17:AK21)</f>
        <v>1303.5</v>
      </c>
    </row>
    <row r="17" spans="1:63" s="194" customFormat="1" ht="24.75" customHeight="1" x14ac:dyDescent="0.15">
      <c r="A17" s="3111"/>
      <c r="B17" s="2364" t="s">
        <v>283</v>
      </c>
      <c r="C17" s="2371">
        <f>SUM(D17:AK17)</f>
        <v>12549.55</v>
      </c>
      <c r="D17" s="1122">
        <v>7859.19</v>
      </c>
      <c r="E17" s="1123">
        <v>434.37</v>
      </c>
      <c r="F17" s="1123">
        <v>712.04</v>
      </c>
      <c r="G17" s="1123">
        <v>915.64</v>
      </c>
      <c r="H17" s="1123">
        <v>512.49</v>
      </c>
      <c r="I17" s="1123">
        <v>395.78</v>
      </c>
      <c r="J17" s="1123">
        <v>685.3</v>
      </c>
      <c r="K17" s="1123">
        <f>714.18-225</f>
        <v>489.17999999999995</v>
      </c>
      <c r="L17" s="1123">
        <v>218.89</v>
      </c>
      <c r="M17" s="1123">
        <v>19.43</v>
      </c>
      <c r="N17" s="1123">
        <v>24.09</v>
      </c>
      <c r="O17" s="1123">
        <v>24.19</v>
      </c>
      <c r="P17" s="1123">
        <v>127.94</v>
      </c>
      <c r="Q17" s="1123">
        <v>69.92</v>
      </c>
      <c r="R17" s="1123">
        <v>5.0199999999999996</v>
      </c>
      <c r="S17" s="1123">
        <v>10.83</v>
      </c>
      <c r="T17" s="1123">
        <v>0</v>
      </c>
      <c r="U17" s="1123">
        <v>45.25</v>
      </c>
      <c r="V17" s="1123">
        <v>0</v>
      </c>
      <c r="W17" s="1123">
        <v>0</v>
      </c>
      <c r="X17" s="1123">
        <v>0</v>
      </c>
      <c r="Y17" s="1123">
        <v>0</v>
      </c>
      <c r="Z17" s="1123">
        <v>0</v>
      </c>
      <c r="AA17" s="1123">
        <v>0</v>
      </c>
      <c r="AB17" s="1123">
        <v>0</v>
      </c>
      <c r="AC17" s="1123">
        <v>0</v>
      </c>
      <c r="AD17" s="1123">
        <v>0</v>
      </c>
      <c r="AE17" s="1123">
        <v>0</v>
      </c>
      <c r="AF17" s="1123">
        <v>0</v>
      </c>
      <c r="AG17" s="1123">
        <v>0</v>
      </c>
      <c r="AH17" s="1123">
        <v>0</v>
      </c>
      <c r="AI17" s="1123">
        <v>0</v>
      </c>
      <c r="AJ17" s="1123">
        <v>0</v>
      </c>
      <c r="AK17" s="2372">
        <f>'급수관폐쇄(총괄) (2)'!X18+'급수관폐쇄(총괄) (2)'!Y18</f>
        <v>0</v>
      </c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</row>
    <row r="18" spans="1:63" s="194" customFormat="1" ht="24.75" customHeight="1" x14ac:dyDescent="0.15">
      <c r="A18" s="3111"/>
      <c r="B18" s="2364" t="s">
        <v>284</v>
      </c>
      <c r="C18" s="2371">
        <f t="shared" ref="C18:C21" si="23">SUM(D18:AK18)</f>
        <v>46.79</v>
      </c>
      <c r="D18" s="1122">
        <v>5.79</v>
      </c>
      <c r="E18" s="1123">
        <v>0</v>
      </c>
      <c r="F18" s="1123">
        <v>0</v>
      </c>
      <c r="G18" s="1123">
        <v>0</v>
      </c>
      <c r="H18" s="1123">
        <v>0</v>
      </c>
      <c r="I18" s="1123">
        <v>0</v>
      </c>
      <c r="J18" s="1123">
        <v>0</v>
      </c>
      <c r="K18" s="1123">
        <v>0</v>
      </c>
      <c r="L18" s="1123">
        <v>0</v>
      </c>
      <c r="M18" s="1123">
        <v>0</v>
      </c>
      <c r="N18" s="1123">
        <v>0</v>
      </c>
      <c r="O18" s="1123">
        <v>0</v>
      </c>
      <c r="P18" s="1123">
        <v>0</v>
      </c>
      <c r="Q18" s="1123">
        <v>41</v>
      </c>
      <c r="R18" s="1123">
        <v>0</v>
      </c>
      <c r="S18" s="1123">
        <v>0</v>
      </c>
      <c r="T18" s="1123">
        <v>0</v>
      </c>
      <c r="U18" s="1123">
        <v>0</v>
      </c>
      <c r="V18" s="1123">
        <v>0</v>
      </c>
      <c r="W18" s="1123">
        <v>0</v>
      </c>
      <c r="X18" s="1123">
        <v>0</v>
      </c>
      <c r="Y18" s="1123">
        <v>0</v>
      </c>
      <c r="Z18" s="1123">
        <v>0</v>
      </c>
      <c r="AA18" s="1123">
        <v>0</v>
      </c>
      <c r="AB18" s="1123">
        <v>0</v>
      </c>
      <c r="AC18" s="1123">
        <v>0</v>
      </c>
      <c r="AD18" s="1123">
        <v>0</v>
      </c>
      <c r="AE18" s="1123">
        <v>0</v>
      </c>
      <c r="AF18" s="1123">
        <v>0</v>
      </c>
      <c r="AG18" s="1123">
        <v>0</v>
      </c>
      <c r="AH18" s="1123">
        <v>0</v>
      </c>
      <c r="AI18" s="1123">
        <v>0</v>
      </c>
      <c r="AJ18" s="1123">
        <v>0</v>
      </c>
      <c r="AK18" s="2372">
        <f>'급수관폐쇄(총괄) (2)'!X19+'급수관폐쇄(총괄) (2)'!Y19</f>
        <v>0</v>
      </c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</row>
    <row r="19" spans="1:63" s="194" customFormat="1" ht="24.75" customHeight="1" x14ac:dyDescent="0.15">
      <c r="A19" s="3111"/>
      <c r="B19" s="2365" t="s">
        <v>286</v>
      </c>
      <c r="C19" s="2371">
        <f t="shared" si="23"/>
        <v>40494.010000000009</v>
      </c>
      <c r="D19" s="1122">
        <v>69.490000000000009</v>
      </c>
      <c r="E19" s="1123">
        <v>6.4</v>
      </c>
      <c r="F19" s="1123">
        <v>6.57</v>
      </c>
      <c r="G19" s="1123">
        <v>67</v>
      </c>
      <c r="H19" s="1123">
        <v>95.2</v>
      </c>
      <c r="I19" s="1123">
        <v>9.9600000000000009</v>
      </c>
      <c r="J19" s="1123">
        <v>38.46</v>
      </c>
      <c r="K19" s="1123">
        <v>11.03</v>
      </c>
      <c r="L19" s="1123">
        <f>712.86-148</f>
        <v>564.86</v>
      </c>
      <c r="M19" s="1123">
        <v>902.86</v>
      </c>
      <c r="N19" s="1123">
        <v>1170.77</v>
      </c>
      <c r="O19" s="1123">
        <v>1482.62</v>
      </c>
      <c r="P19" s="1123">
        <v>9010.0300000000007</v>
      </c>
      <c r="Q19" s="1123">
        <v>2762.38</v>
      </c>
      <c r="R19" s="1123">
        <v>3518.22</v>
      </c>
      <c r="S19" s="1123">
        <v>2674.41</v>
      </c>
      <c r="T19" s="1123">
        <v>598.24</v>
      </c>
      <c r="U19" s="1123">
        <v>1413.66</v>
      </c>
      <c r="V19" s="1123">
        <v>1215.8800000000001</v>
      </c>
      <c r="W19" s="1123">
        <v>645.48</v>
      </c>
      <c r="X19" s="1123">
        <v>930.66</v>
      </c>
      <c r="Y19" s="1123">
        <v>1370.27</v>
      </c>
      <c r="Z19" s="1123">
        <v>743.92</v>
      </c>
      <c r="AA19" s="1123">
        <v>893.67</v>
      </c>
      <c r="AB19" s="1123">
        <v>1710.95</v>
      </c>
      <c r="AC19" s="1123">
        <v>951.63</v>
      </c>
      <c r="AD19" s="1123">
        <v>1159.75</v>
      </c>
      <c r="AE19" s="1123">
        <v>825.75</v>
      </c>
      <c r="AF19" s="1123">
        <v>1579.89</v>
      </c>
      <c r="AG19" s="1123">
        <v>1181.58</v>
      </c>
      <c r="AH19" s="1123">
        <v>250.55</v>
      </c>
      <c r="AI19" s="1123">
        <v>502.07</v>
      </c>
      <c r="AJ19" s="1123">
        <v>826.3</v>
      </c>
      <c r="AK19" s="2372">
        <f>'급수관폐쇄(총괄) (2)'!X20+'급수관폐쇄(총괄) (2)'!Y20</f>
        <v>1303.5</v>
      </c>
      <c r="AL19" s="195"/>
      <c r="AM19" s="195"/>
      <c r="AN19" s="195"/>
      <c r="AO19" s="195"/>
      <c r="AP19" s="195"/>
      <c r="AQ19" s="195"/>
      <c r="AR19" s="195"/>
      <c r="AS19" s="195"/>
      <c r="AT19" s="195"/>
      <c r="AU19" s="195"/>
      <c r="AV19" s="195"/>
      <c r="AW19" s="195"/>
      <c r="AX19" s="195"/>
      <c r="AY19" s="195"/>
      <c r="AZ19" s="195"/>
      <c r="BA19" s="195"/>
      <c r="BB19" s="195"/>
      <c r="BC19" s="195"/>
      <c r="BD19" s="195"/>
      <c r="BE19" s="195"/>
      <c r="BF19" s="195"/>
      <c r="BG19" s="195"/>
    </row>
    <row r="20" spans="1:63" s="194" customFormat="1" ht="24.75" customHeight="1" x14ac:dyDescent="0.15">
      <c r="A20" s="3111"/>
      <c r="B20" s="2364" t="s">
        <v>779</v>
      </c>
      <c r="C20" s="2371">
        <f t="shared" si="23"/>
        <v>0</v>
      </c>
      <c r="D20" s="1122">
        <v>0</v>
      </c>
      <c r="E20" s="1123">
        <v>0</v>
      </c>
      <c r="F20" s="1123">
        <v>0</v>
      </c>
      <c r="G20" s="1123">
        <v>0</v>
      </c>
      <c r="H20" s="1123">
        <v>0</v>
      </c>
      <c r="I20" s="1123">
        <v>0</v>
      </c>
      <c r="J20" s="1123">
        <v>0</v>
      </c>
      <c r="K20" s="1123">
        <v>0</v>
      </c>
      <c r="L20" s="1123">
        <v>0</v>
      </c>
      <c r="M20" s="1123">
        <v>0</v>
      </c>
      <c r="N20" s="1123">
        <v>0</v>
      </c>
      <c r="O20" s="1123">
        <v>0</v>
      </c>
      <c r="P20" s="1123">
        <v>0</v>
      </c>
      <c r="Q20" s="1123">
        <v>0</v>
      </c>
      <c r="R20" s="1123">
        <v>0</v>
      </c>
      <c r="S20" s="1123">
        <v>0</v>
      </c>
      <c r="T20" s="1123">
        <v>0</v>
      </c>
      <c r="U20" s="1123">
        <v>0</v>
      </c>
      <c r="V20" s="1123">
        <v>0</v>
      </c>
      <c r="W20" s="1123">
        <v>0</v>
      </c>
      <c r="X20" s="1123">
        <v>0</v>
      </c>
      <c r="Y20" s="1123">
        <v>0</v>
      </c>
      <c r="Z20" s="1123">
        <v>0</v>
      </c>
      <c r="AA20" s="1123">
        <v>0</v>
      </c>
      <c r="AB20" s="1123">
        <v>0</v>
      </c>
      <c r="AC20" s="1123">
        <v>0</v>
      </c>
      <c r="AD20" s="1123">
        <v>0</v>
      </c>
      <c r="AE20" s="1123">
        <v>0</v>
      </c>
      <c r="AF20" s="1123">
        <v>0</v>
      </c>
      <c r="AG20" s="1123">
        <v>0</v>
      </c>
      <c r="AH20" s="1123">
        <v>0</v>
      </c>
      <c r="AI20" s="1123">
        <v>0</v>
      </c>
      <c r="AJ20" s="1123">
        <v>0</v>
      </c>
      <c r="AK20" s="2372">
        <f>'급수관폐쇄(총괄) (2)'!X21+'급수관폐쇄(총괄) (2)'!Y21</f>
        <v>0</v>
      </c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</row>
    <row r="21" spans="1:63" s="194" customFormat="1" ht="24.75" customHeight="1" x14ac:dyDescent="0.15">
      <c r="A21" s="3111"/>
      <c r="B21" s="2364" t="s">
        <v>285</v>
      </c>
      <c r="C21" s="2371">
        <f t="shared" si="23"/>
        <v>0</v>
      </c>
      <c r="D21" s="1122">
        <v>0</v>
      </c>
      <c r="E21" s="1123">
        <v>0</v>
      </c>
      <c r="F21" s="1123">
        <v>0</v>
      </c>
      <c r="G21" s="1123">
        <v>0</v>
      </c>
      <c r="H21" s="1123">
        <v>0</v>
      </c>
      <c r="I21" s="1123">
        <v>0</v>
      </c>
      <c r="J21" s="1123">
        <v>0</v>
      </c>
      <c r="K21" s="1123">
        <v>0</v>
      </c>
      <c r="L21" s="1123">
        <v>0</v>
      </c>
      <c r="M21" s="1123">
        <v>0</v>
      </c>
      <c r="N21" s="1123">
        <v>0</v>
      </c>
      <c r="O21" s="1123">
        <v>0</v>
      </c>
      <c r="P21" s="1123">
        <v>0</v>
      </c>
      <c r="Q21" s="1123">
        <v>0</v>
      </c>
      <c r="R21" s="1123">
        <v>0</v>
      </c>
      <c r="S21" s="1123">
        <v>0</v>
      </c>
      <c r="T21" s="1123">
        <v>0</v>
      </c>
      <c r="U21" s="1123">
        <v>0</v>
      </c>
      <c r="V21" s="1123">
        <v>0</v>
      </c>
      <c r="W21" s="1123">
        <v>0</v>
      </c>
      <c r="X21" s="1123">
        <v>0</v>
      </c>
      <c r="Y21" s="1123">
        <v>0</v>
      </c>
      <c r="Z21" s="1123">
        <v>0</v>
      </c>
      <c r="AA21" s="1123">
        <v>0</v>
      </c>
      <c r="AB21" s="1123">
        <v>0</v>
      </c>
      <c r="AC21" s="1123">
        <v>0</v>
      </c>
      <c r="AD21" s="1123">
        <v>0</v>
      </c>
      <c r="AE21" s="1123">
        <v>0</v>
      </c>
      <c r="AF21" s="1123">
        <v>0</v>
      </c>
      <c r="AG21" s="1123">
        <v>0</v>
      </c>
      <c r="AH21" s="1123">
        <v>0</v>
      </c>
      <c r="AI21" s="1123">
        <v>0</v>
      </c>
      <c r="AJ21" s="1123">
        <v>0</v>
      </c>
      <c r="AK21" s="2372">
        <f>'급수관폐쇄(총괄) (2)'!X22+'급수관폐쇄(총괄) (2)'!Y22</f>
        <v>0</v>
      </c>
      <c r="AL21" s="195"/>
      <c r="AM21" s="195"/>
      <c r="AN21" s="195"/>
      <c r="AO21" s="195"/>
      <c r="AP21" s="195"/>
      <c r="AQ21" s="195"/>
      <c r="AR21" s="195"/>
      <c r="AS21" s="195"/>
      <c r="AT21" s="195"/>
      <c r="AU21" s="195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</row>
    <row r="22" spans="1:63" s="194" customFormat="1" ht="24.75" customHeight="1" x14ac:dyDescent="0.15">
      <c r="A22" s="3111">
        <v>25</v>
      </c>
      <c r="B22" s="1851" t="s">
        <v>46</v>
      </c>
      <c r="C22" s="2373">
        <f>SUM(D22:AK22)</f>
        <v>34553.289999999994</v>
      </c>
      <c r="D22" s="579">
        <f>SUM(D23:D27)</f>
        <v>3824.38</v>
      </c>
      <c r="E22" s="579">
        <f t="shared" ref="E22:AG22" si="24">SUM(E23:E27)</f>
        <v>349.6</v>
      </c>
      <c r="F22" s="579">
        <f t="shared" si="24"/>
        <v>762.36</v>
      </c>
      <c r="G22" s="579">
        <f t="shared" si="24"/>
        <v>367.65</v>
      </c>
      <c r="H22" s="579">
        <f t="shared" si="24"/>
        <v>298.89</v>
      </c>
      <c r="I22" s="579">
        <f t="shared" si="24"/>
        <v>180.44</v>
      </c>
      <c r="J22" s="579">
        <f t="shared" si="24"/>
        <v>559.36</v>
      </c>
      <c r="K22" s="579">
        <f t="shared" si="24"/>
        <v>655.16</v>
      </c>
      <c r="L22" s="579">
        <f t="shared" si="24"/>
        <v>481.49</v>
      </c>
      <c r="M22" s="579">
        <f t="shared" si="24"/>
        <v>591.01</v>
      </c>
      <c r="N22" s="579">
        <f t="shared" si="24"/>
        <v>654.84</v>
      </c>
      <c r="O22" s="579">
        <f t="shared" si="24"/>
        <v>980.09999999999991</v>
      </c>
      <c r="P22" s="579">
        <f t="shared" si="24"/>
        <v>3488.7999999999997</v>
      </c>
      <c r="Q22" s="579">
        <f t="shared" si="24"/>
        <v>796.62</v>
      </c>
      <c r="R22" s="579">
        <f t="shared" si="24"/>
        <v>521.99</v>
      </c>
      <c r="S22" s="579">
        <f t="shared" si="24"/>
        <v>796.13</v>
      </c>
      <c r="T22" s="579">
        <f t="shared" si="24"/>
        <v>318.02999999999997</v>
      </c>
      <c r="U22" s="579">
        <f t="shared" si="24"/>
        <v>294.48</v>
      </c>
      <c r="V22" s="579">
        <f t="shared" si="24"/>
        <v>877.14</v>
      </c>
      <c r="W22" s="579">
        <f t="shared" si="24"/>
        <v>786.87</v>
      </c>
      <c r="X22" s="579">
        <f t="shared" si="24"/>
        <v>475.13</v>
      </c>
      <c r="Y22" s="579">
        <f t="shared" si="24"/>
        <v>223.12</v>
      </c>
      <c r="Z22" s="579">
        <f t="shared" si="24"/>
        <v>716.46</v>
      </c>
      <c r="AA22" s="579">
        <f t="shared" si="24"/>
        <v>1956.6</v>
      </c>
      <c r="AB22" s="579">
        <f t="shared" si="24"/>
        <v>2280</v>
      </c>
      <c r="AC22" s="579">
        <f t="shared" si="24"/>
        <v>1529.76</v>
      </c>
      <c r="AD22" s="579">
        <f t="shared" si="24"/>
        <v>1171.18</v>
      </c>
      <c r="AE22" s="579">
        <f t="shared" si="24"/>
        <v>995.61</v>
      </c>
      <c r="AF22" s="579">
        <f t="shared" si="24"/>
        <v>1904.74</v>
      </c>
      <c r="AG22" s="579">
        <f t="shared" si="24"/>
        <v>1633.21</v>
      </c>
      <c r="AH22" s="579">
        <f>SUM(AH23:AH27)</f>
        <v>291.64999999999998</v>
      </c>
      <c r="AI22" s="579">
        <f>SUM(AI23:AI27)</f>
        <v>511.57</v>
      </c>
      <c r="AJ22" s="953">
        <f>SUM(AJ23:AJ27)</f>
        <v>1616.03</v>
      </c>
      <c r="AK22" s="953">
        <f>SUM(AK23:AK27)</f>
        <v>1662.8899999999999</v>
      </c>
    </row>
    <row r="23" spans="1:63" s="194" customFormat="1" ht="24.75" customHeight="1" x14ac:dyDescent="0.15">
      <c r="A23" s="3111"/>
      <c r="B23" s="2364" t="s">
        <v>283</v>
      </c>
      <c r="C23" s="2371">
        <f>SUM(D23:AK23)</f>
        <v>7218.42</v>
      </c>
      <c r="D23" s="1122">
        <v>3780.11</v>
      </c>
      <c r="E23" s="1123">
        <v>335.29</v>
      </c>
      <c r="F23" s="1123">
        <v>745.71</v>
      </c>
      <c r="G23" s="1123">
        <v>328.77</v>
      </c>
      <c r="H23" s="1123">
        <v>298.89</v>
      </c>
      <c r="I23" s="1123">
        <v>171.29</v>
      </c>
      <c r="J23" s="1123">
        <v>546.03</v>
      </c>
      <c r="K23" s="1123">
        <v>655.16</v>
      </c>
      <c r="L23" s="1123">
        <f>205.82-154</f>
        <v>51.819999999999993</v>
      </c>
      <c r="M23" s="1123">
        <v>22.48</v>
      </c>
      <c r="N23" s="1123">
        <v>18.39</v>
      </c>
      <c r="O23" s="1123">
        <v>52.86</v>
      </c>
      <c r="P23" s="1123">
        <v>155.78</v>
      </c>
      <c r="Q23" s="1123">
        <v>16.95</v>
      </c>
      <c r="R23" s="1123">
        <v>0</v>
      </c>
      <c r="S23" s="1123">
        <v>22</v>
      </c>
      <c r="T23" s="1123">
        <v>16.89</v>
      </c>
      <c r="U23" s="1123">
        <v>0</v>
      </c>
      <c r="V23" s="1123">
        <v>0</v>
      </c>
      <c r="W23" s="1123">
        <v>0</v>
      </c>
      <c r="X23" s="1123">
        <v>0</v>
      </c>
      <c r="Y23" s="1123">
        <v>0</v>
      </c>
      <c r="Z23" s="1123">
        <v>0</v>
      </c>
      <c r="AA23" s="1123">
        <v>0</v>
      </c>
      <c r="AB23" s="1123">
        <v>0</v>
      </c>
      <c r="AC23" s="1123">
        <v>0</v>
      </c>
      <c r="AD23" s="1123">
        <v>0</v>
      </c>
      <c r="AE23" s="1123">
        <v>0</v>
      </c>
      <c r="AF23" s="1123">
        <v>0</v>
      </c>
      <c r="AG23" s="1123">
        <v>0</v>
      </c>
      <c r="AH23" s="1123">
        <v>0</v>
      </c>
      <c r="AI23" s="1123">
        <v>0</v>
      </c>
      <c r="AJ23" s="1123">
        <v>0</v>
      </c>
      <c r="AK23" s="2372">
        <f>'급수관폐쇄(총괄) (2)'!X24+'급수관폐쇄(총괄) (2)'!Y24</f>
        <v>0</v>
      </c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</row>
    <row r="24" spans="1:63" s="194" customFormat="1" ht="24.75" customHeight="1" x14ac:dyDescent="0.15">
      <c r="A24" s="3111"/>
      <c r="B24" s="2364" t="s">
        <v>284</v>
      </c>
      <c r="C24" s="2371">
        <f t="shared" ref="C24:C27" si="25">SUM(D24:AK24)</f>
        <v>76.010000000000005</v>
      </c>
      <c r="D24" s="1122">
        <v>18.63</v>
      </c>
      <c r="E24" s="1123">
        <v>0</v>
      </c>
      <c r="F24" s="1123">
        <v>0</v>
      </c>
      <c r="G24" s="1123">
        <v>0</v>
      </c>
      <c r="H24" s="1123">
        <v>0</v>
      </c>
      <c r="I24" s="1123">
        <v>0</v>
      </c>
      <c r="J24" s="1123">
        <v>0</v>
      </c>
      <c r="K24" s="1123">
        <v>0</v>
      </c>
      <c r="L24" s="1123">
        <v>8.18</v>
      </c>
      <c r="M24" s="1123">
        <v>0</v>
      </c>
      <c r="N24" s="1123">
        <v>0</v>
      </c>
      <c r="O24" s="1123">
        <v>2.57</v>
      </c>
      <c r="P24" s="1123">
        <v>46.63</v>
      </c>
      <c r="Q24" s="1123">
        <v>0</v>
      </c>
      <c r="R24" s="1123">
        <v>0</v>
      </c>
      <c r="S24" s="1123">
        <v>0</v>
      </c>
      <c r="T24" s="1123">
        <v>0</v>
      </c>
      <c r="U24" s="1123">
        <v>0</v>
      </c>
      <c r="V24" s="1123">
        <v>0</v>
      </c>
      <c r="W24" s="1123">
        <v>0</v>
      </c>
      <c r="X24" s="1123">
        <v>0</v>
      </c>
      <c r="Y24" s="1123">
        <v>0</v>
      </c>
      <c r="Z24" s="1123">
        <v>0</v>
      </c>
      <c r="AA24" s="1123">
        <v>0</v>
      </c>
      <c r="AB24" s="1123">
        <v>0</v>
      </c>
      <c r="AC24" s="1123">
        <v>0</v>
      </c>
      <c r="AD24" s="1123">
        <v>0</v>
      </c>
      <c r="AE24" s="1123">
        <v>0</v>
      </c>
      <c r="AF24" s="1123">
        <v>0</v>
      </c>
      <c r="AG24" s="1123">
        <v>0</v>
      </c>
      <c r="AH24" s="1123">
        <v>0</v>
      </c>
      <c r="AI24" s="1123">
        <v>0</v>
      </c>
      <c r="AJ24" s="1123">
        <v>0</v>
      </c>
      <c r="AK24" s="2372">
        <f>'급수관폐쇄(총괄) (2)'!X25+'급수관폐쇄(총괄) (2)'!Y25</f>
        <v>0</v>
      </c>
      <c r="AL24" s="195"/>
      <c r="AM24" s="195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</row>
    <row r="25" spans="1:63" s="194" customFormat="1" ht="24.75" customHeight="1" x14ac:dyDescent="0.15">
      <c r="A25" s="3111"/>
      <c r="B25" s="2365" t="s">
        <v>286</v>
      </c>
      <c r="C25" s="2371">
        <f t="shared" si="25"/>
        <v>27258.86</v>
      </c>
      <c r="D25" s="1122">
        <v>25.64</v>
      </c>
      <c r="E25" s="1123">
        <v>14.31</v>
      </c>
      <c r="F25" s="1123">
        <v>16.649999999999999</v>
      </c>
      <c r="G25" s="1123">
        <v>38.880000000000003</v>
      </c>
      <c r="H25" s="1123">
        <v>0</v>
      </c>
      <c r="I25" s="1123">
        <v>9.15</v>
      </c>
      <c r="J25" s="1123">
        <v>13.33</v>
      </c>
      <c r="K25" s="1123">
        <v>0</v>
      </c>
      <c r="L25" s="1123">
        <f>549.49-128</f>
        <v>421.49</v>
      </c>
      <c r="M25" s="1123">
        <v>568.53</v>
      </c>
      <c r="N25" s="1123">
        <v>636.45000000000005</v>
      </c>
      <c r="O25" s="1123">
        <v>924.67</v>
      </c>
      <c r="P25" s="1123">
        <v>3286.39</v>
      </c>
      <c r="Q25" s="1123">
        <v>779.67</v>
      </c>
      <c r="R25" s="1123">
        <v>521.99</v>
      </c>
      <c r="S25" s="1123">
        <v>774.13</v>
      </c>
      <c r="T25" s="1123">
        <v>301.14</v>
      </c>
      <c r="U25" s="1123">
        <v>294.48</v>
      </c>
      <c r="V25" s="1123">
        <v>877.14</v>
      </c>
      <c r="W25" s="1123">
        <v>786.87</v>
      </c>
      <c r="X25" s="1123">
        <v>475.13</v>
      </c>
      <c r="Y25" s="1123">
        <v>223.12</v>
      </c>
      <c r="Z25" s="1123">
        <v>716.46</v>
      </c>
      <c r="AA25" s="1123">
        <v>1956.6</v>
      </c>
      <c r="AB25" s="1123">
        <v>2280</v>
      </c>
      <c r="AC25" s="1123">
        <v>1529.76</v>
      </c>
      <c r="AD25" s="1123">
        <v>1171.18</v>
      </c>
      <c r="AE25" s="1123">
        <v>995.61</v>
      </c>
      <c r="AF25" s="1123">
        <v>1904.74</v>
      </c>
      <c r="AG25" s="1123">
        <v>1633.21</v>
      </c>
      <c r="AH25" s="1123">
        <v>291.64999999999998</v>
      </c>
      <c r="AI25" s="1123">
        <v>511.57</v>
      </c>
      <c r="AJ25" s="1123">
        <v>1616.03</v>
      </c>
      <c r="AK25" s="2372">
        <f>'급수관폐쇄(총괄) (2)'!X26+'급수관폐쇄(총괄) (2)'!Y26</f>
        <v>1662.8899999999999</v>
      </c>
      <c r="AL25" s="195"/>
      <c r="AM25" s="195"/>
      <c r="AN25" s="195"/>
      <c r="AO25" s="195"/>
      <c r="AP25" s="195"/>
      <c r="AQ25" s="195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</row>
    <row r="26" spans="1:63" s="194" customFormat="1" ht="24.75" customHeight="1" x14ac:dyDescent="0.15">
      <c r="A26" s="3111"/>
      <c r="B26" s="2364" t="s">
        <v>779</v>
      </c>
      <c r="C26" s="2371">
        <f t="shared" si="25"/>
        <v>0</v>
      </c>
      <c r="D26" s="1122">
        <v>0</v>
      </c>
      <c r="E26" s="1123">
        <v>0</v>
      </c>
      <c r="F26" s="1123">
        <v>0</v>
      </c>
      <c r="G26" s="1123">
        <v>0</v>
      </c>
      <c r="H26" s="1123">
        <v>0</v>
      </c>
      <c r="I26" s="1123">
        <v>0</v>
      </c>
      <c r="J26" s="1123">
        <v>0</v>
      </c>
      <c r="K26" s="1123">
        <v>0</v>
      </c>
      <c r="L26" s="1123">
        <v>0</v>
      </c>
      <c r="M26" s="1123">
        <v>0</v>
      </c>
      <c r="N26" s="1123">
        <v>0</v>
      </c>
      <c r="O26" s="1123">
        <v>0</v>
      </c>
      <c r="P26" s="1123">
        <v>0</v>
      </c>
      <c r="Q26" s="1123">
        <v>0</v>
      </c>
      <c r="R26" s="1123">
        <v>0</v>
      </c>
      <c r="S26" s="1123">
        <v>0</v>
      </c>
      <c r="T26" s="1123">
        <v>0</v>
      </c>
      <c r="U26" s="1123">
        <v>0</v>
      </c>
      <c r="V26" s="1123">
        <v>0</v>
      </c>
      <c r="W26" s="1123">
        <v>0</v>
      </c>
      <c r="X26" s="1123">
        <v>0</v>
      </c>
      <c r="Y26" s="1123">
        <v>0</v>
      </c>
      <c r="Z26" s="1123">
        <v>0</v>
      </c>
      <c r="AA26" s="1123">
        <v>0</v>
      </c>
      <c r="AB26" s="1123">
        <v>0</v>
      </c>
      <c r="AC26" s="1123">
        <v>0</v>
      </c>
      <c r="AD26" s="1123">
        <v>0</v>
      </c>
      <c r="AE26" s="1123">
        <v>0</v>
      </c>
      <c r="AF26" s="1123">
        <v>0</v>
      </c>
      <c r="AG26" s="1123">
        <v>0</v>
      </c>
      <c r="AH26" s="1123">
        <v>0</v>
      </c>
      <c r="AI26" s="1123">
        <v>0</v>
      </c>
      <c r="AJ26" s="1123">
        <v>0</v>
      </c>
      <c r="AK26" s="2372">
        <f>'급수관폐쇄(총괄) (2)'!X27+'급수관폐쇄(총괄) (2)'!Y27</f>
        <v>0</v>
      </c>
      <c r="AL26" s="195"/>
      <c r="AM26" s="195"/>
      <c r="AN26" s="195"/>
      <c r="AO26" s="195"/>
      <c r="AP26" s="195"/>
      <c r="AQ26" s="195"/>
      <c r="AR26" s="195"/>
      <c r="AS26" s="195"/>
      <c r="AT26" s="195"/>
      <c r="AU26" s="195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  <c r="BJ26" s="195"/>
      <c r="BK26" s="195"/>
    </row>
    <row r="27" spans="1:63" s="194" customFormat="1" ht="24.75" customHeight="1" x14ac:dyDescent="0.15">
      <c r="A27" s="3111"/>
      <c r="B27" s="2364" t="s">
        <v>285</v>
      </c>
      <c r="C27" s="2371">
        <f t="shared" si="25"/>
        <v>0</v>
      </c>
      <c r="D27" s="1122">
        <v>0</v>
      </c>
      <c r="E27" s="1123">
        <v>0</v>
      </c>
      <c r="F27" s="1123">
        <v>0</v>
      </c>
      <c r="G27" s="1123">
        <v>0</v>
      </c>
      <c r="H27" s="1123">
        <v>0</v>
      </c>
      <c r="I27" s="1123">
        <v>0</v>
      </c>
      <c r="J27" s="1123">
        <v>0</v>
      </c>
      <c r="K27" s="1123">
        <v>0</v>
      </c>
      <c r="L27" s="1123">
        <v>0</v>
      </c>
      <c r="M27" s="1123">
        <v>0</v>
      </c>
      <c r="N27" s="1123">
        <v>0</v>
      </c>
      <c r="O27" s="1123">
        <v>0</v>
      </c>
      <c r="P27" s="1123">
        <v>0</v>
      </c>
      <c r="Q27" s="1123">
        <v>0</v>
      </c>
      <c r="R27" s="1123">
        <v>0</v>
      </c>
      <c r="S27" s="1123">
        <v>0</v>
      </c>
      <c r="T27" s="1123">
        <v>0</v>
      </c>
      <c r="U27" s="1123">
        <v>0</v>
      </c>
      <c r="V27" s="1123">
        <v>0</v>
      </c>
      <c r="W27" s="1123">
        <v>0</v>
      </c>
      <c r="X27" s="1123">
        <v>0</v>
      </c>
      <c r="Y27" s="1123">
        <v>0</v>
      </c>
      <c r="Z27" s="1123">
        <v>0</v>
      </c>
      <c r="AA27" s="1123">
        <v>0</v>
      </c>
      <c r="AB27" s="1123">
        <v>0</v>
      </c>
      <c r="AC27" s="1123">
        <v>0</v>
      </c>
      <c r="AD27" s="1123">
        <v>0</v>
      </c>
      <c r="AE27" s="1123">
        <v>0</v>
      </c>
      <c r="AF27" s="1123">
        <v>0</v>
      </c>
      <c r="AG27" s="1123">
        <v>0</v>
      </c>
      <c r="AH27" s="1123">
        <v>0</v>
      </c>
      <c r="AI27" s="1123">
        <v>0</v>
      </c>
      <c r="AJ27" s="1123">
        <v>0</v>
      </c>
      <c r="AK27" s="2372">
        <f>'급수관폐쇄(총괄) (2)'!X28+'급수관폐쇄(총괄) (2)'!Y28</f>
        <v>0</v>
      </c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  <c r="BJ27" s="195"/>
      <c r="BK27" s="195"/>
    </row>
    <row r="28" spans="1:63" s="194" customFormat="1" ht="24.75" customHeight="1" x14ac:dyDescent="0.15">
      <c r="A28" s="3111">
        <v>30</v>
      </c>
      <c r="B28" s="1851" t="s">
        <v>46</v>
      </c>
      <c r="C28" s="2373">
        <f>SUM(D28:AK28)</f>
        <v>7511.0899999999992</v>
      </c>
      <c r="D28" s="579">
        <f>SUM(D29:D33)</f>
        <v>2525.2399999999998</v>
      </c>
      <c r="E28" s="579">
        <f t="shared" ref="E28:AG28" si="26">SUM(E29:E33)</f>
        <v>30.92</v>
      </c>
      <c r="F28" s="579">
        <f t="shared" si="26"/>
        <v>41.5</v>
      </c>
      <c r="G28" s="579">
        <f t="shared" si="26"/>
        <v>169.09</v>
      </c>
      <c r="H28" s="579">
        <f t="shared" si="26"/>
        <v>86.61</v>
      </c>
      <c r="I28" s="579">
        <f t="shared" si="26"/>
        <v>129.47999999999999</v>
      </c>
      <c r="J28" s="579">
        <f t="shared" si="26"/>
        <v>110.35</v>
      </c>
      <c r="K28" s="579">
        <f t="shared" si="26"/>
        <v>107.66</v>
      </c>
      <c r="L28" s="579">
        <f t="shared" si="26"/>
        <v>481.6</v>
      </c>
      <c r="M28" s="579">
        <f t="shared" si="26"/>
        <v>56.47</v>
      </c>
      <c r="N28" s="579">
        <f t="shared" si="26"/>
        <v>182.67999999999998</v>
      </c>
      <c r="O28" s="579">
        <f t="shared" si="26"/>
        <v>11.13</v>
      </c>
      <c r="P28" s="579">
        <f t="shared" si="26"/>
        <v>422.51</v>
      </c>
      <c r="Q28" s="579">
        <f t="shared" si="26"/>
        <v>163.82999999999998</v>
      </c>
      <c r="R28" s="579">
        <f t="shared" si="26"/>
        <v>192.05</v>
      </c>
      <c r="S28" s="579">
        <f t="shared" si="26"/>
        <v>106.06</v>
      </c>
      <c r="T28" s="579">
        <f t="shared" si="26"/>
        <v>74.739999999999995</v>
      </c>
      <c r="U28" s="579">
        <f t="shared" si="26"/>
        <v>258.91000000000003</v>
      </c>
      <c r="V28" s="579">
        <f t="shared" si="26"/>
        <v>187.23</v>
      </c>
      <c r="W28" s="579">
        <f t="shared" si="26"/>
        <v>98.07</v>
      </c>
      <c r="X28" s="579">
        <f t="shared" si="26"/>
        <v>85.06</v>
      </c>
      <c r="Y28" s="579">
        <f t="shared" si="26"/>
        <v>65.36</v>
      </c>
      <c r="Z28" s="579">
        <f t="shared" si="26"/>
        <v>222.18</v>
      </c>
      <c r="AA28" s="579">
        <f t="shared" si="26"/>
        <v>314.57</v>
      </c>
      <c r="AB28" s="579">
        <f t="shared" si="26"/>
        <v>93.35</v>
      </c>
      <c r="AC28" s="579">
        <f t="shared" si="26"/>
        <v>221.4</v>
      </c>
      <c r="AD28" s="579">
        <f t="shared" si="26"/>
        <v>73.34</v>
      </c>
      <c r="AE28" s="579">
        <f t="shared" si="26"/>
        <v>100.09</v>
      </c>
      <c r="AF28" s="579">
        <f t="shared" si="26"/>
        <v>122.74</v>
      </c>
      <c r="AG28" s="579">
        <f t="shared" si="26"/>
        <v>70.069999999999993</v>
      </c>
      <c r="AH28" s="579">
        <f>SUM(AH29:AH33)</f>
        <v>63.37</v>
      </c>
      <c r="AI28" s="579">
        <f>SUM(AI29:AI33)</f>
        <v>111</v>
      </c>
      <c r="AJ28" s="953">
        <f>SUM(AJ29:AJ33)</f>
        <v>323.43</v>
      </c>
      <c r="AK28" s="953">
        <f>SUM(AK29:AK33)</f>
        <v>209</v>
      </c>
    </row>
    <row r="29" spans="1:63" s="194" customFormat="1" ht="24.75" customHeight="1" x14ac:dyDescent="0.15">
      <c r="A29" s="3111"/>
      <c r="B29" s="2364" t="s">
        <v>283</v>
      </c>
      <c r="C29" s="2371">
        <f>SUM(D29:AK29)</f>
        <v>3561.46</v>
      </c>
      <c r="D29" s="1122">
        <v>2323.6799999999998</v>
      </c>
      <c r="E29" s="1123">
        <v>8.69</v>
      </c>
      <c r="F29" s="1123">
        <v>41.5</v>
      </c>
      <c r="G29" s="1123">
        <v>162.97999999999999</v>
      </c>
      <c r="H29" s="1123">
        <v>86.61</v>
      </c>
      <c r="I29" s="1123">
        <v>129.47999999999999</v>
      </c>
      <c r="J29" s="1123">
        <v>110.35</v>
      </c>
      <c r="K29" s="1123">
        <v>107.66</v>
      </c>
      <c r="L29" s="1123">
        <f>375.99-101</f>
        <v>274.99</v>
      </c>
      <c r="M29" s="1123">
        <v>0</v>
      </c>
      <c r="N29" s="1123">
        <v>0</v>
      </c>
      <c r="O29" s="1123">
        <v>3.07</v>
      </c>
      <c r="P29" s="1123">
        <v>95.76</v>
      </c>
      <c r="Q29" s="1123">
        <v>97.61</v>
      </c>
      <c r="R29" s="1123">
        <v>0</v>
      </c>
      <c r="S29" s="1123">
        <v>0</v>
      </c>
      <c r="T29" s="1123">
        <v>18.079999999999998</v>
      </c>
      <c r="U29" s="1123">
        <v>0</v>
      </c>
      <c r="V29" s="1123">
        <v>0</v>
      </c>
      <c r="W29" s="1123">
        <v>0</v>
      </c>
      <c r="X29" s="1123">
        <v>0</v>
      </c>
      <c r="Y29" s="1123">
        <v>0</v>
      </c>
      <c r="Z29" s="1123">
        <v>0</v>
      </c>
      <c r="AA29" s="1123">
        <v>0</v>
      </c>
      <c r="AB29" s="1123">
        <v>0</v>
      </c>
      <c r="AC29" s="1123">
        <v>0</v>
      </c>
      <c r="AD29" s="1123">
        <v>0</v>
      </c>
      <c r="AE29" s="1123">
        <v>0</v>
      </c>
      <c r="AF29" s="1123">
        <v>0</v>
      </c>
      <c r="AG29" s="1123">
        <v>0</v>
      </c>
      <c r="AH29" s="1123">
        <v>0</v>
      </c>
      <c r="AI29" s="1123">
        <v>0</v>
      </c>
      <c r="AJ29" s="1123">
        <v>0</v>
      </c>
      <c r="AK29" s="2372">
        <f>'급수관폐쇄(총괄) (2)'!X30+'급수관폐쇄(총괄) (2)'!Y30</f>
        <v>101</v>
      </c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</row>
    <row r="30" spans="1:63" s="194" customFormat="1" ht="24.75" customHeight="1" x14ac:dyDescent="0.15">
      <c r="A30" s="3111"/>
      <c r="B30" s="2364" t="s">
        <v>284</v>
      </c>
      <c r="C30" s="2371">
        <f t="shared" ref="C30:C33" si="27">SUM(D30:AK30)</f>
        <v>605.62</v>
      </c>
      <c r="D30" s="1122">
        <v>201.56</v>
      </c>
      <c r="E30" s="1123">
        <v>22.23</v>
      </c>
      <c r="F30" s="1123">
        <v>0</v>
      </c>
      <c r="G30" s="1123">
        <v>0</v>
      </c>
      <c r="H30" s="1123">
        <v>0</v>
      </c>
      <c r="I30" s="1123">
        <v>0</v>
      </c>
      <c r="J30" s="1123">
        <v>0</v>
      </c>
      <c r="K30" s="1123">
        <v>0</v>
      </c>
      <c r="L30" s="1123">
        <v>138.12</v>
      </c>
      <c r="M30" s="1123">
        <v>0</v>
      </c>
      <c r="N30" s="1123">
        <v>175.48</v>
      </c>
      <c r="O30" s="1123">
        <v>0</v>
      </c>
      <c r="P30" s="1123">
        <v>68.23</v>
      </c>
      <c r="Q30" s="1123">
        <v>0</v>
      </c>
      <c r="R30" s="1123">
        <v>0</v>
      </c>
      <c r="S30" s="1123">
        <v>0</v>
      </c>
      <c r="T30" s="1123">
        <v>0</v>
      </c>
      <c r="U30" s="1123">
        <v>0</v>
      </c>
      <c r="V30" s="1123">
        <v>0</v>
      </c>
      <c r="W30" s="1123">
        <v>0</v>
      </c>
      <c r="X30" s="1123">
        <v>0</v>
      </c>
      <c r="Y30" s="1123">
        <v>0</v>
      </c>
      <c r="Z30" s="1123">
        <v>0</v>
      </c>
      <c r="AA30" s="1123">
        <v>0</v>
      </c>
      <c r="AB30" s="1123">
        <v>0</v>
      </c>
      <c r="AC30" s="1123">
        <v>0</v>
      </c>
      <c r="AD30" s="1123">
        <v>0</v>
      </c>
      <c r="AE30" s="1123">
        <v>0</v>
      </c>
      <c r="AF30" s="1123">
        <v>0</v>
      </c>
      <c r="AG30" s="1123">
        <v>0</v>
      </c>
      <c r="AH30" s="1123">
        <v>0</v>
      </c>
      <c r="AI30" s="1123">
        <v>0</v>
      </c>
      <c r="AJ30" s="1123">
        <v>0</v>
      </c>
      <c r="AK30" s="2372">
        <f>'급수관폐쇄(총괄) (2)'!X31+'급수관폐쇄(총괄) (2)'!Y31</f>
        <v>0</v>
      </c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</row>
    <row r="31" spans="1:63" s="194" customFormat="1" ht="24.75" customHeight="1" x14ac:dyDescent="0.15">
      <c r="A31" s="3111"/>
      <c r="B31" s="2365" t="s">
        <v>286</v>
      </c>
      <c r="C31" s="2371">
        <f t="shared" si="27"/>
        <v>3344.0099999999998</v>
      </c>
      <c r="D31" s="1122">
        <v>0</v>
      </c>
      <c r="E31" s="1123">
        <v>0</v>
      </c>
      <c r="F31" s="1123">
        <v>0</v>
      </c>
      <c r="G31" s="1123">
        <v>6.11</v>
      </c>
      <c r="H31" s="1123">
        <v>0</v>
      </c>
      <c r="I31" s="1123">
        <v>0</v>
      </c>
      <c r="J31" s="1123">
        <v>0</v>
      </c>
      <c r="K31" s="1123">
        <v>0</v>
      </c>
      <c r="L31" s="1123">
        <v>68.489999999999995</v>
      </c>
      <c r="M31" s="1123">
        <v>56.47</v>
      </c>
      <c r="N31" s="1123">
        <v>7.2</v>
      </c>
      <c r="O31" s="1123">
        <v>8.06</v>
      </c>
      <c r="P31" s="1123">
        <v>258.52</v>
      </c>
      <c r="Q31" s="1123">
        <v>66.22</v>
      </c>
      <c r="R31" s="1123">
        <v>192.05</v>
      </c>
      <c r="S31" s="1123">
        <v>106.06</v>
      </c>
      <c r="T31" s="1123">
        <v>56.66</v>
      </c>
      <c r="U31" s="1123">
        <v>258.91000000000003</v>
      </c>
      <c r="V31" s="1123">
        <v>187.23</v>
      </c>
      <c r="W31" s="1123">
        <v>98.07</v>
      </c>
      <c r="X31" s="1123">
        <v>85.06</v>
      </c>
      <c r="Y31" s="1123">
        <v>65.36</v>
      </c>
      <c r="Z31" s="1123">
        <v>222.18</v>
      </c>
      <c r="AA31" s="1123">
        <v>314.57</v>
      </c>
      <c r="AB31" s="1123">
        <v>93.35</v>
      </c>
      <c r="AC31" s="1123">
        <v>221.4</v>
      </c>
      <c r="AD31" s="1123">
        <v>73.34</v>
      </c>
      <c r="AE31" s="1123">
        <v>100.09</v>
      </c>
      <c r="AF31" s="1123">
        <v>122.74</v>
      </c>
      <c r="AG31" s="1123">
        <v>70.069999999999993</v>
      </c>
      <c r="AH31" s="1123">
        <v>63.37</v>
      </c>
      <c r="AI31" s="1123">
        <v>111</v>
      </c>
      <c r="AJ31" s="1123">
        <v>323.43</v>
      </c>
      <c r="AK31" s="2372">
        <f>'급수관폐쇄(총괄) (2)'!X32+'급수관폐쇄(총괄) (2)'!Y32</f>
        <v>108</v>
      </c>
      <c r="AL31" s="195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</row>
    <row r="32" spans="1:63" s="194" customFormat="1" ht="24.75" customHeight="1" x14ac:dyDescent="0.15">
      <c r="A32" s="3111"/>
      <c r="B32" s="2364" t="s">
        <v>779</v>
      </c>
      <c r="C32" s="2371">
        <f t="shared" si="27"/>
        <v>0</v>
      </c>
      <c r="D32" s="1122">
        <v>0</v>
      </c>
      <c r="E32" s="1123">
        <v>0</v>
      </c>
      <c r="F32" s="1123">
        <v>0</v>
      </c>
      <c r="G32" s="1123">
        <v>0</v>
      </c>
      <c r="H32" s="1123">
        <v>0</v>
      </c>
      <c r="I32" s="1123">
        <v>0</v>
      </c>
      <c r="J32" s="1123">
        <v>0</v>
      </c>
      <c r="K32" s="1123">
        <v>0</v>
      </c>
      <c r="L32" s="1123">
        <v>0</v>
      </c>
      <c r="M32" s="1123">
        <v>0</v>
      </c>
      <c r="N32" s="1123">
        <v>0</v>
      </c>
      <c r="O32" s="1123">
        <v>0</v>
      </c>
      <c r="P32" s="1123">
        <v>0</v>
      </c>
      <c r="Q32" s="1123">
        <v>0</v>
      </c>
      <c r="R32" s="1123">
        <v>0</v>
      </c>
      <c r="S32" s="1123">
        <v>0</v>
      </c>
      <c r="T32" s="1123">
        <v>0</v>
      </c>
      <c r="U32" s="1123">
        <v>0</v>
      </c>
      <c r="V32" s="1123">
        <v>0</v>
      </c>
      <c r="W32" s="1123">
        <v>0</v>
      </c>
      <c r="X32" s="1123">
        <v>0</v>
      </c>
      <c r="Y32" s="1123">
        <v>0</v>
      </c>
      <c r="Z32" s="1123">
        <v>0</v>
      </c>
      <c r="AA32" s="1123">
        <v>0</v>
      </c>
      <c r="AB32" s="1123">
        <v>0</v>
      </c>
      <c r="AC32" s="1123">
        <v>0</v>
      </c>
      <c r="AD32" s="1123">
        <v>0</v>
      </c>
      <c r="AE32" s="1123">
        <v>0</v>
      </c>
      <c r="AF32" s="1123">
        <v>0</v>
      </c>
      <c r="AG32" s="1123">
        <v>0</v>
      </c>
      <c r="AH32" s="1123">
        <v>0</v>
      </c>
      <c r="AI32" s="1123">
        <v>0</v>
      </c>
      <c r="AJ32" s="1123">
        <v>0</v>
      </c>
      <c r="AK32" s="2372">
        <f>'급수관폐쇄(총괄) (2)'!X33+'급수관폐쇄(총괄) (2)'!Y33</f>
        <v>0</v>
      </c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</row>
    <row r="33" spans="1:73" s="194" customFormat="1" ht="24.75" customHeight="1" x14ac:dyDescent="0.15">
      <c r="A33" s="3111"/>
      <c r="B33" s="2364" t="s">
        <v>285</v>
      </c>
      <c r="C33" s="2371">
        <f t="shared" si="27"/>
        <v>0</v>
      </c>
      <c r="D33" s="1122">
        <v>0</v>
      </c>
      <c r="E33" s="1123">
        <v>0</v>
      </c>
      <c r="F33" s="1123">
        <v>0</v>
      </c>
      <c r="G33" s="1123">
        <v>0</v>
      </c>
      <c r="H33" s="1123">
        <v>0</v>
      </c>
      <c r="I33" s="1123">
        <v>0</v>
      </c>
      <c r="J33" s="1123">
        <v>0</v>
      </c>
      <c r="K33" s="1123">
        <v>0</v>
      </c>
      <c r="L33" s="1123">
        <v>0</v>
      </c>
      <c r="M33" s="1123">
        <v>0</v>
      </c>
      <c r="N33" s="1123">
        <v>0</v>
      </c>
      <c r="O33" s="1123">
        <v>0</v>
      </c>
      <c r="P33" s="1123">
        <v>0</v>
      </c>
      <c r="Q33" s="1123">
        <v>0</v>
      </c>
      <c r="R33" s="1123">
        <v>0</v>
      </c>
      <c r="S33" s="1123">
        <v>0</v>
      </c>
      <c r="T33" s="1123">
        <v>0</v>
      </c>
      <c r="U33" s="1123">
        <v>0</v>
      </c>
      <c r="V33" s="1123">
        <v>0</v>
      </c>
      <c r="W33" s="1123">
        <v>0</v>
      </c>
      <c r="X33" s="1123">
        <v>0</v>
      </c>
      <c r="Y33" s="1123">
        <v>0</v>
      </c>
      <c r="Z33" s="1123">
        <v>0</v>
      </c>
      <c r="AA33" s="1123">
        <v>0</v>
      </c>
      <c r="AB33" s="1123">
        <v>0</v>
      </c>
      <c r="AC33" s="1123">
        <v>0</v>
      </c>
      <c r="AD33" s="1123">
        <v>0</v>
      </c>
      <c r="AE33" s="1123">
        <v>0</v>
      </c>
      <c r="AF33" s="1123">
        <v>0</v>
      </c>
      <c r="AG33" s="1123">
        <v>0</v>
      </c>
      <c r="AH33" s="1123">
        <v>0</v>
      </c>
      <c r="AI33" s="1123">
        <v>0</v>
      </c>
      <c r="AJ33" s="1123">
        <v>0</v>
      </c>
      <c r="AK33" s="2372">
        <f>'급수관폐쇄(총괄) (2)'!X34+'급수관폐쇄(총괄) (2)'!Y34</f>
        <v>0</v>
      </c>
      <c r="AL33" s="195"/>
      <c r="AM33" s="195"/>
      <c r="AN33" s="195"/>
      <c r="AO33" s="195"/>
      <c r="AP33" s="195"/>
      <c r="AQ33" s="195"/>
      <c r="AR33" s="195"/>
      <c r="AS33" s="195"/>
      <c r="AT33" s="195"/>
      <c r="AU33" s="195"/>
      <c r="AV33" s="195"/>
      <c r="AW33" s="195"/>
    </row>
    <row r="34" spans="1:73" s="194" customFormat="1" ht="24.75" customHeight="1" x14ac:dyDescent="0.15">
      <c r="A34" s="3111">
        <v>40</v>
      </c>
      <c r="B34" s="1851" t="s">
        <v>46</v>
      </c>
      <c r="C34" s="2373">
        <f>SUM(D34:AK34)</f>
        <v>29223.03</v>
      </c>
      <c r="D34" s="579">
        <f>SUM(D35:D39)</f>
        <v>4568.54</v>
      </c>
      <c r="E34" s="579">
        <f t="shared" ref="E34:AG34" si="28">SUM(E35:E39)</f>
        <v>319.61</v>
      </c>
      <c r="F34" s="579">
        <f t="shared" si="28"/>
        <v>290.94</v>
      </c>
      <c r="G34" s="579">
        <f t="shared" si="28"/>
        <v>163.45999999999998</v>
      </c>
      <c r="H34" s="579">
        <f t="shared" si="28"/>
        <v>35.4</v>
      </c>
      <c r="I34" s="579">
        <f t="shared" si="28"/>
        <v>255.42999999999998</v>
      </c>
      <c r="J34" s="579">
        <f t="shared" si="28"/>
        <v>573.71</v>
      </c>
      <c r="K34" s="579">
        <f t="shared" si="28"/>
        <v>245.41000000000003</v>
      </c>
      <c r="L34" s="579">
        <f t="shared" si="28"/>
        <v>1434.5</v>
      </c>
      <c r="M34" s="579">
        <f t="shared" si="28"/>
        <v>186.35000000000002</v>
      </c>
      <c r="N34" s="579">
        <f t="shared" si="28"/>
        <v>607.55999999999995</v>
      </c>
      <c r="O34" s="579">
        <f t="shared" si="28"/>
        <v>491.03000000000003</v>
      </c>
      <c r="P34" s="579">
        <f t="shared" si="28"/>
        <v>2003.4299999999998</v>
      </c>
      <c r="Q34" s="579">
        <f t="shared" si="28"/>
        <v>725.71</v>
      </c>
      <c r="R34" s="579">
        <f t="shared" si="28"/>
        <v>836.65</v>
      </c>
      <c r="S34" s="579">
        <f t="shared" si="28"/>
        <v>1341.27</v>
      </c>
      <c r="T34" s="579">
        <f t="shared" si="28"/>
        <v>318.27</v>
      </c>
      <c r="U34" s="579">
        <f t="shared" si="28"/>
        <v>490.01</v>
      </c>
      <c r="V34" s="579">
        <f t="shared" si="28"/>
        <v>918.69</v>
      </c>
      <c r="W34" s="579">
        <f t="shared" si="28"/>
        <v>212.65</v>
      </c>
      <c r="X34" s="579">
        <f t="shared" si="28"/>
        <v>398.07</v>
      </c>
      <c r="Y34" s="579">
        <f t="shared" si="28"/>
        <v>608.87</v>
      </c>
      <c r="Z34" s="579">
        <f t="shared" si="28"/>
        <v>294.60000000000002</v>
      </c>
      <c r="AA34" s="579">
        <f t="shared" si="28"/>
        <v>1202.81</v>
      </c>
      <c r="AB34" s="579">
        <f t="shared" si="28"/>
        <v>1399.54</v>
      </c>
      <c r="AC34" s="579">
        <f t="shared" si="28"/>
        <v>1467.35</v>
      </c>
      <c r="AD34" s="579">
        <f t="shared" si="28"/>
        <v>619.16999999999996</v>
      </c>
      <c r="AE34" s="579">
        <f t="shared" si="28"/>
        <v>965.03</v>
      </c>
      <c r="AF34" s="579">
        <f t="shared" si="28"/>
        <v>497.99</v>
      </c>
      <c r="AG34" s="579">
        <f t="shared" si="28"/>
        <v>551.66</v>
      </c>
      <c r="AH34" s="579">
        <f>SUM(AH35:AH39)</f>
        <v>600.45000000000005</v>
      </c>
      <c r="AI34" s="579">
        <f>SUM(AI35:AI39)</f>
        <v>745</v>
      </c>
      <c r="AJ34" s="953">
        <f>SUM(AJ35:AJ39)</f>
        <v>2669.61</v>
      </c>
      <c r="AK34" s="953">
        <f>SUM(AK35:AK39)</f>
        <v>1184.26</v>
      </c>
    </row>
    <row r="35" spans="1:73" s="194" customFormat="1" ht="24.75" customHeight="1" x14ac:dyDescent="0.15">
      <c r="A35" s="3111"/>
      <c r="B35" s="2364" t="s">
        <v>283</v>
      </c>
      <c r="C35" s="2371">
        <f>SUM(D35:AK35)</f>
        <v>6040.3499999999985</v>
      </c>
      <c r="D35" s="1122">
        <v>4294.8</v>
      </c>
      <c r="E35" s="1123">
        <v>266.02</v>
      </c>
      <c r="F35" s="1123">
        <v>268.24</v>
      </c>
      <c r="G35" s="1123">
        <v>49.33</v>
      </c>
      <c r="H35" s="1123">
        <v>28.19</v>
      </c>
      <c r="I35" s="1123">
        <v>241.51</v>
      </c>
      <c r="J35" s="1123">
        <v>285.04000000000002</v>
      </c>
      <c r="K35" s="1123">
        <v>167.12</v>
      </c>
      <c r="L35" s="1123">
        <f>318.57-124</f>
        <v>194.57</v>
      </c>
      <c r="M35" s="1123">
        <v>18.260000000000002</v>
      </c>
      <c r="N35" s="1123">
        <v>6.72</v>
      </c>
      <c r="O35" s="1123">
        <v>0</v>
      </c>
      <c r="P35" s="1123">
        <v>200.36</v>
      </c>
      <c r="Q35" s="1123">
        <v>20.190000000000001</v>
      </c>
      <c r="R35" s="1123">
        <v>0</v>
      </c>
      <c r="S35" s="1123">
        <v>0</v>
      </c>
      <c r="T35" s="1123">
        <v>0</v>
      </c>
      <c r="U35" s="1123">
        <v>0</v>
      </c>
      <c r="V35" s="1123">
        <v>0</v>
      </c>
      <c r="W35" s="1123">
        <v>0</v>
      </c>
      <c r="X35" s="1123">
        <v>0</v>
      </c>
      <c r="Y35" s="1123">
        <v>0</v>
      </c>
      <c r="Z35" s="1123">
        <v>0</v>
      </c>
      <c r="AA35" s="1123">
        <v>0</v>
      </c>
      <c r="AB35" s="1123">
        <v>0</v>
      </c>
      <c r="AC35" s="1123">
        <v>0</v>
      </c>
      <c r="AD35" s="1123">
        <v>0</v>
      </c>
      <c r="AE35" s="1123">
        <v>0</v>
      </c>
      <c r="AF35" s="1123">
        <v>0</v>
      </c>
      <c r="AG35" s="1123">
        <v>0</v>
      </c>
      <c r="AH35" s="1123">
        <v>0</v>
      </c>
      <c r="AI35" s="1123">
        <v>0</v>
      </c>
      <c r="AJ35" s="1123">
        <v>0</v>
      </c>
      <c r="AK35" s="2372">
        <f>'급수관폐쇄(총괄) (2)'!X36+'급수관폐쇄(총괄) (2)'!Y36</f>
        <v>0</v>
      </c>
      <c r="AL35" s="195"/>
      <c r="AM35" s="195"/>
      <c r="AN35" s="195"/>
      <c r="AO35" s="195"/>
      <c r="AP35" s="195"/>
      <c r="AQ35" s="195"/>
      <c r="AR35" s="195"/>
      <c r="AS35" s="195"/>
      <c r="AT35" s="195"/>
      <c r="AU35" s="195"/>
      <c r="AV35" s="195"/>
      <c r="AW35" s="195"/>
      <c r="AX35" s="195"/>
      <c r="AY35" s="195"/>
      <c r="AZ35" s="195"/>
      <c r="BA35" s="195"/>
      <c r="BB35" s="195"/>
      <c r="BC35" s="195"/>
      <c r="BD35" s="195"/>
      <c r="BE35" s="195"/>
      <c r="BF35" s="195"/>
      <c r="BG35" s="195"/>
      <c r="BH35" s="195"/>
      <c r="BI35" s="195"/>
      <c r="BJ35" s="195"/>
      <c r="BK35" s="195"/>
      <c r="BL35" s="195"/>
      <c r="BM35" s="195"/>
      <c r="BN35" s="195"/>
      <c r="BO35" s="195"/>
      <c r="BP35" s="195"/>
      <c r="BQ35" s="195"/>
      <c r="BR35" s="195"/>
      <c r="BS35" s="195"/>
      <c r="BT35" s="195"/>
      <c r="BU35" s="195"/>
    </row>
    <row r="36" spans="1:73" s="194" customFormat="1" ht="24.75" customHeight="1" x14ac:dyDescent="0.15">
      <c r="A36" s="3111"/>
      <c r="B36" s="2364" t="s">
        <v>284</v>
      </c>
      <c r="C36" s="2371">
        <f t="shared" ref="C36:C39" si="29">SUM(D36:AK36)</f>
        <v>7328.96</v>
      </c>
      <c r="D36" s="1122">
        <v>273.74</v>
      </c>
      <c r="E36" s="1123">
        <v>53.59</v>
      </c>
      <c r="F36" s="1123">
        <v>22.7</v>
      </c>
      <c r="G36" s="1123">
        <v>114.13</v>
      </c>
      <c r="H36" s="1123">
        <v>7.21</v>
      </c>
      <c r="I36" s="1123">
        <v>13.92</v>
      </c>
      <c r="J36" s="1123">
        <v>288.67</v>
      </c>
      <c r="K36" s="1123">
        <v>78.290000000000006</v>
      </c>
      <c r="L36" s="1123">
        <f>1163.68-12</f>
        <v>1151.68</v>
      </c>
      <c r="M36" s="1123">
        <v>96.65</v>
      </c>
      <c r="N36" s="1123">
        <v>589.30999999999995</v>
      </c>
      <c r="O36" s="1123">
        <v>455.79</v>
      </c>
      <c r="P36" s="1123">
        <v>1023.55</v>
      </c>
      <c r="Q36" s="1123">
        <v>654.39</v>
      </c>
      <c r="R36" s="1123">
        <v>571.79999999999995</v>
      </c>
      <c r="S36" s="1123">
        <v>704.78</v>
      </c>
      <c r="T36" s="1123">
        <v>289.88</v>
      </c>
      <c r="U36" s="1123">
        <v>336.52</v>
      </c>
      <c r="V36" s="1123">
        <v>212.34</v>
      </c>
      <c r="W36" s="1123">
        <v>0</v>
      </c>
      <c r="X36" s="1123">
        <v>165.87</v>
      </c>
      <c r="Y36" s="1123">
        <v>224.15</v>
      </c>
      <c r="Z36" s="1123">
        <v>0</v>
      </c>
      <c r="AA36" s="1123">
        <v>0</v>
      </c>
      <c r="AB36" s="1123">
        <v>0</v>
      </c>
      <c r="AC36" s="1123">
        <v>0</v>
      </c>
      <c r="AD36" s="1123">
        <v>0</v>
      </c>
      <c r="AE36" s="1123">
        <v>0</v>
      </c>
      <c r="AF36" s="1123">
        <v>0</v>
      </c>
      <c r="AG36" s="1123">
        <v>0</v>
      </c>
      <c r="AH36" s="1123">
        <v>0</v>
      </c>
      <c r="AI36" s="1123">
        <v>0</v>
      </c>
      <c r="AJ36" s="1123">
        <v>0</v>
      </c>
      <c r="AK36" s="2372">
        <f>'급수관폐쇄(총괄) (2)'!X37+'급수관폐쇄(총괄) (2)'!Y37</f>
        <v>0</v>
      </c>
      <c r="AL36" s="195"/>
      <c r="AM36" s="195"/>
      <c r="AN36" s="195"/>
      <c r="AO36" s="195"/>
      <c r="AP36" s="195"/>
      <c r="AQ36" s="195"/>
      <c r="AR36" s="195"/>
      <c r="AS36" s="195"/>
      <c r="AT36" s="195"/>
      <c r="AU36" s="195"/>
      <c r="AV36" s="195"/>
      <c r="AW36" s="195"/>
      <c r="AX36" s="195"/>
      <c r="AY36" s="195"/>
      <c r="AZ36" s="195"/>
      <c r="BA36" s="195"/>
      <c r="BB36" s="195"/>
      <c r="BC36" s="195"/>
      <c r="BD36" s="195"/>
      <c r="BE36" s="195"/>
      <c r="BF36" s="195"/>
      <c r="BG36" s="195"/>
      <c r="BH36" s="195"/>
      <c r="BI36" s="195"/>
      <c r="BJ36" s="195"/>
      <c r="BK36" s="195"/>
      <c r="BL36" s="195"/>
      <c r="BM36" s="195"/>
      <c r="BN36" s="195"/>
      <c r="BO36" s="195"/>
      <c r="BP36" s="195"/>
      <c r="BQ36" s="195"/>
      <c r="BR36" s="195"/>
      <c r="BS36" s="195"/>
      <c r="BT36" s="195"/>
      <c r="BU36" s="195"/>
    </row>
    <row r="37" spans="1:73" s="194" customFormat="1" ht="24.75" customHeight="1" x14ac:dyDescent="0.15">
      <c r="A37" s="3111"/>
      <c r="B37" s="2365" t="s">
        <v>286</v>
      </c>
      <c r="C37" s="2371">
        <f t="shared" si="29"/>
        <v>15853.720000000001</v>
      </c>
      <c r="D37" s="1122">
        <v>0</v>
      </c>
      <c r="E37" s="1123">
        <v>0</v>
      </c>
      <c r="F37" s="1123">
        <v>0</v>
      </c>
      <c r="G37" s="1123">
        <v>0</v>
      </c>
      <c r="H37" s="1123">
        <v>0</v>
      </c>
      <c r="I37" s="1123">
        <v>0</v>
      </c>
      <c r="J37" s="1123">
        <v>0</v>
      </c>
      <c r="K37" s="1123">
        <v>0</v>
      </c>
      <c r="L37" s="1123">
        <v>88.25</v>
      </c>
      <c r="M37" s="1123">
        <v>71.44</v>
      </c>
      <c r="N37" s="1123">
        <v>11.53</v>
      </c>
      <c r="O37" s="1123">
        <v>35.24</v>
      </c>
      <c r="P37" s="1123">
        <v>779.52</v>
      </c>
      <c r="Q37" s="1123">
        <v>51.13</v>
      </c>
      <c r="R37" s="1123">
        <v>264.85000000000002</v>
      </c>
      <c r="S37" s="1123">
        <v>636.49</v>
      </c>
      <c r="T37" s="1123">
        <v>28.39</v>
      </c>
      <c r="U37" s="1123">
        <v>153.49</v>
      </c>
      <c r="V37" s="1123">
        <v>706.35</v>
      </c>
      <c r="W37" s="1123">
        <v>212.65</v>
      </c>
      <c r="X37" s="1123">
        <v>232.2</v>
      </c>
      <c r="Y37" s="1123">
        <v>384.72</v>
      </c>
      <c r="Z37" s="1123">
        <f>409.6-115</f>
        <v>294.60000000000002</v>
      </c>
      <c r="AA37" s="1123">
        <v>1202.81</v>
      </c>
      <c r="AB37" s="1123">
        <v>1399.54</v>
      </c>
      <c r="AC37" s="1123">
        <v>1467.35</v>
      </c>
      <c r="AD37" s="1123">
        <v>619.16999999999996</v>
      </c>
      <c r="AE37" s="1123">
        <v>965.03</v>
      </c>
      <c r="AF37" s="1123">
        <v>497.99</v>
      </c>
      <c r="AG37" s="1123">
        <v>551.66</v>
      </c>
      <c r="AH37" s="1123">
        <v>600.45000000000005</v>
      </c>
      <c r="AI37" s="1123">
        <v>745</v>
      </c>
      <c r="AJ37" s="1123">
        <v>2669.61</v>
      </c>
      <c r="AK37" s="2372">
        <f>'급수관폐쇄(총괄) (2)'!X38+'급수관폐쇄(총괄) (2)'!Y38</f>
        <v>1184.26</v>
      </c>
      <c r="AL37" s="195"/>
      <c r="AM37" s="195"/>
      <c r="AN37" s="195"/>
      <c r="AO37" s="195"/>
      <c r="AP37" s="195"/>
      <c r="AQ37" s="195"/>
      <c r="AR37" s="195"/>
      <c r="AS37" s="195"/>
      <c r="AT37" s="195"/>
      <c r="AU37" s="195"/>
      <c r="AV37" s="195"/>
      <c r="AW37" s="195"/>
      <c r="AX37" s="195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195"/>
      <c r="BQ37" s="195"/>
      <c r="BR37" s="195"/>
      <c r="BS37" s="195"/>
      <c r="BT37" s="195"/>
      <c r="BU37" s="195"/>
    </row>
    <row r="38" spans="1:73" s="194" customFormat="1" ht="24.75" customHeight="1" x14ac:dyDescent="0.15">
      <c r="A38" s="3111"/>
      <c r="B38" s="2364" t="s">
        <v>779</v>
      </c>
      <c r="C38" s="2371">
        <f t="shared" si="29"/>
        <v>0</v>
      </c>
      <c r="D38" s="1122">
        <v>0</v>
      </c>
      <c r="E38" s="1123">
        <v>0</v>
      </c>
      <c r="F38" s="1123">
        <v>0</v>
      </c>
      <c r="G38" s="1123">
        <v>0</v>
      </c>
      <c r="H38" s="1123">
        <v>0</v>
      </c>
      <c r="I38" s="1123">
        <v>0</v>
      </c>
      <c r="J38" s="1123">
        <v>0</v>
      </c>
      <c r="K38" s="1123">
        <v>0</v>
      </c>
      <c r="L38" s="1123">
        <v>0</v>
      </c>
      <c r="M38" s="1123">
        <v>0</v>
      </c>
      <c r="N38" s="1123">
        <v>0</v>
      </c>
      <c r="O38" s="1123">
        <v>0</v>
      </c>
      <c r="P38" s="1123">
        <v>0</v>
      </c>
      <c r="Q38" s="1123">
        <v>0</v>
      </c>
      <c r="R38" s="1123">
        <v>0</v>
      </c>
      <c r="S38" s="1123">
        <v>0</v>
      </c>
      <c r="T38" s="1123">
        <v>0</v>
      </c>
      <c r="U38" s="1123">
        <v>0</v>
      </c>
      <c r="V38" s="1123">
        <v>0</v>
      </c>
      <c r="W38" s="1123">
        <v>0</v>
      </c>
      <c r="X38" s="1123">
        <v>0</v>
      </c>
      <c r="Y38" s="1123">
        <v>0</v>
      </c>
      <c r="Z38" s="1123">
        <v>0</v>
      </c>
      <c r="AA38" s="1123">
        <v>0</v>
      </c>
      <c r="AB38" s="1123">
        <v>0</v>
      </c>
      <c r="AC38" s="1123">
        <v>0</v>
      </c>
      <c r="AD38" s="1123">
        <v>0</v>
      </c>
      <c r="AE38" s="1123">
        <v>0</v>
      </c>
      <c r="AF38" s="1123">
        <v>0</v>
      </c>
      <c r="AG38" s="1123">
        <v>0</v>
      </c>
      <c r="AH38" s="1123">
        <v>0</v>
      </c>
      <c r="AI38" s="1123">
        <v>0</v>
      </c>
      <c r="AJ38" s="1123">
        <v>0</v>
      </c>
      <c r="AK38" s="2372">
        <f>'급수관폐쇄(총괄) (2)'!X39+'급수관폐쇄(총괄) (2)'!Y39</f>
        <v>0</v>
      </c>
      <c r="AL38" s="195"/>
      <c r="AM38" s="195"/>
      <c r="AN38" s="195"/>
      <c r="AO38" s="195"/>
      <c r="AP38" s="195"/>
      <c r="AQ38" s="195"/>
      <c r="AR38" s="195"/>
      <c r="AS38" s="195"/>
      <c r="AT38" s="195"/>
      <c r="AU38" s="195"/>
      <c r="AV38" s="195"/>
      <c r="AW38" s="195"/>
      <c r="AX38" s="195"/>
      <c r="AY38" s="195"/>
      <c r="AZ38" s="195"/>
      <c r="BA38" s="195"/>
      <c r="BB38" s="195"/>
      <c r="BC38" s="195"/>
      <c r="BD38" s="195"/>
      <c r="BE38" s="195"/>
      <c r="BF38" s="195"/>
      <c r="BG38" s="195"/>
      <c r="BH38" s="195"/>
      <c r="BI38" s="195"/>
      <c r="BJ38" s="195"/>
      <c r="BK38" s="195"/>
      <c r="BL38" s="195"/>
      <c r="BM38" s="195"/>
      <c r="BN38" s="195"/>
      <c r="BO38" s="195"/>
      <c r="BP38" s="195"/>
      <c r="BQ38" s="195"/>
      <c r="BR38" s="195"/>
      <c r="BS38" s="195"/>
      <c r="BT38" s="195"/>
      <c r="BU38" s="195"/>
    </row>
    <row r="39" spans="1:73" s="194" customFormat="1" ht="24.75" customHeight="1" x14ac:dyDescent="0.15">
      <c r="A39" s="3111"/>
      <c r="B39" s="2364" t="s">
        <v>285</v>
      </c>
      <c r="C39" s="2371">
        <f t="shared" si="29"/>
        <v>0</v>
      </c>
      <c r="D39" s="1122">
        <v>0</v>
      </c>
      <c r="E39" s="1123">
        <v>0</v>
      </c>
      <c r="F39" s="1123">
        <v>0</v>
      </c>
      <c r="G39" s="1123">
        <v>0</v>
      </c>
      <c r="H39" s="1123">
        <v>0</v>
      </c>
      <c r="I39" s="1123">
        <v>0</v>
      </c>
      <c r="J39" s="1123">
        <v>0</v>
      </c>
      <c r="K39" s="1123">
        <v>0</v>
      </c>
      <c r="L39" s="1123">
        <v>0</v>
      </c>
      <c r="M39" s="1123">
        <v>0</v>
      </c>
      <c r="N39" s="1123">
        <v>0</v>
      </c>
      <c r="O39" s="1123">
        <v>0</v>
      </c>
      <c r="P39" s="1123">
        <v>0</v>
      </c>
      <c r="Q39" s="1123">
        <v>0</v>
      </c>
      <c r="R39" s="1123">
        <v>0</v>
      </c>
      <c r="S39" s="1123">
        <v>0</v>
      </c>
      <c r="T39" s="1123">
        <v>0</v>
      </c>
      <c r="U39" s="1123">
        <v>0</v>
      </c>
      <c r="V39" s="1123">
        <v>0</v>
      </c>
      <c r="W39" s="1123">
        <v>0</v>
      </c>
      <c r="X39" s="1123">
        <v>0</v>
      </c>
      <c r="Y39" s="1123">
        <v>0</v>
      </c>
      <c r="Z39" s="1123">
        <v>0</v>
      </c>
      <c r="AA39" s="1123">
        <v>0</v>
      </c>
      <c r="AB39" s="1123">
        <v>0</v>
      </c>
      <c r="AC39" s="1123">
        <v>0</v>
      </c>
      <c r="AD39" s="1123">
        <v>0</v>
      </c>
      <c r="AE39" s="1123">
        <v>0</v>
      </c>
      <c r="AF39" s="1123">
        <v>0</v>
      </c>
      <c r="AG39" s="1123">
        <v>0</v>
      </c>
      <c r="AH39" s="1123">
        <v>0</v>
      </c>
      <c r="AI39" s="1123">
        <v>0</v>
      </c>
      <c r="AJ39" s="1123">
        <v>0</v>
      </c>
      <c r="AK39" s="2372">
        <f>'급수관폐쇄(총괄) (2)'!X40+'급수관폐쇄(총괄) (2)'!Y40</f>
        <v>0</v>
      </c>
      <c r="AL39" s="195"/>
      <c r="AM39" s="195"/>
      <c r="AN39" s="195"/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5"/>
      <c r="BN39" s="195"/>
      <c r="BO39" s="195"/>
      <c r="BP39" s="195"/>
      <c r="BQ39" s="195"/>
      <c r="BR39" s="195"/>
      <c r="BS39" s="195"/>
      <c r="BT39" s="195"/>
      <c r="BU39" s="195"/>
    </row>
    <row r="40" spans="1:73" s="194" customFormat="1" ht="24.75" customHeight="1" x14ac:dyDescent="0.15">
      <c r="A40" s="3111">
        <v>50</v>
      </c>
      <c r="B40" s="1851" t="s">
        <v>46</v>
      </c>
      <c r="C40" s="2373">
        <f>SUM(D40:AK40)</f>
        <v>57614.169999999991</v>
      </c>
      <c r="D40" s="579">
        <f>SUM(D41:D45)</f>
        <v>5376.0499999999993</v>
      </c>
      <c r="E40" s="579">
        <f t="shared" ref="E40:AG40" si="30">SUM(E41:E45)</f>
        <v>56.74</v>
      </c>
      <c r="F40" s="579">
        <f t="shared" si="30"/>
        <v>414.14</v>
      </c>
      <c r="G40" s="579">
        <f t="shared" si="30"/>
        <v>403.26000000000005</v>
      </c>
      <c r="H40" s="579">
        <f t="shared" si="30"/>
        <v>279.72000000000003</v>
      </c>
      <c r="I40" s="579">
        <f t="shared" si="30"/>
        <v>106.83</v>
      </c>
      <c r="J40" s="579">
        <f t="shared" si="30"/>
        <v>567.96</v>
      </c>
      <c r="K40" s="579">
        <f t="shared" si="30"/>
        <v>675.59</v>
      </c>
      <c r="L40" s="579">
        <f t="shared" si="30"/>
        <v>3417.38</v>
      </c>
      <c r="M40" s="579">
        <f t="shared" si="30"/>
        <v>263.91000000000003</v>
      </c>
      <c r="N40" s="579">
        <f t="shared" si="30"/>
        <v>793.89</v>
      </c>
      <c r="O40" s="579">
        <f t="shared" si="30"/>
        <v>1472.48</v>
      </c>
      <c r="P40" s="579">
        <f t="shared" si="30"/>
        <v>3412.3500000000004</v>
      </c>
      <c r="Q40" s="579">
        <f t="shared" si="30"/>
        <v>1629.8600000000001</v>
      </c>
      <c r="R40" s="579">
        <f t="shared" si="30"/>
        <v>2092.89</v>
      </c>
      <c r="S40" s="579">
        <f t="shared" si="30"/>
        <v>1563.47</v>
      </c>
      <c r="T40" s="579">
        <f t="shared" si="30"/>
        <v>537.12</v>
      </c>
      <c r="U40" s="579">
        <f t="shared" si="30"/>
        <v>2132.8200000000002</v>
      </c>
      <c r="V40" s="579">
        <f t="shared" si="30"/>
        <v>2798.13</v>
      </c>
      <c r="W40" s="579">
        <f t="shared" si="30"/>
        <v>1159.6499999999999</v>
      </c>
      <c r="X40" s="579">
        <f t="shared" si="30"/>
        <v>1490.4</v>
      </c>
      <c r="Y40" s="579">
        <f t="shared" si="30"/>
        <v>1745.89</v>
      </c>
      <c r="Z40" s="579">
        <f t="shared" si="30"/>
        <v>1389.65</v>
      </c>
      <c r="AA40" s="579">
        <f t="shared" si="30"/>
        <v>1529.99</v>
      </c>
      <c r="AB40" s="579">
        <f t="shared" si="30"/>
        <v>4438.2700000000004</v>
      </c>
      <c r="AC40" s="579">
        <f t="shared" si="30"/>
        <v>2507.7399999999998</v>
      </c>
      <c r="AD40" s="579">
        <f t="shared" si="30"/>
        <v>1836.49</v>
      </c>
      <c r="AE40" s="579">
        <f t="shared" si="30"/>
        <v>2239.1999999999998</v>
      </c>
      <c r="AF40" s="579">
        <f t="shared" si="30"/>
        <v>2411.0300000000002</v>
      </c>
      <c r="AG40" s="579">
        <f t="shared" si="30"/>
        <v>2439.59</v>
      </c>
      <c r="AH40" s="579">
        <f>SUM(AH41:AH45)</f>
        <v>868.97</v>
      </c>
      <c r="AI40" s="579">
        <f>SUM(AI41:AI45)</f>
        <v>774.55</v>
      </c>
      <c r="AJ40" s="953">
        <f>SUM(AJ41:AJ45)</f>
        <v>1497.34</v>
      </c>
      <c r="AK40" s="953">
        <f>SUM(AK41:AK45)</f>
        <v>3290.8199999999997</v>
      </c>
      <c r="AL40" s="195"/>
      <c r="AM40" s="195"/>
      <c r="AN40" s="195"/>
      <c r="AO40" s="195"/>
      <c r="AP40" s="195"/>
      <c r="AQ40" s="195"/>
      <c r="AR40" s="195"/>
      <c r="AS40" s="195"/>
      <c r="AT40" s="195"/>
      <c r="AU40" s="195"/>
      <c r="AV40" s="195"/>
      <c r="AW40" s="195"/>
      <c r="AX40" s="195"/>
      <c r="AY40" s="195"/>
      <c r="AZ40" s="195"/>
      <c r="BA40" s="195"/>
      <c r="BB40" s="195"/>
      <c r="BC40" s="195"/>
      <c r="BD40" s="195"/>
      <c r="BE40" s="195"/>
      <c r="BF40" s="195"/>
      <c r="BG40" s="195"/>
      <c r="BH40" s="195"/>
      <c r="BI40" s="195"/>
      <c r="BJ40" s="195"/>
      <c r="BK40" s="195"/>
      <c r="BL40" s="195"/>
      <c r="BM40" s="195"/>
      <c r="BN40" s="195"/>
      <c r="BO40" s="195"/>
      <c r="BP40" s="195"/>
      <c r="BQ40" s="195"/>
      <c r="BR40" s="195"/>
      <c r="BS40" s="195"/>
      <c r="BT40" s="195"/>
      <c r="BU40" s="195"/>
    </row>
    <row r="41" spans="1:73" s="194" customFormat="1" ht="24.75" customHeight="1" x14ac:dyDescent="0.15">
      <c r="A41" s="3111"/>
      <c r="B41" s="2364" t="s">
        <v>283</v>
      </c>
      <c r="C41" s="2371">
        <f>SUM(D41:AK41)</f>
        <v>6848.0699999999988</v>
      </c>
      <c r="D41" s="1122">
        <v>4452.8999999999996</v>
      </c>
      <c r="E41" s="1123">
        <v>12.83</v>
      </c>
      <c r="F41" s="1123">
        <v>397.51</v>
      </c>
      <c r="G41" s="1123">
        <v>98.45</v>
      </c>
      <c r="H41" s="1123">
        <v>131</v>
      </c>
      <c r="I41" s="1123">
        <v>0</v>
      </c>
      <c r="J41" s="1123">
        <v>282.88</v>
      </c>
      <c r="K41" s="1123">
        <v>330.63</v>
      </c>
      <c r="L41" s="1123">
        <f>622.5-100-106</f>
        <v>416.5</v>
      </c>
      <c r="M41" s="1123">
        <v>0</v>
      </c>
      <c r="N41" s="1123">
        <v>28.51</v>
      </c>
      <c r="O41" s="1123">
        <v>90.44</v>
      </c>
      <c r="P41" s="1123">
        <v>56.03</v>
      </c>
      <c r="Q41" s="1123">
        <v>0</v>
      </c>
      <c r="R41" s="1123">
        <v>17.89</v>
      </c>
      <c r="S41" s="1123">
        <v>242.32</v>
      </c>
      <c r="T41" s="1123">
        <v>60.78</v>
      </c>
      <c r="U41" s="1123">
        <v>129.4</v>
      </c>
      <c r="V41" s="1123">
        <v>0</v>
      </c>
      <c r="W41" s="1123">
        <v>0</v>
      </c>
      <c r="X41" s="1123">
        <v>0</v>
      </c>
      <c r="Y41" s="1123">
        <v>0</v>
      </c>
      <c r="Z41" s="1123">
        <v>0</v>
      </c>
      <c r="AA41" s="1123">
        <v>0</v>
      </c>
      <c r="AB41" s="1123">
        <v>0</v>
      </c>
      <c r="AC41" s="1123">
        <v>0</v>
      </c>
      <c r="AD41" s="1123">
        <v>0</v>
      </c>
      <c r="AE41" s="1123">
        <v>0</v>
      </c>
      <c r="AF41" s="1123">
        <v>0</v>
      </c>
      <c r="AG41" s="1123">
        <v>0</v>
      </c>
      <c r="AH41" s="1123">
        <v>0</v>
      </c>
      <c r="AI41" s="1123">
        <v>0</v>
      </c>
      <c r="AJ41" s="1123">
        <v>0</v>
      </c>
      <c r="AK41" s="2372">
        <f>'급수관폐쇄(총괄) (2)'!X42+'급수관폐쇄(총괄) (2)'!Y42</f>
        <v>100</v>
      </c>
      <c r="AL41" s="195"/>
      <c r="AM41" s="195"/>
      <c r="AN41" s="195"/>
      <c r="AO41" s="195"/>
      <c r="AP41" s="195"/>
      <c r="AQ41" s="195"/>
      <c r="AR41" s="195"/>
      <c r="AS41" s="195"/>
      <c r="AT41" s="195"/>
      <c r="AU41" s="195"/>
      <c r="AV41" s="195"/>
      <c r="AW41" s="195"/>
      <c r="AX41" s="195"/>
      <c r="AY41" s="195"/>
      <c r="AZ41" s="195"/>
      <c r="BA41" s="195"/>
      <c r="BB41" s="195"/>
      <c r="BC41" s="195"/>
      <c r="BD41" s="195"/>
      <c r="BE41" s="195"/>
      <c r="BF41" s="195"/>
      <c r="BG41" s="195"/>
      <c r="BH41" s="195"/>
      <c r="BI41" s="195"/>
      <c r="BJ41" s="195"/>
      <c r="BK41" s="195"/>
      <c r="BL41" s="195"/>
      <c r="BM41" s="195"/>
      <c r="BN41" s="195"/>
      <c r="BO41" s="195"/>
      <c r="BP41" s="195"/>
      <c r="BQ41" s="195"/>
      <c r="BR41" s="195"/>
      <c r="BS41" s="195"/>
      <c r="BT41" s="195"/>
      <c r="BU41" s="195"/>
    </row>
    <row r="42" spans="1:73" s="194" customFormat="1" ht="24.75" customHeight="1" x14ac:dyDescent="0.15">
      <c r="A42" s="3111"/>
      <c r="B42" s="2364" t="s">
        <v>284</v>
      </c>
      <c r="C42" s="2371">
        <f t="shared" ref="C42:C45" si="31">SUM(D42:AK42)</f>
        <v>16286.199999999999</v>
      </c>
      <c r="D42" s="1122">
        <v>859.15</v>
      </c>
      <c r="E42" s="1123">
        <v>2.91</v>
      </c>
      <c r="F42" s="1123">
        <v>1.63</v>
      </c>
      <c r="G42" s="1123">
        <v>228.02</v>
      </c>
      <c r="H42" s="1123">
        <v>148.72</v>
      </c>
      <c r="I42" s="1123">
        <v>106.83</v>
      </c>
      <c r="J42" s="1123">
        <v>285.08</v>
      </c>
      <c r="K42" s="1123">
        <v>336.56</v>
      </c>
      <c r="L42" s="1123">
        <f>3186.83-275</f>
        <v>2911.83</v>
      </c>
      <c r="M42" s="1123">
        <v>263.91000000000003</v>
      </c>
      <c r="N42" s="1123">
        <v>765.38</v>
      </c>
      <c r="O42" s="1123">
        <v>1230.2</v>
      </c>
      <c r="P42" s="1123">
        <v>2439.88</v>
      </c>
      <c r="Q42" s="1123">
        <v>1462.18</v>
      </c>
      <c r="R42" s="1123">
        <v>1576.86</v>
      </c>
      <c r="S42" s="1123">
        <v>832.47</v>
      </c>
      <c r="T42" s="1123">
        <v>283.70999999999998</v>
      </c>
      <c r="U42" s="1123">
        <v>1624.45</v>
      </c>
      <c r="V42" s="1123">
        <v>513.44000000000005</v>
      </c>
      <c r="W42" s="1123">
        <v>65.790000000000006</v>
      </c>
      <c r="X42" s="1123">
        <v>222.88</v>
      </c>
      <c r="Y42" s="1123">
        <v>117.44</v>
      </c>
      <c r="Z42" s="1123">
        <v>6.88</v>
      </c>
      <c r="AA42" s="1123">
        <v>0</v>
      </c>
      <c r="AB42" s="1123">
        <v>0</v>
      </c>
      <c r="AC42" s="1123">
        <v>0</v>
      </c>
      <c r="AD42" s="1123">
        <v>0</v>
      </c>
      <c r="AE42" s="1123">
        <v>0</v>
      </c>
      <c r="AF42" s="1123">
        <v>0</v>
      </c>
      <c r="AG42" s="1123">
        <v>0</v>
      </c>
      <c r="AH42" s="1123">
        <v>0</v>
      </c>
      <c r="AI42" s="1123">
        <v>0</v>
      </c>
      <c r="AJ42" s="1123">
        <v>0</v>
      </c>
      <c r="AK42" s="2372">
        <f>'급수관폐쇄(총괄) (2)'!X43+'급수관폐쇄(총괄) (2)'!Y43</f>
        <v>0</v>
      </c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</row>
    <row r="43" spans="1:73" s="194" customFormat="1" ht="24.75" customHeight="1" x14ac:dyDescent="0.15">
      <c r="A43" s="3111"/>
      <c r="B43" s="2365" t="s">
        <v>286</v>
      </c>
      <c r="C43" s="2371">
        <f t="shared" si="31"/>
        <v>34249.659999999996</v>
      </c>
      <c r="D43" s="1122">
        <v>64</v>
      </c>
      <c r="E43" s="1123">
        <v>41</v>
      </c>
      <c r="F43" s="1123">
        <v>15</v>
      </c>
      <c r="G43" s="1123">
        <v>76.790000000000006</v>
      </c>
      <c r="H43" s="1123">
        <v>0</v>
      </c>
      <c r="I43" s="1123">
        <v>0</v>
      </c>
      <c r="J43" s="1123">
        <v>0</v>
      </c>
      <c r="K43" s="1123">
        <v>8.4</v>
      </c>
      <c r="L43" s="1123">
        <v>89.05</v>
      </c>
      <c r="M43" s="1123">
        <v>0</v>
      </c>
      <c r="N43" s="1123">
        <v>0</v>
      </c>
      <c r="O43" s="1123">
        <v>151.84</v>
      </c>
      <c r="P43" s="1123">
        <v>916.44</v>
      </c>
      <c r="Q43" s="1123">
        <v>167.68</v>
      </c>
      <c r="R43" s="1123">
        <v>498.14</v>
      </c>
      <c r="S43" s="1123">
        <v>488.68</v>
      </c>
      <c r="T43" s="1123">
        <v>192.63</v>
      </c>
      <c r="U43" s="1123">
        <v>378.97</v>
      </c>
      <c r="V43" s="1123">
        <v>2284.69</v>
      </c>
      <c r="W43" s="1123">
        <v>1093.8599999999999</v>
      </c>
      <c r="X43" s="1123">
        <v>1267.52</v>
      </c>
      <c r="Y43" s="1123">
        <f>1755.45-127</f>
        <v>1628.45</v>
      </c>
      <c r="Z43" s="1123">
        <v>1382.77</v>
      </c>
      <c r="AA43" s="1123">
        <v>1529.99</v>
      </c>
      <c r="AB43" s="1123">
        <v>4438.2700000000004</v>
      </c>
      <c r="AC43" s="1123">
        <v>2507.7399999999998</v>
      </c>
      <c r="AD43" s="1123">
        <v>1836.49</v>
      </c>
      <c r="AE43" s="1123">
        <v>2239.1999999999998</v>
      </c>
      <c r="AF43" s="1123">
        <v>2411.0300000000002</v>
      </c>
      <c r="AG43" s="1123">
        <v>2439.59</v>
      </c>
      <c r="AH43" s="1123">
        <v>868.97</v>
      </c>
      <c r="AI43" s="1123">
        <v>774.55</v>
      </c>
      <c r="AJ43" s="1123">
        <v>1497.34</v>
      </c>
      <c r="AK43" s="2372">
        <f>'급수관폐쇄(총괄) (2)'!X44+'급수관폐쇄(총괄) (2)'!Y44</f>
        <v>2960.58</v>
      </c>
      <c r="AL43" s="195"/>
      <c r="AM43" s="195"/>
      <c r="AN43" s="195"/>
      <c r="AO43" s="195"/>
      <c r="AP43" s="195"/>
      <c r="AQ43" s="195"/>
      <c r="AR43" s="195"/>
      <c r="AS43" s="195"/>
      <c r="AT43" s="195"/>
      <c r="AU43" s="195"/>
      <c r="AV43" s="195"/>
      <c r="AW43" s="195"/>
      <c r="AX43" s="195"/>
      <c r="AY43" s="195"/>
      <c r="AZ43" s="195"/>
      <c r="BA43" s="195"/>
      <c r="BB43" s="195"/>
      <c r="BC43" s="195"/>
      <c r="BD43" s="195"/>
      <c r="BE43" s="195"/>
      <c r="BF43" s="195"/>
      <c r="BG43" s="195"/>
      <c r="BH43" s="195"/>
      <c r="BI43" s="195"/>
      <c r="BJ43" s="195"/>
      <c r="BK43" s="195"/>
      <c r="BL43" s="195"/>
      <c r="BM43" s="195"/>
      <c r="BN43" s="195"/>
      <c r="BO43" s="195"/>
      <c r="BP43" s="195"/>
      <c r="BQ43" s="195"/>
      <c r="BR43" s="195"/>
      <c r="BS43" s="195"/>
      <c r="BT43" s="195"/>
      <c r="BU43" s="195"/>
    </row>
    <row r="44" spans="1:73" s="194" customFormat="1" ht="24.75" customHeight="1" x14ac:dyDescent="0.15">
      <c r="A44" s="3111"/>
      <c r="B44" s="2364" t="s">
        <v>779</v>
      </c>
      <c r="C44" s="2371">
        <f t="shared" si="31"/>
        <v>0</v>
      </c>
      <c r="D44" s="1122">
        <v>0</v>
      </c>
      <c r="E44" s="1123">
        <v>0</v>
      </c>
      <c r="F44" s="1123">
        <v>0</v>
      </c>
      <c r="G44" s="1123">
        <v>0</v>
      </c>
      <c r="H44" s="1123">
        <v>0</v>
      </c>
      <c r="I44" s="1123">
        <v>0</v>
      </c>
      <c r="J44" s="1123">
        <v>0</v>
      </c>
      <c r="K44" s="1123">
        <v>0</v>
      </c>
      <c r="L44" s="1123">
        <v>0</v>
      </c>
      <c r="M44" s="1123">
        <v>0</v>
      </c>
      <c r="N44" s="1123">
        <v>0</v>
      </c>
      <c r="O44" s="1123">
        <v>0</v>
      </c>
      <c r="P44" s="1123">
        <v>0</v>
      </c>
      <c r="Q44" s="1123">
        <v>0</v>
      </c>
      <c r="R44" s="1123">
        <v>0</v>
      </c>
      <c r="S44" s="1123">
        <v>0</v>
      </c>
      <c r="T44" s="1123">
        <v>0</v>
      </c>
      <c r="U44" s="1123">
        <v>0</v>
      </c>
      <c r="V44" s="1123">
        <v>0</v>
      </c>
      <c r="W44" s="1123">
        <v>0</v>
      </c>
      <c r="X44" s="1123">
        <v>0</v>
      </c>
      <c r="Y44" s="1123">
        <v>0</v>
      </c>
      <c r="Z44" s="1123">
        <v>0</v>
      </c>
      <c r="AA44" s="1123">
        <v>0</v>
      </c>
      <c r="AB44" s="1123">
        <v>0</v>
      </c>
      <c r="AC44" s="1123">
        <v>0</v>
      </c>
      <c r="AD44" s="1123">
        <v>0</v>
      </c>
      <c r="AE44" s="1123">
        <v>0</v>
      </c>
      <c r="AF44" s="1123">
        <v>0</v>
      </c>
      <c r="AG44" s="1123">
        <v>0</v>
      </c>
      <c r="AH44" s="1123">
        <v>0</v>
      </c>
      <c r="AI44" s="1123">
        <v>0</v>
      </c>
      <c r="AJ44" s="1123">
        <v>0</v>
      </c>
      <c r="AK44" s="2372">
        <f>'급수관폐쇄(총괄) (2)'!X45+'급수관폐쇄(총괄) (2)'!Y45</f>
        <v>0</v>
      </c>
      <c r="AL44" s="195"/>
      <c r="AM44" s="195"/>
      <c r="AN44" s="195"/>
      <c r="AO44" s="195"/>
      <c r="AP44" s="195"/>
      <c r="AQ44" s="195"/>
      <c r="AR44" s="195"/>
      <c r="AS44" s="195"/>
      <c r="AT44" s="195"/>
      <c r="AU44" s="195"/>
      <c r="AV44" s="195"/>
      <c r="AW44" s="195"/>
      <c r="AX44" s="195"/>
      <c r="AY44" s="195"/>
      <c r="AZ44" s="195"/>
      <c r="BA44" s="195"/>
      <c r="BB44" s="195"/>
      <c r="BC44" s="195"/>
      <c r="BD44" s="195"/>
      <c r="BE44" s="195"/>
      <c r="BF44" s="195"/>
      <c r="BG44" s="195"/>
      <c r="BH44" s="195"/>
      <c r="BI44" s="195"/>
      <c r="BJ44" s="195"/>
      <c r="BK44" s="195"/>
      <c r="BL44" s="195"/>
      <c r="BM44" s="195"/>
      <c r="BN44" s="195"/>
      <c r="BO44" s="195"/>
      <c r="BP44" s="195"/>
      <c r="BQ44" s="195"/>
      <c r="BR44" s="195"/>
      <c r="BS44" s="195"/>
      <c r="BT44" s="195"/>
      <c r="BU44" s="195"/>
    </row>
    <row r="45" spans="1:73" s="194" customFormat="1" ht="24.75" customHeight="1" x14ac:dyDescent="0.15">
      <c r="A45" s="3111"/>
      <c r="B45" s="2364" t="s">
        <v>285</v>
      </c>
      <c r="C45" s="2371">
        <f t="shared" si="31"/>
        <v>230.24</v>
      </c>
      <c r="D45" s="1122">
        <v>0</v>
      </c>
      <c r="E45" s="1123">
        <v>0</v>
      </c>
      <c r="F45" s="1123">
        <v>0</v>
      </c>
      <c r="G45" s="1123">
        <v>0</v>
      </c>
      <c r="H45" s="1123">
        <v>0</v>
      </c>
      <c r="I45" s="1123">
        <v>0</v>
      </c>
      <c r="J45" s="1123">
        <v>0</v>
      </c>
      <c r="K45" s="1123">
        <v>0</v>
      </c>
      <c r="L45" s="1123">
        <v>0</v>
      </c>
      <c r="M45" s="1123">
        <v>0</v>
      </c>
      <c r="N45" s="1123">
        <v>0</v>
      </c>
      <c r="O45" s="1123">
        <v>0</v>
      </c>
      <c r="P45" s="1123">
        <v>0</v>
      </c>
      <c r="Q45" s="1123">
        <v>0</v>
      </c>
      <c r="R45" s="1123">
        <v>0</v>
      </c>
      <c r="S45" s="1123">
        <v>0</v>
      </c>
      <c r="T45" s="1123">
        <v>0</v>
      </c>
      <c r="U45" s="1123">
        <v>0</v>
      </c>
      <c r="V45" s="1123">
        <v>0</v>
      </c>
      <c r="W45" s="1123">
        <v>0</v>
      </c>
      <c r="X45" s="1123">
        <v>0</v>
      </c>
      <c r="Y45" s="1123">
        <v>0</v>
      </c>
      <c r="Z45" s="1123">
        <v>0</v>
      </c>
      <c r="AA45" s="1123">
        <v>0</v>
      </c>
      <c r="AB45" s="1123">
        <v>0</v>
      </c>
      <c r="AC45" s="1123">
        <v>0</v>
      </c>
      <c r="AD45" s="1123">
        <v>0</v>
      </c>
      <c r="AE45" s="1123">
        <v>0</v>
      </c>
      <c r="AF45" s="1123">
        <v>0</v>
      </c>
      <c r="AG45" s="1123">
        <v>0</v>
      </c>
      <c r="AH45" s="1123">
        <v>0</v>
      </c>
      <c r="AI45" s="1123">
        <v>0</v>
      </c>
      <c r="AJ45" s="1123">
        <v>0</v>
      </c>
      <c r="AK45" s="2372">
        <f>'급수관폐쇄(총괄) (2)'!X46+'급수관폐쇄(총괄) (2)'!Y46</f>
        <v>230.24</v>
      </c>
      <c r="AL45" s="195"/>
      <c r="AM45" s="195"/>
      <c r="AN45" s="195"/>
      <c r="AO45" s="195"/>
      <c r="AP45" s="195"/>
      <c r="AQ45" s="195"/>
      <c r="AR45" s="195"/>
      <c r="AS45" s="195"/>
      <c r="AT45" s="195"/>
      <c r="AU45" s="195"/>
      <c r="AV45" s="195"/>
      <c r="AW45" s="195"/>
      <c r="AX45" s="195"/>
      <c r="AY45" s="195"/>
      <c r="AZ45" s="195"/>
      <c r="BA45" s="195"/>
      <c r="BB45" s="195"/>
      <c r="BC45" s="195"/>
      <c r="BD45" s="195"/>
      <c r="BE45" s="195"/>
      <c r="BF45" s="195"/>
      <c r="BG45" s="195"/>
      <c r="BH45" s="195"/>
      <c r="BI45" s="195"/>
      <c r="BJ45" s="195"/>
      <c r="BK45" s="195"/>
      <c r="BL45" s="195"/>
      <c r="BM45" s="195"/>
      <c r="BN45" s="195"/>
      <c r="BO45" s="195"/>
      <c r="BP45" s="195"/>
      <c r="BQ45" s="195"/>
      <c r="BR45" s="195"/>
      <c r="BS45" s="195"/>
      <c r="BT45" s="195"/>
      <c r="BU45" s="195"/>
    </row>
    <row r="46" spans="1:73" s="263" customFormat="1" ht="11.45" customHeight="1" x14ac:dyDescent="0.15">
      <c r="A46" s="3109"/>
      <c r="B46" s="2374"/>
      <c r="C46" s="2375"/>
      <c r="D46" s="2376"/>
      <c r="E46" s="2376"/>
      <c r="F46" s="2376"/>
      <c r="G46" s="2376"/>
      <c r="H46" s="2376"/>
      <c r="I46" s="2376"/>
      <c r="J46" s="2376"/>
      <c r="K46" s="2376"/>
      <c r="L46" s="2376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>
        <f t="shared" ref="AA46:AG46" si="32">SUM(AA47:AA52)</f>
        <v>0</v>
      </c>
      <c r="AB46" s="252">
        <f t="shared" si="32"/>
        <v>0</v>
      </c>
      <c r="AC46" s="252"/>
      <c r="AD46" s="252"/>
      <c r="AE46" s="252"/>
      <c r="AF46" s="252"/>
      <c r="AG46" s="252">
        <f t="shared" si="32"/>
        <v>0</v>
      </c>
    </row>
    <row r="47" spans="1:73" s="195" customFormat="1" ht="11.45" customHeight="1" x14ac:dyDescent="0.15">
      <c r="A47" s="3110"/>
      <c r="B47" s="2377"/>
      <c r="C47" s="2378"/>
      <c r="D47" s="251"/>
      <c r="E47" s="251"/>
      <c r="F47" s="251"/>
      <c r="G47" s="251"/>
      <c r="H47" s="251"/>
      <c r="I47" s="251"/>
      <c r="J47" s="251"/>
      <c r="K47" s="251"/>
      <c r="L47" s="251"/>
      <c r="M47" s="2379"/>
      <c r="N47" s="2379"/>
      <c r="O47" s="2379"/>
      <c r="P47" s="2379"/>
      <c r="Q47" s="2379"/>
      <c r="R47" s="2379"/>
      <c r="S47" s="2379"/>
      <c r="T47" s="2379"/>
      <c r="U47" s="2379"/>
      <c r="V47" s="2379"/>
      <c r="W47" s="2379"/>
      <c r="X47" s="2379"/>
      <c r="Y47" s="2379"/>
      <c r="Z47" s="2379"/>
      <c r="AA47" s="2379">
        <v>0</v>
      </c>
      <c r="AB47" s="2379">
        <v>0</v>
      </c>
      <c r="AC47" s="2379"/>
      <c r="AD47" s="2379"/>
      <c r="AE47" s="2379"/>
      <c r="AF47" s="2379"/>
    </row>
    <row r="48" spans="1:73" s="195" customFormat="1" ht="11.45" customHeight="1" x14ac:dyDescent="0.15">
      <c r="A48" s="3110"/>
      <c r="B48" s="2377"/>
      <c r="C48" s="2378"/>
      <c r="D48" s="251"/>
      <c r="E48" s="251"/>
      <c r="F48" s="251"/>
      <c r="G48" s="251"/>
      <c r="H48" s="251"/>
      <c r="I48" s="251"/>
      <c r="J48" s="251"/>
      <c r="K48" s="251"/>
      <c r="L48" s="251"/>
      <c r="M48" s="2379"/>
      <c r="N48" s="2379"/>
      <c r="O48" s="2379"/>
      <c r="P48" s="2379"/>
      <c r="Q48" s="2379"/>
      <c r="R48" s="2379"/>
      <c r="S48" s="2379"/>
      <c r="T48" s="2379"/>
      <c r="U48" s="2379"/>
      <c r="V48" s="2379"/>
      <c r="W48" s="2379"/>
      <c r="X48" s="2379"/>
      <c r="Y48" s="2379"/>
      <c r="Z48" s="2379"/>
      <c r="AA48" s="2379">
        <v>0</v>
      </c>
      <c r="AB48" s="2379">
        <v>0</v>
      </c>
      <c r="AC48" s="2379"/>
      <c r="AD48" s="2379"/>
      <c r="AE48" s="2379"/>
      <c r="AF48" s="2379"/>
    </row>
    <row r="49" spans="1:32" s="195" customFormat="1" ht="11.45" customHeight="1" x14ac:dyDescent="0.15">
      <c r="A49" s="3110"/>
      <c r="B49" s="2377"/>
      <c r="C49" s="2378"/>
      <c r="D49" s="251"/>
      <c r="E49" s="251"/>
      <c r="F49" s="251"/>
      <c r="G49" s="251"/>
      <c r="H49" s="251"/>
      <c r="I49" s="251"/>
      <c r="J49" s="251"/>
      <c r="K49" s="251"/>
      <c r="L49" s="251"/>
      <c r="M49" s="2379"/>
      <c r="N49" s="2379"/>
      <c r="O49" s="2379"/>
      <c r="P49" s="2379"/>
      <c r="Q49" s="2379"/>
      <c r="R49" s="2379"/>
      <c r="S49" s="2379"/>
      <c r="T49" s="2379"/>
      <c r="U49" s="2379"/>
      <c r="V49" s="2379"/>
      <c r="W49" s="2379"/>
      <c r="X49" s="2379"/>
      <c r="Y49" s="2379"/>
      <c r="Z49" s="2379"/>
      <c r="AA49" s="2379">
        <v>0</v>
      </c>
      <c r="AB49" s="2379">
        <v>0</v>
      </c>
      <c r="AC49" s="2379"/>
      <c r="AD49" s="2379"/>
      <c r="AE49" s="2379"/>
      <c r="AF49" s="2379"/>
    </row>
    <row r="50" spans="1:32" s="195" customFormat="1" ht="11.45" customHeight="1" x14ac:dyDescent="0.15">
      <c r="A50" s="3110"/>
      <c r="B50" s="2380"/>
      <c r="C50" s="2378"/>
      <c r="D50" s="251"/>
      <c r="E50" s="251"/>
      <c r="F50" s="251"/>
      <c r="G50" s="251"/>
      <c r="H50" s="251"/>
      <c r="I50" s="251"/>
      <c r="J50" s="251"/>
      <c r="K50" s="251"/>
      <c r="L50" s="251"/>
      <c r="M50" s="2379"/>
      <c r="N50" s="2379"/>
      <c r="O50" s="2379"/>
      <c r="P50" s="2379"/>
      <c r="Q50" s="2379"/>
      <c r="R50" s="2379"/>
      <c r="S50" s="2379"/>
      <c r="T50" s="2379"/>
      <c r="U50" s="2379"/>
      <c r="V50" s="2379"/>
      <c r="W50" s="2379"/>
      <c r="X50" s="2379"/>
      <c r="Y50" s="2379"/>
      <c r="Z50" s="2379"/>
      <c r="AA50" s="2379">
        <v>0</v>
      </c>
      <c r="AB50" s="2379">
        <v>0</v>
      </c>
      <c r="AC50" s="2379"/>
      <c r="AD50" s="2379"/>
      <c r="AE50" s="2379"/>
      <c r="AF50" s="2379"/>
    </row>
    <row r="51" spans="1:32" s="195" customFormat="1" ht="11.45" customHeight="1" x14ac:dyDescent="0.15">
      <c r="A51" s="3110"/>
      <c r="B51" s="2377"/>
      <c r="C51" s="2378"/>
      <c r="D51" s="251"/>
      <c r="E51" s="251"/>
      <c r="F51" s="251"/>
      <c r="G51" s="251"/>
      <c r="H51" s="251"/>
      <c r="I51" s="251"/>
      <c r="J51" s="251"/>
      <c r="K51" s="251"/>
      <c r="L51" s="251"/>
      <c r="M51" s="2379"/>
      <c r="N51" s="2379"/>
      <c r="O51" s="2379"/>
      <c r="P51" s="2379"/>
      <c r="Q51" s="2379"/>
      <c r="R51" s="2379"/>
      <c r="S51" s="2379"/>
      <c r="T51" s="2379"/>
      <c r="U51" s="2379"/>
      <c r="V51" s="2379"/>
      <c r="W51" s="2379"/>
      <c r="X51" s="2379"/>
      <c r="Y51" s="2379"/>
      <c r="Z51" s="2379"/>
      <c r="AA51" s="2379">
        <v>0</v>
      </c>
      <c r="AB51" s="2379">
        <v>0</v>
      </c>
      <c r="AC51" s="2379"/>
      <c r="AD51" s="2379"/>
      <c r="AE51" s="2379"/>
      <c r="AF51" s="2379"/>
    </row>
    <row r="52" spans="1:32" s="195" customFormat="1" ht="11.45" customHeight="1" x14ac:dyDescent="0.15">
      <c r="A52" s="3110"/>
      <c r="B52" s="2377"/>
      <c r="C52" s="2378"/>
      <c r="D52" s="251"/>
      <c r="E52" s="251"/>
      <c r="F52" s="251"/>
      <c r="G52" s="251"/>
      <c r="H52" s="251"/>
      <c r="I52" s="251"/>
      <c r="J52" s="251"/>
      <c r="K52" s="251"/>
      <c r="L52" s="251"/>
      <c r="M52" s="2379"/>
      <c r="N52" s="2379"/>
      <c r="O52" s="2379"/>
      <c r="P52" s="2379"/>
      <c r="Q52" s="2379"/>
      <c r="R52" s="2379"/>
      <c r="S52" s="2379"/>
      <c r="T52" s="2379"/>
      <c r="U52" s="2379"/>
      <c r="V52" s="2379"/>
      <c r="W52" s="2379"/>
      <c r="X52" s="2379"/>
      <c r="Y52" s="2379"/>
      <c r="Z52" s="2379"/>
      <c r="AA52" s="2379">
        <v>0</v>
      </c>
      <c r="AB52" s="2379">
        <v>0</v>
      </c>
      <c r="AC52" s="2379"/>
      <c r="AD52" s="2379"/>
      <c r="AE52" s="2379"/>
      <c r="AF52" s="2379"/>
    </row>
  </sheetData>
  <sheetProtection password="CC19" sheet="1" objects="1" scenarios="1"/>
  <mergeCells count="8">
    <mergeCell ref="A46:A52"/>
    <mergeCell ref="A4:A9"/>
    <mergeCell ref="A10:A15"/>
    <mergeCell ref="A16:A21"/>
    <mergeCell ref="A22:A27"/>
    <mergeCell ref="A28:A33"/>
    <mergeCell ref="A34:A39"/>
    <mergeCell ref="A40:A45"/>
  </mergeCells>
  <phoneticPr fontId="65" type="noConversion"/>
  <pageMargins left="0.6692913385826772" right="0.6692913385826772" top="0.98425196850393704" bottom="0.62992125984251968" header="0" footer="0"/>
  <pageSetup paperSize="9" scale="52" firstPageNumber="126" pageOrder="overThenDown" orientation="portrait" useFirstPageNumber="1" horizontalDpi="300" verticalDpi="300" r:id="rId1"/>
  <headerFooter alignWithMargins="0">
    <oddFooter>&amp;C- &amp;P -</oddFooter>
  </headerFooter>
  <colBreaks count="4" manualBreakCount="4">
    <brk id="6" max="50" man="1"/>
    <brk id="12" max="50" man="1"/>
    <brk id="19" max="50" man="1"/>
    <brk id="26" max="50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AK52"/>
  <sheetViews>
    <sheetView showZeros="0" view="pageBreakPreview" zoomScale="70" zoomScaleNormal="100" zoomScaleSheetLayoutView="70" workbookViewId="0">
      <pane xSplit="8" ySplit="3" topLeftCell="I4" activePane="bottomRight" state="frozen"/>
      <selection pane="topRight" activeCell="I1" sqref="I1"/>
      <selection pane="bottomLeft" activeCell="A4" sqref="A4"/>
      <selection pane="bottomRight" activeCell="AJ15" sqref="AJ15"/>
    </sheetView>
  </sheetViews>
  <sheetFormatPr defaultRowHeight="13.5" x14ac:dyDescent="0.15"/>
  <cols>
    <col min="1" max="1" width="4.6640625" style="190" customWidth="1"/>
    <col min="2" max="2" width="16.6640625" style="191" customWidth="1"/>
    <col min="3" max="31" width="10.77734375" style="168" customWidth="1"/>
    <col min="32" max="37" width="10.77734375" style="190" customWidth="1"/>
    <col min="38" max="16384" width="8.88671875" style="190"/>
  </cols>
  <sheetData>
    <row r="1" spans="1:37" ht="31.5" x14ac:dyDescent="0.25">
      <c r="C1" s="825" t="s">
        <v>947</v>
      </c>
      <c r="D1" s="192"/>
      <c r="E1" s="192"/>
      <c r="F1" s="192"/>
      <c r="G1" s="825" t="s">
        <v>947</v>
      </c>
      <c r="H1" s="192"/>
      <c r="I1" s="192"/>
      <c r="J1" s="192"/>
      <c r="K1" s="192"/>
      <c r="L1" s="825" t="s">
        <v>947</v>
      </c>
      <c r="M1" s="192"/>
      <c r="N1" s="192"/>
      <c r="P1" s="825" t="s">
        <v>947</v>
      </c>
      <c r="U1" s="2361"/>
      <c r="V1" s="825" t="s">
        <v>947</v>
      </c>
      <c r="AB1" s="825" t="s">
        <v>947</v>
      </c>
      <c r="AF1" s="164"/>
      <c r="AG1" s="2381"/>
      <c r="AH1" s="2381"/>
      <c r="AI1" s="2381"/>
      <c r="AJ1" s="2381"/>
      <c r="AK1" s="2381"/>
    </row>
    <row r="2" spans="1:37" ht="20.25" customHeight="1" x14ac:dyDescent="0.15">
      <c r="C2" s="2361"/>
      <c r="D2" s="192"/>
      <c r="E2" s="192"/>
      <c r="F2" s="192"/>
      <c r="G2" s="192"/>
      <c r="H2" s="192"/>
      <c r="I2" s="192"/>
      <c r="J2" s="192"/>
      <c r="K2" s="192"/>
      <c r="L2" s="192"/>
      <c r="N2" s="193" t="s">
        <v>364</v>
      </c>
      <c r="O2" s="192"/>
      <c r="T2" s="193" t="s">
        <v>365</v>
      </c>
      <c r="Y2" s="193" t="s">
        <v>366</v>
      </c>
      <c r="AE2" s="193" t="s">
        <v>341</v>
      </c>
    </row>
    <row r="3" spans="1:37" s="194" customFormat="1" ht="18.75" customHeight="1" x14ac:dyDescent="0.15">
      <c r="A3" s="2230" t="s">
        <v>107</v>
      </c>
      <c r="B3" s="837" t="s">
        <v>248</v>
      </c>
      <c r="C3" s="837" t="s">
        <v>342</v>
      </c>
      <c r="D3" s="837" t="s">
        <v>1083</v>
      </c>
      <c r="E3" s="1007">
        <v>1983</v>
      </c>
      <c r="F3" s="1007">
        <v>1984</v>
      </c>
      <c r="G3" s="1008">
        <v>1985</v>
      </c>
      <c r="H3" s="1008">
        <v>1986</v>
      </c>
      <c r="I3" s="1008">
        <v>1987</v>
      </c>
      <c r="J3" s="1008">
        <v>1988</v>
      </c>
      <c r="K3" s="1008">
        <v>1989</v>
      </c>
      <c r="L3" s="1009">
        <v>1990</v>
      </c>
      <c r="M3" s="1009">
        <v>1991</v>
      </c>
      <c r="N3" s="1009">
        <v>1992</v>
      </c>
      <c r="O3" s="1009">
        <v>1993</v>
      </c>
      <c r="P3" s="1009">
        <v>1994</v>
      </c>
      <c r="Q3" s="1010">
        <v>1995</v>
      </c>
      <c r="R3" s="1010">
        <v>1996</v>
      </c>
      <c r="S3" s="1010">
        <v>1997</v>
      </c>
      <c r="T3" s="1010">
        <v>1998</v>
      </c>
      <c r="U3" s="1010">
        <v>1999</v>
      </c>
      <c r="V3" s="1011">
        <v>2000</v>
      </c>
      <c r="W3" s="1011">
        <v>2001</v>
      </c>
      <c r="X3" s="1011">
        <v>2002</v>
      </c>
      <c r="Y3" s="1011">
        <v>2003</v>
      </c>
      <c r="Z3" s="1011">
        <v>2004</v>
      </c>
      <c r="AA3" s="1012">
        <v>2005</v>
      </c>
      <c r="AB3" s="1012">
        <v>2006</v>
      </c>
      <c r="AC3" s="1013">
        <v>2007</v>
      </c>
      <c r="AD3" s="1013">
        <v>2008</v>
      </c>
      <c r="AE3" s="1013">
        <v>2009</v>
      </c>
      <c r="AF3" s="1014">
        <v>2010</v>
      </c>
      <c r="AG3" s="1014">
        <v>2011</v>
      </c>
      <c r="AH3" s="1014">
        <v>2012</v>
      </c>
      <c r="AI3" s="846">
        <v>2013</v>
      </c>
      <c r="AJ3" s="846">
        <v>2014</v>
      </c>
      <c r="AK3" s="846">
        <v>2015</v>
      </c>
    </row>
    <row r="4" spans="1:37" s="194" customFormat="1" ht="24" customHeight="1" x14ac:dyDescent="0.15">
      <c r="A4" s="3114" t="s">
        <v>343</v>
      </c>
      <c r="B4" s="1851" t="s">
        <v>44</v>
      </c>
      <c r="C4" s="2382">
        <f>SUM(D4:AK4)</f>
        <v>268322.40999999997</v>
      </c>
      <c r="D4" s="573">
        <f>SUM(D5:D9)</f>
        <v>10161.480000000001</v>
      </c>
      <c r="E4" s="573">
        <f t="shared" ref="E4:AE4" si="0">SUM(E5:E9)</f>
        <v>2724.0499999999997</v>
      </c>
      <c r="F4" s="573">
        <f t="shared" si="0"/>
        <v>2213.52</v>
      </c>
      <c r="G4" s="573">
        <f t="shared" si="0"/>
        <v>1103.9100000000001</v>
      </c>
      <c r="H4" s="573">
        <f t="shared" si="0"/>
        <v>1260.5899999999999</v>
      </c>
      <c r="I4" s="573">
        <f t="shared" si="0"/>
        <v>1857.2099999999998</v>
      </c>
      <c r="J4" s="573">
        <f t="shared" si="0"/>
        <v>3992.2899999999995</v>
      </c>
      <c r="K4" s="573">
        <f t="shared" si="0"/>
        <v>3559.0600000000004</v>
      </c>
      <c r="L4" s="573">
        <f t="shared" si="0"/>
        <v>2945.65</v>
      </c>
      <c r="M4" s="573">
        <f t="shared" si="0"/>
        <v>503.85999999999996</v>
      </c>
      <c r="N4" s="573">
        <f t="shared" si="0"/>
        <v>2068.34</v>
      </c>
      <c r="O4" s="573">
        <f t="shared" si="0"/>
        <v>719.07999999999993</v>
      </c>
      <c r="P4" s="573">
        <f t="shared" si="0"/>
        <v>4599.8500000000004</v>
      </c>
      <c r="Q4" s="573">
        <f t="shared" si="0"/>
        <v>4928.2</v>
      </c>
      <c r="R4" s="573">
        <f t="shared" si="0"/>
        <v>24987.160000000003</v>
      </c>
      <c r="S4" s="573">
        <f t="shared" si="0"/>
        <v>29142.050000000003</v>
      </c>
      <c r="T4" s="573">
        <f t="shared" si="0"/>
        <v>19705.12</v>
      </c>
      <c r="U4" s="573">
        <f t="shared" si="0"/>
        <v>11932.87</v>
      </c>
      <c r="V4" s="573">
        <f t="shared" si="0"/>
        <v>13412.989999999998</v>
      </c>
      <c r="W4" s="573">
        <f t="shared" si="0"/>
        <v>17725.88</v>
      </c>
      <c r="X4" s="573">
        <f t="shared" si="0"/>
        <v>8631.18</v>
      </c>
      <c r="Y4" s="573">
        <f t="shared" si="0"/>
        <v>13325.359999999999</v>
      </c>
      <c r="Z4" s="573">
        <f t="shared" si="0"/>
        <v>2297.8199999999997</v>
      </c>
      <c r="AA4" s="573">
        <f t="shared" si="0"/>
        <v>6158.869999999999</v>
      </c>
      <c r="AB4" s="573">
        <f t="shared" si="0"/>
        <v>11194.179999999998</v>
      </c>
      <c r="AC4" s="573">
        <f t="shared" si="0"/>
        <v>9486.09</v>
      </c>
      <c r="AD4" s="573">
        <f t="shared" si="0"/>
        <v>9403.09</v>
      </c>
      <c r="AE4" s="573">
        <f t="shared" si="0"/>
        <v>5295.48</v>
      </c>
      <c r="AF4" s="573">
        <f t="shared" ref="AF4:AK4" si="1">SUM(AF5:AF9)</f>
        <v>10670.03</v>
      </c>
      <c r="AG4" s="573">
        <f t="shared" si="1"/>
        <v>10221.710000000001</v>
      </c>
      <c r="AH4" s="573">
        <f t="shared" si="1"/>
        <v>3847.2400000000002</v>
      </c>
      <c r="AI4" s="573">
        <f t="shared" si="1"/>
        <v>3463.8399999999997</v>
      </c>
      <c r="AJ4" s="614">
        <f t="shared" si="1"/>
        <v>7443.2500000000009</v>
      </c>
      <c r="AK4" s="614">
        <f t="shared" si="1"/>
        <v>7341.1099999999988</v>
      </c>
    </row>
    <row r="5" spans="1:37" s="194" customFormat="1" ht="24" customHeight="1" x14ac:dyDescent="0.15">
      <c r="A5" s="3114"/>
      <c r="B5" s="2364" t="s">
        <v>283</v>
      </c>
      <c r="C5" s="979">
        <f>SUM(D5:AK5)</f>
        <v>30828.239999999994</v>
      </c>
      <c r="D5" s="2383">
        <f>D11+D17+D23+D29+D35+D41</f>
        <v>9813.2900000000009</v>
      </c>
      <c r="E5" s="2383">
        <f t="shared" ref="E5:O5" si="2">E11+E17+E23+E29+E35+E41</f>
        <v>2724.0499999999997</v>
      </c>
      <c r="F5" s="2383">
        <f t="shared" si="2"/>
        <v>2158.36</v>
      </c>
      <c r="G5" s="2383">
        <f t="shared" si="2"/>
        <v>1008.91</v>
      </c>
      <c r="H5" s="2383">
        <f t="shared" si="2"/>
        <v>1260.5899999999999</v>
      </c>
      <c r="I5" s="2383">
        <f t="shared" si="2"/>
        <v>1857.2099999999998</v>
      </c>
      <c r="J5" s="2383">
        <f t="shared" si="2"/>
        <v>3765.1899999999996</v>
      </c>
      <c r="K5" s="2383">
        <f t="shared" si="2"/>
        <v>3370.8500000000004</v>
      </c>
      <c r="L5" s="2383">
        <f t="shared" si="2"/>
        <v>2388.75</v>
      </c>
      <c r="M5" s="2383">
        <f t="shared" si="2"/>
        <v>225.24</v>
      </c>
      <c r="N5" s="2383">
        <f t="shared" si="2"/>
        <v>861.27</v>
      </c>
      <c r="O5" s="2383">
        <f t="shared" si="2"/>
        <v>227.37</v>
      </c>
      <c r="P5" s="2383">
        <f>P11+P17+P23+P29+P35+P41</f>
        <v>163.55000000000001</v>
      </c>
      <c r="Q5" s="2383">
        <f>Q11+Q17+Q23+Q29+Q35+Q41</f>
        <v>337.37</v>
      </c>
      <c r="R5" s="2383">
        <f>R11+R17+R23+R29+R35+R41</f>
        <v>305.26000000000005</v>
      </c>
      <c r="S5" s="2383">
        <f t="shared" ref="S5:AH5" si="3">S11+S17+S23+S29+S35+S41</f>
        <v>255.10000000000002</v>
      </c>
      <c r="T5" s="2383">
        <f t="shared" si="3"/>
        <v>5.36</v>
      </c>
      <c r="U5" s="2383">
        <f t="shared" si="3"/>
        <v>8.8699999999999992</v>
      </c>
      <c r="V5" s="2383">
        <f t="shared" si="3"/>
        <v>0</v>
      </c>
      <c r="W5" s="2383">
        <f t="shared" si="3"/>
        <v>5.47</v>
      </c>
      <c r="X5" s="2383">
        <f t="shared" si="3"/>
        <v>0</v>
      </c>
      <c r="Y5" s="2383">
        <f t="shared" si="3"/>
        <v>0</v>
      </c>
      <c r="Z5" s="2383">
        <f t="shared" si="3"/>
        <v>0</v>
      </c>
      <c r="AA5" s="2383">
        <f t="shared" si="3"/>
        <v>0</v>
      </c>
      <c r="AB5" s="2383">
        <f t="shared" si="3"/>
        <v>0</v>
      </c>
      <c r="AC5" s="2383">
        <f t="shared" si="3"/>
        <v>0</v>
      </c>
      <c r="AD5" s="2383">
        <f t="shared" si="3"/>
        <v>0</v>
      </c>
      <c r="AE5" s="2383">
        <f t="shared" si="3"/>
        <v>0</v>
      </c>
      <c r="AF5" s="2383">
        <f t="shared" si="3"/>
        <v>0</v>
      </c>
      <c r="AG5" s="2383">
        <f t="shared" si="3"/>
        <v>0</v>
      </c>
      <c r="AH5" s="2383">
        <f t="shared" si="3"/>
        <v>0</v>
      </c>
      <c r="AI5" s="2383">
        <f t="shared" ref="AI5:AK6" si="4">AI11+AI17+AI23+AI29+AI35+AI41</f>
        <v>0</v>
      </c>
      <c r="AJ5" s="979">
        <f t="shared" si="4"/>
        <v>86.18</v>
      </c>
      <c r="AK5" s="979">
        <f t="shared" si="4"/>
        <v>0</v>
      </c>
    </row>
    <row r="6" spans="1:37" s="194" customFormat="1" ht="24" customHeight="1" x14ac:dyDescent="0.15">
      <c r="A6" s="3114"/>
      <c r="B6" s="2364" t="s">
        <v>284</v>
      </c>
      <c r="C6" s="979">
        <f t="shared" ref="C6:C9" si="5">SUM(D6:AK6)</f>
        <v>21566.130000000005</v>
      </c>
      <c r="D6" s="2383">
        <f>D12+D18+D24+D30+D36+D42</f>
        <v>160.01</v>
      </c>
      <c r="E6" s="2383">
        <f t="shared" ref="E6:AH6" si="6">E12+E18+E24+E30+E36+E42</f>
        <v>0</v>
      </c>
      <c r="F6" s="2383">
        <f t="shared" si="6"/>
        <v>0</v>
      </c>
      <c r="G6" s="2383">
        <f t="shared" si="6"/>
        <v>93.27</v>
      </c>
      <c r="H6" s="2383">
        <f t="shared" si="6"/>
        <v>0</v>
      </c>
      <c r="I6" s="2383">
        <f t="shared" si="6"/>
        <v>0</v>
      </c>
      <c r="J6" s="2383">
        <f t="shared" si="6"/>
        <v>135.27000000000001</v>
      </c>
      <c r="K6" s="2383">
        <f t="shared" si="6"/>
        <v>149.88999999999999</v>
      </c>
      <c r="L6" s="2383">
        <f t="shared" si="6"/>
        <v>525.17000000000007</v>
      </c>
      <c r="M6" s="2383">
        <f t="shared" si="6"/>
        <v>174.79</v>
      </c>
      <c r="N6" s="2383">
        <f t="shared" si="6"/>
        <v>795.72</v>
      </c>
      <c r="O6" s="2383">
        <f t="shared" si="6"/>
        <v>243.63</v>
      </c>
      <c r="P6" s="2383">
        <f t="shared" si="6"/>
        <v>3044.91</v>
      </c>
      <c r="Q6" s="2383">
        <f t="shared" si="6"/>
        <v>3301.26</v>
      </c>
      <c r="R6" s="2383">
        <f t="shared" si="6"/>
        <v>1823.6599999999999</v>
      </c>
      <c r="S6" s="2383">
        <f t="shared" si="6"/>
        <v>1802.76</v>
      </c>
      <c r="T6" s="2383">
        <f t="shared" si="6"/>
        <v>1100.6599999999999</v>
      </c>
      <c r="U6" s="2383">
        <f t="shared" si="6"/>
        <v>793.85000000000014</v>
      </c>
      <c r="V6" s="2383">
        <f t="shared" si="6"/>
        <v>1132.42</v>
      </c>
      <c r="W6" s="2383">
        <f t="shared" si="6"/>
        <v>1911.02</v>
      </c>
      <c r="X6" s="2383">
        <f t="shared" si="6"/>
        <v>2154.79</v>
      </c>
      <c r="Y6" s="2383">
        <f t="shared" si="6"/>
        <v>1017.8600000000001</v>
      </c>
      <c r="Z6" s="2383">
        <f t="shared" si="6"/>
        <v>212.20000000000002</v>
      </c>
      <c r="AA6" s="2383">
        <f t="shared" si="6"/>
        <v>778.55</v>
      </c>
      <c r="AB6" s="2383">
        <f t="shared" si="6"/>
        <v>126.75</v>
      </c>
      <c r="AC6" s="2383">
        <f t="shared" si="6"/>
        <v>0</v>
      </c>
      <c r="AD6" s="2383">
        <f t="shared" si="6"/>
        <v>0</v>
      </c>
      <c r="AE6" s="2383">
        <f t="shared" si="6"/>
        <v>0</v>
      </c>
      <c r="AF6" s="2383">
        <f t="shared" si="6"/>
        <v>0</v>
      </c>
      <c r="AG6" s="2383">
        <f t="shared" si="6"/>
        <v>37.29</v>
      </c>
      <c r="AH6" s="2383">
        <f t="shared" si="6"/>
        <v>0</v>
      </c>
      <c r="AI6" s="2383">
        <f t="shared" si="4"/>
        <v>0</v>
      </c>
      <c r="AJ6" s="979">
        <f t="shared" si="4"/>
        <v>0</v>
      </c>
      <c r="AK6" s="979">
        <f t="shared" si="4"/>
        <v>50.4</v>
      </c>
    </row>
    <row r="7" spans="1:37" s="194" customFormat="1" ht="24" customHeight="1" x14ac:dyDescent="0.15">
      <c r="A7" s="3114"/>
      <c r="B7" s="2365" t="s">
        <v>286</v>
      </c>
      <c r="C7" s="979">
        <f t="shared" si="5"/>
        <v>215618.68000000002</v>
      </c>
      <c r="D7" s="2383">
        <f>D13+D19+D25+D31+D37+D43</f>
        <v>188.18</v>
      </c>
      <c r="E7" s="2383">
        <f t="shared" ref="E7:AI7" si="7">E13+E19+E25+E31+E37+E43</f>
        <v>0</v>
      </c>
      <c r="F7" s="2383">
        <f t="shared" si="7"/>
        <v>55.16</v>
      </c>
      <c r="G7" s="2383">
        <f t="shared" si="7"/>
        <v>1.73</v>
      </c>
      <c r="H7" s="2383">
        <f t="shared" si="7"/>
        <v>0</v>
      </c>
      <c r="I7" s="2383">
        <f t="shared" si="7"/>
        <v>0</v>
      </c>
      <c r="J7" s="2383">
        <f t="shared" si="7"/>
        <v>91.83</v>
      </c>
      <c r="K7" s="2383">
        <f t="shared" si="7"/>
        <v>38.32</v>
      </c>
      <c r="L7" s="2383">
        <f t="shared" si="7"/>
        <v>31.73</v>
      </c>
      <c r="M7" s="2383">
        <f t="shared" si="7"/>
        <v>103.83</v>
      </c>
      <c r="N7" s="2383">
        <f t="shared" si="7"/>
        <v>411.34999999999997</v>
      </c>
      <c r="O7" s="2383">
        <f t="shared" si="7"/>
        <v>248.07999999999998</v>
      </c>
      <c r="P7" s="2383">
        <f t="shared" si="7"/>
        <v>1391.3899999999999</v>
      </c>
      <c r="Q7" s="2383">
        <f t="shared" si="7"/>
        <v>1289.57</v>
      </c>
      <c r="R7" s="2383">
        <f t="shared" si="7"/>
        <v>22858.240000000002</v>
      </c>
      <c r="S7" s="2383">
        <f t="shared" si="7"/>
        <v>27084.190000000002</v>
      </c>
      <c r="T7" s="2383">
        <f t="shared" si="7"/>
        <v>18599.099999999999</v>
      </c>
      <c r="U7" s="2383">
        <f t="shared" si="7"/>
        <v>11130.150000000001</v>
      </c>
      <c r="V7" s="2383">
        <f t="shared" si="7"/>
        <v>12280.569999999998</v>
      </c>
      <c r="W7" s="2383">
        <f t="shared" si="7"/>
        <v>15809.390000000001</v>
      </c>
      <c r="X7" s="2383">
        <f t="shared" si="7"/>
        <v>6476.39</v>
      </c>
      <c r="Y7" s="2383">
        <f t="shared" si="7"/>
        <v>12307.499999999998</v>
      </c>
      <c r="Z7" s="2383">
        <f t="shared" si="7"/>
        <v>2085.62</v>
      </c>
      <c r="AA7" s="2383">
        <f t="shared" si="7"/>
        <v>5380.3199999999988</v>
      </c>
      <c r="AB7" s="2383">
        <f t="shared" si="7"/>
        <v>11067.429999999998</v>
      </c>
      <c r="AC7" s="2383">
        <f t="shared" si="7"/>
        <v>9486.09</v>
      </c>
      <c r="AD7" s="2383">
        <f t="shared" si="7"/>
        <v>9403.09</v>
      </c>
      <c r="AE7" s="2383">
        <f t="shared" si="7"/>
        <v>5295.48</v>
      </c>
      <c r="AF7" s="2383">
        <f t="shared" si="7"/>
        <v>10377.67</v>
      </c>
      <c r="AG7" s="2383">
        <f t="shared" si="7"/>
        <v>10184.42</v>
      </c>
      <c r="AH7" s="2383">
        <f t="shared" si="7"/>
        <v>3847.2400000000002</v>
      </c>
      <c r="AI7" s="2383">
        <f t="shared" si="7"/>
        <v>3463.8399999999997</v>
      </c>
      <c r="AJ7" s="979">
        <f t="shared" ref="AJ7:AK9" si="8">AJ13+AJ19+AJ25+AJ31+AJ37+AJ43</f>
        <v>7357.0700000000006</v>
      </c>
      <c r="AK7" s="979">
        <f t="shared" si="8"/>
        <v>7273.7099999999991</v>
      </c>
    </row>
    <row r="8" spans="1:37" s="194" customFormat="1" ht="24" customHeight="1" x14ac:dyDescent="0.15">
      <c r="A8" s="3114"/>
      <c r="B8" s="2364" t="s">
        <v>779</v>
      </c>
      <c r="C8" s="979">
        <f t="shared" si="5"/>
        <v>0</v>
      </c>
      <c r="D8" s="2383">
        <f>D14+D20+D26+D32+D38+D44</f>
        <v>0</v>
      </c>
      <c r="E8" s="2383">
        <f t="shared" ref="E8:AH8" si="9">E14+E20+E26+E32+E38+E44</f>
        <v>0</v>
      </c>
      <c r="F8" s="2383">
        <f t="shared" si="9"/>
        <v>0</v>
      </c>
      <c r="G8" s="2383">
        <f t="shared" si="9"/>
        <v>0</v>
      </c>
      <c r="H8" s="2383">
        <f t="shared" si="9"/>
        <v>0</v>
      </c>
      <c r="I8" s="2383">
        <f t="shared" si="9"/>
        <v>0</v>
      </c>
      <c r="J8" s="2383">
        <f t="shared" si="9"/>
        <v>0</v>
      </c>
      <c r="K8" s="2383">
        <f t="shared" si="9"/>
        <v>0</v>
      </c>
      <c r="L8" s="2383">
        <f t="shared" si="9"/>
        <v>0</v>
      </c>
      <c r="M8" s="2383">
        <f t="shared" si="9"/>
        <v>0</v>
      </c>
      <c r="N8" s="2383">
        <f t="shared" si="9"/>
        <v>0</v>
      </c>
      <c r="O8" s="2383">
        <f t="shared" si="9"/>
        <v>0</v>
      </c>
      <c r="P8" s="2383">
        <f t="shared" si="9"/>
        <v>0</v>
      </c>
      <c r="Q8" s="2383">
        <f t="shared" si="9"/>
        <v>0</v>
      </c>
      <c r="R8" s="2383">
        <f t="shared" si="9"/>
        <v>0</v>
      </c>
      <c r="S8" s="2383">
        <f t="shared" si="9"/>
        <v>0</v>
      </c>
      <c r="T8" s="2383">
        <f t="shared" si="9"/>
        <v>0</v>
      </c>
      <c r="U8" s="2383">
        <f t="shared" si="9"/>
        <v>0</v>
      </c>
      <c r="V8" s="2383">
        <f t="shared" si="9"/>
        <v>0</v>
      </c>
      <c r="W8" s="2383">
        <f t="shared" si="9"/>
        <v>0</v>
      </c>
      <c r="X8" s="2383">
        <f t="shared" si="9"/>
        <v>0</v>
      </c>
      <c r="Y8" s="2383">
        <f t="shared" si="9"/>
        <v>0</v>
      </c>
      <c r="Z8" s="2383">
        <f t="shared" si="9"/>
        <v>0</v>
      </c>
      <c r="AA8" s="2383">
        <f t="shared" si="9"/>
        <v>0</v>
      </c>
      <c r="AB8" s="2383">
        <f t="shared" si="9"/>
        <v>0</v>
      </c>
      <c r="AC8" s="2383">
        <f t="shared" si="9"/>
        <v>0</v>
      </c>
      <c r="AD8" s="2383">
        <f t="shared" si="9"/>
        <v>0</v>
      </c>
      <c r="AE8" s="2383">
        <f t="shared" si="9"/>
        <v>0</v>
      </c>
      <c r="AF8" s="2383">
        <f t="shared" si="9"/>
        <v>0</v>
      </c>
      <c r="AG8" s="2383">
        <f t="shared" si="9"/>
        <v>0</v>
      </c>
      <c r="AH8" s="2383">
        <f t="shared" si="9"/>
        <v>0</v>
      </c>
      <c r="AI8" s="2383">
        <f>AI14+AI20+AI26+AI32+AI38+AI44</f>
        <v>0</v>
      </c>
      <c r="AJ8" s="979">
        <f t="shared" si="8"/>
        <v>0</v>
      </c>
      <c r="AK8" s="979">
        <f t="shared" si="8"/>
        <v>0</v>
      </c>
    </row>
    <row r="9" spans="1:37" s="194" customFormat="1" ht="24" customHeight="1" x14ac:dyDescent="0.15">
      <c r="A9" s="3114"/>
      <c r="B9" s="2364" t="s">
        <v>285</v>
      </c>
      <c r="C9" s="979">
        <f t="shared" si="5"/>
        <v>309.36</v>
      </c>
      <c r="D9" s="2383">
        <f>D15+D21+D27+D33+D39+D45</f>
        <v>0</v>
      </c>
      <c r="E9" s="2383">
        <f t="shared" ref="E9:AH9" si="10">E15+E21+E27+E33+E39+E45</f>
        <v>0</v>
      </c>
      <c r="F9" s="2383">
        <f t="shared" si="10"/>
        <v>0</v>
      </c>
      <c r="G9" s="2383">
        <f t="shared" si="10"/>
        <v>0</v>
      </c>
      <c r="H9" s="2383">
        <f t="shared" si="10"/>
        <v>0</v>
      </c>
      <c r="I9" s="2383">
        <f t="shared" si="10"/>
        <v>0</v>
      </c>
      <c r="J9" s="2383">
        <f t="shared" si="10"/>
        <v>0</v>
      </c>
      <c r="K9" s="2383">
        <f t="shared" si="10"/>
        <v>0</v>
      </c>
      <c r="L9" s="2383">
        <f t="shared" si="10"/>
        <v>0</v>
      </c>
      <c r="M9" s="2383">
        <f t="shared" si="10"/>
        <v>0</v>
      </c>
      <c r="N9" s="2383">
        <f t="shared" si="10"/>
        <v>0</v>
      </c>
      <c r="O9" s="2383">
        <f t="shared" si="10"/>
        <v>0</v>
      </c>
      <c r="P9" s="2383">
        <f t="shared" si="10"/>
        <v>0</v>
      </c>
      <c r="Q9" s="2383">
        <f t="shared" si="10"/>
        <v>0</v>
      </c>
      <c r="R9" s="2383">
        <f t="shared" si="10"/>
        <v>0</v>
      </c>
      <c r="S9" s="2383">
        <f t="shared" si="10"/>
        <v>0</v>
      </c>
      <c r="T9" s="2383">
        <f t="shared" si="10"/>
        <v>0</v>
      </c>
      <c r="U9" s="2383">
        <f t="shared" si="10"/>
        <v>0</v>
      </c>
      <c r="V9" s="2383">
        <f t="shared" si="10"/>
        <v>0</v>
      </c>
      <c r="W9" s="2383">
        <f t="shared" si="10"/>
        <v>0</v>
      </c>
      <c r="X9" s="2383">
        <f t="shared" si="10"/>
        <v>0</v>
      </c>
      <c r="Y9" s="2383">
        <f t="shared" si="10"/>
        <v>0</v>
      </c>
      <c r="Z9" s="2383">
        <f t="shared" si="10"/>
        <v>0</v>
      </c>
      <c r="AA9" s="2383">
        <f t="shared" si="10"/>
        <v>0</v>
      </c>
      <c r="AB9" s="2383">
        <f t="shared" si="10"/>
        <v>0</v>
      </c>
      <c r="AC9" s="2383">
        <f t="shared" si="10"/>
        <v>0</v>
      </c>
      <c r="AD9" s="2383">
        <f t="shared" si="10"/>
        <v>0</v>
      </c>
      <c r="AE9" s="2383">
        <f t="shared" si="10"/>
        <v>0</v>
      </c>
      <c r="AF9" s="2383">
        <f t="shared" si="10"/>
        <v>292.36</v>
      </c>
      <c r="AG9" s="2383">
        <f t="shared" si="10"/>
        <v>0</v>
      </c>
      <c r="AH9" s="2383">
        <f t="shared" si="10"/>
        <v>0</v>
      </c>
      <c r="AI9" s="2383"/>
      <c r="AJ9" s="979">
        <f t="shared" si="8"/>
        <v>0</v>
      </c>
      <c r="AK9" s="979">
        <f t="shared" si="8"/>
        <v>17</v>
      </c>
    </row>
    <row r="10" spans="1:37" s="194" customFormat="1" ht="24" customHeight="1" x14ac:dyDescent="0.15">
      <c r="A10" s="3111">
        <v>15</v>
      </c>
      <c r="B10" s="1851" t="s">
        <v>46</v>
      </c>
      <c r="C10" s="614">
        <f>SUM(D10:AK10)</f>
        <v>145369.21</v>
      </c>
      <c r="D10" s="580">
        <f>SUM(D11:D15)</f>
        <v>529.64</v>
      </c>
      <c r="E10" s="580">
        <f t="shared" ref="E10:AF10" si="11">SUM(E11:E15)</f>
        <v>34.4</v>
      </c>
      <c r="F10" s="580">
        <f t="shared" si="11"/>
        <v>24.79</v>
      </c>
      <c r="G10" s="580">
        <f t="shared" si="11"/>
        <v>18.14</v>
      </c>
      <c r="H10" s="580">
        <f t="shared" si="11"/>
        <v>47.15</v>
      </c>
      <c r="I10" s="580">
        <f t="shared" si="11"/>
        <v>16.91</v>
      </c>
      <c r="J10" s="580">
        <f t="shared" si="11"/>
        <v>166.81</v>
      </c>
      <c r="K10" s="580">
        <f t="shared" si="11"/>
        <v>41.59</v>
      </c>
      <c r="L10" s="580">
        <f t="shared" si="11"/>
        <v>64.16</v>
      </c>
      <c r="M10" s="580">
        <f t="shared" si="11"/>
        <v>21.380000000000003</v>
      </c>
      <c r="N10" s="580">
        <f t="shared" si="11"/>
        <v>79.94</v>
      </c>
      <c r="O10" s="580">
        <f t="shared" si="11"/>
        <v>157.52000000000001</v>
      </c>
      <c r="P10" s="580">
        <f t="shared" si="11"/>
        <v>267.20999999999998</v>
      </c>
      <c r="Q10" s="580">
        <f t="shared" si="11"/>
        <v>260.27</v>
      </c>
      <c r="R10" s="580">
        <f t="shared" si="11"/>
        <v>20802.45</v>
      </c>
      <c r="S10" s="580">
        <f t="shared" si="11"/>
        <v>24051.98</v>
      </c>
      <c r="T10" s="580">
        <f t="shared" si="11"/>
        <v>15837.82</v>
      </c>
      <c r="U10" s="580">
        <f t="shared" si="11"/>
        <v>8866.7200000000012</v>
      </c>
      <c r="V10" s="580">
        <f t="shared" si="11"/>
        <v>9867.39</v>
      </c>
      <c r="W10" s="580">
        <f t="shared" si="11"/>
        <v>12804.06</v>
      </c>
      <c r="X10" s="580">
        <f t="shared" si="11"/>
        <v>4305.9500000000007</v>
      </c>
      <c r="Y10" s="580">
        <f t="shared" si="11"/>
        <v>10095.280000000001</v>
      </c>
      <c r="Z10" s="580">
        <f t="shared" si="11"/>
        <v>673.51</v>
      </c>
      <c r="AA10" s="580">
        <f t="shared" si="11"/>
        <v>2881.73</v>
      </c>
      <c r="AB10" s="580">
        <f t="shared" si="11"/>
        <v>6130.9</v>
      </c>
      <c r="AC10" s="580">
        <f t="shared" si="11"/>
        <v>4734.04</v>
      </c>
      <c r="AD10" s="580">
        <f t="shared" si="11"/>
        <v>4498.97</v>
      </c>
      <c r="AE10" s="580">
        <f t="shared" si="11"/>
        <v>2285.88</v>
      </c>
      <c r="AF10" s="580">
        <f t="shared" si="11"/>
        <v>4053.85</v>
      </c>
      <c r="AG10" s="580">
        <f>SUM(AG11:AG15)</f>
        <v>4526.8100000000004</v>
      </c>
      <c r="AH10" s="580">
        <f>SUM(AH11:AH15)</f>
        <v>1642.2</v>
      </c>
      <c r="AI10" s="580">
        <f>SUM(AI11:AI15)</f>
        <v>1293.1099999999999</v>
      </c>
      <c r="AJ10" s="581">
        <f>SUM(AJ11:AJ15)</f>
        <v>2235.98</v>
      </c>
      <c r="AK10" s="581">
        <f>SUM(AK11:AK15)</f>
        <v>2050.67</v>
      </c>
    </row>
    <row r="11" spans="1:37" s="194" customFormat="1" ht="24" customHeight="1" x14ac:dyDescent="0.15">
      <c r="A11" s="3111"/>
      <c r="B11" s="2364" t="s">
        <v>283</v>
      </c>
      <c r="C11" s="979">
        <f>SUM(D11:AK11)</f>
        <v>1337.8299999999997</v>
      </c>
      <c r="D11" s="1122">
        <v>519.74</v>
      </c>
      <c r="E11" s="1123">
        <v>34.4</v>
      </c>
      <c r="F11" s="1123">
        <v>24.79</v>
      </c>
      <c r="G11" s="1123">
        <v>16.41</v>
      </c>
      <c r="H11" s="1123">
        <v>47.15</v>
      </c>
      <c r="I11" s="1123">
        <v>16.91</v>
      </c>
      <c r="J11" s="1123">
        <v>158.34</v>
      </c>
      <c r="K11" s="1123">
        <v>41.59</v>
      </c>
      <c r="L11" s="1123">
        <f>158.13-98</f>
        <v>60.129999999999995</v>
      </c>
      <c r="M11" s="1123">
        <v>1.08</v>
      </c>
      <c r="N11" s="1123">
        <v>18.920000000000002</v>
      </c>
      <c r="O11" s="1123">
        <v>2.83</v>
      </c>
      <c r="P11" s="1123">
        <v>25.29</v>
      </c>
      <c r="Q11" s="1123">
        <v>72.09</v>
      </c>
      <c r="R11" s="1123">
        <v>92.93</v>
      </c>
      <c r="S11" s="1123">
        <v>185.53</v>
      </c>
      <c r="T11" s="1123">
        <v>5.36</v>
      </c>
      <c r="U11" s="1123">
        <v>8.8699999999999992</v>
      </c>
      <c r="V11" s="1123">
        <v>0</v>
      </c>
      <c r="W11" s="1123">
        <v>5.47</v>
      </c>
      <c r="X11" s="1123">
        <v>0</v>
      </c>
      <c r="Y11" s="1123">
        <v>0</v>
      </c>
      <c r="Z11" s="1123">
        <v>0</v>
      </c>
      <c r="AA11" s="1123">
        <v>0</v>
      </c>
      <c r="AB11" s="1123">
        <v>0</v>
      </c>
      <c r="AC11" s="1123">
        <v>0</v>
      </c>
      <c r="AD11" s="1123">
        <v>0</v>
      </c>
      <c r="AE11" s="1123">
        <v>0</v>
      </c>
      <c r="AF11" s="1123">
        <v>0</v>
      </c>
      <c r="AG11" s="1123">
        <v>0</v>
      </c>
      <c r="AH11" s="1123">
        <v>0</v>
      </c>
      <c r="AI11" s="1123">
        <v>0</v>
      </c>
      <c r="AJ11" s="1123">
        <v>0</v>
      </c>
      <c r="AK11" s="2372">
        <f>'급수관폐쇄(총괄) (2)'!AR12+'급수관폐쇄(총괄) (2)'!AS12</f>
        <v>0</v>
      </c>
    </row>
    <row r="12" spans="1:37" s="194" customFormat="1" ht="24" customHeight="1" x14ac:dyDescent="0.15">
      <c r="A12" s="3111"/>
      <c r="B12" s="2364" t="s">
        <v>284</v>
      </c>
      <c r="C12" s="979">
        <f t="shared" ref="C12:C15" si="12">SUM(D12:AK12)</f>
        <v>83.68</v>
      </c>
      <c r="D12" s="1122">
        <v>0</v>
      </c>
      <c r="E12" s="1123">
        <v>0</v>
      </c>
      <c r="F12" s="1123">
        <v>0</v>
      </c>
      <c r="G12" s="1123">
        <v>0</v>
      </c>
      <c r="H12" s="1123">
        <v>0</v>
      </c>
      <c r="I12" s="1123">
        <v>0</v>
      </c>
      <c r="J12" s="1123">
        <v>0</v>
      </c>
      <c r="K12" s="1123">
        <v>0</v>
      </c>
      <c r="L12" s="1123">
        <v>0</v>
      </c>
      <c r="M12" s="1123">
        <v>2</v>
      </c>
      <c r="N12" s="1123">
        <v>0</v>
      </c>
      <c r="O12" s="1123">
        <v>0</v>
      </c>
      <c r="P12" s="1123">
        <v>0</v>
      </c>
      <c r="Q12" s="1123">
        <v>0</v>
      </c>
      <c r="R12" s="1123">
        <v>0</v>
      </c>
      <c r="S12" s="1123">
        <v>2.82</v>
      </c>
      <c r="T12" s="1123">
        <v>0</v>
      </c>
      <c r="U12" s="1123">
        <v>0</v>
      </c>
      <c r="V12" s="1123">
        <v>0</v>
      </c>
      <c r="W12" s="1123">
        <v>0</v>
      </c>
      <c r="X12" s="1123">
        <v>58.31</v>
      </c>
      <c r="Y12" s="1123">
        <v>18.940000000000001</v>
      </c>
      <c r="Z12" s="1123">
        <v>1.61</v>
      </c>
      <c r="AA12" s="1123">
        <v>0</v>
      </c>
      <c r="AB12" s="1123">
        <v>0</v>
      </c>
      <c r="AC12" s="1123">
        <v>0</v>
      </c>
      <c r="AD12" s="1123">
        <v>0</v>
      </c>
      <c r="AE12" s="1123">
        <v>0</v>
      </c>
      <c r="AF12" s="1123">
        <v>0</v>
      </c>
      <c r="AG12" s="1123">
        <v>0</v>
      </c>
      <c r="AH12" s="1123">
        <v>0</v>
      </c>
      <c r="AI12" s="1123">
        <v>0</v>
      </c>
      <c r="AJ12" s="1123">
        <v>0</v>
      </c>
      <c r="AK12" s="2372">
        <f>'급수관폐쇄(총괄) (2)'!AR13+'급수관폐쇄(총괄) (2)'!AS13</f>
        <v>0</v>
      </c>
    </row>
    <row r="13" spans="1:37" s="194" customFormat="1" ht="24" customHeight="1" x14ac:dyDescent="0.15">
      <c r="A13" s="3111"/>
      <c r="B13" s="2365" t="s">
        <v>286</v>
      </c>
      <c r="C13" s="979">
        <f t="shared" si="12"/>
        <v>143934.69999999998</v>
      </c>
      <c r="D13" s="1122">
        <v>9.9</v>
      </c>
      <c r="E13" s="1123">
        <v>0</v>
      </c>
      <c r="F13" s="1123">
        <v>0</v>
      </c>
      <c r="G13" s="1123">
        <v>1.73</v>
      </c>
      <c r="H13" s="1123">
        <v>0</v>
      </c>
      <c r="I13" s="1123">
        <v>0</v>
      </c>
      <c r="J13" s="1123">
        <v>8.4700000000000006</v>
      </c>
      <c r="K13" s="1123">
        <v>0</v>
      </c>
      <c r="L13" s="1123">
        <v>4.03</v>
      </c>
      <c r="M13" s="1123">
        <v>18.3</v>
      </c>
      <c r="N13" s="1123">
        <v>61.02</v>
      </c>
      <c r="O13" s="1123">
        <v>154.69</v>
      </c>
      <c r="P13" s="1123">
        <v>241.92</v>
      </c>
      <c r="Q13" s="1123">
        <v>188.18</v>
      </c>
      <c r="R13" s="1123">
        <f>23162.52-2453</f>
        <v>20709.52</v>
      </c>
      <c r="S13" s="1123">
        <v>23863.63</v>
      </c>
      <c r="T13" s="1123">
        <v>15832.46</v>
      </c>
      <c r="U13" s="1123">
        <v>8857.85</v>
      </c>
      <c r="V13" s="1123">
        <v>9867.39</v>
      </c>
      <c r="W13" s="1123">
        <v>12798.59</v>
      </c>
      <c r="X13" s="1123">
        <v>4247.6400000000003</v>
      </c>
      <c r="Y13" s="1123">
        <v>10076.34</v>
      </c>
      <c r="Z13" s="1123">
        <v>671.9</v>
      </c>
      <c r="AA13" s="1123">
        <v>2881.73</v>
      </c>
      <c r="AB13" s="1123">
        <v>6130.9</v>
      </c>
      <c r="AC13" s="1123">
        <v>4734.04</v>
      </c>
      <c r="AD13" s="1123">
        <v>4498.97</v>
      </c>
      <c r="AE13" s="1123">
        <v>2285.88</v>
      </c>
      <c r="AF13" s="1123">
        <v>4053.85</v>
      </c>
      <c r="AG13" s="1123">
        <v>4526.8100000000004</v>
      </c>
      <c r="AH13" s="1123">
        <v>1642.2</v>
      </c>
      <c r="AI13" s="1123">
        <v>1293.1099999999999</v>
      </c>
      <c r="AJ13" s="1123">
        <v>2235.98</v>
      </c>
      <c r="AK13" s="2372">
        <f>'급수관폐쇄(총괄) (2)'!AR14+'급수관폐쇄(총괄) (2)'!AS14</f>
        <v>2037.67</v>
      </c>
    </row>
    <row r="14" spans="1:37" s="194" customFormat="1" ht="24" customHeight="1" x14ac:dyDescent="0.15">
      <c r="A14" s="3111"/>
      <c r="B14" s="2364" t="s">
        <v>779</v>
      </c>
      <c r="C14" s="979">
        <f t="shared" si="12"/>
        <v>0</v>
      </c>
      <c r="D14" s="1122">
        <v>0</v>
      </c>
      <c r="E14" s="1123">
        <v>0</v>
      </c>
      <c r="F14" s="1123">
        <v>0</v>
      </c>
      <c r="G14" s="1123">
        <v>0</v>
      </c>
      <c r="H14" s="1123">
        <v>0</v>
      </c>
      <c r="I14" s="1123">
        <v>0</v>
      </c>
      <c r="J14" s="1123">
        <v>0</v>
      </c>
      <c r="K14" s="1123">
        <v>0</v>
      </c>
      <c r="L14" s="1123">
        <v>0</v>
      </c>
      <c r="M14" s="1123">
        <v>0</v>
      </c>
      <c r="N14" s="1123">
        <v>0</v>
      </c>
      <c r="O14" s="1123">
        <v>0</v>
      </c>
      <c r="P14" s="1123">
        <v>0</v>
      </c>
      <c r="Q14" s="1123">
        <v>0</v>
      </c>
      <c r="R14" s="1123">
        <v>0</v>
      </c>
      <c r="S14" s="1123">
        <v>0</v>
      </c>
      <c r="T14" s="1123">
        <v>0</v>
      </c>
      <c r="U14" s="1123">
        <v>0</v>
      </c>
      <c r="V14" s="1123">
        <v>0</v>
      </c>
      <c r="W14" s="1123">
        <v>0</v>
      </c>
      <c r="X14" s="1123">
        <v>0</v>
      </c>
      <c r="Y14" s="1123">
        <v>0</v>
      </c>
      <c r="Z14" s="1123">
        <v>0</v>
      </c>
      <c r="AA14" s="1123">
        <v>0</v>
      </c>
      <c r="AB14" s="1123">
        <v>0</v>
      </c>
      <c r="AC14" s="1123">
        <v>0</v>
      </c>
      <c r="AD14" s="1123">
        <v>0</v>
      </c>
      <c r="AE14" s="1123">
        <v>0</v>
      </c>
      <c r="AF14" s="1123">
        <v>0</v>
      </c>
      <c r="AG14" s="1123">
        <v>0</v>
      </c>
      <c r="AH14" s="1123">
        <v>0</v>
      </c>
      <c r="AI14" s="1123">
        <v>0</v>
      </c>
      <c r="AJ14" s="1123">
        <v>0</v>
      </c>
      <c r="AK14" s="2372">
        <f>'급수관폐쇄(총괄) (2)'!AR15+'급수관폐쇄(총괄) (2)'!AS15</f>
        <v>0</v>
      </c>
    </row>
    <row r="15" spans="1:37" s="194" customFormat="1" ht="24" customHeight="1" x14ac:dyDescent="0.15">
      <c r="A15" s="3111"/>
      <c r="B15" s="2364" t="s">
        <v>285</v>
      </c>
      <c r="C15" s="979">
        <f t="shared" si="12"/>
        <v>13</v>
      </c>
      <c r="D15" s="1122">
        <v>0</v>
      </c>
      <c r="E15" s="1123">
        <v>0</v>
      </c>
      <c r="F15" s="1123">
        <v>0</v>
      </c>
      <c r="G15" s="1123">
        <v>0</v>
      </c>
      <c r="H15" s="1123">
        <v>0</v>
      </c>
      <c r="I15" s="1123">
        <v>0</v>
      </c>
      <c r="J15" s="1123">
        <v>0</v>
      </c>
      <c r="K15" s="1123">
        <v>0</v>
      </c>
      <c r="L15" s="1123">
        <v>0</v>
      </c>
      <c r="M15" s="1123">
        <v>0</v>
      </c>
      <c r="N15" s="1123">
        <v>0</v>
      </c>
      <c r="O15" s="1123">
        <v>0</v>
      </c>
      <c r="P15" s="1123">
        <v>0</v>
      </c>
      <c r="Q15" s="1123">
        <v>0</v>
      </c>
      <c r="R15" s="1123">
        <v>0</v>
      </c>
      <c r="S15" s="1123">
        <v>0</v>
      </c>
      <c r="T15" s="1123">
        <v>0</v>
      </c>
      <c r="U15" s="1123">
        <v>0</v>
      </c>
      <c r="V15" s="1123">
        <v>0</v>
      </c>
      <c r="W15" s="1123">
        <v>0</v>
      </c>
      <c r="X15" s="1123">
        <v>0</v>
      </c>
      <c r="Y15" s="1123">
        <v>0</v>
      </c>
      <c r="Z15" s="1123">
        <v>0</v>
      </c>
      <c r="AA15" s="1123">
        <v>0</v>
      </c>
      <c r="AB15" s="1123">
        <v>0</v>
      </c>
      <c r="AC15" s="1123">
        <v>0</v>
      </c>
      <c r="AD15" s="1123">
        <v>0</v>
      </c>
      <c r="AE15" s="1123">
        <v>0</v>
      </c>
      <c r="AF15" s="1123">
        <v>0</v>
      </c>
      <c r="AG15" s="1123">
        <v>0</v>
      </c>
      <c r="AH15" s="1123">
        <v>0</v>
      </c>
      <c r="AI15" s="1123">
        <v>0</v>
      </c>
      <c r="AJ15" s="1123">
        <v>0</v>
      </c>
      <c r="AK15" s="2372">
        <f>'급수관폐쇄(총괄) (2)'!AR16+'급수관폐쇄(총괄) (2)'!AS16</f>
        <v>13</v>
      </c>
    </row>
    <row r="16" spans="1:37" s="194" customFormat="1" ht="24" customHeight="1" x14ac:dyDescent="0.15">
      <c r="A16" s="3111">
        <v>20</v>
      </c>
      <c r="B16" s="1851" t="s">
        <v>46</v>
      </c>
      <c r="C16" s="614">
        <f>SUM(D16:AK16)</f>
        <v>25195.279999999995</v>
      </c>
      <c r="D16" s="580">
        <f>SUM(D17:D21)</f>
        <v>791.69</v>
      </c>
      <c r="E16" s="580">
        <f t="shared" ref="E16:AE16" si="13">SUM(E17:E21)</f>
        <v>498.81</v>
      </c>
      <c r="F16" s="580">
        <f t="shared" si="13"/>
        <v>324.64</v>
      </c>
      <c r="G16" s="580">
        <f t="shared" si="13"/>
        <v>28.7</v>
      </c>
      <c r="H16" s="580">
        <f t="shared" si="13"/>
        <v>75.459999999999994</v>
      </c>
      <c r="I16" s="580">
        <f t="shared" si="13"/>
        <v>231.53</v>
      </c>
      <c r="J16" s="580">
        <f t="shared" si="13"/>
        <v>432.53000000000003</v>
      </c>
      <c r="K16" s="580">
        <f t="shared" si="13"/>
        <v>341.92</v>
      </c>
      <c r="L16" s="580">
        <f t="shared" si="13"/>
        <v>373.52</v>
      </c>
      <c r="M16" s="580">
        <f t="shared" si="13"/>
        <v>61.769999999999996</v>
      </c>
      <c r="N16" s="580">
        <f t="shared" si="13"/>
        <v>244.69</v>
      </c>
      <c r="O16" s="580">
        <f t="shared" si="13"/>
        <v>67.689999999999984</v>
      </c>
      <c r="P16" s="580">
        <f t="shared" si="13"/>
        <v>843.88</v>
      </c>
      <c r="Q16" s="580">
        <f t="shared" si="13"/>
        <v>1055.9100000000001</v>
      </c>
      <c r="R16" s="580">
        <f t="shared" si="13"/>
        <v>1084.29</v>
      </c>
      <c r="S16" s="580">
        <f t="shared" si="13"/>
        <v>1395.55</v>
      </c>
      <c r="T16" s="580">
        <f t="shared" si="13"/>
        <v>1269.3</v>
      </c>
      <c r="U16" s="580">
        <f t="shared" si="13"/>
        <v>1034.94</v>
      </c>
      <c r="V16" s="580">
        <f t="shared" si="13"/>
        <v>1178.8900000000001</v>
      </c>
      <c r="W16" s="580">
        <f t="shared" si="13"/>
        <v>1463.29</v>
      </c>
      <c r="X16" s="580">
        <f t="shared" si="13"/>
        <v>1418.36</v>
      </c>
      <c r="Y16" s="580">
        <f t="shared" si="13"/>
        <v>1135.97</v>
      </c>
      <c r="Z16" s="580">
        <f t="shared" si="13"/>
        <v>564.58000000000004</v>
      </c>
      <c r="AA16" s="580">
        <f t="shared" si="13"/>
        <v>486.7</v>
      </c>
      <c r="AB16" s="580">
        <f t="shared" si="13"/>
        <v>1132.19</v>
      </c>
      <c r="AC16" s="580">
        <f t="shared" si="13"/>
        <v>825.87</v>
      </c>
      <c r="AD16" s="580">
        <f t="shared" si="13"/>
        <v>897.28</v>
      </c>
      <c r="AE16" s="580">
        <f t="shared" si="13"/>
        <v>553.17999999999995</v>
      </c>
      <c r="AF16" s="580">
        <f t="shared" ref="AF16:AK16" si="14">SUM(AF17:AF21)</f>
        <v>1014.52</v>
      </c>
      <c r="AG16" s="580">
        <f t="shared" si="14"/>
        <v>1556.28</v>
      </c>
      <c r="AH16" s="580">
        <f t="shared" si="14"/>
        <v>380.89</v>
      </c>
      <c r="AI16" s="580">
        <f t="shared" si="14"/>
        <v>314.39</v>
      </c>
      <c r="AJ16" s="581">
        <f t="shared" si="14"/>
        <v>1206.71</v>
      </c>
      <c r="AK16" s="581">
        <f t="shared" si="14"/>
        <v>909.36</v>
      </c>
    </row>
    <row r="17" spans="1:37" s="194" customFormat="1" ht="24" customHeight="1" x14ac:dyDescent="0.15">
      <c r="A17" s="3111"/>
      <c r="B17" s="2364" t="s">
        <v>283</v>
      </c>
      <c r="C17" s="979">
        <f>SUM(D17:AK17)</f>
        <v>3229.3599999999997</v>
      </c>
      <c r="D17" s="1122">
        <v>735.87</v>
      </c>
      <c r="E17" s="1123">
        <v>498.81</v>
      </c>
      <c r="F17" s="1123">
        <v>289.92</v>
      </c>
      <c r="G17" s="1123">
        <v>28.7</v>
      </c>
      <c r="H17" s="1123">
        <v>75.459999999999994</v>
      </c>
      <c r="I17" s="1123">
        <v>231.53</v>
      </c>
      <c r="J17" s="1123">
        <v>394.17</v>
      </c>
      <c r="K17" s="1123">
        <v>341.92</v>
      </c>
      <c r="L17" s="1123">
        <f>581.52-208</f>
        <v>373.52</v>
      </c>
      <c r="M17" s="1123">
        <v>29.04</v>
      </c>
      <c r="N17" s="1123">
        <v>2.4300000000000002</v>
      </c>
      <c r="O17" s="1123">
        <v>3.49</v>
      </c>
      <c r="P17" s="1123">
        <v>0</v>
      </c>
      <c r="Q17" s="1123">
        <v>103.3</v>
      </c>
      <c r="R17" s="1123">
        <v>21.77</v>
      </c>
      <c r="S17" s="1123">
        <v>13.25</v>
      </c>
      <c r="T17" s="1123">
        <v>0</v>
      </c>
      <c r="U17" s="1123">
        <v>0</v>
      </c>
      <c r="V17" s="1123">
        <v>0</v>
      </c>
      <c r="W17" s="1123">
        <v>0</v>
      </c>
      <c r="X17" s="1123">
        <v>0</v>
      </c>
      <c r="Y17" s="1123">
        <v>0</v>
      </c>
      <c r="Z17" s="1123">
        <v>0</v>
      </c>
      <c r="AA17" s="1123">
        <v>0</v>
      </c>
      <c r="AB17" s="1123">
        <v>0</v>
      </c>
      <c r="AC17" s="1123">
        <v>0</v>
      </c>
      <c r="AD17" s="1123">
        <v>0</v>
      </c>
      <c r="AE17" s="1123">
        <v>0</v>
      </c>
      <c r="AF17" s="1123">
        <v>0</v>
      </c>
      <c r="AG17" s="1123">
        <v>0</v>
      </c>
      <c r="AH17" s="1123">
        <v>0</v>
      </c>
      <c r="AI17" s="1123">
        <v>0</v>
      </c>
      <c r="AJ17" s="1123">
        <v>86.18</v>
      </c>
      <c r="AK17" s="2372">
        <f>'급수관폐쇄(총괄) (2)'!AR18+'급수관폐쇄(총괄) (2)'!AS18</f>
        <v>0</v>
      </c>
    </row>
    <row r="18" spans="1:37" s="194" customFormat="1" ht="24" customHeight="1" x14ac:dyDescent="0.15">
      <c r="A18" s="3111"/>
      <c r="B18" s="2364" t="s">
        <v>284</v>
      </c>
      <c r="C18" s="979">
        <f t="shared" ref="C18:C21" si="15">SUM(D18:AK18)</f>
        <v>12.72</v>
      </c>
      <c r="D18" s="1122">
        <v>0</v>
      </c>
      <c r="E18" s="1123">
        <v>0</v>
      </c>
      <c r="F18" s="1123">
        <v>0</v>
      </c>
      <c r="G18" s="1123">
        <v>0</v>
      </c>
      <c r="H18" s="1123">
        <v>0</v>
      </c>
      <c r="I18" s="1123">
        <v>0</v>
      </c>
      <c r="J18" s="1123">
        <v>0</v>
      </c>
      <c r="K18" s="1123">
        <v>0</v>
      </c>
      <c r="L18" s="1123">
        <v>0</v>
      </c>
      <c r="M18" s="1123">
        <v>0</v>
      </c>
      <c r="N18" s="1123">
        <v>0</v>
      </c>
      <c r="O18" s="1123">
        <v>0</v>
      </c>
      <c r="P18" s="1123">
        <v>0</v>
      </c>
      <c r="Q18" s="1123">
        <v>0</v>
      </c>
      <c r="R18" s="1123">
        <v>0</v>
      </c>
      <c r="S18" s="1123">
        <v>0</v>
      </c>
      <c r="T18" s="1123">
        <v>12.72</v>
      </c>
      <c r="U18" s="1123">
        <v>0</v>
      </c>
      <c r="V18" s="1123">
        <v>0</v>
      </c>
      <c r="W18" s="1123">
        <v>0</v>
      </c>
      <c r="X18" s="1123">
        <v>0</v>
      </c>
      <c r="Y18" s="1123">
        <v>0</v>
      </c>
      <c r="Z18" s="1123">
        <v>0</v>
      </c>
      <c r="AA18" s="1123">
        <v>0</v>
      </c>
      <c r="AB18" s="1123">
        <v>0</v>
      </c>
      <c r="AC18" s="1123">
        <v>0</v>
      </c>
      <c r="AD18" s="1123">
        <v>0</v>
      </c>
      <c r="AE18" s="1123">
        <v>0</v>
      </c>
      <c r="AF18" s="1123">
        <v>0</v>
      </c>
      <c r="AG18" s="1123">
        <v>0</v>
      </c>
      <c r="AH18" s="1123">
        <v>0</v>
      </c>
      <c r="AI18" s="1123">
        <v>0</v>
      </c>
      <c r="AJ18" s="1123">
        <v>0</v>
      </c>
      <c r="AK18" s="2372">
        <f>'급수관폐쇄(총괄) (2)'!AR19+'급수관폐쇄(총괄) (2)'!AS19</f>
        <v>0</v>
      </c>
    </row>
    <row r="19" spans="1:37" s="194" customFormat="1" ht="24" customHeight="1" x14ac:dyDescent="0.15">
      <c r="A19" s="3111"/>
      <c r="B19" s="2365" t="s">
        <v>286</v>
      </c>
      <c r="C19" s="979">
        <f t="shared" si="15"/>
        <v>21949.200000000001</v>
      </c>
      <c r="D19" s="1122">
        <v>55.820000000000007</v>
      </c>
      <c r="E19" s="1123">
        <v>0</v>
      </c>
      <c r="F19" s="1123">
        <v>34.72</v>
      </c>
      <c r="G19" s="1123">
        <v>0</v>
      </c>
      <c r="H19" s="1123">
        <v>0</v>
      </c>
      <c r="I19" s="1123">
        <v>0</v>
      </c>
      <c r="J19" s="1123">
        <v>38.36</v>
      </c>
      <c r="K19" s="1123">
        <v>0</v>
      </c>
      <c r="L19" s="1123">
        <v>0</v>
      </c>
      <c r="M19" s="1123">
        <v>32.729999999999997</v>
      </c>
      <c r="N19" s="1123">
        <v>242.26</v>
      </c>
      <c r="O19" s="1123">
        <f>404.2-340</f>
        <v>64.199999999999989</v>
      </c>
      <c r="P19" s="1123">
        <v>843.88</v>
      </c>
      <c r="Q19" s="1123">
        <v>952.61</v>
      </c>
      <c r="R19" s="1123">
        <v>1062.52</v>
      </c>
      <c r="S19" s="1123">
        <v>1382.3</v>
      </c>
      <c r="T19" s="1123">
        <v>1256.58</v>
      </c>
      <c r="U19" s="1123">
        <v>1034.94</v>
      </c>
      <c r="V19" s="1123">
        <v>1178.8900000000001</v>
      </c>
      <c r="W19" s="1123">
        <v>1463.29</v>
      </c>
      <c r="X19" s="1123">
        <v>1418.36</v>
      </c>
      <c r="Y19" s="1123">
        <v>1135.97</v>
      </c>
      <c r="Z19" s="1123">
        <v>564.58000000000004</v>
      </c>
      <c r="AA19" s="1123">
        <v>486.7</v>
      </c>
      <c r="AB19" s="1123">
        <v>1132.19</v>
      </c>
      <c r="AC19" s="1123">
        <v>825.87</v>
      </c>
      <c r="AD19" s="1123">
        <v>897.28</v>
      </c>
      <c r="AE19" s="1123">
        <v>553.17999999999995</v>
      </c>
      <c r="AF19" s="1123">
        <v>1014.52</v>
      </c>
      <c r="AG19" s="1123">
        <v>1556.28</v>
      </c>
      <c r="AH19" s="1123">
        <v>380.89</v>
      </c>
      <c r="AI19" s="1123">
        <v>314.39</v>
      </c>
      <c r="AJ19" s="1123">
        <v>1120.53</v>
      </c>
      <c r="AK19" s="2372">
        <f>'급수관폐쇄(총괄) (2)'!AR20+'급수관폐쇄(총괄) (2)'!AS20</f>
        <v>905.36</v>
      </c>
    </row>
    <row r="20" spans="1:37" s="194" customFormat="1" ht="24" customHeight="1" x14ac:dyDescent="0.15">
      <c r="A20" s="3111"/>
      <c r="B20" s="2364" t="s">
        <v>779</v>
      </c>
      <c r="C20" s="979">
        <f t="shared" si="15"/>
        <v>0</v>
      </c>
      <c r="D20" s="1122">
        <v>0</v>
      </c>
      <c r="E20" s="1123">
        <v>0</v>
      </c>
      <c r="F20" s="1123">
        <v>0</v>
      </c>
      <c r="G20" s="1123">
        <v>0</v>
      </c>
      <c r="H20" s="1123">
        <v>0</v>
      </c>
      <c r="I20" s="1123">
        <v>0</v>
      </c>
      <c r="J20" s="1123">
        <v>0</v>
      </c>
      <c r="K20" s="1123">
        <v>0</v>
      </c>
      <c r="L20" s="1123">
        <v>0</v>
      </c>
      <c r="M20" s="1123">
        <v>0</v>
      </c>
      <c r="N20" s="1123">
        <v>0</v>
      </c>
      <c r="O20" s="1123">
        <v>0</v>
      </c>
      <c r="P20" s="1123">
        <v>0</v>
      </c>
      <c r="Q20" s="1123">
        <v>0</v>
      </c>
      <c r="R20" s="1123">
        <v>0</v>
      </c>
      <c r="S20" s="1123">
        <v>0</v>
      </c>
      <c r="T20" s="1123">
        <v>0</v>
      </c>
      <c r="U20" s="1123">
        <v>0</v>
      </c>
      <c r="V20" s="1123">
        <v>0</v>
      </c>
      <c r="W20" s="1123">
        <v>0</v>
      </c>
      <c r="X20" s="1123">
        <v>0</v>
      </c>
      <c r="Y20" s="1123">
        <v>0</v>
      </c>
      <c r="Z20" s="1123">
        <v>0</v>
      </c>
      <c r="AA20" s="1123">
        <v>0</v>
      </c>
      <c r="AB20" s="1123">
        <v>0</v>
      </c>
      <c r="AC20" s="1123">
        <v>0</v>
      </c>
      <c r="AD20" s="1123">
        <v>0</v>
      </c>
      <c r="AE20" s="1123">
        <v>0</v>
      </c>
      <c r="AF20" s="1123">
        <v>0</v>
      </c>
      <c r="AG20" s="1123">
        <v>0</v>
      </c>
      <c r="AH20" s="1123">
        <v>0</v>
      </c>
      <c r="AI20" s="1123">
        <v>0</v>
      </c>
      <c r="AJ20" s="1123">
        <v>0</v>
      </c>
      <c r="AK20" s="2372">
        <f>'급수관폐쇄(총괄) (2)'!AR21+'급수관폐쇄(총괄) (2)'!AS21</f>
        <v>0</v>
      </c>
    </row>
    <row r="21" spans="1:37" s="194" customFormat="1" ht="24" customHeight="1" x14ac:dyDescent="0.15">
      <c r="A21" s="3111"/>
      <c r="B21" s="2364" t="s">
        <v>285</v>
      </c>
      <c r="C21" s="979">
        <f t="shared" si="15"/>
        <v>4</v>
      </c>
      <c r="D21" s="1122">
        <v>0</v>
      </c>
      <c r="E21" s="1123">
        <v>0</v>
      </c>
      <c r="F21" s="1123">
        <v>0</v>
      </c>
      <c r="G21" s="1123">
        <v>0</v>
      </c>
      <c r="H21" s="1123">
        <v>0</v>
      </c>
      <c r="I21" s="1123">
        <v>0</v>
      </c>
      <c r="J21" s="1123">
        <v>0</v>
      </c>
      <c r="K21" s="1123">
        <v>0</v>
      </c>
      <c r="L21" s="1123">
        <v>0</v>
      </c>
      <c r="M21" s="1123">
        <v>0</v>
      </c>
      <c r="N21" s="1123">
        <v>0</v>
      </c>
      <c r="O21" s="1123">
        <v>0</v>
      </c>
      <c r="P21" s="1123">
        <v>0</v>
      </c>
      <c r="Q21" s="1123">
        <v>0</v>
      </c>
      <c r="R21" s="1123">
        <v>0</v>
      </c>
      <c r="S21" s="1123">
        <v>0</v>
      </c>
      <c r="T21" s="1123">
        <v>0</v>
      </c>
      <c r="U21" s="1123">
        <v>0</v>
      </c>
      <c r="V21" s="1123">
        <v>0</v>
      </c>
      <c r="W21" s="1123">
        <v>0</v>
      </c>
      <c r="X21" s="1123">
        <v>0</v>
      </c>
      <c r="Y21" s="1123">
        <v>0</v>
      </c>
      <c r="Z21" s="1123">
        <v>0</v>
      </c>
      <c r="AA21" s="1123">
        <v>0</v>
      </c>
      <c r="AB21" s="1123">
        <v>0</v>
      </c>
      <c r="AC21" s="1123">
        <v>0</v>
      </c>
      <c r="AD21" s="1123">
        <v>0</v>
      </c>
      <c r="AE21" s="1123">
        <v>0</v>
      </c>
      <c r="AF21" s="1123">
        <v>0</v>
      </c>
      <c r="AG21" s="1123">
        <v>0</v>
      </c>
      <c r="AH21" s="1123">
        <v>0</v>
      </c>
      <c r="AI21" s="1123">
        <v>0</v>
      </c>
      <c r="AJ21" s="1123">
        <v>0</v>
      </c>
      <c r="AK21" s="2372">
        <f>'급수관폐쇄(총괄) (2)'!AR22+'급수관폐쇄(총괄) (2)'!AS22</f>
        <v>4</v>
      </c>
    </row>
    <row r="22" spans="1:37" s="194" customFormat="1" ht="24" customHeight="1" x14ac:dyDescent="0.15">
      <c r="A22" s="3111">
        <v>25</v>
      </c>
      <c r="B22" s="1851" t="s">
        <v>46</v>
      </c>
      <c r="C22" s="614">
        <f>SUM(D22:AK22)</f>
        <v>23402.59</v>
      </c>
      <c r="D22" s="580">
        <f>SUM(D23:D27)</f>
        <v>628.36</v>
      </c>
      <c r="E22" s="580">
        <f t="shared" ref="E22:AE22" si="16">SUM(E23:E27)</f>
        <v>31.25</v>
      </c>
      <c r="F22" s="580">
        <f t="shared" si="16"/>
        <v>278.83999999999997</v>
      </c>
      <c r="G22" s="580">
        <f t="shared" si="16"/>
        <v>148.33000000000001</v>
      </c>
      <c r="H22" s="580">
        <f t="shared" si="16"/>
        <v>108.41</v>
      </c>
      <c r="I22" s="580">
        <f t="shared" si="16"/>
        <v>246.93</v>
      </c>
      <c r="J22" s="580">
        <f t="shared" si="16"/>
        <v>163.16</v>
      </c>
      <c r="K22" s="580">
        <f t="shared" si="16"/>
        <v>270.93</v>
      </c>
      <c r="L22" s="580">
        <f t="shared" si="16"/>
        <v>140.38</v>
      </c>
      <c r="M22" s="580">
        <f t="shared" si="16"/>
        <v>74.17</v>
      </c>
      <c r="N22" s="580">
        <f t="shared" si="16"/>
        <v>130.82999999999998</v>
      </c>
      <c r="O22" s="580">
        <f t="shared" si="16"/>
        <v>32.67</v>
      </c>
      <c r="P22" s="580">
        <f t="shared" si="16"/>
        <v>311.96999999999997</v>
      </c>
      <c r="Q22" s="580">
        <f t="shared" si="16"/>
        <v>230.82</v>
      </c>
      <c r="R22" s="580">
        <f t="shared" si="16"/>
        <v>1084.44</v>
      </c>
      <c r="S22" s="580">
        <f t="shared" si="16"/>
        <v>1814.8</v>
      </c>
      <c r="T22" s="580">
        <f t="shared" si="16"/>
        <v>1380.82</v>
      </c>
      <c r="U22" s="580">
        <f t="shared" si="16"/>
        <v>1190.42</v>
      </c>
      <c r="V22" s="580">
        <f t="shared" si="16"/>
        <v>1220.24</v>
      </c>
      <c r="W22" s="580">
        <f t="shared" si="16"/>
        <v>1495.48</v>
      </c>
      <c r="X22" s="580">
        <f t="shared" si="16"/>
        <v>799.43000000000006</v>
      </c>
      <c r="Y22" s="580">
        <f t="shared" si="16"/>
        <v>862.3</v>
      </c>
      <c r="Z22" s="580">
        <f t="shared" si="16"/>
        <v>395.26</v>
      </c>
      <c r="AA22" s="580">
        <f t="shared" si="16"/>
        <v>713.12</v>
      </c>
      <c r="AB22" s="580">
        <f t="shared" si="16"/>
        <v>1208.05</v>
      </c>
      <c r="AC22" s="580">
        <f t="shared" si="16"/>
        <v>704.16</v>
      </c>
      <c r="AD22" s="580">
        <f t="shared" si="16"/>
        <v>1046.76</v>
      </c>
      <c r="AE22" s="580">
        <f t="shared" si="16"/>
        <v>1156.1199999999999</v>
      </c>
      <c r="AF22" s="580">
        <f t="shared" ref="AF22:AK22" si="17">SUM(AF23:AF27)</f>
        <v>1552.83</v>
      </c>
      <c r="AG22" s="580">
        <f t="shared" si="17"/>
        <v>1397.25</v>
      </c>
      <c r="AH22" s="580">
        <f t="shared" si="17"/>
        <v>288.92</v>
      </c>
      <c r="AI22" s="580">
        <f t="shared" si="17"/>
        <v>389.99</v>
      </c>
      <c r="AJ22" s="581">
        <f t="shared" si="17"/>
        <v>808.4</v>
      </c>
      <c r="AK22" s="581">
        <f t="shared" si="17"/>
        <v>1096.75</v>
      </c>
    </row>
    <row r="23" spans="1:37" s="194" customFormat="1" ht="24" customHeight="1" x14ac:dyDescent="0.15">
      <c r="A23" s="3111"/>
      <c r="B23" s="2364" t="s">
        <v>283</v>
      </c>
      <c r="C23" s="979">
        <f>SUM(D23:AK23)</f>
        <v>2115.0300000000002</v>
      </c>
      <c r="D23" s="1122">
        <f>650.64-81</f>
        <v>569.64</v>
      </c>
      <c r="E23" s="1123">
        <v>31.25</v>
      </c>
      <c r="F23" s="1123">
        <v>258.39999999999998</v>
      </c>
      <c r="G23" s="1123">
        <v>148.33000000000001</v>
      </c>
      <c r="H23" s="1123">
        <v>108.41</v>
      </c>
      <c r="I23" s="1123">
        <v>246.93</v>
      </c>
      <c r="J23" s="1123">
        <v>118.16</v>
      </c>
      <c r="K23" s="1123">
        <v>270.93</v>
      </c>
      <c r="L23" s="1123">
        <v>112.68</v>
      </c>
      <c r="M23" s="1123">
        <v>21.37</v>
      </c>
      <c r="N23" s="1123">
        <v>22.76</v>
      </c>
      <c r="O23" s="1123">
        <v>3.48</v>
      </c>
      <c r="P23" s="1123">
        <v>6.38</v>
      </c>
      <c r="Q23" s="1123">
        <v>82.04</v>
      </c>
      <c r="R23" s="1123">
        <v>98.4</v>
      </c>
      <c r="S23" s="1123">
        <v>15.87</v>
      </c>
      <c r="T23" s="1123">
        <v>0</v>
      </c>
      <c r="U23" s="1123">
        <v>0</v>
      </c>
      <c r="V23" s="1123">
        <v>0</v>
      </c>
      <c r="W23" s="1123">
        <v>0</v>
      </c>
      <c r="X23" s="1123">
        <v>0</v>
      </c>
      <c r="Y23" s="1123">
        <v>0</v>
      </c>
      <c r="Z23" s="1123">
        <v>0</v>
      </c>
      <c r="AA23" s="1123">
        <v>0</v>
      </c>
      <c r="AB23" s="1123">
        <v>0</v>
      </c>
      <c r="AC23" s="1123">
        <v>0</v>
      </c>
      <c r="AD23" s="1123">
        <v>0</v>
      </c>
      <c r="AE23" s="1123">
        <v>0</v>
      </c>
      <c r="AF23" s="1123">
        <v>0</v>
      </c>
      <c r="AG23" s="1123">
        <v>0</v>
      </c>
      <c r="AH23" s="1123">
        <v>0</v>
      </c>
      <c r="AI23" s="1123">
        <v>0</v>
      </c>
      <c r="AJ23" s="1123">
        <v>0</v>
      </c>
      <c r="AK23" s="2372">
        <f>'급수관폐쇄(총괄) (2)'!AR24+'급수관폐쇄(총괄) (2)'!AS24</f>
        <v>0</v>
      </c>
    </row>
    <row r="24" spans="1:37" s="194" customFormat="1" ht="24" customHeight="1" x14ac:dyDescent="0.15">
      <c r="A24" s="3111"/>
      <c r="B24" s="2364" t="s">
        <v>284</v>
      </c>
      <c r="C24" s="979">
        <f t="shared" ref="C24:C27" si="18">SUM(D24:AK24)</f>
        <v>52.709999999999994</v>
      </c>
      <c r="D24" s="1122">
        <v>0</v>
      </c>
      <c r="E24" s="1123">
        <v>0</v>
      </c>
      <c r="F24" s="1123">
        <v>0</v>
      </c>
      <c r="G24" s="1123">
        <v>0</v>
      </c>
      <c r="H24" s="1123">
        <v>0</v>
      </c>
      <c r="I24" s="1123">
        <v>0</v>
      </c>
      <c r="J24" s="1123">
        <v>0</v>
      </c>
      <c r="K24" s="1123">
        <v>0</v>
      </c>
      <c r="L24" s="1123">
        <v>0</v>
      </c>
      <c r="M24" s="1123">
        <v>0</v>
      </c>
      <c r="N24" s="1123">
        <v>0</v>
      </c>
      <c r="O24" s="1123">
        <v>0</v>
      </c>
      <c r="P24" s="1123">
        <v>0</v>
      </c>
      <c r="Q24" s="1123">
        <v>0</v>
      </c>
      <c r="R24" s="1123">
        <v>4.88</v>
      </c>
      <c r="S24" s="1123">
        <v>7.35</v>
      </c>
      <c r="T24" s="1123">
        <v>0</v>
      </c>
      <c r="U24" s="1123">
        <v>0</v>
      </c>
      <c r="V24" s="1123">
        <v>0</v>
      </c>
      <c r="W24" s="1123">
        <v>0</v>
      </c>
      <c r="X24" s="1123">
        <v>40.479999999999997</v>
      </c>
      <c r="Y24" s="1123">
        <v>0</v>
      </c>
      <c r="Z24" s="1123">
        <v>0</v>
      </c>
      <c r="AA24" s="1123">
        <v>0</v>
      </c>
      <c r="AB24" s="1123">
        <v>0</v>
      </c>
      <c r="AC24" s="1123">
        <v>0</v>
      </c>
      <c r="AD24" s="1123">
        <v>0</v>
      </c>
      <c r="AE24" s="1123">
        <v>0</v>
      </c>
      <c r="AF24" s="1123">
        <v>0</v>
      </c>
      <c r="AG24" s="1123">
        <v>0</v>
      </c>
      <c r="AH24" s="1123">
        <v>0</v>
      </c>
      <c r="AI24" s="1123">
        <v>0</v>
      </c>
      <c r="AJ24" s="1123">
        <v>0</v>
      </c>
      <c r="AK24" s="2372">
        <f>'급수관폐쇄(총괄) (2)'!AR25+'급수관폐쇄(총괄) (2)'!AS25</f>
        <v>0</v>
      </c>
    </row>
    <row r="25" spans="1:37" s="194" customFormat="1" ht="24" customHeight="1" x14ac:dyDescent="0.15">
      <c r="A25" s="3111"/>
      <c r="B25" s="2365" t="s">
        <v>286</v>
      </c>
      <c r="C25" s="979">
        <f t="shared" si="18"/>
        <v>21234.850000000002</v>
      </c>
      <c r="D25" s="1122">
        <v>58.72</v>
      </c>
      <c r="E25" s="1123">
        <v>0</v>
      </c>
      <c r="F25" s="1123">
        <v>20.440000000000001</v>
      </c>
      <c r="G25" s="1123">
        <v>0</v>
      </c>
      <c r="H25" s="1123">
        <v>0</v>
      </c>
      <c r="I25" s="1123">
        <v>0</v>
      </c>
      <c r="J25" s="1123">
        <v>45</v>
      </c>
      <c r="K25" s="1123">
        <v>0</v>
      </c>
      <c r="L25" s="1123">
        <v>27.7</v>
      </c>
      <c r="M25" s="1123">
        <v>52.8</v>
      </c>
      <c r="N25" s="1123">
        <v>108.07</v>
      </c>
      <c r="O25" s="1123">
        <v>29.19</v>
      </c>
      <c r="P25" s="1123">
        <f>464.59-159</f>
        <v>305.58999999999997</v>
      </c>
      <c r="Q25" s="1123">
        <v>148.78</v>
      </c>
      <c r="R25" s="1123">
        <v>981.16</v>
      </c>
      <c r="S25" s="1123">
        <v>1791.58</v>
      </c>
      <c r="T25" s="1123">
        <v>1380.82</v>
      </c>
      <c r="U25" s="1123">
        <v>1190.42</v>
      </c>
      <c r="V25" s="1123">
        <v>1220.24</v>
      </c>
      <c r="W25" s="1123">
        <v>1495.48</v>
      </c>
      <c r="X25" s="1123">
        <v>758.95</v>
      </c>
      <c r="Y25" s="1123">
        <v>862.3</v>
      </c>
      <c r="Z25" s="1123">
        <v>395.26</v>
      </c>
      <c r="AA25" s="1123">
        <v>713.12</v>
      </c>
      <c r="AB25" s="1123">
        <v>1208.05</v>
      </c>
      <c r="AC25" s="1123">
        <v>704.16</v>
      </c>
      <c r="AD25" s="1123">
        <v>1046.76</v>
      </c>
      <c r="AE25" s="1123">
        <v>1156.1199999999999</v>
      </c>
      <c r="AF25" s="1123">
        <v>1552.83</v>
      </c>
      <c r="AG25" s="1123">
        <v>1397.25</v>
      </c>
      <c r="AH25" s="1123">
        <v>288.92</v>
      </c>
      <c r="AI25" s="1123">
        <v>389.99</v>
      </c>
      <c r="AJ25" s="1123">
        <v>808.4</v>
      </c>
      <c r="AK25" s="2372">
        <f>'급수관폐쇄(총괄) (2)'!AR26+'급수관폐쇄(총괄) (2)'!AS26</f>
        <v>1096.75</v>
      </c>
    </row>
    <row r="26" spans="1:37" s="194" customFormat="1" ht="24" customHeight="1" x14ac:dyDescent="0.15">
      <c r="A26" s="3111"/>
      <c r="B26" s="2364" t="s">
        <v>779</v>
      </c>
      <c r="C26" s="979">
        <f t="shared" si="18"/>
        <v>0</v>
      </c>
      <c r="D26" s="1122">
        <v>0</v>
      </c>
      <c r="E26" s="1123">
        <v>0</v>
      </c>
      <c r="F26" s="1123">
        <v>0</v>
      </c>
      <c r="G26" s="1123">
        <v>0</v>
      </c>
      <c r="H26" s="1123">
        <v>0</v>
      </c>
      <c r="I26" s="1123">
        <v>0</v>
      </c>
      <c r="J26" s="1123">
        <v>0</v>
      </c>
      <c r="K26" s="1123">
        <v>0</v>
      </c>
      <c r="L26" s="1123">
        <v>0</v>
      </c>
      <c r="M26" s="1123">
        <v>0</v>
      </c>
      <c r="N26" s="1123">
        <v>0</v>
      </c>
      <c r="O26" s="1123">
        <v>0</v>
      </c>
      <c r="P26" s="1123">
        <v>0</v>
      </c>
      <c r="Q26" s="1123">
        <v>0</v>
      </c>
      <c r="R26" s="1123">
        <v>0</v>
      </c>
      <c r="S26" s="1123">
        <v>0</v>
      </c>
      <c r="T26" s="1123">
        <v>0</v>
      </c>
      <c r="U26" s="1123">
        <v>0</v>
      </c>
      <c r="V26" s="1123">
        <v>0</v>
      </c>
      <c r="W26" s="1123">
        <v>0</v>
      </c>
      <c r="X26" s="1123">
        <v>0</v>
      </c>
      <c r="Y26" s="1123">
        <v>0</v>
      </c>
      <c r="Z26" s="1123">
        <v>0</v>
      </c>
      <c r="AA26" s="1123">
        <v>0</v>
      </c>
      <c r="AB26" s="1123">
        <v>0</v>
      </c>
      <c r="AC26" s="1123">
        <v>0</v>
      </c>
      <c r="AD26" s="1123">
        <v>0</v>
      </c>
      <c r="AE26" s="1123">
        <v>0</v>
      </c>
      <c r="AF26" s="1123">
        <v>0</v>
      </c>
      <c r="AG26" s="1123">
        <v>0</v>
      </c>
      <c r="AH26" s="1123">
        <v>0</v>
      </c>
      <c r="AI26" s="1123">
        <v>0</v>
      </c>
      <c r="AJ26" s="1123">
        <v>0</v>
      </c>
      <c r="AK26" s="2372">
        <f>'급수관폐쇄(총괄) (2)'!AR27+'급수관폐쇄(총괄) (2)'!AS27</f>
        <v>0</v>
      </c>
    </row>
    <row r="27" spans="1:37" s="194" customFormat="1" ht="24" customHeight="1" x14ac:dyDescent="0.15">
      <c r="A27" s="3111"/>
      <c r="B27" s="2364" t="s">
        <v>285</v>
      </c>
      <c r="C27" s="979">
        <f t="shared" si="18"/>
        <v>0</v>
      </c>
      <c r="D27" s="1122">
        <v>0</v>
      </c>
      <c r="E27" s="1123">
        <v>0</v>
      </c>
      <c r="F27" s="1123">
        <v>0</v>
      </c>
      <c r="G27" s="1123">
        <v>0</v>
      </c>
      <c r="H27" s="1123">
        <v>0</v>
      </c>
      <c r="I27" s="1123">
        <v>0</v>
      </c>
      <c r="J27" s="1123">
        <v>0</v>
      </c>
      <c r="K27" s="1123">
        <v>0</v>
      </c>
      <c r="L27" s="1123">
        <v>0</v>
      </c>
      <c r="M27" s="1123">
        <v>0</v>
      </c>
      <c r="N27" s="1123">
        <v>0</v>
      </c>
      <c r="O27" s="1123">
        <v>0</v>
      </c>
      <c r="P27" s="1123">
        <v>0</v>
      </c>
      <c r="Q27" s="1123">
        <v>0</v>
      </c>
      <c r="R27" s="1123">
        <v>0</v>
      </c>
      <c r="S27" s="1123">
        <v>0</v>
      </c>
      <c r="T27" s="1123">
        <v>0</v>
      </c>
      <c r="U27" s="1123">
        <v>0</v>
      </c>
      <c r="V27" s="1123">
        <v>0</v>
      </c>
      <c r="W27" s="1123">
        <v>0</v>
      </c>
      <c r="X27" s="1123">
        <v>0</v>
      </c>
      <c r="Y27" s="1123">
        <v>0</v>
      </c>
      <c r="Z27" s="1123">
        <v>0</v>
      </c>
      <c r="AA27" s="1123">
        <v>0</v>
      </c>
      <c r="AB27" s="1123">
        <v>0</v>
      </c>
      <c r="AC27" s="1123">
        <v>0</v>
      </c>
      <c r="AD27" s="1123">
        <v>0</v>
      </c>
      <c r="AE27" s="1123">
        <v>0</v>
      </c>
      <c r="AF27" s="1123">
        <v>0</v>
      </c>
      <c r="AG27" s="1123">
        <v>0</v>
      </c>
      <c r="AH27" s="1123">
        <v>0</v>
      </c>
      <c r="AI27" s="1123">
        <v>0</v>
      </c>
      <c r="AJ27" s="1123">
        <v>0</v>
      </c>
      <c r="AK27" s="2372">
        <f>'급수관폐쇄(총괄) (2)'!AR28+'급수관폐쇄(총괄) (2)'!AS28</f>
        <v>0</v>
      </c>
    </row>
    <row r="28" spans="1:37" s="194" customFormat="1" ht="24" customHeight="1" x14ac:dyDescent="0.15">
      <c r="A28" s="3111">
        <v>30</v>
      </c>
      <c r="B28" s="1851" t="s">
        <v>46</v>
      </c>
      <c r="C28" s="614">
        <f>SUM(D28:AK28)</f>
        <v>3608.7699999999995</v>
      </c>
      <c r="D28" s="580">
        <f>SUM(D29:D33)</f>
        <v>1068.8800000000001</v>
      </c>
      <c r="E28" s="580">
        <f t="shared" ref="E28:AE28" si="19">SUM(E29:E33)</f>
        <v>216.8</v>
      </c>
      <c r="F28" s="580">
        <f t="shared" si="19"/>
        <v>32.369999999999997</v>
      </c>
      <c r="G28" s="580">
        <f t="shared" si="19"/>
        <v>3.59</v>
      </c>
      <c r="H28" s="580">
        <f t="shared" si="19"/>
        <v>0</v>
      </c>
      <c r="I28" s="580">
        <f t="shared" si="19"/>
        <v>46.68</v>
      </c>
      <c r="J28" s="580">
        <f t="shared" si="19"/>
        <v>26.8</v>
      </c>
      <c r="K28" s="580">
        <f t="shared" si="19"/>
        <v>0</v>
      </c>
      <c r="L28" s="580">
        <f t="shared" si="19"/>
        <v>90.9</v>
      </c>
      <c r="M28" s="580">
        <f t="shared" si="19"/>
        <v>0</v>
      </c>
      <c r="N28" s="580">
        <f t="shared" si="19"/>
        <v>0</v>
      </c>
      <c r="O28" s="580">
        <f t="shared" si="19"/>
        <v>4.82</v>
      </c>
      <c r="P28" s="580">
        <f t="shared" si="19"/>
        <v>49.550000000000004</v>
      </c>
      <c r="Q28" s="580">
        <f t="shared" si="19"/>
        <v>79.94</v>
      </c>
      <c r="R28" s="580">
        <f t="shared" si="19"/>
        <v>25.13</v>
      </c>
      <c r="S28" s="580">
        <f t="shared" si="19"/>
        <v>14.59</v>
      </c>
      <c r="T28" s="580">
        <f t="shared" si="19"/>
        <v>185.35999999999999</v>
      </c>
      <c r="U28" s="580">
        <f t="shared" si="19"/>
        <v>20.72</v>
      </c>
      <c r="V28" s="580">
        <f t="shared" si="19"/>
        <v>59.26</v>
      </c>
      <c r="W28" s="580">
        <f t="shared" si="19"/>
        <v>36.29</v>
      </c>
      <c r="X28" s="580">
        <f t="shared" si="19"/>
        <v>10.96</v>
      </c>
      <c r="Y28" s="580">
        <f t="shared" si="19"/>
        <v>62.51</v>
      </c>
      <c r="Z28" s="580">
        <f t="shared" si="19"/>
        <v>36.9</v>
      </c>
      <c r="AA28" s="580">
        <f t="shared" si="19"/>
        <v>177.34</v>
      </c>
      <c r="AB28" s="580">
        <f t="shared" si="19"/>
        <v>139.65</v>
      </c>
      <c r="AC28" s="580">
        <f t="shared" si="19"/>
        <v>81.2</v>
      </c>
      <c r="AD28" s="580">
        <f t="shared" si="19"/>
        <v>165.39</v>
      </c>
      <c r="AE28" s="580">
        <f t="shared" si="19"/>
        <v>211.54</v>
      </c>
      <c r="AF28" s="580">
        <f t="shared" ref="AF28:AK28" si="20">SUM(AF29:AF33)</f>
        <v>135.16999999999999</v>
      </c>
      <c r="AG28" s="580">
        <f t="shared" si="20"/>
        <v>169.21</v>
      </c>
      <c r="AH28" s="580">
        <f t="shared" si="20"/>
        <v>29.87</v>
      </c>
      <c r="AI28" s="580">
        <f t="shared" si="20"/>
        <v>133</v>
      </c>
      <c r="AJ28" s="581">
        <f t="shared" si="20"/>
        <v>206.75</v>
      </c>
      <c r="AK28" s="581">
        <f t="shared" si="20"/>
        <v>87.6</v>
      </c>
    </row>
    <row r="29" spans="1:37" s="194" customFormat="1" ht="24" customHeight="1" x14ac:dyDescent="0.15">
      <c r="A29" s="3111"/>
      <c r="B29" s="2364" t="s">
        <v>283</v>
      </c>
      <c r="C29" s="979">
        <f>SUM(D29:AK29)</f>
        <v>1592.1999999999998</v>
      </c>
      <c r="D29" s="1122">
        <f>2262.46-1207</f>
        <v>1055.46</v>
      </c>
      <c r="E29" s="1123">
        <v>216.8</v>
      </c>
      <c r="F29" s="1123">
        <v>32.369999999999997</v>
      </c>
      <c r="G29" s="1123">
        <v>3.59</v>
      </c>
      <c r="H29" s="1123">
        <v>0</v>
      </c>
      <c r="I29" s="1123">
        <v>46.68</v>
      </c>
      <c r="J29" s="1123">
        <v>26.8</v>
      </c>
      <c r="K29" s="1123">
        <v>0</v>
      </c>
      <c r="L29" s="1123">
        <v>90.9</v>
      </c>
      <c r="M29" s="1123">
        <v>0</v>
      </c>
      <c r="N29" s="1123">
        <v>0</v>
      </c>
      <c r="O29" s="1123">
        <v>4.82</v>
      </c>
      <c r="P29" s="1123">
        <v>34.840000000000003</v>
      </c>
      <c r="Q29" s="1123">
        <v>79.94</v>
      </c>
      <c r="R29" s="1123">
        <v>0</v>
      </c>
      <c r="S29" s="1123">
        <v>0</v>
      </c>
      <c r="T29" s="1123">
        <v>0</v>
      </c>
      <c r="U29" s="1123">
        <v>0</v>
      </c>
      <c r="V29" s="1123">
        <v>0</v>
      </c>
      <c r="W29" s="1123">
        <v>0</v>
      </c>
      <c r="X29" s="1123">
        <v>0</v>
      </c>
      <c r="Y29" s="1123">
        <v>0</v>
      </c>
      <c r="Z29" s="1123">
        <v>0</v>
      </c>
      <c r="AA29" s="1123">
        <v>0</v>
      </c>
      <c r="AB29" s="1123">
        <v>0</v>
      </c>
      <c r="AC29" s="1123">
        <v>0</v>
      </c>
      <c r="AD29" s="1123">
        <v>0</v>
      </c>
      <c r="AE29" s="1123">
        <v>0</v>
      </c>
      <c r="AF29" s="1123">
        <v>0</v>
      </c>
      <c r="AG29" s="1123">
        <v>0</v>
      </c>
      <c r="AH29" s="1123">
        <v>0</v>
      </c>
      <c r="AI29" s="1123">
        <v>0</v>
      </c>
      <c r="AJ29" s="1123">
        <v>0</v>
      </c>
      <c r="AK29" s="2372">
        <f>'급수관폐쇄(총괄) (2)'!AR30+'급수관폐쇄(총괄) (2)'!AS30</f>
        <v>0</v>
      </c>
    </row>
    <row r="30" spans="1:37" s="194" customFormat="1" ht="24" customHeight="1" x14ac:dyDescent="0.15">
      <c r="A30" s="3111"/>
      <c r="B30" s="2364" t="s">
        <v>284</v>
      </c>
      <c r="C30" s="979">
        <f t="shared" ref="C30:C33" si="21">SUM(D30:AK30)</f>
        <v>349.08000000000004</v>
      </c>
      <c r="D30" s="1122">
        <v>0</v>
      </c>
      <c r="E30" s="1123">
        <v>0</v>
      </c>
      <c r="F30" s="1123">
        <v>0</v>
      </c>
      <c r="G30" s="1123">
        <v>0</v>
      </c>
      <c r="H30" s="1123">
        <v>0</v>
      </c>
      <c r="I30" s="1123">
        <v>0</v>
      </c>
      <c r="J30" s="1123">
        <v>0</v>
      </c>
      <c r="K30" s="1123">
        <v>0</v>
      </c>
      <c r="L30" s="1123">
        <v>0</v>
      </c>
      <c r="M30" s="1123">
        <v>0</v>
      </c>
      <c r="N30" s="1123">
        <v>0</v>
      </c>
      <c r="O30" s="1123">
        <v>0</v>
      </c>
      <c r="P30" s="1123">
        <v>14.71</v>
      </c>
      <c r="Q30" s="1123">
        <v>0</v>
      </c>
      <c r="R30" s="1123">
        <v>0</v>
      </c>
      <c r="S30" s="1123">
        <v>14.59</v>
      </c>
      <c r="T30" s="1123">
        <v>175.94</v>
      </c>
      <c r="U30" s="1123">
        <v>20.72</v>
      </c>
      <c r="V30" s="1123">
        <v>59.26</v>
      </c>
      <c r="W30" s="1123">
        <v>36.29</v>
      </c>
      <c r="X30" s="1123">
        <v>10.96</v>
      </c>
      <c r="Y30" s="1123">
        <v>16.61</v>
      </c>
      <c r="Z30" s="1123">
        <v>0</v>
      </c>
      <c r="AA30" s="1123">
        <v>0</v>
      </c>
      <c r="AB30" s="1123">
        <v>0</v>
      </c>
      <c r="AC30" s="1123">
        <v>0</v>
      </c>
      <c r="AD30" s="1123">
        <v>0</v>
      </c>
      <c r="AE30" s="1123">
        <v>0</v>
      </c>
      <c r="AF30" s="1123">
        <v>0</v>
      </c>
      <c r="AG30" s="1123">
        <v>0</v>
      </c>
      <c r="AH30" s="1123">
        <v>0</v>
      </c>
      <c r="AI30" s="1123">
        <v>0</v>
      </c>
      <c r="AJ30" s="1123">
        <v>0</v>
      </c>
      <c r="AK30" s="2372">
        <f>'급수관폐쇄(총괄) (2)'!AR31+'급수관폐쇄(총괄) (2)'!AS31</f>
        <v>0</v>
      </c>
    </row>
    <row r="31" spans="1:37" s="194" customFormat="1" ht="24" customHeight="1" x14ac:dyDescent="0.15">
      <c r="A31" s="3111"/>
      <c r="B31" s="2365" t="s">
        <v>286</v>
      </c>
      <c r="C31" s="979">
        <f t="shared" si="21"/>
        <v>1667.4899999999998</v>
      </c>
      <c r="D31" s="1122">
        <v>13.42</v>
      </c>
      <c r="E31" s="1123">
        <v>0</v>
      </c>
      <c r="F31" s="1123">
        <v>0</v>
      </c>
      <c r="G31" s="1123">
        <v>0</v>
      </c>
      <c r="H31" s="1123">
        <v>0</v>
      </c>
      <c r="I31" s="1123">
        <v>0</v>
      </c>
      <c r="J31" s="1123">
        <v>0</v>
      </c>
      <c r="K31" s="1123">
        <v>0</v>
      </c>
      <c r="L31" s="1123">
        <v>0</v>
      </c>
      <c r="M31" s="1123">
        <v>0</v>
      </c>
      <c r="N31" s="1123">
        <v>0</v>
      </c>
      <c r="O31" s="1123">
        <v>0</v>
      </c>
      <c r="P31" s="1123">
        <v>0</v>
      </c>
      <c r="Q31" s="1123">
        <v>0</v>
      </c>
      <c r="R31" s="1123">
        <v>25.13</v>
      </c>
      <c r="S31" s="1123">
        <v>0</v>
      </c>
      <c r="T31" s="1123">
        <v>9.42</v>
      </c>
      <c r="U31" s="1123">
        <v>0</v>
      </c>
      <c r="V31" s="1123">
        <v>0</v>
      </c>
      <c r="W31" s="1123">
        <v>0</v>
      </c>
      <c r="X31" s="1123">
        <v>0</v>
      </c>
      <c r="Y31" s="1123">
        <v>45.9</v>
      </c>
      <c r="Z31" s="1123">
        <v>36.9</v>
      </c>
      <c r="AA31" s="1123">
        <f>237.34-60</f>
        <v>177.34</v>
      </c>
      <c r="AB31" s="1123">
        <v>139.65</v>
      </c>
      <c r="AC31" s="1123">
        <v>81.2</v>
      </c>
      <c r="AD31" s="1123">
        <v>165.39</v>
      </c>
      <c r="AE31" s="1123">
        <v>211.54</v>
      </c>
      <c r="AF31" s="1123">
        <v>135.16999999999999</v>
      </c>
      <c r="AG31" s="1123">
        <v>169.21</v>
      </c>
      <c r="AH31" s="1123">
        <v>29.87</v>
      </c>
      <c r="AI31" s="1123">
        <v>133</v>
      </c>
      <c r="AJ31" s="1123">
        <v>206.75</v>
      </c>
      <c r="AK31" s="2372">
        <f>'급수관폐쇄(총괄) (2)'!AR32+'급수관폐쇄(총괄) (2)'!AS32</f>
        <v>87.6</v>
      </c>
    </row>
    <row r="32" spans="1:37" s="194" customFormat="1" ht="24" customHeight="1" x14ac:dyDescent="0.15">
      <c r="A32" s="3111"/>
      <c r="B32" s="2364" t="s">
        <v>779</v>
      </c>
      <c r="C32" s="979">
        <f t="shared" si="21"/>
        <v>0</v>
      </c>
      <c r="D32" s="1122">
        <v>0</v>
      </c>
      <c r="E32" s="1123">
        <v>0</v>
      </c>
      <c r="F32" s="1123">
        <v>0</v>
      </c>
      <c r="G32" s="1123">
        <v>0</v>
      </c>
      <c r="H32" s="1123">
        <v>0</v>
      </c>
      <c r="I32" s="1123">
        <v>0</v>
      </c>
      <c r="J32" s="1123">
        <v>0</v>
      </c>
      <c r="K32" s="1123">
        <v>0</v>
      </c>
      <c r="L32" s="1123">
        <v>0</v>
      </c>
      <c r="M32" s="1123">
        <v>0</v>
      </c>
      <c r="N32" s="1123">
        <v>0</v>
      </c>
      <c r="O32" s="1123">
        <v>0</v>
      </c>
      <c r="P32" s="1123">
        <v>0</v>
      </c>
      <c r="Q32" s="1123">
        <v>0</v>
      </c>
      <c r="R32" s="1123">
        <v>0</v>
      </c>
      <c r="S32" s="1123">
        <v>0</v>
      </c>
      <c r="T32" s="1123">
        <v>0</v>
      </c>
      <c r="U32" s="1123">
        <v>0</v>
      </c>
      <c r="V32" s="1123">
        <v>0</v>
      </c>
      <c r="W32" s="1123">
        <v>0</v>
      </c>
      <c r="X32" s="1123">
        <v>0</v>
      </c>
      <c r="Y32" s="1123">
        <v>0</v>
      </c>
      <c r="Z32" s="1123">
        <v>0</v>
      </c>
      <c r="AA32" s="1123">
        <v>0</v>
      </c>
      <c r="AB32" s="1123">
        <v>0</v>
      </c>
      <c r="AC32" s="1123">
        <v>0</v>
      </c>
      <c r="AD32" s="1123">
        <v>0</v>
      </c>
      <c r="AE32" s="1123">
        <v>0</v>
      </c>
      <c r="AF32" s="1123">
        <v>0</v>
      </c>
      <c r="AG32" s="1123">
        <v>0</v>
      </c>
      <c r="AH32" s="1123">
        <v>0</v>
      </c>
      <c r="AI32" s="1123">
        <v>0</v>
      </c>
      <c r="AJ32" s="1123">
        <v>0</v>
      </c>
      <c r="AK32" s="2372">
        <f>'급수관폐쇄(총괄) (2)'!AR33+'급수관폐쇄(총괄) (2)'!AS33</f>
        <v>0</v>
      </c>
    </row>
    <row r="33" spans="1:37" s="194" customFormat="1" ht="24" customHeight="1" x14ac:dyDescent="0.15">
      <c r="A33" s="3111"/>
      <c r="B33" s="2364" t="s">
        <v>285</v>
      </c>
      <c r="C33" s="979">
        <f t="shared" si="21"/>
        <v>0</v>
      </c>
      <c r="D33" s="1122">
        <v>0</v>
      </c>
      <c r="E33" s="1123">
        <v>0</v>
      </c>
      <c r="F33" s="1123">
        <v>0</v>
      </c>
      <c r="G33" s="1123">
        <v>0</v>
      </c>
      <c r="H33" s="1123">
        <v>0</v>
      </c>
      <c r="I33" s="1123">
        <v>0</v>
      </c>
      <c r="J33" s="1123">
        <v>0</v>
      </c>
      <c r="K33" s="1123">
        <v>0</v>
      </c>
      <c r="L33" s="1123">
        <v>0</v>
      </c>
      <c r="M33" s="1123">
        <v>0</v>
      </c>
      <c r="N33" s="1123">
        <v>0</v>
      </c>
      <c r="O33" s="1123">
        <v>0</v>
      </c>
      <c r="P33" s="1123">
        <v>0</v>
      </c>
      <c r="Q33" s="1123">
        <v>0</v>
      </c>
      <c r="R33" s="1123">
        <v>0</v>
      </c>
      <c r="S33" s="1123">
        <v>0</v>
      </c>
      <c r="T33" s="1123">
        <v>0</v>
      </c>
      <c r="U33" s="1123">
        <v>0</v>
      </c>
      <c r="V33" s="1123">
        <v>0</v>
      </c>
      <c r="W33" s="1123">
        <v>0</v>
      </c>
      <c r="X33" s="1123">
        <v>0</v>
      </c>
      <c r="Y33" s="1123">
        <v>0</v>
      </c>
      <c r="Z33" s="1123">
        <v>0</v>
      </c>
      <c r="AA33" s="1123">
        <v>0</v>
      </c>
      <c r="AB33" s="1123">
        <v>0</v>
      </c>
      <c r="AC33" s="1123">
        <v>0</v>
      </c>
      <c r="AD33" s="1123">
        <v>0</v>
      </c>
      <c r="AE33" s="1123">
        <v>0</v>
      </c>
      <c r="AF33" s="1123">
        <v>0</v>
      </c>
      <c r="AG33" s="1123">
        <v>0</v>
      </c>
      <c r="AH33" s="1123">
        <v>0</v>
      </c>
      <c r="AI33" s="1123">
        <v>0</v>
      </c>
      <c r="AJ33" s="1123">
        <v>0</v>
      </c>
      <c r="AK33" s="2372">
        <f>'급수관폐쇄(총괄) (2)'!AR34+'급수관폐쇄(총괄) (2)'!AS34</f>
        <v>0</v>
      </c>
    </row>
    <row r="34" spans="1:37" s="194" customFormat="1" ht="24" customHeight="1" x14ac:dyDescent="0.15">
      <c r="A34" s="3111">
        <v>40</v>
      </c>
      <c r="B34" s="1851" t="s">
        <v>46</v>
      </c>
      <c r="C34" s="614">
        <f>SUM(D34:AK34)</f>
        <v>29942.82</v>
      </c>
      <c r="D34" s="580">
        <f>SUM(D35:D39)</f>
        <v>3337.5699999999997</v>
      </c>
      <c r="E34" s="580">
        <f t="shared" ref="E34:AE34" si="22">SUM(E35:E39)</f>
        <v>1323.48</v>
      </c>
      <c r="F34" s="580">
        <f t="shared" si="22"/>
        <v>619.36</v>
      </c>
      <c r="G34" s="580">
        <f t="shared" si="22"/>
        <v>200.89</v>
      </c>
      <c r="H34" s="580">
        <f t="shared" si="22"/>
        <v>356.27</v>
      </c>
      <c r="I34" s="580">
        <f t="shared" si="22"/>
        <v>574.41999999999996</v>
      </c>
      <c r="J34" s="580">
        <f t="shared" si="22"/>
        <v>1402.35</v>
      </c>
      <c r="K34" s="580">
        <f t="shared" si="22"/>
        <v>1626.55</v>
      </c>
      <c r="L34" s="580">
        <f t="shared" si="22"/>
        <v>1722.25</v>
      </c>
      <c r="M34" s="580">
        <f t="shared" si="22"/>
        <v>241.89</v>
      </c>
      <c r="N34" s="580">
        <f t="shared" si="22"/>
        <v>894.53</v>
      </c>
      <c r="O34" s="580">
        <f t="shared" si="22"/>
        <v>72.78</v>
      </c>
      <c r="P34" s="580">
        <f t="shared" si="22"/>
        <v>1514.1499999999999</v>
      </c>
      <c r="Q34" s="580">
        <f t="shared" si="22"/>
        <v>2061.96</v>
      </c>
      <c r="R34" s="580">
        <f t="shared" si="22"/>
        <v>1059.4000000000001</v>
      </c>
      <c r="S34" s="580">
        <f t="shared" si="22"/>
        <v>1436.19</v>
      </c>
      <c r="T34" s="580">
        <f t="shared" si="22"/>
        <v>784.33</v>
      </c>
      <c r="U34" s="580">
        <f t="shared" si="22"/>
        <v>517.99</v>
      </c>
      <c r="V34" s="580">
        <f t="shared" si="22"/>
        <v>465.98</v>
      </c>
      <c r="W34" s="580">
        <f t="shared" si="22"/>
        <v>599.91999999999996</v>
      </c>
      <c r="X34" s="580">
        <f t="shared" si="22"/>
        <v>674.26</v>
      </c>
      <c r="Y34" s="580">
        <f t="shared" si="22"/>
        <v>355.24</v>
      </c>
      <c r="Z34" s="580">
        <f t="shared" si="22"/>
        <v>71.56</v>
      </c>
      <c r="AA34" s="580">
        <f t="shared" si="22"/>
        <v>367.53</v>
      </c>
      <c r="AB34" s="580">
        <f t="shared" si="22"/>
        <v>1000.78</v>
      </c>
      <c r="AC34" s="580">
        <f t="shared" si="22"/>
        <v>1123.55</v>
      </c>
      <c r="AD34" s="580">
        <f t="shared" si="22"/>
        <v>537.48</v>
      </c>
      <c r="AE34" s="580">
        <f t="shared" si="22"/>
        <v>197.28</v>
      </c>
      <c r="AF34" s="580">
        <f t="shared" ref="AF34:AK34" si="23">SUM(AF35:AF39)</f>
        <v>798.11</v>
      </c>
      <c r="AG34" s="580">
        <f t="shared" si="23"/>
        <v>899.32999999999993</v>
      </c>
      <c r="AH34" s="580">
        <f t="shared" si="23"/>
        <v>531.52</v>
      </c>
      <c r="AI34" s="580">
        <f t="shared" si="23"/>
        <v>733.75</v>
      </c>
      <c r="AJ34" s="581">
        <f t="shared" si="23"/>
        <v>882.77</v>
      </c>
      <c r="AK34" s="581">
        <f t="shared" si="23"/>
        <v>957.4</v>
      </c>
    </row>
    <row r="35" spans="1:37" s="194" customFormat="1" ht="24" customHeight="1" x14ac:dyDescent="0.15">
      <c r="A35" s="3111"/>
      <c r="B35" s="2364" t="s">
        <v>283</v>
      </c>
      <c r="C35" s="979">
        <f>SUM(D35:AK35)</f>
        <v>10880.68</v>
      </c>
      <c r="D35" s="1122">
        <v>3177.5599999999995</v>
      </c>
      <c r="E35" s="1123">
        <v>1323.48</v>
      </c>
      <c r="F35" s="1123">
        <v>619.36</v>
      </c>
      <c r="G35" s="1123">
        <v>107.62</v>
      </c>
      <c r="H35" s="1123">
        <v>356.27</v>
      </c>
      <c r="I35" s="1123">
        <v>574.41999999999996</v>
      </c>
      <c r="J35" s="1123">
        <v>1267.08</v>
      </c>
      <c r="K35" s="1123">
        <v>1478.65</v>
      </c>
      <c r="L35" s="1123">
        <v>1273.95</v>
      </c>
      <c r="M35" s="1123">
        <v>69.099999999999994</v>
      </c>
      <c r="N35" s="1123">
        <v>435.91</v>
      </c>
      <c r="O35" s="1123">
        <v>72.78</v>
      </c>
      <c r="P35" s="1123">
        <v>97.04</v>
      </c>
      <c r="Q35" s="1123">
        <v>0</v>
      </c>
      <c r="R35" s="1123">
        <v>27.46</v>
      </c>
      <c r="S35" s="1123">
        <v>0</v>
      </c>
      <c r="T35" s="1123">
        <v>0</v>
      </c>
      <c r="U35" s="1123">
        <v>0</v>
      </c>
      <c r="V35" s="1123">
        <v>0</v>
      </c>
      <c r="W35" s="1123">
        <v>0</v>
      </c>
      <c r="X35" s="1123">
        <v>0</v>
      </c>
      <c r="Y35" s="1123">
        <v>0</v>
      </c>
      <c r="Z35" s="1123">
        <v>0</v>
      </c>
      <c r="AA35" s="1123">
        <v>0</v>
      </c>
      <c r="AB35" s="1123">
        <v>0</v>
      </c>
      <c r="AC35" s="1123">
        <v>0</v>
      </c>
      <c r="AD35" s="1123">
        <v>0</v>
      </c>
      <c r="AE35" s="1123">
        <v>0</v>
      </c>
      <c r="AF35" s="1123">
        <v>0</v>
      </c>
      <c r="AG35" s="1123">
        <v>0</v>
      </c>
      <c r="AH35" s="1123">
        <v>0</v>
      </c>
      <c r="AI35" s="1123">
        <v>0</v>
      </c>
      <c r="AJ35" s="1123">
        <v>0</v>
      </c>
      <c r="AK35" s="2372">
        <f>'급수관폐쇄(총괄) (2)'!AR36+'급수관폐쇄(총괄) (2)'!AS36</f>
        <v>0</v>
      </c>
    </row>
    <row r="36" spans="1:37" s="194" customFormat="1" ht="24" customHeight="1" x14ac:dyDescent="0.15">
      <c r="A36" s="3111"/>
      <c r="B36" s="2364" t="s">
        <v>284</v>
      </c>
      <c r="C36" s="979">
        <f t="shared" ref="C36:C39" si="24">SUM(D36:AK36)</f>
        <v>10987.249999999998</v>
      </c>
      <c r="D36" s="1122">
        <v>160.01</v>
      </c>
      <c r="E36" s="1123">
        <v>0</v>
      </c>
      <c r="F36" s="1123">
        <v>0</v>
      </c>
      <c r="G36" s="1123">
        <v>93.27</v>
      </c>
      <c r="H36" s="1123">
        <v>0</v>
      </c>
      <c r="I36" s="1123">
        <v>0</v>
      </c>
      <c r="J36" s="1123">
        <v>135.27000000000001</v>
      </c>
      <c r="K36" s="1123">
        <v>109.58</v>
      </c>
      <c r="L36" s="1123">
        <v>448.3</v>
      </c>
      <c r="M36" s="1123">
        <v>172.79</v>
      </c>
      <c r="N36" s="1123">
        <f>668.77-210.15</f>
        <v>458.62</v>
      </c>
      <c r="O36" s="1123">
        <f>283.85-283.85</f>
        <v>0</v>
      </c>
      <c r="P36" s="1123">
        <v>1417.11</v>
      </c>
      <c r="Q36" s="1123">
        <v>2061.96</v>
      </c>
      <c r="R36" s="1123">
        <v>957.65</v>
      </c>
      <c r="S36" s="1123">
        <v>1389.51</v>
      </c>
      <c r="T36" s="1123">
        <v>746.86</v>
      </c>
      <c r="U36" s="1123">
        <v>513.07000000000005</v>
      </c>
      <c r="V36" s="1123">
        <v>459.23</v>
      </c>
      <c r="W36" s="1123">
        <v>571.88</v>
      </c>
      <c r="X36" s="1123">
        <v>668.49</v>
      </c>
      <c r="Y36" s="1123">
        <v>341.49</v>
      </c>
      <c r="Z36" s="1123">
        <v>27.23</v>
      </c>
      <c r="AA36" s="1123">
        <v>152.25</v>
      </c>
      <c r="AB36" s="1123">
        <v>65.39</v>
      </c>
      <c r="AC36" s="1123">
        <v>0</v>
      </c>
      <c r="AD36" s="1123">
        <v>0</v>
      </c>
      <c r="AE36" s="1123">
        <v>0</v>
      </c>
      <c r="AF36" s="1123">
        <v>0</v>
      </c>
      <c r="AG36" s="1123">
        <v>37.29</v>
      </c>
      <c r="AH36" s="1123">
        <v>0</v>
      </c>
      <c r="AI36" s="1123">
        <v>0</v>
      </c>
      <c r="AJ36" s="1123">
        <v>0</v>
      </c>
      <c r="AK36" s="2372">
        <f>'급수관폐쇄(총괄) (2)'!AR37+'급수관폐쇄(총괄) (2)'!AS37</f>
        <v>0</v>
      </c>
    </row>
    <row r="37" spans="1:37" s="194" customFormat="1" ht="24" customHeight="1" x14ac:dyDescent="0.15">
      <c r="A37" s="3111"/>
      <c r="B37" s="2365" t="s">
        <v>286</v>
      </c>
      <c r="C37" s="979">
        <f t="shared" si="24"/>
        <v>8074.8899999999994</v>
      </c>
      <c r="D37" s="1122">
        <v>0</v>
      </c>
      <c r="E37" s="1123">
        <v>0</v>
      </c>
      <c r="F37" s="1123">
        <v>0</v>
      </c>
      <c r="G37" s="1123">
        <v>0</v>
      </c>
      <c r="H37" s="1123">
        <v>0</v>
      </c>
      <c r="I37" s="1123">
        <v>0</v>
      </c>
      <c r="J37" s="1123">
        <v>0</v>
      </c>
      <c r="K37" s="1123">
        <v>38.32</v>
      </c>
      <c r="L37" s="1123">
        <v>0</v>
      </c>
      <c r="M37" s="1123">
        <v>0</v>
      </c>
      <c r="N37" s="1123">
        <v>0</v>
      </c>
      <c r="O37" s="1123">
        <v>0</v>
      </c>
      <c r="P37" s="1123">
        <v>0</v>
      </c>
      <c r="Q37" s="1123">
        <v>0</v>
      </c>
      <c r="R37" s="1123">
        <f>82.29-8</f>
        <v>74.290000000000006</v>
      </c>
      <c r="S37" s="1123">
        <v>46.68</v>
      </c>
      <c r="T37" s="1123">
        <v>37.47</v>
      </c>
      <c r="U37" s="1123">
        <v>4.92</v>
      </c>
      <c r="V37" s="1123">
        <v>6.75</v>
      </c>
      <c r="W37" s="1123">
        <v>28.04</v>
      </c>
      <c r="X37" s="1123">
        <v>5.77</v>
      </c>
      <c r="Y37" s="1123">
        <v>13.75</v>
      </c>
      <c r="Z37" s="1123">
        <v>44.33</v>
      </c>
      <c r="AA37" s="1123">
        <v>215.28</v>
      </c>
      <c r="AB37" s="1123">
        <v>935.39</v>
      </c>
      <c r="AC37" s="1123">
        <v>1123.55</v>
      </c>
      <c r="AD37" s="1123">
        <v>537.48</v>
      </c>
      <c r="AE37" s="1123">
        <v>197.28</v>
      </c>
      <c r="AF37" s="1123">
        <v>798.11</v>
      </c>
      <c r="AG37" s="1123">
        <v>862.04</v>
      </c>
      <c r="AH37" s="1123">
        <v>531.52</v>
      </c>
      <c r="AI37" s="1123">
        <v>733.75</v>
      </c>
      <c r="AJ37" s="1123">
        <v>882.77</v>
      </c>
      <c r="AK37" s="2372">
        <f>'급수관폐쇄(총괄) (2)'!AR38+'급수관폐쇄(총괄) (2)'!AS38</f>
        <v>957.4</v>
      </c>
    </row>
    <row r="38" spans="1:37" s="194" customFormat="1" ht="24" customHeight="1" x14ac:dyDescent="0.15">
      <c r="A38" s="3111"/>
      <c r="B38" s="2364" t="s">
        <v>779</v>
      </c>
      <c r="C38" s="979">
        <f t="shared" si="24"/>
        <v>0</v>
      </c>
      <c r="D38" s="1122">
        <v>0</v>
      </c>
      <c r="E38" s="1123">
        <v>0</v>
      </c>
      <c r="F38" s="1123">
        <v>0</v>
      </c>
      <c r="G38" s="1123">
        <v>0</v>
      </c>
      <c r="H38" s="1123">
        <v>0</v>
      </c>
      <c r="I38" s="1123">
        <v>0</v>
      </c>
      <c r="J38" s="1123">
        <v>0</v>
      </c>
      <c r="K38" s="1123">
        <v>0</v>
      </c>
      <c r="L38" s="1123">
        <v>0</v>
      </c>
      <c r="M38" s="1123">
        <v>0</v>
      </c>
      <c r="N38" s="1123">
        <v>0</v>
      </c>
      <c r="O38" s="1123">
        <v>0</v>
      </c>
      <c r="P38" s="1123">
        <v>0</v>
      </c>
      <c r="Q38" s="1123">
        <v>0</v>
      </c>
      <c r="R38" s="1123">
        <v>0</v>
      </c>
      <c r="S38" s="1123">
        <v>0</v>
      </c>
      <c r="T38" s="1123">
        <v>0</v>
      </c>
      <c r="U38" s="1123">
        <v>0</v>
      </c>
      <c r="V38" s="1123">
        <v>0</v>
      </c>
      <c r="W38" s="1123">
        <v>0</v>
      </c>
      <c r="X38" s="1123">
        <v>0</v>
      </c>
      <c r="Y38" s="1123">
        <v>0</v>
      </c>
      <c r="Z38" s="1123">
        <v>0</v>
      </c>
      <c r="AA38" s="1123">
        <v>0</v>
      </c>
      <c r="AB38" s="1123">
        <v>0</v>
      </c>
      <c r="AC38" s="1123">
        <v>0</v>
      </c>
      <c r="AD38" s="1123">
        <v>0</v>
      </c>
      <c r="AE38" s="1123">
        <v>0</v>
      </c>
      <c r="AF38" s="1123">
        <v>0</v>
      </c>
      <c r="AG38" s="1123">
        <v>0</v>
      </c>
      <c r="AH38" s="1123">
        <v>0</v>
      </c>
      <c r="AI38" s="1123">
        <v>0</v>
      </c>
      <c r="AJ38" s="1123">
        <v>0</v>
      </c>
      <c r="AK38" s="2372">
        <f>'급수관폐쇄(총괄) (2)'!AR39+'급수관폐쇄(총괄) (2)'!AS39</f>
        <v>0</v>
      </c>
    </row>
    <row r="39" spans="1:37" s="194" customFormat="1" ht="24" customHeight="1" x14ac:dyDescent="0.15">
      <c r="A39" s="3111"/>
      <c r="B39" s="2364" t="s">
        <v>285</v>
      </c>
      <c r="C39" s="979">
        <f t="shared" si="24"/>
        <v>0</v>
      </c>
      <c r="D39" s="1122">
        <v>0</v>
      </c>
      <c r="E39" s="1123">
        <v>0</v>
      </c>
      <c r="F39" s="1123">
        <v>0</v>
      </c>
      <c r="G39" s="1123">
        <v>0</v>
      </c>
      <c r="H39" s="1123">
        <v>0</v>
      </c>
      <c r="I39" s="1123">
        <v>0</v>
      </c>
      <c r="J39" s="1123">
        <v>0</v>
      </c>
      <c r="K39" s="1123">
        <v>0</v>
      </c>
      <c r="L39" s="1123">
        <v>0</v>
      </c>
      <c r="M39" s="1123">
        <v>0</v>
      </c>
      <c r="N39" s="1123">
        <v>0</v>
      </c>
      <c r="O39" s="1123">
        <v>0</v>
      </c>
      <c r="P39" s="1123">
        <v>0</v>
      </c>
      <c r="Q39" s="1123">
        <v>0</v>
      </c>
      <c r="R39" s="1123">
        <v>0</v>
      </c>
      <c r="S39" s="1123">
        <v>0</v>
      </c>
      <c r="T39" s="1123">
        <v>0</v>
      </c>
      <c r="U39" s="1123">
        <v>0</v>
      </c>
      <c r="V39" s="1123">
        <v>0</v>
      </c>
      <c r="W39" s="1123">
        <v>0</v>
      </c>
      <c r="X39" s="1123">
        <v>0</v>
      </c>
      <c r="Y39" s="1123">
        <v>0</v>
      </c>
      <c r="Z39" s="1123">
        <v>0</v>
      </c>
      <c r="AA39" s="1123">
        <v>0</v>
      </c>
      <c r="AB39" s="1123">
        <v>0</v>
      </c>
      <c r="AC39" s="1123">
        <v>0</v>
      </c>
      <c r="AD39" s="1123">
        <v>0</v>
      </c>
      <c r="AE39" s="1123">
        <v>0</v>
      </c>
      <c r="AF39" s="1123">
        <v>0</v>
      </c>
      <c r="AG39" s="1123">
        <v>0</v>
      </c>
      <c r="AH39" s="1123">
        <v>0</v>
      </c>
      <c r="AI39" s="1123">
        <v>0</v>
      </c>
      <c r="AJ39" s="1123">
        <v>0</v>
      </c>
      <c r="AK39" s="2372">
        <f>'급수관폐쇄(총괄) (2)'!AR40+'급수관폐쇄(총괄) (2)'!AS40</f>
        <v>0</v>
      </c>
    </row>
    <row r="40" spans="1:37" s="194" customFormat="1" ht="24" customHeight="1" x14ac:dyDescent="0.15">
      <c r="A40" s="3111">
        <v>50</v>
      </c>
      <c r="B40" s="1851" t="s">
        <v>46</v>
      </c>
      <c r="C40" s="614">
        <f>SUM(D40:AK40)</f>
        <v>40803.740000000005</v>
      </c>
      <c r="D40" s="580">
        <f>SUM(D41:D45)</f>
        <v>3805.3400000000006</v>
      </c>
      <c r="E40" s="580">
        <f t="shared" ref="E40:AE40" si="25">SUM(E41:E45)</f>
        <v>619.30999999999995</v>
      </c>
      <c r="F40" s="580">
        <f t="shared" si="25"/>
        <v>933.52</v>
      </c>
      <c r="G40" s="580">
        <f t="shared" si="25"/>
        <v>704.26</v>
      </c>
      <c r="H40" s="580">
        <f t="shared" si="25"/>
        <v>673.3</v>
      </c>
      <c r="I40" s="580">
        <f t="shared" si="25"/>
        <v>740.74</v>
      </c>
      <c r="J40" s="580">
        <f t="shared" si="25"/>
        <v>1800.64</v>
      </c>
      <c r="K40" s="580">
        <f t="shared" si="25"/>
        <v>1278.07</v>
      </c>
      <c r="L40" s="580">
        <f t="shared" si="25"/>
        <v>554.44000000000005</v>
      </c>
      <c r="M40" s="580">
        <f t="shared" si="25"/>
        <v>104.65</v>
      </c>
      <c r="N40" s="580">
        <f t="shared" si="25"/>
        <v>718.35</v>
      </c>
      <c r="O40" s="580">
        <f t="shared" si="25"/>
        <v>383.6</v>
      </c>
      <c r="P40" s="580">
        <f t="shared" si="25"/>
        <v>1613.09</v>
      </c>
      <c r="Q40" s="580">
        <f t="shared" si="25"/>
        <v>1239.3</v>
      </c>
      <c r="R40" s="580">
        <f t="shared" si="25"/>
        <v>931.45</v>
      </c>
      <c r="S40" s="580">
        <f t="shared" si="25"/>
        <v>428.94</v>
      </c>
      <c r="T40" s="580">
        <f t="shared" si="25"/>
        <v>247.48999999999998</v>
      </c>
      <c r="U40" s="580">
        <f t="shared" si="25"/>
        <v>302.08</v>
      </c>
      <c r="V40" s="580">
        <f t="shared" si="25"/>
        <v>621.2299999999999</v>
      </c>
      <c r="W40" s="580">
        <f t="shared" si="25"/>
        <v>1326.84</v>
      </c>
      <c r="X40" s="580">
        <f t="shared" si="25"/>
        <v>1422.22</v>
      </c>
      <c r="Y40" s="580">
        <f t="shared" si="25"/>
        <v>814.06000000000006</v>
      </c>
      <c r="Z40" s="580">
        <f t="shared" si="25"/>
        <v>556.01</v>
      </c>
      <c r="AA40" s="580">
        <f t="shared" si="25"/>
        <v>1532.4499999999998</v>
      </c>
      <c r="AB40" s="580">
        <f t="shared" si="25"/>
        <v>1582.61</v>
      </c>
      <c r="AC40" s="580">
        <f t="shared" si="25"/>
        <v>2017.27</v>
      </c>
      <c r="AD40" s="580">
        <f t="shared" si="25"/>
        <v>2257.21</v>
      </c>
      <c r="AE40" s="580">
        <f t="shared" si="25"/>
        <v>891.48</v>
      </c>
      <c r="AF40" s="580">
        <f t="shared" ref="AF40:AK40" si="26">SUM(AF41:AF45)</f>
        <v>3115.55</v>
      </c>
      <c r="AG40" s="580">
        <f t="shared" si="26"/>
        <v>1672.83</v>
      </c>
      <c r="AH40" s="580">
        <f t="shared" si="26"/>
        <v>973.84</v>
      </c>
      <c r="AI40" s="580">
        <f t="shared" si="26"/>
        <v>599.6</v>
      </c>
      <c r="AJ40" s="581">
        <f t="shared" si="26"/>
        <v>2102.6400000000003</v>
      </c>
      <c r="AK40" s="581">
        <f t="shared" si="26"/>
        <v>2239.33</v>
      </c>
    </row>
    <row r="41" spans="1:37" s="194" customFormat="1" ht="24" customHeight="1" x14ac:dyDescent="0.15">
      <c r="A41" s="3111"/>
      <c r="B41" s="2364" t="s">
        <v>283</v>
      </c>
      <c r="C41" s="979">
        <f>SUM(D41:AK41)</f>
        <v>11673.140000000001</v>
      </c>
      <c r="D41" s="1122">
        <v>3755.0200000000004</v>
      </c>
      <c r="E41" s="1123">
        <v>619.30999999999995</v>
      </c>
      <c r="F41" s="1123">
        <v>933.52</v>
      </c>
      <c r="G41" s="1123">
        <v>704.26</v>
      </c>
      <c r="H41" s="1123">
        <v>673.3</v>
      </c>
      <c r="I41" s="1123">
        <v>740.74</v>
      </c>
      <c r="J41" s="1123">
        <v>1800.64</v>
      </c>
      <c r="K41" s="1123">
        <v>1237.76</v>
      </c>
      <c r="L41" s="1123">
        <v>477.57</v>
      </c>
      <c r="M41" s="1123">
        <v>104.65</v>
      </c>
      <c r="N41" s="1123">
        <v>381.25</v>
      </c>
      <c r="O41" s="1123">
        <v>139.97</v>
      </c>
      <c r="P41" s="1123">
        <v>0</v>
      </c>
      <c r="Q41" s="1123">
        <v>0</v>
      </c>
      <c r="R41" s="1123">
        <v>64.7</v>
      </c>
      <c r="S41" s="1123">
        <v>40.450000000000003</v>
      </c>
      <c r="T41" s="1123">
        <v>0</v>
      </c>
      <c r="U41" s="1123">
        <v>0</v>
      </c>
      <c r="V41" s="1123">
        <v>0</v>
      </c>
      <c r="W41" s="1123">
        <v>0</v>
      </c>
      <c r="X41" s="1123">
        <v>0</v>
      </c>
      <c r="Y41" s="1123">
        <v>0</v>
      </c>
      <c r="Z41" s="1123">
        <v>0</v>
      </c>
      <c r="AA41" s="1123">
        <v>0</v>
      </c>
      <c r="AB41" s="1123">
        <v>0</v>
      </c>
      <c r="AC41" s="1123">
        <v>0</v>
      </c>
      <c r="AD41" s="1123">
        <v>0</v>
      </c>
      <c r="AE41" s="1123">
        <v>0</v>
      </c>
      <c r="AF41" s="1123">
        <v>0</v>
      </c>
      <c r="AG41" s="1123">
        <v>0</v>
      </c>
      <c r="AH41" s="1123">
        <v>0</v>
      </c>
      <c r="AI41" s="1123">
        <v>0</v>
      </c>
      <c r="AJ41" s="1123">
        <v>0</v>
      </c>
      <c r="AK41" s="2372">
        <f>'급수관폐쇄(총괄) (2)'!AR42+'급수관폐쇄(총괄) (2)'!AS42</f>
        <v>0</v>
      </c>
    </row>
    <row r="42" spans="1:37" s="194" customFormat="1" ht="24" customHeight="1" x14ac:dyDescent="0.15">
      <c r="A42" s="3111"/>
      <c r="B42" s="2364" t="s">
        <v>284</v>
      </c>
      <c r="C42" s="979">
        <f t="shared" ref="C42:C45" si="27">SUM(D42:AK42)</f>
        <v>10080.69</v>
      </c>
      <c r="D42" s="1122">
        <f>255.85-255.85</f>
        <v>0</v>
      </c>
      <c r="E42" s="1123">
        <v>0</v>
      </c>
      <c r="F42" s="1123">
        <v>0</v>
      </c>
      <c r="G42" s="1123">
        <v>0</v>
      </c>
      <c r="H42" s="1123">
        <v>0</v>
      </c>
      <c r="I42" s="1123">
        <v>0</v>
      </c>
      <c r="J42" s="1123">
        <v>0</v>
      </c>
      <c r="K42" s="1123">
        <f>73.72-33.41</f>
        <v>40.31</v>
      </c>
      <c r="L42" s="1123">
        <v>76.87</v>
      </c>
      <c r="M42" s="1123">
        <f>78.74-78.74</f>
        <v>0</v>
      </c>
      <c r="N42" s="1123">
        <v>337.1</v>
      </c>
      <c r="O42" s="1123">
        <v>243.63</v>
      </c>
      <c r="P42" s="1123">
        <v>1613.09</v>
      </c>
      <c r="Q42" s="1123">
        <v>1239.3</v>
      </c>
      <c r="R42" s="1123">
        <v>861.13</v>
      </c>
      <c r="S42" s="1123">
        <v>388.49</v>
      </c>
      <c r="T42" s="1123">
        <v>165.14</v>
      </c>
      <c r="U42" s="1123">
        <v>260.06</v>
      </c>
      <c r="V42" s="1123">
        <v>613.92999999999995</v>
      </c>
      <c r="W42" s="1123">
        <v>1302.8499999999999</v>
      </c>
      <c r="X42" s="1123">
        <v>1376.55</v>
      </c>
      <c r="Y42" s="1123">
        <v>640.82000000000005</v>
      </c>
      <c r="Z42" s="1123">
        <v>183.36</v>
      </c>
      <c r="AA42" s="1123">
        <v>626.29999999999995</v>
      </c>
      <c r="AB42" s="1123">
        <v>61.36</v>
      </c>
      <c r="AC42" s="1123">
        <v>0</v>
      </c>
      <c r="AD42" s="1123">
        <v>0</v>
      </c>
      <c r="AE42" s="1123">
        <v>0</v>
      </c>
      <c r="AF42" s="1123">
        <v>0</v>
      </c>
      <c r="AG42" s="1123">
        <v>0</v>
      </c>
      <c r="AH42" s="1123">
        <v>0</v>
      </c>
      <c r="AI42" s="1123">
        <v>0</v>
      </c>
      <c r="AJ42" s="1123">
        <v>0</v>
      </c>
      <c r="AK42" s="2372">
        <f>'급수관폐쇄(총괄) (2)'!AR43+'급수관폐쇄(총괄) (2)'!AS43</f>
        <v>50.4</v>
      </c>
    </row>
    <row r="43" spans="1:37" s="194" customFormat="1" ht="24" customHeight="1" x14ac:dyDescent="0.15">
      <c r="A43" s="3111"/>
      <c r="B43" s="2365" t="s">
        <v>286</v>
      </c>
      <c r="C43" s="979">
        <f t="shared" si="27"/>
        <v>18757.550000000003</v>
      </c>
      <c r="D43" s="1122">
        <v>50.32</v>
      </c>
      <c r="E43" s="1123">
        <v>0</v>
      </c>
      <c r="F43" s="1123">
        <v>0</v>
      </c>
      <c r="G43" s="1123">
        <v>0</v>
      </c>
      <c r="H43" s="1123">
        <v>0</v>
      </c>
      <c r="I43" s="1123">
        <v>0</v>
      </c>
      <c r="J43" s="1123">
        <v>0</v>
      </c>
      <c r="K43" s="1123">
        <v>0</v>
      </c>
      <c r="L43" s="1123">
        <v>0</v>
      </c>
      <c r="M43" s="1123">
        <v>0</v>
      </c>
      <c r="N43" s="1123">
        <v>0</v>
      </c>
      <c r="O43" s="1123">
        <v>0</v>
      </c>
      <c r="P43" s="1123">
        <v>0</v>
      </c>
      <c r="Q43" s="1123">
        <v>0</v>
      </c>
      <c r="R43" s="1123">
        <f>122.62-117</f>
        <v>5.6200000000000045</v>
      </c>
      <c r="S43" s="1123">
        <v>0</v>
      </c>
      <c r="T43" s="1123">
        <v>82.35</v>
      </c>
      <c r="U43" s="1123">
        <v>42.02</v>
      </c>
      <c r="V43" s="1123">
        <v>7.3</v>
      </c>
      <c r="W43" s="1123">
        <v>23.99</v>
      </c>
      <c r="X43" s="1123">
        <v>45.67</v>
      </c>
      <c r="Y43" s="1123">
        <v>173.24</v>
      </c>
      <c r="Z43" s="1123">
        <v>372.65</v>
      </c>
      <c r="AA43" s="1123">
        <v>906.15</v>
      </c>
      <c r="AB43" s="1123">
        <v>1521.25</v>
      </c>
      <c r="AC43" s="1123">
        <v>2017.27</v>
      </c>
      <c r="AD43" s="1123">
        <v>2257.21</v>
      </c>
      <c r="AE43" s="1123">
        <v>891.48</v>
      </c>
      <c r="AF43" s="1123">
        <v>2823.19</v>
      </c>
      <c r="AG43" s="1123">
        <v>1672.83</v>
      </c>
      <c r="AH43" s="1123">
        <v>973.84</v>
      </c>
      <c r="AI43" s="1123">
        <v>599.6</v>
      </c>
      <c r="AJ43" s="1123">
        <v>2102.6400000000003</v>
      </c>
      <c r="AK43" s="2372">
        <f>'급수관폐쇄(총괄) (2)'!AR44+'급수관폐쇄(총괄) (2)'!AS44</f>
        <v>2188.9299999999998</v>
      </c>
    </row>
    <row r="44" spans="1:37" s="194" customFormat="1" ht="24" customHeight="1" x14ac:dyDescent="0.15">
      <c r="A44" s="3111"/>
      <c r="B44" s="2364" t="s">
        <v>779</v>
      </c>
      <c r="C44" s="979">
        <f t="shared" si="27"/>
        <v>0</v>
      </c>
      <c r="D44" s="1122">
        <v>0</v>
      </c>
      <c r="E44" s="1123">
        <v>0</v>
      </c>
      <c r="F44" s="1123">
        <v>0</v>
      </c>
      <c r="G44" s="1123">
        <v>0</v>
      </c>
      <c r="H44" s="1123">
        <v>0</v>
      </c>
      <c r="I44" s="1123">
        <v>0</v>
      </c>
      <c r="J44" s="1123">
        <v>0</v>
      </c>
      <c r="K44" s="1123">
        <v>0</v>
      </c>
      <c r="L44" s="1123">
        <v>0</v>
      </c>
      <c r="M44" s="1123">
        <v>0</v>
      </c>
      <c r="N44" s="1123">
        <v>0</v>
      </c>
      <c r="O44" s="1123">
        <v>0</v>
      </c>
      <c r="P44" s="1123">
        <v>0</v>
      </c>
      <c r="Q44" s="1123">
        <v>0</v>
      </c>
      <c r="R44" s="1123">
        <v>0</v>
      </c>
      <c r="S44" s="1123">
        <v>0</v>
      </c>
      <c r="T44" s="1123">
        <v>0</v>
      </c>
      <c r="U44" s="1123">
        <v>0</v>
      </c>
      <c r="V44" s="1123">
        <v>0</v>
      </c>
      <c r="W44" s="1123">
        <v>0</v>
      </c>
      <c r="X44" s="1123">
        <v>0</v>
      </c>
      <c r="Y44" s="1123">
        <v>0</v>
      </c>
      <c r="Z44" s="1123">
        <v>0</v>
      </c>
      <c r="AA44" s="1123">
        <v>0</v>
      </c>
      <c r="AB44" s="1123">
        <v>0</v>
      </c>
      <c r="AC44" s="1123">
        <v>0</v>
      </c>
      <c r="AD44" s="1123">
        <v>0</v>
      </c>
      <c r="AE44" s="1123">
        <v>0</v>
      </c>
      <c r="AF44" s="1123">
        <v>0</v>
      </c>
      <c r="AG44" s="1123">
        <v>0</v>
      </c>
      <c r="AH44" s="1123">
        <v>0</v>
      </c>
      <c r="AI44" s="1123">
        <v>0</v>
      </c>
      <c r="AJ44" s="1123">
        <v>0</v>
      </c>
      <c r="AK44" s="2372">
        <f>'급수관폐쇄(총괄) (2)'!AR45+'급수관폐쇄(총괄) (2)'!AS45</f>
        <v>0</v>
      </c>
    </row>
    <row r="45" spans="1:37" s="194" customFormat="1" ht="24" customHeight="1" x14ac:dyDescent="0.15">
      <c r="A45" s="3111"/>
      <c r="B45" s="2364" t="s">
        <v>285</v>
      </c>
      <c r="C45" s="979">
        <f t="shared" si="27"/>
        <v>292.36</v>
      </c>
      <c r="D45" s="1122">
        <v>0</v>
      </c>
      <c r="E45" s="1123">
        <v>0</v>
      </c>
      <c r="F45" s="1123">
        <v>0</v>
      </c>
      <c r="G45" s="1123">
        <v>0</v>
      </c>
      <c r="H45" s="1123">
        <v>0</v>
      </c>
      <c r="I45" s="1123">
        <v>0</v>
      </c>
      <c r="J45" s="1123">
        <v>0</v>
      </c>
      <c r="K45" s="1123">
        <v>0</v>
      </c>
      <c r="L45" s="1123">
        <v>0</v>
      </c>
      <c r="M45" s="1123">
        <v>0</v>
      </c>
      <c r="N45" s="1123">
        <v>0</v>
      </c>
      <c r="O45" s="1123">
        <v>0</v>
      </c>
      <c r="P45" s="1123">
        <v>0</v>
      </c>
      <c r="Q45" s="1123">
        <v>0</v>
      </c>
      <c r="R45" s="1123">
        <v>0</v>
      </c>
      <c r="S45" s="1123">
        <v>0</v>
      </c>
      <c r="T45" s="1123">
        <v>0</v>
      </c>
      <c r="U45" s="1123">
        <v>0</v>
      </c>
      <c r="V45" s="1123">
        <v>0</v>
      </c>
      <c r="W45" s="1123">
        <v>0</v>
      </c>
      <c r="X45" s="1123">
        <v>0</v>
      </c>
      <c r="Y45" s="1123">
        <v>0</v>
      </c>
      <c r="Z45" s="1123">
        <v>0</v>
      </c>
      <c r="AA45" s="1123">
        <v>0</v>
      </c>
      <c r="AB45" s="1123">
        <v>0</v>
      </c>
      <c r="AC45" s="1123">
        <v>0</v>
      </c>
      <c r="AD45" s="1123">
        <v>0</v>
      </c>
      <c r="AE45" s="1123">
        <v>0</v>
      </c>
      <c r="AF45" s="1123">
        <v>292.36</v>
      </c>
      <c r="AG45" s="1123">
        <v>0</v>
      </c>
      <c r="AH45" s="1123">
        <v>0</v>
      </c>
      <c r="AI45" s="1123">
        <v>0</v>
      </c>
      <c r="AJ45" s="1123">
        <v>0</v>
      </c>
      <c r="AK45" s="2372">
        <f>'급수관폐쇄(총괄) (2)'!AR46+'급수관폐쇄(총괄) (2)'!AS46</f>
        <v>0</v>
      </c>
    </row>
    <row r="46" spans="1:37" s="459" customFormat="1" ht="11.45" customHeight="1" x14ac:dyDescent="0.15">
      <c r="A46" s="3112"/>
      <c r="B46" s="2384"/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  <c r="Z46" s="250"/>
      <c r="AA46" s="250"/>
      <c r="AB46" s="250"/>
      <c r="AC46" s="250"/>
      <c r="AD46" s="250"/>
      <c r="AE46" s="250"/>
      <c r="AF46" s="250"/>
      <c r="AG46" s="250"/>
    </row>
    <row r="47" spans="1:37" s="460" customFormat="1" ht="11.45" customHeight="1" x14ac:dyDescent="0.15">
      <c r="A47" s="3113"/>
      <c r="B47" s="2385"/>
      <c r="C47" s="251"/>
      <c r="D47" s="251"/>
      <c r="E47" s="251"/>
      <c r="F47" s="251"/>
      <c r="G47" s="251"/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1"/>
      <c r="AE47" s="251"/>
      <c r="AF47" s="251"/>
      <c r="AG47" s="251"/>
    </row>
    <row r="48" spans="1:37" s="460" customFormat="1" ht="11.45" customHeight="1" x14ac:dyDescent="0.15">
      <c r="A48" s="3113"/>
      <c r="B48" s="2385"/>
      <c r="C48" s="251"/>
      <c r="D48" s="251"/>
      <c r="E48" s="251"/>
      <c r="F48" s="251"/>
      <c r="G48" s="251"/>
      <c r="H48" s="251"/>
      <c r="I48" s="251"/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251"/>
    </row>
    <row r="49" spans="1:33" s="460" customFormat="1" ht="11.45" customHeight="1" x14ac:dyDescent="0.15">
      <c r="A49" s="3113"/>
      <c r="B49" s="2385"/>
      <c r="C49" s="251"/>
      <c r="D49" s="251"/>
      <c r="E49" s="251"/>
      <c r="F49" s="251"/>
      <c r="G49" s="251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</row>
    <row r="50" spans="1:33" s="460" customFormat="1" ht="11.45" customHeight="1" x14ac:dyDescent="0.15">
      <c r="A50" s="3113"/>
      <c r="B50" s="2386"/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</row>
    <row r="51" spans="1:33" s="460" customFormat="1" ht="11.45" customHeight="1" x14ac:dyDescent="0.15">
      <c r="A51" s="3113"/>
      <c r="B51" s="2385"/>
      <c r="C51" s="251"/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</row>
    <row r="52" spans="1:33" s="460" customFormat="1" ht="11.45" customHeight="1" x14ac:dyDescent="0.15">
      <c r="A52" s="3113"/>
      <c r="B52" s="2385"/>
      <c r="C52" s="251"/>
      <c r="D52" s="251"/>
      <c r="E52" s="251"/>
      <c r="F52" s="251"/>
      <c r="G52" s="251"/>
      <c r="H52" s="251"/>
      <c r="I52" s="251"/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</row>
  </sheetData>
  <sheetProtection password="CC19" sheet="1" objects="1" scenarios="1"/>
  <mergeCells count="8">
    <mergeCell ref="A40:A45"/>
    <mergeCell ref="A46:A52"/>
    <mergeCell ref="A4:A9"/>
    <mergeCell ref="A10:A15"/>
    <mergeCell ref="A16:A21"/>
    <mergeCell ref="A22:A27"/>
    <mergeCell ref="A28:A33"/>
    <mergeCell ref="A34:A39"/>
  </mergeCells>
  <phoneticPr fontId="65" type="noConversion"/>
  <pageMargins left="0.6692913385826772" right="0.6692913385826772" top="0.98425196850393704" bottom="0.6692913385826772" header="0" footer="0"/>
  <pageSetup paperSize="9" scale="51" firstPageNumber="132" pageOrder="overThenDown" orientation="portrait" useFirstPageNumber="1" horizontalDpi="300" verticalDpi="300" r:id="rId1"/>
  <headerFooter alignWithMargins="0">
    <oddFooter>&amp;C- &amp;P -</oddFooter>
  </headerFooter>
  <colBreaks count="5" manualBreakCount="5">
    <brk id="5" max="44" man="1"/>
    <brk id="10" max="44" man="1"/>
    <brk id="15" max="44" man="1"/>
    <brk id="20" max="44" man="1"/>
    <brk id="26" max="44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AK45"/>
  <sheetViews>
    <sheetView view="pageBreakPreview" zoomScale="70" zoomScaleNormal="100" zoomScaleSheetLayoutView="70" workbookViewId="0">
      <pane xSplit="8" ySplit="3" topLeftCell="I4" activePane="bottomRight" state="frozen"/>
      <selection pane="topRight" activeCell="I1" sqref="I1"/>
      <selection pane="bottomLeft" activeCell="A4" sqref="A4"/>
      <selection pane="bottomRight" activeCell="AF17" sqref="AF17"/>
    </sheetView>
  </sheetViews>
  <sheetFormatPr defaultRowHeight="13.5" x14ac:dyDescent="0.15"/>
  <cols>
    <col min="1" max="1" width="4.77734375" style="190" customWidth="1"/>
    <col min="2" max="2" width="16.109375" style="191" customWidth="1"/>
    <col min="3" max="3" width="10.77734375" style="190" customWidth="1"/>
    <col min="4" max="6" width="10.77734375" style="168" customWidth="1"/>
    <col min="7" max="7" width="10.88671875" style="168" customWidth="1"/>
    <col min="8" max="12" width="10.77734375" style="168" customWidth="1"/>
    <col min="13" max="37" width="10.77734375" style="190" customWidth="1"/>
    <col min="38" max="16384" width="8.88671875" style="190"/>
  </cols>
  <sheetData>
    <row r="1" spans="1:37" ht="35.25" customHeight="1" x14ac:dyDescent="0.15">
      <c r="C1" s="825" t="s">
        <v>775</v>
      </c>
      <c r="D1" s="192"/>
      <c r="E1" s="192"/>
      <c r="F1" s="192"/>
      <c r="G1" s="192"/>
      <c r="H1" s="192"/>
      <c r="I1" s="192"/>
      <c r="J1" s="192"/>
      <c r="K1" s="825" t="s">
        <v>775</v>
      </c>
      <c r="L1" s="192"/>
      <c r="M1" s="192"/>
      <c r="N1" s="192"/>
      <c r="Q1" s="168"/>
      <c r="R1" s="168"/>
      <c r="S1" s="168"/>
      <c r="T1" s="168"/>
      <c r="V1" s="825" t="s">
        <v>775</v>
      </c>
      <c r="W1" s="168"/>
      <c r="X1" s="168"/>
      <c r="Y1" s="168"/>
      <c r="AA1" s="168"/>
      <c r="AB1" s="825"/>
      <c r="AC1" s="168"/>
      <c r="AD1" s="168"/>
      <c r="AE1" s="168"/>
      <c r="AF1" s="168"/>
    </row>
    <row r="2" spans="1:37" ht="18.75" customHeight="1" x14ac:dyDescent="0.15">
      <c r="A2" s="194"/>
      <c r="B2" s="1166"/>
      <c r="C2" s="829"/>
      <c r="D2" s="193" t="s">
        <v>374</v>
      </c>
      <c r="E2" s="192"/>
      <c r="F2" s="192"/>
      <c r="G2" s="192"/>
      <c r="H2" s="192"/>
      <c r="I2" s="193" t="s">
        <v>330</v>
      </c>
      <c r="J2" s="192"/>
      <c r="K2" s="192"/>
      <c r="L2" s="192"/>
      <c r="M2" s="2387"/>
      <c r="N2" s="193" t="s">
        <v>374</v>
      </c>
      <c r="O2" s="193"/>
      <c r="P2" s="2387"/>
      <c r="Q2" s="2387"/>
      <c r="R2" s="2387"/>
      <c r="S2" s="2387"/>
      <c r="T2" s="193" t="s">
        <v>340</v>
      </c>
      <c r="U2" s="2387"/>
      <c r="V2" s="2387"/>
      <c r="W2" s="2387"/>
      <c r="X2" s="2387"/>
      <c r="Z2" s="193" t="s">
        <v>374</v>
      </c>
      <c r="AA2" s="2387"/>
      <c r="AB2" s="2387"/>
      <c r="AC2" s="2387"/>
      <c r="AD2" s="2387"/>
      <c r="AE2" s="193" t="s">
        <v>330</v>
      </c>
      <c r="AF2" s="193"/>
    </row>
    <row r="3" spans="1:37" s="194" customFormat="1" ht="18.75" customHeight="1" x14ac:dyDescent="0.15">
      <c r="A3" s="2230" t="s">
        <v>107</v>
      </c>
      <c r="B3" s="837" t="s">
        <v>248</v>
      </c>
      <c r="C3" s="837" t="s">
        <v>342</v>
      </c>
      <c r="D3" s="837" t="s">
        <v>1083</v>
      </c>
      <c r="E3" s="1007">
        <v>1983</v>
      </c>
      <c r="F3" s="1007">
        <v>1984</v>
      </c>
      <c r="G3" s="1008">
        <v>1985</v>
      </c>
      <c r="H3" s="1008">
        <v>1986</v>
      </c>
      <c r="I3" s="1008">
        <v>1987</v>
      </c>
      <c r="J3" s="1008">
        <v>1988</v>
      </c>
      <c r="K3" s="1008">
        <v>1989</v>
      </c>
      <c r="L3" s="1009">
        <v>1990</v>
      </c>
      <c r="M3" s="1009">
        <v>1991</v>
      </c>
      <c r="N3" s="1009">
        <v>1992</v>
      </c>
      <c r="O3" s="1009">
        <v>1993</v>
      </c>
      <c r="P3" s="1009">
        <v>1994</v>
      </c>
      <c r="Q3" s="1010">
        <v>1995</v>
      </c>
      <c r="R3" s="1010">
        <v>1996</v>
      </c>
      <c r="S3" s="1010">
        <v>1997</v>
      </c>
      <c r="T3" s="1010">
        <v>1998</v>
      </c>
      <c r="U3" s="1010">
        <v>1999</v>
      </c>
      <c r="V3" s="1011">
        <v>2000</v>
      </c>
      <c r="W3" s="1011">
        <v>2001</v>
      </c>
      <c r="X3" s="1011">
        <v>2002</v>
      </c>
      <c r="Y3" s="1011">
        <v>2003</v>
      </c>
      <c r="Z3" s="1011">
        <v>2004</v>
      </c>
      <c r="AA3" s="1012">
        <v>2005</v>
      </c>
      <c r="AB3" s="1012">
        <v>2006</v>
      </c>
      <c r="AC3" s="1013">
        <v>2007</v>
      </c>
      <c r="AD3" s="1013">
        <v>2008</v>
      </c>
      <c r="AE3" s="1013">
        <v>2009</v>
      </c>
      <c r="AF3" s="1014">
        <v>2010</v>
      </c>
      <c r="AG3" s="1014">
        <v>2011</v>
      </c>
      <c r="AH3" s="1014">
        <v>2012</v>
      </c>
      <c r="AI3" s="846">
        <v>2013</v>
      </c>
      <c r="AJ3" s="846">
        <v>2014</v>
      </c>
      <c r="AK3" s="846">
        <v>2015</v>
      </c>
    </row>
    <row r="4" spans="1:37" s="194" customFormat="1" ht="24" customHeight="1" x14ac:dyDescent="0.15">
      <c r="A4" s="3114" t="s">
        <v>343</v>
      </c>
      <c r="B4" s="1851" t="s">
        <v>44</v>
      </c>
      <c r="C4" s="614">
        <f>SUM(D4:AK4)</f>
        <v>275784.01</v>
      </c>
      <c r="D4" s="614">
        <f>SUM(D5:D9)</f>
        <v>2849.7499999999995</v>
      </c>
      <c r="E4" s="614">
        <f t="shared" ref="E4:AH4" si="0">SUM(E5:E9)</f>
        <v>793.36</v>
      </c>
      <c r="F4" s="614">
        <f t="shared" si="0"/>
        <v>1162.6199999999999</v>
      </c>
      <c r="G4" s="614">
        <f t="shared" si="0"/>
        <v>889.02</v>
      </c>
      <c r="H4" s="614">
        <f t="shared" si="0"/>
        <v>535.82999999999993</v>
      </c>
      <c r="I4" s="614">
        <f t="shared" si="0"/>
        <v>2132.19</v>
      </c>
      <c r="J4" s="614">
        <f t="shared" si="0"/>
        <v>3558.66</v>
      </c>
      <c r="K4" s="614">
        <f t="shared" si="0"/>
        <v>2630.0699999999997</v>
      </c>
      <c r="L4" s="614">
        <f t="shared" si="0"/>
        <v>1639.03</v>
      </c>
      <c r="M4" s="614">
        <f t="shared" si="0"/>
        <v>5108.59</v>
      </c>
      <c r="N4" s="614">
        <f t="shared" si="0"/>
        <v>5254.0999999999995</v>
      </c>
      <c r="O4" s="614">
        <f t="shared" si="0"/>
        <v>6751.73</v>
      </c>
      <c r="P4" s="614">
        <f t="shared" si="0"/>
        <v>10038.700000000001</v>
      </c>
      <c r="Q4" s="614">
        <f t="shared" si="0"/>
        <v>6771.8799999999992</v>
      </c>
      <c r="R4" s="614">
        <f t="shared" si="0"/>
        <v>21448.98</v>
      </c>
      <c r="S4" s="614">
        <f t="shared" si="0"/>
        <v>26032.230000000003</v>
      </c>
      <c r="T4" s="614">
        <f t="shared" si="0"/>
        <v>16871.3</v>
      </c>
      <c r="U4" s="614">
        <f t="shared" si="0"/>
        <v>12526.170000000002</v>
      </c>
      <c r="V4" s="614">
        <f t="shared" si="0"/>
        <v>12333.9</v>
      </c>
      <c r="W4" s="614">
        <f t="shared" si="0"/>
        <v>16446.120000000003</v>
      </c>
      <c r="X4" s="614">
        <f t="shared" si="0"/>
        <v>14016.270000000002</v>
      </c>
      <c r="Y4" s="614">
        <f t="shared" si="0"/>
        <v>13236.949999999999</v>
      </c>
      <c r="Z4" s="614">
        <f t="shared" si="0"/>
        <v>5604.1</v>
      </c>
      <c r="AA4" s="614">
        <f t="shared" si="0"/>
        <v>16606.829999999998</v>
      </c>
      <c r="AB4" s="614">
        <f t="shared" si="0"/>
        <v>13144.96</v>
      </c>
      <c r="AC4" s="614">
        <f t="shared" si="0"/>
        <v>7930.0599999999995</v>
      </c>
      <c r="AD4" s="614">
        <f t="shared" si="0"/>
        <v>6010.42</v>
      </c>
      <c r="AE4" s="614">
        <f t="shared" si="0"/>
        <v>5553.72</v>
      </c>
      <c r="AF4" s="614">
        <f t="shared" si="0"/>
        <v>8444.7200000000012</v>
      </c>
      <c r="AG4" s="614">
        <f t="shared" si="0"/>
        <v>2181.9700000000003</v>
      </c>
      <c r="AH4" s="614">
        <f t="shared" si="0"/>
        <v>3870.25</v>
      </c>
      <c r="AI4" s="614">
        <f>SUM(AI5:AI9)</f>
        <v>8636.8499999999985</v>
      </c>
      <c r="AJ4" s="614">
        <f>SUM(AJ5:AJ9)</f>
        <v>6691.9</v>
      </c>
      <c r="AK4" s="614">
        <f>SUM(AK5:AK9)</f>
        <v>8080.78</v>
      </c>
    </row>
    <row r="5" spans="1:37" s="194" customFormat="1" ht="24" customHeight="1" x14ac:dyDescent="0.15">
      <c r="A5" s="3114"/>
      <c r="B5" s="2364" t="s">
        <v>283</v>
      </c>
      <c r="C5" s="979">
        <f>SUM(D5:AK5)</f>
        <v>15876.699999999995</v>
      </c>
      <c r="D5" s="979">
        <f>D11+D17+D23+D29+D35+D41</f>
        <v>2666.1099999999997</v>
      </c>
      <c r="E5" s="979">
        <f t="shared" ref="E5:AG5" si="1">E11+E17+E23+E29+E35+E41</f>
        <v>723.44</v>
      </c>
      <c r="F5" s="979">
        <f t="shared" si="1"/>
        <v>1108.8</v>
      </c>
      <c r="G5" s="979">
        <f t="shared" si="1"/>
        <v>870.21</v>
      </c>
      <c r="H5" s="979">
        <f t="shared" si="1"/>
        <v>535.82999999999993</v>
      </c>
      <c r="I5" s="979">
        <f t="shared" si="1"/>
        <v>2132.19</v>
      </c>
      <c r="J5" s="979">
        <f t="shared" si="1"/>
        <v>3558.66</v>
      </c>
      <c r="K5" s="979">
        <f t="shared" si="1"/>
        <v>2073.1099999999997</v>
      </c>
      <c r="L5" s="979">
        <f t="shared" si="1"/>
        <v>782.3900000000001</v>
      </c>
      <c r="M5" s="979">
        <f t="shared" si="1"/>
        <v>338.03</v>
      </c>
      <c r="N5" s="979">
        <f t="shared" si="1"/>
        <v>105.57000000000001</v>
      </c>
      <c r="O5" s="979">
        <f t="shared" si="1"/>
        <v>109.31</v>
      </c>
      <c r="P5" s="979">
        <f t="shared" si="1"/>
        <v>161.5</v>
      </c>
      <c r="Q5" s="979">
        <f t="shared" si="1"/>
        <v>120.16</v>
      </c>
      <c r="R5" s="979">
        <f t="shared" si="1"/>
        <v>196.55</v>
      </c>
      <c r="S5" s="979">
        <f t="shared" si="1"/>
        <v>135.07</v>
      </c>
      <c r="T5" s="979">
        <f t="shared" si="1"/>
        <v>166.22</v>
      </c>
      <c r="U5" s="979">
        <f t="shared" si="1"/>
        <v>66.38</v>
      </c>
      <c r="V5" s="979">
        <f t="shared" si="1"/>
        <v>0</v>
      </c>
      <c r="W5" s="979">
        <f t="shared" si="1"/>
        <v>0</v>
      </c>
      <c r="X5" s="979">
        <f t="shared" si="1"/>
        <v>5</v>
      </c>
      <c r="Y5" s="979">
        <f t="shared" si="1"/>
        <v>0</v>
      </c>
      <c r="Z5" s="979">
        <f t="shared" si="1"/>
        <v>0</v>
      </c>
      <c r="AA5" s="979">
        <f t="shared" si="1"/>
        <v>0</v>
      </c>
      <c r="AB5" s="979">
        <f t="shared" si="1"/>
        <v>7.91</v>
      </c>
      <c r="AC5" s="979">
        <f t="shared" si="1"/>
        <v>0</v>
      </c>
      <c r="AD5" s="979">
        <f t="shared" si="1"/>
        <v>14.26</v>
      </c>
      <c r="AE5" s="979">
        <f t="shared" si="1"/>
        <v>0</v>
      </c>
      <c r="AF5" s="979">
        <f t="shared" si="1"/>
        <v>0</v>
      </c>
      <c r="AG5" s="979">
        <f t="shared" si="1"/>
        <v>0</v>
      </c>
      <c r="AH5" s="979">
        <f t="shared" ref="AH5:AI9" si="2">AH11+AH17+AH23+AH29+AH35+AH41</f>
        <v>0</v>
      </c>
      <c r="AI5" s="979">
        <f t="shared" si="2"/>
        <v>0</v>
      </c>
      <c r="AJ5" s="979">
        <f t="shared" ref="AJ5:AK9" si="3">AJ11+AJ17+AJ23+AJ29+AJ35+AJ41</f>
        <v>0</v>
      </c>
      <c r="AK5" s="979">
        <f t="shared" si="3"/>
        <v>0</v>
      </c>
    </row>
    <row r="6" spans="1:37" s="194" customFormat="1" ht="24" customHeight="1" x14ac:dyDescent="0.15">
      <c r="A6" s="3114"/>
      <c r="B6" s="2364" t="s">
        <v>284</v>
      </c>
      <c r="C6" s="979">
        <f t="shared" ref="C6:C9" si="4">SUM(D6:AK6)</f>
        <v>31138.230000000007</v>
      </c>
      <c r="D6" s="979">
        <f>D12+D18+D24+D30+D36+D42</f>
        <v>0</v>
      </c>
      <c r="E6" s="979">
        <f t="shared" ref="E6:AG6" si="5">E12+E18+E24+E30+E36+E42</f>
        <v>69.92</v>
      </c>
      <c r="F6" s="979">
        <f t="shared" si="5"/>
        <v>23.3</v>
      </c>
      <c r="G6" s="979">
        <f t="shared" si="5"/>
        <v>0</v>
      </c>
      <c r="H6" s="979">
        <f t="shared" si="5"/>
        <v>0</v>
      </c>
      <c r="I6" s="979">
        <f t="shared" si="5"/>
        <v>0</v>
      </c>
      <c r="J6" s="979">
        <f t="shared" si="5"/>
        <v>0</v>
      </c>
      <c r="K6" s="979">
        <f t="shared" si="5"/>
        <v>0</v>
      </c>
      <c r="L6" s="979">
        <f t="shared" si="5"/>
        <v>690.42</v>
      </c>
      <c r="M6" s="979">
        <f t="shared" si="5"/>
        <v>1365.5700000000002</v>
      </c>
      <c r="N6" s="979">
        <f t="shared" si="5"/>
        <v>2089.4899999999998</v>
      </c>
      <c r="O6" s="979">
        <f t="shared" si="5"/>
        <v>2228.42</v>
      </c>
      <c r="P6" s="979">
        <f t="shared" si="5"/>
        <v>2555</v>
      </c>
      <c r="Q6" s="979">
        <f t="shared" si="5"/>
        <v>2414.41</v>
      </c>
      <c r="R6" s="979">
        <f t="shared" si="5"/>
        <v>2069.71</v>
      </c>
      <c r="S6" s="979">
        <f t="shared" si="5"/>
        <v>2303.04</v>
      </c>
      <c r="T6" s="979">
        <f t="shared" si="5"/>
        <v>2147.98</v>
      </c>
      <c r="U6" s="979">
        <f t="shared" si="5"/>
        <v>2610.17</v>
      </c>
      <c r="V6" s="979">
        <f t="shared" si="5"/>
        <v>829.77</v>
      </c>
      <c r="W6" s="979">
        <f t="shared" si="5"/>
        <v>2013.9</v>
      </c>
      <c r="X6" s="979">
        <f t="shared" si="5"/>
        <v>1844.2000000000003</v>
      </c>
      <c r="Y6" s="979">
        <f t="shared" si="5"/>
        <v>1065.7</v>
      </c>
      <c r="Z6" s="979">
        <f t="shared" si="5"/>
        <v>1538.65</v>
      </c>
      <c r="AA6" s="979">
        <f t="shared" si="5"/>
        <v>3181.99</v>
      </c>
      <c r="AB6" s="979">
        <f t="shared" si="5"/>
        <v>0</v>
      </c>
      <c r="AC6" s="979">
        <f t="shared" si="5"/>
        <v>0</v>
      </c>
      <c r="AD6" s="979">
        <f t="shared" si="5"/>
        <v>20.98</v>
      </c>
      <c r="AE6" s="979">
        <f t="shared" si="5"/>
        <v>0</v>
      </c>
      <c r="AF6" s="979">
        <f t="shared" si="5"/>
        <v>0</v>
      </c>
      <c r="AG6" s="979">
        <f t="shared" si="5"/>
        <v>0</v>
      </c>
      <c r="AH6" s="979">
        <f t="shared" si="2"/>
        <v>75.61</v>
      </c>
      <c r="AI6" s="979">
        <f t="shared" si="2"/>
        <v>0</v>
      </c>
      <c r="AJ6" s="979">
        <f t="shared" si="3"/>
        <v>0</v>
      </c>
      <c r="AK6" s="979">
        <f t="shared" si="3"/>
        <v>0</v>
      </c>
    </row>
    <row r="7" spans="1:37" s="194" customFormat="1" ht="24" customHeight="1" x14ac:dyDescent="0.15">
      <c r="A7" s="3114"/>
      <c r="B7" s="2365" t="s">
        <v>286</v>
      </c>
      <c r="C7" s="979">
        <f t="shared" si="4"/>
        <v>228081.08</v>
      </c>
      <c r="D7" s="979">
        <f>D13+D19+D25+D31+D37+D43</f>
        <v>183.64</v>
      </c>
      <c r="E7" s="979">
        <f t="shared" ref="E7:AG7" si="6">E13+E19+E25+E31+E37+E43</f>
        <v>0</v>
      </c>
      <c r="F7" s="979">
        <f t="shared" si="6"/>
        <v>30.52</v>
      </c>
      <c r="G7" s="979">
        <f t="shared" si="6"/>
        <v>18.809999999999999</v>
      </c>
      <c r="H7" s="979">
        <f t="shared" si="6"/>
        <v>0</v>
      </c>
      <c r="I7" s="979">
        <f t="shared" si="6"/>
        <v>0</v>
      </c>
      <c r="J7" s="979">
        <f t="shared" si="6"/>
        <v>0</v>
      </c>
      <c r="K7" s="979">
        <f t="shared" si="6"/>
        <v>556.96</v>
      </c>
      <c r="L7" s="979">
        <f t="shared" si="6"/>
        <v>166.22</v>
      </c>
      <c r="M7" s="979">
        <f t="shared" si="6"/>
        <v>3404.99</v>
      </c>
      <c r="N7" s="979">
        <f t="shared" si="6"/>
        <v>3059.0399999999995</v>
      </c>
      <c r="O7" s="979">
        <f t="shared" si="6"/>
        <v>4414</v>
      </c>
      <c r="P7" s="979">
        <f t="shared" si="6"/>
        <v>7311.4600000000009</v>
      </c>
      <c r="Q7" s="979">
        <f t="shared" si="6"/>
        <v>3747.56</v>
      </c>
      <c r="R7" s="979">
        <f t="shared" si="6"/>
        <v>19062.02</v>
      </c>
      <c r="S7" s="979">
        <f t="shared" si="6"/>
        <v>23594.120000000003</v>
      </c>
      <c r="T7" s="979">
        <f t="shared" si="6"/>
        <v>14557.1</v>
      </c>
      <c r="U7" s="979">
        <f t="shared" si="6"/>
        <v>9849.6200000000008</v>
      </c>
      <c r="V7" s="979">
        <f t="shared" si="6"/>
        <v>11504.13</v>
      </c>
      <c r="W7" s="979">
        <f t="shared" si="6"/>
        <v>14432.220000000001</v>
      </c>
      <c r="X7" s="979">
        <f t="shared" si="6"/>
        <v>12167.070000000002</v>
      </c>
      <c r="Y7" s="979">
        <f t="shared" si="6"/>
        <v>12168.359999999999</v>
      </c>
      <c r="Z7" s="979">
        <f t="shared" si="6"/>
        <v>4044.53</v>
      </c>
      <c r="AA7" s="979">
        <f t="shared" si="6"/>
        <v>13424.839999999998</v>
      </c>
      <c r="AB7" s="979">
        <f t="shared" si="6"/>
        <v>13137.05</v>
      </c>
      <c r="AC7" s="979">
        <f t="shared" si="6"/>
        <v>7930.0599999999995</v>
      </c>
      <c r="AD7" s="979">
        <f t="shared" si="6"/>
        <v>5975.18</v>
      </c>
      <c r="AE7" s="979">
        <f t="shared" si="6"/>
        <v>5553.72</v>
      </c>
      <c r="AF7" s="979">
        <f t="shared" si="6"/>
        <v>8444.7200000000012</v>
      </c>
      <c r="AG7" s="979">
        <f t="shared" si="6"/>
        <v>2181.9700000000003</v>
      </c>
      <c r="AH7" s="979">
        <f t="shared" si="2"/>
        <v>3794.64</v>
      </c>
      <c r="AI7" s="979">
        <f t="shared" si="2"/>
        <v>8602.8499999999985</v>
      </c>
      <c r="AJ7" s="979">
        <f t="shared" si="3"/>
        <v>6682.9</v>
      </c>
      <c r="AK7" s="979">
        <f t="shared" si="3"/>
        <v>8080.78</v>
      </c>
    </row>
    <row r="8" spans="1:37" s="194" customFormat="1" ht="24" customHeight="1" x14ac:dyDescent="0.15">
      <c r="A8" s="3114"/>
      <c r="B8" s="2364" t="s">
        <v>779</v>
      </c>
      <c r="C8" s="979">
        <f t="shared" si="4"/>
        <v>645</v>
      </c>
      <c r="D8" s="979">
        <f>D14+D20+D26+D32+D38+D44</f>
        <v>0</v>
      </c>
      <c r="E8" s="979">
        <f t="shared" ref="E8:AG8" si="7">E14+E20+E26+E32+E38+E44</f>
        <v>0</v>
      </c>
      <c r="F8" s="979">
        <f t="shared" si="7"/>
        <v>0</v>
      </c>
      <c r="G8" s="979">
        <f t="shared" si="7"/>
        <v>0</v>
      </c>
      <c r="H8" s="979">
        <f t="shared" si="7"/>
        <v>0</v>
      </c>
      <c r="I8" s="979">
        <f t="shared" si="7"/>
        <v>0</v>
      </c>
      <c r="J8" s="979">
        <f t="shared" si="7"/>
        <v>0</v>
      </c>
      <c r="K8" s="979">
        <f t="shared" si="7"/>
        <v>0</v>
      </c>
      <c r="L8" s="979">
        <f t="shared" si="7"/>
        <v>0</v>
      </c>
      <c r="M8" s="979">
        <f t="shared" si="7"/>
        <v>0</v>
      </c>
      <c r="N8" s="979">
        <f t="shared" si="7"/>
        <v>0</v>
      </c>
      <c r="O8" s="979">
        <f t="shared" si="7"/>
        <v>0</v>
      </c>
      <c r="P8" s="979">
        <f t="shared" si="7"/>
        <v>10.74</v>
      </c>
      <c r="Q8" s="979">
        <f t="shared" si="7"/>
        <v>489.75</v>
      </c>
      <c r="R8" s="979">
        <f t="shared" si="7"/>
        <v>120.7</v>
      </c>
      <c r="S8" s="979">
        <f t="shared" si="7"/>
        <v>0</v>
      </c>
      <c r="T8" s="979">
        <f t="shared" si="7"/>
        <v>0</v>
      </c>
      <c r="U8" s="979">
        <f t="shared" si="7"/>
        <v>0</v>
      </c>
      <c r="V8" s="979">
        <f t="shared" si="7"/>
        <v>0</v>
      </c>
      <c r="W8" s="979">
        <f t="shared" si="7"/>
        <v>0</v>
      </c>
      <c r="X8" s="979">
        <f t="shared" si="7"/>
        <v>0</v>
      </c>
      <c r="Y8" s="979">
        <f t="shared" si="7"/>
        <v>2.89</v>
      </c>
      <c r="Z8" s="979">
        <f t="shared" si="7"/>
        <v>20.92</v>
      </c>
      <c r="AA8" s="979">
        <f t="shared" si="7"/>
        <v>0</v>
      </c>
      <c r="AB8" s="979">
        <f t="shared" si="7"/>
        <v>0</v>
      </c>
      <c r="AC8" s="979">
        <f t="shared" si="7"/>
        <v>0</v>
      </c>
      <c r="AD8" s="979">
        <f t="shared" si="7"/>
        <v>0</v>
      </c>
      <c r="AE8" s="979">
        <f t="shared" si="7"/>
        <v>0</v>
      </c>
      <c r="AF8" s="979">
        <f t="shared" si="7"/>
        <v>0</v>
      </c>
      <c r="AG8" s="979">
        <f t="shared" si="7"/>
        <v>0</v>
      </c>
      <c r="AH8" s="979">
        <f t="shared" si="2"/>
        <v>0</v>
      </c>
      <c r="AI8" s="979">
        <f t="shared" si="2"/>
        <v>0</v>
      </c>
      <c r="AJ8" s="979">
        <f t="shared" si="3"/>
        <v>0</v>
      </c>
      <c r="AK8" s="979">
        <f t="shared" si="3"/>
        <v>0</v>
      </c>
    </row>
    <row r="9" spans="1:37" s="194" customFormat="1" ht="24" customHeight="1" x14ac:dyDescent="0.15">
      <c r="A9" s="3114"/>
      <c r="B9" s="2364" t="s">
        <v>285</v>
      </c>
      <c r="C9" s="979">
        <f t="shared" si="4"/>
        <v>43</v>
      </c>
      <c r="D9" s="979">
        <f>D15+D21+D27+D33+D39+D45</f>
        <v>0</v>
      </c>
      <c r="E9" s="979">
        <f t="shared" ref="E9:AG9" si="8">E15+E21+E27+E33+E39+E45</f>
        <v>0</v>
      </c>
      <c r="F9" s="979">
        <f t="shared" si="8"/>
        <v>0</v>
      </c>
      <c r="G9" s="979">
        <f t="shared" si="8"/>
        <v>0</v>
      </c>
      <c r="H9" s="979">
        <f t="shared" si="8"/>
        <v>0</v>
      </c>
      <c r="I9" s="979">
        <f t="shared" si="8"/>
        <v>0</v>
      </c>
      <c r="J9" s="979">
        <f t="shared" si="8"/>
        <v>0</v>
      </c>
      <c r="K9" s="979">
        <f t="shared" si="8"/>
        <v>0</v>
      </c>
      <c r="L9" s="979">
        <f t="shared" si="8"/>
        <v>0</v>
      </c>
      <c r="M9" s="979">
        <f t="shared" si="8"/>
        <v>0</v>
      </c>
      <c r="N9" s="979">
        <f t="shared" si="8"/>
        <v>0</v>
      </c>
      <c r="O9" s="979">
        <f t="shared" si="8"/>
        <v>0</v>
      </c>
      <c r="P9" s="979">
        <f t="shared" si="8"/>
        <v>0</v>
      </c>
      <c r="Q9" s="979">
        <f t="shared" si="8"/>
        <v>0</v>
      </c>
      <c r="R9" s="979">
        <f t="shared" si="8"/>
        <v>0</v>
      </c>
      <c r="S9" s="979">
        <f t="shared" si="8"/>
        <v>0</v>
      </c>
      <c r="T9" s="979">
        <f t="shared" si="8"/>
        <v>0</v>
      </c>
      <c r="U9" s="979">
        <f t="shared" si="8"/>
        <v>0</v>
      </c>
      <c r="V9" s="979">
        <f t="shared" si="8"/>
        <v>0</v>
      </c>
      <c r="W9" s="979">
        <f t="shared" si="8"/>
        <v>0</v>
      </c>
      <c r="X9" s="979">
        <f t="shared" si="8"/>
        <v>0</v>
      </c>
      <c r="Y9" s="979">
        <f t="shared" si="8"/>
        <v>0</v>
      </c>
      <c r="Z9" s="979">
        <f t="shared" si="8"/>
        <v>0</v>
      </c>
      <c r="AA9" s="979">
        <f t="shared" si="8"/>
        <v>0</v>
      </c>
      <c r="AB9" s="979">
        <f t="shared" si="8"/>
        <v>0</v>
      </c>
      <c r="AC9" s="979">
        <f t="shared" si="8"/>
        <v>0</v>
      </c>
      <c r="AD9" s="979">
        <f t="shared" si="8"/>
        <v>0</v>
      </c>
      <c r="AE9" s="979">
        <f t="shared" si="8"/>
        <v>0</v>
      </c>
      <c r="AF9" s="979">
        <f t="shared" si="8"/>
        <v>0</v>
      </c>
      <c r="AG9" s="979">
        <f t="shared" si="8"/>
        <v>0</v>
      </c>
      <c r="AH9" s="979">
        <f t="shared" si="2"/>
        <v>0</v>
      </c>
      <c r="AI9" s="979">
        <f t="shared" si="2"/>
        <v>34</v>
      </c>
      <c r="AJ9" s="979">
        <f t="shared" si="3"/>
        <v>9</v>
      </c>
      <c r="AK9" s="979">
        <f t="shared" si="3"/>
        <v>0</v>
      </c>
    </row>
    <row r="10" spans="1:37" s="194" customFormat="1" ht="24" customHeight="1" x14ac:dyDescent="0.15">
      <c r="A10" s="3111">
        <v>15</v>
      </c>
      <c r="B10" s="1851" t="s">
        <v>46</v>
      </c>
      <c r="C10" s="614">
        <f>SUM(D10:AK10)</f>
        <v>114780.2</v>
      </c>
      <c r="D10" s="581">
        <f>SUM(D11:D15)</f>
        <v>84.07</v>
      </c>
      <c r="E10" s="581">
        <f t="shared" ref="E10:AH10" si="9">SUM(E11:E15)</f>
        <v>63.65</v>
      </c>
      <c r="F10" s="581">
        <f t="shared" si="9"/>
        <v>29.82</v>
      </c>
      <c r="G10" s="581">
        <f t="shared" si="9"/>
        <v>6.58</v>
      </c>
      <c r="H10" s="581">
        <f t="shared" si="9"/>
        <v>15.93</v>
      </c>
      <c r="I10" s="581">
        <f t="shared" si="9"/>
        <v>11.99</v>
      </c>
      <c r="J10" s="581">
        <f t="shared" si="9"/>
        <v>7.8</v>
      </c>
      <c r="K10" s="581">
        <f t="shared" si="9"/>
        <v>17.100000000000001</v>
      </c>
      <c r="L10" s="581">
        <f t="shared" si="9"/>
        <v>92.300000000000011</v>
      </c>
      <c r="M10" s="581">
        <f t="shared" si="9"/>
        <v>348.96000000000004</v>
      </c>
      <c r="N10" s="581">
        <f t="shared" si="9"/>
        <v>1103.7900000000002</v>
      </c>
      <c r="O10" s="581">
        <f t="shared" si="9"/>
        <v>1497.3200000000002</v>
      </c>
      <c r="P10" s="581">
        <f t="shared" si="9"/>
        <v>2828.32</v>
      </c>
      <c r="Q10" s="581">
        <f t="shared" si="9"/>
        <v>3270.58</v>
      </c>
      <c r="R10" s="581">
        <f t="shared" si="9"/>
        <v>14709.02</v>
      </c>
      <c r="S10" s="581">
        <f t="shared" si="9"/>
        <v>17758.240000000002</v>
      </c>
      <c r="T10" s="581">
        <f t="shared" si="9"/>
        <v>11014.87</v>
      </c>
      <c r="U10" s="581">
        <f t="shared" si="9"/>
        <v>6804.2999999999993</v>
      </c>
      <c r="V10" s="581">
        <f t="shared" si="9"/>
        <v>5737.12</v>
      </c>
      <c r="W10" s="581">
        <f t="shared" si="9"/>
        <v>7088.4</v>
      </c>
      <c r="X10" s="581">
        <f t="shared" si="9"/>
        <v>6290.72</v>
      </c>
      <c r="Y10" s="581">
        <f t="shared" si="9"/>
        <v>7112.34</v>
      </c>
      <c r="Z10" s="581">
        <f t="shared" si="9"/>
        <v>2330.33</v>
      </c>
      <c r="AA10" s="581">
        <f t="shared" si="9"/>
        <v>4510.99</v>
      </c>
      <c r="AB10" s="581">
        <f t="shared" si="9"/>
        <v>3629.37</v>
      </c>
      <c r="AC10" s="581">
        <f t="shared" si="9"/>
        <v>3327.47</v>
      </c>
      <c r="AD10" s="581">
        <f t="shared" si="9"/>
        <v>2003.46</v>
      </c>
      <c r="AE10" s="581">
        <f t="shared" si="9"/>
        <v>1272.0999999999999</v>
      </c>
      <c r="AF10" s="581">
        <f t="shared" si="9"/>
        <v>1518.23</v>
      </c>
      <c r="AG10" s="581">
        <f t="shared" si="9"/>
        <v>303.06</v>
      </c>
      <c r="AH10" s="581">
        <f t="shared" si="9"/>
        <v>1776.54</v>
      </c>
      <c r="AI10" s="581">
        <f>SUM(AI11:AI15)</f>
        <v>2688.97</v>
      </c>
      <c r="AJ10" s="581">
        <f>SUM(AJ11:AJ15)</f>
        <v>1615.4</v>
      </c>
      <c r="AK10" s="581">
        <f>SUM(AK11:AK15)</f>
        <v>3911.0599999999995</v>
      </c>
    </row>
    <row r="11" spans="1:37" s="194" customFormat="1" ht="24" customHeight="1" x14ac:dyDescent="0.15">
      <c r="A11" s="3111"/>
      <c r="B11" s="2364" t="s">
        <v>283</v>
      </c>
      <c r="C11" s="979">
        <f>SUM(D11:AK11)</f>
        <v>566.37999999999988</v>
      </c>
      <c r="D11" s="1122">
        <v>84.07</v>
      </c>
      <c r="E11" s="1123">
        <v>63.65</v>
      </c>
      <c r="F11" s="1123">
        <v>29.82</v>
      </c>
      <c r="G11" s="1123">
        <v>6.58</v>
      </c>
      <c r="H11" s="1123">
        <v>15.93</v>
      </c>
      <c r="I11" s="1123">
        <v>11.99</v>
      </c>
      <c r="J11" s="1123">
        <v>7.8</v>
      </c>
      <c r="K11" s="1123">
        <v>17.100000000000001</v>
      </c>
      <c r="L11" s="1123">
        <v>91.68</v>
      </c>
      <c r="M11" s="1123">
        <f>32.66-7</f>
        <v>25.659999999999997</v>
      </c>
      <c r="N11" s="1123">
        <v>2.89</v>
      </c>
      <c r="O11" s="1123">
        <v>0</v>
      </c>
      <c r="P11" s="1123">
        <v>9.57</v>
      </c>
      <c r="Q11" s="1123">
        <v>5.78</v>
      </c>
      <c r="R11" s="1123">
        <v>87.59</v>
      </c>
      <c r="S11" s="1123">
        <v>51.41</v>
      </c>
      <c r="T11" s="1123">
        <v>38.26</v>
      </c>
      <c r="U11" s="1123">
        <v>8.69</v>
      </c>
      <c r="V11" s="1123">
        <v>0</v>
      </c>
      <c r="W11" s="1123">
        <v>0</v>
      </c>
      <c r="X11" s="1123">
        <v>0</v>
      </c>
      <c r="Y11" s="1123">
        <v>0</v>
      </c>
      <c r="Z11" s="1123">
        <v>0</v>
      </c>
      <c r="AA11" s="1123">
        <v>0</v>
      </c>
      <c r="AB11" s="1123">
        <v>7.91</v>
      </c>
      <c r="AC11" s="1123">
        <v>0</v>
      </c>
      <c r="AD11" s="1123">
        <v>0</v>
      </c>
      <c r="AE11" s="1123">
        <v>0</v>
      </c>
      <c r="AF11" s="1123">
        <v>0</v>
      </c>
      <c r="AG11" s="1123">
        <v>0</v>
      </c>
      <c r="AH11" s="1123">
        <v>0</v>
      </c>
      <c r="AI11" s="1123">
        <v>0</v>
      </c>
      <c r="AJ11" s="1123">
        <v>0</v>
      </c>
      <c r="AK11" s="2372">
        <f>'급수관폐쇄(총괄) (2)'!BL12+'급수관폐쇄(총괄) (2)'!BM12</f>
        <v>0</v>
      </c>
    </row>
    <row r="12" spans="1:37" s="194" customFormat="1" ht="24" customHeight="1" x14ac:dyDescent="0.15">
      <c r="A12" s="3111"/>
      <c r="B12" s="2364" t="s">
        <v>284</v>
      </c>
      <c r="C12" s="979">
        <f t="shared" ref="C12:C15" si="10">SUM(D12:AK12)</f>
        <v>66.97</v>
      </c>
      <c r="D12" s="1122">
        <v>0</v>
      </c>
      <c r="E12" s="1123">
        <v>0</v>
      </c>
      <c r="F12" s="1123">
        <v>0</v>
      </c>
      <c r="G12" s="1123">
        <v>0</v>
      </c>
      <c r="H12" s="1123">
        <v>0</v>
      </c>
      <c r="I12" s="1123">
        <v>0</v>
      </c>
      <c r="J12" s="1123">
        <v>0</v>
      </c>
      <c r="K12" s="1123">
        <v>0</v>
      </c>
      <c r="L12" s="1123">
        <v>0</v>
      </c>
      <c r="M12" s="1123">
        <v>0</v>
      </c>
      <c r="N12" s="1123">
        <v>0</v>
      </c>
      <c r="O12" s="1123">
        <v>1.94</v>
      </c>
      <c r="P12" s="1123">
        <v>0</v>
      </c>
      <c r="Q12" s="1123">
        <f>20.46-13</f>
        <v>7.4600000000000009</v>
      </c>
      <c r="R12" s="1123">
        <v>0</v>
      </c>
      <c r="S12" s="1123">
        <v>0</v>
      </c>
      <c r="T12" s="1123">
        <v>0</v>
      </c>
      <c r="U12" s="1123">
        <v>0</v>
      </c>
      <c r="V12" s="1123">
        <v>0</v>
      </c>
      <c r="W12" s="1123">
        <v>0</v>
      </c>
      <c r="X12" s="1123">
        <v>0</v>
      </c>
      <c r="Y12" s="1123">
        <v>0</v>
      </c>
      <c r="Z12" s="1123">
        <v>0</v>
      </c>
      <c r="AA12" s="1123">
        <v>0</v>
      </c>
      <c r="AB12" s="1123">
        <v>0</v>
      </c>
      <c r="AC12" s="1123">
        <v>0</v>
      </c>
      <c r="AD12" s="1123">
        <v>0</v>
      </c>
      <c r="AE12" s="1123">
        <v>0</v>
      </c>
      <c r="AF12" s="1123">
        <v>0</v>
      </c>
      <c r="AG12" s="1123">
        <v>0</v>
      </c>
      <c r="AH12" s="1123">
        <v>57.57</v>
      </c>
      <c r="AI12" s="1123">
        <v>0</v>
      </c>
      <c r="AJ12" s="1123">
        <v>0</v>
      </c>
      <c r="AK12" s="2372">
        <f>'급수관폐쇄(총괄) (2)'!BL13+'급수관폐쇄(총괄) (2)'!BM13</f>
        <v>0</v>
      </c>
    </row>
    <row r="13" spans="1:37" s="194" customFormat="1" ht="24" customHeight="1" x14ac:dyDescent="0.15">
      <c r="A13" s="3111"/>
      <c r="B13" s="2365" t="s">
        <v>286</v>
      </c>
      <c r="C13" s="979">
        <f t="shared" si="10"/>
        <v>113691.99000000002</v>
      </c>
      <c r="D13" s="1122">
        <v>0</v>
      </c>
      <c r="E13" s="1123">
        <v>0</v>
      </c>
      <c r="F13" s="1123">
        <v>0</v>
      </c>
      <c r="G13" s="1123">
        <v>0</v>
      </c>
      <c r="H13" s="1123">
        <v>0</v>
      </c>
      <c r="I13" s="1123">
        <v>0</v>
      </c>
      <c r="J13" s="1123">
        <v>0</v>
      </c>
      <c r="K13" s="1123">
        <v>0</v>
      </c>
      <c r="L13" s="1123">
        <v>0.62</v>
      </c>
      <c r="M13" s="1123">
        <v>323.3</v>
      </c>
      <c r="N13" s="1123">
        <v>1100.9000000000001</v>
      </c>
      <c r="O13" s="1123">
        <v>1495.38</v>
      </c>
      <c r="P13" s="1123">
        <v>2808.01</v>
      </c>
      <c r="Q13" s="1123">
        <v>2949.92</v>
      </c>
      <c r="R13" s="1123">
        <v>14500.73</v>
      </c>
      <c r="S13" s="1123">
        <v>17706.830000000002</v>
      </c>
      <c r="T13" s="1123">
        <v>10976.61</v>
      </c>
      <c r="U13" s="1123">
        <v>6795.61</v>
      </c>
      <c r="V13" s="1123">
        <v>5737.12</v>
      </c>
      <c r="W13" s="1123">
        <v>7088.4</v>
      </c>
      <c r="X13" s="1123">
        <v>6290.72</v>
      </c>
      <c r="Y13" s="1123">
        <f>8708.34-1596</f>
        <v>7112.34</v>
      </c>
      <c r="Z13" s="1123">
        <v>2330.33</v>
      </c>
      <c r="AA13" s="1123">
        <f>4517.99-7</f>
        <v>4510.99</v>
      </c>
      <c r="AB13" s="1123">
        <v>3621.46</v>
      </c>
      <c r="AC13" s="1123">
        <v>3327.47</v>
      </c>
      <c r="AD13" s="1123">
        <v>2003.46</v>
      </c>
      <c r="AE13" s="1123">
        <v>1272.0999999999999</v>
      </c>
      <c r="AF13" s="1123">
        <v>1518.23</v>
      </c>
      <c r="AG13" s="1123">
        <v>303.06</v>
      </c>
      <c r="AH13" s="1123">
        <v>1718.97</v>
      </c>
      <c r="AI13" s="1123">
        <v>2672.97</v>
      </c>
      <c r="AJ13" s="1123">
        <v>1615.4</v>
      </c>
      <c r="AK13" s="2372">
        <f>'급수관폐쇄(총괄) (2)'!BL14+'급수관폐쇄(총괄) (2)'!BM14</f>
        <v>3911.0599999999995</v>
      </c>
    </row>
    <row r="14" spans="1:37" s="194" customFormat="1" ht="24" customHeight="1" x14ac:dyDescent="0.15">
      <c r="A14" s="3111"/>
      <c r="B14" s="2364" t="s">
        <v>779</v>
      </c>
      <c r="C14" s="979">
        <f t="shared" si="10"/>
        <v>438.86</v>
      </c>
      <c r="D14" s="1122">
        <v>0</v>
      </c>
      <c r="E14" s="1123">
        <v>0</v>
      </c>
      <c r="F14" s="1123">
        <v>0</v>
      </c>
      <c r="G14" s="1123">
        <v>0</v>
      </c>
      <c r="H14" s="1123">
        <v>0</v>
      </c>
      <c r="I14" s="1123">
        <v>0</v>
      </c>
      <c r="J14" s="1123">
        <v>0</v>
      </c>
      <c r="K14" s="1123">
        <v>0</v>
      </c>
      <c r="L14" s="1123">
        <v>0</v>
      </c>
      <c r="M14" s="1123">
        <v>0</v>
      </c>
      <c r="N14" s="1123">
        <v>0</v>
      </c>
      <c r="O14" s="1123">
        <v>0</v>
      </c>
      <c r="P14" s="1123">
        <v>10.74</v>
      </c>
      <c r="Q14" s="1123">
        <v>307.42</v>
      </c>
      <c r="R14" s="1123">
        <v>120.7</v>
      </c>
      <c r="S14" s="1123">
        <v>0</v>
      </c>
      <c r="T14" s="1123">
        <v>0</v>
      </c>
      <c r="U14" s="1123">
        <v>0</v>
      </c>
      <c r="V14" s="1123">
        <v>0</v>
      </c>
      <c r="W14" s="1123">
        <v>0</v>
      </c>
      <c r="X14" s="1123">
        <v>0</v>
      </c>
      <c r="Y14" s="1123">
        <v>0</v>
      </c>
      <c r="Z14" s="1123">
        <v>0</v>
      </c>
      <c r="AA14" s="1123">
        <v>0</v>
      </c>
      <c r="AB14" s="1123">
        <v>0</v>
      </c>
      <c r="AC14" s="1123">
        <v>0</v>
      </c>
      <c r="AD14" s="1123">
        <v>0</v>
      </c>
      <c r="AE14" s="1123">
        <v>0</v>
      </c>
      <c r="AF14" s="1123">
        <v>0</v>
      </c>
      <c r="AG14" s="1123">
        <v>0</v>
      </c>
      <c r="AH14" s="1123">
        <v>0</v>
      </c>
      <c r="AI14" s="1123">
        <v>0</v>
      </c>
      <c r="AJ14" s="1123">
        <v>0</v>
      </c>
      <c r="AK14" s="2372">
        <f>'급수관폐쇄(총괄) (2)'!BL15+'급수관폐쇄(총괄) (2)'!BM15</f>
        <v>0</v>
      </c>
    </row>
    <row r="15" spans="1:37" s="194" customFormat="1" ht="24" customHeight="1" x14ac:dyDescent="0.15">
      <c r="A15" s="3111"/>
      <c r="B15" s="2364" t="s">
        <v>285</v>
      </c>
      <c r="C15" s="979">
        <f t="shared" si="10"/>
        <v>16</v>
      </c>
      <c r="D15" s="1122">
        <v>0</v>
      </c>
      <c r="E15" s="1123">
        <v>0</v>
      </c>
      <c r="F15" s="1123">
        <v>0</v>
      </c>
      <c r="G15" s="1123">
        <v>0</v>
      </c>
      <c r="H15" s="1123">
        <v>0</v>
      </c>
      <c r="I15" s="1123">
        <v>0</v>
      </c>
      <c r="J15" s="1123">
        <v>0</v>
      </c>
      <c r="K15" s="1123">
        <v>0</v>
      </c>
      <c r="L15" s="1123">
        <v>0</v>
      </c>
      <c r="M15" s="1123">
        <v>0</v>
      </c>
      <c r="N15" s="1123">
        <v>0</v>
      </c>
      <c r="O15" s="1123">
        <v>0</v>
      </c>
      <c r="P15" s="1123">
        <v>0</v>
      </c>
      <c r="Q15" s="1123">
        <v>0</v>
      </c>
      <c r="R15" s="1123">
        <v>0</v>
      </c>
      <c r="S15" s="1123">
        <v>0</v>
      </c>
      <c r="T15" s="1123">
        <v>0</v>
      </c>
      <c r="U15" s="1123">
        <v>0</v>
      </c>
      <c r="V15" s="1123">
        <v>0</v>
      </c>
      <c r="W15" s="1123">
        <v>0</v>
      </c>
      <c r="X15" s="1123">
        <v>0</v>
      </c>
      <c r="Y15" s="1123">
        <v>0</v>
      </c>
      <c r="Z15" s="1123">
        <v>0</v>
      </c>
      <c r="AA15" s="1123">
        <v>0</v>
      </c>
      <c r="AB15" s="1123">
        <v>0</v>
      </c>
      <c r="AC15" s="1123">
        <v>0</v>
      </c>
      <c r="AD15" s="1123">
        <v>0</v>
      </c>
      <c r="AE15" s="1123">
        <v>0</v>
      </c>
      <c r="AF15" s="1123">
        <v>0</v>
      </c>
      <c r="AG15" s="1123">
        <v>0</v>
      </c>
      <c r="AH15" s="1123">
        <v>0</v>
      </c>
      <c r="AI15" s="1123">
        <v>16</v>
      </c>
      <c r="AJ15" s="1123">
        <v>0</v>
      </c>
      <c r="AK15" s="2372">
        <f>'급수관폐쇄(총괄) (2)'!BL16+'급수관폐쇄(총괄) (2)'!BM16</f>
        <v>0</v>
      </c>
    </row>
    <row r="16" spans="1:37" s="194" customFormat="1" ht="24" customHeight="1" x14ac:dyDescent="0.15">
      <c r="A16" s="3111">
        <v>20</v>
      </c>
      <c r="B16" s="1851" t="s">
        <v>46</v>
      </c>
      <c r="C16" s="614">
        <f>SUM(D16:AK16)</f>
        <v>48431.44999999999</v>
      </c>
      <c r="D16" s="580">
        <f>SUM(D17:D21)</f>
        <v>161.62</v>
      </c>
      <c r="E16" s="580">
        <f t="shared" ref="E16:AG16" si="11">SUM(E17:E21)</f>
        <v>27.1</v>
      </c>
      <c r="F16" s="580">
        <f t="shared" si="11"/>
        <v>201.92</v>
      </c>
      <c r="G16" s="580">
        <f t="shared" si="11"/>
        <v>230.22</v>
      </c>
      <c r="H16" s="580">
        <f t="shared" si="11"/>
        <v>36.33</v>
      </c>
      <c r="I16" s="580">
        <f t="shared" si="11"/>
        <v>133.97999999999999</v>
      </c>
      <c r="J16" s="580">
        <f t="shared" si="11"/>
        <v>228.82</v>
      </c>
      <c r="K16" s="580">
        <f t="shared" si="11"/>
        <v>153.26</v>
      </c>
      <c r="L16" s="580">
        <f t="shared" si="11"/>
        <v>74.900000000000006</v>
      </c>
      <c r="M16" s="580">
        <f t="shared" si="11"/>
        <v>357.06</v>
      </c>
      <c r="N16" s="580">
        <f t="shared" si="11"/>
        <v>1615.9</v>
      </c>
      <c r="O16" s="580">
        <f t="shared" si="11"/>
        <v>2145.16</v>
      </c>
      <c r="P16" s="580">
        <f t="shared" si="11"/>
        <v>3761.6600000000003</v>
      </c>
      <c r="Q16" s="580">
        <f t="shared" si="11"/>
        <v>464.40999999999997</v>
      </c>
      <c r="R16" s="580">
        <f t="shared" si="11"/>
        <v>2963.43</v>
      </c>
      <c r="S16" s="580">
        <f t="shared" si="11"/>
        <v>4031.06</v>
      </c>
      <c r="T16" s="580">
        <f t="shared" si="11"/>
        <v>1973.6100000000001</v>
      </c>
      <c r="U16" s="580">
        <f t="shared" si="11"/>
        <v>1813.2800000000002</v>
      </c>
      <c r="V16" s="580">
        <f t="shared" si="11"/>
        <v>3829.62</v>
      </c>
      <c r="W16" s="580">
        <f t="shared" si="11"/>
        <v>4475.75</v>
      </c>
      <c r="X16" s="580">
        <f t="shared" si="11"/>
        <v>2846.84</v>
      </c>
      <c r="Y16" s="580">
        <f t="shared" si="11"/>
        <v>2033.62</v>
      </c>
      <c r="Z16" s="580">
        <f t="shared" si="11"/>
        <v>604.99</v>
      </c>
      <c r="AA16" s="580">
        <f t="shared" si="11"/>
        <v>1485.98</v>
      </c>
      <c r="AB16" s="580">
        <f t="shared" si="11"/>
        <v>1260.3399999999999</v>
      </c>
      <c r="AC16" s="580">
        <f t="shared" si="11"/>
        <v>1211.08</v>
      </c>
      <c r="AD16" s="580">
        <f t="shared" si="11"/>
        <v>1173.0999999999999</v>
      </c>
      <c r="AE16" s="580">
        <f t="shared" si="11"/>
        <v>1521.7</v>
      </c>
      <c r="AF16" s="580">
        <f t="shared" si="11"/>
        <v>1891.78</v>
      </c>
      <c r="AG16" s="580">
        <f t="shared" si="11"/>
        <v>455.66</v>
      </c>
      <c r="AH16" s="580">
        <f>SUM(AH17:AH21)</f>
        <v>1037.28</v>
      </c>
      <c r="AI16" s="580">
        <f>SUM(AI17:AI21)</f>
        <v>1689.27</v>
      </c>
      <c r="AJ16" s="581">
        <f>SUM(AJ17:AJ21)</f>
        <v>1144.7</v>
      </c>
      <c r="AK16" s="581">
        <f>SUM(AK17:AK21)</f>
        <v>1396.02</v>
      </c>
    </row>
    <row r="17" spans="1:37" s="194" customFormat="1" ht="24" customHeight="1" x14ac:dyDescent="0.15">
      <c r="A17" s="3111"/>
      <c r="B17" s="2364" t="s">
        <v>283</v>
      </c>
      <c r="C17" s="979">
        <f>SUM(D17:AK17)</f>
        <v>1507.85</v>
      </c>
      <c r="D17" s="1122">
        <v>161.62</v>
      </c>
      <c r="E17" s="1123">
        <v>27.1</v>
      </c>
      <c r="F17" s="1123">
        <v>201.92</v>
      </c>
      <c r="G17" s="1123">
        <v>213.4</v>
      </c>
      <c r="H17" s="1123">
        <v>36.33</v>
      </c>
      <c r="I17" s="1123">
        <v>133.97999999999999</v>
      </c>
      <c r="J17" s="1123">
        <v>228.82</v>
      </c>
      <c r="K17" s="1123">
        <v>153.26</v>
      </c>
      <c r="L17" s="1123">
        <v>49.2</v>
      </c>
      <c r="M17" s="1123">
        <f>22.84-3</f>
        <v>19.84</v>
      </c>
      <c r="N17" s="1123">
        <v>18.25</v>
      </c>
      <c r="O17" s="1123">
        <v>0</v>
      </c>
      <c r="P17" s="1123">
        <v>15.8</v>
      </c>
      <c r="Q17" s="1123">
        <v>37.270000000000003</v>
      </c>
      <c r="R17" s="1123">
        <v>60.83</v>
      </c>
      <c r="S17" s="1123">
        <v>54.95</v>
      </c>
      <c r="T17" s="1123">
        <v>76.02</v>
      </c>
      <c r="U17" s="1123">
        <v>0</v>
      </c>
      <c r="V17" s="1123">
        <v>0</v>
      </c>
      <c r="W17" s="1123">
        <v>0</v>
      </c>
      <c r="X17" s="1123">
        <v>5</v>
      </c>
      <c r="Y17" s="1123">
        <v>0</v>
      </c>
      <c r="Z17" s="1123">
        <v>0</v>
      </c>
      <c r="AA17" s="1123">
        <v>0</v>
      </c>
      <c r="AB17" s="1123">
        <v>0</v>
      </c>
      <c r="AC17" s="1123">
        <v>0</v>
      </c>
      <c r="AD17" s="1123">
        <v>14.26</v>
      </c>
      <c r="AE17" s="1123">
        <v>0</v>
      </c>
      <c r="AF17" s="1123">
        <v>0</v>
      </c>
      <c r="AG17" s="1123">
        <v>0</v>
      </c>
      <c r="AH17" s="1123">
        <v>0</v>
      </c>
      <c r="AI17" s="1123">
        <v>0</v>
      </c>
      <c r="AJ17" s="1123">
        <v>0</v>
      </c>
      <c r="AK17" s="2372">
        <f>'급수관폐쇄(총괄) (2)'!BL18+'급수관폐쇄(총괄) (2)'!BM18</f>
        <v>0</v>
      </c>
    </row>
    <row r="18" spans="1:37" s="194" customFormat="1" ht="24" customHeight="1" x14ac:dyDescent="0.15">
      <c r="A18" s="3111"/>
      <c r="B18" s="2364" t="s">
        <v>284</v>
      </c>
      <c r="C18" s="979">
        <f t="shared" ref="C18:C21" si="12">SUM(D18:AK18)</f>
        <v>308.91999999999996</v>
      </c>
      <c r="D18" s="1122">
        <v>0</v>
      </c>
      <c r="E18" s="1123">
        <v>0</v>
      </c>
      <c r="F18" s="1123">
        <v>0</v>
      </c>
      <c r="G18" s="1123">
        <v>0</v>
      </c>
      <c r="H18" s="1123">
        <v>0</v>
      </c>
      <c r="I18" s="1123">
        <v>0</v>
      </c>
      <c r="J18" s="1123">
        <v>0</v>
      </c>
      <c r="K18" s="1123">
        <v>0</v>
      </c>
      <c r="L18" s="1123">
        <v>0</v>
      </c>
      <c r="M18" s="1123">
        <v>0</v>
      </c>
      <c r="N18" s="1123">
        <v>16.97</v>
      </c>
      <c r="O18" s="1123">
        <v>112.38</v>
      </c>
      <c r="P18" s="1123">
        <v>0</v>
      </c>
      <c r="Q18" s="1123">
        <v>36.86</v>
      </c>
      <c r="R18" s="1123">
        <v>0</v>
      </c>
      <c r="S18" s="1123">
        <f>128.2-19</f>
        <v>109.19999999999999</v>
      </c>
      <c r="T18" s="1123">
        <v>19.63</v>
      </c>
      <c r="U18" s="1123">
        <v>13.88</v>
      </c>
      <c r="V18" s="1123">
        <v>0</v>
      </c>
      <c r="W18" s="1123">
        <v>0</v>
      </c>
      <c r="X18" s="1123">
        <v>0</v>
      </c>
      <c r="Y18" s="1123">
        <v>0</v>
      </c>
      <c r="Z18" s="1123">
        <v>0</v>
      </c>
      <c r="AA18" s="1123">
        <v>0</v>
      </c>
      <c r="AB18" s="1123">
        <v>0</v>
      </c>
      <c r="AC18" s="1123">
        <v>0</v>
      </c>
      <c r="AD18" s="1123">
        <v>0</v>
      </c>
      <c r="AE18" s="1123">
        <v>0</v>
      </c>
      <c r="AF18" s="1123">
        <v>0</v>
      </c>
      <c r="AG18" s="1123">
        <v>0</v>
      </c>
      <c r="AH18" s="1123">
        <v>0</v>
      </c>
      <c r="AI18" s="1123">
        <v>0</v>
      </c>
      <c r="AJ18" s="1123">
        <v>0</v>
      </c>
      <c r="AK18" s="2372">
        <f>'급수관폐쇄(총괄) (2)'!BL19+'급수관폐쇄(총괄) (2)'!BM19</f>
        <v>0</v>
      </c>
    </row>
    <row r="19" spans="1:37" s="194" customFormat="1" ht="24" customHeight="1" x14ac:dyDescent="0.15">
      <c r="A19" s="3111"/>
      <c r="B19" s="2365" t="s">
        <v>286</v>
      </c>
      <c r="C19" s="979">
        <f t="shared" si="12"/>
        <v>46491.979999999981</v>
      </c>
      <c r="D19" s="1122">
        <v>0</v>
      </c>
      <c r="E19" s="1123">
        <v>0</v>
      </c>
      <c r="F19" s="1123">
        <v>0</v>
      </c>
      <c r="G19" s="1123">
        <v>16.82</v>
      </c>
      <c r="H19" s="1123">
        <v>0</v>
      </c>
      <c r="I19" s="1123">
        <v>0</v>
      </c>
      <c r="J19" s="1123">
        <v>0</v>
      </c>
      <c r="K19" s="1123">
        <v>0</v>
      </c>
      <c r="L19" s="1123">
        <v>25.7</v>
      </c>
      <c r="M19" s="1123">
        <v>337.22</v>
      </c>
      <c r="N19" s="1123">
        <v>1580.68</v>
      </c>
      <c r="O19" s="1123">
        <v>2032.78</v>
      </c>
      <c r="P19" s="1123">
        <v>3745.86</v>
      </c>
      <c r="Q19" s="1123">
        <v>288.57</v>
      </c>
      <c r="R19" s="1123">
        <v>2902.6</v>
      </c>
      <c r="S19" s="1123">
        <v>3866.91</v>
      </c>
      <c r="T19" s="1123">
        <v>1877.96</v>
      </c>
      <c r="U19" s="1123">
        <v>1799.4</v>
      </c>
      <c r="V19" s="1123">
        <v>3829.62</v>
      </c>
      <c r="W19" s="1123">
        <v>4475.75</v>
      </c>
      <c r="X19" s="1123">
        <v>2841.84</v>
      </c>
      <c r="Y19" s="1123">
        <v>2033.62</v>
      </c>
      <c r="Z19" s="1123">
        <f>812-217</f>
        <v>595</v>
      </c>
      <c r="AA19" s="1123">
        <f>1507.98-22</f>
        <v>1485.98</v>
      </c>
      <c r="AB19" s="1123">
        <v>1260.3399999999999</v>
      </c>
      <c r="AC19" s="1123">
        <v>1211.08</v>
      </c>
      <c r="AD19" s="1123">
        <v>1158.8399999999999</v>
      </c>
      <c r="AE19" s="1123">
        <v>1521.7</v>
      </c>
      <c r="AF19" s="1123">
        <v>1891.78</v>
      </c>
      <c r="AG19" s="1123">
        <v>455.66</v>
      </c>
      <c r="AH19" s="1123">
        <v>1037.28</v>
      </c>
      <c r="AI19" s="1123">
        <v>1687.27</v>
      </c>
      <c r="AJ19" s="1123">
        <v>1135.7</v>
      </c>
      <c r="AK19" s="2372">
        <f>'급수관폐쇄(총괄) (2)'!BL20+'급수관폐쇄(총괄) (2)'!BM20</f>
        <v>1396.02</v>
      </c>
    </row>
    <row r="20" spans="1:37" s="194" customFormat="1" ht="24" customHeight="1" x14ac:dyDescent="0.15">
      <c r="A20" s="3111"/>
      <c r="B20" s="2364" t="s">
        <v>779</v>
      </c>
      <c r="C20" s="979">
        <f t="shared" si="12"/>
        <v>111.7</v>
      </c>
      <c r="D20" s="1122">
        <v>0</v>
      </c>
      <c r="E20" s="1123">
        <v>0</v>
      </c>
      <c r="F20" s="1123">
        <v>0</v>
      </c>
      <c r="G20" s="1123">
        <v>0</v>
      </c>
      <c r="H20" s="1123">
        <v>0</v>
      </c>
      <c r="I20" s="1123">
        <v>0</v>
      </c>
      <c r="J20" s="1123">
        <v>0</v>
      </c>
      <c r="K20" s="1123">
        <v>0</v>
      </c>
      <c r="L20" s="1123">
        <v>0</v>
      </c>
      <c r="M20" s="1123">
        <v>0</v>
      </c>
      <c r="N20" s="1123">
        <v>0</v>
      </c>
      <c r="O20" s="1123">
        <v>0</v>
      </c>
      <c r="P20" s="1123">
        <v>0</v>
      </c>
      <c r="Q20" s="1123">
        <f>131.71-30</f>
        <v>101.71000000000001</v>
      </c>
      <c r="R20" s="1123">
        <v>0</v>
      </c>
      <c r="S20" s="1123">
        <v>0</v>
      </c>
      <c r="T20" s="1123">
        <v>0</v>
      </c>
      <c r="U20" s="1123">
        <v>0</v>
      </c>
      <c r="V20" s="1123">
        <v>0</v>
      </c>
      <c r="W20" s="1123">
        <v>0</v>
      </c>
      <c r="X20" s="1123">
        <v>0</v>
      </c>
      <c r="Y20" s="1123">
        <v>0</v>
      </c>
      <c r="Z20" s="1123">
        <v>9.99</v>
      </c>
      <c r="AA20" s="1123">
        <v>0</v>
      </c>
      <c r="AB20" s="1123">
        <v>0</v>
      </c>
      <c r="AC20" s="1123">
        <v>0</v>
      </c>
      <c r="AD20" s="1123">
        <v>0</v>
      </c>
      <c r="AE20" s="1123">
        <v>0</v>
      </c>
      <c r="AF20" s="1123">
        <v>0</v>
      </c>
      <c r="AG20" s="1123">
        <v>0</v>
      </c>
      <c r="AH20" s="1123">
        <v>0</v>
      </c>
      <c r="AI20" s="1123">
        <v>0</v>
      </c>
      <c r="AJ20" s="1123">
        <v>0</v>
      </c>
      <c r="AK20" s="2372">
        <f>'급수관폐쇄(총괄) (2)'!BL21+'급수관폐쇄(총괄) (2)'!BM21</f>
        <v>0</v>
      </c>
    </row>
    <row r="21" spans="1:37" s="194" customFormat="1" ht="24" customHeight="1" x14ac:dyDescent="0.15">
      <c r="A21" s="3111"/>
      <c r="B21" s="2364" t="s">
        <v>285</v>
      </c>
      <c r="C21" s="979">
        <f t="shared" si="12"/>
        <v>11</v>
      </c>
      <c r="D21" s="1122">
        <v>0</v>
      </c>
      <c r="E21" s="1123">
        <v>0</v>
      </c>
      <c r="F21" s="1123">
        <v>0</v>
      </c>
      <c r="G21" s="1123">
        <v>0</v>
      </c>
      <c r="H21" s="1123">
        <v>0</v>
      </c>
      <c r="I21" s="1123">
        <v>0</v>
      </c>
      <c r="J21" s="1123">
        <v>0</v>
      </c>
      <c r="K21" s="1123">
        <v>0</v>
      </c>
      <c r="L21" s="1123">
        <v>0</v>
      </c>
      <c r="M21" s="1123">
        <v>0</v>
      </c>
      <c r="N21" s="1123">
        <v>0</v>
      </c>
      <c r="O21" s="1123">
        <v>0</v>
      </c>
      <c r="P21" s="1123">
        <v>0</v>
      </c>
      <c r="Q21" s="1123">
        <v>0</v>
      </c>
      <c r="R21" s="1123">
        <v>0</v>
      </c>
      <c r="S21" s="1123">
        <v>0</v>
      </c>
      <c r="T21" s="1123">
        <v>0</v>
      </c>
      <c r="U21" s="1123">
        <v>0</v>
      </c>
      <c r="V21" s="1123">
        <v>0</v>
      </c>
      <c r="W21" s="1123">
        <v>0</v>
      </c>
      <c r="X21" s="1123">
        <v>0</v>
      </c>
      <c r="Y21" s="1123">
        <v>0</v>
      </c>
      <c r="Z21" s="1123">
        <v>0</v>
      </c>
      <c r="AA21" s="1123">
        <v>0</v>
      </c>
      <c r="AB21" s="1123">
        <v>0</v>
      </c>
      <c r="AC21" s="1123">
        <v>0</v>
      </c>
      <c r="AD21" s="1123">
        <v>0</v>
      </c>
      <c r="AE21" s="1123">
        <v>0</v>
      </c>
      <c r="AF21" s="1123">
        <v>0</v>
      </c>
      <c r="AG21" s="1123">
        <v>0</v>
      </c>
      <c r="AH21" s="1123">
        <v>0</v>
      </c>
      <c r="AI21" s="1123">
        <v>2</v>
      </c>
      <c r="AJ21" s="1123">
        <v>9</v>
      </c>
      <c r="AK21" s="2372">
        <f>'급수관폐쇄(총괄) (2)'!BL22+'급수관폐쇄(총괄) (2)'!BM22</f>
        <v>0</v>
      </c>
    </row>
    <row r="22" spans="1:37" s="194" customFormat="1" ht="24" customHeight="1" x14ac:dyDescent="0.15">
      <c r="A22" s="3111">
        <v>25</v>
      </c>
      <c r="B22" s="1851" t="s">
        <v>46</v>
      </c>
      <c r="C22" s="614">
        <f>SUM(D22:AK22)</f>
        <v>29563.83</v>
      </c>
      <c r="D22" s="580">
        <f>SUM(D23:D27)</f>
        <v>127.19</v>
      </c>
      <c r="E22" s="580">
        <f t="shared" ref="E22:AG22" si="13">SUM(E23:E27)</f>
        <v>0</v>
      </c>
      <c r="F22" s="580">
        <f t="shared" si="13"/>
        <v>50.32</v>
      </c>
      <c r="G22" s="580">
        <f t="shared" si="13"/>
        <v>3.06</v>
      </c>
      <c r="H22" s="580">
        <f t="shared" si="13"/>
        <v>43.22</v>
      </c>
      <c r="I22" s="580">
        <f t="shared" si="13"/>
        <v>0</v>
      </c>
      <c r="J22" s="580">
        <f t="shared" si="13"/>
        <v>39.11</v>
      </c>
      <c r="K22" s="580">
        <f t="shared" si="13"/>
        <v>104.67</v>
      </c>
      <c r="L22" s="580">
        <f t="shared" si="13"/>
        <v>67.900000000000006</v>
      </c>
      <c r="M22" s="580">
        <f t="shared" si="13"/>
        <v>243.52</v>
      </c>
      <c r="N22" s="580">
        <f t="shared" si="13"/>
        <v>372.24</v>
      </c>
      <c r="O22" s="580">
        <f t="shared" si="13"/>
        <v>384.36</v>
      </c>
      <c r="P22" s="580">
        <f t="shared" si="13"/>
        <v>692.93000000000006</v>
      </c>
      <c r="Q22" s="580">
        <f t="shared" si="13"/>
        <v>493.51</v>
      </c>
      <c r="R22" s="580">
        <f t="shared" si="13"/>
        <v>1130.5800000000002</v>
      </c>
      <c r="S22" s="580">
        <f t="shared" si="13"/>
        <v>1804.74</v>
      </c>
      <c r="T22" s="580">
        <f t="shared" si="13"/>
        <v>1636.5</v>
      </c>
      <c r="U22" s="580">
        <f t="shared" si="13"/>
        <v>1209.8499999999999</v>
      </c>
      <c r="V22" s="580">
        <f t="shared" si="13"/>
        <v>1697.91</v>
      </c>
      <c r="W22" s="580">
        <f t="shared" si="13"/>
        <v>2052.3000000000002</v>
      </c>
      <c r="X22" s="580">
        <f t="shared" si="13"/>
        <v>1624.33</v>
      </c>
      <c r="Y22" s="580">
        <f t="shared" si="13"/>
        <v>1630.8300000000002</v>
      </c>
      <c r="Z22" s="580">
        <f t="shared" si="13"/>
        <v>493.58</v>
      </c>
      <c r="AA22" s="580">
        <f t="shared" si="13"/>
        <v>2392.36</v>
      </c>
      <c r="AB22" s="580">
        <f t="shared" si="13"/>
        <v>2290.4699999999998</v>
      </c>
      <c r="AC22" s="580">
        <f t="shared" si="13"/>
        <v>1422.93</v>
      </c>
      <c r="AD22" s="580">
        <f t="shared" si="13"/>
        <v>1355.99</v>
      </c>
      <c r="AE22" s="580">
        <f t="shared" si="13"/>
        <v>669.2</v>
      </c>
      <c r="AF22" s="580">
        <f t="shared" si="13"/>
        <v>1317.83</v>
      </c>
      <c r="AG22" s="580">
        <f t="shared" si="13"/>
        <v>118.11</v>
      </c>
      <c r="AH22" s="580">
        <f>SUM(AH23:AH27)</f>
        <v>147.82</v>
      </c>
      <c r="AI22" s="580">
        <f>SUM(AI23:AI27)</f>
        <v>937.21</v>
      </c>
      <c r="AJ22" s="581">
        <f>SUM(AJ23:AJ27)</f>
        <v>1875.2</v>
      </c>
      <c r="AK22" s="581">
        <f>SUM(AK23:AK27)</f>
        <v>1134.06</v>
      </c>
    </row>
    <row r="23" spans="1:37" s="194" customFormat="1" ht="24" customHeight="1" x14ac:dyDescent="0.15">
      <c r="A23" s="3111"/>
      <c r="B23" s="2364" t="s">
        <v>283</v>
      </c>
      <c r="C23" s="979">
        <f>SUM(D23:AK23)</f>
        <v>338.9199999999999</v>
      </c>
      <c r="D23" s="1122">
        <v>98.55</v>
      </c>
      <c r="E23" s="1123">
        <v>0</v>
      </c>
      <c r="F23" s="1123">
        <v>50.32</v>
      </c>
      <c r="G23" s="1123">
        <v>1.07</v>
      </c>
      <c r="H23" s="1123">
        <v>43.22</v>
      </c>
      <c r="I23" s="1123">
        <v>0</v>
      </c>
      <c r="J23" s="1123">
        <v>39.11</v>
      </c>
      <c r="K23" s="1123">
        <v>0</v>
      </c>
      <c r="L23" s="1123">
        <v>67.900000000000006</v>
      </c>
      <c r="M23" s="1123">
        <v>0</v>
      </c>
      <c r="N23" s="1123">
        <v>0</v>
      </c>
      <c r="O23" s="1123">
        <v>0</v>
      </c>
      <c r="P23" s="1123">
        <v>2.33</v>
      </c>
      <c r="Q23" s="1123">
        <v>0</v>
      </c>
      <c r="R23" s="1123">
        <v>22.7</v>
      </c>
      <c r="S23" s="1123">
        <v>7.15</v>
      </c>
      <c r="T23" s="1123">
        <v>6.57</v>
      </c>
      <c r="U23" s="1123">
        <v>0</v>
      </c>
      <c r="V23" s="1123">
        <v>0</v>
      </c>
      <c r="W23" s="1123">
        <v>0</v>
      </c>
      <c r="X23" s="1123">
        <v>0</v>
      </c>
      <c r="Y23" s="1123">
        <v>0</v>
      </c>
      <c r="Z23" s="1123">
        <v>0</v>
      </c>
      <c r="AA23" s="1123">
        <v>0</v>
      </c>
      <c r="AB23" s="1123">
        <v>0</v>
      </c>
      <c r="AC23" s="1123">
        <v>0</v>
      </c>
      <c r="AD23" s="1123">
        <v>0</v>
      </c>
      <c r="AE23" s="1123">
        <v>0</v>
      </c>
      <c r="AF23" s="1123">
        <v>0</v>
      </c>
      <c r="AG23" s="1123">
        <v>0</v>
      </c>
      <c r="AH23" s="1123">
        <v>0</v>
      </c>
      <c r="AI23" s="1123">
        <v>0</v>
      </c>
      <c r="AJ23" s="1123">
        <v>0</v>
      </c>
      <c r="AK23" s="2372">
        <f>'급수관폐쇄(총괄) (2)'!BL24+'급수관폐쇄(총괄) (2)'!BM24</f>
        <v>0</v>
      </c>
    </row>
    <row r="24" spans="1:37" s="194" customFormat="1" ht="24" customHeight="1" x14ac:dyDescent="0.15">
      <c r="A24" s="3111"/>
      <c r="B24" s="2364" t="s">
        <v>284</v>
      </c>
      <c r="C24" s="979">
        <f t="shared" ref="C24:C27" si="14">SUM(D24:AK24)</f>
        <v>42.95</v>
      </c>
      <c r="D24" s="1122">
        <v>0</v>
      </c>
      <c r="E24" s="1123">
        <v>0</v>
      </c>
      <c r="F24" s="1123">
        <v>0</v>
      </c>
      <c r="G24" s="1123">
        <v>0</v>
      </c>
      <c r="H24" s="1123">
        <v>0</v>
      </c>
      <c r="I24" s="1123">
        <v>0</v>
      </c>
      <c r="J24" s="1123">
        <v>0</v>
      </c>
      <c r="K24" s="1123">
        <v>0</v>
      </c>
      <c r="L24" s="1123">
        <v>0</v>
      </c>
      <c r="M24" s="1123">
        <v>0</v>
      </c>
      <c r="N24" s="1123">
        <v>0</v>
      </c>
      <c r="O24" s="1123">
        <v>0</v>
      </c>
      <c r="P24" s="1123">
        <v>35.61</v>
      </c>
      <c r="Q24" s="1123">
        <f>17.34-10</f>
        <v>7.34</v>
      </c>
      <c r="R24" s="1123">
        <v>0</v>
      </c>
      <c r="S24" s="1123">
        <v>0</v>
      </c>
      <c r="T24" s="1123">
        <v>0</v>
      </c>
      <c r="U24" s="1123">
        <v>0</v>
      </c>
      <c r="V24" s="1123">
        <v>0</v>
      </c>
      <c r="W24" s="1123">
        <v>0</v>
      </c>
      <c r="X24" s="1123">
        <v>0</v>
      </c>
      <c r="Y24" s="1123">
        <v>0</v>
      </c>
      <c r="Z24" s="1123">
        <v>0</v>
      </c>
      <c r="AA24" s="1123">
        <v>0</v>
      </c>
      <c r="AB24" s="1123">
        <v>0</v>
      </c>
      <c r="AC24" s="1123">
        <v>0</v>
      </c>
      <c r="AD24" s="1123">
        <v>0</v>
      </c>
      <c r="AE24" s="1123">
        <v>0</v>
      </c>
      <c r="AF24" s="1123">
        <v>0</v>
      </c>
      <c r="AG24" s="1123">
        <v>0</v>
      </c>
      <c r="AH24" s="1123">
        <v>0</v>
      </c>
      <c r="AI24" s="1123">
        <v>0</v>
      </c>
      <c r="AJ24" s="1123">
        <v>0</v>
      </c>
      <c r="AK24" s="2372">
        <f>'급수관폐쇄(총괄) (2)'!BL25+'급수관폐쇄(총괄) (2)'!BM25</f>
        <v>0</v>
      </c>
    </row>
    <row r="25" spans="1:37" s="194" customFormat="1" ht="24" customHeight="1" x14ac:dyDescent="0.15">
      <c r="A25" s="3111"/>
      <c r="B25" s="2365" t="s">
        <v>286</v>
      </c>
      <c r="C25" s="979">
        <f t="shared" si="14"/>
        <v>29164.140000000007</v>
      </c>
      <c r="D25" s="1122">
        <v>28.64</v>
      </c>
      <c r="E25" s="1123">
        <v>0</v>
      </c>
      <c r="F25" s="1123">
        <v>0</v>
      </c>
      <c r="G25" s="1123">
        <v>1.99</v>
      </c>
      <c r="H25" s="1123">
        <v>0</v>
      </c>
      <c r="I25" s="1123">
        <v>0</v>
      </c>
      <c r="J25" s="1123">
        <v>0</v>
      </c>
      <c r="K25" s="1123">
        <v>104.67</v>
      </c>
      <c r="L25" s="1123">
        <v>0</v>
      </c>
      <c r="M25" s="1123">
        <v>243.52</v>
      </c>
      <c r="N25" s="1123">
        <v>372.24</v>
      </c>
      <c r="O25" s="1123">
        <v>384.36</v>
      </c>
      <c r="P25" s="1123">
        <v>654.99</v>
      </c>
      <c r="Q25" s="1123">
        <v>486.17</v>
      </c>
      <c r="R25" s="1123">
        <v>1107.8800000000001</v>
      </c>
      <c r="S25" s="1123">
        <v>1797.59</v>
      </c>
      <c r="T25" s="1123">
        <v>1629.93</v>
      </c>
      <c r="U25" s="1123">
        <v>1209.8499999999999</v>
      </c>
      <c r="V25" s="1123">
        <v>1697.91</v>
      </c>
      <c r="W25" s="1123">
        <v>2052.3000000000002</v>
      </c>
      <c r="X25" s="1123">
        <v>1624.33</v>
      </c>
      <c r="Y25" s="1123">
        <v>1627.94</v>
      </c>
      <c r="Z25" s="1123">
        <v>482.65</v>
      </c>
      <c r="AA25" s="1123">
        <v>2392.36</v>
      </c>
      <c r="AB25" s="1123">
        <v>2290.4699999999998</v>
      </c>
      <c r="AC25" s="1123">
        <v>1422.93</v>
      </c>
      <c r="AD25" s="1123">
        <f>1430.99-75</f>
        <v>1355.99</v>
      </c>
      <c r="AE25" s="1123">
        <v>669.2</v>
      </c>
      <c r="AF25" s="1123">
        <v>1317.83</v>
      </c>
      <c r="AG25" s="1123">
        <v>118.11</v>
      </c>
      <c r="AH25" s="1123">
        <v>147.82</v>
      </c>
      <c r="AI25" s="1123">
        <v>933.21</v>
      </c>
      <c r="AJ25" s="1123">
        <v>1875.2</v>
      </c>
      <c r="AK25" s="2372">
        <f>'급수관폐쇄(총괄) (2)'!BL26+'급수관폐쇄(총괄) (2)'!BM26</f>
        <v>1134.06</v>
      </c>
    </row>
    <row r="26" spans="1:37" s="194" customFormat="1" ht="24" customHeight="1" x14ac:dyDescent="0.15">
      <c r="A26" s="3111"/>
      <c r="B26" s="2364" t="s">
        <v>779</v>
      </c>
      <c r="C26" s="979">
        <f t="shared" si="14"/>
        <v>13.82</v>
      </c>
      <c r="D26" s="1122">
        <v>0</v>
      </c>
      <c r="E26" s="1123">
        <v>0</v>
      </c>
      <c r="F26" s="1123">
        <v>0</v>
      </c>
      <c r="G26" s="1123">
        <v>0</v>
      </c>
      <c r="H26" s="1123">
        <v>0</v>
      </c>
      <c r="I26" s="1123">
        <v>0</v>
      </c>
      <c r="J26" s="1123">
        <v>0</v>
      </c>
      <c r="K26" s="1123">
        <v>0</v>
      </c>
      <c r="L26" s="1123">
        <v>0</v>
      </c>
      <c r="M26" s="1123">
        <v>0</v>
      </c>
      <c r="N26" s="1123">
        <v>0</v>
      </c>
      <c r="O26" s="1123">
        <v>0</v>
      </c>
      <c r="P26" s="1123">
        <v>0</v>
      </c>
      <c r="Q26" s="1123">
        <f>59.83-59.83</f>
        <v>0</v>
      </c>
      <c r="R26" s="1123">
        <v>0</v>
      </c>
      <c r="S26" s="1123">
        <v>0</v>
      </c>
      <c r="T26" s="1123">
        <v>0</v>
      </c>
      <c r="U26" s="1123">
        <v>0</v>
      </c>
      <c r="V26" s="1123">
        <v>0</v>
      </c>
      <c r="W26" s="1123">
        <v>0</v>
      </c>
      <c r="X26" s="1123">
        <v>0</v>
      </c>
      <c r="Y26" s="1123">
        <v>2.89</v>
      </c>
      <c r="Z26" s="1123">
        <f>13.1-2.17</f>
        <v>10.93</v>
      </c>
      <c r="AA26" s="1123">
        <v>0</v>
      </c>
      <c r="AB26" s="1123">
        <v>0</v>
      </c>
      <c r="AC26" s="1123">
        <v>0</v>
      </c>
      <c r="AD26" s="1123">
        <v>0</v>
      </c>
      <c r="AE26" s="1123">
        <v>0</v>
      </c>
      <c r="AF26" s="1123">
        <v>0</v>
      </c>
      <c r="AG26" s="1123">
        <v>0</v>
      </c>
      <c r="AH26" s="1123">
        <v>0</v>
      </c>
      <c r="AI26" s="1123">
        <v>0</v>
      </c>
      <c r="AJ26" s="1123">
        <v>0</v>
      </c>
      <c r="AK26" s="2372">
        <f>'급수관폐쇄(총괄) (2)'!BL27+'급수관폐쇄(총괄) (2)'!BM27</f>
        <v>0</v>
      </c>
    </row>
    <row r="27" spans="1:37" s="194" customFormat="1" ht="24" customHeight="1" x14ac:dyDescent="0.15">
      <c r="A27" s="3111"/>
      <c r="B27" s="2364" t="s">
        <v>285</v>
      </c>
      <c r="C27" s="979">
        <f t="shared" si="14"/>
        <v>4</v>
      </c>
      <c r="D27" s="1122">
        <v>0</v>
      </c>
      <c r="E27" s="1123">
        <v>0</v>
      </c>
      <c r="F27" s="1123">
        <v>0</v>
      </c>
      <c r="G27" s="1123">
        <v>0</v>
      </c>
      <c r="H27" s="1123">
        <v>0</v>
      </c>
      <c r="I27" s="1123">
        <v>0</v>
      </c>
      <c r="J27" s="1123">
        <v>0</v>
      </c>
      <c r="K27" s="1123">
        <v>0</v>
      </c>
      <c r="L27" s="1123">
        <v>0</v>
      </c>
      <c r="M27" s="1123">
        <v>0</v>
      </c>
      <c r="N27" s="1123">
        <v>0</v>
      </c>
      <c r="O27" s="1123">
        <v>0</v>
      </c>
      <c r="P27" s="1123">
        <v>0</v>
      </c>
      <c r="Q27" s="1123">
        <v>0</v>
      </c>
      <c r="R27" s="1123">
        <v>0</v>
      </c>
      <c r="S27" s="1123">
        <v>0</v>
      </c>
      <c r="T27" s="1123">
        <v>0</v>
      </c>
      <c r="U27" s="1123">
        <v>0</v>
      </c>
      <c r="V27" s="1123">
        <v>0</v>
      </c>
      <c r="W27" s="1123">
        <v>0</v>
      </c>
      <c r="X27" s="1123">
        <v>0</v>
      </c>
      <c r="Y27" s="1123">
        <v>0</v>
      </c>
      <c r="Z27" s="1123">
        <v>0</v>
      </c>
      <c r="AA27" s="1123">
        <v>0</v>
      </c>
      <c r="AB27" s="1123">
        <v>0</v>
      </c>
      <c r="AC27" s="1123">
        <v>0</v>
      </c>
      <c r="AD27" s="1123">
        <v>0</v>
      </c>
      <c r="AE27" s="1123">
        <v>0</v>
      </c>
      <c r="AF27" s="1123">
        <v>0</v>
      </c>
      <c r="AG27" s="1123">
        <v>0</v>
      </c>
      <c r="AH27" s="1123">
        <v>0</v>
      </c>
      <c r="AI27" s="1123">
        <v>4</v>
      </c>
      <c r="AJ27" s="1123">
        <v>0</v>
      </c>
      <c r="AK27" s="2372">
        <f>'급수관폐쇄(총괄) (2)'!BL28+'급수관폐쇄(총괄) (2)'!BM28</f>
        <v>0</v>
      </c>
    </row>
    <row r="28" spans="1:37" s="194" customFormat="1" ht="24" customHeight="1" x14ac:dyDescent="0.15">
      <c r="A28" s="3111">
        <v>30</v>
      </c>
      <c r="B28" s="1851" t="s">
        <v>46</v>
      </c>
      <c r="C28" s="614">
        <f>SUM(D28:AK28)</f>
        <v>5473.159999999998</v>
      </c>
      <c r="D28" s="580">
        <f>SUM(D29:D33)</f>
        <v>128.06</v>
      </c>
      <c r="E28" s="580">
        <f t="shared" ref="E28:AG28" si="15">SUM(E29:E33)</f>
        <v>0</v>
      </c>
      <c r="F28" s="580">
        <f t="shared" si="15"/>
        <v>2.92</v>
      </c>
      <c r="G28" s="580">
        <f t="shared" si="15"/>
        <v>0</v>
      </c>
      <c r="H28" s="580">
        <f t="shared" si="15"/>
        <v>0</v>
      </c>
      <c r="I28" s="580">
        <f t="shared" si="15"/>
        <v>0</v>
      </c>
      <c r="J28" s="580">
        <f t="shared" si="15"/>
        <v>162.38</v>
      </c>
      <c r="K28" s="580">
        <f t="shared" si="15"/>
        <v>84.26</v>
      </c>
      <c r="L28" s="580">
        <f t="shared" si="15"/>
        <v>9.08</v>
      </c>
      <c r="M28" s="580">
        <f t="shared" si="15"/>
        <v>0</v>
      </c>
      <c r="N28" s="580">
        <f t="shared" si="15"/>
        <v>0</v>
      </c>
      <c r="O28" s="580">
        <f t="shared" si="15"/>
        <v>0</v>
      </c>
      <c r="P28" s="580">
        <f t="shared" si="15"/>
        <v>61.9</v>
      </c>
      <c r="Q28" s="580">
        <f t="shared" si="15"/>
        <v>59.51</v>
      </c>
      <c r="R28" s="580">
        <f t="shared" si="15"/>
        <v>23.03</v>
      </c>
      <c r="S28" s="580">
        <f t="shared" si="15"/>
        <v>107.6</v>
      </c>
      <c r="T28" s="580">
        <f t="shared" si="15"/>
        <v>91.889999999999986</v>
      </c>
      <c r="U28" s="580">
        <f t="shared" si="15"/>
        <v>176.41</v>
      </c>
      <c r="V28" s="580">
        <f t="shared" si="15"/>
        <v>170.37</v>
      </c>
      <c r="W28" s="580">
        <f t="shared" si="15"/>
        <v>221.12</v>
      </c>
      <c r="X28" s="580">
        <f t="shared" si="15"/>
        <v>287.05</v>
      </c>
      <c r="Y28" s="580">
        <f t="shared" si="15"/>
        <v>295.39999999999998</v>
      </c>
      <c r="Z28" s="580">
        <f t="shared" si="15"/>
        <v>70.23</v>
      </c>
      <c r="AA28" s="580">
        <f t="shared" si="15"/>
        <v>1863.83</v>
      </c>
      <c r="AB28" s="580">
        <f t="shared" si="15"/>
        <v>240.95</v>
      </c>
      <c r="AC28" s="580">
        <f t="shared" si="15"/>
        <v>139.55000000000001</v>
      </c>
      <c r="AD28" s="580">
        <f t="shared" si="15"/>
        <v>102.76</v>
      </c>
      <c r="AE28" s="580">
        <f t="shared" si="15"/>
        <v>155.36000000000001</v>
      </c>
      <c r="AF28" s="580">
        <f t="shared" si="15"/>
        <v>379.77</v>
      </c>
      <c r="AG28" s="580">
        <f t="shared" si="15"/>
        <v>102.12</v>
      </c>
      <c r="AH28" s="580">
        <f>SUM(AH29:AH33)</f>
        <v>2.7899999999999991</v>
      </c>
      <c r="AI28" s="580">
        <f>SUM(AI29:AI33)</f>
        <v>113.94</v>
      </c>
      <c r="AJ28" s="581">
        <f>SUM(AJ29:AJ33)</f>
        <v>157</v>
      </c>
      <c r="AK28" s="581">
        <f>SUM(AK29:AK33)</f>
        <v>263.88</v>
      </c>
    </row>
    <row r="29" spans="1:37" s="194" customFormat="1" ht="24" customHeight="1" x14ac:dyDescent="0.15">
      <c r="A29" s="3111"/>
      <c r="B29" s="2364" t="s">
        <v>283</v>
      </c>
      <c r="C29" s="979">
        <f>SUM(D29:AK29)</f>
        <v>478.18</v>
      </c>
      <c r="D29" s="1122">
        <v>128.06</v>
      </c>
      <c r="E29" s="1123">
        <v>0</v>
      </c>
      <c r="F29" s="1123">
        <v>2.92</v>
      </c>
      <c r="G29" s="1123">
        <v>0</v>
      </c>
      <c r="H29" s="1123">
        <v>0</v>
      </c>
      <c r="I29" s="1123">
        <v>0</v>
      </c>
      <c r="J29" s="1123">
        <v>162.38</v>
      </c>
      <c r="K29" s="1123">
        <f>114.26-30</f>
        <v>84.26</v>
      </c>
      <c r="L29" s="1123">
        <v>9.08</v>
      </c>
      <c r="M29" s="1123">
        <v>0</v>
      </c>
      <c r="N29" s="1123">
        <v>0</v>
      </c>
      <c r="O29" s="1123">
        <v>0</v>
      </c>
      <c r="P29" s="1123">
        <v>30.54</v>
      </c>
      <c r="Q29" s="1123">
        <v>16.350000000000001</v>
      </c>
      <c r="R29" s="1123">
        <v>23.03</v>
      </c>
      <c r="S29" s="1123">
        <v>21.56</v>
      </c>
      <c r="T29" s="1123">
        <v>0</v>
      </c>
      <c r="U29" s="1123">
        <v>0</v>
      </c>
      <c r="V29" s="1123">
        <v>0</v>
      </c>
      <c r="W29" s="1123">
        <v>0</v>
      </c>
      <c r="X29" s="1123">
        <v>0</v>
      </c>
      <c r="Y29" s="1123">
        <v>0</v>
      </c>
      <c r="Z29" s="1123">
        <v>0</v>
      </c>
      <c r="AA29" s="1123">
        <v>0</v>
      </c>
      <c r="AB29" s="1123">
        <v>0</v>
      </c>
      <c r="AC29" s="1123">
        <v>0</v>
      </c>
      <c r="AD29" s="1123">
        <v>0</v>
      </c>
      <c r="AE29" s="1123">
        <v>0</v>
      </c>
      <c r="AF29" s="1123">
        <v>0</v>
      </c>
      <c r="AG29" s="1123">
        <v>0</v>
      </c>
      <c r="AH29" s="1123">
        <v>0</v>
      </c>
      <c r="AI29" s="1123">
        <v>0</v>
      </c>
      <c r="AJ29" s="1123">
        <v>0</v>
      </c>
      <c r="AK29" s="2372">
        <f>'급수관폐쇄(총괄) (2)'!BL30+'급수관폐쇄(총괄) (2)'!BM30</f>
        <v>0</v>
      </c>
    </row>
    <row r="30" spans="1:37" s="194" customFormat="1" ht="24" customHeight="1" x14ac:dyDescent="0.15">
      <c r="A30" s="3111"/>
      <c r="B30" s="2364" t="s">
        <v>284</v>
      </c>
      <c r="C30" s="979">
        <f t="shared" ref="C30:C33" si="16">SUM(D30:AK30)</f>
        <v>300.67999999999995</v>
      </c>
      <c r="D30" s="1122">
        <v>0</v>
      </c>
      <c r="E30" s="1123">
        <v>0</v>
      </c>
      <c r="F30" s="1123">
        <v>0</v>
      </c>
      <c r="G30" s="1123">
        <v>0</v>
      </c>
      <c r="H30" s="1123">
        <v>0</v>
      </c>
      <c r="I30" s="1123">
        <v>0</v>
      </c>
      <c r="J30" s="1123">
        <v>0</v>
      </c>
      <c r="K30" s="1123">
        <v>0</v>
      </c>
      <c r="L30" s="1123">
        <v>0</v>
      </c>
      <c r="M30" s="1123">
        <v>0</v>
      </c>
      <c r="N30" s="1123">
        <v>0</v>
      </c>
      <c r="O30" s="1123">
        <v>0</v>
      </c>
      <c r="P30" s="1123">
        <v>0</v>
      </c>
      <c r="Q30" s="1123">
        <v>43.16</v>
      </c>
      <c r="R30" s="1123">
        <v>0</v>
      </c>
      <c r="S30" s="1123">
        <v>59.93</v>
      </c>
      <c r="T30" s="1123">
        <v>19.29</v>
      </c>
      <c r="U30" s="1123">
        <v>157.41</v>
      </c>
      <c r="V30" s="1123">
        <v>20.89</v>
      </c>
      <c r="W30" s="1123">
        <v>0</v>
      </c>
      <c r="X30" s="1123">
        <v>0</v>
      </c>
      <c r="Y30" s="1123">
        <v>0</v>
      </c>
      <c r="Z30" s="1123">
        <v>0</v>
      </c>
      <c r="AA30" s="1123">
        <v>0</v>
      </c>
      <c r="AB30" s="1123">
        <v>0</v>
      </c>
      <c r="AC30" s="1123">
        <v>0</v>
      </c>
      <c r="AD30" s="1123">
        <v>0</v>
      </c>
      <c r="AE30" s="1123">
        <v>0</v>
      </c>
      <c r="AF30" s="1123">
        <v>0</v>
      </c>
      <c r="AG30" s="1123">
        <v>0</v>
      </c>
      <c r="AH30" s="1123">
        <v>0</v>
      </c>
      <c r="AI30" s="1123">
        <v>0</v>
      </c>
      <c r="AJ30" s="1123">
        <v>0</v>
      </c>
      <c r="AK30" s="2372">
        <f>'급수관폐쇄(총괄) (2)'!BL31+'급수관폐쇄(총괄) (2)'!BM31</f>
        <v>0</v>
      </c>
    </row>
    <row r="31" spans="1:37" s="194" customFormat="1" ht="24" customHeight="1" x14ac:dyDescent="0.15">
      <c r="A31" s="3111"/>
      <c r="B31" s="2365" t="s">
        <v>286</v>
      </c>
      <c r="C31" s="979">
        <f t="shared" si="16"/>
        <v>4694.3</v>
      </c>
      <c r="D31" s="1122">
        <v>0</v>
      </c>
      <c r="E31" s="1123">
        <v>0</v>
      </c>
      <c r="F31" s="1123">
        <v>0</v>
      </c>
      <c r="G31" s="1123">
        <v>0</v>
      </c>
      <c r="H31" s="1123">
        <v>0</v>
      </c>
      <c r="I31" s="1123">
        <v>0</v>
      </c>
      <c r="J31" s="1123">
        <v>0</v>
      </c>
      <c r="K31" s="1123">
        <v>0</v>
      </c>
      <c r="L31" s="1123">
        <v>0</v>
      </c>
      <c r="M31" s="1123">
        <v>0</v>
      </c>
      <c r="N31" s="1123">
        <v>0</v>
      </c>
      <c r="O31" s="1123">
        <v>0</v>
      </c>
      <c r="P31" s="1123">
        <v>31.36</v>
      </c>
      <c r="Q31" s="1123">
        <v>0</v>
      </c>
      <c r="R31" s="1123">
        <v>0</v>
      </c>
      <c r="S31" s="1123">
        <v>26.11</v>
      </c>
      <c r="T31" s="1123">
        <v>72.599999999999994</v>
      </c>
      <c r="U31" s="1123">
        <v>19</v>
      </c>
      <c r="V31" s="1123">
        <v>149.47999999999999</v>
      </c>
      <c r="W31" s="1123">
        <v>221.12</v>
      </c>
      <c r="X31" s="1123">
        <v>287.05</v>
      </c>
      <c r="Y31" s="1123">
        <v>295.39999999999998</v>
      </c>
      <c r="Z31" s="1123">
        <v>70.23</v>
      </c>
      <c r="AA31" s="1123">
        <v>1863.83</v>
      </c>
      <c r="AB31" s="1123">
        <v>240.95</v>
      </c>
      <c r="AC31" s="1123">
        <v>139.55000000000001</v>
      </c>
      <c r="AD31" s="1123">
        <v>102.76</v>
      </c>
      <c r="AE31" s="1123">
        <v>155.36000000000001</v>
      </c>
      <c r="AF31" s="1123">
        <v>379.77</v>
      </c>
      <c r="AG31" s="1123">
        <v>102.12</v>
      </c>
      <c r="AH31" s="1123">
        <f>11.79-9</f>
        <v>2.7899999999999991</v>
      </c>
      <c r="AI31" s="1123">
        <v>113.94</v>
      </c>
      <c r="AJ31" s="1123">
        <v>157</v>
      </c>
      <c r="AK31" s="2372">
        <f>'급수관폐쇄(총괄) (2)'!BL32+'급수관폐쇄(총괄) (2)'!BM32</f>
        <v>263.88</v>
      </c>
    </row>
    <row r="32" spans="1:37" s="194" customFormat="1" ht="24" customHeight="1" x14ac:dyDescent="0.15">
      <c r="A32" s="3111"/>
      <c r="B32" s="2364" t="s">
        <v>779</v>
      </c>
      <c r="C32" s="979">
        <f t="shared" si="16"/>
        <v>0</v>
      </c>
      <c r="D32" s="1122">
        <v>0</v>
      </c>
      <c r="E32" s="1123">
        <v>0</v>
      </c>
      <c r="F32" s="1123">
        <v>0</v>
      </c>
      <c r="G32" s="1123">
        <v>0</v>
      </c>
      <c r="H32" s="1123">
        <v>0</v>
      </c>
      <c r="I32" s="1123">
        <v>0</v>
      </c>
      <c r="J32" s="1123">
        <v>0</v>
      </c>
      <c r="K32" s="1123">
        <v>0</v>
      </c>
      <c r="L32" s="1123">
        <v>0</v>
      </c>
      <c r="M32" s="1123">
        <v>0</v>
      </c>
      <c r="N32" s="1123">
        <v>0</v>
      </c>
      <c r="O32" s="1123">
        <v>0</v>
      </c>
      <c r="P32" s="1123">
        <v>0</v>
      </c>
      <c r="Q32" s="1123">
        <v>0</v>
      </c>
      <c r="R32" s="1123">
        <v>0</v>
      </c>
      <c r="S32" s="1123">
        <v>0</v>
      </c>
      <c r="T32" s="1123">
        <v>0</v>
      </c>
      <c r="U32" s="1123">
        <v>0</v>
      </c>
      <c r="V32" s="1123">
        <v>0</v>
      </c>
      <c r="W32" s="1123">
        <v>0</v>
      </c>
      <c r="X32" s="1123">
        <v>0</v>
      </c>
      <c r="Y32" s="1123">
        <v>0</v>
      </c>
      <c r="Z32" s="1123">
        <v>0</v>
      </c>
      <c r="AA32" s="1123">
        <v>0</v>
      </c>
      <c r="AB32" s="1123">
        <v>0</v>
      </c>
      <c r="AC32" s="1123">
        <v>0</v>
      </c>
      <c r="AD32" s="1123">
        <v>0</v>
      </c>
      <c r="AE32" s="1123">
        <v>0</v>
      </c>
      <c r="AF32" s="1123">
        <v>0</v>
      </c>
      <c r="AG32" s="1123">
        <v>0</v>
      </c>
      <c r="AH32" s="1123">
        <v>0</v>
      </c>
      <c r="AI32" s="1123">
        <v>0</v>
      </c>
      <c r="AJ32" s="1123">
        <v>0</v>
      </c>
      <c r="AK32" s="2372">
        <f>'급수관폐쇄(총괄) (2)'!BL33+'급수관폐쇄(총괄) (2)'!BM33</f>
        <v>0</v>
      </c>
    </row>
    <row r="33" spans="1:37" s="194" customFormat="1" ht="24" customHeight="1" x14ac:dyDescent="0.15">
      <c r="A33" s="3111"/>
      <c r="B33" s="2364" t="s">
        <v>285</v>
      </c>
      <c r="C33" s="979">
        <f t="shared" si="16"/>
        <v>0</v>
      </c>
      <c r="D33" s="1122">
        <v>0</v>
      </c>
      <c r="E33" s="1123">
        <v>0</v>
      </c>
      <c r="F33" s="1123">
        <v>0</v>
      </c>
      <c r="G33" s="1123">
        <v>0</v>
      </c>
      <c r="H33" s="1123">
        <v>0</v>
      </c>
      <c r="I33" s="1123">
        <v>0</v>
      </c>
      <c r="J33" s="1123">
        <v>0</v>
      </c>
      <c r="K33" s="1123">
        <v>0</v>
      </c>
      <c r="L33" s="1123">
        <v>0</v>
      </c>
      <c r="M33" s="1123">
        <v>0</v>
      </c>
      <c r="N33" s="1123">
        <v>0</v>
      </c>
      <c r="O33" s="1123">
        <v>0</v>
      </c>
      <c r="P33" s="1123">
        <v>0</v>
      </c>
      <c r="Q33" s="1123">
        <v>0</v>
      </c>
      <c r="R33" s="1123">
        <v>0</v>
      </c>
      <c r="S33" s="1123">
        <v>0</v>
      </c>
      <c r="T33" s="1123">
        <v>0</v>
      </c>
      <c r="U33" s="1123">
        <v>0</v>
      </c>
      <c r="V33" s="1123">
        <v>0</v>
      </c>
      <c r="W33" s="1123">
        <v>0</v>
      </c>
      <c r="X33" s="1123">
        <v>0</v>
      </c>
      <c r="Y33" s="1123">
        <v>0</v>
      </c>
      <c r="Z33" s="1123">
        <v>0</v>
      </c>
      <c r="AA33" s="1123">
        <v>0</v>
      </c>
      <c r="AB33" s="1123">
        <v>0</v>
      </c>
      <c r="AC33" s="1123">
        <v>0</v>
      </c>
      <c r="AD33" s="1123">
        <v>0</v>
      </c>
      <c r="AE33" s="1123">
        <v>0</v>
      </c>
      <c r="AF33" s="1123">
        <v>0</v>
      </c>
      <c r="AG33" s="1123">
        <v>0</v>
      </c>
      <c r="AH33" s="1123">
        <v>0</v>
      </c>
      <c r="AI33" s="1123">
        <v>0</v>
      </c>
      <c r="AJ33" s="1123">
        <v>0</v>
      </c>
      <c r="AK33" s="2372">
        <f>'급수관폐쇄(총괄) (2)'!BL34+'급수관폐쇄(총괄) (2)'!BM34</f>
        <v>0</v>
      </c>
    </row>
    <row r="34" spans="1:37" s="194" customFormat="1" ht="24" customHeight="1" x14ac:dyDescent="0.15">
      <c r="A34" s="3111">
        <v>40</v>
      </c>
      <c r="B34" s="1851" t="s">
        <v>46</v>
      </c>
      <c r="C34" s="614">
        <f>SUM(D34:AK34)</f>
        <v>31324.969999999994</v>
      </c>
      <c r="D34" s="580">
        <f>SUM(D35:D39)</f>
        <v>1391.08</v>
      </c>
      <c r="E34" s="580">
        <f t="shared" ref="E34:AG34" si="17">SUM(E35:E39)</f>
        <v>630.41</v>
      </c>
      <c r="F34" s="580">
        <f t="shared" si="17"/>
        <v>641.16999999999996</v>
      </c>
      <c r="G34" s="580">
        <f t="shared" si="17"/>
        <v>382.58</v>
      </c>
      <c r="H34" s="580">
        <f t="shared" si="17"/>
        <v>290.92</v>
      </c>
      <c r="I34" s="580">
        <f t="shared" si="17"/>
        <v>1336.4</v>
      </c>
      <c r="J34" s="580">
        <f t="shared" si="17"/>
        <v>2403.9299999999998</v>
      </c>
      <c r="K34" s="580">
        <f t="shared" si="17"/>
        <v>710.9</v>
      </c>
      <c r="L34" s="580">
        <f t="shared" si="17"/>
        <v>563.28</v>
      </c>
      <c r="M34" s="580">
        <f t="shared" si="17"/>
        <v>161.15</v>
      </c>
      <c r="N34" s="580">
        <f t="shared" si="17"/>
        <v>1322.8</v>
      </c>
      <c r="O34" s="580">
        <f t="shared" si="17"/>
        <v>1902.69</v>
      </c>
      <c r="P34" s="580">
        <f t="shared" si="17"/>
        <v>776.95999999999992</v>
      </c>
      <c r="Q34" s="580">
        <f t="shared" si="17"/>
        <v>1449.3799999999999</v>
      </c>
      <c r="R34" s="580">
        <f t="shared" si="17"/>
        <v>912.84999999999991</v>
      </c>
      <c r="S34" s="580">
        <f t="shared" si="17"/>
        <v>858.54000000000008</v>
      </c>
      <c r="T34" s="580">
        <f t="shared" si="17"/>
        <v>1169.45</v>
      </c>
      <c r="U34" s="580">
        <f t="shared" si="17"/>
        <v>880.40000000000009</v>
      </c>
      <c r="V34" s="580">
        <f t="shared" si="17"/>
        <v>211.10000000000002</v>
      </c>
      <c r="W34" s="580">
        <f t="shared" si="17"/>
        <v>1152.1600000000001</v>
      </c>
      <c r="X34" s="580">
        <f t="shared" si="17"/>
        <v>1424.3400000000001</v>
      </c>
      <c r="Y34" s="580">
        <f t="shared" si="17"/>
        <v>1053.9100000000001</v>
      </c>
      <c r="Z34" s="580">
        <f t="shared" si="17"/>
        <v>522.63</v>
      </c>
      <c r="AA34" s="580">
        <f t="shared" si="17"/>
        <v>1145.71</v>
      </c>
      <c r="AB34" s="580">
        <f t="shared" si="17"/>
        <v>1826.54</v>
      </c>
      <c r="AC34" s="580">
        <f t="shared" si="17"/>
        <v>724.77</v>
      </c>
      <c r="AD34" s="580">
        <f t="shared" si="17"/>
        <v>812.4</v>
      </c>
      <c r="AE34" s="580">
        <f t="shared" si="17"/>
        <v>754.6</v>
      </c>
      <c r="AF34" s="580">
        <f t="shared" si="17"/>
        <v>728.69</v>
      </c>
      <c r="AG34" s="580">
        <f t="shared" si="17"/>
        <v>157.94</v>
      </c>
      <c r="AH34" s="580">
        <f>SUM(AH35:AH39)</f>
        <v>826.12</v>
      </c>
      <c r="AI34" s="580">
        <f>SUM(AI35:AI39)</f>
        <v>716.17</v>
      </c>
      <c r="AJ34" s="581">
        <f>SUM(AJ35:AJ39)</f>
        <v>814</v>
      </c>
      <c r="AK34" s="581">
        <f>SUM(AK35:AK39)</f>
        <v>669</v>
      </c>
    </row>
    <row r="35" spans="1:37" s="194" customFormat="1" ht="24" customHeight="1" x14ac:dyDescent="0.15">
      <c r="A35" s="3111"/>
      <c r="B35" s="2364" t="s">
        <v>283</v>
      </c>
      <c r="C35" s="979">
        <f>SUM(D35:AK35)</f>
        <v>8047.8899999999994</v>
      </c>
      <c r="D35" s="1122">
        <v>1391.08</v>
      </c>
      <c r="E35" s="1123">
        <v>560.49</v>
      </c>
      <c r="F35" s="1123">
        <v>617.87</v>
      </c>
      <c r="G35" s="1123">
        <v>382.58</v>
      </c>
      <c r="H35" s="1123">
        <v>290.92</v>
      </c>
      <c r="I35" s="1123">
        <v>1336.4</v>
      </c>
      <c r="J35" s="1123">
        <v>2403.9299999999998</v>
      </c>
      <c r="K35" s="1123">
        <v>710.9</v>
      </c>
      <c r="L35" s="1123">
        <f>430.8-254</f>
        <v>176.8</v>
      </c>
      <c r="M35" s="1123">
        <v>0</v>
      </c>
      <c r="N35" s="1123">
        <v>0</v>
      </c>
      <c r="O35" s="1123">
        <v>56.07</v>
      </c>
      <c r="P35" s="1123">
        <v>0</v>
      </c>
      <c r="Q35" s="1123">
        <v>60.76</v>
      </c>
      <c r="R35" s="1123">
        <v>2.4</v>
      </c>
      <c r="S35" s="1123">
        <v>0</v>
      </c>
      <c r="T35" s="1123">
        <v>0</v>
      </c>
      <c r="U35" s="1123">
        <v>57.69</v>
      </c>
      <c r="V35" s="1123">
        <v>0</v>
      </c>
      <c r="W35" s="1123">
        <v>0</v>
      </c>
      <c r="X35" s="1123">
        <v>0</v>
      </c>
      <c r="Y35" s="1123">
        <v>0</v>
      </c>
      <c r="Z35" s="1123">
        <v>0</v>
      </c>
      <c r="AA35" s="1123">
        <v>0</v>
      </c>
      <c r="AB35" s="1123">
        <v>0</v>
      </c>
      <c r="AC35" s="1123">
        <v>0</v>
      </c>
      <c r="AD35" s="1123">
        <v>0</v>
      </c>
      <c r="AE35" s="1123">
        <v>0</v>
      </c>
      <c r="AF35" s="1123">
        <v>0</v>
      </c>
      <c r="AG35" s="1123">
        <v>0</v>
      </c>
      <c r="AH35" s="1123">
        <v>0</v>
      </c>
      <c r="AI35" s="1123">
        <v>0</v>
      </c>
      <c r="AJ35" s="1123">
        <v>0</v>
      </c>
      <c r="AK35" s="2372">
        <f>'급수관폐쇄(총괄) (2)'!BL36+'급수관폐쇄(총괄) (2)'!BM36</f>
        <v>0</v>
      </c>
    </row>
    <row r="36" spans="1:37" s="194" customFormat="1" ht="24" customHeight="1" x14ac:dyDescent="0.15">
      <c r="A36" s="3111"/>
      <c r="B36" s="2364" t="s">
        <v>284</v>
      </c>
      <c r="C36" s="979">
        <f t="shared" ref="C36:C39" si="18">SUM(D36:AK36)</f>
        <v>11214.320000000002</v>
      </c>
      <c r="D36" s="1122">
        <v>0</v>
      </c>
      <c r="E36" s="1123">
        <v>69.92</v>
      </c>
      <c r="F36" s="1123">
        <v>23.3</v>
      </c>
      <c r="G36" s="1123">
        <v>0</v>
      </c>
      <c r="H36" s="1123">
        <v>0</v>
      </c>
      <c r="I36" s="1123">
        <v>0</v>
      </c>
      <c r="J36" s="1123">
        <v>0</v>
      </c>
      <c r="K36" s="1123">
        <v>0</v>
      </c>
      <c r="L36" s="1123">
        <v>274.02999999999997</v>
      </c>
      <c r="M36" s="1123">
        <v>161.15</v>
      </c>
      <c r="N36" s="1123">
        <f>1329.8-7</f>
        <v>1322.8</v>
      </c>
      <c r="O36" s="1123">
        <v>1345.14</v>
      </c>
      <c r="P36" s="1123">
        <v>746.4</v>
      </c>
      <c r="Q36" s="1123">
        <v>1343.34</v>
      </c>
      <c r="R36" s="1123">
        <v>904.93</v>
      </c>
      <c r="S36" s="1123">
        <v>788.44</v>
      </c>
      <c r="T36" s="1123">
        <v>1169.45</v>
      </c>
      <c r="U36" s="1123">
        <v>796.95</v>
      </c>
      <c r="V36" s="1123">
        <f>293.1-82</f>
        <v>211.10000000000002</v>
      </c>
      <c r="W36" s="1123">
        <v>739.36</v>
      </c>
      <c r="X36" s="1123">
        <v>759.07</v>
      </c>
      <c r="Y36" s="1123">
        <v>187.94</v>
      </c>
      <c r="Z36" s="1123">
        <v>331.98</v>
      </c>
      <c r="AA36" s="1123">
        <v>0</v>
      </c>
      <c r="AB36" s="1123">
        <v>0</v>
      </c>
      <c r="AC36" s="1123">
        <v>0</v>
      </c>
      <c r="AD36" s="1123">
        <v>20.98</v>
      </c>
      <c r="AE36" s="1123">
        <v>0</v>
      </c>
      <c r="AF36" s="1123">
        <v>0</v>
      </c>
      <c r="AG36" s="1123">
        <v>0</v>
      </c>
      <c r="AH36" s="1123">
        <v>18.04</v>
      </c>
      <c r="AI36" s="1123">
        <v>0</v>
      </c>
      <c r="AJ36" s="1123">
        <v>0</v>
      </c>
      <c r="AK36" s="2372">
        <f>'급수관폐쇄(총괄) (2)'!BL37+'급수관폐쇄(총괄) (2)'!BM37</f>
        <v>0</v>
      </c>
    </row>
    <row r="37" spans="1:37" s="194" customFormat="1" ht="24" customHeight="1" x14ac:dyDescent="0.15">
      <c r="A37" s="3111"/>
      <c r="B37" s="2365" t="s">
        <v>286</v>
      </c>
      <c r="C37" s="979">
        <f t="shared" si="18"/>
        <v>12008.720000000001</v>
      </c>
      <c r="D37" s="1122">
        <v>0</v>
      </c>
      <c r="E37" s="1123">
        <v>0</v>
      </c>
      <c r="F37" s="1123">
        <v>0</v>
      </c>
      <c r="G37" s="1123">
        <v>0</v>
      </c>
      <c r="H37" s="1123">
        <v>0</v>
      </c>
      <c r="I37" s="1123">
        <v>0</v>
      </c>
      <c r="J37" s="1123">
        <v>0</v>
      </c>
      <c r="K37" s="1123">
        <v>0</v>
      </c>
      <c r="L37" s="1123">
        <v>112.45</v>
      </c>
      <c r="M37" s="1123">
        <v>0</v>
      </c>
      <c r="N37" s="1123">
        <v>0</v>
      </c>
      <c r="O37" s="1123">
        <v>501.48</v>
      </c>
      <c r="P37" s="1123">
        <v>30.56</v>
      </c>
      <c r="Q37" s="1123">
        <v>3.24</v>
      </c>
      <c r="R37" s="1123">
        <v>5.52</v>
      </c>
      <c r="S37" s="1123">
        <v>70.099999999999994</v>
      </c>
      <c r="T37" s="1123">
        <v>0</v>
      </c>
      <c r="U37" s="1123">
        <v>25.76</v>
      </c>
      <c r="V37" s="1123">
        <v>0</v>
      </c>
      <c r="W37" s="1123">
        <v>412.8</v>
      </c>
      <c r="X37" s="1123">
        <v>665.27</v>
      </c>
      <c r="Y37" s="1123">
        <v>865.97</v>
      </c>
      <c r="Z37" s="1123">
        <v>190.65</v>
      </c>
      <c r="AA37" s="1123">
        <v>1145.71</v>
      </c>
      <c r="AB37" s="1123">
        <v>1826.54</v>
      </c>
      <c r="AC37" s="1123">
        <v>724.77</v>
      </c>
      <c r="AD37" s="1123">
        <v>791.42</v>
      </c>
      <c r="AE37" s="1123">
        <v>754.6</v>
      </c>
      <c r="AF37" s="1123">
        <v>728.69</v>
      </c>
      <c r="AG37" s="1123">
        <v>157.94</v>
      </c>
      <c r="AH37" s="1123">
        <f>932.08-124</f>
        <v>808.08</v>
      </c>
      <c r="AI37" s="1123">
        <v>704.17</v>
      </c>
      <c r="AJ37" s="1123">
        <v>814</v>
      </c>
      <c r="AK37" s="2372">
        <f>'급수관폐쇄(총괄) (2)'!BL38+'급수관폐쇄(총괄) (2)'!BM38</f>
        <v>669</v>
      </c>
    </row>
    <row r="38" spans="1:37" s="194" customFormat="1" ht="24" customHeight="1" x14ac:dyDescent="0.15">
      <c r="A38" s="3111"/>
      <c r="B38" s="2364" t="s">
        <v>779</v>
      </c>
      <c r="C38" s="979">
        <f t="shared" si="18"/>
        <v>42.04</v>
      </c>
      <c r="D38" s="1122">
        <v>0</v>
      </c>
      <c r="E38" s="1123">
        <v>0</v>
      </c>
      <c r="F38" s="1123">
        <v>0</v>
      </c>
      <c r="G38" s="1123">
        <v>0</v>
      </c>
      <c r="H38" s="1123">
        <v>0</v>
      </c>
      <c r="I38" s="1123">
        <v>0</v>
      </c>
      <c r="J38" s="1123">
        <v>0</v>
      </c>
      <c r="K38" s="1123">
        <v>0</v>
      </c>
      <c r="L38" s="1123">
        <v>0</v>
      </c>
      <c r="M38" s="1123">
        <v>0</v>
      </c>
      <c r="N38" s="1123">
        <v>0</v>
      </c>
      <c r="O38" s="1123">
        <v>0</v>
      </c>
      <c r="P38" s="1123">
        <v>0</v>
      </c>
      <c r="Q38" s="1123">
        <v>42.04</v>
      </c>
      <c r="R38" s="1123">
        <v>0</v>
      </c>
      <c r="S38" s="1123">
        <v>0</v>
      </c>
      <c r="T38" s="1123">
        <v>0</v>
      </c>
      <c r="U38" s="1123">
        <v>0</v>
      </c>
      <c r="V38" s="1123">
        <v>0</v>
      </c>
      <c r="W38" s="1123">
        <v>0</v>
      </c>
      <c r="X38" s="1123">
        <v>0</v>
      </c>
      <c r="Y38" s="1123">
        <v>0</v>
      </c>
      <c r="Z38" s="1123">
        <v>0</v>
      </c>
      <c r="AA38" s="1123">
        <v>0</v>
      </c>
      <c r="AB38" s="1123">
        <v>0</v>
      </c>
      <c r="AC38" s="1123">
        <v>0</v>
      </c>
      <c r="AD38" s="1123">
        <v>0</v>
      </c>
      <c r="AE38" s="1123">
        <v>0</v>
      </c>
      <c r="AF38" s="1123">
        <v>0</v>
      </c>
      <c r="AG38" s="1123">
        <v>0</v>
      </c>
      <c r="AH38" s="1123">
        <v>0</v>
      </c>
      <c r="AI38" s="1123">
        <v>0</v>
      </c>
      <c r="AJ38" s="1123">
        <v>0</v>
      </c>
      <c r="AK38" s="2372">
        <f>'급수관폐쇄(총괄) (2)'!BL39+'급수관폐쇄(총괄) (2)'!BM39</f>
        <v>0</v>
      </c>
    </row>
    <row r="39" spans="1:37" s="194" customFormat="1" ht="24" customHeight="1" x14ac:dyDescent="0.15">
      <c r="A39" s="3111"/>
      <c r="B39" s="2364" t="s">
        <v>285</v>
      </c>
      <c r="C39" s="979">
        <f t="shared" si="18"/>
        <v>12</v>
      </c>
      <c r="D39" s="1122">
        <v>0</v>
      </c>
      <c r="E39" s="1123">
        <v>0</v>
      </c>
      <c r="F39" s="1123">
        <v>0</v>
      </c>
      <c r="G39" s="1123">
        <v>0</v>
      </c>
      <c r="H39" s="1123">
        <v>0</v>
      </c>
      <c r="I39" s="1123">
        <v>0</v>
      </c>
      <c r="J39" s="1123">
        <v>0</v>
      </c>
      <c r="K39" s="1123">
        <v>0</v>
      </c>
      <c r="L39" s="1123">
        <v>0</v>
      </c>
      <c r="M39" s="1123">
        <v>0</v>
      </c>
      <c r="N39" s="1123">
        <v>0</v>
      </c>
      <c r="O39" s="1123">
        <v>0</v>
      </c>
      <c r="P39" s="1123">
        <v>0</v>
      </c>
      <c r="Q39" s="1123">
        <v>0</v>
      </c>
      <c r="R39" s="1123">
        <v>0</v>
      </c>
      <c r="S39" s="1123">
        <v>0</v>
      </c>
      <c r="T39" s="1123">
        <v>0</v>
      </c>
      <c r="U39" s="1123">
        <v>0</v>
      </c>
      <c r="V39" s="1123">
        <v>0</v>
      </c>
      <c r="W39" s="1123">
        <v>0</v>
      </c>
      <c r="X39" s="1123">
        <v>0</v>
      </c>
      <c r="Y39" s="1123">
        <v>0</v>
      </c>
      <c r="Z39" s="1123">
        <v>0</v>
      </c>
      <c r="AA39" s="1123">
        <v>0</v>
      </c>
      <c r="AB39" s="1123">
        <v>0</v>
      </c>
      <c r="AC39" s="1123">
        <v>0</v>
      </c>
      <c r="AD39" s="1123">
        <v>0</v>
      </c>
      <c r="AE39" s="1123">
        <v>0</v>
      </c>
      <c r="AF39" s="1123">
        <v>0</v>
      </c>
      <c r="AG39" s="1123">
        <v>0</v>
      </c>
      <c r="AH39" s="1123">
        <v>0</v>
      </c>
      <c r="AI39" s="1123">
        <v>12</v>
      </c>
      <c r="AJ39" s="1123">
        <v>0</v>
      </c>
      <c r="AK39" s="2372">
        <f>'급수관폐쇄(총괄) (2)'!BL40+'급수관폐쇄(총괄) (2)'!BM40</f>
        <v>0</v>
      </c>
    </row>
    <row r="40" spans="1:37" s="194" customFormat="1" ht="24" customHeight="1" x14ac:dyDescent="0.15">
      <c r="A40" s="3111">
        <v>50</v>
      </c>
      <c r="B40" s="1851" t="s">
        <v>46</v>
      </c>
      <c r="C40" s="614">
        <f>SUM(D40:AK40)</f>
        <v>46210.400000000001</v>
      </c>
      <c r="D40" s="580">
        <f>SUM(D41:D45)</f>
        <v>957.73</v>
      </c>
      <c r="E40" s="580">
        <f t="shared" ref="E40:AG40" si="19">SUM(E41:E45)</f>
        <v>72.2</v>
      </c>
      <c r="F40" s="580">
        <f t="shared" si="19"/>
        <v>236.47</v>
      </c>
      <c r="G40" s="580">
        <f t="shared" si="19"/>
        <v>266.58</v>
      </c>
      <c r="H40" s="580">
        <f t="shared" si="19"/>
        <v>149.43</v>
      </c>
      <c r="I40" s="580">
        <f t="shared" si="19"/>
        <v>649.82000000000005</v>
      </c>
      <c r="J40" s="580">
        <f t="shared" si="19"/>
        <v>716.62</v>
      </c>
      <c r="K40" s="580">
        <f t="shared" si="19"/>
        <v>1559.8799999999999</v>
      </c>
      <c r="L40" s="580">
        <f t="shared" si="19"/>
        <v>831.57</v>
      </c>
      <c r="M40" s="580">
        <f t="shared" si="19"/>
        <v>3997.8999999999996</v>
      </c>
      <c r="N40" s="580">
        <f t="shared" si="19"/>
        <v>839.37000000000012</v>
      </c>
      <c r="O40" s="580">
        <f t="shared" si="19"/>
        <v>822.2</v>
      </c>
      <c r="P40" s="580">
        <f t="shared" si="19"/>
        <v>1916.93</v>
      </c>
      <c r="Q40" s="580">
        <f t="shared" si="19"/>
        <v>1034.49</v>
      </c>
      <c r="R40" s="580">
        <f t="shared" si="19"/>
        <v>1710.07</v>
      </c>
      <c r="S40" s="580">
        <f t="shared" si="19"/>
        <v>1472.05</v>
      </c>
      <c r="T40" s="580">
        <f t="shared" si="19"/>
        <v>984.98</v>
      </c>
      <c r="U40" s="580">
        <f t="shared" si="19"/>
        <v>1641.93</v>
      </c>
      <c r="V40" s="580">
        <f t="shared" si="19"/>
        <v>687.78</v>
      </c>
      <c r="W40" s="580">
        <f t="shared" si="19"/>
        <v>1456.3899999999999</v>
      </c>
      <c r="X40" s="580">
        <f t="shared" si="19"/>
        <v>1542.9900000000002</v>
      </c>
      <c r="Y40" s="580">
        <f t="shared" si="19"/>
        <v>1110.8499999999999</v>
      </c>
      <c r="Z40" s="580">
        <f t="shared" si="19"/>
        <v>1582.3400000000001</v>
      </c>
      <c r="AA40" s="580">
        <f t="shared" si="19"/>
        <v>5207.96</v>
      </c>
      <c r="AB40" s="580">
        <f t="shared" si="19"/>
        <v>3897.29</v>
      </c>
      <c r="AC40" s="580">
        <f t="shared" si="19"/>
        <v>1104.26</v>
      </c>
      <c r="AD40" s="580">
        <f t="shared" si="19"/>
        <v>562.71</v>
      </c>
      <c r="AE40" s="580">
        <f t="shared" si="19"/>
        <v>1180.76</v>
      </c>
      <c r="AF40" s="580">
        <f t="shared" si="19"/>
        <v>2608.42</v>
      </c>
      <c r="AG40" s="580">
        <f t="shared" si="19"/>
        <v>1045.08</v>
      </c>
      <c r="AH40" s="580">
        <f>SUM(AH41:AH45)</f>
        <v>79.7</v>
      </c>
      <c r="AI40" s="580">
        <f>SUM(AI41:AI45)</f>
        <v>2491.29</v>
      </c>
      <c r="AJ40" s="581">
        <f>SUM(AJ41:AJ45)</f>
        <v>1085.5999999999999</v>
      </c>
      <c r="AK40" s="581">
        <f>SUM(AK41:AK45)</f>
        <v>706.76</v>
      </c>
    </row>
    <row r="41" spans="1:37" s="194" customFormat="1" ht="24" customHeight="1" x14ac:dyDescent="0.15">
      <c r="A41" s="3111"/>
      <c r="B41" s="2364" t="s">
        <v>283</v>
      </c>
      <c r="C41" s="979">
        <f>SUM(D41:AK41)</f>
        <v>4937.4799999999996</v>
      </c>
      <c r="D41" s="1122">
        <v>802.73</v>
      </c>
      <c r="E41" s="1123">
        <v>72.2</v>
      </c>
      <c r="F41" s="1123">
        <v>205.95</v>
      </c>
      <c r="G41" s="1123">
        <v>266.58</v>
      </c>
      <c r="H41" s="1123">
        <v>149.43</v>
      </c>
      <c r="I41" s="1123">
        <v>649.82000000000005</v>
      </c>
      <c r="J41" s="1123">
        <v>716.62</v>
      </c>
      <c r="K41" s="1123">
        <f>1492.59-385</f>
        <v>1107.5899999999999</v>
      </c>
      <c r="L41" s="1123">
        <v>387.73</v>
      </c>
      <c r="M41" s="1123">
        <v>292.52999999999997</v>
      </c>
      <c r="N41" s="1123">
        <v>84.43</v>
      </c>
      <c r="O41" s="1123">
        <v>53.24</v>
      </c>
      <c r="P41" s="1123">
        <v>103.26</v>
      </c>
      <c r="Q41" s="1123">
        <v>0</v>
      </c>
      <c r="R41" s="1123">
        <v>0</v>
      </c>
      <c r="S41" s="1123">
        <v>0</v>
      </c>
      <c r="T41" s="1123">
        <v>45.37</v>
      </c>
      <c r="U41" s="1123">
        <v>0</v>
      </c>
      <c r="V41" s="1123">
        <v>0</v>
      </c>
      <c r="W41" s="1123">
        <v>0</v>
      </c>
      <c r="X41" s="1123">
        <v>0</v>
      </c>
      <c r="Y41" s="1123">
        <v>0</v>
      </c>
      <c r="Z41" s="1123">
        <v>0</v>
      </c>
      <c r="AA41" s="1123">
        <v>0</v>
      </c>
      <c r="AB41" s="1123">
        <v>0</v>
      </c>
      <c r="AC41" s="1123">
        <v>0</v>
      </c>
      <c r="AD41" s="1123">
        <v>0</v>
      </c>
      <c r="AE41" s="1123">
        <v>0</v>
      </c>
      <c r="AF41" s="1123">
        <v>0</v>
      </c>
      <c r="AG41" s="1123">
        <v>0</v>
      </c>
      <c r="AH41" s="1123">
        <v>0</v>
      </c>
      <c r="AI41" s="1123">
        <v>0</v>
      </c>
      <c r="AJ41" s="1123">
        <v>0</v>
      </c>
      <c r="AK41" s="2372">
        <f>'급수관폐쇄(총괄) (2)'!BL42+'급수관폐쇄(총괄) (2)'!BM42</f>
        <v>0</v>
      </c>
    </row>
    <row r="42" spans="1:37" s="194" customFormat="1" ht="24" customHeight="1" x14ac:dyDescent="0.15">
      <c r="A42" s="3111"/>
      <c r="B42" s="2364" t="s">
        <v>284</v>
      </c>
      <c r="C42" s="979">
        <f t="shared" ref="C42:C45" si="20">SUM(D42:AK42)</f>
        <v>19204.39</v>
      </c>
      <c r="D42" s="1122">
        <v>0</v>
      </c>
      <c r="E42" s="1123">
        <v>0</v>
      </c>
      <c r="F42" s="1123">
        <v>0</v>
      </c>
      <c r="G42" s="1123">
        <v>0</v>
      </c>
      <c r="H42" s="1123">
        <v>0</v>
      </c>
      <c r="I42" s="1123">
        <v>0</v>
      </c>
      <c r="J42" s="1123">
        <v>0</v>
      </c>
      <c r="K42" s="1123">
        <v>0</v>
      </c>
      <c r="L42" s="1123">
        <v>416.39</v>
      </c>
      <c r="M42" s="1123">
        <v>1204.42</v>
      </c>
      <c r="N42" s="1123">
        <v>749.72</v>
      </c>
      <c r="O42" s="1123">
        <v>768.96</v>
      </c>
      <c r="P42" s="1123">
        <v>1772.99</v>
      </c>
      <c r="Q42" s="1123">
        <v>976.25</v>
      </c>
      <c r="R42" s="1123">
        <v>1164.78</v>
      </c>
      <c r="S42" s="1123">
        <v>1345.47</v>
      </c>
      <c r="T42" s="1123">
        <v>939.61</v>
      </c>
      <c r="U42" s="1123">
        <v>1641.93</v>
      </c>
      <c r="V42" s="1123">
        <f>685.78-88</f>
        <v>597.78</v>
      </c>
      <c r="W42" s="1123">
        <v>1274.54</v>
      </c>
      <c r="X42" s="1123">
        <v>1085.1300000000001</v>
      </c>
      <c r="Y42" s="1123">
        <v>877.76</v>
      </c>
      <c r="Z42" s="1123">
        <v>1206.67</v>
      </c>
      <c r="AA42" s="1123">
        <v>3181.99</v>
      </c>
      <c r="AB42" s="1123">
        <v>0</v>
      </c>
      <c r="AC42" s="1123">
        <v>0</v>
      </c>
      <c r="AD42" s="1123">
        <v>0</v>
      </c>
      <c r="AE42" s="1123">
        <v>0</v>
      </c>
      <c r="AF42" s="1123">
        <v>0</v>
      </c>
      <c r="AG42" s="1123">
        <v>0</v>
      </c>
      <c r="AH42" s="1123">
        <v>0</v>
      </c>
      <c r="AI42" s="1123">
        <v>0</v>
      </c>
      <c r="AJ42" s="1123">
        <v>0</v>
      </c>
      <c r="AK42" s="2372">
        <f>'급수관폐쇄(총괄) (2)'!BL43+'급수관폐쇄(총괄) (2)'!BM43</f>
        <v>0</v>
      </c>
    </row>
    <row r="43" spans="1:37" s="194" customFormat="1" ht="24" customHeight="1" x14ac:dyDescent="0.15">
      <c r="A43" s="3111"/>
      <c r="B43" s="2365" t="s">
        <v>286</v>
      </c>
      <c r="C43" s="979">
        <f t="shared" si="20"/>
        <v>22029.949999999997</v>
      </c>
      <c r="D43" s="1122">
        <v>155</v>
      </c>
      <c r="E43" s="1123">
        <v>0</v>
      </c>
      <c r="F43" s="1123">
        <v>30.52</v>
      </c>
      <c r="G43" s="1123">
        <v>0</v>
      </c>
      <c r="H43" s="1123">
        <v>0</v>
      </c>
      <c r="I43" s="1123">
        <v>0</v>
      </c>
      <c r="J43" s="1123">
        <v>0</v>
      </c>
      <c r="K43" s="1123">
        <v>452.29</v>
      </c>
      <c r="L43" s="1123">
        <v>27.45</v>
      </c>
      <c r="M43" s="1123">
        <v>2500.9499999999998</v>
      </c>
      <c r="N43" s="1123">
        <v>5.22</v>
      </c>
      <c r="O43" s="1123">
        <v>0</v>
      </c>
      <c r="P43" s="1123">
        <v>40.68</v>
      </c>
      <c r="Q43" s="1123">
        <v>19.66</v>
      </c>
      <c r="R43" s="1123">
        <v>545.29</v>
      </c>
      <c r="S43" s="1123">
        <v>126.58</v>
      </c>
      <c r="T43" s="1123">
        <v>0</v>
      </c>
      <c r="U43" s="1123">
        <v>0</v>
      </c>
      <c r="V43" s="1123">
        <v>90</v>
      </c>
      <c r="W43" s="1123">
        <v>181.85</v>
      </c>
      <c r="X43" s="1123">
        <v>457.86</v>
      </c>
      <c r="Y43" s="1123">
        <v>233.09</v>
      </c>
      <c r="Z43" s="1123">
        <v>375.67</v>
      </c>
      <c r="AA43" s="1123">
        <v>2025.97</v>
      </c>
      <c r="AB43" s="1123">
        <f>3957.29-60</f>
        <v>3897.29</v>
      </c>
      <c r="AC43" s="1123">
        <v>1104.26</v>
      </c>
      <c r="AD43" s="1123">
        <v>562.71</v>
      </c>
      <c r="AE43" s="1123">
        <v>1180.76</v>
      </c>
      <c r="AF43" s="1123">
        <v>2608.42</v>
      </c>
      <c r="AG43" s="1123">
        <v>1045.08</v>
      </c>
      <c r="AH43" s="1123">
        <v>79.7</v>
      </c>
      <c r="AI43" s="1123">
        <v>2491.29</v>
      </c>
      <c r="AJ43" s="1123">
        <v>1085.5999999999999</v>
      </c>
      <c r="AK43" s="2372">
        <f>'급수관폐쇄(총괄) (2)'!BL44+'급수관폐쇄(총괄) (2)'!BM44</f>
        <v>706.76</v>
      </c>
    </row>
    <row r="44" spans="1:37" s="194" customFormat="1" ht="24" customHeight="1" x14ac:dyDescent="0.15">
      <c r="A44" s="3111"/>
      <c r="B44" s="2364" t="s">
        <v>779</v>
      </c>
      <c r="C44" s="979">
        <f t="shared" si="20"/>
        <v>38.58</v>
      </c>
      <c r="D44" s="1122">
        <v>0</v>
      </c>
      <c r="E44" s="1123">
        <v>0</v>
      </c>
      <c r="F44" s="1123">
        <v>0</v>
      </c>
      <c r="G44" s="1123">
        <v>0</v>
      </c>
      <c r="H44" s="1123">
        <v>0</v>
      </c>
      <c r="I44" s="1123">
        <v>0</v>
      </c>
      <c r="J44" s="1123">
        <v>0</v>
      </c>
      <c r="K44" s="1123">
        <v>0</v>
      </c>
      <c r="L44" s="1123">
        <v>0</v>
      </c>
      <c r="M44" s="1123">
        <v>0</v>
      </c>
      <c r="N44" s="1123">
        <v>0</v>
      </c>
      <c r="O44" s="1123">
        <v>0</v>
      </c>
      <c r="P44" s="1123">
        <v>0</v>
      </c>
      <c r="Q44" s="1123">
        <v>38.58</v>
      </c>
      <c r="R44" s="1123">
        <v>0</v>
      </c>
      <c r="S44" s="1123">
        <v>0</v>
      </c>
      <c r="T44" s="1123">
        <v>0</v>
      </c>
      <c r="U44" s="1123">
        <v>0</v>
      </c>
      <c r="V44" s="1123">
        <v>0</v>
      </c>
      <c r="W44" s="1123">
        <v>0</v>
      </c>
      <c r="X44" s="1123">
        <v>0</v>
      </c>
      <c r="Y44" s="1123">
        <v>0</v>
      </c>
      <c r="Z44" s="1123">
        <v>0</v>
      </c>
      <c r="AA44" s="1123">
        <v>0</v>
      </c>
      <c r="AB44" s="1123">
        <v>0</v>
      </c>
      <c r="AC44" s="1123">
        <v>0</v>
      </c>
      <c r="AD44" s="1123">
        <v>0</v>
      </c>
      <c r="AE44" s="1123">
        <v>0</v>
      </c>
      <c r="AF44" s="1123">
        <v>0</v>
      </c>
      <c r="AG44" s="1123">
        <v>0</v>
      </c>
      <c r="AH44" s="1123">
        <v>0</v>
      </c>
      <c r="AI44" s="1123">
        <v>0</v>
      </c>
      <c r="AJ44" s="1123">
        <v>0</v>
      </c>
      <c r="AK44" s="2372">
        <f>'급수관폐쇄(총괄) (2)'!BL45+'급수관폐쇄(총괄) (2)'!BM45</f>
        <v>0</v>
      </c>
    </row>
    <row r="45" spans="1:37" s="194" customFormat="1" ht="24" customHeight="1" x14ac:dyDescent="0.15">
      <c r="A45" s="3111"/>
      <c r="B45" s="2364" t="s">
        <v>285</v>
      </c>
      <c r="C45" s="979">
        <f t="shared" si="20"/>
        <v>0</v>
      </c>
      <c r="D45" s="1122">
        <v>0</v>
      </c>
      <c r="E45" s="1123">
        <v>0</v>
      </c>
      <c r="F45" s="1123">
        <v>0</v>
      </c>
      <c r="G45" s="1123">
        <v>0</v>
      </c>
      <c r="H45" s="1123">
        <v>0</v>
      </c>
      <c r="I45" s="1123">
        <v>0</v>
      </c>
      <c r="J45" s="1123">
        <v>0</v>
      </c>
      <c r="K45" s="1123">
        <v>0</v>
      </c>
      <c r="L45" s="1123">
        <v>0</v>
      </c>
      <c r="M45" s="1123">
        <v>0</v>
      </c>
      <c r="N45" s="1123">
        <v>0</v>
      </c>
      <c r="O45" s="1123">
        <v>0</v>
      </c>
      <c r="P45" s="1123">
        <v>0</v>
      </c>
      <c r="Q45" s="1123">
        <v>0</v>
      </c>
      <c r="R45" s="1123">
        <v>0</v>
      </c>
      <c r="S45" s="1123">
        <v>0</v>
      </c>
      <c r="T45" s="1123">
        <v>0</v>
      </c>
      <c r="U45" s="1123">
        <v>0</v>
      </c>
      <c r="V45" s="1123">
        <v>0</v>
      </c>
      <c r="W45" s="1123">
        <v>0</v>
      </c>
      <c r="X45" s="1123">
        <v>0</v>
      </c>
      <c r="Y45" s="1123">
        <v>0</v>
      </c>
      <c r="Z45" s="1123">
        <v>0</v>
      </c>
      <c r="AA45" s="1123">
        <v>0</v>
      </c>
      <c r="AB45" s="1123">
        <v>0</v>
      </c>
      <c r="AC45" s="1123">
        <v>0</v>
      </c>
      <c r="AD45" s="1123">
        <v>0</v>
      </c>
      <c r="AE45" s="1123">
        <v>0</v>
      </c>
      <c r="AF45" s="1123">
        <v>0</v>
      </c>
      <c r="AG45" s="1123">
        <v>0</v>
      </c>
      <c r="AH45" s="1123">
        <v>0</v>
      </c>
      <c r="AI45" s="1123">
        <v>0</v>
      </c>
      <c r="AJ45" s="1123">
        <v>0</v>
      </c>
      <c r="AK45" s="2372">
        <f>'급수관폐쇄(총괄) (2)'!BL46+'급수관폐쇄(총괄) (2)'!BM46</f>
        <v>0</v>
      </c>
    </row>
  </sheetData>
  <sheetProtection password="CC19" sheet="1" objects="1" scenarios="1"/>
  <mergeCells count="7">
    <mergeCell ref="A28:A33"/>
    <mergeCell ref="A34:A39"/>
    <mergeCell ref="A40:A45"/>
    <mergeCell ref="A4:A9"/>
    <mergeCell ref="A10:A15"/>
    <mergeCell ref="A16:A21"/>
    <mergeCell ref="A22:A27"/>
  </mergeCells>
  <phoneticPr fontId="65" type="noConversion"/>
  <pageMargins left="0.6692913385826772" right="0.6692913385826772" top="0.98425196850393704" bottom="0.6692913385826772" header="0" footer="0"/>
  <pageSetup paperSize="9" scale="58" firstPageNumber="138" pageOrder="overThenDown" orientation="portrait" useFirstPageNumber="1" horizontalDpi="300" verticalDpi="300" r:id="rId1"/>
  <headerFooter alignWithMargins="0">
    <oddFooter>&amp;C- &amp;P -</oddFooter>
  </headerFooter>
  <colBreaks count="5" manualBreakCount="5">
    <brk id="5" max="44" man="1"/>
    <brk id="10" max="44" man="1"/>
    <brk id="15" max="44" man="1"/>
    <brk id="21" max="44" man="1"/>
    <brk id="27" max="4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E29"/>
  <sheetViews>
    <sheetView view="pageBreakPreview" zoomScaleNormal="100" zoomScaleSheetLayoutView="100" workbookViewId="0">
      <selection activeCell="D2" sqref="D2"/>
    </sheetView>
  </sheetViews>
  <sheetFormatPr defaultColWidth="8.88671875" defaultRowHeight="13.5" x14ac:dyDescent="0.15"/>
  <cols>
    <col min="1" max="3" width="11.77734375" customWidth="1"/>
    <col min="4" max="4" width="10.44140625" customWidth="1"/>
    <col min="5" max="5" width="31.44140625" customWidth="1"/>
  </cols>
  <sheetData>
    <row r="1" spans="1:5" ht="12.75" customHeight="1" x14ac:dyDescent="0.15"/>
    <row r="2" spans="1:5" ht="34.5" customHeight="1" x14ac:dyDescent="0.15">
      <c r="A2" s="32" t="s">
        <v>115</v>
      </c>
      <c r="D2" s="1126"/>
      <c r="E2" s="143"/>
    </row>
    <row r="3" spans="1:5" ht="19.5" customHeight="1" x14ac:dyDescent="0.15">
      <c r="A3" s="1371"/>
      <c r="E3" s="33" t="s">
        <v>116</v>
      </c>
    </row>
    <row r="4" spans="1:5" ht="33" customHeight="1" x14ac:dyDescent="0.15">
      <c r="A4" s="982" t="s">
        <v>117</v>
      </c>
      <c r="B4" s="982" t="s">
        <v>118</v>
      </c>
      <c r="C4" s="982" t="s">
        <v>112</v>
      </c>
      <c r="D4" s="982" t="s">
        <v>113</v>
      </c>
      <c r="E4" s="982" t="s">
        <v>119</v>
      </c>
    </row>
    <row r="5" spans="1:5" ht="27.95" customHeight="1" x14ac:dyDescent="0.15">
      <c r="A5" s="445">
        <v>1991</v>
      </c>
      <c r="B5" s="2">
        <f t="shared" ref="B5:B14" si="0">C5+D5</f>
        <v>429</v>
      </c>
      <c r="C5" s="2">
        <v>409</v>
      </c>
      <c r="D5" s="2">
        <v>20</v>
      </c>
      <c r="E5" s="446"/>
    </row>
    <row r="6" spans="1:5" ht="27.95" customHeight="1" x14ac:dyDescent="0.15">
      <c r="A6" s="443">
        <v>1992</v>
      </c>
      <c r="B6" s="3">
        <f t="shared" si="0"/>
        <v>665</v>
      </c>
      <c r="C6" s="3">
        <v>609</v>
      </c>
      <c r="D6" s="3">
        <v>56</v>
      </c>
      <c r="E6" s="447" t="s">
        <v>120</v>
      </c>
    </row>
    <row r="7" spans="1:5" ht="27.95" customHeight="1" x14ac:dyDescent="0.15">
      <c r="A7" s="443">
        <v>1993</v>
      </c>
      <c r="B7" s="3">
        <f t="shared" si="0"/>
        <v>665</v>
      </c>
      <c r="C7" s="3">
        <v>609</v>
      </c>
      <c r="D7" s="3">
        <v>56</v>
      </c>
      <c r="E7" s="448"/>
    </row>
    <row r="8" spans="1:5" ht="27.95" customHeight="1" x14ac:dyDescent="0.15">
      <c r="A8" s="443">
        <v>1994</v>
      </c>
      <c r="B8" s="3">
        <f t="shared" si="0"/>
        <v>665</v>
      </c>
      <c r="C8" s="3">
        <v>609</v>
      </c>
      <c r="D8" s="3">
        <v>56</v>
      </c>
      <c r="E8" s="448"/>
    </row>
    <row r="9" spans="1:5" ht="27.95" customHeight="1" x14ac:dyDescent="0.15">
      <c r="A9" s="443">
        <v>1995</v>
      </c>
      <c r="B9" s="3">
        <f t="shared" si="0"/>
        <v>865</v>
      </c>
      <c r="C9" s="3">
        <v>809</v>
      </c>
      <c r="D9" s="3">
        <v>56</v>
      </c>
      <c r="E9" s="448" t="s">
        <v>121</v>
      </c>
    </row>
    <row r="10" spans="1:5" ht="27.95" customHeight="1" x14ac:dyDescent="0.15">
      <c r="A10" s="443">
        <v>1996</v>
      </c>
      <c r="B10" s="3">
        <f t="shared" si="0"/>
        <v>865</v>
      </c>
      <c r="C10" s="3">
        <v>809</v>
      </c>
      <c r="D10" s="3">
        <v>56</v>
      </c>
      <c r="E10" s="448"/>
    </row>
    <row r="11" spans="1:5" ht="27.95" customHeight="1" x14ac:dyDescent="0.15">
      <c r="A11" s="443">
        <v>1997</v>
      </c>
      <c r="B11" s="3">
        <f t="shared" si="0"/>
        <v>825</v>
      </c>
      <c r="C11" s="3">
        <v>769</v>
      </c>
      <c r="D11" s="3">
        <v>56</v>
      </c>
      <c r="E11" s="447" t="s">
        <v>122</v>
      </c>
    </row>
    <row r="12" spans="1:5" ht="27.95" customHeight="1" x14ac:dyDescent="0.15">
      <c r="A12" s="443">
        <v>1998</v>
      </c>
      <c r="B12" s="3">
        <f t="shared" si="0"/>
        <v>1059</v>
      </c>
      <c r="C12" s="3">
        <v>969</v>
      </c>
      <c r="D12" s="3">
        <v>90</v>
      </c>
      <c r="E12" s="447" t="s">
        <v>123</v>
      </c>
    </row>
    <row r="13" spans="1:5" ht="27.95" customHeight="1" x14ac:dyDescent="0.15">
      <c r="A13" s="443">
        <v>1999</v>
      </c>
      <c r="B13" s="3">
        <f t="shared" si="0"/>
        <v>1050</v>
      </c>
      <c r="C13" s="3">
        <v>960</v>
      </c>
      <c r="D13" s="3">
        <v>90</v>
      </c>
      <c r="E13" s="448" t="s">
        <v>124</v>
      </c>
    </row>
    <row r="14" spans="1:5" ht="27.95" customHeight="1" x14ac:dyDescent="0.15">
      <c r="A14" s="443">
        <v>2000</v>
      </c>
      <c r="B14" s="3">
        <f t="shared" si="0"/>
        <v>1050</v>
      </c>
      <c r="C14" s="3">
        <v>960</v>
      </c>
      <c r="D14" s="3">
        <v>90</v>
      </c>
      <c r="E14" s="448"/>
    </row>
    <row r="15" spans="1:5" ht="27.95" customHeight="1" x14ac:dyDescent="0.15">
      <c r="A15" s="443">
        <v>2001</v>
      </c>
      <c r="B15" s="3">
        <v>1050</v>
      </c>
      <c r="C15" s="3">
        <v>960</v>
      </c>
      <c r="D15" s="3">
        <v>90</v>
      </c>
      <c r="E15" s="448"/>
    </row>
    <row r="16" spans="1:5" ht="27.95" customHeight="1" x14ac:dyDescent="0.15">
      <c r="A16" s="443">
        <v>2002</v>
      </c>
      <c r="B16" s="3">
        <f>C16+D16</f>
        <v>1050</v>
      </c>
      <c r="C16" s="3">
        <v>960</v>
      </c>
      <c r="D16" s="3">
        <v>90</v>
      </c>
      <c r="E16" s="448"/>
    </row>
    <row r="17" spans="1:5" ht="27.95" customHeight="1" x14ac:dyDescent="0.15">
      <c r="A17" s="443">
        <v>2003</v>
      </c>
      <c r="B17" s="3">
        <f>C17+D17</f>
        <v>1050</v>
      </c>
      <c r="C17" s="3">
        <v>960</v>
      </c>
      <c r="D17" s="3">
        <v>90</v>
      </c>
      <c r="E17" s="449"/>
    </row>
    <row r="18" spans="1:5" ht="27.95" customHeight="1" x14ac:dyDescent="0.15">
      <c r="A18" s="443">
        <v>2004</v>
      </c>
      <c r="B18" s="3">
        <v>1050</v>
      </c>
      <c r="C18" s="3">
        <v>960</v>
      </c>
      <c r="D18" s="3">
        <v>90</v>
      </c>
      <c r="E18" s="449"/>
    </row>
    <row r="19" spans="1:5" ht="27.95" customHeight="1" x14ac:dyDescent="0.15">
      <c r="A19" s="450">
        <v>2005</v>
      </c>
      <c r="B19" s="3">
        <f t="shared" ref="B19:B27" si="1">C19+D19</f>
        <v>1350</v>
      </c>
      <c r="C19" s="3">
        <v>1260</v>
      </c>
      <c r="D19" s="3">
        <v>90</v>
      </c>
      <c r="E19" s="451" t="s">
        <v>125</v>
      </c>
    </row>
    <row r="20" spans="1:5" ht="27.95" customHeight="1" x14ac:dyDescent="0.15">
      <c r="A20" s="450">
        <v>2006</v>
      </c>
      <c r="B20" s="3">
        <f t="shared" si="1"/>
        <v>1350</v>
      </c>
      <c r="C20" s="3">
        <v>1260</v>
      </c>
      <c r="D20" s="3">
        <v>90</v>
      </c>
      <c r="E20" s="451"/>
    </row>
    <row r="21" spans="1:5" ht="27.95" customHeight="1" x14ac:dyDescent="0.15">
      <c r="A21" s="444">
        <v>2007</v>
      </c>
      <c r="B21" s="3">
        <f t="shared" si="1"/>
        <v>1350</v>
      </c>
      <c r="C21" s="3">
        <v>1260</v>
      </c>
      <c r="D21" s="3">
        <v>90</v>
      </c>
      <c r="E21" s="452"/>
    </row>
    <row r="22" spans="1:5" ht="27.95" customHeight="1" x14ac:dyDescent="0.15">
      <c r="A22" s="444">
        <v>2008</v>
      </c>
      <c r="B22" s="3">
        <f t="shared" si="1"/>
        <v>1350</v>
      </c>
      <c r="C22" s="3">
        <v>1260</v>
      </c>
      <c r="D22" s="3">
        <v>90</v>
      </c>
      <c r="E22" s="453" t="s">
        <v>1000</v>
      </c>
    </row>
    <row r="23" spans="1:5" ht="27.95" customHeight="1" x14ac:dyDescent="0.15">
      <c r="A23" s="444">
        <v>2009</v>
      </c>
      <c r="B23" s="3">
        <f t="shared" si="1"/>
        <v>1350</v>
      </c>
      <c r="C23" s="3">
        <v>1260</v>
      </c>
      <c r="D23" s="3">
        <v>90</v>
      </c>
      <c r="E23" s="453"/>
    </row>
    <row r="24" spans="1:5" ht="27.95" customHeight="1" x14ac:dyDescent="0.15">
      <c r="A24" s="444">
        <v>2010</v>
      </c>
      <c r="B24" s="3">
        <f>C24+D24</f>
        <v>1350</v>
      </c>
      <c r="C24" s="3">
        <v>1260</v>
      </c>
      <c r="D24" s="3">
        <v>90</v>
      </c>
      <c r="E24" s="453"/>
    </row>
    <row r="25" spans="1:5" ht="27.95" customHeight="1" x14ac:dyDescent="0.15">
      <c r="A25" s="444">
        <v>2011</v>
      </c>
      <c r="B25" s="3">
        <f>C25+D25</f>
        <v>1350</v>
      </c>
      <c r="C25" s="3">
        <v>1260</v>
      </c>
      <c r="D25" s="3">
        <v>90</v>
      </c>
      <c r="E25" s="453"/>
    </row>
    <row r="26" spans="1:5" ht="27.95" customHeight="1" x14ac:dyDescent="0.15">
      <c r="A26" s="444">
        <v>2012</v>
      </c>
      <c r="B26" s="3">
        <f>C26+D26</f>
        <v>1350</v>
      </c>
      <c r="C26" s="3">
        <v>1260</v>
      </c>
      <c r="D26" s="3">
        <v>90</v>
      </c>
      <c r="E26" s="453"/>
    </row>
    <row r="27" spans="1:5" ht="27.95" customHeight="1" x14ac:dyDescent="0.15">
      <c r="A27" s="592">
        <v>2013</v>
      </c>
      <c r="B27" s="500">
        <f t="shared" si="1"/>
        <v>1350</v>
      </c>
      <c r="C27" s="500">
        <v>1260</v>
      </c>
      <c r="D27" s="500">
        <v>90</v>
      </c>
      <c r="E27" s="453"/>
    </row>
    <row r="28" spans="1:5" s="676" customFormat="1" ht="27.95" customHeight="1" x14ac:dyDescent="0.15">
      <c r="A28" s="1003">
        <v>2014</v>
      </c>
      <c r="B28" s="690">
        <f>C28+D28</f>
        <v>1350</v>
      </c>
      <c r="C28" s="690">
        <v>1260</v>
      </c>
      <c r="D28" s="690">
        <v>90</v>
      </c>
      <c r="E28" s="1004"/>
    </row>
    <row r="29" spans="1:5" s="676" customFormat="1" ht="27.95" customHeight="1" x14ac:dyDescent="0.15">
      <c r="A29" s="1139">
        <v>2015</v>
      </c>
      <c r="B29" s="1140">
        <f>C29+D29</f>
        <v>1350</v>
      </c>
      <c r="C29" s="1140">
        <v>1260</v>
      </c>
      <c r="D29" s="1140">
        <v>90</v>
      </c>
      <c r="E29" s="1002"/>
    </row>
  </sheetData>
  <sheetProtection password="CC19" sheet="1" objects="1" scenarios="1"/>
  <phoneticPr fontId="65" type="noConversion"/>
  <pageMargins left="0.66" right="0.59055118110236227" top="0.92" bottom="0.78" header="0" footer="0.42"/>
  <pageSetup paperSize="9" scale="88" firstPageNumber="16" orientation="portrait" useFirstPageNumber="1" horizontalDpi="300" verticalDpi="300" r:id="rId1"/>
  <headerFooter alignWithMargins="0">
    <oddFooter>&amp;C- &amp;P -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AK45"/>
  <sheetViews>
    <sheetView showZeros="0" zoomScale="70" zoomScaleNormal="70" zoomScaleSheetLayoutView="100" workbookViewId="0">
      <pane xSplit="3" ySplit="3" topLeftCell="D4" activePane="bottomRight" state="frozen"/>
      <selection activeCell="AI7" sqref="AI7"/>
      <selection pane="topRight" activeCell="AI7" sqref="AI7"/>
      <selection pane="bottomLeft" activeCell="AI7" sqref="AI7"/>
      <selection pane="bottomRight" activeCell="B7" sqref="B7"/>
    </sheetView>
  </sheetViews>
  <sheetFormatPr defaultRowHeight="13.5" x14ac:dyDescent="0.15"/>
  <cols>
    <col min="1" max="1" width="4.6640625" style="190" customWidth="1"/>
    <col min="2" max="2" width="15.5546875" style="191" customWidth="1"/>
    <col min="3" max="3" width="10.77734375" style="955" customWidth="1"/>
    <col min="4" max="12" width="10.77734375" style="168" customWidth="1"/>
    <col min="13" max="37" width="10.77734375" style="190" customWidth="1"/>
    <col min="38" max="16384" width="8.88671875" style="190"/>
  </cols>
  <sheetData>
    <row r="1" spans="1:37" ht="34.5" customHeight="1" x14ac:dyDescent="0.15">
      <c r="C1" s="825" t="s">
        <v>776</v>
      </c>
      <c r="D1" s="192"/>
      <c r="E1" s="192"/>
      <c r="F1" s="192"/>
      <c r="G1" s="192"/>
      <c r="H1" s="192"/>
      <c r="I1" s="192"/>
      <c r="J1" s="192"/>
      <c r="K1" s="825" t="s">
        <v>776</v>
      </c>
      <c r="L1" s="192"/>
      <c r="M1" s="192"/>
      <c r="N1" s="192"/>
      <c r="O1" s="192"/>
      <c r="Q1" s="168"/>
      <c r="R1" s="168"/>
      <c r="S1" s="168"/>
      <c r="T1" s="168"/>
      <c r="V1" s="825" t="s">
        <v>776</v>
      </c>
      <c r="W1" s="168"/>
      <c r="X1" s="168"/>
      <c r="Y1" s="168"/>
      <c r="AA1" s="168"/>
      <c r="AB1" s="825"/>
      <c r="AC1" s="168"/>
      <c r="AD1" s="168"/>
      <c r="AE1" s="168"/>
    </row>
    <row r="2" spans="1:37" ht="18.75" customHeight="1" x14ac:dyDescent="0.15">
      <c r="A2" s="194"/>
      <c r="B2" s="1166"/>
      <c r="C2" s="829"/>
      <c r="D2" s="193" t="s">
        <v>374</v>
      </c>
      <c r="E2" s="192"/>
      <c r="F2" s="192"/>
      <c r="G2" s="192"/>
      <c r="H2" s="192"/>
      <c r="I2" s="193" t="s">
        <v>330</v>
      </c>
      <c r="J2" s="192"/>
      <c r="K2" s="192"/>
      <c r="L2" s="192"/>
      <c r="M2" s="2387"/>
      <c r="N2" s="193" t="s">
        <v>374</v>
      </c>
      <c r="O2" s="193"/>
      <c r="P2" s="2387"/>
      <c r="Q2" s="2387"/>
      <c r="R2" s="2387"/>
      <c r="S2" s="2387"/>
      <c r="T2" s="193" t="s">
        <v>365</v>
      </c>
      <c r="U2" s="2387"/>
      <c r="V2" s="2387"/>
      <c r="W2" s="2387"/>
      <c r="X2" s="2387"/>
      <c r="Z2" s="193" t="s">
        <v>374</v>
      </c>
      <c r="AA2" s="2387"/>
      <c r="AB2" s="2387"/>
      <c r="AC2" s="2387"/>
      <c r="AD2" s="2387"/>
      <c r="AE2" s="193" t="s">
        <v>330</v>
      </c>
    </row>
    <row r="3" spans="1:37" s="194" customFormat="1" ht="18.75" customHeight="1" x14ac:dyDescent="0.15">
      <c r="A3" s="2230" t="s">
        <v>107</v>
      </c>
      <c r="B3" s="837" t="s">
        <v>248</v>
      </c>
      <c r="C3" s="837" t="s">
        <v>342</v>
      </c>
      <c r="D3" s="837" t="s">
        <v>1083</v>
      </c>
      <c r="E3" s="1007">
        <v>1983</v>
      </c>
      <c r="F3" s="1007">
        <v>1984</v>
      </c>
      <c r="G3" s="1008">
        <v>1985</v>
      </c>
      <c r="H3" s="1008">
        <v>1986</v>
      </c>
      <c r="I3" s="1008">
        <v>1987</v>
      </c>
      <c r="J3" s="1008">
        <v>1988</v>
      </c>
      <c r="K3" s="1008">
        <v>1989</v>
      </c>
      <c r="L3" s="1009">
        <v>1990</v>
      </c>
      <c r="M3" s="1009">
        <v>1991</v>
      </c>
      <c r="N3" s="1009">
        <v>1992</v>
      </c>
      <c r="O3" s="1009">
        <v>1993</v>
      </c>
      <c r="P3" s="1009">
        <v>1994</v>
      </c>
      <c r="Q3" s="1010">
        <v>1995</v>
      </c>
      <c r="R3" s="1010">
        <v>1996</v>
      </c>
      <c r="S3" s="1010">
        <v>1997</v>
      </c>
      <c r="T3" s="1010">
        <v>1998</v>
      </c>
      <c r="U3" s="1010">
        <v>1999</v>
      </c>
      <c r="V3" s="1011">
        <v>2000</v>
      </c>
      <c r="W3" s="1011">
        <v>2001</v>
      </c>
      <c r="X3" s="1011">
        <v>2002</v>
      </c>
      <c r="Y3" s="1011">
        <v>2003</v>
      </c>
      <c r="Z3" s="1011">
        <v>2004</v>
      </c>
      <c r="AA3" s="1012">
        <v>2005</v>
      </c>
      <c r="AB3" s="1012">
        <v>2006</v>
      </c>
      <c r="AC3" s="1013">
        <v>2007</v>
      </c>
      <c r="AD3" s="1013">
        <v>2008</v>
      </c>
      <c r="AE3" s="1013">
        <v>2009</v>
      </c>
      <c r="AF3" s="1014">
        <v>2010</v>
      </c>
      <c r="AG3" s="1014">
        <v>2011</v>
      </c>
      <c r="AH3" s="1014">
        <v>2012</v>
      </c>
      <c r="AI3" s="846">
        <v>2013</v>
      </c>
      <c r="AJ3" s="846">
        <v>2014</v>
      </c>
      <c r="AK3" s="846">
        <v>2015</v>
      </c>
    </row>
    <row r="4" spans="1:37" s="194" customFormat="1" ht="24" customHeight="1" x14ac:dyDescent="0.15">
      <c r="A4" s="3114" t="s">
        <v>343</v>
      </c>
      <c r="B4" s="1851" t="s">
        <v>44</v>
      </c>
      <c r="C4" s="614">
        <f>SUM(D4:AK4)</f>
        <v>185402.83</v>
      </c>
      <c r="D4" s="614">
        <f>SUM(D5:D9)</f>
        <v>516.63</v>
      </c>
      <c r="E4" s="614">
        <f t="shared" ref="E4:N4" si="0">SUM(E5:E9)</f>
        <v>25.41</v>
      </c>
      <c r="F4" s="614">
        <f t="shared" si="0"/>
        <v>8.39</v>
      </c>
      <c r="G4" s="614">
        <f t="shared" si="0"/>
        <v>5.74</v>
      </c>
      <c r="H4" s="614">
        <f t="shared" si="0"/>
        <v>93.51</v>
      </c>
      <c r="I4" s="614">
        <f t="shared" si="0"/>
        <v>13.95</v>
      </c>
      <c r="J4" s="614">
        <f t="shared" si="0"/>
        <v>96.71</v>
      </c>
      <c r="K4" s="614">
        <f t="shared" si="0"/>
        <v>121.99000000000001</v>
      </c>
      <c r="L4" s="614">
        <f t="shared" si="0"/>
        <v>1075.28</v>
      </c>
      <c r="M4" s="614">
        <f t="shared" si="0"/>
        <v>743.11</v>
      </c>
      <c r="N4" s="614">
        <f t="shared" si="0"/>
        <v>422.66999999999996</v>
      </c>
      <c r="O4" s="614">
        <f t="shared" ref="O4:AD4" si="1">SUM(O5:O9)</f>
        <v>411.69</v>
      </c>
      <c r="P4" s="614">
        <f t="shared" si="1"/>
        <v>2180.87</v>
      </c>
      <c r="Q4" s="614">
        <f t="shared" si="1"/>
        <v>1499.1100000000001</v>
      </c>
      <c r="R4" s="614">
        <f t="shared" si="1"/>
        <v>5046.49</v>
      </c>
      <c r="S4" s="614">
        <f t="shared" si="1"/>
        <v>5076.4999999999991</v>
      </c>
      <c r="T4" s="614">
        <f t="shared" si="1"/>
        <v>4320.7400000000007</v>
      </c>
      <c r="U4" s="614">
        <f t="shared" si="1"/>
        <v>5699.7199999999993</v>
      </c>
      <c r="V4" s="614">
        <f t="shared" si="1"/>
        <v>6904.2900000000009</v>
      </c>
      <c r="W4" s="614">
        <f t="shared" si="1"/>
        <v>13715.309999999998</v>
      </c>
      <c r="X4" s="614">
        <f t="shared" si="1"/>
        <v>11369.220000000001</v>
      </c>
      <c r="Y4" s="614">
        <f t="shared" si="1"/>
        <v>13455.88</v>
      </c>
      <c r="Z4" s="614">
        <f t="shared" si="1"/>
        <v>17924.95</v>
      </c>
      <c r="AA4" s="614">
        <f t="shared" si="1"/>
        <v>13916.699999999999</v>
      </c>
      <c r="AB4" s="614">
        <f t="shared" si="1"/>
        <v>13110.41</v>
      </c>
      <c r="AC4" s="614">
        <f t="shared" si="1"/>
        <v>10830.940000000002</v>
      </c>
      <c r="AD4" s="614">
        <f t="shared" si="1"/>
        <v>7932.35</v>
      </c>
      <c r="AE4" s="614">
        <f t="shared" ref="AE4:AJ4" si="2">SUM(AE5:AE9)</f>
        <v>6564.85</v>
      </c>
      <c r="AF4" s="614">
        <f t="shared" si="2"/>
        <v>9486.51</v>
      </c>
      <c r="AG4" s="614">
        <f t="shared" si="2"/>
        <v>9506.1200000000008</v>
      </c>
      <c r="AH4" s="614">
        <f t="shared" si="2"/>
        <v>2765.6899999999996</v>
      </c>
      <c r="AI4" s="614">
        <f t="shared" si="2"/>
        <v>5096.7400000000007</v>
      </c>
      <c r="AJ4" s="614">
        <f t="shared" si="2"/>
        <v>8844.4000000000015</v>
      </c>
      <c r="AK4" s="614">
        <f t="shared" ref="AK4" si="3">SUM(AK5:AK9)</f>
        <v>6619.96</v>
      </c>
    </row>
    <row r="5" spans="1:37" s="194" customFormat="1" ht="24" customHeight="1" x14ac:dyDescent="0.15">
      <c r="A5" s="3114"/>
      <c r="B5" s="2364" t="s">
        <v>283</v>
      </c>
      <c r="C5" s="979">
        <f>SUM(D5:AK5)</f>
        <v>854.59</v>
      </c>
      <c r="D5" s="979">
        <f t="shared" ref="D5:AG5" si="4">SUM(D11,D17,D23,D29,D35,D41)</f>
        <v>516.63</v>
      </c>
      <c r="E5" s="979">
        <f t="shared" si="4"/>
        <v>18.36</v>
      </c>
      <c r="F5" s="979">
        <f t="shared" si="4"/>
        <v>8.39</v>
      </c>
      <c r="G5" s="979">
        <f t="shared" si="4"/>
        <v>5.74</v>
      </c>
      <c r="H5" s="979">
        <f t="shared" si="4"/>
        <v>93.51</v>
      </c>
      <c r="I5" s="979">
        <f t="shared" si="4"/>
        <v>5.52</v>
      </c>
      <c r="J5" s="979">
        <f t="shared" si="4"/>
        <v>64.319999999999993</v>
      </c>
      <c r="K5" s="979">
        <f t="shared" si="4"/>
        <v>88.02000000000001</v>
      </c>
      <c r="L5" s="979">
        <f t="shared" si="4"/>
        <v>45</v>
      </c>
      <c r="M5" s="979">
        <f t="shared" si="4"/>
        <v>0</v>
      </c>
      <c r="N5" s="979">
        <f t="shared" si="4"/>
        <v>0</v>
      </c>
      <c r="O5" s="979">
        <f t="shared" si="4"/>
        <v>0</v>
      </c>
      <c r="P5" s="979">
        <f t="shared" si="4"/>
        <v>0</v>
      </c>
      <c r="Q5" s="979">
        <f t="shared" si="4"/>
        <v>0</v>
      </c>
      <c r="R5" s="979">
        <f t="shared" si="4"/>
        <v>0</v>
      </c>
      <c r="S5" s="979">
        <f t="shared" si="4"/>
        <v>0</v>
      </c>
      <c r="T5" s="979">
        <f t="shared" si="4"/>
        <v>9.1</v>
      </c>
      <c r="U5" s="979">
        <f t="shared" si="4"/>
        <v>0</v>
      </c>
      <c r="V5" s="979">
        <f t="shared" si="4"/>
        <v>0</v>
      </c>
      <c r="W5" s="979">
        <f t="shared" si="4"/>
        <v>0</v>
      </c>
      <c r="X5" s="979">
        <f t="shared" si="4"/>
        <v>0</v>
      </c>
      <c r="Y5" s="979">
        <f t="shared" si="4"/>
        <v>0</v>
      </c>
      <c r="Z5" s="979">
        <f t="shared" si="4"/>
        <v>0</v>
      </c>
      <c r="AA5" s="979">
        <f t="shared" si="4"/>
        <v>0</v>
      </c>
      <c r="AB5" s="979">
        <f t="shared" si="4"/>
        <v>0</v>
      </c>
      <c r="AC5" s="979">
        <f t="shared" si="4"/>
        <v>0</v>
      </c>
      <c r="AD5" s="979">
        <f t="shared" si="4"/>
        <v>0</v>
      </c>
      <c r="AE5" s="979">
        <f t="shared" si="4"/>
        <v>0</v>
      </c>
      <c r="AF5" s="979">
        <f t="shared" si="4"/>
        <v>0</v>
      </c>
      <c r="AG5" s="979">
        <f t="shared" si="4"/>
        <v>0</v>
      </c>
      <c r="AH5" s="979">
        <f t="shared" ref="AH5:AJ9" si="5">SUM(AH11,AH17,AH23,AH29,AH35,AH41)</f>
        <v>0</v>
      </c>
      <c r="AI5" s="979">
        <f t="shared" si="5"/>
        <v>0</v>
      </c>
      <c r="AJ5" s="979">
        <f t="shared" si="5"/>
        <v>0</v>
      </c>
      <c r="AK5" s="979">
        <f t="shared" ref="AK5" si="6">SUM(AK11,AK17,AK23,AK29,AK35,AK41)</f>
        <v>0</v>
      </c>
    </row>
    <row r="6" spans="1:37" s="194" customFormat="1" ht="24" customHeight="1" x14ac:dyDescent="0.15">
      <c r="A6" s="3114"/>
      <c r="B6" s="2364" t="s">
        <v>284</v>
      </c>
      <c r="C6" s="979">
        <f t="shared" ref="C6:C9" si="7">SUM(D6:AK6)</f>
        <v>29932.920000000002</v>
      </c>
      <c r="D6" s="979">
        <f t="shared" ref="D6:AA6" si="8">SUM(D12,D18,D24,D30,D36,D42)</f>
        <v>0</v>
      </c>
      <c r="E6" s="979">
        <f t="shared" si="8"/>
        <v>0</v>
      </c>
      <c r="F6" s="979">
        <f t="shared" si="8"/>
        <v>0</v>
      </c>
      <c r="G6" s="979">
        <f t="shared" si="8"/>
        <v>0</v>
      </c>
      <c r="H6" s="979">
        <f t="shared" si="8"/>
        <v>0</v>
      </c>
      <c r="I6" s="979">
        <f t="shared" si="8"/>
        <v>0</v>
      </c>
      <c r="J6" s="979">
        <f t="shared" si="8"/>
        <v>0</v>
      </c>
      <c r="K6" s="979">
        <f t="shared" si="8"/>
        <v>0</v>
      </c>
      <c r="L6" s="979">
        <f t="shared" si="8"/>
        <v>1030.28</v>
      </c>
      <c r="M6" s="979">
        <f t="shared" si="8"/>
        <v>662.11</v>
      </c>
      <c r="N6" s="979">
        <f t="shared" si="8"/>
        <v>66.64</v>
      </c>
      <c r="O6" s="979">
        <f t="shared" si="8"/>
        <v>216.63</v>
      </c>
      <c r="P6" s="979">
        <f t="shared" si="8"/>
        <v>332.73</v>
      </c>
      <c r="Q6" s="979">
        <f t="shared" si="8"/>
        <v>1360.17</v>
      </c>
      <c r="R6" s="979">
        <f t="shared" si="8"/>
        <v>914.66</v>
      </c>
      <c r="S6" s="979">
        <f t="shared" si="8"/>
        <v>566.80999999999995</v>
      </c>
      <c r="T6" s="979">
        <f t="shared" si="8"/>
        <v>541.67000000000007</v>
      </c>
      <c r="U6" s="979">
        <f t="shared" si="8"/>
        <v>1056.83</v>
      </c>
      <c r="V6" s="979">
        <f t="shared" si="8"/>
        <v>1084.46</v>
      </c>
      <c r="W6" s="979">
        <f t="shared" si="8"/>
        <v>2050.9299999999998</v>
      </c>
      <c r="X6" s="979">
        <f t="shared" si="8"/>
        <v>3652.09</v>
      </c>
      <c r="Y6" s="979">
        <f t="shared" si="8"/>
        <v>4317.9799999999996</v>
      </c>
      <c r="Z6" s="979">
        <f t="shared" si="8"/>
        <v>6650.2</v>
      </c>
      <c r="AA6" s="979">
        <f t="shared" si="8"/>
        <v>3875.84</v>
      </c>
      <c r="AB6" s="979">
        <f t="shared" ref="AB6:AG8" si="9">SUM(AB12,AB18,AB24,AB30,AB36,AB42)</f>
        <v>291.35000000000002</v>
      </c>
      <c r="AC6" s="979">
        <f t="shared" si="9"/>
        <v>375.2</v>
      </c>
      <c r="AD6" s="979">
        <f t="shared" si="9"/>
        <v>0</v>
      </c>
      <c r="AE6" s="979">
        <f t="shared" si="9"/>
        <v>0</v>
      </c>
      <c r="AF6" s="979">
        <f t="shared" si="9"/>
        <v>0</v>
      </c>
      <c r="AG6" s="979">
        <f t="shared" si="9"/>
        <v>563.08000000000004</v>
      </c>
      <c r="AH6" s="979">
        <f t="shared" si="5"/>
        <v>299.75</v>
      </c>
      <c r="AI6" s="979">
        <f t="shared" si="5"/>
        <v>13.97</v>
      </c>
      <c r="AJ6" s="979">
        <f t="shared" si="5"/>
        <v>9.0399999999999991</v>
      </c>
      <c r="AK6" s="979">
        <f t="shared" ref="AK6" si="10">SUM(AK12,AK18,AK24,AK30,AK36,AK42)</f>
        <v>0.5</v>
      </c>
    </row>
    <row r="7" spans="1:37" s="194" customFormat="1" ht="24" customHeight="1" x14ac:dyDescent="0.15">
      <c r="A7" s="3114"/>
      <c r="B7" s="2365" t="s">
        <v>286</v>
      </c>
      <c r="C7" s="979">
        <f t="shared" si="7"/>
        <v>153560.54</v>
      </c>
      <c r="D7" s="979">
        <f t="shared" ref="D7:N7" si="11">SUM(D13,D19,D25,D31,D37,D43)</f>
        <v>0</v>
      </c>
      <c r="E7" s="979">
        <f t="shared" si="11"/>
        <v>7.05</v>
      </c>
      <c r="F7" s="979">
        <f t="shared" si="11"/>
        <v>0</v>
      </c>
      <c r="G7" s="979">
        <f t="shared" si="11"/>
        <v>0</v>
      </c>
      <c r="H7" s="979">
        <f t="shared" si="11"/>
        <v>0</v>
      </c>
      <c r="I7" s="979">
        <f t="shared" si="11"/>
        <v>8.43</v>
      </c>
      <c r="J7" s="979">
        <f t="shared" si="11"/>
        <v>32.39</v>
      </c>
      <c r="K7" s="979">
        <f t="shared" si="11"/>
        <v>33.97</v>
      </c>
      <c r="L7" s="979">
        <f t="shared" si="11"/>
        <v>0</v>
      </c>
      <c r="M7" s="979">
        <f t="shared" si="11"/>
        <v>81</v>
      </c>
      <c r="N7" s="979">
        <f t="shared" si="11"/>
        <v>356.03</v>
      </c>
      <c r="O7" s="979">
        <f>O13+O19+O25+O31+O37+O43</f>
        <v>195.06</v>
      </c>
      <c r="P7" s="979">
        <f t="shared" ref="P7:AA7" si="12">SUM(P13,P19,P25,P31,P37,P43)</f>
        <v>1848.1399999999999</v>
      </c>
      <c r="Q7" s="979">
        <f t="shared" si="12"/>
        <v>138.94</v>
      </c>
      <c r="R7" s="979">
        <f t="shared" si="12"/>
        <v>3964.3199999999997</v>
      </c>
      <c r="S7" s="979">
        <f t="shared" si="12"/>
        <v>4500.82</v>
      </c>
      <c r="T7" s="979">
        <f t="shared" si="12"/>
        <v>3769.9700000000003</v>
      </c>
      <c r="U7" s="979">
        <f t="shared" si="12"/>
        <v>4642.8899999999994</v>
      </c>
      <c r="V7" s="979">
        <f t="shared" si="12"/>
        <v>5819.8200000000006</v>
      </c>
      <c r="W7" s="979">
        <f t="shared" si="12"/>
        <v>11658.039999999997</v>
      </c>
      <c r="X7" s="979">
        <f t="shared" si="12"/>
        <v>7706.02</v>
      </c>
      <c r="Y7" s="979">
        <f t="shared" si="12"/>
        <v>9137.9</v>
      </c>
      <c r="Z7" s="979">
        <f t="shared" si="12"/>
        <v>10698.84</v>
      </c>
      <c r="AA7" s="979">
        <f t="shared" si="12"/>
        <v>10040.859999999999</v>
      </c>
      <c r="AB7" s="979">
        <f t="shared" si="9"/>
        <v>12819.06</v>
      </c>
      <c r="AC7" s="979">
        <f t="shared" si="9"/>
        <v>10455.740000000002</v>
      </c>
      <c r="AD7" s="979">
        <f t="shared" si="9"/>
        <v>7932.35</v>
      </c>
      <c r="AE7" s="979">
        <f t="shared" si="9"/>
        <v>6564.85</v>
      </c>
      <c r="AF7" s="979">
        <f t="shared" si="9"/>
        <v>9486.51</v>
      </c>
      <c r="AG7" s="979">
        <f t="shared" si="9"/>
        <v>8931.44</v>
      </c>
      <c r="AH7" s="979">
        <f t="shared" si="5"/>
        <v>2465.9399999999996</v>
      </c>
      <c r="AI7" s="979">
        <f t="shared" si="5"/>
        <v>5082.7700000000004</v>
      </c>
      <c r="AJ7" s="979">
        <f t="shared" si="5"/>
        <v>8828.36</v>
      </c>
      <c r="AK7" s="979">
        <f t="shared" ref="AK7" si="13">SUM(AK13,AK19,AK25,AK31,AK37,AK43)</f>
        <v>6353.03</v>
      </c>
    </row>
    <row r="8" spans="1:37" s="194" customFormat="1" ht="24" customHeight="1" x14ac:dyDescent="0.15">
      <c r="A8" s="3114"/>
      <c r="B8" s="2364" t="s">
        <v>965</v>
      </c>
      <c r="C8" s="979">
        <f t="shared" si="7"/>
        <v>184.95999999999998</v>
      </c>
      <c r="D8" s="979">
        <f>SUM(D14,D20,D26,D32,D38,D44)</f>
        <v>0</v>
      </c>
      <c r="E8" s="979">
        <f t="shared" ref="E8:N8" si="14">SUM(E14,E20,E26,E32,E38,E44)</f>
        <v>0</v>
      </c>
      <c r="F8" s="979">
        <f t="shared" si="14"/>
        <v>0</v>
      </c>
      <c r="G8" s="979">
        <f t="shared" si="14"/>
        <v>0</v>
      </c>
      <c r="H8" s="979">
        <f t="shared" si="14"/>
        <v>0</v>
      </c>
      <c r="I8" s="979">
        <f t="shared" si="14"/>
        <v>0</v>
      </c>
      <c r="J8" s="979">
        <f t="shared" si="14"/>
        <v>0</v>
      </c>
      <c r="K8" s="979">
        <f t="shared" si="14"/>
        <v>0</v>
      </c>
      <c r="L8" s="979">
        <f t="shared" si="14"/>
        <v>0</v>
      </c>
      <c r="M8" s="979">
        <f t="shared" si="14"/>
        <v>0</v>
      </c>
      <c r="N8" s="979">
        <f t="shared" si="14"/>
        <v>0</v>
      </c>
      <c r="O8" s="979">
        <f t="shared" ref="O8:AA8" si="15">SUM(O14,O20,O26,O32,O38,O44)</f>
        <v>0</v>
      </c>
      <c r="P8" s="979">
        <f t="shared" si="15"/>
        <v>0</v>
      </c>
      <c r="Q8" s="979">
        <f t="shared" si="15"/>
        <v>0</v>
      </c>
      <c r="R8" s="979">
        <f t="shared" si="15"/>
        <v>167.51</v>
      </c>
      <c r="S8" s="979">
        <f t="shared" si="15"/>
        <v>0</v>
      </c>
      <c r="T8" s="979">
        <f t="shared" si="15"/>
        <v>0</v>
      </c>
      <c r="U8" s="979">
        <f t="shared" si="15"/>
        <v>0</v>
      </c>
      <c r="V8" s="979">
        <f t="shared" si="15"/>
        <v>0</v>
      </c>
      <c r="W8" s="979">
        <f t="shared" si="15"/>
        <v>6.34</v>
      </c>
      <c r="X8" s="979">
        <f t="shared" si="15"/>
        <v>11.11</v>
      </c>
      <c r="Y8" s="979">
        <f t="shared" si="15"/>
        <v>0</v>
      </c>
      <c r="Z8" s="979">
        <f t="shared" si="15"/>
        <v>0</v>
      </c>
      <c r="AA8" s="979">
        <f t="shared" si="15"/>
        <v>0</v>
      </c>
      <c r="AB8" s="979">
        <f t="shared" si="9"/>
        <v>0</v>
      </c>
      <c r="AC8" s="979">
        <f t="shared" si="9"/>
        <v>0</v>
      </c>
      <c r="AD8" s="979">
        <f t="shared" si="9"/>
        <v>0</v>
      </c>
      <c r="AE8" s="979">
        <f t="shared" si="9"/>
        <v>0</v>
      </c>
      <c r="AF8" s="979">
        <f t="shared" si="9"/>
        <v>0</v>
      </c>
      <c r="AG8" s="979">
        <f t="shared" si="9"/>
        <v>0</v>
      </c>
      <c r="AH8" s="979">
        <f t="shared" si="5"/>
        <v>0</v>
      </c>
      <c r="AI8" s="979">
        <f t="shared" si="5"/>
        <v>0</v>
      </c>
      <c r="AJ8" s="979">
        <f t="shared" si="5"/>
        <v>0</v>
      </c>
      <c r="AK8" s="979">
        <f t="shared" ref="AK8" si="16">SUM(AK14,AK20,AK26,AK32,AK38,AK44)</f>
        <v>0</v>
      </c>
    </row>
    <row r="9" spans="1:37" s="194" customFormat="1" ht="24" customHeight="1" x14ac:dyDescent="0.15">
      <c r="A9" s="3114"/>
      <c r="B9" s="2364" t="s">
        <v>285</v>
      </c>
      <c r="C9" s="979">
        <f t="shared" si="7"/>
        <v>869.81999999999994</v>
      </c>
      <c r="D9" s="979">
        <f>SUM(D15,D21,D27,D33,D39,D45)</f>
        <v>0</v>
      </c>
      <c r="E9" s="979">
        <f t="shared" ref="E9:N9" si="17">SUM(E15,E21,E27,E33,E39,E45)</f>
        <v>0</v>
      </c>
      <c r="F9" s="979">
        <f t="shared" si="17"/>
        <v>0</v>
      </c>
      <c r="G9" s="979">
        <f t="shared" si="17"/>
        <v>0</v>
      </c>
      <c r="H9" s="979">
        <f t="shared" si="17"/>
        <v>0</v>
      </c>
      <c r="I9" s="979">
        <f t="shared" si="17"/>
        <v>0</v>
      </c>
      <c r="J9" s="979">
        <f t="shared" si="17"/>
        <v>0</v>
      </c>
      <c r="K9" s="979">
        <f t="shared" si="17"/>
        <v>0</v>
      </c>
      <c r="L9" s="979">
        <f t="shared" si="17"/>
        <v>0</v>
      </c>
      <c r="M9" s="979">
        <f t="shared" si="17"/>
        <v>0</v>
      </c>
      <c r="N9" s="979">
        <f t="shared" si="17"/>
        <v>0</v>
      </c>
      <c r="O9" s="979">
        <f t="shared" ref="O9:AG9" si="18">SUM(O15,O21,O27,O33,O39,O45)</f>
        <v>0</v>
      </c>
      <c r="P9" s="979">
        <f t="shared" si="18"/>
        <v>0</v>
      </c>
      <c r="Q9" s="979">
        <f t="shared" si="18"/>
        <v>0</v>
      </c>
      <c r="R9" s="979">
        <f t="shared" si="18"/>
        <v>0</v>
      </c>
      <c r="S9" s="979">
        <f t="shared" si="18"/>
        <v>8.8699999999999992</v>
      </c>
      <c r="T9" s="979">
        <f t="shared" si="18"/>
        <v>0</v>
      </c>
      <c r="U9" s="979">
        <f t="shared" si="18"/>
        <v>0</v>
      </c>
      <c r="V9" s="979">
        <f t="shared" si="18"/>
        <v>0.01</v>
      </c>
      <c r="W9" s="979">
        <f t="shared" si="18"/>
        <v>0</v>
      </c>
      <c r="X9" s="979">
        <f t="shared" si="18"/>
        <v>0</v>
      </c>
      <c r="Y9" s="979">
        <f t="shared" si="18"/>
        <v>0</v>
      </c>
      <c r="Z9" s="979">
        <f t="shared" si="18"/>
        <v>575.91</v>
      </c>
      <c r="AA9" s="979">
        <f t="shared" si="18"/>
        <v>0</v>
      </c>
      <c r="AB9" s="979">
        <f t="shared" si="18"/>
        <v>0</v>
      </c>
      <c r="AC9" s="979">
        <f t="shared" si="18"/>
        <v>0</v>
      </c>
      <c r="AD9" s="979">
        <f t="shared" si="18"/>
        <v>0</v>
      </c>
      <c r="AE9" s="979">
        <f t="shared" si="18"/>
        <v>0</v>
      </c>
      <c r="AF9" s="979">
        <f t="shared" si="18"/>
        <v>0</v>
      </c>
      <c r="AG9" s="979">
        <f t="shared" si="18"/>
        <v>11.6</v>
      </c>
      <c r="AH9" s="979">
        <f t="shared" si="5"/>
        <v>0</v>
      </c>
      <c r="AI9" s="979">
        <f t="shared" si="5"/>
        <v>0</v>
      </c>
      <c r="AJ9" s="979">
        <f t="shared" si="5"/>
        <v>7</v>
      </c>
      <c r="AK9" s="979">
        <f t="shared" ref="AK9" si="19">SUM(AK15,AK21,AK27,AK33,AK39,AK45)</f>
        <v>266.43</v>
      </c>
    </row>
    <row r="10" spans="1:37" s="194" customFormat="1" ht="24" customHeight="1" x14ac:dyDescent="0.15">
      <c r="A10" s="3111">
        <v>15</v>
      </c>
      <c r="B10" s="1851" t="s">
        <v>46</v>
      </c>
      <c r="C10" s="614">
        <f>SUM(D10:AK10)</f>
        <v>40522.069999999992</v>
      </c>
      <c r="D10" s="580">
        <f>SUM(D11:D15)</f>
        <v>24.09</v>
      </c>
      <c r="E10" s="580">
        <f t="shared" ref="E10:N10" si="20">SUM(E11:E15)</f>
        <v>10.67</v>
      </c>
      <c r="F10" s="580">
        <f t="shared" si="20"/>
        <v>6.23</v>
      </c>
      <c r="G10" s="580">
        <f t="shared" si="20"/>
        <v>0</v>
      </c>
      <c r="H10" s="580">
        <f t="shared" si="20"/>
        <v>14.74</v>
      </c>
      <c r="I10" s="580">
        <f t="shared" si="20"/>
        <v>2.64</v>
      </c>
      <c r="J10" s="580">
        <f t="shared" si="20"/>
        <v>69.039999999999992</v>
      </c>
      <c r="K10" s="580">
        <f t="shared" si="20"/>
        <v>39.450000000000003</v>
      </c>
      <c r="L10" s="580">
        <f t="shared" si="20"/>
        <v>8.73</v>
      </c>
      <c r="M10" s="580">
        <f t="shared" si="20"/>
        <v>32.57</v>
      </c>
      <c r="N10" s="580">
        <f t="shared" si="20"/>
        <v>101.31</v>
      </c>
      <c r="O10" s="580">
        <f t="shared" ref="O10:AD10" si="21">SUM(O11:O15)</f>
        <v>78.02</v>
      </c>
      <c r="P10" s="580">
        <f t="shared" si="21"/>
        <v>14.92</v>
      </c>
      <c r="Q10" s="580">
        <f t="shared" si="21"/>
        <v>37.729999999999997</v>
      </c>
      <c r="R10" s="580">
        <f t="shared" si="21"/>
        <v>1489.9699999999998</v>
      </c>
      <c r="S10" s="580">
        <f t="shared" si="21"/>
        <v>1455.12</v>
      </c>
      <c r="T10" s="580">
        <f t="shared" si="21"/>
        <v>1446.13</v>
      </c>
      <c r="U10" s="580">
        <f t="shared" si="21"/>
        <v>1959.92</v>
      </c>
      <c r="V10" s="580">
        <f t="shared" si="21"/>
        <v>2324.27</v>
      </c>
      <c r="W10" s="580">
        <f t="shared" si="21"/>
        <v>4333.6899999999996</v>
      </c>
      <c r="X10" s="580">
        <f t="shared" si="21"/>
        <v>2019.95</v>
      </c>
      <c r="Y10" s="580">
        <f t="shared" si="21"/>
        <v>3703.49</v>
      </c>
      <c r="Z10" s="580">
        <f t="shared" si="21"/>
        <v>2710.56</v>
      </c>
      <c r="AA10" s="580">
        <f t="shared" si="21"/>
        <v>2549.14</v>
      </c>
      <c r="AB10" s="580">
        <f t="shared" si="21"/>
        <v>2297.61</v>
      </c>
      <c r="AC10" s="580">
        <f t="shared" si="21"/>
        <v>1485.63</v>
      </c>
      <c r="AD10" s="580">
        <f t="shared" si="21"/>
        <v>1463.82</v>
      </c>
      <c r="AE10" s="580">
        <f t="shared" ref="AE10:AJ10" si="22">SUM(AE11:AE15)</f>
        <v>1370.27</v>
      </c>
      <c r="AF10" s="580">
        <f t="shared" si="22"/>
        <v>1752.09</v>
      </c>
      <c r="AG10" s="580">
        <f t="shared" si="22"/>
        <v>2526.1999999999998</v>
      </c>
      <c r="AH10" s="580">
        <f t="shared" si="22"/>
        <v>789.67</v>
      </c>
      <c r="AI10" s="580">
        <f t="shared" si="22"/>
        <v>1031.71</v>
      </c>
      <c r="AJ10" s="581">
        <f t="shared" si="22"/>
        <v>1753.27</v>
      </c>
      <c r="AK10" s="581">
        <f t="shared" ref="AK10" si="23">SUM(AK11:AK15)</f>
        <v>1619.42</v>
      </c>
    </row>
    <row r="11" spans="1:37" s="194" customFormat="1" ht="24" customHeight="1" x14ac:dyDescent="0.15">
      <c r="A11" s="3111"/>
      <c r="B11" s="2364" t="s">
        <v>283</v>
      </c>
      <c r="C11" s="979">
        <f>SUM(D11:AK11)</f>
        <v>104.10000000000001</v>
      </c>
      <c r="D11" s="1122">
        <v>24.09</v>
      </c>
      <c r="E11" s="1123">
        <v>5.54</v>
      </c>
      <c r="F11" s="1123">
        <v>6.23</v>
      </c>
      <c r="G11" s="1123">
        <v>0</v>
      </c>
      <c r="H11" s="1123">
        <v>14.74</v>
      </c>
      <c r="I11" s="1123">
        <v>2.64</v>
      </c>
      <c r="J11" s="1123">
        <v>36.65</v>
      </c>
      <c r="K11" s="1123">
        <v>5.48</v>
      </c>
      <c r="L11" s="1123">
        <v>8.73</v>
      </c>
      <c r="M11" s="1123">
        <v>0</v>
      </c>
      <c r="N11" s="1123">
        <v>0</v>
      </c>
      <c r="O11" s="1123">
        <v>0</v>
      </c>
      <c r="P11" s="1123">
        <v>0</v>
      </c>
      <c r="Q11" s="1123">
        <v>0</v>
      </c>
      <c r="R11" s="1123">
        <v>0</v>
      </c>
      <c r="S11" s="1123">
        <v>0</v>
      </c>
      <c r="T11" s="1123">
        <v>0</v>
      </c>
      <c r="U11" s="1123">
        <v>0</v>
      </c>
      <c r="V11" s="1123">
        <v>0</v>
      </c>
      <c r="W11" s="1123">
        <v>0</v>
      </c>
      <c r="X11" s="1123">
        <v>0</v>
      </c>
      <c r="Y11" s="1123">
        <v>0</v>
      </c>
      <c r="Z11" s="1123">
        <v>0</v>
      </c>
      <c r="AA11" s="1123">
        <v>0</v>
      </c>
      <c r="AB11" s="1123">
        <v>0</v>
      </c>
      <c r="AC11" s="1123">
        <v>0</v>
      </c>
      <c r="AD11" s="1123">
        <v>0</v>
      </c>
      <c r="AE11" s="1123">
        <v>0</v>
      </c>
      <c r="AF11" s="1123">
        <v>0</v>
      </c>
      <c r="AG11" s="1123">
        <v>0</v>
      </c>
      <c r="AH11" s="1123">
        <v>0</v>
      </c>
      <c r="AI11" s="1123">
        <v>0</v>
      </c>
      <c r="AJ11" s="1123">
        <v>0</v>
      </c>
      <c r="AK11" s="2372">
        <f>'급수관폐쇄(총괄) (2)'!CF12+'급수관폐쇄(총괄) (2)'!CG12</f>
        <v>0</v>
      </c>
    </row>
    <row r="12" spans="1:37" s="194" customFormat="1" ht="24" customHeight="1" x14ac:dyDescent="0.15">
      <c r="A12" s="3111"/>
      <c r="B12" s="2364" t="s">
        <v>284</v>
      </c>
      <c r="C12" s="979">
        <f t="shared" ref="C12:C15" si="24">SUM(D12:AK12)</f>
        <v>0.5</v>
      </c>
      <c r="D12" s="1122">
        <v>0</v>
      </c>
      <c r="E12" s="1123">
        <v>0</v>
      </c>
      <c r="F12" s="1123">
        <v>0</v>
      </c>
      <c r="G12" s="1123">
        <v>0</v>
      </c>
      <c r="H12" s="1123">
        <v>0</v>
      </c>
      <c r="I12" s="1123">
        <v>0</v>
      </c>
      <c r="J12" s="1123">
        <v>0</v>
      </c>
      <c r="K12" s="1123">
        <v>0</v>
      </c>
      <c r="L12" s="1123">
        <v>0</v>
      </c>
      <c r="M12" s="1123">
        <v>0</v>
      </c>
      <c r="N12" s="1123">
        <v>0</v>
      </c>
      <c r="O12" s="1123">
        <v>0</v>
      </c>
      <c r="P12" s="1123">
        <v>0</v>
      </c>
      <c r="Q12" s="1123">
        <v>0</v>
      </c>
      <c r="R12" s="1123">
        <v>0</v>
      </c>
      <c r="S12" s="1123">
        <v>0</v>
      </c>
      <c r="T12" s="1123">
        <v>0</v>
      </c>
      <c r="U12" s="1123">
        <v>0</v>
      </c>
      <c r="V12" s="1123">
        <v>0</v>
      </c>
      <c r="W12" s="1123">
        <v>0</v>
      </c>
      <c r="X12" s="1123">
        <v>0</v>
      </c>
      <c r="Y12" s="1123">
        <v>0</v>
      </c>
      <c r="Z12" s="1123">
        <v>0</v>
      </c>
      <c r="AA12" s="1123">
        <v>0</v>
      </c>
      <c r="AB12" s="1123">
        <v>0</v>
      </c>
      <c r="AC12" s="1123">
        <v>0</v>
      </c>
      <c r="AD12" s="1123">
        <v>0</v>
      </c>
      <c r="AE12" s="1123">
        <v>0</v>
      </c>
      <c r="AF12" s="1123">
        <v>0</v>
      </c>
      <c r="AG12" s="1123">
        <v>0</v>
      </c>
      <c r="AH12" s="1123">
        <v>0</v>
      </c>
      <c r="AI12" s="1123">
        <v>0</v>
      </c>
      <c r="AJ12" s="1123">
        <v>0</v>
      </c>
      <c r="AK12" s="2372">
        <f>'급수관폐쇄(총괄) (2)'!CF13+'급수관폐쇄(총괄) (2)'!CG13</f>
        <v>0.5</v>
      </c>
    </row>
    <row r="13" spans="1:37" s="194" customFormat="1" ht="24" customHeight="1" x14ac:dyDescent="0.15">
      <c r="A13" s="3111"/>
      <c r="B13" s="2365" t="s">
        <v>286</v>
      </c>
      <c r="C13" s="979">
        <f t="shared" si="24"/>
        <v>40417.469999999994</v>
      </c>
      <c r="D13" s="1122">
        <v>0</v>
      </c>
      <c r="E13" s="1123">
        <v>5.13</v>
      </c>
      <c r="F13" s="1123">
        <v>0</v>
      </c>
      <c r="G13" s="1123">
        <v>0</v>
      </c>
      <c r="H13" s="1123">
        <v>0</v>
      </c>
      <c r="I13" s="1123">
        <v>0</v>
      </c>
      <c r="J13" s="1123">
        <v>32.39</v>
      </c>
      <c r="K13" s="1123">
        <v>33.97</v>
      </c>
      <c r="L13" s="1123">
        <v>0</v>
      </c>
      <c r="M13" s="1123">
        <v>32.57</v>
      </c>
      <c r="N13" s="1123">
        <v>101.31</v>
      </c>
      <c r="O13" s="1123">
        <v>78.02</v>
      </c>
      <c r="P13" s="1123">
        <v>14.92</v>
      </c>
      <c r="Q13" s="1123">
        <v>37.729999999999997</v>
      </c>
      <c r="R13" s="1123">
        <f>2114.97-208-417</f>
        <v>1489.9699999999998</v>
      </c>
      <c r="S13" s="1123">
        <f>1810.12-355</f>
        <v>1455.12</v>
      </c>
      <c r="T13" s="1123">
        <v>1446.13</v>
      </c>
      <c r="U13" s="1123">
        <v>1959.92</v>
      </c>
      <c r="V13" s="1123">
        <v>2324.27</v>
      </c>
      <c r="W13" s="1123">
        <v>4333.6899999999996</v>
      </c>
      <c r="X13" s="1123">
        <v>2019.95</v>
      </c>
      <c r="Y13" s="1123">
        <v>3703.49</v>
      </c>
      <c r="Z13" s="1123">
        <v>2710.56</v>
      </c>
      <c r="AA13" s="1123">
        <v>2549.14</v>
      </c>
      <c r="AB13" s="1123">
        <v>2297.61</v>
      </c>
      <c r="AC13" s="1123">
        <v>1485.63</v>
      </c>
      <c r="AD13" s="1123">
        <v>1463.82</v>
      </c>
      <c r="AE13" s="1123">
        <v>1370.27</v>
      </c>
      <c r="AF13" s="1123">
        <v>1752.09</v>
      </c>
      <c r="AG13" s="1123">
        <v>2526.1999999999998</v>
      </c>
      <c r="AH13" s="1123">
        <v>789.67</v>
      </c>
      <c r="AI13" s="1123">
        <v>1031.71</v>
      </c>
      <c r="AJ13" s="1123">
        <v>1753.27</v>
      </c>
      <c r="AK13" s="2372">
        <f>'급수관폐쇄(총괄) (2)'!CF14+'급수관폐쇄(총괄) (2)'!CG14</f>
        <v>1618.92</v>
      </c>
    </row>
    <row r="14" spans="1:37" s="194" customFormat="1" ht="24" customHeight="1" x14ac:dyDescent="0.15">
      <c r="A14" s="3111"/>
      <c r="B14" s="2364" t="s">
        <v>779</v>
      </c>
      <c r="C14" s="979">
        <f t="shared" si="24"/>
        <v>0</v>
      </c>
      <c r="D14" s="1122">
        <v>0</v>
      </c>
      <c r="E14" s="1123">
        <v>0</v>
      </c>
      <c r="F14" s="1123">
        <v>0</v>
      </c>
      <c r="G14" s="1123">
        <v>0</v>
      </c>
      <c r="H14" s="1123">
        <v>0</v>
      </c>
      <c r="I14" s="1123">
        <v>0</v>
      </c>
      <c r="J14" s="1123">
        <v>0</v>
      </c>
      <c r="K14" s="1123">
        <v>0</v>
      </c>
      <c r="L14" s="1123">
        <v>0</v>
      </c>
      <c r="M14" s="1123">
        <v>0</v>
      </c>
      <c r="N14" s="1123">
        <v>0</v>
      </c>
      <c r="O14" s="1123">
        <v>0</v>
      </c>
      <c r="P14" s="1123">
        <v>0</v>
      </c>
      <c r="Q14" s="1123">
        <v>0</v>
      </c>
      <c r="R14" s="1123">
        <v>0</v>
      </c>
      <c r="S14" s="1123">
        <v>0</v>
      </c>
      <c r="T14" s="1123">
        <v>0</v>
      </c>
      <c r="U14" s="1123">
        <v>0</v>
      </c>
      <c r="V14" s="1123">
        <v>0</v>
      </c>
      <c r="W14" s="1123">
        <v>0</v>
      </c>
      <c r="X14" s="1123">
        <v>0</v>
      </c>
      <c r="Y14" s="1123">
        <v>0</v>
      </c>
      <c r="Z14" s="1123">
        <v>0</v>
      </c>
      <c r="AA14" s="1123">
        <v>0</v>
      </c>
      <c r="AB14" s="1123">
        <v>0</v>
      </c>
      <c r="AC14" s="1123">
        <v>0</v>
      </c>
      <c r="AD14" s="1123">
        <v>0</v>
      </c>
      <c r="AE14" s="1123">
        <v>0</v>
      </c>
      <c r="AF14" s="1123">
        <v>0</v>
      </c>
      <c r="AG14" s="1123">
        <v>0</v>
      </c>
      <c r="AH14" s="1123">
        <v>0</v>
      </c>
      <c r="AI14" s="1123">
        <v>0</v>
      </c>
      <c r="AJ14" s="1123">
        <v>0</v>
      </c>
      <c r="AK14" s="2372">
        <f>'급수관폐쇄(총괄) (2)'!CF15+'급수관폐쇄(총괄) (2)'!CG15</f>
        <v>0</v>
      </c>
    </row>
    <row r="15" spans="1:37" s="194" customFormat="1" ht="24" customHeight="1" x14ac:dyDescent="0.15">
      <c r="A15" s="3111"/>
      <c r="B15" s="2364" t="s">
        <v>285</v>
      </c>
      <c r="C15" s="979">
        <f t="shared" si="24"/>
        <v>0</v>
      </c>
      <c r="D15" s="1122">
        <v>0</v>
      </c>
      <c r="E15" s="1123">
        <v>0</v>
      </c>
      <c r="F15" s="1123">
        <v>0</v>
      </c>
      <c r="G15" s="1123">
        <v>0</v>
      </c>
      <c r="H15" s="1123">
        <v>0</v>
      </c>
      <c r="I15" s="1123">
        <v>0</v>
      </c>
      <c r="J15" s="1123">
        <v>0</v>
      </c>
      <c r="K15" s="1123">
        <v>0</v>
      </c>
      <c r="L15" s="1123">
        <v>0</v>
      </c>
      <c r="M15" s="1123">
        <v>0</v>
      </c>
      <c r="N15" s="1123">
        <v>0</v>
      </c>
      <c r="O15" s="1123">
        <v>0</v>
      </c>
      <c r="P15" s="1123">
        <v>0</v>
      </c>
      <c r="Q15" s="1123">
        <v>0</v>
      </c>
      <c r="R15" s="1123">
        <v>0</v>
      </c>
      <c r="S15" s="1123">
        <v>0</v>
      </c>
      <c r="T15" s="1123">
        <v>0</v>
      </c>
      <c r="U15" s="1123">
        <v>0</v>
      </c>
      <c r="V15" s="1123">
        <v>0</v>
      </c>
      <c r="W15" s="1123">
        <v>0</v>
      </c>
      <c r="X15" s="1123">
        <v>0</v>
      </c>
      <c r="Y15" s="1123">
        <v>0</v>
      </c>
      <c r="Z15" s="1123">
        <v>0</v>
      </c>
      <c r="AA15" s="1123">
        <v>0</v>
      </c>
      <c r="AB15" s="1123">
        <v>0</v>
      </c>
      <c r="AC15" s="1123">
        <v>0</v>
      </c>
      <c r="AD15" s="1123">
        <v>0</v>
      </c>
      <c r="AE15" s="1123">
        <v>0</v>
      </c>
      <c r="AF15" s="1123">
        <v>0</v>
      </c>
      <c r="AG15" s="1123">
        <v>0</v>
      </c>
      <c r="AH15" s="1123">
        <v>0</v>
      </c>
      <c r="AI15" s="1123">
        <v>0</v>
      </c>
      <c r="AJ15" s="1123">
        <v>0</v>
      </c>
      <c r="AK15" s="2372">
        <f>'급수관폐쇄(총괄) (2)'!CF16+'급수관폐쇄(총괄) (2)'!CG16</f>
        <v>0</v>
      </c>
    </row>
    <row r="16" spans="1:37" s="194" customFormat="1" ht="24" customHeight="1" x14ac:dyDescent="0.15">
      <c r="A16" s="3111">
        <v>20</v>
      </c>
      <c r="B16" s="1851" t="s">
        <v>46</v>
      </c>
      <c r="C16" s="614">
        <f>SUM(D16:AK16)</f>
        <v>37953.170000000006</v>
      </c>
      <c r="D16" s="580">
        <f>SUM(D17:D21)</f>
        <v>31.81</v>
      </c>
      <c r="E16" s="580">
        <f t="shared" ref="E16:AF16" si="25">SUM(E17:E21)</f>
        <v>14.74</v>
      </c>
      <c r="F16" s="580">
        <f t="shared" si="25"/>
        <v>2.16</v>
      </c>
      <c r="G16" s="580">
        <f t="shared" si="25"/>
        <v>0</v>
      </c>
      <c r="H16" s="580">
        <f t="shared" si="25"/>
        <v>48.79</v>
      </c>
      <c r="I16" s="580">
        <f t="shared" si="25"/>
        <v>2.88</v>
      </c>
      <c r="J16" s="580">
        <f t="shared" si="25"/>
        <v>11.87</v>
      </c>
      <c r="K16" s="580">
        <f t="shared" si="25"/>
        <v>0</v>
      </c>
      <c r="L16" s="580">
        <f t="shared" si="25"/>
        <v>81</v>
      </c>
      <c r="M16" s="580">
        <f t="shared" si="25"/>
        <v>24.5</v>
      </c>
      <c r="N16" s="580">
        <f t="shared" si="25"/>
        <v>243.58</v>
      </c>
      <c r="O16" s="580">
        <f t="shared" si="25"/>
        <v>60.42</v>
      </c>
      <c r="P16" s="580">
        <f t="shared" si="25"/>
        <v>1380.34</v>
      </c>
      <c r="Q16" s="580">
        <f t="shared" si="25"/>
        <v>29.14</v>
      </c>
      <c r="R16" s="580">
        <f t="shared" si="25"/>
        <v>1866.76</v>
      </c>
      <c r="S16" s="580">
        <f t="shared" si="25"/>
        <v>2481.29</v>
      </c>
      <c r="T16" s="580">
        <f t="shared" si="25"/>
        <v>1711.82</v>
      </c>
      <c r="U16" s="580">
        <f t="shared" si="25"/>
        <v>2155.41</v>
      </c>
      <c r="V16" s="580">
        <f t="shared" si="25"/>
        <v>2961.02</v>
      </c>
      <c r="W16" s="580">
        <f t="shared" si="25"/>
        <v>4437.57</v>
      </c>
      <c r="X16" s="580">
        <f t="shared" si="25"/>
        <v>2693.67</v>
      </c>
      <c r="Y16" s="580">
        <f t="shared" si="25"/>
        <v>2975.11</v>
      </c>
      <c r="Z16" s="580">
        <f t="shared" si="25"/>
        <v>944.31</v>
      </c>
      <c r="AA16" s="580">
        <f t="shared" si="25"/>
        <v>1077.6099999999999</v>
      </c>
      <c r="AB16" s="580">
        <f t="shared" si="25"/>
        <v>1798.18</v>
      </c>
      <c r="AC16" s="580">
        <f t="shared" si="25"/>
        <v>975.96</v>
      </c>
      <c r="AD16" s="580">
        <f t="shared" si="25"/>
        <v>1073.99</v>
      </c>
      <c r="AE16" s="580">
        <f t="shared" si="25"/>
        <v>1486.68</v>
      </c>
      <c r="AF16" s="580">
        <f t="shared" si="25"/>
        <v>1592.61</v>
      </c>
      <c r="AG16" s="580">
        <f>SUM(AG17:AG21)</f>
        <v>1625.48</v>
      </c>
      <c r="AH16" s="580">
        <f>SUM(AH17:AH21)</f>
        <v>662.03</v>
      </c>
      <c r="AI16" s="580">
        <f>SUM(AI17:AI21)</f>
        <v>529.39</v>
      </c>
      <c r="AJ16" s="581">
        <f>SUM(AJ17:AJ21)</f>
        <v>1049.3900000000001</v>
      </c>
      <c r="AK16" s="581">
        <f>SUM(AK17:AK21)</f>
        <v>1923.66</v>
      </c>
    </row>
    <row r="17" spans="1:37" s="194" customFormat="1" ht="24" customHeight="1" x14ac:dyDescent="0.15">
      <c r="A17" s="3111"/>
      <c r="B17" s="2364" t="s">
        <v>283</v>
      </c>
      <c r="C17" s="979">
        <f>SUM(D17:AK17)</f>
        <v>155.69999999999999</v>
      </c>
      <c r="D17" s="1122">
        <v>31.81</v>
      </c>
      <c r="E17" s="1123">
        <v>12.82</v>
      </c>
      <c r="F17" s="1123">
        <v>2.16</v>
      </c>
      <c r="G17" s="1123">
        <v>0</v>
      </c>
      <c r="H17" s="1123">
        <v>48.79</v>
      </c>
      <c r="I17" s="1123">
        <v>2.88</v>
      </c>
      <c r="J17" s="1123">
        <v>11.87</v>
      </c>
      <c r="K17" s="1123">
        <v>0</v>
      </c>
      <c r="L17" s="1123">
        <v>36.270000000000003</v>
      </c>
      <c r="M17" s="1123">
        <v>0</v>
      </c>
      <c r="N17" s="1123">
        <v>0</v>
      </c>
      <c r="O17" s="1123">
        <v>0</v>
      </c>
      <c r="P17" s="1123">
        <v>0</v>
      </c>
      <c r="Q17" s="1123">
        <v>0</v>
      </c>
      <c r="R17" s="1123">
        <v>0</v>
      </c>
      <c r="S17" s="1123">
        <v>0</v>
      </c>
      <c r="T17" s="1123">
        <v>9.1</v>
      </c>
      <c r="U17" s="1123">
        <v>0</v>
      </c>
      <c r="V17" s="1123">
        <v>0</v>
      </c>
      <c r="W17" s="1123">
        <v>0</v>
      </c>
      <c r="X17" s="1123">
        <v>0</v>
      </c>
      <c r="Y17" s="1123">
        <v>0</v>
      </c>
      <c r="Z17" s="1123">
        <v>0</v>
      </c>
      <c r="AA17" s="1123">
        <v>0</v>
      </c>
      <c r="AB17" s="1123">
        <v>0</v>
      </c>
      <c r="AC17" s="1123">
        <v>0</v>
      </c>
      <c r="AD17" s="1123">
        <v>0</v>
      </c>
      <c r="AE17" s="1123">
        <v>0</v>
      </c>
      <c r="AF17" s="1123">
        <v>0</v>
      </c>
      <c r="AG17" s="1123">
        <v>0</v>
      </c>
      <c r="AH17" s="1123">
        <v>0</v>
      </c>
      <c r="AI17" s="1123">
        <v>0</v>
      </c>
      <c r="AJ17" s="1123">
        <v>0</v>
      </c>
      <c r="AK17" s="2372">
        <f>'급수관폐쇄(총괄) (2)'!CF18+'급수관폐쇄(총괄) (2)'!CG18</f>
        <v>0</v>
      </c>
    </row>
    <row r="18" spans="1:37" s="194" customFormat="1" ht="24" customHeight="1" x14ac:dyDescent="0.15">
      <c r="A18" s="3111"/>
      <c r="B18" s="2364" t="s">
        <v>284</v>
      </c>
      <c r="C18" s="979">
        <f t="shared" ref="C18:C21" si="26">SUM(D18:AK18)</f>
        <v>122.24000000000001</v>
      </c>
      <c r="D18" s="1122">
        <v>0</v>
      </c>
      <c r="E18" s="1123">
        <v>0</v>
      </c>
      <c r="F18" s="1123">
        <v>0</v>
      </c>
      <c r="G18" s="1123">
        <v>0</v>
      </c>
      <c r="H18" s="1123">
        <v>0</v>
      </c>
      <c r="I18" s="1123">
        <v>0</v>
      </c>
      <c r="J18" s="1123">
        <v>0</v>
      </c>
      <c r="K18" s="1123">
        <v>0</v>
      </c>
      <c r="L18" s="1123">
        <v>44.73</v>
      </c>
      <c r="M18" s="1123">
        <v>7.37</v>
      </c>
      <c r="N18" s="1123">
        <v>0</v>
      </c>
      <c r="O18" s="1123">
        <v>0</v>
      </c>
      <c r="P18" s="1123">
        <v>0</v>
      </c>
      <c r="Q18" s="1123">
        <v>0</v>
      </c>
      <c r="R18" s="1123">
        <v>2.89</v>
      </c>
      <c r="S18" s="1123">
        <v>0</v>
      </c>
      <c r="T18" s="1123">
        <v>0</v>
      </c>
      <c r="U18" s="1123">
        <v>0</v>
      </c>
      <c r="V18" s="1123">
        <v>0</v>
      </c>
      <c r="W18" s="1123">
        <v>0</v>
      </c>
      <c r="X18" s="1123">
        <v>0</v>
      </c>
      <c r="Y18" s="1123">
        <v>3.06</v>
      </c>
      <c r="Z18" s="1123">
        <v>0</v>
      </c>
      <c r="AA18" s="1123">
        <v>0</v>
      </c>
      <c r="AB18" s="1123">
        <v>0</v>
      </c>
      <c r="AC18" s="1123">
        <v>0</v>
      </c>
      <c r="AD18" s="1123">
        <v>0</v>
      </c>
      <c r="AE18" s="1123">
        <v>0</v>
      </c>
      <c r="AF18" s="1123">
        <v>0</v>
      </c>
      <c r="AG18" s="1123">
        <v>23.95</v>
      </c>
      <c r="AH18" s="1123">
        <v>40.24</v>
      </c>
      <c r="AI18" s="1123">
        <v>0</v>
      </c>
      <c r="AJ18" s="1123">
        <v>0</v>
      </c>
      <c r="AK18" s="2372">
        <f>'급수관폐쇄(총괄) (2)'!CF19+'급수관폐쇄(총괄) (2)'!CG19</f>
        <v>0</v>
      </c>
    </row>
    <row r="19" spans="1:37" s="194" customFormat="1" ht="24" customHeight="1" x14ac:dyDescent="0.15">
      <c r="A19" s="3111"/>
      <c r="B19" s="2365" t="s">
        <v>286</v>
      </c>
      <c r="C19" s="979">
        <f t="shared" si="26"/>
        <v>37449.820000000007</v>
      </c>
      <c r="D19" s="1122">
        <v>0</v>
      </c>
      <c r="E19" s="1123">
        <v>1.92</v>
      </c>
      <c r="F19" s="1123">
        <v>0</v>
      </c>
      <c r="G19" s="1123">
        <v>0</v>
      </c>
      <c r="H19" s="1123">
        <v>0</v>
      </c>
      <c r="I19" s="1123">
        <v>0</v>
      </c>
      <c r="J19" s="1123">
        <v>0</v>
      </c>
      <c r="K19" s="1123">
        <v>0</v>
      </c>
      <c r="L19" s="1123">
        <v>0</v>
      </c>
      <c r="M19" s="1123">
        <v>17.13</v>
      </c>
      <c r="N19" s="1123">
        <v>243.58</v>
      </c>
      <c r="O19" s="1123">
        <v>60.42</v>
      </c>
      <c r="P19" s="1123">
        <f>1820.34-94-117-229</f>
        <v>1380.34</v>
      </c>
      <c r="Q19" s="1123">
        <v>29.14</v>
      </c>
      <c r="R19" s="1123">
        <v>1863.87</v>
      </c>
      <c r="S19" s="1123">
        <v>2481.29</v>
      </c>
      <c r="T19" s="1123">
        <v>1702.72</v>
      </c>
      <c r="U19" s="1123">
        <v>2155.41</v>
      </c>
      <c r="V19" s="1123">
        <v>2961.02</v>
      </c>
      <c r="W19" s="1123">
        <v>4437.57</v>
      </c>
      <c r="X19" s="1123">
        <v>2693.67</v>
      </c>
      <c r="Y19" s="1123">
        <v>2972.05</v>
      </c>
      <c r="Z19" s="1123">
        <v>944.31</v>
      </c>
      <c r="AA19" s="1123">
        <v>1077.6099999999999</v>
      </c>
      <c r="AB19" s="1123">
        <v>1798.18</v>
      </c>
      <c r="AC19" s="1123">
        <v>975.96</v>
      </c>
      <c r="AD19" s="1123">
        <v>1073.99</v>
      </c>
      <c r="AE19" s="1123">
        <v>1486.68</v>
      </c>
      <c r="AF19" s="1123">
        <v>1592.61</v>
      </c>
      <c r="AG19" s="1123">
        <v>1601.53</v>
      </c>
      <c r="AH19" s="1123">
        <v>621.79</v>
      </c>
      <c r="AI19" s="1123">
        <v>529.39</v>
      </c>
      <c r="AJ19" s="1123">
        <v>1042.3900000000001</v>
      </c>
      <c r="AK19" s="2372">
        <f>'급수관폐쇄(총괄) (2)'!CF20+'급수관폐쇄(총괄) (2)'!CG20</f>
        <v>1705.25</v>
      </c>
    </row>
    <row r="20" spans="1:37" s="194" customFormat="1" ht="24" customHeight="1" x14ac:dyDescent="0.15">
      <c r="A20" s="3111"/>
      <c r="B20" s="2364" t="s">
        <v>779</v>
      </c>
      <c r="C20" s="979">
        <f t="shared" si="26"/>
        <v>0</v>
      </c>
      <c r="D20" s="1122">
        <v>0</v>
      </c>
      <c r="E20" s="1123">
        <v>0</v>
      </c>
      <c r="F20" s="1123">
        <v>0</v>
      </c>
      <c r="G20" s="1123">
        <v>0</v>
      </c>
      <c r="H20" s="1123">
        <v>0</v>
      </c>
      <c r="I20" s="1123">
        <v>0</v>
      </c>
      <c r="J20" s="1123">
        <v>0</v>
      </c>
      <c r="K20" s="1123">
        <v>0</v>
      </c>
      <c r="L20" s="1123">
        <v>0</v>
      </c>
      <c r="M20" s="1123">
        <v>0</v>
      </c>
      <c r="N20" s="1123">
        <v>0</v>
      </c>
      <c r="O20" s="1123">
        <v>0</v>
      </c>
      <c r="P20" s="1123">
        <v>0</v>
      </c>
      <c r="Q20" s="1123">
        <v>0</v>
      </c>
      <c r="R20" s="1123">
        <v>0</v>
      </c>
      <c r="S20" s="1123">
        <v>0</v>
      </c>
      <c r="T20" s="1123">
        <v>0</v>
      </c>
      <c r="U20" s="1123">
        <v>0</v>
      </c>
      <c r="V20" s="1123">
        <v>0</v>
      </c>
      <c r="W20" s="1123">
        <v>0</v>
      </c>
      <c r="X20" s="1123">
        <v>0</v>
      </c>
      <c r="Y20" s="1123">
        <v>0</v>
      </c>
      <c r="Z20" s="1123">
        <v>0</v>
      </c>
      <c r="AA20" s="1123">
        <v>0</v>
      </c>
      <c r="AB20" s="1123">
        <v>0</v>
      </c>
      <c r="AC20" s="1123">
        <v>0</v>
      </c>
      <c r="AD20" s="1123">
        <v>0</v>
      </c>
      <c r="AE20" s="1123">
        <v>0</v>
      </c>
      <c r="AF20" s="1123">
        <v>0</v>
      </c>
      <c r="AG20" s="1123">
        <v>0</v>
      </c>
      <c r="AH20" s="1123">
        <v>0</v>
      </c>
      <c r="AI20" s="1123">
        <v>0</v>
      </c>
      <c r="AJ20" s="1123">
        <v>0</v>
      </c>
      <c r="AK20" s="2372">
        <f>'급수관폐쇄(총괄) (2)'!CF21+'급수관폐쇄(총괄) (2)'!CG21</f>
        <v>0</v>
      </c>
    </row>
    <row r="21" spans="1:37" s="194" customFormat="1" ht="24" customHeight="1" x14ac:dyDescent="0.15">
      <c r="A21" s="3111"/>
      <c r="B21" s="2364" t="s">
        <v>285</v>
      </c>
      <c r="C21" s="979">
        <f t="shared" si="26"/>
        <v>225.41</v>
      </c>
      <c r="D21" s="1122">
        <v>0</v>
      </c>
      <c r="E21" s="1123">
        <v>0</v>
      </c>
      <c r="F21" s="1123">
        <v>0</v>
      </c>
      <c r="G21" s="1123">
        <v>0</v>
      </c>
      <c r="H21" s="1123">
        <v>0</v>
      </c>
      <c r="I21" s="1123">
        <v>0</v>
      </c>
      <c r="J21" s="1123">
        <v>0</v>
      </c>
      <c r="K21" s="1123">
        <v>0</v>
      </c>
      <c r="L21" s="1123">
        <v>0</v>
      </c>
      <c r="M21" s="1123">
        <v>0</v>
      </c>
      <c r="N21" s="1123">
        <v>0</v>
      </c>
      <c r="O21" s="1123">
        <v>0</v>
      </c>
      <c r="P21" s="1123">
        <v>0</v>
      </c>
      <c r="Q21" s="1123">
        <v>0</v>
      </c>
      <c r="R21" s="1123">
        <v>0</v>
      </c>
      <c r="S21" s="1123">
        <v>0</v>
      </c>
      <c r="T21" s="1123">
        <v>0</v>
      </c>
      <c r="U21" s="1123">
        <v>0</v>
      </c>
      <c r="V21" s="1123">
        <v>0</v>
      </c>
      <c r="W21" s="1123">
        <v>0</v>
      </c>
      <c r="X21" s="1123">
        <v>0</v>
      </c>
      <c r="Y21" s="1123">
        <v>0</v>
      </c>
      <c r="Z21" s="1123">
        <v>0</v>
      </c>
      <c r="AA21" s="1123">
        <v>0</v>
      </c>
      <c r="AB21" s="1123">
        <v>0</v>
      </c>
      <c r="AC21" s="1123">
        <v>0</v>
      </c>
      <c r="AD21" s="1123">
        <v>0</v>
      </c>
      <c r="AE21" s="1123">
        <v>0</v>
      </c>
      <c r="AF21" s="1123">
        <v>0</v>
      </c>
      <c r="AG21" s="1123">
        <v>0</v>
      </c>
      <c r="AH21" s="1123">
        <v>0</v>
      </c>
      <c r="AI21" s="1123">
        <v>0</v>
      </c>
      <c r="AJ21" s="1123">
        <v>7</v>
      </c>
      <c r="AK21" s="2372">
        <f>'급수관폐쇄(총괄) (2)'!CF22+'급수관폐쇄(총괄) (2)'!CG22</f>
        <v>218.41</v>
      </c>
    </row>
    <row r="22" spans="1:37" s="194" customFormat="1" ht="24" customHeight="1" x14ac:dyDescent="0.15">
      <c r="A22" s="3111">
        <v>25</v>
      </c>
      <c r="B22" s="1851" t="s">
        <v>46</v>
      </c>
      <c r="C22" s="614">
        <f>SUM(D22:AK22)</f>
        <v>32111.97</v>
      </c>
      <c r="D22" s="580">
        <f>SUM(D23:D27)</f>
        <v>4.62</v>
      </c>
      <c r="E22" s="580">
        <f t="shared" ref="E22:AH22" si="27">SUM(E23:E27)</f>
        <v>0</v>
      </c>
      <c r="F22" s="580">
        <f t="shared" si="27"/>
        <v>0</v>
      </c>
      <c r="G22" s="580">
        <f t="shared" si="27"/>
        <v>0</v>
      </c>
      <c r="H22" s="580">
        <f t="shared" si="27"/>
        <v>0</v>
      </c>
      <c r="I22" s="580">
        <f t="shared" si="27"/>
        <v>0</v>
      </c>
      <c r="J22" s="580">
        <f t="shared" si="27"/>
        <v>0</v>
      </c>
      <c r="K22" s="580">
        <f t="shared" si="27"/>
        <v>6.95</v>
      </c>
      <c r="L22" s="580">
        <f t="shared" si="27"/>
        <v>11.92</v>
      </c>
      <c r="M22" s="580">
        <f t="shared" si="27"/>
        <v>31.3</v>
      </c>
      <c r="N22" s="580">
        <f t="shared" si="27"/>
        <v>11.14</v>
      </c>
      <c r="O22" s="580">
        <f t="shared" si="27"/>
        <v>56.62</v>
      </c>
      <c r="P22" s="580">
        <f t="shared" si="27"/>
        <v>443.52</v>
      </c>
      <c r="Q22" s="580">
        <f t="shared" si="27"/>
        <v>68.33</v>
      </c>
      <c r="R22" s="580">
        <f t="shared" si="27"/>
        <v>458.64</v>
      </c>
      <c r="S22" s="580">
        <f t="shared" si="27"/>
        <v>556.96</v>
      </c>
      <c r="T22" s="580">
        <f t="shared" si="27"/>
        <v>556.98</v>
      </c>
      <c r="U22" s="580">
        <f t="shared" si="27"/>
        <v>527.55999999999995</v>
      </c>
      <c r="V22" s="580">
        <f t="shared" si="27"/>
        <v>562.27</v>
      </c>
      <c r="W22" s="580">
        <f t="shared" si="27"/>
        <v>2768.3500000000004</v>
      </c>
      <c r="X22" s="580">
        <f t="shared" si="27"/>
        <v>2755.92</v>
      </c>
      <c r="Y22" s="580">
        <f t="shared" si="27"/>
        <v>2289.9899999999998</v>
      </c>
      <c r="Z22" s="580">
        <f t="shared" si="27"/>
        <v>3271.02</v>
      </c>
      <c r="AA22" s="580">
        <f t="shared" si="27"/>
        <v>3533.29</v>
      </c>
      <c r="AB22" s="580">
        <f t="shared" si="27"/>
        <v>1824.48</v>
      </c>
      <c r="AC22" s="580">
        <f t="shared" si="27"/>
        <v>1976.1</v>
      </c>
      <c r="AD22" s="580">
        <f t="shared" si="27"/>
        <v>799.77</v>
      </c>
      <c r="AE22" s="580">
        <f t="shared" si="27"/>
        <v>1114.53</v>
      </c>
      <c r="AF22" s="580">
        <f t="shared" si="27"/>
        <v>1470.99</v>
      </c>
      <c r="AG22" s="580">
        <f t="shared" si="27"/>
        <v>1967.86</v>
      </c>
      <c r="AH22" s="580">
        <f t="shared" si="27"/>
        <v>495.85</v>
      </c>
      <c r="AI22" s="580">
        <f>SUM(AI23:AI27)</f>
        <v>723.45</v>
      </c>
      <c r="AJ22" s="581">
        <f>SUM(AJ23:AJ27)</f>
        <v>2476.4499999999998</v>
      </c>
      <c r="AK22" s="581">
        <f>SUM(AK23:AK27)</f>
        <v>1347.11</v>
      </c>
    </row>
    <row r="23" spans="1:37" s="194" customFormat="1" ht="24" customHeight="1" x14ac:dyDescent="0.15">
      <c r="A23" s="3111"/>
      <c r="B23" s="2364" t="s">
        <v>283</v>
      </c>
      <c r="C23" s="979">
        <f>SUM(D23:AK23)</f>
        <v>11.57</v>
      </c>
      <c r="D23" s="1122">
        <v>4.62</v>
      </c>
      <c r="E23" s="1123">
        <v>0</v>
      </c>
      <c r="F23" s="1123">
        <v>0</v>
      </c>
      <c r="G23" s="1123">
        <v>0</v>
      </c>
      <c r="H23" s="1123">
        <v>0</v>
      </c>
      <c r="I23" s="1123">
        <v>0</v>
      </c>
      <c r="J23" s="1123">
        <v>0</v>
      </c>
      <c r="K23" s="1123">
        <v>6.95</v>
      </c>
      <c r="L23" s="1123">
        <v>0</v>
      </c>
      <c r="M23" s="1123">
        <v>0</v>
      </c>
      <c r="N23" s="1123">
        <v>0</v>
      </c>
      <c r="O23" s="1123">
        <v>0</v>
      </c>
      <c r="P23" s="1123">
        <v>0</v>
      </c>
      <c r="Q23" s="1123">
        <v>0</v>
      </c>
      <c r="R23" s="1123">
        <v>0</v>
      </c>
      <c r="S23" s="1123">
        <v>0</v>
      </c>
      <c r="T23" s="1123">
        <v>0</v>
      </c>
      <c r="U23" s="1123">
        <v>0</v>
      </c>
      <c r="V23" s="1123">
        <v>0</v>
      </c>
      <c r="W23" s="1123">
        <v>0</v>
      </c>
      <c r="X23" s="1123">
        <v>0</v>
      </c>
      <c r="Y23" s="1123">
        <v>0</v>
      </c>
      <c r="Z23" s="1123">
        <v>0</v>
      </c>
      <c r="AA23" s="1123">
        <v>0</v>
      </c>
      <c r="AB23" s="1123">
        <v>0</v>
      </c>
      <c r="AC23" s="1123">
        <v>0</v>
      </c>
      <c r="AD23" s="1123">
        <v>0</v>
      </c>
      <c r="AE23" s="1123">
        <v>0</v>
      </c>
      <c r="AF23" s="1123">
        <v>0</v>
      </c>
      <c r="AG23" s="1123">
        <v>0</v>
      </c>
      <c r="AH23" s="1123">
        <v>0</v>
      </c>
      <c r="AI23" s="1123">
        <v>0</v>
      </c>
      <c r="AJ23" s="1123">
        <v>0</v>
      </c>
      <c r="AK23" s="2372">
        <f>'급수관폐쇄(총괄) (2)'!CF24+'급수관폐쇄(총괄) (2)'!CG24</f>
        <v>0</v>
      </c>
    </row>
    <row r="24" spans="1:37" s="194" customFormat="1" ht="24" customHeight="1" x14ac:dyDescent="0.15">
      <c r="A24" s="3111"/>
      <c r="B24" s="2364" t="s">
        <v>284</v>
      </c>
      <c r="C24" s="979">
        <f t="shared" ref="C24:C27" si="28">SUM(D24:AK24)</f>
        <v>116.53999999999999</v>
      </c>
      <c r="D24" s="1122">
        <v>0</v>
      </c>
      <c r="E24" s="1123">
        <v>0</v>
      </c>
      <c r="F24" s="1123">
        <v>0</v>
      </c>
      <c r="G24" s="1123">
        <v>0</v>
      </c>
      <c r="H24" s="1123">
        <v>0</v>
      </c>
      <c r="I24" s="1123">
        <v>0</v>
      </c>
      <c r="J24" s="1123">
        <v>0</v>
      </c>
      <c r="K24" s="1123">
        <v>0</v>
      </c>
      <c r="L24" s="1123">
        <v>11.92</v>
      </c>
      <c r="M24" s="1123">
        <v>0</v>
      </c>
      <c r="N24" s="1123">
        <v>0</v>
      </c>
      <c r="O24" s="1123">
        <v>0</v>
      </c>
      <c r="P24" s="1123">
        <v>0</v>
      </c>
      <c r="Q24" s="1123">
        <v>0</v>
      </c>
      <c r="R24" s="1123">
        <v>0</v>
      </c>
      <c r="S24" s="1123">
        <v>0</v>
      </c>
      <c r="T24" s="1123">
        <v>7.54</v>
      </c>
      <c r="U24" s="1123">
        <v>0</v>
      </c>
      <c r="V24" s="1123">
        <v>37.299999999999997</v>
      </c>
      <c r="W24" s="1123">
        <v>59.78</v>
      </c>
      <c r="X24" s="1123">
        <v>0</v>
      </c>
      <c r="Y24" s="1123">
        <v>0</v>
      </c>
      <c r="Z24" s="1123">
        <v>0</v>
      </c>
      <c r="AA24" s="1123">
        <v>0</v>
      </c>
      <c r="AB24" s="1123">
        <v>0</v>
      </c>
      <c r="AC24" s="1123">
        <v>0</v>
      </c>
      <c r="AD24" s="1123">
        <v>0</v>
      </c>
      <c r="AE24" s="1123">
        <v>0</v>
      </c>
      <c r="AF24" s="1123">
        <v>0</v>
      </c>
      <c r="AG24" s="1123">
        <v>0</v>
      </c>
      <c r="AH24" s="1123">
        <v>0</v>
      </c>
      <c r="AI24" s="1123">
        <v>0</v>
      </c>
      <c r="AJ24" s="1123">
        <v>0</v>
      </c>
      <c r="AK24" s="2372">
        <f>'급수관폐쇄(총괄) (2)'!CF25+'급수관폐쇄(총괄) (2)'!CG25</f>
        <v>0</v>
      </c>
    </row>
    <row r="25" spans="1:37" s="194" customFormat="1" ht="24" customHeight="1" x14ac:dyDescent="0.15">
      <c r="A25" s="3111"/>
      <c r="B25" s="2365" t="s">
        <v>286</v>
      </c>
      <c r="C25" s="979">
        <f t="shared" si="28"/>
        <v>31972.26</v>
      </c>
      <c r="D25" s="1122">
        <v>0</v>
      </c>
      <c r="E25" s="1123">
        <v>0</v>
      </c>
      <c r="F25" s="1123">
        <v>0</v>
      </c>
      <c r="G25" s="1123">
        <v>0</v>
      </c>
      <c r="H25" s="1123">
        <v>0</v>
      </c>
      <c r="I25" s="1123">
        <v>0</v>
      </c>
      <c r="J25" s="1123">
        <v>0</v>
      </c>
      <c r="K25" s="1123">
        <v>0</v>
      </c>
      <c r="L25" s="1123">
        <v>0</v>
      </c>
      <c r="M25" s="1123">
        <v>31.3</v>
      </c>
      <c r="N25" s="1123">
        <v>11.14</v>
      </c>
      <c r="O25" s="1123">
        <v>56.62</v>
      </c>
      <c r="P25" s="1123">
        <v>443.52</v>
      </c>
      <c r="Q25" s="1123">
        <v>68.33</v>
      </c>
      <c r="R25" s="1123">
        <v>458.64</v>
      </c>
      <c r="S25" s="1123">
        <f>638.96-82</f>
        <v>556.96</v>
      </c>
      <c r="T25" s="1123">
        <v>549.44000000000005</v>
      </c>
      <c r="U25" s="1123">
        <v>527.55999999999995</v>
      </c>
      <c r="V25" s="1123">
        <v>524.97</v>
      </c>
      <c r="W25" s="1123">
        <v>2708.57</v>
      </c>
      <c r="X25" s="1123">
        <v>2755.92</v>
      </c>
      <c r="Y25" s="1123">
        <v>2289.9899999999998</v>
      </c>
      <c r="Z25" s="1123">
        <v>3271.02</v>
      </c>
      <c r="AA25" s="1123">
        <v>3533.29</v>
      </c>
      <c r="AB25" s="1123">
        <v>1824.48</v>
      </c>
      <c r="AC25" s="1123">
        <v>1976.1</v>
      </c>
      <c r="AD25" s="1123">
        <v>799.77</v>
      </c>
      <c r="AE25" s="1123">
        <v>1114.53</v>
      </c>
      <c r="AF25" s="1123">
        <v>1470.99</v>
      </c>
      <c r="AG25" s="1123">
        <v>1956.26</v>
      </c>
      <c r="AH25" s="1123">
        <v>495.85</v>
      </c>
      <c r="AI25" s="1123">
        <v>723.45</v>
      </c>
      <c r="AJ25" s="1123">
        <v>2476.4499999999998</v>
      </c>
      <c r="AK25" s="2372">
        <f>'급수관폐쇄(총괄) (2)'!CF26+'급수관폐쇄(총괄) (2)'!CG26</f>
        <v>1347.11</v>
      </c>
    </row>
    <row r="26" spans="1:37" s="194" customFormat="1" ht="24" customHeight="1" x14ac:dyDescent="0.15">
      <c r="A26" s="3111"/>
      <c r="B26" s="2364" t="s">
        <v>779</v>
      </c>
      <c r="C26" s="979">
        <f t="shared" si="28"/>
        <v>0</v>
      </c>
      <c r="D26" s="1122">
        <v>0</v>
      </c>
      <c r="E26" s="1123">
        <v>0</v>
      </c>
      <c r="F26" s="1123">
        <v>0</v>
      </c>
      <c r="G26" s="1123">
        <v>0</v>
      </c>
      <c r="H26" s="1123">
        <v>0</v>
      </c>
      <c r="I26" s="1123">
        <v>0</v>
      </c>
      <c r="J26" s="1123">
        <v>0</v>
      </c>
      <c r="K26" s="1123">
        <v>0</v>
      </c>
      <c r="L26" s="1123">
        <v>0</v>
      </c>
      <c r="M26" s="1123">
        <v>0</v>
      </c>
      <c r="N26" s="1123">
        <v>0</v>
      </c>
      <c r="O26" s="1123">
        <v>0</v>
      </c>
      <c r="P26" s="1123">
        <v>0</v>
      </c>
      <c r="Q26" s="1123">
        <v>0</v>
      </c>
      <c r="R26" s="1123">
        <v>0</v>
      </c>
      <c r="S26" s="1123">
        <v>0</v>
      </c>
      <c r="T26" s="1123">
        <v>0</v>
      </c>
      <c r="U26" s="1123">
        <v>0</v>
      </c>
      <c r="V26" s="1123">
        <v>0</v>
      </c>
      <c r="W26" s="1123">
        <v>0</v>
      </c>
      <c r="X26" s="1123">
        <v>0</v>
      </c>
      <c r="Y26" s="1123">
        <v>0</v>
      </c>
      <c r="Z26" s="1123">
        <v>0</v>
      </c>
      <c r="AA26" s="1123">
        <v>0</v>
      </c>
      <c r="AB26" s="1123">
        <v>0</v>
      </c>
      <c r="AC26" s="1123">
        <v>0</v>
      </c>
      <c r="AD26" s="1123">
        <v>0</v>
      </c>
      <c r="AE26" s="1123">
        <v>0</v>
      </c>
      <c r="AF26" s="1123">
        <v>0</v>
      </c>
      <c r="AG26" s="1123">
        <v>0</v>
      </c>
      <c r="AH26" s="1123">
        <v>0</v>
      </c>
      <c r="AI26" s="1123">
        <v>0</v>
      </c>
      <c r="AJ26" s="1123">
        <v>0</v>
      </c>
      <c r="AK26" s="2372">
        <f>'급수관폐쇄(총괄) (2)'!CF27+'급수관폐쇄(총괄) (2)'!CG27</f>
        <v>0</v>
      </c>
    </row>
    <row r="27" spans="1:37" s="194" customFormat="1" ht="24" customHeight="1" x14ac:dyDescent="0.15">
      <c r="A27" s="3111"/>
      <c r="B27" s="2364" t="s">
        <v>285</v>
      </c>
      <c r="C27" s="979">
        <f t="shared" si="28"/>
        <v>11.6</v>
      </c>
      <c r="D27" s="1122">
        <v>0</v>
      </c>
      <c r="E27" s="1123">
        <v>0</v>
      </c>
      <c r="F27" s="1123">
        <v>0</v>
      </c>
      <c r="G27" s="1123">
        <v>0</v>
      </c>
      <c r="H27" s="1123">
        <v>0</v>
      </c>
      <c r="I27" s="1123">
        <v>0</v>
      </c>
      <c r="J27" s="1123">
        <v>0</v>
      </c>
      <c r="K27" s="1123">
        <v>0</v>
      </c>
      <c r="L27" s="1123">
        <v>0</v>
      </c>
      <c r="M27" s="1123">
        <v>0</v>
      </c>
      <c r="N27" s="1123">
        <v>0</v>
      </c>
      <c r="O27" s="1123">
        <v>0</v>
      </c>
      <c r="P27" s="1123">
        <v>0</v>
      </c>
      <c r="Q27" s="1123">
        <v>0</v>
      </c>
      <c r="R27" s="1123">
        <v>0</v>
      </c>
      <c r="S27" s="1123">
        <v>0</v>
      </c>
      <c r="T27" s="1123">
        <v>0</v>
      </c>
      <c r="U27" s="1123">
        <v>0</v>
      </c>
      <c r="V27" s="1123">
        <v>0</v>
      </c>
      <c r="W27" s="1123">
        <v>0</v>
      </c>
      <c r="X27" s="1123">
        <v>0</v>
      </c>
      <c r="Y27" s="1123">
        <v>0</v>
      </c>
      <c r="Z27" s="1123">
        <v>0</v>
      </c>
      <c r="AA27" s="1123">
        <v>0</v>
      </c>
      <c r="AB27" s="1123">
        <v>0</v>
      </c>
      <c r="AC27" s="1123">
        <v>0</v>
      </c>
      <c r="AD27" s="1123">
        <v>0</v>
      </c>
      <c r="AE27" s="1123">
        <v>0</v>
      </c>
      <c r="AF27" s="1123">
        <v>0</v>
      </c>
      <c r="AG27" s="1123">
        <v>11.6</v>
      </c>
      <c r="AH27" s="1123">
        <v>0</v>
      </c>
      <c r="AI27" s="1123">
        <v>0</v>
      </c>
      <c r="AJ27" s="1123">
        <v>0</v>
      </c>
      <c r="AK27" s="2372">
        <f>'급수관폐쇄(총괄) (2)'!CF28+'급수관폐쇄(총괄) (2)'!CG28</f>
        <v>0</v>
      </c>
    </row>
    <row r="28" spans="1:37" s="194" customFormat="1" ht="24" customHeight="1" x14ac:dyDescent="0.15">
      <c r="A28" s="3111">
        <v>30</v>
      </c>
      <c r="B28" s="1851" t="s">
        <v>46</v>
      </c>
      <c r="C28" s="614">
        <f>SUM(D28:AK28)</f>
        <v>7575.4100000000008</v>
      </c>
      <c r="D28" s="580">
        <f>SUM(D29:D33)</f>
        <v>0</v>
      </c>
      <c r="E28" s="580">
        <f t="shared" ref="E28:AH28" si="29">SUM(E29:E33)</f>
        <v>0</v>
      </c>
      <c r="F28" s="580">
        <f t="shared" si="29"/>
        <v>0</v>
      </c>
      <c r="G28" s="580">
        <f t="shared" si="29"/>
        <v>0</v>
      </c>
      <c r="H28" s="580">
        <f t="shared" si="29"/>
        <v>0</v>
      </c>
      <c r="I28" s="580">
        <f t="shared" si="29"/>
        <v>0</v>
      </c>
      <c r="J28" s="580">
        <f t="shared" si="29"/>
        <v>0</v>
      </c>
      <c r="K28" s="580">
        <f t="shared" si="29"/>
        <v>0</v>
      </c>
      <c r="L28" s="580">
        <f t="shared" si="29"/>
        <v>0</v>
      </c>
      <c r="M28" s="580">
        <f t="shared" si="29"/>
        <v>0</v>
      </c>
      <c r="N28" s="580">
        <f t="shared" si="29"/>
        <v>0</v>
      </c>
      <c r="O28" s="580">
        <f t="shared" si="29"/>
        <v>0</v>
      </c>
      <c r="P28" s="580">
        <f t="shared" si="29"/>
        <v>0</v>
      </c>
      <c r="Q28" s="580">
        <f t="shared" si="29"/>
        <v>0</v>
      </c>
      <c r="R28" s="580">
        <f t="shared" si="29"/>
        <v>0</v>
      </c>
      <c r="S28" s="580">
        <f t="shared" si="29"/>
        <v>22.32</v>
      </c>
      <c r="T28" s="580">
        <f t="shared" si="29"/>
        <v>67.97</v>
      </c>
      <c r="U28" s="580">
        <f t="shared" si="29"/>
        <v>54.65</v>
      </c>
      <c r="V28" s="580">
        <f t="shared" si="29"/>
        <v>136.13</v>
      </c>
      <c r="W28" s="580">
        <f t="shared" si="29"/>
        <v>280.40999999999997</v>
      </c>
      <c r="X28" s="580">
        <f t="shared" si="29"/>
        <v>360.40999999999997</v>
      </c>
      <c r="Y28" s="580">
        <f t="shared" si="29"/>
        <v>350.46000000000004</v>
      </c>
      <c r="Z28" s="580">
        <f t="shared" si="29"/>
        <v>1339.1200000000001</v>
      </c>
      <c r="AA28" s="580">
        <f t="shared" si="29"/>
        <v>499.09000000000003</v>
      </c>
      <c r="AB28" s="580">
        <f t="shared" si="29"/>
        <v>452.94</v>
      </c>
      <c r="AC28" s="580">
        <f t="shared" si="29"/>
        <v>306.31</v>
      </c>
      <c r="AD28" s="580">
        <f t="shared" si="29"/>
        <v>383.16</v>
      </c>
      <c r="AE28" s="580">
        <f t="shared" si="29"/>
        <v>513.97</v>
      </c>
      <c r="AF28" s="580">
        <f t="shared" si="29"/>
        <v>941.14</v>
      </c>
      <c r="AG28" s="580">
        <f t="shared" si="29"/>
        <v>679.53</v>
      </c>
      <c r="AH28" s="580">
        <f t="shared" si="29"/>
        <v>51.3</v>
      </c>
      <c r="AI28" s="580">
        <f>SUM(AI29:AI33)</f>
        <v>407.36</v>
      </c>
      <c r="AJ28" s="581">
        <f>SUM(AJ29:AJ33)</f>
        <v>388.14</v>
      </c>
      <c r="AK28" s="581">
        <f>SUM(AK29:AK33)</f>
        <v>341</v>
      </c>
    </row>
    <row r="29" spans="1:37" s="194" customFormat="1" ht="24" customHeight="1" x14ac:dyDescent="0.15">
      <c r="A29" s="3111"/>
      <c r="B29" s="2364" t="s">
        <v>283</v>
      </c>
      <c r="C29" s="979">
        <f>SUM(D29:AK29)</f>
        <v>0</v>
      </c>
      <c r="D29" s="1122">
        <v>0</v>
      </c>
      <c r="E29" s="1123">
        <v>0</v>
      </c>
      <c r="F29" s="1123">
        <v>0</v>
      </c>
      <c r="G29" s="1123">
        <v>0</v>
      </c>
      <c r="H29" s="1123">
        <v>0</v>
      </c>
      <c r="I29" s="1123">
        <v>0</v>
      </c>
      <c r="J29" s="1123">
        <v>0</v>
      </c>
      <c r="K29" s="1123">
        <v>0</v>
      </c>
      <c r="L29" s="1123">
        <v>0</v>
      </c>
      <c r="M29" s="1123">
        <v>0</v>
      </c>
      <c r="N29" s="1123">
        <v>0</v>
      </c>
      <c r="O29" s="1123">
        <v>0</v>
      </c>
      <c r="P29" s="1123">
        <v>0</v>
      </c>
      <c r="Q29" s="1123">
        <v>0</v>
      </c>
      <c r="R29" s="1123">
        <v>0</v>
      </c>
      <c r="S29" s="1123">
        <v>0</v>
      </c>
      <c r="T29" s="1123">
        <v>0</v>
      </c>
      <c r="U29" s="1123">
        <v>0</v>
      </c>
      <c r="V29" s="1123">
        <v>0</v>
      </c>
      <c r="W29" s="1123">
        <v>0</v>
      </c>
      <c r="X29" s="1123">
        <v>0</v>
      </c>
      <c r="Y29" s="1123">
        <v>0</v>
      </c>
      <c r="Z29" s="1123">
        <v>0</v>
      </c>
      <c r="AA29" s="1123">
        <v>0</v>
      </c>
      <c r="AB29" s="1123">
        <v>0</v>
      </c>
      <c r="AC29" s="1123">
        <v>0</v>
      </c>
      <c r="AD29" s="1123">
        <v>0</v>
      </c>
      <c r="AE29" s="1123">
        <v>0</v>
      </c>
      <c r="AF29" s="1123">
        <v>0</v>
      </c>
      <c r="AG29" s="1123">
        <v>0</v>
      </c>
      <c r="AH29" s="1123">
        <v>0</v>
      </c>
      <c r="AI29" s="1123">
        <v>0</v>
      </c>
      <c r="AJ29" s="1123">
        <v>0</v>
      </c>
      <c r="AK29" s="2372">
        <f>'급수관폐쇄(총괄) (2)'!CF30+'급수관폐쇄(총괄) (2)'!CG30</f>
        <v>0</v>
      </c>
    </row>
    <row r="30" spans="1:37" s="194" customFormat="1" ht="24" customHeight="1" x14ac:dyDescent="0.15">
      <c r="A30" s="3111"/>
      <c r="B30" s="2364" t="s">
        <v>284</v>
      </c>
      <c r="C30" s="979">
        <f t="shared" ref="C30:C33" si="30">SUM(D30:AK30)</f>
        <v>2008.49</v>
      </c>
      <c r="D30" s="1122">
        <v>0</v>
      </c>
      <c r="E30" s="1123">
        <v>0</v>
      </c>
      <c r="F30" s="1123">
        <v>0</v>
      </c>
      <c r="G30" s="1123">
        <v>0</v>
      </c>
      <c r="H30" s="1123">
        <v>0</v>
      </c>
      <c r="I30" s="1123">
        <v>0</v>
      </c>
      <c r="J30" s="1123">
        <v>0</v>
      </c>
      <c r="K30" s="1123">
        <v>0</v>
      </c>
      <c r="L30" s="1123">
        <v>0</v>
      </c>
      <c r="M30" s="1123">
        <v>0</v>
      </c>
      <c r="N30" s="1123">
        <v>0</v>
      </c>
      <c r="O30" s="1123">
        <v>0</v>
      </c>
      <c r="P30" s="1123">
        <v>0</v>
      </c>
      <c r="Q30" s="1123">
        <v>0</v>
      </c>
      <c r="R30" s="1123">
        <v>0</v>
      </c>
      <c r="S30" s="1123">
        <v>14.87</v>
      </c>
      <c r="T30" s="1123">
        <v>49.37</v>
      </c>
      <c r="U30" s="1123">
        <v>54.65</v>
      </c>
      <c r="V30" s="1123">
        <v>126.57</v>
      </c>
      <c r="W30" s="1123">
        <v>106.5</v>
      </c>
      <c r="X30" s="1123">
        <v>196.6</v>
      </c>
      <c r="Y30" s="1123">
        <v>218.19</v>
      </c>
      <c r="Z30" s="1123">
        <v>1092.19</v>
      </c>
      <c r="AA30" s="1123">
        <v>149.55000000000001</v>
      </c>
      <c r="AB30" s="1123">
        <v>0</v>
      </c>
      <c r="AC30" s="1123">
        <v>0</v>
      </c>
      <c r="AD30" s="1123">
        <v>0</v>
      </c>
      <c r="AE30" s="1123">
        <v>0</v>
      </c>
      <c r="AF30" s="1123">
        <v>0</v>
      </c>
      <c r="AG30" s="1123">
        <v>0</v>
      </c>
      <c r="AH30" s="1123">
        <v>0</v>
      </c>
      <c r="AI30" s="1123">
        <v>0</v>
      </c>
      <c r="AJ30" s="1123">
        <v>0</v>
      </c>
      <c r="AK30" s="2372">
        <f>'급수관폐쇄(총괄) (2)'!CF31+'급수관폐쇄(총괄) (2)'!CG31</f>
        <v>0</v>
      </c>
    </row>
    <row r="31" spans="1:37" s="194" customFormat="1" ht="24" customHeight="1" x14ac:dyDescent="0.15">
      <c r="A31" s="3111"/>
      <c r="B31" s="2365" t="s">
        <v>286</v>
      </c>
      <c r="C31" s="979">
        <f t="shared" si="30"/>
        <v>5528.58</v>
      </c>
      <c r="D31" s="1122">
        <v>0</v>
      </c>
      <c r="E31" s="1123">
        <v>0</v>
      </c>
      <c r="F31" s="1123">
        <v>0</v>
      </c>
      <c r="G31" s="1123">
        <v>0</v>
      </c>
      <c r="H31" s="1123">
        <v>0</v>
      </c>
      <c r="I31" s="1123">
        <v>0</v>
      </c>
      <c r="J31" s="1123">
        <v>0</v>
      </c>
      <c r="K31" s="1123">
        <v>0</v>
      </c>
      <c r="L31" s="1123">
        <v>0</v>
      </c>
      <c r="M31" s="1123">
        <v>0</v>
      </c>
      <c r="N31" s="1123">
        <v>0</v>
      </c>
      <c r="O31" s="1123">
        <v>0</v>
      </c>
      <c r="P31" s="1123">
        <v>0</v>
      </c>
      <c r="Q31" s="1123">
        <v>0</v>
      </c>
      <c r="R31" s="1123">
        <v>0</v>
      </c>
      <c r="S31" s="1123">
        <v>7.45</v>
      </c>
      <c r="T31" s="1123">
        <v>18.600000000000001</v>
      </c>
      <c r="U31" s="1123">
        <v>0</v>
      </c>
      <c r="V31" s="1123">
        <v>9.56</v>
      </c>
      <c r="W31" s="1123">
        <v>167.57</v>
      </c>
      <c r="X31" s="1123">
        <v>163.81</v>
      </c>
      <c r="Y31" s="1123">
        <v>132.27000000000001</v>
      </c>
      <c r="Z31" s="1123">
        <v>246.93</v>
      </c>
      <c r="AA31" s="1123">
        <v>349.54</v>
      </c>
      <c r="AB31" s="1123">
        <v>452.94</v>
      </c>
      <c r="AC31" s="1123">
        <v>306.31</v>
      </c>
      <c r="AD31" s="1123">
        <v>383.16</v>
      </c>
      <c r="AE31" s="1123">
        <v>513.97</v>
      </c>
      <c r="AF31" s="1123">
        <v>941.14</v>
      </c>
      <c r="AG31" s="1123">
        <v>679.53</v>
      </c>
      <c r="AH31" s="1123">
        <v>51.3</v>
      </c>
      <c r="AI31" s="1123">
        <v>407.36</v>
      </c>
      <c r="AJ31" s="1123">
        <v>388.14</v>
      </c>
      <c r="AK31" s="2372">
        <f>'급수관폐쇄(총괄) (2)'!CF32+'급수관폐쇄(총괄) (2)'!CG32</f>
        <v>309</v>
      </c>
    </row>
    <row r="32" spans="1:37" s="194" customFormat="1" ht="24" customHeight="1" x14ac:dyDescent="0.15">
      <c r="A32" s="3111"/>
      <c r="B32" s="2364" t="s">
        <v>779</v>
      </c>
      <c r="C32" s="979">
        <f t="shared" si="30"/>
        <v>6.34</v>
      </c>
      <c r="D32" s="1122">
        <v>0</v>
      </c>
      <c r="E32" s="1123">
        <v>0</v>
      </c>
      <c r="F32" s="1123">
        <v>0</v>
      </c>
      <c r="G32" s="1123">
        <v>0</v>
      </c>
      <c r="H32" s="1123">
        <v>0</v>
      </c>
      <c r="I32" s="1123">
        <v>0</v>
      </c>
      <c r="J32" s="1123">
        <v>0</v>
      </c>
      <c r="K32" s="1123">
        <v>0</v>
      </c>
      <c r="L32" s="1123">
        <v>0</v>
      </c>
      <c r="M32" s="1123">
        <v>0</v>
      </c>
      <c r="N32" s="1123">
        <v>0</v>
      </c>
      <c r="O32" s="1123">
        <v>0</v>
      </c>
      <c r="P32" s="1123">
        <v>0</v>
      </c>
      <c r="Q32" s="1123">
        <v>0</v>
      </c>
      <c r="R32" s="1123">
        <v>0</v>
      </c>
      <c r="S32" s="1123">
        <v>0</v>
      </c>
      <c r="T32" s="1123">
        <v>0</v>
      </c>
      <c r="U32" s="1123">
        <v>0</v>
      </c>
      <c r="V32" s="1123">
        <v>0</v>
      </c>
      <c r="W32" s="1123">
        <v>6.34</v>
      </c>
      <c r="X32" s="1123">
        <v>0</v>
      </c>
      <c r="Y32" s="1123">
        <v>0</v>
      </c>
      <c r="Z32" s="1123">
        <v>0</v>
      </c>
      <c r="AA32" s="1123">
        <v>0</v>
      </c>
      <c r="AB32" s="1123">
        <v>0</v>
      </c>
      <c r="AC32" s="1123">
        <v>0</v>
      </c>
      <c r="AD32" s="1123">
        <v>0</v>
      </c>
      <c r="AE32" s="1123">
        <v>0</v>
      </c>
      <c r="AF32" s="1123">
        <v>0</v>
      </c>
      <c r="AG32" s="1123">
        <v>0</v>
      </c>
      <c r="AH32" s="1123">
        <v>0</v>
      </c>
      <c r="AI32" s="1123">
        <v>0</v>
      </c>
      <c r="AJ32" s="1123">
        <v>0</v>
      </c>
      <c r="AK32" s="2372">
        <f>'급수관폐쇄(총괄) (2)'!CF33+'급수관폐쇄(총괄) (2)'!CG33</f>
        <v>0</v>
      </c>
    </row>
    <row r="33" spans="1:37" s="194" customFormat="1" ht="24" customHeight="1" x14ac:dyDescent="0.15">
      <c r="A33" s="3111"/>
      <c r="B33" s="2364" t="s">
        <v>285</v>
      </c>
      <c r="C33" s="979">
        <f t="shared" si="30"/>
        <v>32</v>
      </c>
      <c r="D33" s="1122">
        <v>0</v>
      </c>
      <c r="E33" s="1123">
        <v>0</v>
      </c>
      <c r="F33" s="1123">
        <v>0</v>
      </c>
      <c r="G33" s="1123">
        <v>0</v>
      </c>
      <c r="H33" s="1123">
        <v>0</v>
      </c>
      <c r="I33" s="1123">
        <v>0</v>
      </c>
      <c r="J33" s="1123">
        <v>0</v>
      </c>
      <c r="K33" s="1123">
        <v>0</v>
      </c>
      <c r="L33" s="1123">
        <v>0</v>
      </c>
      <c r="M33" s="1123">
        <v>0</v>
      </c>
      <c r="N33" s="1123">
        <v>0</v>
      </c>
      <c r="O33" s="1123">
        <v>0</v>
      </c>
      <c r="P33" s="1123">
        <v>0</v>
      </c>
      <c r="Q33" s="1123">
        <v>0</v>
      </c>
      <c r="R33" s="1123">
        <v>0</v>
      </c>
      <c r="S33" s="1123">
        <v>0</v>
      </c>
      <c r="T33" s="1123">
        <v>0</v>
      </c>
      <c r="U33" s="1123">
        <v>0</v>
      </c>
      <c r="V33" s="1123">
        <v>0</v>
      </c>
      <c r="W33" s="1123">
        <v>0</v>
      </c>
      <c r="X33" s="1123">
        <v>0</v>
      </c>
      <c r="Y33" s="1123">
        <v>0</v>
      </c>
      <c r="Z33" s="1123">
        <v>0</v>
      </c>
      <c r="AA33" s="1123">
        <v>0</v>
      </c>
      <c r="AB33" s="1123">
        <v>0</v>
      </c>
      <c r="AC33" s="1123">
        <v>0</v>
      </c>
      <c r="AD33" s="1123">
        <v>0</v>
      </c>
      <c r="AE33" s="1123">
        <v>0</v>
      </c>
      <c r="AF33" s="1123">
        <v>0</v>
      </c>
      <c r="AG33" s="1123">
        <v>0</v>
      </c>
      <c r="AH33" s="1123">
        <v>0</v>
      </c>
      <c r="AI33" s="1123">
        <v>0</v>
      </c>
      <c r="AJ33" s="1123">
        <v>0</v>
      </c>
      <c r="AK33" s="2372">
        <f>'급수관폐쇄(총괄) (2)'!CF34+'급수관폐쇄(총괄) (2)'!CG34</f>
        <v>32</v>
      </c>
    </row>
    <row r="34" spans="1:37" s="194" customFormat="1" ht="24" customHeight="1" x14ac:dyDescent="0.15">
      <c r="A34" s="3111">
        <v>40</v>
      </c>
      <c r="B34" s="1851" t="s">
        <v>46</v>
      </c>
      <c r="C34" s="614">
        <f>SUM(D34:AK34)</f>
        <v>17779.689999999999</v>
      </c>
      <c r="D34" s="580">
        <f>SUM(D35:D39)</f>
        <v>158.29</v>
      </c>
      <c r="E34" s="580">
        <f t="shared" ref="E34:AH34" si="31">SUM(E35:E39)</f>
        <v>0</v>
      </c>
      <c r="F34" s="580">
        <f t="shared" si="31"/>
        <v>0</v>
      </c>
      <c r="G34" s="580">
        <f t="shared" si="31"/>
        <v>5.74</v>
      </c>
      <c r="H34" s="580">
        <f t="shared" si="31"/>
        <v>29.98</v>
      </c>
      <c r="I34" s="580">
        <f t="shared" si="31"/>
        <v>8.43</v>
      </c>
      <c r="J34" s="580">
        <f t="shared" si="31"/>
        <v>0</v>
      </c>
      <c r="K34" s="580">
        <f t="shared" si="31"/>
        <v>0</v>
      </c>
      <c r="L34" s="580">
        <f t="shared" si="31"/>
        <v>166.57</v>
      </c>
      <c r="M34" s="580">
        <f t="shared" si="31"/>
        <v>22.59</v>
      </c>
      <c r="N34" s="580">
        <f t="shared" si="31"/>
        <v>0</v>
      </c>
      <c r="O34" s="580">
        <f t="shared" si="31"/>
        <v>67.41</v>
      </c>
      <c r="P34" s="580">
        <f t="shared" si="31"/>
        <v>86.13</v>
      </c>
      <c r="Q34" s="580">
        <f t="shared" si="31"/>
        <v>401.83</v>
      </c>
      <c r="R34" s="580">
        <f t="shared" si="31"/>
        <v>204</v>
      </c>
      <c r="S34" s="580">
        <f t="shared" si="31"/>
        <v>281.07</v>
      </c>
      <c r="T34" s="580">
        <f t="shared" si="31"/>
        <v>139.54000000000002</v>
      </c>
      <c r="U34" s="580">
        <f t="shared" si="31"/>
        <v>218.39</v>
      </c>
      <c r="V34" s="580">
        <f t="shared" si="31"/>
        <v>283.63</v>
      </c>
      <c r="W34" s="580">
        <f t="shared" si="31"/>
        <v>275.45999999999998</v>
      </c>
      <c r="X34" s="580">
        <f t="shared" si="31"/>
        <v>426.09000000000003</v>
      </c>
      <c r="Y34" s="580">
        <f t="shared" si="31"/>
        <v>338.32</v>
      </c>
      <c r="Z34" s="580">
        <f t="shared" si="31"/>
        <v>1027.6499999999999</v>
      </c>
      <c r="AA34" s="580">
        <f t="shared" si="31"/>
        <v>1480.6100000000001</v>
      </c>
      <c r="AB34" s="580">
        <f t="shared" si="31"/>
        <v>2934.5</v>
      </c>
      <c r="AC34" s="580">
        <f t="shared" si="31"/>
        <v>3174.04</v>
      </c>
      <c r="AD34" s="580">
        <f t="shared" si="31"/>
        <v>1130.97</v>
      </c>
      <c r="AE34" s="580">
        <f t="shared" si="31"/>
        <v>734.43</v>
      </c>
      <c r="AF34" s="580">
        <f t="shared" si="31"/>
        <v>921.26</v>
      </c>
      <c r="AG34" s="580">
        <f t="shared" si="31"/>
        <v>1064.97</v>
      </c>
      <c r="AH34" s="580">
        <f t="shared" si="31"/>
        <v>377.11</v>
      </c>
      <c r="AI34" s="580">
        <f>SUM(AI35:AI39)</f>
        <v>683.06</v>
      </c>
      <c r="AJ34" s="581">
        <f>SUM(AJ35:AJ39)</f>
        <v>727.59</v>
      </c>
      <c r="AK34" s="581">
        <f>SUM(AK35:AK39)</f>
        <v>410.03</v>
      </c>
    </row>
    <row r="35" spans="1:37" s="194" customFormat="1" ht="24" customHeight="1" x14ac:dyDescent="0.15">
      <c r="A35" s="3111"/>
      <c r="B35" s="2364" t="s">
        <v>283</v>
      </c>
      <c r="C35" s="979">
        <f>SUM(D35:AK35)</f>
        <v>194.01</v>
      </c>
      <c r="D35" s="1122">
        <v>158.29</v>
      </c>
      <c r="E35" s="1123">
        <v>0</v>
      </c>
      <c r="F35" s="1123">
        <v>0</v>
      </c>
      <c r="G35" s="1123">
        <v>5.74</v>
      </c>
      <c r="H35" s="1123">
        <v>29.98</v>
      </c>
      <c r="I35" s="1123">
        <v>0</v>
      </c>
      <c r="J35" s="1123">
        <v>0</v>
      </c>
      <c r="K35" s="1123">
        <v>0</v>
      </c>
      <c r="L35" s="1123">
        <v>0</v>
      </c>
      <c r="M35" s="1123">
        <v>0</v>
      </c>
      <c r="N35" s="1123">
        <v>0</v>
      </c>
      <c r="O35" s="1123">
        <v>0</v>
      </c>
      <c r="P35" s="1123">
        <v>0</v>
      </c>
      <c r="Q35" s="1123">
        <v>0</v>
      </c>
      <c r="R35" s="1123">
        <v>0</v>
      </c>
      <c r="S35" s="1123">
        <v>0</v>
      </c>
      <c r="T35" s="1123">
        <v>0</v>
      </c>
      <c r="U35" s="1123">
        <v>0</v>
      </c>
      <c r="V35" s="1123">
        <v>0</v>
      </c>
      <c r="W35" s="1123">
        <v>0</v>
      </c>
      <c r="X35" s="1123">
        <v>0</v>
      </c>
      <c r="Y35" s="1123">
        <v>0</v>
      </c>
      <c r="Z35" s="1123">
        <v>0</v>
      </c>
      <c r="AA35" s="1123">
        <v>0</v>
      </c>
      <c r="AB35" s="1123">
        <v>0</v>
      </c>
      <c r="AC35" s="1123">
        <v>0</v>
      </c>
      <c r="AD35" s="1123">
        <v>0</v>
      </c>
      <c r="AE35" s="1123">
        <v>0</v>
      </c>
      <c r="AF35" s="1123">
        <v>0</v>
      </c>
      <c r="AG35" s="1123">
        <v>0</v>
      </c>
      <c r="AH35" s="1123">
        <v>0</v>
      </c>
      <c r="AI35" s="1123">
        <v>0</v>
      </c>
      <c r="AJ35" s="1123">
        <v>0</v>
      </c>
      <c r="AK35" s="2372">
        <f>'급수관폐쇄(총괄) (2)'!CF36+'급수관폐쇄(총괄) (2)'!CG36</f>
        <v>0</v>
      </c>
    </row>
    <row r="36" spans="1:37" s="194" customFormat="1" ht="24" customHeight="1" x14ac:dyDescent="0.15">
      <c r="A36" s="3111"/>
      <c r="B36" s="2364" t="s">
        <v>284</v>
      </c>
      <c r="C36" s="979">
        <f t="shared" ref="C36:C39" si="32">SUM(D36:AK36)</f>
        <v>3816.0900000000006</v>
      </c>
      <c r="D36" s="1122">
        <v>0</v>
      </c>
      <c r="E36" s="1123">
        <v>0</v>
      </c>
      <c r="F36" s="1123">
        <v>0</v>
      </c>
      <c r="G36" s="1123">
        <v>0</v>
      </c>
      <c r="H36" s="1123">
        <v>0</v>
      </c>
      <c r="I36" s="1123">
        <v>0</v>
      </c>
      <c r="J36" s="1123">
        <v>0</v>
      </c>
      <c r="K36" s="1123">
        <v>0</v>
      </c>
      <c r="L36" s="1123">
        <v>166.57</v>
      </c>
      <c r="M36" s="1123">
        <v>22.59</v>
      </c>
      <c r="N36" s="1123">
        <v>0</v>
      </c>
      <c r="O36" s="1123">
        <v>67.41</v>
      </c>
      <c r="P36" s="1123">
        <v>76.77</v>
      </c>
      <c r="Q36" s="1123">
        <v>398.09</v>
      </c>
      <c r="R36" s="1123">
        <v>173.42</v>
      </c>
      <c r="S36" s="1123">
        <v>281.07</v>
      </c>
      <c r="T36" s="1123">
        <v>136.46</v>
      </c>
      <c r="U36" s="1123">
        <v>218.39</v>
      </c>
      <c r="V36" s="1123">
        <v>283.63</v>
      </c>
      <c r="W36" s="1123">
        <v>264.82</v>
      </c>
      <c r="X36" s="1123">
        <v>419.22</v>
      </c>
      <c r="Y36" s="1123">
        <v>318.13</v>
      </c>
      <c r="Z36" s="1123">
        <v>382.09</v>
      </c>
      <c r="AA36" s="1123">
        <v>572.39</v>
      </c>
      <c r="AB36" s="1123">
        <v>35.04</v>
      </c>
      <c r="AC36" s="1123">
        <v>0</v>
      </c>
      <c r="AD36" s="1123">
        <v>0</v>
      </c>
      <c r="AE36" s="1123">
        <v>0</v>
      </c>
      <c r="AF36" s="1123">
        <v>0</v>
      </c>
      <c r="AG36" s="1123">
        <v>0</v>
      </c>
      <c r="AH36" s="1123">
        <v>0</v>
      </c>
      <c r="AI36" s="1123">
        <v>0</v>
      </c>
      <c r="AJ36" s="1123">
        <v>0</v>
      </c>
      <c r="AK36" s="2372">
        <f>'급수관폐쇄(총괄) (2)'!CF37+'급수관폐쇄(총괄) (2)'!CG37</f>
        <v>0</v>
      </c>
    </row>
    <row r="37" spans="1:37" s="194" customFormat="1" ht="24" customHeight="1" x14ac:dyDescent="0.15">
      <c r="A37" s="3111"/>
      <c r="B37" s="2365" t="s">
        <v>286</v>
      </c>
      <c r="C37" s="979">
        <f t="shared" si="32"/>
        <v>13769.59</v>
      </c>
      <c r="D37" s="1122">
        <v>0</v>
      </c>
      <c r="E37" s="1123">
        <v>0</v>
      </c>
      <c r="F37" s="1123">
        <v>0</v>
      </c>
      <c r="G37" s="1123">
        <v>0</v>
      </c>
      <c r="H37" s="1123">
        <v>0</v>
      </c>
      <c r="I37" s="1123">
        <f>8.52-0.09</f>
        <v>8.43</v>
      </c>
      <c r="J37" s="1123">
        <v>0</v>
      </c>
      <c r="K37" s="1123">
        <v>0</v>
      </c>
      <c r="L37" s="1123">
        <v>0</v>
      </c>
      <c r="M37" s="1123">
        <v>0</v>
      </c>
      <c r="N37" s="1123">
        <v>0</v>
      </c>
      <c r="O37" s="1123">
        <v>0</v>
      </c>
      <c r="P37" s="1123">
        <v>9.36</v>
      </c>
      <c r="Q37" s="1123">
        <v>3.74</v>
      </c>
      <c r="R37" s="1123">
        <v>30.58</v>
      </c>
      <c r="S37" s="1123">
        <v>0</v>
      </c>
      <c r="T37" s="1123">
        <v>3.08</v>
      </c>
      <c r="U37" s="1123">
        <v>0</v>
      </c>
      <c r="V37" s="1123">
        <v>0</v>
      </c>
      <c r="W37" s="1123">
        <v>10.64</v>
      </c>
      <c r="X37" s="1123">
        <v>6.87</v>
      </c>
      <c r="Y37" s="1123">
        <v>20.190000000000001</v>
      </c>
      <c r="Z37" s="1123">
        <v>645.55999999999995</v>
      </c>
      <c r="AA37" s="1123">
        <v>908.22</v>
      </c>
      <c r="AB37" s="1123">
        <v>2899.46</v>
      </c>
      <c r="AC37" s="1123">
        <v>3174.04</v>
      </c>
      <c r="AD37" s="1123">
        <v>1130.97</v>
      </c>
      <c r="AE37" s="1123">
        <v>734.43</v>
      </c>
      <c r="AF37" s="1123">
        <v>921.26</v>
      </c>
      <c r="AG37" s="1123">
        <v>1064.97</v>
      </c>
      <c r="AH37" s="1123">
        <v>377.11</v>
      </c>
      <c r="AI37" s="1123">
        <v>683.06</v>
      </c>
      <c r="AJ37" s="1123">
        <v>727.59</v>
      </c>
      <c r="AK37" s="2372">
        <f>'급수관폐쇄(총괄) (2)'!CF38+'급수관폐쇄(총괄) (2)'!CG38</f>
        <v>410.03</v>
      </c>
    </row>
    <row r="38" spans="1:37" s="194" customFormat="1" ht="24" customHeight="1" x14ac:dyDescent="0.15">
      <c r="A38" s="3111"/>
      <c r="B38" s="2364" t="s">
        <v>779</v>
      </c>
      <c r="C38" s="979">
        <f t="shared" si="32"/>
        <v>0</v>
      </c>
      <c r="D38" s="1122">
        <v>0</v>
      </c>
      <c r="E38" s="1123">
        <v>0</v>
      </c>
      <c r="F38" s="1123">
        <v>0</v>
      </c>
      <c r="G38" s="1123">
        <v>0</v>
      </c>
      <c r="H38" s="1123">
        <v>0</v>
      </c>
      <c r="I38" s="1123">
        <v>0</v>
      </c>
      <c r="J38" s="1123">
        <v>0</v>
      </c>
      <c r="K38" s="1123">
        <v>0</v>
      </c>
      <c r="L38" s="1123">
        <v>0</v>
      </c>
      <c r="M38" s="1123">
        <v>0</v>
      </c>
      <c r="N38" s="1123">
        <v>0</v>
      </c>
      <c r="O38" s="1123">
        <v>0</v>
      </c>
      <c r="P38" s="1123">
        <v>0</v>
      </c>
      <c r="Q38" s="1123">
        <v>0</v>
      </c>
      <c r="R38" s="1123">
        <v>0</v>
      </c>
      <c r="S38" s="1123">
        <v>0</v>
      </c>
      <c r="T38" s="1123">
        <v>0</v>
      </c>
      <c r="U38" s="1123">
        <v>0</v>
      </c>
      <c r="V38" s="1123">
        <v>0</v>
      </c>
      <c r="W38" s="1123">
        <v>0</v>
      </c>
      <c r="X38" s="1123">
        <v>0</v>
      </c>
      <c r="Y38" s="1123">
        <v>0</v>
      </c>
      <c r="Z38" s="1123">
        <v>0</v>
      </c>
      <c r="AA38" s="1123">
        <v>0</v>
      </c>
      <c r="AB38" s="1123">
        <v>0</v>
      </c>
      <c r="AC38" s="1123">
        <f>59.91-59.91</f>
        <v>0</v>
      </c>
      <c r="AD38" s="1123">
        <v>0</v>
      </c>
      <c r="AE38" s="1123">
        <v>0</v>
      </c>
      <c r="AF38" s="1123">
        <v>0</v>
      </c>
      <c r="AG38" s="1123">
        <v>0</v>
      </c>
      <c r="AH38" s="1123">
        <v>0</v>
      </c>
      <c r="AI38" s="1123">
        <v>0</v>
      </c>
      <c r="AJ38" s="1123">
        <v>0</v>
      </c>
      <c r="AK38" s="2372">
        <f>'급수관폐쇄(총괄) (2)'!CF39+'급수관폐쇄(총괄) (2)'!CG39</f>
        <v>0</v>
      </c>
    </row>
    <row r="39" spans="1:37" s="194" customFormat="1" ht="24" customHeight="1" x14ac:dyDescent="0.15">
      <c r="A39" s="3111"/>
      <c r="B39" s="2364" t="s">
        <v>285</v>
      </c>
      <c r="C39" s="979">
        <f t="shared" si="32"/>
        <v>0</v>
      </c>
      <c r="D39" s="1122">
        <v>0</v>
      </c>
      <c r="E39" s="1123">
        <v>0</v>
      </c>
      <c r="F39" s="1123">
        <v>0</v>
      </c>
      <c r="G39" s="1123">
        <v>0</v>
      </c>
      <c r="H39" s="1123">
        <v>0</v>
      </c>
      <c r="I39" s="1123">
        <v>0</v>
      </c>
      <c r="J39" s="1123">
        <v>0</v>
      </c>
      <c r="K39" s="1123">
        <v>0</v>
      </c>
      <c r="L39" s="1123">
        <v>0</v>
      </c>
      <c r="M39" s="1123">
        <v>0</v>
      </c>
      <c r="N39" s="1123">
        <v>0</v>
      </c>
      <c r="O39" s="1123">
        <v>0</v>
      </c>
      <c r="P39" s="1123">
        <v>0</v>
      </c>
      <c r="Q39" s="1123">
        <v>0</v>
      </c>
      <c r="R39" s="1123">
        <v>0</v>
      </c>
      <c r="S39" s="1123">
        <v>0</v>
      </c>
      <c r="T39" s="1123">
        <v>0</v>
      </c>
      <c r="U39" s="1123">
        <v>0</v>
      </c>
      <c r="V39" s="1123">
        <v>0</v>
      </c>
      <c r="W39" s="1123">
        <v>0</v>
      </c>
      <c r="X39" s="1123">
        <v>0</v>
      </c>
      <c r="Y39" s="1123">
        <v>0</v>
      </c>
      <c r="Z39" s="1123">
        <v>0</v>
      </c>
      <c r="AA39" s="1123">
        <v>0</v>
      </c>
      <c r="AB39" s="1123">
        <v>0</v>
      </c>
      <c r="AC39" s="1123">
        <v>0</v>
      </c>
      <c r="AD39" s="1123">
        <v>0</v>
      </c>
      <c r="AE39" s="1123">
        <v>0</v>
      </c>
      <c r="AF39" s="1123">
        <v>0</v>
      </c>
      <c r="AG39" s="1123">
        <v>0</v>
      </c>
      <c r="AH39" s="1123">
        <v>0</v>
      </c>
      <c r="AI39" s="1123">
        <v>0</v>
      </c>
      <c r="AJ39" s="1123">
        <v>0</v>
      </c>
      <c r="AK39" s="2372">
        <f>'급수관폐쇄(총괄) (2)'!CF40+'급수관폐쇄(총괄) (2)'!CG40</f>
        <v>0</v>
      </c>
    </row>
    <row r="40" spans="1:37" s="194" customFormat="1" ht="24" customHeight="1" x14ac:dyDescent="0.15">
      <c r="A40" s="3111">
        <v>50</v>
      </c>
      <c r="B40" s="1851" t="s">
        <v>46</v>
      </c>
      <c r="C40" s="614">
        <f>SUM(D40:AK40)</f>
        <v>49460.52</v>
      </c>
      <c r="D40" s="580">
        <f>SUM(D41:D45)</f>
        <v>297.82</v>
      </c>
      <c r="E40" s="580">
        <f t="shared" ref="E40:AH40" si="33">SUM(E41:E45)</f>
        <v>0</v>
      </c>
      <c r="F40" s="580">
        <f t="shared" si="33"/>
        <v>0</v>
      </c>
      <c r="G40" s="580">
        <f t="shared" si="33"/>
        <v>0</v>
      </c>
      <c r="H40" s="580">
        <f t="shared" si="33"/>
        <v>0</v>
      </c>
      <c r="I40" s="580">
        <f t="shared" si="33"/>
        <v>0</v>
      </c>
      <c r="J40" s="580">
        <f t="shared" si="33"/>
        <v>15.8</v>
      </c>
      <c r="K40" s="580">
        <f t="shared" si="33"/>
        <v>75.59</v>
      </c>
      <c r="L40" s="580">
        <f t="shared" si="33"/>
        <v>807.06</v>
      </c>
      <c r="M40" s="580">
        <f t="shared" si="33"/>
        <v>632.15</v>
      </c>
      <c r="N40" s="580">
        <f t="shared" si="33"/>
        <v>66.64</v>
      </c>
      <c r="O40" s="580">
        <f t="shared" si="33"/>
        <v>149.22</v>
      </c>
      <c r="P40" s="580">
        <f t="shared" si="33"/>
        <v>255.96</v>
      </c>
      <c r="Q40" s="580">
        <f t="shared" si="33"/>
        <v>962.08</v>
      </c>
      <c r="R40" s="580">
        <f t="shared" si="33"/>
        <v>1027.1199999999999</v>
      </c>
      <c r="S40" s="580">
        <f t="shared" si="33"/>
        <v>279.74</v>
      </c>
      <c r="T40" s="580">
        <f t="shared" si="33"/>
        <v>398.3</v>
      </c>
      <c r="U40" s="580">
        <f t="shared" si="33"/>
        <v>783.79</v>
      </c>
      <c r="V40" s="580">
        <f t="shared" si="33"/>
        <v>636.97</v>
      </c>
      <c r="W40" s="580">
        <f t="shared" si="33"/>
        <v>1619.83</v>
      </c>
      <c r="X40" s="580">
        <f t="shared" si="33"/>
        <v>3113.1800000000003</v>
      </c>
      <c r="Y40" s="580">
        <f t="shared" si="33"/>
        <v>3798.5099999999998</v>
      </c>
      <c r="Z40" s="580">
        <f t="shared" si="33"/>
        <v>8632.2900000000009</v>
      </c>
      <c r="AA40" s="580">
        <f t="shared" si="33"/>
        <v>4776.96</v>
      </c>
      <c r="AB40" s="580">
        <f t="shared" si="33"/>
        <v>3802.7</v>
      </c>
      <c r="AC40" s="580">
        <f t="shared" si="33"/>
        <v>2912.8999999999996</v>
      </c>
      <c r="AD40" s="580">
        <f t="shared" si="33"/>
        <v>3080.64</v>
      </c>
      <c r="AE40" s="580">
        <f t="shared" si="33"/>
        <v>1344.97</v>
      </c>
      <c r="AF40" s="580">
        <f t="shared" si="33"/>
        <v>2808.42</v>
      </c>
      <c r="AG40" s="580">
        <f t="shared" si="33"/>
        <v>1642.08</v>
      </c>
      <c r="AH40" s="580">
        <f t="shared" si="33"/>
        <v>389.73</v>
      </c>
      <c r="AI40" s="580">
        <f>SUM(AI41:AI45)</f>
        <v>1721.77</v>
      </c>
      <c r="AJ40" s="581">
        <f>SUM(AJ41:AJ45)</f>
        <v>2449.56</v>
      </c>
      <c r="AK40" s="581">
        <f>SUM(AK41:AK45)</f>
        <v>978.74</v>
      </c>
    </row>
    <row r="41" spans="1:37" s="194" customFormat="1" ht="24" customHeight="1" x14ac:dyDescent="0.15">
      <c r="A41" s="3111"/>
      <c r="B41" s="2364" t="s">
        <v>283</v>
      </c>
      <c r="C41" s="979">
        <f>SUM(D41:AK41)</f>
        <v>389.21000000000004</v>
      </c>
      <c r="D41" s="1122">
        <v>297.82</v>
      </c>
      <c r="E41" s="1123">
        <v>0</v>
      </c>
      <c r="F41" s="1123">
        <v>0</v>
      </c>
      <c r="G41" s="1123">
        <v>0</v>
      </c>
      <c r="H41" s="1123">
        <v>0</v>
      </c>
      <c r="I41" s="1123">
        <v>0</v>
      </c>
      <c r="J41" s="1123">
        <v>15.8</v>
      </c>
      <c r="K41" s="1123">
        <v>75.59</v>
      </c>
      <c r="L41" s="1123">
        <v>0</v>
      </c>
      <c r="M41" s="1123">
        <v>0</v>
      </c>
      <c r="N41" s="1123">
        <v>0</v>
      </c>
      <c r="O41" s="1123">
        <v>0</v>
      </c>
      <c r="P41" s="1123">
        <v>0</v>
      </c>
      <c r="Q41" s="1123">
        <v>0</v>
      </c>
      <c r="R41" s="1123">
        <v>0</v>
      </c>
      <c r="S41" s="1123">
        <v>0</v>
      </c>
      <c r="T41" s="1123">
        <v>0</v>
      </c>
      <c r="U41" s="1123">
        <v>0</v>
      </c>
      <c r="V41" s="1123">
        <v>0</v>
      </c>
      <c r="W41" s="1123">
        <v>0</v>
      </c>
      <c r="X41" s="1123">
        <v>0</v>
      </c>
      <c r="Y41" s="1123">
        <v>0</v>
      </c>
      <c r="Z41" s="1123">
        <v>0</v>
      </c>
      <c r="AA41" s="1123">
        <v>0</v>
      </c>
      <c r="AB41" s="1123">
        <v>0</v>
      </c>
      <c r="AC41" s="1123">
        <v>0</v>
      </c>
      <c r="AD41" s="1123">
        <v>0</v>
      </c>
      <c r="AE41" s="1123">
        <v>0</v>
      </c>
      <c r="AF41" s="1123">
        <v>0</v>
      </c>
      <c r="AG41" s="1123">
        <v>0</v>
      </c>
      <c r="AH41" s="1123">
        <v>0</v>
      </c>
      <c r="AI41" s="1123">
        <v>0</v>
      </c>
      <c r="AJ41" s="1123">
        <v>0</v>
      </c>
      <c r="AK41" s="2372">
        <f>'급수관폐쇄(총괄) (2)'!CF42+'급수관폐쇄(총괄) (2)'!CG42</f>
        <v>0</v>
      </c>
    </row>
    <row r="42" spans="1:37" s="194" customFormat="1" ht="24" customHeight="1" x14ac:dyDescent="0.15">
      <c r="A42" s="3111"/>
      <c r="B42" s="2364" t="s">
        <v>284</v>
      </c>
      <c r="C42" s="979">
        <f t="shared" ref="C42:C44" si="34">SUM(D42:AK42)</f>
        <v>23869.060000000005</v>
      </c>
      <c r="D42" s="1122">
        <v>0</v>
      </c>
      <c r="E42" s="1123">
        <v>0</v>
      </c>
      <c r="F42" s="1123">
        <v>0</v>
      </c>
      <c r="G42" s="1123">
        <v>0</v>
      </c>
      <c r="H42" s="1123">
        <v>0</v>
      </c>
      <c r="I42" s="1123">
        <v>0</v>
      </c>
      <c r="J42" s="1123">
        <v>0</v>
      </c>
      <c r="K42" s="1123">
        <v>0</v>
      </c>
      <c r="L42" s="1123">
        <v>807.06</v>
      </c>
      <c r="M42" s="1123">
        <v>632.15</v>
      </c>
      <c r="N42" s="1123">
        <v>66.64</v>
      </c>
      <c r="O42" s="1123">
        <v>149.22</v>
      </c>
      <c r="P42" s="1123">
        <v>255.96</v>
      </c>
      <c r="Q42" s="1123">
        <v>962.08</v>
      </c>
      <c r="R42" s="1123">
        <v>738.35</v>
      </c>
      <c r="S42" s="1123">
        <v>270.87</v>
      </c>
      <c r="T42" s="1123">
        <v>348.3</v>
      </c>
      <c r="U42" s="1123">
        <v>783.79</v>
      </c>
      <c r="V42" s="1123">
        <v>636.96</v>
      </c>
      <c r="W42" s="1123">
        <v>1619.83</v>
      </c>
      <c r="X42" s="1123">
        <v>3036.27</v>
      </c>
      <c r="Y42" s="1123">
        <v>3778.6</v>
      </c>
      <c r="Z42" s="1123">
        <v>5175.92</v>
      </c>
      <c r="AA42" s="1123">
        <v>3153.9</v>
      </c>
      <c r="AB42" s="1123">
        <v>256.31</v>
      </c>
      <c r="AC42" s="1123">
        <v>375.2</v>
      </c>
      <c r="AD42" s="1123">
        <v>0</v>
      </c>
      <c r="AE42" s="1123">
        <v>0</v>
      </c>
      <c r="AF42" s="1123">
        <v>0</v>
      </c>
      <c r="AG42" s="1123">
        <v>539.13</v>
      </c>
      <c r="AH42" s="1123">
        <v>259.51</v>
      </c>
      <c r="AI42" s="1123">
        <v>13.97</v>
      </c>
      <c r="AJ42" s="1123">
        <v>9.0399999999999991</v>
      </c>
      <c r="AK42" s="2372">
        <f>'급수관폐쇄(총괄) (2)'!CF43+'급수관폐쇄(총괄) (2)'!CG43</f>
        <v>0</v>
      </c>
    </row>
    <row r="43" spans="1:37" s="194" customFormat="1" ht="24" customHeight="1" x14ac:dyDescent="0.15">
      <c r="A43" s="3111"/>
      <c r="B43" s="2365" t="s">
        <v>286</v>
      </c>
      <c r="C43" s="979">
        <f t="shared" si="34"/>
        <v>24422.82</v>
      </c>
      <c r="D43" s="1122">
        <v>0</v>
      </c>
      <c r="E43" s="1123">
        <v>0</v>
      </c>
      <c r="F43" s="1123">
        <v>0</v>
      </c>
      <c r="G43" s="1123">
        <v>0</v>
      </c>
      <c r="H43" s="1123">
        <v>0</v>
      </c>
      <c r="I43" s="1123">
        <v>0</v>
      </c>
      <c r="J43" s="1123">
        <v>0</v>
      </c>
      <c r="K43" s="1123">
        <v>0</v>
      </c>
      <c r="L43" s="1123">
        <v>0</v>
      </c>
      <c r="M43" s="1123">
        <v>0</v>
      </c>
      <c r="N43" s="1123">
        <v>0</v>
      </c>
      <c r="O43" s="1123">
        <v>0</v>
      </c>
      <c r="P43" s="1123">
        <v>0</v>
      </c>
      <c r="Q43" s="1123">
        <v>0</v>
      </c>
      <c r="R43" s="1123">
        <v>121.26</v>
      </c>
      <c r="S43" s="1123">
        <v>0</v>
      </c>
      <c r="T43" s="1123">
        <v>50</v>
      </c>
      <c r="U43" s="1123">
        <v>0</v>
      </c>
      <c r="V43" s="1123">
        <v>0</v>
      </c>
      <c r="W43" s="1123">
        <v>0</v>
      </c>
      <c r="X43" s="1123">
        <v>65.8</v>
      </c>
      <c r="Y43" s="1123">
        <v>19.91</v>
      </c>
      <c r="Z43" s="1123">
        <v>2880.46</v>
      </c>
      <c r="AA43" s="1123">
        <v>1623.06</v>
      </c>
      <c r="AB43" s="1123">
        <v>3546.39</v>
      </c>
      <c r="AC43" s="1123">
        <v>2537.6999999999998</v>
      </c>
      <c r="AD43" s="1123">
        <v>3080.64</v>
      </c>
      <c r="AE43" s="1123">
        <v>1344.97</v>
      </c>
      <c r="AF43" s="1123">
        <v>2808.42</v>
      </c>
      <c r="AG43" s="1123">
        <v>1102.95</v>
      </c>
      <c r="AH43" s="1123">
        <v>130.22</v>
      </c>
      <c r="AI43" s="1123">
        <v>1707.8</v>
      </c>
      <c r="AJ43" s="1123">
        <v>2440.52</v>
      </c>
      <c r="AK43" s="2372">
        <f>'급수관폐쇄(총괄) (2)'!CF44+'급수관폐쇄(총괄) (2)'!CG44</f>
        <v>962.72</v>
      </c>
    </row>
    <row r="44" spans="1:37" s="194" customFormat="1" ht="24" customHeight="1" x14ac:dyDescent="0.15">
      <c r="A44" s="3111"/>
      <c r="B44" s="2364" t="s">
        <v>779</v>
      </c>
      <c r="C44" s="979">
        <f t="shared" si="34"/>
        <v>178.62</v>
      </c>
      <c r="D44" s="1122">
        <v>0</v>
      </c>
      <c r="E44" s="1123">
        <v>0</v>
      </c>
      <c r="F44" s="1123">
        <v>0</v>
      </c>
      <c r="G44" s="1123">
        <v>0</v>
      </c>
      <c r="H44" s="1123">
        <v>0</v>
      </c>
      <c r="I44" s="1123">
        <v>0</v>
      </c>
      <c r="J44" s="1123">
        <v>0</v>
      </c>
      <c r="K44" s="1123">
        <v>0</v>
      </c>
      <c r="L44" s="1123">
        <v>0</v>
      </c>
      <c r="M44" s="1123">
        <v>0</v>
      </c>
      <c r="N44" s="1123">
        <v>0</v>
      </c>
      <c r="O44" s="1123">
        <v>0</v>
      </c>
      <c r="P44" s="1123">
        <v>0</v>
      </c>
      <c r="Q44" s="1123">
        <v>0</v>
      </c>
      <c r="R44" s="1123">
        <f>204.51-37</f>
        <v>167.51</v>
      </c>
      <c r="S44" s="1123">
        <v>0</v>
      </c>
      <c r="T44" s="1123">
        <v>0</v>
      </c>
      <c r="U44" s="1123">
        <v>0</v>
      </c>
      <c r="V44" s="1123">
        <v>0</v>
      </c>
      <c r="W44" s="1123">
        <v>0</v>
      </c>
      <c r="X44" s="1123">
        <v>11.11</v>
      </c>
      <c r="Y44" s="1123">
        <v>0</v>
      </c>
      <c r="Z44" s="1123">
        <v>0</v>
      </c>
      <c r="AA44" s="1123">
        <v>0</v>
      </c>
      <c r="AB44" s="1123">
        <v>0</v>
      </c>
      <c r="AC44" s="1123">
        <v>0</v>
      </c>
      <c r="AD44" s="1123">
        <v>0</v>
      </c>
      <c r="AE44" s="1123">
        <v>0</v>
      </c>
      <c r="AF44" s="1123">
        <v>0</v>
      </c>
      <c r="AG44" s="1123">
        <v>0</v>
      </c>
      <c r="AH44" s="1123">
        <v>0</v>
      </c>
      <c r="AI44" s="1123">
        <v>0</v>
      </c>
      <c r="AJ44" s="1123">
        <v>0</v>
      </c>
      <c r="AK44" s="2372">
        <f>'급수관폐쇄(총괄) (2)'!CF45+'급수관폐쇄(총괄) (2)'!CG45</f>
        <v>0</v>
      </c>
    </row>
    <row r="45" spans="1:37" s="194" customFormat="1" ht="24" customHeight="1" x14ac:dyDescent="0.15">
      <c r="A45" s="3111"/>
      <c r="B45" s="2364" t="s">
        <v>285</v>
      </c>
      <c r="C45" s="979">
        <f>SUM(D45:AK45)</f>
        <v>600.80999999999995</v>
      </c>
      <c r="D45" s="1122">
        <v>0</v>
      </c>
      <c r="E45" s="1123">
        <v>0</v>
      </c>
      <c r="F45" s="1123">
        <v>0</v>
      </c>
      <c r="G45" s="1123">
        <v>0</v>
      </c>
      <c r="H45" s="1123">
        <v>0</v>
      </c>
      <c r="I45" s="1123">
        <v>0</v>
      </c>
      <c r="J45" s="1123">
        <v>0</v>
      </c>
      <c r="K45" s="1123">
        <v>0</v>
      </c>
      <c r="L45" s="1123">
        <v>0</v>
      </c>
      <c r="M45" s="1123">
        <v>0</v>
      </c>
      <c r="N45" s="1123">
        <v>0</v>
      </c>
      <c r="O45" s="1123">
        <v>0</v>
      </c>
      <c r="P45" s="1123">
        <v>0</v>
      </c>
      <c r="Q45" s="1123">
        <v>0</v>
      </c>
      <c r="R45" s="1123">
        <v>0</v>
      </c>
      <c r="S45" s="1123">
        <v>8.8699999999999992</v>
      </c>
      <c r="T45" s="1123">
        <v>0</v>
      </c>
      <c r="U45" s="1123">
        <v>0</v>
      </c>
      <c r="V45" s="1123">
        <v>0.01</v>
      </c>
      <c r="W45" s="1123">
        <v>0</v>
      </c>
      <c r="X45" s="1123">
        <v>0</v>
      </c>
      <c r="Y45" s="1123">
        <v>0</v>
      </c>
      <c r="Z45" s="1123">
        <v>575.91</v>
      </c>
      <c r="AA45" s="1123">
        <v>0</v>
      </c>
      <c r="AB45" s="1123">
        <v>0</v>
      </c>
      <c r="AC45" s="1123">
        <v>0</v>
      </c>
      <c r="AD45" s="1123">
        <v>0</v>
      </c>
      <c r="AE45" s="1123">
        <v>0</v>
      </c>
      <c r="AF45" s="1123">
        <v>0</v>
      </c>
      <c r="AG45" s="1123">
        <v>0</v>
      </c>
      <c r="AH45" s="1123">
        <v>0</v>
      </c>
      <c r="AI45" s="1123">
        <v>0</v>
      </c>
      <c r="AJ45" s="1123">
        <v>0</v>
      </c>
      <c r="AK45" s="2372">
        <f>'급수관폐쇄(총괄) (2)'!CF46+'급수관폐쇄(총괄) (2)'!CG46</f>
        <v>16.02</v>
      </c>
    </row>
  </sheetData>
  <sheetProtection password="CC19" sheet="1" objects="1" scenarios="1"/>
  <mergeCells count="7">
    <mergeCell ref="A40:A45"/>
    <mergeCell ref="A22:A27"/>
    <mergeCell ref="A28:A33"/>
    <mergeCell ref="A4:A9"/>
    <mergeCell ref="A10:A15"/>
    <mergeCell ref="A16:A21"/>
    <mergeCell ref="A34:A39"/>
  </mergeCells>
  <phoneticPr fontId="65" type="noConversion"/>
  <pageMargins left="0.6692913385826772" right="0.6692913385826772" top="0.98425196850393704" bottom="0.6692913385826772" header="0" footer="0"/>
  <pageSetup paperSize="9" scale="60" firstPageNumber="144" pageOrder="overThenDown" orientation="portrait" useFirstPageNumber="1" horizontalDpi="300" verticalDpi="300" r:id="rId1"/>
  <headerFooter alignWithMargins="0">
    <oddFooter>&amp;C- &amp;P -</oddFooter>
  </headerFooter>
  <colBreaks count="4" manualBreakCount="4">
    <brk id="5" max="44" man="1"/>
    <brk id="15" max="44" man="1"/>
    <brk id="21" max="44" man="1"/>
    <brk id="27" max="44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AK52"/>
  <sheetViews>
    <sheetView view="pageBreakPreview" zoomScale="70" zoomScaleNormal="100" zoomScaleSheetLayoutView="70" workbookViewId="0">
      <pane xSplit="2" ySplit="3" topLeftCell="C4" activePane="bottomRight" state="frozen"/>
      <selection activeCell="AI7" sqref="AI7"/>
      <selection pane="topRight" activeCell="AI7" sqref="AI7"/>
      <selection pane="bottomLeft" activeCell="AI7" sqref="AI7"/>
      <selection pane="bottomRight" activeCell="B3" sqref="B3"/>
    </sheetView>
  </sheetViews>
  <sheetFormatPr defaultRowHeight="14.25" x14ac:dyDescent="0.15"/>
  <cols>
    <col min="1" max="1" width="5.33203125" style="194" bestFit="1" customWidth="1"/>
    <col min="2" max="2" width="14.5546875" style="194" customWidth="1"/>
    <col min="3" max="3" width="12.77734375" style="190" customWidth="1"/>
    <col min="4" max="12" width="12.77734375" style="168" customWidth="1"/>
    <col min="13" max="37" width="12.77734375" style="190" customWidth="1"/>
    <col min="38" max="16384" width="8.88671875" style="190"/>
  </cols>
  <sheetData>
    <row r="1" spans="1:37" ht="32.25" customHeight="1" x14ac:dyDescent="0.15">
      <c r="C1" s="825" t="s">
        <v>777</v>
      </c>
      <c r="D1" s="192"/>
      <c r="E1" s="192"/>
      <c r="F1" s="192"/>
      <c r="G1" s="192"/>
      <c r="H1" s="192"/>
      <c r="I1" s="192"/>
      <c r="J1" s="192"/>
      <c r="K1" s="825" t="s">
        <v>777</v>
      </c>
      <c r="L1" s="192"/>
      <c r="M1" s="192"/>
      <c r="N1" s="192"/>
      <c r="Q1" s="168"/>
      <c r="R1" s="168"/>
      <c r="S1" s="168"/>
      <c r="T1" s="168"/>
      <c r="V1" s="825" t="s">
        <v>777</v>
      </c>
      <c r="W1" s="168"/>
      <c r="X1" s="168"/>
      <c r="Y1" s="168"/>
      <c r="AA1" s="168" t="s">
        <v>778</v>
      </c>
      <c r="AB1" s="825"/>
      <c r="AC1" s="168"/>
      <c r="AD1" s="168"/>
      <c r="AE1" s="168"/>
      <c r="AF1" s="168"/>
    </row>
    <row r="2" spans="1:37" ht="19.5" customHeight="1" x14ac:dyDescent="0.15">
      <c r="C2" s="829"/>
      <c r="D2" s="193" t="s">
        <v>341</v>
      </c>
      <c r="E2" s="192"/>
      <c r="F2" s="192"/>
      <c r="G2" s="192"/>
      <c r="H2" s="192"/>
      <c r="I2" s="193" t="s">
        <v>341</v>
      </c>
      <c r="J2" s="192"/>
      <c r="K2" s="192"/>
      <c r="L2" s="192"/>
      <c r="M2" s="2387"/>
      <c r="N2" s="193" t="s">
        <v>341</v>
      </c>
      <c r="O2" s="193"/>
      <c r="P2" s="2387"/>
      <c r="Q2" s="2387"/>
      <c r="R2" s="2387"/>
      <c r="S2" s="2387"/>
      <c r="T2" s="193" t="s">
        <v>754</v>
      </c>
      <c r="U2" s="2387"/>
      <c r="V2" s="2387"/>
      <c r="W2" s="2387"/>
      <c r="X2" s="2387"/>
      <c r="Y2" s="193"/>
      <c r="Z2" s="193" t="s">
        <v>341</v>
      </c>
      <c r="AA2" s="2387"/>
      <c r="AB2" s="2387"/>
      <c r="AC2" s="2387"/>
      <c r="AD2" s="2387"/>
      <c r="AE2" s="193" t="s">
        <v>374</v>
      </c>
      <c r="AF2" s="193"/>
    </row>
    <row r="3" spans="1:37" s="194" customFormat="1" ht="28.5" customHeight="1" x14ac:dyDescent="0.15">
      <c r="A3" s="2230" t="s">
        <v>107</v>
      </c>
      <c r="B3" s="837" t="s">
        <v>248</v>
      </c>
      <c r="C3" s="837" t="s">
        <v>342</v>
      </c>
      <c r="D3" s="837" t="s">
        <v>1083</v>
      </c>
      <c r="E3" s="1007">
        <v>1983</v>
      </c>
      <c r="F3" s="1007">
        <v>1984</v>
      </c>
      <c r="G3" s="1008">
        <v>1985</v>
      </c>
      <c r="H3" s="1008">
        <v>1986</v>
      </c>
      <c r="I3" s="1008">
        <v>1987</v>
      </c>
      <c r="J3" s="1008">
        <v>1988</v>
      </c>
      <c r="K3" s="1008">
        <v>1989</v>
      </c>
      <c r="L3" s="1009">
        <v>1990</v>
      </c>
      <c r="M3" s="1009">
        <v>1991</v>
      </c>
      <c r="N3" s="1009">
        <v>1992</v>
      </c>
      <c r="O3" s="1009">
        <v>1993</v>
      </c>
      <c r="P3" s="1009">
        <v>1994</v>
      </c>
      <c r="Q3" s="1010">
        <v>1995</v>
      </c>
      <c r="R3" s="1010">
        <v>1996</v>
      </c>
      <c r="S3" s="1010">
        <v>1997</v>
      </c>
      <c r="T3" s="1010">
        <v>1998</v>
      </c>
      <c r="U3" s="1010">
        <v>1999</v>
      </c>
      <c r="V3" s="1011">
        <v>2000</v>
      </c>
      <c r="W3" s="1011">
        <v>2001</v>
      </c>
      <c r="X3" s="1011">
        <v>2002</v>
      </c>
      <c r="Y3" s="1011">
        <v>2003</v>
      </c>
      <c r="Z3" s="1011">
        <v>2004</v>
      </c>
      <c r="AA3" s="1012">
        <v>2005</v>
      </c>
      <c r="AB3" s="1012">
        <v>2006</v>
      </c>
      <c r="AC3" s="1013">
        <v>2007</v>
      </c>
      <c r="AD3" s="1013">
        <v>2008</v>
      </c>
      <c r="AE3" s="1013">
        <v>2009</v>
      </c>
      <c r="AF3" s="1014">
        <v>2010</v>
      </c>
      <c r="AG3" s="1014">
        <v>2011</v>
      </c>
      <c r="AH3" s="1014">
        <v>2012</v>
      </c>
      <c r="AI3" s="846">
        <v>2013</v>
      </c>
      <c r="AJ3" s="846">
        <v>2014</v>
      </c>
      <c r="AK3" s="846">
        <v>2015</v>
      </c>
    </row>
    <row r="4" spans="1:37" s="194" customFormat="1" ht="28.5" customHeight="1" x14ac:dyDescent="0.15">
      <c r="A4" s="3114" t="s">
        <v>343</v>
      </c>
      <c r="B4" s="1851" t="s">
        <v>44</v>
      </c>
      <c r="C4" s="614">
        <f>SUM(D4:AK4)</f>
        <v>209206.09</v>
      </c>
      <c r="D4" s="614">
        <f>SUM(D5:D9)</f>
        <v>10190.75</v>
      </c>
      <c r="E4" s="614">
        <f>SUM(E5:E9)</f>
        <v>788.81</v>
      </c>
      <c r="F4" s="614">
        <f>SUM(F5:F9)</f>
        <v>1304.3400000000001</v>
      </c>
      <c r="G4" s="614">
        <f t="shared" ref="G4:AH4" si="0">SUM(G5:G9)</f>
        <v>1587.2500000000002</v>
      </c>
      <c r="H4" s="614">
        <f t="shared" si="0"/>
        <v>1263.4499999999998</v>
      </c>
      <c r="I4" s="614">
        <f t="shared" si="0"/>
        <v>1856.6299999999999</v>
      </c>
      <c r="J4" s="614">
        <f t="shared" si="0"/>
        <v>5371.9800000000005</v>
      </c>
      <c r="K4" s="614">
        <f t="shared" si="0"/>
        <v>6925.02</v>
      </c>
      <c r="L4" s="614">
        <f t="shared" si="0"/>
        <v>6247.13</v>
      </c>
      <c r="M4" s="614">
        <f t="shared" si="0"/>
        <v>5974.81</v>
      </c>
      <c r="N4" s="614">
        <f t="shared" si="0"/>
        <v>6134.3300000000008</v>
      </c>
      <c r="O4" s="614">
        <f t="shared" si="0"/>
        <v>7858.33</v>
      </c>
      <c r="P4" s="614">
        <f t="shared" si="0"/>
        <v>20008.16</v>
      </c>
      <c r="Q4" s="614">
        <f t="shared" si="0"/>
        <v>7760.77</v>
      </c>
      <c r="R4" s="614">
        <f t="shared" si="0"/>
        <v>8918.43</v>
      </c>
      <c r="S4" s="614">
        <f t="shared" si="0"/>
        <v>11485.42</v>
      </c>
      <c r="T4" s="614">
        <f t="shared" si="0"/>
        <v>9342.75</v>
      </c>
      <c r="U4" s="614">
        <f t="shared" si="0"/>
        <v>5275.87</v>
      </c>
      <c r="V4" s="614">
        <f t="shared" si="0"/>
        <v>6335.25</v>
      </c>
      <c r="W4" s="614">
        <f t="shared" si="0"/>
        <v>14178.100000000002</v>
      </c>
      <c r="X4" s="614">
        <f t="shared" si="0"/>
        <v>8216.2100000000009</v>
      </c>
      <c r="Y4" s="614">
        <f t="shared" si="0"/>
        <v>6319.89</v>
      </c>
      <c r="Z4" s="614">
        <f t="shared" si="0"/>
        <v>6202.76</v>
      </c>
      <c r="AA4" s="614">
        <f t="shared" si="0"/>
        <v>4786.99</v>
      </c>
      <c r="AB4" s="614">
        <f t="shared" si="0"/>
        <v>7491.6500000000005</v>
      </c>
      <c r="AC4" s="614">
        <f t="shared" si="0"/>
        <v>4630.8900000000003</v>
      </c>
      <c r="AD4" s="614">
        <f t="shared" si="0"/>
        <v>3469.22</v>
      </c>
      <c r="AE4" s="614">
        <f t="shared" si="0"/>
        <v>4775.7700000000004</v>
      </c>
      <c r="AF4" s="614">
        <f t="shared" si="0"/>
        <v>3709.29</v>
      </c>
      <c r="AG4" s="614">
        <f t="shared" si="0"/>
        <v>4448.79</v>
      </c>
      <c r="AH4" s="614">
        <f t="shared" si="0"/>
        <v>1663.4600000000003</v>
      </c>
      <c r="AI4" s="614">
        <f>SUM(AI5:AI9)</f>
        <v>4340.9399999999996</v>
      </c>
      <c r="AJ4" s="614">
        <v>4806</v>
      </c>
      <c r="AK4" s="614">
        <f>SUM(AK5:AK9)</f>
        <v>5536.65</v>
      </c>
    </row>
    <row r="5" spans="1:37" s="194" customFormat="1" ht="28.5" customHeight="1" x14ac:dyDescent="0.15">
      <c r="A5" s="3114"/>
      <c r="B5" s="2364" t="s">
        <v>283</v>
      </c>
      <c r="C5" s="979">
        <f>SUM(D5:AK5)</f>
        <v>32193.029999999995</v>
      </c>
      <c r="D5" s="979">
        <f t="shared" ref="D5:F9" si="1">D11+D17+D23+D29+D35+D41</f>
        <v>9768.91</v>
      </c>
      <c r="E5" s="979">
        <f t="shared" si="1"/>
        <v>779.81</v>
      </c>
      <c r="F5" s="979">
        <f t="shared" si="1"/>
        <v>1257.96</v>
      </c>
      <c r="G5" s="979">
        <f t="shared" ref="G5:AG5" si="2">G11+G17+G23+G29+G35+G41</f>
        <v>1392.1100000000001</v>
      </c>
      <c r="H5" s="979">
        <f t="shared" si="2"/>
        <v>1231.8699999999999</v>
      </c>
      <c r="I5" s="979">
        <f t="shared" si="2"/>
        <v>1771.8999999999999</v>
      </c>
      <c r="J5" s="979">
        <f t="shared" si="2"/>
        <v>5282.920000000001</v>
      </c>
      <c r="K5" s="979">
        <f t="shared" si="2"/>
        <v>6765.9800000000005</v>
      </c>
      <c r="L5" s="979">
        <f t="shared" si="2"/>
        <v>979.24999999999989</v>
      </c>
      <c r="M5" s="979">
        <f t="shared" si="2"/>
        <v>563.68000000000006</v>
      </c>
      <c r="N5" s="979">
        <f t="shared" si="2"/>
        <v>203.55</v>
      </c>
      <c r="O5" s="979">
        <f t="shared" si="2"/>
        <v>898.26</v>
      </c>
      <c r="P5" s="979">
        <f t="shared" si="2"/>
        <v>759.91</v>
      </c>
      <c r="Q5" s="979">
        <f t="shared" si="2"/>
        <v>175.3</v>
      </c>
      <c r="R5" s="979">
        <f t="shared" si="2"/>
        <v>39.549999999999997</v>
      </c>
      <c r="S5" s="979">
        <f t="shared" si="2"/>
        <v>1.64</v>
      </c>
      <c r="T5" s="979">
        <f t="shared" si="2"/>
        <v>12.21</v>
      </c>
      <c r="U5" s="979">
        <f t="shared" si="2"/>
        <v>0</v>
      </c>
      <c r="V5" s="979">
        <f t="shared" si="2"/>
        <v>0</v>
      </c>
      <c r="W5" s="979">
        <f t="shared" si="2"/>
        <v>3.3</v>
      </c>
      <c r="X5" s="979">
        <f t="shared" si="2"/>
        <v>2.7</v>
      </c>
      <c r="Y5" s="979">
        <f t="shared" si="2"/>
        <v>0</v>
      </c>
      <c r="Z5" s="979">
        <f t="shared" si="2"/>
        <v>0</v>
      </c>
      <c r="AA5" s="979">
        <f t="shared" si="2"/>
        <v>0</v>
      </c>
      <c r="AB5" s="979">
        <f t="shared" si="2"/>
        <v>0</v>
      </c>
      <c r="AC5" s="979">
        <f t="shared" si="2"/>
        <v>12.13</v>
      </c>
      <c r="AD5" s="979">
        <f t="shared" si="2"/>
        <v>0</v>
      </c>
      <c r="AE5" s="979">
        <f t="shared" si="2"/>
        <v>0</v>
      </c>
      <c r="AF5" s="979">
        <f t="shared" si="2"/>
        <v>0</v>
      </c>
      <c r="AG5" s="979">
        <f t="shared" si="2"/>
        <v>132.26999999999998</v>
      </c>
      <c r="AH5" s="979">
        <f t="shared" ref="AH5:AI9" si="3">AH11+AH17+AH23+AH29+AH35+AH41</f>
        <v>9.02</v>
      </c>
      <c r="AI5" s="979">
        <f t="shared" si="3"/>
        <v>12.21</v>
      </c>
      <c r="AJ5" s="979">
        <f t="shared" ref="AJ5:AK9" si="4">AJ11+AJ17+AJ23+AJ29+AJ35+AJ41</f>
        <v>9.59</v>
      </c>
      <c r="AK5" s="979">
        <f t="shared" si="4"/>
        <v>127</v>
      </c>
    </row>
    <row r="6" spans="1:37" s="194" customFormat="1" ht="28.5" customHeight="1" x14ac:dyDescent="0.15">
      <c r="A6" s="3114"/>
      <c r="B6" s="2364" t="s">
        <v>284</v>
      </c>
      <c r="C6" s="979">
        <f t="shared" ref="C6:C9" si="5">SUM(D6:AK6)</f>
        <v>31323.640000000007</v>
      </c>
      <c r="D6" s="979">
        <f t="shared" si="1"/>
        <v>91.52000000000001</v>
      </c>
      <c r="E6" s="979">
        <f t="shared" si="1"/>
        <v>0</v>
      </c>
      <c r="F6" s="979">
        <f t="shared" si="1"/>
        <v>27.42</v>
      </c>
      <c r="G6" s="979">
        <f t="shared" ref="G6:AG6" si="6">G12+G18+G24+G30+G36+G42</f>
        <v>95.23</v>
      </c>
      <c r="H6" s="979">
        <f t="shared" si="6"/>
        <v>13.21</v>
      </c>
      <c r="I6" s="979">
        <f t="shared" si="6"/>
        <v>27.32</v>
      </c>
      <c r="J6" s="979">
        <f t="shared" si="6"/>
        <v>2.2000000000000002</v>
      </c>
      <c r="K6" s="979">
        <f t="shared" si="6"/>
        <v>45.23</v>
      </c>
      <c r="L6" s="979">
        <f t="shared" si="6"/>
        <v>2607.5500000000002</v>
      </c>
      <c r="M6" s="979">
        <f t="shared" si="6"/>
        <v>2368.9300000000003</v>
      </c>
      <c r="N6" s="979">
        <f t="shared" si="6"/>
        <v>2027.3200000000002</v>
      </c>
      <c r="O6" s="979">
        <f t="shared" si="6"/>
        <v>2720.34</v>
      </c>
      <c r="P6" s="979">
        <f t="shared" si="6"/>
        <v>2229.89</v>
      </c>
      <c r="Q6" s="979">
        <f t="shared" si="6"/>
        <v>2218.9299999999998</v>
      </c>
      <c r="R6" s="979">
        <f t="shared" si="6"/>
        <v>1730.1</v>
      </c>
      <c r="S6" s="979">
        <f t="shared" si="6"/>
        <v>1581.12</v>
      </c>
      <c r="T6" s="979">
        <f t="shared" si="6"/>
        <v>2781.6400000000003</v>
      </c>
      <c r="U6" s="979">
        <f t="shared" si="6"/>
        <v>968.66000000000008</v>
      </c>
      <c r="V6" s="979">
        <f t="shared" si="6"/>
        <v>1558.56</v>
      </c>
      <c r="W6" s="979">
        <f t="shared" si="6"/>
        <v>2641.1000000000004</v>
      </c>
      <c r="X6" s="979">
        <f t="shared" si="6"/>
        <v>1658.58</v>
      </c>
      <c r="Y6" s="979">
        <f t="shared" si="6"/>
        <v>1997.3000000000002</v>
      </c>
      <c r="Z6" s="979">
        <f t="shared" si="6"/>
        <v>1004.3199999999999</v>
      </c>
      <c r="AA6" s="979">
        <f t="shared" si="6"/>
        <v>449.96999999999997</v>
      </c>
      <c r="AB6" s="979">
        <f t="shared" si="6"/>
        <v>346.12</v>
      </c>
      <c r="AC6" s="979">
        <f t="shared" si="6"/>
        <v>25.22</v>
      </c>
      <c r="AD6" s="979">
        <f t="shared" si="6"/>
        <v>0</v>
      </c>
      <c r="AE6" s="979">
        <f t="shared" si="6"/>
        <v>0</v>
      </c>
      <c r="AF6" s="979">
        <f t="shared" si="6"/>
        <v>0</v>
      </c>
      <c r="AG6" s="979">
        <f t="shared" si="6"/>
        <v>105.86</v>
      </c>
      <c r="AH6" s="979">
        <f t="shared" si="3"/>
        <v>0</v>
      </c>
      <c r="AI6" s="979">
        <f t="shared" si="3"/>
        <v>0</v>
      </c>
      <c r="AJ6" s="979">
        <f t="shared" si="4"/>
        <v>0</v>
      </c>
      <c r="AK6" s="979">
        <f t="shared" si="4"/>
        <v>0</v>
      </c>
    </row>
    <row r="7" spans="1:37" s="194" customFormat="1" ht="28.5" customHeight="1" x14ac:dyDescent="0.15">
      <c r="A7" s="3114"/>
      <c r="B7" s="2365" t="s">
        <v>286</v>
      </c>
      <c r="C7" s="979">
        <f t="shared" si="5"/>
        <v>143851.29</v>
      </c>
      <c r="D7" s="979">
        <f t="shared" si="1"/>
        <v>330.32</v>
      </c>
      <c r="E7" s="979">
        <f t="shared" si="1"/>
        <v>9</v>
      </c>
      <c r="F7" s="979">
        <f t="shared" si="1"/>
        <v>18.96</v>
      </c>
      <c r="G7" s="979">
        <f t="shared" ref="G7:AG7" si="7">G13+G19+G25+G31+G37+G43</f>
        <v>99.91</v>
      </c>
      <c r="H7" s="979">
        <f t="shared" si="7"/>
        <v>18.37</v>
      </c>
      <c r="I7" s="979">
        <f t="shared" si="7"/>
        <v>57.41</v>
      </c>
      <c r="J7" s="979">
        <f t="shared" si="7"/>
        <v>86.86</v>
      </c>
      <c r="K7" s="979">
        <f t="shared" si="7"/>
        <v>113.81</v>
      </c>
      <c r="L7" s="979">
        <f t="shared" si="7"/>
        <v>2660.33</v>
      </c>
      <c r="M7" s="979">
        <f t="shared" si="7"/>
        <v>3042.2</v>
      </c>
      <c r="N7" s="979">
        <f t="shared" si="7"/>
        <v>3903.4600000000005</v>
      </c>
      <c r="O7" s="979">
        <f t="shared" si="7"/>
        <v>4235.9799999999996</v>
      </c>
      <c r="P7" s="979">
        <f t="shared" si="7"/>
        <v>17018.36</v>
      </c>
      <c r="Q7" s="979">
        <f t="shared" si="7"/>
        <v>3890.43</v>
      </c>
      <c r="R7" s="979">
        <f t="shared" si="7"/>
        <v>6951.17</v>
      </c>
      <c r="S7" s="979">
        <f t="shared" si="7"/>
        <v>9858.39</v>
      </c>
      <c r="T7" s="979">
        <f t="shared" si="7"/>
        <v>6548.9000000000005</v>
      </c>
      <c r="U7" s="979">
        <f t="shared" si="7"/>
        <v>4307.21</v>
      </c>
      <c r="V7" s="979">
        <f t="shared" si="7"/>
        <v>4776.6900000000005</v>
      </c>
      <c r="W7" s="979">
        <f t="shared" si="7"/>
        <v>11533.7</v>
      </c>
      <c r="X7" s="979">
        <f t="shared" si="7"/>
        <v>6554.93</v>
      </c>
      <c r="Y7" s="979">
        <f t="shared" si="7"/>
        <v>4322.59</v>
      </c>
      <c r="Z7" s="979">
        <f t="shared" si="7"/>
        <v>5198.4400000000005</v>
      </c>
      <c r="AA7" s="979">
        <f t="shared" si="7"/>
        <v>4337.0199999999995</v>
      </c>
      <c r="AB7" s="979">
        <f t="shared" si="7"/>
        <v>7145.5300000000007</v>
      </c>
      <c r="AC7" s="979">
        <f t="shared" si="7"/>
        <v>4593.54</v>
      </c>
      <c r="AD7" s="979">
        <f t="shared" si="7"/>
        <v>3469.22</v>
      </c>
      <c r="AE7" s="979">
        <f t="shared" si="7"/>
        <v>4775.7700000000004</v>
      </c>
      <c r="AF7" s="979">
        <f t="shared" si="7"/>
        <v>3709.29</v>
      </c>
      <c r="AG7" s="979">
        <f t="shared" si="7"/>
        <v>4210.66</v>
      </c>
      <c r="AH7" s="979">
        <f t="shared" si="3"/>
        <v>1606.2200000000003</v>
      </c>
      <c r="AI7" s="979">
        <f t="shared" si="3"/>
        <v>4320.7299999999996</v>
      </c>
      <c r="AJ7" s="979">
        <f t="shared" si="4"/>
        <v>4796.79</v>
      </c>
      <c r="AK7" s="979">
        <f t="shared" si="4"/>
        <v>5349.0999999999995</v>
      </c>
    </row>
    <row r="8" spans="1:37" s="194" customFormat="1" ht="28.5" customHeight="1" x14ac:dyDescent="0.15">
      <c r="A8" s="3114"/>
      <c r="B8" s="2364" t="s">
        <v>779</v>
      </c>
      <c r="C8" s="979">
        <f t="shared" si="5"/>
        <v>1729.74</v>
      </c>
      <c r="D8" s="979">
        <f t="shared" si="1"/>
        <v>0</v>
      </c>
      <c r="E8" s="979">
        <f t="shared" si="1"/>
        <v>0</v>
      </c>
      <c r="F8" s="979">
        <f t="shared" si="1"/>
        <v>0</v>
      </c>
      <c r="G8" s="979">
        <f t="shared" ref="G8:AG8" si="8">G14+G20+G26+G32+G38+G44</f>
        <v>0</v>
      </c>
      <c r="H8" s="979">
        <f t="shared" si="8"/>
        <v>0</v>
      </c>
      <c r="I8" s="979">
        <f t="shared" si="8"/>
        <v>0</v>
      </c>
      <c r="J8" s="979">
        <f t="shared" si="8"/>
        <v>0</v>
      </c>
      <c r="K8" s="979">
        <f t="shared" si="8"/>
        <v>0</v>
      </c>
      <c r="L8" s="979">
        <f t="shared" si="8"/>
        <v>0</v>
      </c>
      <c r="M8" s="979">
        <f t="shared" si="8"/>
        <v>0</v>
      </c>
      <c r="N8" s="979">
        <f t="shared" si="8"/>
        <v>0</v>
      </c>
      <c r="O8" s="979">
        <f t="shared" si="8"/>
        <v>3.75</v>
      </c>
      <c r="P8" s="979">
        <f t="shared" si="8"/>
        <v>0</v>
      </c>
      <c r="Q8" s="979">
        <f t="shared" si="8"/>
        <v>1476.1100000000001</v>
      </c>
      <c r="R8" s="979">
        <f t="shared" si="8"/>
        <v>197.60999999999999</v>
      </c>
      <c r="S8" s="979">
        <f t="shared" si="8"/>
        <v>44.27</v>
      </c>
      <c r="T8" s="979">
        <f t="shared" si="8"/>
        <v>0</v>
      </c>
      <c r="U8" s="979">
        <f t="shared" si="8"/>
        <v>0</v>
      </c>
      <c r="V8" s="979">
        <f t="shared" si="8"/>
        <v>0</v>
      </c>
      <c r="W8" s="979">
        <f t="shared" si="8"/>
        <v>0</v>
      </c>
      <c r="X8" s="979">
        <f t="shared" si="8"/>
        <v>0</v>
      </c>
      <c r="Y8" s="979">
        <f t="shared" si="8"/>
        <v>0</v>
      </c>
      <c r="Z8" s="979">
        <f t="shared" si="8"/>
        <v>0</v>
      </c>
      <c r="AA8" s="979">
        <f t="shared" si="8"/>
        <v>0</v>
      </c>
      <c r="AB8" s="979">
        <f t="shared" si="8"/>
        <v>0</v>
      </c>
      <c r="AC8" s="979">
        <f t="shared" si="8"/>
        <v>0</v>
      </c>
      <c r="AD8" s="979">
        <f t="shared" si="8"/>
        <v>0</v>
      </c>
      <c r="AE8" s="979">
        <f t="shared" si="8"/>
        <v>0</v>
      </c>
      <c r="AF8" s="979">
        <f t="shared" si="8"/>
        <v>0</v>
      </c>
      <c r="AG8" s="979">
        <f t="shared" si="8"/>
        <v>0</v>
      </c>
      <c r="AH8" s="979">
        <f t="shared" si="3"/>
        <v>0</v>
      </c>
      <c r="AI8" s="979">
        <f t="shared" si="3"/>
        <v>8</v>
      </c>
      <c r="AJ8" s="979">
        <f t="shared" si="4"/>
        <v>0</v>
      </c>
      <c r="AK8" s="979">
        <f t="shared" si="4"/>
        <v>0</v>
      </c>
    </row>
    <row r="9" spans="1:37" s="194" customFormat="1" ht="28.5" customHeight="1" x14ac:dyDescent="0.15">
      <c r="A9" s="3114"/>
      <c r="B9" s="2364" t="s">
        <v>285</v>
      </c>
      <c r="C9" s="979">
        <f t="shared" si="5"/>
        <v>108.77</v>
      </c>
      <c r="D9" s="979">
        <f t="shared" si="1"/>
        <v>0</v>
      </c>
      <c r="E9" s="979">
        <f t="shared" si="1"/>
        <v>0</v>
      </c>
      <c r="F9" s="979">
        <f t="shared" si="1"/>
        <v>0</v>
      </c>
      <c r="G9" s="979">
        <f t="shared" ref="G9:AG9" si="9">G15+G21+G27+G33+G39+G45</f>
        <v>0</v>
      </c>
      <c r="H9" s="979">
        <f t="shared" si="9"/>
        <v>0</v>
      </c>
      <c r="I9" s="979">
        <f t="shared" si="9"/>
        <v>0</v>
      </c>
      <c r="J9" s="979">
        <f t="shared" si="9"/>
        <v>0</v>
      </c>
      <c r="K9" s="979">
        <f t="shared" si="9"/>
        <v>0</v>
      </c>
      <c r="L9" s="979">
        <f t="shared" si="9"/>
        <v>0</v>
      </c>
      <c r="M9" s="979">
        <f t="shared" si="9"/>
        <v>0</v>
      </c>
      <c r="N9" s="979">
        <f t="shared" si="9"/>
        <v>0</v>
      </c>
      <c r="O9" s="979">
        <f t="shared" si="9"/>
        <v>0</v>
      </c>
      <c r="P9" s="979">
        <f t="shared" si="9"/>
        <v>0</v>
      </c>
      <c r="Q9" s="979">
        <f t="shared" si="9"/>
        <v>0</v>
      </c>
      <c r="R9" s="979">
        <f t="shared" si="9"/>
        <v>0</v>
      </c>
      <c r="S9" s="979">
        <f t="shared" si="9"/>
        <v>0</v>
      </c>
      <c r="T9" s="979">
        <f t="shared" si="9"/>
        <v>0</v>
      </c>
      <c r="U9" s="979">
        <f t="shared" si="9"/>
        <v>0</v>
      </c>
      <c r="V9" s="979">
        <f t="shared" si="9"/>
        <v>0</v>
      </c>
      <c r="W9" s="979">
        <f t="shared" si="9"/>
        <v>0</v>
      </c>
      <c r="X9" s="979">
        <f t="shared" si="9"/>
        <v>0</v>
      </c>
      <c r="Y9" s="979">
        <f t="shared" si="9"/>
        <v>0</v>
      </c>
      <c r="Z9" s="979">
        <f t="shared" si="9"/>
        <v>0</v>
      </c>
      <c r="AA9" s="979">
        <f t="shared" si="9"/>
        <v>0</v>
      </c>
      <c r="AB9" s="979">
        <f t="shared" si="9"/>
        <v>0</v>
      </c>
      <c r="AC9" s="979">
        <f t="shared" si="9"/>
        <v>0</v>
      </c>
      <c r="AD9" s="979">
        <f t="shared" si="9"/>
        <v>0</v>
      </c>
      <c r="AE9" s="979">
        <f t="shared" si="9"/>
        <v>0</v>
      </c>
      <c r="AF9" s="979">
        <f t="shared" si="9"/>
        <v>0</v>
      </c>
      <c r="AG9" s="979">
        <f t="shared" si="9"/>
        <v>0</v>
      </c>
      <c r="AH9" s="979">
        <f t="shared" si="3"/>
        <v>48.22</v>
      </c>
      <c r="AI9" s="979">
        <f t="shared" si="3"/>
        <v>0</v>
      </c>
      <c r="AJ9" s="979">
        <f t="shared" si="4"/>
        <v>0</v>
      </c>
      <c r="AK9" s="979">
        <f t="shared" si="4"/>
        <v>60.55</v>
      </c>
    </row>
    <row r="10" spans="1:37" s="194" customFormat="1" ht="28.5" customHeight="1" x14ac:dyDescent="0.15">
      <c r="A10" s="3111">
        <v>15</v>
      </c>
      <c r="B10" s="1851" t="s">
        <v>46</v>
      </c>
      <c r="C10" s="614">
        <f>SUM(D10:AK10)</f>
        <v>88842.760000000009</v>
      </c>
      <c r="D10" s="581">
        <f>SUM(D11:D15)</f>
        <v>4443.0999999999995</v>
      </c>
      <c r="E10" s="581">
        <f>SUM(E11:E15)</f>
        <v>289.27999999999997</v>
      </c>
      <c r="F10" s="581">
        <f>SUM(F11:F15)</f>
        <v>111.57000000000002</v>
      </c>
      <c r="G10" s="581">
        <f t="shared" ref="G10:AH10" si="10">SUM(G11:G15)</f>
        <v>688.81999999999994</v>
      </c>
      <c r="H10" s="581">
        <f t="shared" si="10"/>
        <v>1058.22</v>
      </c>
      <c r="I10" s="581">
        <f t="shared" si="10"/>
        <v>1354.1</v>
      </c>
      <c r="J10" s="581">
        <f t="shared" si="10"/>
        <v>4630.1500000000005</v>
      </c>
      <c r="K10" s="581">
        <f t="shared" si="10"/>
        <v>4976.67</v>
      </c>
      <c r="L10" s="581">
        <f t="shared" si="10"/>
        <v>1389.62</v>
      </c>
      <c r="M10" s="581">
        <f t="shared" si="10"/>
        <v>1421.3400000000001</v>
      </c>
      <c r="N10" s="581">
        <f t="shared" si="10"/>
        <v>1409.59</v>
      </c>
      <c r="O10" s="581">
        <f t="shared" si="10"/>
        <v>1436.2800000000002</v>
      </c>
      <c r="P10" s="581">
        <f t="shared" si="10"/>
        <v>11076.79</v>
      </c>
      <c r="Q10" s="581">
        <f t="shared" si="10"/>
        <v>1145.01</v>
      </c>
      <c r="R10" s="581">
        <f t="shared" si="10"/>
        <v>3612.31</v>
      </c>
      <c r="S10" s="581">
        <f t="shared" si="10"/>
        <v>6157.46</v>
      </c>
      <c r="T10" s="581">
        <f t="shared" si="10"/>
        <v>4424.3500000000004</v>
      </c>
      <c r="U10" s="581">
        <f t="shared" si="10"/>
        <v>2117.73</v>
      </c>
      <c r="V10" s="581">
        <f t="shared" si="10"/>
        <v>2989.13</v>
      </c>
      <c r="W10" s="581">
        <f t="shared" si="10"/>
        <v>7758.5700000000006</v>
      </c>
      <c r="X10" s="581">
        <f t="shared" si="10"/>
        <v>3537.91</v>
      </c>
      <c r="Y10" s="581">
        <f t="shared" si="10"/>
        <v>2427.86</v>
      </c>
      <c r="Z10" s="581">
        <f t="shared" si="10"/>
        <v>2969.94</v>
      </c>
      <c r="AA10" s="581">
        <f t="shared" si="10"/>
        <v>1841.54</v>
      </c>
      <c r="AB10" s="581">
        <f t="shared" si="10"/>
        <v>3052.05</v>
      </c>
      <c r="AC10" s="581">
        <f t="shared" si="10"/>
        <v>2102.71</v>
      </c>
      <c r="AD10" s="581">
        <f t="shared" si="10"/>
        <v>1382.72</v>
      </c>
      <c r="AE10" s="581">
        <f t="shared" si="10"/>
        <v>1600.34</v>
      </c>
      <c r="AF10" s="581">
        <f t="shared" si="10"/>
        <v>1029.07</v>
      </c>
      <c r="AG10" s="581">
        <f t="shared" si="10"/>
        <v>1468.45</v>
      </c>
      <c r="AH10" s="581">
        <f t="shared" si="10"/>
        <v>734.07</v>
      </c>
      <c r="AI10" s="581">
        <f>SUM(AI11:AI15)</f>
        <v>1335.34</v>
      </c>
      <c r="AJ10" s="581">
        <f>SUM(AJ11:AJ15)</f>
        <v>1272.8399999999999</v>
      </c>
      <c r="AK10" s="581">
        <f>SUM(AK11:AK15)</f>
        <v>1597.83</v>
      </c>
    </row>
    <row r="11" spans="1:37" s="194" customFormat="1" ht="28.5" customHeight="1" x14ac:dyDescent="0.15">
      <c r="A11" s="3111"/>
      <c r="B11" s="2364" t="s">
        <v>283</v>
      </c>
      <c r="C11" s="979">
        <f>SUM(D11:AK11)</f>
        <v>17640.280000000002</v>
      </c>
      <c r="D11" s="1122">
        <v>4191.78</v>
      </c>
      <c r="E11" s="1123">
        <v>280.27999999999997</v>
      </c>
      <c r="F11" s="1123">
        <f>883.61-791</f>
        <v>92.610000000000014</v>
      </c>
      <c r="G11" s="1123">
        <f>688.56-20</f>
        <v>668.56</v>
      </c>
      <c r="H11" s="1123">
        <f>1117.24-22-50</f>
        <v>1045.24</v>
      </c>
      <c r="I11" s="1123">
        <v>1335.59</v>
      </c>
      <c r="J11" s="1123">
        <v>4555.3500000000004</v>
      </c>
      <c r="K11" s="1123">
        <v>4891</v>
      </c>
      <c r="L11" s="1123">
        <v>123.47</v>
      </c>
      <c r="M11" s="1123">
        <v>84.9</v>
      </c>
      <c r="N11" s="1123">
        <v>34.549999999999997</v>
      </c>
      <c r="O11" s="1123">
        <v>145.5</v>
      </c>
      <c r="P11" s="1123">
        <v>126.37</v>
      </c>
      <c r="Q11" s="1123">
        <v>0</v>
      </c>
      <c r="R11" s="1123">
        <v>0</v>
      </c>
      <c r="S11" s="1123">
        <v>0</v>
      </c>
      <c r="T11" s="1123">
        <v>0</v>
      </c>
      <c r="U11" s="1123">
        <v>0</v>
      </c>
      <c r="V11" s="1123">
        <v>0</v>
      </c>
      <c r="W11" s="1123">
        <v>3.3</v>
      </c>
      <c r="X11" s="1123">
        <v>0</v>
      </c>
      <c r="Y11" s="1123">
        <v>0</v>
      </c>
      <c r="Z11" s="1123">
        <v>0</v>
      </c>
      <c r="AA11" s="1123">
        <v>0</v>
      </c>
      <c r="AB11" s="1123">
        <v>0</v>
      </c>
      <c r="AC11" s="1123">
        <v>12.13</v>
      </c>
      <c r="AD11" s="1123">
        <v>0</v>
      </c>
      <c r="AE11" s="1123">
        <v>0</v>
      </c>
      <c r="AF11" s="1123">
        <v>0</v>
      </c>
      <c r="AG11" s="1123">
        <v>49.65</v>
      </c>
      <c r="AH11" s="1123">
        <v>0</v>
      </c>
      <c r="AI11" s="1123">
        <v>0</v>
      </c>
      <c r="AJ11" s="1123">
        <v>0</v>
      </c>
      <c r="AK11" s="2372">
        <f>'급수관폐쇄(총괄) (2)'!CZ12+'급수관폐쇄(총괄) (2)'!DA12</f>
        <v>0</v>
      </c>
    </row>
    <row r="12" spans="1:37" s="194" customFormat="1" ht="28.5" customHeight="1" x14ac:dyDescent="0.15">
      <c r="A12" s="3111"/>
      <c r="B12" s="2364" t="s">
        <v>284</v>
      </c>
      <c r="C12" s="979">
        <f t="shared" ref="C12:C15" si="11">SUM(D12:AK12)</f>
        <v>110.85</v>
      </c>
      <c r="D12" s="1122">
        <v>0</v>
      </c>
      <c r="E12" s="1123">
        <v>0</v>
      </c>
      <c r="F12" s="1123">
        <v>0</v>
      </c>
      <c r="G12" s="1123">
        <v>0</v>
      </c>
      <c r="H12" s="1123">
        <v>0</v>
      </c>
      <c r="I12" s="1123">
        <v>0</v>
      </c>
      <c r="J12" s="1123">
        <v>0</v>
      </c>
      <c r="K12" s="1123">
        <v>0</v>
      </c>
      <c r="L12" s="1123">
        <v>5.91</v>
      </c>
      <c r="M12" s="1123">
        <v>0</v>
      </c>
      <c r="N12" s="1123">
        <v>0</v>
      </c>
      <c r="O12" s="1123">
        <v>94.61</v>
      </c>
      <c r="P12" s="1123">
        <v>10.33</v>
      </c>
      <c r="Q12" s="1123">
        <v>0</v>
      </c>
      <c r="R12" s="1123">
        <v>0</v>
      </c>
      <c r="S12" s="1123">
        <v>0</v>
      </c>
      <c r="T12" s="1123">
        <v>0</v>
      </c>
      <c r="U12" s="1123">
        <v>0</v>
      </c>
      <c r="V12" s="1123">
        <v>0</v>
      </c>
      <c r="W12" s="1123">
        <v>0</v>
      </c>
      <c r="X12" s="1123">
        <v>0</v>
      </c>
      <c r="Y12" s="1123">
        <v>0</v>
      </c>
      <c r="Z12" s="1123">
        <v>0</v>
      </c>
      <c r="AA12" s="1123">
        <v>0</v>
      </c>
      <c r="AB12" s="1123">
        <v>0</v>
      </c>
      <c r="AC12" s="1123">
        <v>0</v>
      </c>
      <c r="AD12" s="1123">
        <v>0</v>
      </c>
      <c r="AE12" s="1123">
        <v>0</v>
      </c>
      <c r="AF12" s="1123">
        <v>0</v>
      </c>
      <c r="AG12" s="1123">
        <v>0</v>
      </c>
      <c r="AH12" s="1123">
        <v>0</v>
      </c>
      <c r="AI12" s="1123">
        <v>0</v>
      </c>
      <c r="AJ12" s="1123">
        <v>0</v>
      </c>
      <c r="AK12" s="2372">
        <f>'급수관폐쇄(총괄) (2)'!CZ13+'급수관폐쇄(총괄) (2)'!DA13</f>
        <v>0</v>
      </c>
    </row>
    <row r="13" spans="1:37" s="194" customFormat="1" ht="28.5" customHeight="1" x14ac:dyDescent="0.15">
      <c r="A13" s="3111"/>
      <c r="B13" s="2365" t="s">
        <v>286</v>
      </c>
      <c r="C13" s="979">
        <f t="shared" si="11"/>
        <v>71065.060000000012</v>
      </c>
      <c r="D13" s="1122">
        <v>251.32</v>
      </c>
      <c r="E13" s="1123">
        <v>9</v>
      </c>
      <c r="F13" s="1123">
        <v>18.96</v>
      </c>
      <c r="G13" s="1123">
        <v>20.260000000000002</v>
      </c>
      <c r="H13" s="1123">
        <v>12.98</v>
      </c>
      <c r="I13" s="1123">
        <v>18.510000000000002</v>
      </c>
      <c r="J13" s="1123">
        <v>74.8</v>
      </c>
      <c r="K13" s="1123">
        <v>85.67</v>
      </c>
      <c r="L13" s="1123">
        <f>2628.24-1368</f>
        <v>1260.2399999999998</v>
      </c>
      <c r="M13" s="1123">
        <v>1336.44</v>
      </c>
      <c r="N13" s="1123">
        <v>1375.04</v>
      </c>
      <c r="O13" s="1123">
        <v>1196.17</v>
      </c>
      <c r="P13" s="1123">
        <v>10940.09</v>
      </c>
      <c r="Q13" s="1123">
        <v>1145.01</v>
      </c>
      <c r="R13" s="1123">
        <v>3612.31</v>
      </c>
      <c r="S13" s="1123">
        <v>6157.46</v>
      </c>
      <c r="T13" s="1123">
        <v>4424.3500000000004</v>
      </c>
      <c r="U13" s="1123">
        <v>2117.73</v>
      </c>
      <c r="V13" s="1123">
        <v>2989.13</v>
      </c>
      <c r="W13" s="1123">
        <v>7755.27</v>
      </c>
      <c r="X13" s="1123">
        <v>3537.91</v>
      </c>
      <c r="Y13" s="1123">
        <v>2427.86</v>
      </c>
      <c r="Z13" s="1123">
        <v>2969.94</v>
      </c>
      <c r="AA13" s="1123">
        <v>1841.54</v>
      </c>
      <c r="AB13" s="1123">
        <v>3052.05</v>
      </c>
      <c r="AC13" s="1123">
        <v>2090.58</v>
      </c>
      <c r="AD13" s="1123">
        <v>1382.72</v>
      </c>
      <c r="AE13" s="1123">
        <v>1600.34</v>
      </c>
      <c r="AF13" s="1123">
        <v>1029.07</v>
      </c>
      <c r="AG13" s="1123">
        <v>1418.8</v>
      </c>
      <c r="AH13" s="1123">
        <v>707.5</v>
      </c>
      <c r="AI13" s="1123">
        <v>1335.34</v>
      </c>
      <c r="AJ13" s="1123">
        <v>1272.8399999999999</v>
      </c>
      <c r="AK13" s="2372">
        <f>'급수관폐쇄(총괄) (2)'!CZ14+'급수관폐쇄(총괄) (2)'!DA14</f>
        <v>1597.83</v>
      </c>
    </row>
    <row r="14" spans="1:37" s="194" customFormat="1" ht="28.5" customHeight="1" x14ac:dyDescent="0.15">
      <c r="A14" s="3111"/>
      <c r="B14" s="2364" t="s">
        <v>779</v>
      </c>
      <c r="C14" s="979">
        <f t="shared" si="11"/>
        <v>0</v>
      </c>
      <c r="D14" s="1122">
        <v>0</v>
      </c>
      <c r="E14" s="1123">
        <v>0</v>
      </c>
      <c r="F14" s="1123">
        <v>0</v>
      </c>
      <c r="G14" s="1123">
        <v>0</v>
      </c>
      <c r="H14" s="1123">
        <v>0</v>
      </c>
      <c r="I14" s="1123">
        <v>0</v>
      </c>
      <c r="J14" s="1123">
        <v>0</v>
      </c>
      <c r="K14" s="1123">
        <v>0</v>
      </c>
      <c r="L14" s="1123">
        <v>0</v>
      </c>
      <c r="M14" s="1123">
        <v>0</v>
      </c>
      <c r="N14" s="1123">
        <v>0</v>
      </c>
      <c r="O14" s="1123">
        <v>0</v>
      </c>
      <c r="P14" s="1123">
        <v>0</v>
      </c>
      <c r="Q14" s="1123">
        <v>0</v>
      </c>
      <c r="R14" s="1123">
        <v>0</v>
      </c>
      <c r="S14" s="1123">
        <v>0</v>
      </c>
      <c r="T14" s="1123">
        <v>0</v>
      </c>
      <c r="U14" s="1123">
        <v>0</v>
      </c>
      <c r="V14" s="1123">
        <v>0</v>
      </c>
      <c r="W14" s="1123">
        <v>0</v>
      </c>
      <c r="X14" s="1123">
        <v>0</v>
      </c>
      <c r="Y14" s="1123">
        <v>0</v>
      </c>
      <c r="Z14" s="1123">
        <v>0</v>
      </c>
      <c r="AA14" s="1123">
        <v>0</v>
      </c>
      <c r="AB14" s="1123">
        <v>0</v>
      </c>
      <c r="AC14" s="1123">
        <v>0</v>
      </c>
      <c r="AD14" s="1123">
        <v>0</v>
      </c>
      <c r="AE14" s="1123">
        <v>0</v>
      </c>
      <c r="AF14" s="1123">
        <v>0</v>
      </c>
      <c r="AG14" s="1123">
        <v>0</v>
      </c>
      <c r="AH14" s="1123">
        <v>0</v>
      </c>
      <c r="AI14" s="1123">
        <v>0</v>
      </c>
      <c r="AJ14" s="1123">
        <v>0</v>
      </c>
      <c r="AK14" s="2372">
        <f>'급수관폐쇄(총괄) (2)'!CZ15+'급수관폐쇄(총괄) (2)'!DA15</f>
        <v>0</v>
      </c>
    </row>
    <row r="15" spans="1:37" s="194" customFormat="1" ht="28.5" customHeight="1" x14ac:dyDescent="0.15">
      <c r="A15" s="3111"/>
      <c r="B15" s="2364" t="s">
        <v>285</v>
      </c>
      <c r="C15" s="979">
        <f t="shared" si="11"/>
        <v>26.57</v>
      </c>
      <c r="D15" s="1122">
        <v>0</v>
      </c>
      <c r="E15" s="1123">
        <v>0</v>
      </c>
      <c r="F15" s="1123">
        <v>0</v>
      </c>
      <c r="G15" s="1123">
        <v>0</v>
      </c>
      <c r="H15" s="1123">
        <v>0</v>
      </c>
      <c r="I15" s="1123">
        <v>0</v>
      </c>
      <c r="J15" s="1123">
        <v>0</v>
      </c>
      <c r="K15" s="1123">
        <v>0</v>
      </c>
      <c r="L15" s="1123">
        <v>0</v>
      </c>
      <c r="M15" s="1123">
        <v>0</v>
      </c>
      <c r="N15" s="1123">
        <v>0</v>
      </c>
      <c r="O15" s="1123">
        <v>0</v>
      </c>
      <c r="P15" s="1123">
        <v>0</v>
      </c>
      <c r="Q15" s="1123">
        <v>0</v>
      </c>
      <c r="R15" s="1123">
        <v>0</v>
      </c>
      <c r="S15" s="1123">
        <v>0</v>
      </c>
      <c r="T15" s="1123">
        <v>0</v>
      </c>
      <c r="U15" s="1123">
        <v>0</v>
      </c>
      <c r="V15" s="1123">
        <v>0</v>
      </c>
      <c r="W15" s="1123">
        <v>0</v>
      </c>
      <c r="X15" s="1123">
        <v>0</v>
      </c>
      <c r="Y15" s="1123">
        <v>0</v>
      </c>
      <c r="Z15" s="1123">
        <v>0</v>
      </c>
      <c r="AA15" s="1123">
        <v>0</v>
      </c>
      <c r="AB15" s="1123">
        <v>0</v>
      </c>
      <c r="AC15" s="1123">
        <v>0</v>
      </c>
      <c r="AD15" s="1123">
        <v>0</v>
      </c>
      <c r="AE15" s="1123">
        <v>0</v>
      </c>
      <c r="AF15" s="1123">
        <v>0</v>
      </c>
      <c r="AG15" s="1123">
        <v>0</v>
      </c>
      <c r="AH15" s="1123">
        <v>26.57</v>
      </c>
      <c r="AI15" s="1123">
        <v>0</v>
      </c>
      <c r="AJ15" s="1123">
        <v>0</v>
      </c>
      <c r="AK15" s="2372">
        <f>'급수관폐쇄(총괄) (2)'!CZ16+'급수관폐쇄(총괄) (2)'!DA16</f>
        <v>0</v>
      </c>
    </row>
    <row r="16" spans="1:37" s="194" customFormat="1" ht="28.5" customHeight="1" x14ac:dyDescent="0.15">
      <c r="A16" s="3111">
        <v>20</v>
      </c>
      <c r="B16" s="1851" t="s">
        <v>46</v>
      </c>
      <c r="C16" s="614">
        <f>SUM(D16:AK16)</f>
        <v>37286.07</v>
      </c>
      <c r="D16" s="581">
        <f>SUM(D17:D21)</f>
        <v>1019.81</v>
      </c>
      <c r="E16" s="581">
        <f>SUM(E17:E21)</f>
        <v>0</v>
      </c>
      <c r="F16" s="581">
        <f>SUM(F17:F21)</f>
        <v>130.94999999999999</v>
      </c>
      <c r="G16" s="581">
        <f t="shared" ref="G16:AG16" si="12">SUM(G17:G21)</f>
        <v>257.33999999999997</v>
      </c>
      <c r="H16" s="581">
        <f t="shared" si="12"/>
        <v>60.72</v>
      </c>
      <c r="I16" s="581">
        <f t="shared" si="12"/>
        <v>101.66000000000001</v>
      </c>
      <c r="J16" s="581">
        <f t="shared" si="12"/>
        <v>340.16</v>
      </c>
      <c r="K16" s="581">
        <f t="shared" si="12"/>
        <v>1157.92</v>
      </c>
      <c r="L16" s="581">
        <f t="shared" si="12"/>
        <v>1100.8699999999999</v>
      </c>
      <c r="M16" s="581">
        <f t="shared" si="12"/>
        <v>887.05000000000007</v>
      </c>
      <c r="N16" s="581">
        <f t="shared" si="12"/>
        <v>1656.49</v>
      </c>
      <c r="O16" s="581">
        <f t="shared" si="12"/>
        <v>1955.25</v>
      </c>
      <c r="P16" s="581">
        <f t="shared" si="12"/>
        <v>3817.15</v>
      </c>
      <c r="Q16" s="581">
        <f t="shared" si="12"/>
        <v>2679.6</v>
      </c>
      <c r="R16" s="581">
        <f t="shared" si="12"/>
        <v>2256.61</v>
      </c>
      <c r="S16" s="581">
        <f t="shared" si="12"/>
        <v>2359.1099999999997</v>
      </c>
      <c r="T16" s="581">
        <f t="shared" si="12"/>
        <v>1273.22</v>
      </c>
      <c r="U16" s="581">
        <f t="shared" si="12"/>
        <v>1666.6000000000001</v>
      </c>
      <c r="V16" s="581">
        <f t="shared" si="12"/>
        <v>1124.43</v>
      </c>
      <c r="W16" s="581">
        <f t="shared" si="12"/>
        <v>2160.3000000000002</v>
      </c>
      <c r="X16" s="581">
        <f t="shared" si="12"/>
        <v>2008.72</v>
      </c>
      <c r="Y16" s="581">
        <f t="shared" si="12"/>
        <v>1159.75</v>
      </c>
      <c r="Z16" s="581">
        <f t="shared" si="12"/>
        <v>811.73</v>
      </c>
      <c r="AA16" s="581">
        <f t="shared" si="12"/>
        <v>604.55999999999995</v>
      </c>
      <c r="AB16" s="581">
        <f t="shared" si="12"/>
        <v>510.55</v>
      </c>
      <c r="AC16" s="581">
        <f t="shared" si="12"/>
        <v>559.73</v>
      </c>
      <c r="AD16" s="581">
        <f t="shared" si="12"/>
        <v>483.84</v>
      </c>
      <c r="AE16" s="581">
        <f t="shared" si="12"/>
        <v>813.73</v>
      </c>
      <c r="AF16" s="581">
        <f t="shared" si="12"/>
        <v>815.69</v>
      </c>
      <c r="AG16" s="581">
        <f t="shared" si="12"/>
        <v>918.52</v>
      </c>
      <c r="AH16" s="581">
        <f>SUM(AH17:AH21)</f>
        <v>392.09</v>
      </c>
      <c r="AI16" s="581">
        <f>SUM(AI17:AI21)</f>
        <v>691.75</v>
      </c>
      <c r="AJ16" s="581">
        <f>SUM(AJ17:AJ21)</f>
        <v>838.14</v>
      </c>
      <c r="AK16" s="581">
        <f>SUM(AK17:AK21)</f>
        <v>672.03</v>
      </c>
    </row>
    <row r="17" spans="1:37" s="194" customFormat="1" ht="28.5" customHeight="1" x14ac:dyDescent="0.15">
      <c r="A17" s="3111"/>
      <c r="B17" s="2364" t="s">
        <v>283</v>
      </c>
      <c r="C17" s="979">
        <f>SUM(D17:AK17)</f>
        <v>3535.16</v>
      </c>
      <c r="D17" s="1122">
        <v>964.15</v>
      </c>
      <c r="E17" s="1123">
        <v>0</v>
      </c>
      <c r="F17" s="1123">
        <f>238.95-108</f>
        <v>130.94999999999999</v>
      </c>
      <c r="G17" s="1123">
        <v>219.69</v>
      </c>
      <c r="H17" s="1123">
        <v>55.33</v>
      </c>
      <c r="I17" s="1123">
        <v>77.540000000000006</v>
      </c>
      <c r="J17" s="1123">
        <v>328.1</v>
      </c>
      <c r="K17" s="1123">
        <v>1084.55</v>
      </c>
      <c r="L17" s="1123">
        <v>151.9</v>
      </c>
      <c r="M17" s="1123">
        <v>18.88</v>
      </c>
      <c r="N17" s="1123">
        <v>6.06</v>
      </c>
      <c r="O17" s="1123">
        <v>283.44</v>
      </c>
      <c r="P17" s="1123">
        <v>161.91999999999999</v>
      </c>
      <c r="Q17" s="1123">
        <v>0</v>
      </c>
      <c r="R17" s="1123">
        <v>0</v>
      </c>
      <c r="S17" s="1123">
        <v>0</v>
      </c>
      <c r="T17" s="1123">
        <v>9.09</v>
      </c>
      <c r="U17" s="1123">
        <v>0</v>
      </c>
      <c r="V17" s="1123">
        <v>0</v>
      </c>
      <c r="W17" s="1123">
        <v>0</v>
      </c>
      <c r="X17" s="1123">
        <v>0</v>
      </c>
      <c r="Y17" s="1123">
        <v>0</v>
      </c>
      <c r="Z17" s="1123">
        <v>0</v>
      </c>
      <c r="AA17" s="1123">
        <v>0</v>
      </c>
      <c r="AB17" s="1123">
        <v>0</v>
      </c>
      <c r="AC17" s="1123">
        <v>0</v>
      </c>
      <c r="AD17" s="1123">
        <v>0</v>
      </c>
      <c r="AE17" s="1123">
        <v>0</v>
      </c>
      <c r="AF17" s="1123">
        <v>0</v>
      </c>
      <c r="AG17" s="1123">
        <v>12.74</v>
      </c>
      <c r="AH17" s="1123">
        <v>9.02</v>
      </c>
      <c r="AI17" s="1123">
        <v>12.21</v>
      </c>
      <c r="AJ17" s="1123">
        <v>9.59</v>
      </c>
      <c r="AK17" s="2372">
        <f>'급수관폐쇄(총괄) (2)'!CZ18+'급수관폐쇄(총괄) (2)'!DA18</f>
        <v>0</v>
      </c>
    </row>
    <row r="18" spans="1:37" s="194" customFormat="1" ht="28.5" customHeight="1" x14ac:dyDescent="0.15">
      <c r="A18" s="3111"/>
      <c r="B18" s="2364" t="s">
        <v>284</v>
      </c>
      <c r="C18" s="979">
        <f t="shared" ref="C18:C21" si="13">SUM(D18:AK18)</f>
        <v>250.66</v>
      </c>
      <c r="D18" s="1122">
        <v>0</v>
      </c>
      <c r="E18" s="1123">
        <v>0</v>
      </c>
      <c r="F18" s="1123">
        <v>0</v>
      </c>
      <c r="G18" s="1123">
        <v>0</v>
      </c>
      <c r="H18" s="1123">
        <v>0</v>
      </c>
      <c r="I18" s="1123">
        <v>10.76</v>
      </c>
      <c r="J18" s="1123">
        <v>0</v>
      </c>
      <c r="K18" s="1123">
        <v>45.23</v>
      </c>
      <c r="L18" s="1123">
        <v>25.16</v>
      </c>
      <c r="M18" s="1123">
        <v>22.5</v>
      </c>
      <c r="N18" s="1123">
        <v>0</v>
      </c>
      <c r="O18" s="1123">
        <v>71.91</v>
      </c>
      <c r="P18" s="1123">
        <v>52.31</v>
      </c>
      <c r="Q18" s="1123">
        <v>0</v>
      </c>
      <c r="R18" s="1123">
        <v>0</v>
      </c>
      <c r="S18" s="1123">
        <v>13.2</v>
      </c>
      <c r="T18" s="1123">
        <v>0</v>
      </c>
      <c r="U18" s="1123">
        <v>4.16</v>
      </c>
      <c r="V18" s="1123">
        <v>5.43</v>
      </c>
      <c r="W18" s="1123">
        <v>0</v>
      </c>
      <c r="X18" s="1123">
        <v>0</v>
      </c>
      <c r="Y18" s="1123">
        <v>0</v>
      </c>
      <c r="Z18" s="1123">
        <v>0</v>
      </c>
      <c r="AA18" s="1123">
        <v>0</v>
      </c>
      <c r="AB18" s="1123">
        <v>0</v>
      </c>
      <c r="AC18" s="1123">
        <v>0</v>
      </c>
      <c r="AD18" s="1123">
        <v>0</v>
      </c>
      <c r="AE18" s="1123">
        <v>0</v>
      </c>
      <c r="AF18" s="1123">
        <v>0</v>
      </c>
      <c r="AG18" s="1123">
        <v>0</v>
      </c>
      <c r="AH18" s="1123">
        <v>0</v>
      </c>
      <c r="AI18" s="1123">
        <v>0</v>
      </c>
      <c r="AJ18" s="1123">
        <v>0</v>
      </c>
      <c r="AK18" s="2372">
        <f>'급수관폐쇄(총괄) (2)'!CZ19+'급수관폐쇄(총괄) (2)'!DA19</f>
        <v>0</v>
      </c>
    </row>
    <row r="19" spans="1:37" s="194" customFormat="1" ht="28.5" customHeight="1" x14ac:dyDescent="0.15">
      <c r="A19" s="3111"/>
      <c r="B19" s="2365" t="s">
        <v>286</v>
      </c>
      <c r="C19" s="979">
        <f t="shared" si="13"/>
        <v>32549.709999999995</v>
      </c>
      <c r="D19" s="1122">
        <v>55.66</v>
      </c>
      <c r="E19" s="1123">
        <v>0</v>
      </c>
      <c r="F19" s="1123">
        <v>0</v>
      </c>
      <c r="G19" s="1123">
        <v>37.65</v>
      </c>
      <c r="H19" s="1123">
        <v>5.39</v>
      </c>
      <c r="I19" s="1123">
        <v>13.36</v>
      </c>
      <c r="J19" s="1123">
        <v>12.06</v>
      </c>
      <c r="K19" s="1123">
        <v>28.14</v>
      </c>
      <c r="L19" s="1123">
        <v>923.81</v>
      </c>
      <c r="M19" s="1123">
        <f>1204.67-359</f>
        <v>845.67000000000007</v>
      </c>
      <c r="N19" s="1123">
        <v>1650.43</v>
      </c>
      <c r="O19" s="1123">
        <v>1599.9</v>
      </c>
      <c r="P19" s="1123">
        <v>3602.92</v>
      </c>
      <c r="Q19" s="1123">
        <v>1942.03</v>
      </c>
      <c r="R19" s="1123">
        <v>2080.0100000000002</v>
      </c>
      <c r="S19" s="1123">
        <v>2339.19</v>
      </c>
      <c r="T19" s="1123">
        <v>1264.1300000000001</v>
      </c>
      <c r="U19" s="1123">
        <v>1662.44</v>
      </c>
      <c r="V19" s="1123">
        <v>1119</v>
      </c>
      <c r="W19" s="1123">
        <v>2160.3000000000002</v>
      </c>
      <c r="X19" s="1123">
        <v>2008.72</v>
      </c>
      <c r="Y19" s="1123">
        <v>1159.75</v>
      </c>
      <c r="Z19" s="1123">
        <v>811.73</v>
      </c>
      <c r="AA19" s="1123">
        <v>604.55999999999995</v>
      </c>
      <c r="AB19" s="1123">
        <v>510.55</v>
      </c>
      <c r="AC19" s="1123">
        <v>559.73</v>
      </c>
      <c r="AD19" s="1123">
        <v>483.84</v>
      </c>
      <c r="AE19" s="1123">
        <v>813.73</v>
      </c>
      <c r="AF19" s="1123">
        <v>815.69</v>
      </c>
      <c r="AG19" s="1123">
        <v>905.78</v>
      </c>
      <c r="AH19" s="1123">
        <v>361.42</v>
      </c>
      <c r="AI19" s="1123">
        <v>671.54</v>
      </c>
      <c r="AJ19" s="1123">
        <v>828.55</v>
      </c>
      <c r="AK19" s="2372">
        <f>'급수관폐쇄(총괄) (2)'!CZ20+'급수관폐쇄(총괄) (2)'!DA20</f>
        <v>672.03</v>
      </c>
    </row>
    <row r="20" spans="1:37" s="194" customFormat="1" ht="28.5" customHeight="1" x14ac:dyDescent="0.15">
      <c r="A20" s="3111"/>
      <c r="B20" s="2364" t="s">
        <v>779</v>
      </c>
      <c r="C20" s="979">
        <f t="shared" si="13"/>
        <v>928.8900000000001</v>
      </c>
      <c r="D20" s="1122">
        <v>0</v>
      </c>
      <c r="E20" s="1123">
        <v>0</v>
      </c>
      <c r="F20" s="1123">
        <v>0</v>
      </c>
      <c r="G20" s="1123">
        <v>0</v>
      </c>
      <c r="H20" s="1123">
        <v>0</v>
      </c>
      <c r="I20" s="1123">
        <v>0</v>
      </c>
      <c r="J20" s="1123">
        <v>0</v>
      </c>
      <c r="K20" s="1123">
        <v>0</v>
      </c>
      <c r="L20" s="1123">
        <v>0</v>
      </c>
      <c r="M20" s="1123">
        <v>0</v>
      </c>
      <c r="N20" s="1123">
        <v>0</v>
      </c>
      <c r="O20" s="1123">
        <v>0</v>
      </c>
      <c r="P20" s="1123">
        <v>0</v>
      </c>
      <c r="Q20" s="1123">
        <f>741.57-4</f>
        <v>737.57</v>
      </c>
      <c r="R20" s="1123">
        <v>176.6</v>
      </c>
      <c r="S20" s="1123">
        <v>6.72</v>
      </c>
      <c r="T20" s="1123">
        <v>0</v>
      </c>
      <c r="U20" s="1123">
        <v>0</v>
      </c>
      <c r="V20" s="1123">
        <v>0</v>
      </c>
      <c r="W20" s="1123">
        <v>0</v>
      </c>
      <c r="X20" s="1123">
        <v>0</v>
      </c>
      <c r="Y20" s="1123">
        <v>0</v>
      </c>
      <c r="Z20" s="1123">
        <v>0</v>
      </c>
      <c r="AA20" s="1123">
        <v>0</v>
      </c>
      <c r="AB20" s="1123">
        <v>0</v>
      </c>
      <c r="AC20" s="1123">
        <v>0</v>
      </c>
      <c r="AD20" s="1123">
        <v>0</v>
      </c>
      <c r="AE20" s="1123">
        <v>0</v>
      </c>
      <c r="AF20" s="1123">
        <v>0</v>
      </c>
      <c r="AG20" s="1123">
        <v>0</v>
      </c>
      <c r="AH20" s="1123">
        <v>0</v>
      </c>
      <c r="AI20" s="1123">
        <v>8</v>
      </c>
      <c r="AJ20" s="1123">
        <v>0</v>
      </c>
      <c r="AK20" s="2372">
        <f>'급수관폐쇄(총괄) (2)'!CZ21+'급수관폐쇄(총괄) (2)'!DA21</f>
        <v>0</v>
      </c>
    </row>
    <row r="21" spans="1:37" s="194" customFormat="1" ht="28.5" customHeight="1" x14ac:dyDescent="0.15">
      <c r="A21" s="3111"/>
      <c r="B21" s="2364" t="s">
        <v>285</v>
      </c>
      <c r="C21" s="979">
        <f t="shared" si="13"/>
        <v>21.65</v>
      </c>
      <c r="D21" s="1122">
        <v>0</v>
      </c>
      <c r="E21" s="1123">
        <v>0</v>
      </c>
      <c r="F21" s="1123">
        <v>0</v>
      </c>
      <c r="G21" s="1123">
        <v>0</v>
      </c>
      <c r="H21" s="1123">
        <v>0</v>
      </c>
      <c r="I21" s="1123">
        <v>0</v>
      </c>
      <c r="J21" s="1123">
        <v>0</v>
      </c>
      <c r="K21" s="1123">
        <v>0</v>
      </c>
      <c r="L21" s="1123">
        <v>0</v>
      </c>
      <c r="M21" s="1123">
        <v>0</v>
      </c>
      <c r="N21" s="1123">
        <v>0</v>
      </c>
      <c r="O21" s="1123">
        <v>0</v>
      </c>
      <c r="P21" s="1123">
        <v>0</v>
      </c>
      <c r="Q21" s="1123">
        <v>0</v>
      </c>
      <c r="R21" s="1123">
        <v>0</v>
      </c>
      <c r="S21" s="1123">
        <v>0</v>
      </c>
      <c r="T21" s="1123">
        <v>0</v>
      </c>
      <c r="U21" s="1123">
        <v>0</v>
      </c>
      <c r="V21" s="1123">
        <v>0</v>
      </c>
      <c r="W21" s="1123">
        <v>0</v>
      </c>
      <c r="X21" s="1123">
        <v>0</v>
      </c>
      <c r="Y21" s="1123">
        <v>0</v>
      </c>
      <c r="Z21" s="1123">
        <v>0</v>
      </c>
      <c r="AA21" s="1123">
        <v>0</v>
      </c>
      <c r="AB21" s="1123">
        <v>0</v>
      </c>
      <c r="AC21" s="1123">
        <v>0</v>
      </c>
      <c r="AD21" s="1123">
        <v>0</v>
      </c>
      <c r="AE21" s="1123">
        <v>0</v>
      </c>
      <c r="AF21" s="1123">
        <v>0</v>
      </c>
      <c r="AG21" s="1123">
        <v>0</v>
      </c>
      <c r="AH21" s="1123">
        <v>21.65</v>
      </c>
      <c r="AI21" s="1123">
        <v>0</v>
      </c>
      <c r="AJ21" s="1123">
        <v>0</v>
      </c>
      <c r="AK21" s="2372">
        <f>'급수관폐쇄(총괄) (2)'!CZ22+'급수관폐쇄(총괄) (2)'!DA22</f>
        <v>0</v>
      </c>
    </row>
    <row r="22" spans="1:37" s="194" customFormat="1" ht="28.5" customHeight="1" x14ac:dyDescent="0.15">
      <c r="A22" s="3111">
        <v>25</v>
      </c>
      <c r="B22" s="1851" t="s">
        <v>46</v>
      </c>
      <c r="C22" s="614">
        <f>SUM(D22:AK22)</f>
        <v>22055.239999999994</v>
      </c>
      <c r="D22" s="581">
        <f>SUM(D23:D27)</f>
        <v>391.10999999999996</v>
      </c>
      <c r="E22" s="581">
        <f>SUM(E23:E27)</f>
        <v>89.94</v>
      </c>
      <c r="F22" s="581">
        <f>SUM(F23:F27)</f>
        <v>77.28</v>
      </c>
      <c r="G22" s="581">
        <f t="shared" ref="G22:AG22" si="14">SUM(G23:G27)</f>
        <v>119.29</v>
      </c>
      <c r="H22" s="581">
        <f t="shared" si="14"/>
        <v>56.8</v>
      </c>
      <c r="I22" s="581">
        <f t="shared" si="14"/>
        <v>181.69</v>
      </c>
      <c r="J22" s="581">
        <f t="shared" si="14"/>
        <v>95.25</v>
      </c>
      <c r="K22" s="581">
        <f t="shared" si="14"/>
        <v>157.47</v>
      </c>
      <c r="L22" s="581">
        <f t="shared" si="14"/>
        <v>486.54999999999995</v>
      </c>
      <c r="M22" s="581">
        <f t="shared" si="14"/>
        <v>928.42</v>
      </c>
      <c r="N22" s="581">
        <f t="shared" si="14"/>
        <v>892.61</v>
      </c>
      <c r="O22" s="581">
        <f t="shared" si="14"/>
        <v>1203.1100000000001</v>
      </c>
      <c r="P22" s="581">
        <f t="shared" si="14"/>
        <v>2083.54</v>
      </c>
      <c r="Q22" s="581">
        <f t="shared" si="14"/>
        <v>900.56999999999994</v>
      </c>
      <c r="R22" s="581">
        <f t="shared" si="14"/>
        <v>1082.17</v>
      </c>
      <c r="S22" s="581">
        <f t="shared" si="14"/>
        <v>1212.5</v>
      </c>
      <c r="T22" s="581">
        <f t="shared" si="14"/>
        <v>758.82</v>
      </c>
      <c r="U22" s="581">
        <f t="shared" si="14"/>
        <v>457.2</v>
      </c>
      <c r="V22" s="581">
        <f t="shared" si="14"/>
        <v>565.69000000000005</v>
      </c>
      <c r="W22" s="581">
        <f t="shared" si="14"/>
        <v>1330.63</v>
      </c>
      <c r="X22" s="581">
        <f t="shared" si="14"/>
        <v>990.29000000000008</v>
      </c>
      <c r="Y22" s="581">
        <f t="shared" si="14"/>
        <v>470.84</v>
      </c>
      <c r="Z22" s="581">
        <f t="shared" si="14"/>
        <v>744.64</v>
      </c>
      <c r="AA22" s="581">
        <f t="shared" si="14"/>
        <v>566.14</v>
      </c>
      <c r="AB22" s="581">
        <f t="shared" si="14"/>
        <v>625.27</v>
      </c>
      <c r="AC22" s="581">
        <f t="shared" si="14"/>
        <v>518.70000000000005</v>
      </c>
      <c r="AD22" s="581">
        <f t="shared" si="14"/>
        <v>420.1</v>
      </c>
      <c r="AE22" s="581">
        <f t="shared" si="14"/>
        <v>775.46</v>
      </c>
      <c r="AF22" s="581">
        <f t="shared" si="14"/>
        <v>759.68</v>
      </c>
      <c r="AG22" s="581">
        <f t="shared" si="14"/>
        <v>906.4799999999999</v>
      </c>
      <c r="AH22" s="581">
        <f>SUM(AH23:AH27)</f>
        <v>164.79</v>
      </c>
      <c r="AI22" s="581">
        <f>SUM(AI23:AI27)</f>
        <v>806.6</v>
      </c>
      <c r="AJ22" s="581">
        <f>SUM(AJ23:AJ27)</f>
        <v>489.51</v>
      </c>
      <c r="AK22" s="581">
        <f>SUM(AK23:AK27)</f>
        <v>746.1</v>
      </c>
    </row>
    <row r="23" spans="1:37" s="194" customFormat="1" ht="28.5" customHeight="1" x14ac:dyDescent="0.15">
      <c r="A23" s="3111"/>
      <c r="B23" s="2364" t="s">
        <v>283</v>
      </c>
      <c r="C23" s="979">
        <f>SUM(D23:AK23)</f>
        <v>1761.91</v>
      </c>
      <c r="D23" s="1122">
        <v>352.78</v>
      </c>
      <c r="E23" s="1123">
        <v>89.94</v>
      </c>
      <c r="F23" s="1123">
        <v>77.28</v>
      </c>
      <c r="G23" s="1123">
        <v>77.290000000000006</v>
      </c>
      <c r="H23" s="1123">
        <f>106.8-50</f>
        <v>56.8</v>
      </c>
      <c r="I23" s="1123">
        <f>178.15-22</f>
        <v>156.15</v>
      </c>
      <c r="J23" s="1123">
        <f>127.25-32</f>
        <v>95.25</v>
      </c>
      <c r="K23" s="1123">
        <v>157.47</v>
      </c>
      <c r="L23" s="1123">
        <v>35.44</v>
      </c>
      <c r="M23" s="1123">
        <v>153.02000000000001</v>
      </c>
      <c r="N23" s="1123">
        <v>65.5</v>
      </c>
      <c r="O23" s="1123">
        <v>202.96</v>
      </c>
      <c r="P23" s="1123">
        <v>137.88999999999999</v>
      </c>
      <c r="Q23" s="1123">
        <v>0</v>
      </c>
      <c r="R23" s="1123">
        <v>0</v>
      </c>
      <c r="S23" s="1123">
        <v>1.64</v>
      </c>
      <c r="T23" s="1123">
        <v>3.12</v>
      </c>
      <c r="U23" s="1123">
        <v>0</v>
      </c>
      <c r="V23" s="1123">
        <v>0</v>
      </c>
      <c r="W23" s="1123">
        <v>0</v>
      </c>
      <c r="X23" s="1123">
        <v>2.7</v>
      </c>
      <c r="Y23" s="1123">
        <v>0</v>
      </c>
      <c r="Z23" s="1123">
        <v>0</v>
      </c>
      <c r="AA23" s="1123">
        <v>0</v>
      </c>
      <c r="AB23" s="1123">
        <v>0</v>
      </c>
      <c r="AC23" s="1123">
        <v>0</v>
      </c>
      <c r="AD23" s="1123">
        <v>0</v>
      </c>
      <c r="AE23" s="1123">
        <v>0</v>
      </c>
      <c r="AF23" s="1123">
        <v>0</v>
      </c>
      <c r="AG23" s="1123">
        <v>24.68</v>
      </c>
      <c r="AH23" s="1123">
        <v>0</v>
      </c>
      <c r="AI23" s="1123">
        <v>0</v>
      </c>
      <c r="AJ23" s="1123">
        <v>0</v>
      </c>
      <c r="AK23" s="2372">
        <f>'급수관폐쇄(총괄) (2)'!CZ24+'급수관폐쇄(총괄) (2)'!DA24</f>
        <v>72</v>
      </c>
    </row>
    <row r="24" spans="1:37" s="194" customFormat="1" ht="28.5" customHeight="1" x14ac:dyDescent="0.15">
      <c r="A24" s="3111"/>
      <c r="B24" s="2364" t="s">
        <v>284</v>
      </c>
      <c r="C24" s="979">
        <f t="shared" ref="C24:C27" si="15">SUM(D24:AK24)</f>
        <v>313.37</v>
      </c>
      <c r="D24" s="1122">
        <v>25.51</v>
      </c>
      <c r="E24" s="1123">
        <v>0</v>
      </c>
      <c r="F24" s="1123">
        <v>0</v>
      </c>
      <c r="G24" s="1123">
        <v>0</v>
      </c>
      <c r="H24" s="1123">
        <v>0</v>
      </c>
      <c r="I24" s="1123">
        <v>0</v>
      </c>
      <c r="J24" s="1123">
        <v>0</v>
      </c>
      <c r="K24" s="1123">
        <v>0</v>
      </c>
      <c r="L24" s="1123">
        <v>30.03</v>
      </c>
      <c r="M24" s="1123">
        <v>11.81</v>
      </c>
      <c r="N24" s="1123">
        <v>3.96</v>
      </c>
      <c r="O24" s="1123">
        <v>100.28</v>
      </c>
      <c r="P24" s="1123">
        <v>12.6</v>
      </c>
      <c r="Q24" s="1123">
        <v>112.28</v>
      </c>
      <c r="R24" s="1123">
        <v>0</v>
      </c>
      <c r="S24" s="1123">
        <v>4.82</v>
      </c>
      <c r="T24" s="1123">
        <v>0</v>
      </c>
      <c r="U24" s="1123">
        <v>1.1200000000000001</v>
      </c>
      <c r="V24" s="1123">
        <v>0</v>
      </c>
      <c r="W24" s="1123">
        <v>10.96</v>
      </c>
      <c r="X24" s="1123">
        <v>0</v>
      </c>
      <c r="Y24" s="1123">
        <v>0</v>
      </c>
      <c r="Z24" s="1123">
        <v>0</v>
      </c>
      <c r="AA24" s="1123">
        <v>0</v>
      </c>
      <c r="AB24" s="1123">
        <v>0</v>
      </c>
      <c r="AC24" s="1123">
        <v>0</v>
      </c>
      <c r="AD24" s="1123">
        <v>0</v>
      </c>
      <c r="AE24" s="1123">
        <v>0</v>
      </c>
      <c r="AF24" s="1123">
        <v>0</v>
      </c>
      <c r="AG24" s="1123">
        <v>0</v>
      </c>
      <c r="AH24" s="1123">
        <v>0</v>
      </c>
      <c r="AI24" s="1123">
        <v>0</v>
      </c>
      <c r="AJ24" s="1123">
        <v>0</v>
      </c>
      <c r="AK24" s="2372">
        <f>'급수관폐쇄(총괄) (2)'!CZ25+'급수관폐쇄(총괄) (2)'!DA25</f>
        <v>0</v>
      </c>
    </row>
    <row r="25" spans="1:37" s="194" customFormat="1" ht="28.5" customHeight="1" x14ac:dyDescent="0.15">
      <c r="A25" s="3111"/>
      <c r="B25" s="2365" t="s">
        <v>286</v>
      </c>
      <c r="C25" s="979">
        <f t="shared" si="15"/>
        <v>19863.389999999996</v>
      </c>
      <c r="D25" s="1122">
        <v>12.82</v>
      </c>
      <c r="E25" s="1123">
        <v>0</v>
      </c>
      <c r="F25" s="1123">
        <v>0</v>
      </c>
      <c r="G25" s="1123">
        <v>42</v>
      </c>
      <c r="H25" s="1123">
        <v>0</v>
      </c>
      <c r="I25" s="1123">
        <v>25.54</v>
      </c>
      <c r="J25" s="1123">
        <v>0</v>
      </c>
      <c r="K25" s="1123">
        <v>0</v>
      </c>
      <c r="L25" s="1123">
        <v>421.08</v>
      </c>
      <c r="M25" s="1123">
        <f>1275.59-512</f>
        <v>763.58999999999992</v>
      </c>
      <c r="N25" s="1123">
        <v>823.15</v>
      </c>
      <c r="O25" s="1123">
        <v>899.87</v>
      </c>
      <c r="P25" s="1123">
        <v>1933.05</v>
      </c>
      <c r="Q25" s="1123">
        <v>692.73</v>
      </c>
      <c r="R25" s="1123">
        <v>1061.1600000000001</v>
      </c>
      <c r="S25" s="1123">
        <v>1206.04</v>
      </c>
      <c r="T25" s="1123">
        <v>755.7</v>
      </c>
      <c r="U25" s="1123">
        <v>456.08</v>
      </c>
      <c r="V25" s="1123">
        <v>565.69000000000005</v>
      </c>
      <c r="W25" s="1123">
        <v>1319.67</v>
      </c>
      <c r="X25" s="1123">
        <v>987.59</v>
      </c>
      <c r="Y25" s="1123">
        <v>470.84</v>
      </c>
      <c r="Z25" s="1123">
        <v>744.64</v>
      </c>
      <c r="AA25" s="1123">
        <v>566.14</v>
      </c>
      <c r="AB25" s="1123">
        <v>625.27</v>
      </c>
      <c r="AC25" s="1123">
        <v>518.70000000000005</v>
      </c>
      <c r="AD25" s="1123">
        <v>420.1</v>
      </c>
      <c r="AE25" s="1123">
        <v>775.46</v>
      </c>
      <c r="AF25" s="1123">
        <v>759.68</v>
      </c>
      <c r="AG25" s="1123">
        <v>881.8</v>
      </c>
      <c r="AH25" s="1123">
        <v>164.79</v>
      </c>
      <c r="AI25" s="1123">
        <v>806.6</v>
      </c>
      <c r="AJ25" s="1123">
        <v>489.51</v>
      </c>
      <c r="AK25" s="2372">
        <f>'급수관폐쇄(총괄) (2)'!CZ26+'급수관폐쇄(총괄) (2)'!DA26</f>
        <v>674.1</v>
      </c>
    </row>
    <row r="26" spans="1:37" s="194" customFormat="1" ht="28.5" customHeight="1" x14ac:dyDescent="0.15">
      <c r="A26" s="3111"/>
      <c r="B26" s="2364" t="s">
        <v>779</v>
      </c>
      <c r="C26" s="979">
        <f>SUM(D26:AK26)</f>
        <v>116.57000000000001</v>
      </c>
      <c r="D26" s="1122">
        <v>0</v>
      </c>
      <c r="E26" s="1123">
        <v>0</v>
      </c>
      <c r="F26" s="1123">
        <v>0</v>
      </c>
      <c r="G26" s="1123">
        <v>0</v>
      </c>
      <c r="H26" s="1123">
        <v>0</v>
      </c>
      <c r="I26" s="1123">
        <v>0</v>
      </c>
      <c r="J26" s="1123">
        <v>0</v>
      </c>
      <c r="K26" s="1123">
        <v>0</v>
      </c>
      <c r="L26" s="1123">
        <v>0</v>
      </c>
      <c r="M26" s="1123">
        <v>0</v>
      </c>
      <c r="N26" s="1123">
        <v>0</v>
      </c>
      <c r="O26" s="1123">
        <v>0</v>
      </c>
      <c r="P26" s="1123">
        <v>0</v>
      </c>
      <c r="Q26" s="1123">
        <v>95.56</v>
      </c>
      <c r="R26" s="1123">
        <v>21.01</v>
      </c>
      <c r="S26" s="1123">
        <v>0</v>
      </c>
      <c r="T26" s="1123">
        <v>0</v>
      </c>
      <c r="U26" s="1123">
        <v>0</v>
      </c>
      <c r="V26" s="1123">
        <v>0</v>
      </c>
      <c r="W26" s="1123">
        <v>0</v>
      </c>
      <c r="X26" s="1123">
        <v>0</v>
      </c>
      <c r="Y26" s="1123">
        <v>0</v>
      </c>
      <c r="Z26" s="1123">
        <v>0</v>
      </c>
      <c r="AA26" s="1123">
        <v>0</v>
      </c>
      <c r="AB26" s="1123">
        <v>0</v>
      </c>
      <c r="AC26" s="1123">
        <v>0</v>
      </c>
      <c r="AD26" s="1123">
        <v>0</v>
      </c>
      <c r="AE26" s="1123">
        <v>0</v>
      </c>
      <c r="AF26" s="1123">
        <v>0</v>
      </c>
      <c r="AG26" s="1123">
        <v>0</v>
      </c>
      <c r="AH26" s="1123">
        <v>0</v>
      </c>
      <c r="AI26" s="1123">
        <v>0</v>
      </c>
      <c r="AJ26" s="1123">
        <v>0</v>
      </c>
      <c r="AK26" s="2372">
        <f>'급수관폐쇄(총괄) (2)'!CZ27+'급수관폐쇄(총괄) (2)'!DA27</f>
        <v>0</v>
      </c>
    </row>
    <row r="27" spans="1:37" s="194" customFormat="1" ht="28.5" customHeight="1" x14ac:dyDescent="0.15">
      <c r="A27" s="3111"/>
      <c r="B27" s="2364" t="s">
        <v>285</v>
      </c>
      <c r="C27" s="979">
        <f t="shared" si="15"/>
        <v>0</v>
      </c>
      <c r="D27" s="1122">
        <v>0</v>
      </c>
      <c r="E27" s="1123">
        <v>0</v>
      </c>
      <c r="F27" s="1123">
        <v>0</v>
      </c>
      <c r="G27" s="1123">
        <v>0</v>
      </c>
      <c r="H27" s="1123">
        <v>0</v>
      </c>
      <c r="I27" s="1123">
        <v>0</v>
      </c>
      <c r="J27" s="1123">
        <v>0</v>
      </c>
      <c r="K27" s="1123">
        <v>0</v>
      </c>
      <c r="L27" s="1123">
        <v>0</v>
      </c>
      <c r="M27" s="1123">
        <v>0</v>
      </c>
      <c r="N27" s="1123">
        <v>0</v>
      </c>
      <c r="O27" s="1123">
        <v>0</v>
      </c>
      <c r="P27" s="1123">
        <v>0</v>
      </c>
      <c r="Q27" s="1123">
        <v>0</v>
      </c>
      <c r="R27" s="1123">
        <v>0</v>
      </c>
      <c r="S27" s="1123">
        <v>0</v>
      </c>
      <c r="T27" s="1123">
        <v>0</v>
      </c>
      <c r="U27" s="1123">
        <v>0</v>
      </c>
      <c r="V27" s="1123">
        <v>0</v>
      </c>
      <c r="W27" s="1123">
        <v>0</v>
      </c>
      <c r="X27" s="1123">
        <v>0</v>
      </c>
      <c r="Y27" s="1123">
        <v>0</v>
      </c>
      <c r="Z27" s="1123">
        <v>0</v>
      </c>
      <c r="AA27" s="1123">
        <v>0</v>
      </c>
      <c r="AB27" s="1123">
        <v>0</v>
      </c>
      <c r="AC27" s="1123">
        <v>0</v>
      </c>
      <c r="AD27" s="1123">
        <v>0</v>
      </c>
      <c r="AE27" s="1123">
        <v>0</v>
      </c>
      <c r="AF27" s="1123">
        <v>0</v>
      </c>
      <c r="AG27" s="1123">
        <v>0</v>
      </c>
      <c r="AH27" s="1123">
        <v>0</v>
      </c>
      <c r="AI27" s="1123">
        <v>0</v>
      </c>
      <c r="AJ27" s="1123">
        <v>0</v>
      </c>
      <c r="AK27" s="2372">
        <f>'급수관폐쇄(총괄) (2)'!CZ28+'급수관폐쇄(총괄) (2)'!DA28</f>
        <v>0</v>
      </c>
    </row>
    <row r="28" spans="1:37" s="194" customFormat="1" ht="28.5" customHeight="1" x14ac:dyDescent="0.15">
      <c r="A28" s="3111">
        <v>30</v>
      </c>
      <c r="B28" s="1851" t="s">
        <v>46</v>
      </c>
      <c r="C28" s="614">
        <f>SUM(D28:AK28)</f>
        <v>2346.2100000000005</v>
      </c>
      <c r="D28" s="581">
        <f>SUM(D29:D33)</f>
        <v>301.02999999999997</v>
      </c>
      <c r="E28" s="581">
        <f>SUM(E29:E33)</f>
        <v>0</v>
      </c>
      <c r="F28" s="581">
        <f>SUM(F29:F33)</f>
        <v>0</v>
      </c>
      <c r="G28" s="581">
        <f t="shared" ref="G28:AG28" si="16">SUM(G29:G33)</f>
        <v>0</v>
      </c>
      <c r="H28" s="581">
        <f t="shared" si="16"/>
        <v>30.5</v>
      </c>
      <c r="I28" s="581">
        <f t="shared" si="16"/>
        <v>58.27</v>
      </c>
      <c r="J28" s="581">
        <f t="shared" si="16"/>
        <v>0</v>
      </c>
      <c r="K28" s="581">
        <f t="shared" si="16"/>
        <v>199.04</v>
      </c>
      <c r="L28" s="581">
        <f t="shared" si="16"/>
        <v>17.649999999999999</v>
      </c>
      <c r="M28" s="581">
        <f t="shared" si="16"/>
        <v>0</v>
      </c>
      <c r="N28" s="581">
        <f t="shared" si="16"/>
        <v>0</v>
      </c>
      <c r="O28" s="581">
        <f t="shared" si="16"/>
        <v>10.08</v>
      </c>
      <c r="P28" s="581">
        <f t="shared" si="16"/>
        <v>139.43</v>
      </c>
      <c r="Q28" s="581">
        <f t="shared" si="16"/>
        <v>32.020000000000003</v>
      </c>
      <c r="R28" s="581">
        <f t="shared" si="16"/>
        <v>0</v>
      </c>
      <c r="S28" s="581">
        <f t="shared" si="16"/>
        <v>44.03</v>
      </c>
      <c r="T28" s="581">
        <f t="shared" si="16"/>
        <v>2.98</v>
      </c>
      <c r="U28" s="581">
        <f t="shared" si="16"/>
        <v>135.59</v>
      </c>
      <c r="V28" s="581">
        <f t="shared" si="16"/>
        <v>58.51</v>
      </c>
      <c r="W28" s="581">
        <f t="shared" si="16"/>
        <v>57.89</v>
      </c>
      <c r="X28" s="581">
        <f t="shared" si="16"/>
        <v>39.28</v>
      </c>
      <c r="Y28" s="581">
        <f t="shared" si="16"/>
        <v>42.94</v>
      </c>
      <c r="Z28" s="581">
        <f t="shared" si="16"/>
        <v>82.94</v>
      </c>
      <c r="AA28" s="581">
        <f t="shared" si="16"/>
        <v>43.94</v>
      </c>
      <c r="AB28" s="581">
        <f t="shared" si="16"/>
        <v>93.08</v>
      </c>
      <c r="AC28" s="581">
        <f t="shared" si="16"/>
        <v>75.45</v>
      </c>
      <c r="AD28" s="581">
        <f t="shared" si="16"/>
        <v>97.59</v>
      </c>
      <c r="AE28" s="581">
        <f t="shared" si="16"/>
        <v>88.32</v>
      </c>
      <c r="AF28" s="581">
        <f t="shared" si="16"/>
        <v>133.83000000000001</v>
      </c>
      <c r="AG28" s="581">
        <f t="shared" si="16"/>
        <v>88.58</v>
      </c>
      <c r="AH28" s="581">
        <f>SUM(AH29:AH33)</f>
        <v>5.4</v>
      </c>
      <c r="AI28" s="581">
        <f>SUM(AI29:AI33)</f>
        <v>108</v>
      </c>
      <c r="AJ28" s="581">
        <f>SUM(AJ29:AJ33)</f>
        <v>104.52</v>
      </c>
      <c r="AK28" s="581">
        <f>SUM(AK29:AK33)</f>
        <v>255.32</v>
      </c>
    </row>
    <row r="29" spans="1:37" s="194" customFormat="1" ht="28.5" customHeight="1" x14ac:dyDescent="0.15">
      <c r="A29" s="3111"/>
      <c r="B29" s="2364" t="s">
        <v>283</v>
      </c>
      <c r="C29" s="979">
        <f>SUM(D29:AK29)</f>
        <v>588.83999999999992</v>
      </c>
      <c r="D29" s="1122">
        <v>301.02999999999997</v>
      </c>
      <c r="E29" s="1123">
        <v>0</v>
      </c>
      <c r="F29" s="1123">
        <v>0</v>
      </c>
      <c r="G29" s="1123">
        <v>0</v>
      </c>
      <c r="H29" s="1123">
        <v>30.5</v>
      </c>
      <c r="I29" s="1123">
        <v>58.27</v>
      </c>
      <c r="J29" s="1123">
        <v>0</v>
      </c>
      <c r="K29" s="1123">
        <v>199.04</v>
      </c>
      <c r="L29" s="1123">
        <v>0</v>
      </c>
      <c r="M29" s="1123">
        <v>0</v>
      </c>
      <c r="N29" s="1123">
        <v>0</v>
      </c>
      <c r="O29" s="1123">
        <v>0</v>
      </c>
      <c r="P29" s="1123">
        <v>0</v>
      </c>
      <c r="Q29" s="1123">
        <v>0</v>
      </c>
      <c r="R29" s="1123">
        <v>0</v>
      </c>
      <c r="S29" s="1123">
        <v>0</v>
      </c>
      <c r="T29" s="1123">
        <v>0</v>
      </c>
      <c r="U29" s="1123">
        <v>0</v>
      </c>
      <c r="V29" s="1123">
        <v>0</v>
      </c>
      <c r="W29" s="1123">
        <v>0</v>
      </c>
      <c r="X29" s="1123">
        <v>0</v>
      </c>
      <c r="Y29" s="1123">
        <v>0</v>
      </c>
      <c r="Z29" s="1123">
        <v>0</v>
      </c>
      <c r="AA29" s="1123">
        <v>0</v>
      </c>
      <c r="AB29" s="1123">
        <v>0</v>
      </c>
      <c r="AC29" s="1123">
        <v>0</v>
      </c>
      <c r="AD29" s="1123">
        <v>0</v>
      </c>
      <c r="AE29" s="1123">
        <v>0</v>
      </c>
      <c r="AF29" s="1123">
        <v>0</v>
      </c>
      <c r="AG29" s="1123">
        <v>0</v>
      </c>
      <c r="AH29" s="1123">
        <v>0</v>
      </c>
      <c r="AI29" s="1123">
        <v>0</v>
      </c>
      <c r="AJ29" s="1123">
        <v>0</v>
      </c>
      <c r="AK29" s="2372">
        <f>'급수관폐쇄(총괄) (2)'!CZ30+'급수관폐쇄(총괄) (2)'!DA30</f>
        <v>0</v>
      </c>
    </row>
    <row r="30" spans="1:37" s="194" customFormat="1" ht="28.5" customHeight="1" x14ac:dyDescent="0.15">
      <c r="A30" s="3111"/>
      <c r="B30" s="2364" t="s">
        <v>284</v>
      </c>
      <c r="C30" s="979">
        <f t="shared" ref="C30:C33" si="17">SUM(D30:AK30)</f>
        <v>209.66000000000003</v>
      </c>
      <c r="D30" s="1122">
        <v>0</v>
      </c>
      <c r="E30" s="1123">
        <v>0</v>
      </c>
      <c r="F30" s="1123">
        <v>0</v>
      </c>
      <c r="G30" s="1123">
        <v>0</v>
      </c>
      <c r="H30" s="1123">
        <v>0</v>
      </c>
      <c r="I30" s="1123">
        <v>0</v>
      </c>
      <c r="J30" s="1123">
        <v>0</v>
      </c>
      <c r="K30" s="1123">
        <v>0</v>
      </c>
      <c r="L30" s="1123">
        <v>0</v>
      </c>
      <c r="M30" s="1123">
        <v>0</v>
      </c>
      <c r="N30" s="1123">
        <v>0</v>
      </c>
      <c r="O30" s="1123">
        <v>10.08</v>
      </c>
      <c r="P30" s="1123">
        <v>0</v>
      </c>
      <c r="Q30" s="1123">
        <v>0</v>
      </c>
      <c r="R30" s="1123">
        <v>0</v>
      </c>
      <c r="S30" s="1123">
        <v>0</v>
      </c>
      <c r="T30" s="1123">
        <v>2.98</v>
      </c>
      <c r="U30" s="1123">
        <v>84.7</v>
      </c>
      <c r="V30" s="1123">
        <v>43.87</v>
      </c>
      <c r="W30" s="1123">
        <v>22.27</v>
      </c>
      <c r="X30" s="1123">
        <v>34.15</v>
      </c>
      <c r="Y30" s="1123">
        <v>11.61</v>
      </c>
      <c r="Z30" s="1123">
        <v>0</v>
      </c>
      <c r="AA30" s="1123">
        <v>0</v>
      </c>
      <c r="AB30" s="1123">
        <v>0</v>
      </c>
      <c r="AC30" s="1123">
        <v>0</v>
      </c>
      <c r="AD30" s="1123">
        <v>0</v>
      </c>
      <c r="AE30" s="1123">
        <v>0</v>
      </c>
      <c r="AF30" s="1123">
        <v>0</v>
      </c>
      <c r="AG30" s="1123">
        <v>0</v>
      </c>
      <c r="AH30" s="1123">
        <v>0</v>
      </c>
      <c r="AI30" s="1123">
        <v>0</v>
      </c>
      <c r="AJ30" s="1123">
        <v>0</v>
      </c>
      <c r="AK30" s="2372">
        <f>'급수관폐쇄(총괄) (2)'!CZ31+'급수관폐쇄(총괄) (2)'!DA31</f>
        <v>0</v>
      </c>
    </row>
    <row r="31" spans="1:37" s="194" customFormat="1" ht="28.5" customHeight="1" x14ac:dyDescent="0.15">
      <c r="A31" s="3111"/>
      <c r="B31" s="2365" t="s">
        <v>286</v>
      </c>
      <c r="C31" s="979">
        <f t="shared" si="17"/>
        <v>1517.4800000000002</v>
      </c>
      <c r="D31" s="1122">
        <v>0</v>
      </c>
      <c r="E31" s="1123">
        <v>0</v>
      </c>
      <c r="F31" s="1123">
        <v>0</v>
      </c>
      <c r="G31" s="1123">
        <v>0</v>
      </c>
      <c r="H31" s="1123">
        <v>0</v>
      </c>
      <c r="I31" s="1123">
        <v>0</v>
      </c>
      <c r="J31" s="1123">
        <v>0</v>
      </c>
      <c r="K31" s="1123">
        <v>0</v>
      </c>
      <c r="L31" s="1123">
        <v>17.649999999999999</v>
      </c>
      <c r="M31" s="1123">
        <v>0</v>
      </c>
      <c r="N31" s="1123">
        <v>0</v>
      </c>
      <c r="O31" s="1123">
        <v>0</v>
      </c>
      <c r="P31" s="1123">
        <v>139.43</v>
      </c>
      <c r="Q31" s="1123">
        <v>1.79</v>
      </c>
      <c r="R31" s="1123">
        <v>0</v>
      </c>
      <c r="S31" s="1123">
        <v>44.03</v>
      </c>
      <c r="T31" s="1123">
        <v>0</v>
      </c>
      <c r="U31" s="1123">
        <v>50.89</v>
      </c>
      <c r="V31" s="1123">
        <v>14.64</v>
      </c>
      <c r="W31" s="1123">
        <v>35.619999999999997</v>
      </c>
      <c r="X31" s="1123">
        <v>5.13</v>
      </c>
      <c r="Y31" s="1123">
        <v>31.33</v>
      </c>
      <c r="Z31" s="1123">
        <f>86.94-4</f>
        <v>82.94</v>
      </c>
      <c r="AA31" s="1123">
        <v>43.94</v>
      </c>
      <c r="AB31" s="1123">
        <v>93.08</v>
      </c>
      <c r="AC31" s="1123">
        <v>75.45</v>
      </c>
      <c r="AD31" s="1123">
        <v>97.59</v>
      </c>
      <c r="AE31" s="1123">
        <v>88.32</v>
      </c>
      <c r="AF31" s="1123">
        <v>133.83000000000001</v>
      </c>
      <c r="AG31" s="1123">
        <v>88.58</v>
      </c>
      <c r="AH31" s="1123">
        <v>5.4</v>
      </c>
      <c r="AI31" s="1123">
        <v>108</v>
      </c>
      <c r="AJ31" s="1123">
        <v>104.52</v>
      </c>
      <c r="AK31" s="2372">
        <f>'급수관폐쇄(총괄) (2)'!CZ32+'급수관폐쇄(총괄) (2)'!DA32</f>
        <v>255.32</v>
      </c>
    </row>
    <row r="32" spans="1:37" s="194" customFormat="1" ht="28.5" customHeight="1" x14ac:dyDescent="0.15">
      <c r="A32" s="3111"/>
      <c r="B32" s="2364" t="s">
        <v>779</v>
      </c>
      <c r="C32" s="979">
        <f t="shared" si="17"/>
        <v>30.23</v>
      </c>
      <c r="D32" s="1122">
        <v>0</v>
      </c>
      <c r="E32" s="1123">
        <v>0</v>
      </c>
      <c r="F32" s="1123">
        <v>0</v>
      </c>
      <c r="G32" s="1123">
        <v>0</v>
      </c>
      <c r="H32" s="1123">
        <v>0</v>
      </c>
      <c r="I32" s="1123">
        <v>0</v>
      </c>
      <c r="J32" s="1123">
        <v>0</v>
      </c>
      <c r="K32" s="1123">
        <v>0</v>
      </c>
      <c r="L32" s="1123">
        <v>0</v>
      </c>
      <c r="M32" s="1123">
        <v>0</v>
      </c>
      <c r="N32" s="1123">
        <v>0</v>
      </c>
      <c r="O32" s="1123">
        <v>0</v>
      </c>
      <c r="P32" s="1123">
        <v>0</v>
      </c>
      <c r="Q32" s="1123">
        <v>30.23</v>
      </c>
      <c r="R32" s="1123">
        <v>0</v>
      </c>
      <c r="S32" s="1123">
        <v>0</v>
      </c>
      <c r="T32" s="1123">
        <v>0</v>
      </c>
      <c r="U32" s="1123">
        <v>0</v>
      </c>
      <c r="V32" s="1123">
        <v>0</v>
      </c>
      <c r="W32" s="1123">
        <v>0</v>
      </c>
      <c r="X32" s="1123">
        <v>0</v>
      </c>
      <c r="Y32" s="1123">
        <v>0</v>
      </c>
      <c r="Z32" s="1123">
        <v>0</v>
      </c>
      <c r="AA32" s="1123">
        <v>0</v>
      </c>
      <c r="AB32" s="1123">
        <v>0</v>
      </c>
      <c r="AC32" s="1123">
        <v>0</v>
      </c>
      <c r="AD32" s="1123">
        <v>0</v>
      </c>
      <c r="AE32" s="1123">
        <v>0</v>
      </c>
      <c r="AF32" s="1123">
        <v>0</v>
      </c>
      <c r="AG32" s="1123">
        <v>0</v>
      </c>
      <c r="AH32" s="1123">
        <v>0</v>
      </c>
      <c r="AI32" s="1123">
        <v>0</v>
      </c>
      <c r="AJ32" s="1123">
        <v>0</v>
      </c>
      <c r="AK32" s="2372">
        <f>'급수관폐쇄(총괄) (2)'!CZ33+'급수관폐쇄(총괄) (2)'!DA33</f>
        <v>0</v>
      </c>
    </row>
    <row r="33" spans="1:37" s="194" customFormat="1" ht="28.5" customHeight="1" x14ac:dyDescent="0.15">
      <c r="A33" s="3111"/>
      <c r="B33" s="2364" t="s">
        <v>285</v>
      </c>
      <c r="C33" s="979">
        <f t="shared" si="17"/>
        <v>0</v>
      </c>
      <c r="D33" s="1122">
        <v>0</v>
      </c>
      <c r="E33" s="1123">
        <v>0</v>
      </c>
      <c r="F33" s="1123">
        <v>0</v>
      </c>
      <c r="G33" s="1123">
        <v>0</v>
      </c>
      <c r="H33" s="1123">
        <v>0</v>
      </c>
      <c r="I33" s="1123">
        <v>0</v>
      </c>
      <c r="J33" s="1123">
        <v>0</v>
      </c>
      <c r="K33" s="1123">
        <v>0</v>
      </c>
      <c r="L33" s="1123">
        <v>0</v>
      </c>
      <c r="M33" s="1123">
        <v>0</v>
      </c>
      <c r="N33" s="1123">
        <v>0</v>
      </c>
      <c r="O33" s="1123">
        <v>0</v>
      </c>
      <c r="P33" s="1123">
        <v>0</v>
      </c>
      <c r="Q33" s="1123">
        <v>0</v>
      </c>
      <c r="R33" s="1123">
        <v>0</v>
      </c>
      <c r="S33" s="1123">
        <v>0</v>
      </c>
      <c r="T33" s="1123">
        <v>0</v>
      </c>
      <c r="U33" s="1123">
        <v>0</v>
      </c>
      <c r="V33" s="1123">
        <v>0</v>
      </c>
      <c r="W33" s="1123">
        <v>0</v>
      </c>
      <c r="X33" s="1123">
        <v>0</v>
      </c>
      <c r="Y33" s="1123">
        <v>0</v>
      </c>
      <c r="Z33" s="1123">
        <v>0</v>
      </c>
      <c r="AA33" s="1123">
        <v>0</v>
      </c>
      <c r="AB33" s="1123">
        <v>0</v>
      </c>
      <c r="AC33" s="1123">
        <v>0</v>
      </c>
      <c r="AD33" s="1123">
        <v>0</v>
      </c>
      <c r="AE33" s="1123">
        <v>0</v>
      </c>
      <c r="AF33" s="1123">
        <v>0</v>
      </c>
      <c r="AG33" s="1123">
        <v>0</v>
      </c>
      <c r="AH33" s="1123">
        <v>0</v>
      </c>
      <c r="AI33" s="1123">
        <v>0</v>
      </c>
      <c r="AJ33" s="1123">
        <v>0</v>
      </c>
      <c r="AK33" s="2372">
        <f>'급수관폐쇄(총괄) (2)'!CZ34+'급수관폐쇄(총괄) (2)'!DA34</f>
        <v>0</v>
      </c>
    </row>
    <row r="34" spans="1:37" s="194" customFormat="1" ht="28.5" customHeight="1" x14ac:dyDescent="0.15">
      <c r="A34" s="3111">
        <v>40</v>
      </c>
      <c r="B34" s="1851" t="s">
        <v>46</v>
      </c>
      <c r="C34" s="614">
        <f>SUM(D34:AK34)</f>
        <v>23869.700000000004</v>
      </c>
      <c r="D34" s="581">
        <f>SUM(D35:D39)</f>
        <v>1343.22</v>
      </c>
      <c r="E34" s="581">
        <f>SUM(E35:E39)</f>
        <v>260.38</v>
      </c>
      <c r="F34" s="581">
        <f>SUM(F35:F39)</f>
        <v>425.98</v>
      </c>
      <c r="G34" s="581">
        <f t="shared" ref="G34:AG34" si="18">SUM(G35:G39)</f>
        <v>210.36</v>
      </c>
      <c r="H34" s="581">
        <f t="shared" si="18"/>
        <v>16.16</v>
      </c>
      <c r="I34" s="581">
        <f t="shared" si="18"/>
        <v>99.58</v>
      </c>
      <c r="J34" s="581">
        <f t="shared" si="18"/>
        <v>199.01</v>
      </c>
      <c r="K34" s="581">
        <f t="shared" si="18"/>
        <v>263.87</v>
      </c>
      <c r="L34" s="581">
        <f t="shared" si="18"/>
        <v>886.36999999999989</v>
      </c>
      <c r="M34" s="581">
        <f t="shared" si="18"/>
        <v>1903.74</v>
      </c>
      <c r="N34" s="581">
        <f t="shared" si="18"/>
        <v>852.46</v>
      </c>
      <c r="O34" s="581">
        <f t="shared" si="18"/>
        <v>1420.46</v>
      </c>
      <c r="P34" s="581">
        <f t="shared" si="18"/>
        <v>1105.5999999999999</v>
      </c>
      <c r="Q34" s="581">
        <f t="shared" si="18"/>
        <v>1134.3499999999999</v>
      </c>
      <c r="R34" s="581">
        <f t="shared" si="18"/>
        <v>938.84999999999991</v>
      </c>
      <c r="S34" s="581">
        <f t="shared" si="18"/>
        <v>797.18000000000006</v>
      </c>
      <c r="T34" s="581">
        <f t="shared" si="18"/>
        <v>1510.5900000000001</v>
      </c>
      <c r="U34" s="581">
        <f t="shared" si="18"/>
        <v>360.23</v>
      </c>
      <c r="V34" s="581">
        <f t="shared" si="18"/>
        <v>523.9</v>
      </c>
      <c r="W34" s="581">
        <f t="shared" si="18"/>
        <v>1250.3900000000001</v>
      </c>
      <c r="X34" s="581">
        <f t="shared" si="18"/>
        <v>530.04999999999995</v>
      </c>
      <c r="Y34" s="581">
        <f t="shared" si="18"/>
        <v>761.56999999999994</v>
      </c>
      <c r="Z34" s="581">
        <f t="shared" si="18"/>
        <v>646.20000000000005</v>
      </c>
      <c r="AA34" s="581">
        <f t="shared" si="18"/>
        <v>557.61</v>
      </c>
      <c r="AB34" s="581">
        <f t="shared" si="18"/>
        <v>1153.8800000000001</v>
      </c>
      <c r="AC34" s="581">
        <f t="shared" si="18"/>
        <v>790.7299999999999</v>
      </c>
      <c r="AD34" s="581">
        <f t="shared" si="18"/>
        <v>504.33</v>
      </c>
      <c r="AE34" s="581">
        <f t="shared" si="18"/>
        <v>517.71</v>
      </c>
      <c r="AF34" s="581">
        <f t="shared" si="18"/>
        <v>274.64</v>
      </c>
      <c r="AG34" s="581">
        <f t="shared" si="18"/>
        <v>670.23</v>
      </c>
      <c r="AH34" s="581">
        <f>SUM(AH35:AH39)</f>
        <v>149.11000000000001</v>
      </c>
      <c r="AI34" s="581">
        <f>SUM(AI35:AI39)</f>
        <v>437.29</v>
      </c>
      <c r="AJ34" s="581">
        <f>SUM(AJ35:AJ39)</f>
        <v>558.36</v>
      </c>
      <c r="AK34" s="581">
        <f>SUM(AK35:AK39)</f>
        <v>815.31</v>
      </c>
    </row>
    <row r="35" spans="1:37" s="194" customFormat="1" ht="28.5" customHeight="1" x14ac:dyDescent="0.15">
      <c r="A35" s="3111"/>
      <c r="B35" s="2364" t="s">
        <v>283</v>
      </c>
      <c r="C35" s="979">
        <f>SUM(D35:AK35)</f>
        <v>3978.7899999999995</v>
      </c>
      <c r="D35" s="1122">
        <f>1841.51-524</f>
        <v>1317.51</v>
      </c>
      <c r="E35" s="1123">
        <v>260.38</v>
      </c>
      <c r="F35" s="1123">
        <v>425.98</v>
      </c>
      <c r="G35" s="1123">
        <f>197.91-55</f>
        <v>142.91</v>
      </c>
      <c r="H35" s="1123">
        <v>5.33</v>
      </c>
      <c r="I35" s="1123">
        <v>99.58</v>
      </c>
      <c r="J35" s="1123">
        <v>196.81</v>
      </c>
      <c r="K35" s="1123">
        <v>263.87</v>
      </c>
      <c r="L35" s="1123">
        <v>451.27</v>
      </c>
      <c r="M35" s="1123">
        <v>275.81</v>
      </c>
      <c r="N35" s="1123">
        <v>0</v>
      </c>
      <c r="O35" s="1123">
        <v>4.45</v>
      </c>
      <c r="P35" s="1123">
        <v>271.39999999999998</v>
      </c>
      <c r="Q35" s="1123">
        <v>175.3</v>
      </c>
      <c r="R35" s="1123">
        <v>0</v>
      </c>
      <c r="S35" s="1123">
        <v>0</v>
      </c>
      <c r="T35" s="1123">
        <v>0</v>
      </c>
      <c r="U35" s="1123">
        <v>0</v>
      </c>
      <c r="V35" s="1123">
        <v>0</v>
      </c>
      <c r="W35" s="1123">
        <v>0</v>
      </c>
      <c r="X35" s="1123">
        <v>0</v>
      </c>
      <c r="Y35" s="1123">
        <v>0</v>
      </c>
      <c r="Z35" s="1123">
        <v>0</v>
      </c>
      <c r="AA35" s="1123">
        <v>0</v>
      </c>
      <c r="AB35" s="1123">
        <v>0</v>
      </c>
      <c r="AC35" s="1123">
        <v>0</v>
      </c>
      <c r="AD35" s="1123">
        <v>0</v>
      </c>
      <c r="AE35" s="1123">
        <v>0</v>
      </c>
      <c r="AF35" s="1123">
        <v>0</v>
      </c>
      <c r="AG35" s="1123">
        <v>33.19</v>
      </c>
      <c r="AH35" s="1123">
        <v>0</v>
      </c>
      <c r="AI35" s="1123">
        <v>0</v>
      </c>
      <c r="AJ35" s="1123">
        <v>0</v>
      </c>
      <c r="AK35" s="2372">
        <f>'급수관폐쇄(총괄) (2)'!CZ36+'급수관폐쇄(총괄) (2)'!DA36</f>
        <v>55</v>
      </c>
    </row>
    <row r="36" spans="1:37" s="194" customFormat="1" ht="28.5" customHeight="1" x14ac:dyDescent="0.15">
      <c r="A36" s="3111"/>
      <c r="B36" s="2364" t="s">
        <v>284</v>
      </c>
      <c r="C36" s="979">
        <f t="shared" ref="C36:C39" si="19">SUM(D36:AK36)</f>
        <v>12335.979999999998</v>
      </c>
      <c r="D36" s="1122">
        <v>15.19</v>
      </c>
      <c r="E36" s="1123">
        <v>0</v>
      </c>
      <c r="F36" s="1123">
        <v>0</v>
      </c>
      <c r="G36" s="1123">
        <v>67.45</v>
      </c>
      <c r="H36" s="1123">
        <v>10.83</v>
      </c>
      <c r="I36" s="1123">
        <v>0</v>
      </c>
      <c r="J36" s="1123">
        <v>2.2000000000000002</v>
      </c>
      <c r="K36" s="1123">
        <v>0</v>
      </c>
      <c r="L36" s="1123">
        <f>1165.55-768</f>
        <v>397.54999999999995</v>
      </c>
      <c r="M36" s="1123">
        <v>1576.9</v>
      </c>
      <c r="N36" s="1123">
        <v>852.46</v>
      </c>
      <c r="O36" s="1123">
        <v>989.12</v>
      </c>
      <c r="P36" s="1123">
        <v>741.33</v>
      </c>
      <c r="Q36" s="1123">
        <v>802.54</v>
      </c>
      <c r="R36" s="1123">
        <v>838.05</v>
      </c>
      <c r="S36" s="1123">
        <v>740.59</v>
      </c>
      <c r="T36" s="1123">
        <v>1433.93</v>
      </c>
      <c r="U36" s="1123">
        <v>360.23</v>
      </c>
      <c r="V36" s="1123">
        <v>517.63</v>
      </c>
      <c r="W36" s="1123">
        <v>999.24</v>
      </c>
      <c r="X36" s="1123">
        <v>530.04999999999995</v>
      </c>
      <c r="Y36" s="1123">
        <v>615.26</v>
      </c>
      <c r="Z36" s="1123">
        <v>540.73</v>
      </c>
      <c r="AA36" s="1123">
        <v>114.94</v>
      </c>
      <c r="AB36" s="1123">
        <v>64.47</v>
      </c>
      <c r="AC36" s="1123">
        <v>19.43</v>
      </c>
      <c r="AD36" s="1123">
        <v>0</v>
      </c>
      <c r="AE36" s="1123">
        <v>0</v>
      </c>
      <c r="AF36" s="1123">
        <v>0</v>
      </c>
      <c r="AG36" s="1123">
        <v>105.86</v>
      </c>
      <c r="AH36" s="1123">
        <v>0</v>
      </c>
      <c r="AI36" s="1123">
        <v>0</v>
      </c>
      <c r="AJ36" s="1123">
        <v>0</v>
      </c>
      <c r="AK36" s="2372">
        <f>'급수관폐쇄(총괄) (2)'!CZ37+'급수관폐쇄(총괄) (2)'!DA37</f>
        <v>0</v>
      </c>
    </row>
    <row r="37" spans="1:37" s="194" customFormat="1" ht="28.5" customHeight="1" x14ac:dyDescent="0.15">
      <c r="A37" s="3111"/>
      <c r="B37" s="2365" t="s">
        <v>286</v>
      </c>
      <c r="C37" s="979">
        <f t="shared" si="19"/>
        <v>7396.1399999999994</v>
      </c>
      <c r="D37" s="1122">
        <v>10.52</v>
      </c>
      <c r="E37" s="1123">
        <v>0</v>
      </c>
      <c r="F37" s="1123">
        <v>0</v>
      </c>
      <c r="G37" s="1123">
        <v>0</v>
      </c>
      <c r="H37" s="1123">
        <v>0</v>
      </c>
      <c r="I37" s="1123">
        <v>0</v>
      </c>
      <c r="J37" s="1123">
        <v>0</v>
      </c>
      <c r="K37" s="1123">
        <v>0</v>
      </c>
      <c r="L37" s="1123">
        <v>37.549999999999997</v>
      </c>
      <c r="M37" s="1123">
        <v>51.03</v>
      </c>
      <c r="N37" s="1123">
        <v>0</v>
      </c>
      <c r="O37" s="1123">
        <v>426.89</v>
      </c>
      <c r="P37" s="1123">
        <v>92.87</v>
      </c>
      <c r="Q37" s="1123">
        <v>32.99</v>
      </c>
      <c r="R37" s="1123">
        <v>100.8</v>
      </c>
      <c r="S37" s="1123">
        <v>21.32</v>
      </c>
      <c r="T37" s="1123">
        <v>76.66</v>
      </c>
      <c r="U37" s="1123">
        <v>0</v>
      </c>
      <c r="V37" s="1123">
        <v>6.27</v>
      </c>
      <c r="W37" s="1123">
        <v>251.15</v>
      </c>
      <c r="X37" s="1123">
        <v>0</v>
      </c>
      <c r="Y37" s="1123">
        <v>146.31</v>
      </c>
      <c r="Z37" s="1123">
        <f>189.47-84</f>
        <v>105.47</v>
      </c>
      <c r="AA37" s="1123">
        <v>442.67</v>
      </c>
      <c r="AB37" s="1123">
        <v>1089.4100000000001</v>
      </c>
      <c r="AC37" s="1123">
        <v>771.3</v>
      </c>
      <c r="AD37" s="1123">
        <v>504.33</v>
      </c>
      <c r="AE37" s="1123">
        <v>517.71</v>
      </c>
      <c r="AF37" s="1123">
        <v>274.64</v>
      </c>
      <c r="AG37" s="1123">
        <v>531.17999999999995</v>
      </c>
      <c r="AH37" s="1123">
        <v>149.11000000000001</v>
      </c>
      <c r="AI37" s="1123">
        <v>437.29</v>
      </c>
      <c r="AJ37" s="1123">
        <v>558.36</v>
      </c>
      <c r="AK37" s="2372">
        <f>'급수관폐쇄(총괄) (2)'!CZ38+'급수관폐쇄(총괄) (2)'!DA38</f>
        <v>760.31</v>
      </c>
    </row>
    <row r="38" spans="1:37" s="194" customFormat="1" ht="28.5" customHeight="1" x14ac:dyDescent="0.15">
      <c r="A38" s="3111"/>
      <c r="B38" s="2364" t="s">
        <v>779</v>
      </c>
      <c r="C38" s="979">
        <f t="shared" si="19"/>
        <v>158.79</v>
      </c>
      <c r="D38" s="1122">
        <v>0</v>
      </c>
      <c r="E38" s="1123">
        <v>0</v>
      </c>
      <c r="F38" s="1123">
        <v>0</v>
      </c>
      <c r="G38" s="1123">
        <v>0</v>
      </c>
      <c r="H38" s="1123">
        <v>0</v>
      </c>
      <c r="I38" s="1123">
        <v>0</v>
      </c>
      <c r="J38" s="1123">
        <v>0</v>
      </c>
      <c r="K38" s="1123">
        <v>0</v>
      </c>
      <c r="L38" s="1123">
        <v>0</v>
      </c>
      <c r="M38" s="1123">
        <v>0</v>
      </c>
      <c r="N38" s="1123">
        <v>0</v>
      </c>
      <c r="O38" s="1123">
        <v>0</v>
      </c>
      <c r="P38" s="1123">
        <v>0</v>
      </c>
      <c r="Q38" s="1123">
        <v>123.52</v>
      </c>
      <c r="R38" s="1123">
        <v>0</v>
      </c>
      <c r="S38" s="1123">
        <v>35.270000000000003</v>
      </c>
      <c r="T38" s="1123">
        <v>0</v>
      </c>
      <c r="U38" s="1123">
        <v>0</v>
      </c>
      <c r="V38" s="1123">
        <v>0</v>
      </c>
      <c r="W38" s="1123">
        <v>0</v>
      </c>
      <c r="X38" s="1123">
        <v>0</v>
      </c>
      <c r="Y38" s="1123">
        <v>0</v>
      </c>
      <c r="Z38" s="1123">
        <v>0</v>
      </c>
      <c r="AA38" s="1123">
        <v>0</v>
      </c>
      <c r="AB38" s="1123">
        <v>0</v>
      </c>
      <c r="AC38" s="1123">
        <v>0</v>
      </c>
      <c r="AD38" s="1123">
        <v>0</v>
      </c>
      <c r="AE38" s="1123">
        <v>0</v>
      </c>
      <c r="AF38" s="1123">
        <v>0</v>
      </c>
      <c r="AG38" s="1123">
        <v>0</v>
      </c>
      <c r="AH38" s="1123">
        <v>0</v>
      </c>
      <c r="AI38" s="1123">
        <v>0</v>
      </c>
      <c r="AJ38" s="1123">
        <v>0</v>
      </c>
      <c r="AK38" s="2372">
        <f>'급수관폐쇄(총괄) (2)'!CZ39+'급수관폐쇄(총괄) (2)'!DA39</f>
        <v>0</v>
      </c>
    </row>
    <row r="39" spans="1:37" s="194" customFormat="1" ht="28.5" customHeight="1" x14ac:dyDescent="0.15">
      <c r="A39" s="3111"/>
      <c r="B39" s="2364" t="s">
        <v>285</v>
      </c>
      <c r="C39" s="979">
        <f t="shared" si="19"/>
        <v>0</v>
      </c>
      <c r="D39" s="1122">
        <v>0</v>
      </c>
      <c r="E39" s="1123">
        <v>0</v>
      </c>
      <c r="F39" s="1123">
        <v>0</v>
      </c>
      <c r="G39" s="1123">
        <v>0</v>
      </c>
      <c r="H39" s="1123">
        <v>0</v>
      </c>
      <c r="I39" s="1123">
        <v>0</v>
      </c>
      <c r="J39" s="1123">
        <v>0</v>
      </c>
      <c r="K39" s="1123">
        <v>0</v>
      </c>
      <c r="L39" s="1123">
        <v>0</v>
      </c>
      <c r="M39" s="1123">
        <v>0</v>
      </c>
      <c r="N39" s="1123">
        <v>0</v>
      </c>
      <c r="O39" s="1123">
        <v>0</v>
      </c>
      <c r="P39" s="1123">
        <v>0</v>
      </c>
      <c r="Q39" s="1123">
        <v>0</v>
      </c>
      <c r="R39" s="1123">
        <v>0</v>
      </c>
      <c r="S39" s="1123">
        <v>0</v>
      </c>
      <c r="T39" s="1123">
        <v>0</v>
      </c>
      <c r="U39" s="1123">
        <v>0</v>
      </c>
      <c r="V39" s="1123">
        <v>0</v>
      </c>
      <c r="W39" s="1123">
        <v>0</v>
      </c>
      <c r="X39" s="1123">
        <v>0</v>
      </c>
      <c r="Y39" s="1123">
        <v>0</v>
      </c>
      <c r="Z39" s="1123">
        <v>0</v>
      </c>
      <c r="AA39" s="1123">
        <v>0</v>
      </c>
      <c r="AB39" s="1123">
        <v>0</v>
      </c>
      <c r="AC39" s="1123">
        <v>0</v>
      </c>
      <c r="AD39" s="1123">
        <v>0</v>
      </c>
      <c r="AE39" s="1123">
        <v>0</v>
      </c>
      <c r="AF39" s="1123">
        <v>0</v>
      </c>
      <c r="AG39" s="1123">
        <v>0</v>
      </c>
      <c r="AH39" s="1123">
        <v>0</v>
      </c>
      <c r="AI39" s="1123">
        <v>0</v>
      </c>
      <c r="AJ39" s="1123">
        <v>0</v>
      </c>
      <c r="AK39" s="2372">
        <f>'급수관폐쇄(총괄) (2)'!CZ40+'급수관폐쇄(총괄) (2)'!DA40</f>
        <v>0</v>
      </c>
    </row>
    <row r="40" spans="1:37" s="194" customFormat="1" ht="28.5" customHeight="1" x14ac:dyDescent="0.15">
      <c r="A40" s="3111">
        <v>50</v>
      </c>
      <c r="B40" s="1851" t="s">
        <v>46</v>
      </c>
      <c r="C40" s="614">
        <f>SUM(D40:AK40)</f>
        <v>34806.49</v>
      </c>
      <c r="D40" s="581">
        <f>SUM(D41:D45)</f>
        <v>2692.48</v>
      </c>
      <c r="E40" s="581">
        <f>SUM(E41:E45)</f>
        <v>149.21</v>
      </c>
      <c r="F40" s="581">
        <f>SUM(F41:F45)</f>
        <v>558.55999999999995</v>
      </c>
      <c r="G40" s="581">
        <f t="shared" ref="G40:AG40" si="20">SUM(G41:G45)</f>
        <v>311.44000000000005</v>
      </c>
      <c r="H40" s="581">
        <f t="shared" si="20"/>
        <v>41.050000000000004</v>
      </c>
      <c r="I40" s="581">
        <f t="shared" si="20"/>
        <v>61.33</v>
      </c>
      <c r="J40" s="581">
        <f t="shared" si="20"/>
        <v>107.41</v>
      </c>
      <c r="K40" s="581">
        <f t="shared" si="20"/>
        <v>170.05</v>
      </c>
      <c r="L40" s="581">
        <f t="shared" si="20"/>
        <v>2366.0700000000002</v>
      </c>
      <c r="M40" s="581">
        <f t="shared" si="20"/>
        <v>834.2600000000001</v>
      </c>
      <c r="N40" s="581">
        <f t="shared" si="20"/>
        <v>1323.18</v>
      </c>
      <c r="O40" s="581">
        <f t="shared" si="20"/>
        <v>1833.15</v>
      </c>
      <c r="P40" s="581">
        <f t="shared" si="20"/>
        <v>1785.6499999999999</v>
      </c>
      <c r="Q40" s="581">
        <f t="shared" si="20"/>
        <v>1869.2199999999998</v>
      </c>
      <c r="R40" s="581">
        <f t="shared" si="20"/>
        <v>1028.49</v>
      </c>
      <c r="S40" s="581">
        <f t="shared" si="20"/>
        <v>915.14</v>
      </c>
      <c r="T40" s="581">
        <f t="shared" si="20"/>
        <v>1372.79</v>
      </c>
      <c r="U40" s="581">
        <f t="shared" si="20"/>
        <v>538.5200000000001</v>
      </c>
      <c r="V40" s="581">
        <f t="shared" si="20"/>
        <v>1073.5899999999999</v>
      </c>
      <c r="W40" s="581">
        <f t="shared" si="20"/>
        <v>1620.3200000000002</v>
      </c>
      <c r="X40" s="581">
        <f t="shared" si="20"/>
        <v>1109.96</v>
      </c>
      <c r="Y40" s="581">
        <f t="shared" si="20"/>
        <v>1456.93</v>
      </c>
      <c r="Z40" s="581">
        <f t="shared" si="20"/>
        <v>947.31</v>
      </c>
      <c r="AA40" s="581">
        <f t="shared" si="20"/>
        <v>1173.1999999999998</v>
      </c>
      <c r="AB40" s="581">
        <f t="shared" si="20"/>
        <v>2056.8200000000002</v>
      </c>
      <c r="AC40" s="581">
        <f t="shared" si="20"/>
        <v>583.56999999999994</v>
      </c>
      <c r="AD40" s="581">
        <f t="shared" si="20"/>
        <v>580.64</v>
      </c>
      <c r="AE40" s="581">
        <f t="shared" si="20"/>
        <v>980.21</v>
      </c>
      <c r="AF40" s="581">
        <f t="shared" si="20"/>
        <v>696.38</v>
      </c>
      <c r="AG40" s="581">
        <f t="shared" si="20"/>
        <v>396.53</v>
      </c>
      <c r="AH40" s="581">
        <f>SUM(AH41:AH45)</f>
        <v>218</v>
      </c>
      <c r="AI40" s="581">
        <f>SUM(AI41:AI45)</f>
        <v>961.96</v>
      </c>
      <c r="AJ40" s="581">
        <f>SUM(AJ41:AJ45)</f>
        <v>1543.01</v>
      </c>
      <c r="AK40" s="581">
        <f>SUM(AK41:AK45)</f>
        <v>1450.06</v>
      </c>
    </row>
    <row r="41" spans="1:37" s="194" customFormat="1" ht="28.5" customHeight="1" x14ac:dyDescent="0.15">
      <c r="A41" s="3111"/>
      <c r="B41" s="2364" t="s">
        <v>283</v>
      </c>
      <c r="C41" s="979">
        <f>SUM(D41:AK41)</f>
        <v>4688.0499999999993</v>
      </c>
      <c r="D41" s="1122">
        <v>2641.66</v>
      </c>
      <c r="E41" s="1123">
        <f>248.21-99</f>
        <v>149.21</v>
      </c>
      <c r="F41" s="1123">
        <v>531.14</v>
      </c>
      <c r="G41" s="1123">
        <v>283.66000000000003</v>
      </c>
      <c r="H41" s="1123">
        <v>38.67</v>
      </c>
      <c r="I41" s="1123">
        <v>44.77</v>
      </c>
      <c r="J41" s="1123">
        <v>107.41</v>
      </c>
      <c r="K41" s="1123">
        <v>170.05</v>
      </c>
      <c r="L41" s="1123">
        <v>217.17</v>
      </c>
      <c r="M41" s="1123">
        <v>31.07</v>
      </c>
      <c r="N41" s="1123">
        <v>97.44</v>
      </c>
      <c r="O41" s="1123">
        <v>261.91000000000003</v>
      </c>
      <c r="P41" s="1123">
        <v>62.33</v>
      </c>
      <c r="Q41" s="1123">
        <v>0</v>
      </c>
      <c r="R41" s="1123">
        <v>39.549999999999997</v>
      </c>
      <c r="S41" s="1123">
        <v>0</v>
      </c>
      <c r="T41" s="1123">
        <v>0</v>
      </c>
      <c r="U41" s="1123">
        <v>0</v>
      </c>
      <c r="V41" s="1123">
        <v>0</v>
      </c>
      <c r="W41" s="1123">
        <v>0</v>
      </c>
      <c r="X41" s="1123">
        <v>0</v>
      </c>
      <c r="Y41" s="1123">
        <v>0</v>
      </c>
      <c r="Z41" s="1123">
        <v>0</v>
      </c>
      <c r="AA41" s="1123">
        <v>0</v>
      </c>
      <c r="AB41" s="1123">
        <v>0</v>
      </c>
      <c r="AC41" s="1123">
        <v>0</v>
      </c>
      <c r="AD41" s="1123">
        <v>0</v>
      </c>
      <c r="AE41" s="1123">
        <v>0</v>
      </c>
      <c r="AF41" s="1123">
        <v>0</v>
      </c>
      <c r="AG41" s="1123">
        <v>12.01</v>
      </c>
      <c r="AH41" s="1123">
        <v>0</v>
      </c>
      <c r="AI41" s="1123">
        <v>0</v>
      </c>
      <c r="AJ41" s="1123">
        <v>0</v>
      </c>
      <c r="AK41" s="2372">
        <f>'급수관폐쇄(총괄) (2)'!CZ42+'급수관폐쇄(총괄) (2)'!DA42</f>
        <v>0</v>
      </c>
    </row>
    <row r="42" spans="1:37" s="194" customFormat="1" ht="28.5" customHeight="1" x14ac:dyDescent="0.15">
      <c r="A42" s="3111"/>
      <c r="B42" s="2364" t="s">
        <v>284</v>
      </c>
      <c r="C42" s="979">
        <f t="shared" ref="C42:C45" si="21">SUM(D42:AK42)</f>
        <v>18103.120000000003</v>
      </c>
      <c r="D42" s="1122">
        <v>50.82</v>
      </c>
      <c r="E42" s="1123">
        <v>0</v>
      </c>
      <c r="F42" s="1123">
        <v>27.42</v>
      </c>
      <c r="G42" s="1123">
        <v>27.78</v>
      </c>
      <c r="H42" s="1123">
        <v>2.38</v>
      </c>
      <c r="I42" s="1123">
        <v>16.559999999999999</v>
      </c>
      <c r="J42" s="1123">
        <v>0</v>
      </c>
      <c r="K42" s="1123">
        <v>0</v>
      </c>
      <c r="L42" s="1123">
        <v>2148.9</v>
      </c>
      <c r="M42" s="1123">
        <f>1035.72-278</f>
        <v>757.72</v>
      </c>
      <c r="N42" s="1123">
        <v>1170.9000000000001</v>
      </c>
      <c r="O42" s="1123">
        <v>1454.34</v>
      </c>
      <c r="P42" s="1123">
        <v>1413.32</v>
      </c>
      <c r="Q42" s="1123">
        <v>1304.1099999999999</v>
      </c>
      <c r="R42" s="1123">
        <v>892.05</v>
      </c>
      <c r="S42" s="1123">
        <v>822.51</v>
      </c>
      <c r="T42" s="1123">
        <v>1344.73</v>
      </c>
      <c r="U42" s="1123">
        <v>518.45000000000005</v>
      </c>
      <c r="V42" s="1123">
        <v>991.63</v>
      </c>
      <c r="W42" s="1123">
        <v>1608.63</v>
      </c>
      <c r="X42" s="1123">
        <v>1094.3800000000001</v>
      </c>
      <c r="Y42" s="1123">
        <v>1370.43</v>
      </c>
      <c r="Z42" s="1123">
        <v>463.59</v>
      </c>
      <c r="AA42" s="1123">
        <v>335.03</v>
      </c>
      <c r="AB42" s="1123">
        <v>281.64999999999998</v>
      </c>
      <c r="AC42" s="1123">
        <v>5.79</v>
      </c>
      <c r="AD42" s="1123">
        <v>0</v>
      </c>
      <c r="AE42" s="1123">
        <v>0</v>
      </c>
      <c r="AF42" s="1123">
        <v>0</v>
      </c>
      <c r="AG42" s="1123">
        <v>0</v>
      </c>
      <c r="AH42" s="1123">
        <v>0</v>
      </c>
      <c r="AI42" s="1123">
        <v>0</v>
      </c>
      <c r="AJ42" s="1123">
        <v>0</v>
      </c>
      <c r="AK42" s="2372">
        <f>'급수관폐쇄(총괄) (2)'!CZ43+'급수관폐쇄(총괄) (2)'!DA43</f>
        <v>0</v>
      </c>
    </row>
    <row r="43" spans="1:37" s="194" customFormat="1" ht="28.5" customHeight="1" x14ac:dyDescent="0.15">
      <c r="A43" s="3111"/>
      <c r="B43" s="2365" t="s">
        <v>286</v>
      </c>
      <c r="C43" s="979">
        <f t="shared" si="21"/>
        <v>11459.510000000002</v>
      </c>
      <c r="D43" s="1122">
        <v>0</v>
      </c>
      <c r="E43" s="1123">
        <v>0</v>
      </c>
      <c r="F43" s="1123">
        <v>0</v>
      </c>
      <c r="G43" s="1123">
        <v>0</v>
      </c>
      <c r="H43" s="1123">
        <v>0</v>
      </c>
      <c r="I43" s="1123">
        <v>0</v>
      </c>
      <c r="J43" s="1123">
        <v>0</v>
      </c>
      <c r="K43" s="1123">
        <v>0</v>
      </c>
      <c r="L43" s="1123">
        <v>0</v>
      </c>
      <c r="M43" s="1123">
        <v>45.47</v>
      </c>
      <c r="N43" s="1123">
        <v>54.84</v>
      </c>
      <c r="O43" s="1123">
        <v>113.15</v>
      </c>
      <c r="P43" s="1123">
        <v>310</v>
      </c>
      <c r="Q43" s="1123">
        <v>75.88</v>
      </c>
      <c r="R43" s="1123">
        <v>96.89</v>
      </c>
      <c r="S43" s="1123">
        <v>90.35</v>
      </c>
      <c r="T43" s="1123">
        <v>28.06</v>
      </c>
      <c r="U43" s="1123">
        <v>20.07</v>
      </c>
      <c r="V43" s="1123">
        <v>81.96</v>
      </c>
      <c r="W43" s="1123">
        <v>11.69</v>
      </c>
      <c r="X43" s="1123">
        <v>15.58</v>
      </c>
      <c r="Y43" s="1123">
        <v>86.5</v>
      </c>
      <c r="Z43" s="1123">
        <f>499.72-16</f>
        <v>483.72</v>
      </c>
      <c r="AA43" s="1123">
        <v>838.17</v>
      </c>
      <c r="AB43" s="1123">
        <v>1775.17</v>
      </c>
      <c r="AC43" s="1123">
        <v>577.78</v>
      </c>
      <c r="AD43" s="1123">
        <v>580.64</v>
      </c>
      <c r="AE43" s="1123">
        <v>980.21</v>
      </c>
      <c r="AF43" s="1123">
        <v>696.38</v>
      </c>
      <c r="AG43" s="1123">
        <v>384.52</v>
      </c>
      <c r="AH43" s="1123">
        <v>218</v>
      </c>
      <c r="AI43" s="1123">
        <v>961.96</v>
      </c>
      <c r="AJ43" s="1123">
        <v>1543.01</v>
      </c>
      <c r="AK43" s="2372">
        <f>'급수관폐쇄(총괄) (2)'!CZ44+'급수관폐쇄(총괄) (2)'!DA44</f>
        <v>1389.51</v>
      </c>
    </row>
    <row r="44" spans="1:37" s="194" customFormat="1" ht="28.5" customHeight="1" x14ac:dyDescent="0.15">
      <c r="A44" s="3111"/>
      <c r="B44" s="2364" t="s">
        <v>779</v>
      </c>
      <c r="C44" s="979">
        <f t="shared" si="21"/>
        <v>495.26</v>
      </c>
      <c r="D44" s="1122">
        <v>0</v>
      </c>
      <c r="E44" s="1123">
        <v>0</v>
      </c>
      <c r="F44" s="1123">
        <v>0</v>
      </c>
      <c r="G44" s="1123">
        <v>0</v>
      </c>
      <c r="H44" s="1123">
        <v>0</v>
      </c>
      <c r="I44" s="1123">
        <v>0</v>
      </c>
      <c r="J44" s="1123">
        <v>0</v>
      </c>
      <c r="K44" s="1123">
        <v>0</v>
      </c>
      <c r="L44" s="1123">
        <v>0</v>
      </c>
      <c r="M44" s="1123">
        <v>0</v>
      </c>
      <c r="N44" s="1123">
        <v>0</v>
      </c>
      <c r="O44" s="1123">
        <v>3.75</v>
      </c>
      <c r="P44" s="1123">
        <v>0</v>
      </c>
      <c r="Q44" s="1123">
        <v>489.23</v>
      </c>
      <c r="R44" s="1123">
        <v>0</v>
      </c>
      <c r="S44" s="1123">
        <v>2.2799999999999998</v>
      </c>
      <c r="T44" s="1123">
        <v>0</v>
      </c>
      <c r="U44" s="1123">
        <v>0</v>
      </c>
      <c r="V44" s="1123">
        <v>0</v>
      </c>
      <c r="W44" s="1123">
        <v>0</v>
      </c>
      <c r="X44" s="1123">
        <v>0</v>
      </c>
      <c r="Y44" s="1123">
        <v>0</v>
      </c>
      <c r="Z44" s="1123">
        <v>0</v>
      </c>
      <c r="AA44" s="1123">
        <v>0</v>
      </c>
      <c r="AB44" s="1123">
        <v>0</v>
      </c>
      <c r="AC44" s="1123">
        <v>0</v>
      </c>
      <c r="AD44" s="1123">
        <v>0</v>
      </c>
      <c r="AE44" s="1123">
        <v>0</v>
      </c>
      <c r="AF44" s="1123">
        <v>0</v>
      </c>
      <c r="AG44" s="1123">
        <v>0</v>
      </c>
      <c r="AH44" s="1123">
        <v>0</v>
      </c>
      <c r="AI44" s="1123">
        <v>0</v>
      </c>
      <c r="AJ44" s="1123">
        <v>0</v>
      </c>
      <c r="AK44" s="2372">
        <f>'급수관폐쇄(총괄) (2)'!CZ45+'급수관폐쇄(총괄) (2)'!DA45</f>
        <v>0</v>
      </c>
    </row>
    <row r="45" spans="1:37" s="194" customFormat="1" ht="28.5" customHeight="1" x14ac:dyDescent="0.15">
      <c r="A45" s="3111"/>
      <c r="B45" s="2364" t="s">
        <v>285</v>
      </c>
      <c r="C45" s="979">
        <f t="shared" si="21"/>
        <v>60.55</v>
      </c>
      <c r="D45" s="1122">
        <v>0</v>
      </c>
      <c r="E45" s="1123">
        <v>0</v>
      </c>
      <c r="F45" s="1123">
        <v>0</v>
      </c>
      <c r="G45" s="1123">
        <v>0</v>
      </c>
      <c r="H45" s="1123">
        <v>0</v>
      </c>
      <c r="I45" s="1123">
        <v>0</v>
      </c>
      <c r="J45" s="1123">
        <v>0</v>
      </c>
      <c r="K45" s="1123">
        <v>0</v>
      </c>
      <c r="L45" s="1123">
        <v>0</v>
      </c>
      <c r="M45" s="1123">
        <v>0</v>
      </c>
      <c r="N45" s="1123">
        <v>0</v>
      </c>
      <c r="O45" s="1123">
        <v>0</v>
      </c>
      <c r="P45" s="1123">
        <v>0</v>
      </c>
      <c r="Q45" s="1123">
        <v>0</v>
      </c>
      <c r="R45" s="1123">
        <v>0</v>
      </c>
      <c r="S45" s="1123">
        <v>0</v>
      </c>
      <c r="T45" s="1123">
        <v>0</v>
      </c>
      <c r="U45" s="1123">
        <v>0</v>
      </c>
      <c r="V45" s="1123">
        <v>0</v>
      </c>
      <c r="W45" s="1123">
        <v>0</v>
      </c>
      <c r="X45" s="1123">
        <v>0</v>
      </c>
      <c r="Y45" s="1123">
        <v>0</v>
      </c>
      <c r="Z45" s="1123">
        <v>0</v>
      </c>
      <c r="AA45" s="1123">
        <v>0</v>
      </c>
      <c r="AB45" s="1123">
        <v>0</v>
      </c>
      <c r="AC45" s="1123">
        <v>0</v>
      </c>
      <c r="AD45" s="1123">
        <v>0</v>
      </c>
      <c r="AE45" s="1123">
        <v>0</v>
      </c>
      <c r="AF45" s="1123">
        <v>0</v>
      </c>
      <c r="AG45" s="1123">
        <v>0</v>
      </c>
      <c r="AH45" s="1123">
        <v>0</v>
      </c>
      <c r="AI45" s="1123">
        <v>0</v>
      </c>
      <c r="AJ45" s="1123">
        <v>0</v>
      </c>
      <c r="AK45" s="2372">
        <f>'급수관폐쇄(총괄) (2)'!CZ46+'급수관폐쇄(총괄) (2)'!DA46</f>
        <v>60.55</v>
      </c>
    </row>
    <row r="46" spans="1:37" s="954" customFormat="1" ht="19.5" customHeight="1" x14ac:dyDescent="0.15">
      <c r="A46" s="3115"/>
      <c r="B46" s="2384"/>
      <c r="C46" s="238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A46" s="248"/>
      <c r="AB46" s="248"/>
      <c r="AC46" s="248"/>
      <c r="AD46" s="248"/>
      <c r="AE46" s="248"/>
      <c r="AF46" s="248"/>
      <c r="AG46" s="248"/>
    </row>
    <row r="47" spans="1:37" s="955" customFormat="1" ht="19.5" customHeight="1" x14ac:dyDescent="0.15">
      <c r="A47" s="2775"/>
      <c r="B47" s="1949"/>
      <c r="C47" s="2389"/>
      <c r="D47" s="251"/>
      <c r="E47" s="251"/>
      <c r="F47" s="251"/>
      <c r="G47" s="251"/>
      <c r="H47" s="251"/>
      <c r="I47" s="251"/>
      <c r="J47" s="251"/>
      <c r="K47" s="251"/>
      <c r="L47" s="251"/>
      <c r="M47" s="2390"/>
      <c r="N47" s="2390"/>
      <c r="O47" s="2390"/>
      <c r="P47" s="2390"/>
      <c r="Q47" s="2390"/>
      <c r="R47" s="2390"/>
      <c r="S47" s="2390"/>
      <c r="T47" s="2390"/>
      <c r="U47" s="2390"/>
      <c r="V47" s="2390"/>
      <c r="W47" s="2390"/>
      <c r="X47" s="2390"/>
      <c r="Y47" s="2390"/>
      <c r="Z47" s="2390"/>
      <c r="AA47" s="2390"/>
      <c r="AB47" s="2390"/>
      <c r="AC47" s="2390"/>
      <c r="AD47" s="2390"/>
      <c r="AE47" s="2390"/>
      <c r="AF47" s="2390"/>
      <c r="AG47" s="249"/>
    </row>
    <row r="48" spans="1:37" s="955" customFormat="1" ht="19.5" customHeight="1" x14ac:dyDescent="0.15">
      <c r="A48" s="2775"/>
      <c r="B48" s="1949"/>
      <c r="C48" s="2389"/>
      <c r="D48" s="251"/>
      <c r="E48" s="251"/>
      <c r="F48" s="251"/>
      <c r="G48" s="251"/>
      <c r="H48" s="251"/>
      <c r="I48" s="251"/>
      <c r="J48" s="251"/>
      <c r="K48" s="251"/>
      <c r="L48" s="251"/>
      <c r="M48" s="2390"/>
      <c r="N48" s="2390"/>
      <c r="O48" s="2390"/>
      <c r="P48" s="2390"/>
      <c r="Q48" s="2390"/>
      <c r="R48" s="2390"/>
      <c r="S48" s="2390"/>
      <c r="T48" s="2390"/>
      <c r="U48" s="2390"/>
      <c r="V48" s="2390"/>
      <c r="W48" s="2390"/>
      <c r="X48" s="2390"/>
      <c r="Y48" s="2390"/>
      <c r="Z48" s="2390"/>
      <c r="AA48" s="2390"/>
      <c r="AB48" s="2390"/>
      <c r="AC48" s="2390"/>
      <c r="AD48" s="2390"/>
      <c r="AE48" s="2390"/>
      <c r="AF48" s="2390"/>
      <c r="AG48" s="249"/>
    </row>
    <row r="49" spans="1:33" s="955" customFormat="1" ht="19.5" customHeight="1" x14ac:dyDescent="0.15">
      <c r="A49" s="2775"/>
      <c r="B49" s="1949"/>
      <c r="C49" s="2389"/>
      <c r="D49" s="251"/>
      <c r="E49" s="251"/>
      <c r="F49" s="251"/>
      <c r="G49" s="251"/>
      <c r="H49" s="251"/>
      <c r="I49" s="251"/>
      <c r="J49" s="251"/>
      <c r="K49" s="251"/>
      <c r="L49" s="251"/>
      <c r="M49" s="2390"/>
      <c r="N49" s="2390"/>
      <c r="O49" s="2390"/>
      <c r="P49" s="2390"/>
      <c r="Q49" s="2390"/>
      <c r="R49" s="2390"/>
      <c r="S49" s="2390"/>
      <c r="T49" s="2390"/>
      <c r="U49" s="2390"/>
      <c r="V49" s="2390"/>
      <c r="W49" s="2390"/>
      <c r="X49" s="2390"/>
      <c r="Y49" s="2390"/>
      <c r="Z49" s="2390"/>
      <c r="AA49" s="2390"/>
      <c r="AB49" s="2390"/>
      <c r="AC49" s="2390"/>
      <c r="AD49" s="2390"/>
      <c r="AE49" s="2390"/>
      <c r="AF49" s="2390"/>
      <c r="AG49" s="249"/>
    </row>
    <row r="50" spans="1:33" s="955" customFormat="1" ht="19.5" customHeight="1" x14ac:dyDescent="0.15">
      <c r="A50" s="2775"/>
      <c r="B50" s="1952"/>
      <c r="C50" s="2389"/>
      <c r="D50" s="251"/>
      <c r="E50" s="251"/>
      <c r="F50" s="251"/>
      <c r="G50" s="251"/>
      <c r="H50" s="251"/>
      <c r="I50" s="251"/>
      <c r="J50" s="251"/>
      <c r="K50" s="251"/>
      <c r="L50" s="251"/>
      <c r="M50" s="2390"/>
      <c r="N50" s="2390"/>
      <c r="O50" s="2390"/>
      <c r="P50" s="2390"/>
      <c r="Q50" s="2390"/>
      <c r="R50" s="2390"/>
      <c r="S50" s="2390"/>
      <c r="T50" s="2390"/>
      <c r="U50" s="2390"/>
      <c r="V50" s="2390"/>
      <c r="W50" s="2390"/>
      <c r="X50" s="2390"/>
      <c r="Y50" s="2390"/>
      <c r="Z50" s="2390"/>
      <c r="AA50" s="2390"/>
      <c r="AB50" s="2390"/>
      <c r="AC50" s="2390"/>
      <c r="AD50" s="2390"/>
      <c r="AE50" s="2390"/>
      <c r="AF50" s="2390"/>
      <c r="AG50" s="249"/>
    </row>
    <row r="51" spans="1:33" s="955" customFormat="1" ht="19.5" customHeight="1" x14ac:dyDescent="0.15">
      <c r="A51" s="2775"/>
      <c r="B51" s="1949"/>
      <c r="C51" s="2389"/>
      <c r="D51" s="251"/>
      <c r="E51" s="251"/>
      <c r="F51" s="251"/>
      <c r="G51" s="251"/>
      <c r="H51" s="251"/>
      <c r="I51" s="251"/>
      <c r="J51" s="251"/>
      <c r="K51" s="251"/>
      <c r="L51" s="251"/>
      <c r="M51" s="2390"/>
      <c r="N51" s="2390"/>
      <c r="O51" s="2390"/>
      <c r="P51" s="2390"/>
      <c r="Q51" s="2390"/>
      <c r="R51" s="2390"/>
      <c r="S51" s="2390"/>
      <c r="T51" s="2390"/>
      <c r="U51" s="2390"/>
      <c r="V51" s="2390"/>
      <c r="W51" s="2390"/>
      <c r="X51" s="2390"/>
      <c r="Y51" s="2390"/>
      <c r="Z51" s="2390"/>
      <c r="AA51" s="2390"/>
      <c r="AB51" s="2390"/>
      <c r="AC51" s="2390"/>
      <c r="AD51" s="2390"/>
      <c r="AE51" s="2390"/>
      <c r="AF51" s="2390"/>
      <c r="AG51" s="249"/>
    </row>
    <row r="52" spans="1:33" s="955" customFormat="1" ht="19.5" customHeight="1" x14ac:dyDescent="0.15">
      <c r="A52" s="2775"/>
      <c r="B52" s="1949"/>
      <c r="C52" s="2389"/>
      <c r="D52" s="251"/>
      <c r="E52" s="251"/>
      <c r="F52" s="251"/>
      <c r="G52" s="251"/>
      <c r="H52" s="251"/>
      <c r="I52" s="251"/>
      <c r="J52" s="251"/>
      <c r="K52" s="251"/>
      <c r="L52" s="251"/>
      <c r="M52" s="2390"/>
      <c r="N52" s="2390"/>
      <c r="O52" s="2390"/>
      <c r="P52" s="2390"/>
      <c r="Q52" s="2390"/>
      <c r="R52" s="2390"/>
      <c r="S52" s="2390"/>
      <c r="T52" s="2390"/>
      <c r="U52" s="2390"/>
      <c r="V52" s="2390"/>
      <c r="W52" s="2390"/>
      <c r="X52" s="2390"/>
      <c r="Y52" s="2390"/>
      <c r="Z52" s="2390"/>
      <c r="AA52" s="2390"/>
      <c r="AB52" s="2390"/>
      <c r="AC52" s="2390"/>
      <c r="AD52" s="2390"/>
      <c r="AE52" s="2390"/>
      <c r="AF52" s="2390"/>
      <c r="AG52" s="249"/>
    </row>
  </sheetData>
  <sheetProtection password="CC19" sheet="1" objects="1" scenarios="1"/>
  <mergeCells count="8">
    <mergeCell ref="A46:A52"/>
    <mergeCell ref="A4:A9"/>
    <mergeCell ref="A10:A15"/>
    <mergeCell ref="A16:A21"/>
    <mergeCell ref="A22:A27"/>
    <mergeCell ref="A28:A33"/>
    <mergeCell ref="A34:A39"/>
    <mergeCell ref="A40:A45"/>
  </mergeCells>
  <phoneticPr fontId="65" type="noConversion"/>
  <pageMargins left="0.6692913385826772" right="0.6692913385826772" top="0.98425196850393704" bottom="0.6692913385826772" header="0" footer="0"/>
  <pageSetup paperSize="9" scale="52" firstPageNumber="150" pageOrder="overThenDown" orientation="portrait" useFirstPageNumber="1" horizontalDpi="300" verticalDpi="300" r:id="rId1"/>
  <headerFooter alignWithMargins="0">
    <oddFooter>&amp;C- &amp;P -</oddFooter>
  </headerFooter>
  <colBreaks count="5" manualBreakCount="5">
    <brk id="5" max="44" man="1"/>
    <brk id="10" max="44" man="1"/>
    <brk id="15" max="44" man="1"/>
    <brk id="21" max="44" man="1"/>
    <brk id="27" max="44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386"/>
  <sheetViews>
    <sheetView view="pageBreakPreview" zoomScale="70" zoomScaleNormal="70" zoomScaleSheetLayoutView="70" workbookViewId="0">
      <pane ySplit="5" topLeftCell="A6" activePane="bottomLeft" state="frozen"/>
      <selection activeCell="M1" sqref="M1"/>
      <selection pane="bottomLeft" activeCell="DG82" sqref="DG81:DG82"/>
    </sheetView>
  </sheetViews>
  <sheetFormatPr defaultRowHeight="14.25" x14ac:dyDescent="0.15"/>
  <cols>
    <col min="1" max="1" width="6.44140625" style="75" customWidth="1"/>
    <col min="2" max="2" width="17.21875" style="76" customWidth="1"/>
    <col min="3" max="5" width="10.109375" style="78" customWidth="1"/>
    <col min="6" max="6" width="10.21875" style="78" customWidth="1"/>
    <col min="7" max="10" width="9.6640625" style="78" customWidth="1"/>
    <col min="11" max="12" width="10.6640625" style="78" customWidth="1"/>
    <col min="13" max="13" width="10.109375" style="78" customWidth="1"/>
    <col min="14" max="15" width="7.77734375" style="78" customWidth="1"/>
    <col min="16" max="16" width="8.6640625" style="78" customWidth="1"/>
    <col min="17" max="18" width="9.6640625" style="78" customWidth="1"/>
    <col min="19" max="19" width="9.88671875" style="78" customWidth="1"/>
    <col min="20" max="20" width="2" style="78" customWidth="1"/>
    <col min="21" max="21" width="6.44140625" style="75" customWidth="1"/>
    <col min="22" max="22" width="17.21875" style="76" customWidth="1"/>
    <col min="23" max="23" width="10.109375" style="78" customWidth="1"/>
    <col min="24" max="24" width="11.6640625" style="78" bestFit="1" customWidth="1"/>
    <col min="25" max="25" width="12.77734375" style="78" bestFit="1" customWidth="1"/>
    <col min="26" max="26" width="11.6640625" style="78" bestFit="1" customWidth="1"/>
    <col min="27" max="27" width="9.6640625" style="78" bestFit="1" customWidth="1"/>
    <col min="28" max="39" width="8.77734375" style="78" customWidth="1"/>
    <col min="40" max="40" width="2" style="78" customWidth="1"/>
    <col min="41" max="41" width="6.44140625" style="75" customWidth="1"/>
    <col min="42" max="42" width="17.21875" style="76" customWidth="1"/>
    <col min="43" max="43" width="10.109375" style="78" customWidth="1"/>
    <col min="44" max="44" width="8.77734375" style="78" customWidth="1"/>
    <col min="45" max="46" width="11.6640625" style="78" bestFit="1" customWidth="1"/>
    <col min="47" max="59" width="8.77734375" style="78" customWidth="1"/>
    <col min="60" max="60" width="2" style="78" customWidth="1"/>
    <col min="61" max="61" width="6.44140625" style="75" customWidth="1"/>
    <col min="62" max="62" width="17.21875" style="76" customWidth="1"/>
    <col min="63" max="63" width="10.109375" style="78" customWidth="1"/>
    <col min="64" max="64" width="12.6640625" style="78" customWidth="1"/>
    <col min="65" max="65" width="11.44140625" style="78" customWidth="1"/>
    <col min="66" max="66" width="13.33203125" style="78" customWidth="1"/>
    <col min="67" max="79" width="8.77734375" style="78" customWidth="1"/>
    <col min="80" max="80" width="2" style="78" customWidth="1"/>
    <col min="81" max="81" width="6.44140625" style="75" customWidth="1"/>
    <col min="82" max="82" width="17.21875" style="76" customWidth="1"/>
    <col min="83" max="83" width="10.109375" style="78" customWidth="1"/>
    <col min="84" max="84" width="8.77734375" style="78" customWidth="1"/>
    <col min="85" max="85" width="11" style="78" customWidth="1"/>
    <col min="86" max="86" width="10.5546875" style="78" customWidth="1"/>
    <col min="87" max="99" width="8.77734375" style="78" customWidth="1"/>
    <col min="100" max="100" width="2" style="78" customWidth="1"/>
    <col min="101" max="101" width="6.44140625" style="75" customWidth="1"/>
    <col min="102" max="102" width="17.21875" style="76" customWidth="1"/>
    <col min="103" max="103" width="10.109375" style="78" customWidth="1"/>
    <col min="104" max="104" width="11" style="78" customWidth="1"/>
    <col min="105" max="105" width="12" style="78" customWidth="1"/>
    <col min="106" max="106" width="11.5546875" style="78" customWidth="1"/>
    <col min="107" max="119" width="8.77734375" style="78" customWidth="1"/>
    <col min="120" max="16384" width="8.88671875" style="78"/>
  </cols>
  <sheetData>
    <row r="1" spans="1:120" s="50" customFormat="1" ht="40.5" customHeight="1" x14ac:dyDescent="0.15">
      <c r="B1" s="122"/>
      <c r="C1" s="80" t="s">
        <v>970</v>
      </c>
      <c r="D1" s="68"/>
      <c r="E1" s="68"/>
      <c r="F1" s="68"/>
      <c r="G1" s="68"/>
      <c r="H1" s="68"/>
      <c r="I1" s="68"/>
      <c r="J1" s="1133"/>
      <c r="K1" s="68"/>
      <c r="L1" s="68"/>
      <c r="M1" s="68"/>
      <c r="N1" s="68"/>
      <c r="O1" s="68"/>
      <c r="P1" s="68"/>
      <c r="Q1" s="68"/>
      <c r="R1" s="68"/>
      <c r="S1" s="68"/>
      <c r="T1" s="69"/>
      <c r="V1" s="122"/>
      <c r="W1" s="80" t="s">
        <v>1134</v>
      </c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9"/>
      <c r="AP1" s="1861"/>
      <c r="AQ1" s="80" t="s">
        <v>1135</v>
      </c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9"/>
      <c r="BJ1" s="122"/>
      <c r="BK1" s="80" t="s">
        <v>1136</v>
      </c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9"/>
      <c r="CD1" s="122"/>
      <c r="CE1" s="80" t="s">
        <v>1137</v>
      </c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9"/>
      <c r="CX1" s="1861"/>
      <c r="CY1" s="80" t="s">
        <v>1138</v>
      </c>
      <c r="CZ1" s="68"/>
      <c r="DA1" s="68"/>
      <c r="DB1" s="68"/>
      <c r="DC1" s="68"/>
      <c r="DD1" s="68"/>
      <c r="DE1" s="68"/>
      <c r="DF1" s="68"/>
      <c r="DG1" s="68"/>
      <c r="DH1" s="68"/>
      <c r="DI1" s="68"/>
      <c r="DJ1" s="68"/>
      <c r="DK1" s="68"/>
      <c r="DL1" s="68"/>
      <c r="DM1" s="68"/>
      <c r="DN1" s="68"/>
      <c r="DO1" s="68"/>
    </row>
    <row r="2" spans="1:120" s="40" customFormat="1" ht="25.5" customHeight="1" x14ac:dyDescent="0.15">
      <c r="A2" s="70"/>
      <c r="B2" s="302"/>
      <c r="C2" s="103"/>
      <c r="D2" s="636"/>
      <c r="S2" s="62" t="s">
        <v>757</v>
      </c>
      <c r="U2" s="70"/>
      <c r="V2" s="1862"/>
      <c r="W2" s="103"/>
      <c r="X2" s="636"/>
      <c r="AM2" s="62" t="s">
        <v>757</v>
      </c>
      <c r="AO2" s="70"/>
      <c r="AP2" s="1860"/>
      <c r="AQ2" s="103"/>
      <c r="AR2" s="636" t="s">
        <v>1148</v>
      </c>
      <c r="BG2" s="62" t="s">
        <v>757</v>
      </c>
      <c r="BI2" s="70"/>
      <c r="BJ2" s="1863"/>
      <c r="BK2" s="103"/>
      <c r="BL2" s="636" t="s">
        <v>1148</v>
      </c>
      <c r="CA2" s="62" t="s">
        <v>757</v>
      </c>
      <c r="CC2" s="70"/>
      <c r="CD2" s="1863">
        <f>CF5+CG5</f>
        <v>4494.03</v>
      </c>
      <c r="CE2" s="103"/>
      <c r="CF2" s="636" t="s">
        <v>1148</v>
      </c>
      <c r="CU2" s="62" t="s">
        <v>757</v>
      </c>
      <c r="CW2" s="70"/>
      <c r="CX2" s="1863"/>
      <c r="CY2" s="103"/>
      <c r="CZ2" s="636" t="s">
        <v>1148</v>
      </c>
      <c r="DO2" s="62" t="s">
        <v>757</v>
      </c>
    </row>
    <row r="3" spans="1:120" s="268" customFormat="1" ht="30.75" customHeight="1" x14ac:dyDescent="0.15">
      <c r="A3" s="3128" t="s">
        <v>107</v>
      </c>
      <c r="B3" s="3129"/>
      <c r="C3" s="2767" t="s">
        <v>342</v>
      </c>
      <c r="D3" s="3123" t="s">
        <v>924</v>
      </c>
      <c r="E3" s="3124"/>
      <c r="F3" s="3124"/>
      <c r="G3" s="3125"/>
      <c r="H3" s="3117" t="s">
        <v>966</v>
      </c>
      <c r="I3" s="3118"/>
      <c r="J3" s="3119"/>
      <c r="K3" s="3126" t="s">
        <v>1139</v>
      </c>
      <c r="L3" s="3126"/>
      <c r="M3" s="3127"/>
      <c r="N3" s="3120" t="s">
        <v>1140</v>
      </c>
      <c r="O3" s="3120"/>
      <c r="P3" s="3121"/>
      <c r="Q3" s="3122" t="s">
        <v>1128</v>
      </c>
      <c r="R3" s="3122"/>
      <c r="S3" s="3122"/>
      <c r="T3" s="869"/>
      <c r="U3" s="3128" t="s">
        <v>107</v>
      </c>
      <c r="V3" s="3129"/>
      <c r="W3" s="2767" t="s">
        <v>342</v>
      </c>
      <c r="X3" s="3123" t="s">
        <v>924</v>
      </c>
      <c r="Y3" s="3124"/>
      <c r="Z3" s="3124"/>
      <c r="AA3" s="3125"/>
      <c r="AB3" s="3117" t="s">
        <v>966</v>
      </c>
      <c r="AC3" s="3118"/>
      <c r="AD3" s="3119"/>
      <c r="AE3" s="3126" t="s">
        <v>1127</v>
      </c>
      <c r="AF3" s="3126"/>
      <c r="AG3" s="3127"/>
      <c r="AH3" s="3120" t="s">
        <v>1129</v>
      </c>
      <c r="AI3" s="3120"/>
      <c r="AJ3" s="3121"/>
      <c r="AK3" s="3122" t="s">
        <v>1128</v>
      </c>
      <c r="AL3" s="3122"/>
      <c r="AM3" s="3122"/>
      <c r="AN3" s="869"/>
      <c r="AO3" s="3128" t="s">
        <v>107</v>
      </c>
      <c r="AP3" s="3129"/>
      <c r="AQ3" s="2767" t="s">
        <v>342</v>
      </c>
      <c r="AR3" s="3123" t="s">
        <v>924</v>
      </c>
      <c r="AS3" s="3124"/>
      <c r="AT3" s="3124"/>
      <c r="AU3" s="3125"/>
      <c r="AV3" s="3117" t="s">
        <v>966</v>
      </c>
      <c r="AW3" s="3118"/>
      <c r="AX3" s="3119"/>
      <c r="AY3" s="3126" t="s">
        <v>1139</v>
      </c>
      <c r="AZ3" s="3126"/>
      <c r="BA3" s="3127"/>
      <c r="BB3" s="3120" t="s">
        <v>1140</v>
      </c>
      <c r="BC3" s="3120"/>
      <c r="BD3" s="3121"/>
      <c r="BE3" s="3122" t="s">
        <v>1128</v>
      </c>
      <c r="BF3" s="3122"/>
      <c r="BG3" s="3122"/>
      <c r="BH3" s="869"/>
      <c r="BI3" s="3128" t="s">
        <v>107</v>
      </c>
      <c r="BJ3" s="3129"/>
      <c r="BK3" s="2767" t="s">
        <v>342</v>
      </c>
      <c r="BL3" s="3123" t="s">
        <v>924</v>
      </c>
      <c r="BM3" s="3124"/>
      <c r="BN3" s="3124"/>
      <c r="BO3" s="3125"/>
      <c r="BP3" s="3117" t="s">
        <v>966</v>
      </c>
      <c r="BQ3" s="3118"/>
      <c r="BR3" s="3119"/>
      <c r="BS3" s="3126" t="s">
        <v>1139</v>
      </c>
      <c r="BT3" s="3126"/>
      <c r="BU3" s="3127"/>
      <c r="BV3" s="3120" t="s">
        <v>1140</v>
      </c>
      <c r="BW3" s="3120"/>
      <c r="BX3" s="3121"/>
      <c r="BY3" s="3122" t="s">
        <v>1128</v>
      </c>
      <c r="BZ3" s="3122"/>
      <c r="CA3" s="3122"/>
      <c r="CB3" s="869"/>
      <c r="CC3" s="3128" t="s">
        <v>107</v>
      </c>
      <c r="CD3" s="3129"/>
      <c r="CE3" s="2767" t="s">
        <v>342</v>
      </c>
      <c r="CF3" s="3123" t="s">
        <v>924</v>
      </c>
      <c r="CG3" s="3124"/>
      <c r="CH3" s="3124"/>
      <c r="CI3" s="3125"/>
      <c r="CJ3" s="3117" t="s">
        <v>966</v>
      </c>
      <c r="CK3" s="3118"/>
      <c r="CL3" s="3119"/>
      <c r="CM3" s="3126" t="s">
        <v>1139</v>
      </c>
      <c r="CN3" s="3126"/>
      <c r="CO3" s="3127"/>
      <c r="CP3" s="3120" t="s">
        <v>1140</v>
      </c>
      <c r="CQ3" s="3120"/>
      <c r="CR3" s="3121"/>
      <c r="CS3" s="3122" t="s">
        <v>1128</v>
      </c>
      <c r="CT3" s="3122"/>
      <c r="CU3" s="3122"/>
      <c r="CV3" s="869"/>
      <c r="CW3" s="3128" t="s">
        <v>107</v>
      </c>
      <c r="CX3" s="3129"/>
      <c r="CY3" s="2767" t="s">
        <v>342</v>
      </c>
      <c r="CZ3" s="3123" t="s">
        <v>924</v>
      </c>
      <c r="DA3" s="3124"/>
      <c r="DB3" s="3124"/>
      <c r="DC3" s="3125"/>
      <c r="DD3" s="3117" t="s">
        <v>966</v>
      </c>
      <c r="DE3" s="3118"/>
      <c r="DF3" s="3119"/>
      <c r="DG3" s="3126" t="s">
        <v>1139</v>
      </c>
      <c r="DH3" s="3126"/>
      <c r="DI3" s="3127"/>
      <c r="DJ3" s="3120" t="s">
        <v>1140</v>
      </c>
      <c r="DK3" s="3120"/>
      <c r="DL3" s="3121"/>
      <c r="DM3" s="3122" t="s">
        <v>1128</v>
      </c>
      <c r="DN3" s="3122"/>
      <c r="DO3" s="3122"/>
      <c r="DP3" s="869"/>
    </row>
    <row r="4" spans="1:120" s="71" customFormat="1" ht="28.5" customHeight="1" x14ac:dyDescent="0.15">
      <c r="A4" s="3130"/>
      <c r="B4" s="2774"/>
      <c r="C4" s="2767"/>
      <c r="D4" s="929" t="s">
        <v>1130</v>
      </c>
      <c r="E4" s="929" t="s">
        <v>1131</v>
      </c>
      <c r="F4" s="929" t="s">
        <v>1145</v>
      </c>
      <c r="G4" s="929" t="s">
        <v>968</v>
      </c>
      <c r="H4" s="933" t="s">
        <v>1132</v>
      </c>
      <c r="I4" s="933" t="s">
        <v>1131</v>
      </c>
      <c r="J4" s="933" t="s">
        <v>1146</v>
      </c>
      <c r="K4" s="934" t="s">
        <v>1132</v>
      </c>
      <c r="L4" s="934" t="s">
        <v>1131</v>
      </c>
      <c r="M4" s="934" t="s">
        <v>1145</v>
      </c>
      <c r="N4" s="935" t="s">
        <v>1132</v>
      </c>
      <c r="O4" s="935" t="s">
        <v>1131</v>
      </c>
      <c r="P4" s="935" t="s">
        <v>1145</v>
      </c>
      <c r="Q4" s="936" t="s">
        <v>1132</v>
      </c>
      <c r="R4" s="936" t="s">
        <v>1131</v>
      </c>
      <c r="S4" s="936" t="s">
        <v>1145</v>
      </c>
      <c r="T4" s="871"/>
      <c r="U4" s="3130"/>
      <c r="V4" s="2774"/>
      <c r="W4" s="2767"/>
      <c r="X4" s="929" t="s">
        <v>1130</v>
      </c>
      <c r="Y4" s="929" t="s">
        <v>1131</v>
      </c>
      <c r="Z4" s="929" t="s">
        <v>1145</v>
      </c>
      <c r="AA4" s="929" t="s">
        <v>968</v>
      </c>
      <c r="AB4" s="933" t="s">
        <v>1132</v>
      </c>
      <c r="AC4" s="933" t="s">
        <v>1131</v>
      </c>
      <c r="AD4" s="933" t="s">
        <v>1146</v>
      </c>
      <c r="AE4" s="934" t="s">
        <v>1132</v>
      </c>
      <c r="AF4" s="934" t="s">
        <v>1131</v>
      </c>
      <c r="AG4" s="934" t="s">
        <v>1145</v>
      </c>
      <c r="AH4" s="935" t="s">
        <v>1132</v>
      </c>
      <c r="AI4" s="935" t="s">
        <v>1131</v>
      </c>
      <c r="AJ4" s="935" t="s">
        <v>1145</v>
      </c>
      <c r="AK4" s="936" t="s">
        <v>1132</v>
      </c>
      <c r="AL4" s="936" t="s">
        <v>1131</v>
      </c>
      <c r="AM4" s="936" t="s">
        <v>1145</v>
      </c>
      <c r="AN4" s="871"/>
      <c r="AO4" s="3130"/>
      <c r="AP4" s="2774"/>
      <c r="AQ4" s="2767"/>
      <c r="AR4" s="929" t="s">
        <v>1130</v>
      </c>
      <c r="AS4" s="929" t="s">
        <v>1131</v>
      </c>
      <c r="AT4" s="929" t="s">
        <v>1145</v>
      </c>
      <c r="AU4" s="929" t="s">
        <v>968</v>
      </c>
      <c r="AV4" s="933" t="s">
        <v>1132</v>
      </c>
      <c r="AW4" s="933" t="s">
        <v>1131</v>
      </c>
      <c r="AX4" s="933" t="s">
        <v>1146</v>
      </c>
      <c r="AY4" s="934" t="s">
        <v>1132</v>
      </c>
      <c r="AZ4" s="934" t="s">
        <v>1131</v>
      </c>
      <c r="BA4" s="934" t="s">
        <v>1145</v>
      </c>
      <c r="BB4" s="935" t="s">
        <v>1132</v>
      </c>
      <c r="BC4" s="935" t="s">
        <v>1131</v>
      </c>
      <c r="BD4" s="935" t="s">
        <v>1145</v>
      </c>
      <c r="BE4" s="936" t="s">
        <v>1132</v>
      </c>
      <c r="BF4" s="936" t="s">
        <v>1131</v>
      </c>
      <c r="BG4" s="936" t="s">
        <v>1145</v>
      </c>
      <c r="BH4" s="871"/>
      <c r="BI4" s="3130"/>
      <c r="BJ4" s="2774"/>
      <c r="BK4" s="2767"/>
      <c r="BL4" s="929" t="s">
        <v>1130</v>
      </c>
      <c r="BM4" s="929" t="s">
        <v>1131</v>
      </c>
      <c r="BN4" s="929" t="s">
        <v>1145</v>
      </c>
      <c r="BO4" s="929" t="s">
        <v>968</v>
      </c>
      <c r="BP4" s="933" t="s">
        <v>1132</v>
      </c>
      <c r="BQ4" s="933" t="s">
        <v>1131</v>
      </c>
      <c r="BR4" s="933" t="s">
        <v>1146</v>
      </c>
      <c r="BS4" s="934" t="s">
        <v>1132</v>
      </c>
      <c r="BT4" s="934" t="s">
        <v>1131</v>
      </c>
      <c r="BU4" s="934" t="s">
        <v>1145</v>
      </c>
      <c r="BV4" s="935" t="s">
        <v>1132</v>
      </c>
      <c r="BW4" s="935" t="s">
        <v>1131</v>
      </c>
      <c r="BX4" s="935" t="s">
        <v>1145</v>
      </c>
      <c r="BY4" s="936" t="s">
        <v>1132</v>
      </c>
      <c r="BZ4" s="936" t="s">
        <v>1131</v>
      </c>
      <c r="CA4" s="936" t="s">
        <v>1145</v>
      </c>
      <c r="CB4" s="871"/>
      <c r="CC4" s="3130"/>
      <c r="CD4" s="2774"/>
      <c r="CE4" s="2767"/>
      <c r="CF4" s="929" t="s">
        <v>1130</v>
      </c>
      <c r="CG4" s="929" t="s">
        <v>1131</v>
      </c>
      <c r="CH4" s="929" t="s">
        <v>1145</v>
      </c>
      <c r="CI4" s="929" t="s">
        <v>968</v>
      </c>
      <c r="CJ4" s="933" t="s">
        <v>1132</v>
      </c>
      <c r="CK4" s="933" t="s">
        <v>1131</v>
      </c>
      <c r="CL4" s="933" t="s">
        <v>1146</v>
      </c>
      <c r="CM4" s="934" t="s">
        <v>1132</v>
      </c>
      <c r="CN4" s="934" t="s">
        <v>1131</v>
      </c>
      <c r="CO4" s="934" t="s">
        <v>1145</v>
      </c>
      <c r="CP4" s="935" t="s">
        <v>1132</v>
      </c>
      <c r="CQ4" s="935" t="s">
        <v>1131</v>
      </c>
      <c r="CR4" s="935" t="s">
        <v>1145</v>
      </c>
      <c r="CS4" s="936" t="s">
        <v>1132</v>
      </c>
      <c r="CT4" s="936" t="s">
        <v>1131</v>
      </c>
      <c r="CU4" s="936" t="s">
        <v>1145</v>
      </c>
      <c r="CV4" s="871"/>
      <c r="CW4" s="3130"/>
      <c r="CX4" s="2774"/>
      <c r="CY4" s="2767"/>
      <c r="CZ4" s="929" t="s">
        <v>1130</v>
      </c>
      <c r="DA4" s="929" t="s">
        <v>1131</v>
      </c>
      <c r="DB4" s="929" t="s">
        <v>1145</v>
      </c>
      <c r="DC4" s="929" t="s">
        <v>968</v>
      </c>
      <c r="DD4" s="933" t="s">
        <v>1132</v>
      </c>
      <c r="DE4" s="933" t="s">
        <v>1131</v>
      </c>
      <c r="DF4" s="933" t="s">
        <v>1146</v>
      </c>
      <c r="DG4" s="934" t="s">
        <v>1132</v>
      </c>
      <c r="DH4" s="934" t="s">
        <v>1131</v>
      </c>
      <c r="DI4" s="934" t="s">
        <v>1145</v>
      </c>
      <c r="DJ4" s="935" t="s">
        <v>1132</v>
      </c>
      <c r="DK4" s="935" t="s">
        <v>1131</v>
      </c>
      <c r="DL4" s="935" t="s">
        <v>1145</v>
      </c>
      <c r="DM4" s="936" t="s">
        <v>1132</v>
      </c>
      <c r="DN4" s="936" t="s">
        <v>1131</v>
      </c>
      <c r="DO4" s="936" t="s">
        <v>1145</v>
      </c>
      <c r="DP4" s="871"/>
    </row>
    <row r="5" spans="1:120" s="71" customFormat="1" ht="19.5" customHeight="1" x14ac:dyDescent="0.15">
      <c r="A5" s="2746" t="s">
        <v>343</v>
      </c>
      <c r="B5" s="872" t="s">
        <v>159</v>
      </c>
      <c r="C5" s="873">
        <f>SUM(C6:C13)</f>
        <v>35440.200000000004</v>
      </c>
      <c r="D5" s="873">
        <f t="shared" ref="D5" si="0">SUM(D6:D13)</f>
        <v>26220.109999999997</v>
      </c>
      <c r="E5" s="873">
        <f t="shared" ref="E5" si="1">SUM(E6:E13)</f>
        <v>39682.589999999997</v>
      </c>
      <c r="F5" s="873">
        <f t="shared" ref="F5" si="2">SUM(F6:F13)</f>
        <v>30462.5</v>
      </c>
      <c r="G5" s="873">
        <f t="shared" ref="G5" si="3">SUM(G6:G13)</f>
        <v>35440.200000000004</v>
      </c>
      <c r="H5" s="873">
        <f t="shared" ref="H5" si="4">SUM(H6:H13)</f>
        <v>129.34</v>
      </c>
      <c r="I5" s="873">
        <f t="shared" ref="I5" si="5">SUM(I6:I13)</f>
        <v>14.11</v>
      </c>
      <c r="J5" s="873">
        <f t="shared" ref="J5" si="6">SUM(J6:J13)</f>
        <v>0</v>
      </c>
      <c r="K5" s="873">
        <f t="shared" ref="K5" si="7">SUM(K6:K13)</f>
        <v>1295.54</v>
      </c>
      <c r="L5" s="873">
        <f t="shared" ref="L5" si="8">SUM(L6:L13)</f>
        <v>27963.09</v>
      </c>
      <c r="M5" s="873">
        <f t="shared" ref="M5" si="9">SUM(M6:M13)</f>
        <v>27237.5</v>
      </c>
      <c r="N5" s="873">
        <f t="shared" ref="N5" si="10">SUM(N6:N13)</f>
        <v>5978.6</v>
      </c>
      <c r="O5" s="873">
        <f t="shared" ref="O5" si="11">SUM(O6:O13)</f>
        <v>2485.5</v>
      </c>
      <c r="P5" s="873">
        <f t="shared" ref="P5" si="12">SUM(P6:P13)</f>
        <v>1829</v>
      </c>
      <c r="Q5" s="873">
        <f t="shared" ref="Q5" si="13">SUM(Q6:Q13)</f>
        <v>18816.629999999997</v>
      </c>
      <c r="R5" s="873">
        <f t="shared" ref="R5" si="14">SUM(R6:R13)</f>
        <v>9219.8900000000012</v>
      </c>
      <c r="S5" s="873">
        <f t="shared" ref="S5" si="15">SUM(S6:S13)</f>
        <v>1396</v>
      </c>
      <c r="T5" s="874"/>
      <c r="U5" s="2746" t="s">
        <v>343</v>
      </c>
      <c r="V5" s="872" t="s">
        <v>159</v>
      </c>
      <c r="W5" s="873">
        <f>SUM(W6:W13)</f>
        <v>21359.56</v>
      </c>
      <c r="X5" s="873">
        <f t="shared" ref="X5:AM5" si="16">SUM(X6:X13)</f>
        <v>13327.82</v>
      </c>
      <c r="Y5" s="873">
        <f t="shared" si="16"/>
        <v>14746.39</v>
      </c>
      <c r="Z5" s="873">
        <f>SUM(Z6:Z13)</f>
        <v>6714.65</v>
      </c>
      <c r="AA5" s="873">
        <f t="shared" si="16"/>
        <v>21359.56</v>
      </c>
      <c r="AB5" s="873">
        <f t="shared" si="16"/>
        <v>0</v>
      </c>
      <c r="AC5" s="873">
        <f t="shared" si="16"/>
        <v>0</v>
      </c>
      <c r="AD5" s="873">
        <f t="shared" si="16"/>
        <v>0</v>
      </c>
      <c r="AE5" s="873">
        <f t="shared" si="16"/>
        <v>58.92</v>
      </c>
      <c r="AF5" s="873">
        <f t="shared" si="16"/>
        <v>6187.04</v>
      </c>
      <c r="AG5" s="873">
        <f t="shared" si="16"/>
        <v>5691.65</v>
      </c>
      <c r="AH5" s="873">
        <f t="shared" si="16"/>
        <v>2511.4299999999998</v>
      </c>
      <c r="AI5" s="873">
        <f t="shared" si="16"/>
        <v>532.69000000000005</v>
      </c>
      <c r="AJ5" s="873">
        <f t="shared" si="16"/>
        <v>235</v>
      </c>
      <c r="AK5" s="873">
        <f t="shared" si="16"/>
        <v>10757.47</v>
      </c>
      <c r="AL5" s="873">
        <f t="shared" si="16"/>
        <v>8026.66</v>
      </c>
      <c r="AM5" s="873">
        <f t="shared" si="16"/>
        <v>788</v>
      </c>
      <c r="AN5" s="874"/>
      <c r="AO5" s="2746" t="s">
        <v>343</v>
      </c>
      <c r="AP5" s="872" t="s">
        <v>159</v>
      </c>
      <c r="AQ5" s="873">
        <f>SUM(AQ6:AQ13)</f>
        <v>-479.10999999999945</v>
      </c>
      <c r="AR5" s="873">
        <f t="shared" ref="AR5" si="17">SUM(AR6:AR13)</f>
        <v>460.85</v>
      </c>
      <c r="AS5" s="873">
        <f t="shared" ref="AS5" si="18">SUM(AS6:AS13)</f>
        <v>5536.04</v>
      </c>
      <c r="AT5" s="873">
        <f t="shared" ref="AT5" si="19">SUM(AT6:AT13)</f>
        <v>6476</v>
      </c>
      <c r="AU5" s="873">
        <f t="shared" ref="AU5" si="20">SUM(AU6:AU13)</f>
        <v>-479.10999999999945</v>
      </c>
      <c r="AV5" s="873">
        <f t="shared" ref="AV5" si="21">SUM(AV6:AV13)</f>
        <v>13</v>
      </c>
      <c r="AW5" s="873">
        <f t="shared" ref="AW5" si="22">SUM(AW6:AW13)</f>
        <v>0</v>
      </c>
      <c r="AX5" s="873">
        <f t="shared" ref="AX5" si="23">SUM(AX6:AX13)</f>
        <v>0</v>
      </c>
      <c r="AY5" s="873">
        <f t="shared" ref="AY5" si="24">SUM(AY6:AY13)</f>
        <v>447.85</v>
      </c>
      <c r="AZ5" s="873">
        <f t="shared" ref="AZ5" si="25">SUM(AZ6:AZ13)</f>
        <v>5279.04</v>
      </c>
      <c r="BA5" s="873">
        <f t="shared" ref="BA5" si="26">SUM(BA6:BA13)</f>
        <v>5984</v>
      </c>
      <c r="BB5" s="873">
        <f t="shared" ref="BB5" si="27">SUM(BB6:BB13)</f>
        <v>0</v>
      </c>
      <c r="BC5" s="873">
        <f t="shared" ref="BC5" si="28">SUM(BC6:BC13)</f>
        <v>257</v>
      </c>
      <c r="BD5" s="873">
        <f t="shared" ref="BD5" si="29">SUM(BD6:BD13)</f>
        <v>492</v>
      </c>
      <c r="BE5" s="873">
        <f t="shared" ref="BE5" si="30">SUM(BE6:BE13)</f>
        <v>0</v>
      </c>
      <c r="BF5" s="873">
        <f t="shared" ref="BF5" si="31">SUM(BF6:BF13)</f>
        <v>0</v>
      </c>
      <c r="BG5" s="873">
        <f t="shared" ref="BG5" si="32">SUM(BG6:BG13)</f>
        <v>0</v>
      </c>
      <c r="BH5" s="874"/>
      <c r="BI5" s="2746" t="s">
        <v>343</v>
      </c>
      <c r="BJ5" s="872" t="s">
        <v>159</v>
      </c>
      <c r="BK5" s="873">
        <f>SUM(BK6:BK13)</f>
        <v>11730.44</v>
      </c>
      <c r="BL5" s="873">
        <f t="shared" ref="BL5" si="33">SUM(BL6:BL13)</f>
        <v>10304.49</v>
      </c>
      <c r="BM5" s="873">
        <f t="shared" ref="BM5" si="34">SUM(BM6:BM13)</f>
        <v>6414.9500000000007</v>
      </c>
      <c r="BN5" s="873">
        <f>SUM(BN6:BN13)</f>
        <v>4989</v>
      </c>
      <c r="BO5" s="873">
        <f t="shared" ref="BO5" si="35">SUM(BO6:BO13)</f>
        <v>11730.44</v>
      </c>
      <c r="BP5" s="873">
        <f t="shared" ref="BP5" si="36">SUM(BP6:BP13)</f>
        <v>73.34</v>
      </c>
      <c r="BQ5" s="873">
        <f t="shared" ref="BQ5" si="37">SUM(BQ6:BQ13)</f>
        <v>12</v>
      </c>
      <c r="BR5" s="873">
        <f t="shared" ref="BR5" si="38">SUM(BR6:BR13)</f>
        <v>0</v>
      </c>
      <c r="BS5" s="873">
        <f t="shared" ref="BS5" si="39">SUM(BS6:BS13)</f>
        <v>562</v>
      </c>
      <c r="BT5" s="873">
        <f t="shared" ref="BT5" si="40">SUM(BT6:BT13)</f>
        <v>5995.5</v>
      </c>
      <c r="BU5" s="873">
        <f t="shared" ref="BU5" si="41">SUM(BU6:BU13)</f>
        <v>4276</v>
      </c>
      <c r="BV5" s="873">
        <f t="shared" ref="BV5" si="42">SUM(BV6:BV13)</f>
        <v>3313.66</v>
      </c>
      <c r="BW5" s="873">
        <f t="shared" ref="BW5" si="43">SUM(BW6:BW13)</f>
        <v>282</v>
      </c>
      <c r="BX5" s="873">
        <f t="shared" ref="BX5" si="44">SUM(BX6:BX13)</f>
        <v>713</v>
      </c>
      <c r="BY5" s="873">
        <f t="shared" ref="BY5" si="45">SUM(BY6:BY13)</f>
        <v>6355.49</v>
      </c>
      <c r="BZ5" s="873">
        <f t="shared" ref="BZ5" si="46">SUM(BZ6:BZ13)</f>
        <v>125.45</v>
      </c>
      <c r="CA5" s="873">
        <f t="shared" ref="CA5" si="47">SUM(CA6:CA13)</f>
        <v>0</v>
      </c>
      <c r="CB5" s="874"/>
      <c r="CC5" s="2746" t="s">
        <v>343</v>
      </c>
      <c r="CD5" s="872" t="s">
        <v>159</v>
      </c>
      <c r="CE5" s="873">
        <f>SUM(CE6:CE13)</f>
        <v>969.03000000000009</v>
      </c>
      <c r="CF5" s="873">
        <f>SUM(CF6:CF13)</f>
        <v>656.74</v>
      </c>
      <c r="CG5" s="873">
        <f t="shared" ref="CG5" si="48">SUM(CG6:CG13)</f>
        <v>3837.29</v>
      </c>
      <c r="CH5" s="873">
        <f t="shared" ref="CH5" si="49">SUM(CH6:CH13)</f>
        <v>3525</v>
      </c>
      <c r="CI5" s="873">
        <f t="shared" ref="CI5" si="50">SUM(CI6:CI13)</f>
        <v>969.03000000000009</v>
      </c>
      <c r="CJ5" s="873">
        <f t="shared" ref="CJ5" si="51">SUM(CJ6:CJ13)</f>
        <v>43</v>
      </c>
      <c r="CK5" s="873">
        <f t="shared" ref="CK5" si="52">SUM(CK6:CK13)</f>
        <v>0</v>
      </c>
      <c r="CL5" s="873">
        <f t="shared" ref="CL5" si="53">SUM(CL6:CL13)</f>
        <v>0</v>
      </c>
      <c r="CM5" s="873">
        <f t="shared" ref="CM5" si="54">SUM(CM6:CM13)</f>
        <v>226.77</v>
      </c>
      <c r="CN5" s="873">
        <f t="shared" ref="CN5" si="55">SUM(CN6:CN13)</f>
        <v>3580.29</v>
      </c>
      <c r="CO5" s="873">
        <f t="shared" ref="CO5" si="56">SUM(CO6:CO13)</f>
        <v>3525</v>
      </c>
      <c r="CP5" s="873">
        <f t="shared" ref="CP5" si="57">SUM(CP6:CP13)</f>
        <v>0</v>
      </c>
      <c r="CQ5" s="873">
        <f t="shared" ref="CQ5" si="58">SUM(CQ6:CQ13)</f>
        <v>257</v>
      </c>
      <c r="CR5" s="873">
        <f t="shared" ref="CR5" si="59">SUM(CR6:CR13)</f>
        <v>0</v>
      </c>
      <c r="CS5" s="873">
        <f t="shared" ref="CS5" si="60">SUM(CS6:CS13)</f>
        <v>386.97</v>
      </c>
      <c r="CT5" s="873">
        <f t="shared" ref="CT5" si="61">SUM(CT6:CT13)</f>
        <v>0</v>
      </c>
      <c r="CU5" s="873">
        <f t="shared" ref="CU5" si="62">SUM(CU6:CU13)</f>
        <v>0</v>
      </c>
      <c r="CV5" s="874"/>
      <c r="CW5" s="2746" t="s">
        <v>343</v>
      </c>
      <c r="CX5" s="872" t="s">
        <v>159</v>
      </c>
      <c r="CY5" s="873">
        <f>SUM(CY6:CY13)</f>
        <v>1860.2799999999991</v>
      </c>
      <c r="CZ5" s="873">
        <f t="shared" ref="CZ5" si="63">SUM(CZ6:CZ13)</f>
        <v>1470.21</v>
      </c>
      <c r="DA5" s="873">
        <f t="shared" ref="DA5" si="64">SUM(DA6:DA13)</f>
        <v>9147.92</v>
      </c>
      <c r="DB5" s="873">
        <f t="shared" ref="DB5" si="65">SUM(DB6:DB13)</f>
        <v>8757.85</v>
      </c>
      <c r="DC5" s="873">
        <f t="shared" ref="DC5" si="66">SUM(DC6:DC13)</f>
        <v>1860.2799999999991</v>
      </c>
      <c r="DD5" s="873">
        <f t="shared" ref="DD5" si="67">SUM(DD6:DD13)</f>
        <v>0</v>
      </c>
      <c r="DE5" s="873">
        <f t="shared" ref="DE5" si="68">SUM(DE6:DE13)</f>
        <v>2.11</v>
      </c>
      <c r="DF5" s="873">
        <f t="shared" ref="DF5" si="69">SUM(DF6:DF13)</f>
        <v>0</v>
      </c>
      <c r="DG5" s="873">
        <f t="shared" ref="DG5" si="70">SUM(DG6:DG13)</f>
        <v>0</v>
      </c>
      <c r="DH5" s="873">
        <f t="shared" ref="DH5" si="71">SUM(DH6:DH13)</f>
        <v>6921.2199999999984</v>
      </c>
      <c r="DI5" s="873">
        <f t="shared" ref="DI5" si="72">SUM(DI6:DI13)</f>
        <v>7760.85</v>
      </c>
      <c r="DJ5" s="873">
        <f t="shared" ref="DJ5" si="73">SUM(DJ6:DJ13)</f>
        <v>153.51</v>
      </c>
      <c r="DK5" s="873">
        <f t="shared" ref="DK5" si="74">SUM(DK6:DK13)</f>
        <v>1156.8100000000002</v>
      </c>
      <c r="DL5" s="873">
        <f t="shared" ref="DL5" si="75">SUM(DL6:DL13)</f>
        <v>389</v>
      </c>
      <c r="DM5" s="873">
        <f t="shared" ref="DM5" si="76">SUM(DM6:DM13)</f>
        <v>1316.7</v>
      </c>
      <c r="DN5" s="873">
        <f t="shared" ref="DN5" si="77">SUM(DN6:DN13)</f>
        <v>1067.78</v>
      </c>
      <c r="DO5" s="873">
        <f t="shared" ref="DO5" si="78">SUM(DO6:DO13)</f>
        <v>608</v>
      </c>
      <c r="DP5" s="871"/>
    </row>
    <row r="6" spans="1:120" s="71" customFormat="1" ht="19.5" customHeight="1" x14ac:dyDescent="0.15">
      <c r="A6" s="2747"/>
      <c r="B6" s="875" t="s">
        <v>793</v>
      </c>
      <c r="C6" s="876">
        <f t="shared" ref="C6:C13" si="79">D6+E6-F6</f>
        <v>-35</v>
      </c>
      <c r="D6" s="876">
        <f t="shared" ref="D6:D13" si="80">H6+K6+N6+Q6</f>
        <v>0</v>
      </c>
      <c r="E6" s="876">
        <f t="shared" ref="E6:E13" si="81">I6+L6+O6+R6</f>
        <v>0</v>
      </c>
      <c r="F6" s="876">
        <f t="shared" ref="F6:F13" si="82">J6+M6+P6+S6</f>
        <v>35</v>
      </c>
      <c r="G6" s="876">
        <f t="shared" ref="G6:G13" si="83">D6+E6-F6</f>
        <v>-35</v>
      </c>
      <c r="H6" s="876">
        <f t="shared" ref="H6:S6" si="84">H15+H24+H33+H42+H51+H60+H69+H78+H87+H95</f>
        <v>0</v>
      </c>
      <c r="I6" s="876">
        <f t="shared" si="84"/>
        <v>0</v>
      </c>
      <c r="J6" s="876">
        <f t="shared" si="84"/>
        <v>0</v>
      </c>
      <c r="K6" s="876">
        <f t="shared" si="84"/>
        <v>0</v>
      </c>
      <c r="L6" s="876">
        <f t="shared" si="84"/>
        <v>0</v>
      </c>
      <c r="M6" s="876">
        <f t="shared" si="84"/>
        <v>2</v>
      </c>
      <c r="N6" s="876">
        <f t="shared" si="84"/>
        <v>0</v>
      </c>
      <c r="O6" s="876">
        <f t="shared" si="84"/>
        <v>0</v>
      </c>
      <c r="P6" s="876">
        <f t="shared" si="84"/>
        <v>33</v>
      </c>
      <c r="Q6" s="876">
        <f t="shared" si="84"/>
        <v>0</v>
      </c>
      <c r="R6" s="876">
        <f t="shared" si="84"/>
        <v>0</v>
      </c>
      <c r="S6" s="937">
        <f t="shared" si="84"/>
        <v>0</v>
      </c>
      <c r="T6" s="874"/>
      <c r="U6" s="2747"/>
      <c r="V6" s="875" t="s">
        <v>793</v>
      </c>
      <c r="W6" s="876">
        <f t="shared" ref="W6:W13" si="85">X6+Y6-Z6</f>
        <v>0</v>
      </c>
      <c r="X6" s="876">
        <f t="shared" ref="X6:X13" si="86">AB6+AE6+AH6+AK6</f>
        <v>0</v>
      </c>
      <c r="Y6" s="876">
        <f t="shared" ref="Y6:Y13" si="87">AC6+AF6+AI6+AL6</f>
        <v>0</v>
      </c>
      <c r="Z6" s="876">
        <f t="shared" ref="Z6:Z13" si="88">AD6+AG6+AJ6+AM6</f>
        <v>0</v>
      </c>
      <c r="AA6" s="876">
        <f t="shared" ref="AA6:AA13" si="89">X6+Y6-Z6</f>
        <v>0</v>
      </c>
      <c r="AB6" s="876">
        <f t="shared" ref="AB6:AM6" si="90">AB15+AB24+AB33+AB42+AB51+AB60+AB69+AB78+AB87+AB95</f>
        <v>0</v>
      </c>
      <c r="AC6" s="876">
        <f t="shared" si="90"/>
        <v>0</v>
      </c>
      <c r="AD6" s="876">
        <f t="shared" si="90"/>
        <v>0</v>
      </c>
      <c r="AE6" s="876">
        <f t="shared" si="90"/>
        <v>0</v>
      </c>
      <c r="AF6" s="876">
        <f t="shared" si="90"/>
        <v>0</v>
      </c>
      <c r="AG6" s="876">
        <f t="shared" si="90"/>
        <v>0</v>
      </c>
      <c r="AH6" s="876">
        <f t="shared" si="90"/>
        <v>0</v>
      </c>
      <c r="AI6" s="876">
        <f t="shared" si="90"/>
        <v>0</v>
      </c>
      <c r="AJ6" s="876">
        <f t="shared" si="90"/>
        <v>0</v>
      </c>
      <c r="AK6" s="876">
        <f t="shared" si="90"/>
        <v>0</v>
      </c>
      <c r="AL6" s="876">
        <f t="shared" si="90"/>
        <v>0</v>
      </c>
      <c r="AM6" s="937">
        <f t="shared" si="90"/>
        <v>0</v>
      </c>
      <c r="AN6" s="874"/>
      <c r="AO6" s="2747"/>
      <c r="AP6" s="875" t="s">
        <v>793</v>
      </c>
      <c r="AQ6" s="876">
        <f t="shared" ref="AQ6:AQ13" si="91">AR6+AS6-AT6</f>
        <v>-35</v>
      </c>
      <c r="AR6" s="876">
        <f t="shared" ref="AR6:AR13" si="92">AV6+AY6+BB6+BE6</f>
        <v>0</v>
      </c>
      <c r="AS6" s="876">
        <f t="shared" ref="AS6:AS13" si="93">AW6+AZ6+BC6+BF6</f>
        <v>0</v>
      </c>
      <c r="AT6" s="876">
        <f t="shared" ref="AT6:AT13" si="94">AX6+BA6+BD6+BG6</f>
        <v>35</v>
      </c>
      <c r="AU6" s="876">
        <f t="shared" ref="AU6:AU13" si="95">AR6+AS6-AT6</f>
        <v>-35</v>
      </c>
      <c r="AV6" s="876">
        <f t="shared" ref="AV6:BG6" si="96">AV15+AV24+AV33+AV42+AV51+AV60+AV69+AV78+AV87+AV95</f>
        <v>0</v>
      </c>
      <c r="AW6" s="876">
        <f t="shared" si="96"/>
        <v>0</v>
      </c>
      <c r="AX6" s="876">
        <f t="shared" si="96"/>
        <v>0</v>
      </c>
      <c r="AY6" s="876">
        <f t="shared" si="96"/>
        <v>0</v>
      </c>
      <c r="AZ6" s="876">
        <f t="shared" si="96"/>
        <v>0</v>
      </c>
      <c r="BA6" s="876">
        <f t="shared" si="96"/>
        <v>2</v>
      </c>
      <c r="BB6" s="876">
        <f t="shared" si="96"/>
        <v>0</v>
      </c>
      <c r="BC6" s="876">
        <f t="shared" si="96"/>
        <v>0</v>
      </c>
      <c r="BD6" s="876">
        <f t="shared" si="96"/>
        <v>33</v>
      </c>
      <c r="BE6" s="876">
        <f t="shared" si="96"/>
        <v>0</v>
      </c>
      <c r="BF6" s="876">
        <f t="shared" si="96"/>
        <v>0</v>
      </c>
      <c r="BG6" s="937">
        <f t="shared" si="96"/>
        <v>0</v>
      </c>
      <c r="BH6" s="874"/>
      <c r="BI6" s="2747"/>
      <c r="BJ6" s="875" t="s">
        <v>793</v>
      </c>
      <c r="BK6" s="876">
        <f t="shared" ref="BK6:BK13" si="97">BL6+BM6-BN6</f>
        <v>0</v>
      </c>
      <c r="BL6" s="876">
        <f t="shared" ref="BL6:BL13" si="98">BP6+BS6+BV6+BY6</f>
        <v>0</v>
      </c>
      <c r="BM6" s="876">
        <f t="shared" ref="BM6:BM13" si="99">BQ6+BT6+BW6+BZ6</f>
        <v>0</v>
      </c>
      <c r="BN6" s="876">
        <f t="shared" ref="BN6:BN13" si="100">BR6+BU6+BX6+CA6</f>
        <v>0</v>
      </c>
      <c r="BO6" s="876">
        <f t="shared" ref="BO6:BO13" si="101">BL6+BM6-BN6</f>
        <v>0</v>
      </c>
      <c r="BP6" s="876">
        <f t="shared" ref="BP6:CA6" si="102">BP15+BP24+BP33+BP42+BP51+BP60+BP69+BP78+BP87+BP95</f>
        <v>0</v>
      </c>
      <c r="BQ6" s="876">
        <f t="shared" si="102"/>
        <v>0</v>
      </c>
      <c r="BR6" s="876">
        <f t="shared" si="102"/>
        <v>0</v>
      </c>
      <c r="BS6" s="876">
        <f t="shared" si="102"/>
        <v>0</v>
      </c>
      <c r="BT6" s="876">
        <f t="shared" si="102"/>
        <v>0</v>
      </c>
      <c r="BU6" s="876">
        <f t="shared" si="102"/>
        <v>0</v>
      </c>
      <c r="BV6" s="876">
        <f t="shared" si="102"/>
        <v>0</v>
      </c>
      <c r="BW6" s="876">
        <f t="shared" si="102"/>
        <v>0</v>
      </c>
      <c r="BX6" s="876">
        <f t="shared" si="102"/>
        <v>0</v>
      </c>
      <c r="BY6" s="876">
        <f t="shared" si="102"/>
        <v>0</v>
      </c>
      <c r="BZ6" s="876">
        <f t="shared" si="102"/>
        <v>0</v>
      </c>
      <c r="CA6" s="937">
        <f t="shared" si="102"/>
        <v>0</v>
      </c>
      <c r="CB6" s="874"/>
      <c r="CC6" s="2747"/>
      <c r="CD6" s="875" t="s">
        <v>793</v>
      </c>
      <c r="CE6" s="876">
        <f t="shared" ref="CE6:CE13" si="103">CF6+CG6-CH6</f>
        <v>0</v>
      </c>
      <c r="CF6" s="876">
        <f t="shared" ref="CF6:CF13" si="104">CJ6+CM6+CP6+CS6</f>
        <v>0</v>
      </c>
      <c r="CG6" s="876">
        <f t="shared" ref="CG6:CG13" si="105">CK6+CN6+CQ6+CT6</f>
        <v>0</v>
      </c>
      <c r="CH6" s="876">
        <f t="shared" ref="CH6:CH13" si="106">CL6+CO6+CR6+CU6</f>
        <v>0</v>
      </c>
      <c r="CI6" s="876">
        <f t="shared" ref="CI6:CI13" si="107">CF6+CG6-CH6</f>
        <v>0</v>
      </c>
      <c r="CJ6" s="876">
        <f t="shared" ref="CJ6:CU6" si="108">CJ15+CJ24+CJ33+CJ42+CJ51+CJ60+CJ69+CJ78+CJ87+CJ95</f>
        <v>0</v>
      </c>
      <c r="CK6" s="876">
        <f t="shared" si="108"/>
        <v>0</v>
      </c>
      <c r="CL6" s="876">
        <f t="shared" si="108"/>
        <v>0</v>
      </c>
      <c r="CM6" s="876">
        <f t="shared" si="108"/>
        <v>0</v>
      </c>
      <c r="CN6" s="876">
        <f t="shared" si="108"/>
        <v>0</v>
      </c>
      <c r="CO6" s="876">
        <f t="shared" si="108"/>
        <v>0</v>
      </c>
      <c r="CP6" s="876">
        <f t="shared" si="108"/>
        <v>0</v>
      </c>
      <c r="CQ6" s="876">
        <f t="shared" si="108"/>
        <v>0</v>
      </c>
      <c r="CR6" s="876">
        <f t="shared" si="108"/>
        <v>0</v>
      </c>
      <c r="CS6" s="876">
        <f t="shared" si="108"/>
        <v>0</v>
      </c>
      <c r="CT6" s="876">
        <f t="shared" si="108"/>
        <v>0</v>
      </c>
      <c r="CU6" s="937">
        <f t="shared" si="108"/>
        <v>0</v>
      </c>
      <c r="CV6" s="874"/>
      <c r="CW6" s="2747"/>
      <c r="CX6" s="875" t="s">
        <v>793</v>
      </c>
      <c r="CY6" s="876">
        <f t="shared" ref="CY6:CY13" si="109">CZ6+DA6-DB6</f>
        <v>0</v>
      </c>
      <c r="CZ6" s="876">
        <f t="shared" ref="CZ6:CZ13" si="110">DD6+DG6+DJ6+DM6</f>
        <v>0</v>
      </c>
      <c r="DA6" s="876">
        <f t="shared" ref="DA6:DA13" si="111">DE6+DH6+DK6+DN6</f>
        <v>0</v>
      </c>
      <c r="DB6" s="876">
        <f t="shared" ref="DB6:DB13" si="112">DF6+DI6+DL6+DO6</f>
        <v>0</v>
      </c>
      <c r="DC6" s="876">
        <f t="shared" ref="DC6:DC13" si="113">CZ6+DA6-DB6</f>
        <v>0</v>
      </c>
      <c r="DD6" s="876">
        <f t="shared" ref="DD6:DO6" si="114">DD15+DD24+DD33+DD42+DD51+DD60+DD69+DD78+DD87+DD95</f>
        <v>0</v>
      </c>
      <c r="DE6" s="876">
        <f t="shared" si="114"/>
        <v>0</v>
      </c>
      <c r="DF6" s="876">
        <f t="shared" si="114"/>
        <v>0</v>
      </c>
      <c r="DG6" s="876">
        <f t="shared" si="114"/>
        <v>0</v>
      </c>
      <c r="DH6" s="876">
        <f t="shared" si="114"/>
        <v>0</v>
      </c>
      <c r="DI6" s="876">
        <f t="shared" si="114"/>
        <v>0</v>
      </c>
      <c r="DJ6" s="876">
        <f t="shared" si="114"/>
        <v>0</v>
      </c>
      <c r="DK6" s="876">
        <f t="shared" si="114"/>
        <v>0</v>
      </c>
      <c r="DL6" s="876">
        <f t="shared" si="114"/>
        <v>0</v>
      </c>
      <c r="DM6" s="876">
        <f t="shared" si="114"/>
        <v>0</v>
      </c>
      <c r="DN6" s="876">
        <f t="shared" si="114"/>
        <v>0</v>
      </c>
      <c r="DO6" s="937">
        <f t="shared" si="114"/>
        <v>0</v>
      </c>
      <c r="DP6" s="871"/>
    </row>
    <row r="7" spans="1:120" s="71" customFormat="1" ht="19.5" customHeight="1" x14ac:dyDescent="0.15">
      <c r="A7" s="2747"/>
      <c r="B7" s="877" t="s">
        <v>792</v>
      </c>
      <c r="C7" s="876">
        <f t="shared" si="79"/>
        <v>-7082.329999999999</v>
      </c>
      <c r="D7" s="876">
        <f t="shared" si="80"/>
        <v>0</v>
      </c>
      <c r="E7" s="876">
        <f t="shared" si="81"/>
        <v>492.77000000000004</v>
      </c>
      <c r="F7" s="876">
        <f t="shared" si="82"/>
        <v>7575.0999999999995</v>
      </c>
      <c r="G7" s="876">
        <f t="shared" si="83"/>
        <v>-7082.329999999999</v>
      </c>
      <c r="H7" s="876">
        <f t="shared" ref="H7:S7" si="115">H16+H25+H34+H43+H52+H61+H70+H79+H88+H96</f>
        <v>0</v>
      </c>
      <c r="I7" s="876">
        <f t="shared" si="115"/>
        <v>0</v>
      </c>
      <c r="J7" s="876">
        <f t="shared" si="115"/>
        <v>0</v>
      </c>
      <c r="K7" s="876">
        <f t="shared" si="115"/>
        <v>0</v>
      </c>
      <c r="L7" s="876">
        <f t="shared" si="115"/>
        <v>474.36</v>
      </c>
      <c r="M7" s="876">
        <f t="shared" si="115"/>
        <v>6598.0999999999995</v>
      </c>
      <c r="N7" s="876">
        <f t="shared" si="115"/>
        <v>0</v>
      </c>
      <c r="O7" s="876">
        <f t="shared" si="115"/>
        <v>18.41</v>
      </c>
      <c r="P7" s="876">
        <f t="shared" si="115"/>
        <v>385</v>
      </c>
      <c r="Q7" s="876">
        <f t="shared" si="115"/>
        <v>0</v>
      </c>
      <c r="R7" s="876">
        <f t="shared" si="115"/>
        <v>0</v>
      </c>
      <c r="S7" s="937">
        <f t="shared" si="115"/>
        <v>592</v>
      </c>
      <c r="T7" s="871"/>
      <c r="U7" s="2747"/>
      <c r="V7" s="877" t="s">
        <v>792</v>
      </c>
      <c r="W7" s="876">
        <f t="shared" si="85"/>
        <v>-1449.65</v>
      </c>
      <c r="X7" s="876">
        <f t="shared" si="86"/>
        <v>0</v>
      </c>
      <c r="Y7" s="876">
        <f t="shared" si="87"/>
        <v>0</v>
      </c>
      <c r="Z7" s="876">
        <f t="shared" si="88"/>
        <v>1449.65</v>
      </c>
      <c r="AA7" s="876">
        <f t="shared" si="89"/>
        <v>-1449.65</v>
      </c>
      <c r="AB7" s="876">
        <f t="shared" ref="AB7:AC11" si="116">AB16+AB25+AB34+AB43+AB52+AB61+AB70+AB79+AB88+AB96</f>
        <v>0</v>
      </c>
      <c r="AC7" s="876">
        <f t="shared" si="116"/>
        <v>0</v>
      </c>
      <c r="AD7" s="876">
        <f t="shared" ref="AD7:AF7" si="117">AD16+AD25+AD34+AD43+AD52+AD61+AD70+AD79+AD88+AD96</f>
        <v>0</v>
      </c>
      <c r="AE7" s="876">
        <f t="shared" si="117"/>
        <v>0</v>
      </c>
      <c r="AF7" s="876">
        <f t="shared" si="117"/>
        <v>0</v>
      </c>
      <c r="AG7" s="876">
        <f t="shared" ref="AG7:AM7" si="118">AG16+AG25+AG34+AG43+AG52+AG61+AG70+AG79+AG88+AG96</f>
        <v>1284.6500000000001</v>
      </c>
      <c r="AH7" s="876">
        <f t="shared" si="118"/>
        <v>0</v>
      </c>
      <c r="AI7" s="876">
        <f t="shared" si="118"/>
        <v>0</v>
      </c>
      <c r="AJ7" s="876">
        <f t="shared" si="118"/>
        <v>165</v>
      </c>
      <c r="AK7" s="876">
        <f t="shared" si="118"/>
        <v>0</v>
      </c>
      <c r="AL7" s="876">
        <f t="shared" si="118"/>
        <v>0</v>
      </c>
      <c r="AM7" s="937">
        <f t="shared" si="118"/>
        <v>0</v>
      </c>
      <c r="AN7" s="871"/>
      <c r="AO7" s="2747"/>
      <c r="AP7" s="877" t="s">
        <v>792</v>
      </c>
      <c r="AQ7" s="876">
        <f t="shared" si="91"/>
        <v>-1023</v>
      </c>
      <c r="AR7" s="876">
        <f t="shared" si="92"/>
        <v>0</v>
      </c>
      <c r="AS7" s="876">
        <f t="shared" si="93"/>
        <v>4</v>
      </c>
      <c r="AT7" s="876">
        <f t="shared" si="94"/>
        <v>1027</v>
      </c>
      <c r="AU7" s="876">
        <f t="shared" si="95"/>
        <v>-1023</v>
      </c>
      <c r="AV7" s="876">
        <f t="shared" ref="AV7:BG7" si="119">AV16+AV25+AV34+AV43+AV52+AV61+AV70+AV79+AV88+AV96</f>
        <v>0</v>
      </c>
      <c r="AW7" s="876">
        <f t="shared" si="119"/>
        <v>0</v>
      </c>
      <c r="AX7" s="876">
        <f t="shared" si="119"/>
        <v>0</v>
      </c>
      <c r="AY7" s="876">
        <f t="shared" si="119"/>
        <v>0</v>
      </c>
      <c r="AZ7" s="876">
        <f t="shared" si="119"/>
        <v>0</v>
      </c>
      <c r="BA7" s="876">
        <f t="shared" si="119"/>
        <v>863</v>
      </c>
      <c r="BB7" s="876">
        <f t="shared" si="119"/>
        <v>0</v>
      </c>
      <c r="BC7" s="876">
        <f t="shared" si="119"/>
        <v>4</v>
      </c>
      <c r="BD7" s="876">
        <f t="shared" si="119"/>
        <v>164</v>
      </c>
      <c r="BE7" s="876">
        <f t="shared" si="119"/>
        <v>0</v>
      </c>
      <c r="BF7" s="876">
        <f t="shared" si="119"/>
        <v>0</v>
      </c>
      <c r="BG7" s="937">
        <f t="shared" si="119"/>
        <v>0</v>
      </c>
      <c r="BH7" s="871"/>
      <c r="BI7" s="2747"/>
      <c r="BJ7" s="877" t="s">
        <v>792</v>
      </c>
      <c r="BK7" s="876">
        <f t="shared" si="97"/>
        <v>-1259</v>
      </c>
      <c r="BL7" s="876">
        <f t="shared" si="98"/>
        <v>0</v>
      </c>
      <c r="BM7" s="876">
        <f t="shared" si="99"/>
        <v>0</v>
      </c>
      <c r="BN7" s="876">
        <f t="shared" si="100"/>
        <v>1259</v>
      </c>
      <c r="BO7" s="876">
        <f t="shared" si="101"/>
        <v>-1259</v>
      </c>
      <c r="BP7" s="876">
        <f t="shared" ref="BP7:CA7" si="120">BP16+BP25+BP34+BP43+BP52+BP61+BP70+BP79+BP88+BP96</f>
        <v>0</v>
      </c>
      <c r="BQ7" s="876">
        <f t="shared" si="120"/>
        <v>0</v>
      </c>
      <c r="BR7" s="876">
        <f t="shared" si="120"/>
        <v>0</v>
      </c>
      <c r="BS7" s="876">
        <f t="shared" si="120"/>
        <v>0</v>
      </c>
      <c r="BT7" s="876">
        <f t="shared" si="120"/>
        <v>0</v>
      </c>
      <c r="BU7" s="876">
        <f t="shared" si="120"/>
        <v>1259</v>
      </c>
      <c r="BV7" s="876">
        <f t="shared" si="120"/>
        <v>0</v>
      </c>
      <c r="BW7" s="876">
        <f t="shared" si="120"/>
        <v>0</v>
      </c>
      <c r="BX7" s="876">
        <f t="shared" si="120"/>
        <v>0</v>
      </c>
      <c r="BY7" s="876">
        <f t="shared" si="120"/>
        <v>0</v>
      </c>
      <c r="BZ7" s="876">
        <f t="shared" si="120"/>
        <v>0</v>
      </c>
      <c r="CA7" s="937">
        <f t="shared" si="120"/>
        <v>0</v>
      </c>
      <c r="CB7" s="871"/>
      <c r="CC7" s="2747"/>
      <c r="CD7" s="877" t="s">
        <v>792</v>
      </c>
      <c r="CE7" s="876">
        <f t="shared" si="103"/>
        <v>-999</v>
      </c>
      <c r="CF7" s="876">
        <f t="shared" si="104"/>
        <v>0</v>
      </c>
      <c r="CG7" s="876">
        <f t="shared" si="105"/>
        <v>0</v>
      </c>
      <c r="CH7" s="876">
        <f t="shared" si="106"/>
        <v>999</v>
      </c>
      <c r="CI7" s="876">
        <f t="shared" si="107"/>
        <v>-999</v>
      </c>
      <c r="CJ7" s="876">
        <f t="shared" ref="CJ7:CU7" si="121">CJ16+CJ25+CJ34+CJ43+CJ52+CJ61+CJ70+CJ79+CJ88+CJ96</f>
        <v>0</v>
      </c>
      <c r="CK7" s="876">
        <f t="shared" si="121"/>
        <v>0</v>
      </c>
      <c r="CL7" s="876">
        <f t="shared" si="121"/>
        <v>0</v>
      </c>
      <c r="CM7" s="876">
        <f t="shared" si="121"/>
        <v>0</v>
      </c>
      <c r="CN7" s="876">
        <f t="shared" si="121"/>
        <v>0</v>
      </c>
      <c r="CO7" s="876">
        <f t="shared" si="121"/>
        <v>999</v>
      </c>
      <c r="CP7" s="876">
        <f t="shared" si="121"/>
        <v>0</v>
      </c>
      <c r="CQ7" s="876">
        <f t="shared" si="121"/>
        <v>0</v>
      </c>
      <c r="CR7" s="876">
        <f t="shared" si="121"/>
        <v>0</v>
      </c>
      <c r="CS7" s="876">
        <f t="shared" si="121"/>
        <v>0</v>
      </c>
      <c r="CT7" s="876">
        <f t="shared" si="121"/>
        <v>0</v>
      </c>
      <c r="CU7" s="937">
        <f t="shared" si="121"/>
        <v>0</v>
      </c>
      <c r="CV7" s="871"/>
      <c r="CW7" s="2747"/>
      <c r="CX7" s="877" t="s">
        <v>792</v>
      </c>
      <c r="CY7" s="876">
        <f t="shared" si="109"/>
        <v>-2351.6799999999998</v>
      </c>
      <c r="CZ7" s="876">
        <f t="shared" si="110"/>
        <v>0</v>
      </c>
      <c r="DA7" s="876">
        <f t="shared" si="111"/>
        <v>488.77000000000004</v>
      </c>
      <c r="DB7" s="876">
        <f t="shared" si="112"/>
        <v>2840.45</v>
      </c>
      <c r="DC7" s="876">
        <f t="shared" si="113"/>
        <v>-2351.6799999999998</v>
      </c>
      <c r="DD7" s="876">
        <f t="shared" ref="DD7:DO7" si="122">DD16+DD25+DD34+DD43+DD52+DD61+DD70+DD79+DD88+DD96</f>
        <v>0</v>
      </c>
      <c r="DE7" s="876">
        <f t="shared" si="122"/>
        <v>0</v>
      </c>
      <c r="DF7" s="876">
        <f t="shared" si="122"/>
        <v>0</v>
      </c>
      <c r="DG7" s="876">
        <f t="shared" si="122"/>
        <v>0</v>
      </c>
      <c r="DH7" s="876">
        <f t="shared" si="122"/>
        <v>474.36</v>
      </c>
      <c r="DI7" s="876">
        <f t="shared" si="122"/>
        <v>2192.4499999999998</v>
      </c>
      <c r="DJ7" s="876">
        <f t="shared" si="122"/>
        <v>0</v>
      </c>
      <c r="DK7" s="876">
        <f t="shared" si="122"/>
        <v>14.41</v>
      </c>
      <c r="DL7" s="876">
        <f t="shared" si="122"/>
        <v>56</v>
      </c>
      <c r="DM7" s="876">
        <f t="shared" si="122"/>
        <v>0</v>
      </c>
      <c r="DN7" s="876">
        <f t="shared" si="122"/>
        <v>0</v>
      </c>
      <c r="DO7" s="937">
        <f t="shared" si="122"/>
        <v>592</v>
      </c>
      <c r="DP7" s="871"/>
    </row>
    <row r="8" spans="1:120" s="71" customFormat="1" ht="19.5" customHeight="1" x14ac:dyDescent="0.15">
      <c r="A8" s="2747"/>
      <c r="B8" s="877" t="s">
        <v>344</v>
      </c>
      <c r="C8" s="876">
        <f t="shared" si="79"/>
        <v>54039.94</v>
      </c>
      <c r="D8" s="876">
        <f t="shared" si="80"/>
        <v>18324.319999999996</v>
      </c>
      <c r="E8" s="876">
        <f t="shared" si="81"/>
        <v>36552.620000000003</v>
      </c>
      <c r="F8" s="876">
        <f t="shared" si="82"/>
        <v>837</v>
      </c>
      <c r="G8" s="876">
        <f t="shared" si="83"/>
        <v>54039.94</v>
      </c>
      <c r="H8" s="876">
        <f t="shared" ref="H8:S8" si="123">H17+H26+H35+H44+H53+H62+H71+H80+H89+H97+H103+H107+H111+H115+H119+H123</f>
        <v>129.34</v>
      </c>
      <c r="I8" s="876">
        <f t="shared" si="123"/>
        <v>14.11</v>
      </c>
      <c r="J8" s="876">
        <f t="shared" si="123"/>
        <v>0</v>
      </c>
      <c r="K8" s="876">
        <f t="shared" si="123"/>
        <v>1236.6199999999999</v>
      </c>
      <c r="L8" s="876">
        <f t="shared" si="123"/>
        <v>24941.53</v>
      </c>
      <c r="M8" s="876">
        <f t="shared" si="123"/>
        <v>682</v>
      </c>
      <c r="N8" s="876">
        <f t="shared" si="123"/>
        <v>103</v>
      </c>
      <c r="O8" s="876">
        <f t="shared" si="123"/>
        <v>2377.09</v>
      </c>
      <c r="P8" s="876">
        <f t="shared" si="123"/>
        <v>155</v>
      </c>
      <c r="Q8" s="876">
        <f t="shared" si="123"/>
        <v>16855.359999999997</v>
      </c>
      <c r="R8" s="876">
        <f t="shared" si="123"/>
        <v>9219.8900000000012</v>
      </c>
      <c r="S8" s="937">
        <f t="shared" si="123"/>
        <v>0</v>
      </c>
      <c r="T8" s="871"/>
      <c r="U8" s="2747"/>
      <c r="V8" s="877" t="s">
        <v>344</v>
      </c>
      <c r="W8" s="876">
        <f t="shared" si="85"/>
        <v>24672.120000000003</v>
      </c>
      <c r="X8" s="876">
        <f t="shared" si="86"/>
        <v>10511.12</v>
      </c>
      <c r="Y8" s="876">
        <f t="shared" si="87"/>
        <v>14161</v>
      </c>
      <c r="Z8" s="876">
        <f t="shared" si="88"/>
        <v>0</v>
      </c>
      <c r="AA8" s="876">
        <f t="shared" si="89"/>
        <v>24672.120000000003</v>
      </c>
      <c r="AB8" s="876">
        <f t="shared" ref="AB8:AM8" si="124">AB17+AB26+AB35+AB44+AB53+AB62+AB71+AB80+AB89+AB97+AB103+AB107+AB111+AB115+AB119+AB123</f>
        <v>0</v>
      </c>
      <c r="AC8" s="876">
        <f t="shared" si="124"/>
        <v>0</v>
      </c>
      <c r="AD8" s="876">
        <f t="shared" si="124"/>
        <v>0</v>
      </c>
      <c r="AE8" s="876">
        <f t="shared" si="124"/>
        <v>0</v>
      </c>
      <c r="AF8" s="876">
        <f t="shared" si="124"/>
        <v>5691.65</v>
      </c>
      <c r="AG8" s="876">
        <f t="shared" si="124"/>
        <v>0</v>
      </c>
      <c r="AH8" s="876">
        <f t="shared" si="124"/>
        <v>100</v>
      </c>
      <c r="AI8" s="876">
        <f t="shared" si="124"/>
        <v>442.69</v>
      </c>
      <c r="AJ8" s="876">
        <f t="shared" si="124"/>
        <v>0</v>
      </c>
      <c r="AK8" s="876">
        <f t="shared" si="124"/>
        <v>10411.120000000001</v>
      </c>
      <c r="AL8" s="876">
        <f t="shared" si="124"/>
        <v>8026.66</v>
      </c>
      <c r="AM8" s="937">
        <f t="shared" si="124"/>
        <v>0</v>
      </c>
      <c r="AN8" s="871"/>
      <c r="AO8" s="2747"/>
      <c r="AP8" s="877" t="s">
        <v>344</v>
      </c>
      <c r="AQ8" s="876">
        <f t="shared" si="91"/>
        <v>4841.1500000000005</v>
      </c>
      <c r="AR8" s="876">
        <f t="shared" si="92"/>
        <v>460.85</v>
      </c>
      <c r="AS8" s="876">
        <f t="shared" si="93"/>
        <v>5210.3</v>
      </c>
      <c r="AT8" s="876">
        <f t="shared" si="94"/>
        <v>830</v>
      </c>
      <c r="AU8" s="876">
        <f t="shared" si="95"/>
        <v>4841.1500000000005</v>
      </c>
      <c r="AV8" s="876">
        <f t="shared" ref="AV8:BG8" si="125">AV17+AV26+AV35+AV44+AV53+AV62+AV71+AV80+AV89+AV97+AV103+AV107+AV111+AV115+AV119+AV123</f>
        <v>13</v>
      </c>
      <c r="AW8" s="876">
        <f t="shared" si="125"/>
        <v>0</v>
      </c>
      <c r="AX8" s="876">
        <f t="shared" si="125"/>
        <v>0</v>
      </c>
      <c r="AY8" s="876">
        <f t="shared" si="125"/>
        <v>447.85</v>
      </c>
      <c r="AZ8" s="876">
        <f t="shared" si="125"/>
        <v>4957.3</v>
      </c>
      <c r="BA8" s="876">
        <f t="shared" si="125"/>
        <v>675</v>
      </c>
      <c r="BB8" s="876">
        <f t="shared" si="125"/>
        <v>0</v>
      </c>
      <c r="BC8" s="876">
        <f t="shared" si="125"/>
        <v>253</v>
      </c>
      <c r="BD8" s="876">
        <f t="shared" si="125"/>
        <v>155</v>
      </c>
      <c r="BE8" s="876">
        <f t="shared" si="125"/>
        <v>0</v>
      </c>
      <c r="BF8" s="876">
        <f t="shared" si="125"/>
        <v>0</v>
      </c>
      <c r="BG8" s="937">
        <f t="shared" si="125"/>
        <v>0</v>
      </c>
      <c r="BH8" s="871"/>
      <c r="BI8" s="2747"/>
      <c r="BJ8" s="877" t="s">
        <v>344</v>
      </c>
      <c r="BK8" s="876">
        <f t="shared" si="97"/>
        <v>11787.93</v>
      </c>
      <c r="BL8" s="876">
        <f t="shared" si="98"/>
        <v>6224.21</v>
      </c>
      <c r="BM8" s="876">
        <f t="shared" si="99"/>
        <v>5570.72</v>
      </c>
      <c r="BN8" s="876">
        <f t="shared" si="100"/>
        <v>7</v>
      </c>
      <c r="BO8" s="876">
        <f t="shared" si="101"/>
        <v>11787.93</v>
      </c>
      <c r="BP8" s="876">
        <f t="shared" ref="BP8:CA8" si="126">BP17+BP26+BP35+BP44+BP53+BP62+BP71+BP80+BP89+BP97+BP103+BP107+BP111+BP115+BP119+BP123</f>
        <v>73.34</v>
      </c>
      <c r="BQ8" s="876">
        <f t="shared" si="126"/>
        <v>12</v>
      </c>
      <c r="BR8" s="876">
        <f t="shared" si="126"/>
        <v>0</v>
      </c>
      <c r="BS8" s="876">
        <f t="shared" si="126"/>
        <v>562</v>
      </c>
      <c r="BT8" s="876">
        <f t="shared" si="126"/>
        <v>5151.2700000000004</v>
      </c>
      <c r="BU8" s="876">
        <f t="shared" si="126"/>
        <v>7</v>
      </c>
      <c r="BV8" s="876">
        <f t="shared" si="126"/>
        <v>3</v>
      </c>
      <c r="BW8" s="876">
        <f t="shared" si="126"/>
        <v>282</v>
      </c>
      <c r="BX8" s="876">
        <f t="shared" si="126"/>
        <v>0</v>
      </c>
      <c r="BY8" s="876">
        <f t="shared" si="126"/>
        <v>5585.87</v>
      </c>
      <c r="BZ8" s="876">
        <f t="shared" si="126"/>
        <v>125.45</v>
      </c>
      <c r="CA8" s="937">
        <f t="shared" si="126"/>
        <v>0</v>
      </c>
      <c r="CB8" s="871"/>
      <c r="CC8" s="2747"/>
      <c r="CD8" s="877" t="s">
        <v>344</v>
      </c>
      <c r="CE8" s="876">
        <f t="shared" si="103"/>
        <v>3847.67</v>
      </c>
      <c r="CF8" s="876">
        <f t="shared" si="104"/>
        <v>656.74</v>
      </c>
      <c r="CG8" s="876">
        <f t="shared" si="105"/>
        <v>3190.93</v>
      </c>
      <c r="CH8" s="876">
        <f t="shared" si="106"/>
        <v>0</v>
      </c>
      <c r="CI8" s="876">
        <f t="shared" si="107"/>
        <v>3847.67</v>
      </c>
      <c r="CJ8" s="876">
        <f t="shared" ref="CJ8:CU8" si="127">CJ17+CJ26+CJ35+CJ44+CJ53+CJ62+CJ71+CJ80+CJ89+CJ97+CJ103+CJ107+CJ111+CJ115+CJ119+CJ123</f>
        <v>43</v>
      </c>
      <c r="CK8" s="876">
        <f t="shared" si="127"/>
        <v>0</v>
      </c>
      <c r="CL8" s="876">
        <f t="shared" si="127"/>
        <v>0</v>
      </c>
      <c r="CM8" s="876">
        <f t="shared" si="127"/>
        <v>226.77</v>
      </c>
      <c r="CN8" s="876">
        <f t="shared" si="127"/>
        <v>2933.93</v>
      </c>
      <c r="CO8" s="876">
        <f t="shared" si="127"/>
        <v>0</v>
      </c>
      <c r="CP8" s="876">
        <f t="shared" si="127"/>
        <v>0</v>
      </c>
      <c r="CQ8" s="876">
        <f t="shared" si="127"/>
        <v>257</v>
      </c>
      <c r="CR8" s="876">
        <f t="shared" si="127"/>
        <v>0</v>
      </c>
      <c r="CS8" s="876">
        <f t="shared" si="127"/>
        <v>386.97</v>
      </c>
      <c r="CT8" s="876">
        <f t="shared" si="127"/>
        <v>0</v>
      </c>
      <c r="CU8" s="937">
        <f t="shared" si="127"/>
        <v>0</v>
      </c>
      <c r="CV8" s="871"/>
      <c r="CW8" s="2747"/>
      <c r="CX8" s="877" t="s">
        <v>344</v>
      </c>
      <c r="CY8" s="876">
        <f t="shared" si="109"/>
        <v>8891.07</v>
      </c>
      <c r="CZ8" s="876">
        <f t="shared" si="110"/>
        <v>471.4</v>
      </c>
      <c r="DA8" s="876">
        <f t="shared" si="111"/>
        <v>8419.67</v>
      </c>
      <c r="DB8" s="876">
        <f t="shared" si="112"/>
        <v>0</v>
      </c>
      <c r="DC8" s="876">
        <f t="shared" si="113"/>
        <v>8891.07</v>
      </c>
      <c r="DD8" s="876">
        <f t="shared" ref="DD8:DO8" si="128">DD17+DD26+DD35+DD44+DD53+DD62+DD71+DD80+DD89+DD97+DD103+DD107+DD111+DD115+DD119+DD123</f>
        <v>0</v>
      </c>
      <c r="DE8" s="876">
        <f t="shared" si="128"/>
        <v>2.11</v>
      </c>
      <c r="DF8" s="876">
        <f t="shared" si="128"/>
        <v>0</v>
      </c>
      <c r="DG8" s="876">
        <f t="shared" si="128"/>
        <v>0</v>
      </c>
      <c r="DH8" s="876">
        <f t="shared" si="128"/>
        <v>6207.3799999999992</v>
      </c>
      <c r="DI8" s="876">
        <f t="shared" si="128"/>
        <v>0</v>
      </c>
      <c r="DJ8" s="876">
        <f t="shared" si="128"/>
        <v>0</v>
      </c>
      <c r="DK8" s="876">
        <f t="shared" si="128"/>
        <v>1142.4000000000001</v>
      </c>
      <c r="DL8" s="876">
        <f t="shared" si="128"/>
        <v>0</v>
      </c>
      <c r="DM8" s="876">
        <f t="shared" si="128"/>
        <v>471.4</v>
      </c>
      <c r="DN8" s="876">
        <f t="shared" si="128"/>
        <v>1067.78</v>
      </c>
      <c r="DO8" s="937">
        <f t="shared" si="128"/>
        <v>0</v>
      </c>
      <c r="DP8" s="871"/>
    </row>
    <row r="9" spans="1:120" s="71" customFormat="1" ht="19.5" customHeight="1" x14ac:dyDescent="0.15">
      <c r="A9" s="2747"/>
      <c r="B9" s="877" t="s">
        <v>345</v>
      </c>
      <c r="C9" s="876">
        <f t="shared" si="79"/>
        <v>1272.4100000000001</v>
      </c>
      <c r="D9" s="876">
        <f t="shared" si="80"/>
        <v>1274.4100000000001</v>
      </c>
      <c r="E9" s="876">
        <f t="shared" si="81"/>
        <v>0</v>
      </c>
      <c r="F9" s="876">
        <f t="shared" si="82"/>
        <v>2</v>
      </c>
      <c r="G9" s="876">
        <f t="shared" si="83"/>
        <v>1272.4100000000001</v>
      </c>
      <c r="H9" s="876">
        <f t="shared" ref="H9:S9" si="129">H18+H27+H36+H45+H54+H63+H72+H81+H90+H98+H104+H108+H112+H116+H120+H124+H126+H127+H128+H129</f>
        <v>0</v>
      </c>
      <c r="I9" s="876">
        <f t="shared" si="129"/>
        <v>0</v>
      </c>
      <c r="J9" s="876">
        <f t="shared" si="129"/>
        <v>0</v>
      </c>
      <c r="K9" s="876">
        <f t="shared" si="129"/>
        <v>0</v>
      </c>
      <c r="L9" s="876">
        <f t="shared" si="129"/>
        <v>0</v>
      </c>
      <c r="M9" s="876">
        <f t="shared" si="129"/>
        <v>2</v>
      </c>
      <c r="N9" s="876">
        <f t="shared" si="129"/>
        <v>0</v>
      </c>
      <c r="O9" s="876">
        <f t="shared" si="129"/>
        <v>0</v>
      </c>
      <c r="P9" s="876">
        <f t="shared" si="129"/>
        <v>0</v>
      </c>
      <c r="Q9" s="876">
        <f t="shared" si="129"/>
        <v>1274.4100000000001</v>
      </c>
      <c r="R9" s="876">
        <f t="shared" si="129"/>
        <v>0</v>
      </c>
      <c r="S9" s="937">
        <f t="shared" si="129"/>
        <v>0</v>
      </c>
      <c r="T9" s="871"/>
      <c r="U9" s="2747"/>
      <c r="V9" s="877" t="s">
        <v>345</v>
      </c>
      <c r="W9" s="876">
        <f t="shared" si="85"/>
        <v>159.80000000000001</v>
      </c>
      <c r="X9" s="876">
        <f t="shared" si="86"/>
        <v>159.80000000000001</v>
      </c>
      <c r="Y9" s="876">
        <f t="shared" si="87"/>
        <v>0</v>
      </c>
      <c r="Z9" s="876">
        <f t="shared" si="88"/>
        <v>0</v>
      </c>
      <c r="AA9" s="876">
        <f t="shared" si="89"/>
        <v>159.80000000000001</v>
      </c>
      <c r="AB9" s="876">
        <f t="shared" ref="AB9:AM9" si="130">AB18+AB27+AB36+AB45+AB54+AB63+AB72+AB81+AB90+AB98+AB104+AB108+AB112+AB116+AB120+AB124+AB126+AB127+AB128+AB129</f>
        <v>0</v>
      </c>
      <c r="AC9" s="876">
        <f t="shared" si="130"/>
        <v>0</v>
      </c>
      <c r="AD9" s="876">
        <f t="shared" si="130"/>
        <v>0</v>
      </c>
      <c r="AE9" s="876">
        <f t="shared" si="130"/>
        <v>0</v>
      </c>
      <c r="AF9" s="876">
        <f t="shared" si="130"/>
        <v>0</v>
      </c>
      <c r="AG9" s="876">
        <f t="shared" si="130"/>
        <v>0</v>
      </c>
      <c r="AH9" s="876">
        <f t="shared" si="130"/>
        <v>0</v>
      </c>
      <c r="AI9" s="876">
        <f t="shared" si="130"/>
        <v>0</v>
      </c>
      <c r="AJ9" s="876">
        <f t="shared" si="130"/>
        <v>0</v>
      </c>
      <c r="AK9" s="876">
        <f t="shared" si="130"/>
        <v>159.80000000000001</v>
      </c>
      <c r="AL9" s="876">
        <f t="shared" si="130"/>
        <v>0</v>
      </c>
      <c r="AM9" s="937">
        <f t="shared" si="130"/>
        <v>0</v>
      </c>
      <c r="AN9" s="871"/>
      <c r="AO9" s="2747"/>
      <c r="AP9" s="877" t="s">
        <v>345</v>
      </c>
      <c r="AQ9" s="876">
        <f t="shared" si="91"/>
        <v>-2</v>
      </c>
      <c r="AR9" s="876">
        <f t="shared" si="92"/>
        <v>0</v>
      </c>
      <c r="AS9" s="876">
        <f t="shared" si="93"/>
        <v>0</v>
      </c>
      <c r="AT9" s="876">
        <f t="shared" si="94"/>
        <v>2</v>
      </c>
      <c r="AU9" s="876">
        <f t="shared" si="95"/>
        <v>-2</v>
      </c>
      <c r="AV9" s="876">
        <f t="shared" ref="AV9:BG9" si="131">AV18+AV27+AV36+AV45+AV54+AV63+AV72+AV81+AV90+AV98+AV104+AV108+AV112+AV116+AV120+AV124+AV126+AV127+AV128+AV129</f>
        <v>0</v>
      </c>
      <c r="AW9" s="876">
        <f t="shared" si="131"/>
        <v>0</v>
      </c>
      <c r="AX9" s="876">
        <f t="shared" si="131"/>
        <v>0</v>
      </c>
      <c r="AY9" s="876">
        <f t="shared" si="131"/>
        <v>0</v>
      </c>
      <c r="AZ9" s="876">
        <f t="shared" si="131"/>
        <v>0</v>
      </c>
      <c r="BA9" s="876">
        <f t="shared" si="131"/>
        <v>2</v>
      </c>
      <c r="BB9" s="876">
        <f t="shared" si="131"/>
        <v>0</v>
      </c>
      <c r="BC9" s="876">
        <f t="shared" si="131"/>
        <v>0</v>
      </c>
      <c r="BD9" s="876">
        <f t="shared" si="131"/>
        <v>0</v>
      </c>
      <c r="BE9" s="876">
        <f t="shared" si="131"/>
        <v>0</v>
      </c>
      <c r="BF9" s="876">
        <f t="shared" si="131"/>
        <v>0</v>
      </c>
      <c r="BG9" s="937">
        <f t="shared" si="131"/>
        <v>0</v>
      </c>
      <c r="BH9" s="871"/>
      <c r="BI9" s="2747"/>
      <c r="BJ9" s="877" t="s">
        <v>345</v>
      </c>
      <c r="BK9" s="876">
        <f t="shared" si="97"/>
        <v>769.62</v>
      </c>
      <c r="BL9" s="876">
        <f t="shared" si="98"/>
        <v>769.62</v>
      </c>
      <c r="BM9" s="876">
        <f t="shared" si="99"/>
        <v>0</v>
      </c>
      <c r="BN9" s="876">
        <f t="shared" si="100"/>
        <v>0</v>
      </c>
      <c r="BO9" s="876">
        <f t="shared" si="101"/>
        <v>769.62</v>
      </c>
      <c r="BP9" s="876">
        <f t="shared" ref="BP9:CA9" si="132">BP18+BP27+BP36+BP45+BP54+BP63+BP72+BP81+BP90+BP98+BP104+BP108+BP112+BP116+BP120+BP124+BP126+BP127+BP128+BP129</f>
        <v>0</v>
      </c>
      <c r="BQ9" s="876">
        <f t="shared" si="132"/>
        <v>0</v>
      </c>
      <c r="BR9" s="876">
        <f t="shared" si="132"/>
        <v>0</v>
      </c>
      <c r="BS9" s="876">
        <f t="shared" si="132"/>
        <v>0</v>
      </c>
      <c r="BT9" s="876">
        <f t="shared" si="132"/>
        <v>0</v>
      </c>
      <c r="BU9" s="876">
        <f t="shared" si="132"/>
        <v>0</v>
      </c>
      <c r="BV9" s="876">
        <f t="shared" si="132"/>
        <v>0</v>
      </c>
      <c r="BW9" s="876">
        <f t="shared" si="132"/>
        <v>0</v>
      </c>
      <c r="BX9" s="876">
        <f t="shared" si="132"/>
        <v>0</v>
      </c>
      <c r="BY9" s="876">
        <f t="shared" si="132"/>
        <v>769.62</v>
      </c>
      <c r="BZ9" s="876">
        <f t="shared" si="132"/>
        <v>0</v>
      </c>
      <c r="CA9" s="937">
        <f t="shared" si="132"/>
        <v>0</v>
      </c>
      <c r="CB9" s="871"/>
      <c r="CC9" s="2747"/>
      <c r="CD9" s="877" t="s">
        <v>345</v>
      </c>
      <c r="CE9" s="876">
        <f t="shared" si="103"/>
        <v>0</v>
      </c>
      <c r="CF9" s="876">
        <f t="shared" si="104"/>
        <v>0</v>
      </c>
      <c r="CG9" s="876">
        <f t="shared" si="105"/>
        <v>0</v>
      </c>
      <c r="CH9" s="876">
        <f t="shared" si="106"/>
        <v>0</v>
      </c>
      <c r="CI9" s="876">
        <f t="shared" si="107"/>
        <v>0</v>
      </c>
      <c r="CJ9" s="876">
        <f t="shared" ref="CJ9:CU9" si="133">CJ18+CJ27+CJ36+CJ45+CJ54+CJ63+CJ72+CJ81+CJ90+CJ98+CJ104+CJ108+CJ112+CJ116+CJ120+CJ124+CJ126+CJ127+CJ128+CJ129</f>
        <v>0</v>
      </c>
      <c r="CK9" s="876">
        <f t="shared" si="133"/>
        <v>0</v>
      </c>
      <c r="CL9" s="876">
        <f t="shared" si="133"/>
        <v>0</v>
      </c>
      <c r="CM9" s="876">
        <f t="shared" si="133"/>
        <v>0</v>
      </c>
      <c r="CN9" s="876">
        <f t="shared" si="133"/>
        <v>0</v>
      </c>
      <c r="CO9" s="876">
        <f t="shared" si="133"/>
        <v>0</v>
      </c>
      <c r="CP9" s="876">
        <f t="shared" si="133"/>
        <v>0</v>
      </c>
      <c r="CQ9" s="876">
        <f t="shared" si="133"/>
        <v>0</v>
      </c>
      <c r="CR9" s="876">
        <f t="shared" si="133"/>
        <v>0</v>
      </c>
      <c r="CS9" s="876">
        <f t="shared" si="133"/>
        <v>0</v>
      </c>
      <c r="CT9" s="876">
        <f t="shared" si="133"/>
        <v>0</v>
      </c>
      <c r="CU9" s="937">
        <f t="shared" si="133"/>
        <v>0</v>
      </c>
      <c r="CV9" s="871"/>
      <c r="CW9" s="2747"/>
      <c r="CX9" s="877" t="s">
        <v>345</v>
      </c>
      <c r="CY9" s="876">
        <f t="shared" si="109"/>
        <v>344.99</v>
      </c>
      <c r="CZ9" s="876">
        <f t="shared" si="110"/>
        <v>344.99</v>
      </c>
      <c r="DA9" s="876">
        <f t="shared" si="111"/>
        <v>0</v>
      </c>
      <c r="DB9" s="876">
        <f t="shared" si="112"/>
        <v>0</v>
      </c>
      <c r="DC9" s="876">
        <f t="shared" si="113"/>
        <v>344.99</v>
      </c>
      <c r="DD9" s="876">
        <f t="shared" ref="DD9:DO9" si="134">DD18+DD27+DD36+DD45+DD54+DD63+DD72+DD81+DD90+DD98+DD104+DD108+DD112+DD116+DD120+DD124+DD126+DD127+DD128+DD129</f>
        <v>0</v>
      </c>
      <c r="DE9" s="876">
        <f t="shared" si="134"/>
        <v>0</v>
      </c>
      <c r="DF9" s="876">
        <f t="shared" si="134"/>
        <v>0</v>
      </c>
      <c r="DG9" s="876">
        <f t="shared" si="134"/>
        <v>0</v>
      </c>
      <c r="DH9" s="876">
        <f t="shared" si="134"/>
        <v>0</v>
      </c>
      <c r="DI9" s="876">
        <f t="shared" si="134"/>
        <v>0</v>
      </c>
      <c r="DJ9" s="876">
        <f t="shared" si="134"/>
        <v>0</v>
      </c>
      <c r="DK9" s="876">
        <f t="shared" si="134"/>
        <v>0</v>
      </c>
      <c r="DL9" s="876">
        <f t="shared" si="134"/>
        <v>0</v>
      </c>
      <c r="DM9" s="876">
        <f t="shared" si="134"/>
        <v>344.99</v>
      </c>
      <c r="DN9" s="876">
        <f t="shared" si="134"/>
        <v>0</v>
      </c>
      <c r="DO9" s="937">
        <f t="shared" si="134"/>
        <v>0</v>
      </c>
      <c r="DP9" s="871"/>
    </row>
    <row r="10" spans="1:120" s="71" customFormat="1" ht="19.5" customHeight="1" x14ac:dyDescent="0.15">
      <c r="A10" s="2747"/>
      <c r="B10" s="878" t="s">
        <v>283</v>
      </c>
      <c r="C10" s="876">
        <f t="shared" si="79"/>
        <v>-5006</v>
      </c>
      <c r="D10" s="876">
        <f t="shared" si="80"/>
        <v>0</v>
      </c>
      <c r="E10" s="876">
        <f t="shared" si="81"/>
        <v>0</v>
      </c>
      <c r="F10" s="876">
        <f t="shared" si="82"/>
        <v>5006</v>
      </c>
      <c r="G10" s="876">
        <f t="shared" si="83"/>
        <v>-5006</v>
      </c>
      <c r="H10" s="876">
        <f t="shared" ref="H10:S10" si="135">H19+H28+H37+H46+H55+H64+H73+H82+H91+H99</f>
        <v>0</v>
      </c>
      <c r="I10" s="876">
        <f t="shared" si="135"/>
        <v>0</v>
      </c>
      <c r="J10" s="876">
        <f t="shared" si="135"/>
        <v>0</v>
      </c>
      <c r="K10" s="876">
        <f t="shared" si="135"/>
        <v>0</v>
      </c>
      <c r="L10" s="876">
        <f t="shared" si="135"/>
        <v>0</v>
      </c>
      <c r="M10" s="876">
        <f t="shared" si="135"/>
        <v>4488</v>
      </c>
      <c r="N10" s="876">
        <f t="shared" si="135"/>
        <v>0</v>
      </c>
      <c r="O10" s="876">
        <f t="shared" si="135"/>
        <v>0</v>
      </c>
      <c r="P10" s="876">
        <f t="shared" si="135"/>
        <v>385</v>
      </c>
      <c r="Q10" s="876">
        <f t="shared" si="135"/>
        <v>0</v>
      </c>
      <c r="R10" s="876">
        <f t="shared" si="135"/>
        <v>0</v>
      </c>
      <c r="S10" s="937">
        <f t="shared" si="135"/>
        <v>133</v>
      </c>
      <c r="T10" s="871"/>
      <c r="U10" s="2747"/>
      <c r="V10" s="878" t="s">
        <v>283</v>
      </c>
      <c r="W10" s="876">
        <f t="shared" si="85"/>
        <v>-1719</v>
      </c>
      <c r="X10" s="876">
        <f t="shared" si="86"/>
        <v>0</v>
      </c>
      <c r="Y10" s="876">
        <f t="shared" si="87"/>
        <v>0</v>
      </c>
      <c r="Z10" s="876">
        <f t="shared" si="88"/>
        <v>1719</v>
      </c>
      <c r="AA10" s="876">
        <f t="shared" si="89"/>
        <v>-1719</v>
      </c>
      <c r="AB10" s="876">
        <f t="shared" si="116"/>
        <v>0</v>
      </c>
      <c r="AC10" s="876">
        <f t="shared" si="116"/>
        <v>0</v>
      </c>
      <c r="AD10" s="876">
        <f t="shared" ref="AD10:AF10" si="136">AD19+AD28+AD37+AD46+AD55+AD64+AD73+AD82+AD91+AD99</f>
        <v>0</v>
      </c>
      <c r="AE10" s="876">
        <f t="shared" si="136"/>
        <v>0</v>
      </c>
      <c r="AF10" s="876">
        <f t="shared" si="136"/>
        <v>0</v>
      </c>
      <c r="AG10" s="876">
        <f t="shared" ref="AG10:AM10" si="137">AG19+AG28+AG37+AG46+AG55+AG64+AG73+AG82+AG91+AG99</f>
        <v>1577</v>
      </c>
      <c r="AH10" s="876">
        <f t="shared" si="137"/>
        <v>0</v>
      </c>
      <c r="AI10" s="876">
        <f t="shared" si="137"/>
        <v>0</v>
      </c>
      <c r="AJ10" s="876">
        <f t="shared" si="137"/>
        <v>16</v>
      </c>
      <c r="AK10" s="876">
        <f t="shared" si="137"/>
        <v>0</v>
      </c>
      <c r="AL10" s="876">
        <f t="shared" si="137"/>
        <v>0</v>
      </c>
      <c r="AM10" s="937">
        <f t="shared" si="137"/>
        <v>126</v>
      </c>
      <c r="AN10" s="871"/>
      <c r="AO10" s="2747"/>
      <c r="AP10" s="878" t="s">
        <v>283</v>
      </c>
      <c r="AQ10" s="876">
        <f t="shared" si="91"/>
        <v>-1386</v>
      </c>
      <c r="AR10" s="876">
        <f t="shared" si="92"/>
        <v>0</v>
      </c>
      <c r="AS10" s="876">
        <f t="shared" si="93"/>
        <v>0</v>
      </c>
      <c r="AT10" s="876">
        <f t="shared" si="94"/>
        <v>1386</v>
      </c>
      <c r="AU10" s="876">
        <f t="shared" si="95"/>
        <v>-1386</v>
      </c>
      <c r="AV10" s="876">
        <f t="shared" ref="AV10:BG10" si="138">AV19+AV28+AV37+AV46+AV55+AV64+AV73+AV82+AV91+AV99</f>
        <v>0</v>
      </c>
      <c r="AW10" s="876">
        <f t="shared" si="138"/>
        <v>0</v>
      </c>
      <c r="AX10" s="876">
        <f t="shared" si="138"/>
        <v>0</v>
      </c>
      <c r="AY10" s="876">
        <f t="shared" si="138"/>
        <v>0</v>
      </c>
      <c r="AZ10" s="876">
        <f t="shared" si="138"/>
        <v>0</v>
      </c>
      <c r="BA10" s="876">
        <f t="shared" si="138"/>
        <v>1248</v>
      </c>
      <c r="BB10" s="876">
        <f t="shared" si="138"/>
        <v>0</v>
      </c>
      <c r="BC10" s="876">
        <f t="shared" si="138"/>
        <v>0</v>
      </c>
      <c r="BD10" s="876">
        <f t="shared" si="138"/>
        <v>138</v>
      </c>
      <c r="BE10" s="876">
        <f t="shared" si="138"/>
        <v>0</v>
      </c>
      <c r="BF10" s="876">
        <f t="shared" si="138"/>
        <v>0</v>
      </c>
      <c r="BG10" s="937">
        <f t="shared" si="138"/>
        <v>0</v>
      </c>
      <c r="BH10" s="871"/>
      <c r="BI10" s="2747"/>
      <c r="BJ10" s="878" t="s">
        <v>283</v>
      </c>
      <c r="BK10" s="876">
        <f t="shared" si="97"/>
        <v>0</v>
      </c>
      <c r="BL10" s="876">
        <f t="shared" si="98"/>
        <v>0</v>
      </c>
      <c r="BM10" s="876">
        <f t="shared" si="99"/>
        <v>0</v>
      </c>
      <c r="BN10" s="876">
        <f t="shared" si="100"/>
        <v>0</v>
      </c>
      <c r="BO10" s="876">
        <f t="shared" si="101"/>
        <v>0</v>
      </c>
      <c r="BP10" s="876">
        <f t="shared" ref="BP10:CA10" si="139">BP19+BP28+BP37+BP46+BP55+BP64+BP73+BP82+BP91+BP99</f>
        <v>0</v>
      </c>
      <c r="BQ10" s="876">
        <f t="shared" si="139"/>
        <v>0</v>
      </c>
      <c r="BR10" s="876">
        <f t="shared" si="139"/>
        <v>0</v>
      </c>
      <c r="BS10" s="876">
        <f t="shared" si="139"/>
        <v>0</v>
      </c>
      <c r="BT10" s="876">
        <f t="shared" si="139"/>
        <v>0</v>
      </c>
      <c r="BU10" s="876">
        <f t="shared" si="139"/>
        <v>0</v>
      </c>
      <c r="BV10" s="876">
        <f t="shared" si="139"/>
        <v>0</v>
      </c>
      <c r="BW10" s="876">
        <f t="shared" si="139"/>
        <v>0</v>
      </c>
      <c r="BX10" s="876">
        <f t="shared" si="139"/>
        <v>0</v>
      </c>
      <c r="BY10" s="876">
        <f t="shared" si="139"/>
        <v>0</v>
      </c>
      <c r="BZ10" s="876">
        <f t="shared" si="139"/>
        <v>0</v>
      </c>
      <c r="CA10" s="937">
        <f t="shared" si="139"/>
        <v>0</v>
      </c>
      <c r="CB10" s="871"/>
      <c r="CC10" s="2747"/>
      <c r="CD10" s="878" t="s">
        <v>283</v>
      </c>
      <c r="CE10" s="876">
        <f t="shared" si="103"/>
        <v>0</v>
      </c>
      <c r="CF10" s="876">
        <f t="shared" si="104"/>
        <v>0</v>
      </c>
      <c r="CG10" s="876">
        <f t="shared" si="105"/>
        <v>0</v>
      </c>
      <c r="CH10" s="876">
        <f t="shared" si="106"/>
        <v>0</v>
      </c>
      <c r="CI10" s="876">
        <f t="shared" si="107"/>
        <v>0</v>
      </c>
      <c r="CJ10" s="876">
        <f t="shared" ref="CJ10:CU10" si="140">CJ19+CJ28+CJ37+CJ46+CJ55+CJ64+CJ73+CJ82+CJ91+CJ99</f>
        <v>0</v>
      </c>
      <c r="CK10" s="876">
        <f t="shared" si="140"/>
        <v>0</v>
      </c>
      <c r="CL10" s="876">
        <f t="shared" si="140"/>
        <v>0</v>
      </c>
      <c r="CM10" s="876">
        <f t="shared" si="140"/>
        <v>0</v>
      </c>
      <c r="CN10" s="876">
        <f t="shared" si="140"/>
        <v>0</v>
      </c>
      <c r="CO10" s="876">
        <f t="shared" si="140"/>
        <v>0</v>
      </c>
      <c r="CP10" s="876">
        <f t="shared" si="140"/>
        <v>0</v>
      </c>
      <c r="CQ10" s="876">
        <f t="shared" si="140"/>
        <v>0</v>
      </c>
      <c r="CR10" s="876">
        <f t="shared" si="140"/>
        <v>0</v>
      </c>
      <c r="CS10" s="876">
        <f t="shared" si="140"/>
        <v>0</v>
      </c>
      <c r="CT10" s="876">
        <f t="shared" si="140"/>
        <v>0</v>
      </c>
      <c r="CU10" s="937">
        <f t="shared" si="140"/>
        <v>0</v>
      </c>
      <c r="CV10" s="871"/>
      <c r="CW10" s="2747"/>
      <c r="CX10" s="878" t="s">
        <v>283</v>
      </c>
      <c r="CY10" s="876">
        <f t="shared" si="109"/>
        <v>-1901</v>
      </c>
      <c r="CZ10" s="876">
        <f t="shared" si="110"/>
        <v>0</v>
      </c>
      <c r="DA10" s="876">
        <f t="shared" si="111"/>
        <v>0</v>
      </c>
      <c r="DB10" s="876">
        <f t="shared" si="112"/>
        <v>1901</v>
      </c>
      <c r="DC10" s="876">
        <f t="shared" si="113"/>
        <v>-1901</v>
      </c>
      <c r="DD10" s="876">
        <f t="shared" ref="DD10:DO10" si="141">DD19+DD28+DD37+DD46+DD55+DD64+DD73+DD82+DD91+DD99</f>
        <v>0</v>
      </c>
      <c r="DE10" s="876">
        <f t="shared" si="141"/>
        <v>0</v>
      </c>
      <c r="DF10" s="876">
        <f t="shared" si="141"/>
        <v>0</v>
      </c>
      <c r="DG10" s="876">
        <f t="shared" si="141"/>
        <v>0</v>
      </c>
      <c r="DH10" s="876">
        <f t="shared" si="141"/>
        <v>0</v>
      </c>
      <c r="DI10" s="876">
        <f t="shared" si="141"/>
        <v>1663</v>
      </c>
      <c r="DJ10" s="876">
        <f t="shared" si="141"/>
        <v>0</v>
      </c>
      <c r="DK10" s="876">
        <f t="shared" si="141"/>
        <v>0</v>
      </c>
      <c r="DL10" s="876">
        <f t="shared" si="141"/>
        <v>231</v>
      </c>
      <c r="DM10" s="876">
        <f t="shared" si="141"/>
        <v>0</v>
      </c>
      <c r="DN10" s="876">
        <f t="shared" si="141"/>
        <v>0</v>
      </c>
      <c r="DO10" s="937">
        <f t="shared" si="141"/>
        <v>7</v>
      </c>
      <c r="DP10" s="871"/>
    </row>
    <row r="11" spans="1:120" s="71" customFormat="1" ht="19.5" customHeight="1" x14ac:dyDescent="0.15">
      <c r="A11" s="2747"/>
      <c r="B11" s="878" t="s">
        <v>354</v>
      </c>
      <c r="C11" s="876">
        <f t="shared" si="79"/>
        <v>-17005.400000000001</v>
      </c>
      <c r="D11" s="876">
        <f t="shared" si="80"/>
        <v>0</v>
      </c>
      <c r="E11" s="876">
        <f t="shared" si="81"/>
        <v>0</v>
      </c>
      <c r="F11" s="876">
        <f t="shared" si="82"/>
        <v>17005.400000000001</v>
      </c>
      <c r="G11" s="876">
        <f t="shared" si="83"/>
        <v>-17005.400000000001</v>
      </c>
      <c r="H11" s="876">
        <f t="shared" ref="H11:S11" si="142">H20+H29+H38+H47+H56+H65+H74+H83+H92+H100</f>
        <v>0</v>
      </c>
      <c r="I11" s="876">
        <f t="shared" si="142"/>
        <v>0</v>
      </c>
      <c r="J11" s="876">
        <f t="shared" si="142"/>
        <v>0</v>
      </c>
      <c r="K11" s="876">
        <f t="shared" si="142"/>
        <v>0</v>
      </c>
      <c r="L11" s="876">
        <f t="shared" si="142"/>
        <v>0</v>
      </c>
      <c r="M11" s="876">
        <f t="shared" si="142"/>
        <v>15465.4</v>
      </c>
      <c r="N11" s="876">
        <f t="shared" si="142"/>
        <v>0</v>
      </c>
      <c r="O11" s="876">
        <f t="shared" si="142"/>
        <v>0</v>
      </c>
      <c r="P11" s="876">
        <f t="shared" si="142"/>
        <v>869</v>
      </c>
      <c r="Q11" s="876">
        <f t="shared" si="142"/>
        <v>0</v>
      </c>
      <c r="R11" s="876">
        <f t="shared" si="142"/>
        <v>0</v>
      </c>
      <c r="S11" s="937">
        <f t="shared" si="142"/>
        <v>671</v>
      </c>
      <c r="T11" s="871"/>
      <c r="U11" s="2747"/>
      <c r="V11" s="878" t="s">
        <v>354</v>
      </c>
      <c r="W11" s="876">
        <f t="shared" si="85"/>
        <v>-3546</v>
      </c>
      <c r="X11" s="876">
        <f t="shared" si="86"/>
        <v>0</v>
      </c>
      <c r="Y11" s="876">
        <f t="shared" si="87"/>
        <v>0</v>
      </c>
      <c r="Z11" s="876">
        <f t="shared" si="88"/>
        <v>3546</v>
      </c>
      <c r="AA11" s="876">
        <f t="shared" si="89"/>
        <v>-3546</v>
      </c>
      <c r="AB11" s="876">
        <f t="shared" si="116"/>
        <v>0</v>
      </c>
      <c r="AC11" s="876">
        <f t="shared" si="116"/>
        <v>0</v>
      </c>
      <c r="AD11" s="876">
        <f t="shared" ref="AD11:AF11" si="143">AD20+AD29+AD38+AD47+AD56+AD65+AD74+AD83+AD92+AD100</f>
        <v>0</v>
      </c>
      <c r="AE11" s="876">
        <f t="shared" si="143"/>
        <v>0</v>
      </c>
      <c r="AF11" s="876">
        <f t="shared" si="143"/>
        <v>0</v>
      </c>
      <c r="AG11" s="876">
        <f t="shared" ref="AG11:AM11" si="144">AG20+AG29+AG38+AG47+AG56+AG65+AG74+AG83+AG92+AG100</f>
        <v>2830</v>
      </c>
      <c r="AH11" s="876">
        <f t="shared" si="144"/>
        <v>0</v>
      </c>
      <c r="AI11" s="876">
        <f t="shared" si="144"/>
        <v>0</v>
      </c>
      <c r="AJ11" s="876">
        <f t="shared" si="144"/>
        <v>54</v>
      </c>
      <c r="AK11" s="876">
        <f t="shared" si="144"/>
        <v>0</v>
      </c>
      <c r="AL11" s="876">
        <f t="shared" si="144"/>
        <v>0</v>
      </c>
      <c r="AM11" s="937">
        <f t="shared" si="144"/>
        <v>662</v>
      </c>
      <c r="AN11" s="871"/>
      <c r="AO11" s="2747"/>
      <c r="AP11" s="878" t="s">
        <v>354</v>
      </c>
      <c r="AQ11" s="876">
        <f t="shared" si="91"/>
        <v>-3194</v>
      </c>
      <c r="AR11" s="876">
        <f t="shared" si="92"/>
        <v>0</v>
      </c>
      <c r="AS11" s="876">
        <f t="shared" si="93"/>
        <v>0</v>
      </c>
      <c r="AT11" s="876">
        <f t="shared" si="94"/>
        <v>3194</v>
      </c>
      <c r="AU11" s="876">
        <f t="shared" si="95"/>
        <v>-3194</v>
      </c>
      <c r="AV11" s="876">
        <f t="shared" ref="AV11:BG11" si="145">AV20+AV29+AV38+AV47+AV56+AV65+AV74+AV83+AV92+AV100</f>
        <v>0</v>
      </c>
      <c r="AW11" s="876">
        <f t="shared" si="145"/>
        <v>0</v>
      </c>
      <c r="AX11" s="876">
        <f t="shared" si="145"/>
        <v>0</v>
      </c>
      <c r="AY11" s="876">
        <f t="shared" si="145"/>
        <v>0</v>
      </c>
      <c r="AZ11" s="876">
        <f t="shared" si="145"/>
        <v>0</v>
      </c>
      <c r="BA11" s="876">
        <f t="shared" si="145"/>
        <v>3194</v>
      </c>
      <c r="BB11" s="876">
        <f t="shared" si="145"/>
        <v>0</v>
      </c>
      <c r="BC11" s="876">
        <f t="shared" si="145"/>
        <v>0</v>
      </c>
      <c r="BD11" s="876">
        <f t="shared" si="145"/>
        <v>0</v>
      </c>
      <c r="BE11" s="876">
        <f t="shared" si="145"/>
        <v>0</v>
      </c>
      <c r="BF11" s="876">
        <f t="shared" si="145"/>
        <v>0</v>
      </c>
      <c r="BG11" s="937">
        <f t="shared" si="145"/>
        <v>0</v>
      </c>
      <c r="BH11" s="871"/>
      <c r="BI11" s="2747"/>
      <c r="BJ11" s="878" t="s">
        <v>354</v>
      </c>
      <c r="BK11" s="876">
        <f t="shared" si="97"/>
        <v>-3723</v>
      </c>
      <c r="BL11" s="876">
        <f t="shared" si="98"/>
        <v>0</v>
      </c>
      <c r="BM11" s="876">
        <f t="shared" si="99"/>
        <v>0</v>
      </c>
      <c r="BN11" s="876">
        <f t="shared" si="100"/>
        <v>3723</v>
      </c>
      <c r="BO11" s="876">
        <f t="shared" si="101"/>
        <v>-3723</v>
      </c>
      <c r="BP11" s="876">
        <f t="shared" ref="BP11:CA11" si="146">BP20+BP29+BP38+BP47+BP56+BP65+BP74+BP83+BP92+BP100</f>
        <v>0</v>
      </c>
      <c r="BQ11" s="876">
        <f t="shared" si="146"/>
        <v>0</v>
      </c>
      <c r="BR11" s="876">
        <f t="shared" si="146"/>
        <v>0</v>
      </c>
      <c r="BS11" s="876">
        <f t="shared" si="146"/>
        <v>0</v>
      </c>
      <c r="BT11" s="876">
        <f t="shared" si="146"/>
        <v>0</v>
      </c>
      <c r="BU11" s="876">
        <f t="shared" si="146"/>
        <v>3010</v>
      </c>
      <c r="BV11" s="876">
        <f t="shared" si="146"/>
        <v>0</v>
      </c>
      <c r="BW11" s="876">
        <f t="shared" si="146"/>
        <v>0</v>
      </c>
      <c r="BX11" s="876">
        <f t="shared" si="146"/>
        <v>713</v>
      </c>
      <c r="BY11" s="876">
        <f t="shared" si="146"/>
        <v>0</v>
      </c>
      <c r="BZ11" s="876">
        <f t="shared" si="146"/>
        <v>0</v>
      </c>
      <c r="CA11" s="937">
        <f t="shared" si="146"/>
        <v>0</v>
      </c>
      <c r="CB11" s="871"/>
      <c r="CC11" s="2747"/>
      <c r="CD11" s="878" t="s">
        <v>354</v>
      </c>
      <c r="CE11" s="876">
        <f t="shared" si="103"/>
        <v>-2526</v>
      </c>
      <c r="CF11" s="876">
        <f t="shared" si="104"/>
        <v>0</v>
      </c>
      <c r="CG11" s="876">
        <f t="shared" si="105"/>
        <v>0</v>
      </c>
      <c r="CH11" s="876">
        <f t="shared" si="106"/>
        <v>2526</v>
      </c>
      <c r="CI11" s="876">
        <f t="shared" si="107"/>
        <v>-2526</v>
      </c>
      <c r="CJ11" s="876">
        <f t="shared" ref="CJ11:CU11" si="147">CJ20+CJ29+CJ38+CJ47+CJ56+CJ65+CJ74+CJ83+CJ92+CJ100</f>
        <v>0</v>
      </c>
      <c r="CK11" s="876">
        <f t="shared" si="147"/>
        <v>0</v>
      </c>
      <c r="CL11" s="876">
        <f t="shared" si="147"/>
        <v>0</v>
      </c>
      <c r="CM11" s="876">
        <f t="shared" si="147"/>
        <v>0</v>
      </c>
      <c r="CN11" s="876">
        <f t="shared" si="147"/>
        <v>0</v>
      </c>
      <c r="CO11" s="876">
        <f t="shared" si="147"/>
        <v>2526</v>
      </c>
      <c r="CP11" s="876">
        <f t="shared" si="147"/>
        <v>0</v>
      </c>
      <c r="CQ11" s="876">
        <f t="shared" si="147"/>
        <v>0</v>
      </c>
      <c r="CR11" s="876">
        <f t="shared" si="147"/>
        <v>0</v>
      </c>
      <c r="CS11" s="876">
        <f t="shared" si="147"/>
        <v>0</v>
      </c>
      <c r="CT11" s="876">
        <f t="shared" si="147"/>
        <v>0</v>
      </c>
      <c r="CU11" s="937">
        <f t="shared" si="147"/>
        <v>0</v>
      </c>
      <c r="CV11" s="871"/>
      <c r="CW11" s="2747"/>
      <c r="CX11" s="878" t="s">
        <v>354</v>
      </c>
      <c r="CY11" s="876">
        <f t="shared" si="109"/>
        <v>-4016.4</v>
      </c>
      <c r="CZ11" s="876">
        <f t="shared" si="110"/>
        <v>0</v>
      </c>
      <c r="DA11" s="876">
        <f t="shared" si="111"/>
        <v>0</v>
      </c>
      <c r="DB11" s="876">
        <f t="shared" si="112"/>
        <v>4016.4</v>
      </c>
      <c r="DC11" s="876">
        <f t="shared" si="113"/>
        <v>-4016.4</v>
      </c>
      <c r="DD11" s="876">
        <f t="shared" ref="DD11:DO11" si="148">DD20+DD29+DD38+DD47+DD56+DD65+DD74+DD83+DD92+DD100</f>
        <v>0</v>
      </c>
      <c r="DE11" s="876">
        <f t="shared" si="148"/>
        <v>0</v>
      </c>
      <c r="DF11" s="876">
        <f t="shared" si="148"/>
        <v>0</v>
      </c>
      <c r="DG11" s="876">
        <f t="shared" si="148"/>
        <v>0</v>
      </c>
      <c r="DH11" s="876">
        <f t="shared" si="148"/>
        <v>0</v>
      </c>
      <c r="DI11" s="876">
        <f t="shared" si="148"/>
        <v>3905.4</v>
      </c>
      <c r="DJ11" s="876">
        <f t="shared" si="148"/>
        <v>0</v>
      </c>
      <c r="DK11" s="876">
        <f t="shared" si="148"/>
        <v>0</v>
      </c>
      <c r="DL11" s="876">
        <f t="shared" si="148"/>
        <v>102</v>
      </c>
      <c r="DM11" s="876">
        <f t="shared" si="148"/>
        <v>0</v>
      </c>
      <c r="DN11" s="876">
        <f t="shared" si="148"/>
        <v>0</v>
      </c>
      <c r="DO11" s="937">
        <f t="shared" si="148"/>
        <v>9</v>
      </c>
      <c r="DP11" s="871"/>
    </row>
    <row r="12" spans="1:120" s="71" customFormat="1" ht="19.5" customHeight="1" x14ac:dyDescent="0.15">
      <c r="A12" s="2747"/>
      <c r="B12" s="877" t="s">
        <v>847</v>
      </c>
      <c r="C12" s="876">
        <f t="shared" si="79"/>
        <v>6002.4000000000005</v>
      </c>
      <c r="D12" s="876">
        <f t="shared" si="80"/>
        <v>6002.4000000000005</v>
      </c>
      <c r="E12" s="876">
        <f t="shared" si="81"/>
        <v>0</v>
      </c>
      <c r="F12" s="876">
        <f t="shared" si="82"/>
        <v>0</v>
      </c>
      <c r="G12" s="876">
        <f t="shared" si="83"/>
        <v>6002.4000000000005</v>
      </c>
      <c r="H12" s="876">
        <f t="shared" ref="H12:S12" si="149">H21+H30+H39+H48+H57+H66+H75+H84+H93+H101+H105+H109+H113+H117+H121+H125</f>
        <v>0</v>
      </c>
      <c r="I12" s="876">
        <f t="shared" si="149"/>
        <v>0</v>
      </c>
      <c r="J12" s="876">
        <f t="shared" si="149"/>
        <v>0</v>
      </c>
      <c r="K12" s="876">
        <f t="shared" si="149"/>
        <v>0</v>
      </c>
      <c r="L12" s="876">
        <f t="shared" si="149"/>
        <v>0</v>
      </c>
      <c r="M12" s="876">
        <f t="shared" si="149"/>
        <v>0</v>
      </c>
      <c r="N12" s="876">
        <f t="shared" si="149"/>
        <v>5502.09</v>
      </c>
      <c r="O12" s="876">
        <f t="shared" si="149"/>
        <v>0</v>
      </c>
      <c r="P12" s="876">
        <f t="shared" si="149"/>
        <v>0</v>
      </c>
      <c r="Q12" s="876">
        <f t="shared" si="149"/>
        <v>500.31</v>
      </c>
      <c r="R12" s="876">
        <f t="shared" si="149"/>
        <v>0</v>
      </c>
      <c r="S12" s="937">
        <f t="shared" si="149"/>
        <v>0</v>
      </c>
      <c r="T12" s="871"/>
      <c r="U12" s="2747"/>
      <c r="V12" s="877" t="s">
        <v>847</v>
      </c>
      <c r="W12" s="876">
        <f t="shared" si="85"/>
        <v>2191.4299999999998</v>
      </c>
      <c r="X12" s="876">
        <f t="shared" si="86"/>
        <v>2191.4299999999998</v>
      </c>
      <c r="Y12" s="876">
        <f t="shared" si="87"/>
        <v>0</v>
      </c>
      <c r="Z12" s="876">
        <f t="shared" si="88"/>
        <v>0</v>
      </c>
      <c r="AA12" s="876">
        <f t="shared" si="89"/>
        <v>2191.4299999999998</v>
      </c>
      <c r="AB12" s="876">
        <f t="shared" ref="AB12:AM12" si="150">AB21+AB30+AB39+AB48+AB57+AB66+AB75+AB84+AB93+AB101+AB105+AB109+AB113+AB117+AB121+AB125</f>
        <v>0</v>
      </c>
      <c r="AC12" s="876">
        <f t="shared" si="150"/>
        <v>0</v>
      </c>
      <c r="AD12" s="876">
        <f t="shared" si="150"/>
        <v>0</v>
      </c>
      <c r="AE12" s="876">
        <f t="shared" si="150"/>
        <v>0</v>
      </c>
      <c r="AF12" s="876">
        <f t="shared" si="150"/>
        <v>0</v>
      </c>
      <c r="AG12" s="876">
        <f t="shared" si="150"/>
        <v>0</v>
      </c>
      <c r="AH12" s="876">
        <f t="shared" si="150"/>
        <v>2191.4299999999998</v>
      </c>
      <c r="AI12" s="876">
        <f t="shared" si="150"/>
        <v>0</v>
      </c>
      <c r="AJ12" s="876">
        <f t="shared" si="150"/>
        <v>0</v>
      </c>
      <c r="AK12" s="876">
        <f t="shared" si="150"/>
        <v>0</v>
      </c>
      <c r="AL12" s="876">
        <f t="shared" si="150"/>
        <v>0</v>
      </c>
      <c r="AM12" s="937">
        <f t="shared" si="150"/>
        <v>0</v>
      </c>
      <c r="AN12" s="871"/>
      <c r="AO12" s="2747"/>
      <c r="AP12" s="877" t="s">
        <v>847</v>
      </c>
      <c r="AQ12" s="876">
        <f t="shared" si="91"/>
        <v>0</v>
      </c>
      <c r="AR12" s="876">
        <f t="shared" si="92"/>
        <v>0</v>
      </c>
      <c r="AS12" s="876">
        <f t="shared" si="93"/>
        <v>0</v>
      </c>
      <c r="AT12" s="876">
        <f t="shared" si="94"/>
        <v>0</v>
      </c>
      <c r="AU12" s="876">
        <f t="shared" si="95"/>
        <v>0</v>
      </c>
      <c r="AV12" s="876">
        <f t="shared" ref="AV12:BG12" si="151">AV21+AV30+AV39+AV48+AV57+AV66+AV75+AV84+AV93+AV101+AV105+AV109+AV113+AV117+AV121+AV125</f>
        <v>0</v>
      </c>
      <c r="AW12" s="876">
        <f t="shared" si="151"/>
        <v>0</v>
      </c>
      <c r="AX12" s="876">
        <f t="shared" si="151"/>
        <v>0</v>
      </c>
      <c r="AY12" s="876">
        <f t="shared" si="151"/>
        <v>0</v>
      </c>
      <c r="AZ12" s="876">
        <f t="shared" si="151"/>
        <v>0</v>
      </c>
      <c r="BA12" s="876">
        <f t="shared" si="151"/>
        <v>0</v>
      </c>
      <c r="BB12" s="876">
        <f t="shared" si="151"/>
        <v>0</v>
      </c>
      <c r="BC12" s="876">
        <f t="shared" si="151"/>
        <v>0</v>
      </c>
      <c r="BD12" s="876">
        <f t="shared" si="151"/>
        <v>0</v>
      </c>
      <c r="BE12" s="876">
        <f t="shared" si="151"/>
        <v>0</v>
      </c>
      <c r="BF12" s="876">
        <f t="shared" si="151"/>
        <v>0</v>
      </c>
      <c r="BG12" s="937">
        <f t="shared" si="151"/>
        <v>0</v>
      </c>
      <c r="BH12" s="871"/>
      <c r="BI12" s="2747"/>
      <c r="BJ12" s="877" t="s">
        <v>847</v>
      </c>
      <c r="BK12" s="876">
        <f t="shared" si="97"/>
        <v>3310.66</v>
      </c>
      <c r="BL12" s="876">
        <f t="shared" si="98"/>
        <v>3310.66</v>
      </c>
      <c r="BM12" s="876">
        <f t="shared" si="99"/>
        <v>0</v>
      </c>
      <c r="BN12" s="876">
        <f t="shared" si="100"/>
        <v>0</v>
      </c>
      <c r="BO12" s="876">
        <f t="shared" si="101"/>
        <v>3310.66</v>
      </c>
      <c r="BP12" s="876">
        <f t="shared" ref="BP12:CA12" si="152">BP21+BP30+BP39+BP48+BP57+BP66+BP75+BP84+BP93+BP101+BP105+BP109+BP113+BP117+BP121+BP125</f>
        <v>0</v>
      </c>
      <c r="BQ12" s="876">
        <f t="shared" si="152"/>
        <v>0</v>
      </c>
      <c r="BR12" s="876">
        <f t="shared" si="152"/>
        <v>0</v>
      </c>
      <c r="BS12" s="876">
        <f t="shared" si="152"/>
        <v>0</v>
      </c>
      <c r="BT12" s="876">
        <f t="shared" si="152"/>
        <v>0</v>
      </c>
      <c r="BU12" s="876">
        <f t="shared" si="152"/>
        <v>0</v>
      </c>
      <c r="BV12" s="876">
        <f t="shared" si="152"/>
        <v>3310.66</v>
      </c>
      <c r="BW12" s="876">
        <f t="shared" si="152"/>
        <v>0</v>
      </c>
      <c r="BX12" s="876">
        <f t="shared" si="152"/>
        <v>0</v>
      </c>
      <c r="BY12" s="876">
        <f t="shared" si="152"/>
        <v>0</v>
      </c>
      <c r="BZ12" s="876">
        <f t="shared" si="152"/>
        <v>0</v>
      </c>
      <c r="CA12" s="937">
        <f t="shared" si="152"/>
        <v>0</v>
      </c>
      <c r="CB12" s="871"/>
      <c r="CC12" s="2747"/>
      <c r="CD12" s="877" t="s">
        <v>847</v>
      </c>
      <c r="CE12" s="876">
        <f t="shared" si="103"/>
        <v>0</v>
      </c>
      <c r="CF12" s="876">
        <f t="shared" si="104"/>
        <v>0</v>
      </c>
      <c r="CG12" s="876">
        <f t="shared" si="105"/>
        <v>0</v>
      </c>
      <c r="CH12" s="876">
        <f t="shared" si="106"/>
        <v>0</v>
      </c>
      <c r="CI12" s="876">
        <f t="shared" si="107"/>
        <v>0</v>
      </c>
      <c r="CJ12" s="876">
        <f t="shared" ref="CJ12:CU12" si="153">CJ21+CJ30+CJ39+CJ48+CJ57+CJ66+CJ75+CJ84+CJ93+CJ101+CJ105+CJ109+CJ113+CJ117+CJ121+CJ125</f>
        <v>0</v>
      </c>
      <c r="CK12" s="876">
        <f t="shared" si="153"/>
        <v>0</v>
      </c>
      <c r="CL12" s="876">
        <f t="shared" si="153"/>
        <v>0</v>
      </c>
      <c r="CM12" s="876">
        <f t="shared" si="153"/>
        <v>0</v>
      </c>
      <c r="CN12" s="876">
        <f t="shared" si="153"/>
        <v>0</v>
      </c>
      <c r="CO12" s="876">
        <f t="shared" si="153"/>
        <v>0</v>
      </c>
      <c r="CP12" s="876">
        <f t="shared" si="153"/>
        <v>0</v>
      </c>
      <c r="CQ12" s="876">
        <f t="shared" si="153"/>
        <v>0</v>
      </c>
      <c r="CR12" s="876">
        <f t="shared" si="153"/>
        <v>0</v>
      </c>
      <c r="CS12" s="876">
        <f t="shared" si="153"/>
        <v>0</v>
      </c>
      <c r="CT12" s="876">
        <f t="shared" si="153"/>
        <v>0</v>
      </c>
      <c r="CU12" s="937">
        <f t="shared" si="153"/>
        <v>0</v>
      </c>
      <c r="CV12" s="871"/>
      <c r="CW12" s="2747"/>
      <c r="CX12" s="877" t="s">
        <v>847</v>
      </c>
      <c r="CY12" s="876">
        <f t="shared" si="109"/>
        <v>500.31</v>
      </c>
      <c r="CZ12" s="876">
        <f t="shared" si="110"/>
        <v>500.31</v>
      </c>
      <c r="DA12" s="876">
        <f t="shared" si="111"/>
        <v>0</v>
      </c>
      <c r="DB12" s="876">
        <f t="shared" si="112"/>
        <v>0</v>
      </c>
      <c r="DC12" s="876">
        <f t="shared" si="113"/>
        <v>500.31</v>
      </c>
      <c r="DD12" s="876">
        <f t="shared" ref="DD12:DO12" si="154">DD21+DD30+DD39+DD48+DD57+DD66+DD75+DD84+DD93+DD101+DD105+DD109+DD113+DD117+DD121+DD125</f>
        <v>0</v>
      </c>
      <c r="DE12" s="876">
        <f t="shared" si="154"/>
        <v>0</v>
      </c>
      <c r="DF12" s="876">
        <f t="shared" si="154"/>
        <v>0</v>
      </c>
      <c r="DG12" s="876">
        <f t="shared" si="154"/>
        <v>0</v>
      </c>
      <c r="DH12" s="876">
        <f t="shared" si="154"/>
        <v>0</v>
      </c>
      <c r="DI12" s="876">
        <f t="shared" si="154"/>
        <v>0</v>
      </c>
      <c r="DJ12" s="876">
        <f t="shared" si="154"/>
        <v>0</v>
      </c>
      <c r="DK12" s="876">
        <f t="shared" si="154"/>
        <v>0</v>
      </c>
      <c r="DL12" s="876">
        <f t="shared" si="154"/>
        <v>0</v>
      </c>
      <c r="DM12" s="876">
        <f t="shared" si="154"/>
        <v>500.31</v>
      </c>
      <c r="DN12" s="876">
        <f t="shared" si="154"/>
        <v>0</v>
      </c>
      <c r="DO12" s="937">
        <f t="shared" si="154"/>
        <v>0</v>
      </c>
      <c r="DP12" s="871"/>
    </row>
    <row r="13" spans="1:120" s="104" customFormat="1" ht="19.5" customHeight="1" x14ac:dyDescent="0.15">
      <c r="A13" s="2747"/>
      <c r="B13" s="879" t="s">
        <v>355</v>
      </c>
      <c r="C13" s="876">
        <f t="shared" si="79"/>
        <v>3254.18</v>
      </c>
      <c r="D13" s="876">
        <f t="shared" si="80"/>
        <v>618.98</v>
      </c>
      <c r="E13" s="876">
        <f t="shared" si="81"/>
        <v>2637.2</v>
      </c>
      <c r="F13" s="876">
        <f t="shared" si="82"/>
        <v>2</v>
      </c>
      <c r="G13" s="876">
        <f t="shared" si="83"/>
        <v>3254.18</v>
      </c>
      <c r="H13" s="876">
        <f t="shared" ref="H13:S13" si="155">H22+H31+H40+H49+H58+H67+H76+H85</f>
        <v>0</v>
      </c>
      <c r="I13" s="876">
        <f t="shared" si="155"/>
        <v>0</v>
      </c>
      <c r="J13" s="876">
        <f t="shared" si="155"/>
        <v>0</v>
      </c>
      <c r="K13" s="876">
        <f t="shared" si="155"/>
        <v>58.92</v>
      </c>
      <c r="L13" s="876">
        <f t="shared" si="155"/>
        <v>2547.1999999999998</v>
      </c>
      <c r="M13" s="876">
        <f t="shared" si="155"/>
        <v>0</v>
      </c>
      <c r="N13" s="876">
        <f t="shared" si="155"/>
        <v>373.51</v>
      </c>
      <c r="O13" s="876">
        <f t="shared" si="155"/>
        <v>90</v>
      </c>
      <c r="P13" s="876">
        <f t="shared" si="155"/>
        <v>2</v>
      </c>
      <c r="Q13" s="876">
        <f t="shared" si="155"/>
        <v>186.55</v>
      </c>
      <c r="R13" s="876">
        <f t="shared" si="155"/>
        <v>0</v>
      </c>
      <c r="S13" s="937">
        <f t="shared" si="155"/>
        <v>0</v>
      </c>
      <c r="T13" s="850"/>
      <c r="U13" s="2747"/>
      <c r="V13" s="879" t="s">
        <v>355</v>
      </c>
      <c r="W13" s="876">
        <f t="shared" si="85"/>
        <v>1050.8600000000001</v>
      </c>
      <c r="X13" s="876">
        <f t="shared" si="86"/>
        <v>465.47</v>
      </c>
      <c r="Y13" s="876">
        <f t="shared" si="87"/>
        <v>585.39</v>
      </c>
      <c r="Z13" s="876">
        <f t="shared" si="88"/>
        <v>0</v>
      </c>
      <c r="AA13" s="876">
        <f t="shared" si="89"/>
        <v>1050.8600000000001</v>
      </c>
      <c r="AB13" s="876">
        <f t="shared" ref="AB13:AM13" si="156">AB22+AB31+AB40+AB49+AB58+AB67+AB76+AB85</f>
        <v>0</v>
      </c>
      <c r="AC13" s="876">
        <f t="shared" si="156"/>
        <v>0</v>
      </c>
      <c r="AD13" s="876">
        <f t="shared" si="156"/>
        <v>0</v>
      </c>
      <c r="AE13" s="876">
        <f t="shared" si="156"/>
        <v>58.92</v>
      </c>
      <c r="AF13" s="876">
        <f t="shared" si="156"/>
        <v>495.39</v>
      </c>
      <c r="AG13" s="876">
        <f t="shared" si="156"/>
        <v>0</v>
      </c>
      <c r="AH13" s="876">
        <f t="shared" si="156"/>
        <v>220</v>
      </c>
      <c r="AI13" s="876">
        <f t="shared" si="156"/>
        <v>90</v>
      </c>
      <c r="AJ13" s="876">
        <f t="shared" si="156"/>
        <v>0</v>
      </c>
      <c r="AK13" s="876">
        <f t="shared" si="156"/>
        <v>186.55</v>
      </c>
      <c r="AL13" s="876">
        <f t="shared" si="156"/>
        <v>0</v>
      </c>
      <c r="AM13" s="937">
        <f t="shared" si="156"/>
        <v>0</v>
      </c>
      <c r="AN13" s="850"/>
      <c r="AO13" s="2747"/>
      <c r="AP13" s="879" t="s">
        <v>355</v>
      </c>
      <c r="AQ13" s="876">
        <f t="shared" si="91"/>
        <v>319.74</v>
      </c>
      <c r="AR13" s="876">
        <f t="shared" si="92"/>
        <v>0</v>
      </c>
      <c r="AS13" s="876">
        <f t="shared" si="93"/>
        <v>321.74</v>
      </c>
      <c r="AT13" s="876">
        <f t="shared" si="94"/>
        <v>2</v>
      </c>
      <c r="AU13" s="876">
        <f t="shared" si="95"/>
        <v>319.74</v>
      </c>
      <c r="AV13" s="876">
        <f t="shared" ref="AV13:BG13" si="157">AV22+AV31+AV40+AV49+AV58+AV67+AV76+AV85</f>
        <v>0</v>
      </c>
      <c r="AW13" s="876">
        <f t="shared" si="157"/>
        <v>0</v>
      </c>
      <c r="AX13" s="876">
        <f t="shared" si="157"/>
        <v>0</v>
      </c>
      <c r="AY13" s="876">
        <f t="shared" si="157"/>
        <v>0</v>
      </c>
      <c r="AZ13" s="876">
        <f t="shared" si="157"/>
        <v>321.74</v>
      </c>
      <c r="BA13" s="876">
        <f t="shared" si="157"/>
        <v>0</v>
      </c>
      <c r="BB13" s="876">
        <f t="shared" si="157"/>
        <v>0</v>
      </c>
      <c r="BC13" s="876">
        <f t="shared" si="157"/>
        <v>0</v>
      </c>
      <c r="BD13" s="876">
        <f t="shared" si="157"/>
        <v>2</v>
      </c>
      <c r="BE13" s="876">
        <f t="shared" si="157"/>
        <v>0</v>
      </c>
      <c r="BF13" s="876">
        <f t="shared" si="157"/>
        <v>0</v>
      </c>
      <c r="BG13" s="937">
        <f t="shared" si="157"/>
        <v>0</v>
      </c>
      <c r="BH13" s="850"/>
      <c r="BI13" s="2747"/>
      <c r="BJ13" s="879" t="s">
        <v>355</v>
      </c>
      <c r="BK13" s="876">
        <f t="shared" si="97"/>
        <v>844.23</v>
      </c>
      <c r="BL13" s="876">
        <f t="shared" si="98"/>
        <v>0</v>
      </c>
      <c r="BM13" s="876">
        <f t="shared" si="99"/>
        <v>844.23</v>
      </c>
      <c r="BN13" s="876">
        <f t="shared" si="100"/>
        <v>0</v>
      </c>
      <c r="BO13" s="876">
        <f t="shared" si="101"/>
        <v>844.23</v>
      </c>
      <c r="BP13" s="876">
        <f t="shared" ref="BP13:CA13" si="158">BP22+BP31+BP40+BP49+BP58+BP67+BP76+BP85</f>
        <v>0</v>
      </c>
      <c r="BQ13" s="876">
        <f t="shared" si="158"/>
        <v>0</v>
      </c>
      <c r="BR13" s="876">
        <f t="shared" si="158"/>
        <v>0</v>
      </c>
      <c r="BS13" s="876">
        <f t="shared" si="158"/>
        <v>0</v>
      </c>
      <c r="BT13" s="876">
        <f t="shared" si="158"/>
        <v>844.23</v>
      </c>
      <c r="BU13" s="876">
        <f t="shared" si="158"/>
        <v>0</v>
      </c>
      <c r="BV13" s="876">
        <f t="shared" si="158"/>
        <v>0</v>
      </c>
      <c r="BW13" s="876">
        <f t="shared" si="158"/>
        <v>0</v>
      </c>
      <c r="BX13" s="876">
        <f t="shared" si="158"/>
        <v>0</v>
      </c>
      <c r="BY13" s="876">
        <f t="shared" si="158"/>
        <v>0</v>
      </c>
      <c r="BZ13" s="876">
        <f t="shared" si="158"/>
        <v>0</v>
      </c>
      <c r="CA13" s="937">
        <f t="shared" si="158"/>
        <v>0</v>
      </c>
      <c r="CB13" s="850"/>
      <c r="CC13" s="2747"/>
      <c r="CD13" s="879" t="s">
        <v>355</v>
      </c>
      <c r="CE13" s="876">
        <f t="shared" si="103"/>
        <v>646.36</v>
      </c>
      <c r="CF13" s="876">
        <f t="shared" si="104"/>
        <v>0</v>
      </c>
      <c r="CG13" s="876">
        <f t="shared" si="105"/>
        <v>646.36</v>
      </c>
      <c r="CH13" s="876">
        <f t="shared" si="106"/>
        <v>0</v>
      </c>
      <c r="CI13" s="876">
        <f t="shared" si="107"/>
        <v>646.36</v>
      </c>
      <c r="CJ13" s="876">
        <f t="shared" ref="CJ13:CU13" si="159">CJ22+CJ31+CJ40+CJ49+CJ58+CJ67+CJ76+CJ85</f>
        <v>0</v>
      </c>
      <c r="CK13" s="876">
        <f t="shared" si="159"/>
        <v>0</v>
      </c>
      <c r="CL13" s="876">
        <f t="shared" si="159"/>
        <v>0</v>
      </c>
      <c r="CM13" s="876">
        <f t="shared" si="159"/>
        <v>0</v>
      </c>
      <c r="CN13" s="876">
        <f t="shared" si="159"/>
        <v>646.36</v>
      </c>
      <c r="CO13" s="876">
        <f t="shared" si="159"/>
        <v>0</v>
      </c>
      <c r="CP13" s="876">
        <f t="shared" si="159"/>
        <v>0</v>
      </c>
      <c r="CQ13" s="876">
        <f t="shared" si="159"/>
        <v>0</v>
      </c>
      <c r="CR13" s="876">
        <f t="shared" si="159"/>
        <v>0</v>
      </c>
      <c r="CS13" s="876">
        <f t="shared" si="159"/>
        <v>0</v>
      </c>
      <c r="CT13" s="876">
        <f t="shared" si="159"/>
        <v>0</v>
      </c>
      <c r="CU13" s="937">
        <f t="shared" si="159"/>
        <v>0</v>
      </c>
      <c r="CV13" s="850"/>
      <c r="CW13" s="2747"/>
      <c r="CX13" s="879" t="s">
        <v>355</v>
      </c>
      <c r="CY13" s="876">
        <f t="shared" si="109"/>
        <v>392.99</v>
      </c>
      <c r="CZ13" s="876">
        <f t="shared" si="110"/>
        <v>153.51</v>
      </c>
      <c r="DA13" s="876">
        <f t="shared" si="111"/>
        <v>239.48</v>
      </c>
      <c r="DB13" s="876">
        <f t="shared" si="112"/>
        <v>0</v>
      </c>
      <c r="DC13" s="876">
        <f t="shared" si="113"/>
        <v>392.99</v>
      </c>
      <c r="DD13" s="876">
        <f t="shared" ref="DD13:DO13" si="160">DD22+DD31+DD40+DD49+DD58+DD67+DD76+DD85</f>
        <v>0</v>
      </c>
      <c r="DE13" s="876">
        <f t="shared" si="160"/>
        <v>0</v>
      </c>
      <c r="DF13" s="876">
        <f t="shared" si="160"/>
        <v>0</v>
      </c>
      <c r="DG13" s="876">
        <f t="shared" si="160"/>
        <v>0</v>
      </c>
      <c r="DH13" s="876">
        <f t="shared" si="160"/>
        <v>239.48</v>
      </c>
      <c r="DI13" s="876">
        <f t="shared" si="160"/>
        <v>0</v>
      </c>
      <c r="DJ13" s="876">
        <f t="shared" si="160"/>
        <v>153.51</v>
      </c>
      <c r="DK13" s="876">
        <f t="shared" si="160"/>
        <v>0</v>
      </c>
      <c r="DL13" s="876">
        <f t="shared" si="160"/>
        <v>0</v>
      </c>
      <c r="DM13" s="876">
        <f t="shared" si="160"/>
        <v>0</v>
      </c>
      <c r="DN13" s="876">
        <f t="shared" si="160"/>
        <v>0</v>
      </c>
      <c r="DO13" s="937">
        <f t="shared" si="160"/>
        <v>0</v>
      </c>
      <c r="DP13" s="850"/>
    </row>
    <row r="14" spans="1:120" s="71" customFormat="1" ht="20.25" customHeight="1" x14ac:dyDescent="0.15">
      <c r="A14" s="2747" t="s">
        <v>300</v>
      </c>
      <c r="B14" s="854" t="s">
        <v>46</v>
      </c>
      <c r="C14" s="880">
        <f>SUM(C15:C22)</f>
        <v>1774.6</v>
      </c>
      <c r="D14" s="880">
        <f t="shared" ref="D14" si="161">SUM(D15:D22)</f>
        <v>2354.4699999999998</v>
      </c>
      <c r="E14" s="880">
        <f t="shared" ref="E14" si="162">SUM(E15:E22)</f>
        <v>573.13000000000011</v>
      </c>
      <c r="F14" s="880">
        <f t="shared" ref="F14" si="163">SUM(F15:F22)</f>
        <v>1153</v>
      </c>
      <c r="G14" s="880">
        <f t="shared" ref="G14" si="164">SUM(G15:G22)</f>
        <v>1774.6</v>
      </c>
      <c r="H14" s="880">
        <f t="shared" ref="H14" si="165">SUM(H15:H22)</f>
        <v>79.34</v>
      </c>
      <c r="I14" s="880">
        <f t="shared" ref="I14" si="166">SUM(I15:I22)</f>
        <v>12</v>
      </c>
      <c r="J14" s="880">
        <f t="shared" ref="J14" si="167">SUM(J15:J22)</f>
        <v>0</v>
      </c>
      <c r="K14" s="880">
        <f t="shared" ref="K14" si="168">SUM(K15:K22)</f>
        <v>0</v>
      </c>
      <c r="L14" s="880">
        <f t="shared" ref="L14" si="169">SUM(L15:L22)</f>
        <v>233.03</v>
      </c>
      <c r="M14" s="880">
        <f t="shared" ref="M14" si="170">SUM(M15:M22)</f>
        <v>805</v>
      </c>
      <c r="N14" s="880">
        <f t="shared" ref="N14" si="171">SUM(N15:N22)</f>
        <v>2191.4299999999998</v>
      </c>
      <c r="O14" s="880">
        <f t="shared" ref="O14" si="172">SUM(O15:O22)</f>
        <v>328.1</v>
      </c>
      <c r="P14" s="880">
        <f t="shared" ref="P14" si="173">SUM(P15:P22)</f>
        <v>348</v>
      </c>
      <c r="Q14" s="880">
        <f t="shared" ref="Q14" si="174">SUM(Q15:Q22)</f>
        <v>83.7</v>
      </c>
      <c r="R14" s="880">
        <f t="shared" ref="R14" si="175">SUM(R15:R22)</f>
        <v>0</v>
      </c>
      <c r="S14" s="880">
        <f t="shared" ref="S14" si="176">SUM(S15:S22)</f>
        <v>0</v>
      </c>
      <c r="T14" s="871"/>
      <c r="U14" s="2747" t="s">
        <v>300</v>
      </c>
      <c r="V14" s="854" t="s">
        <v>46</v>
      </c>
      <c r="W14" s="880">
        <f>SUM(W15:W22)</f>
        <v>2572.8199999999997</v>
      </c>
      <c r="X14" s="880">
        <f t="shared" ref="X14:AM14" si="177">SUM(X15:X22)</f>
        <v>2275.1299999999997</v>
      </c>
      <c r="Y14" s="880">
        <f t="shared" si="177"/>
        <v>382.69</v>
      </c>
      <c r="Z14" s="880">
        <f t="shared" si="177"/>
        <v>85</v>
      </c>
      <c r="AA14" s="880">
        <f t="shared" si="177"/>
        <v>2572.8199999999997</v>
      </c>
      <c r="AB14" s="880">
        <f t="shared" si="177"/>
        <v>0</v>
      </c>
      <c r="AC14" s="880">
        <f t="shared" si="177"/>
        <v>0</v>
      </c>
      <c r="AD14" s="880">
        <f t="shared" si="177"/>
        <v>0</v>
      </c>
      <c r="AE14" s="880">
        <f t="shared" si="177"/>
        <v>0</v>
      </c>
      <c r="AF14" s="880">
        <f t="shared" si="177"/>
        <v>69</v>
      </c>
      <c r="AG14" s="880">
        <f t="shared" si="177"/>
        <v>69</v>
      </c>
      <c r="AH14" s="880">
        <f t="shared" si="177"/>
        <v>2191.4299999999998</v>
      </c>
      <c r="AI14" s="880">
        <f t="shared" si="177"/>
        <v>313.69</v>
      </c>
      <c r="AJ14" s="880">
        <f t="shared" si="177"/>
        <v>16</v>
      </c>
      <c r="AK14" s="880">
        <f t="shared" si="177"/>
        <v>83.7</v>
      </c>
      <c r="AL14" s="880">
        <f t="shared" si="177"/>
        <v>0</v>
      </c>
      <c r="AM14" s="880">
        <f t="shared" si="177"/>
        <v>0</v>
      </c>
      <c r="AN14" s="871"/>
      <c r="AO14" s="2747" t="s">
        <v>300</v>
      </c>
      <c r="AP14" s="854" t="s">
        <v>46</v>
      </c>
      <c r="AQ14" s="880">
        <f>SUM(AQ15:AQ22)</f>
        <v>-767.7</v>
      </c>
      <c r="AR14" s="880">
        <f t="shared" ref="AR14" si="178">SUM(AR15:AR22)</f>
        <v>13</v>
      </c>
      <c r="AS14" s="880">
        <f t="shared" ref="AS14" si="179">SUM(AS15:AS22)</f>
        <v>41.3</v>
      </c>
      <c r="AT14" s="880">
        <f t="shared" ref="AT14" si="180">SUM(AT15:AT22)</f>
        <v>822</v>
      </c>
      <c r="AU14" s="880">
        <f t="shared" ref="AU14" si="181">SUM(AU15:AU22)</f>
        <v>-767.7</v>
      </c>
      <c r="AV14" s="880">
        <f t="shared" ref="AV14" si="182">SUM(AV15:AV22)</f>
        <v>13</v>
      </c>
      <c r="AW14" s="880">
        <f t="shared" ref="AW14" si="183">SUM(AW15:AW22)</f>
        <v>0</v>
      </c>
      <c r="AX14" s="880">
        <f t="shared" ref="AX14" si="184">SUM(AX15:AX22)</f>
        <v>0</v>
      </c>
      <c r="AY14" s="880">
        <f t="shared" ref="AY14" si="185">SUM(AY15:AY22)</f>
        <v>0</v>
      </c>
      <c r="AZ14" s="880">
        <f t="shared" ref="AZ14" si="186">SUM(AZ15:AZ22)</f>
        <v>41.3</v>
      </c>
      <c r="BA14" s="880">
        <f t="shared" ref="BA14" si="187">SUM(BA15:BA22)</f>
        <v>490</v>
      </c>
      <c r="BB14" s="880">
        <f t="shared" ref="BB14" si="188">SUM(BB15:BB22)</f>
        <v>0</v>
      </c>
      <c r="BC14" s="880">
        <f t="shared" ref="BC14" si="189">SUM(BC15:BC22)</f>
        <v>0</v>
      </c>
      <c r="BD14" s="880">
        <f t="shared" ref="BD14" si="190">SUM(BD15:BD22)</f>
        <v>332</v>
      </c>
      <c r="BE14" s="880">
        <f t="shared" ref="BE14" si="191">SUM(BE15:BE22)</f>
        <v>0</v>
      </c>
      <c r="BF14" s="880">
        <f t="shared" ref="BF14" si="192">SUM(BF15:BF22)</f>
        <v>0</v>
      </c>
      <c r="BG14" s="880">
        <f t="shared" ref="BG14" si="193">SUM(BG15:BG22)</f>
        <v>0</v>
      </c>
      <c r="BH14" s="871"/>
      <c r="BI14" s="2747" t="s">
        <v>300</v>
      </c>
      <c r="BJ14" s="854" t="s">
        <v>46</v>
      </c>
      <c r="BK14" s="880">
        <f>SUM(BK15:BK22)</f>
        <v>68.34</v>
      </c>
      <c r="BL14" s="880">
        <f t="shared" ref="BL14" si="194">SUM(BL15:BL22)</f>
        <v>49.34</v>
      </c>
      <c r="BM14" s="880">
        <f t="shared" ref="BM14" si="195">SUM(BM15:BM22)</f>
        <v>19</v>
      </c>
      <c r="BN14" s="880">
        <f t="shared" ref="BN14" si="196">SUM(BN15:BN22)</f>
        <v>0</v>
      </c>
      <c r="BO14" s="880">
        <f t="shared" ref="BO14" si="197">SUM(BO15:BO22)</f>
        <v>68.34</v>
      </c>
      <c r="BP14" s="880">
        <f t="shared" ref="BP14" si="198">SUM(BP15:BP22)</f>
        <v>49.34</v>
      </c>
      <c r="BQ14" s="880">
        <f t="shared" ref="BQ14" si="199">SUM(BQ15:BQ22)</f>
        <v>12</v>
      </c>
      <c r="BR14" s="880">
        <f t="shared" ref="BR14" si="200">SUM(BR15:BR22)</f>
        <v>0</v>
      </c>
      <c r="BS14" s="880">
        <f t="shared" ref="BS14" si="201">SUM(BS15:BS22)</f>
        <v>0</v>
      </c>
      <c r="BT14" s="880">
        <f t="shared" ref="BT14" si="202">SUM(BT15:BT22)</f>
        <v>7</v>
      </c>
      <c r="BU14" s="880">
        <f t="shared" ref="BU14" si="203">SUM(BU15:BU22)</f>
        <v>0</v>
      </c>
      <c r="BV14" s="880">
        <f t="shared" ref="BV14" si="204">SUM(BV15:BV22)</f>
        <v>0</v>
      </c>
      <c r="BW14" s="880">
        <f t="shared" ref="BW14" si="205">SUM(BW15:BW22)</f>
        <v>0</v>
      </c>
      <c r="BX14" s="880">
        <f t="shared" ref="BX14" si="206">SUM(BX15:BX22)</f>
        <v>0</v>
      </c>
      <c r="BY14" s="880">
        <f t="shared" ref="BY14" si="207">SUM(BY15:BY22)</f>
        <v>0</v>
      </c>
      <c r="BZ14" s="880">
        <f t="shared" ref="BZ14" si="208">SUM(BZ15:BZ22)</f>
        <v>0</v>
      </c>
      <c r="CA14" s="880">
        <f t="shared" ref="CA14" si="209">SUM(CA15:CA22)</f>
        <v>0</v>
      </c>
      <c r="CB14" s="871"/>
      <c r="CC14" s="2747" t="s">
        <v>300</v>
      </c>
      <c r="CD14" s="854" t="s">
        <v>46</v>
      </c>
      <c r="CE14" s="880">
        <f>SUM(CE15:CE22)</f>
        <v>132.73000000000002</v>
      </c>
      <c r="CF14" s="880">
        <f t="shared" ref="CF14" si="210">SUM(CF15:CF22)</f>
        <v>17</v>
      </c>
      <c r="CG14" s="880">
        <f t="shared" ref="CG14" si="211">SUM(CG15:CG22)</f>
        <v>115.73</v>
      </c>
      <c r="CH14" s="880">
        <f t="shared" ref="CH14" si="212">SUM(CH15:CH22)</f>
        <v>0</v>
      </c>
      <c r="CI14" s="880">
        <f t="shared" ref="CI14" si="213">SUM(CI15:CI22)</f>
        <v>132.73000000000002</v>
      </c>
      <c r="CJ14" s="880">
        <f t="shared" ref="CJ14" si="214">SUM(CJ15:CJ22)</f>
        <v>17</v>
      </c>
      <c r="CK14" s="880">
        <f t="shared" ref="CK14" si="215">SUM(CK15:CK22)</f>
        <v>0</v>
      </c>
      <c r="CL14" s="880">
        <f t="shared" ref="CL14" si="216">SUM(CL15:CL22)</f>
        <v>0</v>
      </c>
      <c r="CM14" s="880">
        <f t="shared" ref="CM14" si="217">SUM(CM15:CM22)</f>
        <v>0</v>
      </c>
      <c r="CN14" s="880">
        <f t="shared" ref="CN14" si="218">SUM(CN15:CN22)</f>
        <v>115.73</v>
      </c>
      <c r="CO14" s="880">
        <f t="shared" ref="CO14" si="219">SUM(CO15:CO22)</f>
        <v>0</v>
      </c>
      <c r="CP14" s="880">
        <f t="shared" ref="CP14" si="220">SUM(CP15:CP22)</f>
        <v>0</v>
      </c>
      <c r="CQ14" s="880">
        <f t="shared" ref="CQ14" si="221">SUM(CQ15:CQ22)</f>
        <v>0</v>
      </c>
      <c r="CR14" s="880">
        <f t="shared" ref="CR14" si="222">SUM(CR15:CR22)</f>
        <v>0</v>
      </c>
      <c r="CS14" s="880">
        <f t="shared" ref="CS14" si="223">SUM(CS15:CS22)</f>
        <v>0</v>
      </c>
      <c r="CT14" s="880">
        <f t="shared" ref="CT14" si="224">SUM(CT15:CT22)</f>
        <v>0</v>
      </c>
      <c r="CU14" s="880">
        <f t="shared" ref="CU14" si="225">SUM(CU15:CU22)</f>
        <v>0</v>
      </c>
      <c r="CV14" s="871"/>
      <c r="CW14" s="2747" t="s">
        <v>300</v>
      </c>
      <c r="CX14" s="854" t="s">
        <v>46</v>
      </c>
      <c r="CY14" s="880">
        <f>SUM(CY15:CY22)</f>
        <v>-231.59</v>
      </c>
      <c r="CZ14" s="880">
        <f t="shared" ref="CZ14" si="226">SUM(CZ15:CZ22)</f>
        <v>0</v>
      </c>
      <c r="DA14" s="880">
        <f t="shared" ref="DA14" si="227">SUM(DA15:DA22)</f>
        <v>14.41</v>
      </c>
      <c r="DB14" s="880">
        <f t="shared" ref="DB14" si="228">SUM(DB15:DB22)</f>
        <v>246</v>
      </c>
      <c r="DC14" s="880">
        <f t="shared" ref="DC14" si="229">SUM(DC15:DC22)</f>
        <v>-231.59</v>
      </c>
      <c r="DD14" s="880">
        <f t="shared" ref="DD14" si="230">SUM(DD15:DD22)</f>
        <v>0</v>
      </c>
      <c r="DE14" s="880">
        <f t="shared" ref="DE14" si="231">SUM(DE15:DE22)</f>
        <v>0</v>
      </c>
      <c r="DF14" s="880">
        <f t="shared" ref="DF14" si="232">SUM(DF15:DF22)</f>
        <v>0</v>
      </c>
      <c r="DG14" s="880">
        <f t="shared" ref="DG14" si="233">SUM(DG15:DG22)</f>
        <v>0</v>
      </c>
      <c r="DH14" s="880">
        <f t="shared" ref="DH14" si="234">SUM(DH15:DH22)</f>
        <v>0</v>
      </c>
      <c r="DI14" s="880">
        <f t="shared" ref="DI14" si="235">SUM(DI15:DI22)</f>
        <v>246</v>
      </c>
      <c r="DJ14" s="880">
        <f t="shared" ref="DJ14" si="236">SUM(DJ15:DJ22)</f>
        <v>0</v>
      </c>
      <c r="DK14" s="880">
        <f t="shared" ref="DK14" si="237">SUM(DK15:DK22)</f>
        <v>14.41</v>
      </c>
      <c r="DL14" s="880">
        <f t="shared" ref="DL14" si="238">SUM(DL15:DL22)</f>
        <v>0</v>
      </c>
      <c r="DM14" s="880">
        <f t="shared" ref="DM14" si="239">SUM(DM15:DM22)</f>
        <v>0</v>
      </c>
      <c r="DN14" s="880">
        <f t="shared" ref="DN14" si="240">SUM(DN15:DN22)</f>
        <v>0</v>
      </c>
      <c r="DO14" s="880">
        <f t="shared" ref="DO14" si="241">SUM(DO15:DO22)</f>
        <v>0</v>
      </c>
      <c r="DP14" s="871"/>
    </row>
    <row r="15" spans="1:120" s="71" customFormat="1" ht="20.25" customHeight="1" x14ac:dyDescent="0.15">
      <c r="A15" s="2747"/>
      <c r="B15" s="881" t="s">
        <v>793</v>
      </c>
      <c r="C15" s="876">
        <f t="shared" ref="C15:C22" si="242">D15+E15-F15</f>
        <v>-33</v>
      </c>
      <c r="D15" s="876">
        <f t="shared" ref="D15:D22" si="243">H15+K15+N15+Q15</f>
        <v>0</v>
      </c>
      <c r="E15" s="876">
        <f t="shared" ref="E15:E22" si="244">I15+L15+O15+R15</f>
        <v>0</v>
      </c>
      <c r="F15" s="876">
        <f t="shared" ref="F15:F22" si="245">J15+M15+P15+S15</f>
        <v>33</v>
      </c>
      <c r="G15" s="876">
        <f t="shared" ref="G15:G22" si="246">D15+E15-F15</f>
        <v>-33</v>
      </c>
      <c r="H15" s="876">
        <f>AB15+AV15+BP15+CJ15+DD15</f>
        <v>0</v>
      </c>
      <c r="I15" s="876">
        <f t="shared" ref="I15:S15" si="247">AC15+AW15+BQ15+CK15+DE15</f>
        <v>0</v>
      </c>
      <c r="J15" s="876">
        <f t="shared" si="247"/>
        <v>0</v>
      </c>
      <c r="K15" s="876">
        <f t="shared" si="247"/>
        <v>0</v>
      </c>
      <c r="L15" s="876">
        <f t="shared" si="247"/>
        <v>0</v>
      </c>
      <c r="M15" s="876">
        <f t="shared" si="247"/>
        <v>0</v>
      </c>
      <c r="N15" s="876">
        <f t="shared" si="247"/>
        <v>0</v>
      </c>
      <c r="O15" s="876">
        <f t="shared" si="247"/>
        <v>0</v>
      </c>
      <c r="P15" s="876">
        <f t="shared" si="247"/>
        <v>33</v>
      </c>
      <c r="Q15" s="876">
        <f t="shared" si="247"/>
        <v>0</v>
      </c>
      <c r="R15" s="876">
        <f t="shared" si="247"/>
        <v>0</v>
      </c>
      <c r="S15" s="937">
        <f t="shared" si="247"/>
        <v>0</v>
      </c>
      <c r="T15" s="871"/>
      <c r="U15" s="2747"/>
      <c r="V15" s="881" t="s">
        <v>793</v>
      </c>
      <c r="W15" s="876">
        <f t="shared" ref="W15:W22" si="248">X15+Y15-Z15</f>
        <v>0</v>
      </c>
      <c r="X15" s="876">
        <f t="shared" ref="X15:X22" si="249">AB15+AE15+AH15+AK15</f>
        <v>0</v>
      </c>
      <c r="Y15" s="876">
        <f t="shared" ref="Y15:Z15" si="250">AC15+AF15+AI15+AL15</f>
        <v>0</v>
      </c>
      <c r="Z15" s="876">
        <f t="shared" si="250"/>
        <v>0</v>
      </c>
      <c r="AA15" s="876">
        <f t="shared" ref="AA15:AA22" si="251">X15+Y15-Z15</f>
        <v>0</v>
      </c>
      <c r="AB15" s="876"/>
      <c r="AC15" s="876"/>
      <c r="AD15" s="876"/>
      <c r="AE15" s="876"/>
      <c r="AF15" s="876"/>
      <c r="AG15" s="876"/>
      <c r="AH15" s="876"/>
      <c r="AI15" s="876"/>
      <c r="AJ15" s="876"/>
      <c r="AK15" s="876"/>
      <c r="AL15" s="876"/>
      <c r="AM15" s="876"/>
      <c r="AN15" s="871"/>
      <c r="AO15" s="2747"/>
      <c r="AP15" s="881" t="s">
        <v>793</v>
      </c>
      <c r="AQ15" s="876">
        <f t="shared" ref="AQ15:AQ22" si="252">AR15+AS15-AT15</f>
        <v>-33</v>
      </c>
      <c r="AR15" s="876">
        <f t="shared" ref="AR15:AR22" si="253">AV15+AY15+BB15+BE15</f>
        <v>0</v>
      </c>
      <c r="AS15" s="876">
        <f t="shared" ref="AS15:AS22" si="254">AW15+AZ15+BC15+BF15</f>
        <v>0</v>
      </c>
      <c r="AT15" s="876">
        <f t="shared" ref="AT15:AT22" si="255">AX15+BA15+BD15+BG15</f>
        <v>33</v>
      </c>
      <c r="AU15" s="876">
        <f t="shared" ref="AU15:AU22" si="256">AR15+AS15-AT15</f>
        <v>-33</v>
      </c>
      <c r="AV15" s="876"/>
      <c r="AW15" s="876"/>
      <c r="AX15" s="876"/>
      <c r="AY15" s="876"/>
      <c r="AZ15" s="876"/>
      <c r="BA15" s="876"/>
      <c r="BB15" s="876"/>
      <c r="BC15" s="876"/>
      <c r="BD15" s="876">
        <v>33</v>
      </c>
      <c r="BE15" s="876"/>
      <c r="BF15" s="876"/>
      <c r="BG15" s="876"/>
      <c r="BH15" s="871"/>
      <c r="BI15" s="2747"/>
      <c r="BJ15" s="881" t="s">
        <v>793</v>
      </c>
      <c r="BK15" s="876">
        <f t="shared" ref="BK15:BK22" si="257">BL15+BM15-BN15</f>
        <v>0</v>
      </c>
      <c r="BL15" s="876">
        <f t="shared" ref="BL15:BL22" si="258">BP15+BS15+BV15+BY15</f>
        <v>0</v>
      </c>
      <c r="BM15" s="876">
        <f t="shared" ref="BM15:BM22" si="259">BQ15+BT15+BW15+BZ15</f>
        <v>0</v>
      </c>
      <c r="BN15" s="876">
        <f t="shared" ref="BN15:BN22" si="260">BR15+BU15+BX15+CA15</f>
        <v>0</v>
      </c>
      <c r="BO15" s="876">
        <f t="shared" ref="BO15:BO22" si="261">BL15+BM15-BN15</f>
        <v>0</v>
      </c>
      <c r="BP15" s="876"/>
      <c r="BQ15" s="876"/>
      <c r="BR15" s="876"/>
      <c r="BS15" s="876"/>
      <c r="BT15" s="876"/>
      <c r="BU15" s="876"/>
      <c r="BV15" s="876"/>
      <c r="BW15" s="876"/>
      <c r="BX15" s="876"/>
      <c r="BY15" s="876"/>
      <c r="BZ15" s="876"/>
      <c r="CA15" s="876"/>
      <c r="CB15" s="871"/>
      <c r="CC15" s="2747"/>
      <c r="CD15" s="881" t="s">
        <v>793</v>
      </c>
      <c r="CE15" s="876">
        <f t="shared" ref="CE15:CE22" si="262">CF15+CG15-CH15</f>
        <v>0</v>
      </c>
      <c r="CF15" s="876">
        <f t="shared" ref="CF15:CF22" si="263">CJ15+CM15+CP15+CS15</f>
        <v>0</v>
      </c>
      <c r="CG15" s="876">
        <f t="shared" ref="CG15:CG22" si="264">CK15+CN15+CQ15+CT15</f>
        <v>0</v>
      </c>
      <c r="CH15" s="876">
        <f t="shared" ref="CH15:CH22" si="265">CL15+CO15+CR15+CU15</f>
        <v>0</v>
      </c>
      <c r="CI15" s="876">
        <f t="shared" ref="CI15:CI22" si="266">CF15+CG15-CH15</f>
        <v>0</v>
      </c>
      <c r="CJ15" s="876"/>
      <c r="CK15" s="876"/>
      <c r="CL15" s="876"/>
      <c r="CM15" s="876"/>
      <c r="CN15" s="876"/>
      <c r="CO15" s="876"/>
      <c r="CP15" s="876"/>
      <c r="CQ15" s="876"/>
      <c r="CR15" s="876"/>
      <c r="CS15" s="876"/>
      <c r="CT15" s="876"/>
      <c r="CU15" s="876"/>
      <c r="CV15" s="871"/>
      <c r="CW15" s="2747"/>
      <c r="CX15" s="881" t="s">
        <v>793</v>
      </c>
      <c r="CY15" s="876">
        <f t="shared" ref="CY15:CY22" si="267">CZ15+DA15-DB15</f>
        <v>0</v>
      </c>
      <c r="CZ15" s="876">
        <f t="shared" ref="CZ15:CZ22" si="268">DD15+DG15+DJ15+DM15</f>
        <v>0</v>
      </c>
      <c r="DA15" s="876">
        <f t="shared" ref="DA15:DA22" si="269">DE15+DH15+DK15+DN15</f>
        <v>0</v>
      </c>
      <c r="DB15" s="876">
        <f t="shared" ref="DB15:DB22" si="270">DF15+DI15+DL15+DO15</f>
        <v>0</v>
      </c>
      <c r="DC15" s="876">
        <f t="shared" ref="DC15:DC22" si="271">CZ15+DA15-DB15</f>
        <v>0</v>
      </c>
      <c r="DD15" s="876"/>
      <c r="DE15" s="876"/>
      <c r="DF15" s="876"/>
      <c r="DG15" s="876"/>
      <c r="DH15" s="876"/>
      <c r="DI15" s="876"/>
      <c r="DJ15" s="876"/>
      <c r="DK15" s="876"/>
      <c r="DL15" s="876"/>
      <c r="DM15" s="876"/>
      <c r="DN15" s="876"/>
      <c r="DO15" s="876"/>
      <c r="DP15" s="871"/>
    </row>
    <row r="16" spans="1:120" s="71" customFormat="1" ht="20.25" customHeight="1" x14ac:dyDescent="0.15">
      <c r="A16" s="2747"/>
      <c r="B16" s="877" t="s">
        <v>792</v>
      </c>
      <c r="C16" s="876">
        <f t="shared" si="242"/>
        <v>-312.58999999999997</v>
      </c>
      <c r="D16" s="876">
        <f t="shared" si="243"/>
        <v>0</v>
      </c>
      <c r="E16" s="876">
        <f t="shared" si="244"/>
        <v>14.41</v>
      </c>
      <c r="F16" s="876">
        <f t="shared" si="245"/>
        <v>327</v>
      </c>
      <c r="G16" s="876">
        <f t="shared" si="246"/>
        <v>-312.58999999999997</v>
      </c>
      <c r="H16" s="876">
        <f t="shared" ref="H16:H22" si="272">AB16+AV16+BP16+CJ16+DD16</f>
        <v>0</v>
      </c>
      <c r="I16" s="876">
        <f t="shared" ref="I16:I22" si="273">AC16+AW16+BQ16+CK16+DE16</f>
        <v>0</v>
      </c>
      <c r="J16" s="876">
        <f t="shared" ref="J16:J22" si="274">AD16+AX16+BR16+CL16+DF16</f>
        <v>0</v>
      </c>
      <c r="K16" s="876">
        <f t="shared" ref="K16:K22" si="275">AE16+AY16+BS16+CM16+DG16</f>
        <v>0</v>
      </c>
      <c r="L16" s="876">
        <f t="shared" ref="L16:L22" si="276">AF16+AZ16+BT16+CN16+DH16</f>
        <v>0</v>
      </c>
      <c r="M16" s="876">
        <f t="shared" ref="M16:M22" si="277">AG16+BA16+BU16+CO16+DI16</f>
        <v>247</v>
      </c>
      <c r="N16" s="876">
        <f t="shared" ref="N16:N22" si="278">AH16+BB16+BV16+CP16+DJ16</f>
        <v>0</v>
      </c>
      <c r="O16" s="876">
        <f t="shared" ref="O16:O22" si="279">AI16+BC16+BW16+CQ16+DK16</f>
        <v>14.41</v>
      </c>
      <c r="P16" s="876">
        <f t="shared" ref="P16:P22" si="280">AJ16+BD16+BX16+CR16+DL16</f>
        <v>80</v>
      </c>
      <c r="Q16" s="876">
        <f t="shared" ref="Q16:Q22" si="281">AK16+BE16+BY16+CS16+DM16</f>
        <v>0</v>
      </c>
      <c r="R16" s="876">
        <f t="shared" ref="R16:R22" si="282">AL16+BF16+BZ16+CT16+DN16</f>
        <v>0</v>
      </c>
      <c r="S16" s="937">
        <f t="shared" ref="S16:S22" si="283">AM16+BG16+CA16+CU16+DO16</f>
        <v>0</v>
      </c>
      <c r="T16" s="871"/>
      <c r="U16" s="2747"/>
      <c r="V16" s="877" t="s">
        <v>792</v>
      </c>
      <c r="W16" s="876">
        <f t="shared" si="248"/>
        <v>0</v>
      </c>
      <c r="X16" s="876">
        <f t="shared" si="249"/>
        <v>0</v>
      </c>
      <c r="Y16" s="876">
        <f t="shared" ref="Y16:Y22" si="284">AC16+AF16+AI16+AL16</f>
        <v>0</v>
      </c>
      <c r="Z16" s="876">
        <f t="shared" ref="Z16:Z22" si="285">AD16+AG16+AJ16+AM16</f>
        <v>0</v>
      </c>
      <c r="AA16" s="876">
        <f t="shared" si="251"/>
        <v>0</v>
      </c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1"/>
      <c r="AO16" s="2747"/>
      <c r="AP16" s="877" t="s">
        <v>792</v>
      </c>
      <c r="AQ16" s="876">
        <f t="shared" si="252"/>
        <v>-81</v>
      </c>
      <c r="AR16" s="876">
        <f t="shared" si="253"/>
        <v>0</v>
      </c>
      <c r="AS16" s="876">
        <f t="shared" si="254"/>
        <v>0</v>
      </c>
      <c r="AT16" s="876">
        <f t="shared" si="255"/>
        <v>81</v>
      </c>
      <c r="AU16" s="876">
        <f t="shared" si="256"/>
        <v>-81</v>
      </c>
      <c r="AV16" s="876"/>
      <c r="AW16" s="876"/>
      <c r="AX16" s="876"/>
      <c r="AY16" s="876"/>
      <c r="AZ16" s="876"/>
      <c r="BA16" s="876">
        <v>1</v>
      </c>
      <c r="BB16" s="876"/>
      <c r="BC16" s="876"/>
      <c r="BD16" s="876">
        <v>80</v>
      </c>
      <c r="BE16" s="876"/>
      <c r="BF16" s="876"/>
      <c r="BG16" s="876"/>
      <c r="BH16" s="871"/>
      <c r="BI16" s="2747"/>
      <c r="BJ16" s="877" t="s">
        <v>792</v>
      </c>
      <c r="BK16" s="876">
        <f t="shared" si="257"/>
        <v>0</v>
      </c>
      <c r="BL16" s="876">
        <f t="shared" si="258"/>
        <v>0</v>
      </c>
      <c r="BM16" s="876">
        <f t="shared" si="259"/>
        <v>0</v>
      </c>
      <c r="BN16" s="876">
        <f t="shared" si="260"/>
        <v>0</v>
      </c>
      <c r="BO16" s="876">
        <f t="shared" si="261"/>
        <v>0</v>
      </c>
      <c r="BP16" s="876"/>
      <c r="BQ16" s="876"/>
      <c r="BR16" s="876"/>
      <c r="BS16" s="876"/>
      <c r="BT16" s="876"/>
      <c r="BU16" s="876"/>
      <c r="BV16" s="876"/>
      <c r="BW16" s="876"/>
      <c r="BX16" s="876"/>
      <c r="BY16" s="876"/>
      <c r="BZ16" s="876"/>
      <c r="CA16" s="876"/>
      <c r="CB16" s="871"/>
      <c r="CC16" s="2747"/>
      <c r="CD16" s="877" t="s">
        <v>792</v>
      </c>
      <c r="CE16" s="876">
        <f t="shared" si="262"/>
        <v>0</v>
      </c>
      <c r="CF16" s="876">
        <f t="shared" si="263"/>
        <v>0</v>
      </c>
      <c r="CG16" s="876">
        <f t="shared" si="264"/>
        <v>0</v>
      </c>
      <c r="CH16" s="876">
        <f t="shared" si="265"/>
        <v>0</v>
      </c>
      <c r="CI16" s="876">
        <f t="shared" si="266"/>
        <v>0</v>
      </c>
      <c r="CJ16" s="876"/>
      <c r="CK16" s="876"/>
      <c r="CL16" s="876"/>
      <c r="CM16" s="876"/>
      <c r="CN16" s="876"/>
      <c r="CO16" s="876"/>
      <c r="CP16" s="876"/>
      <c r="CQ16" s="876"/>
      <c r="CR16" s="876"/>
      <c r="CS16" s="876"/>
      <c r="CT16" s="876"/>
      <c r="CU16" s="876"/>
      <c r="CV16" s="871"/>
      <c r="CW16" s="2747"/>
      <c r="CX16" s="877" t="s">
        <v>792</v>
      </c>
      <c r="CY16" s="876">
        <f t="shared" si="267"/>
        <v>-231.59</v>
      </c>
      <c r="CZ16" s="876">
        <f t="shared" si="268"/>
        <v>0</v>
      </c>
      <c r="DA16" s="876">
        <f t="shared" si="269"/>
        <v>14.41</v>
      </c>
      <c r="DB16" s="876">
        <f t="shared" si="270"/>
        <v>246</v>
      </c>
      <c r="DC16" s="876">
        <f t="shared" si="271"/>
        <v>-231.59</v>
      </c>
      <c r="DD16" s="876"/>
      <c r="DE16" s="876"/>
      <c r="DF16" s="876"/>
      <c r="DG16" s="876"/>
      <c r="DH16" s="876"/>
      <c r="DI16" s="876">
        <v>246</v>
      </c>
      <c r="DJ16" s="876"/>
      <c r="DK16" s="876">
        <v>14.41</v>
      </c>
      <c r="DL16" s="876"/>
      <c r="DM16" s="876"/>
      <c r="DN16" s="876"/>
      <c r="DO16" s="876"/>
      <c r="DP16" s="871"/>
    </row>
    <row r="17" spans="1:120" s="71" customFormat="1" ht="20.25" customHeight="1" x14ac:dyDescent="0.15">
      <c r="A17" s="2747"/>
      <c r="B17" s="877" t="s">
        <v>344</v>
      </c>
      <c r="C17" s="876">
        <f t="shared" si="242"/>
        <v>330.06000000000006</v>
      </c>
      <c r="D17" s="876">
        <f t="shared" si="243"/>
        <v>79.34</v>
      </c>
      <c r="E17" s="876">
        <f t="shared" si="244"/>
        <v>468.72</v>
      </c>
      <c r="F17" s="876">
        <f t="shared" si="245"/>
        <v>218</v>
      </c>
      <c r="G17" s="876">
        <f t="shared" si="246"/>
        <v>330.06000000000006</v>
      </c>
      <c r="H17" s="876">
        <f t="shared" si="272"/>
        <v>79.34</v>
      </c>
      <c r="I17" s="876">
        <f t="shared" si="273"/>
        <v>12</v>
      </c>
      <c r="J17" s="876">
        <f t="shared" si="274"/>
        <v>0</v>
      </c>
      <c r="K17" s="876">
        <f t="shared" si="275"/>
        <v>0</v>
      </c>
      <c r="L17" s="876">
        <f t="shared" si="276"/>
        <v>233.03</v>
      </c>
      <c r="M17" s="876">
        <f t="shared" si="277"/>
        <v>137</v>
      </c>
      <c r="N17" s="876">
        <f t="shared" si="278"/>
        <v>0</v>
      </c>
      <c r="O17" s="876">
        <f t="shared" si="279"/>
        <v>223.69</v>
      </c>
      <c r="P17" s="876">
        <f t="shared" si="280"/>
        <v>81</v>
      </c>
      <c r="Q17" s="876">
        <f t="shared" si="281"/>
        <v>0</v>
      </c>
      <c r="R17" s="876">
        <f t="shared" si="282"/>
        <v>0</v>
      </c>
      <c r="S17" s="937">
        <f t="shared" si="283"/>
        <v>0</v>
      </c>
      <c r="T17" s="871"/>
      <c r="U17" s="2747"/>
      <c r="V17" s="877" t="s">
        <v>344</v>
      </c>
      <c r="W17" s="876">
        <f t="shared" si="248"/>
        <v>292.69</v>
      </c>
      <c r="X17" s="876">
        <f t="shared" si="249"/>
        <v>0</v>
      </c>
      <c r="Y17" s="876">
        <f t="shared" si="284"/>
        <v>292.69</v>
      </c>
      <c r="Z17" s="876">
        <f t="shared" si="285"/>
        <v>0</v>
      </c>
      <c r="AA17" s="876">
        <f t="shared" si="251"/>
        <v>292.69</v>
      </c>
      <c r="AB17" s="876"/>
      <c r="AC17" s="876"/>
      <c r="AD17" s="876"/>
      <c r="AE17" s="876"/>
      <c r="AF17" s="876">
        <v>69</v>
      </c>
      <c r="AG17" s="876"/>
      <c r="AH17" s="876"/>
      <c r="AI17" s="876">
        <v>223.69</v>
      </c>
      <c r="AJ17" s="876"/>
      <c r="AK17" s="876"/>
      <c r="AL17" s="876"/>
      <c r="AM17" s="876"/>
      <c r="AN17" s="871"/>
      <c r="AO17" s="2747"/>
      <c r="AP17" s="877" t="s">
        <v>344</v>
      </c>
      <c r="AQ17" s="876">
        <f t="shared" si="252"/>
        <v>-163.69999999999999</v>
      </c>
      <c r="AR17" s="876">
        <f t="shared" si="253"/>
        <v>13</v>
      </c>
      <c r="AS17" s="876">
        <f t="shared" si="254"/>
        <v>41.3</v>
      </c>
      <c r="AT17" s="876">
        <f t="shared" si="255"/>
        <v>218</v>
      </c>
      <c r="AU17" s="876">
        <f t="shared" si="256"/>
        <v>-163.69999999999999</v>
      </c>
      <c r="AV17" s="876">
        <v>13</v>
      </c>
      <c r="AW17" s="876"/>
      <c r="AX17" s="876"/>
      <c r="AY17" s="876"/>
      <c r="AZ17" s="876">
        <v>41.3</v>
      </c>
      <c r="BA17" s="876">
        <v>137</v>
      </c>
      <c r="BB17" s="876"/>
      <c r="BC17" s="876"/>
      <c r="BD17" s="876">
        <v>81</v>
      </c>
      <c r="BE17" s="876"/>
      <c r="BF17" s="876"/>
      <c r="BG17" s="876"/>
      <c r="BH17" s="871"/>
      <c r="BI17" s="2747"/>
      <c r="BJ17" s="877" t="s">
        <v>344</v>
      </c>
      <c r="BK17" s="876">
        <f t="shared" si="257"/>
        <v>68.34</v>
      </c>
      <c r="BL17" s="876">
        <f t="shared" si="258"/>
        <v>49.34</v>
      </c>
      <c r="BM17" s="876">
        <f t="shared" si="259"/>
        <v>19</v>
      </c>
      <c r="BN17" s="876">
        <f t="shared" si="260"/>
        <v>0</v>
      </c>
      <c r="BO17" s="876">
        <f t="shared" si="261"/>
        <v>68.34</v>
      </c>
      <c r="BP17" s="876">
        <v>49.34</v>
      </c>
      <c r="BQ17" s="876">
        <v>12</v>
      </c>
      <c r="BR17" s="876"/>
      <c r="BS17" s="876"/>
      <c r="BT17" s="876">
        <v>7</v>
      </c>
      <c r="BU17" s="876"/>
      <c r="BV17" s="876"/>
      <c r="BW17" s="876"/>
      <c r="BX17" s="876"/>
      <c r="BY17" s="876"/>
      <c r="BZ17" s="876"/>
      <c r="CA17" s="876"/>
      <c r="CB17" s="871"/>
      <c r="CC17" s="2747"/>
      <c r="CD17" s="877" t="s">
        <v>344</v>
      </c>
      <c r="CE17" s="876">
        <f t="shared" si="262"/>
        <v>132.73000000000002</v>
      </c>
      <c r="CF17" s="876">
        <f t="shared" si="263"/>
        <v>17</v>
      </c>
      <c r="CG17" s="876">
        <f t="shared" si="264"/>
        <v>115.73</v>
      </c>
      <c r="CH17" s="876">
        <f t="shared" si="265"/>
        <v>0</v>
      </c>
      <c r="CI17" s="876">
        <f t="shared" si="266"/>
        <v>132.73000000000002</v>
      </c>
      <c r="CJ17" s="876">
        <v>17</v>
      </c>
      <c r="CK17" s="876"/>
      <c r="CL17" s="876"/>
      <c r="CM17" s="876"/>
      <c r="CN17" s="876">
        <v>115.73</v>
      </c>
      <c r="CO17" s="876"/>
      <c r="CP17" s="876"/>
      <c r="CQ17" s="876"/>
      <c r="CR17" s="876"/>
      <c r="CS17" s="876"/>
      <c r="CT17" s="876"/>
      <c r="CU17" s="876"/>
      <c r="CV17" s="871"/>
      <c r="CW17" s="2747"/>
      <c r="CX17" s="877" t="s">
        <v>344</v>
      </c>
      <c r="CY17" s="876">
        <f t="shared" si="267"/>
        <v>0</v>
      </c>
      <c r="CZ17" s="876">
        <f t="shared" si="268"/>
        <v>0</v>
      </c>
      <c r="DA17" s="876">
        <f t="shared" si="269"/>
        <v>0</v>
      </c>
      <c r="DB17" s="876">
        <f t="shared" si="270"/>
        <v>0</v>
      </c>
      <c r="DC17" s="876">
        <f t="shared" si="271"/>
        <v>0</v>
      </c>
      <c r="DD17" s="876"/>
      <c r="DE17" s="876"/>
      <c r="DF17" s="876"/>
      <c r="DG17" s="876"/>
      <c r="DH17" s="876"/>
      <c r="DI17" s="876"/>
      <c r="DJ17" s="876"/>
      <c r="DK17" s="876"/>
      <c r="DL17" s="876"/>
      <c r="DM17" s="876"/>
      <c r="DN17" s="876"/>
      <c r="DO17" s="876"/>
      <c r="DP17" s="871"/>
    </row>
    <row r="18" spans="1:120" s="71" customFormat="1" ht="20.25" customHeight="1" x14ac:dyDescent="0.15">
      <c r="A18" s="2747"/>
      <c r="B18" s="877" t="s">
        <v>345</v>
      </c>
      <c r="C18" s="876">
        <f t="shared" si="242"/>
        <v>0</v>
      </c>
      <c r="D18" s="876">
        <f t="shared" si="243"/>
        <v>0</v>
      </c>
      <c r="E18" s="876">
        <f t="shared" si="244"/>
        <v>0</v>
      </c>
      <c r="F18" s="876">
        <f t="shared" si="245"/>
        <v>0</v>
      </c>
      <c r="G18" s="876">
        <f t="shared" si="246"/>
        <v>0</v>
      </c>
      <c r="H18" s="876">
        <f t="shared" si="272"/>
        <v>0</v>
      </c>
      <c r="I18" s="876">
        <f t="shared" si="273"/>
        <v>0</v>
      </c>
      <c r="J18" s="876">
        <f t="shared" si="274"/>
        <v>0</v>
      </c>
      <c r="K18" s="876">
        <f t="shared" si="275"/>
        <v>0</v>
      </c>
      <c r="L18" s="876">
        <f t="shared" si="276"/>
        <v>0</v>
      </c>
      <c r="M18" s="876">
        <f t="shared" si="277"/>
        <v>0</v>
      </c>
      <c r="N18" s="876">
        <f t="shared" si="278"/>
        <v>0</v>
      </c>
      <c r="O18" s="876">
        <f t="shared" si="279"/>
        <v>0</v>
      </c>
      <c r="P18" s="876">
        <f t="shared" si="280"/>
        <v>0</v>
      </c>
      <c r="Q18" s="876">
        <f t="shared" si="281"/>
        <v>0</v>
      </c>
      <c r="R18" s="876">
        <f t="shared" si="282"/>
        <v>0</v>
      </c>
      <c r="S18" s="937">
        <f t="shared" si="283"/>
        <v>0</v>
      </c>
      <c r="T18" s="871"/>
      <c r="U18" s="2747"/>
      <c r="V18" s="877" t="s">
        <v>345</v>
      </c>
      <c r="W18" s="876">
        <f t="shared" si="248"/>
        <v>0</v>
      </c>
      <c r="X18" s="876">
        <f t="shared" si="249"/>
        <v>0</v>
      </c>
      <c r="Y18" s="876">
        <f t="shared" si="284"/>
        <v>0</v>
      </c>
      <c r="Z18" s="876">
        <f t="shared" si="285"/>
        <v>0</v>
      </c>
      <c r="AA18" s="876">
        <f t="shared" si="251"/>
        <v>0</v>
      </c>
      <c r="AB18" s="876"/>
      <c r="AC18" s="876"/>
      <c r="AD18" s="876"/>
      <c r="AE18" s="876"/>
      <c r="AF18" s="876"/>
      <c r="AG18" s="876"/>
      <c r="AH18" s="876"/>
      <c r="AI18" s="876"/>
      <c r="AJ18" s="876"/>
      <c r="AK18" s="876"/>
      <c r="AL18" s="876"/>
      <c r="AM18" s="876"/>
      <c r="AN18" s="871"/>
      <c r="AO18" s="2747"/>
      <c r="AP18" s="877" t="s">
        <v>345</v>
      </c>
      <c r="AQ18" s="876">
        <f t="shared" si="252"/>
        <v>0</v>
      </c>
      <c r="AR18" s="876">
        <f t="shared" si="253"/>
        <v>0</v>
      </c>
      <c r="AS18" s="876">
        <f t="shared" si="254"/>
        <v>0</v>
      </c>
      <c r="AT18" s="876">
        <f t="shared" si="255"/>
        <v>0</v>
      </c>
      <c r="AU18" s="876">
        <f t="shared" si="256"/>
        <v>0</v>
      </c>
      <c r="AV18" s="876"/>
      <c r="AW18" s="876"/>
      <c r="AX18" s="876"/>
      <c r="AY18" s="876"/>
      <c r="AZ18" s="876"/>
      <c r="BA18" s="876"/>
      <c r="BB18" s="876"/>
      <c r="BC18" s="876"/>
      <c r="BD18" s="876"/>
      <c r="BE18" s="876"/>
      <c r="BF18" s="876"/>
      <c r="BG18" s="876"/>
      <c r="BH18" s="871"/>
      <c r="BI18" s="2747"/>
      <c r="BJ18" s="877" t="s">
        <v>345</v>
      </c>
      <c r="BK18" s="876">
        <f t="shared" si="257"/>
        <v>0</v>
      </c>
      <c r="BL18" s="876">
        <f t="shared" si="258"/>
        <v>0</v>
      </c>
      <c r="BM18" s="876">
        <f t="shared" si="259"/>
        <v>0</v>
      </c>
      <c r="BN18" s="876">
        <f t="shared" si="260"/>
        <v>0</v>
      </c>
      <c r="BO18" s="876">
        <f t="shared" si="261"/>
        <v>0</v>
      </c>
      <c r="BP18" s="876"/>
      <c r="BQ18" s="876"/>
      <c r="BR18" s="876"/>
      <c r="BS18" s="876"/>
      <c r="BT18" s="876"/>
      <c r="BU18" s="876"/>
      <c r="BV18" s="876"/>
      <c r="BW18" s="876"/>
      <c r="BX18" s="876"/>
      <c r="BY18" s="876"/>
      <c r="BZ18" s="876"/>
      <c r="CA18" s="876"/>
      <c r="CB18" s="871"/>
      <c r="CC18" s="2747"/>
      <c r="CD18" s="877" t="s">
        <v>345</v>
      </c>
      <c r="CE18" s="876">
        <f t="shared" si="262"/>
        <v>0</v>
      </c>
      <c r="CF18" s="876">
        <f t="shared" si="263"/>
        <v>0</v>
      </c>
      <c r="CG18" s="876">
        <f t="shared" si="264"/>
        <v>0</v>
      </c>
      <c r="CH18" s="876">
        <f t="shared" si="265"/>
        <v>0</v>
      </c>
      <c r="CI18" s="876">
        <f t="shared" si="266"/>
        <v>0</v>
      </c>
      <c r="CJ18" s="876"/>
      <c r="CK18" s="876"/>
      <c r="CL18" s="876"/>
      <c r="CM18" s="876"/>
      <c r="CN18" s="876"/>
      <c r="CO18" s="876"/>
      <c r="CP18" s="876"/>
      <c r="CQ18" s="876"/>
      <c r="CR18" s="876"/>
      <c r="CS18" s="876"/>
      <c r="CT18" s="876"/>
      <c r="CU18" s="876"/>
      <c r="CV18" s="871"/>
      <c r="CW18" s="2747"/>
      <c r="CX18" s="877" t="s">
        <v>345</v>
      </c>
      <c r="CY18" s="876">
        <f t="shared" si="267"/>
        <v>0</v>
      </c>
      <c r="CZ18" s="876">
        <f t="shared" si="268"/>
        <v>0</v>
      </c>
      <c r="DA18" s="876">
        <f t="shared" si="269"/>
        <v>0</v>
      </c>
      <c r="DB18" s="876">
        <f t="shared" si="270"/>
        <v>0</v>
      </c>
      <c r="DC18" s="876">
        <f t="shared" si="271"/>
        <v>0</v>
      </c>
      <c r="DD18" s="876"/>
      <c r="DE18" s="876"/>
      <c r="DF18" s="876"/>
      <c r="DG18" s="876"/>
      <c r="DH18" s="876"/>
      <c r="DI18" s="876"/>
      <c r="DJ18" s="876"/>
      <c r="DK18" s="876"/>
      <c r="DL18" s="876"/>
      <c r="DM18" s="876"/>
      <c r="DN18" s="876"/>
      <c r="DO18" s="876"/>
      <c r="DP18" s="871"/>
    </row>
    <row r="19" spans="1:120" s="71" customFormat="1" ht="20.25" customHeight="1" x14ac:dyDescent="0.15">
      <c r="A19" s="2747"/>
      <c r="B19" s="878" t="s">
        <v>283</v>
      </c>
      <c r="C19" s="876">
        <f t="shared" si="242"/>
        <v>-386</v>
      </c>
      <c r="D19" s="876">
        <f t="shared" si="243"/>
        <v>0</v>
      </c>
      <c r="E19" s="876">
        <f t="shared" si="244"/>
        <v>0</v>
      </c>
      <c r="F19" s="876">
        <f t="shared" si="245"/>
        <v>386</v>
      </c>
      <c r="G19" s="876">
        <f t="shared" si="246"/>
        <v>-386</v>
      </c>
      <c r="H19" s="876">
        <f t="shared" si="272"/>
        <v>0</v>
      </c>
      <c r="I19" s="876">
        <f t="shared" si="273"/>
        <v>0</v>
      </c>
      <c r="J19" s="876">
        <f t="shared" si="274"/>
        <v>0</v>
      </c>
      <c r="K19" s="876">
        <f t="shared" si="275"/>
        <v>0</v>
      </c>
      <c r="L19" s="876">
        <f t="shared" si="276"/>
        <v>0</v>
      </c>
      <c r="M19" s="876">
        <f t="shared" si="277"/>
        <v>232</v>
      </c>
      <c r="N19" s="876">
        <f t="shared" si="278"/>
        <v>0</v>
      </c>
      <c r="O19" s="876">
        <f t="shared" si="279"/>
        <v>0</v>
      </c>
      <c r="P19" s="876">
        <f t="shared" si="280"/>
        <v>154</v>
      </c>
      <c r="Q19" s="876">
        <f t="shared" si="281"/>
        <v>0</v>
      </c>
      <c r="R19" s="876">
        <f t="shared" si="282"/>
        <v>0</v>
      </c>
      <c r="S19" s="937">
        <f t="shared" si="283"/>
        <v>0</v>
      </c>
      <c r="T19" s="871"/>
      <c r="U19" s="2747"/>
      <c r="V19" s="878" t="s">
        <v>283</v>
      </c>
      <c r="W19" s="876">
        <f t="shared" si="248"/>
        <v>-16</v>
      </c>
      <c r="X19" s="876">
        <f t="shared" si="249"/>
        <v>0</v>
      </c>
      <c r="Y19" s="876">
        <f t="shared" si="284"/>
        <v>0</v>
      </c>
      <c r="Z19" s="876">
        <f t="shared" si="285"/>
        <v>16</v>
      </c>
      <c r="AA19" s="876">
        <f t="shared" si="251"/>
        <v>-16</v>
      </c>
      <c r="AB19" s="876"/>
      <c r="AC19" s="876"/>
      <c r="AD19" s="876"/>
      <c r="AE19" s="876"/>
      <c r="AF19" s="876"/>
      <c r="AG19" s="876"/>
      <c r="AH19" s="876"/>
      <c r="AI19" s="876"/>
      <c r="AJ19" s="876">
        <v>16</v>
      </c>
      <c r="AK19" s="876"/>
      <c r="AL19" s="876"/>
      <c r="AM19" s="876"/>
      <c r="AN19" s="871"/>
      <c r="AO19" s="2747"/>
      <c r="AP19" s="878" t="s">
        <v>283</v>
      </c>
      <c r="AQ19" s="876">
        <f t="shared" si="252"/>
        <v>-370</v>
      </c>
      <c r="AR19" s="876">
        <f t="shared" si="253"/>
        <v>0</v>
      </c>
      <c r="AS19" s="876">
        <f t="shared" si="254"/>
        <v>0</v>
      </c>
      <c r="AT19" s="876">
        <f t="shared" si="255"/>
        <v>370</v>
      </c>
      <c r="AU19" s="876">
        <f t="shared" si="256"/>
        <v>-370</v>
      </c>
      <c r="AV19" s="876"/>
      <c r="AW19" s="876"/>
      <c r="AX19" s="876"/>
      <c r="AY19" s="876"/>
      <c r="AZ19" s="876"/>
      <c r="BA19" s="876">
        <v>232</v>
      </c>
      <c r="BB19" s="876"/>
      <c r="BC19" s="876"/>
      <c r="BD19" s="876">
        <v>138</v>
      </c>
      <c r="BE19" s="876"/>
      <c r="BF19" s="876"/>
      <c r="BG19" s="876"/>
      <c r="BH19" s="871"/>
      <c r="BI19" s="2747"/>
      <c r="BJ19" s="878" t="s">
        <v>283</v>
      </c>
      <c r="BK19" s="876">
        <f t="shared" si="257"/>
        <v>0</v>
      </c>
      <c r="BL19" s="876">
        <f t="shared" si="258"/>
        <v>0</v>
      </c>
      <c r="BM19" s="876">
        <f t="shared" si="259"/>
        <v>0</v>
      </c>
      <c r="BN19" s="876">
        <f t="shared" si="260"/>
        <v>0</v>
      </c>
      <c r="BO19" s="876">
        <f t="shared" si="261"/>
        <v>0</v>
      </c>
      <c r="BP19" s="876"/>
      <c r="BQ19" s="876"/>
      <c r="BR19" s="876"/>
      <c r="BS19" s="876"/>
      <c r="BT19" s="876"/>
      <c r="BU19" s="876"/>
      <c r="BV19" s="876"/>
      <c r="BW19" s="876"/>
      <c r="BX19" s="876"/>
      <c r="BY19" s="876"/>
      <c r="BZ19" s="876"/>
      <c r="CA19" s="876"/>
      <c r="CB19" s="871"/>
      <c r="CC19" s="2747"/>
      <c r="CD19" s="878" t="s">
        <v>283</v>
      </c>
      <c r="CE19" s="876">
        <f t="shared" si="262"/>
        <v>0</v>
      </c>
      <c r="CF19" s="876">
        <f t="shared" si="263"/>
        <v>0</v>
      </c>
      <c r="CG19" s="876">
        <f t="shared" si="264"/>
        <v>0</v>
      </c>
      <c r="CH19" s="876">
        <f t="shared" si="265"/>
        <v>0</v>
      </c>
      <c r="CI19" s="876">
        <f t="shared" si="266"/>
        <v>0</v>
      </c>
      <c r="CJ19" s="876"/>
      <c r="CK19" s="876"/>
      <c r="CL19" s="876"/>
      <c r="CM19" s="876"/>
      <c r="CN19" s="876"/>
      <c r="CO19" s="876"/>
      <c r="CP19" s="876"/>
      <c r="CQ19" s="876"/>
      <c r="CR19" s="876"/>
      <c r="CS19" s="876"/>
      <c r="CT19" s="876"/>
      <c r="CU19" s="876"/>
      <c r="CV19" s="871"/>
      <c r="CW19" s="2747"/>
      <c r="CX19" s="878" t="s">
        <v>283</v>
      </c>
      <c r="CY19" s="876">
        <f t="shared" si="267"/>
        <v>0</v>
      </c>
      <c r="CZ19" s="876">
        <f t="shared" si="268"/>
        <v>0</v>
      </c>
      <c r="DA19" s="876">
        <f t="shared" si="269"/>
        <v>0</v>
      </c>
      <c r="DB19" s="876">
        <f t="shared" si="270"/>
        <v>0</v>
      </c>
      <c r="DC19" s="876">
        <f t="shared" si="271"/>
        <v>0</v>
      </c>
      <c r="DD19" s="876"/>
      <c r="DE19" s="876"/>
      <c r="DF19" s="876"/>
      <c r="DG19" s="876"/>
      <c r="DH19" s="876"/>
      <c r="DI19" s="876"/>
      <c r="DJ19" s="876"/>
      <c r="DK19" s="876"/>
      <c r="DL19" s="876"/>
      <c r="DM19" s="876"/>
      <c r="DN19" s="876"/>
      <c r="DO19" s="876"/>
      <c r="DP19" s="871"/>
    </row>
    <row r="20" spans="1:120" s="71" customFormat="1" ht="20.25" customHeight="1" x14ac:dyDescent="0.15">
      <c r="A20" s="2747"/>
      <c r="B20" s="878" t="s">
        <v>354</v>
      </c>
      <c r="C20" s="876">
        <f t="shared" si="242"/>
        <v>-189</v>
      </c>
      <c r="D20" s="876">
        <f t="shared" si="243"/>
        <v>0</v>
      </c>
      <c r="E20" s="876">
        <f t="shared" si="244"/>
        <v>0</v>
      </c>
      <c r="F20" s="876">
        <f t="shared" si="245"/>
        <v>189</v>
      </c>
      <c r="G20" s="876">
        <f t="shared" si="246"/>
        <v>-189</v>
      </c>
      <c r="H20" s="876">
        <f t="shared" si="272"/>
        <v>0</v>
      </c>
      <c r="I20" s="876">
        <f t="shared" si="273"/>
        <v>0</v>
      </c>
      <c r="J20" s="876">
        <f t="shared" si="274"/>
        <v>0</v>
      </c>
      <c r="K20" s="876">
        <f t="shared" si="275"/>
        <v>0</v>
      </c>
      <c r="L20" s="876">
        <f t="shared" si="276"/>
        <v>0</v>
      </c>
      <c r="M20" s="876">
        <f t="shared" si="277"/>
        <v>189</v>
      </c>
      <c r="N20" s="876">
        <f t="shared" si="278"/>
        <v>0</v>
      </c>
      <c r="O20" s="876">
        <f t="shared" si="279"/>
        <v>0</v>
      </c>
      <c r="P20" s="876">
        <f t="shared" si="280"/>
        <v>0</v>
      </c>
      <c r="Q20" s="876">
        <f t="shared" si="281"/>
        <v>0</v>
      </c>
      <c r="R20" s="876">
        <f t="shared" si="282"/>
        <v>0</v>
      </c>
      <c r="S20" s="937">
        <f t="shared" si="283"/>
        <v>0</v>
      </c>
      <c r="T20" s="871"/>
      <c r="U20" s="2747"/>
      <c r="V20" s="878" t="s">
        <v>354</v>
      </c>
      <c r="W20" s="876">
        <f t="shared" si="248"/>
        <v>-69</v>
      </c>
      <c r="X20" s="876">
        <f t="shared" si="249"/>
        <v>0</v>
      </c>
      <c r="Y20" s="876">
        <f t="shared" si="284"/>
        <v>0</v>
      </c>
      <c r="Z20" s="876">
        <f t="shared" si="285"/>
        <v>69</v>
      </c>
      <c r="AA20" s="876">
        <f t="shared" si="251"/>
        <v>-69</v>
      </c>
      <c r="AB20" s="876"/>
      <c r="AC20" s="876"/>
      <c r="AD20" s="876"/>
      <c r="AE20" s="876"/>
      <c r="AF20" s="876"/>
      <c r="AG20" s="876">
        <v>69</v>
      </c>
      <c r="AH20" s="876"/>
      <c r="AI20" s="876"/>
      <c r="AJ20" s="876"/>
      <c r="AK20" s="876"/>
      <c r="AL20" s="876"/>
      <c r="AM20" s="876"/>
      <c r="AN20" s="871"/>
      <c r="AO20" s="2747"/>
      <c r="AP20" s="878" t="s">
        <v>354</v>
      </c>
      <c r="AQ20" s="876">
        <f t="shared" si="252"/>
        <v>-120</v>
      </c>
      <c r="AR20" s="876">
        <f t="shared" si="253"/>
        <v>0</v>
      </c>
      <c r="AS20" s="876">
        <f t="shared" si="254"/>
        <v>0</v>
      </c>
      <c r="AT20" s="876">
        <f t="shared" si="255"/>
        <v>120</v>
      </c>
      <c r="AU20" s="876">
        <f t="shared" si="256"/>
        <v>-120</v>
      </c>
      <c r="AV20" s="876"/>
      <c r="AW20" s="876"/>
      <c r="AX20" s="876"/>
      <c r="AY20" s="876"/>
      <c r="AZ20" s="876"/>
      <c r="BA20" s="876">
        <v>120</v>
      </c>
      <c r="BB20" s="876"/>
      <c r="BC20" s="876"/>
      <c r="BD20" s="876"/>
      <c r="BE20" s="876"/>
      <c r="BF20" s="876"/>
      <c r="BG20" s="876"/>
      <c r="BH20" s="871"/>
      <c r="BI20" s="2747"/>
      <c r="BJ20" s="878" t="s">
        <v>354</v>
      </c>
      <c r="BK20" s="876">
        <f t="shared" si="257"/>
        <v>0</v>
      </c>
      <c r="BL20" s="876">
        <f t="shared" si="258"/>
        <v>0</v>
      </c>
      <c r="BM20" s="876">
        <f t="shared" si="259"/>
        <v>0</v>
      </c>
      <c r="BN20" s="876">
        <f t="shared" si="260"/>
        <v>0</v>
      </c>
      <c r="BO20" s="876">
        <f t="shared" si="261"/>
        <v>0</v>
      </c>
      <c r="BP20" s="876"/>
      <c r="BQ20" s="876"/>
      <c r="BR20" s="876"/>
      <c r="BS20" s="876"/>
      <c r="BT20" s="876"/>
      <c r="BU20" s="876"/>
      <c r="BV20" s="876"/>
      <c r="BW20" s="876"/>
      <c r="BX20" s="876"/>
      <c r="BY20" s="876"/>
      <c r="BZ20" s="876"/>
      <c r="CA20" s="876"/>
      <c r="CB20" s="871"/>
      <c r="CC20" s="2747"/>
      <c r="CD20" s="878" t="s">
        <v>354</v>
      </c>
      <c r="CE20" s="876">
        <f t="shared" si="262"/>
        <v>0</v>
      </c>
      <c r="CF20" s="876">
        <f t="shared" si="263"/>
        <v>0</v>
      </c>
      <c r="CG20" s="876">
        <f t="shared" si="264"/>
        <v>0</v>
      </c>
      <c r="CH20" s="876">
        <f t="shared" si="265"/>
        <v>0</v>
      </c>
      <c r="CI20" s="876">
        <f t="shared" si="266"/>
        <v>0</v>
      </c>
      <c r="CJ20" s="876"/>
      <c r="CK20" s="876"/>
      <c r="CL20" s="876"/>
      <c r="CM20" s="876"/>
      <c r="CN20" s="876"/>
      <c r="CO20" s="876"/>
      <c r="CP20" s="876"/>
      <c r="CQ20" s="876"/>
      <c r="CR20" s="876"/>
      <c r="CS20" s="876"/>
      <c r="CT20" s="876"/>
      <c r="CU20" s="876"/>
      <c r="CV20" s="871"/>
      <c r="CW20" s="2747"/>
      <c r="CX20" s="878" t="s">
        <v>354</v>
      </c>
      <c r="CY20" s="876">
        <f t="shared" si="267"/>
        <v>0</v>
      </c>
      <c r="CZ20" s="876">
        <f t="shared" si="268"/>
        <v>0</v>
      </c>
      <c r="DA20" s="876">
        <f t="shared" si="269"/>
        <v>0</v>
      </c>
      <c r="DB20" s="876">
        <f t="shared" si="270"/>
        <v>0</v>
      </c>
      <c r="DC20" s="876">
        <f t="shared" si="271"/>
        <v>0</v>
      </c>
      <c r="DD20" s="876"/>
      <c r="DE20" s="876"/>
      <c r="DF20" s="876"/>
      <c r="DG20" s="876"/>
      <c r="DH20" s="876"/>
      <c r="DI20" s="876"/>
      <c r="DJ20" s="876"/>
      <c r="DK20" s="876"/>
      <c r="DL20" s="876"/>
      <c r="DM20" s="876"/>
      <c r="DN20" s="876"/>
      <c r="DO20" s="876"/>
      <c r="DP20" s="871"/>
    </row>
    <row r="21" spans="1:120" s="71" customFormat="1" ht="20.25" customHeight="1" x14ac:dyDescent="0.15">
      <c r="A21" s="2747"/>
      <c r="B21" s="877" t="s">
        <v>847</v>
      </c>
      <c r="C21" s="876">
        <f t="shared" si="242"/>
        <v>2191.4299999999998</v>
      </c>
      <c r="D21" s="876">
        <f t="shared" si="243"/>
        <v>2191.4299999999998</v>
      </c>
      <c r="E21" s="876">
        <f t="shared" si="244"/>
        <v>0</v>
      </c>
      <c r="F21" s="876">
        <f t="shared" si="245"/>
        <v>0</v>
      </c>
      <c r="G21" s="876">
        <f t="shared" si="246"/>
        <v>2191.4299999999998</v>
      </c>
      <c r="H21" s="876">
        <f t="shared" si="272"/>
        <v>0</v>
      </c>
      <c r="I21" s="876">
        <f t="shared" si="273"/>
        <v>0</v>
      </c>
      <c r="J21" s="876">
        <f t="shared" si="274"/>
        <v>0</v>
      </c>
      <c r="K21" s="876">
        <f t="shared" si="275"/>
        <v>0</v>
      </c>
      <c r="L21" s="876">
        <f t="shared" si="276"/>
        <v>0</v>
      </c>
      <c r="M21" s="876">
        <f t="shared" si="277"/>
        <v>0</v>
      </c>
      <c r="N21" s="876">
        <f t="shared" si="278"/>
        <v>2191.4299999999998</v>
      </c>
      <c r="O21" s="876">
        <f t="shared" si="279"/>
        <v>0</v>
      </c>
      <c r="P21" s="876">
        <f t="shared" si="280"/>
        <v>0</v>
      </c>
      <c r="Q21" s="876">
        <f t="shared" si="281"/>
        <v>0</v>
      </c>
      <c r="R21" s="876">
        <f t="shared" si="282"/>
        <v>0</v>
      </c>
      <c r="S21" s="937">
        <f t="shared" si="283"/>
        <v>0</v>
      </c>
      <c r="T21" s="871"/>
      <c r="U21" s="2747"/>
      <c r="V21" s="877" t="s">
        <v>847</v>
      </c>
      <c r="W21" s="876">
        <f t="shared" si="248"/>
        <v>2191.4299999999998</v>
      </c>
      <c r="X21" s="876">
        <f t="shared" si="249"/>
        <v>2191.4299999999998</v>
      </c>
      <c r="Y21" s="876">
        <f t="shared" si="284"/>
        <v>0</v>
      </c>
      <c r="Z21" s="876">
        <f t="shared" si="285"/>
        <v>0</v>
      </c>
      <c r="AA21" s="876">
        <f t="shared" si="251"/>
        <v>2191.4299999999998</v>
      </c>
      <c r="AB21" s="876"/>
      <c r="AC21" s="876"/>
      <c r="AD21" s="876"/>
      <c r="AE21" s="876"/>
      <c r="AF21" s="876"/>
      <c r="AG21" s="876"/>
      <c r="AH21" s="876">
        <v>2191.4299999999998</v>
      </c>
      <c r="AI21" s="876"/>
      <c r="AJ21" s="876"/>
      <c r="AK21" s="876"/>
      <c r="AL21" s="876"/>
      <c r="AM21" s="876"/>
      <c r="AN21" s="871"/>
      <c r="AO21" s="2747"/>
      <c r="AP21" s="877" t="s">
        <v>847</v>
      </c>
      <c r="AQ21" s="876">
        <f t="shared" si="252"/>
        <v>0</v>
      </c>
      <c r="AR21" s="876">
        <f t="shared" si="253"/>
        <v>0</v>
      </c>
      <c r="AS21" s="876">
        <f t="shared" si="254"/>
        <v>0</v>
      </c>
      <c r="AT21" s="876">
        <f t="shared" si="255"/>
        <v>0</v>
      </c>
      <c r="AU21" s="876">
        <f t="shared" si="256"/>
        <v>0</v>
      </c>
      <c r="AV21" s="876"/>
      <c r="AW21" s="876"/>
      <c r="AX21" s="876"/>
      <c r="AY21" s="876"/>
      <c r="AZ21" s="876"/>
      <c r="BA21" s="876"/>
      <c r="BB21" s="876"/>
      <c r="BC21" s="876"/>
      <c r="BD21" s="876"/>
      <c r="BE21" s="876"/>
      <c r="BF21" s="876"/>
      <c r="BG21" s="876"/>
      <c r="BH21" s="871"/>
      <c r="BI21" s="2747"/>
      <c r="BJ21" s="877" t="s">
        <v>847</v>
      </c>
      <c r="BK21" s="876">
        <f t="shared" si="257"/>
        <v>0</v>
      </c>
      <c r="BL21" s="876">
        <f t="shared" si="258"/>
        <v>0</v>
      </c>
      <c r="BM21" s="876">
        <f t="shared" si="259"/>
        <v>0</v>
      </c>
      <c r="BN21" s="876">
        <f t="shared" si="260"/>
        <v>0</v>
      </c>
      <c r="BO21" s="876">
        <f t="shared" si="261"/>
        <v>0</v>
      </c>
      <c r="BP21" s="876"/>
      <c r="BQ21" s="876"/>
      <c r="BR21" s="876"/>
      <c r="BS21" s="876"/>
      <c r="BT21" s="876"/>
      <c r="BU21" s="876"/>
      <c r="BV21" s="876"/>
      <c r="BW21" s="876"/>
      <c r="BX21" s="876"/>
      <c r="BY21" s="876"/>
      <c r="BZ21" s="876"/>
      <c r="CA21" s="876"/>
      <c r="CB21" s="871"/>
      <c r="CC21" s="2747"/>
      <c r="CD21" s="877" t="s">
        <v>847</v>
      </c>
      <c r="CE21" s="876">
        <f t="shared" si="262"/>
        <v>0</v>
      </c>
      <c r="CF21" s="876">
        <f t="shared" si="263"/>
        <v>0</v>
      </c>
      <c r="CG21" s="876">
        <f t="shared" si="264"/>
        <v>0</v>
      </c>
      <c r="CH21" s="876">
        <f t="shared" si="265"/>
        <v>0</v>
      </c>
      <c r="CI21" s="876">
        <f t="shared" si="266"/>
        <v>0</v>
      </c>
      <c r="CJ21" s="876"/>
      <c r="CK21" s="876"/>
      <c r="CL21" s="876"/>
      <c r="CM21" s="876"/>
      <c r="CN21" s="876"/>
      <c r="CO21" s="876"/>
      <c r="CP21" s="876"/>
      <c r="CQ21" s="876"/>
      <c r="CR21" s="876"/>
      <c r="CS21" s="876"/>
      <c r="CT21" s="876"/>
      <c r="CU21" s="876"/>
      <c r="CV21" s="871"/>
      <c r="CW21" s="2747"/>
      <c r="CX21" s="877" t="s">
        <v>847</v>
      </c>
      <c r="CY21" s="876">
        <f t="shared" si="267"/>
        <v>0</v>
      </c>
      <c r="CZ21" s="876">
        <f t="shared" si="268"/>
        <v>0</v>
      </c>
      <c r="DA21" s="876">
        <f t="shared" si="269"/>
        <v>0</v>
      </c>
      <c r="DB21" s="876">
        <f t="shared" si="270"/>
        <v>0</v>
      </c>
      <c r="DC21" s="876">
        <f t="shared" si="271"/>
        <v>0</v>
      </c>
      <c r="DD21" s="876"/>
      <c r="DE21" s="876"/>
      <c r="DF21" s="876"/>
      <c r="DG21" s="876"/>
      <c r="DH21" s="876"/>
      <c r="DI21" s="876"/>
      <c r="DJ21" s="876"/>
      <c r="DK21" s="876"/>
      <c r="DL21" s="876"/>
      <c r="DM21" s="876"/>
      <c r="DN21" s="876"/>
      <c r="DO21" s="876"/>
      <c r="DP21" s="871"/>
    </row>
    <row r="22" spans="1:120" s="71" customFormat="1" ht="20.25" customHeight="1" x14ac:dyDescent="0.15">
      <c r="A22" s="2747"/>
      <c r="B22" s="879" t="s">
        <v>355</v>
      </c>
      <c r="C22" s="876">
        <f t="shared" si="242"/>
        <v>173.7</v>
      </c>
      <c r="D22" s="876">
        <f t="shared" si="243"/>
        <v>83.7</v>
      </c>
      <c r="E22" s="876">
        <f t="shared" si="244"/>
        <v>90</v>
      </c>
      <c r="F22" s="876">
        <f t="shared" si="245"/>
        <v>0</v>
      </c>
      <c r="G22" s="876">
        <f t="shared" si="246"/>
        <v>173.7</v>
      </c>
      <c r="H22" s="876">
        <f t="shared" si="272"/>
        <v>0</v>
      </c>
      <c r="I22" s="876">
        <f t="shared" si="273"/>
        <v>0</v>
      </c>
      <c r="J22" s="876">
        <f t="shared" si="274"/>
        <v>0</v>
      </c>
      <c r="K22" s="876">
        <f t="shared" si="275"/>
        <v>0</v>
      </c>
      <c r="L22" s="876">
        <f t="shared" si="276"/>
        <v>0</v>
      </c>
      <c r="M22" s="876">
        <f t="shared" si="277"/>
        <v>0</v>
      </c>
      <c r="N22" s="876">
        <f t="shared" si="278"/>
        <v>0</v>
      </c>
      <c r="O22" s="876">
        <f t="shared" si="279"/>
        <v>90</v>
      </c>
      <c r="P22" s="876">
        <f t="shared" si="280"/>
        <v>0</v>
      </c>
      <c r="Q22" s="876">
        <f t="shared" si="281"/>
        <v>83.7</v>
      </c>
      <c r="R22" s="876">
        <f t="shared" si="282"/>
        <v>0</v>
      </c>
      <c r="S22" s="937">
        <f t="shared" si="283"/>
        <v>0</v>
      </c>
      <c r="T22" s="871"/>
      <c r="U22" s="2747"/>
      <c r="V22" s="879" t="s">
        <v>355</v>
      </c>
      <c r="W22" s="876">
        <f t="shared" si="248"/>
        <v>173.7</v>
      </c>
      <c r="X22" s="876">
        <f t="shared" si="249"/>
        <v>83.7</v>
      </c>
      <c r="Y22" s="876">
        <f t="shared" si="284"/>
        <v>90</v>
      </c>
      <c r="Z22" s="876">
        <f t="shared" si="285"/>
        <v>0</v>
      </c>
      <c r="AA22" s="876">
        <f t="shared" si="251"/>
        <v>173.7</v>
      </c>
      <c r="AB22" s="876"/>
      <c r="AC22" s="876"/>
      <c r="AD22" s="876"/>
      <c r="AE22" s="876"/>
      <c r="AF22" s="876"/>
      <c r="AG22" s="876"/>
      <c r="AH22" s="876"/>
      <c r="AI22" s="876">
        <v>90</v>
      </c>
      <c r="AJ22" s="876"/>
      <c r="AK22" s="876">
        <v>83.7</v>
      </c>
      <c r="AL22" s="876"/>
      <c r="AM22" s="876"/>
      <c r="AN22" s="871"/>
      <c r="AO22" s="2747"/>
      <c r="AP22" s="879" t="s">
        <v>355</v>
      </c>
      <c r="AQ22" s="876">
        <f t="shared" si="252"/>
        <v>0</v>
      </c>
      <c r="AR22" s="876">
        <f t="shared" si="253"/>
        <v>0</v>
      </c>
      <c r="AS22" s="876">
        <f t="shared" si="254"/>
        <v>0</v>
      </c>
      <c r="AT22" s="876">
        <f t="shared" si="255"/>
        <v>0</v>
      </c>
      <c r="AU22" s="876">
        <f t="shared" si="256"/>
        <v>0</v>
      </c>
      <c r="AV22" s="876"/>
      <c r="AW22" s="876"/>
      <c r="AX22" s="876"/>
      <c r="AY22" s="876"/>
      <c r="AZ22" s="876"/>
      <c r="BA22" s="876"/>
      <c r="BB22" s="876"/>
      <c r="BC22" s="876"/>
      <c r="BD22" s="876"/>
      <c r="BE22" s="876"/>
      <c r="BF22" s="876"/>
      <c r="BG22" s="876"/>
      <c r="BH22" s="871"/>
      <c r="BI22" s="2747"/>
      <c r="BJ22" s="879" t="s">
        <v>355</v>
      </c>
      <c r="BK22" s="876">
        <f t="shared" si="257"/>
        <v>0</v>
      </c>
      <c r="BL22" s="876">
        <f t="shared" si="258"/>
        <v>0</v>
      </c>
      <c r="BM22" s="876">
        <f t="shared" si="259"/>
        <v>0</v>
      </c>
      <c r="BN22" s="876">
        <f t="shared" si="260"/>
        <v>0</v>
      </c>
      <c r="BO22" s="876">
        <f t="shared" si="261"/>
        <v>0</v>
      </c>
      <c r="BP22" s="876"/>
      <c r="BQ22" s="876"/>
      <c r="BR22" s="876"/>
      <c r="BS22" s="876"/>
      <c r="BT22" s="876"/>
      <c r="BU22" s="876"/>
      <c r="BV22" s="876"/>
      <c r="BW22" s="876"/>
      <c r="BX22" s="876"/>
      <c r="BY22" s="876"/>
      <c r="BZ22" s="876"/>
      <c r="CA22" s="876"/>
      <c r="CB22" s="871"/>
      <c r="CC22" s="2747"/>
      <c r="CD22" s="879" t="s">
        <v>355</v>
      </c>
      <c r="CE22" s="876">
        <f t="shared" si="262"/>
        <v>0</v>
      </c>
      <c r="CF22" s="876">
        <f t="shared" si="263"/>
        <v>0</v>
      </c>
      <c r="CG22" s="876">
        <f t="shared" si="264"/>
        <v>0</v>
      </c>
      <c r="CH22" s="876">
        <f t="shared" si="265"/>
        <v>0</v>
      </c>
      <c r="CI22" s="876">
        <f t="shared" si="266"/>
        <v>0</v>
      </c>
      <c r="CJ22" s="876"/>
      <c r="CK22" s="876"/>
      <c r="CL22" s="876"/>
      <c r="CM22" s="876"/>
      <c r="CN22" s="876"/>
      <c r="CO22" s="876"/>
      <c r="CP22" s="876"/>
      <c r="CQ22" s="876"/>
      <c r="CR22" s="876"/>
      <c r="CS22" s="876"/>
      <c r="CT22" s="876"/>
      <c r="CU22" s="876"/>
      <c r="CV22" s="871"/>
      <c r="CW22" s="2747"/>
      <c r="CX22" s="879" t="s">
        <v>355</v>
      </c>
      <c r="CY22" s="876">
        <f t="shared" si="267"/>
        <v>0</v>
      </c>
      <c r="CZ22" s="876">
        <f t="shared" si="268"/>
        <v>0</v>
      </c>
      <c r="DA22" s="876">
        <f t="shared" si="269"/>
        <v>0</v>
      </c>
      <c r="DB22" s="876">
        <f t="shared" si="270"/>
        <v>0</v>
      </c>
      <c r="DC22" s="876">
        <f t="shared" si="271"/>
        <v>0</v>
      </c>
      <c r="DD22" s="876"/>
      <c r="DE22" s="876"/>
      <c r="DF22" s="876"/>
      <c r="DG22" s="876"/>
      <c r="DH22" s="876"/>
      <c r="DI22" s="876"/>
      <c r="DJ22" s="876"/>
      <c r="DK22" s="876"/>
      <c r="DL22" s="876"/>
      <c r="DM22" s="876"/>
      <c r="DN22" s="876"/>
      <c r="DO22" s="876"/>
      <c r="DP22" s="871"/>
    </row>
    <row r="23" spans="1:120" s="71" customFormat="1" ht="20.25" customHeight="1" x14ac:dyDescent="0.15">
      <c r="A23" s="2747" t="s">
        <v>301</v>
      </c>
      <c r="B23" s="854" t="s">
        <v>46</v>
      </c>
      <c r="C23" s="880">
        <f>SUM(C24:C31)</f>
        <v>9424.3300000000036</v>
      </c>
      <c r="D23" s="880">
        <f t="shared" ref="D23" si="286">SUM(D24:D31)</f>
        <v>5969.0199999999995</v>
      </c>
      <c r="E23" s="880">
        <f t="shared" ref="E23" si="287">SUM(E24:E31)</f>
        <v>17188.309999999998</v>
      </c>
      <c r="F23" s="880">
        <f t="shared" ref="F23" si="288">SUM(F24:F31)</f>
        <v>13733</v>
      </c>
      <c r="G23" s="880">
        <f t="shared" ref="G23" si="289">SUM(G24:G31)</f>
        <v>9424.3300000000036</v>
      </c>
      <c r="H23" s="880">
        <f t="shared" ref="H23" si="290">SUM(H24:H31)</f>
        <v>0</v>
      </c>
      <c r="I23" s="880">
        <f t="shared" ref="I23" si="291">SUM(I24:I31)</f>
        <v>0</v>
      </c>
      <c r="J23" s="880">
        <f t="shared" ref="J23" si="292">SUM(J24:J31)</f>
        <v>0</v>
      </c>
      <c r="K23" s="880">
        <f t="shared" ref="K23" si="293">SUM(K24:K31)</f>
        <v>604</v>
      </c>
      <c r="L23" s="880">
        <f t="shared" ref="L23" si="294">SUM(L24:L31)</f>
        <v>13596.25</v>
      </c>
      <c r="M23" s="880">
        <f t="shared" ref="M23" si="295">SUM(M24:M31)</f>
        <v>13114</v>
      </c>
      <c r="N23" s="880">
        <f t="shared" ref="N23" si="296">SUM(N24:N31)</f>
        <v>473.51</v>
      </c>
      <c r="O23" s="880">
        <f t="shared" ref="O23" si="297">SUM(O24:O31)</f>
        <v>1208</v>
      </c>
      <c r="P23" s="880">
        <f t="shared" ref="P23" si="298">SUM(P24:P31)</f>
        <v>240</v>
      </c>
      <c r="Q23" s="880">
        <f t="shared" ref="Q23" si="299">SUM(Q24:Q31)</f>
        <v>4891.51</v>
      </c>
      <c r="R23" s="880">
        <f t="shared" ref="R23" si="300">SUM(R24:R31)</f>
        <v>2384.06</v>
      </c>
      <c r="S23" s="880">
        <f t="shared" ref="S23" si="301">SUM(S24:S31)</f>
        <v>379</v>
      </c>
      <c r="T23" s="871"/>
      <c r="U23" s="2747" t="s">
        <v>301</v>
      </c>
      <c r="V23" s="854" t="s">
        <v>46</v>
      </c>
      <c r="W23" s="880">
        <f>SUM(W24:W31)</f>
        <v>1867.4999999999995</v>
      </c>
      <c r="X23" s="880">
        <f t="shared" ref="X23" si="302">SUM(X24:X31)</f>
        <v>422.85</v>
      </c>
      <c r="Y23" s="880">
        <f t="shared" ref="Y23" si="303">SUM(Y24:Y31)</f>
        <v>4105.6499999999996</v>
      </c>
      <c r="Z23" s="880">
        <f t="shared" ref="Z23" si="304">SUM(Z24:Z31)</f>
        <v>2661</v>
      </c>
      <c r="AA23" s="880">
        <f t="shared" ref="AA23" si="305">SUM(AA24:AA31)</f>
        <v>1867.4999999999995</v>
      </c>
      <c r="AB23" s="880">
        <f>SUM(AB24:AB31)</f>
        <v>0</v>
      </c>
      <c r="AC23" s="880">
        <f t="shared" ref="AC23:AM23" si="306">SUM(AC24:AC31)</f>
        <v>0</v>
      </c>
      <c r="AD23" s="880">
        <f t="shared" si="306"/>
        <v>0</v>
      </c>
      <c r="AE23" s="880">
        <f t="shared" si="306"/>
        <v>0</v>
      </c>
      <c r="AF23" s="880">
        <f t="shared" si="306"/>
        <v>2528.59</v>
      </c>
      <c r="AG23" s="880">
        <f t="shared" si="306"/>
        <v>2423</v>
      </c>
      <c r="AH23" s="880">
        <f t="shared" si="306"/>
        <v>320</v>
      </c>
      <c r="AI23" s="880">
        <f t="shared" si="306"/>
        <v>50</v>
      </c>
      <c r="AJ23" s="880">
        <f t="shared" si="306"/>
        <v>50</v>
      </c>
      <c r="AK23" s="880">
        <f t="shared" si="306"/>
        <v>102.85</v>
      </c>
      <c r="AL23" s="880">
        <f t="shared" si="306"/>
        <v>1527.06</v>
      </c>
      <c r="AM23" s="880">
        <f t="shared" si="306"/>
        <v>188</v>
      </c>
      <c r="AN23" s="871"/>
      <c r="AO23" s="2747" t="s">
        <v>301</v>
      </c>
      <c r="AP23" s="854" t="s">
        <v>46</v>
      </c>
      <c r="AQ23" s="880">
        <f>SUM(AQ24:AQ31)</f>
        <v>152.25000000000023</v>
      </c>
      <c r="AR23" s="880">
        <f t="shared" ref="AR23" si="307">SUM(AR24:AR31)</f>
        <v>42</v>
      </c>
      <c r="AS23" s="880">
        <f t="shared" ref="AS23" si="308">SUM(AS24:AS31)</f>
        <v>3583.25</v>
      </c>
      <c r="AT23" s="880">
        <f t="shared" ref="AT23" si="309">SUM(AT24:AT31)</f>
        <v>3473</v>
      </c>
      <c r="AU23" s="880">
        <f t="shared" ref="AU23" si="310">SUM(AU24:AU31)</f>
        <v>152.25000000000023</v>
      </c>
      <c r="AV23" s="880">
        <f>SUM(AV24:AV31)</f>
        <v>0</v>
      </c>
      <c r="AW23" s="880">
        <f t="shared" ref="AW23:BG23" si="311">SUM(AW24:AW31)</f>
        <v>0</v>
      </c>
      <c r="AX23" s="880">
        <f t="shared" si="311"/>
        <v>0</v>
      </c>
      <c r="AY23" s="880">
        <f t="shared" si="311"/>
        <v>42</v>
      </c>
      <c r="AZ23" s="880">
        <f t="shared" si="311"/>
        <v>3470.25</v>
      </c>
      <c r="BA23" s="880">
        <f t="shared" si="311"/>
        <v>3457</v>
      </c>
      <c r="BB23" s="880">
        <f t="shared" si="311"/>
        <v>0</v>
      </c>
      <c r="BC23" s="880">
        <f t="shared" si="311"/>
        <v>113</v>
      </c>
      <c r="BD23" s="880">
        <f t="shared" si="311"/>
        <v>16</v>
      </c>
      <c r="BE23" s="880">
        <f t="shared" si="311"/>
        <v>0</v>
      </c>
      <c r="BF23" s="880">
        <f t="shared" si="311"/>
        <v>0</v>
      </c>
      <c r="BG23" s="880">
        <f t="shared" si="311"/>
        <v>0</v>
      </c>
      <c r="BH23" s="871"/>
      <c r="BI23" s="2747" t="s">
        <v>301</v>
      </c>
      <c r="BJ23" s="854" t="s">
        <v>46</v>
      </c>
      <c r="BK23" s="880">
        <f>SUM(BK24:BK31)</f>
        <v>6588.69</v>
      </c>
      <c r="BL23" s="880">
        <f t="shared" ref="BL23" si="312">SUM(BL24:BL31)</f>
        <v>4963.6899999999996</v>
      </c>
      <c r="BM23" s="880">
        <f t="shared" ref="BM23" si="313">SUM(BM24:BM31)</f>
        <v>2096</v>
      </c>
      <c r="BN23" s="880">
        <f t="shared" ref="BN23" si="314">SUM(BN24:BN31)</f>
        <v>471</v>
      </c>
      <c r="BO23" s="880">
        <f t="shared" ref="BO23" si="315">SUM(BO24:BO31)</f>
        <v>6588.69</v>
      </c>
      <c r="BP23" s="880">
        <f>SUM(BP24:BP31)</f>
        <v>0</v>
      </c>
      <c r="BQ23" s="880">
        <f t="shared" ref="BQ23:CA23" si="316">SUM(BQ24:BQ31)</f>
        <v>0</v>
      </c>
      <c r="BR23" s="880">
        <f t="shared" si="316"/>
        <v>0</v>
      </c>
      <c r="BS23" s="880">
        <f t="shared" si="316"/>
        <v>562</v>
      </c>
      <c r="BT23" s="880">
        <f t="shared" si="316"/>
        <v>1819</v>
      </c>
      <c r="BU23" s="880">
        <f t="shared" si="316"/>
        <v>471</v>
      </c>
      <c r="BV23" s="880">
        <f t="shared" si="316"/>
        <v>0</v>
      </c>
      <c r="BW23" s="880">
        <f t="shared" si="316"/>
        <v>277</v>
      </c>
      <c r="BX23" s="880">
        <f t="shared" si="316"/>
        <v>0</v>
      </c>
      <c r="BY23" s="880">
        <f t="shared" si="316"/>
        <v>4401.6899999999996</v>
      </c>
      <c r="BZ23" s="880">
        <f t="shared" si="316"/>
        <v>0</v>
      </c>
      <c r="CA23" s="880">
        <f t="shared" si="316"/>
        <v>0</v>
      </c>
      <c r="CB23" s="871"/>
      <c r="CC23" s="2747" t="s">
        <v>301</v>
      </c>
      <c r="CD23" s="854" t="s">
        <v>46</v>
      </c>
      <c r="CE23" s="880">
        <f>SUM(CE24:CE31)</f>
        <v>630.33000000000027</v>
      </c>
      <c r="CF23" s="880">
        <f t="shared" ref="CF23" si="317">SUM(CF24:CF31)</f>
        <v>386.97</v>
      </c>
      <c r="CG23" s="880">
        <f t="shared" ref="CG23" si="318">SUM(CG24:CG31)</f>
        <v>3082.36</v>
      </c>
      <c r="CH23" s="880">
        <f t="shared" ref="CH23" si="319">SUM(CH24:CH31)</f>
        <v>2839</v>
      </c>
      <c r="CI23" s="880">
        <f t="shared" ref="CI23" si="320">SUM(CI24:CI31)</f>
        <v>630.33000000000027</v>
      </c>
      <c r="CJ23" s="880">
        <f>SUM(CJ24:CJ31)</f>
        <v>0</v>
      </c>
      <c r="CK23" s="880">
        <f t="shared" ref="CK23:CU23" si="321">SUM(CK24:CK31)</f>
        <v>0</v>
      </c>
      <c r="CL23" s="880">
        <f t="shared" si="321"/>
        <v>0</v>
      </c>
      <c r="CM23" s="880">
        <f t="shared" si="321"/>
        <v>0</v>
      </c>
      <c r="CN23" s="880">
        <f t="shared" si="321"/>
        <v>2873.36</v>
      </c>
      <c r="CO23" s="880">
        <f t="shared" si="321"/>
        <v>2839</v>
      </c>
      <c r="CP23" s="880">
        <f t="shared" si="321"/>
        <v>0</v>
      </c>
      <c r="CQ23" s="880">
        <f t="shared" si="321"/>
        <v>209</v>
      </c>
      <c r="CR23" s="880">
        <f t="shared" si="321"/>
        <v>0</v>
      </c>
      <c r="CS23" s="880">
        <f t="shared" si="321"/>
        <v>386.97</v>
      </c>
      <c r="CT23" s="880">
        <f t="shared" si="321"/>
        <v>0</v>
      </c>
      <c r="CU23" s="880">
        <f t="shared" si="321"/>
        <v>0</v>
      </c>
      <c r="CV23" s="871"/>
      <c r="CW23" s="2747" t="s">
        <v>301</v>
      </c>
      <c r="CX23" s="854" t="s">
        <v>46</v>
      </c>
      <c r="CY23" s="880">
        <f>SUM(CY24:CY31)</f>
        <v>185.56000000000017</v>
      </c>
      <c r="CZ23" s="880">
        <f t="shared" ref="CZ23" si="322">SUM(CZ24:CZ31)</f>
        <v>153.51</v>
      </c>
      <c r="DA23" s="880">
        <f t="shared" ref="DA23" si="323">SUM(DA24:DA31)</f>
        <v>4321.05</v>
      </c>
      <c r="DB23" s="880">
        <f t="shared" ref="DB23" si="324">SUM(DB24:DB31)</f>
        <v>4289</v>
      </c>
      <c r="DC23" s="880">
        <f t="shared" ref="DC23" si="325">SUM(DC24:DC31)</f>
        <v>185.56000000000017</v>
      </c>
      <c r="DD23" s="880">
        <f>SUM(DD24:DD31)</f>
        <v>0</v>
      </c>
      <c r="DE23" s="880">
        <f t="shared" ref="DE23:DO23" si="326">SUM(DE24:DE31)</f>
        <v>0</v>
      </c>
      <c r="DF23" s="880">
        <f t="shared" si="326"/>
        <v>0</v>
      </c>
      <c r="DG23" s="880">
        <f t="shared" si="326"/>
        <v>0</v>
      </c>
      <c r="DH23" s="880">
        <f t="shared" si="326"/>
        <v>2905.05</v>
      </c>
      <c r="DI23" s="880">
        <f t="shared" si="326"/>
        <v>3924</v>
      </c>
      <c r="DJ23" s="880">
        <f t="shared" si="326"/>
        <v>153.51</v>
      </c>
      <c r="DK23" s="880">
        <f t="shared" si="326"/>
        <v>559</v>
      </c>
      <c r="DL23" s="880">
        <f t="shared" si="326"/>
        <v>174</v>
      </c>
      <c r="DM23" s="880">
        <f t="shared" si="326"/>
        <v>0</v>
      </c>
      <c r="DN23" s="880">
        <f t="shared" si="326"/>
        <v>857</v>
      </c>
      <c r="DO23" s="880">
        <f t="shared" si="326"/>
        <v>191</v>
      </c>
      <c r="DP23" s="871"/>
    </row>
    <row r="24" spans="1:120" s="71" customFormat="1" ht="20.25" customHeight="1" x14ac:dyDescent="0.15">
      <c r="A24" s="2747"/>
      <c r="B24" s="881" t="s">
        <v>793</v>
      </c>
      <c r="C24" s="876">
        <f t="shared" ref="C24:C31" si="327">D24+E24-F24</f>
        <v>0</v>
      </c>
      <c r="D24" s="876">
        <f t="shared" ref="D24:D31" si="328">H24+K24+N24+Q24</f>
        <v>0</v>
      </c>
      <c r="E24" s="876">
        <f t="shared" ref="E24:E31" si="329">I24+L24+O24+R24</f>
        <v>0</v>
      </c>
      <c r="F24" s="876">
        <f t="shared" ref="F24:F31" si="330">J24+M24+P24+S24</f>
        <v>0</v>
      </c>
      <c r="G24" s="876">
        <f t="shared" ref="G24:G31" si="331">D24+E24-F24</f>
        <v>0</v>
      </c>
      <c r="H24" s="876">
        <f>AB24+AV24+BP24+CJ24+DD24</f>
        <v>0</v>
      </c>
      <c r="I24" s="876">
        <f t="shared" ref="I24:I31" si="332">AC24+AW24+BQ24+CK24+DE24</f>
        <v>0</v>
      </c>
      <c r="J24" s="876">
        <f t="shared" ref="J24:J31" si="333">AD24+AX24+BR24+CL24+DF24</f>
        <v>0</v>
      </c>
      <c r="K24" s="876">
        <f t="shared" ref="K24:K31" si="334">AE24+AY24+BS24+CM24+DG24</f>
        <v>0</v>
      </c>
      <c r="L24" s="876">
        <f t="shared" ref="L24:L31" si="335">AF24+AZ24+BT24+CN24+DH24</f>
        <v>0</v>
      </c>
      <c r="M24" s="876">
        <f t="shared" ref="M24:M31" si="336">AG24+BA24+BU24+CO24+DI24</f>
        <v>0</v>
      </c>
      <c r="N24" s="876">
        <f t="shared" ref="N24:N31" si="337">AH24+BB24+BV24+CP24+DJ24</f>
        <v>0</v>
      </c>
      <c r="O24" s="876">
        <f t="shared" ref="O24:O31" si="338">AI24+BC24+BW24+CQ24+DK24</f>
        <v>0</v>
      </c>
      <c r="P24" s="876">
        <f t="shared" ref="P24:P31" si="339">AJ24+BD24+BX24+CR24+DL24</f>
        <v>0</v>
      </c>
      <c r="Q24" s="876">
        <f t="shared" ref="Q24:Q31" si="340">AK24+BE24+BY24+CS24+DM24</f>
        <v>0</v>
      </c>
      <c r="R24" s="876">
        <f t="shared" ref="R24:R31" si="341">AL24+BF24+BZ24+CT24+DN24</f>
        <v>0</v>
      </c>
      <c r="S24" s="937">
        <f t="shared" ref="S24:S31" si="342">AM24+BG24+CA24+CU24+DO24</f>
        <v>0</v>
      </c>
      <c r="T24" s="871"/>
      <c r="U24" s="2747"/>
      <c r="V24" s="881" t="s">
        <v>793</v>
      </c>
      <c r="W24" s="876">
        <f t="shared" ref="W24:W31" si="343">X24+Y24-Z24</f>
        <v>0</v>
      </c>
      <c r="X24" s="876">
        <f t="shared" ref="X24:X31" si="344">AB24+AE24+AH24+AK24</f>
        <v>0</v>
      </c>
      <c r="Y24" s="876">
        <f t="shared" ref="Y24:Y31" si="345">AC24+AF24+AI24+AL24</f>
        <v>0</v>
      </c>
      <c r="Z24" s="876">
        <f t="shared" ref="Z24:Z31" si="346">AD24+AG24+AJ24+AM24</f>
        <v>0</v>
      </c>
      <c r="AA24" s="876">
        <f t="shared" ref="AA24:AA31" si="347">X24+Y24-Z24</f>
        <v>0</v>
      </c>
      <c r="AB24" s="876"/>
      <c r="AC24" s="876"/>
      <c r="AD24" s="876"/>
      <c r="AE24" s="876"/>
      <c r="AF24" s="876"/>
      <c r="AG24" s="876"/>
      <c r="AH24" s="876"/>
      <c r="AI24" s="876"/>
      <c r="AJ24" s="876"/>
      <c r="AK24" s="876"/>
      <c r="AL24" s="876"/>
      <c r="AM24" s="876"/>
      <c r="AN24" s="871"/>
      <c r="AO24" s="2747"/>
      <c r="AP24" s="881" t="s">
        <v>793</v>
      </c>
      <c r="AQ24" s="876">
        <f t="shared" ref="AQ24:AQ31" si="348">AR24+AS24-AT24</f>
        <v>0</v>
      </c>
      <c r="AR24" s="876">
        <f t="shared" ref="AR24:AR31" si="349">AV24+AY24+BB24+BE24</f>
        <v>0</v>
      </c>
      <c r="AS24" s="876">
        <f t="shared" ref="AS24:AS31" si="350">AW24+AZ24+BC24+BF24</f>
        <v>0</v>
      </c>
      <c r="AT24" s="876">
        <f t="shared" ref="AT24:AT31" si="351">AX24+BA24+BD24+BG24</f>
        <v>0</v>
      </c>
      <c r="AU24" s="876">
        <f t="shared" ref="AU24:AU31" si="352">AR24+AS24-AT24</f>
        <v>0</v>
      </c>
      <c r="AV24" s="876"/>
      <c r="AW24" s="876"/>
      <c r="AX24" s="876"/>
      <c r="AY24" s="876"/>
      <c r="AZ24" s="876"/>
      <c r="BA24" s="876"/>
      <c r="BB24" s="876"/>
      <c r="BC24" s="876"/>
      <c r="BD24" s="876"/>
      <c r="BE24" s="876"/>
      <c r="BF24" s="876"/>
      <c r="BG24" s="876"/>
      <c r="BH24" s="871"/>
      <c r="BI24" s="2747"/>
      <c r="BJ24" s="881" t="s">
        <v>793</v>
      </c>
      <c r="BK24" s="876">
        <f t="shared" ref="BK24:BK31" si="353">BL24+BM24-BN24</f>
        <v>0</v>
      </c>
      <c r="BL24" s="876">
        <f t="shared" ref="BL24:BL31" si="354">BP24+BS24+BV24+BY24</f>
        <v>0</v>
      </c>
      <c r="BM24" s="876">
        <f t="shared" ref="BM24:BM31" si="355">BQ24+BT24+BW24+BZ24</f>
        <v>0</v>
      </c>
      <c r="BN24" s="876">
        <f t="shared" ref="BN24:BN31" si="356">BR24+BU24+BX24+CA24</f>
        <v>0</v>
      </c>
      <c r="BO24" s="876">
        <f t="shared" ref="BO24:BO31" si="357">BL24+BM24-BN24</f>
        <v>0</v>
      </c>
      <c r="BP24" s="876"/>
      <c r="BQ24" s="876"/>
      <c r="BR24" s="876"/>
      <c r="BS24" s="876"/>
      <c r="BT24" s="876"/>
      <c r="BU24" s="876"/>
      <c r="BV24" s="876"/>
      <c r="BW24" s="876"/>
      <c r="BX24" s="876"/>
      <c r="BY24" s="876"/>
      <c r="BZ24" s="876"/>
      <c r="CA24" s="876"/>
      <c r="CB24" s="871"/>
      <c r="CC24" s="2747"/>
      <c r="CD24" s="881" t="s">
        <v>793</v>
      </c>
      <c r="CE24" s="876">
        <f t="shared" ref="CE24:CE31" si="358">CF24+CG24-CH24</f>
        <v>0</v>
      </c>
      <c r="CF24" s="876">
        <f t="shared" ref="CF24:CF31" si="359">CJ24+CM24+CP24+CS24</f>
        <v>0</v>
      </c>
      <c r="CG24" s="876">
        <f t="shared" ref="CG24:CG31" si="360">CK24+CN24+CQ24+CT24</f>
        <v>0</v>
      </c>
      <c r="CH24" s="876">
        <f t="shared" ref="CH24:CH31" si="361">CL24+CO24+CR24+CU24</f>
        <v>0</v>
      </c>
      <c r="CI24" s="876">
        <f t="shared" ref="CI24:CI31" si="362">CF24+CG24-CH24</f>
        <v>0</v>
      </c>
      <c r="CJ24" s="876"/>
      <c r="CK24" s="876"/>
      <c r="CL24" s="876"/>
      <c r="CM24" s="876"/>
      <c r="CN24" s="876"/>
      <c r="CO24" s="876"/>
      <c r="CP24" s="876"/>
      <c r="CQ24" s="876"/>
      <c r="CR24" s="876"/>
      <c r="CS24" s="876"/>
      <c r="CT24" s="876"/>
      <c r="CU24" s="876"/>
      <c r="CV24" s="871"/>
      <c r="CW24" s="2747"/>
      <c r="CX24" s="881" t="s">
        <v>793</v>
      </c>
      <c r="CY24" s="876">
        <f t="shared" ref="CY24:CY31" si="363">CZ24+DA24-DB24</f>
        <v>0</v>
      </c>
      <c r="CZ24" s="876">
        <f t="shared" ref="CZ24:CZ31" si="364">DD24+DG24+DJ24+DM24</f>
        <v>0</v>
      </c>
      <c r="DA24" s="876">
        <f t="shared" ref="DA24:DA31" si="365">DE24+DH24+DK24+DN24</f>
        <v>0</v>
      </c>
      <c r="DB24" s="876">
        <f t="shared" ref="DB24:DB31" si="366">DF24+DI24+DL24+DO24</f>
        <v>0</v>
      </c>
      <c r="DC24" s="876">
        <f t="shared" ref="DC24:DC31" si="367">CZ24+DA24-DB24</f>
        <v>0</v>
      </c>
      <c r="DD24" s="876"/>
      <c r="DE24" s="876"/>
      <c r="DF24" s="876"/>
      <c r="DG24" s="876"/>
      <c r="DH24" s="876"/>
      <c r="DI24" s="876"/>
      <c r="DJ24" s="876"/>
      <c r="DK24" s="876"/>
      <c r="DL24" s="876"/>
      <c r="DM24" s="876"/>
      <c r="DN24" s="876"/>
      <c r="DO24" s="876"/>
      <c r="DP24" s="871"/>
    </row>
    <row r="25" spans="1:120" s="71" customFormat="1" ht="20.25" customHeight="1" x14ac:dyDescent="0.15">
      <c r="A25" s="2747"/>
      <c r="B25" s="877" t="s">
        <v>792</v>
      </c>
      <c r="C25" s="876">
        <f t="shared" si="327"/>
        <v>-1401.35</v>
      </c>
      <c r="D25" s="876">
        <f t="shared" si="328"/>
        <v>0</v>
      </c>
      <c r="E25" s="876">
        <f t="shared" si="329"/>
        <v>316.64999999999998</v>
      </c>
      <c r="F25" s="876">
        <f t="shared" si="330"/>
        <v>1718</v>
      </c>
      <c r="G25" s="876">
        <f t="shared" si="331"/>
        <v>-1401.35</v>
      </c>
      <c r="H25" s="876">
        <f t="shared" ref="H25:H31" si="368">AB25+AV25+BP25+CJ25+DD25</f>
        <v>0</v>
      </c>
      <c r="I25" s="876">
        <f t="shared" si="332"/>
        <v>0</v>
      </c>
      <c r="J25" s="876">
        <f t="shared" si="333"/>
        <v>0</v>
      </c>
      <c r="K25" s="876">
        <f t="shared" si="334"/>
        <v>0</v>
      </c>
      <c r="L25" s="876">
        <f t="shared" si="335"/>
        <v>312.64999999999998</v>
      </c>
      <c r="M25" s="876">
        <f t="shared" si="336"/>
        <v>1483</v>
      </c>
      <c r="N25" s="876">
        <f t="shared" si="337"/>
        <v>0</v>
      </c>
      <c r="O25" s="876">
        <f t="shared" si="338"/>
        <v>4</v>
      </c>
      <c r="P25" s="876">
        <f t="shared" si="339"/>
        <v>44</v>
      </c>
      <c r="Q25" s="876">
        <f t="shared" si="340"/>
        <v>0</v>
      </c>
      <c r="R25" s="876">
        <f t="shared" si="341"/>
        <v>0</v>
      </c>
      <c r="S25" s="937">
        <f t="shared" si="342"/>
        <v>191</v>
      </c>
      <c r="T25" s="871"/>
      <c r="U25" s="2747"/>
      <c r="V25" s="877" t="s">
        <v>792</v>
      </c>
      <c r="W25" s="876">
        <f t="shared" si="343"/>
        <v>-173</v>
      </c>
      <c r="X25" s="876">
        <f t="shared" si="344"/>
        <v>0</v>
      </c>
      <c r="Y25" s="876">
        <f t="shared" si="345"/>
        <v>0</v>
      </c>
      <c r="Z25" s="876">
        <f t="shared" si="346"/>
        <v>173</v>
      </c>
      <c r="AA25" s="876">
        <f t="shared" si="347"/>
        <v>-173</v>
      </c>
      <c r="AB25" s="876"/>
      <c r="AC25" s="876"/>
      <c r="AD25" s="876"/>
      <c r="AE25" s="876"/>
      <c r="AF25" s="876"/>
      <c r="AG25" s="876">
        <v>173</v>
      </c>
      <c r="AH25" s="876"/>
      <c r="AI25" s="876"/>
      <c r="AJ25" s="876"/>
      <c r="AK25" s="876"/>
      <c r="AL25" s="876"/>
      <c r="AM25" s="876"/>
      <c r="AN25" s="871"/>
      <c r="AO25" s="2747"/>
      <c r="AP25" s="877" t="s">
        <v>792</v>
      </c>
      <c r="AQ25" s="876">
        <f t="shared" si="348"/>
        <v>-155</v>
      </c>
      <c r="AR25" s="876">
        <f t="shared" si="349"/>
        <v>0</v>
      </c>
      <c r="AS25" s="876">
        <f t="shared" si="350"/>
        <v>4</v>
      </c>
      <c r="AT25" s="876">
        <f t="shared" si="351"/>
        <v>159</v>
      </c>
      <c r="AU25" s="876">
        <f t="shared" si="352"/>
        <v>-155</v>
      </c>
      <c r="AV25" s="876"/>
      <c r="AW25" s="876"/>
      <c r="AX25" s="876"/>
      <c r="AY25" s="876"/>
      <c r="AZ25" s="876"/>
      <c r="BA25" s="876">
        <v>159</v>
      </c>
      <c r="BB25" s="876"/>
      <c r="BC25" s="876">
        <v>4</v>
      </c>
      <c r="BD25" s="876"/>
      <c r="BE25" s="876"/>
      <c r="BF25" s="876"/>
      <c r="BG25" s="876"/>
      <c r="BH25" s="871"/>
      <c r="BI25" s="2747"/>
      <c r="BJ25" s="877" t="s">
        <v>792</v>
      </c>
      <c r="BK25" s="876">
        <f t="shared" si="353"/>
        <v>-216</v>
      </c>
      <c r="BL25" s="876">
        <f t="shared" si="354"/>
        <v>0</v>
      </c>
      <c r="BM25" s="876">
        <f t="shared" si="355"/>
        <v>0</v>
      </c>
      <c r="BN25" s="876">
        <f t="shared" si="356"/>
        <v>216</v>
      </c>
      <c r="BO25" s="876">
        <f t="shared" si="357"/>
        <v>-216</v>
      </c>
      <c r="BP25" s="876"/>
      <c r="BQ25" s="876"/>
      <c r="BR25" s="876"/>
      <c r="BS25" s="876"/>
      <c r="BT25" s="876"/>
      <c r="BU25" s="876">
        <v>216</v>
      </c>
      <c r="BV25" s="876"/>
      <c r="BW25" s="876"/>
      <c r="BX25" s="876"/>
      <c r="BY25" s="876"/>
      <c r="BZ25" s="876"/>
      <c r="CA25" s="876"/>
      <c r="CB25" s="871"/>
      <c r="CC25" s="2747"/>
      <c r="CD25" s="877" t="s">
        <v>792</v>
      </c>
      <c r="CE25" s="876">
        <f t="shared" si="358"/>
        <v>-313</v>
      </c>
      <c r="CF25" s="876">
        <f t="shared" si="359"/>
        <v>0</v>
      </c>
      <c r="CG25" s="876">
        <f t="shared" si="360"/>
        <v>0</v>
      </c>
      <c r="CH25" s="876">
        <f t="shared" si="361"/>
        <v>313</v>
      </c>
      <c r="CI25" s="876">
        <f t="shared" si="362"/>
        <v>-313</v>
      </c>
      <c r="CJ25" s="876"/>
      <c r="CK25" s="876"/>
      <c r="CL25" s="876"/>
      <c r="CM25" s="876"/>
      <c r="CN25" s="876"/>
      <c r="CO25" s="876">
        <v>313</v>
      </c>
      <c r="CP25" s="876"/>
      <c r="CQ25" s="876"/>
      <c r="CR25" s="876"/>
      <c r="CS25" s="876"/>
      <c r="CT25" s="876"/>
      <c r="CU25" s="876"/>
      <c r="CV25" s="871"/>
      <c r="CW25" s="2747"/>
      <c r="CX25" s="877" t="s">
        <v>792</v>
      </c>
      <c r="CY25" s="876">
        <f t="shared" si="363"/>
        <v>-544.35</v>
      </c>
      <c r="CZ25" s="876">
        <f t="shared" si="364"/>
        <v>0</v>
      </c>
      <c r="DA25" s="876">
        <f t="shared" si="365"/>
        <v>312.64999999999998</v>
      </c>
      <c r="DB25" s="876">
        <f t="shared" si="366"/>
        <v>857</v>
      </c>
      <c r="DC25" s="876">
        <f t="shared" si="367"/>
        <v>-544.35</v>
      </c>
      <c r="DD25" s="876"/>
      <c r="DE25" s="876"/>
      <c r="DF25" s="876"/>
      <c r="DG25" s="876"/>
      <c r="DH25" s="876">
        <v>312.64999999999998</v>
      </c>
      <c r="DI25" s="876">
        <v>622</v>
      </c>
      <c r="DJ25" s="876"/>
      <c r="DK25" s="876"/>
      <c r="DL25" s="876">
        <v>44</v>
      </c>
      <c r="DM25" s="876"/>
      <c r="DN25" s="876"/>
      <c r="DO25" s="876">
        <v>191</v>
      </c>
      <c r="DP25" s="871"/>
    </row>
    <row r="26" spans="1:120" s="71" customFormat="1" ht="20.25" customHeight="1" x14ac:dyDescent="0.15">
      <c r="A26" s="2747"/>
      <c r="B26" s="877" t="s">
        <v>344</v>
      </c>
      <c r="C26" s="876">
        <f t="shared" si="327"/>
        <v>20497.150000000001</v>
      </c>
      <c r="D26" s="876">
        <f t="shared" si="328"/>
        <v>5492.66</v>
      </c>
      <c r="E26" s="876">
        <f t="shared" si="329"/>
        <v>15558.49</v>
      </c>
      <c r="F26" s="876">
        <f t="shared" si="330"/>
        <v>554</v>
      </c>
      <c r="G26" s="876">
        <f t="shared" si="331"/>
        <v>20497.150000000001</v>
      </c>
      <c r="H26" s="876">
        <f t="shared" si="368"/>
        <v>0</v>
      </c>
      <c r="I26" s="876">
        <f t="shared" si="332"/>
        <v>0</v>
      </c>
      <c r="J26" s="876">
        <f t="shared" si="333"/>
        <v>0</v>
      </c>
      <c r="K26" s="876">
        <f t="shared" si="334"/>
        <v>604</v>
      </c>
      <c r="L26" s="876">
        <f t="shared" si="335"/>
        <v>11970.43</v>
      </c>
      <c r="M26" s="876">
        <f t="shared" si="336"/>
        <v>540</v>
      </c>
      <c r="N26" s="876">
        <f t="shared" si="337"/>
        <v>100</v>
      </c>
      <c r="O26" s="876">
        <f t="shared" si="338"/>
        <v>1204</v>
      </c>
      <c r="P26" s="876">
        <f t="shared" si="339"/>
        <v>14</v>
      </c>
      <c r="Q26" s="876">
        <f t="shared" si="340"/>
        <v>4788.66</v>
      </c>
      <c r="R26" s="876">
        <f t="shared" si="341"/>
        <v>2384.06</v>
      </c>
      <c r="S26" s="937">
        <f t="shared" si="342"/>
        <v>0</v>
      </c>
      <c r="T26" s="871"/>
      <c r="U26" s="2747"/>
      <c r="V26" s="877" t="s">
        <v>344</v>
      </c>
      <c r="W26" s="876">
        <f t="shared" si="343"/>
        <v>4100.0599999999995</v>
      </c>
      <c r="X26" s="876">
        <f t="shared" si="344"/>
        <v>100</v>
      </c>
      <c r="Y26" s="876">
        <f t="shared" si="345"/>
        <v>4000.06</v>
      </c>
      <c r="Z26" s="876">
        <f t="shared" si="346"/>
        <v>0</v>
      </c>
      <c r="AA26" s="876">
        <f t="shared" si="347"/>
        <v>4100.0599999999995</v>
      </c>
      <c r="AB26" s="876"/>
      <c r="AC26" s="876"/>
      <c r="AD26" s="876"/>
      <c r="AE26" s="876"/>
      <c r="AF26" s="876">
        <f>629+1794</f>
        <v>2423</v>
      </c>
      <c r="AG26" s="876"/>
      <c r="AH26" s="876">
        <v>100</v>
      </c>
      <c r="AI26" s="876">
        <v>50</v>
      </c>
      <c r="AJ26" s="876"/>
      <c r="AK26" s="876"/>
      <c r="AL26" s="876">
        <f>188+1309.49+29.57</f>
        <v>1527.06</v>
      </c>
      <c r="AM26" s="876"/>
      <c r="AN26" s="871"/>
      <c r="AO26" s="2747"/>
      <c r="AP26" s="877" t="s">
        <v>344</v>
      </c>
      <c r="AQ26" s="876">
        <f t="shared" si="348"/>
        <v>2752.51</v>
      </c>
      <c r="AR26" s="876">
        <f t="shared" si="349"/>
        <v>42</v>
      </c>
      <c r="AS26" s="876">
        <f t="shared" si="350"/>
        <v>3257.51</v>
      </c>
      <c r="AT26" s="876">
        <f t="shared" si="351"/>
        <v>547</v>
      </c>
      <c r="AU26" s="876">
        <f t="shared" si="352"/>
        <v>2752.51</v>
      </c>
      <c r="AV26" s="876"/>
      <c r="AW26" s="876"/>
      <c r="AX26" s="876"/>
      <c r="AY26" s="876">
        <v>42</v>
      </c>
      <c r="AZ26" s="876">
        <v>3148.51</v>
      </c>
      <c r="BA26" s="876">
        <v>533</v>
      </c>
      <c r="BB26" s="876"/>
      <c r="BC26" s="876">
        <v>109</v>
      </c>
      <c r="BD26" s="876">
        <v>14</v>
      </c>
      <c r="BE26" s="876"/>
      <c r="BF26" s="876"/>
      <c r="BG26" s="876"/>
      <c r="BH26" s="871"/>
      <c r="BI26" s="2747"/>
      <c r="BJ26" s="877" t="s">
        <v>344</v>
      </c>
      <c r="BK26" s="876">
        <f t="shared" si="353"/>
        <v>7052.69</v>
      </c>
      <c r="BL26" s="876">
        <f t="shared" si="354"/>
        <v>4963.6899999999996</v>
      </c>
      <c r="BM26" s="876">
        <f t="shared" si="355"/>
        <v>2096</v>
      </c>
      <c r="BN26" s="876">
        <f t="shared" si="356"/>
        <v>7</v>
      </c>
      <c r="BO26" s="876">
        <f t="shared" si="357"/>
        <v>7052.69</v>
      </c>
      <c r="BP26" s="876"/>
      <c r="BQ26" s="876"/>
      <c r="BR26" s="876"/>
      <c r="BS26" s="876">
        <v>562</v>
      </c>
      <c r="BT26" s="876">
        <f>1669+150</f>
        <v>1819</v>
      </c>
      <c r="BU26" s="876">
        <v>7</v>
      </c>
      <c r="BV26" s="876"/>
      <c r="BW26" s="876">
        <v>277</v>
      </c>
      <c r="BX26" s="876"/>
      <c r="BY26" s="876">
        <v>4401.6899999999996</v>
      </c>
      <c r="BZ26" s="876"/>
      <c r="CA26" s="876"/>
      <c r="CB26" s="871"/>
      <c r="CC26" s="2747"/>
      <c r="CD26" s="877" t="s">
        <v>344</v>
      </c>
      <c r="CE26" s="876">
        <f t="shared" si="358"/>
        <v>2822.9700000000003</v>
      </c>
      <c r="CF26" s="876">
        <f t="shared" si="359"/>
        <v>386.97</v>
      </c>
      <c r="CG26" s="876">
        <f t="shared" si="360"/>
        <v>2436</v>
      </c>
      <c r="CH26" s="876">
        <f t="shared" si="361"/>
        <v>0</v>
      </c>
      <c r="CI26" s="876">
        <f t="shared" si="362"/>
        <v>2822.9700000000003</v>
      </c>
      <c r="CJ26" s="876"/>
      <c r="CK26" s="876"/>
      <c r="CL26" s="876"/>
      <c r="CM26" s="876"/>
      <c r="CN26" s="876">
        <v>2227</v>
      </c>
      <c r="CO26" s="876"/>
      <c r="CP26" s="876"/>
      <c r="CQ26" s="876">
        <v>209</v>
      </c>
      <c r="CR26" s="876"/>
      <c r="CS26" s="876">
        <v>386.97</v>
      </c>
      <c r="CT26" s="876"/>
      <c r="CU26" s="876"/>
      <c r="CV26" s="871"/>
      <c r="CW26" s="2747"/>
      <c r="CX26" s="877" t="s">
        <v>344</v>
      </c>
      <c r="CY26" s="876">
        <f t="shared" si="363"/>
        <v>3768.92</v>
      </c>
      <c r="CZ26" s="876">
        <f t="shared" si="364"/>
        <v>0</v>
      </c>
      <c r="DA26" s="876">
        <f t="shared" si="365"/>
        <v>3768.92</v>
      </c>
      <c r="DB26" s="876">
        <f t="shared" si="366"/>
        <v>0</v>
      </c>
      <c r="DC26" s="876">
        <f t="shared" si="367"/>
        <v>3768.92</v>
      </c>
      <c r="DD26" s="876"/>
      <c r="DE26" s="876"/>
      <c r="DF26" s="876"/>
      <c r="DG26" s="876"/>
      <c r="DH26" s="876">
        <v>2352.92</v>
      </c>
      <c r="DI26" s="876"/>
      <c r="DJ26" s="876"/>
      <c r="DK26" s="876">
        <v>559</v>
      </c>
      <c r="DL26" s="876"/>
      <c r="DM26" s="876"/>
      <c r="DN26" s="876">
        <v>857</v>
      </c>
      <c r="DO26" s="876"/>
      <c r="DP26" s="871"/>
    </row>
    <row r="27" spans="1:120" s="71" customFormat="1" ht="20.25" customHeight="1" x14ac:dyDescent="0.15">
      <c r="A27" s="2747"/>
      <c r="B27" s="877" t="s">
        <v>345</v>
      </c>
      <c r="C27" s="876">
        <f t="shared" si="327"/>
        <v>0</v>
      </c>
      <c r="D27" s="876">
        <f t="shared" si="328"/>
        <v>0</v>
      </c>
      <c r="E27" s="876">
        <f t="shared" si="329"/>
        <v>0</v>
      </c>
      <c r="F27" s="876">
        <f t="shared" si="330"/>
        <v>0</v>
      </c>
      <c r="G27" s="876">
        <f t="shared" si="331"/>
        <v>0</v>
      </c>
      <c r="H27" s="876">
        <f t="shared" si="368"/>
        <v>0</v>
      </c>
      <c r="I27" s="876">
        <f t="shared" si="332"/>
        <v>0</v>
      </c>
      <c r="J27" s="876">
        <f t="shared" si="333"/>
        <v>0</v>
      </c>
      <c r="K27" s="876">
        <f t="shared" si="334"/>
        <v>0</v>
      </c>
      <c r="L27" s="876">
        <f t="shared" si="335"/>
        <v>0</v>
      </c>
      <c r="M27" s="876">
        <f t="shared" si="336"/>
        <v>0</v>
      </c>
      <c r="N27" s="876">
        <f t="shared" si="337"/>
        <v>0</v>
      </c>
      <c r="O27" s="876">
        <f t="shared" si="338"/>
        <v>0</v>
      </c>
      <c r="P27" s="876">
        <f t="shared" si="339"/>
        <v>0</v>
      </c>
      <c r="Q27" s="876">
        <f t="shared" si="340"/>
        <v>0</v>
      </c>
      <c r="R27" s="876">
        <f t="shared" si="341"/>
        <v>0</v>
      </c>
      <c r="S27" s="937">
        <f t="shared" si="342"/>
        <v>0</v>
      </c>
      <c r="T27" s="871"/>
      <c r="U27" s="2747"/>
      <c r="V27" s="877" t="s">
        <v>345</v>
      </c>
      <c r="W27" s="876">
        <f t="shared" si="343"/>
        <v>0</v>
      </c>
      <c r="X27" s="876">
        <f t="shared" si="344"/>
        <v>0</v>
      </c>
      <c r="Y27" s="876">
        <f t="shared" si="345"/>
        <v>0</v>
      </c>
      <c r="Z27" s="876">
        <f t="shared" si="346"/>
        <v>0</v>
      </c>
      <c r="AA27" s="876">
        <f t="shared" si="347"/>
        <v>0</v>
      </c>
      <c r="AB27" s="876"/>
      <c r="AC27" s="876"/>
      <c r="AD27" s="876"/>
      <c r="AE27" s="876"/>
      <c r="AF27" s="876"/>
      <c r="AG27" s="876"/>
      <c r="AH27" s="876"/>
      <c r="AI27" s="876"/>
      <c r="AJ27" s="876"/>
      <c r="AK27" s="876"/>
      <c r="AL27" s="876"/>
      <c r="AM27" s="876"/>
      <c r="AN27" s="871"/>
      <c r="AO27" s="2747"/>
      <c r="AP27" s="877" t="s">
        <v>345</v>
      </c>
      <c r="AQ27" s="876">
        <f t="shared" si="348"/>
        <v>0</v>
      </c>
      <c r="AR27" s="876">
        <f t="shared" si="349"/>
        <v>0</v>
      </c>
      <c r="AS27" s="876">
        <f t="shared" si="350"/>
        <v>0</v>
      </c>
      <c r="AT27" s="876">
        <f t="shared" si="351"/>
        <v>0</v>
      </c>
      <c r="AU27" s="876">
        <f t="shared" si="352"/>
        <v>0</v>
      </c>
      <c r="AV27" s="876"/>
      <c r="AW27" s="876"/>
      <c r="AX27" s="876"/>
      <c r="AY27" s="876"/>
      <c r="AZ27" s="876"/>
      <c r="BA27" s="876"/>
      <c r="BB27" s="876"/>
      <c r="BC27" s="876"/>
      <c r="BD27" s="876"/>
      <c r="BE27" s="876"/>
      <c r="BF27" s="876"/>
      <c r="BG27" s="876"/>
      <c r="BH27" s="871"/>
      <c r="BI27" s="2747"/>
      <c r="BJ27" s="877" t="s">
        <v>345</v>
      </c>
      <c r="BK27" s="876">
        <f t="shared" si="353"/>
        <v>0</v>
      </c>
      <c r="BL27" s="876">
        <f t="shared" si="354"/>
        <v>0</v>
      </c>
      <c r="BM27" s="876">
        <f t="shared" si="355"/>
        <v>0</v>
      </c>
      <c r="BN27" s="876">
        <f t="shared" si="356"/>
        <v>0</v>
      </c>
      <c r="BO27" s="876">
        <f t="shared" si="357"/>
        <v>0</v>
      </c>
      <c r="BP27" s="876"/>
      <c r="BQ27" s="876"/>
      <c r="BR27" s="876"/>
      <c r="BS27" s="876"/>
      <c r="BT27" s="876"/>
      <c r="BU27" s="876"/>
      <c r="BV27" s="876"/>
      <c r="BW27" s="876"/>
      <c r="BX27" s="876"/>
      <c r="BY27" s="876"/>
      <c r="BZ27" s="876"/>
      <c r="CA27" s="876"/>
      <c r="CB27" s="871"/>
      <c r="CC27" s="2747"/>
      <c r="CD27" s="877" t="s">
        <v>345</v>
      </c>
      <c r="CE27" s="876">
        <f t="shared" si="358"/>
        <v>0</v>
      </c>
      <c r="CF27" s="876">
        <f t="shared" si="359"/>
        <v>0</v>
      </c>
      <c r="CG27" s="876">
        <f t="shared" si="360"/>
        <v>0</v>
      </c>
      <c r="CH27" s="876">
        <f t="shared" si="361"/>
        <v>0</v>
      </c>
      <c r="CI27" s="876">
        <f t="shared" si="362"/>
        <v>0</v>
      </c>
      <c r="CJ27" s="876"/>
      <c r="CK27" s="876"/>
      <c r="CL27" s="876"/>
      <c r="CM27" s="876"/>
      <c r="CN27" s="876"/>
      <c r="CO27" s="876"/>
      <c r="CP27" s="876"/>
      <c r="CQ27" s="876"/>
      <c r="CR27" s="876"/>
      <c r="CS27" s="876"/>
      <c r="CT27" s="876"/>
      <c r="CU27" s="876"/>
      <c r="CV27" s="871"/>
      <c r="CW27" s="2747"/>
      <c r="CX27" s="877" t="s">
        <v>345</v>
      </c>
      <c r="CY27" s="876">
        <f t="shared" si="363"/>
        <v>0</v>
      </c>
      <c r="CZ27" s="876">
        <f t="shared" si="364"/>
        <v>0</v>
      </c>
      <c r="DA27" s="876">
        <f t="shared" si="365"/>
        <v>0</v>
      </c>
      <c r="DB27" s="876">
        <f t="shared" si="366"/>
        <v>0</v>
      </c>
      <c r="DC27" s="876">
        <f t="shared" si="367"/>
        <v>0</v>
      </c>
      <c r="DD27" s="876"/>
      <c r="DE27" s="876"/>
      <c r="DF27" s="876"/>
      <c r="DG27" s="876"/>
      <c r="DH27" s="876"/>
      <c r="DI27" s="876"/>
      <c r="DJ27" s="876"/>
      <c r="DK27" s="876"/>
      <c r="DL27" s="876"/>
      <c r="DM27" s="876"/>
      <c r="DN27" s="876"/>
      <c r="DO27" s="876"/>
      <c r="DP27" s="871"/>
    </row>
    <row r="28" spans="1:120" s="71" customFormat="1" ht="20.25" customHeight="1" x14ac:dyDescent="0.15">
      <c r="A28" s="2747"/>
      <c r="B28" s="878" t="s">
        <v>283</v>
      </c>
      <c r="C28" s="876">
        <f t="shared" si="327"/>
        <v>-3919</v>
      </c>
      <c r="D28" s="876">
        <f t="shared" si="328"/>
        <v>0</v>
      </c>
      <c r="E28" s="876">
        <f t="shared" si="329"/>
        <v>0</v>
      </c>
      <c r="F28" s="876">
        <f t="shared" si="330"/>
        <v>3919</v>
      </c>
      <c r="G28" s="876">
        <f t="shared" si="331"/>
        <v>-3919</v>
      </c>
      <c r="H28" s="876">
        <f t="shared" si="368"/>
        <v>0</v>
      </c>
      <c r="I28" s="876">
        <f t="shared" si="332"/>
        <v>0</v>
      </c>
      <c r="J28" s="876">
        <f t="shared" si="333"/>
        <v>0</v>
      </c>
      <c r="K28" s="876">
        <f t="shared" si="334"/>
        <v>0</v>
      </c>
      <c r="L28" s="876">
        <f t="shared" si="335"/>
        <v>0</v>
      </c>
      <c r="M28" s="876">
        <f t="shared" si="336"/>
        <v>3663</v>
      </c>
      <c r="N28" s="876">
        <f t="shared" si="337"/>
        <v>0</v>
      </c>
      <c r="O28" s="876">
        <f t="shared" si="338"/>
        <v>0</v>
      </c>
      <c r="P28" s="876">
        <f t="shared" si="339"/>
        <v>130</v>
      </c>
      <c r="Q28" s="876">
        <f t="shared" si="340"/>
        <v>0</v>
      </c>
      <c r="R28" s="876">
        <f t="shared" si="341"/>
        <v>0</v>
      </c>
      <c r="S28" s="937">
        <f t="shared" si="342"/>
        <v>126</v>
      </c>
      <c r="T28" s="871"/>
      <c r="U28" s="2747"/>
      <c r="V28" s="878" t="s">
        <v>283</v>
      </c>
      <c r="W28" s="876">
        <f t="shared" si="343"/>
        <v>-1110</v>
      </c>
      <c r="X28" s="876">
        <f t="shared" si="344"/>
        <v>0</v>
      </c>
      <c r="Y28" s="876">
        <f t="shared" si="345"/>
        <v>0</v>
      </c>
      <c r="Z28" s="876">
        <f t="shared" si="346"/>
        <v>1110</v>
      </c>
      <c r="AA28" s="876">
        <f t="shared" si="347"/>
        <v>-1110</v>
      </c>
      <c r="AB28" s="876"/>
      <c r="AC28" s="876"/>
      <c r="AD28" s="876"/>
      <c r="AE28" s="876"/>
      <c r="AF28" s="876"/>
      <c r="AG28" s="876">
        <v>984</v>
      </c>
      <c r="AH28" s="876"/>
      <c r="AI28" s="876"/>
      <c r="AJ28" s="876"/>
      <c r="AK28" s="876"/>
      <c r="AL28" s="876"/>
      <c r="AM28" s="876">
        <v>126</v>
      </c>
      <c r="AN28" s="871"/>
      <c r="AO28" s="2747"/>
      <c r="AP28" s="878" t="s">
        <v>283</v>
      </c>
      <c r="AQ28" s="876">
        <f t="shared" si="348"/>
        <v>-1016</v>
      </c>
      <c r="AR28" s="876">
        <f t="shared" si="349"/>
        <v>0</v>
      </c>
      <c r="AS28" s="876">
        <f t="shared" si="350"/>
        <v>0</v>
      </c>
      <c r="AT28" s="876">
        <f t="shared" si="351"/>
        <v>1016</v>
      </c>
      <c r="AU28" s="876">
        <f t="shared" si="352"/>
        <v>-1016</v>
      </c>
      <c r="AV28" s="876"/>
      <c r="AW28" s="876"/>
      <c r="AX28" s="876"/>
      <c r="AY28" s="876"/>
      <c r="AZ28" s="876"/>
      <c r="BA28" s="876">
        <v>1016</v>
      </c>
      <c r="BB28" s="876"/>
      <c r="BC28" s="876"/>
      <c r="BD28" s="876"/>
      <c r="BE28" s="876"/>
      <c r="BF28" s="876"/>
      <c r="BG28" s="876"/>
      <c r="BH28" s="871"/>
      <c r="BI28" s="2747"/>
      <c r="BJ28" s="878" t="s">
        <v>283</v>
      </c>
      <c r="BK28" s="876">
        <f t="shared" si="353"/>
        <v>0</v>
      </c>
      <c r="BL28" s="876">
        <f t="shared" si="354"/>
        <v>0</v>
      </c>
      <c r="BM28" s="876">
        <f t="shared" si="355"/>
        <v>0</v>
      </c>
      <c r="BN28" s="876">
        <f t="shared" si="356"/>
        <v>0</v>
      </c>
      <c r="BO28" s="876">
        <f t="shared" si="357"/>
        <v>0</v>
      </c>
      <c r="BP28" s="876"/>
      <c r="BQ28" s="876"/>
      <c r="BR28" s="876"/>
      <c r="BS28" s="876"/>
      <c r="BT28" s="876"/>
      <c r="BU28" s="876"/>
      <c r="BV28" s="876"/>
      <c r="BW28" s="876"/>
      <c r="BX28" s="876"/>
      <c r="BY28" s="876"/>
      <c r="BZ28" s="876"/>
      <c r="CA28" s="876"/>
      <c r="CB28" s="871"/>
      <c r="CC28" s="2747"/>
      <c r="CD28" s="878" t="s">
        <v>283</v>
      </c>
      <c r="CE28" s="876">
        <f t="shared" si="358"/>
        <v>0</v>
      </c>
      <c r="CF28" s="876">
        <f t="shared" si="359"/>
        <v>0</v>
      </c>
      <c r="CG28" s="876">
        <f t="shared" si="360"/>
        <v>0</v>
      </c>
      <c r="CH28" s="876">
        <f t="shared" si="361"/>
        <v>0</v>
      </c>
      <c r="CI28" s="876">
        <f t="shared" si="362"/>
        <v>0</v>
      </c>
      <c r="CJ28" s="876"/>
      <c r="CK28" s="876"/>
      <c r="CL28" s="876"/>
      <c r="CM28" s="876"/>
      <c r="CN28" s="876"/>
      <c r="CO28" s="876"/>
      <c r="CP28" s="876"/>
      <c r="CQ28" s="876"/>
      <c r="CR28" s="876"/>
      <c r="CS28" s="876"/>
      <c r="CT28" s="876"/>
      <c r="CU28" s="876"/>
      <c r="CV28" s="871"/>
      <c r="CW28" s="2747"/>
      <c r="CX28" s="878" t="s">
        <v>283</v>
      </c>
      <c r="CY28" s="876">
        <f t="shared" si="363"/>
        <v>-1793</v>
      </c>
      <c r="CZ28" s="876">
        <f t="shared" si="364"/>
        <v>0</v>
      </c>
      <c r="DA28" s="876">
        <f t="shared" si="365"/>
        <v>0</v>
      </c>
      <c r="DB28" s="876">
        <f t="shared" si="366"/>
        <v>1793</v>
      </c>
      <c r="DC28" s="876">
        <f t="shared" si="367"/>
        <v>-1793</v>
      </c>
      <c r="DD28" s="876"/>
      <c r="DE28" s="876"/>
      <c r="DF28" s="876"/>
      <c r="DG28" s="876"/>
      <c r="DH28" s="876"/>
      <c r="DI28" s="876">
        <v>1663</v>
      </c>
      <c r="DJ28" s="876"/>
      <c r="DK28" s="876"/>
      <c r="DL28" s="876">
        <v>130</v>
      </c>
      <c r="DM28" s="876"/>
      <c r="DN28" s="876"/>
      <c r="DO28" s="876"/>
      <c r="DP28" s="871"/>
    </row>
    <row r="29" spans="1:120" s="71" customFormat="1" ht="20.25" customHeight="1" x14ac:dyDescent="0.15">
      <c r="A29" s="2747"/>
      <c r="B29" s="878" t="s">
        <v>354</v>
      </c>
      <c r="C29" s="876">
        <f t="shared" si="327"/>
        <v>-7540</v>
      </c>
      <c r="D29" s="876">
        <f t="shared" si="328"/>
        <v>0</v>
      </c>
      <c r="E29" s="876">
        <f t="shared" si="329"/>
        <v>0</v>
      </c>
      <c r="F29" s="876">
        <f t="shared" si="330"/>
        <v>7540</v>
      </c>
      <c r="G29" s="876">
        <f t="shared" si="331"/>
        <v>-7540</v>
      </c>
      <c r="H29" s="876">
        <f t="shared" si="368"/>
        <v>0</v>
      </c>
      <c r="I29" s="876">
        <f t="shared" si="332"/>
        <v>0</v>
      </c>
      <c r="J29" s="876">
        <f t="shared" si="333"/>
        <v>0</v>
      </c>
      <c r="K29" s="876">
        <f t="shared" si="334"/>
        <v>0</v>
      </c>
      <c r="L29" s="876">
        <f t="shared" si="335"/>
        <v>0</v>
      </c>
      <c r="M29" s="876">
        <f t="shared" si="336"/>
        <v>7428</v>
      </c>
      <c r="N29" s="876">
        <f t="shared" si="337"/>
        <v>0</v>
      </c>
      <c r="O29" s="876">
        <f t="shared" si="338"/>
        <v>0</v>
      </c>
      <c r="P29" s="876">
        <f t="shared" si="339"/>
        <v>50</v>
      </c>
      <c r="Q29" s="876">
        <f t="shared" si="340"/>
        <v>0</v>
      </c>
      <c r="R29" s="876">
        <f t="shared" si="341"/>
        <v>0</v>
      </c>
      <c r="S29" s="937">
        <f t="shared" si="342"/>
        <v>62</v>
      </c>
      <c r="T29" s="871"/>
      <c r="U29" s="2747"/>
      <c r="V29" s="878" t="s">
        <v>354</v>
      </c>
      <c r="W29" s="876">
        <f t="shared" si="343"/>
        <v>-1378</v>
      </c>
      <c r="X29" s="876">
        <f t="shared" si="344"/>
        <v>0</v>
      </c>
      <c r="Y29" s="876">
        <f t="shared" si="345"/>
        <v>0</v>
      </c>
      <c r="Z29" s="876">
        <f t="shared" si="346"/>
        <v>1378</v>
      </c>
      <c r="AA29" s="876">
        <f t="shared" si="347"/>
        <v>-1378</v>
      </c>
      <c r="AB29" s="876"/>
      <c r="AC29" s="876"/>
      <c r="AD29" s="876"/>
      <c r="AE29" s="876"/>
      <c r="AF29" s="876"/>
      <c r="AG29" s="876">
        <f>456+810</f>
        <v>1266</v>
      </c>
      <c r="AH29" s="876"/>
      <c r="AI29" s="876"/>
      <c r="AJ29" s="876">
        <v>50</v>
      </c>
      <c r="AK29" s="876"/>
      <c r="AL29" s="876"/>
      <c r="AM29" s="876">
        <v>62</v>
      </c>
      <c r="AN29" s="871"/>
      <c r="AO29" s="2747"/>
      <c r="AP29" s="878" t="s">
        <v>354</v>
      </c>
      <c r="AQ29" s="876">
        <f t="shared" si="348"/>
        <v>-1749</v>
      </c>
      <c r="AR29" s="876">
        <f t="shared" si="349"/>
        <v>0</v>
      </c>
      <c r="AS29" s="876">
        <f t="shared" si="350"/>
        <v>0</v>
      </c>
      <c r="AT29" s="876">
        <f t="shared" si="351"/>
        <v>1749</v>
      </c>
      <c r="AU29" s="876">
        <f t="shared" si="352"/>
        <v>-1749</v>
      </c>
      <c r="AV29" s="876"/>
      <c r="AW29" s="876"/>
      <c r="AX29" s="876"/>
      <c r="AY29" s="876"/>
      <c r="AZ29" s="876"/>
      <c r="BA29" s="876">
        <f>902+847</f>
        <v>1749</v>
      </c>
      <c r="BB29" s="876"/>
      <c r="BC29" s="876"/>
      <c r="BD29" s="876"/>
      <c r="BE29" s="876"/>
      <c r="BF29" s="876"/>
      <c r="BG29" s="876"/>
      <c r="BH29" s="871"/>
      <c r="BI29" s="2747"/>
      <c r="BJ29" s="878" t="s">
        <v>354</v>
      </c>
      <c r="BK29" s="876">
        <f t="shared" si="353"/>
        <v>-248</v>
      </c>
      <c r="BL29" s="876">
        <f t="shared" si="354"/>
        <v>0</v>
      </c>
      <c r="BM29" s="876">
        <f t="shared" si="355"/>
        <v>0</v>
      </c>
      <c r="BN29" s="876">
        <f t="shared" si="356"/>
        <v>248</v>
      </c>
      <c r="BO29" s="876">
        <f t="shared" si="357"/>
        <v>-248</v>
      </c>
      <c r="BP29" s="876"/>
      <c r="BQ29" s="876"/>
      <c r="BR29" s="876"/>
      <c r="BS29" s="876"/>
      <c r="BT29" s="876"/>
      <c r="BU29" s="876">
        <v>248</v>
      </c>
      <c r="BV29" s="876"/>
      <c r="BW29" s="876"/>
      <c r="BX29" s="876"/>
      <c r="BY29" s="876"/>
      <c r="BZ29" s="876"/>
      <c r="CA29" s="876"/>
      <c r="CB29" s="871"/>
      <c r="CC29" s="2747"/>
      <c r="CD29" s="878" t="s">
        <v>354</v>
      </c>
      <c r="CE29" s="876">
        <f t="shared" si="358"/>
        <v>-2526</v>
      </c>
      <c r="CF29" s="876">
        <f t="shared" si="359"/>
        <v>0</v>
      </c>
      <c r="CG29" s="876">
        <f t="shared" si="360"/>
        <v>0</v>
      </c>
      <c r="CH29" s="876">
        <f t="shared" si="361"/>
        <v>2526</v>
      </c>
      <c r="CI29" s="876">
        <f t="shared" si="362"/>
        <v>-2526</v>
      </c>
      <c r="CJ29" s="876"/>
      <c r="CK29" s="876"/>
      <c r="CL29" s="876"/>
      <c r="CM29" s="876"/>
      <c r="CN29" s="876"/>
      <c r="CO29" s="876">
        <v>2526</v>
      </c>
      <c r="CP29" s="876"/>
      <c r="CQ29" s="876"/>
      <c r="CR29" s="876"/>
      <c r="CS29" s="876"/>
      <c r="CT29" s="876"/>
      <c r="CU29" s="876"/>
      <c r="CV29" s="871"/>
      <c r="CW29" s="2747"/>
      <c r="CX29" s="878" t="s">
        <v>354</v>
      </c>
      <c r="CY29" s="876">
        <f t="shared" si="363"/>
        <v>-1639</v>
      </c>
      <c r="CZ29" s="876">
        <f t="shared" si="364"/>
        <v>0</v>
      </c>
      <c r="DA29" s="876">
        <f t="shared" si="365"/>
        <v>0</v>
      </c>
      <c r="DB29" s="876">
        <f t="shared" si="366"/>
        <v>1639</v>
      </c>
      <c r="DC29" s="876">
        <f t="shared" si="367"/>
        <v>-1639</v>
      </c>
      <c r="DD29" s="876"/>
      <c r="DE29" s="876"/>
      <c r="DF29" s="876"/>
      <c r="DG29" s="876"/>
      <c r="DH29" s="876"/>
      <c r="DI29" s="876">
        <f>610+1029</f>
        <v>1639</v>
      </c>
      <c r="DJ29" s="876"/>
      <c r="DK29" s="876"/>
      <c r="DL29" s="876"/>
      <c r="DM29" s="876"/>
      <c r="DN29" s="876"/>
      <c r="DO29" s="876"/>
      <c r="DP29" s="871"/>
    </row>
    <row r="30" spans="1:120" s="71" customFormat="1" ht="20.25" customHeight="1" x14ac:dyDescent="0.15">
      <c r="A30" s="2747"/>
      <c r="B30" s="877" t="s">
        <v>847</v>
      </c>
      <c r="C30" s="876">
        <f t="shared" si="327"/>
        <v>0</v>
      </c>
      <c r="D30" s="876">
        <f t="shared" si="328"/>
        <v>0</v>
      </c>
      <c r="E30" s="876">
        <f t="shared" si="329"/>
        <v>0</v>
      </c>
      <c r="F30" s="876">
        <f t="shared" si="330"/>
        <v>0</v>
      </c>
      <c r="G30" s="876">
        <f t="shared" si="331"/>
        <v>0</v>
      </c>
      <c r="H30" s="876">
        <f t="shared" si="368"/>
        <v>0</v>
      </c>
      <c r="I30" s="876">
        <f t="shared" si="332"/>
        <v>0</v>
      </c>
      <c r="J30" s="876">
        <f t="shared" si="333"/>
        <v>0</v>
      </c>
      <c r="K30" s="876">
        <f t="shared" si="334"/>
        <v>0</v>
      </c>
      <c r="L30" s="876">
        <f t="shared" si="335"/>
        <v>0</v>
      </c>
      <c r="M30" s="876">
        <f t="shared" si="336"/>
        <v>0</v>
      </c>
      <c r="N30" s="876">
        <f t="shared" si="337"/>
        <v>0</v>
      </c>
      <c r="O30" s="876">
        <f t="shared" si="338"/>
        <v>0</v>
      </c>
      <c r="P30" s="876">
        <f t="shared" si="339"/>
        <v>0</v>
      </c>
      <c r="Q30" s="876">
        <f t="shared" si="340"/>
        <v>0</v>
      </c>
      <c r="R30" s="876">
        <f t="shared" si="341"/>
        <v>0</v>
      </c>
      <c r="S30" s="937">
        <f t="shared" si="342"/>
        <v>0</v>
      </c>
      <c r="T30" s="871"/>
      <c r="U30" s="2747"/>
      <c r="V30" s="877" t="s">
        <v>847</v>
      </c>
      <c r="W30" s="876">
        <f t="shared" si="343"/>
        <v>0</v>
      </c>
      <c r="X30" s="876">
        <f t="shared" si="344"/>
        <v>0</v>
      </c>
      <c r="Y30" s="876">
        <f t="shared" si="345"/>
        <v>0</v>
      </c>
      <c r="Z30" s="876">
        <f t="shared" si="346"/>
        <v>0</v>
      </c>
      <c r="AA30" s="876">
        <f t="shared" si="347"/>
        <v>0</v>
      </c>
      <c r="AB30" s="876"/>
      <c r="AC30" s="876"/>
      <c r="AD30" s="876"/>
      <c r="AE30" s="876"/>
      <c r="AF30" s="876"/>
      <c r="AG30" s="876"/>
      <c r="AH30" s="876"/>
      <c r="AI30" s="876"/>
      <c r="AJ30" s="876"/>
      <c r="AK30" s="876"/>
      <c r="AL30" s="876"/>
      <c r="AM30" s="876"/>
      <c r="AN30" s="871"/>
      <c r="AO30" s="2747"/>
      <c r="AP30" s="877" t="s">
        <v>847</v>
      </c>
      <c r="AQ30" s="876">
        <f t="shared" si="348"/>
        <v>0</v>
      </c>
      <c r="AR30" s="876">
        <f t="shared" si="349"/>
        <v>0</v>
      </c>
      <c r="AS30" s="876">
        <f t="shared" si="350"/>
        <v>0</v>
      </c>
      <c r="AT30" s="876">
        <f t="shared" si="351"/>
        <v>0</v>
      </c>
      <c r="AU30" s="876">
        <f t="shared" si="352"/>
        <v>0</v>
      </c>
      <c r="AV30" s="876"/>
      <c r="AW30" s="876"/>
      <c r="AX30" s="876"/>
      <c r="AY30" s="876"/>
      <c r="AZ30" s="876"/>
      <c r="BA30" s="876"/>
      <c r="BB30" s="876"/>
      <c r="BC30" s="876"/>
      <c r="BD30" s="876"/>
      <c r="BE30" s="876"/>
      <c r="BF30" s="876"/>
      <c r="BG30" s="876"/>
      <c r="BH30" s="871"/>
      <c r="BI30" s="2747"/>
      <c r="BJ30" s="877" t="s">
        <v>847</v>
      </c>
      <c r="BK30" s="876">
        <f t="shared" si="353"/>
        <v>0</v>
      </c>
      <c r="BL30" s="876">
        <f t="shared" si="354"/>
        <v>0</v>
      </c>
      <c r="BM30" s="876">
        <f t="shared" si="355"/>
        <v>0</v>
      </c>
      <c r="BN30" s="876">
        <f t="shared" si="356"/>
        <v>0</v>
      </c>
      <c r="BO30" s="876">
        <f t="shared" si="357"/>
        <v>0</v>
      </c>
      <c r="BP30" s="876"/>
      <c r="BQ30" s="876"/>
      <c r="BR30" s="876"/>
      <c r="BS30" s="876"/>
      <c r="BT30" s="876"/>
      <c r="BU30" s="876"/>
      <c r="BV30" s="876"/>
      <c r="BW30" s="876"/>
      <c r="BX30" s="876"/>
      <c r="BY30" s="876"/>
      <c r="BZ30" s="876"/>
      <c r="CA30" s="876"/>
      <c r="CB30" s="871"/>
      <c r="CC30" s="2747"/>
      <c r="CD30" s="877" t="s">
        <v>847</v>
      </c>
      <c r="CE30" s="876">
        <f t="shared" si="358"/>
        <v>0</v>
      </c>
      <c r="CF30" s="876">
        <f t="shared" si="359"/>
        <v>0</v>
      </c>
      <c r="CG30" s="876">
        <f t="shared" si="360"/>
        <v>0</v>
      </c>
      <c r="CH30" s="876">
        <f t="shared" si="361"/>
        <v>0</v>
      </c>
      <c r="CI30" s="876">
        <f t="shared" si="362"/>
        <v>0</v>
      </c>
      <c r="CJ30" s="876"/>
      <c r="CK30" s="876"/>
      <c r="CL30" s="876"/>
      <c r="CM30" s="876"/>
      <c r="CN30" s="876"/>
      <c r="CO30" s="876"/>
      <c r="CP30" s="876"/>
      <c r="CQ30" s="876"/>
      <c r="CR30" s="876"/>
      <c r="CS30" s="876"/>
      <c r="CT30" s="876"/>
      <c r="CU30" s="876"/>
      <c r="CV30" s="871"/>
      <c r="CW30" s="2747"/>
      <c r="CX30" s="877" t="s">
        <v>847</v>
      </c>
      <c r="CY30" s="876">
        <f t="shared" si="363"/>
        <v>0</v>
      </c>
      <c r="CZ30" s="876">
        <f t="shared" si="364"/>
        <v>0</v>
      </c>
      <c r="DA30" s="876">
        <f t="shared" si="365"/>
        <v>0</v>
      </c>
      <c r="DB30" s="876">
        <f t="shared" si="366"/>
        <v>0</v>
      </c>
      <c r="DC30" s="876">
        <f t="shared" si="367"/>
        <v>0</v>
      </c>
      <c r="DD30" s="876"/>
      <c r="DE30" s="876"/>
      <c r="DF30" s="876"/>
      <c r="DG30" s="876"/>
      <c r="DH30" s="876"/>
      <c r="DI30" s="876"/>
      <c r="DJ30" s="876"/>
      <c r="DK30" s="876"/>
      <c r="DL30" s="876"/>
      <c r="DM30" s="876"/>
      <c r="DN30" s="876"/>
      <c r="DO30" s="876"/>
      <c r="DP30" s="871"/>
    </row>
    <row r="31" spans="1:120" s="71" customFormat="1" ht="20.25" customHeight="1" x14ac:dyDescent="0.15">
      <c r="A31" s="2747"/>
      <c r="B31" s="879" t="s">
        <v>355</v>
      </c>
      <c r="C31" s="876">
        <f t="shared" si="327"/>
        <v>1787.5300000000002</v>
      </c>
      <c r="D31" s="876">
        <f t="shared" si="328"/>
        <v>476.36</v>
      </c>
      <c r="E31" s="876">
        <f t="shared" si="329"/>
        <v>1313.17</v>
      </c>
      <c r="F31" s="876">
        <f t="shared" si="330"/>
        <v>2</v>
      </c>
      <c r="G31" s="876">
        <f t="shared" si="331"/>
        <v>1787.5300000000002</v>
      </c>
      <c r="H31" s="876">
        <f t="shared" si="368"/>
        <v>0</v>
      </c>
      <c r="I31" s="876">
        <f t="shared" si="332"/>
        <v>0</v>
      </c>
      <c r="J31" s="876">
        <f t="shared" si="333"/>
        <v>0</v>
      </c>
      <c r="K31" s="876">
        <f t="shared" si="334"/>
        <v>0</v>
      </c>
      <c r="L31" s="876">
        <f t="shared" si="335"/>
        <v>1313.17</v>
      </c>
      <c r="M31" s="876">
        <f t="shared" si="336"/>
        <v>0</v>
      </c>
      <c r="N31" s="876">
        <f t="shared" si="337"/>
        <v>373.51</v>
      </c>
      <c r="O31" s="876">
        <f t="shared" si="338"/>
        <v>0</v>
      </c>
      <c r="P31" s="876">
        <f t="shared" si="339"/>
        <v>2</v>
      </c>
      <c r="Q31" s="876">
        <f t="shared" si="340"/>
        <v>102.85</v>
      </c>
      <c r="R31" s="876">
        <f t="shared" si="341"/>
        <v>0</v>
      </c>
      <c r="S31" s="937">
        <f t="shared" si="342"/>
        <v>0</v>
      </c>
      <c r="T31" s="871"/>
      <c r="U31" s="2747"/>
      <c r="V31" s="879" t="s">
        <v>355</v>
      </c>
      <c r="W31" s="876">
        <f t="shared" si="343"/>
        <v>428.44000000000005</v>
      </c>
      <c r="X31" s="876">
        <f t="shared" si="344"/>
        <v>322.85000000000002</v>
      </c>
      <c r="Y31" s="876">
        <f t="shared" si="345"/>
        <v>105.59</v>
      </c>
      <c r="Z31" s="876">
        <f t="shared" si="346"/>
        <v>0</v>
      </c>
      <c r="AA31" s="876">
        <f t="shared" si="347"/>
        <v>428.44000000000005</v>
      </c>
      <c r="AB31" s="876"/>
      <c r="AC31" s="876"/>
      <c r="AD31" s="876"/>
      <c r="AE31" s="876"/>
      <c r="AF31" s="876">
        <v>105.59</v>
      </c>
      <c r="AG31" s="876"/>
      <c r="AH31" s="876">
        <v>220</v>
      </c>
      <c r="AI31" s="876"/>
      <c r="AJ31" s="876"/>
      <c r="AK31" s="876">
        <v>102.85</v>
      </c>
      <c r="AL31" s="876"/>
      <c r="AM31" s="876"/>
      <c r="AN31" s="871"/>
      <c r="AO31" s="2747"/>
      <c r="AP31" s="879" t="s">
        <v>355</v>
      </c>
      <c r="AQ31" s="876">
        <f t="shared" si="348"/>
        <v>319.74</v>
      </c>
      <c r="AR31" s="876">
        <f t="shared" si="349"/>
        <v>0</v>
      </c>
      <c r="AS31" s="876">
        <f t="shared" si="350"/>
        <v>321.74</v>
      </c>
      <c r="AT31" s="876">
        <f t="shared" si="351"/>
        <v>2</v>
      </c>
      <c r="AU31" s="876">
        <f t="shared" si="352"/>
        <v>319.74</v>
      </c>
      <c r="AV31" s="876"/>
      <c r="AW31" s="876"/>
      <c r="AX31" s="876"/>
      <c r="AY31" s="876"/>
      <c r="AZ31" s="876">
        <v>321.74</v>
      </c>
      <c r="BA31" s="876"/>
      <c r="BB31" s="876"/>
      <c r="BC31" s="876"/>
      <c r="BD31" s="876">
        <v>2</v>
      </c>
      <c r="BE31" s="876"/>
      <c r="BF31" s="876"/>
      <c r="BG31" s="876"/>
      <c r="BH31" s="871"/>
      <c r="BI31" s="2747"/>
      <c r="BJ31" s="879" t="s">
        <v>355</v>
      </c>
      <c r="BK31" s="876">
        <f t="shared" si="353"/>
        <v>0</v>
      </c>
      <c r="BL31" s="876">
        <f t="shared" si="354"/>
        <v>0</v>
      </c>
      <c r="BM31" s="876">
        <f t="shared" si="355"/>
        <v>0</v>
      </c>
      <c r="BN31" s="876">
        <f t="shared" si="356"/>
        <v>0</v>
      </c>
      <c r="BO31" s="876">
        <f t="shared" si="357"/>
        <v>0</v>
      </c>
      <c r="BP31" s="876"/>
      <c r="BQ31" s="876"/>
      <c r="BR31" s="876"/>
      <c r="BS31" s="876"/>
      <c r="BT31" s="876"/>
      <c r="BU31" s="876"/>
      <c r="BV31" s="876"/>
      <c r="BW31" s="876"/>
      <c r="BX31" s="876"/>
      <c r="BY31" s="876"/>
      <c r="BZ31" s="876"/>
      <c r="CA31" s="876"/>
      <c r="CB31" s="871"/>
      <c r="CC31" s="2747"/>
      <c r="CD31" s="879" t="s">
        <v>355</v>
      </c>
      <c r="CE31" s="876">
        <f t="shared" si="358"/>
        <v>646.36</v>
      </c>
      <c r="CF31" s="876">
        <f t="shared" si="359"/>
        <v>0</v>
      </c>
      <c r="CG31" s="876">
        <f t="shared" si="360"/>
        <v>646.36</v>
      </c>
      <c r="CH31" s="876">
        <f t="shared" si="361"/>
        <v>0</v>
      </c>
      <c r="CI31" s="876">
        <f t="shared" si="362"/>
        <v>646.36</v>
      </c>
      <c r="CJ31" s="876"/>
      <c r="CK31" s="876"/>
      <c r="CL31" s="876"/>
      <c r="CM31" s="876"/>
      <c r="CN31" s="876">
        <v>646.36</v>
      </c>
      <c r="CO31" s="876"/>
      <c r="CP31" s="876"/>
      <c r="CQ31" s="876"/>
      <c r="CR31" s="876"/>
      <c r="CS31" s="876"/>
      <c r="CT31" s="876"/>
      <c r="CU31" s="876"/>
      <c r="CV31" s="871"/>
      <c r="CW31" s="2747"/>
      <c r="CX31" s="879" t="s">
        <v>355</v>
      </c>
      <c r="CY31" s="876">
        <f t="shared" si="363"/>
        <v>392.99</v>
      </c>
      <c r="CZ31" s="876">
        <f t="shared" si="364"/>
        <v>153.51</v>
      </c>
      <c r="DA31" s="876">
        <f t="shared" si="365"/>
        <v>239.48</v>
      </c>
      <c r="DB31" s="876">
        <f t="shared" si="366"/>
        <v>0</v>
      </c>
      <c r="DC31" s="876">
        <f t="shared" si="367"/>
        <v>392.99</v>
      </c>
      <c r="DD31" s="876"/>
      <c r="DE31" s="876"/>
      <c r="DF31" s="876"/>
      <c r="DG31" s="876"/>
      <c r="DH31" s="876">
        <v>239.48</v>
      </c>
      <c r="DI31" s="876"/>
      <c r="DJ31" s="876">
        <v>153.51</v>
      </c>
      <c r="DK31" s="876"/>
      <c r="DL31" s="876"/>
      <c r="DM31" s="876"/>
      <c r="DN31" s="876"/>
      <c r="DO31" s="876"/>
      <c r="DP31" s="871"/>
    </row>
    <row r="32" spans="1:120" s="71" customFormat="1" ht="20.25" customHeight="1" x14ac:dyDescent="0.15">
      <c r="A32" s="2747" t="s">
        <v>302</v>
      </c>
      <c r="B32" s="854" t="s">
        <v>46</v>
      </c>
      <c r="C32" s="880">
        <f>SUM(C33:C40)</f>
        <v>-1005.5399999999984</v>
      </c>
      <c r="D32" s="880">
        <f t="shared" ref="D32" si="369">SUM(D33:D40)</f>
        <v>107.03</v>
      </c>
      <c r="E32" s="880">
        <f t="shared" ref="E32" si="370">SUM(E33:E40)</f>
        <v>10836.43</v>
      </c>
      <c r="F32" s="880">
        <f t="shared" ref="F32" si="371">SUM(F33:F40)</f>
        <v>11949</v>
      </c>
      <c r="G32" s="880">
        <f t="shared" ref="G32" si="372">SUM(G33:G40)</f>
        <v>-1005.5399999999984</v>
      </c>
      <c r="H32" s="880">
        <f t="shared" ref="H32" si="373">SUM(H33:H40)</f>
        <v>38</v>
      </c>
      <c r="I32" s="880">
        <f t="shared" ref="I32" si="374">SUM(I33:I40)</f>
        <v>0</v>
      </c>
      <c r="J32" s="880">
        <f t="shared" ref="J32" si="375">SUM(J33:J40)</f>
        <v>0</v>
      </c>
      <c r="K32" s="880">
        <f t="shared" ref="K32" si="376">SUM(K33:K40)</f>
        <v>64</v>
      </c>
      <c r="L32" s="880">
        <f t="shared" ref="L32" si="377">SUM(L33:L40)</f>
        <v>9652.9699999999993</v>
      </c>
      <c r="M32" s="880">
        <f t="shared" ref="M32" si="378">SUM(M33:M40)</f>
        <v>10213</v>
      </c>
      <c r="N32" s="880">
        <f t="shared" ref="N32" si="379">SUM(N33:N40)</f>
        <v>3</v>
      </c>
      <c r="O32" s="880">
        <f t="shared" ref="O32" si="380">SUM(O33:O40)</f>
        <v>473</v>
      </c>
      <c r="P32" s="880">
        <f t="shared" ref="P32" si="381">SUM(P33:P40)</f>
        <v>1184</v>
      </c>
      <c r="Q32" s="880">
        <f t="shared" ref="Q32" si="382">SUM(Q33:Q40)</f>
        <v>2.0299999999999998</v>
      </c>
      <c r="R32" s="880">
        <f t="shared" ref="R32" si="383">SUM(R33:R40)</f>
        <v>710.46</v>
      </c>
      <c r="S32" s="880">
        <f t="shared" ref="S32" si="384">SUM(S33:S40)</f>
        <v>552</v>
      </c>
      <c r="T32" s="871"/>
      <c r="U32" s="2747" t="s">
        <v>302</v>
      </c>
      <c r="V32" s="854" t="s">
        <v>46</v>
      </c>
      <c r="W32" s="880">
        <f>SUM(W33:W40)</f>
        <v>768.26</v>
      </c>
      <c r="X32" s="880">
        <f t="shared" ref="X32" si="385">SUM(X33:X40)</f>
        <v>0</v>
      </c>
      <c r="Y32" s="880">
        <f t="shared" ref="Y32" si="386">SUM(Y33:Y40)</f>
        <v>4030.26</v>
      </c>
      <c r="Z32" s="880">
        <f t="shared" ref="Z32" si="387">SUM(Z33:Z40)</f>
        <v>3262</v>
      </c>
      <c r="AA32" s="880">
        <f t="shared" ref="AA32" si="388">SUM(AA33:AA40)</f>
        <v>768.26</v>
      </c>
      <c r="AB32" s="880">
        <f>SUM(AB33:AB40)</f>
        <v>0</v>
      </c>
      <c r="AC32" s="880">
        <f t="shared" ref="AC32:AM32" si="389">SUM(AC33:AC40)</f>
        <v>0</v>
      </c>
      <c r="AD32" s="880">
        <f t="shared" si="389"/>
        <v>0</v>
      </c>
      <c r="AE32" s="880">
        <f t="shared" si="389"/>
        <v>0</v>
      </c>
      <c r="AF32" s="880">
        <f t="shared" si="389"/>
        <v>3245.8</v>
      </c>
      <c r="AG32" s="880">
        <f t="shared" si="389"/>
        <v>2856</v>
      </c>
      <c r="AH32" s="880">
        <f t="shared" si="389"/>
        <v>0</v>
      </c>
      <c r="AI32" s="880">
        <f t="shared" si="389"/>
        <v>169</v>
      </c>
      <c r="AJ32" s="880">
        <f t="shared" si="389"/>
        <v>169</v>
      </c>
      <c r="AK32" s="880">
        <f t="shared" si="389"/>
        <v>0</v>
      </c>
      <c r="AL32" s="880">
        <f t="shared" si="389"/>
        <v>615.46</v>
      </c>
      <c r="AM32" s="880">
        <f t="shared" si="389"/>
        <v>237</v>
      </c>
      <c r="AN32" s="871"/>
      <c r="AO32" s="2747" t="s">
        <v>302</v>
      </c>
      <c r="AP32" s="854" t="s">
        <v>46</v>
      </c>
      <c r="AQ32" s="880">
        <f>SUM(AQ33:AQ40)</f>
        <v>-152.51</v>
      </c>
      <c r="AR32" s="880">
        <f t="shared" ref="AR32" si="390">SUM(AR33:AR40)</f>
        <v>64</v>
      </c>
      <c r="AS32" s="880">
        <f t="shared" ref="AS32" si="391">SUM(AS33:AS40)</f>
        <v>1216.49</v>
      </c>
      <c r="AT32" s="880">
        <f t="shared" ref="AT32" si="392">SUM(AT33:AT40)</f>
        <v>1433</v>
      </c>
      <c r="AU32" s="880">
        <f t="shared" ref="AU32" si="393">SUM(AU33:AU40)</f>
        <v>-152.51</v>
      </c>
      <c r="AV32" s="880">
        <f>SUM(AV33:AV40)</f>
        <v>0</v>
      </c>
      <c r="AW32" s="880">
        <f t="shared" ref="AW32:BG32" si="394">SUM(AW33:AW40)</f>
        <v>0</v>
      </c>
      <c r="AX32" s="880">
        <f t="shared" si="394"/>
        <v>0</v>
      </c>
      <c r="AY32" s="880">
        <f t="shared" si="394"/>
        <v>64</v>
      </c>
      <c r="AZ32" s="880">
        <f t="shared" si="394"/>
        <v>1072.49</v>
      </c>
      <c r="BA32" s="880">
        <f t="shared" si="394"/>
        <v>1289</v>
      </c>
      <c r="BB32" s="880">
        <f t="shared" si="394"/>
        <v>0</v>
      </c>
      <c r="BC32" s="880">
        <f t="shared" si="394"/>
        <v>144</v>
      </c>
      <c r="BD32" s="880">
        <f t="shared" si="394"/>
        <v>144</v>
      </c>
      <c r="BE32" s="880">
        <f t="shared" si="394"/>
        <v>0</v>
      </c>
      <c r="BF32" s="880">
        <f t="shared" si="394"/>
        <v>0</v>
      </c>
      <c r="BG32" s="880">
        <f t="shared" si="394"/>
        <v>0</v>
      </c>
      <c r="BH32" s="871"/>
      <c r="BI32" s="2747" t="s">
        <v>302</v>
      </c>
      <c r="BJ32" s="854" t="s">
        <v>46</v>
      </c>
      <c r="BK32" s="880">
        <f>SUM(BK33:BK40)</f>
        <v>-1553.58</v>
      </c>
      <c r="BL32" s="880">
        <f t="shared" ref="BL32" si="395">SUM(BL33:BL40)</f>
        <v>17.03</v>
      </c>
      <c r="BM32" s="880">
        <f t="shared" ref="BM32" si="396">SUM(BM33:BM40)</f>
        <v>2047.39</v>
      </c>
      <c r="BN32" s="880">
        <f t="shared" ref="BN32" si="397">SUM(BN33:BN40)</f>
        <v>3618</v>
      </c>
      <c r="BO32" s="880">
        <f t="shared" ref="BO32" si="398">SUM(BO33:BO40)</f>
        <v>-1553.58</v>
      </c>
      <c r="BP32" s="880">
        <f>SUM(BP33:BP40)</f>
        <v>12</v>
      </c>
      <c r="BQ32" s="880">
        <f t="shared" ref="BQ32:CA32" si="399">SUM(BQ33:BQ40)</f>
        <v>0</v>
      </c>
      <c r="BR32" s="880">
        <f t="shared" si="399"/>
        <v>0</v>
      </c>
      <c r="BS32" s="880">
        <f t="shared" si="399"/>
        <v>0</v>
      </c>
      <c r="BT32" s="880">
        <f t="shared" si="399"/>
        <v>2047.39</v>
      </c>
      <c r="BU32" s="880">
        <f t="shared" si="399"/>
        <v>2905</v>
      </c>
      <c r="BV32" s="880">
        <f t="shared" si="399"/>
        <v>3</v>
      </c>
      <c r="BW32" s="880">
        <f t="shared" si="399"/>
        <v>0</v>
      </c>
      <c r="BX32" s="880">
        <f t="shared" si="399"/>
        <v>713</v>
      </c>
      <c r="BY32" s="880">
        <f t="shared" si="399"/>
        <v>2.0299999999999998</v>
      </c>
      <c r="BZ32" s="880">
        <f t="shared" si="399"/>
        <v>0</v>
      </c>
      <c r="CA32" s="880">
        <f t="shared" si="399"/>
        <v>0</v>
      </c>
      <c r="CB32" s="871"/>
      <c r="CC32" s="2747" t="s">
        <v>302</v>
      </c>
      <c r="CD32" s="854" t="s">
        <v>46</v>
      </c>
      <c r="CE32" s="880">
        <f>SUM(CE33:CE40)</f>
        <v>223.39999999999998</v>
      </c>
      <c r="CF32" s="880">
        <f t="shared" ref="CF32" si="400">SUM(CF33:CF40)</f>
        <v>26</v>
      </c>
      <c r="CG32" s="880">
        <f t="shared" ref="CG32" si="401">SUM(CG33:CG40)</f>
        <v>611.4</v>
      </c>
      <c r="CH32" s="880">
        <f t="shared" ref="CH32" si="402">SUM(CH33:CH40)</f>
        <v>414</v>
      </c>
      <c r="CI32" s="880">
        <f t="shared" ref="CI32" si="403">SUM(CI33:CI40)</f>
        <v>223.39999999999998</v>
      </c>
      <c r="CJ32" s="880">
        <f>SUM(CJ33:CJ40)</f>
        <v>26</v>
      </c>
      <c r="CK32" s="880">
        <f t="shared" ref="CK32:CU32" si="404">SUM(CK33:CK40)</f>
        <v>0</v>
      </c>
      <c r="CL32" s="880">
        <f t="shared" si="404"/>
        <v>0</v>
      </c>
      <c r="CM32" s="880">
        <f t="shared" si="404"/>
        <v>0</v>
      </c>
      <c r="CN32" s="880">
        <f t="shared" si="404"/>
        <v>563.4</v>
      </c>
      <c r="CO32" s="880">
        <f t="shared" si="404"/>
        <v>414</v>
      </c>
      <c r="CP32" s="880">
        <f t="shared" si="404"/>
        <v>0</v>
      </c>
      <c r="CQ32" s="880">
        <f t="shared" si="404"/>
        <v>48</v>
      </c>
      <c r="CR32" s="880">
        <f t="shared" si="404"/>
        <v>0</v>
      </c>
      <c r="CS32" s="880">
        <f t="shared" si="404"/>
        <v>0</v>
      </c>
      <c r="CT32" s="880">
        <f t="shared" si="404"/>
        <v>0</v>
      </c>
      <c r="CU32" s="880">
        <f t="shared" si="404"/>
        <v>0</v>
      </c>
      <c r="CV32" s="871"/>
      <c r="CW32" s="2747" t="s">
        <v>302</v>
      </c>
      <c r="CX32" s="854" t="s">
        <v>46</v>
      </c>
      <c r="CY32" s="880">
        <f>SUM(CY33:CY40)</f>
        <v>-291.11000000000013</v>
      </c>
      <c r="CZ32" s="880">
        <f t="shared" ref="CZ32" si="405">SUM(CZ33:CZ40)</f>
        <v>0</v>
      </c>
      <c r="DA32" s="880">
        <f t="shared" ref="DA32" si="406">SUM(DA33:DA40)</f>
        <v>2930.89</v>
      </c>
      <c r="DB32" s="880">
        <f t="shared" ref="DB32" si="407">SUM(DB33:DB40)</f>
        <v>3222</v>
      </c>
      <c r="DC32" s="880">
        <f t="shared" ref="DC32" si="408">SUM(DC33:DC40)</f>
        <v>-291.11000000000013</v>
      </c>
      <c r="DD32" s="880">
        <f>SUM(DD33:DD40)</f>
        <v>0</v>
      </c>
      <c r="DE32" s="880">
        <f t="shared" ref="DE32:DO32" si="409">SUM(DE33:DE40)</f>
        <v>0</v>
      </c>
      <c r="DF32" s="880">
        <f t="shared" si="409"/>
        <v>0</v>
      </c>
      <c r="DG32" s="880">
        <f t="shared" si="409"/>
        <v>0</v>
      </c>
      <c r="DH32" s="880">
        <f t="shared" si="409"/>
        <v>2723.89</v>
      </c>
      <c r="DI32" s="880">
        <f t="shared" si="409"/>
        <v>2749</v>
      </c>
      <c r="DJ32" s="880">
        <f t="shared" si="409"/>
        <v>0</v>
      </c>
      <c r="DK32" s="880">
        <f t="shared" si="409"/>
        <v>112</v>
      </c>
      <c r="DL32" s="880">
        <f t="shared" si="409"/>
        <v>158</v>
      </c>
      <c r="DM32" s="880">
        <f t="shared" si="409"/>
        <v>0</v>
      </c>
      <c r="DN32" s="880">
        <f t="shared" si="409"/>
        <v>95</v>
      </c>
      <c r="DO32" s="880">
        <f t="shared" si="409"/>
        <v>315</v>
      </c>
      <c r="DP32" s="871"/>
    </row>
    <row r="33" spans="1:120" s="71" customFormat="1" ht="20.25" customHeight="1" x14ac:dyDescent="0.15">
      <c r="A33" s="2747"/>
      <c r="B33" s="881" t="s">
        <v>793</v>
      </c>
      <c r="C33" s="876">
        <f t="shared" ref="C33:C40" si="410">D33+E33-F33</f>
        <v>-2</v>
      </c>
      <c r="D33" s="876">
        <f t="shared" ref="D33:D40" si="411">H33+K33+N33+Q33</f>
        <v>0</v>
      </c>
      <c r="E33" s="876">
        <f t="shared" ref="E33:E40" si="412">I33+L33+O33+R33</f>
        <v>0</v>
      </c>
      <c r="F33" s="876">
        <f t="shared" ref="F33:F40" si="413">J33+M33+P33+S33</f>
        <v>2</v>
      </c>
      <c r="G33" s="876">
        <f t="shared" ref="G33:G40" si="414">D33+E33-F33</f>
        <v>-2</v>
      </c>
      <c r="H33" s="876">
        <f>AB33+AV33+BP33+CJ33+DD33</f>
        <v>0</v>
      </c>
      <c r="I33" s="876">
        <f t="shared" ref="I33:I40" si="415">AC33+AW33+BQ33+CK33+DE33</f>
        <v>0</v>
      </c>
      <c r="J33" s="876">
        <f t="shared" ref="J33:J40" si="416">AD33+AX33+BR33+CL33+DF33</f>
        <v>0</v>
      </c>
      <c r="K33" s="876">
        <f t="shared" ref="K33:K40" si="417">AE33+AY33+BS33+CM33+DG33</f>
        <v>0</v>
      </c>
      <c r="L33" s="876">
        <f t="shared" ref="L33:L40" si="418">AF33+AZ33+BT33+CN33+DH33</f>
        <v>0</v>
      </c>
      <c r="M33" s="876">
        <f t="shared" ref="M33:M40" si="419">AG33+BA33+BU33+CO33+DI33</f>
        <v>2</v>
      </c>
      <c r="N33" s="876">
        <f t="shared" ref="N33:N40" si="420">AH33+BB33+BV33+CP33+DJ33</f>
        <v>0</v>
      </c>
      <c r="O33" s="876">
        <f t="shared" ref="O33:O40" si="421">AI33+BC33+BW33+CQ33+DK33</f>
        <v>0</v>
      </c>
      <c r="P33" s="876">
        <f t="shared" ref="P33:P40" si="422">AJ33+BD33+BX33+CR33+DL33</f>
        <v>0</v>
      </c>
      <c r="Q33" s="876">
        <f t="shared" ref="Q33:Q40" si="423">AK33+BE33+BY33+CS33+DM33</f>
        <v>0</v>
      </c>
      <c r="R33" s="876">
        <f t="shared" ref="R33:R40" si="424">AL33+BF33+BZ33+CT33+DN33</f>
        <v>0</v>
      </c>
      <c r="S33" s="937">
        <f t="shared" ref="S33:S40" si="425">AM33+BG33+CA33+CU33+DO33</f>
        <v>0</v>
      </c>
      <c r="T33" s="871"/>
      <c r="U33" s="2747"/>
      <c r="V33" s="881" t="s">
        <v>793</v>
      </c>
      <c r="W33" s="876">
        <f t="shared" ref="W33:W40" si="426">X33+Y33-Z33</f>
        <v>0</v>
      </c>
      <c r="X33" s="876">
        <f t="shared" ref="X33:X40" si="427">AB33+AE33+AH33+AK33</f>
        <v>0</v>
      </c>
      <c r="Y33" s="876">
        <f t="shared" ref="Y33:Y40" si="428">AC33+AF33+AI33+AL33</f>
        <v>0</v>
      </c>
      <c r="Z33" s="876">
        <f t="shared" ref="Z33:Z40" si="429">AD33+AG33+AJ33+AM33</f>
        <v>0</v>
      </c>
      <c r="AA33" s="876">
        <f t="shared" ref="AA33:AA40" si="430">X33+Y33-Z33</f>
        <v>0</v>
      </c>
      <c r="AB33" s="876"/>
      <c r="AC33" s="876"/>
      <c r="AD33" s="876"/>
      <c r="AE33" s="876"/>
      <c r="AF33" s="876"/>
      <c r="AG33" s="876"/>
      <c r="AH33" s="876"/>
      <c r="AI33" s="876"/>
      <c r="AJ33" s="876"/>
      <c r="AK33" s="876"/>
      <c r="AL33" s="876"/>
      <c r="AM33" s="876"/>
      <c r="AN33" s="871"/>
      <c r="AO33" s="2747"/>
      <c r="AP33" s="881" t="s">
        <v>793</v>
      </c>
      <c r="AQ33" s="876">
        <f t="shared" ref="AQ33:AQ40" si="431">AR33+AS33-AT33</f>
        <v>-2</v>
      </c>
      <c r="AR33" s="876">
        <f t="shared" ref="AR33:AR40" si="432">AV33+AY33+BB33+BE33</f>
        <v>0</v>
      </c>
      <c r="AS33" s="876">
        <f t="shared" ref="AS33:AS40" si="433">AW33+AZ33+BC33+BF33</f>
        <v>0</v>
      </c>
      <c r="AT33" s="876">
        <f t="shared" ref="AT33:AT40" si="434">AX33+BA33+BD33+BG33</f>
        <v>2</v>
      </c>
      <c r="AU33" s="876">
        <f t="shared" ref="AU33:AU40" si="435">AR33+AS33-AT33</f>
        <v>-2</v>
      </c>
      <c r="AV33" s="876"/>
      <c r="AW33" s="876"/>
      <c r="AX33" s="876"/>
      <c r="AY33" s="876"/>
      <c r="AZ33" s="876"/>
      <c r="BA33" s="876">
        <v>2</v>
      </c>
      <c r="BB33" s="876"/>
      <c r="BC33" s="876"/>
      <c r="BD33" s="876"/>
      <c r="BE33" s="876"/>
      <c r="BF33" s="876"/>
      <c r="BG33" s="876"/>
      <c r="BH33" s="871"/>
      <c r="BI33" s="2747"/>
      <c r="BJ33" s="881" t="s">
        <v>793</v>
      </c>
      <c r="BK33" s="876">
        <f t="shared" ref="BK33:BK40" si="436">BL33+BM33-BN33</f>
        <v>0</v>
      </c>
      <c r="BL33" s="876">
        <f t="shared" ref="BL33:BL40" si="437">BP33+BS33+BV33+BY33</f>
        <v>0</v>
      </c>
      <c r="BM33" s="876">
        <f t="shared" ref="BM33:BM40" si="438">BQ33+BT33+BW33+BZ33</f>
        <v>0</v>
      </c>
      <c r="BN33" s="876">
        <f t="shared" ref="BN33:BN40" si="439">BR33+BU33+BX33+CA33</f>
        <v>0</v>
      </c>
      <c r="BO33" s="876">
        <f t="shared" ref="BO33:BO40" si="440">BL33+BM33-BN33</f>
        <v>0</v>
      </c>
      <c r="BP33" s="876"/>
      <c r="BQ33" s="876"/>
      <c r="BR33" s="876"/>
      <c r="BS33" s="876"/>
      <c r="BT33" s="876"/>
      <c r="BU33" s="876"/>
      <c r="BV33" s="876"/>
      <c r="BW33" s="876"/>
      <c r="BX33" s="876"/>
      <c r="BY33" s="876"/>
      <c r="BZ33" s="876"/>
      <c r="CA33" s="876"/>
      <c r="CB33" s="871"/>
      <c r="CC33" s="2747"/>
      <c r="CD33" s="881" t="s">
        <v>793</v>
      </c>
      <c r="CE33" s="876">
        <f t="shared" ref="CE33:CE40" si="441">CF33+CG33-CH33</f>
        <v>0</v>
      </c>
      <c r="CF33" s="876">
        <f t="shared" ref="CF33:CF40" si="442">CJ33+CM33+CP33+CS33</f>
        <v>0</v>
      </c>
      <c r="CG33" s="876">
        <f t="shared" ref="CG33:CG40" si="443">CK33+CN33+CQ33+CT33</f>
        <v>0</v>
      </c>
      <c r="CH33" s="876">
        <f t="shared" ref="CH33:CH40" si="444">CL33+CO33+CR33+CU33</f>
        <v>0</v>
      </c>
      <c r="CI33" s="876">
        <f t="shared" ref="CI33:CI40" si="445">CF33+CG33-CH33</f>
        <v>0</v>
      </c>
      <c r="CJ33" s="876"/>
      <c r="CK33" s="876"/>
      <c r="CL33" s="876"/>
      <c r="CM33" s="876"/>
      <c r="CN33" s="876"/>
      <c r="CO33" s="876"/>
      <c r="CP33" s="876"/>
      <c r="CQ33" s="876"/>
      <c r="CR33" s="876"/>
      <c r="CS33" s="876"/>
      <c r="CT33" s="876"/>
      <c r="CU33" s="876"/>
      <c r="CV33" s="871"/>
      <c r="CW33" s="2747"/>
      <c r="CX33" s="881" t="s">
        <v>793</v>
      </c>
      <c r="CY33" s="876">
        <f t="shared" ref="CY33:CY40" si="446">CZ33+DA33-DB33</f>
        <v>0</v>
      </c>
      <c r="CZ33" s="876">
        <f t="shared" ref="CZ33:CZ40" si="447">DD33+DG33+DJ33+DM33</f>
        <v>0</v>
      </c>
      <c r="DA33" s="876">
        <f t="shared" ref="DA33:DA40" si="448">DE33+DH33+DK33+DN33</f>
        <v>0</v>
      </c>
      <c r="DB33" s="876">
        <f t="shared" ref="DB33:DB40" si="449">DF33+DI33+DL33+DO33</f>
        <v>0</v>
      </c>
      <c r="DC33" s="876">
        <f t="shared" ref="DC33:DC40" si="450">CZ33+DA33-DB33</f>
        <v>0</v>
      </c>
      <c r="DD33" s="876"/>
      <c r="DE33" s="876"/>
      <c r="DF33" s="876"/>
      <c r="DG33" s="876"/>
      <c r="DH33" s="876"/>
      <c r="DI33" s="876"/>
      <c r="DJ33" s="876"/>
      <c r="DK33" s="876"/>
      <c r="DL33" s="876"/>
      <c r="DM33" s="876"/>
      <c r="DN33" s="876"/>
      <c r="DO33" s="876"/>
      <c r="DP33" s="871"/>
    </row>
    <row r="34" spans="1:120" s="71" customFormat="1" ht="20.25" customHeight="1" x14ac:dyDescent="0.15">
      <c r="A34" s="2747"/>
      <c r="B34" s="877" t="s">
        <v>792</v>
      </c>
      <c r="C34" s="876">
        <f t="shared" si="410"/>
        <v>-4600</v>
      </c>
      <c r="D34" s="876">
        <f t="shared" si="411"/>
        <v>0</v>
      </c>
      <c r="E34" s="876">
        <f t="shared" si="412"/>
        <v>0</v>
      </c>
      <c r="F34" s="876">
        <f t="shared" si="413"/>
        <v>4600</v>
      </c>
      <c r="G34" s="876">
        <f t="shared" si="414"/>
        <v>-4600</v>
      </c>
      <c r="H34" s="876">
        <f t="shared" ref="H34:H40" si="451">AB34+AV34+BP34+CJ34+DD34</f>
        <v>0</v>
      </c>
      <c r="I34" s="876">
        <f t="shared" si="415"/>
        <v>0</v>
      </c>
      <c r="J34" s="876">
        <f t="shared" si="416"/>
        <v>0</v>
      </c>
      <c r="K34" s="876">
        <f t="shared" si="417"/>
        <v>0</v>
      </c>
      <c r="L34" s="876">
        <f t="shared" si="418"/>
        <v>0</v>
      </c>
      <c r="M34" s="876">
        <f t="shared" si="419"/>
        <v>4040</v>
      </c>
      <c r="N34" s="876">
        <f t="shared" si="420"/>
        <v>0</v>
      </c>
      <c r="O34" s="876">
        <f t="shared" si="421"/>
        <v>0</v>
      </c>
      <c r="P34" s="876">
        <f t="shared" si="422"/>
        <v>261</v>
      </c>
      <c r="Q34" s="876">
        <f t="shared" si="423"/>
        <v>0</v>
      </c>
      <c r="R34" s="876">
        <f t="shared" si="424"/>
        <v>0</v>
      </c>
      <c r="S34" s="937">
        <f t="shared" si="425"/>
        <v>299</v>
      </c>
      <c r="T34" s="871"/>
      <c r="U34" s="2747"/>
      <c r="V34" s="877" t="s">
        <v>792</v>
      </c>
      <c r="W34" s="876">
        <f t="shared" si="426"/>
        <v>-1275</v>
      </c>
      <c r="X34" s="876">
        <f t="shared" si="427"/>
        <v>0</v>
      </c>
      <c r="Y34" s="876">
        <f t="shared" si="428"/>
        <v>0</v>
      </c>
      <c r="Z34" s="876">
        <f t="shared" si="429"/>
        <v>1275</v>
      </c>
      <c r="AA34" s="876">
        <f t="shared" si="430"/>
        <v>-1275</v>
      </c>
      <c r="AB34" s="876"/>
      <c r="AC34" s="876"/>
      <c r="AD34" s="876"/>
      <c r="AE34" s="876"/>
      <c r="AF34" s="876"/>
      <c r="AG34" s="876">
        <v>1110</v>
      </c>
      <c r="AH34" s="876"/>
      <c r="AI34" s="876"/>
      <c r="AJ34" s="876">
        <v>165</v>
      </c>
      <c r="AK34" s="876"/>
      <c r="AL34" s="876"/>
      <c r="AM34" s="876"/>
      <c r="AN34" s="871"/>
      <c r="AO34" s="2747"/>
      <c r="AP34" s="877" t="s">
        <v>792</v>
      </c>
      <c r="AQ34" s="876">
        <f t="shared" si="431"/>
        <v>-418</v>
      </c>
      <c r="AR34" s="876">
        <f t="shared" si="432"/>
        <v>0</v>
      </c>
      <c r="AS34" s="876">
        <f t="shared" si="433"/>
        <v>0</v>
      </c>
      <c r="AT34" s="876">
        <f t="shared" si="434"/>
        <v>418</v>
      </c>
      <c r="AU34" s="876">
        <f t="shared" si="435"/>
        <v>-418</v>
      </c>
      <c r="AV34" s="876"/>
      <c r="AW34" s="876"/>
      <c r="AX34" s="876"/>
      <c r="AY34" s="876"/>
      <c r="AZ34" s="876"/>
      <c r="BA34" s="876">
        <v>334</v>
      </c>
      <c r="BB34" s="876"/>
      <c r="BC34" s="876"/>
      <c r="BD34" s="876">
        <v>84</v>
      </c>
      <c r="BE34" s="876"/>
      <c r="BF34" s="876"/>
      <c r="BG34" s="876"/>
      <c r="BH34" s="871"/>
      <c r="BI34" s="2747"/>
      <c r="BJ34" s="877" t="s">
        <v>792</v>
      </c>
      <c r="BK34" s="876">
        <f t="shared" si="436"/>
        <v>-1043</v>
      </c>
      <c r="BL34" s="876">
        <f t="shared" si="437"/>
        <v>0</v>
      </c>
      <c r="BM34" s="876">
        <f t="shared" si="438"/>
        <v>0</v>
      </c>
      <c r="BN34" s="876">
        <f t="shared" si="439"/>
        <v>1043</v>
      </c>
      <c r="BO34" s="876">
        <f t="shared" si="440"/>
        <v>-1043</v>
      </c>
      <c r="BP34" s="876"/>
      <c r="BQ34" s="876"/>
      <c r="BR34" s="876"/>
      <c r="BS34" s="876"/>
      <c r="BT34" s="876"/>
      <c r="BU34" s="876">
        <v>1043</v>
      </c>
      <c r="BV34" s="876"/>
      <c r="BW34" s="876"/>
      <c r="BX34" s="876"/>
      <c r="BY34" s="876"/>
      <c r="BZ34" s="876"/>
      <c r="CA34" s="876"/>
      <c r="CB34" s="871"/>
      <c r="CC34" s="2747"/>
      <c r="CD34" s="877" t="s">
        <v>792</v>
      </c>
      <c r="CE34" s="876">
        <f t="shared" si="441"/>
        <v>-414</v>
      </c>
      <c r="CF34" s="876">
        <f t="shared" si="442"/>
        <v>0</v>
      </c>
      <c r="CG34" s="876">
        <f t="shared" si="443"/>
        <v>0</v>
      </c>
      <c r="CH34" s="876">
        <f t="shared" si="444"/>
        <v>414</v>
      </c>
      <c r="CI34" s="876">
        <f t="shared" si="445"/>
        <v>-414</v>
      </c>
      <c r="CJ34" s="876"/>
      <c r="CK34" s="876"/>
      <c r="CL34" s="876"/>
      <c r="CM34" s="876"/>
      <c r="CN34" s="876"/>
      <c r="CO34" s="876">
        <v>414</v>
      </c>
      <c r="CP34" s="876"/>
      <c r="CQ34" s="876"/>
      <c r="CR34" s="876"/>
      <c r="CS34" s="876"/>
      <c r="CT34" s="876"/>
      <c r="CU34" s="876"/>
      <c r="CV34" s="871"/>
      <c r="CW34" s="2747"/>
      <c r="CX34" s="877" t="s">
        <v>792</v>
      </c>
      <c r="CY34" s="876">
        <f t="shared" si="446"/>
        <v>-1450</v>
      </c>
      <c r="CZ34" s="876">
        <f t="shared" si="447"/>
        <v>0</v>
      </c>
      <c r="DA34" s="876">
        <f t="shared" si="448"/>
        <v>0</v>
      </c>
      <c r="DB34" s="876">
        <f t="shared" si="449"/>
        <v>1450</v>
      </c>
      <c r="DC34" s="876">
        <f t="shared" si="450"/>
        <v>-1450</v>
      </c>
      <c r="DD34" s="876"/>
      <c r="DE34" s="876"/>
      <c r="DF34" s="876"/>
      <c r="DG34" s="876"/>
      <c r="DH34" s="876"/>
      <c r="DI34" s="876">
        <f>134+1005</f>
        <v>1139</v>
      </c>
      <c r="DJ34" s="876"/>
      <c r="DK34" s="876"/>
      <c r="DL34" s="876">
        <v>12</v>
      </c>
      <c r="DM34" s="876"/>
      <c r="DN34" s="876"/>
      <c r="DO34" s="876">
        <v>299</v>
      </c>
      <c r="DP34" s="871"/>
    </row>
    <row r="35" spans="1:120" s="71" customFormat="1" ht="20.25" customHeight="1" x14ac:dyDescent="0.15">
      <c r="A35" s="2747"/>
      <c r="B35" s="877" t="s">
        <v>344</v>
      </c>
      <c r="C35" s="876">
        <f t="shared" si="410"/>
        <v>10488.660000000002</v>
      </c>
      <c r="D35" s="876">
        <f t="shared" si="411"/>
        <v>107.03</v>
      </c>
      <c r="E35" s="876">
        <f t="shared" si="412"/>
        <v>10446.630000000001</v>
      </c>
      <c r="F35" s="876">
        <f t="shared" si="413"/>
        <v>65</v>
      </c>
      <c r="G35" s="876">
        <f t="shared" si="414"/>
        <v>10488.660000000002</v>
      </c>
      <c r="H35" s="876">
        <f t="shared" si="451"/>
        <v>38</v>
      </c>
      <c r="I35" s="876">
        <f t="shared" si="415"/>
        <v>0</v>
      </c>
      <c r="J35" s="876">
        <f t="shared" si="416"/>
        <v>0</v>
      </c>
      <c r="K35" s="876">
        <f t="shared" si="417"/>
        <v>64</v>
      </c>
      <c r="L35" s="876">
        <f t="shared" si="418"/>
        <v>9263.17</v>
      </c>
      <c r="M35" s="876">
        <f t="shared" si="419"/>
        <v>5</v>
      </c>
      <c r="N35" s="876">
        <f t="shared" si="420"/>
        <v>3</v>
      </c>
      <c r="O35" s="876">
        <f t="shared" si="421"/>
        <v>473</v>
      </c>
      <c r="P35" s="876">
        <f t="shared" si="422"/>
        <v>60</v>
      </c>
      <c r="Q35" s="876">
        <f t="shared" si="423"/>
        <v>2.0299999999999998</v>
      </c>
      <c r="R35" s="876">
        <f t="shared" si="424"/>
        <v>710.46</v>
      </c>
      <c r="S35" s="937">
        <f t="shared" si="425"/>
        <v>0</v>
      </c>
      <c r="T35" s="871"/>
      <c r="U35" s="2747"/>
      <c r="V35" s="877" t="s">
        <v>344</v>
      </c>
      <c r="W35" s="876">
        <f t="shared" si="426"/>
        <v>3640.46</v>
      </c>
      <c r="X35" s="876">
        <f t="shared" si="427"/>
        <v>0</v>
      </c>
      <c r="Y35" s="876">
        <f t="shared" si="428"/>
        <v>3640.46</v>
      </c>
      <c r="Z35" s="876">
        <f t="shared" si="429"/>
        <v>0</v>
      </c>
      <c r="AA35" s="876">
        <f t="shared" si="430"/>
        <v>3640.46</v>
      </c>
      <c r="AB35" s="876"/>
      <c r="AC35" s="876"/>
      <c r="AD35" s="876"/>
      <c r="AE35" s="876"/>
      <c r="AF35" s="876">
        <f>1215+1641</f>
        <v>2856</v>
      </c>
      <c r="AG35" s="876"/>
      <c r="AH35" s="876"/>
      <c r="AI35" s="876">
        <v>169</v>
      </c>
      <c r="AJ35" s="876"/>
      <c r="AK35" s="876"/>
      <c r="AL35" s="876">
        <f>237+378.46</f>
        <v>615.46</v>
      </c>
      <c r="AM35" s="876"/>
      <c r="AN35" s="871"/>
      <c r="AO35" s="2747"/>
      <c r="AP35" s="877" t="s">
        <v>344</v>
      </c>
      <c r="AQ35" s="876">
        <f t="shared" si="431"/>
        <v>1215.49</v>
      </c>
      <c r="AR35" s="876">
        <f t="shared" si="432"/>
        <v>64</v>
      </c>
      <c r="AS35" s="876">
        <f t="shared" si="433"/>
        <v>1216.49</v>
      </c>
      <c r="AT35" s="876">
        <f t="shared" si="434"/>
        <v>65</v>
      </c>
      <c r="AU35" s="876">
        <f t="shared" si="435"/>
        <v>1215.49</v>
      </c>
      <c r="AV35" s="876"/>
      <c r="AW35" s="876"/>
      <c r="AX35" s="876"/>
      <c r="AY35" s="876">
        <v>64</v>
      </c>
      <c r="AZ35" s="876">
        <v>1072.49</v>
      </c>
      <c r="BA35" s="876">
        <v>5</v>
      </c>
      <c r="BB35" s="876"/>
      <c r="BC35" s="876">
        <v>144</v>
      </c>
      <c r="BD35" s="876">
        <v>60</v>
      </c>
      <c r="BE35" s="876"/>
      <c r="BF35" s="876"/>
      <c r="BG35" s="876"/>
      <c r="BH35" s="871"/>
      <c r="BI35" s="2747"/>
      <c r="BJ35" s="877" t="s">
        <v>344</v>
      </c>
      <c r="BK35" s="876">
        <f t="shared" si="436"/>
        <v>2064.42</v>
      </c>
      <c r="BL35" s="876">
        <f t="shared" si="437"/>
        <v>17.03</v>
      </c>
      <c r="BM35" s="876">
        <f t="shared" si="438"/>
        <v>2047.39</v>
      </c>
      <c r="BN35" s="876">
        <f t="shared" si="439"/>
        <v>0</v>
      </c>
      <c r="BO35" s="876">
        <f t="shared" si="440"/>
        <v>2064.42</v>
      </c>
      <c r="BP35" s="876">
        <v>12</v>
      </c>
      <c r="BQ35" s="876"/>
      <c r="BR35" s="876"/>
      <c r="BS35" s="876"/>
      <c r="BT35" s="876">
        <v>2047.39</v>
      </c>
      <c r="BU35" s="876"/>
      <c r="BV35" s="876">
        <v>3</v>
      </c>
      <c r="BW35" s="876"/>
      <c r="BX35" s="876"/>
      <c r="BY35" s="876">
        <v>2.0299999999999998</v>
      </c>
      <c r="BZ35" s="876"/>
      <c r="CA35" s="876"/>
      <c r="CB35" s="871"/>
      <c r="CC35" s="2747"/>
      <c r="CD35" s="877" t="s">
        <v>344</v>
      </c>
      <c r="CE35" s="876">
        <f t="shared" si="441"/>
        <v>637.4</v>
      </c>
      <c r="CF35" s="876">
        <f t="shared" si="442"/>
        <v>26</v>
      </c>
      <c r="CG35" s="876">
        <f t="shared" si="443"/>
        <v>611.4</v>
      </c>
      <c r="CH35" s="876">
        <f t="shared" si="444"/>
        <v>0</v>
      </c>
      <c r="CI35" s="876">
        <f t="shared" si="445"/>
        <v>637.4</v>
      </c>
      <c r="CJ35" s="876">
        <v>26</v>
      </c>
      <c r="CK35" s="876"/>
      <c r="CL35" s="876"/>
      <c r="CM35" s="876"/>
      <c r="CN35" s="876">
        <v>563.4</v>
      </c>
      <c r="CO35" s="876"/>
      <c r="CP35" s="876"/>
      <c r="CQ35" s="876">
        <v>48</v>
      </c>
      <c r="CR35" s="876"/>
      <c r="CS35" s="876"/>
      <c r="CT35" s="876"/>
      <c r="CU35" s="876"/>
      <c r="CV35" s="871"/>
      <c r="CW35" s="2747"/>
      <c r="CX35" s="877" t="s">
        <v>344</v>
      </c>
      <c r="CY35" s="876">
        <f t="shared" si="446"/>
        <v>2930.89</v>
      </c>
      <c r="CZ35" s="876">
        <f t="shared" si="447"/>
        <v>0</v>
      </c>
      <c r="DA35" s="876">
        <f t="shared" si="448"/>
        <v>2930.89</v>
      </c>
      <c r="DB35" s="876">
        <f t="shared" si="449"/>
        <v>0</v>
      </c>
      <c r="DC35" s="876">
        <f t="shared" si="450"/>
        <v>2930.89</v>
      </c>
      <c r="DD35" s="876"/>
      <c r="DE35" s="876"/>
      <c r="DF35" s="876"/>
      <c r="DG35" s="876"/>
      <c r="DH35" s="876">
        <v>2723.89</v>
      </c>
      <c r="DI35" s="876"/>
      <c r="DJ35" s="876"/>
      <c r="DK35" s="876">
        <v>112</v>
      </c>
      <c r="DL35" s="876"/>
      <c r="DM35" s="876"/>
      <c r="DN35" s="876">
        <v>95</v>
      </c>
      <c r="DO35" s="876"/>
      <c r="DP35" s="871"/>
    </row>
    <row r="36" spans="1:120" s="71" customFormat="1" ht="20.25" customHeight="1" x14ac:dyDescent="0.15">
      <c r="A36" s="2747"/>
      <c r="B36" s="877" t="s">
        <v>345</v>
      </c>
      <c r="C36" s="876">
        <f t="shared" si="410"/>
        <v>0</v>
      </c>
      <c r="D36" s="876">
        <f t="shared" si="411"/>
        <v>0</v>
      </c>
      <c r="E36" s="876">
        <f t="shared" si="412"/>
        <v>0</v>
      </c>
      <c r="F36" s="876">
        <f t="shared" si="413"/>
        <v>0</v>
      </c>
      <c r="G36" s="876">
        <f t="shared" si="414"/>
        <v>0</v>
      </c>
      <c r="H36" s="876">
        <f t="shared" si="451"/>
        <v>0</v>
      </c>
      <c r="I36" s="876">
        <f t="shared" si="415"/>
        <v>0</v>
      </c>
      <c r="J36" s="876">
        <f t="shared" si="416"/>
        <v>0</v>
      </c>
      <c r="K36" s="876">
        <f t="shared" si="417"/>
        <v>0</v>
      </c>
      <c r="L36" s="876">
        <f t="shared" si="418"/>
        <v>0</v>
      </c>
      <c r="M36" s="876">
        <f t="shared" si="419"/>
        <v>0</v>
      </c>
      <c r="N36" s="876">
        <f t="shared" si="420"/>
        <v>0</v>
      </c>
      <c r="O36" s="876">
        <f t="shared" si="421"/>
        <v>0</v>
      </c>
      <c r="P36" s="876">
        <f t="shared" si="422"/>
        <v>0</v>
      </c>
      <c r="Q36" s="876">
        <f t="shared" si="423"/>
        <v>0</v>
      </c>
      <c r="R36" s="876">
        <f t="shared" si="424"/>
        <v>0</v>
      </c>
      <c r="S36" s="937">
        <f t="shared" si="425"/>
        <v>0</v>
      </c>
      <c r="T36" s="871"/>
      <c r="U36" s="2747"/>
      <c r="V36" s="877" t="s">
        <v>345</v>
      </c>
      <c r="W36" s="876">
        <f t="shared" si="426"/>
        <v>0</v>
      </c>
      <c r="X36" s="876">
        <f t="shared" si="427"/>
        <v>0</v>
      </c>
      <c r="Y36" s="876">
        <f t="shared" si="428"/>
        <v>0</v>
      </c>
      <c r="Z36" s="876">
        <f t="shared" si="429"/>
        <v>0</v>
      </c>
      <c r="AA36" s="876">
        <f t="shared" si="430"/>
        <v>0</v>
      </c>
      <c r="AB36" s="876"/>
      <c r="AC36" s="876"/>
      <c r="AD36" s="876"/>
      <c r="AE36" s="876"/>
      <c r="AF36" s="876"/>
      <c r="AG36" s="876"/>
      <c r="AH36" s="876"/>
      <c r="AI36" s="876"/>
      <c r="AJ36" s="876"/>
      <c r="AK36" s="876"/>
      <c r="AL36" s="876"/>
      <c r="AM36" s="876"/>
      <c r="AN36" s="871"/>
      <c r="AO36" s="2747"/>
      <c r="AP36" s="877" t="s">
        <v>345</v>
      </c>
      <c r="AQ36" s="876">
        <f t="shared" si="431"/>
        <v>0</v>
      </c>
      <c r="AR36" s="876">
        <f t="shared" si="432"/>
        <v>0</v>
      </c>
      <c r="AS36" s="876">
        <f t="shared" si="433"/>
        <v>0</v>
      </c>
      <c r="AT36" s="876">
        <f t="shared" si="434"/>
        <v>0</v>
      </c>
      <c r="AU36" s="876">
        <f t="shared" si="435"/>
        <v>0</v>
      </c>
      <c r="AV36" s="876"/>
      <c r="AW36" s="876"/>
      <c r="AX36" s="876"/>
      <c r="AY36" s="876"/>
      <c r="AZ36" s="876"/>
      <c r="BA36" s="876"/>
      <c r="BB36" s="876"/>
      <c r="BC36" s="876"/>
      <c r="BD36" s="876"/>
      <c r="BE36" s="876"/>
      <c r="BF36" s="876"/>
      <c r="BG36" s="876"/>
      <c r="BH36" s="871"/>
      <c r="BI36" s="2747"/>
      <c r="BJ36" s="877" t="s">
        <v>345</v>
      </c>
      <c r="BK36" s="876">
        <f t="shared" si="436"/>
        <v>0</v>
      </c>
      <c r="BL36" s="876">
        <f t="shared" si="437"/>
        <v>0</v>
      </c>
      <c r="BM36" s="876">
        <f t="shared" si="438"/>
        <v>0</v>
      </c>
      <c r="BN36" s="876">
        <f t="shared" si="439"/>
        <v>0</v>
      </c>
      <c r="BO36" s="876">
        <f t="shared" si="440"/>
        <v>0</v>
      </c>
      <c r="BP36" s="876"/>
      <c r="BQ36" s="876"/>
      <c r="BR36" s="876"/>
      <c r="BS36" s="876"/>
      <c r="BT36" s="876"/>
      <c r="BU36" s="876"/>
      <c r="BV36" s="876"/>
      <c r="BW36" s="876"/>
      <c r="BX36" s="876"/>
      <c r="BY36" s="876"/>
      <c r="BZ36" s="876"/>
      <c r="CA36" s="876"/>
      <c r="CB36" s="871"/>
      <c r="CC36" s="2747"/>
      <c r="CD36" s="877" t="s">
        <v>345</v>
      </c>
      <c r="CE36" s="876">
        <f t="shared" si="441"/>
        <v>0</v>
      </c>
      <c r="CF36" s="876">
        <f t="shared" si="442"/>
        <v>0</v>
      </c>
      <c r="CG36" s="876">
        <f t="shared" si="443"/>
        <v>0</v>
      </c>
      <c r="CH36" s="876">
        <f t="shared" si="444"/>
        <v>0</v>
      </c>
      <c r="CI36" s="876">
        <f t="shared" si="445"/>
        <v>0</v>
      </c>
      <c r="CJ36" s="876"/>
      <c r="CK36" s="876"/>
      <c r="CL36" s="876"/>
      <c r="CM36" s="876"/>
      <c r="CN36" s="876"/>
      <c r="CO36" s="876"/>
      <c r="CP36" s="876"/>
      <c r="CQ36" s="876"/>
      <c r="CR36" s="876"/>
      <c r="CS36" s="876"/>
      <c r="CT36" s="876"/>
      <c r="CU36" s="876"/>
      <c r="CV36" s="871"/>
      <c r="CW36" s="2747"/>
      <c r="CX36" s="877" t="s">
        <v>345</v>
      </c>
      <c r="CY36" s="876">
        <f t="shared" si="446"/>
        <v>0</v>
      </c>
      <c r="CZ36" s="876">
        <f t="shared" si="447"/>
        <v>0</v>
      </c>
      <c r="DA36" s="876">
        <f t="shared" si="448"/>
        <v>0</v>
      </c>
      <c r="DB36" s="876">
        <f t="shared" si="449"/>
        <v>0</v>
      </c>
      <c r="DC36" s="876">
        <f t="shared" si="450"/>
        <v>0</v>
      </c>
      <c r="DD36" s="876"/>
      <c r="DE36" s="876"/>
      <c r="DF36" s="876"/>
      <c r="DG36" s="876"/>
      <c r="DH36" s="876"/>
      <c r="DI36" s="876"/>
      <c r="DJ36" s="876"/>
      <c r="DK36" s="876"/>
      <c r="DL36" s="876"/>
      <c r="DM36" s="876"/>
      <c r="DN36" s="876"/>
      <c r="DO36" s="876"/>
      <c r="DP36" s="871"/>
    </row>
    <row r="37" spans="1:120" s="71" customFormat="1" ht="20.25" customHeight="1" x14ac:dyDescent="0.15">
      <c r="A37" s="2747"/>
      <c r="B37" s="878" t="s">
        <v>283</v>
      </c>
      <c r="C37" s="876">
        <f t="shared" si="410"/>
        <v>-701</v>
      </c>
      <c r="D37" s="876">
        <f t="shared" si="411"/>
        <v>0</v>
      </c>
      <c r="E37" s="876">
        <f t="shared" si="412"/>
        <v>0</v>
      </c>
      <c r="F37" s="876">
        <f t="shared" si="413"/>
        <v>701</v>
      </c>
      <c r="G37" s="876">
        <f t="shared" si="414"/>
        <v>-701</v>
      </c>
      <c r="H37" s="876">
        <f t="shared" si="451"/>
        <v>0</v>
      </c>
      <c r="I37" s="876">
        <f t="shared" si="415"/>
        <v>0</v>
      </c>
      <c r="J37" s="876">
        <f t="shared" si="416"/>
        <v>0</v>
      </c>
      <c r="K37" s="876">
        <f t="shared" si="417"/>
        <v>0</v>
      </c>
      <c r="L37" s="876">
        <f t="shared" si="418"/>
        <v>0</v>
      </c>
      <c r="M37" s="876">
        <f t="shared" si="419"/>
        <v>593</v>
      </c>
      <c r="N37" s="876">
        <f t="shared" si="420"/>
        <v>0</v>
      </c>
      <c r="O37" s="876">
        <f t="shared" si="421"/>
        <v>0</v>
      </c>
      <c r="P37" s="876">
        <f t="shared" si="422"/>
        <v>101</v>
      </c>
      <c r="Q37" s="876">
        <f t="shared" si="423"/>
        <v>0</v>
      </c>
      <c r="R37" s="876">
        <f t="shared" si="424"/>
        <v>0</v>
      </c>
      <c r="S37" s="937">
        <f t="shared" si="425"/>
        <v>7</v>
      </c>
      <c r="T37" s="871"/>
      <c r="U37" s="2747"/>
      <c r="V37" s="878" t="s">
        <v>283</v>
      </c>
      <c r="W37" s="876">
        <f t="shared" si="426"/>
        <v>-593</v>
      </c>
      <c r="X37" s="876">
        <f t="shared" si="427"/>
        <v>0</v>
      </c>
      <c r="Y37" s="876">
        <f t="shared" si="428"/>
        <v>0</v>
      </c>
      <c r="Z37" s="876">
        <f t="shared" si="429"/>
        <v>593</v>
      </c>
      <c r="AA37" s="876">
        <f t="shared" si="430"/>
        <v>-593</v>
      </c>
      <c r="AB37" s="876"/>
      <c r="AC37" s="876"/>
      <c r="AD37" s="876"/>
      <c r="AE37" s="876"/>
      <c r="AF37" s="876"/>
      <c r="AG37" s="876">
        <v>593</v>
      </c>
      <c r="AH37" s="876"/>
      <c r="AI37" s="876"/>
      <c r="AJ37" s="876"/>
      <c r="AK37" s="876"/>
      <c r="AL37" s="876"/>
      <c r="AM37" s="876"/>
      <c r="AN37" s="871"/>
      <c r="AO37" s="2747"/>
      <c r="AP37" s="878" t="s">
        <v>283</v>
      </c>
      <c r="AQ37" s="876">
        <f t="shared" si="431"/>
        <v>0</v>
      </c>
      <c r="AR37" s="876">
        <f t="shared" si="432"/>
        <v>0</v>
      </c>
      <c r="AS37" s="876">
        <f t="shared" si="433"/>
        <v>0</v>
      </c>
      <c r="AT37" s="876">
        <f t="shared" si="434"/>
        <v>0</v>
      </c>
      <c r="AU37" s="876">
        <f t="shared" si="435"/>
        <v>0</v>
      </c>
      <c r="AV37" s="876"/>
      <c r="AW37" s="876"/>
      <c r="AX37" s="876"/>
      <c r="AY37" s="876"/>
      <c r="AZ37" s="876"/>
      <c r="BA37" s="876"/>
      <c r="BB37" s="876"/>
      <c r="BC37" s="876"/>
      <c r="BD37" s="876"/>
      <c r="BE37" s="876"/>
      <c r="BF37" s="876"/>
      <c r="BG37" s="876"/>
      <c r="BH37" s="871"/>
      <c r="BI37" s="2747"/>
      <c r="BJ37" s="878" t="s">
        <v>283</v>
      </c>
      <c r="BK37" s="876">
        <f t="shared" si="436"/>
        <v>0</v>
      </c>
      <c r="BL37" s="876">
        <f t="shared" si="437"/>
        <v>0</v>
      </c>
      <c r="BM37" s="876">
        <f t="shared" si="438"/>
        <v>0</v>
      </c>
      <c r="BN37" s="876">
        <f t="shared" si="439"/>
        <v>0</v>
      </c>
      <c r="BO37" s="876">
        <f t="shared" si="440"/>
        <v>0</v>
      </c>
      <c r="BP37" s="876"/>
      <c r="BQ37" s="876"/>
      <c r="BR37" s="876"/>
      <c r="BS37" s="876"/>
      <c r="BT37" s="876"/>
      <c r="BU37" s="876"/>
      <c r="BV37" s="876"/>
      <c r="BW37" s="876"/>
      <c r="BX37" s="876"/>
      <c r="BY37" s="876"/>
      <c r="BZ37" s="876"/>
      <c r="CA37" s="876"/>
      <c r="CB37" s="871"/>
      <c r="CC37" s="2747"/>
      <c r="CD37" s="878" t="s">
        <v>283</v>
      </c>
      <c r="CE37" s="876">
        <f t="shared" si="441"/>
        <v>0</v>
      </c>
      <c r="CF37" s="876">
        <f t="shared" si="442"/>
        <v>0</v>
      </c>
      <c r="CG37" s="876">
        <f t="shared" si="443"/>
        <v>0</v>
      </c>
      <c r="CH37" s="876">
        <f t="shared" si="444"/>
        <v>0</v>
      </c>
      <c r="CI37" s="876">
        <f t="shared" si="445"/>
        <v>0</v>
      </c>
      <c r="CJ37" s="876"/>
      <c r="CK37" s="876"/>
      <c r="CL37" s="876"/>
      <c r="CM37" s="876"/>
      <c r="CN37" s="876"/>
      <c r="CO37" s="876"/>
      <c r="CP37" s="876"/>
      <c r="CQ37" s="876"/>
      <c r="CR37" s="876"/>
      <c r="CS37" s="876"/>
      <c r="CT37" s="876"/>
      <c r="CU37" s="876"/>
      <c r="CV37" s="871"/>
      <c r="CW37" s="2747"/>
      <c r="CX37" s="878" t="s">
        <v>283</v>
      </c>
      <c r="CY37" s="876">
        <f t="shared" si="446"/>
        <v>-108</v>
      </c>
      <c r="CZ37" s="876">
        <f t="shared" si="447"/>
        <v>0</v>
      </c>
      <c r="DA37" s="876">
        <f t="shared" si="448"/>
        <v>0</v>
      </c>
      <c r="DB37" s="876">
        <f t="shared" si="449"/>
        <v>108</v>
      </c>
      <c r="DC37" s="876">
        <f t="shared" si="450"/>
        <v>-108</v>
      </c>
      <c r="DD37" s="876"/>
      <c r="DE37" s="876"/>
      <c r="DF37" s="876"/>
      <c r="DG37" s="876"/>
      <c r="DH37" s="876"/>
      <c r="DI37" s="876"/>
      <c r="DJ37" s="876"/>
      <c r="DK37" s="876"/>
      <c r="DL37" s="876">
        <v>101</v>
      </c>
      <c r="DM37" s="876"/>
      <c r="DN37" s="876"/>
      <c r="DO37" s="876">
        <v>7</v>
      </c>
      <c r="DP37" s="871"/>
    </row>
    <row r="38" spans="1:120" s="71" customFormat="1" ht="20.25" customHeight="1" x14ac:dyDescent="0.15">
      <c r="A38" s="2747"/>
      <c r="B38" s="878" t="s">
        <v>354</v>
      </c>
      <c r="C38" s="876">
        <f t="shared" si="410"/>
        <v>-6581</v>
      </c>
      <c r="D38" s="876">
        <f t="shared" si="411"/>
        <v>0</v>
      </c>
      <c r="E38" s="876">
        <f t="shared" si="412"/>
        <v>0</v>
      </c>
      <c r="F38" s="876">
        <f t="shared" si="413"/>
        <v>6581</v>
      </c>
      <c r="G38" s="876">
        <f t="shared" si="414"/>
        <v>-6581</v>
      </c>
      <c r="H38" s="876">
        <f t="shared" si="451"/>
        <v>0</v>
      </c>
      <c r="I38" s="876">
        <f t="shared" si="415"/>
        <v>0</v>
      </c>
      <c r="J38" s="876">
        <f t="shared" si="416"/>
        <v>0</v>
      </c>
      <c r="K38" s="876">
        <f t="shared" si="417"/>
        <v>0</v>
      </c>
      <c r="L38" s="876">
        <f t="shared" si="418"/>
        <v>0</v>
      </c>
      <c r="M38" s="876">
        <f t="shared" si="419"/>
        <v>5573</v>
      </c>
      <c r="N38" s="876">
        <f t="shared" si="420"/>
        <v>0</v>
      </c>
      <c r="O38" s="876">
        <f t="shared" si="421"/>
        <v>0</v>
      </c>
      <c r="P38" s="876">
        <f t="shared" si="422"/>
        <v>762</v>
      </c>
      <c r="Q38" s="876">
        <f t="shared" si="423"/>
        <v>0</v>
      </c>
      <c r="R38" s="876">
        <f t="shared" si="424"/>
        <v>0</v>
      </c>
      <c r="S38" s="937">
        <f t="shared" si="425"/>
        <v>246</v>
      </c>
      <c r="T38" s="871"/>
      <c r="U38" s="2747"/>
      <c r="V38" s="878" t="s">
        <v>354</v>
      </c>
      <c r="W38" s="876">
        <f t="shared" si="426"/>
        <v>-1394</v>
      </c>
      <c r="X38" s="876">
        <f t="shared" si="427"/>
        <v>0</v>
      </c>
      <c r="Y38" s="876">
        <f t="shared" si="428"/>
        <v>0</v>
      </c>
      <c r="Z38" s="876">
        <f t="shared" si="429"/>
        <v>1394</v>
      </c>
      <c r="AA38" s="876">
        <f t="shared" si="430"/>
        <v>-1394</v>
      </c>
      <c r="AB38" s="876"/>
      <c r="AC38" s="876"/>
      <c r="AD38" s="876"/>
      <c r="AE38" s="876"/>
      <c r="AF38" s="876"/>
      <c r="AG38" s="876">
        <f>105+1048</f>
        <v>1153</v>
      </c>
      <c r="AH38" s="876"/>
      <c r="AI38" s="876"/>
      <c r="AJ38" s="876">
        <v>4</v>
      </c>
      <c r="AK38" s="876"/>
      <c r="AL38" s="876"/>
      <c r="AM38" s="876">
        <v>237</v>
      </c>
      <c r="AN38" s="871"/>
      <c r="AO38" s="2747"/>
      <c r="AP38" s="878" t="s">
        <v>354</v>
      </c>
      <c r="AQ38" s="876">
        <f t="shared" si="431"/>
        <v>-948</v>
      </c>
      <c r="AR38" s="876">
        <f t="shared" si="432"/>
        <v>0</v>
      </c>
      <c r="AS38" s="876">
        <f t="shared" si="433"/>
        <v>0</v>
      </c>
      <c r="AT38" s="876">
        <f t="shared" si="434"/>
        <v>948</v>
      </c>
      <c r="AU38" s="876">
        <f t="shared" si="435"/>
        <v>-948</v>
      </c>
      <c r="AV38" s="876"/>
      <c r="AW38" s="876"/>
      <c r="AX38" s="876"/>
      <c r="AY38" s="876"/>
      <c r="AZ38" s="876"/>
      <c r="BA38" s="876">
        <f>293+655</f>
        <v>948</v>
      </c>
      <c r="BB38" s="876"/>
      <c r="BC38" s="876"/>
      <c r="BD38" s="876"/>
      <c r="BE38" s="876"/>
      <c r="BF38" s="876"/>
      <c r="BG38" s="876"/>
      <c r="BH38" s="871"/>
      <c r="BI38" s="2747"/>
      <c r="BJ38" s="878" t="s">
        <v>354</v>
      </c>
      <c r="BK38" s="876">
        <f t="shared" si="436"/>
        <v>-2575</v>
      </c>
      <c r="BL38" s="876">
        <f t="shared" si="437"/>
        <v>0</v>
      </c>
      <c r="BM38" s="876">
        <f t="shared" si="438"/>
        <v>0</v>
      </c>
      <c r="BN38" s="876">
        <f t="shared" si="439"/>
        <v>2575</v>
      </c>
      <c r="BO38" s="876">
        <f t="shared" si="440"/>
        <v>-2575</v>
      </c>
      <c r="BP38" s="876"/>
      <c r="BQ38" s="876"/>
      <c r="BR38" s="876"/>
      <c r="BS38" s="876"/>
      <c r="BT38" s="876"/>
      <c r="BU38" s="876">
        <v>1862</v>
      </c>
      <c r="BV38" s="876"/>
      <c r="BW38" s="876"/>
      <c r="BX38" s="876">
        <v>713</v>
      </c>
      <c r="BY38" s="876"/>
      <c r="BZ38" s="876"/>
      <c r="CA38" s="876"/>
      <c r="CB38" s="871"/>
      <c r="CC38" s="2747"/>
      <c r="CD38" s="878" t="s">
        <v>354</v>
      </c>
      <c r="CE38" s="876">
        <f t="shared" si="441"/>
        <v>0</v>
      </c>
      <c r="CF38" s="876">
        <f t="shared" si="442"/>
        <v>0</v>
      </c>
      <c r="CG38" s="876">
        <f t="shared" si="443"/>
        <v>0</v>
      </c>
      <c r="CH38" s="876">
        <f t="shared" si="444"/>
        <v>0</v>
      </c>
      <c r="CI38" s="876">
        <f t="shared" si="445"/>
        <v>0</v>
      </c>
      <c r="CJ38" s="876"/>
      <c r="CK38" s="876"/>
      <c r="CL38" s="876"/>
      <c r="CM38" s="876"/>
      <c r="CN38" s="876"/>
      <c r="CO38" s="876"/>
      <c r="CP38" s="876"/>
      <c r="CQ38" s="876"/>
      <c r="CR38" s="876"/>
      <c r="CS38" s="876"/>
      <c r="CT38" s="876"/>
      <c r="CU38" s="876"/>
      <c r="CV38" s="871"/>
      <c r="CW38" s="2747"/>
      <c r="CX38" s="878" t="s">
        <v>354</v>
      </c>
      <c r="CY38" s="876">
        <f t="shared" si="446"/>
        <v>-1664</v>
      </c>
      <c r="CZ38" s="876">
        <f t="shared" si="447"/>
        <v>0</v>
      </c>
      <c r="DA38" s="876">
        <f t="shared" si="448"/>
        <v>0</v>
      </c>
      <c r="DB38" s="876">
        <f t="shared" si="449"/>
        <v>1664</v>
      </c>
      <c r="DC38" s="876">
        <f t="shared" si="450"/>
        <v>-1664</v>
      </c>
      <c r="DD38" s="876"/>
      <c r="DE38" s="876"/>
      <c r="DF38" s="876"/>
      <c r="DG38" s="876"/>
      <c r="DH38" s="876"/>
      <c r="DI38" s="876">
        <f>822+788</f>
        <v>1610</v>
      </c>
      <c r="DJ38" s="876"/>
      <c r="DK38" s="876"/>
      <c r="DL38" s="876">
        <v>45</v>
      </c>
      <c r="DM38" s="876"/>
      <c r="DN38" s="876"/>
      <c r="DO38" s="876">
        <v>9</v>
      </c>
      <c r="DP38" s="871"/>
    </row>
    <row r="39" spans="1:120" s="71" customFormat="1" ht="20.25" customHeight="1" x14ac:dyDescent="0.15">
      <c r="A39" s="2747"/>
      <c r="B39" s="877" t="s">
        <v>847</v>
      </c>
      <c r="C39" s="876">
        <f t="shared" si="410"/>
        <v>0</v>
      </c>
      <c r="D39" s="876">
        <f t="shared" si="411"/>
        <v>0</v>
      </c>
      <c r="E39" s="876">
        <f t="shared" si="412"/>
        <v>0</v>
      </c>
      <c r="F39" s="876">
        <f t="shared" si="413"/>
        <v>0</v>
      </c>
      <c r="G39" s="876">
        <f t="shared" si="414"/>
        <v>0</v>
      </c>
      <c r="H39" s="876">
        <f t="shared" si="451"/>
        <v>0</v>
      </c>
      <c r="I39" s="876">
        <f t="shared" si="415"/>
        <v>0</v>
      </c>
      <c r="J39" s="876">
        <f t="shared" si="416"/>
        <v>0</v>
      </c>
      <c r="K39" s="876">
        <f t="shared" si="417"/>
        <v>0</v>
      </c>
      <c r="L39" s="876">
        <f t="shared" si="418"/>
        <v>0</v>
      </c>
      <c r="M39" s="876">
        <f t="shared" si="419"/>
        <v>0</v>
      </c>
      <c r="N39" s="876">
        <f t="shared" si="420"/>
        <v>0</v>
      </c>
      <c r="O39" s="876">
        <f t="shared" si="421"/>
        <v>0</v>
      </c>
      <c r="P39" s="876">
        <f t="shared" si="422"/>
        <v>0</v>
      </c>
      <c r="Q39" s="876">
        <f t="shared" si="423"/>
        <v>0</v>
      </c>
      <c r="R39" s="876">
        <f t="shared" si="424"/>
        <v>0</v>
      </c>
      <c r="S39" s="937">
        <f t="shared" si="425"/>
        <v>0</v>
      </c>
      <c r="T39" s="871"/>
      <c r="U39" s="2747"/>
      <c r="V39" s="877" t="s">
        <v>847</v>
      </c>
      <c r="W39" s="876">
        <f t="shared" si="426"/>
        <v>0</v>
      </c>
      <c r="X39" s="876">
        <f t="shared" si="427"/>
        <v>0</v>
      </c>
      <c r="Y39" s="876">
        <f t="shared" si="428"/>
        <v>0</v>
      </c>
      <c r="Z39" s="876">
        <f t="shared" si="429"/>
        <v>0</v>
      </c>
      <c r="AA39" s="876">
        <f t="shared" si="430"/>
        <v>0</v>
      </c>
      <c r="AB39" s="876"/>
      <c r="AC39" s="876"/>
      <c r="AD39" s="876"/>
      <c r="AE39" s="876"/>
      <c r="AF39" s="876"/>
      <c r="AG39" s="876"/>
      <c r="AH39" s="876"/>
      <c r="AI39" s="876"/>
      <c r="AJ39" s="876"/>
      <c r="AK39" s="876"/>
      <c r="AL39" s="876"/>
      <c r="AM39" s="876"/>
      <c r="AN39" s="871"/>
      <c r="AO39" s="2747"/>
      <c r="AP39" s="877" t="s">
        <v>847</v>
      </c>
      <c r="AQ39" s="876">
        <f t="shared" si="431"/>
        <v>0</v>
      </c>
      <c r="AR39" s="876">
        <f t="shared" si="432"/>
        <v>0</v>
      </c>
      <c r="AS39" s="876">
        <f t="shared" si="433"/>
        <v>0</v>
      </c>
      <c r="AT39" s="876">
        <f t="shared" si="434"/>
        <v>0</v>
      </c>
      <c r="AU39" s="876">
        <f t="shared" si="435"/>
        <v>0</v>
      </c>
      <c r="AV39" s="876"/>
      <c r="AW39" s="876"/>
      <c r="AX39" s="876"/>
      <c r="AY39" s="876"/>
      <c r="AZ39" s="876"/>
      <c r="BA39" s="876"/>
      <c r="BB39" s="876"/>
      <c r="BC39" s="876"/>
      <c r="BD39" s="876"/>
      <c r="BE39" s="876"/>
      <c r="BF39" s="876"/>
      <c r="BG39" s="876"/>
      <c r="BH39" s="871"/>
      <c r="BI39" s="2747"/>
      <c r="BJ39" s="877" t="s">
        <v>847</v>
      </c>
      <c r="BK39" s="876">
        <f t="shared" si="436"/>
        <v>0</v>
      </c>
      <c r="BL39" s="876">
        <f t="shared" si="437"/>
        <v>0</v>
      </c>
      <c r="BM39" s="876">
        <f t="shared" si="438"/>
        <v>0</v>
      </c>
      <c r="BN39" s="876">
        <f t="shared" si="439"/>
        <v>0</v>
      </c>
      <c r="BO39" s="876">
        <f t="shared" si="440"/>
        <v>0</v>
      </c>
      <c r="BP39" s="876"/>
      <c r="BQ39" s="876"/>
      <c r="BR39" s="876"/>
      <c r="BS39" s="876"/>
      <c r="BT39" s="876"/>
      <c r="BU39" s="876"/>
      <c r="BV39" s="876"/>
      <c r="BW39" s="876"/>
      <c r="BX39" s="876"/>
      <c r="BY39" s="876"/>
      <c r="BZ39" s="876"/>
      <c r="CA39" s="876"/>
      <c r="CB39" s="871"/>
      <c r="CC39" s="2747"/>
      <c r="CD39" s="877" t="s">
        <v>847</v>
      </c>
      <c r="CE39" s="876">
        <f t="shared" si="441"/>
        <v>0</v>
      </c>
      <c r="CF39" s="876">
        <f t="shared" si="442"/>
        <v>0</v>
      </c>
      <c r="CG39" s="876">
        <f t="shared" si="443"/>
        <v>0</v>
      </c>
      <c r="CH39" s="876">
        <f t="shared" si="444"/>
        <v>0</v>
      </c>
      <c r="CI39" s="876">
        <f t="shared" si="445"/>
        <v>0</v>
      </c>
      <c r="CJ39" s="876"/>
      <c r="CK39" s="876"/>
      <c r="CL39" s="876"/>
      <c r="CM39" s="876"/>
      <c r="CN39" s="876"/>
      <c r="CO39" s="876"/>
      <c r="CP39" s="876"/>
      <c r="CQ39" s="876"/>
      <c r="CR39" s="876"/>
      <c r="CS39" s="876"/>
      <c r="CT39" s="876"/>
      <c r="CU39" s="876"/>
      <c r="CV39" s="871"/>
      <c r="CW39" s="2747"/>
      <c r="CX39" s="877" t="s">
        <v>847</v>
      </c>
      <c r="CY39" s="876">
        <f t="shared" si="446"/>
        <v>0</v>
      </c>
      <c r="CZ39" s="876">
        <f t="shared" si="447"/>
        <v>0</v>
      </c>
      <c r="DA39" s="876">
        <f t="shared" si="448"/>
        <v>0</v>
      </c>
      <c r="DB39" s="876">
        <f t="shared" si="449"/>
        <v>0</v>
      </c>
      <c r="DC39" s="876">
        <f t="shared" si="450"/>
        <v>0</v>
      </c>
      <c r="DD39" s="876"/>
      <c r="DE39" s="876"/>
      <c r="DF39" s="876"/>
      <c r="DG39" s="876"/>
      <c r="DH39" s="876"/>
      <c r="DI39" s="876"/>
      <c r="DJ39" s="876"/>
      <c r="DK39" s="876"/>
      <c r="DL39" s="876"/>
      <c r="DM39" s="876"/>
      <c r="DN39" s="876"/>
      <c r="DO39" s="876"/>
      <c r="DP39" s="871"/>
    </row>
    <row r="40" spans="1:120" s="71" customFormat="1" ht="19.5" customHeight="1" x14ac:dyDescent="0.15">
      <c r="A40" s="2747"/>
      <c r="B40" s="879" t="s">
        <v>355</v>
      </c>
      <c r="C40" s="876">
        <f t="shared" si="410"/>
        <v>389.8</v>
      </c>
      <c r="D40" s="876">
        <f t="shared" si="411"/>
        <v>0</v>
      </c>
      <c r="E40" s="876">
        <f t="shared" si="412"/>
        <v>389.8</v>
      </c>
      <c r="F40" s="876">
        <f t="shared" si="413"/>
        <v>0</v>
      </c>
      <c r="G40" s="876">
        <f t="shared" si="414"/>
        <v>389.8</v>
      </c>
      <c r="H40" s="876">
        <f t="shared" si="451"/>
        <v>0</v>
      </c>
      <c r="I40" s="876">
        <f t="shared" si="415"/>
        <v>0</v>
      </c>
      <c r="J40" s="876">
        <f t="shared" si="416"/>
        <v>0</v>
      </c>
      <c r="K40" s="876">
        <f t="shared" si="417"/>
        <v>0</v>
      </c>
      <c r="L40" s="876">
        <f t="shared" si="418"/>
        <v>389.8</v>
      </c>
      <c r="M40" s="876">
        <f t="shared" si="419"/>
        <v>0</v>
      </c>
      <c r="N40" s="876">
        <f t="shared" si="420"/>
        <v>0</v>
      </c>
      <c r="O40" s="876">
        <f t="shared" si="421"/>
        <v>0</v>
      </c>
      <c r="P40" s="876">
        <f t="shared" si="422"/>
        <v>0</v>
      </c>
      <c r="Q40" s="876">
        <f t="shared" si="423"/>
        <v>0</v>
      </c>
      <c r="R40" s="876">
        <f t="shared" si="424"/>
        <v>0</v>
      </c>
      <c r="S40" s="937">
        <f t="shared" si="425"/>
        <v>0</v>
      </c>
      <c r="T40" s="871"/>
      <c r="U40" s="2747"/>
      <c r="V40" s="879" t="s">
        <v>355</v>
      </c>
      <c r="W40" s="876">
        <f t="shared" si="426"/>
        <v>389.8</v>
      </c>
      <c r="X40" s="876">
        <f t="shared" si="427"/>
        <v>0</v>
      </c>
      <c r="Y40" s="876">
        <f t="shared" si="428"/>
        <v>389.8</v>
      </c>
      <c r="Z40" s="876">
        <f t="shared" si="429"/>
        <v>0</v>
      </c>
      <c r="AA40" s="876">
        <f t="shared" si="430"/>
        <v>389.8</v>
      </c>
      <c r="AB40" s="876"/>
      <c r="AC40" s="876"/>
      <c r="AD40" s="876"/>
      <c r="AE40" s="876"/>
      <c r="AF40" s="876">
        <v>389.8</v>
      </c>
      <c r="AG40" s="876"/>
      <c r="AH40" s="876"/>
      <c r="AI40" s="876"/>
      <c r="AJ40" s="876"/>
      <c r="AK40" s="876"/>
      <c r="AL40" s="876"/>
      <c r="AM40" s="876"/>
      <c r="AN40" s="871"/>
      <c r="AO40" s="2747"/>
      <c r="AP40" s="879" t="s">
        <v>355</v>
      </c>
      <c r="AQ40" s="876">
        <f t="shared" si="431"/>
        <v>0</v>
      </c>
      <c r="AR40" s="876">
        <f t="shared" si="432"/>
        <v>0</v>
      </c>
      <c r="AS40" s="876">
        <f t="shared" si="433"/>
        <v>0</v>
      </c>
      <c r="AT40" s="876">
        <f t="shared" si="434"/>
        <v>0</v>
      </c>
      <c r="AU40" s="876">
        <f t="shared" si="435"/>
        <v>0</v>
      </c>
      <c r="AV40" s="876"/>
      <c r="AW40" s="876"/>
      <c r="AX40" s="876"/>
      <c r="AY40" s="876"/>
      <c r="AZ40" s="876"/>
      <c r="BA40" s="876"/>
      <c r="BB40" s="876"/>
      <c r="BC40" s="876"/>
      <c r="BD40" s="876"/>
      <c r="BE40" s="876"/>
      <c r="BF40" s="876"/>
      <c r="BG40" s="876"/>
      <c r="BH40" s="871"/>
      <c r="BI40" s="2747"/>
      <c r="BJ40" s="879" t="s">
        <v>355</v>
      </c>
      <c r="BK40" s="876">
        <f t="shared" si="436"/>
        <v>0</v>
      </c>
      <c r="BL40" s="876">
        <f t="shared" si="437"/>
        <v>0</v>
      </c>
      <c r="BM40" s="876">
        <f t="shared" si="438"/>
        <v>0</v>
      </c>
      <c r="BN40" s="876">
        <f t="shared" si="439"/>
        <v>0</v>
      </c>
      <c r="BO40" s="876">
        <f t="shared" si="440"/>
        <v>0</v>
      </c>
      <c r="BP40" s="876"/>
      <c r="BQ40" s="876"/>
      <c r="BR40" s="876"/>
      <c r="BS40" s="876"/>
      <c r="BT40" s="876"/>
      <c r="BU40" s="876"/>
      <c r="BV40" s="876"/>
      <c r="BW40" s="876"/>
      <c r="BX40" s="876"/>
      <c r="BY40" s="876"/>
      <c r="BZ40" s="876"/>
      <c r="CA40" s="876"/>
      <c r="CB40" s="871"/>
      <c r="CC40" s="2747"/>
      <c r="CD40" s="879" t="s">
        <v>355</v>
      </c>
      <c r="CE40" s="876">
        <f t="shared" si="441"/>
        <v>0</v>
      </c>
      <c r="CF40" s="876">
        <f t="shared" si="442"/>
        <v>0</v>
      </c>
      <c r="CG40" s="876">
        <f t="shared" si="443"/>
        <v>0</v>
      </c>
      <c r="CH40" s="876">
        <f t="shared" si="444"/>
        <v>0</v>
      </c>
      <c r="CI40" s="876">
        <f t="shared" si="445"/>
        <v>0</v>
      </c>
      <c r="CJ40" s="876"/>
      <c r="CK40" s="876"/>
      <c r="CL40" s="876"/>
      <c r="CM40" s="876"/>
      <c r="CN40" s="876"/>
      <c r="CO40" s="876"/>
      <c r="CP40" s="876"/>
      <c r="CQ40" s="876"/>
      <c r="CR40" s="876"/>
      <c r="CS40" s="876"/>
      <c r="CT40" s="876"/>
      <c r="CU40" s="876"/>
      <c r="CV40" s="871"/>
      <c r="CW40" s="2747"/>
      <c r="CX40" s="879" t="s">
        <v>355</v>
      </c>
      <c r="CY40" s="876">
        <f t="shared" si="446"/>
        <v>0</v>
      </c>
      <c r="CZ40" s="876">
        <f t="shared" si="447"/>
        <v>0</v>
      </c>
      <c r="DA40" s="876">
        <f t="shared" si="448"/>
        <v>0</v>
      </c>
      <c r="DB40" s="876">
        <f t="shared" si="449"/>
        <v>0</v>
      </c>
      <c r="DC40" s="876">
        <f t="shared" si="450"/>
        <v>0</v>
      </c>
      <c r="DD40" s="876"/>
      <c r="DE40" s="876"/>
      <c r="DF40" s="876"/>
      <c r="DG40" s="876"/>
      <c r="DH40" s="876"/>
      <c r="DI40" s="876"/>
      <c r="DJ40" s="876"/>
      <c r="DK40" s="876"/>
      <c r="DL40" s="876"/>
      <c r="DM40" s="876"/>
      <c r="DN40" s="876"/>
      <c r="DO40" s="876"/>
      <c r="DP40" s="871"/>
    </row>
    <row r="41" spans="1:120" s="71" customFormat="1" ht="19.5" customHeight="1" x14ac:dyDescent="0.15">
      <c r="A41" s="2747" t="s">
        <v>303</v>
      </c>
      <c r="B41" s="854" t="s">
        <v>46</v>
      </c>
      <c r="C41" s="880">
        <f>SUM(C42:C49)</f>
        <v>20678.37</v>
      </c>
      <c r="D41" s="880">
        <f t="shared" ref="D41" si="452">SUM(D42:D49)</f>
        <v>14390.81</v>
      </c>
      <c r="E41" s="880">
        <f t="shared" ref="E41" si="453">SUM(E42:E49)</f>
        <v>9301.409999999998</v>
      </c>
      <c r="F41" s="880">
        <f t="shared" ref="F41" si="454">SUM(F42:F49)</f>
        <v>3013.8500000000004</v>
      </c>
      <c r="G41" s="880">
        <f t="shared" ref="G41" si="455">SUM(G42:G49)</f>
        <v>20678.37</v>
      </c>
      <c r="H41" s="880">
        <f t="shared" ref="H41" si="456">SUM(H42:H49)</f>
        <v>12</v>
      </c>
      <c r="I41" s="880">
        <f t="shared" ref="I41" si="457">SUM(I42:I49)</f>
        <v>0</v>
      </c>
      <c r="J41" s="880">
        <f t="shared" ref="J41" si="458">SUM(J42:J49)</f>
        <v>0</v>
      </c>
      <c r="K41" s="880">
        <f t="shared" ref="K41" si="459">SUM(K42:K49)</f>
        <v>254.31</v>
      </c>
      <c r="L41" s="880">
        <f t="shared" ref="L41" si="460">SUM(L42:L49)</f>
        <v>3935.41</v>
      </c>
      <c r="M41" s="880">
        <f t="shared" ref="M41" si="461">SUM(M42:M49)</f>
        <v>2591.8500000000004</v>
      </c>
      <c r="N41" s="880">
        <f t="shared" ref="N41" si="462">SUM(N42:N49)</f>
        <v>3310.66</v>
      </c>
      <c r="O41" s="880">
        <f t="shared" ref="O41" si="463">SUM(O42:O49)</f>
        <v>3</v>
      </c>
      <c r="P41" s="880">
        <f t="shared" ref="P41" si="464">SUM(P42:P49)</f>
        <v>57</v>
      </c>
      <c r="Q41" s="880">
        <f t="shared" ref="Q41" si="465">SUM(Q42:Q49)</f>
        <v>10813.84</v>
      </c>
      <c r="R41" s="880">
        <f t="shared" ref="R41" si="466">SUM(R42:R49)</f>
        <v>5363</v>
      </c>
      <c r="S41" s="880">
        <f t="shared" ref="S41" si="467">SUM(S42:S49)</f>
        <v>365</v>
      </c>
      <c r="T41" s="871"/>
      <c r="U41" s="2747" t="s">
        <v>303</v>
      </c>
      <c r="V41" s="854" t="s">
        <v>46</v>
      </c>
      <c r="W41" s="880">
        <f>SUM(W42:W49)</f>
        <v>15470.04</v>
      </c>
      <c r="X41" s="880">
        <f t="shared" ref="X41" si="468">SUM(X42:X49)</f>
        <v>10470.040000000001</v>
      </c>
      <c r="Y41" s="880">
        <f t="shared" ref="Y41" si="469">SUM(Y42:Y49)</f>
        <v>5705</v>
      </c>
      <c r="Z41" s="880">
        <f t="shared" ref="Z41" si="470">SUM(Z42:Z49)</f>
        <v>705</v>
      </c>
      <c r="AA41" s="880">
        <f t="shared" ref="AA41" si="471">SUM(AA42:AA49)</f>
        <v>15470.04</v>
      </c>
      <c r="AB41" s="880">
        <f>SUM(AB42:AB49)</f>
        <v>0</v>
      </c>
      <c r="AC41" s="880">
        <f t="shared" ref="AC41:AM41" si="472">SUM(AC42:AC49)</f>
        <v>0</v>
      </c>
      <c r="AD41" s="880">
        <f t="shared" si="472"/>
        <v>0</v>
      </c>
      <c r="AE41" s="880">
        <f t="shared" si="472"/>
        <v>58.92</v>
      </c>
      <c r="AF41" s="880">
        <f t="shared" si="472"/>
        <v>342</v>
      </c>
      <c r="AG41" s="880">
        <f t="shared" si="472"/>
        <v>342</v>
      </c>
      <c r="AH41" s="880">
        <f t="shared" si="472"/>
        <v>0</v>
      </c>
      <c r="AI41" s="880">
        <f t="shared" si="472"/>
        <v>0</v>
      </c>
      <c r="AJ41" s="880">
        <f t="shared" si="472"/>
        <v>0</v>
      </c>
      <c r="AK41" s="880">
        <f t="shared" si="472"/>
        <v>10411.120000000001</v>
      </c>
      <c r="AL41" s="880">
        <f t="shared" si="472"/>
        <v>5363</v>
      </c>
      <c r="AM41" s="880">
        <f t="shared" si="472"/>
        <v>363</v>
      </c>
      <c r="AN41" s="871"/>
      <c r="AO41" s="2747" t="s">
        <v>303</v>
      </c>
      <c r="AP41" s="854" t="s">
        <v>46</v>
      </c>
      <c r="AQ41" s="880">
        <f>SUM(AQ42:AQ49)</f>
        <v>193.39</v>
      </c>
      <c r="AR41" s="880">
        <f t="shared" ref="AR41" si="473">SUM(AR42:AR49)</f>
        <v>195.39</v>
      </c>
      <c r="AS41" s="880">
        <f t="shared" ref="AS41" si="474">SUM(AS42:AS49)</f>
        <v>690</v>
      </c>
      <c r="AT41" s="880">
        <f t="shared" ref="AT41" si="475">SUM(AT42:AT49)</f>
        <v>692</v>
      </c>
      <c r="AU41" s="880">
        <f t="shared" ref="AU41" si="476">SUM(AU42:AU49)</f>
        <v>193.39</v>
      </c>
      <c r="AV41" s="880">
        <f>SUM(AV42:AV49)</f>
        <v>0</v>
      </c>
      <c r="AW41" s="880">
        <f t="shared" ref="AW41:BG41" si="477">SUM(AW42:AW49)</f>
        <v>0</v>
      </c>
      <c r="AX41" s="880">
        <f t="shared" si="477"/>
        <v>0</v>
      </c>
      <c r="AY41" s="880">
        <f t="shared" si="477"/>
        <v>195.39</v>
      </c>
      <c r="AZ41" s="880">
        <f t="shared" si="477"/>
        <v>690</v>
      </c>
      <c r="BA41" s="880">
        <f t="shared" si="477"/>
        <v>692</v>
      </c>
      <c r="BB41" s="880">
        <f t="shared" si="477"/>
        <v>0</v>
      </c>
      <c r="BC41" s="880">
        <f t="shared" si="477"/>
        <v>0</v>
      </c>
      <c r="BD41" s="880">
        <f t="shared" si="477"/>
        <v>0</v>
      </c>
      <c r="BE41" s="880">
        <f t="shared" si="477"/>
        <v>0</v>
      </c>
      <c r="BF41" s="880">
        <f t="shared" si="477"/>
        <v>0</v>
      </c>
      <c r="BG41" s="880">
        <f t="shared" si="477"/>
        <v>0</v>
      </c>
      <c r="BH41" s="871"/>
      <c r="BI41" s="2747" t="s">
        <v>303</v>
      </c>
      <c r="BJ41" s="854" t="s">
        <v>46</v>
      </c>
      <c r="BK41" s="880">
        <f>SUM(BK42:BK49)</f>
        <v>4920.6100000000006</v>
      </c>
      <c r="BL41" s="880">
        <f t="shared" ref="BL41" si="478">SUM(BL42:BL49)</f>
        <v>3725.38</v>
      </c>
      <c r="BM41" s="880">
        <f t="shared" ref="BM41" si="479">SUM(BM42:BM49)</f>
        <v>2095.23</v>
      </c>
      <c r="BN41" s="880">
        <f t="shared" ref="BN41" si="480">SUM(BN42:BN49)</f>
        <v>900</v>
      </c>
      <c r="BO41" s="880">
        <f t="shared" ref="BO41" si="481">SUM(BO42:BO49)</f>
        <v>4920.6100000000006</v>
      </c>
      <c r="BP41" s="880">
        <f>SUM(BP42:BP49)</f>
        <v>12</v>
      </c>
      <c r="BQ41" s="880">
        <f t="shared" ref="BQ41:CA41" si="482">SUM(BQ42:BQ49)</f>
        <v>0</v>
      </c>
      <c r="BR41" s="880">
        <f t="shared" si="482"/>
        <v>0</v>
      </c>
      <c r="BS41" s="880">
        <f t="shared" si="482"/>
        <v>0</v>
      </c>
      <c r="BT41" s="880">
        <f t="shared" si="482"/>
        <v>2092.23</v>
      </c>
      <c r="BU41" s="880">
        <f t="shared" si="482"/>
        <v>900</v>
      </c>
      <c r="BV41" s="880">
        <f t="shared" si="482"/>
        <v>3310.66</v>
      </c>
      <c r="BW41" s="880">
        <f t="shared" si="482"/>
        <v>3</v>
      </c>
      <c r="BX41" s="880">
        <f t="shared" si="482"/>
        <v>0</v>
      </c>
      <c r="BY41" s="880">
        <f t="shared" si="482"/>
        <v>402.72</v>
      </c>
      <c r="BZ41" s="880">
        <f t="shared" si="482"/>
        <v>0</v>
      </c>
      <c r="CA41" s="880">
        <f t="shared" si="482"/>
        <v>0</v>
      </c>
      <c r="CB41" s="871"/>
      <c r="CC41" s="2747" t="s">
        <v>303</v>
      </c>
      <c r="CD41" s="854" t="s">
        <v>46</v>
      </c>
      <c r="CE41" s="880">
        <f>SUM(CE42:CE49)</f>
        <v>-260.82</v>
      </c>
      <c r="CF41" s="880">
        <f t="shared" ref="CF41" si="483">SUM(CF42:CF49)</f>
        <v>0</v>
      </c>
      <c r="CG41" s="880">
        <f t="shared" ref="CG41" si="484">SUM(CG42:CG49)</f>
        <v>11.18</v>
      </c>
      <c r="CH41" s="880">
        <f t="shared" ref="CH41" si="485">SUM(CH42:CH49)</f>
        <v>272</v>
      </c>
      <c r="CI41" s="880">
        <f t="shared" ref="CI41" si="486">SUM(CI42:CI49)</f>
        <v>-260.82</v>
      </c>
      <c r="CJ41" s="880">
        <f>SUM(CJ42:CJ49)</f>
        <v>0</v>
      </c>
      <c r="CK41" s="880">
        <f t="shared" ref="CK41:CU41" si="487">SUM(CK42:CK49)</f>
        <v>0</v>
      </c>
      <c r="CL41" s="880">
        <f t="shared" si="487"/>
        <v>0</v>
      </c>
      <c r="CM41" s="880">
        <f t="shared" si="487"/>
        <v>0</v>
      </c>
      <c r="CN41" s="880">
        <f t="shared" si="487"/>
        <v>11.18</v>
      </c>
      <c r="CO41" s="880">
        <f t="shared" si="487"/>
        <v>272</v>
      </c>
      <c r="CP41" s="880">
        <f t="shared" si="487"/>
        <v>0</v>
      </c>
      <c r="CQ41" s="880">
        <f t="shared" si="487"/>
        <v>0</v>
      </c>
      <c r="CR41" s="880">
        <f t="shared" si="487"/>
        <v>0</v>
      </c>
      <c r="CS41" s="880">
        <f t="shared" si="487"/>
        <v>0</v>
      </c>
      <c r="CT41" s="880">
        <f t="shared" si="487"/>
        <v>0</v>
      </c>
      <c r="CU41" s="880">
        <f t="shared" si="487"/>
        <v>0</v>
      </c>
      <c r="CV41" s="871"/>
      <c r="CW41" s="2747" t="s">
        <v>303</v>
      </c>
      <c r="CX41" s="854" t="s">
        <v>46</v>
      </c>
      <c r="CY41" s="880">
        <f>SUM(CY42:CY49)</f>
        <v>355.15</v>
      </c>
      <c r="CZ41" s="880">
        <f t="shared" ref="CZ41" si="488">SUM(CZ42:CZ49)</f>
        <v>0</v>
      </c>
      <c r="DA41" s="880">
        <f t="shared" ref="DA41" si="489">SUM(DA42:DA49)</f>
        <v>800</v>
      </c>
      <c r="DB41" s="880">
        <f t="shared" ref="DB41" si="490">SUM(DB42:DB49)</f>
        <v>444.84999999999997</v>
      </c>
      <c r="DC41" s="880">
        <f t="shared" ref="DC41" si="491">SUM(DC42:DC49)</f>
        <v>355.15</v>
      </c>
      <c r="DD41" s="880">
        <f>SUM(DD42:DD49)</f>
        <v>0</v>
      </c>
      <c r="DE41" s="880">
        <f t="shared" ref="DE41:DO41" si="492">SUM(DE42:DE49)</f>
        <v>0</v>
      </c>
      <c r="DF41" s="880">
        <f t="shared" si="492"/>
        <v>0</v>
      </c>
      <c r="DG41" s="880">
        <f t="shared" si="492"/>
        <v>0</v>
      </c>
      <c r="DH41" s="880">
        <f t="shared" si="492"/>
        <v>800</v>
      </c>
      <c r="DI41" s="880">
        <f t="shared" si="492"/>
        <v>385.85</v>
      </c>
      <c r="DJ41" s="880">
        <f t="shared" si="492"/>
        <v>0</v>
      </c>
      <c r="DK41" s="880">
        <f t="shared" si="492"/>
        <v>0</v>
      </c>
      <c r="DL41" s="880">
        <f t="shared" si="492"/>
        <v>57</v>
      </c>
      <c r="DM41" s="880">
        <f t="shared" si="492"/>
        <v>0</v>
      </c>
      <c r="DN41" s="880">
        <f t="shared" si="492"/>
        <v>0</v>
      </c>
      <c r="DO41" s="880">
        <f t="shared" si="492"/>
        <v>2</v>
      </c>
      <c r="DP41" s="871"/>
    </row>
    <row r="42" spans="1:120" s="71" customFormat="1" ht="19.5" customHeight="1" x14ac:dyDescent="0.15">
      <c r="A42" s="2747"/>
      <c r="B42" s="881" t="s">
        <v>793</v>
      </c>
      <c r="C42" s="876">
        <f t="shared" ref="C42:C49" si="493">D42+E42-F42</f>
        <v>0</v>
      </c>
      <c r="D42" s="876">
        <f t="shared" ref="D42:D49" si="494">H42+K42+N42+Q42</f>
        <v>0</v>
      </c>
      <c r="E42" s="876">
        <f t="shared" ref="E42:E49" si="495">I42+L42+O42+R42</f>
        <v>0</v>
      </c>
      <c r="F42" s="876">
        <f t="shared" ref="F42:F49" si="496">J42+M42+P42+S42</f>
        <v>0</v>
      </c>
      <c r="G42" s="876">
        <f t="shared" ref="G42:G49" si="497">D42+E42-F42</f>
        <v>0</v>
      </c>
      <c r="H42" s="876">
        <f>AB42+AV42+BP42+CJ42+DD42</f>
        <v>0</v>
      </c>
      <c r="I42" s="876">
        <f t="shared" ref="I42:I49" si="498">AC42+AW42+BQ42+CK42+DE42</f>
        <v>0</v>
      </c>
      <c r="J42" s="876">
        <f t="shared" ref="J42:J49" si="499">AD42+AX42+BR42+CL42+DF42</f>
        <v>0</v>
      </c>
      <c r="K42" s="876">
        <f t="shared" ref="K42:K49" si="500">AE42+AY42+BS42+CM42+DG42</f>
        <v>0</v>
      </c>
      <c r="L42" s="876">
        <f t="shared" ref="L42:L49" si="501">AF42+AZ42+BT42+CN42+DH42</f>
        <v>0</v>
      </c>
      <c r="M42" s="876">
        <f t="shared" ref="M42:M49" si="502">AG42+BA42+BU42+CO42+DI42</f>
        <v>0</v>
      </c>
      <c r="N42" s="876">
        <f t="shared" ref="N42:N49" si="503">AH42+BB42+BV42+CP42+DJ42</f>
        <v>0</v>
      </c>
      <c r="O42" s="876">
        <f t="shared" ref="O42:O49" si="504">AI42+BC42+BW42+CQ42+DK42</f>
        <v>0</v>
      </c>
      <c r="P42" s="876">
        <f t="shared" ref="P42:P49" si="505">AJ42+BD42+BX42+CR42+DL42</f>
        <v>0</v>
      </c>
      <c r="Q42" s="876">
        <f t="shared" ref="Q42:Q49" si="506">AK42+BE42+BY42+CS42+DM42</f>
        <v>0</v>
      </c>
      <c r="R42" s="876">
        <f t="shared" ref="R42:R49" si="507">AL42+BF42+BZ42+CT42+DN42</f>
        <v>0</v>
      </c>
      <c r="S42" s="937">
        <f t="shared" ref="S42:S49" si="508">AM42+BG42+CA42+CU42+DO42</f>
        <v>0</v>
      </c>
      <c r="T42" s="871"/>
      <c r="U42" s="2747"/>
      <c r="V42" s="881" t="s">
        <v>793</v>
      </c>
      <c r="W42" s="876">
        <f t="shared" ref="W42:W49" si="509">X42+Y42-Z42</f>
        <v>0</v>
      </c>
      <c r="X42" s="876">
        <f t="shared" ref="X42:X49" si="510">AB42+AE42+AH42+AK42</f>
        <v>0</v>
      </c>
      <c r="Y42" s="876">
        <f t="shared" ref="Y42:Y49" si="511">AC42+AF42+AI42+AL42</f>
        <v>0</v>
      </c>
      <c r="Z42" s="876">
        <f t="shared" ref="Z42:Z49" si="512">AD42+AG42+AJ42+AM42</f>
        <v>0</v>
      </c>
      <c r="AA42" s="876">
        <f t="shared" ref="AA42:AA49" si="513">X42+Y42-Z42</f>
        <v>0</v>
      </c>
      <c r="AB42" s="876"/>
      <c r="AC42" s="876"/>
      <c r="AD42" s="876"/>
      <c r="AE42" s="876"/>
      <c r="AF42" s="876"/>
      <c r="AG42" s="876"/>
      <c r="AH42" s="876"/>
      <c r="AI42" s="876"/>
      <c r="AJ42" s="876"/>
      <c r="AK42" s="876"/>
      <c r="AL42" s="876"/>
      <c r="AM42" s="876"/>
      <c r="AN42" s="871"/>
      <c r="AO42" s="2747"/>
      <c r="AP42" s="881" t="s">
        <v>793</v>
      </c>
      <c r="AQ42" s="876">
        <f t="shared" ref="AQ42:AQ49" si="514">AR42+AS42-AT42</f>
        <v>0</v>
      </c>
      <c r="AR42" s="876">
        <f t="shared" ref="AR42:AR49" si="515">AV42+AY42+BB42+BE42</f>
        <v>0</v>
      </c>
      <c r="AS42" s="876">
        <f t="shared" ref="AS42:AS49" si="516">AW42+AZ42+BC42+BF42</f>
        <v>0</v>
      </c>
      <c r="AT42" s="876">
        <f t="shared" ref="AT42:AT49" si="517">AX42+BA42+BD42+BG42</f>
        <v>0</v>
      </c>
      <c r="AU42" s="876">
        <f t="shared" ref="AU42:AU49" si="518">AR42+AS42-AT42</f>
        <v>0</v>
      </c>
      <c r="AV42" s="876"/>
      <c r="AW42" s="876"/>
      <c r="AX42" s="876"/>
      <c r="AY42" s="876"/>
      <c r="AZ42" s="876"/>
      <c r="BA42" s="876"/>
      <c r="BB42" s="876"/>
      <c r="BC42" s="876"/>
      <c r="BD42" s="876"/>
      <c r="BE42" s="876"/>
      <c r="BF42" s="876"/>
      <c r="BG42" s="876"/>
      <c r="BH42" s="871"/>
      <c r="BI42" s="2747"/>
      <c r="BJ42" s="881" t="s">
        <v>793</v>
      </c>
      <c r="BK42" s="876">
        <f t="shared" ref="BK42:BK49" si="519">BL42+BM42-BN42</f>
        <v>0</v>
      </c>
      <c r="BL42" s="876">
        <f t="shared" ref="BL42:BL49" si="520">BP42+BS42+BV42+BY42</f>
        <v>0</v>
      </c>
      <c r="BM42" s="876">
        <f t="shared" ref="BM42:BM49" si="521">BQ42+BT42+BW42+BZ42</f>
        <v>0</v>
      </c>
      <c r="BN42" s="876">
        <f t="shared" ref="BN42:BN49" si="522">BR42+BU42+BX42+CA42</f>
        <v>0</v>
      </c>
      <c r="BO42" s="876">
        <f t="shared" ref="BO42:BO49" si="523">BL42+BM42-BN42</f>
        <v>0</v>
      </c>
      <c r="BP42" s="876"/>
      <c r="BQ42" s="876"/>
      <c r="BR42" s="876"/>
      <c r="BS42" s="876"/>
      <c r="BT42" s="876"/>
      <c r="BU42" s="876"/>
      <c r="BV42" s="876"/>
      <c r="BW42" s="876"/>
      <c r="BX42" s="876"/>
      <c r="BY42" s="876"/>
      <c r="BZ42" s="876"/>
      <c r="CA42" s="876"/>
      <c r="CB42" s="871"/>
      <c r="CC42" s="2747"/>
      <c r="CD42" s="881" t="s">
        <v>793</v>
      </c>
      <c r="CE42" s="876">
        <f t="shared" ref="CE42:CE49" si="524">CF42+CG42-CH42</f>
        <v>0</v>
      </c>
      <c r="CF42" s="876">
        <f t="shared" ref="CF42:CF49" si="525">CJ42+CM42+CP42+CS42</f>
        <v>0</v>
      </c>
      <c r="CG42" s="876">
        <f t="shared" ref="CG42:CG49" si="526">CK42+CN42+CQ42+CT42</f>
        <v>0</v>
      </c>
      <c r="CH42" s="876">
        <f t="shared" ref="CH42:CH49" si="527">CL42+CO42+CR42+CU42</f>
        <v>0</v>
      </c>
      <c r="CI42" s="876">
        <f t="shared" ref="CI42:CI49" si="528">CF42+CG42-CH42</f>
        <v>0</v>
      </c>
      <c r="CJ42" s="876"/>
      <c r="CK42" s="876"/>
      <c r="CL42" s="876"/>
      <c r="CM42" s="876"/>
      <c r="CN42" s="876"/>
      <c r="CO42" s="876"/>
      <c r="CP42" s="876"/>
      <c r="CQ42" s="876"/>
      <c r="CR42" s="876"/>
      <c r="CS42" s="876"/>
      <c r="CT42" s="876"/>
      <c r="CU42" s="876"/>
      <c r="CV42" s="871"/>
      <c r="CW42" s="2747"/>
      <c r="CX42" s="881" t="s">
        <v>793</v>
      </c>
      <c r="CY42" s="876">
        <f t="shared" ref="CY42:CY49" si="529">CZ42+DA42-DB42</f>
        <v>0</v>
      </c>
      <c r="CZ42" s="876">
        <f t="shared" ref="CZ42:CZ49" si="530">DD42+DG42+DJ42+DM42</f>
        <v>0</v>
      </c>
      <c r="DA42" s="876">
        <f t="shared" ref="DA42:DA49" si="531">DE42+DH42+DK42+DN42</f>
        <v>0</v>
      </c>
      <c r="DB42" s="876">
        <f t="shared" ref="DB42:DB49" si="532">DF42+DI42+DL42+DO42</f>
        <v>0</v>
      </c>
      <c r="DC42" s="876">
        <f t="shared" ref="DC42:DC49" si="533">CZ42+DA42-DB42</f>
        <v>0</v>
      </c>
      <c r="DD42" s="876"/>
      <c r="DE42" s="876"/>
      <c r="DF42" s="876"/>
      <c r="DG42" s="876"/>
      <c r="DH42" s="876"/>
      <c r="DI42" s="876"/>
      <c r="DJ42" s="876"/>
      <c r="DK42" s="876"/>
      <c r="DL42" s="876"/>
      <c r="DM42" s="876"/>
      <c r="DN42" s="876"/>
      <c r="DO42" s="876"/>
      <c r="DP42" s="871"/>
    </row>
    <row r="43" spans="1:120" s="71" customFormat="1" ht="19.5" customHeight="1" x14ac:dyDescent="0.15">
      <c r="A43" s="2747"/>
      <c r="B43" s="877" t="s">
        <v>792</v>
      </c>
      <c r="C43" s="876">
        <f t="shared" si="493"/>
        <v>-617.48</v>
      </c>
      <c r="D43" s="876">
        <f t="shared" si="494"/>
        <v>0</v>
      </c>
      <c r="E43" s="876">
        <f t="shared" si="495"/>
        <v>154.97</v>
      </c>
      <c r="F43" s="876">
        <f t="shared" si="496"/>
        <v>772.45</v>
      </c>
      <c r="G43" s="876">
        <f t="shared" si="497"/>
        <v>-617.48</v>
      </c>
      <c r="H43" s="876">
        <f t="shared" ref="H43:H49" si="534">AB43+AV43+BP43+CJ43+DD43</f>
        <v>0</v>
      </c>
      <c r="I43" s="876">
        <f t="shared" si="498"/>
        <v>0</v>
      </c>
      <c r="J43" s="876">
        <f t="shared" si="499"/>
        <v>0</v>
      </c>
      <c r="K43" s="876">
        <f t="shared" si="500"/>
        <v>0</v>
      </c>
      <c r="L43" s="876">
        <f t="shared" si="501"/>
        <v>154.97</v>
      </c>
      <c r="M43" s="876">
        <f t="shared" si="502"/>
        <v>770.45</v>
      </c>
      <c r="N43" s="876">
        <f t="shared" si="503"/>
        <v>0</v>
      </c>
      <c r="O43" s="876">
        <f t="shared" si="504"/>
        <v>0</v>
      </c>
      <c r="P43" s="876">
        <f t="shared" si="505"/>
        <v>0</v>
      </c>
      <c r="Q43" s="876">
        <f t="shared" si="506"/>
        <v>0</v>
      </c>
      <c r="R43" s="876">
        <f t="shared" si="507"/>
        <v>0</v>
      </c>
      <c r="S43" s="937">
        <f t="shared" si="508"/>
        <v>2</v>
      </c>
      <c r="T43" s="871"/>
      <c r="U43" s="2747"/>
      <c r="V43" s="877" t="s">
        <v>792</v>
      </c>
      <c r="W43" s="876">
        <f t="shared" si="509"/>
        <v>0</v>
      </c>
      <c r="X43" s="876">
        <f t="shared" si="510"/>
        <v>0</v>
      </c>
      <c r="Y43" s="876">
        <f t="shared" si="511"/>
        <v>0</v>
      </c>
      <c r="Z43" s="876">
        <f t="shared" si="512"/>
        <v>0</v>
      </c>
      <c r="AA43" s="876">
        <f t="shared" si="513"/>
        <v>0</v>
      </c>
      <c r="AB43" s="876"/>
      <c r="AC43" s="876"/>
      <c r="AD43" s="876"/>
      <c r="AE43" s="876"/>
      <c r="AF43" s="876"/>
      <c r="AG43" s="876"/>
      <c r="AH43" s="876"/>
      <c r="AI43" s="876"/>
      <c r="AJ43" s="876"/>
      <c r="AK43" s="876"/>
      <c r="AL43" s="876"/>
      <c r="AM43" s="876"/>
      <c r="AN43" s="871"/>
      <c r="AO43" s="2747"/>
      <c r="AP43" s="877" t="s">
        <v>792</v>
      </c>
      <c r="AQ43" s="876">
        <f t="shared" si="514"/>
        <v>-313</v>
      </c>
      <c r="AR43" s="876">
        <f t="shared" si="515"/>
        <v>0</v>
      </c>
      <c r="AS43" s="876">
        <f t="shared" si="516"/>
        <v>0</v>
      </c>
      <c r="AT43" s="876">
        <f t="shared" si="517"/>
        <v>313</v>
      </c>
      <c r="AU43" s="876">
        <f t="shared" si="518"/>
        <v>-313</v>
      </c>
      <c r="AV43" s="876"/>
      <c r="AW43" s="876"/>
      <c r="AX43" s="876"/>
      <c r="AY43" s="876"/>
      <c r="AZ43" s="876"/>
      <c r="BA43" s="876">
        <v>313</v>
      </c>
      <c r="BB43" s="876"/>
      <c r="BC43" s="876"/>
      <c r="BD43" s="876"/>
      <c r="BE43" s="876"/>
      <c r="BF43" s="876"/>
      <c r="BG43" s="876"/>
      <c r="BH43" s="871"/>
      <c r="BI43" s="2747"/>
      <c r="BJ43" s="877" t="s">
        <v>792</v>
      </c>
      <c r="BK43" s="876">
        <f t="shared" si="519"/>
        <v>0</v>
      </c>
      <c r="BL43" s="876">
        <f t="shared" si="520"/>
        <v>0</v>
      </c>
      <c r="BM43" s="876">
        <f t="shared" si="521"/>
        <v>0</v>
      </c>
      <c r="BN43" s="876">
        <f t="shared" si="522"/>
        <v>0</v>
      </c>
      <c r="BO43" s="876">
        <f t="shared" si="523"/>
        <v>0</v>
      </c>
      <c r="BP43" s="876"/>
      <c r="BQ43" s="876"/>
      <c r="BR43" s="876"/>
      <c r="BS43" s="876"/>
      <c r="BT43" s="876"/>
      <c r="BU43" s="876"/>
      <c r="BV43" s="876"/>
      <c r="BW43" s="876"/>
      <c r="BX43" s="876"/>
      <c r="BY43" s="876"/>
      <c r="BZ43" s="876"/>
      <c r="CA43" s="876"/>
      <c r="CB43" s="871"/>
      <c r="CC43" s="2747"/>
      <c r="CD43" s="877" t="s">
        <v>792</v>
      </c>
      <c r="CE43" s="876">
        <f t="shared" si="524"/>
        <v>-272</v>
      </c>
      <c r="CF43" s="876">
        <f t="shared" si="525"/>
        <v>0</v>
      </c>
      <c r="CG43" s="876">
        <f t="shared" si="526"/>
        <v>0</v>
      </c>
      <c r="CH43" s="876">
        <f t="shared" si="527"/>
        <v>272</v>
      </c>
      <c r="CI43" s="876">
        <f t="shared" si="528"/>
        <v>-272</v>
      </c>
      <c r="CJ43" s="876"/>
      <c r="CK43" s="876"/>
      <c r="CL43" s="876"/>
      <c r="CM43" s="876"/>
      <c r="CN43" s="876"/>
      <c r="CO43" s="876">
        <v>272</v>
      </c>
      <c r="CP43" s="876"/>
      <c r="CQ43" s="876"/>
      <c r="CR43" s="876"/>
      <c r="CS43" s="876"/>
      <c r="CT43" s="876"/>
      <c r="CU43" s="876"/>
      <c r="CV43" s="871"/>
      <c r="CW43" s="2747"/>
      <c r="CX43" s="877" t="s">
        <v>792</v>
      </c>
      <c r="CY43" s="876">
        <f t="shared" si="529"/>
        <v>-32.47999999999999</v>
      </c>
      <c r="CZ43" s="876">
        <f t="shared" si="530"/>
        <v>0</v>
      </c>
      <c r="DA43" s="876">
        <f t="shared" si="531"/>
        <v>154.97</v>
      </c>
      <c r="DB43" s="876">
        <f t="shared" si="532"/>
        <v>187.45</v>
      </c>
      <c r="DC43" s="876">
        <f t="shared" si="533"/>
        <v>-32.47999999999999</v>
      </c>
      <c r="DD43" s="876"/>
      <c r="DE43" s="876"/>
      <c r="DF43" s="876"/>
      <c r="DG43" s="876"/>
      <c r="DH43" s="876">
        <v>154.97</v>
      </c>
      <c r="DI43" s="876">
        <v>185.45</v>
      </c>
      <c r="DJ43" s="876"/>
      <c r="DK43" s="876"/>
      <c r="DL43" s="876"/>
      <c r="DM43" s="876"/>
      <c r="DN43" s="876"/>
      <c r="DO43" s="876">
        <v>2</v>
      </c>
      <c r="DP43" s="871"/>
    </row>
    <row r="44" spans="1:120" s="71" customFormat="1" ht="19.5" customHeight="1" x14ac:dyDescent="0.15">
      <c r="A44" s="2747"/>
      <c r="B44" s="877" t="s">
        <v>344</v>
      </c>
      <c r="C44" s="876">
        <f t="shared" si="493"/>
        <v>19323.439999999999</v>
      </c>
      <c r="D44" s="876">
        <f t="shared" si="494"/>
        <v>11021.23</v>
      </c>
      <c r="E44" s="876">
        <f t="shared" si="495"/>
        <v>8302.2099999999991</v>
      </c>
      <c r="F44" s="876">
        <f t="shared" si="496"/>
        <v>0</v>
      </c>
      <c r="G44" s="876">
        <f t="shared" si="497"/>
        <v>19323.439999999999</v>
      </c>
      <c r="H44" s="876">
        <f t="shared" si="534"/>
        <v>12</v>
      </c>
      <c r="I44" s="876">
        <f t="shared" si="498"/>
        <v>0</v>
      </c>
      <c r="J44" s="876">
        <f t="shared" si="499"/>
        <v>0</v>
      </c>
      <c r="K44" s="876">
        <f t="shared" si="500"/>
        <v>195.39</v>
      </c>
      <c r="L44" s="876">
        <f t="shared" si="501"/>
        <v>2936.21</v>
      </c>
      <c r="M44" s="876">
        <f t="shared" si="502"/>
        <v>0</v>
      </c>
      <c r="N44" s="876">
        <f t="shared" si="503"/>
        <v>0</v>
      </c>
      <c r="O44" s="876">
        <f t="shared" si="504"/>
        <v>3</v>
      </c>
      <c r="P44" s="876">
        <f t="shared" si="505"/>
        <v>0</v>
      </c>
      <c r="Q44" s="876">
        <f t="shared" si="506"/>
        <v>10813.84</v>
      </c>
      <c r="R44" s="876">
        <f t="shared" si="507"/>
        <v>5363</v>
      </c>
      <c r="S44" s="937">
        <f t="shared" si="508"/>
        <v>0</v>
      </c>
      <c r="T44" s="871"/>
      <c r="U44" s="2747"/>
      <c r="V44" s="877" t="s">
        <v>344</v>
      </c>
      <c r="W44" s="876">
        <f t="shared" si="509"/>
        <v>16116.12</v>
      </c>
      <c r="X44" s="876">
        <f t="shared" si="510"/>
        <v>10411.120000000001</v>
      </c>
      <c r="Y44" s="876">
        <f t="shared" si="511"/>
        <v>5705</v>
      </c>
      <c r="Z44" s="876">
        <f t="shared" si="512"/>
        <v>0</v>
      </c>
      <c r="AA44" s="876">
        <f t="shared" si="513"/>
        <v>16116.12</v>
      </c>
      <c r="AB44" s="876"/>
      <c r="AC44" s="876"/>
      <c r="AD44" s="876"/>
      <c r="AE44" s="876"/>
      <c r="AF44" s="876">
        <f>264+78</f>
        <v>342</v>
      </c>
      <c r="AG44" s="876"/>
      <c r="AH44" s="876"/>
      <c r="AI44" s="876"/>
      <c r="AJ44" s="876"/>
      <c r="AK44" s="876">
        <v>10411.120000000001</v>
      </c>
      <c r="AL44" s="876">
        <v>5363</v>
      </c>
      <c r="AM44" s="876"/>
      <c r="AN44" s="871"/>
      <c r="AO44" s="2747"/>
      <c r="AP44" s="877" t="s">
        <v>344</v>
      </c>
      <c r="AQ44" s="876">
        <f t="shared" si="514"/>
        <v>885.39</v>
      </c>
      <c r="AR44" s="876">
        <f t="shared" si="515"/>
        <v>195.39</v>
      </c>
      <c r="AS44" s="876">
        <f t="shared" si="516"/>
        <v>690</v>
      </c>
      <c r="AT44" s="876">
        <f t="shared" si="517"/>
        <v>0</v>
      </c>
      <c r="AU44" s="876">
        <f t="shared" si="518"/>
        <v>885.39</v>
      </c>
      <c r="AV44" s="876"/>
      <c r="AW44" s="876"/>
      <c r="AX44" s="876"/>
      <c r="AY44" s="876">
        <v>195.39</v>
      </c>
      <c r="AZ44" s="876">
        <f>313+377</f>
        <v>690</v>
      </c>
      <c r="BA44" s="876"/>
      <c r="BB44" s="876"/>
      <c r="BC44" s="876"/>
      <c r="BD44" s="876"/>
      <c r="BE44" s="876"/>
      <c r="BF44" s="876"/>
      <c r="BG44" s="876"/>
      <c r="BH44" s="871"/>
      <c r="BI44" s="2747"/>
      <c r="BJ44" s="877" t="s">
        <v>344</v>
      </c>
      <c r="BK44" s="876">
        <f t="shared" si="519"/>
        <v>1665.72</v>
      </c>
      <c r="BL44" s="876">
        <f t="shared" si="520"/>
        <v>414.72</v>
      </c>
      <c r="BM44" s="876">
        <f t="shared" si="521"/>
        <v>1251</v>
      </c>
      <c r="BN44" s="876">
        <f t="shared" si="522"/>
        <v>0</v>
      </c>
      <c r="BO44" s="876">
        <f t="shared" si="523"/>
        <v>1665.72</v>
      </c>
      <c r="BP44" s="876">
        <v>12</v>
      </c>
      <c r="BQ44" s="876"/>
      <c r="BR44" s="876"/>
      <c r="BS44" s="876"/>
      <c r="BT44" s="876">
        <f>375+873</f>
        <v>1248</v>
      </c>
      <c r="BU44" s="876"/>
      <c r="BV44" s="876"/>
      <c r="BW44" s="876">
        <v>3</v>
      </c>
      <c r="BX44" s="876"/>
      <c r="BY44" s="876">
        <v>402.72</v>
      </c>
      <c r="BZ44" s="876"/>
      <c r="CA44" s="876"/>
      <c r="CB44" s="871"/>
      <c r="CC44" s="2747"/>
      <c r="CD44" s="877" t="s">
        <v>344</v>
      </c>
      <c r="CE44" s="876">
        <f t="shared" si="524"/>
        <v>11.18</v>
      </c>
      <c r="CF44" s="876">
        <f t="shared" si="525"/>
        <v>0</v>
      </c>
      <c r="CG44" s="876">
        <f>CK44+CN44+CQ44+CT44</f>
        <v>11.18</v>
      </c>
      <c r="CH44" s="876">
        <f t="shared" si="527"/>
        <v>0</v>
      </c>
      <c r="CI44" s="876">
        <f t="shared" si="528"/>
        <v>11.18</v>
      </c>
      <c r="CJ44" s="876"/>
      <c r="CK44" s="876"/>
      <c r="CL44" s="876"/>
      <c r="CM44" s="876"/>
      <c r="CN44" s="876">
        <v>11.18</v>
      </c>
      <c r="CO44" s="876"/>
      <c r="CP44" s="876"/>
      <c r="CQ44" s="876"/>
      <c r="CR44" s="876"/>
      <c r="CS44" s="876"/>
      <c r="CT44" s="876"/>
      <c r="CU44" s="876"/>
      <c r="CV44" s="871"/>
      <c r="CW44" s="2747"/>
      <c r="CX44" s="877" t="s">
        <v>344</v>
      </c>
      <c r="CY44" s="876">
        <f t="shared" si="529"/>
        <v>645.03</v>
      </c>
      <c r="CZ44" s="876">
        <f t="shared" si="530"/>
        <v>0</v>
      </c>
      <c r="DA44" s="876">
        <f t="shared" si="531"/>
        <v>645.03</v>
      </c>
      <c r="DB44" s="876">
        <f t="shared" si="532"/>
        <v>0</v>
      </c>
      <c r="DC44" s="876">
        <f t="shared" si="533"/>
        <v>645.03</v>
      </c>
      <c r="DD44" s="876"/>
      <c r="DE44" s="876"/>
      <c r="DF44" s="876"/>
      <c r="DG44" s="876"/>
      <c r="DH44" s="876">
        <v>645.03</v>
      </c>
      <c r="DI44" s="876"/>
      <c r="DJ44" s="876"/>
      <c r="DK44" s="876"/>
      <c r="DL44" s="876"/>
      <c r="DM44" s="876"/>
      <c r="DN44" s="876"/>
      <c r="DO44" s="876"/>
      <c r="DP44" s="871"/>
    </row>
    <row r="45" spans="1:120" s="71" customFormat="1" ht="19.5" customHeight="1" x14ac:dyDescent="0.15">
      <c r="A45" s="2747"/>
      <c r="B45" s="877" t="s">
        <v>345</v>
      </c>
      <c r="C45" s="876">
        <f t="shared" si="493"/>
        <v>-2</v>
      </c>
      <c r="D45" s="876">
        <f t="shared" si="494"/>
        <v>0</v>
      </c>
      <c r="E45" s="876">
        <f t="shared" si="495"/>
        <v>0</v>
      </c>
      <c r="F45" s="876">
        <f t="shared" si="496"/>
        <v>2</v>
      </c>
      <c r="G45" s="876">
        <f t="shared" si="497"/>
        <v>-2</v>
      </c>
      <c r="H45" s="876">
        <f t="shared" si="534"/>
        <v>0</v>
      </c>
      <c r="I45" s="876">
        <f t="shared" si="498"/>
        <v>0</v>
      </c>
      <c r="J45" s="876">
        <f t="shared" si="499"/>
        <v>0</v>
      </c>
      <c r="K45" s="876">
        <f t="shared" si="500"/>
        <v>0</v>
      </c>
      <c r="L45" s="876">
        <f t="shared" si="501"/>
        <v>0</v>
      </c>
      <c r="M45" s="876">
        <f t="shared" si="502"/>
        <v>2</v>
      </c>
      <c r="N45" s="876">
        <f t="shared" si="503"/>
        <v>0</v>
      </c>
      <c r="O45" s="876">
        <f t="shared" si="504"/>
        <v>0</v>
      </c>
      <c r="P45" s="876">
        <f t="shared" si="505"/>
        <v>0</v>
      </c>
      <c r="Q45" s="876">
        <f t="shared" si="506"/>
        <v>0</v>
      </c>
      <c r="R45" s="876">
        <f t="shared" si="507"/>
        <v>0</v>
      </c>
      <c r="S45" s="937">
        <f t="shared" si="508"/>
        <v>0</v>
      </c>
      <c r="T45" s="871"/>
      <c r="U45" s="2747"/>
      <c r="V45" s="877" t="s">
        <v>345</v>
      </c>
      <c r="W45" s="876">
        <f t="shared" si="509"/>
        <v>0</v>
      </c>
      <c r="X45" s="876">
        <f t="shared" si="510"/>
        <v>0</v>
      </c>
      <c r="Y45" s="876">
        <f t="shared" si="511"/>
        <v>0</v>
      </c>
      <c r="Z45" s="876">
        <f t="shared" si="512"/>
        <v>0</v>
      </c>
      <c r="AA45" s="876">
        <f t="shared" si="513"/>
        <v>0</v>
      </c>
      <c r="AB45" s="876"/>
      <c r="AC45" s="876"/>
      <c r="AD45" s="876"/>
      <c r="AE45" s="876"/>
      <c r="AF45" s="876"/>
      <c r="AG45" s="876"/>
      <c r="AH45" s="876"/>
      <c r="AI45" s="876"/>
      <c r="AJ45" s="876"/>
      <c r="AK45" s="876"/>
      <c r="AL45" s="876"/>
      <c r="AM45" s="876"/>
      <c r="AN45" s="871"/>
      <c r="AO45" s="2747"/>
      <c r="AP45" s="877" t="s">
        <v>345</v>
      </c>
      <c r="AQ45" s="876">
        <f t="shared" si="514"/>
        <v>-2</v>
      </c>
      <c r="AR45" s="876">
        <f t="shared" si="515"/>
        <v>0</v>
      </c>
      <c r="AS45" s="876">
        <f t="shared" si="516"/>
        <v>0</v>
      </c>
      <c r="AT45" s="876">
        <f t="shared" si="517"/>
        <v>2</v>
      </c>
      <c r="AU45" s="876">
        <f t="shared" si="518"/>
        <v>-2</v>
      </c>
      <c r="AV45" s="876"/>
      <c r="AW45" s="876"/>
      <c r="AX45" s="876"/>
      <c r="AY45" s="876"/>
      <c r="AZ45" s="876"/>
      <c r="BA45" s="876">
        <v>2</v>
      </c>
      <c r="BB45" s="876"/>
      <c r="BC45" s="876"/>
      <c r="BD45" s="876"/>
      <c r="BE45" s="876"/>
      <c r="BF45" s="876"/>
      <c r="BG45" s="876"/>
      <c r="BH45" s="871"/>
      <c r="BI45" s="2747"/>
      <c r="BJ45" s="877" t="s">
        <v>345</v>
      </c>
      <c r="BK45" s="876">
        <f t="shared" si="519"/>
        <v>0</v>
      </c>
      <c r="BL45" s="876">
        <f t="shared" si="520"/>
        <v>0</v>
      </c>
      <c r="BM45" s="876">
        <f t="shared" si="521"/>
        <v>0</v>
      </c>
      <c r="BN45" s="876">
        <f t="shared" si="522"/>
        <v>0</v>
      </c>
      <c r="BO45" s="876">
        <f t="shared" si="523"/>
        <v>0</v>
      </c>
      <c r="BP45" s="876"/>
      <c r="BQ45" s="876"/>
      <c r="BR45" s="876"/>
      <c r="BS45" s="876"/>
      <c r="BT45" s="876"/>
      <c r="BU45" s="876"/>
      <c r="BV45" s="876"/>
      <c r="BW45" s="876"/>
      <c r="BX45" s="876"/>
      <c r="BY45" s="876"/>
      <c r="BZ45" s="876"/>
      <c r="CA45" s="876"/>
      <c r="CB45" s="871"/>
      <c r="CC45" s="2747"/>
      <c r="CD45" s="877" t="s">
        <v>345</v>
      </c>
      <c r="CE45" s="876">
        <f t="shared" si="524"/>
        <v>0</v>
      </c>
      <c r="CF45" s="876">
        <f t="shared" si="525"/>
        <v>0</v>
      </c>
      <c r="CG45" s="876">
        <f t="shared" si="526"/>
        <v>0</v>
      </c>
      <c r="CH45" s="876">
        <f t="shared" si="527"/>
        <v>0</v>
      </c>
      <c r="CI45" s="876">
        <f t="shared" si="528"/>
        <v>0</v>
      </c>
      <c r="CJ45" s="876"/>
      <c r="CK45" s="876"/>
      <c r="CL45" s="876"/>
      <c r="CM45" s="876"/>
      <c r="CN45" s="876"/>
      <c r="CO45" s="876"/>
      <c r="CP45" s="876"/>
      <c r="CQ45" s="876"/>
      <c r="CR45" s="876"/>
      <c r="CS45" s="876"/>
      <c r="CT45" s="876"/>
      <c r="CU45" s="876"/>
      <c r="CV45" s="871"/>
      <c r="CW45" s="2747"/>
      <c r="CX45" s="877" t="s">
        <v>345</v>
      </c>
      <c r="CY45" s="876">
        <f t="shared" si="529"/>
        <v>0</v>
      </c>
      <c r="CZ45" s="876">
        <f t="shared" si="530"/>
        <v>0</v>
      </c>
      <c r="DA45" s="876">
        <f t="shared" si="531"/>
        <v>0</v>
      </c>
      <c r="DB45" s="876">
        <f t="shared" si="532"/>
        <v>0</v>
      </c>
      <c r="DC45" s="876">
        <f t="shared" si="533"/>
        <v>0</v>
      </c>
      <c r="DD45" s="876"/>
      <c r="DE45" s="876"/>
      <c r="DF45" s="876"/>
      <c r="DG45" s="876"/>
      <c r="DH45" s="876"/>
      <c r="DI45" s="876"/>
      <c r="DJ45" s="876"/>
      <c r="DK45" s="876"/>
      <c r="DL45" s="876"/>
      <c r="DM45" s="876"/>
      <c r="DN45" s="876"/>
      <c r="DO45" s="876"/>
      <c r="DP45" s="871"/>
    </row>
    <row r="46" spans="1:120" s="71" customFormat="1" ht="19.5" customHeight="1" x14ac:dyDescent="0.15">
      <c r="A46" s="2747"/>
      <c r="B46" s="878" t="s">
        <v>283</v>
      </c>
      <c r="C46" s="876">
        <f t="shared" si="493"/>
        <v>0</v>
      </c>
      <c r="D46" s="876">
        <f t="shared" si="494"/>
        <v>0</v>
      </c>
      <c r="E46" s="876">
        <f t="shared" si="495"/>
        <v>0</v>
      </c>
      <c r="F46" s="876">
        <f t="shared" si="496"/>
        <v>0</v>
      </c>
      <c r="G46" s="876">
        <f t="shared" si="497"/>
        <v>0</v>
      </c>
      <c r="H46" s="876">
        <f t="shared" si="534"/>
        <v>0</v>
      </c>
      <c r="I46" s="876">
        <f t="shared" si="498"/>
        <v>0</v>
      </c>
      <c r="J46" s="876">
        <f t="shared" si="499"/>
        <v>0</v>
      </c>
      <c r="K46" s="876">
        <f t="shared" si="500"/>
        <v>0</v>
      </c>
      <c r="L46" s="876">
        <f t="shared" si="501"/>
        <v>0</v>
      </c>
      <c r="M46" s="876">
        <f t="shared" si="502"/>
        <v>0</v>
      </c>
      <c r="N46" s="876">
        <f t="shared" si="503"/>
        <v>0</v>
      </c>
      <c r="O46" s="876">
        <f t="shared" si="504"/>
        <v>0</v>
      </c>
      <c r="P46" s="876">
        <f t="shared" si="505"/>
        <v>0</v>
      </c>
      <c r="Q46" s="876">
        <f t="shared" si="506"/>
        <v>0</v>
      </c>
      <c r="R46" s="876">
        <f t="shared" si="507"/>
        <v>0</v>
      </c>
      <c r="S46" s="937">
        <f t="shared" si="508"/>
        <v>0</v>
      </c>
      <c r="T46" s="871"/>
      <c r="U46" s="2747"/>
      <c r="V46" s="878" t="s">
        <v>283</v>
      </c>
      <c r="W46" s="876">
        <f t="shared" si="509"/>
        <v>0</v>
      </c>
      <c r="X46" s="876">
        <f t="shared" si="510"/>
        <v>0</v>
      </c>
      <c r="Y46" s="876">
        <f t="shared" si="511"/>
        <v>0</v>
      </c>
      <c r="Z46" s="876">
        <f t="shared" si="512"/>
        <v>0</v>
      </c>
      <c r="AA46" s="876">
        <f t="shared" si="513"/>
        <v>0</v>
      </c>
      <c r="AB46" s="876"/>
      <c r="AC46" s="876"/>
      <c r="AD46" s="876"/>
      <c r="AE46" s="876"/>
      <c r="AF46" s="876"/>
      <c r="AG46" s="876"/>
      <c r="AH46" s="876"/>
      <c r="AI46" s="876"/>
      <c r="AJ46" s="876"/>
      <c r="AK46" s="876"/>
      <c r="AL46" s="876"/>
      <c r="AM46" s="876"/>
      <c r="AN46" s="871"/>
      <c r="AO46" s="2747"/>
      <c r="AP46" s="878" t="s">
        <v>283</v>
      </c>
      <c r="AQ46" s="876">
        <f t="shared" si="514"/>
        <v>0</v>
      </c>
      <c r="AR46" s="876">
        <f t="shared" si="515"/>
        <v>0</v>
      </c>
      <c r="AS46" s="876">
        <f t="shared" si="516"/>
        <v>0</v>
      </c>
      <c r="AT46" s="876">
        <f t="shared" si="517"/>
        <v>0</v>
      </c>
      <c r="AU46" s="876">
        <f t="shared" si="518"/>
        <v>0</v>
      </c>
      <c r="AV46" s="876"/>
      <c r="AW46" s="876"/>
      <c r="AX46" s="876"/>
      <c r="AY46" s="876"/>
      <c r="AZ46" s="876"/>
      <c r="BA46" s="876"/>
      <c r="BB46" s="876"/>
      <c r="BC46" s="876"/>
      <c r="BD46" s="876"/>
      <c r="BE46" s="876"/>
      <c r="BF46" s="876"/>
      <c r="BG46" s="876"/>
      <c r="BH46" s="871"/>
      <c r="BI46" s="2747"/>
      <c r="BJ46" s="878" t="s">
        <v>283</v>
      </c>
      <c r="BK46" s="876">
        <f t="shared" si="519"/>
        <v>0</v>
      </c>
      <c r="BL46" s="876">
        <f t="shared" si="520"/>
        <v>0</v>
      </c>
      <c r="BM46" s="876">
        <f t="shared" si="521"/>
        <v>0</v>
      </c>
      <c r="BN46" s="876">
        <f t="shared" si="522"/>
        <v>0</v>
      </c>
      <c r="BO46" s="876">
        <f t="shared" si="523"/>
        <v>0</v>
      </c>
      <c r="BP46" s="876"/>
      <c r="BQ46" s="876"/>
      <c r="BR46" s="876"/>
      <c r="BS46" s="876"/>
      <c r="BT46" s="876"/>
      <c r="BU46" s="876"/>
      <c r="BV46" s="876"/>
      <c r="BW46" s="876"/>
      <c r="BX46" s="876"/>
      <c r="BY46" s="876"/>
      <c r="BZ46" s="876"/>
      <c r="CA46" s="876"/>
      <c r="CB46" s="871"/>
      <c r="CC46" s="2747"/>
      <c r="CD46" s="878" t="s">
        <v>283</v>
      </c>
      <c r="CE46" s="876">
        <f t="shared" si="524"/>
        <v>0</v>
      </c>
      <c r="CF46" s="876">
        <f t="shared" si="525"/>
        <v>0</v>
      </c>
      <c r="CG46" s="876">
        <f t="shared" si="526"/>
        <v>0</v>
      </c>
      <c r="CH46" s="876">
        <f t="shared" si="527"/>
        <v>0</v>
      </c>
      <c r="CI46" s="876">
        <f t="shared" si="528"/>
        <v>0</v>
      </c>
      <c r="CJ46" s="876"/>
      <c r="CK46" s="876"/>
      <c r="CL46" s="876"/>
      <c r="CM46" s="876"/>
      <c r="CN46" s="876"/>
      <c r="CO46" s="876"/>
      <c r="CP46" s="876"/>
      <c r="CQ46" s="876"/>
      <c r="CR46" s="876"/>
      <c r="CS46" s="876"/>
      <c r="CT46" s="876"/>
      <c r="CU46" s="876"/>
      <c r="CV46" s="871"/>
      <c r="CW46" s="2747"/>
      <c r="CX46" s="878" t="s">
        <v>283</v>
      </c>
      <c r="CY46" s="876">
        <f t="shared" si="529"/>
        <v>0</v>
      </c>
      <c r="CZ46" s="876">
        <f t="shared" si="530"/>
        <v>0</v>
      </c>
      <c r="DA46" s="876">
        <f t="shared" si="531"/>
        <v>0</v>
      </c>
      <c r="DB46" s="876">
        <f t="shared" si="532"/>
        <v>0</v>
      </c>
      <c r="DC46" s="876">
        <f t="shared" si="533"/>
        <v>0</v>
      </c>
      <c r="DD46" s="876"/>
      <c r="DE46" s="876"/>
      <c r="DF46" s="876"/>
      <c r="DG46" s="876"/>
      <c r="DH46" s="876"/>
      <c r="DI46" s="876"/>
      <c r="DJ46" s="876"/>
      <c r="DK46" s="876"/>
      <c r="DL46" s="876"/>
      <c r="DM46" s="876"/>
      <c r="DN46" s="876"/>
      <c r="DO46" s="876"/>
      <c r="DP46" s="871"/>
    </row>
    <row r="47" spans="1:120" s="71" customFormat="1" ht="19.5" customHeight="1" x14ac:dyDescent="0.15">
      <c r="A47" s="2747"/>
      <c r="B47" s="878" t="s">
        <v>354</v>
      </c>
      <c r="C47" s="876">
        <f t="shared" si="493"/>
        <v>-2239.4</v>
      </c>
      <c r="D47" s="876">
        <f t="shared" si="494"/>
        <v>0</v>
      </c>
      <c r="E47" s="876">
        <f t="shared" si="495"/>
        <v>0</v>
      </c>
      <c r="F47" s="876">
        <f t="shared" si="496"/>
        <v>2239.4</v>
      </c>
      <c r="G47" s="876">
        <f t="shared" si="497"/>
        <v>-2239.4</v>
      </c>
      <c r="H47" s="876">
        <f t="shared" si="534"/>
        <v>0</v>
      </c>
      <c r="I47" s="876">
        <f t="shared" si="498"/>
        <v>0</v>
      </c>
      <c r="J47" s="876">
        <f t="shared" si="499"/>
        <v>0</v>
      </c>
      <c r="K47" s="876">
        <f t="shared" si="500"/>
        <v>0</v>
      </c>
      <c r="L47" s="876">
        <f t="shared" si="501"/>
        <v>0</v>
      </c>
      <c r="M47" s="876">
        <f t="shared" si="502"/>
        <v>1819.4</v>
      </c>
      <c r="N47" s="876">
        <f t="shared" si="503"/>
        <v>0</v>
      </c>
      <c r="O47" s="876">
        <f t="shared" si="504"/>
        <v>0</v>
      </c>
      <c r="P47" s="876">
        <f t="shared" si="505"/>
        <v>57</v>
      </c>
      <c r="Q47" s="876">
        <f t="shared" si="506"/>
        <v>0</v>
      </c>
      <c r="R47" s="876">
        <f t="shared" si="507"/>
        <v>0</v>
      </c>
      <c r="S47" s="937">
        <f t="shared" si="508"/>
        <v>363</v>
      </c>
      <c r="T47" s="871"/>
      <c r="U47" s="2747"/>
      <c r="V47" s="878" t="s">
        <v>354</v>
      </c>
      <c r="W47" s="876">
        <f t="shared" si="509"/>
        <v>-705</v>
      </c>
      <c r="X47" s="876">
        <f t="shared" si="510"/>
        <v>0</v>
      </c>
      <c r="Y47" s="876">
        <f t="shared" si="511"/>
        <v>0</v>
      </c>
      <c r="Z47" s="876">
        <f t="shared" si="512"/>
        <v>705</v>
      </c>
      <c r="AA47" s="876">
        <f t="shared" si="513"/>
        <v>-705</v>
      </c>
      <c r="AB47" s="876"/>
      <c r="AC47" s="876"/>
      <c r="AD47" s="876"/>
      <c r="AE47" s="876"/>
      <c r="AF47" s="876"/>
      <c r="AG47" s="876">
        <f>264+78</f>
        <v>342</v>
      </c>
      <c r="AH47" s="876"/>
      <c r="AI47" s="876"/>
      <c r="AJ47" s="876"/>
      <c r="AK47" s="876"/>
      <c r="AL47" s="876"/>
      <c r="AM47" s="876">
        <v>363</v>
      </c>
      <c r="AN47" s="871"/>
      <c r="AO47" s="2747"/>
      <c r="AP47" s="878" t="s">
        <v>354</v>
      </c>
      <c r="AQ47" s="876">
        <f t="shared" si="514"/>
        <v>-377</v>
      </c>
      <c r="AR47" s="876">
        <f t="shared" si="515"/>
        <v>0</v>
      </c>
      <c r="AS47" s="876">
        <f t="shared" si="516"/>
        <v>0</v>
      </c>
      <c r="AT47" s="876">
        <f t="shared" si="517"/>
        <v>377</v>
      </c>
      <c r="AU47" s="876">
        <f t="shared" si="518"/>
        <v>-377</v>
      </c>
      <c r="AV47" s="876"/>
      <c r="AW47" s="876"/>
      <c r="AX47" s="876"/>
      <c r="AY47" s="876"/>
      <c r="AZ47" s="876"/>
      <c r="BA47" s="876">
        <v>377</v>
      </c>
      <c r="BB47" s="876"/>
      <c r="BC47" s="876"/>
      <c r="BD47" s="876"/>
      <c r="BE47" s="876"/>
      <c r="BF47" s="876"/>
      <c r="BG47" s="876"/>
      <c r="BH47" s="871"/>
      <c r="BI47" s="2747"/>
      <c r="BJ47" s="878" t="s">
        <v>354</v>
      </c>
      <c r="BK47" s="876">
        <f t="shared" si="519"/>
        <v>-900</v>
      </c>
      <c r="BL47" s="876">
        <f t="shared" si="520"/>
        <v>0</v>
      </c>
      <c r="BM47" s="876">
        <f t="shared" si="521"/>
        <v>0</v>
      </c>
      <c r="BN47" s="876">
        <f t="shared" si="522"/>
        <v>900</v>
      </c>
      <c r="BO47" s="876">
        <f t="shared" si="523"/>
        <v>-900</v>
      </c>
      <c r="BP47" s="876"/>
      <c r="BQ47" s="876"/>
      <c r="BR47" s="876"/>
      <c r="BS47" s="876"/>
      <c r="BT47" s="876"/>
      <c r="BU47" s="876">
        <v>900</v>
      </c>
      <c r="BV47" s="876"/>
      <c r="BW47" s="876"/>
      <c r="BX47" s="876"/>
      <c r="BY47" s="876"/>
      <c r="BZ47" s="876"/>
      <c r="CA47" s="876"/>
      <c r="CB47" s="871"/>
      <c r="CC47" s="2747"/>
      <c r="CD47" s="878" t="s">
        <v>354</v>
      </c>
      <c r="CE47" s="876">
        <f t="shared" si="524"/>
        <v>0</v>
      </c>
      <c r="CF47" s="876">
        <f t="shared" si="525"/>
        <v>0</v>
      </c>
      <c r="CG47" s="876">
        <f t="shared" si="526"/>
        <v>0</v>
      </c>
      <c r="CH47" s="876">
        <f t="shared" si="527"/>
        <v>0</v>
      </c>
      <c r="CI47" s="876">
        <f t="shared" si="528"/>
        <v>0</v>
      </c>
      <c r="CJ47" s="876"/>
      <c r="CK47" s="876"/>
      <c r="CL47" s="876"/>
      <c r="CM47" s="876"/>
      <c r="CN47" s="876"/>
      <c r="CO47" s="876"/>
      <c r="CP47" s="876"/>
      <c r="CQ47" s="876"/>
      <c r="CR47" s="876"/>
      <c r="CS47" s="876"/>
      <c r="CT47" s="876"/>
      <c r="CU47" s="876"/>
      <c r="CV47" s="871"/>
      <c r="CW47" s="2747"/>
      <c r="CX47" s="878" t="s">
        <v>354</v>
      </c>
      <c r="CY47" s="876">
        <f t="shared" si="529"/>
        <v>-257.39999999999998</v>
      </c>
      <c r="CZ47" s="876">
        <f t="shared" si="530"/>
        <v>0</v>
      </c>
      <c r="DA47" s="876">
        <f t="shared" si="531"/>
        <v>0</v>
      </c>
      <c r="DB47" s="876">
        <f t="shared" si="532"/>
        <v>257.39999999999998</v>
      </c>
      <c r="DC47" s="876">
        <f t="shared" si="533"/>
        <v>-257.39999999999998</v>
      </c>
      <c r="DD47" s="876"/>
      <c r="DE47" s="876"/>
      <c r="DF47" s="876"/>
      <c r="DG47" s="876"/>
      <c r="DH47" s="876"/>
      <c r="DI47" s="876">
        <v>200.4</v>
      </c>
      <c r="DJ47" s="876"/>
      <c r="DK47" s="876"/>
      <c r="DL47" s="876">
        <v>57</v>
      </c>
      <c r="DM47" s="876"/>
      <c r="DN47" s="876"/>
      <c r="DO47" s="876"/>
      <c r="DP47" s="871"/>
    </row>
    <row r="48" spans="1:120" s="71" customFormat="1" ht="19.5" customHeight="1" x14ac:dyDescent="0.15">
      <c r="A48" s="2747"/>
      <c r="B48" s="877" t="s">
        <v>847</v>
      </c>
      <c r="C48" s="876">
        <f t="shared" si="493"/>
        <v>3310.66</v>
      </c>
      <c r="D48" s="876">
        <f t="shared" si="494"/>
        <v>3310.66</v>
      </c>
      <c r="E48" s="876">
        <f t="shared" si="495"/>
        <v>0</v>
      </c>
      <c r="F48" s="876">
        <f t="shared" si="496"/>
        <v>0</v>
      </c>
      <c r="G48" s="876">
        <f t="shared" si="497"/>
        <v>3310.66</v>
      </c>
      <c r="H48" s="876">
        <f t="shared" si="534"/>
        <v>0</v>
      </c>
      <c r="I48" s="876">
        <f t="shared" si="498"/>
        <v>0</v>
      </c>
      <c r="J48" s="876">
        <f t="shared" si="499"/>
        <v>0</v>
      </c>
      <c r="K48" s="876">
        <f t="shared" si="500"/>
        <v>0</v>
      </c>
      <c r="L48" s="876">
        <f t="shared" si="501"/>
        <v>0</v>
      </c>
      <c r="M48" s="876">
        <f t="shared" si="502"/>
        <v>0</v>
      </c>
      <c r="N48" s="876">
        <f t="shared" si="503"/>
        <v>3310.66</v>
      </c>
      <c r="O48" s="876">
        <f t="shared" si="504"/>
        <v>0</v>
      </c>
      <c r="P48" s="876">
        <f t="shared" si="505"/>
        <v>0</v>
      </c>
      <c r="Q48" s="876">
        <f t="shared" si="506"/>
        <v>0</v>
      </c>
      <c r="R48" s="876">
        <f t="shared" si="507"/>
        <v>0</v>
      </c>
      <c r="S48" s="937">
        <f t="shared" si="508"/>
        <v>0</v>
      </c>
      <c r="T48" s="871"/>
      <c r="U48" s="2747"/>
      <c r="V48" s="877" t="s">
        <v>847</v>
      </c>
      <c r="W48" s="876">
        <f t="shared" si="509"/>
        <v>0</v>
      </c>
      <c r="X48" s="876">
        <f t="shared" si="510"/>
        <v>0</v>
      </c>
      <c r="Y48" s="876">
        <f t="shared" si="511"/>
        <v>0</v>
      </c>
      <c r="Z48" s="876">
        <f t="shared" si="512"/>
        <v>0</v>
      </c>
      <c r="AA48" s="876">
        <f t="shared" si="513"/>
        <v>0</v>
      </c>
      <c r="AB48" s="876"/>
      <c r="AC48" s="876"/>
      <c r="AD48" s="876"/>
      <c r="AE48" s="876"/>
      <c r="AF48" s="876"/>
      <c r="AG48" s="876"/>
      <c r="AH48" s="876"/>
      <c r="AI48" s="876"/>
      <c r="AJ48" s="876"/>
      <c r="AK48" s="876"/>
      <c r="AL48" s="876"/>
      <c r="AM48" s="876"/>
      <c r="AN48" s="871"/>
      <c r="AO48" s="2747"/>
      <c r="AP48" s="877" t="s">
        <v>847</v>
      </c>
      <c r="AQ48" s="876">
        <f t="shared" si="514"/>
        <v>0</v>
      </c>
      <c r="AR48" s="876">
        <f t="shared" si="515"/>
        <v>0</v>
      </c>
      <c r="AS48" s="876">
        <f t="shared" si="516"/>
        <v>0</v>
      </c>
      <c r="AT48" s="876">
        <f t="shared" si="517"/>
        <v>0</v>
      </c>
      <c r="AU48" s="876">
        <f t="shared" si="518"/>
        <v>0</v>
      </c>
      <c r="AV48" s="876"/>
      <c r="AW48" s="876"/>
      <c r="AX48" s="876"/>
      <c r="AY48" s="876"/>
      <c r="AZ48" s="876"/>
      <c r="BA48" s="876"/>
      <c r="BB48" s="876"/>
      <c r="BC48" s="876"/>
      <c r="BD48" s="876"/>
      <c r="BE48" s="876"/>
      <c r="BF48" s="876"/>
      <c r="BG48" s="876"/>
      <c r="BH48" s="871"/>
      <c r="BI48" s="2747"/>
      <c r="BJ48" s="877" t="s">
        <v>847</v>
      </c>
      <c r="BK48" s="876">
        <f t="shared" si="519"/>
        <v>3310.66</v>
      </c>
      <c r="BL48" s="876">
        <f t="shared" si="520"/>
        <v>3310.66</v>
      </c>
      <c r="BM48" s="876">
        <f t="shared" si="521"/>
        <v>0</v>
      </c>
      <c r="BN48" s="876">
        <f t="shared" si="522"/>
        <v>0</v>
      </c>
      <c r="BO48" s="876">
        <f t="shared" si="523"/>
        <v>3310.66</v>
      </c>
      <c r="BP48" s="876"/>
      <c r="BQ48" s="876"/>
      <c r="BR48" s="876"/>
      <c r="BS48" s="876"/>
      <c r="BT48" s="876"/>
      <c r="BU48" s="876"/>
      <c r="BV48" s="876">
        <v>3310.66</v>
      </c>
      <c r="BW48" s="876"/>
      <c r="BX48" s="876"/>
      <c r="BY48" s="876"/>
      <c r="BZ48" s="876"/>
      <c r="CA48" s="876"/>
      <c r="CB48" s="871"/>
      <c r="CC48" s="2747"/>
      <c r="CD48" s="877" t="s">
        <v>847</v>
      </c>
      <c r="CE48" s="876">
        <f t="shared" si="524"/>
        <v>0</v>
      </c>
      <c r="CF48" s="876">
        <f t="shared" si="525"/>
        <v>0</v>
      </c>
      <c r="CG48" s="876">
        <f t="shared" si="526"/>
        <v>0</v>
      </c>
      <c r="CH48" s="876">
        <f t="shared" si="527"/>
        <v>0</v>
      </c>
      <c r="CI48" s="876">
        <f t="shared" si="528"/>
        <v>0</v>
      </c>
      <c r="CJ48" s="876"/>
      <c r="CK48" s="876"/>
      <c r="CL48" s="876"/>
      <c r="CM48" s="876"/>
      <c r="CN48" s="876"/>
      <c r="CO48" s="876"/>
      <c r="CP48" s="876"/>
      <c r="CQ48" s="876"/>
      <c r="CR48" s="876"/>
      <c r="CS48" s="876"/>
      <c r="CT48" s="876"/>
      <c r="CU48" s="876"/>
      <c r="CV48" s="871"/>
      <c r="CW48" s="2747"/>
      <c r="CX48" s="877" t="s">
        <v>847</v>
      </c>
      <c r="CY48" s="876">
        <f t="shared" si="529"/>
        <v>0</v>
      </c>
      <c r="CZ48" s="876">
        <f t="shared" si="530"/>
        <v>0</v>
      </c>
      <c r="DA48" s="876">
        <f t="shared" si="531"/>
        <v>0</v>
      </c>
      <c r="DB48" s="876">
        <f t="shared" si="532"/>
        <v>0</v>
      </c>
      <c r="DC48" s="876">
        <f t="shared" si="533"/>
        <v>0</v>
      </c>
      <c r="DD48" s="876"/>
      <c r="DE48" s="876"/>
      <c r="DF48" s="876"/>
      <c r="DG48" s="876"/>
      <c r="DH48" s="876"/>
      <c r="DI48" s="876"/>
      <c r="DJ48" s="876"/>
      <c r="DK48" s="876"/>
      <c r="DL48" s="876"/>
      <c r="DM48" s="876"/>
      <c r="DN48" s="876"/>
      <c r="DO48" s="876"/>
      <c r="DP48" s="871"/>
    </row>
    <row r="49" spans="1:120" s="71" customFormat="1" ht="19.5" customHeight="1" x14ac:dyDescent="0.15">
      <c r="A49" s="2747"/>
      <c r="B49" s="879" t="s">
        <v>355</v>
      </c>
      <c r="C49" s="876">
        <f t="shared" si="493"/>
        <v>903.15</v>
      </c>
      <c r="D49" s="876">
        <f t="shared" si="494"/>
        <v>58.92</v>
      </c>
      <c r="E49" s="876">
        <f t="shared" si="495"/>
        <v>844.23</v>
      </c>
      <c r="F49" s="876">
        <f t="shared" si="496"/>
        <v>0</v>
      </c>
      <c r="G49" s="876">
        <f t="shared" si="497"/>
        <v>903.15</v>
      </c>
      <c r="H49" s="876">
        <f t="shared" si="534"/>
        <v>0</v>
      </c>
      <c r="I49" s="876">
        <f t="shared" si="498"/>
        <v>0</v>
      </c>
      <c r="J49" s="876">
        <f t="shared" si="499"/>
        <v>0</v>
      </c>
      <c r="K49" s="876">
        <f t="shared" si="500"/>
        <v>58.92</v>
      </c>
      <c r="L49" s="876">
        <f t="shared" si="501"/>
        <v>844.23</v>
      </c>
      <c r="M49" s="876">
        <f t="shared" si="502"/>
        <v>0</v>
      </c>
      <c r="N49" s="876">
        <f t="shared" si="503"/>
        <v>0</v>
      </c>
      <c r="O49" s="876">
        <f t="shared" si="504"/>
        <v>0</v>
      </c>
      <c r="P49" s="876">
        <f t="shared" si="505"/>
        <v>0</v>
      </c>
      <c r="Q49" s="876">
        <f t="shared" si="506"/>
        <v>0</v>
      </c>
      <c r="R49" s="876">
        <f t="shared" si="507"/>
        <v>0</v>
      </c>
      <c r="S49" s="937">
        <f t="shared" si="508"/>
        <v>0</v>
      </c>
      <c r="T49" s="871"/>
      <c r="U49" s="2747"/>
      <c r="V49" s="879" t="s">
        <v>355</v>
      </c>
      <c r="W49" s="876">
        <f t="shared" si="509"/>
        <v>58.92</v>
      </c>
      <c r="X49" s="876">
        <f t="shared" si="510"/>
        <v>58.92</v>
      </c>
      <c r="Y49" s="876">
        <f t="shared" si="511"/>
        <v>0</v>
      </c>
      <c r="Z49" s="876">
        <f t="shared" si="512"/>
        <v>0</v>
      </c>
      <c r="AA49" s="876">
        <f t="shared" si="513"/>
        <v>58.92</v>
      </c>
      <c r="AB49" s="876"/>
      <c r="AC49" s="876"/>
      <c r="AD49" s="876"/>
      <c r="AE49" s="876">
        <v>58.92</v>
      </c>
      <c r="AF49" s="876"/>
      <c r="AG49" s="876"/>
      <c r="AH49" s="876"/>
      <c r="AI49" s="876"/>
      <c r="AJ49" s="876"/>
      <c r="AK49" s="876"/>
      <c r="AL49" s="876"/>
      <c r="AM49" s="876"/>
      <c r="AN49" s="871"/>
      <c r="AO49" s="2747"/>
      <c r="AP49" s="879" t="s">
        <v>355</v>
      </c>
      <c r="AQ49" s="876">
        <f t="shared" si="514"/>
        <v>0</v>
      </c>
      <c r="AR49" s="876">
        <f t="shared" si="515"/>
        <v>0</v>
      </c>
      <c r="AS49" s="876">
        <f t="shared" si="516"/>
        <v>0</v>
      </c>
      <c r="AT49" s="876">
        <f t="shared" si="517"/>
        <v>0</v>
      </c>
      <c r="AU49" s="876">
        <f t="shared" si="518"/>
        <v>0</v>
      </c>
      <c r="AV49" s="876"/>
      <c r="AW49" s="876"/>
      <c r="AX49" s="876"/>
      <c r="AY49" s="876"/>
      <c r="AZ49" s="876"/>
      <c r="BA49" s="876"/>
      <c r="BB49" s="876"/>
      <c r="BC49" s="876"/>
      <c r="BD49" s="876"/>
      <c r="BE49" s="876"/>
      <c r="BF49" s="876"/>
      <c r="BG49" s="876"/>
      <c r="BH49" s="871"/>
      <c r="BI49" s="2747"/>
      <c r="BJ49" s="879" t="s">
        <v>355</v>
      </c>
      <c r="BK49" s="876">
        <f t="shared" si="519"/>
        <v>844.23</v>
      </c>
      <c r="BL49" s="876">
        <f t="shared" si="520"/>
        <v>0</v>
      </c>
      <c r="BM49" s="876">
        <f t="shared" si="521"/>
        <v>844.23</v>
      </c>
      <c r="BN49" s="876">
        <f t="shared" si="522"/>
        <v>0</v>
      </c>
      <c r="BO49" s="876">
        <f t="shared" si="523"/>
        <v>844.23</v>
      </c>
      <c r="BP49" s="876"/>
      <c r="BQ49" s="876"/>
      <c r="BR49" s="876"/>
      <c r="BS49" s="876"/>
      <c r="BT49" s="876">
        <v>844.23</v>
      </c>
      <c r="BU49" s="876"/>
      <c r="BV49" s="876"/>
      <c r="BW49" s="876"/>
      <c r="BX49" s="876"/>
      <c r="BY49" s="876"/>
      <c r="BZ49" s="876"/>
      <c r="CA49" s="876"/>
      <c r="CB49" s="871"/>
      <c r="CC49" s="2747"/>
      <c r="CD49" s="879" t="s">
        <v>355</v>
      </c>
      <c r="CE49" s="876">
        <f t="shared" si="524"/>
        <v>0</v>
      </c>
      <c r="CF49" s="876">
        <f t="shared" si="525"/>
        <v>0</v>
      </c>
      <c r="CG49" s="876">
        <f t="shared" si="526"/>
        <v>0</v>
      </c>
      <c r="CH49" s="876">
        <f t="shared" si="527"/>
        <v>0</v>
      </c>
      <c r="CI49" s="876">
        <f t="shared" si="528"/>
        <v>0</v>
      </c>
      <c r="CJ49" s="876"/>
      <c r="CK49" s="876"/>
      <c r="CL49" s="876"/>
      <c r="CM49" s="876"/>
      <c r="CN49" s="876"/>
      <c r="CO49" s="876"/>
      <c r="CP49" s="876"/>
      <c r="CQ49" s="876"/>
      <c r="CR49" s="876"/>
      <c r="CS49" s="876"/>
      <c r="CT49" s="876"/>
      <c r="CU49" s="876"/>
      <c r="CV49" s="871"/>
      <c r="CW49" s="2747"/>
      <c r="CX49" s="879" t="s">
        <v>355</v>
      </c>
      <c r="CY49" s="876">
        <f t="shared" si="529"/>
        <v>0</v>
      </c>
      <c r="CZ49" s="876">
        <f t="shared" si="530"/>
        <v>0</v>
      </c>
      <c r="DA49" s="876">
        <f t="shared" si="531"/>
        <v>0</v>
      </c>
      <c r="DB49" s="876">
        <f t="shared" si="532"/>
        <v>0</v>
      </c>
      <c r="DC49" s="876">
        <f t="shared" si="533"/>
        <v>0</v>
      </c>
      <c r="DD49" s="876"/>
      <c r="DE49" s="876"/>
      <c r="DF49" s="876"/>
      <c r="DG49" s="876"/>
      <c r="DH49" s="876"/>
      <c r="DI49" s="876"/>
      <c r="DJ49" s="876"/>
      <c r="DK49" s="876"/>
      <c r="DL49" s="876"/>
      <c r="DM49" s="876"/>
      <c r="DN49" s="876"/>
      <c r="DO49" s="876"/>
      <c r="DP49" s="871"/>
    </row>
    <row r="50" spans="1:120" s="71" customFormat="1" ht="19.5" customHeight="1" x14ac:dyDescent="0.15">
      <c r="A50" s="3098" t="s">
        <v>304</v>
      </c>
      <c r="B50" s="854" t="s">
        <v>46</v>
      </c>
      <c r="C50" s="880">
        <f>SUM(C51:C58)</f>
        <v>-306.82</v>
      </c>
      <c r="D50" s="880">
        <f t="shared" ref="D50" si="535">SUM(D51:D58)</f>
        <v>0</v>
      </c>
      <c r="E50" s="880">
        <f t="shared" ref="E50" si="536">SUM(E51:E58)</f>
        <v>150.83000000000001</v>
      </c>
      <c r="F50" s="880">
        <f t="shared" ref="F50" si="537">SUM(F51:F58)</f>
        <v>457.65</v>
      </c>
      <c r="G50" s="880">
        <f t="shared" ref="G50" si="538">SUM(G51:G58)</f>
        <v>-306.82</v>
      </c>
      <c r="H50" s="880">
        <f t="shared" ref="H50" si="539">SUM(H51:H58)</f>
        <v>0</v>
      </c>
      <c r="I50" s="880">
        <f t="shared" ref="I50" si="540">SUM(I51:I58)</f>
        <v>2.11</v>
      </c>
      <c r="J50" s="880">
        <f t="shared" ref="J50" si="541">SUM(J51:J58)</f>
        <v>0</v>
      </c>
      <c r="K50" s="880">
        <f t="shared" ref="K50" si="542">SUM(K51:K58)</f>
        <v>0</v>
      </c>
      <c r="L50" s="880">
        <f t="shared" ref="L50" si="543">SUM(L51:L58)</f>
        <v>23.270000000000003</v>
      </c>
      <c r="M50" s="880">
        <f t="shared" ref="M50" si="544">SUM(M51:M58)</f>
        <v>457.65</v>
      </c>
      <c r="N50" s="880">
        <f t="shared" ref="N50" si="545">SUM(N51:N58)</f>
        <v>0</v>
      </c>
      <c r="O50" s="880">
        <f t="shared" ref="O50" si="546">SUM(O51:O58)</f>
        <v>0</v>
      </c>
      <c r="P50" s="880">
        <f t="shared" ref="P50" si="547">SUM(P51:P58)</f>
        <v>0</v>
      </c>
      <c r="Q50" s="880">
        <f t="shared" ref="Q50" si="548">SUM(Q51:Q58)</f>
        <v>0</v>
      </c>
      <c r="R50" s="880">
        <f t="shared" ref="R50" si="549">SUM(R51:R58)</f>
        <v>125.45</v>
      </c>
      <c r="S50" s="880">
        <f t="shared" ref="S50" si="550">SUM(S51:S58)</f>
        <v>0</v>
      </c>
      <c r="T50" s="871"/>
      <c r="U50" s="3098" t="s">
        <v>304</v>
      </c>
      <c r="V50" s="854" t="s">
        <v>46</v>
      </c>
      <c r="W50" s="880">
        <f>SUM(W51:W58)</f>
        <v>0</v>
      </c>
      <c r="X50" s="880">
        <f t="shared" ref="X50" si="551">SUM(X51:X58)</f>
        <v>0</v>
      </c>
      <c r="Y50" s="880">
        <f t="shared" ref="Y50" si="552">SUM(Y51:Y58)</f>
        <v>1.65</v>
      </c>
      <c r="Z50" s="880">
        <f t="shared" ref="Z50" si="553">SUM(Z51:Z58)</f>
        <v>1.65</v>
      </c>
      <c r="AA50" s="880">
        <f t="shared" ref="AA50" si="554">SUM(AA51:AA58)</f>
        <v>0</v>
      </c>
      <c r="AB50" s="880">
        <f>SUM(AB51:AB58)</f>
        <v>0</v>
      </c>
      <c r="AC50" s="880">
        <f t="shared" ref="AC50:AM50" si="555">SUM(AC51:AC58)</f>
        <v>0</v>
      </c>
      <c r="AD50" s="880">
        <f t="shared" si="555"/>
        <v>0</v>
      </c>
      <c r="AE50" s="880">
        <f t="shared" si="555"/>
        <v>0</v>
      </c>
      <c r="AF50" s="880">
        <f t="shared" si="555"/>
        <v>1.65</v>
      </c>
      <c r="AG50" s="880">
        <f t="shared" si="555"/>
        <v>1.65</v>
      </c>
      <c r="AH50" s="880">
        <f t="shared" si="555"/>
        <v>0</v>
      </c>
      <c r="AI50" s="880">
        <f t="shared" si="555"/>
        <v>0</v>
      </c>
      <c r="AJ50" s="880">
        <f t="shared" si="555"/>
        <v>0</v>
      </c>
      <c r="AK50" s="880">
        <f t="shared" si="555"/>
        <v>0</v>
      </c>
      <c r="AL50" s="880">
        <f t="shared" si="555"/>
        <v>0</v>
      </c>
      <c r="AM50" s="880">
        <f t="shared" si="555"/>
        <v>0</v>
      </c>
      <c r="AN50" s="871"/>
      <c r="AO50" s="3098" t="s">
        <v>304</v>
      </c>
      <c r="AP50" s="854" t="s">
        <v>46</v>
      </c>
      <c r="AQ50" s="880">
        <f>SUM(AQ51:AQ58)</f>
        <v>0</v>
      </c>
      <c r="AR50" s="880">
        <f t="shared" ref="AR50" si="556">SUM(AR51:AR58)</f>
        <v>0</v>
      </c>
      <c r="AS50" s="880">
        <f t="shared" ref="AS50" si="557">SUM(AS51:AS58)</f>
        <v>0</v>
      </c>
      <c r="AT50" s="880">
        <f t="shared" ref="AT50" si="558">SUM(AT51:AT58)</f>
        <v>0</v>
      </c>
      <c r="AU50" s="880">
        <f t="shared" ref="AU50" si="559">SUM(AU51:AU58)</f>
        <v>0</v>
      </c>
      <c r="AV50" s="880"/>
      <c r="AW50" s="880"/>
      <c r="AX50" s="880"/>
      <c r="AY50" s="880"/>
      <c r="AZ50" s="880"/>
      <c r="BA50" s="880"/>
      <c r="BB50" s="880"/>
      <c r="BC50" s="880"/>
      <c r="BD50" s="880"/>
      <c r="BE50" s="880"/>
      <c r="BF50" s="880"/>
      <c r="BG50" s="880"/>
      <c r="BH50" s="871"/>
      <c r="BI50" s="3098" t="s">
        <v>304</v>
      </c>
      <c r="BJ50" s="854" t="s">
        <v>46</v>
      </c>
      <c r="BK50" s="880">
        <f>SUM(BK51:BK58)</f>
        <v>130.44999999999999</v>
      </c>
      <c r="BL50" s="880">
        <f t="shared" ref="BL50" si="560">SUM(BL51:BL58)</f>
        <v>0</v>
      </c>
      <c r="BM50" s="880">
        <f t="shared" ref="BM50" si="561">SUM(BM51:BM58)</f>
        <v>130.44999999999999</v>
      </c>
      <c r="BN50" s="880">
        <f t="shared" ref="BN50" si="562">SUM(BN51:BN58)</f>
        <v>0</v>
      </c>
      <c r="BO50" s="880">
        <f t="shared" ref="BO50" si="563">SUM(BO51:BO58)</f>
        <v>130.44999999999999</v>
      </c>
      <c r="BP50" s="880">
        <f>SUM(BP51:BP58)</f>
        <v>0</v>
      </c>
      <c r="BQ50" s="880">
        <f t="shared" ref="BQ50:CA50" si="564">SUM(BQ51:BQ58)</f>
        <v>0</v>
      </c>
      <c r="BR50" s="880">
        <f t="shared" si="564"/>
        <v>0</v>
      </c>
      <c r="BS50" s="880">
        <f t="shared" si="564"/>
        <v>0</v>
      </c>
      <c r="BT50" s="880">
        <f t="shared" si="564"/>
        <v>5</v>
      </c>
      <c r="BU50" s="880">
        <f t="shared" si="564"/>
        <v>0</v>
      </c>
      <c r="BV50" s="880">
        <f t="shared" si="564"/>
        <v>0</v>
      </c>
      <c r="BW50" s="880">
        <f t="shared" si="564"/>
        <v>0</v>
      </c>
      <c r="BX50" s="880">
        <f t="shared" si="564"/>
        <v>0</v>
      </c>
      <c r="BY50" s="880">
        <f t="shared" si="564"/>
        <v>0</v>
      </c>
      <c r="BZ50" s="880">
        <f t="shared" si="564"/>
        <v>125.45</v>
      </c>
      <c r="CA50" s="880">
        <f t="shared" si="564"/>
        <v>0</v>
      </c>
      <c r="CB50" s="871"/>
      <c r="CC50" s="3098" t="s">
        <v>304</v>
      </c>
      <c r="CD50" s="854" t="s">
        <v>46</v>
      </c>
      <c r="CE50" s="880">
        <f>SUM(CE51:CE58)</f>
        <v>16.62</v>
      </c>
      <c r="CF50" s="880">
        <f t="shared" ref="CF50" si="565">SUM(CF51:CF58)</f>
        <v>0</v>
      </c>
      <c r="CG50" s="880">
        <f t="shared" ref="CG50" si="566">SUM(CG51:CG58)</f>
        <v>16.62</v>
      </c>
      <c r="CH50" s="880">
        <f t="shared" ref="CH50" si="567">SUM(CH51:CH58)</f>
        <v>0</v>
      </c>
      <c r="CI50" s="880">
        <f t="shared" ref="CI50" si="568">SUM(CI51:CI58)</f>
        <v>16.62</v>
      </c>
      <c r="CJ50" s="880">
        <f>SUM(CJ51:CJ58)</f>
        <v>0</v>
      </c>
      <c r="CK50" s="880">
        <f t="shared" ref="CK50:CU50" si="569">SUM(CK51:CK58)</f>
        <v>0</v>
      </c>
      <c r="CL50" s="880">
        <f t="shared" si="569"/>
        <v>0</v>
      </c>
      <c r="CM50" s="880">
        <f t="shared" si="569"/>
        <v>0</v>
      </c>
      <c r="CN50" s="880">
        <f t="shared" si="569"/>
        <v>16.62</v>
      </c>
      <c r="CO50" s="880">
        <f t="shared" si="569"/>
        <v>0</v>
      </c>
      <c r="CP50" s="880">
        <f t="shared" si="569"/>
        <v>0</v>
      </c>
      <c r="CQ50" s="880">
        <f t="shared" si="569"/>
        <v>0</v>
      </c>
      <c r="CR50" s="880">
        <f t="shared" si="569"/>
        <v>0</v>
      </c>
      <c r="CS50" s="880">
        <f t="shared" si="569"/>
        <v>0</v>
      </c>
      <c r="CT50" s="880">
        <f t="shared" si="569"/>
        <v>0</v>
      </c>
      <c r="CU50" s="880">
        <f t="shared" si="569"/>
        <v>0</v>
      </c>
      <c r="CV50" s="871"/>
      <c r="CW50" s="3098" t="s">
        <v>304</v>
      </c>
      <c r="CX50" s="854" t="s">
        <v>46</v>
      </c>
      <c r="CY50" s="880">
        <f>SUM(CY51:CY58)</f>
        <v>-453.89</v>
      </c>
      <c r="CZ50" s="880">
        <f t="shared" ref="CZ50" si="570">SUM(CZ51:CZ58)</f>
        <v>0</v>
      </c>
      <c r="DA50" s="880">
        <f t="shared" ref="DA50" si="571">SUM(DA51:DA58)</f>
        <v>2.11</v>
      </c>
      <c r="DB50" s="880">
        <f t="shared" ref="DB50" si="572">SUM(DB51:DB58)</f>
        <v>456</v>
      </c>
      <c r="DC50" s="880">
        <f t="shared" ref="DC50" si="573">SUM(DC51:DC58)</f>
        <v>-453.89</v>
      </c>
      <c r="DD50" s="880">
        <f>SUM(DD51:DD58)</f>
        <v>0</v>
      </c>
      <c r="DE50" s="880">
        <f t="shared" ref="DE50:DO50" si="574">SUM(DE51:DE58)</f>
        <v>2.11</v>
      </c>
      <c r="DF50" s="880">
        <f t="shared" si="574"/>
        <v>0</v>
      </c>
      <c r="DG50" s="880">
        <f t="shared" si="574"/>
        <v>0</v>
      </c>
      <c r="DH50" s="880">
        <f t="shared" si="574"/>
        <v>0</v>
      </c>
      <c r="DI50" s="880">
        <f t="shared" si="574"/>
        <v>456</v>
      </c>
      <c r="DJ50" s="880">
        <f t="shared" si="574"/>
        <v>0</v>
      </c>
      <c r="DK50" s="880">
        <f t="shared" si="574"/>
        <v>0</v>
      </c>
      <c r="DL50" s="880">
        <f t="shared" si="574"/>
        <v>0</v>
      </c>
      <c r="DM50" s="880">
        <f t="shared" si="574"/>
        <v>0</v>
      </c>
      <c r="DN50" s="880">
        <f t="shared" si="574"/>
        <v>0</v>
      </c>
      <c r="DO50" s="880">
        <f t="shared" si="574"/>
        <v>0</v>
      </c>
      <c r="DP50" s="871"/>
    </row>
    <row r="51" spans="1:120" s="71" customFormat="1" ht="19.5" customHeight="1" x14ac:dyDescent="0.15">
      <c r="A51" s="3099"/>
      <c r="B51" s="881" t="s">
        <v>793</v>
      </c>
      <c r="C51" s="876">
        <f t="shared" ref="C51:C58" si="575">D51+E51-F51</f>
        <v>0</v>
      </c>
      <c r="D51" s="876">
        <f t="shared" ref="D51:D58" si="576">H51+K51+N51+Q51</f>
        <v>0</v>
      </c>
      <c r="E51" s="876">
        <f t="shared" ref="E51:E58" si="577">I51+L51+O51+R51</f>
        <v>0</v>
      </c>
      <c r="F51" s="876">
        <f t="shared" ref="F51:F58" si="578">J51+M51+P51+S51</f>
        <v>0</v>
      </c>
      <c r="G51" s="876">
        <f t="shared" ref="G51:G58" si="579">D51+E51-F51</f>
        <v>0</v>
      </c>
      <c r="H51" s="876">
        <f>AB51+AV51+BP51+CJ51+DD51</f>
        <v>0</v>
      </c>
      <c r="I51" s="876">
        <f t="shared" ref="I51:I58" si="580">AC51+AW51+BQ51+CK51+DE51</f>
        <v>0</v>
      </c>
      <c r="J51" s="876">
        <f t="shared" ref="J51:J58" si="581">AD51+AX51+BR51+CL51+DF51</f>
        <v>0</v>
      </c>
      <c r="K51" s="876">
        <f t="shared" ref="K51:K58" si="582">AE51+AY51+BS51+CM51+DG51</f>
        <v>0</v>
      </c>
      <c r="L51" s="876">
        <f t="shared" ref="L51:L58" si="583">AF51+AZ51+BT51+CN51+DH51</f>
        <v>0</v>
      </c>
      <c r="M51" s="876">
        <f t="shared" ref="M51:M58" si="584">AG51+BA51+BU51+CO51+DI51</f>
        <v>0</v>
      </c>
      <c r="N51" s="876">
        <f t="shared" ref="N51:N58" si="585">AH51+BB51+BV51+CP51+DJ51</f>
        <v>0</v>
      </c>
      <c r="O51" s="876">
        <f t="shared" ref="O51:O58" si="586">AI51+BC51+BW51+CQ51+DK51</f>
        <v>0</v>
      </c>
      <c r="P51" s="876">
        <f t="shared" ref="P51:P58" si="587">AJ51+BD51+BX51+CR51+DL51</f>
        <v>0</v>
      </c>
      <c r="Q51" s="876">
        <f t="shared" ref="Q51:Q58" si="588">AK51+BE51+BY51+CS51+DM51</f>
        <v>0</v>
      </c>
      <c r="R51" s="876">
        <f t="shared" ref="R51:R58" si="589">AL51+BF51+BZ51+CT51+DN51</f>
        <v>0</v>
      </c>
      <c r="S51" s="937">
        <f t="shared" ref="S51:S58" si="590">AM51+BG51+CA51+CU51+DO51</f>
        <v>0</v>
      </c>
      <c r="T51" s="871"/>
      <c r="U51" s="3099"/>
      <c r="V51" s="881" t="s">
        <v>793</v>
      </c>
      <c r="W51" s="876">
        <f t="shared" ref="W51:W58" si="591">X51+Y51-Z51</f>
        <v>0</v>
      </c>
      <c r="X51" s="876">
        <f t="shared" ref="X51:X58" si="592">AB51+AE51+AH51+AK51</f>
        <v>0</v>
      </c>
      <c r="Y51" s="876">
        <f t="shared" ref="Y51:Y58" si="593">AC51+AF51+AI51+AL51</f>
        <v>0</v>
      </c>
      <c r="Z51" s="876">
        <f t="shared" ref="Z51:Z58" si="594">AD51+AG51+AJ51+AM51</f>
        <v>0</v>
      </c>
      <c r="AA51" s="876">
        <f t="shared" ref="AA51:AA58" si="595">X51+Y51-Z51</f>
        <v>0</v>
      </c>
      <c r="AB51" s="876"/>
      <c r="AC51" s="876"/>
      <c r="AD51" s="876"/>
      <c r="AE51" s="876"/>
      <c r="AF51" s="876"/>
      <c r="AG51" s="876"/>
      <c r="AH51" s="876"/>
      <c r="AI51" s="876"/>
      <c r="AJ51" s="876"/>
      <c r="AK51" s="876"/>
      <c r="AL51" s="876"/>
      <c r="AM51" s="876"/>
      <c r="AN51" s="871"/>
      <c r="AO51" s="3099"/>
      <c r="AP51" s="881" t="s">
        <v>793</v>
      </c>
      <c r="AQ51" s="876">
        <f t="shared" ref="AQ51:AQ58" si="596">AR51+AS51-AT51</f>
        <v>0</v>
      </c>
      <c r="AR51" s="876">
        <f t="shared" ref="AR51:AR58" si="597">AV51+AY51+BB51+BE51</f>
        <v>0</v>
      </c>
      <c r="AS51" s="876">
        <f t="shared" ref="AS51:AS58" si="598">AW51+AZ51+BC51+BF51</f>
        <v>0</v>
      </c>
      <c r="AT51" s="876">
        <f t="shared" ref="AT51:AT58" si="599">AX51+BA51+BD51+BG51</f>
        <v>0</v>
      </c>
      <c r="AU51" s="876">
        <f t="shared" ref="AU51:AU58" si="600">AR51+AS51-AT51</f>
        <v>0</v>
      </c>
      <c r="AV51" s="876"/>
      <c r="AW51" s="876"/>
      <c r="AX51" s="876"/>
      <c r="AY51" s="876"/>
      <c r="AZ51" s="876"/>
      <c r="BA51" s="876"/>
      <c r="BB51" s="876"/>
      <c r="BC51" s="876"/>
      <c r="BD51" s="876"/>
      <c r="BE51" s="876"/>
      <c r="BF51" s="876"/>
      <c r="BG51" s="876"/>
      <c r="BH51" s="871"/>
      <c r="BI51" s="3099"/>
      <c r="BJ51" s="881" t="s">
        <v>793</v>
      </c>
      <c r="BK51" s="876">
        <f t="shared" ref="BK51:BK58" si="601">BL51+BM51-BN51</f>
        <v>0</v>
      </c>
      <c r="BL51" s="876">
        <f t="shared" ref="BL51:BL58" si="602">BP51+BS51+BV51+BY51</f>
        <v>0</v>
      </c>
      <c r="BM51" s="876">
        <f t="shared" ref="BM51:BM58" si="603">BQ51+BT51+BW51+BZ51</f>
        <v>0</v>
      </c>
      <c r="BN51" s="876">
        <f t="shared" ref="BN51:BN58" si="604">BR51+BU51+BX51+CA51</f>
        <v>0</v>
      </c>
      <c r="BO51" s="876">
        <f t="shared" ref="BO51:BO58" si="605">BL51+BM51-BN51</f>
        <v>0</v>
      </c>
      <c r="BP51" s="876"/>
      <c r="BQ51" s="876"/>
      <c r="BR51" s="876"/>
      <c r="BS51" s="876"/>
      <c r="BT51" s="876"/>
      <c r="BU51" s="876"/>
      <c r="BV51" s="876"/>
      <c r="BW51" s="876"/>
      <c r="BX51" s="876"/>
      <c r="BY51" s="876"/>
      <c r="BZ51" s="876"/>
      <c r="CA51" s="876"/>
      <c r="CB51" s="871"/>
      <c r="CC51" s="3099"/>
      <c r="CD51" s="881" t="s">
        <v>793</v>
      </c>
      <c r="CE51" s="876">
        <f t="shared" ref="CE51:CE58" si="606">CF51+CG51-CH51</f>
        <v>0</v>
      </c>
      <c r="CF51" s="876">
        <f t="shared" ref="CF51:CF58" si="607">CJ51+CM51+CP51+CS51</f>
        <v>0</v>
      </c>
      <c r="CG51" s="876">
        <f t="shared" ref="CG51:CG58" si="608">CK51+CN51+CQ51+CT51</f>
        <v>0</v>
      </c>
      <c r="CH51" s="876">
        <f t="shared" ref="CH51:CH58" si="609">CL51+CO51+CR51+CU51</f>
        <v>0</v>
      </c>
      <c r="CI51" s="876">
        <f t="shared" ref="CI51:CI58" si="610">CF51+CG51-CH51</f>
        <v>0</v>
      </c>
      <c r="CJ51" s="876"/>
      <c r="CK51" s="876"/>
      <c r="CL51" s="876"/>
      <c r="CM51" s="876"/>
      <c r="CN51" s="876"/>
      <c r="CO51" s="876"/>
      <c r="CP51" s="876"/>
      <c r="CQ51" s="876"/>
      <c r="CR51" s="876"/>
      <c r="CS51" s="876"/>
      <c r="CT51" s="876"/>
      <c r="CU51" s="876"/>
      <c r="CV51" s="871"/>
      <c r="CW51" s="3099"/>
      <c r="CX51" s="881" t="s">
        <v>793</v>
      </c>
      <c r="CY51" s="876">
        <f t="shared" ref="CY51:CY58" si="611">CZ51+DA51-DB51</f>
        <v>0</v>
      </c>
      <c r="CZ51" s="876">
        <f t="shared" ref="CZ51:CZ58" si="612">DD51+DG51+DJ51+DM51</f>
        <v>0</v>
      </c>
      <c r="DA51" s="876">
        <f t="shared" ref="DA51:DA58" si="613">DE51+DH51+DK51+DN51</f>
        <v>0</v>
      </c>
      <c r="DB51" s="876">
        <f t="shared" ref="DB51:DB58" si="614">DF51+DI51+DL51+DO51</f>
        <v>0</v>
      </c>
      <c r="DC51" s="876">
        <f t="shared" ref="DC51:DC58" si="615">CZ51+DA51-DB51</f>
        <v>0</v>
      </c>
      <c r="DD51" s="876"/>
      <c r="DE51" s="876"/>
      <c r="DF51" s="876"/>
      <c r="DG51" s="876"/>
      <c r="DH51" s="876"/>
      <c r="DI51" s="876"/>
      <c r="DJ51" s="876"/>
      <c r="DK51" s="876"/>
      <c r="DL51" s="876"/>
      <c r="DM51" s="876"/>
      <c r="DN51" s="876"/>
      <c r="DO51" s="876"/>
      <c r="DP51" s="871"/>
    </row>
    <row r="52" spans="1:120" s="71" customFormat="1" ht="19.5" customHeight="1" x14ac:dyDescent="0.15">
      <c r="A52" s="3099"/>
      <c r="B52" s="877" t="s">
        <v>792</v>
      </c>
      <c r="C52" s="876">
        <f t="shared" si="575"/>
        <v>-1.65</v>
      </c>
      <c r="D52" s="876">
        <f t="shared" si="576"/>
        <v>0</v>
      </c>
      <c r="E52" s="876">
        <f t="shared" si="577"/>
        <v>0</v>
      </c>
      <c r="F52" s="876">
        <f t="shared" si="578"/>
        <v>1.65</v>
      </c>
      <c r="G52" s="876">
        <f t="shared" si="579"/>
        <v>-1.65</v>
      </c>
      <c r="H52" s="876">
        <f t="shared" ref="H52:H58" si="616">AB52+AV52+BP52+CJ52+DD52</f>
        <v>0</v>
      </c>
      <c r="I52" s="876">
        <f t="shared" si="580"/>
        <v>0</v>
      </c>
      <c r="J52" s="876">
        <f t="shared" si="581"/>
        <v>0</v>
      </c>
      <c r="K52" s="876">
        <f t="shared" si="582"/>
        <v>0</v>
      </c>
      <c r="L52" s="876">
        <f t="shared" si="583"/>
        <v>0</v>
      </c>
      <c r="M52" s="876">
        <f t="shared" si="584"/>
        <v>1.65</v>
      </c>
      <c r="N52" s="876">
        <f t="shared" si="585"/>
        <v>0</v>
      </c>
      <c r="O52" s="876">
        <f t="shared" si="586"/>
        <v>0</v>
      </c>
      <c r="P52" s="876">
        <f t="shared" si="587"/>
        <v>0</v>
      </c>
      <c r="Q52" s="876">
        <f t="shared" si="588"/>
        <v>0</v>
      </c>
      <c r="R52" s="876">
        <f t="shared" si="589"/>
        <v>0</v>
      </c>
      <c r="S52" s="937">
        <f t="shared" si="590"/>
        <v>0</v>
      </c>
      <c r="T52" s="871"/>
      <c r="U52" s="3099"/>
      <c r="V52" s="877" t="s">
        <v>792</v>
      </c>
      <c r="W52" s="876">
        <f t="shared" si="591"/>
        <v>-1.65</v>
      </c>
      <c r="X52" s="876">
        <f t="shared" si="592"/>
        <v>0</v>
      </c>
      <c r="Y52" s="876">
        <f t="shared" si="593"/>
        <v>0</v>
      </c>
      <c r="Z52" s="876">
        <f t="shared" si="594"/>
        <v>1.65</v>
      </c>
      <c r="AA52" s="876">
        <f t="shared" si="595"/>
        <v>-1.65</v>
      </c>
      <c r="AB52" s="876"/>
      <c r="AC52" s="876"/>
      <c r="AD52" s="876"/>
      <c r="AE52" s="876"/>
      <c r="AF52" s="876"/>
      <c r="AG52" s="876">
        <v>1.65</v>
      </c>
      <c r="AH52" s="876"/>
      <c r="AI52" s="876"/>
      <c r="AJ52" s="876"/>
      <c r="AK52" s="876"/>
      <c r="AL52" s="876"/>
      <c r="AM52" s="876"/>
      <c r="AN52" s="871"/>
      <c r="AO52" s="3099"/>
      <c r="AP52" s="877" t="s">
        <v>792</v>
      </c>
      <c r="AQ52" s="876">
        <f t="shared" si="596"/>
        <v>0</v>
      </c>
      <c r="AR52" s="876">
        <f t="shared" si="597"/>
        <v>0</v>
      </c>
      <c r="AS52" s="876">
        <f t="shared" si="598"/>
        <v>0</v>
      </c>
      <c r="AT52" s="876">
        <f t="shared" si="599"/>
        <v>0</v>
      </c>
      <c r="AU52" s="876">
        <f t="shared" si="600"/>
        <v>0</v>
      </c>
      <c r="AV52" s="876"/>
      <c r="AW52" s="876"/>
      <c r="AX52" s="876"/>
      <c r="AY52" s="876"/>
      <c r="AZ52" s="876"/>
      <c r="BA52" s="876"/>
      <c r="BB52" s="876"/>
      <c r="BC52" s="876"/>
      <c r="BD52" s="876"/>
      <c r="BE52" s="876"/>
      <c r="BF52" s="876"/>
      <c r="BG52" s="876"/>
      <c r="BH52" s="871"/>
      <c r="BI52" s="3099"/>
      <c r="BJ52" s="877" t="s">
        <v>792</v>
      </c>
      <c r="BK52" s="876">
        <f t="shared" si="601"/>
        <v>0</v>
      </c>
      <c r="BL52" s="876">
        <f t="shared" si="602"/>
        <v>0</v>
      </c>
      <c r="BM52" s="876">
        <f t="shared" si="603"/>
        <v>0</v>
      </c>
      <c r="BN52" s="876">
        <f t="shared" si="604"/>
        <v>0</v>
      </c>
      <c r="BO52" s="876">
        <f t="shared" si="605"/>
        <v>0</v>
      </c>
      <c r="BP52" s="876"/>
      <c r="BQ52" s="876"/>
      <c r="BR52" s="876"/>
      <c r="BS52" s="876"/>
      <c r="BT52" s="876"/>
      <c r="BU52" s="876"/>
      <c r="BV52" s="876"/>
      <c r="BW52" s="876"/>
      <c r="BX52" s="876"/>
      <c r="BY52" s="876"/>
      <c r="BZ52" s="876"/>
      <c r="CA52" s="876"/>
      <c r="CB52" s="871"/>
      <c r="CC52" s="3099"/>
      <c r="CD52" s="877" t="s">
        <v>792</v>
      </c>
      <c r="CE52" s="876">
        <f t="shared" si="606"/>
        <v>0</v>
      </c>
      <c r="CF52" s="876">
        <f t="shared" si="607"/>
        <v>0</v>
      </c>
      <c r="CG52" s="876">
        <f t="shared" si="608"/>
        <v>0</v>
      </c>
      <c r="CH52" s="876">
        <f t="shared" si="609"/>
        <v>0</v>
      </c>
      <c r="CI52" s="876">
        <f t="shared" si="610"/>
        <v>0</v>
      </c>
      <c r="CJ52" s="876"/>
      <c r="CK52" s="876"/>
      <c r="CL52" s="876"/>
      <c r="CM52" s="876"/>
      <c r="CN52" s="876"/>
      <c r="CO52" s="876"/>
      <c r="CP52" s="876"/>
      <c r="CQ52" s="876"/>
      <c r="CR52" s="876"/>
      <c r="CS52" s="876"/>
      <c r="CT52" s="876"/>
      <c r="CU52" s="876"/>
      <c r="CV52" s="871"/>
      <c r="CW52" s="3099"/>
      <c r="CX52" s="877" t="s">
        <v>792</v>
      </c>
      <c r="CY52" s="876">
        <f t="shared" si="611"/>
        <v>0</v>
      </c>
      <c r="CZ52" s="876">
        <f t="shared" si="612"/>
        <v>0</v>
      </c>
      <c r="DA52" s="876">
        <f t="shared" si="613"/>
        <v>0</v>
      </c>
      <c r="DB52" s="876">
        <f t="shared" si="614"/>
        <v>0</v>
      </c>
      <c r="DC52" s="876">
        <f t="shared" si="615"/>
        <v>0</v>
      </c>
      <c r="DD52" s="876"/>
      <c r="DE52" s="876"/>
      <c r="DF52" s="876"/>
      <c r="DG52" s="876"/>
      <c r="DH52" s="876"/>
      <c r="DI52" s="876"/>
      <c r="DJ52" s="876"/>
      <c r="DK52" s="876"/>
      <c r="DL52" s="876"/>
      <c r="DM52" s="876"/>
      <c r="DN52" s="876"/>
      <c r="DO52" s="876"/>
      <c r="DP52" s="871"/>
    </row>
    <row r="53" spans="1:120" s="71" customFormat="1" ht="19.5" customHeight="1" x14ac:dyDescent="0.15">
      <c r="A53" s="3099"/>
      <c r="B53" s="877" t="s">
        <v>344</v>
      </c>
      <c r="C53" s="876">
        <f t="shared" si="575"/>
        <v>150.83000000000001</v>
      </c>
      <c r="D53" s="876">
        <f t="shared" si="576"/>
        <v>0</v>
      </c>
      <c r="E53" s="876">
        <f t="shared" si="577"/>
        <v>150.83000000000001</v>
      </c>
      <c r="F53" s="876">
        <f t="shared" si="578"/>
        <v>0</v>
      </c>
      <c r="G53" s="876">
        <f t="shared" si="579"/>
        <v>150.83000000000001</v>
      </c>
      <c r="H53" s="876">
        <f t="shared" si="616"/>
        <v>0</v>
      </c>
      <c r="I53" s="876">
        <f t="shared" si="580"/>
        <v>2.11</v>
      </c>
      <c r="J53" s="876">
        <f t="shared" si="581"/>
        <v>0</v>
      </c>
      <c r="K53" s="876">
        <f t="shared" si="582"/>
        <v>0</v>
      </c>
      <c r="L53" s="876">
        <f t="shared" si="583"/>
        <v>23.270000000000003</v>
      </c>
      <c r="M53" s="876">
        <f t="shared" si="584"/>
        <v>0</v>
      </c>
      <c r="N53" s="876">
        <f t="shared" si="585"/>
        <v>0</v>
      </c>
      <c r="O53" s="876">
        <f t="shared" si="586"/>
        <v>0</v>
      </c>
      <c r="P53" s="876">
        <f t="shared" si="587"/>
        <v>0</v>
      </c>
      <c r="Q53" s="876">
        <f t="shared" si="588"/>
        <v>0</v>
      </c>
      <c r="R53" s="876">
        <f t="shared" si="589"/>
        <v>125.45</v>
      </c>
      <c r="S53" s="937">
        <f t="shared" si="590"/>
        <v>0</v>
      </c>
      <c r="T53" s="871"/>
      <c r="U53" s="3099"/>
      <c r="V53" s="877" t="s">
        <v>344</v>
      </c>
      <c r="W53" s="876">
        <f t="shared" si="591"/>
        <v>1.65</v>
      </c>
      <c r="X53" s="876">
        <f t="shared" si="592"/>
        <v>0</v>
      </c>
      <c r="Y53" s="876">
        <f t="shared" si="593"/>
        <v>1.65</v>
      </c>
      <c r="Z53" s="876">
        <f t="shared" si="594"/>
        <v>0</v>
      </c>
      <c r="AA53" s="876">
        <f t="shared" si="595"/>
        <v>1.65</v>
      </c>
      <c r="AB53" s="876"/>
      <c r="AC53" s="876"/>
      <c r="AD53" s="876"/>
      <c r="AE53" s="876"/>
      <c r="AF53" s="876">
        <v>1.65</v>
      </c>
      <c r="AG53" s="876"/>
      <c r="AH53" s="876"/>
      <c r="AI53" s="876"/>
      <c r="AJ53" s="876"/>
      <c r="AK53" s="876"/>
      <c r="AL53" s="876"/>
      <c r="AM53" s="876"/>
      <c r="AN53" s="871"/>
      <c r="AO53" s="3099"/>
      <c r="AP53" s="877" t="s">
        <v>344</v>
      </c>
      <c r="AQ53" s="876">
        <f t="shared" si="596"/>
        <v>0</v>
      </c>
      <c r="AR53" s="876">
        <f t="shared" si="597"/>
        <v>0</v>
      </c>
      <c r="AS53" s="876">
        <f t="shared" si="598"/>
        <v>0</v>
      </c>
      <c r="AT53" s="876">
        <f t="shared" si="599"/>
        <v>0</v>
      </c>
      <c r="AU53" s="876">
        <f t="shared" si="600"/>
        <v>0</v>
      </c>
      <c r="AV53" s="876"/>
      <c r="AW53" s="876"/>
      <c r="AX53" s="876"/>
      <c r="AY53" s="876"/>
      <c r="AZ53" s="876"/>
      <c r="BA53" s="876"/>
      <c r="BB53" s="876"/>
      <c r="BC53" s="876"/>
      <c r="BD53" s="876"/>
      <c r="BE53" s="876"/>
      <c r="BF53" s="876"/>
      <c r="BG53" s="876"/>
      <c r="BH53" s="871"/>
      <c r="BI53" s="3099"/>
      <c r="BJ53" s="877" t="s">
        <v>344</v>
      </c>
      <c r="BK53" s="876">
        <f t="shared" si="601"/>
        <v>130.44999999999999</v>
      </c>
      <c r="BL53" s="876">
        <f t="shared" si="602"/>
        <v>0</v>
      </c>
      <c r="BM53" s="876">
        <f t="shared" si="603"/>
        <v>130.44999999999999</v>
      </c>
      <c r="BN53" s="876">
        <f t="shared" si="604"/>
        <v>0</v>
      </c>
      <c r="BO53" s="876">
        <f t="shared" si="605"/>
        <v>130.44999999999999</v>
      </c>
      <c r="BP53" s="876"/>
      <c r="BQ53" s="876"/>
      <c r="BR53" s="876"/>
      <c r="BS53" s="876"/>
      <c r="BT53" s="876">
        <v>5</v>
      </c>
      <c r="BU53" s="876"/>
      <c r="BV53" s="876"/>
      <c r="BW53" s="876"/>
      <c r="BX53" s="876"/>
      <c r="BY53" s="876"/>
      <c r="BZ53" s="876">
        <v>125.45</v>
      </c>
      <c r="CA53" s="876"/>
      <c r="CB53" s="871"/>
      <c r="CC53" s="3099"/>
      <c r="CD53" s="877" t="s">
        <v>344</v>
      </c>
      <c r="CE53" s="876">
        <f t="shared" si="606"/>
        <v>16.62</v>
      </c>
      <c r="CF53" s="876">
        <f t="shared" si="607"/>
        <v>0</v>
      </c>
      <c r="CG53" s="876">
        <f t="shared" si="608"/>
        <v>16.62</v>
      </c>
      <c r="CH53" s="876">
        <f t="shared" si="609"/>
        <v>0</v>
      </c>
      <c r="CI53" s="876">
        <f t="shared" si="610"/>
        <v>16.62</v>
      </c>
      <c r="CJ53" s="876"/>
      <c r="CK53" s="876"/>
      <c r="CL53" s="876"/>
      <c r="CM53" s="876"/>
      <c r="CN53" s="876">
        <v>16.62</v>
      </c>
      <c r="CO53" s="876"/>
      <c r="CP53" s="876"/>
      <c r="CQ53" s="876"/>
      <c r="CR53" s="876"/>
      <c r="CS53" s="876"/>
      <c r="CT53" s="876"/>
      <c r="CU53" s="876"/>
      <c r="CV53" s="871"/>
      <c r="CW53" s="3099"/>
      <c r="CX53" s="877" t="s">
        <v>344</v>
      </c>
      <c r="CY53" s="876">
        <f t="shared" si="611"/>
        <v>2.11</v>
      </c>
      <c r="CZ53" s="876">
        <f t="shared" si="612"/>
        <v>0</v>
      </c>
      <c r="DA53" s="876">
        <f t="shared" si="613"/>
        <v>2.11</v>
      </c>
      <c r="DB53" s="876">
        <f t="shared" si="614"/>
        <v>0</v>
      </c>
      <c r="DC53" s="876">
        <f t="shared" si="615"/>
        <v>2.11</v>
      </c>
      <c r="DD53" s="876"/>
      <c r="DE53" s="876">
        <v>2.11</v>
      </c>
      <c r="DF53" s="876"/>
      <c r="DG53" s="876"/>
      <c r="DH53" s="876"/>
      <c r="DI53" s="876"/>
      <c r="DJ53" s="876"/>
      <c r="DK53" s="876"/>
      <c r="DL53" s="876"/>
      <c r="DM53" s="876"/>
      <c r="DN53" s="876"/>
      <c r="DO53" s="876"/>
      <c r="DP53" s="871"/>
    </row>
    <row r="54" spans="1:120" s="71" customFormat="1" ht="19.5" customHeight="1" x14ac:dyDescent="0.15">
      <c r="A54" s="3099"/>
      <c r="B54" s="877" t="s">
        <v>345</v>
      </c>
      <c r="C54" s="876">
        <f t="shared" si="575"/>
        <v>0</v>
      </c>
      <c r="D54" s="876">
        <f t="shared" si="576"/>
        <v>0</v>
      </c>
      <c r="E54" s="876">
        <f t="shared" si="577"/>
        <v>0</v>
      </c>
      <c r="F54" s="876">
        <f t="shared" si="578"/>
        <v>0</v>
      </c>
      <c r="G54" s="876">
        <f t="shared" si="579"/>
        <v>0</v>
      </c>
      <c r="H54" s="876">
        <f t="shared" si="616"/>
        <v>0</v>
      </c>
      <c r="I54" s="876">
        <f t="shared" si="580"/>
        <v>0</v>
      </c>
      <c r="J54" s="876">
        <f t="shared" si="581"/>
        <v>0</v>
      </c>
      <c r="K54" s="876">
        <f t="shared" si="582"/>
        <v>0</v>
      </c>
      <c r="L54" s="876">
        <f t="shared" si="583"/>
        <v>0</v>
      </c>
      <c r="M54" s="876">
        <f t="shared" si="584"/>
        <v>0</v>
      </c>
      <c r="N54" s="876">
        <f t="shared" si="585"/>
        <v>0</v>
      </c>
      <c r="O54" s="876">
        <f t="shared" si="586"/>
        <v>0</v>
      </c>
      <c r="P54" s="876">
        <f t="shared" si="587"/>
        <v>0</v>
      </c>
      <c r="Q54" s="876">
        <f t="shared" si="588"/>
        <v>0</v>
      </c>
      <c r="R54" s="876">
        <f t="shared" si="589"/>
        <v>0</v>
      </c>
      <c r="S54" s="937">
        <f t="shared" si="590"/>
        <v>0</v>
      </c>
      <c r="T54" s="871"/>
      <c r="U54" s="3099"/>
      <c r="V54" s="877" t="s">
        <v>345</v>
      </c>
      <c r="W54" s="876">
        <f t="shared" si="591"/>
        <v>0</v>
      </c>
      <c r="X54" s="876">
        <f t="shared" si="592"/>
        <v>0</v>
      </c>
      <c r="Y54" s="876">
        <f t="shared" si="593"/>
        <v>0</v>
      </c>
      <c r="Z54" s="876">
        <f t="shared" si="594"/>
        <v>0</v>
      </c>
      <c r="AA54" s="876">
        <f t="shared" si="595"/>
        <v>0</v>
      </c>
      <c r="AB54" s="876"/>
      <c r="AC54" s="876"/>
      <c r="AD54" s="876"/>
      <c r="AE54" s="876"/>
      <c r="AF54" s="876"/>
      <c r="AG54" s="876"/>
      <c r="AH54" s="876"/>
      <c r="AI54" s="876"/>
      <c r="AJ54" s="876"/>
      <c r="AK54" s="876"/>
      <c r="AL54" s="876"/>
      <c r="AM54" s="876"/>
      <c r="AN54" s="871"/>
      <c r="AO54" s="3099"/>
      <c r="AP54" s="877" t="s">
        <v>345</v>
      </c>
      <c r="AQ54" s="876">
        <f t="shared" si="596"/>
        <v>0</v>
      </c>
      <c r="AR54" s="876">
        <f t="shared" si="597"/>
        <v>0</v>
      </c>
      <c r="AS54" s="876">
        <f t="shared" si="598"/>
        <v>0</v>
      </c>
      <c r="AT54" s="876">
        <f t="shared" si="599"/>
        <v>0</v>
      </c>
      <c r="AU54" s="876">
        <f t="shared" si="600"/>
        <v>0</v>
      </c>
      <c r="AV54" s="876"/>
      <c r="AW54" s="876"/>
      <c r="AX54" s="876"/>
      <c r="AY54" s="876"/>
      <c r="AZ54" s="876"/>
      <c r="BA54" s="876"/>
      <c r="BB54" s="876"/>
      <c r="BC54" s="876"/>
      <c r="BD54" s="876"/>
      <c r="BE54" s="876"/>
      <c r="BF54" s="876"/>
      <c r="BG54" s="876"/>
      <c r="BH54" s="871"/>
      <c r="BI54" s="3099"/>
      <c r="BJ54" s="877" t="s">
        <v>345</v>
      </c>
      <c r="BK54" s="876">
        <f t="shared" si="601"/>
        <v>0</v>
      </c>
      <c r="BL54" s="876">
        <f t="shared" si="602"/>
        <v>0</v>
      </c>
      <c r="BM54" s="876">
        <f t="shared" si="603"/>
        <v>0</v>
      </c>
      <c r="BN54" s="876">
        <f t="shared" si="604"/>
        <v>0</v>
      </c>
      <c r="BO54" s="876">
        <f t="shared" si="605"/>
        <v>0</v>
      </c>
      <c r="BP54" s="876"/>
      <c r="BQ54" s="876"/>
      <c r="BR54" s="876"/>
      <c r="BS54" s="876"/>
      <c r="BT54" s="876"/>
      <c r="BU54" s="876"/>
      <c r="BV54" s="876"/>
      <c r="BW54" s="876"/>
      <c r="BX54" s="876"/>
      <c r="BY54" s="876"/>
      <c r="BZ54" s="876"/>
      <c r="CA54" s="876"/>
      <c r="CB54" s="871"/>
      <c r="CC54" s="3099"/>
      <c r="CD54" s="877" t="s">
        <v>345</v>
      </c>
      <c r="CE54" s="876">
        <f t="shared" si="606"/>
        <v>0</v>
      </c>
      <c r="CF54" s="876">
        <f t="shared" si="607"/>
        <v>0</v>
      </c>
      <c r="CG54" s="876">
        <f t="shared" si="608"/>
        <v>0</v>
      </c>
      <c r="CH54" s="876">
        <f t="shared" si="609"/>
        <v>0</v>
      </c>
      <c r="CI54" s="876">
        <f t="shared" si="610"/>
        <v>0</v>
      </c>
      <c r="CJ54" s="876"/>
      <c r="CK54" s="876"/>
      <c r="CL54" s="876"/>
      <c r="CM54" s="876"/>
      <c r="CN54" s="876"/>
      <c r="CO54" s="876"/>
      <c r="CP54" s="876"/>
      <c r="CQ54" s="876"/>
      <c r="CR54" s="876"/>
      <c r="CS54" s="876"/>
      <c r="CT54" s="876"/>
      <c r="CU54" s="876"/>
      <c r="CV54" s="871"/>
      <c r="CW54" s="3099"/>
      <c r="CX54" s="877" t="s">
        <v>345</v>
      </c>
      <c r="CY54" s="876">
        <f t="shared" si="611"/>
        <v>0</v>
      </c>
      <c r="CZ54" s="876">
        <f t="shared" si="612"/>
        <v>0</v>
      </c>
      <c r="DA54" s="876">
        <f t="shared" si="613"/>
        <v>0</v>
      </c>
      <c r="DB54" s="876">
        <f t="shared" si="614"/>
        <v>0</v>
      </c>
      <c r="DC54" s="876">
        <f t="shared" si="615"/>
        <v>0</v>
      </c>
      <c r="DD54" s="876"/>
      <c r="DE54" s="876"/>
      <c r="DF54" s="876"/>
      <c r="DG54" s="876"/>
      <c r="DH54" s="876"/>
      <c r="DI54" s="876"/>
      <c r="DJ54" s="876"/>
      <c r="DK54" s="876"/>
      <c r="DL54" s="876"/>
      <c r="DM54" s="876"/>
      <c r="DN54" s="876"/>
      <c r="DO54" s="876"/>
      <c r="DP54" s="871"/>
    </row>
    <row r="55" spans="1:120" s="71" customFormat="1" ht="19.5" customHeight="1" x14ac:dyDescent="0.15">
      <c r="A55" s="3099"/>
      <c r="B55" s="878" t="s">
        <v>283</v>
      </c>
      <c r="C55" s="876">
        <f t="shared" si="575"/>
        <v>0</v>
      </c>
      <c r="D55" s="876">
        <f t="shared" si="576"/>
        <v>0</v>
      </c>
      <c r="E55" s="876">
        <f t="shared" si="577"/>
        <v>0</v>
      </c>
      <c r="F55" s="876">
        <f t="shared" si="578"/>
        <v>0</v>
      </c>
      <c r="G55" s="876">
        <f t="shared" si="579"/>
        <v>0</v>
      </c>
      <c r="H55" s="876">
        <f t="shared" si="616"/>
        <v>0</v>
      </c>
      <c r="I55" s="876">
        <f t="shared" si="580"/>
        <v>0</v>
      </c>
      <c r="J55" s="876">
        <f t="shared" si="581"/>
        <v>0</v>
      </c>
      <c r="K55" s="876">
        <f t="shared" si="582"/>
        <v>0</v>
      </c>
      <c r="L55" s="876">
        <f t="shared" si="583"/>
        <v>0</v>
      </c>
      <c r="M55" s="876">
        <f t="shared" si="584"/>
        <v>0</v>
      </c>
      <c r="N55" s="876">
        <f t="shared" si="585"/>
        <v>0</v>
      </c>
      <c r="O55" s="876">
        <f t="shared" si="586"/>
        <v>0</v>
      </c>
      <c r="P55" s="876">
        <f t="shared" si="587"/>
        <v>0</v>
      </c>
      <c r="Q55" s="876">
        <f t="shared" si="588"/>
        <v>0</v>
      </c>
      <c r="R55" s="876">
        <f t="shared" si="589"/>
        <v>0</v>
      </c>
      <c r="S55" s="937">
        <f t="shared" si="590"/>
        <v>0</v>
      </c>
      <c r="T55" s="871"/>
      <c r="U55" s="3099"/>
      <c r="V55" s="878" t="s">
        <v>283</v>
      </c>
      <c r="W55" s="876">
        <f t="shared" si="591"/>
        <v>0</v>
      </c>
      <c r="X55" s="876">
        <f t="shared" si="592"/>
        <v>0</v>
      </c>
      <c r="Y55" s="876">
        <f t="shared" si="593"/>
        <v>0</v>
      </c>
      <c r="Z55" s="876">
        <f t="shared" si="594"/>
        <v>0</v>
      </c>
      <c r="AA55" s="876">
        <f t="shared" si="595"/>
        <v>0</v>
      </c>
      <c r="AB55" s="876"/>
      <c r="AC55" s="876"/>
      <c r="AD55" s="876"/>
      <c r="AE55" s="876"/>
      <c r="AF55" s="876"/>
      <c r="AG55" s="876"/>
      <c r="AH55" s="876"/>
      <c r="AI55" s="876"/>
      <c r="AJ55" s="876"/>
      <c r="AK55" s="876"/>
      <c r="AL55" s="876"/>
      <c r="AM55" s="876"/>
      <c r="AN55" s="871"/>
      <c r="AO55" s="3099"/>
      <c r="AP55" s="878" t="s">
        <v>283</v>
      </c>
      <c r="AQ55" s="876">
        <f t="shared" si="596"/>
        <v>0</v>
      </c>
      <c r="AR55" s="876">
        <f t="shared" si="597"/>
        <v>0</v>
      </c>
      <c r="AS55" s="876">
        <f t="shared" si="598"/>
        <v>0</v>
      </c>
      <c r="AT55" s="876">
        <f t="shared" si="599"/>
        <v>0</v>
      </c>
      <c r="AU55" s="876">
        <f t="shared" si="600"/>
        <v>0</v>
      </c>
      <c r="AV55" s="876"/>
      <c r="AW55" s="876"/>
      <c r="AX55" s="876"/>
      <c r="AY55" s="876"/>
      <c r="AZ55" s="876"/>
      <c r="BA55" s="876"/>
      <c r="BB55" s="876"/>
      <c r="BC55" s="876"/>
      <c r="BD55" s="876"/>
      <c r="BE55" s="876"/>
      <c r="BF55" s="876"/>
      <c r="BG55" s="876"/>
      <c r="BH55" s="871"/>
      <c r="BI55" s="3099"/>
      <c r="BJ55" s="878" t="s">
        <v>283</v>
      </c>
      <c r="BK55" s="876">
        <f t="shared" si="601"/>
        <v>0</v>
      </c>
      <c r="BL55" s="876">
        <f t="shared" si="602"/>
        <v>0</v>
      </c>
      <c r="BM55" s="876">
        <f t="shared" si="603"/>
        <v>0</v>
      </c>
      <c r="BN55" s="876">
        <f t="shared" si="604"/>
        <v>0</v>
      </c>
      <c r="BO55" s="876">
        <f t="shared" si="605"/>
        <v>0</v>
      </c>
      <c r="BP55" s="876"/>
      <c r="BQ55" s="876"/>
      <c r="BR55" s="876"/>
      <c r="BS55" s="876"/>
      <c r="BT55" s="876"/>
      <c r="BU55" s="876"/>
      <c r="BV55" s="876"/>
      <c r="BW55" s="876"/>
      <c r="BX55" s="876"/>
      <c r="BY55" s="876"/>
      <c r="BZ55" s="876"/>
      <c r="CA55" s="876"/>
      <c r="CB55" s="871"/>
      <c r="CC55" s="3099"/>
      <c r="CD55" s="878" t="s">
        <v>283</v>
      </c>
      <c r="CE55" s="876">
        <f t="shared" si="606"/>
        <v>0</v>
      </c>
      <c r="CF55" s="876">
        <f t="shared" si="607"/>
        <v>0</v>
      </c>
      <c r="CG55" s="876">
        <f t="shared" si="608"/>
        <v>0</v>
      </c>
      <c r="CH55" s="876">
        <f t="shared" si="609"/>
        <v>0</v>
      </c>
      <c r="CI55" s="876">
        <f t="shared" si="610"/>
        <v>0</v>
      </c>
      <c r="CJ55" s="876"/>
      <c r="CK55" s="876"/>
      <c r="CL55" s="876"/>
      <c r="CM55" s="876"/>
      <c r="CN55" s="876"/>
      <c r="CO55" s="876"/>
      <c r="CP55" s="876"/>
      <c r="CQ55" s="876"/>
      <c r="CR55" s="876"/>
      <c r="CS55" s="876"/>
      <c r="CT55" s="876"/>
      <c r="CU55" s="876"/>
      <c r="CV55" s="871"/>
      <c r="CW55" s="3099"/>
      <c r="CX55" s="878" t="s">
        <v>283</v>
      </c>
      <c r="CY55" s="876">
        <f t="shared" si="611"/>
        <v>0</v>
      </c>
      <c r="CZ55" s="876">
        <f t="shared" si="612"/>
        <v>0</v>
      </c>
      <c r="DA55" s="876">
        <f t="shared" si="613"/>
        <v>0</v>
      </c>
      <c r="DB55" s="876">
        <f t="shared" si="614"/>
        <v>0</v>
      </c>
      <c r="DC55" s="876">
        <f t="shared" si="615"/>
        <v>0</v>
      </c>
      <c r="DD55" s="876"/>
      <c r="DE55" s="876"/>
      <c r="DF55" s="876"/>
      <c r="DG55" s="876"/>
      <c r="DH55" s="876"/>
      <c r="DI55" s="876"/>
      <c r="DJ55" s="876"/>
      <c r="DK55" s="876"/>
      <c r="DL55" s="876"/>
      <c r="DM55" s="876"/>
      <c r="DN55" s="876"/>
      <c r="DO55" s="876"/>
      <c r="DP55" s="871"/>
    </row>
    <row r="56" spans="1:120" s="71" customFormat="1" ht="19.5" customHeight="1" x14ac:dyDescent="0.15">
      <c r="A56" s="3099"/>
      <c r="B56" s="878" t="s">
        <v>354</v>
      </c>
      <c r="C56" s="876">
        <f t="shared" si="575"/>
        <v>-456</v>
      </c>
      <c r="D56" s="876">
        <f t="shared" si="576"/>
        <v>0</v>
      </c>
      <c r="E56" s="876">
        <f t="shared" si="577"/>
        <v>0</v>
      </c>
      <c r="F56" s="876">
        <f t="shared" si="578"/>
        <v>456</v>
      </c>
      <c r="G56" s="876">
        <f t="shared" si="579"/>
        <v>-456</v>
      </c>
      <c r="H56" s="876">
        <f t="shared" si="616"/>
        <v>0</v>
      </c>
      <c r="I56" s="876">
        <f t="shared" si="580"/>
        <v>0</v>
      </c>
      <c r="J56" s="876">
        <f t="shared" si="581"/>
        <v>0</v>
      </c>
      <c r="K56" s="876">
        <f t="shared" si="582"/>
        <v>0</v>
      </c>
      <c r="L56" s="876">
        <f t="shared" si="583"/>
        <v>0</v>
      </c>
      <c r="M56" s="876">
        <f t="shared" si="584"/>
        <v>456</v>
      </c>
      <c r="N56" s="876">
        <f t="shared" si="585"/>
        <v>0</v>
      </c>
      <c r="O56" s="876">
        <f t="shared" si="586"/>
        <v>0</v>
      </c>
      <c r="P56" s="876">
        <f t="shared" si="587"/>
        <v>0</v>
      </c>
      <c r="Q56" s="876">
        <f t="shared" si="588"/>
        <v>0</v>
      </c>
      <c r="R56" s="876">
        <f t="shared" si="589"/>
        <v>0</v>
      </c>
      <c r="S56" s="937">
        <f t="shared" si="590"/>
        <v>0</v>
      </c>
      <c r="T56" s="871"/>
      <c r="U56" s="3099"/>
      <c r="V56" s="878" t="s">
        <v>354</v>
      </c>
      <c r="W56" s="876">
        <f t="shared" si="591"/>
        <v>0</v>
      </c>
      <c r="X56" s="876">
        <f t="shared" si="592"/>
        <v>0</v>
      </c>
      <c r="Y56" s="876">
        <f t="shared" si="593"/>
        <v>0</v>
      </c>
      <c r="Z56" s="876">
        <f t="shared" si="594"/>
        <v>0</v>
      </c>
      <c r="AA56" s="876">
        <f t="shared" si="595"/>
        <v>0</v>
      </c>
      <c r="AB56" s="876"/>
      <c r="AC56" s="876"/>
      <c r="AD56" s="876"/>
      <c r="AE56" s="876"/>
      <c r="AF56" s="876"/>
      <c r="AG56" s="876"/>
      <c r="AH56" s="876"/>
      <c r="AI56" s="876"/>
      <c r="AJ56" s="876"/>
      <c r="AK56" s="876"/>
      <c r="AL56" s="876"/>
      <c r="AM56" s="876"/>
      <c r="AN56" s="871"/>
      <c r="AO56" s="3099"/>
      <c r="AP56" s="878" t="s">
        <v>354</v>
      </c>
      <c r="AQ56" s="876">
        <f t="shared" si="596"/>
        <v>0</v>
      </c>
      <c r="AR56" s="876">
        <f t="shared" si="597"/>
        <v>0</v>
      </c>
      <c r="AS56" s="876">
        <f t="shared" si="598"/>
        <v>0</v>
      </c>
      <c r="AT56" s="876">
        <f t="shared" si="599"/>
        <v>0</v>
      </c>
      <c r="AU56" s="876">
        <f t="shared" si="600"/>
        <v>0</v>
      </c>
      <c r="AV56" s="876"/>
      <c r="AW56" s="876"/>
      <c r="AX56" s="876"/>
      <c r="AY56" s="876"/>
      <c r="AZ56" s="876"/>
      <c r="BA56" s="876"/>
      <c r="BB56" s="876"/>
      <c r="BC56" s="876"/>
      <c r="BD56" s="876"/>
      <c r="BE56" s="876"/>
      <c r="BF56" s="876"/>
      <c r="BG56" s="876"/>
      <c r="BH56" s="871"/>
      <c r="BI56" s="3099"/>
      <c r="BJ56" s="878" t="s">
        <v>354</v>
      </c>
      <c r="BK56" s="876">
        <f t="shared" si="601"/>
        <v>0</v>
      </c>
      <c r="BL56" s="876">
        <f t="shared" si="602"/>
        <v>0</v>
      </c>
      <c r="BM56" s="876">
        <f t="shared" si="603"/>
        <v>0</v>
      </c>
      <c r="BN56" s="876">
        <f t="shared" si="604"/>
        <v>0</v>
      </c>
      <c r="BO56" s="876">
        <f t="shared" si="605"/>
        <v>0</v>
      </c>
      <c r="BP56" s="876"/>
      <c r="BQ56" s="876"/>
      <c r="BR56" s="876"/>
      <c r="BS56" s="876"/>
      <c r="BT56" s="876"/>
      <c r="BU56" s="876"/>
      <c r="BV56" s="876"/>
      <c r="BW56" s="876"/>
      <c r="BX56" s="876"/>
      <c r="BY56" s="876"/>
      <c r="BZ56" s="876"/>
      <c r="CA56" s="876"/>
      <c r="CB56" s="871"/>
      <c r="CC56" s="3099"/>
      <c r="CD56" s="878" t="s">
        <v>354</v>
      </c>
      <c r="CE56" s="876">
        <f t="shared" si="606"/>
        <v>0</v>
      </c>
      <c r="CF56" s="876">
        <f t="shared" si="607"/>
        <v>0</v>
      </c>
      <c r="CG56" s="876">
        <f t="shared" si="608"/>
        <v>0</v>
      </c>
      <c r="CH56" s="876">
        <f t="shared" si="609"/>
        <v>0</v>
      </c>
      <c r="CI56" s="876">
        <f t="shared" si="610"/>
        <v>0</v>
      </c>
      <c r="CJ56" s="876"/>
      <c r="CK56" s="876"/>
      <c r="CL56" s="876"/>
      <c r="CM56" s="876"/>
      <c r="CN56" s="876"/>
      <c r="CO56" s="876"/>
      <c r="CP56" s="876"/>
      <c r="CQ56" s="876"/>
      <c r="CR56" s="876"/>
      <c r="CS56" s="876"/>
      <c r="CT56" s="876"/>
      <c r="CU56" s="876"/>
      <c r="CV56" s="871"/>
      <c r="CW56" s="3099"/>
      <c r="CX56" s="878" t="s">
        <v>354</v>
      </c>
      <c r="CY56" s="876">
        <f t="shared" si="611"/>
        <v>-456</v>
      </c>
      <c r="CZ56" s="876">
        <f t="shared" si="612"/>
        <v>0</v>
      </c>
      <c r="DA56" s="876">
        <f t="shared" si="613"/>
        <v>0</v>
      </c>
      <c r="DB56" s="876">
        <f t="shared" si="614"/>
        <v>456</v>
      </c>
      <c r="DC56" s="876">
        <f t="shared" si="615"/>
        <v>-456</v>
      </c>
      <c r="DD56" s="876"/>
      <c r="DE56" s="876"/>
      <c r="DF56" s="876"/>
      <c r="DG56" s="876"/>
      <c r="DH56" s="876"/>
      <c r="DI56" s="876">
        <v>456</v>
      </c>
      <c r="DJ56" s="876"/>
      <c r="DK56" s="876"/>
      <c r="DL56" s="876"/>
      <c r="DM56" s="876"/>
      <c r="DN56" s="876"/>
      <c r="DO56" s="876"/>
      <c r="DP56" s="871"/>
    </row>
    <row r="57" spans="1:120" s="71" customFormat="1" ht="19.5" customHeight="1" x14ac:dyDescent="0.15">
      <c r="A57" s="3099"/>
      <c r="B57" s="882" t="s">
        <v>847</v>
      </c>
      <c r="C57" s="876">
        <f t="shared" si="575"/>
        <v>0</v>
      </c>
      <c r="D57" s="876">
        <f t="shared" si="576"/>
        <v>0</v>
      </c>
      <c r="E57" s="876">
        <f t="shared" si="577"/>
        <v>0</v>
      </c>
      <c r="F57" s="876">
        <f t="shared" si="578"/>
        <v>0</v>
      </c>
      <c r="G57" s="876">
        <f t="shared" si="579"/>
        <v>0</v>
      </c>
      <c r="H57" s="876">
        <f t="shared" si="616"/>
        <v>0</v>
      </c>
      <c r="I57" s="876">
        <f t="shared" si="580"/>
        <v>0</v>
      </c>
      <c r="J57" s="876">
        <f t="shared" si="581"/>
        <v>0</v>
      </c>
      <c r="K57" s="876">
        <f t="shared" si="582"/>
        <v>0</v>
      </c>
      <c r="L57" s="876">
        <f t="shared" si="583"/>
        <v>0</v>
      </c>
      <c r="M57" s="876">
        <f t="shared" si="584"/>
        <v>0</v>
      </c>
      <c r="N57" s="876">
        <f t="shared" si="585"/>
        <v>0</v>
      </c>
      <c r="O57" s="876">
        <f t="shared" si="586"/>
        <v>0</v>
      </c>
      <c r="P57" s="876">
        <f t="shared" si="587"/>
        <v>0</v>
      </c>
      <c r="Q57" s="876">
        <f t="shared" si="588"/>
        <v>0</v>
      </c>
      <c r="R57" s="876">
        <f t="shared" si="589"/>
        <v>0</v>
      </c>
      <c r="S57" s="937">
        <f t="shared" si="590"/>
        <v>0</v>
      </c>
      <c r="T57" s="871"/>
      <c r="U57" s="3099"/>
      <c r="V57" s="882" t="s">
        <v>847</v>
      </c>
      <c r="W57" s="876">
        <f t="shared" si="591"/>
        <v>0</v>
      </c>
      <c r="X57" s="876">
        <f t="shared" si="592"/>
        <v>0</v>
      </c>
      <c r="Y57" s="876">
        <f t="shared" si="593"/>
        <v>0</v>
      </c>
      <c r="Z57" s="876">
        <f t="shared" si="594"/>
        <v>0</v>
      </c>
      <c r="AA57" s="876">
        <f t="shared" si="595"/>
        <v>0</v>
      </c>
      <c r="AB57" s="876"/>
      <c r="AC57" s="876"/>
      <c r="AD57" s="876"/>
      <c r="AE57" s="876"/>
      <c r="AF57" s="876"/>
      <c r="AG57" s="876"/>
      <c r="AH57" s="876"/>
      <c r="AI57" s="876"/>
      <c r="AJ57" s="876"/>
      <c r="AK57" s="876"/>
      <c r="AL57" s="876"/>
      <c r="AM57" s="876"/>
      <c r="AN57" s="871"/>
      <c r="AO57" s="3099"/>
      <c r="AP57" s="882" t="s">
        <v>847</v>
      </c>
      <c r="AQ57" s="876">
        <f t="shared" si="596"/>
        <v>0</v>
      </c>
      <c r="AR57" s="876">
        <f t="shared" si="597"/>
        <v>0</v>
      </c>
      <c r="AS57" s="876">
        <f t="shared" si="598"/>
        <v>0</v>
      </c>
      <c r="AT57" s="876">
        <f t="shared" si="599"/>
        <v>0</v>
      </c>
      <c r="AU57" s="876">
        <f t="shared" si="600"/>
        <v>0</v>
      </c>
      <c r="AV57" s="876"/>
      <c r="AW57" s="876"/>
      <c r="AX57" s="876"/>
      <c r="AY57" s="876"/>
      <c r="AZ57" s="876"/>
      <c r="BA57" s="876"/>
      <c r="BB57" s="876"/>
      <c r="BC57" s="876"/>
      <c r="BD57" s="876"/>
      <c r="BE57" s="876"/>
      <c r="BF57" s="876"/>
      <c r="BG57" s="876"/>
      <c r="BH57" s="871"/>
      <c r="BI57" s="3099"/>
      <c r="BJ57" s="882" t="s">
        <v>847</v>
      </c>
      <c r="BK57" s="876">
        <f t="shared" si="601"/>
        <v>0</v>
      </c>
      <c r="BL57" s="876">
        <f t="shared" si="602"/>
        <v>0</v>
      </c>
      <c r="BM57" s="876">
        <f t="shared" si="603"/>
        <v>0</v>
      </c>
      <c r="BN57" s="876">
        <f t="shared" si="604"/>
        <v>0</v>
      </c>
      <c r="BO57" s="876">
        <f t="shared" si="605"/>
        <v>0</v>
      </c>
      <c r="BP57" s="876"/>
      <c r="BQ57" s="876"/>
      <c r="BR57" s="876"/>
      <c r="BS57" s="876"/>
      <c r="BT57" s="876"/>
      <c r="BU57" s="876"/>
      <c r="BV57" s="876"/>
      <c r="BW57" s="876"/>
      <c r="BX57" s="876"/>
      <c r="BY57" s="876"/>
      <c r="BZ57" s="876"/>
      <c r="CA57" s="876"/>
      <c r="CB57" s="871"/>
      <c r="CC57" s="3099"/>
      <c r="CD57" s="882" t="s">
        <v>847</v>
      </c>
      <c r="CE57" s="876">
        <f t="shared" si="606"/>
        <v>0</v>
      </c>
      <c r="CF57" s="876">
        <f t="shared" si="607"/>
        <v>0</v>
      </c>
      <c r="CG57" s="876">
        <f t="shared" si="608"/>
        <v>0</v>
      </c>
      <c r="CH57" s="876">
        <f t="shared" si="609"/>
        <v>0</v>
      </c>
      <c r="CI57" s="876">
        <f t="shared" si="610"/>
        <v>0</v>
      </c>
      <c r="CJ57" s="876"/>
      <c r="CK57" s="876"/>
      <c r="CL57" s="876"/>
      <c r="CM57" s="876"/>
      <c r="CN57" s="876"/>
      <c r="CO57" s="876"/>
      <c r="CP57" s="876"/>
      <c r="CQ57" s="876"/>
      <c r="CR57" s="876"/>
      <c r="CS57" s="876"/>
      <c r="CT57" s="876"/>
      <c r="CU57" s="876"/>
      <c r="CV57" s="871"/>
      <c r="CW57" s="3099"/>
      <c r="CX57" s="882" t="s">
        <v>847</v>
      </c>
      <c r="CY57" s="876">
        <f t="shared" si="611"/>
        <v>0</v>
      </c>
      <c r="CZ57" s="876">
        <f t="shared" si="612"/>
        <v>0</v>
      </c>
      <c r="DA57" s="876">
        <f t="shared" si="613"/>
        <v>0</v>
      </c>
      <c r="DB57" s="876">
        <f t="shared" si="614"/>
        <v>0</v>
      </c>
      <c r="DC57" s="876">
        <f t="shared" si="615"/>
        <v>0</v>
      </c>
      <c r="DD57" s="876"/>
      <c r="DE57" s="876"/>
      <c r="DF57" s="876"/>
      <c r="DG57" s="876"/>
      <c r="DH57" s="876"/>
      <c r="DI57" s="876"/>
      <c r="DJ57" s="876"/>
      <c r="DK57" s="876"/>
      <c r="DL57" s="876"/>
      <c r="DM57" s="876"/>
      <c r="DN57" s="876"/>
      <c r="DO57" s="876"/>
      <c r="DP57" s="871"/>
    </row>
    <row r="58" spans="1:120" s="71" customFormat="1" ht="19.5" customHeight="1" x14ac:dyDescent="0.15">
      <c r="A58" s="3131"/>
      <c r="B58" s="879" t="s">
        <v>355</v>
      </c>
      <c r="C58" s="876">
        <f t="shared" si="575"/>
        <v>0</v>
      </c>
      <c r="D58" s="876">
        <f t="shared" si="576"/>
        <v>0</v>
      </c>
      <c r="E58" s="876">
        <f t="shared" si="577"/>
        <v>0</v>
      </c>
      <c r="F58" s="876">
        <f t="shared" si="578"/>
        <v>0</v>
      </c>
      <c r="G58" s="876">
        <f t="shared" si="579"/>
        <v>0</v>
      </c>
      <c r="H58" s="876">
        <f t="shared" si="616"/>
        <v>0</v>
      </c>
      <c r="I58" s="876">
        <f t="shared" si="580"/>
        <v>0</v>
      </c>
      <c r="J58" s="876">
        <f t="shared" si="581"/>
        <v>0</v>
      </c>
      <c r="K58" s="876">
        <f t="shared" si="582"/>
        <v>0</v>
      </c>
      <c r="L58" s="876">
        <f t="shared" si="583"/>
        <v>0</v>
      </c>
      <c r="M58" s="876">
        <f t="shared" si="584"/>
        <v>0</v>
      </c>
      <c r="N58" s="876">
        <f t="shared" si="585"/>
        <v>0</v>
      </c>
      <c r="O58" s="876">
        <f t="shared" si="586"/>
        <v>0</v>
      </c>
      <c r="P58" s="876">
        <f t="shared" si="587"/>
        <v>0</v>
      </c>
      <c r="Q58" s="876">
        <f t="shared" si="588"/>
        <v>0</v>
      </c>
      <c r="R58" s="876">
        <f t="shared" si="589"/>
        <v>0</v>
      </c>
      <c r="S58" s="937">
        <f t="shared" si="590"/>
        <v>0</v>
      </c>
      <c r="T58" s="871"/>
      <c r="U58" s="3131"/>
      <c r="V58" s="879" t="s">
        <v>355</v>
      </c>
      <c r="W58" s="876">
        <f t="shared" si="591"/>
        <v>0</v>
      </c>
      <c r="X58" s="876">
        <f t="shared" si="592"/>
        <v>0</v>
      </c>
      <c r="Y58" s="876">
        <f t="shared" si="593"/>
        <v>0</v>
      </c>
      <c r="Z58" s="876">
        <f t="shared" si="594"/>
        <v>0</v>
      </c>
      <c r="AA58" s="876">
        <f t="shared" si="595"/>
        <v>0</v>
      </c>
      <c r="AB58" s="876"/>
      <c r="AC58" s="876"/>
      <c r="AD58" s="876"/>
      <c r="AE58" s="876"/>
      <c r="AF58" s="876"/>
      <c r="AG58" s="876"/>
      <c r="AH58" s="876"/>
      <c r="AI58" s="876"/>
      <c r="AJ58" s="876"/>
      <c r="AK58" s="876"/>
      <c r="AL58" s="876"/>
      <c r="AM58" s="876"/>
      <c r="AN58" s="871"/>
      <c r="AO58" s="3131"/>
      <c r="AP58" s="879" t="s">
        <v>355</v>
      </c>
      <c r="AQ58" s="876">
        <f t="shared" si="596"/>
        <v>0</v>
      </c>
      <c r="AR58" s="876">
        <f t="shared" si="597"/>
        <v>0</v>
      </c>
      <c r="AS58" s="876">
        <f t="shared" si="598"/>
        <v>0</v>
      </c>
      <c r="AT58" s="876">
        <f t="shared" si="599"/>
        <v>0</v>
      </c>
      <c r="AU58" s="876">
        <f t="shared" si="600"/>
        <v>0</v>
      </c>
      <c r="AV58" s="876"/>
      <c r="AW58" s="876"/>
      <c r="AX58" s="876"/>
      <c r="AY58" s="876"/>
      <c r="AZ58" s="876"/>
      <c r="BA58" s="876"/>
      <c r="BB58" s="876"/>
      <c r="BC58" s="876"/>
      <c r="BD58" s="876"/>
      <c r="BE58" s="876"/>
      <c r="BF58" s="876"/>
      <c r="BG58" s="876"/>
      <c r="BH58" s="871"/>
      <c r="BI58" s="3131"/>
      <c r="BJ58" s="879" t="s">
        <v>355</v>
      </c>
      <c r="BK58" s="876">
        <f t="shared" si="601"/>
        <v>0</v>
      </c>
      <c r="BL58" s="876">
        <f t="shared" si="602"/>
        <v>0</v>
      </c>
      <c r="BM58" s="876">
        <f t="shared" si="603"/>
        <v>0</v>
      </c>
      <c r="BN58" s="876">
        <f t="shared" si="604"/>
        <v>0</v>
      </c>
      <c r="BO58" s="876">
        <f t="shared" si="605"/>
        <v>0</v>
      </c>
      <c r="BP58" s="876"/>
      <c r="BQ58" s="876"/>
      <c r="BR58" s="876"/>
      <c r="BS58" s="876"/>
      <c r="BT58" s="876"/>
      <c r="BU58" s="876"/>
      <c r="BV58" s="876"/>
      <c r="BW58" s="876"/>
      <c r="BX58" s="876"/>
      <c r="BY58" s="876"/>
      <c r="BZ58" s="876"/>
      <c r="CA58" s="876"/>
      <c r="CB58" s="871"/>
      <c r="CC58" s="3131"/>
      <c r="CD58" s="879" t="s">
        <v>355</v>
      </c>
      <c r="CE58" s="876">
        <f t="shared" si="606"/>
        <v>0</v>
      </c>
      <c r="CF58" s="876">
        <f t="shared" si="607"/>
        <v>0</v>
      </c>
      <c r="CG58" s="876">
        <f t="shared" si="608"/>
        <v>0</v>
      </c>
      <c r="CH58" s="876">
        <f t="shared" si="609"/>
        <v>0</v>
      </c>
      <c r="CI58" s="876">
        <f t="shared" si="610"/>
        <v>0</v>
      </c>
      <c r="CJ58" s="876"/>
      <c r="CK58" s="876"/>
      <c r="CL58" s="876"/>
      <c r="CM58" s="876"/>
      <c r="CN58" s="876"/>
      <c r="CO58" s="876"/>
      <c r="CP58" s="876"/>
      <c r="CQ58" s="876"/>
      <c r="CR58" s="876"/>
      <c r="CS58" s="876"/>
      <c r="CT58" s="876"/>
      <c r="CU58" s="876"/>
      <c r="CV58" s="871"/>
      <c r="CW58" s="3131"/>
      <c r="CX58" s="879" t="s">
        <v>355</v>
      </c>
      <c r="CY58" s="876">
        <f t="shared" si="611"/>
        <v>0</v>
      </c>
      <c r="CZ58" s="876">
        <f t="shared" si="612"/>
        <v>0</v>
      </c>
      <c r="DA58" s="876">
        <f t="shared" si="613"/>
        <v>0</v>
      </c>
      <c r="DB58" s="876">
        <f t="shared" si="614"/>
        <v>0</v>
      </c>
      <c r="DC58" s="876">
        <f t="shared" si="615"/>
        <v>0</v>
      </c>
      <c r="DD58" s="876"/>
      <c r="DE58" s="876"/>
      <c r="DF58" s="876"/>
      <c r="DG58" s="876"/>
      <c r="DH58" s="876"/>
      <c r="DI58" s="876"/>
      <c r="DJ58" s="876"/>
      <c r="DK58" s="876"/>
      <c r="DL58" s="876"/>
      <c r="DM58" s="876"/>
      <c r="DN58" s="876"/>
      <c r="DO58" s="876"/>
      <c r="DP58" s="871"/>
    </row>
    <row r="59" spans="1:120" s="71" customFormat="1" ht="19.5" customHeight="1" x14ac:dyDescent="0.15">
      <c r="A59" s="3098" t="s">
        <v>305</v>
      </c>
      <c r="B59" s="854" t="s">
        <v>46</v>
      </c>
      <c r="C59" s="880">
        <f>SUM(C60:C67)</f>
        <v>2215.6999999999998</v>
      </c>
      <c r="D59" s="880">
        <f t="shared" ref="D59" si="617">SUM(D60:D67)</f>
        <v>1086.77</v>
      </c>
      <c r="E59" s="880">
        <f t="shared" ref="E59" si="618">SUM(E60:E67)</f>
        <v>1233.9299999999998</v>
      </c>
      <c r="F59" s="880">
        <f t="shared" ref="F59" si="619">SUM(F60:F67)</f>
        <v>105</v>
      </c>
      <c r="G59" s="880">
        <f t="shared" ref="G59" si="620">SUM(G60:G67)</f>
        <v>2215.6999999999998</v>
      </c>
      <c r="H59" s="880">
        <f t="shared" ref="H59" si="621">SUM(H60:H67)</f>
        <v>0</v>
      </c>
      <c r="I59" s="880">
        <f t="shared" ref="I59" si="622">SUM(I60:I67)</f>
        <v>0</v>
      </c>
      <c r="J59" s="880">
        <f t="shared" ref="J59" si="623">SUM(J60:J67)</f>
        <v>0</v>
      </c>
      <c r="K59" s="880">
        <f t="shared" ref="K59" si="624">SUM(K60:K67)</f>
        <v>373.23</v>
      </c>
      <c r="L59" s="880">
        <f t="shared" ref="L59" si="625">SUM(L60:L67)</f>
        <v>515.71999999999991</v>
      </c>
      <c r="M59" s="880">
        <f t="shared" ref="M59" si="626">SUM(M60:M67)</f>
        <v>5</v>
      </c>
      <c r="N59" s="880">
        <f t="shared" ref="N59" si="627">SUM(N60:N67)</f>
        <v>0</v>
      </c>
      <c r="O59" s="880">
        <f t="shared" ref="O59" si="628">SUM(O60:O67)</f>
        <v>471.4</v>
      </c>
      <c r="P59" s="880">
        <f t="shared" ref="P59" si="629">SUM(P60:P67)</f>
        <v>0</v>
      </c>
      <c r="Q59" s="880">
        <f t="shared" ref="Q59" si="630">SUM(Q60:Q67)</f>
        <v>713.54</v>
      </c>
      <c r="R59" s="880">
        <f t="shared" ref="R59" si="631">SUM(R60:R67)</f>
        <v>246.81</v>
      </c>
      <c r="S59" s="880">
        <f t="shared" ref="S59" si="632">SUM(S60:S67)</f>
        <v>100</v>
      </c>
      <c r="T59" s="871"/>
      <c r="U59" s="3098" t="s">
        <v>305</v>
      </c>
      <c r="V59" s="854" t="s">
        <v>46</v>
      </c>
      <c r="W59" s="880">
        <f>SUM(W60:W67)</f>
        <v>131.03</v>
      </c>
      <c r="X59" s="880">
        <f t="shared" ref="X59" si="633">SUM(X60:X67)</f>
        <v>0</v>
      </c>
      <c r="Y59" s="880">
        <f t="shared" ref="Y59" si="634">SUM(Y60:Y67)</f>
        <v>131.03</v>
      </c>
      <c r="Z59" s="880">
        <f t="shared" ref="Z59" si="635">SUM(Z60:Z67)</f>
        <v>0</v>
      </c>
      <c r="AA59" s="880">
        <f t="shared" ref="AA59" si="636">SUM(AA60:AA67)</f>
        <v>131.03</v>
      </c>
      <c r="AB59" s="880">
        <f>SUM(AB60:AB67)</f>
        <v>0</v>
      </c>
      <c r="AC59" s="880">
        <f t="shared" ref="AC59:AM59" si="637">SUM(AC60:AC67)</f>
        <v>0</v>
      </c>
      <c r="AD59" s="880">
        <f t="shared" si="637"/>
        <v>0</v>
      </c>
      <c r="AE59" s="880">
        <f t="shared" si="637"/>
        <v>0</v>
      </c>
      <c r="AF59" s="880">
        <f t="shared" si="637"/>
        <v>0</v>
      </c>
      <c r="AG59" s="880">
        <f t="shared" si="637"/>
        <v>0</v>
      </c>
      <c r="AH59" s="880">
        <f t="shared" si="637"/>
        <v>0</v>
      </c>
      <c r="AI59" s="880">
        <f t="shared" si="637"/>
        <v>0</v>
      </c>
      <c r="AJ59" s="880">
        <f t="shared" si="637"/>
        <v>0</v>
      </c>
      <c r="AK59" s="880">
        <f t="shared" si="637"/>
        <v>0</v>
      </c>
      <c r="AL59" s="880">
        <f t="shared" si="637"/>
        <v>131.03</v>
      </c>
      <c r="AM59" s="880">
        <f t="shared" si="637"/>
        <v>0</v>
      </c>
      <c r="AN59" s="871"/>
      <c r="AO59" s="3098" t="s">
        <v>305</v>
      </c>
      <c r="AP59" s="854" t="s">
        <v>46</v>
      </c>
      <c r="AQ59" s="880">
        <f>SUM(AQ60:AQ67)</f>
        <v>146.46</v>
      </c>
      <c r="AR59" s="880">
        <f t="shared" ref="AR59" si="638">SUM(AR60:AR67)</f>
        <v>146.46</v>
      </c>
      <c r="AS59" s="880">
        <f t="shared" ref="AS59" si="639">SUM(AS60:AS67)</f>
        <v>5</v>
      </c>
      <c r="AT59" s="880">
        <f t="shared" ref="AT59" si="640">SUM(AT60:AT67)</f>
        <v>5</v>
      </c>
      <c r="AU59" s="880">
        <f t="shared" ref="AU59" si="641">SUM(AU60:AU67)</f>
        <v>146.46</v>
      </c>
      <c r="AV59" s="880">
        <f>SUM(AV60:AV67)</f>
        <v>0</v>
      </c>
      <c r="AW59" s="880">
        <f t="shared" ref="AW59:BG59" si="642">SUM(AW60:AW67)</f>
        <v>0</v>
      </c>
      <c r="AX59" s="880">
        <f t="shared" si="642"/>
        <v>0</v>
      </c>
      <c r="AY59" s="880">
        <f t="shared" si="642"/>
        <v>146.46</v>
      </c>
      <c r="AZ59" s="880">
        <f t="shared" si="642"/>
        <v>5</v>
      </c>
      <c r="BA59" s="880">
        <f t="shared" si="642"/>
        <v>5</v>
      </c>
      <c r="BB59" s="880">
        <f t="shared" si="642"/>
        <v>0</v>
      </c>
      <c r="BC59" s="880">
        <f t="shared" si="642"/>
        <v>0</v>
      </c>
      <c r="BD59" s="880">
        <f t="shared" si="642"/>
        <v>0</v>
      </c>
      <c r="BE59" s="880">
        <f t="shared" si="642"/>
        <v>0</v>
      </c>
      <c r="BF59" s="880">
        <f t="shared" si="642"/>
        <v>0</v>
      </c>
      <c r="BG59" s="880">
        <f t="shared" si="642"/>
        <v>0</v>
      </c>
      <c r="BH59" s="871"/>
      <c r="BI59" s="3098" t="s">
        <v>305</v>
      </c>
      <c r="BJ59" s="854" t="s">
        <v>46</v>
      </c>
      <c r="BK59" s="880">
        <f>SUM(BK60:BK67)</f>
        <v>736.24</v>
      </c>
      <c r="BL59" s="880">
        <f t="shared" ref="BL59" si="643">SUM(BL60:BL67)</f>
        <v>713.54</v>
      </c>
      <c r="BM59" s="880">
        <f t="shared" ref="BM59" si="644">SUM(BM60:BM67)</f>
        <v>22.7</v>
      </c>
      <c r="BN59" s="880">
        <f t="shared" ref="BN59" si="645">SUM(BN60:BN67)</f>
        <v>0</v>
      </c>
      <c r="BO59" s="880">
        <f t="shared" ref="BO59" si="646">SUM(BO60:BO67)</f>
        <v>736.24</v>
      </c>
      <c r="BP59" s="880">
        <f>SUM(BP60:BP67)</f>
        <v>0</v>
      </c>
      <c r="BQ59" s="880">
        <f t="shared" ref="BQ59:CA59" si="647">SUM(BQ60:BQ67)</f>
        <v>0</v>
      </c>
      <c r="BR59" s="880">
        <f t="shared" si="647"/>
        <v>0</v>
      </c>
      <c r="BS59" s="880">
        <f t="shared" si="647"/>
        <v>0</v>
      </c>
      <c r="BT59" s="880">
        <f t="shared" si="647"/>
        <v>22.7</v>
      </c>
      <c r="BU59" s="880">
        <f t="shared" si="647"/>
        <v>0</v>
      </c>
      <c r="BV59" s="880">
        <f t="shared" si="647"/>
        <v>0</v>
      </c>
      <c r="BW59" s="880">
        <f t="shared" si="647"/>
        <v>0</v>
      </c>
      <c r="BX59" s="880">
        <f t="shared" si="647"/>
        <v>0</v>
      </c>
      <c r="BY59" s="880">
        <f t="shared" si="647"/>
        <v>713.54</v>
      </c>
      <c r="BZ59" s="880">
        <f t="shared" si="647"/>
        <v>0</v>
      </c>
      <c r="CA59" s="880">
        <f t="shared" si="647"/>
        <v>0</v>
      </c>
      <c r="CB59" s="871"/>
      <c r="CC59" s="3098" t="s">
        <v>305</v>
      </c>
      <c r="CD59" s="854" t="s">
        <v>46</v>
      </c>
      <c r="CE59" s="880">
        <f>SUM(CE60:CE67)</f>
        <v>226.77</v>
      </c>
      <c r="CF59" s="880">
        <f t="shared" ref="CF59" si="648">SUM(CF60:CF67)</f>
        <v>226.77</v>
      </c>
      <c r="CG59" s="880">
        <f t="shared" ref="CG59" si="649">SUM(CG60:CG67)</f>
        <v>0</v>
      </c>
      <c r="CH59" s="880">
        <f t="shared" ref="CH59" si="650">SUM(CH60:CH67)</f>
        <v>0</v>
      </c>
      <c r="CI59" s="880">
        <f t="shared" ref="CI59" si="651">SUM(CI60:CI67)</f>
        <v>226.77</v>
      </c>
      <c r="CJ59" s="880">
        <f>SUM(CJ60:CJ67)</f>
        <v>0</v>
      </c>
      <c r="CK59" s="880">
        <f t="shared" ref="CK59:CU59" si="652">SUM(CK60:CK67)</f>
        <v>0</v>
      </c>
      <c r="CL59" s="880">
        <f t="shared" si="652"/>
        <v>0</v>
      </c>
      <c r="CM59" s="880">
        <f t="shared" si="652"/>
        <v>226.77</v>
      </c>
      <c r="CN59" s="880">
        <f t="shared" si="652"/>
        <v>0</v>
      </c>
      <c r="CO59" s="880">
        <f t="shared" si="652"/>
        <v>0</v>
      </c>
      <c r="CP59" s="880">
        <f t="shared" si="652"/>
        <v>0</v>
      </c>
      <c r="CQ59" s="880">
        <f t="shared" si="652"/>
        <v>0</v>
      </c>
      <c r="CR59" s="880">
        <f t="shared" si="652"/>
        <v>0</v>
      </c>
      <c r="CS59" s="880">
        <f t="shared" si="652"/>
        <v>0</v>
      </c>
      <c r="CT59" s="880">
        <f t="shared" si="652"/>
        <v>0</v>
      </c>
      <c r="CU59" s="880">
        <f t="shared" si="652"/>
        <v>0</v>
      </c>
      <c r="CV59" s="871"/>
      <c r="CW59" s="3098" t="s">
        <v>305</v>
      </c>
      <c r="CX59" s="854" t="s">
        <v>46</v>
      </c>
      <c r="CY59" s="880">
        <f>SUM(CY60:CY67)</f>
        <v>975.2</v>
      </c>
      <c r="CZ59" s="880">
        <f t="shared" ref="CZ59" si="653">SUM(CZ60:CZ67)</f>
        <v>0</v>
      </c>
      <c r="DA59" s="880">
        <f t="shared" ref="DA59" si="654">SUM(DA60:DA67)</f>
        <v>1075.2</v>
      </c>
      <c r="DB59" s="880">
        <f t="shared" ref="DB59" si="655">SUM(DB60:DB67)</f>
        <v>100</v>
      </c>
      <c r="DC59" s="880">
        <f t="shared" ref="DC59" si="656">SUM(DC60:DC67)</f>
        <v>975.2</v>
      </c>
      <c r="DD59" s="880">
        <f>SUM(DD60:DD67)</f>
        <v>0</v>
      </c>
      <c r="DE59" s="880">
        <f t="shared" ref="DE59:DO59" si="657">SUM(DE60:DE67)</f>
        <v>0</v>
      </c>
      <c r="DF59" s="880">
        <f t="shared" si="657"/>
        <v>0</v>
      </c>
      <c r="DG59" s="880">
        <f t="shared" si="657"/>
        <v>0</v>
      </c>
      <c r="DH59" s="880">
        <f t="shared" si="657"/>
        <v>488.02</v>
      </c>
      <c r="DI59" s="880">
        <f t="shared" si="657"/>
        <v>0</v>
      </c>
      <c r="DJ59" s="880">
        <f t="shared" si="657"/>
        <v>0</v>
      </c>
      <c r="DK59" s="880">
        <f t="shared" si="657"/>
        <v>471.4</v>
      </c>
      <c r="DL59" s="880">
        <f t="shared" si="657"/>
        <v>0</v>
      </c>
      <c r="DM59" s="880">
        <f t="shared" si="657"/>
        <v>0</v>
      </c>
      <c r="DN59" s="880">
        <f t="shared" si="657"/>
        <v>115.78</v>
      </c>
      <c r="DO59" s="880">
        <f t="shared" si="657"/>
        <v>100</v>
      </c>
      <c r="DP59" s="871"/>
    </row>
    <row r="60" spans="1:120" s="71" customFormat="1" ht="19.5" customHeight="1" x14ac:dyDescent="0.15">
      <c r="A60" s="3099"/>
      <c r="B60" s="881" t="s">
        <v>793</v>
      </c>
      <c r="C60" s="876">
        <f t="shared" ref="C60:C67" si="658">D60+E60-F60</f>
        <v>0</v>
      </c>
      <c r="D60" s="876">
        <f t="shared" ref="D60:D67" si="659">H60+K60+N60+Q60</f>
        <v>0</v>
      </c>
      <c r="E60" s="876">
        <f t="shared" ref="E60:E67" si="660">I60+L60+O60+R60</f>
        <v>0</v>
      </c>
      <c r="F60" s="876">
        <f t="shared" ref="F60:F67" si="661">J60+M60+P60+S60</f>
        <v>0</v>
      </c>
      <c r="G60" s="876">
        <f t="shared" ref="G60:G67" si="662">D60+E60-F60</f>
        <v>0</v>
      </c>
      <c r="H60" s="876">
        <f>AB60+AV60+BP60+CJ60+DD60</f>
        <v>0</v>
      </c>
      <c r="I60" s="876">
        <f t="shared" ref="I60:I67" si="663">AC60+AW60+BQ60+CK60+DE60</f>
        <v>0</v>
      </c>
      <c r="J60" s="876">
        <f t="shared" ref="J60:J67" si="664">AD60+AX60+BR60+CL60+DF60</f>
        <v>0</v>
      </c>
      <c r="K60" s="876">
        <f t="shared" ref="K60:K67" si="665">AE60+AY60+BS60+CM60+DG60</f>
        <v>0</v>
      </c>
      <c r="L60" s="876">
        <f t="shared" ref="L60:L67" si="666">AF60+AZ60+BT60+CN60+DH60</f>
        <v>0</v>
      </c>
      <c r="M60" s="876">
        <f t="shared" ref="M60:M67" si="667">AG60+BA60+BU60+CO60+DI60</f>
        <v>0</v>
      </c>
      <c r="N60" s="876">
        <f t="shared" ref="N60:N67" si="668">AH60+BB60+BV60+CP60+DJ60</f>
        <v>0</v>
      </c>
      <c r="O60" s="876">
        <f t="shared" ref="O60:O67" si="669">AI60+BC60+BW60+CQ60+DK60</f>
        <v>0</v>
      </c>
      <c r="P60" s="876">
        <f t="shared" ref="P60:P67" si="670">AJ60+BD60+BX60+CR60+DL60</f>
        <v>0</v>
      </c>
      <c r="Q60" s="876">
        <f t="shared" ref="Q60:Q67" si="671">AK60+BE60+BY60+CS60+DM60</f>
        <v>0</v>
      </c>
      <c r="R60" s="876">
        <f t="shared" ref="R60:R67" si="672">AL60+BF60+BZ60+CT60+DN60</f>
        <v>0</v>
      </c>
      <c r="S60" s="937">
        <f t="shared" ref="S60:S67" si="673">AM60+BG60+CA60+CU60+DO60</f>
        <v>0</v>
      </c>
      <c r="T60" s="871"/>
      <c r="U60" s="3099"/>
      <c r="V60" s="881" t="s">
        <v>793</v>
      </c>
      <c r="W60" s="876">
        <f t="shared" ref="W60:W67" si="674">X60+Y60-Z60</f>
        <v>0</v>
      </c>
      <c r="X60" s="876">
        <f t="shared" ref="X60:X67" si="675">AB60+AE60+AH60+AK60</f>
        <v>0</v>
      </c>
      <c r="Y60" s="876">
        <f t="shared" ref="Y60:Y67" si="676">AC60+AF60+AI60+AL60</f>
        <v>0</v>
      </c>
      <c r="Z60" s="876">
        <f t="shared" ref="Z60:Z67" si="677">AD60+AG60+AJ60+AM60</f>
        <v>0</v>
      </c>
      <c r="AA60" s="876">
        <f t="shared" ref="AA60:AA67" si="678">X60+Y60-Z60</f>
        <v>0</v>
      </c>
      <c r="AB60" s="876"/>
      <c r="AC60" s="876"/>
      <c r="AD60" s="876"/>
      <c r="AE60" s="876"/>
      <c r="AF60" s="876"/>
      <c r="AG60" s="876"/>
      <c r="AH60" s="876"/>
      <c r="AI60" s="876"/>
      <c r="AJ60" s="876"/>
      <c r="AK60" s="876"/>
      <c r="AL60" s="876"/>
      <c r="AM60" s="876"/>
      <c r="AN60" s="871"/>
      <c r="AO60" s="3099"/>
      <c r="AP60" s="881" t="s">
        <v>793</v>
      </c>
      <c r="AQ60" s="876">
        <f t="shared" ref="AQ60:AQ67" si="679">AR60+AS60-AT60</f>
        <v>0</v>
      </c>
      <c r="AR60" s="876">
        <f t="shared" ref="AR60:AR67" si="680">AV60+AY60+BB60+BE60</f>
        <v>0</v>
      </c>
      <c r="AS60" s="876">
        <f t="shared" ref="AS60:AS67" si="681">AW60+AZ60+BC60+BF60</f>
        <v>0</v>
      </c>
      <c r="AT60" s="876">
        <f t="shared" ref="AT60:AT67" si="682">AX60+BA60+BD60+BG60</f>
        <v>0</v>
      </c>
      <c r="AU60" s="876">
        <f t="shared" ref="AU60:AU67" si="683">AR60+AS60-AT60</f>
        <v>0</v>
      </c>
      <c r="AV60" s="876"/>
      <c r="AW60" s="876"/>
      <c r="AX60" s="876"/>
      <c r="AY60" s="876"/>
      <c r="AZ60" s="876"/>
      <c r="BA60" s="876"/>
      <c r="BB60" s="876"/>
      <c r="BC60" s="876"/>
      <c r="BD60" s="876"/>
      <c r="BE60" s="876"/>
      <c r="BF60" s="876"/>
      <c r="BG60" s="876"/>
      <c r="BH60" s="871"/>
      <c r="BI60" s="3099"/>
      <c r="BJ60" s="881" t="s">
        <v>793</v>
      </c>
      <c r="BK60" s="876">
        <f t="shared" ref="BK60:BK67" si="684">BL60+BM60-BN60</f>
        <v>0</v>
      </c>
      <c r="BL60" s="876">
        <f t="shared" ref="BL60:BL67" si="685">BP60+BS60+BV60+BY60</f>
        <v>0</v>
      </c>
      <c r="BM60" s="876">
        <f t="shared" ref="BM60:BM67" si="686">BQ60+BT60+BW60+BZ60</f>
        <v>0</v>
      </c>
      <c r="BN60" s="876">
        <f t="shared" ref="BN60:BN67" si="687">BR60+BU60+BX60+CA60</f>
        <v>0</v>
      </c>
      <c r="BO60" s="876">
        <f t="shared" ref="BO60:BO67" si="688">BL60+BM60-BN60</f>
        <v>0</v>
      </c>
      <c r="BP60" s="876"/>
      <c r="BQ60" s="876"/>
      <c r="BR60" s="876"/>
      <c r="BS60" s="876"/>
      <c r="BT60" s="876"/>
      <c r="BU60" s="876"/>
      <c r="BV60" s="876"/>
      <c r="BW60" s="876"/>
      <c r="BX60" s="876"/>
      <c r="BY60" s="876"/>
      <c r="BZ60" s="876"/>
      <c r="CA60" s="876"/>
      <c r="CB60" s="871"/>
      <c r="CC60" s="3099"/>
      <c r="CD60" s="881" t="s">
        <v>793</v>
      </c>
      <c r="CE60" s="876">
        <f t="shared" ref="CE60:CE67" si="689">CF60+CG60-CH60</f>
        <v>0</v>
      </c>
      <c r="CF60" s="876">
        <f t="shared" ref="CF60:CF67" si="690">CJ60+CM60+CP60+CS60</f>
        <v>0</v>
      </c>
      <c r="CG60" s="876">
        <f t="shared" ref="CG60:CG67" si="691">CK60+CN60+CQ60+CT60</f>
        <v>0</v>
      </c>
      <c r="CH60" s="876">
        <f t="shared" ref="CH60:CH67" si="692">CL60+CO60+CR60+CU60</f>
        <v>0</v>
      </c>
      <c r="CI60" s="876">
        <f t="shared" ref="CI60:CI67" si="693">CF60+CG60-CH60</f>
        <v>0</v>
      </c>
      <c r="CJ60" s="876"/>
      <c r="CK60" s="876"/>
      <c r="CL60" s="876"/>
      <c r="CM60" s="876"/>
      <c r="CN60" s="876"/>
      <c r="CO60" s="876"/>
      <c r="CP60" s="876"/>
      <c r="CQ60" s="876"/>
      <c r="CR60" s="876"/>
      <c r="CS60" s="876"/>
      <c r="CT60" s="876"/>
      <c r="CU60" s="876"/>
      <c r="CV60" s="871"/>
      <c r="CW60" s="3099"/>
      <c r="CX60" s="881" t="s">
        <v>793</v>
      </c>
      <c r="CY60" s="876">
        <f t="shared" ref="CY60:CY67" si="694">CZ60+DA60-DB60</f>
        <v>0</v>
      </c>
      <c r="CZ60" s="876">
        <f t="shared" ref="CZ60:CZ67" si="695">DD60+DG60+DJ60+DM60</f>
        <v>0</v>
      </c>
      <c r="DA60" s="876">
        <f t="shared" ref="DA60:DA67" si="696">DE60+DH60+DK60+DN60</f>
        <v>0</v>
      </c>
      <c r="DB60" s="876">
        <f t="shared" ref="DB60:DB67" si="697">DF60+DI60+DL60+DO60</f>
        <v>0</v>
      </c>
      <c r="DC60" s="876">
        <f t="shared" ref="DC60:DC67" si="698">CZ60+DA60-DB60</f>
        <v>0</v>
      </c>
      <c r="DD60" s="876"/>
      <c r="DE60" s="876"/>
      <c r="DF60" s="876"/>
      <c r="DG60" s="876"/>
      <c r="DH60" s="876"/>
      <c r="DI60" s="876"/>
      <c r="DJ60" s="876"/>
      <c r="DK60" s="876"/>
      <c r="DL60" s="876"/>
      <c r="DM60" s="876"/>
      <c r="DN60" s="876"/>
      <c r="DO60" s="876"/>
      <c r="DP60" s="871"/>
    </row>
    <row r="61" spans="1:120" s="71" customFormat="1" ht="19.5" customHeight="1" x14ac:dyDescent="0.15">
      <c r="A61" s="3099"/>
      <c r="B61" s="877" t="s">
        <v>792</v>
      </c>
      <c r="C61" s="876">
        <f t="shared" si="658"/>
        <v>-98.26</v>
      </c>
      <c r="D61" s="876">
        <f t="shared" si="659"/>
        <v>0</v>
      </c>
      <c r="E61" s="876">
        <f t="shared" si="660"/>
        <v>6.74</v>
      </c>
      <c r="F61" s="876">
        <f t="shared" si="661"/>
        <v>105</v>
      </c>
      <c r="G61" s="876">
        <f t="shared" si="662"/>
        <v>-98.26</v>
      </c>
      <c r="H61" s="876">
        <f t="shared" ref="H61:H67" si="699">AB61+AV61+BP61+CJ61+DD61</f>
        <v>0</v>
      </c>
      <c r="I61" s="876">
        <f t="shared" si="663"/>
        <v>0</v>
      </c>
      <c r="J61" s="876">
        <f t="shared" si="664"/>
        <v>0</v>
      </c>
      <c r="K61" s="876">
        <f t="shared" si="665"/>
        <v>0</v>
      </c>
      <c r="L61" s="876">
        <f t="shared" si="666"/>
        <v>6.74</v>
      </c>
      <c r="M61" s="876">
        <f t="shared" si="667"/>
        <v>5</v>
      </c>
      <c r="N61" s="876">
        <f t="shared" si="668"/>
        <v>0</v>
      </c>
      <c r="O61" s="876">
        <f t="shared" si="669"/>
        <v>0</v>
      </c>
      <c r="P61" s="876">
        <f t="shared" si="670"/>
        <v>0</v>
      </c>
      <c r="Q61" s="876">
        <f t="shared" si="671"/>
        <v>0</v>
      </c>
      <c r="R61" s="876">
        <f t="shared" si="672"/>
        <v>0</v>
      </c>
      <c r="S61" s="937">
        <f t="shared" si="673"/>
        <v>100</v>
      </c>
      <c r="T61" s="871"/>
      <c r="U61" s="3099"/>
      <c r="V61" s="877" t="s">
        <v>792</v>
      </c>
      <c r="W61" s="876">
        <f t="shared" si="674"/>
        <v>0</v>
      </c>
      <c r="X61" s="876">
        <f t="shared" si="675"/>
        <v>0</v>
      </c>
      <c r="Y61" s="876">
        <f t="shared" si="676"/>
        <v>0</v>
      </c>
      <c r="Z61" s="876">
        <f t="shared" si="677"/>
        <v>0</v>
      </c>
      <c r="AA61" s="876">
        <f t="shared" si="678"/>
        <v>0</v>
      </c>
      <c r="AB61" s="876"/>
      <c r="AC61" s="876"/>
      <c r="AD61" s="876"/>
      <c r="AE61" s="876"/>
      <c r="AF61" s="876"/>
      <c r="AG61" s="876"/>
      <c r="AH61" s="876"/>
      <c r="AI61" s="876"/>
      <c r="AJ61" s="876"/>
      <c r="AK61" s="876"/>
      <c r="AL61" s="876"/>
      <c r="AM61" s="876"/>
      <c r="AN61" s="871"/>
      <c r="AO61" s="3099"/>
      <c r="AP61" s="877" t="s">
        <v>792</v>
      </c>
      <c r="AQ61" s="876">
        <f t="shared" si="679"/>
        <v>-5</v>
      </c>
      <c r="AR61" s="876">
        <f t="shared" si="680"/>
        <v>0</v>
      </c>
      <c r="AS61" s="876">
        <f t="shared" si="681"/>
        <v>0</v>
      </c>
      <c r="AT61" s="876">
        <f t="shared" si="682"/>
        <v>5</v>
      </c>
      <c r="AU61" s="876">
        <f t="shared" si="683"/>
        <v>-5</v>
      </c>
      <c r="AV61" s="876"/>
      <c r="AW61" s="876"/>
      <c r="AX61" s="876"/>
      <c r="AY61" s="876"/>
      <c r="AZ61" s="876"/>
      <c r="BA61" s="876">
        <v>5</v>
      </c>
      <c r="BB61" s="876"/>
      <c r="BC61" s="876"/>
      <c r="BD61" s="876"/>
      <c r="BE61" s="876"/>
      <c r="BF61" s="876"/>
      <c r="BG61" s="876"/>
      <c r="BH61" s="871"/>
      <c r="BI61" s="3099"/>
      <c r="BJ61" s="877" t="s">
        <v>792</v>
      </c>
      <c r="BK61" s="876">
        <f t="shared" si="684"/>
        <v>0</v>
      </c>
      <c r="BL61" s="876">
        <f t="shared" si="685"/>
        <v>0</v>
      </c>
      <c r="BM61" s="876">
        <f t="shared" si="686"/>
        <v>0</v>
      </c>
      <c r="BN61" s="876">
        <f t="shared" si="687"/>
        <v>0</v>
      </c>
      <c r="BO61" s="876">
        <f t="shared" si="688"/>
        <v>0</v>
      </c>
      <c r="BP61" s="876"/>
      <c r="BQ61" s="876"/>
      <c r="BR61" s="876"/>
      <c r="BS61" s="876"/>
      <c r="BT61" s="876"/>
      <c r="BU61" s="876"/>
      <c r="BV61" s="876"/>
      <c r="BW61" s="876"/>
      <c r="BX61" s="876"/>
      <c r="BY61" s="876"/>
      <c r="BZ61" s="876"/>
      <c r="CA61" s="876"/>
      <c r="CB61" s="871"/>
      <c r="CC61" s="3099"/>
      <c r="CD61" s="877" t="s">
        <v>792</v>
      </c>
      <c r="CE61" s="876">
        <f t="shared" si="689"/>
        <v>0</v>
      </c>
      <c r="CF61" s="876">
        <f t="shared" si="690"/>
        <v>0</v>
      </c>
      <c r="CG61" s="876">
        <f t="shared" si="691"/>
        <v>0</v>
      </c>
      <c r="CH61" s="876">
        <f t="shared" si="692"/>
        <v>0</v>
      </c>
      <c r="CI61" s="876">
        <f t="shared" si="693"/>
        <v>0</v>
      </c>
      <c r="CJ61" s="876"/>
      <c r="CK61" s="876"/>
      <c r="CL61" s="876"/>
      <c r="CM61" s="876"/>
      <c r="CN61" s="876"/>
      <c r="CO61" s="876"/>
      <c r="CP61" s="876"/>
      <c r="CQ61" s="876"/>
      <c r="CR61" s="876"/>
      <c r="CS61" s="876"/>
      <c r="CT61" s="876"/>
      <c r="CU61" s="876"/>
      <c r="CV61" s="871"/>
      <c r="CW61" s="3099"/>
      <c r="CX61" s="877" t="s">
        <v>792</v>
      </c>
      <c r="CY61" s="876">
        <f t="shared" si="694"/>
        <v>-93.26</v>
      </c>
      <c r="CZ61" s="876">
        <f t="shared" si="695"/>
        <v>0</v>
      </c>
      <c r="DA61" s="876">
        <f t="shared" si="696"/>
        <v>6.74</v>
      </c>
      <c r="DB61" s="876">
        <f t="shared" si="697"/>
        <v>100</v>
      </c>
      <c r="DC61" s="876">
        <f t="shared" si="698"/>
        <v>-93.26</v>
      </c>
      <c r="DD61" s="876"/>
      <c r="DE61" s="876"/>
      <c r="DF61" s="876"/>
      <c r="DG61" s="876"/>
      <c r="DH61" s="876">
        <v>6.74</v>
      </c>
      <c r="DI61" s="876"/>
      <c r="DJ61" s="876"/>
      <c r="DK61" s="876"/>
      <c r="DL61" s="876"/>
      <c r="DM61" s="876"/>
      <c r="DN61" s="876"/>
      <c r="DO61" s="876">
        <v>100</v>
      </c>
      <c r="DP61" s="871"/>
    </row>
    <row r="62" spans="1:120" s="71" customFormat="1" ht="19.5" customHeight="1" x14ac:dyDescent="0.15">
      <c r="A62" s="3099"/>
      <c r="B62" s="877" t="s">
        <v>344</v>
      </c>
      <c r="C62" s="876">
        <f t="shared" si="658"/>
        <v>1600.4199999999998</v>
      </c>
      <c r="D62" s="876">
        <f t="shared" si="659"/>
        <v>373.23</v>
      </c>
      <c r="E62" s="876">
        <f t="shared" si="660"/>
        <v>1227.1899999999998</v>
      </c>
      <c r="F62" s="876">
        <f t="shared" si="661"/>
        <v>0</v>
      </c>
      <c r="G62" s="876">
        <f t="shared" si="662"/>
        <v>1600.4199999999998</v>
      </c>
      <c r="H62" s="876">
        <f t="shared" si="699"/>
        <v>0</v>
      </c>
      <c r="I62" s="876">
        <f t="shared" si="663"/>
        <v>0</v>
      </c>
      <c r="J62" s="876">
        <f t="shared" si="664"/>
        <v>0</v>
      </c>
      <c r="K62" s="876">
        <f t="shared" si="665"/>
        <v>373.23</v>
      </c>
      <c r="L62" s="876">
        <f t="shared" si="666"/>
        <v>508.97999999999996</v>
      </c>
      <c r="M62" s="876">
        <f t="shared" si="667"/>
        <v>0</v>
      </c>
      <c r="N62" s="876">
        <f t="shared" si="668"/>
        <v>0</v>
      </c>
      <c r="O62" s="876">
        <f t="shared" si="669"/>
        <v>471.4</v>
      </c>
      <c r="P62" s="876">
        <f t="shared" si="670"/>
        <v>0</v>
      </c>
      <c r="Q62" s="876">
        <f t="shared" si="671"/>
        <v>0</v>
      </c>
      <c r="R62" s="876">
        <f t="shared" si="672"/>
        <v>246.81</v>
      </c>
      <c r="S62" s="937">
        <f t="shared" si="673"/>
        <v>0</v>
      </c>
      <c r="T62" s="871"/>
      <c r="U62" s="3099"/>
      <c r="V62" s="877" t="s">
        <v>344</v>
      </c>
      <c r="W62" s="876">
        <f t="shared" si="674"/>
        <v>131.03</v>
      </c>
      <c r="X62" s="876">
        <f t="shared" si="675"/>
        <v>0</v>
      </c>
      <c r="Y62" s="876">
        <f t="shared" si="676"/>
        <v>131.03</v>
      </c>
      <c r="Z62" s="876">
        <f t="shared" si="677"/>
        <v>0</v>
      </c>
      <c r="AA62" s="876">
        <f t="shared" si="678"/>
        <v>131.03</v>
      </c>
      <c r="AB62" s="876"/>
      <c r="AC62" s="876"/>
      <c r="AD62" s="876"/>
      <c r="AE62" s="876"/>
      <c r="AF62" s="876"/>
      <c r="AG62" s="876"/>
      <c r="AH62" s="876"/>
      <c r="AI62" s="876"/>
      <c r="AJ62" s="876"/>
      <c r="AK62" s="876"/>
      <c r="AL62" s="876">
        <v>131.03</v>
      </c>
      <c r="AM62" s="876"/>
      <c r="AN62" s="871"/>
      <c r="AO62" s="3099"/>
      <c r="AP62" s="877" t="s">
        <v>344</v>
      </c>
      <c r="AQ62" s="876">
        <f t="shared" si="679"/>
        <v>151.46</v>
      </c>
      <c r="AR62" s="876">
        <f t="shared" si="680"/>
        <v>146.46</v>
      </c>
      <c r="AS62" s="876">
        <f t="shared" si="681"/>
        <v>5</v>
      </c>
      <c r="AT62" s="876">
        <f t="shared" si="682"/>
        <v>0</v>
      </c>
      <c r="AU62" s="876">
        <f t="shared" si="683"/>
        <v>151.46</v>
      </c>
      <c r="AV62" s="876"/>
      <c r="AW62" s="876"/>
      <c r="AX62" s="876"/>
      <c r="AY62" s="876">
        <v>146.46</v>
      </c>
      <c r="AZ62" s="876">
        <v>5</v>
      </c>
      <c r="BA62" s="876"/>
      <c r="BB62" s="876"/>
      <c r="BC62" s="876"/>
      <c r="BD62" s="876"/>
      <c r="BE62" s="876"/>
      <c r="BF62" s="876"/>
      <c r="BG62" s="876"/>
      <c r="BH62" s="871"/>
      <c r="BI62" s="3099"/>
      <c r="BJ62" s="877" t="s">
        <v>344</v>
      </c>
      <c r="BK62" s="876">
        <f t="shared" si="684"/>
        <v>22.7</v>
      </c>
      <c r="BL62" s="876">
        <f t="shared" si="685"/>
        <v>0</v>
      </c>
      <c r="BM62" s="876">
        <f t="shared" si="686"/>
        <v>22.7</v>
      </c>
      <c r="BN62" s="876">
        <f t="shared" si="687"/>
        <v>0</v>
      </c>
      <c r="BO62" s="876">
        <f t="shared" si="688"/>
        <v>22.7</v>
      </c>
      <c r="BP62" s="876"/>
      <c r="BQ62" s="876"/>
      <c r="BR62" s="876"/>
      <c r="BS62" s="876"/>
      <c r="BT62" s="876">
        <v>22.7</v>
      </c>
      <c r="BU62" s="876"/>
      <c r="BV62" s="876"/>
      <c r="BW62" s="876"/>
      <c r="BX62" s="876"/>
      <c r="BY62" s="876"/>
      <c r="BZ62" s="876"/>
      <c r="CA62" s="876"/>
      <c r="CB62" s="871"/>
      <c r="CC62" s="3099"/>
      <c r="CD62" s="877" t="s">
        <v>344</v>
      </c>
      <c r="CE62" s="876">
        <f t="shared" si="689"/>
        <v>226.77</v>
      </c>
      <c r="CF62" s="876">
        <f t="shared" si="690"/>
        <v>226.77</v>
      </c>
      <c r="CG62" s="876">
        <f t="shared" si="691"/>
        <v>0</v>
      </c>
      <c r="CH62" s="876">
        <f t="shared" si="692"/>
        <v>0</v>
      </c>
      <c r="CI62" s="876">
        <f t="shared" si="693"/>
        <v>226.77</v>
      </c>
      <c r="CJ62" s="876"/>
      <c r="CK62" s="876"/>
      <c r="CL62" s="876"/>
      <c r="CM62" s="876">
        <v>226.77</v>
      </c>
      <c r="CN62" s="876"/>
      <c r="CO62" s="876"/>
      <c r="CP62" s="876"/>
      <c r="CQ62" s="876"/>
      <c r="CR62" s="876"/>
      <c r="CS62" s="876"/>
      <c r="CT62" s="876"/>
      <c r="CU62" s="876"/>
      <c r="CV62" s="871"/>
      <c r="CW62" s="3099"/>
      <c r="CX62" s="877" t="s">
        <v>344</v>
      </c>
      <c r="CY62" s="876">
        <f t="shared" si="694"/>
        <v>1068.46</v>
      </c>
      <c r="CZ62" s="876">
        <f t="shared" si="695"/>
        <v>0</v>
      </c>
      <c r="DA62" s="876">
        <f t="shared" si="696"/>
        <v>1068.46</v>
      </c>
      <c r="DB62" s="876">
        <f t="shared" si="697"/>
        <v>0</v>
      </c>
      <c r="DC62" s="876">
        <f t="shared" si="698"/>
        <v>1068.46</v>
      </c>
      <c r="DD62" s="876"/>
      <c r="DE62" s="876"/>
      <c r="DF62" s="876"/>
      <c r="DG62" s="876"/>
      <c r="DH62" s="876">
        <v>481.28</v>
      </c>
      <c r="DI62" s="876"/>
      <c r="DJ62" s="876"/>
      <c r="DK62" s="876">
        <v>471.4</v>
      </c>
      <c r="DL62" s="876"/>
      <c r="DM62" s="876"/>
      <c r="DN62" s="876">
        <v>115.78</v>
      </c>
      <c r="DO62" s="876"/>
      <c r="DP62" s="871"/>
    </row>
    <row r="63" spans="1:120" s="71" customFormat="1" ht="19.5" customHeight="1" x14ac:dyDescent="0.15">
      <c r="A63" s="3099"/>
      <c r="B63" s="877" t="s">
        <v>345</v>
      </c>
      <c r="C63" s="876">
        <f t="shared" si="658"/>
        <v>713.54</v>
      </c>
      <c r="D63" s="876">
        <f t="shared" si="659"/>
        <v>713.54</v>
      </c>
      <c r="E63" s="876">
        <f t="shared" si="660"/>
        <v>0</v>
      </c>
      <c r="F63" s="876">
        <f t="shared" si="661"/>
        <v>0</v>
      </c>
      <c r="G63" s="876">
        <f t="shared" si="662"/>
        <v>713.54</v>
      </c>
      <c r="H63" s="876">
        <f t="shared" si="699"/>
        <v>0</v>
      </c>
      <c r="I63" s="876">
        <f t="shared" si="663"/>
        <v>0</v>
      </c>
      <c r="J63" s="876">
        <f t="shared" si="664"/>
        <v>0</v>
      </c>
      <c r="K63" s="876">
        <f t="shared" si="665"/>
        <v>0</v>
      </c>
      <c r="L63" s="876">
        <f t="shared" si="666"/>
        <v>0</v>
      </c>
      <c r="M63" s="876">
        <f t="shared" si="667"/>
        <v>0</v>
      </c>
      <c r="N63" s="876">
        <f t="shared" si="668"/>
        <v>0</v>
      </c>
      <c r="O63" s="876">
        <f t="shared" si="669"/>
        <v>0</v>
      </c>
      <c r="P63" s="876">
        <f t="shared" si="670"/>
        <v>0</v>
      </c>
      <c r="Q63" s="876">
        <f t="shared" si="671"/>
        <v>713.54</v>
      </c>
      <c r="R63" s="876">
        <f t="shared" si="672"/>
        <v>0</v>
      </c>
      <c r="S63" s="937">
        <f t="shared" si="673"/>
        <v>0</v>
      </c>
      <c r="T63" s="871"/>
      <c r="U63" s="3099"/>
      <c r="V63" s="877" t="s">
        <v>345</v>
      </c>
      <c r="W63" s="876">
        <f t="shared" si="674"/>
        <v>0</v>
      </c>
      <c r="X63" s="876">
        <f t="shared" si="675"/>
        <v>0</v>
      </c>
      <c r="Y63" s="876">
        <f t="shared" si="676"/>
        <v>0</v>
      </c>
      <c r="Z63" s="876">
        <f t="shared" si="677"/>
        <v>0</v>
      </c>
      <c r="AA63" s="876">
        <f t="shared" si="678"/>
        <v>0</v>
      </c>
      <c r="AB63" s="876"/>
      <c r="AC63" s="876"/>
      <c r="AD63" s="876"/>
      <c r="AE63" s="876"/>
      <c r="AF63" s="876"/>
      <c r="AG63" s="876"/>
      <c r="AH63" s="876"/>
      <c r="AI63" s="876"/>
      <c r="AJ63" s="876"/>
      <c r="AK63" s="876"/>
      <c r="AL63" s="876"/>
      <c r="AM63" s="876"/>
      <c r="AN63" s="871"/>
      <c r="AO63" s="3099"/>
      <c r="AP63" s="877" t="s">
        <v>345</v>
      </c>
      <c r="AQ63" s="876">
        <f t="shared" si="679"/>
        <v>0</v>
      </c>
      <c r="AR63" s="876">
        <f t="shared" si="680"/>
        <v>0</v>
      </c>
      <c r="AS63" s="876">
        <f t="shared" si="681"/>
        <v>0</v>
      </c>
      <c r="AT63" s="876">
        <f t="shared" si="682"/>
        <v>0</v>
      </c>
      <c r="AU63" s="876">
        <f t="shared" si="683"/>
        <v>0</v>
      </c>
      <c r="AV63" s="876"/>
      <c r="AW63" s="876"/>
      <c r="AX63" s="876"/>
      <c r="AY63" s="876"/>
      <c r="AZ63" s="876"/>
      <c r="BA63" s="876"/>
      <c r="BB63" s="876"/>
      <c r="BC63" s="876"/>
      <c r="BD63" s="876"/>
      <c r="BE63" s="876"/>
      <c r="BF63" s="876"/>
      <c r="BG63" s="876"/>
      <c r="BH63" s="871"/>
      <c r="BI63" s="3099"/>
      <c r="BJ63" s="877" t="s">
        <v>345</v>
      </c>
      <c r="BK63" s="876">
        <f t="shared" si="684"/>
        <v>713.54</v>
      </c>
      <c r="BL63" s="876">
        <f t="shared" si="685"/>
        <v>713.54</v>
      </c>
      <c r="BM63" s="876">
        <f t="shared" si="686"/>
        <v>0</v>
      </c>
      <c r="BN63" s="876">
        <f t="shared" si="687"/>
        <v>0</v>
      </c>
      <c r="BO63" s="876">
        <f t="shared" si="688"/>
        <v>713.54</v>
      </c>
      <c r="BP63" s="876"/>
      <c r="BQ63" s="876"/>
      <c r="BR63" s="876"/>
      <c r="BS63" s="876"/>
      <c r="BT63" s="876"/>
      <c r="BU63" s="876"/>
      <c r="BV63" s="876"/>
      <c r="BW63" s="876"/>
      <c r="BX63" s="876"/>
      <c r="BY63" s="876">
        <v>713.54</v>
      </c>
      <c r="BZ63" s="876"/>
      <c r="CA63" s="876"/>
      <c r="CB63" s="871"/>
      <c r="CC63" s="3099"/>
      <c r="CD63" s="877" t="s">
        <v>345</v>
      </c>
      <c r="CE63" s="876">
        <f t="shared" si="689"/>
        <v>0</v>
      </c>
      <c r="CF63" s="876">
        <f t="shared" si="690"/>
        <v>0</v>
      </c>
      <c r="CG63" s="876">
        <f t="shared" si="691"/>
        <v>0</v>
      </c>
      <c r="CH63" s="876">
        <f t="shared" si="692"/>
        <v>0</v>
      </c>
      <c r="CI63" s="876">
        <f t="shared" si="693"/>
        <v>0</v>
      </c>
      <c r="CJ63" s="876"/>
      <c r="CK63" s="876"/>
      <c r="CL63" s="876"/>
      <c r="CM63" s="876"/>
      <c r="CN63" s="876"/>
      <c r="CO63" s="876"/>
      <c r="CP63" s="876"/>
      <c r="CQ63" s="876"/>
      <c r="CR63" s="876"/>
      <c r="CS63" s="876"/>
      <c r="CT63" s="876"/>
      <c r="CU63" s="876"/>
      <c r="CV63" s="871"/>
      <c r="CW63" s="3099"/>
      <c r="CX63" s="877" t="s">
        <v>345</v>
      </c>
      <c r="CY63" s="876">
        <f t="shared" si="694"/>
        <v>0</v>
      </c>
      <c r="CZ63" s="876">
        <f t="shared" si="695"/>
        <v>0</v>
      </c>
      <c r="DA63" s="876">
        <f t="shared" si="696"/>
        <v>0</v>
      </c>
      <c r="DB63" s="876">
        <f t="shared" si="697"/>
        <v>0</v>
      </c>
      <c r="DC63" s="876">
        <f t="shared" si="698"/>
        <v>0</v>
      </c>
      <c r="DD63" s="876"/>
      <c r="DE63" s="876"/>
      <c r="DF63" s="876"/>
      <c r="DG63" s="876"/>
      <c r="DH63" s="876"/>
      <c r="DI63" s="876"/>
      <c r="DJ63" s="876"/>
      <c r="DK63" s="876"/>
      <c r="DL63" s="876"/>
      <c r="DM63" s="876"/>
      <c r="DN63" s="876"/>
      <c r="DO63" s="876"/>
      <c r="DP63" s="871"/>
    </row>
    <row r="64" spans="1:120" s="71" customFormat="1" ht="19.5" customHeight="1" x14ac:dyDescent="0.15">
      <c r="A64" s="3099"/>
      <c r="B64" s="878" t="s">
        <v>283</v>
      </c>
      <c r="C64" s="876">
        <f t="shared" si="658"/>
        <v>0</v>
      </c>
      <c r="D64" s="876">
        <f t="shared" si="659"/>
        <v>0</v>
      </c>
      <c r="E64" s="876">
        <f t="shared" si="660"/>
        <v>0</v>
      </c>
      <c r="F64" s="876">
        <f t="shared" si="661"/>
        <v>0</v>
      </c>
      <c r="G64" s="876">
        <f t="shared" si="662"/>
        <v>0</v>
      </c>
      <c r="H64" s="876">
        <f t="shared" si="699"/>
        <v>0</v>
      </c>
      <c r="I64" s="876">
        <f t="shared" si="663"/>
        <v>0</v>
      </c>
      <c r="J64" s="876">
        <f t="shared" si="664"/>
        <v>0</v>
      </c>
      <c r="K64" s="876">
        <f t="shared" si="665"/>
        <v>0</v>
      </c>
      <c r="L64" s="876">
        <f t="shared" si="666"/>
        <v>0</v>
      </c>
      <c r="M64" s="876">
        <f t="shared" si="667"/>
        <v>0</v>
      </c>
      <c r="N64" s="876">
        <f t="shared" si="668"/>
        <v>0</v>
      </c>
      <c r="O64" s="876">
        <f t="shared" si="669"/>
        <v>0</v>
      </c>
      <c r="P64" s="876">
        <f t="shared" si="670"/>
        <v>0</v>
      </c>
      <c r="Q64" s="876">
        <f t="shared" si="671"/>
        <v>0</v>
      </c>
      <c r="R64" s="876">
        <f t="shared" si="672"/>
        <v>0</v>
      </c>
      <c r="S64" s="937">
        <f t="shared" si="673"/>
        <v>0</v>
      </c>
      <c r="T64" s="871"/>
      <c r="U64" s="3099"/>
      <c r="V64" s="878" t="s">
        <v>283</v>
      </c>
      <c r="W64" s="876">
        <f t="shared" si="674"/>
        <v>0</v>
      </c>
      <c r="X64" s="876">
        <f t="shared" si="675"/>
        <v>0</v>
      </c>
      <c r="Y64" s="876">
        <f t="shared" si="676"/>
        <v>0</v>
      </c>
      <c r="Z64" s="876">
        <f t="shared" si="677"/>
        <v>0</v>
      </c>
      <c r="AA64" s="876">
        <f t="shared" si="678"/>
        <v>0</v>
      </c>
      <c r="AB64" s="876"/>
      <c r="AC64" s="876"/>
      <c r="AD64" s="876"/>
      <c r="AE64" s="876"/>
      <c r="AF64" s="876"/>
      <c r="AG64" s="876"/>
      <c r="AH64" s="876"/>
      <c r="AI64" s="876"/>
      <c r="AJ64" s="876"/>
      <c r="AK64" s="876"/>
      <c r="AL64" s="876"/>
      <c r="AM64" s="876"/>
      <c r="AN64" s="871"/>
      <c r="AO64" s="3099"/>
      <c r="AP64" s="878" t="s">
        <v>283</v>
      </c>
      <c r="AQ64" s="876">
        <f t="shared" si="679"/>
        <v>0</v>
      </c>
      <c r="AR64" s="876">
        <f t="shared" si="680"/>
        <v>0</v>
      </c>
      <c r="AS64" s="876">
        <f t="shared" si="681"/>
        <v>0</v>
      </c>
      <c r="AT64" s="876">
        <f t="shared" si="682"/>
        <v>0</v>
      </c>
      <c r="AU64" s="876">
        <f t="shared" si="683"/>
        <v>0</v>
      </c>
      <c r="AV64" s="876"/>
      <c r="AW64" s="876"/>
      <c r="AX64" s="876"/>
      <c r="AY64" s="876"/>
      <c r="AZ64" s="876"/>
      <c r="BA64" s="876"/>
      <c r="BB64" s="876"/>
      <c r="BC64" s="876"/>
      <c r="BD64" s="876"/>
      <c r="BE64" s="876"/>
      <c r="BF64" s="876"/>
      <c r="BG64" s="876"/>
      <c r="BH64" s="871"/>
      <c r="BI64" s="3099"/>
      <c r="BJ64" s="878" t="s">
        <v>283</v>
      </c>
      <c r="BK64" s="876">
        <f t="shared" si="684"/>
        <v>0</v>
      </c>
      <c r="BL64" s="876">
        <f t="shared" si="685"/>
        <v>0</v>
      </c>
      <c r="BM64" s="876">
        <f t="shared" si="686"/>
        <v>0</v>
      </c>
      <c r="BN64" s="876">
        <f t="shared" si="687"/>
        <v>0</v>
      </c>
      <c r="BO64" s="876">
        <f t="shared" si="688"/>
        <v>0</v>
      </c>
      <c r="BP64" s="876"/>
      <c r="BQ64" s="876"/>
      <c r="BR64" s="876"/>
      <c r="BS64" s="876"/>
      <c r="BT64" s="876"/>
      <c r="BU64" s="876"/>
      <c r="BV64" s="876"/>
      <c r="BW64" s="876"/>
      <c r="BX64" s="876"/>
      <c r="BY64" s="876"/>
      <c r="BZ64" s="876"/>
      <c r="CA64" s="876"/>
      <c r="CB64" s="871"/>
      <c r="CC64" s="3099"/>
      <c r="CD64" s="878" t="s">
        <v>283</v>
      </c>
      <c r="CE64" s="876">
        <f t="shared" si="689"/>
        <v>0</v>
      </c>
      <c r="CF64" s="876">
        <f t="shared" si="690"/>
        <v>0</v>
      </c>
      <c r="CG64" s="876">
        <f t="shared" si="691"/>
        <v>0</v>
      </c>
      <c r="CH64" s="876">
        <f t="shared" si="692"/>
        <v>0</v>
      </c>
      <c r="CI64" s="876">
        <f t="shared" si="693"/>
        <v>0</v>
      </c>
      <c r="CJ64" s="876"/>
      <c r="CK64" s="876"/>
      <c r="CL64" s="876"/>
      <c r="CM64" s="876"/>
      <c r="CN64" s="876"/>
      <c r="CO64" s="876"/>
      <c r="CP64" s="876"/>
      <c r="CQ64" s="876"/>
      <c r="CR64" s="876"/>
      <c r="CS64" s="876"/>
      <c r="CT64" s="876"/>
      <c r="CU64" s="876"/>
      <c r="CV64" s="871"/>
      <c r="CW64" s="3099"/>
      <c r="CX64" s="878" t="s">
        <v>283</v>
      </c>
      <c r="CY64" s="876">
        <f t="shared" si="694"/>
        <v>0</v>
      </c>
      <c r="CZ64" s="876">
        <f t="shared" si="695"/>
        <v>0</v>
      </c>
      <c r="DA64" s="876">
        <f t="shared" si="696"/>
        <v>0</v>
      </c>
      <c r="DB64" s="876">
        <f t="shared" si="697"/>
        <v>0</v>
      </c>
      <c r="DC64" s="876">
        <f t="shared" si="698"/>
        <v>0</v>
      </c>
      <c r="DD64" s="876"/>
      <c r="DE64" s="876"/>
      <c r="DF64" s="876"/>
      <c r="DG64" s="876"/>
      <c r="DH64" s="876"/>
      <c r="DI64" s="876"/>
      <c r="DJ64" s="876"/>
      <c r="DK64" s="876"/>
      <c r="DL64" s="876"/>
      <c r="DM64" s="876"/>
      <c r="DN64" s="876"/>
      <c r="DO64" s="876"/>
      <c r="DP64" s="871"/>
    </row>
    <row r="65" spans="1:120" s="71" customFormat="1" ht="19.5" customHeight="1" x14ac:dyDescent="0.15">
      <c r="A65" s="3099"/>
      <c r="B65" s="878" t="s">
        <v>354</v>
      </c>
      <c r="C65" s="876">
        <f t="shared" si="658"/>
        <v>0</v>
      </c>
      <c r="D65" s="876">
        <f t="shared" si="659"/>
        <v>0</v>
      </c>
      <c r="E65" s="876">
        <f t="shared" si="660"/>
        <v>0</v>
      </c>
      <c r="F65" s="876">
        <f t="shared" si="661"/>
        <v>0</v>
      </c>
      <c r="G65" s="876">
        <f t="shared" si="662"/>
        <v>0</v>
      </c>
      <c r="H65" s="876">
        <f t="shared" si="699"/>
        <v>0</v>
      </c>
      <c r="I65" s="876">
        <f t="shared" si="663"/>
        <v>0</v>
      </c>
      <c r="J65" s="876">
        <f t="shared" si="664"/>
        <v>0</v>
      </c>
      <c r="K65" s="876">
        <f t="shared" si="665"/>
        <v>0</v>
      </c>
      <c r="L65" s="876">
        <f t="shared" si="666"/>
        <v>0</v>
      </c>
      <c r="M65" s="876">
        <f t="shared" si="667"/>
        <v>0</v>
      </c>
      <c r="N65" s="876">
        <f t="shared" si="668"/>
        <v>0</v>
      </c>
      <c r="O65" s="876">
        <f t="shared" si="669"/>
        <v>0</v>
      </c>
      <c r="P65" s="876">
        <f t="shared" si="670"/>
        <v>0</v>
      </c>
      <c r="Q65" s="876">
        <f t="shared" si="671"/>
        <v>0</v>
      </c>
      <c r="R65" s="876">
        <f t="shared" si="672"/>
        <v>0</v>
      </c>
      <c r="S65" s="937">
        <f t="shared" si="673"/>
        <v>0</v>
      </c>
      <c r="T65" s="871"/>
      <c r="U65" s="3099"/>
      <c r="V65" s="878" t="s">
        <v>354</v>
      </c>
      <c r="W65" s="876">
        <f t="shared" si="674"/>
        <v>0</v>
      </c>
      <c r="X65" s="876">
        <f t="shared" si="675"/>
        <v>0</v>
      </c>
      <c r="Y65" s="876">
        <f t="shared" si="676"/>
        <v>0</v>
      </c>
      <c r="Z65" s="876">
        <f t="shared" si="677"/>
        <v>0</v>
      </c>
      <c r="AA65" s="876">
        <f t="shared" si="678"/>
        <v>0</v>
      </c>
      <c r="AB65" s="876"/>
      <c r="AC65" s="876"/>
      <c r="AD65" s="876"/>
      <c r="AE65" s="876"/>
      <c r="AF65" s="876"/>
      <c r="AG65" s="876"/>
      <c r="AH65" s="876"/>
      <c r="AI65" s="876"/>
      <c r="AJ65" s="876"/>
      <c r="AK65" s="876"/>
      <c r="AL65" s="876"/>
      <c r="AM65" s="876"/>
      <c r="AN65" s="871"/>
      <c r="AO65" s="3099"/>
      <c r="AP65" s="878" t="s">
        <v>354</v>
      </c>
      <c r="AQ65" s="876">
        <f t="shared" si="679"/>
        <v>0</v>
      </c>
      <c r="AR65" s="876">
        <f t="shared" si="680"/>
        <v>0</v>
      </c>
      <c r="AS65" s="876">
        <f t="shared" si="681"/>
        <v>0</v>
      </c>
      <c r="AT65" s="876">
        <f t="shared" si="682"/>
        <v>0</v>
      </c>
      <c r="AU65" s="876">
        <f t="shared" si="683"/>
        <v>0</v>
      </c>
      <c r="AV65" s="876"/>
      <c r="AW65" s="876"/>
      <c r="AX65" s="876"/>
      <c r="AY65" s="876"/>
      <c r="AZ65" s="876"/>
      <c r="BA65" s="876"/>
      <c r="BB65" s="876"/>
      <c r="BC65" s="876"/>
      <c r="BD65" s="876"/>
      <c r="BE65" s="876"/>
      <c r="BF65" s="876"/>
      <c r="BG65" s="876"/>
      <c r="BH65" s="871"/>
      <c r="BI65" s="3099"/>
      <c r="BJ65" s="878" t="s">
        <v>354</v>
      </c>
      <c r="BK65" s="876">
        <f t="shared" si="684"/>
        <v>0</v>
      </c>
      <c r="BL65" s="876">
        <f t="shared" si="685"/>
        <v>0</v>
      </c>
      <c r="BM65" s="876">
        <f t="shared" si="686"/>
        <v>0</v>
      </c>
      <c r="BN65" s="876">
        <f t="shared" si="687"/>
        <v>0</v>
      </c>
      <c r="BO65" s="876">
        <f t="shared" si="688"/>
        <v>0</v>
      </c>
      <c r="BP65" s="876"/>
      <c r="BQ65" s="876"/>
      <c r="BR65" s="876"/>
      <c r="BS65" s="876"/>
      <c r="BT65" s="876"/>
      <c r="BU65" s="876"/>
      <c r="BV65" s="876"/>
      <c r="BW65" s="876"/>
      <c r="BX65" s="876"/>
      <c r="BY65" s="876"/>
      <c r="BZ65" s="876"/>
      <c r="CA65" s="876"/>
      <c r="CB65" s="871"/>
      <c r="CC65" s="3099"/>
      <c r="CD65" s="878" t="s">
        <v>354</v>
      </c>
      <c r="CE65" s="876">
        <f t="shared" si="689"/>
        <v>0</v>
      </c>
      <c r="CF65" s="876">
        <f t="shared" si="690"/>
        <v>0</v>
      </c>
      <c r="CG65" s="876">
        <f t="shared" si="691"/>
        <v>0</v>
      </c>
      <c r="CH65" s="876">
        <f t="shared" si="692"/>
        <v>0</v>
      </c>
      <c r="CI65" s="876">
        <f t="shared" si="693"/>
        <v>0</v>
      </c>
      <c r="CJ65" s="876"/>
      <c r="CK65" s="876"/>
      <c r="CL65" s="876"/>
      <c r="CM65" s="876"/>
      <c r="CN65" s="876"/>
      <c r="CO65" s="876"/>
      <c r="CP65" s="876"/>
      <c r="CQ65" s="876"/>
      <c r="CR65" s="876"/>
      <c r="CS65" s="876"/>
      <c r="CT65" s="876"/>
      <c r="CU65" s="876"/>
      <c r="CV65" s="871"/>
      <c r="CW65" s="3099"/>
      <c r="CX65" s="878" t="s">
        <v>354</v>
      </c>
      <c r="CY65" s="876">
        <f t="shared" si="694"/>
        <v>0</v>
      </c>
      <c r="CZ65" s="876">
        <f t="shared" si="695"/>
        <v>0</v>
      </c>
      <c r="DA65" s="876">
        <f t="shared" si="696"/>
        <v>0</v>
      </c>
      <c r="DB65" s="876">
        <f t="shared" si="697"/>
        <v>0</v>
      </c>
      <c r="DC65" s="876">
        <f t="shared" si="698"/>
        <v>0</v>
      </c>
      <c r="DD65" s="876"/>
      <c r="DE65" s="876"/>
      <c r="DF65" s="876"/>
      <c r="DG65" s="876"/>
      <c r="DH65" s="876"/>
      <c r="DI65" s="876"/>
      <c r="DJ65" s="876"/>
      <c r="DK65" s="876"/>
      <c r="DL65" s="876"/>
      <c r="DM65" s="876"/>
      <c r="DN65" s="876"/>
      <c r="DO65" s="876"/>
      <c r="DP65" s="871"/>
    </row>
    <row r="66" spans="1:120" s="71" customFormat="1" ht="19.5" customHeight="1" x14ac:dyDescent="0.15">
      <c r="A66" s="3099"/>
      <c r="B66" s="882" t="s">
        <v>847</v>
      </c>
      <c r="C66" s="876">
        <f t="shared" si="658"/>
        <v>0</v>
      </c>
      <c r="D66" s="876">
        <f t="shared" si="659"/>
        <v>0</v>
      </c>
      <c r="E66" s="876">
        <f t="shared" si="660"/>
        <v>0</v>
      </c>
      <c r="F66" s="876">
        <f t="shared" si="661"/>
        <v>0</v>
      </c>
      <c r="G66" s="876">
        <f t="shared" si="662"/>
        <v>0</v>
      </c>
      <c r="H66" s="876">
        <f t="shared" si="699"/>
        <v>0</v>
      </c>
      <c r="I66" s="876">
        <f t="shared" si="663"/>
        <v>0</v>
      </c>
      <c r="J66" s="876">
        <f t="shared" si="664"/>
        <v>0</v>
      </c>
      <c r="K66" s="876">
        <f t="shared" si="665"/>
        <v>0</v>
      </c>
      <c r="L66" s="876">
        <f t="shared" si="666"/>
        <v>0</v>
      </c>
      <c r="M66" s="876">
        <f t="shared" si="667"/>
        <v>0</v>
      </c>
      <c r="N66" s="876">
        <f t="shared" si="668"/>
        <v>0</v>
      </c>
      <c r="O66" s="876">
        <f t="shared" si="669"/>
        <v>0</v>
      </c>
      <c r="P66" s="876">
        <f t="shared" si="670"/>
        <v>0</v>
      </c>
      <c r="Q66" s="876">
        <f t="shared" si="671"/>
        <v>0</v>
      </c>
      <c r="R66" s="876">
        <f t="shared" si="672"/>
        <v>0</v>
      </c>
      <c r="S66" s="937">
        <f t="shared" si="673"/>
        <v>0</v>
      </c>
      <c r="T66" s="871"/>
      <c r="U66" s="3099"/>
      <c r="V66" s="882" t="s">
        <v>847</v>
      </c>
      <c r="W66" s="876">
        <f t="shared" si="674"/>
        <v>0</v>
      </c>
      <c r="X66" s="876">
        <f t="shared" si="675"/>
        <v>0</v>
      </c>
      <c r="Y66" s="876">
        <f t="shared" si="676"/>
        <v>0</v>
      </c>
      <c r="Z66" s="876">
        <f t="shared" si="677"/>
        <v>0</v>
      </c>
      <c r="AA66" s="876">
        <f t="shared" si="678"/>
        <v>0</v>
      </c>
      <c r="AB66" s="876"/>
      <c r="AC66" s="876"/>
      <c r="AD66" s="876"/>
      <c r="AE66" s="876"/>
      <c r="AF66" s="876"/>
      <c r="AG66" s="876"/>
      <c r="AH66" s="876"/>
      <c r="AI66" s="876"/>
      <c r="AJ66" s="876"/>
      <c r="AK66" s="876"/>
      <c r="AL66" s="876"/>
      <c r="AM66" s="876"/>
      <c r="AN66" s="871"/>
      <c r="AO66" s="3099"/>
      <c r="AP66" s="882" t="s">
        <v>847</v>
      </c>
      <c r="AQ66" s="876">
        <f t="shared" si="679"/>
        <v>0</v>
      </c>
      <c r="AR66" s="876">
        <f t="shared" si="680"/>
        <v>0</v>
      </c>
      <c r="AS66" s="876">
        <f t="shared" si="681"/>
        <v>0</v>
      </c>
      <c r="AT66" s="876">
        <f t="shared" si="682"/>
        <v>0</v>
      </c>
      <c r="AU66" s="876">
        <f t="shared" si="683"/>
        <v>0</v>
      </c>
      <c r="AV66" s="876"/>
      <c r="AW66" s="876"/>
      <c r="AX66" s="876"/>
      <c r="AY66" s="876"/>
      <c r="AZ66" s="876"/>
      <c r="BA66" s="876"/>
      <c r="BB66" s="876"/>
      <c r="BC66" s="876"/>
      <c r="BD66" s="876"/>
      <c r="BE66" s="876"/>
      <c r="BF66" s="876"/>
      <c r="BG66" s="876"/>
      <c r="BH66" s="871"/>
      <c r="BI66" s="3099"/>
      <c r="BJ66" s="882" t="s">
        <v>847</v>
      </c>
      <c r="BK66" s="876">
        <f t="shared" si="684"/>
        <v>0</v>
      </c>
      <c r="BL66" s="876">
        <f t="shared" si="685"/>
        <v>0</v>
      </c>
      <c r="BM66" s="876">
        <f t="shared" si="686"/>
        <v>0</v>
      </c>
      <c r="BN66" s="876">
        <f t="shared" si="687"/>
        <v>0</v>
      </c>
      <c r="BO66" s="876">
        <f t="shared" si="688"/>
        <v>0</v>
      </c>
      <c r="BP66" s="876"/>
      <c r="BQ66" s="876"/>
      <c r="BR66" s="876"/>
      <c r="BS66" s="876"/>
      <c r="BT66" s="876"/>
      <c r="BU66" s="876"/>
      <c r="BV66" s="876"/>
      <c r="BW66" s="876"/>
      <c r="BX66" s="876"/>
      <c r="BY66" s="876"/>
      <c r="BZ66" s="876"/>
      <c r="CA66" s="876"/>
      <c r="CB66" s="871"/>
      <c r="CC66" s="3099"/>
      <c r="CD66" s="882" t="s">
        <v>847</v>
      </c>
      <c r="CE66" s="876">
        <f t="shared" si="689"/>
        <v>0</v>
      </c>
      <c r="CF66" s="876">
        <f t="shared" si="690"/>
        <v>0</v>
      </c>
      <c r="CG66" s="876">
        <f t="shared" si="691"/>
        <v>0</v>
      </c>
      <c r="CH66" s="876">
        <f t="shared" si="692"/>
        <v>0</v>
      </c>
      <c r="CI66" s="876">
        <f t="shared" si="693"/>
        <v>0</v>
      </c>
      <c r="CJ66" s="876"/>
      <c r="CK66" s="876"/>
      <c r="CL66" s="876"/>
      <c r="CM66" s="876"/>
      <c r="CN66" s="876"/>
      <c r="CO66" s="876"/>
      <c r="CP66" s="876"/>
      <c r="CQ66" s="876"/>
      <c r="CR66" s="876"/>
      <c r="CS66" s="876"/>
      <c r="CT66" s="876"/>
      <c r="CU66" s="876"/>
      <c r="CV66" s="871"/>
      <c r="CW66" s="3099"/>
      <c r="CX66" s="882" t="s">
        <v>847</v>
      </c>
      <c r="CY66" s="876">
        <f t="shared" si="694"/>
        <v>0</v>
      </c>
      <c r="CZ66" s="876">
        <f t="shared" si="695"/>
        <v>0</v>
      </c>
      <c r="DA66" s="876">
        <f t="shared" si="696"/>
        <v>0</v>
      </c>
      <c r="DB66" s="876">
        <f t="shared" si="697"/>
        <v>0</v>
      </c>
      <c r="DC66" s="876">
        <f t="shared" si="698"/>
        <v>0</v>
      </c>
      <c r="DD66" s="876"/>
      <c r="DE66" s="876"/>
      <c r="DF66" s="876"/>
      <c r="DG66" s="876"/>
      <c r="DH66" s="876"/>
      <c r="DI66" s="876"/>
      <c r="DJ66" s="876"/>
      <c r="DK66" s="876"/>
      <c r="DL66" s="876"/>
      <c r="DM66" s="876"/>
      <c r="DN66" s="876"/>
      <c r="DO66" s="876"/>
      <c r="DP66" s="871"/>
    </row>
    <row r="67" spans="1:120" s="71" customFormat="1" ht="19.5" customHeight="1" x14ac:dyDescent="0.15">
      <c r="A67" s="3131"/>
      <c r="B67" s="879" t="s">
        <v>355</v>
      </c>
      <c r="C67" s="876">
        <f t="shared" si="658"/>
        <v>0</v>
      </c>
      <c r="D67" s="876">
        <f t="shared" si="659"/>
        <v>0</v>
      </c>
      <c r="E67" s="876">
        <f t="shared" si="660"/>
        <v>0</v>
      </c>
      <c r="F67" s="876">
        <f t="shared" si="661"/>
        <v>0</v>
      </c>
      <c r="G67" s="876">
        <f t="shared" si="662"/>
        <v>0</v>
      </c>
      <c r="H67" s="876">
        <f t="shared" si="699"/>
        <v>0</v>
      </c>
      <c r="I67" s="876">
        <f t="shared" si="663"/>
        <v>0</v>
      </c>
      <c r="J67" s="876">
        <f t="shared" si="664"/>
        <v>0</v>
      </c>
      <c r="K67" s="876">
        <f t="shared" si="665"/>
        <v>0</v>
      </c>
      <c r="L67" s="876">
        <f t="shared" si="666"/>
        <v>0</v>
      </c>
      <c r="M67" s="876">
        <f t="shared" si="667"/>
        <v>0</v>
      </c>
      <c r="N67" s="876">
        <f t="shared" si="668"/>
        <v>0</v>
      </c>
      <c r="O67" s="876">
        <f t="shared" si="669"/>
        <v>0</v>
      </c>
      <c r="P67" s="876">
        <f t="shared" si="670"/>
        <v>0</v>
      </c>
      <c r="Q67" s="876">
        <f t="shared" si="671"/>
        <v>0</v>
      </c>
      <c r="R67" s="876">
        <f t="shared" si="672"/>
        <v>0</v>
      </c>
      <c r="S67" s="937">
        <f t="shared" si="673"/>
        <v>0</v>
      </c>
      <c r="T67" s="871"/>
      <c r="U67" s="3131"/>
      <c r="V67" s="879" t="s">
        <v>355</v>
      </c>
      <c r="W67" s="876">
        <f t="shared" si="674"/>
        <v>0</v>
      </c>
      <c r="X67" s="876">
        <f t="shared" si="675"/>
        <v>0</v>
      </c>
      <c r="Y67" s="876">
        <f t="shared" si="676"/>
        <v>0</v>
      </c>
      <c r="Z67" s="876">
        <f t="shared" si="677"/>
        <v>0</v>
      </c>
      <c r="AA67" s="876">
        <f t="shared" si="678"/>
        <v>0</v>
      </c>
      <c r="AB67" s="876"/>
      <c r="AC67" s="876"/>
      <c r="AD67" s="876"/>
      <c r="AE67" s="876"/>
      <c r="AF67" s="876"/>
      <c r="AG67" s="876"/>
      <c r="AH67" s="876"/>
      <c r="AI67" s="876"/>
      <c r="AJ67" s="876"/>
      <c r="AK67" s="876"/>
      <c r="AL67" s="876"/>
      <c r="AM67" s="876"/>
      <c r="AN67" s="871"/>
      <c r="AO67" s="3131"/>
      <c r="AP67" s="879" t="s">
        <v>355</v>
      </c>
      <c r="AQ67" s="876">
        <f t="shared" si="679"/>
        <v>0</v>
      </c>
      <c r="AR67" s="876">
        <f t="shared" si="680"/>
        <v>0</v>
      </c>
      <c r="AS67" s="876">
        <f t="shared" si="681"/>
        <v>0</v>
      </c>
      <c r="AT67" s="876">
        <f t="shared" si="682"/>
        <v>0</v>
      </c>
      <c r="AU67" s="876">
        <f t="shared" si="683"/>
        <v>0</v>
      </c>
      <c r="AV67" s="876"/>
      <c r="AW67" s="876"/>
      <c r="AX67" s="876"/>
      <c r="AY67" s="876"/>
      <c r="AZ67" s="876"/>
      <c r="BA67" s="876"/>
      <c r="BB67" s="876"/>
      <c r="BC67" s="876"/>
      <c r="BD67" s="876"/>
      <c r="BE67" s="876"/>
      <c r="BF67" s="876"/>
      <c r="BG67" s="876"/>
      <c r="BH67" s="871"/>
      <c r="BI67" s="3131"/>
      <c r="BJ67" s="879" t="s">
        <v>355</v>
      </c>
      <c r="BK67" s="876">
        <f t="shared" si="684"/>
        <v>0</v>
      </c>
      <c r="BL67" s="876">
        <f t="shared" si="685"/>
        <v>0</v>
      </c>
      <c r="BM67" s="876">
        <f t="shared" si="686"/>
        <v>0</v>
      </c>
      <c r="BN67" s="876">
        <f t="shared" si="687"/>
        <v>0</v>
      </c>
      <c r="BO67" s="876">
        <f t="shared" si="688"/>
        <v>0</v>
      </c>
      <c r="BP67" s="876"/>
      <c r="BQ67" s="876"/>
      <c r="BR67" s="876"/>
      <c r="BS67" s="876"/>
      <c r="BT67" s="876"/>
      <c r="BU67" s="876"/>
      <c r="BV67" s="876"/>
      <c r="BW67" s="876"/>
      <c r="BX67" s="876"/>
      <c r="BY67" s="876"/>
      <c r="BZ67" s="876"/>
      <c r="CA67" s="876"/>
      <c r="CB67" s="871"/>
      <c r="CC67" s="3131"/>
      <c r="CD67" s="879" t="s">
        <v>355</v>
      </c>
      <c r="CE67" s="876">
        <f t="shared" si="689"/>
        <v>0</v>
      </c>
      <c r="CF67" s="876">
        <f t="shared" si="690"/>
        <v>0</v>
      </c>
      <c r="CG67" s="876">
        <f t="shared" si="691"/>
        <v>0</v>
      </c>
      <c r="CH67" s="876">
        <f t="shared" si="692"/>
        <v>0</v>
      </c>
      <c r="CI67" s="876">
        <f t="shared" si="693"/>
        <v>0</v>
      </c>
      <c r="CJ67" s="876"/>
      <c r="CK67" s="876"/>
      <c r="CL67" s="876"/>
      <c r="CM67" s="876"/>
      <c r="CN67" s="876"/>
      <c r="CO67" s="876"/>
      <c r="CP67" s="876"/>
      <c r="CQ67" s="876"/>
      <c r="CR67" s="876"/>
      <c r="CS67" s="876"/>
      <c r="CT67" s="876"/>
      <c r="CU67" s="876"/>
      <c r="CV67" s="871"/>
      <c r="CW67" s="3131"/>
      <c r="CX67" s="879" t="s">
        <v>355</v>
      </c>
      <c r="CY67" s="876">
        <f t="shared" si="694"/>
        <v>0</v>
      </c>
      <c r="CZ67" s="876">
        <f t="shared" si="695"/>
        <v>0</v>
      </c>
      <c r="DA67" s="876">
        <f t="shared" si="696"/>
        <v>0</v>
      </c>
      <c r="DB67" s="876">
        <f t="shared" si="697"/>
        <v>0</v>
      </c>
      <c r="DC67" s="876">
        <f t="shared" si="698"/>
        <v>0</v>
      </c>
      <c r="DD67" s="876"/>
      <c r="DE67" s="876"/>
      <c r="DF67" s="876"/>
      <c r="DG67" s="876"/>
      <c r="DH67" s="876"/>
      <c r="DI67" s="876"/>
      <c r="DJ67" s="876"/>
      <c r="DK67" s="876"/>
      <c r="DL67" s="876"/>
      <c r="DM67" s="876"/>
      <c r="DN67" s="876"/>
      <c r="DO67" s="876"/>
      <c r="DP67" s="871"/>
    </row>
    <row r="68" spans="1:120" s="71" customFormat="1" ht="19.5" customHeight="1" x14ac:dyDescent="0.15">
      <c r="A68" s="3098" t="s">
        <v>306</v>
      </c>
      <c r="B68" s="854" t="s">
        <v>46</v>
      </c>
      <c r="C68" s="880">
        <f>SUM(C69:C76)</f>
        <v>-51</v>
      </c>
      <c r="D68" s="880">
        <f t="shared" ref="D68" si="700">SUM(D69:D76)</f>
        <v>0</v>
      </c>
      <c r="E68" s="880">
        <f t="shared" ref="E68" si="701">SUM(E69:E76)</f>
        <v>0</v>
      </c>
      <c r="F68" s="880">
        <f t="shared" ref="F68" si="702">SUM(F69:F76)</f>
        <v>51</v>
      </c>
      <c r="G68" s="880">
        <f t="shared" ref="G68" si="703">SUM(G69:G76)</f>
        <v>-51</v>
      </c>
      <c r="H68" s="880">
        <f t="shared" ref="H68" si="704">SUM(H69:H76)</f>
        <v>0</v>
      </c>
      <c r="I68" s="880">
        <f t="shared" ref="I68" si="705">SUM(I69:I76)</f>
        <v>0</v>
      </c>
      <c r="J68" s="880">
        <f t="shared" ref="J68" si="706">SUM(J69:J76)</f>
        <v>0</v>
      </c>
      <c r="K68" s="880">
        <f t="shared" ref="K68" si="707">SUM(K69:K76)</f>
        <v>0</v>
      </c>
      <c r="L68" s="880">
        <f t="shared" ref="L68" si="708">SUM(L69:L76)</f>
        <v>0</v>
      </c>
      <c r="M68" s="880">
        <f t="shared" ref="M68" si="709">SUM(M69:M76)</f>
        <v>51</v>
      </c>
      <c r="N68" s="880">
        <f t="shared" ref="N68" si="710">SUM(N69:N76)</f>
        <v>0</v>
      </c>
      <c r="O68" s="880">
        <f t="shared" ref="O68" si="711">SUM(O69:O76)</f>
        <v>0</v>
      </c>
      <c r="P68" s="880">
        <f t="shared" ref="P68" si="712">SUM(P69:P76)</f>
        <v>0</v>
      </c>
      <c r="Q68" s="880">
        <f t="shared" ref="Q68" si="713">SUM(Q69:Q76)</f>
        <v>0</v>
      </c>
      <c r="R68" s="880">
        <f t="shared" ref="R68" si="714">SUM(R69:R76)</f>
        <v>0</v>
      </c>
      <c r="S68" s="880">
        <f t="shared" ref="S68" si="715">SUM(S69:S76)</f>
        <v>0</v>
      </c>
      <c r="T68" s="871"/>
      <c r="U68" s="3098" t="s">
        <v>306</v>
      </c>
      <c r="V68" s="854" t="s">
        <v>46</v>
      </c>
      <c r="W68" s="880">
        <f>SUM(W69:W76)</f>
        <v>0</v>
      </c>
      <c r="X68" s="880">
        <f t="shared" ref="X68" si="716">SUM(X69:X76)</f>
        <v>0</v>
      </c>
      <c r="Y68" s="880">
        <f t="shared" ref="Y68" si="717">SUM(Y69:Y76)</f>
        <v>0</v>
      </c>
      <c r="Z68" s="880">
        <f t="shared" ref="Z68" si="718">SUM(Z69:Z76)</f>
        <v>0</v>
      </c>
      <c r="AA68" s="880">
        <f t="shared" ref="AA68" si="719">SUM(AA69:AA76)</f>
        <v>0</v>
      </c>
      <c r="AB68" s="880"/>
      <c r="AC68" s="880"/>
      <c r="AD68" s="880"/>
      <c r="AE68" s="880"/>
      <c r="AF68" s="880"/>
      <c r="AG68" s="880"/>
      <c r="AH68" s="880"/>
      <c r="AI68" s="880"/>
      <c r="AJ68" s="880"/>
      <c r="AK68" s="880"/>
      <c r="AL68" s="880"/>
      <c r="AM68" s="880"/>
      <c r="AN68" s="871"/>
      <c r="AO68" s="3098" t="s">
        <v>306</v>
      </c>
      <c r="AP68" s="854" t="s">
        <v>46</v>
      </c>
      <c r="AQ68" s="880">
        <f>SUM(AQ69:AQ76)</f>
        <v>-51</v>
      </c>
      <c r="AR68" s="880">
        <f t="shared" ref="AR68" si="720">SUM(AR69:AR76)</f>
        <v>0</v>
      </c>
      <c r="AS68" s="880">
        <f t="shared" ref="AS68" si="721">SUM(AS69:AS76)</f>
        <v>0</v>
      </c>
      <c r="AT68" s="880">
        <f t="shared" ref="AT68" si="722">SUM(AT69:AT76)</f>
        <v>51</v>
      </c>
      <c r="AU68" s="880">
        <f t="shared" ref="AU68" si="723">SUM(AU69:AU76)</f>
        <v>-51</v>
      </c>
      <c r="AV68" s="880">
        <f>SUM(AV69:AV76)</f>
        <v>0</v>
      </c>
      <c r="AW68" s="880">
        <f t="shared" ref="AW68:BG68" si="724">SUM(AW69:AW76)</f>
        <v>0</v>
      </c>
      <c r="AX68" s="880">
        <f t="shared" si="724"/>
        <v>0</v>
      </c>
      <c r="AY68" s="880">
        <f t="shared" si="724"/>
        <v>0</v>
      </c>
      <c r="AZ68" s="880">
        <f t="shared" si="724"/>
        <v>0</v>
      </c>
      <c r="BA68" s="880">
        <f t="shared" si="724"/>
        <v>51</v>
      </c>
      <c r="BB68" s="880">
        <f t="shared" si="724"/>
        <v>0</v>
      </c>
      <c r="BC68" s="880">
        <f t="shared" si="724"/>
        <v>0</v>
      </c>
      <c r="BD68" s="880">
        <f t="shared" si="724"/>
        <v>0</v>
      </c>
      <c r="BE68" s="880">
        <f t="shared" si="724"/>
        <v>0</v>
      </c>
      <c r="BF68" s="880">
        <f t="shared" si="724"/>
        <v>0</v>
      </c>
      <c r="BG68" s="880">
        <f t="shared" si="724"/>
        <v>0</v>
      </c>
      <c r="BH68" s="871"/>
      <c r="BI68" s="3098" t="s">
        <v>306</v>
      </c>
      <c r="BJ68" s="854" t="s">
        <v>46</v>
      </c>
      <c r="BK68" s="880">
        <f>SUM(BK69:BK76)</f>
        <v>0</v>
      </c>
      <c r="BL68" s="880">
        <f t="shared" ref="BL68" si="725">SUM(BL69:BL76)</f>
        <v>0</v>
      </c>
      <c r="BM68" s="880">
        <f t="shared" ref="BM68" si="726">SUM(BM69:BM76)</f>
        <v>0</v>
      </c>
      <c r="BN68" s="880">
        <f t="shared" ref="BN68" si="727">SUM(BN69:BN76)</f>
        <v>0</v>
      </c>
      <c r="BO68" s="880">
        <f t="shared" ref="BO68" si="728">SUM(BO69:BO76)</f>
        <v>0</v>
      </c>
      <c r="BP68" s="880"/>
      <c r="BQ68" s="880"/>
      <c r="BR68" s="880"/>
      <c r="BS68" s="880"/>
      <c r="BT68" s="880"/>
      <c r="BU68" s="880"/>
      <c r="BV68" s="880"/>
      <c r="BW68" s="880"/>
      <c r="BX68" s="880"/>
      <c r="BY68" s="880"/>
      <c r="BZ68" s="880"/>
      <c r="CA68" s="880"/>
      <c r="CB68" s="871"/>
      <c r="CC68" s="3098" t="s">
        <v>306</v>
      </c>
      <c r="CD68" s="854" t="s">
        <v>46</v>
      </c>
      <c r="CE68" s="880">
        <f>SUM(CE69:CE76)</f>
        <v>0</v>
      </c>
      <c r="CF68" s="880">
        <f t="shared" ref="CF68" si="729">SUM(CF69:CF76)</f>
        <v>0</v>
      </c>
      <c r="CG68" s="880">
        <f t="shared" ref="CG68" si="730">SUM(CG69:CG76)</f>
        <v>0</v>
      </c>
      <c r="CH68" s="880">
        <f t="shared" ref="CH68" si="731">SUM(CH69:CH76)</f>
        <v>0</v>
      </c>
      <c r="CI68" s="880">
        <f t="shared" ref="CI68" si="732">SUM(CI69:CI76)</f>
        <v>0</v>
      </c>
      <c r="CJ68" s="880"/>
      <c r="CK68" s="880"/>
      <c r="CL68" s="880"/>
      <c r="CM68" s="880"/>
      <c r="CN68" s="880"/>
      <c r="CO68" s="880"/>
      <c r="CP68" s="880"/>
      <c r="CQ68" s="880"/>
      <c r="CR68" s="880"/>
      <c r="CS68" s="880"/>
      <c r="CT68" s="880"/>
      <c r="CU68" s="880"/>
      <c r="CV68" s="871"/>
      <c r="CW68" s="3098" t="s">
        <v>306</v>
      </c>
      <c r="CX68" s="854" t="s">
        <v>46</v>
      </c>
      <c r="CY68" s="880">
        <f>SUM(CY69:CY76)</f>
        <v>0</v>
      </c>
      <c r="CZ68" s="880">
        <f t="shared" ref="CZ68" si="733">SUM(CZ69:CZ76)</f>
        <v>0</v>
      </c>
      <c r="DA68" s="880">
        <f t="shared" ref="DA68" si="734">SUM(DA69:DA76)</f>
        <v>0</v>
      </c>
      <c r="DB68" s="880">
        <f t="shared" ref="DB68" si="735">SUM(DB69:DB76)</f>
        <v>0</v>
      </c>
      <c r="DC68" s="880">
        <f t="shared" ref="DC68" si="736">SUM(DC69:DC76)</f>
        <v>0</v>
      </c>
      <c r="DD68" s="880"/>
      <c r="DE68" s="880"/>
      <c r="DF68" s="880"/>
      <c r="DG68" s="880"/>
      <c r="DH68" s="880"/>
      <c r="DI68" s="880"/>
      <c r="DJ68" s="880"/>
      <c r="DK68" s="880"/>
      <c r="DL68" s="880"/>
      <c r="DM68" s="880"/>
      <c r="DN68" s="880"/>
      <c r="DO68" s="880"/>
      <c r="DP68" s="871"/>
    </row>
    <row r="69" spans="1:120" s="71" customFormat="1" ht="19.5" customHeight="1" x14ac:dyDescent="0.15">
      <c r="A69" s="3099"/>
      <c r="B69" s="881" t="s">
        <v>793</v>
      </c>
      <c r="C69" s="876">
        <f t="shared" ref="C69:C76" si="737">D69+E69-F69</f>
        <v>0</v>
      </c>
      <c r="D69" s="876">
        <f t="shared" ref="D69:D76" si="738">H69+K69+N69+Q69</f>
        <v>0</v>
      </c>
      <c r="E69" s="876">
        <f t="shared" ref="E69:E76" si="739">I69+L69+O69+R69</f>
        <v>0</v>
      </c>
      <c r="F69" s="876">
        <f t="shared" ref="F69:F76" si="740">J69+M69+P69+S69</f>
        <v>0</v>
      </c>
      <c r="G69" s="876">
        <f t="shared" ref="G69:G76" si="741">D69+E69-F69</f>
        <v>0</v>
      </c>
      <c r="H69" s="876">
        <f>AB69+AV69+BP69+CJ69+DD69</f>
        <v>0</v>
      </c>
      <c r="I69" s="876">
        <f t="shared" ref="I69:I76" si="742">AC69+AW69+BQ69+CK69+DE69</f>
        <v>0</v>
      </c>
      <c r="J69" s="876">
        <f t="shared" ref="J69:J76" si="743">AD69+AX69+BR69+CL69+DF69</f>
        <v>0</v>
      </c>
      <c r="K69" s="876">
        <f t="shared" ref="K69:K76" si="744">AE69+AY69+BS69+CM69+DG69</f>
        <v>0</v>
      </c>
      <c r="L69" s="876">
        <f t="shared" ref="L69:L76" si="745">AF69+AZ69+BT69+CN69+DH69</f>
        <v>0</v>
      </c>
      <c r="M69" s="876">
        <f t="shared" ref="M69:M76" si="746">AG69+BA69+BU69+CO69+DI69</f>
        <v>0</v>
      </c>
      <c r="N69" s="876">
        <f t="shared" ref="N69:N76" si="747">AH69+BB69+BV69+CP69+DJ69</f>
        <v>0</v>
      </c>
      <c r="O69" s="876">
        <f t="shared" ref="O69:O76" si="748">AI69+BC69+BW69+CQ69+DK69</f>
        <v>0</v>
      </c>
      <c r="P69" s="876">
        <f t="shared" ref="P69:P76" si="749">AJ69+BD69+BX69+CR69+DL69</f>
        <v>0</v>
      </c>
      <c r="Q69" s="876">
        <f t="shared" ref="Q69:Q76" si="750">AK69+BE69+BY69+CS69+DM69</f>
        <v>0</v>
      </c>
      <c r="R69" s="876">
        <f t="shared" ref="R69:R76" si="751">AL69+BF69+BZ69+CT69+DN69</f>
        <v>0</v>
      </c>
      <c r="S69" s="937">
        <f t="shared" ref="S69:S76" si="752">AM69+BG69+CA69+CU69+DO69</f>
        <v>0</v>
      </c>
      <c r="T69" s="871"/>
      <c r="U69" s="3099"/>
      <c r="V69" s="881" t="s">
        <v>793</v>
      </c>
      <c r="W69" s="876">
        <f t="shared" ref="W69:W76" si="753">X69+Y69-Z69</f>
        <v>0</v>
      </c>
      <c r="X69" s="876">
        <f t="shared" ref="X69:X76" si="754">AB69+AE69+AH69+AK69</f>
        <v>0</v>
      </c>
      <c r="Y69" s="876">
        <f t="shared" ref="Y69:Y76" si="755">AC69+AF69+AI69+AL69</f>
        <v>0</v>
      </c>
      <c r="Z69" s="876">
        <f t="shared" ref="Z69:Z76" si="756">AD69+AG69+AJ69+AM69</f>
        <v>0</v>
      </c>
      <c r="AA69" s="876">
        <f t="shared" ref="AA69:AA76" si="757">X69+Y69-Z69</f>
        <v>0</v>
      </c>
      <c r="AB69" s="876"/>
      <c r="AC69" s="876"/>
      <c r="AD69" s="876"/>
      <c r="AE69" s="876"/>
      <c r="AF69" s="876"/>
      <c r="AG69" s="876"/>
      <c r="AH69" s="876"/>
      <c r="AI69" s="876"/>
      <c r="AJ69" s="876"/>
      <c r="AK69" s="876"/>
      <c r="AL69" s="876"/>
      <c r="AM69" s="876"/>
      <c r="AN69" s="871"/>
      <c r="AO69" s="3099"/>
      <c r="AP69" s="881" t="s">
        <v>793</v>
      </c>
      <c r="AQ69" s="876">
        <f t="shared" ref="AQ69:AQ76" si="758">AR69+AS69-AT69</f>
        <v>0</v>
      </c>
      <c r="AR69" s="876">
        <f t="shared" ref="AR69:AR76" si="759">AV69+AY69+BB69+BE69</f>
        <v>0</v>
      </c>
      <c r="AS69" s="876">
        <f t="shared" ref="AS69:AS76" si="760">AW69+AZ69+BC69+BF69</f>
        <v>0</v>
      </c>
      <c r="AT69" s="876">
        <f t="shared" ref="AT69:AT76" si="761">AX69+BA69+BD69+BG69</f>
        <v>0</v>
      </c>
      <c r="AU69" s="876">
        <f t="shared" ref="AU69:AU76" si="762">AR69+AS69-AT69</f>
        <v>0</v>
      </c>
      <c r="AV69" s="876"/>
      <c r="AW69" s="876"/>
      <c r="AX69" s="876"/>
      <c r="AY69" s="876"/>
      <c r="AZ69" s="876"/>
      <c r="BA69" s="876"/>
      <c r="BB69" s="876"/>
      <c r="BC69" s="876"/>
      <c r="BD69" s="876"/>
      <c r="BE69" s="876"/>
      <c r="BF69" s="876"/>
      <c r="BG69" s="876"/>
      <c r="BH69" s="871"/>
      <c r="BI69" s="3099"/>
      <c r="BJ69" s="881" t="s">
        <v>793</v>
      </c>
      <c r="BK69" s="876">
        <f t="shared" ref="BK69:BK76" si="763">BL69+BM69-BN69</f>
        <v>0</v>
      </c>
      <c r="BL69" s="876">
        <f t="shared" ref="BL69:BL76" si="764">BP69+BS69+BV69+BY69</f>
        <v>0</v>
      </c>
      <c r="BM69" s="876">
        <f t="shared" ref="BM69:BM76" si="765">BQ69+BT69+BW69+BZ69</f>
        <v>0</v>
      </c>
      <c r="BN69" s="876">
        <f t="shared" ref="BN69:BN76" si="766">BR69+BU69+BX69+CA69</f>
        <v>0</v>
      </c>
      <c r="BO69" s="876">
        <f t="shared" ref="BO69:BO76" si="767">BL69+BM69-BN69</f>
        <v>0</v>
      </c>
      <c r="BP69" s="876"/>
      <c r="BQ69" s="876"/>
      <c r="BR69" s="876"/>
      <c r="BS69" s="876"/>
      <c r="BT69" s="876"/>
      <c r="BU69" s="876"/>
      <c r="BV69" s="876"/>
      <c r="BW69" s="876"/>
      <c r="BX69" s="876"/>
      <c r="BY69" s="876"/>
      <c r="BZ69" s="876"/>
      <c r="CA69" s="876"/>
      <c r="CB69" s="871"/>
      <c r="CC69" s="3099"/>
      <c r="CD69" s="881" t="s">
        <v>793</v>
      </c>
      <c r="CE69" s="876">
        <f t="shared" ref="CE69:CE76" si="768">CF69+CG69-CH69</f>
        <v>0</v>
      </c>
      <c r="CF69" s="876">
        <f t="shared" ref="CF69:CF76" si="769">CJ69+CM69+CP69+CS69</f>
        <v>0</v>
      </c>
      <c r="CG69" s="876">
        <f t="shared" ref="CG69:CG76" si="770">CK69+CN69+CQ69+CT69</f>
        <v>0</v>
      </c>
      <c r="CH69" s="876">
        <f t="shared" ref="CH69:CH76" si="771">CL69+CO69+CR69+CU69</f>
        <v>0</v>
      </c>
      <c r="CI69" s="876">
        <f t="shared" ref="CI69:CI76" si="772">CF69+CG69-CH69</f>
        <v>0</v>
      </c>
      <c r="CJ69" s="876"/>
      <c r="CK69" s="876"/>
      <c r="CL69" s="876"/>
      <c r="CM69" s="876"/>
      <c r="CN69" s="876"/>
      <c r="CO69" s="876"/>
      <c r="CP69" s="876"/>
      <c r="CQ69" s="876"/>
      <c r="CR69" s="876"/>
      <c r="CS69" s="876"/>
      <c r="CT69" s="876"/>
      <c r="CU69" s="876"/>
      <c r="CV69" s="871"/>
      <c r="CW69" s="3099"/>
      <c r="CX69" s="881" t="s">
        <v>793</v>
      </c>
      <c r="CY69" s="876">
        <f t="shared" ref="CY69:CY76" si="773">CZ69+DA69-DB69</f>
        <v>0</v>
      </c>
      <c r="CZ69" s="876">
        <f t="shared" ref="CZ69:CZ76" si="774">DD69+DG69+DJ69+DM69</f>
        <v>0</v>
      </c>
      <c r="DA69" s="876">
        <f t="shared" ref="DA69:DA76" si="775">DE69+DH69+DK69+DN69</f>
        <v>0</v>
      </c>
      <c r="DB69" s="876">
        <f t="shared" ref="DB69:DB76" si="776">DF69+DI69+DL69+DO69</f>
        <v>0</v>
      </c>
      <c r="DC69" s="876">
        <f t="shared" ref="DC69:DC76" si="777">CZ69+DA69-DB69</f>
        <v>0</v>
      </c>
      <c r="DD69" s="876"/>
      <c r="DE69" s="876"/>
      <c r="DF69" s="876"/>
      <c r="DG69" s="876"/>
      <c r="DH69" s="876"/>
      <c r="DI69" s="876"/>
      <c r="DJ69" s="876"/>
      <c r="DK69" s="876"/>
      <c r="DL69" s="876"/>
      <c r="DM69" s="876"/>
      <c r="DN69" s="876"/>
      <c r="DO69" s="876"/>
      <c r="DP69" s="871"/>
    </row>
    <row r="70" spans="1:120" s="71" customFormat="1" ht="19.5" customHeight="1" x14ac:dyDescent="0.15">
      <c r="A70" s="3099"/>
      <c r="B70" s="877" t="s">
        <v>792</v>
      </c>
      <c r="C70" s="876">
        <f t="shared" si="737"/>
        <v>-51</v>
      </c>
      <c r="D70" s="876">
        <f t="shared" si="738"/>
        <v>0</v>
      </c>
      <c r="E70" s="876">
        <f t="shared" si="739"/>
        <v>0</v>
      </c>
      <c r="F70" s="876">
        <f t="shared" si="740"/>
        <v>51</v>
      </c>
      <c r="G70" s="876">
        <f t="shared" si="741"/>
        <v>-51</v>
      </c>
      <c r="H70" s="876">
        <f t="shared" ref="H70:H76" si="778">AB70+AV70+BP70+CJ70+DD70</f>
        <v>0</v>
      </c>
      <c r="I70" s="876">
        <f t="shared" si="742"/>
        <v>0</v>
      </c>
      <c r="J70" s="876">
        <f t="shared" si="743"/>
        <v>0</v>
      </c>
      <c r="K70" s="876">
        <f t="shared" si="744"/>
        <v>0</v>
      </c>
      <c r="L70" s="876">
        <f t="shared" si="745"/>
        <v>0</v>
      </c>
      <c r="M70" s="876">
        <f t="shared" si="746"/>
        <v>51</v>
      </c>
      <c r="N70" s="876">
        <f t="shared" si="747"/>
        <v>0</v>
      </c>
      <c r="O70" s="876">
        <f t="shared" si="748"/>
        <v>0</v>
      </c>
      <c r="P70" s="876">
        <f t="shared" si="749"/>
        <v>0</v>
      </c>
      <c r="Q70" s="876">
        <f t="shared" si="750"/>
        <v>0</v>
      </c>
      <c r="R70" s="876">
        <f t="shared" si="751"/>
        <v>0</v>
      </c>
      <c r="S70" s="937">
        <f t="shared" si="752"/>
        <v>0</v>
      </c>
      <c r="T70" s="871"/>
      <c r="U70" s="3099"/>
      <c r="V70" s="877" t="s">
        <v>792</v>
      </c>
      <c r="W70" s="876">
        <f t="shared" si="753"/>
        <v>0</v>
      </c>
      <c r="X70" s="876">
        <f t="shared" si="754"/>
        <v>0</v>
      </c>
      <c r="Y70" s="876">
        <f t="shared" si="755"/>
        <v>0</v>
      </c>
      <c r="Z70" s="876">
        <f t="shared" si="756"/>
        <v>0</v>
      </c>
      <c r="AA70" s="876">
        <f t="shared" si="757"/>
        <v>0</v>
      </c>
      <c r="AB70" s="876"/>
      <c r="AC70" s="876"/>
      <c r="AD70" s="876"/>
      <c r="AE70" s="876"/>
      <c r="AF70" s="876"/>
      <c r="AG70" s="876"/>
      <c r="AH70" s="876"/>
      <c r="AI70" s="876"/>
      <c r="AJ70" s="876"/>
      <c r="AK70" s="876"/>
      <c r="AL70" s="876"/>
      <c r="AM70" s="876"/>
      <c r="AN70" s="871"/>
      <c r="AO70" s="3099"/>
      <c r="AP70" s="877" t="s">
        <v>792</v>
      </c>
      <c r="AQ70" s="876">
        <f t="shared" si="758"/>
        <v>-51</v>
      </c>
      <c r="AR70" s="876">
        <f t="shared" si="759"/>
        <v>0</v>
      </c>
      <c r="AS70" s="876">
        <f t="shared" si="760"/>
        <v>0</v>
      </c>
      <c r="AT70" s="876">
        <f t="shared" si="761"/>
        <v>51</v>
      </c>
      <c r="AU70" s="876">
        <f t="shared" si="762"/>
        <v>-51</v>
      </c>
      <c r="AV70" s="876"/>
      <c r="AW70" s="876"/>
      <c r="AX70" s="876"/>
      <c r="AY70" s="876"/>
      <c r="AZ70" s="876"/>
      <c r="BA70" s="876">
        <v>51</v>
      </c>
      <c r="BB70" s="876"/>
      <c r="BC70" s="876"/>
      <c r="BD70" s="876"/>
      <c r="BE70" s="876"/>
      <c r="BF70" s="876"/>
      <c r="BG70" s="876"/>
      <c r="BH70" s="871"/>
      <c r="BI70" s="3099"/>
      <c r="BJ70" s="877" t="s">
        <v>792</v>
      </c>
      <c r="BK70" s="876">
        <f t="shared" si="763"/>
        <v>0</v>
      </c>
      <c r="BL70" s="876">
        <f t="shared" si="764"/>
        <v>0</v>
      </c>
      <c r="BM70" s="876">
        <f t="shared" si="765"/>
        <v>0</v>
      </c>
      <c r="BN70" s="876">
        <f t="shared" si="766"/>
        <v>0</v>
      </c>
      <c r="BO70" s="876">
        <f t="shared" si="767"/>
        <v>0</v>
      </c>
      <c r="BP70" s="876"/>
      <c r="BQ70" s="876"/>
      <c r="BR70" s="876"/>
      <c r="BS70" s="876"/>
      <c r="BT70" s="876"/>
      <c r="BU70" s="876"/>
      <c r="BV70" s="876"/>
      <c r="BW70" s="876"/>
      <c r="BX70" s="876"/>
      <c r="BY70" s="876"/>
      <c r="BZ70" s="876"/>
      <c r="CA70" s="876"/>
      <c r="CB70" s="871"/>
      <c r="CC70" s="3099"/>
      <c r="CD70" s="877" t="s">
        <v>792</v>
      </c>
      <c r="CE70" s="876">
        <f t="shared" si="768"/>
        <v>0</v>
      </c>
      <c r="CF70" s="876">
        <f t="shared" si="769"/>
        <v>0</v>
      </c>
      <c r="CG70" s="876">
        <f t="shared" si="770"/>
        <v>0</v>
      </c>
      <c r="CH70" s="876">
        <f t="shared" si="771"/>
        <v>0</v>
      </c>
      <c r="CI70" s="876">
        <f t="shared" si="772"/>
        <v>0</v>
      </c>
      <c r="CJ70" s="876"/>
      <c r="CK70" s="876"/>
      <c r="CL70" s="876"/>
      <c r="CM70" s="876"/>
      <c r="CN70" s="876"/>
      <c r="CO70" s="876"/>
      <c r="CP70" s="876"/>
      <c r="CQ70" s="876"/>
      <c r="CR70" s="876"/>
      <c r="CS70" s="876"/>
      <c r="CT70" s="876"/>
      <c r="CU70" s="876"/>
      <c r="CV70" s="871"/>
      <c r="CW70" s="3099"/>
      <c r="CX70" s="877" t="s">
        <v>792</v>
      </c>
      <c r="CY70" s="876">
        <f t="shared" si="773"/>
        <v>0</v>
      </c>
      <c r="CZ70" s="876">
        <f t="shared" si="774"/>
        <v>0</v>
      </c>
      <c r="DA70" s="876">
        <f t="shared" si="775"/>
        <v>0</v>
      </c>
      <c r="DB70" s="876">
        <f t="shared" si="776"/>
        <v>0</v>
      </c>
      <c r="DC70" s="876">
        <f t="shared" si="777"/>
        <v>0</v>
      </c>
      <c r="DD70" s="876"/>
      <c r="DE70" s="876"/>
      <c r="DF70" s="876"/>
      <c r="DG70" s="876"/>
      <c r="DH70" s="876"/>
      <c r="DI70" s="876"/>
      <c r="DJ70" s="876"/>
      <c r="DK70" s="876"/>
      <c r="DL70" s="876"/>
      <c r="DM70" s="876"/>
      <c r="DN70" s="876"/>
      <c r="DO70" s="876"/>
      <c r="DP70" s="871"/>
    </row>
    <row r="71" spans="1:120" s="71" customFormat="1" ht="19.5" customHeight="1" x14ac:dyDescent="0.15">
      <c r="A71" s="3099"/>
      <c r="B71" s="877" t="s">
        <v>344</v>
      </c>
      <c r="C71" s="876">
        <f t="shared" si="737"/>
        <v>0</v>
      </c>
      <c r="D71" s="876">
        <f t="shared" si="738"/>
        <v>0</v>
      </c>
      <c r="E71" s="876">
        <f t="shared" si="739"/>
        <v>0</v>
      </c>
      <c r="F71" s="876">
        <f t="shared" si="740"/>
        <v>0</v>
      </c>
      <c r="G71" s="876">
        <f t="shared" si="741"/>
        <v>0</v>
      </c>
      <c r="H71" s="876">
        <f t="shared" si="778"/>
        <v>0</v>
      </c>
      <c r="I71" s="876">
        <f t="shared" si="742"/>
        <v>0</v>
      </c>
      <c r="J71" s="876">
        <f t="shared" si="743"/>
        <v>0</v>
      </c>
      <c r="K71" s="876">
        <f t="shared" si="744"/>
        <v>0</v>
      </c>
      <c r="L71" s="876">
        <f t="shared" si="745"/>
        <v>0</v>
      </c>
      <c r="M71" s="876">
        <f t="shared" si="746"/>
        <v>0</v>
      </c>
      <c r="N71" s="876">
        <f t="shared" si="747"/>
        <v>0</v>
      </c>
      <c r="O71" s="876">
        <f t="shared" si="748"/>
        <v>0</v>
      </c>
      <c r="P71" s="876">
        <f t="shared" si="749"/>
        <v>0</v>
      </c>
      <c r="Q71" s="876">
        <f t="shared" si="750"/>
        <v>0</v>
      </c>
      <c r="R71" s="876">
        <f t="shared" si="751"/>
        <v>0</v>
      </c>
      <c r="S71" s="937">
        <f t="shared" si="752"/>
        <v>0</v>
      </c>
      <c r="T71" s="871"/>
      <c r="U71" s="3099"/>
      <c r="V71" s="877" t="s">
        <v>344</v>
      </c>
      <c r="W71" s="876">
        <f t="shared" si="753"/>
        <v>0</v>
      </c>
      <c r="X71" s="876">
        <f t="shared" si="754"/>
        <v>0</v>
      </c>
      <c r="Y71" s="876">
        <f t="shared" si="755"/>
        <v>0</v>
      </c>
      <c r="Z71" s="876">
        <f t="shared" si="756"/>
        <v>0</v>
      </c>
      <c r="AA71" s="876">
        <f t="shared" si="757"/>
        <v>0</v>
      </c>
      <c r="AB71" s="876"/>
      <c r="AC71" s="876"/>
      <c r="AD71" s="876"/>
      <c r="AE71" s="876"/>
      <c r="AF71" s="876"/>
      <c r="AG71" s="876"/>
      <c r="AH71" s="876"/>
      <c r="AI71" s="876"/>
      <c r="AJ71" s="876"/>
      <c r="AK71" s="876"/>
      <c r="AL71" s="876"/>
      <c r="AM71" s="876"/>
      <c r="AN71" s="871"/>
      <c r="AO71" s="3099"/>
      <c r="AP71" s="877" t="s">
        <v>344</v>
      </c>
      <c r="AQ71" s="876">
        <f t="shared" si="758"/>
        <v>0</v>
      </c>
      <c r="AR71" s="876">
        <f t="shared" si="759"/>
        <v>0</v>
      </c>
      <c r="AS71" s="876">
        <f t="shared" si="760"/>
        <v>0</v>
      </c>
      <c r="AT71" s="876">
        <f t="shared" si="761"/>
        <v>0</v>
      </c>
      <c r="AU71" s="876">
        <f t="shared" si="762"/>
        <v>0</v>
      </c>
      <c r="AV71" s="876"/>
      <c r="AW71" s="876"/>
      <c r="AX71" s="876"/>
      <c r="AY71" s="876"/>
      <c r="AZ71" s="876"/>
      <c r="BA71" s="876"/>
      <c r="BB71" s="876"/>
      <c r="BC71" s="876"/>
      <c r="BD71" s="876"/>
      <c r="BE71" s="876"/>
      <c r="BF71" s="876"/>
      <c r="BG71" s="876"/>
      <c r="BH71" s="871"/>
      <c r="BI71" s="3099"/>
      <c r="BJ71" s="877" t="s">
        <v>344</v>
      </c>
      <c r="BK71" s="876">
        <f t="shared" si="763"/>
        <v>0</v>
      </c>
      <c r="BL71" s="876">
        <f t="shared" si="764"/>
        <v>0</v>
      </c>
      <c r="BM71" s="876">
        <f t="shared" si="765"/>
        <v>0</v>
      </c>
      <c r="BN71" s="876">
        <f t="shared" si="766"/>
        <v>0</v>
      </c>
      <c r="BO71" s="876">
        <f t="shared" si="767"/>
        <v>0</v>
      </c>
      <c r="BP71" s="876"/>
      <c r="BQ71" s="876"/>
      <c r="BR71" s="876"/>
      <c r="BS71" s="876"/>
      <c r="BT71" s="876"/>
      <c r="BU71" s="876"/>
      <c r="BV71" s="876"/>
      <c r="BW71" s="876"/>
      <c r="BX71" s="876"/>
      <c r="BY71" s="876"/>
      <c r="BZ71" s="876"/>
      <c r="CA71" s="876"/>
      <c r="CB71" s="871"/>
      <c r="CC71" s="3099"/>
      <c r="CD71" s="877" t="s">
        <v>344</v>
      </c>
      <c r="CE71" s="876">
        <f t="shared" si="768"/>
        <v>0</v>
      </c>
      <c r="CF71" s="876">
        <f t="shared" si="769"/>
        <v>0</v>
      </c>
      <c r="CG71" s="876">
        <f t="shared" si="770"/>
        <v>0</v>
      </c>
      <c r="CH71" s="876">
        <f t="shared" si="771"/>
        <v>0</v>
      </c>
      <c r="CI71" s="876">
        <f t="shared" si="772"/>
        <v>0</v>
      </c>
      <c r="CJ71" s="876"/>
      <c r="CK71" s="876"/>
      <c r="CL71" s="876"/>
      <c r="CM71" s="876"/>
      <c r="CN71" s="876"/>
      <c r="CO71" s="876"/>
      <c r="CP71" s="876"/>
      <c r="CQ71" s="876"/>
      <c r="CR71" s="876"/>
      <c r="CS71" s="876"/>
      <c r="CT71" s="876"/>
      <c r="CU71" s="876"/>
      <c r="CV71" s="871"/>
      <c r="CW71" s="3099"/>
      <c r="CX71" s="877" t="s">
        <v>344</v>
      </c>
      <c r="CY71" s="876">
        <f t="shared" si="773"/>
        <v>0</v>
      </c>
      <c r="CZ71" s="876">
        <f t="shared" si="774"/>
        <v>0</v>
      </c>
      <c r="DA71" s="876">
        <f t="shared" si="775"/>
        <v>0</v>
      </c>
      <c r="DB71" s="876">
        <f t="shared" si="776"/>
        <v>0</v>
      </c>
      <c r="DC71" s="876">
        <f t="shared" si="777"/>
        <v>0</v>
      </c>
      <c r="DD71" s="876"/>
      <c r="DE71" s="876"/>
      <c r="DF71" s="876"/>
      <c r="DG71" s="876"/>
      <c r="DH71" s="876"/>
      <c r="DI71" s="876"/>
      <c r="DJ71" s="876"/>
      <c r="DK71" s="876"/>
      <c r="DL71" s="876"/>
      <c r="DM71" s="876"/>
      <c r="DN71" s="876"/>
      <c r="DO71" s="876"/>
      <c r="DP71" s="871"/>
    </row>
    <row r="72" spans="1:120" s="71" customFormat="1" ht="19.5" customHeight="1" x14ac:dyDescent="0.15">
      <c r="A72" s="3099"/>
      <c r="B72" s="877" t="s">
        <v>345</v>
      </c>
      <c r="C72" s="876">
        <f t="shared" si="737"/>
        <v>0</v>
      </c>
      <c r="D72" s="876">
        <f t="shared" si="738"/>
        <v>0</v>
      </c>
      <c r="E72" s="876">
        <f t="shared" si="739"/>
        <v>0</v>
      </c>
      <c r="F72" s="876">
        <f t="shared" si="740"/>
        <v>0</v>
      </c>
      <c r="G72" s="876">
        <f t="shared" si="741"/>
        <v>0</v>
      </c>
      <c r="H72" s="876">
        <f t="shared" si="778"/>
        <v>0</v>
      </c>
      <c r="I72" s="876">
        <f t="shared" si="742"/>
        <v>0</v>
      </c>
      <c r="J72" s="876">
        <f t="shared" si="743"/>
        <v>0</v>
      </c>
      <c r="K72" s="876">
        <f t="shared" si="744"/>
        <v>0</v>
      </c>
      <c r="L72" s="876">
        <f t="shared" si="745"/>
        <v>0</v>
      </c>
      <c r="M72" s="876">
        <f t="shared" si="746"/>
        <v>0</v>
      </c>
      <c r="N72" s="876">
        <f t="shared" si="747"/>
        <v>0</v>
      </c>
      <c r="O72" s="876">
        <f t="shared" si="748"/>
        <v>0</v>
      </c>
      <c r="P72" s="876">
        <f t="shared" si="749"/>
        <v>0</v>
      </c>
      <c r="Q72" s="876">
        <f t="shared" si="750"/>
        <v>0</v>
      </c>
      <c r="R72" s="876">
        <f t="shared" si="751"/>
        <v>0</v>
      </c>
      <c r="S72" s="937">
        <f t="shared" si="752"/>
        <v>0</v>
      </c>
      <c r="T72" s="871"/>
      <c r="U72" s="3099"/>
      <c r="V72" s="877" t="s">
        <v>345</v>
      </c>
      <c r="W72" s="876">
        <f t="shared" si="753"/>
        <v>0</v>
      </c>
      <c r="X72" s="876">
        <f t="shared" si="754"/>
        <v>0</v>
      </c>
      <c r="Y72" s="876">
        <f t="shared" si="755"/>
        <v>0</v>
      </c>
      <c r="Z72" s="876">
        <f t="shared" si="756"/>
        <v>0</v>
      </c>
      <c r="AA72" s="876">
        <f t="shared" si="757"/>
        <v>0</v>
      </c>
      <c r="AB72" s="876"/>
      <c r="AC72" s="876"/>
      <c r="AD72" s="876"/>
      <c r="AE72" s="876"/>
      <c r="AF72" s="876"/>
      <c r="AG72" s="876"/>
      <c r="AH72" s="876"/>
      <c r="AI72" s="876"/>
      <c r="AJ72" s="876"/>
      <c r="AK72" s="876"/>
      <c r="AL72" s="876"/>
      <c r="AM72" s="876"/>
      <c r="AN72" s="871"/>
      <c r="AO72" s="3099"/>
      <c r="AP72" s="877" t="s">
        <v>345</v>
      </c>
      <c r="AQ72" s="876">
        <f t="shared" si="758"/>
        <v>0</v>
      </c>
      <c r="AR72" s="876">
        <f t="shared" si="759"/>
        <v>0</v>
      </c>
      <c r="AS72" s="876">
        <f t="shared" si="760"/>
        <v>0</v>
      </c>
      <c r="AT72" s="876">
        <f t="shared" si="761"/>
        <v>0</v>
      </c>
      <c r="AU72" s="876">
        <f t="shared" si="762"/>
        <v>0</v>
      </c>
      <c r="AV72" s="876"/>
      <c r="AW72" s="876"/>
      <c r="AX72" s="876"/>
      <c r="AY72" s="876"/>
      <c r="AZ72" s="876"/>
      <c r="BA72" s="876"/>
      <c r="BB72" s="876"/>
      <c r="BC72" s="876"/>
      <c r="BD72" s="876"/>
      <c r="BE72" s="876"/>
      <c r="BF72" s="876"/>
      <c r="BG72" s="876"/>
      <c r="BH72" s="871"/>
      <c r="BI72" s="3099"/>
      <c r="BJ72" s="877" t="s">
        <v>345</v>
      </c>
      <c r="BK72" s="876">
        <f t="shared" si="763"/>
        <v>0</v>
      </c>
      <c r="BL72" s="876">
        <f t="shared" si="764"/>
        <v>0</v>
      </c>
      <c r="BM72" s="876">
        <f t="shared" si="765"/>
        <v>0</v>
      </c>
      <c r="BN72" s="876">
        <f t="shared" si="766"/>
        <v>0</v>
      </c>
      <c r="BO72" s="876">
        <f t="shared" si="767"/>
        <v>0</v>
      </c>
      <c r="BP72" s="876"/>
      <c r="BQ72" s="876"/>
      <c r="BR72" s="876"/>
      <c r="BS72" s="876"/>
      <c r="BT72" s="876"/>
      <c r="BU72" s="876"/>
      <c r="BV72" s="876"/>
      <c r="BW72" s="876"/>
      <c r="BX72" s="876"/>
      <c r="BY72" s="876"/>
      <c r="BZ72" s="876"/>
      <c r="CA72" s="876"/>
      <c r="CB72" s="871"/>
      <c r="CC72" s="3099"/>
      <c r="CD72" s="877" t="s">
        <v>345</v>
      </c>
      <c r="CE72" s="876">
        <f t="shared" si="768"/>
        <v>0</v>
      </c>
      <c r="CF72" s="876">
        <f t="shared" si="769"/>
        <v>0</v>
      </c>
      <c r="CG72" s="876">
        <f t="shared" si="770"/>
        <v>0</v>
      </c>
      <c r="CH72" s="876">
        <f t="shared" si="771"/>
        <v>0</v>
      </c>
      <c r="CI72" s="876">
        <f t="shared" si="772"/>
        <v>0</v>
      </c>
      <c r="CJ72" s="876"/>
      <c r="CK72" s="876"/>
      <c r="CL72" s="876"/>
      <c r="CM72" s="876"/>
      <c r="CN72" s="876"/>
      <c r="CO72" s="876"/>
      <c r="CP72" s="876"/>
      <c r="CQ72" s="876"/>
      <c r="CR72" s="876"/>
      <c r="CS72" s="876"/>
      <c r="CT72" s="876"/>
      <c r="CU72" s="876"/>
      <c r="CV72" s="871"/>
      <c r="CW72" s="3099"/>
      <c r="CX72" s="877" t="s">
        <v>345</v>
      </c>
      <c r="CY72" s="876">
        <f t="shared" si="773"/>
        <v>0</v>
      </c>
      <c r="CZ72" s="876">
        <f t="shared" si="774"/>
        <v>0</v>
      </c>
      <c r="DA72" s="876">
        <f t="shared" si="775"/>
        <v>0</v>
      </c>
      <c r="DB72" s="876">
        <f t="shared" si="776"/>
        <v>0</v>
      </c>
      <c r="DC72" s="876">
        <f t="shared" si="777"/>
        <v>0</v>
      </c>
      <c r="DD72" s="876"/>
      <c r="DE72" s="876"/>
      <c r="DF72" s="876"/>
      <c r="DG72" s="876"/>
      <c r="DH72" s="876"/>
      <c r="DI72" s="876"/>
      <c r="DJ72" s="876"/>
      <c r="DK72" s="876"/>
      <c r="DL72" s="876"/>
      <c r="DM72" s="876"/>
      <c r="DN72" s="876"/>
      <c r="DO72" s="876"/>
      <c r="DP72" s="871"/>
    </row>
    <row r="73" spans="1:120" s="71" customFormat="1" ht="19.5" customHeight="1" x14ac:dyDescent="0.15">
      <c r="A73" s="3099"/>
      <c r="B73" s="878" t="s">
        <v>283</v>
      </c>
      <c r="C73" s="876">
        <f t="shared" si="737"/>
        <v>0</v>
      </c>
      <c r="D73" s="876">
        <f t="shared" si="738"/>
        <v>0</v>
      </c>
      <c r="E73" s="876">
        <f t="shared" si="739"/>
        <v>0</v>
      </c>
      <c r="F73" s="876">
        <f t="shared" si="740"/>
        <v>0</v>
      </c>
      <c r="G73" s="876">
        <f t="shared" si="741"/>
        <v>0</v>
      </c>
      <c r="H73" s="876">
        <f t="shared" si="778"/>
        <v>0</v>
      </c>
      <c r="I73" s="876">
        <f t="shared" si="742"/>
        <v>0</v>
      </c>
      <c r="J73" s="876">
        <f t="shared" si="743"/>
        <v>0</v>
      </c>
      <c r="K73" s="876">
        <f t="shared" si="744"/>
        <v>0</v>
      </c>
      <c r="L73" s="876">
        <f t="shared" si="745"/>
        <v>0</v>
      </c>
      <c r="M73" s="876">
        <f t="shared" si="746"/>
        <v>0</v>
      </c>
      <c r="N73" s="876">
        <f t="shared" si="747"/>
        <v>0</v>
      </c>
      <c r="O73" s="876">
        <f t="shared" si="748"/>
        <v>0</v>
      </c>
      <c r="P73" s="876">
        <f t="shared" si="749"/>
        <v>0</v>
      </c>
      <c r="Q73" s="876">
        <f t="shared" si="750"/>
        <v>0</v>
      </c>
      <c r="R73" s="876">
        <f t="shared" si="751"/>
        <v>0</v>
      </c>
      <c r="S73" s="937">
        <f t="shared" si="752"/>
        <v>0</v>
      </c>
      <c r="T73" s="871"/>
      <c r="U73" s="3099"/>
      <c r="V73" s="878" t="s">
        <v>283</v>
      </c>
      <c r="W73" s="876">
        <f t="shared" si="753"/>
        <v>0</v>
      </c>
      <c r="X73" s="876">
        <f t="shared" si="754"/>
        <v>0</v>
      </c>
      <c r="Y73" s="876">
        <f t="shared" si="755"/>
        <v>0</v>
      </c>
      <c r="Z73" s="876">
        <f t="shared" si="756"/>
        <v>0</v>
      </c>
      <c r="AA73" s="876">
        <f t="shared" si="757"/>
        <v>0</v>
      </c>
      <c r="AB73" s="876"/>
      <c r="AC73" s="876"/>
      <c r="AD73" s="876"/>
      <c r="AE73" s="876"/>
      <c r="AF73" s="876"/>
      <c r="AG73" s="876"/>
      <c r="AH73" s="876"/>
      <c r="AI73" s="876"/>
      <c r="AJ73" s="876"/>
      <c r="AK73" s="876"/>
      <c r="AL73" s="876"/>
      <c r="AM73" s="876"/>
      <c r="AN73" s="871"/>
      <c r="AO73" s="3099"/>
      <c r="AP73" s="878" t="s">
        <v>283</v>
      </c>
      <c r="AQ73" s="876">
        <f t="shared" si="758"/>
        <v>0</v>
      </c>
      <c r="AR73" s="876">
        <f t="shared" si="759"/>
        <v>0</v>
      </c>
      <c r="AS73" s="876">
        <f t="shared" si="760"/>
        <v>0</v>
      </c>
      <c r="AT73" s="876">
        <f t="shared" si="761"/>
        <v>0</v>
      </c>
      <c r="AU73" s="876">
        <f t="shared" si="762"/>
        <v>0</v>
      </c>
      <c r="AV73" s="876"/>
      <c r="AW73" s="876"/>
      <c r="AX73" s="876"/>
      <c r="AY73" s="876"/>
      <c r="AZ73" s="876"/>
      <c r="BA73" s="876"/>
      <c r="BB73" s="876"/>
      <c r="BC73" s="876"/>
      <c r="BD73" s="876"/>
      <c r="BE73" s="876"/>
      <c r="BF73" s="876"/>
      <c r="BG73" s="876"/>
      <c r="BH73" s="871"/>
      <c r="BI73" s="3099"/>
      <c r="BJ73" s="878" t="s">
        <v>283</v>
      </c>
      <c r="BK73" s="876">
        <f t="shared" si="763"/>
        <v>0</v>
      </c>
      <c r="BL73" s="876">
        <f t="shared" si="764"/>
        <v>0</v>
      </c>
      <c r="BM73" s="876">
        <f t="shared" si="765"/>
        <v>0</v>
      </c>
      <c r="BN73" s="876">
        <f t="shared" si="766"/>
        <v>0</v>
      </c>
      <c r="BO73" s="876">
        <f t="shared" si="767"/>
        <v>0</v>
      </c>
      <c r="BP73" s="876"/>
      <c r="BQ73" s="876"/>
      <c r="BR73" s="876"/>
      <c r="BS73" s="876"/>
      <c r="BT73" s="876"/>
      <c r="BU73" s="876"/>
      <c r="BV73" s="876"/>
      <c r="BW73" s="876"/>
      <c r="BX73" s="876"/>
      <c r="BY73" s="876"/>
      <c r="BZ73" s="876"/>
      <c r="CA73" s="876"/>
      <c r="CB73" s="871"/>
      <c r="CC73" s="3099"/>
      <c r="CD73" s="878" t="s">
        <v>283</v>
      </c>
      <c r="CE73" s="876">
        <f t="shared" si="768"/>
        <v>0</v>
      </c>
      <c r="CF73" s="876">
        <f t="shared" si="769"/>
        <v>0</v>
      </c>
      <c r="CG73" s="876">
        <f t="shared" si="770"/>
        <v>0</v>
      </c>
      <c r="CH73" s="876">
        <f t="shared" si="771"/>
        <v>0</v>
      </c>
      <c r="CI73" s="876">
        <f t="shared" si="772"/>
        <v>0</v>
      </c>
      <c r="CJ73" s="876"/>
      <c r="CK73" s="876"/>
      <c r="CL73" s="876"/>
      <c r="CM73" s="876"/>
      <c r="CN73" s="876"/>
      <c r="CO73" s="876"/>
      <c r="CP73" s="876"/>
      <c r="CQ73" s="876"/>
      <c r="CR73" s="876"/>
      <c r="CS73" s="876"/>
      <c r="CT73" s="876"/>
      <c r="CU73" s="876"/>
      <c r="CV73" s="871"/>
      <c r="CW73" s="3099"/>
      <c r="CX73" s="878" t="s">
        <v>283</v>
      </c>
      <c r="CY73" s="876">
        <f t="shared" si="773"/>
        <v>0</v>
      </c>
      <c r="CZ73" s="876">
        <f t="shared" si="774"/>
        <v>0</v>
      </c>
      <c r="DA73" s="876">
        <f t="shared" si="775"/>
        <v>0</v>
      </c>
      <c r="DB73" s="876">
        <f t="shared" si="776"/>
        <v>0</v>
      </c>
      <c r="DC73" s="876">
        <f t="shared" si="777"/>
        <v>0</v>
      </c>
      <c r="DD73" s="876"/>
      <c r="DE73" s="876"/>
      <c r="DF73" s="876"/>
      <c r="DG73" s="876"/>
      <c r="DH73" s="876"/>
      <c r="DI73" s="876"/>
      <c r="DJ73" s="876"/>
      <c r="DK73" s="876"/>
      <c r="DL73" s="876"/>
      <c r="DM73" s="876"/>
      <c r="DN73" s="876"/>
      <c r="DO73" s="876"/>
      <c r="DP73" s="871"/>
    </row>
    <row r="74" spans="1:120" s="71" customFormat="1" ht="19.5" customHeight="1" x14ac:dyDescent="0.15">
      <c r="A74" s="3099"/>
      <c r="B74" s="878" t="s">
        <v>354</v>
      </c>
      <c r="C74" s="876">
        <f t="shared" si="737"/>
        <v>0</v>
      </c>
      <c r="D74" s="876">
        <f t="shared" si="738"/>
        <v>0</v>
      </c>
      <c r="E74" s="876">
        <f t="shared" si="739"/>
        <v>0</v>
      </c>
      <c r="F74" s="876">
        <f t="shared" si="740"/>
        <v>0</v>
      </c>
      <c r="G74" s="876">
        <f t="shared" si="741"/>
        <v>0</v>
      </c>
      <c r="H74" s="876">
        <f t="shared" si="778"/>
        <v>0</v>
      </c>
      <c r="I74" s="876">
        <f t="shared" si="742"/>
        <v>0</v>
      </c>
      <c r="J74" s="876">
        <f t="shared" si="743"/>
        <v>0</v>
      </c>
      <c r="K74" s="876">
        <f t="shared" si="744"/>
        <v>0</v>
      </c>
      <c r="L74" s="876">
        <f t="shared" si="745"/>
        <v>0</v>
      </c>
      <c r="M74" s="876">
        <f t="shared" si="746"/>
        <v>0</v>
      </c>
      <c r="N74" s="876">
        <f t="shared" si="747"/>
        <v>0</v>
      </c>
      <c r="O74" s="876">
        <f t="shared" si="748"/>
        <v>0</v>
      </c>
      <c r="P74" s="876">
        <f t="shared" si="749"/>
        <v>0</v>
      </c>
      <c r="Q74" s="876">
        <f t="shared" si="750"/>
        <v>0</v>
      </c>
      <c r="R74" s="876">
        <f t="shared" si="751"/>
        <v>0</v>
      </c>
      <c r="S74" s="937">
        <f t="shared" si="752"/>
        <v>0</v>
      </c>
      <c r="T74" s="871"/>
      <c r="U74" s="3099"/>
      <c r="V74" s="878" t="s">
        <v>354</v>
      </c>
      <c r="W74" s="876">
        <f t="shared" si="753"/>
        <v>0</v>
      </c>
      <c r="X74" s="876">
        <f t="shared" si="754"/>
        <v>0</v>
      </c>
      <c r="Y74" s="876">
        <f t="shared" si="755"/>
        <v>0</v>
      </c>
      <c r="Z74" s="876">
        <f t="shared" si="756"/>
        <v>0</v>
      </c>
      <c r="AA74" s="876">
        <f t="shared" si="757"/>
        <v>0</v>
      </c>
      <c r="AB74" s="876"/>
      <c r="AC74" s="876"/>
      <c r="AD74" s="876"/>
      <c r="AE74" s="876"/>
      <c r="AF74" s="876"/>
      <c r="AG74" s="876"/>
      <c r="AH74" s="876"/>
      <c r="AI74" s="876"/>
      <c r="AJ74" s="876"/>
      <c r="AK74" s="876"/>
      <c r="AL74" s="876"/>
      <c r="AM74" s="876"/>
      <c r="AN74" s="871"/>
      <c r="AO74" s="3099"/>
      <c r="AP74" s="878" t="s">
        <v>354</v>
      </c>
      <c r="AQ74" s="876">
        <f t="shared" si="758"/>
        <v>0</v>
      </c>
      <c r="AR74" s="876">
        <f t="shared" si="759"/>
        <v>0</v>
      </c>
      <c r="AS74" s="876">
        <f t="shared" si="760"/>
        <v>0</v>
      </c>
      <c r="AT74" s="876">
        <f t="shared" si="761"/>
        <v>0</v>
      </c>
      <c r="AU74" s="876">
        <f t="shared" si="762"/>
        <v>0</v>
      </c>
      <c r="AV74" s="876"/>
      <c r="AW74" s="876"/>
      <c r="AX74" s="876"/>
      <c r="AY74" s="876"/>
      <c r="AZ74" s="876"/>
      <c r="BA74" s="876"/>
      <c r="BB74" s="876"/>
      <c r="BC74" s="876"/>
      <c r="BD74" s="876"/>
      <c r="BE74" s="876"/>
      <c r="BF74" s="876"/>
      <c r="BG74" s="876"/>
      <c r="BH74" s="871"/>
      <c r="BI74" s="3099"/>
      <c r="BJ74" s="878" t="s">
        <v>354</v>
      </c>
      <c r="BK74" s="876">
        <f t="shared" si="763"/>
        <v>0</v>
      </c>
      <c r="BL74" s="876">
        <f t="shared" si="764"/>
        <v>0</v>
      </c>
      <c r="BM74" s="876">
        <f t="shared" si="765"/>
        <v>0</v>
      </c>
      <c r="BN74" s="876">
        <f t="shared" si="766"/>
        <v>0</v>
      </c>
      <c r="BO74" s="876">
        <f t="shared" si="767"/>
        <v>0</v>
      </c>
      <c r="BP74" s="876"/>
      <c r="BQ74" s="876"/>
      <c r="BR74" s="876"/>
      <c r="BS74" s="876"/>
      <c r="BT74" s="876"/>
      <c r="BU74" s="876"/>
      <c r="BV74" s="876"/>
      <c r="BW74" s="876"/>
      <c r="BX74" s="876"/>
      <c r="BY74" s="876"/>
      <c r="BZ74" s="876"/>
      <c r="CA74" s="876"/>
      <c r="CB74" s="871"/>
      <c r="CC74" s="3099"/>
      <c r="CD74" s="878" t="s">
        <v>354</v>
      </c>
      <c r="CE74" s="876">
        <f t="shared" si="768"/>
        <v>0</v>
      </c>
      <c r="CF74" s="876">
        <f t="shared" si="769"/>
        <v>0</v>
      </c>
      <c r="CG74" s="876">
        <f t="shared" si="770"/>
        <v>0</v>
      </c>
      <c r="CH74" s="876">
        <f t="shared" si="771"/>
        <v>0</v>
      </c>
      <c r="CI74" s="876">
        <f t="shared" si="772"/>
        <v>0</v>
      </c>
      <c r="CJ74" s="876"/>
      <c r="CK74" s="876"/>
      <c r="CL74" s="876"/>
      <c r="CM74" s="876"/>
      <c r="CN74" s="876"/>
      <c r="CO74" s="876"/>
      <c r="CP74" s="876"/>
      <c r="CQ74" s="876"/>
      <c r="CR74" s="876"/>
      <c r="CS74" s="876"/>
      <c r="CT74" s="876"/>
      <c r="CU74" s="876"/>
      <c r="CV74" s="871"/>
      <c r="CW74" s="3099"/>
      <c r="CX74" s="878" t="s">
        <v>354</v>
      </c>
      <c r="CY74" s="876">
        <f t="shared" si="773"/>
        <v>0</v>
      </c>
      <c r="CZ74" s="876">
        <f t="shared" si="774"/>
        <v>0</v>
      </c>
      <c r="DA74" s="876">
        <f t="shared" si="775"/>
        <v>0</v>
      </c>
      <c r="DB74" s="876">
        <f t="shared" si="776"/>
        <v>0</v>
      </c>
      <c r="DC74" s="876">
        <f t="shared" si="777"/>
        <v>0</v>
      </c>
      <c r="DD74" s="876"/>
      <c r="DE74" s="876"/>
      <c r="DF74" s="876"/>
      <c r="DG74" s="876"/>
      <c r="DH74" s="876"/>
      <c r="DI74" s="876"/>
      <c r="DJ74" s="876"/>
      <c r="DK74" s="876"/>
      <c r="DL74" s="876"/>
      <c r="DM74" s="876"/>
      <c r="DN74" s="876"/>
      <c r="DO74" s="876"/>
      <c r="DP74" s="871"/>
    </row>
    <row r="75" spans="1:120" s="71" customFormat="1" ht="19.5" customHeight="1" x14ac:dyDescent="0.15">
      <c r="A75" s="3099"/>
      <c r="B75" s="882" t="s">
        <v>847</v>
      </c>
      <c r="C75" s="876">
        <f t="shared" si="737"/>
        <v>0</v>
      </c>
      <c r="D75" s="876">
        <f t="shared" si="738"/>
        <v>0</v>
      </c>
      <c r="E75" s="876">
        <f t="shared" si="739"/>
        <v>0</v>
      </c>
      <c r="F75" s="876">
        <f t="shared" si="740"/>
        <v>0</v>
      </c>
      <c r="G75" s="876">
        <f t="shared" si="741"/>
        <v>0</v>
      </c>
      <c r="H75" s="876">
        <f t="shared" si="778"/>
        <v>0</v>
      </c>
      <c r="I75" s="876">
        <f t="shared" si="742"/>
        <v>0</v>
      </c>
      <c r="J75" s="876">
        <f t="shared" si="743"/>
        <v>0</v>
      </c>
      <c r="K75" s="876">
        <f t="shared" si="744"/>
        <v>0</v>
      </c>
      <c r="L75" s="876">
        <f t="shared" si="745"/>
        <v>0</v>
      </c>
      <c r="M75" s="876">
        <f t="shared" si="746"/>
        <v>0</v>
      </c>
      <c r="N75" s="876">
        <f t="shared" si="747"/>
        <v>0</v>
      </c>
      <c r="O75" s="876">
        <f t="shared" si="748"/>
        <v>0</v>
      </c>
      <c r="P75" s="876">
        <f t="shared" si="749"/>
        <v>0</v>
      </c>
      <c r="Q75" s="876">
        <f t="shared" si="750"/>
        <v>0</v>
      </c>
      <c r="R75" s="876">
        <f t="shared" si="751"/>
        <v>0</v>
      </c>
      <c r="S75" s="937">
        <f t="shared" si="752"/>
        <v>0</v>
      </c>
      <c r="T75" s="871"/>
      <c r="U75" s="3099"/>
      <c r="V75" s="882" t="s">
        <v>847</v>
      </c>
      <c r="W75" s="876">
        <f t="shared" si="753"/>
        <v>0</v>
      </c>
      <c r="X75" s="876">
        <f t="shared" si="754"/>
        <v>0</v>
      </c>
      <c r="Y75" s="876">
        <f t="shared" si="755"/>
        <v>0</v>
      </c>
      <c r="Z75" s="876">
        <f t="shared" si="756"/>
        <v>0</v>
      </c>
      <c r="AA75" s="876">
        <f t="shared" si="757"/>
        <v>0</v>
      </c>
      <c r="AB75" s="876"/>
      <c r="AC75" s="876"/>
      <c r="AD75" s="876"/>
      <c r="AE75" s="876"/>
      <c r="AF75" s="876"/>
      <c r="AG75" s="876"/>
      <c r="AH75" s="876"/>
      <c r="AI75" s="876"/>
      <c r="AJ75" s="876"/>
      <c r="AK75" s="876"/>
      <c r="AL75" s="876"/>
      <c r="AM75" s="876"/>
      <c r="AN75" s="871"/>
      <c r="AO75" s="3099"/>
      <c r="AP75" s="882" t="s">
        <v>847</v>
      </c>
      <c r="AQ75" s="876">
        <f t="shared" si="758"/>
        <v>0</v>
      </c>
      <c r="AR75" s="876">
        <f t="shared" si="759"/>
        <v>0</v>
      </c>
      <c r="AS75" s="876">
        <f t="shared" si="760"/>
        <v>0</v>
      </c>
      <c r="AT75" s="876">
        <f t="shared" si="761"/>
        <v>0</v>
      </c>
      <c r="AU75" s="876">
        <f t="shared" si="762"/>
        <v>0</v>
      </c>
      <c r="AV75" s="876"/>
      <c r="AW75" s="876"/>
      <c r="AX75" s="876"/>
      <c r="AY75" s="876"/>
      <c r="AZ75" s="876"/>
      <c r="BA75" s="876"/>
      <c r="BB75" s="876"/>
      <c r="BC75" s="876"/>
      <c r="BD75" s="876"/>
      <c r="BE75" s="876"/>
      <c r="BF75" s="876"/>
      <c r="BG75" s="876"/>
      <c r="BH75" s="871"/>
      <c r="BI75" s="3099"/>
      <c r="BJ75" s="882" t="s">
        <v>847</v>
      </c>
      <c r="BK75" s="876">
        <f t="shared" si="763"/>
        <v>0</v>
      </c>
      <c r="BL75" s="876">
        <f t="shared" si="764"/>
        <v>0</v>
      </c>
      <c r="BM75" s="876">
        <f t="shared" si="765"/>
        <v>0</v>
      </c>
      <c r="BN75" s="876">
        <f t="shared" si="766"/>
        <v>0</v>
      </c>
      <c r="BO75" s="876">
        <f t="shared" si="767"/>
        <v>0</v>
      </c>
      <c r="BP75" s="876"/>
      <c r="BQ75" s="876"/>
      <c r="BR75" s="876"/>
      <c r="BS75" s="876"/>
      <c r="BT75" s="876"/>
      <c r="BU75" s="876"/>
      <c r="BV75" s="876"/>
      <c r="BW75" s="876"/>
      <c r="BX75" s="876"/>
      <c r="BY75" s="876"/>
      <c r="BZ75" s="876"/>
      <c r="CA75" s="876"/>
      <c r="CB75" s="871"/>
      <c r="CC75" s="3099"/>
      <c r="CD75" s="882" t="s">
        <v>847</v>
      </c>
      <c r="CE75" s="876">
        <f t="shared" si="768"/>
        <v>0</v>
      </c>
      <c r="CF75" s="876">
        <f t="shared" si="769"/>
        <v>0</v>
      </c>
      <c r="CG75" s="876">
        <f t="shared" si="770"/>
        <v>0</v>
      </c>
      <c r="CH75" s="876">
        <f t="shared" si="771"/>
        <v>0</v>
      </c>
      <c r="CI75" s="876">
        <f t="shared" si="772"/>
        <v>0</v>
      </c>
      <c r="CJ75" s="876"/>
      <c r="CK75" s="876"/>
      <c r="CL75" s="876"/>
      <c r="CM75" s="876"/>
      <c r="CN75" s="876"/>
      <c r="CO75" s="876"/>
      <c r="CP75" s="876"/>
      <c r="CQ75" s="876"/>
      <c r="CR75" s="876"/>
      <c r="CS75" s="876"/>
      <c r="CT75" s="876"/>
      <c r="CU75" s="876"/>
      <c r="CV75" s="871"/>
      <c r="CW75" s="3099"/>
      <c r="CX75" s="882" t="s">
        <v>847</v>
      </c>
      <c r="CY75" s="876">
        <f t="shared" si="773"/>
        <v>0</v>
      </c>
      <c r="CZ75" s="876">
        <f t="shared" si="774"/>
        <v>0</v>
      </c>
      <c r="DA75" s="876">
        <f t="shared" si="775"/>
        <v>0</v>
      </c>
      <c r="DB75" s="876">
        <f t="shared" si="776"/>
        <v>0</v>
      </c>
      <c r="DC75" s="876">
        <f t="shared" si="777"/>
        <v>0</v>
      </c>
      <c r="DD75" s="876"/>
      <c r="DE75" s="876"/>
      <c r="DF75" s="876"/>
      <c r="DG75" s="876"/>
      <c r="DH75" s="876"/>
      <c r="DI75" s="876"/>
      <c r="DJ75" s="876"/>
      <c r="DK75" s="876"/>
      <c r="DL75" s="876"/>
      <c r="DM75" s="876"/>
      <c r="DN75" s="876"/>
      <c r="DO75" s="876"/>
      <c r="DP75" s="871"/>
    </row>
    <row r="76" spans="1:120" s="71" customFormat="1" ht="19.5" customHeight="1" x14ac:dyDescent="0.15">
      <c r="A76" s="3131"/>
      <c r="B76" s="879" t="s">
        <v>355</v>
      </c>
      <c r="C76" s="876">
        <f t="shared" si="737"/>
        <v>0</v>
      </c>
      <c r="D76" s="876">
        <f t="shared" si="738"/>
        <v>0</v>
      </c>
      <c r="E76" s="876">
        <f t="shared" si="739"/>
        <v>0</v>
      </c>
      <c r="F76" s="876">
        <f t="shared" si="740"/>
        <v>0</v>
      </c>
      <c r="G76" s="876">
        <f t="shared" si="741"/>
        <v>0</v>
      </c>
      <c r="H76" s="876">
        <f t="shared" si="778"/>
        <v>0</v>
      </c>
      <c r="I76" s="876">
        <f t="shared" si="742"/>
        <v>0</v>
      </c>
      <c r="J76" s="876">
        <f t="shared" si="743"/>
        <v>0</v>
      </c>
      <c r="K76" s="876">
        <f t="shared" si="744"/>
        <v>0</v>
      </c>
      <c r="L76" s="876">
        <f t="shared" si="745"/>
        <v>0</v>
      </c>
      <c r="M76" s="876">
        <f t="shared" si="746"/>
        <v>0</v>
      </c>
      <c r="N76" s="876">
        <f t="shared" si="747"/>
        <v>0</v>
      </c>
      <c r="O76" s="876">
        <f t="shared" si="748"/>
        <v>0</v>
      </c>
      <c r="P76" s="876">
        <f t="shared" si="749"/>
        <v>0</v>
      </c>
      <c r="Q76" s="876">
        <f t="shared" si="750"/>
        <v>0</v>
      </c>
      <c r="R76" s="876">
        <f t="shared" si="751"/>
        <v>0</v>
      </c>
      <c r="S76" s="937">
        <f t="shared" si="752"/>
        <v>0</v>
      </c>
      <c r="T76" s="871"/>
      <c r="U76" s="3131"/>
      <c r="V76" s="879" t="s">
        <v>355</v>
      </c>
      <c r="W76" s="876">
        <f t="shared" si="753"/>
        <v>0</v>
      </c>
      <c r="X76" s="876">
        <f t="shared" si="754"/>
        <v>0</v>
      </c>
      <c r="Y76" s="876">
        <f t="shared" si="755"/>
        <v>0</v>
      </c>
      <c r="Z76" s="876">
        <f t="shared" si="756"/>
        <v>0</v>
      </c>
      <c r="AA76" s="876">
        <f t="shared" si="757"/>
        <v>0</v>
      </c>
      <c r="AB76" s="876"/>
      <c r="AC76" s="876"/>
      <c r="AD76" s="876"/>
      <c r="AE76" s="876"/>
      <c r="AF76" s="876"/>
      <c r="AG76" s="876"/>
      <c r="AH76" s="876"/>
      <c r="AI76" s="876"/>
      <c r="AJ76" s="876"/>
      <c r="AK76" s="876"/>
      <c r="AL76" s="876"/>
      <c r="AM76" s="876"/>
      <c r="AN76" s="871"/>
      <c r="AO76" s="3131"/>
      <c r="AP76" s="879" t="s">
        <v>355</v>
      </c>
      <c r="AQ76" s="876">
        <f t="shared" si="758"/>
        <v>0</v>
      </c>
      <c r="AR76" s="876">
        <f t="shared" si="759"/>
        <v>0</v>
      </c>
      <c r="AS76" s="876">
        <f t="shared" si="760"/>
        <v>0</v>
      </c>
      <c r="AT76" s="876">
        <f t="shared" si="761"/>
        <v>0</v>
      </c>
      <c r="AU76" s="876">
        <f t="shared" si="762"/>
        <v>0</v>
      </c>
      <c r="AV76" s="876"/>
      <c r="AW76" s="876"/>
      <c r="AX76" s="876"/>
      <c r="AY76" s="876"/>
      <c r="AZ76" s="876"/>
      <c r="BA76" s="876"/>
      <c r="BB76" s="876"/>
      <c r="BC76" s="876"/>
      <c r="BD76" s="876"/>
      <c r="BE76" s="876"/>
      <c r="BF76" s="876"/>
      <c r="BG76" s="876"/>
      <c r="BH76" s="871"/>
      <c r="BI76" s="3131"/>
      <c r="BJ76" s="879" t="s">
        <v>355</v>
      </c>
      <c r="BK76" s="876">
        <f t="shared" si="763"/>
        <v>0</v>
      </c>
      <c r="BL76" s="876">
        <f t="shared" si="764"/>
        <v>0</v>
      </c>
      <c r="BM76" s="876">
        <f t="shared" si="765"/>
        <v>0</v>
      </c>
      <c r="BN76" s="876">
        <f t="shared" si="766"/>
        <v>0</v>
      </c>
      <c r="BO76" s="876">
        <f t="shared" si="767"/>
        <v>0</v>
      </c>
      <c r="BP76" s="876"/>
      <c r="BQ76" s="876"/>
      <c r="BR76" s="876"/>
      <c r="BS76" s="876"/>
      <c r="BT76" s="876"/>
      <c r="BU76" s="876"/>
      <c r="BV76" s="876"/>
      <c r="BW76" s="876"/>
      <c r="BX76" s="876"/>
      <c r="BY76" s="876"/>
      <c r="BZ76" s="876"/>
      <c r="CA76" s="876"/>
      <c r="CB76" s="871"/>
      <c r="CC76" s="3131"/>
      <c r="CD76" s="879" t="s">
        <v>355</v>
      </c>
      <c r="CE76" s="876">
        <f t="shared" si="768"/>
        <v>0</v>
      </c>
      <c r="CF76" s="876">
        <f t="shared" si="769"/>
        <v>0</v>
      </c>
      <c r="CG76" s="876">
        <f t="shared" si="770"/>
        <v>0</v>
      </c>
      <c r="CH76" s="876">
        <f t="shared" si="771"/>
        <v>0</v>
      </c>
      <c r="CI76" s="876">
        <f t="shared" si="772"/>
        <v>0</v>
      </c>
      <c r="CJ76" s="876"/>
      <c r="CK76" s="876"/>
      <c r="CL76" s="876"/>
      <c r="CM76" s="876"/>
      <c r="CN76" s="876"/>
      <c r="CO76" s="876"/>
      <c r="CP76" s="876"/>
      <c r="CQ76" s="876"/>
      <c r="CR76" s="876"/>
      <c r="CS76" s="876"/>
      <c r="CT76" s="876"/>
      <c r="CU76" s="876"/>
      <c r="CV76" s="871"/>
      <c r="CW76" s="3131"/>
      <c r="CX76" s="879" t="s">
        <v>355</v>
      </c>
      <c r="CY76" s="876">
        <f t="shared" si="773"/>
        <v>0</v>
      </c>
      <c r="CZ76" s="876">
        <f t="shared" si="774"/>
        <v>0</v>
      </c>
      <c r="DA76" s="876">
        <f t="shared" si="775"/>
        <v>0</v>
      </c>
      <c r="DB76" s="876">
        <f t="shared" si="776"/>
        <v>0</v>
      </c>
      <c r="DC76" s="876">
        <f t="shared" si="777"/>
        <v>0</v>
      </c>
      <c r="DD76" s="876"/>
      <c r="DE76" s="876"/>
      <c r="DF76" s="876"/>
      <c r="DG76" s="876"/>
      <c r="DH76" s="876"/>
      <c r="DI76" s="876"/>
      <c r="DJ76" s="876"/>
      <c r="DK76" s="876"/>
      <c r="DL76" s="876"/>
      <c r="DM76" s="876"/>
      <c r="DN76" s="876"/>
      <c r="DO76" s="876"/>
      <c r="DP76" s="871"/>
    </row>
    <row r="77" spans="1:120" s="71" customFormat="1" ht="19.5" customHeight="1" x14ac:dyDescent="0.15">
      <c r="A77" s="3098" t="s">
        <v>307</v>
      </c>
      <c r="B77" s="854" t="s">
        <v>46</v>
      </c>
      <c r="C77" s="880">
        <f>SUM(C78:C85)</f>
        <v>1454.58</v>
      </c>
      <c r="D77" s="880">
        <f t="shared" ref="D77" si="779">SUM(D78:D85)</f>
        <v>1450.4</v>
      </c>
      <c r="E77" s="880">
        <f t="shared" ref="E77" si="780">SUM(E78:E85)</f>
        <v>4.18</v>
      </c>
      <c r="F77" s="880">
        <f t="shared" ref="F77" si="781">SUM(F78:F85)</f>
        <v>0</v>
      </c>
      <c r="G77" s="880">
        <f t="shared" ref="G77" si="782">SUM(G78:G85)</f>
        <v>1454.58</v>
      </c>
      <c r="H77" s="880">
        <f t="shared" ref="H77" si="783">SUM(H78:H85)</f>
        <v>0</v>
      </c>
      <c r="I77" s="880">
        <f t="shared" ref="I77" si="784">SUM(I78:I85)</f>
        <v>0</v>
      </c>
      <c r="J77" s="880">
        <f t="shared" ref="J77" si="785">SUM(J78:J85)</f>
        <v>0</v>
      </c>
      <c r="K77" s="880">
        <f t="shared" ref="K77" si="786">SUM(K78:K85)</f>
        <v>0</v>
      </c>
      <c r="L77" s="880">
        <f t="shared" ref="L77" si="787">SUM(L78:L85)</f>
        <v>2.1800000000000002</v>
      </c>
      <c r="M77" s="880">
        <f t="shared" ref="M77" si="788">SUM(M78:M85)</f>
        <v>0</v>
      </c>
      <c r="N77" s="880">
        <f t="shared" ref="N77" si="789">SUM(N78:N85)</f>
        <v>0</v>
      </c>
      <c r="O77" s="880">
        <f t="shared" ref="O77" si="790">SUM(O78:O85)</f>
        <v>2</v>
      </c>
      <c r="P77" s="880">
        <f t="shared" ref="P77" si="791">SUM(P78:P85)</f>
        <v>0</v>
      </c>
      <c r="Q77" s="880">
        <f t="shared" ref="Q77" si="792">SUM(Q78:Q85)</f>
        <v>1450.4</v>
      </c>
      <c r="R77" s="880">
        <f t="shared" ref="R77" si="793">SUM(R78:R85)</f>
        <v>0</v>
      </c>
      <c r="S77" s="880">
        <f t="shared" ref="S77" si="794">SUM(S78:S85)</f>
        <v>0</v>
      </c>
      <c r="T77" s="871"/>
      <c r="U77" s="3098" t="s">
        <v>307</v>
      </c>
      <c r="V77" s="854" t="s">
        <v>46</v>
      </c>
      <c r="W77" s="880">
        <f>SUM(W78:W85)</f>
        <v>0</v>
      </c>
      <c r="X77" s="880">
        <f t="shared" ref="X77" si="795">SUM(X78:X85)</f>
        <v>0</v>
      </c>
      <c r="Y77" s="880">
        <f t="shared" ref="Y77" si="796">SUM(Y78:Y85)</f>
        <v>0</v>
      </c>
      <c r="Z77" s="880">
        <f t="shared" ref="Z77" si="797">SUM(Z78:Z85)</f>
        <v>0</v>
      </c>
      <c r="AA77" s="880">
        <f t="shared" ref="AA77" si="798">SUM(AA78:AA85)</f>
        <v>0</v>
      </c>
      <c r="AB77" s="880"/>
      <c r="AC77" s="880"/>
      <c r="AD77" s="880"/>
      <c r="AE77" s="880"/>
      <c r="AF77" s="880"/>
      <c r="AG77" s="880"/>
      <c r="AH77" s="880"/>
      <c r="AI77" s="880"/>
      <c r="AJ77" s="880"/>
      <c r="AK77" s="880"/>
      <c r="AL77" s="880"/>
      <c r="AM77" s="880"/>
      <c r="AN77" s="871"/>
      <c r="AO77" s="3098" t="s">
        <v>307</v>
      </c>
      <c r="AP77" s="854" t="s">
        <v>46</v>
      </c>
      <c r="AQ77" s="880">
        <f>SUM(AQ78:AQ85)</f>
        <v>0</v>
      </c>
      <c r="AR77" s="880">
        <f t="shared" ref="AR77" si="799">SUM(AR78:AR85)</f>
        <v>0</v>
      </c>
      <c r="AS77" s="880">
        <f t="shared" ref="AS77" si="800">SUM(AS78:AS85)</f>
        <v>0</v>
      </c>
      <c r="AT77" s="880">
        <f t="shared" ref="AT77" si="801">SUM(AT78:AT85)</f>
        <v>0</v>
      </c>
      <c r="AU77" s="880">
        <f t="shared" ref="AU77" si="802">SUM(AU78:AU85)</f>
        <v>0</v>
      </c>
      <c r="AV77" s="880"/>
      <c r="AW77" s="880"/>
      <c r="AX77" s="880"/>
      <c r="AY77" s="880"/>
      <c r="AZ77" s="880"/>
      <c r="BA77" s="880"/>
      <c r="BB77" s="880"/>
      <c r="BC77" s="880"/>
      <c r="BD77" s="880"/>
      <c r="BE77" s="880"/>
      <c r="BF77" s="880"/>
      <c r="BG77" s="880"/>
      <c r="BH77" s="871"/>
      <c r="BI77" s="3098" t="s">
        <v>307</v>
      </c>
      <c r="BJ77" s="854" t="s">
        <v>46</v>
      </c>
      <c r="BK77" s="880">
        <f>SUM(BK78:BK85)</f>
        <v>839.68999999999994</v>
      </c>
      <c r="BL77" s="880">
        <f t="shared" ref="BL77" si="803">SUM(BL78:BL85)</f>
        <v>835.51</v>
      </c>
      <c r="BM77" s="880">
        <f t="shared" ref="BM77" si="804">SUM(BM78:BM85)</f>
        <v>4.18</v>
      </c>
      <c r="BN77" s="880">
        <f t="shared" ref="BN77" si="805">SUM(BN78:BN85)</f>
        <v>0</v>
      </c>
      <c r="BO77" s="880">
        <f t="shared" ref="BO77" si="806">SUM(BO78:BO85)</f>
        <v>839.68999999999994</v>
      </c>
      <c r="BP77" s="880">
        <f>SUM(BP78:BP85)</f>
        <v>0</v>
      </c>
      <c r="BQ77" s="880">
        <f t="shared" ref="BQ77:CA77" si="807">SUM(BQ78:BQ85)</f>
        <v>0</v>
      </c>
      <c r="BR77" s="880">
        <f t="shared" si="807"/>
        <v>0</v>
      </c>
      <c r="BS77" s="880">
        <f t="shared" si="807"/>
        <v>0</v>
      </c>
      <c r="BT77" s="880">
        <f t="shared" si="807"/>
        <v>2.1800000000000002</v>
      </c>
      <c r="BU77" s="880">
        <f t="shared" si="807"/>
        <v>0</v>
      </c>
      <c r="BV77" s="880">
        <f t="shared" si="807"/>
        <v>0</v>
      </c>
      <c r="BW77" s="880">
        <f t="shared" si="807"/>
        <v>2</v>
      </c>
      <c r="BX77" s="880">
        <f t="shared" si="807"/>
        <v>0</v>
      </c>
      <c r="BY77" s="880">
        <f t="shared" si="807"/>
        <v>835.51</v>
      </c>
      <c r="BZ77" s="880">
        <f t="shared" si="807"/>
        <v>0</v>
      </c>
      <c r="CA77" s="880">
        <f t="shared" si="807"/>
        <v>0</v>
      </c>
      <c r="CB77" s="871"/>
      <c r="CC77" s="3098" t="s">
        <v>307</v>
      </c>
      <c r="CD77" s="854" t="s">
        <v>46</v>
      </c>
      <c r="CE77" s="880">
        <f>SUM(CE78:CE85)</f>
        <v>0</v>
      </c>
      <c r="CF77" s="880">
        <f t="shared" ref="CF77" si="808">SUM(CF78:CF85)</f>
        <v>0</v>
      </c>
      <c r="CG77" s="880">
        <f t="shared" ref="CG77" si="809">SUM(CG78:CG85)</f>
        <v>0</v>
      </c>
      <c r="CH77" s="880">
        <f t="shared" ref="CH77" si="810">SUM(CH78:CH85)</f>
        <v>0</v>
      </c>
      <c r="CI77" s="880">
        <f t="shared" ref="CI77" si="811">SUM(CI78:CI85)</f>
        <v>0</v>
      </c>
      <c r="CJ77" s="880"/>
      <c r="CK77" s="880"/>
      <c r="CL77" s="880"/>
      <c r="CM77" s="880"/>
      <c r="CN77" s="880"/>
      <c r="CO77" s="880"/>
      <c r="CP77" s="880"/>
      <c r="CQ77" s="880"/>
      <c r="CR77" s="880"/>
      <c r="CS77" s="880"/>
      <c r="CT77" s="880"/>
      <c r="CU77" s="880"/>
      <c r="CV77" s="871"/>
      <c r="CW77" s="3098" t="s">
        <v>307</v>
      </c>
      <c r="CX77" s="854" t="s">
        <v>46</v>
      </c>
      <c r="CY77" s="880">
        <f>SUM(CY78:CY85)</f>
        <v>614.89</v>
      </c>
      <c r="CZ77" s="880">
        <f t="shared" ref="CZ77" si="812">SUM(CZ78:CZ85)</f>
        <v>614.89</v>
      </c>
      <c r="DA77" s="880">
        <f t="shared" ref="DA77" si="813">SUM(DA78:DA85)</f>
        <v>0</v>
      </c>
      <c r="DB77" s="880">
        <f t="shared" ref="DB77" si="814">SUM(DB78:DB85)</f>
        <v>0</v>
      </c>
      <c r="DC77" s="880">
        <f t="shared" ref="DC77" si="815">SUM(DC78:DC85)</f>
        <v>614.89</v>
      </c>
      <c r="DD77" s="880">
        <f>SUM(DD78:DD85)</f>
        <v>0</v>
      </c>
      <c r="DE77" s="880">
        <f t="shared" ref="DE77:DO77" si="816">SUM(DE78:DE85)</f>
        <v>0</v>
      </c>
      <c r="DF77" s="880">
        <f t="shared" si="816"/>
        <v>0</v>
      </c>
      <c r="DG77" s="880">
        <f t="shared" si="816"/>
        <v>0</v>
      </c>
      <c r="DH77" s="880">
        <f t="shared" si="816"/>
        <v>0</v>
      </c>
      <c r="DI77" s="880">
        <f t="shared" si="816"/>
        <v>0</v>
      </c>
      <c r="DJ77" s="880">
        <f t="shared" si="816"/>
        <v>0</v>
      </c>
      <c r="DK77" s="880">
        <f t="shared" si="816"/>
        <v>0</v>
      </c>
      <c r="DL77" s="880">
        <f t="shared" si="816"/>
        <v>0</v>
      </c>
      <c r="DM77" s="880">
        <f t="shared" si="816"/>
        <v>614.89</v>
      </c>
      <c r="DN77" s="880">
        <f t="shared" si="816"/>
        <v>0</v>
      </c>
      <c r="DO77" s="880">
        <f t="shared" si="816"/>
        <v>0</v>
      </c>
      <c r="DP77" s="871"/>
    </row>
    <row r="78" spans="1:120" s="71" customFormat="1" ht="19.5" customHeight="1" x14ac:dyDescent="0.15">
      <c r="A78" s="3099"/>
      <c r="B78" s="881" t="s">
        <v>793</v>
      </c>
      <c r="C78" s="876">
        <f t="shared" ref="C78:C85" si="817">D78+E78-F78</f>
        <v>0</v>
      </c>
      <c r="D78" s="876">
        <f t="shared" ref="D78:D85" si="818">H78+K78+N78+Q78</f>
        <v>0</v>
      </c>
      <c r="E78" s="876">
        <f t="shared" ref="E78:E85" si="819">I78+L78+O78+R78</f>
        <v>0</v>
      </c>
      <c r="F78" s="876">
        <f t="shared" ref="F78:F85" si="820">J78+M78+P78+S78</f>
        <v>0</v>
      </c>
      <c r="G78" s="876">
        <f t="shared" ref="G78:G85" si="821">D78+E78-F78</f>
        <v>0</v>
      </c>
      <c r="H78" s="876">
        <f>AB78+AV78+BP78+CJ78+DD78</f>
        <v>0</v>
      </c>
      <c r="I78" s="876">
        <f t="shared" ref="I78:I85" si="822">AC78+AW78+BQ78+CK78+DE78</f>
        <v>0</v>
      </c>
      <c r="J78" s="876">
        <f t="shared" ref="J78:J85" si="823">AD78+AX78+BR78+CL78+DF78</f>
        <v>0</v>
      </c>
      <c r="K78" s="876">
        <f t="shared" ref="K78:K85" si="824">AE78+AY78+BS78+CM78+DG78</f>
        <v>0</v>
      </c>
      <c r="L78" s="876">
        <f t="shared" ref="L78:L85" si="825">AF78+AZ78+BT78+CN78+DH78</f>
        <v>0</v>
      </c>
      <c r="M78" s="876">
        <f t="shared" ref="M78:M85" si="826">AG78+BA78+BU78+CO78+DI78</f>
        <v>0</v>
      </c>
      <c r="N78" s="876">
        <f t="shared" ref="N78:N85" si="827">AH78+BB78+BV78+CP78+DJ78</f>
        <v>0</v>
      </c>
      <c r="O78" s="876">
        <f t="shared" ref="O78:O85" si="828">AI78+BC78+BW78+CQ78+DK78</f>
        <v>0</v>
      </c>
      <c r="P78" s="876">
        <f t="shared" ref="P78:P85" si="829">AJ78+BD78+BX78+CR78+DL78</f>
        <v>0</v>
      </c>
      <c r="Q78" s="876">
        <f t="shared" ref="Q78:Q85" si="830">AK78+BE78+BY78+CS78+DM78</f>
        <v>0</v>
      </c>
      <c r="R78" s="876">
        <f t="shared" ref="R78:R85" si="831">AL78+BF78+BZ78+CT78+DN78</f>
        <v>0</v>
      </c>
      <c r="S78" s="937">
        <f t="shared" ref="S78:S85" si="832">AM78+BG78+CA78+CU78+DO78</f>
        <v>0</v>
      </c>
      <c r="T78" s="871"/>
      <c r="U78" s="3099"/>
      <c r="V78" s="881" t="s">
        <v>793</v>
      </c>
      <c r="W78" s="876">
        <f t="shared" ref="W78:W85" si="833">X78+Y78-Z78</f>
        <v>0</v>
      </c>
      <c r="X78" s="876">
        <f t="shared" ref="X78:X85" si="834">AB78+AE78+AH78+AK78</f>
        <v>0</v>
      </c>
      <c r="Y78" s="876">
        <f t="shared" ref="Y78:Y85" si="835">AC78+AF78+AI78+AL78</f>
        <v>0</v>
      </c>
      <c r="Z78" s="876">
        <f t="shared" ref="Z78:Z85" si="836">AD78+AG78+AJ78+AM78</f>
        <v>0</v>
      </c>
      <c r="AA78" s="876">
        <f t="shared" ref="AA78:AA85" si="837">X78+Y78-Z78</f>
        <v>0</v>
      </c>
      <c r="AB78" s="876"/>
      <c r="AC78" s="876"/>
      <c r="AD78" s="876"/>
      <c r="AE78" s="876"/>
      <c r="AF78" s="876"/>
      <c r="AG78" s="876"/>
      <c r="AH78" s="876"/>
      <c r="AI78" s="876"/>
      <c r="AJ78" s="876"/>
      <c r="AK78" s="876"/>
      <c r="AL78" s="876"/>
      <c r="AM78" s="876"/>
      <c r="AN78" s="871"/>
      <c r="AO78" s="3099"/>
      <c r="AP78" s="881" t="s">
        <v>793</v>
      </c>
      <c r="AQ78" s="876">
        <f t="shared" ref="AQ78:AQ85" si="838">AR78+AS78-AT78</f>
        <v>0</v>
      </c>
      <c r="AR78" s="876">
        <f t="shared" ref="AR78:AR85" si="839">AV78+AY78+BB78+BE78</f>
        <v>0</v>
      </c>
      <c r="AS78" s="876">
        <f t="shared" ref="AS78:AS85" si="840">AW78+AZ78+BC78+BF78</f>
        <v>0</v>
      </c>
      <c r="AT78" s="876">
        <f t="shared" ref="AT78:AT85" si="841">AX78+BA78+BD78+BG78</f>
        <v>0</v>
      </c>
      <c r="AU78" s="876">
        <f t="shared" ref="AU78:AU85" si="842">AR78+AS78-AT78</f>
        <v>0</v>
      </c>
      <c r="AV78" s="876"/>
      <c r="AW78" s="876"/>
      <c r="AX78" s="876"/>
      <c r="AY78" s="876"/>
      <c r="AZ78" s="876"/>
      <c r="BA78" s="876"/>
      <c r="BB78" s="876"/>
      <c r="BC78" s="876"/>
      <c r="BD78" s="876"/>
      <c r="BE78" s="876"/>
      <c r="BF78" s="876"/>
      <c r="BG78" s="876"/>
      <c r="BH78" s="871"/>
      <c r="BI78" s="3099"/>
      <c r="BJ78" s="881" t="s">
        <v>793</v>
      </c>
      <c r="BK78" s="876">
        <f t="shared" ref="BK78:BK85" si="843">BL78+BM78-BN78</f>
        <v>0</v>
      </c>
      <c r="BL78" s="876">
        <f t="shared" ref="BL78:BL85" si="844">BP78+BS78+BV78+BY78</f>
        <v>0</v>
      </c>
      <c r="BM78" s="876">
        <f t="shared" ref="BM78:BM85" si="845">BQ78+BT78+BW78+BZ78</f>
        <v>0</v>
      </c>
      <c r="BN78" s="876">
        <f t="shared" ref="BN78:BN85" si="846">BR78+BU78+BX78+CA78</f>
        <v>0</v>
      </c>
      <c r="BO78" s="876">
        <f t="shared" ref="BO78:BO85" si="847">BL78+BM78-BN78</f>
        <v>0</v>
      </c>
      <c r="BP78" s="876"/>
      <c r="BQ78" s="876"/>
      <c r="BR78" s="876"/>
      <c r="BS78" s="876"/>
      <c r="BT78" s="876"/>
      <c r="BU78" s="876"/>
      <c r="BV78" s="876"/>
      <c r="BW78" s="876"/>
      <c r="BX78" s="876"/>
      <c r="BY78" s="876"/>
      <c r="BZ78" s="876"/>
      <c r="CA78" s="876"/>
      <c r="CB78" s="871"/>
      <c r="CC78" s="3099"/>
      <c r="CD78" s="881" t="s">
        <v>793</v>
      </c>
      <c r="CE78" s="876">
        <f t="shared" ref="CE78:CE85" si="848">CF78+CG78-CH78</f>
        <v>0</v>
      </c>
      <c r="CF78" s="876">
        <f t="shared" ref="CF78:CF85" si="849">CJ78+CM78+CP78+CS78</f>
        <v>0</v>
      </c>
      <c r="CG78" s="876">
        <f t="shared" ref="CG78:CG85" si="850">CK78+CN78+CQ78+CT78</f>
        <v>0</v>
      </c>
      <c r="CH78" s="876">
        <f t="shared" ref="CH78:CH85" si="851">CL78+CO78+CR78+CU78</f>
        <v>0</v>
      </c>
      <c r="CI78" s="876">
        <f t="shared" ref="CI78:CI85" si="852">CF78+CG78-CH78</f>
        <v>0</v>
      </c>
      <c r="CJ78" s="876"/>
      <c r="CK78" s="876"/>
      <c r="CL78" s="876"/>
      <c r="CM78" s="876"/>
      <c r="CN78" s="876"/>
      <c r="CO78" s="876"/>
      <c r="CP78" s="876"/>
      <c r="CQ78" s="876"/>
      <c r="CR78" s="876"/>
      <c r="CS78" s="876"/>
      <c r="CT78" s="876"/>
      <c r="CU78" s="876"/>
      <c r="CV78" s="871"/>
      <c r="CW78" s="3099"/>
      <c r="CX78" s="881" t="s">
        <v>793</v>
      </c>
      <c r="CY78" s="876">
        <f t="shared" ref="CY78:CY85" si="853">CZ78+DA78-DB78</f>
        <v>0</v>
      </c>
      <c r="CZ78" s="876">
        <f t="shared" ref="CZ78:CZ85" si="854">DD78+DG78+DJ78+DM78</f>
        <v>0</v>
      </c>
      <c r="DA78" s="876">
        <f t="shared" ref="DA78:DA85" si="855">DE78+DH78+DK78+DN78</f>
        <v>0</v>
      </c>
      <c r="DB78" s="876">
        <f t="shared" ref="DB78:DB85" si="856">DF78+DI78+DL78+DO78</f>
        <v>0</v>
      </c>
      <c r="DC78" s="876">
        <f t="shared" ref="DC78:DC85" si="857">CZ78+DA78-DB78</f>
        <v>0</v>
      </c>
      <c r="DD78" s="876"/>
      <c r="DE78" s="876"/>
      <c r="DF78" s="876"/>
      <c r="DG78" s="876"/>
      <c r="DH78" s="876"/>
      <c r="DI78" s="876"/>
      <c r="DJ78" s="876"/>
      <c r="DK78" s="876"/>
      <c r="DL78" s="876"/>
      <c r="DM78" s="876"/>
      <c r="DN78" s="876"/>
      <c r="DO78" s="876"/>
      <c r="DP78" s="871"/>
    </row>
    <row r="79" spans="1:120" s="71" customFormat="1" ht="19.5" customHeight="1" x14ac:dyDescent="0.15">
      <c r="A79" s="3099"/>
      <c r="B79" s="877" t="s">
        <v>792</v>
      </c>
      <c r="C79" s="876">
        <f t="shared" si="817"/>
        <v>0</v>
      </c>
      <c r="D79" s="876">
        <f t="shared" si="818"/>
        <v>0</v>
      </c>
      <c r="E79" s="876">
        <f t="shared" si="819"/>
        <v>0</v>
      </c>
      <c r="F79" s="876">
        <f t="shared" si="820"/>
        <v>0</v>
      </c>
      <c r="G79" s="876">
        <f t="shared" si="821"/>
        <v>0</v>
      </c>
      <c r="H79" s="876">
        <f t="shared" ref="H79:H85" si="858">AB79+AV79+BP79+CJ79+DD79</f>
        <v>0</v>
      </c>
      <c r="I79" s="876">
        <f t="shared" si="822"/>
        <v>0</v>
      </c>
      <c r="J79" s="876">
        <f t="shared" si="823"/>
        <v>0</v>
      </c>
      <c r="K79" s="876">
        <f t="shared" si="824"/>
        <v>0</v>
      </c>
      <c r="L79" s="876">
        <f t="shared" si="825"/>
        <v>0</v>
      </c>
      <c r="M79" s="876">
        <f t="shared" si="826"/>
        <v>0</v>
      </c>
      <c r="N79" s="876">
        <f t="shared" si="827"/>
        <v>0</v>
      </c>
      <c r="O79" s="876">
        <f t="shared" si="828"/>
        <v>0</v>
      </c>
      <c r="P79" s="876">
        <f t="shared" si="829"/>
        <v>0</v>
      </c>
      <c r="Q79" s="876">
        <f t="shared" si="830"/>
        <v>0</v>
      </c>
      <c r="R79" s="876">
        <f t="shared" si="831"/>
        <v>0</v>
      </c>
      <c r="S79" s="937">
        <f t="shared" si="832"/>
        <v>0</v>
      </c>
      <c r="T79" s="871"/>
      <c r="U79" s="3099"/>
      <c r="V79" s="877" t="s">
        <v>792</v>
      </c>
      <c r="W79" s="876">
        <f t="shared" si="833"/>
        <v>0</v>
      </c>
      <c r="X79" s="876">
        <f t="shared" si="834"/>
        <v>0</v>
      </c>
      <c r="Y79" s="876">
        <f t="shared" si="835"/>
        <v>0</v>
      </c>
      <c r="Z79" s="876">
        <f t="shared" si="836"/>
        <v>0</v>
      </c>
      <c r="AA79" s="876">
        <f t="shared" si="837"/>
        <v>0</v>
      </c>
      <c r="AB79" s="876"/>
      <c r="AC79" s="876"/>
      <c r="AD79" s="876"/>
      <c r="AE79" s="876"/>
      <c r="AF79" s="876"/>
      <c r="AG79" s="876"/>
      <c r="AH79" s="876"/>
      <c r="AI79" s="876"/>
      <c r="AJ79" s="876"/>
      <c r="AK79" s="876"/>
      <c r="AL79" s="876"/>
      <c r="AM79" s="876"/>
      <c r="AN79" s="871"/>
      <c r="AO79" s="3099"/>
      <c r="AP79" s="877" t="s">
        <v>792</v>
      </c>
      <c r="AQ79" s="876">
        <f t="shared" si="838"/>
        <v>0</v>
      </c>
      <c r="AR79" s="876">
        <f t="shared" si="839"/>
        <v>0</v>
      </c>
      <c r="AS79" s="876">
        <f t="shared" si="840"/>
        <v>0</v>
      </c>
      <c r="AT79" s="876">
        <f t="shared" si="841"/>
        <v>0</v>
      </c>
      <c r="AU79" s="876">
        <f t="shared" si="842"/>
        <v>0</v>
      </c>
      <c r="AV79" s="876"/>
      <c r="AW79" s="876"/>
      <c r="AX79" s="876"/>
      <c r="AY79" s="876"/>
      <c r="AZ79" s="876"/>
      <c r="BA79" s="876"/>
      <c r="BB79" s="876"/>
      <c r="BC79" s="876"/>
      <c r="BD79" s="876"/>
      <c r="BE79" s="876"/>
      <c r="BF79" s="876"/>
      <c r="BG79" s="876"/>
      <c r="BH79" s="871"/>
      <c r="BI79" s="3099"/>
      <c r="BJ79" s="877" t="s">
        <v>792</v>
      </c>
      <c r="BK79" s="876">
        <f t="shared" si="843"/>
        <v>0</v>
      </c>
      <c r="BL79" s="876">
        <f t="shared" si="844"/>
        <v>0</v>
      </c>
      <c r="BM79" s="876">
        <f t="shared" si="845"/>
        <v>0</v>
      </c>
      <c r="BN79" s="876">
        <f t="shared" si="846"/>
        <v>0</v>
      </c>
      <c r="BO79" s="876">
        <f t="shared" si="847"/>
        <v>0</v>
      </c>
      <c r="BP79" s="876"/>
      <c r="BQ79" s="876"/>
      <c r="BR79" s="876"/>
      <c r="BS79" s="876"/>
      <c r="BT79" s="876"/>
      <c r="BU79" s="876"/>
      <c r="BV79" s="876"/>
      <c r="BW79" s="876"/>
      <c r="BX79" s="876"/>
      <c r="BY79" s="876"/>
      <c r="BZ79" s="876"/>
      <c r="CA79" s="876"/>
      <c r="CB79" s="871"/>
      <c r="CC79" s="3099"/>
      <c r="CD79" s="877" t="s">
        <v>792</v>
      </c>
      <c r="CE79" s="876">
        <f t="shared" si="848"/>
        <v>0</v>
      </c>
      <c r="CF79" s="876">
        <f t="shared" si="849"/>
        <v>0</v>
      </c>
      <c r="CG79" s="876">
        <f t="shared" si="850"/>
        <v>0</v>
      </c>
      <c r="CH79" s="876">
        <f t="shared" si="851"/>
        <v>0</v>
      </c>
      <c r="CI79" s="876">
        <f t="shared" si="852"/>
        <v>0</v>
      </c>
      <c r="CJ79" s="876"/>
      <c r="CK79" s="876"/>
      <c r="CL79" s="876"/>
      <c r="CM79" s="876"/>
      <c r="CN79" s="876"/>
      <c r="CO79" s="876"/>
      <c r="CP79" s="876"/>
      <c r="CQ79" s="876"/>
      <c r="CR79" s="876"/>
      <c r="CS79" s="876"/>
      <c r="CT79" s="876"/>
      <c r="CU79" s="876"/>
      <c r="CV79" s="871"/>
      <c r="CW79" s="3099"/>
      <c r="CX79" s="877" t="s">
        <v>792</v>
      </c>
      <c r="CY79" s="876">
        <f t="shared" si="853"/>
        <v>0</v>
      </c>
      <c r="CZ79" s="876">
        <f t="shared" si="854"/>
        <v>0</v>
      </c>
      <c r="DA79" s="876">
        <f t="shared" si="855"/>
        <v>0</v>
      </c>
      <c r="DB79" s="876">
        <f t="shared" si="856"/>
        <v>0</v>
      </c>
      <c r="DC79" s="876">
        <f t="shared" si="857"/>
        <v>0</v>
      </c>
      <c r="DD79" s="876"/>
      <c r="DE79" s="876"/>
      <c r="DF79" s="876"/>
      <c r="DG79" s="876"/>
      <c r="DH79" s="876"/>
      <c r="DI79" s="876"/>
      <c r="DJ79" s="876"/>
      <c r="DK79" s="876"/>
      <c r="DL79" s="876"/>
      <c r="DM79" s="876"/>
      <c r="DN79" s="876"/>
      <c r="DO79" s="876"/>
      <c r="DP79" s="871"/>
    </row>
    <row r="80" spans="1:120" s="71" customFormat="1" ht="19.5" customHeight="1" x14ac:dyDescent="0.15">
      <c r="A80" s="3099"/>
      <c r="B80" s="877" t="s">
        <v>344</v>
      </c>
      <c r="C80" s="876">
        <f t="shared" si="817"/>
        <v>898.18999999999994</v>
      </c>
      <c r="D80" s="876">
        <f t="shared" si="818"/>
        <v>894.01</v>
      </c>
      <c r="E80" s="876">
        <f t="shared" si="819"/>
        <v>4.18</v>
      </c>
      <c r="F80" s="876">
        <f t="shared" si="820"/>
        <v>0</v>
      </c>
      <c r="G80" s="876">
        <f t="shared" si="821"/>
        <v>898.18999999999994</v>
      </c>
      <c r="H80" s="876">
        <f t="shared" si="858"/>
        <v>0</v>
      </c>
      <c r="I80" s="876">
        <f t="shared" si="822"/>
        <v>0</v>
      </c>
      <c r="J80" s="876">
        <f t="shared" si="823"/>
        <v>0</v>
      </c>
      <c r="K80" s="876">
        <f t="shared" si="824"/>
        <v>0</v>
      </c>
      <c r="L80" s="876">
        <f t="shared" si="825"/>
        <v>2.1800000000000002</v>
      </c>
      <c r="M80" s="876">
        <f t="shared" si="826"/>
        <v>0</v>
      </c>
      <c r="N80" s="876">
        <f t="shared" si="827"/>
        <v>0</v>
      </c>
      <c r="O80" s="876">
        <f t="shared" si="828"/>
        <v>2</v>
      </c>
      <c r="P80" s="876">
        <f t="shared" si="829"/>
        <v>0</v>
      </c>
      <c r="Q80" s="876">
        <f t="shared" si="830"/>
        <v>894.01</v>
      </c>
      <c r="R80" s="876">
        <f t="shared" si="831"/>
        <v>0</v>
      </c>
      <c r="S80" s="937">
        <f t="shared" si="832"/>
        <v>0</v>
      </c>
      <c r="T80" s="871"/>
      <c r="U80" s="3099"/>
      <c r="V80" s="877" t="s">
        <v>344</v>
      </c>
      <c r="W80" s="876">
        <f t="shared" si="833"/>
        <v>0</v>
      </c>
      <c r="X80" s="876">
        <f t="shared" si="834"/>
        <v>0</v>
      </c>
      <c r="Y80" s="876">
        <f t="shared" si="835"/>
        <v>0</v>
      </c>
      <c r="Z80" s="876">
        <f t="shared" si="836"/>
        <v>0</v>
      </c>
      <c r="AA80" s="876">
        <f t="shared" si="837"/>
        <v>0</v>
      </c>
      <c r="AB80" s="876"/>
      <c r="AC80" s="876"/>
      <c r="AD80" s="876"/>
      <c r="AE80" s="876"/>
      <c r="AF80" s="876"/>
      <c r="AG80" s="876"/>
      <c r="AH80" s="876"/>
      <c r="AI80" s="876"/>
      <c r="AJ80" s="876"/>
      <c r="AK80" s="876"/>
      <c r="AL80" s="876"/>
      <c r="AM80" s="876"/>
      <c r="AN80" s="871"/>
      <c r="AO80" s="3099"/>
      <c r="AP80" s="877" t="s">
        <v>344</v>
      </c>
      <c r="AQ80" s="876">
        <f t="shared" si="838"/>
        <v>0</v>
      </c>
      <c r="AR80" s="876">
        <f t="shared" si="839"/>
        <v>0</v>
      </c>
      <c r="AS80" s="876">
        <f t="shared" si="840"/>
        <v>0</v>
      </c>
      <c r="AT80" s="876">
        <f t="shared" si="841"/>
        <v>0</v>
      </c>
      <c r="AU80" s="876">
        <f t="shared" si="842"/>
        <v>0</v>
      </c>
      <c r="AV80" s="876"/>
      <c r="AW80" s="876"/>
      <c r="AX80" s="876"/>
      <c r="AY80" s="876"/>
      <c r="AZ80" s="876"/>
      <c r="BA80" s="876"/>
      <c r="BB80" s="876"/>
      <c r="BC80" s="876"/>
      <c r="BD80" s="876"/>
      <c r="BE80" s="876"/>
      <c r="BF80" s="876"/>
      <c r="BG80" s="876"/>
      <c r="BH80" s="871"/>
      <c r="BI80" s="3099"/>
      <c r="BJ80" s="877" t="s">
        <v>344</v>
      </c>
      <c r="BK80" s="876">
        <f t="shared" si="843"/>
        <v>783.6099999999999</v>
      </c>
      <c r="BL80" s="876">
        <f t="shared" si="844"/>
        <v>779.43</v>
      </c>
      <c r="BM80" s="876">
        <f t="shared" si="845"/>
        <v>4.18</v>
      </c>
      <c r="BN80" s="876">
        <f t="shared" si="846"/>
        <v>0</v>
      </c>
      <c r="BO80" s="876">
        <f t="shared" si="847"/>
        <v>783.6099999999999</v>
      </c>
      <c r="BP80" s="876"/>
      <c r="BQ80" s="876"/>
      <c r="BR80" s="876"/>
      <c r="BS80" s="876"/>
      <c r="BT80" s="876">
        <v>2.1800000000000002</v>
      </c>
      <c r="BU80" s="876"/>
      <c r="BV80" s="876"/>
      <c r="BW80" s="876">
        <v>2</v>
      </c>
      <c r="BX80" s="876"/>
      <c r="BY80" s="876">
        <v>779.43</v>
      </c>
      <c r="BZ80" s="876"/>
      <c r="CA80" s="876"/>
      <c r="CB80" s="871"/>
      <c r="CC80" s="3099"/>
      <c r="CD80" s="877" t="s">
        <v>344</v>
      </c>
      <c r="CE80" s="876">
        <f t="shared" si="848"/>
        <v>0</v>
      </c>
      <c r="CF80" s="876">
        <f t="shared" si="849"/>
        <v>0</v>
      </c>
      <c r="CG80" s="876">
        <f t="shared" si="850"/>
        <v>0</v>
      </c>
      <c r="CH80" s="876">
        <f t="shared" si="851"/>
        <v>0</v>
      </c>
      <c r="CI80" s="876">
        <f t="shared" si="852"/>
        <v>0</v>
      </c>
      <c r="CJ80" s="876"/>
      <c r="CK80" s="876"/>
      <c r="CL80" s="876"/>
      <c r="CM80" s="876"/>
      <c r="CN80" s="876"/>
      <c r="CO80" s="876"/>
      <c r="CP80" s="876"/>
      <c r="CQ80" s="876"/>
      <c r="CR80" s="876"/>
      <c r="CS80" s="876"/>
      <c r="CT80" s="876"/>
      <c r="CU80" s="876"/>
      <c r="CV80" s="871"/>
      <c r="CW80" s="3099"/>
      <c r="CX80" s="877" t="s">
        <v>344</v>
      </c>
      <c r="CY80" s="876">
        <f t="shared" si="853"/>
        <v>114.58</v>
      </c>
      <c r="CZ80" s="876">
        <f t="shared" si="854"/>
        <v>114.58</v>
      </c>
      <c r="DA80" s="876">
        <f t="shared" si="855"/>
        <v>0</v>
      </c>
      <c r="DB80" s="876">
        <f t="shared" si="856"/>
        <v>0</v>
      </c>
      <c r="DC80" s="876">
        <f t="shared" si="857"/>
        <v>114.58</v>
      </c>
      <c r="DD80" s="876"/>
      <c r="DE80" s="876"/>
      <c r="DF80" s="876"/>
      <c r="DG80" s="876"/>
      <c r="DH80" s="876"/>
      <c r="DI80" s="876"/>
      <c r="DJ80" s="876"/>
      <c r="DK80" s="876"/>
      <c r="DL80" s="876"/>
      <c r="DM80" s="876">
        <v>114.58</v>
      </c>
      <c r="DN80" s="876"/>
      <c r="DO80" s="876"/>
      <c r="DP80" s="871"/>
    </row>
    <row r="81" spans="1:120" s="71" customFormat="1" ht="19.5" customHeight="1" x14ac:dyDescent="0.15">
      <c r="A81" s="3099"/>
      <c r="B81" s="877" t="s">
        <v>345</v>
      </c>
      <c r="C81" s="876">
        <f t="shared" si="817"/>
        <v>56.08</v>
      </c>
      <c r="D81" s="876">
        <f t="shared" si="818"/>
        <v>56.08</v>
      </c>
      <c r="E81" s="876">
        <f t="shared" si="819"/>
        <v>0</v>
      </c>
      <c r="F81" s="876">
        <f t="shared" si="820"/>
        <v>0</v>
      </c>
      <c r="G81" s="876">
        <f t="shared" si="821"/>
        <v>56.08</v>
      </c>
      <c r="H81" s="876">
        <f t="shared" si="858"/>
        <v>0</v>
      </c>
      <c r="I81" s="876">
        <f t="shared" si="822"/>
        <v>0</v>
      </c>
      <c r="J81" s="876">
        <f t="shared" si="823"/>
        <v>0</v>
      </c>
      <c r="K81" s="876">
        <f t="shared" si="824"/>
        <v>0</v>
      </c>
      <c r="L81" s="876">
        <f t="shared" si="825"/>
        <v>0</v>
      </c>
      <c r="M81" s="876">
        <f t="shared" si="826"/>
        <v>0</v>
      </c>
      <c r="N81" s="876">
        <f t="shared" si="827"/>
        <v>0</v>
      </c>
      <c r="O81" s="876">
        <f t="shared" si="828"/>
        <v>0</v>
      </c>
      <c r="P81" s="876">
        <f t="shared" si="829"/>
        <v>0</v>
      </c>
      <c r="Q81" s="876">
        <f t="shared" si="830"/>
        <v>56.08</v>
      </c>
      <c r="R81" s="876">
        <f t="shared" si="831"/>
        <v>0</v>
      </c>
      <c r="S81" s="937">
        <f t="shared" si="832"/>
        <v>0</v>
      </c>
      <c r="T81" s="871"/>
      <c r="U81" s="3099"/>
      <c r="V81" s="877" t="s">
        <v>345</v>
      </c>
      <c r="W81" s="876">
        <f t="shared" si="833"/>
        <v>0</v>
      </c>
      <c r="X81" s="876">
        <f t="shared" si="834"/>
        <v>0</v>
      </c>
      <c r="Y81" s="876">
        <f t="shared" si="835"/>
        <v>0</v>
      </c>
      <c r="Z81" s="876">
        <f t="shared" si="836"/>
        <v>0</v>
      </c>
      <c r="AA81" s="876">
        <f t="shared" si="837"/>
        <v>0</v>
      </c>
      <c r="AB81" s="876"/>
      <c r="AC81" s="876"/>
      <c r="AD81" s="876"/>
      <c r="AE81" s="876"/>
      <c r="AF81" s="876"/>
      <c r="AG81" s="876"/>
      <c r="AH81" s="876"/>
      <c r="AI81" s="876"/>
      <c r="AJ81" s="876"/>
      <c r="AK81" s="876"/>
      <c r="AL81" s="876"/>
      <c r="AM81" s="876"/>
      <c r="AN81" s="871"/>
      <c r="AO81" s="3099"/>
      <c r="AP81" s="877" t="s">
        <v>345</v>
      </c>
      <c r="AQ81" s="876">
        <f t="shared" si="838"/>
        <v>0</v>
      </c>
      <c r="AR81" s="876">
        <f t="shared" si="839"/>
        <v>0</v>
      </c>
      <c r="AS81" s="876">
        <f t="shared" si="840"/>
        <v>0</v>
      </c>
      <c r="AT81" s="876">
        <f t="shared" si="841"/>
        <v>0</v>
      </c>
      <c r="AU81" s="876">
        <f t="shared" si="842"/>
        <v>0</v>
      </c>
      <c r="AV81" s="876"/>
      <c r="AW81" s="876"/>
      <c r="AX81" s="876"/>
      <c r="AY81" s="876"/>
      <c r="AZ81" s="876"/>
      <c r="BA81" s="876"/>
      <c r="BB81" s="876"/>
      <c r="BC81" s="876"/>
      <c r="BD81" s="876"/>
      <c r="BE81" s="876"/>
      <c r="BF81" s="876"/>
      <c r="BG81" s="876"/>
      <c r="BH81" s="871"/>
      <c r="BI81" s="3099"/>
      <c r="BJ81" s="877" t="s">
        <v>345</v>
      </c>
      <c r="BK81" s="876">
        <f t="shared" si="843"/>
        <v>56.08</v>
      </c>
      <c r="BL81" s="876">
        <f t="shared" si="844"/>
        <v>56.08</v>
      </c>
      <c r="BM81" s="876">
        <f t="shared" si="845"/>
        <v>0</v>
      </c>
      <c r="BN81" s="876">
        <f t="shared" si="846"/>
        <v>0</v>
      </c>
      <c r="BO81" s="876">
        <f t="shared" si="847"/>
        <v>56.08</v>
      </c>
      <c r="BP81" s="876"/>
      <c r="BQ81" s="876"/>
      <c r="BR81" s="876"/>
      <c r="BS81" s="876"/>
      <c r="BT81" s="876"/>
      <c r="BU81" s="876"/>
      <c r="BV81" s="876"/>
      <c r="BW81" s="876"/>
      <c r="BX81" s="876"/>
      <c r="BY81" s="876">
        <v>56.08</v>
      </c>
      <c r="BZ81" s="876"/>
      <c r="CA81" s="876"/>
      <c r="CB81" s="871"/>
      <c r="CC81" s="3099"/>
      <c r="CD81" s="877" t="s">
        <v>345</v>
      </c>
      <c r="CE81" s="876">
        <f t="shared" si="848"/>
        <v>0</v>
      </c>
      <c r="CF81" s="876">
        <f t="shared" si="849"/>
        <v>0</v>
      </c>
      <c r="CG81" s="876">
        <f t="shared" si="850"/>
        <v>0</v>
      </c>
      <c r="CH81" s="876">
        <f t="shared" si="851"/>
        <v>0</v>
      </c>
      <c r="CI81" s="876">
        <f t="shared" si="852"/>
        <v>0</v>
      </c>
      <c r="CJ81" s="876"/>
      <c r="CK81" s="876"/>
      <c r="CL81" s="876"/>
      <c r="CM81" s="876"/>
      <c r="CN81" s="876"/>
      <c r="CO81" s="876"/>
      <c r="CP81" s="876"/>
      <c r="CQ81" s="876"/>
      <c r="CR81" s="876"/>
      <c r="CS81" s="876"/>
      <c r="CT81" s="876"/>
      <c r="CU81" s="876"/>
      <c r="CV81" s="871"/>
      <c r="CW81" s="3099"/>
      <c r="CX81" s="877" t="s">
        <v>345</v>
      </c>
      <c r="CY81" s="876">
        <f t="shared" si="853"/>
        <v>0</v>
      </c>
      <c r="CZ81" s="876">
        <f t="shared" si="854"/>
        <v>0</v>
      </c>
      <c r="DA81" s="876">
        <f t="shared" si="855"/>
        <v>0</v>
      </c>
      <c r="DB81" s="876">
        <f t="shared" si="856"/>
        <v>0</v>
      </c>
      <c r="DC81" s="876">
        <f t="shared" si="857"/>
        <v>0</v>
      </c>
      <c r="DD81" s="876"/>
      <c r="DE81" s="876"/>
      <c r="DF81" s="876"/>
      <c r="DG81" s="876"/>
      <c r="DH81" s="876"/>
      <c r="DI81" s="876"/>
      <c r="DJ81" s="876"/>
      <c r="DK81" s="876"/>
      <c r="DL81" s="876"/>
      <c r="DM81" s="876"/>
      <c r="DN81" s="876"/>
      <c r="DO81" s="876"/>
      <c r="DP81" s="871"/>
    </row>
    <row r="82" spans="1:120" s="71" customFormat="1" ht="19.5" customHeight="1" x14ac:dyDescent="0.15">
      <c r="A82" s="3099"/>
      <c r="B82" s="878" t="s">
        <v>283</v>
      </c>
      <c r="C82" s="876">
        <f t="shared" si="817"/>
        <v>0</v>
      </c>
      <c r="D82" s="876">
        <f t="shared" si="818"/>
        <v>0</v>
      </c>
      <c r="E82" s="876">
        <f t="shared" si="819"/>
        <v>0</v>
      </c>
      <c r="F82" s="876">
        <f t="shared" si="820"/>
        <v>0</v>
      </c>
      <c r="G82" s="876">
        <f t="shared" si="821"/>
        <v>0</v>
      </c>
      <c r="H82" s="876">
        <f t="shared" si="858"/>
        <v>0</v>
      </c>
      <c r="I82" s="876">
        <f t="shared" si="822"/>
        <v>0</v>
      </c>
      <c r="J82" s="876">
        <f t="shared" si="823"/>
        <v>0</v>
      </c>
      <c r="K82" s="876">
        <f t="shared" si="824"/>
        <v>0</v>
      </c>
      <c r="L82" s="876">
        <f t="shared" si="825"/>
        <v>0</v>
      </c>
      <c r="M82" s="876">
        <f t="shared" si="826"/>
        <v>0</v>
      </c>
      <c r="N82" s="876">
        <f t="shared" si="827"/>
        <v>0</v>
      </c>
      <c r="O82" s="876">
        <f t="shared" si="828"/>
        <v>0</v>
      </c>
      <c r="P82" s="876">
        <f t="shared" si="829"/>
        <v>0</v>
      </c>
      <c r="Q82" s="876">
        <f t="shared" si="830"/>
        <v>0</v>
      </c>
      <c r="R82" s="876">
        <f t="shared" si="831"/>
        <v>0</v>
      </c>
      <c r="S82" s="937">
        <f t="shared" si="832"/>
        <v>0</v>
      </c>
      <c r="T82" s="871"/>
      <c r="U82" s="3099"/>
      <c r="V82" s="878" t="s">
        <v>283</v>
      </c>
      <c r="W82" s="876">
        <f t="shared" si="833"/>
        <v>0</v>
      </c>
      <c r="X82" s="876">
        <f t="shared" si="834"/>
        <v>0</v>
      </c>
      <c r="Y82" s="876">
        <f t="shared" si="835"/>
        <v>0</v>
      </c>
      <c r="Z82" s="876">
        <f t="shared" si="836"/>
        <v>0</v>
      </c>
      <c r="AA82" s="876">
        <f t="shared" si="837"/>
        <v>0</v>
      </c>
      <c r="AB82" s="876"/>
      <c r="AC82" s="876"/>
      <c r="AD82" s="876"/>
      <c r="AE82" s="876"/>
      <c r="AF82" s="876"/>
      <c r="AG82" s="876"/>
      <c r="AH82" s="876"/>
      <c r="AI82" s="876"/>
      <c r="AJ82" s="876"/>
      <c r="AK82" s="876"/>
      <c r="AL82" s="876"/>
      <c r="AM82" s="876"/>
      <c r="AN82" s="871"/>
      <c r="AO82" s="3099"/>
      <c r="AP82" s="878" t="s">
        <v>283</v>
      </c>
      <c r="AQ82" s="876">
        <f t="shared" si="838"/>
        <v>0</v>
      </c>
      <c r="AR82" s="876">
        <f t="shared" si="839"/>
        <v>0</v>
      </c>
      <c r="AS82" s="876">
        <f t="shared" si="840"/>
        <v>0</v>
      </c>
      <c r="AT82" s="876">
        <f t="shared" si="841"/>
        <v>0</v>
      </c>
      <c r="AU82" s="876">
        <f t="shared" si="842"/>
        <v>0</v>
      </c>
      <c r="AV82" s="876"/>
      <c r="AW82" s="876"/>
      <c r="AX82" s="876"/>
      <c r="AY82" s="876"/>
      <c r="AZ82" s="876"/>
      <c r="BA82" s="876"/>
      <c r="BB82" s="876"/>
      <c r="BC82" s="876"/>
      <c r="BD82" s="876"/>
      <c r="BE82" s="876"/>
      <c r="BF82" s="876"/>
      <c r="BG82" s="876"/>
      <c r="BH82" s="871"/>
      <c r="BI82" s="3099"/>
      <c r="BJ82" s="878" t="s">
        <v>283</v>
      </c>
      <c r="BK82" s="876">
        <f t="shared" si="843"/>
        <v>0</v>
      </c>
      <c r="BL82" s="876">
        <f t="shared" si="844"/>
        <v>0</v>
      </c>
      <c r="BM82" s="876">
        <f t="shared" si="845"/>
        <v>0</v>
      </c>
      <c r="BN82" s="876">
        <f t="shared" si="846"/>
        <v>0</v>
      </c>
      <c r="BO82" s="876">
        <f t="shared" si="847"/>
        <v>0</v>
      </c>
      <c r="BP82" s="876"/>
      <c r="BQ82" s="876"/>
      <c r="BR82" s="876"/>
      <c r="BS82" s="876"/>
      <c r="BT82" s="876"/>
      <c r="BU82" s="876"/>
      <c r="BV82" s="876"/>
      <c r="BW82" s="876"/>
      <c r="BX82" s="876"/>
      <c r="BY82" s="876"/>
      <c r="BZ82" s="876"/>
      <c r="CA82" s="876"/>
      <c r="CB82" s="871"/>
      <c r="CC82" s="3099"/>
      <c r="CD82" s="878" t="s">
        <v>283</v>
      </c>
      <c r="CE82" s="876">
        <f t="shared" si="848"/>
        <v>0</v>
      </c>
      <c r="CF82" s="876">
        <f t="shared" si="849"/>
        <v>0</v>
      </c>
      <c r="CG82" s="876">
        <f t="shared" si="850"/>
        <v>0</v>
      </c>
      <c r="CH82" s="876">
        <f t="shared" si="851"/>
        <v>0</v>
      </c>
      <c r="CI82" s="876">
        <f t="shared" si="852"/>
        <v>0</v>
      </c>
      <c r="CJ82" s="876"/>
      <c r="CK82" s="876"/>
      <c r="CL82" s="876"/>
      <c r="CM82" s="876"/>
      <c r="CN82" s="876"/>
      <c r="CO82" s="876"/>
      <c r="CP82" s="876"/>
      <c r="CQ82" s="876"/>
      <c r="CR82" s="876"/>
      <c r="CS82" s="876"/>
      <c r="CT82" s="876"/>
      <c r="CU82" s="876"/>
      <c r="CV82" s="871"/>
      <c r="CW82" s="3099"/>
      <c r="CX82" s="878" t="s">
        <v>283</v>
      </c>
      <c r="CY82" s="876">
        <f t="shared" si="853"/>
        <v>0</v>
      </c>
      <c r="CZ82" s="876">
        <f t="shared" si="854"/>
        <v>0</v>
      </c>
      <c r="DA82" s="876">
        <f t="shared" si="855"/>
        <v>0</v>
      </c>
      <c r="DB82" s="876">
        <f t="shared" si="856"/>
        <v>0</v>
      </c>
      <c r="DC82" s="876">
        <f t="shared" si="857"/>
        <v>0</v>
      </c>
      <c r="DD82" s="876"/>
      <c r="DE82" s="876"/>
      <c r="DF82" s="876"/>
      <c r="DG82" s="876"/>
      <c r="DH82" s="876"/>
      <c r="DI82" s="876"/>
      <c r="DJ82" s="876"/>
      <c r="DK82" s="876"/>
      <c r="DL82" s="876"/>
      <c r="DM82" s="876"/>
      <c r="DN82" s="876"/>
      <c r="DO82" s="876"/>
      <c r="DP82" s="871"/>
    </row>
    <row r="83" spans="1:120" s="71" customFormat="1" ht="19.5" customHeight="1" x14ac:dyDescent="0.15">
      <c r="A83" s="3099"/>
      <c r="B83" s="878" t="s">
        <v>354</v>
      </c>
      <c r="C83" s="876">
        <f t="shared" si="817"/>
        <v>0</v>
      </c>
      <c r="D83" s="876">
        <f t="shared" si="818"/>
        <v>0</v>
      </c>
      <c r="E83" s="876">
        <f t="shared" si="819"/>
        <v>0</v>
      </c>
      <c r="F83" s="876">
        <f t="shared" si="820"/>
        <v>0</v>
      </c>
      <c r="G83" s="876">
        <f t="shared" si="821"/>
        <v>0</v>
      </c>
      <c r="H83" s="876">
        <f t="shared" si="858"/>
        <v>0</v>
      </c>
      <c r="I83" s="876">
        <f t="shared" si="822"/>
        <v>0</v>
      </c>
      <c r="J83" s="876">
        <f t="shared" si="823"/>
        <v>0</v>
      </c>
      <c r="K83" s="876">
        <f t="shared" si="824"/>
        <v>0</v>
      </c>
      <c r="L83" s="876">
        <f t="shared" si="825"/>
        <v>0</v>
      </c>
      <c r="M83" s="876">
        <f t="shared" si="826"/>
        <v>0</v>
      </c>
      <c r="N83" s="876">
        <f t="shared" si="827"/>
        <v>0</v>
      </c>
      <c r="O83" s="876">
        <f t="shared" si="828"/>
        <v>0</v>
      </c>
      <c r="P83" s="876">
        <f t="shared" si="829"/>
        <v>0</v>
      </c>
      <c r="Q83" s="876">
        <f t="shared" si="830"/>
        <v>0</v>
      </c>
      <c r="R83" s="876">
        <f t="shared" si="831"/>
        <v>0</v>
      </c>
      <c r="S83" s="937">
        <f t="shared" si="832"/>
        <v>0</v>
      </c>
      <c r="T83" s="871"/>
      <c r="U83" s="3099"/>
      <c r="V83" s="878" t="s">
        <v>354</v>
      </c>
      <c r="W83" s="876">
        <f t="shared" si="833"/>
        <v>0</v>
      </c>
      <c r="X83" s="876">
        <f t="shared" si="834"/>
        <v>0</v>
      </c>
      <c r="Y83" s="876">
        <f t="shared" si="835"/>
        <v>0</v>
      </c>
      <c r="Z83" s="876">
        <f t="shared" si="836"/>
        <v>0</v>
      </c>
      <c r="AA83" s="876">
        <f t="shared" si="837"/>
        <v>0</v>
      </c>
      <c r="AB83" s="876"/>
      <c r="AC83" s="876"/>
      <c r="AD83" s="876"/>
      <c r="AE83" s="876"/>
      <c r="AF83" s="876"/>
      <c r="AG83" s="876"/>
      <c r="AH83" s="876"/>
      <c r="AI83" s="876"/>
      <c r="AJ83" s="876"/>
      <c r="AK83" s="876"/>
      <c r="AL83" s="876"/>
      <c r="AM83" s="876"/>
      <c r="AN83" s="871"/>
      <c r="AO83" s="3099"/>
      <c r="AP83" s="878" t="s">
        <v>354</v>
      </c>
      <c r="AQ83" s="876">
        <f t="shared" si="838"/>
        <v>0</v>
      </c>
      <c r="AR83" s="876">
        <f t="shared" si="839"/>
        <v>0</v>
      </c>
      <c r="AS83" s="876">
        <f t="shared" si="840"/>
        <v>0</v>
      </c>
      <c r="AT83" s="876">
        <f t="shared" si="841"/>
        <v>0</v>
      </c>
      <c r="AU83" s="876">
        <f t="shared" si="842"/>
        <v>0</v>
      </c>
      <c r="AV83" s="876"/>
      <c r="AW83" s="876"/>
      <c r="AX83" s="876"/>
      <c r="AY83" s="876"/>
      <c r="AZ83" s="876"/>
      <c r="BA83" s="876"/>
      <c r="BB83" s="876"/>
      <c r="BC83" s="876"/>
      <c r="BD83" s="876"/>
      <c r="BE83" s="876"/>
      <c r="BF83" s="876"/>
      <c r="BG83" s="876"/>
      <c r="BH83" s="871"/>
      <c r="BI83" s="3099"/>
      <c r="BJ83" s="878" t="s">
        <v>354</v>
      </c>
      <c r="BK83" s="876">
        <f t="shared" si="843"/>
        <v>0</v>
      </c>
      <c r="BL83" s="876">
        <f t="shared" si="844"/>
        <v>0</v>
      </c>
      <c r="BM83" s="876">
        <f t="shared" si="845"/>
        <v>0</v>
      </c>
      <c r="BN83" s="876">
        <f t="shared" si="846"/>
        <v>0</v>
      </c>
      <c r="BO83" s="876">
        <f t="shared" si="847"/>
        <v>0</v>
      </c>
      <c r="BP83" s="876"/>
      <c r="BQ83" s="876"/>
      <c r="BR83" s="876"/>
      <c r="BS83" s="876"/>
      <c r="BT83" s="876"/>
      <c r="BU83" s="876"/>
      <c r="BV83" s="876"/>
      <c r="BW83" s="876"/>
      <c r="BX83" s="876"/>
      <c r="BY83" s="876"/>
      <c r="BZ83" s="876"/>
      <c r="CA83" s="876"/>
      <c r="CB83" s="871"/>
      <c r="CC83" s="3099"/>
      <c r="CD83" s="878" t="s">
        <v>354</v>
      </c>
      <c r="CE83" s="876">
        <f t="shared" si="848"/>
        <v>0</v>
      </c>
      <c r="CF83" s="876">
        <f t="shared" si="849"/>
        <v>0</v>
      </c>
      <c r="CG83" s="876">
        <f t="shared" si="850"/>
        <v>0</v>
      </c>
      <c r="CH83" s="876">
        <f t="shared" si="851"/>
        <v>0</v>
      </c>
      <c r="CI83" s="876">
        <f t="shared" si="852"/>
        <v>0</v>
      </c>
      <c r="CJ83" s="876"/>
      <c r="CK83" s="876"/>
      <c r="CL83" s="876"/>
      <c r="CM83" s="876"/>
      <c r="CN83" s="876"/>
      <c r="CO83" s="876"/>
      <c r="CP83" s="876"/>
      <c r="CQ83" s="876"/>
      <c r="CR83" s="876"/>
      <c r="CS83" s="876"/>
      <c r="CT83" s="876"/>
      <c r="CU83" s="876"/>
      <c r="CV83" s="871"/>
      <c r="CW83" s="3099"/>
      <c r="CX83" s="878" t="s">
        <v>354</v>
      </c>
      <c r="CY83" s="876">
        <f t="shared" si="853"/>
        <v>0</v>
      </c>
      <c r="CZ83" s="876">
        <f t="shared" si="854"/>
        <v>0</v>
      </c>
      <c r="DA83" s="876">
        <f t="shared" si="855"/>
        <v>0</v>
      </c>
      <c r="DB83" s="876">
        <f t="shared" si="856"/>
        <v>0</v>
      </c>
      <c r="DC83" s="876">
        <f t="shared" si="857"/>
        <v>0</v>
      </c>
      <c r="DD83" s="876"/>
      <c r="DE83" s="876"/>
      <c r="DF83" s="876"/>
      <c r="DG83" s="876"/>
      <c r="DH83" s="876"/>
      <c r="DI83" s="876"/>
      <c r="DJ83" s="876"/>
      <c r="DK83" s="876"/>
      <c r="DL83" s="876"/>
      <c r="DM83" s="876"/>
      <c r="DN83" s="876"/>
      <c r="DO83" s="876"/>
      <c r="DP83" s="871"/>
    </row>
    <row r="84" spans="1:120" s="71" customFormat="1" ht="19.5" customHeight="1" x14ac:dyDescent="0.15">
      <c r="A84" s="3099"/>
      <c r="B84" s="882" t="s">
        <v>847</v>
      </c>
      <c r="C84" s="876">
        <f t="shared" si="817"/>
        <v>500.31</v>
      </c>
      <c r="D84" s="876">
        <f t="shared" si="818"/>
        <v>500.31</v>
      </c>
      <c r="E84" s="876">
        <f t="shared" si="819"/>
        <v>0</v>
      </c>
      <c r="F84" s="876">
        <f t="shared" si="820"/>
        <v>0</v>
      </c>
      <c r="G84" s="876">
        <f t="shared" si="821"/>
        <v>500.31</v>
      </c>
      <c r="H84" s="876">
        <f t="shared" si="858"/>
        <v>0</v>
      </c>
      <c r="I84" s="876">
        <f t="shared" si="822"/>
        <v>0</v>
      </c>
      <c r="J84" s="876">
        <f t="shared" si="823"/>
        <v>0</v>
      </c>
      <c r="K84" s="876">
        <f t="shared" si="824"/>
        <v>0</v>
      </c>
      <c r="L84" s="876">
        <f t="shared" si="825"/>
        <v>0</v>
      </c>
      <c r="M84" s="876">
        <f t="shared" si="826"/>
        <v>0</v>
      </c>
      <c r="N84" s="876">
        <f t="shared" si="827"/>
        <v>0</v>
      </c>
      <c r="O84" s="876">
        <f t="shared" si="828"/>
        <v>0</v>
      </c>
      <c r="P84" s="876">
        <f t="shared" si="829"/>
        <v>0</v>
      </c>
      <c r="Q84" s="876">
        <f t="shared" si="830"/>
        <v>500.31</v>
      </c>
      <c r="R84" s="876">
        <f t="shared" si="831"/>
        <v>0</v>
      </c>
      <c r="S84" s="937">
        <f t="shared" si="832"/>
        <v>0</v>
      </c>
      <c r="T84" s="871"/>
      <c r="U84" s="3099"/>
      <c r="V84" s="882" t="s">
        <v>847</v>
      </c>
      <c r="W84" s="876">
        <f t="shared" si="833"/>
        <v>0</v>
      </c>
      <c r="X84" s="876">
        <f t="shared" si="834"/>
        <v>0</v>
      </c>
      <c r="Y84" s="876">
        <f t="shared" si="835"/>
        <v>0</v>
      </c>
      <c r="Z84" s="876">
        <f t="shared" si="836"/>
        <v>0</v>
      </c>
      <c r="AA84" s="876">
        <f t="shared" si="837"/>
        <v>0</v>
      </c>
      <c r="AB84" s="876"/>
      <c r="AC84" s="876"/>
      <c r="AD84" s="876"/>
      <c r="AE84" s="876"/>
      <c r="AF84" s="876"/>
      <c r="AG84" s="876"/>
      <c r="AH84" s="876"/>
      <c r="AI84" s="876"/>
      <c r="AJ84" s="876"/>
      <c r="AK84" s="876"/>
      <c r="AL84" s="876"/>
      <c r="AM84" s="876"/>
      <c r="AN84" s="871"/>
      <c r="AO84" s="3099"/>
      <c r="AP84" s="882" t="s">
        <v>847</v>
      </c>
      <c r="AQ84" s="876">
        <f t="shared" si="838"/>
        <v>0</v>
      </c>
      <c r="AR84" s="876">
        <f t="shared" si="839"/>
        <v>0</v>
      </c>
      <c r="AS84" s="876">
        <f t="shared" si="840"/>
        <v>0</v>
      </c>
      <c r="AT84" s="876">
        <f t="shared" si="841"/>
        <v>0</v>
      </c>
      <c r="AU84" s="876">
        <f t="shared" si="842"/>
        <v>0</v>
      </c>
      <c r="AV84" s="876"/>
      <c r="AW84" s="876"/>
      <c r="AX84" s="876"/>
      <c r="AY84" s="876"/>
      <c r="AZ84" s="876"/>
      <c r="BA84" s="876"/>
      <c r="BB84" s="876"/>
      <c r="BC84" s="876"/>
      <c r="BD84" s="876"/>
      <c r="BE84" s="876"/>
      <c r="BF84" s="876"/>
      <c r="BG84" s="876"/>
      <c r="BH84" s="871"/>
      <c r="BI84" s="3099"/>
      <c r="BJ84" s="882" t="s">
        <v>847</v>
      </c>
      <c r="BK84" s="876">
        <f t="shared" si="843"/>
        <v>0</v>
      </c>
      <c r="BL84" s="876">
        <f t="shared" si="844"/>
        <v>0</v>
      </c>
      <c r="BM84" s="876">
        <f t="shared" si="845"/>
        <v>0</v>
      </c>
      <c r="BN84" s="876">
        <f t="shared" si="846"/>
        <v>0</v>
      </c>
      <c r="BO84" s="876">
        <f t="shared" si="847"/>
        <v>0</v>
      </c>
      <c r="BP84" s="876"/>
      <c r="BQ84" s="876"/>
      <c r="BR84" s="876"/>
      <c r="BS84" s="876"/>
      <c r="BT84" s="876"/>
      <c r="BU84" s="876"/>
      <c r="BV84" s="876"/>
      <c r="BW84" s="876"/>
      <c r="BX84" s="876"/>
      <c r="BY84" s="876"/>
      <c r="BZ84" s="876"/>
      <c r="CA84" s="876"/>
      <c r="CB84" s="871"/>
      <c r="CC84" s="3099"/>
      <c r="CD84" s="882" t="s">
        <v>847</v>
      </c>
      <c r="CE84" s="876">
        <f t="shared" si="848"/>
        <v>0</v>
      </c>
      <c r="CF84" s="876">
        <f t="shared" si="849"/>
        <v>0</v>
      </c>
      <c r="CG84" s="876">
        <f t="shared" si="850"/>
        <v>0</v>
      </c>
      <c r="CH84" s="876">
        <f t="shared" si="851"/>
        <v>0</v>
      </c>
      <c r="CI84" s="876">
        <f t="shared" si="852"/>
        <v>0</v>
      </c>
      <c r="CJ84" s="876"/>
      <c r="CK84" s="876"/>
      <c r="CL84" s="876"/>
      <c r="CM84" s="876"/>
      <c r="CN84" s="876"/>
      <c r="CO84" s="876"/>
      <c r="CP84" s="876"/>
      <c r="CQ84" s="876"/>
      <c r="CR84" s="876"/>
      <c r="CS84" s="876"/>
      <c r="CT84" s="876"/>
      <c r="CU84" s="876"/>
      <c r="CV84" s="871"/>
      <c r="CW84" s="3099"/>
      <c r="CX84" s="882" t="s">
        <v>847</v>
      </c>
      <c r="CY84" s="876">
        <f t="shared" si="853"/>
        <v>500.31</v>
      </c>
      <c r="CZ84" s="876">
        <f t="shared" si="854"/>
        <v>500.31</v>
      </c>
      <c r="DA84" s="876">
        <f t="shared" si="855"/>
        <v>0</v>
      </c>
      <c r="DB84" s="876">
        <f t="shared" si="856"/>
        <v>0</v>
      </c>
      <c r="DC84" s="876">
        <f t="shared" si="857"/>
        <v>500.31</v>
      </c>
      <c r="DD84" s="876"/>
      <c r="DE84" s="876"/>
      <c r="DF84" s="876"/>
      <c r="DG84" s="876"/>
      <c r="DH84" s="876"/>
      <c r="DI84" s="876"/>
      <c r="DJ84" s="876"/>
      <c r="DK84" s="876"/>
      <c r="DL84" s="876"/>
      <c r="DM84" s="876">
        <v>500.31</v>
      </c>
      <c r="DN84" s="876"/>
      <c r="DO84" s="876"/>
      <c r="DP84" s="871"/>
    </row>
    <row r="85" spans="1:120" s="71" customFormat="1" ht="19.5" customHeight="1" x14ac:dyDescent="0.15">
      <c r="A85" s="3131"/>
      <c r="B85" s="879" t="s">
        <v>355</v>
      </c>
      <c r="C85" s="876">
        <f t="shared" si="817"/>
        <v>0</v>
      </c>
      <c r="D85" s="876">
        <f t="shared" si="818"/>
        <v>0</v>
      </c>
      <c r="E85" s="876">
        <f t="shared" si="819"/>
        <v>0</v>
      </c>
      <c r="F85" s="876">
        <f t="shared" si="820"/>
        <v>0</v>
      </c>
      <c r="G85" s="876">
        <f t="shared" si="821"/>
        <v>0</v>
      </c>
      <c r="H85" s="876">
        <f t="shared" si="858"/>
        <v>0</v>
      </c>
      <c r="I85" s="876">
        <f t="shared" si="822"/>
        <v>0</v>
      </c>
      <c r="J85" s="876">
        <f t="shared" si="823"/>
        <v>0</v>
      </c>
      <c r="K85" s="876">
        <f t="shared" si="824"/>
        <v>0</v>
      </c>
      <c r="L85" s="876">
        <f t="shared" si="825"/>
        <v>0</v>
      </c>
      <c r="M85" s="876">
        <f t="shared" si="826"/>
        <v>0</v>
      </c>
      <c r="N85" s="876">
        <f t="shared" si="827"/>
        <v>0</v>
      </c>
      <c r="O85" s="876">
        <f t="shared" si="828"/>
        <v>0</v>
      </c>
      <c r="P85" s="876">
        <f t="shared" si="829"/>
        <v>0</v>
      </c>
      <c r="Q85" s="876">
        <f t="shared" si="830"/>
        <v>0</v>
      </c>
      <c r="R85" s="876">
        <f t="shared" si="831"/>
        <v>0</v>
      </c>
      <c r="S85" s="937">
        <f t="shared" si="832"/>
        <v>0</v>
      </c>
      <c r="T85" s="871"/>
      <c r="U85" s="3131"/>
      <c r="V85" s="879" t="s">
        <v>355</v>
      </c>
      <c r="W85" s="876">
        <f t="shared" si="833"/>
        <v>0</v>
      </c>
      <c r="X85" s="876">
        <f t="shared" si="834"/>
        <v>0</v>
      </c>
      <c r="Y85" s="876">
        <f t="shared" si="835"/>
        <v>0</v>
      </c>
      <c r="Z85" s="876">
        <f t="shared" si="836"/>
        <v>0</v>
      </c>
      <c r="AA85" s="876">
        <f t="shared" si="837"/>
        <v>0</v>
      </c>
      <c r="AB85" s="876"/>
      <c r="AC85" s="876"/>
      <c r="AD85" s="876"/>
      <c r="AE85" s="876"/>
      <c r="AF85" s="876"/>
      <c r="AG85" s="876"/>
      <c r="AH85" s="876"/>
      <c r="AI85" s="876"/>
      <c r="AJ85" s="876"/>
      <c r="AK85" s="876"/>
      <c r="AL85" s="876"/>
      <c r="AM85" s="876"/>
      <c r="AN85" s="871"/>
      <c r="AO85" s="3131"/>
      <c r="AP85" s="879" t="s">
        <v>355</v>
      </c>
      <c r="AQ85" s="876">
        <f t="shared" si="838"/>
        <v>0</v>
      </c>
      <c r="AR85" s="876">
        <f t="shared" si="839"/>
        <v>0</v>
      </c>
      <c r="AS85" s="876">
        <f t="shared" si="840"/>
        <v>0</v>
      </c>
      <c r="AT85" s="876">
        <f t="shared" si="841"/>
        <v>0</v>
      </c>
      <c r="AU85" s="876">
        <f t="shared" si="842"/>
        <v>0</v>
      </c>
      <c r="AV85" s="876"/>
      <c r="AW85" s="876"/>
      <c r="AX85" s="876"/>
      <c r="AY85" s="876"/>
      <c r="AZ85" s="876"/>
      <c r="BA85" s="876"/>
      <c r="BB85" s="876"/>
      <c r="BC85" s="876"/>
      <c r="BD85" s="876"/>
      <c r="BE85" s="876"/>
      <c r="BF85" s="876"/>
      <c r="BG85" s="876"/>
      <c r="BH85" s="871"/>
      <c r="BI85" s="3131"/>
      <c r="BJ85" s="879" t="s">
        <v>355</v>
      </c>
      <c r="BK85" s="876">
        <f t="shared" si="843"/>
        <v>0</v>
      </c>
      <c r="BL85" s="876">
        <f t="shared" si="844"/>
        <v>0</v>
      </c>
      <c r="BM85" s="876">
        <f t="shared" si="845"/>
        <v>0</v>
      </c>
      <c r="BN85" s="876">
        <f t="shared" si="846"/>
        <v>0</v>
      </c>
      <c r="BO85" s="876">
        <f t="shared" si="847"/>
        <v>0</v>
      </c>
      <c r="BP85" s="876"/>
      <c r="BQ85" s="876"/>
      <c r="BR85" s="876"/>
      <c r="BS85" s="876"/>
      <c r="BT85" s="876"/>
      <c r="BU85" s="876"/>
      <c r="BV85" s="876"/>
      <c r="BW85" s="876"/>
      <c r="BX85" s="876"/>
      <c r="BY85" s="876"/>
      <c r="BZ85" s="876"/>
      <c r="CA85" s="876"/>
      <c r="CB85" s="871"/>
      <c r="CC85" s="3131"/>
      <c r="CD85" s="879" t="s">
        <v>355</v>
      </c>
      <c r="CE85" s="876">
        <f t="shared" si="848"/>
        <v>0</v>
      </c>
      <c r="CF85" s="876">
        <f t="shared" si="849"/>
        <v>0</v>
      </c>
      <c r="CG85" s="876">
        <f t="shared" si="850"/>
        <v>0</v>
      </c>
      <c r="CH85" s="876">
        <f t="shared" si="851"/>
        <v>0</v>
      </c>
      <c r="CI85" s="876">
        <f t="shared" si="852"/>
        <v>0</v>
      </c>
      <c r="CJ85" s="876"/>
      <c r="CK85" s="876"/>
      <c r="CL85" s="876"/>
      <c r="CM85" s="876"/>
      <c r="CN85" s="876"/>
      <c r="CO85" s="876"/>
      <c r="CP85" s="876"/>
      <c r="CQ85" s="876"/>
      <c r="CR85" s="876"/>
      <c r="CS85" s="876"/>
      <c r="CT85" s="876"/>
      <c r="CU85" s="876"/>
      <c r="CV85" s="871"/>
      <c r="CW85" s="3131"/>
      <c r="CX85" s="879" t="s">
        <v>355</v>
      </c>
      <c r="CY85" s="876">
        <f t="shared" si="853"/>
        <v>0</v>
      </c>
      <c r="CZ85" s="876">
        <f t="shared" si="854"/>
        <v>0</v>
      </c>
      <c r="DA85" s="876">
        <f t="shared" si="855"/>
        <v>0</v>
      </c>
      <c r="DB85" s="876">
        <f t="shared" si="856"/>
        <v>0</v>
      </c>
      <c r="DC85" s="876">
        <f t="shared" si="857"/>
        <v>0</v>
      </c>
      <c r="DD85" s="876"/>
      <c r="DE85" s="876"/>
      <c r="DF85" s="876"/>
      <c r="DG85" s="876"/>
      <c r="DH85" s="876"/>
      <c r="DI85" s="876"/>
      <c r="DJ85" s="876"/>
      <c r="DK85" s="876"/>
      <c r="DL85" s="876"/>
      <c r="DM85" s="876"/>
      <c r="DN85" s="876"/>
      <c r="DO85" s="876"/>
      <c r="DP85" s="871"/>
    </row>
    <row r="86" spans="1:120" s="71" customFormat="1" ht="19.5" customHeight="1" x14ac:dyDescent="0.15">
      <c r="A86" s="3098" t="s">
        <v>308</v>
      </c>
      <c r="B86" s="854" t="s">
        <v>46</v>
      </c>
      <c r="C86" s="880">
        <f>SUM(C87:C93)</f>
        <v>4.26</v>
      </c>
      <c r="D86" s="880">
        <f t="shared" ref="D86" si="859">SUM(D87:D93)</f>
        <v>0</v>
      </c>
      <c r="E86" s="880">
        <f t="shared" ref="E86" si="860">SUM(E87:E93)</f>
        <v>4.26</v>
      </c>
      <c r="F86" s="880">
        <f t="shared" ref="F86" si="861">SUM(F87:F93)</f>
        <v>0</v>
      </c>
      <c r="G86" s="880">
        <f t="shared" ref="G86" si="862">SUM(G87:G93)</f>
        <v>4.26</v>
      </c>
      <c r="H86" s="880">
        <f t="shared" ref="H86" si="863">SUM(H87:H93)</f>
        <v>0</v>
      </c>
      <c r="I86" s="880">
        <f t="shared" ref="I86" si="864">SUM(I87:I93)</f>
        <v>0</v>
      </c>
      <c r="J86" s="880">
        <f t="shared" ref="J86" si="865">SUM(J87:J93)</f>
        <v>0</v>
      </c>
      <c r="K86" s="880">
        <f t="shared" ref="K86" si="866">SUM(K87:K93)</f>
        <v>0</v>
      </c>
      <c r="L86" s="880">
        <f t="shared" ref="L86" si="867">SUM(L87:L93)</f>
        <v>4.26</v>
      </c>
      <c r="M86" s="880">
        <f t="shared" ref="M86" si="868">SUM(M87:M93)</f>
        <v>0</v>
      </c>
      <c r="N86" s="880">
        <f t="shared" ref="N86" si="869">SUM(N87:N93)</f>
        <v>0</v>
      </c>
      <c r="O86" s="880">
        <f t="shared" ref="O86" si="870">SUM(O87:O93)</f>
        <v>0</v>
      </c>
      <c r="P86" s="880">
        <f t="shared" ref="P86" si="871">SUM(P87:P93)</f>
        <v>0</v>
      </c>
      <c r="Q86" s="880">
        <f t="shared" ref="Q86" si="872">SUM(Q87:Q93)</f>
        <v>0</v>
      </c>
      <c r="R86" s="880">
        <f t="shared" ref="R86" si="873">SUM(R87:R93)</f>
        <v>0</v>
      </c>
      <c r="S86" s="880">
        <f t="shared" ref="S86" si="874">SUM(S87:S93)</f>
        <v>0</v>
      </c>
      <c r="T86" s="871"/>
      <c r="U86" s="3098" t="s">
        <v>308</v>
      </c>
      <c r="V86" s="854" t="s">
        <v>46</v>
      </c>
      <c r="W86" s="880">
        <f>SUM(W87:W93)</f>
        <v>0</v>
      </c>
      <c r="X86" s="880">
        <f t="shared" ref="X86:AA86" si="875">SUM(X87:X93)</f>
        <v>0</v>
      </c>
      <c r="Y86" s="880">
        <f t="shared" si="875"/>
        <v>0</v>
      </c>
      <c r="Z86" s="880">
        <f t="shared" si="875"/>
        <v>0</v>
      </c>
      <c r="AA86" s="880">
        <f t="shared" si="875"/>
        <v>0</v>
      </c>
      <c r="AB86" s="880"/>
      <c r="AC86" s="880"/>
      <c r="AD86" s="880"/>
      <c r="AE86" s="880"/>
      <c r="AF86" s="880"/>
      <c r="AG86" s="880"/>
      <c r="AH86" s="880"/>
      <c r="AI86" s="880"/>
      <c r="AJ86" s="880"/>
      <c r="AK86" s="880"/>
      <c r="AL86" s="880"/>
      <c r="AM86" s="880"/>
      <c r="AN86" s="871"/>
      <c r="AO86" s="3098" t="s">
        <v>308</v>
      </c>
      <c r="AP86" s="854" t="s">
        <v>46</v>
      </c>
      <c r="AQ86" s="880">
        <f>SUM(AQ87:AQ93)</f>
        <v>0</v>
      </c>
      <c r="AR86" s="880">
        <f t="shared" ref="AR86" si="876">SUM(AR87:AR93)</f>
        <v>0</v>
      </c>
      <c r="AS86" s="880">
        <f t="shared" ref="AS86" si="877">SUM(AS87:AS93)</f>
        <v>0</v>
      </c>
      <c r="AT86" s="880">
        <f t="shared" ref="AT86" si="878">SUM(AT87:AT93)</f>
        <v>0</v>
      </c>
      <c r="AU86" s="880">
        <f t="shared" ref="AU86" si="879">SUM(AU87:AU93)</f>
        <v>0</v>
      </c>
      <c r="AV86" s="880"/>
      <c r="AW86" s="880"/>
      <c r="AX86" s="880"/>
      <c r="AY86" s="880"/>
      <c r="AZ86" s="880"/>
      <c r="BA86" s="880"/>
      <c r="BB86" s="880"/>
      <c r="BC86" s="880"/>
      <c r="BD86" s="880"/>
      <c r="BE86" s="880"/>
      <c r="BF86" s="880"/>
      <c r="BG86" s="880"/>
      <c r="BH86" s="871"/>
      <c r="BI86" s="3098" t="s">
        <v>308</v>
      </c>
      <c r="BJ86" s="854" t="s">
        <v>46</v>
      </c>
      <c r="BK86" s="880">
        <f>SUM(BK87:BK93)</f>
        <v>0</v>
      </c>
      <c r="BL86" s="880">
        <f t="shared" ref="BL86" si="880">SUM(BL87:BL93)</f>
        <v>0</v>
      </c>
      <c r="BM86" s="880">
        <f t="shared" ref="BM86" si="881">SUM(BM87:BM93)</f>
        <v>0</v>
      </c>
      <c r="BN86" s="880">
        <f t="shared" ref="BN86" si="882">SUM(BN87:BN93)</f>
        <v>0</v>
      </c>
      <c r="BO86" s="880">
        <f t="shared" ref="BO86" si="883">SUM(BO87:BO93)</f>
        <v>0</v>
      </c>
      <c r="BP86" s="880"/>
      <c r="BQ86" s="880"/>
      <c r="BR86" s="880"/>
      <c r="BS86" s="880"/>
      <c r="BT86" s="880"/>
      <c r="BU86" s="880"/>
      <c r="BV86" s="880"/>
      <c r="BW86" s="880"/>
      <c r="BX86" s="880"/>
      <c r="BY86" s="880"/>
      <c r="BZ86" s="880"/>
      <c r="CA86" s="880"/>
      <c r="CB86" s="871"/>
      <c r="CC86" s="3098" t="s">
        <v>308</v>
      </c>
      <c r="CD86" s="854" t="s">
        <v>46</v>
      </c>
      <c r="CE86" s="880">
        <f>SUM(CE87:CE93)</f>
        <v>0</v>
      </c>
      <c r="CF86" s="880">
        <f t="shared" ref="CF86" si="884">SUM(CF87:CF93)</f>
        <v>0</v>
      </c>
      <c r="CG86" s="880">
        <f t="shared" ref="CG86" si="885">SUM(CG87:CG93)</f>
        <v>0</v>
      </c>
      <c r="CH86" s="880">
        <f t="shared" ref="CH86" si="886">SUM(CH87:CH93)</f>
        <v>0</v>
      </c>
      <c r="CI86" s="880">
        <f t="shared" ref="CI86" si="887">SUM(CI87:CI93)</f>
        <v>0</v>
      </c>
      <c r="CJ86" s="880"/>
      <c r="CK86" s="880"/>
      <c r="CL86" s="880"/>
      <c r="CM86" s="880"/>
      <c r="CN86" s="880"/>
      <c r="CO86" s="880"/>
      <c r="CP86" s="880"/>
      <c r="CQ86" s="880"/>
      <c r="CR86" s="880"/>
      <c r="CS86" s="880"/>
      <c r="CT86" s="880"/>
      <c r="CU86" s="880"/>
      <c r="CV86" s="871"/>
      <c r="CW86" s="3098" t="s">
        <v>308</v>
      </c>
      <c r="CX86" s="854" t="s">
        <v>46</v>
      </c>
      <c r="CY86" s="880">
        <f>SUM(CY87:CY93)</f>
        <v>4.26</v>
      </c>
      <c r="CZ86" s="880">
        <f t="shared" ref="CZ86" si="888">SUM(CZ87:CZ93)</f>
        <v>0</v>
      </c>
      <c r="DA86" s="880">
        <f t="shared" ref="DA86" si="889">SUM(DA87:DA93)</f>
        <v>4.26</v>
      </c>
      <c r="DB86" s="880">
        <f t="shared" ref="DB86" si="890">SUM(DB87:DB93)</f>
        <v>0</v>
      </c>
      <c r="DC86" s="880">
        <f t="shared" ref="DC86" si="891">SUM(DC87:DC93)</f>
        <v>4.26</v>
      </c>
      <c r="DD86" s="880">
        <f>SUM(DD87:DD93)</f>
        <v>0</v>
      </c>
      <c r="DE86" s="880">
        <f t="shared" ref="DE86:DO86" si="892">SUM(DE87:DE93)</f>
        <v>0</v>
      </c>
      <c r="DF86" s="880">
        <f t="shared" si="892"/>
        <v>0</v>
      </c>
      <c r="DG86" s="880">
        <f t="shared" si="892"/>
        <v>0</v>
      </c>
      <c r="DH86" s="880">
        <f t="shared" si="892"/>
        <v>4.26</v>
      </c>
      <c r="DI86" s="880">
        <f t="shared" si="892"/>
        <v>0</v>
      </c>
      <c r="DJ86" s="880">
        <f t="shared" si="892"/>
        <v>0</v>
      </c>
      <c r="DK86" s="880">
        <f t="shared" si="892"/>
        <v>0</v>
      </c>
      <c r="DL86" s="880">
        <f t="shared" si="892"/>
        <v>0</v>
      </c>
      <c r="DM86" s="880">
        <f t="shared" si="892"/>
        <v>0</v>
      </c>
      <c r="DN86" s="880">
        <f t="shared" si="892"/>
        <v>0</v>
      </c>
      <c r="DO86" s="880">
        <f t="shared" si="892"/>
        <v>0</v>
      </c>
      <c r="DP86" s="871"/>
    </row>
    <row r="87" spans="1:120" s="71" customFormat="1" ht="19.5" customHeight="1" x14ac:dyDescent="0.15">
      <c r="A87" s="3099"/>
      <c r="B87" s="881" t="s">
        <v>793</v>
      </c>
      <c r="C87" s="876">
        <f t="shared" ref="C87:C93" si="893">D87+E87-F87</f>
        <v>0</v>
      </c>
      <c r="D87" s="876">
        <f t="shared" ref="D87:D93" si="894">H87+K87+N87+Q87</f>
        <v>0</v>
      </c>
      <c r="E87" s="876">
        <f t="shared" ref="E87:E93" si="895">I87+L87+O87+R87</f>
        <v>0</v>
      </c>
      <c r="F87" s="876">
        <f t="shared" ref="F87:F93" si="896">J87+M87+P87+S87</f>
        <v>0</v>
      </c>
      <c r="G87" s="876">
        <f t="shared" ref="G87:G93" si="897">D87+E87-F87</f>
        <v>0</v>
      </c>
      <c r="H87" s="876">
        <f>AB87+AV87+BP87+CJ87+DD87</f>
        <v>0</v>
      </c>
      <c r="I87" s="876">
        <f t="shared" ref="I87:I93" si="898">AC87+AW87+BQ87+CK87+DE87</f>
        <v>0</v>
      </c>
      <c r="J87" s="876">
        <f t="shared" ref="J87:J93" si="899">AD87+AX87+BR87+CL87+DF87</f>
        <v>0</v>
      </c>
      <c r="K87" s="876">
        <f t="shared" ref="K87:K93" si="900">AE87+AY87+BS87+CM87+DG87</f>
        <v>0</v>
      </c>
      <c r="L87" s="876">
        <f t="shared" ref="L87:L93" si="901">AF87+AZ87+BT87+CN87+DH87</f>
        <v>0</v>
      </c>
      <c r="M87" s="876">
        <f t="shared" ref="M87:M93" si="902">AG87+BA87+BU87+CO87+DI87</f>
        <v>0</v>
      </c>
      <c r="N87" s="876">
        <f t="shared" ref="N87:N93" si="903">AH87+BB87+BV87+CP87+DJ87</f>
        <v>0</v>
      </c>
      <c r="O87" s="876">
        <f t="shared" ref="O87:O93" si="904">AI87+BC87+BW87+CQ87+DK87</f>
        <v>0</v>
      </c>
      <c r="P87" s="876">
        <f t="shared" ref="P87:P93" si="905">AJ87+BD87+BX87+CR87+DL87</f>
        <v>0</v>
      </c>
      <c r="Q87" s="876">
        <f t="shared" ref="Q87:Q93" si="906">AK87+BE87+BY87+CS87+DM87</f>
        <v>0</v>
      </c>
      <c r="R87" s="876">
        <f t="shared" ref="R87:R93" si="907">AL87+BF87+BZ87+CT87+DN87</f>
        <v>0</v>
      </c>
      <c r="S87" s="937">
        <f t="shared" ref="S87:S93" si="908">AM87+BG87+CA87+CU87+DO87</f>
        <v>0</v>
      </c>
      <c r="T87" s="871"/>
      <c r="U87" s="3099"/>
      <c r="V87" s="881" t="s">
        <v>793</v>
      </c>
      <c r="W87" s="876">
        <f t="shared" ref="W87:W93" si="909">X87+Y87-Z87</f>
        <v>0</v>
      </c>
      <c r="X87" s="876">
        <f t="shared" ref="X87:X93" si="910">AB87+AE87+AH87+AK87</f>
        <v>0</v>
      </c>
      <c r="Y87" s="876">
        <f t="shared" ref="Y87:Y93" si="911">AC87+AF87+AI87+AL87</f>
        <v>0</v>
      </c>
      <c r="Z87" s="876">
        <f t="shared" ref="Z87:Z93" si="912">AD87+AG87+AJ87+AM87</f>
        <v>0</v>
      </c>
      <c r="AA87" s="876">
        <f t="shared" ref="AA87:AA93" si="913">X87+Y87-Z87</f>
        <v>0</v>
      </c>
      <c r="AB87" s="876"/>
      <c r="AC87" s="876"/>
      <c r="AD87" s="876"/>
      <c r="AE87" s="876"/>
      <c r="AF87" s="876"/>
      <c r="AG87" s="876"/>
      <c r="AH87" s="876"/>
      <c r="AI87" s="876"/>
      <c r="AJ87" s="876"/>
      <c r="AK87" s="876"/>
      <c r="AL87" s="876"/>
      <c r="AM87" s="876"/>
      <c r="AN87" s="871"/>
      <c r="AO87" s="3099"/>
      <c r="AP87" s="881" t="s">
        <v>793</v>
      </c>
      <c r="AQ87" s="876">
        <f t="shared" ref="AQ87:AQ93" si="914">AR87+AS87-AT87</f>
        <v>0</v>
      </c>
      <c r="AR87" s="876">
        <f t="shared" ref="AR87:AR93" si="915">AV87+AY87+BB87+BE87</f>
        <v>0</v>
      </c>
      <c r="AS87" s="876">
        <f t="shared" ref="AS87:AS93" si="916">AW87+AZ87+BC87+BF87</f>
        <v>0</v>
      </c>
      <c r="AT87" s="876">
        <f t="shared" ref="AT87:AT93" si="917">AX87+BA87+BD87+BG87</f>
        <v>0</v>
      </c>
      <c r="AU87" s="876">
        <f t="shared" ref="AU87:AU93" si="918">AR87+AS87-AT87</f>
        <v>0</v>
      </c>
      <c r="AV87" s="876"/>
      <c r="AW87" s="876"/>
      <c r="AX87" s="876"/>
      <c r="AY87" s="876"/>
      <c r="AZ87" s="876"/>
      <c r="BA87" s="876"/>
      <c r="BB87" s="876"/>
      <c r="BC87" s="876"/>
      <c r="BD87" s="876"/>
      <c r="BE87" s="876"/>
      <c r="BF87" s="876"/>
      <c r="BG87" s="876"/>
      <c r="BH87" s="871"/>
      <c r="BI87" s="3099"/>
      <c r="BJ87" s="881" t="s">
        <v>793</v>
      </c>
      <c r="BK87" s="876">
        <f t="shared" ref="BK87:BK93" si="919">BL87+BM87-BN87</f>
        <v>0</v>
      </c>
      <c r="BL87" s="876">
        <f t="shared" ref="BL87:BL93" si="920">BP87+BS87+BV87+BY87</f>
        <v>0</v>
      </c>
      <c r="BM87" s="876">
        <f t="shared" ref="BM87:BM93" si="921">BQ87+BT87+BW87+BZ87</f>
        <v>0</v>
      </c>
      <c r="BN87" s="876">
        <f t="shared" ref="BN87:BN93" si="922">BR87+BU87+BX87+CA87</f>
        <v>0</v>
      </c>
      <c r="BO87" s="876">
        <f t="shared" ref="BO87:BO93" si="923">BL87+BM87-BN87</f>
        <v>0</v>
      </c>
      <c r="BP87" s="876"/>
      <c r="BQ87" s="876"/>
      <c r="BR87" s="876"/>
      <c r="BS87" s="876"/>
      <c r="BT87" s="876"/>
      <c r="BU87" s="876"/>
      <c r="BV87" s="876"/>
      <c r="BW87" s="876"/>
      <c r="BX87" s="876"/>
      <c r="BY87" s="876"/>
      <c r="BZ87" s="876"/>
      <c r="CA87" s="876"/>
      <c r="CB87" s="871"/>
      <c r="CC87" s="3099"/>
      <c r="CD87" s="881" t="s">
        <v>793</v>
      </c>
      <c r="CE87" s="876">
        <f t="shared" ref="CE87:CE93" si="924">CF87+CG87-CH87</f>
        <v>0</v>
      </c>
      <c r="CF87" s="876">
        <f t="shared" ref="CF87:CF93" si="925">CJ87+CM87+CP87+CS87</f>
        <v>0</v>
      </c>
      <c r="CG87" s="876">
        <f t="shared" ref="CG87:CG93" si="926">CK87+CN87+CQ87+CT87</f>
        <v>0</v>
      </c>
      <c r="CH87" s="876">
        <f t="shared" ref="CH87:CH93" si="927">CL87+CO87+CR87+CU87</f>
        <v>0</v>
      </c>
      <c r="CI87" s="876">
        <f t="shared" ref="CI87:CI93" si="928">CF87+CG87-CH87</f>
        <v>0</v>
      </c>
      <c r="CJ87" s="876"/>
      <c r="CK87" s="876"/>
      <c r="CL87" s="876"/>
      <c r="CM87" s="876"/>
      <c r="CN87" s="876"/>
      <c r="CO87" s="876"/>
      <c r="CP87" s="876"/>
      <c r="CQ87" s="876"/>
      <c r="CR87" s="876"/>
      <c r="CS87" s="876"/>
      <c r="CT87" s="876"/>
      <c r="CU87" s="876"/>
      <c r="CV87" s="871"/>
      <c r="CW87" s="3099"/>
      <c r="CX87" s="881" t="s">
        <v>793</v>
      </c>
      <c r="CY87" s="876">
        <f t="shared" ref="CY87:CY93" si="929">CZ87+DA87-DB87</f>
        <v>0</v>
      </c>
      <c r="CZ87" s="876">
        <f t="shared" ref="CZ87:CZ93" si="930">DD87+DG87+DJ87+DM87</f>
        <v>0</v>
      </c>
      <c r="DA87" s="876">
        <f t="shared" ref="DA87:DA93" si="931">DE87+DH87+DK87+DN87</f>
        <v>0</v>
      </c>
      <c r="DB87" s="876">
        <f t="shared" ref="DB87:DB93" si="932">DF87+DI87+DL87+DO87</f>
        <v>0</v>
      </c>
      <c r="DC87" s="876">
        <f t="shared" ref="DC87:DC93" si="933">CZ87+DA87-DB87</f>
        <v>0</v>
      </c>
      <c r="DD87" s="876"/>
      <c r="DE87" s="876"/>
      <c r="DF87" s="876"/>
      <c r="DG87" s="876"/>
      <c r="DH87" s="876"/>
      <c r="DI87" s="876"/>
      <c r="DJ87" s="876"/>
      <c r="DK87" s="876"/>
      <c r="DL87" s="876"/>
      <c r="DM87" s="876"/>
      <c r="DN87" s="876"/>
      <c r="DO87" s="876"/>
      <c r="DP87" s="871"/>
    </row>
    <row r="88" spans="1:120" s="71" customFormat="1" ht="19.5" customHeight="1" x14ac:dyDescent="0.15">
      <c r="A88" s="3099"/>
      <c r="B88" s="877" t="s">
        <v>792</v>
      </c>
      <c r="C88" s="876">
        <f t="shared" si="893"/>
        <v>0</v>
      </c>
      <c r="D88" s="876">
        <f t="shared" si="894"/>
        <v>0</v>
      </c>
      <c r="E88" s="876">
        <f t="shared" si="895"/>
        <v>0</v>
      </c>
      <c r="F88" s="876">
        <f t="shared" si="896"/>
        <v>0</v>
      </c>
      <c r="G88" s="876">
        <f t="shared" si="897"/>
        <v>0</v>
      </c>
      <c r="H88" s="876">
        <f t="shared" ref="H88:H93" si="934">AB88+AV88+BP88+CJ88+DD88</f>
        <v>0</v>
      </c>
      <c r="I88" s="876">
        <f t="shared" si="898"/>
        <v>0</v>
      </c>
      <c r="J88" s="876">
        <f t="shared" si="899"/>
        <v>0</v>
      </c>
      <c r="K88" s="876">
        <f t="shared" si="900"/>
        <v>0</v>
      </c>
      <c r="L88" s="876">
        <f t="shared" si="901"/>
        <v>0</v>
      </c>
      <c r="M88" s="876">
        <f t="shared" si="902"/>
        <v>0</v>
      </c>
      <c r="N88" s="876">
        <f t="shared" si="903"/>
        <v>0</v>
      </c>
      <c r="O88" s="876">
        <f t="shared" si="904"/>
        <v>0</v>
      </c>
      <c r="P88" s="876">
        <f t="shared" si="905"/>
        <v>0</v>
      </c>
      <c r="Q88" s="876">
        <f t="shared" si="906"/>
        <v>0</v>
      </c>
      <c r="R88" s="876">
        <f t="shared" si="907"/>
        <v>0</v>
      </c>
      <c r="S88" s="937">
        <f t="shared" si="908"/>
        <v>0</v>
      </c>
      <c r="T88" s="871"/>
      <c r="U88" s="3099"/>
      <c r="V88" s="877" t="s">
        <v>792</v>
      </c>
      <c r="W88" s="876">
        <f t="shared" si="909"/>
        <v>0</v>
      </c>
      <c r="X88" s="876">
        <f t="shared" si="910"/>
        <v>0</v>
      </c>
      <c r="Y88" s="876">
        <f t="shared" si="911"/>
        <v>0</v>
      </c>
      <c r="Z88" s="876">
        <f t="shared" si="912"/>
        <v>0</v>
      </c>
      <c r="AA88" s="876">
        <f t="shared" si="913"/>
        <v>0</v>
      </c>
      <c r="AB88" s="876"/>
      <c r="AC88" s="876"/>
      <c r="AD88" s="876"/>
      <c r="AE88" s="876"/>
      <c r="AF88" s="876"/>
      <c r="AG88" s="876"/>
      <c r="AH88" s="876"/>
      <c r="AI88" s="876"/>
      <c r="AJ88" s="876"/>
      <c r="AK88" s="876"/>
      <c r="AL88" s="876"/>
      <c r="AM88" s="876"/>
      <c r="AN88" s="871"/>
      <c r="AO88" s="3099"/>
      <c r="AP88" s="877" t="s">
        <v>792</v>
      </c>
      <c r="AQ88" s="876">
        <f t="shared" si="914"/>
        <v>0</v>
      </c>
      <c r="AR88" s="876">
        <f t="shared" si="915"/>
        <v>0</v>
      </c>
      <c r="AS88" s="876">
        <f t="shared" si="916"/>
        <v>0</v>
      </c>
      <c r="AT88" s="876">
        <f t="shared" si="917"/>
        <v>0</v>
      </c>
      <c r="AU88" s="876">
        <f t="shared" si="918"/>
        <v>0</v>
      </c>
      <c r="AV88" s="876"/>
      <c r="AW88" s="876"/>
      <c r="AX88" s="876"/>
      <c r="AY88" s="876"/>
      <c r="AZ88" s="876"/>
      <c r="BA88" s="876"/>
      <c r="BB88" s="876"/>
      <c r="BC88" s="876"/>
      <c r="BD88" s="876"/>
      <c r="BE88" s="876"/>
      <c r="BF88" s="876"/>
      <c r="BG88" s="876"/>
      <c r="BH88" s="871"/>
      <c r="BI88" s="3099"/>
      <c r="BJ88" s="877" t="s">
        <v>792</v>
      </c>
      <c r="BK88" s="876">
        <f t="shared" si="919"/>
        <v>0</v>
      </c>
      <c r="BL88" s="876">
        <f t="shared" si="920"/>
        <v>0</v>
      </c>
      <c r="BM88" s="876">
        <f t="shared" si="921"/>
        <v>0</v>
      </c>
      <c r="BN88" s="876">
        <f t="shared" si="922"/>
        <v>0</v>
      </c>
      <c r="BO88" s="876">
        <f t="shared" si="923"/>
        <v>0</v>
      </c>
      <c r="BP88" s="876"/>
      <c r="BQ88" s="876"/>
      <c r="BR88" s="876"/>
      <c r="BS88" s="876"/>
      <c r="BT88" s="876"/>
      <c r="BU88" s="876"/>
      <c r="BV88" s="876"/>
      <c r="BW88" s="876"/>
      <c r="BX88" s="876"/>
      <c r="BY88" s="876"/>
      <c r="BZ88" s="876"/>
      <c r="CA88" s="876"/>
      <c r="CB88" s="871"/>
      <c r="CC88" s="3099"/>
      <c r="CD88" s="877" t="s">
        <v>792</v>
      </c>
      <c r="CE88" s="876">
        <f t="shared" si="924"/>
        <v>0</v>
      </c>
      <c r="CF88" s="876">
        <f t="shared" si="925"/>
        <v>0</v>
      </c>
      <c r="CG88" s="876">
        <f t="shared" si="926"/>
        <v>0</v>
      </c>
      <c r="CH88" s="876">
        <f t="shared" si="927"/>
        <v>0</v>
      </c>
      <c r="CI88" s="876">
        <f t="shared" si="928"/>
        <v>0</v>
      </c>
      <c r="CJ88" s="876"/>
      <c r="CK88" s="876"/>
      <c r="CL88" s="876"/>
      <c r="CM88" s="876"/>
      <c r="CN88" s="876"/>
      <c r="CO88" s="876"/>
      <c r="CP88" s="876"/>
      <c r="CQ88" s="876"/>
      <c r="CR88" s="876"/>
      <c r="CS88" s="876"/>
      <c r="CT88" s="876"/>
      <c r="CU88" s="876"/>
      <c r="CV88" s="871"/>
      <c r="CW88" s="3099"/>
      <c r="CX88" s="877" t="s">
        <v>792</v>
      </c>
      <c r="CY88" s="876">
        <f t="shared" si="929"/>
        <v>0</v>
      </c>
      <c r="CZ88" s="876">
        <f t="shared" si="930"/>
        <v>0</v>
      </c>
      <c r="DA88" s="876">
        <f t="shared" si="931"/>
        <v>0</v>
      </c>
      <c r="DB88" s="876">
        <f t="shared" si="932"/>
        <v>0</v>
      </c>
      <c r="DC88" s="876">
        <f t="shared" si="933"/>
        <v>0</v>
      </c>
      <c r="DD88" s="876"/>
      <c r="DE88" s="876"/>
      <c r="DF88" s="876"/>
      <c r="DG88" s="876"/>
      <c r="DH88" s="876"/>
      <c r="DI88" s="876"/>
      <c r="DJ88" s="876"/>
      <c r="DK88" s="876"/>
      <c r="DL88" s="876"/>
      <c r="DM88" s="876"/>
      <c r="DN88" s="876"/>
      <c r="DO88" s="876"/>
      <c r="DP88" s="871"/>
    </row>
    <row r="89" spans="1:120" s="71" customFormat="1" ht="19.5" customHeight="1" x14ac:dyDescent="0.15">
      <c r="A89" s="3099"/>
      <c r="B89" s="877" t="s">
        <v>344</v>
      </c>
      <c r="C89" s="876">
        <f t="shared" si="893"/>
        <v>4.26</v>
      </c>
      <c r="D89" s="876">
        <f t="shared" si="894"/>
        <v>0</v>
      </c>
      <c r="E89" s="876">
        <f t="shared" si="895"/>
        <v>4.26</v>
      </c>
      <c r="F89" s="876">
        <f t="shared" si="896"/>
        <v>0</v>
      </c>
      <c r="G89" s="876">
        <f t="shared" si="897"/>
        <v>4.26</v>
      </c>
      <c r="H89" s="876">
        <f t="shared" si="934"/>
        <v>0</v>
      </c>
      <c r="I89" s="876">
        <f t="shared" si="898"/>
        <v>0</v>
      </c>
      <c r="J89" s="876">
        <f t="shared" si="899"/>
        <v>0</v>
      </c>
      <c r="K89" s="876">
        <f t="shared" si="900"/>
        <v>0</v>
      </c>
      <c r="L89" s="876">
        <f t="shared" si="901"/>
        <v>4.26</v>
      </c>
      <c r="M89" s="876">
        <f t="shared" si="902"/>
        <v>0</v>
      </c>
      <c r="N89" s="876">
        <f t="shared" si="903"/>
        <v>0</v>
      </c>
      <c r="O89" s="876">
        <f t="shared" si="904"/>
        <v>0</v>
      </c>
      <c r="P89" s="876">
        <f t="shared" si="905"/>
        <v>0</v>
      </c>
      <c r="Q89" s="876">
        <f t="shared" si="906"/>
        <v>0</v>
      </c>
      <c r="R89" s="876">
        <f t="shared" si="907"/>
        <v>0</v>
      </c>
      <c r="S89" s="937">
        <f t="shared" si="908"/>
        <v>0</v>
      </c>
      <c r="T89" s="871"/>
      <c r="U89" s="3099"/>
      <c r="V89" s="877" t="s">
        <v>344</v>
      </c>
      <c r="W89" s="876">
        <f t="shared" si="909"/>
        <v>0</v>
      </c>
      <c r="X89" s="876">
        <f t="shared" si="910"/>
        <v>0</v>
      </c>
      <c r="Y89" s="876">
        <f t="shared" si="911"/>
        <v>0</v>
      </c>
      <c r="Z89" s="876">
        <f t="shared" si="912"/>
        <v>0</v>
      </c>
      <c r="AA89" s="876">
        <f t="shared" si="913"/>
        <v>0</v>
      </c>
      <c r="AB89" s="876"/>
      <c r="AC89" s="876"/>
      <c r="AD89" s="876"/>
      <c r="AE89" s="876"/>
      <c r="AF89" s="876"/>
      <c r="AG89" s="876"/>
      <c r="AH89" s="876"/>
      <c r="AI89" s="876"/>
      <c r="AJ89" s="876"/>
      <c r="AK89" s="876"/>
      <c r="AL89" s="876"/>
      <c r="AM89" s="876"/>
      <c r="AN89" s="871"/>
      <c r="AO89" s="3099"/>
      <c r="AP89" s="877" t="s">
        <v>344</v>
      </c>
      <c r="AQ89" s="876">
        <f t="shared" si="914"/>
        <v>0</v>
      </c>
      <c r="AR89" s="876">
        <f t="shared" si="915"/>
        <v>0</v>
      </c>
      <c r="AS89" s="876">
        <f t="shared" si="916"/>
        <v>0</v>
      </c>
      <c r="AT89" s="876">
        <f t="shared" si="917"/>
        <v>0</v>
      </c>
      <c r="AU89" s="876">
        <f t="shared" si="918"/>
        <v>0</v>
      </c>
      <c r="AV89" s="876"/>
      <c r="AW89" s="876"/>
      <c r="AX89" s="876"/>
      <c r="AY89" s="876"/>
      <c r="AZ89" s="876"/>
      <c r="BA89" s="876"/>
      <c r="BB89" s="876"/>
      <c r="BC89" s="876"/>
      <c r="BD89" s="876"/>
      <c r="BE89" s="876"/>
      <c r="BF89" s="876"/>
      <c r="BG89" s="876"/>
      <c r="BH89" s="871"/>
      <c r="BI89" s="3099"/>
      <c r="BJ89" s="877" t="s">
        <v>344</v>
      </c>
      <c r="BK89" s="876">
        <f t="shared" si="919"/>
        <v>0</v>
      </c>
      <c r="BL89" s="876">
        <f t="shared" si="920"/>
        <v>0</v>
      </c>
      <c r="BM89" s="876">
        <f t="shared" si="921"/>
        <v>0</v>
      </c>
      <c r="BN89" s="876">
        <f t="shared" si="922"/>
        <v>0</v>
      </c>
      <c r="BO89" s="876">
        <f t="shared" si="923"/>
        <v>0</v>
      </c>
      <c r="BP89" s="876"/>
      <c r="BQ89" s="876"/>
      <c r="BR89" s="876"/>
      <c r="BS89" s="876"/>
      <c r="BT89" s="876"/>
      <c r="BU89" s="876"/>
      <c r="BV89" s="876"/>
      <c r="BW89" s="876"/>
      <c r="BX89" s="876"/>
      <c r="BY89" s="876"/>
      <c r="BZ89" s="876"/>
      <c r="CA89" s="876"/>
      <c r="CB89" s="871"/>
      <c r="CC89" s="3099"/>
      <c r="CD89" s="877" t="s">
        <v>344</v>
      </c>
      <c r="CE89" s="876">
        <f t="shared" si="924"/>
        <v>0</v>
      </c>
      <c r="CF89" s="876">
        <f t="shared" si="925"/>
        <v>0</v>
      </c>
      <c r="CG89" s="876">
        <f t="shared" si="926"/>
        <v>0</v>
      </c>
      <c r="CH89" s="876">
        <f t="shared" si="927"/>
        <v>0</v>
      </c>
      <c r="CI89" s="876">
        <f t="shared" si="928"/>
        <v>0</v>
      </c>
      <c r="CJ89" s="876"/>
      <c r="CK89" s="876"/>
      <c r="CL89" s="876"/>
      <c r="CM89" s="876"/>
      <c r="CN89" s="876"/>
      <c r="CO89" s="876"/>
      <c r="CP89" s="876"/>
      <c r="CQ89" s="876"/>
      <c r="CR89" s="876"/>
      <c r="CS89" s="876"/>
      <c r="CT89" s="876"/>
      <c r="CU89" s="876"/>
      <c r="CV89" s="871"/>
      <c r="CW89" s="3099"/>
      <c r="CX89" s="877" t="s">
        <v>344</v>
      </c>
      <c r="CY89" s="876">
        <f t="shared" si="929"/>
        <v>4.26</v>
      </c>
      <c r="CZ89" s="876">
        <f t="shared" si="930"/>
        <v>0</v>
      </c>
      <c r="DA89" s="876">
        <f t="shared" si="931"/>
        <v>4.26</v>
      </c>
      <c r="DB89" s="876">
        <f t="shared" si="932"/>
        <v>0</v>
      </c>
      <c r="DC89" s="876">
        <f t="shared" si="933"/>
        <v>4.26</v>
      </c>
      <c r="DD89" s="876"/>
      <c r="DE89" s="876"/>
      <c r="DF89" s="876"/>
      <c r="DG89" s="876"/>
      <c r="DH89" s="876">
        <v>4.26</v>
      </c>
      <c r="DI89" s="876"/>
      <c r="DJ89" s="876"/>
      <c r="DK89" s="876"/>
      <c r="DL89" s="876"/>
      <c r="DM89" s="876"/>
      <c r="DN89" s="876"/>
      <c r="DO89" s="876"/>
      <c r="DP89" s="871"/>
    </row>
    <row r="90" spans="1:120" s="71" customFormat="1" ht="19.5" customHeight="1" x14ac:dyDescent="0.15">
      <c r="A90" s="3099"/>
      <c r="B90" s="877" t="s">
        <v>345</v>
      </c>
      <c r="C90" s="876">
        <f t="shared" si="893"/>
        <v>0</v>
      </c>
      <c r="D90" s="876">
        <f t="shared" si="894"/>
        <v>0</v>
      </c>
      <c r="E90" s="876">
        <f t="shared" si="895"/>
        <v>0</v>
      </c>
      <c r="F90" s="876">
        <f t="shared" si="896"/>
        <v>0</v>
      </c>
      <c r="G90" s="876">
        <f t="shared" si="897"/>
        <v>0</v>
      </c>
      <c r="H90" s="876">
        <f t="shared" si="934"/>
        <v>0</v>
      </c>
      <c r="I90" s="876">
        <f t="shared" si="898"/>
        <v>0</v>
      </c>
      <c r="J90" s="876">
        <f t="shared" si="899"/>
        <v>0</v>
      </c>
      <c r="K90" s="876">
        <f t="shared" si="900"/>
        <v>0</v>
      </c>
      <c r="L90" s="876">
        <f t="shared" si="901"/>
        <v>0</v>
      </c>
      <c r="M90" s="876">
        <f t="shared" si="902"/>
        <v>0</v>
      </c>
      <c r="N90" s="876">
        <f t="shared" si="903"/>
        <v>0</v>
      </c>
      <c r="O90" s="876">
        <f t="shared" si="904"/>
        <v>0</v>
      </c>
      <c r="P90" s="876">
        <f t="shared" si="905"/>
        <v>0</v>
      </c>
      <c r="Q90" s="876">
        <f t="shared" si="906"/>
        <v>0</v>
      </c>
      <c r="R90" s="876">
        <f t="shared" si="907"/>
        <v>0</v>
      </c>
      <c r="S90" s="937">
        <f t="shared" si="908"/>
        <v>0</v>
      </c>
      <c r="T90" s="871"/>
      <c r="U90" s="3099"/>
      <c r="V90" s="877" t="s">
        <v>345</v>
      </c>
      <c r="W90" s="876">
        <f t="shared" si="909"/>
        <v>0</v>
      </c>
      <c r="X90" s="876">
        <f t="shared" si="910"/>
        <v>0</v>
      </c>
      <c r="Y90" s="876">
        <f t="shared" si="911"/>
        <v>0</v>
      </c>
      <c r="Z90" s="876">
        <f t="shared" si="912"/>
        <v>0</v>
      </c>
      <c r="AA90" s="876">
        <f t="shared" si="913"/>
        <v>0</v>
      </c>
      <c r="AB90" s="876"/>
      <c r="AC90" s="876"/>
      <c r="AD90" s="876"/>
      <c r="AE90" s="876"/>
      <c r="AF90" s="876"/>
      <c r="AG90" s="876"/>
      <c r="AH90" s="876"/>
      <c r="AI90" s="876"/>
      <c r="AJ90" s="876"/>
      <c r="AK90" s="876"/>
      <c r="AL90" s="876"/>
      <c r="AM90" s="876"/>
      <c r="AN90" s="871"/>
      <c r="AO90" s="3099"/>
      <c r="AP90" s="877" t="s">
        <v>345</v>
      </c>
      <c r="AQ90" s="876">
        <f t="shared" si="914"/>
        <v>0</v>
      </c>
      <c r="AR90" s="876">
        <f t="shared" si="915"/>
        <v>0</v>
      </c>
      <c r="AS90" s="876">
        <f t="shared" si="916"/>
        <v>0</v>
      </c>
      <c r="AT90" s="876">
        <f t="shared" si="917"/>
        <v>0</v>
      </c>
      <c r="AU90" s="876">
        <f t="shared" si="918"/>
        <v>0</v>
      </c>
      <c r="AV90" s="876"/>
      <c r="AW90" s="876"/>
      <c r="AX90" s="876"/>
      <c r="AY90" s="876"/>
      <c r="AZ90" s="876"/>
      <c r="BA90" s="876"/>
      <c r="BB90" s="876"/>
      <c r="BC90" s="876"/>
      <c r="BD90" s="876"/>
      <c r="BE90" s="876"/>
      <c r="BF90" s="876"/>
      <c r="BG90" s="876"/>
      <c r="BH90" s="871"/>
      <c r="BI90" s="3099"/>
      <c r="BJ90" s="877" t="s">
        <v>345</v>
      </c>
      <c r="BK90" s="876">
        <f t="shared" si="919"/>
        <v>0</v>
      </c>
      <c r="BL90" s="876">
        <f t="shared" si="920"/>
        <v>0</v>
      </c>
      <c r="BM90" s="876">
        <f t="shared" si="921"/>
        <v>0</v>
      </c>
      <c r="BN90" s="876">
        <f t="shared" si="922"/>
        <v>0</v>
      </c>
      <c r="BO90" s="876">
        <f t="shared" si="923"/>
        <v>0</v>
      </c>
      <c r="BP90" s="876"/>
      <c r="BQ90" s="876"/>
      <c r="BR90" s="876"/>
      <c r="BS90" s="876"/>
      <c r="BT90" s="876"/>
      <c r="BU90" s="876"/>
      <c r="BV90" s="876"/>
      <c r="BW90" s="876"/>
      <c r="BX90" s="876"/>
      <c r="BY90" s="876"/>
      <c r="BZ90" s="876"/>
      <c r="CA90" s="876"/>
      <c r="CB90" s="871"/>
      <c r="CC90" s="3099"/>
      <c r="CD90" s="877" t="s">
        <v>345</v>
      </c>
      <c r="CE90" s="876">
        <f t="shared" si="924"/>
        <v>0</v>
      </c>
      <c r="CF90" s="876">
        <f t="shared" si="925"/>
        <v>0</v>
      </c>
      <c r="CG90" s="876">
        <f t="shared" si="926"/>
        <v>0</v>
      </c>
      <c r="CH90" s="876">
        <f t="shared" si="927"/>
        <v>0</v>
      </c>
      <c r="CI90" s="876">
        <f t="shared" si="928"/>
        <v>0</v>
      </c>
      <c r="CJ90" s="876"/>
      <c r="CK90" s="876"/>
      <c r="CL90" s="876"/>
      <c r="CM90" s="876"/>
      <c r="CN90" s="876"/>
      <c r="CO90" s="876"/>
      <c r="CP90" s="876"/>
      <c r="CQ90" s="876"/>
      <c r="CR90" s="876"/>
      <c r="CS90" s="876"/>
      <c r="CT90" s="876"/>
      <c r="CU90" s="876"/>
      <c r="CV90" s="871"/>
      <c r="CW90" s="3099"/>
      <c r="CX90" s="877" t="s">
        <v>345</v>
      </c>
      <c r="CY90" s="876">
        <f t="shared" si="929"/>
        <v>0</v>
      </c>
      <c r="CZ90" s="876">
        <f t="shared" si="930"/>
        <v>0</v>
      </c>
      <c r="DA90" s="876">
        <f t="shared" si="931"/>
        <v>0</v>
      </c>
      <c r="DB90" s="876">
        <f t="shared" si="932"/>
        <v>0</v>
      </c>
      <c r="DC90" s="876">
        <f t="shared" si="933"/>
        <v>0</v>
      </c>
      <c r="DD90" s="876"/>
      <c r="DE90" s="876"/>
      <c r="DF90" s="876"/>
      <c r="DG90" s="876"/>
      <c r="DH90" s="876"/>
      <c r="DI90" s="876"/>
      <c r="DJ90" s="876"/>
      <c r="DK90" s="876"/>
      <c r="DL90" s="876"/>
      <c r="DM90" s="876"/>
      <c r="DN90" s="876"/>
      <c r="DO90" s="876"/>
      <c r="DP90" s="871"/>
    </row>
    <row r="91" spans="1:120" s="71" customFormat="1" ht="19.5" customHeight="1" x14ac:dyDescent="0.15">
      <c r="A91" s="3099"/>
      <c r="B91" s="878" t="s">
        <v>283</v>
      </c>
      <c r="C91" s="876">
        <f t="shared" si="893"/>
        <v>0</v>
      </c>
      <c r="D91" s="876">
        <f t="shared" si="894"/>
        <v>0</v>
      </c>
      <c r="E91" s="876">
        <f t="shared" si="895"/>
        <v>0</v>
      </c>
      <c r="F91" s="876">
        <f t="shared" si="896"/>
        <v>0</v>
      </c>
      <c r="G91" s="876">
        <f t="shared" si="897"/>
        <v>0</v>
      </c>
      <c r="H91" s="876">
        <f t="shared" si="934"/>
        <v>0</v>
      </c>
      <c r="I91" s="876">
        <f t="shared" si="898"/>
        <v>0</v>
      </c>
      <c r="J91" s="876">
        <f t="shared" si="899"/>
        <v>0</v>
      </c>
      <c r="K91" s="876">
        <f t="shared" si="900"/>
        <v>0</v>
      </c>
      <c r="L91" s="876">
        <f t="shared" si="901"/>
        <v>0</v>
      </c>
      <c r="M91" s="876">
        <f t="shared" si="902"/>
        <v>0</v>
      </c>
      <c r="N91" s="876">
        <f t="shared" si="903"/>
        <v>0</v>
      </c>
      <c r="O91" s="876">
        <f t="shared" si="904"/>
        <v>0</v>
      </c>
      <c r="P91" s="876">
        <f t="shared" si="905"/>
        <v>0</v>
      </c>
      <c r="Q91" s="876">
        <f t="shared" si="906"/>
        <v>0</v>
      </c>
      <c r="R91" s="876">
        <f t="shared" si="907"/>
        <v>0</v>
      </c>
      <c r="S91" s="937">
        <f t="shared" si="908"/>
        <v>0</v>
      </c>
      <c r="T91" s="871"/>
      <c r="U91" s="3099"/>
      <c r="V91" s="878" t="s">
        <v>283</v>
      </c>
      <c r="W91" s="876">
        <f t="shared" si="909"/>
        <v>0</v>
      </c>
      <c r="X91" s="876">
        <f t="shared" si="910"/>
        <v>0</v>
      </c>
      <c r="Y91" s="876">
        <f t="shared" si="911"/>
        <v>0</v>
      </c>
      <c r="Z91" s="876">
        <f t="shared" si="912"/>
        <v>0</v>
      </c>
      <c r="AA91" s="876">
        <f t="shared" si="913"/>
        <v>0</v>
      </c>
      <c r="AB91" s="876"/>
      <c r="AC91" s="876"/>
      <c r="AD91" s="876"/>
      <c r="AE91" s="876"/>
      <c r="AF91" s="876"/>
      <c r="AG91" s="876"/>
      <c r="AH91" s="876"/>
      <c r="AI91" s="876"/>
      <c r="AJ91" s="876"/>
      <c r="AK91" s="876"/>
      <c r="AL91" s="876"/>
      <c r="AM91" s="876"/>
      <c r="AN91" s="871"/>
      <c r="AO91" s="3099"/>
      <c r="AP91" s="878" t="s">
        <v>283</v>
      </c>
      <c r="AQ91" s="876">
        <f t="shared" si="914"/>
        <v>0</v>
      </c>
      <c r="AR91" s="876">
        <f t="shared" si="915"/>
        <v>0</v>
      </c>
      <c r="AS91" s="876">
        <f t="shared" si="916"/>
        <v>0</v>
      </c>
      <c r="AT91" s="876">
        <f t="shared" si="917"/>
        <v>0</v>
      </c>
      <c r="AU91" s="876">
        <f t="shared" si="918"/>
        <v>0</v>
      </c>
      <c r="AV91" s="876"/>
      <c r="AW91" s="876"/>
      <c r="AX91" s="876"/>
      <c r="AY91" s="876"/>
      <c r="AZ91" s="876"/>
      <c r="BA91" s="876"/>
      <c r="BB91" s="876"/>
      <c r="BC91" s="876"/>
      <c r="BD91" s="876"/>
      <c r="BE91" s="876"/>
      <c r="BF91" s="876"/>
      <c r="BG91" s="876"/>
      <c r="BH91" s="871"/>
      <c r="BI91" s="3099"/>
      <c r="BJ91" s="878" t="s">
        <v>283</v>
      </c>
      <c r="BK91" s="876">
        <f t="shared" si="919"/>
        <v>0</v>
      </c>
      <c r="BL91" s="876">
        <f t="shared" si="920"/>
        <v>0</v>
      </c>
      <c r="BM91" s="876">
        <f t="shared" si="921"/>
        <v>0</v>
      </c>
      <c r="BN91" s="876">
        <f t="shared" si="922"/>
        <v>0</v>
      </c>
      <c r="BO91" s="876">
        <f t="shared" si="923"/>
        <v>0</v>
      </c>
      <c r="BP91" s="876"/>
      <c r="BQ91" s="876"/>
      <c r="BR91" s="876"/>
      <c r="BS91" s="876"/>
      <c r="BT91" s="876"/>
      <c r="BU91" s="876"/>
      <c r="BV91" s="876"/>
      <c r="BW91" s="876"/>
      <c r="BX91" s="876"/>
      <c r="BY91" s="876"/>
      <c r="BZ91" s="876"/>
      <c r="CA91" s="876"/>
      <c r="CB91" s="871"/>
      <c r="CC91" s="3099"/>
      <c r="CD91" s="878" t="s">
        <v>283</v>
      </c>
      <c r="CE91" s="876">
        <f t="shared" si="924"/>
        <v>0</v>
      </c>
      <c r="CF91" s="876">
        <f t="shared" si="925"/>
        <v>0</v>
      </c>
      <c r="CG91" s="876">
        <f t="shared" si="926"/>
        <v>0</v>
      </c>
      <c r="CH91" s="876">
        <f t="shared" si="927"/>
        <v>0</v>
      </c>
      <c r="CI91" s="876">
        <f t="shared" si="928"/>
        <v>0</v>
      </c>
      <c r="CJ91" s="876"/>
      <c r="CK91" s="876"/>
      <c r="CL91" s="876"/>
      <c r="CM91" s="876"/>
      <c r="CN91" s="876"/>
      <c r="CO91" s="876"/>
      <c r="CP91" s="876"/>
      <c r="CQ91" s="876"/>
      <c r="CR91" s="876"/>
      <c r="CS91" s="876"/>
      <c r="CT91" s="876"/>
      <c r="CU91" s="876"/>
      <c r="CV91" s="871"/>
      <c r="CW91" s="3099"/>
      <c r="CX91" s="878" t="s">
        <v>283</v>
      </c>
      <c r="CY91" s="876">
        <f t="shared" si="929"/>
        <v>0</v>
      </c>
      <c r="CZ91" s="876">
        <f t="shared" si="930"/>
        <v>0</v>
      </c>
      <c r="DA91" s="876">
        <f t="shared" si="931"/>
        <v>0</v>
      </c>
      <c r="DB91" s="876">
        <f t="shared" si="932"/>
        <v>0</v>
      </c>
      <c r="DC91" s="876">
        <f t="shared" si="933"/>
        <v>0</v>
      </c>
      <c r="DD91" s="876"/>
      <c r="DE91" s="876"/>
      <c r="DF91" s="876"/>
      <c r="DG91" s="876"/>
      <c r="DH91" s="876"/>
      <c r="DI91" s="876"/>
      <c r="DJ91" s="876"/>
      <c r="DK91" s="876"/>
      <c r="DL91" s="876"/>
      <c r="DM91" s="876"/>
      <c r="DN91" s="876"/>
      <c r="DO91" s="876"/>
      <c r="DP91" s="871"/>
    </row>
    <row r="92" spans="1:120" s="71" customFormat="1" ht="19.5" customHeight="1" x14ac:dyDescent="0.15">
      <c r="A92" s="3099"/>
      <c r="B92" s="878" t="s">
        <v>354</v>
      </c>
      <c r="C92" s="876">
        <f t="shared" si="893"/>
        <v>0</v>
      </c>
      <c r="D92" s="876">
        <f t="shared" si="894"/>
        <v>0</v>
      </c>
      <c r="E92" s="876">
        <f t="shared" si="895"/>
        <v>0</v>
      </c>
      <c r="F92" s="876">
        <f t="shared" si="896"/>
        <v>0</v>
      </c>
      <c r="G92" s="876">
        <f t="shared" si="897"/>
        <v>0</v>
      </c>
      <c r="H92" s="876">
        <f t="shared" si="934"/>
        <v>0</v>
      </c>
      <c r="I92" s="876">
        <f t="shared" si="898"/>
        <v>0</v>
      </c>
      <c r="J92" s="876">
        <f t="shared" si="899"/>
        <v>0</v>
      </c>
      <c r="K92" s="876">
        <f t="shared" si="900"/>
        <v>0</v>
      </c>
      <c r="L92" s="876">
        <f t="shared" si="901"/>
        <v>0</v>
      </c>
      <c r="M92" s="876">
        <f t="shared" si="902"/>
        <v>0</v>
      </c>
      <c r="N92" s="876">
        <f t="shared" si="903"/>
        <v>0</v>
      </c>
      <c r="O92" s="876">
        <f t="shared" si="904"/>
        <v>0</v>
      </c>
      <c r="P92" s="876">
        <f t="shared" si="905"/>
        <v>0</v>
      </c>
      <c r="Q92" s="876">
        <f t="shared" si="906"/>
        <v>0</v>
      </c>
      <c r="R92" s="876">
        <f t="shared" si="907"/>
        <v>0</v>
      </c>
      <c r="S92" s="937">
        <f t="shared" si="908"/>
        <v>0</v>
      </c>
      <c r="T92" s="871"/>
      <c r="U92" s="3099"/>
      <c r="V92" s="878" t="s">
        <v>354</v>
      </c>
      <c r="W92" s="876">
        <f t="shared" si="909"/>
        <v>0</v>
      </c>
      <c r="X92" s="876">
        <f t="shared" si="910"/>
        <v>0</v>
      </c>
      <c r="Y92" s="876">
        <f t="shared" si="911"/>
        <v>0</v>
      </c>
      <c r="Z92" s="876">
        <f t="shared" si="912"/>
        <v>0</v>
      </c>
      <c r="AA92" s="876">
        <f t="shared" si="913"/>
        <v>0</v>
      </c>
      <c r="AB92" s="876"/>
      <c r="AC92" s="876"/>
      <c r="AD92" s="876"/>
      <c r="AE92" s="876"/>
      <c r="AF92" s="876"/>
      <c r="AG92" s="876"/>
      <c r="AH92" s="876"/>
      <c r="AI92" s="876"/>
      <c r="AJ92" s="876"/>
      <c r="AK92" s="876"/>
      <c r="AL92" s="876"/>
      <c r="AM92" s="876"/>
      <c r="AN92" s="871"/>
      <c r="AO92" s="3099"/>
      <c r="AP92" s="878" t="s">
        <v>354</v>
      </c>
      <c r="AQ92" s="876">
        <f t="shared" si="914"/>
        <v>0</v>
      </c>
      <c r="AR92" s="876">
        <f t="shared" si="915"/>
        <v>0</v>
      </c>
      <c r="AS92" s="876">
        <f t="shared" si="916"/>
        <v>0</v>
      </c>
      <c r="AT92" s="876">
        <f t="shared" si="917"/>
        <v>0</v>
      </c>
      <c r="AU92" s="876">
        <f t="shared" si="918"/>
        <v>0</v>
      </c>
      <c r="AV92" s="876"/>
      <c r="AW92" s="876"/>
      <c r="AX92" s="876"/>
      <c r="AY92" s="876"/>
      <c r="AZ92" s="876"/>
      <c r="BA92" s="876"/>
      <c r="BB92" s="876"/>
      <c r="BC92" s="876"/>
      <c r="BD92" s="876"/>
      <c r="BE92" s="876"/>
      <c r="BF92" s="876"/>
      <c r="BG92" s="876"/>
      <c r="BH92" s="871"/>
      <c r="BI92" s="3099"/>
      <c r="BJ92" s="878" t="s">
        <v>354</v>
      </c>
      <c r="BK92" s="876">
        <f t="shared" si="919"/>
        <v>0</v>
      </c>
      <c r="BL92" s="876">
        <f t="shared" si="920"/>
        <v>0</v>
      </c>
      <c r="BM92" s="876">
        <f t="shared" si="921"/>
        <v>0</v>
      </c>
      <c r="BN92" s="876">
        <f t="shared" si="922"/>
        <v>0</v>
      </c>
      <c r="BO92" s="876">
        <f t="shared" si="923"/>
        <v>0</v>
      </c>
      <c r="BP92" s="876"/>
      <c r="BQ92" s="876"/>
      <c r="BR92" s="876"/>
      <c r="BS92" s="876"/>
      <c r="BT92" s="876"/>
      <c r="BU92" s="876"/>
      <c r="BV92" s="876"/>
      <c r="BW92" s="876"/>
      <c r="BX92" s="876"/>
      <c r="BY92" s="876"/>
      <c r="BZ92" s="876"/>
      <c r="CA92" s="876"/>
      <c r="CB92" s="871"/>
      <c r="CC92" s="3099"/>
      <c r="CD92" s="878" t="s">
        <v>354</v>
      </c>
      <c r="CE92" s="876">
        <f t="shared" si="924"/>
        <v>0</v>
      </c>
      <c r="CF92" s="876">
        <f t="shared" si="925"/>
        <v>0</v>
      </c>
      <c r="CG92" s="876">
        <f t="shared" si="926"/>
        <v>0</v>
      </c>
      <c r="CH92" s="876">
        <f t="shared" si="927"/>
        <v>0</v>
      </c>
      <c r="CI92" s="876">
        <f t="shared" si="928"/>
        <v>0</v>
      </c>
      <c r="CJ92" s="876"/>
      <c r="CK92" s="876"/>
      <c r="CL92" s="876"/>
      <c r="CM92" s="876"/>
      <c r="CN92" s="876"/>
      <c r="CO92" s="876"/>
      <c r="CP92" s="876"/>
      <c r="CQ92" s="876"/>
      <c r="CR92" s="876"/>
      <c r="CS92" s="876"/>
      <c r="CT92" s="876"/>
      <c r="CU92" s="876"/>
      <c r="CV92" s="871"/>
      <c r="CW92" s="3099"/>
      <c r="CX92" s="878" t="s">
        <v>354</v>
      </c>
      <c r="CY92" s="876">
        <f t="shared" si="929"/>
        <v>0</v>
      </c>
      <c r="CZ92" s="876">
        <f t="shared" si="930"/>
        <v>0</v>
      </c>
      <c r="DA92" s="876">
        <f t="shared" si="931"/>
        <v>0</v>
      </c>
      <c r="DB92" s="876">
        <f t="shared" si="932"/>
        <v>0</v>
      </c>
      <c r="DC92" s="876">
        <f t="shared" si="933"/>
        <v>0</v>
      </c>
      <c r="DD92" s="876"/>
      <c r="DE92" s="876"/>
      <c r="DF92" s="876"/>
      <c r="DG92" s="876"/>
      <c r="DH92" s="876"/>
      <c r="DI92" s="876"/>
      <c r="DJ92" s="876"/>
      <c r="DK92" s="876"/>
      <c r="DL92" s="876"/>
      <c r="DM92" s="876"/>
      <c r="DN92" s="876"/>
      <c r="DO92" s="876"/>
      <c r="DP92" s="871"/>
    </row>
    <row r="93" spans="1:120" s="71" customFormat="1" ht="19.5" customHeight="1" x14ac:dyDescent="0.15">
      <c r="A93" s="3131"/>
      <c r="B93" s="882" t="s">
        <v>847</v>
      </c>
      <c r="C93" s="876">
        <f t="shared" si="893"/>
        <v>0</v>
      </c>
      <c r="D93" s="876">
        <f t="shared" si="894"/>
        <v>0</v>
      </c>
      <c r="E93" s="876">
        <f t="shared" si="895"/>
        <v>0</v>
      </c>
      <c r="F93" s="876">
        <f t="shared" si="896"/>
        <v>0</v>
      </c>
      <c r="G93" s="876">
        <f t="shared" si="897"/>
        <v>0</v>
      </c>
      <c r="H93" s="876">
        <f t="shared" si="934"/>
        <v>0</v>
      </c>
      <c r="I93" s="876">
        <f t="shared" si="898"/>
        <v>0</v>
      </c>
      <c r="J93" s="876">
        <f t="shared" si="899"/>
        <v>0</v>
      </c>
      <c r="K93" s="876">
        <f t="shared" si="900"/>
        <v>0</v>
      </c>
      <c r="L93" s="876">
        <f t="shared" si="901"/>
        <v>0</v>
      </c>
      <c r="M93" s="876">
        <f t="shared" si="902"/>
        <v>0</v>
      </c>
      <c r="N93" s="876">
        <f t="shared" si="903"/>
        <v>0</v>
      </c>
      <c r="O93" s="876">
        <f t="shared" si="904"/>
        <v>0</v>
      </c>
      <c r="P93" s="876">
        <f t="shared" si="905"/>
        <v>0</v>
      </c>
      <c r="Q93" s="876">
        <f t="shared" si="906"/>
        <v>0</v>
      </c>
      <c r="R93" s="876">
        <f t="shared" si="907"/>
        <v>0</v>
      </c>
      <c r="S93" s="937">
        <f t="shared" si="908"/>
        <v>0</v>
      </c>
      <c r="T93" s="871"/>
      <c r="U93" s="3131"/>
      <c r="V93" s="882" t="s">
        <v>847</v>
      </c>
      <c r="W93" s="876">
        <f t="shared" si="909"/>
        <v>0</v>
      </c>
      <c r="X93" s="876">
        <f t="shared" si="910"/>
        <v>0</v>
      </c>
      <c r="Y93" s="876">
        <f t="shared" si="911"/>
        <v>0</v>
      </c>
      <c r="Z93" s="876">
        <f t="shared" si="912"/>
        <v>0</v>
      </c>
      <c r="AA93" s="876">
        <f t="shared" si="913"/>
        <v>0</v>
      </c>
      <c r="AB93" s="876"/>
      <c r="AC93" s="876"/>
      <c r="AD93" s="876"/>
      <c r="AE93" s="876"/>
      <c r="AF93" s="876"/>
      <c r="AG93" s="876"/>
      <c r="AH93" s="876"/>
      <c r="AI93" s="876"/>
      <c r="AJ93" s="876"/>
      <c r="AK93" s="876"/>
      <c r="AL93" s="876"/>
      <c r="AM93" s="876"/>
      <c r="AN93" s="871"/>
      <c r="AO93" s="3131"/>
      <c r="AP93" s="882" t="s">
        <v>847</v>
      </c>
      <c r="AQ93" s="876">
        <f t="shared" si="914"/>
        <v>0</v>
      </c>
      <c r="AR93" s="876">
        <f t="shared" si="915"/>
        <v>0</v>
      </c>
      <c r="AS93" s="876">
        <f t="shared" si="916"/>
        <v>0</v>
      </c>
      <c r="AT93" s="876">
        <f t="shared" si="917"/>
        <v>0</v>
      </c>
      <c r="AU93" s="876">
        <f t="shared" si="918"/>
        <v>0</v>
      </c>
      <c r="AV93" s="876"/>
      <c r="AW93" s="876"/>
      <c r="AX93" s="876"/>
      <c r="AY93" s="876"/>
      <c r="AZ93" s="876"/>
      <c r="BA93" s="876"/>
      <c r="BB93" s="876"/>
      <c r="BC93" s="876"/>
      <c r="BD93" s="876"/>
      <c r="BE93" s="876"/>
      <c r="BF93" s="876"/>
      <c r="BG93" s="876"/>
      <c r="BH93" s="871"/>
      <c r="BI93" s="3131"/>
      <c r="BJ93" s="882" t="s">
        <v>847</v>
      </c>
      <c r="BK93" s="876">
        <f t="shared" si="919"/>
        <v>0</v>
      </c>
      <c r="BL93" s="876">
        <f t="shared" si="920"/>
        <v>0</v>
      </c>
      <c r="BM93" s="876">
        <f t="shared" si="921"/>
        <v>0</v>
      </c>
      <c r="BN93" s="876">
        <f t="shared" si="922"/>
        <v>0</v>
      </c>
      <c r="BO93" s="876">
        <f t="shared" si="923"/>
        <v>0</v>
      </c>
      <c r="BP93" s="876"/>
      <c r="BQ93" s="876"/>
      <c r="BR93" s="876"/>
      <c r="BS93" s="876"/>
      <c r="BT93" s="876"/>
      <c r="BU93" s="876"/>
      <c r="BV93" s="876"/>
      <c r="BW93" s="876"/>
      <c r="BX93" s="876"/>
      <c r="BY93" s="876"/>
      <c r="BZ93" s="876"/>
      <c r="CA93" s="876"/>
      <c r="CB93" s="871"/>
      <c r="CC93" s="3131"/>
      <c r="CD93" s="882" t="s">
        <v>847</v>
      </c>
      <c r="CE93" s="876">
        <f t="shared" si="924"/>
        <v>0</v>
      </c>
      <c r="CF93" s="876">
        <f t="shared" si="925"/>
        <v>0</v>
      </c>
      <c r="CG93" s="876">
        <f t="shared" si="926"/>
        <v>0</v>
      </c>
      <c r="CH93" s="876">
        <f t="shared" si="927"/>
        <v>0</v>
      </c>
      <c r="CI93" s="876">
        <f t="shared" si="928"/>
        <v>0</v>
      </c>
      <c r="CJ93" s="876"/>
      <c r="CK93" s="876"/>
      <c r="CL93" s="876"/>
      <c r="CM93" s="876"/>
      <c r="CN93" s="876"/>
      <c r="CO93" s="876"/>
      <c r="CP93" s="876"/>
      <c r="CQ93" s="876"/>
      <c r="CR93" s="876"/>
      <c r="CS93" s="876"/>
      <c r="CT93" s="876"/>
      <c r="CU93" s="876"/>
      <c r="CV93" s="871"/>
      <c r="CW93" s="3131"/>
      <c r="CX93" s="882" t="s">
        <v>847</v>
      </c>
      <c r="CY93" s="876">
        <f t="shared" si="929"/>
        <v>0</v>
      </c>
      <c r="CZ93" s="876">
        <f t="shared" si="930"/>
        <v>0</v>
      </c>
      <c r="DA93" s="876">
        <f t="shared" si="931"/>
        <v>0</v>
      </c>
      <c r="DB93" s="876">
        <f t="shared" si="932"/>
        <v>0</v>
      </c>
      <c r="DC93" s="876">
        <f t="shared" si="933"/>
        <v>0</v>
      </c>
      <c r="DD93" s="876"/>
      <c r="DE93" s="876"/>
      <c r="DF93" s="876"/>
      <c r="DG93" s="876"/>
      <c r="DH93" s="876"/>
      <c r="DI93" s="876"/>
      <c r="DJ93" s="876"/>
      <c r="DK93" s="876"/>
      <c r="DL93" s="876"/>
      <c r="DM93" s="876"/>
      <c r="DN93" s="876"/>
      <c r="DO93" s="876"/>
      <c r="DP93" s="871"/>
    </row>
    <row r="94" spans="1:120" s="71" customFormat="1" ht="19.5" customHeight="1" x14ac:dyDescent="0.15">
      <c r="A94" s="3098" t="s">
        <v>309</v>
      </c>
      <c r="B94" s="854" t="s">
        <v>46</v>
      </c>
      <c r="C94" s="880">
        <f>SUM(C95:C101)</f>
        <v>390.11</v>
      </c>
      <c r="D94" s="880">
        <f t="shared" ref="D94" si="935">SUM(D95:D101)</f>
        <v>0</v>
      </c>
      <c r="E94" s="880">
        <f t="shared" ref="E94" si="936">SUM(E95:E101)</f>
        <v>390.11</v>
      </c>
      <c r="F94" s="880">
        <f t="shared" ref="F94" si="937">SUM(F95:F101)</f>
        <v>0</v>
      </c>
      <c r="G94" s="880">
        <f t="shared" ref="G94" si="938">SUM(G95:G101)</f>
        <v>390.11</v>
      </c>
      <c r="H94" s="880">
        <f t="shared" ref="H94" si="939">SUM(H95:H101)</f>
        <v>0</v>
      </c>
      <c r="I94" s="880">
        <f t="shared" ref="I94" si="940">SUM(I95:I101)</f>
        <v>0</v>
      </c>
      <c r="J94" s="880">
        <f t="shared" ref="J94" si="941">SUM(J95:J101)</f>
        <v>0</v>
      </c>
      <c r="K94" s="880">
        <f t="shared" ref="K94" si="942">SUM(K95:K101)</f>
        <v>0</v>
      </c>
      <c r="L94" s="880">
        <f t="shared" ref="L94" si="943">SUM(L95:L101)</f>
        <v>0</v>
      </c>
      <c r="M94" s="880">
        <f t="shared" ref="M94" si="944">SUM(M95:M101)</f>
        <v>0</v>
      </c>
      <c r="N94" s="880">
        <f t="shared" ref="N94" si="945">SUM(N95:N101)</f>
        <v>0</v>
      </c>
      <c r="O94" s="880">
        <f t="shared" ref="O94" si="946">SUM(O95:O101)</f>
        <v>0</v>
      </c>
      <c r="P94" s="880">
        <f t="shared" ref="P94" si="947">SUM(P95:P101)</f>
        <v>0</v>
      </c>
      <c r="Q94" s="880">
        <f t="shared" ref="Q94" si="948">SUM(Q95:Q101)</f>
        <v>0</v>
      </c>
      <c r="R94" s="880">
        <f t="shared" ref="R94" si="949">SUM(R95:R101)</f>
        <v>390.11</v>
      </c>
      <c r="S94" s="880">
        <f t="shared" ref="S94" si="950">SUM(S95:S101)</f>
        <v>0</v>
      </c>
      <c r="T94" s="871"/>
      <c r="U94" s="3098" t="s">
        <v>309</v>
      </c>
      <c r="V94" s="854" t="s">
        <v>46</v>
      </c>
      <c r="W94" s="880">
        <f>SUM(W95:W101)</f>
        <v>390.11</v>
      </c>
      <c r="X94" s="880">
        <f t="shared" ref="X94" si="951">SUM(X95:X101)</f>
        <v>0</v>
      </c>
      <c r="Y94" s="880">
        <f t="shared" ref="Y94" si="952">SUM(Y95:Y101)</f>
        <v>390.11</v>
      </c>
      <c r="Z94" s="880">
        <f t="shared" ref="Z94" si="953">SUM(Z95:Z101)</f>
        <v>0</v>
      </c>
      <c r="AA94" s="880">
        <f t="shared" ref="AA94" si="954">SUM(AA95:AA101)</f>
        <v>390.11</v>
      </c>
      <c r="AB94" s="880">
        <f>SUM(AB95:AB101)</f>
        <v>0</v>
      </c>
      <c r="AC94" s="880">
        <f t="shared" ref="AC94:AM94" si="955">SUM(AC95:AC101)</f>
        <v>0</v>
      </c>
      <c r="AD94" s="880">
        <f t="shared" si="955"/>
        <v>0</v>
      </c>
      <c r="AE94" s="880">
        <f t="shared" si="955"/>
        <v>0</v>
      </c>
      <c r="AF94" s="880">
        <f t="shared" si="955"/>
        <v>0</v>
      </c>
      <c r="AG94" s="880">
        <f t="shared" si="955"/>
        <v>0</v>
      </c>
      <c r="AH94" s="880">
        <f t="shared" si="955"/>
        <v>0</v>
      </c>
      <c r="AI94" s="880">
        <f t="shared" si="955"/>
        <v>0</v>
      </c>
      <c r="AJ94" s="880">
        <f t="shared" si="955"/>
        <v>0</v>
      </c>
      <c r="AK94" s="880">
        <f t="shared" si="955"/>
        <v>0</v>
      </c>
      <c r="AL94" s="880">
        <f t="shared" si="955"/>
        <v>390.11</v>
      </c>
      <c r="AM94" s="880">
        <f t="shared" si="955"/>
        <v>0</v>
      </c>
      <c r="AN94" s="871"/>
      <c r="AO94" s="3098" t="s">
        <v>309</v>
      </c>
      <c r="AP94" s="854" t="s">
        <v>46</v>
      </c>
      <c r="AQ94" s="880">
        <f>SUM(AQ95:AQ101)</f>
        <v>0</v>
      </c>
      <c r="AR94" s="880">
        <f t="shared" ref="AR94" si="956">SUM(AR95:AR101)</f>
        <v>0</v>
      </c>
      <c r="AS94" s="880">
        <f t="shared" ref="AS94" si="957">SUM(AS95:AS101)</f>
        <v>0</v>
      </c>
      <c r="AT94" s="880">
        <f t="shared" ref="AT94" si="958">SUM(AT95:AT101)</f>
        <v>0</v>
      </c>
      <c r="AU94" s="880">
        <f t="shared" ref="AU94" si="959">SUM(AU95:AU101)</f>
        <v>0</v>
      </c>
      <c r="AV94" s="880"/>
      <c r="AW94" s="880"/>
      <c r="AX94" s="880"/>
      <c r="AY94" s="880"/>
      <c r="AZ94" s="880"/>
      <c r="BA94" s="880"/>
      <c r="BB94" s="880"/>
      <c r="BC94" s="880"/>
      <c r="BD94" s="880"/>
      <c r="BE94" s="880"/>
      <c r="BF94" s="880"/>
      <c r="BG94" s="880"/>
      <c r="BH94" s="871"/>
      <c r="BI94" s="3098" t="s">
        <v>309</v>
      </c>
      <c r="BJ94" s="854" t="s">
        <v>46</v>
      </c>
      <c r="BK94" s="880">
        <f>SUM(BK95:BK101)</f>
        <v>0</v>
      </c>
      <c r="BL94" s="880">
        <f t="shared" ref="BL94" si="960">SUM(BL95:BL101)</f>
        <v>0</v>
      </c>
      <c r="BM94" s="880">
        <f t="shared" ref="BM94" si="961">SUM(BM95:BM101)</f>
        <v>0</v>
      </c>
      <c r="BN94" s="880">
        <f t="shared" ref="BN94" si="962">SUM(BN95:BN101)</f>
        <v>0</v>
      </c>
      <c r="BO94" s="880">
        <f t="shared" ref="BO94" si="963">SUM(BO95:BO101)</f>
        <v>0</v>
      </c>
      <c r="BP94" s="880"/>
      <c r="BQ94" s="880"/>
      <c r="BR94" s="880"/>
      <c r="BS94" s="880"/>
      <c r="BT94" s="880"/>
      <c r="BU94" s="880"/>
      <c r="BV94" s="880"/>
      <c r="BW94" s="880"/>
      <c r="BX94" s="880"/>
      <c r="BY94" s="880"/>
      <c r="BZ94" s="880"/>
      <c r="CA94" s="880"/>
      <c r="CB94" s="871"/>
      <c r="CC94" s="3098" t="s">
        <v>309</v>
      </c>
      <c r="CD94" s="854" t="s">
        <v>46</v>
      </c>
      <c r="CE94" s="880">
        <f>SUM(CE95:CE101)</f>
        <v>0</v>
      </c>
      <c r="CF94" s="880">
        <f t="shared" ref="CF94" si="964">SUM(CF95:CF101)</f>
        <v>0</v>
      </c>
      <c r="CG94" s="880">
        <f t="shared" ref="CG94" si="965">SUM(CG95:CG101)</f>
        <v>0</v>
      </c>
      <c r="CH94" s="880">
        <f t="shared" ref="CH94" si="966">SUM(CH95:CH101)</f>
        <v>0</v>
      </c>
      <c r="CI94" s="880">
        <f t="shared" ref="CI94" si="967">SUM(CI95:CI101)</f>
        <v>0</v>
      </c>
      <c r="CJ94" s="880"/>
      <c r="CK94" s="880"/>
      <c r="CL94" s="880"/>
      <c r="CM94" s="880"/>
      <c r="CN94" s="880"/>
      <c r="CO94" s="880"/>
      <c r="CP94" s="880"/>
      <c r="CQ94" s="880"/>
      <c r="CR94" s="880"/>
      <c r="CS94" s="880"/>
      <c r="CT94" s="880"/>
      <c r="CU94" s="880"/>
      <c r="CV94" s="871"/>
      <c r="CW94" s="3098" t="s">
        <v>309</v>
      </c>
      <c r="CX94" s="854" t="s">
        <v>46</v>
      </c>
      <c r="CY94" s="880">
        <f>SUM(CY95:CY101)</f>
        <v>0</v>
      </c>
      <c r="CZ94" s="880">
        <f t="shared" ref="CZ94" si="968">SUM(CZ95:CZ101)</f>
        <v>0</v>
      </c>
      <c r="DA94" s="880">
        <f t="shared" ref="DA94" si="969">SUM(DA95:DA101)</f>
        <v>0</v>
      </c>
      <c r="DB94" s="880">
        <f t="shared" ref="DB94" si="970">SUM(DB95:DB101)</f>
        <v>0</v>
      </c>
      <c r="DC94" s="880">
        <f t="shared" ref="DC94" si="971">SUM(DC95:DC101)</f>
        <v>0</v>
      </c>
      <c r="DD94" s="880"/>
      <c r="DE94" s="880"/>
      <c r="DF94" s="880"/>
      <c r="DG94" s="880"/>
      <c r="DH94" s="880"/>
      <c r="DI94" s="880"/>
      <c r="DJ94" s="880"/>
      <c r="DK94" s="880"/>
      <c r="DL94" s="880"/>
      <c r="DM94" s="880"/>
      <c r="DN94" s="880"/>
      <c r="DO94" s="880"/>
      <c r="DP94" s="871"/>
    </row>
    <row r="95" spans="1:120" s="71" customFormat="1" ht="19.5" customHeight="1" x14ac:dyDescent="0.15">
      <c r="A95" s="3099"/>
      <c r="B95" s="881" t="s">
        <v>793</v>
      </c>
      <c r="C95" s="876">
        <f t="shared" ref="C95:C101" si="972">D95+E95-F95</f>
        <v>0</v>
      </c>
      <c r="D95" s="876">
        <f t="shared" ref="D95:D101" si="973">H95+K95+N95+Q95</f>
        <v>0</v>
      </c>
      <c r="E95" s="876">
        <f t="shared" ref="E95:E101" si="974">I95+L95+O95+R95</f>
        <v>0</v>
      </c>
      <c r="F95" s="876">
        <f t="shared" ref="F95:F101" si="975">J95+M95+P95+S95</f>
        <v>0</v>
      </c>
      <c r="G95" s="876">
        <f t="shared" ref="G95:G101" si="976">D95+E95-F95</f>
        <v>0</v>
      </c>
      <c r="H95" s="876">
        <f>AB95+AV95+BP95+CJ95+DD95</f>
        <v>0</v>
      </c>
      <c r="I95" s="876">
        <f t="shared" ref="I95:I101" si="977">AC95+AW95+BQ95+CK95+DE95</f>
        <v>0</v>
      </c>
      <c r="J95" s="876">
        <f t="shared" ref="J95:J101" si="978">AD95+AX95+BR95+CL95+DF95</f>
        <v>0</v>
      </c>
      <c r="K95" s="876">
        <f t="shared" ref="K95:K101" si="979">AE95+AY95+BS95+CM95+DG95</f>
        <v>0</v>
      </c>
      <c r="L95" s="876">
        <f t="shared" ref="L95:L101" si="980">AF95+AZ95+BT95+CN95+DH95</f>
        <v>0</v>
      </c>
      <c r="M95" s="876">
        <f t="shared" ref="M95:M101" si="981">AG95+BA95+BU95+CO95+DI95</f>
        <v>0</v>
      </c>
      <c r="N95" s="876">
        <f t="shared" ref="N95:N101" si="982">AH95+BB95+BV95+CP95+DJ95</f>
        <v>0</v>
      </c>
      <c r="O95" s="876">
        <f t="shared" ref="O95:O101" si="983">AI95+BC95+BW95+CQ95+DK95</f>
        <v>0</v>
      </c>
      <c r="P95" s="876">
        <f t="shared" ref="P95:P101" si="984">AJ95+BD95+BX95+CR95+DL95</f>
        <v>0</v>
      </c>
      <c r="Q95" s="876">
        <f t="shared" ref="Q95:Q101" si="985">AK95+BE95+BY95+CS95+DM95</f>
        <v>0</v>
      </c>
      <c r="R95" s="876">
        <f t="shared" ref="R95:R101" si="986">AL95+BF95+BZ95+CT95+DN95</f>
        <v>0</v>
      </c>
      <c r="S95" s="937">
        <f t="shared" ref="S95:S101" si="987">AM95+BG95+CA95+CU95+DO95</f>
        <v>0</v>
      </c>
      <c r="T95" s="871"/>
      <c r="U95" s="3099"/>
      <c r="V95" s="881" t="s">
        <v>793</v>
      </c>
      <c r="W95" s="876">
        <f t="shared" ref="W95:W101" si="988">X95+Y95-Z95</f>
        <v>0</v>
      </c>
      <c r="X95" s="876">
        <f t="shared" ref="X95:X101" si="989">AB95+AE95+AH95+AK95</f>
        <v>0</v>
      </c>
      <c r="Y95" s="876">
        <f t="shared" ref="Y95:Y101" si="990">AC95+AF95+AI95+AL95</f>
        <v>0</v>
      </c>
      <c r="Z95" s="876">
        <f t="shared" ref="Z95:Z101" si="991">AD95+AG95+AJ95+AM95</f>
        <v>0</v>
      </c>
      <c r="AA95" s="876">
        <f t="shared" ref="AA95:AA101" si="992">X95+Y95-Z95</f>
        <v>0</v>
      </c>
      <c r="AB95" s="876"/>
      <c r="AC95" s="876"/>
      <c r="AD95" s="876"/>
      <c r="AE95" s="876"/>
      <c r="AF95" s="876"/>
      <c r="AG95" s="876"/>
      <c r="AH95" s="876"/>
      <c r="AI95" s="876"/>
      <c r="AJ95" s="876"/>
      <c r="AK95" s="876"/>
      <c r="AL95" s="876"/>
      <c r="AM95" s="876"/>
      <c r="AN95" s="871"/>
      <c r="AO95" s="3099"/>
      <c r="AP95" s="881" t="s">
        <v>793</v>
      </c>
      <c r="AQ95" s="876">
        <f t="shared" ref="AQ95:AQ101" si="993">AR95+AS95-AT95</f>
        <v>0</v>
      </c>
      <c r="AR95" s="876">
        <f t="shared" ref="AR95:AR101" si="994">AV95+AY95+BB95+BE95</f>
        <v>0</v>
      </c>
      <c r="AS95" s="876">
        <f t="shared" ref="AS95:AS101" si="995">AW95+AZ95+BC95+BF95</f>
        <v>0</v>
      </c>
      <c r="AT95" s="876">
        <f t="shared" ref="AT95:AT101" si="996">AX95+BA95+BD95+BG95</f>
        <v>0</v>
      </c>
      <c r="AU95" s="876">
        <f t="shared" ref="AU95:AU101" si="997">AR95+AS95-AT95</f>
        <v>0</v>
      </c>
      <c r="AV95" s="876"/>
      <c r="AW95" s="876"/>
      <c r="AX95" s="876"/>
      <c r="AY95" s="876"/>
      <c r="AZ95" s="876"/>
      <c r="BA95" s="876"/>
      <c r="BB95" s="876"/>
      <c r="BC95" s="876"/>
      <c r="BD95" s="876"/>
      <c r="BE95" s="876"/>
      <c r="BF95" s="876"/>
      <c r="BG95" s="876"/>
      <c r="BH95" s="871"/>
      <c r="BI95" s="3099"/>
      <c r="BJ95" s="881" t="s">
        <v>793</v>
      </c>
      <c r="BK95" s="876">
        <f t="shared" ref="BK95:BK101" si="998">BL95+BM95-BN95</f>
        <v>0</v>
      </c>
      <c r="BL95" s="876">
        <f t="shared" ref="BL95:BL101" si="999">BP95+BS95+BV95+BY95</f>
        <v>0</v>
      </c>
      <c r="BM95" s="876">
        <f t="shared" ref="BM95:BM101" si="1000">BQ95+BT95+BW95+BZ95</f>
        <v>0</v>
      </c>
      <c r="BN95" s="876">
        <f t="shared" ref="BN95:BN101" si="1001">BR95+BU95+BX95+CA95</f>
        <v>0</v>
      </c>
      <c r="BO95" s="876">
        <f t="shared" ref="BO95:BO101" si="1002">BL95+BM95-BN95</f>
        <v>0</v>
      </c>
      <c r="BP95" s="876"/>
      <c r="BQ95" s="876"/>
      <c r="BR95" s="876"/>
      <c r="BS95" s="876"/>
      <c r="BT95" s="876"/>
      <c r="BU95" s="876"/>
      <c r="BV95" s="876"/>
      <c r="BW95" s="876"/>
      <c r="BX95" s="876"/>
      <c r="BY95" s="876"/>
      <c r="BZ95" s="876"/>
      <c r="CA95" s="876"/>
      <c r="CB95" s="871"/>
      <c r="CC95" s="3099"/>
      <c r="CD95" s="881" t="s">
        <v>793</v>
      </c>
      <c r="CE95" s="876">
        <f t="shared" ref="CE95:CE101" si="1003">CF95+CG95-CH95</f>
        <v>0</v>
      </c>
      <c r="CF95" s="876">
        <f t="shared" ref="CF95:CF101" si="1004">CJ95+CM95+CP95+CS95</f>
        <v>0</v>
      </c>
      <c r="CG95" s="876">
        <f t="shared" ref="CG95:CG101" si="1005">CK95+CN95+CQ95+CT95</f>
        <v>0</v>
      </c>
      <c r="CH95" s="876">
        <f t="shared" ref="CH95:CH101" si="1006">CL95+CO95+CR95+CU95</f>
        <v>0</v>
      </c>
      <c r="CI95" s="876">
        <f t="shared" ref="CI95:CI101" si="1007">CF95+CG95-CH95</f>
        <v>0</v>
      </c>
      <c r="CJ95" s="876"/>
      <c r="CK95" s="876"/>
      <c r="CL95" s="876"/>
      <c r="CM95" s="876"/>
      <c r="CN95" s="876"/>
      <c r="CO95" s="876"/>
      <c r="CP95" s="876"/>
      <c r="CQ95" s="876"/>
      <c r="CR95" s="876"/>
      <c r="CS95" s="876"/>
      <c r="CT95" s="876"/>
      <c r="CU95" s="876"/>
      <c r="CV95" s="871"/>
      <c r="CW95" s="3099"/>
      <c r="CX95" s="881" t="s">
        <v>793</v>
      </c>
      <c r="CY95" s="876">
        <f t="shared" ref="CY95:CY101" si="1008">CZ95+DA95-DB95</f>
        <v>0</v>
      </c>
      <c r="CZ95" s="876">
        <f t="shared" ref="CZ95:CZ101" si="1009">DD95+DG95+DJ95+DM95</f>
        <v>0</v>
      </c>
      <c r="DA95" s="876">
        <f t="shared" ref="DA95:DA101" si="1010">DE95+DH95+DK95+DN95</f>
        <v>0</v>
      </c>
      <c r="DB95" s="876">
        <f t="shared" ref="DB95:DB101" si="1011">DF95+DI95+DL95+DO95</f>
        <v>0</v>
      </c>
      <c r="DC95" s="876">
        <f t="shared" ref="DC95:DC101" si="1012">CZ95+DA95-DB95</f>
        <v>0</v>
      </c>
      <c r="DD95" s="876"/>
      <c r="DE95" s="876"/>
      <c r="DF95" s="876"/>
      <c r="DG95" s="876"/>
      <c r="DH95" s="876"/>
      <c r="DI95" s="876"/>
      <c r="DJ95" s="876"/>
      <c r="DK95" s="876"/>
      <c r="DL95" s="876"/>
      <c r="DM95" s="876"/>
      <c r="DN95" s="876"/>
      <c r="DO95" s="876"/>
      <c r="DP95" s="871"/>
    </row>
    <row r="96" spans="1:120" s="71" customFormat="1" ht="19.5" customHeight="1" x14ac:dyDescent="0.15">
      <c r="A96" s="3099"/>
      <c r="B96" s="877" t="s">
        <v>792</v>
      </c>
      <c r="C96" s="876">
        <f t="shared" si="972"/>
        <v>0</v>
      </c>
      <c r="D96" s="876">
        <f t="shared" si="973"/>
        <v>0</v>
      </c>
      <c r="E96" s="876">
        <f t="shared" si="974"/>
        <v>0</v>
      </c>
      <c r="F96" s="876">
        <f t="shared" si="975"/>
        <v>0</v>
      </c>
      <c r="G96" s="876">
        <f t="shared" si="976"/>
        <v>0</v>
      </c>
      <c r="H96" s="876">
        <f t="shared" ref="H96:H101" si="1013">AB96+AV96+BP96+CJ96+DD96</f>
        <v>0</v>
      </c>
      <c r="I96" s="876">
        <f t="shared" si="977"/>
        <v>0</v>
      </c>
      <c r="J96" s="876">
        <f t="shared" si="978"/>
        <v>0</v>
      </c>
      <c r="K96" s="876">
        <f t="shared" si="979"/>
        <v>0</v>
      </c>
      <c r="L96" s="876">
        <f t="shared" si="980"/>
        <v>0</v>
      </c>
      <c r="M96" s="876">
        <f t="shared" si="981"/>
        <v>0</v>
      </c>
      <c r="N96" s="876">
        <f t="shared" si="982"/>
        <v>0</v>
      </c>
      <c r="O96" s="876">
        <f t="shared" si="983"/>
        <v>0</v>
      </c>
      <c r="P96" s="876">
        <f t="shared" si="984"/>
        <v>0</v>
      </c>
      <c r="Q96" s="876">
        <f t="shared" si="985"/>
        <v>0</v>
      </c>
      <c r="R96" s="876">
        <f t="shared" si="986"/>
        <v>0</v>
      </c>
      <c r="S96" s="937">
        <f t="shared" si="987"/>
        <v>0</v>
      </c>
      <c r="T96" s="871"/>
      <c r="U96" s="3099"/>
      <c r="V96" s="877" t="s">
        <v>792</v>
      </c>
      <c r="W96" s="876">
        <f t="shared" si="988"/>
        <v>0</v>
      </c>
      <c r="X96" s="876">
        <f t="shared" si="989"/>
        <v>0</v>
      </c>
      <c r="Y96" s="876">
        <f t="shared" si="990"/>
        <v>0</v>
      </c>
      <c r="Z96" s="876">
        <f t="shared" si="991"/>
        <v>0</v>
      </c>
      <c r="AA96" s="876">
        <f t="shared" si="992"/>
        <v>0</v>
      </c>
      <c r="AB96" s="876"/>
      <c r="AC96" s="876"/>
      <c r="AD96" s="876"/>
      <c r="AE96" s="876"/>
      <c r="AF96" s="876"/>
      <c r="AG96" s="876"/>
      <c r="AH96" s="876"/>
      <c r="AI96" s="876"/>
      <c r="AJ96" s="876"/>
      <c r="AK96" s="876"/>
      <c r="AL96" s="876"/>
      <c r="AM96" s="876"/>
      <c r="AN96" s="871"/>
      <c r="AO96" s="3099"/>
      <c r="AP96" s="877" t="s">
        <v>792</v>
      </c>
      <c r="AQ96" s="876">
        <f t="shared" si="993"/>
        <v>0</v>
      </c>
      <c r="AR96" s="876">
        <f t="shared" si="994"/>
        <v>0</v>
      </c>
      <c r="AS96" s="876">
        <f t="shared" si="995"/>
        <v>0</v>
      </c>
      <c r="AT96" s="876">
        <f t="shared" si="996"/>
        <v>0</v>
      </c>
      <c r="AU96" s="876">
        <f t="shared" si="997"/>
        <v>0</v>
      </c>
      <c r="AV96" s="876"/>
      <c r="AW96" s="876"/>
      <c r="AX96" s="876"/>
      <c r="AY96" s="876"/>
      <c r="AZ96" s="876"/>
      <c r="BA96" s="876"/>
      <c r="BB96" s="876"/>
      <c r="BC96" s="876"/>
      <c r="BD96" s="876"/>
      <c r="BE96" s="876"/>
      <c r="BF96" s="876"/>
      <c r="BG96" s="876"/>
      <c r="BH96" s="871"/>
      <c r="BI96" s="3099"/>
      <c r="BJ96" s="877" t="s">
        <v>792</v>
      </c>
      <c r="BK96" s="876">
        <f t="shared" si="998"/>
        <v>0</v>
      </c>
      <c r="BL96" s="876">
        <f t="shared" si="999"/>
        <v>0</v>
      </c>
      <c r="BM96" s="876">
        <f t="shared" si="1000"/>
        <v>0</v>
      </c>
      <c r="BN96" s="876">
        <f t="shared" si="1001"/>
        <v>0</v>
      </c>
      <c r="BO96" s="876">
        <f t="shared" si="1002"/>
        <v>0</v>
      </c>
      <c r="BP96" s="876"/>
      <c r="BQ96" s="876"/>
      <c r="BR96" s="876"/>
      <c r="BS96" s="876"/>
      <c r="BT96" s="876"/>
      <c r="BU96" s="876"/>
      <c r="BV96" s="876"/>
      <c r="BW96" s="876"/>
      <c r="BX96" s="876"/>
      <c r="BY96" s="876"/>
      <c r="BZ96" s="876"/>
      <c r="CA96" s="876"/>
      <c r="CB96" s="871"/>
      <c r="CC96" s="3099"/>
      <c r="CD96" s="877" t="s">
        <v>792</v>
      </c>
      <c r="CE96" s="876">
        <f t="shared" si="1003"/>
        <v>0</v>
      </c>
      <c r="CF96" s="876">
        <f t="shared" si="1004"/>
        <v>0</v>
      </c>
      <c r="CG96" s="876">
        <f t="shared" si="1005"/>
        <v>0</v>
      </c>
      <c r="CH96" s="876">
        <f t="shared" si="1006"/>
        <v>0</v>
      </c>
      <c r="CI96" s="876">
        <f t="shared" si="1007"/>
        <v>0</v>
      </c>
      <c r="CJ96" s="876"/>
      <c r="CK96" s="876"/>
      <c r="CL96" s="876"/>
      <c r="CM96" s="876"/>
      <c r="CN96" s="876"/>
      <c r="CO96" s="876"/>
      <c r="CP96" s="876"/>
      <c r="CQ96" s="876"/>
      <c r="CR96" s="876"/>
      <c r="CS96" s="876"/>
      <c r="CT96" s="876"/>
      <c r="CU96" s="876"/>
      <c r="CV96" s="871"/>
      <c r="CW96" s="3099"/>
      <c r="CX96" s="877" t="s">
        <v>792</v>
      </c>
      <c r="CY96" s="876">
        <f t="shared" si="1008"/>
        <v>0</v>
      </c>
      <c r="CZ96" s="876">
        <f t="shared" si="1009"/>
        <v>0</v>
      </c>
      <c r="DA96" s="876">
        <f t="shared" si="1010"/>
        <v>0</v>
      </c>
      <c r="DB96" s="876">
        <f t="shared" si="1011"/>
        <v>0</v>
      </c>
      <c r="DC96" s="876">
        <f t="shared" si="1012"/>
        <v>0</v>
      </c>
      <c r="DD96" s="876"/>
      <c r="DE96" s="876"/>
      <c r="DF96" s="876"/>
      <c r="DG96" s="876"/>
      <c r="DH96" s="876"/>
      <c r="DI96" s="876"/>
      <c r="DJ96" s="876"/>
      <c r="DK96" s="876"/>
      <c r="DL96" s="876"/>
      <c r="DM96" s="876"/>
      <c r="DN96" s="876"/>
      <c r="DO96" s="876"/>
      <c r="DP96" s="871"/>
    </row>
    <row r="97" spans="1:120" s="71" customFormat="1" ht="19.5" customHeight="1" x14ac:dyDescent="0.15">
      <c r="A97" s="3099"/>
      <c r="B97" s="877" t="s">
        <v>344</v>
      </c>
      <c r="C97" s="876">
        <f t="shared" si="972"/>
        <v>390.11</v>
      </c>
      <c r="D97" s="876">
        <f t="shared" si="973"/>
        <v>0</v>
      </c>
      <c r="E97" s="876">
        <f t="shared" si="974"/>
        <v>390.11</v>
      </c>
      <c r="F97" s="876">
        <f t="shared" si="975"/>
        <v>0</v>
      </c>
      <c r="G97" s="876">
        <f t="shared" si="976"/>
        <v>390.11</v>
      </c>
      <c r="H97" s="876">
        <f t="shared" si="1013"/>
        <v>0</v>
      </c>
      <c r="I97" s="876">
        <f t="shared" si="977"/>
        <v>0</v>
      </c>
      <c r="J97" s="876">
        <f t="shared" si="978"/>
        <v>0</v>
      </c>
      <c r="K97" s="876">
        <f t="shared" si="979"/>
        <v>0</v>
      </c>
      <c r="L97" s="876">
        <f t="shared" si="980"/>
        <v>0</v>
      </c>
      <c r="M97" s="876">
        <f t="shared" si="981"/>
        <v>0</v>
      </c>
      <c r="N97" s="876">
        <f t="shared" si="982"/>
        <v>0</v>
      </c>
      <c r="O97" s="876">
        <f t="shared" si="983"/>
        <v>0</v>
      </c>
      <c r="P97" s="876">
        <f t="shared" si="984"/>
        <v>0</v>
      </c>
      <c r="Q97" s="876">
        <f t="shared" si="985"/>
        <v>0</v>
      </c>
      <c r="R97" s="876">
        <f t="shared" si="986"/>
        <v>390.11</v>
      </c>
      <c r="S97" s="937">
        <f t="shared" si="987"/>
        <v>0</v>
      </c>
      <c r="T97" s="871"/>
      <c r="U97" s="3099"/>
      <c r="V97" s="877" t="s">
        <v>344</v>
      </c>
      <c r="W97" s="876">
        <f t="shared" si="988"/>
        <v>390.11</v>
      </c>
      <c r="X97" s="876">
        <f t="shared" si="989"/>
        <v>0</v>
      </c>
      <c r="Y97" s="876">
        <f t="shared" si="990"/>
        <v>390.11</v>
      </c>
      <c r="Z97" s="876">
        <f t="shared" si="991"/>
        <v>0</v>
      </c>
      <c r="AA97" s="876">
        <f t="shared" si="992"/>
        <v>390.11</v>
      </c>
      <c r="AB97" s="876"/>
      <c r="AC97" s="876"/>
      <c r="AD97" s="876"/>
      <c r="AE97" s="876"/>
      <c r="AF97" s="876"/>
      <c r="AG97" s="876"/>
      <c r="AH97" s="876"/>
      <c r="AI97" s="876"/>
      <c r="AJ97" s="876"/>
      <c r="AK97" s="876"/>
      <c r="AL97" s="876">
        <v>390.11</v>
      </c>
      <c r="AM97" s="876"/>
      <c r="AN97" s="871"/>
      <c r="AO97" s="3099"/>
      <c r="AP97" s="877" t="s">
        <v>344</v>
      </c>
      <c r="AQ97" s="876">
        <f t="shared" si="993"/>
        <v>0</v>
      </c>
      <c r="AR97" s="876">
        <f t="shared" si="994"/>
        <v>0</v>
      </c>
      <c r="AS97" s="876">
        <f t="shared" si="995"/>
        <v>0</v>
      </c>
      <c r="AT97" s="876">
        <f t="shared" si="996"/>
        <v>0</v>
      </c>
      <c r="AU97" s="876">
        <f t="shared" si="997"/>
        <v>0</v>
      </c>
      <c r="AV97" s="876"/>
      <c r="AW97" s="876"/>
      <c r="AX97" s="876"/>
      <c r="AY97" s="876"/>
      <c r="AZ97" s="876"/>
      <c r="BA97" s="876"/>
      <c r="BB97" s="876"/>
      <c r="BC97" s="876"/>
      <c r="BD97" s="876"/>
      <c r="BE97" s="876"/>
      <c r="BF97" s="876"/>
      <c r="BG97" s="876"/>
      <c r="BH97" s="871"/>
      <c r="BI97" s="3099"/>
      <c r="BJ97" s="877" t="s">
        <v>344</v>
      </c>
      <c r="BK97" s="876">
        <f t="shared" si="998"/>
        <v>0</v>
      </c>
      <c r="BL97" s="876">
        <f t="shared" si="999"/>
        <v>0</v>
      </c>
      <c r="BM97" s="876">
        <f t="shared" si="1000"/>
        <v>0</v>
      </c>
      <c r="BN97" s="876">
        <f t="shared" si="1001"/>
        <v>0</v>
      </c>
      <c r="BO97" s="876">
        <f t="shared" si="1002"/>
        <v>0</v>
      </c>
      <c r="BP97" s="876"/>
      <c r="BQ97" s="876"/>
      <c r="BR97" s="876"/>
      <c r="BS97" s="876"/>
      <c r="BT97" s="876"/>
      <c r="BU97" s="876"/>
      <c r="BV97" s="876"/>
      <c r="BW97" s="876"/>
      <c r="BX97" s="876"/>
      <c r="BY97" s="876"/>
      <c r="BZ97" s="876"/>
      <c r="CA97" s="876"/>
      <c r="CB97" s="871"/>
      <c r="CC97" s="3099"/>
      <c r="CD97" s="877" t="s">
        <v>344</v>
      </c>
      <c r="CE97" s="876">
        <f t="shared" si="1003"/>
        <v>0</v>
      </c>
      <c r="CF97" s="876">
        <f t="shared" si="1004"/>
        <v>0</v>
      </c>
      <c r="CG97" s="876">
        <f t="shared" si="1005"/>
        <v>0</v>
      </c>
      <c r="CH97" s="876">
        <f t="shared" si="1006"/>
        <v>0</v>
      </c>
      <c r="CI97" s="876">
        <f t="shared" si="1007"/>
        <v>0</v>
      </c>
      <c r="CJ97" s="876"/>
      <c r="CK97" s="876"/>
      <c r="CL97" s="876"/>
      <c r="CM97" s="876"/>
      <c r="CN97" s="876"/>
      <c r="CO97" s="876"/>
      <c r="CP97" s="876"/>
      <c r="CQ97" s="876"/>
      <c r="CR97" s="876"/>
      <c r="CS97" s="876"/>
      <c r="CT97" s="876"/>
      <c r="CU97" s="876"/>
      <c r="CV97" s="871"/>
      <c r="CW97" s="3099"/>
      <c r="CX97" s="877" t="s">
        <v>344</v>
      </c>
      <c r="CY97" s="876">
        <f t="shared" si="1008"/>
        <v>0</v>
      </c>
      <c r="CZ97" s="876">
        <f t="shared" si="1009"/>
        <v>0</v>
      </c>
      <c r="DA97" s="876">
        <f t="shared" si="1010"/>
        <v>0</v>
      </c>
      <c r="DB97" s="876">
        <f t="shared" si="1011"/>
        <v>0</v>
      </c>
      <c r="DC97" s="876">
        <f t="shared" si="1012"/>
        <v>0</v>
      </c>
      <c r="DD97" s="876"/>
      <c r="DE97" s="876"/>
      <c r="DF97" s="876"/>
      <c r="DG97" s="876"/>
      <c r="DH97" s="876"/>
      <c r="DI97" s="876"/>
      <c r="DJ97" s="876"/>
      <c r="DK97" s="876"/>
      <c r="DL97" s="876"/>
      <c r="DM97" s="876"/>
      <c r="DN97" s="876"/>
      <c r="DO97" s="876"/>
      <c r="DP97" s="871"/>
    </row>
    <row r="98" spans="1:120" s="71" customFormat="1" ht="19.5" customHeight="1" x14ac:dyDescent="0.15">
      <c r="A98" s="3099"/>
      <c r="B98" s="877" t="s">
        <v>345</v>
      </c>
      <c r="C98" s="876">
        <f t="shared" si="972"/>
        <v>0</v>
      </c>
      <c r="D98" s="876">
        <f t="shared" si="973"/>
        <v>0</v>
      </c>
      <c r="E98" s="876">
        <f t="shared" si="974"/>
        <v>0</v>
      </c>
      <c r="F98" s="876">
        <f t="shared" si="975"/>
        <v>0</v>
      </c>
      <c r="G98" s="876">
        <f t="shared" si="976"/>
        <v>0</v>
      </c>
      <c r="H98" s="876">
        <f t="shared" si="1013"/>
        <v>0</v>
      </c>
      <c r="I98" s="876">
        <f t="shared" si="977"/>
        <v>0</v>
      </c>
      <c r="J98" s="876">
        <f t="shared" si="978"/>
        <v>0</v>
      </c>
      <c r="K98" s="876">
        <f t="shared" si="979"/>
        <v>0</v>
      </c>
      <c r="L98" s="876">
        <f t="shared" si="980"/>
        <v>0</v>
      </c>
      <c r="M98" s="876">
        <f t="shared" si="981"/>
        <v>0</v>
      </c>
      <c r="N98" s="876">
        <f t="shared" si="982"/>
        <v>0</v>
      </c>
      <c r="O98" s="876">
        <f t="shared" si="983"/>
        <v>0</v>
      </c>
      <c r="P98" s="876">
        <f t="shared" si="984"/>
        <v>0</v>
      </c>
      <c r="Q98" s="876">
        <f t="shared" si="985"/>
        <v>0</v>
      </c>
      <c r="R98" s="876">
        <f t="shared" si="986"/>
        <v>0</v>
      </c>
      <c r="S98" s="937">
        <f t="shared" si="987"/>
        <v>0</v>
      </c>
      <c r="T98" s="871"/>
      <c r="U98" s="3099"/>
      <c r="V98" s="877" t="s">
        <v>345</v>
      </c>
      <c r="W98" s="876">
        <f t="shared" si="988"/>
        <v>0</v>
      </c>
      <c r="X98" s="876">
        <f t="shared" si="989"/>
        <v>0</v>
      </c>
      <c r="Y98" s="876">
        <f t="shared" si="990"/>
        <v>0</v>
      </c>
      <c r="Z98" s="876">
        <f t="shared" si="991"/>
        <v>0</v>
      </c>
      <c r="AA98" s="876">
        <f t="shared" si="992"/>
        <v>0</v>
      </c>
      <c r="AB98" s="876"/>
      <c r="AC98" s="876"/>
      <c r="AD98" s="876"/>
      <c r="AE98" s="876"/>
      <c r="AF98" s="876"/>
      <c r="AG98" s="876"/>
      <c r="AH98" s="876"/>
      <c r="AI98" s="876"/>
      <c r="AJ98" s="876"/>
      <c r="AK98" s="876"/>
      <c r="AL98" s="876"/>
      <c r="AM98" s="876"/>
      <c r="AN98" s="871"/>
      <c r="AO98" s="3099"/>
      <c r="AP98" s="877" t="s">
        <v>345</v>
      </c>
      <c r="AQ98" s="876">
        <f t="shared" si="993"/>
        <v>0</v>
      </c>
      <c r="AR98" s="876">
        <f t="shared" si="994"/>
        <v>0</v>
      </c>
      <c r="AS98" s="876">
        <f t="shared" si="995"/>
        <v>0</v>
      </c>
      <c r="AT98" s="876">
        <f t="shared" si="996"/>
        <v>0</v>
      </c>
      <c r="AU98" s="876">
        <f t="shared" si="997"/>
        <v>0</v>
      </c>
      <c r="AV98" s="876"/>
      <c r="AW98" s="876"/>
      <c r="AX98" s="876"/>
      <c r="AY98" s="876"/>
      <c r="AZ98" s="876"/>
      <c r="BA98" s="876"/>
      <c r="BB98" s="876"/>
      <c r="BC98" s="876"/>
      <c r="BD98" s="876"/>
      <c r="BE98" s="876"/>
      <c r="BF98" s="876"/>
      <c r="BG98" s="876"/>
      <c r="BH98" s="871"/>
      <c r="BI98" s="3099"/>
      <c r="BJ98" s="877" t="s">
        <v>345</v>
      </c>
      <c r="BK98" s="876">
        <f t="shared" si="998"/>
        <v>0</v>
      </c>
      <c r="BL98" s="876">
        <f t="shared" si="999"/>
        <v>0</v>
      </c>
      <c r="BM98" s="876">
        <f t="shared" si="1000"/>
        <v>0</v>
      </c>
      <c r="BN98" s="876">
        <f t="shared" si="1001"/>
        <v>0</v>
      </c>
      <c r="BO98" s="876">
        <f t="shared" si="1002"/>
        <v>0</v>
      </c>
      <c r="BP98" s="876"/>
      <c r="BQ98" s="876"/>
      <c r="BR98" s="876"/>
      <c r="BS98" s="876"/>
      <c r="BT98" s="876"/>
      <c r="BU98" s="876"/>
      <c r="BV98" s="876"/>
      <c r="BW98" s="876"/>
      <c r="BX98" s="876"/>
      <c r="BY98" s="876"/>
      <c r="BZ98" s="876"/>
      <c r="CA98" s="876"/>
      <c r="CB98" s="871"/>
      <c r="CC98" s="3099"/>
      <c r="CD98" s="877" t="s">
        <v>345</v>
      </c>
      <c r="CE98" s="876">
        <f t="shared" si="1003"/>
        <v>0</v>
      </c>
      <c r="CF98" s="876">
        <f t="shared" si="1004"/>
        <v>0</v>
      </c>
      <c r="CG98" s="876">
        <f t="shared" si="1005"/>
        <v>0</v>
      </c>
      <c r="CH98" s="876">
        <f t="shared" si="1006"/>
        <v>0</v>
      </c>
      <c r="CI98" s="876">
        <f t="shared" si="1007"/>
        <v>0</v>
      </c>
      <c r="CJ98" s="876"/>
      <c r="CK98" s="876"/>
      <c r="CL98" s="876"/>
      <c r="CM98" s="876"/>
      <c r="CN98" s="876"/>
      <c r="CO98" s="876"/>
      <c r="CP98" s="876"/>
      <c r="CQ98" s="876"/>
      <c r="CR98" s="876"/>
      <c r="CS98" s="876"/>
      <c r="CT98" s="876"/>
      <c r="CU98" s="876"/>
      <c r="CV98" s="871"/>
      <c r="CW98" s="3099"/>
      <c r="CX98" s="877" t="s">
        <v>345</v>
      </c>
      <c r="CY98" s="876">
        <f t="shared" si="1008"/>
        <v>0</v>
      </c>
      <c r="CZ98" s="876">
        <f t="shared" si="1009"/>
        <v>0</v>
      </c>
      <c r="DA98" s="876">
        <f t="shared" si="1010"/>
        <v>0</v>
      </c>
      <c r="DB98" s="876">
        <f t="shared" si="1011"/>
        <v>0</v>
      </c>
      <c r="DC98" s="876">
        <f t="shared" si="1012"/>
        <v>0</v>
      </c>
      <c r="DD98" s="876"/>
      <c r="DE98" s="876"/>
      <c r="DF98" s="876"/>
      <c r="DG98" s="876"/>
      <c r="DH98" s="876"/>
      <c r="DI98" s="876"/>
      <c r="DJ98" s="876"/>
      <c r="DK98" s="876"/>
      <c r="DL98" s="876"/>
      <c r="DM98" s="876"/>
      <c r="DN98" s="876"/>
      <c r="DO98" s="876"/>
      <c r="DP98" s="871"/>
    </row>
    <row r="99" spans="1:120" s="71" customFormat="1" ht="19.5" customHeight="1" x14ac:dyDescent="0.15">
      <c r="A99" s="3099"/>
      <c r="B99" s="878" t="s">
        <v>283</v>
      </c>
      <c r="C99" s="876">
        <f t="shared" si="972"/>
        <v>0</v>
      </c>
      <c r="D99" s="876">
        <f t="shared" si="973"/>
        <v>0</v>
      </c>
      <c r="E99" s="876">
        <f t="shared" si="974"/>
        <v>0</v>
      </c>
      <c r="F99" s="876">
        <f t="shared" si="975"/>
        <v>0</v>
      </c>
      <c r="G99" s="876">
        <f t="shared" si="976"/>
        <v>0</v>
      </c>
      <c r="H99" s="876">
        <f t="shared" si="1013"/>
        <v>0</v>
      </c>
      <c r="I99" s="876">
        <f t="shared" si="977"/>
        <v>0</v>
      </c>
      <c r="J99" s="876">
        <f t="shared" si="978"/>
        <v>0</v>
      </c>
      <c r="K99" s="876">
        <f t="shared" si="979"/>
        <v>0</v>
      </c>
      <c r="L99" s="876">
        <f t="shared" si="980"/>
        <v>0</v>
      </c>
      <c r="M99" s="876">
        <f t="shared" si="981"/>
        <v>0</v>
      </c>
      <c r="N99" s="876">
        <f t="shared" si="982"/>
        <v>0</v>
      </c>
      <c r="O99" s="876">
        <f t="shared" si="983"/>
        <v>0</v>
      </c>
      <c r="P99" s="876">
        <f t="shared" si="984"/>
        <v>0</v>
      </c>
      <c r="Q99" s="876">
        <f t="shared" si="985"/>
        <v>0</v>
      </c>
      <c r="R99" s="876">
        <f t="shared" si="986"/>
        <v>0</v>
      </c>
      <c r="S99" s="937">
        <f t="shared" si="987"/>
        <v>0</v>
      </c>
      <c r="T99" s="871"/>
      <c r="U99" s="3099"/>
      <c r="V99" s="878" t="s">
        <v>283</v>
      </c>
      <c r="W99" s="876">
        <f t="shared" si="988"/>
        <v>0</v>
      </c>
      <c r="X99" s="876">
        <f t="shared" si="989"/>
        <v>0</v>
      </c>
      <c r="Y99" s="876">
        <f t="shared" si="990"/>
        <v>0</v>
      </c>
      <c r="Z99" s="876">
        <f t="shared" si="991"/>
        <v>0</v>
      </c>
      <c r="AA99" s="876">
        <f t="shared" si="992"/>
        <v>0</v>
      </c>
      <c r="AB99" s="876"/>
      <c r="AC99" s="876"/>
      <c r="AD99" s="876"/>
      <c r="AE99" s="876"/>
      <c r="AF99" s="876"/>
      <c r="AG99" s="876"/>
      <c r="AH99" s="876"/>
      <c r="AI99" s="876"/>
      <c r="AJ99" s="876"/>
      <c r="AK99" s="876"/>
      <c r="AL99" s="876"/>
      <c r="AM99" s="876"/>
      <c r="AN99" s="871"/>
      <c r="AO99" s="3099"/>
      <c r="AP99" s="878" t="s">
        <v>283</v>
      </c>
      <c r="AQ99" s="876">
        <f t="shared" si="993"/>
        <v>0</v>
      </c>
      <c r="AR99" s="876">
        <f t="shared" si="994"/>
        <v>0</v>
      </c>
      <c r="AS99" s="876">
        <f t="shared" si="995"/>
        <v>0</v>
      </c>
      <c r="AT99" s="876">
        <f t="shared" si="996"/>
        <v>0</v>
      </c>
      <c r="AU99" s="876">
        <f t="shared" si="997"/>
        <v>0</v>
      </c>
      <c r="AV99" s="876"/>
      <c r="AW99" s="876"/>
      <c r="AX99" s="876"/>
      <c r="AY99" s="876"/>
      <c r="AZ99" s="876"/>
      <c r="BA99" s="876"/>
      <c r="BB99" s="876"/>
      <c r="BC99" s="876"/>
      <c r="BD99" s="876"/>
      <c r="BE99" s="876"/>
      <c r="BF99" s="876"/>
      <c r="BG99" s="876"/>
      <c r="BH99" s="871"/>
      <c r="BI99" s="3099"/>
      <c r="BJ99" s="878" t="s">
        <v>283</v>
      </c>
      <c r="BK99" s="876">
        <f t="shared" si="998"/>
        <v>0</v>
      </c>
      <c r="BL99" s="876">
        <f t="shared" si="999"/>
        <v>0</v>
      </c>
      <c r="BM99" s="876">
        <f t="shared" si="1000"/>
        <v>0</v>
      </c>
      <c r="BN99" s="876">
        <f t="shared" si="1001"/>
        <v>0</v>
      </c>
      <c r="BO99" s="876">
        <f t="shared" si="1002"/>
        <v>0</v>
      </c>
      <c r="BP99" s="876"/>
      <c r="BQ99" s="876"/>
      <c r="BR99" s="876"/>
      <c r="BS99" s="876"/>
      <c r="BT99" s="876"/>
      <c r="BU99" s="876"/>
      <c r="BV99" s="876"/>
      <c r="BW99" s="876"/>
      <c r="BX99" s="876"/>
      <c r="BY99" s="876"/>
      <c r="BZ99" s="876"/>
      <c r="CA99" s="876"/>
      <c r="CB99" s="871"/>
      <c r="CC99" s="3099"/>
      <c r="CD99" s="878" t="s">
        <v>283</v>
      </c>
      <c r="CE99" s="876">
        <f t="shared" si="1003"/>
        <v>0</v>
      </c>
      <c r="CF99" s="876">
        <f t="shared" si="1004"/>
        <v>0</v>
      </c>
      <c r="CG99" s="876">
        <f t="shared" si="1005"/>
        <v>0</v>
      </c>
      <c r="CH99" s="876">
        <f t="shared" si="1006"/>
        <v>0</v>
      </c>
      <c r="CI99" s="876">
        <f t="shared" si="1007"/>
        <v>0</v>
      </c>
      <c r="CJ99" s="876"/>
      <c r="CK99" s="876"/>
      <c r="CL99" s="876"/>
      <c r="CM99" s="876"/>
      <c r="CN99" s="876"/>
      <c r="CO99" s="876"/>
      <c r="CP99" s="876"/>
      <c r="CQ99" s="876"/>
      <c r="CR99" s="876"/>
      <c r="CS99" s="876"/>
      <c r="CT99" s="876"/>
      <c r="CU99" s="876"/>
      <c r="CV99" s="871"/>
      <c r="CW99" s="3099"/>
      <c r="CX99" s="878" t="s">
        <v>283</v>
      </c>
      <c r="CY99" s="876">
        <f t="shared" si="1008"/>
        <v>0</v>
      </c>
      <c r="CZ99" s="876">
        <f t="shared" si="1009"/>
        <v>0</v>
      </c>
      <c r="DA99" s="876">
        <f t="shared" si="1010"/>
        <v>0</v>
      </c>
      <c r="DB99" s="876">
        <f t="shared" si="1011"/>
        <v>0</v>
      </c>
      <c r="DC99" s="876">
        <f t="shared" si="1012"/>
        <v>0</v>
      </c>
      <c r="DD99" s="876"/>
      <c r="DE99" s="876"/>
      <c r="DF99" s="876"/>
      <c r="DG99" s="876"/>
      <c r="DH99" s="876"/>
      <c r="DI99" s="876"/>
      <c r="DJ99" s="876"/>
      <c r="DK99" s="876"/>
      <c r="DL99" s="876"/>
      <c r="DM99" s="876"/>
      <c r="DN99" s="876"/>
      <c r="DO99" s="876"/>
      <c r="DP99" s="871"/>
    </row>
    <row r="100" spans="1:120" s="71" customFormat="1" ht="19.5" customHeight="1" x14ac:dyDescent="0.15">
      <c r="A100" s="3099"/>
      <c r="B100" s="878" t="s">
        <v>354</v>
      </c>
      <c r="C100" s="876">
        <f t="shared" si="972"/>
        <v>0</v>
      </c>
      <c r="D100" s="876">
        <f t="shared" si="973"/>
        <v>0</v>
      </c>
      <c r="E100" s="876">
        <f t="shared" si="974"/>
        <v>0</v>
      </c>
      <c r="F100" s="876">
        <f t="shared" si="975"/>
        <v>0</v>
      </c>
      <c r="G100" s="876">
        <f t="shared" si="976"/>
        <v>0</v>
      </c>
      <c r="H100" s="876">
        <f t="shared" si="1013"/>
        <v>0</v>
      </c>
      <c r="I100" s="876">
        <f t="shared" si="977"/>
        <v>0</v>
      </c>
      <c r="J100" s="876">
        <f t="shared" si="978"/>
        <v>0</v>
      </c>
      <c r="K100" s="876">
        <f t="shared" si="979"/>
        <v>0</v>
      </c>
      <c r="L100" s="876">
        <f t="shared" si="980"/>
        <v>0</v>
      </c>
      <c r="M100" s="876">
        <f t="shared" si="981"/>
        <v>0</v>
      </c>
      <c r="N100" s="876">
        <f t="shared" si="982"/>
        <v>0</v>
      </c>
      <c r="O100" s="876">
        <f t="shared" si="983"/>
        <v>0</v>
      </c>
      <c r="P100" s="876">
        <f t="shared" si="984"/>
        <v>0</v>
      </c>
      <c r="Q100" s="876">
        <f t="shared" si="985"/>
        <v>0</v>
      </c>
      <c r="R100" s="876">
        <f t="shared" si="986"/>
        <v>0</v>
      </c>
      <c r="S100" s="937">
        <f t="shared" si="987"/>
        <v>0</v>
      </c>
      <c r="T100" s="871"/>
      <c r="U100" s="3099"/>
      <c r="V100" s="878" t="s">
        <v>354</v>
      </c>
      <c r="W100" s="876">
        <f t="shared" si="988"/>
        <v>0</v>
      </c>
      <c r="X100" s="876">
        <f t="shared" si="989"/>
        <v>0</v>
      </c>
      <c r="Y100" s="876">
        <f t="shared" si="990"/>
        <v>0</v>
      </c>
      <c r="Z100" s="876">
        <f t="shared" si="991"/>
        <v>0</v>
      </c>
      <c r="AA100" s="876">
        <f t="shared" si="992"/>
        <v>0</v>
      </c>
      <c r="AB100" s="876"/>
      <c r="AC100" s="876"/>
      <c r="AD100" s="876"/>
      <c r="AE100" s="876"/>
      <c r="AF100" s="876"/>
      <c r="AG100" s="876"/>
      <c r="AH100" s="876"/>
      <c r="AI100" s="876"/>
      <c r="AJ100" s="876"/>
      <c r="AK100" s="876"/>
      <c r="AL100" s="876"/>
      <c r="AM100" s="876"/>
      <c r="AN100" s="871"/>
      <c r="AO100" s="3099"/>
      <c r="AP100" s="878" t="s">
        <v>354</v>
      </c>
      <c r="AQ100" s="876">
        <f t="shared" si="993"/>
        <v>0</v>
      </c>
      <c r="AR100" s="876">
        <f t="shared" si="994"/>
        <v>0</v>
      </c>
      <c r="AS100" s="876">
        <f t="shared" si="995"/>
        <v>0</v>
      </c>
      <c r="AT100" s="876">
        <f t="shared" si="996"/>
        <v>0</v>
      </c>
      <c r="AU100" s="876">
        <f t="shared" si="997"/>
        <v>0</v>
      </c>
      <c r="AV100" s="876"/>
      <c r="AW100" s="876"/>
      <c r="AX100" s="876"/>
      <c r="AY100" s="876"/>
      <c r="AZ100" s="876"/>
      <c r="BA100" s="876"/>
      <c r="BB100" s="876"/>
      <c r="BC100" s="876"/>
      <c r="BD100" s="876"/>
      <c r="BE100" s="876"/>
      <c r="BF100" s="876"/>
      <c r="BG100" s="876"/>
      <c r="BH100" s="871"/>
      <c r="BI100" s="3099"/>
      <c r="BJ100" s="878" t="s">
        <v>354</v>
      </c>
      <c r="BK100" s="876">
        <f t="shared" si="998"/>
        <v>0</v>
      </c>
      <c r="BL100" s="876">
        <f t="shared" si="999"/>
        <v>0</v>
      </c>
      <c r="BM100" s="876">
        <f t="shared" si="1000"/>
        <v>0</v>
      </c>
      <c r="BN100" s="876">
        <f t="shared" si="1001"/>
        <v>0</v>
      </c>
      <c r="BO100" s="876">
        <f t="shared" si="1002"/>
        <v>0</v>
      </c>
      <c r="BP100" s="876"/>
      <c r="BQ100" s="876"/>
      <c r="BR100" s="876"/>
      <c r="BS100" s="876"/>
      <c r="BT100" s="876"/>
      <c r="BU100" s="876"/>
      <c r="BV100" s="876"/>
      <c r="BW100" s="876"/>
      <c r="BX100" s="876"/>
      <c r="BY100" s="876"/>
      <c r="BZ100" s="876"/>
      <c r="CA100" s="876"/>
      <c r="CB100" s="871"/>
      <c r="CC100" s="3099"/>
      <c r="CD100" s="878" t="s">
        <v>354</v>
      </c>
      <c r="CE100" s="876">
        <f t="shared" si="1003"/>
        <v>0</v>
      </c>
      <c r="CF100" s="876">
        <f t="shared" si="1004"/>
        <v>0</v>
      </c>
      <c r="CG100" s="876">
        <f t="shared" si="1005"/>
        <v>0</v>
      </c>
      <c r="CH100" s="876">
        <f t="shared" si="1006"/>
        <v>0</v>
      </c>
      <c r="CI100" s="876">
        <f t="shared" si="1007"/>
        <v>0</v>
      </c>
      <c r="CJ100" s="876"/>
      <c r="CK100" s="876"/>
      <c r="CL100" s="876"/>
      <c r="CM100" s="876"/>
      <c r="CN100" s="876"/>
      <c r="CO100" s="876"/>
      <c r="CP100" s="876"/>
      <c r="CQ100" s="876"/>
      <c r="CR100" s="876"/>
      <c r="CS100" s="876"/>
      <c r="CT100" s="876"/>
      <c r="CU100" s="876"/>
      <c r="CV100" s="871"/>
      <c r="CW100" s="3099"/>
      <c r="CX100" s="878" t="s">
        <v>354</v>
      </c>
      <c r="CY100" s="876">
        <f t="shared" si="1008"/>
        <v>0</v>
      </c>
      <c r="CZ100" s="876">
        <f t="shared" si="1009"/>
        <v>0</v>
      </c>
      <c r="DA100" s="876">
        <f t="shared" si="1010"/>
        <v>0</v>
      </c>
      <c r="DB100" s="876">
        <f t="shared" si="1011"/>
        <v>0</v>
      </c>
      <c r="DC100" s="876">
        <f t="shared" si="1012"/>
        <v>0</v>
      </c>
      <c r="DD100" s="876"/>
      <c r="DE100" s="876"/>
      <c r="DF100" s="876"/>
      <c r="DG100" s="876"/>
      <c r="DH100" s="876"/>
      <c r="DI100" s="876"/>
      <c r="DJ100" s="876"/>
      <c r="DK100" s="876"/>
      <c r="DL100" s="876"/>
      <c r="DM100" s="876"/>
      <c r="DN100" s="876"/>
      <c r="DO100" s="876"/>
      <c r="DP100" s="871"/>
    </row>
    <row r="101" spans="1:120" s="71" customFormat="1" ht="19.5" customHeight="1" x14ac:dyDescent="0.15">
      <c r="A101" s="3131"/>
      <c r="B101" s="882" t="s">
        <v>847</v>
      </c>
      <c r="C101" s="876">
        <f t="shared" si="972"/>
        <v>0</v>
      </c>
      <c r="D101" s="876">
        <f t="shared" si="973"/>
        <v>0</v>
      </c>
      <c r="E101" s="876">
        <f t="shared" si="974"/>
        <v>0</v>
      </c>
      <c r="F101" s="876">
        <f t="shared" si="975"/>
        <v>0</v>
      </c>
      <c r="G101" s="876">
        <f t="shared" si="976"/>
        <v>0</v>
      </c>
      <c r="H101" s="876">
        <f t="shared" si="1013"/>
        <v>0</v>
      </c>
      <c r="I101" s="876">
        <f t="shared" si="977"/>
        <v>0</v>
      </c>
      <c r="J101" s="876">
        <f t="shared" si="978"/>
        <v>0</v>
      </c>
      <c r="K101" s="876">
        <f t="shared" si="979"/>
        <v>0</v>
      </c>
      <c r="L101" s="876">
        <f t="shared" si="980"/>
        <v>0</v>
      </c>
      <c r="M101" s="876">
        <f t="shared" si="981"/>
        <v>0</v>
      </c>
      <c r="N101" s="876">
        <f t="shared" si="982"/>
        <v>0</v>
      </c>
      <c r="O101" s="876">
        <f t="shared" si="983"/>
        <v>0</v>
      </c>
      <c r="P101" s="876">
        <f t="shared" si="984"/>
        <v>0</v>
      </c>
      <c r="Q101" s="876">
        <f t="shared" si="985"/>
        <v>0</v>
      </c>
      <c r="R101" s="876">
        <f t="shared" si="986"/>
        <v>0</v>
      </c>
      <c r="S101" s="937">
        <f t="shared" si="987"/>
        <v>0</v>
      </c>
      <c r="T101" s="871"/>
      <c r="U101" s="3131"/>
      <c r="V101" s="882" t="s">
        <v>847</v>
      </c>
      <c r="W101" s="876">
        <f t="shared" si="988"/>
        <v>0</v>
      </c>
      <c r="X101" s="876">
        <f t="shared" si="989"/>
        <v>0</v>
      </c>
      <c r="Y101" s="876">
        <f t="shared" si="990"/>
        <v>0</v>
      </c>
      <c r="Z101" s="876">
        <f t="shared" si="991"/>
        <v>0</v>
      </c>
      <c r="AA101" s="876">
        <f t="shared" si="992"/>
        <v>0</v>
      </c>
      <c r="AB101" s="876"/>
      <c r="AC101" s="876"/>
      <c r="AD101" s="876"/>
      <c r="AE101" s="876"/>
      <c r="AF101" s="876"/>
      <c r="AG101" s="876"/>
      <c r="AH101" s="876"/>
      <c r="AI101" s="876"/>
      <c r="AJ101" s="876"/>
      <c r="AK101" s="876"/>
      <c r="AL101" s="876"/>
      <c r="AM101" s="876"/>
      <c r="AN101" s="871"/>
      <c r="AO101" s="3131"/>
      <c r="AP101" s="882" t="s">
        <v>847</v>
      </c>
      <c r="AQ101" s="876">
        <f t="shared" si="993"/>
        <v>0</v>
      </c>
      <c r="AR101" s="876">
        <f t="shared" si="994"/>
        <v>0</v>
      </c>
      <c r="AS101" s="876">
        <f t="shared" si="995"/>
        <v>0</v>
      </c>
      <c r="AT101" s="876">
        <f t="shared" si="996"/>
        <v>0</v>
      </c>
      <c r="AU101" s="876">
        <f t="shared" si="997"/>
        <v>0</v>
      </c>
      <c r="AV101" s="876"/>
      <c r="AW101" s="876"/>
      <c r="AX101" s="876"/>
      <c r="AY101" s="876"/>
      <c r="AZ101" s="876"/>
      <c r="BA101" s="876"/>
      <c r="BB101" s="876"/>
      <c r="BC101" s="876"/>
      <c r="BD101" s="876"/>
      <c r="BE101" s="876"/>
      <c r="BF101" s="876"/>
      <c r="BG101" s="876"/>
      <c r="BH101" s="871"/>
      <c r="BI101" s="3131"/>
      <c r="BJ101" s="882" t="s">
        <v>847</v>
      </c>
      <c r="BK101" s="876">
        <f t="shared" si="998"/>
        <v>0</v>
      </c>
      <c r="BL101" s="876">
        <f t="shared" si="999"/>
        <v>0</v>
      </c>
      <c r="BM101" s="876">
        <f t="shared" si="1000"/>
        <v>0</v>
      </c>
      <c r="BN101" s="876">
        <f t="shared" si="1001"/>
        <v>0</v>
      </c>
      <c r="BO101" s="876">
        <f t="shared" si="1002"/>
        <v>0</v>
      </c>
      <c r="BP101" s="876"/>
      <c r="BQ101" s="876"/>
      <c r="BR101" s="876"/>
      <c r="BS101" s="876"/>
      <c r="BT101" s="876"/>
      <c r="BU101" s="876"/>
      <c r="BV101" s="876"/>
      <c r="BW101" s="876"/>
      <c r="BX101" s="876"/>
      <c r="BY101" s="876"/>
      <c r="BZ101" s="876"/>
      <c r="CA101" s="876"/>
      <c r="CB101" s="871"/>
      <c r="CC101" s="3131"/>
      <c r="CD101" s="882" t="s">
        <v>847</v>
      </c>
      <c r="CE101" s="876">
        <f t="shared" si="1003"/>
        <v>0</v>
      </c>
      <c r="CF101" s="876">
        <f t="shared" si="1004"/>
        <v>0</v>
      </c>
      <c r="CG101" s="876">
        <f t="shared" si="1005"/>
        <v>0</v>
      </c>
      <c r="CH101" s="876">
        <f t="shared" si="1006"/>
        <v>0</v>
      </c>
      <c r="CI101" s="876">
        <f t="shared" si="1007"/>
        <v>0</v>
      </c>
      <c r="CJ101" s="876"/>
      <c r="CK101" s="876"/>
      <c r="CL101" s="876"/>
      <c r="CM101" s="876"/>
      <c r="CN101" s="876"/>
      <c r="CO101" s="876"/>
      <c r="CP101" s="876"/>
      <c r="CQ101" s="876"/>
      <c r="CR101" s="876"/>
      <c r="CS101" s="876"/>
      <c r="CT101" s="876"/>
      <c r="CU101" s="876"/>
      <c r="CV101" s="871"/>
      <c r="CW101" s="3131"/>
      <c r="CX101" s="882" t="s">
        <v>847</v>
      </c>
      <c r="CY101" s="876">
        <f t="shared" si="1008"/>
        <v>0</v>
      </c>
      <c r="CZ101" s="876">
        <f t="shared" si="1009"/>
        <v>0</v>
      </c>
      <c r="DA101" s="876">
        <f t="shared" si="1010"/>
        <v>0</v>
      </c>
      <c r="DB101" s="876">
        <f t="shared" si="1011"/>
        <v>0</v>
      </c>
      <c r="DC101" s="876">
        <f t="shared" si="1012"/>
        <v>0</v>
      </c>
      <c r="DD101" s="876"/>
      <c r="DE101" s="876"/>
      <c r="DF101" s="876"/>
      <c r="DG101" s="876"/>
      <c r="DH101" s="876"/>
      <c r="DI101" s="876"/>
      <c r="DJ101" s="876"/>
      <c r="DK101" s="876"/>
      <c r="DL101" s="876"/>
      <c r="DM101" s="876"/>
      <c r="DN101" s="876"/>
      <c r="DO101" s="876"/>
      <c r="DP101" s="871"/>
    </row>
    <row r="102" spans="1:120" s="71" customFormat="1" ht="19.5" customHeight="1" x14ac:dyDescent="0.15">
      <c r="A102" s="2747" t="s">
        <v>310</v>
      </c>
      <c r="B102" s="854" t="s">
        <v>46</v>
      </c>
      <c r="C102" s="880">
        <f>SUM(C103:C105)</f>
        <v>356.82</v>
      </c>
      <c r="D102" s="880">
        <f t="shared" ref="D102" si="1014">SUM(D103:D105)</f>
        <v>356.82</v>
      </c>
      <c r="E102" s="880">
        <f t="shared" ref="E102" si="1015">SUM(E103:E105)</f>
        <v>0</v>
      </c>
      <c r="F102" s="880">
        <f t="shared" ref="F102" si="1016">SUM(F103:F105)</f>
        <v>0</v>
      </c>
      <c r="G102" s="880">
        <f t="shared" ref="G102" si="1017">SUM(G103:G105)</f>
        <v>356.82</v>
      </c>
      <c r="H102" s="880">
        <f t="shared" ref="H102" si="1018">SUM(H103:H105)</f>
        <v>0</v>
      </c>
      <c r="I102" s="880">
        <f t="shared" ref="I102" si="1019">SUM(I103:I105)</f>
        <v>0</v>
      </c>
      <c r="J102" s="880">
        <f t="shared" ref="J102" si="1020">SUM(J103:J105)</f>
        <v>0</v>
      </c>
      <c r="K102" s="880">
        <f t="shared" ref="K102" si="1021">SUM(K103:K105)</f>
        <v>0</v>
      </c>
      <c r="L102" s="880">
        <f t="shared" ref="L102" si="1022">SUM(L103:L105)</f>
        <v>0</v>
      </c>
      <c r="M102" s="880">
        <f t="shared" ref="M102" si="1023">SUM(M103:M105)</f>
        <v>0</v>
      </c>
      <c r="N102" s="880">
        <f t="shared" ref="N102" si="1024">SUM(N103:N105)</f>
        <v>0</v>
      </c>
      <c r="O102" s="880">
        <f t="shared" ref="O102" si="1025">SUM(O103:O105)</f>
        <v>0</v>
      </c>
      <c r="P102" s="880">
        <f t="shared" ref="P102" si="1026">SUM(P103:P105)</f>
        <v>0</v>
      </c>
      <c r="Q102" s="880">
        <f t="shared" ref="Q102" si="1027">SUM(Q103:Q105)</f>
        <v>356.82</v>
      </c>
      <c r="R102" s="880">
        <f t="shared" ref="R102" si="1028">SUM(R103:R105)</f>
        <v>0</v>
      </c>
      <c r="S102" s="880">
        <f t="shared" ref="S102" si="1029">SUM(S103:S105)</f>
        <v>0</v>
      </c>
      <c r="T102" s="871"/>
      <c r="U102" s="2747" t="s">
        <v>310</v>
      </c>
      <c r="V102" s="854" t="s">
        <v>46</v>
      </c>
      <c r="W102" s="880">
        <f>SUM(W103:W105)</f>
        <v>0</v>
      </c>
      <c r="X102" s="880">
        <f t="shared" ref="X102:AA102" si="1030">SUM(X103:X105)</f>
        <v>0</v>
      </c>
      <c r="Y102" s="880">
        <f t="shared" si="1030"/>
        <v>0</v>
      </c>
      <c r="Z102" s="880">
        <f t="shared" si="1030"/>
        <v>0</v>
      </c>
      <c r="AA102" s="880">
        <f t="shared" si="1030"/>
        <v>0</v>
      </c>
      <c r="AB102" s="880"/>
      <c r="AC102" s="880"/>
      <c r="AD102" s="880"/>
      <c r="AE102" s="880"/>
      <c r="AF102" s="880"/>
      <c r="AG102" s="880"/>
      <c r="AH102" s="880"/>
      <c r="AI102" s="880"/>
      <c r="AJ102" s="880"/>
      <c r="AK102" s="880"/>
      <c r="AL102" s="880"/>
      <c r="AM102" s="880"/>
      <c r="AN102" s="871"/>
      <c r="AO102" s="2747" t="s">
        <v>310</v>
      </c>
      <c r="AP102" s="854" t="s">
        <v>46</v>
      </c>
      <c r="AQ102" s="880">
        <f>SUM(AQ103:AQ105)</f>
        <v>0</v>
      </c>
      <c r="AR102" s="880">
        <f t="shared" ref="AR102" si="1031">SUM(AR103:AR105)</f>
        <v>0</v>
      </c>
      <c r="AS102" s="880">
        <f t="shared" ref="AS102" si="1032">SUM(AS103:AS105)</f>
        <v>0</v>
      </c>
      <c r="AT102" s="880">
        <f t="shared" ref="AT102" si="1033">SUM(AT103:AT105)</f>
        <v>0</v>
      </c>
      <c r="AU102" s="880">
        <f t="shared" ref="AU102" si="1034">SUM(AU103:AU105)</f>
        <v>0</v>
      </c>
      <c r="AV102" s="880"/>
      <c r="AW102" s="880"/>
      <c r="AX102" s="880"/>
      <c r="AY102" s="880"/>
      <c r="AZ102" s="880"/>
      <c r="BA102" s="880"/>
      <c r="BB102" s="880"/>
      <c r="BC102" s="880"/>
      <c r="BD102" s="880"/>
      <c r="BE102" s="880"/>
      <c r="BF102" s="880"/>
      <c r="BG102" s="880"/>
      <c r="BH102" s="871"/>
      <c r="BI102" s="2747" t="s">
        <v>310</v>
      </c>
      <c r="BJ102" s="854" t="s">
        <v>46</v>
      </c>
      <c r="BK102" s="880">
        <f>SUM(BK103:BK105)</f>
        <v>0</v>
      </c>
      <c r="BL102" s="880">
        <f t="shared" ref="BL102" si="1035">SUM(BL103:BL105)</f>
        <v>0</v>
      </c>
      <c r="BM102" s="880">
        <f t="shared" ref="BM102" si="1036">SUM(BM103:BM105)</f>
        <v>0</v>
      </c>
      <c r="BN102" s="880">
        <f t="shared" ref="BN102" si="1037">SUM(BN103:BN105)</f>
        <v>0</v>
      </c>
      <c r="BO102" s="880">
        <f t="shared" ref="BO102" si="1038">SUM(BO103:BO105)</f>
        <v>0</v>
      </c>
      <c r="BP102" s="880"/>
      <c r="BQ102" s="880"/>
      <c r="BR102" s="880"/>
      <c r="BS102" s="880"/>
      <c r="BT102" s="880"/>
      <c r="BU102" s="880"/>
      <c r="BV102" s="880"/>
      <c r="BW102" s="880"/>
      <c r="BX102" s="880"/>
      <c r="BY102" s="880"/>
      <c r="BZ102" s="880"/>
      <c r="CA102" s="880"/>
      <c r="CB102" s="871"/>
      <c r="CC102" s="2747" t="s">
        <v>310</v>
      </c>
      <c r="CD102" s="854" t="s">
        <v>46</v>
      </c>
      <c r="CE102" s="880">
        <f>SUM(CE103:CE105)</f>
        <v>0</v>
      </c>
      <c r="CF102" s="880">
        <f t="shared" ref="CF102" si="1039">SUM(CF103:CF105)</f>
        <v>0</v>
      </c>
      <c r="CG102" s="880">
        <f t="shared" ref="CG102" si="1040">SUM(CG103:CG105)</f>
        <v>0</v>
      </c>
      <c r="CH102" s="880">
        <f t="shared" ref="CH102" si="1041">SUM(CH103:CH105)</f>
        <v>0</v>
      </c>
      <c r="CI102" s="880">
        <f t="shared" ref="CI102" si="1042">SUM(CI103:CI105)</f>
        <v>0</v>
      </c>
      <c r="CJ102" s="880"/>
      <c r="CK102" s="880"/>
      <c r="CL102" s="880"/>
      <c r="CM102" s="880"/>
      <c r="CN102" s="880"/>
      <c r="CO102" s="880"/>
      <c r="CP102" s="880"/>
      <c r="CQ102" s="880"/>
      <c r="CR102" s="880"/>
      <c r="CS102" s="880"/>
      <c r="CT102" s="880"/>
      <c r="CU102" s="880"/>
      <c r="CV102" s="871"/>
      <c r="CW102" s="2747" t="s">
        <v>310</v>
      </c>
      <c r="CX102" s="854" t="s">
        <v>46</v>
      </c>
      <c r="CY102" s="880">
        <f>SUM(CY103:CY105)</f>
        <v>356.82</v>
      </c>
      <c r="CZ102" s="880">
        <f t="shared" ref="CZ102" si="1043">SUM(CZ103:CZ105)</f>
        <v>356.82</v>
      </c>
      <c r="DA102" s="880">
        <f t="shared" ref="DA102" si="1044">SUM(DA103:DA105)</f>
        <v>0</v>
      </c>
      <c r="DB102" s="880">
        <f t="shared" ref="DB102" si="1045">SUM(DB103:DB105)</f>
        <v>0</v>
      </c>
      <c r="DC102" s="880">
        <f t="shared" ref="DC102" si="1046">SUM(DC103:DC105)</f>
        <v>356.82</v>
      </c>
      <c r="DD102" s="880">
        <f>SUM(DD103:DD105)</f>
        <v>0</v>
      </c>
      <c r="DE102" s="880">
        <f t="shared" ref="DE102:DO102" si="1047">SUM(DE103:DE105)</f>
        <v>0</v>
      </c>
      <c r="DF102" s="880">
        <f t="shared" si="1047"/>
        <v>0</v>
      </c>
      <c r="DG102" s="880">
        <f t="shared" si="1047"/>
        <v>0</v>
      </c>
      <c r="DH102" s="880">
        <f t="shared" si="1047"/>
        <v>0</v>
      </c>
      <c r="DI102" s="880">
        <f t="shared" si="1047"/>
        <v>0</v>
      </c>
      <c r="DJ102" s="880">
        <f t="shared" si="1047"/>
        <v>0</v>
      </c>
      <c r="DK102" s="880">
        <f t="shared" si="1047"/>
        <v>0</v>
      </c>
      <c r="DL102" s="880">
        <f t="shared" si="1047"/>
        <v>0</v>
      </c>
      <c r="DM102" s="880">
        <f t="shared" si="1047"/>
        <v>356.82</v>
      </c>
      <c r="DN102" s="880">
        <f t="shared" si="1047"/>
        <v>0</v>
      </c>
      <c r="DO102" s="880">
        <f t="shared" si="1047"/>
        <v>0</v>
      </c>
      <c r="DP102" s="871"/>
    </row>
    <row r="103" spans="1:120" s="71" customFormat="1" ht="19.5" customHeight="1" x14ac:dyDescent="0.15">
      <c r="A103" s="2747"/>
      <c r="B103" s="881" t="s">
        <v>344</v>
      </c>
      <c r="C103" s="876">
        <f>D103+E103-F103</f>
        <v>356.82</v>
      </c>
      <c r="D103" s="876">
        <f>H103+K103+N103+Q103</f>
        <v>356.82</v>
      </c>
      <c r="E103" s="876">
        <f t="shared" ref="E103:E105" si="1048">I103+L103+O103+R103</f>
        <v>0</v>
      </c>
      <c r="F103" s="876">
        <f t="shared" ref="F103:F105" si="1049">J103+M103+P103+S103</f>
        <v>0</v>
      </c>
      <c r="G103" s="876">
        <f>D103+E103-F103</f>
        <v>356.82</v>
      </c>
      <c r="H103" s="876">
        <f>AB103+AV103+BP103+CJ103+DD103</f>
        <v>0</v>
      </c>
      <c r="I103" s="876">
        <f t="shared" ref="I103:I105" si="1050">AC103+AW103+BQ103+CK103+DE103</f>
        <v>0</v>
      </c>
      <c r="J103" s="876">
        <f t="shared" ref="J103:J105" si="1051">AD103+AX103+BR103+CL103+DF103</f>
        <v>0</v>
      </c>
      <c r="K103" s="876">
        <f t="shared" ref="K103:K105" si="1052">AE103+AY103+BS103+CM103+DG103</f>
        <v>0</v>
      </c>
      <c r="L103" s="876">
        <f t="shared" ref="L103:L105" si="1053">AF103+AZ103+BT103+CN103+DH103</f>
        <v>0</v>
      </c>
      <c r="M103" s="876">
        <f t="shared" ref="M103:M105" si="1054">AG103+BA103+BU103+CO103+DI103</f>
        <v>0</v>
      </c>
      <c r="N103" s="876">
        <f t="shared" ref="N103:N105" si="1055">AH103+BB103+BV103+CP103+DJ103</f>
        <v>0</v>
      </c>
      <c r="O103" s="876">
        <f t="shared" ref="O103:O105" si="1056">AI103+BC103+BW103+CQ103+DK103</f>
        <v>0</v>
      </c>
      <c r="P103" s="876">
        <f t="shared" ref="P103:P105" si="1057">AJ103+BD103+BX103+CR103+DL103</f>
        <v>0</v>
      </c>
      <c r="Q103" s="876">
        <f t="shared" ref="Q103:Q105" si="1058">AK103+BE103+BY103+CS103+DM103</f>
        <v>356.82</v>
      </c>
      <c r="R103" s="876">
        <f t="shared" ref="R103:R105" si="1059">AL103+BF103+BZ103+CT103+DN103</f>
        <v>0</v>
      </c>
      <c r="S103" s="937">
        <f t="shared" ref="S103:S105" si="1060">AM103+BG103+CA103+CU103+DO103</f>
        <v>0</v>
      </c>
      <c r="T103" s="871"/>
      <c r="U103" s="2747"/>
      <c r="V103" s="881" t="s">
        <v>344</v>
      </c>
      <c r="W103" s="876">
        <f>X103+Y103-Z103</f>
        <v>0</v>
      </c>
      <c r="X103" s="876">
        <f>AB103+AE103+AH103+AK103</f>
        <v>0</v>
      </c>
      <c r="Y103" s="876">
        <f t="shared" ref="Y103:Y105" si="1061">AC103+AF103+AI103+AL103</f>
        <v>0</v>
      </c>
      <c r="Z103" s="876">
        <f t="shared" ref="Z103:Z105" si="1062">AD103+AG103+AJ103+AM103</f>
        <v>0</v>
      </c>
      <c r="AA103" s="876">
        <f>X103+Y103-Z103</f>
        <v>0</v>
      </c>
      <c r="AB103" s="876"/>
      <c r="AC103" s="876"/>
      <c r="AD103" s="876"/>
      <c r="AE103" s="876"/>
      <c r="AF103" s="876"/>
      <c r="AG103" s="876"/>
      <c r="AH103" s="876"/>
      <c r="AI103" s="876"/>
      <c r="AJ103" s="876"/>
      <c r="AK103" s="876"/>
      <c r="AL103" s="876"/>
      <c r="AM103" s="876"/>
      <c r="AN103" s="871"/>
      <c r="AO103" s="2747"/>
      <c r="AP103" s="881" t="s">
        <v>344</v>
      </c>
      <c r="AQ103" s="876">
        <f>AR103+AS103-AT103</f>
        <v>0</v>
      </c>
      <c r="AR103" s="876">
        <f>AV103+AY103+BB103+BE103</f>
        <v>0</v>
      </c>
      <c r="AS103" s="876">
        <f t="shared" ref="AS103:AS105" si="1063">AW103+AZ103+BC103+BF103</f>
        <v>0</v>
      </c>
      <c r="AT103" s="876">
        <f t="shared" ref="AT103:AT105" si="1064">AX103+BA103+BD103+BG103</f>
        <v>0</v>
      </c>
      <c r="AU103" s="876">
        <f>AR103+AS103-AT103</f>
        <v>0</v>
      </c>
      <c r="AV103" s="876"/>
      <c r="AW103" s="876"/>
      <c r="AX103" s="876"/>
      <c r="AY103" s="876"/>
      <c r="AZ103" s="876"/>
      <c r="BA103" s="876"/>
      <c r="BB103" s="876"/>
      <c r="BC103" s="876"/>
      <c r="BD103" s="876"/>
      <c r="BE103" s="876"/>
      <c r="BF103" s="876"/>
      <c r="BG103" s="876"/>
      <c r="BH103" s="871"/>
      <c r="BI103" s="2747"/>
      <c r="BJ103" s="881" t="s">
        <v>344</v>
      </c>
      <c r="BK103" s="876">
        <f>BL103+BM103-BN103</f>
        <v>0</v>
      </c>
      <c r="BL103" s="876">
        <f>BP103+BS103+BV103+BY103</f>
        <v>0</v>
      </c>
      <c r="BM103" s="876">
        <f t="shared" ref="BM103:BM105" si="1065">BQ103+BT103+BW103+BZ103</f>
        <v>0</v>
      </c>
      <c r="BN103" s="876">
        <f t="shared" ref="BN103:BN105" si="1066">BR103+BU103+BX103+CA103</f>
        <v>0</v>
      </c>
      <c r="BO103" s="876">
        <f>BL103+BM103-BN103</f>
        <v>0</v>
      </c>
      <c r="BP103" s="876"/>
      <c r="BQ103" s="876"/>
      <c r="BR103" s="876"/>
      <c r="BS103" s="876"/>
      <c r="BT103" s="876"/>
      <c r="BU103" s="876"/>
      <c r="BV103" s="876"/>
      <c r="BW103" s="876"/>
      <c r="BX103" s="876"/>
      <c r="BY103" s="876"/>
      <c r="BZ103" s="876"/>
      <c r="CA103" s="876"/>
      <c r="CB103" s="871"/>
      <c r="CC103" s="2747"/>
      <c r="CD103" s="881" t="s">
        <v>344</v>
      </c>
      <c r="CE103" s="876">
        <f>CF103+CG103-CH103</f>
        <v>0</v>
      </c>
      <c r="CF103" s="876">
        <f>CJ103+CM103+CP103+CS103</f>
        <v>0</v>
      </c>
      <c r="CG103" s="876">
        <f t="shared" ref="CG103:CG105" si="1067">CK103+CN103+CQ103+CT103</f>
        <v>0</v>
      </c>
      <c r="CH103" s="876">
        <f t="shared" ref="CH103:CH105" si="1068">CL103+CO103+CR103+CU103</f>
        <v>0</v>
      </c>
      <c r="CI103" s="876">
        <f>CF103+CG103-CH103</f>
        <v>0</v>
      </c>
      <c r="CJ103" s="876"/>
      <c r="CK103" s="876"/>
      <c r="CL103" s="876"/>
      <c r="CM103" s="876"/>
      <c r="CN103" s="876"/>
      <c r="CO103" s="876"/>
      <c r="CP103" s="876"/>
      <c r="CQ103" s="876"/>
      <c r="CR103" s="876"/>
      <c r="CS103" s="876"/>
      <c r="CT103" s="876"/>
      <c r="CU103" s="876"/>
      <c r="CV103" s="871"/>
      <c r="CW103" s="2747"/>
      <c r="CX103" s="881" t="s">
        <v>344</v>
      </c>
      <c r="CY103" s="876">
        <f>CZ103+DA103-DB103</f>
        <v>356.82</v>
      </c>
      <c r="CZ103" s="876">
        <f>DD103+DG103+DJ103+DM103</f>
        <v>356.82</v>
      </c>
      <c r="DA103" s="876">
        <f t="shared" ref="DA103:DA105" si="1069">DE103+DH103+DK103+DN103</f>
        <v>0</v>
      </c>
      <c r="DB103" s="876">
        <f t="shared" ref="DB103:DB105" si="1070">DF103+DI103+DL103+DO103</f>
        <v>0</v>
      </c>
      <c r="DC103" s="876">
        <f>CZ103+DA103-DB103</f>
        <v>356.82</v>
      </c>
      <c r="DD103" s="876"/>
      <c r="DE103" s="876"/>
      <c r="DF103" s="876"/>
      <c r="DG103" s="876"/>
      <c r="DH103" s="876"/>
      <c r="DI103" s="876"/>
      <c r="DJ103" s="876"/>
      <c r="DK103" s="876"/>
      <c r="DL103" s="876"/>
      <c r="DM103" s="876">
        <v>356.82</v>
      </c>
      <c r="DN103" s="876"/>
      <c r="DO103" s="876"/>
      <c r="DP103" s="871"/>
    </row>
    <row r="104" spans="1:120" s="71" customFormat="1" ht="19.5" customHeight="1" x14ac:dyDescent="0.15">
      <c r="A104" s="2747"/>
      <c r="B104" s="877" t="s">
        <v>345</v>
      </c>
      <c r="C104" s="876">
        <f>D104+E104-F104</f>
        <v>0</v>
      </c>
      <c r="D104" s="876">
        <f>H104+K104+N104+Q104</f>
        <v>0</v>
      </c>
      <c r="E104" s="876">
        <f t="shared" si="1048"/>
        <v>0</v>
      </c>
      <c r="F104" s="876">
        <f t="shared" si="1049"/>
        <v>0</v>
      </c>
      <c r="G104" s="876">
        <f>D104+E104-F104</f>
        <v>0</v>
      </c>
      <c r="H104" s="876">
        <f t="shared" ref="H104:H105" si="1071">AB104+AV104+BP104+CJ104+DD104</f>
        <v>0</v>
      </c>
      <c r="I104" s="876">
        <f t="shared" si="1050"/>
        <v>0</v>
      </c>
      <c r="J104" s="876">
        <f t="shared" si="1051"/>
        <v>0</v>
      </c>
      <c r="K104" s="876">
        <f t="shared" si="1052"/>
        <v>0</v>
      </c>
      <c r="L104" s="876">
        <f t="shared" si="1053"/>
        <v>0</v>
      </c>
      <c r="M104" s="876">
        <f t="shared" si="1054"/>
        <v>0</v>
      </c>
      <c r="N104" s="876">
        <f t="shared" si="1055"/>
        <v>0</v>
      </c>
      <c r="O104" s="876">
        <f t="shared" si="1056"/>
        <v>0</v>
      </c>
      <c r="P104" s="876">
        <f t="shared" si="1057"/>
        <v>0</v>
      </c>
      <c r="Q104" s="876">
        <f t="shared" si="1058"/>
        <v>0</v>
      </c>
      <c r="R104" s="876">
        <f t="shared" si="1059"/>
        <v>0</v>
      </c>
      <c r="S104" s="937">
        <f t="shared" si="1060"/>
        <v>0</v>
      </c>
      <c r="T104" s="871"/>
      <c r="U104" s="2747"/>
      <c r="V104" s="877" t="s">
        <v>345</v>
      </c>
      <c r="W104" s="876">
        <f>X104+Y104-Z104</f>
        <v>0</v>
      </c>
      <c r="X104" s="876">
        <f>AB104+AE104+AH104+AK104</f>
        <v>0</v>
      </c>
      <c r="Y104" s="876">
        <f t="shared" si="1061"/>
        <v>0</v>
      </c>
      <c r="Z104" s="876">
        <f t="shared" si="1062"/>
        <v>0</v>
      </c>
      <c r="AA104" s="876">
        <f>X104+Y104-Z104</f>
        <v>0</v>
      </c>
      <c r="AB104" s="876"/>
      <c r="AC104" s="876"/>
      <c r="AD104" s="876"/>
      <c r="AE104" s="876"/>
      <c r="AF104" s="876"/>
      <c r="AG104" s="876"/>
      <c r="AH104" s="876"/>
      <c r="AI104" s="876"/>
      <c r="AJ104" s="876"/>
      <c r="AK104" s="876"/>
      <c r="AL104" s="876"/>
      <c r="AM104" s="876"/>
      <c r="AN104" s="871"/>
      <c r="AO104" s="2747"/>
      <c r="AP104" s="877" t="s">
        <v>345</v>
      </c>
      <c r="AQ104" s="876">
        <f>AR104+AS104-AT104</f>
        <v>0</v>
      </c>
      <c r="AR104" s="876">
        <f>AV104+AY104+BB104+BE104</f>
        <v>0</v>
      </c>
      <c r="AS104" s="876">
        <f t="shared" si="1063"/>
        <v>0</v>
      </c>
      <c r="AT104" s="876">
        <f t="shared" si="1064"/>
        <v>0</v>
      </c>
      <c r="AU104" s="876">
        <f>AR104+AS104-AT104</f>
        <v>0</v>
      </c>
      <c r="AV104" s="876"/>
      <c r="AW104" s="876"/>
      <c r="AX104" s="876"/>
      <c r="AY104" s="876"/>
      <c r="AZ104" s="876"/>
      <c r="BA104" s="876"/>
      <c r="BB104" s="876"/>
      <c r="BC104" s="876"/>
      <c r="BD104" s="876"/>
      <c r="BE104" s="876"/>
      <c r="BF104" s="876"/>
      <c r="BG104" s="876"/>
      <c r="BH104" s="871"/>
      <c r="BI104" s="2747"/>
      <c r="BJ104" s="877" t="s">
        <v>345</v>
      </c>
      <c r="BK104" s="876">
        <f>BL104+BM104-BN104</f>
        <v>0</v>
      </c>
      <c r="BL104" s="876">
        <f>BP104+BS104+BV104+BY104</f>
        <v>0</v>
      </c>
      <c r="BM104" s="876">
        <f t="shared" si="1065"/>
        <v>0</v>
      </c>
      <c r="BN104" s="876">
        <f t="shared" si="1066"/>
        <v>0</v>
      </c>
      <c r="BO104" s="876">
        <f>BL104+BM104-BN104</f>
        <v>0</v>
      </c>
      <c r="BP104" s="876"/>
      <c r="BQ104" s="876"/>
      <c r="BR104" s="876"/>
      <c r="BS104" s="876"/>
      <c r="BT104" s="876"/>
      <c r="BU104" s="876"/>
      <c r="BV104" s="876"/>
      <c r="BW104" s="876"/>
      <c r="BX104" s="876"/>
      <c r="BY104" s="876"/>
      <c r="BZ104" s="876"/>
      <c r="CA104" s="876"/>
      <c r="CB104" s="871"/>
      <c r="CC104" s="2747"/>
      <c r="CD104" s="877" t="s">
        <v>345</v>
      </c>
      <c r="CE104" s="876">
        <f>CF104+CG104-CH104</f>
        <v>0</v>
      </c>
      <c r="CF104" s="876">
        <f>CJ104+CM104+CP104+CS104</f>
        <v>0</v>
      </c>
      <c r="CG104" s="876">
        <f t="shared" si="1067"/>
        <v>0</v>
      </c>
      <c r="CH104" s="876">
        <f t="shared" si="1068"/>
        <v>0</v>
      </c>
      <c r="CI104" s="876">
        <f>CF104+CG104-CH104</f>
        <v>0</v>
      </c>
      <c r="CJ104" s="876"/>
      <c r="CK104" s="876"/>
      <c r="CL104" s="876"/>
      <c r="CM104" s="876"/>
      <c r="CN104" s="876"/>
      <c r="CO104" s="876"/>
      <c r="CP104" s="876"/>
      <c r="CQ104" s="876"/>
      <c r="CR104" s="876"/>
      <c r="CS104" s="876"/>
      <c r="CT104" s="876"/>
      <c r="CU104" s="876"/>
      <c r="CV104" s="871"/>
      <c r="CW104" s="2747"/>
      <c r="CX104" s="877" t="s">
        <v>345</v>
      </c>
      <c r="CY104" s="876">
        <f>CZ104+DA104-DB104</f>
        <v>0</v>
      </c>
      <c r="CZ104" s="876">
        <f>DD104+DG104+DJ104+DM104</f>
        <v>0</v>
      </c>
      <c r="DA104" s="876">
        <f t="shared" si="1069"/>
        <v>0</v>
      </c>
      <c r="DB104" s="876">
        <f t="shared" si="1070"/>
        <v>0</v>
      </c>
      <c r="DC104" s="876">
        <f>CZ104+DA104-DB104</f>
        <v>0</v>
      </c>
      <c r="DD104" s="876"/>
      <c r="DE104" s="876"/>
      <c r="DF104" s="876"/>
      <c r="DG104" s="876"/>
      <c r="DH104" s="876"/>
      <c r="DI104" s="876"/>
      <c r="DJ104" s="876"/>
      <c r="DK104" s="876"/>
      <c r="DL104" s="876"/>
      <c r="DM104" s="876"/>
      <c r="DN104" s="876"/>
      <c r="DO104" s="876"/>
      <c r="DP104" s="871"/>
    </row>
    <row r="105" spans="1:120" s="71" customFormat="1" ht="19.5" customHeight="1" x14ac:dyDescent="0.15">
      <c r="A105" s="2747"/>
      <c r="B105" s="882" t="s">
        <v>847</v>
      </c>
      <c r="C105" s="876">
        <f>D105+E105-F105</f>
        <v>0</v>
      </c>
      <c r="D105" s="876">
        <f>H105+K105+N105+Q105</f>
        <v>0</v>
      </c>
      <c r="E105" s="876">
        <f t="shared" si="1048"/>
        <v>0</v>
      </c>
      <c r="F105" s="876">
        <f t="shared" si="1049"/>
        <v>0</v>
      </c>
      <c r="G105" s="876">
        <f>D105+E105-F105</f>
        <v>0</v>
      </c>
      <c r="H105" s="876">
        <f t="shared" si="1071"/>
        <v>0</v>
      </c>
      <c r="I105" s="876">
        <f t="shared" si="1050"/>
        <v>0</v>
      </c>
      <c r="J105" s="876">
        <f t="shared" si="1051"/>
        <v>0</v>
      </c>
      <c r="K105" s="876">
        <f t="shared" si="1052"/>
        <v>0</v>
      </c>
      <c r="L105" s="876">
        <f t="shared" si="1053"/>
        <v>0</v>
      </c>
      <c r="M105" s="876">
        <f t="shared" si="1054"/>
        <v>0</v>
      </c>
      <c r="N105" s="876">
        <f t="shared" si="1055"/>
        <v>0</v>
      </c>
      <c r="O105" s="876">
        <f t="shared" si="1056"/>
        <v>0</v>
      </c>
      <c r="P105" s="876">
        <f t="shared" si="1057"/>
        <v>0</v>
      </c>
      <c r="Q105" s="876">
        <f t="shared" si="1058"/>
        <v>0</v>
      </c>
      <c r="R105" s="876">
        <f t="shared" si="1059"/>
        <v>0</v>
      </c>
      <c r="S105" s="937">
        <f t="shared" si="1060"/>
        <v>0</v>
      </c>
      <c r="T105" s="871"/>
      <c r="U105" s="2747"/>
      <c r="V105" s="882" t="s">
        <v>847</v>
      </c>
      <c r="W105" s="876">
        <f>X105+Y105-Z105</f>
        <v>0</v>
      </c>
      <c r="X105" s="876">
        <f>AB105+AE105+AH105+AK105</f>
        <v>0</v>
      </c>
      <c r="Y105" s="876">
        <f t="shared" si="1061"/>
        <v>0</v>
      </c>
      <c r="Z105" s="876">
        <f t="shared" si="1062"/>
        <v>0</v>
      </c>
      <c r="AA105" s="876">
        <f>X105+Y105-Z105</f>
        <v>0</v>
      </c>
      <c r="AB105" s="876"/>
      <c r="AC105" s="876"/>
      <c r="AD105" s="876"/>
      <c r="AE105" s="876"/>
      <c r="AF105" s="876"/>
      <c r="AG105" s="876"/>
      <c r="AH105" s="876"/>
      <c r="AI105" s="876"/>
      <c r="AJ105" s="876"/>
      <c r="AK105" s="876"/>
      <c r="AL105" s="876"/>
      <c r="AM105" s="876"/>
      <c r="AN105" s="871"/>
      <c r="AO105" s="2747"/>
      <c r="AP105" s="882" t="s">
        <v>847</v>
      </c>
      <c r="AQ105" s="876">
        <f>AR105+AS105-AT105</f>
        <v>0</v>
      </c>
      <c r="AR105" s="876">
        <f>AV105+AY105+BB105+BE105</f>
        <v>0</v>
      </c>
      <c r="AS105" s="876">
        <f t="shared" si="1063"/>
        <v>0</v>
      </c>
      <c r="AT105" s="876">
        <f t="shared" si="1064"/>
        <v>0</v>
      </c>
      <c r="AU105" s="876">
        <f>AR105+AS105-AT105</f>
        <v>0</v>
      </c>
      <c r="AV105" s="876"/>
      <c r="AW105" s="876"/>
      <c r="AX105" s="876"/>
      <c r="AY105" s="876"/>
      <c r="AZ105" s="876"/>
      <c r="BA105" s="876"/>
      <c r="BB105" s="876"/>
      <c r="BC105" s="876"/>
      <c r="BD105" s="876"/>
      <c r="BE105" s="876"/>
      <c r="BF105" s="876"/>
      <c r="BG105" s="876"/>
      <c r="BH105" s="871"/>
      <c r="BI105" s="2747"/>
      <c r="BJ105" s="882" t="s">
        <v>847</v>
      </c>
      <c r="BK105" s="876">
        <f>BL105+BM105-BN105</f>
        <v>0</v>
      </c>
      <c r="BL105" s="876">
        <f>BP105+BS105+BV105+BY105</f>
        <v>0</v>
      </c>
      <c r="BM105" s="876">
        <f t="shared" si="1065"/>
        <v>0</v>
      </c>
      <c r="BN105" s="876">
        <f t="shared" si="1066"/>
        <v>0</v>
      </c>
      <c r="BO105" s="876">
        <f>BL105+BM105-BN105</f>
        <v>0</v>
      </c>
      <c r="BP105" s="876"/>
      <c r="BQ105" s="876"/>
      <c r="BR105" s="876"/>
      <c r="BS105" s="876"/>
      <c r="BT105" s="876"/>
      <c r="BU105" s="876"/>
      <c r="BV105" s="876"/>
      <c r="BW105" s="876"/>
      <c r="BX105" s="876"/>
      <c r="BY105" s="876"/>
      <c r="BZ105" s="876"/>
      <c r="CA105" s="876"/>
      <c r="CB105" s="871"/>
      <c r="CC105" s="2747"/>
      <c r="CD105" s="882" t="s">
        <v>847</v>
      </c>
      <c r="CE105" s="876">
        <f>CF105+CG105-CH105</f>
        <v>0</v>
      </c>
      <c r="CF105" s="876">
        <f>CJ105+CM105+CP105+CS105</f>
        <v>0</v>
      </c>
      <c r="CG105" s="876">
        <f t="shared" si="1067"/>
        <v>0</v>
      </c>
      <c r="CH105" s="876">
        <f t="shared" si="1068"/>
        <v>0</v>
      </c>
      <c r="CI105" s="876">
        <f>CF105+CG105-CH105</f>
        <v>0</v>
      </c>
      <c r="CJ105" s="876"/>
      <c r="CK105" s="876"/>
      <c r="CL105" s="876"/>
      <c r="CM105" s="876"/>
      <c r="CN105" s="876"/>
      <c r="CO105" s="876"/>
      <c r="CP105" s="876"/>
      <c r="CQ105" s="876"/>
      <c r="CR105" s="876"/>
      <c r="CS105" s="876"/>
      <c r="CT105" s="876"/>
      <c r="CU105" s="876"/>
      <c r="CV105" s="871"/>
      <c r="CW105" s="2747"/>
      <c r="CX105" s="882" t="s">
        <v>847</v>
      </c>
      <c r="CY105" s="876">
        <f>CZ105+DA105-DB105</f>
        <v>0</v>
      </c>
      <c r="CZ105" s="876">
        <f>DD105+DG105+DJ105+DM105</f>
        <v>0</v>
      </c>
      <c r="DA105" s="876">
        <f t="shared" si="1069"/>
        <v>0</v>
      </c>
      <c r="DB105" s="876">
        <f t="shared" si="1070"/>
        <v>0</v>
      </c>
      <c r="DC105" s="876">
        <f>CZ105+DA105-DB105</f>
        <v>0</v>
      </c>
      <c r="DD105" s="876"/>
      <c r="DE105" s="876"/>
      <c r="DF105" s="876"/>
      <c r="DG105" s="876"/>
      <c r="DH105" s="876"/>
      <c r="DI105" s="876"/>
      <c r="DJ105" s="876"/>
      <c r="DK105" s="876"/>
      <c r="DL105" s="876"/>
      <c r="DM105" s="876"/>
      <c r="DN105" s="876"/>
      <c r="DO105" s="876"/>
      <c r="DP105" s="871"/>
    </row>
    <row r="106" spans="1:120" s="71" customFormat="1" ht="19.5" customHeight="1" x14ac:dyDescent="0.15">
      <c r="A106" s="2747" t="s">
        <v>311</v>
      </c>
      <c r="B106" s="854" t="s">
        <v>46</v>
      </c>
      <c r="C106" s="880">
        <f>SUM(C107:C109)</f>
        <v>0</v>
      </c>
      <c r="D106" s="880">
        <f t="shared" ref="D106" si="1072">SUM(D107:D109)</f>
        <v>0</v>
      </c>
      <c r="E106" s="880">
        <f t="shared" ref="E106" si="1073">SUM(E107:E109)</f>
        <v>0</v>
      </c>
      <c r="F106" s="880">
        <f t="shared" ref="F106" si="1074">SUM(F107:F109)</f>
        <v>0</v>
      </c>
      <c r="G106" s="880">
        <f t="shared" ref="G106" si="1075">SUM(G107:G109)</f>
        <v>0</v>
      </c>
      <c r="H106" s="880">
        <f t="shared" ref="H106" si="1076">SUM(H107:H109)</f>
        <v>0</v>
      </c>
      <c r="I106" s="880">
        <f t="shared" ref="I106" si="1077">SUM(I107:I109)</f>
        <v>0</v>
      </c>
      <c r="J106" s="880">
        <f t="shared" ref="J106" si="1078">SUM(J107:J109)</f>
        <v>0</v>
      </c>
      <c r="K106" s="880">
        <f t="shared" ref="K106" si="1079">SUM(K107:K109)</f>
        <v>0</v>
      </c>
      <c r="L106" s="880">
        <f t="shared" ref="L106" si="1080">SUM(L107:L109)</f>
        <v>0</v>
      </c>
      <c r="M106" s="880">
        <f t="shared" ref="M106" si="1081">SUM(M107:M109)</f>
        <v>0</v>
      </c>
      <c r="N106" s="880">
        <f t="shared" ref="N106" si="1082">SUM(N107:N109)</f>
        <v>0</v>
      </c>
      <c r="O106" s="880">
        <f t="shared" ref="O106" si="1083">SUM(O107:O109)</f>
        <v>0</v>
      </c>
      <c r="P106" s="880">
        <f t="shared" ref="P106" si="1084">SUM(P107:P109)</f>
        <v>0</v>
      </c>
      <c r="Q106" s="880">
        <f t="shared" ref="Q106" si="1085">SUM(Q107:Q109)</f>
        <v>0</v>
      </c>
      <c r="R106" s="880">
        <f t="shared" ref="R106" si="1086">SUM(R107:R109)</f>
        <v>0</v>
      </c>
      <c r="S106" s="880">
        <f t="shared" ref="S106" si="1087">SUM(S107:S109)</f>
        <v>0</v>
      </c>
      <c r="T106" s="871"/>
      <c r="U106" s="2747" t="s">
        <v>311</v>
      </c>
      <c r="V106" s="854" t="s">
        <v>46</v>
      </c>
      <c r="W106" s="880">
        <f>SUM(W107:W109)</f>
        <v>0</v>
      </c>
      <c r="X106" s="880">
        <f t="shared" ref="X106" si="1088">SUM(X107:X109)</f>
        <v>0</v>
      </c>
      <c r="Y106" s="880">
        <f t="shared" ref="Y106" si="1089">SUM(Y107:Y109)</f>
        <v>0</v>
      </c>
      <c r="Z106" s="880">
        <f t="shared" ref="Z106" si="1090">SUM(Z107:Z109)</f>
        <v>0</v>
      </c>
      <c r="AA106" s="880">
        <f t="shared" ref="AA106" si="1091">SUM(AA107:AA109)</f>
        <v>0</v>
      </c>
      <c r="AB106" s="880"/>
      <c r="AC106" s="880"/>
      <c r="AD106" s="880"/>
      <c r="AE106" s="880"/>
      <c r="AF106" s="880"/>
      <c r="AG106" s="880"/>
      <c r="AH106" s="880"/>
      <c r="AI106" s="880"/>
      <c r="AJ106" s="880"/>
      <c r="AK106" s="880"/>
      <c r="AL106" s="880"/>
      <c r="AM106" s="880"/>
      <c r="AN106" s="871"/>
      <c r="AO106" s="2747" t="s">
        <v>311</v>
      </c>
      <c r="AP106" s="854" t="s">
        <v>46</v>
      </c>
      <c r="AQ106" s="880">
        <f>SUM(AQ107:AQ109)</f>
        <v>0</v>
      </c>
      <c r="AR106" s="880">
        <f t="shared" ref="AR106" si="1092">SUM(AR107:AR109)</f>
        <v>0</v>
      </c>
      <c r="AS106" s="880">
        <f t="shared" ref="AS106" si="1093">SUM(AS107:AS109)</f>
        <v>0</v>
      </c>
      <c r="AT106" s="880">
        <f t="shared" ref="AT106" si="1094">SUM(AT107:AT109)</f>
        <v>0</v>
      </c>
      <c r="AU106" s="880">
        <f t="shared" ref="AU106" si="1095">SUM(AU107:AU109)</f>
        <v>0</v>
      </c>
      <c r="AV106" s="880"/>
      <c r="AW106" s="880"/>
      <c r="AX106" s="880"/>
      <c r="AY106" s="880"/>
      <c r="AZ106" s="880"/>
      <c r="BA106" s="880"/>
      <c r="BB106" s="880"/>
      <c r="BC106" s="880"/>
      <c r="BD106" s="880"/>
      <c r="BE106" s="880"/>
      <c r="BF106" s="880"/>
      <c r="BG106" s="880"/>
      <c r="BH106" s="871"/>
      <c r="BI106" s="2747" t="s">
        <v>311</v>
      </c>
      <c r="BJ106" s="854" t="s">
        <v>46</v>
      </c>
      <c r="BK106" s="880">
        <f>SUM(BK107:BK109)</f>
        <v>0</v>
      </c>
      <c r="BL106" s="880">
        <f t="shared" ref="BL106" si="1096">SUM(BL107:BL109)</f>
        <v>0</v>
      </c>
      <c r="BM106" s="880">
        <f t="shared" ref="BM106" si="1097">SUM(BM107:BM109)</f>
        <v>0</v>
      </c>
      <c r="BN106" s="880">
        <f t="shared" ref="BN106" si="1098">SUM(BN107:BN109)</f>
        <v>0</v>
      </c>
      <c r="BO106" s="880">
        <f t="shared" ref="BO106" si="1099">SUM(BO107:BO109)</f>
        <v>0</v>
      </c>
      <c r="BP106" s="880"/>
      <c r="BQ106" s="880"/>
      <c r="BR106" s="880"/>
      <c r="BS106" s="880"/>
      <c r="BT106" s="880"/>
      <c r="BU106" s="880"/>
      <c r="BV106" s="880"/>
      <c r="BW106" s="880"/>
      <c r="BX106" s="880"/>
      <c r="BY106" s="880"/>
      <c r="BZ106" s="880"/>
      <c r="CA106" s="880"/>
      <c r="CB106" s="871"/>
      <c r="CC106" s="2747" t="s">
        <v>311</v>
      </c>
      <c r="CD106" s="854" t="s">
        <v>46</v>
      </c>
      <c r="CE106" s="880">
        <f>SUM(CE107:CE109)</f>
        <v>0</v>
      </c>
      <c r="CF106" s="880">
        <f t="shared" ref="CF106" si="1100">SUM(CF107:CF109)</f>
        <v>0</v>
      </c>
      <c r="CG106" s="880">
        <f t="shared" ref="CG106" si="1101">SUM(CG107:CG109)</f>
        <v>0</v>
      </c>
      <c r="CH106" s="880">
        <f t="shared" ref="CH106" si="1102">SUM(CH107:CH109)</f>
        <v>0</v>
      </c>
      <c r="CI106" s="880">
        <f t="shared" ref="CI106" si="1103">SUM(CI107:CI109)</f>
        <v>0</v>
      </c>
      <c r="CJ106" s="880"/>
      <c r="CK106" s="880"/>
      <c r="CL106" s="880"/>
      <c r="CM106" s="880"/>
      <c r="CN106" s="880"/>
      <c r="CO106" s="880"/>
      <c r="CP106" s="880"/>
      <c r="CQ106" s="880"/>
      <c r="CR106" s="880"/>
      <c r="CS106" s="880"/>
      <c r="CT106" s="880"/>
      <c r="CU106" s="880"/>
      <c r="CV106" s="871"/>
      <c r="CW106" s="2747" t="s">
        <v>311</v>
      </c>
      <c r="CX106" s="854" t="s">
        <v>46</v>
      </c>
      <c r="CY106" s="880">
        <f>SUM(CY107:CY109)</f>
        <v>0</v>
      </c>
      <c r="CZ106" s="880">
        <f t="shared" ref="CZ106" si="1104">SUM(CZ107:CZ109)</f>
        <v>0</v>
      </c>
      <c r="DA106" s="880">
        <f t="shared" ref="DA106" si="1105">SUM(DA107:DA109)</f>
        <v>0</v>
      </c>
      <c r="DB106" s="880">
        <f t="shared" ref="DB106" si="1106">SUM(DB107:DB109)</f>
        <v>0</v>
      </c>
      <c r="DC106" s="880">
        <f t="shared" ref="DC106" si="1107">SUM(DC107:DC109)</f>
        <v>0</v>
      </c>
      <c r="DD106" s="880"/>
      <c r="DE106" s="880"/>
      <c r="DF106" s="880"/>
      <c r="DG106" s="880"/>
      <c r="DH106" s="880"/>
      <c r="DI106" s="880"/>
      <c r="DJ106" s="880"/>
      <c r="DK106" s="880"/>
      <c r="DL106" s="880"/>
      <c r="DM106" s="880"/>
      <c r="DN106" s="880"/>
      <c r="DO106" s="880"/>
      <c r="DP106" s="871"/>
    </row>
    <row r="107" spans="1:120" s="71" customFormat="1" ht="19.5" customHeight="1" x14ac:dyDescent="0.15">
      <c r="A107" s="2747"/>
      <c r="B107" s="881" t="s">
        <v>344</v>
      </c>
      <c r="C107" s="876">
        <f>D107+E107-F107</f>
        <v>0</v>
      </c>
      <c r="D107" s="876">
        <f>H107+K107+N107+Q107</f>
        <v>0</v>
      </c>
      <c r="E107" s="876">
        <f t="shared" ref="E107:E109" si="1108">I107+L107+O107+R107</f>
        <v>0</v>
      </c>
      <c r="F107" s="876">
        <f t="shared" ref="F107:F109" si="1109">J107+M107+P107+S107</f>
        <v>0</v>
      </c>
      <c r="G107" s="876">
        <f>D107+E107-F107</f>
        <v>0</v>
      </c>
      <c r="H107" s="876">
        <f>AB107+AV107+BP107+CJ107+DD107</f>
        <v>0</v>
      </c>
      <c r="I107" s="876">
        <f t="shared" ref="I107:I109" si="1110">AC107+AW107+BQ107+CK107+DE107</f>
        <v>0</v>
      </c>
      <c r="J107" s="876">
        <f t="shared" ref="J107:J109" si="1111">AD107+AX107+BR107+CL107+DF107</f>
        <v>0</v>
      </c>
      <c r="K107" s="876">
        <f t="shared" ref="K107:K109" si="1112">AE107+AY107+BS107+CM107+DG107</f>
        <v>0</v>
      </c>
      <c r="L107" s="876">
        <f t="shared" ref="L107:L109" si="1113">AF107+AZ107+BT107+CN107+DH107</f>
        <v>0</v>
      </c>
      <c r="M107" s="876">
        <f t="shared" ref="M107:M109" si="1114">AG107+BA107+BU107+CO107+DI107</f>
        <v>0</v>
      </c>
      <c r="N107" s="876">
        <f t="shared" ref="N107:N109" si="1115">AH107+BB107+BV107+CP107+DJ107</f>
        <v>0</v>
      </c>
      <c r="O107" s="876">
        <f t="shared" ref="O107:O109" si="1116">AI107+BC107+BW107+CQ107+DK107</f>
        <v>0</v>
      </c>
      <c r="P107" s="876">
        <f t="shared" ref="P107:P109" si="1117">AJ107+BD107+BX107+CR107+DL107</f>
        <v>0</v>
      </c>
      <c r="Q107" s="876">
        <f t="shared" ref="Q107:Q109" si="1118">AK107+BE107+BY107+CS107+DM107</f>
        <v>0</v>
      </c>
      <c r="R107" s="876">
        <f t="shared" ref="R107:R109" si="1119">AL107+BF107+BZ107+CT107+DN107</f>
        <v>0</v>
      </c>
      <c r="S107" s="937">
        <f t="shared" ref="S107:S109" si="1120">AM107+BG107+CA107+CU107+DO107</f>
        <v>0</v>
      </c>
      <c r="T107" s="871"/>
      <c r="U107" s="2747"/>
      <c r="V107" s="881" t="s">
        <v>344</v>
      </c>
      <c r="W107" s="876">
        <f>X107+Y107-Z107</f>
        <v>0</v>
      </c>
      <c r="X107" s="876">
        <f>AB107+AE107+AH107+AK107</f>
        <v>0</v>
      </c>
      <c r="Y107" s="876">
        <f t="shared" ref="Y107:Y109" si="1121">AC107+AF107+AI107+AL107</f>
        <v>0</v>
      </c>
      <c r="Z107" s="876">
        <f t="shared" ref="Z107:Z109" si="1122">AD107+AG107+AJ107+AM107</f>
        <v>0</v>
      </c>
      <c r="AA107" s="876">
        <f>X107+Y107-Z107</f>
        <v>0</v>
      </c>
      <c r="AB107" s="876"/>
      <c r="AC107" s="876"/>
      <c r="AD107" s="876"/>
      <c r="AE107" s="876"/>
      <c r="AF107" s="876"/>
      <c r="AG107" s="876"/>
      <c r="AH107" s="876"/>
      <c r="AI107" s="876"/>
      <c r="AJ107" s="876"/>
      <c r="AK107" s="876"/>
      <c r="AL107" s="876"/>
      <c r="AM107" s="876"/>
      <c r="AN107" s="871"/>
      <c r="AO107" s="2747"/>
      <c r="AP107" s="881" t="s">
        <v>344</v>
      </c>
      <c r="AQ107" s="876">
        <f>AR107+AS107-AT107</f>
        <v>0</v>
      </c>
      <c r="AR107" s="876">
        <f>AV107+AY107+BB107+BE107</f>
        <v>0</v>
      </c>
      <c r="AS107" s="876">
        <f t="shared" ref="AS107:AS109" si="1123">AW107+AZ107+BC107+BF107</f>
        <v>0</v>
      </c>
      <c r="AT107" s="876">
        <f t="shared" ref="AT107:AT109" si="1124">AX107+BA107+BD107+BG107</f>
        <v>0</v>
      </c>
      <c r="AU107" s="876">
        <f>AR107+AS107-AT107</f>
        <v>0</v>
      </c>
      <c r="AV107" s="876"/>
      <c r="AW107" s="876"/>
      <c r="AX107" s="876"/>
      <c r="AY107" s="876"/>
      <c r="AZ107" s="876"/>
      <c r="BA107" s="876"/>
      <c r="BB107" s="876"/>
      <c r="BC107" s="876"/>
      <c r="BD107" s="876"/>
      <c r="BE107" s="876"/>
      <c r="BF107" s="876"/>
      <c r="BG107" s="876"/>
      <c r="BH107" s="871"/>
      <c r="BI107" s="2747"/>
      <c r="BJ107" s="881" t="s">
        <v>344</v>
      </c>
      <c r="BK107" s="876">
        <f>BL107+BM107-BN107</f>
        <v>0</v>
      </c>
      <c r="BL107" s="876">
        <f>BP107+BS107+BV107+BY107</f>
        <v>0</v>
      </c>
      <c r="BM107" s="876">
        <f t="shared" ref="BM107:BM109" si="1125">BQ107+BT107+BW107+BZ107</f>
        <v>0</v>
      </c>
      <c r="BN107" s="876">
        <f t="shared" ref="BN107:BN109" si="1126">BR107+BU107+BX107+CA107</f>
        <v>0</v>
      </c>
      <c r="BO107" s="876">
        <f>BL107+BM107-BN107</f>
        <v>0</v>
      </c>
      <c r="BP107" s="876"/>
      <c r="BQ107" s="876"/>
      <c r="BR107" s="876"/>
      <c r="BS107" s="876"/>
      <c r="BT107" s="876"/>
      <c r="BU107" s="876"/>
      <c r="BV107" s="876"/>
      <c r="BW107" s="876"/>
      <c r="BX107" s="876"/>
      <c r="BY107" s="876"/>
      <c r="BZ107" s="876"/>
      <c r="CA107" s="876"/>
      <c r="CB107" s="871"/>
      <c r="CC107" s="2747"/>
      <c r="CD107" s="881" t="s">
        <v>344</v>
      </c>
      <c r="CE107" s="876">
        <f>CF107+CG107-CH107</f>
        <v>0</v>
      </c>
      <c r="CF107" s="876">
        <f>CJ107+CM107+CP107+CS107</f>
        <v>0</v>
      </c>
      <c r="CG107" s="876">
        <f t="shared" ref="CG107:CG109" si="1127">CK107+CN107+CQ107+CT107</f>
        <v>0</v>
      </c>
      <c r="CH107" s="876">
        <f t="shared" ref="CH107:CH109" si="1128">CL107+CO107+CR107+CU107</f>
        <v>0</v>
      </c>
      <c r="CI107" s="876">
        <f>CF107+CG107-CH107</f>
        <v>0</v>
      </c>
      <c r="CJ107" s="876"/>
      <c r="CK107" s="876"/>
      <c r="CL107" s="876"/>
      <c r="CM107" s="876"/>
      <c r="CN107" s="876"/>
      <c r="CO107" s="876"/>
      <c r="CP107" s="876"/>
      <c r="CQ107" s="876"/>
      <c r="CR107" s="876"/>
      <c r="CS107" s="876"/>
      <c r="CT107" s="876"/>
      <c r="CU107" s="876"/>
      <c r="CV107" s="871"/>
      <c r="CW107" s="2747"/>
      <c r="CX107" s="881" t="s">
        <v>344</v>
      </c>
      <c r="CY107" s="876">
        <f>CZ107+DA107-DB107</f>
        <v>0</v>
      </c>
      <c r="CZ107" s="876">
        <f>DD107+DG107+DJ107+DM107</f>
        <v>0</v>
      </c>
      <c r="DA107" s="876">
        <f t="shared" ref="DA107:DA109" si="1129">DE107+DH107+DK107+DN107</f>
        <v>0</v>
      </c>
      <c r="DB107" s="876">
        <f t="shared" ref="DB107:DB109" si="1130">DF107+DI107+DL107+DO107</f>
        <v>0</v>
      </c>
      <c r="DC107" s="876">
        <f>CZ107+DA107-DB107</f>
        <v>0</v>
      </c>
      <c r="DD107" s="876"/>
      <c r="DE107" s="876"/>
      <c r="DF107" s="876"/>
      <c r="DG107" s="876"/>
      <c r="DH107" s="876"/>
      <c r="DI107" s="876"/>
      <c r="DJ107" s="876"/>
      <c r="DK107" s="876"/>
      <c r="DL107" s="876"/>
      <c r="DM107" s="876"/>
      <c r="DN107" s="876"/>
      <c r="DO107" s="876"/>
      <c r="DP107" s="871"/>
    </row>
    <row r="108" spans="1:120" s="71" customFormat="1" ht="19.5" customHeight="1" x14ac:dyDescent="0.15">
      <c r="A108" s="2747"/>
      <c r="B108" s="877" t="s">
        <v>345</v>
      </c>
      <c r="C108" s="876">
        <f>D108+E108-F108</f>
        <v>0</v>
      </c>
      <c r="D108" s="876">
        <f>H108+K108+N108+Q108</f>
        <v>0</v>
      </c>
      <c r="E108" s="876">
        <f t="shared" si="1108"/>
        <v>0</v>
      </c>
      <c r="F108" s="876">
        <f t="shared" si="1109"/>
        <v>0</v>
      </c>
      <c r="G108" s="876">
        <f>D108+E108-F108</f>
        <v>0</v>
      </c>
      <c r="H108" s="876">
        <f t="shared" ref="H108:H109" si="1131">AB108+AV108+BP108+CJ108+DD108</f>
        <v>0</v>
      </c>
      <c r="I108" s="876">
        <f t="shared" si="1110"/>
        <v>0</v>
      </c>
      <c r="J108" s="876">
        <f t="shared" si="1111"/>
        <v>0</v>
      </c>
      <c r="K108" s="876">
        <f t="shared" si="1112"/>
        <v>0</v>
      </c>
      <c r="L108" s="876">
        <f t="shared" si="1113"/>
        <v>0</v>
      </c>
      <c r="M108" s="876">
        <f t="shared" si="1114"/>
        <v>0</v>
      </c>
      <c r="N108" s="876">
        <f t="shared" si="1115"/>
        <v>0</v>
      </c>
      <c r="O108" s="876">
        <f t="shared" si="1116"/>
        <v>0</v>
      </c>
      <c r="P108" s="876">
        <f t="shared" si="1117"/>
        <v>0</v>
      </c>
      <c r="Q108" s="876">
        <f t="shared" si="1118"/>
        <v>0</v>
      </c>
      <c r="R108" s="876">
        <f t="shared" si="1119"/>
        <v>0</v>
      </c>
      <c r="S108" s="937">
        <f t="shared" si="1120"/>
        <v>0</v>
      </c>
      <c r="T108" s="871"/>
      <c r="U108" s="2747"/>
      <c r="V108" s="877" t="s">
        <v>345</v>
      </c>
      <c r="W108" s="876">
        <f>X108+Y108-Z108</f>
        <v>0</v>
      </c>
      <c r="X108" s="876">
        <f>AB108+AE108+AH108+AK108</f>
        <v>0</v>
      </c>
      <c r="Y108" s="876">
        <f t="shared" si="1121"/>
        <v>0</v>
      </c>
      <c r="Z108" s="876">
        <f t="shared" si="1122"/>
        <v>0</v>
      </c>
      <c r="AA108" s="876">
        <f>X108+Y108-Z108</f>
        <v>0</v>
      </c>
      <c r="AB108" s="876"/>
      <c r="AC108" s="876"/>
      <c r="AD108" s="876"/>
      <c r="AE108" s="876"/>
      <c r="AF108" s="876"/>
      <c r="AG108" s="876"/>
      <c r="AH108" s="876"/>
      <c r="AI108" s="876"/>
      <c r="AJ108" s="876"/>
      <c r="AK108" s="876"/>
      <c r="AL108" s="876"/>
      <c r="AM108" s="876"/>
      <c r="AN108" s="871"/>
      <c r="AO108" s="2747"/>
      <c r="AP108" s="877" t="s">
        <v>345</v>
      </c>
      <c r="AQ108" s="876">
        <f>AR108+AS108-AT108</f>
        <v>0</v>
      </c>
      <c r="AR108" s="876">
        <f>AV108+AY108+BB108+BE108</f>
        <v>0</v>
      </c>
      <c r="AS108" s="876">
        <f t="shared" si="1123"/>
        <v>0</v>
      </c>
      <c r="AT108" s="876">
        <f t="shared" si="1124"/>
        <v>0</v>
      </c>
      <c r="AU108" s="876">
        <f>AR108+AS108-AT108</f>
        <v>0</v>
      </c>
      <c r="AV108" s="876"/>
      <c r="AW108" s="876"/>
      <c r="AX108" s="876"/>
      <c r="AY108" s="876"/>
      <c r="AZ108" s="876"/>
      <c r="BA108" s="876"/>
      <c r="BB108" s="876"/>
      <c r="BC108" s="876"/>
      <c r="BD108" s="876"/>
      <c r="BE108" s="876"/>
      <c r="BF108" s="876"/>
      <c r="BG108" s="876"/>
      <c r="BH108" s="871"/>
      <c r="BI108" s="2747"/>
      <c r="BJ108" s="877" t="s">
        <v>345</v>
      </c>
      <c r="BK108" s="876">
        <f>BL108+BM108-BN108</f>
        <v>0</v>
      </c>
      <c r="BL108" s="876">
        <f>BP108+BS108+BV108+BY108</f>
        <v>0</v>
      </c>
      <c r="BM108" s="876">
        <f t="shared" si="1125"/>
        <v>0</v>
      </c>
      <c r="BN108" s="876">
        <f t="shared" si="1126"/>
        <v>0</v>
      </c>
      <c r="BO108" s="876">
        <f>BL108+BM108-BN108</f>
        <v>0</v>
      </c>
      <c r="BP108" s="876"/>
      <c r="BQ108" s="876"/>
      <c r="BR108" s="876"/>
      <c r="BS108" s="876"/>
      <c r="BT108" s="876"/>
      <c r="BU108" s="876"/>
      <c r="BV108" s="876"/>
      <c r="BW108" s="876"/>
      <c r="BX108" s="876"/>
      <c r="BY108" s="876"/>
      <c r="BZ108" s="876"/>
      <c r="CA108" s="876"/>
      <c r="CB108" s="871"/>
      <c r="CC108" s="2747"/>
      <c r="CD108" s="877" t="s">
        <v>345</v>
      </c>
      <c r="CE108" s="876">
        <f>CF108+CG108-CH108</f>
        <v>0</v>
      </c>
      <c r="CF108" s="876">
        <f>CJ108+CM108+CP108+CS108</f>
        <v>0</v>
      </c>
      <c r="CG108" s="876">
        <f t="shared" si="1127"/>
        <v>0</v>
      </c>
      <c r="CH108" s="876">
        <f t="shared" si="1128"/>
        <v>0</v>
      </c>
      <c r="CI108" s="876">
        <f>CF108+CG108-CH108</f>
        <v>0</v>
      </c>
      <c r="CJ108" s="876"/>
      <c r="CK108" s="876"/>
      <c r="CL108" s="876"/>
      <c r="CM108" s="876"/>
      <c r="CN108" s="876"/>
      <c r="CO108" s="876"/>
      <c r="CP108" s="876"/>
      <c r="CQ108" s="876"/>
      <c r="CR108" s="876"/>
      <c r="CS108" s="876"/>
      <c r="CT108" s="876"/>
      <c r="CU108" s="876"/>
      <c r="CV108" s="871"/>
      <c r="CW108" s="2747"/>
      <c r="CX108" s="877" t="s">
        <v>345</v>
      </c>
      <c r="CY108" s="876">
        <f>CZ108+DA108-DB108</f>
        <v>0</v>
      </c>
      <c r="CZ108" s="876">
        <f>DD108+DG108+DJ108+DM108</f>
        <v>0</v>
      </c>
      <c r="DA108" s="876">
        <f t="shared" si="1129"/>
        <v>0</v>
      </c>
      <c r="DB108" s="876">
        <f t="shared" si="1130"/>
        <v>0</v>
      </c>
      <c r="DC108" s="876">
        <f>CZ108+DA108-DB108</f>
        <v>0</v>
      </c>
      <c r="DD108" s="876"/>
      <c r="DE108" s="876"/>
      <c r="DF108" s="876"/>
      <c r="DG108" s="876"/>
      <c r="DH108" s="876"/>
      <c r="DI108" s="876"/>
      <c r="DJ108" s="876"/>
      <c r="DK108" s="876"/>
      <c r="DL108" s="876"/>
      <c r="DM108" s="876"/>
      <c r="DN108" s="876"/>
      <c r="DO108" s="876"/>
      <c r="DP108" s="871"/>
    </row>
    <row r="109" spans="1:120" s="71" customFormat="1" ht="19.5" customHeight="1" x14ac:dyDescent="0.15">
      <c r="A109" s="2747"/>
      <c r="B109" s="882" t="s">
        <v>847</v>
      </c>
      <c r="C109" s="876">
        <f>D109+E109-F109</f>
        <v>0</v>
      </c>
      <c r="D109" s="876">
        <f>H109+K109+N109+Q109</f>
        <v>0</v>
      </c>
      <c r="E109" s="876">
        <f t="shared" si="1108"/>
        <v>0</v>
      </c>
      <c r="F109" s="876">
        <f t="shared" si="1109"/>
        <v>0</v>
      </c>
      <c r="G109" s="876">
        <f>D109+E109-F109</f>
        <v>0</v>
      </c>
      <c r="H109" s="876">
        <f t="shared" si="1131"/>
        <v>0</v>
      </c>
      <c r="I109" s="876">
        <f t="shared" si="1110"/>
        <v>0</v>
      </c>
      <c r="J109" s="876">
        <f t="shared" si="1111"/>
        <v>0</v>
      </c>
      <c r="K109" s="876">
        <f t="shared" si="1112"/>
        <v>0</v>
      </c>
      <c r="L109" s="876">
        <f t="shared" si="1113"/>
        <v>0</v>
      </c>
      <c r="M109" s="876">
        <f t="shared" si="1114"/>
        <v>0</v>
      </c>
      <c r="N109" s="876">
        <f t="shared" si="1115"/>
        <v>0</v>
      </c>
      <c r="O109" s="876">
        <f t="shared" si="1116"/>
        <v>0</v>
      </c>
      <c r="P109" s="876">
        <f t="shared" si="1117"/>
        <v>0</v>
      </c>
      <c r="Q109" s="876">
        <f t="shared" si="1118"/>
        <v>0</v>
      </c>
      <c r="R109" s="876">
        <f t="shared" si="1119"/>
        <v>0</v>
      </c>
      <c r="S109" s="937">
        <f t="shared" si="1120"/>
        <v>0</v>
      </c>
      <c r="T109" s="871"/>
      <c r="U109" s="2747"/>
      <c r="V109" s="882" t="s">
        <v>847</v>
      </c>
      <c r="W109" s="876">
        <f>X109+Y109-Z109</f>
        <v>0</v>
      </c>
      <c r="X109" s="876">
        <f>AB109+AE109+AH109+AK109</f>
        <v>0</v>
      </c>
      <c r="Y109" s="876">
        <f t="shared" si="1121"/>
        <v>0</v>
      </c>
      <c r="Z109" s="876">
        <f t="shared" si="1122"/>
        <v>0</v>
      </c>
      <c r="AA109" s="876">
        <f>X109+Y109-Z109</f>
        <v>0</v>
      </c>
      <c r="AB109" s="876"/>
      <c r="AC109" s="876"/>
      <c r="AD109" s="876"/>
      <c r="AE109" s="876"/>
      <c r="AF109" s="876"/>
      <c r="AG109" s="876"/>
      <c r="AH109" s="876"/>
      <c r="AI109" s="876"/>
      <c r="AJ109" s="876"/>
      <c r="AK109" s="876"/>
      <c r="AL109" s="876"/>
      <c r="AM109" s="876"/>
      <c r="AN109" s="871"/>
      <c r="AO109" s="2747"/>
      <c r="AP109" s="882" t="s">
        <v>847</v>
      </c>
      <c r="AQ109" s="876">
        <f>AR109+AS109-AT109</f>
        <v>0</v>
      </c>
      <c r="AR109" s="876">
        <f>AV109+AY109+BB109+BE109</f>
        <v>0</v>
      </c>
      <c r="AS109" s="876">
        <f t="shared" si="1123"/>
        <v>0</v>
      </c>
      <c r="AT109" s="876">
        <f t="shared" si="1124"/>
        <v>0</v>
      </c>
      <c r="AU109" s="876">
        <f>AR109+AS109-AT109</f>
        <v>0</v>
      </c>
      <c r="AV109" s="876"/>
      <c r="AW109" s="876"/>
      <c r="AX109" s="876"/>
      <c r="AY109" s="876"/>
      <c r="AZ109" s="876"/>
      <c r="BA109" s="876"/>
      <c r="BB109" s="876"/>
      <c r="BC109" s="876"/>
      <c r="BD109" s="876"/>
      <c r="BE109" s="876"/>
      <c r="BF109" s="876"/>
      <c r="BG109" s="876"/>
      <c r="BH109" s="871"/>
      <c r="BI109" s="2747"/>
      <c r="BJ109" s="882" t="s">
        <v>847</v>
      </c>
      <c r="BK109" s="876">
        <f>BL109+BM109-BN109</f>
        <v>0</v>
      </c>
      <c r="BL109" s="876">
        <f>BP109+BS109+BV109+BY109</f>
        <v>0</v>
      </c>
      <c r="BM109" s="876">
        <f t="shared" si="1125"/>
        <v>0</v>
      </c>
      <c r="BN109" s="876">
        <f t="shared" si="1126"/>
        <v>0</v>
      </c>
      <c r="BO109" s="876">
        <f>BL109+BM109-BN109</f>
        <v>0</v>
      </c>
      <c r="BP109" s="876"/>
      <c r="BQ109" s="876"/>
      <c r="BR109" s="876"/>
      <c r="BS109" s="876"/>
      <c r="BT109" s="876"/>
      <c r="BU109" s="876"/>
      <c r="BV109" s="876"/>
      <c r="BW109" s="876"/>
      <c r="BX109" s="876"/>
      <c r="BY109" s="876"/>
      <c r="BZ109" s="876"/>
      <c r="CA109" s="876"/>
      <c r="CB109" s="871"/>
      <c r="CC109" s="2747"/>
      <c r="CD109" s="882" t="s">
        <v>847</v>
      </c>
      <c r="CE109" s="876">
        <f>CF109+CG109-CH109</f>
        <v>0</v>
      </c>
      <c r="CF109" s="876">
        <f>CJ109+CM109+CP109+CS109</f>
        <v>0</v>
      </c>
      <c r="CG109" s="876">
        <f t="shared" si="1127"/>
        <v>0</v>
      </c>
      <c r="CH109" s="876">
        <f t="shared" si="1128"/>
        <v>0</v>
      </c>
      <c r="CI109" s="876">
        <f>CF109+CG109-CH109</f>
        <v>0</v>
      </c>
      <c r="CJ109" s="876"/>
      <c r="CK109" s="876"/>
      <c r="CL109" s="876"/>
      <c r="CM109" s="876"/>
      <c r="CN109" s="876"/>
      <c r="CO109" s="876"/>
      <c r="CP109" s="876"/>
      <c r="CQ109" s="876"/>
      <c r="CR109" s="876"/>
      <c r="CS109" s="876"/>
      <c r="CT109" s="876"/>
      <c r="CU109" s="876"/>
      <c r="CV109" s="871"/>
      <c r="CW109" s="2747"/>
      <c r="CX109" s="882" t="s">
        <v>847</v>
      </c>
      <c r="CY109" s="876">
        <f>CZ109+DA109-DB109</f>
        <v>0</v>
      </c>
      <c r="CZ109" s="876">
        <f>DD109+DG109+DJ109+DM109</f>
        <v>0</v>
      </c>
      <c r="DA109" s="876">
        <f t="shared" si="1129"/>
        <v>0</v>
      </c>
      <c r="DB109" s="876">
        <f t="shared" si="1130"/>
        <v>0</v>
      </c>
      <c r="DC109" s="876">
        <f>CZ109+DA109-DB109</f>
        <v>0</v>
      </c>
      <c r="DD109" s="876"/>
      <c r="DE109" s="876"/>
      <c r="DF109" s="876"/>
      <c r="DG109" s="876"/>
      <c r="DH109" s="876"/>
      <c r="DI109" s="876"/>
      <c r="DJ109" s="876"/>
      <c r="DK109" s="876"/>
      <c r="DL109" s="876"/>
      <c r="DM109" s="876"/>
      <c r="DN109" s="876"/>
      <c r="DO109" s="876"/>
      <c r="DP109" s="871"/>
    </row>
    <row r="110" spans="1:120" s="71" customFormat="1" ht="19.5" customHeight="1" x14ac:dyDescent="0.15">
      <c r="A110" s="2747" t="s">
        <v>291</v>
      </c>
      <c r="B110" s="854" t="s">
        <v>46</v>
      </c>
      <c r="C110" s="880">
        <f>SUM(C111:C113)</f>
        <v>504.79</v>
      </c>
      <c r="D110" s="880">
        <f t="shared" ref="D110" si="1132">SUM(D111:D113)</f>
        <v>504.79</v>
      </c>
      <c r="E110" s="880">
        <f t="shared" ref="E110" si="1133">SUM(E111:E113)</f>
        <v>0</v>
      </c>
      <c r="F110" s="880">
        <f t="shared" ref="F110" si="1134">SUM(F111:F113)</f>
        <v>0</v>
      </c>
      <c r="G110" s="880">
        <f t="shared" ref="G110" si="1135">SUM(G111:G113)</f>
        <v>504.79</v>
      </c>
      <c r="H110" s="880">
        <f t="shared" ref="H110" si="1136">SUM(H111:H113)</f>
        <v>0</v>
      </c>
      <c r="I110" s="880">
        <f t="shared" ref="I110" si="1137">SUM(I111:I113)</f>
        <v>0</v>
      </c>
      <c r="J110" s="880">
        <f t="shared" ref="J110" si="1138">SUM(J111:J113)</f>
        <v>0</v>
      </c>
      <c r="K110" s="880">
        <f t="shared" ref="K110" si="1139">SUM(K111:K113)</f>
        <v>0</v>
      </c>
      <c r="L110" s="880">
        <f t="shared" ref="L110" si="1140">SUM(L111:L113)</f>
        <v>0</v>
      </c>
      <c r="M110" s="880">
        <f t="shared" ref="M110" si="1141">SUM(M111:M113)</f>
        <v>0</v>
      </c>
      <c r="N110" s="880">
        <f t="shared" ref="N110" si="1142">SUM(N111:N113)</f>
        <v>0</v>
      </c>
      <c r="O110" s="880">
        <f t="shared" ref="O110" si="1143">SUM(O111:O113)</f>
        <v>0</v>
      </c>
      <c r="P110" s="880">
        <f t="shared" ref="P110" si="1144">SUM(P111:P113)</f>
        <v>0</v>
      </c>
      <c r="Q110" s="880">
        <f t="shared" ref="Q110" si="1145">SUM(Q111:Q113)</f>
        <v>504.79</v>
      </c>
      <c r="R110" s="880">
        <f t="shared" ref="R110" si="1146">SUM(R111:R113)</f>
        <v>0</v>
      </c>
      <c r="S110" s="880">
        <f t="shared" ref="S110" si="1147">SUM(S111:S113)</f>
        <v>0</v>
      </c>
      <c r="T110" s="871"/>
      <c r="U110" s="2747" t="s">
        <v>291</v>
      </c>
      <c r="V110" s="854" t="s">
        <v>159</v>
      </c>
      <c r="W110" s="880">
        <f>SUM(W111:W113)</f>
        <v>159.80000000000001</v>
      </c>
      <c r="X110" s="880">
        <f t="shared" ref="X110" si="1148">SUM(X111:X113)</f>
        <v>159.80000000000001</v>
      </c>
      <c r="Y110" s="880">
        <f t="shared" ref="Y110" si="1149">SUM(Y111:Y113)</f>
        <v>0</v>
      </c>
      <c r="Z110" s="880">
        <f t="shared" ref="Z110" si="1150">SUM(Z111:Z113)</f>
        <v>0</v>
      </c>
      <c r="AA110" s="880">
        <f t="shared" ref="AA110" si="1151">SUM(AA111:AA113)</f>
        <v>159.80000000000001</v>
      </c>
      <c r="AB110" s="880">
        <f>SUM(AB111:AB113)</f>
        <v>0</v>
      </c>
      <c r="AC110" s="880">
        <f t="shared" ref="AC110:AM110" si="1152">SUM(AC111:AC113)</f>
        <v>0</v>
      </c>
      <c r="AD110" s="880">
        <f t="shared" si="1152"/>
        <v>0</v>
      </c>
      <c r="AE110" s="880">
        <f t="shared" si="1152"/>
        <v>0</v>
      </c>
      <c r="AF110" s="880">
        <f t="shared" si="1152"/>
        <v>0</v>
      </c>
      <c r="AG110" s="880">
        <f t="shared" si="1152"/>
        <v>0</v>
      </c>
      <c r="AH110" s="880">
        <f t="shared" si="1152"/>
        <v>0</v>
      </c>
      <c r="AI110" s="880">
        <f t="shared" si="1152"/>
        <v>0</v>
      </c>
      <c r="AJ110" s="880">
        <f t="shared" si="1152"/>
        <v>0</v>
      </c>
      <c r="AK110" s="880">
        <f t="shared" si="1152"/>
        <v>159.80000000000001</v>
      </c>
      <c r="AL110" s="880">
        <f t="shared" si="1152"/>
        <v>0</v>
      </c>
      <c r="AM110" s="880">
        <f t="shared" si="1152"/>
        <v>0</v>
      </c>
      <c r="AN110" s="871"/>
      <c r="AO110" s="2747" t="s">
        <v>291</v>
      </c>
      <c r="AP110" s="854" t="s">
        <v>159</v>
      </c>
      <c r="AQ110" s="880">
        <f>SUM(AQ111:AQ113)</f>
        <v>0</v>
      </c>
      <c r="AR110" s="880">
        <f t="shared" ref="AR110" si="1153">SUM(AR111:AR113)</f>
        <v>0</v>
      </c>
      <c r="AS110" s="880">
        <f t="shared" ref="AS110" si="1154">SUM(AS111:AS113)</f>
        <v>0</v>
      </c>
      <c r="AT110" s="880">
        <f t="shared" ref="AT110" si="1155">SUM(AT111:AT113)</f>
        <v>0</v>
      </c>
      <c r="AU110" s="880">
        <f t="shared" ref="AU110" si="1156">SUM(AU111:AU113)</f>
        <v>0</v>
      </c>
      <c r="AV110" s="880"/>
      <c r="AW110" s="880"/>
      <c r="AX110" s="880"/>
      <c r="AY110" s="880"/>
      <c r="AZ110" s="880"/>
      <c r="BA110" s="880"/>
      <c r="BB110" s="880"/>
      <c r="BC110" s="880"/>
      <c r="BD110" s="880"/>
      <c r="BE110" s="880"/>
      <c r="BF110" s="880"/>
      <c r="BG110" s="880"/>
      <c r="BH110" s="871"/>
      <c r="BI110" s="2747" t="s">
        <v>291</v>
      </c>
      <c r="BJ110" s="854" t="s">
        <v>159</v>
      </c>
      <c r="BK110" s="880">
        <f>SUM(BK111:BK113)</f>
        <v>0</v>
      </c>
      <c r="BL110" s="880">
        <f t="shared" ref="BL110" si="1157">SUM(BL111:BL113)</f>
        <v>0</v>
      </c>
      <c r="BM110" s="880">
        <f t="shared" ref="BM110" si="1158">SUM(BM111:BM113)</f>
        <v>0</v>
      </c>
      <c r="BN110" s="880">
        <f t="shared" ref="BN110" si="1159">SUM(BN111:BN113)</f>
        <v>0</v>
      </c>
      <c r="BO110" s="880">
        <f t="shared" ref="BO110" si="1160">SUM(BO111:BO113)</f>
        <v>0</v>
      </c>
      <c r="BP110" s="880"/>
      <c r="BQ110" s="880"/>
      <c r="BR110" s="880"/>
      <c r="BS110" s="880"/>
      <c r="BT110" s="880"/>
      <c r="BU110" s="880"/>
      <c r="BV110" s="880"/>
      <c r="BW110" s="880"/>
      <c r="BX110" s="880"/>
      <c r="BY110" s="880"/>
      <c r="BZ110" s="880"/>
      <c r="CA110" s="880"/>
      <c r="CB110" s="871"/>
      <c r="CC110" s="2747" t="s">
        <v>291</v>
      </c>
      <c r="CD110" s="854" t="s">
        <v>159</v>
      </c>
      <c r="CE110" s="880">
        <f>SUM(CE111:CE113)</f>
        <v>0</v>
      </c>
      <c r="CF110" s="880">
        <f t="shared" ref="CF110" si="1161">SUM(CF111:CF113)</f>
        <v>0</v>
      </c>
      <c r="CG110" s="880">
        <f t="shared" ref="CG110" si="1162">SUM(CG111:CG113)</f>
        <v>0</v>
      </c>
      <c r="CH110" s="880">
        <f t="shared" ref="CH110" si="1163">SUM(CH111:CH113)</f>
        <v>0</v>
      </c>
      <c r="CI110" s="880">
        <f t="shared" ref="CI110" si="1164">SUM(CI111:CI113)</f>
        <v>0</v>
      </c>
      <c r="CJ110" s="880"/>
      <c r="CK110" s="880"/>
      <c r="CL110" s="880"/>
      <c r="CM110" s="880"/>
      <c r="CN110" s="880"/>
      <c r="CO110" s="880"/>
      <c r="CP110" s="880"/>
      <c r="CQ110" s="880"/>
      <c r="CR110" s="880"/>
      <c r="CS110" s="880"/>
      <c r="CT110" s="880"/>
      <c r="CU110" s="880"/>
      <c r="CV110" s="871"/>
      <c r="CW110" s="2747" t="s">
        <v>291</v>
      </c>
      <c r="CX110" s="854" t="s">
        <v>159</v>
      </c>
      <c r="CY110" s="880">
        <f>SUM(CY111:CY113)</f>
        <v>344.99</v>
      </c>
      <c r="CZ110" s="880">
        <f t="shared" ref="CZ110" si="1165">SUM(CZ111:CZ113)</f>
        <v>344.99</v>
      </c>
      <c r="DA110" s="880">
        <f t="shared" ref="DA110" si="1166">SUM(DA111:DA113)</f>
        <v>0</v>
      </c>
      <c r="DB110" s="880">
        <f t="shared" ref="DB110" si="1167">SUM(DB111:DB113)</f>
        <v>0</v>
      </c>
      <c r="DC110" s="880">
        <f t="shared" ref="DC110" si="1168">SUM(DC111:DC113)</f>
        <v>344.99</v>
      </c>
      <c r="DD110" s="880">
        <f>SUM(DD111:DD113)</f>
        <v>0</v>
      </c>
      <c r="DE110" s="880">
        <f t="shared" ref="DE110:DO110" si="1169">SUM(DE111:DE113)</f>
        <v>0</v>
      </c>
      <c r="DF110" s="880">
        <f t="shared" si="1169"/>
        <v>0</v>
      </c>
      <c r="DG110" s="880">
        <f t="shared" si="1169"/>
        <v>0</v>
      </c>
      <c r="DH110" s="880">
        <f t="shared" si="1169"/>
        <v>0</v>
      </c>
      <c r="DI110" s="880">
        <f t="shared" si="1169"/>
        <v>0</v>
      </c>
      <c r="DJ110" s="880">
        <f t="shared" si="1169"/>
        <v>0</v>
      </c>
      <c r="DK110" s="880">
        <f t="shared" si="1169"/>
        <v>0</v>
      </c>
      <c r="DL110" s="880">
        <f t="shared" si="1169"/>
        <v>0</v>
      </c>
      <c r="DM110" s="880">
        <f t="shared" si="1169"/>
        <v>344.99</v>
      </c>
      <c r="DN110" s="880">
        <f t="shared" si="1169"/>
        <v>0</v>
      </c>
      <c r="DO110" s="880">
        <f t="shared" si="1169"/>
        <v>0</v>
      </c>
      <c r="DP110" s="871"/>
    </row>
    <row r="111" spans="1:120" s="71" customFormat="1" ht="19.5" customHeight="1" x14ac:dyDescent="0.15">
      <c r="A111" s="2747"/>
      <c r="B111" s="881" t="s">
        <v>344</v>
      </c>
      <c r="C111" s="876">
        <f>D111+E111-F111</f>
        <v>0</v>
      </c>
      <c r="D111" s="876">
        <f>H111+K111+N111+Q111</f>
        <v>0</v>
      </c>
      <c r="E111" s="876">
        <f t="shared" ref="E111:E113" si="1170">I111+L111+O111+R111</f>
        <v>0</v>
      </c>
      <c r="F111" s="876">
        <f t="shared" ref="F111:F113" si="1171">J111+M111+P111+S111</f>
        <v>0</v>
      </c>
      <c r="G111" s="876">
        <f>D111+E111-F111</f>
        <v>0</v>
      </c>
      <c r="H111" s="876">
        <f>AB111+AV111+BP111+CJ111+DD111</f>
        <v>0</v>
      </c>
      <c r="I111" s="876">
        <f t="shared" ref="I111:I113" si="1172">AC111+AW111+BQ111+CK111+DE111</f>
        <v>0</v>
      </c>
      <c r="J111" s="876">
        <f t="shared" ref="J111:J113" si="1173">AD111+AX111+BR111+CL111+DF111</f>
        <v>0</v>
      </c>
      <c r="K111" s="876">
        <f t="shared" ref="K111:K113" si="1174">AE111+AY111+BS111+CM111+DG111</f>
        <v>0</v>
      </c>
      <c r="L111" s="876">
        <f t="shared" ref="L111:L113" si="1175">AF111+AZ111+BT111+CN111+DH111</f>
        <v>0</v>
      </c>
      <c r="M111" s="876">
        <f t="shared" ref="M111:M113" si="1176">AG111+BA111+BU111+CO111+DI111</f>
        <v>0</v>
      </c>
      <c r="N111" s="876">
        <f t="shared" ref="N111:N113" si="1177">AH111+BB111+BV111+CP111+DJ111</f>
        <v>0</v>
      </c>
      <c r="O111" s="876">
        <f t="shared" ref="O111:O113" si="1178">AI111+BC111+BW111+CQ111+DK111</f>
        <v>0</v>
      </c>
      <c r="P111" s="876">
        <f t="shared" ref="P111:P113" si="1179">AJ111+BD111+BX111+CR111+DL111</f>
        <v>0</v>
      </c>
      <c r="Q111" s="876">
        <f t="shared" ref="Q111:Q113" si="1180">AK111+BE111+BY111+CS111+DM111</f>
        <v>0</v>
      </c>
      <c r="R111" s="876">
        <f t="shared" ref="R111:R113" si="1181">AL111+BF111+BZ111+CT111+DN111</f>
        <v>0</v>
      </c>
      <c r="S111" s="937">
        <f t="shared" ref="S111:S113" si="1182">AM111+BG111+CA111+CU111+DO111</f>
        <v>0</v>
      </c>
      <c r="T111" s="871"/>
      <c r="U111" s="2747"/>
      <c r="V111" s="881" t="s">
        <v>344</v>
      </c>
      <c r="W111" s="876">
        <f>X111+Y111-Z111</f>
        <v>0</v>
      </c>
      <c r="X111" s="876">
        <f>AB111+AE111+AH111+AK111</f>
        <v>0</v>
      </c>
      <c r="Y111" s="876">
        <f t="shared" ref="Y111:Y113" si="1183">AC111+AF111+AI111+AL111</f>
        <v>0</v>
      </c>
      <c r="Z111" s="876">
        <f t="shared" ref="Z111:Z113" si="1184">AD111+AG111+AJ111+AM111</f>
        <v>0</v>
      </c>
      <c r="AA111" s="876">
        <f>X111+Y111-Z111</f>
        <v>0</v>
      </c>
      <c r="AB111" s="876"/>
      <c r="AC111" s="876"/>
      <c r="AD111" s="876"/>
      <c r="AE111" s="876"/>
      <c r="AF111" s="876"/>
      <c r="AG111" s="876"/>
      <c r="AH111" s="876"/>
      <c r="AI111" s="876"/>
      <c r="AJ111" s="876"/>
      <c r="AK111" s="876"/>
      <c r="AL111" s="876"/>
      <c r="AM111" s="876"/>
      <c r="AN111" s="871"/>
      <c r="AO111" s="2747"/>
      <c r="AP111" s="881" t="s">
        <v>344</v>
      </c>
      <c r="AQ111" s="876">
        <f>AR111+AS111-AT111</f>
        <v>0</v>
      </c>
      <c r="AR111" s="876">
        <f>AV111+AY111+BB111+BE111</f>
        <v>0</v>
      </c>
      <c r="AS111" s="876">
        <f t="shared" ref="AS111:AS113" si="1185">AW111+AZ111+BC111+BF111</f>
        <v>0</v>
      </c>
      <c r="AT111" s="876">
        <f t="shared" ref="AT111:AT113" si="1186">AX111+BA111+BD111+BG111</f>
        <v>0</v>
      </c>
      <c r="AU111" s="876">
        <f>AR111+AS111-AT111</f>
        <v>0</v>
      </c>
      <c r="AV111" s="876"/>
      <c r="AW111" s="876"/>
      <c r="AX111" s="876"/>
      <c r="AY111" s="876"/>
      <c r="AZ111" s="876"/>
      <c r="BA111" s="876"/>
      <c r="BB111" s="876"/>
      <c r="BC111" s="876"/>
      <c r="BD111" s="876"/>
      <c r="BE111" s="876"/>
      <c r="BF111" s="876"/>
      <c r="BG111" s="876"/>
      <c r="BH111" s="871"/>
      <c r="BI111" s="2747"/>
      <c r="BJ111" s="881" t="s">
        <v>344</v>
      </c>
      <c r="BK111" s="876">
        <f>BL111+BM111-BN111</f>
        <v>0</v>
      </c>
      <c r="BL111" s="876">
        <f>BP111+BS111+BV111+BY111</f>
        <v>0</v>
      </c>
      <c r="BM111" s="876">
        <f t="shared" ref="BM111:BM113" si="1187">BQ111+BT111+BW111+BZ111</f>
        <v>0</v>
      </c>
      <c r="BN111" s="876">
        <f t="shared" ref="BN111:BN113" si="1188">BR111+BU111+BX111+CA111</f>
        <v>0</v>
      </c>
      <c r="BO111" s="876">
        <f>BL111+BM111-BN111</f>
        <v>0</v>
      </c>
      <c r="BP111" s="876"/>
      <c r="BQ111" s="876"/>
      <c r="BR111" s="876"/>
      <c r="BS111" s="876"/>
      <c r="BT111" s="876"/>
      <c r="BU111" s="876"/>
      <c r="BV111" s="876"/>
      <c r="BW111" s="876"/>
      <c r="BX111" s="876"/>
      <c r="BY111" s="876"/>
      <c r="BZ111" s="876"/>
      <c r="CA111" s="876"/>
      <c r="CB111" s="871"/>
      <c r="CC111" s="2747"/>
      <c r="CD111" s="881" t="s">
        <v>344</v>
      </c>
      <c r="CE111" s="876">
        <f>CF111+CG111-CH111</f>
        <v>0</v>
      </c>
      <c r="CF111" s="876">
        <f>CJ111+CM111+CP111+CS111</f>
        <v>0</v>
      </c>
      <c r="CG111" s="876">
        <f t="shared" ref="CG111:CG113" si="1189">CK111+CN111+CQ111+CT111</f>
        <v>0</v>
      </c>
      <c r="CH111" s="876">
        <f t="shared" ref="CH111:CH113" si="1190">CL111+CO111+CR111+CU111</f>
        <v>0</v>
      </c>
      <c r="CI111" s="876">
        <f>CF111+CG111-CH111</f>
        <v>0</v>
      </c>
      <c r="CJ111" s="876"/>
      <c r="CK111" s="876"/>
      <c r="CL111" s="876"/>
      <c r="CM111" s="876"/>
      <c r="CN111" s="876"/>
      <c r="CO111" s="876"/>
      <c r="CP111" s="876"/>
      <c r="CQ111" s="876"/>
      <c r="CR111" s="876"/>
      <c r="CS111" s="876"/>
      <c r="CT111" s="876"/>
      <c r="CU111" s="876"/>
      <c r="CV111" s="871"/>
      <c r="CW111" s="2747"/>
      <c r="CX111" s="881" t="s">
        <v>344</v>
      </c>
      <c r="CY111" s="876">
        <f>CZ111+DA111-DB111</f>
        <v>0</v>
      </c>
      <c r="CZ111" s="876">
        <f>DD111+DG111+DJ111+DM111</f>
        <v>0</v>
      </c>
      <c r="DA111" s="876">
        <f t="shared" ref="DA111:DA113" si="1191">DE111+DH111+DK111+DN111</f>
        <v>0</v>
      </c>
      <c r="DB111" s="876">
        <f t="shared" ref="DB111:DB113" si="1192">DF111+DI111+DL111+DO111</f>
        <v>0</v>
      </c>
      <c r="DC111" s="876">
        <f>CZ111+DA111-DB111</f>
        <v>0</v>
      </c>
      <c r="DD111" s="876"/>
      <c r="DE111" s="876"/>
      <c r="DF111" s="876"/>
      <c r="DG111" s="876"/>
      <c r="DH111" s="876"/>
      <c r="DI111" s="876"/>
      <c r="DJ111" s="876"/>
      <c r="DK111" s="876"/>
      <c r="DL111" s="876"/>
      <c r="DM111" s="876"/>
      <c r="DN111" s="876"/>
      <c r="DO111" s="876"/>
      <c r="DP111" s="871"/>
    </row>
    <row r="112" spans="1:120" s="71" customFormat="1" ht="19.5" customHeight="1" x14ac:dyDescent="0.15">
      <c r="A112" s="2747"/>
      <c r="B112" s="877" t="s">
        <v>345</v>
      </c>
      <c r="C112" s="876">
        <f>D112+E112-F112</f>
        <v>504.79</v>
      </c>
      <c r="D112" s="876">
        <f>H112+K112+N112+Q112</f>
        <v>504.79</v>
      </c>
      <c r="E112" s="876">
        <f t="shared" si="1170"/>
        <v>0</v>
      </c>
      <c r="F112" s="876">
        <f t="shared" si="1171"/>
        <v>0</v>
      </c>
      <c r="G112" s="876">
        <f>D112+E112-F112</f>
        <v>504.79</v>
      </c>
      <c r="H112" s="876">
        <f t="shared" ref="H112:H113" si="1193">AB112+AV112+BP112+CJ112+DD112</f>
        <v>0</v>
      </c>
      <c r="I112" s="876">
        <f t="shared" si="1172"/>
        <v>0</v>
      </c>
      <c r="J112" s="876">
        <f t="shared" si="1173"/>
        <v>0</v>
      </c>
      <c r="K112" s="876">
        <f t="shared" si="1174"/>
        <v>0</v>
      </c>
      <c r="L112" s="876">
        <f t="shared" si="1175"/>
        <v>0</v>
      </c>
      <c r="M112" s="876">
        <f t="shared" si="1176"/>
        <v>0</v>
      </c>
      <c r="N112" s="876">
        <f t="shared" si="1177"/>
        <v>0</v>
      </c>
      <c r="O112" s="876">
        <f t="shared" si="1178"/>
        <v>0</v>
      </c>
      <c r="P112" s="876">
        <f t="shared" si="1179"/>
        <v>0</v>
      </c>
      <c r="Q112" s="876">
        <f t="shared" si="1180"/>
        <v>504.79</v>
      </c>
      <c r="R112" s="876">
        <f t="shared" si="1181"/>
        <v>0</v>
      </c>
      <c r="S112" s="937">
        <f t="shared" si="1182"/>
        <v>0</v>
      </c>
      <c r="T112" s="871"/>
      <c r="U112" s="2747"/>
      <c r="V112" s="877" t="s">
        <v>345</v>
      </c>
      <c r="W112" s="876">
        <f>X112+Y112-Z112</f>
        <v>159.80000000000001</v>
      </c>
      <c r="X112" s="876">
        <f>AB112+AE112+AH112+AK112</f>
        <v>159.80000000000001</v>
      </c>
      <c r="Y112" s="876">
        <f t="shared" si="1183"/>
        <v>0</v>
      </c>
      <c r="Z112" s="876">
        <f t="shared" si="1184"/>
        <v>0</v>
      </c>
      <c r="AA112" s="876">
        <f>X112+Y112-Z112</f>
        <v>159.80000000000001</v>
      </c>
      <c r="AB112" s="876"/>
      <c r="AC112" s="876"/>
      <c r="AD112" s="876"/>
      <c r="AE112" s="876"/>
      <c r="AF112" s="876"/>
      <c r="AG112" s="876"/>
      <c r="AH112" s="876"/>
      <c r="AI112" s="876"/>
      <c r="AJ112" s="876"/>
      <c r="AK112" s="876">
        <v>159.80000000000001</v>
      </c>
      <c r="AL112" s="876"/>
      <c r="AM112" s="876"/>
      <c r="AN112" s="871"/>
      <c r="AO112" s="2747"/>
      <c r="AP112" s="877" t="s">
        <v>345</v>
      </c>
      <c r="AQ112" s="876">
        <f>AR112+AS112-AT112</f>
        <v>0</v>
      </c>
      <c r="AR112" s="876">
        <f>AV112+AY112+BB112+BE112</f>
        <v>0</v>
      </c>
      <c r="AS112" s="876">
        <f t="shared" si="1185"/>
        <v>0</v>
      </c>
      <c r="AT112" s="876">
        <f t="shared" si="1186"/>
        <v>0</v>
      </c>
      <c r="AU112" s="876">
        <f>AR112+AS112-AT112</f>
        <v>0</v>
      </c>
      <c r="AV112" s="876"/>
      <c r="AW112" s="876"/>
      <c r="AX112" s="876"/>
      <c r="AY112" s="876"/>
      <c r="AZ112" s="876"/>
      <c r="BA112" s="876"/>
      <c r="BB112" s="876"/>
      <c r="BC112" s="876"/>
      <c r="BD112" s="876"/>
      <c r="BE112" s="876"/>
      <c r="BF112" s="876"/>
      <c r="BG112" s="876"/>
      <c r="BH112" s="871"/>
      <c r="BI112" s="2747"/>
      <c r="BJ112" s="877" t="s">
        <v>345</v>
      </c>
      <c r="BK112" s="876">
        <f>BL112+BM112-BN112</f>
        <v>0</v>
      </c>
      <c r="BL112" s="876">
        <f>BP112+BS112+BV112+BY112</f>
        <v>0</v>
      </c>
      <c r="BM112" s="876">
        <f t="shared" si="1187"/>
        <v>0</v>
      </c>
      <c r="BN112" s="876">
        <f t="shared" si="1188"/>
        <v>0</v>
      </c>
      <c r="BO112" s="876">
        <f>BL112+BM112-BN112</f>
        <v>0</v>
      </c>
      <c r="BP112" s="876"/>
      <c r="BQ112" s="876"/>
      <c r="BR112" s="876"/>
      <c r="BS112" s="876"/>
      <c r="BT112" s="876"/>
      <c r="BU112" s="876"/>
      <c r="BV112" s="876"/>
      <c r="BW112" s="876"/>
      <c r="BX112" s="876"/>
      <c r="BY112" s="876"/>
      <c r="BZ112" s="876"/>
      <c r="CA112" s="876"/>
      <c r="CB112" s="871"/>
      <c r="CC112" s="2747"/>
      <c r="CD112" s="877" t="s">
        <v>345</v>
      </c>
      <c r="CE112" s="876">
        <f>CF112+CG112-CH112</f>
        <v>0</v>
      </c>
      <c r="CF112" s="876">
        <f>CJ112+CM112+CP112+CS112</f>
        <v>0</v>
      </c>
      <c r="CG112" s="876">
        <f t="shared" si="1189"/>
        <v>0</v>
      </c>
      <c r="CH112" s="876">
        <f t="shared" si="1190"/>
        <v>0</v>
      </c>
      <c r="CI112" s="876">
        <f>CF112+CG112-CH112</f>
        <v>0</v>
      </c>
      <c r="CJ112" s="876"/>
      <c r="CK112" s="876"/>
      <c r="CL112" s="876"/>
      <c r="CM112" s="876"/>
      <c r="CN112" s="876"/>
      <c r="CO112" s="876"/>
      <c r="CP112" s="876"/>
      <c r="CQ112" s="876"/>
      <c r="CR112" s="876"/>
      <c r="CS112" s="876"/>
      <c r="CT112" s="876"/>
      <c r="CU112" s="876"/>
      <c r="CV112" s="871"/>
      <c r="CW112" s="2747"/>
      <c r="CX112" s="877" t="s">
        <v>345</v>
      </c>
      <c r="CY112" s="876">
        <f>CZ112+DA112-DB112</f>
        <v>344.99</v>
      </c>
      <c r="CZ112" s="876">
        <f>DD112+DG112+DJ112+DM112</f>
        <v>344.99</v>
      </c>
      <c r="DA112" s="876">
        <f t="shared" si="1191"/>
        <v>0</v>
      </c>
      <c r="DB112" s="876">
        <f t="shared" si="1192"/>
        <v>0</v>
      </c>
      <c r="DC112" s="876">
        <f>CZ112+DA112-DB112</f>
        <v>344.99</v>
      </c>
      <c r="DD112" s="876"/>
      <c r="DE112" s="876"/>
      <c r="DF112" s="876"/>
      <c r="DG112" s="876"/>
      <c r="DH112" s="876"/>
      <c r="DI112" s="876"/>
      <c r="DJ112" s="876"/>
      <c r="DK112" s="876"/>
      <c r="DL112" s="876"/>
      <c r="DM112" s="876">
        <v>344.99</v>
      </c>
      <c r="DN112" s="876"/>
      <c r="DO112" s="876"/>
      <c r="DP112" s="871"/>
    </row>
    <row r="113" spans="1:120" s="71" customFormat="1" ht="19.5" customHeight="1" x14ac:dyDescent="0.15">
      <c r="A113" s="2747"/>
      <c r="B113" s="882" t="s">
        <v>847</v>
      </c>
      <c r="C113" s="876">
        <f>D113+E113-F113</f>
        <v>0</v>
      </c>
      <c r="D113" s="876">
        <f>H113+K113+N113+Q113</f>
        <v>0</v>
      </c>
      <c r="E113" s="876">
        <f t="shared" si="1170"/>
        <v>0</v>
      </c>
      <c r="F113" s="876">
        <f t="shared" si="1171"/>
        <v>0</v>
      </c>
      <c r="G113" s="876">
        <f>D113+E113-F113</f>
        <v>0</v>
      </c>
      <c r="H113" s="876">
        <f t="shared" si="1193"/>
        <v>0</v>
      </c>
      <c r="I113" s="876">
        <f t="shared" si="1172"/>
        <v>0</v>
      </c>
      <c r="J113" s="876">
        <f t="shared" si="1173"/>
        <v>0</v>
      </c>
      <c r="K113" s="876">
        <f t="shared" si="1174"/>
        <v>0</v>
      </c>
      <c r="L113" s="876">
        <f t="shared" si="1175"/>
        <v>0</v>
      </c>
      <c r="M113" s="876">
        <f t="shared" si="1176"/>
        <v>0</v>
      </c>
      <c r="N113" s="876">
        <f t="shared" si="1177"/>
        <v>0</v>
      </c>
      <c r="O113" s="876">
        <f t="shared" si="1178"/>
        <v>0</v>
      </c>
      <c r="P113" s="876">
        <f t="shared" si="1179"/>
        <v>0</v>
      </c>
      <c r="Q113" s="876">
        <f t="shared" si="1180"/>
        <v>0</v>
      </c>
      <c r="R113" s="876">
        <f t="shared" si="1181"/>
        <v>0</v>
      </c>
      <c r="S113" s="937">
        <f t="shared" si="1182"/>
        <v>0</v>
      </c>
      <c r="T113" s="871"/>
      <c r="U113" s="2747"/>
      <c r="V113" s="882" t="s">
        <v>847</v>
      </c>
      <c r="W113" s="876">
        <f>X113+Y113-Z113</f>
        <v>0</v>
      </c>
      <c r="X113" s="876">
        <f>AB113+AE113+AH113+AK113</f>
        <v>0</v>
      </c>
      <c r="Y113" s="876">
        <f t="shared" si="1183"/>
        <v>0</v>
      </c>
      <c r="Z113" s="876">
        <f t="shared" si="1184"/>
        <v>0</v>
      </c>
      <c r="AA113" s="876">
        <f>X113+Y113-Z113</f>
        <v>0</v>
      </c>
      <c r="AB113" s="876"/>
      <c r="AC113" s="876"/>
      <c r="AD113" s="876"/>
      <c r="AE113" s="876"/>
      <c r="AF113" s="876"/>
      <c r="AG113" s="876"/>
      <c r="AH113" s="876"/>
      <c r="AI113" s="876"/>
      <c r="AJ113" s="876"/>
      <c r="AK113" s="876"/>
      <c r="AL113" s="876"/>
      <c r="AM113" s="876"/>
      <c r="AN113" s="871"/>
      <c r="AO113" s="2747"/>
      <c r="AP113" s="882" t="s">
        <v>847</v>
      </c>
      <c r="AQ113" s="876">
        <f>AR113+AS113-AT113</f>
        <v>0</v>
      </c>
      <c r="AR113" s="876">
        <f>AV113+AY113+BB113+BE113</f>
        <v>0</v>
      </c>
      <c r="AS113" s="876">
        <f t="shared" si="1185"/>
        <v>0</v>
      </c>
      <c r="AT113" s="876">
        <f t="shared" si="1186"/>
        <v>0</v>
      </c>
      <c r="AU113" s="876">
        <f>AR113+AS113-AT113</f>
        <v>0</v>
      </c>
      <c r="AV113" s="876"/>
      <c r="AW113" s="876"/>
      <c r="AX113" s="876"/>
      <c r="AY113" s="876"/>
      <c r="AZ113" s="876"/>
      <c r="BA113" s="876"/>
      <c r="BB113" s="876"/>
      <c r="BC113" s="876"/>
      <c r="BD113" s="876"/>
      <c r="BE113" s="876"/>
      <c r="BF113" s="876"/>
      <c r="BG113" s="876"/>
      <c r="BH113" s="871"/>
      <c r="BI113" s="2747"/>
      <c r="BJ113" s="882" t="s">
        <v>847</v>
      </c>
      <c r="BK113" s="876">
        <f>BL113+BM113-BN113</f>
        <v>0</v>
      </c>
      <c r="BL113" s="876">
        <f>BP113+BS113+BV113+BY113</f>
        <v>0</v>
      </c>
      <c r="BM113" s="876">
        <f t="shared" si="1187"/>
        <v>0</v>
      </c>
      <c r="BN113" s="876">
        <f t="shared" si="1188"/>
        <v>0</v>
      </c>
      <c r="BO113" s="876">
        <f>BL113+BM113-BN113</f>
        <v>0</v>
      </c>
      <c r="BP113" s="876"/>
      <c r="BQ113" s="876"/>
      <c r="BR113" s="876"/>
      <c r="BS113" s="876"/>
      <c r="BT113" s="876"/>
      <c r="BU113" s="876"/>
      <c r="BV113" s="876"/>
      <c r="BW113" s="876"/>
      <c r="BX113" s="876"/>
      <c r="BY113" s="876"/>
      <c r="BZ113" s="876"/>
      <c r="CA113" s="876"/>
      <c r="CB113" s="871"/>
      <c r="CC113" s="2747"/>
      <c r="CD113" s="882" t="s">
        <v>847</v>
      </c>
      <c r="CE113" s="876">
        <f>CF113+CG113-CH113</f>
        <v>0</v>
      </c>
      <c r="CF113" s="876">
        <f>CJ113+CM113+CP113+CS113</f>
        <v>0</v>
      </c>
      <c r="CG113" s="876">
        <f t="shared" si="1189"/>
        <v>0</v>
      </c>
      <c r="CH113" s="876">
        <f t="shared" si="1190"/>
        <v>0</v>
      </c>
      <c r="CI113" s="876">
        <f>CF113+CG113-CH113</f>
        <v>0</v>
      </c>
      <c r="CJ113" s="876"/>
      <c r="CK113" s="876"/>
      <c r="CL113" s="876"/>
      <c r="CM113" s="876"/>
      <c r="CN113" s="876"/>
      <c r="CO113" s="876"/>
      <c r="CP113" s="876"/>
      <c r="CQ113" s="876"/>
      <c r="CR113" s="876"/>
      <c r="CS113" s="876"/>
      <c r="CT113" s="876"/>
      <c r="CU113" s="876"/>
      <c r="CV113" s="871"/>
      <c r="CW113" s="2747"/>
      <c r="CX113" s="882" t="s">
        <v>847</v>
      </c>
      <c r="CY113" s="876">
        <f>CZ113+DA113-DB113</f>
        <v>0</v>
      </c>
      <c r="CZ113" s="876">
        <f>DD113+DG113+DJ113+DM113</f>
        <v>0</v>
      </c>
      <c r="DA113" s="876">
        <f t="shared" si="1191"/>
        <v>0</v>
      </c>
      <c r="DB113" s="876">
        <f t="shared" si="1192"/>
        <v>0</v>
      </c>
      <c r="DC113" s="876">
        <f>CZ113+DA113-DB113</f>
        <v>0</v>
      </c>
      <c r="DD113" s="876"/>
      <c r="DE113" s="876"/>
      <c r="DF113" s="876"/>
      <c r="DG113" s="876"/>
      <c r="DH113" s="876"/>
      <c r="DI113" s="876"/>
      <c r="DJ113" s="876"/>
      <c r="DK113" s="876"/>
      <c r="DL113" s="876"/>
      <c r="DM113" s="876"/>
      <c r="DN113" s="876"/>
      <c r="DO113" s="876"/>
      <c r="DP113" s="871"/>
    </row>
    <row r="114" spans="1:120" s="71" customFormat="1" ht="19.5" customHeight="1" x14ac:dyDescent="0.15">
      <c r="A114" s="2747" t="s">
        <v>347</v>
      </c>
      <c r="B114" s="854" t="s">
        <v>46</v>
      </c>
      <c r="C114" s="880">
        <f>SUM(C115:C117)</f>
        <v>0</v>
      </c>
      <c r="D114" s="880">
        <f t="shared" ref="D114" si="1194">SUM(D115:D117)</f>
        <v>0</v>
      </c>
      <c r="E114" s="880">
        <f t="shared" ref="E114" si="1195">SUM(E115:E117)</f>
        <v>0</v>
      </c>
      <c r="F114" s="880">
        <f t="shared" ref="F114" si="1196">SUM(F115:F117)</f>
        <v>0</v>
      </c>
      <c r="G114" s="880">
        <f t="shared" ref="G114" si="1197">SUM(G115:G117)</f>
        <v>0</v>
      </c>
      <c r="H114" s="880">
        <f t="shared" ref="H114" si="1198">SUM(H115:H117)</f>
        <v>0</v>
      </c>
      <c r="I114" s="880">
        <f t="shared" ref="I114" si="1199">SUM(I115:I117)</f>
        <v>0</v>
      </c>
      <c r="J114" s="880">
        <f t="shared" ref="J114" si="1200">SUM(J115:J117)</f>
        <v>0</v>
      </c>
      <c r="K114" s="880">
        <f t="shared" ref="K114" si="1201">SUM(K115:K117)</f>
        <v>0</v>
      </c>
      <c r="L114" s="880">
        <f t="shared" ref="L114" si="1202">SUM(L115:L117)</f>
        <v>0</v>
      </c>
      <c r="M114" s="880">
        <f t="shared" ref="M114" si="1203">SUM(M115:M117)</f>
        <v>0</v>
      </c>
      <c r="N114" s="880">
        <f t="shared" ref="N114" si="1204">SUM(N115:N117)</f>
        <v>0</v>
      </c>
      <c r="O114" s="880">
        <f t="shared" ref="O114" si="1205">SUM(O115:O117)</f>
        <v>0</v>
      </c>
      <c r="P114" s="880">
        <f t="shared" ref="P114" si="1206">SUM(P115:P117)</f>
        <v>0</v>
      </c>
      <c r="Q114" s="880">
        <f t="shared" ref="Q114" si="1207">SUM(Q115:Q117)</f>
        <v>0</v>
      </c>
      <c r="R114" s="880">
        <f t="shared" ref="R114" si="1208">SUM(R115:R117)</f>
        <v>0</v>
      </c>
      <c r="S114" s="880">
        <f t="shared" ref="S114" si="1209">SUM(S115:S117)</f>
        <v>0</v>
      </c>
      <c r="T114" s="871"/>
      <c r="U114" s="2747" t="s">
        <v>347</v>
      </c>
      <c r="V114" s="854" t="s">
        <v>46</v>
      </c>
      <c r="W114" s="880">
        <f>SUM(W115:W117)</f>
        <v>0</v>
      </c>
      <c r="X114" s="880">
        <f t="shared" ref="X114" si="1210">SUM(X115:X117)</f>
        <v>0</v>
      </c>
      <c r="Y114" s="880">
        <f t="shared" ref="Y114" si="1211">SUM(Y115:Y117)</f>
        <v>0</v>
      </c>
      <c r="Z114" s="880">
        <f t="shared" ref="Z114" si="1212">SUM(Z115:Z117)</f>
        <v>0</v>
      </c>
      <c r="AA114" s="880">
        <f t="shared" ref="AA114" si="1213">SUM(AA115:AA117)</f>
        <v>0</v>
      </c>
      <c r="AB114" s="880"/>
      <c r="AC114" s="880"/>
      <c r="AD114" s="880"/>
      <c r="AE114" s="880"/>
      <c r="AF114" s="880"/>
      <c r="AG114" s="880"/>
      <c r="AH114" s="880"/>
      <c r="AI114" s="880"/>
      <c r="AJ114" s="880"/>
      <c r="AK114" s="880"/>
      <c r="AL114" s="880"/>
      <c r="AM114" s="880"/>
      <c r="AN114" s="871"/>
      <c r="AO114" s="2747" t="s">
        <v>347</v>
      </c>
      <c r="AP114" s="854" t="s">
        <v>46</v>
      </c>
      <c r="AQ114" s="880">
        <f>SUM(AQ115:AQ117)</f>
        <v>0</v>
      </c>
      <c r="AR114" s="880">
        <f t="shared" ref="AR114" si="1214">SUM(AR115:AR117)</f>
        <v>0</v>
      </c>
      <c r="AS114" s="880">
        <f t="shared" ref="AS114" si="1215">SUM(AS115:AS117)</f>
        <v>0</v>
      </c>
      <c r="AT114" s="880">
        <f t="shared" ref="AT114" si="1216">SUM(AT115:AT117)</f>
        <v>0</v>
      </c>
      <c r="AU114" s="880">
        <f t="shared" ref="AU114" si="1217">SUM(AU115:AU117)</f>
        <v>0</v>
      </c>
      <c r="AV114" s="880"/>
      <c r="AW114" s="880"/>
      <c r="AX114" s="880"/>
      <c r="AY114" s="880"/>
      <c r="AZ114" s="880"/>
      <c r="BA114" s="880"/>
      <c r="BB114" s="880"/>
      <c r="BC114" s="880"/>
      <c r="BD114" s="880"/>
      <c r="BE114" s="880"/>
      <c r="BF114" s="880"/>
      <c r="BG114" s="880"/>
      <c r="BH114" s="871"/>
      <c r="BI114" s="2747" t="s">
        <v>347</v>
      </c>
      <c r="BJ114" s="854" t="s">
        <v>46</v>
      </c>
      <c r="BK114" s="880">
        <f>SUM(BK115:BK117)</f>
        <v>0</v>
      </c>
      <c r="BL114" s="880">
        <f t="shared" ref="BL114" si="1218">SUM(BL115:BL117)</f>
        <v>0</v>
      </c>
      <c r="BM114" s="880">
        <f t="shared" ref="BM114" si="1219">SUM(BM115:BM117)</f>
        <v>0</v>
      </c>
      <c r="BN114" s="880">
        <f t="shared" ref="BN114" si="1220">SUM(BN115:BN117)</f>
        <v>0</v>
      </c>
      <c r="BO114" s="880">
        <f t="shared" ref="BO114" si="1221">SUM(BO115:BO117)</f>
        <v>0</v>
      </c>
      <c r="BP114" s="880"/>
      <c r="BQ114" s="880"/>
      <c r="BR114" s="880"/>
      <c r="BS114" s="880"/>
      <c r="BT114" s="880"/>
      <c r="BU114" s="880"/>
      <c r="BV114" s="880"/>
      <c r="BW114" s="880"/>
      <c r="BX114" s="880"/>
      <c r="BY114" s="880"/>
      <c r="BZ114" s="880"/>
      <c r="CA114" s="880"/>
      <c r="CB114" s="871"/>
      <c r="CC114" s="2747" t="s">
        <v>347</v>
      </c>
      <c r="CD114" s="854" t="s">
        <v>46</v>
      </c>
      <c r="CE114" s="880">
        <f>SUM(CE115:CE117)</f>
        <v>0</v>
      </c>
      <c r="CF114" s="880">
        <f t="shared" ref="CF114" si="1222">SUM(CF115:CF117)</f>
        <v>0</v>
      </c>
      <c r="CG114" s="880">
        <f t="shared" ref="CG114" si="1223">SUM(CG115:CG117)</f>
        <v>0</v>
      </c>
      <c r="CH114" s="880">
        <f t="shared" ref="CH114" si="1224">SUM(CH115:CH117)</f>
        <v>0</v>
      </c>
      <c r="CI114" s="880">
        <f t="shared" ref="CI114" si="1225">SUM(CI115:CI117)</f>
        <v>0</v>
      </c>
      <c r="CJ114" s="880"/>
      <c r="CK114" s="880"/>
      <c r="CL114" s="880"/>
      <c r="CM114" s="880"/>
      <c r="CN114" s="880"/>
      <c r="CO114" s="880"/>
      <c r="CP114" s="880"/>
      <c r="CQ114" s="880"/>
      <c r="CR114" s="880"/>
      <c r="CS114" s="880"/>
      <c r="CT114" s="880"/>
      <c r="CU114" s="880"/>
      <c r="CV114" s="871"/>
      <c r="CW114" s="2747" t="s">
        <v>347</v>
      </c>
      <c r="CX114" s="854" t="s">
        <v>46</v>
      </c>
      <c r="CY114" s="880">
        <f>SUM(CY115:CY117)</f>
        <v>0</v>
      </c>
      <c r="CZ114" s="880">
        <f t="shared" ref="CZ114" si="1226">SUM(CZ115:CZ117)</f>
        <v>0</v>
      </c>
      <c r="DA114" s="880">
        <f t="shared" ref="DA114" si="1227">SUM(DA115:DA117)</f>
        <v>0</v>
      </c>
      <c r="DB114" s="880">
        <f t="shared" ref="DB114" si="1228">SUM(DB115:DB117)</f>
        <v>0</v>
      </c>
      <c r="DC114" s="880">
        <f t="shared" ref="DC114" si="1229">SUM(DC115:DC117)</f>
        <v>0</v>
      </c>
      <c r="DD114" s="880"/>
      <c r="DE114" s="880"/>
      <c r="DF114" s="880"/>
      <c r="DG114" s="880"/>
      <c r="DH114" s="880"/>
      <c r="DI114" s="880"/>
      <c r="DJ114" s="880"/>
      <c r="DK114" s="880"/>
      <c r="DL114" s="880"/>
      <c r="DM114" s="880"/>
      <c r="DN114" s="880"/>
      <c r="DO114" s="880"/>
      <c r="DP114" s="871"/>
    </row>
    <row r="115" spans="1:120" s="71" customFormat="1" ht="19.5" customHeight="1" x14ac:dyDescent="0.15">
      <c r="A115" s="2747"/>
      <c r="B115" s="881" t="s">
        <v>344</v>
      </c>
      <c r="C115" s="876">
        <f>D115+E115-F115</f>
        <v>0</v>
      </c>
      <c r="D115" s="876">
        <f>H115+K115+N115+Q115</f>
        <v>0</v>
      </c>
      <c r="E115" s="876">
        <f t="shared" ref="E115:E117" si="1230">I115+L115+O115+R115</f>
        <v>0</v>
      </c>
      <c r="F115" s="876">
        <f t="shared" ref="F115:F117" si="1231">J115+M115+P115+S115</f>
        <v>0</v>
      </c>
      <c r="G115" s="876">
        <f>D115+E115-F115</f>
        <v>0</v>
      </c>
      <c r="H115" s="876">
        <f>AB115+AV115+BP115+CJ115+DD115</f>
        <v>0</v>
      </c>
      <c r="I115" s="876">
        <f t="shared" ref="I115:I117" si="1232">AC115+AW115+BQ115+CK115+DE115</f>
        <v>0</v>
      </c>
      <c r="J115" s="876">
        <f t="shared" ref="J115:J117" si="1233">AD115+AX115+BR115+CL115+DF115</f>
        <v>0</v>
      </c>
      <c r="K115" s="876">
        <f t="shared" ref="K115:K117" si="1234">AE115+AY115+BS115+CM115+DG115</f>
        <v>0</v>
      </c>
      <c r="L115" s="876">
        <f t="shared" ref="L115:L117" si="1235">AF115+AZ115+BT115+CN115+DH115</f>
        <v>0</v>
      </c>
      <c r="M115" s="876">
        <f t="shared" ref="M115:M117" si="1236">AG115+BA115+BU115+CO115+DI115</f>
        <v>0</v>
      </c>
      <c r="N115" s="876">
        <f t="shared" ref="N115:N117" si="1237">AH115+BB115+BV115+CP115+DJ115</f>
        <v>0</v>
      </c>
      <c r="O115" s="876">
        <f t="shared" ref="O115:O117" si="1238">AI115+BC115+BW115+CQ115+DK115</f>
        <v>0</v>
      </c>
      <c r="P115" s="876">
        <f t="shared" ref="P115:P117" si="1239">AJ115+BD115+BX115+CR115+DL115</f>
        <v>0</v>
      </c>
      <c r="Q115" s="876">
        <f t="shared" ref="Q115:Q117" si="1240">AK115+BE115+BY115+CS115+DM115</f>
        <v>0</v>
      </c>
      <c r="R115" s="876">
        <f t="shared" ref="R115:R117" si="1241">AL115+BF115+BZ115+CT115+DN115</f>
        <v>0</v>
      </c>
      <c r="S115" s="937">
        <f t="shared" ref="S115:S117" si="1242">AM115+BG115+CA115+CU115+DO115</f>
        <v>0</v>
      </c>
      <c r="T115" s="871"/>
      <c r="U115" s="2747"/>
      <c r="V115" s="881" t="s">
        <v>344</v>
      </c>
      <c r="W115" s="876">
        <f>X115+Y115-Z115</f>
        <v>0</v>
      </c>
      <c r="X115" s="876">
        <f>AB115+AE115+AH115+AK115</f>
        <v>0</v>
      </c>
      <c r="Y115" s="876">
        <f t="shared" ref="Y115:Y117" si="1243">AC115+AF115+AI115+AL115</f>
        <v>0</v>
      </c>
      <c r="Z115" s="876">
        <f t="shared" ref="Z115:Z117" si="1244">AD115+AG115+AJ115+AM115</f>
        <v>0</v>
      </c>
      <c r="AA115" s="876">
        <f>X115+Y115-Z115</f>
        <v>0</v>
      </c>
      <c r="AB115" s="876"/>
      <c r="AC115" s="876"/>
      <c r="AD115" s="876"/>
      <c r="AE115" s="876"/>
      <c r="AF115" s="876"/>
      <c r="AG115" s="876"/>
      <c r="AH115" s="876"/>
      <c r="AI115" s="876"/>
      <c r="AJ115" s="876"/>
      <c r="AK115" s="876"/>
      <c r="AL115" s="876"/>
      <c r="AM115" s="876"/>
      <c r="AN115" s="871"/>
      <c r="AO115" s="2747"/>
      <c r="AP115" s="881" t="s">
        <v>344</v>
      </c>
      <c r="AQ115" s="876">
        <f>AR115+AS115-AT115</f>
        <v>0</v>
      </c>
      <c r="AR115" s="876">
        <f>AV115+AY115+BB115+BE115</f>
        <v>0</v>
      </c>
      <c r="AS115" s="876">
        <f t="shared" ref="AS115:AS117" si="1245">AW115+AZ115+BC115+BF115</f>
        <v>0</v>
      </c>
      <c r="AT115" s="876">
        <f t="shared" ref="AT115:AT117" si="1246">AX115+BA115+BD115+BG115</f>
        <v>0</v>
      </c>
      <c r="AU115" s="876">
        <f>AR115+AS115-AT115</f>
        <v>0</v>
      </c>
      <c r="AV115" s="876"/>
      <c r="AW115" s="876"/>
      <c r="AX115" s="876"/>
      <c r="AY115" s="876"/>
      <c r="AZ115" s="876"/>
      <c r="BA115" s="876"/>
      <c r="BB115" s="876"/>
      <c r="BC115" s="876"/>
      <c r="BD115" s="876"/>
      <c r="BE115" s="876"/>
      <c r="BF115" s="876"/>
      <c r="BG115" s="876"/>
      <c r="BH115" s="871"/>
      <c r="BI115" s="2747"/>
      <c r="BJ115" s="881" t="s">
        <v>344</v>
      </c>
      <c r="BK115" s="876">
        <f>BL115+BM115-BN115</f>
        <v>0</v>
      </c>
      <c r="BL115" s="876">
        <f>BP115+BS115+BV115+BY115</f>
        <v>0</v>
      </c>
      <c r="BM115" s="876">
        <f t="shared" ref="BM115:BM117" si="1247">BQ115+BT115+BW115+BZ115</f>
        <v>0</v>
      </c>
      <c r="BN115" s="876">
        <f t="shared" ref="BN115:BN117" si="1248">BR115+BU115+BX115+CA115</f>
        <v>0</v>
      </c>
      <c r="BO115" s="876">
        <f>BL115+BM115-BN115</f>
        <v>0</v>
      </c>
      <c r="BP115" s="876"/>
      <c r="BQ115" s="876"/>
      <c r="BR115" s="876"/>
      <c r="BS115" s="876"/>
      <c r="BT115" s="876"/>
      <c r="BU115" s="876"/>
      <c r="BV115" s="876"/>
      <c r="BW115" s="876"/>
      <c r="BX115" s="876"/>
      <c r="BY115" s="876"/>
      <c r="BZ115" s="876"/>
      <c r="CA115" s="876"/>
      <c r="CB115" s="871"/>
      <c r="CC115" s="2747"/>
      <c r="CD115" s="881" t="s">
        <v>344</v>
      </c>
      <c r="CE115" s="876">
        <f>CF115+CG115-CH115</f>
        <v>0</v>
      </c>
      <c r="CF115" s="876">
        <f>CJ115+CM115+CP115+CS115</f>
        <v>0</v>
      </c>
      <c r="CG115" s="876">
        <f t="shared" ref="CG115:CG117" si="1249">CK115+CN115+CQ115+CT115</f>
        <v>0</v>
      </c>
      <c r="CH115" s="876">
        <f t="shared" ref="CH115:CH117" si="1250">CL115+CO115+CR115+CU115</f>
        <v>0</v>
      </c>
      <c r="CI115" s="876">
        <f>CF115+CG115-CH115</f>
        <v>0</v>
      </c>
      <c r="CJ115" s="876"/>
      <c r="CK115" s="876"/>
      <c r="CL115" s="876"/>
      <c r="CM115" s="876"/>
      <c r="CN115" s="876"/>
      <c r="CO115" s="876"/>
      <c r="CP115" s="876"/>
      <c r="CQ115" s="876"/>
      <c r="CR115" s="876"/>
      <c r="CS115" s="876"/>
      <c r="CT115" s="876"/>
      <c r="CU115" s="876"/>
      <c r="CV115" s="871"/>
      <c r="CW115" s="2747"/>
      <c r="CX115" s="881" t="s">
        <v>344</v>
      </c>
      <c r="CY115" s="876">
        <f>CZ115+DA115-DB115</f>
        <v>0</v>
      </c>
      <c r="CZ115" s="876">
        <f>DD115+DG115+DJ115+DM115</f>
        <v>0</v>
      </c>
      <c r="DA115" s="876">
        <f t="shared" ref="DA115:DA117" si="1251">DE115+DH115+DK115+DN115</f>
        <v>0</v>
      </c>
      <c r="DB115" s="876">
        <f t="shared" ref="DB115:DB117" si="1252">DF115+DI115+DL115+DO115</f>
        <v>0</v>
      </c>
      <c r="DC115" s="876">
        <f>CZ115+DA115-DB115</f>
        <v>0</v>
      </c>
      <c r="DD115" s="876"/>
      <c r="DE115" s="876"/>
      <c r="DF115" s="876"/>
      <c r="DG115" s="876"/>
      <c r="DH115" s="876"/>
      <c r="DI115" s="876"/>
      <c r="DJ115" s="876"/>
      <c r="DK115" s="876"/>
      <c r="DL115" s="876"/>
      <c r="DM115" s="876"/>
      <c r="DN115" s="876"/>
      <c r="DO115" s="876"/>
      <c r="DP115" s="871"/>
    </row>
    <row r="116" spans="1:120" s="71" customFormat="1" ht="19.5" customHeight="1" x14ac:dyDescent="0.15">
      <c r="A116" s="2747"/>
      <c r="B116" s="877" t="s">
        <v>345</v>
      </c>
      <c r="C116" s="876">
        <f>D116+E116-F116</f>
        <v>0</v>
      </c>
      <c r="D116" s="876">
        <f>H116+K116+N116+Q116</f>
        <v>0</v>
      </c>
      <c r="E116" s="876">
        <f t="shared" si="1230"/>
        <v>0</v>
      </c>
      <c r="F116" s="876">
        <f t="shared" si="1231"/>
        <v>0</v>
      </c>
      <c r="G116" s="876">
        <f>D116+E116-F116</f>
        <v>0</v>
      </c>
      <c r="H116" s="876">
        <f t="shared" ref="H116:H117" si="1253">AB116+AV116+BP116+CJ116+DD116</f>
        <v>0</v>
      </c>
      <c r="I116" s="876">
        <f t="shared" si="1232"/>
        <v>0</v>
      </c>
      <c r="J116" s="876">
        <f t="shared" si="1233"/>
        <v>0</v>
      </c>
      <c r="K116" s="876">
        <f t="shared" si="1234"/>
        <v>0</v>
      </c>
      <c r="L116" s="876">
        <f t="shared" si="1235"/>
        <v>0</v>
      </c>
      <c r="M116" s="876">
        <f t="shared" si="1236"/>
        <v>0</v>
      </c>
      <c r="N116" s="876">
        <f t="shared" si="1237"/>
        <v>0</v>
      </c>
      <c r="O116" s="876">
        <f t="shared" si="1238"/>
        <v>0</v>
      </c>
      <c r="P116" s="876">
        <f t="shared" si="1239"/>
        <v>0</v>
      </c>
      <c r="Q116" s="876">
        <f t="shared" si="1240"/>
        <v>0</v>
      </c>
      <c r="R116" s="876">
        <f t="shared" si="1241"/>
        <v>0</v>
      </c>
      <c r="S116" s="937">
        <f t="shared" si="1242"/>
        <v>0</v>
      </c>
      <c r="T116" s="871"/>
      <c r="U116" s="2747"/>
      <c r="V116" s="877" t="s">
        <v>345</v>
      </c>
      <c r="W116" s="876">
        <f>X116+Y116-Z116</f>
        <v>0</v>
      </c>
      <c r="X116" s="876">
        <f>AB116+AE116+AH116+AK116</f>
        <v>0</v>
      </c>
      <c r="Y116" s="876">
        <f t="shared" si="1243"/>
        <v>0</v>
      </c>
      <c r="Z116" s="876">
        <f t="shared" si="1244"/>
        <v>0</v>
      </c>
      <c r="AA116" s="876">
        <f>X116+Y116-Z116</f>
        <v>0</v>
      </c>
      <c r="AB116" s="876"/>
      <c r="AC116" s="876"/>
      <c r="AD116" s="876"/>
      <c r="AE116" s="876"/>
      <c r="AF116" s="876"/>
      <c r="AG116" s="876"/>
      <c r="AH116" s="876"/>
      <c r="AI116" s="876"/>
      <c r="AJ116" s="876"/>
      <c r="AK116" s="876"/>
      <c r="AL116" s="876"/>
      <c r="AM116" s="876"/>
      <c r="AN116" s="871"/>
      <c r="AO116" s="2747"/>
      <c r="AP116" s="877" t="s">
        <v>345</v>
      </c>
      <c r="AQ116" s="876">
        <f>AR116+AS116-AT116</f>
        <v>0</v>
      </c>
      <c r="AR116" s="876">
        <f>AV116+AY116+BB116+BE116</f>
        <v>0</v>
      </c>
      <c r="AS116" s="876">
        <f t="shared" si="1245"/>
        <v>0</v>
      </c>
      <c r="AT116" s="876">
        <f t="shared" si="1246"/>
        <v>0</v>
      </c>
      <c r="AU116" s="876">
        <f>AR116+AS116-AT116</f>
        <v>0</v>
      </c>
      <c r="AV116" s="876"/>
      <c r="AW116" s="876"/>
      <c r="AX116" s="876"/>
      <c r="AY116" s="876"/>
      <c r="AZ116" s="876"/>
      <c r="BA116" s="876"/>
      <c r="BB116" s="876"/>
      <c r="BC116" s="876"/>
      <c r="BD116" s="876"/>
      <c r="BE116" s="876"/>
      <c r="BF116" s="876"/>
      <c r="BG116" s="876"/>
      <c r="BH116" s="871"/>
      <c r="BI116" s="2747"/>
      <c r="BJ116" s="877" t="s">
        <v>345</v>
      </c>
      <c r="BK116" s="876">
        <f>BL116+BM116-BN116</f>
        <v>0</v>
      </c>
      <c r="BL116" s="876">
        <f>BP116+BS116+BV116+BY116</f>
        <v>0</v>
      </c>
      <c r="BM116" s="876">
        <f t="shared" si="1247"/>
        <v>0</v>
      </c>
      <c r="BN116" s="876">
        <f t="shared" si="1248"/>
        <v>0</v>
      </c>
      <c r="BO116" s="876">
        <f>BL116+BM116-BN116</f>
        <v>0</v>
      </c>
      <c r="BP116" s="876"/>
      <c r="BQ116" s="876"/>
      <c r="BR116" s="876"/>
      <c r="BS116" s="876"/>
      <c r="BT116" s="876"/>
      <c r="BU116" s="876"/>
      <c r="BV116" s="876"/>
      <c r="BW116" s="876"/>
      <c r="BX116" s="876"/>
      <c r="BY116" s="876"/>
      <c r="BZ116" s="876"/>
      <c r="CA116" s="876"/>
      <c r="CB116" s="871"/>
      <c r="CC116" s="2747"/>
      <c r="CD116" s="877" t="s">
        <v>345</v>
      </c>
      <c r="CE116" s="876">
        <f>CF116+CG116-CH116</f>
        <v>0</v>
      </c>
      <c r="CF116" s="876">
        <f>CJ116+CM116+CP116+CS116</f>
        <v>0</v>
      </c>
      <c r="CG116" s="876">
        <f t="shared" si="1249"/>
        <v>0</v>
      </c>
      <c r="CH116" s="876">
        <f t="shared" si="1250"/>
        <v>0</v>
      </c>
      <c r="CI116" s="876">
        <f>CF116+CG116-CH116</f>
        <v>0</v>
      </c>
      <c r="CJ116" s="876"/>
      <c r="CK116" s="876"/>
      <c r="CL116" s="876"/>
      <c r="CM116" s="876"/>
      <c r="CN116" s="876"/>
      <c r="CO116" s="876"/>
      <c r="CP116" s="876"/>
      <c r="CQ116" s="876"/>
      <c r="CR116" s="876"/>
      <c r="CS116" s="876"/>
      <c r="CT116" s="876"/>
      <c r="CU116" s="876"/>
      <c r="CV116" s="871"/>
      <c r="CW116" s="2747"/>
      <c r="CX116" s="877" t="s">
        <v>345</v>
      </c>
      <c r="CY116" s="876">
        <f>CZ116+DA116-DB116</f>
        <v>0</v>
      </c>
      <c r="CZ116" s="876">
        <f>DD116+DG116+DJ116+DM116</f>
        <v>0</v>
      </c>
      <c r="DA116" s="876">
        <f t="shared" si="1251"/>
        <v>0</v>
      </c>
      <c r="DB116" s="876">
        <f t="shared" si="1252"/>
        <v>0</v>
      </c>
      <c r="DC116" s="876">
        <f>CZ116+DA116-DB116</f>
        <v>0</v>
      </c>
      <c r="DD116" s="876"/>
      <c r="DE116" s="876"/>
      <c r="DF116" s="876"/>
      <c r="DG116" s="876"/>
      <c r="DH116" s="876"/>
      <c r="DI116" s="876"/>
      <c r="DJ116" s="876"/>
      <c r="DK116" s="876"/>
      <c r="DL116" s="876"/>
      <c r="DM116" s="876"/>
      <c r="DN116" s="876"/>
      <c r="DO116" s="876"/>
      <c r="DP116" s="871"/>
    </row>
    <row r="117" spans="1:120" s="71" customFormat="1" ht="19.5" customHeight="1" x14ac:dyDescent="0.15">
      <c r="A117" s="2747"/>
      <c r="B117" s="882" t="s">
        <v>847</v>
      </c>
      <c r="C117" s="876">
        <f>D117+E117-F117</f>
        <v>0</v>
      </c>
      <c r="D117" s="876">
        <f>H117+K117+N117+Q117</f>
        <v>0</v>
      </c>
      <c r="E117" s="876">
        <f t="shared" si="1230"/>
        <v>0</v>
      </c>
      <c r="F117" s="876">
        <f t="shared" si="1231"/>
        <v>0</v>
      </c>
      <c r="G117" s="876">
        <f>D117+E117-F117</f>
        <v>0</v>
      </c>
      <c r="H117" s="876">
        <f t="shared" si="1253"/>
        <v>0</v>
      </c>
      <c r="I117" s="876">
        <f t="shared" si="1232"/>
        <v>0</v>
      </c>
      <c r="J117" s="876">
        <f t="shared" si="1233"/>
        <v>0</v>
      </c>
      <c r="K117" s="876">
        <f t="shared" si="1234"/>
        <v>0</v>
      </c>
      <c r="L117" s="876">
        <f t="shared" si="1235"/>
        <v>0</v>
      </c>
      <c r="M117" s="876">
        <f t="shared" si="1236"/>
        <v>0</v>
      </c>
      <c r="N117" s="876">
        <f t="shared" si="1237"/>
        <v>0</v>
      </c>
      <c r="O117" s="876">
        <f t="shared" si="1238"/>
        <v>0</v>
      </c>
      <c r="P117" s="876">
        <f t="shared" si="1239"/>
        <v>0</v>
      </c>
      <c r="Q117" s="876">
        <f t="shared" si="1240"/>
        <v>0</v>
      </c>
      <c r="R117" s="876">
        <f t="shared" si="1241"/>
        <v>0</v>
      </c>
      <c r="S117" s="937">
        <f t="shared" si="1242"/>
        <v>0</v>
      </c>
      <c r="T117" s="871"/>
      <c r="U117" s="2747"/>
      <c r="V117" s="882" t="s">
        <v>847</v>
      </c>
      <c r="W117" s="876">
        <f>X117+Y117-Z117</f>
        <v>0</v>
      </c>
      <c r="X117" s="876">
        <f>AB117+AE117+AH117+AK117</f>
        <v>0</v>
      </c>
      <c r="Y117" s="876">
        <f t="shared" si="1243"/>
        <v>0</v>
      </c>
      <c r="Z117" s="876">
        <f t="shared" si="1244"/>
        <v>0</v>
      </c>
      <c r="AA117" s="876">
        <f>X117+Y117-Z117</f>
        <v>0</v>
      </c>
      <c r="AB117" s="876"/>
      <c r="AC117" s="876"/>
      <c r="AD117" s="876"/>
      <c r="AE117" s="876"/>
      <c r="AF117" s="876"/>
      <c r="AG117" s="876"/>
      <c r="AH117" s="876"/>
      <c r="AI117" s="876"/>
      <c r="AJ117" s="876"/>
      <c r="AK117" s="876"/>
      <c r="AL117" s="876"/>
      <c r="AM117" s="876"/>
      <c r="AN117" s="871"/>
      <c r="AO117" s="2747"/>
      <c r="AP117" s="882" t="s">
        <v>847</v>
      </c>
      <c r="AQ117" s="876">
        <f>AR117+AS117-AT117</f>
        <v>0</v>
      </c>
      <c r="AR117" s="876">
        <f>AV117+AY117+BB117+BE117</f>
        <v>0</v>
      </c>
      <c r="AS117" s="876">
        <f t="shared" si="1245"/>
        <v>0</v>
      </c>
      <c r="AT117" s="876">
        <f t="shared" si="1246"/>
        <v>0</v>
      </c>
      <c r="AU117" s="876">
        <f>AR117+AS117-AT117</f>
        <v>0</v>
      </c>
      <c r="AV117" s="876"/>
      <c r="AW117" s="876"/>
      <c r="AX117" s="876"/>
      <c r="AY117" s="876"/>
      <c r="AZ117" s="876"/>
      <c r="BA117" s="876"/>
      <c r="BB117" s="876"/>
      <c r="BC117" s="876"/>
      <c r="BD117" s="876"/>
      <c r="BE117" s="876"/>
      <c r="BF117" s="876"/>
      <c r="BG117" s="876"/>
      <c r="BH117" s="871"/>
      <c r="BI117" s="2747"/>
      <c r="BJ117" s="882" t="s">
        <v>847</v>
      </c>
      <c r="BK117" s="876">
        <f>BL117+BM117-BN117</f>
        <v>0</v>
      </c>
      <c r="BL117" s="876">
        <f>BP117+BS117+BV117+BY117</f>
        <v>0</v>
      </c>
      <c r="BM117" s="876">
        <f t="shared" si="1247"/>
        <v>0</v>
      </c>
      <c r="BN117" s="876">
        <f t="shared" si="1248"/>
        <v>0</v>
      </c>
      <c r="BO117" s="876">
        <f>BL117+BM117-BN117</f>
        <v>0</v>
      </c>
      <c r="BP117" s="876"/>
      <c r="BQ117" s="876"/>
      <c r="BR117" s="876"/>
      <c r="BS117" s="876"/>
      <c r="BT117" s="876"/>
      <c r="BU117" s="876"/>
      <c r="BV117" s="876"/>
      <c r="BW117" s="876"/>
      <c r="BX117" s="876"/>
      <c r="BY117" s="876"/>
      <c r="BZ117" s="876"/>
      <c r="CA117" s="876"/>
      <c r="CB117" s="871"/>
      <c r="CC117" s="2747"/>
      <c r="CD117" s="882" t="s">
        <v>847</v>
      </c>
      <c r="CE117" s="876">
        <f>CF117+CG117-CH117</f>
        <v>0</v>
      </c>
      <c r="CF117" s="876">
        <f>CJ117+CM117+CP117+CS117</f>
        <v>0</v>
      </c>
      <c r="CG117" s="876">
        <f t="shared" si="1249"/>
        <v>0</v>
      </c>
      <c r="CH117" s="876">
        <f t="shared" si="1250"/>
        <v>0</v>
      </c>
      <c r="CI117" s="876">
        <f>CF117+CG117-CH117</f>
        <v>0</v>
      </c>
      <c r="CJ117" s="876"/>
      <c r="CK117" s="876"/>
      <c r="CL117" s="876"/>
      <c r="CM117" s="876"/>
      <c r="CN117" s="876"/>
      <c r="CO117" s="876"/>
      <c r="CP117" s="876"/>
      <c r="CQ117" s="876"/>
      <c r="CR117" s="876"/>
      <c r="CS117" s="876"/>
      <c r="CT117" s="876"/>
      <c r="CU117" s="876"/>
      <c r="CV117" s="871"/>
      <c r="CW117" s="2747"/>
      <c r="CX117" s="882" t="s">
        <v>847</v>
      </c>
      <c r="CY117" s="876">
        <f>CZ117+DA117-DB117</f>
        <v>0</v>
      </c>
      <c r="CZ117" s="876">
        <f>DD117+DG117+DJ117+DM117</f>
        <v>0</v>
      </c>
      <c r="DA117" s="876">
        <f t="shared" si="1251"/>
        <v>0</v>
      </c>
      <c r="DB117" s="876">
        <f t="shared" si="1252"/>
        <v>0</v>
      </c>
      <c r="DC117" s="876">
        <f>CZ117+DA117-DB117</f>
        <v>0</v>
      </c>
      <c r="DD117" s="876"/>
      <c r="DE117" s="876"/>
      <c r="DF117" s="876"/>
      <c r="DG117" s="876"/>
      <c r="DH117" s="876"/>
      <c r="DI117" s="876"/>
      <c r="DJ117" s="876"/>
      <c r="DK117" s="876"/>
      <c r="DL117" s="876"/>
      <c r="DM117" s="876"/>
      <c r="DN117" s="876"/>
      <c r="DO117" s="876"/>
      <c r="DP117" s="871"/>
    </row>
    <row r="118" spans="1:120" s="72" customFormat="1" ht="19.5" customHeight="1" x14ac:dyDescent="0.15">
      <c r="A118" s="2747" t="s">
        <v>356</v>
      </c>
      <c r="B118" s="854" t="s">
        <v>46</v>
      </c>
      <c r="C118" s="880">
        <f>SUM(C119:C121)</f>
        <v>0</v>
      </c>
      <c r="D118" s="880">
        <f t="shared" ref="D118" si="1254">SUM(D119:D121)</f>
        <v>0</v>
      </c>
      <c r="E118" s="880">
        <f t="shared" ref="E118" si="1255">SUM(E119:E121)</f>
        <v>0</v>
      </c>
      <c r="F118" s="880">
        <f t="shared" ref="F118" si="1256">SUM(F119:F121)</f>
        <v>0</v>
      </c>
      <c r="G118" s="880">
        <f t="shared" ref="G118" si="1257">SUM(G119:G121)</f>
        <v>0</v>
      </c>
      <c r="H118" s="880">
        <f t="shared" ref="H118" si="1258">SUM(H119:H121)</f>
        <v>0</v>
      </c>
      <c r="I118" s="880">
        <f t="shared" ref="I118" si="1259">SUM(I119:I121)</f>
        <v>0</v>
      </c>
      <c r="J118" s="880">
        <f t="shared" ref="J118" si="1260">SUM(J119:J121)</f>
        <v>0</v>
      </c>
      <c r="K118" s="880">
        <f t="shared" ref="K118" si="1261">SUM(K119:K121)</f>
        <v>0</v>
      </c>
      <c r="L118" s="880">
        <f t="shared" ref="L118" si="1262">SUM(L119:L121)</f>
        <v>0</v>
      </c>
      <c r="M118" s="880">
        <f t="shared" ref="M118" si="1263">SUM(M119:M121)</f>
        <v>0</v>
      </c>
      <c r="N118" s="880">
        <f t="shared" ref="N118" si="1264">SUM(N119:N121)</f>
        <v>0</v>
      </c>
      <c r="O118" s="880">
        <f t="shared" ref="O118" si="1265">SUM(O119:O121)</f>
        <v>0</v>
      </c>
      <c r="P118" s="880">
        <f t="shared" ref="P118" si="1266">SUM(P119:P121)</f>
        <v>0</v>
      </c>
      <c r="Q118" s="880">
        <f t="shared" ref="Q118" si="1267">SUM(Q119:Q121)</f>
        <v>0</v>
      </c>
      <c r="R118" s="880">
        <f t="shared" ref="R118" si="1268">SUM(R119:R121)</f>
        <v>0</v>
      </c>
      <c r="S118" s="880">
        <f t="shared" ref="S118" si="1269">SUM(S119:S121)</f>
        <v>0</v>
      </c>
      <c r="T118" s="883"/>
      <c r="U118" s="2747" t="s">
        <v>356</v>
      </c>
      <c r="V118" s="854" t="s">
        <v>46</v>
      </c>
      <c r="W118" s="880">
        <f>SUM(W119:W121)</f>
        <v>0</v>
      </c>
      <c r="X118" s="880">
        <f t="shared" ref="X118" si="1270">SUM(X119:X121)</f>
        <v>0</v>
      </c>
      <c r="Y118" s="880">
        <f t="shared" ref="Y118" si="1271">SUM(Y119:Y121)</f>
        <v>0</v>
      </c>
      <c r="Z118" s="880">
        <f t="shared" ref="Z118" si="1272">SUM(Z119:Z121)</f>
        <v>0</v>
      </c>
      <c r="AA118" s="880">
        <f t="shared" ref="AA118" si="1273">SUM(AA119:AA121)</f>
        <v>0</v>
      </c>
      <c r="AB118" s="880"/>
      <c r="AC118" s="880"/>
      <c r="AD118" s="880"/>
      <c r="AE118" s="880"/>
      <c r="AF118" s="880"/>
      <c r="AG118" s="880"/>
      <c r="AH118" s="880"/>
      <c r="AI118" s="880"/>
      <c r="AJ118" s="880"/>
      <c r="AK118" s="880"/>
      <c r="AL118" s="880"/>
      <c r="AM118" s="880"/>
      <c r="AN118" s="883"/>
      <c r="AO118" s="2747" t="s">
        <v>356</v>
      </c>
      <c r="AP118" s="854" t="s">
        <v>46</v>
      </c>
      <c r="AQ118" s="880">
        <f>SUM(AQ119:AQ121)</f>
        <v>0</v>
      </c>
      <c r="AR118" s="880">
        <f t="shared" ref="AR118" si="1274">SUM(AR119:AR121)</f>
        <v>0</v>
      </c>
      <c r="AS118" s="880">
        <f t="shared" ref="AS118" si="1275">SUM(AS119:AS121)</f>
        <v>0</v>
      </c>
      <c r="AT118" s="880">
        <f t="shared" ref="AT118" si="1276">SUM(AT119:AT121)</f>
        <v>0</v>
      </c>
      <c r="AU118" s="880">
        <f t="shared" ref="AU118" si="1277">SUM(AU119:AU121)</f>
        <v>0</v>
      </c>
      <c r="AV118" s="880"/>
      <c r="AW118" s="880"/>
      <c r="AX118" s="880"/>
      <c r="AY118" s="880"/>
      <c r="AZ118" s="880"/>
      <c r="BA118" s="880"/>
      <c r="BB118" s="880"/>
      <c r="BC118" s="880"/>
      <c r="BD118" s="880"/>
      <c r="BE118" s="880"/>
      <c r="BF118" s="880"/>
      <c r="BG118" s="880"/>
      <c r="BH118" s="883"/>
      <c r="BI118" s="2747" t="s">
        <v>356</v>
      </c>
      <c r="BJ118" s="854" t="s">
        <v>46</v>
      </c>
      <c r="BK118" s="880">
        <f>SUM(BK119:BK121)</f>
        <v>0</v>
      </c>
      <c r="BL118" s="880">
        <f t="shared" ref="BL118" si="1278">SUM(BL119:BL121)</f>
        <v>0</v>
      </c>
      <c r="BM118" s="880">
        <f t="shared" ref="BM118" si="1279">SUM(BM119:BM121)</f>
        <v>0</v>
      </c>
      <c r="BN118" s="880">
        <f t="shared" ref="BN118" si="1280">SUM(BN119:BN121)</f>
        <v>0</v>
      </c>
      <c r="BO118" s="880">
        <f t="shared" ref="BO118" si="1281">SUM(BO119:BO121)</f>
        <v>0</v>
      </c>
      <c r="BP118" s="880"/>
      <c r="BQ118" s="880"/>
      <c r="BR118" s="880"/>
      <c r="BS118" s="880"/>
      <c r="BT118" s="880"/>
      <c r="BU118" s="880"/>
      <c r="BV118" s="880"/>
      <c r="BW118" s="880"/>
      <c r="BX118" s="880"/>
      <c r="BY118" s="880"/>
      <c r="BZ118" s="880"/>
      <c r="CA118" s="880"/>
      <c r="CB118" s="883"/>
      <c r="CC118" s="2747" t="s">
        <v>356</v>
      </c>
      <c r="CD118" s="854" t="s">
        <v>46</v>
      </c>
      <c r="CE118" s="880">
        <f>SUM(CE119:CE121)</f>
        <v>0</v>
      </c>
      <c r="CF118" s="880">
        <f t="shared" ref="CF118" si="1282">SUM(CF119:CF121)</f>
        <v>0</v>
      </c>
      <c r="CG118" s="880">
        <f t="shared" ref="CG118" si="1283">SUM(CG119:CG121)</f>
        <v>0</v>
      </c>
      <c r="CH118" s="880">
        <f t="shared" ref="CH118" si="1284">SUM(CH119:CH121)</f>
        <v>0</v>
      </c>
      <c r="CI118" s="880">
        <f t="shared" ref="CI118" si="1285">SUM(CI119:CI121)</f>
        <v>0</v>
      </c>
      <c r="CJ118" s="880"/>
      <c r="CK118" s="880"/>
      <c r="CL118" s="880"/>
      <c r="CM118" s="880"/>
      <c r="CN118" s="880"/>
      <c r="CO118" s="880"/>
      <c r="CP118" s="880"/>
      <c r="CQ118" s="880"/>
      <c r="CR118" s="880"/>
      <c r="CS118" s="880"/>
      <c r="CT118" s="880"/>
      <c r="CU118" s="880"/>
      <c r="CV118" s="883"/>
      <c r="CW118" s="2747" t="s">
        <v>356</v>
      </c>
      <c r="CX118" s="854" t="s">
        <v>46</v>
      </c>
      <c r="CY118" s="880">
        <f>SUM(CY119:CY121)</f>
        <v>0</v>
      </c>
      <c r="CZ118" s="880">
        <f t="shared" ref="CZ118" si="1286">SUM(CZ119:CZ121)</f>
        <v>0</v>
      </c>
      <c r="DA118" s="880">
        <f t="shared" ref="DA118" si="1287">SUM(DA119:DA121)</f>
        <v>0</v>
      </c>
      <c r="DB118" s="880">
        <f t="shared" ref="DB118" si="1288">SUM(DB119:DB121)</f>
        <v>0</v>
      </c>
      <c r="DC118" s="880">
        <f t="shared" ref="DC118" si="1289">SUM(DC119:DC121)</f>
        <v>0</v>
      </c>
      <c r="DD118" s="880"/>
      <c r="DE118" s="880"/>
      <c r="DF118" s="880"/>
      <c r="DG118" s="880"/>
      <c r="DH118" s="880"/>
      <c r="DI118" s="880"/>
      <c r="DJ118" s="880"/>
      <c r="DK118" s="880"/>
      <c r="DL118" s="880"/>
      <c r="DM118" s="880"/>
      <c r="DN118" s="880"/>
      <c r="DO118" s="880"/>
      <c r="DP118" s="883"/>
    </row>
    <row r="119" spans="1:120" s="72" customFormat="1" ht="19.5" customHeight="1" x14ac:dyDescent="0.15">
      <c r="A119" s="2747"/>
      <c r="B119" s="881" t="s">
        <v>344</v>
      </c>
      <c r="C119" s="876">
        <f>D119+E119-F119</f>
        <v>0</v>
      </c>
      <c r="D119" s="876">
        <f>H119+K119+N119+Q119</f>
        <v>0</v>
      </c>
      <c r="E119" s="876">
        <f t="shared" ref="E119:E121" si="1290">I119+L119+O119+R119</f>
        <v>0</v>
      </c>
      <c r="F119" s="876">
        <f t="shared" ref="F119:F121" si="1291">J119+M119+P119+S119</f>
        <v>0</v>
      </c>
      <c r="G119" s="876">
        <f>D119+E119-F119</f>
        <v>0</v>
      </c>
      <c r="H119" s="876">
        <f>AB119+AV119+BP119+CJ119+DD119</f>
        <v>0</v>
      </c>
      <c r="I119" s="876">
        <f t="shared" ref="I119:I121" si="1292">AC119+AW119+BQ119+CK119+DE119</f>
        <v>0</v>
      </c>
      <c r="J119" s="876">
        <f t="shared" ref="J119:J121" si="1293">AD119+AX119+BR119+CL119+DF119</f>
        <v>0</v>
      </c>
      <c r="K119" s="876">
        <f t="shared" ref="K119:K121" si="1294">AE119+AY119+BS119+CM119+DG119</f>
        <v>0</v>
      </c>
      <c r="L119" s="876">
        <f t="shared" ref="L119:L121" si="1295">AF119+AZ119+BT119+CN119+DH119</f>
        <v>0</v>
      </c>
      <c r="M119" s="876">
        <f t="shared" ref="M119:M121" si="1296">AG119+BA119+BU119+CO119+DI119</f>
        <v>0</v>
      </c>
      <c r="N119" s="876">
        <f t="shared" ref="N119:N121" si="1297">AH119+BB119+BV119+CP119+DJ119</f>
        <v>0</v>
      </c>
      <c r="O119" s="876">
        <f t="shared" ref="O119:O121" si="1298">AI119+BC119+BW119+CQ119+DK119</f>
        <v>0</v>
      </c>
      <c r="P119" s="876">
        <f t="shared" ref="P119:P121" si="1299">AJ119+BD119+BX119+CR119+DL119</f>
        <v>0</v>
      </c>
      <c r="Q119" s="876">
        <f t="shared" ref="Q119:Q121" si="1300">AK119+BE119+BY119+CS119+DM119</f>
        <v>0</v>
      </c>
      <c r="R119" s="876">
        <f t="shared" ref="R119:R121" si="1301">AL119+BF119+BZ119+CT119+DN119</f>
        <v>0</v>
      </c>
      <c r="S119" s="937">
        <f t="shared" ref="S119:S121" si="1302">AM119+BG119+CA119+CU119+DO119</f>
        <v>0</v>
      </c>
      <c r="T119" s="883"/>
      <c r="U119" s="2747"/>
      <c r="V119" s="881" t="s">
        <v>344</v>
      </c>
      <c r="W119" s="876">
        <f>X119+Y119-Z119</f>
        <v>0</v>
      </c>
      <c r="X119" s="876">
        <f>AB119+AE119+AH119+AK119</f>
        <v>0</v>
      </c>
      <c r="Y119" s="876">
        <f t="shared" ref="Y119:Y121" si="1303">AC119+AF119+AI119+AL119</f>
        <v>0</v>
      </c>
      <c r="Z119" s="876">
        <f t="shared" ref="Z119:Z121" si="1304">AD119+AG119+AJ119+AM119</f>
        <v>0</v>
      </c>
      <c r="AA119" s="876">
        <f>X119+Y119-Z119</f>
        <v>0</v>
      </c>
      <c r="AB119" s="876"/>
      <c r="AC119" s="876"/>
      <c r="AD119" s="876"/>
      <c r="AE119" s="876"/>
      <c r="AF119" s="876"/>
      <c r="AG119" s="876"/>
      <c r="AH119" s="876"/>
      <c r="AI119" s="876"/>
      <c r="AJ119" s="876"/>
      <c r="AK119" s="876"/>
      <c r="AL119" s="876"/>
      <c r="AM119" s="876"/>
      <c r="AN119" s="883"/>
      <c r="AO119" s="2747"/>
      <c r="AP119" s="881" t="s">
        <v>344</v>
      </c>
      <c r="AQ119" s="876">
        <f>AR119+AS119-AT119</f>
        <v>0</v>
      </c>
      <c r="AR119" s="876">
        <f>AV119+AY119+BB119+BE119</f>
        <v>0</v>
      </c>
      <c r="AS119" s="876">
        <f t="shared" ref="AS119:AS121" si="1305">AW119+AZ119+BC119+BF119</f>
        <v>0</v>
      </c>
      <c r="AT119" s="876">
        <f t="shared" ref="AT119:AT121" si="1306">AX119+BA119+BD119+BG119</f>
        <v>0</v>
      </c>
      <c r="AU119" s="876">
        <f>AR119+AS119-AT119</f>
        <v>0</v>
      </c>
      <c r="AV119" s="876"/>
      <c r="AW119" s="876"/>
      <c r="AX119" s="876"/>
      <c r="AY119" s="876"/>
      <c r="AZ119" s="876"/>
      <c r="BA119" s="876"/>
      <c r="BB119" s="876"/>
      <c r="BC119" s="876"/>
      <c r="BD119" s="876"/>
      <c r="BE119" s="876"/>
      <c r="BF119" s="876"/>
      <c r="BG119" s="876"/>
      <c r="BH119" s="883"/>
      <c r="BI119" s="2747"/>
      <c r="BJ119" s="881" t="s">
        <v>344</v>
      </c>
      <c r="BK119" s="876">
        <f>BL119+BM119-BN119</f>
        <v>0</v>
      </c>
      <c r="BL119" s="876">
        <f>BP119+BS119+BV119+BY119</f>
        <v>0</v>
      </c>
      <c r="BM119" s="876">
        <f t="shared" ref="BM119:BM121" si="1307">BQ119+BT119+BW119+BZ119</f>
        <v>0</v>
      </c>
      <c r="BN119" s="876">
        <f t="shared" ref="BN119:BN121" si="1308">BR119+BU119+BX119+CA119</f>
        <v>0</v>
      </c>
      <c r="BO119" s="876">
        <f>BL119+BM119-BN119</f>
        <v>0</v>
      </c>
      <c r="BP119" s="876"/>
      <c r="BQ119" s="876"/>
      <c r="BR119" s="876"/>
      <c r="BS119" s="876"/>
      <c r="BT119" s="876"/>
      <c r="BU119" s="876"/>
      <c r="BV119" s="876"/>
      <c r="BW119" s="876"/>
      <c r="BX119" s="876"/>
      <c r="BY119" s="876"/>
      <c r="BZ119" s="876"/>
      <c r="CA119" s="876"/>
      <c r="CB119" s="883"/>
      <c r="CC119" s="2747"/>
      <c r="CD119" s="881" t="s">
        <v>344</v>
      </c>
      <c r="CE119" s="876">
        <f>CF119+CG119-CH119</f>
        <v>0</v>
      </c>
      <c r="CF119" s="876">
        <f>CJ119+CM119+CP119+CS119</f>
        <v>0</v>
      </c>
      <c r="CG119" s="876">
        <f t="shared" ref="CG119:CG121" si="1309">CK119+CN119+CQ119+CT119</f>
        <v>0</v>
      </c>
      <c r="CH119" s="876">
        <f t="shared" ref="CH119:CH121" si="1310">CL119+CO119+CR119+CU119</f>
        <v>0</v>
      </c>
      <c r="CI119" s="876">
        <f>CF119+CG119-CH119</f>
        <v>0</v>
      </c>
      <c r="CJ119" s="876"/>
      <c r="CK119" s="876"/>
      <c r="CL119" s="876"/>
      <c r="CM119" s="876"/>
      <c r="CN119" s="876"/>
      <c r="CO119" s="876"/>
      <c r="CP119" s="876"/>
      <c r="CQ119" s="876"/>
      <c r="CR119" s="876"/>
      <c r="CS119" s="876"/>
      <c r="CT119" s="876"/>
      <c r="CU119" s="876"/>
      <c r="CV119" s="883"/>
      <c r="CW119" s="2747"/>
      <c r="CX119" s="881" t="s">
        <v>344</v>
      </c>
      <c r="CY119" s="876">
        <f>CZ119+DA119-DB119</f>
        <v>0</v>
      </c>
      <c r="CZ119" s="876">
        <f>DD119+DG119+DJ119+DM119</f>
        <v>0</v>
      </c>
      <c r="DA119" s="876">
        <f t="shared" ref="DA119:DA121" si="1311">DE119+DH119+DK119+DN119</f>
        <v>0</v>
      </c>
      <c r="DB119" s="876">
        <f t="shared" ref="DB119:DB121" si="1312">DF119+DI119+DL119+DO119</f>
        <v>0</v>
      </c>
      <c r="DC119" s="876">
        <f>CZ119+DA119-DB119</f>
        <v>0</v>
      </c>
      <c r="DD119" s="876"/>
      <c r="DE119" s="876"/>
      <c r="DF119" s="876"/>
      <c r="DG119" s="876"/>
      <c r="DH119" s="876"/>
      <c r="DI119" s="876"/>
      <c r="DJ119" s="876"/>
      <c r="DK119" s="876"/>
      <c r="DL119" s="876"/>
      <c r="DM119" s="876"/>
      <c r="DN119" s="876"/>
      <c r="DO119" s="876"/>
      <c r="DP119" s="883"/>
    </row>
    <row r="120" spans="1:120" s="72" customFormat="1" ht="19.5" customHeight="1" x14ac:dyDescent="0.15">
      <c r="A120" s="2747"/>
      <c r="B120" s="877" t="s">
        <v>345</v>
      </c>
      <c r="C120" s="876">
        <f>D120+E120-F120</f>
        <v>0</v>
      </c>
      <c r="D120" s="876">
        <f>H120+K120+N120+Q120</f>
        <v>0</v>
      </c>
      <c r="E120" s="876">
        <f t="shared" si="1290"/>
        <v>0</v>
      </c>
      <c r="F120" s="876">
        <f t="shared" si="1291"/>
        <v>0</v>
      </c>
      <c r="G120" s="876">
        <f>D120+E120-F120</f>
        <v>0</v>
      </c>
      <c r="H120" s="876">
        <f t="shared" ref="H120:H121" si="1313">AB120+AV120+BP120+CJ120+DD120</f>
        <v>0</v>
      </c>
      <c r="I120" s="876">
        <f t="shared" si="1292"/>
        <v>0</v>
      </c>
      <c r="J120" s="876">
        <f t="shared" si="1293"/>
        <v>0</v>
      </c>
      <c r="K120" s="876">
        <f t="shared" si="1294"/>
        <v>0</v>
      </c>
      <c r="L120" s="876">
        <f t="shared" si="1295"/>
        <v>0</v>
      </c>
      <c r="M120" s="876">
        <f t="shared" si="1296"/>
        <v>0</v>
      </c>
      <c r="N120" s="876">
        <f t="shared" si="1297"/>
        <v>0</v>
      </c>
      <c r="O120" s="876">
        <f t="shared" si="1298"/>
        <v>0</v>
      </c>
      <c r="P120" s="876">
        <f t="shared" si="1299"/>
        <v>0</v>
      </c>
      <c r="Q120" s="876">
        <f t="shared" si="1300"/>
        <v>0</v>
      </c>
      <c r="R120" s="876">
        <f t="shared" si="1301"/>
        <v>0</v>
      </c>
      <c r="S120" s="937">
        <f t="shared" si="1302"/>
        <v>0</v>
      </c>
      <c r="T120" s="883"/>
      <c r="U120" s="2747"/>
      <c r="V120" s="877" t="s">
        <v>345</v>
      </c>
      <c r="W120" s="876">
        <f>X120+Y120-Z120</f>
        <v>0</v>
      </c>
      <c r="X120" s="876">
        <f>AB120+AE120+AH120+AK120</f>
        <v>0</v>
      </c>
      <c r="Y120" s="876">
        <f t="shared" si="1303"/>
        <v>0</v>
      </c>
      <c r="Z120" s="876">
        <f t="shared" si="1304"/>
        <v>0</v>
      </c>
      <c r="AA120" s="876">
        <f>X120+Y120-Z120</f>
        <v>0</v>
      </c>
      <c r="AB120" s="876"/>
      <c r="AC120" s="876"/>
      <c r="AD120" s="876"/>
      <c r="AE120" s="876"/>
      <c r="AF120" s="876"/>
      <c r="AG120" s="876"/>
      <c r="AH120" s="876"/>
      <c r="AI120" s="876"/>
      <c r="AJ120" s="876"/>
      <c r="AK120" s="876"/>
      <c r="AL120" s="876"/>
      <c r="AM120" s="876"/>
      <c r="AN120" s="883"/>
      <c r="AO120" s="2747"/>
      <c r="AP120" s="877" t="s">
        <v>345</v>
      </c>
      <c r="AQ120" s="876">
        <f>AR120+AS120-AT120</f>
        <v>0</v>
      </c>
      <c r="AR120" s="876">
        <f>AV120+AY120+BB120+BE120</f>
        <v>0</v>
      </c>
      <c r="AS120" s="876">
        <f t="shared" si="1305"/>
        <v>0</v>
      </c>
      <c r="AT120" s="876">
        <f t="shared" si="1306"/>
        <v>0</v>
      </c>
      <c r="AU120" s="876">
        <f>AR120+AS120-AT120</f>
        <v>0</v>
      </c>
      <c r="AV120" s="876"/>
      <c r="AW120" s="876"/>
      <c r="AX120" s="876"/>
      <c r="AY120" s="876"/>
      <c r="AZ120" s="876"/>
      <c r="BA120" s="876"/>
      <c r="BB120" s="876"/>
      <c r="BC120" s="876"/>
      <c r="BD120" s="876"/>
      <c r="BE120" s="876"/>
      <c r="BF120" s="876"/>
      <c r="BG120" s="876"/>
      <c r="BH120" s="883"/>
      <c r="BI120" s="2747"/>
      <c r="BJ120" s="877" t="s">
        <v>345</v>
      </c>
      <c r="BK120" s="876">
        <f>BL120+BM120-BN120</f>
        <v>0</v>
      </c>
      <c r="BL120" s="876">
        <f>BP120+BS120+BV120+BY120</f>
        <v>0</v>
      </c>
      <c r="BM120" s="876">
        <f t="shared" si="1307"/>
        <v>0</v>
      </c>
      <c r="BN120" s="876">
        <f t="shared" si="1308"/>
        <v>0</v>
      </c>
      <c r="BO120" s="876">
        <f>BL120+BM120-BN120</f>
        <v>0</v>
      </c>
      <c r="BP120" s="876"/>
      <c r="BQ120" s="876"/>
      <c r="BR120" s="876"/>
      <c r="BS120" s="876"/>
      <c r="BT120" s="876"/>
      <c r="BU120" s="876"/>
      <c r="BV120" s="876"/>
      <c r="BW120" s="876"/>
      <c r="BX120" s="876"/>
      <c r="BY120" s="876"/>
      <c r="BZ120" s="876"/>
      <c r="CA120" s="876"/>
      <c r="CB120" s="883"/>
      <c r="CC120" s="2747"/>
      <c r="CD120" s="877" t="s">
        <v>345</v>
      </c>
      <c r="CE120" s="876">
        <f>CF120+CG120-CH120</f>
        <v>0</v>
      </c>
      <c r="CF120" s="876">
        <f>CJ120+CM120+CP120+CS120</f>
        <v>0</v>
      </c>
      <c r="CG120" s="876">
        <f t="shared" si="1309"/>
        <v>0</v>
      </c>
      <c r="CH120" s="876">
        <f t="shared" si="1310"/>
        <v>0</v>
      </c>
      <c r="CI120" s="876">
        <f>CF120+CG120-CH120</f>
        <v>0</v>
      </c>
      <c r="CJ120" s="876"/>
      <c r="CK120" s="876"/>
      <c r="CL120" s="876"/>
      <c r="CM120" s="876"/>
      <c r="CN120" s="876"/>
      <c r="CO120" s="876"/>
      <c r="CP120" s="876"/>
      <c r="CQ120" s="876"/>
      <c r="CR120" s="876"/>
      <c r="CS120" s="876"/>
      <c r="CT120" s="876"/>
      <c r="CU120" s="876"/>
      <c r="CV120" s="883"/>
      <c r="CW120" s="2747"/>
      <c r="CX120" s="877" t="s">
        <v>345</v>
      </c>
      <c r="CY120" s="876">
        <f>CZ120+DA120-DB120</f>
        <v>0</v>
      </c>
      <c r="CZ120" s="876">
        <f>DD120+DG120+DJ120+DM120</f>
        <v>0</v>
      </c>
      <c r="DA120" s="876">
        <f t="shared" si="1311"/>
        <v>0</v>
      </c>
      <c r="DB120" s="876">
        <f t="shared" si="1312"/>
        <v>0</v>
      </c>
      <c r="DC120" s="876">
        <f>CZ120+DA120-DB120</f>
        <v>0</v>
      </c>
      <c r="DD120" s="876"/>
      <c r="DE120" s="876"/>
      <c r="DF120" s="876"/>
      <c r="DG120" s="876"/>
      <c r="DH120" s="876"/>
      <c r="DI120" s="876"/>
      <c r="DJ120" s="876"/>
      <c r="DK120" s="876"/>
      <c r="DL120" s="876"/>
      <c r="DM120" s="876"/>
      <c r="DN120" s="876"/>
      <c r="DO120" s="876"/>
      <c r="DP120" s="883"/>
    </row>
    <row r="121" spans="1:120" s="72" customFormat="1" ht="19.5" customHeight="1" x14ac:dyDescent="0.15">
      <c r="A121" s="2747"/>
      <c r="B121" s="882" t="s">
        <v>847</v>
      </c>
      <c r="C121" s="876">
        <f>D121+E121-F121</f>
        <v>0</v>
      </c>
      <c r="D121" s="876">
        <f>H121+K121+N121+Q121</f>
        <v>0</v>
      </c>
      <c r="E121" s="876">
        <f t="shared" si="1290"/>
        <v>0</v>
      </c>
      <c r="F121" s="876">
        <f t="shared" si="1291"/>
        <v>0</v>
      </c>
      <c r="G121" s="876">
        <f>D121+E121-F121</f>
        <v>0</v>
      </c>
      <c r="H121" s="876">
        <f t="shared" si="1313"/>
        <v>0</v>
      </c>
      <c r="I121" s="876">
        <f t="shared" si="1292"/>
        <v>0</v>
      </c>
      <c r="J121" s="876">
        <f t="shared" si="1293"/>
        <v>0</v>
      </c>
      <c r="K121" s="876">
        <f t="shared" si="1294"/>
        <v>0</v>
      </c>
      <c r="L121" s="876">
        <f t="shared" si="1295"/>
        <v>0</v>
      </c>
      <c r="M121" s="876">
        <f t="shared" si="1296"/>
        <v>0</v>
      </c>
      <c r="N121" s="876">
        <f t="shared" si="1297"/>
        <v>0</v>
      </c>
      <c r="O121" s="876">
        <f t="shared" si="1298"/>
        <v>0</v>
      </c>
      <c r="P121" s="876">
        <f t="shared" si="1299"/>
        <v>0</v>
      </c>
      <c r="Q121" s="876">
        <f t="shared" si="1300"/>
        <v>0</v>
      </c>
      <c r="R121" s="876">
        <f t="shared" si="1301"/>
        <v>0</v>
      </c>
      <c r="S121" s="937">
        <f t="shared" si="1302"/>
        <v>0</v>
      </c>
      <c r="T121" s="883"/>
      <c r="U121" s="2747"/>
      <c r="V121" s="882" t="s">
        <v>847</v>
      </c>
      <c r="W121" s="876">
        <f>X121+Y121-Z121</f>
        <v>0</v>
      </c>
      <c r="X121" s="876">
        <f>AB121+AE121+AH121+AK121</f>
        <v>0</v>
      </c>
      <c r="Y121" s="876">
        <f t="shared" si="1303"/>
        <v>0</v>
      </c>
      <c r="Z121" s="876">
        <f t="shared" si="1304"/>
        <v>0</v>
      </c>
      <c r="AA121" s="876">
        <f>X121+Y121-Z121</f>
        <v>0</v>
      </c>
      <c r="AB121" s="876"/>
      <c r="AC121" s="876"/>
      <c r="AD121" s="876"/>
      <c r="AE121" s="876"/>
      <c r="AF121" s="876"/>
      <c r="AG121" s="876"/>
      <c r="AH121" s="876"/>
      <c r="AI121" s="876"/>
      <c r="AJ121" s="876"/>
      <c r="AK121" s="876"/>
      <c r="AL121" s="876"/>
      <c r="AM121" s="876"/>
      <c r="AN121" s="883"/>
      <c r="AO121" s="2747"/>
      <c r="AP121" s="882" t="s">
        <v>847</v>
      </c>
      <c r="AQ121" s="876">
        <f>AR121+AS121-AT121</f>
        <v>0</v>
      </c>
      <c r="AR121" s="876">
        <f>AV121+AY121+BB121+BE121</f>
        <v>0</v>
      </c>
      <c r="AS121" s="876">
        <f t="shared" si="1305"/>
        <v>0</v>
      </c>
      <c r="AT121" s="876">
        <f t="shared" si="1306"/>
        <v>0</v>
      </c>
      <c r="AU121" s="876">
        <f>AR121+AS121-AT121</f>
        <v>0</v>
      </c>
      <c r="AV121" s="876"/>
      <c r="AW121" s="876"/>
      <c r="AX121" s="876"/>
      <c r="AY121" s="876"/>
      <c r="AZ121" s="876"/>
      <c r="BA121" s="876"/>
      <c r="BB121" s="876"/>
      <c r="BC121" s="876"/>
      <c r="BD121" s="876"/>
      <c r="BE121" s="876"/>
      <c r="BF121" s="876"/>
      <c r="BG121" s="876"/>
      <c r="BH121" s="883"/>
      <c r="BI121" s="2747"/>
      <c r="BJ121" s="882" t="s">
        <v>847</v>
      </c>
      <c r="BK121" s="876">
        <f>BL121+BM121-BN121</f>
        <v>0</v>
      </c>
      <c r="BL121" s="876">
        <f>BP121+BS121+BV121+BY121</f>
        <v>0</v>
      </c>
      <c r="BM121" s="876">
        <f t="shared" si="1307"/>
        <v>0</v>
      </c>
      <c r="BN121" s="876">
        <f t="shared" si="1308"/>
        <v>0</v>
      </c>
      <c r="BO121" s="876">
        <f>BL121+BM121-BN121</f>
        <v>0</v>
      </c>
      <c r="BP121" s="876"/>
      <c r="BQ121" s="876"/>
      <c r="BR121" s="876"/>
      <c r="BS121" s="876"/>
      <c r="BT121" s="876"/>
      <c r="BU121" s="876"/>
      <c r="BV121" s="876"/>
      <c r="BW121" s="876"/>
      <c r="BX121" s="876"/>
      <c r="BY121" s="876"/>
      <c r="BZ121" s="876"/>
      <c r="CA121" s="876"/>
      <c r="CB121" s="883"/>
      <c r="CC121" s="2747"/>
      <c r="CD121" s="882" t="s">
        <v>847</v>
      </c>
      <c r="CE121" s="876">
        <f>CF121+CG121-CH121</f>
        <v>0</v>
      </c>
      <c r="CF121" s="876">
        <f>CJ121+CM121+CP121+CS121</f>
        <v>0</v>
      </c>
      <c r="CG121" s="876">
        <f t="shared" si="1309"/>
        <v>0</v>
      </c>
      <c r="CH121" s="876">
        <f t="shared" si="1310"/>
        <v>0</v>
      </c>
      <c r="CI121" s="876">
        <f>CF121+CG121-CH121</f>
        <v>0</v>
      </c>
      <c r="CJ121" s="876"/>
      <c r="CK121" s="876"/>
      <c r="CL121" s="876"/>
      <c r="CM121" s="876"/>
      <c r="CN121" s="876"/>
      <c r="CO121" s="876"/>
      <c r="CP121" s="876"/>
      <c r="CQ121" s="876"/>
      <c r="CR121" s="876"/>
      <c r="CS121" s="876"/>
      <c r="CT121" s="876"/>
      <c r="CU121" s="876"/>
      <c r="CV121" s="883"/>
      <c r="CW121" s="2747"/>
      <c r="CX121" s="882" t="s">
        <v>847</v>
      </c>
      <c r="CY121" s="876">
        <f>CZ121+DA121-DB121</f>
        <v>0</v>
      </c>
      <c r="CZ121" s="876">
        <f>DD121+DG121+DJ121+DM121</f>
        <v>0</v>
      </c>
      <c r="DA121" s="876">
        <f t="shared" si="1311"/>
        <v>0</v>
      </c>
      <c r="DB121" s="876">
        <f t="shared" si="1312"/>
        <v>0</v>
      </c>
      <c r="DC121" s="876">
        <f>CZ121+DA121-DB121</f>
        <v>0</v>
      </c>
      <c r="DD121" s="876"/>
      <c r="DE121" s="876"/>
      <c r="DF121" s="876"/>
      <c r="DG121" s="876"/>
      <c r="DH121" s="876"/>
      <c r="DI121" s="876"/>
      <c r="DJ121" s="876"/>
      <c r="DK121" s="876"/>
      <c r="DL121" s="876"/>
      <c r="DM121" s="876"/>
      <c r="DN121" s="876"/>
      <c r="DO121" s="876"/>
      <c r="DP121" s="883"/>
    </row>
    <row r="122" spans="1:120" s="71" customFormat="1" ht="19.5" customHeight="1" x14ac:dyDescent="0.15">
      <c r="A122" s="2747" t="s">
        <v>348</v>
      </c>
      <c r="B122" s="854" t="s">
        <v>46</v>
      </c>
      <c r="C122" s="880">
        <f>SUM(C123:C125)</f>
        <v>0</v>
      </c>
      <c r="D122" s="880">
        <f t="shared" ref="D122" si="1314">SUM(D123:D125)</f>
        <v>0</v>
      </c>
      <c r="E122" s="880">
        <f t="shared" ref="E122" si="1315">SUM(E123:E125)</f>
        <v>0</v>
      </c>
      <c r="F122" s="880">
        <f t="shared" ref="F122" si="1316">SUM(F123:F125)</f>
        <v>0</v>
      </c>
      <c r="G122" s="880">
        <f t="shared" ref="G122" si="1317">SUM(G123:G125)</f>
        <v>0</v>
      </c>
      <c r="H122" s="880">
        <f t="shared" ref="H122" si="1318">SUM(H123:H125)</f>
        <v>0</v>
      </c>
      <c r="I122" s="880">
        <f t="shared" ref="I122" si="1319">SUM(I123:I125)</f>
        <v>0</v>
      </c>
      <c r="J122" s="880">
        <f t="shared" ref="J122" si="1320">SUM(J123:J125)</f>
        <v>0</v>
      </c>
      <c r="K122" s="880">
        <f t="shared" ref="K122" si="1321">SUM(K123:K125)</f>
        <v>0</v>
      </c>
      <c r="L122" s="880">
        <f t="shared" ref="L122" si="1322">SUM(L123:L125)</f>
        <v>0</v>
      </c>
      <c r="M122" s="880">
        <f t="shared" ref="M122" si="1323">SUM(M123:M125)</f>
        <v>0</v>
      </c>
      <c r="N122" s="880">
        <f t="shared" ref="N122" si="1324">SUM(N123:N125)</f>
        <v>0</v>
      </c>
      <c r="O122" s="880">
        <f t="shared" ref="O122" si="1325">SUM(O123:O125)</f>
        <v>0</v>
      </c>
      <c r="P122" s="880">
        <f t="shared" ref="P122" si="1326">SUM(P123:P125)</f>
        <v>0</v>
      </c>
      <c r="Q122" s="880">
        <f t="shared" ref="Q122" si="1327">SUM(Q123:Q125)</f>
        <v>0</v>
      </c>
      <c r="R122" s="880">
        <f t="shared" ref="R122" si="1328">SUM(R123:R125)</f>
        <v>0</v>
      </c>
      <c r="S122" s="880">
        <f t="shared" ref="S122" si="1329">SUM(S123:S125)</f>
        <v>0</v>
      </c>
      <c r="T122" s="871"/>
      <c r="U122" s="2747" t="s">
        <v>348</v>
      </c>
      <c r="V122" s="861" t="s">
        <v>46</v>
      </c>
      <c r="W122" s="880">
        <f>SUM(W123:W125)</f>
        <v>0</v>
      </c>
      <c r="X122" s="880">
        <f t="shared" ref="X122" si="1330">SUM(X123:X125)</f>
        <v>0</v>
      </c>
      <c r="Y122" s="880">
        <f t="shared" ref="Y122" si="1331">SUM(Y123:Y125)</f>
        <v>0</v>
      </c>
      <c r="Z122" s="880">
        <f t="shared" ref="Z122" si="1332">SUM(Z123:Z125)</f>
        <v>0</v>
      </c>
      <c r="AA122" s="880">
        <f t="shared" ref="AA122" si="1333">SUM(AA123:AA125)</f>
        <v>0</v>
      </c>
      <c r="AB122" s="880"/>
      <c r="AC122" s="880"/>
      <c r="AD122" s="880"/>
      <c r="AE122" s="880"/>
      <c r="AF122" s="880"/>
      <c r="AG122" s="880"/>
      <c r="AH122" s="880"/>
      <c r="AI122" s="880"/>
      <c r="AJ122" s="880"/>
      <c r="AK122" s="880"/>
      <c r="AL122" s="880"/>
      <c r="AM122" s="880"/>
      <c r="AN122" s="871"/>
      <c r="AO122" s="2747" t="s">
        <v>348</v>
      </c>
      <c r="AP122" s="861" t="s">
        <v>46</v>
      </c>
      <c r="AQ122" s="880">
        <f>SUM(AQ123:AQ125)</f>
        <v>0</v>
      </c>
      <c r="AR122" s="880">
        <f t="shared" ref="AR122" si="1334">SUM(AR123:AR125)</f>
        <v>0</v>
      </c>
      <c r="AS122" s="880">
        <f t="shared" ref="AS122" si="1335">SUM(AS123:AS125)</f>
        <v>0</v>
      </c>
      <c r="AT122" s="880">
        <f t="shared" ref="AT122" si="1336">SUM(AT123:AT125)</f>
        <v>0</v>
      </c>
      <c r="AU122" s="880">
        <f t="shared" ref="AU122" si="1337">SUM(AU123:AU125)</f>
        <v>0</v>
      </c>
      <c r="AV122" s="880"/>
      <c r="AW122" s="880"/>
      <c r="AX122" s="880"/>
      <c r="AY122" s="880"/>
      <c r="AZ122" s="880"/>
      <c r="BA122" s="880"/>
      <c r="BB122" s="880"/>
      <c r="BC122" s="880"/>
      <c r="BD122" s="880"/>
      <c r="BE122" s="880"/>
      <c r="BF122" s="880"/>
      <c r="BG122" s="880"/>
      <c r="BH122" s="871"/>
      <c r="BI122" s="2747" t="s">
        <v>348</v>
      </c>
      <c r="BJ122" s="861" t="s">
        <v>46</v>
      </c>
      <c r="BK122" s="880">
        <f>SUM(BK123:BK125)</f>
        <v>0</v>
      </c>
      <c r="BL122" s="880">
        <f t="shared" ref="BL122" si="1338">SUM(BL123:BL125)</f>
        <v>0</v>
      </c>
      <c r="BM122" s="880">
        <f t="shared" ref="BM122" si="1339">SUM(BM123:BM125)</f>
        <v>0</v>
      </c>
      <c r="BN122" s="880">
        <f t="shared" ref="BN122" si="1340">SUM(BN123:BN125)</f>
        <v>0</v>
      </c>
      <c r="BO122" s="880">
        <f t="shared" ref="BO122" si="1341">SUM(BO123:BO125)</f>
        <v>0</v>
      </c>
      <c r="BP122" s="880"/>
      <c r="BQ122" s="880"/>
      <c r="BR122" s="880"/>
      <c r="BS122" s="880"/>
      <c r="BT122" s="880"/>
      <c r="BU122" s="880"/>
      <c r="BV122" s="880"/>
      <c r="BW122" s="880"/>
      <c r="BX122" s="880"/>
      <c r="BY122" s="880"/>
      <c r="BZ122" s="880"/>
      <c r="CA122" s="880"/>
      <c r="CB122" s="871"/>
      <c r="CC122" s="2747" t="s">
        <v>348</v>
      </c>
      <c r="CD122" s="861" t="s">
        <v>46</v>
      </c>
      <c r="CE122" s="880">
        <f>SUM(CE123:CE125)</f>
        <v>0</v>
      </c>
      <c r="CF122" s="880">
        <f t="shared" ref="CF122" si="1342">SUM(CF123:CF125)</f>
        <v>0</v>
      </c>
      <c r="CG122" s="880">
        <f t="shared" ref="CG122" si="1343">SUM(CG123:CG125)</f>
        <v>0</v>
      </c>
      <c r="CH122" s="880">
        <f t="shared" ref="CH122" si="1344">SUM(CH123:CH125)</f>
        <v>0</v>
      </c>
      <c r="CI122" s="880">
        <f t="shared" ref="CI122" si="1345">SUM(CI123:CI125)</f>
        <v>0</v>
      </c>
      <c r="CJ122" s="880"/>
      <c r="CK122" s="880"/>
      <c r="CL122" s="880"/>
      <c r="CM122" s="880"/>
      <c r="CN122" s="880"/>
      <c r="CO122" s="880"/>
      <c r="CP122" s="880"/>
      <c r="CQ122" s="880"/>
      <c r="CR122" s="880"/>
      <c r="CS122" s="880"/>
      <c r="CT122" s="880"/>
      <c r="CU122" s="880"/>
      <c r="CV122" s="871"/>
      <c r="CW122" s="2747" t="s">
        <v>348</v>
      </c>
      <c r="CX122" s="861" t="s">
        <v>46</v>
      </c>
      <c r="CY122" s="880">
        <f>SUM(CY123:CY125)</f>
        <v>0</v>
      </c>
      <c r="CZ122" s="880">
        <f t="shared" ref="CZ122" si="1346">SUM(CZ123:CZ125)</f>
        <v>0</v>
      </c>
      <c r="DA122" s="880">
        <f t="shared" ref="DA122" si="1347">SUM(DA123:DA125)</f>
        <v>0</v>
      </c>
      <c r="DB122" s="880">
        <f t="shared" ref="DB122" si="1348">SUM(DB123:DB125)</f>
        <v>0</v>
      </c>
      <c r="DC122" s="880">
        <f t="shared" ref="DC122" si="1349">SUM(DC123:DC125)</f>
        <v>0</v>
      </c>
      <c r="DD122" s="880"/>
      <c r="DE122" s="880"/>
      <c r="DF122" s="880"/>
      <c r="DG122" s="880"/>
      <c r="DH122" s="880"/>
      <c r="DI122" s="880"/>
      <c r="DJ122" s="880"/>
      <c r="DK122" s="880"/>
      <c r="DL122" s="880"/>
      <c r="DM122" s="880"/>
      <c r="DN122" s="880"/>
      <c r="DO122" s="880"/>
      <c r="DP122" s="871"/>
    </row>
    <row r="123" spans="1:120" s="71" customFormat="1" ht="19.5" customHeight="1" x14ac:dyDescent="0.15">
      <c r="A123" s="2747"/>
      <c r="B123" s="881" t="s">
        <v>344</v>
      </c>
      <c r="C123" s="876">
        <f t="shared" ref="C123:C129" si="1350">D123+E123-F123</f>
        <v>0</v>
      </c>
      <c r="D123" s="876">
        <f t="shared" ref="D123:D129" si="1351">H123+K123+N123+Q123</f>
        <v>0</v>
      </c>
      <c r="E123" s="876">
        <f t="shared" ref="E123:E129" si="1352">I123+L123+O123+R123</f>
        <v>0</v>
      </c>
      <c r="F123" s="876">
        <f t="shared" ref="F123:F129" si="1353">J123+M123+P123+S123</f>
        <v>0</v>
      </c>
      <c r="G123" s="876">
        <f t="shared" ref="G123:G129" si="1354">D123+E123-F123</f>
        <v>0</v>
      </c>
      <c r="H123" s="876">
        <f>AB123+AV123+BP123+CJ123+DD123</f>
        <v>0</v>
      </c>
      <c r="I123" s="876">
        <f t="shared" ref="I123:I125" si="1355">AC123+AW123+BQ123+CK123+DE123</f>
        <v>0</v>
      </c>
      <c r="J123" s="876">
        <f t="shared" ref="J123:J125" si="1356">AD123+AX123+BR123+CL123+DF123</f>
        <v>0</v>
      </c>
      <c r="K123" s="876">
        <f t="shared" ref="K123:K125" si="1357">AE123+AY123+BS123+CM123+DG123</f>
        <v>0</v>
      </c>
      <c r="L123" s="876">
        <f t="shared" ref="L123:L125" si="1358">AF123+AZ123+BT123+CN123+DH123</f>
        <v>0</v>
      </c>
      <c r="M123" s="876">
        <f t="shared" ref="M123:M125" si="1359">AG123+BA123+BU123+CO123+DI123</f>
        <v>0</v>
      </c>
      <c r="N123" s="876">
        <f t="shared" ref="N123:N125" si="1360">AH123+BB123+BV123+CP123+DJ123</f>
        <v>0</v>
      </c>
      <c r="O123" s="876">
        <f t="shared" ref="O123:O125" si="1361">AI123+BC123+BW123+CQ123+DK123</f>
        <v>0</v>
      </c>
      <c r="P123" s="876">
        <f t="shared" ref="P123:P125" si="1362">AJ123+BD123+BX123+CR123+DL123</f>
        <v>0</v>
      </c>
      <c r="Q123" s="876">
        <f t="shared" ref="Q123:Q125" si="1363">AK123+BE123+BY123+CS123+DM123</f>
        <v>0</v>
      </c>
      <c r="R123" s="876">
        <f t="shared" ref="R123:R125" si="1364">AL123+BF123+BZ123+CT123+DN123</f>
        <v>0</v>
      </c>
      <c r="S123" s="937">
        <f t="shared" ref="S123:S125" si="1365">AM123+BG123+CA123+CU123+DO123</f>
        <v>0</v>
      </c>
      <c r="T123" s="871"/>
      <c r="U123" s="2747"/>
      <c r="V123" s="881" t="s">
        <v>344</v>
      </c>
      <c r="W123" s="876">
        <f t="shared" ref="W123:W129" si="1366">X123+Y123-Z123</f>
        <v>0</v>
      </c>
      <c r="X123" s="876">
        <f t="shared" ref="X123:X129" si="1367">AB123+AE123+AH123+AK123</f>
        <v>0</v>
      </c>
      <c r="Y123" s="876">
        <f t="shared" ref="Y123:Y125" si="1368">AC123+AF123+AI123+AL123</f>
        <v>0</v>
      </c>
      <c r="Z123" s="876">
        <f t="shared" ref="Z123:Z125" si="1369">AD123+AG123+AJ123+AM123</f>
        <v>0</v>
      </c>
      <c r="AA123" s="876">
        <f t="shared" ref="AA123:AA129" si="1370">X123+Y123-Z123</f>
        <v>0</v>
      </c>
      <c r="AB123" s="876"/>
      <c r="AC123" s="876"/>
      <c r="AD123" s="876"/>
      <c r="AE123" s="876"/>
      <c r="AF123" s="876"/>
      <c r="AG123" s="876"/>
      <c r="AH123" s="876"/>
      <c r="AI123" s="876"/>
      <c r="AJ123" s="876"/>
      <c r="AK123" s="876"/>
      <c r="AL123" s="876"/>
      <c r="AM123" s="876"/>
      <c r="AN123" s="871"/>
      <c r="AO123" s="2747"/>
      <c r="AP123" s="881" t="s">
        <v>344</v>
      </c>
      <c r="AQ123" s="876">
        <f t="shared" ref="AQ123:AQ129" si="1371">AR123+AS123-AT123</f>
        <v>0</v>
      </c>
      <c r="AR123" s="876">
        <f t="shared" ref="AR123:AR129" si="1372">AV123+AY123+BB123+BE123</f>
        <v>0</v>
      </c>
      <c r="AS123" s="876">
        <f t="shared" ref="AS123:AS129" si="1373">AW123+AZ123+BC123+BF123</f>
        <v>0</v>
      </c>
      <c r="AT123" s="876">
        <f t="shared" ref="AT123:AT129" si="1374">AX123+BA123+BD123+BG123</f>
        <v>0</v>
      </c>
      <c r="AU123" s="876">
        <f t="shared" ref="AU123:AU129" si="1375">AR123+AS123-AT123</f>
        <v>0</v>
      </c>
      <c r="AV123" s="876"/>
      <c r="AW123" s="876"/>
      <c r="AX123" s="876"/>
      <c r="AY123" s="876"/>
      <c r="AZ123" s="876"/>
      <c r="BA123" s="876"/>
      <c r="BB123" s="876"/>
      <c r="BC123" s="876"/>
      <c r="BD123" s="876"/>
      <c r="BE123" s="876"/>
      <c r="BF123" s="876"/>
      <c r="BG123" s="876"/>
      <c r="BH123" s="871"/>
      <c r="BI123" s="2747"/>
      <c r="BJ123" s="881" t="s">
        <v>344</v>
      </c>
      <c r="BK123" s="876">
        <f t="shared" ref="BK123:BK129" si="1376">BL123+BM123-BN123</f>
        <v>0</v>
      </c>
      <c r="BL123" s="876">
        <f t="shared" ref="BL123:BL129" si="1377">BP123+BS123+BV123+BY123</f>
        <v>0</v>
      </c>
      <c r="BM123" s="876">
        <f t="shared" ref="BM123:BM129" si="1378">BQ123+BT123+BW123+BZ123</f>
        <v>0</v>
      </c>
      <c r="BN123" s="876">
        <f t="shared" ref="BN123:BN129" si="1379">BR123+BU123+BX123+CA123</f>
        <v>0</v>
      </c>
      <c r="BO123" s="876">
        <f t="shared" ref="BO123:BO129" si="1380">BL123+BM123-BN123</f>
        <v>0</v>
      </c>
      <c r="BP123" s="876"/>
      <c r="BQ123" s="876"/>
      <c r="BR123" s="876"/>
      <c r="BS123" s="876"/>
      <c r="BT123" s="876"/>
      <c r="BU123" s="876"/>
      <c r="BV123" s="876"/>
      <c r="BW123" s="876"/>
      <c r="BX123" s="876"/>
      <c r="BY123" s="876"/>
      <c r="BZ123" s="876"/>
      <c r="CA123" s="876"/>
      <c r="CB123" s="871"/>
      <c r="CC123" s="2747"/>
      <c r="CD123" s="881" t="s">
        <v>344</v>
      </c>
      <c r="CE123" s="876">
        <f t="shared" ref="CE123:CE129" si="1381">CF123+CG123-CH123</f>
        <v>0</v>
      </c>
      <c r="CF123" s="876">
        <f t="shared" ref="CF123:CF129" si="1382">CJ123+CM123+CP123+CS123</f>
        <v>0</v>
      </c>
      <c r="CG123" s="876">
        <f t="shared" ref="CG123:CG129" si="1383">CK123+CN123+CQ123+CT123</f>
        <v>0</v>
      </c>
      <c r="CH123" s="876">
        <f t="shared" ref="CH123:CH129" si="1384">CL123+CO123+CR123+CU123</f>
        <v>0</v>
      </c>
      <c r="CI123" s="876">
        <f t="shared" ref="CI123:CI129" si="1385">CF123+CG123-CH123</f>
        <v>0</v>
      </c>
      <c r="CJ123" s="876"/>
      <c r="CK123" s="876"/>
      <c r="CL123" s="876"/>
      <c r="CM123" s="876"/>
      <c r="CN123" s="876"/>
      <c r="CO123" s="876"/>
      <c r="CP123" s="876"/>
      <c r="CQ123" s="876"/>
      <c r="CR123" s="876"/>
      <c r="CS123" s="876"/>
      <c r="CT123" s="876"/>
      <c r="CU123" s="876"/>
      <c r="CV123" s="871"/>
      <c r="CW123" s="2747"/>
      <c r="CX123" s="881" t="s">
        <v>344</v>
      </c>
      <c r="CY123" s="876">
        <f t="shared" ref="CY123:CY129" si="1386">CZ123+DA123-DB123</f>
        <v>0</v>
      </c>
      <c r="CZ123" s="876">
        <f t="shared" ref="CZ123:CZ129" si="1387">DD123+DG123+DJ123+DM123</f>
        <v>0</v>
      </c>
      <c r="DA123" s="876">
        <f t="shared" ref="DA123:DA129" si="1388">DE123+DH123+DK123+DN123</f>
        <v>0</v>
      </c>
      <c r="DB123" s="876">
        <f t="shared" ref="DB123:DB129" si="1389">DF123+DI123+DL123+DO123</f>
        <v>0</v>
      </c>
      <c r="DC123" s="876">
        <f t="shared" ref="DC123:DC129" si="1390">CZ123+DA123-DB123</f>
        <v>0</v>
      </c>
      <c r="DD123" s="876"/>
      <c r="DE123" s="876"/>
      <c r="DF123" s="876"/>
      <c r="DG123" s="876"/>
      <c r="DH123" s="876"/>
      <c r="DI123" s="876"/>
      <c r="DJ123" s="876"/>
      <c r="DK123" s="876"/>
      <c r="DL123" s="876"/>
      <c r="DM123" s="876"/>
      <c r="DN123" s="876"/>
      <c r="DO123" s="876"/>
      <c r="DP123" s="871"/>
    </row>
    <row r="124" spans="1:120" s="71" customFormat="1" ht="19.5" customHeight="1" x14ac:dyDescent="0.15">
      <c r="A124" s="2747"/>
      <c r="B124" s="877" t="s">
        <v>345</v>
      </c>
      <c r="C124" s="876">
        <f t="shared" si="1350"/>
        <v>0</v>
      </c>
      <c r="D124" s="876">
        <f t="shared" si="1351"/>
        <v>0</v>
      </c>
      <c r="E124" s="876">
        <f t="shared" si="1352"/>
        <v>0</v>
      </c>
      <c r="F124" s="876">
        <f t="shared" si="1353"/>
        <v>0</v>
      </c>
      <c r="G124" s="876">
        <f t="shared" si="1354"/>
        <v>0</v>
      </c>
      <c r="H124" s="876">
        <f t="shared" ref="H124:H125" si="1391">AB124+AV124+BP124+CJ124+DD124</f>
        <v>0</v>
      </c>
      <c r="I124" s="876">
        <f t="shared" si="1355"/>
        <v>0</v>
      </c>
      <c r="J124" s="876">
        <f t="shared" si="1356"/>
        <v>0</v>
      </c>
      <c r="K124" s="876">
        <f t="shared" si="1357"/>
        <v>0</v>
      </c>
      <c r="L124" s="876">
        <f t="shared" si="1358"/>
        <v>0</v>
      </c>
      <c r="M124" s="876">
        <f t="shared" si="1359"/>
        <v>0</v>
      </c>
      <c r="N124" s="876">
        <f t="shared" si="1360"/>
        <v>0</v>
      </c>
      <c r="O124" s="876">
        <f t="shared" si="1361"/>
        <v>0</v>
      </c>
      <c r="P124" s="876">
        <f t="shared" si="1362"/>
        <v>0</v>
      </c>
      <c r="Q124" s="876">
        <f t="shared" si="1363"/>
        <v>0</v>
      </c>
      <c r="R124" s="876">
        <f t="shared" si="1364"/>
        <v>0</v>
      </c>
      <c r="S124" s="937">
        <f t="shared" si="1365"/>
        <v>0</v>
      </c>
      <c r="T124" s="871"/>
      <c r="U124" s="2747"/>
      <c r="V124" s="877" t="s">
        <v>345</v>
      </c>
      <c r="W124" s="876">
        <f t="shared" si="1366"/>
        <v>0</v>
      </c>
      <c r="X124" s="876">
        <f t="shared" si="1367"/>
        <v>0</v>
      </c>
      <c r="Y124" s="876">
        <f t="shared" si="1368"/>
        <v>0</v>
      </c>
      <c r="Z124" s="876">
        <f t="shared" si="1369"/>
        <v>0</v>
      </c>
      <c r="AA124" s="876">
        <f t="shared" si="1370"/>
        <v>0</v>
      </c>
      <c r="AB124" s="876"/>
      <c r="AC124" s="876"/>
      <c r="AD124" s="876"/>
      <c r="AE124" s="876"/>
      <c r="AF124" s="876"/>
      <c r="AG124" s="876"/>
      <c r="AH124" s="876"/>
      <c r="AI124" s="876"/>
      <c r="AJ124" s="876"/>
      <c r="AK124" s="876"/>
      <c r="AL124" s="876"/>
      <c r="AM124" s="876"/>
      <c r="AN124" s="871"/>
      <c r="AO124" s="2747"/>
      <c r="AP124" s="877" t="s">
        <v>345</v>
      </c>
      <c r="AQ124" s="876">
        <f t="shared" si="1371"/>
        <v>0</v>
      </c>
      <c r="AR124" s="876">
        <f t="shared" si="1372"/>
        <v>0</v>
      </c>
      <c r="AS124" s="876">
        <f t="shared" si="1373"/>
        <v>0</v>
      </c>
      <c r="AT124" s="876">
        <f t="shared" si="1374"/>
        <v>0</v>
      </c>
      <c r="AU124" s="876">
        <f t="shared" si="1375"/>
        <v>0</v>
      </c>
      <c r="AV124" s="876"/>
      <c r="AW124" s="876"/>
      <c r="AX124" s="876"/>
      <c r="AY124" s="876"/>
      <c r="AZ124" s="876"/>
      <c r="BA124" s="876"/>
      <c r="BB124" s="876"/>
      <c r="BC124" s="876"/>
      <c r="BD124" s="876"/>
      <c r="BE124" s="876"/>
      <c r="BF124" s="876"/>
      <c r="BG124" s="876"/>
      <c r="BH124" s="871"/>
      <c r="BI124" s="2747"/>
      <c r="BJ124" s="877" t="s">
        <v>345</v>
      </c>
      <c r="BK124" s="876">
        <f t="shared" si="1376"/>
        <v>0</v>
      </c>
      <c r="BL124" s="876">
        <f t="shared" si="1377"/>
        <v>0</v>
      </c>
      <c r="BM124" s="876">
        <f t="shared" si="1378"/>
        <v>0</v>
      </c>
      <c r="BN124" s="876">
        <f t="shared" si="1379"/>
        <v>0</v>
      </c>
      <c r="BO124" s="876">
        <f t="shared" si="1380"/>
        <v>0</v>
      </c>
      <c r="BP124" s="876"/>
      <c r="BQ124" s="876"/>
      <c r="BR124" s="876"/>
      <c r="BS124" s="876"/>
      <c r="BT124" s="876"/>
      <c r="BU124" s="876"/>
      <c r="BV124" s="876"/>
      <c r="BW124" s="876"/>
      <c r="BX124" s="876"/>
      <c r="BY124" s="876"/>
      <c r="BZ124" s="876"/>
      <c r="CA124" s="876"/>
      <c r="CB124" s="871"/>
      <c r="CC124" s="2747"/>
      <c r="CD124" s="877" t="s">
        <v>345</v>
      </c>
      <c r="CE124" s="876">
        <f t="shared" si="1381"/>
        <v>0</v>
      </c>
      <c r="CF124" s="876">
        <f t="shared" si="1382"/>
        <v>0</v>
      </c>
      <c r="CG124" s="876">
        <f t="shared" si="1383"/>
        <v>0</v>
      </c>
      <c r="CH124" s="876">
        <f t="shared" si="1384"/>
        <v>0</v>
      </c>
      <c r="CI124" s="876">
        <f t="shared" si="1385"/>
        <v>0</v>
      </c>
      <c r="CJ124" s="876"/>
      <c r="CK124" s="876"/>
      <c r="CL124" s="876"/>
      <c r="CM124" s="876"/>
      <c r="CN124" s="876"/>
      <c r="CO124" s="876"/>
      <c r="CP124" s="876"/>
      <c r="CQ124" s="876"/>
      <c r="CR124" s="876"/>
      <c r="CS124" s="876"/>
      <c r="CT124" s="876"/>
      <c r="CU124" s="876"/>
      <c r="CV124" s="871"/>
      <c r="CW124" s="2747"/>
      <c r="CX124" s="877" t="s">
        <v>345</v>
      </c>
      <c r="CY124" s="876">
        <f t="shared" si="1386"/>
        <v>0</v>
      </c>
      <c r="CZ124" s="876">
        <f t="shared" si="1387"/>
        <v>0</v>
      </c>
      <c r="DA124" s="876">
        <f t="shared" si="1388"/>
        <v>0</v>
      </c>
      <c r="DB124" s="876">
        <f t="shared" si="1389"/>
        <v>0</v>
      </c>
      <c r="DC124" s="876">
        <f t="shared" si="1390"/>
        <v>0</v>
      </c>
      <c r="DD124" s="876"/>
      <c r="DE124" s="876"/>
      <c r="DF124" s="876"/>
      <c r="DG124" s="876"/>
      <c r="DH124" s="876"/>
      <c r="DI124" s="876"/>
      <c r="DJ124" s="876"/>
      <c r="DK124" s="876"/>
      <c r="DL124" s="876"/>
      <c r="DM124" s="876"/>
      <c r="DN124" s="876"/>
      <c r="DO124" s="876"/>
      <c r="DP124" s="871"/>
    </row>
    <row r="125" spans="1:120" s="71" customFormat="1" ht="24" customHeight="1" x14ac:dyDescent="0.15">
      <c r="A125" s="3116"/>
      <c r="B125" s="884" t="s">
        <v>847</v>
      </c>
      <c r="C125" s="885">
        <f t="shared" si="1350"/>
        <v>0</v>
      </c>
      <c r="D125" s="885">
        <f t="shared" si="1351"/>
        <v>0</v>
      </c>
      <c r="E125" s="885">
        <f t="shared" si="1352"/>
        <v>0</v>
      </c>
      <c r="F125" s="885">
        <f t="shared" si="1353"/>
        <v>0</v>
      </c>
      <c r="G125" s="885">
        <f t="shared" si="1354"/>
        <v>0</v>
      </c>
      <c r="H125" s="885">
        <f t="shared" si="1391"/>
        <v>0</v>
      </c>
      <c r="I125" s="885">
        <f t="shared" si="1355"/>
        <v>0</v>
      </c>
      <c r="J125" s="885">
        <f t="shared" si="1356"/>
        <v>0</v>
      </c>
      <c r="K125" s="885">
        <f t="shared" si="1357"/>
        <v>0</v>
      </c>
      <c r="L125" s="885">
        <f t="shared" si="1358"/>
        <v>0</v>
      </c>
      <c r="M125" s="885">
        <f t="shared" si="1359"/>
        <v>0</v>
      </c>
      <c r="N125" s="885">
        <f t="shared" si="1360"/>
        <v>0</v>
      </c>
      <c r="O125" s="885">
        <f t="shared" si="1361"/>
        <v>0</v>
      </c>
      <c r="P125" s="885">
        <f t="shared" si="1362"/>
        <v>0</v>
      </c>
      <c r="Q125" s="885">
        <f t="shared" si="1363"/>
        <v>0</v>
      </c>
      <c r="R125" s="885">
        <f t="shared" si="1364"/>
        <v>0</v>
      </c>
      <c r="S125" s="938">
        <f t="shared" si="1365"/>
        <v>0</v>
      </c>
      <c r="T125" s="871"/>
      <c r="U125" s="3116"/>
      <c r="V125" s="884" t="s">
        <v>847</v>
      </c>
      <c r="W125" s="885">
        <f t="shared" si="1366"/>
        <v>0</v>
      </c>
      <c r="X125" s="885">
        <f t="shared" si="1367"/>
        <v>0</v>
      </c>
      <c r="Y125" s="885">
        <f t="shared" si="1368"/>
        <v>0</v>
      </c>
      <c r="Z125" s="885">
        <f t="shared" si="1369"/>
        <v>0</v>
      </c>
      <c r="AA125" s="885">
        <f t="shared" si="1370"/>
        <v>0</v>
      </c>
      <c r="AB125" s="876"/>
      <c r="AC125" s="876"/>
      <c r="AD125" s="876"/>
      <c r="AE125" s="876"/>
      <c r="AF125" s="876"/>
      <c r="AG125" s="876"/>
      <c r="AH125" s="876"/>
      <c r="AI125" s="876"/>
      <c r="AJ125" s="876"/>
      <c r="AK125" s="876"/>
      <c r="AL125" s="876"/>
      <c r="AM125" s="876"/>
      <c r="AN125" s="871"/>
      <c r="AO125" s="3116"/>
      <c r="AP125" s="884" t="s">
        <v>847</v>
      </c>
      <c r="AQ125" s="885">
        <f t="shared" si="1371"/>
        <v>0</v>
      </c>
      <c r="AR125" s="885">
        <f t="shared" si="1372"/>
        <v>0</v>
      </c>
      <c r="AS125" s="885">
        <f t="shared" si="1373"/>
        <v>0</v>
      </c>
      <c r="AT125" s="885">
        <f t="shared" si="1374"/>
        <v>0</v>
      </c>
      <c r="AU125" s="885">
        <f t="shared" si="1375"/>
        <v>0</v>
      </c>
      <c r="AV125" s="876"/>
      <c r="AW125" s="876"/>
      <c r="AX125" s="876"/>
      <c r="AY125" s="876"/>
      <c r="AZ125" s="876"/>
      <c r="BA125" s="876"/>
      <c r="BB125" s="876"/>
      <c r="BC125" s="876"/>
      <c r="BD125" s="876"/>
      <c r="BE125" s="876"/>
      <c r="BF125" s="876"/>
      <c r="BG125" s="876"/>
      <c r="BH125" s="871"/>
      <c r="BI125" s="3116"/>
      <c r="BJ125" s="884" t="s">
        <v>847</v>
      </c>
      <c r="BK125" s="885">
        <f t="shared" si="1376"/>
        <v>0</v>
      </c>
      <c r="BL125" s="885">
        <f t="shared" si="1377"/>
        <v>0</v>
      </c>
      <c r="BM125" s="885">
        <f t="shared" si="1378"/>
        <v>0</v>
      </c>
      <c r="BN125" s="885">
        <f t="shared" si="1379"/>
        <v>0</v>
      </c>
      <c r="BO125" s="885">
        <f t="shared" si="1380"/>
        <v>0</v>
      </c>
      <c r="BP125" s="876"/>
      <c r="BQ125" s="876"/>
      <c r="BR125" s="876"/>
      <c r="BS125" s="876"/>
      <c r="BT125" s="876"/>
      <c r="BU125" s="876"/>
      <c r="BV125" s="876"/>
      <c r="BW125" s="876"/>
      <c r="BX125" s="876"/>
      <c r="BY125" s="876"/>
      <c r="BZ125" s="876"/>
      <c r="CA125" s="876"/>
      <c r="CB125" s="871"/>
      <c r="CC125" s="3116"/>
      <c r="CD125" s="884" t="s">
        <v>847</v>
      </c>
      <c r="CE125" s="885">
        <f t="shared" si="1381"/>
        <v>0</v>
      </c>
      <c r="CF125" s="885">
        <f t="shared" si="1382"/>
        <v>0</v>
      </c>
      <c r="CG125" s="885">
        <f t="shared" si="1383"/>
        <v>0</v>
      </c>
      <c r="CH125" s="885">
        <f t="shared" si="1384"/>
        <v>0</v>
      </c>
      <c r="CI125" s="885">
        <f t="shared" si="1385"/>
        <v>0</v>
      </c>
      <c r="CJ125" s="876"/>
      <c r="CK125" s="876"/>
      <c r="CL125" s="876"/>
      <c r="CM125" s="876"/>
      <c r="CN125" s="876"/>
      <c r="CO125" s="876"/>
      <c r="CP125" s="876"/>
      <c r="CQ125" s="876"/>
      <c r="CR125" s="876"/>
      <c r="CS125" s="876"/>
      <c r="CT125" s="876"/>
      <c r="CU125" s="876"/>
      <c r="CV125" s="871"/>
      <c r="CW125" s="3116"/>
      <c r="CX125" s="884" t="s">
        <v>847</v>
      </c>
      <c r="CY125" s="885">
        <f t="shared" si="1386"/>
        <v>0</v>
      </c>
      <c r="CZ125" s="885">
        <f t="shared" si="1387"/>
        <v>0</v>
      </c>
      <c r="DA125" s="885">
        <f t="shared" si="1388"/>
        <v>0</v>
      </c>
      <c r="DB125" s="885">
        <f t="shared" si="1389"/>
        <v>0</v>
      </c>
      <c r="DC125" s="885">
        <f t="shared" si="1390"/>
        <v>0</v>
      </c>
      <c r="DD125" s="876"/>
      <c r="DE125" s="876"/>
      <c r="DF125" s="876"/>
      <c r="DG125" s="876"/>
      <c r="DH125" s="876"/>
      <c r="DI125" s="876"/>
      <c r="DJ125" s="876"/>
      <c r="DK125" s="876"/>
      <c r="DL125" s="876"/>
      <c r="DM125" s="876"/>
      <c r="DN125" s="876"/>
      <c r="DO125" s="876"/>
      <c r="DP125" s="871"/>
    </row>
    <row r="126" spans="1:120" s="71" customFormat="1" ht="30" customHeight="1" x14ac:dyDescent="0.15">
      <c r="A126" s="928" t="s">
        <v>357</v>
      </c>
      <c r="B126" s="886" t="s">
        <v>345</v>
      </c>
      <c r="C126" s="887">
        <f t="shared" si="1350"/>
        <v>0</v>
      </c>
      <c r="D126" s="887">
        <f t="shared" si="1351"/>
        <v>0</v>
      </c>
      <c r="E126" s="887">
        <f t="shared" si="1352"/>
        <v>0</v>
      </c>
      <c r="F126" s="887">
        <f t="shared" si="1353"/>
        <v>0</v>
      </c>
      <c r="G126" s="887">
        <f t="shared" si="1354"/>
        <v>0</v>
      </c>
      <c r="H126" s="887">
        <f>AB126+AV126+BP126+CJ126+DD126</f>
        <v>0</v>
      </c>
      <c r="I126" s="887">
        <f t="shared" ref="I126:I129" si="1392">AC126+AW126+BQ126+CK126+DE126</f>
        <v>0</v>
      </c>
      <c r="J126" s="887">
        <f t="shared" ref="J126:J129" si="1393">AD126+AX126+BR126+CL126+DF126</f>
        <v>0</v>
      </c>
      <c r="K126" s="887">
        <f t="shared" ref="K126:K129" si="1394">AE126+AY126+BS126+CM126+DG126</f>
        <v>0</v>
      </c>
      <c r="L126" s="887">
        <f t="shared" ref="L126:L129" si="1395">AF126+AZ126+BT126+CN126+DH126</f>
        <v>0</v>
      </c>
      <c r="M126" s="887">
        <f t="shared" ref="M126:M129" si="1396">AG126+BA126+BU126+CO126+DI126</f>
        <v>0</v>
      </c>
      <c r="N126" s="887">
        <f t="shared" ref="N126:N129" si="1397">AH126+BB126+BV126+CP126+DJ126</f>
        <v>0</v>
      </c>
      <c r="O126" s="887">
        <f t="shared" ref="O126:O129" si="1398">AI126+BC126+BW126+CQ126+DK126</f>
        <v>0</v>
      </c>
      <c r="P126" s="887">
        <f t="shared" ref="P126:P129" si="1399">AJ126+BD126+BX126+CR126+DL126</f>
        <v>0</v>
      </c>
      <c r="Q126" s="887">
        <f t="shared" ref="Q126:Q129" si="1400">AK126+BE126+BY126+CS126+DM126</f>
        <v>0</v>
      </c>
      <c r="R126" s="887">
        <f t="shared" ref="R126:R129" si="1401">AL126+BF126+BZ126+CT126+DN126</f>
        <v>0</v>
      </c>
      <c r="S126" s="887">
        <f t="shared" ref="S126:S129" si="1402">AM126+BG126+CA126+CU126+DO126</f>
        <v>0</v>
      </c>
      <c r="T126" s="871"/>
      <c r="U126" s="928" t="s">
        <v>357</v>
      </c>
      <c r="V126" s="886" t="s">
        <v>345</v>
      </c>
      <c r="W126" s="887">
        <f t="shared" si="1366"/>
        <v>0</v>
      </c>
      <c r="X126" s="887">
        <f t="shared" si="1367"/>
        <v>0</v>
      </c>
      <c r="Y126" s="887">
        <f t="shared" ref="Y126:Y129" si="1403">AC126+AF126+AI126+AL126</f>
        <v>0</v>
      </c>
      <c r="Z126" s="887">
        <f t="shared" ref="Z126:Z129" si="1404">AD126+AG126+AJ126+AM126</f>
        <v>0</v>
      </c>
      <c r="AA126" s="887">
        <f t="shared" si="1370"/>
        <v>0</v>
      </c>
      <c r="AB126" s="887"/>
      <c r="AC126" s="887"/>
      <c r="AD126" s="887"/>
      <c r="AE126" s="887"/>
      <c r="AF126" s="887"/>
      <c r="AG126" s="887"/>
      <c r="AH126" s="887"/>
      <c r="AI126" s="887"/>
      <c r="AJ126" s="887"/>
      <c r="AK126" s="887"/>
      <c r="AL126" s="887"/>
      <c r="AM126" s="887"/>
      <c r="AN126" s="871"/>
      <c r="AO126" s="928" t="s">
        <v>357</v>
      </c>
      <c r="AP126" s="886" t="s">
        <v>345</v>
      </c>
      <c r="AQ126" s="887">
        <f t="shared" si="1371"/>
        <v>0</v>
      </c>
      <c r="AR126" s="887">
        <f t="shared" si="1372"/>
        <v>0</v>
      </c>
      <c r="AS126" s="887">
        <f t="shared" si="1373"/>
        <v>0</v>
      </c>
      <c r="AT126" s="887">
        <f t="shared" si="1374"/>
        <v>0</v>
      </c>
      <c r="AU126" s="887">
        <f t="shared" si="1375"/>
        <v>0</v>
      </c>
      <c r="AV126" s="887"/>
      <c r="AW126" s="887"/>
      <c r="AX126" s="887"/>
      <c r="AY126" s="887"/>
      <c r="AZ126" s="887"/>
      <c r="BA126" s="887"/>
      <c r="BB126" s="887"/>
      <c r="BC126" s="887"/>
      <c r="BD126" s="887"/>
      <c r="BE126" s="887"/>
      <c r="BF126" s="887"/>
      <c r="BG126" s="887"/>
      <c r="BH126" s="871"/>
      <c r="BI126" s="928" t="s">
        <v>357</v>
      </c>
      <c r="BJ126" s="886" t="s">
        <v>345</v>
      </c>
      <c r="BK126" s="887">
        <f t="shared" si="1376"/>
        <v>0</v>
      </c>
      <c r="BL126" s="887">
        <f t="shared" si="1377"/>
        <v>0</v>
      </c>
      <c r="BM126" s="887">
        <f t="shared" si="1378"/>
        <v>0</v>
      </c>
      <c r="BN126" s="887">
        <f t="shared" si="1379"/>
        <v>0</v>
      </c>
      <c r="BO126" s="887">
        <f t="shared" si="1380"/>
        <v>0</v>
      </c>
      <c r="BP126" s="887"/>
      <c r="BQ126" s="887"/>
      <c r="BR126" s="887"/>
      <c r="BS126" s="887"/>
      <c r="BT126" s="887"/>
      <c r="BU126" s="887"/>
      <c r="BV126" s="887"/>
      <c r="BW126" s="887"/>
      <c r="BX126" s="887"/>
      <c r="BY126" s="887"/>
      <c r="BZ126" s="887"/>
      <c r="CA126" s="887"/>
      <c r="CB126" s="871"/>
      <c r="CC126" s="928" t="s">
        <v>357</v>
      </c>
      <c r="CD126" s="886" t="s">
        <v>345</v>
      </c>
      <c r="CE126" s="887">
        <f t="shared" si="1381"/>
        <v>0</v>
      </c>
      <c r="CF126" s="887">
        <f t="shared" si="1382"/>
        <v>0</v>
      </c>
      <c r="CG126" s="887">
        <f t="shared" si="1383"/>
        <v>0</v>
      </c>
      <c r="CH126" s="887">
        <f t="shared" si="1384"/>
        <v>0</v>
      </c>
      <c r="CI126" s="887">
        <f t="shared" si="1385"/>
        <v>0</v>
      </c>
      <c r="CJ126" s="887"/>
      <c r="CK126" s="887"/>
      <c r="CL126" s="887"/>
      <c r="CM126" s="887"/>
      <c r="CN126" s="887"/>
      <c r="CO126" s="887"/>
      <c r="CP126" s="887"/>
      <c r="CQ126" s="887"/>
      <c r="CR126" s="887"/>
      <c r="CS126" s="887"/>
      <c r="CT126" s="887"/>
      <c r="CU126" s="887"/>
      <c r="CV126" s="871"/>
      <c r="CW126" s="928" t="s">
        <v>357</v>
      </c>
      <c r="CX126" s="886" t="s">
        <v>345</v>
      </c>
      <c r="CY126" s="887">
        <f t="shared" si="1386"/>
        <v>0</v>
      </c>
      <c r="CZ126" s="887">
        <f t="shared" si="1387"/>
        <v>0</v>
      </c>
      <c r="DA126" s="887">
        <f t="shared" si="1388"/>
        <v>0</v>
      </c>
      <c r="DB126" s="887">
        <f t="shared" si="1389"/>
        <v>0</v>
      </c>
      <c r="DC126" s="887">
        <f t="shared" si="1390"/>
        <v>0</v>
      </c>
      <c r="DD126" s="887"/>
      <c r="DE126" s="887"/>
      <c r="DF126" s="887"/>
      <c r="DG126" s="887"/>
      <c r="DH126" s="887"/>
      <c r="DI126" s="887"/>
      <c r="DJ126" s="887"/>
      <c r="DK126" s="887"/>
      <c r="DL126" s="887"/>
      <c r="DM126" s="887"/>
      <c r="DN126" s="887"/>
      <c r="DO126" s="887"/>
      <c r="DP126" s="871"/>
    </row>
    <row r="127" spans="1:120" s="71" customFormat="1" ht="30" customHeight="1" x14ac:dyDescent="0.15">
      <c r="A127" s="928" t="s">
        <v>358</v>
      </c>
      <c r="B127" s="888" t="s">
        <v>345</v>
      </c>
      <c r="C127" s="887">
        <f t="shared" si="1350"/>
        <v>0</v>
      </c>
      <c r="D127" s="887">
        <f t="shared" si="1351"/>
        <v>0</v>
      </c>
      <c r="E127" s="887">
        <f t="shared" si="1352"/>
        <v>0</v>
      </c>
      <c r="F127" s="887">
        <f t="shared" si="1353"/>
        <v>0</v>
      </c>
      <c r="G127" s="887">
        <f t="shared" si="1354"/>
        <v>0</v>
      </c>
      <c r="H127" s="887">
        <f>AB127+AV127+BP127+CJ127+DD127</f>
        <v>0</v>
      </c>
      <c r="I127" s="887">
        <f t="shared" si="1392"/>
        <v>0</v>
      </c>
      <c r="J127" s="887">
        <f t="shared" si="1393"/>
        <v>0</v>
      </c>
      <c r="K127" s="887">
        <f t="shared" si="1394"/>
        <v>0</v>
      </c>
      <c r="L127" s="887">
        <f t="shared" si="1395"/>
        <v>0</v>
      </c>
      <c r="M127" s="887">
        <f t="shared" si="1396"/>
        <v>0</v>
      </c>
      <c r="N127" s="887">
        <f t="shared" si="1397"/>
        <v>0</v>
      </c>
      <c r="O127" s="887">
        <f t="shared" si="1398"/>
        <v>0</v>
      </c>
      <c r="P127" s="887">
        <f t="shared" si="1399"/>
        <v>0</v>
      </c>
      <c r="Q127" s="887">
        <f t="shared" si="1400"/>
        <v>0</v>
      </c>
      <c r="R127" s="887">
        <f t="shared" si="1401"/>
        <v>0</v>
      </c>
      <c r="S127" s="887">
        <f t="shared" si="1402"/>
        <v>0</v>
      </c>
      <c r="T127" s="871"/>
      <c r="U127" s="928" t="s">
        <v>358</v>
      </c>
      <c r="V127" s="888" t="s">
        <v>345</v>
      </c>
      <c r="W127" s="887">
        <f t="shared" si="1366"/>
        <v>0</v>
      </c>
      <c r="X127" s="887">
        <f t="shared" si="1367"/>
        <v>0</v>
      </c>
      <c r="Y127" s="887">
        <f t="shared" si="1403"/>
        <v>0</v>
      </c>
      <c r="Z127" s="887">
        <f t="shared" si="1404"/>
        <v>0</v>
      </c>
      <c r="AA127" s="887">
        <f t="shared" si="1370"/>
        <v>0</v>
      </c>
      <c r="AB127" s="887"/>
      <c r="AC127" s="887"/>
      <c r="AD127" s="887"/>
      <c r="AE127" s="887"/>
      <c r="AF127" s="887"/>
      <c r="AG127" s="887"/>
      <c r="AH127" s="887"/>
      <c r="AI127" s="887"/>
      <c r="AJ127" s="887"/>
      <c r="AK127" s="887"/>
      <c r="AL127" s="887"/>
      <c r="AM127" s="887"/>
      <c r="AN127" s="871"/>
      <c r="AO127" s="928" t="s">
        <v>358</v>
      </c>
      <c r="AP127" s="888" t="s">
        <v>345</v>
      </c>
      <c r="AQ127" s="887">
        <f t="shared" si="1371"/>
        <v>0</v>
      </c>
      <c r="AR127" s="887">
        <f t="shared" si="1372"/>
        <v>0</v>
      </c>
      <c r="AS127" s="887">
        <f t="shared" si="1373"/>
        <v>0</v>
      </c>
      <c r="AT127" s="887">
        <f t="shared" si="1374"/>
        <v>0</v>
      </c>
      <c r="AU127" s="887">
        <f t="shared" si="1375"/>
        <v>0</v>
      </c>
      <c r="AV127" s="887"/>
      <c r="AW127" s="887"/>
      <c r="AX127" s="887"/>
      <c r="AY127" s="887"/>
      <c r="AZ127" s="887"/>
      <c r="BA127" s="887"/>
      <c r="BB127" s="887"/>
      <c r="BC127" s="887"/>
      <c r="BD127" s="887"/>
      <c r="BE127" s="887"/>
      <c r="BF127" s="887"/>
      <c r="BG127" s="887"/>
      <c r="BH127" s="871"/>
      <c r="BI127" s="928" t="s">
        <v>358</v>
      </c>
      <c r="BJ127" s="888" t="s">
        <v>345</v>
      </c>
      <c r="BK127" s="887">
        <f t="shared" si="1376"/>
        <v>0</v>
      </c>
      <c r="BL127" s="887">
        <f t="shared" si="1377"/>
        <v>0</v>
      </c>
      <c r="BM127" s="887">
        <f t="shared" si="1378"/>
        <v>0</v>
      </c>
      <c r="BN127" s="887">
        <f t="shared" si="1379"/>
        <v>0</v>
      </c>
      <c r="BO127" s="887">
        <f t="shared" si="1380"/>
        <v>0</v>
      </c>
      <c r="BP127" s="887"/>
      <c r="BQ127" s="887"/>
      <c r="BR127" s="887"/>
      <c r="BS127" s="887"/>
      <c r="BT127" s="887"/>
      <c r="BU127" s="887"/>
      <c r="BV127" s="887"/>
      <c r="BW127" s="887"/>
      <c r="BX127" s="887"/>
      <c r="BY127" s="887"/>
      <c r="BZ127" s="887"/>
      <c r="CA127" s="887"/>
      <c r="CB127" s="871"/>
      <c r="CC127" s="928" t="s">
        <v>358</v>
      </c>
      <c r="CD127" s="888" t="s">
        <v>345</v>
      </c>
      <c r="CE127" s="887">
        <f t="shared" si="1381"/>
        <v>0</v>
      </c>
      <c r="CF127" s="887">
        <f t="shared" si="1382"/>
        <v>0</v>
      </c>
      <c r="CG127" s="887">
        <f t="shared" si="1383"/>
        <v>0</v>
      </c>
      <c r="CH127" s="887">
        <f t="shared" si="1384"/>
        <v>0</v>
      </c>
      <c r="CI127" s="887">
        <f t="shared" si="1385"/>
        <v>0</v>
      </c>
      <c r="CJ127" s="887"/>
      <c r="CK127" s="887"/>
      <c r="CL127" s="887"/>
      <c r="CM127" s="887"/>
      <c r="CN127" s="887"/>
      <c r="CO127" s="887"/>
      <c r="CP127" s="887"/>
      <c r="CQ127" s="887"/>
      <c r="CR127" s="887"/>
      <c r="CS127" s="887"/>
      <c r="CT127" s="887"/>
      <c r="CU127" s="887"/>
      <c r="CV127" s="871"/>
      <c r="CW127" s="928" t="s">
        <v>358</v>
      </c>
      <c r="CX127" s="888" t="s">
        <v>345</v>
      </c>
      <c r="CY127" s="887">
        <f t="shared" si="1386"/>
        <v>0</v>
      </c>
      <c r="CZ127" s="887">
        <f t="shared" si="1387"/>
        <v>0</v>
      </c>
      <c r="DA127" s="887">
        <f t="shared" si="1388"/>
        <v>0</v>
      </c>
      <c r="DB127" s="887">
        <f t="shared" si="1389"/>
        <v>0</v>
      </c>
      <c r="DC127" s="887">
        <f t="shared" si="1390"/>
        <v>0</v>
      </c>
      <c r="DD127" s="887"/>
      <c r="DE127" s="887"/>
      <c r="DF127" s="887"/>
      <c r="DG127" s="887"/>
      <c r="DH127" s="887"/>
      <c r="DI127" s="887"/>
      <c r="DJ127" s="887"/>
      <c r="DK127" s="887"/>
      <c r="DL127" s="887"/>
      <c r="DM127" s="887"/>
      <c r="DN127" s="887"/>
      <c r="DO127" s="887"/>
      <c r="DP127" s="871"/>
    </row>
    <row r="128" spans="1:120" s="40" customFormat="1" ht="30" customHeight="1" x14ac:dyDescent="0.15">
      <c r="A128" s="928" t="s">
        <v>359</v>
      </c>
      <c r="B128" s="888" t="s">
        <v>345</v>
      </c>
      <c r="C128" s="887">
        <f t="shared" si="1350"/>
        <v>0</v>
      </c>
      <c r="D128" s="887">
        <f t="shared" si="1351"/>
        <v>0</v>
      </c>
      <c r="E128" s="887">
        <f t="shared" si="1352"/>
        <v>0</v>
      </c>
      <c r="F128" s="887">
        <f t="shared" si="1353"/>
        <v>0</v>
      </c>
      <c r="G128" s="887">
        <f t="shared" si="1354"/>
        <v>0</v>
      </c>
      <c r="H128" s="887">
        <f>AB128+AV128+BP128+CJ128+DD128</f>
        <v>0</v>
      </c>
      <c r="I128" s="887">
        <f t="shared" si="1392"/>
        <v>0</v>
      </c>
      <c r="J128" s="887">
        <f t="shared" si="1393"/>
        <v>0</v>
      </c>
      <c r="K128" s="887">
        <f t="shared" si="1394"/>
        <v>0</v>
      </c>
      <c r="L128" s="887">
        <f t="shared" si="1395"/>
        <v>0</v>
      </c>
      <c r="M128" s="887">
        <f t="shared" si="1396"/>
        <v>0</v>
      </c>
      <c r="N128" s="887">
        <f t="shared" si="1397"/>
        <v>0</v>
      </c>
      <c r="O128" s="887">
        <f t="shared" si="1398"/>
        <v>0</v>
      </c>
      <c r="P128" s="887">
        <f t="shared" si="1399"/>
        <v>0</v>
      </c>
      <c r="Q128" s="887">
        <f t="shared" si="1400"/>
        <v>0</v>
      </c>
      <c r="R128" s="887">
        <f t="shared" si="1401"/>
        <v>0</v>
      </c>
      <c r="S128" s="887">
        <f t="shared" si="1402"/>
        <v>0</v>
      </c>
      <c r="T128" s="194"/>
      <c r="U128" s="928" t="s">
        <v>359</v>
      </c>
      <c r="V128" s="888" t="s">
        <v>345</v>
      </c>
      <c r="W128" s="887">
        <f t="shared" si="1366"/>
        <v>0</v>
      </c>
      <c r="X128" s="887">
        <f t="shared" si="1367"/>
        <v>0</v>
      </c>
      <c r="Y128" s="887">
        <f t="shared" si="1403"/>
        <v>0</v>
      </c>
      <c r="Z128" s="887">
        <f t="shared" si="1404"/>
        <v>0</v>
      </c>
      <c r="AA128" s="887">
        <f t="shared" si="1370"/>
        <v>0</v>
      </c>
      <c r="AB128" s="887"/>
      <c r="AC128" s="887"/>
      <c r="AD128" s="887"/>
      <c r="AE128" s="887"/>
      <c r="AF128" s="887"/>
      <c r="AG128" s="887"/>
      <c r="AH128" s="887"/>
      <c r="AI128" s="887"/>
      <c r="AJ128" s="887"/>
      <c r="AK128" s="887"/>
      <c r="AL128" s="887"/>
      <c r="AM128" s="887"/>
      <c r="AN128" s="194"/>
      <c r="AO128" s="928" t="s">
        <v>359</v>
      </c>
      <c r="AP128" s="888" t="s">
        <v>345</v>
      </c>
      <c r="AQ128" s="887">
        <f t="shared" si="1371"/>
        <v>0</v>
      </c>
      <c r="AR128" s="887">
        <f t="shared" si="1372"/>
        <v>0</v>
      </c>
      <c r="AS128" s="887">
        <f t="shared" si="1373"/>
        <v>0</v>
      </c>
      <c r="AT128" s="887">
        <f t="shared" si="1374"/>
        <v>0</v>
      </c>
      <c r="AU128" s="887">
        <f t="shared" si="1375"/>
        <v>0</v>
      </c>
      <c r="AV128" s="887"/>
      <c r="AW128" s="887"/>
      <c r="AX128" s="887"/>
      <c r="AY128" s="887"/>
      <c r="AZ128" s="887"/>
      <c r="BA128" s="887"/>
      <c r="BB128" s="887"/>
      <c r="BC128" s="887"/>
      <c r="BD128" s="887"/>
      <c r="BE128" s="887"/>
      <c r="BF128" s="887"/>
      <c r="BG128" s="887"/>
      <c r="BH128" s="194"/>
      <c r="BI128" s="928" t="s">
        <v>359</v>
      </c>
      <c r="BJ128" s="888" t="s">
        <v>345</v>
      </c>
      <c r="BK128" s="887">
        <f t="shared" si="1376"/>
        <v>0</v>
      </c>
      <c r="BL128" s="887">
        <f t="shared" si="1377"/>
        <v>0</v>
      </c>
      <c r="BM128" s="887">
        <f t="shared" si="1378"/>
        <v>0</v>
      </c>
      <c r="BN128" s="887">
        <f t="shared" si="1379"/>
        <v>0</v>
      </c>
      <c r="BO128" s="887">
        <f t="shared" si="1380"/>
        <v>0</v>
      </c>
      <c r="BP128" s="887"/>
      <c r="BQ128" s="887"/>
      <c r="BR128" s="887"/>
      <c r="BS128" s="887"/>
      <c r="BT128" s="887"/>
      <c r="BU128" s="887"/>
      <c r="BV128" s="887"/>
      <c r="BW128" s="887"/>
      <c r="BX128" s="887"/>
      <c r="BY128" s="887"/>
      <c r="BZ128" s="887"/>
      <c r="CA128" s="887"/>
      <c r="CB128" s="194"/>
      <c r="CC128" s="928" t="s">
        <v>359</v>
      </c>
      <c r="CD128" s="888" t="s">
        <v>345</v>
      </c>
      <c r="CE128" s="887">
        <f t="shared" si="1381"/>
        <v>0</v>
      </c>
      <c r="CF128" s="887">
        <f t="shared" si="1382"/>
        <v>0</v>
      </c>
      <c r="CG128" s="887">
        <f t="shared" si="1383"/>
        <v>0</v>
      </c>
      <c r="CH128" s="887">
        <f t="shared" si="1384"/>
        <v>0</v>
      </c>
      <c r="CI128" s="887">
        <f t="shared" si="1385"/>
        <v>0</v>
      </c>
      <c r="CJ128" s="887"/>
      <c r="CK128" s="887"/>
      <c r="CL128" s="887"/>
      <c r="CM128" s="887"/>
      <c r="CN128" s="887"/>
      <c r="CO128" s="887"/>
      <c r="CP128" s="887"/>
      <c r="CQ128" s="887"/>
      <c r="CR128" s="887"/>
      <c r="CS128" s="887"/>
      <c r="CT128" s="887"/>
      <c r="CU128" s="887"/>
      <c r="CV128" s="194"/>
      <c r="CW128" s="928" t="s">
        <v>359</v>
      </c>
      <c r="CX128" s="888" t="s">
        <v>345</v>
      </c>
      <c r="CY128" s="887">
        <f t="shared" si="1386"/>
        <v>0</v>
      </c>
      <c r="CZ128" s="887">
        <f t="shared" si="1387"/>
        <v>0</v>
      </c>
      <c r="DA128" s="887">
        <f t="shared" si="1388"/>
        <v>0</v>
      </c>
      <c r="DB128" s="887">
        <f t="shared" si="1389"/>
        <v>0</v>
      </c>
      <c r="DC128" s="887">
        <f t="shared" si="1390"/>
        <v>0</v>
      </c>
      <c r="DD128" s="887"/>
      <c r="DE128" s="887"/>
      <c r="DF128" s="887"/>
      <c r="DG128" s="887"/>
      <c r="DH128" s="887"/>
      <c r="DI128" s="887"/>
      <c r="DJ128" s="887"/>
      <c r="DK128" s="887"/>
      <c r="DL128" s="887"/>
      <c r="DM128" s="887"/>
      <c r="DN128" s="887"/>
      <c r="DO128" s="887"/>
      <c r="DP128" s="194"/>
    </row>
    <row r="129" spans="1:120" s="40" customFormat="1" ht="27" customHeight="1" x14ac:dyDescent="0.15">
      <c r="A129" s="939" t="s">
        <v>360</v>
      </c>
      <c r="B129" s="888" t="s">
        <v>345</v>
      </c>
      <c r="C129" s="887">
        <f t="shared" si="1350"/>
        <v>0</v>
      </c>
      <c r="D129" s="887">
        <f t="shared" si="1351"/>
        <v>0</v>
      </c>
      <c r="E129" s="887">
        <f t="shared" si="1352"/>
        <v>0</v>
      </c>
      <c r="F129" s="887">
        <f t="shared" si="1353"/>
        <v>0</v>
      </c>
      <c r="G129" s="887">
        <f t="shared" si="1354"/>
        <v>0</v>
      </c>
      <c r="H129" s="887">
        <f>AB129+AV129+BP129+CJ129+DD129</f>
        <v>0</v>
      </c>
      <c r="I129" s="887">
        <f t="shared" si="1392"/>
        <v>0</v>
      </c>
      <c r="J129" s="887">
        <f t="shared" si="1393"/>
        <v>0</v>
      </c>
      <c r="K129" s="887">
        <f t="shared" si="1394"/>
        <v>0</v>
      </c>
      <c r="L129" s="887">
        <f t="shared" si="1395"/>
        <v>0</v>
      </c>
      <c r="M129" s="887">
        <f t="shared" si="1396"/>
        <v>0</v>
      </c>
      <c r="N129" s="887">
        <f t="shared" si="1397"/>
        <v>0</v>
      </c>
      <c r="O129" s="887">
        <f t="shared" si="1398"/>
        <v>0</v>
      </c>
      <c r="P129" s="887">
        <f t="shared" si="1399"/>
        <v>0</v>
      </c>
      <c r="Q129" s="887">
        <f t="shared" si="1400"/>
        <v>0</v>
      </c>
      <c r="R129" s="887">
        <f t="shared" si="1401"/>
        <v>0</v>
      </c>
      <c r="S129" s="887">
        <f t="shared" si="1402"/>
        <v>0</v>
      </c>
      <c r="T129" s="194"/>
      <c r="U129" s="939" t="s">
        <v>360</v>
      </c>
      <c r="V129" s="888" t="s">
        <v>345</v>
      </c>
      <c r="W129" s="887">
        <f t="shared" si="1366"/>
        <v>0</v>
      </c>
      <c r="X129" s="887">
        <f t="shared" si="1367"/>
        <v>0</v>
      </c>
      <c r="Y129" s="887">
        <f t="shared" si="1403"/>
        <v>0</v>
      </c>
      <c r="Z129" s="887">
        <f t="shared" si="1404"/>
        <v>0</v>
      </c>
      <c r="AA129" s="887">
        <f t="shared" si="1370"/>
        <v>0</v>
      </c>
      <c r="AB129" s="887"/>
      <c r="AC129" s="887"/>
      <c r="AD129" s="887"/>
      <c r="AE129" s="887"/>
      <c r="AF129" s="887"/>
      <c r="AG129" s="887"/>
      <c r="AH129" s="887"/>
      <c r="AI129" s="887"/>
      <c r="AJ129" s="887"/>
      <c r="AK129" s="887"/>
      <c r="AL129" s="887"/>
      <c r="AM129" s="887"/>
      <c r="AN129" s="194"/>
      <c r="AO129" s="939" t="s">
        <v>360</v>
      </c>
      <c r="AP129" s="888" t="s">
        <v>345</v>
      </c>
      <c r="AQ129" s="887">
        <f t="shared" si="1371"/>
        <v>0</v>
      </c>
      <c r="AR129" s="887">
        <f t="shared" si="1372"/>
        <v>0</v>
      </c>
      <c r="AS129" s="887">
        <f t="shared" si="1373"/>
        <v>0</v>
      </c>
      <c r="AT129" s="887">
        <f t="shared" si="1374"/>
        <v>0</v>
      </c>
      <c r="AU129" s="887">
        <f t="shared" si="1375"/>
        <v>0</v>
      </c>
      <c r="AV129" s="887"/>
      <c r="AW129" s="887"/>
      <c r="AX129" s="887"/>
      <c r="AY129" s="887"/>
      <c r="AZ129" s="887"/>
      <c r="BA129" s="887"/>
      <c r="BB129" s="887"/>
      <c r="BC129" s="887"/>
      <c r="BD129" s="887"/>
      <c r="BE129" s="887"/>
      <c r="BF129" s="887"/>
      <c r="BG129" s="887"/>
      <c r="BH129" s="194"/>
      <c r="BI129" s="939" t="s">
        <v>360</v>
      </c>
      <c r="BJ129" s="888" t="s">
        <v>345</v>
      </c>
      <c r="BK129" s="887">
        <f t="shared" si="1376"/>
        <v>0</v>
      </c>
      <c r="BL129" s="887">
        <f t="shared" si="1377"/>
        <v>0</v>
      </c>
      <c r="BM129" s="887">
        <f t="shared" si="1378"/>
        <v>0</v>
      </c>
      <c r="BN129" s="887">
        <f t="shared" si="1379"/>
        <v>0</v>
      </c>
      <c r="BO129" s="887">
        <f t="shared" si="1380"/>
        <v>0</v>
      </c>
      <c r="BP129" s="887"/>
      <c r="BQ129" s="887"/>
      <c r="BR129" s="887"/>
      <c r="BS129" s="887"/>
      <c r="BT129" s="887"/>
      <c r="BU129" s="887"/>
      <c r="BV129" s="887"/>
      <c r="BW129" s="887"/>
      <c r="BX129" s="887"/>
      <c r="BY129" s="887"/>
      <c r="BZ129" s="887"/>
      <c r="CA129" s="887"/>
      <c r="CB129" s="194"/>
      <c r="CC129" s="939" t="s">
        <v>360</v>
      </c>
      <c r="CD129" s="888" t="s">
        <v>345</v>
      </c>
      <c r="CE129" s="887">
        <f t="shared" si="1381"/>
        <v>0</v>
      </c>
      <c r="CF129" s="887">
        <f t="shared" si="1382"/>
        <v>0</v>
      </c>
      <c r="CG129" s="887">
        <f t="shared" si="1383"/>
        <v>0</v>
      </c>
      <c r="CH129" s="887">
        <f t="shared" si="1384"/>
        <v>0</v>
      </c>
      <c r="CI129" s="887">
        <f t="shared" si="1385"/>
        <v>0</v>
      </c>
      <c r="CJ129" s="887"/>
      <c r="CK129" s="887"/>
      <c r="CL129" s="887"/>
      <c r="CM129" s="887"/>
      <c r="CN129" s="887"/>
      <c r="CO129" s="887"/>
      <c r="CP129" s="887"/>
      <c r="CQ129" s="887"/>
      <c r="CR129" s="887"/>
      <c r="CS129" s="887"/>
      <c r="CT129" s="887"/>
      <c r="CU129" s="887"/>
      <c r="CV129" s="194"/>
      <c r="CW129" s="939" t="s">
        <v>360</v>
      </c>
      <c r="CX129" s="888" t="s">
        <v>345</v>
      </c>
      <c r="CY129" s="887">
        <f t="shared" si="1386"/>
        <v>0</v>
      </c>
      <c r="CZ129" s="887">
        <f t="shared" si="1387"/>
        <v>0</v>
      </c>
      <c r="DA129" s="887">
        <f t="shared" si="1388"/>
        <v>0</v>
      </c>
      <c r="DB129" s="887">
        <f t="shared" si="1389"/>
        <v>0</v>
      </c>
      <c r="DC129" s="887">
        <f t="shared" si="1390"/>
        <v>0</v>
      </c>
      <c r="DD129" s="887"/>
      <c r="DE129" s="887"/>
      <c r="DF129" s="887"/>
      <c r="DG129" s="887"/>
      <c r="DH129" s="887"/>
      <c r="DI129" s="887"/>
      <c r="DJ129" s="887"/>
      <c r="DK129" s="887"/>
      <c r="DL129" s="887"/>
      <c r="DM129" s="887"/>
      <c r="DN129" s="887"/>
      <c r="DO129" s="887"/>
      <c r="DP129" s="194"/>
    </row>
    <row r="130" spans="1:120" s="40" customFormat="1" ht="27" customHeight="1" x14ac:dyDescent="0.15">
      <c r="A130" s="73"/>
      <c r="B130" s="66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U130" s="73"/>
      <c r="V130" s="66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O130" s="73"/>
      <c r="AP130" s="66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I130" s="73"/>
      <c r="BJ130" s="66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C130" s="73"/>
      <c r="CD130" s="66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W130" s="73"/>
      <c r="CX130" s="66"/>
      <c r="CY130" s="74"/>
      <c r="CZ130" s="74"/>
      <c r="DA130" s="74"/>
      <c r="DB130" s="74"/>
      <c r="DC130" s="74"/>
      <c r="DD130" s="74"/>
      <c r="DE130" s="74"/>
      <c r="DF130" s="74"/>
      <c r="DG130" s="74"/>
      <c r="DH130" s="74"/>
      <c r="DI130" s="74"/>
      <c r="DJ130" s="74"/>
      <c r="DK130" s="74"/>
      <c r="DL130" s="74"/>
      <c r="DM130" s="74"/>
      <c r="DN130" s="74"/>
      <c r="DO130" s="74"/>
    </row>
    <row r="131" spans="1:120" s="40" customFormat="1" ht="27" customHeight="1" x14ac:dyDescent="0.15">
      <c r="A131" s="73"/>
      <c r="B131" s="66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U131" s="73"/>
      <c r="V131" s="66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O131" s="73"/>
      <c r="AP131" s="66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I131" s="73"/>
      <c r="BJ131" s="66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C131" s="73"/>
      <c r="CD131" s="66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W131" s="73"/>
      <c r="CX131" s="66"/>
      <c r="CY131" s="74"/>
      <c r="CZ131" s="74"/>
      <c r="DA131" s="74"/>
      <c r="DB131" s="74"/>
      <c r="DC131" s="74"/>
      <c r="DD131" s="74"/>
      <c r="DE131" s="74"/>
      <c r="DF131" s="74"/>
      <c r="DG131" s="74"/>
      <c r="DH131" s="74"/>
      <c r="DI131" s="74"/>
      <c r="DJ131" s="74"/>
      <c r="DK131" s="74"/>
      <c r="DL131" s="74"/>
      <c r="DM131" s="74"/>
      <c r="DN131" s="74"/>
      <c r="DO131" s="74"/>
    </row>
    <row r="132" spans="1:120" s="40" customFormat="1" ht="27" customHeight="1" x14ac:dyDescent="0.15">
      <c r="A132" s="73"/>
      <c r="B132" s="66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U132" s="73"/>
      <c r="V132" s="66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O132" s="73"/>
      <c r="AP132" s="66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I132" s="73"/>
      <c r="BJ132" s="66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C132" s="73"/>
      <c r="CD132" s="66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W132" s="73"/>
      <c r="CX132" s="66"/>
      <c r="CY132" s="74"/>
      <c r="CZ132" s="74"/>
      <c r="DA132" s="74"/>
      <c r="DB132" s="74"/>
      <c r="DC132" s="74"/>
      <c r="DD132" s="74"/>
      <c r="DE132" s="74"/>
      <c r="DF132" s="74"/>
      <c r="DG132" s="74"/>
      <c r="DH132" s="74"/>
      <c r="DI132" s="74"/>
      <c r="DJ132" s="74"/>
      <c r="DK132" s="74"/>
      <c r="DL132" s="74"/>
      <c r="DM132" s="74"/>
      <c r="DN132" s="74"/>
      <c r="DO132" s="74"/>
    </row>
    <row r="133" spans="1:120" s="40" customFormat="1" ht="27" customHeight="1" x14ac:dyDescent="0.15">
      <c r="A133" s="73"/>
      <c r="B133" s="6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U133" s="73"/>
      <c r="V133" s="66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O133" s="73"/>
      <c r="AP133" s="66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I133" s="73"/>
      <c r="BJ133" s="66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C133" s="73"/>
      <c r="CD133" s="66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W133" s="73"/>
      <c r="CX133" s="66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</row>
    <row r="134" spans="1:120" s="40" customFormat="1" ht="27" customHeight="1" x14ac:dyDescent="0.15">
      <c r="A134" s="73"/>
      <c r="B134" s="66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U134" s="73"/>
      <c r="V134" s="66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O134" s="73"/>
      <c r="AP134" s="66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I134" s="73"/>
      <c r="BJ134" s="66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C134" s="73"/>
      <c r="CD134" s="66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W134" s="73"/>
      <c r="CX134" s="66"/>
      <c r="CY134" s="74"/>
      <c r="CZ134" s="74"/>
      <c r="DA134" s="74"/>
      <c r="DB134" s="74"/>
      <c r="DC134" s="74"/>
      <c r="DD134" s="74"/>
      <c r="DE134" s="74"/>
      <c r="DF134" s="74"/>
      <c r="DG134" s="74"/>
      <c r="DH134" s="74"/>
      <c r="DI134" s="74"/>
      <c r="DJ134" s="74"/>
      <c r="DK134" s="74"/>
      <c r="DL134" s="74"/>
      <c r="DM134" s="74"/>
      <c r="DN134" s="74"/>
      <c r="DO134" s="74"/>
    </row>
    <row r="135" spans="1:120" s="40" customFormat="1" ht="27" customHeight="1" x14ac:dyDescent="0.15">
      <c r="A135" s="73"/>
      <c r="B135" s="66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U135" s="73"/>
      <c r="V135" s="66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O135" s="73"/>
      <c r="AP135" s="66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I135" s="73"/>
      <c r="BJ135" s="66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C135" s="73"/>
      <c r="CD135" s="66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W135" s="73"/>
      <c r="CX135" s="66"/>
      <c r="CY135" s="74"/>
      <c r="CZ135" s="74"/>
      <c r="DA135" s="74"/>
      <c r="DB135" s="74"/>
      <c r="DC135" s="74"/>
      <c r="DD135" s="74"/>
      <c r="DE135" s="74"/>
      <c r="DF135" s="74"/>
      <c r="DG135" s="74"/>
      <c r="DH135" s="74"/>
      <c r="DI135" s="74"/>
      <c r="DJ135" s="74"/>
      <c r="DK135" s="74"/>
      <c r="DL135" s="74"/>
      <c r="DM135" s="74"/>
      <c r="DN135" s="74"/>
      <c r="DO135" s="74"/>
    </row>
    <row r="136" spans="1:120" s="40" customFormat="1" ht="27" customHeight="1" x14ac:dyDescent="0.15">
      <c r="A136" s="73"/>
      <c r="B136" s="66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U136" s="73"/>
      <c r="V136" s="66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O136" s="73"/>
      <c r="AP136" s="66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I136" s="73"/>
      <c r="BJ136" s="66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C136" s="73"/>
      <c r="CD136" s="66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W136" s="73"/>
      <c r="CX136" s="66"/>
      <c r="CY136" s="74"/>
      <c r="CZ136" s="74"/>
      <c r="DA136" s="74"/>
      <c r="DB136" s="74"/>
      <c r="DC136" s="74"/>
      <c r="DD136" s="74"/>
      <c r="DE136" s="74"/>
      <c r="DF136" s="74"/>
      <c r="DG136" s="74"/>
      <c r="DH136" s="74"/>
      <c r="DI136" s="74"/>
      <c r="DJ136" s="74"/>
      <c r="DK136" s="74"/>
      <c r="DL136" s="74"/>
      <c r="DM136" s="74"/>
      <c r="DN136" s="74"/>
      <c r="DO136" s="74"/>
    </row>
    <row r="137" spans="1:120" s="40" customFormat="1" ht="27" customHeight="1" x14ac:dyDescent="0.15">
      <c r="A137" s="73"/>
      <c r="B137" s="66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U137" s="73"/>
      <c r="V137" s="66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O137" s="73"/>
      <c r="AP137" s="66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I137" s="73"/>
      <c r="BJ137" s="66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C137" s="73"/>
      <c r="CD137" s="66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W137" s="73"/>
      <c r="CX137" s="66"/>
      <c r="CY137" s="74"/>
      <c r="CZ137" s="74"/>
      <c r="DA137" s="74"/>
      <c r="DB137" s="74"/>
      <c r="DC137" s="74"/>
      <c r="DD137" s="74"/>
      <c r="DE137" s="74"/>
      <c r="DF137" s="74"/>
      <c r="DG137" s="74"/>
      <c r="DH137" s="74"/>
      <c r="DI137" s="74"/>
      <c r="DJ137" s="74"/>
      <c r="DK137" s="74"/>
      <c r="DL137" s="74"/>
      <c r="DM137" s="74"/>
      <c r="DN137" s="74"/>
      <c r="DO137" s="74"/>
    </row>
    <row r="138" spans="1:120" s="40" customFormat="1" ht="27" customHeight="1" x14ac:dyDescent="0.15">
      <c r="A138" s="73"/>
      <c r="B138" s="6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U138" s="73"/>
      <c r="V138" s="66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O138" s="73"/>
      <c r="AP138" s="66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I138" s="73"/>
      <c r="BJ138" s="66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C138" s="73"/>
      <c r="CD138" s="66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W138" s="73"/>
      <c r="CX138" s="66"/>
      <c r="CY138" s="74"/>
      <c r="CZ138" s="74"/>
      <c r="DA138" s="74"/>
      <c r="DB138" s="74"/>
      <c r="DC138" s="74"/>
      <c r="DD138" s="74"/>
      <c r="DE138" s="74"/>
      <c r="DF138" s="74"/>
      <c r="DG138" s="74"/>
      <c r="DH138" s="74"/>
      <c r="DI138" s="74"/>
      <c r="DJ138" s="74"/>
      <c r="DK138" s="74"/>
      <c r="DL138" s="74"/>
      <c r="DM138" s="74"/>
      <c r="DN138" s="74"/>
      <c r="DO138" s="74"/>
    </row>
    <row r="139" spans="1:120" s="40" customFormat="1" ht="27" customHeight="1" x14ac:dyDescent="0.15">
      <c r="A139" s="73"/>
      <c r="B139" s="66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U139" s="73"/>
      <c r="V139" s="66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O139" s="73"/>
      <c r="AP139" s="66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I139" s="73"/>
      <c r="BJ139" s="66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C139" s="73"/>
      <c r="CD139" s="66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W139" s="73"/>
      <c r="CX139" s="66"/>
      <c r="CY139" s="74"/>
      <c r="CZ139" s="74"/>
      <c r="DA139" s="74"/>
      <c r="DB139" s="74"/>
      <c r="DC139" s="74"/>
      <c r="DD139" s="74"/>
      <c r="DE139" s="74"/>
      <c r="DF139" s="74"/>
      <c r="DG139" s="74"/>
      <c r="DH139" s="74"/>
      <c r="DI139" s="74"/>
      <c r="DJ139" s="74"/>
      <c r="DK139" s="74"/>
      <c r="DL139" s="74"/>
      <c r="DM139" s="74"/>
      <c r="DN139" s="74"/>
      <c r="DO139" s="74"/>
    </row>
    <row r="140" spans="1:120" s="40" customFormat="1" ht="27" customHeight="1" x14ac:dyDescent="0.15">
      <c r="A140" s="73"/>
      <c r="B140" s="66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U140" s="73"/>
      <c r="V140" s="66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O140" s="73"/>
      <c r="AP140" s="66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I140" s="73"/>
      <c r="BJ140" s="66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C140" s="73"/>
      <c r="CD140" s="66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W140" s="73"/>
      <c r="CX140" s="66"/>
      <c r="CY140" s="74"/>
      <c r="CZ140" s="74"/>
      <c r="DA140" s="74"/>
      <c r="DB140" s="74"/>
      <c r="DC140" s="74"/>
      <c r="DD140" s="74"/>
      <c r="DE140" s="74"/>
      <c r="DF140" s="74"/>
      <c r="DG140" s="74"/>
      <c r="DH140" s="74"/>
      <c r="DI140" s="74"/>
      <c r="DJ140" s="74"/>
      <c r="DK140" s="74"/>
      <c r="DL140" s="74"/>
      <c r="DM140" s="74"/>
      <c r="DN140" s="74"/>
      <c r="DO140" s="74"/>
    </row>
    <row r="141" spans="1:120" s="40" customFormat="1" x14ac:dyDescent="0.15">
      <c r="A141" s="73"/>
      <c r="B141" s="66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U141" s="73"/>
      <c r="V141" s="66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O141" s="73"/>
      <c r="AP141" s="66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I141" s="73"/>
      <c r="BJ141" s="66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C141" s="73"/>
      <c r="CD141" s="66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W141" s="73"/>
      <c r="CX141" s="66"/>
      <c r="CY141" s="74"/>
      <c r="CZ141" s="74"/>
      <c r="DA141" s="74"/>
      <c r="DB141" s="74"/>
      <c r="DC141" s="74"/>
      <c r="DD141" s="74"/>
      <c r="DE141" s="74"/>
      <c r="DF141" s="74"/>
      <c r="DG141" s="74"/>
      <c r="DH141" s="74"/>
      <c r="DI141" s="74"/>
      <c r="DJ141" s="74"/>
      <c r="DK141" s="74"/>
      <c r="DL141" s="74"/>
      <c r="DM141" s="74"/>
      <c r="DN141" s="74"/>
      <c r="DO141" s="74"/>
    </row>
    <row r="142" spans="1:120" s="40" customFormat="1" x14ac:dyDescent="0.15">
      <c r="A142" s="73"/>
      <c r="B142" s="66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U142" s="73"/>
      <c r="V142" s="66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O142" s="73"/>
      <c r="AP142" s="66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I142" s="73"/>
      <c r="BJ142" s="66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C142" s="73"/>
      <c r="CD142" s="66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W142" s="73"/>
      <c r="CX142" s="66"/>
      <c r="CY142" s="74"/>
      <c r="CZ142" s="74"/>
      <c r="DA142" s="74"/>
      <c r="DB142" s="74"/>
      <c r="DC142" s="74"/>
      <c r="DD142" s="74"/>
      <c r="DE142" s="74"/>
      <c r="DF142" s="74"/>
      <c r="DG142" s="74"/>
      <c r="DH142" s="74"/>
      <c r="DI142" s="74"/>
      <c r="DJ142" s="74"/>
      <c r="DK142" s="74"/>
      <c r="DL142" s="74"/>
      <c r="DM142" s="74"/>
      <c r="DN142" s="74"/>
      <c r="DO142" s="74"/>
    </row>
    <row r="143" spans="1:120" s="40" customFormat="1" x14ac:dyDescent="0.15">
      <c r="A143" s="73"/>
      <c r="B143" s="6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U143" s="73"/>
      <c r="V143" s="66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O143" s="73"/>
      <c r="AP143" s="66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I143" s="73"/>
      <c r="BJ143" s="66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C143" s="73"/>
      <c r="CD143" s="66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W143" s="73"/>
      <c r="CX143" s="66"/>
      <c r="CY143" s="74"/>
      <c r="CZ143" s="74"/>
      <c r="DA143" s="74"/>
      <c r="DB143" s="74"/>
      <c r="DC143" s="74"/>
      <c r="DD143" s="74"/>
      <c r="DE143" s="74"/>
      <c r="DF143" s="74"/>
      <c r="DG143" s="74"/>
      <c r="DH143" s="74"/>
      <c r="DI143" s="74"/>
      <c r="DJ143" s="74"/>
      <c r="DK143" s="74"/>
      <c r="DL143" s="74"/>
      <c r="DM143" s="74"/>
      <c r="DN143" s="74"/>
      <c r="DO143" s="74"/>
    </row>
    <row r="144" spans="1:120" s="40" customFormat="1" x14ac:dyDescent="0.15">
      <c r="A144" s="73"/>
      <c r="B144" s="66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U144" s="73"/>
      <c r="V144" s="66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O144" s="73"/>
      <c r="AP144" s="66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I144" s="73"/>
      <c r="BJ144" s="66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C144" s="73"/>
      <c r="CD144" s="66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W144" s="73"/>
      <c r="CX144" s="66"/>
      <c r="CY144" s="74"/>
      <c r="CZ144" s="74"/>
      <c r="DA144" s="74"/>
      <c r="DB144" s="74"/>
      <c r="DC144" s="74"/>
      <c r="DD144" s="74"/>
      <c r="DE144" s="74"/>
      <c r="DF144" s="74"/>
      <c r="DG144" s="74"/>
      <c r="DH144" s="74"/>
      <c r="DI144" s="74"/>
      <c r="DJ144" s="74"/>
      <c r="DK144" s="74"/>
      <c r="DL144" s="74"/>
      <c r="DM144" s="74"/>
      <c r="DN144" s="74"/>
      <c r="DO144" s="74"/>
    </row>
    <row r="145" spans="1:119" s="40" customFormat="1" x14ac:dyDescent="0.15">
      <c r="A145" s="73"/>
      <c r="B145" s="66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U145" s="73"/>
      <c r="V145" s="66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O145" s="73"/>
      <c r="AP145" s="66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I145" s="73"/>
      <c r="BJ145" s="66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C145" s="73"/>
      <c r="CD145" s="66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74"/>
      <c r="CW145" s="73"/>
      <c r="CX145" s="66"/>
      <c r="CY145" s="74"/>
      <c r="CZ145" s="74"/>
      <c r="DA145" s="74"/>
      <c r="DB145" s="74"/>
      <c r="DC145" s="74"/>
      <c r="DD145" s="74"/>
      <c r="DE145" s="74"/>
      <c r="DF145" s="74"/>
      <c r="DG145" s="74"/>
      <c r="DH145" s="74"/>
      <c r="DI145" s="74"/>
      <c r="DJ145" s="74"/>
      <c r="DK145" s="74"/>
      <c r="DL145" s="74"/>
      <c r="DM145" s="74"/>
      <c r="DN145" s="74"/>
      <c r="DO145" s="74"/>
    </row>
    <row r="146" spans="1:119" s="40" customFormat="1" x14ac:dyDescent="0.15">
      <c r="A146" s="73"/>
      <c r="B146" s="66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U146" s="73"/>
      <c r="V146" s="66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O146" s="73"/>
      <c r="AP146" s="66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I146" s="73"/>
      <c r="BJ146" s="66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C146" s="73"/>
      <c r="CD146" s="66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  <c r="CT146" s="74"/>
      <c r="CU146" s="74"/>
      <c r="CW146" s="73"/>
      <c r="CX146" s="66"/>
      <c r="CY146" s="74"/>
      <c r="CZ146" s="74"/>
      <c r="DA146" s="74"/>
      <c r="DB146" s="74"/>
      <c r="DC146" s="74"/>
      <c r="DD146" s="74"/>
      <c r="DE146" s="74"/>
      <c r="DF146" s="74"/>
      <c r="DG146" s="74"/>
      <c r="DH146" s="74"/>
      <c r="DI146" s="74"/>
      <c r="DJ146" s="74"/>
      <c r="DK146" s="74"/>
      <c r="DL146" s="74"/>
      <c r="DM146" s="74"/>
      <c r="DN146" s="74"/>
      <c r="DO146" s="74"/>
    </row>
    <row r="147" spans="1:119" s="40" customFormat="1" x14ac:dyDescent="0.15">
      <c r="A147" s="73"/>
      <c r="B147" s="66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U147" s="73"/>
      <c r="V147" s="66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O147" s="73"/>
      <c r="AP147" s="66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I147" s="73"/>
      <c r="BJ147" s="66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C147" s="73"/>
      <c r="CD147" s="66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4"/>
      <c r="CR147" s="74"/>
      <c r="CS147" s="74"/>
      <c r="CT147" s="74"/>
      <c r="CU147" s="74"/>
      <c r="CW147" s="73"/>
      <c r="CX147" s="66"/>
      <c r="CY147" s="74"/>
      <c r="CZ147" s="74"/>
      <c r="DA147" s="74"/>
      <c r="DB147" s="74"/>
      <c r="DC147" s="74"/>
      <c r="DD147" s="74"/>
      <c r="DE147" s="74"/>
      <c r="DF147" s="74"/>
      <c r="DG147" s="74"/>
      <c r="DH147" s="74"/>
      <c r="DI147" s="74"/>
      <c r="DJ147" s="74"/>
      <c r="DK147" s="74"/>
      <c r="DL147" s="74"/>
      <c r="DM147" s="74"/>
      <c r="DN147" s="74"/>
      <c r="DO147" s="74"/>
    </row>
    <row r="148" spans="1:119" s="40" customFormat="1" x14ac:dyDescent="0.15">
      <c r="A148" s="73"/>
      <c r="B148" s="6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U148" s="73"/>
      <c r="V148" s="66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O148" s="73"/>
      <c r="AP148" s="66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I148" s="73"/>
      <c r="BJ148" s="66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C148" s="73"/>
      <c r="CD148" s="66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  <c r="CT148" s="74"/>
      <c r="CU148" s="74"/>
      <c r="CW148" s="73"/>
      <c r="CX148" s="66"/>
      <c r="CY148" s="74"/>
      <c r="CZ148" s="74"/>
      <c r="DA148" s="74"/>
      <c r="DB148" s="74"/>
      <c r="DC148" s="74"/>
      <c r="DD148" s="74"/>
      <c r="DE148" s="74"/>
      <c r="DF148" s="74"/>
      <c r="DG148" s="74"/>
      <c r="DH148" s="74"/>
      <c r="DI148" s="74"/>
      <c r="DJ148" s="74"/>
      <c r="DK148" s="74"/>
      <c r="DL148" s="74"/>
      <c r="DM148" s="74"/>
      <c r="DN148" s="74"/>
      <c r="DO148" s="74"/>
    </row>
    <row r="149" spans="1:119" s="40" customFormat="1" x14ac:dyDescent="0.15">
      <c r="A149" s="73"/>
      <c r="B149" s="66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U149" s="73"/>
      <c r="V149" s="66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O149" s="73"/>
      <c r="AP149" s="66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I149" s="73"/>
      <c r="BJ149" s="66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C149" s="73"/>
      <c r="CD149" s="66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  <c r="CT149" s="74"/>
      <c r="CU149" s="74"/>
      <c r="CW149" s="73"/>
      <c r="CX149" s="66"/>
      <c r="CY149" s="74"/>
      <c r="CZ149" s="74"/>
      <c r="DA149" s="74"/>
      <c r="DB149" s="74"/>
      <c r="DC149" s="74"/>
      <c r="DD149" s="74"/>
      <c r="DE149" s="74"/>
      <c r="DF149" s="74"/>
      <c r="DG149" s="74"/>
      <c r="DH149" s="74"/>
      <c r="DI149" s="74"/>
      <c r="DJ149" s="74"/>
      <c r="DK149" s="74"/>
      <c r="DL149" s="74"/>
      <c r="DM149" s="74"/>
      <c r="DN149" s="74"/>
      <c r="DO149" s="74"/>
    </row>
    <row r="150" spans="1:119" s="40" customFormat="1" x14ac:dyDescent="0.15">
      <c r="A150" s="73"/>
      <c r="B150" s="66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U150" s="73"/>
      <c r="V150" s="66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O150" s="73"/>
      <c r="AP150" s="66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I150" s="73"/>
      <c r="BJ150" s="66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C150" s="73"/>
      <c r="CD150" s="66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  <c r="CT150" s="74"/>
      <c r="CU150" s="74"/>
      <c r="CW150" s="73"/>
      <c r="CX150" s="66"/>
      <c r="CY150" s="74"/>
      <c r="CZ150" s="74"/>
      <c r="DA150" s="74"/>
      <c r="DB150" s="74"/>
      <c r="DC150" s="74"/>
      <c r="DD150" s="74"/>
      <c r="DE150" s="74"/>
      <c r="DF150" s="74"/>
      <c r="DG150" s="74"/>
      <c r="DH150" s="74"/>
      <c r="DI150" s="74"/>
      <c r="DJ150" s="74"/>
      <c r="DK150" s="74"/>
      <c r="DL150" s="74"/>
      <c r="DM150" s="74"/>
      <c r="DN150" s="74"/>
      <c r="DO150" s="74"/>
    </row>
    <row r="151" spans="1:119" s="40" customFormat="1" x14ac:dyDescent="0.15">
      <c r="A151" s="73"/>
      <c r="B151" s="66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U151" s="73"/>
      <c r="V151" s="66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O151" s="73"/>
      <c r="AP151" s="66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I151" s="73"/>
      <c r="BJ151" s="66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C151" s="73"/>
      <c r="CD151" s="66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4"/>
      <c r="CR151" s="74"/>
      <c r="CS151" s="74"/>
      <c r="CT151" s="74"/>
      <c r="CU151" s="74"/>
      <c r="CW151" s="73"/>
      <c r="CX151" s="66"/>
      <c r="CY151" s="74"/>
      <c r="CZ151" s="74"/>
      <c r="DA151" s="74"/>
      <c r="DB151" s="74"/>
      <c r="DC151" s="74"/>
      <c r="DD151" s="74"/>
      <c r="DE151" s="74"/>
      <c r="DF151" s="74"/>
      <c r="DG151" s="74"/>
      <c r="DH151" s="74"/>
      <c r="DI151" s="74"/>
      <c r="DJ151" s="74"/>
      <c r="DK151" s="74"/>
      <c r="DL151" s="74"/>
      <c r="DM151" s="74"/>
      <c r="DN151" s="74"/>
      <c r="DO151" s="74"/>
    </row>
    <row r="152" spans="1:119" s="40" customFormat="1" x14ac:dyDescent="0.15">
      <c r="A152" s="73"/>
      <c r="B152" s="66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U152" s="73"/>
      <c r="V152" s="66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O152" s="73"/>
      <c r="AP152" s="66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I152" s="73"/>
      <c r="BJ152" s="66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C152" s="73"/>
      <c r="CD152" s="66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4"/>
      <c r="CR152" s="74"/>
      <c r="CS152" s="74"/>
      <c r="CT152" s="74"/>
      <c r="CU152" s="74"/>
      <c r="CW152" s="73"/>
      <c r="CX152" s="66"/>
      <c r="CY152" s="74"/>
      <c r="CZ152" s="74"/>
      <c r="DA152" s="74"/>
      <c r="DB152" s="74"/>
      <c r="DC152" s="74"/>
      <c r="DD152" s="74"/>
      <c r="DE152" s="74"/>
      <c r="DF152" s="74"/>
      <c r="DG152" s="74"/>
      <c r="DH152" s="74"/>
      <c r="DI152" s="74"/>
      <c r="DJ152" s="74"/>
      <c r="DK152" s="74"/>
      <c r="DL152" s="74"/>
      <c r="DM152" s="74"/>
      <c r="DN152" s="74"/>
      <c r="DO152" s="74"/>
    </row>
    <row r="153" spans="1:119" s="40" customFormat="1" x14ac:dyDescent="0.15">
      <c r="A153" s="73"/>
      <c r="B153" s="6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U153" s="73"/>
      <c r="V153" s="66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O153" s="73"/>
      <c r="AP153" s="66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I153" s="73"/>
      <c r="BJ153" s="66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C153" s="73"/>
      <c r="CD153" s="66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W153" s="73"/>
      <c r="CX153" s="66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</row>
    <row r="154" spans="1:119" s="40" customFormat="1" x14ac:dyDescent="0.15">
      <c r="A154" s="73"/>
      <c r="B154" s="66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U154" s="73"/>
      <c r="V154" s="66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O154" s="73"/>
      <c r="AP154" s="66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I154" s="73"/>
      <c r="BJ154" s="66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C154" s="73"/>
      <c r="CD154" s="66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74"/>
      <c r="CW154" s="73"/>
      <c r="CX154" s="66"/>
      <c r="CY154" s="74"/>
      <c r="CZ154" s="74"/>
      <c r="DA154" s="74"/>
      <c r="DB154" s="74"/>
      <c r="DC154" s="74"/>
      <c r="DD154" s="74"/>
      <c r="DE154" s="74"/>
      <c r="DF154" s="74"/>
      <c r="DG154" s="74"/>
      <c r="DH154" s="74"/>
      <c r="DI154" s="74"/>
      <c r="DJ154" s="74"/>
      <c r="DK154" s="74"/>
      <c r="DL154" s="74"/>
      <c r="DM154" s="74"/>
      <c r="DN154" s="74"/>
      <c r="DO154" s="74"/>
    </row>
    <row r="155" spans="1:119" s="40" customFormat="1" x14ac:dyDescent="0.15">
      <c r="A155" s="73"/>
      <c r="B155" s="66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U155" s="73"/>
      <c r="V155" s="66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O155" s="73"/>
      <c r="AP155" s="66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I155" s="73"/>
      <c r="BJ155" s="66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C155" s="73"/>
      <c r="CD155" s="66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74"/>
      <c r="CW155" s="73"/>
      <c r="CX155" s="66"/>
      <c r="CY155" s="74"/>
      <c r="CZ155" s="74"/>
      <c r="DA155" s="74"/>
      <c r="DB155" s="74"/>
      <c r="DC155" s="74"/>
      <c r="DD155" s="74"/>
      <c r="DE155" s="74"/>
      <c r="DF155" s="74"/>
      <c r="DG155" s="74"/>
      <c r="DH155" s="74"/>
      <c r="DI155" s="74"/>
      <c r="DJ155" s="74"/>
      <c r="DK155" s="74"/>
      <c r="DL155" s="74"/>
      <c r="DM155" s="74"/>
      <c r="DN155" s="74"/>
      <c r="DO155" s="74"/>
    </row>
    <row r="156" spans="1:119" s="40" customFormat="1" x14ac:dyDescent="0.15">
      <c r="A156" s="73"/>
      <c r="B156" s="66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U156" s="73"/>
      <c r="V156" s="66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O156" s="73"/>
      <c r="AP156" s="66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I156" s="73"/>
      <c r="BJ156" s="66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C156" s="73"/>
      <c r="CD156" s="66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  <c r="CT156" s="74"/>
      <c r="CU156" s="74"/>
      <c r="CW156" s="73"/>
      <c r="CX156" s="66"/>
      <c r="CY156" s="74"/>
      <c r="CZ156" s="74"/>
      <c r="DA156" s="74"/>
      <c r="DB156" s="74"/>
      <c r="DC156" s="74"/>
      <c r="DD156" s="74"/>
      <c r="DE156" s="74"/>
      <c r="DF156" s="74"/>
      <c r="DG156" s="74"/>
      <c r="DH156" s="74"/>
      <c r="DI156" s="74"/>
      <c r="DJ156" s="74"/>
      <c r="DK156" s="74"/>
      <c r="DL156" s="74"/>
      <c r="DM156" s="74"/>
      <c r="DN156" s="74"/>
      <c r="DO156" s="74"/>
    </row>
    <row r="157" spans="1:119" s="40" customFormat="1" x14ac:dyDescent="0.15">
      <c r="A157" s="73"/>
      <c r="B157" s="66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U157" s="73"/>
      <c r="V157" s="66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O157" s="73"/>
      <c r="AP157" s="66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I157" s="73"/>
      <c r="BJ157" s="66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C157" s="73"/>
      <c r="CD157" s="66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W157" s="73"/>
      <c r="CX157" s="66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</row>
    <row r="158" spans="1:119" s="40" customFormat="1" x14ac:dyDescent="0.15">
      <c r="A158" s="73"/>
      <c r="B158" s="6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U158" s="73"/>
      <c r="V158" s="66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O158" s="73"/>
      <c r="AP158" s="66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I158" s="73"/>
      <c r="BJ158" s="66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C158" s="73"/>
      <c r="CD158" s="66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W158" s="73"/>
      <c r="CX158" s="66"/>
      <c r="CY158" s="74"/>
      <c r="CZ158" s="74"/>
      <c r="DA158" s="74"/>
      <c r="DB158" s="74"/>
      <c r="DC158" s="74"/>
      <c r="DD158" s="74"/>
      <c r="DE158" s="74"/>
      <c r="DF158" s="74"/>
      <c r="DG158" s="74"/>
      <c r="DH158" s="74"/>
      <c r="DI158" s="74"/>
      <c r="DJ158" s="74"/>
      <c r="DK158" s="74"/>
      <c r="DL158" s="74"/>
      <c r="DM158" s="74"/>
      <c r="DN158" s="74"/>
      <c r="DO158" s="74"/>
    </row>
    <row r="159" spans="1:119" s="40" customFormat="1" x14ac:dyDescent="0.15">
      <c r="A159" s="73"/>
      <c r="B159" s="66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U159" s="73"/>
      <c r="V159" s="66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O159" s="73"/>
      <c r="AP159" s="66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I159" s="73"/>
      <c r="BJ159" s="66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C159" s="73"/>
      <c r="CD159" s="66"/>
      <c r="CE159" s="74"/>
      <c r="CF159" s="74"/>
      <c r="CG159" s="74"/>
      <c r="CH159" s="74"/>
      <c r="CI159" s="74"/>
      <c r="CJ159" s="74"/>
      <c r="CK159" s="74"/>
      <c r="CL159" s="74"/>
      <c r="CM159" s="74"/>
      <c r="CN159" s="74"/>
      <c r="CO159" s="74"/>
      <c r="CP159" s="74"/>
      <c r="CQ159" s="74"/>
      <c r="CR159" s="74"/>
      <c r="CS159" s="74"/>
      <c r="CT159" s="74"/>
      <c r="CU159" s="74"/>
      <c r="CW159" s="73"/>
      <c r="CX159" s="66"/>
      <c r="CY159" s="74"/>
      <c r="CZ159" s="74"/>
      <c r="DA159" s="74"/>
      <c r="DB159" s="74"/>
      <c r="DC159" s="74"/>
      <c r="DD159" s="74"/>
      <c r="DE159" s="74"/>
      <c r="DF159" s="74"/>
      <c r="DG159" s="74"/>
      <c r="DH159" s="74"/>
      <c r="DI159" s="74"/>
      <c r="DJ159" s="74"/>
      <c r="DK159" s="74"/>
      <c r="DL159" s="74"/>
      <c r="DM159" s="74"/>
      <c r="DN159" s="74"/>
      <c r="DO159" s="74"/>
    </row>
    <row r="160" spans="1:119" s="40" customFormat="1" x14ac:dyDescent="0.15">
      <c r="A160" s="73"/>
      <c r="B160" s="66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U160" s="73"/>
      <c r="V160" s="66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O160" s="73"/>
      <c r="AP160" s="66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I160" s="73"/>
      <c r="BJ160" s="66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C160" s="73"/>
      <c r="CD160" s="66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4"/>
      <c r="CR160" s="74"/>
      <c r="CS160" s="74"/>
      <c r="CT160" s="74"/>
      <c r="CU160" s="74"/>
      <c r="CW160" s="73"/>
      <c r="CX160" s="66"/>
      <c r="CY160" s="74"/>
      <c r="CZ160" s="74"/>
      <c r="DA160" s="74"/>
      <c r="DB160" s="74"/>
      <c r="DC160" s="74"/>
      <c r="DD160" s="74"/>
      <c r="DE160" s="74"/>
      <c r="DF160" s="74"/>
      <c r="DG160" s="74"/>
      <c r="DH160" s="74"/>
      <c r="DI160" s="74"/>
      <c r="DJ160" s="74"/>
      <c r="DK160" s="74"/>
      <c r="DL160" s="74"/>
      <c r="DM160" s="74"/>
      <c r="DN160" s="74"/>
      <c r="DO160" s="74"/>
    </row>
    <row r="161" spans="1:119" s="40" customFormat="1" x14ac:dyDescent="0.15">
      <c r="A161" s="73"/>
      <c r="B161" s="66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U161" s="73"/>
      <c r="V161" s="66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O161" s="73"/>
      <c r="AP161" s="66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I161" s="73"/>
      <c r="BJ161" s="66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C161" s="73"/>
      <c r="CD161" s="66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4"/>
      <c r="CR161" s="74"/>
      <c r="CS161" s="74"/>
      <c r="CT161" s="74"/>
      <c r="CU161" s="74"/>
      <c r="CW161" s="73"/>
      <c r="CX161" s="66"/>
      <c r="CY161" s="74"/>
      <c r="CZ161" s="74"/>
      <c r="DA161" s="74"/>
      <c r="DB161" s="74"/>
      <c r="DC161" s="74"/>
      <c r="DD161" s="74"/>
      <c r="DE161" s="74"/>
      <c r="DF161" s="74"/>
      <c r="DG161" s="74"/>
      <c r="DH161" s="74"/>
      <c r="DI161" s="74"/>
      <c r="DJ161" s="74"/>
      <c r="DK161" s="74"/>
      <c r="DL161" s="74"/>
      <c r="DM161" s="74"/>
      <c r="DN161" s="74"/>
      <c r="DO161" s="74"/>
    </row>
    <row r="162" spans="1:119" s="40" customFormat="1" x14ac:dyDescent="0.15">
      <c r="A162" s="73"/>
      <c r="B162" s="66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U162" s="73"/>
      <c r="V162" s="66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O162" s="73"/>
      <c r="AP162" s="66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I162" s="73"/>
      <c r="BJ162" s="66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C162" s="73"/>
      <c r="CD162" s="66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/>
      <c r="CP162" s="74"/>
      <c r="CQ162" s="74"/>
      <c r="CR162" s="74"/>
      <c r="CS162" s="74"/>
      <c r="CT162" s="74"/>
      <c r="CU162" s="74"/>
      <c r="CW162" s="73"/>
      <c r="CX162" s="66"/>
      <c r="CY162" s="74"/>
      <c r="CZ162" s="74"/>
      <c r="DA162" s="74"/>
      <c r="DB162" s="74"/>
      <c r="DC162" s="74"/>
      <c r="DD162" s="74"/>
      <c r="DE162" s="74"/>
      <c r="DF162" s="74"/>
      <c r="DG162" s="74"/>
      <c r="DH162" s="74"/>
      <c r="DI162" s="74"/>
      <c r="DJ162" s="74"/>
      <c r="DK162" s="74"/>
      <c r="DL162" s="74"/>
      <c r="DM162" s="74"/>
      <c r="DN162" s="74"/>
      <c r="DO162" s="74"/>
    </row>
    <row r="163" spans="1:119" s="40" customFormat="1" x14ac:dyDescent="0.15">
      <c r="A163" s="73"/>
      <c r="B163" s="6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U163" s="73"/>
      <c r="V163" s="66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O163" s="73"/>
      <c r="AP163" s="66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I163" s="73"/>
      <c r="BJ163" s="66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C163" s="73"/>
      <c r="CD163" s="66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4"/>
      <c r="CR163" s="74"/>
      <c r="CS163" s="74"/>
      <c r="CT163" s="74"/>
      <c r="CU163" s="74"/>
      <c r="CW163" s="73"/>
      <c r="CX163" s="66"/>
      <c r="CY163" s="74"/>
      <c r="CZ163" s="74"/>
      <c r="DA163" s="74"/>
      <c r="DB163" s="74"/>
      <c r="DC163" s="74"/>
      <c r="DD163" s="74"/>
      <c r="DE163" s="74"/>
      <c r="DF163" s="74"/>
      <c r="DG163" s="74"/>
      <c r="DH163" s="74"/>
      <c r="DI163" s="74"/>
      <c r="DJ163" s="74"/>
      <c r="DK163" s="74"/>
      <c r="DL163" s="74"/>
      <c r="DM163" s="74"/>
      <c r="DN163" s="74"/>
      <c r="DO163" s="74"/>
    </row>
    <row r="164" spans="1:119" s="40" customFormat="1" x14ac:dyDescent="0.15">
      <c r="A164" s="73"/>
      <c r="B164" s="66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U164" s="73"/>
      <c r="V164" s="66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O164" s="73"/>
      <c r="AP164" s="66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I164" s="73"/>
      <c r="BJ164" s="66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C164" s="73"/>
      <c r="CD164" s="66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/>
      <c r="CP164" s="74"/>
      <c r="CQ164" s="74"/>
      <c r="CR164" s="74"/>
      <c r="CS164" s="74"/>
      <c r="CT164" s="74"/>
      <c r="CU164" s="74"/>
      <c r="CW164" s="73"/>
      <c r="CX164" s="66"/>
      <c r="CY164" s="74"/>
      <c r="CZ164" s="74"/>
      <c r="DA164" s="74"/>
      <c r="DB164" s="74"/>
      <c r="DC164" s="74"/>
      <c r="DD164" s="74"/>
      <c r="DE164" s="74"/>
      <c r="DF164" s="74"/>
      <c r="DG164" s="74"/>
      <c r="DH164" s="74"/>
      <c r="DI164" s="74"/>
      <c r="DJ164" s="74"/>
      <c r="DK164" s="74"/>
      <c r="DL164" s="74"/>
      <c r="DM164" s="74"/>
      <c r="DN164" s="74"/>
      <c r="DO164" s="74"/>
    </row>
    <row r="165" spans="1:119" s="40" customFormat="1" x14ac:dyDescent="0.15">
      <c r="A165" s="73"/>
      <c r="B165" s="66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U165" s="73"/>
      <c r="V165" s="66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O165" s="73"/>
      <c r="AP165" s="66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I165" s="73"/>
      <c r="BJ165" s="66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C165" s="73"/>
      <c r="CD165" s="66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4"/>
      <c r="CR165" s="74"/>
      <c r="CS165" s="74"/>
      <c r="CT165" s="74"/>
      <c r="CU165" s="74"/>
      <c r="CW165" s="73"/>
      <c r="CX165" s="66"/>
      <c r="CY165" s="74"/>
      <c r="CZ165" s="74"/>
      <c r="DA165" s="74"/>
      <c r="DB165" s="74"/>
      <c r="DC165" s="74"/>
      <c r="DD165" s="74"/>
      <c r="DE165" s="74"/>
      <c r="DF165" s="74"/>
      <c r="DG165" s="74"/>
      <c r="DH165" s="74"/>
      <c r="DI165" s="74"/>
      <c r="DJ165" s="74"/>
      <c r="DK165" s="74"/>
      <c r="DL165" s="74"/>
      <c r="DM165" s="74"/>
      <c r="DN165" s="74"/>
      <c r="DO165" s="74"/>
    </row>
    <row r="166" spans="1:119" s="40" customFormat="1" x14ac:dyDescent="0.15">
      <c r="A166" s="73"/>
      <c r="B166" s="66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U166" s="73"/>
      <c r="V166" s="66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O166" s="73"/>
      <c r="AP166" s="66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I166" s="73"/>
      <c r="BJ166" s="66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C166" s="73"/>
      <c r="CD166" s="66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4"/>
      <c r="CR166" s="74"/>
      <c r="CS166" s="74"/>
      <c r="CT166" s="74"/>
      <c r="CU166" s="74"/>
      <c r="CW166" s="73"/>
      <c r="CX166" s="66"/>
      <c r="CY166" s="74"/>
      <c r="CZ166" s="74"/>
      <c r="DA166" s="74"/>
      <c r="DB166" s="74"/>
      <c r="DC166" s="74"/>
      <c r="DD166" s="74"/>
      <c r="DE166" s="74"/>
      <c r="DF166" s="74"/>
      <c r="DG166" s="74"/>
      <c r="DH166" s="74"/>
      <c r="DI166" s="74"/>
      <c r="DJ166" s="74"/>
      <c r="DK166" s="74"/>
      <c r="DL166" s="74"/>
      <c r="DM166" s="74"/>
      <c r="DN166" s="74"/>
      <c r="DO166" s="74"/>
    </row>
    <row r="167" spans="1:119" s="40" customFormat="1" x14ac:dyDescent="0.15">
      <c r="A167" s="73"/>
      <c r="B167" s="66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U167" s="73"/>
      <c r="V167" s="66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O167" s="73"/>
      <c r="AP167" s="66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I167" s="73"/>
      <c r="BJ167" s="66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C167" s="73"/>
      <c r="CD167" s="66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4"/>
      <c r="CR167" s="74"/>
      <c r="CS167" s="74"/>
      <c r="CT167" s="74"/>
      <c r="CU167" s="74"/>
      <c r="CW167" s="73"/>
      <c r="CX167" s="66"/>
      <c r="CY167" s="74"/>
      <c r="CZ167" s="74"/>
      <c r="DA167" s="74"/>
      <c r="DB167" s="74"/>
      <c r="DC167" s="74"/>
      <c r="DD167" s="74"/>
      <c r="DE167" s="74"/>
      <c r="DF167" s="74"/>
      <c r="DG167" s="74"/>
      <c r="DH167" s="74"/>
      <c r="DI167" s="74"/>
      <c r="DJ167" s="74"/>
      <c r="DK167" s="74"/>
      <c r="DL167" s="74"/>
      <c r="DM167" s="74"/>
      <c r="DN167" s="74"/>
      <c r="DO167" s="74"/>
    </row>
    <row r="168" spans="1:119" s="40" customFormat="1" x14ac:dyDescent="0.15">
      <c r="A168" s="73"/>
      <c r="B168" s="66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U168" s="73"/>
      <c r="V168" s="66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O168" s="73"/>
      <c r="AP168" s="66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I168" s="73"/>
      <c r="BJ168" s="66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C168" s="73"/>
      <c r="CD168" s="66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4"/>
      <c r="CR168" s="74"/>
      <c r="CS168" s="74"/>
      <c r="CT168" s="74"/>
      <c r="CU168" s="74"/>
      <c r="CW168" s="73"/>
      <c r="CX168" s="66"/>
      <c r="CY168" s="74"/>
      <c r="CZ168" s="74"/>
      <c r="DA168" s="74"/>
      <c r="DB168" s="74"/>
      <c r="DC168" s="74"/>
      <c r="DD168" s="74"/>
      <c r="DE168" s="74"/>
      <c r="DF168" s="74"/>
      <c r="DG168" s="74"/>
      <c r="DH168" s="74"/>
      <c r="DI168" s="74"/>
      <c r="DJ168" s="74"/>
      <c r="DK168" s="74"/>
      <c r="DL168" s="74"/>
      <c r="DM168" s="74"/>
      <c r="DN168" s="74"/>
      <c r="DO168" s="74"/>
    </row>
    <row r="169" spans="1:119" s="40" customFormat="1" x14ac:dyDescent="0.15">
      <c r="A169" s="73"/>
      <c r="B169" s="66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U169" s="73"/>
      <c r="V169" s="66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O169" s="73"/>
      <c r="AP169" s="66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I169" s="73"/>
      <c r="BJ169" s="66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C169" s="73"/>
      <c r="CD169" s="66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  <c r="CT169" s="74"/>
      <c r="CU169" s="74"/>
      <c r="CW169" s="73"/>
      <c r="CX169" s="66"/>
      <c r="CY169" s="74"/>
      <c r="CZ169" s="74"/>
      <c r="DA169" s="74"/>
      <c r="DB169" s="74"/>
      <c r="DC169" s="74"/>
      <c r="DD169" s="74"/>
      <c r="DE169" s="74"/>
      <c r="DF169" s="74"/>
      <c r="DG169" s="74"/>
      <c r="DH169" s="74"/>
      <c r="DI169" s="74"/>
      <c r="DJ169" s="74"/>
      <c r="DK169" s="74"/>
      <c r="DL169" s="74"/>
      <c r="DM169" s="74"/>
      <c r="DN169" s="74"/>
      <c r="DO169" s="74"/>
    </row>
    <row r="170" spans="1:119" s="40" customFormat="1" x14ac:dyDescent="0.15">
      <c r="A170" s="73"/>
      <c r="B170" s="66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U170" s="73"/>
      <c r="V170" s="66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O170" s="73"/>
      <c r="AP170" s="66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I170" s="73"/>
      <c r="BJ170" s="66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C170" s="73"/>
      <c r="CD170" s="66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74"/>
      <c r="CW170" s="73"/>
      <c r="CX170" s="66"/>
      <c r="CY170" s="74"/>
      <c r="CZ170" s="74"/>
      <c r="DA170" s="74"/>
      <c r="DB170" s="74"/>
      <c r="DC170" s="74"/>
      <c r="DD170" s="74"/>
      <c r="DE170" s="74"/>
      <c r="DF170" s="74"/>
      <c r="DG170" s="74"/>
      <c r="DH170" s="74"/>
      <c r="DI170" s="74"/>
      <c r="DJ170" s="74"/>
      <c r="DK170" s="74"/>
      <c r="DL170" s="74"/>
      <c r="DM170" s="74"/>
      <c r="DN170" s="74"/>
      <c r="DO170" s="74"/>
    </row>
    <row r="171" spans="1:119" s="40" customFormat="1" x14ac:dyDescent="0.15">
      <c r="A171" s="73"/>
      <c r="B171" s="6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U171" s="73"/>
      <c r="V171" s="66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O171" s="73"/>
      <c r="AP171" s="66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I171" s="73"/>
      <c r="BJ171" s="66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C171" s="73"/>
      <c r="CD171" s="66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  <c r="CT171" s="74"/>
      <c r="CU171" s="74"/>
      <c r="CW171" s="73"/>
      <c r="CX171" s="66"/>
      <c r="CY171" s="74"/>
      <c r="CZ171" s="74"/>
      <c r="DA171" s="74"/>
      <c r="DB171" s="74"/>
      <c r="DC171" s="74"/>
      <c r="DD171" s="74"/>
      <c r="DE171" s="74"/>
      <c r="DF171" s="74"/>
      <c r="DG171" s="74"/>
      <c r="DH171" s="74"/>
      <c r="DI171" s="74"/>
      <c r="DJ171" s="74"/>
      <c r="DK171" s="74"/>
      <c r="DL171" s="74"/>
      <c r="DM171" s="74"/>
      <c r="DN171" s="74"/>
      <c r="DO171" s="74"/>
    </row>
    <row r="172" spans="1:119" s="40" customFormat="1" x14ac:dyDescent="0.15">
      <c r="A172" s="73"/>
      <c r="B172" s="66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U172" s="73"/>
      <c r="V172" s="66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O172" s="73"/>
      <c r="AP172" s="66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I172" s="73"/>
      <c r="BJ172" s="66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C172" s="73"/>
      <c r="CD172" s="66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4"/>
      <c r="CR172" s="74"/>
      <c r="CS172" s="74"/>
      <c r="CT172" s="74"/>
      <c r="CU172" s="74"/>
      <c r="CW172" s="73"/>
      <c r="CX172" s="66"/>
      <c r="CY172" s="74"/>
      <c r="CZ172" s="74"/>
      <c r="DA172" s="74"/>
      <c r="DB172" s="74"/>
      <c r="DC172" s="74"/>
      <c r="DD172" s="74"/>
      <c r="DE172" s="74"/>
      <c r="DF172" s="74"/>
      <c r="DG172" s="74"/>
      <c r="DH172" s="74"/>
      <c r="DI172" s="74"/>
      <c r="DJ172" s="74"/>
      <c r="DK172" s="74"/>
      <c r="DL172" s="74"/>
      <c r="DM172" s="74"/>
      <c r="DN172" s="74"/>
      <c r="DO172" s="74"/>
    </row>
    <row r="173" spans="1:119" s="40" customFormat="1" x14ac:dyDescent="0.15">
      <c r="A173" s="73"/>
      <c r="B173" s="66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U173" s="73"/>
      <c r="V173" s="66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O173" s="73"/>
      <c r="AP173" s="66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I173" s="73"/>
      <c r="BJ173" s="66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C173" s="73"/>
      <c r="CD173" s="66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4"/>
      <c r="CR173" s="74"/>
      <c r="CS173" s="74"/>
      <c r="CT173" s="74"/>
      <c r="CU173" s="74"/>
      <c r="CW173" s="73"/>
      <c r="CX173" s="66"/>
      <c r="CY173" s="74"/>
      <c r="CZ173" s="74"/>
      <c r="DA173" s="74"/>
      <c r="DB173" s="74"/>
      <c r="DC173" s="74"/>
      <c r="DD173" s="74"/>
      <c r="DE173" s="74"/>
      <c r="DF173" s="74"/>
      <c r="DG173" s="74"/>
      <c r="DH173" s="74"/>
      <c r="DI173" s="74"/>
      <c r="DJ173" s="74"/>
      <c r="DK173" s="74"/>
      <c r="DL173" s="74"/>
      <c r="DM173" s="74"/>
      <c r="DN173" s="74"/>
      <c r="DO173" s="74"/>
    </row>
    <row r="174" spans="1:119" s="40" customFormat="1" x14ac:dyDescent="0.15">
      <c r="A174" s="73"/>
      <c r="B174" s="66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U174" s="73"/>
      <c r="V174" s="66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O174" s="73"/>
      <c r="AP174" s="66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I174" s="73"/>
      <c r="BJ174" s="66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C174" s="73"/>
      <c r="CD174" s="66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W174" s="73"/>
      <c r="CX174" s="66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</row>
    <row r="175" spans="1:119" s="40" customFormat="1" x14ac:dyDescent="0.15">
      <c r="A175" s="73"/>
      <c r="B175" s="66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U175" s="73"/>
      <c r="V175" s="66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O175" s="73"/>
      <c r="AP175" s="66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I175" s="73"/>
      <c r="BJ175" s="66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C175" s="73"/>
      <c r="CD175" s="66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W175" s="73"/>
      <c r="CX175" s="66"/>
      <c r="CY175" s="74"/>
      <c r="CZ175" s="74"/>
      <c r="DA175" s="74"/>
      <c r="DB175" s="74"/>
      <c r="DC175" s="74"/>
      <c r="DD175" s="74"/>
      <c r="DE175" s="74"/>
      <c r="DF175" s="74"/>
      <c r="DG175" s="74"/>
      <c r="DH175" s="74"/>
      <c r="DI175" s="74"/>
      <c r="DJ175" s="74"/>
      <c r="DK175" s="74"/>
      <c r="DL175" s="74"/>
      <c r="DM175" s="74"/>
      <c r="DN175" s="74"/>
      <c r="DO175" s="74"/>
    </row>
    <row r="176" spans="1:119" s="40" customFormat="1" x14ac:dyDescent="0.15">
      <c r="A176" s="73"/>
      <c r="B176" s="6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U176" s="73"/>
      <c r="V176" s="66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O176" s="73"/>
      <c r="AP176" s="66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I176" s="73"/>
      <c r="BJ176" s="66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C176" s="73"/>
      <c r="CD176" s="66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74"/>
      <c r="CW176" s="73"/>
      <c r="CX176" s="66"/>
      <c r="CY176" s="74"/>
      <c r="CZ176" s="74"/>
      <c r="DA176" s="74"/>
      <c r="DB176" s="74"/>
      <c r="DC176" s="74"/>
      <c r="DD176" s="74"/>
      <c r="DE176" s="74"/>
      <c r="DF176" s="74"/>
      <c r="DG176" s="74"/>
      <c r="DH176" s="74"/>
      <c r="DI176" s="74"/>
      <c r="DJ176" s="74"/>
      <c r="DK176" s="74"/>
      <c r="DL176" s="74"/>
      <c r="DM176" s="74"/>
      <c r="DN176" s="74"/>
      <c r="DO176" s="74"/>
    </row>
    <row r="177" spans="1:119" s="40" customFormat="1" x14ac:dyDescent="0.15">
      <c r="A177" s="73"/>
      <c r="B177" s="66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U177" s="73"/>
      <c r="V177" s="66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O177" s="73"/>
      <c r="AP177" s="66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I177" s="73"/>
      <c r="BJ177" s="66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C177" s="73"/>
      <c r="CD177" s="66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74"/>
      <c r="CW177" s="73"/>
      <c r="CX177" s="66"/>
      <c r="CY177" s="74"/>
      <c r="CZ177" s="74"/>
      <c r="DA177" s="74"/>
      <c r="DB177" s="74"/>
      <c r="DC177" s="74"/>
      <c r="DD177" s="74"/>
      <c r="DE177" s="74"/>
      <c r="DF177" s="74"/>
      <c r="DG177" s="74"/>
      <c r="DH177" s="74"/>
      <c r="DI177" s="74"/>
      <c r="DJ177" s="74"/>
      <c r="DK177" s="74"/>
      <c r="DL177" s="74"/>
      <c r="DM177" s="74"/>
      <c r="DN177" s="74"/>
      <c r="DO177" s="74"/>
    </row>
    <row r="178" spans="1:119" s="40" customFormat="1" x14ac:dyDescent="0.15">
      <c r="A178" s="73"/>
      <c r="B178" s="66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U178" s="73"/>
      <c r="V178" s="66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O178" s="73"/>
      <c r="AP178" s="66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I178" s="73"/>
      <c r="BJ178" s="66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C178" s="73"/>
      <c r="CD178" s="66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W178" s="73"/>
      <c r="CX178" s="66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</row>
    <row r="179" spans="1:119" s="40" customFormat="1" x14ac:dyDescent="0.15">
      <c r="A179" s="73"/>
      <c r="B179" s="66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U179" s="73"/>
      <c r="V179" s="66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O179" s="73"/>
      <c r="AP179" s="66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I179" s="73"/>
      <c r="BJ179" s="66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C179" s="73"/>
      <c r="CD179" s="66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W179" s="73"/>
      <c r="CX179" s="66"/>
      <c r="CY179" s="74"/>
      <c r="CZ179" s="74"/>
      <c r="DA179" s="74"/>
      <c r="DB179" s="74"/>
      <c r="DC179" s="74"/>
      <c r="DD179" s="74"/>
      <c r="DE179" s="74"/>
      <c r="DF179" s="74"/>
      <c r="DG179" s="74"/>
      <c r="DH179" s="74"/>
      <c r="DI179" s="74"/>
      <c r="DJ179" s="74"/>
      <c r="DK179" s="74"/>
      <c r="DL179" s="74"/>
      <c r="DM179" s="74"/>
      <c r="DN179" s="74"/>
      <c r="DO179" s="74"/>
    </row>
    <row r="180" spans="1:119" s="40" customFormat="1" x14ac:dyDescent="0.15">
      <c r="A180" s="73"/>
      <c r="B180" s="66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U180" s="73"/>
      <c r="V180" s="66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O180" s="73"/>
      <c r="AP180" s="66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I180" s="73"/>
      <c r="BJ180" s="66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C180" s="73"/>
      <c r="CD180" s="66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  <c r="CS180" s="74"/>
      <c r="CT180" s="74"/>
      <c r="CU180" s="74"/>
      <c r="CW180" s="73"/>
      <c r="CX180" s="66"/>
      <c r="CY180" s="74"/>
      <c r="CZ180" s="74"/>
      <c r="DA180" s="74"/>
      <c r="DB180" s="74"/>
      <c r="DC180" s="74"/>
      <c r="DD180" s="74"/>
      <c r="DE180" s="74"/>
      <c r="DF180" s="74"/>
      <c r="DG180" s="74"/>
      <c r="DH180" s="74"/>
      <c r="DI180" s="74"/>
      <c r="DJ180" s="74"/>
      <c r="DK180" s="74"/>
      <c r="DL180" s="74"/>
      <c r="DM180" s="74"/>
      <c r="DN180" s="74"/>
      <c r="DO180" s="74"/>
    </row>
    <row r="181" spans="1:119" s="40" customFormat="1" x14ac:dyDescent="0.15">
      <c r="A181" s="73"/>
      <c r="B181" s="6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U181" s="73"/>
      <c r="V181" s="66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O181" s="73"/>
      <c r="AP181" s="66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I181" s="73"/>
      <c r="BJ181" s="66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C181" s="73"/>
      <c r="CD181" s="66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  <c r="CS181" s="74"/>
      <c r="CT181" s="74"/>
      <c r="CU181" s="74"/>
      <c r="CW181" s="73"/>
      <c r="CX181" s="66"/>
      <c r="CY181" s="74"/>
      <c r="CZ181" s="74"/>
      <c r="DA181" s="74"/>
      <c r="DB181" s="74"/>
      <c r="DC181" s="74"/>
      <c r="DD181" s="74"/>
      <c r="DE181" s="74"/>
      <c r="DF181" s="74"/>
      <c r="DG181" s="74"/>
      <c r="DH181" s="74"/>
      <c r="DI181" s="74"/>
      <c r="DJ181" s="74"/>
      <c r="DK181" s="74"/>
      <c r="DL181" s="74"/>
      <c r="DM181" s="74"/>
      <c r="DN181" s="74"/>
      <c r="DO181" s="74"/>
    </row>
    <row r="182" spans="1:119" s="40" customFormat="1" x14ac:dyDescent="0.15">
      <c r="A182" s="73"/>
      <c r="B182" s="66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U182" s="73"/>
      <c r="V182" s="66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O182" s="73"/>
      <c r="AP182" s="66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I182" s="73"/>
      <c r="BJ182" s="66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C182" s="73"/>
      <c r="CD182" s="66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4"/>
      <c r="CR182" s="74"/>
      <c r="CS182" s="74"/>
      <c r="CT182" s="74"/>
      <c r="CU182" s="74"/>
      <c r="CW182" s="73"/>
      <c r="CX182" s="66"/>
      <c r="CY182" s="74"/>
      <c r="CZ182" s="74"/>
      <c r="DA182" s="74"/>
      <c r="DB182" s="74"/>
      <c r="DC182" s="74"/>
      <c r="DD182" s="74"/>
      <c r="DE182" s="74"/>
      <c r="DF182" s="74"/>
      <c r="DG182" s="74"/>
      <c r="DH182" s="74"/>
      <c r="DI182" s="74"/>
      <c r="DJ182" s="74"/>
      <c r="DK182" s="74"/>
      <c r="DL182" s="74"/>
      <c r="DM182" s="74"/>
      <c r="DN182" s="74"/>
      <c r="DO182" s="74"/>
    </row>
    <row r="183" spans="1:119" s="40" customFormat="1" x14ac:dyDescent="0.15">
      <c r="A183" s="73"/>
      <c r="B183" s="66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U183" s="73"/>
      <c r="V183" s="66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O183" s="73"/>
      <c r="AP183" s="66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I183" s="73"/>
      <c r="BJ183" s="66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C183" s="73"/>
      <c r="CD183" s="66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4"/>
      <c r="CR183" s="74"/>
      <c r="CS183" s="74"/>
      <c r="CT183" s="74"/>
      <c r="CU183" s="74"/>
      <c r="CW183" s="73"/>
      <c r="CX183" s="66"/>
      <c r="CY183" s="74"/>
      <c r="CZ183" s="74"/>
      <c r="DA183" s="74"/>
      <c r="DB183" s="74"/>
      <c r="DC183" s="74"/>
      <c r="DD183" s="74"/>
      <c r="DE183" s="74"/>
      <c r="DF183" s="74"/>
      <c r="DG183" s="74"/>
      <c r="DH183" s="74"/>
      <c r="DI183" s="74"/>
      <c r="DJ183" s="74"/>
      <c r="DK183" s="74"/>
      <c r="DL183" s="74"/>
      <c r="DM183" s="74"/>
      <c r="DN183" s="74"/>
      <c r="DO183" s="74"/>
    </row>
    <row r="184" spans="1:119" s="40" customFormat="1" x14ac:dyDescent="0.15">
      <c r="A184" s="73"/>
      <c r="B184" s="66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U184" s="73"/>
      <c r="V184" s="66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O184" s="73"/>
      <c r="AP184" s="66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I184" s="73"/>
      <c r="BJ184" s="66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C184" s="73"/>
      <c r="CD184" s="66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4"/>
      <c r="CR184" s="74"/>
      <c r="CS184" s="74"/>
      <c r="CT184" s="74"/>
      <c r="CU184" s="74"/>
      <c r="CW184" s="73"/>
      <c r="CX184" s="66"/>
      <c r="CY184" s="74"/>
      <c r="CZ184" s="74"/>
      <c r="DA184" s="74"/>
      <c r="DB184" s="74"/>
      <c r="DC184" s="74"/>
      <c r="DD184" s="74"/>
      <c r="DE184" s="74"/>
      <c r="DF184" s="74"/>
      <c r="DG184" s="74"/>
      <c r="DH184" s="74"/>
      <c r="DI184" s="74"/>
      <c r="DJ184" s="74"/>
      <c r="DK184" s="74"/>
      <c r="DL184" s="74"/>
      <c r="DM184" s="74"/>
      <c r="DN184" s="74"/>
      <c r="DO184" s="74"/>
    </row>
    <row r="185" spans="1:119" s="40" customFormat="1" x14ac:dyDescent="0.15">
      <c r="A185" s="73"/>
      <c r="B185" s="66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U185" s="73"/>
      <c r="V185" s="66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O185" s="73"/>
      <c r="AP185" s="66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I185" s="73"/>
      <c r="BJ185" s="66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C185" s="73"/>
      <c r="CD185" s="66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  <c r="CT185" s="74"/>
      <c r="CU185" s="74"/>
      <c r="CW185" s="73"/>
      <c r="CX185" s="66"/>
      <c r="CY185" s="74"/>
      <c r="CZ185" s="74"/>
      <c r="DA185" s="74"/>
      <c r="DB185" s="74"/>
      <c r="DC185" s="74"/>
      <c r="DD185" s="74"/>
      <c r="DE185" s="74"/>
      <c r="DF185" s="74"/>
      <c r="DG185" s="74"/>
      <c r="DH185" s="74"/>
      <c r="DI185" s="74"/>
      <c r="DJ185" s="74"/>
      <c r="DK185" s="74"/>
      <c r="DL185" s="74"/>
      <c r="DM185" s="74"/>
      <c r="DN185" s="74"/>
      <c r="DO185" s="74"/>
    </row>
    <row r="186" spans="1:119" s="40" customFormat="1" x14ac:dyDescent="0.15">
      <c r="A186" s="73"/>
      <c r="B186" s="6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U186" s="73"/>
      <c r="V186" s="66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O186" s="73"/>
      <c r="AP186" s="66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I186" s="73"/>
      <c r="BJ186" s="66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C186" s="73"/>
      <c r="CD186" s="66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  <c r="CT186" s="74"/>
      <c r="CU186" s="74"/>
      <c r="CW186" s="73"/>
      <c r="CX186" s="66"/>
      <c r="CY186" s="74"/>
      <c r="CZ186" s="74"/>
      <c r="DA186" s="74"/>
      <c r="DB186" s="74"/>
      <c r="DC186" s="74"/>
      <c r="DD186" s="74"/>
      <c r="DE186" s="74"/>
      <c r="DF186" s="74"/>
      <c r="DG186" s="74"/>
      <c r="DH186" s="74"/>
      <c r="DI186" s="74"/>
      <c r="DJ186" s="74"/>
      <c r="DK186" s="74"/>
      <c r="DL186" s="74"/>
      <c r="DM186" s="74"/>
      <c r="DN186" s="74"/>
      <c r="DO186" s="74"/>
    </row>
    <row r="187" spans="1:119" s="40" customFormat="1" x14ac:dyDescent="0.15">
      <c r="A187" s="73"/>
      <c r="B187" s="66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U187" s="73"/>
      <c r="V187" s="66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O187" s="73"/>
      <c r="AP187" s="66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I187" s="73"/>
      <c r="BJ187" s="66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C187" s="73"/>
      <c r="CD187" s="66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  <c r="CT187" s="74"/>
      <c r="CU187" s="74"/>
      <c r="CW187" s="73"/>
      <c r="CX187" s="66"/>
      <c r="CY187" s="74"/>
      <c r="CZ187" s="74"/>
      <c r="DA187" s="74"/>
      <c r="DB187" s="74"/>
      <c r="DC187" s="74"/>
      <c r="DD187" s="74"/>
      <c r="DE187" s="74"/>
      <c r="DF187" s="74"/>
      <c r="DG187" s="74"/>
      <c r="DH187" s="74"/>
      <c r="DI187" s="74"/>
      <c r="DJ187" s="74"/>
      <c r="DK187" s="74"/>
      <c r="DL187" s="74"/>
      <c r="DM187" s="74"/>
      <c r="DN187" s="74"/>
      <c r="DO187" s="74"/>
    </row>
    <row r="188" spans="1:119" s="40" customFormat="1" x14ac:dyDescent="0.15">
      <c r="A188" s="73"/>
      <c r="B188" s="66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U188" s="73"/>
      <c r="V188" s="66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O188" s="73"/>
      <c r="AP188" s="66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I188" s="73"/>
      <c r="BJ188" s="66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C188" s="73"/>
      <c r="CD188" s="66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4"/>
      <c r="CR188" s="74"/>
      <c r="CS188" s="74"/>
      <c r="CT188" s="74"/>
      <c r="CU188" s="74"/>
      <c r="CW188" s="73"/>
      <c r="CX188" s="66"/>
      <c r="CY188" s="74"/>
      <c r="CZ188" s="74"/>
      <c r="DA188" s="74"/>
      <c r="DB188" s="74"/>
      <c r="DC188" s="74"/>
      <c r="DD188" s="74"/>
      <c r="DE188" s="74"/>
      <c r="DF188" s="74"/>
      <c r="DG188" s="74"/>
      <c r="DH188" s="74"/>
      <c r="DI188" s="74"/>
      <c r="DJ188" s="74"/>
      <c r="DK188" s="74"/>
      <c r="DL188" s="74"/>
      <c r="DM188" s="74"/>
      <c r="DN188" s="74"/>
      <c r="DO188" s="74"/>
    </row>
    <row r="189" spans="1:119" s="40" customFormat="1" x14ac:dyDescent="0.15">
      <c r="A189" s="73"/>
      <c r="B189" s="66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U189" s="73"/>
      <c r="V189" s="66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O189" s="73"/>
      <c r="AP189" s="66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I189" s="73"/>
      <c r="BJ189" s="66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C189" s="73"/>
      <c r="CD189" s="66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4"/>
      <c r="CR189" s="74"/>
      <c r="CS189" s="74"/>
      <c r="CT189" s="74"/>
      <c r="CU189" s="74"/>
      <c r="CW189" s="73"/>
      <c r="CX189" s="66"/>
      <c r="CY189" s="74"/>
      <c r="CZ189" s="74"/>
      <c r="DA189" s="74"/>
      <c r="DB189" s="74"/>
      <c r="DC189" s="74"/>
      <c r="DD189" s="74"/>
      <c r="DE189" s="74"/>
      <c r="DF189" s="74"/>
      <c r="DG189" s="74"/>
      <c r="DH189" s="74"/>
      <c r="DI189" s="74"/>
      <c r="DJ189" s="74"/>
      <c r="DK189" s="74"/>
      <c r="DL189" s="74"/>
      <c r="DM189" s="74"/>
      <c r="DN189" s="74"/>
      <c r="DO189" s="74"/>
    </row>
    <row r="190" spans="1:119" s="40" customFormat="1" x14ac:dyDescent="0.15">
      <c r="A190" s="73"/>
      <c r="B190" s="66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U190" s="73"/>
      <c r="V190" s="66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O190" s="73"/>
      <c r="AP190" s="66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I190" s="73"/>
      <c r="BJ190" s="66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C190" s="73"/>
      <c r="CD190" s="66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4"/>
      <c r="CR190" s="74"/>
      <c r="CS190" s="74"/>
      <c r="CT190" s="74"/>
      <c r="CU190" s="74"/>
      <c r="CW190" s="73"/>
      <c r="CX190" s="66"/>
      <c r="CY190" s="74"/>
      <c r="CZ190" s="74"/>
      <c r="DA190" s="74"/>
      <c r="DB190" s="74"/>
      <c r="DC190" s="74"/>
      <c r="DD190" s="74"/>
      <c r="DE190" s="74"/>
      <c r="DF190" s="74"/>
      <c r="DG190" s="74"/>
      <c r="DH190" s="74"/>
      <c r="DI190" s="74"/>
      <c r="DJ190" s="74"/>
      <c r="DK190" s="74"/>
      <c r="DL190" s="74"/>
      <c r="DM190" s="74"/>
      <c r="DN190" s="74"/>
      <c r="DO190" s="74"/>
    </row>
    <row r="191" spans="1:119" s="40" customFormat="1" x14ac:dyDescent="0.15">
      <c r="A191" s="73"/>
      <c r="B191" s="6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U191" s="73"/>
      <c r="V191" s="66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O191" s="73"/>
      <c r="AP191" s="66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I191" s="73"/>
      <c r="BJ191" s="66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C191" s="73"/>
      <c r="CD191" s="66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4"/>
      <c r="CR191" s="74"/>
      <c r="CS191" s="74"/>
      <c r="CT191" s="74"/>
      <c r="CU191" s="74"/>
      <c r="CW191" s="73"/>
      <c r="CX191" s="66"/>
      <c r="CY191" s="74"/>
      <c r="CZ191" s="74"/>
      <c r="DA191" s="74"/>
      <c r="DB191" s="74"/>
      <c r="DC191" s="74"/>
      <c r="DD191" s="74"/>
      <c r="DE191" s="74"/>
      <c r="DF191" s="74"/>
      <c r="DG191" s="74"/>
      <c r="DH191" s="74"/>
      <c r="DI191" s="74"/>
      <c r="DJ191" s="74"/>
      <c r="DK191" s="74"/>
      <c r="DL191" s="74"/>
      <c r="DM191" s="74"/>
      <c r="DN191" s="74"/>
      <c r="DO191" s="74"/>
    </row>
    <row r="192" spans="1:119" s="40" customFormat="1" x14ac:dyDescent="0.15">
      <c r="A192" s="73"/>
      <c r="B192" s="66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U192" s="73"/>
      <c r="V192" s="66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O192" s="73"/>
      <c r="AP192" s="66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I192" s="73"/>
      <c r="BJ192" s="66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C192" s="73"/>
      <c r="CD192" s="66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  <c r="CT192" s="74"/>
      <c r="CU192" s="74"/>
      <c r="CW192" s="73"/>
      <c r="CX192" s="66"/>
      <c r="CY192" s="74"/>
      <c r="CZ192" s="74"/>
      <c r="DA192" s="74"/>
      <c r="DB192" s="74"/>
      <c r="DC192" s="74"/>
      <c r="DD192" s="74"/>
      <c r="DE192" s="74"/>
      <c r="DF192" s="74"/>
      <c r="DG192" s="74"/>
      <c r="DH192" s="74"/>
      <c r="DI192" s="74"/>
      <c r="DJ192" s="74"/>
      <c r="DK192" s="74"/>
      <c r="DL192" s="74"/>
      <c r="DM192" s="74"/>
      <c r="DN192" s="74"/>
      <c r="DO192" s="74"/>
    </row>
    <row r="193" spans="1:119" s="40" customFormat="1" x14ac:dyDescent="0.15">
      <c r="A193" s="73"/>
      <c r="B193" s="66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U193" s="73"/>
      <c r="V193" s="66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O193" s="73"/>
      <c r="AP193" s="66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I193" s="73"/>
      <c r="BJ193" s="66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C193" s="73"/>
      <c r="CD193" s="66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4"/>
      <c r="CR193" s="74"/>
      <c r="CS193" s="74"/>
      <c r="CT193" s="74"/>
      <c r="CU193" s="74"/>
      <c r="CW193" s="73"/>
      <c r="CX193" s="66"/>
      <c r="CY193" s="74"/>
      <c r="CZ193" s="74"/>
      <c r="DA193" s="74"/>
      <c r="DB193" s="74"/>
      <c r="DC193" s="74"/>
      <c r="DD193" s="74"/>
      <c r="DE193" s="74"/>
      <c r="DF193" s="74"/>
      <c r="DG193" s="74"/>
      <c r="DH193" s="74"/>
      <c r="DI193" s="74"/>
      <c r="DJ193" s="74"/>
      <c r="DK193" s="74"/>
      <c r="DL193" s="74"/>
      <c r="DM193" s="74"/>
      <c r="DN193" s="74"/>
      <c r="DO193" s="74"/>
    </row>
    <row r="194" spans="1:119" s="40" customFormat="1" x14ac:dyDescent="0.15">
      <c r="A194" s="73"/>
      <c r="B194" s="66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U194" s="73"/>
      <c r="V194" s="66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O194" s="73"/>
      <c r="AP194" s="66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I194" s="73"/>
      <c r="BJ194" s="66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C194" s="73"/>
      <c r="CD194" s="66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4"/>
      <c r="CR194" s="74"/>
      <c r="CS194" s="74"/>
      <c r="CT194" s="74"/>
      <c r="CU194" s="74"/>
      <c r="CW194" s="73"/>
      <c r="CX194" s="66"/>
      <c r="CY194" s="74"/>
      <c r="CZ194" s="74"/>
      <c r="DA194" s="74"/>
      <c r="DB194" s="74"/>
      <c r="DC194" s="74"/>
      <c r="DD194" s="74"/>
      <c r="DE194" s="74"/>
      <c r="DF194" s="74"/>
      <c r="DG194" s="74"/>
      <c r="DH194" s="74"/>
      <c r="DI194" s="74"/>
      <c r="DJ194" s="74"/>
      <c r="DK194" s="74"/>
      <c r="DL194" s="74"/>
      <c r="DM194" s="74"/>
      <c r="DN194" s="74"/>
      <c r="DO194" s="74"/>
    </row>
    <row r="195" spans="1:119" s="40" customFormat="1" x14ac:dyDescent="0.15">
      <c r="A195" s="73"/>
      <c r="B195" s="66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U195" s="73"/>
      <c r="V195" s="66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O195" s="73"/>
      <c r="AP195" s="66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I195" s="73"/>
      <c r="BJ195" s="66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C195" s="73"/>
      <c r="CD195" s="66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W195" s="73"/>
      <c r="CX195" s="66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  <c r="DL195" s="74"/>
      <c r="DM195" s="74"/>
      <c r="DN195" s="74"/>
      <c r="DO195" s="74"/>
    </row>
    <row r="196" spans="1:119" s="40" customFormat="1" x14ac:dyDescent="0.15">
      <c r="A196" s="73"/>
      <c r="B196" s="6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U196" s="73"/>
      <c r="V196" s="66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O196" s="73"/>
      <c r="AP196" s="66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I196" s="73"/>
      <c r="BJ196" s="66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C196" s="73"/>
      <c r="CD196" s="66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74"/>
      <c r="CW196" s="73"/>
      <c r="CX196" s="66"/>
      <c r="CY196" s="74"/>
      <c r="CZ196" s="74"/>
      <c r="DA196" s="74"/>
      <c r="DB196" s="74"/>
      <c r="DC196" s="74"/>
      <c r="DD196" s="74"/>
      <c r="DE196" s="74"/>
      <c r="DF196" s="74"/>
      <c r="DG196" s="74"/>
      <c r="DH196" s="74"/>
      <c r="DI196" s="74"/>
      <c r="DJ196" s="74"/>
      <c r="DK196" s="74"/>
      <c r="DL196" s="74"/>
      <c r="DM196" s="74"/>
      <c r="DN196" s="74"/>
      <c r="DO196" s="74"/>
    </row>
    <row r="197" spans="1:119" s="40" customFormat="1" x14ac:dyDescent="0.15">
      <c r="A197" s="73"/>
      <c r="B197" s="66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U197" s="73"/>
      <c r="V197" s="66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O197" s="73"/>
      <c r="AP197" s="66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I197" s="73"/>
      <c r="BJ197" s="66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C197" s="73"/>
      <c r="CD197" s="66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  <c r="CT197" s="74"/>
      <c r="CU197" s="74"/>
      <c r="CW197" s="73"/>
      <c r="CX197" s="66"/>
      <c r="CY197" s="74"/>
      <c r="CZ197" s="74"/>
      <c r="DA197" s="74"/>
      <c r="DB197" s="74"/>
      <c r="DC197" s="74"/>
      <c r="DD197" s="74"/>
      <c r="DE197" s="74"/>
      <c r="DF197" s="74"/>
      <c r="DG197" s="74"/>
      <c r="DH197" s="74"/>
      <c r="DI197" s="74"/>
      <c r="DJ197" s="74"/>
      <c r="DK197" s="74"/>
      <c r="DL197" s="74"/>
      <c r="DM197" s="74"/>
      <c r="DN197" s="74"/>
      <c r="DO197" s="74"/>
    </row>
    <row r="198" spans="1:119" s="40" customFormat="1" x14ac:dyDescent="0.15">
      <c r="A198" s="73"/>
      <c r="B198" s="66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U198" s="73"/>
      <c r="V198" s="66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O198" s="73"/>
      <c r="AP198" s="66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I198" s="73"/>
      <c r="BJ198" s="66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C198" s="73"/>
      <c r="CD198" s="66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  <c r="CT198" s="74"/>
      <c r="CU198" s="74"/>
      <c r="CW198" s="73"/>
      <c r="CX198" s="66"/>
      <c r="CY198" s="74"/>
      <c r="CZ198" s="74"/>
      <c r="DA198" s="74"/>
      <c r="DB198" s="74"/>
      <c r="DC198" s="74"/>
      <c r="DD198" s="74"/>
      <c r="DE198" s="74"/>
      <c r="DF198" s="74"/>
      <c r="DG198" s="74"/>
      <c r="DH198" s="74"/>
      <c r="DI198" s="74"/>
      <c r="DJ198" s="74"/>
      <c r="DK198" s="74"/>
      <c r="DL198" s="74"/>
      <c r="DM198" s="74"/>
      <c r="DN198" s="74"/>
      <c r="DO198" s="74"/>
    </row>
    <row r="199" spans="1:119" s="40" customFormat="1" x14ac:dyDescent="0.15">
      <c r="A199" s="73"/>
      <c r="B199" s="66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U199" s="73"/>
      <c r="V199" s="66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O199" s="73"/>
      <c r="AP199" s="66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I199" s="73"/>
      <c r="BJ199" s="66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C199" s="73"/>
      <c r="CD199" s="66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W199" s="73"/>
      <c r="CX199" s="66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</row>
    <row r="200" spans="1:119" s="40" customFormat="1" x14ac:dyDescent="0.15">
      <c r="A200" s="73"/>
      <c r="B200" s="66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U200" s="73"/>
      <c r="V200" s="66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O200" s="73"/>
      <c r="AP200" s="66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I200" s="73"/>
      <c r="BJ200" s="66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C200" s="73"/>
      <c r="CD200" s="66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74"/>
      <c r="CW200" s="73"/>
      <c r="CX200" s="66"/>
      <c r="CY200" s="74"/>
      <c r="CZ200" s="74"/>
      <c r="DA200" s="74"/>
      <c r="DB200" s="74"/>
      <c r="DC200" s="74"/>
      <c r="DD200" s="74"/>
      <c r="DE200" s="74"/>
      <c r="DF200" s="74"/>
      <c r="DG200" s="74"/>
      <c r="DH200" s="74"/>
      <c r="DI200" s="74"/>
      <c r="DJ200" s="74"/>
      <c r="DK200" s="74"/>
      <c r="DL200" s="74"/>
      <c r="DM200" s="74"/>
      <c r="DN200" s="74"/>
      <c r="DO200" s="74"/>
    </row>
    <row r="201" spans="1:119" s="40" customFormat="1" x14ac:dyDescent="0.15">
      <c r="A201" s="73"/>
      <c r="B201" s="6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U201" s="73"/>
      <c r="V201" s="66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O201" s="73"/>
      <c r="AP201" s="66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I201" s="73"/>
      <c r="BJ201" s="66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C201" s="73"/>
      <c r="CD201" s="66"/>
      <c r="CE201" s="74"/>
      <c r="CF201" s="74"/>
      <c r="CG201" s="74"/>
      <c r="CH201" s="74"/>
      <c r="CI201" s="74"/>
      <c r="CJ201" s="74"/>
      <c r="CK201" s="74"/>
      <c r="CL201" s="74"/>
      <c r="CM201" s="74"/>
      <c r="CN201" s="74"/>
      <c r="CO201" s="74"/>
      <c r="CP201" s="74"/>
      <c r="CQ201" s="74"/>
      <c r="CR201" s="74"/>
      <c r="CS201" s="74"/>
      <c r="CT201" s="74"/>
      <c r="CU201" s="74"/>
      <c r="CW201" s="73"/>
      <c r="CX201" s="66"/>
      <c r="CY201" s="74"/>
      <c r="CZ201" s="74"/>
      <c r="DA201" s="74"/>
      <c r="DB201" s="74"/>
      <c r="DC201" s="74"/>
      <c r="DD201" s="74"/>
      <c r="DE201" s="74"/>
      <c r="DF201" s="74"/>
      <c r="DG201" s="74"/>
      <c r="DH201" s="74"/>
      <c r="DI201" s="74"/>
      <c r="DJ201" s="74"/>
      <c r="DK201" s="74"/>
      <c r="DL201" s="74"/>
      <c r="DM201" s="74"/>
      <c r="DN201" s="74"/>
      <c r="DO201" s="74"/>
    </row>
    <row r="202" spans="1:119" s="40" customFormat="1" x14ac:dyDescent="0.15">
      <c r="A202" s="73"/>
      <c r="B202" s="66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U202" s="73"/>
      <c r="V202" s="66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O202" s="73"/>
      <c r="AP202" s="66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I202" s="73"/>
      <c r="BJ202" s="66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C202" s="73"/>
      <c r="CD202" s="66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4"/>
      <c r="CR202" s="74"/>
      <c r="CS202" s="74"/>
      <c r="CT202" s="74"/>
      <c r="CU202" s="74"/>
      <c r="CW202" s="73"/>
      <c r="CX202" s="66"/>
      <c r="CY202" s="74"/>
      <c r="CZ202" s="74"/>
      <c r="DA202" s="74"/>
      <c r="DB202" s="74"/>
      <c r="DC202" s="74"/>
      <c r="DD202" s="74"/>
      <c r="DE202" s="74"/>
      <c r="DF202" s="74"/>
      <c r="DG202" s="74"/>
      <c r="DH202" s="74"/>
      <c r="DI202" s="74"/>
      <c r="DJ202" s="74"/>
      <c r="DK202" s="74"/>
      <c r="DL202" s="74"/>
      <c r="DM202" s="74"/>
      <c r="DN202" s="74"/>
      <c r="DO202" s="74"/>
    </row>
    <row r="203" spans="1:119" s="40" customFormat="1" x14ac:dyDescent="0.15">
      <c r="A203" s="73"/>
      <c r="B203" s="66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U203" s="73"/>
      <c r="V203" s="66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O203" s="73"/>
      <c r="AP203" s="66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I203" s="73"/>
      <c r="BJ203" s="66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C203" s="73"/>
      <c r="CD203" s="66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4"/>
      <c r="CR203" s="74"/>
      <c r="CS203" s="74"/>
      <c r="CT203" s="74"/>
      <c r="CU203" s="74"/>
      <c r="CW203" s="73"/>
      <c r="CX203" s="66"/>
      <c r="CY203" s="74"/>
      <c r="CZ203" s="74"/>
      <c r="DA203" s="74"/>
      <c r="DB203" s="74"/>
      <c r="DC203" s="74"/>
      <c r="DD203" s="74"/>
      <c r="DE203" s="74"/>
      <c r="DF203" s="74"/>
      <c r="DG203" s="74"/>
      <c r="DH203" s="74"/>
      <c r="DI203" s="74"/>
      <c r="DJ203" s="74"/>
      <c r="DK203" s="74"/>
      <c r="DL203" s="74"/>
      <c r="DM203" s="74"/>
      <c r="DN203" s="74"/>
      <c r="DO203" s="74"/>
    </row>
    <row r="204" spans="1:119" s="40" customFormat="1" x14ac:dyDescent="0.15">
      <c r="A204" s="73"/>
      <c r="B204" s="66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U204" s="73"/>
      <c r="V204" s="66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O204" s="73"/>
      <c r="AP204" s="66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I204" s="73"/>
      <c r="BJ204" s="66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C204" s="73"/>
      <c r="CD204" s="66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4"/>
      <c r="CR204" s="74"/>
      <c r="CS204" s="74"/>
      <c r="CT204" s="74"/>
      <c r="CU204" s="74"/>
      <c r="CW204" s="73"/>
      <c r="CX204" s="66"/>
      <c r="CY204" s="74"/>
      <c r="CZ204" s="74"/>
      <c r="DA204" s="74"/>
      <c r="DB204" s="74"/>
      <c r="DC204" s="74"/>
      <c r="DD204" s="74"/>
      <c r="DE204" s="74"/>
      <c r="DF204" s="74"/>
      <c r="DG204" s="74"/>
      <c r="DH204" s="74"/>
      <c r="DI204" s="74"/>
      <c r="DJ204" s="74"/>
      <c r="DK204" s="74"/>
      <c r="DL204" s="74"/>
      <c r="DM204" s="74"/>
      <c r="DN204" s="74"/>
      <c r="DO204" s="74"/>
    </row>
    <row r="205" spans="1:119" s="40" customFormat="1" x14ac:dyDescent="0.15">
      <c r="A205" s="73"/>
      <c r="B205" s="66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U205" s="73"/>
      <c r="V205" s="66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O205" s="73"/>
      <c r="AP205" s="66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I205" s="73"/>
      <c r="BJ205" s="66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C205" s="73"/>
      <c r="CD205" s="66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  <c r="CT205" s="74"/>
      <c r="CU205" s="74"/>
      <c r="CW205" s="73"/>
      <c r="CX205" s="66"/>
      <c r="CY205" s="74"/>
      <c r="CZ205" s="74"/>
      <c r="DA205" s="74"/>
      <c r="DB205" s="74"/>
      <c r="DC205" s="74"/>
      <c r="DD205" s="74"/>
      <c r="DE205" s="74"/>
      <c r="DF205" s="74"/>
      <c r="DG205" s="74"/>
      <c r="DH205" s="74"/>
      <c r="DI205" s="74"/>
      <c r="DJ205" s="74"/>
      <c r="DK205" s="74"/>
      <c r="DL205" s="74"/>
      <c r="DM205" s="74"/>
      <c r="DN205" s="74"/>
      <c r="DO205" s="74"/>
    </row>
    <row r="206" spans="1:119" s="40" customFormat="1" x14ac:dyDescent="0.15">
      <c r="A206" s="73"/>
      <c r="B206" s="6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U206" s="73"/>
      <c r="V206" s="66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O206" s="73"/>
      <c r="AP206" s="66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I206" s="73"/>
      <c r="BJ206" s="66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C206" s="73"/>
      <c r="CD206" s="66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74"/>
      <c r="CW206" s="73"/>
      <c r="CX206" s="66"/>
      <c r="CY206" s="74"/>
      <c r="CZ206" s="74"/>
      <c r="DA206" s="74"/>
      <c r="DB206" s="74"/>
      <c r="DC206" s="74"/>
      <c r="DD206" s="74"/>
      <c r="DE206" s="74"/>
      <c r="DF206" s="74"/>
      <c r="DG206" s="74"/>
      <c r="DH206" s="74"/>
      <c r="DI206" s="74"/>
      <c r="DJ206" s="74"/>
      <c r="DK206" s="74"/>
      <c r="DL206" s="74"/>
      <c r="DM206" s="74"/>
      <c r="DN206" s="74"/>
      <c r="DO206" s="74"/>
    </row>
    <row r="207" spans="1:119" s="40" customFormat="1" x14ac:dyDescent="0.15">
      <c r="A207" s="73"/>
      <c r="B207" s="66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U207" s="73"/>
      <c r="V207" s="66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O207" s="73"/>
      <c r="AP207" s="66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I207" s="73"/>
      <c r="BJ207" s="66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C207" s="73"/>
      <c r="CD207" s="66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4"/>
      <c r="CR207" s="74"/>
      <c r="CS207" s="74"/>
      <c r="CT207" s="74"/>
      <c r="CU207" s="74"/>
      <c r="CW207" s="73"/>
      <c r="CX207" s="66"/>
      <c r="CY207" s="74"/>
      <c r="CZ207" s="74"/>
      <c r="DA207" s="74"/>
      <c r="DB207" s="74"/>
      <c r="DC207" s="74"/>
      <c r="DD207" s="74"/>
      <c r="DE207" s="74"/>
      <c r="DF207" s="74"/>
      <c r="DG207" s="74"/>
      <c r="DH207" s="74"/>
      <c r="DI207" s="74"/>
      <c r="DJ207" s="74"/>
      <c r="DK207" s="74"/>
      <c r="DL207" s="74"/>
      <c r="DM207" s="74"/>
      <c r="DN207" s="74"/>
      <c r="DO207" s="74"/>
    </row>
    <row r="208" spans="1:119" s="40" customFormat="1" x14ac:dyDescent="0.15">
      <c r="A208" s="73"/>
      <c r="B208" s="66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U208" s="73"/>
      <c r="V208" s="66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O208" s="73"/>
      <c r="AP208" s="66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I208" s="73"/>
      <c r="BJ208" s="66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C208" s="73"/>
      <c r="CD208" s="66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4"/>
      <c r="CR208" s="74"/>
      <c r="CS208" s="74"/>
      <c r="CT208" s="74"/>
      <c r="CU208" s="74"/>
      <c r="CW208" s="73"/>
      <c r="CX208" s="66"/>
      <c r="CY208" s="74"/>
      <c r="CZ208" s="74"/>
      <c r="DA208" s="74"/>
      <c r="DB208" s="74"/>
      <c r="DC208" s="74"/>
      <c r="DD208" s="74"/>
      <c r="DE208" s="74"/>
      <c r="DF208" s="74"/>
      <c r="DG208" s="74"/>
      <c r="DH208" s="74"/>
      <c r="DI208" s="74"/>
      <c r="DJ208" s="74"/>
      <c r="DK208" s="74"/>
      <c r="DL208" s="74"/>
      <c r="DM208" s="74"/>
      <c r="DN208" s="74"/>
      <c r="DO208" s="74"/>
    </row>
    <row r="209" spans="1:119" s="40" customFormat="1" x14ac:dyDescent="0.15">
      <c r="A209" s="73"/>
      <c r="B209" s="66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U209" s="73"/>
      <c r="V209" s="66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O209" s="73"/>
      <c r="AP209" s="66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I209" s="73"/>
      <c r="BJ209" s="66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C209" s="73"/>
      <c r="CD209" s="66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4"/>
      <c r="CR209" s="74"/>
      <c r="CS209" s="74"/>
      <c r="CT209" s="74"/>
      <c r="CU209" s="74"/>
      <c r="CW209" s="73"/>
      <c r="CX209" s="66"/>
      <c r="CY209" s="74"/>
      <c r="CZ209" s="74"/>
      <c r="DA209" s="74"/>
      <c r="DB209" s="74"/>
      <c r="DC209" s="74"/>
      <c r="DD209" s="74"/>
      <c r="DE209" s="74"/>
      <c r="DF209" s="74"/>
      <c r="DG209" s="74"/>
      <c r="DH209" s="74"/>
      <c r="DI209" s="74"/>
      <c r="DJ209" s="74"/>
      <c r="DK209" s="74"/>
      <c r="DL209" s="74"/>
      <c r="DM209" s="74"/>
      <c r="DN209" s="74"/>
      <c r="DO209" s="74"/>
    </row>
    <row r="210" spans="1:119" s="40" customFormat="1" x14ac:dyDescent="0.15">
      <c r="A210" s="73"/>
      <c r="B210" s="66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U210" s="73"/>
      <c r="V210" s="66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O210" s="73"/>
      <c r="AP210" s="66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I210" s="73"/>
      <c r="BJ210" s="66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C210" s="73"/>
      <c r="CD210" s="66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  <c r="CT210" s="74"/>
      <c r="CU210" s="74"/>
      <c r="CW210" s="73"/>
      <c r="CX210" s="66"/>
      <c r="CY210" s="74"/>
      <c r="CZ210" s="74"/>
      <c r="DA210" s="74"/>
      <c r="DB210" s="74"/>
      <c r="DC210" s="74"/>
      <c r="DD210" s="74"/>
      <c r="DE210" s="74"/>
      <c r="DF210" s="74"/>
      <c r="DG210" s="74"/>
      <c r="DH210" s="74"/>
      <c r="DI210" s="74"/>
      <c r="DJ210" s="74"/>
      <c r="DK210" s="74"/>
      <c r="DL210" s="74"/>
      <c r="DM210" s="74"/>
      <c r="DN210" s="74"/>
      <c r="DO210" s="74"/>
    </row>
    <row r="211" spans="1:119" s="40" customFormat="1" x14ac:dyDescent="0.15">
      <c r="A211" s="73"/>
      <c r="B211" s="6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U211" s="73"/>
      <c r="V211" s="66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O211" s="73"/>
      <c r="AP211" s="66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I211" s="73"/>
      <c r="BJ211" s="66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C211" s="73"/>
      <c r="CD211" s="66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  <c r="CT211" s="74"/>
      <c r="CU211" s="74"/>
      <c r="CW211" s="73"/>
      <c r="CX211" s="66"/>
      <c r="CY211" s="74"/>
      <c r="CZ211" s="74"/>
      <c r="DA211" s="74"/>
      <c r="DB211" s="74"/>
      <c r="DC211" s="74"/>
      <c r="DD211" s="74"/>
      <c r="DE211" s="74"/>
      <c r="DF211" s="74"/>
      <c r="DG211" s="74"/>
      <c r="DH211" s="74"/>
      <c r="DI211" s="74"/>
      <c r="DJ211" s="74"/>
      <c r="DK211" s="74"/>
      <c r="DL211" s="74"/>
      <c r="DM211" s="74"/>
      <c r="DN211" s="74"/>
      <c r="DO211" s="74"/>
    </row>
    <row r="212" spans="1:119" s="40" customFormat="1" x14ac:dyDescent="0.15">
      <c r="A212" s="73"/>
      <c r="B212" s="66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U212" s="73"/>
      <c r="V212" s="66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O212" s="73"/>
      <c r="AP212" s="66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I212" s="73"/>
      <c r="BJ212" s="66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C212" s="73"/>
      <c r="CD212" s="66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  <c r="CT212" s="74"/>
      <c r="CU212" s="74"/>
      <c r="CW212" s="73"/>
      <c r="CX212" s="66"/>
      <c r="CY212" s="74"/>
      <c r="CZ212" s="74"/>
      <c r="DA212" s="74"/>
      <c r="DB212" s="74"/>
      <c r="DC212" s="74"/>
      <c r="DD212" s="74"/>
      <c r="DE212" s="74"/>
      <c r="DF212" s="74"/>
      <c r="DG212" s="74"/>
      <c r="DH212" s="74"/>
      <c r="DI212" s="74"/>
      <c r="DJ212" s="74"/>
      <c r="DK212" s="74"/>
      <c r="DL212" s="74"/>
      <c r="DM212" s="74"/>
      <c r="DN212" s="74"/>
      <c r="DO212" s="74"/>
    </row>
    <row r="213" spans="1:119" s="40" customFormat="1" x14ac:dyDescent="0.15">
      <c r="A213" s="73"/>
      <c r="B213" s="66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U213" s="73"/>
      <c r="V213" s="66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O213" s="73"/>
      <c r="AP213" s="66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I213" s="73"/>
      <c r="BJ213" s="66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C213" s="73"/>
      <c r="CD213" s="66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  <c r="CT213" s="74"/>
      <c r="CU213" s="74"/>
      <c r="CW213" s="73"/>
      <c r="CX213" s="66"/>
      <c r="CY213" s="74"/>
      <c r="CZ213" s="74"/>
      <c r="DA213" s="74"/>
      <c r="DB213" s="74"/>
      <c r="DC213" s="74"/>
      <c r="DD213" s="74"/>
      <c r="DE213" s="74"/>
      <c r="DF213" s="74"/>
      <c r="DG213" s="74"/>
      <c r="DH213" s="74"/>
      <c r="DI213" s="74"/>
      <c r="DJ213" s="74"/>
      <c r="DK213" s="74"/>
      <c r="DL213" s="74"/>
      <c r="DM213" s="74"/>
      <c r="DN213" s="74"/>
      <c r="DO213" s="74"/>
    </row>
    <row r="214" spans="1:119" s="40" customFormat="1" x14ac:dyDescent="0.15">
      <c r="A214" s="73"/>
      <c r="B214" s="66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U214" s="73"/>
      <c r="V214" s="66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O214" s="73"/>
      <c r="AP214" s="66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I214" s="73"/>
      <c r="BJ214" s="66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C214" s="73"/>
      <c r="CD214" s="66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  <c r="CT214" s="74"/>
      <c r="CU214" s="74"/>
      <c r="CW214" s="73"/>
      <c r="CX214" s="66"/>
      <c r="CY214" s="74"/>
      <c r="CZ214" s="74"/>
      <c r="DA214" s="74"/>
      <c r="DB214" s="74"/>
      <c r="DC214" s="74"/>
      <c r="DD214" s="74"/>
      <c r="DE214" s="74"/>
      <c r="DF214" s="74"/>
      <c r="DG214" s="74"/>
      <c r="DH214" s="74"/>
      <c r="DI214" s="74"/>
      <c r="DJ214" s="74"/>
      <c r="DK214" s="74"/>
      <c r="DL214" s="74"/>
      <c r="DM214" s="74"/>
      <c r="DN214" s="74"/>
      <c r="DO214" s="74"/>
    </row>
    <row r="215" spans="1:119" s="40" customFormat="1" x14ac:dyDescent="0.15">
      <c r="A215" s="73"/>
      <c r="B215" s="66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U215" s="73"/>
      <c r="V215" s="66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O215" s="73"/>
      <c r="AP215" s="66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I215" s="73"/>
      <c r="BJ215" s="66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C215" s="73"/>
      <c r="CD215" s="66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74"/>
      <c r="CW215" s="73"/>
      <c r="CX215" s="66"/>
      <c r="CY215" s="74"/>
      <c r="CZ215" s="74"/>
      <c r="DA215" s="74"/>
      <c r="DB215" s="74"/>
      <c r="DC215" s="74"/>
      <c r="DD215" s="74"/>
      <c r="DE215" s="74"/>
      <c r="DF215" s="74"/>
      <c r="DG215" s="74"/>
      <c r="DH215" s="74"/>
      <c r="DI215" s="74"/>
      <c r="DJ215" s="74"/>
      <c r="DK215" s="74"/>
      <c r="DL215" s="74"/>
      <c r="DM215" s="74"/>
      <c r="DN215" s="74"/>
      <c r="DO215" s="74"/>
    </row>
    <row r="216" spans="1:119" s="40" customFormat="1" x14ac:dyDescent="0.15">
      <c r="A216" s="73"/>
      <c r="B216" s="6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U216" s="73"/>
      <c r="V216" s="66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O216" s="73"/>
      <c r="AP216" s="66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I216" s="73"/>
      <c r="BJ216" s="66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C216" s="73"/>
      <c r="CD216" s="66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4"/>
      <c r="CR216" s="74"/>
      <c r="CS216" s="74"/>
      <c r="CT216" s="74"/>
      <c r="CU216" s="74"/>
      <c r="CW216" s="73"/>
      <c r="CX216" s="66"/>
      <c r="CY216" s="74"/>
      <c r="CZ216" s="74"/>
      <c r="DA216" s="74"/>
      <c r="DB216" s="74"/>
      <c r="DC216" s="74"/>
      <c r="DD216" s="74"/>
      <c r="DE216" s="74"/>
      <c r="DF216" s="74"/>
      <c r="DG216" s="74"/>
      <c r="DH216" s="74"/>
      <c r="DI216" s="74"/>
      <c r="DJ216" s="74"/>
      <c r="DK216" s="74"/>
      <c r="DL216" s="74"/>
      <c r="DM216" s="74"/>
      <c r="DN216" s="74"/>
      <c r="DO216" s="74"/>
    </row>
    <row r="217" spans="1:119" s="40" customFormat="1" x14ac:dyDescent="0.15">
      <c r="A217" s="73"/>
      <c r="B217" s="66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U217" s="73"/>
      <c r="V217" s="66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O217" s="73"/>
      <c r="AP217" s="66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I217" s="73"/>
      <c r="BJ217" s="66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C217" s="73"/>
      <c r="CD217" s="66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4"/>
      <c r="CR217" s="74"/>
      <c r="CS217" s="74"/>
      <c r="CT217" s="74"/>
      <c r="CU217" s="74"/>
      <c r="CW217" s="73"/>
      <c r="CX217" s="66"/>
      <c r="CY217" s="74"/>
      <c r="CZ217" s="74"/>
      <c r="DA217" s="74"/>
      <c r="DB217" s="74"/>
      <c r="DC217" s="74"/>
      <c r="DD217" s="74"/>
      <c r="DE217" s="74"/>
      <c r="DF217" s="74"/>
      <c r="DG217" s="74"/>
      <c r="DH217" s="74"/>
      <c r="DI217" s="74"/>
      <c r="DJ217" s="74"/>
      <c r="DK217" s="74"/>
      <c r="DL217" s="74"/>
      <c r="DM217" s="74"/>
      <c r="DN217" s="74"/>
      <c r="DO217" s="74"/>
    </row>
    <row r="218" spans="1:119" s="40" customFormat="1" x14ac:dyDescent="0.15">
      <c r="A218" s="73"/>
      <c r="B218" s="66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U218" s="73"/>
      <c r="V218" s="66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O218" s="73"/>
      <c r="AP218" s="66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I218" s="73"/>
      <c r="BJ218" s="66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C218" s="73"/>
      <c r="CD218" s="66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  <c r="CT218" s="74"/>
      <c r="CU218" s="74"/>
      <c r="CW218" s="73"/>
      <c r="CX218" s="66"/>
      <c r="CY218" s="74"/>
      <c r="CZ218" s="74"/>
      <c r="DA218" s="74"/>
      <c r="DB218" s="74"/>
      <c r="DC218" s="74"/>
      <c r="DD218" s="74"/>
      <c r="DE218" s="74"/>
      <c r="DF218" s="74"/>
      <c r="DG218" s="74"/>
      <c r="DH218" s="74"/>
      <c r="DI218" s="74"/>
      <c r="DJ218" s="74"/>
      <c r="DK218" s="74"/>
      <c r="DL218" s="74"/>
      <c r="DM218" s="74"/>
      <c r="DN218" s="74"/>
      <c r="DO218" s="74"/>
    </row>
    <row r="219" spans="1:119" s="40" customFormat="1" x14ac:dyDescent="0.15">
      <c r="A219" s="73"/>
      <c r="B219" s="66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U219" s="73"/>
      <c r="V219" s="66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O219" s="73"/>
      <c r="AP219" s="66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I219" s="73"/>
      <c r="BJ219" s="66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C219" s="73"/>
      <c r="CD219" s="66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4"/>
      <c r="CR219" s="74"/>
      <c r="CS219" s="74"/>
      <c r="CT219" s="74"/>
      <c r="CU219" s="74"/>
      <c r="CW219" s="73"/>
      <c r="CX219" s="66"/>
      <c r="CY219" s="74"/>
      <c r="CZ219" s="74"/>
      <c r="DA219" s="74"/>
      <c r="DB219" s="74"/>
      <c r="DC219" s="74"/>
      <c r="DD219" s="74"/>
      <c r="DE219" s="74"/>
      <c r="DF219" s="74"/>
      <c r="DG219" s="74"/>
      <c r="DH219" s="74"/>
      <c r="DI219" s="74"/>
      <c r="DJ219" s="74"/>
      <c r="DK219" s="74"/>
      <c r="DL219" s="74"/>
      <c r="DM219" s="74"/>
      <c r="DN219" s="74"/>
      <c r="DO219" s="74"/>
    </row>
    <row r="220" spans="1:119" s="40" customFormat="1" x14ac:dyDescent="0.15">
      <c r="A220" s="73"/>
      <c r="B220" s="66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U220" s="73"/>
      <c r="V220" s="66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O220" s="73"/>
      <c r="AP220" s="66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I220" s="73"/>
      <c r="BJ220" s="66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C220" s="73"/>
      <c r="CD220" s="66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74"/>
      <c r="CW220" s="73"/>
      <c r="CX220" s="66"/>
      <c r="CY220" s="74"/>
      <c r="CZ220" s="74"/>
      <c r="DA220" s="74"/>
      <c r="DB220" s="74"/>
      <c r="DC220" s="74"/>
      <c r="DD220" s="74"/>
      <c r="DE220" s="74"/>
      <c r="DF220" s="74"/>
      <c r="DG220" s="74"/>
      <c r="DH220" s="74"/>
      <c r="DI220" s="74"/>
      <c r="DJ220" s="74"/>
      <c r="DK220" s="74"/>
      <c r="DL220" s="74"/>
      <c r="DM220" s="74"/>
      <c r="DN220" s="74"/>
      <c r="DO220" s="74"/>
    </row>
    <row r="221" spans="1:119" s="40" customFormat="1" x14ac:dyDescent="0.15">
      <c r="A221" s="73"/>
      <c r="B221" s="6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U221" s="73"/>
      <c r="V221" s="66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O221" s="73"/>
      <c r="AP221" s="66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I221" s="73"/>
      <c r="BJ221" s="66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C221" s="73"/>
      <c r="CD221" s="66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4"/>
      <c r="CR221" s="74"/>
      <c r="CS221" s="74"/>
      <c r="CT221" s="74"/>
      <c r="CU221" s="74"/>
      <c r="CW221" s="73"/>
      <c r="CX221" s="66"/>
      <c r="CY221" s="74"/>
      <c r="CZ221" s="74"/>
      <c r="DA221" s="74"/>
      <c r="DB221" s="74"/>
      <c r="DC221" s="74"/>
      <c r="DD221" s="74"/>
      <c r="DE221" s="74"/>
      <c r="DF221" s="74"/>
      <c r="DG221" s="74"/>
      <c r="DH221" s="74"/>
      <c r="DI221" s="74"/>
      <c r="DJ221" s="74"/>
      <c r="DK221" s="74"/>
      <c r="DL221" s="74"/>
      <c r="DM221" s="74"/>
      <c r="DN221" s="74"/>
      <c r="DO221" s="74"/>
    </row>
    <row r="222" spans="1:119" s="40" customFormat="1" x14ac:dyDescent="0.15">
      <c r="A222" s="73"/>
      <c r="B222" s="66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U222" s="73"/>
      <c r="V222" s="66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O222" s="73"/>
      <c r="AP222" s="66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I222" s="73"/>
      <c r="BJ222" s="66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C222" s="73"/>
      <c r="CD222" s="66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4"/>
      <c r="CR222" s="74"/>
      <c r="CS222" s="74"/>
      <c r="CT222" s="74"/>
      <c r="CU222" s="74"/>
      <c r="CW222" s="73"/>
      <c r="CX222" s="66"/>
      <c r="CY222" s="74"/>
      <c r="CZ222" s="74"/>
      <c r="DA222" s="74"/>
      <c r="DB222" s="74"/>
      <c r="DC222" s="74"/>
      <c r="DD222" s="74"/>
      <c r="DE222" s="74"/>
      <c r="DF222" s="74"/>
      <c r="DG222" s="74"/>
      <c r="DH222" s="74"/>
      <c r="DI222" s="74"/>
      <c r="DJ222" s="74"/>
      <c r="DK222" s="74"/>
      <c r="DL222" s="74"/>
      <c r="DM222" s="74"/>
      <c r="DN222" s="74"/>
      <c r="DO222" s="74"/>
    </row>
    <row r="223" spans="1:119" s="40" customFormat="1" x14ac:dyDescent="0.15">
      <c r="A223" s="73"/>
      <c r="B223" s="66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U223" s="73"/>
      <c r="V223" s="66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O223" s="73"/>
      <c r="AP223" s="66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I223" s="73"/>
      <c r="BJ223" s="66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C223" s="73"/>
      <c r="CD223" s="66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74"/>
      <c r="CW223" s="73"/>
      <c r="CX223" s="66"/>
      <c r="CY223" s="74"/>
      <c r="CZ223" s="74"/>
      <c r="DA223" s="74"/>
      <c r="DB223" s="74"/>
      <c r="DC223" s="74"/>
      <c r="DD223" s="74"/>
      <c r="DE223" s="74"/>
      <c r="DF223" s="74"/>
      <c r="DG223" s="74"/>
      <c r="DH223" s="74"/>
      <c r="DI223" s="74"/>
      <c r="DJ223" s="74"/>
      <c r="DK223" s="74"/>
      <c r="DL223" s="74"/>
      <c r="DM223" s="74"/>
      <c r="DN223" s="74"/>
      <c r="DO223" s="74"/>
    </row>
    <row r="224" spans="1:119" s="40" customFormat="1" x14ac:dyDescent="0.15">
      <c r="A224" s="73"/>
      <c r="B224" s="66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U224" s="73"/>
      <c r="V224" s="66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O224" s="73"/>
      <c r="AP224" s="66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I224" s="73"/>
      <c r="BJ224" s="66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C224" s="73"/>
      <c r="CD224" s="66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74"/>
      <c r="CW224" s="73"/>
      <c r="CX224" s="66"/>
      <c r="CY224" s="74"/>
      <c r="CZ224" s="74"/>
      <c r="DA224" s="74"/>
      <c r="DB224" s="74"/>
      <c r="DC224" s="74"/>
      <c r="DD224" s="74"/>
      <c r="DE224" s="74"/>
      <c r="DF224" s="74"/>
      <c r="DG224" s="74"/>
      <c r="DH224" s="74"/>
      <c r="DI224" s="74"/>
      <c r="DJ224" s="74"/>
      <c r="DK224" s="74"/>
      <c r="DL224" s="74"/>
      <c r="DM224" s="74"/>
      <c r="DN224" s="74"/>
      <c r="DO224" s="74"/>
    </row>
    <row r="225" spans="1:119" s="40" customFormat="1" x14ac:dyDescent="0.15">
      <c r="A225" s="73"/>
      <c r="B225" s="66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U225" s="73"/>
      <c r="V225" s="66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O225" s="73"/>
      <c r="AP225" s="66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I225" s="73"/>
      <c r="BJ225" s="66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C225" s="73"/>
      <c r="CD225" s="66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74"/>
      <c r="CW225" s="73"/>
      <c r="CX225" s="66"/>
      <c r="CY225" s="74"/>
      <c r="CZ225" s="74"/>
      <c r="DA225" s="74"/>
      <c r="DB225" s="74"/>
      <c r="DC225" s="74"/>
      <c r="DD225" s="74"/>
      <c r="DE225" s="74"/>
      <c r="DF225" s="74"/>
      <c r="DG225" s="74"/>
      <c r="DH225" s="74"/>
      <c r="DI225" s="74"/>
      <c r="DJ225" s="74"/>
      <c r="DK225" s="74"/>
      <c r="DL225" s="74"/>
      <c r="DM225" s="74"/>
      <c r="DN225" s="74"/>
      <c r="DO225" s="74"/>
    </row>
    <row r="226" spans="1:119" s="40" customFormat="1" x14ac:dyDescent="0.15">
      <c r="A226" s="73"/>
      <c r="B226" s="6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U226" s="73"/>
      <c r="V226" s="66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O226" s="73"/>
      <c r="AP226" s="66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I226" s="73"/>
      <c r="BJ226" s="66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C226" s="73"/>
      <c r="CD226" s="66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74"/>
      <c r="CW226" s="73"/>
      <c r="CX226" s="66"/>
      <c r="CY226" s="74"/>
      <c r="CZ226" s="74"/>
      <c r="DA226" s="74"/>
      <c r="DB226" s="74"/>
      <c r="DC226" s="74"/>
      <c r="DD226" s="74"/>
      <c r="DE226" s="74"/>
      <c r="DF226" s="74"/>
      <c r="DG226" s="74"/>
      <c r="DH226" s="74"/>
      <c r="DI226" s="74"/>
      <c r="DJ226" s="74"/>
      <c r="DK226" s="74"/>
      <c r="DL226" s="74"/>
      <c r="DM226" s="74"/>
      <c r="DN226" s="74"/>
      <c r="DO226" s="74"/>
    </row>
    <row r="227" spans="1:119" s="40" customFormat="1" x14ac:dyDescent="0.15">
      <c r="A227" s="73"/>
      <c r="B227" s="66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U227" s="73"/>
      <c r="V227" s="66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O227" s="73"/>
      <c r="AP227" s="66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I227" s="73"/>
      <c r="BJ227" s="66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C227" s="73"/>
      <c r="CD227" s="66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74"/>
      <c r="CW227" s="73"/>
      <c r="CX227" s="66"/>
      <c r="CY227" s="74"/>
      <c r="CZ227" s="74"/>
      <c r="DA227" s="74"/>
      <c r="DB227" s="74"/>
      <c r="DC227" s="74"/>
      <c r="DD227" s="74"/>
      <c r="DE227" s="74"/>
      <c r="DF227" s="74"/>
      <c r="DG227" s="74"/>
      <c r="DH227" s="74"/>
      <c r="DI227" s="74"/>
      <c r="DJ227" s="74"/>
      <c r="DK227" s="74"/>
      <c r="DL227" s="74"/>
      <c r="DM227" s="74"/>
      <c r="DN227" s="74"/>
      <c r="DO227" s="74"/>
    </row>
    <row r="228" spans="1:119" s="40" customFormat="1" x14ac:dyDescent="0.15">
      <c r="A228" s="73"/>
      <c r="B228" s="66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U228" s="73"/>
      <c r="V228" s="66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O228" s="73"/>
      <c r="AP228" s="66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I228" s="73"/>
      <c r="BJ228" s="66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C228" s="73"/>
      <c r="CD228" s="66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74"/>
      <c r="CW228" s="73"/>
      <c r="CX228" s="66"/>
      <c r="CY228" s="74"/>
      <c r="CZ228" s="74"/>
      <c r="DA228" s="74"/>
      <c r="DB228" s="74"/>
      <c r="DC228" s="74"/>
      <c r="DD228" s="74"/>
      <c r="DE228" s="74"/>
      <c r="DF228" s="74"/>
      <c r="DG228" s="74"/>
      <c r="DH228" s="74"/>
      <c r="DI228" s="74"/>
      <c r="DJ228" s="74"/>
      <c r="DK228" s="74"/>
      <c r="DL228" s="74"/>
      <c r="DM228" s="74"/>
      <c r="DN228" s="74"/>
      <c r="DO228" s="74"/>
    </row>
    <row r="229" spans="1:119" s="40" customFormat="1" x14ac:dyDescent="0.15">
      <c r="A229" s="73"/>
      <c r="B229" s="66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U229" s="73"/>
      <c r="V229" s="66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O229" s="73"/>
      <c r="AP229" s="66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I229" s="73"/>
      <c r="BJ229" s="66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C229" s="73"/>
      <c r="CD229" s="66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4"/>
      <c r="CR229" s="74"/>
      <c r="CS229" s="74"/>
      <c r="CT229" s="74"/>
      <c r="CU229" s="74"/>
      <c r="CW229" s="73"/>
      <c r="CX229" s="66"/>
      <c r="CY229" s="74"/>
      <c r="CZ229" s="74"/>
      <c r="DA229" s="74"/>
      <c r="DB229" s="74"/>
      <c r="DC229" s="74"/>
      <c r="DD229" s="74"/>
      <c r="DE229" s="74"/>
      <c r="DF229" s="74"/>
      <c r="DG229" s="74"/>
      <c r="DH229" s="74"/>
      <c r="DI229" s="74"/>
      <c r="DJ229" s="74"/>
      <c r="DK229" s="74"/>
      <c r="DL229" s="74"/>
      <c r="DM229" s="74"/>
      <c r="DN229" s="74"/>
      <c r="DO229" s="74"/>
    </row>
    <row r="230" spans="1:119" s="40" customFormat="1" x14ac:dyDescent="0.15">
      <c r="A230" s="73"/>
      <c r="B230" s="66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U230" s="73"/>
      <c r="V230" s="66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O230" s="73"/>
      <c r="AP230" s="66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I230" s="73"/>
      <c r="BJ230" s="66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C230" s="73"/>
      <c r="CD230" s="66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74"/>
      <c r="CW230" s="73"/>
      <c r="CX230" s="66"/>
      <c r="CY230" s="74"/>
      <c r="CZ230" s="74"/>
      <c r="DA230" s="74"/>
      <c r="DB230" s="74"/>
      <c r="DC230" s="74"/>
      <c r="DD230" s="74"/>
      <c r="DE230" s="74"/>
      <c r="DF230" s="74"/>
      <c r="DG230" s="74"/>
      <c r="DH230" s="74"/>
      <c r="DI230" s="74"/>
      <c r="DJ230" s="74"/>
      <c r="DK230" s="74"/>
      <c r="DL230" s="74"/>
      <c r="DM230" s="74"/>
      <c r="DN230" s="74"/>
      <c r="DO230" s="74"/>
    </row>
    <row r="231" spans="1:119" s="40" customFormat="1" x14ac:dyDescent="0.15">
      <c r="A231" s="73"/>
      <c r="B231" s="6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U231" s="73"/>
      <c r="V231" s="66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O231" s="73"/>
      <c r="AP231" s="66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I231" s="73"/>
      <c r="BJ231" s="66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C231" s="73"/>
      <c r="CD231" s="66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74"/>
      <c r="CW231" s="73"/>
      <c r="CX231" s="66"/>
      <c r="CY231" s="74"/>
      <c r="CZ231" s="74"/>
      <c r="DA231" s="74"/>
      <c r="DB231" s="74"/>
      <c r="DC231" s="74"/>
      <c r="DD231" s="74"/>
      <c r="DE231" s="74"/>
      <c r="DF231" s="74"/>
      <c r="DG231" s="74"/>
      <c r="DH231" s="74"/>
      <c r="DI231" s="74"/>
      <c r="DJ231" s="74"/>
      <c r="DK231" s="74"/>
      <c r="DL231" s="74"/>
      <c r="DM231" s="74"/>
      <c r="DN231" s="74"/>
      <c r="DO231" s="74"/>
    </row>
    <row r="232" spans="1:119" s="40" customFormat="1" x14ac:dyDescent="0.15">
      <c r="A232" s="73"/>
      <c r="B232" s="66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U232" s="73"/>
      <c r="V232" s="66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O232" s="73"/>
      <c r="AP232" s="66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I232" s="73"/>
      <c r="BJ232" s="66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C232" s="73"/>
      <c r="CD232" s="66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74"/>
      <c r="CW232" s="73"/>
      <c r="CX232" s="66"/>
      <c r="CY232" s="74"/>
      <c r="CZ232" s="74"/>
      <c r="DA232" s="74"/>
      <c r="DB232" s="74"/>
      <c r="DC232" s="74"/>
      <c r="DD232" s="74"/>
      <c r="DE232" s="74"/>
      <c r="DF232" s="74"/>
      <c r="DG232" s="74"/>
      <c r="DH232" s="74"/>
      <c r="DI232" s="74"/>
      <c r="DJ232" s="74"/>
      <c r="DK232" s="74"/>
      <c r="DL232" s="74"/>
      <c r="DM232" s="74"/>
      <c r="DN232" s="74"/>
      <c r="DO232" s="74"/>
    </row>
    <row r="233" spans="1:119" s="40" customFormat="1" x14ac:dyDescent="0.15">
      <c r="A233" s="73"/>
      <c r="B233" s="66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U233" s="73"/>
      <c r="V233" s="66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O233" s="73"/>
      <c r="AP233" s="66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I233" s="73"/>
      <c r="BJ233" s="66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C233" s="73"/>
      <c r="CD233" s="66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  <c r="CS233" s="74"/>
      <c r="CT233" s="74"/>
      <c r="CU233" s="74"/>
      <c r="CW233" s="73"/>
      <c r="CX233" s="66"/>
      <c r="CY233" s="74"/>
      <c r="CZ233" s="74"/>
      <c r="DA233" s="74"/>
      <c r="DB233" s="74"/>
      <c r="DC233" s="74"/>
      <c r="DD233" s="74"/>
      <c r="DE233" s="74"/>
      <c r="DF233" s="74"/>
      <c r="DG233" s="74"/>
      <c r="DH233" s="74"/>
      <c r="DI233" s="74"/>
      <c r="DJ233" s="74"/>
      <c r="DK233" s="74"/>
      <c r="DL233" s="74"/>
      <c r="DM233" s="74"/>
      <c r="DN233" s="74"/>
      <c r="DO233" s="74"/>
    </row>
    <row r="234" spans="1:119" s="40" customFormat="1" x14ac:dyDescent="0.15">
      <c r="A234" s="73"/>
      <c r="B234" s="66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U234" s="73"/>
      <c r="V234" s="66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O234" s="73"/>
      <c r="AP234" s="66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I234" s="73"/>
      <c r="BJ234" s="66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C234" s="73"/>
      <c r="CD234" s="66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4"/>
      <c r="CR234" s="74"/>
      <c r="CS234" s="74"/>
      <c r="CT234" s="74"/>
      <c r="CU234" s="74"/>
      <c r="CW234" s="73"/>
      <c r="CX234" s="66"/>
      <c r="CY234" s="74"/>
      <c r="CZ234" s="74"/>
      <c r="DA234" s="74"/>
      <c r="DB234" s="74"/>
      <c r="DC234" s="74"/>
      <c r="DD234" s="74"/>
      <c r="DE234" s="74"/>
      <c r="DF234" s="74"/>
      <c r="DG234" s="74"/>
      <c r="DH234" s="74"/>
      <c r="DI234" s="74"/>
      <c r="DJ234" s="74"/>
      <c r="DK234" s="74"/>
      <c r="DL234" s="74"/>
      <c r="DM234" s="74"/>
      <c r="DN234" s="74"/>
      <c r="DO234" s="74"/>
    </row>
    <row r="235" spans="1:119" s="40" customFormat="1" x14ac:dyDescent="0.15">
      <c r="A235" s="73"/>
      <c r="B235" s="66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U235" s="73"/>
      <c r="V235" s="66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O235" s="73"/>
      <c r="AP235" s="66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I235" s="73"/>
      <c r="BJ235" s="66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  <c r="CC235" s="73"/>
      <c r="CD235" s="66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4"/>
      <c r="CR235" s="74"/>
      <c r="CS235" s="74"/>
      <c r="CT235" s="74"/>
      <c r="CU235" s="74"/>
      <c r="CW235" s="73"/>
      <c r="CX235" s="66"/>
      <c r="CY235" s="74"/>
      <c r="CZ235" s="74"/>
      <c r="DA235" s="74"/>
      <c r="DB235" s="74"/>
      <c r="DC235" s="74"/>
      <c r="DD235" s="74"/>
      <c r="DE235" s="74"/>
      <c r="DF235" s="74"/>
      <c r="DG235" s="74"/>
      <c r="DH235" s="74"/>
      <c r="DI235" s="74"/>
      <c r="DJ235" s="74"/>
      <c r="DK235" s="74"/>
      <c r="DL235" s="74"/>
      <c r="DM235" s="74"/>
      <c r="DN235" s="74"/>
      <c r="DO235" s="74"/>
    </row>
    <row r="236" spans="1:119" s="40" customFormat="1" x14ac:dyDescent="0.15">
      <c r="A236" s="73"/>
      <c r="B236" s="6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U236" s="73"/>
      <c r="V236" s="66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O236" s="73"/>
      <c r="AP236" s="66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I236" s="73"/>
      <c r="BJ236" s="66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  <c r="CC236" s="73"/>
      <c r="CD236" s="66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/>
      <c r="CP236" s="74"/>
      <c r="CQ236" s="74"/>
      <c r="CR236" s="74"/>
      <c r="CS236" s="74"/>
      <c r="CT236" s="74"/>
      <c r="CU236" s="74"/>
      <c r="CW236" s="73"/>
      <c r="CX236" s="66"/>
      <c r="CY236" s="74"/>
      <c r="CZ236" s="74"/>
      <c r="DA236" s="74"/>
      <c r="DB236" s="74"/>
      <c r="DC236" s="74"/>
      <c r="DD236" s="74"/>
      <c r="DE236" s="74"/>
      <c r="DF236" s="74"/>
      <c r="DG236" s="74"/>
      <c r="DH236" s="74"/>
      <c r="DI236" s="74"/>
      <c r="DJ236" s="74"/>
      <c r="DK236" s="74"/>
      <c r="DL236" s="74"/>
      <c r="DM236" s="74"/>
      <c r="DN236" s="74"/>
      <c r="DO236" s="74"/>
    </row>
    <row r="237" spans="1:119" s="40" customFormat="1" x14ac:dyDescent="0.15">
      <c r="A237" s="73"/>
      <c r="B237" s="66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U237" s="73"/>
      <c r="V237" s="66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O237" s="73"/>
      <c r="AP237" s="66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I237" s="73"/>
      <c r="BJ237" s="66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C237" s="73"/>
      <c r="CD237" s="66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W237" s="73"/>
      <c r="CX237" s="66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</row>
    <row r="238" spans="1:119" s="40" customFormat="1" x14ac:dyDescent="0.15">
      <c r="A238" s="73"/>
      <c r="B238" s="66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U238" s="73"/>
      <c r="V238" s="66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O238" s="73"/>
      <c r="AP238" s="66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I238" s="73"/>
      <c r="BJ238" s="66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C238" s="73"/>
      <c r="CD238" s="66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74"/>
      <c r="CW238" s="73"/>
      <c r="CX238" s="66"/>
      <c r="CY238" s="74"/>
      <c r="CZ238" s="74"/>
      <c r="DA238" s="74"/>
      <c r="DB238" s="74"/>
      <c r="DC238" s="74"/>
      <c r="DD238" s="74"/>
      <c r="DE238" s="74"/>
      <c r="DF238" s="74"/>
      <c r="DG238" s="74"/>
      <c r="DH238" s="74"/>
      <c r="DI238" s="74"/>
      <c r="DJ238" s="74"/>
      <c r="DK238" s="74"/>
      <c r="DL238" s="74"/>
      <c r="DM238" s="74"/>
      <c r="DN238" s="74"/>
      <c r="DO238" s="74"/>
    </row>
    <row r="239" spans="1:119" s="40" customFormat="1" x14ac:dyDescent="0.15">
      <c r="A239" s="73"/>
      <c r="B239" s="66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U239" s="73"/>
      <c r="V239" s="66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O239" s="73"/>
      <c r="AP239" s="66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I239" s="73"/>
      <c r="BJ239" s="66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  <c r="BZ239" s="74"/>
      <c r="CA239" s="74"/>
      <c r="CC239" s="73"/>
      <c r="CD239" s="66"/>
      <c r="CE239" s="74"/>
      <c r="CF239" s="74"/>
      <c r="CG239" s="74"/>
      <c r="CH239" s="74"/>
      <c r="CI239" s="74"/>
      <c r="CJ239" s="74"/>
      <c r="CK239" s="74"/>
      <c r="CL239" s="74"/>
      <c r="CM239" s="74"/>
      <c r="CN239" s="74"/>
      <c r="CO239" s="74"/>
      <c r="CP239" s="74"/>
      <c r="CQ239" s="74"/>
      <c r="CR239" s="74"/>
      <c r="CS239" s="74"/>
      <c r="CT239" s="74"/>
      <c r="CU239" s="74"/>
      <c r="CW239" s="73"/>
      <c r="CX239" s="66"/>
      <c r="CY239" s="74"/>
      <c r="CZ239" s="74"/>
      <c r="DA239" s="74"/>
      <c r="DB239" s="74"/>
      <c r="DC239" s="74"/>
      <c r="DD239" s="74"/>
      <c r="DE239" s="74"/>
      <c r="DF239" s="74"/>
      <c r="DG239" s="74"/>
      <c r="DH239" s="74"/>
      <c r="DI239" s="74"/>
      <c r="DJ239" s="74"/>
      <c r="DK239" s="74"/>
      <c r="DL239" s="74"/>
      <c r="DM239" s="74"/>
      <c r="DN239" s="74"/>
      <c r="DO239" s="74"/>
    </row>
    <row r="240" spans="1:119" s="40" customFormat="1" x14ac:dyDescent="0.15">
      <c r="A240" s="73"/>
      <c r="B240" s="66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U240" s="73"/>
      <c r="V240" s="66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O240" s="73"/>
      <c r="AP240" s="66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I240" s="73"/>
      <c r="BJ240" s="66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  <c r="BZ240" s="74"/>
      <c r="CA240" s="74"/>
      <c r="CC240" s="73"/>
      <c r="CD240" s="66"/>
      <c r="CE240" s="74"/>
      <c r="CF240" s="74"/>
      <c r="CG240" s="74"/>
      <c r="CH240" s="74"/>
      <c r="CI240" s="74"/>
      <c r="CJ240" s="74"/>
      <c r="CK240" s="74"/>
      <c r="CL240" s="74"/>
      <c r="CM240" s="74"/>
      <c r="CN240" s="74"/>
      <c r="CO240" s="74"/>
      <c r="CP240" s="74"/>
      <c r="CQ240" s="74"/>
      <c r="CR240" s="74"/>
      <c r="CS240" s="74"/>
      <c r="CT240" s="74"/>
      <c r="CU240" s="74"/>
      <c r="CW240" s="73"/>
      <c r="CX240" s="66"/>
      <c r="CY240" s="74"/>
      <c r="CZ240" s="74"/>
      <c r="DA240" s="74"/>
      <c r="DB240" s="74"/>
      <c r="DC240" s="74"/>
      <c r="DD240" s="74"/>
      <c r="DE240" s="74"/>
      <c r="DF240" s="74"/>
      <c r="DG240" s="74"/>
      <c r="DH240" s="74"/>
      <c r="DI240" s="74"/>
      <c r="DJ240" s="74"/>
      <c r="DK240" s="74"/>
      <c r="DL240" s="74"/>
      <c r="DM240" s="74"/>
      <c r="DN240" s="74"/>
      <c r="DO240" s="74"/>
    </row>
    <row r="241" spans="1:119" s="40" customFormat="1" x14ac:dyDescent="0.15">
      <c r="A241" s="73"/>
      <c r="B241" s="6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U241" s="73"/>
      <c r="V241" s="66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O241" s="73"/>
      <c r="AP241" s="66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I241" s="73"/>
      <c r="BJ241" s="66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C241" s="73"/>
      <c r="CD241" s="66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W241" s="73"/>
      <c r="CX241" s="66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</row>
    <row r="242" spans="1:119" s="40" customFormat="1" x14ac:dyDescent="0.15">
      <c r="A242" s="73"/>
      <c r="B242" s="66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U242" s="73"/>
      <c r="V242" s="66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O242" s="73"/>
      <c r="AP242" s="66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I242" s="73"/>
      <c r="BJ242" s="66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C242" s="73"/>
      <c r="CD242" s="66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  <c r="CT242" s="74"/>
      <c r="CU242" s="74"/>
      <c r="CW242" s="73"/>
      <c r="CX242" s="66"/>
      <c r="CY242" s="74"/>
      <c r="CZ242" s="74"/>
      <c r="DA242" s="74"/>
      <c r="DB242" s="74"/>
      <c r="DC242" s="74"/>
      <c r="DD242" s="74"/>
      <c r="DE242" s="74"/>
      <c r="DF242" s="74"/>
      <c r="DG242" s="74"/>
      <c r="DH242" s="74"/>
      <c r="DI242" s="74"/>
      <c r="DJ242" s="74"/>
      <c r="DK242" s="74"/>
      <c r="DL242" s="74"/>
      <c r="DM242" s="74"/>
      <c r="DN242" s="74"/>
      <c r="DO242" s="74"/>
    </row>
    <row r="243" spans="1:119" s="40" customFormat="1" x14ac:dyDescent="0.15">
      <c r="A243" s="73"/>
      <c r="B243" s="66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U243" s="73"/>
      <c r="V243" s="66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O243" s="73"/>
      <c r="AP243" s="66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I243" s="73"/>
      <c r="BJ243" s="66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  <c r="BZ243" s="74"/>
      <c r="CA243" s="74"/>
      <c r="CC243" s="73"/>
      <c r="CD243" s="66"/>
      <c r="CE243" s="74"/>
      <c r="CF243" s="74"/>
      <c r="CG243" s="74"/>
      <c r="CH243" s="74"/>
      <c r="CI243" s="74"/>
      <c r="CJ243" s="74"/>
      <c r="CK243" s="74"/>
      <c r="CL243" s="74"/>
      <c r="CM243" s="74"/>
      <c r="CN243" s="74"/>
      <c r="CO243" s="74"/>
      <c r="CP243" s="74"/>
      <c r="CQ243" s="74"/>
      <c r="CR243" s="74"/>
      <c r="CS243" s="74"/>
      <c r="CT243" s="74"/>
      <c r="CU243" s="74"/>
      <c r="CW243" s="73"/>
      <c r="CX243" s="66"/>
      <c r="CY243" s="74"/>
      <c r="CZ243" s="74"/>
      <c r="DA243" s="74"/>
      <c r="DB243" s="74"/>
      <c r="DC243" s="74"/>
      <c r="DD243" s="74"/>
      <c r="DE243" s="74"/>
      <c r="DF243" s="74"/>
      <c r="DG243" s="74"/>
      <c r="DH243" s="74"/>
      <c r="DI243" s="74"/>
      <c r="DJ243" s="74"/>
      <c r="DK243" s="74"/>
      <c r="DL243" s="74"/>
      <c r="DM243" s="74"/>
      <c r="DN243" s="74"/>
      <c r="DO243" s="74"/>
    </row>
    <row r="244" spans="1:119" s="40" customFormat="1" x14ac:dyDescent="0.15">
      <c r="A244" s="73"/>
      <c r="B244" s="66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U244" s="73"/>
      <c r="V244" s="66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O244" s="73"/>
      <c r="AP244" s="66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I244" s="73"/>
      <c r="BJ244" s="66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  <c r="BZ244" s="74"/>
      <c r="CA244" s="74"/>
      <c r="CC244" s="73"/>
      <c r="CD244" s="66"/>
      <c r="CE244" s="74"/>
      <c r="CF244" s="74"/>
      <c r="CG244" s="74"/>
      <c r="CH244" s="74"/>
      <c r="CI244" s="74"/>
      <c r="CJ244" s="74"/>
      <c r="CK244" s="74"/>
      <c r="CL244" s="74"/>
      <c r="CM244" s="74"/>
      <c r="CN244" s="74"/>
      <c r="CO244" s="74"/>
      <c r="CP244" s="74"/>
      <c r="CQ244" s="74"/>
      <c r="CR244" s="74"/>
      <c r="CS244" s="74"/>
      <c r="CT244" s="74"/>
      <c r="CU244" s="74"/>
      <c r="CW244" s="73"/>
      <c r="CX244" s="66"/>
      <c r="CY244" s="74"/>
      <c r="CZ244" s="74"/>
      <c r="DA244" s="74"/>
      <c r="DB244" s="74"/>
      <c r="DC244" s="74"/>
      <c r="DD244" s="74"/>
      <c r="DE244" s="74"/>
      <c r="DF244" s="74"/>
      <c r="DG244" s="74"/>
      <c r="DH244" s="74"/>
      <c r="DI244" s="74"/>
      <c r="DJ244" s="74"/>
      <c r="DK244" s="74"/>
      <c r="DL244" s="74"/>
      <c r="DM244" s="74"/>
      <c r="DN244" s="74"/>
      <c r="DO244" s="74"/>
    </row>
    <row r="245" spans="1:119" s="40" customFormat="1" x14ac:dyDescent="0.15">
      <c r="A245" s="73"/>
      <c r="B245" s="66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U245" s="73"/>
      <c r="V245" s="66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O245" s="73"/>
      <c r="AP245" s="66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I245" s="73"/>
      <c r="BJ245" s="66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  <c r="BZ245" s="74"/>
      <c r="CA245" s="74"/>
      <c r="CC245" s="73"/>
      <c r="CD245" s="66"/>
      <c r="CE245" s="74"/>
      <c r="CF245" s="74"/>
      <c r="CG245" s="74"/>
      <c r="CH245" s="74"/>
      <c r="CI245" s="74"/>
      <c r="CJ245" s="74"/>
      <c r="CK245" s="74"/>
      <c r="CL245" s="74"/>
      <c r="CM245" s="74"/>
      <c r="CN245" s="74"/>
      <c r="CO245" s="74"/>
      <c r="CP245" s="74"/>
      <c r="CQ245" s="74"/>
      <c r="CR245" s="74"/>
      <c r="CS245" s="74"/>
      <c r="CT245" s="74"/>
      <c r="CU245" s="74"/>
      <c r="CW245" s="73"/>
      <c r="CX245" s="66"/>
      <c r="CY245" s="74"/>
      <c r="CZ245" s="74"/>
      <c r="DA245" s="74"/>
      <c r="DB245" s="74"/>
      <c r="DC245" s="74"/>
      <c r="DD245" s="74"/>
      <c r="DE245" s="74"/>
      <c r="DF245" s="74"/>
      <c r="DG245" s="74"/>
      <c r="DH245" s="74"/>
      <c r="DI245" s="74"/>
      <c r="DJ245" s="74"/>
      <c r="DK245" s="74"/>
      <c r="DL245" s="74"/>
      <c r="DM245" s="74"/>
      <c r="DN245" s="74"/>
      <c r="DO245" s="74"/>
    </row>
    <row r="246" spans="1:119" s="40" customFormat="1" x14ac:dyDescent="0.15">
      <c r="A246" s="73"/>
      <c r="B246" s="6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U246" s="73"/>
      <c r="V246" s="66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O246" s="73"/>
      <c r="AP246" s="66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I246" s="73"/>
      <c r="BJ246" s="66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  <c r="BZ246" s="74"/>
      <c r="CA246" s="74"/>
      <c r="CC246" s="73"/>
      <c r="CD246" s="66"/>
      <c r="CE246" s="74"/>
      <c r="CF246" s="74"/>
      <c r="CG246" s="74"/>
      <c r="CH246" s="74"/>
      <c r="CI246" s="74"/>
      <c r="CJ246" s="74"/>
      <c r="CK246" s="74"/>
      <c r="CL246" s="74"/>
      <c r="CM246" s="74"/>
      <c r="CN246" s="74"/>
      <c r="CO246" s="74"/>
      <c r="CP246" s="74"/>
      <c r="CQ246" s="74"/>
      <c r="CR246" s="74"/>
      <c r="CS246" s="74"/>
      <c r="CT246" s="74"/>
      <c r="CU246" s="74"/>
      <c r="CW246" s="73"/>
      <c r="CX246" s="66"/>
      <c r="CY246" s="74"/>
      <c r="CZ246" s="74"/>
      <c r="DA246" s="74"/>
      <c r="DB246" s="74"/>
      <c r="DC246" s="74"/>
      <c r="DD246" s="74"/>
      <c r="DE246" s="74"/>
      <c r="DF246" s="74"/>
      <c r="DG246" s="74"/>
      <c r="DH246" s="74"/>
      <c r="DI246" s="74"/>
      <c r="DJ246" s="74"/>
      <c r="DK246" s="74"/>
      <c r="DL246" s="74"/>
      <c r="DM246" s="74"/>
      <c r="DN246" s="74"/>
      <c r="DO246" s="74"/>
    </row>
    <row r="247" spans="1:119" s="40" customFormat="1" x14ac:dyDescent="0.15">
      <c r="A247" s="73"/>
      <c r="B247" s="66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U247" s="73"/>
      <c r="V247" s="66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O247" s="73"/>
      <c r="AP247" s="66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I247" s="73"/>
      <c r="BJ247" s="66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  <c r="BZ247" s="74"/>
      <c r="CA247" s="74"/>
      <c r="CC247" s="73"/>
      <c r="CD247" s="66"/>
      <c r="CE247" s="74"/>
      <c r="CF247" s="74"/>
      <c r="CG247" s="74"/>
      <c r="CH247" s="74"/>
      <c r="CI247" s="74"/>
      <c r="CJ247" s="74"/>
      <c r="CK247" s="74"/>
      <c r="CL247" s="74"/>
      <c r="CM247" s="74"/>
      <c r="CN247" s="74"/>
      <c r="CO247" s="74"/>
      <c r="CP247" s="74"/>
      <c r="CQ247" s="74"/>
      <c r="CR247" s="74"/>
      <c r="CS247" s="74"/>
      <c r="CT247" s="74"/>
      <c r="CU247" s="74"/>
      <c r="CW247" s="73"/>
      <c r="CX247" s="66"/>
      <c r="CY247" s="74"/>
      <c r="CZ247" s="74"/>
      <c r="DA247" s="74"/>
      <c r="DB247" s="74"/>
      <c r="DC247" s="74"/>
      <c r="DD247" s="74"/>
      <c r="DE247" s="74"/>
      <c r="DF247" s="74"/>
      <c r="DG247" s="74"/>
      <c r="DH247" s="74"/>
      <c r="DI247" s="74"/>
      <c r="DJ247" s="74"/>
      <c r="DK247" s="74"/>
      <c r="DL247" s="74"/>
      <c r="DM247" s="74"/>
      <c r="DN247" s="74"/>
      <c r="DO247" s="74"/>
    </row>
    <row r="248" spans="1:119" s="40" customFormat="1" x14ac:dyDescent="0.15">
      <c r="A248" s="73"/>
      <c r="B248" s="66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U248" s="73"/>
      <c r="V248" s="66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O248" s="73"/>
      <c r="AP248" s="66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I248" s="73"/>
      <c r="BJ248" s="66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  <c r="BZ248" s="74"/>
      <c r="CA248" s="74"/>
      <c r="CC248" s="73"/>
      <c r="CD248" s="66"/>
      <c r="CE248" s="74"/>
      <c r="CF248" s="74"/>
      <c r="CG248" s="74"/>
      <c r="CH248" s="74"/>
      <c r="CI248" s="74"/>
      <c r="CJ248" s="74"/>
      <c r="CK248" s="74"/>
      <c r="CL248" s="74"/>
      <c r="CM248" s="74"/>
      <c r="CN248" s="74"/>
      <c r="CO248" s="74"/>
      <c r="CP248" s="74"/>
      <c r="CQ248" s="74"/>
      <c r="CR248" s="74"/>
      <c r="CS248" s="74"/>
      <c r="CT248" s="74"/>
      <c r="CU248" s="74"/>
      <c r="CW248" s="73"/>
      <c r="CX248" s="66"/>
      <c r="CY248" s="74"/>
      <c r="CZ248" s="74"/>
      <c r="DA248" s="74"/>
      <c r="DB248" s="74"/>
      <c r="DC248" s="74"/>
      <c r="DD248" s="74"/>
      <c r="DE248" s="74"/>
      <c r="DF248" s="74"/>
      <c r="DG248" s="74"/>
      <c r="DH248" s="74"/>
      <c r="DI248" s="74"/>
      <c r="DJ248" s="74"/>
      <c r="DK248" s="74"/>
      <c r="DL248" s="74"/>
      <c r="DM248" s="74"/>
      <c r="DN248" s="74"/>
      <c r="DO248" s="74"/>
    </row>
    <row r="249" spans="1:119" s="40" customFormat="1" x14ac:dyDescent="0.15">
      <c r="A249" s="73"/>
      <c r="B249" s="66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U249" s="73"/>
      <c r="V249" s="66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O249" s="73"/>
      <c r="AP249" s="66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I249" s="73"/>
      <c r="BJ249" s="66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  <c r="BZ249" s="74"/>
      <c r="CA249" s="74"/>
      <c r="CC249" s="73"/>
      <c r="CD249" s="66"/>
      <c r="CE249" s="74"/>
      <c r="CF249" s="74"/>
      <c r="CG249" s="74"/>
      <c r="CH249" s="74"/>
      <c r="CI249" s="74"/>
      <c r="CJ249" s="74"/>
      <c r="CK249" s="74"/>
      <c r="CL249" s="74"/>
      <c r="CM249" s="74"/>
      <c r="CN249" s="74"/>
      <c r="CO249" s="74"/>
      <c r="CP249" s="74"/>
      <c r="CQ249" s="74"/>
      <c r="CR249" s="74"/>
      <c r="CS249" s="74"/>
      <c r="CT249" s="74"/>
      <c r="CU249" s="74"/>
      <c r="CW249" s="73"/>
      <c r="CX249" s="66"/>
      <c r="CY249" s="74"/>
      <c r="CZ249" s="74"/>
      <c r="DA249" s="74"/>
      <c r="DB249" s="74"/>
      <c r="DC249" s="74"/>
      <c r="DD249" s="74"/>
      <c r="DE249" s="74"/>
      <c r="DF249" s="74"/>
      <c r="DG249" s="74"/>
      <c r="DH249" s="74"/>
      <c r="DI249" s="74"/>
      <c r="DJ249" s="74"/>
      <c r="DK249" s="74"/>
      <c r="DL249" s="74"/>
      <c r="DM249" s="74"/>
      <c r="DN249" s="74"/>
      <c r="DO249" s="74"/>
    </row>
    <row r="250" spans="1:119" s="40" customFormat="1" x14ac:dyDescent="0.15">
      <c r="A250" s="73"/>
      <c r="B250" s="66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U250" s="73"/>
      <c r="V250" s="66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O250" s="73"/>
      <c r="AP250" s="66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I250" s="73"/>
      <c r="BJ250" s="66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  <c r="BZ250" s="74"/>
      <c r="CA250" s="74"/>
      <c r="CC250" s="73"/>
      <c r="CD250" s="66"/>
      <c r="CE250" s="74"/>
      <c r="CF250" s="74"/>
      <c r="CG250" s="74"/>
      <c r="CH250" s="74"/>
      <c r="CI250" s="74"/>
      <c r="CJ250" s="74"/>
      <c r="CK250" s="74"/>
      <c r="CL250" s="74"/>
      <c r="CM250" s="74"/>
      <c r="CN250" s="74"/>
      <c r="CO250" s="74"/>
      <c r="CP250" s="74"/>
      <c r="CQ250" s="74"/>
      <c r="CR250" s="74"/>
      <c r="CS250" s="74"/>
      <c r="CT250" s="74"/>
      <c r="CU250" s="74"/>
      <c r="CW250" s="73"/>
      <c r="CX250" s="66"/>
      <c r="CY250" s="74"/>
      <c r="CZ250" s="74"/>
      <c r="DA250" s="74"/>
      <c r="DB250" s="74"/>
      <c r="DC250" s="74"/>
      <c r="DD250" s="74"/>
      <c r="DE250" s="74"/>
      <c r="DF250" s="74"/>
      <c r="DG250" s="74"/>
      <c r="DH250" s="74"/>
      <c r="DI250" s="74"/>
      <c r="DJ250" s="74"/>
      <c r="DK250" s="74"/>
      <c r="DL250" s="74"/>
      <c r="DM250" s="74"/>
      <c r="DN250" s="74"/>
      <c r="DO250" s="74"/>
    </row>
    <row r="251" spans="1:119" s="40" customFormat="1" x14ac:dyDescent="0.15">
      <c r="A251" s="73"/>
      <c r="B251" s="6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U251" s="73"/>
      <c r="V251" s="66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O251" s="73"/>
      <c r="AP251" s="66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I251" s="73"/>
      <c r="BJ251" s="66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  <c r="BZ251" s="74"/>
      <c r="CA251" s="74"/>
      <c r="CC251" s="73"/>
      <c r="CD251" s="66"/>
      <c r="CE251" s="74"/>
      <c r="CF251" s="74"/>
      <c r="CG251" s="74"/>
      <c r="CH251" s="74"/>
      <c r="CI251" s="74"/>
      <c r="CJ251" s="74"/>
      <c r="CK251" s="74"/>
      <c r="CL251" s="74"/>
      <c r="CM251" s="74"/>
      <c r="CN251" s="74"/>
      <c r="CO251" s="74"/>
      <c r="CP251" s="74"/>
      <c r="CQ251" s="74"/>
      <c r="CR251" s="74"/>
      <c r="CS251" s="74"/>
      <c r="CT251" s="74"/>
      <c r="CU251" s="74"/>
      <c r="CW251" s="73"/>
      <c r="CX251" s="66"/>
      <c r="CY251" s="74"/>
      <c r="CZ251" s="74"/>
      <c r="DA251" s="74"/>
      <c r="DB251" s="74"/>
      <c r="DC251" s="74"/>
      <c r="DD251" s="74"/>
      <c r="DE251" s="74"/>
      <c r="DF251" s="74"/>
      <c r="DG251" s="74"/>
      <c r="DH251" s="74"/>
      <c r="DI251" s="74"/>
      <c r="DJ251" s="74"/>
      <c r="DK251" s="74"/>
      <c r="DL251" s="74"/>
      <c r="DM251" s="74"/>
      <c r="DN251" s="74"/>
      <c r="DO251" s="74"/>
    </row>
    <row r="252" spans="1:119" s="40" customFormat="1" x14ac:dyDescent="0.15">
      <c r="A252" s="73"/>
      <c r="B252" s="66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U252" s="73"/>
      <c r="V252" s="66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O252" s="73"/>
      <c r="AP252" s="66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I252" s="73"/>
      <c r="BJ252" s="66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  <c r="BZ252" s="74"/>
      <c r="CA252" s="74"/>
      <c r="CC252" s="73"/>
      <c r="CD252" s="66"/>
      <c r="CE252" s="74"/>
      <c r="CF252" s="74"/>
      <c r="CG252" s="74"/>
      <c r="CH252" s="74"/>
      <c r="CI252" s="74"/>
      <c r="CJ252" s="74"/>
      <c r="CK252" s="74"/>
      <c r="CL252" s="74"/>
      <c r="CM252" s="74"/>
      <c r="CN252" s="74"/>
      <c r="CO252" s="74"/>
      <c r="CP252" s="74"/>
      <c r="CQ252" s="74"/>
      <c r="CR252" s="74"/>
      <c r="CS252" s="74"/>
      <c r="CT252" s="74"/>
      <c r="CU252" s="74"/>
      <c r="CW252" s="73"/>
      <c r="CX252" s="66"/>
      <c r="CY252" s="74"/>
      <c r="CZ252" s="74"/>
      <c r="DA252" s="74"/>
      <c r="DB252" s="74"/>
      <c r="DC252" s="74"/>
      <c r="DD252" s="74"/>
      <c r="DE252" s="74"/>
      <c r="DF252" s="74"/>
      <c r="DG252" s="74"/>
      <c r="DH252" s="74"/>
      <c r="DI252" s="74"/>
      <c r="DJ252" s="74"/>
      <c r="DK252" s="74"/>
      <c r="DL252" s="74"/>
      <c r="DM252" s="74"/>
      <c r="DN252" s="74"/>
      <c r="DO252" s="74"/>
    </row>
    <row r="253" spans="1:119" s="40" customFormat="1" x14ac:dyDescent="0.15">
      <c r="A253" s="73"/>
      <c r="B253" s="66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U253" s="73"/>
      <c r="V253" s="66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O253" s="73"/>
      <c r="AP253" s="66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I253" s="73"/>
      <c r="BJ253" s="66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  <c r="BZ253" s="74"/>
      <c r="CA253" s="74"/>
      <c r="CC253" s="73"/>
      <c r="CD253" s="66"/>
      <c r="CE253" s="74"/>
      <c r="CF253" s="74"/>
      <c r="CG253" s="74"/>
      <c r="CH253" s="74"/>
      <c r="CI253" s="74"/>
      <c r="CJ253" s="74"/>
      <c r="CK253" s="74"/>
      <c r="CL253" s="74"/>
      <c r="CM253" s="74"/>
      <c r="CN253" s="74"/>
      <c r="CO253" s="74"/>
      <c r="CP253" s="74"/>
      <c r="CQ253" s="74"/>
      <c r="CR253" s="74"/>
      <c r="CS253" s="74"/>
      <c r="CT253" s="74"/>
      <c r="CU253" s="74"/>
      <c r="CW253" s="73"/>
      <c r="CX253" s="66"/>
      <c r="CY253" s="74"/>
      <c r="CZ253" s="74"/>
      <c r="DA253" s="74"/>
      <c r="DB253" s="74"/>
      <c r="DC253" s="74"/>
      <c r="DD253" s="74"/>
      <c r="DE253" s="74"/>
      <c r="DF253" s="74"/>
      <c r="DG253" s="74"/>
      <c r="DH253" s="74"/>
      <c r="DI253" s="74"/>
      <c r="DJ253" s="74"/>
      <c r="DK253" s="74"/>
      <c r="DL253" s="74"/>
      <c r="DM253" s="74"/>
      <c r="DN253" s="74"/>
      <c r="DO253" s="74"/>
    </row>
    <row r="254" spans="1:119" s="40" customFormat="1" x14ac:dyDescent="0.15">
      <c r="A254" s="73"/>
      <c r="B254" s="66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U254" s="73"/>
      <c r="V254" s="66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O254" s="73"/>
      <c r="AP254" s="66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I254" s="73"/>
      <c r="BJ254" s="66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  <c r="BZ254" s="74"/>
      <c r="CA254" s="74"/>
      <c r="CC254" s="73"/>
      <c r="CD254" s="66"/>
      <c r="CE254" s="74"/>
      <c r="CF254" s="74"/>
      <c r="CG254" s="74"/>
      <c r="CH254" s="74"/>
      <c r="CI254" s="74"/>
      <c r="CJ254" s="74"/>
      <c r="CK254" s="74"/>
      <c r="CL254" s="74"/>
      <c r="CM254" s="74"/>
      <c r="CN254" s="74"/>
      <c r="CO254" s="74"/>
      <c r="CP254" s="74"/>
      <c r="CQ254" s="74"/>
      <c r="CR254" s="74"/>
      <c r="CS254" s="74"/>
      <c r="CT254" s="74"/>
      <c r="CU254" s="74"/>
      <c r="CW254" s="73"/>
      <c r="CX254" s="66"/>
      <c r="CY254" s="74"/>
      <c r="CZ254" s="74"/>
      <c r="DA254" s="74"/>
      <c r="DB254" s="74"/>
      <c r="DC254" s="74"/>
      <c r="DD254" s="74"/>
      <c r="DE254" s="74"/>
      <c r="DF254" s="74"/>
      <c r="DG254" s="74"/>
      <c r="DH254" s="74"/>
      <c r="DI254" s="74"/>
      <c r="DJ254" s="74"/>
      <c r="DK254" s="74"/>
      <c r="DL254" s="74"/>
      <c r="DM254" s="74"/>
      <c r="DN254" s="74"/>
      <c r="DO254" s="74"/>
    </row>
    <row r="255" spans="1:119" s="40" customFormat="1" x14ac:dyDescent="0.15">
      <c r="A255" s="73"/>
      <c r="B255" s="66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U255" s="73"/>
      <c r="V255" s="66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O255" s="73"/>
      <c r="AP255" s="66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I255" s="73"/>
      <c r="BJ255" s="66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  <c r="BZ255" s="74"/>
      <c r="CA255" s="74"/>
      <c r="CC255" s="73"/>
      <c r="CD255" s="66"/>
      <c r="CE255" s="74"/>
      <c r="CF255" s="74"/>
      <c r="CG255" s="74"/>
      <c r="CH255" s="74"/>
      <c r="CI255" s="74"/>
      <c r="CJ255" s="74"/>
      <c r="CK255" s="74"/>
      <c r="CL255" s="74"/>
      <c r="CM255" s="74"/>
      <c r="CN255" s="74"/>
      <c r="CO255" s="74"/>
      <c r="CP255" s="74"/>
      <c r="CQ255" s="74"/>
      <c r="CR255" s="74"/>
      <c r="CS255" s="74"/>
      <c r="CT255" s="74"/>
      <c r="CU255" s="74"/>
      <c r="CW255" s="73"/>
      <c r="CX255" s="66"/>
      <c r="CY255" s="74"/>
      <c r="CZ255" s="74"/>
      <c r="DA255" s="74"/>
      <c r="DB255" s="74"/>
      <c r="DC255" s="74"/>
      <c r="DD255" s="74"/>
      <c r="DE255" s="74"/>
      <c r="DF255" s="74"/>
      <c r="DG255" s="74"/>
      <c r="DH255" s="74"/>
      <c r="DI255" s="74"/>
      <c r="DJ255" s="74"/>
      <c r="DK255" s="74"/>
      <c r="DL255" s="74"/>
      <c r="DM255" s="74"/>
      <c r="DN255" s="74"/>
      <c r="DO255" s="74"/>
    </row>
    <row r="256" spans="1:119" s="40" customFormat="1" x14ac:dyDescent="0.15">
      <c r="A256" s="73"/>
      <c r="B256" s="6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U256" s="73"/>
      <c r="V256" s="66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O256" s="73"/>
      <c r="AP256" s="66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I256" s="73"/>
      <c r="BJ256" s="66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  <c r="BZ256" s="74"/>
      <c r="CA256" s="74"/>
      <c r="CC256" s="73"/>
      <c r="CD256" s="66"/>
      <c r="CE256" s="74"/>
      <c r="CF256" s="74"/>
      <c r="CG256" s="74"/>
      <c r="CH256" s="74"/>
      <c r="CI256" s="74"/>
      <c r="CJ256" s="74"/>
      <c r="CK256" s="74"/>
      <c r="CL256" s="74"/>
      <c r="CM256" s="74"/>
      <c r="CN256" s="74"/>
      <c r="CO256" s="74"/>
      <c r="CP256" s="74"/>
      <c r="CQ256" s="74"/>
      <c r="CR256" s="74"/>
      <c r="CS256" s="74"/>
      <c r="CT256" s="74"/>
      <c r="CU256" s="74"/>
      <c r="CW256" s="73"/>
      <c r="CX256" s="66"/>
      <c r="CY256" s="74"/>
      <c r="CZ256" s="74"/>
      <c r="DA256" s="74"/>
      <c r="DB256" s="74"/>
      <c r="DC256" s="74"/>
      <c r="DD256" s="74"/>
      <c r="DE256" s="74"/>
      <c r="DF256" s="74"/>
      <c r="DG256" s="74"/>
      <c r="DH256" s="74"/>
      <c r="DI256" s="74"/>
      <c r="DJ256" s="74"/>
      <c r="DK256" s="74"/>
      <c r="DL256" s="74"/>
      <c r="DM256" s="74"/>
      <c r="DN256" s="74"/>
      <c r="DO256" s="74"/>
    </row>
    <row r="257" spans="1:119" s="40" customFormat="1" x14ac:dyDescent="0.15">
      <c r="A257" s="73"/>
      <c r="B257" s="66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U257" s="73"/>
      <c r="V257" s="66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O257" s="73"/>
      <c r="AP257" s="66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I257" s="73"/>
      <c r="BJ257" s="66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  <c r="BZ257" s="74"/>
      <c r="CA257" s="74"/>
      <c r="CC257" s="73"/>
      <c r="CD257" s="66"/>
      <c r="CE257" s="74"/>
      <c r="CF257" s="74"/>
      <c r="CG257" s="74"/>
      <c r="CH257" s="74"/>
      <c r="CI257" s="74"/>
      <c r="CJ257" s="74"/>
      <c r="CK257" s="74"/>
      <c r="CL257" s="74"/>
      <c r="CM257" s="74"/>
      <c r="CN257" s="74"/>
      <c r="CO257" s="74"/>
      <c r="CP257" s="74"/>
      <c r="CQ257" s="74"/>
      <c r="CR257" s="74"/>
      <c r="CS257" s="74"/>
      <c r="CT257" s="74"/>
      <c r="CU257" s="74"/>
      <c r="CW257" s="73"/>
      <c r="CX257" s="66"/>
      <c r="CY257" s="74"/>
      <c r="CZ257" s="74"/>
      <c r="DA257" s="74"/>
      <c r="DB257" s="74"/>
      <c r="DC257" s="74"/>
      <c r="DD257" s="74"/>
      <c r="DE257" s="74"/>
      <c r="DF257" s="74"/>
      <c r="DG257" s="74"/>
      <c r="DH257" s="74"/>
      <c r="DI257" s="74"/>
      <c r="DJ257" s="74"/>
      <c r="DK257" s="74"/>
      <c r="DL257" s="74"/>
      <c r="DM257" s="74"/>
      <c r="DN257" s="74"/>
      <c r="DO257" s="74"/>
    </row>
    <row r="258" spans="1:119" s="40" customFormat="1" x14ac:dyDescent="0.15">
      <c r="A258" s="73"/>
      <c r="B258" s="66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U258" s="73"/>
      <c r="V258" s="66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O258" s="73"/>
      <c r="AP258" s="66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I258" s="73"/>
      <c r="BJ258" s="66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C258" s="73"/>
      <c r="CD258" s="66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W258" s="73"/>
      <c r="CX258" s="66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</row>
    <row r="259" spans="1:119" s="40" customFormat="1" x14ac:dyDescent="0.15">
      <c r="A259" s="73"/>
      <c r="B259" s="66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U259" s="73"/>
      <c r="V259" s="66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O259" s="73"/>
      <c r="AP259" s="66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I259" s="73"/>
      <c r="BJ259" s="66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C259" s="73"/>
      <c r="CD259" s="66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  <c r="CT259" s="74"/>
      <c r="CU259" s="74"/>
      <c r="CW259" s="73"/>
      <c r="CX259" s="66"/>
      <c r="CY259" s="74"/>
      <c r="CZ259" s="74"/>
      <c r="DA259" s="74"/>
      <c r="DB259" s="74"/>
      <c r="DC259" s="74"/>
      <c r="DD259" s="74"/>
      <c r="DE259" s="74"/>
      <c r="DF259" s="74"/>
      <c r="DG259" s="74"/>
      <c r="DH259" s="74"/>
      <c r="DI259" s="74"/>
      <c r="DJ259" s="74"/>
      <c r="DK259" s="74"/>
      <c r="DL259" s="74"/>
      <c r="DM259" s="74"/>
      <c r="DN259" s="74"/>
      <c r="DO259" s="74"/>
    </row>
    <row r="260" spans="1:119" s="40" customFormat="1" x14ac:dyDescent="0.15">
      <c r="A260" s="73"/>
      <c r="B260" s="66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U260" s="73"/>
      <c r="V260" s="66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O260" s="73"/>
      <c r="AP260" s="66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I260" s="73"/>
      <c r="BJ260" s="66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  <c r="BZ260" s="74"/>
      <c r="CA260" s="74"/>
      <c r="CC260" s="73"/>
      <c r="CD260" s="66"/>
      <c r="CE260" s="74"/>
      <c r="CF260" s="74"/>
      <c r="CG260" s="74"/>
      <c r="CH260" s="74"/>
      <c r="CI260" s="74"/>
      <c r="CJ260" s="74"/>
      <c r="CK260" s="74"/>
      <c r="CL260" s="74"/>
      <c r="CM260" s="74"/>
      <c r="CN260" s="74"/>
      <c r="CO260" s="74"/>
      <c r="CP260" s="74"/>
      <c r="CQ260" s="74"/>
      <c r="CR260" s="74"/>
      <c r="CS260" s="74"/>
      <c r="CT260" s="74"/>
      <c r="CU260" s="74"/>
      <c r="CW260" s="73"/>
      <c r="CX260" s="66"/>
      <c r="CY260" s="74"/>
      <c r="CZ260" s="74"/>
      <c r="DA260" s="74"/>
      <c r="DB260" s="74"/>
      <c r="DC260" s="74"/>
      <c r="DD260" s="74"/>
      <c r="DE260" s="74"/>
      <c r="DF260" s="74"/>
      <c r="DG260" s="74"/>
      <c r="DH260" s="74"/>
      <c r="DI260" s="74"/>
      <c r="DJ260" s="74"/>
      <c r="DK260" s="74"/>
      <c r="DL260" s="74"/>
      <c r="DM260" s="74"/>
      <c r="DN260" s="74"/>
      <c r="DO260" s="74"/>
    </row>
    <row r="261" spans="1:119" s="40" customFormat="1" x14ac:dyDescent="0.15">
      <c r="A261" s="73"/>
      <c r="B261" s="6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U261" s="73"/>
      <c r="V261" s="66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O261" s="73"/>
      <c r="AP261" s="66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I261" s="73"/>
      <c r="BJ261" s="66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  <c r="BZ261" s="74"/>
      <c r="CA261" s="74"/>
      <c r="CC261" s="73"/>
      <c r="CD261" s="66"/>
      <c r="CE261" s="74"/>
      <c r="CF261" s="74"/>
      <c r="CG261" s="74"/>
      <c r="CH261" s="74"/>
      <c r="CI261" s="74"/>
      <c r="CJ261" s="74"/>
      <c r="CK261" s="74"/>
      <c r="CL261" s="74"/>
      <c r="CM261" s="74"/>
      <c r="CN261" s="74"/>
      <c r="CO261" s="74"/>
      <c r="CP261" s="74"/>
      <c r="CQ261" s="74"/>
      <c r="CR261" s="74"/>
      <c r="CS261" s="74"/>
      <c r="CT261" s="74"/>
      <c r="CU261" s="74"/>
      <c r="CW261" s="73"/>
      <c r="CX261" s="66"/>
      <c r="CY261" s="74"/>
      <c r="CZ261" s="74"/>
      <c r="DA261" s="74"/>
      <c r="DB261" s="74"/>
      <c r="DC261" s="74"/>
      <c r="DD261" s="74"/>
      <c r="DE261" s="74"/>
      <c r="DF261" s="74"/>
      <c r="DG261" s="74"/>
      <c r="DH261" s="74"/>
      <c r="DI261" s="74"/>
      <c r="DJ261" s="74"/>
      <c r="DK261" s="74"/>
      <c r="DL261" s="74"/>
      <c r="DM261" s="74"/>
      <c r="DN261" s="74"/>
      <c r="DO261" s="74"/>
    </row>
    <row r="262" spans="1:119" s="40" customFormat="1" x14ac:dyDescent="0.15">
      <c r="A262" s="73"/>
      <c r="B262" s="66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U262" s="73"/>
      <c r="V262" s="66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O262" s="73"/>
      <c r="AP262" s="66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I262" s="73"/>
      <c r="BJ262" s="66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C262" s="73"/>
      <c r="CD262" s="66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W262" s="73"/>
      <c r="CX262" s="66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</row>
    <row r="263" spans="1:119" s="40" customFormat="1" x14ac:dyDescent="0.15">
      <c r="A263" s="73"/>
      <c r="B263" s="66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U263" s="73"/>
      <c r="V263" s="66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O263" s="73"/>
      <c r="AP263" s="66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I263" s="73"/>
      <c r="BJ263" s="66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C263" s="73"/>
      <c r="CD263" s="66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W263" s="73"/>
      <c r="CX263" s="66"/>
      <c r="CY263" s="74"/>
      <c r="CZ263" s="74"/>
      <c r="DA263" s="74"/>
      <c r="DB263" s="74"/>
      <c r="DC263" s="74"/>
      <c r="DD263" s="74"/>
      <c r="DE263" s="74"/>
      <c r="DF263" s="74"/>
      <c r="DG263" s="74"/>
      <c r="DH263" s="74"/>
      <c r="DI263" s="74"/>
      <c r="DJ263" s="74"/>
      <c r="DK263" s="74"/>
      <c r="DL263" s="74"/>
      <c r="DM263" s="74"/>
      <c r="DN263" s="74"/>
      <c r="DO263" s="74"/>
    </row>
    <row r="264" spans="1:119" s="40" customFormat="1" x14ac:dyDescent="0.15">
      <c r="A264" s="73"/>
      <c r="B264" s="66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U264" s="73"/>
      <c r="V264" s="66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O264" s="73"/>
      <c r="AP264" s="66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I264" s="73"/>
      <c r="BJ264" s="66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  <c r="BZ264" s="74"/>
      <c r="CA264" s="74"/>
      <c r="CC264" s="73"/>
      <c r="CD264" s="66"/>
      <c r="CE264" s="74"/>
      <c r="CF264" s="74"/>
      <c r="CG264" s="74"/>
      <c r="CH264" s="74"/>
      <c r="CI264" s="74"/>
      <c r="CJ264" s="74"/>
      <c r="CK264" s="74"/>
      <c r="CL264" s="74"/>
      <c r="CM264" s="74"/>
      <c r="CN264" s="74"/>
      <c r="CO264" s="74"/>
      <c r="CP264" s="74"/>
      <c r="CQ264" s="74"/>
      <c r="CR264" s="74"/>
      <c r="CS264" s="74"/>
      <c r="CT264" s="74"/>
      <c r="CU264" s="74"/>
      <c r="CW264" s="73"/>
      <c r="CX264" s="66"/>
      <c r="CY264" s="74"/>
      <c r="CZ264" s="74"/>
      <c r="DA264" s="74"/>
      <c r="DB264" s="74"/>
      <c r="DC264" s="74"/>
      <c r="DD264" s="74"/>
      <c r="DE264" s="74"/>
      <c r="DF264" s="74"/>
      <c r="DG264" s="74"/>
      <c r="DH264" s="74"/>
      <c r="DI264" s="74"/>
      <c r="DJ264" s="74"/>
      <c r="DK264" s="74"/>
      <c r="DL264" s="74"/>
      <c r="DM264" s="74"/>
      <c r="DN264" s="74"/>
      <c r="DO264" s="74"/>
    </row>
    <row r="265" spans="1:119" s="40" customFormat="1" x14ac:dyDescent="0.15">
      <c r="A265" s="73"/>
      <c r="B265" s="66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U265" s="73"/>
      <c r="V265" s="66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O265" s="73"/>
      <c r="AP265" s="66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I265" s="73"/>
      <c r="BJ265" s="66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  <c r="BZ265" s="74"/>
      <c r="CA265" s="74"/>
      <c r="CC265" s="73"/>
      <c r="CD265" s="66"/>
      <c r="CE265" s="74"/>
      <c r="CF265" s="74"/>
      <c r="CG265" s="74"/>
      <c r="CH265" s="74"/>
      <c r="CI265" s="74"/>
      <c r="CJ265" s="74"/>
      <c r="CK265" s="74"/>
      <c r="CL265" s="74"/>
      <c r="CM265" s="74"/>
      <c r="CN265" s="74"/>
      <c r="CO265" s="74"/>
      <c r="CP265" s="74"/>
      <c r="CQ265" s="74"/>
      <c r="CR265" s="74"/>
      <c r="CS265" s="74"/>
      <c r="CT265" s="74"/>
      <c r="CU265" s="74"/>
      <c r="CW265" s="73"/>
      <c r="CX265" s="66"/>
      <c r="CY265" s="74"/>
      <c r="CZ265" s="74"/>
      <c r="DA265" s="74"/>
      <c r="DB265" s="74"/>
      <c r="DC265" s="74"/>
      <c r="DD265" s="74"/>
      <c r="DE265" s="74"/>
      <c r="DF265" s="74"/>
      <c r="DG265" s="74"/>
      <c r="DH265" s="74"/>
      <c r="DI265" s="74"/>
      <c r="DJ265" s="74"/>
      <c r="DK265" s="74"/>
      <c r="DL265" s="74"/>
      <c r="DM265" s="74"/>
      <c r="DN265" s="74"/>
      <c r="DO265" s="74"/>
    </row>
    <row r="266" spans="1:119" s="40" customFormat="1" x14ac:dyDescent="0.15">
      <c r="A266" s="73"/>
      <c r="B266" s="6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U266" s="73"/>
      <c r="V266" s="66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O266" s="73"/>
      <c r="AP266" s="66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I266" s="73"/>
      <c r="BJ266" s="66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  <c r="BZ266" s="74"/>
      <c r="CA266" s="74"/>
      <c r="CC266" s="73"/>
      <c r="CD266" s="66"/>
      <c r="CE266" s="74"/>
      <c r="CF266" s="74"/>
      <c r="CG266" s="74"/>
      <c r="CH266" s="74"/>
      <c r="CI266" s="74"/>
      <c r="CJ266" s="74"/>
      <c r="CK266" s="74"/>
      <c r="CL266" s="74"/>
      <c r="CM266" s="74"/>
      <c r="CN266" s="74"/>
      <c r="CO266" s="74"/>
      <c r="CP266" s="74"/>
      <c r="CQ266" s="74"/>
      <c r="CR266" s="74"/>
      <c r="CS266" s="74"/>
      <c r="CT266" s="74"/>
      <c r="CU266" s="74"/>
      <c r="CW266" s="73"/>
      <c r="CX266" s="66"/>
      <c r="CY266" s="74"/>
      <c r="CZ266" s="74"/>
      <c r="DA266" s="74"/>
      <c r="DB266" s="74"/>
      <c r="DC266" s="74"/>
      <c r="DD266" s="74"/>
      <c r="DE266" s="74"/>
      <c r="DF266" s="74"/>
      <c r="DG266" s="74"/>
      <c r="DH266" s="74"/>
      <c r="DI266" s="74"/>
      <c r="DJ266" s="74"/>
      <c r="DK266" s="74"/>
      <c r="DL266" s="74"/>
      <c r="DM266" s="74"/>
      <c r="DN266" s="74"/>
      <c r="DO266" s="74"/>
    </row>
    <row r="267" spans="1:119" s="40" customFormat="1" x14ac:dyDescent="0.15">
      <c r="A267" s="73"/>
      <c r="B267" s="66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U267" s="73"/>
      <c r="V267" s="66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O267" s="73"/>
      <c r="AP267" s="66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I267" s="73"/>
      <c r="BJ267" s="66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  <c r="BZ267" s="74"/>
      <c r="CA267" s="74"/>
      <c r="CC267" s="73"/>
      <c r="CD267" s="66"/>
      <c r="CE267" s="74"/>
      <c r="CF267" s="74"/>
      <c r="CG267" s="74"/>
      <c r="CH267" s="74"/>
      <c r="CI267" s="74"/>
      <c r="CJ267" s="74"/>
      <c r="CK267" s="74"/>
      <c r="CL267" s="74"/>
      <c r="CM267" s="74"/>
      <c r="CN267" s="74"/>
      <c r="CO267" s="74"/>
      <c r="CP267" s="74"/>
      <c r="CQ267" s="74"/>
      <c r="CR267" s="74"/>
      <c r="CS267" s="74"/>
      <c r="CT267" s="74"/>
      <c r="CU267" s="74"/>
      <c r="CW267" s="73"/>
      <c r="CX267" s="66"/>
      <c r="CY267" s="74"/>
      <c r="CZ267" s="74"/>
      <c r="DA267" s="74"/>
      <c r="DB267" s="74"/>
      <c r="DC267" s="74"/>
      <c r="DD267" s="74"/>
      <c r="DE267" s="74"/>
      <c r="DF267" s="74"/>
      <c r="DG267" s="74"/>
      <c r="DH267" s="74"/>
      <c r="DI267" s="74"/>
      <c r="DJ267" s="74"/>
      <c r="DK267" s="74"/>
      <c r="DL267" s="74"/>
      <c r="DM267" s="74"/>
      <c r="DN267" s="74"/>
      <c r="DO267" s="74"/>
    </row>
    <row r="268" spans="1:119" s="40" customFormat="1" x14ac:dyDescent="0.15">
      <c r="A268" s="73"/>
      <c r="B268" s="66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U268" s="73"/>
      <c r="V268" s="66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O268" s="73"/>
      <c r="AP268" s="66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I268" s="73"/>
      <c r="BJ268" s="66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  <c r="BZ268" s="74"/>
      <c r="CA268" s="74"/>
      <c r="CC268" s="73"/>
      <c r="CD268" s="66"/>
      <c r="CE268" s="74"/>
      <c r="CF268" s="74"/>
      <c r="CG268" s="74"/>
      <c r="CH268" s="74"/>
      <c r="CI268" s="74"/>
      <c r="CJ268" s="74"/>
      <c r="CK268" s="74"/>
      <c r="CL268" s="74"/>
      <c r="CM268" s="74"/>
      <c r="CN268" s="74"/>
      <c r="CO268" s="74"/>
      <c r="CP268" s="74"/>
      <c r="CQ268" s="74"/>
      <c r="CR268" s="74"/>
      <c r="CS268" s="74"/>
      <c r="CT268" s="74"/>
      <c r="CU268" s="74"/>
      <c r="CW268" s="73"/>
      <c r="CX268" s="66"/>
      <c r="CY268" s="74"/>
      <c r="CZ268" s="74"/>
      <c r="DA268" s="74"/>
      <c r="DB268" s="74"/>
      <c r="DC268" s="74"/>
      <c r="DD268" s="74"/>
      <c r="DE268" s="74"/>
      <c r="DF268" s="74"/>
      <c r="DG268" s="74"/>
      <c r="DH268" s="74"/>
      <c r="DI268" s="74"/>
      <c r="DJ268" s="74"/>
      <c r="DK268" s="74"/>
      <c r="DL268" s="74"/>
      <c r="DM268" s="74"/>
      <c r="DN268" s="74"/>
      <c r="DO268" s="74"/>
    </row>
    <row r="269" spans="1:119" s="40" customFormat="1" x14ac:dyDescent="0.15">
      <c r="A269" s="73"/>
      <c r="B269" s="66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U269" s="73"/>
      <c r="V269" s="66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O269" s="73"/>
      <c r="AP269" s="66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I269" s="73"/>
      <c r="BJ269" s="66"/>
      <c r="BK269" s="74"/>
      <c r="BL269" s="74"/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  <c r="BZ269" s="74"/>
      <c r="CA269" s="74"/>
      <c r="CC269" s="73"/>
      <c r="CD269" s="66"/>
      <c r="CE269" s="74"/>
      <c r="CF269" s="74"/>
      <c r="CG269" s="74"/>
      <c r="CH269" s="74"/>
      <c r="CI269" s="74"/>
      <c r="CJ269" s="74"/>
      <c r="CK269" s="74"/>
      <c r="CL269" s="74"/>
      <c r="CM269" s="74"/>
      <c r="CN269" s="74"/>
      <c r="CO269" s="74"/>
      <c r="CP269" s="74"/>
      <c r="CQ269" s="74"/>
      <c r="CR269" s="74"/>
      <c r="CS269" s="74"/>
      <c r="CT269" s="74"/>
      <c r="CU269" s="74"/>
      <c r="CW269" s="73"/>
      <c r="CX269" s="66"/>
      <c r="CY269" s="74"/>
      <c r="CZ269" s="74"/>
      <c r="DA269" s="74"/>
      <c r="DB269" s="74"/>
      <c r="DC269" s="74"/>
      <c r="DD269" s="74"/>
      <c r="DE269" s="74"/>
      <c r="DF269" s="74"/>
      <c r="DG269" s="74"/>
      <c r="DH269" s="74"/>
      <c r="DI269" s="74"/>
      <c r="DJ269" s="74"/>
      <c r="DK269" s="74"/>
      <c r="DL269" s="74"/>
      <c r="DM269" s="74"/>
      <c r="DN269" s="74"/>
      <c r="DO269" s="74"/>
    </row>
    <row r="270" spans="1:119" s="40" customFormat="1" x14ac:dyDescent="0.15">
      <c r="A270" s="73"/>
      <c r="B270" s="66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U270" s="73"/>
      <c r="V270" s="66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O270" s="73"/>
      <c r="AP270" s="66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I270" s="73"/>
      <c r="BJ270" s="66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  <c r="CC270" s="73"/>
      <c r="CD270" s="66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/>
      <c r="CP270" s="74"/>
      <c r="CQ270" s="74"/>
      <c r="CR270" s="74"/>
      <c r="CS270" s="74"/>
      <c r="CT270" s="74"/>
      <c r="CU270" s="74"/>
      <c r="CW270" s="73"/>
      <c r="CX270" s="66"/>
      <c r="CY270" s="74"/>
      <c r="CZ270" s="74"/>
      <c r="DA270" s="74"/>
      <c r="DB270" s="74"/>
      <c r="DC270" s="74"/>
      <c r="DD270" s="74"/>
      <c r="DE270" s="74"/>
      <c r="DF270" s="74"/>
      <c r="DG270" s="74"/>
      <c r="DH270" s="74"/>
      <c r="DI270" s="74"/>
      <c r="DJ270" s="74"/>
      <c r="DK270" s="74"/>
      <c r="DL270" s="74"/>
      <c r="DM270" s="74"/>
      <c r="DN270" s="74"/>
      <c r="DO270" s="74"/>
    </row>
    <row r="271" spans="1:119" s="40" customFormat="1" x14ac:dyDescent="0.15">
      <c r="A271" s="73"/>
      <c r="B271" s="6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U271" s="73"/>
      <c r="V271" s="66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O271" s="73"/>
      <c r="AP271" s="66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I271" s="73"/>
      <c r="BJ271" s="66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  <c r="CC271" s="73"/>
      <c r="CD271" s="66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/>
      <c r="CP271" s="74"/>
      <c r="CQ271" s="74"/>
      <c r="CR271" s="74"/>
      <c r="CS271" s="74"/>
      <c r="CT271" s="74"/>
      <c r="CU271" s="74"/>
      <c r="CW271" s="73"/>
      <c r="CX271" s="66"/>
      <c r="CY271" s="74"/>
      <c r="CZ271" s="74"/>
      <c r="DA271" s="74"/>
      <c r="DB271" s="74"/>
      <c r="DC271" s="74"/>
      <c r="DD271" s="74"/>
      <c r="DE271" s="74"/>
      <c r="DF271" s="74"/>
      <c r="DG271" s="74"/>
      <c r="DH271" s="74"/>
      <c r="DI271" s="74"/>
      <c r="DJ271" s="74"/>
      <c r="DK271" s="74"/>
      <c r="DL271" s="74"/>
      <c r="DM271" s="74"/>
      <c r="DN271" s="74"/>
      <c r="DO271" s="74"/>
    </row>
    <row r="272" spans="1:119" s="40" customFormat="1" x14ac:dyDescent="0.15">
      <c r="A272" s="73"/>
      <c r="B272" s="66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U272" s="73"/>
      <c r="V272" s="66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O272" s="73"/>
      <c r="AP272" s="66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I272" s="73"/>
      <c r="BJ272" s="66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C272" s="73"/>
      <c r="CD272" s="66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74"/>
      <c r="CR272" s="74"/>
      <c r="CS272" s="74"/>
      <c r="CT272" s="74"/>
      <c r="CU272" s="74"/>
      <c r="CW272" s="73"/>
      <c r="CX272" s="66"/>
      <c r="CY272" s="74"/>
      <c r="CZ272" s="74"/>
      <c r="DA272" s="74"/>
      <c r="DB272" s="74"/>
      <c r="DC272" s="74"/>
      <c r="DD272" s="74"/>
      <c r="DE272" s="74"/>
      <c r="DF272" s="74"/>
      <c r="DG272" s="74"/>
      <c r="DH272" s="74"/>
      <c r="DI272" s="74"/>
      <c r="DJ272" s="74"/>
      <c r="DK272" s="74"/>
      <c r="DL272" s="74"/>
      <c r="DM272" s="74"/>
      <c r="DN272" s="74"/>
      <c r="DO272" s="74"/>
    </row>
    <row r="273" spans="1:119" s="40" customFormat="1" x14ac:dyDescent="0.15">
      <c r="A273" s="73"/>
      <c r="B273" s="66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U273" s="73"/>
      <c r="V273" s="66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O273" s="73"/>
      <c r="AP273" s="66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I273" s="73"/>
      <c r="BJ273" s="66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C273" s="73"/>
      <c r="CD273" s="66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/>
      <c r="CP273" s="74"/>
      <c r="CQ273" s="74"/>
      <c r="CR273" s="74"/>
      <c r="CS273" s="74"/>
      <c r="CT273" s="74"/>
      <c r="CU273" s="74"/>
      <c r="CW273" s="73"/>
      <c r="CX273" s="66"/>
      <c r="CY273" s="74"/>
      <c r="CZ273" s="74"/>
      <c r="DA273" s="74"/>
      <c r="DB273" s="74"/>
      <c r="DC273" s="74"/>
      <c r="DD273" s="74"/>
      <c r="DE273" s="74"/>
      <c r="DF273" s="74"/>
      <c r="DG273" s="74"/>
      <c r="DH273" s="74"/>
      <c r="DI273" s="74"/>
      <c r="DJ273" s="74"/>
      <c r="DK273" s="74"/>
      <c r="DL273" s="74"/>
      <c r="DM273" s="74"/>
      <c r="DN273" s="74"/>
      <c r="DO273" s="74"/>
    </row>
    <row r="274" spans="1:119" s="40" customFormat="1" x14ac:dyDescent="0.15">
      <c r="A274" s="73"/>
      <c r="B274" s="66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U274" s="73"/>
      <c r="V274" s="66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O274" s="73"/>
      <c r="AP274" s="66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I274" s="73"/>
      <c r="BJ274" s="66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C274" s="73"/>
      <c r="CD274" s="66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/>
      <c r="CP274" s="74"/>
      <c r="CQ274" s="74"/>
      <c r="CR274" s="74"/>
      <c r="CS274" s="74"/>
      <c r="CT274" s="74"/>
      <c r="CU274" s="74"/>
      <c r="CW274" s="73"/>
      <c r="CX274" s="66"/>
      <c r="CY274" s="74"/>
      <c r="CZ274" s="74"/>
      <c r="DA274" s="74"/>
      <c r="DB274" s="74"/>
      <c r="DC274" s="74"/>
      <c r="DD274" s="74"/>
      <c r="DE274" s="74"/>
      <c r="DF274" s="74"/>
      <c r="DG274" s="74"/>
      <c r="DH274" s="74"/>
      <c r="DI274" s="74"/>
      <c r="DJ274" s="74"/>
      <c r="DK274" s="74"/>
      <c r="DL274" s="74"/>
      <c r="DM274" s="74"/>
      <c r="DN274" s="74"/>
      <c r="DO274" s="74"/>
    </row>
    <row r="275" spans="1:119" s="40" customFormat="1" x14ac:dyDescent="0.15">
      <c r="A275" s="73"/>
      <c r="B275" s="66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U275" s="73"/>
      <c r="V275" s="66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O275" s="73"/>
      <c r="AP275" s="66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I275" s="73"/>
      <c r="BJ275" s="66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C275" s="73"/>
      <c r="CD275" s="66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/>
      <c r="CQ275" s="74"/>
      <c r="CR275" s="74"/>
      <c r="CS275" s="74"/>
      <c r="CT275" s="74"/>
      <c r="CU275" s="74"/>
      <c r="CW275" s="73"/>
      <c r="CX275" s="66"/>
      <c r="CY275" s="74"/>
      <c r="CZ275" s="74"/>
      <c r="DA275" s="74"/>
      <c r="DB275" s="74"/>
      <c r="DC275" s="74"/>
      <c r="DD275" s="74"/>
      <c r="DE275" s="74"/>
      <c r="DF275" s="74"/>
      <c r="DG275" s="74"/>
      <c r="DH275" s="74"/>
      <c r="DI275" s="74"/>
      <c r="DJ275" s="74"/>
      <c r="DK275" s="74"/>
      <c r="DL275" s="74"/>
      <c r="DM275" s="74"/>
      <c r="DN275" s="74"/>
      <c r="DO275" s="74"/>
    </row>
    <row r="276" spans="1:119" s="40" customFormat="1" x14ac:dyDescent="0.15">
      <c r="A276" s="73"/>
      <c r="B276" s="6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U276" s="73"/>
      <c r="V276" s="66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O276" s="73"/>
      <c r="AP276" s="66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I276" s="73"/>
      <c r="BJ276" s="66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C276" s="73"/>
      <c r="CD276" s="66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74"/>
      <c r="CR276" s="74"/>
      <c r="CS276" s="74"/>
      <c r="CT276" s="74"/>
      <c r="CU276" s="74"/>
      <c r="CW276" s="73"/>
      <c r="CX276" s="66"/>
      <c r="CY276" s="74"/>
      <c r="CZ276" s="74"/>
      <c r="DA276" s="74"/>
      <c r="DB276" s="74"/>
      <c r="DC276" s="74"/>
      <c r="DD276" s="74"/>
      <c r="DE276" s="74"/>
      <c r="DF276" s="74"/>
      <c r="DG276" s="74"/>
      <c r="DH276" s="74"/>
      <c r="DI276" s="74"/>
      <c r="DJ276" s="74"/>
      <c r="DK276" s="74"/>
      <c r="DL276" s="74"/>
      <c r="DM276" s="74"/>
      <c r="DN276" s="74"/>
      <c r="DO276" s="74"/>
    </row>
    <row r="277" spans="1:119" s="40" customFormat="1" x14ac:dyDescent="0.15">
      <c r="A277" s="73"/>
      <c r="B277" s="66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U277" s="73"/>
      <c r="V277" s="66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O277" s="73"/>
      <c r="AP277" s="66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I277" s="73"/>
      <c r="BJ277" s="66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C277" s="73"/>
      <c r="CD277" s="66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74"/>
      <c r="CR277" s="74"/>
      <c r="CS277" s="74"/>
      <c r="CT277" s="74"/>
      <c r="CU277" s="74"/>
      <c r="CW277" s="73"/>
      <c r="CX277" s="66"/>
      <c r="CY277" s="74"/>
      <c r="CZ277" s="74"/>
      <c r="DA277" s="74"/>
      <c r="DB277" s="74"/>
      <c r="DC277" s="74"/>
      <c r="DD277" s="74"/>
      <c r="DE277" s="74"/>
      <c r="DF277" s="74"/>
      <c r="DG277" s="74"/>
      <c r="DH277" s="74"/>
      <c r="DI277" s="74"/>
      <c r="DJ277" s="74"/>
      <c r="DK277" s="74"/>
      <c r="DL277" s="74"/>
      <c r="DM277" s="74"/>
      <c r="DN277" s="74"/>
      <c r="DO277" s="74"/>
    </row>
    <row r="278" spans="1:119" s="40" customFormat="1" x14ac:dyDescent="0.15">
      <c r="A278" s="73"/>
      <c r="B278" s="66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U278" s="73"/>
      <c r="V278" s="66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O278" s="73"/>
      <c r="AP278" s="66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I278" s="73"/>
      <c r="BJ278" s="66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C278" s="73"/>
      <c r="CD278" s="66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74"/>
      <c r="CR278" s="74"/>
      <c r="CS278" s="74"/>
      <c r="CT278" s="74"/>
      <c r="CU278" s="74"/>
      <c r="CW278" s="73"/>
      <c r="CX278" s="66"/>
      <c r="CY278" s="74"/>
      <c r="CZ278" s="74"/>
      <c r="DA278" s="74"/>
      <c r="DB278" s="74"/>
      <c r="DC278" s="74"/>
      <c r="DD278" s="74"/>
      <c r="DE278" s="74"/>
      <c r="DF278" s="74"/>
      <c r="DG278" s="74"/>
      <c r="DH278" s="74"/>
      <c r="DI278" s="74"/>
      <c r="DJ278" s="74"/>
      <c r="DK278" s="74"/>
      <c r="DL278" s="74"/>
      <c r="DM278" s="74"/>
      <c r="DN278" s="74"/>
      <c r="DO278" s="74"/>
    </row>
    <row r="279" spans="1:119" s="40" customFormat="1" x14ac:dyDescent="0.15">
      <c r="A279" s="73"/>
      <c r="B279" s="66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U279" s="73"/>
      <c r="V279" s="66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O279" s="73"/>
      <c r="AP279" s="66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I279" s="73"/>
      <c r="BJ279" s="66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  <c r="BZ279" s="74"/>
      <c r="CA279" s="74"/>
      <c r="CC279" s="73"/>
      <c r="CD279" s="66"/>
      <c r="CE279" s="74"/>
      <c r="CF279" s="74"/>
      <c r="CG279" s="74"/>
      <c r="CH279" s="74"/>
      <c r="CI279" s="74"/>
      <c r="CJ279" s="74"/>
      <c r="CK279" s="74"/>
      <c r="CL279" s="74"/>
      <c r="CM279" s="74"/>
      <c r="CN279" s="74"/>
      <c r="CO279" s="74"/>
      <c r="CP279" s="74"/>
      <c r="CQ279" s="74"/>
      <c r="CR279" s="74"/>
      <c r="CS279" s="74"/>
      <c r="CT279" s="74"/>
      <c r="CU279" s="74"/>
      <c r="CW279" s="73"/>
      <c r="CX279" s="66"/>
      <c r="CY279" s="74"/>
      <c r="CZ279" s="74"/>
      <c r="DA279" s="74"/>
      <c r="DB279" s="74"/>
      <c r="DC279" s="74"/>
      <c r="DD279" s="74"/>
      <c r="DE279" s="74"/>
      <c r="DF279" s="74"/>
      <c r="DG279" s="74"/>
      <c r="DH279" s="74"/>
      <c r="DI279" s="74"/>
      <c r="DJ279" s="74"/>
      <c r="DK279" s="74"/>
      <c r="DL279" s="74"/>
      <c r="DM279" s="74"/>
      <c r="DN279" s="74"/>
      <c r="DO279" s="74"/>
    </row>
    <row r="280" spans="1:119" s="40" customFormat="1" x14ac:dyDescent="0.15">
      <c r="A280" s="73"/>
      <c r="B280" s="66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U280" s="73"/>
      <c r="V280" s="66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O280" s="73"/>
      <c r="AP280" s="66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I280" s="73"/>
      <c r="BJ280" s="66"/>
      <c r="BK280" s="74"/>
      <c r="BL280" s="74"/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  <c r="BZ280" s="74"/>
      <c r="CA280" s="74"/>
      <c r="CC280" s="73"/>
      <c r="CD280" s="66"/>
      <c r="CE280" s="74"/>
      <c r="CF280" s="74"/>
      <c r="CG280" s="74"/>
      <c r="CH280" s="74"/>
      <c r="CI280" s="74"/>
      <c r="CJ280" s="74"/>
      <c r="CK280" s="74"/>
      <c r="CL280" s="74"/>
      <c r="CM280" s="74"/>
      <c r="CN280" s="74"/>
      <c r="CO280" s="74"/>
      <c r="CP280" s="74"/>
      <c r="CQ280" s="74"/>
      <c r="CR280" s="74"/>
      <c r="CS280" s="74"/>
      <c r="CT280" s="74"/>
      <c r="CU280" s="74"/>
      <c r="CW280" s="73"/>
      <c r="CX280" s="66"/>
      <c r="CY280" s="74"/>
      <c r="CZ280" s="74"/>
      <c r="DA280" s="74"/>
      <c r="DB280" s="74"/>
      <c r="DC280" s="74"/>
      <c r="DD280" s="74"/>
      <c r="DE280" s="74"/>
      <c r="DF280" s="74"/>
      <c r="DG280" s="74"/>
      <c r="DH280" s="74"/>
      <c r="DI280" s="74"/>
      <c r="DJ280" s="74"/>
      <c r="DK280" s="74"/>
      <c r="DL280" s="74"/>
      <c r="DM280" s="74"/>
      <c r="DN280" s="74"/>
      <c r="DO280" s="74"/>
    </row>
    <row r="281" spans="1:119" s="40" customFormat="1" x14ac:dyDescent="0.15">
      <c r="A281" s="73"/>
      <c r="B281" s="6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U281" s="73"/>
      <c r="V281" s="66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O281" s="73"/>
      <c r="AP281" s="66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I281" s="73"/>
      <c r="BJ281" s="66"/>
      <c r="BK281" s="74"/>
      <c r="BL281" s="74"/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  <c r="BZ281" s="74"/>
      <c r="CA281" s="74"/>
      <c r="CC281" s="73"/>
      <c r="CD281" s="66"/>
      <c r="CE281" s="74"/>
      <c r="CF281" s="74"/>
      <c r="CG281" s="74"/>
      <c r="CH281" s="74"/>
      <c r="CI281" s="74"/>
      <c r="CJ281" s="74"/>
      <c r="CK281" s="74"/>
      <c r="CL281" s="74"/>
      <c r="CM281" s="74"/>
      <c r="CN281" s="74"/>
      <c r="CO281" s="74"/>
      <c r="CP281" s="74"/>
      <c r="CQ281" s="74"/>
      <c r="CR281" s="74"/>
      <c r="CS281" s="74"/>
      <c r="CT281" s="74"/>
      <c r="CU281" s="74"/>
      <c r="CW281" s="73"/>
      <c r="CX281" s="66"/>
      <c r="CY281" s="74"/>
      <c r="CZ281" s="74"/>
      <c r="DA281" s="74"/>
      <c r="DB281" s="74"/>
      <c r="DC281" s="74"/>
      <c r="DD281" s="74"/>
      <c r="DE281" s="74"/>
      <c r="DF281" s="74"/>
      <c r="DG281" s="74"/>
      <c r="DH281" s="74"/>
      <c r="DI281" s="74"/>
      <c r="DJ281" s="74"/>
      <c r="DK281" s="74"/>
      <c r="DL281" s="74"/>
      <c r="DM281" s="74"/>
      <c r="DN281" s="74"/>
      <c r="DO281" s="74"/>
    </row>
    <row r="282" spans="1:119" s="40" customFormat="1" x14ac:dyDescent="0.15">
      <c r="A282" s="73"/>
      <c r="B282" s="66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U282" s="73"/>
      <c r="V282" s="66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O282" s="73"/>
      <c r="AP282" s="66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I282" s="73"/>
      <c r="BJ282" s="66"/>
      <c r="BK282" s="74"/>
      <c r="BL282" s="74"/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74"/>
      <c r="BZ282" s="74"/>
      <c r="CA282" s="74"/>
      <c r="CC282" s="73"/>
      <c r="CD282" s="66"/>
      <c r="CE282" s="74"/>
      <c r="CF282" s="74"/>
      <c r="CG282" s="74"/>
      <c r="CH282" s="74"/>
      <c r="CI282" s="74"/>
      <c r="CJ282" s="74"/>
      <c r="CK282" s="74"/>
      <c r="CL282" s="74"/>
      <c r="CM282" s="74"/>
      <c r="CN282" s="74"/>
      <c r="CO282" s="74"/>
      <c r="CP282" s="74"/>
      <c r="CQ282" s="74"/>
      <c r="CR282" s="74"/>
      <c r="CS282" s="74"/>
      <c r="CT282" s="74"/>
      <c r="CU282" s="74"/>
      <c r="CW282" s="73"/>
      <c r="CX282" s="66"/>
      <c r="CY282" s="74"/>
      <c r="CZ282" s="74"/>
      <c r="DA282" s="74"/>
      <c r="DB282" s="74"/>
      <c r="DC282" s="74"/>
      <c r="DD282" s="74"/>
      <c r="DE282" s="74"/>
      <c r="DF282" s="74"/>
      <c r="DG282" s="74"/>
      <c r="DH282" s="74"/>
      <c r="DI282" s="74"/>
      <c r="DJ282" s="74"/>
      <c r="DK282" s="74"/>
      <c r="DL282" s="74"/>
      <c r="DM282" s="74"/>
      <c r="DN282" s="74"/>
      <c r="DO282" s="74"/>
    </row>
    <row r="283" spans="1:119" s="40" customFormat="1" x14ac:dyDescent="0.15">
      <c r="A283" s="73"/>
      <c r="B283" s="66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U283" s="73"/>
      <c r="V283" s="66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O283" s="73"/>
      <c r="AP283" s="66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I283" s="73"/>
      <c r="BJ283" s="66"/>
      <c r="BK283" s="74"/>
      <c r="BL283" s="74"/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74"/>
      <c r="BZ283" s="74"/>
      <c r="CA283" s="74"/>
      <c r="CC283" s="73"/>
      <c r="CD283" s="66"/>
      <c r="CE283" s="74"/>
      <c r="CF283" s="74"/>
      <c r="CG283" s="74"/>
      <c r="CH283" s="74"/>
      <c r="CI283" s="74"/>
      <c r="CJ283" s="74"/>
      <c r="CK283" s="74"/>
      <c r="CL283" s="74"/>
      <c r="CM283" s="74"/>
      <c r="CN283" s="74"/>
      <c r="CO283" s="74"/>
      <c r="CP283" s="74"/>
      <c r="CQ283" s="74"/>
      <c r="CR283" s="74"/>
      <c r="CS283" s="74"/>
      <c r="CT283" s="74"/>
      <c r="CU283" s="74"/>
      <c r="CW283" s="73"/>
      <c r="CX283" s="66"/>
      <c r="CY283" s="74"/>
      <c r="CZ283" s="74"/>
      <c r="DA283" s="74"/>
      <c r="DB283" s="74"/>
      <c r="DC283" s="74"/>
      <c r="DD283" s="74"/>
      <c r="DE283" s="74"/>
      <c r="DF283" s="74"/>
      <c r="DG283" s="74"/>
      <c r="DH283" s="74"/>
      <c r="DI283" s="74"/>
      <c r="DJ283" s="74"/>
      <c r="DK283" s="74"/>
      <c r="DL283" s="74"/>
      <c r="DM283" s="74"/>
      <c r="DN283" s="74"/>
      <c r="DO283" s="74"/>
    </row>
    <row r="284" spans="1:119" s="40" customFormat="1" x14ac:dyDescent="0.15">
      <c r="A284" s="73"/>
      <c r="B284" s="66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U284" s="73"/>
      <c r="V284" s="66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O284" s="73"/>
      <c r="AP284" s="66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I284" s="73"/>
      <c r="BJ284" s="66"/>
      <c r="BK284" s="74"/>
      <c r="BL284" s="74"/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74"/>
      <c r="BZ284" s="74"/>
      <c r="CA284" s="74"/>
      <c r="CC284" s="73"/>
      <c r="CD284" s="66"/>
      <c r="CE284" s="74"/>
      <c r="CF284" s="74"/>
      <c r="CG284" s="74"/>
      <c r="CH284" s="74"/>
      <c r="CI284" s="74"/>
      <c r="CJ284" s="74"/>
      <c r="CK284" s="74"/>
      <c r="CL284" s="74"/>
      <c r="CM284" s="74"/>
      <c r="CN284" s="74"/>
      <c r="CO284" s="74"/>
      <c r="CP284" s="74"/>
      <c r="CQ284" s="74"/>
      <c r="CR284" s="74"/>
      <c r="CS284" s="74"/>
      <c r="CT284" s="74"/>
      <c r="CU284" s="74"/>
      <c r="CW284" s="73"/>
      <c r="CX284" s="66"/>
      <c r="CY284" s="74"/>
      <c r="CZ284" s="74"/>
      <c r="DA284" s="74"/>
      <c r="DB284" s="74"/>
      <c r="DC284" s="74"/>
      <c r="DD284" s="74"/>
      <c r="DE284" s="74"/>
      <c r="DF284" s="74"/>
      <c r="DG284" s="74"/>
      <c r="DH284" s="74"/>
      <c r="DI284" s="74"/>
      <c r="DJ284" s="74"/>
      <c r="DK284" s="74"/>
      <c r="DL284" s="74"/>
      <c r="DM284" s="74"/>
      <c r="DN284" s="74"/>
      <c r="DO284" s="74"/>
    </row>
    <row r="285" spans="1:119" s="40" customFormat="1" x14ac:dyDescent="0.15">
      <c r="A285" s="73"/>
      <c r="B285" s="66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U285" s="73"/>
      <c r="V285" s="66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O285" s="73"/>
      <c r="AP285" s="66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I285" s="73"/>
      <c r="BJ285" s="66"/>
      <c r="BK285" s="74"/>
      <c r="BL285" s="74"/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74"/>
      <c r="BZ285" s="74"/>
      <c r="CA285" s="74"/>
      <c r="CC285" s="73"/>
      <c r="CD285" s="66"/>
      <c r="CE285" s="74"/>
      <c r="CF285" s="74"/>
      <c r="CG285" s="74"/>
      <c r="CH285" s="74"/>
      <c r="CI285" s="74"/>
      <c r="CJ285" s="74"/>
      <c r="CK285" s="74"/>
      <c r="CL285" s="74"/>
      <c r="CM285" s="74"/>
      <c r="CN285" s="74"/>
      <c r="CO285" s="74"/>
      <c r="CP285" s="74"/>
      <c r="CQ285" s="74"/>
      <c r="CR285" s="74"/>
      <c r="CS285" s="74"/>
      <c r="CT285" s="74"/>
      <c r="CU285" s="74"/>
      <c r="CW285" s="73"/>
      <c r="CX285" s="66"/>
      <c r="CY285" s="74"/>
      <c r="CZ285" s="74"/>
      <c r="DA285" s="74"/>
      <c r="DB285" s="74"/>
      <c r="DC285" s="74"/>
      <c r="DD285" s="74"/>
      <c r="DE285" s="74"/>
      <c r="DF285" s="74"/>
      <c r="DG285" s="74"/>
      <c r="DH285" s="74"/>
      <c r="DI285" s="74"/>
      <c r="DJ285" s="74"/>
      <c r="DK285" s="74"/>
      <c r="DL285" s="74"/>
      <c r="DM285" s="74"/>
      <c r="DN285" s="74"/>
      <c r="DO285" s="74"/>
    </row>
    <row r="286" spans="1:119" x14ac:dyDescent="0.15"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Y286" s="77"/>
      <c r="CZ286" s="77"/>
      <c r="DA286" s="77"/>
      <c r="DB286" s="77"/>
      <c r="DC286" s="77"/>
      <c r="DD286" s="77"/>
      <c r="DE286" s="77"/>
      <c r="DF286" s="77"/>
      <c r="DG286" s="77"/>
      <c r="DH286" s="77"/>
      <c r="DI286" s="77"/>
      <c r="DJ286" s="77"/>
      <c r="DK286" s="77"/>
      <c r="DL286" s="77"/>
      <c r="DM286" s="77"/>
      <c r="DN286" s="77"/>
      <c r="DO286" s="77"/>
    </row>
    <row r="287" spans="1:119" x14ac:dyDescent="0.15"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K287" s="77"/>
      <c r="BL287" s="77"/>
      <c r="BM287" s="77"/>
      <c r="BN287" s="77"/>
      <c r="BO287" s="77"/>
      <c r="BP287" s="77"/>
      <c r="BQ287" s="77"/>
      <c r="BR287" s="77"/>
      <c r="BS287" s="77"/>
      <c r="BT287" s="77"/>
      <c r="BU287" s="77"/>
      <c r="BV287" s="77"/>
      <c r="BW287" s="77"/>
      <c r="BX287" s="77"/>
      <c r="BY287" s="77"/>
      <c r="BZ287" s="77"/>
      <c r="CA287" s="77"/>
      <c r="CE287" s="77"/>
      <c r="CF287" s="77"/>
      <c r="CG287" s="77"/>
      <c r="CH287" s="77"/>
      <c r="CI287" s="77"/>
      <c r="CJ287" s="77"/>
      <c r="CK287" s="77"/>
      <c r="CL287" s="77"/>
      <c r="CM287" s="77"/>
      <c r="CN287" s="77"/>
      <c r="CO287" s="77"/>
      <c r="CP287" s="77"/>
      <c r="CQ287" s="77"/>
      <c r="CR287" s="77"/>
      <c r="CS287" s="77"/>
      <c r="CT287" s="77"/>
      <c r="CU287" s="77"/>
      <c r="CY287" s="77"/>
      <c r="CZ287" s="77"/>
      <c r="DA287" s="77"/>
      <c r="DB287" s="77"/>
      <c r="DC287" s="77"/>
      <c r="DD287" s="77"/>
      <c r="DE287" s="77"/>
      <c r="DF287" s="77"/>
      <c r="DG287" s="77"/>
      <c r="DH287" s="77"/>
      <c r="DI287" s="77"/>
      <c r="DJ287" s="77"/>
      <c r="DK287" s="77"/>
      <c r="DL287" s="77"/>
      <c r="DM287" s="77"/>
      <c r="DN287" s="77"/>
      <c r="DO287" s="77"/>
    </row>
    <row r="288" spans="1:119" x14ac:dyDescent="0.15"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K288" s="77"/>
      <c r="BL288" s="77"/>
      <c r="BM288" s="77"/>
      <c r="BN288" s="77"/>
      <c r="BO288" s="77"/>
      <c r="BP288" s="77"/>
      <c r="BQ288" s="77"/>
      <c r="BR288" s="77"/>
      <c r="BS288" s="77"/>
      <c r="BT288" s="77"/>
      <c r="BU288" s="77"/>
      <c r="BV288" s="77"/>
      <c r="BW288" s="77"/>
      <c r="BX288" s="77"/>
      <c r="BY288" s="77"/>
      <c r="BZ288" s="77"/>
      <c r="CA288" s="77"/>
      <c r="CE288" s="77"/>
      <c r="CF288" s="77"/>
      <c r="CG288" s="77"/>
      <c r="CH288" s="77"/>
      <c r="CI288" s="77"/>
      <c r="CJ288" s="77"/>
      <c r="CK288" s="77"/>
      <c r="CL288" s="77"/>
      <c r="CM288" s="77"/>
      <c r="CN288" s="77"/>
      <c r="CO288" s="77"/>
      <c r="CP288" s="77"/>
      <c r="CQ288" s="77"/>
      <c r="CR288" s="77"/>
      <c r="CS288" s="77"/>
      <c r="CT288" s="77"/>
      <c r="CU288" s="77"/>
      <c r="CY288" s="77"/>
      <c r="CZ288" s="77"/>
      <c r="DA288" s="77"/>
      <c r="DB288" s="77"/>
      <c r="DC288" s="77"/>
      <c r="DD288" s="77"/>
      <c r="DE288" s="77"/>
      <c r="DF288" s="77"/>
      <c r="DG288" s="77"/>
      <c r="DH288" s="77"/>
      <c r="DI288" s="77"/>
      <c r="DJ288" s="77"/>
      <c r="DK288" s="77"/>
      <c r="DL288" s="77"/>
      <c r="DM288" s="77"/>
      <c r="DN288" s="77"/>
      <c r="DO288" s="77"/>
    </row>
    <row r="289" spans="3:119" x14ac:dyDescent="0.15"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K289" s="77"/>
      <c r="BL289" s="77"/>
      <c r="BM289" s="77"/>
      <c r="BN289" s="77"/>
      <c r="BO289" s="77"/>
      <c r="BP289" s="77"/>
      <c r="BQ289" s="77"/>
      <c r="BR289" s="77"/>
      <c r="BS289" s="77"/>
      <c r="BT289" s="77"/>
      <c r="BU289" s="77"/>
      <c r="BV289" s="77"/>
      <c r="BW289" s="77"/>
      <c r="BX289" s="77"/>
      <c r="BY289" s="77"/>
      <c r="BZ289" s="77"/>
      <c r="CA289" s="77"/>
      <c r="CE289" s="77"/>
      <c r="CF289" s="77"/>
      <c r="CG289" s="77"/>
      <c r="CH289" s="77"/>
      <c r="CI289" s="77"/>
      <c r="CJ289" s="77"/>
      <c r="CK289" s="77"/>
      <c r="CL289" s="77"/>
      <c r="CM289" s="77"/>
      <c r="CN289" s="77"/>
      <c r="CO289" s="77"/>
      <c r="CP289" s="77"/>
      <c r="CQ289" s="77"/>
      <c r="CR289" s="77"/>
      <c r="CS289" s="77"/>
      <c r="CT289" s="77"/>
      <c r="CU289" s="77"/>
      <c r="CY289" s="77"/>
      <c r="CZ289" s="77"/>
      <c r="DA289" s="77"/>
      <c r="DB289" s="77"/>
      <c r="DC289" s="77"/>
      <c r="DD289" s="77"/>
      <c r="DE289" s="77"/>
      <c r="DF289" s="77"/>
      <c r="DG289" s="77"/>
      <c r="DH289" s="77"/>
      <c r="DI289" s="77"/>
      <c r="DJ289" s="77"/>
      <c r="DK289" s="77"/>
      <c r="DL289" s="77"/>
      <c r="DM289" s="77"/>
      <c r="DN289" s="77"/>
      <c r="DO289" s="77"/>
    </row>
    <row r="290" spans="3:119" x14ac:dyDescent="0.15"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K290" s="77"/>
      <c r="BL290" s="77"/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Y290" s="77"/>
      <c r="CZ290" s="77"/>
      <c r="DA290" s="77"/>
      <c r="DB290" s="77"/>
      <c r="DC290" s="77"/>
      <c r="DD290" s="77"/>
      <c r="DE290" s="77"/>
      <c r="DF290" s="77"/>
      <c r="DG290" s="77"/>
      <c r="DH290" s="77"/>
      <c r="DI290" s="77"/>
      <c r="DJ290" s="77"/>
      <c r="DK290" s="77"/>
      <c r="DL290" s="77"/>
      <c r="DM290" s="77"/>
      <c r="DN290" s="77"/>
      <c r="DO290" s="77"/>
    </row>
    <row r="291" spans="3:119" x14ac:dyDescent="0.15"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K291" s="77"/>
      <c r="BL291" s="77"/>
      <c r="BM291" s="77"/>
      <c r="BN291" s="77"/>
      <c r="BO291" s="77"/>
      <c r="BP291" s="77"/>
      <c r="BQ291" s="77"/>
      <c r="BR291" s="77"/>
      <c r="BS291" s="77"/>
      <c r="BT291" s="77"/>
      <c r="BU291" s="77"/>
      <c r="BV291" s="77"/>
      <c r="BW291" s="77"/>
      <c r="BX291" s="77"/>
      <c r="BY291" s="77"/>
      <c r="BZ291" s="77"/>
      <c r="CA291" s="77"/>
      <c r="CE291" s="77"/>
      <c r="CF291" s="77"/>
      <c r="CG291" s="77"/>
      <c r="CH291" s="77"/>
      <c r="CI291" s="77"/>
      <c r="CJ291" s="77"/>
      <c r="CK291" s="77"/>
      <c r="CL291" s="77"/>
      <c r="CM291" s="77"/>
      <c r="CN291" s="77"/>
      <c r="CO291" s="77"/>
      <c r="CP291" s="77"/>
      <c r="CQ291" s="77"/>
      <c r="CR291" s="77"/>
      <c r="CS291" s="77"/>
      <c r="CT291" s="77"/>
      <c r="CU291" s="77"/>
      <c r="CY291" s="77"/>
      <c r="CZ291" s="77"/>
      <c r="DA291" s="77"/>
      <c r="DB291" s="77"/>
      <c r="DC291" s="77"/>
      <c r="DD291" s="77"/>
      <c r="DE291" s="77"/>
      <c r="DF291" s="77"/>
      <c r="DG291" s="77"/>
      <c r="DH291" s="77"/>
      <c r="DI291" s="77"/>
      <c r="DJ291" s="77"/>
      <c r="DK291" s="77"/>
      <c r="DL291" s="77"/>
      <c r="DM291" s="77"/>
      <c r="DN291" s="77"/>
      <c r="DO291" s="77"/>
    </row>
    <row r="292" spans="3:119" x14ac:dyDescent="0.15"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K292" s="77"/>
      <c r="BL292" s="77"/>
      <c r="BM292" s="77"/>
      <c r="BN292" s="77"/>
      <c r="BO292" s="77"/>
      <c r="BP292" s="77"/>
      <c r="BQ292" s="77"/>
      <c r="BR292" s="77"/>
      <c r="BS292" s="77"/>
      <c r="BT292" s="77"/>
      <c r="BU292" s="77"/>
      <c r="BV292" s="77"/>
      <c r="BW292" s="77"/>
      <c r="BX292" s="77"/>
      <c r="BY292" s="77"/>
      <c r="BZ292" s="77"/>
      <c r="CA292" s="77"/>
      <c r="CE292" s="77"/>
      <c r="CF292" s="77"/>
      <c r="CG292" s="77"/>
      <c r="CH292" s="77"/>
      <c r="CI292" s="77"/>
      <c r="CJ292" s="77"/>
      <c r="CK292" s="77"/>
      <c r="CL292" s="77"/>
      <c r="CM292" s="77"/>
      <c r="CN292" s="77"/>
      <c r="CO292" s="77"/>
      <c r="CP292" s="77"/>
      <c r="CQ292" s="77"/>
      <c r="CR292" s="77"/>
      <c r="CS292" s="77"/>
      <c r="CT292" s="77"/>
      <c r="CU292" s="77"/>
      <c r="CY292" s="77"/>
      <c r="CZ292" s="77"/>
      <c r="DA292" s="77"/>
      <c r="DB292" s="77"/>
      <c r="DC292" s="77"/>
      <c r="DD292" s="77"/>
      <c r="DE292" s="77"/>
      <c r="DF292" s="77"/>
      <c r="DG292" s="77"/>
      <c r="DH292" s="77"/>
      <c r="DI292" s="77"/>
      <c r="DJ292" s="77"/>
      <c r="DK292" s="77"/>
      <c r="DL292" s="77"/>
      <c r="DM292" s="77"/>
      <c r="DN292" s="77"/>
      <c r="DO292" s="77"/>
    </row>
    <row r="293" spans="3:119" x14ac:dyDescent="0.15"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K293" s="77"/>
      <c r="BL293" s="77"/>
      <c r="BM293" s="77"/>
      <c r="BN293" s="77"/>
      <c r="BO293" s="77"/>
      <c r="BP293" s="77"/>
      <c r="BQ293" s="77"/>
      <c r="BR293" s="77"/>
      <c r="BS293" s="77"/>
      <c r="BT293" s="77"/>
      <c r="BU293" s="77"/>
      <c r="BV293" s="77"/>
      <c r="BW293" s="77"/>
      <c r="BX293" s="77"/>
      <c r="BY293" s="77"/>
      <c r="BZ293" s="77"/>
      <c r="CA293" s="77"/>
      <c r="CE293" s="77"/>
      <c r="CF293" s="77"/>
      <c r="CG293" s="77"/>
      <c r="CH293" s="77"/>
      <c r="CI293" s="77"/>
      <c r="CJ293" s="77"/>
      <c r="CK293" s="77"/>
      <c r="CL293" s="77"/>
      <c r="CM293" s="77"/>
      <c r="CN293" s="77"/>
      <c r="CO293" s="77"/>
      <c r="CP293" s="77"/>
      <c r="CQ293" s="77"/>
      <c r="CR293" s="77"/>
      <c r="CS293" s="77"/>
      <c r="CT293" s="77"/>
      <c r="CU293" s="77"/>
      <c r="CY293" s="77"/>
      <c r="CZ293" s="77"/>
      <c r="DA293" s="77"/>
      <c r="DB293" s="77"/>
      <c r="DC293" s="77"/>
      <c r="DD293" s="77"/>
      <c r="DE293" s="77"/>
      <c r="DF293" s="77"/>
      <c r="DG293" s="77"/>
      <c r="DH293" s="77"/>
      <c r="DI293" s="77"/>
      <c r="DJ293" s="77"/>
      <c r="DK293" s="77"/>
      <c r="DL293" s="77"/>
      <c r="DM293" s="77"/>
      <c r="DN293" s="77"/>
      <c r="DO293" s="77"/>
    </row>
    <row r="294" spans="3:119" x14ac:dyDescent="0.15"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K294" s="77"/>
      <c r="BL294" s="77"/>
      <c r="BM294" s="77"/>
      <c r="BN294" s="77"/>
      <c r="BO294" s="77"/>
      <c r="BP294" s="77"/>
      <c r="BQ294" s="77"/>
      <c r="BR294" s="77"/>
      <c r="BS294" s="77"/>
      <c r="BT294" s="77"/>
      <c r="BU294" s="77"/>
      <c r="BV294" s="77"/>
      <c r="BW294" s="77"/>
      <c r="BX294" s="77"/>
      <c r="BY294" s="77"/>
      <c r="BZ294" s="77"/>
      <c r="CA294" s="77"/>
      <c r="CE294" s="77"/>
      <c r="CF294" s="77"/>
      <c r="CG294" s="77"/>
      <c r="CH294" s="77"/>
      <c r="CI294" s="77"/>
      <c r="CJ294" s="77"/>
      <c r="CK294" s="77"/>
      <c r="CL294" s="77"/>
      <c r="CM294" s="77"/>
      <c r="CN294" s="77"/>
      <c r="CO294" s="77"/>
      <c r="CP294" s="77"/>
      <c r="CQ294" s="77"/>
      <c r="CR294" s="77"/>
      <c r="CS294" s="77"/>
      <c r="CT294" s="77"/>
      <c r="CU294" s="77"/>
      <c r="CY294" s="77"/>
      <c r="CZ294" s="77"/>
      <c r="DA294" s="77"/>
      <c r="DB294" s="77"/>
      <c r="DC294" s="77"/>
      <c r="DD294" s="77"/>
      <c r="DE294" s="77"/>
      <c r="DF294" s="77"/>
      <c r="DG294" s="77"/>
      <c r="DH294" s="77"/>
      <c r="DI294" s="77"/>
      <c r="DJ294" s="77"/>
      <c r="DK294" s="77"/>
      <c r="DL294" s="77"/>
      <c r="DM294" s="77"/>
      <c r="DN294" s="77"/>
      <c r="DO294" s="77"/>
    </row>
    <row r="295" spans="3:119" x14ac:dyDescent="0.15"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K295" s="77"/>
      <c r="BL295" s="77"/>
      <c r="BM295" s="77"/>
      <c r="BN295" s="77"/>
      <c r="BO295" s="77"/>
      <c r="BP295" s="77"/>
      <c r="BQ295" s="77"/>
      <c r="BR295" s="77"/>
      <c r="BS295" s="77"/>
      <c r="BT295" s="77"/>
      <c r="BU295" s="77"/>
      <c r="BV295" s="77"/>
      <c r="BW295" s="77"/>
      <c r="BX295" s="77"/>
      <c r="BY295" s="77"/>
      <c r="BZ295" s="77"/>
      <c r="CA295" s="77"/>
      <c r="CE295" s="77"/>
      <c r="CF295" s="77"/>
      <c r="CG295" s="77"/>
      <c r="CH295" s="77"/>
      <c r="CI295" s="77"/>
      <c r="CJ295" s="77"/>
      <c r="CK295" s="77"/>
      <c r="CL295" s="77"/>
      <c r="CM295" s="77"/>
      <c r="CN295" s="77"/>
      <c r="CO295" s="77"/>
      <c r="CP295" s="77"/>
      <c r="CQ295" s="77"/>
      <c r="CR295" s="77"/>
      <c r="CS295" s="77"/>
      <c r="CT295" s="77"/>
      <c r="CU295" s="77"/>
      <c r="CY295" s="77"/>
      <c r="CZ295" s="77"/>
      <c r="DA295" s="77"/>
      <c r="DB295" s="77"/>
      <c r="DC295" s="77"/>
      <c r="DD295" s="77"/>
      <c r="DE295" s="77"/>
      <c r="DF295" s="77"/>
      <c r="DG295" s="77"/>
      <c r="DH295" s="77"/>
      <c r="DI295" s="77"/>
      <c r="DJ295" s="77"/>
      <c r="DK295" s="77"/>
      <c r="DL295" s="77"/>
      <c r="DM295" s="77"/>
      <c r="DN295" s="77"/>
      <c r="DO295" s="77"/>
    </row>
    <row r="296" spans="3:119" x14ac:dyDescent="0.15"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K296" s="77"/>
      <c r="BL296" s="77"/>
      <c r="BM296" s="77"/>
      <c r="BN296" s="77"/>
      <c r="BO296" s="77"/>
      <c r="BP296" s="77"/>
      <c r="BQ296" s="77"/>
      <c r="BR296" s="77"/>
      <c r="BS296" s="77"/>
      <c r="BT296" s="77"/>
      <c r="BU296" s="77"/>
      <c r="BV296" s="77"/>
      <c r="BW296" s="77"/>
      <c r="BX296" s="77"/>
      <c r="BY296" s="77"/>
      <c r="BZ296" s="77"/>
      <c r="CA296" s="77"/>
      <c r="CE296" s="77"/>
      <c r="CF296" s="77"/>
      <c r="CG296" s="77"/>
      <c r="CH296" s="77"/>
      <c r="CI296" s="77"/>
      <c r="CJ296" s="77"/>
      <c r="CK296" s="77"/>
      <c r="CL296" s="77"/>
      <c r="CM296" s="77"/>
      <c r="CN296" s="77"/>
      <c r="CO296" s="77"/>
      <c r="CP296" s="77"/>
      <c r="CQ296" s="77"/>
      <c r="CR296" s="77"/>
      <c r="CS296" s="77"/>
      <c r="CT296" s="77"/>
      <c r="CU296" s="77"/>
      <c r="CY296" s="77"/>
      <c r="CZ296" s="77"/>
      <c r="DA296" s="77"/>
      <c r="DB296" s="77"/>
      <c r="DC296" s="77"/>
      <c r="DD296" s="77"/>
      <c r="DE296" s="77"/>
      <c r="DF296" s="77"/>
      <c r="DG296" s="77"/>
      <c r="DH296" s="77"/>
      <c r="DI296" s="77"/>
      <c r="DJ296" s="77"/>
      <c r="DK296" s="77"/>
      <c r="DL296" s="77"/>
      <c r="DM296" s="77"/>
      <c r="DN296" s="77"/>
      <c r="DO296" s="77"/>
    </row>
    <row r="297" spans="3:119" x14ac:dyDescent="0.15"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K297" s="77"/>
      <c r="BL297" s="77"/>
      <c r="BM297" s="77"/>
      <c r="BN297" s="77"/>
      <c r="BO297" s="77"/>
      <c r="BP297" s="77"/>
      <c r="BQ297" s="77"/>
      <c r="BR297" s="77"/>
      <c r="BS297" s="77"/>
      <c r="BT297" s="77"/>
      <c r="BU297" s="77"/>
      <c r="BV297" s="77"/>
      <c r="BW297" s="77"/>
      <c r="BX297" s="77"/>
      <c r="BY297" s="77"/>
      <c r="BZ297" s="77"/>
      <c r="CA297" s="77"/>
      <c r="CE297" s="77"/>
      <c r="CF297" s="77"/>
      <c r="CG297" s="77"/>
      <c r="CH297" s="77"/>
      <c r="CI297" s="77"/>
      <c r="CJ297" s="77"/>
      <c r="CK297" s="77"/>
      <c r="CL297" s="77"/>
      <c r="CM297" s="77"/>
      <c r="CN297" s="77"/>
      <c r="CO297" s="77"/>
      <c r="CP297" s="77"/>
      <c r="CQ297" s="77"/>
      <c r="CR297" s="77"/>
      <c r="CS297" s="77"/>
      <c r="CT297" s="77"/>
      <c r="CU297" s="77"/>
      <c r="CY297" s="77"/>
      <c r="CZ297" s="77"/>
      <c r="DA297" s="77"/>
      <c r="DB297" s="77"/>
      <c r="DC297" s="77"/>
      <c r="DD297" s="77"/>
      <c r="DE297" s="77"/>
      <c r="DF297" s="77"/>
      <c r="DG297" s="77"/>
      <c r="DH297" s="77"/>
      <c r="DI297" s="77"/>
      <c r="DJ297" s="77"/>
      <c r="DK297" s="77"/>
      <c r="DL297" s="77"/>
      <c r="DM297" s="77"/>
      <c r="DN297" s="77"/>
      <c r="DO297" s="77"/>
    </row>
    <row r="298" spans="3:119" x14ac:dyDescent="0.15"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Y298" s="77"/>
      <c r="CZ298" s="77"/>
      <c r="DA298" s="77"/>
      <c r="DB298" s="77"/>
      <c r="DC298" s="77"/>
      <c r="DD298" s="77"/>
      <c r="DE298" s="77"/>
      <c r="DF298" s="77"/>
      <c r="DG298" s="77"/>
      <c r="DH298" s="77"/>
      <c r="DI298" s="77"/>
      <c r="DJ298" s="77"/>
      <c r="DK298" s="77"/>
      <c r="DL298" s="77"/>
      <c r="DM298" s="77"/>
      <c r="DN298" s="77"/>
      <c r="DO298" s="77"/>
    </row>
    <row r="299" spans="3:119" x14ac:dyDescent="0.15"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K299" s="77"/>
      <c r="BL299" s="77"/>
      <c r="BM299" s="77"/>
      <c r="BN299" s="77"/>
      <c r="BO299" s="77"/>
      <c r="BP299" s="77"/>
      <c r="BQ299" s="77"/>
      <c r="BR299" s="77"/>
      <c r="BS299" s="77"/>
      <c r="BT299" s="77"/>
      <c r="BU299" s="77"/>
      <c r="BV299" s="77"/>
      <c r="BW299" s="77"/>
      <c r="BX299" s="77"/>
      <c r="BY299" s="77"/>
      <c r="BZ299" s="77"/>
      <c r="CA299" s="77"/>
      <c r="CE299" s="77"/>
      <c r="CF299" s="77"/>
      <c r="CG299" s="77"/>
      <c r="CH299" s="77"/>
      <c r="CI299" s="77"/>
      <c r="CJ299" s="77"/>
      <c r="CK299" s="77"/>
      <c r="CL299" s="77"/>
      <c r="CM299" s="77"/>
      <c r="CN299" s="77"/>
      <c r="CO299" s="77"/>
      <c r="CP299" s="77"/>
      <c r="CQ299" s="77"/>
      <c r="CR299" s="77"/>
      <c r="CS299" s="77"/>
      <c r="CT299" s="77"/>
      <c r="CU299" s="77"/>
      <c r="CY299" s="77"/>
      <c r="CZ299" s="77"/>
      <c r="DA299" s="77"/>
      <c r="DB299" s="77"/>
      <c r="DC299" s="77"/>
      <c r="DD299" s="77"/>
      <c r="DE299" s="77"/>
      <c r="DF299" s="77"/>
      <c r="DG299" s="77"/>
      <c r="DH299" s="77"/>
      <c r="DI299" s="77"/>
      <c r="DJ299" s="77"/>
      <c r="DK299" s="77"/>
      <c r="DL299" s="77"/>
      <c r="DM299" s="77"/>
      <c r="DN299" s="77"/>
      <c r="DO299" s="77"/>
    </row>
    <row r="300" spans="3:119" x14ac:dyDescent="0.15"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Y300" s="77"/>
      <c r="CZ300" s="77"/>
      <c r="DA300" s="77"/>
      <c r="DB300" s="77"/>
      <c r="DC300" s="77"/>
      <c r="DD300" s="77"/>
      <c r="DE300" s="77"/>
      <c r="DF300" s="77"/>
      <c r="DG300" s="77"/>
      <c r="DH300" s="77"/>
      <c r="DI300" s="77"/>
      <c r="DJ300" s="77"/>
      <c r="DK300" s="77"/>
      <c r="DL300" s="77"/>
      <c r="DM300" s="77"/>
      <c r="DN300" s="77"/>
      <c r="DO300" s="77"/>
    </row>
    <row r="301" spans="3:119" x14ac:dyDescent="0.15"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K301" s="77"/>
      <c r="BL301" s="77"/>
      <c r="BM301" s="77"/>
      <c r="BN301" s="77"/>
      <c r="BO301" s="77"/>
      <c r="BP301" s="77"/>
      <c r="BQ301" s="77"/>
      <c r="BR301" s="77"/>
      <c r="BS301" s="77"/>
      <c r="BT301" s="77"/>
      <c r="BU301" s="77"/>
      <c r="BV301" s="77"/>
      <c r="BW301" s="77"/>
      <c r="BX301" s="77"/>
      <c r="BY301" s="77"/>
      <c r="BZ301" s="77"/>
      <c r="CA301" s="77"/>
      <c r="CE301" s="77"/>
      <c r="CF301" s="77"/>
      <c r="CG301" s="77"/>
      <c r="CH301" s="77"/>
      <c r="CI301" s="77"/>
      <c r="CJ301" s="77"/>
      <c r="CK301" s="77"/>
      <c r="CL301" s="77"/>
      <c r="CM301" s="77"/>
      <c r="CN301" s="77"/>
      <c r="CO301" s="77"/>
      <c r="CP301" s="77"/>
      <c r="CQ301" s="77"/>
      <c r="CR301" s="77"/>
      <c r="CS301" s="77"/>
      <c r="CT301" s="77"/>
      <c r="CU301" s="77"/>
      <c r="CY301" s="77"/>
      <c r="CZ301" s="77"/>
      <c r="DA301" s="77"/>
      <c r="DB301" s="77"/>
      <c r="DC301" s="77"/>
      <c r="DD301" s="77"/>
      <c r="DE301" s="77"/>
      <c r="DF301" s="77"/>
      <c r="DG301" s="77"/>
      <c r="DH301" s="77"/>
      <c r="DI301" s="77"/>
      <c r="DJ301" s="77"/>
      <c r="DK301" s="77"/>
      <c r="DL301" s="77"/>
      <c r="DM301" s="77"/>
      <c r="DN301" s="77"/>
      <c r="DO301" s="77"/>
    </row>
    <row r="302" spans="3:119" x14ac:dyDescent="0.15"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K302" s="77"/>
      <c r="BL302" s="77"/>
      <c r="BM302" s="77"/>
      <c r="BN302" s="77"/>
      <c r="BO302" s="77"/>
      <c r="BP302" s="77"/>
      <c r="BQ302" s="77"/>
      <c r="BR302" s="77"/>
      <c r="BS302" s="77"/>
      <c r="BT302" s="77"/>
      <c r="BU302" s="77"/>
      <c r="BV302" s="77"/>
      <c r="BW302" s="77"/>
      <c r="BX302" s="77"/>
      <c r="BY302" s="77"/>
      <c r="BZ302" s="77"/>
      <c r="CA302" s="77"/>
      <c r="CE302" s="77"/>
      <c r="CF302" s="77"/>
      <c r="CG302" s="77"/>
      <c r="CH302" s="77"/>
      <c r="CI302" s="77"/>
      <c r="CJ302" s="77"/>
      <c r="CK302" s="77"/>
      <c r="CL302" s="77"/>
      <c r="CM302" s="77"/>
      <c r="CN302" s="77"/>
      <c r="CO302" s="77"/>
      <c r="CP302" s="77"/>
      <c r="CQ302" s="77"/>
      <c r="CR302" s="77"/>
      <c r="CS302" s="77"/>
      <c r="CT302" s="77"/>
      <c r="CU302" s="77"/>
      <c r="CY302" s="77"/>
      <c r="CZ302" s="77"/>
      <c r="DA302" s="77"/>
      <c r="DB302" s="77"/>
      <c r="DC302" s="77"/>
      <c r="DD302" s="77"/>
      <c r="DE302" s="77"/>
      <c r="DF302" s="77"/>
      <c r="DG302" s="77"/>
      <c r="DH302" s="77"/>
      <c r="DI302" s="77"/>
      <c r="DJ302" s="77"/>
      <c r="DK302" s="77"/>
      <c r="DL302" s="77"/>
      <c r="DM302" s="77"/>
      <c r="DN302" s="77"/>
      <c r="DO302" s="77"/>
    </row>
    <row r="303" spans="3:119" x14ac:dyDescent="0.15"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K303" s="77"/>
      <c r="BL303" s="77"/>
      <c r="BM303" s="77"/>
      <c r="BN303" s="77"/>
      <c r="BO303" s="77"/>
      <c r="BP303" s="77"/>
      <c r="BQ303" s="77"/>
      <c r="BR303" s="77"/>
      <c r="BS303" s="77"/>
      <c r="BT303" s="77"/>
      <c r="BU303" s="77"/>
      <c r="BV303" s="77"/>
      <c r="BW303" s="77"/>
      <c r="BX303" s="77"/>
      <c r="BY303" s="77"/>
      <c r="BZ303" s="77"/>
      <c r="CA303" s="77"/>
      <c r="CE303" s="77"/>
      <c r="CF303" s="77"/>
      <c r="CG303" s="77"/>
      <c r="CH303" s="77"/>
      <c r="CI303" s="77"/>
      <c r="CJ303" s="77"/>
      <c r="CK303" s="77"/>
      <c r="CL303" s="77"/>
      <c r="CM303" s="77"/>
      <c r="CN303" s="77"/>
      <c r="CO303" s="77"/>
      <c r="CP303" s="77"/>
      <c r="CQ303" s="77"/>
      <c r="CR303" s="77"/>
      <c r="CS303" s="77"/>
      <c r="CT303" s="77"/>
      <c r="CU303" s="77"/>
      <c r="CY303" s="77"/>
      <c r="CZ303" s="77"/>
      <c r="DA303" s="77"/>
      <c r="DB303" s="77"/>
      <c r="DC303" s="77"/>
      <c r="DD303" s="77"/>
      <c r="DE303" s="77"/>
      <c r="DF303" s="77"/>
      <c r="DG303" s="77"/>
      <c r="DH303" s="77"/>
      <c r="DI303" s="77"/>
      <c r="DJ303" s="77"/>
      <c r="DK303" s="77"/>
      <c r="DL303" s="77"/>
      <c r="DM303" s="77"/>
      <c r="DN303" s="77"/>
      <c r="DO303" s="77"/>
    </row>
    <row r="304" spans="3:119" x14ac:dyDescent="0.15"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K304" s="77"/>
      <c r="BL304" s="77"/>
      <c r="BM304" s="77"/>
      <c r="BN304" s="77"/>
      <c r="BO304" s="77"/>
      <c r="BP304" s="77"/>
      <c r="BQ304" s="77"/>
      <c r="BR304" s="77"/>
      <c r="BS304" s="77"/>
      <c r="BT304" s="77"/>
      <c r="BU304" s="77"/>
      <c r="BV304" s="77"/>
      <c r="BW304" s="77"/>
      <c r="BX304" s="77"/>
      <c r="BY304" s="77"/>
      <c r="BZ304" s="77"/>
      <c r="CA304" s="77"/>
      <c r="CE304" s="77"/>
      <c r="CF304" s="77"/>
      <c r="CG304" s="77"/>
      <c r="CH304" s="77"/>
      <c r="CI304" s="77"/>
      <c r="CJ304" s="77"/>
      <c r="CK304" s="77"/>
      <c r="CL304" s="77"/>
      <c r="CM304" s="77"/>
      <c r="CN304" s="77"/>
      <c r="CO304" s="77"/>
      <c r="CP304" s="77"/>
      <c r="CQ304" s="77"/>
      <c r="CR304" s="77"/>
      <c r="CS304" s="77"/>
      <c r="CT304" s="77"/>
      <c r="CU304" s="77"/>
      <c r="CY304" s="77"/>
      <c r="CZ304" s="77"/>
      <c r="DA304" s="77"/>
      <c r="DB304" s="77"/>
      <c r="DC304" s="77"/>
      <c r="DD304" s="77"/>
      <c r="DE304" s="77"/>
      <c r="DF304" s="77"/>
      <c r="DG304" s="77"/>
      <c r="DH304" s="77"/>
      <c r="DI304" s="77"/>
      <c r="DJ304" s="77"/>
      <c r="DK304" s="77"/>
      <c r="DL304" s="77"/>
      <c r="DM304" s="77"/>
      <c r="DN304" s="77"/>
      <c r="DO304" s="77"/>
    </row>
    <row r="305" spans="3:119" x14ac:dyDescent="0.15"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K305" s="77"/>
      <c r="BL305" s="77"/>
      <c r="BM305" s="77"/>
      <c r="BN305" s="77"/>
      <c r="BO305" s="77"/>
      <c r="BP305" s="77"/>
      <c r="BQ305" s="77"/>
      <c r="BR305" s="77"/>
      <c r="BS305" s="77"/>
      <c r="BT305" s="77"/>
      <c r="BU305" s="77"/>
      <c r="BV305" s="77"/>
      <c r="BW305" s="77"/>
      <c r="BX305" s="77"/>
      <c r="BY305" s="77"/>
      <c r="BZ305" s="77"/>
      <c r="CA305" s="77"/>
      <c r="CE305" s="77"/>
      <c r="CF305" s="77"/>
      <c r="CG305" s="77"/>
      <c r="CH305" s="77"/>
      <c r="CI305" s="77"/>
      <c r="CJ305" s="77"/>
      <c r="CK305" s="77"/>
      <c r="CL305" s="77"/>
      <c r="CM305" s="77"/>
      <c r="CN305" s="77"/>
      <c r="CO305" s="77"/>
      <c r="CP305" s="77"/>
      <c r="CQ305" s="77"/>
      <c r="CR305" s="77"/>
      <c r="CS305" s="77"/>
      <c r="CT305" s="77"/>
      <c r="CU305" s="77"/>
      <c r="CY305" s="77"/>
      <c r="CZ305" s="77"/>
      <c r="DA305" s="77"/>
      <c r="DB305" s="77"/>
      <c r="DC305" s="77"/>
      <c r="DD305" s="77"/>
      <c r="DE305" s="77"/>
      <c r="DF305" s="77"/>
      <c r="DG305" s="77"/>
      <c r="DH305" s="77"/>
      <c r="DI305" s="77"/>
      <c r="DJ305" s="77"/>
      <c r="DK305" s="77"/>
      <c r="DL305" s="77"/>
      <c r="DM305" s="77"/>
      <c r="DN305" s="77"/>
      <c r="DO305" s="77"/>
    </row>
    <row r="306" spans="3:119" x14ac:dyDescent="0.15"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K306" s="77"/>
      <c r="BL306" s="77"/>
      <c r="BM306" s="77"/>
      <c r="BN306" s="77"/>
      <c r="BO306" s="77"/>
      <c r="BP306" s="77"/>
      <c r="BQ306" s="77"/>
      <c r="BR306" s="77"/>
      <c r="BS306" s="77"/>
      <c r="BT306" s="77"/>
      <c r="BU306" s="77"/>
      <c r="BV306" s="77"/>
      <c r="BW306" s="77"/>
      <c r="BX306" s="77"/>
      <c r="BY306" s="77"/>
      <c r="BZ306" s="77"/>
      <c r="CA306" s="77"/>
      <c r="CE306" s="77"/>
      <c r="CF306" s="77"/>
      <c r="CG306" s="77"/>
      <c r="CH306" s="77"/>
      <c r="CI306" s="77"/>
      <c r="CJ306" s="77"/>
      <c r="CK306" s="77"/>
      <c r="CL306" s="77"/>
      <c r="CM306" s="77"/>
      <c r="CN306" s="77"/>
      <c r="CO306" s="77"/>
      <c r="CP306" s="77"/>
      <c r="CQ306" s="77"/>
      <c r="CR306" s="77"/>
      <c r="CS306" s="77"/>
      <c r="CT306" s="77"/>
      <c r="CU306" s="77"/>
      <c r="CY306" s="77"/>
      <c r="CZ306" s="77"/>
      <c r="DA306" s="77"/>
      <c r="DB306" s="77"/>
      <c r="DC306" s="77"/>
      <c r="DD306" s="77"/>
      <c r="DE306" s="77"/>
      <c r="DF306" s="77"/>
      <c r="DG306" s="77"/>
      <c r="DH306" s="77"/>
      <c r="DI306" s="77"/>
      <c r="DJ306" s="77"/>
      <c r="DK306" s="77"/>
      <c r="DL306" s="77"/>
      <c r="DM306" s="77"/>
      <c r="DN306" s="77"/>
      <c r="DO306" s="77"/>
    </row>
    <row r="307" spans="3:119" x14ac:dyDescent="0.15"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K307" s="77"/>
      <c r="BL307" s="77"/>
      <c r="BM307" s="77"/>
      <c r="BN307" s="77"/>
      <c r="BO307" s="77"/>
      <c r="BP307" s="77"/>
      <c r="BQ307" s="77"/>
      <c r="BR307" s="77"/>
      <c r="BS307" s="77"/>
      <c r="BT307" s="77"/>
      <c r="BU307" s="77"/>
      <c r="BV307" s="77"/>
      <c r="BW307" s="77"/>
      <c r="BX307" s="77"/>
      <c r="BY307" s="77"/>
      <c r="BZ307" s="77"/>
      <c r="CA307" s="77"/>
      <c r="CE307" s="77"/>
      <c r="CF307" s="77"/>
      <c r="CG307" s="77"/>
      <c r="CH307" s="77"/>
      <c r="CI307" s="77"/>
      <c r="CJ307" s="77"/>
      <c r="CK307" s="77"/>
      <c r="CL307" s="77"/>
      <c r="CM307" s="77"/>
      <c r="CN307" s="77"/>
      <c r="CO307" s="77"/>
      <c r="CP307" s="77"/>
      <c r="CQ307" s="77"/>
      <c r="CR307" s="77"/>
      <c r="CS307" s="77"/>
      <c r="CT307" s="77"/>
      <c r="CU307" s="77"/>
      <c r="CY307" s="77"/>
      <c r="CZ307" s="77"/>
      <c r="DA307" s="77"/>
      <c r="DB307" s="77"/>
      <c r="DC307" s="77"/>
      <c r="DD307" s="77"/>
      <c r="DE307" s="77"/>
      <c r="DF307" s="77"/>
      <c r="DG307" s="77"/>
      <c r="DH307" s="77"/>
      <c r="DI307" s="77"/>
      <c r="DJ307" s="77"/>
      <c r="DK307" s="77"/>
      <c r="DL307" s="77"/>
      <c r="DM307" s="77"/>
      <c r="DN307" s="77"/>
      <c r="DO307" s="77"/>
    </row>
    <row r="308" spans="3:119" x14ac:dyDescent="0.15"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K308" s="77"/>
      <c r="BL308" s="77"/>
      <c r="BM308" s="77"/>
      <c r="BN308" s="77"/>
      <c r="BO308" s="77"/>
      <c r="BP308" s="77"/>
      <c r="BQ308" s="77"/>
      <c r="BR308" s="77"/>
      <c r="BS308" s="77"/>
      <c r="BT308" s="77"/>
      <c r="BU308" s="77"/>
      <c r="BV308" s="77"/>
      <c r="BW308" s="77"/>
      <c r="BX308" s="77"/>
      <c r="BY308" s="77"/>
      <c r="BZ308" s="77"/>
      <c r="CA308" s="77"/>
      <c r="CE308" s="77"/>
      <c r="CF308" s="77"/>
      <c r="CG308" s="77"/>
      <c r="CH308" s="77"/>
      <c r="CI308" s="77"/>
      <c r="CJ308" s="77"/>
      <c r="CK308" s="77"/>
      <c r="CL308" s="77"/>
      <c r="CM308" s="77"/>
      <c r="CN308" s="77"/>
      <c r="CO308" s="77"/>
      <c r="CP308" s="77"/>
      <c r="CQ308" s="77"/>
      <c r="CR308" s="77"/>
      <c r="CS308" s="77"/>
      <c r="CT308" s="77"/>
      <c r="CU308" s="77"/>
      <c r="CY308" s="77"/>
      <c r="CZ308" s="77"/>
      <c r="DA308" s="77"/>
      <c r="DB308" s="77"/>
      <c r="DC308" s="77"/>
      <c r="DD308" s="77"/>
      <c r="DE308" s="77"/>
      <c r="DF308" s="77"/>
      <c r="DG308" s="77"/>
      <c r="DH308" s="77"/>
      <c r="DI308" s="77"/>
      <c r="DJ308" s="77"/>
      <c r="DK308" s="77"/>
      <c r="DL308" s="77"/>
      <c r="DM308" s="77"/>
      <c r="DN308" s="77"/>
      <c r="DO308" s="77"/>
    </row>
    <row r="309" spans="3:119" x14ac:dyDescent="0.15"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K309" s="77"/>
      <c r="BL309" s="77"/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Y309" s="77"/>
      <c r="CZ309" s="77"/>
      <c r="DA309" s="77"/>
      <c r="DB309" s="77"/>
      <c r="DC309" s="77"/>
      <c r="DD309" s="77"/>
      <c r="DE309" s="77"/>
      <c r="DF309" s="77"/>
      <c r="DG309" s="77"/>
      <c r="DH309" s="77"/>
      <c r="DI309" s="77"/>
      <c r="DJ309" s="77"/>
      <c r="DK309" s="77"/>
      <c r="DL309" s="77"/>
      <c r="DM309" s="77"/>
      <c r="DN309" s="77"/>
      <c r="DO309" s="77"/>
    </row>
    <row r="310" spans="3:119" x14ac:dyDescent="0.15"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K310" s="77"/>
      <c r="BL310" s="77"/>
      <c r="BM310" s="77"/>
      <c r="BN310" s="77"/>
      <c r="BO310" s="77"/>
      <c r="BP310" s="77"/>
      <c r="BQ310" s="77"/>
      <c r="BR310" s="77"/>
      <c r="BS310" s="77"/>
      <c r="BT310" s="77"/>
      <c r="BU310" s="77"/>
      <c r="BV310" s="77"/>
      <c r="BW310" s="77"/>
      <c r="BX310" s="77"/>
      <c r="BY310" s="77"/>
      <c r="BZ310" s="77"/>
      <c r="CA310" s="77"/>
      <c r="CE310" s="77"/>
      <c r="CF310" s="77"/>
      <c r="CG310" s="77"/>
      <c r="CH310" s="77"/>
      <c r="CI310" s="77"/>
      <c r="CJ310" s="77"/>
      <c r="CK310" s="77"/>
      <c r="CL310" s="77"/>
      <c r="CM310" s="77"/>
      <c r="CN310" s="77"/>
      <c r="CO310" s="77"/>
      <c r="CP310" s="77"/>
      <c r="CQ310" s="77"/>
      <c r="CR310" s="77"/>
      <c r="CS310" s="77"/>
      <c r="CT310" s="77"/>
      <c r="CU310" s="77"/>
      <c r="CY310" s="77"/>
      <c r="CZ310" s="77"/>
      <c r="DA310" s="77"/>
      <c r="DB310" s="77"/>
      <c r="DC310" s="77"/>
      <c r="DD310" s="77"/>
      <c r="DE310" s="77"/>
      <c r="DF310" s="77"/>
      <c r="DG310" s="77"/>
      <c r="DH310" s="77"/>
      <c r="DI310" s="77"/>
      <c r="DJ310" s="77"/>
      <c r="DK310" s="77"/>
      <c r="DL310" s="77"/>
      <c r="DM310" s="77"/>
      <c r="DN310" s="77"/>
      <c r="DO310" s="77"/>
    </row>
    <row r="311" spans="3:119" x14ac:dyDescent="0.15"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K311" s="77"/>
      <c r="BL311" s="77"/>
      <c r="BM311" s="77"/>
      <c r="BN311" s="77"/>
      <c r="BO311" s="77"/>
      <c r="BP311" s="77"/>
      <c r="BQ311" s="77"/>
      <c r="BR311" s="77"/>
      <c r="BS311" s="77"/>
      <c r="BT311" s="77"/>
      <c r="BU311" s="77"/>
      <c r="BV311" s="77"/>
      <c r="BW311" s="77"/>
      <c r="BX311" s="77"/>
      <c r="BY311" s="77"/>
      <c r="BZ311" s="77"/>
      <c r="CA311" s="77"/>
      <c r="CE311" s="77"/>
      <c r="CF311" s="77"/>
      <c r="CG311" s="77"/>
      <c r="CH311" s="77"/>
      <c r="CI311" s="77"/>
      <c r="CJ311" s="77"/>
      <c r="CK311" s="77"/>
      <c r="CL311" s="77"/>
      <c r="CM311" s="77"/>
      <c r="CN311" s="77"/>
      <c r="CO311" s="77"/>
      <c r="CP311" s="77"/>
      <c r="CQ311" s="77"/>
      <c r="CR311" s="77"/>
      <c r="CS311" s="77"/>
      <c r="CT311" s="77"/>
      <c r="CU311" s="77"/>
      <c r="CY311" s="77"/>
      <c r="CZ311" s="77"/>
      <c r="DA311" s="77"/>
      <c r="DB311" s="77"/>
      <c r="DC311" s="77"/>
      <c r="DD311" s="77"/>
      <c r="DE311" s="77"/>
      <c r="DF311" s="77"/>
      <c r="DG311" s="77"/>
      <c r="DH311" s="77"/>
      <c r="DI311" s="77"/>
      <c r="DJ311" s="77"/>
      <c r="DK311" s="77"/>
      <c r="DL311" s="77"/>
      <c r="DM311" s="77"/>
      <c r="DN311" s="77"/>
      <c r="DO311" s="77"/>
    </row>
    <row r="312" spans="3:119" x14ac:dyDescent="0.15"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K312" s="77"/>
      <c r="BL312" s="77"/>
      <c r="BM312" s="77"/>
      <c r="BN312" s="77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7"/>
      <c r="CE312" s="77"/>
      <c r="CF312" s="77"/>
      <c r="CG312" s="77"/>
      <c r="CH312" s="77"/>
      <c r="CI312" s="77"/>
      <c r="CJ312" s="77"/>
      <c r="CK312" s="77"/>
      <c r="CL312" s="77"/>
      <c r="CM312" s="77"/>
      <c r="CN312" s="77"/>
      <c r="CO312" s="77"/>
      <c r="CP312" s="77"/>
      <c r="CQ312" s="77"/>
      <c r="CR312" s="77"/>
      <c r="CS312" s="77"/>
      <c r="CT312" s="77"/>
      <c r="CU312" s="77"/>
      <c r="CY312" s="77"/>
      <c r="CZ312" s="77"/>
      <c r="DA312" s="77"/>
      <c r="DB312" s="77"/>
      <c r="DC312" s="77"/>
      <c r="DD312" s="77"/>
      <c r="DE312" s="77"/>
      <c r="DF312" s="77"/>
      <c r="DG312" s="77"/>
      <c r="DH312" s="77"/>
      <c r="DI312" s="77"/>
      <c r="DJ312" s="77"/>
      <c r="DK312" s="77"/>
      <c r="DL312" s="77"/>
      <c r="DM312" s="77"/>
      <c r="DN312" s="77"/>
      <c r="DO312" s="77"/>
    </row>
    <row r="313" spans="3:119" x14ac:dyDescent="0.15"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K313" s="77"/>
      <c r="BL313" s="77"/>
      <c r="BM313" s="77"/>
      <c r="BN313" s="77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7"/>
      <c r="CE313" s="77"/>
      <c r="CF313" s="77"/>
      <c r="CG313" s="77"/>
      <c r="CH313" s="77"/>
      <c r="CI313" s="77"/>
      <c r="CJ313" s="77"/>
      <c r="CK313" s="77"/>
      <c r="CL313" s="77"/>
      <c r="CM313" s="77"/>
      <c r="CN313" s="77"/>
      <c r="CO313" s="77"/>
      <c r="CP313" s="77"/>
      <c r="CQ313" s="77"/>
      <c r="CR313" s="77"/>
      <c r="CS313" s="77"/>
      <c r="CT313" s="77"/>
      <c r="CU313" s="77"/>
      <c r="CY313" s="77"/>
      <c r="CZ313" s="77"/>
      <c r="DA313" s="77"/>
      <c r="DB313" s="77"/>
      <c r="DC313" s="77"/>
      <c r="DD313" s="77"/>
      <c r="DE313" s="77"/>
      <c r="DF313" s="77"/>
      <c r="DG313" s="77"/>
      <c r="DH313" s="77"/>
      <c r="DI313" s="77"/>
      <c r="DJ313" s="77"/>
      <c r="DK313" s="77"/>
      <c r="DL313" s="77"/>
      <c r="DM313" s="77"/>
      <c r="DN313" s="77"/>
      <c r="DO313" s="77"/>
    </row>
    <row r="314" spans="3:119" x14ac:dyDescent="0.15"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K314" s="77"/>
      <c r="BL314" s="77"/>
      <c r="BM314" s="77"/>
      <c r="BN314" s="77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7"/>
      <c r="CE314" s="77"/>
      <c r="CF314" s="77"/>
      <c r="CG314" s="77"/>
      <c r="CH314" s="77"/>
      <c r="CI314" s="77"/>
      <c r="CJ314" s="77"/>
      <c r="CK314" s="77"/>
      <c r="CL314" s="77"/>
      <c r="CM314" s="77"/>
      <c r="CN314" s="77"/>
      <c r="CO314" s="77"/>
      <c r="CP314" s="77"/>
      <c r="CQ314" s="77"/>
      <c r="CR314" s="77"/>
      <c r="CS314" s="77"/>
      <c r="CT314" s="77"/>
      <c r="CU314" s="77"/>
      <c r="CY314" s="77"/>
      <c r="CZ314" s="77"/>
      <c r="DA314" s="77"/>
      <c r="DB314" s="77"/>
      <c r="DC314" s="77"/>
      <c r="DD314" s="77"/>
      <c r="DE314" s="77"/>
      <c r="DF314" s="77"/>
      <c r="DG314" s="77"/>
      <c r="DH314" s="77"/>
      <c r="DI314" s="77"/>
      <c r="DJ314" s="77"/>
      <c r="DK314" s="77"/>
      <c r="DL314" s="77"/>
      <c r="DM314" s="77"/>
      <c r="DN314" s="77"/>
      <c r="DO314" s="77"/>
    </row>
    <row r="315" spans="3:119" x14ac:dyDescent="0.15"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K315" s="77"/>
      <c r="BL315" s="77"/>
      <c r="BM315" s="77"/>
      <c r="BN315" s="77"/>
      <c r="BO315" s="77"/>
      <c r="BP315" s="77"/>
      <c r="BQ315" s="77"/>
      <c r="BR315" s="77"/>
      <c r="BS315" s="77"/>
      <c r="BT315" s="77"/>
      <c r="BU315" s="77"/>
      <c r="BV315" s="77"/>
      <c r="BW315" s="77"/>
      <c r="BX315" s="77"/>
      <c r="BY315" s="77"/>
      <c r="BZ315" s="77"/>
      <c r="CA315" s="77"/>
      <c r="CE315" s="77"/>
      <c r="CF315" s="77"/>
      <c r="CG315" s="77"/>
      <c r="CH315" s="77"/>
      <c r="CI315" s="77"/>
      <c r="CJ315" s="77"/>
      <c r="CK315" s="77"/>
      <c r="CL315" s="77"/>
      <c r="CM315" s="77"/>
      <c r="CN315" s="77"/>
      <c r="CO315" s="77"/>
      <c r="CP315" s="77"/>
      <c r="CQ315" s="77"/>
      <c r="CR315" s="77"/>
      <c r="CS315" s="77"/>
      <c r="CT315" s="77"/>
      <c r="CU315" s="77"/>
      <c r="CY315" s="77"/>
      <c r="CZ315" s="77"/>
      <c r="DA315" s="77"/>
      <c r="DB315" s="77"/>
      <c r="DC315" s="77"/>
      <c r="DD315" s="77"/>
      <c r="DE315" s="77"/>
      <c r="DF315" s="77"/>
      <c r="DG315" s="77"/>
      <c r="DH315" s="77"/>
      <c r="DI315" s="77"/>
      <c r="DJ315" s="77"/>
      <c r="DK315" s="77"/>
      <c r="DL315" s="77"/>
      <c r="DM315" s="77"/>
      <c r="DN315" s="77"/>
      <c r="DO315" s="77"/>
    </row>
    <row r="316" spans="3:119" x14ac:dyDescent="0.15"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K316" s="77"/>
      <c r="BL316" s="77"/>
      <c r="BM316" s="77"/>
      <c r="BN316" s="77"/>
      <c r="BO316" s="77"/>
      <c r="BP316" s="77"/>
      <c r="BQ316" s="77"/>
      <c r="BR316" s="77"/>
      <c r="BS316" s="77"/>
      <c r="BT316" s="77"/>
      <c r="BU316" s="77"/>
      <c r="BV316" s="77"/>
      <c r="BW316" s="77"/>
      <c r="BX316" s="77"/>
      <c r="BY316" s="77"/>
      <c r="BZ316" s="77"/>
      <c r="CA316" s="77"/>
      <c r="CE316" s="77"/>
      <c r="CF316" s="77"/>
      <c r="CG316" s="77"/>
      <c r="CH316" s="77"/>
      <c r="CI316" s="77"/>
      <c r="CJ316" s="77"/>
      <c r="CK316" s="77"/>
      <c r="CL316" s="77"/>
      <c r="CM316" s="77"/>
      <c r="CN316" s="77"/>
      <c r="CO316" s="77"/>
      <c r="CP316" s="77"/>
      <c r="CQ316" s="77"/>
      <c r="CR316" s="77"/>
      <c r="CS316" s="77"/>
      <c r="CT316" s="77"/>
      <c r="CU316" s="77"/>
      <c r="CY316" s="77"/>
      <c r="CZ316" s="77"/>
      <c r="DA316" s="77"/>
      <c r="DB316" s="77"/>
      <c r="DC316" s="77"/>
      <c r="DD316" s="77"/>
      <c r="DE316" s="77"/>
      <c r="DF316" s="77"/>
      <c r="DG316" s="77"/>
      <c r="DH316" s="77"/>
      <c r="DI316" s="77"/>
      <c r="DJ316" s="77"/>
      <c r="DK316" s="77"/>
      <c r="DL316" s="77"/>
      <c r="DM316" s="77"/>
      <c r="DN316" s="77"/>
      <c r="DO316" s="77"/>
    </row>
    <row r="317" spans="3:119" x14ac:dyDescent="0.15"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K317" s="77"/>
      <c r="BL317" s="77"/>
      <c r="BM317" s="77"/>
      <c r="BN317" s="77"/>
      <c r="BO317" s="77"/>
      <c r="BP317" s="77"/>
      <c r="BQ317" s="77"/>
      <c r="BR317" s="77"/>
      <c r="BS317" s="77"/>
      <c r="BT317" s="77"/>
      <c r="BU317" s="77"/>
      <c r="BV317" s="77"/>
      <c r="BW317" s="77"/>
      <c r="BX317" s="77"/>
      <c r="BY317" s="77"/>
      <c r="BZ317" s="77"/>
      <c r="CA317" s="77"/>
      <c r="CE317" s="77"/>
      <c r="CF317" s="77"/>
      <c r="CG317" s="77"/>
      <c r="CH317" s="77"/>
      <c r="CI317" s="77"/>
      <c r="CJ317" s="77"/>
      <c r="CK317" s="77"/>
      <c r="CL317" s="77"/>
      <c r="CM317" s="77"/>
      <c r="CN317" s="77"/>
      <c r="CO317" s="77"/>
      <c r="CP317" s="77"/>
      <c r="CQ317" s="77"/>
      <c r="CR317" s="77"/>
      <c r="CS317" s="77"/>
      <c r="CT317" s="77"/>
      <c r="CU317" s="77"/>
      <c r="CY317" s="77"/>
      <c r="CZ317" s="77"/>
      <c r="DA317" s="77"/>
      <c r="DB317" s="77"/>
      <c r="DC317" s="77"/>
      <c r="DD317" s="77"/>
      <c r="DE317" s="77"/>
      <c r="DF317" s="77"/>
      <c r="DG317" s="77"/>
      <c r="DH317" s="77"/>
      <c r="DI317" s="77"/>
      <c r="DJ317" s="77"/>
      <c r="DK317" s="77"/>
      <c r="DL317" s="77"/>
      <c r="DM317" s="77"/>
      <c r="DN317" s="77"/>
      <c r="DO317" s="77"/>
    </row>
    <row r="318" spans="3:119" x14ac:dyDescent="0.15"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K318" s="77"/>
      <c r="BL318" s="77"/>
      <c r="BM318" s="77"/>
      <c r="BN318" s="77"/>
      <c r="BO318" s="77"/>
      <c r="BP318" s="77"/>
      <c r="BQ318" s="77"/>
      <c r="BR318" s="77"/>
      <c r="BS318" s="77"/>
      <c r="BT318" s="77"/>
      <c r="BU318" s="77"/>
      <c r="BV318" s="77"/>
      <c r="BW318" s="77"/>
      <c r="BX318" s="77"/>
      <c r="BY318" s="77"/>
      <c r="BZ318" s="77"/>
      <c r="CA318" s="77"/>
      <c r="CE318" s="77"/>
      <c r="CF318" s="77"/>
      <c r="CG318" s="77"/>
      <c r="CH318" s="77"/>
      <c r="CI318" s="77"/>
      <c r="CJ318" s="77"/>
      <c r="CK318" s="77"/>
      <c r="CL318" s="77"/>
      <c r="CM318" s="77"/>
      <c r="CN318" s="77"/>
      <c r="CO318" s="77"/>
      <c r="CP318" s="77"/>
      <c r="CQ318" s="77"/>
      <c r="CR318" s="77"/>
      <c r="CS318" s="77"/>
      <c r="CT318" s="77"/>
      <c r="CU318" s="77"/>
      <c r="CY318" s="77"/>
      <c r="CZ318" s="77"/>
      <c r="DA318" s="77"/>
      <c r="DB318" s="77"/>
      <c r="DC318" s="77"/>
      <c r="DD318" s="77"/>
      <c r="DE318" s="77"/>
      <c r="DF318" s="77"/>
      <c r="DG318" s="77"/>
      <c r="DH318" s="77"/>
      <c r="DI318" s="77"/>
      <c r="DJ318" s="77"/>
      <c r="DK318" s="77"/>
      <c r="DL318" s="77"/>
      <c r="DM318" s="77"/>
      <c r="DN318" s="77"/>
      <c r="DO318" s="77"/>
    </row>
    <row r="319" spans="3:119" x14ac:dyDescent="0.15"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K319" s="77"/>
      <c r="BL319" s="77"/>
      <c r="BM319" s="77"/>
      <c r="BN319" s="77"/>
      <c r="BO319" s="77"/>
      <c r="BP319" s="77"/>
      <c r="BQ319" s="77"/>
      <c r="BR319" s="77"/>
      <c r="BS319" s="77"/>
      <c r="BT319" s="77"/>
      <c r="BU319" s="77"/>
      <c r="BV319" s="77"/>
      <c r="BW319" s="77"/>
      <c r="BX319" s="77"/>
      <c r="BY319" s="77"/>
      <c r="BZ319" s="77"/>
      <c r="CA319" s="77"/>
      <c r="CE319" s="77"/>
      <c r="CF319" s="77"/>
      <c r="CG319" s="77"/>
      <c r="CH319" s="77"/>
      <c r="CI319" s="77"/>
      <c r="CJ319" s="77"/>
      <c r="CK319" s="77"/>
      <c r="CL319" s="77"/>
      <c r="CM319" s="77"/>
      <c r="CN319" s="77"/>
      <c r="CO319" s="77"/>
      <c r="CP319" s="77"/>
      <c r="CQ319" s="77"/>
      <c r="CR319" s="77"/>
      <c r="CS319" s="77"/>
      <c r="CT319" s="77"/>
      <c r="CU319" s="77"/>
      <c r="CY319" s="77"/>
      <c r="CZ319" s="77"/>
      <c r="DA319" s="77"/>
      <c r="DB319" s="77"/>
      <c r="DC319" s="77"/>
      <c r="DD319" s="77"/>
      <c r="DE319" s="77"/>
      <c r="DF319" s="77"/>
      <c r="DG319" s="77"/>
      <c r="DH319" s="77"/>
      <c r="DI319" s="77"/>
      <c r="DJ319" s="77"/>
      <c r="DK319" s="77"/>
      <c r="DL319" s="77"/>
      <c r="DM319" s="77"/>
      <c r="DN319" s="77"/>
      <c r="DO319" s="77"/>
    </row>
    <row r="320" spans="3:119" x14ac:dyDescent="0.15"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K320" s="77"/>
      <c r="BL320" s="77"/>
      <c r="BM320" s="77"/>
      <c r="BN320" s="77"/>
      <c r="BO320" s="77"/>
      <c r="BP320" s="77"/>
      <c r="BQ320" s="77"/>
      <c r="BR320" s="77"/>
      <c r="BS320" s="77"/>
      <c r="BT320" s="77"/>
      <c r="BU320" s="77"/>
      <c r="BV320" s="77"/>
      <c r="BW320" s="77"/>
      <c r="BX320" s="77"/>
      <c r="BY320" s="77"/>
      <c r="BZ320" s="77"/>
      <c r="CA320" s="77"/>
      <c r="CE320" s="77"/>
      <c r="CF320" s="77"/>
      <c r="CG320" s="77"/>
      <c r="CH320" s="77"/>
      <c r="CI320" s="77"/>
      <c r="CJ320" s="77"/>
      <c r="CK320" s="77"/>
      <c r="CL320" s="77"/>
      <c r="CM320" s="77"/>
      <c r="CN320" s="77"/>
      <c r="CO320" s="77"/>
      <c r="CP320" s="77"/>
      <c r="CQ320" s="77"/>
      <c r="CR320" s="77"/>
      <c r="CS320" s="77"/>
      <c r="CT320" s="77"/>
      <c r="CU320" s="77"/>
      <c r="CY320" s="77"/>
      <c r="CZ320" s="77"/>
      <c r="DA320" s="77"/>
      <c r="DB320" s="77"/>
      <c r="DC320" s="77"/>
      <c r="DD320" s="77"/>
      <c r="DE320" s="77"/>
      <c r="DF320" s="77"/>
      <c r="DG320" s="77"/>
      <c r="DH320" s="77"/>
      <c r="DI320" s="77"/>
      <c r="DJ320" s="77"/>
      <c r="DK320" s="77"/>
      <c r="DL320" s="77"/>
      <c r="DM320" s="77"/>
      <c r="DN320" s="77"/>
      <c r="DO320" s="77"/>
    </row>
    <row r="321" spans="3:119" x14ac:dyDescent="0.15"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K321" s="77"/>
      <c r="BL321" s="77"/>
      <c r="BM321" s="77"/>
      <c r="BN321" s="77"/>
      <c r="BO321" s="77"/>
      <c r="BP321" s="77"/>
      <c r="BQ321" s="77"/>
      <c r="BR321" s="77"/>
      <c r="BS321" s="77"/>
      <c r="BT321" s="77"/>
      <c r="BU321" s="77"/>
      <c r="BV321" s="77"/>
      <c r="BW321" s="77"/>
      <c r="BX321" s="77"/>
      <c r="BY321" s="77"/>
      <c r="BZ321" s="77"/>
      <c r="CA321" s="77"/>
      <c r="CE321" s="77"/>
      <c r="CF321" s="77"/>
      <c r="CG321" s="77"/>
      <c r="CH321" s="77"/>
      <c r="CI321" s="77"/>
      <c r="CJ321" s="77"/>
      <c r="CK321" s="77"/>
      <c r="CL321" s="77"/>
      <c r="CM321" s="77"/>
      <c r="CN321" s="77"/>
      <c r="CO321" s="77"/>
      <c r="CP321" s="77"/>
      <c r="CQ321" s="77"/>
      <c r="CR321" s="77"/>
      <c r="CS321" s="77"/>
      <c r="CT321" s="77"/>
      <c r="CU321" s="77"/>
      <c r="CY321" s="77"/>
      <c r="CZ321" s="77"/>
      <c r="DA321" s="77"/>
      <c r="DB321" s="77"/>
      <c r="DC321" s="77"/>
      <c r="DD321" s="77"/>
      <c r="DE321" s="77"/>
      <c r="DF321" s="77"/>
      <c r="DG321" s="77"/>
      <c r="DH321" s="77"/>
      <c r="DI321" s="77"/>
      <c r="DJ321" s="77"/>
      <c r="DK321" s="77"/>
      <c r="DL321" s="77"/>
      <c r="DM321" s="77"/>
      <c r="DN321" s="77"/>
      <c r="DO321" s="77"/>
    </row>
    <row r="322" spans="3:119" x14ac:dyDescent="0.15"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K322" s="77"/>
      <c r="BL322" s="77"/>
      <c r="BM322" s="77"/>
      <c r="BN322" s="77"/>
      <c r="BO322" s="77"/>
      <c r="BP322" s="77"/>
      <c r="BQ322" s="77"/>
      <c r="BR322" s="77"/>
      <c r="BS322" s="77"/>
      <c r="BT322" s="77"/>
      <c r="BU322" s="77"/>
      <c r="BV322" s="77"/>
      <c r="BW322" s="77"/>
      <c r="BX322" s="77"/>
      <c r="BY322" s="77"/>
      <c r="BZ322" s="77"/>
      <c r="CA322" s="77"/>
      <c r="CE322" s="77"/>
      <c r="CF322" s="77"/>
      <c r="CG322" s="77"/>
      <c r="CH322" s="77"/>
      <c r="CI322" s="77"/>
      <c r="CJ322" s="77"/>
      <c r="CK322" s="77"/>
      <c r="CL322" s="77"/>
      <c r="CM322" s="77"/>
      <c r="CN322" s="77"/>
      <c r="CO322" s="77"/>
      <c r="CP322" s="77"/>
      <c r="CQ322" s="77"/>
      <c r="CR322" s="77"/>
      <c r="CS322" s="77"/>
      <c r="CT322" s="77"/>
      <c r="CU322" s="77"/>
      <c r="CY322" s="77"/>
      <c r="CZ322" s="77"/>
      <c r="DA322" s="77"/>
      <c r="DB322" s="77"/>
      <c r="DC322" s="77"/>
      <c r="DD322" s="77"/>
      <c r="DE322" s="77"/>
      <c r="DF322" s="77"/>
      <c r="DG322" s="77"/>
      <c r="DH322" s="77"/>
      <c r="DI322" s="77"/>
      <c r="DJ322" s="77"/>
      <c r="DK322" s="77"/>
      <c r="DL322" s="77"/>
      <c r="DM322" s="77"/>
      <c r="DN322" s="77"/>
      <c r="DO322" s="77"/>
    </row>
    <row r="323" spans="3:119" x14ac:dyDescent="0.15"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K323" s="77"/>
      <c r="BL323" s="77"/>
      <c r="BM323" s="77"/>
      <c r="BN323" s="77"/>
      <c r="BO323" s="77"/>
      <c r="BP323" s="77"/>
      <c r="BQ323" s="77"/>
      <c r="BR323" s="77"/>
      <c r="BS323" s="77"/>
      <c r="BT323" s="77"/>
      <c r="BU323" s="77"/>
      <c r="BV323" s="77"/>
      <c r="BW323" s="77"/>
      <c r="BX323" s="77"/>
      <c r="BY323" s="77"/>
      <c r="BZ323" s="77"/>
      <c r="CA323" s="77"/>
      <c r="CE323" s="77"/>
      <c r="CF323" s="77"/>
      <c r="CG323" s="77"/>
      <c r="CH323" s="77"/>
      <c r="CI323" s="77"/>
      <c r="CJ323" s="77"/>
      <c r="CK323" s="77"/>
      <c r="CL323" s="77"/>
      <c r="CM323" s="77"/>
      <c r="CN323" s="77"/>
      <c r="CO323" s="77"/>
      <c r="CP323" s="77"/>
      <c r="CQ323" s="77"/>
      <c r="CR323" s="77"/>
      <c r="CS323" s="77"/>
      <c r="CT323" s="77"/>
      <c r="CU323" s="77"/>
      <c r="CY323" s="77"/>
      <c r="CZ323" s="77"/>
      <c r="DA323" s="77"/>
      <c r="DB323" s="77"/>
      <c r="DC323" s="77"/>
      <c r="DD323" s="77"/>
      <c r="DE323" s="77"/>
      <c r="DF323" s="77"/>
      <c r="DG323" s="77"/>
      <c r="DH323" s="77"/>
      <c r="DI323" s="77"/>
      <c r="DJ323" s="77"/>
      <c r="DK323" s="77"/>
      <c r="DL323" s="77"/>
      <c r="DM323" s="77"/>
      <c r="DN323" s="77"/>
      <c r="DO323" s="77"/>
    </row>
    <row r="324" spans="3:119" x14ac:dyDescent="0.15"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K324" s="77"/>
      <c r="BL324" s="77"/>
      <c r="BM324" s="77"/>
      <c r="BN324" s="77"/>
      <c r="BO324" s="77"/>
      <c r="BP324" s="77"/>
      <c r="BQ324" s="77"/>
      <c r="BR324" s="77"/>
      <c r="BS324" s="77"/>
      <c r="BT324" s="77"/>
      <c r="BU324" s="77"/>
      <c r="BV324" s="77"/>
      <c r="BW324" s="77"/>
      <c r="BX324" s="77"/>
      <c r="BY324" s="77"/>
      <c r="BZ324" s="77"/>
      <c r="CA324" s="77"/>
      <c r="CE324" s="77"/>
      <c r="CF324" s="77"/>
      <c r="CG324" s="77"/>
      <c r="CH324" s="77"/>
      <c r="CI324" s="77"/>
      <c r="CJ324" s="77"/>
      <c r="CK324" s="77"/>
      <c r="CL324" s="77"/>
      <c r="CM324" s="77"/>
      <c r="CN324" s="77"/>
      <c r="CO324" s="77"/>
      <c r="CP324" s="77"/>
      <c r="CQ324" s="77"/>
      <c r="CR324" s="77"/>
      <c r="CS324" s="77"/>
      <c r="CT324" s="77"/>
      <c r="CU324" s="77"/>
      <c r="CY324" s="77"/>
      <c r="CZ324" s="77"/>
      <c r="DA324" s="77"/>
      <c r="DB324" s="77"/>
      <c r="DC324" s="77"/>
      <c r="DD324" s="77"/>
      <c r="DE324" s="77"/>
      <c r="DF324" s="77"/>
      <c r="DG324" s="77"/>
      <c r="DH324" s="77"/>
      <c r="DI324" s="77"/>
      <c r="DJ324" s="77"/>
      <c r="DK324" s="77"/>
      <c r="DL324" s="77"/>
      <c r="DM324" s="77"/>
      <c r="DN324" s="77"/>
      <c r="DO324" s="77"/>
    </row>
    <row r="325" spans="3:119" x14ac:dyDescent="0.15"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K325" s="77"/>
      <c r="BL325" s="77"/>
      <c r="BM325" s="77"/>
      <c r="BN325" s="77"/>
      <c r="BO325" s="77"/>
      <c r="BP325" s="77"/>
      <c r="BQ325" s="77"/>
      <c r="BR325" s="77"/>
      <c r="BS325" s="77"/>
      <c r="BT325" s="77"/>
      <c r="BU325" s="77"/>
      <c r="BV325" s="77"/>
      <c r="BW325" s="77"/>
      <c r="BX325" s="77"/>
      <c r="BY325" s="77"/>
      <c r="BZ325" s="77"/>
      <c r="CA325" s="77"/>
      <c r="CE325" s="77"/>
      <c r="CF325" s="77"/>
      <c r="CG325" s="77"/>
      <c r="CH325" s="77"/>
      <c r="CI325" s="77"/>
      <c r="CJ325" s="77"/>
      <c r="CK325" s="77"/>
      <c r="CL325" s="77"/>
      <c r="CM325" s="77"/>
      <c r="CN325" s="77"/>
      <c r="CO325" s="77"/>
      <c r="CP325" s="77"/>
      <c r="CQ325" s="77"/>
      <c r="CR325" s="77"/>
      <c r="CS325" s="77"/>
      <c r="CT325" s="77"/>
      <c r="CU325" s="77"/>
      <c r="CY325" s="77"/>
      <c r="CZ325" s="77"/>
      <c r="DA325" s="77"/>
      <c r="DB325" s="77"/>
      <c r="DC325" s="77"/>
      <c r="DD325" s="77"/>
      <c r="DE325" s="77"/>
      <c r="DF325" s="77"/>
      <c r="DG325" s="77"/>
      <c r="DH325" s="77"/>
      <c r="DI325" s="77"/>
      <c r="DJ325" s="77"/>
      <c r="DK325" s="77"/>
      <c r="DL325" s="77"/>
      <c r="DM325" s="77"/>
      <c r="DN325" s="77"/>
      <c r="DO325" s="77"/>
    </row>
    <row r="326" spans="3:119" x14ac:dyDescent="0.15"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K326" s="77"/>
      <c r="BL326" s="77"/>
      <c r="BM326" s="77"/>
      <c r="BN326" s="77"/>
      <c r="BO326" s="77"/>
      <c r="BP326" s="77"/>
      <c r="BQ326" s="77"/>
      <c r="BR326" s="77"/>
      <c r="BS326" s="77"/>
      <c r="BT326" s="77"/>
      <c r="BU326" s="77"/>
      <c r="BV326" s="77"/>
      <c r="BW326" s="77"/>
      <c r="BX326" s="77"/>
      <c r="BY326" s="77"/>
      <c r="BZ326" s="77"/>
      <c r="CA326" s="77"/>
      <c r="CE326" s="77"/>
      <c r="CF326" s="77"/>
      <c r="CG326" s="77"/>
      <c r="CH326" s="77"/>
      <c r="CI326" s="77"/>
      <c r="CJ326" s="77"/>
      <c r="CK326" s="77"/>
      <c r="CL326" s="77"/>
      <c r="CM326" s="77"/>
      <c r="CN326" s="77"/>
      <c r="CO326" s="77"/>
      <c r="CP326" s="77"/>
      <c r="CQ326" s="77"/>
      <c r="CR326" s="77"/>
      <c r="CS326" s="77"/>
      <c r="CT326" s="77"/>
      <c r="CU326" s="77"/>
      <c r="CY326" s="77"/>
      <c r="CZ326" s="77"/>
      <c r="DA326" s="77"/>
      <c r="DB326" s="77"/>
      <c r="DC326" s="77"/>
      <c r="DD326" s="77"/>
      <c r="DE326" s="77"/>
      <c r="DF326" s="77"/>
      <c r="DG326" s="77"/>
      <c r="DH326" s="77"/>
      <c r="DI326" s="77"/>
      <c r="DJ326" s="77"/>
      <c r="DK326" s="77"/>
      <c r="DL326" s="77"/>
      <c r="DM326" s="77"/>
      <c r="DN326" s="77"/>
      <c r="DO326" s="77"/>
    </row>
    <row r="327" spans="3:119" x14ac:dyDescent="0.15"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K327" s="77"/>
      <c r="BL327" s="77"/>
      <c r="BM327" s="77"/>
      <c r="BN327" s="77"/>
      <c r="BO327" s="77"/>
      <c r="BP327" s="77"/>
      <c r="BQ327" s="77"/>
      <c r="BR327" s="77"/>
      <c r="BS327" s="77"/>
      <c r="BT327" s="77"/>
      <c r="BU327" s="77"/>
      <c r="BV327" s="77"/>
      <c r="BW327" s="77"/>
      <c r="BX327" s="77"/>
      <c r="BY327" s="77"/>
      <c r="BZ327" s="77"/>
      <c r="CA327" s="77"/>
      <c r="CE327" s="77"/>
      <c r="CF327" s="77"/>
      <c r="CG327" s="77"/>
      <c r="CH327" s="77"/>
      <c r="CI327" s="77"/>
      <c r="CJ327" s="77"/>
      <c r="CK327" s="77"/>
      <c r="CL327" s="77"/>
      <c r="CM327" s="77"/>
      <c r="CN327" s="77"/>
      <c r="CO327" s="77"/>
      <c r="CP327" s="77"/>
      <c r="CQ327" s="77"/>
      <c r="CR327" s="77"/>
      <c r="CS327" s="77"/>
      <c r="CT327" s="77"/>
      <c r="CU327" s="77"/>
      <c r="CY327" s="77"/>
      <c r="CZ327" s="77"/>
      <c r="DA327" s="77"/>
      <c r="DB327" s="77"/>
      <c r="DC327" s="77"/>
      <c r="DD327" s="77"/>
      <c r="DE327" s="77"/>
      <c r="DF327" s="77"/>
      <c r="DG327" s="77"/>
      <c r="DH327" s="77"/>
      <c r="DI327" s="77"/>
      <c r="DJ327" s="77"/>
      <c r="DK327" s="77"/>
      <c r="DL327" s="77"/>
      <c r="DM327" s="77"/>
      <c r="DN327" s="77"/>
      <c r="DO327" s="77"/>
    </row>
    <row r="328" spans="3:119" x14ac:dyDescent="0.15"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K328" s="77"/>
      <c r="BL328" s="77"/>
      <c r="BM328" s="77"/>
      <c r="BN328" s="77"/>
      <c r="BO328" s="77"/>
      <c r="BP328" s="77"/>
      <c r="BQ328" s="77"/>
      <c r="BR328" s="77"/>
      <c r="BS328" s="77"/>
      <c r="BT328" s="77"/>
      <c r="BU328" s="77"/>
      <c r="BV328" s="77"/>
      <c r="BW328" s="77"/>
      <c r="BX328" s="77"/>
      <c r="BY328" s="77"/>
      <c r="BZ328" s="77"/>
      <c r="CA328" s="77"/>
      <c r="CE328" s="77"/>
      <c r="CF328" s="77"/>
      <c r="CG328" s="77"/>
      <c r="CH328" s="77"/>
      <c r="CI328" s="77"/>
      <c r="CJ328" s="77"/>
      <c r="CK328" s="77"/>
      <c r="CL328" s="77"/>
      <c r="CM328" s="77"/>
      <c r="CN328" s="77"/>
      <c r="CO328" s="77"/>
      <c r="CP328" s="77"/>
      <c r="CQ328" s="77"/>
      <c r="CR328" s="77"/>
      <c r="CS328" s="77"/>
      <c r="CT328" s="77"/>
      <c r="CU328" s="77"/>
      <c r="CY328" s="77"/>
      <c r="CZ328" s="77"/>
      <c r="DA328" s="77"/>
      <c r="DB328" s="77"/>
      <c r="DC328" s="77"/>
      <c r="DD328" s="77"/>
      <c r="DE328" s="77"/>
      <c r="DF328" s="77"/>
      <c r="DG328" s="77"/>
      <c r="DH328" s="77"/>
      <c r="DI328" s="77"/>
      <c r="DJ328" s="77"/>
      <c r="DK328" s="77"/>
      <c r="DL328" s="77"/>
      <c r="DM328" s="77"/>
      <c r="DN328" s="77"/>
      <c r="DO328" s="77"/>
    </row>
    <row r="329" spans="3:119" x14ac:dyDescent="0.15"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K329" s="77"/>
      <c r="BL329" s="77"/>
      <c r="BM329" s="77"/>
      <c r="BN329" s="77"/>
      <c r="BO329" s="77"/>
      <c r="BP329" s="77"/>
      <c r="BQ329" s="77"/>
      <c r="BR329" s="77"/>
      <c r="BS329" s="77"/>
      <c r="BT329" s="77"/>
      <c r="BU329" s="77"/>
      <c r="BV329" s="77"/>
      <c r="BW329" s="77"/>
      <c r="BX329" s="77"/>
      <c r="BY329" s="77"/>
      <c r="BZ329" s="77"/>
      <c r="CA329" s="77"/>
      <c r="CE329" s="77"/>
      <c r="CF329" s="77"/>
      <c r="CG329" s="77"/>
      <c r="CH329" s="77"/>
      <c r="CI329" s="77"/>
      <c r="CJ329" s="77"/>
      <c r="CK329" s="77"/>
      <c r="CL329" s="77"/>
      <c r="CM329" s="77"/>
      <c r="CN329" s="77"/>
      <c r="CO329" s="77"/>
      <c r="CP329" s="77"/>
      <c r="CQ329" s="77"/>
      <c r="CR329" s="77"/>
      <c r="CS329" s="77"/>
      <c r="CT329" s="77"/>
      <c r="CU329" s="77"/>
      <c r="CY329" s="77"/>
      <c r="CZ329" s="77"/>
      <c r="DA329" s="77"/>
      <c r="DB329" s="77"/>
      <c r="DC329" s="77"/>
      <c r="DD329" s="77"/>
      <c r="DE329" s="77"/>
      <c r="DF329" s="77"/>
      <c r="DG329" s="77"/>
      <c r="DH329" s="77"/>
      <c r="DI329" s="77"/>
      <c r="DJ329" s="77"/>
      <c r="DK329" s="77"/>
      <c r="DL329" s="77"/>
      <c r="DM329" s="77"/>
      <c r="DN329" s="77"/>
      <c r="DO329" s="77"/>
    </row>
    <row r="330" spans="3:119" x14ac:dyDescent="0.15"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K330" s="77"/>
      <c r="BL330" s="77"/>
      <c r="BM330" s="77"/>
      <c r="BN330" s="77"/>
      <c r="BO330" s="77"/>
      <c r="BP330" s="77"/>
      <c r="BQ330" s="77"/>
      <c r="BR330" s="77"/>
      <c r="BS330" s="77"/>
      <c r="BT330" s="77"/>
      <c r="BU330" s="77"/>
      <c r="BV330" s="77"/>
      <c r="BW330" s="77"/>
      <c r="BX330" s="77"/>
      <c r="BY330" s="77"/>
      <c r="BZ330" s="77"/>
      <c r="CA330" s="77"/>
      <c r="CE330" s="77"/>
      <c r="CF330" s="77"/>
      <c r="CG330" s="77"/>
      <c r="CH330" s="77"/>
      <c r="CI330" s="77"/>
      <c r="CJ330" s="77"/>
      <c r="CK330" s="77"/>
      <c r="CL330" s="77"/>
      <c r="CM330" s="77"/>
      <c r="CN330" s="77"/>
      <c r="CO330" s="77"/>
      <c r="CP330" s="77"/>
      <c r="CQ330" s="77"/>
      <c r="CR330" s="77"/>
      <c r="CS330" s="77"/>
      <c r="CT330" s="77"/>
      <c r="CU330" s="77"/>
      <c r="CY330" s="77"/>
      <c r="CZ330" s="77"/>
      <c r="DA330" s="77"/>
      <c r="DB330" s="77"/>
      <c r="DC330" s="77"/>
      <c r="DD330" s="77"/>
      <c r="DE330" s="77"/>
      <c r="DF330" s="77"/>
      <c r="DG330" s="77"/>
      <c r="DH330" s="77"/>
      <c r="DI330" s="77"/>
      <c r="DJ330" s="77"/>
      <c r="DK330" s="77"/>
      <c r="DL330" s="77"/>
      <c r="DM330" s="77"/>
      <c r="DN330" s="77"/>
      <c r="DO330" s="77"/>
    </row>
    <row r="331" spans="3:119" x14ac:dyDescent="0.15"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K331" s="77"/>
      <c r="BL331" s="77"/>
      <c r="BM331" s="77"/>
      <c r="BN331" s="77"/>
      <c r="BO331" s="77"/>
      <c r="BP331" s="77"/>
      <c r="BQ331" s="77"/>
      <c r="BR331" s="77"/>
      <c r="BS331" s="77"/>
      <c r="BT331" s="77"/>
      <c r="BU331" s="77"/>
      <c r="BV331" s="77"/>
      <c r="BW331" s="77"/>
      <c r="BX331" s="77"/>
      <c r="BY331" s="77"/>
      <c r="BZ331" s="77"/>
      <c r="CA331" s="77"/>
      <c r="CE331" s="77"/>
      <c r="CF331" s="77"/>
      <c r="CG331" s="77"/>
      <c r="CH331" s="77"/>
      <c r="CI331" s="77"/>
      <c r="CJ331" s="77"/>
      <c r="CK331" s="77"/>
      <c r="CL331" s="77"/>
      <c r="CM331" s="77"/>
      <c r="CN331" s="77"/>
      <c r="CO331" s="77"/>
      <c r="CP331" s="77"/>
      <c r="CQ331" s="77"/>
      <c r="CR331" s="77"/>
      <c r="CS331" s="77"/>
      <c r="CT331" s="77"/>
      <c r="CU331" s="77"/>
      <c r="CY331" s="77"/>
      <c r="CZ331" s="77"/>
      <c r="DA331" s="77"/>
      <c r="DB331" s="77"/>
      <c r="DC331" s="77"/>
      <c r="DD331" s="77"/>
      <c r="DE331" s="77"/>
      <c r="DF331" s="77"/>
      <c r="DG331" s="77"/>
      <c r="DH331" s="77"/>
      <c r="DI331" s="77"/>
      <c r="DJ331" s="77"/>
      <c r="DK331" s="77"/>
      <c r="DL331" s="77"/>
      <c r="DM331" s="77"/>
      <c r="DN331" s="77"/>
      <c r="DO331" s="77"/>
    </row>
    <row r="332" spans="3:119" x14ac:dyDescent="0.15"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K332" s="77"/>
      <c r="BL332" s="77"/>
      <c r="BM332" s="77"/>
      <c r="BN332" s="77"/>
      <c r="BO332" s="77"/>
      <c r="BP332" s="77"/>
      <c r="BQ332" s="77"/>
      <c r="BR332" s="77"/>
      <c r="BS332" s="77"/>
      <c r="BT332" s="77"/>
      <c r="BU332" s="77"/>
      <c r="BV332" s="77"/>
      <c r="BW332" s="77"/>
      <c r="BX332" s="77"/>
      <c r="BY332" s="77"/>
      <c r="BZ332" s="77"/>
      <c r="CA332" s="77"/>
      <c r="CE332" s="77"/>
      <c r="CF332" s="77"/>
      <c r="CG332" s="77"/>
      <c r="CH332" s="77"/>
      <c r="CI332" s="77"/>
      <c r="CJ332" s="77"/>
      <c r="CK332" s="77"/>
      <c r="CL332" s="77"/>
      <c r="CM332" s="77"/>
      <c r="CN332" s="77"/>
      <c r="CO332" s="77"/>
      <c r="CP332" s="77"/>
      <c r="CQ332" s="77"/>
      <c r="CR332" s="77"/>
      <c r="CS332" s="77"/>
      <c r="CT332" s="77"/>
      <c r="CU332" s="77"/>
      <c r="CY332" s="77"/>
      <c r="CZ332" s="77"/>
      <c r="DA332" s="77"/>
      <c r="DB332" s="77"/>
      <c r="DC332" s="77"/>
      <c r="DD332" s="77"/>
      <c r="DE332" s="77"/>
      <c r="DF332" s="77"/>
      <c r="DG332" s="77"/>
      <c r="DH332" s="77"/>
      <c r="DI332" s="77"/>
      <c r="DJ332" s="77"/>
      <c r="DK332" s="77"/>
      <c r="DL332" s="77"/>
      <c r="DM332" s="77"/>
      <c r="DN332" s="77"/>
      <c r="DO332" s="77"/>
    </row>
    <row r="333" spans="3:119" x14ac:dyDescent="0.15"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K333" s="77"/>
      <c r="BL333" s="77"/>
      <c r="BM333" s="77"/>
      <c r="BN333" s="77"/>
      <c r="BO333" s="77"/>
      <c r="BP333" s="77"/>
      <c r="BQ333" s="77"/>
      <c r="BR333" s="77"/>
      <c r="BS333" s="77"/>
      <c r="BT333" s="77"/>
      <c r="BU333" s="77"/>
      <c r="BV333" s="77"/>
      <c r="BW333" s="77"/>
      <c r="BX333" s="77"/>
      <c r="BY333" s="77"/>
      <c r="BZ333" s="77"/>
      <c r="CA333" s="77"/>
      <c r="CE333" s="77"/>
      <c r="CF333" s="77"/>
      <c r="CG333" s="77"/>
      <c r="CH333" s="77"/>
      <c r="CI333" s="77"/>
      <c r="CJ333" s="77"/>
      <c r="CK333" s="77"/>
      <c r="CL333" s="77"/>
      <c r="CM333" s="77"/>
      <c r="CN333" s="77"/>
      <c r="CO333" s="77"/>
      <c r="CP333" s="77"/>
      <c r="CQ333" s="77"/>
      <c r="CR333" s="77"/>
      <c r="CS333" s="77"/>
      <c r="CT333" s="77"/>
      <c r="CU333" s="77"/>
      <c r="CY333" s="77"/>
      <c r="CZ333" s="77"/>
      <c r="DA333" s="77"/>
      <c r="DB333" s="77"/>
      <c r="DC333" s="77"/>
      <c r="DD333" s="77"/>
      <c r="DE333" s="77"/>
      <c r="DF333" s="77"/>
      <c r="DG333" s="77"/>
      <c r="DH333" s="77"/>
      <c r="DI333" s="77"/>
      <c r="DJ333" s="77"/>
      <c r="DK333" s="77"/>
      <c r="DL333" s="77"/>
      <c r="DM333" s="77"/>
      <c r="DN333" s="77"/>
      <c r="DO333" s="77"/>
    </row>
    <row r="334" spans="3:119" x14ac:dyDescent="0.15"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K334" s="77"/>
      <c r="BL334" s="77"/>
      <c r="BM334" s="77"/>
      <c r="BN334" s="77"/>
      <c r="BO334" s="77"/>
      <c r="BP334" s="77"/>
      <c r="BQ334" s="77"/>
      <c r="BR334" s="77"/>
      <c r="BS334" s="77"/>
      <c r="BT334" s="77"/>
      <c r="BU334" s="77"/>
      <c r="BV334" s="77"/>
      <c r="BW334" s="77"/>
      <c r="BX334" s="77"/>
      <c r="BY334" s="77"/>
      <c r="BZ334" s="77"/>
      <c r="CA334" s="77"/>
      <c r="CE334" s="77"/>
      <c r="CF334" s="77"/>
      <c r="CG334" s="77"/>
      <c r="CH334" s="77"/>
      <c r="CI334" s="77"/>
      <c r="CJ334" s="77"/>
      <c r="CK334" s="77"/>
      <c r="CL334" s="77"/>
      <c r="CM334" s="77"/>
      <c r="CN334" s="77"/>
      <c r="CO334" s="77"/>
      <c r="CP334" s="77"/>
      <c r="CQ334" s="77"/>
      <c r="CR334" s="77"/>
      <c r="CS334" s="77"/>
      <c r="CT334" s="77"/>
      <c r="CU334" s="77"/>
      <c r="CY334" s="77"/>
      <c r="CZ334" s="77"/>
      <c r="DA334" s="77"/>
      <c r="DB334" s="77"/>
      <c r="DC334" s="77"/>
      <c r="DD334" s="77"/>
      <c r="DE334" s="77"/>
      <c r="DF334" s="77"/>
      <c r="DG334" s="77"/>
      <c r="DH334" s="77"/>
      <c r="DI334" s="77"/>
      <c r="DJ334" s="77"/>
      <c r="DK334" s="77"/>
      <c r="DL334" s="77"/>
      <c r="DM334" s="77"/>
      <c r="DN334" s="77"/>
      <c r="DO334" s="77"/>
    </row>
    <row r="335" spans="3:119" x14ac:dyDescent="0.15"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K335" s="77"/>
      <c r="BL335" s="77"/>
      <c r="BM335" s="77"/>
      <c r="BN335" s="77"/>
      <c r="BO335" s="77"/>
      <c r="BP335" s="77"/>
      <c r="BQ335" s="77"/>
      <c r="BR335" s="77"/>
      <c r="BS335" s="77"/>
      <c r="BT335" s="77"/>
      <c r="BU335" s="77"/>
      <c r="BV335" s="77"/>
      <c r="BW335" s="77"/>
      <c r="BX335" s="77"/>
      <c r="BY335" s="77"/>
      <c r="BZ335" s="77"/>
      <c r="CA335" s="77"/>
      <c r="CE335" s="77"/>
      <c r="CF335" s="77"/>
      <c r="CG335" s="77"/>
      <c r="CH335" s="77"/>
      <c r="CI335" s="77"/>
      <c r="CJ335" s="77"/>
      <c r="CK335" s="77"/>
      <c r="CL335" s="77"/>
      <c r="CM335" s="77"/>
      <c r="CN335" s="77"/>
      <c r="CO335" s="77"/>
      <c r="CP335" s="77"/>
      <c r="CQ335" s="77"/>
      <c r="CR335" s="77"/>
      <c r="CS335" s="77"/>
      <c r="CT335" s="77"/>
      <c r="CU335" s="77"/>
      <c r="CY335" s="77"/>
      <c r="CZ335" s="77"/>
      <c r="DA335" s="77"/>
      <c r="DB335" s="77"/>
      <c r="DC335" s="77"/>
      <c r="DD335" s="77"/>
      <c r="DE335" s="77"/>
      <c r="DF335" s="77"/>
      <c r="DG335" s="77"/>
      <c r="DH335" s="77"/>
      <c r="DI335" s="77"/>
      <c r="DJ335" s="77"/>
      <c r="DK335" s="77"/>
      <c r="DL335" s="77"/>
      <c r="DM335" s="77"/>
      <c r="DN335" s="77"/>
      <c r="DO335" s="77"/>
    </row>
    <row r="336" spans="3:119" x14ac:dyDescent="0.15"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K336" s="77"/>
      <c r="BL336" s="77"/>
      <c r="BM336" s="77"/>
      <c r="BN336" s="77"/>
      <c r="BO336" s="77"/>
      <c r="BP336" s="77"/>
      <c r="BQ336" s="77"/>
      <c r="BR336" s="77"/>
      <c r="BS336" s="77"/>
      <c r="BT336" s="77"/>
      <c r="BU336" s="77"/>
      <c r="BV336" s="77"/>
      <c r="BW336" s="77"/>
      <c r="BX336" s="77"/>
      <c r="BY336" s="77"/>
      <c r="BZ336" s="77"/>
      <c r="CA336" s="77"/>
      <c r="CE336" s="77"/>
      <c r="CF336" s="77"/>
      <c r="CG336" s="77"/>
      <c r="CH336" s="77"/>
      <c r="CI336" s="77"/>
      <c r="CJ336" s="77"/>
      <c r="CK336" s="77"/>
      <c r="CL336" s="77"/>
      <c r="CM336" s="77"/>
      <c r="CN336" s="77"/>
      <c r="CO336" s="77"/>
      <c r="CP336" s="77"/>
      <c r="CQ336" s="77"/>
      <c r="CR336" s="77"/>
      <c r="CS336" s="77"/>
      <c r="CT336" s="77"/>
      <c r="CU336" s="77"/>
      <c r="CY336" s="77"/>
      <c r="CZ336" s="77"/>
      <c r="DA336" s="77"/>
      <c r="DB336" s="77"/>
      <c r="DC336" s="77"/>
      <c r="DD336" s="77"/>
      <c r="DE336" s="77"/>
      <c r="DF336" s="77"/>
      <c r="DG336" s="77"/>
      <c r="DH336" s="77"/>
      <c r="DI336" s="77"/>
      <c r="DJ336" s="77"/>
      <c r="DK336" s="77"/>
      <c r="DL336" s="77"/>
      <c r="DM336" s="77"/>
      <c r="DN336" s="77"/>
      <c r="DO336" s="77"/>
    </row>
    <row r="337" spans="3:119" x14ac:dyDescent="0.15"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K337" s="77"/>
      <c r="BL337" s="77"/>
      <c r="BM337" s="77"/>
      <c r="BN337" s="77"/>
      <c r="BO337" s="77"/>
      <c r="BP337" s="77"/>
      <c r="BQ337" s="77"/>
      <c r="BR337" s="77"/>
      <c r="BS337" s="77"/>
      <c r="BT337" s="77"/>
      <c r="BU337" s="77"/>
      <c r="BV337" s="77"/>
      <c r="BW337" s="77"/>
      <c r="BX337" s="77"/>
      <c r="BY337" s="77"/>
      <c r="BZ337" s="77"/>
      <c r="CA337" s="77"/>
      <c r="CE337" s="77"/>
      <c r="CF337" s="77"/>
      <c r="CG337" s="77"/>
      <c r="CH337" s="77"/>
      <c r="CI337" s="77"/>
      <c r="CJ337" s="77"/>
      <c r="CK337" s="77"/>
      <c r="CL337" s="77"/>
      <c r="CM337" s="77"/>
      <c r="CN337" s="77"/>
      <c r="CO337" s="77"/>
      <c r="CP337" s="77"/>
      <c r="CQ337" s="77"/>
      <c r="CR337" s="77"/>
      <c r="CS337" s="77"/>
      <c r="CT337" s="77"/>
      <c r="CU337" s="77"/>
      <c r="CY337" s="77"/>
      <c r="CZ337" s="77"/>
      <c r="DA337" s="77"/>
      <c r="DB337" s="77"/>
      <c r="DC337" s="77"/>
      <c r="DD337" s="77"/>
      <c r="DE337" s="77"/>
      <c r="DF337" s="77"/>
      <c r="DG337" s="77"/>
      <c r="DH337" s="77"/>
      <c r="DI337" s="77"/>
      <c r="DJ337" s="77"/>
      <c r="DK337" s="77"/>
      <c r="DL337" s="77"/>
      <c r="DM337" s="77"/>
      <c r="DN337" s="77"/>
      <c r="DO337" s="77"/>
    </row>
    <row r="338" spans="3:119" x14ac:dyDescent="0.15"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K338" s="77"/>
      <c r="BL338" s="77"/>
      <c r="BM338" s="77"/>
      <c r="BN338" s="77"/>
      <c r="BO338" s="77"/>
      <c r="BP338" s="77"/>
      <c r="BQ338" s="77"/>
      <c r="BR338" s="77"/>
      <c r="BS338" s="77"/>
      <c r="BT338" s="77"/>
      <c r="BU338" s="77"/>
      <c r="BV338" s="77"/>
      <c r="BW338" s="77"/>
      <c r="BX338" s="77"/>
      <c r="BY338" s="77"/>
      <c r="BZ338" s="77"/>
      <c r="CA338" s="77"/>
      <c r="CE338" s="77"/>
      <c r="CF338" s="77"/>
      <c r="CG338" s="77"/>
      <c r="CH338" s="77"/>
      <c r="CI338" s="77"/>
      <c r="CJ338" s="77"/>
      <c r="CK338" s="77"/>
      <c r="CL338" s="77"/>
      <c r="CM338" s="77"/>
      <c r="CN338" s="77"/>
      <c r="CO338" s="77"/>
      <c r="CP338" s="77"/>
      <c r="CQ338" s="77"/>
      <c r="CR338" s="77"/>
      <c r="CS338" s="77"/>
      <c r="CT338" s="77"/>
      <c r="CU338" s="77"/>
      <c r="CY338" s="77"/>
      <c r="CZ338" s="77"/>
      <c r="DA338" s="77"/>
      <c r="DB338" s="77"/>
      <c r="DC338" s="77"/>
      <c r="DD338" s="77"/>
      <c r="DE338" s="77"/>
      <c r="DF338" s="77"/>
      <c r="DG338" s="77"/>
      <c r="DH338" s="77"/>
      <c r="DI338" s="77"/>
      <c r="DJ338" s="77"/>
      <c r="DK338" s="77"/>
      <c r="DL338" s="77"/>
      <c r="DM338" s="77"/>
      <c r="DN338" s="77"/>
      <c r="DO338" s="77"/>
    </row>
    <row r="339" spans="3:119" x14ac:dyDescent="0.15"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K339" s="77"/>
      <c r="BL339" s="77"/>
      <c r="BM339" s="77"/>
      <c r="BN339" s="77"/>
      <c r="BO339" s="77"/>
      <c r="BP339" s="77"/>
      <c r="BQ339" s="77"/>
      <c r="BR339" s="77"/>
      <c r="BS339" s="77"/>
      <c r="BT339" s="77"/>
      <c r="BU339" s="77"/>
      <c r="BV339" s="77"/>
      <c r="BW339" s="77"/>
      <c r="BX339" s="77"/>
      <c r="BY339" s="77"/>
      <c r="BZ339" s="77"/>
      <c r="CA339" s="77"/>
      <c r="CE339" s="77"/>
      <c r="CF339" s="77"/>
      <c r="CG339" s="77"/>
      <c r="CH339" s="77"/>
      <c r="CI339" s="77"/>
      <c r="CJ339" s="77"/>
      <c r="CK339" s="77"/>
      <c r="CL339" s="77"/>
      <c r="CM339" s="77"/>
      <c r="CN339" s="77"/>
      <c r="CO339" s="77"/>
      <c r="CP339" s="77"/>
      <c r="CQ339" s="77"/>
      <c r="CR339" s="77"/>
      <c r="CS339" s="77"/>
      <c r="CT339" s="77"/>
      <c r="CU339" s="77"/>
      <c r="CY339" s="77"/>
      <c r="CZ339" s="77"/>
      <c r="DA339" s="77"/>
      <c r="DB339" s="77"/>
      <c r="DC339" s="77"/>
      <c r="DD339" s="77"/>
      <c r="DE339" s="77"/>
      <c r="DF339" s="77"/>
      <c r="DG339" s="77"/>
      <c r="DH339" s="77"/>
      <c r="DI339" s="77"/>
      <c r="DJ339" s="77"/>
      <c r="DK339" s="77"/>
      <c r="DL339" s="77"/>
      <c r="DM339" s="77"/>
      <c r="DN339" s="77"/>
      <c r="DO339" s="77"/>
    </row>
    <row r="340" spans="3:119" x14ac:dyDescent="0.15"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K340" s="77"/>
      <c r="BL340" s="77"/>
      <c r="BM340" s="77"/>
      <c r="BN340" s="77"/>
      <c r="BO340" s="77"/>
      <c r="BP340" s="77"/>
      <c r="BQ340" s="77"/>
      <c r="BR340" s="77"/>
      <c r="BS340" s="77"/>
      <c r="BT340" s="77"/>
      <c r="BU340" s="77"/>
      <c r="BV340" s="77"/>
      <c r="BW340" s="77"/>
      <c r="BX340" s="77"/>
      <c r="BY340" s="77"/>
      <c r="BZ340" s="77"/>
      <c r="CA340" s="77"/>
      <c r="CE340" s="77"/>
      <c r="CF340" s="77"/>
      <c r="CG340" s="77"/>
      <c r="CH340" s="77"/>
      <c r="CI340" s="77"/>
      <c r="CJ340" s="77"/>
      <c r="CK340" s="77"/>
      <c r="CL340" s="77"/>
      <c r="CM340" s="77"/>
      <c r="CN340" s="77"/>
      <c r="CO340" s="77"/>
      <c r="CP340" s="77"/>
      <c r="CQ340" s="77"/>
      <c r="CR340" s="77"/>
      <c r="CS340" s="77"/>
      <c r="CT340" s="77"/>
      <c r="CU340" s="77"/>
      <c r="CY340" s="77"/>
      <c r="CZ340" s="77"/>
      <c r="DA340" s="77"/>
      <c r="DB340" s="77"/>
      <c r="DC340" s="77"/>
      <c r="DD340" s="77"/>
      <c r="DE340" s="77"/>
      <c r="DF340" s="77"/>
      <c r="DG340" s="77"/>
      <c r="DH340" s="77"/>
      <c r="DI340" s="77"/>
      <c r="DJ340" s="77"/>
      <c r="DK340" s="77"/>
      <c r="DL340" s="77"/>
      <c r="DM340" s="77"/>
      <c r="DN340" s="77"/>
      <c r="DO340" s="77"/>
    </row>
    <row r="341" spans="3:119" x14ac:dyDescent="0.15"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K341" s="77"/>
      <c r="BL341" s="77"/>
      <c r="BM341" s="77"/>
      <c r="BN341" s="77"/>
      <c r="BO341" s="77"/>
      <c r="BP341" s="77"/>
      <c r="BQ341" s="77"/>
      <c r="BR341" s="77"/>
      <c r="BS341" s="77"/>
      <c r="BT341" s="77"/>
      <c r="BU341" s="77"/>
      <c r="BV341" s="77"/>
      <c r="BW341" s="77"/>
      <c r="BX341" s="77"/>
      <c r="BY341" s="77"/>
      <c r="BZ341" s="77"/>
      <c r="CA341" s="77"/>
      <c r="CE341" s="77"/>
      <c r="CF341" s="77"/>
      <c r="CG341" s="77"/>
      <c r="CH341" s="77"/>
      <c r="CI341" s="77"/>
      <c r="CJ341" s="77"/>
      <c r="CK341" s="77"/>
      <c r="CL341" s="77"/>
      <c r="CM341" s="77"/>
      <c r="CN341" s="77"/>
      <c r="CO341" s="77"/>
      <c r="CP341" s="77"/>
      <c r="CQ341" s="77"/>
      <c r="CR341" s="77"/>
      <c r="CS341" s="77"/>
      <c r="CT341" s="77"/>
      <c r="CU341" s="77"/>
      <c r="CY341" s="77"/>
      <c r="CZ341" s="77"/>
      <c r="DA341" s="77"/>
      <c r="DB341" s="77"/>
      <c r="DC341" s="77"/>
      <c r="DD341" s="77"/>
      <c r="DE341" s="77"/>
      <c r="DF341" s="77"/>
      <c r="DG341" s="77"/>
      <c r="DH341" s="77"/>
      <c r="DI341" s="77"/>
      <c r="DJ341" s="77"/>
      <c r="DK341" s="77"/>
      <c r="DL341" s="77"/>
      <c r="DM341" s="77"/>
      <c r="DN341" s="77"/>
      <c r="DO341" s="77"/>
    </row>
    <row r="342" spans="3:119" x14ac:dyDescent="0.15"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K342" s="77"/>
      <c r="BL342" s="77"/>
      <c r="BM342" s="77"/>
      <c r="BN342" s="77"/>
      <c r="BO342" s="77"/>
      <c r="BP342" s="77"/>
      <c r="BQ342" s="77"/>
      <c r="BR342" s="77"/>
      <c r="BS342" s="77"/>
      <c r="BT342" s="77"/>
      <c r="BU342" s="77"/>
      <c r="BV342" s="77"/>
      <c r="BW342" s="77"/>
      <c r="BX342" s="77"/>
      <c r="BY342" s="77"/>
      <c r="BZ342" s="77"/>
      <c r="CA342" s="77"/>
      <c r="CE342" s="77"/>
      <c r="CF342" s="77"/>
      <c r="CG342" s="77"/>
      <c r="CH342" s="77"/>
      <c r="CI342" s="77"/>
      <c r="CJ342" s="77"/>
      <c r="CK342" s="77"/>
      <c r="CL342" s="77"/>
      <c r="CM342" s="77"/>
      <c r="CN342" s="77"/>
      <c r="CO342" s="77"/>
      <c r="CP342" s="77"/>
      <c r="CQ342" s="77"/>
      <c r="CR342" s="77"/>
      <c r="CS342" s="77"/>
      <c r="CT342" s="77"/>
      <c r="CU342" s="77"/>
      <c r="CY342" s="77"/>
      <c r="CZ342" s="77"/>
      <c r="DA342" s="77"/>
      <c r="DB342" s="77"/>
      <c r="DC342" s="77"/>
      <c r="DD342" s="77"/>
      <c r="DE342" s="77"/>
      <c r="DF342" s="77"/>
      <c r="DG342" s="77"/>
      <c r="DH342" s="77"/>
      <c r="DI342" s="77"/>
      <c r="DJ342" s="77"/>
      <c r="DK342" s="77"/>
      <c r="DL342" s="77"/>
      <c r="DM342" s="77"/>
      <c r="DN342" s="77"/>
      <c r="DO342" s="77"/>
    </row>
    <row r="343" spans="3:119" x14ac:dyDescent="0.15"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K343" s="77"/>
      <c r="BL343" s="77"/>
      <c r="BM343" s="77"/>
      <c r="BN343" s="77"/>
      <c r="BO343" s="77"/>
      <c r="BP343" s="77"/>
      <c r="BQ343" s="77"/>
      <c r="BR343" s="77"/>
      <c r="BS343" s="77"/>
      <c r="BT343" s="77"/>
      <c r="BU343" s="77"/>
      <c r="BV343" s="77"/>
      <c r="BW343" s="77"/>
      <c r="BX343" s="77"/>
      <c r="BY343" s="77"/>
      <c r="BZ343" s="77"/>
      <c r="CA343" s="77"/>
      <c r="CE343" s="77"/>
      <c r="CF343" s="77"/>
      <c r="CG343" s="77"/>
      <c r="CH343" s="77"/>
      <c r="CI343" s="77"/>
      <c r="CJ343" s="77"/>
      <c r="CK343" s="77"/>
      <c r="CL343" s="77"/>
      <c r="CM343" s="77"/>
      <c r="CN343" s="77"/>
      <c r="CO343" s="77"/>
      <c r="CP343" s="77"/>
      <c r="CQ343" s="77"/>
      <c r="CR343" s="77"/>
      <c r="CS343" s="77"/>
      <c r="CT343" s="77"/>
      <c r="CU343" s="77"/>
      <c r="CY343" s="77"/>
      <c r="CZ343" s="77"/>
      <c r="DA343" s="77"/>
      <c r="DB343" s="77"/>
      <c r="DC343" s="77"/>
      <c r="DD343" s="77"/>
      <c r="DE343" s="77"/>
      <c r="DF343" s="77"/>
      <c r="DG343" s="77"/>
      <c r="DH343" s="77"/>
      <c r="DI343" s="77"/>
      <c r="DJ343" s="77"/>
      <c r="DK343" s="77"/>
      <c r="DL343" s="77"/>
      <c r="DM343" s="77"/>
      <c r="DN343" s="77"/>
      <c r="DO343" s="77"/>
    </row>
    <row r="344" spans="3:119" x14ac:dyDescent="0.15"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K344" s="77"/>
      <c r="BL344" s="77"/>
      <c r="BM344" s="77"/>
      <c r="BN344" s="77"/>
      <c r="BO344" s="77"/>
      <c r="BP344" s="77"/>
      <c r="BQ344" s="77"/>
      <c r="BR344" s="77"/>
      <c r="BS344" s="77"/>
      <c r="BT344" s="77"/>
      <c r="BU344" s="77"/>
      <c r="BV344" s="77"/>
      <c r="BW344" s="77"/>
      <c r="BX344" s="77"/>
      <c r="BY344" s="77"/>
      <c r="BZ344" s="77"/>
      <c r="CA344" s="77"/>
      <c r="CE344" s="77"/>
      <c r="CF344" s="77"/>
      <c r="CG344" s="77"/>
      <c r="CH344" s="77"/>
      <c r="CI344" s="77"/>
      <c r="CJ344" s="77"/>
      <c r="CK344" s="77"/>
      <c r="CL344" s="77"/>
      <c r="CM344" s="77"/>
      <c r="CN344" s="77"/>
      <c r="CO344" s="77"/>
      <c r="CP344" s="77"/>
      <c r="CQ344" s="77"/>
      <c r="CR344" s="77"/>
      <c r="CS344" s="77"/>
      <c r="CT344" s="77"/>
      <c r="CU344" s="77"/>
      <c r="CY344" s="77"/>
      <c r="CZ344" s="77"/>
      <c r="DA344" s="77"/>
      <c r="DB344" s="77"/>
      <c r="DC344" s="77"/>
      <c r="DD344" s="77"/>
      <c r="DE344" s="77"/>
      <c r="DF344" s="77"/>
      <c r="DG344" s="77"/>
      <c r="DH344" s="77"/>
      <c r="DI344" s="77"/>
      <c r="DJ344" s="77"/>
      <c r="DK344" s="77"/>
      <c r="DL344" s="77"/>
      <c r="DM344" s="77"/>
      <c r="DN344" s="77"/>
      <c r="DO344" s="77"/>
    </row>
    <row r="345" spans="3:119" x14ac:dyDescent="0.15"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K345" s="77"/>
      <c r="BL345" s="77"/>
      <c r="BM345" s="77"/>
      <c r="BN345" s="77"/>
      <c r="BO345" s="77"/>
      <c r="BP345" s="77"/>
      <c r="BQ345" s="77"/>
      <c r="BR345" s="77"/>
      <c r="BS345" s="77"/>
      <c r="BT345" s="77"/>
      <c r="BU345" s="77"/>
      <c r="BV345" s="77"/>
      <c r="BW345" s="77"/>
      <c r="BX345" s="77"/>
      <c r="BY345" s="77"/>
      <c r="BZ345" s="77"/>
      <c r="CA345" s="77"/>
      <c r="CE345" s="77"/>
      <c r="CF345" s="77"/>
      <c r="CG345" s="77"/>
      <c r="CH345" s="77"/>
      <c r="CI345" s="77"/>
      <c r="CJ345" s="77"/>
      <c r="CK345" s="77"/>
      <c r="CL345" s="77"/>
      <c r="CM345" s="77"/>
      <c r="CN345" s="77"/>
      <c r="CO345" s="77"/>
      <c r="CP345" s="77"/>
      <c r="CQ345" s="77"/>
      <c r="CR345" s="77"/>
      <c r="CS345" s="77"/>
      <c r="CT345" s="77"/>
      <c r="CU345" s="77"/>
      <c r="CY345" s="77"/>
      <c r="CZ345" s="77"/>
      <c r="DA345" s="77"/>
      <c r="DB345" s="77"/>
      <c r="DC345" s="77"/>
      <c r="DD345" s="77"/>
      <c r="DE345" s="77"/>
      <c r="DF345" s="77"/>
      <c r="DG345" s="77"/>
      <c r="DH345" s="77"/>
      <c r="DI345" s="77"/>
      <c r="DJ345" s="77"/>
      <c r="DK345" s="77"/>
      <c r="DL345" s="77"/>
      <c r="DM345" s="77"/>
      <c r="DN345" s="77"/>
      <c r="DO345" s="77"/>
    </row>
    <row r="346" spans="3:119" x14ac:dyDescent="0.15"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K346" s="77"/>
      <c r="BL346" s="77"/>
      <c r="BM346" s="77"/>
      <c r="BN346" s="77"/>
      <c r="BO346" s="77"/>
      <c r="BP346" s="77"/>
      <c r="BQ346" s="77"/>
      <c r="BR346" s="77"/>
      <c r="BS346" s="77"/>
      <c r="BT346" s="77"/>
      <c r="BU346" s="77"/>
      <c r="BV346" s="77"/>
      <c r="BW346" s="77"/>
      <c r="BX346" s="77"/>
      <c r="BY346" s="77"/>
      <c r="BZ346" s="77"/>
      <c r="CA346" s="77"/>
      <c r="CE346" s="77"/>
      <c r="CF346" s="77"/>
      <c r="CG346" s="77"/>
      <c r="CH346" s="77"/>
      <c r="CI346" s="77"/>
      <c r="CJ346" s="77"/>
      <c r="CK346" s="77"/>
      <c r="CL346" s="77"/>
      <c r="CM346" s="77"/>
      <c r="CN346" s="77"/>
      <c r="CO346" s="77"/>
      <c r="CP346" s="77"/>
      <c r="CQ346" s="77"/>
      <c r="CR346" s="77"/>
      <c r="CS346" s="77"/>
      <c r="CT346" s="77"/>
      <c r="CU346" s="77"/>
      <c r="CY346" s="77"/>
      <c r="CZ346" s="77"/>
      <c r="DA346" s="77"/>
      <c r="DB346" s="77"/>
      <c r="DC346" s="77"/>
      <c r="DD346" s="77"/>
      <c r="DE346" s="77"/>
      <c r="DF346" s="77"/>
      <c r="DG346" s="77"/>
      <c r="DH346" s="77"/>
      <c r="DI346" s="77"/>
      <c r="DJ346" s="77"/>
      <c r="DK346" s="77"/>
      <c r="DL346" s="77"/>
      <c r="DM346" s="77"/>
      <c r="DN346" s="77"/>
      <c r="DO346" s="77"/>
    </row>
    <row r="347" spans="3:119" x14ac:dyDescent="0.15"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K347" s="77"/>
      <c r="BL347" s="77"/>
      <c r="BM347" s="77"/>
      <c r="BN347" s="77"/>
      <c r="BO347" s="77"/>
      <c r="BP347" s="77"/>
      <c r="BQ347" s="77"/>
      <c r="BR347" s="77"/>
      <c r="BS347" s="77"/>
      <c r="BT347" s="77"/>
      <c r="BU347" s="77"/>
      <c r="BV347" s="77"/>
      <c r="BW347" s="77"/>
      <c r="BX347" s="77"/>
      <c r="BY347" s="77"/>
      <c r="BZ347" s="77"/>
      <c r="CA347" s="77"/>
      <c r="CE347" s="77"/>
      <c r="CF347" s="77"/>
      <c r="CG347" s="77"/>
      <c r="CH347" s="77"/>
      <c r="CI347" s="77"/>
      <c r="CJ347" s="77"/>
      <c r="CK347" s="77"/>
      <c r="CL347" s="77"/>
      <c r="CM347" s="77"/>
      <c r="CN347" s="77"/>
      <c r="CO347" s="77"/>
      <c r="CP347" s="77"/>
      <c r="CQ347" s="77"/>
      <c r="CR347" s="77"/>
      <c r="CS347" s="77"/>
      <c r="CT347" s="77"/>
      <c r="CU347" s="77"/>
      <c r="CY347" s="77"/>
      <c r="CZ347" s="77"/>
      <c r="DA347" s="77"/>
      <c r="DB347" s="77"/>
      <c r="DC347" s="77"/>
      <c r="DD347" s="77"/>
      <c r="DE347" s="77"/>
      <c r="DF347" s="77"/>
      <c r="DG347" s="77"/>
      <c r="DH347" s="77"/>
      <c r="DI347" s="77"/>
      <c r="DJ347" s="77"/>
      <c r="DK347" s="77"/>
      <c r="DL347" s="77"/>
      <c r="DM347" s="77"/>
      <c r="DN347" s="77"/>
      <c r="DO347" s="77"/>
    </row>
    <row r="348" spans="3:119" x14ac:dyDescent="0.15"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K348" s="77"/>
      <c r="BL348" s="77"/>
      <c r="BM348" s="77"/>
      <c r="BN348" s="77"/>
      <c r="BO348" s="77"/>
      <c r="BP348" s="77"/>
      <c r="BQ348" s="77"/>
      <c r="BR348" s="77"/>
      <c r="BS348" s="77"/>
      <c r="BT348" s="77"/>
      <c r="BU348" s="77"/>
      <c r="BV348" s="77"/>
      <c r="BW348" s="77"/>
      <c r="BX348" s="77"/>
      <c r="BY348" s="77"/>
      <c r="BZ348" s="77"/>
      <c r="CA348" s="77"/>
      <c r="CE348" s="77"/>
      <c r="CF348" s="77"/>
      <c r="CG348" s="77"/>
      <c r="CH348" s="77"/>
      <c r="CI348" s="77"/>
      <c r="CJ348" s="77"/>
      <c r="CK348" s="77"/>
      <c r="CL348" s="77"/>
      <c r="CM348" s="77"/>
      <c r="CN348" s="77"/>
      <c r="CO348" s="77"/>
      <c r="CP348" s="77"/>
      <c r="CQ348" s="77"/>
      <c r="CR348" s="77"/>
      <c r="CS348" s="77"/>
      <c r="CT348" s="77"/>
      <c r="CU348" s="77"/>
      <c r="CY348" s="77"/>
      <c r="CZ348" s="77"/>
      <c r="DA348" s="77"/>
      <c r="DB348" s="77"/>
      <c r="DC348" s="77"/>
      <c r="DD348" s="77"/>
      <c r="DE348" s="77"/>
      <c r="DF348" s="77"/>
      <c r="DG348" s="77"/>
      <c r="DH348" s="77"/>
      <c r="DI348" s="77"/>
      <c r="DJ348" s="77"/>
      <c r="DK348" s="77"/>
      <c r="DL348" s="77"/>
      <c r="DM348" s="77"/>
      <c r="DN348" s="77"/>
      <c r="DO348" s="77"/>
    </row>
    <row r="349" spans="3:119" x14ac:dyDescent="0.15"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K349" s="77"/>
      <c r="BL349" s="77"/>
      <c r="BM349" s="77"/>
      <c r="BN349" s="77"/>
      <c r="BO349" s="77"/>
      <c r="BP349" s="77"/>
      <c r="BQ349" s="77"/>
      <c r="BR349" s="77"/>
      <c r="BS349" s="77"/>
      <c r="BT349" s="77"/>
      <c r="BU349" s="77"/>
      <c r="BV349" s="77"/>
      <c r="BW349" s="77"/>
      <c r="BX349" s="77"/>
      <c r="BY349" s="77"/>
      <c r="BZ349" s="77"/>
      <c r="CA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  <c r="CU349" s="77"/>
      <c r="CY349" s="77"/>
      <c r="CZ349" s="77"/>
      <c r="DA349" s="77"/>
      <c r="DB349" s="77"/>
      <c r="DC349" s="77"/>
      <c r="DD349" s="77"/>
      <c r="DE349" s="77"/>
      <c r="DF349" s="77"/>
      <c r="DG349" s="77"/>
      <c r="DH349" s="77"/>
      <c r="DI349" s="77"/>
      <c r="DJ349" s="77"/>
      <c r="DK349" s="77"/>
      <c r="DL349" s="77"/>
      <c r="DM349" s="77"/>
      <c r="DN349" s="77"/>
      <c r="DO349" s="77"/>
    </row>
    <row r="350" spans="3:119" x14ac:dyDescent="0.15"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K350" s="77"/>
      <c r="BL350" s="77"/>
      <c r="BM350" s="77"/>
      <c r="BN350" s="77"/>
      <c r="BO350" s="77"/>
      <c r="BP350" s="77"/>
      <c r="BQ350" s="77"/>
      <c r="BR350" s="77"/>
      <c r="BS350" s="77"/>
      <c r="BT350" s="77"/>
      <c r="BU350" s="77"/>
      <c r="BV350" s="77"/>
      <c r="BW350" s="77"/>
      <c r="BX350" s="77"/>
      <c r="BY350" s="77"/>
      <c r="BZ350" s="77"/>
      <c r="CA350" s="77"/>
      <c r="CE350" s="77"/>
      <c r="CF350" s="77"/>
      <c r="CG350" s="77"/>
      <c r="CH350" s="77"/>
      <c r="CI350" s="77"/>
      <c r="CJ350" s="77"/>
      <c r="CK350" s="77"/>
      <c r="CL350" s="77"/>
      <c r="CM350" s="77"/>
      <c r="CN350" s="77"/>
      <c r="CO350" s="77"/>
      <c r="CP350" s="77"/>
      <c r="CQ350" s="77"/>
      <c r="CR350" s="77"/>
      <c r="CS350" s="77"/>
      <c r="CT350" s="77"/>
      <c r="CU350" s="77"/>
      <c r="CY350" s="77"/>
      <c r="CZ350" s="77"/>
      <c r="DA350" s="77"/>
      <c r="DB350" s="77"/>
      <c r="DC350" s="77"/>
      <c r="DD350" s="77"/>
      <c r="DE350" s="77"/>
      <c r="DF350" s="77"/>
      <c r="DG350" s="77"/>
      <c r="DH350" s="77"/>
      <c r="DI350" s="77"/>
      <c r="DJ350" s="77"/>
      <c r="DK350" s="77"/>
      <c r="DL350" s="77"/>
      <c r="DM350" s="77"/>
      <c r="DN350" s="77"/>
      <c r="DO350" s="77"/>
    </row>
    <row r="351" spans="3:119" x14ac:dyDescent="0.15"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K351" s="77"/>
      <c r="BL351" s="77"/>
      <c r="BM351" s="77"/>
      <c r="BN351" s="77"/>
      <c r="BO351" s="77"/>
      <c r="BP351" s="77"/>
      <c r="BQ351" s="77"/>
      <c r="BR351" s="77"/>
      <c r="BS351" s="77"/>
      <c r="BT351" s="77"/>
      <c r="BU351" s="77"/>
      <c r="BV351" s="77"/>
      <c r="BW351" s="77"/>
      <c r="BX351" s="77"/>
      <c r="BY351" s="77"/>
      <c r="BZ351" s="77"/>
      <c r="CA351" s="77"/>
      <c r="CE351" s="77"/>
      <c r="CF351" s="77"/>
      <c r="CG351" s="77"/>
      <c r="CH351" s="77"/>
      <c r="CI351" s="77"/>
      <c r="CJ351" s="77"/>
      <c r="CK351" s="77"/>
      <c r="CL351" s="77"/>
      <c r="CM351" s="77"/>
      <c r="CN351" s="77"/>
      <c r="CO351" s="77"/>
      <c r="CP351" s="77"/>
      <c r="CQ351" s="77"/>
      <c r="CR351" s="77"/>
      <c r="CS351" s="77"/>
      <c r="CT351" s="77"/>
      <c r="CU351" s="77"/>
      <c r="CY351" s="77"/>
      <c r="CZ351" s="77"/>
      <c r="DA351" s="77"/>
      <c r="DB351" s="77"/>
      <c r="DC351" s="77"/>
      <c r="DD351" s="77"/>
      <c r="DE351" s="77"/>
      <c r="DF351" s="77"/>
      <c r="DG351" s="77"/>
      <c r="DH351" s="77"/>
      <c r="DI351" s="77"/>
      <c r="DJ351" s="77"/>
      <c r="DK351" s="77"/>
      <c r="DL351" s="77"/>
      <c r="DM351" s="77"/>
      <c r="DN351" s="77"/>
      <c r="DO351" s="77"/>
    </row>
    <row r="352" spans="3:119" x14ac:dyDescent="0.15"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K352" s="77"/>
      <c r="BL352" s="77"/>
      <c r="BM352" s="77"/>
      <c r="BN352" s="77"/>
      <c r="BO352" s="77"/>
      <c r="BP352" s="77"/>
      <c r="BQ352" s="77"/>
      <c r="BR352" s="77"/>
      <c r="BS352" s="77"/>
      <c r="BT352" s="77"/>
      <c r="BU352" s="77"/>
      <c r="BV352" s="77"/>
      <c r="BW352" s="77"/>
      <c r="BX352" s="77"/>
      <c r="BY352" s="77"/>
      <c r="BZ352" s="77"/>
      <c r="CA352" s="77"/>
      <c r="CE352" s="77"/>
      <c r="CF352" s="77"/>
      <c r="CG352" s="77"/>
      <c r="CH352" s="77"/>
      <c r="CI352" s="77"/>
      <c r="CJ352" s="77"/>
      <c r="CK352" s="77"/>
      <c r="CL352" s="77"/>
      <c r="CM352" s="77"/>
      <c r="CN352" s="77"/>
      <c r="CO352" s="77"/>
      <c r="CP352" s="77"/>
      <c r="CQ352" s="77"/>
      <c r="CR352" s="77"/>
      <c r="CS352" s="77"/>
      <c r="CT352" s="77"/>
      <c r="CU352" s="77"/>
      <c r="CY352" s="77"/>
      <c r="CZ352" s="77"/>
      <c r="DA352" s="77"/>
      <c r="DB352" s="77"/>
      <c r="DC352" s="77"/>
      <c r="DD352" s="77"/>
      <c r="DE352" s="77"/>
      <c r="DF352" s="77"/>
      <c r="DG352" s="77"/>
      <c r="DH352" s="77"/>
      <c r="DI352" s="77"/>
      <c r="DJ352" s="77"/>
      <c r="DK352" s="77"/>
      <c r="DL352" s="77"/>
      <c r="DM352" s="77"/>
      <c r="DN352" s="77"/>
      <c r="DO352" s="77"/>
    </row>
    <row r="353" spans="3:119" x14ac:dyDescent="0.15"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K353" s="77"/>
      <c r="BL353" s="77"/>
      <c r="BM353" s="77"/>
      <c r="BN353" s="77"/>
      <c r="BO353" s="77"/>
      <c r="BP353" s="77"/>
      <c r="BQ353" s="77"/>
      <c r="BR353" s="77"/>
      <c r="BS353" s="77"/>
      <c r="BT353" s="77"/>
      <c r="BU353" s="77"/>
      <c r="BV353" s="77"/>
      <c r="BW353" s="77"/>
      <c r="BX353" s="77"/>
      <c r="BY353" s="77"/>
      <c r="BZ353" s="77"/>
      <c r="CA353" s="77"/>
      <c r="CE353" s="77"/>
      <c r="CF353" s="77"/>
      <c r="CG353" s="77"/>
      <c r="CH353" s="77"/>
      <c r="CI353" s="77"/>
      <c r="CJ353" s="77"/>
      <c r="CK353" s="77"/>
      <c r="CL353" s="77"/>
      <c r="CM353" s="77"/>
      <c r="CN353" s="77"/>
      <c r="CO353" s="77"/>
      <c r="CP353" s="77"/>
      <c r="CQ353" s="77"/>
      <c r="CR353" s="77"/>
      <c r="CS353" s="77"/>
      <c r="CT353" s="77"/>
      <c r="CU353" s="77"/>
      <c r="CY353" s="77"/>
      <c r="CZ353" s="77"/>
      <c r="DA353" s="77"/>
      <c r="DB353" s="77"/>
      <c r="DC353" s="77"/>
      <c r="DD353" s="77"/>
      <c r="DE353" s="77"/>
      <c r="DF353" s="77"/>
      <c r="DG353" s="77"/>
      <c r="DH353" s="77"/>
      <c r="DI353" s="77"/>
      <c r="DJ353" s="77"/>
      <c r="DK353" s="77"/>
      <c r="DL353" s="77"/>
      <c r="DM353" s="77"/>
      <c r="DN353" s="77"/>
      <c r="DO353" s="77"/>
    </row>
    <row r="354" spans="3:119" x14ac:dyDescent="0.15"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K354" s="77"/>
      <c r="BL354" s="77"/>
      <c r="BM354" s="77"/>
      <c r="BN354" s="77"/>
      <c r="BO354" s="77"/>
      <c r="BP354" s="77"/>
      <c r="BQ354" s="77"/>
      <c r="BR354" s="77"/>
      <c r="BS354" s="77"/>
      <c r="BT354" s="77"/>
      <c r="BU354" s="77"/>
      <c r="BV354" s="77"/>
      <c r="BW354" s="77"/>
      <c r="BX354" s="77"/>
      <c r="BY354" s="77"/>
      <c r="BZ354" s="77"/>
      <c r="CA354" s="77"/>
      <c r="CE354" s="77"/>
      <c r="CF354" s="77"/>
      <c r="CG354" s="77"/>
      <c r="CH354" s="77"/>
      <c r="CI354" s="77"/>
      <c r="CJ354" s="77"/>
      <c r="CK354" s="77"/>
      <c r="CL354" s="77"/>
      <c r="CM354" s="77"/>
      <c r="CN354" s="77"/>
      <c r="CO354" s="77"/>
      <c r="CP354" s="77"/>
      <c r="CQ354" s="77"/>
      <c r="CR354" s="77"/>
      <c r="CS354" s="77"/>
      <c r="CT354" s="77"/>
      <c r="CU354" s="77"/>
      <c r="CY354" s="77"/>
      <c r="CZ354" s="77"/>
      <c r="DA354" s="77"/>
      <c r="DB354" s="77"/>
      <c r="DC354" s="77"/>
      <c r="DD354" s="77"/>
      <c r="DE354" s="77"/>
      <c r="DF354" s="77"/>
      <c r="DG354" s="77"/>
      <c r="DH354" s="77"/>
      <c r="DI354" s="77"/>
      <c r="DJ354" s="77"/>
      <c r="DK354" s="77"/>
      <c r="DL354" s="77"/>
      <c r="DM354" s="77"/>
      <c r="DN354" s="77"/>
      <c r="DO354" s="77"/>
    </row>
    <row r="355" spans="3:119" x14ac:dyDescent="0.15"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K355" s="77"/>
      <c r="BL355" s="77"/>
      <c r="BM355" s="77"/>
      <c r="BN355" s="77"/>
      <c r="BO355" s="77"/>
      <c r="BP355" s="77"/>
      <c r="BQ355" s="77"/>
      <c r="BR355" s="77"/>
      <c r="BS355" s="77"/>
      <c r="BT355" s="77"/>
      <c r="BU355" s="77"/>
      <c r="BV355" s="77"/>
      <c r="BW355" s="77"/>
      <c r="BX355" s="77"/>
      <c r="BY355" s="77"/>
      <c r="BZ355" s="77"/>
      <c r="CA355" s="77"/>
      <c r="CE355" s="77"/>
      <c r="CF355" s="77"/>
      <c r="CG355" s="77"/>
      <c r="CH355" s="77"/>
      <c r="CI355" s="77"/>
      <c r="CJ355" s="77"/>
      <c r="CK355" s="77"/>
      <c r="CL355" s="77"/>
      <c r="CM355" s="77"/>
      <c r="CN355" s="77"/>
      <c r="CO355" s="77"/>
      <c r="CP355" s="77"/>
      <c r="CQ355" s="77"/>
      <c r="CR355" s="77"/>
      <c r="CS355" s="77"/>
      <c r="CT355" s="77"/>
      <c r="CU355" s="77"/>
      <c r="CY355" s="77"/>
      <c r="CZ355" s="77"/>
      <c r="DA355" s="77"/>
      <c r="DB355" s="77"/>
      <c r="DC355" s="77"/>
      <c r="DD355" s="77"/>
      <c r="DE355" s="77"/>
      <c r="DF355" s="77"/>
      <c r="DG355" s="77"/>
      <c r="DH355" s="77"/>
      <c r="DI355" s="77"/>
      <c r="DJ355" s="77"/>
      <c r="DK355" s="77"/>
      <c r="DL355" s="77"/>
      <c r="DM355" s="77"/>
      <c r="DN355" s="77"/>
      <c r="DO355" s="77"/>
    </row>
    <row r="356" spans="3:119" x14ac:dyDescent="0.15"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K356" s="77"/>
      <c r="BL356" s="77"/>
      <c r="BM356" s="77"/>
      <c r="BN356" s="77"/>
      <c r="BO356" s="77"/>
      <c r="BP356" s="77"/>
      <c r="BQ356" s="77"/>
      <c r="BR356" s="77"/>
      <c r="BS356" s="77"/>
      <c r="BT356" s="77"/>
      <c r="BU356" s="77"/>
      <c r="BV356" s="77"/>
      <c r="BW356" s="77"/>
      <c r="BX356" s="77"/>
      <c r="BY356" s="77"/>
      <c r="BZ356" s="77"/>
      <c r="CA356" s="77"/>
      <c r="CE356" s="77"/>
      <c r="CF356" s="77"/>
      <c r="CG356" s="77"/>
      <c r="CH356" s="77"/>
      <c r="CI356" s="77"/>
      <c r="CJ356" s="77"/>
      <c r="CK356" s="77"/>
      <c r="CL356" s="77"/>
      <c r="CM356" s="77"/>
      <c r="CN356" s="77"/>
      <c r="CO356" s="77"/>
      <c r="CP356" s="77"/>
      <c r="CQ356" s="77"/>
      <c r="CR356" s="77"/>
      <c r="CS356" s="77"/>
      <c r="CT356" s="77"/>
      <c r="CU356" s="77"/>
      <c r="CY356" s="77"/>
      <c r="CZ356" s="77"/>
      <c r="DA356" s="77"/>
      <c r="DB356" s="77"/>
      <c r="DC356" s="77"/>
      <c r="DD356" s="77"/>
      <c r="DE356" s="77"/>
      <c r="DF356" s="77"/>
      <c r="DG356" s="77"/>
      <c r="DH356" s="77"/>
      <c r="DI356" s="77"/>
      <c r="DJ356" s="77"/>
      <c r="DK356" s="77"/>
      <c r="DL356" s="77"/>
      <c r="DM356" s="77"/>
      <c r="DN356" s="77"/>
      <c r="DO356" s="77"/>
    </row>
    <row r="357" spans="3:119" x14ac:dyDescent="0.15"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K357" s="77"/>
      <c r="BL357" s="77"/>
      <c r="BM357" s="77"/>
      <c r="BN357" s="77"/>
      <c r="BO357" s="77"/>
      <c r="BP357" s="77"/>
      <c r="BQ357" s="77"/>
      <c r="BR357" s="77"/>
      <c r="BS357" s="77"/>
      <c r="BT357" s="77"/>
      <c r="BU357" s="77"/>
      <c r="BV357" s="77"/>
      <c r="BW357" s="77"/>
      <c r="BX357" s="77"/>
      <c r="BY357" s="77"/>
      <c r="BZ357" s="77"/>
      <c r="CA357" s="77"/>
      <c r="CE357" s="77"/>
      <c r="CF357" s="77"/>
      <c r="CG357" s="77"/>
      <c r="CH357" s="77"/>
      <c r="CI357" s="77"/>
      <c r="CJ357" s="77"/>
      <c r="CK357" s="77"/>
      <c r="CL357" s="77"/>
      <c r="CM357" s="77"/>
      <c r="CN357" s="77"/>
      <c r="CO357" s="77"/>
      <c r="CP357" s="77"/>
      <c r="CQ357" s="77"/>
      <c r="CR357" s="77"/>
      <c r="CS357" s="77"/>
      <c r="CT357" s="77"/>
      <c r="CU357" s="77"/>
      <c r="CY357" s="77"/>
      <c r="CZ357" s="77"/>
      <c r="DA357" s="77"/>
      <c r="DB357" s="77"/>
      <c r="DC357" s="77"/>
      <c r="DD357" s="77"/>
      <c r="DE357" s="77"/>
      <c r="DF357" s="77"/>
      <c r="DG357" s="77"/>
      <c r="DH357" s="77"/>
      <c r="DI357" s="77"/>
      <c r="DJ357" s="77"/>
      <c r="DK357" s="77"/>
      <c r="DL357" s="77"/>
      <c r="DM357" s="77"/>
      <c r="DN357" s="77"/>
      <c r="DO357" s="77"/>
    </row>
    <row r="358" spans="3:119" x14ac:dyDescent="0.15"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K358" s="77"/>
      <c r="BL358" s="77"/>
      <c r="BM358" s="77"/>
      <c r="BN358" s="77"/>
      <c r="BO358" s="77"/>
      <c r="BP358" s="77"/>
      <c r="BQ358" s="77"/>
      <c r="BR358" s="77"/>
      <c r="BS358" s="77"/>
      <c r="BT358" s="77"/>
      <c r="BU358" s="77"/>
      <c r="BV358" s="77"/>
      <c r="BW358" s="77"/>
      <c r="BX358" s="77"/>
      <c r="BY358" s="77"/>
      <c r="BZ358" s="77"/>
      <c r="CA358" s="77"/>
      <c r="CE358" s="77"/>
      <c r="CF358" s="77"/>
      <c r="CG358" s="77"/>
      <c r="CH358" s="77"/>
      <c r="CI358" s="77"/>
      <c r="CJ358" s="77"/>
      <c r="CK358" s="77"/>
      <c r="CL358" s="77"/>
      <c r="CM358" s="77"/>
      <c r="CN358" s="77"/>
      <c r="CO358" s="77"/>
      <c r="CP358" s="77"/>
      <c r="CQ358" s="77"/>
      <c r="CR358" s="77"/>
      <c r="CS358" s="77"/>
      <c r="CT358" s="77"/>
      <c r="CU358" s="77"/>
      <c r="CY358" s="77"/>
      <c r="CZ358" s="77"/>
      <c r="DA358" s="77"/>
      <c r="DB358" s="77"/>
      <c r="DC358" s="77"/>
      <c r="DD358" s="77"/>
      <c r="DE358" s="77"/>
      <c r="DF358" s="77"/>
      <c r="DG358" s="77"/>
      <c r="DH358" s="77"/>
      <c r="DI358" s="77"/>
      <c r="DJ358" s="77"/>
      <c r="DK358" s="77"/>
      <c r="DL358" s="77"/>
      <c r="DM358" s="77"/>
      <c r="DN358" s="77"/>
      <c r="DO358" s="77"/>
    </row>
    <row r="359" spans="3:119" x14ac:dyDescent="0.15"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K359" s="77"/>
      <c r="BL359" s="77"/>
      <c r="BM359" s="77"/>
      <c r="BN359" s="77"/>
      <c r="BO359" s="77"/>
      <c r="BP359" s="77"/>
      <c r="BQ359" s="77"/>
      <c r="BR359" s="77"/>
      <c r="BS359" s="77"/>
      <c r="BT359" s="77"/>
      <c r="BU359" s="77"/>
      <c r="BV359" s="77"/>
      <c r="BW359" s="77"/>
      <c r="BX359" s="77"/>
      <c r="BY359" s="77"/>
      <c r="BZ359" s="77"/>
      <c r="CA359" s="77"/>
      <c r="CE359" s="77"/>
      <c r="CF359" s="77"/>
      <c r="CG359" s="77"/>
      <c r="CH359" s="77"/>
      <c r="CI359" s="77"/>
      <c r="CJ359" s="77"/>
      <c r="CK359" s="77"/>
      <c r="CL359" s="77"/>
      <c r="CM359" s="77"/>
      <c r="CN359" s="77"/>
      <c r="CO359" s="77"/>
      <c r="CP359" s="77"/>
      <c r="CQ359" s="77"/>
      <c r="CR359" s="77"/>
      <c r="CS359" s="77"/>
      <c r="CT359" s="77"/>
      <c r="CU359" s="77"/>
      <c r="CY359" s="77"/>
      <c r="CZ359" s="77"/>
      <c r="DA359" s="77"/>
      <c r="DB359" s="77"/>
      <c r="DC359" s="77"/>
      <c r="DD359" s="77"/>
      <c r="DE359" s="77"/>
      <c r="DF359" s="77"/>
      <c r="DG359" s="77"/>
      <c r="DH359" s="77"/>
      <c r="DI359" s="77"/>
      <c r="DJ359" s="77"/>
      <c r="DK359" s="77"/>
      <c r="DL359" s="77"/>
      <c r="DM359" s="77"/>
      <c r="DN359" s="77"/>
      <c r="DO359" s="77"/>
    </row>
    <row r="360" spans="3:119" x14ac:dyDescent="0.15"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K360" s="77"/>
      <c r="BL360" s="77"/>
      <c r="BM360" s="77"/>
      <c r="BN360" s="77"/>
      <c r="BO360" s="77"/>
      <c r="BP360" s="77"/>
      <c r="BQ360" s="77"/>
      <c r="BR360" s="77"/>
      <c r="BS360" s="77"/>
      <c r="BT360" s="77"/>
      <c r="BU360" s="77"/>
      <c r="BV360" s="77"/>
      <c r="BW360" s="77"/>
      <c r="BX360" s="77"/>
      <c r="BY360" s="77"/>
      <c r="BZ360" s="77"/>
      <c r="CA360" s="77"/>
      <c r="CE360" s="77"/>
      <c r="CF360" s="77"/>
      <c r="CG360" s="77"/>
      <c r="CH360" s="77"/>
      <c r="CI360" s="77"/>
      <c r="CJ360" s="77"/>
      <c r="CK360" s="77"/>
      <c r="CL360" s="77"/>
      <c r="CM360" s="77"/>
      <c r="CN360" s="77"/>
      <c r="CO360" s="77"/>
      <c r="CP360" s="77"/>
      <c r="CQ360" s="77"/>
      <c r="CR360" s="77"/>
      <c r="CS360" s="77"/>
      <c r="CT360" s="77"/>
      <c r="CU360" s="77"/>
      <c r="CY360" s="77"/>
      <c r="CZ360" s="77"/>
      <c r="DA360" s="77"/>
      <c r="DB360" s="77"/>
      <c r="DC360" s="77"/>
      <c r="DD360" s="77"/>
      <c r="DE360" s="77"/>
      <c r="DF360" s="77"/>
      <c r="DG360" s="77"/>
      <c r="DH360" s="77"/>
      <c r="DI360" s="77"/>
      <c r="DJ360" s="77"/>
      <c r="DK360" s="77"/>
      <c r="DL360" s="77"/>
      <c r="DM360" s="77"/>
      <c r="DN360" s="77"/>
      <c r="DO360" s="77"/>
    </row>
    <row r="361" spans="3:119" x14ac:dyDescent="0.15"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K361" s="77"/>
      <c r="BL361" s="77"/>
      <c r="BM361" s="77"/>
      <c r="BN361" s="77"/>
      <c r="BO361" s="77"/>
      <c r="BP361" s="77"/>
      <c r="BQ361" s="77"/>
      <c r="BR361" s="77"/>
      <c r="BS361" s="77"/>
      <c r="BT361" s="77"/>
      <c r="BU361" s="77"/>
      <c r="BV361" s="77"/>
      <c r="BW361" s="77"/>
      <c r="BX361" s="77"/>
      <c r="BY361" s="77"/>
      <c r="BZ361" s="77"/>
      <c r="CA361" s="77"/>
      <c r="CE361" s="77"/>
      <c r="CF361" s="77"/>
      <c r="CG361" s="77"/>
      <c r="CH361" s="77"/>
      <c r="CI361" s="77"/>
      <c r="CJ361" s="77"/>
      <c r="CK361" s="77"/>
      <c r="CL361" s="77"/>
      <c r="CM361" s="77"/>
      <c r="CN361" s="77"/>
      <c r="CO361" s="77"/>
      <c r="CP361" s="77"/>
      <c r="CQ361" s="77"/>
      <c r="CR361" s="77"/>
      <c r="CS361" s="77"/>
      <c r="CT361" s="77"/>
      <c r="CU361" s="77"/>
      <c r="CY361" s="77"/>
      <c r="CZ361" s="77"/>
      <c r="DA361" s="77"/>
      <c r="DB361" s="77"/>
      <c r="DC361" s="77"/>
      <c r="DD361" s="77"/>
      <c r="DE361" s="77"/>
      <c r="DF361" s="77"/>
      <c r="DG361" s="77"/>
      <c r="DH361" s="77"/>
      <c r="DI361" s="77"/>
      <c r="DJ361" s="77"/>
      <c r="DK361" s="77"/>
      <c r="DL361" s="77"/>
      <c r="DM361" s="77"/>
      <c r="DN361" s="77"/>
      <c r="DO361" s="77"/>
    </row>
    <row r="362" spans="3:119" x14ac:dyDescent="0.15"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K362" s="77"/>
      <c r="BL362" s="77"/>
      <c r="BM362" s="77"/>
      <c r="BN362" s="77"/>
      <c r="BO362" s="77"/>
      <c r="BP362" s="77"/>
      <c r="BQ362" s="77"/>
      <c r="BR362" s="77"/>
      <c r="BS362" s="77"/>
      <c r="BT362" s="77"/>
      <c r="BU362" s="77"/>
      <c r="BV362" s="77"/>
      <c r="BW362" s="77"/>
      <c r="BX362" s="77"/>
      <c r="BY362" s="77"/>
      <c r="BZ362" s="77"/>
      <c r="CA362" s="77"/>
      <c r="CE362" s="77"/>
      <c r="CF362" s="77"/>
      <c r="CG362" s="77"/>
      <c r="CH362" s="77"/>
      <c r="CI362" s="77"/>
      <c r="CJ362" s="77"/>
      <c r="CK362" s="77"/>
      <c r="CL362" s="77"/>
      <c r="CM362" s="77"/>
      <c r="CN362" s="77"/>
      <c r="CO362" s="77"/>
      <c r="CP362" s="77"/>
      <c r="CQ362" s="77"/>
      <c r="CR362" s="77"/>
      <c r="CS362" s="77"/>
      <c r="CT362" s="77"/>
      <c r="CU362" s="77"/>
      <c r="CY362" s="77"/>
      <c r="CZ362" s="77"/>
      <c r="DA362" s="77"/>
      <c r="DB362" s="77"/>
      <c r="DC362" s="77"/>
      <c r="DD362" s="77"/>
      <c r="DE362" s="77"/>
      <c r="DF362" s="77"/>
      <c r="DG362" s="77"/>
      <c r="DH362" s="77"/>
      <c r="DI362" s="77"/>
      <c r="DJ362" s="77"/>
      <c r="DK362" s="77"/>
      <c r="DL362" s="77"/>
      <c r="DM362" s="77"/>
      <c r="DN362" s="77"/>
      <c r="DO362" s="77"/>
    </row>
    <row r="363" spans="3:119" x14ac:dyDescent="0.15"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K363" s="77"/>
      <c r="BL363" s="77"/>
      <c r="BM363" s="77"/>
      <c r="BN363" s="77"/>
      <c r="BO363" s="77"/>
      <c r="BP363" s="77"/>
      <c r="BQ363" s="77"/>
      <c r="BR363" s="77"/>
      <c r="BS363" s="77"/>
      <c r="BT363" s="77"/>
      <c r="BU363" s="77"/>
      <c r="BV363" s="77"/>
      <c r="BW363" s="77"/>
      <c r="BX363" s="77"/>
      <c r="BY363" s="77"/>
      <c r="BZ363" s="77"/>
      <c r="CA363" s="77"/>
      <c r="CE363" s="77"/>
      <c r="CF363" s="77"/>
      <c r="CG363" s="77"/>
      <c r="CH363" s="77"/>
      <c r="CI363" s="77"/>
      <c r="CJ363" s="77"/>
      <c r="CK363" s="77"/>
      <c r="CL363" s="77"/>
      <c r="CM363" s="77"/>
      <c r="CN363" s="77"/>
      <c r="CO363" s="77"/>
      <c r="CP363" s="77"/>
      <c r="CQ363" s="77"/>
      <c r="CR363" s="77"/>
      <c r="CS363" s="77"/>
      <c r="CT363" s="77"/>
      <c r="CU363" s="77"/>
      <c r="CY363" s="77"/>
      <c r="CZ363" s="77"/>
      <c r="DA363" s="77"/>
      <c r="DB363" s="77"/>
      <c r="DC363" s="77"/>
      <c r="DD363" s="77"/>
      <c r="DE363" s="77"/>
      <c r="DF363" s="77"/>
      <c r="DG363" s="77"/>
      <c r="DH363" s="77"/>
      <c r="DI363" s="77"/>
      <c r="DJ363" s="77"/>
      <c r="DK363" s="77"/>
      <c r="DL363" s="77"/>
      <c r="DM363" s="77"/>
      <c r="DN363" s="77"/>
      <c r="DO363" s="77"/>
    </row>
    <row r="364" spans="3:119" x14ac:dyDescent="0.15"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K364" s="77"/>
      <c r="BL364" s="77"/>
      <c r="BM364" s="77"/>
      <c r="BN364" s="77"/>
      <c r="BO364" s="77"/>
      <c r="BP364" s="77"/>
      <c r="BQ364" s="77"/>
      <c r="BR364" s="77"/>
      <c r="BS364" s="77"/>
      <c r="BT364" s="77"/>
      <c r="BU364" s="77"/>
      <c r="BV364" s="77"/>
      <c r="BW364" s="77"/>
      <c r="BX364" s="77"/>
      <c r="BY364" s="77"/>
      <c r="BZ364" s="77"/>
      <c r="CA364" s="77"/>
      <c r="CE364" s="77"/>
      <c r="CF364" s="77"/>
      <c r="CG364" s="77"/>
      <c r="CH364" s="77"/>
      <c r="CI364" s="77"/>
      <c r="CJ364" s="77"/>
      <c r="CK364" s="77"/>
      <c r="CL364" s="77"/>
      <c r="CM364" s="77"/>
      <c r="CN364" s="77"/>
      <c r="CO364" s="77"/>
      <c r="CP364" s="77"/>
      <c r="CQ364" s="77"/>
      <c r="CR364" s="77"/>
      <c r="CS364" s="77"/>
      <c r="CT364" s="77"/>
      <c r="CU364" s="77"/>
      <c r="CY364" s="77"/>
      <c r="CZ364" s="77"/>
      <c r="DA364" s="77"/>
      <c r="DB364" s="77"/>
      <c r="DC364" s="77"/>
      <c r="DD364" s="77"/>
      <c r="DE364" s="77"/>
      <c r="DF364" s="77"/>
      <c r="DG364" s="77"/>
      <c r="DH364" s="77"/>
      <c r="DI364" s="77"/>
      <c r="DJ364" s="77"/>
      <c r="DK364" s="77"/>
      <c r="DL364" s="77"/>
      <c r="DM364" s="77"/>
      <c r="DN364" s="77"/>
      <c r="DO364" s="77"/>
    </row>
    <row r="365" spans="3:119" x14ac:dyDescent="0.15"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K365" s="77"/>
      <c r="BL365" s="77"/>
      <c r="BM365" s="77"/>
      <c r="BN365" s="77"/>
      <c r="BO365" s="77"/>
      <c r="BP365" s="77"/>
      <c r="BQ365" s="77"/>
      <c r="BR365" s="77"/>
      <c r="BS365" s="77"/>
      <c r="BT365" s="77"/>
      <c r="BU365" s="77"/>
      <c r="BV365" s="77"/>
      <c r="BW365" s="77"/>
      <c r="BX365" s="77"/>
      <c r="BY365" s="77"/>
      <c r="BZ365" s="77"/>
      <c r="CA365" s="77"/>
      <c r="CE365" s="77"/>
      <c r="CF365" s="77"/>
      <c r="CG365" s="77"/>
      <c r="CH365" s="77"/>
      <c r="CI365" s="77"/>
      <c r="CJ365" s="77"/>
      <c r="CK365" s="77"/>
      <c r="CL365" s="77"/>
      <c r="CM365" s="77"/>
      <c r="CN365" s="77"/>
      <c r="CO365" s="77"/>
      <c r="CP365" s="77"/>
      <c r="CQ365" s="77"/>
      <c r="CR365" s="77"/>
      <c r="CS365" s="77"/>
      <c r="CT365" s="77"/>
      <c r="CU365" s="77"/>
      <c r="CY365" s="77"/>
      <c r="CZ365" s="77"/>
      <c r="DA365" s="77"/>
      <c r="DB365" s="77"/>
      <c r="DC365" s="77"/>
      <c r="DD365" s="77"/>
      <c r="DE365" s="77"/>
      <c r="DF365" s="77"/>
      <c r="DG365" s="77"/>
      <c r="DH365" s="77"/>
      <c r="DI365" s="77"/>
      <c r="DJ365" s="77"/>
      <c r="DK365" s="77"/>
      <c r="DL365" s="77"/>
      <c r="DM365" s="77"/>
      <c r="DN365" s="77"/>
      <c r="DO365" s="77"/>
    </row>
    <row r="366" spans="3:119" x14ac:dyDescent="0.15"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K366" s="77"/>
      <c r="BL366" s="77"/>
      <c r="BM366" s="77"/>
      <c r="BN366" s="77"/>
      <c r="BO366" s="77"/>
      <c r="BP366" s="77"/>
      <c r="BQ366" s="77"/>
      <c r="BR366" s="77"/>
      <c r="BS366" s="77"/>
      <c r="BT366" s="77"/>
      <c r="BU366" s="77"/>
      <c r="BV366" s="77"/>
      <c r="BW366" s="77"/>
      <c r="BX366" s="77"/>
      <c r="BY366" s="77"/>
      <c r="BZ366" s="77"/>
      <c r="CA366" s="77"/>
      <c r="CE366" s="77"/>
      <c r="CF366" s="77"/>
      <c r="CG366" s="77"/>
      <c r="CH366" s="77"/>
      <c r="CI366" s="77"/>
      <c r="CJ366" s="77"/>
      <c r="CK366" s="77"/>
      <c r="CL366" s="77"/>
      <c r="CM366" s="77"/>
      <c r="CN366" s="77"/>
      <c r="CO366" s="77"/>
      <c r="CP366" s="77"/>
      <c r="CQ366" s="77"/>
      <c r="CR366" s="77"/>
      <c r="CS366" s="77"/>
      <c r="CT366" s="77"/>
      <c r="CU366" s="77"/>
      <c r="CY366" s="77"/>
      <c r="CZ366" s="77"/>
      <c r="DA366" s="77"/>
      <c r="DB366" s="77"/>
      <c r="DC366" s="77"/>
      <c r="DD366" s="77"/>
      <c r="DE366" s="77"/>
      <c r="DF366" s="77"/>
      <c r="DG366" s="77"/>
      <c r="DH366" s="77"/>
      <c r="DI366" s="77"/>
      <c r="DJ366" s="77"/>
      <c r="DK366" s="77"/>
      <c r="DL366" s="77"/>
      <c r="DM366" s="77"/>
      <c r="DN366" s="77"/>
      <c r="DO366" s="77"/>
    </row>
    <row r="367" spans="3:119" x14ac:dyDescent="0.15"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K367" s="77"/>
      <c r="BL367" s="77"/>
      <c r="BM367" s="77"/>
      <c r="BN367" s="77"/>
      <c r="BO367" s="77"/>
      <c r="BP367" s="77"/>
      <c r="BQ367" s="77"/>
      <c r="BR367" s="77"/>
      <c r="BS367" s="77"/>
      <c r="BT367" s="77"/>
      <c r="BU367" s="77"/>
      <c r="BV367" s="77"/>
      <c r="BW367" s="77"/>
      <c r="BX367" s="77"/>
      <c r="BY367" s="77"/>
      <c r="BZ367" s="77"/>
      <c r="CA367" s="77"/>
      <c r="CE367" s="77"/>
      <c r="CF367" s="77"/>
      <c r="CG367" s="77"/>
      <c r="CH367" s="77"/>
      <c r="CI367" s="77"/>
      <c r="CJ367" s="77"/>
      <c r="CK367" s="77"/>
      <c r="CL367" s="77"/>
      <c r="CM367" s="77"/>
      <c r="CN367" s="77"/>
      <c r="CO367" s="77"/>
      <c r="CP367" s="77"/>
      <c r="CQ367" s="77"/>
      <c r="CR367" s="77"/>
      <c r="CS367" s="77"/>
      <c r="CT367" s="77"/>
      <c r="CU367" s="77"/>
      <c r="CY367" s="77"/>
      <c r="CZ367" s="77"/>
      <c r="DA367" s="77"/>
      <c r="DB367" s="77"/>
      <c r="DC367" s="77"/>
      <c r="DD367" s="77"/>
      <c r="DE367" s="77"/>
      <c r="DF367" s="77"/>
      <c r="DG367" s="77"/>
      <c r="DH367" s="77"/>
      <c r="DI367" s="77"/>
      <c r="DJ367" s="77"/>
      <c r="DK367" s="77"/>
      <c r="DL367" s="77"/>
      <c r="DM367" s="77"/>
      <c r="DN367" s="77"/>
      <c r="DO367" s="77"/>
    </row>
    <row r="368" spans="3:119" x14ac:dyDescent="0.15"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K368" s="77"/>
      <c r="BL368" s="77"/>
      <c r="BM368" s="77"/>
      <c r="BN368" s="77"/>
      <c r="BO368" s="77"/>
      <c r="BP368" s="77"/>
      <c r="BQ368" s="77"/>
      <c r="BR368" s="77"/>
      <c r="BS368" s="77"/>
      <c r="BT368" s="77"/>
      <c r="BU368" s="77"/>
      <c r="BV368" s="77"/>
      <c r="BW368" s="77"/>
      <c r="BX368" s="77"/>
      <c r="BY368" s="77"/>
      <c r="BZ368" s="77"/>
      <c r="CA368" s="77"/>
      <c r="CE368" s="77"/>
      <c r="CF368" s="77"/>
      <c r="CG368" s="77"/>
      <c r="CH368" s="77"/>
      <c r="CI368" s="77"/>
      <c r="CJ368" s="77"/>
      <c r="CK368" s="77"/>
      <c r="CL368" s="77"/>
      <c r="CM368" s="77"/>
      <c r="CN368" s="77"/>
      <c r="CO368" s="77"/>
      <c r="CP368" s="77"/>
      <c r="CQ368" s="77"/>
      <c r="CR368" s="77"/>
      <c r="CS368" s="77"/>
      <c r="CT368" s="77"/>
      <c r="CU368" s="77"/>
      <c r="CY368" s="77"/>
      <c r="CZ368" s="77"/>
      <c r="DA368" s="77"/>
      <c r="DB368" s="77"/>
      <c r="DC368" s="77"/>
      <c r="DD368" s="77"/>
      <c r="DE368" s="77"/>
      <c r="DF368" s="77"/>
      <c r="DG368" s="77"/>
      <c r="DH368" s="77"/>
      <c r="DI368" s="77"/>
      <c r="DJ368" s="77"/>
      <c r="DK368" s="77"/>
      <c r="DL368" s="77"/>
      <c r="DM368" s="77"/>
      <c r="DN368" s="77"/>
      <c r="DO368" s="77"/>
    </row>
    <row r="369" spans="3:119" x14ac:dyDescent="0.15"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K369" s="77"/>
      <c r="BL369" s="77"/>
      <c r="BM369" s="77"/>
      <c r="BN369" s="77"/>
      <c r="BO369" s="77"/>
      <c r="BP369" s="77"/>
      <c r="BQ369" s="77"/>
      <c r="BR369" s="77"/>
      <c r="BS369" s="77"/>
      <c r="BT369" s="77"/>
      <c r="BU369" s="77"/>
      <c r="BV369" s="77"/>
      <c r="BW369" s="77"/>
      <c r="BX369" s="77"/>
      <c r="BY369" s="77"/>
      <c r="BZ369" s="77"/>
      <c r="CA369" s="77"/>
      <c r="CE369" s="77"/>
      <c r="CF369" s="77"/>
      <c r="CG369" s="77"/>
      <c r="CH369" s="77"/>
      <c r="CI369" s="77"/>
      <c r="CJ369" s="77"/>
      <c r="CK369" s="77"/>
      <c r="CL369" s="77"/>
      <c r="CM369" s="77"/>
      <c r="CN369" s="77"/>
      <c r="CO369" s="77"/>
      <c r="CP369" s="77"/>
      <c r="CQ369" s="77"/>
      <c r="CR369" s="77"/>
      <c r="CS369" s="77"/>
      <c r="CT369" s="77"/>
      <c r="CU369" s="77"/>
      <c r="CY369" s="77"/>
      <c r="CZ369" s="77"/>
      <c r="DA369" s="77"/>
      <c r="DB369" s="77"/>
      <c r="DC369" s="77"/>
      <c r="DD369" s="77"/>
      <c r="DE369" s="77"/>
      <c r="DF369" s="77"/>
      <c r="DG369" s="77"/>
      <c r="DH369" s="77"/>
      <c r="DI369" s="77"/>
      <c r="DJ369" s="77"/>
      <c r="DK369" s="77"/>
      <c r="DL369" s="77"/>
      <c r="DM369" s="77"/>
      <c r="DN369" s="77"/>
      <c r="DO369" s="77"/>
    </row>
    <row r="370" spans="3:119" x14ac:dyDescent="0.15"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K370" s="77"/>
      <c r="BL370" s="77"/>
      <c r="BM370" s="77"/>
      <c r="BN370" s="77"/>
      <c r="BO370" s="77"/>
      <c r="BP370" s="77"/>
      <c r="BQ370" s="77"/>
      <c r="BR370" s="77"/>
      <c r="BS370" s="77"/>
      <c r="BT370" s="77"/>
      <c r="BU370" s="77"/>
      <c r="BV370" s="77"/>
      <c r="BW370" s="77"/>
      <c r="BX370" s="77"/>
      <c r="BY370" s="77"/>
      <c r="BZ370" s="77"/>
      <c r="CA370" s="77"/>
      <c r="CE370" s="77"/>
      <c r="CF370" s="77"/>
      <c r="CG370" s="77"/>
      <c r="CH370" s="77"/>
      <c r="CI370" s="77"/>
      <c r="CJ370" s="77"/>
      <c r="CK370" s="77"/>
      <c r="CL370" s="77"/>
      <c r="CM370" s="77"/>
      <c r="CN370" s="77"/>
      <c r="CO370" s="77"/>
      <c r="CP370" s="77"/>
      <c r="CQ370" s="77"/>
      <c r="CR370" s="77"/>
      <c r="CS370" s="77"/>
      <c r="CT370" s="77"/>
      <c r="CU370" s="77"/>
      <c r="CY370" s="77"/>
      <c r="CZ370" s="77"/>
      <c r="DA370" s="77"/>
      <c r="DB370" s="77"/>
      <c r="DC370" s="77"/>
      <c r="DD370" s="77"/>
      <c r="DE370" s="77"/>
      <c r="DF370" s="77"/>
      <c r="DG370" s="77"/>
      <c r="DH370" s="77"/>
      <c r="DI370" s="77"/>
      <c r="DJ370" s="77"/>
      <c r="DK370" s="77"/>
      <c r="DL370" s="77"/>
      <c r="DM370" s="77"/>
      <c r="DN370" s="77"/>
      <c r="DO370" s="77"/>
    </row>
    <row r="371" spans="3:119" x14ac:dyDescent="0.15"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K371" s="77"/>
      <c r="BL371" s="77"/>
      <c r="BM371" s="77"/>
      <c r="BN371" s="77"/>
      <c r="BO371" s="77"/>
      <c r="BP371" s="77"/>
      <c r="BQ371" s="77"/>
      <c r="BR371" s="77"/>
      <c r="BS371" s="77"/>
      <c r="BT371" s="77"/>
      <c r="BU371" s="77"/>
      <c r="BV371" s="77"/>
      <c r="BW371" s="77"/>
      <c r="BX371" s="77"/>
      <c r="BY371" s="77"/>
      <c r="BZ371" s="77"/>
      <c r="CA371" s="77"/>
      <c r="CE371" s="77"/>
      <c r="CF371" s="77"/>
      <c r="CG371" s="77"/>
      <c r="CH371" s="77"/>
      <c r="CI371" s="77"/>
      <c r="CJ371" s="77"/>
      <c r="CK371" s="77"/>
      <c r="CL371" s="77"/>
      <c r="CM371" s="77"/>
      <c r="CN371" s="77"/>
      <c r="CO371" s="77"/>
      <c r="CP371" s="77"/>
      <c r="CQ371" s="77"/>
      <c r="CR371" s="77"/>
      <c r="CS371" s="77"/>
      <c r="CT371" s="77"/>
      <c r="CU371" s="77"/>
      <c r="CY371" s="77"/>
      <c r="CZ371" s="77"/>
      <c r="DA371" s="77"/>
      <c r="DB371" s="77"/>
      <c r="DC371" s="77"/>
      <c r="DD371" s="77"/>
      <c r="DE371" s="77"/>
      <c r="DF371" s="77"/>
      <c r="DG371" s="77"/>
      <c r="DH371" s="77"/>
      <c r="DI371" s="77"/>
      <c r="DJ371" s="77"/>
      <c r="DK371" s="77"/>
      <c r="DL371" s="77"/>
      <c r="DM371" s="77"/>
      <c r="DN371" s="77"/>
      <c r="DO371" s="77"/>
    </row>
    <row r="372" spans="3:119" x14ac:dyDescent="0.15"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K372" s="77"/>
      <c r="BL372" s="77"/>
      <c r="BM372" s="77"/>
      <c r="BN372" s="77"/>
      <c r="BO372" s="77"/>
      <c r="BP372" s="77"/>
      <c r="BQ372" s="77"/>
      <c r="BR372" s="77"/>
      <c r="BS372" s="77"/>
      <c r="BT372" s="77"/>
      <c r="BU372" s="77"/>
      <c r="BV372" s="77"/>
      <c r="BW372" s="77"/>
      <c r="BX372" s="77"/>
      <c r="BY372" s="77"/>
      <c r="BZ372" s="77"/>
      <c r="CA372" s="77"/>
      <c r="CE372" s="77"/>
      <c r="CF372" s="77"/>
      <c r="CG372" s="77"/>
      <c r="CH372" s="77"/>
      <c r="CI372" s="77"/>
      <c r="CJ372" s="77"/>
      <c r="CK372" s="77"/>
      <c r="CL372" s="77"/>
      <c r="CM372" s="77"/>
      <c r="CN372" s="77"/>
      <c r="CO372" s="77"/>
      <c r="CP372" s="77"/>
      <c r="CQ372" s="77"/>
      <c r="CR372" s="77"/>
      <c r="CS372" s="77"/>
      <c r="CT372" s="77"/>
      <c r="CU372" s="77"/>
      <c r="CY372" s="77"/>
      <c r="CZ372" s="77"/>
      <c r="DA372" s="77"/>
      <c r="DB372" s="77"/>
      <c r="DC372" s="77"/>
      <c r="DD372" s="77"/>
      <c r="DE372" s="77"/>
      <c r="DF372" s="77"/>
      <c r="DG372" s="77"/>
      <c r="DH372" s="77"/>
      <c r="DI372" s="77"/>
      <c r="DJ372" s="77"/>
      <c r="DK372" s="77"/>
      <c r="DL372" s="77"/>
      <c r="DM372" s="77"/>
      <c r="DN372" s="77"/>
      <c r="DO372" s="77"/>
    </row>
    <row r="373" spans="3:119" x14ac:dyDescent="0.15"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K373" s="77"/>
      <c r="BL373" s="77"/>
      <c r="BM373" s="77"/>
      <c r="BN373" s="77"/>
      <c r="BO373" s="77"/>
      <c r="BP373" s="77"/>
      <c r="BQ373" s="77"/>
      <c r="BR373" s="77"/>
      <c r="BS373" s="77"/>
      <c r="BT373" s="77"/>
      <c r="BU373" s="77"/>
      <c r="BV373" s="77"/>
      <c r="BW373" s="77"/>
      <c r="BX373" s="77"/>
      <c r="BY373" s="77"/>
      <c r="BZ373" s="77"/>
      <c r="CA373" s="77"/>
      <c r="CE373" s="77"/>
      <c r="CF373" s="77"/>
      <c r="CG373" s="77"/>
      <c r="CH373" s="77"/>
      <c r="CI373" s="77"/>
      <c r="CJ373" s="77"/>
      <c r="CK373" s="77"/>
      <c r="CL373" s="77"/>
      <c r="CM373" s="77"/>
      <c r="CN373" s="77"/>
      <c r="CO373" s="77"/>
      <c r="CP373" s="77"/>
      <c r="CQ373" s="77"/>
      <c r="CR373" s="77"/>
      <c r="CS373" s="77"/>
      <c r="CT373" s="77"/>
      <c r="CU373" s="77"/>
      <c r="CY373" s="77"/>
      <c r="CZ373" s="77"/>
      <c r="DA373" s="77"/>
      <c r="DB373" s="77"/>
      <c r="DC373" s="77"/>
      <c r="DD373" s="77"/>
      <c r="DE373" s="77"/>
      <c r="DF373" s="77"/>
      <c r="DG373" s="77"/>
      <c r="DH373" s="77"/>
      <c r="DI373" s="77"/>
      <c r="DJ373" s="77"/>
      <c r="DK373" s="77"/>
      <c r="DL373" s="77"/>
      <c r="DM373" s="77"/>
      <c r="DN373" s="77"/>
      <c r="DO373" s="77"/>
    </row>
    <row r="374" spans="3:119" x14ac:dyDescent="0.15"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K374" s="77"/>
      <c r="BL374" s="77"/>
      <c r="BM374" s="77"/>
      <c r="BN374" s="77"/>
      <c r="BO374" s="77"/>
      <c r="BP374" s="77"/>
      <c r="BQ374" s="77"/>
      <c r="BR374" s="77"/>
      <c r="BS374" s="77"/>
      <c r="BT374" s="77"/>
      <c r="BU374" s="77"/>
      <c r="BV374" s="77"/>
      <c r="BW374" s="77"/>
      <c r="BX374" s="77"/>
      <c r="BY374" s="77"/>
      <c r="BZ374" s="77"/>
      <c r="CA374" s="77"/>
      <c r="CE374" s="77"/>
      <c r="CF374" s="77"/>
      <c r="CG374" s="77"/>
      <c r="CH374" s="77"/>
      <c r="CI374" s="77"/>
      <c r="CJ374" s="77"/>
      <c r="CK374" s="77"/>
      <c r="CL374" s="77"/>
      <c r="CM374" s="77"/>
      <c r="CN374" s="77"/>
      <c r="CO374" s="77"/>
      <c r="CP374" s="77"/>
      <c r="CQ374" s="77"/>
      <c r="CR374" s="77"/>
      <c r="CS374" s="77"/>
      <c r="CT374" s="77"/>
      <c r="CU374" s="77"/>
      <c r="CY374" s="77"/>
      <c r="CZ374" s="77"/>
      <c r="DA374" s="77"/>
      <c r="DB374" s="77"/>
      <c r="DC374" s="77"/>
      <c r="DD374" s="77"/>
      <c r="DE374" s="77"/>
      <c r="DF374" s="77"/>
      <c r="DG374" s="77"/>
      <c r="DH374" s="77"/>
      <c r="DI374" s="77"/>
      <c r="DJ374" s="77"/>
      <c r="DK374" s="77"/>
      <c r="DL374" s="77"/>
      <c r="DM374" s="77"/>
      <c r="DN374" s="77"/>
      <c r="DO374" s="77"/>
    </row>
    <row r="375" spans="3:119" x14ac:dyDescent="0.15"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K375" s="77"/>
      <c r="BL375" s="77"/>
      <c r="BM375" s="77"/>
      <c r="BN375" s="77"/>
      <c r="BO375" s="77"/>
      <c r="BP375" s="77"/>
      <c r="BQ375" s="77"/>
      <c r="BR375" s="77"/>
      <c r="BS375" s="77"/>
      <c r="BT375" s="77"/>
      <c r="BU375" s="77"/>
      <c r="BV375" s="77"/>
      <c r="BW375" s="77"/>
      <c r="BX375" s="77"/>
      <c r="BY375" s="77"/>
      <c r="BZ375" s="77"/>
      <c r="CA375" s="77"/>
      <c r="CE375" s="77"/>
      <c r="CF375" s="77"/>
      <c r="CG375" s="77"/>
      <c r="CH375" s="77"/>
      <c r="CI375" s="77"/>
      <c r="CJ375" s="77"/>
      <c r="CK375" s="77"/>
      <c r="CL375" s="77"/>
      <c r="CM375" s="77"/>
      <c r="CN375" s="77"/>
      <c r="CO375" s="77"/>
      <c r="CP375" s="77"/>
      <c r="CQ375" s="77"/>
      <c r="CR375" s="77"/>
      <c r="CS375" s="77"/>
      <c r="CT375" s="77"/>
      <c r="CU375" s="77"/>
      <c r="CY375" s="77"/>
      <c r="CZ375" s="77"/>
      <c r="DA375" s="77"/>
      <c r="DB375" s="77"/>
      <c r="DC375" s="77"/>
      <c r="DD375" s="77"/>
      <c r="DE375" s="77"/>
      <c r="DF375" s="77"/>
      <c r="DG375" s="77"/>
      <c r="DH375" s="77"/>
      <c r="DI375" s="77"/>
      <c r="DJ375" s="77"/>
      <c r="DK375" s="77"/>
      <c r="DL375" s="77"/>
      <c r="DM375" s="77"/>
      <c r="DN375" s="77"/>
      <c r="DO375" s="77"/>
    </row>
    <row r="376" spans="3:119" x14ac:dyDescent="0.15"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K376" s="77"/>
      <c r="BL376" s="77"/>
      <c r="BM376" s="77"/>
      <c r="BN376" s="77"/>
      <c r="BO376" s="77"/>
      <c r="BP376" s="77"/>
      <c r="BQ376" s="77"/>
      <c r="BR376" s="77"/>
      <c r="BS376" s="77"/>
      <c r="BT376" s="77"/>
      <c r="BU376" s="77"/>
      <c r="BV376" s="77"/>
      <c r="BW376" s="77"/>
      <c r="BX376" s="77"/>
      <c r="BY376" s="77"/>
      <c r="BZ376" s="77"/>
      <c r="CA376" s="77"/>
      <c r="CE376" s="77"/>
      <c r="CF376" s="77"/>
      <c r="CG376" s="77"/>
      <c r="CH376" s="77"/>
      <c r="CI376" s="77"/>
      <c r="CJ376" s="77"/>
      <c r="CK376" s="77"/>
      <c r="CL376" s="77"/>
      <c r="CM376" s="77"/>
      <c r="CN376" s="77"/>
      <c r="CO376" s="77"/>
      <c r="CP376" s="77"/>
      <c r="CQ376" s="77"/>
      <c r="CR376" s="77"/>
      <c r="CS376" s="77"/>
      <c r="CT376" s="77"/>
      <c r="CU376" s="77"/>
      <c r="CY376" s="77"/>
      <c r="CZ376" s="77"/>
      <c r="DA376" s="77"/>
      <c r="DB376" s="77"/>
      <c r="DC376" s="77"/>
      <c r="DD376" s="77"/>
      <c r="DE376" s="77"/>
      <c r="DF376" s="77"/>
      <c r="DG376" s="77"/>
      <c r="DH376" s="77"/>
      <c r="DI376" s="77"/>
      <c r="DJ376" s="77"/>
      <c r="DK376" s="77"/>
      <c r="DL376" s="77"/>
      <c r="DM376" s="77"/>
      <c r="DN376" s="77"/>
      <c r="DO376" s="77"/>
    </row>
    <row r="377" spans="3:119" x14ac:dyDescent="0.15"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K377" s="77"/>
      <c r="BL377" s="77"/>
      <c r="BM377" s="77"/>
      <c r="BN377" s="77"/>
      <c r="BO377" s="77"/>
      <c r="BP377" s="77"/>
      <c r="BQ377" s="77"/>
      <c r="BR377" s="77"/>
      <c r="BS377" s="77"/>
      <c r="BT377" s="77"/>
      <c r="BU377" s="77"/>
      <c r="BV377" s="77"/>
      <c r="BW377" s="77"/>
      <c r="BX377" s="77"/>
      <c r="BY377" s="77"/>
      <c r="BZ377" s="77"/>
      <c r="CA377" s="77"/>
      <c r="CE377" s="77"/>
      <c r="CF377" s="77"/>
      <c r="CG377" s="77"/>
      <c r="CH377" s="77"/>
      <c r="CI377" s="77"/>
      <c r="CJ377" s="77"/>
      <c r="CK377" s="77"/>
      <c r="CL377" s="77"/>
      <c r="CM377" s="77"/>
      <c r="CN377" s="77"/>
      <c r="CO377" s="77"/>
      <c r="CP377" s="77"/>
      <c r="CQ377" s="77"/>
      <c r="CR377" s="77"/>
      <c r="CS377" s="77"/>
      <c r="CT377" s="77"/>
      <c r="CU377" s="77"/>
      <c r="CY377" s="77"/>
      <c r="CZ377" s="77"/>
      <c r="DA377" s="77"/>
      <c r="DB377" s="77"/>
      <c r="DC377" s="77"/>
      <c r="DD377" s="77"/>
      <c r="DE377" s="77"/>
      <c r="DF377" s="77"/>
      <c r="DG377" s="77"/>
      <c r="DH377" s="77"/>
      <c r="DI377" s="77"/>
      <c r="DJ377" s="77"/>
      <c r="DK377" s="77"/>
      <c r="DL377" s="77"/>
      <c r="DM377" s="77"/>
      <c r="DN377" s="77"/>
      <c r="DO377" s="77"/>
    </row>
    <row r="378" spans="3:119" x14ac:dyDescent="0.15"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K378" s="77"/>
      <c r="BL378" s="77"/>
      <c r="BM378" s="77"/>
      <c r="BN378" s="77"/>
      <c r="BO378" s="77"/>
      <c r="BP378" s="77"/>
      <c r="BQ378" s="77"/>
      <c r="BR378" s="77"/>
      <c r="BS378" s="77"/>
      <c r="BT378" s="77"/>
      <c r="BU378" s="77"/>
      <c r="BV378" s="77"/>
      <c r="BW378" s="77"/>
      <c r="BX378" s="77"/>
      <c r="BY378" s="77"/>
      <c r="BZ378" s="77"/>
      <c r="CA378" s="77"/>
      <c r="CE378" s="77"/>
      <c r="CF378" s="77"/>
      <c r="CG378" s="77"/>
      <c r="CH378" s="77"/>
      <c r="CI378" s="77"/>
      <c r="CJ378" s="77"/>
      <c r="CK378" s="77"/>
      <c r="CL378" s="77"/>
      <c r="CM378" s="77"/>
      <c r="CN378" s="77"/>
      <c r="CO378" s="77"/>
      <c r="CP378" s="77"/>
      <c r="CQ378" s="77"/>
      <c r="CR378" s="77"/>
      <c r="CS378" s="77"/>
      <c r="CT378" s="77"/>
      <c r="CU378" s="77"/>
      <c r="CY378" s="77"/>
      <c r="CZ378" s="77"/>
      <c r="DA378" s="77"/>
      <c r="DB378" s="77"/>
      <c r="DC378" s="77"/>
      <c r="DD378" s="77"/>
      <c r="DE378" s="77"/>
      <c r="DF378" s="77"/>
      <c r="DG378" s="77"/>
      <c r="DH378" s="77"/>
      <c r="DI378" s="77"/>
      <c r="DJ378" s="77"/>
      <c r="DK378" s="77"/>
      <c r="DL378" s="77"/>
      <c r="DM378" s="77"/>
      <c r="DN378" s="77"/>
      <c r="DO378" s="77"/>
    </row>
    <row r="379" spans="3:119" x14ac:dyDescent="0.15"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K379" s="77"/>
      <c r="BL379" s="77"/>
      <c r="BM379" s="77"/>
      <c r="BN379" s="77"/>
      <c r="BO379" s="77"/>
      <c r="BP379" s="77"/>
      <c r="BQ379" s="77"/>
      <c r="BR379" s="77"/>
      <c r="BS379" s="77"/>
      <c r="BT379" s="77"/>
      <c r="BU379" s="77"/>
      <c r="BV379" s="77"/>
      <c r="BW379" s="77"/>
      <c r="BX379" s="77"/>
      <c r="BY379" s="77"/>
      <c r="BZ379" s="77"/>
      <c r="CA379" s="77"/>
      <c r="CE379" s="77"/>
      <c r="CF379" s="77"/>
      <c r="CG379" s="77"/>
      <c r="CH379" s="77"/>
      <c r="CI379" s="77"/>
      <c r="CJ379" s="77"/>
      <c r="CK379" s="77"/>
      <c r="CL379" s="77"/>
      <c r="CM379" s="77"/>
      <c r="CN379" s="77"/>
      <c r="CO379" s="77"/>
      <c r="CP379" s="77"/>
      <c r="CQ379" s="77"/>
      <c r="CR379" s="77"/>
      <c r="CS379" s="77"/>
      <c r="CT379" s="77"/>
      <c r="CU379" s="77"/>
      <c r="CY379" s="77"/>
      <c r="CZ379" s="77"/>
      <c r="DA379" s="77"/>
      <c r="DB379" s="77"/>
      <c r="DC379" s="77"/>
      <c r="DD379" s="77"/>
      <c r="DE379" s="77"/>
      <c r="DF379" s="77"/>
      <c r="DG379" s="77"/>
      <c r="DH379" s="77"/>
      <c r="DI379" s="77"/>
      <c r="DJ379" s="77"/>
      <c r="DK379" s="77"/>
      <c r="DL379" s="77"/>
      <c r="DM379" s="77"/>
      <c r="DN379" s="77"/>
      <c r="DO379" s="77"/>
    </row>
    <row r="380" spans="3:119" x14ac:dyDescent="0.15"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K380" s="77"/>
      <c r="BL380" s="77"/>
      <c r="BM380" s="77"/>
      <c r="BN380" s="77"/>
      <c r="BO380" s="77"/>
      <c r="BP380" s="77"/>
      <c r="BQ380" s="77"/>
      <c r="BR380" s="77"/>
      <c r="BS380" s="77"/>
      <c r="BT380" s="77"/>
      <c r="BU380" s="77"/>
      <c r="BV380" s="77"/>
      <c r="BW380" s="77"/>
      <c r="BX380" s="77"/>
      <c r="BY380" s="77"/>
      <c r="BZ380" s="77"/>
      <c r="CA380" s="77"/>
      <c r="CE380" s="77"/>
      <c r="CF380" s="77"/>
      <c r="CG380" s="77"/>
      <c r="CH380" s="77"/>
      <c r="CI380" s="77"/>
      <c r="CJ380" s="77"/>
      <c r="CK380" s="77"/>
      <c r="CL380" s="77"/>
      <c r="CM380" s="77"/>
      <c r="CN380" s="77"/>
      <c r="CO380" s="77"/>
      <c r="CP380" s="77"/>
      <c r="CQ380" s="77"/>
      <c r="CR380" s="77"/>
      <c r="CS380" s="77"/>
      <c r="CT380" s="77"/>
      <c r="CU380" s="77"/>
      <c r="CY380" s="77"/>
      <c r="CZ380" s="77"/>
      <c r="DA380" s="77"/>
      <c r="DB380" s="77"/>
      <c r="DC380" s="77"/>
      <c r="DD380" s="77"/>
      <c r="DE380" s="77"/>
      <c r="DF380" s="77"/>
      <c r="DG380" s="77"/>
      <c r="DH380" s="77"/>
      <c r="DI380" s="77"/>
      <c r="DJ380" s="77"/>
      <c r="DK380" s="77"/>
      <c r="DL380" s="77"/>
      <c r="DM380" s="77"/>
      <c r="DN380" s="77"/>
      <c r="DO380" s="77"/>
    </row>
    <row r="381" spans="3:119" x14ac:dyDescent="0.15"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K381" s="77"/>
      <c r="BL381" s="77"/>
      <c r="BM381" s="77"/>
      <c r="BN381" s="77"/>
      <c r="BO381" s="77"/>
      <c r="BP381" s="77"/>
      <c r="BQ381" s="77"/>
      <c r="BR381" s="77"/>
      <c r="BS381" s="77"/>
      <c r="BT381" s="77"/>
      <c r="BU381" s="77"/>
      <c r="BV381" s="77"/>
      <c r="BW381" s="77"/>
      <c r="BX381" s="77"/>
      <c r="BY381" s="77"/>
      <c r="BZ381" s="77"/>
      <c r="CA381" s="77"/>
      <c r="CE381" s="77"/>
      <c r="CF381" s="77"/>
      <c r="CG381" s="77"/>
      <c r="CH381" s="77"/>
      <c r="CI381" s="77"/>
      <c r="CJ381" s="77"/>
      <c r="CK381" s="77"/>
      <c r="CL381" s="77"/>
      <c r="CM381" s="77"/>
      <c r="CN381" s="77"/>
      <c r="CO381" s="77"/>
      <c r="CP381" s="77"/>
      <c r="CQ381" s="77"/>
      <c r="CR381" s="77"/>
      <c r="CS381" s="77"/>
      <c r="CT381" s="77"/>
      <c r="CU381" s="77"/>
      <c r="CY381" s="77"/>
      <c r="CZ381" s="77"/>
      <c r="DA381" s="77"/>
      <c r="DB381" s="77"/>
      <c r="DC381" s="77"/>
      <c r="DD381" s="77"/>
      <c r="DE381" s="77"/>
      <c r="DF381" s="77"/>
      <c r="DG381" s="77"/>
      <c r="DH381" s="77"/>
      <c r="DI381" s="77"/>
      <c r="DJ381" s="77"/>
      <c r="DK381" s="77"/>
      <c r="DL381" s="77"/>
      <c r="DM381" s="77"/>
      <c r="DN381" s="77"/>
      <c r="DO381" s="77"/>
    </row>
    <row r="382" spans="3:119" x14ac:dyDescent="0.15"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K382" s="77"/>
      <c r="BL382" s="77"/>
      <c r="BM382" s="77"/>
      <c r="BN382" s="77"/>
      <c r="BO382" s="77"/>
      <c r="BP382" s="77"/>
      <c r="BQ382" s="77"/>
      <c r="BR382" s="77"/>
      <c r="BS382" s="77"/>
      <c r="BT382" s="77"/>
      <c r="BU382" s="77"/>
      <c r="BV382" s="77"/>
      <c r="BW382" s="77"/>
      <c r="BX382" s="77"/>
      <c r="BY382" s="77"/>
      <c r="BZ382" s="77"/>
      <c r="CA382" s="77"/>
      <c r="CE382" s="77"/>
      <c r="CF382" s="77"/>
      <c r="CG382" s="77"/>
      <c r="CH382" s="77"/>
      <c r="CI382" s="77"/>
      <c r="CJ382" s="77"/>
      <c r="CK382" s="77"/>
      <c r="CL382" s="77"/>
      <c r="CM382" s="77"/>
      <c r="CN382" s="77"/>
      <c r="CO382" s="77"/>
      <c r="CP382" s="77"/>
      <c r="CQ382" s="77"/>
      <c r="CR382" s="77"/>
      <c r="CS382" s="77"/>
      <c r="CT382" s="77"/>
      <c r="CU382" s="77"/>
      <c r="CY382" s="77"/>
      <c r="CZ382" s="77"/>
      <c r="DA382" s="77"/>
      <c r="DB382" s="77"/>
      <c r="DC382" s="77"/>
      <c r="DD382" s="77"/>
      <c r="DE382" s="77"/>
      <c r="DF382" s="77"/>
      <c r="DG382" s="77"/>
      <c r="DH382" s="77"/>
      <c r="DI382" s="77"/>
      <c r="DJ382" s="77"/>
      <c r="DK382" s="77"/>
      <c r="DL382" s="77"/>
      <c r="DM382" s="77"/>
      <c r="DN382" s="77"/>
      <c r="DO382" s="77"/>
    </row>
    <row r="383" spans="3:119" x14ac:dyDescent="0.15"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K383" s="77"/>
      <c r="BL383" s="77"/>
      <c r="BM383" s="77"/>
      <c r="BN383" s="77"/>
      <c r="BO383" s="77"/>
      <c r="BP383" s="77"/>
      <c r="BQ383" s="77"/>
      <c r="BR383" s="77"/>
      <c r="BS383" s="77"/>
      <c r="BT383" s="77"/>
      <c r="BU383" s="77"/>
      <c r="BV383" s="77"/>
      <c r="BW383" s="77"/>
      <c r="BX383" s="77"/>
      <c r="BY383" s="77"/>
      <c r="BZ383" s="77"/>
      <c r="CA383" s="77"/>
      <c r="CE383" s="77"/>
      <c r="CF383" s="77"/>
      <c r="CG383" s="77"/>
      <c r="CH383" s="77"/>
      <c r="CI383" s="77"/>
      <c r="CJ383" s="77"/>
      <c r="CK383" s="77"/>
      <c r="CL383" s="77"/>
      <c r="CM383" s="77"/>
      <c r="CN383" s="77"/>
      <c r="CO383" s="77"/>
      <c r="CP383" s="77"/>
      <c r="CQ383" s="77"/>
      <c r="CR383" s="77"/>
      <c r="CS383" s="77"/>
      <c r="CT383" s="77"/>
      <c r="CU383" s="77"/>
      <c r="CY383" s="77"/>
      <c r="CZ383" s="77"/>
      <c r="DA383" s="77"/>
      <c r="DB383" s="77"/>
      <c r="DC383" s="77"/>
      <c r="DD383" s="77"/>
      <c r="DE383" s="77"/>
      <c r="DF383" s="77"/>
      <c r="DG383" s="77"/>
      <c r="DH383" s="77"/>
      <c r="DI383" s="77"/>
      <c r="DJ383" s="77"/>
      <c r="DK383" s="77"/>
      <c r="DL383" s="77"/>
      <c r="DM383" s="77"/>
      <c r="DN383" s="77"/>
      <c r="DO383" s="77"/>
    </row>
    <row r="384" spans="3:119" x14ac:dyDescent="0.15"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K384" s="77"/>
      <c r="BL384" s="77"/>
      <c r="BM384" s="77"/>
      <c r="BN384" s="77"/>
      <c r="BO384" s="77"/>
      <c r="BP384" s="77"/>
      <c r="BQ384" s="77"/>
      <c r="BR384" s="77"/>
      <c r="BS384" s="77"/>
      <c r="BT384" s="77"/>
      <c r="BU384" s="77"/>
      <c r="BV384" s="77"/>
      <c r="BW384" s="77"/>
      <c r="BX384" s="77"/>
      <c r="BY384" s="77"/>
      <c r="BZ384" s="77"/>
      <c r="CA384" s="77"/>
      <c r="CE384" s="77"/>
      <c r="CF384" s="77"/>
      <c r="CG384" s="77"/>
      <c r="CH384" s="77"/>
      <c r="CI384" s="77"/>
      <c r="CJ384" s="77"/>
      <c r="CK384" s="77"/>
      <c r="CL384" s="77"/>
      <c r="CM384" s="77"/>
      <c r="CN384" s="77"/>
      <c r="CO384" s="77"/>
      <c r="CP384" s="77"/>
      <c r="CQ384" s="77"/>
      <c r="CR384" s="77"/>
      <c r="CS384" s="77"/>
      <c r="CT384" s="77"/>
      <c r="CU384" s="77"/>
      <c r="CY384" s="77"/>
      <c r="CZ384" s="77"/>
      <c r="DA384" s="77"/>
      <c r="DB384" s="77"/>
      <c r="DC384" s="77"/>
      <c r="DD384" s="77"/>
      <c r="DE384" s="77"/>
      <c r="DF384" s="77"/>
      <c r="DG384" s="77"/>
      <c r="DH384" s="77"/>
      <c r="DI384" s="77"/>
      <c r="DJ384" s="77"/>
      <c r="DK384" s="77"/>
      <c r="DL384" s="77"/>
      <c r="DM384" s="77"/>
      <c r="DN384" s="77"/>
      <c r="DO384" s="77"/>
    </row>
    <row r="385" spans="3:119" x14ac:dyDescent="0.15"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K385" s="77"/>
      <c r="BL385" s="77"/>
      <c r="BM385" s="77"/>
      <c r="BN385" s="77"/>
      <c r="BO385" s="77"/>
      <c r="BP385" s="77"/>
      <c r="BQ385" s="77"/>
      <c r="BR385" s="77"/>
      <c r="BS385" s="77"/>
      <c r="BT385" s="77"/>
      <c r="BU385" s="77"/>
      <c r="BV385" s="77"/>
      <c r="BW385" s="77"/>
      <c r="BX385" s="77"/>
      <c r="BY385" s="77"/>
      <c r="BZ385" s="77"/>
      <c r="CA385" s="77"/>
      <c r="CE385" s="77"/>
      <c r="CF385" s="77"/>
      <c r="CG385" s="77"/>
      <c r="CH385" s="77"/>
      <c r="CI385" s="77"/>
      <c r="CJ385" s="77"/>
      <c r="CK385" s="77"/>
      <c r="CL385" s="77"/>
      <c r="CM385" s="77"/>
      <c r="CN385" s="77"/>
      <c r="CO385" s="77"/>
      <c r="CP385" s="77"/>
      <c r="CQ385" s="77"/>
      <c r="CR385" s="77"/>
      <c r="CS385" s="77"/>
      <c r="CT385" s="77"/>
      <c r="CU385" s="77"/>
      <c r="CY385" s="77"/>
      <c r="CZ385" s="77"/>
      <c r="DA385" s="77"/>
      <c r="DB385" s="77"/>
      <c r="DC385" s="77"/>
      <c r="DD385" s="77"/>
      <c r="DE385" s="77"/>
      <c r="DF385" s="77"/>
      <c r="DG385" s="77"/>
      <c r="DH385" s="77"/>
      <c r="DI385" s="77"/>
      <c r="DJ385" s="77"/>
      <c r="DK385" s="77"/>
      <c r="DL385" s="77"/>
      <c r="DM385" s="77"/>
      <c r="DN385" s="77"/>
      <c r="DO385" s="77"/>
    </row>
    <row r="386" spans="3:119" x14ac:dyDescent="0.15"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K386" s="77"/>
      <c r="BL386" s="77"/>
      <c r="BM386" s="77"/>
      <c r="BN386" s="77"/>
      <c r="BO386" s="77"/>
      <c r="BP386" s="77"/>
      <c r="BQ386" s="77"/>
      <c r="BR386" s="77"/>
      <c r="BS386" s="77"/>
      <c r="BT386" s="77"/>
      <c r="BU386" s="77"/>
      <c r="BV386" s="77"/>
      <c r="BW386" s="77"/>
      <c r="BX386" s="77"/>
      <c r="BY386" s="77"/>
      <c r="BZ386" s="77"/>
      <c r="CA386" s="77"/>
      <c r="CE386" s="77"/>
      <c r="CF386" s="77"/>
      <c r="CG386" s="77"/>
      <c r="CH386" s="77"/>
      <c r="CI386" s="77"/>
      <c r="CJ386" s="77"/>
      <c r="CK386" s="77"/>
      <c r="CL386" s="77"/>
      <c r="CM386" s="77"/>
      <c r="CN386" s="77"/>
      <c r="CO386" s="77"/>
      <c r="CP386" s="77"/>
      <c r="CQ386" s="77"/>
      <c r="CR386" s="77"/>
      <c r="CS386" s="77"/>
      <c r="CT386" s="77"/>
      <c r="CU386" s="77"/>
      <c r="CY386" s="77"/>
      <c r="CZ386" s="77"/>
      <c r="DA386" s="77"/>
      <c r="DB386" s="77"/>
      <c r="DC386" s="77"/>
      <c r="DD386" s="77"/>
      <c r="DE386" s="77"/>
      <c r="DF386" s="77"/>
      <c r="DG386" s="77"/>
      <c r="DH386" s="77"/>
      <c r="DI386" s="77"/>
      <c r="DJ386" s="77"/>
      <c r="DK386" s="77"/>
      <c r="DL386" s="77"/>
      <c r="DM386" s="77"/>
      <c r="DN386" s="77"/>
      <c r="DO386" s="77"/>
    </row>
  </sheetData>
  <sheetProtection password="CC19" sheet="1" objects="1" scenarios="1"/>
  <mergeCells count="144">
    <mergeCell ref="CW122:CW125"/>
    <mergeCell ref="CC122:CC125"/>
    <mergeCell ref="CW3:CX4"/>
    <mergeCell ref="CY3:CY4"/>
    <mergeCell ref="CZ3:DC3"/>
    <mergeCell ref="DD3:DF3"/>
    <mergeCell ref="DG3:DI3"/>
    <mergeCell ref="DJ3:DL3"/>
    <mergeCell ref="DM3:DO3"/>
    <mergeCell ref="CW5:CW13"/>
    <mergeCell ref="CW14:CW22"/>
    <mergeCell ref="CW23:CW31"/>
    <mergeCell ref="CW32:CW40"/>
    <mergeCell ref="CW41:CW49"/>
    <mergeCell ref="CW50:CW58"/>
    <mergeCell ref="CW59:CW67"/>
    <mergeCell ref="CW68:CW76"/>
    <mergeCell ref="CW77:CW85"/>
    <mergeCell ref="CW86:CW93"/>
    <mergeCell ref="CW94:CW101"/>
    <mergeCell ref="CW102:CW105"/>
    <mergeCell ref="CW106:CW109"/>
    <mergeCell ref="CW110:CW113"/>
    <mergeCell ref="CW114:CW117"/>
    <mergeCell ref="AO122:AO125"/>
    <mergeCell ref="CW118:CW121"/>
    <mergeCell ref="BI118:BI121"/>
    <mergeCell ref="BI122:BI125"/>
    <mergeCell ref="CC3:CD4"/>
    <mergeCell ref="CE3:CE4"/>
    <mergeCell ref="CF3:CI3"/>
    <mergeCell ref="CM3:CO3"/>
    <mergeCell ref="CP3:CR3"/>
    <mergeCell ref="CS3:CU3"/>
    <mergeCell ref="CC5:CC13"/>
    <mergeCell ref="CC14:CC22"/>
    <mergeCell ref="CC23:CC31"/>
    <mergeCell ref="CC32:CC40"/>
    <mergeCell ref="CC41:CC49"/>
    <mergeCell ref="CC50:CC58"/>
    <mergeCell ref="CC59:CC67"/>
    <mergeCell ref="CC68:CC76"/>
    <mergeCell ref="CC77:CC85"/>
    <mergeCell ref="CC86:CC93"/>
    <mergeCell ref="CC94:CC101"/>
    <mergeCell ref="CC102:CC105"/>
    <mergeCell ref="CC106:CC109"/>
    <mergeCell ref="CC110:CC113"/>
    <mergeCell ref="BI50:BI58"/>
    <mergeCell ref="BI59:BI67"/>
    <mergeCell ref="BI68:BI76"/>
    <mergeCell ref="CC118:CC121"/>
    <mergeCell ref="AO86:AO93"/>
    <mergeCell ref="AO94:AO101"/>
    <mergeCell ref="AO102:AO105"/>
    <mergeCell ref="AO106:AO109"/>
    <mergeCell ref="AO110:AO113"/>
    <mergeCell ref="AO114:AO117"/>
    <mergeCell ref="AO118:AO121"/>
    <mergeCell ref="CC114:CC117"/>
    <mergeCell ref="W3:W4"/>
    <mergeCell ref="Q3:S3"/>
    <mergeCell ref="BI77:BI85"/>
    <mergeCell ref="BI86:BI93"/>
    <mergeCell ref="BI94:BI101"/>
    <mergeCell ref="BI102:BI105"/>
    <mergeCell ref="BI106:BI109"/>
    <mergeCell ref="BI110:BI113"/>
    <mergeCell ref="BI114:BI117"/>
    <mergeCell ref="AO5:AO13"/>
    <mergeCell ref="AO14:AO22"/>
    <mergeCell ref="AO23:AO31"/>
    <mergeCell ref="AO32:AO40"/>
    <mergeCell ref="AO41:AO49"/>
    <mergeCell ref="AO50:AO58"/>
    <mergeCell ref="AO59:AO67"/>
    <mergeCell ref="AO68:AO76"/>
    <mergeCell ref="AO77:AO85"/>
    <mergeCell ref="BI3:BJ4"/>
    <mergeCell ref="BI5:BI13"/>
    <mergeCell ref="BI14:BI22"/>
    <mergeCell ref="BI23:BI31"/>
    <mergeCell ref="BI32:BI40"/>
    <mergeCell ref="BI41:BI49"/>
    <mergeCell ref="AQ3:AQ4"/>
    <mergeCell ref="AR3:AU3"/>
    <mergeCell ref="AV3:AX3"/>
    <mergeCell ref="AY3:BA3"/>
    <mergeCell ref="A86:A93"/>
    <mergeCell ref="A94:A101"/>
    <mergeCell ref="A50:A58"/>
    <mergeCell ref="A59:A67"/>
    <mergeCell ref="A68:A76"/>
    <mergeCell ref="A77:A85"/>
    <mergeCell ref="X3:AA3"/>
    <mergeCell ref="U50:U58"/>
    <mergeCell ref="U59:U67"/>
    <mergeCell ref="U68:U76"/>
    <mergeCell ref="U77:U85"/>
    <mergeCell ref="U86:U93"/>
    <mergeCell ref="U94:U101"/>
    <mergeCell ref="H3:J3"/>
    <mergeCell ref="A3:B4"/>
    <mergeCell ref="C3:C4"/>
    <mergeCell ref="D3:G3"/>
    <mergeCell ref="K3:M3"/>
    <mergeCell ref="N3:P3"/>
    <mergeCell ref="U3:V4"/>
    <mergeCell ref="CJ3:CL3"/>
    <mergeCell ref="A23:A31"/>
    <mergeCell ref="U23:U31"/>
    <mergeCell ref="A14:A22"/>
    <mergeCell ref="U14:U22"/>
    <mergeCell ref="A32:A40"/>
    <mergeCell ref="U32:U40"/>
    <mergeCell ref="A41:A49"/>
    <mergeCell ref="U41:U49"/>
    <mergeCell ref="BB3:BD3"/>
    <mergeCell ref="BE3:BG3"/>
    <mergeCell ref="BK3:BK4"/>
    <mergeCell ref="BL3:BO3"/>
    <mergeCell ref="BP3:BR3"/>
    <mergeCell ref="BS3:BU3"/>
    <mergeCell ref="BV3:BX3"/>
    <mergeCell ref="BY3:CA3"/>
    <mergeCell ref="A5:A13"/>
    <mergeCell ref="U5:U13"/>
    <mergeCell ref="AE3:AG3"/>
    <mergeCell ref="AH3:AJ3"/>
    <mergeCell ref="AK3:AM3"/>
    <mergeCell ref="AB3:AD3"/>
    <mergeCell ref="AO3:AP4"/>
    <mergeCell ref="A122:A125"/>
    <mergeCell ref="U122:U125"/>
    <mergeCell ref="A102:A105"/>
    <mergeCell ref="U102:U105"/>
    <mergeCell ref="A106:A109"/>
    <mergeCell ref="U106:U109"/>
    <mergeCell ref="A114:A117"/>
    <mergeCell ref="U114:U117"/>
    <mergeCell ref="A110:A113"/>
    <mergeCell ref="U110:U113"/>
    <mergeCell ref="A118:A121"/>
    <mergeCell ref="U118:U121"/>
  </mergeCells>
  <phoneticPr fontId="65" type="noConversion"/>
  <pageMargins left="0.70866141732283472" right="0.70866141732283472" top="0.74803149606299213" bottom="0.74803149606299213" header="0.31496062992125984" footer="0.31496062992125984"/>
  <pageSetup paperSize="271" scale="40" orientation="portrait" horizontalDpi="4294967293" r:id="rId1"/>
  <colBreaks count="5" manualBreakCount="5">
    <brk id="19" max="128" man="1"/>
    <brk id="39" max="128" man="1"/>
    <brk id="59" max="128" man="1"/>
    <brk id="79" max="128" man="1"/>
    <brk id="99" max="128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53"/>
  <sheetViews>
    <sheetView view="pageBreakPreview" zoomScale="70" zoomScaleNormal="70" zoomScaleSheetLayoutView="7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E13" sqref="E13"/>
    </sheetView>
  </sheetViews>
  <sheetFormatPr defaultRowHeight="14.25" x14ac:dyDescent="0.15"/>
  <cols>
    <col min="1" max="1" width="5.33203125" style="40" bestFit="1" customWidth="1"/>
    <col min="2" max="2" width="15.33203125" style="40" customWidth="1"/>
    <col min="3" max="3" width="9.44140625" style="36" customWidth="1"/>
    <col min="4" max="5" width="9.33203125" style="36" customWidth="1"/>
    <col min="6" max="7" width="9.33203125" style="274" customWidth="1"/>
    <col min="8" max="10" width="9.77734375" style="36" customWidth="1"/>
    <col min="11" max="12" width="11" style="36" customWidth="1"/>
    <col min="13" max="13" width="10.44140625" style="36" customWidth="1"/>
    <col min="14" max="16" width="8.88671875" style="36"/>
    <col min="17" max="18" width="10.33203125" style="36" customWidth="1"/>
    <col min="19" max="19" width="10.6640625" style="36" customWidth="1"/>
    <col min="20" max="20" width="8.88671875" style="36"/>
    <col min="21" max="21" width="5.33203125" style="40" bestFit="1" customWidth="1"/>
    <col min="22" max="22" width="15.33203125" style="40" customWidth="1"/>
    <col min="23" max="23" width="9.44140625" style="36" customWidth="1"/>
    <col min="24" max="25" width="9.33203125" style="36" customWidth="1"/>
    <col min="26" max="27" width="9.33203125" style="274" customWidth="1"/>
    <col min="28" max="30" width="9.77734375" style="36" customWidth="1"/>
    <col min="31" max="32" width="11" style="36" customWidth="1"/>
    <col min="33" max="33" width="10.44140625" style="36" customWidth="1"/>
    <col min="34" max="36" width="8.88671875" style="36"/>
    <col min="37" max="38" width="10.33203125" style="36" customWidth="1"/>
    <col min="39" max="39" width="10.6640625" style="36" customWidth="1"/>
    <col min="40" max="40" width="8.88671875" style="36"/>
    <col min="41" max="41" width="5.33203125" style="40" bestFit="1" customWidth="1"/>
    <col min="42" max="42" width="15.33203125" style="40" customWidth="1"/>
    <col min="43" max="43" width="9.44140625" style="36" customWidth="1"/>
    <col min="44" max="45" width="9.33203125" style="36" customWidth="1"/>
    <col min="46" max="47" width="9.33203125" style="274" customWidth="1"/>
    <col min="48" max="50" width="9.77734375" style="36" customWidth="1"/>
    <col min="51" max="52" width="11" style="36" customWidth="1"/>
    <col min="53" max="53" width="10.44140625" style="36" customWidth="1"/>
    <col min="54" max="56" width="8.88671875" style="36"/>
    <col min="57" max="58" width="10.33203125" style="36" customWidth="1"/>
    <col min="59" max="59" width="10.6640625" style="36" customWidth="1"/>
    <col min="60" max="60" width="8.88671875" style="36"/>
    <col min="61" max="61" width="5.33203125" style="40" bestFit="1" customWidth="1"/>
    <col min="62" max="62" width="15.33203125" style="40" customWidth="1"/>
    <col min="63" max="63" width="9.44140625" style="36" customWidth="1"/>
    <col min="64" max="65" width="9.33203125" style="36" customWidth="1"/>
    <col min="66" max="67" width="9.33203125" style="274" customWidth="1"/>
    <col min="68" max="70" width="9.77734375" style="36" customWidth="1"/>
    <col min="71" max="72" width="11" style="36" customWidth="1"/>
    <col min="73" max="73" width="10.44140625" style="36" customWidth="1"/>
    <col min="74" max="76" width="8.88671875" style="36"/>
    <col min="77" max="78" width="10.33203125" style="36" customWidth="1"/>
    <col min="79" max="79" width="10.6640625" style="36" customWidth="1"/>
    <col min="80" max="80" width="8.88671875" style="36"/>
    <col min="81" max="81" width="5.33203125" style="40" bestFit="1" customWidth="1"/>
    <col min="82" max="82" width="15.33203125" style="40" customWidth="1"/>
    <col min="83" max="83" width="15" style="36" customWidth="1"/>
    <col min="84" max="85" width="9.33203125" style="36" customWidth="1"/>
    <col min="86" max="87" width="9.33203125" style="274" customWidth="1"/>
    <col min="88" max="90" width="9.77734375" style="36" customWidth="1"/>
    <col min="91" max="92" width="11" style="36" customWidth="1"/>
    <col min="93" max="93" width="10.44140625" style="36" customWidth="1"/>
    <col min="94" max="96" width="8.88671875" style="36"/>
    <col min="97" max="98" width="10.33203125" style="36" customWidth="1"/>
    <col min="99" max="99" width="10.6640625" style="36" customWidth="1"/>
    <col min="100" max="100" width="8.88671875" style="36"/>
    <col min="101" max="101" width="5.33203125" style="40" bestFit="1" customWidth="1"/>
    <col min="102" max="102" width="15.33203125" style="40" customWidth="1"/>
    <col min="103" max="103" width="14.5546875" style="36" customWidth="1"/>
    <col min="104" max="105" width="9.33203125" style="36" customWidth="1"/>
    <col min="106" max="107" width="9.33203125" style="274" customWidth="1"/>
    <col min="108" max="110" width="9.77734375" style="36" customWidth="1"/>
    <col min="111" max="112" width="11" style="36" customWidth="1"/>
    <col min="113" max="113" width="10.44140625" style="36" customWidth="1"/>
    <col min="114" max="116" width="8.88671875" style="36"/>
    <col min="117" max="118" width="10.33203125" style="36" customWidth="1"/>
    <col min="119" max="119" width="10.6640625" style="36" customWidth="1"/>
    <col min="120" max="16384" width="8.88671875" style="36"/>
  </cols>
  <sheetData>
    <row r="1" spans="1:119" ht="30" customHeight="1" x14ac:dyDescent="0.15">
      <c r="C1" s="38" t="s">
        <v>969</v>
      </c>
      <c r="K1" s="980"/>
      <c r="W1" s="38" t="s">
        <v>1141</v>
      </c>
      <c r="AQ1" s="38" t="s">
        <v>1142</v>
      </c>
      <c r="BK1" s="38" t="s">
        <v>1143</v>
      </c>
      <c r="CE1" s="38" t="s">
        <v>1147</v>
      </c>
      <c r="CY1" s="38" t="s">
        <v>1144</v>
      </c>
    </row>
    <row r="2" spans="1:119" ht="32.25" customHeight="1" x14ac:dyDescent="0.25">
      <c r="B2" s="1855"/>
      <c r="C2" s="38"/>
      <c r="D2" s="269"/>
      <c r="E2" s="636"/>
      <c r="F2" s="269"/>
      <c r="G2" s="270"/>
      <c r="S2" s="62" t="s">
        <v>757</v>
      </c>
      <c r="V2" s="1855"/>
      <c r="W2" s="38"/>
      <c r="X2" s="636"/>
      <c r="Y2" s="269"/>
      <c r="Z2" s="269"/>
      <c r="AA2" s="270"/>
      <c r="AM2" s="62" t="s">
        <v>757</v>
      </c>
      <c r="AP2" s="1858"/>
      <c r="AQ2" s="38"/>
      <c r="AR2" s="636" t="s">
        <v>1148</v>
      </c>
      <c r="AS2" s="269"/>
      <c r="AT2" s="269"/>
      <c r="AU2" s="270"/>
      <c r="BG2" s="62" t="s">
        <v>757</v>
      </c>
      <c r="BJ2" s="1858"/>
      <c r="BK2" s="38"/>
      <c r="BL2" s="636" t="s">
        <v>1148</v>
      </c>
      <c r="BM2" s="269"/>
      <c r="BN2" s="269"/>
      <c r="BO2" s="270"/>
      <c r="CA2" s="62" t="s">
        <v>757</v>
      </c>
      <c r="CE2" s="1857"/>
      <c r="CF2" s="636" t="s">
        <v>1148</v>
      </c>
      <c r="CG2" s="269"/>
      <c r="CH2" s="269"/>
      <c r="CI2" s="270"/>
      <c r="CU2" s="62" t="s">
        <v>757</v>
      </c>
      <c r="CY2" s="1857"/>
      <c r="CZ2" s="636" t="s">
        <v>1148</v>
      </c>
      <c r="DA2" s="269"/>
      <c r="DB2" s="269"/>
      <c r="DC2" s="270"/>
      <c r="DO2" s="62" t="s">
        <v>757</v>
      </c>
    </row>
    <row r="3" spans="1:119" s="78" customFormat="1" ht="34.5" customHeight="1" x14ac:dyDescent="0.15">
      <c r="A3" s="3134" t="s">
        <v>107</v>
      </c>
      <c r="B3" s="3134"/>
      <c r="C3" s="3134" t="s">
        <v>342</v>
      </c>
      <c r="D3" s="3137" t="s">
        <v>924</v>
      </c>
      <c r="E3" s="3138"/>
      <c r="F3" s="3138"/>
      <c r="G3" s="3139"/>
      <c r="H3" s="3140" t="s">
        <v>966</v>
      </c>
      <c r="I3" s="3141"/>
      <c r="J3" s="3142"/>
      <c r="K3" s="3143" t="s">
        <v>1139</v>
      </c>
      <c r="L3" s="3143"/>
      <c r="M3" s="3144"/>
      <c r="N3" s="3145" t="s">
        <v>1140</v>
      </c>
      <c r="O3" s="3145"/>
      <c r="P3" s="3146"/>
      <c r="Q3" s="3135" t="s">
        <v>1128</v>
      </c>
      <c r="R3" s="3135"/>
      <c r="S3" s="3135"/>
      <c r="T3" s="501"/>
      <c r="U3" s="3134" t="s">
        <v>107</v>
      </c>
      <c r="V3" s="3134"/>
      <c r="W3" s="3134" t="s">
        <v>342</v>
      </c>
      <c r="X3" s="3137" t="s">
        <v>924</v>
      </c>
      <c r="Y3" s="3138"/>
      <c r="Z3" s="3138"/>
      <c r="AA3" s="3139"/>
      <c r="AB3" s="3140" t="s">
        <v>966</v>
      </c>
      <c r="AC3" s="3141"/>
      <c r="AD3" s="3142"/>
      <c r="AE3" s="3143" t="s">
        <v>1139</v>
      </c>
      <c r="AF3" s="3143"/>
      <c r="AG3" s="3144"/>
      <c r="AH3" s="3145" t="s">
        <v>1140</v>
      </c>
      <c r="AI3" s="3145"/>
      <c r="AJ3" s="3146"/>
      <c r="AK3" s="3135" t="s">
        <v>1128</v>
      </c>
      <c r="AL3" s="3135"/>
      <c r="AM3" s="3135"/>
      <c r="AN3" s="501"/>
      <c r="AO3" s="3134" t="s">
        <v>107</v>
      </c>
      <c r="AP3" s="3134"/>
      <c r="AQ3" s="3134" t="s">
        <v>342</v>
      </c>
      <c r="AR3" s="3137" t="s">
        <v>924</v>
      </c>
      <c r="AS3" s="3138"/>
      <c r="AT3" s="3138"/>
      <c r="AU3" s="3139"/>
      <c r="AV3" s="3140" t="s">
        <v>966</v>
      </c>
      <c r="AW3" s="3141"/>
      <c r="AX3" s="3142"/>
      <c r="AY3" s="3143" t="s">
        <v>1139</v>
      </c>
      <c r="AZ3" s="3143"/>
      <c r="BA3" s="3144"/>
      <c r="BB3" s="3145" t="s">
        <v>1140</v>
      </c>
      <c r="BC3" s="3145"/>
      <c r="BD3" s="3146"/>
      <c r="BE3" s="3135" t="s">
        <v>1128</v>
      </c>
      <c r="BF3" s="3135"/>
      <c r="BG3" s="3135"/>
      <c r="BH3" s="501"/>
      <c r="BI3" s="3134" t="s">
        <v>107</v>
      </c>
      <c r="BJ3" s="3134"/>
      <c r="BK3" s="3134" t="s">
        <v>342</v>
      </c>
      <c r="BL3" s="3137" t="s">
        <v>924</v>
      </c>
      <c r="BM3" s="3138"/>
      <c r="BN3" s="3138"/>
      <c r="BO3" s="3139"/>
      <c r="BP3" s="3140" t="s">
        <v>966</v>
      </c>
      <c r="BQ3" s="3141"/>
      <c r="BR3" s="3142"/>
      <c r="BS3" s="3143" t="s">
        <v>1139</v>
      </c>
      <c r="BT3" s="3143"/>
      <c r="BU3" s="3144"/>
      <c r="BV3" s="3145" t="s">
        <v>1140</v>
      </c>
      <c r="BW3" s="3145"/>
      <c r="BX3" s="3146"/>
      <c r="BY3" s="3135" t="s">
        <v>1128</v>
      </c>
      <c r="BZ3" s="3135"/>
      <c r="CA3" s="3135"/>
      <c r="CB3" s="634"/>
      <c r="CC3" s="3134" t="s">
        <v>107</v>
      </c>
      <c r="CD3" s="3134"/>
      <c r="CE3" s="3134" t="s">
        <v>342</v>
      </c>
      <c r="CF3" s="3137" t="s">
        <v>924</v>
      </c>
      <c r="CG3" s="3138"/>
      <c r="CH3" s="3138"/>
      <c r="CI3" s="3139"/>
      <c r="CJ3" s="3140" t="s">
        <v>966</v>
      </c>
      <c r="CK3" s="3141"/>
      <c r="CL3" s="3142"/>
      <c r="CM3" s="3143" t="s">
        <v>1139</v>
      </c>
      <c r="CN3" s="3143"/>
      <c r="CO3" s="3144"/>
      <c r="CP3" s="3145" t="s">
        <v>1140</v>
      </c>
      <c r="CQ3" s="3145"/>
      <c r="CR3" s="3146"/>
      <c r="CS3" s="3135" t="s">
        <v>1128</v>
      </c>
      <c r="CT3" s="3135"/>
      <c r="CU3" s="3135"/>
      <c r="CV3" s="635"/>
      <c r="CW3" s="3134" t="s">
        <v>107</v>
      </c>
      <c r="CX3" s="3134"/>
      <c r="CY3" s="3134" t="s">
        <v>342</v>
      </c>
      <c r="CZ3" s="3137" t="s">
        <v>924</v>
      </c>
      <c r="DA3" s="3138"/>
      <c r="DB3" s="3138"/>
      <c r="DC3" s="3139"/>
      <c r="DD3" s="3140" t="s">
        <v>966</v>
      </c>
      <c r="DE3" s="3141"/>
      <c r="DF3" s="3142"/>
      <c r="DG3" s="3143" t="s">
        <v>1139</v>
      </c>
      <c r="DH3" s="3143"/>
      <c r="DI3" s="3144"/>
      <c r="DJ3" s="3145" t="s">
        <v>1140</v>
      </c>
      <c r="DK3" s="3145"/>
      <c r="DL3" s="3146"/>
      <c r="DM3" s="3135" t="s">
        <v>1128</v>
      </c>
      <c r="DN3" s="3135"/>
      <c r="DO3" s="3135"/>
    </row>
    <row r="4" spans="1:119" s="40" customFormat="1" ht="30.75" customHeight="1" x14ac:dyDescent="0.15">
      <c r="A4" s="3134"/>
      <c r="B4" s="3134"/>
      <c r="C4" s="3134"/>
      <c r="D4" s="626" t="s">
        <v>1130</v>
      </c>
      <c r="E4" s="626" t="s">
        <v>1131</v>
      </c>
      <c r="F4" s="626" t="s">
        <v>1145</v>
      </c>
      <c r="G4" s="626" t="s">
        <v>968</v>
      </c>
      <c r="H4" s="290" t="s">
        <v>1132</v>
      </c>
      <c r="I4" s="290" t="s">
        <v>1131</v>
      </c>
      <c r="J4" s="290" t="s">
        <v>1146</v>
      </c>
      <c r="K4" s="291" t="s">
        <v>1132</v>
      </c>
      <c r="L4" s="291" t="s">
        <v>1131</v>
      </c>
      <c r="M4" s="291" t="s">
        <v>1145</v>
      </c>
      <c r="N4" s="293" t="s">
        <v>1132</v>
      </c>
      <c r="O4" s="293" t="s">
        <v>1131</v>
      </c>
      <c r="P4" s="293" t="s">
        <v>1145</v>
      </c>
      <c r="Q4" s="292" t="s">
        <v>1132</v>
      </c>
      <c r="R4" s="292" t="s">
        <v>1131</v>
      </c>
      <c r="S4" s="292" t="s">
        <v>1145</v>
      </c>
      <c r="T4" s="502"/>
      <c r="U4" s="3134"/>
      <c r="V4" s="3134"/>
      <c r="W4" s="3134"/>
      <c r="X4" s="626" t="s">
        <v>1130</v>
      </c>
      <c r="Y4" s="626" t="s">
        <v>1131</v>
      </c>
      <c r="Z4" s="626" t="s">
        <v>1145</v>
      </c>
      <c r="AA4" s="626" t="s">
        <v>968</v>
      </c>
      <c r="AB4" s="290" t="s">
        <v>1132</v>
      </c>
      <c r="AC4" s="290" t="s">
        <v>1131</v>
      </c>
      <c r="AD4" s="290" t="s">
        <v>1146</v>
      </c>
      <c r="AE4" s="291" t="s">
        <v>1132</v>
      </c>
      <c r="AF4" s="291" t="s">
        <v>1131</v>
      </c>
      <c r="AG4" s="291" t="s">
        <v>1145</v>
      </c>
      <c r="AH4" s="293" t="s">
        <v>1132</v>
      </c>
      <c r="AI4" s="293" t="s">
        <v>1131</v>
      </c>
      <c r="AJ4" s="293" t="s">
        <v>1145</v>
      </c>
      <c r="AK4" s="292" t="s">
        <v>1132</v>
      </c>
      <c r="AL4" s="292" t="s">
        <v>1131</v>
      </c>
      <c r="AM4" s="292" t="s">
        <v>1145</v>
      </c>
      <c r="AN4" s="502"/>
      <c r="AO4" s="3134"/>
      <c r="AP4" s="3134"/>
      <c r="AQ4" s="3134"/>
      <c r="AR4" s="626" t="s">
        <v>1130</v>
      </c>
      <c r="AS4" s="626" t="s">
        <v>1131</v>
      </c>
      <c r="AT4" s="626" t="s">
        <v>1145</v>
      </c>
      <c r="AU4" s="626" t="s">
        <v>968</v>
      </c>
      <c r="AV4" s="290" t="s">
        <v>1132</v>
      </c>
      <c r="AW4" s="290" t="s">
        <v>1131</v>
      </c>
      <c r="AX4" s="290" t="s">
        <v>1146</v>
      </c>
      <c r="AY4" s="291" t="s">
        <v>1132</v>
      </c>
      <c r="AZ4" s="291" t="s">
        <v>1131</v>
      </c>
      <c r="BA4" s="291" t="s">
        <v>1145</v>
      </c>
      <c r="BB4" s="293" t="s">
        <v>1132</v>
      </c>
      <c r="BC4" s="293" t="s">
        <v>1131</v>
      </c>
      <c r="BD4" s="293" t="s">
        <v>1145</v>
      </c>
      <c r="BE4" s="292" t="s">
        <v>1132</v>
      </c>
      <c r="BF4" s="292" t="s">
        <v>1131</v>
      </c>
      <c r="BG4" s="292" t="s">
        <v>1145</v>
      </c>
      <c r="BH4" s="502"/>
      <c r="BI4" s="3134"/>
      <c r="BJ4" s="3134"/>
      <c r="BK4" s="3134"/>
      <c r="BL4" s="626" t="s">
        <v>1130</v>
      </c>
      <c r="BM4" s="626" t="s">
        <v>1131</v>
      </c>
      <c r="BN4" s="626" t="s">
        <v>967</v>
      </c>
      <c r="BO4" s="626" t="s">
        <v>968</v>
      </c>
      <c r="BP4" s="290" t="s">
        <v>1132</v>
      </c>
      <c r="BQ4" s="290" t="s">
        <v>1131</v>
      </c>
      <c r="BR4" s="290" t="s">
        <v>1133</v>
      </c>
      <c r="BS4" s="291" t="s">
        <v>1132</v>
      </c>
      <c r="BT4" s="291" t="s">
        <v>1131</v>
      </c>
      <c r="BU4" s="291" t="s">
        <v>967</v>
      </c>
      <c r="BV4" s="293" t="s">
        <v>1132</v>
      </c>
      <c r="BW4" s="293" t="s">
        <v>1131</v>
      </c>
      <c r="BX4" s="293" t="s">
        <v>967</v>
      </c>
      <c r="BY4" s="292" t="s">
        <v>1132</v>
      </c>
      <c r="BZ4" s="292" t="s">
        <v>1131</v>
      </c>
      <c r="CA4" s="292" t="s">
        <v>1145</v>
      </c>
      <c r="CB4" s="502"/>
      <c r="CC4" s="3134"/>
      <c r="CD4" s="3134"/>
      <c r="CE4" s="3134"/>
      <c r="CF4" s="626" t="s">
        <v>1130</v>
      </c>
      <c r="CG4" s="626" t="s">
        <v>1131</v>
      </c>
      <c r="CH4" s="626" t="s">
        <v>1145</v>
      </c>
      <c r="CI4" s="626" t="s">
        <v>968</v>
      </c>
      <c r="CJ4" s="290" t="s">
        <v>1132</v>
      </c>
      <c r="CK4" s="290" t="s">
        <v>1131</v>
      </c>
      <c r="CL4" s="290" t="s">
        <v>1146</v>
      </c>
      <c r="CM4" s="291" t="s">
        <v>1132</v>
      </c>
      <c r="CN4" s="291" t="s">
        <v>1131</v>
      </c>
      <c r="CO4" s="291" t="s">
        <v>1145</v>
      </c>
      <c r="CP4" s="293" t="s">
        <v>1132</v>
      </c>
      <c r="CQ4" s="293" t="s">
        <v>1131</v>
      </c>
      <c r="CR4" s="293" t="s">
        <v>1145</v>
      </c>
      <c r="CS4" s="292" t="s">
        <v>1132</v>
      </c>
      <c r="CT4" s="292" t="s">
        <v>1131</v>
      </c>
      <c r="CU4" s="292" t="s">
        <v>1145</v>
      </c>
      <c r="CV4" s="502"/>
      <c r="CW4" s="3134"/>
      <c r="CX4" s="3134"/>
      <c r="CY4" s="3134"/>
      <c r="CZ4" s="626" t="s">
        <v>1130</v>
      </c>
      <c r="DA4" s="626" t="s">
        <v>1131</v>
      </c>
      <c r="DB4" s="626" t="s">
        <v>1145</v>
      </c>
      <c r="DC4" s="626" t="s">
        <v>968</v>
      </c>
      <c r="DD4" s="290" t="s">
        <v>1132</v>
      </c>
      <c r="DE4" s="290" t="s">
        <v>1131</v>
      </c>
      <c r="DF4" s="290" t="s">
        <v>1146</v>
      </c>
      <c r="DG4" s="291" t="s">
        <v>1132</v>
      </c>
      <c r="DH4" s="291" t="s">
        <v>1131</v>
      </c>
      <c r="DI4" s="291" t="s">
        <v>1145</v>
      </c>
      <c r="DJ4" s="293" t="s">
        <v>1132</v>
      </c>
      <c r="DK4" s="293" t="s">
        <v>1131</v>
      </c>
      <c r="DL4" s="293" t="s">
        <v>1145</v>
      </c>
      <c r="DM4" s="292" t="s">
        <v>1132</v>
      </c>
      <c r="DN4" s="292" t="s">
        <v>1131</v>
      </c>
      <c r="DO4" s="292" t="s">
        <v>1145</v>
      </c>
    </row>
    <row r="5" spans="1:119" s="78" customFormat="1" ht="24" customHeight="1" x14ac:dyDescent="0.15">
      <c r="A5" s="3136" t="s">
        <v>343</v>
      </c>
      <c r="B5" s="503" t="s">
        <v>44</v>
      </c>
      <c r="C5" s="504">
        <f>SUM(C6:C10)</f>
        <v>18539.47</v>
      </c>
      <c r="D5" s="504">
        <f t="shared" ref="D5" si="0">SUM(D6:D10)</f>
        <v>21527.359999999993</v>
      </c>
      <c r="E5" s="504">
        <f t="shared" ref="E5" si="1">SUM(E6:E10)</f>
        <v>16004.609999999999</v>
      </c>
      <c r="F5" s="504">
        <f t="shared" ref="F5" si="2">SUM(F6:F10)</f>
        <v>18992.5</v>
      </c>
      <c r="G5" s="504">
        <f t="shared" ref="G5" si="3">SUM(G6:G10)</f>
        <v>18539.47</v>
      </c>
      <c r="H5" s="504">
        <f t="shared" ref="H5" si="4">SUM(H6:H10)</f>
        <v>14416.749999999998</v>
      </c>
      <c r="I5" s="504">
        <f t="shared" ref="I5" si="5">SUM(I6:I10)</f>
        <v>1156.32</v>
      </c>
      <c r="J5" s="504">
        <f t="shared" ref="J5" si="6">SUM(J6:J10)</f>
        <v>2566</v>
      </c>
      <c r="K5" s="504">
        <f t="shared" ref="K5" si="7">SUM(K6:K10)</f>
        <v>378.02</v>
      </c>
      <c r="L5" s="504">
        <f t="shared" ref="L5" si="8">SUM(L6:L10)</f>
        <v>2194.3000000000002</v>
      </c>
      <c r="M5" s="504">
        <f t="shared" ref="M5" si="9">SUM(M6:M10)</f>
        <v>2366</v>
      </c>
      <c r="N5" s="504">
        <f t="shared" ref="N5" si="10">SUM(N6:N10)</f>
        <v>6391.3399999999992</v>
      </c>
      <c r="O5" s="504">
        <f t="shared" ref="O5" si="11">SUM(O6:O10)</f>
        <v>12076.99</v>
      </c>
      <c r="P5" s="504">
        <f t="shared" ref="P5" si="12">SUM(P6:P10)</f>
        <v>13342.5</v>
      </c>
      <c r="Q5" s="504">
        <f t="shared" ref="Q5" si="13">SUM(Q6:Q10)</f>
        <v>341.25</v>
      </c>
      <c r="R5" s="504">
        <f t="shared" ref="R5" si="14">SUM(R6:R10)</f>
        <v>577</v>
      </c>
      <c r="S5" s="504">
        <f t="shared" ref="S5" si="15">SUM(S6:S10)</f>
        <v>718</v>
      </c>
      <c r="T5" s="501"/>
      <c r="U5" s="3136" t="s">
        <v>343</v>
      </c>
      <c r="V5" s="503" t="s">
        <v>44</v>
      </c>
      <c r="W5" s="504">
        <f>SUM(W6:W10)</f>
        <v>6418.4699999999993</v>
      </c>
      <c r="X5" s="1864">
        <f t="shared" ref="X5:AM5" si="16">SUM(X6:X10)</f>
        <v>5302.4699999999993</v>
      </c>
      <c r="Y5" s="1864">
        <f t="shared" si="16"/>
        <v>4651</v>
      </c>
      <c r="Z5" s="1864">
        <f>SUM(Z6:Z10)</f>
        <v>3535</v>
      </c>
      <c r="AA5" s="504">
        <f t="shared" si="16"/>
        <v>6418.4699999999993</v>
      </c>
      <c r="AB5" s="504">
        <f t="shared" si="16"/>
        <v>1959.5</v>
      </c>
      <c r="AC5" s="504">
        <f t="shared" si="16"/>
        <v>741</v>
      </c>
      <c r="AD5" s="504">
        <f t="shared" si="16"/>
        <v>0</v>
      </c>
      <c r="AE5" s="504">
        <f t="shared" si="16"/>
        <v>0</v>
      </c>
      <c r="AF5" s="504">
        <f t="shared" si="16"/>
        <v>967</v>
      </c>
      <c r="AG5" s="504">
        <f t="shared" si="16"/>
        <v>989</v>
      </c>
      <c r="AH5" s="504">
        <f t="shared" si="16"/>
        <v>3342.9700000000003</v>
      </c>
      <c r="AI5" s="504">
        <f t="shared" si="16"/>
        <v>2366</v>
      </c>
      <c r="AJ5" s="504">
        <f t="shared" si="16"/>
        <v>1969</v>
      </c>
      <c r="AK5" s="504">
        <f t="shared" si="16"/>
        <v>0</v>
      </c>
      <c r="AL5" s="504">
        <f t="shared" si="16"/>
        <v>577</v>
      </c>
      <c r="AM5" s="504">
        <f t="shared" si="16"/>
        <v>577</v>
      </c>
      <c r="AN5" s="501"/>
      <c r="AO5" s="3136" t="s">
        <v>343</v>
      </c>
      <c r="AP5" s="503" t="s">
        <v>44</v>
      </c>
      <c r="AQ5" s="1931">
        <f>SUM(AQ6:AQ10)</f>
        <v>1748.1100000000001</v>
      </c>
      <c r="AR5" s="2391">
        <f t="shared" ref="AR5" si="17">SUM(AR6:AR10)</f>
        <v>3357</v>
      </c>
      <c r="AS5" s="2391">
        <f t="shared" ref="AS5" si="18">SUM(AS6:AS10)</f>
        <v>3984.11</v>
      </c>
      <c r="AT5" s="2391">
        <f t="shared" ref="AT5" si="19">SUM(AT6:AT10)</f>
        <v>5593</v>
      </c>
      <c r="AU5" s="1931">
        <f t="shared" ref="AU5" si="20">SUM(AU6:AU10)</f>
        <v>1748.1100000000001</v>
      </c>
      <c r="AV5" s="1931">
        <f t="shared" ref="AV5" si="21">SUM(AV6:AV10)</f>
        <v>3357</v>
      </c>
      <c r="AW5" s="1931">
        <f t="shared" ref="AW5" si="22">SUM(AW6:AW10)</f>
        <v>44</v>
      </c>
      <c r="AX5" s="1931">
        <f t="shared" ref="AX5" si="23">SUM(AX6:AX10)</f>
        <v>825</v>
      </c>
      <c r="AY5" s="1931">
        <f t="shared" ref="AY5" si="24">SUM(AY6:AY10)</f>
        <v>0</v>
      </c>
      <c r="AZ5" s="1931">
        <f t="shared" ref="AZ5" si="25">SUM(AZ6:AZ10)</f>
        <v>483.96000000000004</v>
      </c>
      <c r="BA5" s="1931">
        <f t="shared" ref="BA5" si="26">SUM(BA6:BA10)</f>
        <v>478</v>
      </c>
      <c r="BB5" s="1931">
        <f t="shared" ref="BB5" si="27">SUM(BB6:BB10)</f>
        <v>0</v>
      </c>
      <c r="BC5" s="1931">
        <f t="shared" ref="BC5" si="28">SUM(BC6:BC10)</f>
        <v>3456.15</v>
      </c>
      <c r="BD5" s="1931">
        <f t="shared" ref="BD5" si="29">SUM(BD6:BD10)</f>
        <v>4290</v>
      </c>
      <c r="BE5" s="1931">
        <f t="shared" ref="BE5" si="30">SUM(BE6:BE10)</f>
        <v>0</v>
      </c>
      <c r="BF5" s="1931">
        <f t="shared" ref="BF5" si="31">SUM(BF6:BF10)</f>
        <v>0</v>
      </c>
      <c r="BG5" s="1931">
        <f t="shared" ref="BG5" si="32">SUM(BG6:BG10)</f>
        <v>0</v>
      </c>
      <c r="BH5" s="501"/>
      <c r="BI5" s="3136" t="s">
        <v>343</v>
      </c>
      <c r="BJ5" s="503" t="s">
        <v>44</v>
      </c>
      <c r="BK5" s="504">
        <f>SUM(BK6:BK10)</f>
        <v>4980.78</v>
      </c>
      <c r="BL5" s="1864">
        <f t="shared" ref="BL5" si="33">SUM(BL6:BL10)</f>
        <v>6796.99</v>
      </c>
      <c r="BM5" s="1864">
        <f t="shared" ref="BM5" si="34">SUM(BM6:BM10)</f>
        <v>1283.79</v>
      </c>
      <c r="BN5" s="1864">
        <f t="shared" ref="BN5" si="35">SUM(BN6:BN10)</f>
        <v>3100</v>
      </c>
      <c r="BO5" s="504">
        <f t="shared" ref="BO5" si="36">SUM(BO6:BO10)</f>
        <v>4980.78</v>
      </c>
      <c r="BP5" s="504">
        <f t="shared" ref="BP5" si="37">SUM(BP6:BP10)</f>
        <v>3386.6200000000003</v>
      </c>
      <c r="BQ5" s="504">
        <f t="shared" ref="BQ5" si="38">SUM(BQ6:BQ10)</f>
        <v>0</v>
      </c>
      <c r="BR5" s="504">
        <f t="shared" ref="BR5" si="39">SUM(BR6:BR10)</f>
        <v>853</v>
      </c>
      <c r="BS5" s="504">
        <f t="shared" ref="BS5" si="40">SUM(BS6:BS10)</f>
        <v>362</v>
      </c>
      <c r="BT5" s="504">
        <f t="shared" ref="BT5" si="41">SUM(BT6:BT10)</f>
        <v>217.79</v>
      </c>
      <c r="BU5" s="504">
        <f t="shared" ref="BU5" si="42">SUM(BU6:BU10)</f>
        <v>148</v>
      </c>
      <c r="BV5" s="504">
        <f t="shared" ref="BV5" si="43">SUM(BV6:BV10)</f>
        <v>3048.37</v>
      </c>
      <c r="BW5" s="504">
        <f t="shared" ref="BW5" si="44">SUM(BW6:BW10)</f>
        <v>1066</v>
      </c>
      <c r="BX5" s="504">
        <f t="shared" ref="BX5" si="45">SUM(BX6:BX10)</f>
        <v>2099</v>
      </c>
      <c r="BY5" s="504">
        <f t="shared" ref="BY5" si="46">SUM(BY6:BY10)</f>
        <v>0</v>
      </c>
      <c r="BZ5" s="504">
        <f t="shared" ref="BZ5" si="47">SUM(BZ6:BZ10)</f>
        <v>0</v>
      </c>
      <c r="CA5" s="504">
        <f t="shared" ref="CA5" si="48">SUM(CA6:CA10)</f>
        <v>0</v>
      </c>
      <c r="CB5" s="501"/>
      <c r="CC5" s="3136" t="s">
        <v>343</v>
      </c>
      <c r="CD5" s="503" t="s">
        <v>44</v>
      </c>
      <c r="CE5" s="504">
        <f>SUM(CE6:CE10)</f>
        <v>5020.96</v>
      </c>
      <c r="CF5" s="1864">
        <f t="shared" ref="CF5" si="49">SUM(CF6:CF10)</f>
        <v>5449.46</v>
      </c>
      <c r="CG5" s="1864">
        <f t="shared" ref="CG5" si="50">SUM(CG6:CG10)</f>
        <v>1170.5</v>
      </c>
      <c r="CH5" s="1864">
        <f t="shared" ref="CH5" si="51">SUM(CH6:CH10)</f>
        <v>1599</v>
      </c>
      <c r="CI5" s="504">
        <f t="shared" ref="CI5" si="52">SUM(CI6:CI10)</f>
        <v>5020.96</v>
      </c>
      <c r="CJ5" s="504">
        <f t="shared" ref="CJ5" si="53">SUM(CJ6:CJ10)</f>
        <v>5092.1899999999996</v>
      </c>
      <c r="CK5" s="504">
        <f t="shared" ref="CK5" si="54">SUM(CK6:CK10)</f>
        <v>0</v>
      </c>
      <c r="CL5" s="504">
        <f t="shared" ref="CL5" si="55">SUM(CL6:CL10)</f>
        <v>437</v>
      </c>
      <c r="CM5" s="504">
        <f t="shared" ref="CM5" si="56">SUM(CM6:CM10)</f>
        <v>16.02</v>
      </c>
      <c r="CN5" s="504">
        <f t="shared" ref="CN5" si="57">SUM(CN6:CN10)</f>
        <v>0</v>
      </c>
      <c r="CO5" s="504">
        <f t="shared" ref="CO5" si="58">SUM(CO6:CO10)</f>
        <v>0</v>
      </c>
      <c r="CP5" s="504">
        <f t="shared" ref="CP5" si="59">SUM(CP6:CP10)</f>
        <v>0</v>
      </c>
      <c r="CQ5" s="504">
        <f t="shared" ref="CQ5" si="60">SUM(CQ6:CQ10)</f>
        <v>1170.5</v>
      </c>
      <c r="CR5" s="504">
        <f t="shared" ref="CR5" si="61">SUM(CR6:CR10)</f>
        <v>1162</v>
      </c>
      <c r="CS5" s="504">
        <f t="shared" ref="CS5" si="62">SUM(CS6:CS10)</f>
        <v>341.25</v>
      </c>
      <c r="CT5" s="504">
        <f t="shared" ref="CT5" si="63">SUM(CT6:CT10)</f>
        <v>0</v>
      </c>
      <c r="CU5" s="504">
        <f t="shared" ref="CU5" si="64">SUM(CU6:CU10)</f>
        <v>0</v>
      </c>
      <c r="CV5" s="501"/>
      <c r="CW5" s="3136" t="s">
        <v>343</v>
      </c>
      <c r="CX5" s="503" t="s">
        <v>44</v>
      </c>
      <c r="CY5" s="504">
        <f>SUM(CY6:CY10)</f>
        <v>371.14999999999992</v>
      </c>
      <c r="CZ5" s="1864">
        <f t="shared" ref="CZ5" si="65">SUM(CZ6:CZ10)</f>
        <v>621.44000000000005</v>
      </c>
      <c r="DA5" s="1864">
        <f t="shared" ref="DA5" si="66">SUM(DA6:DA10)</f>
        <v>4915.21</v>
      </c>
      <c r="DB5" s="1864">
        <f t="shared" ref="DB5" si="67">SUM(DB6:DB10)</f>
        <v>5165.5</v>
      </c>
      <c r="DC5" s="504">
        <f t="shared" ref="DC5" si="68">SUM(DC6:DC10)</f>
        <v>371.14999999999992</v>
      </c>
      <c r="DD5" s="504">
        <f t="shared" ref="DD5" si="69">SUM(DD6:DD10)</f>
        <v>621.44000000000005</v>
      </c>
      <c r="DE5" s="504">
        <f t="shared" ref="DE5" si="70">SUM(DE6:DE10)</f>
        <v>371.32</v>
      </c>
      <c r="DF5" s="504">
        <f t="shared" ref="DF5" si="71">SUM(DF6:DF10)</f>
        <v>451</v>
      </c>
      <c r="DG5" s="504">
        <f t="shared" ref="DG5" si="72">SUM(DG6:DG10)</f>
        <v>0</v>
      </c>
      <c r="DH5" s="504">
        <f t="shared" ref="DH5" si="73">SUM(DH6:DH10)</f>
        <v>525.54999999999995</v>
      </c>
      <c r="DI5" s="504">
        <f t="shared" ref="DI5" si="74">SUM(DI6:DI10)</f>
        <v>751</v>
      </c>
      <c r="DJ5" s="504">
        <f t="shared" ref="DJ5" si="75">SUM(DJ6:DJ10)</f>
        <v>0</v>
      </c>
      <c r="DK5" s="504">
        <f t="shared" ref="DK5" si="76">SUM(DK6:DK10)</f>
        <v>4018.34</v>
      </c>
      <c r="DL5" s="504">
        <f t="shared" ref="DL5" si="77">SUM(DL6:DL10)</f>
        <v>3822.5</v>
      </c>
      <c r="DM5" s="504">
        <f t="shared" ref="DM5" si="78">SUM(DM6:DM10)</f>
        <v>0</v>
      </c>
      <c r="DN5" s="504">
        <f t="shared" ref="DN5" si="79">SUM(DN6:DN10)</f>
        <v>0</v>
      </c>
      <c r="DO5" s="504">
        <f t="shared" ref="DO5" si="80">SUM(DO6:DO10)</f>
        <v>141</v>
      </c>
    </row>
    <row r="6" spans="1:119" ht="24" customHeight="1" x14ac:dyDescent="0.15">
      <c r="A6" s="3133"/>
      <c r="B6" s="505" t="s">
        <v>283</v>
      </c>
      <c r="C6" s="506">
        <f>C12+C18+C24+C30+C36+C42</f>
        <v>-6662</v>
      </c>
      <c r="D6" s="506">
        <f t="shared" ref="D6:G6" si="81">D12+D18+D24+D30+D36+D42</f>
        <v>0</v>
      </c>
      <c r="E6" s="506">
        <f t="shared" si="81"/>
        <v>328</v>
      </c>
      <c r="F6" s="506">
        <f t="shared" si="81"/>
        <v>6990</v>
      </c>
      <c r="G6" s="506">
        <f t="shared" si="81"/>
        <v>-6662</v>
      </c>
      <c r="H6" s="507">
        <f>H12+H18+H24+H30+H36+H42</f>
        <v>0</v>
      </c>
      <c r="I6" s="507">
        <f t="shared" ref="I6:S6" si="82">I12+I18+I24+I30+I36+I42</f>
        <v>0</v>
      </c>
      <c r="J6" s="507">
        <f t="shared" si="82"/>
        <v>158</v>
      </c>
      <c r="K6" s="507">
        <f t="shared" si="82"/>
        <v>0</v>
      </c>
      <c r="L6" s="507">
        <f t="shared" si="82"/>
        <v>328</v>
      </c>
      <c r="M6" s="507">
        <f t="shared" si="82"/>
        <v>1267</v>
      </c>
      <c r="N6" s="507">
        <f t="shared" si="82"/>
        <v>0</v>
      </c>
      <c r="O6" s="507">
        <f t="shared" si="82"/>
        <v>0</v>
      </c>
      <c r="P6" s="507">
        <f t="shared" si="82"/>
        <v>4988</v>
      </c>
      <c r="Q6" s="507">
        <f t="shared" si="82"/>
        <v>0</v>
      </c>
      <c r="R6" s="507">
        <f t="shared" si="82"/>
        <v>0</v>
      </c>
      <c r="S6" s="508">
        <f t="shared" si="82"/>
        <v>577</v>
      </c>
      <c r="T6" s="499"/>
      <c r="U6" s="3133"/>
      <c r="V6" s="505" t="s">
        <v>283</v>
      </c>
      <c r="W6" s="506">
        <f>W12+W18+W24+W30+W36+W42</f>
        <v>-2119</v>
      </c>
      <c r="X6" s="506">
        <f t="shared" ref="X6:AA6" si="83">X12+X18+X24+X30+X36+X42</f>
        <v>0</v>
      </c>
      <c r="Y6" s="506">
        <f t="shared" si="83"/>
        <v>201</v>
      </c>
      <c r="Z6" s="506">
        <f t="shared" si="83"/>
        <v>2320</v>
      </c>
      <c r="AA6" s="506">
        <f t="shared" si="83"/>
        <v>-2119</v>
      </c>
      <c r="AB6" s="507">
        <f>AB12+AB18+AB24+AB30+AB36+AB42</f>
        <v>0</v>
      </c>
      <c r="AC6" s="507">
        <f t="shared" ref="AC6:AM6" si="84">AC12+AC18+AC24+AC30+AC36+AC42</f>
        <v>0</v>
      </c>
      <c r="AD6" s="507">
        <f t="shared" si="84"/>
        <v>0</v>
      </c>
      <c r="AE6" s="507">
        <f t="shared" si="84"/>
        <v>0</v>
      </c>
      <c r="AF6" s="507">
        <f t="shared" si="84"/>
        <v>201</v>
      </c>
      <c r="AG6" s="507">
        <f t="shared" si="84"/>
        <v>579</v>
      </c>
      <c r="AH6" s="507">
        <f t="shared" si="84"/>
        <v>0</v>
      </c>
      <c r="AI6" s="507">
        <f t="shared" si="84"/>
        <v>0</v>
      </c>
      <c r="AJ6" s="507">
        <f t="shared" si="84"/>
        <v>1164</v>
      </c>
      <c r="AK6" s="507">
        <f t="shared" si="84"/>
        <v>0</v>
      </c>
      <c r="AL6" s="507">
        <f t="shared" si="84"/>
        <v>0</v>
      </c>
      <c r="AM6" s="508">
        <f t="shared" si="84"/>
        <v>577</v>
      </c>
      <c r="AN6" s="499"/>
      <c r="AO6" s="3133"/>
      <c r="AP6" s="505" t="s">
        <v>283</v>
      </c>
      <c r="AQ6" s="1934">
        <f>AQ12+AQ18+AQ24+AQ30+AQ36+AQ42</f>
        <v>-1594</v>
      </c>
      <c r="AR6" s="1934">
        <f t="shared" ref="AR6:AU6" si="85">AR12+AR18+AR24+AR30+AR36+AR42</f>
        <v>0</v>
      </c>
      <c r="AS6" s="1934">
        <f t="shared" si="85"/>
        <v>0</v>
      </c>
      <c r="AT6" s="1934">
        <f t="shared" si="85"/>
        <v>1594</v>
      </c>
      <c r="AU6" s="1934">
        <f t="shared" si="85"/>
        <v>-1594</v>
      </c>
      <c r="AV6" s="2392">
        <f>AV12+AV18+AV24+AV30+AV36+AV42</f>
        <v>0</v>
      </c>
      <c r="AW6" s="2392">
        <f t="shared" ref="AW6:BG6" si="86">AW12+AW18+AW24+AW30+AW36+AW42</f>
        <v>0</v>
      </c>
      <c r="AX6" s="2392">
        <f t="shared" si="86"/>
        <v>82</v>
      </c>
      <c r="AY6" s="2392">
        <f t="shared" si="86"/>
        <v>0</v>
      </c>
      <c r="AZ6" s="2392">
        <f t="shared" si="86"/>
        <v>0</v>
      </c>
      <c r="BA6" s="2392">
        <f t="shared" si="86"/>
        <v>312</v>
      </c>
      <c r="BB6" s="2392">
        <f t="shared" si="86"/>
        <v>0</v>
      </c>
      <c r="BC6" s="2392">
        <f t="shared" si="86"/>
        <v>0</v>
      </c>
      <c r="BD6" s="2392">
        <f t="shared" si="86"/>
        <v>1200</v>
      </c>
      <c r="BE6" s="2392">
        <f t="shared" si="86"/>
        <v>0</v>
      </c>
      <c r="BF6" s="2392">
        <f t="shared" si="86"/>
        <v>0</v>
      </c>
      <c r="BG6" s="2393">
        <f t="shared" si="86"/>
        <v>0</v>
      </c>
      <c r="BH6" s="499"/>
      <c r="BI6" s="3133"/>
      <c r="BJ6" s="505" t="s">
        <v>283</v>
      </c>
      <c r="BK6" s="506">
        <f>BK12+BK18+BK24+BK30+BK36+BK42</f>
        <v>-679</v>
      </c>
      <c r="BL6" s="506">
        <f t="shared" ref="BL6:BO6" si="87">BL12+BL18+BL24+BL30+BL36+BL42</f>
        <v>0</v>
      </c>
      <c r="BM6" s="506">
        <f t="shared" si="87"/>
        <v>0</v>
      </c>
      <c r="BN6" s="506">
        <f t="shared" si="87"/>
        <v>679</v>
      </c>
      <c r="BO6" s="506">
        <f t="shared" si="87"/>
        <v>-679</v>
      </c>
      <c r="BP6" s="507">
        <f>BP12+BP18+BP24+BP30+BP36+BP42</f>
        <v>0</v>
      </c>
      <c r="BQ6" s="507">
        <f t="shared" ref="BQ6:CA6" si="88">BQ12+BQ18+BQ24+BQ30+BQ36+BQ42</f>
        <v>0</v>
      </c>
      <c r="BR6" s="507">
        <f t="shared" si="88"/>
        <v>0</v>
      </c>
      <c r="BS6" s="507">
        <f t="shared" si="88"/>
        <v>0</v>
      </c>
      <c r="BT6" s="507">
        <f t="shared" si="88"/>
        <v>0</v>
      </c>
      <c r="BU6" s="507">
        <f t="shared" si="88"/>
        <v>7</v>
      </c>
      <c r="BV6" s="507">
        <f t="shared" si="88"/>
        <v>0</v>
      </c>
      <c r="BW6" s="507">
        <f t="shared" si="88"/>
        <v>0</v>
      </c>
      <c r="BX6" s="507">
        <f t="shared" si="88"/>
        <v>672</v>
      </c>
      <c r="BY6" s="507">
        <f t="shared" si="88"/>
        <v>0</v>
      </c>
      <c r="BZ6" s="507">
        <f t="shared" si="88"/>
        <v>0</v>
      </c>
      <c r="CA6" s="508">
        <f t="shared" si="88"/>
        <v>0</v>
      </c>
      <c r="CB6" s="499"/>
      <c r="CC6" s="3133"/>
      <c r="CD6" s="505" t="s">
        <v>283</v>
      </c>
      <c r="CE6" s="506">
        <f>CE12+CE18+CE24+CE30+CE36+CE42</f>
        <v>-625</v>
      </c>
      <c r="CF6" s="506">
        <f t="shared" ref="CF6:CI6" si="89">CF12+CF18+CF24+CF30+CF36+CF42</f>
        <v>0</v>
      </c>
      <c r="CG6" s="506">
        <f t="shared" si="89"/>
        <v>0</v>
      </c>
      <c r="CH6" s="506">
        <f t="shared" si="89"/>
        <v>625</v>
      </c>
      <c r="CI6" s="506">
        <f t="shared" si="89"/>
        <v>-625</v>
      </c>
      <c r="CJ6" s="507">
        <f>CJ12+CJ18+CJ24+CJ30+CJ36+CJ42</f>
        <v>0</v>
      </c>
      <c r="CK6" s="507">
        <f t="shared" ref="CK6:CU6" si="90">CK12+CK18+CK24+CK30+CK36+CK42</f>
        <v>0</v>
      </c>
      <c r="CL6" s="507">
        <f t="shared" si="90"/>
        <v>0</v>
      </c>
      <c r="CM6" s="507">
        <f t="shared" si="90"/>
        <v>0</v>
      </c>
      <c r="CN6" s="507">
        <f t="shared" si="90"/>
        <v>0</v>
      </c>
      <c r="CO6" s="507">
        <f t="shared" si="90"/>
        <v>0</v>
      </c>
      <c r="CP6" s="507">
        <f t="shared" si="90"/>
        <v>0</v>
      </c>
      <c r="CQ6" s="507">
        <f t="shared" si="90"/>
        <v>0</v>
      </c>
      <c r="CR6" s="507">
        <f t="shared" si="90"/>
        <v>625</v>
      </c>
      <c r="CS6" s="507">
        <f t="shared" si="90"/>
        <v>0</v>
      </c>
      <c r="CT6" s="507">
        <f t="shared" si="90"/>
        <v>0</v>
      </c>
      <c r="CU6" s="508">
        <f t="shared" si="90"/>
        <v>0</v>
      </c>
      <c r="CV6" s="499"/>
      <c r="CW6" s="3133"/>
      <c r="CX6" s="505" t="s">
        <v>283</v>
      </c>
      <c r="CY6" s="506">
        <f>CY12+CY18+CY24+CY30+CY36+CY42</f>
        <v>-1645</v>
      </c>
      <c r="CZ6" s="506">
        <f t="shared" ref="CZ6:DC6" si="91">CZ12+CZ18+CZ24+CZ30+CZ36+CZ42</f>
        <v>0</v>
      </c>
      <c r="DA6" s="506">
        <f t="shared" si="91"/>
        <v>127</v>
      </c>
      <c r="DB6" s="506">
        <f t="shared" si="91"/>
        <v>1772</v>
      </c>
      <c r="DC6" s="506">
        <f t="shared" si="91"/>
        <v>-1645</v>
      </c>
      <c r="DD6" s="507">
        <f>DD12+DD18+DD24+DD30+DD36+DD42</f>
        <v>0</v>
      </c>
      <c r="DE6" s="507">
        <f t="shared" ref="DE6:DO6" si="92">DE12+DE18+DE24+DE30+DE36+DE42</f>
        <v>0</v>
      </c>
      <c r="DF6" s="507">
        <f t="shared" si="92"/>
        <v>76</v>
      </c>
      <c r="DG6" s="507">
        <f t="shared" si="92"/>
        <v>0</v>
      </c>
      <c r="DH6" s="507">
        <f t="shared" si="92"/>
        <v>127</v>
      </c>
      <c r="DI6" s="507">
        <f t="shared" si="92"/>
        <v>369</v>
      </c>
      <c r="DJ6" s="507">
        <f t="shared" si="92"/>
        <v>0</v>
      </c>
      <c r="DK6" s="507">
        <f t="shared" si="92"/>
        <v>0</v>
      </c>
      <c r="DL6" s="507">
        <f t="shared" si="92"/>
        <v>1327</v>
      </c>
      <c r="DM6" s="507">
        <f t="shared" si="92"/>
        <v>0</v>
      </c>
      <c r="DN6" s="507">
        <f t="shared" si="92"/>
        <v>0</v>
      </c>
      <c r="DO6" s="508">
        <f t="shared" si="92"/>
        <v>0</v>
      </c>
    </row>
    <row r="7" spans="1:119" ht="24" customHeight="1" x14ac:dyDescent="0.15">
      <c r="A7" s="3133"/>
      <c r="B7" s="509" t="s">
        <v>284</v>
      </c>
      <c r="C7" s="510">
        <f t="shared" ref="C7:G7" si="93">C13+C19+C25+C31+C37+C43</f>
        <v>-2364.1</v>
      </c>
      <c r="D7" s="510">
        <f t="shared" si="93"/>
        <v>0.5</v>
      </c>
      <c r="E7" s="510">
        <f t="shared" si="93"/>
        <v>50.4</v>
      </c>
      <c r="F7" s="510">
        <f t="shared" si="93"/>
        <v>2415</v>
      </c>
      <c r="G7" s="510">
        <f t="shared" si="93"/>
        <v>-2364.1</v>
      </c>
      <c r="H7" s="511">
        <f t="shared" ref="H7:S7" si="94">H13+H19+H25+H31+H37+H43</f>
        <v>0.5</v>
      </c>
      <c r="I7" s="511">
        <f t="shared" si="94"/>
        <v>0</v>
      </c>
      <c r="J7" s="511">
        <f t="shared" si="94"/>
        <v>12</v>
      </c>
      <c r="K7" s="511">
        <f t="shared" si="94"/>
        <v>0</v>
      </c>
      <c r="L7" s="511">
        <f t="shared" si="94"/>
        <v>0</v>
      </c>
      <c r="M7" s="511">
        <f t="shared" si="94"/>
        <v>475</v>
      </c>
      <c r="N7" s="511">
        <f t="shared" si="94"/>
        <v>0</v>
      </c>
      <c r="O7" s="511">
        <f t="shared" si="94"/>
        <v>50.4</v>
      </c>
      <c r="P7" s="511">
        <f t="shared" si="94"/>
        <v>1928</v>
      </c>
      <c r="Q7" s="511">
        <f t="shared" si="94"/>
        <v>0</v>
      </c>
      <c r="R7" s="511">
        <f t="shared" si="94"/>
        <v>0</v>
      </c>
      <c r="S7" s="512">
        <f t="shared" si="94"/>
        <v>0</v>
      </c>
      <c r="T7" s="499"/>
      <c r="U7" s="3133"/>
      <c r="V7" s="509" t="s">
        <v>284</v>
      </c>
      <c r="W7" s="510">
        <f t="shared" ref="W7:AA7" si="95">W13+W19+W25+W31+W37+W43</f>
        <v>-287</v>
      </c>
      <c r="X7" s="510">
        <f t="shared" si="95"/>
        <v>0</v>
      </c>
      <c r="Y7" s="510">
        <f t="shared" si="95"/>
        <v>0</v>
      </c>
      <c r="Z7" s="510">
        <f t="shared" si="95"/>
        <v>287</v>
      </c>
      <c r="AA7" s="510">
        <f t="shared" si="95"/>
        <v>-287</v>
      </c>
      <c r="AB7" s="511">
        <f t="shared" ref="AB7:AM7" si="96">AB13+AB19+AB25+AB31+AB37+AB43</f>
        <v>0</v>
      </c>
      <c r="AC7" s="511">
        <f t="shared" si="96"/>
        <v>0</v>
      </c>
      <c r="AD7" s="511">
        <f t="shared" si="96"/>
        <v>0</v>
      </c>
      <c r="AE7" s="511">
        <f t="shared" si="96"/>
        <v>0</v>
      </c>
      <c r="AF7" s="511">
        <f t="shared" si="96"/>
        <v>0</v>
      </c>
      <c r="AG7" s="511">
        <f t="shared" si="96"/>
        <v>0</v>
      </c>
      <c r="AH7" s="511">
        <f t="shared" si="96"/>
        <v>0</v>
      </c>
      <c r="AI7" s="511">
        <f t="shared" si="96"/>
        <v>0</v>
      </c>
      <c r="AJ7" s="511">
        <f t="shared" si="96"/>
        <v>287</v>
      </c>
      <c r="AK7" s="511">
        <f t="shared" si="96"/>
        <v>0</v>
      </c>
      <c r="AL7" s="511">
        <f t="shared" si="96"/>
        <v>0</v>
      </c>
      <c r="AM7" s="512">
        <f t="shared" si="96"/>
        <v>0</v>
      </c>
      <c r="AN7" s="499"/>
      <c r="AO7" s="3133"/>
      <c r="AP7" s="509" t="s">
        <v>284</v>
      </c>
      <c r="AQ7" s="1936">
        <f t="shared" ref="AQ7:BG7" si="97">AQ13+AQ19+AQ25+AQ31+AQ37+AQ43</f>
        <v>-811.6</v>
      </c>
      <c r="AR7" s="1936">
        <f t="shared" si="97"/>
        <v>0</v>
      </c>
      <c r="AS7" s="1936">
        <f t="shared" si="97"/>
        <v>50.4</v>
      </c>
      <c r="AT7" s="1936">
        <f t="shared" si="97"/>
        <v>862</v>
      </c>
      <c r="AU7" s="1936">
        <f t="shared" si="97"/>
        <v>-811.6</v>
      </c>
      <c r="AV7" s="2394">
        <f t="shared" si="97"/>
        <v>0</v>
      </c>
      <c r="AW7" s="2394">
        <f t="shared" si="97"/>
        <v>0</v>
      </c>
      <c r="AX7" s="2394">
        <f t="shared" si="97"/>
        <v>12</v>
      </c>
      <c r="AY7" s="2394">
        <f t="shared" si="97"/>
        <v>0</v>
      </c>
      <c r="AZ7" s="2394">
        <f t="shared" si="97"/>
        <v>0</v>
      </c>
      <c r="BA7" s="2394">
        <f t="shared" si="97"/>
        <v>94</v>
      </c>
      <c r="BB7" s="2394">
        <f t="shared" si="97"/>
        <v>0</v>
      </c>
      <c r="BC7" s="2394">
        <f t="shared" si="97"/>
        <v>50.4</v>
      </c>
      <c r="BD7" s="2394">
        <f t="shared" si="97"/>
        <v>756</v>
      </c>
      <c r="BE7" s="2394">
        <f t="shared" si="97"/>
        <v>0</v>
      </c>
      <c r="BF7" s="2394">
        <f t="shared" si="97"/>
        <v>0</v>
      </c>
      <c r="BG7" s="2395">
        <f t="shared" si="97"/>
        <v>0</v>
      </c>
      <c r="BH7" s="499"/>
      <c r="BI7" s="3133"/>
      <c r="BJ7" s="509" t="s">
        <v>284</v>
      </c>
      <c r="BK7" s="510">
        <f t="shared" ref="BK7:CA7" si="98">BK13+BK19+BK25+BK31+BK37+BK43</f>
        <v>-219</v>
      </c>
      <c r="BL7" s="510">
        <f t="shared" si="98"/>
        <v>0</v>
      </c>
      <c r="BM7" s="510">
        <f t="shared" si="98"/>
        <v>0</v>
      </c>
      <c r="BN7" s="510">
        <f t="shared" si="98"/>
        <v>219</v>
      </c>
      <c r="BO7" s="510">
        <f t="shared" si="98"/>
        <v>-219</v>
      </c>
      <c r="BP7" s="511">
        <f t="shared" si="98"/>
        <v>0</v>
      </c>
      <c r="BQ7" s="511">
        <f t="shared" si="98"/>
        <v>0</v>
      </c>
      <c r="BR7" s="511">
        <f t="shared" si="98"/>
        <v>0</v>
      </c>
      <c r="BS7" s="511">
        <f t="shared" si="98"/>
        <v>0</v>
      </c>
      <c r="BT7" s="511">
        <f t="shared" si="98"/>
        <v>0</v>
      </c>
      <c r="BU7" s="511">
        <f t="shared" si="98"/>
        <v>49</v>
      </c>
      <c r="BV7" s="511">
        <f t="shared" si="98"/>
        <v>0</v>
      </c>
      <c r="BW7" s="511">
        <f t="shared" si="98"/>
        <v>0</v>
      </c>
      <c r="BX7" s="511">
        <f t="shared" si="98"/>
        <v>170</v>
      </c>
      <c r="BY7" s="511">
        <f t="shared" si="98"/>
        <v>0</v>
      </c>
      <c r="BZ7" s="511">
        <f t="shared" si="98"/>
        <v>0</v>
      </c>
      <c r="CA7" s="512">
        <f t="shared" si="98"/>
        <v>0</v>
      </c>
      <c r="CB7" s="499"/>
      <c r="CC7" s="3133"/>
      <c r="CD7" s="509" t="s">
        <v>284</v>
      </c>
      <c r="CE7" s="510">
        <f t="shared" ref="CE7:CU7" si="99">CE13+CE19+CE25+CE31+CE37+CE43</f>
        <v>0.5</v>
      </c>
      <c r="CF7" s="510">
        <f t="shared" si="99"/>
        <v>0.5</v>
      </c>
      <c r="CG7" s="510">
        <f t="shared" si="99"/>
        <v>0</v>
      </c>
      <c r="CH7" s="510">
        <f t="shared" si="99"/>
        <v>0</v>
      </c>
      <c r="CI7" s="510">
        <f t="shared" si="99"/>
        <v>0.5</v>
      </c>
      <c r="CJ7" s="511">
        <f t="shared" si="99"/>
        <v>0.5</v>
      </c>
      <c r="CK7" s="511">
        <f t="shared" si="99"/>
        <v>0</v>
      </c>
      <c r="CL7" s="511">
        <f t="shared" si="99"/>
        <v>0</v>
      </c>
      <c r="CM7" s="511">
        <f t="shared" si="99"/>
        <v>0</v>
      </c>
      <c r="CN7" s="511">
        <f t="shared" si="99"/>
        <v>0</v>
      </c>
      <c r="CO7" s="511">
        <f t="shared" si="99"/>
        <v>0</v>
      </c>
      <c r="CP7" s="511">
        <f t="shared" si="99"/>
        <v>0</v>
      </c>
      <c r="CQ7" s="511">
        <f t="shared" si="99"/>
        <v>0</v>
      </c>
      <c r="CR7" s="511">
        <f t="shared" si="99"/>
        <v>0</v>
      </c>
      <c r="CS7" s="511">
        <f t="shared" si="99"/>
        <v>0</v>
      </c>
      <c r="CT7" s="511">
        <f t="shared" si="99"/>
        <v>0</v>
      </c>
      <c r="CU7" s="512">
        <f t="shared" si="99"/>
        <v>0</v>
      </c>
      <c r="CV7" s="499"/>
      <c r="CW7" s="3133"/>
      <c r="CX7" s="509" t="s">
        <v>284</v>
      </c>
      <c r="CY7" s="510">
        <f t="shared" ref="CY7:DO7" si="100">CY13+CY19+CY25+CY31+CY37+CY43</f>
        <v>-1047</v>
      </c>
      <c r="CZ7" s="510">
        <f t="shared" si="100"/>
        <v>0</v>
      </c>
      <c r="DA7" s="510">
        <f t="shared" si="100"/>
        <v>0</v>
      </c>
      <c r="DB7" s="510">
        <f t="shared" si="100"/>
        <v>1047</v>
      </c>
      <c r="DC7" s="510">
        <f t="shared" si="100"/>
        <v>-1047</v>
      </c>
      <c r="DD7" s="511">
        <f t="shared" si="100"/>
        <v>0</v>
      </c>
      <c r="DE7" s="511">
        <f t="shared" si="100"/>
        <v>0</v>
      </c>
      <c r="DF7" s="511">
        <f t="shared" si="100"/>
        <v>0</v>
      </c>
      <c r="DG7" s="511">
        <f t="shared" si="100"/>
        <v>0</v>
      </c>
      <c r="DH7" s="511">
        <f t="shared" si="100"/>
        <v>0</v>
      </c>
      <c r="DI7" s="511">
        <f t="shared" si="100"/>
        <v>332</v>
      </c>
      <c r="DJ7" s="511">
        <f t="shared" si="100"/>
        <v>0</v>
      </c>
      <c r="DK7" s="511">
        <f t="shared" si="100"/>
        <v>0</v>
      </c>
      <c r="DL7" s="511">
        <f t="shared" si="100"/>
        <v>715</v>
      </c>
      <c r="DM7" s="511">
        <f t="shared" si="100"/>
        <v>0</v>
      </c>
      <c r="DN7" s="511">
        <f t="shared" si="100"/>
        <v>0</v>
      </c>
      <c r="DO7" s="512">
        <f t="shared" si="100"/>
        <v>0</v>
      </c>
    </row>
    <row r="8" spans="1:119" ht="24" customHeight="1" x14ac:dyDescent="0.15">
      <c r="A8" s="3133"/>
      <c r="B8" s="513" t="s">
        <v>286</v>
      </c>
      <c r="C8" s="510">
        <f t="shared" ref="C8:G8" si="101">C14+C20+C26+C32+C38+C44</f>
        <v>27653.35</v>
      </c>
      <c r="D8" s="510">
        <f t="shared" si="101"/>
        <v>21030.189999999995</v>
      </c>
      <c r="E8" s="510">
        <f t="shared" si="101"/>
        <v>15548.66</v>
      </c>
      <c r="F8" s="510">
        <f t="shared" si="101"/>
        <v>8925.5</v>
      </c>
      <c r="G8" s="510">
        <f t="shared" si="101"/>
        <v>27653.35</v>
      </c>
      <c r="H8" s="511">
        <f t="shared" ref="H8:S8" si="102">H14+H20+H26+H32+H38+H44</f>
        <v>14165.839999999998</v>
      </c>
      <c r="I8" s="511">
        <f t="shared" si="102"/>
        <v>1143.32</v>
      </c>
      <c r="J8" s="511">
        <f t="shared" si="102"/>
        <v>2374</v>
      </c>
      <c r="K8" s="511">
        <f t="shared" si="102"/>
        <v>362</v>
      </c>
      <c r="L8" s="511">
        <f t="shared" si="102"/>
        <v>1805.75</v>
      </c>
      <c r="M8" s="511">
        <f t="shared" si="102"/>
        <v>532</v>
      </c>
      <c r="N8" s="511">
        <f t="shared" si="102"/>
        <v>6161.0999999999995</v>
      </c>
      <c r="O8" s="511">
        <f t="shared" si="102"/>
        <v>12022.59</v>
      </c>
      <c r="P8" s="511">
        <f t="shared" si="102"/>
        <v>5878.5</v>
      </c>
      <c r="Q8" s="511">
        <f t="shared" si="102"/>
        <v>341.25</v>
      </c>
      <c r="R8" s="511">
        <f t="shared" si="102"/>
        <v>577</v>
      </c>
      <c r="S8" s="512">
        <f t="shared" si="102"/>
        <v>141</v>
      </c>
      <c r="T8" s="499"/>
      <c r="U8" s="3133"/>
      <c r="V8" s="513" t="s">
        <v>286</v>
      </c>
      <c r="W8" s="510">
        <f t="shared" ref="W8:AA8" si="103">W14+W20+W26+W32+W38+W44</f>
        <v>8594.23</v>
      </c>
      <c r="X8" s="510">
        <f t="shared" si="103"/>
        <v>5072.2299999999996</v>
      </c>
      <c r="Y8" s="510">
        <f t="shared" si="103"/>
        <v>4450</v>
      </c>
      <c r="Z8" s="510">
        <f t="shared" si="103"/>
        <v>928</v>
      </c>
      <c r="AA8" s="510">
        <f t="shared" si="103"/>
        <v>8594.23</v>
      </c>
      <c r="AB8" s="511">
        <f t="shared" ref="AB8:AM8" si="104">AB14+AB20+AB26+AB32+AB38+AB44</f>
        <v>1959.5</v>
      </c>
      <c r="AC8" s="511">
        <f t="shared" si="104"/>
        <v>741</v>
      </c>
      <c r="AD8" s="511">
        <f t="shared" si="104"/>
        <v>0</v>
      </c>
      <c r="AE8" s="511">
        <f t="shared" si="104"/>
        <v>0</v>
      </c>
      <c r="AF8" s="511">
        <f t="shared" si="104"/>
        <v>766</v>
      </c>
      <c r="AG8" s="511">
        <f t="shared" si="104"/>
        <v>410</v>
      </c>
      <c r="AH8" s="511">
        <f t="shared" si="104"/>
        <v>3112.73</v>
      </c>
      <c r="AI8" s="511">
        <f t="shared" si="104"/>
        <v>2366</v>
      </c>
      <c r="AJ8" s="511">
        <f t="shared" si="104"/>
        <v>518</v>
      </c>
      <c r="AK8" s="511">
        <f t="shared" si="104"/>
        <v>0</v>
      </c>
      <c r="AL8" s="511">
        <f t="shared" si="104"/>
        <v>577</v>
      </c>
      <c r="AM8" s="512">
        <f t="shared" si="104"/>
        <v>0</v>
      </c>
      <c r="AN8" s="499"/>
      <c r="AO8" s="3133"/>
      <c r="AP8" s="513" t="s">
        <v>286</v>
      </c>
      <c r="AQ8" s="1936">
        <f t="shared" ref="AQ8:BG8" si="105">AQ14+AQ20+AQ26+AQ32+AQ38+AQ44</f>
        <v>4136.71</v>
      </c>
      <c r="AR8" s="1936">
        <f t="shared" si="105"/>
        <v>3357</v>
      </c>
      <c r="AS8" s="1936">
        <f t="shared" si="105"/>
        <v>3916.71</v>
      </c>
      <c r="AT8" s="1936">
        <f t="shared" si="105"/>
        <v>3137</v>
      </c>
      <c r="AU8" s="1936">
        <f t="shared" si="105"/>
        <v>4136.71</v>
      </c>
      <c r="AV8" s="2394">
        <f t="shared" si="105"/>
        <v>3357</v>
      </c>
      <c r="AW8" s="2394">
        <f t="shared" si="105"/>
        <v>31</v>
      </c>
      <c r="AX8" s="2394">
        <f t="shared" si="105"/>
        <v>731</v>
      </c>
      <c r="AY8" s="2394">
        <f t="shared" si="105"/>
        <v>0</v>
      </c>
      <c r="AZ8" s="2394">
        <f t="shared" si="105"/>
        <v>483.96000000000004</v>
      </c>
      <c r="BA8" s="2394">
        <f t="shared" si="105"/>
        <v>72</v>
      </c>
      <c r="BB8" s="2394">
        <f t="shared" si="105"/>
        <v>0</v>
      </c>
      <c r="BC8" s="2394">
        <f t="shared" si="105"/>
        <v>3401.75</v>
      </c>
      <c r="BD8" s="2394">
        <f t="shared" si="105"/>
        <v>2334</v>
      </c>
      <c r="BE8" s="2394">
        <f t="shared" si="105"/>
        <v>0</v>
      </c>
      <c r="BF8" s="2394">
        <f t="shared" si="105"/>
        <v>0</v>
      </c>
      <c r="BG8" s="2395">
        <f t="shared" si="105"/>
        <v>0</v>
      </c>
      <c r="BH8" s="499"/>
      <c r="BI8" s="3133"/>
      <c r="BJ8" s="513" t="s">
        <v>286</v>
      </c>
      <c r="BK8" s="510">
        <f t="shared" ref="BK8:CA8" si="106">BK14+BK20+BK26+BK32+BK38+BK44</f>
        <v>5999.78</v>
      </c>
      <c r="BL8" s="510">
        <f t="shared" si="106"/>
        <v>6796.99</v>
      </c>
      <c r="BM8" s="510">
        <f t="shared" si="106"/>
        <v>1283.79</v>
      </c>
      <c r="BN8" s="510">
        <f t="shared" si="106"/>
        <v>2081</v>
      </c>
      <c r="BO8" s="510">
        <f t="shared" si="106"/>
        <v>5999.78</v>
      </c>
      <c r="BP8" s="511">
        <f t="shared" si="106"/>
        <v>3386.6200000000003</v>
      </c>
      <c r="BQ8" s="511">
        <f t="shared" si="106"/>
        <v>0</v>
      </c>
      <c r="BR8" s="511">
        <f t="shared" si="106"/>
        <v>831</v>
      </c>
      <c r="BS8" s="511">
        <f t="shared" si="106"/>
        <v>362</v>
      </c>
      <c r="BT8" s="511">
        <f t="shared" si="106"/>
        <v>217.79</v>
      </c>
      <c r="BU8" s="511">
        <f t="shared" si="106"/>
        <v>0</v>
      </c>
      <c r="BV8" s="511">
        <f t="shared" si="106"/>
        <v>3048.37</v>
      </c>
      <c r="BW8" s="511">
        <f t="shared" si="106"/>
        <v>1066</v>
      </c>
      <c r="BX8" s="511">
        <f t="shared" si="106"/>
        <v>1250</v>
      </c>
      <c r="BY8" s="511">
        <f t="shared" si="106"/>
        <v>0</v>
      </c>
      <c r="BZ8" s="511">
        <f t="shared" si="106"/>
        <v>0</v>
      </c>
      <c r="CA8" s="512">
        <f t="shared" si="106"/>
        <v>0</v>
      </c>
      <c r="CB8" s="499"/>
      <c r="CC8" s="3133"/>
      <c r="CD8" s="513" t="s">
        <v>286</v>
      </c>
      <c r="CE8" s="510">
        <f t="shared" ref="CE8:CU8" si="107">CE14+CE20+CE26+CE32+CE38+CE44</f>
        <v>5916.03</v>
      </c>
      <c r="CF8" s="510">
        <f t="shared" si="107"/>
        <v>5182.53</v>
      </c>
      <c r="CG8" s="510">
        <f t="shared" si="107"/>
        <v>1170.5</v>
      </c>
      <c r="CH8" s="510">
        <f t="shared" si="107"/>
        <v>437</v>
      </c>
      <c r="CI8" s="510">
        <f t="shared" si="107"/>
        <v>5916.03</v>
      </c>
      <c r="CJ8" s="511">
        <f t="shared" si="107"/>
        <v>4841.28</v>
      </c>
      <c r="CK8" s="511">
        <f t="shared" si="107"/>
        <v>0</v>
      </c>
      <c r="CL8" s="511">
        <f t="shared" si="107"/>
        <v>437</v>
      </c>
      <c r="CM8" s="511">
        <f t="shared" si="107"/>
        <v>0</v>
      </c>
      <c r="CN8" s="511">
        <f t="shared" si="107"/>
        <v>0</v>
      </c>
      <c r="CO8" s="511">
        <f t="shared" si="107"/>
        <v>0</v>
      </c>
      <c r="CP8" s="511">
        <f t="shared" si="107"/>
        <v>0</v>
      </c>
      <c r="CQ8" s="511">
        <f t="shared" si="107"/>
        <v>1170.5</v>
      </c>
      <c r="CR8" s="511">
        <f t="shared" si="107"/>
        <v>0</v>
      </c>
      <c r="CS8" s="511">
        <f t="shared" si="107"/>
        <v>341.25</v>
      </c>
      <c r="CT8" s="511">
        <f t="shared" si="107"/>
        <v>0</v>
      </c>
      <c r="CU8" s="512">
        <f t="shared" si="107"/>
        <v>0</v>
      </c>
      <c r="CV8" s="499"/>
      <c r="CW8" s="3133"/>
      <c r="CX8" s="513" t="s">
        <v>286</v>
      </c>
      <c r="CY8" s="510">
        <f t="shared" ref="CY8:DO8" si="108">CY14+CY20+CY26+CY32+CY38+CY44</f>
        <v>3006.6</v>
      </c>
      <c r="CZ8" s="510">
        <f t="shared" si="108"/>
        <v>621.44000000000005</v>
      </c>
      <c r="DA8" s="510">
        <f t="shared" si="108"/>
        <v>4727.66</v>
      </c>
      <c r="DB8" s="510">
        <f t="shared" si="108"/>
        <v>2342.5</v>
      </c>
      <c r="DC8" s="510">
        <f t="shared" si="108"/>
        <v>3006.6</v>
      </c>
      <c r="DD8" s="511">
        <f t="shared" si="108"/>
        <v>621.44000000000005</v>
      </c>
      <c r="DE8" s="511">
        <f t="shared" si="108"/>
        <v>371.32</v>
      </c>
      <c r="DF8" s="511">
        <f t="shared" si="108"/>
        <v>375</v>
      </c>
      <c r="DG8" s="511">
        <f t="shared" si="108"/>
        <v>0</v>
      </c>
      <c r="DH8" s="511">
        <f t="shared" si="108"/>
        <v>338</v>
      </c>
      <c r="DI8" s="511">
        <f t="shared" si="108"/>
        <v>50</v>
      </c>
      <c r="DJ8" s="511">
        <f t="shared" si="108"/>
        <v>0</v>
      </c>
      <c r="DK8" s="511">
        <f t="shared" si="108"/>
        <v>4018.34</v>
      </c>
      <c r="DL8" s="511">
        <f t="shared" si="108"/>
        <v>1776.5</v>
      </c>
      <c r="DM8" s="511">
        <f t="shared" si="108"/>
        <v>0</v>
      </c>
      <c r="DN8" s="511">
        <f t="shared" si="108"/>
        <v>0</v>
      </c>
      <c r="DO8" s="512">
        <f t="shared" si="108"/>
        <v>141</v>
      </c>
    </row>
    <row r="9" spans="1:119" ht="24" customHeight="1" x14ac:dyDescent="0.15">
      <c r="A9" s="3133"/>
      <c r="B9" s="509" t="s">
        <v>779</v>
      </c>
      <c r="C9" s="510">
        <f t="shared" ref="C9:G9" si="109">C15+C21+C27+C33+C39+C45</f>
        <v>-193</v>
      </c>
      <c r="D9" s="510">
        <f t="shared" si="109"/>
        <v>0</v>
      </c>
      <c r="E9" s="510">
        <f t="shared" si="109"/>
        <v>0</v>
      </c>
      <c r="F9" s="510">
        <f t="shared" si="109"/>
        <v>193</v>
      </c>
      <c r="G9" s="510">
        <f t="shared" si="109"/>
        <v>-193</v>
      </c>
      <c r="H9" s="511">
        <f t="shared" ref="H9:S9" si="110">H15+H21+H27+H33+H39+H45</f>
        <v>0</v>
      </c>
      <c r="I9" s="511">
        <f t="shared" si="110"/>
        <v>0</v>
      </c>
      <c r="J9" s="511">
        <f t="shared" si="110"/>
        <v>0</v>
      </c>
      <c r="K9" s="511">
        <f t="shared" si="110"/>
        <v>0</v>
      </c>
      <c r="L9" s="511">
        <f t="shared" si="110"/>
        <v>0</v>
      </c>
      <c r="M9" s="511">
        <f t="shared" si="110"/>
        <v>92</v>
      </c>
      <c r="N9" s="511">
        <f t="shared" si="110"/>
        <v>0</v>
      </c>
      <c r="O9" s="511">
        <f t="shared" si="110"/>
        <v>0</v>
      </c>
      <c r="P9" s="511">
        <f t="shared" si="110"/>
        <v>101</v>
      </c>
      <c r="Q9" s="511">
        <f t="shared" si="110"/>
        <v>0</v>
      </c>
      <c r="R9" s="511">
        <f t="shared" si="110"/>
        <v>0</v>
      </c>
      <c r="S9" s="512">
        <f t="shared" si="110"/>
        <v>0</v>
      </c>
      <c r="T9" s="499"/>
      <c r="U9" s="3133"/>
      <c r="V9" s="509" t="s">
        <v>779</v>
      </c>
      <c r="W9" s="510">
        <f t="shared" ref="W9:AA9" si="111">W15+W21+W27+W33+W39+W45</f>
        <v>0</v>
      </c>
      <c r="X9" s="510">
        <f t="shared" si="111"/>
        <v>0</v>
      </c>
      <c r="Y9" s="510">
        <f t="shared" si="111"/>
        <v>0</v>
      </c>
      <c r="Z9" s="510">
        <f t="shared" si="111"/>
        <v>0</v>
      </c>
      <c r="AA9" s="510">
        <f t="shared" si="111"/>
        <v>0</v>
      </c>
      <c r="AB9" s="511">
        <f t="shared" ref="AB9:AM9" si="112">AB15+AB21+AB27+AB33+AB39+AB45</f>
        <v>0</v>
      </c>
      <c r="AC9" s="511">
        <f t="shared" si="112"/>
        <v>0</v>
      </c>
      <c r="AD9" s="511">
        <f t="shared" si="112"/>
        <v>0</v>
      </c>
      <c r="AE9" s="511">
        <f t="shared" si="112"/>
        <v>0</v>
      </c>
      <c r="AF9" s="511">
        <f t="shared" si="112"/>
        <v>0</v>
      </c>
      <c r="AG9" s="511">
        <f t="shared" si="112"/>
        <v>0</v>
      </c>
      <c r="AH9" s="511">
        <f t="shared" si="112"/>
        <v>0</v>
      </c>
      <c r="AI9" s="511">
        <f t="shared" si="112"/>
        <v>0</v>
      </c>
      <c r="AJ9" s="511">
        <f t="shared" si="112"/>
        <v>0</v>
      </c>
      <c r="AK9" s="511">
        <f t="shared" si="112"/>
        <v>0</v>
      </c>
      <c r="AL9" s="511">
        <f t="shared" si="112"/>
        <v>0</v>
      </c>
      <c r="AM9" s="512">
        <f t="shared" si="112"/>
        <v>0</v>
      </c>
      <c r="AN9" s="499"/>
      <c r="AO9" s="3133"/>
      <c r="AP9" s="509" t="s">
        <v>779</v>
      </c>
      <c r="AQ9" s="1936">
        <f t="shared" ref="AQ9:BG9" si="113">AQ15+AQ21+AQ27+AQ33+AQ39+AQ45</f>
        <v>0</v>
      </c>
      <c r="AR9" s="1936">
        <f t="shared" si="113"/>
        <v>0</v>
      </c>
      <c r="AS9" s="1936">
        <f t="shared" si="113"/>
        <v>0</v>
      </c>
      <c r="AT9" s="1936">
        <f t="shared" si="113"/>
        <v>0</v>
      </c>
      <c r="AU9" s="1936">
        <f t="shared" si="113"/>
        <v>0</v>
      </c>
      <c r="AV9" s="2394">
        <f t="shared" si="113"/>
        <v>0</v>
      </c>
      <c r="AW9" s="2394">
        <f t="shared" si="113"/>
        <v>0</v>
      </c>
      <c r="AX9" s="2394">
        <f t="shared" si="113"/>
        <v>0</v>
      </c>
      <c r="AY9" s="2394">
        <f t="shared" si="113"/>
        <v>0</v>
      </c>
      <c r="AZ9" s="2394">
        <f t="shared" si="113"/>
        <v>0</v>
      </c>
      <c r="BA9" s="2394">
        <f t="shared" si="113"/>
        <v>0</v>
      </c>
      <c r="BB9" s="2394">
        <f t="shared" si="113"/>
        <v>0</v>
      </c>
      <c r="BC9" s="2394">
        <f t="shared" si="113"/>
        <v>0</v>
      </c>
      <c r="BD9" s="2394">
        <f t="shared" si="113"/>
        <v>0</v>
      </c>
      <c r="BE9" s="2394">
        <f t="shared" si="113"/>
        <v>0</v>
      </c>
      <c r="BF9" s="2394">
        <f t="shared" si="113"/>
        <v>0</v>
      </c>
      <c r="BG9" s="2395">
        <f t="shared" si="113"/>
        <v>0</v>
      </c>
      <c r="BH9" s="499"/>
      <c r="BI9" s="3133"/>
      <c r="BJ9" s="509" t="s">
        <v>779</v>
      </c>
      <c r="BK9" s="510">
        <f t="shared" ref="BK9:CA9" si="114">BK15+BK21+BK27+BK33+BK39+BK45</f>
        <v>-92</v>
      </c>
      <c r="BL9" s="510">
        <f t="shared" si="114"/>
        <v>0</v>
      </c>
      <c r="BM9" s="510">
        <f t="shared" si="114"/>
        <v>0</v>
      </c>
      <c r="BN9" s="510">
        <f t="shared" si="114"/>
        <v>92</v>
      </c>
      <c r="BO9" s="510">
        <f t="shared" si="114"/>
        <v>-92</v>
      </c>
      <c r="BP9" s="511">
        <f t="shared" si="114"/>
        <v>0</v>
      </c>
      <c r="BQ9" s="511">
        <f t="shared" si="114"/>
        <v>0</v>
      </c>
      <c r="BR9" s="511">
        <f t="shared" si="114"/>
        <v>0</v>
      </c>
      <c r="BS9" s="511">
        <f t="shared" si="114"/>
        <v>0</v>
      </c>
      <c r="BT9" s="511">
        <f t="shared" si="114"/>
        <v>0</v>
      </c>
      <c r="BU9" s="511">
        <f t="shared" si="114"/>
        <v>92</v>
      </c>
      <c r="BV9" s="511">
        <f t="shared" si="114"/>
        <v>0</v>
      </c>
      <c r="BW9" s="511">
        <f t="shared" si="114"/>
        <v>0</v>
      </c>
      <c r="BX9" s="511">
        <f t="shared" si="114"/>
        <v>0</v>
      </c>
      <c r="BY9" s="511">
        <f t="shared" si="114"/>
        <v>0</v>
      </c>
      <c r="BZ9" s="511">
        <f t="shared" si="114"/>
        <v>0</v>
      </c>
      <c r="CA9" s="512">
        <f t="shared" si="114"/>
        <v>0</v>
      </c>
      <c r="CB9" s="499"/>
      <c r="CC9" s="3133"/>
      <c r="CD9" s="509" t="s">
        <v>779</v>
      </c>
      <c r="CE9" s="510">
        <f t="shared" ref="CE9:CU9" si="115">CE15+CE21+CE27+CE33+CE39+CE45</f>
        <v>-97</v>
      </c>
      <c r="CF9" s="510">
        <f t="shared" si="115"/>
        <v>0</v>
      </c>
      <c r="CG9" s="510">
        <f t="shared" si="115"/>
        <v>0</v>
      </c>
      <c r="CH9" s="510">
        <f t="shared" si="115"/>
        <v>97</v>
      </c>
      <c r="CI9" s="510">
        <f t="shared" si="115"/>
        <v>-97</v>
      </c>
      <c r="CJ9" s="511">
        <f t="shared" si="115"/>
        <v>0</v>
      </c>
      <c r="CK9" s="511">
        <f t="shared" si="115"/>
        <v>0</v>
      </c>
      <c r="CL9" s="511">
        <f t="shared" si="115"/>
        <v>0</v>
      </c>
      <c r="CM9" s="511">
        <f t="shared" si="115"/>
        <v>0</v>
      </c>
      <c r="CN9" s="511">
        <f t="shared" si="115"/>
        <v>0</v>
      </c>
      <c r="CO9" s="511">
        <f t="shared" si="115"/>
        <v>0</v>
      </c>
      <c r="CP9" s="511">
        <f t="shared" si="115"/>
        <v>0</v>
      </c>
      <c r="CQ9" s="511">
        <f t="shared" si="115"/>
        <v>0</v>
      </c>
      <c r="CR9" s="511">
        <f t="shared" si="115"/>
        <v>97</v>
      </c>
      <c r="CS9" s="511">
        <f t="shared" si="115"/>
        <v>0</v>
      </c>
      <c r="CT9" s="511">
        <f t="shared" si="115"/>
        <v>0</v>
      </c>
      <c r="CU9" s="512">
        <f t="shared" si="115"/>
        <v>0</v>
      </c>
      <c r="CV9" s="499"/>
      <c r="CW9" s="3133"/>
      <c r="CX9" s="509" t="s">
        <v>779</v>
      </c>
      <c r="CY9" s="510">
        <f t="shared" ref="CY9:DO9" si="116">CY15+CY21+CY27+CY33+CY39+CY45</f>
        <v>-4</v>
      </c>
      <c r="CZ9" s="510">
        <f t="shared" si="116"/>
        <v>0</v>
      </c>
      <c r="DA9" s="510">
        <f t="shared" si="116"/>
        <v>0</v>
      </c>
      <c r="DB9" s="510">
        <f t="shared" si="116"/>
        <v>4</v>
      </c>
      <c r="DC9" s="510">
        <f t="shared" si="116"/>
        <v>-4</v>
      </c>
      <c r="DD9" s="511">
        <f t="shared" si="116"/>
        <v>0</v>
      </c>
      <c r="DE9" s="511">
        <f t="shared" si="116"/>
        <v>0</v>
      </c>
      <c r="DF9" s="511">
        <f t="shared" si="116"/>
        <v>0</v>
      </c>
      <c r="DG9" s="511">
        <f t="shared" si="116"/>
        <v>0</v>
      </c>
      <c r="DH9" s="511">
        <f t="shared" si="116"/>
        <v>0</v>
      </c>
      <c r="DI9" s="511">
        <f t="shared" si="116"/>
        <v>0</v>
      </c>
      <c r="DJ9" s="511">
        <f t="shared" si="116"/>
        <v>0</v>
      </c>
      <c r="DK9" s="511">
        <f t="shared" si="116"/>
        <v>0</v>
      </c>
      <c r="DL9" s="511">
        <f t="shared" si="116"/>
        <v>4</v>
      </c>
      <c r="DM9" s="511">
        <f t="shared" si="116"/>
        <v>0</v>
      </c>
      <c r="DN9" s="511">
        <f t="shared" si="116"/>
        <v>0</v>
      </c>
      <c r="DO9" s="512">
        <f t="shared" si="116"/>
        <v>0</v>
      </c>
    </row>
    <row r="10" spans="1:119" ht="24" customHeight="1" x14ac:dyDescent="0.15">
      <c r="A10" s="3133"/>
      <c r="B10" s="514" t="s">
        <v>285</v>
      </c>
      <c r="C10" s="522">
        <f t="shared" ref="C10:G10" si="117">C16+C22+C28+C34+C40+C46</f>
        <v>105.22</v>
      </c>
      <c r="D10" s="522">
        <f t="shared" si="117"/>
        <v>496.67</v>
      </c>
      <c r="E10" s="522">
        <f t="shared" si="117"/>
        <v>77.55</v>
      </c>
      <c r="F10" s="522">
        <f t="shared" si="117"/>
        <v>469</v>
      </c>
      <c r="G10" s="522">
        <f t="shared" si="117"/>
        <v>105.22</v>
      </c>
      <c r="H10" s="523">
        <f t="shared" ref="H10:S10" si="118">H16+H22+H28+H34+H40+H46</f>
        <v>250.41</v>
      </c>
      <c r="I10" s="523">
        <f t="shared" si="118"/>
        <v>13</v>
      </c>
      <c r="J10" s="523">
        <f t="shared" si="118"/>
        <v>22</v>
      </c>
      <c r="K10" s="523">
        <f t="shared" si="118"/>
        <v>16.02</v>
      </c>
      <c r="L10" s="523">
        <f t="shared" si="118"/>
        <v>60.55</v>
      </c>
      <c r="M10" s="523">
        <f t="shared" si="118"/>
        <v>0</v>
      </c>
      <c r="N10" s="523">
        <f t="shared" si="118"/>
        <v>230.24</v>
      </c>
      <c r="O10" s="523">
        <f t="shared" si="118"/>
        <v>4</v>
      </c>
      <c r="P10" s="523">
        <f t="shared" si="118"/>
        <v>447</v>
      </c>
      <c r="Q10" s="523">
        <f t="shared" si="118"/>
        <v>0</v>
      </c>
      <c r="R10" s="523">
        <f t="shared" si="118"/>
        <v>0</v>
      </c>
      <c r="S10" s="524">
        <f t="shared" si="118"/>
        <v>0</v>
      </c>
      <c r="T10" s="499"/>
      <c r="U10" s="3133"/>
      <c r="V10" s="514" t="s">
        <v>285</v>
      </c>
      <c r="W10" s="522">
        <f t="shared" ref="W10:AA10" si="119">W16+W22+W28+W34+W40+W46</f>
        <v>230.24</v>
      </c>
      <c r="X10" s="522">
        <f t="shared" si="119"/>
        <v>230.24</v>
      </c>
      <c r="Y10" s="522">
        <f t="shared" si="119"/>
        <v>0</v>
      </c>
      <c r="Z10" s="522">
        <f t="shared" si="119"/>
        <v>0</v>
      </c>
      <c r="AA10" s="522">
        <f t="shared" si="119"/>
        <v>230.24</v>
      </c>
      <c r="AB10" s="523">
        <f t="shared" ref="AB10:AM10" si="120">AB16+AB22+AB28+AB34+AB40+AB46</f>
        <v>0</v>
      </c>
      <c r="AC10" s="523">
        <f t="shared" si="120"/>
        <v>0</v>
      </c>
      <c r="AD10" s="523">
        <f t="shared" si="120"/>
        <v>0</v>
      </c>
      <c r="AE10" s="523">
        <f t="shared" si="120"/>
        <v>0</v>
      </c>
      <c r="AF10" s="523">
        <f t="shared" si="120"/>
        <v>0</v>
      </c>
      <c r="AG10" s="523">
        <f t="shared" si="120"/>
        <v>0</v>
      </c>
      <c r="AH10" s="523">
        <f t="shared" si="120"/>
        <v>230.24</v>
      </c>
      <c r="AI10" s="523">
        <f t="shared" si="120"/>
        <v>0</v>
      </c>
      <c r="AJ10" s="523">
        <f t="shared" si="120"/>
        <v>0</v>
      </c>
      <c r="AK10" s="523">
        <f t="shared" si="120"/>
        <v>0</v>
      </c>
      <c r="AL10" s="523">
        <f t="shared" si="120"/>
        <v>0</v>
      </c>
      <c r="AM10" s="524">
        <f t="shared" si="120"/>
        <v>0</v>
      </c>
      <c r="AN10" s="499"/>
      <c r="AO10" s="3133"/>
      <c r="AP10" s="514" t="s">
        <v>285</v>
      </c>
      <c r="AQ10" s="1938">
        <f t="shared" ref="AQ10:BG10" si="121">AQ16+AQ22+AQ28+AQ34+AQ40+AQ46</f>
        <v>17</v>
      </c>
      <c r="AR10" s="1938">
        <f t="shared" si="121"/>
        <v>0</v>
      </c>
      <c r="AS10" s="1938">
        <f t="shared" si="121"/>
        <v>17</v>
      </c>
      <c r="AT10" s="1938">
        <f t="shared" si="121"/>
        <v>0</v>
      </c>
      <c r="AU10" s="1938">
        <f t="shared" si="121"/>
        <v>17</v>
      </c>
      <c r="AV10" s="2396">
        <f t="shared" si="121"/>
        <v>0</v>
      </c>
      <c r="AW10" s="2396">
        <f t="shared" si="121"/>
        <v>13</v>
      </c>
      <c r="AX10" s="2396">
        <f t="shared" si="121"/>
        <v>0</v>
      </c>
      <c r="AY10" s="2396">
        <f t="shared" si="121"/>
        <v>0</v>
      </c>
      <c r="AZ10" s="2396">
        <f t="shared" si="121"/>
        <v>0</v>
      </c>
      <c r="BA10" s="2396">
        <f t="shared" si="121"/>
        <v>0</v>
      </c>
      <c r="BB10" s="2396">
        <f t="shared" si="121"/>
        <v>0</v>
      </c>
      <c r="BC10" s="2396">
        <f t="shared" si="121"/>
        <v>4</v>
      </c>
      <c r="BD10" s="2396">
        <f t="shared" si="121"/>
        <v>0</v>
      </c>
      <c r="BE10" s="2396">
        <f t="shared" si="121"/>
        <v>0</v>
      </c>
      <c r="BF10" s="2396">
        <f t="shared" si="121"/>
        <v>0</v>
      </c>
      <c r="BG10" s="2397">
        <f t="shared" si="121"/>
        <v>0</v>
      </c>
      <c r="BH10" s="499"/>
      <c r="BI10" s="3133"/>
      <c r="BJ10" s="514" t="s">
        <v>285</v>
      </c>
      <c r="BK10" s="522">
        <f t="shared" ref="BK10:CA10" si="122">BK16+BK22+BK28+BK34+BK40+BK46</f>
        <v>-29</v>
      </c>
      <c r="BL10" s="522">
        <f t="shared" si="122"/>
        <v>0</v>
      </c>
      <c r="BM10" s="522">
        <f t="shared" si="122"/>
        <v>0</v>
      </c>
      <c r="BN10" s="522">
        <f t="shared" si="122"/>
        <v>29</v>
      </c>
      <c r="BO10" s="522">
        <f t="shared" si="122"/>
        <v>-29</v>
      </c>
      <c r="BP10" s="523">
        <f t="shared" si="122"/>
        <v>0</v>
      </c>
      <c r="BQ10" s="523">
        <f t="shared" si="122"/>
        <v>0</v>
      </c>
      <c r="BR10" s="523">
        <f t="shared" si="122"/>
        <v>22</v>
      </c>
      <c r="BS10" s="523">
        <f t="shared" si="122"/>
        <v>0</v>
      </c>
      <c r="BT10" s="523">
        <f t="shared" si="122"/>
        <v>0</v>
      </c>
      <c r="BU10" s="523">
        <f t="shared" si="122"/>
        <v>0</v>
      </c>
      <c r="BV10" s="523">
        <f t="shared" si="122"/>
        <v>0</v>
      </c>
      <c r="BW10" s="523">
        <f t="shared" si="122"/>
        <v>0</v>
      </c>
      <c r="BX10" s="523">
        <f t="shared" si="122"/>
        <v>7</v>
      </c>
      <c r="BY10" s="523">
        <f t="shared" si="122"/>
        <v>0</v>
      </c>
      <c r="BZ10" s="523">
        <f t="shared" si="122"/>
        <v>0</v>
      </c>
      <c r="CA10" s="524">
        <f t="shared" si="122"/>
        <v>0</v>
      </c>
      <c r="CB10" s="499"/>
      <c r="CC10" s="3133"/>
      <c r="CD10" s="514" t="s">
        <v>285</v>
      </c>
      <c r="CE10" s="522">
        <f t="shared" ref="CE10:CU10" si="123">CE16+CE22+CE28+CE34+CE40+CE46</f>
        <v>-173.57</v>
      </c>
      <c r="CF10" s="522">
        <f t="shared" si="123"/>
        <v>266.43</v>
      </c>
      <c r="CG10" s="522">
        <f t="shared" si="123"/>
        <v>0</v>
      </c>
      <c r="CH10" s="522">
        <f t="shared" si="123"/>
        <v>440</v>
      </c>
      <c r="CI10" s="522">
        <f t="shared" si="123"/>
        <v>-173.57</v>
      </c>
      <c r="CJ10" s="523">
        <f t="shared" si="123"/>
        <v>250.41</v>
      </c>
      <c r="CK10" s="523">
        <f t="shared" si="123"/>
        <v>0</v>
      </c>
      <c r="CL10" s="523">
        <f t="shared" si="123"/>
        <v>0</v>
      </c>
      <c r="CM10" s="523">
        <f t="shared" si="123"/>
        <v>16.02</v>
      </c>
      <c r="CN10" s="523">
        <f t="shared" si="123"/>
        <v>0</v>
      </c>
      <c r="CO10" s="523">
        <f t="shared" si="123"/>
        <v>0</v>
      </c>
      <c r="CP10" s="523">
        <f t="shared" si="123"/>
        <v>0</v>
      </c>
      <c r="CQ10" s="523">
        <f t="shared" si="123"/>
        <v>0</v>
      </c>
      <c r="CR10" s="523">
        <f t="shared" si="123"/>
        <v>440</v>
      </c>
      <c r="CS10" s="523">
        <f t="shared" si="123"/>
        <v>0</v>
      </c>
      <c r="CT10" s="523">
        <f t="shared" si="123"/>
        <v>0</v>
      </c>
      <c r="CU10" s="524">
        <f t="shared" si="123"/>
        <v>0</v>
      </c>
      <c r="CV10" s="499"/>
      <c r="CW10" s="3133"/>
      <c r="CX10" s="514" t="s">
        <v>285</v>
      </c>
      <c r="CY10" s="522">
        <f t="shared" ref="CY10:DO10" si="124">CY16+CY22+CY28+CY34+CY40+CY46</f>
        <v>60.55</v>
      </c>
      <c r="CZ10" s="522">
        <f t="shared" si="124"/>
        <v>0</v>
      </c>
      <c r="DA10" s="522">
        <f t="shared" si="124"/>
        <v>60.55</v>
      </c>
      <c r="DB10" s="522">
        <f t="shared" si="124"/>
        <v>0</v>
      </c>
      <c r="DC10" s="522">
        <f t="shared" si="124"/>
        <v>60.55</v>
      </c>
      <c r="DD10" s="523">
        <f t="shared" si="124"/>
        <v>0</v>
      </c>
      <c r="DE10" s="523">
        <f t="shared" si="124"/>
        <v>0</v>
      </c>
      <c r="DF10" s="523">
        <f t="shared" si="124"/>
        <v>0</v>
      </c>
      <c r="DG10" s="523">
        <f t="shared" si="124"/>
        <v>0</v>
      </c>
      <c r="DH10" s="523">
        <f t="shared" si="124"/>
        <v>60.55</v>
      </c>
      <c r="DI10" s="523">
        <f t="shared" si="124"/>
        <v>0</v>
      </c>
      <c r="DJ10" s="523">
        <f t="shared" si="124"/>
        <v>0</v>
      </c>
      <c r="DK10" s="523">
        <f t="shared" si="124"/>
        <v>0</v>
      </c>
      <c r="DL10" s="523">
        <f t="shared" si="124"/>
        <v>0</v>
      </c>
      <c r="DM10" s="523">
        <f t="shared" si="124"/>
        <v>0</v>
      </c>
      <c r="DN10" s="523">
        <f t="shared" si="124"/>
        <v>0</v>
      </c>
      <c r="DO10" s="524">
        <f t="shared" si="124"/>
        <v>0</v>
      </c>
    </row>
    <row r="11" spans="1:119" s="78" customFormat="1" ht="24" customHeight="1" x14ac:dyDescent="0.15">
      <c r="A11" s="3133" t="s">
        <v>322</v>
      </c>
      <c r="B11" s="515" t="s">
        <v>46</v>
      </c>
      <c r="C11" s="516">
        <f>SUM(C12:C16)</f>
        <v>2155.4799999999996</v>
      </c>
      <c r="D11" s="516">
        <f t="shared" ref="D11" si="125">SUM(D12:D16)</f>
        <v>4923.4799999999996</v>
      </c>
      <c r="E11" s="516">
        <f t="shared" ref="E11" si="126">SUM(E12:E16)</f>
        <v>6558.5</v>
      </c>
      <c r="F11" s="516">
        <f t="shared" ref="F11" si="127">SUM(F12:F16)</f>
        <v>9326.5</v>
      </c>
      <c r="G11" s="516">
        <f t="shared" ref="G11" si="128">SUM(G12:G16)</f>
        <v>2155.4799999999996</v>
      </c>
      <c r="H11" s="516">
        <f t="shared" ref="H11" si="129">SUM(H12:H16)</f>
        <v>2592.2399999999998</v>
      </c>
      <c r="I11" s="516">
        <f t="shared" ref="I11" si="130">SUM(I12:I16)</f>
        <v>52</v>
      </c>
      <c r="J11" s="516">
        <f t="shared" ref="J11" si="131">SUM(J12:J16)</f>
        <v>1942</v>
      </c>
      <c r="K11" s="516">
        <f t="shared" ref="K11" si="132">SUM(K12:K16)</f>
        <v>109</v>
      </c>
      <c r="L11" s="516">
        <f t="shared" ref="L11" si="133">SUM(L12:L16)</f>
        <v>619</v>
      </c>
      <c r="M11" s="516">
        <f t="shared" ref="M11" si="134">SUM(M12:M16)</f>
        <v>803</v>
      </c>
      <c r="N11" s="516">
        <f t="shared" ref="N11" si="135">SUM(N12:N16)</f>
        <v>2222.2399999999998</v>
      </c>
      <c r="O11" s="516">
        <f t="shared" ref="O11" si="136">SUM(O12:O16)</f>
        <v>5310.5</v>
      </c>
      <c r="P11" s="516">
        <f t="shared" ref="P11" si="137">SUM(P12:P16)</f>
        <v>5907.5</v>
      </c>
      <c r="Q11" s="516">
        <f t="shared" ref="Q11" si="138">SUM(Q12:Q16)</f>
        <v>0</v>
      </c>
      <c r="R11" s="516">
        <f t="shared" ref="R11" si="139">SUM(R12:R16)</f>
        <v>577</v>
      </c>
      <c r="S11" s="516">
        <f t="shared" ref="S11" si="140">SUM(S12:S16)</f>
        <v>674</v>
      </c>
      <c r="T11" s="501"/>
      <c r="U11" s="3133" t="s">
        <v>322</v>
      </c>
      <c r="V11" s="515" t="s">
        <v>46</v>
      </c>
      <c r="W11" s="516">
        <f>SUM(W12:W16)</f>
        <v>383</v>
      </c>
      <c r="X11" s="516">
        <f t="shared" ref="X11" si="141">SUM(X12:X16)</f>
        <v>0</v>
      </c>
      <c r="Y11" s="516">
        <f t="shared" ref="Y11" si="142">SUM(Y12:Y16)</f>
        <v>2303</v>
      </c>
      <c r="Z11" s="516">
        <f t="shared" ref="Z11" si="143">SUM(Z12:Z16)</f>
        <v>1920</v>
      </c>
      <c r="AA11" s="516">
        <f t="shared" ref="AA11" si="144">SUM(AA12:AA16)</f>
        <v>383</v>
      </c>
      <c r="AB11" s="516">
        <f t="shared" ref="AB11" si="145">SUM(AB12:AB16)</f>
        <v>0</v>
      </c>
      <c r="AC11" s="516">
        <f t="shared" ref="AC11" si="146">SUM(AC12:AC16)</f>
        <v>8</v>
      </c>
      <c r="AD11" s="516">
        <f t="shared" ref="AD11" si="147">SUM(AD12:AD16)</f>
        <v>0</v>
      </c>
      <c r="AE11" s="516">
        <f t="shared" ref="AE11" si="148">SUM(AE12:AE16)</f>
        <v>0</v>
      </c>
      <c r="AF11" s="516">
        <f t="shared" ref="AF11" si="149">SUM(AF12:AF16)</f>
        <v>577</v>
      </c>
      <c r="AG11" s="516">
        <f t="shared" ref="AG11" si="150">SUM(AG12:AG16)</f>
        <v>599</v>
      </c>
      <c r="AH11" s="516">
        <f t="shared" ref="AH11" si="151">SUM(AH12:AH16)</f>
        <v>0</v>
      </c>
      <c r="AI11" s="516">
        <f t="shared" ref="AI11" si="152">SUM(AI12:AI16)</f>
        <v>1141</v>
      </c>
      <c r="AJ11" s="516">
        <f t="shared" ref="AJ11" si="153">SUM(AJ12:AJ16)</f>
        <v>744</v>
      </c>
      <c r="AK11" s="516">
        <f t="shared" ref="AK11" si="154">SUM(AK12:AK16)</f>
        <v>0</v>
      </c>
      <c r="AL11" s="516">
        <f t="shared" ref="AL11" si="155">SUM(AL12:AL16)</f>
        <v>577</v>
      </c>
      <c r="AM11" s="516">
        <f t="shared" ref="AM11" si="156">SUM(AM12:AM16)</f>
        <v>577</v>
      </c>
      <c r="AN11" s="501"/>
      <c r="AO11" s="3133" t="s">
        <v>322</v>
      </c>
      <c r="AP11" s="515" t="s">
        <v>46</v>
      </c>
      <c r="AQ11" s="1852">
        <f>SUM(AQ12:AQ16)</f>
        <v>-500.32999999999993</v>
      </c>
      <c r="AR11" s="1852">
        <f t="shared" ref="AR11" si="157">SUM(AR12:AR16)</f>
        <v>568</v>
      </c>
      <c r="AS11" s="1852">
        <f t="shared" ref="AS11" si="158">SUM(AS12:AS16)</f>
        <v>1482.67</v>
      </c>
      <c r="AT11" s="1852">
        <f t="shared" ref="AT11" si="159">SUM(AT12:AT16)</f>
        <v>2551</v>
      </c>
      <c r="AU11" s="1852">
        <f t="shared" ref="AU11" si="160">SUM(AU12:AU16)</f>
        <v>-500.32999999999993</v>
      </c>
      <c r="AV11" s="1852">
        <f t="shared" ref="AV11" si="161">SUM(AV12:AV16)</f>
        <v>568</v>
      </c>
      <c r="AW11" s="1852">
        <f t="shared" ref="AW11" si="162">SUM(AW12:AW16)</f>
        <v>44</v>
      </c>
      <c r="AX11" s="1852">
        <f t="shared" ref="AX11" si="163">SUM(AX12:AX16)</f>
        <v>646</v>
      </c>
      <c r="AY11" s="1852">
        <f t="shared" ref="AY11" si="164">SUM(AY12:AY16)</f>
        <v>0</v>
      </c>
      <c r="AZ11" s="1852">
        <f t="shared" ref="AZ11" si="165">SUM(AZ12:AZ16)</f>
        <v>42</v>
      </c>
      <c r="BA11" s="1852">
        <f t="shared" ref="BA11" si="166">SUM(BA12:BA16)</f>
        <v>42</v>
      </c>
      <c r="BB11" s="1852">
        <f t="shared" ref="BB11" si="167">SUM(BB12:BB16)</f>
        <v>0</v>
      </c>
      <c r="BC11" s="1852">
        <f t="shared" ref="BC11" si="168">SUM(BC12:BC16)</f>
        <v>1396.67</v>
      </c>
      <c r="BD11" s="1852">
        <f t="shared" ref="BD11" si="169">SUM(BD12:BD16)</f>
        <v>1863</v>
      </c>
      <c r="BE11" s="1852">
        <f t="shared" ref="BE11" si="170">SUM(BE12:BE16)</f>
        <v>0</v>
      </c>
      <c r="BF11" s="1852">
        <f t="shared" ref="BF11" si="171">SUM(BF12:BF16)</f>
        <v>0</v>
      </c>
      <c r="BG11" s="1852">
        <f t="shared" ref="BG11" si="172">SUM(BG12:BG16)</f>
        <v>0</v>
      </c>
      <c r="BH11" s="501"/>
      <c r="BI11" s="3133" t="s">
        <v>322</v>
      </c>
      <c r="BJ11" s="515" t="s">
        <v>46</v>
      </c>
      <c r="BK11" s="516">
        <f>SUM(BK12:BK16)</f>
        <v>2287.0599999999995</v>
      </c>
      <c r="BL11" s="516">
        <f t="shared" ref="BL11" si="173">SUM(BL12:BL16)</f>
        <v>3361.0599999999995</v>
      </c>
      <c r="BM11" s="516">
        <f t="shared" ref="BM11" si="174">SUM(BM12:BM16)</f>
        <v>550</v>
      </c>
      <c r="BN11" s="516">
        <f t="shared" ref="BN11" si="175">SUM(BN12:BN16)</f>
        <v>1624</v>
      </c>
      <c r="BO11" s="516">
        <f t="shared" ref="BO11" si="176">SUM(BO12:BO16)</f>
        <v>2287.0599999999995</v>
      </c>
      <c r="BP11" s="516">
        <f t="shared" ref="BP11" si="177">SUM(BP12:BP16)</f>
        <v>1029.82</v>
      </c>
      <c r="BQ11" s="516">
        <f t="shared" ref="BQ11" si="178">SUM(BQ12:BQ16)</f>
        <v>0</v>
      </c>
      <c r="BR11" s="516">
        <f t="shared" ref="BR11" si="179">SUM(BR12:BR16)</f>
        <v>683</v>
      </c>
      <c r="BS11" s="516">
        <f t="shared" ref="BS11" si="180">SUM(BS12:BS16)</f>
        <v>109</v>
      </c>
      <c r="BT11" s="516">
        <f t="shared" ref="BT11" si="181">SUM(BT12:BT16)</f>
        <v>0</v>
      </c>
      <c r="BU11" s="516">
        <f t="shared" ref="BU11" si="182">SUM(BU12:BU16)</f>
        <v>20</v>
      </c>
      <c r="BV11" s="516">
        <f t="shared" ref="BV11" si="183">SUM(BV12:BV16)</f>
        <v>2222.2399999999998</v>
      </c>
      <c r="BW11" s="516">
        <f t="shared" ref="BW11" si="184">SUM(BW12:BW16)</f>
        <v>550</v>
      </c>
      <c r="BX11" s="516">
        <f t="shared" ref="BX11" si="185">SUM(BX12:BX16)</f>
        <v>921</v>
      </c>
      <c r="BY11" s="516">
        <f t="shared" ref="BY11" si="186">SUM(BY12:BY16)</f>
        <v>0</v>
      </c>
      <c r="BZ11" s="516">
        <f t="shared" ref="BZ11" si="187">SUM(BZ12:BZ16)</f>
        <v>0</v>
      </c>
      <c r="CA11" s="516">
        <f t="shared" ref="CA11" si="188">SUM(CA12:CA16)</f>
        <v>0</v>
      </c>
      <c r="CB11" s="501"/>
      <c r="CC11" s="3133" t="s">
        <v>322</v>
      </c>
      <c r="CD11" s="515" t="s">
        <v>46</v>
      </c>
      <c r="CE11" s="516">
        <f>SUM(CE12:CE16)</f>
        <v>639.42000000000007</v>
      </c>
      <c r="CF11" s="516">
        <f t="shared" ref="CF11" si="189">SUM(CF12:CF16)</f>
        <v>994.42</v>
      </c>
      <c r="CG11" s="516">
        <f t="shared" ref="CG11" si="190">SUM(CG12:CG16)</f>
        <v>625</v>
      </c>
      <c r="CH11" s="516">
        <f t="shared" ref="CH11" si="191">SUM(CH12:CH16)</f>
        <v>980</v>
      </c>
      <c r="CI11" s="516">
        <f t="shared" ref="CI11" si="192">SUM(CI12:CI16)</f>
        <v>639.42000000000007</v>
      </c>
      <c r="CJ11" s="516">
        <f t="shared" ref="CJ11" si="193">SUM(CJ12:CJ16)</f>
        <v>994.42</v>
      </c>
      <c r="CK11" s="516">
        <f t="shared" ref="CK11" si="194">SUM(CK12:CK16)</f>
        <v>0</v>
      </c>
      <c r="CL11" s="516">
        <f t="shared" ref="CL11" si="195">SUM(CL12:CL16)</f>
        <v>355</v>
      </c>
      <c r="CM11" s="516">
        <f t="shared" ref="CM11" si="196">SUM(CM12:CM16)</f>
        <v>0</v>
      </c>
      <c r="CN11" s="516">
        <f t="shared" ref="CN11" si="197">SUM(CN12:CN16)</f>
        <v>0</v>
      </c>
      <c r="CO11" s="516">
        <f t="shared" ref="CO11" si="198">SUM(CO12:CO16)</f>
        <v>0</v>
      </c>
      <c r="CP11" s="516">
        <f t="shared" ref="CP11" si="199">SUM(CP12:CP16)</f>
        <v>0</v>
      </c>
      <c r="CQ11" s="516">
        <f t="shared" ref="CQ11" si="200">SUM(CQ12:CQ16)</f>
        <v>625</v>
      </c>
      <c r="CR11" s="516">
        <f t="shared" ref="CR11" si="201">SUM(CR12:CR16)</f>
        <v>625</v>
      </c>
      <c r="CS11" s="516">
        <f t="shared" ref="CS11" si="202">SUM(CS12:CS16)</f>
        <v>0</v>
      </c>
      <c r="CT11" s="516">
        <f t="shared" ref="CT11" si="203">SUM(CT12:CT16)</f>
        <v>0</v>
      </c>
      <c r="CU11" s="516">
        <f t="shared" ref="CU11" si="204">SUM(CU12:CU16)</f>
        <v>0</v>
      </c>
      <c r="CV11" s="501"/>
      <c r="CW11" s="3133" t="s">
        <v>322</v>
      </c>
      <c r="CX11" s="515" t="s">
        <v>46</v>
      </c>
      <c r="CY11" s="516">
        <f>SUM(CY12:CY16)</f>
        <v>-653.67000000000007</v>
      </c>
      <c r="CZ11" s="516">
        <f t="shared" ref="CZ11" si="205">SUM(CZ12:CZ16)</f>
        <v>0</v>
      </c>
      <c r="DA11" s="1856">
        <f t="shared" ref="DA11" si="206">SUM(DA12:DA16)</f>
        <v>1597.83</v>
      </c>
      <c r="DB11" s="516">
        <f t="shared" ref="DB11" si="207">SUM(DB12:DB16)</f>
        <v>2251.5</v>
      </c>
      <c r="DC11" s="516">
        <f t="shared" ref="DC11" si="208">SUM(DC12:DC16)</f>
        <v>-653.67000000000007</v>
      </c>
      <c r="DD11" s="516">
        <f t="shared" ref="DD11" si="209">SUM(DD12:DD16)</f>
        <v>0</v>
      </c>
      <c r="DE11" s="516">
        <f t="shared" ref="DE11" si="210">SUM(DE12:DE16)</f>
        <v>0</v>
      </c>
      <c r="DF11" s="516">
        <f t="shared" ref="DF11" si="211">SUM(DF12:DF16)</f>
        <v>258</v>
      </c>
      <c r="DG11" s="516">
        <f t="shared" ref="DG11" si="212">SUM(DG12:DG16)</f>
        <v>0</v>
      </c>
      <c r="DH11" s="516">
        <f t="shared" ref="DH11" si="213">SUM(DH12:DH16)</f>
        <v>0</v>
      </c>
      <c r="DI11" s="516">
        <f t="shared" ref="DI11" si="214">SUM(DI12:DI16)</f>
        <v>142</v>
      </c>
      <c r="DJ11" s="516">
        <f t="shared" ref="DJ11" si="215">SUM(DJ12:DJ16)</f>
        <v>0</v>
      </c>
      <c r="DK11" s="516">
        <f t="shared" ref="DK11" si="216">SUM(DK12:DK16)</f>
        <v>1597.83</v>
      </c>
      <c r="DL11" s="516">
        <f t="shared" ref="DL11" si="217">SUM(DL12:DL16)</f>
        <v>1754.5</v>
      </c>
      <c r="DM11" s="516">
        <f t="shared" ref="DM11" si="218">SUM(DM12:DM16)</f>
        <v>0</v>
      </c>
      <c r="DN11" s="516">
        <f t="shared" ref="DN11" si="219">SUM(DN12:DN16)</f>
        <v>0</v>
      </c>
      <c r="DO11" s="516">
        <f t="shared" ref="DO11" si="220">SUM(DO12:DO16)</f>
        <v>97</v>
      </c>
    </row>
    <row r="12" spans="1:119" ht="24" customHeight="1" x14ac:dyDescent="0.15">
      <c r="A12" s="3133"/>
      <c r="B12" s="517" t="s">
        <v>283</v>
      </c>
      <c r="C12" s="518">
        <f>D12+E12-F12</f>
        <v>-3123</v>
      </c>
      <c r="D12" s="518">
        <f>H12+K12+N12+Q12</f>
        <v>0</v>
      </c>
      <c r="E12" s="518">
        <f t="shared" ref="E12:E16" si="221">I12+L12+O12+R12</f>
        <v>0</v>
      </c>
      <c r="F12" s="518">
        <f t="shared" ref="F12:F16" si="222">J12+M12+P12+S12</f>
        <v>3123</v>
      </c>
      <c r="G12" s="518">
        <f>D12+E12-F12</f>
        <v>-3123</v>
      </c>
      <c r="H12" s="519">
        <f>AB12+AV12+BP12+CJ12+DD12</f>
        <v>0</v>
      </c>
      <c r="I12" s="519">
        <f t="shared" ref="I12:S12" si="223">AC12+AW12+BQ12+CK12+DE12</f>
        <v>0</v>
      </c>
      <c r="J12" s="519">
        <f t="shared" si="223"/>
        <v>83</v>
      </c>
      <c r="K12" s="519">
        <f t="shared" si="223"/>
        <v>0</v>
      </c>
      <c r="L12" s="519">
        <f t="shared" si="223"/>
        <v>0</v>
      </c>
      <c r="M12" s="519">
        <f t="shared" si="223"/>
        <v>290</v>
      </c>
      <c r="N12" s="519">
        <f t="shared" si="223"/>
        <v>0</v>
      </c>
      <c r="O12" s="519">
        <f t="shared" si="223"/>
        <v>0</v>
      </c>
      <c r="P12" s="519">
        <f t="shared" si="223"/>
        <v>2173</v>
      </c>
      <c r="Q12" s="519">
        <f t="shared" si="223"/>
        <v>0</v>
      </c>
      <c r="R12" s="519">
        <f t="shared" si="223"/>
        <v>0</v>
      </c>
      <c r="S12" s="520">
        <f t="shared" si="223"/>
        <v>577</v>
      </c>
      <c r="T12" s="499"/>
      <c r="U12" s="3133"/>
      <c r="V12" s="517" t="s">
        <v>283</v>
      </c>
      <c r="W12" s="518">
        <f>X12+Y12-Z12</f>
        <v>-1510</v>
      </c>
      <c r="X12" s="518">
        <f>AB12+AE12+AH12+AK12</f>
        <v>0</v>
      </c>
      <c r="Y12" s="518">
        <f t="shared" ref="Y12:Z12" si="224">AC12+AF12+AI12+AL12</f>
        <v>0</v>
      </c>
      <c r="Z12" s="518">
        <f t="shared" si="224"/>
        <v>1510</v>
      </c>
      <c r="AA12" s="518">
        <f>X12+Y12-Z12</f>
        <v>-1510</v>
      </c>
      <c r="AB12" s="518"/>
      <c r="AC12" s="518"/>
      <c r="AD12" s="518"/>
      <c r="AE12" s="518"/>
      <c r="AF12" s="518"/>
      <c r="AG12" s="518">
        <v>189</v>
      </c>
      <c r="AH12" s="518"/>
      <c r="AI12" s="518"/>
      <c r="AJ12" s="518">
        <v>744</v>
      </c>
      <c r="AK12" s="518"/>
      <c r="AL12" s="518"/>
      <c r="AM12" s="518">
        <v>577</v>
      </c>
      <c r="AN12" s="499"/>
      <c r="AO12" s="3133"/>
      <c r="AP12" s="1848" t="s">
        <v>283</v>
      </c>
      <c r="AQ12" s="1847">
        <f>AR12+AS12-AT12</f>
        <v>-98</v>
      </c>
      <c r="AR12" s="1847">
        <f>AV12+AY12+BB12+BE12</f>
        <v>0</v>
      </c>
      <c r="AS12" s="1847">
        <f t="shared" ref="AS12:AS16" si="225">AW12+AZ12+BC12+BF12</f>
        <v>0</v>
      </c>
      <c r="AT12" s="1847">
        <f t="shared" ref="AT12:AT16" si="226">AX12+BA12+BD12+BG12</f>
        <v>98</v>
      </c>
      <c r="AU12" s="1847">
        <f>AR12+AS12-AT12</f>
        <v>-98</v>
      </c>
      <c r="AV12" s="1847"/>
      <c r="AW12" s="1847"/>
      <c r="AX12" s="1847">
        <v>11</v>
      </c>
      <c r="AY12" s="1847"/>
      <c r="AZ12" s="1847"/>
      <c r="BA12" s="1847">
        <v>2</v>
      </c>
      <c r="BB12" s="1847"/>
      <c r="BC12" s="1847"/>
      <c r="BD12" s="1847">
        <v>85</v>
      </c>
      <c r="BE12" s="1847"/>
      <c r="BF12" s="1847"/>
      <c r="BG12" s="1847"/>
      <c r="BH12" s="499"/>
      <c r="BI12" s="3133"/>
      <c r="BJ12" s="517" t="s">
        <v>283</v>
      </c>
      <c r="BK12" s="518">
        <f>BL12+BM12-BN12</f>
        <v>-7</v>
      </c>
      <c r="BL12" s="518">
        <f>BP12+BS12+BV12+BY12</f>
        <v>0</v>
      </c>
      <c r="BM12" s="518">
        <f t="shared" ref="BM12:BM16" si="227">BQ12+BT12+BW12+BZ12</f>
        <v>0</v>
      </c>
      <c r="BN12" s="518">
        <f t="shared" ref="BN12:BN16" si="228">BR12+BU12+BX12+CA12</f>
        <v>7</v>
      </c>
      <c r="BO12" s="518">
        <f>BL12+BM12-BN12</f>
        <v>-7</v>
      </c>
      <c r="BP12" s="518"/>
      <c r="BQ12" s="518"/>
      <c r="BR12" s="518"/>
      <c r="BS12" s="518"/>
      <c r="BT12" s="518"/>
      <c r="BU12" s="518">
        <v>7</v>
      </c>
      <c r="BV12" s="518"/>
      <c r="BW12" s="518"/>
      <c r="BX12" s="518"/>
      <c r="BY12" s="518"/>
      <c r="BZ12" s="518"/>
      <c r="CA12" s="518"/>
      <c r="CB12" s="499"/>
      <c r="CC12" s="3133"/>
      <c r="CD12" s="517" t="s">
        <v>283</v>
      </c>
      <c r="CE12" s="518">
        <f>CF12+CG12-CH12</f>
        <v>-625</v>
      </c>
      <c r="CF12" s="518">
        <f>CJ12+CM12+CP12+CS12</f>
        <v>0</v>
      </c>
      <c r="CG12" s="518">
        <f t="shared" ref="CG12:CG16" si="229">CK12+CN12+CQ12+CT12</f>
        <v>0</v>
      </c>
      <c r="CH12" s="518">
        <f t="shared" ref="CH12:CH16" si="230">CL12+CO12+CR12+CU12</f>
        <v>625</v>
      </c>
      <c r="CI12" s="518">
        <f>CF12+CG12-CH12</f>
        <v>-625</v>
      </c>
      <c r="CJ12" s="518"/>
      <c r="CK12" s="518"/>
      <c r="CL12" s="518"/>
      <c r="CM12" s="518"/>
      <c r="CN12" s="518"/>
      <c r="CO12" s="518"/>
      <c r="CP12" s="518"/>
      <c r="CQ12" s="518"/>
      <c r="CR12" s="518">
        <v>625</v>
      </c>
      <c r="CS12" s="518"/>
      <c r="CT12" s="518"/>
      <c r="CU12" s="518"/>
      <c r="CV12" s="499"/>
      <c r="CW12" s="3133"/>
      <c r="CX12" s="517" t="s">
        <v>283</v>
      </c>
      <c r="CY12" s="518">
        <f>CZ12+DA12-DB12</f>
        <v>-883</v>
      </c>
      <c r="CZ12" s="518">
        <f>DD12+DG12+DJ12+DM12</f>
        <v>0</v>
      </c>
      <c r="DA12" s="518">
        <f t="shared" ref="DA12:DA16" si="231">DE12+DH12+DK12+DN12</f>
        <v>0</v>
      </c>
      <c r="DB12" s="518">
        <f t="shared" ref="DB12:DB16" si="232">DF12+DI12+DL12+DO12</f>
        <v>883</v>
      </c>
      <c r="DC12" s="518">
        <f>CZ12+DA12-DB12</f>
        <v>-883</v>
      </c>
      <c r="DD12" s="518"/>
      <c r="DE12" s="518"/>
      <c r="DF12" s="518">
        <v>72</v>
      </c>
      <c r="DG12" s="518"/>
      <c r="DH12" s="518"/>
      <c r="DI12" s="518">
        <v>92</v>
      </c>
      <c r="DJ12" s="518"/>
      <c r="DK12" s="518"/>
      <c r="DL12" s="518">
        <v>719</v>
      </c>
      <c r="DM12" s="518"/>
      <c r="DN12" s="518"/>
      <c r="DO12" s="518"/>
    </row>
    <row r="13" spans="1:119" ht="24" customHeight="1" x14ac:dyDescent="0.15">
      <c r="A13" s="3133"/>
      <c r="B13" s="509" t="s">
        <v>284</v>
      </c>
      <c r="C13" s="518">
        <f t="shared" ref="C13:C16" si="233">D13+E13-F13</f>
        <v>-12.5</v>
      </c>
      <c r="D13" s="518">
        <f t="shared" ref="D13:D16" si="234">H13+K13+N13+Q13</f>
        <v>0.5</v>
      </c>
      <c r="E13" s="518">
        <f t="shared" si="221"/>
        <v>0</v>
      </c>
      <c r="F13" s="518">
        <f t="shared" si="222"/>
        <v>13</v>
      </c>
      <c r="G13" s="518">
        <f t="shared" ref="G13:G16" si="235">D13+E13-F13</f>
        <v>-12.5</v>
      </c>
      <c r="H13" s="519">
        <f t="shared" ref="H13:H16" si="236">AB13+AV13+BP13+CJ13+DD13</f>
        <v>0.5</v>
      </c>
      <c r="I13" s="519">
        <f t="shared" ref="I13:I16" si="237">AC13+AW13+BQ13+CK13+DE13</f>
        <v>0</v>
      </c>
      <c r="J13" s="519">
        <f t="shared" ref="J13:J16" si="238">AD13+AX13+BR13+CL13+DF13</f>
        <v>0</v>
      </c>
      <c r="K13" s="519">
        <f t="shared" ref="K13:K16" si="239">AE13+AY13+BS13+CM13+DG13</f>
        <v>0</v>
      </c>
      <c r="L13" s="519">
        <f t="shared" ref="L13:L16" si="240">AF13+AZ13+BT13+CN13+DH13</f>
        <v>0</v>
      </c>
      <c r="M13" s="519">
        <f t="shared" ref="M13:M16" si="241">AG13+BA13+BU13+CO13+DI13</f>
        <v>13</v>
      </c>
      <c r="N13" s="519">
        <f t="shared" ref="N13:N16" si="242">AH13+BB13+BV13+CP13+DJ13</f>
        <v>0</v>
      </c>
      <c r="O13" s="519">
        <f t="shared" ref="O13:O16" si="243">AI13+BC13+BW13+CQ13+DK13</f>
        <v>0</v>
      </c>
      <c r="P13" s="519">
        <f t="shared" ref="P13:P16" si="244">AJ13+BD13+BX13+CR13+DL13</f>
        <v>0</v>
      </c>
      <c r="Q13" s="519">
        <f t="shared" ref="Q13:Q16" si="245">AK13+BE13+BY13+CS13+DM13</f>
        <v>0</v>
      </c>
      <c r="R13" s="519">
        <f t="shared" ref="R13:R16" si="246">AL13+BF13+BZ13+CT13+DN13</f>
        <v>0</v>
      </c>
      <c r="S13" s="520">
        <f t="shared" ref="S13:S16" si="247">AM13+BG13+CA13+CU13+DO13</f>
        <v>0</v>
      </c>
      <c r="T13" s="499"/>
      <c r="U13" s="3133"/>
      <c r="V13" s="509" t="s">
        <v>284</v>
      </c>
      <c r="W13" s="518">
        <f t="shared" ref="W13:W16" si="248">X13+Y13-Z13</f>
        <v>0</v>
      </c>
      <c r="X13" s="518">
        <f t="shared" ref="X13:X16" si="249">AB13+AE13+AH13+AK13</f>
        <v>0</v>
      </c>
      <c r="Y13" s="518">
        <f t="shared" ref="Y13:Y16" si="250">AC13+AF13+AI13+AL13</f>
        <v>0</v>
      </c>
      <c r="Z13" s="518">
        <f t="shared" ref="Z13:Z16" si="251">AD13+AG13+AJ13+AM13</f>
        <v>0</v>
      </c>
      <c r="AA13" s="518">
        <f t="shared" ref="AA13:AA16" si="252">X13+Y13-Z13</f>
        <v>0</v>
      </c>
      <c r="AB13" s="518"/>
      <c r="AC13" s="518"/>
      <c r="AD13" s="518"/>
      <c r="AE13" s="518"/>
      <c r="AF13" s="518"/>
      <c r="AG13" s="518"/>
      <c r="AH13" s="518"/>
      <c r="AI13" s="518"/>
      <c r="AJ13" s="518"/>
      <c r="AK13" s="518"/>
      <c r="AL13" s="518"/>
      <c r="AM13" s="518"/>
      <c r="AN13" s="499"/>
      <c r="AO13" s="3133"/>
      <c r="AP13" s="1849" t="s">
        <v>284</v>
      </c>
      <c r="AQ13" s="1847">
        <f t="shared" ref="AQ13:AQ16" si="253">AR13+AS13-AT13</f>
        <v>0</v>
      </c>
      <c r="AR13" s="1847">
        <f t="shared" ref="AR13:AR16" si="254">AV13+AY13+BB13+BE13</f>
        <v>0</v>
      </c>
      <c r="AS13" s="1847">
        <f t="shared" si="225"/>
        <v>0</v>
      </c>
      <c r="AT13" s="1847">
        <f t="shared" si="226"/>
        <v>0</v>
      </c>
      <c r="AU13" s="1847">
        <f t="shared" ref="AU13:AU16" si="255">AR13+AS13-AT13</f>
        <v>0</v>
      </c>
      <c r="AV13" s="1847"/>
      <c r="AW13" s="1847"/>
      <c r="AX13" s="1847"/>
      <c r="AY13" s="1847"/>
      <c r="AZ13" s="1847"/>
      <c r="BA13" s="1847"/>
      <c r="BB13" s="1847"/>
      <c r="BC13" s="1847"/>
      <c r="BD13" s="1847"/>
      <c r="BE13" s="1847"/>
      <c r="BF13" s="1847"/>
      <c r="BG13" s="1847"/>
      <c r="BH13" s="499"/>
      <c r="BI13" s="3133"/>
      <c r="BJ13" s="509" t="s">
        <v>284</v>
      </c>
      <c r="BK13" s="518">
        <f t="shared" ref="BK13:BK16" si="256">BL13+BM13-BN13</f>
        <v>-13</v>
      </c>
      <c r="BL13" s="518">
        <f t="shared" ref="BL13:BL16" si="257">BP13+BS13+BV13+BY13</f>
        <v>0</v>
      </c>
      <c r="BM13" s="518">
        <f t="shared" si="227"/>
        <v>0</v>
      </c>
      <c r="BN13" s="518">
        <f t="shared" si="228"/>
        <v>13</v>
      </c>
      <c r="BO13" s="518">
        <f t="shared" ref="BO13:BO16" si="258">BL13+BM13-BN13</f>
        <v>-13</v>
      </c>
      <c r="BP13" s="518"/>
      <c r="BQ13" s="518"/>
      <c r="BR13" s="518"/>
      <c r="BS13" s="518"/>
      <c r="BT13" s="518"/>
      <c r="BU13" s="518">
        <v>13</v>
      </c>
      <c r="BV13" s="518"/>
      <c r="BW13" s="518"/>
      <c r="BX13" s="518"/>
      <c r="BY13" s="518"/>
      <c r="BZ13" s="518"/>
      <c r="CA13" s="518"/>
      <c r="CB13" s="499"/>
      <c r="CC13" s="3133"/>
      <c r="CD13" s="509" t="s">
        <v>284</v>
      </c>
      <c r="CE13" s="518">
        <f t="shared" ref="CE13:CE16" si="259">CF13+CG13-CH13</f>
        <v>0.5</v>
      </c>
      <c r="CF13" s="518">
        <f t="shared" ref="CF13:CF16" si="260">CJ13+CM13+CP13+CS13</f>
        <v>0.5</v>
      </c>
      <c r="CG13" s="518">
        <f t="shared" si="229"/>
        <v>0</v>
      </c>
      <c r="CH13" s="518">
        <f t="shared" si="230"/>
        <v>0</v>
      </c>
      <c r="CI13" s="518">
        <f t="shared" ref="CI13:CI16" si="261">CF13+CG13-CH13</f>
        <v>0.5</v>
      </c>
      <c r="CJ13" s="518">
        <v>0.5</v>
      </c>
      <c r="CK13" s="518"/>
      <c r="CL13" s="518"/>
      <c r="CM13" s="518"/>
      <c r="CN13" s="518"/>
      <c r="CO13" s="518"/>
      <c r="CP13" s="518"/>
      <c r="CQ13" s="518"/>
      <c r="CR13" s="518"/>
      <c r="CS13" s="518"/>
      <c r="CT13" s="518"/>
      <c r="CU13" s="518"/>
      <c r="CV13" s="499"/>
      <c r="CW13" s="3133"/>
      <c r="CX13" s="509" t="s">
        <v>284</v>
      </c>
      <c r="CY13" s="518">
        <f t="shared" ref="CY13:CY16" si="262">CZ13+DA13-DB13</f>
        <v>0</v>
      </c>
      <c r="CZ13" s="518">
        <f t="shared" ref="CZ13:CZ16" si="263">DD13+DG13+DJ13+DM13</f>
        <v>0</v>
      </c>
      <c r="DA13" s="518">
        <f t="shared" si="231"/>
        <v>0</v>
      </c>
      <c r="DB13" s="518">
        <f t="shared" si="232"/>
        <v>0</v>
      </c>
      <c r="DC13" s="518">
        <f t="shared" ref="DC13:DC16" si="264">CZ13+DA13-DB13</f>
        <v>0</v>
      </c>
      <c r="DD13" s="518"/>
      <c r="DE13" s="518"/>
      <c r="DF13" s="518"/>
      <c r="DG13" s="518"/>
      <c r="DH13" s="518"/>
      <c r="DI13" s="518"/>
      <c r="DJ13" s="518"/>
      <c r="DK13" s="518"/>
      <c r="DL13" s="518"/>
      <c r="DM13" s="518"/>
      <c r="DN13" s="518"/>
      <c r="DO13" s="518"/>
    </row>
    <row r="14" spans="1:119" ht="24" customHeight="1" x14ac:dyDescent="0.15">
      <c r="A14" s="3133"/>
      <c r="B14" s="513" t="s">
        <v>286</v>
      </c>
      <c r="C14" s="518">
        <f t="shared" si="233"/>
        <v>5284.98</v>
      </c>
      <c r="D14" s="518">
        <f t="shared" si="234"/>
        <v>4922.9799999999996</v>
      </c>
      <c r="E14" s="518">
        <f t="shared" si="221"/>
        <v>6545.5</v>
      </c>
      <c r="F14" s="518">
        <f t="shared" si="222"/>
        <v>6183.5</v>
      </c>
      <c r="G14" s="518">
        <f t="shared" si="235"/>
        <v>5284.98</v>
      </c>
      <c r="H14" s="519">
        <f t="shared" si="236"/>
        <v>2591.7399999999998</v>
      </c>
      <c r="I14" s="519">
        <f t="shared" si="237"/>
        <v>39</v>
      </c>
      <c r="J14" s="519">
        <f t="shared" si="238"/>
        <v>1859</v>
      </c>
      <c r="K14" s="519">
        <f t="shared" si="239"/>
        <v>109</v>
      </c>
      <c r="L14" s="519">
        <f t="shared" si="240"/>
        <v>619</v>
      </c>
      <c r="M14" s="519">
        <f t="shared" si="241"/>
        <v>500</v>
      </c>
      <c r="N14" s="519">
        <f t="shared" si="242"/>
        <v>2222.2399999999998</v>
      </c>
      <c r="O14" s="519">
        <f t="shared" si="243"/>
        <v>5310.5</v>
      </c>
      <c r="P14" s="519">
        <f t="shared" si="244"/>
        <v>3727.5</v>
      </c>
      <c r="Q14" s="519">
        <f t="shared" si="245"/>
        <v>0</v>
      </c>
      <c r="R14" s="519">
        <f t="shared" si="246"/>
        <v>577</v>
      </c>
      <c r="S14" s="520">
        <f t="shared" si="247"/>
        <v>97</v>
      </c>
      <c r="T14" s="499"/>
      <c r="U14" s="3133"/>
      <c r="V14" s="513" t="s">
        <v>286</v>
      </c>
      <c r="W14" s="518">
        <f t="shared" si="248"/>
        <v>1893</v>
      </c>
      <c r="X14" s="518">
        <f t="shared" si="249"/>
        <v>0</v>
      </c>
      <c r="Y14" s="518">
        <f t="shared" si="250"/>
        <v>2303</v>
      </c>
      <c r="Z14" s="518">
        <f>AD14+AG14+AJ14+AM14</f>
        <v>410</v>
      </c>
      <c r="AA14" s="518">
        <f t="shared" si="252"/>
        <v>1893</v>
      </c>
      <c r="AB14" s="518"/>
      <c r="AC14" s="518">
        <v>8</v>
      </c>
      <c r="AD14" s="518"/>
      <c r="AE14" s="518"/>
      <c r="AF14" s="518">
        <v>577</v>
      </c>
      <c r="AG14" s="518">
        <v>410</v>
      </c>
      <c r="AH14" s="518"/>
      <c r="AI14" s="518">
        <v>1141</v>
      </c>
      <c r="AJ14" s="518"/>
      <c r="AK14" s="518"/>
      <c r="AL14" s="518">
        <v>577</v>
      </c>
      <c r="AM14" s="518"/>
      <c r="AN14" s="499"/>
      <c r="AO14" s="3133"/>
      <c r="AP14" s="1846" t="s">
        <v>286</v>
      </c>
      <c r="AQ14" s="1847">
        <f t="shared" si="253"/>
        <v>-415.32999999999993</v>
      </c>
      <c r="AR14" s="1847">
        <f t="shared" si="254"/>
        <v>568</v>
      </c>
      <c r="AS14" s="1847">
        <f t="shared" si="225"/>
        <v>1469.67</v>
      </c>
      <c r="AT14" s="1847">
        <f t="shared" si="226"/>
        <v>2453</v>
      </c>
      <c r="AU14" s="1847">
        <f t="shared" si="255"/>
        <v>-415.32999999999993</v>
      </c>
      <c r="AV14" s="1847">
        <v>568</v>
      </c>
      <c r="AW14" s="1847">
        <v>31</v>
      </c>
      <c r="AX14" s="1847">
        <v>635</v>
      </c>
      <c r="AY14" s="1847"/>
      <c r="AZ14" s="1847">
        <v>42</v>
      </c>
      <c r="BA14" s="1847">
        <v>40</v>
      </c>
      <c r="BB14" s="1847"/>
      <c r="BC14" s="1847">
        <v>1396.67</v>
      </c>
      <c r="BD14" s="1847">
        <v>1778</v>
      </c>
      <c r="BE14" s="1847"/>
      <c r="BF14" s="1847"/>
      <c r="BG14" s="1847"/>
      <c r="BH14" s="499"/>
      <c r="BI14" s="3133"/>
      <c r="BJ14" s="513" t="s">
        <v>286</v>
      </c>
      <c r="BK14" s="518">
        <f t="shared" si="256"/>
        <v>2314.0599999999995</v>
      </c>
      <c r="BL14" s="518">
        <f t="shared" si="257"/>
        <v>3361.0599999999995</v>
      </c>
      <c r="BM14" s="518">
        <f t="shared" si="227"/>
        <v>550</v>
      </c>
      <c r="BN14" s="518">
        <f t="shared" si="228"/>
        <v>1597</v>
      </c>
      <c r="BO14" s="518">
        <f t="shared" si="258"/>
        <v>2314.0599999999995</v>
      </c>
      <c r="BP14" s="518">
        <v>1029.82</v>
      </c>
      <c r="BQ14" s="518"/>
      <c r="BR14" s="518">
        <v>683</v>
      </c>
      <c r="BS14" s="518">
        <v>109</v>
      </c>
      <c r="BT14" s="518"/>
      <c r="BU14" s="518"/>
      <c r="BV14" s="518">
        <v>2222.2399999999998</v>
      </c>
      <c r="BW14" s="518">
        <v>550</v>
      </c>
      <c r="BX14" s="518">
        <v>914</v>
      </c>
      <c r="BY14" s="518"/>
      <c r="BZ14" s="518"/>
      <c r="CA14" s="518"/>
      <c r="CB14" s="499"/>
      <c r="CC14" s="3133"/>
      <c r="CD14" s="513" t="s">
        <v>286</v>
      </c>
      <c r="CE14" s="518">
        <f t="shared" si="259"/>
        <v>1263.92</v>
      </c>
      <c r="CF14" s="518">
        <f t="shared" si="260"/>
        <v>993.92</v>
      </c>
      <c r="CG14" s="518">
        <f t="shared" si="229"/>
        <v>625</v>
      </c>
      <c r="CH14" s="518">
        <f t="shared" si="230"/>
        <v>355</v>
      </c>
      <c r="CI14" s="518">
        <f t="shared" si="261"/>
        <v>1263.92</v>
      </c>
      <c r="CJ14" s="518">
        <v>993.92</v>
      </c>
      <c r="CK14" s="518"/>
      <c r="CL14" s="518">
        <v>355</v>
      </c>
      <c r="CM14" s="518"/>
      <c r="CN14" s="518"/>
      <c r="CO14" s="518"/>
      <c r="CP14" s="518"/>
      <c r="CQ14" s="518">
        <v>625</v>
      </c>
      <c r="CR14" s="518"/>
      <c r="CS14" s="518"/>
      <c r="CT14" s="518"/>
      <c r="CU14" s="518"/>
      <c r="CV14" s="499"/>
      <c r="CW14" s="3133"/>
      <c r="CX14" s="513" t="s">
        <v>286</v>
      </c>
      <c r="CY14" s="518">
        <f t="shared" si="262"/>
        <v>229.32999999999993</v>
      </c>
      <c r="CZ14" s="518">
        <f t="shared" si="263"/>
        <v>0</v>
      </c>
      <c r="DA14" s="518">
        <f t="shared" si="231"/>
        <v>1597.83</v>
      </c>
      <c r="DB14" s="518">
        <f t="shared" si="232"/>
        <v>1368.5</v>
      </c>
      <c r="DC14" s="518">
        <f t="shared" si="264"/>
        <v>229.32999999999993</v>
      </c>
      <c r="DD14" s="518"/>
      <c r="DE14" s="518"/>
      <c r="DF14" s="518">
        <v>186</v>
      </c>
      <c r="DG14" s="518"/>
      <c r="DH14" s="518"/>
      <c r="DI14" s="518">
        <v>50</v>
      </c>
      <c r="DJ14" s="518"/>
      <c r="DK14" s="518">
        <v>1597.83</v>
      </c>
      <c r="DL14" s="518">
        <v>1035.5</v>
      </c>
      <c r="DM14" s="518"/>
      <c r="DN14" s="518"/>
      <c r="DO14" s="518">
        <v>97</v>
      </c>
    </row>
    <row r="15" spans="1:119" ht="24" customHeight="1" x14ac:dyDescent="0.15">
      <c r="A15" s="3133"/>
      <c r="B15" s="509" t="s">
        <v>779</v>
      </c>
      <c r="C15" s="518">
        <f t="shared" si="233"/>
        <v>0</v>
      </c>
      <c r="D15" s="518">
        <f t="shared" si="234"/>
        <v>0</v>
      </c>
      <c r="E15" s="518">
        <f t="shared" si="221"/>
        <v>0</v>
      </c>
      <c r="F15" s="518">
        <f t="shared" si="222"/>
        <v>0</v>
      </c>
      <c r="G15" s="518">
        <f t="shared" si="235"/>
        <v>0</v>
      </c>
      <c r="H15" s="519">
        <f t="shared" si="236"/>
        <v>0</v>
      </c>
      <c r="I15" s="519">
        <f t="shared" si="237"/>
        <v>0</v>
      </c>
      <c r="J15" s="519">
        <f t="shared" si="238"/>
        <v>0</v>
      </c>
      <c r="K15" s="519">
        <f t="shared" si="239"/>
        <v>0</v>
      </c>
      <c r="L15" s="519">
        <f t="shared" si="240"/>
        <v>0</v>
      </c>
      <c r="M15" s="519">
        <f t="shared" si="241"/>
        <v>0</v>
      </c>
      <c r="N15" s="519">
        <f t="shared" si="242"/>
        <v>0</v>
      </c>
      <c r="O15" s="519">
        <f t="shared" si="243"/>
        <v>0</v>
      </c>
      <c r="P15" s="519">
        <f t="shared" si="244"/>
        <v>0</v>
      </c>
      <c r="Q15" s="519">
        <f t="shared" si="245"/>
        <v>0</v>
      </c>
      <c r="R15" s="519">
        <f t="shared" si="246"/>
        <v>0</v>
      </c>
      <c r="S15" s="520">
        <f t="shared" si="247"/>
        <v>0</v>
      </c>
      <c r="T15" s="499"/>
      <c r="U15" s="3133"/>
      <c r="V15" s="509" t="s">
        <v>779</v>
      </c>
      <c r="W15" s="518">
        <f t="shared" si="248"/>
        <v>0</v>
      </c>
      <c r="X15" s="518">
        <f t="shared" si="249"/>
        <v>0</v>
      </c>
      <c r="Y15" s="518">
        <f t="shared" si="250"/>
        <v>0</v>
      </c>
      <c r="Z15" s="518">
        <f t="shared" si="251"/>
        <v>0</v>
      </c>
      <c r="AA15" s="518">
        <f t="shared" si="252"/>
        <v>0</v>
      </c>
      <c r="AB15" s="518"/>
      <c r="AC15" s="518"/>
      <c r="AD15" s="518"/>
      <c r="AE15" s="518"/>
      <c r="AF15" s="518"/>
      <c r="AG15" s="518"/>
      <c r="AH15" s="518"/>
      <c r="AI15" s="518"/>
      <c r="AJ15" s="518"/>
      <c r="AK15" s="518"/>
      <c r="AL15" s="518"/>
      <c r="AM15" s="518"/>
      <c r="AN15" s="499"/>
      <c r="AO15" s="3133"/>
      <c r="AP15" s="1849" t="s">
        <v>779</v>
      </c>
      <c r="AQ15" s="1847">
        <f t="shared" si="253"/>
        <v>0</v>
      </c>
      <c r="AR15" s="1847">
        <f t="shared" si="254"/>
        <v>0</v>
      </c>
      <c r="AS15" s="1847">
        <f t="shared" si="225"/>
        <v>0</v>
      </c>
      <c r="AT15" s="1847">
        <f t="shared" si="226"/>
        <v>0</v>
      </c>
      <c r="AU15" s="1847">
        <f t="shared" si="255"/>
        <v>0</v>
      </c>
      <c r="AV15" s="1847"/>
      <c r="AW15" s="1847"/>
      <c r="AX15" s="1847"/>
      <c r="AY15" s="1847"/>
      <c r="AZ15" s="1847"/>
      <c r="BA15" s="1847"/>
      <c r="BB15" s="1847"/>
      <c r="BC15" s="1847"/>
      <c r="BD15" s="1847"/>
      <c r="BE15" s="1847"/>
      <c r="BF15" s="1847"/>
      <c r="BG15" s="1847"/>
      <c r="BH15" s="499"/>
      <c r="BI15" s="3133"/>
      <c r="BJ15" s="509" t="s">
        <v>779</v>
      </c>
      <c r="BK15" s="518">
        <f t="shared" si="256"/>
        <v>0</v>
      </c>
      <c r="BL15" s="518">
        <f t="shared" si="257"/>
        <v>0</v>
      </c>
      <c r="BM15" s="518">
        <f t="shared" si="227"/>
        <v>0</v>
      </c>
      <c r="BN15" s="518">
        <f t="shared" si="228"/>
        <v>0</v>
      </c>
      <c r="BO15" s="518">
        <f t="shared" si="258"/>
        <v>0</v>
      </c>
      <c r="BP15" s="518"/>
      <c r="BQ15" s="518"/>
      <c r="BR15" s="518"/>
      <c r="BS15" s="518"/>
      <c r="BT15" s="518"/>
      <c r="BU15" s="518"/>
      <c r="BV15" s="518"/>
      <c r="BW15" s="518"/>
      <c r="BX15" s="518"/>
      <c r="BY15" s="518"/>
      <c r="BZ15" s="518"/>
      <c r="CA15" s="518"/>
      <c r="CB15" s="499"/>
      <c r="CC15" s="3133"/>
      <c r="CD15" s="509" t="s">
        <v>779</v>
      </c>
      <c r="CE15" s="518">
        <f t="shared" si="259"/>
        <v>0</v>
      </c>
      <c r="CF15" s="518">
        <f t="shared" si="260"/>
        <v>0</v>
      </c>
      <c r="CG15" s="518">
        <f t="shared" si="229"/>
        <v>0</v>
      </c>
      <c r="CH15" s="518">
        <f t="shared" si="230"/>
        <v>0</v>
      </c>
      <c r="CI15" s="518">
        <f t="shared" si="261"/>
        <v>0</v>
      </c>
      <c r="CJ15" s="518"/>
      <c r="CK15" s="518"/>
      <c r="CL15" s="518"/>
      <c r="CM15" s="518"/>
      <c r="CN15" s="518"/>
      <c r="CO15" s="518"/>
      <c r="CP15" s="518"/>
      <c r="CQ15" s="518"/>
      <c r="CR15" s="518"/>
      <c r="CS15" s="518"/>
      <c r="CT15" s="518"/>
      <c r="CU15" s="518"/>
      <c r="CV15" s="499"/>
      <c r="CW15" s="3133"/>
      <c r="CX15" s="509" t="s">
        <v>779</v>
      </c>
      <c r="CY15" s="518">
        <f t="shared" si="262"/>
        <v>0</v>
      </c>
      <c r="CZ15" s="518">
        <f t="shared" si="263"/>
        <v>0</v>
      </c>
      <c r="DA15" s="518">
        <f t="shared" si="231"/>
        <v>0</v>
      </c>
      <c r="DB15" s="518">
        <f t="shared" si="232"/>
        <v>0</v>
      </c>
      <c r="DC15" s="518">
        <f t="shared" si="264"/>
        <v>0</v>
      </c>
      <c r="DD15" s="518"/>
      <c r="DE15" s="518"/>
      <c r="DF15" s="518"/>
      <c r="DG15" s="518"/>
      <c r="DH15" s="518"/>
      <c r="DI15" s="518"/>
      <c r="DJ15" s="518"/>
      <c r="DK15" s="518"/>
      <c r="DL15" s="518"/>
      <c r="DM15" s="518"/>
      <c r="DN15" s="518"/>
      <c r="DO15" s="518"/>
    </row>
    <row r="16" spans="1:119" ht="24" customHeight="1" x14ac:dyDescent="0.15">
      <c r="A16" s="3133"/>
      <c r="B16" s="514" t="s">
        <v>285</v>
      </c>
      <c r="C16" s="518">
        <f t="shared" si="233"/>
        <v>6</v>
      </c>
      <c r="D16" s="518">
        <f t="shared" si="234"/>
        <v>0</v>
      </c>
      <c r="E16" s="518">
        <f t="shared" si="221"/>
        <v>13</v>
      </c>
      <c r="F16" s="518">
        <f t="shared" si="222"/>
        <v>7</v>
      </c>
      <c r="G16" s="518">
        <f t="shared" si="235"/>
        <v>6</v>
      </c>
      <c r="H16" s="519">
        <f t="shared" si="236"/>
        <v>0</v>
      </c>
      <c r="I16" s="519">
        <f t="shared" si="237"/>
        <v>13</v>
      </c>
      <c r="J16" s="519">
        <f t="shared" si="238"/>
        <v>0</v>
      </c>
      <c r="K16" s="519">
        <f t="shared" si="239"/>
        <v>0</v>
      </c>
      <c r="L16" s="519">
        <f t="shared" si="240"/>
        <v>0</v>
      </c>
      <c r="M16" s="519">
        <f t="shared" si="241"/>
        <v>0</v>
      </c>
      <c r="N16" s="519">
        <f t="shared" si="242"/>
        <v>0</v>
      </c>
      <c r="O16" s="519">
        <f t="shared" si="243"/>
        <v>0</v>
      </c>
      <c r="P16" s="519">
        <f t="shared" si="244"/>
        <v>7</v>
      </c>
      <c r="Q16" s="519">
        <f t="shared" si="245"/>
        <v>0</v>
      </c>
      <c r="R16" s="519">
        <f t="shared" si="246"/>
        <v>0</v>
      </c>
      <c r="S16" s="520">
        <f t="shared" si="247"/>
        <v>0</v>
      </c>
      <c r="T16" s="499"/>
      <c r="U16" s="3133"/>
      <c r="V16" s="514" t="s">
        <v>285</v>
      </c>
      <c r="W16" s="518">
        <f t="shared" si="248"/>
        <v>0</v>
      </c>
      <c r="X16" s="518">
        <f t="shared" si="249"/>
        <v>0</v>
      </c>
      <c r="Y16" s="518">
        <f t="shared" si="250"/>
        <v>0</v>
      </c>
      <c r="Z16" s="518">
        <f t="shared" si="251"/>
        <v>0</v>
      </c>
      <c r="AA16" s="518">
        <f t="shared" si="252"/>
        <v>0</v>
      </c>
      <c r="AB16" s="518"/>
      <c r="AC16" s="518"/>
      <c r="AD16" s="518"/>
      <c r="AE16" s="518"/>
      <c r="AF16" s="518"/>
      <c r="AG16" s="518"/>
      <c r="AH16" s="518"/>
      <c r="AI16" s="518"/>
      <c r="AJ16" s="518"/>
      <c r="AK16" s="518"/>
      <c r="AL16" s="518"/>
      <c r="AM16" s="518"/>
      <c r="AN16" s="499"/>
      <c r="AO16" s="3133"/>
      <c r="AP16" s="1850" t="s">
        <v>285</v>
      </c>
      <c r="AQ16" s="1847">
        <f t="shared" si="253"/>
        <v>13</v>
      </c>
      <c r="AR16" s="1847">
        <f t="shared" si="254"/>
        <v>0</v>
      </c>
      <c r="AS16" s="1847">
        <f t="shared" si="225"/>
        <v>13</v>
      </c>
      <c r="AT16" s="1847">
        <f t="shared" si="226"/>
        <v>0</v>
      </c>
      <c r="AU16" s="1847">
        <f t="shared" si="255"/>
        <v>13</v>
      </c>
      <c r="AV16" s="1847"/>
      <c r="AW16" s="1847">
        <v>13</v>
      </c>
      <c r="AX16" s="1847"/>
      <c r="AY16" s="1847"/>
      <c r="AZ16" s="1847"/>
      <c r="BA16" s="1847"/>
      <c r="BB16" s="1847"/>
      <c r="BC16" s="1847"/>
      <c r="BD16" s="1847"/>
      <c r="BE16" s="1847"/>
      <c r="BF16" s="1847"/>
      <c r="BG16" s="1847"/>
      <c r="BH16" s="499"/>
      <c r="BI16" s="3133"/>
      <c r="BJ16" s="514" t="s">
        <v>285</v>
      </c>
      <c r="BK16" s="518">
        <f t="shared" si="256"/>
        <v>-7</v>
      </c>
      <c r="BL16" s="518">
        <f t="shared" si="257"/>
        <v>0</v>
      </c>
      <c r="BM16" s="518">
        <f t="shared" si="227"/>
        <v>0</v>
      </c>
      <c r="BN16" s="518">
        <f t="shared" si="228"/>
        <v>7</v>
      </c>
      <c r="BO16" s="518">
        <f t="shared" si="258"/>
        <v>-7</v>
      </c>
      <c r="BP16" s="518"/>
      <c r="BQ16" s="518"/>
      <c r="BR16" s="518"/>
      <c r="BS16" s="518"/>
      <c r="BT16" s="518"/>
      <c r="BU16" s="518"/>
      <c r="BV16" s="518"/>
      <c r="BW16" s="518"/>
      <c r="BX16" s="518">
        <v>7</v>
      </c>
      <c r="BY16" s="518"/>
      <c r="BZ16" s="518"/>
      <c r="CA16" s="518"/>
      <c r="CB16" s="499"/>
      <c r="CC16" s="3133"/>
      <c r="CD16" s="514" t="s">
        <v>285</v>
      </c>
      <c r="CE16" s="518">
        <f t="shared" si="259"/>
        <v>0</v>
      </c>
      <c r="CF16" s="518">
        <f t="shared" si="260"/>
        <v>0</v>
      </c>
      <c r="CG16" s="518">
        <f t="shared" si="229"/>
        <v>0</v>
      </c>
      <c r="CH16" s="518">
        <f t="shared" si="230"/>
        <v>0</v>
      </c>
      <c r="CI16" s="518">
        <f t="shared" si="261"/>
        <v>0</v>
      </c>
      <c r="CJ16" s="518"/>
      <c r="CK16" s="518"/>
      <c r="CL16" s="518"/>
      <c r="CM16" s="518"/>
      <c r="CN16" s="518"/>
      <c r="CO16" s="518"/>
      <c r="CP16" s="518"/>
      <c r="CQ16" s="518"/>
      <c r="CR16" s="518"/>
      <c r="CS16" s="518"/>
      <c r="CT16" s="518"/>
      <c r="CU16" s="518"/>
      <c r="CV16" s="499"/>
      <c r="CW16" s="3133"/>
      <c r="CX16" s="514" t="s">
        <v>285</v>
      </c>
      <c r="CY16" s="518">
        <f t="shared" si="262"/>
        <v>0</v>
      </c>
      <c r="CZ16" s="518">
        <f t="shared" si="263"/>
        <v>0</v>
      </c>
      <c r="DA16" s="518">
        <f t="shared" si="231"/>
        <v>0</v>
      </c>
      <c r="DB16" s="518">
        <f t="shared" si="232"/>
        <v>0</v>
      </c>
      <c r="DC16" s="518">
        <f t="shared" si="264"/>
        <v>0</v>
      </c>
      <c r="DD16" s="518"/>
      <c r="DE16" s="518"/>
      <c r="DF16" s="518"/>
      <c r="DG16" s="518"/>
      <c r="DH16" s="518"/>
      <c r="DI16" s="518"/>
      <c r="DJ16" s="518"/>
      <c r="DK16" s="518"/>
      <c r="DL16" s="518"/>
      <c r="DM16" s="518"/>
      <c r="DN16" s="518"/>
      <c r="DO16" s="518"/>
    </row>
    <row r="17" spans="1:119" s="78" customFormat="1" ht="24" customHeight="1" x14ac:dyDescent="0.15">
      <c r="A17" s="3133" t="s">
        <v>323</v>
      </c>
      <c r="B17" s="515" t="s">
        <v>46</v>
      </c>
      <c r="C17" s="516">
        <f>SUM(C18:C22)</f>
        <v>4081.5699999999997</v>
      </c>
      <c r="D17" s="516">
        <f t="shared" ref="D17" si="265">SUM(D18:D22)</f>
        <v>4041.21</v>
      </c>
      <c r="E17" s="516">
        <f t="shared" ref="E17" si="266">SUM(E18:E22)</f>
        <v>2163.36</v>
      </c>
      <c r="F17" s="516">
        <f t="shared" ref="F17" si="267">SUM(F18:F22)</f>
        <v>2123</v>
      </c>
      <c r="G17" s="516">
        <f t="shared" ref="G17" si="268">SUM(G18:G22)</f>
        <v>4081.5699999999997</v>
      </c>
      <c r="H17" s="516">
        <f t="shared" ref="H17" si="269">SUM(H18:H22)</f>
        <v>3572.96</v>
      </c>
      <c r="I17" s="516">
        <f t="shared" ref="I17" si="270">SUM(I18:I22)</f>
        <v>585</v>
      </c>
      <c r="J17" s="516">
        <f t="shared" ref="J17" si="271">SUM(J18:J22)</f>
        <v>219</v>
      </c>
      <c r="K17" s="516">
        <f t="shared" ref="K17" si="272">SUM(K18:K22)</f>
        <v>127</v>
      </c>
      <c r="L17" s="516">
        <f t="shared" ref="L17" si="273">SUM(L18:L22)</f>
        <v>242.36</v>
      </c>
      <c r="M17" s="516">
        <f t="shared" ref="M17" si="274">SUM(M18:M22)</f>
        <v>285</v>
      </c>
      <c r="N17" s="516">
        <f t="shared" ref="N17" si="275">SUM(N18:N22)</f>
        <v>0</v>
      </c>
      <c r="O17" s="516">
        <f t="shared" ref="O17" si="276">SUM(O18:O22)</f>
        <v>1336</v>
      </c>
      <c r="P17" s="516">
        <f t="shared" ref="P17" si="277">SUM(P18:P22)</f>
        <v>1604</v>
      </c>
      <c r="Q17" s="516">
        <f t="shared" ref="Q17" si="278">SUM(Q18:Q22)</f>
        <v>341.25</v>
      </c>
      <c r="R17" s="516">
        <f t="shared" ref="R17" si="279">SUM(R18:R22)</f>
        <v>0</v>
      </c>
      <c r="S17" s="516">
        <f t="shared" ref="S17" si="280">SUM(S18:S22)</f>
        <v>15</v>
      </c>
      <c r="T17" s="501"/>
      <c r="U17" s="3133" t="s">
        <v>323</v>
      </c>
      <c r="V17" s="515" t="s">
        <v>46</v>
      </c>
      <c r="W17" s="516">
        <f>SUM(W18:W22)</f>
        <v>930.5</v>
      </c>
      <c r="X17" s="516">
        <f t="shared" ref="X17" si="281">SUM(X18:X22)</f>
        <v>498.5</v>
      </c>
      <c r="Y17" s="516">
        <f t="shared" ref="Y17" si="282">SUM(Y18:Y22)</f>
        <v>805</v>
      </c>
      <c r="Z17" s="516">
        <f t="shared" ref="Z17" si="283">SUM(Z18:Z22)</f>
        <v>373</v>
      </c>
      <c r="AA17" s="516">
        <f t="shared" ref="AA17" si="284">SUM(AA18:AA22)</f>
        <v>930.5</v>
      </c>
      <c r="AB17" s="2443">
        <f>SUM(AB18:AB22)</f>
        <v>498.5</v>
      </c>
      <c r="AC17" s="2443">
        <f t="shared" ref="AC17:AM17" si="285">SUM(AC18:AC22)</f>
        <v>432</v>
      </c>
      <c r="AD17" s="2443">
        <f t="shared" si="285"/>
        <v>0</v>
      </c>
      <c r="AE17" s="2443">
        <f t="shared" si="285"/>
        <v>0</v>
      </c>
      <c r="AF17" s="2443">
        <f t="shared" si="285"/>
        <v>13</v>
      </c>
      <c r="AG17" s="2443">
        <f t="shared" si="285"/>
        <v>13</v>
      </c>
      <c r="AH17" s="2443">
        <f t="shared" si="285"/>
        <v>0</v>
      </c>
      <c r="AI17" s="2443">
        <f t="shared" si="285"/>
        <v>360</v>
      </c>
      <c r="AJ17" s="2443">
        <f t="shared" si="285"/>
        <v>360</v>
      </c>
      <c r="AK17" s="2443">
        <f t="shared" si="285"/>
        <v>0</v>
      </c>
      <c r="AL17" s="2443">
        <f t="shared" si="285"/>
        <v>0</v>
      </c>
      <c r="AM17" s="2443">
        <f t="shared" si="285"/>
        <v>0</v>
      </c>
      <c r="AN17" s="501"/>
      <c r="AO17" s="3133" t="s">
        <v>323</v>
      </c>
      <c r="AP17" s="1851" t="s">
        <v>46</v>
      </c>
      <c r="AQ17" s="1852">
        <f>SUM(AQ18:AQ22)</f>
        <v>361.36</v>
      </c>
      <c r="AR17" s="1852">
        <f t="shared" ref="AR17" si="286">SUM(AR18:AR22)</f>
        <v>475</v>
      </c>
      <c r="AS17" s="1852">
        <f t="shared" ref="AS17" si="287">SUM(AS18:AS22)</f>
        <v>434.36</v>
      </c>
      <c r="AT17" s="1852">
        <f t="shared" ref="AT17" si="288">SUM(AT18:AT22)</f>
        <v>548</v>
      </c>
      <c r="AU17" s="1852">
        <f t="shared" ref="AU17" si="289">SUM(AU18:AU22)</f>
        <v>361.36</v>
      </c>
      <c r="AV17" s="1852">
        <f>SUM(AV18:AV22)</f>
        <v>475</v>
      </c>
      <c r="AW17" s="1852">
        <f t="shared" ref="AW17:BG17" si="290">SUM(AW18:AW22)</f>
        <v>0</v>
      </c>
      <c r="AX17" s="1852">
        <f t="shared" si="290"/>
        <v>87</v>
      </c>
      <c r="AY17" s="1852">
        <f t="shared" si="290"/>
        <v>0</v>
      </c>
      <c r="AZ17" s="1852">
        <f t="shared" si="290"/>
        <v>229.36</v>
      </c>
      <c r="BA17" s="1852">
        <f t="shared" si="290"/>
        <v>223</v>
      </c>
      <c r="BB17" s="1852">
        <f t="shared" si="290"/>
        <v>0</v>
      </c>
      <c r="BC17" s="1852">
        <f t="shared" si="290"/>
        <v>205</v>
      </c>
      <c r="BD17" s="1852">
        <f t="shared" si="290"/>
        <v>238</v>
      </c>
      <c r="BE17" s="1852">
        <f t="shared" si="290"/>
        <v>0</v>
      </c>
      <c r="BF17" s="1852">
        <f t="shared" si="290"/>
        <v>0</v>
      </c>
      <c r="BG17" s="1852">
        <f t="shared" si="290"/>
        <v>0</v>
      </c>
      <c r="BH17" s="501"/>
      <c r="BI17" s="3133" t="s">
        <v>323</v>
      </c>
      <c r="BJ17" s="515" t="s">
        <v>46</v>
      </c>
      <c r="BK17" s="516">
        <f>SUM(BK18:BK22)</f>
        <v>1105.02</v>
      </c>
      <c r="BL17" s="516">
        <f t="shared" ref="BL17" si="291">SUM(BL18:BL22)</f>
        <v>1336.02</v>
      </c>
      <c r="BM17" s="516">
        <f t="shared" ref="BM17" si="292">SUM(BM18:BM22)</f>
        <v>60</v>
      </c>
      <c r="BN17" s="516">
        <f t="shared" ref="BN17" si="293">SUM(BN18:BN22)</f>
        <v>291</v>
      </c>
      <c r="BO17" s="516">
        <f t="shared" ref="BO17" si="294">SUM(BO18:BO22)</f>
        <v>1105.02</v>
      </c>
      <c r="BP17" s="2443">
        <f>SUM(BP18:BP22)</f>
        <v>1209.02</v>
      </c>
      <c r="BQ17" s="2443">
        <f t="shared" ref="BQ17:CA17" si="295">SUM(BQ18:BQ22)</f>
        <v>0</v>
      </c>
      <c r="BR17" s="2443">
        <f t="shared" si="295"/>
        <v>101</v>
      </c>
      <c r="BS17" s="2443">
        <f t="shared" si="295"/>
        <v>127</v>
      </c>
      <c r="BT17" s="2443">
        <f t="shared" si="295"/>
        <v>0</v>
      </c>
      <c r="BU17" s="2443">
        <f t="shared" si="295"/>
        <v>49</v>
      </c>
      <c r="BV17" s="2443">
        <f t="shared" si="295"/>
        <v>0</v>
      </c>
      <c r="BW17" s="2443">
        <f t="shared" si="295"/>
        <v>60</v>
      </c>
      <c r="BX17" s="2443">
        <f t="shared" si="295"/>
        <v>141</v>
      </c>
      <c r="BY17" s="2443">
        <f t="shared" si="295"/>
        <v>0</v>
      </c>
      <c r="BZ17" s="2443">
        <f t="shared" si="295"/>
        <v>0</v>
      </c>
      <c r="CA17" s="2443">
        <f t="shared" si="295"/>
        <v>0</v>
      </c>
      <c r="CB17" s="501"/>
      <c r="CC17" s="3133" t="s">
        <v>323</v>
      </c>
      <c r="CD17" s="515" t="s">
        <v>46</v>
      </c>
      <c r="CE17" s="516">
        <f>SUM(CE18:CE22)</f>
        <v>1483.66</v>
      </c>
      <c r="CF17" s="516">
        <f t="shared" ref="CF17" si="296">SUM(CF18:CF22)</f>
        <v>1483.66</v>
      </c>
      <c r="CG17" s="516">
        <f t="shared" ref="CG17" si="297">SUM(CG18:CG22)</f>
        <v>440</v>
      </c>
      <c r="CH17" s="516">
        <f t="shared" ref="CH17" si="298">SUM(CH18:CH22)</f>
        <v>440</v>
      </c>
      <c r="CI17" s="516">
        <f t="shared" ref="CI17" si="299">SUM(CI18:CI22)</f>
        <v>1483.66</v>
      </c>
      <c r="CJ17" s="2443">
        <f>SUM(CJ18:CJ22)</f>
        <v>1142.4100000000001</v>
      </c>
      <c r="CK17" s="2443">
        <f t="shared" ref="CK17:CU17" si="300">SUM(CK18:CK22)</f>
        <v>0</v>
      </c>
      <c r="CL17" s="2443">
        <f t="shared" si="300"/>
        <v>0</v>
      </c>
      <c r="CM17" s="2443">
        <f t="shared" si="300"/>
        <v>0</v>
      </c>
      <c r="CN17" s="2443">
        <f t="shared" si="300"/>
        <v>0</v>
      </c>
      <c r="CO17" s="2443">
        <f t="shared" si="300"/>
        <v>0</v>
      </c>
      <c r="CP17" s="2443">
        <f t="shared" si="300"/>
        <v>0</v>
      </c>
      <c r="CQ17" s="2443">
        <f t="shared" si="300"/>
        <v>440</v>
      </c>
      <c r="CR17" s="2443">
        <f t="shared" si="300"/>
        <v>440</v>
      </c>
      <c r="CS17" s="2443">
        <f t="shared" si="300"/>
        <v>341.25</v>
      </c>
      <c r="CT17" s="2443">
        <f t="shared" si="300"/>
        <v>0</v>
      </c>
      <c r="CU17" s="2443">
        <f t="shared" si="300"/>
        <v>0</v>
      </c>
      <c r="CV17" s="501"/>
      <c r="CW17" s="3133" t="s">
        <v>323</v>
      </c>
      <c r="CX17" s="515" t="s">
        <v>46</v>
      </c>
      <c r="CY17" s="516">
        <f>SUM(CY18:CY22)</f>
        <v>201.02999999999997</v>
      </c>
      <c r="CZ17" s="516">
        <f t="shared" ref="CZ17" si="301">SUM(CZ18:CZ22)</f>
        <v>248.03</v>
      </c>
      <c r="DA17" s="516">
        <f t="shared" ref="DA17" si="302">SUM(DA18:DA22)</f>
        <v>424</v>
      </c>
      <c r="DB17" s="516">
        <f t="shared" ref="DB17" si="303">SUM(DB18:DB22)</f>
        <v>471</v>
      </c>
      <c r="DC17" s="516">
        <f t="shared" ref="DC17" si="304">SUM(DC18:DC22)</f>
        <v>201.02999999999997</v>
      </c>
      <c r="DD17" s="2443">
        <f>SUM(DD18:DD22)</f>
        <v>248.03</v>
      </c>
      <c r="DE17" s="2443">
        <f t="shared" ref="DE17:DO17" si="305">SUM(DE18:DE22)</f>
        <v>153</v>
      </c>
      <c r="DF17" s="2443">
        <f t="shared" si="305"/>
        <v>31</v>
      </c>
      <c r="DG17" s="2443">
        <f t="shared" si="305"/>
        <v>0</v>
      </c>
      <c r="DH17" s="2443">
        <f t="shared" si="305"/>
        <v>0</v>
      </c>
      <c r="DI17" s="2443">
        <f t="shared" si="305"/>
        <v>0</v>
      </c>
      <c r="DJ17" s="2443">
        <f t="shared" si="305"/>
        <v>0</v>
      </c>
      <c r="DK17" s="2443">
        <f t="shared" si="305"/>
        <v>271</v>
      </c>
      <c r="DL17" s="2443">
        <f t="shared" si="305"/>
        <v>425</v>
      </c>
      <c r="DM17" s="2443">
        <f t="shared" si="305"/>
        <v>0</v>
      </c>
      <c r="DN17" s="2443">
        <f t="shared" si="305"/>
        <v>0</v>
      </c>
      <c r="DO17" s="2443">
        <f t="shared" si="305"/>
        <v>15</v>
      </c>
    </row>
    <row r="18" spans="1:119" ht="24" customHeight="1" x14ac:dyDescent="0.15">
      <c r="A18" s="3133"/>
      <c r="B18" s="517" t="s">
        <v>283</v>
      </c>
      <c r="C18" s="518">
        <f>D18+E18-F18</f>
        <v>-544</v>
      </c>
      <c r="D18" s="518">
        <f>H18+K18+N18+Q18</f>
        <v>0</v>
      </c>
      <c r="E18" s="518">
        <f t="shared" ref="E18:E22" si="306">I18+L18+O18+R18</f>
        <v>0</v>
      </c>
      <c r="F18" s="518">
        <f t="shared" ref="F18:F22" si="307">J18+M18+P18+S18</f>
        <v>544</v>
      </c>
      <c r="G18" s="518">
        <f>D18+E18-F18</f>
        <v>-544</v>
      </c>
      <c r="H18" s="519">
        <f>AB18+AV18+BP18+CJ18+DD18</f>
        <v>0</v>
      </c>
      <c r="I18" s="519">
        <f t="shared" ref="I18:I22" si="308">AC18+AW18+BQ18+CK18+DE18</f>
        <v>0</v>
      </c>
      <c r="J18" s="519">
        <f t="shared" ref="J18:J22" si="309">AD18+AX18+BR18+CL18+DF18</f>
        <v>0</v>
      </c>
      <c r="K18" s="519">
        <f t="shared" ref="K18:K22" si="310">AE18+AY18+BS18+CM18+DG18</f>
        <v>0</v>
      </c>
      <c r="L18" s="519">
        <f t="shared" ref="L18:L22" si="311">AF18+AZ18+BT18+CN18+DH18</f>
        <v>0</v>
      </c>
      <c r="M18" s="519">
        <f t="shared" ref="M18:M22" si="312">AG18+BA18+BU18+CO18+DI18</f>
        <v>221</v>
      </c>
      <c r="N18" s="519">
        <f t="shared" ref="N18:N22" si="313">AH18+BB18+BV18+CP18+DJ18</f>
        <v>0</v>
      </c>
      <c r="O18" s="519">
        <f t="shared" ref="O18:O22" si="314">AI18+BC18+BW18+CQ18+DK18</f>
        <v>0</v>
      </c>
      <c r="P18" s="519">
        <f t="shared" ref="P18:P22" si="315">AJ18+BD18+BX18+CR18+DL18</f>
        <v>323</v>
      </c>
      <c r="Q18" s="519">
        <f t="shared" ref="Q18:Q22" si="316">AK18+BE18+BY18+CS18+DM18</f>
        <v>0</v>
      </c>
      <c r="R18" s="519">
        <f t="shared" ref="R18:R22" si="317">AL18+BF18+BZ18+CT18+DN18</f>
        <v>0</v>
      </c>
      <c r="S18" s="520">
        <f t="shared" ref="S18:S22" si="318">AM18+BG18+CA18+CU18+DO18</f>
        <v>0</v>
      </c>
      <c r="T18" s="499"/>
      <c r="U18" s="3133"/>
      <c r="V18" s="517" t="s">
        <v>283</v>
      </c>
      <c r="W18" s="518">
        <f>X18+Y18-Z18</f>
        <v>-225</v>
      </c>
      <c r="X18" s="518">
        <f>AB18+AE18+AH18+AK18</f>
        <v>0</v>
      </c>
      <c r="Y18" s="518">
        <f t="shared" ref="Y18:Y22" si="319">AC18+AF18+AI18+AL18</f>
        <v>0</v>
      </c>
      <c r="Z18" s="518">
        <f t="shared" ref="Z18:Z22" si="320">AD18+AG18+AJ18+AM18</f>
        <v>225</v>
      </c>
      <c r="AA18" s="518">
        <f>X18+Y18-Z18</f>
        <v>-225</v>
      </c>
      <c r="AB18" s="518"/>
      <c r="AC18" s="518"/>
      <c r="AD18" s="518"/>
      <c r="AE18" s="518"/>
      <c r="AF18" s="518"/>
      <c r="AG18" s="518">
        <v>13</v>
      </c>
      <c r="AH18" s="518"/>
      <c r="AI18" s="518"/>
      <c r="AJ18" s="518">
        <v>212</v>
      </c>
      <c r="AK18" s="518"/>
      <c r="AL18" s="518"/>
      <c r="AM18" s="518"/>
      <c r="AN18" s="499"/>
      <c r="AO18" s="3133"/>
      <c r="AP18" s="1848" t="s">
        <v>283</v>
      </c>
      <c r="AQ18" s="1847">
        <f>AR18+AS18-AT18</f>
        <v>-208</v>
      </c>
      <c r="AR18" s="1847">
        <f>AV18+AY18+BB18+BE18</f>
        <v>0</v>
      </c>
      <c r="AS18" s="1847">
        <f t="shared" ref="AS18:AS22" si="321">AW18+AZ18+BC18+BF18</f>
        <v>0</v>
      </c>
      <c r="AT18" s="1847">
        <f t="shared" ref="AT18:AT22" si="322">AX18+BA18+BD18+BG18</f>
        <v>208</v>
      </c>
      <c r="AU18" s="1847">
        <f>AR18+AS18-AT18</f>
        <v>-208</v>
      </c>
      <c r="AV18" s="1847"/>
      <c r="AW18" s="1847"/>
      <c r="AX18" s="1847"/>
      <c r="AY18" s="1847"/>
      <c r="AZ18" s="1847"/>
      <c r="BA18" s="1847">
        <v>208</v>
      </c>
      <c r="BB18" s="1847"/>
      <c r="BC18" s="1847"/>
      <c r="BD18" s="1847"/>
      <c r="BE18" s="1847"/>
      <c r="BF18" s="1847"/>
      <c r="BG18" s="1847"/>
      <c r="BH18" s="499"/>
      <c r="BI18" s="3133"/>
      <c r="BJ18" s="517" t="s">
        <v>283</v>
      </c>
      <c r="BK18" s="518">
        <f>BL18+BM18-BN18</f>
        <v>-3</v>
      </c>
      <c r="BL18" s="518">
        <f>BP18+BS18+BV18+BY18</f>
        <v>0</v>
      </c>
      <c r="BM18" s="518">
        <f t="shared" ref="BM18:BM22" si="323">BQ18+BT18+BW18+BZ18</f>
        <v>0</v>
      </c>
      <c r="BN18" s="518">
        <f t="shared" ref="BN18:BN22" si="324">BR18+BU18+BX18+CA18</f>
        <v>3</v>
      </c>
      <c r="BO18" s="518">
        <f>BL18+BM18-BN18</f>
        <v>-3</v>
      </c>
      <c r="BP18" s="518"/>
      <c r="BQ18" s="518"/>
      <c r="BR18" s="518"/>
      <c r="BS18" s="518"/>
      <c r="BT18" s="518"/>
      <c r="BU18" s="518"/>
      <c r="BV18" s="518"/>
      <c r="BW18" s="518"/>
      <c r="BX18" s="518">
        <v>3</v>
      </c>
      <c r="BY18" s="518"/>
      <c r="BZ18" s="518"/>
      <c r="CA18" s="518"/>
      <c r="CB18" s="499"/>
      <c r="CC18" s="3133"/>
      <c r="CD18" s="517" t="s">
        <v>283</v>
      </c>
      <c r="CE18" s="518">
        <f>CF18+CG18-CH18</f>
        <v>0</v>
      </c>
      <c r="CF18" s="518">
        <f>CJ18+CM18+CP18+CS18</f>
        <v>0</v>
      </c>
      <c r="CG18" s="518">
        <f t="shared" ref="CG18:CG22" si="325">CK18+CN18+CQ18+CT18</f>
        <v>0</v>
      </c>
      <c r="CH18" s="518">
        <f t="shared" ref="CH18:CH22" si="326">CL18+CO18+CR18+CU18</f>
        <v>0</v>
      </c>
      <c r="CI18" s="518">
        <f>CF18+CG18-CH18</f>
        <v>0</v>
      </c>
      <c r="CJ18" s="518"/>
      <c r="CK18" s="518"/>
      <c r="CL18" s="518"/>
      <c r="CM18" s="518"/>
      <c r="CN18" s="518"/>
      <c r="CO18" s="518"/>
      <c r="CP18" s="518"/>
      <c r="CQ18" s="518"/>
      <c r="CR18" s="518"/>
      <c r="CS18" s="518"/>
      <c r="CT18" s="518"/>
      <c r="CU18" s="518"/>
      <c r="CV18" s="499"/>
      <c r="CW18" s="3133"/>
      <c r="CX18" s="517" t="s">
        <v>283</v>
      </c>
      <c r="CY18" s="518">
        <f>CZ18+DA18-DB18</f>
        <v>-108</v>
      </c>
      <c r="CZ18" s="518">
        <f>DD18+DG18+DJ18+DM18</f>
        <v>0</v>
      </c>
      <c r="DA18" s="518">
        <f t="shared" ref="DA18:DA22" si="327">DE18+DH18+DK18+DN18</f>
        <v>0</v>
      </c>
      <c r="DB18" s="518">
        <f t="shared" ref="DB18:DB22" si="328">DF18+DI18+DL18+DO18</f>
        <v>108</v>
      </c>
      <c r="DC18" s="518">
        <f>CZ18+DA18-DB18</f>
        <v>-108</v>
      </c>
      <c r="DD18" s="518"/>
      <c r="DE18" s="518"/>
      <c r="DF18" s="518"/>
      <c r="DG18" s="518"/>
      <c r="DH18" s="518"/>
      <c r="DI18" s="518"/>
      <c r="DJ18" s="518"/>
      <c r="DK18" s="518"/>
      <c r="DL18" s="518">
        <v>108</v>
      </c>
      <c r="DM18" s="518"/>
      <c r="DN18" s="518"/>
      <c r="DO18" s="518"/>
    </row>
    <row r="19" spans="1:119" ht="24" customHeight="1" x14ac:dyDescent="0.15">
      <c r="A19" s="3133"/>
      <c r="B19" s="509" t="s">
        <v>284</v>
      </c>
      <c r="C19" s="518">
        <f t="shared" ref="C19:C22" si="329">D19+E19-F19</f>
        <v>-19</v>
      </c>
      <c r="D19" s="518">
        <f t="shared" ref="D19:D22" si="330">H19+K19+N19+Q19</f>
        <v>0</v>
      </c>
      <c r="E19" s="518">
        <f t="shared" si="306"/>
        <v>0</v>
      </c>
      <c r="F19" s="518">
        <f t="shared" si="307"/>
        <v>19</v>
      </c>
      <c r="G19" s="518">
        <f t="shared" ref="G19:G22" si="331">D19+E19-F19</f>
        <v>-19</v>
      </c>
      <c r="H19" s="519">
        <f t="shared" ref="H19:H22" si="332">AB19+AV19+BP19+CJ19+DD19</f>
        <v>0</v>
      </c>
      <c r="I19" s="519">
        <f t="shared" si="308"/>
        <v>0</v>
      </c>
      <c r="J19" s="519">
        <f t="shared" si="309"/>
        <v>0</v>
      </c>
      <c r="K19" s="519">
        <f t="shared" si="310"/>
        <v>0</v>
      </c>
      <c r="L19" s="519">
        <f t="shared" si="311"/>
        <v>0</v>
      </c>
      <c r="M19" s="519">
        <f t="shared" si="312"/>
        <v>19</v>
      </c>
      <c r="N19" s="519">
        <f t="shared" si="313"/>
        <v>0</v>
      </c>
      <c r="O19" s="519">
        <f t="shared" si="314"/>
        <v>0</v>
      </c>
      <c r="P19" s="519">
        <f t="shared" si="315"/>
        <v>0</v>
      </c>
      <c r="Q19" s="519">
        <f t="shared" si="316"/>
        <v>0</v>
      </c>
      <c r="R19" s="519">
        <f t="shared" si="317"/>
        <v>0</v>
      </c>
      <c r="S19" s="520">
        <f t="shared" si="318"/>
        <v>0</v>
      </c>
      <c r="T19" s="499"/>
      <c r="U19" s="3133"/>
      <c r="V19" s="509" t="s">
        <v>284</v>
      </c>
      <c r="W19" s="518">
        <f t="shared" ref="W19:W22" si="333">X19+Y19-Z19</f>
        <v>0</v>
      </c>
      <c r="X19" s="518">
        <f t="shared" ref="X19:X22" si="334">AB19+AE19+AH19+AK19</f>
        <v>0</v>
      </c>
      <c r="Y19" s="518">
        <f t="shared" si="319"/>
        <v>0</v>
      </c>
      <c r="Z19" s="518">
        <f t="shared" si="320"/>
        <v>0</v>
      </c>
      <c r="AA19" s="518">
        <f t="shared" ref="AA19:AA22" si="335">X19+Y19-Z19</f>
        <v>0</v>
      </c>
      <c r="AB19" s="518"/>
      <c r="AC19" s="518"/>
      <c r="AD19" s="518"/>
      <c r="AE19" s="518"/>
      <c r="AF19" s="518"/>
      <c r="AG19" s="518"/>
      <c r="AH19" s="518"/>
      <c r="AI19" s="518"/>
      <c r="AJ19" s="518"/>
      <c r="AK19" s="518"/>
      <c r="AL19" s="518"/>
      <c r="AM19" s="518"/>
      <c r="AN19" s="499"/>
      <c r="AO19" s="3133"/>
      <c r="AP19" s="1849" t="s">
        <v>284</v>
      </c>
      <c r="AQ19" s="1847">
        <f t="shared" ref="AQ19:AQ22" si="336">AR19+AS19-AT19</f>
        <v>0</v>
      </c>
      <c r="AR19" s="1847">
        <f t="shared" ref="AR19:AR22" si="337">AV19+AY19+BB19+BE19</f>
        <v>0</v>
      </c>
      <c r="AS19" s="1847">
        <f t="shared" si="321"/>
        <v>0</v>
      </c>
      <c r="AT19" s="1847">
        <f t="shared" si="322"/>
        <v>0</v>
      </c>
      <c r="AU19" s="1847">
        <f t="shared" ref="AU19:AU22" si="338">AR19+AS19-AT19</f>
        <v>0</v>
      </c>
      <c r="AV19" s="1847"/>
      <c r="AW19" s="1847"/>
      <c r="AX19" s="1847"/>
      <c r="AY19" s="1847"/>
      <c r="AZ19" s="1847"/>
      <c r="BA19" s="1847"/>
      <c r="BB19" s="1847"/>
      <c r="BC19" s="1847"/>
      <c r="BD19" s="1847"/>
      <c r="BE19" s="1847"/>
      <c r="BF19" s="1847"/>
      <c r="BG19" s="1847"/>
      <c r="BH19" s="499"/>
      <c r="BI19" s="3133"/>
      <c r="BJ19" s="509" t="s">
        <v>284</v>
      </c>
      <c r="BK19" s="518">
        <f t="shared" ref="BK19:BK22" si="339">BL19+BM19-BN19</f>
        <v>-19</v>
      </c>
      <c r="BL19" s="518">
        <f t="shared" ref="BL19:BL22" si="340">BP19+BS19+BV19+BY19</f>
        <v>0</v>
      </c>
      <c r="BM19" s="518">
        <f t="shared" si="323"/>
        <v>0</v>
      </c>
      <c r="BN19" s="518">
        <f t="shared" si="324"/>
        <v>19</v>
      </c>
      <c r="BO19" s="518">
        <f t="shared" ref="BO19:BO22" si="341">BL19+BM19-BN19</f>
        <v>-19</v>
      </c>
      <c r="BP19" s="518"/>
      <c r="BQ19" s="518"/>
      <c r="BR19" s="518"/>
      <c r="BS19" s="518"/>
      <c r="BT19" s="518"/>
      <c r="BU19" s="518">
        <v>19</v>
      </c>
      <c r="BV19" s="518"/>
      <c r="BW19" s="518"/>
      <c r="BX19" s="518"/>
      <c r="BY19" s="518"/>
      <c r="BZ19" s="518"/>
      <c r="CA19" s="518"/>
      <c r="CB19" s="499"/>
      <c r="CC19" s="3133"/>
      <c r="CD19" s="509" t="s">
        <v>284</v>
      </c>
      <c r="CE19" s="518">
        <f t="shared" ref="CE19:CE22" si="342">CF19+CG19-CH19</f>
        <v>0</v>
      </c>
      <c r="CF19" s="518">
        <f t="shared" ref="CF19:CF22" si="343">CJ19+CM19+CP19+CS19</f>
        <v>0</v>
      </c>
      <c r="CG19" s="518">
        <f t="shared" si="325"/>
        <v>0</v>
      </c>
      <c r="CH19" s="518">
        <f t="shared" si="326"/>
        <v>0</v>
      </c>
      <c r="CI19" s="518">
        <f t="shared" ref="CI19:CI22" si="344">CF19+CG19-CH19</f>
        <v>0</v>
      </c>
      <c r="CJ19" s="518"/>
      <c r="CK19" s="518"/>
      <c r="CL19" s="518"/>
      <c r="CM19" s="518"/>
      <c r="CN19" s="518"/>
      <c r="CO19" s="518"/>
      <c r="CP19" s="518"/>
      <c r="CQ19" s="518"/>
      <c r="CR19" s="518"/>
      <c r="CS19" s="518"/>
      <c r="CT19" s="518"/>
      <c r="CU19" s="518"/>
      <c r="CV19" s="499"/>
      <c r="CW19" s="3133"/>
      <c r="CX19" s="509" t="s">
        <v>284</v>
      </c>
      <c r="CY19" s="518">
        <f t="shared" ref="CY19:CY22" si="345">CZ19+DA19-DB19</f>
        <v>0</v>
      </c>
      <c r="CZ19" s="518">
        <f t="shared" ref="CZ19:CZ22" si="346">DD19+DG19+DJ19+DM19</f>
        <v>0</v>
      </c>
      <c r="DA19" s="518">
        <f t="shared" si="327"/>
        <v>0</v>
      </c>
      <c r="DB19" s="518">
        <f t="shared" si="328"/>
        <v>0</v>
      </c>
      <c r="DC19" s="518">
        <f t="shared" ref="DC19:DC22" si="347">CZ19+DA19-DB19</f>
        <v>0</v>
      </c>
      <c r="DD19" s="518"/>
      <c r="DE19" s="518"/>
      <c r="DF19" s="518"/>
      <c r="DG19" s="518"/>
      <c r="DH19" s="518"/>
      <c r="DI19" s="518"/>
      <c r="DJ19" s="518"/>
      <c r="DK19" s="518"/>
      <c r="DL19" s="518"/>
      <c r="DM19" s="518"/>
      <c r="DN19" s="518"/>
      <c r="DO19" s="518"/>
    </row>
    <row r="20" spans="1:119" ht="24" customHeight="1" x14ac:dyDescent="0.15">
      <c r="A20" s="3133"/>
      <c r="B20" s="513" t="s">
        <v>286</v>
      </c>
      <c r="C20" s="518">
        <f t="shared" si="329"/>
        <v>4918.16</v>
      </c>
      <c r="D20" s="518">
        <f t="shared" si="330"/>
        <v>3822.8</v>
      </c>
      <c r="E20" s="518">
        <f t="shared" si="306"/>
        <v>2159.36</v>
      </c>
      <c r="F20" s="518">
        <f t="shared" si="307"/>
        <v>1064</v>
      </c>
      <c r="G20" s="518">
        <f t="shared" si="331"/>
        <v>4918.16</v>
      </c>
      <c r="H20" s="519">
        <f t="shared" si="332"/>
        <v>3354.55</v>
      </c>
      <c r="I20" s="519">
        <f t="shared" si="308"/>
        <v>585</v>
      </c>
      <c r="J20" s="519">
        <f t="shared" si="309"/>
        <v>197</v>
      </c>
      <c r="K20" s="519">
        <f t="shared" si="310"/>
        <v>127</v>
      </c>
      <c r="L20" s="519">
        <f t="shared" si="311"/>
        <v>242.36</v>
      </c>
      <c r="M20" s="519">
        <f t="shared" si="312"/>
        <v>15</v>
      </c>
      <c r="N20" s="519">
        <f t="shared" si="313"/>
        <v>0</v>
      </c>
      <c r="O20" s="519">
        <f t="shared" si="314"/>
        <v>1332</v>
      </c>
      <c r="P20" s="519">
        <f t="shared" si="315"/>
        <v>837</v>
      </c>
      <c r="Q20" s="519">
        <f t="shared" si="316"/>
        <v>341.25</v>
      </c>
      <c r="R20" s="519">
        <f t="shared" si="317"/>
        <v>0</v>
      </c>
      <c r="S20" s="520">
        <f t="shared" si="318"/>
        <v>15</v>
      </c>
      <c r="T20" s="499"/>
      <c r="U20" s="3133"/>
      <c r="V20" s="513" t="s">
        <v>286</v>
      </c>
      <c r="W20" s="518">
        <f t="shared" si="333"/>
        <v>1155.5</v>
      </c>
      <c r="X20" s="518">
        <f t="shared" si="334"/>
        <v>498.5</v>
      </c>
      <c r="Y20" s="518">
        <f t="shared" si="319"/>
        <v>805</v>
      </c>
      <c r="Z20" s="518">
        <f>AD20+AG20+AJ20+AM20</f>
        <v>148</v>
      </c>
      <c r="AA20" s="518">
        <f t="shared" si="335"/>
        <v>1155.5</v>
      </c>
      <c r="AB20" s="518">
        <v>498.5</v>
      </c>
      <c r="AC20" s="518">
        <v>432</v>
      </c>
      <c r="AD20" s="518"/>
      <c r="AE20" s="518"/>
      <c r="AF20" s="518">
        <v>13</v>
      </c>
      <c r="AG20" s="518"/>
      <c r="AH20" s="518"/>
      <c r="AI20" s="518">
        <v>360</v>
      </c>
      <c r="AJ20" s="518">
        <v>148</v>
      </c>
      <c r="AK20" s="518"/>
      <c r="AL20" s="518"/>
      <c r="AM20" s="518"/>
      <c r="AN20" s="499"/>
      <c r="AO20" s="3133"/>
      <c r="AP20" s="1846" t="s">
        <v>286</v>
      </c>
      <c r="AQ20" s="1847">
        <f t="shared" si="336"/>
        <v>565.36</v>
      </c>
      <c r="AR20" s="1847">
        <f t="shared" si="337"/>
        <v>475</v>
      </c>
      <c r="AS20" s="1847">
        <f t="shared" si="321"/>
        <v>430.36</v>
      </c>
      <c r="AT20" s="1847">
        <f t="shared" si="322"/>
        <v>340</v>
      </c>
      <c r="AU20" s="1847">
        <f t="shared" si="338"/>
        <v>565.36</v>
      </c>
      <c r="AV20" s="1847">
        <v>475</v>
      </c>
      <c r="AW20" s="1847"/>
      <c r="AX20" s="1847">
        <v>87</v>
      </c>
      <c r="AY20" s="1847"/>
      <c r="AZ20" s="1847">
        <v>229.36</v>
      </c>
      <c r="BA20" s="1847">
        <v>15</v>
      </c>
      <c r="BB20" s="1847"/>
      <c r="BC20" s="1847">
        <v>201</v>
      </c>
      <c r="BD20" s="1847">
        <v>238</v>
      </c>
      <c r="BE20" s="1847"/>
      <c r="BF20" s="1847"/>
      <c r="BG20" s="1847"/>
      <c r="BH20" s="499"/>
      <c r="BI20" s="3133"/>
      <c r="BJ20" s="513" t="s">
        <v>286</v>
      </c>
      <c r="BK20" s="518">
        <f t="shared" si="339"/>
        <v>1179.02</v>
      </c>
      <c r="BL20" s="518">
        <f t="shared" si="340"/>
        <v>1336.02</v>
      </c>
      <c r="BM20" s="518">
        <f t="shared" si="323"/>
        <v>60</v>
      </c>
      <c r="BN20" s="518">
        <f t="shared" si="324"/>
        <v>217</v>
      </c>
      <c r="BO20" s="518">
        <f t="shared" si="341"/>
        <v>1179.02</v>
      </c>
      <c r="BP20" s="518">
        <v>1209.02</v>
      </c>
      <c r="BQ20" s="518"/>
      <c r="BR20" s="518">
        <v>79</v>
      </c>
      <c r="BS20" s="518">
        <v>127</v>
      </c>
      <c r="BT20" s="518"/>
      <c r="BU20" s="518"/>
      <c r="BV20" s="518"/>
      <c r="BW20" s="518">
        <v>60</v>
      </c>
      <c r="BX20" s="518">
        <v>138</v>
      </c>
      <c r="BY20" s="518"/>
      <c r="BZ20" s="518"/>
      <c r="CA20" s="518"/>
      <c r="CB20" s="499"/>
      <c r="CC20" s="3133"/>
      <c r="CD20" s="789" t="s">
        <v>1473</v>
      </c>
      <c r="CE20" s="1865">
        <f t="shared" si="342"/>
        <v>1705.25</v>
      </c>
      <c r="CF20" s="518">
        <f t="shared" si="343"/>
        <v>1265.25</v>
      </c>
      <c r="CG20" s="518">
        <f t="shared" si="325"/>
        <v>440</v>
      </c>
      <c r="CH20" s="518">
        <f t="shared" si="326"/>
        <v>0</v>
      </c>
      <c r="CI20" s="518">
        <f t="shared" si="344"/>
        <v>1705.25</v>
      </c>
      <c r="CJ20" s="518">
        <v>924</v>
      </c>
      <c r="CK20" s="518"/>
      <c r="CL20" s="518"/>
      <c r="CM20" s="518"/>
      <c r="CN20" s="518"/>
      <c r="CO20" s="518"/>
      <c r="CP20" s="518"/>
      <c r="CQ20" s="518">
        <v>440</v>
      </c>
      <c r="CR20" s="518"/>
      <c r="CS20" s="518">
        <v>341.25</v>
      </c>
      <c r="CT20" s="518"/>
      <c r="CU20" s="518"/>
      <c r="CV20" s="499"/>
      <c r="CW20" s="3133"/>
      <c r="CX20" s="513" t="s">
        <v>286</v>
      </c>
      <c r="CY20" s="518">
        <f t="shared" si="345"/>
        <v>313.02999999999997</v>
      </c>
      <c r="CZ20" s="518">
        <f t="shared" si="346"/>
        <v>248.03</v>
      </c>
      <c r="DA20" s="518">
        <f t="shared" si="327"/>
        <v>424</v>
      </c>
      <c r="DB20" s="518">
        <f t="shared" si="328"/>
        <v>359</v>
      </c>
      <c r="DC20" s="518">
        <f t="shared" si="347"/>
        <v>313.02999999999997</v>
      </c>
      <c r="DD20" s="518">
        <v>248.03</v>
      </c>
      <c r="DE20" s="518">
        <v>153</v>
      </c>
      <c r="DF20" s="518">
        <v>31</v>
      </c>
      <c r="DG20" s="518"/>
      <c r="DH20" s="518"/>
      <c r="DI20" s="518"/>
      <c r="DJ20" s="518"/>
      <c r="DK20" s="518">
        <v>271</v>
      </c>
      <c r="DL20" s="518">
        <v>313</v>
      </c>
      <c r="DM20" s="518"/>
      <c r="DN20" s="518"/>
      <c r="DO20" s="518">
        <v>15</v>
      </c>
    </row>
    <row r="21" spans="1:119" ht="24" customHeight="1" x14ac:dyDescent="0.15">
      <c r="A21" s="3133"/>
      <c r="B21" s="509" t="s">
        <v>779</v>
      </c>
      <c r="C21" s="518">
        <f t="shared" si="329"/>
        <v>-34</v>
      </c>
      <c r="D21" s="518">
        <f t="shared" si="330"/>
        <v>0</v>
      </c>
      <c r="E21" s="518">
        <f t="shared" si="306"/>
        <v>0</v>
      </c>
      <c r="F21" s="518">
        <f t="shared" si="307"/>
        <v>34</v>
      </c>
      <c r="G21" s="518">
        <f t="shared" si="331"/>
        <v>-34</v>
      </c>
      <c r="H21" s="519">
        <f t="shared" si="332"/>
        <v>0</v>
      </c>
      <c r="I21" s="519">
        <f t="shared" si="308"/>
        <v>0</v>
      </c>
      <c r="J21" s="519">
        <f t="shared" si="309"/>
        <v>0</v>
      </c>
      <c r="K21" s="519">
        <f t="shared" si="310"/>
        <v>0</v>
      </c>
      <c r="L21" s="519">
        <f t="shared" si="311"/>
        <v>0</v>
      </c>
      <c r="M21" s="519">
        <f t="shared" si="312"/>
        <v>30</v>
      </c>
      <c r="N21" s="519">
        <f t="shared" si="313"/>
        <v>0</v>
      </c>
      <c r="O21" s="519">
        <f t="shared" si="314"/>
        <v>0</v>
      </c>
      <c r="P21" s="519">
        <f t="shared" si="315"/>
        <v>4</v>
      </c>
      <c r="Q21" s="519">
        <f t="shared" si="316"/>
        <v>0</v>
      </c>
      <c r="R21" s="519">
        <f t="shared" si="317"/>
        <v>0</v>
      </c>
      <c r="S21" s="520">
        <f t="shared" si="318"/>
        <v>0</v>
      </c>
      <c r="T21" s="499"/>
      <c r="U21" s="3133"/>
      <c r="V21" s="509" t="s">
        <v>779</v>
      </c>
      <c r="W21" s="518">
        <f t="shared" si="333"/>
        <v>0</v>
      </c>
      <c r="X21" s="518">
        <f t="shared" si="334"/>
        <v>0</v>
      </c>
      <c r="Y21" s="518">
        <f t="shared" si="319"/>
        <v>0</v>
      </c>
      <c r="Z21" s="518">
        <f t="shared" si="320"/>
        <v>0</v>
      </c>
      <c r="AA21" s="518">
        <f t="shared" si="335"/>
        <v>0</v>
      </c>
      <c r="AB21" s="518"/>
      <c r="AC21" s="518"/>
      <c r="AD21" s="518"/>
      <c r="AE21" s="518"/>
      <c r="AF21" s="518"/>
      <c r="AG21" s="518"/>
      <c r="AH21" s="518"/>
      <c r="AI21" s="518"/>
      <c r="AJ21" s="518"/>
      <c r="AK21" s="518"/>
      <c r="AL21" s="518"/>
      <c r="AM21" s="518"/>
      <c r="AN21" s="499"/>
      <c r="AO21" s="3133"/>
      <c r="AP21" s="1849" t="s">
        <v>779</v>
      </c>
      <c r="AQ21" s="1847">
        <f t="shared" si="336"/>
        <v>0</v>
      </c>
      <c r="AR21" s="1847">
        <f t="shared" si="337"/>
        <v>0</v>
      </c>
      <c r="AS21" s="1847">
        <f t="shared" si="321"/>
        <v>0</v>
      </c>
      <c r="AT21" s="1847">
        <f t="shared" si="322"/>
        <v>0</v>
      </c>
      <c r="AU21" s="1847">
        <f t="shared" si="338"/>
        <v>0</v>
      </c>
      <c r="AV21" s="1847"/>
      <c r="AW21" s="1847"/>
      <c r="AX21" s="1847"/>
      <c r="AY21" s="1847"/>
      <c r="AZ21" s="1847"/>
      <c r="BA21" s="1847"/>
      <c r="BB21" s="1847"/>
      <c r="BC21" s="1847"/>
      <c r="BD21" s="1847"/>
      <c r="BE21" s="1847"/>
      <c r="BF21" s="1847"/>
      <c r="BG21" s="1847"/>
      <c r="BH21" s="499"/>
      <c r="BI21" s="3133"/>
      <c r="BJ21" s="509" t="s">
        <v>779</v>
      </c>
      <c r="BK21" s="518">
        <f t="shared" si="339"/>
        <v>-30</v>
      </c>
      <c r="BL21" s="518">
        <f t="shared" si="340"/>
        <v>0</v>
      </c>
      <c r="BM21" s="518">
        <f t="shared" si="323"/>
        <v>0</v>
      </c>
      <c r="BN21" s="518">
        <f t="shared" si="324"/>
        <v>30</v>
      </c>
      <c r="BO21" s="518">
        <f t="shared" si="341"/>
        <v>-30</v>
      </c>
      <c r="BP21" s="518"/>
      <c r="BQ21" s="518"/>
      <c r="BR21" s="518"/>
      <c r="BS21" s="518"/>
      <c r="BT21" s="518"/>
      <c r="BU21" s="518">
        <v>30</v>
      </c>
      <c r="BV21" s="518"/>
      <c r="BW21" s="518"/>
      <c r="BX21" s="518"/>
      <c r="BY21" s="518"/>
      <c r="BZ21" s="518"/>
      <c r="CA21" s="518"/>
      <c r="CB21" s="499"/>
      <c r="CC21" s="3133"/>
      <c r="CD21" s="509" t="s">
        <v>779</v>
      </c>
      <c r="CE21" s="518">
        <f t="shared" si="342"/>
        <v>0</v>
      </c>
      <c r="CF21" s="518">
        <f t="shared" si="343"/>
        <v>0</v>
      </c>
      <c r="CG21" s="518">
        <f t="shared" si="325"/>
        <v>0</v>
      </c>
      <c r="CH21" s="518">
        <f t="shared" si="326"/>
        <v>0</v>
      </c>
      <c r="CI21" s="518">
        <f t="shared" si="344"/>
        <v>0</v>
      </c>
      <c r="CJ21" s="518"/>
      <c r="CK21" s="518"/>
      <c r="CL21" s="518"/>
      <c r="CM21" s="518"/>
      <c r="CN21" s="518"/>
      <c r="CO21" s="518"/>
      <c r="CP21" s="518"/>
      <c r="CQ21" s="518"/>
      <c r="CR21" s="518"/>
      <c r="CS21" s="518"/>
      <c r="CT21" s="518"/>
      <c r="CU21" s="518"/>
      <c r="CV21" s="499"/>
      <c r="CW21" s="3133"/>
      <c r="CX21" s="509" t="s">
        <v>779</v>
      </c>
      <c r="CY21" s="518">
        <f t="shared" si="345"/>
        <v>-4</v>
      </c>
      <c r="CZ21" s="518">
        <f t="shared" si="346"/>
        <v>0</v>
      </c>
      <c r="DA21" s="518">
        <f t="shared" si="327"/>
        <v>0</v>
      </c>
      <c r="DB21" s="518">
        <f t="shared" si="328"/>
        <v>4</v>
      </c>
      <c r="DC21" s="518">
        <f t="shared" si="347"/>
        <v>-4</v>
      </c>
      <c r="DD21" s="518"/>
      <c r="DE21" s="518"/>
      <c r="DF21" s="518"/>
      <c r="DG21" s="518"/>
      <c r="DH21" s="518"/>
      <c r="DI21" s="518"/>
      <c r="DJ21" s="518"/>
      <c r="DK21" s="518"/>
      <c r="DL21" s="518">
        <v>4</v>
      </c>
      <c r="DM21" s="518"/>
      <c r="DN21" s="518"/>
      <c r="DO21" s="518"/>
    </row>
    <row r="22" spans="1:119" ht="24" customHeight="1" x14ac:dyDescent="0.15">
      <c r="A22" s="3133"/>
      <c r="B22" s="514" t="s">
        <v>285</v>
      </c>
      <c r="C22" s="518">
        <f t="shared" si="329"/>
        <v>-239.59</v>
      </c>
      <c r="D22" s="518">
        <f t="shared" si="330"/>
        <v>218.41</v>
      </c>
      <c r="E22" s="518">
        <f t="shared" si="306"/>
        <v>4</v>
      </c>
      <c r="F22" s="518">
        <f t="shared" si="307"/>
        <v>462</v>
      </c>
      <c r="G22" s="518">
        <f t="shared" si="331"/>
        <v>-239.59</v>
      </c>
      <c r="H22" s="519">
        <f t="shared" si="332"/>
        <v>218.41</v>
      </c>
      <c r="I22" s="519">
        <f t="shared" si="308"/>
        <v>0</v>
      </c>
      <c r="J22" s="519">
        <f t="shared" si="309"/>
        <v>22</v>
      </c>
      <c r="K22" s="519">
        <f t="shared" si="310"/>
        <v>0</v>
      </c>
      <c r="L22" s="519">
        <f t="shared" si="311"/>
        <v>0</v>
      </c>
      <c r="M22" s="519">
        <f t="shared" si="312"/>
        <v>0</v>
      </c>
      <c r="N22" s="519">
        <f t="shared" si="313"/>
        <v>0</v>
      </c>
      <c r="O22" s="519">
        <f t="shared" si="314"/>
        <v>4</v>
      </c>
      <c r="P22" s="519">
        <f t="shared" si="315"/>
        <v>440</v>
      </c>
      <c r="Q22" s="519">
        <f t="shared" si="316"/>
        <v>0</v>
      </c>
      <c r="R22" s="519">
        <f t="shared" si="317"/>
        <v>0</v>
      </c>
      <c r="S22" s="520">
        <f t="shared" si="318"/>
        <v>0</v>
      </c>
      <c r="T22" s="499"/>
      <c r="U22" s="3133"/>
      <c r="V22" s="514" t="s">
        <v>285</v>
      </c>
      <c r="W22" s="518">
        <f t="shared" si="333"/>
        <v>0</v>
      </c>
      <c r="X22" s="518">
        <f t="shared" si="334"/>
        <v>0</v>
      </c>
      <c r="Y22" s="518">
        <f t="shared" si="319"/>
        <v>0</v>
      </c>
      <c r="Z22" s="518">
        <f t="shared" si="320"/>
        <v>0</v>
      </c>
      <c r="AA22" s="518">
        <f t="shared" si="335"/>
        <v>0</v>
      </c>
      <c r="AB22" s="518"/>
      <c r="AC22" s="518"/>
      <c r="AD22" s="518"/>
      <c r="AE22" s="518"/>
      <c r="AF22" s="518"/>
      <c r="AG22" s="518"/>
      <c r="AH22" s="518"/>
      <c r="AI22" s="518"/>
      <c r="AJ22" s="518"/>
      <c r="AK22" s="518"/>
      <c r="AL22" s="518"/>
      <c r="AM22" s="518"/>
      <c r="AN22" s="499"/>
      <c r="AO22" s="3133"/>
      <c r="AP22" s="1850" t="s">
        <v>285</v>
      </c>
      <c r="AQ22" s="1847">
        <f t="shared" si="336"/>
        <v>4</v>
      </c>
      <c r="AR22" s="1847">
        <f t="shared" si="337"/>
        <v>0</v>
      </c>
      <c r="AS22" s="1847">
        <f t="shared" si="321"/>
        <v>4</v>
      </c>
      <c r="AT22" s="1847">
        <f t="shared" si="322"/>
        <v>0</v>
      </c>
      <c r="AU22" s="1847">
        <f t="shared" si="338"/>
        <v>4</v>
      </c>
      <c r="AV22" s="1847"/>
      <c r="AW22" s="1847"/>
      <c r="AX22" s="1847"/>
      <c r="AY22" s="1847"/>
      <c r="AZ22" s="1847"/>
      <c r="BA22" s="1847"/>
      <c r="BB22" s="1847"/>
      <c r="BC22" s="1847">
        <v>4</v>
      </c>
      <c r="BD22" s="1847"/>
      <c r="BE22" s="1847"/>
      <c r="BF22" s="1847"/>
      <c r="BG22" s="1847"/>
      <c r="BH22" s="499"/>
      <c r="BI22" s="3133"/>
      <c r="BJ22" s="514" t="s">
        <v>285</v>
      </c>
      <c r="BK22" s="518">
        <f t="shared" si="339"/>
        <v>-22</v>
      </c>
      <c r="BL22" s="518">
        <f t="shared" si="340"/>
        <v>0</v>
      </c>
      <c r="BM22" s="518">
        <f t="shared" si="323"/>
        <v>0</v>
      </c>
      <c r="BN22" s="518">
        <f t="shared" si="324"/>
        <v>22</v>
      </c>
      <c r="BO22" s="518">
        <f t="shared" si="341"/>
        <v>-22</v>
      </c>
      <c r="BP22" s="518"/>
      <c r="BQ22" s="518"/>
      <c r="BR22" s="518">
        <v>22</v>
      </c>
      <c r="BS22" s="518"/>
      <c r="BT22" s="518"/>
      <c r="BU22" s="518"/>
      <c r="BV22" s="518"/>
      <c r="BW22" s="518"/>
      <c r="BX22" s="518"/>
      <c r="BY22" s="518"/>
      <c r="BZ22" s="518"/>
      <c r="CA22" s="518"/>
      <c r="CB22" s="499"/>
      <c r="CC22" s="3133"/>
      <c r="CD22" s="514" t="s">
        <v>285</v>
      </c>
      <c r="CE22" s="518">
        <f t="shared" si="342"/>
        <v>-221.59</v>
      </c>
      <c r="CF22" s="518">
        <f t="shared" si="343"/>
        <v>218.41</v>
      </c>
      <c r="CG22" s="518">
        <f t="shared" si="325"/>
        <v>0</v>
      </c>
      <c r="CH22" s="518">
        <f t="shared" si="326"/>
        <v>440</v>
      </c>
      <c r="CI22" s="518">
        <f t="shared" si="344"/>
        <v>-221.59</v>
      </c>
      <c r="CJ22" s="518">
        <v>218.41</v>
      </c>
      <c r="CK22" s="518"/>
      <c r="CL22" s="518"/>
      <c r="CM22" s="518"/>
      <c r="CN22" s="518"/>
      <c r="CO22" s="518"/>
      <c r="CP22" s="518"/>
      <c r="CQ22" s="518"/>
      <c r="CR22" s="518">
        <v>440</v>
      </c>
      <c r="CS22" s="518"/>
      <c r="CT22" s="518"/>
      <c r="CU22" s="518"/>
      <c r="CV22" s="499"/>
      <c r="CW22" s="3133"/>
      <c r="CX22" s="514" t="s">
        <v>285</v>
      </c>
      <c r="CY22" s="518">
        <f t="shared" si="345"/>
        <v>0</v>
      </c>
      <c r="CZ22" s="518">
        <f t="shared" si="346"/>
        <v>0</v>
      </c>
      <c r="DA22" s="518">
        <f t="shared" si="327"/>
        <v>0</v>
      </c>
      <c r="DB22" s="518">
        <f t="shared" si="328"/>
        <v>0</v>
      </c>
      <c r="DC22" s="518">
        <f t="shared" si="347"/>
        <v>0</v>
      </c>
      <c r="DD22" s="518"/>
      <c r="DE22" s="518"/>
      <c r="DF22" s="518"/>
      <c r="DG22" s="518"/>
      <c r="DH22" s="518"/>
      <c r="DI22" s="518"/>
      <c r="DJ22" s="518"/>
      <c r="DK22" s="518"/>
      <c r="DL22" s="518"/>
      <c r="DM22" s="518"/>
      <c r="DN22" s="518"/>
      <c r="DO22" s="518"/>
    </row>
    <row r="23" spans="1:119" s="78" customFormat="1" ht="24" customHeight="1" x14ac:dyDescent="0.15">
      <c r="A23" s="3133" t="s">
        <v>324</v>
      </c>
      <c r="B23" s="515" t="s">
        <v>46</v>
      </c>
      <c r="C23" s="516">
        <f>SUM(C24:C28)</f>
        <v>4620.91</v>
      </c>
      <c r="D23" s="516">
        <f t="shared" ref="D23" si="348">SUM(D24:D28)</f>
        <v>4508.16</v>
      </c>
      <c r="E23" s="516">
        <f t="shared" ref="E23" si="349">SUM(E24:E28)</f>
        <v>1478.75</v>
      </c>
      <c r="F23" s="516">
        <f t="shared" ref="F23" si="350">SUM(F24:F28)</f>
        <v>1366</v>
      </c>
      <c r="G23" s="516">
        <f t="shared" ref="G23" si="351">SUM(G24:G28)</f>
        <v>4620.91</v>
      </c>
      <c r="H23" s="516">
        <f t="shared" ref="H23" si="352">SUM(H24:H28)</f>
        <v>2864.2099999999996</v>
      </c>
      <c r="I23" s="516">
        <f t="shared" ref="I23" si="353">SUM(I24:I28)</f>
        <v>373</v>
      </c>
      <c r="J23" s="516">
        <f t="shared" ref="J23" si="354">SUM(J24:J28)</f>
        <v>288</v>
      </c>
      <c r="K23" s="516">
        <f t="shared" ref="K23" si="355">SUM(K24:K28)</f>
        <v>126</v>
      </c>
      <c r="L23" s="516">
        <f t="shared" ref="L23" si="356">SUM(L24:L28)</f>
        <v>117</v>
      </c>
      <c r="M23" s="516">
        <f t="shared" ref="M23" si="357">SUM(M24:M28)</f>
        <v>180</v>
      </c>
      <c r="N23" s="516">
        <f t="shared" ref="N23" si="358">SUM(N24:N28)</f>
        <v>1517.9499999999998</v>
      </c>
      <c r="O23" s="516">
        <f t="shared" ref="O23" si="359">SUM(O24:O28)</f>
        <v>988.75</v>
      </c>
      <c r="P23" s="516">
        <f t="shared" ref="P23" si="360">SUM(P24:P28)</f>
        <v>880</v>
      </c>
      <c r="Q23" s="516">
        <f t="shared" ref="Q23" si="361">SUM(Q24:Q28)</f>
        <v>0</v>
      </c>
      <c r="R23" s="516">
        <f t="shared" ref="R23" si="362">SUM(R24:R28)</f>
        <v>0</v>
      </c>
      <c r="S23" s="516">
        <f t="shared" ref="S23" si="363">SUM(S24:S28)</f>
        <v>18</v>
      </c>
      <c r="T23" s="501"/>
      <c r="U23" s="3133" t="s">
        <v>324</v>
      </c>
      <c r="V23" s="515" t="s">
        <v>46</v>
      </c>
      <c r="W23" s="516">
        <f>SUM(W24:W28)</f>
        <v>1380.8899999999999</v>
      </c>
      <c r="X23" s="516">
        <f t="shared" ref="X23" si="364">SUM(X24:X28)</f>
        <v>1146.8899999999999</v>
      </c>
      <c r="Y23" s="516">
        <f t="shared" ref="Y23" si="365">SUM(Y24:Y28)</f>
        <v>516</v>
      </c>
      <c r="Z23" s="516">
        <f t="shared" ref="Z23" si="366">SUM(Z24:Z28)</f>
        <v>282</v>
      </c>
      <c r="AA23" s="516">
        <f t="shared" ref="AA23" si="367">SUM(AA24:AA28)</f>
        <v>1380.8899999999999</v>
      </c>
      <c r="AB23" s="2443">
        <f>SUM(AB24:AB28)</f>
        <v>445</v>
      </c>
      <c r="AC23" s="2443">
        <f t="shared" ref="AC23:AM23" si="368">SUM(AC24:AC28)</f>
        <v>234</v>
      </c>
      <c r="AD23" s="2443">
        <f t="shared" si="368"/>
        <v>0</v>
      </c>
      <c r="AE23" s="2443">
        <f t="shared" si="368"/>
        <v>0</v>
      </c>
      <c r="AF23" s="2443">
        <f t="shared" si="368"/>
        <v>33</v>
      </c>
      <c r="AG23" s="2443">
        <f t="shared" si="368"/>
        <v>33</v>
      </c>
      <c r="AH23" s="2443">
        <f t="shared" si="368"/>
        <v>701.89</v>
      </c>
      <c r="AI23" s="2443">
        <f t="shared" si="368"/>
        <v>249</v>
      </c>
      <c r="AJ23" s="2443">
        <f t="shared" si="368"/>
        <v>249</v>
      </c>
      <c r="AK23" s="2443">
        <f t="shared" si="368"/>
        <v>0</v>
      </c>
      <c r="AL23" s="2443">
        <f t="shared" si="368"/>
        <v>0</v>
      </c>
      <c r="AM23" s="2443">
        <f t="shared" si="368"/>
        <v>0</v>
      </c>
      <c r="AN23" s="501"/>
      <c r="AO23" s="3133" t="s">
        <v>324</v>
      </c>
      <c r="AP23" s="1851" t="s">
        <v>46</v>
      </c>
      <c r="AQ23" s="1852">
        <f>SUM(AQ24:AQ28)</f>
        <v>856.75</v>
      </c>
      <c r="AR23" s="1852">
        <f t="shared" ref="AR23" si="369">SUM(AR24:AR28)</f>
        <v>890</v>
      </c>
      <c r="AS23" s="1852">
        <f t="shared" ref="AS23" si="370">SUM(AS24:AS28)</f>
        <v>206.75</v>
      </c>
      <c r="AT23" s="1852">
        <f t="shared" ref="AT23" si="371">SUM(AT24:AT28)</f>
        <v>240</v>
      </c>
      <c r="AU23" s="1852">
        <f t="shared" ref="AU23" si="372">SUM(AU24:AU28)</f>
        <v>856.75</v>
      </c>
      <c r="AV23" s="1852">
        <f>SUM(AV24:AV28)</f>
        <v>890</v>
      </c>
      <c r="AW23" s="1852">
        <f t="shared" ref="AW23:BG23" si="373">SUM(AW24:AW28)</f>
        <v>0</v>
      </c>
      <c r="AX23" s="1852">
        <f t="shared" si="373"/>
        <v>38</v>
      </c>
      <c r="AY23" s="1852">
        <f t="shared" si="373"/>
        <v>0</v>
      </c>
      <c r="AZ23" s="1852">
        <f t="shared" si="373"/>
        <v>3</v>
      </c>
      <c r="BA23" s="1852">
        <f t="shared" si="373"/>
        <v>3</v>
      </c>
      <c r="BB23" s="1852">
        <f t="shared" si="373"/>
        <v>0</v>
      </c>
      <c r="BC23" s="1852">
        <f t="shared" si="373"/>
        <v>203.75</v>
      </c>
      <c r="BD23" s="1852">
        <f t="shared" si="373"/>
        <v>199</v>
      </c>
      <c r="BE23" s="1852">
        <f t="shared" si="373"/>
        <v>0</v>
      </c>
      <c r="BF23" s="1852">
        <f t="shared" si="373"/>
        <v>0</v>
      </c>
      <c r="BG23" s="1852">
        <f t="shared" si="373"/>
        <v>0</v>
      </c>
      <c r="BH23" s="501"/>
      <c r="BI23" s="3133" t="s">
        <v>324</v>
      </c>
      <c r="BJ23" s="515" t="s">
        <v>46</v>
      </c>
      <c r="BK23" s="516">
        <f>SUM(BK24:BK28)</f>
        <v>987.06</v>
      </c>
      <c r="BL23" s="516">
        <f t="shared" ref="BL23" si="374">SUM(BL24:BL28)</f>
        <v>1032.06</v>
      </c>
      <c r="BM23" s="516">
        <f t="shared" ref="BM23" si="375">SUM(BM24:BM28)</f>
        <v>102</v>
      </c>
      <c r="BN23" s="516">
        <f t="shared" ref="BN23" si="376">SUM(BN24:BN28)</f>
        <v>147</v>
      </c>
      <c r="BO23" s="516">
        <f t="shared" ref="BO23" si="377">SUM(BO24:BO28)</f>
        <v>987.06</v>
      </c>
      <c r="BP23" s="2443">
        <f>SUM(BP24:BP28)</f>
        <v>90</v>
      </c>
      <c r="BQ23" s="2443">
        <f t="shared" ref="BQ23:CA23" si="378">SUM(BQ24:BQ28)</f>
        <v>0</v>
      </c>
      <c r="BR23" s="2443">
        <f t="shared" si="378"/>
        <v>6</v>
      </c>
      <c r="BS23" s="2443">
        <f t="shared" si="378"/>
        <v>126</v>
      </c>
      <c r="BT23" s="2443">
        <f t="shared" si="378"/>
        <v>0</v>
      </c>
      <c r="BU23" s="2443">
        <f t="shared" si="378"/>
        <v>72</v>
      </c>
      <c r="BV23" s="2443">
        <f t="shared" si="378"/>
        <v>816.06</v>
      </c>
      <c r="BW23" s="2443">
        <f t="shared" si="378"/>
        <v>102</v>
      </c>
      <c r="BX23" s="2443">
        <f t="shared" si="378"/>
        <v>69</v>
      </c>
      <c r="BY23" s="2443">
        <f t="shared" si="378"/>
        <v>0</v>
      </c>
      <c r="BZ23" s="2443">
        <f t="shared" si="378"/>
        <v>0</v>
      </c>
      <c r="CA23" s="2443">
        <f t="shared" si="378"/>
        <v>0</v>
      </c>
      <c r="CB23" s="501"/>
      <c r="CC23" s="3133" t="s">
        <v>324</v>
      </c>
      <c r="CD23" s="515" t="s">
        <v>46</v>
      </c>
      <c r="CE23" s="516">
        <f>SUM(CE24:CE28)</f>
        <v>1265.1099999999999</v>
      </c>
      <c r="CF23" s="516">
        <f t="shared" ref="CF23" si="379">SUM(CF24:CF28)</f>
        <v>1347.11</v>
      </c>
      <c r="CG23" s="516">
        <f t="shared" ref="CG23" si="380">SUM(CG24:CG28)</f>
        <v>0</v>
      </c>
      <c r="CH23" s="516">
        <f t="shared" ref="CH23" si="381">SUM(CH24:CH28)</f>
        <v>82</v>
      </c>
      <c r="CI23" s="516">
        <f t="shared" ref="CI23" si="382">SUM(CI24:CI28)</f>
        <v>1265.1099999999999</v>
      </c>
      <c r="CJ23" s="2443">
        <f>SUM(CJ24:CJ28)</f>
        <v>1347.11</v>
      </c>
      <c r="CK23" s="2443">
        <f t="shared" ref="CK23:CU23" si="383">SUM(CK24:CK28)</f>
        <v>0</v>
      </c>
      <c r="CL23" s="2443">
        <f t="shared" si="383"/>
        <v>82</v>
      </c>
      <c r="CM23" s="2443">
        <f t="shared" si="383"/>
        <v>0</v>
      </c>
      <c r="CN23" s="2443">
        <f t="shared" si="383"/>
        <v>0</v>
      </c>
      <c r="CO23" s="2443">
        <f t="shared" si="383"/>
        <v>0</v>
      </c>
      <c r="CP23" s="2443">
        <f t="shared" si="383"/>
        <v>0</v>
      </c>
      <c r="CQ23" s="2443">
        <f t="shared" si="383"/>
        <v>0</v>
      </c>
      <c r="CR23" s="2443">
        <f t="shared" si="383"/>
        <v>0</v>
      </c>
      <c r="CS23" s="2443">
        <f t="shared" si="383"/>
        <v>0</v>
      </c>
      <c r="CT23" s="2443">
        <f t="shared" si="383"/>
        <v>0</v>
      </c>
      <c r="CU23" s="2443">
        <f t="shared" si="383"/>
        <v>0</v>
      </c>
      <c r="CV23" s="501"/>
      <c r="CW23" s="3133" t="s">
        <v>324</v>
      </c>
      <c r="CX23" s="515" t="s">
        <v>46</v>
      </c>
      <c r="CY23" s="516">
        <f>SUM(CY24:CY28)</f>
        <v>131.10000000000002</v>
      </c>
      <c r="CZ23" s="516">
        <f t="shared" ref="CZ23" si="384">SUM(CZ24:CZ28)</f>
        <v>92.1</v>
      </c>
      <c r="DA23" s="516">
        <f t="shared" ref="DA23" si="385">SUM(DA24:DA28)</f>
        <v>654</v>
      </c>
      <c r="DB23" s="516">
        <f t="shared" ref="DB23" si="386">SUM(DB24:DB28)</f>
        <v>615</v>
      </c>
      <c r="DC23" s="516">
        <f t="shared" ref="DC23" si="387">SUM(DC24:DC28)</f>
        <v>131.10000000000002</v>
      </c>
      <c r="DD23" s="2443">
        <f>SUM(DD24:DD28)</f>
        <v>92.1</v>
      </c>
      <c r="DE23" s="2443">
        <f t="shared" ref="DE23:DO23" si="388">SUM(DE24:DE28)</f>
        <v>139</v>
      </c>
      <c r="DF23" s="2443">
        <f t="shared" si="388"/>
        <v>162</v>
      </c>
      <c r="DG23" s="2443">
        <f t="shared" si="388"/>
        <v>0</v>
      </c>
      <c r="DH23" s="2443">
        <f t="shared" si="388"/>
        <v>81</v>
      </c>
      <c r="DI23" s="2443">
        <f t="shared" si="388"/>
        <v>72</v>
      </c>
      <c r="DJ23" s="2443">
        <f t="shared" si="388"/>
        <v>0</v>
      </c>
      <c r="DK23" s="2443">
        <f t="shared" si="388"/>
        <v>434</v>
      </c>
      <c r="DL23" s="2443">
        <f t="shared" si="388"/>
        <v>363</v>
      </c>
      <c r="DM23" s="2443">
        <f t="shared" si="388"/>
        <v>0</v>
      </c>
      <c r="DN23" s="2443">
        <f t="shared" si="388"/>
        <v>0</v>
      </c>
      <c r="DO23" s="2443">
        <f t="shared" si="388"/>
        <v>18</v>
      </c>
    </row>
    <row r="24" spans="1:119" ht="24" customHeight="1" x14ac:dyDescent="0.15">
      <c r="A24" s="3133"/>
      <c r="B24" s="517" t="s">
        <v>283</v>
      </c>
      <c r="C24" s="518">
        <f>D24+E24-F24</f>
        <v>-267</v>
      </c>
      <c r="D24" s="518">
        <f>H24+K24+N24+Q24</f>
        <v>0</v>
      </c>
      <c r="E24" s="518">
        <f t="shared" ref="E24:E28" si="389">I24+L24+O24+R24</f>
        <v>72</v>
      </c>
      <c r="F24" s="518">
        <f t="shared" ref="F24:F28" si="390">J24+M24+P24+S24</f>
        <v>339</v>
      </c>
      <c r="G24" s="518">
        <f>D24+E24-F24</f>
        <v>-267</v>
      </c>
      <c r="H24" s="519">
        <f>AB24+AV24+BP24+CJ24+DD24</f>
        <v>0</v>
      </c>
      <c r="I24" s="519">
        <f t="shared" ref="I24:I28" si="391">AC24+AW24+BQ24+CK24+DE24</f>
        <v>0</v>
      </c>
      <c r="J24" s="519">
        <f t="shared" ref="J24:J28" si="392">AD24+AX24+BR24+CL24+DF24</f>
        <v>34</v>
      </c>
      <c r="K24" s="519">
        <f t="shared" ref="K24:K28" si="393">AE24+AY24+BS24+CM24+DG24</f>
        <v>0</v>
      </c>
      <c r="L24" s="519">
        <f t="shared" ref="L24:L28" si="394">AF24+AZ24+BT24+CN24+DH24</f>
        <v>72</v>
      </c>
      <c r="M24" s="519">
        <f t="shared" ref="M24:M28" si="395">AG24+BA24+BU24+CO24+DI24</f>
        <v>105</v>
      </c>
      <c r="N24" s="519">
        <f t="shared" ref="N24:N28" si="396">AH24+BB24+BV24+CP24+DJ24</f>
        <v>0</v>
      </c>
      <c r="O24" s="519">
        <f t="shared" ref="O24:O28" si="397">AI24+BC24+BW24+CQ24+DK24</f>
        <v>0</v>
      </c>
      <c r="P24" s="519">
        <f t="shared" ref="P24:P28" si="398">AJ24+BD24+BX24+CR24+DL24</f>
        <v>200</v>
      </c>
      <c r="Q24" s="519">
        <f t="shared" ref="Q24:Q28" si="399">AK24+BE24+BY24+CS24+DM24</f>
        <v>0</v>
      </c>
      <c r="R24" s="519">
        <f t="shared" ref="R24:R28" si="400">AL24+BF24+BZ24+CT24+DN24</f>
        <v>0</v>
      </c>
      <c r="S24" s="520">
        <f t="shared" ref="S24:S28" si="401">AM24+BG24+CA24+CU24+DO24</f>
        <v>0</v>
      </c>
      <c r="T24" s="499"/>
      <c r="U24" s="3133"/>
      <c r="V24" s="517" t="s">
        <v>283</v>
      </c>
      <c r="W24" s="518">
        <f>X24+Y24-Z24</f>
        <v>-154</v>
      </c>
      <c r="X24" s="518">
        <f>AB24+AE24+AH24+AK24</f>
        <v>0</v>
      </c>
      <c r="Y24" s="518">
        <f t="shared" ref="Y24:Y28" si="402">AC24+AF24+AI24+AL24</f>
        <v>0</v>
      </c>
      <c r="Z24" s="518">
        <f t="shared" ref="Z24:Z28" si="403">AD24+AG24+AJ24+AM24</f>
        <v>154</v>
      </c>
      <c r="AA24" s="518">
        <f>X24+Y24-Z24</f>
        <v>-154</v>
      </c>
      <c r="AB24" s="518"/>
      <c r="AC24" s="518"/>
      <c r="AD24" s="518"/>
      <c r="AE24" s="518"/>
      <c r="AF24" s="518"/>
      <c r="AG24" s="518">
        <v>33</v>
      </c>
      <c r="AH24" s="518"/>
      <c r="AI24" s="518"/>
      <c r="AJ24" s="518">
        <v>121</v>
      </c>
      <c r="AK24" s="518"/>
      <c r="AL24" s="518"/>
      <c r="AM24" s="518"/>
      <c r="AN24" s="499"/>
      <c r="AO24" s="3133"/>
      <c r="AP24" s="1848" t="s">
        <v>283</v>
      </c>
      <c r="AQ24" s="1847">
        <f>AR24+AS24-AT24</f>
        <v>-81</v>
      </c>
      <c r="AR24" s="1847">
        <f>AV24+AY24+BB24+BE24</f>
        <v>0</v>
      </c>
      <c r="AS24" s="1847">
        <f t="shared" ref="AS24:AS28" si="404">AW24+AZ24+BC24+BF24</f>
        <v>0</v>
      </c>
      <c r="AT24" s="1847">
        <f t="shared" ref="AT24:AT28" si="405">AX24+BA24+BD24+BG24</f>
        <v>81</v>
      </c>
      <c r="AU24" s="1847">
        <f>AR24+AS24-AT24</f>
        <v>-81</v>
      </c>
      <c r="AV24" s="1847"/>
      <c r="AW24" s="1847"/>
      <c r="AX24" s="1847">
        <v>30</v>
      </c>
      <c r="AY24" s="1847"/>
      <c r="AZ24" s="1847"/>
      <c r="BA24" s="1847"/>
      <c r="BB24" s="1847"/>
      <c r="BC24" s="1847"/>
      <c r="BD24" s="1847">
        <v>51</v>
      </c>
      <c r="BE24" s="1847"/>
      <c r="BF24" s="1847"/>
      <c r="BG24" s="1847"/>
      <c r="BH24" s="499"/>
      <c r="BI24" s="3133"/>
      <c r="BJ24" s="517" t="s">
        <v>283</v>
      </c>
      <c r="BK24" s="518">
        <f>BL24+BM24-BN24</f>
        <v>0</v>
      </c>
      <c r="BL24" s="518">
        <f>BP24+BS24+BV24+BY24</f>
        <v>0</v>
      </c>
      <c r="BM24" s="518">
        <f t="shared" ref="BM24:BM28" si="406">BQ24+BT24+BW24+BZ24</f>
        <v>0</v>
      </c>
      <c r="BN24" s="518">
        <f t="shared" ref="BN24:BN28" si="407">BR24+BU24+BX24+CA24</f>
        <v>0</v>
      </c>
      <c r="BO24" s="518">
        <f>BL24+BM24-BN24</f>
        <v>0</v>
      </c>
      <c r="BP24" s="518"/>
      <c r="BQ24" s="518"/>
      <c r="BR24" s="518"/>
      <c r="BS24" s="518"/>
      <c r="BT24" s="518"/>
      <c r="BU24" s="518"/>
      <c r="BV24" s="518"/>
      <c r="BW24" s="518"/>
      <c r="BX24" s="518"/>
      <c r="BY24" s="518"/>
      <c r="BZ24" s="518"/>
      <c r="CA24" s="518"/>
      <c r="CB24" s="499"/>
      <c r="CC24" s="3133"/>
      <c r="CD24" s="517" t="s">
        <v>283</v>
      </c>
      <c r="CE24" s="518">
        <f>CF24+CG24-CH24</f>
        <v>0</v>
      </c>
      <c r="CF24" s="518">
        <f>CJ24+CM24+CP24+CS24</f>
        <v>0</v>
      </c>
      <c r="CG24" s="518">
        <f t="shared" ref="CG24:CG28" si="408">CK24+CN24+CQ24+CT24</f>
        <v>0</v>
      </c>
      <c r="CH24" s="518">
        <f t="shared" ref="CH24:CH28" si="409">CL24+CO24+CR24+CU24</f>
        <v>0</v>
      </c>
      <c r="CI24" s="518">
        <f>CF24+CG24-CH24</f>
        <v>0</v>
      </c>
      <c r="CJ24" s="518"/>
      <c r="CK24" s="518"/>
      <c r="CL24" s="518"/>
      <c r="CM24" s="518"/>
      <c r="CN24" s="518"/>
      <c r="CO24" s="518"/>
      <c r="CP24" s="518"/>
      <c r="CQ24" s="518"/>
      <c r="CR24" s="518"/>
      <c r="CS24" s="518"/>
      <c r="CT24" s="518"/>
      <c r="CU24" s="518"/>
      <c r="CV24" s="499"/>
      <c r="CW24" s="3133"/>
      <c r="CX24" s="517" t="s">
        <v>283</v>
      </c>
      <c r="CY24" s="518">
        <f>CZ24+DA24-DB24</f>
        <v>-32</v>
      </c>
      <c r="CZ24" s="518">
        <f>DD24+DG24+DJ24+DM24</f>
        <v>0</v>
      </c>
      <c r="DA24" s="518">
        <f t="shared" ref="DA24:DA28" si="410">DE24+DH24+DK24+DN24</f>
        <v>72</v>
      </c>
      <c r="DB24" s="518">
        <f t="shared" ref="DB24:DB28" si="411">DF24+DI24+DL24+DO24</f>
        <v>104</v>
      </c>
      <c r="DC24" s="518">
        <f>CZ24+DA24-DB24</f>
        <v>-32</v>
      </c>
      <c r="DD24" s="518"/>
      <c r="DE24" s="518"/>
      <c r="DF24" s="518">
        <v>4</v>
      </c>
      <c r="DG24" s="518"/>
      <c r="DH24" s="518">
        <v>72</v>
      </c>
      <c r="DI24" s="518">
        <v>72</v>
      </c>
      <c r="DJ24" s="518"/>
      <c r="DK24" s="518"/>
      <c r="DL24" s="518">
        <v>28</v>
      </c>
      <c r="DM24" s="518"/>
      <c r="DN24" s="518"/>
      <c r="DO24" s="518"/>
    </row>
    <row r="25" spans="1:119" ht="24" customHeight="1" x14ac:dyDescent="0.15">
      <c r="A25" s="3133"/>
      <c r="B25" s="509" t="s">
        <v>284</v>
      </c>
      <c r="C25" s="518">
        <f t="shared" ref="C25:C28" si="412">D25+E25-F25</f>
        <v>-10</v>
      </c>
      <c r="D25" s="518">
        <f t="shared" ref="D25:D28" si="413">H25+K25+N25+Q25</f>
        <v>0</v>
      </c>
      <c r="E25" s="518">
        <f t="shared" si="389"/>
        <v>0</v>
      </c>
      <c r="F25" s="518">
        <f t="shared" si="390"/>
        <v>10</v>
      </c>
      <c r="G25" s="518">
        <f t="shared" ref="G25:G28" si="414">D25+E25-F25</f>
        <v>-10</v>
      </c>
      <c r="H25" s="519">
        <f t="shared" ref="H25:H28" si="415">AB25+AV25+BP25+CJ25+DD25</f>
        <v>0</v>
      </c>
      <c r="I25" s="519">
        <f t="shared" si="391"/>
        <v>0</v>
      </c>
      <c r="J25" s="519">
        <f t="shared" si="392"/>
        <v>0</v>
      </c>
      <c r="K25" s="519">
        <f t="shared" si="393"/>
        <v>0</v>
      </c>
      <c r="L25" s="519">
        <f t="shared" si="394"/>
        <v>0</v>
      </c>
      <c r="M25" s="519">
        <f t="shared" si="395"/>
        <v>10</v>
      </c>
      <c r="N25" s="519">
        <f t="shared" si="396"/>
        <v>0</v>
      </c>
      <c r="O25" s="519">
        <f t="shared" si="397"/>
        <v>0</v>
      </c>
      <c r="P25" s="519">
        <f t="shared" si="398"/>
        <v>0</v>
      </c>
      <c r="Q25" s="519">
        <f t="shared" si="399"/>
        <v>0</v>
      </c>
      <c r="R25" s="519">
        <f t="shared" si="400"/>
        <v>0</v>
      </c>
      <c r="S25" s="520">
        <f t="shared" si="401"/>
        <v>0</v>
      </c>
      <c r="T25" s="499"/>
      <c r="U25" s="3133"/>
      <c r="V25" s="509" t="s">
        <v>284</v>
      </c>
      <c r="W25" s="518">
        <f t="shared" ref="W25:W28" si="416">X25+Y25-Z25</f>
        <v>0</v>
      </c>
      <c r="X25" s="518">
        <f t="shared" ref="X25:X28" si="417">AB25+AE25+AH25+AK25</f>
        <v>0</v>
      </c>
      <c r="Y25" s="518">
        <f t="shared" si="402"/>
        <v>0</v>
      </c>
      <c r="Z25" s="518">
        <f t="shared" si="403"/>
        <v>0</v>
      </c>
      <c r="AA25" s="518">
        <f t="shared" ref="AA25:AA28" si="418">X25+Y25-Z25</f>
        <v>0</v>
      </c>
      <c r="AB25" s="518"/>
      <c r="AC25" s="518"/>
      <c r="AD25" s="518"/>
      <c r="AE25" s="518"/>
      <c r="AF25" s="518"/>
      <c r="AG25" s="518"/>
      <c r="AH25" s="518"/>
      <c r="AI25" s="518"/>
      <c r="AJ25" s="518"/>
      <c r="AK25" s="518"/>
      <c r="AL25" s="518"/>
      <c r="AM25" s="518"/>
      <c r="AN25" s="499"/>
      <c r="AO25" s="3133"/>
      <c r="AP25" s="1849" t="s">
        <v>284</v>
      </c>
      <c r="AQ25" s="1847">
        <f t="shared" ref="AQ25:AQ28" si="419">AR25+AS25-AT25</f>
        <v>0</v>
      </c>
      <c r="AR25" s="1847">
        <f t="shared" ref="AR25:AR28" si="420">AV25+AY25+BB25+BE25</f>
        <v>0</v>
      </c>
      <c r="AS25" s="1847">
        <f t="shared" si="404"/>
        <v>0</v>
      </c>
      <c r="AT25" s="1847">
        <f t="shared" si="405"/>
        <v>0</v>
      </c>
      <c r="AU25" s="1847">
        <f t="shared" ref="AU25:AU28" si="421">AR25+AS25-AT25</f>
        <v>0</v>
      </c>
      <c r="AV25" s="1847"/>
      <c r="AW25" s="1847"/>
      <c r="AX25" s="1847"/>
      <c r="AY25" s="1847"/>
      <c r="AZ25" s="1847"/>
      <c r="BA25" s="1847"/>
      <c r="BB25" s="1847"/>
      <c r="BC25" s="1847"/>
      <c r="BD25" s="1847"/>
      <c r="BE25" s="1847"/>
      <c r="BF25" s="1847"/>
      <c r="BG25" s="1847"/>
      <c r="BH25" s="499"/>
      <c r="BI25" s="3133"/>
      <c r="BJ25" s="509" t="s">
        <v>284</v>
      </c>
      <c r="BK25" s="518">
        <f t="shared" ref="BK25:BK28" si="422">BL25+BM25-BN25</f>
        <v>-10</v>
      </c>
      <c r="BL25" s="518">
        <f t="shared" ref="BL25:BL28" si="423">BP25+BS25+BV25+BY25</f>
        <v>0</v>
      </c>
      <c r="BM25" s="518">
        <f t="shared" si="406"/>
        <v>0</v>
      </c>
      <c r="BN25" s="518">
        <f t="shared" si="407"/>
        <v>10</v>
      </c>
      <c r="BO25" s="518">
        <f t="shared" ref="BO25:BO28" si="424">BL25+BM25-BN25</f>
        <v>-10</v>
      </c>
      <c r="BP25" s="518"/>
      <c r="BQ25" s="518"/>
      <c r="BR25" s="518"/>
      <c r="BS25" s="518"/>
      <c r="BT25" s="518"/>
      <c r="BU25" s="518">
        <v>10</v>
      </c>
      <c r="BV25" s="518"/>
      <c r="BW25" s="518"/>
      <c r="BX25" s="518"/>
      <c r="BY25" s="518"/>
      <c r="BZ25" s="518"/>
      <c r="CA25" s="518"/>
      <c r="CB25" s="499"/>
      <c r="CC25" s="3133"/>
      <c r="CD25" s="509" t="s">
        <v>284</v>
      </c>
      <c r="CE25" s="518">
        <f t="shared" ref="CE25:CE28" si="425">CF25+CG25-CH25</f>
        <v>0</v>
      </c>
      <c r="CF25" s="518">
        <f t="shared" ref="CF25:CF28" si="426">CJ25+CM25+CP25+CS25</f>
        <v>0</v>
      </c>
      <c r="CG25" s="518">
        <f t="shared" si="408"/>
        <v>0</v>
      </c>
      <c r="CH25" s="518">
        <f t="shared" si="409"/>
        <v>0</v>
      </c>
      <c r="CI25" s="518">
        <f t="shared" ref="CI25:CI28" si="427">CF25+CG25-CH25</f>
        <v>0</v>
      </c>
      <c r="CJ25" s="518"/>
      <c r="CK25" s="518"/>
      <c r="CL25" s="518"/>
      <c r="CM25" s="518"/>
      <c r="CN25" s="518"/>
      <c r="CO25" s="518"/>
      <c r="CP25" s="518"/>
      <c r="CQ25" s="518"/>
      <c r="CR25" s="518"/>
      <c r="CS25" s="518"/>
      <c r="CT25" s="518"/>
      <c r="CU25" s="518"/>
      <c r="CV25" s="499"/>
      <c r="CW25" s="3133"/>
      <c r="CX25" s="509" t="s">
        <v>284</v>
      </c>
      <c r="CY25" s="518">
        <f t="shared" ref="CY25:CY28" si="428">CZ25+DA25-DB25</f>
        <v>0</v>
      </c>
      <c r="CZ25" s="518">
        <f t="shared" ref="CZ25:CZ28" si="429">DD25+DG25+DJ25+DM25</f>
        <v>0</v>
      </c>
      <c r="DA25" s="518">
        <f t="shared" si="410"/>
        <v>0</v>
      </c>
      <c r="DB25" s="518">
        <f t="shared" si="411"/>
        <v>0</v>
      </c>
      <c r="DC25" s="518">
        <f t="shared" ref="DC25:DC28" si="430">CZ25+DA25-DB25</f>
        <v>0</v>
      </c>
      <c r="DD25" s="518"/>
      <c r="DE25" s="518"/>
      <c r="DF25" s="518"/>
      <c r="DG25" s="518"/>
      <c r="DH25" s="518"/>
      <c r="DI25" s="518"/>
      <c r="DJ25" s="518"/>
      <c r="DK25" s="518"/>
      <c r="DL25" s="518"/>
      <c r="DM25" s="518"/>
      <c r="DN25" s="518"/>
      <c r="DO25" s="518"/>
    </row>
    <row r="26" spans="1:119" ht="24" customHeight="1" x14ac:dyDescent="0.15">
      <c r="A26" s="3133"/>
      <c r="B26" s="513" t="s">
        <v>286</v>
      </c>
      <c r="C26" s="518">
        <f t="shared" si="412"/>
        <v>4959.91</v>
      </c>
      <c r="D26" s="518">
        <f t="shared" si="413"/>
        <v>4508.16</v>
      </c>
      <c r="E26" s="518">
        <f t="shared" si="389"/>
        <v>1406.75</v>
      </c>
      <c r="F26" s="518">
        <f t="shared" si="390"/>
        <v>955</v>
      </c>
      <c r="G26" s="518">
        <f t="shared" si="414"/>
        <v>4959.91</v>
      </c>
      <c r="H26" s="519">
        <f t="shared" si="415"/>
        <v>2864.2099999999996</v>
      </c>
      <c r="I26" s="519">
        <f t="shared" si="391"/>
        <v>373</v>
      </c>
      <c r="J26" s="519">
        <f t="shared" si="392"/>
        <v>254</v>
      </c>
      <c r="K26" s="519">
        <f t="shared" si="393"/>
        <v>126</v>
      </c>
      <c r="L26" s="519">
        <f t="shared" si="394"/>
        <v>45</v>
      </c>
      <c r="M26" s="519">
        <f t="shared" si="395"/>
        <v>3</v>
      </c>
      <c r="N26" s="519">
        <f t="shared" si="396"/>
        <v>1517.9499999999998</v>
      </c>
      <c r="O26" s="519">
        <f t="shared" si="397"/>
        <v>988.75</v>
      </c>
      <c r="P26" s="519">
        <f t="shared" si="398"/>
        <v>680</v>
      </c>
      <c r="Q26" s="519">
        <f t="shared" si="399"/>
        <v>0</v>
      </c>
      <c r="R26" s="519">
        <f t="shared" si="400"/>
        <v>0</v>
      </c>
      <c r="S26" s="520">
        <f t="shared" si="401"/>
        <v>18</v>
      </c>
      <c r="T26" s="499"/>
      <c r="U26" s="3133"/>
      <c r="V26" s="513" t="s">
        <v>286</v>
      </c>
      <c r="W26" s="518">
        <f t="shared" si="416"/>
        <v>1534.8899999999999</v>
      </c>
      <c r="X26" s="518">
        <f t="shared" si="417"/>
        <v>1146.8899999999999</v>
      </c>
      <c r="Y26" s="518">
        <f t="shared" si="402"/>
        <v>516</v>
      </c>
      <c r="Z26" s="518">
        <f t="shared" si="403"/>
        <v>128</v>
      </c>
      <c r="AA26" s="518">
        <f t="shared" si="418"/>
        <v>1534.8899999999999</v>
      </c>
      <c r="AB26" s="518">
        <v>445</v>
      </c>
      <c r="AC26" s="518">
        <v>234</v>
      </c>
      <c r="AD26" s="518"/>
      <c r="AE26" s="518"/>
      <c r="AF26" s="518">
        <v>33</v>
      </c>
      <c r="AG26" s="518"/>
      <c r="AH26" s="518">
        <v>701.89</v>
      </c>
      <c r="AI26" s="518">
        <v>249</v>
      </c>
      <c r="AJ26" s="518">
        <v>128</v>
      </c>
      <c r="AK26" s="518"/>
      <c r="AL26" s="518"/>
      <c r="AM26" s="518"/>
      <c r="AN26" s="499"/>
      <c r="AO26" s="3133"/>
      <c r="AP26" s="1846" t="s">
        <v>286</v>
      </c>
      <c r="AQ26" s="1847">
        <f t="shared" si="419"/>
        <v>937.75</v>
      </c>
      <c r="AR26" s="1847">
        <f t="shared" si="420"/>
        <v>890</v>
      </c>
      <c r="AS26" s="1847">
        <f t="shared" si="404"/>
        <v>206.75</v>
      </c>
      <c r="AT26" s="1847">
        <f t="shared" si="405"/>
        <v>159</v>
      </c>
      <c r="AU26" s="1847">
        <f t="shared" si="421"/>
        <v>937.75</v>
      </c>
      <c r="AV26" s="1847">
        <v>890</v>
      </c>
      <c r="AW26" s="1847"/>
      <c r="AX26" s="1847">
        <v>8</v>
      </c>
      <c r="AY26" s="1847"/>
      <c r="AZ26" s="1847">
        <v>3</v>
      </c>
      <c r="BA26" s="1847">
        <v>3</v>
      </c>
      <c r="BB26" s="1847"/>
      <c r="BC26" s="1847">
        <v>203.75</v>
      </c>
      <c r="BD26" s="1847">
        <v>148</v>
      </c>
      <c r="BE26" s="1847"/>
      <c r="BF26" s="1847"/>
      <c r="BG26" s="1847"/>
      <c r="BH26" s="499"/>
      <c r="BI26" s="3133"/>
      <c r="BJ26" s="513" t="s">
        <v>286</v>
      </c>
      <c r="BK26" s="518">
        <f t="shared" si="422"/>
        <v>1059.06</v>
      </c>
      <c r="BL26" s="518">
        <f t="shared" si="423"/>
        <v>1032.06</v>
      </c>
      <c r="BM26" s="518">
        <f t="shared" si="406"/>
        <v>102</v>
      </c>
      <c r="BN26" s="518">
        <f t="shared" si="407"/>
        <v>75</v>
      </c>
      <c r="BO26" s="518">
        <f t="shared" si="424"/>
        <v>1059.06</v>
      </c>
      <c r="BP26" s="518">
        <v>90</v>
      </c>
      <c r="BQ26" s="518"/>
      <c r="BR26" s="518">
        <v>6</v>
      </c>
      <c r="BS26" s="518">
        <v>126</v>
      </c>
      <c r="BT26" s="518"/>
      <c r="BU26" s="518"/>
      <c r="BV26" s="518">
        <v>816.06</v>
      </c>
      <c r="BW26" s="518">
        <v>102</v>
      </c>
      <c r="BX26" s="518">
        <v>69</v>
      </c>
      <c r="BY26" s="518"/>
      <c r="BZ26" s="518"/>
      <c r="CA26" s="518"/>
      <c r="CB26" s="499"/>
      <c r="CC26" s="3133"/>
      <c r="CD26" s="513" t="s">
        <v>286</v>
      </c>
      <c r="CE26" s="518">
        <f t="shared" si="425"/>
        <v>1265.1099999999999</v>
      </c>
      <c r="CF26" s="518">
        <f t="shared" si="426"/>
        <v>1347.11</v>
      </c>
      <c r="CG26" s="518">
        <f t="shared" si="408"/>
        <v>0</v>
      </c>
      <c r="CH26" s="518">
        <f t="shared" si="409"/>
        <v>82</v>
      </c>
      <c r="CI26" s="518">
        <f t="shared" si="427"/>
        <v>1265.1099999999999</v>
      </c>
      <c r="CJ26" s="518">
        <v>1347.11</v>
      </c>
      <c r="CK26" s="518"/>
      <c r="CL26" s="518">
        <v>82</v>
      </c>
      <c r="CM26" s="518"/>
      <c r="CN26" s="518"/>
      <c r="CO26" s="518"/>
      <c r="CP26" s="518"/>
      <c r="CQ26" s="518"/>
      <c r="CR26" s="518"/>
      <c r="CS26" s="518"/>
      <c r="CT26" s="518"/>
      <c r="CU26" s="518"/>
      <c r="CV26" s="499"/>
      <c r="CW26" s="3133"/>
      <c r="CX26" s="513" t="s">
        <v>286</v>
      </c>
      <c r="CY26" s="518">
        <f t="shared" si="428"/>
        <v>163.10000000000002</v>
      </c>
      <c r="CZ26" s="518">
        <f t="shared" si="429"/>
        <v>92.1</v>
      </c>
      <c r="DA26" s="518">
        <f t="shared" si="410"/>
        <v>582</v>
      </c>
      <c r="DB26" s="518">
        <f t="shared" si="411"/>
        <v>511</v>
      </c>
      <c r="DC26" s="518">
        <f t="shared" si="430"/>
        <v>163.10000000000002</v>
      </c>
      <c r="DD26" s="518">
        <v>92.1</v>
      </c>
      <c r="DE26" s="518">
        <v>139</v>
      </c>
      <c r="DF26" s="518">
        <v>158</v>
      </c>
      <c r="DG26" s="518"/>
      <c r="DH26" s="518">
        <v>9</v>
      </c>
      <c r="DI26" s="518"/>
      <c r="DJ26" s="518"/>
      <c r="DK26" s="518">
        <v>434</v>
      </c>
      <c r="DL26" s="518">
        <v>335</v>
      </c>
      <c r="DM26" s="518"/>
      <c r="DN26" s="518"/>
      <c r="DO26" s="518">
        <v>18</v>
      </c>
    </row>
    <row r="27" spans="1:119" ht="24" customHeight="1" x14ac:dyDescent="0.15">
      <c r="A27" s="3133"/>
      <c r="B27" s="509" t="s">
        <v>779</v>
      </c>
      <c r="C27" s="518">
        <f t="shared" si="412"/>
        <v>-62</v>
      </c>
      <c r="D27" s="518">
        <f t="shared" si="413"/>
        <v>0</v>
      </c>
      <c r="E27" s="518">
        <f t="shared" si="389"/>
        <v>0</v>
      </c>
      <c r="F27" s="518">
        <f t="shared" si="390"/>
        <v>62</v>
      </c>
      <c r="G27" s="518">
        <f t="shared" si="414"/>
        <v>-62</v>
      </c>
      <c r="H27" s="519">
        <f t="shared" si="415"/>
        <v>0</v>
      </c>
      <c r="I27" s="519">
        <f t="shared" si="391"/>
        <v>0</v>
      </c>
      <c r="J27" s="519">
        <f t="shared" si="392"/>
        <v>0</v>
      </c>
      <c r="K27" s="519">
        <f t="shared" si="393"/>
        <v>0</v>
      </c>
      <c r="L27" s="519">
        <f t="shared" si="394"/>
        <v>0</v>
      </c>
      <c r="M27" s="519">
        <f t="shared" si="395"/>
        <v>62</v>
      </c>
      <c r="N27" s="519">
        <f t="shared" si="396"/>
        <v>0</v>
      </c>
      <c r="O27" s="519">
        <f t="shared" si="397"/>
        <v>0</v>
      </c>
      <c r="P27" s="519">
        <f t="shared" si="398"/>
        <v>0</v>
      </c>
      <c r="Q27" s="519">
        <f t="shared" si="399"/>
        <v>0</v>
      </c>
      <c r="R27" s="519">
        <f t="shared" si="400"/>
        <v>0</v>
      </c>
      <c r="S27" s="520">
        <f t="shared" si="401"/>
        <v>0</v>
      </c>
      <c r="T27" s="499"/>
      <c r="U27" s="3133"/>
      <c r="V27" s="509" t="s">
        <v>779</v>
      </c>
      <c r="W27" s="518">
        <f t="shared" si="416"/>
        <v>0</v>
      </c>
      <c r="X27" s="518">
        <f t="shared" si="417"/>
        <v>0</v>
      </c>
      <c r="Y27" s="518">
        <f t="shared" si="402"/>
        <v>0</v>
      </c>
      <c r="Z27" s="518">
        <f t="shared" si="403"/>
        <v>0</v>
      </c>
      <c r="AA27" s="518">
        <f t="shared" si="418"/>
        <v>0</v>
      </c>
      <c r="AB27" s="518"/>
      <c r="AC27" s="518"/>
      <c r="AD27" s="518"/>
      <c r="AE27" s="518"/>
      <c r="AF27" s="518"/>
      <c r="AG27" s="518"/>
      <c r="AH27" s="518"/>
      <c r="AI27" s="518"/>
      <c r="AJ27" s="518"/>
      <c r="AK27" s="518"/>
      <c r="AL27" s="518"/>
      <c r="AM27" s="518"/>
      <c r="AN27" s="499"/>
      <c r="AO27" s="3133"/>
      <c r="AP27" s="1849" t="s">
        <v>779</v>
      </c>
      <c r="AQ27" s="1847">
        <f t="shared" si="419"/>
        <v>0</v>
      </c>
      <c r="AR27" s="1847">
        <f t="shared" si="420"/>
        <v>0</v>
      </c>
      <c r="AS27" s="1847">
        <f t="shared" si="404"/>
        <v>0</v>
      </c>
      <c r="AT27" s="1847">
        <f t="shared" si="405"/>
        <v>0</v>
      </c>
      <c r="AU27" s="1847">
        <f t="shared" si="421"/>
        <v>0</v>
      </c>
      <c r="AV27" s="1847"/>
      <c r="AW27" s="1847"/>
      <c r="AX27" s="1847"/>
      <c r="AY27" s="1847"/>
      <c r="AZ27" s="1847"/>
      <c r="BA27" s="1847"/>
      <c r="BB27" s="1847"/>
      <c r="BC27" s="1847"/>
      <c r="BD27" s="1847"/>
      <c r="BE27" s="1847"/>
      <c r="BF27" s="1847"/>
      <c r="BG27" s="1847"/>
      <c r="BH27" s="499"/>
      <c r="BI27" s="3133"/>
      <c r="BJ27" s="509" t="s">
        <v>779</v>
      </c>
      <c r="BK27" s="518">
        <f t="shared" si="422"/>
        <v>-62</v>
      </c>
      <c r="BL27" s="518">
        <f t="shared" si="423"/>
        <v>0</v>
      </c>
      <c r="BM27" s="518">
        <f t="shared" si="406"/>
        <v>0</v>
      </c>
      <c r="BN27" s="518">
        <f t="shared" si="407"/>
        <v>62</v>
      </c>
      <c r="BO27" s="518">
        <f t="shared" si="424"/>
        <v>-62</v>
      </c>
      <c r="BP27" s="518"/>
      <c r="BQ27" s="518"/>
      <c r="BR27" s="518"/>
      <c r="BS27" s="518"/>
      <c r="BT27" s="518"/>
      <c r="BU27" s="518">
        <v>62</v>
      </c>
      <c r="BV27" s="518"/>
      <c r="BW27" s="518"/>
      <c r="BX27" s="518"/>
      <c r="BY27" s="518"/>
      <c r="BZ27" s="518"/>
      <c r="CA27" s="518"/>
      <c r="CB27" s="499"/>
      <c r="CC27" s="3133"/>
      <c r="CD27" s="509" t="s">
        <v>779</v>
      </c>
      <c r="CE27" s="518">
        <f t="shared" si="425"/>
        <v>0</v>
      </c>
      <c r="CF27" s="518">
        <f t="shared" si="426"/>
        <v>0</v>
      </c>
      <c r="CG27" s="518">
        <f t="shared" si="408"/>
        <v>0</v>
      </c>
      <c r="CH27" s="518">
        <f t="shared" si="409"/>
        <v>0</v>
      </c>
      <c r="CI27" s="518">
        <f t="shared" si="427"/>
        <v>0</v>
      </c>
      <c r="CJ27" s="518"/>
      <c r="CK27" s="518"/>
      <c r="CL27" s="518"/>
      <c r="CM27" s="518"/>
      <c r="CN27" s="518"/>
      <c r="CO27" s="518"/>
      <c r="CP27" s="518"/>
      <c r="CQ27" s="518"/>
      <c r="CR27" s="518"/>
      <c r="CS27" s="518"/>
      <c r="CT27" s="518"/>
      <c r="CU27" s="518"/>
      <c r="CV27" s="499"/>
      <c r="CW27" s="3133"/>
      <c r="CX27" s="509" t="s">
        <v>779</v>
      </c>
      <c r="CY27" s="518">
        <f t="shared" si="428"/>
        <v>0</v>
      </c>
      <c r="CZ27" s="518">
        <f t="shared" si="429"/>
        <v>0</v>
      </c>
      <c r="DA27" s="518">
        <f t="shared" si="410"/>
        <v>0</v>
      </c>
      <c r="DB27" s="518">
        <f t="shared" si="411"/>
        <v>0</v>
      </c>
      <c r="DC27" s="518">
        <f t="shared" si="430"/>
        <v>0</v>
      </c>
      <c r="DD27" s="518"/>
      <c r="DE27" s="518"/>
      <c r="DF27" s="518"/>
      <c r="DG27" s="518"/>
      <c r="DH27" s="518"/>
      <c r="DI27" s="518"/>
      <c r="DJ27" s="518"/>
      <c r="DK27" s="518"/>
      <c r="DL27" s="518"/>
      <c r="DM27" s="518"/>
      <c r="DN27" s="518"/>
      <c r="DO27" s="518"/>
    </row>
    <row r="28" spans="1:119" ht="24" customHeight="1" x14ac:dyDescent="0.15">
      <c r="A28" s="3133"/>
      <c r="B28" s="514" t="s">
        <v>285</v>
      </c>
      <c r="C28" s="518">
        <f t="shared" si="412"/>
        <v>0</v>
      </c>
      <c r="D28" s="518">
        <f t="shared" si="413"/>
        <v>0</v>
      </c>
      <c r="E28" s="518">
        <f t="shared" si="389"/>
        <v>0</v>
      </c>
      <c r="F28" s="518">
        <f t="shared" si="390"/>
        <v>0</v>
      </c>
      <c r="G28" s="518">
        <f t="shared" si="414"/>
        <v>0</v>
      </c>
      <c r="H28" s="519">
        <f t="shared" si="415"/>
        <v>0</v>
      </c>
      <c r="I28" s="519">
        <f t="shared" si="391"/>
        <v>0</v>
      </c>
      <c r="J28" s="519">
        <f t="shared" si="392"/>
        <v>0</v>
      </c>
      <c r="K28" s="519">
        <f t="shared" si="393"/>
        <v>0</v>
      </c>
      <c r="L28" s="519">
        <f t="shared" si="394"/>
        <v>0</v>
      </c>
      <c r="M28" s="519">
        <f t="shared" si="395"/>
        <v>0</v>
      </c>
      <c r="N28" s="519">
        <f t="shared" si="396"/>
        <v>0</v>
      </c>
      <c r="O28" s="519">
        <f t="shared" si="397"/>
        <v>0</v>
      </c>
      <c r="P28" s="519">
        <f t="shared" si="398"/>
        <v>0</v>
      </c>
      <c r="Q28" s="519">
        <f t="shared" si="399"/>
        <v>0</v>
      </c>
      <c r="R28" s="519">
        <f t="shared" si="400"/>
        <v>0</v>
      </c>
      <c r="S28" s="520">
        <f t="shared" si="401"/>
        <v>0</v>
      </c>
      <c r="T28" s="499"/>
      <c r="U28" s="3133"/>
      <c r="V28" s="514" t="s">
        <v>285</v>
      </c>
      <c r="W28" s="518">
        <f t="shared" si="416"/>
        <v>0</v>
      </c>
      <c r="X28" s="518">
        <f t="shared" si="417"/>
        <v>0</v>
      </c>
      <c r="Y28" s="518">
        <f t="shared" si="402"/>
        <v>0</v>
      </c>
      <c r="Z28" s="518">
        <f t="shared" si="403"/>
        <v>0</v>
      </c>
      <c r="AA28" s="518">
        <f t="shared" si="418"/>
        <v>0</v>
      </c>
      <c r="AB28" s="518"/>
      <c r="AC28" s="518"/>
      <c r="AD28" s="518"/>
      <c r="AE28" s="518"/>
      <c r="AF28" s="518"/>
      <c r="AG28" s="518"/>
      <c r="AH28" s="518"/>
      <c r="AI28" s="518"/>
      <c r="AJ28" s="518"/>
      <c r="AK28" s="518"/>
      <c r="AL28" s="518"/>
      <c r="AM28" s="518"/>
      <c r="AN28" s="499"/>
      <c r="AO28" s="3133"/>
      <c r="AP28" s="1850" t="s">
        <v>285</v>
      </c>
      <c r="AQ28" s="1847">
        <f t="shared" si="419"/>
        <v>0</v>
      </c>
      <c r="AR28" s="1847">
        <f t="shared" si="420"/>
        <v>0</v>
      </c>
      <c r="AS28" s="1847">
        <f t="shared" si="404"/>
        <v>0</v>
      </c>
      <c r="AT28" s="1847">
        <f t="shared" si="405"/>
        <v>0</v>
      </c>
      <c r="AU28" s="1847">
        <f t="shared" si="421"/>
        <v>0</v>
      </c>
      <c r="AV28" s="1847"/>
      <c r="AW28" s="1847"/>
      <c r="AX28" s="1847"/>
      <c r="AY28" s="1847"/>
      <c r="AZ28" s="1847"/>
      <c r="BA28" s="1847"/>
      <c r="BB28" s="1847"/>
      <c r="BC28" s="1847"/>
      <c r="BD28" s="1847"/>
      <c r="BE28" s="1847"/>
      <c r="BF28" s="1847"/>
      <c r="BG28" s="1847"/>
      <c r="BH28" s="499"/>
      <c r="BI28" s="3133"/>
      <c r="BJ28" s="514" t="s">
        <v>285</v>
      </c>
      <c r="BK28" s="518">
        <f t="shared" si="422"/>
        <v>0</v>
      </c>
      <c r="BL28" s="518">
        <f t="shared" si="423"/>
        <v>0</v>
      </c>
      <c r="BM28" s="518">
        <f t="shared" si="406"/>
        <v>0</v>
      </c>
      <c r="BN28" s="518">
        <f t="shared" si="407"/>
        <v>0</v>
      </c>
      <c r="BO28" s="518">
        <f t="shared" si="424"/>
        <v>0</v>
      </c>
      <c r="BP28" s="518"/>
      <c r="BQ28" s="518"/>
      <c r="BR28" s="518"/>
      <c r="BS28" s="518"/>
      <c r="BT28" s="518"/>
      <c r="BU28" s="518"/>
      <c r="BV28" s="518"/>
      <c r="BW28" s="518"/>
      <c r="BX28" s="518"/>
      <c r="BY28" s="518"/>
      <c r="BZ28" s="518"/>
      <c r="CA28" s="518"/>
      <c r="CB28" s="499"/>
      <c r="CC28" s="3133"/>
      <c r="CD28" s="514" t="s">
        <v>285</v>
      </c>
      <c r="CE28" s="518">
        <f t="shared" si="425"/>
        <v>0</v>
      </c>
      <c r="CF28" s="518">
        <f t="shared" si="426"/>
        <v>0</v>
      </c>
      <c r="CG28" s="518">
        <f t="shared" si="408"/>
        <v>0</v>
      </c>
      <c r="CH28" s="518">
        <f t="shared" si="409"/>
        <v>0</v>
      </c>
      <c r="CI28" s="518">
        <f t="shared" si="427"/>
        <v>0</v>
      </c>
      <c r="CJ28" s="518"/>
      <c r="CK28" s="518"/>
      <c r="CL28" s="518"/>
      <c r="CM28" s="518"/>
      <c r="CN28" s="518"/>
      <c r="CO28" s="518"/>
      <c r="CP28" s="518"/>
      <c r="CQ28" s="518"/>
      <c r="CR28" s="518"/>
      <c r="CS28" s="518"/>
      <c r="CT28" s="518"/>
      <c r="CU28" s="518"/>
      <c r="CV28" s="499"/>
      <c r="CW28" s="3133"/>
      <c r="CX28" s="514" t="s">
        <v>285</v>
      </c>
      <c r="CY28" s="518">
        <f t="shared" si="428"/>
        <v>0</v>
      </c>
      <c r="CZ28" s="518">
        <f t="shared" si="429"/>
        <v>0</v>
      </c>
      <c r="DA28" s="518">
        <f t="shared" si="410"/>
        <v>0</v>
      </c>
      <c r="DB28" s="518">
        <f t="shared" si="411"/>
        <v>0</v>
      </c>
      <c r="DC28" s="518">
        <f t="shared" si="430"/>
        <v>0</v>
      </c>
      <c r="DD28" s="518"/>
      <c r="DE28" s="518"/>
      <c r="DF28" s="518"/>
      <c r="DG28" s="518"/>
      <c r="DH28" s="518"/>
      <c r="DI28" s="518"/>
      <c r="DJ28" s="518"/>
      <c r="DK28" s="518"/>
      <c r="DL28" s="518"/>
      <c r="DM28" s="518"/>
      <c r="DN28" s="518"/>
      <c r="DO28" s="518"/>
    </row>
    <row r="29" spans="1:119" s="78" customFormat="1" ht="24" customHeight="1" x14ac:dyDescent="0.15">
      <c r="A29" s="3133" t="s">
        <v>325</v>
      </c>
      <c r="B29" s="515" t="s">
        <v>46</v>
      </c>
      <c r="C29" s="516">
        <f>SUM(C30:C34)</f>
        <v>770.8</v>
      </c>
      <c r="D29" s="516">
        <f t="shared" ref="D29" si="431">SUM(D30:D34)</f>
        <v>860.88</v>
      </c>
      <c r="E29" s="516">
        <f t="shared" ref="E29" si="432">SUM(E30:E34)</f>
        <v>295.91999999999996</v>
      </c>
      <c r="F29" s="516">
        <f t="shared" ref="F29" si="433">SUM(F30:F34)</f>
        <v>386</v>
      </c>
      <c r="G29" s="516">
        <f t="shared" ref="G29" si="434">SUM(G30:G34)</f>
        <v>770.8</v>
      </c>
      <c r="H29" s="516">
        <f t="shared" ref="H29" si="435">SUM(H30:H34)</f>
        <v>860.88</v>
      </c>
      <c r="I29" s="516">
        <f t="shared" ref="I29" si="436">SUM(I30:I34)</f>
        <v>45.32</v>
      </c>
      <c r="J29" s="516">
        <f t="shared" ref="J29" si="437">SUM(J30:J34)</f>
        <v>2</v>
      </c>
      <c r="K29" s="516">
        <f t="shared" ref="K29" si="438">SUM(K30:K34)</f>
        <v>0</v>
      </c>
      <c r="L29" s="516">
        <f t="shared" ref="L29" si="439">SUM(L30:L34)</f>
        <v>191.6</v>
      </c>
      <c r="M29" s="516">
        <f t="shared" ref="M29" si="440">SUM(M30:M34)</f>
        <v>135</v>
      </c>
      <c r="N29" s="516">
        <f t="shared" ref="N29" si="441">SUM(N30:N34)</f>
        <v>0</v>
      </c>
      <c r="O29" s="516">
        <f t="shared" ref="O29" si="442">SUM(O30:O34)</f>
        <v>59</v>
      </c>
      <c r="P29" s="516">
        <f t="shared" ref="P29" si="443">SUM(P30:P34)</f>
        <v>249</v>
      </c>
      <c r="Q29" s="516">
        <f t="shared" ref="Q29" si="444">SUM(Q30:Q34)</f>
        <v>0</v>
      </c>
      <c r="R29" s="516">
        <f t="shared" ref="R29" si="445">SUM(R30:R34)</f>
        <v>0</v>
      </c>
      <c r="S29" s="516">
        <f t="shared" ref="S29" si="446">SUM(S30:S34)</f>
        <v>0</v>
      </c>
      <c r="T29" s="501"/>
      <c r="U29" s="3133" t="s">
        <v>325</v>
      </c>
      <c r="V29" s="515" t="s">
        <v>46</v>
      </c>
      <c r="W29" s="516">
        <f>SUM(W30:W34)</f>
        <v>108</v>
      </c>
      <c r="X29" s="516">
        <f t="shared" ref="X29" si="447">SUM(X30:X34)</f>
        <v>80</v>
      </c>
      <c r="Y29" s="516">
        <f t="shared" ref="Y29" si="448">SUM(Y30:Y34)</f>
        <v>129</v>
      </c>
      <c r="Z29" s="516">
        <f t="shared" ref="Z29" si="449">SUM(Z30:Z34)</f>
        <v>101</v>
      </c>
      <c r="AA29" s="516">
        <f t="shared" ref="AA29" si="450">SUM(AA30:AA34)</f>
        <v>108</v>
      </c>
      <c r="AB29" s="2443">
        <f>SUM(AB30:AB34)</f>
        <v>80</v>
      </c>
      <c r="AC29" s="2443">
        <f t="shared" ref="AC29:AM29" si="451">SUM(AC30:AC34)</f>
        <v>28</v>
      </c>
      <c r="AD29" s="2443">
        <f t="shared" si="451"/>
        <v>0</v>
      </c>
      <c r="AE29" s="2443">
        <f t="shared" si="451"/>
        <v>0</v>
      </c>
      <c r="AF29" s="2443">
        <f t="shared" si="451"/>
        <v>101</v>
      </c>
      <c r="AG29" s="2443">
        <f t="shared" si="451"/>
        <v>101</v>
      </c>
      <c r="AH29" s="2443">
        <f t="shared" si="451"/>
        <v>0</v>
      </c>
      <c r="AI29" s="2443">
        <f t="shared" si="451"/>
        <v>0</v>
      </c>
      <c r="AJ29" s="2443">
        <f t="shared" si="451"/>
        <v>0</v>
      </c>
      <c r="AK29" s="2443">
        <f t="shared" si="451"/>
        <v>0</v>
      </c>
      <c r="AL29" s="2443">
        <f t="shared" si="451"/>
        <v>0</v>
      </c>
      <c r="AM29" s="2443">
        <f t="shared" si="451"/>
        <v>0</v>
      </c>
      <c r="AN29" s="501"/>
      <c r="AO29" s="3133" t="s">
        <v>325</v>
      </c>
      <c r="AP29" s="1851" t="s">
        <v>46</v>
      </c>
      <c r="AQ29" s="1852">
        <f>SUM(AQ30:AQ34)</f>
        <v>-154.4</v>
      </c>
      <c r="AR29" s="1852">
        <f t="shared" ref="AR29" si="452">SUM(AR30:AR34)</f>
        <v>0</v>
      </c>
      <c r="AS29" s="1852">
        <f t="shared" ref="AS29" si="453">SUM(AS30:AS34)</f>
        <v>87.6</v>
      </c>
      <c r="AT29" s="1852">
        <f t="shared" ref="AT29" si="454">SUM(AT30:AT34)</f>
        <v>242</v>
      </c>
      <c r="AU29" s="1852">
        <f t="shared" ref="AU29" si="455">SUM(AU30:AU34)</f>
        <v>-154.4</v>
      </c>
      <c r="AV29" s="1852">
        <f>SUM(AV30:AV34)</f>
        <v>0</v>
      </c>
      <c r="AW29" s="1852">
        <f t="shared" ref="AW29:BG29" si="456">SUM(AW30:AW34)</f>
        <v>0</v>
      </c>
      <c r="AX29" s="1852">
        <f t="shared" si="456"/>
        <v>0</v>
      </c>
      <c r="AY29" s="1852">
        <f t="shared" si="456"/>
        <v>0</v>
      </c>
      <c r="AZ29" s="1852">
        <f t="shared" si="456"/>
        <v>33.6</v>
      </c>
      <c r="BA29" s="1852">
        <f t="shared" si="456"/>
        <v>34</v>
      </c>
      <c r="BB29" s="1852">
        <f t="shared" si="456"/>
        <v>0</v>
      </c>
      <c r="BC29" s="1852">
        <f t="shared" si="456"/>
        <v>54</v>
      </c>
      <c r="BD29" s="1852">
        <f t="shared" si="456"/>
        <v>208</v>
      </c>
      <c r="BE29" s="1852">
        <f t="shared" si="456"/>
        <v>0</v>
      </c>
      <c r="BF29" s="1852">
        <f t="shared" si="456"/>
        <v>0</v>
      </c>
      <c r="BG29" s="1852">
        <f t="shared" si="456"/>
        <v>0</v>
      </c>
      <c r="BH29" s="501"/>
      <c r="BI29" s="3133" t="s">
        <v>325</v>
      </c>
      <c r="BJ29" s="515" t="s">
        <v>46</v>
      </c>
      <c r="BK29" s="516">
        <f>SUM(BK30:BK34)</f>
        <v>224.88</v>
      </c>
      <c r="BL29" s="516">
        <f t="shared" ref="BL29" si="457">SUM(BL30:BL34)</f>
        <v>258.88</v>
      </c>
      <c r="BM29" s="516">
        <f t="shared" ref="BM29" si="458">SUM(BM30:BM34)</f>
        <v>5</v>
      </c>
      <c r="BN29" s="516">
        <f t="shared" ref="BN29" si="459">SUM(BN30:BN34)</f>
        <v>39</v>
      </c>
      <c r="BO29" s="516">
        <f t="shared" ref="BO29" si="460">SUM(BO30:BO34)</f>
        <v>224.88</v>
      </c>
      <c r="BP29" s="2443">
        <f>SUM(BP30:BP34)</f>
        <v>258.88</v>
      </c>
      <c r="BQ29" s="2443">
        <f t="shared" ref="BQ29:CA29" si="461">SUM(BQ30:BQ34)</f>
        <v>0</v>
      </c>
      <c r="BR29" s="2443">
        <f t="shared" si="461"/>
        <v>2</v>
      </c>
      <c r="BS29" s="2443">
        <f t="shared" si="461"/>
        <v>0</v>
      </c>
      <c r="BT29" s="2443">
        <f t="shared" si="461"/>
        <v>0</v>
      </c>
      <c r="BU29" s="2443">
        <f t="shared" si="461"/>
        <v>0</v>
      </c>
      <c r="BV29" s="2443">
        <f t="shared" si="461"/>
        <v>0</v>
      </c>
      <c r="BW29" s="2443">
        <f t="shared" si="461"/>
        <v>5</v>
      </c>
      <c r="BX29" s="2443">
        <f t="shared" si="461"/>
        <v>37</v>
      </c>
      <c r="BY29" s="2443">
        <f t="shared" si="461"/>
        <v>0</v>
      </c>
      <c r="BZ29" s="2443">
        <f t="shared" si="461"/>
        <v>0</v>
      </c>
      <c r="CA29" s="2443">
        <f t="shared" si="461"/>
        <v>0</v>
      </c>
      <c r="CB29" s="501"/>
      <c r="CC29" s="3133" t="s">
        <v>325</v>
      </c>
      <c r="CD29" s="515" t="s">
        <v>46</v>
      </c>
      <c r="CE29" s="516">
        <f>SUM(CE30:CE34)</f>
        <v>341</v>
      </c>
      <c r="CF29" s="516">
        <f t="shared" ref="CF29" si="462">SUM(CF30:CF34)</f>
        <v>341</v>
      </c>
      <c r="CG29" s="516">
        <f t="shared" ref="CG29" si="463">SUM(CG30:CG34)</f>
        <v>0</v>
      </c>
      <c r="CH29" s="516">
        <f t="shared" ref="CH29" si="464">SUM(CH30:CH34)</f>
        <v>0</v>
      </c>
      <c r="CI29" s="516">
        <f t="shared" ref="CI29" si="465">SUM(CI30:CI34)</f>
        <v>341</v>
      </c>
      <c r="CJ29" s="2443">
        <f>SUM(CJ30:CJ34)</f>
        <v>341</v>
      </c>
      <c r="CK29" s="2443">
        <f t="shared" ref="CK29:CU29" si="466">SUM(CK30:CK34)</f>
        <v>0</v>
      </c>
      <c r="CL29" s="2443">
        <f t="shared" si="466"/>
        <v>0</v>
      </c>
      <c r="CM29" s="2443">
        <f t="shared" si="466"/>
        <v>0</v>
      </c>
      <c r="CN29" s="2443">
        <f t="shared" si="466"/>
        <v>0</v>
      </c>
      <c r="CO29" s="2443">
        <f t="shared" si="466"/>
        <v>0</v>
      </c>
      <c r="CP29" s="2443">
        <f t="shared" si="466"/>
        <v>0</v>
      </c>
      <c r="CQ29" s="2443">
        <f t="shared" si="466"/>
        <v>0</v>
      </c>
      <c r="CR29" s="2443">
        <f t="shared" si="466"/>
        <v>0</v>
      </c>
      <c r="CS29" s="2443">
        <f t="shared" si="466"/>
        <v>0</v>
      </c>
      <c r="CT29" s="2443">
        <f t="shared" si="466"/>
        <v>0</v>
      </c>
      <c r="CU29" s="2443">
        <f t="shared" si="466"/>
        <v>0</v>
      </c>
      <c r="CV29" s="501"/>
      <c r="CW29" s="3133" t="s">
        <v>325</v>
      </c>
      <c r="CX29" s="515" t="s">
        <v>46</v>
      </c>
      <c r="CY29" s="516">
        <f>SUM(CY30:CY34)</f>
        <v>251.32</v>
      </c>
      <c r="CZ29" s="516">
        <f t="shared" ref="CZ29" si="467">SUM(CZ30:CZ34)</f>
        <v>181</v>
      </c>
      <c r="DA29" s="516">
        <f t="shared" ref="DA29" si="468">SUM(DA30:DA34)</f>
        <v>74.319999999999993</v>
      </c>
      <c r="DB29" s="516">
        <f t="shared" ref="DB29" si="469">SUM(DB30:DB34)</f>
        <v>4</v>
      </c>
      <c r="DC29" s="516">
        <f t="shared" ref="DC29" si="470">SUM(DC30:DC34)</f>
        <v>251.32</v>
      </c>
      <c r="DD29" s="2443">
        <f>SUM(DD30:DD34)</f>
        <v>181</v>
      </c>
      <c r="DE29" s="2443">
        <f t="shared" ref="DE29:DO29" si="471">SUM(DE30:DE34)</f>
        <v>17.32</v>
      </c>
      <c r="DF29" s="2443">
        <f t="shared" si="471"/>
        <v>0</v>
      </c>
      <c r="DG29" s="2443">
        <f t="shared" si="471"/>
        <v>0</v>
      </c>
      <c r="DH29" s="2443">
        <f t="shared" si="471"/>
        <v>57</v>
      </c>
      <c r="DI29" s="2443">
        <f t="shared" si="471"/>
        <v>0</v>
      </c>
      <c r="DJ29" s="2443">
        <f t="shared" si="471"/>
        <v>0</v>
      </c>
      <c r="DK29" s="2443">
        <f t="shared" si="471"/>
        <v>0</v>
      </c>
      <c r="DL29" s="2443">
        <f t="shared" si="471"/>
        <v>4</v>
      </c>
      <c r="DM29" s="2443">
        <f t="shared" si="471"/>
        <v>0</v>
      </c>
      <c r="DN29" s="2443">
        <f t="shared" si="471"/>
        <v>0</v>
      </c>
      <c r="DO29" s="2443">
        <f t="shared" si="471"/>
        <v>0</v>
      </c>
    </row>
    <row r="30" spans="1:119" ht="24" customHeight="1" x14ac:dyDescent="0.15">
      <c r="A30" s="3133"/>
      <c r="B30" s="517" t="s">
        <v>283</v>
      </c>
      <c r="C30" s="518">
        <f>D30+E30-F30</f>
        <v>-212</v>
      </c>
      <c r="D30" s="518">
        <f>H30+K30+N30+Q30</f>
        <v>0</v>
      </c>
      <c r="E30" s="518">
        <f t="shared" ref="E30:E34" si="472">I30+L30+O30+R30</f>
        <v>101</v>
      </c>
      <c r="F30" s="518">
        <f t="shared" ref="F30:F34" si="473">J30+M30+P30+S30</f>
        <v>313</v>
      </c>
      <c r="G30" s="518">
        <f>D30+E30-F30</f>
        <v>-212</v>
      </c>
      <c r="H30" s="519">
        <f>AB30+AV30+BP30+CJ30+DD30</f>
        <v>0</v>
      </c>
      <c r="I30" s="519">
        <f t="shared" ref="I30:I34" si="474">AC30+AW30+BQ30+CK30+DE30</f>
        <v>0</v>
      </c>
      <c r="J30" s="519">
        <f t="shared" ref="J30:J34" si="475">AD30+AX30+BR30+CL30+DF30</f>
        <v>0</v>
      </c>
      <c r="K30" s="519">
        <f t="shared" ref="K30:K34" si="476">AE30+AY30+BS30+CM30+DG30</f>
        <v>0</v>
      </c>
      <c r="L30" s="519">
        <f t="shared" ref="L30:L34" si="477">AF30+AZ30+BT30+CN30+DH30</f>
        <v>101</v>
      </c>
      <c r="M30" s="519">
        <f t="shared" ref="M30:M34" si="478">AG30+BA30+BU30+CO30+DI30</f>
        <v>135</v>
      </c>
      <c r="N30" s="519">
        <f t="shared" ref="N30:N34" si="479">AH30+BB30+BV30+CP30+DJ30</f>
        <v>0</v>
      </c>
      <c r="O30" s="519">
        <f t="shared" ref="O30:O34" si="480">AI30+BC30+BW30+CQ30+DK30</f>
        <v>0</v>
      </c>
      <c r="P30" s="519">
        <f t="shared" ref="P30:P34" si="481">AJ30+BD30+BX30+CR30+DL30</f>
        <v>178</v>
      </c>
      <c r="Q30" s="519">
        <f t="shared" ref="Q30:Q34" si="482">AK30+BE30+BY30+CS30+DM30</f>
        <v>0</v>
      </c>
      <c r="R30" s="519">
        <f t="shared" ref="R30:R34" si="483">AL30+BF30+BZ30+CT30+DN30</f>
        <v>0</v>
      </c>
      <c r="S30" s="520">
        <f t="shared" ref="S30:S34" si="484">AM30+BG30+CA30+CU30+DO30</f>
        <v>0</v>
      </c>
      <c r="T30" s="499"/>
      <c r="U30" s="3133"/>
      <c r="V30" s="517" t="s">
        <v>283</v>
      </c>
      <c r="W30" s="518">
        <f>X30+Y30-Z30</f>
        <v>0</v>
      </c>
      <c r="X30" s="518">
        <f>AB30+AE30+AH30+AK30</f>
        <v>0</v>
      </c>
      <c r="Y30" s="518">
        <f t="shared" ref="Y30:Y34" si="485">AC30+AF30+AI30+AL30</f>
        <v>101</v>
      </c>
      <c r="Z30" s="518">
        <f t="shared" ref="Z30:Z34" si="486">AD30+AG30+AJ30+AM30</f>
        <v>101</v>
      </c>
      <c r="AA30" s="518">
        <f>X30+Y30-Z30</f>
        <v>0</v>
      </c>
      <c r="AB30" s="518"/>
      <c r="AC30" s="518"/>
      <c r="AD30" s="518"/>
      <c r="AE30" s="518"/>
      <c r="AF30" s="518">
        <v>101</v>
      </c>
      <c r="AG30" s="518">
        <v>101</v>
      </c>
      <c r="AH30" s="518"/>
      <c r="AI30" s="518"/>
      <c r="AJ30" s="518"/>
      <c r="AK30" s="518"/>
      <c r="AL30" s="518"/>
      <c r="AM30" s="518"/>
      <c r="AN30" s="499"/>
      <c r="AO30" s="3133"/>
      <c r="AP30" s="1848" t="s">
        <v>283</v>
      </c>
      <c r="AQ30" s="1847">
        <f>AR30+AS30-AT30</f>
        <v>-182</v>
      </c>
      <c r="AR30" s="1847">
        <f>AV30+AY30+BB30+BE30</f>
        <v>0</v>
      </c>
      <c r="AS30" s="1847">
        <f t="shared" ref="AS30:AS34" si="487">AW30+AZ30+BC30+BF30</f>
        <v>0</v>
      </c>
      <c r="AT30" s="1847">
        <f t="shared" ref="AT30:AT34" si="488">AX30+BA30+BD30+BG30</f>
        <v>182</v>
      </c>
      <c r="AU30" s="1847">
        <f>AR30+AS30-AT30</f>
        <v>-182</v>
      </c>
      <c r="AV30" s="1847"/>
      <c r="AW30" s="1847"/>
      <c r="AX30" s="1847"/>
      <c r="AY30" s="1847"/>
      <c r="AZ30" s="1847"/>
      <c r="BA30" s="1847">
        <v>34</v>
      </c>
      <c r="BB30" s="1847"/>
      <c r="BC30" s="1847"/>
      <c r="BD30" s="1847">
        <v>148</v>
      </c>
      <c r="BE30" s="1847"/>
      <c r="BF30" s="1847"/>
      <c r="BG30" s="1847"/>
      <c r="BH30" s="499"/>
      <c r="BI30" s="3133"/>
      <c r="BJ30" s="517" t="s">
        <v>283</v>
      </c>
      <c r="BK30" s="518">
        <f>BL30+BM30-BN30</f>
        <v>-30</v>
      </c>
      <c r="BL30" s="518">
        <f>BP30+BS30+BV30+BY30</f>
        <v>0</v>
      </c>
      <c r="BM30" s="518">
        <f t="shared" ref="BM30:BM34" si="489">BQ30+BT30+BW30+BZ30</f>
        <v>0</v>
      </c>
      <c r="BN30" s="518">
        <f t="shared" ref="BN30:BN34" si="490">BR30+BU30+BX30+CA30</f>
        <v>30</v>
      </c>
      <c r="BO30" s="518">
        <f>BL30+BM30-BN30</f>
        <v>-30</v>
      </c>
      <c r="BP30" s="518"/>
      <c r="BQ30" s="518"/>
      <c r="BR30" s="518"/>
      <c r="BS30" s="518"/>
      <c r="BT30" s="518"/>
      <c r="BU30" s="518"/>
      <c r="BV30" s="518"/>
      <c r="BW30" s="518"/>
      <c r="BX30" s="518">
        <v>30</v>
      </c>
      <c r="BY30" s="518"/>
      <c r="BZ30" s="518"/>
      <c r="CA30" s="518"/>
      <c r="CB30" s="499"/>
      <c r="CC30" s="3133"/>
      <c r="CD30" s="517" t="s">
        <v>283</v>
      </c>
      <c r="CE30" s="518">
        <f>CF30+CG30-CH30</f>
        <v>0</v>
      </c>
      <c r="CF30" s="518">
        <f>CJ30+CM30+CP30+CS30</f>
        <v>0</v>
      </c>
      <c r="CG30" s="518">
        <f t="shared" ref="CG30:CG34" si="491">CK30+CN30+CQ30+CT30</f>
        <v>0</v>
      </c>
      <c r="CH30" s="518">
        <f t="shared" ref="CH30:CH34" si="492">CL30+CO30+CR30+CU30</f>
        <v>0</v>
      </c>
      <c r="CI30" s="518">
        <f>CF30+CG30-CH30</f>
        <v>0</v>
      </c>
      <c r="CJ30" s="518"/>
      <c r="CK30" s="518"/>
      <c r="CL30" s="518"/>
      <c r="CM30" s="518"/>
      <c r="CN30" s="518"/>
      <c r="CO30" s="518"/>
      <c r="CP30" s="518"/>
      <c r="CQ30" s="518"/>
      <c r="CR30" s="518"/>
      <c r="CS30" s="518"/>
      <c r="CT30" s="518"/>
      <c r="CU30" s="518"/>
      <c r="CV30" s="499"/>
      <c r="CW30" s="3133"/>
      <c r="CX30" s="517" t="s">
        <v>283</v>
      </c>
      <c r="CY30" s="518">
        <f>CZ30+DA30-DB30</f>
        <v>0</v>
      </c>
      <c r="CZ30" s="518">
        <f>DD30+DG30+DJ30+DM30</f>
        <v>0</v>
      </c>
      <c r="DA30" s="518">
        <f t="shared" ref="DA30:DA34" si="493">DE30+DH30+DK30+DN30</f>
        <v>0</v>
      </c>
      <c r="DB30" s="518">
        <f t="shared" ref="DB30:DB34" si="494">DF30+DI30+DL30+DO30</f>
        <v>0</v>
      </c>
      <c r="DC30" s="518">
        <f>CZ30+DA30-DB30</f>
        <v>0</v>
      </c>
      <c r="DD30" s="518"/>
      <c r="DE30" s="518"/>
      <c r="DF30" s="518"/>
      <c r="DG30" s="518"/>
      <c r="DH30" s="518"/>
      <c r="DI30" s="518"/>
      <c r="DJ30" s="518"/>
      <c r="DK30" s="518"/>
      <c r="DL30" s="518"/>
      <c r="DM30" s="518"/>
      <c r="DN30" s="518"/>
      <c r="DO30" s="518"/>
    </row>
    <row r="31" spans="1:119" ht="24" customHeight="1" x14ac:dyDescent="0.15">
      <c r="A31" s="3133"/>
      <c r="B31" s="509" t="s">
        <v>284</v>
      </c>
      <c r="C31" s="518">
        <f t="shared" ref="C31:C34" si="495">D31+E31-F31</f>
        <v>0</v>
      </c>
      <c r="D31" s="518">
        <f t="shared" ref="D31:D34" si="496">H31+K31+N31+Q31</f>
        <v>0</v>
      </c>
      <c r="E31" s="518">
        <f t="shared" si="472"/>
        <v>0</v>
      </c>
      <c r="F31" s="518">
        <f t="shared" si="473"/>
        <v>0</v>
      </c>
      <c r="G31" s="518">
        <f t="shared" ref="G31:G34" si="497">D31+E31-F31</f>
        <v>0</v>
      </c>
      <c r="H31" s="519">
        <f t="shared" ref="H31:H34" si="498">AB31+AV31+BP31+CJ31+DD31</f>
        <v>0</v>
      </c>
      <c r="I31" s="519">
        <f t="shared" si="474"/>
        <v>0</v>
      </c>
      <c r="J31" s="519">
        <f t="shared" si="475"/>
        <v>0</v>
      </c>
      <c r="K31" s="519">
        <f t="shared" si="476"/>
        <v>0</v>
      </c>
      <c r="L31" s="519">
        <f t="shared" si="477"/>
        <v>0</v>
      </c>
      <c r="M31" s="519">
        <f t="shared" si="478"/>
        <v>0</v>
      </c>
      <c r="N31" s="519">
        <f t="shared" si="479"/>
        <v>0</v>
      </c>
      <c r="O31" s="519">
        <f t="shared" si="480"/>
        <v>0</v>
      </c>
      <c r="P31" s="519">
        <f t="shared" si="481"/>
        <v>0</v>
      </c>
      <c r="Q31" s="519">
        <f t="shared" si="482"/>
        <v>0</v>
      </c>
      <c r="R31" s="519">
        <f t="shared" si="483"/>
        <v>0</v>
      </c>
      <c r="S31" s="520">
        <f t="shared" si="484"/>
        <v>0</v>
      </c>
      <c r="T31" s="499"/>
      <c r="U31" s="3133"/>
      <c r="V31" s="509" t="s">
        <v>284</v>
      </c>
      <c r="W31" s="518">
        <f t="shared" ref="W31:W34" si="499">X31+Y31-Z31</f>
        <v>0</v>
      </c>
      <c r="X31" s="518">
        <f t="shared" ref="X31:X34" si="500">AB31+AE31+AH31+AK31</f>
        <v>0</v>
      </c>
      <c r="Y31" s="518">
        <f t="shared" si="485"/>
        <v>0</v>
      </c>
      <c r="Z31" s="518">
        <f t="shared" si="486"/>
        <v>0</v>
      </c>
      <c r="AA31" s="518">
        <f t="shared" ref="AA31:AA34" si="501">X31+Y31-Z31</f>
        <v>0</v>
      </c>
      <c r="AB31" s="518"/>
      <c r="AC31" s="518"/>
      <c r="AD31" s="518"/>
      <c r="AE31" s="518"/>
      <c r="AF31" s="518"/>
      <c r="AG31" s="518"/>
      <c r="AH31" s="518"/>
      <c r="AI31" s="518"/>
      <c r="AJ31" s="518"/>
      <c r="AK31" s="518"/>
      <c r="AL31" s="518"/>
      <c r="AM31" s="518"/>
      <c r="AN31" s="499"/>
      <c r="AO31" s="3133"/>
      <c r="AP31" s="1849" t="s">
        <v>284</v>
      </c>
      <c r="AQ31" s="1847">
        <f t="shared" ref="AQ31:AQ34" si="502">AR31+AS31-AT31</f>
        <v>0</v>
      </c>
      <c r="AR31" s="1847">
        <f t="shared" ref="AR31:AR34" si="503">AV31+AY31+BB31+BE31</f>
        <v>0</v>
      </c>
      <c r="AS31" s="1847">
        <f t="shared" si="487"/>
        <v>0</v>
      </c>
      <c r="AT31" s="1847">
        <f t="shared" si="488"/>
        <v>0</v>
      </c>
      <c r="AU31" s="1847">
        <f t="shared" ref="AU31:AU34" si="504">AR31+AS31-AT31</f>
        <v>0</v>
      </c>
      <c r="AV31" s="1847"/>
      <c r="AW31" s="1847"/>
      <c r="AX31" s="1847"/>
      <c r="AY31" s="1847"/>
      <c r="AZ31" s="1847"/>
      <c r="BA31" s="1847"/>
      <c r="BB31" s="1847"/>
      <c r="BC31" s="1847"/>
      <c r="BD31" s="1847"/>
      <c r="BE31" s="1847"/>
      <c r="BF31" s="1847"/>
      <c r="BG31" s="1847"/>
      <c r="BH31" s="499"/>
      <c r="BI31" s="3133"/>
      <c r="BJ31" s="509" t="s">
        <v>284</v>
      </c>
      <c r="BK31" s="518">
        <f t="shared" ref="BK31:BK34" si="505">BL31+BM31-BN31</f>
        <v>0</v>
      </c>
      <c r="BL31" s="518">
        <f t="shared" ref="BL31:BL34" si="506">BP31+BS31+BV31+BY31</f>
        <v>0</v>
      </c>
      <c r="BM31" s="518">
        <f t="shared" si="489"/>
        <v>0</v>
      </c>
      <c r="BN31" s="518">
        <f t="shared" si="490"/>
        <v>0</v>
      </c>
      <c r="BO31" s="518">
        <f t="shared" ref="BO31:BO34" si="507">BL31+BM31-BN31</f>
        <v>0</v>
      </c>
      <c r="BP31" s="518"/>
      <c r="BQ31" s="518"/>
      <c r="BR31" s="518"/>
      <c r="BS31" s="518"/>
      <c r="BT31" s="518"/>
      <c r="BU31" s="518"/>
      <c r="BV31" s="518"/>
      <c r="BW31" s="518"/>
      <c r="BX31" s="518"/>
      <c r="BY31" s="518"/>
      <c r="BZ31" s="518"/>
      <c r="CA31" s="518"/>
      <c r="CB31" s="499"/>
      <c r="CC31" s="3133"/>
      <c r="CD31" s="509" t="s">
        <v>284</v>
      </c>
      <c r="CE31" s="518">
        <f t="shared" ref="CE31:CE34" si="508">CF31+CG31-CH31</f>
        <v>0</v>
      </c>
      <c r="CF31" s="518">
        <f t="shared" ref="CF31:CF34" si="509">CJ31+CM31+CP31+CS31</f>
        <v>0</v>
      </c>
      <c r="CG31" s="518">
        <f t="shared" si="491"/>
        <v>0</v>
      </c>
      <c r="CH31" s="518">
        <f t="shared" si="492"/>
        <v>0</v>
      </c>
      <c r="CI31" s="518">
        <f t="shared" ref="CI31:CI34" si="510">CF31+CG31-CH31</f>
        <v>0</v>
      </c>
      <c r="CJ31" s="518"/>
      <c r="CK31" s="518"/>
      <c r="CL31" s="518"/>
      <c r="CM31" s="518"/>
      <c r="CN31" s="518"/>
      <c r="CO31" s="518"/>
      <c r="CP31" s="518"/>
      <c r="CQ31" s="518"/>
      <c r="CR31" s="518"/>
      <c r="CS31" s="518"/>
      <c r="CT31" s="518"/>
      <c r="CU31" s="518"/>
      <c r="CV31" s="499"/>
      <c r="CW31" s="3133"/>
      <c r="CX31" s="509" t="s">
        <v>284</v>
      </c>
      <c r="CY31" s="518">
        <f t="shared" ref="CY31:CY34" si="511">CZ31+DA31-DB31</f>
        <v>0</v>
      </c>
      <c r="CZ31" s="518">
        <f t="shared" ref="CZ31:CZ34" si="512">DD31+DG31+DJ31+DM31</f>
        <v>0</v>
      </c>
      <c r="DA31" s="518">
        <f t="shared" si="493"/>
        <v>0</v>
      </c>
      <c r="DB31" s="518">
        <f t="shared" si="494"/>
        <v>0</v>
      </c>
      <c r="DC31" s="518">
        <f t="shared" ref="DC31:DC34" si="513">CZ31+DA31-DB31</f>
        <v>0</v>
      </c>
      <c r="DD31" s="518"/>
      <c r="DE31" s="518"/>
      <c r="DF31" s="518"/>
      <c r="DG31" s="518"/>
      <c r="DH31" s="518"/>
      <c r="DI31" s="518"/>
      <c r="DJ31" s="518"/>
      <c r="DK31" s="518"/>
      <c r="DL31" s="518"/>
      <c r="DM31" s="518"/>
      <c r="DN31" s="518"/>
      <c r="DO31" s="518"/>
    </row>
    <row r="32" spans="1:119" ht="24" customHeight="1" x14ac:dyDescent="0.15">
      <c r="A32" s="3133"/>
      <c r="B32" s="513" t="s">
        <v>286</v>
      </c>
      <c r="C32" s="518">
        <f t="shared" si="495"/>
        <v>950.8</v>
      </c>
      <c r="D32" s="518">
        <f t="shared" si="496"/>
        <v>828.88</v>
      </c>
      <c r="E32" s="518">
        <f t="shared" si="472"/>
        <v>194.92</v>
      </c>
      <c r="F32" s="518">
        <f t="shared" si="473"/>
        <v>73</v>
      </c>
      <c r="G32" s="518">
        <f t="shared" si="497"/>
        <v>950.8</v>
      </c>
      <c r="H32" s="519">
        <f t="shared" si="498"/>
        <v>828.88</v>
      </c>
      <c r="I32" s="519">
        <f t="shared" si="474"/>
        <v>45.32</v>
      </c>
      <c r="J32" s="519">
        <f t="shared" si="475"/>
        <v>2</v>
      </c>
      <c r="K32" s="519">
        <f t="shared" si="476"/>
        <v>0</v>
      </c>
      <c r="L32" s="519">
        <f t="shared" si="477"/>
        <v>90.6</v>
      </c>
      <c r="M32" s="519">
        <f t="shared" si="478"/>
        <v>0</v>
      </c>
      <c r="N32" s="519">
        <f t="shared" si="479"/>
        <v>0</v>
      </c>
      <c r="O32" s="519">
        <f t="shared" si="480"/>
        <v>59</v>
      </c>
      <c r="P32" s="519">
        <f t="shared" si="481"/>
        <v>71</v>
      </c>
      <c r="Q32" s="519">
        <f t="shared" si="482"/>
        <v>0</v>
      </c>
      <c r="R32" s="519">
        <f t="shared" si="483"/>
        <v>0</v>
      </c>
      <c r="S32" s="520">
        <f t="shared" si="484"/>
        <v>0</v>
      </c>
      <c r="T32" s="499"/>
      <c r="U32" s="3133"/>
      <c r="V32" s="513" t="s">
        <v>286</v>
      </c>
      <c r="W32" s="518">
        <f t="shared" si="499"/>
        <v>108</v>
      </c>
      <c r="X32" s="518">
        <f t="shared" si="500"/>
        <v>80</v>
      </c>
      <c r="Y32" s="518">
        <f t="shared" si="485"/>
        <v>28</v>
      </c>
      <c r="Z32" s="518">
        <f t="shared" si="486"/>
        <v>0</v>
      </c>
      <c r="AA32" s="518">
        <f t="shared" si="501"/>
        <v>108</v>
      </c>
      <c r="AB32" s="518">
        <v>80</v>
      </c>
      <c r="AC32" s="518">
        <v>28</v>
      </c>
      <c r="AD32" s="518"/>
      <c r="AE32" s="518"/>
      <c r="AF32" s="518"/>
      <c r="AG32" s="518"/>
      <c r="AH32" s="518"/>
      <c r="AI32" s="518"/>
      <c r="AJ32" s="518"/>
      <c r="AK32" s="518"/>
      <c r="AL32" s="518"/>
      <c r="AM32" s="518"/>
      <c r="AN32" s="499"/>
      <c r="AO32" s="3133"/>
      <c r="AP32" s="1846" t="s">
        <v>286</v>
      </c>
      <c r="AQ32" s="1847">
        <f t="shared" si="502"/>
        <v>27.599999999999994</v>
      </c>
      <c r="AR32" s="1847">
        <f t="shared" si="503"/>
        <v>0</v>
      </c>
      <c r="AS32" s="1847">
        <f t="shared" si="487"/>
        <v>87.6</v>
      </c>
      <c r="AT32" s="1847">
        <f t="shared" si="488"/>
        <v>60</v>
      </c>
      <c r="AU32" s="1847">
        <f t="shared" si="504"/>
        <v>27.599999999999994</v>
      </c>
      <c r="AV32" s="1847"/>
      <c r="AW32" s="1847"/>
      <c r="AX32" s="1847"/>
      <c r="AY32" s="1847"/>
      <c r="AZ32" s="1847">
        <v>33.6</v>
      </c>
      <c r="BA32" s="1847"/>
      <c r="BB32" s="1847"/>
      <c r="BC32" s="1847">
        <v>54</v>
      </c>
      <c r="BD32" s="1847">
        <v>60</v>
      </c>
      <c r="BE32" s="1847"/>
      <c r="BF32" s="1847"/>
      <c r="BG32" s="1847"/>
      <c r="BH32" s="499"/>
      <c r="BI32" s="3133"/>
      <c r="BJ32" s="513" t="s">
        <v>286</v>
      </c>
      <c r="BK32" s="518">
        <f t="shared" si="505"/>
        <v>254.88</v>
      </c>
      <c r="BL32" s="518">
        <f t="shared" si="506"/>
        <v>258.88</v>
      </c>
      <c r="BM32" s="518">
        <f t="shared" si="489"/>
        <v>5</v>
      </c>
      <c r="BN32" s="518">
        <f t="shared" si="490"/>
        <v>9</v>
      </c>
      <c r="BO32" s="518">
        <f t="shared" si="507"/>
        <v>254.88</v>
      </c>
      <c r="BP32" s="518">
        <v>258.88</v>
      </c>
      <c r="BQ32" s="518"/>
      <c r="BR32" s="518">
        <v>2</v>
      </c>
      <c r="BS32" s="518"/>
      <c r="BT32" s="518"/>
      <c r="BU32" s="518"/>
      <c r="BV32" s="518"/>
      <c r="BW32" s="518">
        <v>5</v>
      </c>
      <c r="BX32" s="518">
        <v>7</v>
      </c>
      <c r="BY32" s="518"/>
      <c r="BZ32" s="518"/>
      <c r="CA32" s="518"/>
      <c r="CB32" s="499"/>
      <c r="CC32" s="3133"/>
      <c r="CD32" s="513" t="s">
        <v>286</v>
      </c>
      <c r="CE32" s="518">
        <f t="shared" si="508"/>
        <v>309</v>
      </c>
      <c r="CF32" s="518">
        <f t="shared" si="509"/>
        <v>309</v>
      </c>
      <c r="CG32" s="518">
        <f t="shared" si="491"/>
        <v>0</v>
      </c>
      <c r="CH32" s="518">
        <f t="shared" si="492"/>
        <v>0</v>
      </c>
      <c r="CI32" s="518">
        <f t="shared" si="510"/>
        <v>309</v>
      </c>
      <c r="CJ32" s="518">
        <v>309</v>
      </c>
      <c r="CK32" s="518"/>
      <c r="CL32" s="518"/>
      <c r="CM32" s="518"/>
      <c r="CN32" s="518"/>
      <c r="CO32" s="518"/>
      <c r="CP32" s="518"/>
      <c r="CQ32" s="518"/>
      <c r="CR32" s="518"/>
      <c r="CS32" s="518"/>
      <c r="CT32" s="518"/>
      <c r="CU32" s="518"/>
      <c r="CV32" s="499"/>
      <c r="CW32" s="3133"/>
      <c r="CX32" s="513" t="s">
        <v>286</v>
      </c>
      <c r="CY32" s="518">
        <f t="shared" si="511"/>
        <v>251.32</v>
      </c>
      <c r="CZ32" s="518">
        <f t="shared" si="512"/>
        <v>181</v>
      </c>
      <c r="DA32" s="518">
        <f t="shared" si="493"/>
        <v>74.319999999999993</v>
      </c>
      <c r="DB32" s="518">
        <f t="shared" si="494"/>
        <v>4</v>
      </c>
      <c r="DC32" s="518">
        <f t="shared" si="513"/>
        <v>251.32</v>
      </c>
      <c r="DD32" s="518">
        <v>181</v>
      </c>
      <c r="DE32" s="518">
        <v>17.32</v>
      </c>
      <c r="DF32" s="518"/>
      <c r="DG32" s="518"/>
      <c r="DH32" s="518">
        <v>57</v>
      </c>
      <c r="DI32" s="518"/>
      <c r="DJ32" s="518"/>
      <c r="DK32" s="518"/>
      <c r="DL32" s="518">
        <v>4</v>
      </c>
      <c r="DM32" s="518"/>
      <c r="DN32" s="518"/>
      <c r="DO32" s="518"/>
    </row>
    <row r="33" spans="1:119" ht="24" customHeight="1" x14ac:dyDescent="0.15">
      <c r="A33" s="3133"/>
      <c r="B33" s="509" t="s">
        <v>779</v>
      </c>
      <c r="C33" s="518">
        <f t="shared" si="495"/>
        <v>0</v>
      </c>
      <c r="D33" s="518">
        <f t="shared" si="496"/>
        <v>0</v>
      </c>
      <c r="E33" s="518">
        <f t="shared" si="472"/>
        <v>0</v>
      </c>
      <c r="F33" s="518">
        <f t="shared" si="473"/>
        <v>0</v>
      </c>
      <c r="G33" s="518">
        <f t="shared" si="497"/>
        <v>0</v>
      </c>
      <c r="H33" s="519">
        <f t="shared" si="498"/>
        <v>0</v>
      </c>
      <c r="I33" s="519">
        <f t="shared" si="474"/>
        <v>0</v>
      </c>
      <c r="J33" s="519">
        <f t="shared" si="475"/>
        <v>0</v>
      </c>
      <c r="K33" s="519">
        <f t="shared" si="476"/>
        <v>0</v>
      </c>
      <c r="L33" s="519">
        <f t="shared" si="477"/>
        <v>0</v>
      </c>
      <c r="M33" s="519">
        <f t="shared" si="478"/>
        <v>0</v>
      </c>
      <c r="N33" s="519">
        <f t="shared" si="479"/>
        <v>0</v>
      </c>
      <c r="O33" s="519">
        <f t="shared" si="480"/>
        <v>0</v>
      </c>
      <c r="P33" s="519">
        <f t="shared" si="481"/>
        <v>0</v>
      </c>
      <c r="Q33" s="519">
        <f t="shared" si="482"/>
        <v>0</v>
      </c>
      <c r="R33" s="519">
        <f t="shared" si="483"/>
        <v>0</v>
      </c>
      <c r="S33" s="520">
        <f t="shared" si="484"/>
        <v>0</v>
      </c>
      <c r="T33" s="499"/>
      <c r="U33" s="3133"/>
      <c r="V33" s="509" t="s">
        <v>779</v>
      </c>
      <c r="W33" s="518">
        <f t="shared" si="499"/>
        <v>0</v>
      </c>
      <c r="X33" s="518">
        <f t="shared" si="500"/>
        <v>0</v>
      </c>
      <c r="Y33" s="518">
        <f t="shared" si="485"/>
        <v>0</v>
      </c>
      <c r="Z33" s="518">
        <f t="shared" si="486"/>
        <v>0</v>
      </c>
      <c r="AA33" s="518">
        <f t="shared" si="501"/>
        <v>0</v>
      </c>
      <c r="AB33" s="518"/>
      <c r="AC33" s="518"/>
      <c r="AD33" s="518"/>
      <c r="AE33" s="518"/>
      <c r="AF33" s="518"/>
      <c r="AG33" s="518"/>
      <c r="AH33" s="518"/>
      <c r="AI33" s="518"/>
      <c r="AJ33" s="518"/>
      <c r="AK33" s="518"/>
      <c r="AL33" s="518"/>
      <c r="AM33" s="518"/>
      <c r="AN33" s="499"/>
      <c r="AO33" s="3133"/>
      <c r="AP33" s="1849" t="s">
        <v>779</v>
      </c>
      <c r="AQ33" s="1847">
        <f t="shared" si="502"/>
        <v>0</v>
      </c>
      <c r="AR33" s="1847">
        <f t="shared" si="503"/>
        <v>0</v>
      </c>
      <c r="AS33" s="1847">
        <f t="shared" si="487"/>
        <v>0</v>
      </c>
      <c r="AT33" s="1847">
        <f t="shared" si="488"/>
        <v>0</v>
      </c>
      <c r="AU33" s="1847">
        <f t="shared" si="504"/>
        <v>0</v>
      </c>
      <c r="AV33" s="1847"/>
      <c r="AW33" s="1847"/>
      <c r="AX33" s="1847"/>
      <c r="AY33" s="1847"/>
      <c r="AZ33" s="1847"/>
      <c r="BA33" s="1847"/>
      <c r="BB33" s="1847"/>
      <c r="BC33" s="1847"/>
      <c r="BD33" s="1847"/>
      <c r="BE33" s="1847"/>
      <c r="BF33" s="1847"/>
      <c r="BG33" s="1847"/>
      <c r="BH33" s="499"/>
      <c r="BI33" s="3133"/>
      <c r="BJ33" s="509" t="s">
        <v>779</v>
      </c>
      <c r="BK33" s="518">
        <f t="shared" si="505"/>
        <v>0</v>
      </c>
      <c r="BL33" s="518">
        <f t="shared" si="506"/>
        <v>0</v>
      </c>
      <c r="BM33" s="518">
        <f t="shared" si="489"/>
        <v>0</v>
      </c>
      <c r="BN33" s="518">
        <f t="shared" si="490"/>
        <v>0</v>
      </c>
      <c r="BO33" s="518">
        <f t="shared" si="507"/>
        <v>0</v>
      </c>
      <c r="BP33" s="518"/>
      <c r="BQ33" s="518"/>
      <c r="BR33" s="518"/>
      <c r="BS33" s="518"/>
      <c r="BT33" s="518"/>
      <c r="BU33" s="518"/>
      <c r="BV33" s="518"/>
      <c r="BW33" s="518"/>
      <c r="BX33" s="518"/>
      <c r="BY33" s="518"/>
      <c r="BZ33" s="518"/>
      <c r="CA33" s="518"/>
      <c r="CB33" s="499"/>
      <c r="CC33" s="3133"/>
      <c r="CD33" s="509" t="s">
        <v>779</v>
      </c>
      <c r="CE33" s="518">
        <f t="shared" si="508"/>
        <v>0</v>
      </c>
      <c r="CF33" s="518">
        <f t="shared" si="509"/>
        <v>0</v>
      </c>
      <c r="CG33" s="518">
        <f t="shared" si="491"/>
        <v>0</v>
      </c>
      <c r="CH33" s="518">
        <f t="shared" si="492"/>
        <v>0</v>
      </c>
      <c r="CI33" s="518">
        <f t="shared" si="510"/>
        <v>0</v>
      </c>
      <c r="CJ33" s="518"/>
      <c r="CK33" s="518"/>
      <c r="CL33" s="518"/>
      <c r="CM33" s="518"/>
      <c r="CN33" s="518"/>
      <c r="CO33" s="518"/>
      <c r="CP33" s="518"/>
      <c r="CQ33" s="518"/>
      <c r="CR33" s="518"/>
      <c r="CS33" s="518"/>
      <c r="CT33" s="518"/>
      <c r="CU33" s="518"/>
      <c r="CV33" s="499"/>
      <c r="CW33" s="3133"/>
      <c r="CX33" s="509" t="s">
        <v>779</v>
      </c>
      <c r="CY33" s="518">
        <f t="shared" si="511"/>
        <v>0</v>
      </c>
      <c r="CZ33" s="518">
        <f t="shared" si="512"/>
        <v>0</v>
      </c>
      <c r="DA33" s="518">
        <f t="shared" si="493"/>
        <v>0</v>
      </c>
      <c r="DB33" s="518">
        <f t="shared" si="494"/>
        <v>0</v>
      </c>
      <c r="DC33" s="518">
        <f t="shared" si="513"/>
        <v>0</v>
      </c>
      <c r="DD33" s="518"/>
      <c r="DE33" s="518"/>
      <c r="DF33" s="518"/>
      <c r="DG33" s="518"/>
      <c r="DH33" s="518"/>
      <c r="DI33" s="518"/>
      <c r="DJ33" s="518"/>
      <c r="DK33" s="518"/>
      <c r="DL33" s="518"/>
      <c r="DM33" s="518"/>
      <c r="DN33" s="518"/>
      <c r="DO33" s="518"/>
    </row>
    <row r="34" spans="1:119" ht="24" customHeight="1" x14ac:dyDescent="0.15">
      <c r="A34" s="3133"/>
      <c r="B34" s="514" t="s">
        <v>285</v>
      </c>
      <c r="C34" s="518">
        <f t="shared" si="495"/>
        <v>32</v>
      </c>
      <c r="D34" s="518">
        <f t="shared" si="496"/>
        <v>32</v>
      </c>
      <c r="E34" s="518">
        <f t="shared" si="472"/>
        <v>0</v>
      </c>
      <c r="F34" s="518">
        <f t="shared" si="473"/>
        <v>0</v>
      </c>
      <c r="G34" s="518">
        <f t="shared" si="497"/>
        <v>32</v>
      </c>
      <c r="H34" s="519">
        <f t="shared" si="498"/>
        <v>32</v>
      </c>
      <c r="I34" s="519">
        <f t="shared" si="474"/>
        <v>0</v>
      </c>
      <c r="J34" s="519">
        <f t="shared" si="475"/>
        <v>0</v>
      </c>
      <c r="K34" s="519">
        <f t="shared" si="476"/>
        <v>0</v>
      </c>
      <c r="L34" s="519">
        <f t="shared" si="477"/>
        <v>0</v>
      </c>
      <c r="M34" s="519">
        <f t="shared" si="478"/>
        <v>0</v>
      </c>
      <c r="N34" s="519">
        <f t="shared" si="479"/>
        <v>0</v>
      </c>
      <c r="O34" s="519">
        <f t="shared" si="480"/>
        <v>0</v>
      </c>
      <c r="P34" s="519">
        <f t="shared" si="481"/>
        <v>0</v>
      </c>
      <c r="Q34" s="519">
        <f t="shared" si="482"/>
        <v>0</v>
      </c>
      <c r="R34" s="519">
        <f t="shared" si="483"/>
        <v>0</v>
      </c>
      <c r="S34" s="520">
        <f t="shared" si="484"/>
        <v>0</v>
      </c>
      <c r="T34" s="499"/>
      <c r="U34" s="3133"/>
      <c r="V34" s="514" t="s">
        <v>285</v>
      </c>
      <c r="W34" s="518">
        <f t="shared" si="499"/>
        <v>0</v>
      </c>
      <c r="X34" s="518">
        <f t="shared" si="500"/>
        <v>0</v>
      </c>
      <c r="Y34" s="518">
        <f t="shared" si="485"/>
        <v>0</v>
      </c>
      <c r="Z34" s="518">
        <f t="shared" si="486"/>
        <v>0</v>
      </c>
      <c r="AA34" s="518">
        <f t="shared" si="501"/>
        <v>0</v>
      </c>
      <c r="AB34" s="518"/>
      <c r="AC34" s="518"/>
      <c r="AD34" s="518"/>
      <c r="AE34" s="518"/>
      <c r="AF34" s="518"/>
      <c r="AG34" s="518"/>
      <c r="AH34" s="518"/>
      <c r="AI34" s="518"/>
      <c r="AJ34" s="518"/>
      <c r="AK34" s="518"/>
      <c r="AL34" s="518"/>
      <c r="AM34" s="518"/>
      <c r="AN34" s="499"/>
      <c r="AO34" s="3133"/>
      <c r="AP34" s="1850" t="s">
        <v>285</v>
      </c>
      <c r="AQ34" s="1847">
        <f t="shared" si="502"/>
        <v>0</v>
      </c>
      <c r="AR34" s="1847">
        <f t="shared" si="503"/>
        <v>0</v>
      </c>
      <c r="AS34" s="1847">
        <f t="shared" si="487"/>
        <v>0</v>
      </c>
      <c r="AT34" s="1847">
        <f t="shared" si="488"/>
        <v>0</v>
      </c>
      <c r="AU34" s="1847">
        <f t="shared" si="504"/>
        <v>0</v>
      </c>
      <c r="AV34" s="1847"/>
      <c r="AW34" s="1847"/>
      <c r="AX34" s="1847"/>
      <c r="AY34" s="1847"/>
      <c r="AZ34" s="1847"/>
      <c r="BA34" s="1847"/>
      <c r="BB34" s="1847"/>
      <c r="BC34" s="1847"/>
      <c r="BD34" s="1847"/>
      <c r="BE34" s="1847"/>
      <c r="BF34" s="1847"/>
      <c r="BG34" s="1847"/>
      <c r="BH34" s="499"/>
      <c r="BI34" s="3133"/>
      <c r="BJ34" s="514" t="s">
        <v>285</v>
      </c>
      <c r="BK34" s="518">
        <f t="shared" si="505"/>
        <v>0</v>
      </c>
      <c r="BL34" s="518">
        <f t="shared" si="506"/>
        <v>0</v>
      </c>
      <c r="BM34" s="518">
        <f t="shared" si="489"/>
        <v>0</v>
      </c>
      <c r="BN34" s="518">
        <f t="shared" si="490"/>
        <v>0</v>
      </c>
      <c r="BO34" s="518">
        <f t="shared" si="507"/>
        <v>0</v>
      </c>
      <c r="BP34" s="518"/>
      <c r="BQ34" s="518"/>
      <c r="BR34" s="518"/>
      <c r="BS34" s="518"/>
      <c r="BT34" s="518"/>
      <c r="BU34" s="518"/>
      <c r="BV34" s="518"/>
      <c r="BW34" s="518"/>
      <c r="BX34" s="518"/>
      <c r="BY34" s="518"/>
      <c r="BZ34" s="518"/>
      <c r="CA34" s="518"/>
      <c r="CB34" s="499"/>
      <c r="CC34" s="3133"/>
      <c r="CD34" s="514" t="s">
        <v>285</v>
      </c>
      <c r="CE34" s="518">
        <f t="shared" si="508"/>
        <v>32</v>
      </c>
      <c r="CF34" s="518">
        <f t="shared" si="509"/>
        <v>32</v>
      </c>
      <c r="CG34" s="518">
        <f t="shared" si="491"/>
        <v>0</v>
      </c>
      <c r="CH34" s="518">
        <f t="shared" si="492"/>
        <v>0</v>
      </c>
      <c r="CI34" s="518">
        <f t="shared" si="510"/>
        <v>32</v>
      </c>
      <c r="CJ34" s="518">
        <v>32</v>
      </c>
      <c r="CK34" s="518"/>
      <c r="CL34" s="518"/>
      <c r="CM34" s="518"/>
      <c r="CN34" s="518"/>
      <c r="CO34" s="518"/>
      <c r="CP34" s="518"/>
      <c r="CQ34" s="518"/>
      <c r="CR34" s="518"/>
      <c r="CS34" s="518"/>
      <c r="CT34" s="518"/>
      <c r="CU34" s="518"/>
      <c r="CV34" s="499"/>
      <c r="CW34" s="3133"/>
      <c r="CX34" s="514" t="s">
        <v>285</v>
      </c>
      <c r="CY34" s="518">
        <f t="shared" si="511"/>
        <v>0</v>
      </c>
      <c r="CZ34" s="518">
        <f t="shared" si="512"/>
        <v>0</v>
      </c>
      <c r="DA34" s="518">
        <f t="shared" si="493"/>
        <v>0</v>
      </c>
      <c r="DB34" s="518">
        <f t="shared" si="494"/>
        <v>0</v>
      </c>
      <c r="DC34" s="518">
        <f t="shared" si="513"/>
        <v>0</v>
      </c>
      <c r="DD34" s="518"/>
      <c r="DE34" s="518"/>
      <c r="DF34" s="518"/>
      <c r="DG34" s="518"/>
      <c r="DH34" s="518"/>
      <c r="DI34" s="518"/>
      <c r="DJ34" s="518"/>
      <c r="DK34" s="518"/>
      <c r="DL34" s="518"/>
      <c r="DM34" s="518"/>
      <c r="DN34" s="518"/>
      <c r="DO34" s="518"/>
    </row>
    <row r="35" spans="1:119" s="78" customFormat="1" ht="24" customHeight="1" x14ac:dyDescent="0.15">
      <c r="A35" s="3133" t="s">
        <v>326</v>
      </c>
      <c r="B35" s="515" t="s">
        <v>46</v>
      </c>
      <c r="C35" s="516">
        <f>SUM(C36:C40)</f>
        <v>692</v>
      </c>
      <c r="D35" s="516">
        <f t="shared" ref="D35" si="514">SUM(D36:D40)</f>
        <v>1721.81</v>
      </c>
      <c r="E35" s="516">
        <f t="shared" ref="E35" si="515">SUM(E36:E40)</f>
        <v>2314.19</v>
      </c>
      <c r="F35" s="516">
        <f t="shared" ref="F35" si="516">SUM(F36:F40)</f>
        <v>3344</v>
      </c>
      <c r="G35" s="516">
        <f t="shared" ref="G35" si="517">SUM(G36:G40)</f>
        <v>692</v>
      </c>
      <c r="H35" s="516">
        <f t="shared" ref="H35" si="518">SUM(H36:H40)</f>
        <v>1226.55</v>
      </c>
      <c r="I35" s="516">
        <f t="shared" ref="I35" si="519">SUM(I36:I40)</f>
        <v>23</v>
      </c>
      <c r="J35" s="516">
        <f t="shared" ref="J35" si="520">SUM(J36:J40)</f>
        <v>113</v>
      </c>
      <c r="K35" s="516">
        <f t="shared" ref="K35" si="521">SUM(K36:K40)</f>
        <v>0</v>
      </c>
      <c r="L35" s="516">
        <f t="shared" ref="L35" si="522">SUM(L36:L40)</f>
        <v>414.78999999999996</v>
      </c>
      <c r="M35" s="516">
        <f t="shared" ref="M35" si="523">SUM(M36:M40)</f>
        <v>737</v>
      </c>
      <c r="N35" s="516">
        <f t="shared" ref="N35" si="524">SUM(N36:N40)</f>
        <v>495.26</v>
      </c>
      <c r="O35" s="516">
        <f t="shared" ref="O35" si="525">SUM(O36:O40)</f>
        <v>1876.4</v>
      </c>
      <c r="P35" s="516">
        <f t="shared" ref="P35" si="526">SUM(P36:P40)</f>
        <v>2483</v>
      </c>
      <c r="Q35" s="516">
        <f t="shared" ref="Q35" si="527">SUM(Q36:Q40)</f>
        <v>0</v>
      </c>
      <c r="R35" s="516">
        <f t="shared" ref="R35" si="528">SUM(R36:R40)</f>
        <v>0</v>
      </c>
      <c r="S35" s="516">
        <f t="shared" ref="S35" si="529">SUM(S36:S40)</f>
        <v>11</v>
      </c>
      <c r="T35" s="501"/>
      <c r="U35" s="3133" t="s">
        <v>326</v>
      </c>
      <c r="V35" s="515" t="s">
        <v>46</v>
      </c>
      <c r="W35" s="516">
        <f>SUM(W36:W40)</f>
        <v>933.26</v>
      </c>
      <c r="X35" s="516">
        <f t="shared" ref="X35" si="530">SUM(X36:X40)</f>
        <v>930.26</v>
      </c>
      <c r="Y35" s="516">
        <f t="shared" ref="Y35" si="531">SUM(Y36:Y40)</f>
        <v>254</v>
      </c>
      <c r="Z35" s="516">
        <f t="shared" ref="Z35" si="532">SUM(Z36:Z40)</f>
        <v>251</v>
      </c>
      <c r="AA35" s="516">
        <f t="shared" ref="AA35" si="533">SUM(AA36:AA40)</f>
        <v>933.26</v>
      </c>
      <c r="AB35" s="2443">
        <f>SUM(AB36:AB40)</f>
        <v>435</v>
      </c>
      <c r="AC35" s="2443">
        <f t="shared" ref="AC35:AM35" si="534">SUM(AC36:AC40)</f>
        <v>3</v>
      </c>
      <c r="AD35" s="2443">
        <f t="shared" si="534"/>
        <v>0</v>
      </c>
      <c r="AE35" s="2443">
        <f t="shared" si="534"/>
        <v>0</v>
      </c>
      <c r="AF35" s="2443">
        <f t="shared" si="534"/>
        <v>124</v>
      </c>
      <c r="AG35" s="2443">
        <f t="shared" si="534"/>
        <v>124</v>
      </c>
      <c r="AH35" s="2443">
        <f t="shared" si="534"/>
        <v>495.26</v>
      </c>
      <c r="AI35" s="2443">
        <f t="shared" si="534"/>
        <v>127</v>
      </c>
      <c r="AJ35" s="2443">
        <f t="shared" si="534"/>
        <v>127</v>
      </c>
      <c r="AK35" s="2443">
        <f t="shared" si="534"/>
        <v>0</v>
      </c>
      <c r="AL35" s="2443">
        <f t="shared" si="534"/>
        <v>0</v>
      </c>
      <c r="AM35" s="2443">
        <f t="shared" si="534"/>
        <v>0</v>
      </c>
      <c r="AN35" s="501"/>
      <c r="AO35" s="3133" t="s">
        <v>326</v>
      </c>
      <c r="AP35" s="1851" t="s">
        <v>46</v>
      </c>
      <c r="AQ35" s="1852">
        <f>SUM(AQ36:AQ40)</f>
        <v>-178.60000000000002</v>
      </c>
      <c r="AR35" s="1852">
        <f t="shared" ref="AR35" si="535">SUM(AR36:AR40)</f>
        <v>0</v>
      </c>
      <c r="AS35" s="1852">
        <f t="shared" ref="AS35" si="536">SUM(AS36:AS40)</f>
        <v>957.4</v>
      </c>
      <c r="AT35" s="1852">
        <f t="shared" ref="AT35" si="537">SUM(AT36:AT40)</f>
        <v>1136</v>
      </c>
      <c r="AU35" s="1852">
        <f t="shared" ref="AU35" si="538">SUM(AU36:AU40)</f>
        <v>-178.60000000000002</v>
      </c>
      <c r="AV35" s="1852">
        <f>SUM(AV36:AV40)</f>
        <v>0</v>
      </c>
      <c r="AW35" s="1852">
        <f t="shared" ref="AW35:BG35" si="539">SUM(AW36:AW40)</f>
        <v>0</v>
      </c>
      <c r="AX35" s="1852">
        <f t="shared" si="539"/>
        <v>52</v>
      </c>
      <c r="AY35" s="1852">
        <f t="shared" si="539"/>
        <v>0</v>
      </c>
      <c r="AZ35" s="1852">
        <f t="shared" si="539"/>
        <v>69</v>
      </c>
      <c r="BA35" s="1852">
        <f t="shared" si="539"/>
        <v>69</v>
      </c>
      <c r="BB35" s="1852">
        <f t="shared" si="539"/>
        <v>0</v>
      </c>
      <c r="BC35" s="1852">
        <f t="shared" si="539"/>
        <v>888.4</v>
      </c>
      <c r="BD35" s="1852">
        <f t="shared" si="539"/>
        <v>1015</v>
      </c>
      <c r="BE35" s="1852">
        <f t="shared" si="539"/>
        <v>0</v>
      </c>
      <c r="BF35" s="1852">
        <f t="shared" si="539"/>
        <v>0</v>
      </c>
      <c r="BG35" s="1852">
        <f t="shared" si="539"/>
        <v>0</v>
      </c>
      <c r="BH35" s="501"/>
      <c r="BI35" s="3133" t="s">
        <v>326</v>
      </c>
      <c r="BJ35" s="515" t="s">
        <v>46</v>
      </c>
      <c r="BK35" s="516">
        <f>SUM(BK36:BK40)</f>
        <v>203</v>
      </c>
      <c r="BL35" s="516">
        <f t="shared" ref="BL35" si="540">SUM(BL36:BL40)</f>
        <v>341.21</v>
      </c>
      <c r="BM35" s="516">
        <f t="shared" ref="BM35" si="541">SUM(BM36:BM40)</f>
        <v>327.78999999999996</v>
      </c>
      <c r="BN35" s="516">
        <f t="shared" ref="BN35" si="542">SUM(BN36:BN40)</f>
        <v>466</v>
      </c>
      <c r="BO35" s="516">
        <f t="shared" ref="BO35" si="543">SUM(BO36:BO40)</f>
        <v>203</v>
      </c>
      <c r="BP35" s="2443">
        <f>SUM(BP36:BP40)</f>
        <v>341.21</v>
      </c>
      <c r="BQ35" s="2443">
        <f t="shared" ref="BQ35:CA35" si="544">SUM(BQ36:BQ40)</f>
        <v>0</v>
      </c>
      <c r="BR35" s="2443">
        <f t="shared" si="544"/>
        <v>61</v>
      </c>
      <c r="BS35" s="2443">
        <f t="shared" si="544"/>
        <v>0</v>
      </c>
      <c r="BT35" s="2443">
        <f t="shared" si="544"/>
        <v>166.79</v>
      </c>
      <c r="BU35" s="2443">
        <f t="shared" si="544"/>
        <v>7</v>
      </c>
      <c r="BV35" s="2443">
        <f t="shared" si="544"/>
        <v>0</v>
      </c>
      <c r="BW35" s="2443">
        <f t="shared" si="544"/>
        <v>161</v>
      </c>
      <c r="BX35" s="2443">
        <f t="shared" si="544"/>
        <v>398</v>
      </c>
      <c r="BY35" s="2443">
        <f t="shared" si="544"/>
        <v>0</v>
      </c>
      <c r="BZ35" s="2443">
        <f t="shared" si="544"/>
        <v>0</v>
      </c>
      <c r="CA35" s="2443">
        <f t="shared" si="544"/>
        <v>0</v>
      </c>
      <c r="CB35" s="501"/>
      <c r="CC35" s="3133" t="s">
        <v>326</v>
      </c>
      <c r="CD35" s="515" t="s">
        <v>46</v>
      </c>
      <c r="CE35" s="516">
        <f>SUM(CE36:CE40)</f>
        <v>350.03</v>
      </c>
      <c r="CF35" s="516">
        <f t="shared" ref="CF35" si="545">SUM(CF36:CF40)</f>
        <v>350.03</v>
      </c>
      <c r="CG35" s="516">
        <f t="shared" ref="CG35" si="546">SUM(CG36:CG40)</f>
        <v>60</v>
      </c>
      <c r="CH35" s="516">
        <f t="shared" ref="CH35" si="547">SUM(CH36:CH40)</f>
        <v>60</v>
      </c>
      <c r="CI35" s="516">
        <f t="shared" ref="CI35" si="548">SUM(CI36:CI40)</f>
        <v>350.03</v>
      </c>
      <c r="CJ35" s="2443">
        <f>SUM(CJ36:CJ40)</f>
        <v>350.03</v>
      </c>
      <c r="CK35" s="2443">
        <f t="shared" ref="CK35:CU35" si="549">SUM(CK36:CK40)</f>
        <v>0</v>
      </c>
      <c r="CL35" s="2443">
        <f t="shared" si="549"/>
        <v>0</v>
      </c>
      <c r="CM35" s="2443">
        <f t="shared" si="549"/>
        <v>0</v>
      </c>
      <c r="CN35" s="2443">
        <f t="shared" si="549"/>
        <v>0</v>
      </c>
      <c r="CO35" s="2443">
        <f t="shared" si="549"/>
        <v>0</v>
      </c>
      <c r="CP35" s="2443">
        <f t="shared" si="549"/>
        <v>0</v>
      </c>
      <c r="CQ35" s="2443">
        <f t="shared" si="549"/>
        <v>60</v>
      </c>
      <c r="CR35" s="2443">
        <f t="shared" si="549"/>
        <v>60</v>
      </c>
      <c r="CS35" s="2443">
        <f t="shared" si="549"/>
        <v>0</v>
      </c>
      <c r="CT35" s="2443">
        <f t="shared" si="549"/>
        <v>0</v>
      </c>
      <c r="CU35" s="2443">
        <f t="shared" si="549"/>
        <v>0</v>
      </c>
      <c r="CV35" s="501"/>
      <c r="CW35" s="3133" t="s">
        <v>326</v>
      </c>
      <c r="CX35" s="515" t="s">
        <v>46</v>
      </c>
      <c r="CY35" s="516">
        <f>SUM(CY36:CY40)</f>
        <v>-615.69000000000005</v>
      </c>
      <c r="CZ35" s="516">
        <f t="shared" ref="CZ35" si="550">SUM(CZ36:CZ40)</f>
        <v>100.31</v>
      </c>
      <c r="DA35" s="516">
        <f t="shared" ref="DA35" si="551">SUM(DA36:DA40)</f>
        <v>715</v>
      </c>
      <c r="DB35" s="516">
        <f t="shared" ref="DB35" si="552">SUM(DB36:DB40)</f>
        <v>1431</v>
      </c>
      <c r="DC35" s="516">
        <f t="shared" ref="DC35" si="553">SUM(DC36:DC40)</f>
        <v>-615.69000000000005</v>
      </c>
      <c r="DD35" s="2443">
        <f>SUM(DD36:DD40)</f>
        <v>100.31</v>
      </c>
      <c r="DE35" s="2443">
        <f t="shared" ref="DE35:DO35" si="554">SUM(DE36:DE40)</f>
        <v>20</v>
      </c>
      <c r="DF35" s="2443">
        <f t="shared" si="554"/>
        <v>0</v>
      </c>
      <c r="DG35" s="2443">
        <f t="shared" si="554"/>
        <v>0</v>
      </c>
      <c r="DH35" s="2443">
        <f t="shared" si="554"/>
        <v>55</v>
      </c>
      <c r="DI35" s="2443">
        <f t="shared" si="554"/>
        <v>537</v>
      </c>
      <c r="DJ35" s="2443">
        <f t="shared" si="554"/>
        <v>0</v>
      </c>
      <c r="DK35" s="2443">
        <f t="shared" si="554"/>
        <v>640</v>
      </c>
      <c r="DL35" s="2443">
        <f t="shared" si="554"/>
        <v>883</v>
      </c>
      <c r="DM35" s="2443">
        <f t="shared" si="554"/>
        <v>0</v>
      </c>
      <c r="DN35" s="2443">
        <f t="shared" si="554"/>
        <v>0</v>
      </c>
      <c r="DO35" s="2443">
        <f t="shared" si="554"/>
        <v>11</v>
      </c>
    </row>
    <row r="36" spans="1:119" ht="24" customHeight="1" x14ac:dyDescent="0.15">
      <c r="A36" s="3133"/>
      <c r="B36" s="517" t="s">
        <v>283</v>
      </c>
      <c r="C36" s="518">
        <f>D36+E36-F36</f>
        <v>-1535</v>
      </c>
      <c r="D36" s="518">
        <f>H36+K36+N36+Q36</f>
        <v>0</v>
      </c>
      <c r="E36" s="518">
        <f t="shared" ref="E36:E40" si="555">I36+L36+O36+R36</f>
        <v>55</v>
      </c>
      <c r="F36" s="518">
        <f t="shared" ref="F36:F40" si="556">J36+M36+P36+S36</f>
        <v>1590</v>
      </c>
      <c r="G36" s="518">
        <f>D36+E36-F36</f>
        <v>-1535</v>
      </c>
      <c r="H36" s="519">
        <f>AB36+AV36+BP36+CJ36+DD36</f>
        <v>0</v>
      </c>
      <c r="I36" s="519">
        <f t="shared" ref="I36:I40" si="557">AC36+AW36+BQ36+CK36+DE36</f>
        <v>0</v>
      </c>
      <c r="J36" s="519">
        <f t="shared" ref="J36:J40" si="558">AD36+AX36+BR36+CL36+DF36</f>
        <v>40</v>
      </c>
      <c r="K36" s="519">
        <f t="shared" ref="K36:K40" si="559">AE36+AY36+BS36+CM36+DG36</f>
        <v>0</v>
      </c>
      <c r="L36" s="519">
        <f t="shared" ref="L36:L40" si="560">AF36+AZ36+BT36+CN36+DH36</f>
        <v>55</v>
      </c>
      <c r="M36" s="519">
        <f t="shared" ref="M36:M40" si="561">AG36+BA36+BU36+CO36+DI36</f>
        <v>394</v>
      </c>
      <c r="N36" s="519">
        <f t="shared" ref="N36:N40" si="562">AH36+BB36+BV36+CP36+DJ36</f>
        <v>0</v>
      </c>
      <c r="O36" s="519">
        <f t="shared" ref="O36:O40" si="563">AI36+BC36+BW36+CQ36+DK36</f>
        <v>0</v>
      </c>
      <c r="P36" s="519">
        <f t="shared" ref="P36:P40" si="564">AJ36+BD36+BX36+CR36+DL36</f>
        <v>1156</v>
      </c>
      <c r="Q36" s="519">
        <f t="shared" ref="Q36:Q40" si="565">AK36+BE36+BY36+CS36+DM36</f>
        <v>0</v>
      </c>
      <c r="R36" s="519">
        <f t="shared" ref="R36:R40" si="566">AL36+BF36+BZ36+CT36+DN36</f>
        <v>0</v>
      </c>
      <c r="S36" s="520">
        <f t="shared" ref="S36:S40" si="567">AM36+BG36+CA36+CU36+DO36</f>
        <v>0</v>
      </c>
      <c r="T36" s="499"/>
      <c r="U36" s="3133"/>
      <c r="V36" s="517" t="s">
        <v>283</v>
      </c>
      <c r="W36" s="518">
        <f>X36+Y36-Z36</f>
        <v>-124</v>
      </c>
      <c r="X36" s="518">
        <f>AB36+AE36+AH36+AK36</f>
        <v>0</v>
      </c>
      <c r="Y36" s="518">
        <f t="shared" ref="Y36:Y40" si="568">AC36+AF36+AI36+AL36</f>
        <v>0</v>
      </c>
      <c r="Z36" s="518">
        <f t="shared" ref="Z36:Z40" si="569">AD36+AG36+AJ36+AM36</f>
        <v>124</v>
      </c>
      <c r="AA36" s="518">
        <f>X36+Y36-Z36</f>
        <v>-124</v>
      </c>
      <c r="AB36" s="518"/>
      <c r="AC36" s="518"/>
      <c r="AD36" s="518"/>
      <c r="AE36" s="518"/>
      <c r="AF36" s="518"/>
      <c r="AG36" s="518">
        <v>124</v>
      </c>
      <c r="AH36" s="518"/>
      <c r="AI36" s="518"/>
      <c r="AJ36" s="518"/>
      <c r="AK36" s="518"/>
      <c r="AL36" s="518"/>
      <c r="AM36" s="518"/>
      <c r="AN36" s="499"/>
      <c r="AO36" s="3133"/>
      <c r="AP36" s="1848" t="s">
        <v>283</v>
      </c>
      <c r="AQ36" s="1847">
        <f>AR36+AS36-AT36</f>
        <v>-634</v>
      </c>
      <c r="AR36" s="1847">
        <f>AV36+AY36+BB36+BE36</f>
        <v>0</v>
      </c>
      <c r="AS36" s="1847">
        <f t="shared" ref="AS36:AS40" si="570">AW36+AZ36+BC36+BF36</f>
        <v>0</v>
      </c>
      <c r="AT36" s="1847">
        <f t="shared" ref="AT36:AT40" si="571">AX36+BA36+BD36+BG36</f>
        <v>634</v>
      </c>
      <c r="AU36" s="1847">
        <f>AR36+AS36-AT36</f>
        <v>-634</v>
      </c>
      <c r="AV36" s="1847"/>
      <c r="AW36" s="1847"/>
      <c r="AX36" s="1847">
        <v>40</v>
      </c>
      <c r="AY36" s="1847"/>
      <c r="AZ36" s="1847"/>
      <c r="BA36" s="1847">
        <v>65</v>
      </c>
      <c r="BB36" s="1847"/>
      <c r="BC36" s="1847"/>
      <c r="BD36" s="1847">
        <v>529</v>
      </c>
      <c r="BE36" s="1847"/>
      <c r="BF36" s="1847"/>
      <c r="BG36" s="1847"/>
      <c r="BH36" s="499"/>
      <c r="BI36" s="3133"/>
      <c r="BJ36" s="517" t="s">
        <v>283</v>
      </c>
      <c r="BK36" s="518">
        <f>BL36+BM36-BN36</f>
        <v>-254</v>
      </c>
      <c r="BL36" s="518">
        <f>BP36+BS36+BV36+BY36</f>
        <v>0</v>
      </c>
      <c r="BM36" s="518">
        <f t="shared" ref="BM36:BM40" si="572">BQ36+BT36+BW36+BZ36</f>
        <v>0</v>
      </c>
      <c r="BN36" s="518">
        <f t="shared" ref="BN36:BN40" si="573">BR36+BU36+BX36+CA36</f>
        <v>254</v>
      </c>
      <c r="BO36" s="518">
        <f>BL36+BM36-BN36</f>
        <v>-254</v>
      </c>
      <c r="BP36" s="518"/>
      <c r="BQ36" s="518"/>
      <c r="BR36" s="518"/>
      <c r="BS36" s="518"/>
      <c r="BT36" s="518"/>
      <c r="BU36" s="518"/>
      <c r="BV36" s="518"/>
      <c r="BW36" s="518"/>
      <c r="BX36" s="518">
        <v>254</v>
      </c>
      <c r="BY36" s="518"/>
      <c r="BZ36" s="518"/>
      <c r="CA36" s="518"/>
      <c r="CB36" s="499"/>
      <c r="CC36" s="3133"/>
      <c r="CD36" s="517" t="s">
        <v>283</v>
      </c>
      <c r="CE36" s="518">
        <f>CF36+CG36-CH36</f>
        <v>0</v>
      </c>
      <c r="CF36" s="518">
        <f>CJ36+CM36+CP36+CS36</f>
        <v>0</v>
      </c>
      <c r="CG36" s="518">
        <f t="shared" ref="CG36:CG40" si="574">CK36+CN36+CQ36+CT36</f>
        <v>0</v>
      </c>
      <c r="CH36" s="518">
        <f t="shared" ref="CH36:CH40" si="575">CL36+CO36+CR36+CU36</f>
        <v>0</v>
      </c>
      <c r="CI36" s="518">
        <f>CF36+CG36-CH36</f>
        <v>0</v>
      </c>
      <c r="CJ36" s="518"/>
      <c r="CK36" s="518"/>
      <c r="CL36" s="518"/>
      <c r="CM36" s="518"/>
      <c r="CN36" s="518"/>
      <c r="CO36" s="518"/>
      <c r="CP36" s="518"/>
      <c r="CQ36" s="518"/>
      <c r="CR36" s="518"/>
      <c r="CS36" s="518"/>
      <c r="CT36" s="518"/>
      <c r="CU36" s="518"/>
      <c r="CV36" s="499"/>
      <c r="CW36" s="3133"/>
      <c r="CX36" s="517" t="s">
        <v>283</v>
      </c>
      <c r="CY36" s="518">
        <f>CZ36+DA36-DB36</f>
        <v>-523</v>
      </c>
      <c r="CZ36" s="518">
        <f>DD36+DG36+DJ36+DM36</f>
        <v>0</v>
      </c>
      <c r="DA36" s="518">
        <f t="shared" ref="DA36:DA40" si="576">DE36+DH36+DK36+DN36</f>
        <v>55</v>
      </c>
      <c r="DB36" s="518">
        <f t="shared" ref="DB36:DB40" si="577">DF36+DI36+DL36+DO36</f>
        <v>578</v>
      </c>
      <c r="DC36" s="518">
        <f>CZ36+DA36-DB36</f>
        <v>-523</v>
      </c>
      <c r="DD36" s="518"/>
      <c r="DE36" s="518"/>
      <c r="DF36" s="518"/>
      <c r="DG36" s="518"/>
      <c r="DH36" s="518">
        <v>55</v>
      </c>
      <c r="DI36" s="518">
        <f>150+55</f>
        <v>205</v>
      </c>
      <c r="DJ36" s="518"/>
      <c r="DK36" s="518"/>
      <c r="DL36" s="518">
        <v>373</v>
      </c>
      <c r="DM36" s="518"/>
      <c r="DN36" s="518"/>
      <c r="DO36" s="518"/>
    </row>
    <row r="37" spans="1:119" ht="24" customHeight="1" x14ac:dyDescent="0.15">
      <c r="A37" s="3133"/>
      <c r="B37" s="509" t="s">
        <v>284</v>
      </c>
      <c r="C37" s="518">
        <f t="shared" ref="C37:C40" si="578">D37+E37-F37</f>
        <v>-1364</v>
      </c>
      <c r="D37" s="518">
        <f t="shared" ref="D37:D40" si="579">H37+K37+N37+Q37</f>
        <v>0</v>
      </c>
      <c r="E37" s="518">
        <f t="shared" si="555"/>
        <v>0</v>
      </c>
      <c r="F37" s="518">
        <f t="shared" si="556"/>
        <v>1364</v>
      </c>
      <c r="G37" s="518">
        <f t="shared" ref="G37:G40" si="580">D37+E37-F37</f>
        <v>-1364</v>
      </c>
      <c r="H37" s="519">
        <f t="shared" ref="H37:H40" si="581">AB37+AV37+BP37+CJ37+DD37</f>
        <v>0</v>
      </c>
      <c r="I37" s="519">
        <f t="shared" si="557"/>
        <v>0</v>
      </c>
      <c r="J37" s="519">
        <f t="shared" si="558"/>
        <v>12</v>
      </c>
      <c r="K37" s="519">
        <f t="shared" si="559"/>
        <v>0</v>
      </c>
      <c r="L37" s="519">
        <f t="shared" si="560"/>
        <v>0</v>
      </c>
      <c r="M37" s="519">
        <f t="shared" si="561"/>
        <v>343</v>
      </c>
      <c r="N37" s="519">
        <f t="shared" si="562"/>
        <v>0</v>
      </c>
      <c r="O37" s="519">
        <f t="shared" si="563"/>
        <v>0</v>
      </c>
      <c r="P37" s="519">
        <f t="shared" si="564"/>
        <v>1009</v>
      </c>
      <c r="Q37" s="519">
        <f t="shared" si="565"/>
        <v>0</v>
      </c>
      <c r="R37" s="519">
        <f t="shared" si="566"/>
        <v>0</v>
      </c>
      <c r="S37" s="520">
        <f t="shared" si="567"/>
        <v>0</v>
      </c>
      <c r="T37" s="499"/>
      <c r="U37" s="3133"/>
      <c r="V37" s="509" t="s">
        <v>284</v>
      </c>
      <c r="W37" s="518">
        <f t="shared" ref="W37:W40" si="582">X37+Y37-Z37</f>
        <v>-12</v>
      </c>
      <c r="X37" s="518">
        <f t="shared" ref="X37:X40" si="583">AB37+AE37+AH37+AK37</f>
        <v>0</v>
      </c>
      <c r="Y37" s="518">
        <f t="shared" si="568"/>
        <v>0</v>
      </c>
      <c r="Z37" s="518">
        <f t="shared" si="569"/>
        <v>12</v>
      </c>
      <c r="AA37" s="518">
        <f t="shared" ref="AA37:AA40" si="584">X37+Y37-Z37</f>
        <v>-12</v>
      </c>
      <c r="AB37" s="518"/>
      <c r="AC37" s="518"/>
      <c r="AD37" s="518"/>
      <c r="AE37" s="518"/>
      <c r="AF37" s="518"/>
      <c r="AG37" s="518"/>
      <c r="AH37" s="518"/>
      <c r="AI37" s="518"/>
      <c r="AJ37" s="518">
        <v>12</v>
      </c>
      <c r="AK37" s="518"/>
      <c r="AL37" s="518"/>
      <c r="AM37" s="518"/>
      <c r="AN37" s="499"/>
      <c r="AO37" s="3133"/>
      <c r="AP37" s="1849" t="s">
        <v>284</v>
      </c>
      <c r="AQ37" s="1847">
        <f t="shared" ref="AQ37:AQ40" si="585">AR37+AS37-AT37</f>
        <v>-494</v>
      </c>
      <c r="AR37" s="1847">
        <f t="shared" ref="AR37:AR40" si="586">AV37+AY37+BB37+BE37</f>
        <v>0</v>
      </c>
      <c r="AS37" s="1847">
        <f t="shared" si="570"/>
        <v>0</v>
      </c>
      <c r="AT37" s="1847">
        <f t="shared" si="571"/>
        <v>494</v>
      </c>
      <c r="AU37" s="1847">
        <f t="shared" ref="AU37:AU40" si="587">AR37+AS37-AT37</f>
        <v>-494</v>
      </c>
      <c r="AV37" s="1847"/>
      <c r="AW37" s="1847"/>
      <c r="AX37" s="1847">
        <v>12</v>
      </c>
      <c r="AY37" s="1847"/>
      <c r="AZ37" s="1847"/>
      <c r="BA37" s="1847">
        <v>4</v>
      </c>
      <c r="BB37" s="1847"/>
      <c r="BC37" s="1847"/>
      <c r="BD37" s="1847">
        <v>478</v>
      </c>
      <c r="BE37" s="1847"/>
      <c r="BF37" s="1847"/>
      <c r="BG37" s="1847"/>
      <c r="BH37" s="499"/>
      <c r="BI37" s="3133"/>
      <c r="BJ37" s="509" t="s">
        <v>284</v>
      </c>
      <c r="BK37" s="518">
        <f t="shared" ref="BK37:BK40" si="588">BL37+BM37-BN37</f>
        <v>-89</v>
      </c>
      <c r="BL37" s="518">
        <f t="shared" ref="BL37:BL40" si="589">BP37+BS37+BV37+BY37</f>
        <v>0</v>
      </c>
      <c r="BM37" s="518">
        <f t="shared" si="572"/>
        <v>0</v>
      </c>
      <c r="BN37" s="518">
        <f t="shared" si="573"/>
        <v>89</v>
      </c>
      <c r="BO37" s="518">
        <f t="shared" ref="BO37:BO40" si="590">BL37+BM37-BN37</f>
        <v>-89</v>
      </c>
      <c r="BP37" s="518"/>
      <c r="BQ37" s="518"/>
      <c r="BR37" s="518"/>
      <c r="BS37" s="518"/>
      <c r="BT37" s="518"/>
      <c r="BU37" s="518">
        <v>7</v>
      </c>
      <c r="BV37" s="518"/>
      <c r="BW37" s="518"/>
      <c r="BX37" s="518">
        <v>82</v>
      </c>
      <c r="BY37" s="518"/>
      <c r="BZ37" s="518"/>
      <c r="CA37" s="518"/>
      <c r="CB37" s="499"/>
      <c r="CC37" s="3133"/>
      <c r="CD37" s="509" t="s">
        <v>284</v>
      </c>
      <c r="CE37" s="518">
        <f t="shared" ref="CE37:CE40" si="591">CF37+CG37-CH37</f>
        <v>0</v>
      </c>
      <c r="CF37" s="518">
        <f t="shared" ref="CF37:CF40" si="592">CJ37+CM37+CP37+CS37</f>
        <v>0</v>
      </c>
      <c r="CG37" s="518">
        <f t="shared" si="574"/>
        <v>0</v>
      </c>
      <c r="CH37" s="518">
        <f t="shared" si="575"/>
        <v>0</v>
      </c>
      <c r="CI37" s="518">
        <f t="shared" ref="CI37:CI40" si="593">CF37+CG37-CH37</f>
        <v>0</v>
      </c>
      <c r="CJ37" s="518"/>
      <c r="CK37" s="518"/>
      <c r="CL37" s="518"/>
      <c r="CM37" s="518"/>
      <c r="CN37" s="518"/>
      <c r="CO37" s="518"/>
      <c r="CP37" s="518"/>
      <c r="CQ37" s="518"/>
      <c r="CR37" s="518"/>
      <c r="CS37" s="518"/>
      <c r="CT37" s="518"/>
      <c r="CU37" s="518"/>
      <c r="CV37" s="499"/>
      <c r="CW37" s="3133"/>
      <c r="CX37" s="509" t="s">
        <v>284</v>
      </c>
      <c r="CY37" s="518">
        <f t="shared" ref="CY37:CY40" si="594">CZ37+DA37-DB37</f>
        <v>-769</v>
      </c>
      <c r="CZ37" s="518">
        <f t="shared" ref="CZ37:CZ40" si="595">DD37+DG37+DJ37+DM37</f>
        <v>0</v>
      </c>
      <c r="DA37" s="518">
        <f t="shared" si="576"/>
        <v>0</v>
      </c>
      <c r="DB37" s="518">
        <f t="shared" si="577"/>
        <v>769</v>
      </c>
      <c r="DC37" s="518">
        <f t="shared" ref="DC37:DC40" si="596">CZ37+DA37-DB37</f>
        <v>-769</v>
      </c>
      <c r="DD37" s="518"/>
      <c r="DE37" s="518"/>
      <c r="DF37" s="518"/>
      <c r="DG37" s="518"/>
      <c r="DH37" s="518"/>
      <c r="DI37" s="518">
        <v>332</v>
      </c>
      <c r="DJ37" s="518"/>
      <c r="DK37" s="518"/>
      <c r="DL37" s="518">
        <v>437</v>
      </c>
      <c r="DM37" s="518"/>
      <c r="DN37" s="518"/>
      <c r="DO37" s="518"/>
    </row>
    <row r="38" spans="1:119" ht="24" customHeight="1" x14ac:dyDescent="0.15">
      <c r="A38" s="3133"/>
      <c r="B38" s="513" t="s">
        <v>286</v>
      </c>
      <c r="C38" s="518">
        <f t="shared" si="578"/>
        <v>3651</v>
      </c>
      <c r="D38" s="518">
        <f t="shared" si="579"/>
        <v>1721.81</v>
      </c>
      <c r="E38" s="518">
        <f t="shared" si="555"/>
        <v>2259.19</v>
      </c>
      <c r="F38" s="518">
        <f t="shared" si="556"/>
        <v>330</v>
      </c>
      <c r="G38" s="518">
        <f t="shared" si="580"/>
        <v>3651</v>
      </c>
      <c r="H38" s="519">
        <f t="shared" si="581"/>
        <v>1226.55</v>
      </c>
      <c r="I38" s="519">
        <f t="shared" si="557"/>
        <v>23</v>
      </c>
      <c r="J38" s="519">
        <f t="shared" si="558"/>
        <v>61</v>
      </c>
      <c r="K38" s="519">
        <f t="shared" si="559"/>
        <v>0</v>
      </c>
      <c r="L38" s="519">
        <f t="shared" si="560"/>
        <v>359.78999999999996</v>
      </c>
      <c r="M38" s="519">
        <f t="shared" si="561"/>
        <v>0</v>
      </c>
      <c r="N38" s="519">
        <f t="shared" si="562"/>
        <v>495.26</v>
      </c>
      <c r="O38" s="519">
        <f t="shared" si="563"/>
        <v>1876.4</v>
      </c>
      <c r="P38" s="519">
        <f t="shared" si="564"/>
        <v>258</v>
      </c>
      <c r="Q38" s="519">
        <f t="shared" si="565"/>
        <v>0</v>
      </c>
      <c r="R38" s="519">
        <f t="shared" si="566"/>
        <v>0</v>
      </c>
      <c r="S38" s="520">
        <f t="shared" si="567"/>
        <v>11</v>
      </c>
      <c r="T38" s="499"/>
      <c r="U38" s="3133"/>
      <c r="V38" s="513" t="s">
        <v>286</v>
      </c>
      <c r="W38" s="518">
        <f t="shared" si="582"/>
        <v>1069.26</v>
      </c>
      <c r="X38" s="518">
        <f t="shared" si="583"/>
        <v>930.26</v>
      </c>
      <c r="Y38" s="518">
        <f t="shared" si="568"/>
        <v>254</v>
      </c>
      <c r="Z38" s="518">
        <f t="shared" si="569"/>
        <v>115</v>
      </c>
      <c r="AA38" s="518">
        <f t="shared" si="584"/>
        <v>1069.26</v>
      </c>
      <c r="AB38" s="518">
        <v>435</v>
      </c>
      <c r="AC38" s="518">
        <v>3</v>
      </c>
      <c r="AD38" s="518"/>
      <c r="AE38" s="518"/>
      <c r="AF38" s="518">
        <v>124</v>
      </c>
      <c r="AG38" s="518"/>
      <c r="AH38" s="518">
        <v>495.26</v>
      </c>
      <c r="AI38" s="518">
        <v>127</v>
      </c>
      <c r="AJ38" s="518">
        <v>115</v>
      </c>
      <c r="AK38" s="518"/>
      <c r="AL38" s="518"/>
      <c r="AM38" s="518"/>
      <c r="AN38" s="499"/>
      <c r="AO38" s="3133"/>
      <c r="AP38" s="1846" t="s">
        <v>286</v>
      </c>
      <c r="AQ38" s="1847">
        <f t="shared" si="585"/>
        <v>949.4</v>
      </c>
      <c r="AR38" s="1847">
        <f t="shared" si="586"/>
        <v>0</v>
      </c>
      <c r="AS38" s="1847">
        <f t="shared" si="570"/>
        <v>957.4</v>
      </c>
      <c r="AT38" s="1847">
        <f t="shared" si="571"/>
        <v>8</v>
      </c>
      <c r="AU38" s="1847">
        <f t="shared" si="587"/>
        <v>949.4</v>
      </c>
      <c r="AV38" s="1847"/>
      <c r="AW38" s="1847"/>
      <c r="AX38" s="1847"/>
      <c r="AY38" s="1847"/>
      <c r="AZ38" s="1847">
        <v>69</v>
      </c>
      <c r="BA38" s="1847"/>
      <c r="BB38" s="1847"/>
      <c r="BC38" s="1847">
        <v>888.4</v>
      </c>
      <c r="BD38" s="1847">
        <v>8</v>
      </c>
      <c r="BE38" s="1847"/>
      <c r="BF38" s="1847"/>
      <c r="BG38" s="1847"/>
      <c r="BH38" s="499"/>
      <c r="BI38" s="3133"/>
      <c r="BJ38" s="513" t="s">
        <v>286</v>
      </c>
      <c r="BK38" s="518">
        <f t="shared" si="588"/>
        <v>546</v>
      </c>
      <c r="BL38" s="518">
        <f t="shared" si="589"/>
        <v>341.21</v>
      </c>
      <c r="BM38" s="518">
        <f t="shared" si="572"/>
        <v>327.78999999999996</v>
      </c>
      <c r="BN38" s="518">
        <f t="shared" si="573"/>
        <v>123</v>
      </c>
      <c r="BO38" s="518">
        <f t="shared" si="590"/>
        <v>546</v>
      </c>
      <c r="BP38" s="518">
        <v>341.21</v>
      </c>
      <c r="BQ38" s="518"/>
      <c r="BR38" s="518">
        <v>61</v>
      </c>
      <c r="BS38" s="518"/>
      <c r="BT38" s="518">
        <v>166.79</v>
      </c>
      <c r="BU38" s="518"/>
      <c r="BV38" s="518"/>
      <c r="BW38" s="518">
        <v>161</v>
      </c>
      <c r="BX38" s="518">
        <v>62</v>
      </c>
      <c r="BY38" s="518"/>
      <c r="BZ38" s="518"/>
      <c r="CA38" s="518"/>
      <c r="CB38" s="499"/>
      <c r="CC38" s="3133"/>
      <c r="CD38" s="513" t="s">
        <v>286</v>
      </c>
      <c r="CE38" s="1865">
        <f t="shared" si="591"/>
        <v>410.03</v>
      </c>
      <c r="CF38" s="518">
        <f t="shared" si="592"/>
        <v>350.03</v>
      </c>
      <c r="CG38" s="518">
        <f t="shared" si="574"/>
        <v>60</v>
      </c>
      <c r="CH38" s="518">
        <f t="shared" si="575"/>
        <v>0</v>
      </c>
      <c r="CI38" s="518">
        <f t="shared" si="593"/>
        <v>410.03</v>
      </c>
      <c r="CJ38" s="518">
        <v>350.03</v>
      </c>
      <c r="CK38" s="518"/>
      <c r="CL38" s="518"/>
      <c r="CM38" s="518"/>
      <c r="CN38" s="518"/>
      <c r="CO38" s="518"/>
      <c r="CP38" s="518"/>
      <c r="CQ38" s="518">
        <v>60</v>
      </c>
      <c r="CR38" s="518"/>
      <c r="CS38" s="518"/>
      <c r="CT38" s="518"/>
      <c r="CU38" s="518"/>
      <c r="CV38" s="499"/>
      <c r="CW38" s="3133"/>
      <c r="CX38" s="513" t="s">
        <v>286</v>
      </c>
      <c r="CY38" s="518">
        <f t="shared" si="594"/>
        <v>676.31</v>
      </c>
      <c r="CZ38" s="518">
        <f t="shared" si="595"/>
        <v>100.31</v>
      </c>
      <c r="DA38" s="518">
        <f t="shared" si="576"/>
        <v>660</v>
      </c>
      <c r="DB38" s="518">
        <f t="shared" si="577"/>
        <v>84</v>
      </c>
      <c r="DC38" s="518">
        <f t="shared" si="596"/>
        <v>676.31</v>
      </c>
      <c r="DD38" s="518">
        <v>100.31</v>
      </c>
      <c r="DE38" s="518">
        <v>20</v>
      </c>
      <c r="DF38" s="518"/>
      <c r="DG38" s="518"/>
      <c r="DH38" s="518"/>
      <c r="DI38" s="518"/>
      <c r="DJ38" s="518"/>
      <c r="DK38" s="518">
        <v>640</v>
      </c>
      <c r="DL38" s="518">
        <v>73</v>
      </c>
      <c r="DM38" s="518"/>
      <c r="DN38" s="518"/>
      <c r="DO38" s="518">
        <v>11</v>
      </c>
    </row>
    <row r="39" spans="1:119" ht="24" customHeight="1" x14ac:dyDescent="0.15">
      <c r="A39" s="3133"/>
      <c r="B39" s="509" t="s">
        <v>779</v>
      </c>
      <c r="C39" s="518">
        <f t="shared" si="578"/>
        <v>-60</v>
      </c>
      <c r="D39" s="518">
        <f t="shared" si="579"/>
        <v>0</v>
      </c>
      <c r="E39" s="518">
        <f t="shared" si="555"/>
        <v>0</v>
      </c>
      <c r="F39" s="518">
        <f t="shared" si="556"/>
        <v>60</v>
      </c>
      <c r="G39" s="518">
        <f t="shared" si="580"/>
        <v>-60</v>
      </c>
      <c r="H39" s="519">
        <f t="shared" si="581"/>
        <v>0</v>
      </c>
      <c r="I39" s="519">
        <f t="shared" si="557"/>
        <v>0</v>
      </c>
      <c r="J39" s="519">
        <f t="shared" si="558"/>
        <v>0</v>
      </c>
      <c r="K39" s="519">
        <f t="shared" si="559"/>
        <v>0</v>
      </c>
      <c r="L39" s="519">
        <f t="shared" si="560"/>
        <v>0</v>
      </c>
      <c r="M39" s="519">
        <f t="shared" si="561"/>
        <v>0</v>
      </c>
      <c r="N39" s="519">
        <f t="shared" si="562"/>
        <v>0</v>
      </c>
      <c r="O39" s="519">
        <f t="shared" si="563"/>
        <v>0</v>
      </c>
      <c r="P39" s="519">
        <f t="shared" si="564"/>
        <v>60</v>
      </c>
      <c r="Q39" s="519">
        <f t="shared" si="565"/>
        <v>0</v>
      </c>
      <c r="R39" s="519">
        <f t="shared" si="566"/>
        <v>0</v>
      </c>
      <c r="S39" s="520">
        <f t="shared" si="567"/>
        <v>0</v>
      </c>
      <c r="T39" s="499"/>
      <c r="U39" s="3133"/>
      <c r="V39" s="509" t="s">
        <v>779</v>
      </c>
      <c r="W39" s="518">
        <f t="shared" si="582"/>
        <v>0</v>
      </c>
      <c r="X39" s="518">
        <f t="shared" si="583"/>
        <v>0</v>
      </c>
      <c r="Y39" s="518">
        <f t="shared" si="568"/>
        <v>0</v>
      </c>
      <c r="Z39" s="518">
        <f t="shared" si="569"/>
        <v>0</v>
      </c>
      <c r="AA39" s="518">
        <f t="shared" si="584"/>
        <v>0</v>
      </c>
      <c r="AB39" s="518"/>
      <c r="AC39" s="518"/>
      <c r="AD39" s="518"/>
      <c r="AE39" s="518"/>
      <c r="AF39" s="518"/>
      <c r="AG39" s="518"/>
      <c r="AH39" s="518"/>
      <c r="AI39" s="518"/>
      <c r="AJ39" s="518"/>
      <c r="AK39" s="518"/>
      <c r="AL39" s="518"/>
      <c r="AM39" s="518"/>
      <c r="AN39" s="499"/>
      <c r="AO39" s="3133"/>
      <c r="AP39" s="1849" t="s">
        <v>779</v>
      </c>
      <c r="AQ39" s="1847">
        <f t="shared" si="585"/>
        <v>0</v>
      </c>
      <c r="AR39" s="1847">
        <f t="shared" si="586"/>
        <v>0</v>
      </c>
      <c r="AS39" s="1847">
        <f t="shared" si="570"/>
        <v>0</v>
      </c>
      <c r="AT39" s="1847">
        <f t="shared" si="571"/>
        <v>0</v>
      </c>
      <c r="AU39" s="1847">
        <f t="shared" si="587"/>
        <v>0</v>
      </c>
      <c r="AV39" s="1847"/>
      <c r="AW39" s="1847"/>
      <c r="AX39" s="1847"/>
      <c r="AY39" s="1847"/>
      <c r="AZ39" s="1847"/>
      <c r="BA39" s="1847"/>
      <c r="BB39" s="1847"/>
      <c r="BC39" s="1847"/>
      <c r="BD39" s="1847"/>
      <c r="BE39" s="1847"/>
      <c r="BF39" s="1847"/>
      <c r="BG39" s="1847"/>
      <c r="BH39" s="499"/>
      <c r="BI39" s="3133"/>
      <c r="BJ39" s="509" t="s">
        <v>779</v>
      </c>
      <c r="BK39" s="518">
        <f t="shared" si="588"/>
        <v>0</v>
      </c>
      <c r="BL39" s="518">
        <f t="shared" si="589"/>
        <v>0</v>
      </c>
      <c r="BM39" s="518">
        <f t="shared" si="572"/>
        <v>0</v>
      </c>
      <c r="BN39" s="518">
        <f t="shared" si="573"/>
        <v>0</v>
      </c>
      <c r="BO39" s="518">
        <f t="shared" si="590"/>
        <v>0</v>
      </c>
      <c r="BP39" s="518"/>
      <c r="BQ39" s="518"/>
      <c r="BR39" s="518"/>
      <c r="BS39" s="518"/>
      <c r="BT39" s="518"/>
      <c r="BU39" s="518"/>
      <c r="BV39" s="518"/>
      <c r="BW39" s="518"/>
      <c r="BX39" s="518"/>
      <c r="BY39" s="518"/>
      <c r="BZ39" s="518"/>
      <c r="CA39" s="518"/>
      <c r="CB39" s="499"/>
      <c r="CC39" s="3133"/>
      <c r="CD39" s="509" t="s">
        <v>779</v>
      </c>
      <c r="CE39" s="518">
        <f t="shared" si="591"/>
        <v>-60</v>
      </c>
      <c r="CF39" s="518">
        <f t="shared" si="592"/>
        <v>0</v>
      </c>
      <c r="CG39" s="518">
        <f t="shared" si="574"/>
        <v>0</v>
      </c>
      <c r="CH39" s="518">
        <f t="shared" si="575"/>
        <v>60</v>
      </c>
      <c r="CI39" s="518">
        <f t="shared" si="593"/>
        <v>-60</v>
      </c>
      <c r="CJ39" s="518"/>
      <c r="CK39" s="518"/>
      <c r="CL39" s="518"/>
      <c r="CM39" s="518"/>
      <c r="CN39" s="518"/>
      <c r="CO39" s="518"/>
      <c r="CP39" s="518"/>
      <c r="CQ39" s="518"/>
      <c r="CR39" s="518">
        <v>60</v>
      </c>
      <c r="CS39" s="518"/>
      <c r="CT39" s="518"/>
      <c r="CU39" s="518"/>
      <c r="CV39" s="499"/>
      <c r="CW39" s="3133"/>
      <c r="CX39" s="509" t="s">
        <v>779</v>
      </c>
      <c r="CY39" s="518">
        <f t="shared" si="594"/>
        <v>0</v>
      </c>
      <c r="CZ39" s="518">
        <f t="shared" si="595"/>
        <v>0</v>
      </c>
      <c r="DA39" s="518">
        <f t="shared" si="576"/>
        <v>0</v>
      </c>
      <c r="DB39" s="518">
        <f t="shared" si="577"/>
        <v>0</v>
      </c>
      <c r="DC39" s="518">
        <f t="shared" si="596"/>
        <v>0</v>
      </c>
      <c r="DD39" s="518"/>
      <c r="DE39" s="518"/>
      <c r="DF39" s="518"/>
      <c r="DG39" s="518"/>
      <c r="DH39" s="518"/>
      <c r="DI39" s="518"/>
      <c r="DJ39" s="518"/>
      <c r="DK39" s="518"/>
      <c r="DL39" s="518"/>
      <c r="DM39" s="518"/>
      <c r="DN39" s="518"/>
      <c r="DO39" s="518"/>
    </row>
    <row r="40" spans="1:119" ht="24" customHeight="1" x14ac:dyDescent="0.15">
      <c r="A40" s="3133"/>
      <c r="B40" s="514" t="s">
        <v>285</v>
      </c>
      <c r="C40" s="518">
        <f t="shared" si="578"/>
        <v>0</v>
      </c>
      <c r="D40" s="518">
        <f t="shared" si="579"/>
        <v>0</v>
      </c>
      <c r="E40" s="518">
        <f t="shared" si="555"/>
        <v>0</v>
      </c>
      <c r="F40" s="518">
        <f t="shared" si="556"/>
        <v>0</v>
      </c>
      <c r="G40" s="518">
        <f t="shared" si="580"/>
        <v>0</v>
      </c>
      <c r="H40" s="519">
        <f t="shared" si="581"/>
        <v>0</v>
      </c>
      <c r="I40" s="519">
        <f t="shared" si="557"/>
        <v>0</v>
      </c>
      <c r="J40" s="519">
        <f t="shared" si="558"/>
        <v>0</v>
      </c>
      <c r="K40" s="519">
        <f t="shared" si="559"/>
        <v>0</v>
      </c>
      <c r="L40" s="519">
        <f t="shared" si="560"/>
        <v>0</v>
      </c>
      <c r="M40" s="519">
        <f t="shared" si="561"/>
        <v>0</v>
      </c>
      <c r="N40" s="519">
        <f t="shared" si="562"/>
        <v>0</v>
      </c>
      <c r="O40" s="519">
        <f t="shared" si="563"/>
        <v>0</v>
      </c>
      <c r="P40" s="519">
        <f t="shared" si="564"/>
        <v>0</v>
      </c>
      <c r="Q40" s="519">
        <f t="shared" si="565"/>
        <v>0</v>
      </c>
      <c r="R40" s="519">
        <f t="shared" si="566"/>
        <v>0</v>
      </c>
      <c r="S40" s="520">
        <f t="shared" si="567"/>
        <v>0</v>
      </c>
      <c r="T40" s="499"/>
      <c r="U40" s="3133"/>
      <c r="V40" s="514" t="s">
        <v>285</v>
      </c>
      <c r="W40" s="518">
        <f t="shared" si="582"/>
        <v>0</v>
      </c>
      <c r="X40" s="518">
        <f t="shared" si="583"/>
        <v>0</v>
      </c>
      <c r="Y40" s="518">
        <f t="shared" si="568"/>
        <v>0</v>
      </c>
      <c r="Z40" s="518">
        <f t="shared" si="569"/>
        <v>0</v>
      </c>
      <c r="AA40" s="518">
        <f t="shared" si="584"/>
        <v>0</v>
      </c>
      <c r="AB40" s="518"/>
      <c r="AC40" s="518"/>
      <c r="AD40" s="518"/>
      <c r="AE40" s="518"/>
      <c r="AF40" s="518"/>
      <c r="AG40" s="518"/>
      <c r="AH40" s="518"/>
      <c r="AI40" s="518"/>
      <c r="AJ40" s="518"/>
      <c r="AK40" s="518"/>
      <c r="AL40" s="518"/>
      <c r="AM40" s="518"/>
      <c r="AN40" s="499"/>
      <c r="AO40" s="3133"/>
      <c r="AP40" s="1850" t="s">
        <v>285</v>
      </c>
      <c r="AQ40" s="1847">
        <f t="shared" si="585"/>
        <v>0</v>
      </c>
      <c r="AR40" s="1847">
        <f t="shared" si="586"/>
        <v>0</v>
      </c>
      <c r="AS40" s="1847">
        <f t="shared" si="570"/>
        <v>0</v>
      </c>
      <c r="AT40" s="1847">
        <f t="shared" si="571"/>
        <v>0</v>
      </c>
      <c r="AU40" s="1847">
        <f t="shared" si="587"/>
        <v>0</v>
      </c>
      <c r="AV40" s="1847"/>
      <c r="AW40" s="1847"/>
      <c r="AX40" s="1847"/>
      <c r="AY40" s="1847"/>
      <c r="AZ40" s="1847"/>
      <c r="BA40" s="1847"/>
      <c r="BB40" s="1847"/>
      <c r="BC40" s="1847"/>
      <c r="BD40" s="1847"/>
      <c r="BE40" s="1847"/>
      <c r="BF40" s="1847"/>
      <c r="BG40" s="1847"/>
      <c r="BH40" s="499"/>
      <c r="BI40" s="3133"/>
      <c r="BJ40" s="514" t="s">
        <v>285</v>
      </c>
      <c r="BK40" s="518">
        <f t="shared" si="588"/>
        <v>0</v>
      </c>
      <c r="BL40" s="518">
        <f t="shared" si="589"/>
        <v>0</v>
      </c>
      <c r="BM40" s="518">
        <f t="shared" si="572"/>
        <v>0</v>
      </c>
      <c r="BN40" s="518">
        <f t="shared" si="573"/>
        <v>0</v>
      </c>
      <c r="BO40" s="518">
        <f t="shared" si="590"/>
        <v>0</v>
      </c>
      <c r="BP40" s="518"/>
      <c r="BQ40" s="518"/>
      <c r="BR40" s="518"/>
      <c r="BS40" s="518"/>
      <c r="BT40" s="518"/>
      <c r="BU40" s="518"/>
      <c r="BV40" s="518"/>
      <c r="BW40" s="518"/>
      <c r="BX40" s="518"/>
      <c r="BY40" s="518"/>
      <c r="BZ40" s="518"/>
      <c r="CA40" s="518"/>
      <c r="CB40" s="499"/>
      <c r="CC40" s="3133"/>
      <c r="CD40" s="514" t="s">
        <v>285</v>
      </c>
      <c r="CE40" s="518">
        <f t="shared" si="591"/>
        <v>0</v>
      </c>
      <c r="CF40" s="518">
        <f t="shared" si="592"/>
        <v>0</v>
      </c>
      <c r="CG40" s="518">
        <f t="shared" si="574"/>
        <v>0</v>
      </c>
      <c r="CH40" s="518">
        <f t="shared" si="575"/>
        <v>0</v>
      </c>
      <c r="CI40" s="518">
        <f t="shared" si="593"/>
        <v>0</v>
      </c>
      <c r="CJ40" s="518"/>
      <c r="CK40" s="518"/>
      <c r="CL40" s="518"/>
      <c r="CM40" s="518"/>
      <c r="CN40" s="518"/>
      <c r="CO40" s="518"/>
      <c r="CP40" s="518"/>
      <c r="CQ40" s="518"/>
      <c r="CR40" s="518"/>
      <c r="CS40" s="518"/>
      <c r="CT40" s="518"/>
      <c r="CU40" s="518"/>
      <c r="CV40" s="499"/>
      <c r="CW40" s="3133"/>
      <c r="CX40" s="514" t="s">
        <v>285</v>
      </c>
      <c r="CY40" s="518">
        <f t="shared" si="594"/>
        <v>0</v>
      </c>
      <c r="CZ40" s="518">
        <f t="shared" si="595"/>
        <v>0</v>
      </c>
      <c r="DA40" s="518">
        <f t="shared" si="576"/>
        <v>0</v>
      </c>
      <c r="DB40" s="518">
        <f t="shared" si="577"/>
        <v>0</v>
      </c>
      <c r="DC40" s="518">
        <f t="shared" si="596"/>
        <v>0</v>
      </c>
      <c r="DD40" s="518"/>
      <c r="DE40" s="518"/>
      <c r="DF40" s="518"/>
      <c r="DG40" s="518"/>
      <c r="DH40" s="518"/>
      <c r="DI40" s="518"/>
      <c r="DJ40" s="518"/>
      <c r="DK40" s="518"/>
      <c r="DL40" s="518"/>
      <c r="DM40" s="518"/>
      <c r="DN40" s="518"/>
      <c r="DO40" s="518"/>
    </row>
    <row r="41" spans="1:119" s="78" customFormat="1" ht="24" customHeight="1" x14ac:dyDescent="0.15">
      <c r="A41" s="3133" t="s">
        <v>327</v>
      </c>
      <c r="B41" s="515" t="s">
        <v>46</v>
      </c>
      <c r="C41" s="516">
        <f>SUM(C42:C46)</f>
        <v>6218.71</v>
      </c>
      <c r="D41" s="516">
        <f t="shared" ref="D41" si="597">SUM(D42:D46)</f>
        <v>5471.82</v>
      </c>
      <c r="E41" s="516">
        <f t="shared" ref="E41" si="598">SUM(E42:E46)</f>
        <v>3193.89</v>
      </c>
      <c r="F41" s="516">
        <f t="shared" ref="F41" si="599">SUM(F42:F46)</f>
        <v>2447</v>
      </c>
      <c r="G41" s="516">
        <f t="shared" ref="G41" si="600">SUM(G42:G46)</f>
        <v>6218.71</v>
      </c>
      <c r="H41" s="516">
        <f t="shared" ref="H41" si="601">SUM(H42:H46)</f>
        <v>3299.91</v>
      </c>
      <c r="I41" s="516">
        <f t="shared" ref="I41" si="602">SUM(I42:I46)</f>
        <v>78</v>
      </c>
      <c r="J41" s="516">
        <f t="shared" ref="J41" si="603">SUM(J42:J46)</f>
        <v>2</v>
      </c>
      <c r="K41" s="516">
        <f t="shared" ref="K41" si="604">SUM(K42:K46)</f>
        <v>16.02</v>
      </c>
      <c r="L41" s="516">
        <f t="shared" ref="L41" si="605">SUM(L42:L46)</f>
        <v>609.54999999999995</v>
      </c>
      <c r="M41" s="516">
        <f t="shared" ref="M41" si="606">SUM(M42:M46)</f>
        <v>226</v>
      </c>
      <c r="N41" s="516">
        <f t="shared" ref="N41" si="607">SUM(N42:N46)</f>
        <v>2155.89</v>
      </c>
      <c r="O41" s="516">
        <f t="shared" ref="O41" si="608">SUM(O42:O46)</f>
        <v>2506.3399999999997</v>
      </c>
      <c r="P41" s="516">
        <f t="shared" ref="P41" si="609">SUM(P42:P46)</f>
        <v>2219</v>
      </c>
      <c r="Q41" s="516">
        <f t="shared" ref="Q41" si="610">SUM(Q42:Q46)</f>
        <v>0</v>
      </c>
      <c r="R41" s="516">
        <f t="shared" ref="R41" si="611">SUM(R42:R46)</f>
        <v>0</v>
      </c>
      <c r="S41" s="516">
        <f t="shared" ref="S41" si="612">SUM(S42:S46)</f>
        <v>0</v>
      </c>
      <c r="T41" s="501"/>
      <c r="U41" s="3133" t="s">
        <v>327</v>
      </c>
      <c r="V41" s="515" t="s">
        <v>46</v>
      </c>
      <c r="W41" s="516">
        <f>SUM(W42:W46)</f>
        <v>2682.8199999999997</v>
      </c>
      <c r="X41" s="516">
        <f t="shared" ref="X41" si="613">SUM(X42:X46)</f>
        <v>2646.8199999999997</v>
      </c>
      <c r="Y41" s="516">
        <f t="shared" ref="Y41" si="614">SUM(Y42:Y46)</f>
        <v>644</v>
      </c>
      <c r="Z41" s="516">
        <f t="shared" ref="Z41" si="615">SUM(Z42:Z46)</f>
        <v>608</v>
      </c>
      <c r="AA41" s="516">
        <f t="shared" ref="AA41" si="616">SUM(AA42:AA46)</f>
        <v>2682.8199999999997</v>
      </c>
      <c r="AB41" s="2443">
        <f>SUM(AB42:AB46)</f>
        <v>501</v>
      </c>
      <c r="AC41" s="2443">
        <f t="shared" ref="AC41:AM41" si="617">SUM(AC42:AC46)</f>
        <v>36</v>
      </c>
      <c r="AD41" s="2443">
        <f t="shared" si="617"/>
        <v>0</v>
      </c>
      <c r="AE41" s="2443">
        <f t="shared" si="617"/>
        <v>0</v>
      </c>
      <c r="AF41" s="2443">
        <f t="shared" si="617"/>
        <v>119</v>
      </c>
      <c r="AG41" s="2443">
        <f t="shared" si="617"/>
        <v>119</v>
      </c>
      <c r="AH41" s="2443">
        <f t="shared" si="617"/>
        <v>2145.8199999999997</v>
      </c>
      <c r="AI41" s="2443">
        <f t="shared" si="617"/>
        <v>489</v>
      </c>
      <c r="AJ41" s="2443">
        <f t="shared" si="617"/>
        <v>489</v>
      </c>
      <c r="AK41" s="2443">
        <f t="shared" si="617"/>
        <v>0</v>
      </c>
      <c r="AL41" s="2443">
        <f t="shared" si="617"/>
        <v>0</v>
      </c>
      <c r="AM41" s="2443">
        <f t="shared" si="617"/>
        <v>0</v>
      </c>
      <c r="AN41" s="501"/>
      <c r="AO41" s="3133" t="s">
        <v>327</v>
      </c>
      <c r="AP41" s="1851" t="s">
        <v>46</v>
      </c>
      <c r="AQ41" s="1852">
        <f>SUM(AQ42:AQ46)</f>
        <v>1363.33</v>
      </c>
      <c r="AR41" s="1852">
        <f t="shared" ref="AR41" si="618">SUM(AR42:AR46)</f>
        <v>1424</v>
      </c>
      <c r="AS41" s="1852">
        <f t="shared" ref="AS41" si="619">SUM(AS42:AS46)</f>
        <v>815.32999999999993</v>
      </c>
      <c r="AT41" s="1852">
        <f t="shared" ref="AT41" si="620">SUM(AT42:AT46)</f>
        <v>876</v>
      </c>
      <c r="AU41" s="1852">
        <f t="shared" ref="AU41" si="621">SUM(AU42:AU46)</f>
        <v>1363.33</v>
      </c>
      <c r="AV41" s="1852">
        <f>SUM(AV42:AV46)</f>
        <v>1424</v>
      </c>
      <c r="AW41" s="1852">
        <f t="shared" ref="AW41:BG41" si="622">SUM(AW42:AW46)</f>
        <v>0</v>
      </c>
      <c r="AX41" s="1852">
        <f t="shared" si="622"/>
        <v>2</v>
      </c>
      <c r="AY41" s="1852">
        <f t="shared" si="622"/>
        <v>0</v>
      </c>
      <c r="AZ41" s="1852">
        <f t="shared" si="622"/>
        <v>107</v>
      </c>
      <c r="BA41" s="1852">
        <f t="shared" si="622"/>
        <v>107</v>
      </c>
      <c r="BB41" s="1852">
        <f t="shared" si="622"/>
        <v>0</v>
      </c>
      <c r="BC41" s="1852">
        <f t="shared" si="622"/>
        <v>708.32999999999993</v>
      </c>
      <c r="BD41" s="1852">
        <f t="shared" si="622"/>
        <v>767</v>
      </c>
      <c r="BE41" s="1852">
        <f t="shared" si="622"/>
        <v>0</v>
      </c>
      <c r="BF41" s="1852">
        <f t="shared" si="622"/>
        <v>0</v>
      </c>
      <c r="BG41" s="1852">
        <f t="shared" si="622"/>
        <v>0</v>
      </c>
      <c r="BH41" s="501"/>
      <c r="BI41" s="3133" t="s">
        <v>327</v>
      </c>
      <c r="BJ41" s="515" t="s">
        <v>46</v>
      </c>
      <c r="BK41" s="516">
        <f>SUM(BK42:BK46)</f>
        <v>173.76</v>
      </c>
      <c r="BL41" s="516">
        <f t="shared" ref="BL41" si="623">SUM(BL42:BL46)</f>
        <v>467.76</v>
      </c>
      <c r="BM41" s="516">
        <f t="shared" ref="BM41" si="624">SUM(BM42:BM46)</f>
        <v>239</v>
      </c>
      <c r="BN41" s="516">
        <f t="shared" ref="BN41" si="625">SUM(BN42:BN46)</f>
        <v>533</v>
      </c>
      <c r="BO41" s="516">
        <f t="shared" ref="BO41" si="626">SUM(BO42:BO46)</f>
        <v>173.76</v>
      </c>
      <c r="BP41" s="2443">
        <f>SUM(BP42:BP46)</f>
        <v>457.69</v>
      </c>
      <c r="BQ41" s="2443">
        <f t="shared" ref="BQ41:CA41" si="627">SUM(BQ42:BQ46)</f>
        <v>0</v>
      </c>
      <c r="BR41" s="2443">
        <f t="shared" si="627"/>
        <v>0</v>
      </c>
      <c r="BS41" s="2443">
        <f t="shared" si="627"/>
        <v>0</v>
      </c>
      <c r="BT41" s="2443">
        <f t="shared" si="627"/>
        <v>51</v>
      </c>
      <c r="BU41" s="2443">
        <f t="shared" si="627"/>
        <v>0</v>
      </c>
      <c r="BV41" s="2443">
        <f t="shared" si="627"/>
        <v>10.07</v>
      </c>
      <c r="BW41" s="2443">
        <f t="shared" si="627"/>
        <v>188</v>
      </c>
      <c r="BX41" s="2443">
        <f t="shared" si="627"/>
        <v>533</v>
      </c>
      <c r="BY41" s="2443">
        <f t="shared" si="627"/>
        <v>0</v>
      </c>
      <c r="BZ41" s="2443">
        <f t="shared" si="627"/>
        <v>0</v>
      </c>
      <c r="CA41" s="2443">
        <f t="shared" si="627"/>
        <v>0</v>
      </c>
      <c r="CB41" s="501"/>
      <c r="CC41" s="3133" t="s">
        <v>327</v>
      </c>
      <c r="CD41" s="515" t="s">
        <v>46</v>
      </c>
      <c r="CE41" s="516">
        <f>SUM(CE42:CE46)</f>
        <v>941.74</v>
      </c>
      <c r="CF41" s="516">
        <f t="shared" ref="CF41" si="628">SUM(CF42:CF46)</f>
        <v>933.24</v>
      </c>
      <c r="CG41" s="516">
        <f t="shared" ref="CG41" si="629">SUM(CG42:CG46)</f>
        <v>45.5</v>
      </c>
      <c r="CH41" s="516">
        <f t="shared" ref="CH41" si="630">SUM(CH42:CH46)</f>
        <v>37</v>
      </c>
      <c r="CI41" s="516">
        <f t="shared" ref="CI41" si="631">SUM(CI42:CI46)</f>
        <v>941.74</v>
      </c>
      <c r="CJ41" s="2443">
        <f>SUM(CJ42:CJ46)</f>
        <v>917.22</v>
      </c>
      <c r="CK41" s="2443">
        <f t="shared" ref="CK41:CU41" si="632">SUM(CK42:CK46)</f>
        <v>0</v>
      </c>
      <c r="CL41" s="2443">
        <f t="shared" si="632"/>
        <v>0</v>
      </c>
      <c r="CM41" s="2443">
        <f t="shared" si="632"/>
        <v>16.02</v>
      </c>
      <c r="CN41" s="2443">
        <f t="shared" si="632"/>
        <v>0</v>
      </c>
      <c r="CO41" s="2443">
        <f t="shared" si="632"/>
        <v>0</v>
      </c>
      <c r="CP41" s="2443">
        <f t="shared" si="632"/>
        <v>0</v>
      </c>
      <c r="CQ41" s="2443">
        <f t="shared" si="632"/>
        <v>45.5</v>
      </c>
      <c r="CR41" s="2443">
        <f t="shared" si="632"/>
        <v>37</v>
      </c>
      <c r="CS41" s="2443">
        <f t="shared" si="632"/>
        <v>0</v>
      </c>
      <c r="CT41" s="2443">
        <f t="shared" si="632"/>
        <v>0</v>
      </c>
      <c r="CU41" s="2443">
        <f t="shared" si="632"/>
        <v>0</v>
      </c>
      <c r="CV41" s="501"/>
      <c r="CW41" s="3133" t="s">
        <v>327</v>
      </c>
      <c r="CX41" s="515" t="s">
        <v>46</v>
      </c>
      <c r="CY41" s="516">
        <f>SUM(CY42:CY46)</f>
        <v>1057.06</v>
      </c>
      <c r="CZ41" s="516">
        <f t="shared" ref="CZ41" si="633">SUM(CZ42:CZ46)</f>
        <v>0</v>
      </c>
      <c r="DA41" s="516">
        <f t="shared" ref="DA41" si="634">SUM(DA42:DA46)</f>
        <v>1450.06</v>
      </c>
      <c r="DB41" s="516">
        <f t="shared" ref="DB41" si="635">SUM(DB42:DB46)</f>
        <v>393</v>
      </c>
      <c r="DC41" s="516">
        <f t="shared" ref="DC41" si="636">SUM(DC42:DC46)</f>
        <v>1057.06</v>
      </c>
      <c r="DD41" s="2443">
        <f>SUM(DD42:DD46)</f>
        <v>0</v>
      </c>
      <c r="DE41" s="2443">
        <f t="shared" ref="DE41:DO41" si="637">SUM(DE42:DE46)</f>
        <v>42</v>
      </c>
      <c r="DF41" s="2443">
        <f t="shared" si="637"/>
        <v>0</v>
      </c>
      <c r="DG41" s="2443">
        <f t="shared" si="637"/>
        <v>0</v>
      </c>
      <c r="DH41" s="2443">
        <f t="shared" si="637"/>
        <v>332.55</v>
      </c>
      <c r="DI41" s="2443">
        <f t="shared" si="637"/>
        <v>0</v>
      </c>
      <c r="DJ41" s="2443">
        <f t="shared" si="637"/>
        <v>0</v>
      </c>
      <c r="DK41" s="2443">
        <f t="shared" si="637"/>
        <v>1075.51</v>
      </c>
      <c r="DL41" s="2443">
        <f t="shared" si="637"/>
        <v>393</v>
      </c>
      <c r="DM41" s="2443">
        <f t="shared" si="637"/>
        <v>0</v>
      </c>
      <c r="DN41" s="2443">
        <f t="shared" si="637"/>
        <v>0</v>
      </c>
      <c r="DO41" s="2443">
        <f t="shared" si="637"/>
        <v>0</v>
      </c>
    </row>
    <row r="42" spans="1:119" ht="24" customHeight="1" x14ac:dyDescent="0.15">
      <c r="A42" s="3133"/>
      <c r="B42" s="517" t="s">
        <v>283</v>
      </c>
      <c r="C42" s="518">
        <f>D42+E42-F42</f>
        <v>-981</v>
      </c>
      <c r="D42" s="518">
        <f>H42+K42+N42+Q42</f>
        <v>0</v>
      </c>
      <c r="E42" s="518">
        <f t="shared" ref="E42:E46" si="638">I42+L42+O42+R42</f>
        <v>100</v>
      </c>
      <c r="F42" s="518">
        <f t="shared" ref="F42:F46" si="639">J42+M42+P42+S42</f>
        <v>1081</v>
      </c>
      <c r="G42" s="518">
        <f>D42+E42-F42</f>
        <v>-981</v>
      </c>
      <c r="H42" s="519">
        <f>AB42+AV42+BP42+CJ42+DD42</f>
        <v>0</v>
      </c>
      <c r="I42" s="519">
        <f t="shared" ref="I42:I46" si="640">AC42+AW42+BQ42+CK42+DE42</f>
        <v>0</v>
      </c>
      <c r="J42" s="519">
        <f t="shared" ref="J42:J46" si="641">AD42+AX42+BR42+CL42+DF42</f>
        <v>1</v>
      </c>
      <c r="K42" s="519">
        <f t="shared" ref="K42:K46" si="642">AE42+AY42+BS42+CM42+DG42</f>
        <v>0</v>
      </c>
      <c r="L42" s="519">
        <f t="shared" ref="L42:L46" si="643">AF42+AZ42+BT42+CN42+DH42</f>
        <v>100</v>
      </c>
      <c r="M42" s="519">
        <f t="shared" ref="M42:M46" si="644">AG42+BA42+BU42+CO42+DI42</f>
        <v>122</v>
      </c>
      <c r="N42" s="519">
        <f t="shared" ref="N42:N46" si="645">AH42+BB42+BV42+CP42+DJ42</f>
        <v>0</v>
      </c>
      <c r="O42" s="519">
        <f t="shared" ref="O42:O46" si="646">AI42+BC42+BW42+CQ42+DK42</f>
        <v>0</v>
      </c>
      <c r="P42" s="519">
        <f t="shared" ref="P42:P46" si="647">AJ42+BD42+BX42+CR42+DL42</f>
        <v>958</v>
      </c>
      <c r="Q42" s="519">
        <f t="shared" ref="Q42:Q46" si="648">AK42+BE42+BY42+CS42+DM42</f>
        <v>0</v>
      </c>
      <c r="R42" s="519">
        <f t="shared" ref="R42:R46" si="649">AL42+BF42+BZ42+CT42+DN42</f>
        <v>0</v>
      </c>
      <c r="S42" s="520">
        <f t="shared" ref="S42:S46" si="650">AM42+BG42+CA42+CU42+DO42</f>
        <v>0</v>
      </c>
      <c r="T42" s="499"/>
      <c r="U42" s="3133"/>
      <c r="V42" s="517" t="s">
        <v>283</v>
      </c>
      <c r="W42" s="518">
        <f>X42+Y42-Z42</f>
        <v>-106</v>
      </c>
      <c r="X42" s="518">
        <f>AB42+AE42+AH42+AK42</f>
        <v>0</v>
      </c>
      <c r="Y42" s="518">
        <f t="shared" ref="Y42:Y46" si="651">AC42+AF42+AI42+AL42</f>
        <v>100</v>
      </c>
      <c r="Z42" s="518">
        <f t="shared" ref="Z42:Z46" si="652">AD42+AG42+AJ42+AM42</f>
        <v>206</v>
      </c>
      <c r="AA42" s="518">
        <f>X42+Y42-Z42</f>
        <v>-106</v>
      </c>
      <c r="AB42" s="518"/>
      <c r="AC42" s="518"/>
      <c r="AD42" s="518"/>
      <c r="AE42" s="518"/>
      <c r="AF42" s="518">
        <v>100</v>
      </c>
      <c r="AG42" s="518">
        <v>119</v>
      </c>
      <c r="AH42" s="518"/>
      <c r="AI42" s="518"/>
      <c r="AJ42" s="518">
        <v>87</v>
      </c>
      <c r="AK42" s="518"/>
      <c r="AL42" s="518"/>
      <c r="AM42" s="518"/>
      <c r="AN42" s="499"/>
      <c r="AO42" s="3133"/>
      <c r="AP42" s="1848" t="s">
        <v>283</v>
      </c>
      <c r="AQ42" s="1847">
        <f>AR42+AS42-AT42</f>
        <v>-391</v>
      </c>
      <c r="AR42" s="1847">
        <f>AV42+AY42+BB42+BE42</f>
        <v>0</v>
      </c>
      <c r="AS42" s="1847">
        <f t="shared" ref="AS42:AS46" si="653">AW42+AZ42+BC42+BF42</f>
        <v>0</v>
      </c>
      <c r="AT42" s="1847">
        <f t="shared" ref="AT42:AT46" si="654">AX42+BA42+BD42+BG42</f>
        <v>391</v>
      </c>
      <c r="AU42" s="1847">
        <f>AR42+AS42-AT42</f>
        <v>-391</v>
      </c>
      <c r="AV42" s="1847"/>
      <c r="AW42" s="1847"/>
      <c r="AX42" s="1847">
        <v>1</v>
      </c>
      <c r="AY42" s="1847"/>
      <c r="AZ42" s="1847"/>
      <c r="BA42" s="1847">
        <v>3</v>
      </c>
      <c r="BB42" s="1847"/>
      <c r="BC42" s="1847"/>
      <c r="BD42" s="1847">
        <v>387</v>
      </c>
      <c r="BE42" s="1847"/>
      <c r="BF42" s="1847"/>
      <c r="BG42" s="1847"/>
      <c r="BH42" s="499"/>
      <c r="BI42" s="3133"/>
      <c r="BJ42" s="517" t="s">
        <v>283</v>
      </c>
      <c r="BK42" s="518">
        <f>BL42+BM42-BN42</f>
        <v>-385</v>
      </c>
      <c r="BL42" s="518">
        <f>BP42+BS42+BV42+BY42</f>
        <v>0</v>
      </c>
      <c r="BM42" s="518">
        <f t="shared" ref="BM42:BM46" si="655">BQ42+BT42+BW42+BZ42</f>
        <v>0</v>
      </c>
      <c r="BN42" s="518">
        <f t="shared" ref="BN42:BN46" si="656">BR42+BU42+BX42+CA42</f>
        <v>385</v>
      </c>
      <c r="BO42" s="518">
        <f>BL42+BM42-BN42</f>
        <v>-385</v>
      </c>
      <c r="BP42" s="518"/>
      <c r="BQ42" s="518"/>
      <c r="BR42" s="518"/>
      <c r="BS42" s="518"/>
      <c r="BT42" s="518"/>
      <c r="BU42" s="518"/>
      <c r="BV42" s="518"/>
      <c r="BW42" s="518"/>
      <c r="BX42" s="518">
        <v>385</v>
      </c>
      <c r="BY42" s="518"/>
      <c r="BZ42" s="518"/>
      <c r="CA42" s="518"/>
      <c r="CB42" s="499"/>
      <c r="CC42" s="3133"/>
      <c r="CD42" s="517" t="s">
        <v>283</v>
      </c>
      <c r="CE42" s="518">
        <f>CF42+CG42-CH42</f>
        <v>0</v>
      </c>
      <c r="CF42" s="518">
        <f>CJ42+CM42+CP42+CS42</f>
        <v>0</v>
      </c>
      <c r="CG42" s="518">
        <f t="shared" ref="CG42:CG46" si="657">CK42+CN42+CQ42+CT42</f>
        <v>0</v>
      </c>
      <c r="CH42" s="518">
        <f t="shared" ref="CH42:CH46" si="658">CL42+CO42+CR42+CU42</f>
        <v>0</v>
      </c>
      <c r="CI42" s="518">
        <f>CF42+CG42-CH42</f>
        <v>0</v>
      </c>
      <c r="CJ42" s="518"/>
      <c r="CK42" s="518"/>
      <c r="CL42" s="518"/>
      <c r="CM42" s="518"/>
      <c r="CN42" s="518"/>
      <c r="CO42" s="518"/>
      <c r="CP42" s="518"/>
      <c r="CQ42" s="518"/>
      <c r="CR42" s="518"/>
      <c r="CS42" s="518"/>
      <c r="CT42" s="518"/>
      <c r="CU42" s="518"/>
      <c r="CV42" s="499"/>
      <c r="CW42" s="3133"/>
      <c r="CX42" s="517" t="s">
        <v>283</v>
      </c>
      <c r="CY42" s="518">
        <f>CZ42+DA42-DB42</f>
        <v>-99</v>
      </c>
      <c r="CZ42" s="518">
        <f>DD42+DG42+DJ42+DM42</f>
        <v>0</v>
      </c>
      <c r="DA42" s="518">
        <f t="shared" ref="DA42:DA46" si="659">DE42+DH42+DK42+DN42</f>
        <v>0</v>
      </c>
      <c r="DB42" s="518">
        <f t="shared" ref="DB42:DB46" si="660">DF42+DI42+DL42+DO42</f>
        <v>99</v>
      </c>
      <c r="DC42" s="518">
        <f>CZ42+DA42-DB42</f>
        <v>-99</v>
      </c>
      <c r="DD42" s="518"/>
      <c r="DE42" s="518"/>
      <c r="DF42" s="518"/>
      <c r="DG42" s="518"/>
      <c r="DH42" s="518"/>
      <c r="DI42" s="518"/>
      <c r="DJ42" s="518"/>
      <c r="DK42" s="518"/>
      <c r="DL42" s="518">
        <v>99</v>
      </c>
      <c r="DM42" s="518"/>
      <c r="DN42" s="518"/>
      <c r="DO42" s="518"/>
    </row>
    <row r="43" spans="1:119" ht="24" customHeight="1" x14ac:dyDescent="0.15">
      <c r="A43" s="3133"/>
      <c r="B43" s="509" t="s">
        <v>284</v>
      </c>
      <c r="C43" s="518">
        <f t="shared" ref="C43:C46" si="661">D43+E43-F43</f>
        <v>-958.6</v>
      </c>
      <c r="D43" s="518">
        <f t="shared" ref="D43:D46" si="662">H43+K43+N43+Q43</f>
        <v>0</v>
      </c>
      <c r="E43" s="518">
        <f t="shared" si="638"/>
        <v>50.4</v>
      </c>
      <c r="F43" s="518">
        <f t="shared" si="639"/>
        <v>1009</v>
      </c>
      <c r="G43" s="518">
        <f t="shared" ref="G43:G46" si="663">D43+E43-F43</f>
        <v>-958.6</v>
      </c>
      <c r="H43" s="519">
        <f t="shared" ref="H43:H46" si="664">AB43+AV43+BP43+CJ43+DD43</f>
        <v>0</v>
      </c>
      <c r="I43" s="519">
        <f t="shared" si="640"/>
        <v>0</v>
      </c>
      <c r="J43" s="519">
        <f t="shared" si="641"/>
        <v>0</v>
      </c>
      <c r="K43" s="519">
        <f t="shared" si="642"/>
        <v>0</v>
      </c>
      <c r="L43" s="519">
        <f t="shared" si="643"/>
        <v>0</v>
      </c>
      <c r="M43" s="519">
        <f t="shared" si="644"/>
        <v>90</v>
      </c>
      <c r="N43" s="519">
        <f t="shared" si="645"/>
        <v>0</v>
      </c>
      <c r="O43" s="519">
        <f t="shared" si="646"/>
        <v>50.4</v>
      </c>
      <c r="P43" s="519">
        <f t="shared" si="647"/>
        <v>919</v>
      </c>
      <c r="Q43" s="519">
        <f t="shared" si="648"/>
        <v>0</v>
      </c>
      <c r="R43" s="519">
        <f t="shared" si="649"/>
        <v>0</v>
      </c>
      <c r="S43" s="520">
        <f t="shared" si="650"/>
        <v>0</v>
      </c>
      <c r="T43" s="499"/>
      <c r="U43" s="3133"/>
      <c r="V43" s="509" t="s">
        <v>284</v>
      </c>
      <c r="W43" s="518">
        <f t="shared" ref="W43:W46" si="665">X43+Y43-Z43</f>
        <v>-275</v>
      </c>
      <c r="X43" s="518">
        <f t="shared" ref="X43:X46" si="666">AB43+AE43+AH43+AK43</f>
        <v>0</v>
      </c>
      <c r="Y43" s="518">
        <f t="shared" si="651"/>
        <v>0</v>
      </c>
      <c r="Z43" s="518">
        <f t="shared" si="652"/>
        <v>275</v>
      </c>
      <c r="AA43" s="518">
        <f t="shared" ref="AA43:AA46" si="667">X43+Y43-Z43</f>
        <v>-275</v>
      </c>
      <c r="AB43" s="518"/>
      <c r="AC43" s="518"/>
      <c r="AD43" s="518"/>
      <c r="AE43" s="518"/>
      <c r="AF43" s="518"/>
      <c r="AG43" s="518"/>
      <c r="AH43" s="518"/>
      <c r="AI43" s="518"/>
      <c r="AJ43" s="518">
        <v>275</v>
      </c>
      <c r="AK43" s="518"/>
      <c r="AL43" s="518"/>
      <c r="AM43" s="518"/>
      <c r="AN43" s="499"/>
      <c r="AO43" s="3133"/>
      <c r="AP43" s="1849" t="s">
        <v>284</v>
      </c>
      <c r="AQ43" s="1847">
        <f t="shared" ref="AQ43:AQ46" si="668">AR43+AS43-AT43</f>
        <v>-317.60000000000002</v>
      </c>
      <c r="AR43" s="1847">
        <f t="shared" ref="AR43:AR46" si="669">AV43+AY43+BB43+BE43</f>
        <v>0</v>
      </c>
      <c r="AS43" s="1847">
        <f t="shared" si="653"/>
        <v>50.4</v>
      </c>
      <c r="AT43" s="1847">
        <f t="shared" si="654"/>
        <v>368</v>
      </c>
      <c r="AU43" s="1847">
        <f t="shared" ref="AU43:AU46" si="670">AR43+AS43-AT43</f>
        <v>-317.60000000000002</v>
      </c>
      <c r="AV43" s="1847"/>
      <c r="AW43" s="1847"/>
      <c r="AX43" s="1847"/>
      <c r="AY43" s="1847"/>
      <c r="AZ43" s="1847"/>
      <c r="BA43" s="1847">
        <v>90</v>
      </c>
      <c r="BB43" s="1847"/>
      <c r="BC43" s="1847">
        <v>50.4</v>
      </c>
      <c r="BD43" s="1847">
        <v>278</v>
      </c>
      <c r="BE43" s="1847"/>
      <c r="BF43" s="1847"/>
      <c r="BG43" s="1847"/>
      <c r="BH43" s="499"/>
      <c r="BI43" s="3133"/>
      <c r="BJ43" s="509" t="s">
        <v>284</v>
      </c>
      <c r="BK43" s="518">
        <f t="shared" ref="BK43:BK46" si="671">BL43+BM43-BN43</f>
        <v>-88</v>
      </c>
      <c r="BL43" s="518">
        <f t="shared" ref="BL43:BL46" si="672">BP43+BS43+BV43+BY43</f>
        <v>0</v>
      </c>
      <c r="BM43" s="518">
        <f t="shared" si="655"/>
        <v>0</v>
      </c>
      <c r="BN43" s="518">
        <f t="shared" si="656"/>
        <v>88</v>
      </c>
      <c r="BO43" s="518">
        <f t="shared" ref="BO43:BO46" si="673">BL43+BM43-BN43</f>
        <v>-88</v>
      </c>
      <c r="BP43" s="518"/>
      <c r="BQ43" s="518"/>
      <c r="BR43" s="518"/>
      <c r="BS43" s="518"/>
      <c r="BT43" s="518"/>
      <c r="BU43" s="518"/>
      <c r="BV43" s="518"/>
      <c r="BW43" s="518"/>
      <c r="BX43" s="518">
        <v>88</v>
      </c>
      <c r="BY43" s="518"/>
      <c r="BZ43" s="518"/>
      <c r="CA43" s="518"/>
      <c r="CB43" s="499"/>
      <c r="CC43" s="3133"/>
      <c r="CD43" s="509" t="s">
        <v>284</v>
      </c>
      <c r="CE43" s="518">
        <f t="shared" ref="CE43:CE46" si="674">CF43+CG43-CH43</f>
        <v>0</v>
      </c>
      <c r="CF43" s="518">
        <f t="shared" ref="CF43:CF46" si="675">CJ43+CM43+CP43+CS43</f>
        <v>0</v>
      </c>
      <c r="CG43" s="518">
        <f t="shared" si="657"/>
        <v>0</v>
      </c>
      <c r="CH43" s="518">
        <f t="shared" si="658"/>
        <v>0</v>
      </c>
      <c r="CI43" s="518">
        <f t="shared" ref="CI43:CI46" si="676">CF43+CG43-CH43</f>
        <v>0</v>
      </c>
      <c r="CJ43" s="518"/>
      <c r="CK43" s="518"/>
      <c r="CL43" s="518"/>
      <c r="CM43" s="518"/>
      <c r="CN43" s="518"/>
      <c r="CO43" s="518"/>
      <c r="CP43" s="518"/>
      <c r="CQ43" s="518"/>
      <c r="CR43" s="518"/>
      <c r="CS43" s="518"/>
      <c r="CT43" s="518"/>
      <c r="CU43" s="518"/>
      <c r="CV43" s="499"/>
      <c r="CW43" s="3133"/>
      <c r="CX43" s="509" t="s">
        <v>284</v>
      </c>
      <c r="CY43" s="518">
        <f t="shared" ref="CY43:CY46" si="677">CZ43+DA43-DB43</f>
        <v>-278</v>
      </c>
      <c r="CZ43" s="518">
        <f t="shared" ref="CZ43:CZ46" si="678">DD43+DG43+DJ43+DM43</f>
        <v>0</v>
      </c>
      <c r="DA43" s="518">
        <f t="shared" si="659"/>
        <v>0</v>
      </c>
      <c r="DB43" s="518">
        <f t="shared" si="660"/>
        <v>278</v>
      </c>
      <c r="DC43" s="518">
        <f t="shared" ref="DC43:DC46" si="679">CZ43+DA43-DB43</f>
        <v>-278</v>
      </c>
      <c r="DD43" s="518"/>
      <c r="DE43" s="518"/>
      <c r="DF43" s="518"/>
      <c r="DG43" s="518"/>
      <c r="DH43" s="518"/>
      <c r="DI43" s="518"/>
      <c r="DJ43" s="518"/>
      <c r="DK43" s="518"/>
      <c r="DL43" s="518">
        <v>278</v>
      </c>
      <c r="DM43" s="518"/>
      <c r="DN43" s="518"/>
      <c r="DO43" s="518"/>
    </row>
    <row r="44" spans="1:119" ht="24" customHeight="1" x14ac:dyDescent="0.15">
      <c r="A44" s="3133"/>
      <c r="B44" s="513" t="s">
        <v>286</v>
      </c>
      <c r="C44" s="518">
        <f t="shared" si="661"/>
        <v>7888.5</v>
      </c>
      <c r="D44" s="518">
        <f t="shared" si="662"/>
        <v>5225.5599999999995</v>
      </c>
      <c r="E44" s="518">
        <f t="shared" si="638"/>
        <v>2982.9399999999996</v>
      </c>
      <c r="F44" s="518">
        <f t="shared" si="639"/>
        <v>320</v>
      </c>
      <c r="G44" s="518">
        <f t="shared" si="663"/>
        <v>7888.5</v>
      </c>
      <c r="H44" s="519">
        <f t="shared" si="664"/>
        <v>3299.91</v>
      </c>
      <c r="I44" s="519">
        <f t="shared" si="640"/>
        <v>78</v>
      </c>
      <c r="J44" s="519">
        <f t="shared" si="641"/>
        <v>1</v>
      </c>
      <c r="K44" s="519">
        <f t="shared" si="642"/>
        <v>0</v>
      </c>
      <c r="L44" s="519">
        <f t="shared" si="643"/>
        <v>449</v>
      </c>
      <c r="M44" s="519">
        <f t="shared" si="644"/>
        <v>14</v>
      </c>
      <c r="N44" s="519">
        <f t="shared" si="645"/>
        <v>1925.6499999999999</v>
      </c>
      <c r="O44" s="519">
        <f t="shared" si="646"/>
        <v>2455.9399999999996</v>
      </c>
      <c r="P44" s="519">
        <f t="shared" si="647"/>
        <v>305</v>
      </c>
      <c r="Q44" s="519">
        <f t="shared" si="648"/>
        <v>0</v>
      </c>
      <c r="R44" s="519">
        <f t="shared" si="649"/>
        <v>0</v>
      </c>
      <c r="S44" s="520">
        <f t="shared" si="650"/>
        <v>0</v>
      </c>
      <c r="T44" s="499"/>
      <c r="U44" s="3133"/>
      <c r="V44" s="513" t="s">
        <v>286</v>
      </c>
      <c r="W44" s="518">
        <f t="shared" si="665"/>
        <v>2833.58</v>
      </c>
      <c r="X44" s="518">
        <f t="shared" si="666"/>
        <v>2416.58</v>
      </c>
      <c r="Y44" s="518">
        <f t="shared" si="651"/>
        <v>544</v>
      </c>
      <c r="Z44" s="518">
        <f t="shared" si="652"/>
        <v>127</v>
      </c>
      <c r="AA44" s="518">
        <f t="shared" si="667"/>
        <v>2833.58</v>
      </c>
      <c r="AB44" s="518">
        <v>501</v>
      </c>
      <c r="AC44" s="518">
        <v>36</v>
      </c>
      <c r="AD44" s="518"/>
      <c r="AE44" s="518"/>
      <c r="AF44" s="518">
        <v>19</v>
      </c>
      <c r="AG44" s="518"/>
      <c r="AH44" s="518">
        <v>1915.58</v>
      </c>
      <c r="AI44" s="518">
        <v>489</v>
      </c>
      <c r="AJ44" s="518">
        <v>127</v>
      </c>
      <c r="AK44" s="518"/>
      <c r="AL44" s="518"/>
      <c r="AM44" s="518"/>
      <c r="AN44" s="499"/>
      <c r="AO44" s="3133"/>
      <c r="AP44" s="1846" t="s">
        <v>286</v>
      </c>
      <c r="AQ44" s="1847">
        <f t="shared" si="668"/>
        <v>2071.9299999999998</v>
      </c>
      <c r="AR44" s="1847">
        <f t="shared" si="669"/>
        <v>1424</v>
      </c>
      <c r="AS44" s="1847">
        <f t="shared" si="653"/>
        <v>764.93</v>
      </c>
      <c r="AT44" s="1847">
        <f t="shared" si="654"/>
        <v>117</v>
      </c>
      <c r="AU44" s="1847">
        <f t="shared" si="670"/>
        <v>2071.9299999999998</v>
      </c>
      <c r="AV44" s="1847">
        <v>1424</v>
      </c>
      <c r="AW44" s="1847"/>
      <c r="AX44" s="1847">
        <v>1</v>
      </c>
      <c r="AY44" s="1847"/>
      <c r="AZ44" s="1847">
        <v>107</v>
      </c>
      <c r="BA44" s="1847">
        <v>14</v>
      </c>
      <c r="BB44" s="1847"/>
      <c r="BC44" s="1847">
        <v>657.93</v>
      </c>
      <c r="BD44" s="1847">
        <v>102</v>
      </c>
      <c r="BE44" s="1847"/>
      <c r="BF44" s="1847"/>
      <c r="BG44" s="1847"/>
      <c r="BH44" s="499"/>
      <c r="BI44" s="3133"/>
      <c r="BJ44" s="513" t="s">
        <v>286</v>
      </c>
      <c r="BK44" s="518">
        <f t="shared" si="671"/>
        <v>646.76</v>
      </c>
      <c r="BL44" s="518">
        <f t="shared" si="672"/>
        <v>467.76</v>
      </c>
      <c r="BM44" s="518">
        <f t="shared" si="655"/>
        <v>239</v>
      </c>
      <c r="BN44" s="518">
        <f t="shared" si="656"/>
        <v>60</v>
      </c>
      <c r="BO44" s="518">
        <f t="shared" si="673"/>
        <v>646.76</v>
      </c>
      <c r="BP44" s="518">
        <v>457.69</v>
      </c>
      <c r="BQ44" s="518"/>
      <c r="BR44" s="518"/>
      <c r="BS44" s="518"/>
      <c r="BT44" s="518">
        <v>51</v>
      </c>
      <c r="BU44" s="518"/>
      <c r="BV44" s="518">
        <v>10.07</v>
      </c>
      <c r="BW44" s="518">
        <v>188</v>
      </c>
      <c r="BX44" s="518">
        <v>60</v>
      </c>
      <c r="BY44" s="518"/>
      <c r="BZ44" s="518"/>
      <c r="CA44" s="518"/>
      <c r="CB44" s="499"/>
      <c r="CC44" s="3133"/>
      <c r="CD44" s="513" t="s">
        <v>286</v>
      </c>
      <c r="CE44" s="1865">
        <f t="shared" si="674"/>
        <v>962.72</v>
      </c>
      <c r="CF44" s="518">
        <f t="shared" si="675"/>
        <v>917.22</v>
      </c>
      <c r="CG44" s="518">
        <f t="shared" si="657"/>
        <v>45.5</v>
      </c>
      <c r="CH44" s="518">
        <f t="shared" si="658"/>
        <v>0</v>
      </c>
      <c r="CI44" s="518">
        <f t="shared" si="676"/>
        <v>962.72</v>
      </c>
      <c r="CJ44" s="518">
        <v>917.22</v>
      </c>
      <c r="CK44" s="518"/>
      <c r="CL44" s="518"/>
      <c r="CM44" s="518"/>
      <c r="CN44" s="518"/>
      <c r="CO44" s="518"/>
      <c r="CP44" s="518"/>
      <c r="CQ44" s="518">
        <v>45.5</v>
      </c>
      <c r="CR44" s="518"/>
      <c r="CS44" s="518"/>
      <c r="CT44" s="518"/>
      <c r="CU44" s="518"/>
      <c r="CV44" s="499"/>
      <c r="CW44" s="3133"/>
      <c r="CX44" s="513" t="s">
        <v>286</v>
      </c>
      <c r="CY44" s="518">
        <f t="shared" si="677"/>
        <v>1373.51</v>
      </c>
      <c r="CZ44" s="518">
        <f t="shared" si="678"/>
        <v>0</v>
      </c>
      <c r="DA44" s="518">
        <f t="shared" si="659"/>
        <v>1389.51</v>
      </c>
      <c r="DB44" s="518">
        <f t="shared" si="660"/>
        <v>16</v>
      </c>
      <c r="DC44" s="518">
        <f t="shared" si="679"/>
        <v>1373.51</v>
      </c>
      <c r="DD44" s="518"/>
      <c r="DE44" s="518">
        <v>42</v>
      </c>
      <c r="DF44" s="518"/>
      <c r="DG44" s="518"/>
      <c r="DH44" s="518">
        <v>272</v>
      </c>
      <c r="DI44" s="518"/>
      <c r="DJ44" s="518"/>
      <c r="DK44" s="518">
        <v>1075.51</v>
      </c>
      <c r="DL44" s="518">
        <v>16</v>
      </c>
      <c r="DM44" s="518"/>
      <c r="DN44" s="518"/>
      <c r="DO44" s="518"/>
    </row>
    <row r="45" spans="1:119" ht="24" customHeight="1" x14ac:dyDescent="0.15">
      <c r="A45" s="3133"/>
      <c r="B45" s="509" t="s">
        <v>779</v>
      </c>
      <c r="C45" s="518">
        <f t="shared" si="661"/>
        <v>-37</v>
      </c>
      <c r="D45" s="518">
        <f t="shared" si="662"/>
        <v>0</v>
      </c>
      <c r="E45" s="518">
        <f t="shared" si="638"/>
        <v>0</v>
      </c>
      <c r="F45" s="518">
        <f t="shared" si="639"/>
        <v>37</v>
      </c>
      <c r="G45" s="518">
        <f t="shared" si="663"/>
        <v>-37</v>
      </c>
      <c r="H45" s="519">
        <f t="shared" si="664"/>
        <v>0</v>
      </c>
      <c r="I45" s="519">
        <f t="shared" si="640"/>
        <v>0</v>
      </c>
      <c r="J45" s="519">
        <f t="shared" si="641"/>
        <v>0</v>
      </c>
      <c r="K45" s="519">
        <f t="shared" si="642"/>
        <v>0</v>
      </c>
      <c r="L45" s="519">
        <f t="shared" si="643"/>
        <v>0</v>
      </c>
      <c r="M45" s="519">
        <f t="shared" si="644"/>
        <v>0</v>
      </c>
      <c r="N45" s="519">
        <f t="shared" si="645"/>
        <v>0</v>
      </c>
      <c r="O45" s="519">
        <f t="shared" si="646"/>
        <v>0</v>
      </c>
      <c r="P45" s="519">
        <f t="shared" si="647"/>
        <v>37</v>
      </c>
      <c r="Q45" s="519">
        <f t="shared" si="648"/>
        <v>0</v>
      </c>
      <c r="R45" s="519">
        <f t="shared" si="649"/>
        <v>0</v>
      </c>
      <c r="S45" s="520">
        <f t="shared" si="650"/>
        <v>0</v>
      </c>
      <c r="T45" s="499"/>
      <c r="U45" s="3133"/>
      <c r="V45" s="509" t="s">
        <v>779</v>
      </c>
      <c r="W45" s="518">
        <f t="shared" si="665"/>
        <v>0</v>
      </c>
      <c r="X45" s="518">
        <f t="shared" si="666"/>
        <v>0</v>
      </c>
      <c r="Y45" s="518">
        <f t="shared" si="651"/>
        <v>0</v>
      </c>
      <c r="Z45" s="518">
        <f t="shared" si="652"/>
        <v>0</v>
      </c>
      <c r="AA45" s="518">
        <f t="shared" si="667"/>
        <v>0</v>
      </c>
      <c r="AB45" s="518"/>
      <c r="AC45" s="518"/>
      <c r="AD45" s="518"/>
      <c r="AE45" s="518"/>
      <c r="AF45" s="518"/>
      <c r="AG45" s="518"/>
      <c r="AH45" s="518"/>
      <c r="AI45" s="518"/>
      <c r="AJ45" s="518"/>
      <c r="AK45" s="518"/>
      <c r="AL45" s="518"/>
      <c r="AM45" s="518"/>
      <c r="AN45" s="499"/>
      <c r="AO45" s="3133"/>
      <c r="AP45" s="1849" t="s">
        <v>779</v>
      </c>
      <c r="AQ45" s="1847">
        <f t="shared" si="668"/>
        <v>0</v>
      </c>
      <c r="AR45" s="1847">
        <f t="shared" si="669"/>
        <v>0</v>
      </c>
      <c r="AS45" s="1847">
        <f t="shared" si="653"/>
        <v>0</v>
      </c>
      <c r="AT45" s="1847">
        <f t="shared" si="654"/>
        <v>0</v>
      </c>
      <c r="AU45" s="1847">
        <f t="shared" si="670"/>
        <v>0</v>
      </c>
      <c r="AV45" s="1847"/>
      <c r="AW45" s="1847"/>
      <c r="AX45" s="1847"/>
      <c r="AY45" s="1847"/>
      <c r="AZ45" s="1847"/>
      <c r="BA45" s="1847"/>
      <c r="BB45" s="1847"/>
      <c r="BC45" s="1847"/>
      <c r="BD45" s="1847"/>
      <c r="BE45" s="1847"/>
      <c r="BF45" s="1847"/>
      <c r="BG45" s="1847"/>
      <c r="BH45" s="499"/>
      <c r="BI45" s="3133"/>
      <c r="BJ45" s="509" t="s">
        <v>779</v>
      </c>
      <c r="BK45" s="518">
        <f t="shared" si="671"/>
        <v>0</v>
      </c>
      <c r="BL45" s="518">
        <f t="shared" si="672"/>
        <v>0</v>
      </c>
      <c r="BM45" s="518">
        <f t="shared" si="655"/>
        <v>0</v>
      </c>
      <c r="BN45" s="518">
        <f t="shared" si="656"/>
        <v>0</v>
      </c>
      <c r="BO45" s="518">
        <f t="shared" si="673"/>
        <v>0</v>
      </c>
      <c r="BP45" s="518"/>
      <c r="BQ45" s="518"/>
      <c r="BR45" s="518"/>
      <c r="BS45" s="518"/>
      <c r="BT45" s="518"/>
      <c r="BU45" s="518"/>
      <c r="BV45" s="518"/>
      <c r="BW45" s="518"/>
      <c r="BX45" s="518"/>
      <c r="BY45" s="518"/>
      <c r="BZ45" s="518"/>
      <c r="CA45" s="518"/>
      <c r="CB45" s="499"/>
      <c r="CC45" s="3133"/>
      <c r="CD45" s="509" t="s">
        <v>779</v>
      </c>
      <c r="CE45" s="518">
        <f t="shared" si="674"/>
        <v>-37</v>
      </c>
      <c r="CF45" s="518">
        <f t="shared" si="675"/>
        <v>0</v>
      </c>
      <c r="CG45" s="518">
        <f t="shared" si="657"/>
        <v>0</v>
      </c>
      <c r="CH45" s="518">
        <f t="shared" si="658"/>
        <v>37</v>
      </c>
      <c r="CI45" s="518">
        <f t="shared" si="676"/>
        <v>-37</v>
      </c>
      <c r="CJ45" s="518"/>
      <c r="CK45" s="518"/>
      <c r="CL45" s="518"/>
      <c r="CM45" s="518"/>
      <c r="CN45" s="518"/>
      <c r="CO45" s="518"/>
      <c r="CP45" s="518"/>
      <c r="CQ45" s="518"/>
      <c r="CR45" s="518">
        <v>37</v>
      </c>
      <c r="CS45" s="518"/>
      <c r="CT45" s="518"/>
      <c r="CU45" s="518"/>
      <c r="CV45" s="499"/>
      <c r="CW45" s="3133"/>
      <c r="CX45" s="509" t="s">
        <v>779</v>
      </c>
      <c r="CY45" s="518">
        <f t="shared" si="677"/>
        <v>0</v>
      </c>
      <c r="CZ45" s="518">
        <f t="shared" si="678"/>
        <v>0</v>
      </c>
      <c r="DA45" s="518">
        <f t="shared" si="659"/>
        <v>0</v>
      </c>
      <c r="DB45" s="518">
        <f t="shared" si="660"/>
        <v>0</v>
      </c>
      <c r="DC45" s="518">
        <f t="shared" si="679"/>
        <v>0</v>
      </c>
      <c r="DD45" s="518"/>
      <c r="DE45" s="518"/>
      <c r="DF45" s="518"/>
      <c r="DG45" s="518"/>
      <c r="DH45" s="518"/>
      <c r="DI45" s="518"/>
      <c r="DJ45" s="518"/>
      <c r="DK45" s="518"/>
      <c r="DL45" s="518"/>
      <c r="DM45" s="518"/>
      <c r="DN45" s="518"/>
      <c r="DO45" s="518"/>
    </row>
    <row r="46" spans="1:119" ht="24" customHeight="1" x14ac:dyDescent="0.15">
      <c r="A46" s="3133"/>
      <c r="B46" s="521" t="s">
        <v>285</v>
      </c>
      <c r="C46" s="631">
        <f t="shared" si="661"/>
        <v>306.81</v>
      </c>
      <c r="D46" s="631">
        <f t="shared" si="662"/>
        <v>246.26000000000002</v>
      </c>
      <c r="E46" s="631">
        <f t="shared" si="638"/>
        <v>60.55</v>
      </c>
      <c r="F46" s="631">
        <f t="shared" si="639"/>
        <v>0</v>
      </c>
      <c r="G46" s="631">
        <f t="shared" si="663"/>
        <v>306.81</v>
      </c>
      <c r="H46" s="632">
        <f t="shared" si="664"/>
        <v>0</v>
      </c>
      <c r="I46" s="632">
        <f t="shared" si="640"/>
        <v>0</v>
      </c>
      <c r="J46" s="632">
        <f t="shared" si="641"/>
        <v>0</v>
      </c>
      <c r="K46" s="632">
        <f t="shared" si="642"/>
        <v>16.02</v>
      </c>
      <c r="L46" s="632">
        <f t="shared" si="643"/>
        <v>60.55</v>
      </c>
      <c r="M46" s="632">
        <f t="shared" si="644"/>
        <v>0</v>
      </c>
      <c r="N46" s="632">
        <f t="shared" si="645"/>
        <v>230.24</v>
      </c>
      <c r="O46" s="632">
        <f t="shared" si="646"/>
        <v>0</v>
      </c>
      <c r="P46" s="632">
        <f t="shared" si="647"/>
        <v>0</v>
      </c>
      <c r="Q46" s="632">
        <f t="shared" si="648"/>
        <v>0</v>
      </c>
      <c r="R46" s="632">
        <f t="shared" si="649"/>
        <v>0</v>
      </c>
      <c r="S46" s="633">
        <f t="shared" si="650"/>
        <v>0</v>
      </c>
      <c r="T46" s="499"/>
      <c r="U46" s="3133"/>
      <c r="V46" s="521" t="s">
        <v>285</v>
      </c>
      <c r="W46" s="631">
        <f t="shared" si="665"/>
        <v>230.24</v>
      </c>
      <c r="X46" s="631">
        <f t="shared" si="666"/>
        <v>230.24</v>
      </c>
      <c r="Y46" s="631">
        <f t="shared" si="651"/>
        <v>0</v>
      </c>
      <c r="Z46" s="631">
        <f t="shared" si="652"/>
        <v>0</v>
      </c>
      <c r="AA46" s="631">
        <f t="shared" si="667"/>
        <v>230.24</v>
      </c>
      <c r="AB46" s="522"/>
      <c r="AC46" s="522"/>
      <c r="AD46" s="522"/>
      <c r="AE46" s="522"/>
      <c r="AF46" s="522"/>
      <c r="AG46" s="522"/>
      <c r="AH46" s="522">
        <v>230.24</v>
      </c>
      <c r="AI46" s="522"/>
      <c r="AJ46" s="522"/>
      <c r="AK46" s="522"/>
      <c r="AL46" s="522"/>
      <c r="AM46" s="522"/>
      <c r="AN46" s="499"/>
      <c r="AO46" s="3133"/>
      <c r="AP46" s="1853" t="s">
        <v>285</v>
      </c>
      <c r="AQ46" s="1854">
        <f t="shared" si="668"/>
        <v>0</v>
      </c>
      <c r="AR46" s="1854">
        <f t="shared" si="669"/>
        <v>0</v>
      </c>
      <c r="AS46" s="1854">
        <f t="shared" si="653"/>
        <v>0</v>
      </c>
      <c r="AT46" s="1854">
        <f t="shared" si="654"/>
        <v>0</v>
      </c>
      <c r="AU46" s="1854">
        <f t="shared" si="670"/>
        <v>0</v>
      </c>
      <c r="AV46" s="1938"/>
      <c r="AW46" s="1938"/>
      <c r="AX46" s="1938"/>
      <c r="AY46" s="1938"/>
      <c r="AZ46" s="1938"/>
      <c r="BA46" s="1938"/>
      <c r="BB46" s="1938"/>
      <c r="BC46" s="1938"/>
      <c r="BD46" s="1938"/>
      <c r="BE46" s="1938"/>
      <c r="BF46" s="1938"/>
      <c r="BG46" s="1938"/>
      <c r="BH46" s="499"/>
      <c r="BI46" s="3133"/>
      <c r="BJ46" s="521" t="s">
        <v>285</v>
      </c>
      <c r="BK46" s="631">
        <f t="shared" si="671"/>
        <v>0</v>
      </c>
      <c r="BL46" s="631">
        <f t="shared" si="672"/>
        <v>0</v>
      </c>
      <c r="BM46" s="631">
        <f t="shared" si="655"/>
        <v>0</v>
      </c>
      <c r="BN46" s="631">
        <f t="shared" si="656"/>
        <v>0</v>
      </c>
      <c r="BO46" s="631">
        <f t="shared" si="673"/>
        <v>0</v>
      </c>
      <c r="BP46" s="522"/>
      <c r="BQ46" s="522"/>
      <c r="BR46" s="522"/>
      <c r="BS46" s="522"/>
      <c r="BT46" s="522"/>
      <c r="BU46" s="522"/>
      <c r="BV46" s="522"/>
      <c r="BW46" s="522"/>
      <c r="BX46" s="522"/>
      <c r="BY46" s="522"/>
      <c r="BZ46" s="522"/>
      <c r="CA46" s="522"/>
      <c r="CB46" s="499"/>
      <c r="CC46" s="3133"/>
      <c r="CD46" s="521" t="s">
        <v>285</v>
      </c>
      <c r="CE46" s="631">
        <f t="shared" si="674"/>
        <v>16.02</v>
      </c>
      <c r="CF46" s="631">
        <f t="shared" si="675"/>
        <v>16.02</v>
      </c>
      <c r="CG46" s="631">
        <f t="shared" si="657"/>
        <v>0</v>
      </c>
      <c r="CH46" s="631">
        <f t="shared" si="658"/>
        <v>0</v>
      </c>
      <c r="CI46" s="631">
        <f t="shared" si="676"/>
        <v>16.02</v>
      </c>
      <c r="CJ46" s="522"/>
      <c r="CK46" s="522"/>
      <c r="CL46" s="522"/>
      <c r="CM46" s="522">
        <v>16.02</v>
      </c>
      <c r="CN46" s="522"/>
      <c r="CO46" s="522"/>
      <c r="CP46" s="522"/>
      <c r="CQ46" s="522"/>
      <c r="CR46" s="522"/>
      <c r="CS46" s="522"/>
      <c r="CT46" s="522"/>
      <c r="CU46" s="522"/>
      <c r="CV46" s="499"/>
      <c r="CW46" s="3133"/>
      <c r="CX46" s="521" t="s">
        <v>285</v>
      </c>
      <c r="CY46" s="631">
        <f t="shared" si="677"/>
        <v>60.55</v>
      </c>
      <c r="CZ46" s="631">
        <f t="shared" si="678"/>
        <v>0</v>
      </c>
      <c r="DA46" s="631">
        <f t="shared" si="659"/>
        <v>60.55</v>
      </c>
      <c r="DB46" s="631">
        <f t="shared" si="660"/>
        <v>0</v>
      </c>
      <c r="DC46" s="631">
        <f t="shared" si="679"/>
        <v>60.55</v>
      </c>
      <c r="DD46" s="522"/>
      <c r="DE46" s="522"/>
      <c r="DF46" s="522"/>
      <c r="DG46" s="522"/>
      <c r="DH46" s="522">
        <v>60.55</v>
      </c>
      <c r="DI46" s="522"/>
      <c r="DJ46" s="522"/>
      <c r="DK46" s="522"/>
      <c r="DL46" s="522"/>
      <c r="DM46" s="522"/>
      <c r="DN46" s="522"/>
      <c r="DO46" s="522"/>
    </row>
    <row r="47" spans="1:119" s="139" customFormat="1" ht="19.5" customHeight="1" x14ac:dyDescent="0.15">
      <c r="A47" s="3132"/>
      <c r="B47" s="295"/>
      <c r="C47" s="271"/>
      <c r="D47" s="441"/>
      <c r="E47" s="441"/>
      <c r="F47" s="441"/>
      <c r="G47" s="441"/>
      <c r="H47" s="442"/>
      <c r="I47" s="442"/>
      <c r="J47" s="442"/>
      <c r="K47" s="442"/>
      <c r="L47" s="442"/>
      <c r="M47" s="442"/>
      <c r="N47" s="442"/>
      <c r="O47" s="442"/>
      <c r="P47" s="442"/>
      <c r="Q47" s="442"/>
      <c r="R47" s="442"/>
      <c r="S47" s="442"/>
      <c r="U47" s="3132"/>
      <c r="V47" s="625"/>
      <c r="W47" s="271"/>
      <c r="X47" s="441"/>
      <c r="Y47" s="441"/>
      <c r="Z47" s="441"/>
      <c r="AA47" s="441"/>
      <c r="AB47" s="442"/>
      <c r="AC47" s="442"/>
      <c r="AD47" s="442"/>
      <c r="AE47" s="442"/>
      <c r="AF47" s="442"/>
      <c r="AG47" s="442"/>
      <c r="AH47" s="442"/>
      <c r="AI47" s="442"/>
      <c r="AJ47" s="442"/>
      <c r="AK47" s="442"/>
      <c r="AL47" s="442"/>
      <c r="AM47" s="442"/>
      <c r="AO47" s="3132"/>
      <c r="AP47" s="625"/>
      <c r="AQ47" s="1947"/>
      <c r="AR47" s="1948"/>
      <c r="AS47" s="1948"/>
      <c r="AT47" s="1948"/>
      <c r="AU47" s="1948"/>
      <c r="AV47" s="2398"/>
      <c r="AW47" s="2398"/>
      <c r="AX47" s="2398"/>
      <c r="AY47" s="2398"/>
      <c r="AZ47" s="2398"/>
      <c r="BA47" s="2398"/>
      <c r="BB47" s="2398"/>
      <c r="BC47" s="2398"/>
      <c r="BD47" s="2398"/>
      <c r="BE47" s="2398"/>
      <c r="BF47" s="2398"/>
      <c r="BG47" s="2398"/>
      <c r="BI47" s="3132"/>
      <c r="BJ47" s="625"/>
      <c r="BK47" s="271"/>
      <c r="BL47" s="441"/>
      <c r="BM47" s="441"/>
      <c r="BN47" s="441"/>
      <c r="BO47" s="441"/>
      <c r="BP47" s="442"/>
      <c r="BQ47" s="442"/>
      <c r="BR47" s="442"/>
      <c r="BS47" s="442"/>
      <c r="BT47" s="442"/>
      <c r="BU47" s="442"/>
      <c r="BV47" s="442"/>
      <c r="BW47" s="442"/>
      <c r="BX47" s="442"/>
      <c r="BY47" s="442"/>
      <c r="BZ47" s="442"/>
      <c r="CA47" s="442"/>
      <c r="CC47" s="3132"/>
      <c r="CD47" s="625"/>
      <c r="CE47" s="271"/>
      <c r="CF47" s="441"/>
      <c r="CG47" s="441"/>
      <c r="CH47" s="441"/>
      <c r="CI47" s="441"/>
      <c r="CJ47" s="442"/>
      <c r="CK47" s="442"/>
      <c r="CL47" s="442"/>
      <c r="CM47" s="442"/>
      <c r="CN47" s="442"/>
      <c r="CO47" s="442"/>
      <c r="CP47" s="442"/>
      <c r="CQ47" s="442"/>
      <c r="CR47" s="442"/>
      <c r="CS47" s="442"/>
      <c r="CT47" s="442"/>
      <c r="CU47" s="442"/>
      <c r="CW47" s="3132"/>
      <c r="CX47" s="625"/>
      <c r="CY47" s="271"/>
      <c r="CZ47" s="441"/>
      <c r="DA47" s="441"/>
      <c r="DB47" s="441"/>
      <c r="DC47" s="441"/>
      <c r="DD47" s="442"/>
      <c r="DE47" s="442"/>
      <c r="DF47" s="442"/>
      <c r="DG47" s="442"/>
      <c r="DH47" s="442"/>
      <c r="DI47" s="442"/>
      <c r="DJ47" s="442"/>
      <c r="DK47" s="442"/>
      <c r="DL47" s="442"/>
      <c r="DM47" s="442"/>
      <c r="DN47" s="442"/>
      <c r="DO47" s="442"/>
    </row>
    <row r="48" spans="1:119" s="49" customFormat="1" ht="19.5" customHeight="1" x14ac:dyDescent="0.15">
      <c r="A48" s="3132"/>
      <c r="B48" s="294"/>
      <c r="C48" s="271"/>
      <c r="D48" s="272"/>
      <c r="E48" s="272"/>
      <c r="F48" s="273"/>
      <c r="G48" s="273"/>
      <c r="U48" s="3132"/>
      <c r="V48" s="294"/>
      <c r="W48" s="271"/>
      <c r="X48" s="272"/>
      <c r="Y48" s="272"/>
      <c r="Z48" s="273"/>
      <c r="AA48" s="273"/>
      <c r="AO48" s="3132"/>
      <c r="AP48" s="294"/>
      <c r="AQ48" s="271"/>
      <c r="AR48" s="272"/>
      <c r="AS48" s="272"/>
      <c r="AT48" s="273"/>
      <c r="AU48" s="273"/>
      <c r="BI48" s="3132"/>
      <c r="BJ48" s="294"/>
      <c r="BK48" s="271"/>
      <c r="BL48" s="272"/>
      <c r="BM48" s="272"/>
      <c r="BN48" s="273"/>
      <c r="BO48" s="273"/>
      <c r="CC48" s="3132"/>
      <c r="CD48" s="294"/>
      <c r="CE48" s="271"/>
      <c r="CF48" s="272"/>
      <c r="CG48" s="272"/>
      <c r="CH48" s="273"/>
      <c r="CI48" s="273"/>
      <c r="CW48" s="3132"/>
      <c r="CX48" s="294"/>
      <c r="CY48" s="271"/>
      <c r="CZ48" s="272"/>
      <c r="DA48" s="272"/>
      <c r="DB48" s="273"/>
      <c r="DC48" s="273"/>
    </row>
    <row r="49" spans="1:107" s="49" customFormat="1" ht="19.5" customHeight="1" x14ac:dyDescent="0.15">
      <c r="A49" s="3132"/>
      <c r="B49" s="294"/>
      <c r="C49" s="271"/>
      <c r="D49" s="272"/>
      <c r="E49" s="272"/>
      <c r="F49" s="273"/>
      <c r="G49" s="273"/>
      <c r="U49" s="3132"/>
      <c r="V49" s="294"/>
      <c r="W49" s="271"/>
      <c r="X49" s="272"/>
      <c r="Y49" s="272"/>
      <c r="Z49" s="273"/>
      <c r="AA49" s="273"/>
      <c r="AO49" s="3132"/>
      <c r="AP49" s="294"/>
      <c r="AQ49" s="271"/>
      <c r="AR49" s="272"/>
      <c r="AS49" s="272"/>
      <c r="AT49" s="273"/>
      <c r="AU49" s="273"/>
      <c r="BI49" s="3132"/>
      <c r="BJ49" s="294"/>
      <c r="BK49" s="271"/>
      <c r="BL49" s="272"/>
      <c r="BM49" s="272"/>
      <c r="BN49" s="273"/>
      <c r="BO49" s="273"/>
      <c r="CC49" s="3132"/>
      <c r="CD49" s="294"/>
      <c r="CE49" s="271"/>
      <c r="CF49" s="272"/>
      <c r="CG49" s="272"/>
      <c r="CH49" s="273"/>
      <c r="CI49" s="273"/>
      <c r="CW49" s="3132"/>
      <c r="CX49" s="294"/>
      <c r="CY49" s="271"/>
      <c r="CZ49" s="272"/>
      <c r="DA49" s="272"/>
      <c r="DB49" s="273"/>
      <c r="DC49" s="273"/>
    </row>
    <row r="50" spans="1:107" s="49" customFormat="1" ht="19.5" customHeight="1" x14ac:dyDescent="0.15">
      <c r="A50" s="3132"/>
      <c r="B50" s="294"/>
      <c r="C50" s="271"/>
      <c r="D50" s="272"/>
      <c r="E50" s="272"/>
      <c r="F50" s="273"/>
      <c r="G50" s="273"/>
      <c r="U50" s="3132"/>
      <c r="V50" s="294"/>
      <c r="W50" s="271"/>
      <c r="X50" s="272"/>
      <c r="Y50" s="272"/>
      <c r="Z50" s="273"/>
      <c r="AA50" s="273"/>
      <c r="AO50" s="3132"/>
      <c r="AP50" s="294"/>
      <c r="AQ50" s="271"/>
      <c r="AR50" s="272"/>
      <c r="AS50" s="272"/>
      <c r="AT50" s="273"/>
      <c r="AU50" s="273"/>
      <c r="BI50" s="3132"/>
      <c r="BJ50" s="294"/>
      <c r="BK50" s="271"/>
      <c r="BL50" s="1859"/>
      <c r="BM50" s="272"/>
      <c r="BN50" s="273"/>
      <c r="BO50" s="273"/>
      <c r="CC50" s="3132"/>
      <c r="CD50" s="294"/>
      <c r="CE50" s="271"/>
      <c r="CF50" s="272"/>
      <c r="CG50" s="272"/>
      <c r="CH50" s="273"/>
      <c r="CI50" s="273"/>
      <c r="CW50" s="3132"/>
      <c r="CX50" s="294"/>
      <c r="CY50" s="271"/>
      <c r="CZ50" s="272"/>
      <c r="DA50" s="272"/>
      <c r="DB50" s="273"/>
      <c r="DC50" s="273"/>
    </row>
    <row r="51" spans="1:107" s="49" customFormat="1" ht="19.5" customHeight="1" x14ac:dyDescent="0.15">
      <c r="A51" s="3132"/>
      <c r="B51" s="289"/>
      <c r="C51" s="271"/>
      <c r="D51" s="272"/>
      <c r="E51" s="272"/>
      <c r="F51" s="273"/>
      <c r="G51" s="273"/>
      <c r="U51" s="3132"/>
      <c r="V51" s="624"/>
      <c r="W51" s="271"/>
      <c r="X51" s="272"/>
      <c r="Y51" s="272"/>
      <c r="Z51" s="273"/>
      <c r="AA51" s="273"/>
      <c r="AO51" s="3132"/>
      <c r="AP51" s="624"/>
      <c r="AQ51" s="271"/>
      <c r="AR51" s="272"/>
      <c r="AS51" s="272"/>
      <c r="AT51" s="273"/>
      <c r="AU51" s="273"/>
      <c r="BI51" s="3132"/>
      <c r="BJ51" s="624"/>
      <c r="BK51" s="271"/>
      <c r="BL51" s="1859"/>
      <c r="BM51" s="272"/>
      <c r="BN51" s="273"/>
      <c r="BO51" s="273"/>
      <c r="CC51" s="3132"/>
      <c r="CD51" s="624"/>
      <c r="CE51" s="271"/>
      <c r="CF51" s="272"/>
      <c r="CG51" s="272"/>
      <c r="CH51" s="273"/>
      <c r="CI51" s="273"/>
      <c r="CW51" s="3132"/>
      <c r="CX51" s="624"/>
      <c r="CY51" s="271"/>
      <c r="CZ51" s="272"/>
      <c r="DA51" s="272"/>
      <c r="DB51" s="273"/>
      <c r="DC51" s="273"/>
    </row>
    <row r="52" spans="1:107" s="49" customFormat="1" ht="19.5" customHeight="1" x14ac:dyDescent="0.15">
      <c r="A52" s="3132"/>
      <c r="B52" s="294"/>
      <c r="C52" s="271"/>
      <c r="D52" s="272"/>
      <c r="E52" s="272"/>
      <c r="F52" s="273"/>
      <c r="G52" s="273"/>
      <c r="U52" s="3132"/>
      <c r="V52" s="294"/>
      <c r="W52" s="271"/>
      <c r="X52" s="272"/>
      <c r="Y52" s="272"/>
      <c r="Z52" s="273"/>
      <c r="AA52" s="273"/>
      <c r="AO52" s="3132"/>
      <c r="AP52" s="294"/>
      <c r="AQ52" s="271"/>
      <c r="AR52" s="272"/>
      <c r="AS52" s="272"/>
      <c r="AT52" s="273"/>
      <c r="AU52" s="273"/>
      <c r="BI52" s="3132"/>
      <c r="BJ52" s="294"/>
      <c r="BK52" s="271"/>
      <c r="BL52" s="272"/>
      <c r="BM52" s="272"/>
      <c r="BN52" s="273"/>
      <c r="BO52" s="273"/>
      <c r="CC52" s="3132"/>
      <c r="CD52" s="294"/>
      <c r="CE52" s="271"/>
      <c r="CF52" s="272"/>
      <c r="CG52" s="272"/>
      <c r="CH52" s="273"/>
      <c r="CI52" s="273"/>
      <c r="CW52" s="3132"/>
      <c r="CX52" s="294"/>
      <c r="CY52" s="271"/>
      <c r="CZ52" s="272"/>
      <c r="DA52" s="272"/>
      <c r="DB52" s="273"/>
      <c r="DC52" s="273"/>
    </row>
    <row r="53" spans="1:107" s="49" customFormat="1" ht="19.5" customHeight="1" x14ac:dyDescent="0.15">
      <c r="A53" s="3132"/>
      <c r="B53" s="294"/>
      <c r="C53" s="271"/>
      <c r="D53" s="272"/>
      <c r="E53" s="272"/>
      <c r="F53" s="273"/>
      <c r="G53" s="273"/>
      <c r="U53" s="3132"/>
      <c r="V53" s="294"/>
      <c r="W53" s="271"/>
      <c r="X53" s="272"/>
      <c r="Y53" s="272"/>
      <c r="Z53" s="273"/>
      <c r="AA53" s="273"/>
      <c r="AO53" s="3132"/>
      <c r="AP53" s="294"/>
      <c r="AQ53" s="271"/>
      <c r="AR53" s="272"/>
      <c r="AS53" s="272"/>
      <c r="AT53" s="273"/>
      <c r="AU53" s="273"/>
      <c r="BI53" s="3132"/>
      <c r="BJ53" s="294"/>
      <c r="BK53" s="271"/>
      <c r="BL53" s="272"/>
      <c r="BM53" s="272"/>
      <c r="BN53" s="273"/>
      <c r="BO53" s="273"/>
      <c r="CC53" s="3132"/>
      <c r="CD53" s="294"/>
      <c r="CE53" s="271"/>
      <c r="CF53" s="272"/>
      <c r="CG53" s="272"/>
      <c r="CH53" s="273"/>
      <c r="CI53" s="273"/>
      <c r="CW53" s="3132"/>
      <c r="CX53" s="294"/>
      <c r="CY53" s="271"/>
      <c r="CZ53" s="272"/>
      <c r="DA53" s="272"/>
      <c r="DB53" s="273"/>
      <c r="DC53" s="273"/>
    </row>
  </sheetData>
  <sheetProtection password="CC19" sheet="1" objects="1" scenarios="1"/>
  <mergeCells count="90">
    <mergeCell ref="DM3:DO3"/>
    <mergeCell ref="CZ3:DC3"/>
    <mergeCell ref="DD3:DF3"/>
    <mergeCell ref="CY3:CY4"/>
    <mergeCell ref="CW17:CW22"/>
    <mergeCell ref="CW3:CX4"/>
    <mergeCell ref="DG3:DI3"/>
    <mergeCell ref="DJ3:DL3"/>
    <mergeCell ref="CW23:CW28"/>
    <mergeCell ref="CW29:CW34"/>
    <mergeCell ref="CW35:CW40"/>
    <mergeCell ref="BI47:BI53"/>
    <mergeCell ref="CW5:CW10"/>
    <mergeCell ref="CW11:CW16"/>
    <mergeCell ref="CC47:CC53"/>
    <mergeCell ref="CW41:CW46"/>
    <mergeCell ref="CW47:CW53"/>
    <mergeCell ref="CC5:CC10"/>
    <mergeCell ref="CC11:CC16"/>
    <mergeCell ref="CC17:CC22"/>
    <mergeCell ref="CC23:CC28"/>
    <mergeCell ref="BI5:BI10"/>
    <mergeCell ref="BI11:BI16"/>
    <mergeCell ref="CS3:CU3"/>
    <mergeCell ref="CC3:CD4"/>
    <mergeCell ref="CE3:CE4"/>
    <mergeCell ref="BP3:BR3"/>
    <mergeCell ref="BS3:BU3"/>
    <mergeCell ref="BV3:BX3"/>
    <mergeCell ref="CF3:CI3"/>
    <mergeCell ref="CJ3:CL3"/>
    <mergeCell ref="CM3:CO3"/>
    <mergeCell ref="CP3:CR3"/>
    <mergeCell ref="AV3:AX3"/>
    <mergeCell ref="AY3:BA3"/>
    <mergeCell ref="BB3:BD3"/>
    <mergeCell ref="BE3:BG3"/>
    <mergeCell ref="BY3:CA3"/>
    <mergeCell ref="A5:A10"/>
    <mergeCell ref="U5:U10"/>
    <mergeCell ref="AB3:AD3"/>
    <mergeCell ref="AE3:AG3"/>
    <mergeCell ref="AH3:AJ3"/>
    <mergeCell ref="A3:B4"/>
    <mergeCell ref="C3:C4"/>
    <mergeCell ref="D3:G3"/>
    <mergeCell ref="K3:M3"/>
    <mergeCell ref="N3:P3"/>
    <mergeCell ref="H3:J3"/>
    <mergeCell ref="A17:A22"/>
    <mergeCell ref="U17:U22"/>
    <mergeCell ref="A11:A16"/>
    <mergeCell ref="U11:U16"/>
    <mergeCell ref="AO11:AO16"/>
    <mergeCell ref="AO17:AO22"/>
    <mergeCell ref="AO3:AP4"/>
    <mergeCell ref="Q3:S3"/>
    <mergeCell ref="U3:V4"/>
    <mergeCell ref="BI17:BI22"/>
    <mergeCell ref="CC29:CC34"/>
    <mergeCell ref="BI23:BI28"/>
    <mergeCell ref="BI29:BI34"/>
    <mergeCell ref="AO5:AO10"/>
    <mergeCell ref="AQ3:AQ4"/>
    <mergeCell ref="W3:W4"/>
    <mergeCell ref="X3:AA3"/>
    <mergeCell ref="AK3:AM3"/>
    <mergeCell ref="BI3:BJ4"/>
    <mergeCell ref="BK3:BK4"/>
    <mergeCell ref="BL3:BO3"/>
    <mergeCell ref="AR3:AU3"/>
    <mergeCell ref="A23:A28"/>
    <mergeCell ref="U23:U28"/>
    <mergeCell ref="A29:A34"/>
    <mergeCell ref="U29:U34"/>
    <mergeCell ref="AO23:AO28"/>
    <mergeCell ref="AO29:AO34"/>
    <mergeCell ref="A35:A40"/>
    <mergeCell ref="U35:U40"/>
    <mergeCell ref="AO35:AO40"/>
    <mergeCell ref="AO41:AO46"/>
    <mergeCell ref="CC35:CC40"/>
    <mergeCell ref="CC41:CC46"/>
    <mergeCell ref="BI35:BI40"/>
    <mergeCell ref="BI41:BI46"/>
    <mergeCell ref="A47:A53"/>
    <mergeCell ref="A41:A46"/>
    <mergeCell ref="U41:U46"/>
    <mergeCell ref="U47:U53"/>
    <mergeCell ref="AO47:AO53"/>
  </mergeCells>
  <phoneticPr fontId="65" type="noConversion"/>
  <pageMargins left="0.7" right="0.7" top="0.75" bottom="0.75" header="0.3" footer="0.3"/>
  <pageSetup paperSize="9" scale="36" fitToWidth="6" orientation="portrait" r:id="rId1"/>
  <colBreaks count="5" manualBreakCount="5">
    <brk id="19" max="52" man="1"/>
    <brk id="39" max="52" man="1"/>
    <brk id="59" max="52" man="1"/>
    <brk id="79" max="52" man="1"/>
    <brk id="99" max="52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189"/>
  <sheetViews>
    <sheetView topLeftCell="A5513" workbookViewId="0">
      <selection activeCell="C5558" sqref="C5558"/>
    </sheetView>
  </sheetViews>
  <sheetFormatPr defaultRowHeight="13.5" x14ac:dyDescent="0.15"/>
  <cols>
    <col min="1" max="1" width="6.21875" style="23" customWidth="1"/>
    <col min="2" max="2" width="6.6640625" style="23" customWidth="1"/>
  </cols>
  <sheetData>
    <row r="1" spans="1:5" ht="14.25" thickBot="1" x14ac:dyDescent="0.2">
      <c r="A1" s="617" t="s">
        <v>1094</v>
      </c>
      <c r="B1" s="621" t="s">
        <v>1121</v>
      </c>
      <c r="C1" s="617" t="s">
        <v>1100</v>
      </c>
    </row>
    <row r="2" spans="1:5" x14ac:dyDescent="0.15">
      <c r="A2" s="618" t="s">
        <v>1126</v>
      </c>
      <c r="B2" s="618">
        <v>2014</v>
      </c>
      <c r="C2" s="618" t="s">
        <v>424</v>
      </c>
    </row>
    <row r="3" spans="1:5" x14ac:dyDescent="0.15">
      <c r="A3" s="618" t="s">
        <v>1126</v>
      </c>
      <c r="B3" s="618" t="s">
        <v>1081</v>
      </c>
      <c r="C3" s="619" t="s">
        <v>437</v>
      </c>
      <c r="E3" s="642" t="s">
        <v>1162</v>
      </c>
    </row>
    <row r="4" spans="1:5" x14ac:dyDescent="0.15">
      <c r="A4" s="618" t="s">
        <v>1126</v>
      </c>
      <c r="B4" s="618" t="s">
        <v>1081</v>
      </c>
      <c r="C4" s="619" t="s">
        <v>437</v>
      </c>
    </row>
    <row r="5" spans="1:5" x14ac:dyDescent="0.15">
      <c r="A5" s="618" t="s">
        <v>1126</v>
      </c>
      <c r="B5" s="618" t="s">
        <v>1081</v>
      </c>
      <c r="C5" s="619" t="s">
        <v>437</v>
      </c>
    </row>
    <row r="6" spans="1:5" x14ac:dyDescent="0.15">
      <c r="A6" s="618" t="s">
        <v>1126</v>
      </c>
      <c r="B6" s="618" t="s">
        <v>1081</v>
      </c>
      <c r="C6" s="619" t="s">
        <v>424</v>
      </c>
    </row>
    <row r="7" spans="1:5" x14ac:dyDescent="0.15">
      <c r="A7" s="618" t="s">
        <v>1126</v>
      </c>
      <c r="B7" s="618" t="s">
        <v>1081</v>
      </c>
      <c r="C7" s="619" t="s">
        <v>424</v>
      </c>
    </row>
    <row r="8" spans="1:5" x14ac:dyDescent="0.15">
      <c r="A8" s="619" t="s">
        <v>1126</v>
      </c>
      <c r="B8" s="618" t="s">
        <v>1081</v>
      </c>
      <c r="C8" s="619" t="s">
        <v>424</v>
      </c>
    </row>
    <row r="9" spans="1:5" x14ac:dyDescent="0.15">
      <c r="A9" s="619" t="s">
        <v>1126</v>
      </c>
      <c r="B9" s="618" t="s">
        <v>1081</v>
      </c>
      <c r="C9" s="619" t="s">
        <v>424</v>
      </c>
    </row>
    <row r="10" spans="1:5" x14ac:dyDescent="0.15">
      <c r="A10" s="619" t="s">
        <v>1126</v>
      </c>
      <c r="B10" s="618" t="s">
        <v>1081</v>
      </c>
      <c r="C10" s="619" t="s">
        <v>424</v>
      </c>
    </row>
    <row r="11" spans="1:5" x14ac:dyDescent="0.15">
      <c r="A11" s="619" t="s">
        <v>1126</v>
      </c>
      <c r="B11" s="618" t="s">
        <v>1081</v>
      </c>
      <c r="C11" s="619" t="s">
        <v>424</v>
      </c>
    </row>
    <row r="12" spans="1:5" x14ac:dyDescent="0.15">
      <c r="A12" s="619" t="s">
        <v>1126</v>
      </c>
      <c r="B12" s="618" t="s">
        <v>1081</v>
      </c>
      <c r="C12" s="619" t="s">
        <v>424</v>
      </c>
    </row>
    <row r="13" spans="1:5" x14ac:dyDescent="0.15">
      <c r="A13" s="619" t="s">
        <v>1126</v>
      </c>
      <c r="B13" s="618" t="s">
        <v>1081</v>
      </c>
      <c r="C13" s="619" t="s">
        <v>424</v>
      </c>
    </row>
    <row r="14" spans="1:5" x14ac:dyDescent="0.15">
      <c r="A14" s="619" t="s">
        <v>1126</v>
      </c>
      <c r="B14" s="618" t="s">
        <v>1081</v>
      </c>
      <c r="C14" s="619" t="s">
        <v>1080</v>
      </c>
    </row>
    <row r="15" spans="1:5" x14ac:dyDescent="0.15">
      <c r="A15" s="619" t="s">
        <v>1126</v>
      </c>
      <c r="B15" s="618" t="s">
        <v>1081</v>
      </c>
      <c r="C15" s="619" t="s">
        <v>437</v>
      </c>
    </row>
    <row r="16" spans="1:5" x14ac:dyDescent="0.15">
      <c r="A16" s="619" t="s">
        <v>1126</v>
      </c>
      <c r="B16" s="618" t="s">
        <v>1081</v>
      </c>
      <c r="C16" s="619" t="s">
        <v>437</v>
      </c>
    </row>
    <row r="17" spans="1:3" x14ac:dyDescent="0.15">
      <c r="A17" s="619" t="s">
        <v>1126</v>
      </c>
      <c r="B17" s="618" t="s">
        <v>1081</v>
      </c>
      <c r="C17" s="619" t="s">
        <v>437</v>
      </c>
    </row>
    <row r="18" spans="1:3" x14ac:dyDescent="0.15">
      <c r="A18" s="619" t="s">
        <v>1126</v>
      </c>
      <c r="B18" s="618" t="s">
        <v>1081</v>
      </c>
      <c r="C18" s="619" t="s">
        <v>437</v>
      </c>
    </row>
    <row r="19" spans="1:3" x14ac:dyDescent="0.15">
      <c r="A19" s="619" t="s">
        <v>1126</v>
      </c>
      <c r="B19" s="618" t="s">
        <v>1081</v>
      </c>
      <c r="C19" s="619" t="s">
        <v>437</v>
      </c>
    </row>
    <row r="20" spans="1:3" x14ac:dyDescent="0.15">
      <c r="A20" s="619" t="s">
        <v>1126</v>
      </c>
      <c r="B20" s="618" t="s">
        <v>1081</v>
      </c>
      <c r="C20" s="619" t="s">
        <v>424</v>
      </c>
    </row>
    <row r="21" spans="1:3" x14ac:dyDescent="0.15">
      <c r="A21" s="619" t="s">
        <v>1126</v>
      </c>
      <c r="B21" s="618" t="s">
        <v>1081</v>
      </c>
      <c r="C21" s="619" t="s">
        <v>437</v>
      </c>
    </row>
    <row r="22" spans="1:3" x14ac:dyDescent="0.15">
      <c r="A22" s="619" t="s">
        <v>1126</v>
      </c>
      <c r="B22" s="618" t="s">
        <v>1081</v>
      </c>
      <c r="C22" s="619" t="s">
        <v>437</v>
      </c>
    </row>
    <row r="23" spans="1:3" x14ac:dyDescent="0.15">
      <c r="A23" s="619" t="s">
        <v>1126</v>
      </c>
      <c r="B23" s="618" t="s">
        <v>1081</v>
      </c>
      <c r="C23" s="619" t="s">
        <v>437</v>
      </c>
    </row>
    <row r="24" spans="1:3" x14ac:dyDescent="0.15">
      <c r="A24" s="619" t="s">
        <v>1126</v>
      </c>
      <c r="B24" s="618" t="s">
        <v>1081</v>
      </c>
      <c r="C24" s="619" t="s">
        <v>437</v>
      </c>
    </row>
    <row r="25" spans="1:3" x14ac:dyDescent="0.15">
      <c r="A25" s="619" t="s">
        <v>1126</v>
      </c>
      <c r="B25" s="618" t="s">
        <v>1081</v>
      </c>
      <c r="C25" s="619" t="s">
        <v>437</v>
      </c>
    </row>
    <row r="26" spans="1:3" x14ac:dyDescent="0.15">
      <c r="A26" s="619" t="s">
        <v>1126</v>
      </c>
      <c r="B26" s="618" t="s">
        <v>1081</v>
      </c>
      <c r="C26" s="619" t="s">
        <v>437</v>
      </c>
    </row>
    <row r="27" spans="1:3" x14ac:dyDescent="0.15">
      <c r="A27" s="619" t="s">
        <v>1126</v>
      </c>
      <c r="B27" s="618" t="s">
        <v>1081</v>
      </c>
      <c r="C27" s="619" t="s">
        <v>437</v>
      </c>
    </row>
    <row r="28" spans="1:3" x14ac:dyDescent="0.15">
      <c r="A28" s="619" t="s">
        <v>1126</v>
      </c>
      <c r="B28" s="618" t="s">
        <v>1081</v>
      </c>
      <c r="C28" s="619" t="s">
        <v>437</v>
      </c>
    </row>
    <row r="29" spans="1:3" x14ac:dyDescent="0.15">
      <c r="A29" s="619" t="s">
        <v>1126</v>
      </c>
      <c r="B29" s="618" t="s">
        <v>1081</v>
      </c>
      <c r="C29" s="619" t="s">
        <v>424</v>
      </c>
    </row>
    <row r="30" spans="1:3" x14ac:dyDescent="0.15">
      <c r="A30" s="619" t="s">
        <v>1126</v>
      </c>
      <c r="B30" s="618" t="s">
        <v>1081</v>
      </c>
      <c r="C30" s="619" t="s">
        <v>424</v>
      </c>
    </row>
    <row r="31" spans="1:3" x14ac:dyDescent="0.15">
      <c r="A31" s="619" t="s">
        <v>1126</v>
      </c>
      <c r="B31" s="618" t="s">
        <v>1081</v>
      </c>
      <c r="C31" s="619" t="s">
        <v>424</v>
      </c>
    </row>
    <row r="32" spans="1:3" x14ac:dyDescent="0.15">
      <c r="A32" s="619" t="s">
        <v>1126</v>
      </c>
      <c r="B32" s="618" t="s">
        <v>1081</v>
      </c>
      <c r="C32" s="619" t="s">
        <v>424</v>
      </c>
    </row>
    <row r="33" spans="1:3" x14ac:dyDescent="0.15">
      <c r="A33" s="619" t="s">
        <v>1126</v>
      </c>
      <c r="B33" s="618" t="s">
        <v>1081</v>
      </c>
      <c r="C33" s="619" t="s">
        <v>1080</v>
      </c>
    </row>
    <row r="34" spans="1:3" x14ac:dyDescent="0.15">
      <c r="A34" s="619" t="s">
        <v>1126</v>
      </c>
      <c r="B34" s="618" t="s">
        <v>1081</v>
      </c>
      <c r="C34" s="619" t="s">
        <v>424</v>
      </c>
    </row>
    <row r="35" spans="1:3" x14ac:dyDescent="0.15">
      <c r="A35" s="619" t="s">
        <v>1126</v>
      </c>
      <c r="B35" s="618">
        <v>2013</v>
      </c>
      <c r="C35" s="619" t="s">
        <v>437</v>
      </c>
    </row>
    <row r="36" spans="1:3" x14ac:dyDescent="0.15">
      <c r="A36" s="619" t="s">
        <v>1126</v>
      </c>
      <c r="B36" s="618" t="s">
        <v>1081</v>
      </c>
      <c r="C36" s="619" t="s">
        <v>437</v>
      </c>
    </row>
    <row r="37" spans="1:3" x14ac:dyDescent="0.15">
      <c r="A37" s="619" t="s">
        <v>1126</v>
      </c>
      <c r="B37" s="618" t="s">
        <v>1081</v>
      </c>
      <c r="C37" s="619" t="s">
        <v>437</v>
      </c>
    </row>
    <row r="38" spans="1:3" x14ac:dyDescent="0.15">
      <c r="A38" s="619" t="s">
        <v>1126</v>
      </c>
      <c r="B38" s="618" t="s">
        <v>1081</v>
      </c>
      <c r="C38" s="619" t="s">
        <v>424</v>
      </c>
    </row>
    <row r="39" spans="1:3" x14ac:dyDescent="0.15">
      <c r="A39" s="619" t="s">
        <v>1126</v>
      </c>
      <c r="B39" s="618" t="s">
        <v>1081</v>
      </c>
      <c r="C39" s="619" t="s">
        <v>437</v>
      </c>
    </row>
    <row r="40" spans="1:3" x14ac:dyDescent="0.15">
      <c r="A40" s="619" t="s">
        <v>1126</v>
      </c>
      <c r="B40" s="618" t="s">
        <v>1081</v>
      </c>
      <c r="C40" s="619" t="s">
        <v>437</v>
      </c>
    </row>
    <row r="41" spans="1:3" x14ac:dyDescent="0.15">
      <c r="A41" s="619" t="s">
        <v>1126</v>
      </c>
      <c r="B41" s="618" t="s">
        <v>1081</v>
      </c>
      <c r="C41" s="619" t="s">
        <v>437</v>
      </c>
    </row>
    <row r="42" spans="1:3" x14ac:dyDescent="0.15">
      <c r="A42" s="619" t="s">
        <v>1126</v>
      </c>
      <c r="B42" s="618" t="s">
        <v>1081</v>
      </c>
      <c r="C42" s="619" t="s">
        <v>437</v>
      </c>
    </row>
    <row r="43" spans="1:3" x14ac:dyDescent="0.15">
      <c r="A43" s="619" t="s">
        <v>1126</v>
      </c>
      <c r="B43" s="618" t="s">
        <v>1081</v>
      </c>
      <c r="C43" s="619" t="s">
        <v>437</v>
      </c>
    </row>
    <row r="44" spans="1:3" x14ac:dyDescent="0.15">
      <c r="A44" s="619" t="s">
        <v>1126</v>
      </c>
      <c r="B44" s="618" t="s">
        <v>1081</v>
      </c>
      <c r="C44" s="619" t="s">
        <v>437</v>
      </c>
    </row>
    <row r="45" spans="1:3" x14ac:dyDescent="0.15">
      <c r="A45" s="619" t="s">
        <v>1126</v>
      </c>
      <c r="B45" s="618" t="s">
        <v>1081</v>
      </c>
      <c r="C45" s="619" t="s">
        <v>437</v>
      </c>
    </row>
    <row r="46" spans="1:3" x14ac:dyDescent="0.15">
      <c r="A46" s="619" t="s">
        <v>1126</v>
      </c>
      <c r="B46" s="618" t="s">
        <v>1081</v>
      </c>
      <c r="C46" s="619" t="s">
        <v>437</v>
      </c>
    </row>
    <row r="47" spans="1:3" x14ac:dyDescent="0.15">
      <c r="A47" s="619" t="s">
        <v>1126</v>
      </c>
      <c r="B47" s="618" t="s">
        <v>1081</v>
      </c>
      <c r="C47" s="619" t="s">
        <v>437</v>
      </c>
    </row>
    <row r="48" spans="1:3" x14ac:dyDescent="0.15">
      <c r="A48" s="619" t="s">
        <v>1126</v>
      </c>
      <c r="B48" s="618" t="s">
        <v>1081</v>
      </c>
      <c r="C48" s="619" t="s">
        <v>424</v>
      </c>
    </row>
    <row r="49" spans="1:3" x14ac:dyDescent="0.15">
      <c r="A49" s="619" t="s">
        <v>1126</v>
      </c>
      <c r="B49" s="618" t="s">
        <v>1081</v>
      </c>
      <c r="C49" s="619" t="s">
        <v>437</v>
      </c>
    </row>
    <row r="50" spans="1:3" x14ac:dyDescent="0.15">
      <c r="A50" s="619" t="s">
        <v>1126</v>
      </c>
      <c r="B50" s="618" t="s">
        <v>1081</v>
      </c>
      <c r="C50" s="619" t="s">
        <v>424</v>
      </c>
    </row>
    <row r="51" spans="1:3" x14ac:dyDescent="0.15">
      <c r="A51" s="619" t="s">
        <v>1126</v>
      </c>
      <c r="B51" s="618" t="s">
        <v>1081</v>
      </c>
      <c r="C51" s="619" t="s">
        <v>424</v>
      </c>
    </row>
    <row r="52" spans="1:3" x14ac:dyDescent="0.15">
      <c r="A52" s="619" t="s">
        <v>1126</v>
      </c>
      <c r="B52" s="618" t="s">
        <v>1081</v>
      </c>
      <c r="C52" s="619" t="s">
        <v>437</v>
      </c>
    </row>
    <row r="53" spans="1:3" x14ac:dyDescent="0.15">
      <c r="A53" s="619" t="s">
        <v>1126</v>
      </c>
      <c r="B53" s="618" t="s">
        <v>1081</v>
      </c>
      <c r="C53" s="619" t="s">
        <v>437</v>
      </c>
    </row>
    <row r="54" spans="1:3" x14ac:dyDescent="0.15">
      <c r="A54" s="619" t="s">
        <v>1126</v>
      </c>
      <c r="B54" s="618" t="s">
        <v>1081</v>
      </c>
      <c r="C54" s="619" t="s">
        <v>437</v>
      </c>
    </row>
    <row r="55" spans="1:3" x14ac:dyDescent="0.15">
      <c r="A55" s="619" t="s">
        <v>1126</v>
      </c>
      <c r="B55" s="618" t="s">
        <v>1081</v>
      </c>
      <c r="C55" s="619" t="s">
        <v>424</v>
      </c>
    </row>
    <row r="56" spans="1:3" x14ac:dyDescent="0.15">
      <c r="A56" s="619" t="s">
        <v>1126</v>
      </c>
      <c r="B56" s="618" t="s">
        <v>1081</v>
      </c>
      <c r="C56" s="619" t="s">
        <v>437</v>
      </c>
    </row>
    <row r="57" spans="1:3" x14ac:dyDescent="0.15">
      <c r="A57" s="619" t="s">
        <v>1126</v>
      </c>
      <c r="B57" s="618" t="s">
        <v>1081</v>
      </c>
      <c r="C57" s="619" t="s">
        <v>437</v>
      </c>
    </row>
    <row r="58" spans="1:3" x14ac:dyDescent="0.15">
      <c r="A58" s="619" t="s">
        <v>1126</v>
      </c>
      <c r="B58" s="618" t="s">
        <v>1081</v>
      </c>
      <c r="C58" s="619" t="s">
        <v>437</v>
      </c>
    </row>
    <row r="59" spans="1:3" x14ac:dyDescent="0.15">
      <c r="A59" s="619" t="s">
        <v>1126</v>
      </c>
      <c r="B59" s="618" t="s">
        <v>1081</v>
      </c>
      <c r="C59" s="619" t="s">
        <v>437</v>
      </c>
    </row>
    <row r="60" spans="1:3" x14ac:dyDescent="0.15">
      <c r="A60" s="619" t="s">
        <v>1126</v>
      </c>
      <c r="B60" s="618" t="s">
        <v>1081</v>
      </c>
      <c r="C60" s="619" t="s">
        <v>424</v>
      </c>
    </row>
    <row r="61" spans="1:3" x14ac:dyDescent="0.15">
      <c r="A61" s="619" t="s">
        <v>1126</v>
      </c>
      <c r="B61" s="618" t="s">
        <v>1081</v>
      </c>
      <c r="C61" s="619" t="s">
        <v>437</v>
      </c>
    </row>
    <row r="62" spans="1:3" x14ac:dyDescent="0.15">
      <c r="A62" s="619" t="s">
        <v>1126</v>
      </c>
      <c r="B62" s="618" t="s">
        <v>1081</v>
      </c>
      <c r="C62" s="619" t="s">
        <v>437</v>
      </c>
    </row>
    <row r="63" spans="1:3" x14ac:dyDescent="0.15">
      <c r="A63" s="619" t="s">
        <v>1126</v>
      </c>
      <c r="B63" s="618" t="s">
        <v>1081</v>
      </c>
      <c r="C63" s="619" t="s">
        <v>437</v>
      </c>
    </row>
    <row r="64" spans="1:3" x14ac:dyDescent="0.15">
      <c r="A64" s="619" t="s">
        <v>1126</v>
      </c>
      <c r="B64" s="618" t="s">
        <v>1081</v>
      </c>
      <c r="C64" s="619" t="s">
        <v>424</v>
      </c>
    </row>
    <row r="65" spans="1:3" x14ac:dyDescent="0.15">
      <c r="A65" s="619" t="s">
        <v>1126</v>
      </c>
      <c r="B65" s="618" t="s">
        <v>1081</v>
      </c>
      <c r="C65" s="619" t="s">
        <v>437</v>
      </c>
    </row>
    <row r="66" spans="1:3" x14ac:dyDescent="0.15">
      <c r="A66" s="619" t="s">
        <v>1126</v>
      </c>
      <c r="B66" s="618">
        <v>2013</v>
      </c>
      <c r="C66" s="619" t="s">
        <v>424</v>
      </c>
    </row>
    <row r="67" spans="1:3" x14ac:dyDescent="0.15">
      <c r="A67" s="619" t="s">
        <v>1126</v>
      </c>
      <c r="B67" s="618" t="s">
        <v>1081</v>
      </c>
      <c r="C67" s="619" t="s">
        <v>424</v>
      </c>
    </row>
    <row r="68" spans="1:3" x14ac:dyDescent="0.15">
      <c r="A68" s="619" t="s">
        <v>1126</v>
      </c>
      <c r="B68" s="618" t="s">
        <v>1081</v>
      </c>
      <c r="C68" s="619" t="s">
        <v>1080</v>
      </c>
    </row>
    <row r="69" spans="1:3" x14ac:dyDescent="0.15">
      <c r="A69" s="619" t="s">
        <v>1126</v>
      </c>
      <c r="B69" s="618" t="s">
        <v>1081</v>
      </c>
      <c r="C69" s="619" t="s">
        <v>424</v>
      </c>
    </row>
    <row r="70" spans="1:3" x14ac:dyDescent="0.15">
      <c r="A70" s="619" t="s">
        <v>1126</v>
      </c>
      <c r="B70" s="618" t="s">
        <v>1081</v>
      </c>
      <c r="C70" s="619" t="s">
        <v>424</v>
      </c>
    </row>
    <row r="71" spans="1:3" x14ac:dyDescent="0.15">
      <c r="A71" s="619" t="s">
        <v>1126</v>
      </c>
      <c r="B71" s="618" t="s">
        <v>1081</v>
      </c>
      <c r="C71" s="619" t="s">
        <v>424</v>
      </c>
    </row>
    <row r="72" spans="1:3" x14ac:dyDescent="0.15">
      <c r="A72" s="619" t="s">
        <v>1126</v>
      </c>
      <c r="B72" s="618" t="s">
        <v>1081</v>
      </c>
      <c r="C72" s="619" t="s">
        <v>424</v>
      </c>
    </row>
    <row r="73" spans="1:3" x14ac:dyDescent="0.15">
      <c r="A73" s="619" t="s">
        <v>1126</v>
      </c>
      <c r="B73" s="618" t="s">
        <v>1081</v>
      </c>
      <c r="C73" s="619" t="s">
        <v>424</v>
      </c>
    </row>
    <row r="74" spans="1:3" x14ac:dyDescent="0.15">
      <c r="A74" s="619" t="s">
        <v>1126</v>
      </c>
      <c r="B74" s="618" t="s">
        <v>1081</v>
      </c>
      <c r="C74" s="619" t="s">
        <v>424</v>
      </c>
    </row>
    <row r="75" spans="1:3" x14ac:dyDescent="0.15">
      <c r="A75" s="619" t="s">
        <v>1126</v>
      </c>
      <c r="B75" s="618" t="s">
        <v>1081</v>
      </c>
      <c r="C75" s="619" t="s">
        <v>424</v>
      </c>
    </row>
    <row r="76" spans="1:3" x14ac:dyDescent="0.15">
      <c r="A76" s="619" t="s">
        <v>1126</v>
      </c>
      <c r="B76" s="618" t="s">
        <v>1081</v>
      </c>
      <c r="C76" s="619" t="s">
        <v>424</v>
      </c>
    </row>
    <row r="77" spans="1:3" x14ac:dyDescent="0.15">
      <c r="A77" s="619" t="s">
        <v>1126</v>
      </c>
      <c r="B77" s="618" t="s">
        <v>1081</v>
      </c>
      <c r="C77" s="619" t="s">
        <v>437</v>
      </c>
    </row>
    <row r="78" spans="1:3" x14ac:dyDescent="0.15">
      <c r="A78" s="619" t="s">
        <v>1126</v>
      </c>
      <c r="B78" s="618" t="s">
        <v>1081</v>
      </c>
      <c r="C78" s="619" t="s">
        <v>437</v>
      </c>
    </row>
    <row r="79" spans="1:3" x14ac:dyDescent="0.15">
      <c r="A79" s="619" t="s">
        <v>1126</v>
      </c>
      <c r="B79" s="618" t="s">
        <v>1081</v>
      </c>
      <c r="C79" s="619" t="s">
        <v>437</v>
      </c>
    </row>
    <row r="80" spans="1:3" x14ac:dyDescent="0.15">
      <c r="A80" s="619" t="s">
        <v>1126</v>
      </c>
      <c r="B80" s="618" t="s">
        <v>1081</v>
      </c>
      <c r="C80" s="619" t="s">
        <v>437</v>
      </c>
    </row>
    <row r="81" spans="1:3" x14ac:dyDescent="0.15">
      <c r="A81" s="619" t="s">
        <v>1126</v>
      </c>
      <c r="B81" s="618" t="s">
        <v>1081</v>
      </c>
      <c r="C81" s="619" t="s">
        <v>437</v>
      </c>
    </row>
    <row r="82" spans="1:3" x14ac:dyDescent="0.15">
      <c r="A82" s="619" t="s">
        <v>1126</v>
      </c>
      <c r="B82" s="618" t="s">
        <v>1081</v>
      </c>
      <c r="C82" s="619" t="s">
        <v>437</v>
      </c>
    </row>
    <row r="83" spans="1:3" x14ac:dyDescent="0.15">
      <c r="A83" s="619" t="s">
        <v>1126</v>
      </c>
      <c r="B83" s="618" t="s">
        <v>1081</v>
      </c>
      <c r="C83" s="619" t="s">
        <v>437</v>
      </c>
    </row>
    <row r="84" spans="1:3" x14ac:dyDescent="0.15">
      <c r="A84" s="619" t="s">
        <v>1126</v>
      </c>
      <c r="B84" s="618" t="s">
        <v>1081</v>
      </c>
      <c r="C84" s="619" t="s">
        <v>424</v>
      </c>
    </row>
    <row r="85" spans="1:3" x14ac:dyDescent="0.15">
      <c r="A85" s="619" t="s">
        <v>1126</v>
      </c>
      <c r="B85" s="618" t="s">
        <v>1081</v>
      </c>
      <c r="C85" s="619" t="s">
        <v>424</v>
      </c>
    </row>
    <row r="86" spans="1:3" x14ac:dyDescent="0.15">
      <c r="A86" s="619" t="s">
        <v>1126</v>
      </c>
      <c r="B86" s="618" t="s">
        <v>1081</v>
      </c>
      <c r="C86" s="619" t="s">
        <v>424</v>
      </c>
    </row>
    <row r="87" spans="1:3" x14ac:dyDescent="0.15">
      <c r="A87" s="618" t="s">
        <v>1126</v>
      </c>
      <c r="B87" s="618" t="s">
        <v>1081</v>
      </c>
      <c r="C87" s="619" t="s">
        <v>424</v>
      </c>
    </row>
    <row r="88" spans="1:3" x14ac:dyDescent="0.15">
      <c r="A88" s="618" t="s">
        <v>1126</v>
      </c>
      <c r="B88" s="618" t="s">
        <v>1081</v>
      </c>
      <c r="C88" s="619" t="s">
        <v>424</v>
      </c>
    </row>
    <row r="89" spans="1:3" x14ac:dyDescent="0.15">
      <c r="A89" s="619" t="s">
        <v>1126</v>
      </c>
      <c r="B89" s="618" t="s">
        <v>1081</v>
      </c>
      <c r="C89" s="619" t="s">
        <v>424</v>
      </c>
    </row>
    <row r="90" spans="1:3" x14ac:dyDescent="0.15">
      <c r="A90" s="619" t="s">
        <v>1126</v>
      </c>
      <c r="B90" s="618" t="s">
        <v>1081</v>
      </c>
      <c r="C90" s="619" t="s">
        <v>1103</v>
      </c>
    </row>
    <row r="91" spans="1:3" x14ac:dyDescent="0.15">
      <c r="A91" s="619" t="s">
        <v>1126</v>
      </c>
      <c r="B91" s="618" t="s">
        <v>1081</v>
      </c>
      <c r="C91" s="619" t="s">
        <v>1080</v>
      </c>
    </row>
    <row r="92" spans="1:3" x14ac:dyDescent="0.15">
      <c r="A92" s="619" t="s">
        <v>1126</v>
      </c>
      <c r="B92" s="618" t="s">
        <v>1081</v>
      </c>
      <c r="C92" s="619" t="s">
        <v>424</v>
      </c>
    </row>
    <row r="93" spans="1:3" x14ac:dyDescent="0.15">
      <c r="A93" s="619" t="s">
        <v>1126</v>
      </c>
      <c r="B93" s="618" t="s">
        <v>1081</v>
      </c>
      <c r="C93" s="619" t="s">
        <v>424</v>
      </c>
    </row>
    <row r="94" spans="1:3" x14ac:dyDescent="0.15">
      <c r="A94" s="619" t="s">
        <v>1126</v>
      </c>
      <c r="B94" s="618" t="s">
        <v>1081</v>
      </c>
      <c r="C94" s="619" t="s">
        <v>424</v>
      </c>
    </row>
    <row r="95" spans="1:3" x14ac:dyDescent="0.15">
      <c r="A95" s="619" t="s">
        <v>1126</v>
      </c>
      <c r="B95" s="618" t="s">
        <v>1081</v>
      </c>
      <c r="C95" s="619" t="s">
        <v>424</v>
      </c>
    </row>
    <row r="96" spans="1:3" x14ac:dyDescent="0.15">
      <c r="A96" s="619" t="s">
        <v>1126</v>
      </c>
      <c r="B96" s="618" t="s">
        <v>1081</v>
      </c>
      <c r="C96" s="619" t="s">
        <v>437</v>
      </c>
    </row>
    <row r="97" spans="1:3" x14ac:dyDescent="0.15">
      <c r="A97" s="619" t="s">
        <v>1126</v>
      </c>
      <c r="B97" s="618" t="s">
        <v>1081</v>
      </c>
      <c r="C97" s="619" t="s">
        <v>437</v>
      </c>
    </row>
    <row r="98" spans="1:3" x14ac:dyDescent="0.15">
      <c r="A98" s="619" t="s">
        <v>1126</v>
      </c>
      <c r="B98" s="618" t="s">
        <v>1081</v>
      </c>
      <c r="C98" s="619" t="s">
        <v>437</v>
      </c>
    </row>
    <row r="99" spans="1:3" x14ac:dyDescent="0.15">
      <c r="A99" s="618" t="s">
        <v>1126</v>
      </c>
      <c r="B99" s="618" t="s">
        <v>1081</v>
      </c>
      <c r="C99" s="619" t="s">
        <v>1102</v>
      </c>
    </row>
    <row r="100" spans="1:3" x14ac:dyDescent="0.15">
      <c r="A100" s="618" t="s">
        <v>1126</v>
      </c>
      <c r="B100" s="618" t="s">
        <v>1081</v>
      </c>
      <c r="C100" s="619" t="s">
        <v>1102</v>
      </c>
    </row>
    <row r="101" spans="1:3" x14ac:dyDescent="0.15">
      <c r="A101" s="618" t="s">
        <v>1126</v>
      </c>
      <c r="B101" s="618" t="s">
        <v>1081</v>
      </c>
      <c r="C101" s="619" t="s">
        <v>1080</v>
      </c>
    </row>
    <row r="102" spans="1:3" x14ac:dyDescent="0.15">
      <c r="A102" s="619" t="s">
        <v>1126</v>
      </c>
      <c r="B102" s="618" t="s">
        <v>1081</v>
      </c>
      <c r="C102" s="619" t="s">
        <v>424</v>
      </c>
    </row>
    <row r="103" spans="1:3" x14ac:dyDescent="0.15">
      <c r="A103" s="619" t="s">
        <v>1126</v>
      </c>
      <c r="B103" s="618" t="s">
        <v>1081</v>
      </c>
      <c r="C103" s="619" t="s">
        <v>424</v>
      </c>
    </row>
    <row r="104" spans="1:3" x14ac:dyDescent="0.15">
      <c r="A104" s="619" t="s">
        <v>1126</v>
      </c>
      <c r="B104" s="618" t="s">
        <v>1081</v>
      </c>
      <c r="C104" s="619" t="s">
        <v>424</v>
      </c>
    </row>
    <row r="105" spans="1:3" x14ac:dyDescent="0.15">
      <c r="A105" s="619" t="s">
        <v>1126</v>
      </c>
      <c r="B105" s="618" t="s">
        <v>1081</v>
      </c>
      <c r="C105" s="619" t="s">
        <v>424</v>
      </c>
    </row>
    <row r="106" spans="1:3" x14ac:dyDescent="0.15">
      <c r="A106" s="619" t="s">
        <v>1126</v>
      </c>
      <c r="B106" s="618" t="s">
        <v>1081</v>
      </c>
      <c r="C106" s="619" t="s">
        <v>424</v>
      </c>
    </row>
    <row r="107" spans="1:3" x14ac:dyDescent="0.15">
      <c r="A107" s="619" t="s">
        <v>1126</v>
      </c>
      <c r="B107" s="618" t="s">
        <v>1081</v>
      </c>
      <c r="C107" s="619" t="s">
        <v>437</v>
      </c>
    </row>
    <row r="108" spans="1:3" x14ac:dyDescent="0.15">
      <c r="A108" s="619" t="s">
        <v>1126</v>
      </c>
      <c r="B108" s="618" t="s">
        <v>1081</v>
      </c>
      <c r="C108" s="619" t="s">
        <v>1080</v>
      </c>
    </row>
    <row r="109" spans="1:3" x14ac:dyDescent="0.15">
      <c r="A109" s="619" t="s">
        <v>1126</v>
      </c>
      <c r="B109" s="618" t="s">
        <v>1081</v>
      </c>
      <c r="C109" s="619" t="s">
        <v>424</v>
      </c>
    </row>
    <row r="110" spans="1:3" x14ac:dyDescent="0.15">
      <c r="A110" s="619" t="s">
        <v>1126</v>
      </c>
      <c r="B110" s="618" t="s">
        <v>1081</v>
      </c>
      <c r="C110" s="619" t="s">
        <v>437</v>
      </c>
    </row>
    <row r="111" spans="1:3" x14ac:dyDescent="0.15">
      <c r="A111" s="619" t="s">
        <v>1126</v>
      </c>
      <c r="B111" s="618" t="s">
        <v>1081</v>
      </c>
      <c r="C111" s="619" t="s">
        <v>424</v>
      </c>
    </row>
    <row r="112" spans="1:3" x14ac:dyDescent="0.15">
      <c r="A112" s="619" t="s">
        <v>1126</v>
      </c>
      <c r="B112" s="618" t="s">
        <v>1081</v>
      </c>
      <c r="C112" s="619" t="s">
        <v>424</v>
      </c>
    </row>
    <row r="113" spans="1:3" x14ac:dyDescent="0.15">
      <c r="A113" s="619" t="s">
        <v>1126</v>
      </c>
      <c r="B113" s="618" t="s">
        <v>1081</v>
      </c>
      <c r="C113" s="619" t="s">
        <v>424</v>
      </c>
    </row>
    <row r="114" spans="1:3" x14ac:dyDescent="0.15">
      <c r="A114" s="618" t="s">
        <v>1126</v>
      </c>
      <c r="B114" s="618" t="s">
        <v>1081</v>
      </c>
      <c r="C114" s="619" t="s">
        <v>1080</v>
      </c>
    </row>
    <row r="115" spans="1:3" x14ac:dyDescent="0.15">
      <c r="A115" s="618" t="s">
        <v>1126</v>
      </c>
      <c r="B115" s="618" t="s">
        <v>1081</v>
      </c>
      <c r="C115" s="619" t="s">
        <v>437</v>
      </c>
    </row>
    <row r="116" spans="1:3" x14ac:dyDescent="0.15">
      <c r="A116" s="618" t="s">
        <v>1126</v>
      </c>
      <c r="B116" s="618" t="s">
        <v>1081</v>
      </c>
      <c r="C116" s="619" t="s">
        <v>424</v>
      </c>
    </row>
    <row r="117" spans="1:3" x14ac:dyDescent="0.15">
      <c r="A117" s="618" t="s">
        <v>1126</v>
      </c>
      <c r="B117" s="618" t="s">
        <v>1081</v>
      </c>
      <c r="C117" s="619" t="s">
        <v>1080</v>
      </c>
    </row>
    <row r="118" spans="1:3" x14ac:dyDescent="0.15">
      <c r="A118" s="619" t="s">
        <v>1126</v>
      </c>
      <c r="B118" s="618" t="s">
        <v>1081</v>
      </c>
      <c r="C118" s="619" t="s">
        <v>424</v>
      </c>
    </row>
    <row r="119" spans="1:3" x14ac:dyDescent="0.15">
      <c r="A119" s="618" t="s">
        <v>1126</v>
      </c>
      <c r="B119" s="618" t="s">
        <v>1081</v>
      </c>
      <c r="C119" s="619" t="s">
        <v>424</v>
      </c>
    </row>
    <row r="120" spans="1:3" x14ac:dyDescent="0.15">
      <c r="A120" s="618" t="s">
        <v>1126</v>
      </c>
      <c r="B120" s="618" t="s">
        <v>1081</v>
      </c>
      <c r="C120" s="619" t="s">
        <v>437</v>
      </c>
    </row>
    <row r="121" spans="1:3" x14ac:dyDescent="0.15">
      <c r="A121" s="618" t="s">
        <v>1126</v>
      </c>
      <c r="B121" s="618" t="s">
        <v>1081</v>
      </c>
      <c r="C121" s="619" t="s">
        <v>424</v>
      </c>
    </row>
    <row r="122" spans="1:3" x14ac:dyDescent="0.15">
      <c r="A122" s="618" t="s">
        <v>1126</v>
      </c>
      <c r="B122" s="618" t="s">
        <v>1081</v>
      </c>
      <c r="C122" s="619" t="s">
        <v>424</v>
      </c>
    </row>
    <row r="123" spans="1:3" x14ac:dyDescent="0.15">
      <c r="A123" s="618" t="s">
        <v>1126</v>
      </c>
      <c r="B123" s="618" t="s">
        <v>1081</v>
      </c>
      <c r="C123" s="619" t="s">
        <v>424</v>
      </c>
    </row>
    <row r="124" spans="1:3" x14ac:dyDescent="0.15">
      <c r="A124" s="619" t="s">
        <v>1126</v>
      </c>
      <c r="B124" s="618" t="s">
        <v>1081</v>
      </c>
      <c r="C124" s="619" t="s">
        <v>424</v>
      </c>
    </row>
    <row r="125" spans="1:3" x14ac:dyDescent="0.15">
      <c r="A125" s="619" t="s">
        <v>1126</v>
      </c>
      <c r="B125" s="618" t="s">
        <v>1081</v>
      </c>
      <c r="C125" s="619" t="s">
        <v>424</v>
      </c>
    </row>
    <row r="126" spans="1:3" x14ac:dyDescent="0.15">
      <c r="A126" s="618" t="s">
        <v>1126</v>
      </c>
      <c r="B126" s="618" t="s">
        <v>1081</v>
      </c>
      <c r="C126" s="619" t="s">
        <v>424</v>
      </c>
    </row>
    <row r="127" spans="1:3" x14ac:dyDescent="0.15">
      <c r="A127" s="618" t="s">
        <v>1126</v>
      </c>
      <c r="B127" s="618" t="s">
        <v>1081</v>
      </c>
      <c r="C127" s="619" t="s">
        <v>424</v>
      </c>
    </row>
    <row r="128" spans="1:3" x14ac:dyDescent="0.15">
      <c r="A128" s="618" t="s">
        <v>1126</v>
      </c>
      <c r="B128" s="618" t="s">
        <v>1081</v>
      </c>
      <c r="C128" s="619" t="s">
        <v>424</v>
      </c>
    </row>
    <row r="129" spans="1:3" x14ac:dyDescent="0.15">
      <c r="A129" s="618" t="s">
        <v>1126</v>
      </c>
      <c r="B129" s="618" t="s">
        <v>1081</v>
      </c>
      <c r="C129" s="619" t="s">
        <v>424</v>
      </c>
    </row>
    <row r="130" spans="1:3" x14ac:dyDescent="0.15">
      <c r="A130" s="619" t="s">
        <v>1126</v>
      </c>
      <c r="B130" s="618" t="s">
        <v>1081</v>
      </c>
      <c r="C130" s="619" t="s">
        <v>424</v>
      </c>
    </row>
    <row r="131" spans="1:3" x14ac:dyDescent="0.15">
      <c r="A131" s="618" t="s">
        <v>1126</v>
      </c>
      <c r="B131" s="618" t="s">
        <v>1081</v>
      </c>
      <c r="C131" s="619" t="s">
        <v>424</v>
      </c>
    </row>
    <row r="132" spans="1:3" x14ac:dyDescent="0.15">
      <c r="A132" s="618" t="s">
        <v>1126</v>
      </c>
      <c r="B132" s="618" t="s">
        <v>1081</v>
      </c>
      <c r="C132" s="619" t="s">
        <v>437</v>
      </c>
    </row>
    <row r="133" spans="1:3" x14ac:dyDescent="0.15">
      <c r="A133" s="618" t="s">
        <v>1126</v>
      </c>
      <c r="B133" s="618" t="s">
        <v>1081</v>
      </c>
      <c r="C133" s="619" t="s">
        <v>437</v>
      </c>
    </row>
    <row r="134" spans="1:3" x14ac:dyDescent="0.15">
      <c r="A134" s="618" t="s">
        <v>1126</v>
      </c>
      <c r="B134" s="618" t="s">
        <v>1081</v>
      </c>
      <c r="C134" s="619" t="s">
        <v>437</v>
      </c>
    </row>
    <row r="135" spans="1:3" x14ac:dyDescent="0.15">
      <c r="A135" s="618" t="s">
        <v>1126</v>
      </c>
      <c r="B135" s="618" t="s">
        <v>1081</v>
      </c>
      <c r="C135" s="619" t="s">
        <v>437</v>
      </c>
    </row>
    <row r="136" spans="1:3" x14ac:dyDescent="0.15">
      <c r="A136" s="618" t="s">
        <v>1126</v>
      </c>
      <c r="B136" s="618" t="s">
        <v>1081</v>
      </c>
      <c r="C136" s="619" t="s">
        <v>437</v>
      </c>
    </row>
    <row r="137" spans="1:3" x14ac:dyDescent="0.15">
      <c r="A137" s="618" t="s">
        <v>1126</v>
      </c>
      <c r="B137" s="618" t="s">
        <v>1081</v>
      </c>
      <c r="C137" s="619" t="s">
        <v>437</v>
      </c>
    </row>
    <row r="138" spans="1:3" x14ac:dyDescent="0.15">
      <c r="A138" s="618" t="s">
        <v>1126</v>
      </c>
      <c r="B138" s="618" t="s">
        <v>1081</v>
      </c>
      <c r="C138" s="619" t="s">
        <v>1080</v>
      </c>
    </row>
    <row r="139" spans="1:3" x14ac:dyDescent="0.15">
      <c r="A139" s="618" t="s">
        <v>1126</v>
      </c>
      <c r="B139" s="618">
        <v>2013</v>
      </c>
      <c r="C139" s="619" t="s">
        <v>1106</v>
      </c>
    </row>
    <row r="140" spans="1:3" x14ac:dyDescent="0.15">
      <c r="A140" s="618" t="s">
        <v>1126</v>
      </c>
      <c r="B140" s="618">
        <v>2013</v>
      </c>
      <c r="C140" s="619" t="s">
        <v>1102</v>
      </c>
    </row>
    <row r="141" spans="1:3" x14ac:dyDescent="0.15">
      <c r="A141" s="618" t="s">
        <v>1126</v>
      </c>
      <c r="B141" s="618">
        <v>2013</v>
      </c>
      <c r="C141" s="619" t="s">
        <v>1102</v>
      </c>
    </row>
    <row r="142" spans="1:3" x14ac:dyDescent="0.15">
      <c r="A142" s="618" t="s">
        <v>1126</v>
      </c>
      <c r="B142" s="618" t="s">
        <v>1081</v>
      </c>
      <c r="C142" s="619" t="s">
        <v>437</v>
      </c>
    </row>
    <row r="143" spans="1:3" x14ac:dyDescent="0.15">
      <c r="A143" s="618" t="s">
        <v>1126</v>
      </c>
      <c r="B143" s="618" t="s">
        <v>1081</v>
      </c>
      <c r="C143" s="619" t="s">
        <v>424</v>
      </c>
    </row>
    <row r="144" spans="1:3" x14ac:dyDescent="0.15">
      <c r="A144" s="618" t="s">
        <v>1126</v>
      </c>
      <c r="B144" s="618" t="s">
        <v>1081</v>
      </c>
      <c r="C144" s="619" t="s">
        <v>1102</v>
      </c>
    </row>
    <row r="145" spans="1:3" x14ac:dyDescent="0.15">
      <c r="A145" s="618" t="s">
        <v>1126</v>
      </c>
      <c r="B145" s="618" t="s">
        <v>1081</v>
      </c>
      <c r="C145" s="619" t="s">
        <v>424</v>
      </c>
    </row>
    <row r="146" spans="1:3" x14ac:dyDescent="0.15">
      <c r="A146" s="618" t="s">
        <v>1126</v>
      </c>
      <c r="B146" s="618" t="s">
        <v>1081</v>
      </c>
      <c r="C146" s="619" t="s">
        <v>424</v>
      </c>
    </row>
    <row r="147" spans="1:3" x14ac:dyDescent="0.15">
      <c r="A147" s="618" t="s">
        <v>1126</v>
      </c>
      <c r="B147" s="618" t="s">
        <v>1081</v>
      </c>
      <c r="C147" s="619" t="s">
        <v>424</v>
      </c>
    </row>
    <row r="148" spans="1:3" x14ac:dyDescent="0.15">
      <c r="A148" s="618" t="s">
        <v>1126</v>
      </c>
      <c r="B148" s="618" t="s">
        <v>1081</v>
      </c>
      <c r="C148" s="619" t="s">
        <v>424</v>
      </c>
    </row>
    <row r="149" spans="1:3" x14ac:dyDescent="0.15">
      <c r="A149" s="618" t="s">
        <v>1126</v>
      </c>
      <c r="B149" s="618" t="s">
        <v>1081</v>
      </c>
      <c r="C149" s="619" t="s">
        <v>1080</v>
      </c>
    </row>
    <row r="150" spans="1:3" x14ac:dyDescent="0.15">
      <c r="A150" s="619" t="s">
        <v>1126</v>
      </c>
      <c r="B150" s="618">
        <v>2013</v>
      </c>
      <c r="C150" s="619" t="s">
        <v>1080</v>
      </c>
    </row>
    <row r="151" spans="1:3" x14ac:dyDescent="0.15">
      <c r="A151" s="619" t="s">
        <v>1126</v>
      </c>
      <c r="B151" s="618" t="s">
        <v>1081</v>
      </c>
      <c r="C151" s="619" t="s">
        <v>1080</v>
      </c>
    </row>
    <row r="152" spans="1:3" x14ac:dyDescent="0.15">
      <c r="A152" s="619" t="s">
        <v>1126</v>
      </c>
      <c r="B152" s="618" t="s">
        <v>1081</v>
      </c>
      <c r="C152" s="619" t="s">
        <v>437</v>
      </c>
    </row>
    <row r="153" spans="1:3" x14ac:dyDescent="0.15">
      <c r="A153" s="619" t="s">
        <v>1126</v>
      </c>
      <c r="B153" s="618" t="s">
        <v>1081</v>
      </c>
      <c r="C153" s="619" t="s">
        <v>437</v>
      </c>
    </row>
    <row r="154" spans="1:3" x14ac:dyDescent="0.15">
      <c r="A154" s="619" t="s">
        <v>1126</v>
      </c>
      <c r="B154" s="618">
        <v>2013</v>
      </c>
      <c r="C154" s="619" t="s">
        <v>424</v>
      </c>
    </row>
    <row r="155" spans="1:3" x14ac:dyDescent="0.15">
      <c r="A155" s="619" t="s">
        <v>1126</v>
      </c>
      <c r="B155" s="618">
        <v>2013</v>
      </c>
      <c r="C155" s="619" t="s">
        <v>424</v>
      </c>
    </row>
    <row r="156" spans="1:3" x14ac:dyDescent="0.15">
      <c r="A156" s="619" t="s">
        <v>1126</v>
      </c>
      <c r="B156" s="618">
        <v>2013</v>
      </c>
      <c r="C156" s="619" t="s">
        <v>424</v>
      </c>
    </row>
    <row r="157" spans="1:3" x14ac:dyDescent="0.15">
      <c r="A157" s="618" t="s">
        <v>1126</v>
      </c>
      <c r="B157" s="618" t="s">
        <v>1081</v>
      </c>
      <c r="C157" s="619" t="s">
        <v>424</v>
      </c>
    </row>
    <row r="158" spans="1:3" x14ac:dyDescent="0.15">
      <c r="A158" s="619" t="s">
        <v>1126</v>
      </c>
      <c r="B158" s="618">
        <v>2013</v>
      </c>
      <c r="C158" s="619" t="s">
        <v>424</v>
      </c>
    </row>
    <row r="159" spans="1:3" x14ac:dyDescent="0.15">
      <c r="A159" s="619" t="s">
        <v>1126</v>
      </c>
      <c r="B159" s="618">
        <v>2013</v>
      </c>
      <c r="C159" s="619" t="s">
        <v>424</v>
      </c>
    </row>
    <row r="160" spans="1:3" x14ac:dyDescent="0.15">
      <c r="A160" s="619" t="s">
        <v>1126</v>
      </c>
      <c r="B160" s="618" t="s">
        <v>1081</v>
      </c>
      <c r="C160" s="619" t="s">
        <v>437</v>
      </c>
    </row>
    <row r="161" spans="1:3" x14ac:dyDescent="0.15">
      <c r="A161" s="618" t="s">
        <v>1126</v>
      </c>
      <c r="B161" s="618" t="s">
        <v>1081</v>
      </c>
      <c r="C161" s="619" t="s">
        <v>437</v>
      </c>
    </row>
    <row r="162" spans="1:3" x14ac:dyDescent="0.15">
      <c r="A162" s="618" t="s">
        <v>1126</v>
      </c>
      <c r="B162" s="618" t="s">
        <v>1081</v>
      </c>
      <c r="C162" s="619" t="s">
        <v>1102</v>
      </c>
    </row>
    <row r="163" spans="1:3" x14ac:dyDescent="0.15">
      <c r="A163" s="619" t="s">
        <v>1126</v>
      </c>
      <c r="B163" s="618" t="s">
        <v>1081</v>
      </c>
      <c r="C163" s="619" t="s">
        <v>424</v>
      </c>
    </row>
    <row r="164" spans="1:3" x14ac:dyDescent="0.15">
      <c r="A164" s="619" t="s">
        <v>1126</v>
      </c>
      <c r="B164" s="618" t="s">
        <v>1081</v>
      </c>
      <c r="C164" s="619" t="s">
        <v>1102</v>
      </c>
    </row>
    <row r="165" spans="1:3" x14ac:dyDescent="0.15">
      <c r="A165" s="619" t="s">
        <v>1126</v>
      </c>
      <c r="B165" s="618" t="s">
        <v>1081</v>
      </c>
      <c r="C165" s="619" t="s">
        <v>424</v>
      </c>
    </row>
    <row r="166" spans="1:3" x14ac:dyDescent="0.15">
      <c r="A166" s="619" t="s">
        <v>1126</v>
      </c>
      <c r="B166" s="618">
        <v>2013</v>
      </c>
      <c r="C166" s="619" t="s">
        <v>1102</v>
      </c>
    </row>
    <row r="167" spans="1:3" x14ac:dyDescent="0.15">
      <c r="A167" s="619" t="s">
        <v>1126</v>
      </c>
      <c r="B167" s="618" t="s">
        <v>1081</v>
      </c>
      <c r="C167" s="619" t="s">
        <v>424</v>
      </c>
    </row>
    <row r="168" spans="1:3" x14ac:dyDescent="0.15">
      <c r="A168" s="619" t="s">
        <v>1126</v>
      </c>
      <c r="B168" s="618" t="s">
        <v>1081</v>
      </c>
      <c r="C168" s="619" t="s">
        <v>437</v>
      </c>
    </row>
    <row r="169" spans="1:3" x14ac:dyDescent="0.15">
      <c r="A169" s="619" t="s">
        <v>1126</v>
      </c>
      <c r="B169" s="618" t="s">
        <v>1081</v>
      </c>
      <c r="C169" s="619" t="s">
        <v>424</v>
      </c>
    </row>
    <row r="170" spans="1:3" x14ac:dyDescent="0.15">
      <c r="A170" s="619" t="s">
        <v>1126</v>
      </c>
      <c r="B170" s="618" t="s">
        <v>1081</v>
      </c>
      <c r="C170" s="619" t="s">
        <v>424</v>
      </c>
    </row>
    <row r="171" spans="1:3" x14ac:dyDescent="0.15">
      <c r="A171" s="619" t="s">
        <v>1126</v>
      </c>
      <c r="B171" s="618" t="s">
        <v>1081</v>
      </c>
      <c r="C171" s="619" t="s">
        <v>424</v>
      </c>
    </row>
    <row r="172" spans="1:3" x14ac:dyDescent="0.15">
      <c r="A172" s="619" t="s">
        <v>1126</v>
      </c>
      <c r="B172" s="618" t="s">
        <v>1081</v>
      </c>
      <c r="C172" s="619" t="s">
        <v>1080</v>
      </c>
    </row>
    <row r="173" spans="1:3" x14ac:dyDescent="0.15">
      <c r="A173" s="619" t="s">
        <v>1126</v>
      </c>
      <c r="B173" s="618">
        <v>2013</v>
      </c>
      <c r="C173" s="619" t="s">
        <v>437</v>
      </c>
    </row>
    <row r="174" spans="1:3" x14ac:dyDescent="0.15">
      <c r="A174" s="619" t="s">
        <v>1126</v>
      </c>
      <c r="B174" s="618">
        <v>2013</v>
      </c>
      <c r="C174" s="619" t="s">
        <v>437</v>
      </c>
    </row>
    <row r="175" spans="1:3" x14ac:dyDescent="0.15">
      <c r="A175" s="619" t="s">
        <v>1126</v>
      </c>
      <c r="B175" s="618">
        <v>2013</v>
      </c>
      <c r="C175" s="619" t="s">
        <v>437</v>
      </c>
    </row>
    <row r="176" spans="1:3" x14ac:dyDescent="0.15">
      <c r="A176" s="619" t="s">
        <v>1126</v>
      </c>
      <c r="B176" s="618" t="s">
        <v>1081</v>
      </c>
      <c r="C176" s="619" t="s">
        <v>424</v>
      </c>
    </row>
    <row r="177" spans="1:3" x14ac:dyDescent="0.15">
      <c r="A177" s="619" t="s">
        <v>1126</v>
      </c>
      <c r="B177" s="618" t="s">
        <v>1081</v>
      </c>
      <c r="C177" s="619" t="s">
        <v>1102</v>
      </c>
    </row>
    <row r="178" spans="1:3" x14ac:dyDescent="0.15">
      <c r="A178" s="619" t="s">
        <v>1126</v>
      </c>
      <c r="B178" s="618" t="s">
        <v>1081</v>
      </c>
      <c r="C178" s="619" t="s">
        <v>424</v>
      </c>
    </row>
    <row r="179" spans="1:3" x14ac:dyDescent="0.15">
      <c r="A179" s="619" t="s">
        <v>1126</v>
      </c>
      <c r="B179" s="618" t="s">
        <v>1081</v>
      </c>
      <c r="C179" s="619" t="s">
        <v>1080</v>
      </c>
    </row>
    <row r="180" spans="1:3" x14ac:dyDescent="0.15">
      <c r="A180" s="619" t="s">
        <v>1126</v>
      </c>
      <c r="B180" s="618" t="s">
        <v>1081</v>
      </c>
      <c r="C180" s="619" t="s">
        <v>1080</v>
      </c>
    </row>
    <row r="181" spans="1:3" x14ac:dyDescent="0.15">
      <c r="A181" s="619" t="s">
        <v>1126</v>
      </c>
      <c r="B181" s="618" t="s">
        <v>1081</v>
      </c>
      <c r="C181" s="619" t="s">
        <v>424</v>
      </c>
    </row>
    <row r="182" spans="1:3" x14ac:dyDescent="0.15">
      <c r="A182" s="619" t="s">
        <v>1126</v>
      </c>
      <c r="B182" s="618" t="s">
        <v>1081</v>
      </c>
      <c r="C182" s="619" t="s">
        <v>1080</v>
      </c>
    </row>
    <row r="183" spans="1:3" x14ac:dyDescent="0.15">
      <c r="A183" s="619" t="s">
        <v>1126</v>
      </c>
      <c r="B183" s="618" t="s">
        <v>1081</v>
      </c>
      <c r="C183" s="619" t="s">
        <v>424</v>
      </c>
    </row>
    <row r="184" spans="1:3" x14ac:dyDescent="0.15">
      <c r="A184" s="619" t="s">
        <v>1126</v>
      </c>
      <c r="B184" s="618" t="s">
        <v>1081</v>
      </c>
      <c r="C184" s="619" t="s">
        <v>1080</v>
      </c>
    </row>
    <row r="185" spans="1:3" x14ac:dyDescent="0.15">
      <c r="A185" s="619" t="s">
        <v>1126</v>
      </c>
      <c r="B185" s="618" t="s">
        <v>1081</v>
      </c>
      <c r="C185" s="619" t="s">
        <v>424</v>
      </c>
    </row>
    <row r="186" spans="1:3" x14ac:dyDescent="0.15">
      <c r="A186" s="619" t="s">
        <v>1126</v>
      </c>
      <c r="B186" s="618" t="s">
        <v>1081</v>
      </c>
      <c r="C186" s="619" t="s">
        <v>1080</v>
      </c>
    </row>
    <row r="187" spans="1:3" x14ac:dyDescent="0.15">
      <c r="A187" s="619" t="s">
        <v>1126</v>
      </c>
      <c r="B187" s="618">
        <v>2013</v>
      </c>
      <c r="C187" s="619" t="s">
        <v>424</v>
      </c>
    </row>
    <row r="188" spans="1:3" x14ac:dyDescent="0.15">
      <c r="A188" s="619" t="s">
        <v>1126</v>
      </c>
      <c r="B188" s="618" t="s">
        <v>1081</v>
      </c>
      <c r="C188" s="619" t="s">
        <v>437</v>
      </c>
    </row>
    <row r="189" spans="1:3" x14ac:dyDescent="0.15">
      <c r="A189" s="619" t="s">
        <v>1126</v>
      </c>
      <c r="B189" s="618" t="s">
        <v>1081</v>
      </c>
      <c r="C189" s="619" t="s">
        <v>424</v>
      </c>
    </row>
    <row r="190" spans="1:3" x14ac:dyDescent="0.15">
      <c r="A190" s="619" t="s">
        <v>1126</v>
      </c>
      <c r="B190" s="618" t="s">
        <v>1081</v>
      </c>
      <c r="C190" s="619" t="s">
        <v>424</v>
      </c>
    </row>
    <row r="191" spans="1:3" x14ac:dyDescent="0.15">
      <c r="A191" s="619" t="s">
        <v>1126</v>
      </c>
      <c r="B191" s="618" t="s">
        <v>1081</v>
      </c>
      <c r="C191" s="619" t="s">
        <v>424</v>
      </c>
    </row>
    <row r="192" spans="1:3" x14ac:dyDescent="0.15">
      <c r="A192" s="619" t="s">
        <v>1126</v>
      </c>
      <c r="B192" s="618" t="s">
        <v>1081</v>
      </c>
      <c r="C192" s="619" t="s">
        <v>424</v>
      </c>
    </row>
    <row r="193" spans="1:3" x14ac:dyDescent="0.15">
      <c r="A193" s="619" t="s">
        <v>1126</v>
      </c>
      <c r="B193" s="618" t="s">
        <v>1081</v>
      </c>
      <c r="C193" s="619" t="s">
        <v>437</v>
      </c>
    </row>
    <row r="194" spans="1:3" x14ac:dyDescent="0.15">
      <c r="A194" s="619" t="s">
        <v>1126</v>
      </c>
      <c r="B194" s="618" t="s">
        <v>1081</v>
      </c>
      <c r="C194" s="619" t="s">
        <v>1080</v>
      </c>
    </row>
    <row r="195" spans="1:3" x14ac:dyDescent="0.15">
      <c r="A195" s="618" t="s">
        <v>1126</v>
      </c>
      <c r="B195" s="618" t="s">
        <v>1081</v>
      </c>
      <c r="C195" s="619" t="s">
        <v>1080</v>
      </c>
    </row>
    <row r="196" spans="1:3" x14ac:dyDescent="0.15">
      <c r="A196" s="618" t="s">
        <v>1126</v>
      </c>
      <c r="B196" s="618" t="s">
        <v>1081</v>
      </c>
      <c r="C196" s="619" t="s">
        <v>1103</v>
      </c>
    </row>
    <row r="197" spans="1:3" x14ac:dyDescent="0.15">
      <c r="A197" s="618" t="s">
        <v>1126</v>
      </c>
      <c r="B197" s="618">
        <v>2013</v>
      </c>
      <c r="C197" s="619" t="s">
        <v>1103</v>
      </c>
    </row>
    <row r="198" spans="1:3" x14ac:dyDescent="0.15">
      <c r="A198" s="618" t="s">
        <v>1126</v>
      </c>
      <c r="B198" s="618" t="s">
        <v>1081</v>
      </c>
      <c r="C198" s="619" t="s">
        <v>424</v>
      </c>
    </row>
    <row r="199" spans="1:3" x14ac:dyDescent="0.15">
      <c r="A199" s="618" t="s">
        <v>1126</v>
      </c>
      <c r="B199" s="618" t="s">
        <v>1081</v>
      </c>
      <c r="C199" s="619" t="s">
        <v>424</v>
      </c>
    </row>
    <row r="200" spans="1:3" x14ac:dyDescent="0.15">
      <c r="A200" s="618" t="s">
        <v>1126</v>
      </c>
      <c r="B200" s="618">
        <v>2013</v>
      </c>
      <c r="C200" s="619" t="s">
        <v>1102</v>
      </c>
    </row>
    <row r="201" spans="1:3" x14ac:dyDescent="0.15">
      <c r="A201" s="618" t="s">
        <v>1126</v>
      </c>
      <c r="B201" s="618" t="s">
        <v>1081</v>
      </c>
      <c r="C201" s="619" t="s">
        <v>1103</v>
      </c>
    </row>
    <row r="202" spans="1:3" x14ac:dyDescent="0.15">
      <c r="A202" s="618" t="s">
        <v>1126</v>
      </c>
      <c r="B202" s="618" t="s">
        <v>1081</v>
      </c>
      <c r="C202" s="619" t="s">
        <v>424</v>
      </c>
    </row>
    <row r="203" spans="1:3" x14ac:dyDescent="0.15">
      <c r="A203" s="618" t="s">
        <v>1126</v>
      </c>
      <c r="B203" s="618" t="s">
        <v>1081</v>
      </c>
      <c r="C203" s="619" t="s">
        <v>424</v>
      </c>
    </row>
    <row r="204" spans="1:3" x14ac:dyDescent="0.15">
      <c r="A204" s="618" t="s">
        <v>1126</v>
      </c>
      <c r="B204" s="618" t="s">
        <v>1081</v>
      </c>
      <c r="C204" s="619" t="s">
        <v>424</v>
      </c>
    </row>
    <row r="205" spans="1:3" x14ac:dyDescent="0.15">
      <c r="A205" s="618" t="s">
        <v>1126</v>
      </c>
      <c r="B205" s="618" t="s">
        <v>1081</v>
      </c>
      <c r="C205" s="619" t="s">
        <v>424</v>
      </c>
    </row>
    <row r="206" spans="1:3" x14ac:dyDescent="0.15">
      <c r="A206" s="618" t="s">
        <v>1126</v>
      </c>
      <c r="B206" s="618" t="s">
        <v>1081</v>
      </c>
      <c r="C206" s="619" t="s">
        <v>424</v>
      </c>
    </row>
    <row r="207" spans="1:3" x14ac:dyDescent="0.15">
      <c r="A207" s="619" t="s">
        <v>1126</v>
      </c>
      <c r="B207" s="618" t="s">
        <v>1081</v>
      </c>
      <c r="C207" s="619" t="s">
        <v>1102</v>
      </c>
    </row>
    <row r="208" spans="1:3" x14ac:dyDescent="0.15">
      <c r="A208" s="619" t="s">
        <v>1126</v>
      </c>
      <c r="B208" s="618" t="s">
        <v>1081</v>
      </c>
      <c r="C208" s="619" t="s">
        <v>424</v>
      </c>
    </row>
    <row r="209" spans="1:3" x14ac:dyDescent="0.15">
      <c r="A209" s="619" t="s">
        <v>1126</v>
      </c>
      <c r="B209" s="618" t="s">
        <v>1081</v>
      </c>
      <c r="C209" s="619" t="s">
        <v>1102</v>
      </c>
    </row>
    <row r="210" spans="1:3" x14ac:dyDescent="0.15">
      <c r="A210" s="619" t="s">
        <v>1126</v>
      </c>
      <c r="B210" s="618" t="s">
        <v>1081</v>
      </c>
      <c r="C210" s="619" t="s">
        <v>424</v>
      </c>
    </row>
    <row r="211" spans="1:3" x14ac:dyDescent="0.15">
      <c r="A211" s="619" t="s">
        <v>1126</v>
      </c>
      <c r="B211" s="618">
        <v>2013</v>
      </c>
      <c r="C211" s="619" t="s">
        <v>437</v>
      </c>
    </row>
    <row r="212" spans="1:3" x14ac:dyDescent="0.15">
      <c r="A212" s="619" t="s">
        <v>1126</v>
      </c>
      <c r="B212" s="618" t="s">
        <v>1081</v>
      </c>
      <c r="C212" s="619" t="s">
        <v>1103</v>
      </c>
    </row>
    <row r="213" spans="1:3" x14ac:dyDescent="0.15">
      <c r="A213" s="619" t="s">
        <v>1126</v>
      </c>
      <c r="B213" s="618">
        <v>2013</v>
      </c>
      <c r="C213" s="619" t="s">
        <v>1103</v>
      </c>
    </row>
    <row r="214" spans="1:3" x14ac:dyDescent="0.15">
      <c r="A214" s="619" t="s">
        <v>1126</v>
      </c>
      <c r="B214" s="618">
        <v>2013</v>
      </c>
      <c r="C214" s="619" t="s">
        <v>1080</v>
      </c>
    </row>
    <row r="215" spans="1:3" x14ac:dyDescent="0.15">
      <c r="A215" s="619" t="s">
        <v>1126</v>
      </c>
      <c r="B215" s="618">
        <v>2013</v>
      </c>
      <c r="C215" s="619" t="s">
        <v>424</v>
      </c>
    </row>
    <row r="216" spans="1:3" x14ac:dyDescent="0.15">
      <c r="A216" s="619" t="s">
        <v>1126</v>
      </c>
      <c r="B216" s="618">
        <v>2013</v>
      </c>
      <c r="C216" s="619" t="s">
        <v>1103</v>
      </c>
    </row>
    <row r="217" spans="1:3" x14ac:dyDescent="0.15">
      <c r="A217" s="618" t="s">
        <v>1126</v>
      </c>
      <c r="B217" s="618" t="s">
        <v>1081</v>
      </c>
      <c r="C217" s="619" t="s">
        <v>424</v>
      </c>
    </row>
    <row r="218" spans="1:3" x14ac:dyDescent="0.15">
      <c r="A218" s="618" t="s">
        <v>1126</v>
      </c>
      <c r="B218" s="618" t="s">
        <v>1081</v>
      </c>
      <c r="C218" s="619" t="s">
        <v>1102</v>
      </c>
    </row>
    <row r="219" spans="1:3" x14ac:dyDescent="0.15">
      <c r="A219" s="618" t="s">
        <v>1126</v>
      </c>
      <c r="B219" s="618" t="s">
        <v>1081</v>
      </c>
      <c r="C219" s="619" t="s">
        <v>1102</v>
      </c>
    </row>
    <row r="220" spans="1:3" x14ac:dyDescent="0.15">
      <c r="A220" s="618" t="s">
        <v>1126</v>
      </c>
      <c r="B220" s="618" t="s">
        <v>1081</v>
      </c>
      <c r="C220" s="619" t="s">
        <v>1102</v>
      </c>
    </row>
    <row r="221" spans="1:3" x14ac:dyDescent="0.15">
      <c r="A221" s="618" t="s">
        <v>1126</v>
      </c>
      <c r="B221" s="618" t="s">
        <v>1081</v>
      </c>
      <c r="C221" s="619" t="s">
        <v>1102</v>
      </c>
    </row>
    <row r="222" spans="1:3" x14ac:dyDescent="0.15">
      <c r="A222" s="619" t="s">
        <v>1126</v>
      </c>
      <c r="B222" s="618" t="s">
        <v>1081</v>
      </c>
      <c r="C222" s="619" t="s">
        <v>1102</v>
      </c>
    </row>
    <row r="223" spans="1:3" x14ac:dyDescent="0.15">
      <c r="A223" s="619" t="s">
        <v>1126</v>
      </c>
      <c r="B223" s="618" t="s">
        <v>1081</v>
      </c>
      <c r="C223" s="619" t="s">
        <v>424</v>
      </c>
    </row>
    <row r="224" spans="1:3" x14ac:dyDescent="0.15">
      <c r="A224" s="619" t="s">
        <v>1126</v>
      </c>
      <c r="B224" s="618" t="s">
        <v>1081</v>
      </c>
      <c r="C224" s="619" t="s">
        <v>1103</v>
      </c>
    </row>
    <row r="225" spans="1:3" x14ac:dyDescent="0.15">
      <c r="A225" s="619" t="s">
        <v>1126</v>
      </c>
      <c r="B225" s="618" t="s">
        <v>1081</v>
      </c>
      <c r="C225" s="619" t="s">
        <v>424</v>
      </c>
    </row>
    <row r="226" spans="1:3" x14ac:dyDescent="0.15">
      <c r="A226" s="619" t="s">
        <v>1126</v>
      </c>
      <c r="B226" s="618" t="s">
        <v>1081</v>
      </c>
      <c r="C226" s="619" t="s">
        <v>424</v>
      </c>
    </row>
    <row r="227" spans="1:3" x14ac:dyDescent="0.15">
      <c r="A227" s="619" t="s">
        <v>1126</v>
      </c>
      <c r="B227" s="618" t="s">
        <v>1081</v>
      </c>
      <c r="C227" s="619" t="s">
        <v>1103</v>
      </c>
    </row>
    <row r="228" spans="1:3" x14ac:dyDescent="0.15">
      <c r="A228" s="619" t="s">
        <v>1126</v>
      </c>
      <c r="B228" s="618" t="s">
        <v>1081</v>
      </c>
      <c r="C228" s="619" t="s">
        <v>1103</v>
      </c>
    </row>
    <row r="229" spans="1:3" x14ac:dyDescent="0.15">
      <c r="A229" s="619" t="s">
        <v>1126</v>
      </c>
      <c r="B229" s="618" t="s">
        <v>1081</v>
      </c>
      <c r="C229" s="619" t="s">
        <v>1103</v>
      </c>
    </row>
    <row r="230" spans="1:3" x14ac:dyDescent="0.15">
      <c r="A230" s="619" t="s">
        <v>1126</v>
      </c>
      <c r="B230" s="618" t="s">
        <v>1081</v>
      </c>
      <c r="C230" s="619" t="s">
        <v>1101</v>
      </c>
    </row>
    <row r="231" spans="1:3" x14ac:dyDescent="0.15">
      <c r="A231" s="619" t="s">
        <v>1126</v>
      </c>
      <c r="B231" s="618" t="s">
        <v>1081</v>
      </c>
      <c r="C231" s="619" t="s">
        <v>437</v>
      </c>
    </row>
    <row r="232" spans="1:3" x14ac:dyDescent="0.15">
      <c r="A232" s="619" t="s">
        <v>1126</v>
      </c>
      <c r="B232" s="618" t="s">
        <v>1081</v>
      </c>
      <c r="C232" s="619" t="s">
        <v>424</v>
      </c>
    </row>
    <row r="233" spans="1:3" x14ac:dyDescent="0.15">
      <c r="A233" s="619" t="s">
        <v>1126</v>
      </c>
      <c r="B233" s="618" t="s">
        <v>1081</v>
      </c>
      <c r="C233" s="619" t="s">
        <v>424</v>
      </c>
    </row>
    <row r="234" spans="1:3" x14ac:dyDescent="0.15">
      <c r="A234" s="619" t="s">
        <v>1126</v>
      </c>
      <c r="B234" s="618" t="s">
        <v>1081</v>
      </c>
      <c r="C234" s="619" t="s">
        <v>1101</v>
      </c>
    </row>
    <row r="235" spans="1:3" x14ac:dyDescent="0.15">
      <c r="A235" s="619" t="s">
        <v>1126</v>
      </c>
      <c r="B235" s="618" t="s">
        <v>1081</v>
      </c>
      <c r="C235" s="619" t="s">
        <v>1104</v>
      </c>
    </row>
    <row r="236" spans="1:3" x14ac:dyDescent="0.15">
      <c r="A236" s="619" t="s">
        <v>1126</v>
      </c>
      <c r="B236" s="618">
        <v>2013</v>
      </c>
      <c r="C236" s="619" t="s">
        <v>1103</v>
      </c>
    </row>
    <row r="237" spans="1:3" x14ac:dyDescent="0.15">
      <c r="A237" s="619" t="s">
        <v>1126</v>
      </c>
      <c r="B237" s="618">
        <v>2013</v>
      </c>
      <c r="C237" s="619" t="s">
        <v>1103</v>
      </c>
    </row>
    <row r="238" spans="1:3" x14ac:dyDescent="0.15">
      <c r="A238" s="619" t="s">
        <v>1126</v>
      </c>
      <c r="B238" s="618" t="s">
        <v>1081</v>
      </c>
      <c r="C238" s="619" t="s">
        <v>424</v>
      </c>
    </row>
    <row r="239" spans="1:3" x14ac:dyDescent="0.15">
      <c r="A239" s="619" t="s">
        <v>1126</v>
      </c>
      <c r="B239" s="618">
        <v>2013</v>
      </c>
      <c r="C239" s="619" t="s">
        <v>437</v>
      </c>
    </row>
    <row r="240" spans="1:3" x14ac:dyDescent="0.15">
      <c r="A240" s="619" t="s">
        <v>1126</v>
      </c>
      <c r="B240" s="618" t="s">
        <v>1081</v>
      </c>
      <c r="C240" s="619" t="s">
        <v>437</v>
      </c>
    </row>
    <row r="241" spans="1:3" x14ac:dyDescent="0.15">
      <c r="A241" s="619" t="s">
        <v>1126</v>
      </c>
      <c r="B241" s="618" t="s">
        <v>1081</v>
      </c>
      <c r="C241" s="619" t="s">
        <v>1080</v>
      </c>
    </row>
    <row r="242" spans="1:3" x14ac:dyDescent="0.15">
      <c r="A242" s="619" t="s">
        <v>1126</v>
      </c>
      <c r="B242" s="618" t="s">
        <v>1081</v>
      </c>
      <c r="C242" s="619" t="s">
        <v>424</v>
      </c>
    </row>
    <row r="243" spans="1:3" x14ac:dyDescent="0.15">
      <c r="A243" s="619" t="s">
        <v>1126</v>
      </c>
      <c r="B243" s="618" t="s">
        <v>1081</v>
      </c>
      <c r="C243" s="619" t="s">
        <v>424</v>
      </c>
    </row>
    <row r="244" spans="1:3" x14ac:dyDescent="0.15">
      <c r="A244" s="619" t="s">
        <v>1126</v>
      </c>
      <c r="B244" s="618" t="s">
        <v>1081</v>
      </c>
      <c r="C244" s="619" t="s">
        <v>424</v>
      </c>
    </row>
    <row r="245" spans="1:3" x14ac:dyDescent="0.15">
      <c r="A245" s="619" t="s">
        <v>1126</v>
      </c>
      <c r="B245" s="618" t="s">
        <v>1081</v>
      </c>
      <c r="C245" s="619" t="s">
        <v>424</v>
      </c>
    </row>
    <row r="246" spans="1:3" x14ac:dyDescent="0.15">
      <c r="A246" s="619" t="s">
        <v>1126</v>
      </c>
      <c r="B246" s="618" t="s">
        <v>1081</v>
      </c>
      <c r="C246" s="619" t="s">
        <v>424</v>
      </c>
    </row>
    <row r="247" spans="1:3" x14ac:dyDescent="0.15">
      <c r="A247" s="619" t="s">
        <v>1126</v>
      </c>
      <c r="B247" s="618" t="s">
        <v>1081</v>
      </c>
      <c r="C247" s="619" t="s">
        <v>1080</v>
      </c>
    </row>
    <row r="248" spans="1:3" x14ac:dyDescent="0.15">
      <c r="A248" s="619" t="s">
        <v>1126</v>
      </c>
      <c r="B248" s="618">
        <v>2013</v>
      </c>
      <c r="C248" s="619" t="s">
        <v>424</v>
      </c>
    </row>
    <row r="249" spans="1:3" x14ac:dyDescent="0.15">
      <c r="A249" s="619" t="s">
        <v>1126</v>
      </c>
      <c r="B249" s="618">
        <v>2013</v>
      </c>
      <c r="C249" s="619" t="s">
        <v>437</v>
      </c>
    </row>
    <row r="250" spans="1:3" x14ac:dyDescent="0.15">
      <c r="A250" s="619" t="s">
        <v>1126</v>
      </c>
      <c r="B250" s="618">
        <v>2013</v>
      </c>
      <c r="C250" s="619" t="s">
        <v>424</v>
      </c>
    </row>
    <row r="251" spans="1:3" x14ac:dyDescent="0.15">
      <c r="A251" s="619" t="s">
        <v>1126</v>
      </c>
      <c r="B251" s="618">
        <v>2013</v>
      </c>
      <c r="C251" s="619" t="s">
        <v>424</v>
      </c>
    </row>
    <row r="252" spans="1:3" x14ac:dyDescent="0.15">
      <c r="A252" s="619" t="s">
        <v>1126</v>
      </c>
      <c r="B252" s="618">
        <v>2013</v>
      </c>
      <c r="C252" s="619" t="s">
        <v>437</v>
      </c>
    </row>
    <row r="253" spans="1:3" x14ac:dyDescent="0.15">
      <c r="A253" s="619" t="s">
        <v>1126</v>
      </c>
      <c r="B253" s="618">
        <v>2013</v>
      </c>
      <c r="C253" s="619" t="s">
        <v>424</v>
      </c>
    </row>
    <row r="254" spans="1:3" x14ac:dyDescent="0.15">
      <c r="A254" s="619" t="s">
        <v>1126</v>
      </c>
      <c r="B254" s="618">
        <v>2013</v>
      </c>
      <c r="C254" s="619" t="s">
        <v>424</v>
      </c>
    </row>
    <row r="255" spans="1:3" x14ac:dyDescent="0.15">
      <c r="A255" s="618" t="s">
        <v>1126</v>
      </c>
      <c r="B255" s="618">
        <v>2013</v>
      </c>
      <c r="C255" s="619" t="s">
        <v>437</v>
      </c>
    </row>
    <row r="256" spans="1:3" x14ac:dyDescent="0.15">
      <c r="A256" s="618" t="s">
        <v>1126</v>
      </c>
      <c r="B256" s="618">
        <v>2013</v>
      </c>
      <c r="C256" s="619" t="s">
        <v>437</v>
      </c>
    </row>
    <row r="257" spans="1:3" x14ac:dyDescent="0.15">
      <c r="A257" s="619" t="s">
        <v>1126</v>
      </c>
      <c r="B257" s="618">
        <v>2013</v>
      </c>
      <c r="C257" s="619" t="s">
        <v>437</v>
      </c>
    </row>
    <row r="258" spans="1:3" x14ac:dyDescent="0.15">
      <c r="A258" s="619" t="s">
        <v>1126</v>
      </c>
      <c r="B258" s="618">
        <v>2013</v>
      </c>
      <c r="C258" s="619" t="s">
        <v>437</v>
      </c>
    </row>
    <row r="259" spans="1:3" x14ac:dyDescent="0.15">
      <c r="A259" s="619" t="s">
        <v>1126</v>
      </c>
      <c r="B259" s="618">
        <v>2013</v>
      </c>
      <c r="C259" s="619" t="s">
        <v>1102</v>
      </c>
    </row>
    <row r="260" spans="1:3" x14ac:dyDescent="0.15">
      <c r="A260" s="619" t="s">
        <v>1126</v>
      </c>
      <c r="B260" s="618">
        <v>2013</v>
      </c>
      <c r="C260" s="619" t="s">
        <v>437</v>
      </c>
    </row>
    <row r="261" spans="1:3" x14ac:dyDescent="0.15">
      <c r="A261" s="618" t="s">
        <v>1126</v>
      </c>
      <c r="B261" s="618">
        <v>2013</v>
      </c>
      <c r="C261" s="619" t="s">
        <v>424</v>
      </c>
    </row>
    <row r="262" spans="1:3" x14ac:dyDescent="0.15">
      <c r="A262" s="618" t="s">
        <v>1126</v>
      </c>
      <c r="B262" s="618">
        <v>2013</v>
      </c>
      <c r="C262" s="619" t="s">
        <v>424</v>
      </c>
    </row>
    <row r="263" spans="1:3" x14ac:dyDescent="0.15">
      <c r="A263" s="618" t="s">
        <v>1126</v>
      </c>
      <c r="B263" s="618">
        <v>2013</v>
      </c>
      <c r="C263" s="619" t="s">
        <v>424</v>
      </c>
    </row>
    <row r="264" spans="1:3" x14ac:dyDescent="0.15">
      <c r="A264" s="618" t="s">
        <v>1126</v>
      </c>
      <c r="B264" s="618">
        <v>2013</v>
      </c>
      <c r="C264" s="619" t="s">
        <v>1103</v>
      </c>
    </row>
    <row r="265" spans="1:3" x14ac:dyDescent="0.15">
      <c r="A265" s="619" t="s">
        <v>1126</v>
      </c>
      <c r="B265" s="618">
        <v>2013</v>
      </c>
      <c r="C265" s="619" t="s">
        <v>437</v>
      </c>
    </row>
    <row r="266" spans="1:3" x14ac:dyDescent="0.15">
      <c r="A266" s="619" t="s">
        <v>1126</v>
      </c>
      <c r="B266" s="618">
        <v>2013</v>
      </c>
      <c r="C266" s="619" t="s">
        <v>437</v>
      </c>
    </row>
    <row r="267" spans="1:3" x14ac:dyDescent="0.15">
      <c r="A267" s="619" t="s">
        <v>1126</v>
      </c>
      <c r="B267" s="618">
        <v>2013</v>
      </c>
      <c r="C267" s="619" t="s">
        <v>424</v>
      </c>
    </row>
    <row r="268" spans="1:3" x14ac:dyDescent="0.15">
      <c r="A268" s="619" t="s">
        <v>1126</v>
      </c>
      <c r="B268" s="618">
        <v>2013</v>
      </c>
      <c r="C268" s="619" t="s">
        <v>424</v>
      </c>
    </row>
    <row r="269" spans="1:3" x14ac:dyDescent="0.15">
      <c r="A269" s="619" t="s">
        <v>1126</v>
      </c>
      <c r="B269" s="618">
        <v>2013</v>
      </c>
      <c r="C269" s="619" t="s">
        <v>424</v>
      </c>
    </row>
    <row r="270" spans="1:3" x14ac:dyDescent="0.15">
      <c r="A270" s="619" t="s">
        <v>1126</v>
      </c>
      <c r="B270" s="618">
        <v>2013</v>
      </c>
      <c r="C270" s="619" t="s">
        <v>1103</v>
      </c>
    </row>
    <row r="271" spans="1:3" x14ac:dyDescent="0.15">
      <c r="A271" s="619" t="s">
        <v>1126</v>
      </c>
      <c r="B271" s="618">
        <v>2013</v>
      </c>
      <c r="C271" s="619" t="s">
        <v>1103</v>
      </c>
    </row>
    <row r="272" spans="1:3" x14ac:dyDescent="0.15">
      <c r="A272" s="619" t="s">
        <v>1126</v>
      </c>
      <c r="B272" s="618">
        <v>2013</v>
      </c>
      <c r="C272" s="619" t="s">
        <v>424</v>
      </c>
    </row>
    <row r="273" spans="1:3" x14ac:dyDescent="0.15">
      <c r="A273" s="619" t="s">
        <v>1126</v>
      </c>
      <c r="B273" s="618">
        <v>2013</v>
      </c>
      <c r="C273" s="619" t="s">
        <v>437</v>
      </c>
    </row>
    <row r="274" spans="1:3" x14ac:dyDescent="0.15">
      <c r="A274" s="619" t="s">
        <v>1126</v>
      </c>
      <c r="B274" s="618">
        <v>2013</v>
      </c>
      <c r="C274" s="619" t="s">
        <v>437</v>
      </c>
    </row>
    <row r="275" spans="1:3" x14ac:dyDescent="0.15">
      <c r="A275" s="619" t="s">
        <v>1126</v>
      </c>
      <c r="B275" s="618">
        <v>2013</v>
      </c>
      <c r="C275" s="619" t="s">
        <v>437</v>
      </c>
    </row>
    <row r="276" spans="1:3" x14ac:dyDescent="0.15">
      <c r="A276" s="619" t="s">
        <v>1126</v>
      </c>
      <c r="B276" s="618">
        <v>2013</v>
      </c>
      <c r="C276" s="619" t="s">
        <v>424</v>
      </c>
    </row>
    <row r="277" spans="1:3" x14ac:dyDescent="0.15">
      <c r="A277" s="619" t="s">
        <v>1126</v>
      </c>
      <c r="B277" s="618">
        <v>2013</v>
      </c>
      <c r="C277" s="619" t="s">
        <v>437</v>
      </c>
    </row>
    <row r="278" spans="1:3" x14ac:dyDescent="0.15">
      <c r="A278" s="619" t="s">
        <v>1126</v>
      </c>
      <c r="B278" s="618">
        <v>2013</v>
      </c>
      <c r="C278" s="619" t="s">
        <v>424</v>
      </c>
    </row>
    <row r="279" spans="1:3" x14ac:dyDescent="0.15">
      <c r="A279" s="619" t="s">
        <v>1126</v>
      </c>
      <c r="B279" s="618">
        <v>2013</v>
      </c>
      <c r="C279" s="619" t="s">
        <v>424</v>
      </c>
    </row>
    <row r="280" spans="1:3" x14ac:dyDescent="0.15">
      <c r="A280" s="618" t="s">
        <v>1126</v>
      </c>
      <c r="B280" s="618">
        <v>2013</v>
      </c>
      <c r="C280" s="619" t="s">
        <v>424</v>
      </c>
    </row>
    <row r="281" spans="1:3" x14ac:dyDescent="0.15">
      <c r="A281" s="618" t="s">
        <v>1126</v>
      </c>
      <c r="B281" s="618">
        <v>2013</v>
      </c>
      <c r="C281" s="619" t="s">
        <v>424</v>
      </c>
    </row>
    <row r="282" spans="1:3" x14ac:dyDescent="0.15">
      <c r="A282" s="618" t="s">
        <v>1126</v>
      </c>
      <c r="B282" s="618">
        <v>2013</v>
      </c>
      <c r="C282" s="619" t="s">
        <v>437</v>
      </c>
    </row>
    <row r="283" spans="1:3" x14ac:dyDescent="0.15">
      <c r="A283" s="618" t="s">
        <v>1126</v>
      </c>
      <c r="B283" s="618">
        <v>2013</v>
      </c>
      <c r="C283" s="619" t="s">
        <v>424</v>
      </c>
    </row>
    <row r="284" spans="1:3" x14ac:dyDescent="0.15">
      <c r="A284" s="618" t="s">
        <v>1126</v>
      </c>
      <c r="B284" s="618">
        <v>2013</v>
      </c>
      <c r="C284" s="619" t="s">
        <v>437</v>
      </c>
    </row>
    <row r="285" spans="1:3" x14ac:dyDescent="0.15">
      <c r="A285" s="618" t="s">
        <v>1126</v>
      </c>
      <c r="B285" s="618">
        <v>2013</v>
      </c>
      <c r="C285" s="619" t="s">
        <v>1102</v>
      </c>
    </row>
    <row r="286" spans="1:3" x14ac:dyDescent="0.15">
      <c r="A286" s="618" t="s">
        <v>1126</v>
      </c>
      <c r="B286" s="618">
        <v>2013</v>
      </c>
      <c r="C286" s="619" t="s">
        <v>437</v>
      </c>
    </row>
    <row r="287" spans="1:3" x14ac:dyDescent="0.15">
      <c r="A287" s="618" t="s">
        <v>1126</v>
      </c>
      <c r="B287" s="618">
        <v>2013</v>
      </c>
      <c r="C287" s="619" t="s">
        <v>424</v>
      </c>
    </row>
    <row r="288" spans="1:3" x14ac:dyDescent="0.15">
      <c r="A288" s="618" t="s">
        <v>1126</v>
      </c>
      <c r="B288" s="618">
        <v>2013</v>
      </c>
      <c r="C288" s="619" t="s">
        <v>424</v>
      </c>
    </row>
    <row r="289" spans="1:3" x14ac:dyDescent="0.15">
      <c r="A289" s="618" t="s">
        <v>1126</v>
      </c>
      <c r="B289" s="618">
        <v>2013</v>
      </c>
      <c r="C289" s="619" t="s">
        <v>1080</v>
      </c>
    </row>
    <row r="290" spans="1:3" x14ac:dyDescent="0.15">
      <c r="A290" s="618" t="s">
        <v>1126</v>
      </c>
      <c r="B290" s="618">
        <v>2013</v>
      </c>
      <c r="C290" s="619" t="s">
        <v>1080</v>
      </c>
    </row>
    <row r="291" spans="1:3" x14ac:dyDescent="0.15">
      <c r="A291" s="618" t="s">
        <v>1126</v>
      </c>
      <c r="B291" s="618" t="s">
        <v>1081</v>
      </c>
      <c r="C291" s="619" t="s">
        <v>424</v>
      </c>
    </row>
    <row r="292" spans="1:3" x14ac:dyDescent="0.15">
      <c r="A292" s="618" t="s">
        <v>1126</v>
      </c>
      <c r="B292" s="618">
        <v>2013</v>
      </c>
      <c r="C292" s="619" t="s">
        <v>424</v>
      </c>
    </row>
    <row r="293" spans="1:3" x14ac:dyDescent="0.15">
      <c r="A293" s="618" t="s">
        <v>1126</v>
      </c>
      <c r="B293" s="618">
        <v>2013</v>
      </c>
      <c r="C293" s="619" t="s">
        <v>424</v>
      </c>
    </row>
    <row r="294" spans="1:3" x14ac:dyDescent="0.15">
      <c r="A294" s="618" t="s">
        <v>1126</v>
      </c>
      <c r="B294" s="618">
        <v>2013</v>
      </c>
      <c r="C294" s="619" t="s">
        <v>424</v>
      </c>
    </row>
    <row r="295" spans="1:3" x14ac:dyDescent="0.15">
      <c r="A295" s="618" t="s">
        <v>1126</v>
      </c>
      <c r="B295" s="618">
        <v>2013</v>
      </c>
      <c r="C295" s="619" t="s">
        <v>424</v>
      </c>
    </row>
    <row r="296" spans="1:3" x14ac:dyDescent="0.15">
      <c r="A296" s="618" t="s">
        <v>1126</v>
      </c>
      <c r="B296" s="618">
        <v>2013</v>
      </c>
      <c r="C296" s="619" t="s">
        <v>1102</v>
      </c>
    </row>
    <row r="297" spans="1:3" x14ac:dyDescent="0.15">
      <c r="A297" s="618" t="s">
        <v>1126</v>
      </c>
      <c r="B297" s="618">
        <v>2013</v>
      </c>
      <c r="C297" s="619" t="s">
        <v>424</v>
      </c>
    </row>
    <row r="298" spans="1:3" x14ac:dyDescent="0.15">
      <c r="A298" s="618" t="s">
        <v>1126</v>
      </c>
      <c r="B298" s="618">
        <v>2013</v>
      </c>
      <c r="C298" s="619" t="s">
        <v>1102</v>
      </c>
    </row>
    <row r="299" spans="1:3" x14ac:dyDescent="0.15">
      <c r="A299" s="618" t="s">
        <v>1126</v>
      </c>
      <c r="B299" s="618" t="s">
        <v>1081</v>
      </c>
      <c r="C299" s="619" t="s">
        <v>1102</v>
      </c>
    </row>
    <row r="300" spans="1:3" x14ac:dyDescent="0.15">
      <c r="A300" s="619" t="s">
        <v>1126</v>
      </c>
      <c r="B300" s="618" t="s">
        <v>1081</v>
      </c>
      <c r="C300" s="619" t="s">
        <v>1102</v>
      </c>
    </row>
    <row r="301" spans="1:3" x14ac:dyDescent="0.15">
      <c r="A301" s="619" t="s">
        <v>1126</v>
      </c>
      <c r="B301" s="618">
        <v>2013</v>
      </c>
      <c r="C301" s="619" t="s">
        <v>1102</v>
      </c>
    </row>
    <row r="302" spans="1:3" x14ac:dyDescent="0.15">
      <c r="A302" s="619" t="s">
        <v>1126</v>
      </c>
      <c r="B302" s="618">
        <v>2013</v>
      </c>
      <c r="C302" s="619" t="s">
        <v>1102</v>
      </c>
    </row>
    <row r="303" spans="1:3" x14ac:dyDescent="0.15">
      <c r="A303" s="619" t="s">
        <v>1126</v>
      </c>
      <c r="B303" s="618">
        <v>2013</v>
      </c>
      <c r="C303" s="619" t="s">
        <v>1102</v>
      </c>
    </row>
    <row r="304" spans="1:3" x14ac:dyDescent="0.15">
      <c r="A304" s="619" t="s">
        <v>1126</v>
      </c>
      <c r="B304" s="618">
        <v>2013</v>
      </c>
      <c r="C304" s="619" t="s">
        <v>1102</v>
      </c>
    </row>
    <row r="305" spans="1:3" x14ac:dyDescent="0.15">
      <c r="A305" s="619" t="s">
        <v>1126</v>
      </c>
      <c r="B305" s="618">
        <v>2013</v>
      </c>
      <c r="C305" s="619" t="s">
        <v>1102</v>
      </c>
    </row>
    <row r="306" spans="1:3" x14ac:dyDescent="0.15">
      <c r="A306" s="619" t="s">
        <v>1126</v>
      </c>
      <c r="B306" s="618">
        <v>2013</v>
      </c>
      <c r="C306" s="619" t="s">
        <v>424</v>
      </c>
    </row>
    <row r="307" spans="1:3" x14ac:dyDescent="0.15">
      <c r="A307" s="619" t="s">
        <v>1126</v>
      </c>
      <c r="B307" s="618">
        <v>2013</v>
      </c>
      <c r="C307" s="619" t="s">
        <v>437</v>
      </c>
    </row>
    <row r="308" spans="1:3" x14ac:dyDescent="0.15">
      <c r="A308" s="619" t="s">
        <v>1126</v>
      </c>
      <c r="B308" s="618">
        <v>2013</v>
      </c>
      <c r="C308" s="619" t="s">
        <v>437</v>
      </c>
    </row>
    <row r="309" spans="1:3" x14ac:dyDescent="0.15">
      <c r="A309" s="618" t="s">
        <v>1126</v>
      </c>
      <c r="B309" s="618">
        <v>2013</v>
      </c>
      <c r="C309" s="619" t="s">
        <v>437</v>
      </c>
    </row>
    <row r="310" spans="1:3" x14ac:dyDescent="0.15">
      <c r="A310" s="618" t="s">
        <v>1126</v>
      </c>
      <c r="B310" s="618">
        <v>2013</v>
      </c>
      <c r="C310" s="619" t="s">
        <v>437</v>
      </c>
    </row>
    <row r="311" spans="1:3" x14ac:dyDescent="0.15">
      <c r="A311" s="618" t="s">
        <v>1126</v>
      </c>
      <c r="B311" s="618">
        <v>2013</v>
      </c>
      <c r="C311" s="619" t="s">
        <v>437</v>
      </c>
    </row>
    <row r="312" spans="1:3" x14ac:dyDescent="0.15">
      <c r="A312" s="618" t="s">
        <v>1126</v>
      </c>
      <c r="B312" s="618">
        <v>2013</v>
      </c>
      <c r="C312" s="619" t="s">
        <v>437</v>
      </c>
    </row>
    <row r="313" spans="1:3" x14ac:dyDescent="0.15">
      <c r="A313" s="618" t="s">
        <v>1126</v>
      </c>
      <c r="B313" s="618">
        <v>2013</v>
      </c>
      <c r="C313" s="619" t="s">
        <v>437</v>
      </c>
    </row>
    <row r="314" spans="1:3" x14ac:dyDescent="0.15">
      <c r="A314" s="618" t="s">
        <v>1126</v>
      </c>
      <c r="B314" s="618">
        <v>2013</v>
      </c>
      <c r="C314" s="619" t="s">
        <v>437</v>
      </c>
    </row>
    <row r="315" spans="1:3" x14ac:dyDescent="0.15">
      <c r="A315" s="618" t="s">
        <v>1126</v>
      </c>
      <c r="B315" s="618">
        <v>2013</v>
      </c>
      <c r="C315" s="619" t="s">
        <v>437</v>
      </c>
    </row>
    <row r="316" spans="1:3" x14ac:dyDescent="0.15">
      <c r="A316" s="619" t="s">
        <v>1126</v>
      </c>
      <c r="B316" s="618">
        <v>2013</v>
      </c>
      <c r="C316" s="619" t="s">
        <v>424</v>
      </c>
    </row>
    <row r="317" spans="1:3" x14ac:dyDescent="0.15">
      <c r="A317" s="619" t="s">
        <v>1126</v>
      </c>
      <c r="B317" s="618">
        <v>2013</v>
      </c>
      <c r="C317" s="619" t="s">
        <v>437</v>
      </c>
    </row>
    <row r="318" spans="1:3" x14ac:dyDescent="0.15">
      <c r="A318" s="619" t="s">
        <v>1126</v>
      </c>
      <c r="B318" s="618">
        <v>2013</v>
      </c>
      <c r="C318" s="619" t="s">
        <v>424</v>
      </c>
    </row>
    <row r="319" spans="1:3" x14ac:dyDescent="0.15">
      <c r="A319" s="619" t="s">
        <v>1126</v>
      </c>
      <c r="B319" s="618">
        <v>2013</v>
      </c>
      <c r="C319" s="619" t="s">
        <v>424</v>
      </c>
    </row>
    <row r="320" spans="1:3" x14ac:dyDescent="0.15">
      <c r="A320" s="619" t="s">
        <v>1126</v>
      </c>
      <c r="B320" s="618">
        <v>2013</v>
      </c>
      <c r="C320" s="619" t="s">
        <v>424</v>
      </c>
    </row>
    <row r="321" spans="1:3" x14ac:dyDescent="0.15">
      <c r="A321" s="619" t="s">
        <v>1126</v>
      </c>
      <c r="B321" s="618">
        <v>2013</v>
      </c>
      <c r="C321" s="619" t="s">
        <v>424</v>
      </c>
    </row>
    <row r="322" spans="1:3" x14ac:dyDescent="0.15">
      <c r="A322" s="619" t="s">
        <v>1126</v>
      </c>
      <c r="B322" s="618">
        <v>2013</v>
      </c>
      <c r="C322" s="619" t="s">
        <v>437</v>
      </c>
    </row>
    <row r="323" spans="1:3" x14ac:dyDescent="0.15">
      <c r="A323" s="619" t="s">
        <v>1126</v>
      </c>
      <c r="B323" s="618">
        <v>2013</v>
      </c>
      <c r="C323" s="619" t="s">
        <v>437</v>
      </c>
    </row>
    <row r="324" spans="1:3" x14ac:dyDescent="0.15">
      <c r="A324" s="619" t="s">
        <v>1126</v>
      </c>
      <c r="B324" s="618">
        <v>2013</v>
      </c>
      <c r="C324" s="619" t="s">
        <v>437</v>
      </c>
    </row>
    <row r="325" spans="1:3" x14ac:dyDescent="0.15">
      <c r="A325" s="618" t="s">
        <v>1126</v>
      </c>
      <c r="B325" s="618">
        <v>2013</v>
      </c>
      <c r="C325" s="619" t="s">
        <v>437</v>
      </c>
    </row>
    <row r="326" spans="1:3" x14ac:dyDescent="0.15">
      <c r="A326" s="618" t="s">
        <v>1126</v>
      </c>
      <c r="B326" s="618">
        <v>2013</v>
      </c>
      <c r="C326" s="619" t="s">
        <v>437</v>
      </c>
    </row>
    <row r="327" spans="1:3" x14ac:dyDescent="0.15">
      <c r="A327" s="618" t="s">
        <v>1126</v>
      </c>
      <c r="B327" s="618">
        <v>2013</v>
      </c>
      <c r="C327" s="619" t="s">
        <v>424</v>
      </c>
    </row>
    <row r="328" spans="1:3" x14ac:dyDescent="0.15">
      <c r="A328" s="618" t="s">
        <v>1126</v>
      </c>
      <c r="B328" s="618">
        <v>2013</v>
      </c>
      <c r="C328" s="619" t="s">
        <v>424</v>
      </c>
    </row>
    <row r="329" spans="1:3" x14ac:dyDescent="0.15">
      <c r="A329" s="618" t="s">
        <v>1126</v>
      </c>
      <c r="B329" s="618">
        <v>2013</v>
      </c>
      <c r="C329" s="619" t="s">
        <v>1103</v>
      </c>
    </row>
    <row r="330" spans="1:3" x14ac:dyDescent="0.15">
      <c r="A330" s="618" t="s">
        <v>1126</v>
      </c>
      <c r="B330" s="618">
        <v>2013</v>
      </c>
      <c r="C330" s="619" t="s">
        <v>424</v>
      </c>
    </row>
    <row r="331" spans="1:3" x14ac:dyDescent="0.15">
      <c r="A331" s="618" t="s">
        <v>1126</v>
      </c>
      <c r="B331" s="618">
        <v>2013</v>
      </c>
      <c r="C331" s="619" t="s">
        <v>1102</v>
      </c>
    </row>
    <row r="332" spans="1:3" x14ac:dyDescent="0.15">
      <c r="A332" s="618" t="s">
        <v>1126</v>
      </c>
      <c r="B332" s="618">
        <v>2013</v>
      </c>
      <c r="C332" s="619" t="s">
        <v>424</v>
      </c>
    </row>
    <row r="333" spans="1:3" x14ac:dyDescent="0.15">
      <c r="A333" s="618" t="s">
        <v>1126</v>
      </c>
      <c r="B333" s="618">
        <v>2013</v>
      </c>
      <c r="C333" s="619" t="s">
        <v>1108</v>
      </c>
    </row>
    <row r="334" spans="1:3" x14ac:dyDescent="0.15">
      <c r="A334" s="618" t="s">
        <v>1126</v>
      </c>
      <c r="B334" s="618">
        <v>2013</v>
      </c>
      <c r="C334" s="619" t="s">
        <v>424</v>
      </c>
    </row>
    <row r="335" spans="1:3" x14ac:dyDescent="0.15">
      <c r="A335" s="618" t="s">
        <v>1126</v>
      </c>
      <c r="B335" s="618">
        <v>2013</v>
      </c>
      <c r="C335" s="619" t="s">
        <v>437</v>
      </c>
    </row>
    <row r="336" spans="1:3" x14ac:dyDescent="0.15">
      <c r="A336" s="618" t="s">
        <v>1126</v>
      </c>
      <c r="B336" s="618">
        <v>2013</v>
      </c>
      <c r="C336" s="619" t="s">
        <v>437</v>
      </c>
    </row>
    <row r="337" spans="1:3" x14ac:dyDescent="0.15">
      <c r="A337" s="618" t="s">
        <v>1126</v>
      </c>
      <c r="B337" s="618">
        <v>2013</v>
      </c>
      <c r="C337" s="619" t="s">
        <v>437</v>
      </c>
    </row>
    <row r="338" spans="1:3" x14ac:dyDescent="0.15">
      <c r="A338" s="618" t="s">
        <v>1126</v>
      </c>
      <c r="B338" s="618">
        <v>2013</v>
      </c>
      <c r="C338" s="619" t="s">
        <v>437</v>
      </c>
    </row>
    <row r="339" spans="1:3" x14ac:dyDescent="0.15">
      <c r="A339" s="618" t="s">
        <v>1126</v>
      </c>
      <c r="B339" s="618">
        <v>2013</v>
      </c>
      <c r="C339" s="619" t="s">
        <v>424</v>
      </c>
    </row>
    <row r="340" spans="1:3" x14ac:dyDescent="0.15">
      <c r="A340" s="618" t="s">
        <v>1126</v>
      </c>
      <c r="B340" s="618" t="s">
        <v>1081</v>
      </c>
      <c r="C340" s="619" t="s">
        <v>424</v>
      </c>
    </row>
    <row r="341" spans="1:3" x14ac:dyDescent="0.15">
      <c r="A341" s="618" t="s">
        <v>1126</v>
      </c>
      <c r="B341" s="618">
        <v>2013</v>
      </c>
      <c r="C341" s="619" t="s">
        <v>437</v>
      </c>
    </row>
    <row r="342" spans="1:3" x14ac:dyDescent="0.15">
      <c r="A342" s="618" t="s">
        <v>1126</v>
      </c>
      <c r="B342" s="618">
        <v>2013</v>
      </c>
      <c r="C342" s="619" t="s">
        <v>437</v>
      </c>
    </row>
    <row r="343" spans="1:3" x14ac:dyDescent="0.15">
      <c r="A343" s="618" t="s">
        <v>1126</v>
      </c>
      <c r="B343" s="618">
        <v>2013</v>
      </c>
      <c r="C343" s="619" t="s">
        <v>424</v>
      </c>
    </row>
    <row r="344" spans="1:3" x14ac:dyDescent="0.15">
      <c r="A344" s="618" t="s">
        <v>1126</v>
      </c>
      <c r="B344" s="618">
        <v>2013</v>
      </c>
      <c r="C344" s="619" t="s">
        <v>424</v>
      </c>
    </row>
    <row r="345" spans="1:3" x14ac:dyDescent="0.15">
      <c r="A345" s="618" t="s">
        <v>1126</v>
      </c>
      <c r="B345" s="618">
        <v>2013</v>
      </c>
      <c r="C345" s="619" t="s">
        <v>437</v>
      </c>
    </row>
    <row r="346" spans="1:3" x14ac:dyDescent="0.15">
      <c r="A346" s="618" t="s">
        <v>1126</v>
      </c>
      <c r="B346" s="618">
        <v>2013</v>
      </c>
      <c r="C346" s="619" t="s">
        <v>424</v>
      </c>
    </row>
    <row r="347" spans="1:3" x14ac:dyDescent="0.15">
      <c r="A347" s="618" t="s">
        <v>1126</v>
      </c>
      <c r="B347" s="618">
        <v>2013</v>
      </c>
      <c r="C347" s="619" t="s">
        <v>424</v>
      </c>
    </row>
    <row r="348" spans="1:3" x14ac:dyDescent="0.15">
      <c r="A348" s="618" t="s">
        <v>1126</v>
      </c>
      <c r="B348" s="618">
        <v>2013</v>
      </c>
      <c r="C348" s="619" t="s">
        <v>437</v>
      </c>
    </row>
    <row r="349" spans="1:3" x14ac:dyDescent="0.15">
      <c r="A349" s="618" t="s">
        <v>1126</v>
      </c>
      <c r="B349" s="618">
        <v>2013</v>
      </c>
      <c r="C349" s="619" t="s">
        <v>424</v>
      </c>
    </row>
    <row r="350" spans="1:3" x14ac:dyDescent="0.15">
      <c r="A350" s="618" t="s">
        <v>1126</v>
      </c>
      <c r="B350" s="618">
        <v>2013</v>
      </c>
      <c r="C350" s="619" t="s">
        <v>424</v>
      </c>
    </row>
    <row r="351" spans="1:3" x14ac:dyDescent="0.15">
      <c r="A351" s="619" t="s">
        <v>1126</v>
      </c>
      <c r="B351" s="618">
        <v>2013</v>
      </c>
      <c r="C351" s="619" t="s">
        <v>424</v>
      </c>
    </row>
    <row r="352" spans="1:3" x14ac:dyDescent="0.15">
      <c r="A352" s="619" t="s">
        <v>1126</v>
      </c>
      <c r="B352" s="618">
        <v>2013</v>
      </c>
      <c r="C352" s="619" t="s">
        <v>424</v>
      </c>
    </row>
    <row r="353" spans="1:3" x14ac:dyDescent="0.15">
      <c r="A353" s="619" t="s">
        <v>1126</v>
      </c>
      <c r="B353" s="618">
        <v>2013</v>
      </c>
      <c r="C353" s="619" t="s">
        <v>424</v>
      </c>
    </row>
    <row r="354" spans="1:3" x14ac:dyDescent="0.15">
      <c r="A354" s="619" t="s">
        <v>1126</v>
      </c>
      <c r="B354" s="618">
        <v>2013</v>
      </c>
      <c r="C354" s="619" t="s">
        <v>424</v>
      </c>
    </row>
    <row r="355" spans="1:3" x14ac:dyDescent="0.15">
      <c r="A355" s="619" t="s">
        <v>1126</v>
      </c>
      <c r="B355" s="618">
        <v>2013</v>
      </c>
      <c r="C355" s="619" t="s">
        <v>437</v>
      </c>
    </row>
    <row r="356" spans="1:3" x14ac:dyDescent="0.15">
      <c r="A356" s="619" t="s">
        <v>1126</v>
      </c>
      <c r="B356" s="618">
        <v>2013</v>
      </c>
      <c r="C356" s="619" t="s">
        <v>1080</v>
      </c>
    </row>
    <row r="357" spans="1:3" x14ac:dyDescent="0.15">
      <c r="A357" s="619" t="s">
        <v>1126</v>
      </c>
      <c r="B357" s="618">
        <v>2013</v>
      </c>
      <c r="C357" s="619" t="s">
        <v>424</v>
      </c>
    </row>
    <row r="358" spans="1:3" x14ac:dyDescent="0.15">
      <c r="A358" s="619" t="s">
        <v>1126</v>
      </c>
      <c r="B358" s="618">
        <v>2013</v>
      </c>
      <c r="C358" s="619" t="s">
        <v>437</v>
      </c>
    </row>
    <row r="359" spans="1:3" x14ac:dyDescent="0.15">
      <c r="A359" s="619" t="s">
        <v>1126</v>
      </c>
      <c r="B359" s="618">
        <v>2013</v>
      </c>
      <c r="C359" s="619" t="s">
        <v>1102</v>
      </c>
    </row>
    <row r="360" spans="1:3" x14ac:dyDescent="0.15">
      <c r="A360" s="619" t="s">
        <v>1126</v>
      </c>
      <c r="B360" s="618">
        <v>2013</v>
      </c>
      <c r="C360" s="619" t="s">
        <v>437</v>
      </c>
    </row>
    <row r="361" spans="1:3" x14ac:dyDescent="0.15">
      <c r="A361" s="619" t="s">
        <v>1126</v>
      </c>
      <c r="B361" s="618">
        <v>2013</v>
      </c>
      <c r="C361" s="619" t="s">
        <v>1080</v>
      </c>
    </row>
    <row r="362" spans="1:3" x14ac:dyDescent="0.15">
      <c r="A362" s="619" t="s">
        <v>1126</v>
      </c>
      <c r="B362" s="618">
        <v>2013</v>
      </c>
      <c r="C362" s="619" t="s">
        <v>424</v>
      </c>
    </row>
    <row r="363" spans="1:3" x14ac:dyDescent="0.15">
      <c r="A363" s="619" t="s">
        <v>1126</v>
      </c>
      <c r="B363" s="618">
        <v>2013</v>
      </c>
      <c r="C363" s="619" t="s">
        <v>437</v>
      </c>
    </row>
    <row r="364" spans="1:3" x14ac:dyDescent="0.15">
      <c r="A364" s="619" t="s">
        <v>1126</v>
      </c>
      <c r="B364" s="618">
        <v>2013</v>
      </c>
      <c r="C364" s="619" t="s">
        <v>437</v>
      </c>
    </row>
    <row r="365" spans="1:3" x14ac:dyDescent="0.15">
      <c r="A365" s="619" t="s">
        <v>1126</v>
      </c>
      <c r="B365" s="618">
        <v>2013</v>
      </c>
      <c r="C365" s="619" t="s">
        <v>437</v>
      </c>
    </row>
    <row r="366" spans="1:3" x14ac:dyDescent="0.15">
      <c r="A366" s="619" t="s">
        <v>1126</v>
      </c>
      <c r="B366" s="618">
        <v>2013</v>
      </c>
      <c r="C366" s="619" t="s">
        <v>424</v>
      </c>
    </row>
    <row r="367" spans="1:3" x14ac:dyDescent="0.15">
      <c r="A367" s="619" t="s">
        <v>1126</v>
      </c>
      <c r="B367" s="618">
        <v>2013</v>
      </c>
      <c r="C367" s="619" t="s">
        <v>424</v>
      </c>
    </row>
    <row r="368" spans="1:3" x14ac:dyDescent="0.15">
      <c r="A368" s="619" t="s">
        <v>1126</v>
      </c>
      <c r="B368" s="618">
        <v>2013</v>
      </c>
      <c r="C368" s="619" t="s">
        <v>437</v>
      </c>
    </row>
    <row r="369" spans="1:3" x14ac:dyDescent="0.15">
      <c r="A369" s="618" t="s">
        <v>1126</v>
      </c>
      <c r="B369" s="618">
        <v>2013</v>
      </c>
      <c r="C369" s="619" t="s">
        <v>424</v>
      </c>
    </row>
    <row r="370" spans="1:3" x14ac:dyDescent="0.15">
      <c r="A370" s="618" t="s">
        <v>1126</v>
      </c>
      <c r="B370" s="618">
        <v>2013</v>
      </c>
      <c r="C370" s="619" t="s">
        <v>437</v>
      </c>
    </row>
    <row r="371" spans="1:3" x14ac:dyDescent="0.15">
      <c r="A371" s="618" t="s">
        <v>1126</v>
      </c>
      <c r="B371" s="618">
        <v>2013</v>
      </c>
      <c r="C371" s="619" t="s">
        <v>424</v>
      </c>
    </row>
    <row r="372" spans="1:3" x14ac:dyDescent="0.15">
      <c r="A372" s="618" t="s">
        <v>1126</v>
      </c>
      <c r="B372" s="618">
        <v>2013</v>
      </c>
      <c r="C372" s="619" t="s">
        <v>437</v>
      </c>
    </row>
    <row r="373" spans="1:3" x14ac:dyDescent="0.15">
      <c r="A373" s="618" t="s">
        <v>1126</v>
      </c>
      <c r="B373" s="618">
        <v>2013</v>
      </c>
      <c r="C373" s="619" t="s">
        <v>437</v>
      </c>
    </row>
    <row r="374" spans="1:3" x14ac:dyDescent="0.15">
      <c r="A374" s="618" t="s">
        <v>1126</v>
      </c>
      <c r="B374" s="618" t="s">
        <v>1081</v>
      </c>
      <c r="C374" s="619" t="s">
        <v>424</v>
      </c>
    </row>
    <row r="375" spans="1:3" x14ac:dyDescent="0.15">
      <c r="A375" s="619" t="s">
        <v>1126</v>
      </c>
      <c r="B375" s="618">
        <v>2013</v>
      </c>
      <c r="C375" s="619" t="s">
        <v>437</v>
      </c>
    </row>
    <row r="376" spans="1:3" x14ac:dyDescent="0.15">
      <c r="A376" s="619" t="s">
        <v>1126</v>
      </c>
      <c r="B376" s="618">
        <v>2013</v>
      </c>
      <c r="C376" s="619" t="s">
        <v>437</v>
      </c>
    </row>
    <row r="377" spans="1:3" x14ac:dyDescent="0.15">
      <c r="A377" s="619" t="s">
        <v>1126</v>
      </c>
      <c r="B377" s="618">
        <v>2013</v>
      </c>
      <c r="C377" s="619" t="s">
        <v>437</v>
      </c>
    </row>
    <row r="378" spans="1:3" x14ac:dyDescent="0.15">
      <c r="A378" s="619" t="s">
        <v>1126</v>
      </c>
      <c r="B378" s="618">
        <v>2013</v>
      </c>
      <c r="C378" s="619" t="s">
        <v>437</v>
      </c>
    </row>
    <row r="379" spans="1:3" x14ac:dyDescent="0.15">
      <c r="A379" s="619" t="s">
        <v>1126</v>
      </c>
      <c r="B379" s="618">
        <v>2013</v>
      </c>
      <c r="C379" s="619" t="s">
        <v>424</v>
      </c>
    </row>
    <row r="380" spans="1:3" x14ac:dyDescent="0.15">
      <c r="A380" s="619" t="s">
        <v>1126</v>
      </c>
      <c r="B380" s="618">
        <v>2013</v>
      </c>
      <c r="C380" s="619" t="s">
        <v>424</v>
      </c>
    </row>
    <row r="381" spans="1:3" x14ac:dyDescent="0.15">
      <c r="A381" s="619" t="s">
        <v>1126</v>
      </c>
      <c r="B381" s="618">
        <v>2013</v>
      </c>
      <c r="C381" s="619" t="s">
        <v>1080</v>
      </c>
    </row>
    <row r="382" spans="1:3" x14ac:dyDescent="0.15">
      <c r="A382" s="618" t="s">
        <v>1126</v>
      </c>
      <c r="B382" s="618">
        <v>2013</v>
      </c>
      <c r="C382" s="619" t="s">
        <v>424</v>
      </c>
    </row>
    <row r="383" spans="1:3" x14ac:dyDescent="0.15">
      <c r="A383" s="619" t="s">
        <v>1126</v>
      </c>
      <c r="B383" s="618">
        <v>2013</v>
      </c>
      <c r="C383" s="619" t="s">
        <v>424</v>
      </c>
    </row>
    <row r="384" spans="1:3" x14ac:dyDescent="0.15">
      <c r="A384" s="619" t="s">
        <v>1126</v>
      </c>
      <c r="B384" s="618">
        <v>2013</v>
      </c>
      <c r="C384" s="619" t="s">
        <v>437</v>
      </c>
    </row>
    <row r="385" spans="1:3" x14ac:dyDescent="0.15">
      <c r="A385" s="619" t="s">
        <v>1126</v>
      </c>
      <c r="B385" s="618">
        <v>2013</v>
      </c>
      <c r="C385" s="619" t="s">
        <v>424</v>
      </c>
    </row>
    <row r="386" spans="1:3" x14ac:dyDescent="0.15">
      <c r="A386" s="619" t="s">
        <v>1126</v>
      </c>
      <c r="B386" s="618">
        <v>2013</v>
      </c>
      <c r="C386" s="619" t="s">
        <v>424</v>
      </c>
    </row>
    <row r="387" spans="1:3" x14ac:dyDescent="0.15">
      <c r="A387" s="619" t="s">
        <v>1126</v>
      </c>
      <c r="B387" s="618">
        <v>2013</v>
      </c>
      <c r="C387" s="619" t="s">
        <v>424</v>
      </c>
    </row>
    <row r="388" spans="1:3" x14ac:dyDescent="0.15">
      <c r="A388" s="619" t="s">
        <v>1126</v>
      </c>
      <c r="B388" s="618">
        <v>2013</v>
      </c>
      <c r="C388" s="619" t="s">
        <v>424</v>
      </c>
    </row>
    <row r="389" spans="1:3" x14ac:dyDescent="0.15">
      <c r="A389" s="619" t="s">
        <v>1126</v>
      </c>
      <c r="B389" s="618">
        <v>2013</v>
      </c>
      <c r="C389" s="619" t="s">
        <v>424</v>
      </c>
    </row>
    <row r="390" spans="1:3" x14ac:dyDescent="0.15">
      <c r="A390" s="619" t="s">
        <v>1126</v>
      </c>
      <c r="B390" s="618">
        <v>2013</v>
      </c>
      <c r="C390" s="619" t="s">
        <v>424</v>
      </c>
    </row>
    <row r="391" spans="1:3" x14ac:dyDescent="0.15">
      <c r="A391" s="619" t="s">
        <v>1126</v>
      </c>
      <c r="B391" s="618">
        <v>2013</v>
      </c>
      <c r="C391" s="619" t="s">
        <v>424</v>
      </c>
    </row>
    <row r="392" spans="1:3" x14ac:dyDescent="0.15">
      <c r="A392" s="619" t="s">
        <v>1126</v>
      </c>
      <c r="B392" s="618">
        <v>2013</v>
      </c>
      <c r="C392" s="619" t="s">
        <v>424</v>
      </c>
    </row>
    <row r="393" spans="1:3" x14ac:dyDescent="0.15">
      <c r="A393" s="619" t="s">
        <v>1126</v>
      </c>
      <c r="B393" s="618">
        <v>2013</v>
      </c>
      <c r="C393" s="619" t="s">
        <v>424</v>
      </c>
    </row>
    <row r="394" spans="1:3" x14ac:dyDescent="0.15">
      <c r="A394" s="619" t="s">
        <v>1126</v>
      </c>
      <c r="B394" s="618">
        <v>2013</v>
      </c>
      <c r="C394" s="619" t="s">
        <v>424</v>
      </c>
    </row>
    <row r="395" spans="1:3" x14ac:dyDescent="0.15">
      <c r="A395" s="619" t="s">
        <v>1126</v>
      </c>
      <c r="B395" s="618">
        <v>2013</v>
      </c>
      <c r="C395" s="619" t="s">
        <v>424</v>
      </c>
    </row>
    <row r="396" spans="1:3" x14ac:dyDescent="0.15">
      <c r="A396" s="619" t="s">
        <v>1126</v>
      </c>
      <c r="B396" s="618">
        <v>2013</v>
      </c>
      <c r="C396" s="619" t="s">
        <v>424</v>
      </c>
    </row>
    <row r="397" spans="1:3" x14ac:dyDescent="0.15">
      <c r="A397" s="619" t="s">
        <v>1126</v>
      </c>
      <c r="B397" s="618">
        <v>2013</v>
      </c>
      <c r="C397" s="619" t="s">
        <v>424</v>
      </c>
    </row>
    <row r="398" spans="1:3" x14ac:dyDescent="0.15">
      <c r="A398" s="619" t="s">
        <v>1126</v>
      </c>
      <c r="B398" s="618">
        <v>2013</v>
      </c>
      <c r="C398" s="619" t="s">
        <v>424</v>
      </c>
    </row>
    <row r="399" spans="1:3" x14ac:dyDescent="0.15">
      <c r="A399" s="619" t="s">
        <v>1126</v>
      </c>
      <c r="B399" s="618">
        <v>2013</v>
      </c>
      <c r="C399" s="619" t="s">
        <v>424</v>
      </c>
    </row>
    <row r="400" spans="1:3" x14ac:dyDescent="0.15">
      <c r="A400" s="619" t="s">
        <v>1126</v>
      </c>
      <c r="B400" s="618">
        <v>2013</v>
      </c>
      <c r="C400" s="619" t="s">
        <v>424</v>
      </c>
    </row>
    <row r="401" spans="1:3" x14ac:dyDescent="0.15">
      <c r="A401" s="619" t="s">
        <v>1126</v>
      </c>
      <c r="B401" s="618">
        <v>2013</v>
      </c>
      <c r="C401" s="619" t="s">
        <v>424</v>
      </c>
    </row>
    <row r="402" spans="1:3" x14ac:dyDescent="0.15">
      <c r="A402" s="619" t="s">
        <v>1126</v>
      </c>
      <c r="B402" s="618">
        <v>2013</v>
      </c>
      <c r="C402" s="619" t="s">
        <v>424</v>
      </c>
    </row>
    <row r="403" spans="1:3" x14ac:dyDescent="0.15">
      <c r="A403" s="619" t="s">
        <v>1126</v>
      </c>
      <c r="B403" s="618">
        <v>2013</v>
      </c>
      <c r="C403" s="619" t="s">
        <v>424</v>
      </c>
    </row>
    <row r="404" spans="1:3" x14ac:dyDescent="0.15">
      <c r="A404" s="619" t="s">
        <v>1126</v>
      </c>
      <c r="B404" s="618">
        <v>2013</v>
      </c>
      <c r="C404" s="619" t="s">
        <v>424</v>
      </c>
    </row>
    <row r="405" spans="1:3" x14ac:dyDescent="0.15">
      <c r="A405" s="619" t="s">
        <v>1126</v>
      </c>
      <c r="B405" s="618">
        <v>2013</v>
      </c>
      <c r="C405" s="619" t="s">
        <v>424</v>
      </c>
    </row>
    <row r="406" spans="1:3" x14ac:dyDescent="0.15">
      <c r="A406" s="619" t="s">
        <v>1126</v>
      </c>
      <c r="B406" s="618">
        <v>2013</v>
      </c>
      <c r="C406" s="619" t="s">
        <v>424</v>
      </c>
    </row>
    <row r="407" spans="1:3" x14ac:dyDescent="0.15">
      <c r="A407" s="619" t="s">
        <v>1126</v>
      </c>
      <c r="B407" s="618">
        <v>2013</v>
      </c>
      <c r="C407" s="619" t="s">
        <v>424</v>
      </c>
    </row>
    <row r="408" spans="1:3" x14ac:dyDescent="0.15">
      <c r="A408" s="619" t="s">
        <v>1126</v>
      </c>
      <c r="B408" s="618">
        <v>2013</v>
      </c>
      <c r="C408" s="619" t="s">
        <v>424</v>
      </c>
    </row>
    <row r="409" spans="1:3" x14ac:dyDescent="0.15">
      <c r="A409" s="619" t="s">
        <v>1126</v>
      </c>
      <c r="B409" s="618">
        <v>2013</v>
      </c>
      <c r="C409" s="619" t="s">
        <v>424</v>
      </c>
    </row>
    <row r="410" spans="1:3" x14ac:dyDescent="0.15">
      <c r="A410" s="619" t="s">
        <v>1126</v>
      </c>
      <c r="B410" s="618">
        <v>2013</v>
      </c>
      <c r="C410" s="619" t="s">
        <v>424</v>
      </c>
    </row>
    <row r="411" spans="1:3" x14ac:dyDescent="0.15">
      <c r="A411" s="619" t="s">
        <v>1126</v>
      </c>
      <c r="B411" s="618">
        <v>2013</v>
      </c>
      <c r="C411" s="619" t="s">
        <v>437</v>
      </c>
    </row>
    <row r="412" spans="1:3" x14ac:dyDescent="0.15">
      <c r="A412" s="619" t="s">
        <v>1126</v>
      </c>
      <c r="B412" s="618">
        <v>2013</v>
      </c>
      <c r="C412" s="619" t="s">
        <v>437</v>
      </c>
    </row>
    <row r="413" spans="1:3" x14ac:dyDescent="0.15">
      <c r="A413" s="619" t="s">
        <v>1126</v>
      </c>
      <c r="B413" s="618">
        <v>2013</v>
      </c>
      <c r="C413" s="619" t="s">
        <v>437</v>
      </c>
    </row>
    <row r="414" spans="1:3" x14ac:dyDescent="0.15">
      <c r="A414" s="619" t="s">
        <v>1126</v>
      </c>
      <c r="B414" s="618">
        <v>2013</v>
      </c>
      <c r="C414" s="619" t="s">
        <v>437</v>
      </c>
    </row>
    <row r="415" spans="1:3" x14ac:dyDescent="0.15">
      <c r="A415" s="619" t="s">
        <v>1126</v>
      </c>
      <c r="B415" s="618">
        <v>2013</v>
      </c>
      <c r="C415" s="619" t="s">
        <v>437</v>
      </c>
    </row>
    <row r="416" spans="1:3" x14ac:dyDescent="0.15">
      <c r="A416" s="619" t="s">
        <v>1126</v>
      </c>
      <c r="B416" s="618">
        <v>2013</v>
      </c>
      <c r="C416" s="619" t="s">
        <v>437</v>
      </c>
    </row>
    <row r="417" spans="1:3" x14ac:dyDescent="0.15">
      <c r="A417" s="619" t="s">
        <v>1126</v>
      </c>
      <c r="B417" s="618">
        <v>2013</v>
      </c>
      <c r="C417" s="619" t="s">
        <v>437</v>
      </c>
    </row>
    <row r="418" spans="1:3" x14ac:dyDescent="0.15">
      <c r="A418" s="619" t="s">
        <v>1126</v>
      </c>
      <c r="B418" s="618">
        <v>2013</v>
      </c>
      <c r="C418" s="619" t="s">
        <v>437</v>
      </c>
    </row>
    <row r="419" spans="1:3" x14ac:dyDescent="0.15">
      <c r="A419" s="619" t="s">
        <v>1126</v>
      </c>
      <c r="B419" s="618">
        <v>2013</v>
      </c>
      <c r="C419" s="619" t="s">
        <v>437</v>
      </c>
    </row>
    <row r="420" spans="1:3" x14ac:dyDescent="0.15">
      <c r="A420" s="619" t="s">
        <v>1126</v>
      </c>
      <c r="B420" s="618">
        <v>2013</v>
      </c>
      <c r="C420" s="619" t="s">
        <v>437</v>
      </c>
    </row>
    <row r="421" spans="1:3" x14ac:dyDescent="0.15">
      <c r="A421" s="619" t="s">
        <v>1126</v>
      </c>
      <c r="B421" s="618">
        <v>2013</v>
      </c>
      <c r="C421" s="619" t="s">
        <v>437</v>
      </c>
    </row>
    <row r="422" spans="1:3" x14ac:dyDescent="0.15">
      <c r="A422" s="619" t="s">
        <v>1126</v>
      </c>
      <c r="B422" s="618">
        <v>2013</v>
      </c>
      <c r="C422" s="619" t="s">
        <v>437</v>
      </c>
    </row>
    <row r="423" spans="1:3" x14ac:dyDescent="0.15">
      <c r="A423" s="619" t="s">
        <v>1126</v>
      </c>
      <c r="B423" s="618">
        <v>2013</v>
      </c>
      <c r="C423" s="619" t="s">
        <v>437</v>
      </c>
    </row>
    <row r="424" spans="1:3" x14ac:dyDescent="0.15">
      <c r="A424" s="619" t="s">
        <v>1126</v>
      </c>
      <c r="B424" s="618">
        <v>2013</v>
      </c>
      <c r="C424" s="619" t="s">
        <v>437</v>
      </c>
    </row>
    <row r="425" spans="1:3" x14ac:dyDescent="0.15">
      <c r="A425" s="619" t="s">
        <v>1126</v>
      </c>
      <c r="B425" s="618">
        <v>2013</v>
      </c>
      <c r="C425" s="619" t="s">
        <v>437</v>
      </c>
    </row>
    <row r="426" spans="1:3" x14ac:dyDescent="0.15">
      <c r="A426" s="619" t="s">
        <v>1126</v>
      </c>
      <c r="B426" s="618">
        <v>2013</v>
      </c>
      <c r="C426" s="619" t="s">
        <v>437</v>
      </c>
    </row>
    <row r="427" spans="1:3" x14ac:dyDescent="0.15">
      <c r="A427" s="619" t="s">
        <v>1126</v>
      </c>
      <c r="B427" s="618">
        <v>2013</v>
      </c>
      <c r="C427" s="619" t="s">
        <v>437</v>
      </c>
    </row>
    <row r="428" spans="1:3" x14ac:dyDescent="0.15">
      <c r="A428" s="619" t="s">
        <v>1126</v>
      </c>
      <c r="B428" s="618">
        <v>2013</v>
      </c>
      <c r="C428" s="619" t="s">
        <v>437</v>
      </c>
    </row>
    <row r="429" spans="1:3" x14ac:dyDescent="0.15">
      <c r="A429" s="619" t="s">
        <v>1126</v>
      </c>
      <c r="B429" s="618">
        <v>2013</v>
      </c>
      <c r="C429" s="619" t="s">
        <v>437</v>
      </c>
    </row>
    <row r="430" spans="1:3" x14ac:dyDescent="0.15">
      <c r="A430" s="619" t="s">
        <v>1126</v>
      </c>
      <c r="B430" s="618">
        <v>2013</v>
      </c>
      <c r="C430" s="619" t="s">
        <v>437</v>
      </c>
    </row>
    <row r="431" spans="1:3" x14ac:dyDescent="0.15">
      <c r="A431" s="619" t="s">
        <v>1126</v>
      </c>
      <c r="B431" s="618">
        <v>2013</v>
      </c>
      <c r="C431" s="619" t="s">
        <v>424</v>
      </c>
    </row>
    <row r="432" spans="1:3" x14ac:dyDescent="0.15">
      <c r="A432" s="619" t="s">
        <v>1126</v>
      </c>
      <c r="B432" s="618">
        <v>2013</v>
      </c>
      <c r="C432" s="619" t="s">
        <v>424</v>
      </c>
    </row>
    <row r="433" spans="1:3" x14ac:dyDescent="0.15">
      <c r="A433" s="619" t="s">
        <v>1126</v>
      </c>
      <c r="B433" s="618">
        <v>2013</v>
      </c>
      <c r="C433" s="619" t="s">
        <v>437</v>
      </c>
    </row>
    <row r="434" spans="1:3" x14ac:dyDescent="0.15">
      <c r="A434" s="619" t="s">
        <v>1126</v>
      </c>
      <c r="B434" s="618">
        <v>2013</v>
      </c>
      <c r="C434" s="619" t="s">
        <v>437</v>
      </c>
    </row>
    <row r="435" spans="1:3" x14ac:dyDescent="0.15">
      <c r="A435" s="619" t="s">
        <v>1126</v>
      </c>
      <c r="B435" s="618">
        <v>2013</v>
      </c>
      <c r="C435" s="619" t="s">
        <v>437</v>
      </c>
    </row>
    <row r="436" spans="1:3" x14ac:dyDescent="0.15">
      <c r="A436" s="619" t="s">
        <v>1126</v>
      </c>
      <c r="B436" s="618">
        <v>2013</v>
      </c>
      <c r="C436" s="619" t="s">
        <v>1080</v>
      </c>
    </row>
    <row r="437" spans="1:3" x14ac:dyDescent="0.15">
      <c r="A437" s="619" t="s">
        <v>1126</v>
      </c>
      <c r="B437" s="618">
        <v>2013</v>
      </c>
      <c r="C437" s="619" t="s">
        <v>437</v>
      </c>
    </row>
    <row r="438" spans="1:3" x14ac:dyDescent="0.15">
      <c r="A438" s="619" t="s">
        <v>1126</v>
      </c>
      <c r="B438" s="618">
        <v>2013</v>
      </c>
      <c r="C438" s="619" t="s">
        <v>437</v>
      </c>
    </row>
    <row r="439" spans="1:3" x14ac:dyDescent="0.15">
      <c r="A439" s="619" t="s">
        <v>1126</v>
      </c>
      <c r="B439" s="618">
        <v>2013</v>
      </c>
      <c r="C439" s="619" t="s">
        <v>1080</v>
      </c>
    </row>
    <row r="440" spans="1:3" x14ac:dyDescent="0.15">
      <c r="A440" s="619" t="s">
        <v>1126</v>
      </c>
      <c r="B440" s="618">
        <v>2013</v>
      </c>
      <c r="C440" s="619" t="s">
        <v>437</v>
      </c>
    </row>
    <row r="441" spans="1:3" x14ac:dyDescent="0.15">
      <c r="A441" s="619" t="s">
        <v>1126</v>
      </c>
      <c r="B441" s="618">
        <v>2013</v>
      </c>
      <c r="C441" s="619" t="s">
        <v>1110</v>
      </c>
    </row>
    <row r="442" spans="1:3" x14ac:dyDescent="0.15">
      <c r="A442" s="619" t="s">
        <v>1126</v>
      </c>
      <c r="B442" s="618">
        <v>2013</v>
      </c>
      <c r="C442" s="619" t="s">
        <v>424</v>
      </c>
    </row>
    <row r="443" spans="1:3" x14ac:dyDescent="0.15">
      <c r="A443" s="619" t="s">
        <v>1126</v>
      </c>
      <c r="B443" s="618">
        <v>2013</v>
      </c>
      <c r="C443" s="619" t="s">
        <v>437</v>
      </c>
    </row>
    <row r="444" spans="1:3" x14ac:dyDescent="0.15">
      <c r="A444" s="619" t="s">
        <v>1126</v>
      </c>
      <c r="B444" s="618">
        <v>2013</v>
      </c>
      <c r="C444" s="619" t="s">
        <v>424</v>
      </c>
    </row>
    <row r="445" spans="1:3" x14ac:dyDescent="0.15">
      <c r="A445" s="619" t="s">
        <v>1126</v>
      </c>
      <c r="B445" s="618">
        <v>2013</v>
      </c>
      <c r="C445" s="619" t="s">
        <v>437</v>
      </c>
    </row>
    <row r="446" spans="1:3" x14ac:dyDescent="0.15">
      <c r="A446" s="619" t="s">
        <v>1126</v>
      </c>
      <c r="B446" s="618">
        <v>2013</v>
      </c>
      <c r="C446" s="619" t="s">
        <v>437</v>
      </c>
    </row>
    <row r="447" spans="1:3" x14ac:dyDescent="0.15">
      <c r="A447" s="619" t="s">
        <v>1126</v>
      </c>
      <c r="B447" s="618">
        <v>2013</v>
      </c>
      <c r="C447" s="619" t="s">
        <v>1111</v>
      </c>
    </row>
    <row r="448" spans="1:3" x14ac:dyDescent="0.15">
      <c r="A448" s="619" t="s">
        <v>1126</v>
      </c>
      <c r="B448" s="618">
        <v>2013</v>
      </c>
      <c r="C448" s="619" t="s">
        <v>1102</v>
      </c>
    </row>
    <row r="449" spans="1:3" x14ac:dyDescent="0.15">
      <c r="A449" s="619" t="s">
        <v>1126</v>
      </c>
      <c r="B449" s="618">
        <v>2013</v>
      </c>
      <c r="C449" s="619" t="s">
        <v>424</v>
      </c>
    </row>
    <row r="450" spans="1:3" x14ac:dyDescent="0.15">
      <c r="A450" s="619" t="s">
        <v>1126</v>
      </c>
      <c r="B450" s="618">
        <v>2013</v>
      </c>
      <c r="C450" s="619" t="s">
        <v>424</v>
      </c>
    </row>
    <row r="451" spans="1:3" x14ac:dyDescent="0.15">
      <c r="A451" s="619" t="s">
        <v>1126</v>
      </c>
      <c r="B451" s="618">
        <v>2013</v>
      </c>
      <c r="C451" s="619" t="s">
        <v>424</v>
      </c>
    </row>
    <row r="452" spans="1:3" x14ac:dyDescent="0.15">
      <c r="A452" s="619" t="s">
        <v>1126</v>
      </c>
      <c r="B452" s="618">
        <v>2013</v>
      </c>
      <c r="C452" s="619" t="s">
        <v>1080</v>
      </c>
    </row>
    <row r="453" spans="1:3" x14ac:dyDescent="0.15">
      <c r="A453" s="619" t="s">
        <v>1126</v>
      </c>
      <c r="B453" s="618">
        <v>2013</v>
      </c>
      <c r="C453" s="619" t="s">
        <v>437</v>
      </c>
    </row>
    <row r="454" spans="1:3" x14ac:dyDescent="0.15">
      <c r="A454" s="619" t="s">
        <v>1126</v>
      </c>
      <c r="B454" s="618">
        <v>2013</v>
      </c>
      <c r="C454" s="619" t="s">
        <v>424</v>
      </c>
    </row>
    <row r="455" spans="1:3" x14ac:dyDescent="0.15">
      <c r="A455" s="619" t="s">
        <v>1126</v>
      </c>
      <c r="B455" s="618">
        <v>2013</v>
      </c>
      <c r="C455" s="619" t="s">
        <v>437</v>
      </c>
    </row>
    <row r="456" spans="1:3" x14ac:dyDescent="0.15">
      <c r="A456" s="619" t="s">
        <v>1126</v>
      </c>
      <c r="B456" s="618">
        <v>2013</v>
      </c>
      <c r="C456" s="619" t="s">
        <v>437</v>
      </c>
    </row>
    <row r="457" spans="1:3" x14ac:dyDescent="0.15">
      <c r="A457" s="619" t="s">
        <v>1126</v>
      </c>
      <c r="B457" s="618">
        <v>2013</v>
      </c>
      <c r="C457" s="619" t="s">
        <v>437</v>
      </c>
    </row>
    <row r="458" spans="1:3" x14ac:dyDescent="0.15">
      <c r="A458" s="619" t="s">
        <v>1126</v>
      </c>
      <c r="B458" s="618">
        <v>2013</v>
      </c>
      <c r="C458" s="619" t="s">
        <v>437</v>
      </c>
    </row>
    <row r="459" spans="1:3" x14ac:dyDescent="0.15">
      <c r="A459" s="619" t="s">
        <v>1126</v>
      </c>
      <c r="B459" s="618">
        <v>2013</v>
      </c>
      <c r="C459" s="619" t="s">
        <v>1103</v>
      </c>
    </row>
    <row r="460" spans="1:3" x14ac:dyDescent="0.15">
      <c r="A460" s="619" t="s">
        <v>1126</v>
      </c>
      <c r="B460" s="618">
        <v>2013</v>
      </c>
      <c r="C460" s="619" t="s">
        <v>437</v>
      </c>
    </row>
    <row r="461" spans="1:3" x14ac:dyDescent="0.15">
      <c r="A461" s="619" t="s">
        <v>1126</v>
      </c>
      <c r="B461" s="618">
        <v>2013</v>
      </c>
      <c r="C461" s="619" t="s">
        <v>437</v>
      </c>
    </row>
    <row r="462" spans="1:3" x14ac:dyDescent="0.15">
      <c r="A462" s="619" t="s">
        <v>1126</v>
      </c>
      <c r="B462" s="618">
        <v>2013</v>
      </c>
      <c r="C462" s="619" t="s">
        <v>437</v>
      </c>
    </row>
    <row r="463" spans="1:3" x14ac:dyDescent="0.15">
      <c r="A463" s="619" t="s">
        <v>1126</v>
      </c>
      <c r="B463" s="618">
        <v>2013</v>
      </c>
      <c r="C463" s="619" t="s">
        <v>424</v>
      </c>
    </row>
    <row r="464" spans="1:3" x14ac:dyDescent="0.15">
      <c r="A464" s="619" t="s">
        <v>1126</v>
      </c>
      <c r="B464" s="618">
        <v>2013</v>
      </c>
      <c r="C464" s="619" t="s">
        <v>424</v>
      </c>
    </row>
    <row r="465" spans="1:3" x14ac:dyDescent="0.15">
      <c r="A465" s="619" t="s">
        <v>1126</v>
      </c>
      <c r="B465" s="618">
        <v>2013</v>
      </c>
      <c r="C465" s="619" t="s">
        <v>1080</v>
      </c>
    </row>
    <row r="466" spans="1:3" x14ac:dyDescent="0.15">
      <c r="A466" s="619" t="s">
        <v>1126</v>
      </c>
      <c r="B466" s="618">
        <v>2013</v>
      </c>
      <c r="C466" s="619" t="s">
        <v>424</v>
      </c>
    </row>
    <row r="467" spans="1:3" x14ac:dyDescent="0.15">
      <c r="A467" s="619" t="s">
        <v>1126</v>
      </c>
      <c r="B467" s="618">
        <v>2013</v>
      </c>
      <c r="C467" s="619" t="s">
        <v>1080</v>
      </c>
    </row>
    <row r="468" spans="1:3" x14ac:dyDescent="0.15">
      <c r="A468" s="619" t="s">
        <v>1126</v>
      </c>
      <c r="B468" s="618">
        <v>2013</v>
      </c>
      <c r="C468" s="619" t="s">
        <v>1102</v>
      </c>
    </row>
    <row r="469" spans="1:3" x14ac:dyDescent="0.15">
      <c r="A469" s="619" t="s">
        <v>1126</v>
      </c>
      <c r="B469" s="618">
        <v>2013</v>
      </c>
      <c r="C469" s="619" t="s">
        <v>424</v>
      </c>
    </row>
    <row r="470" spans="1:3" x14ac:dyDescent="0.15">
      <c r="A470" s="619" t="s">
        <v>1126</v>
      </c>
      <c r="B470" s="618">
        <v>2013</v>
      </c>
      <c r="C470" s="619" t="s">
        <v>1080</v>
      </c>
    </row>
    <row r="471" spans="1:3" x14ac:dyDescent="0.15">
      <c r="A471" s="619" t="s">
        <v>1126</v>
      </c>
      <c r="B471" s="618">
        <v>2013</v>
      </c>
      <c r="C471" s="619" t="s">
        <v>424</v>
      </c>
    </row>
    <row r="472" spans="1:3" x14ac:dyDescent="0.15">
      <c r="A472" s="619" t="s">
        <v>1126</v>
      </c>
      <c r="B472" s="618">
        <v>2013</v>
      </c>
      <c r="C472" s="619" t="s">
        <v>424</v>
      </c>
    </row>
    <row r="473" spans="1:3" x14ac:dyDescent="0.15">
      <c r="A473" s="619" t="s">
        <v>1126</v>
      </c>
      <c r="B473" s="618">
        <v>2013</v>
      </c>
      <c r="C473" s="619" t="s">
        <v>424</v>
      </c>
    </row>
    <row r="474" spans="1:3" x14ac:dyDescent="0.15">
      <c r="A474" s="619" t="s">
        <v>1126</v>
      </c>
      <c r="B474" s="618">
        <v>2013</v>
      </c>
      <c r="C474" s="619" t="s">
        <v>424</v>
      </c>
    </row>
    <row r="475" spans="1:3" x14ac:dyDescent="0.15">
      <c r="A475" s="619" t="s">
        <v>1126</v>
      </c>
      <c r="B475" s="618">
        <v>2013</v>
      </c>
      <c r="C475" s="619" t="s">
        <v>424</v>
      </c>
    </row>
    <row r="476" spans="1:3" x14ac:dyDescent="0.15">
      <c r="A476" s="619" t="s">
        <v>1126</v>
      </c>
      <c r="B476" s="618">
        <v>2013</v>
      </c>
      <c r="C476" s="619" t="s">
        <v>424</v>
      </c>
    </row>
    <row r="477" spans="1:3" x14ac:dyDescent="0.15">
      <c r="A477" s="619" t="s">
        <v>1126</v>
      </c>
      <c r="B477" s="618">
        <v>2013</v>
      </c>
      <c r="C477" s="619" t="s">
        <v>424</v>
      </c>
    </row>
    <row r="478" spans="1:3" x14ac:dyDescent="0.15">
      <c r="A478" s="619" t="s">
        <v>1126</v>
      </c>
      <c r="B478" s="618">
        <v>2013</v>
      </c>
      <c r="C478" s="619" t="s">
        <v>437</v>
      </c>
    </row>
    <row r="479" spans="1:3" x14ac:dyDescent="0.15">
      <c r="A479" s="619" t="s">
        <v>1126</v>
      </c>
      <c r="B479" s="618">
        <v>2013</v>
      </c>
      <c r="C479" s="619" t="s">
        <v>1103</v>
      </c>
    </row>
    <row r="480" spans="1:3" x14ac:dyDescent="0.15">
      <c r="A480" s="619" t="s">
        <v>1126</v>
      </c>
      <c r="B480" s="618">
        <v>2013</v>
      </c>
      <c r="C480" s="619" t="s">
        <v>1080</v>
      </c>
    </row>
    <row r="481" spans="1:3" x14ac:dyDescent="0.15">
      <c r="A481" s="619" t="s">
        <v>1126</v>
      </c>
      <c r="B481" s="618">
        <v>2013</v>
      </c>
      <c r="C481" s="619" t="s">
        <v>1080</v>
      </c>
    </row>
    <row r="482" spans="1:3" x14ac:dyDescent="0.15">
      <c r="A482" s="619" t="s">
        <v>1126</v>
      </c>
      <c r="B482" s="618">
        <v>2013</v>
      </c>
      <c r="C482" s="619" t="s">
        <v>1103</v>
      </c>
    </row>
    <row r="483" spans="1:3" x14ac:dyDescent="0.15">
      <c r="A483" s="619" t="s">
        <v>1126</v>
      </c>
      <c r="B483" s="618">
        <v>2013</v>
      </c>
      <c r="C483" s="619" t="s">
        <v>437</v>
      </c>
    </row>
    <row r="484" spans="1:3" x14ac:dyDescent="0.15">
      <c r="A484" s="619" t="s">
        <v>1126</v>
      </c>
      <c r="B484" s="618">
        <v>2013</v>
      </c>
      <c r="C484" s="619" t="s">
        <v>424</v>
      </c>
    </row>
    <row r="485" spans="1:3" x14ac:dyDescent="0.15">
      <c r="A485" s="619" t="s">
        <v>1126</v>
      </c>
      <c r="B485" s="618">
        <v>2013</v>
      </c>
      <c r="C485" s="619" t="s">
        <v>437</v>
      </c>
    </row>
    <row r="486" spans="1:3" x14ac:dyDescent="0.15">
      <c r="A486" s="619" t="s">
        <v>1126</v>
      </c>
      <c r="B486" s="618">
        <v>2013</v>
      </c>
      <c r="C486" s="619" t="s">
        <v>424</v>
      </c>
    </row>
    <row r="487" spans="1:3" x14ac:dyDescent="0.15">
      <c r="A487" s="619" t="s">
        <v>1126</v>
      </c>
      <c r="B487" s="618">
        <v>2013</v>
      </c>
      <c r="C487" s="619" t="s">
        <v>424</v>
      </c>
    </row>
    <row r="488" spans="1:3" x14ac:dyDescent="0.15">
      <c r="A488" s="619" t="s">
        <v>1126</v>
      </c>
      <c r="B488" s="618">
        <v>2013</v>
      </c>
      <c r="C488" s="619" t="s">
        <v>437</v>
      </c>
    </row>
    <row r="489" spans="1:3" x14ac:dyDescent="0.15">
      <c r="A489" s="619" t="s">
        <v>1126</v>
      </c>
      <c r="B489" s="618">
        <v>2013</v>
      </c>
      <c r="C489" s="619" t="s">
        <v>1103</v>
      </c>
    </row>
    <row r="490" spans="1:3" x14ac:dyDescent="0.15">
      <c r="A490" s="619" t="s">
        <v>1126</v>
      </c>
      <c r="B490" s="618">
        <v>2013</v>
      </c>
      <c r="C490" s="619" t="s">
        <v>1102</v>
      </c>
    </row>
    <row r="491" spans="1:3" x14ac:dyDescent="0.15">
      <c r="A491" s="619" t="s">
        <v>1126</v>
      </c>
      <c r="B491" s="618">
        <v>2013</v>
      </c>
      <c r="C491" s="619" t="s">
        <v>1102</v>
      </c>
    </row>
    <row r="492" spans="1:3" x14ac:dyDescent="0.15">
      <c r="A492" s="619" t="s">
        <v>1126</v>
      </c>
      <c r="B492" s="618">
        <v>2013</v>
      </c>
      <c r="C492" s="619" t="s">
        <v>1103</v>
      </c>
    </row>
    <row r="493" spans="1:3" x14ac:dyDescent="0.15">
      <c r="A493" s="619" t="s">
        <v>1126</v>
      </c>
      <c r="B493" s="618">
        <v>2013</v>
      </c>
      <c r="C493" s="619" t="s">
        <v>424</v>
      </c>
    </row>
    <row r="494" spans="1:3" x14ac:dyDescent="0.15">
      <c r="A494" s="619" t="s">
        <v>1126</v>
      </c>
      <c r="B494" s="618">
        <v>2013</v>
      </c>
      <c r="C494" s="619" t="s">
        <v>1101</v>
      </c>
    </row>
    <row r="495" spans="1:3" x14ac:dyDescent="0.15">
      <c r="A495" s="619" t="s">
        <v>1126</v>
      </c>
      <c r="B495" s="618">
        <v>2013</v>
      </c>
      <c r="C495" s="619" t="s">
        <v>424</v>
      </c>
    </row>
    <row r="496" spans="1:3" x14ac:dyDescent="0.15">
      <c r="A496" s="619" t="s">
        <v>1126</v>
      </c>
      <c r="B496" s="618">
        <v>2013</v>
      </c>
      <c r="C496" s="619" t="s">
        <v>1080</v>
      </c>
    </row>
    <row r="497" spans="1:3" x14ac:dyDescent="0.15">
      <c r="A497" s="619" t="s">
        <v>1126</v>
      </c>
      <c r="B497" s="618">
        <v>2013</v>
      </c>
      <c r="C497" s="619" t="s">
        <v>1102</v>
      </c>
    </row>
    <row r="498" spans="1:3" x14ac:dyDescent="0.15">
      <c r="A498" s="619" t="s">
        <v>1126</v>
      </c>
      <c r="B498" s="618">
        <v>2013</v>
      </c>
      <c r="C498" s="619" t="s">
        <v>437</v>
      </c>
    </row>
    <row r="499" spans="1:3" x14ac:dyDescent="0.15">
      <c r="A499" s="619" t="s">
        <v>1126</v>
      </c>
      <c r="B499" s="618">
        <v>2013</v>
      </c>
      <c r="C499" s="619" t="s">
        <v>437</v>
      </c>
    </row>
    <row r="500" spans="1:3" x14ac:dyDescent="0.15">
      <c r="A500" s="619" t="s">
        <v>1126</v>
      </c>
      <c r="B500" s="618">
        <v>2013</v>
      </c>
      <c r="C500" s="619" t="s">
        <v>437</v>
      </c>
    </row>
    <row r="501" spans="1:3" x14ac:dyDescent="0.15">
      <c r="A501" s="619" t="s">
        <v>1126</v>
      </c>
      <c r="B501" s="618">
        <v>2013</v>
      </c>
      <c r="C501" s="619" t="s">
        <v>424</v>
      </c>
    </row>
    <row r="502" spans="1:3" x14ac:dyDescent="0.15">
      <c r="A502" s="619" t="s">
        <v>1126</v>
      </c>
      <c r="B502" s="618">
        <v>2013</v>
      </c>
      <c r="C502" s="619" t="s">
        <v>424</v>
      </c>
    </row>
    <row r="503" spans="1:3" x14ac:dyDescent="0.15">
      <c r="A503" s="619" t="s">
        <v>1126</v>
      </c>
      <c r="B503" s="618">
        <v>2013</v>
      </c>
      <c r="C503" s="619" t="s">
        <v>1080</v>
      </c>
    </row>
    <row r="504" spans="1:3" x14ac:dyDescent="0.15">
      <c r="A504" s="619" t="s">
        <v>1126</v>
      </c>
      <c r="B504" s="618">
        <v>2013</v>
      </c>
      <c r="C504" s="619" t="s">
        <v>1080</v>
      </c>
    </row>
    <row r="505" spans="1:3" x14ac:dyDescent="0.15">
      <c r="A505" s="619" t="s">
        <v>1126</v>
      </c>
      <c r="B505" s="618">
        <v>2013</v>
      </c>
      <c r="C505" s="619" t="s">
        <v>1102</v>
      </c>
    </row>
    <row r="506" spans="1:3" x14ac:dyDescent="0.15">
      <c r="A506" s="619" t="s">
        <v>1126</v>
      </c>
      <c r="B506" s="618">
        <v>2013</v>
      </c>
      <c r="C506" s="619" t="s">
        <v>1080</v>
      </c>
    </row>
    <row r="507" spans="1:3" x14ac:dyDescent="0.15">
      <c r="A507" s="619" t="s">
        <v>1126</v>
      </c>
      <c r="B507" s="618">
        <v>2013</v>
      </c>
      <c r="C507" s="619" t="s">
        <v>1080</v>
      </c>
    </row>
    <row r="508" spans="1:3" x14ac:dyDescent="0.15">
      <c r="A508" s="619" t="s">
        <v>1126</v>
      </c>
      <c r="B508" s="618">
        <v>2013</v>
      </c>
      <c r="C508" s="619" t="s">
        <v>1080</v>
      </c>
    </row>
    <row r="509" spans="1:3" x14ac:dyDescent="0.15">
      <c r="A509" s="619" t="s">
        <v>1126</v>
      </c>
      <c r="B509" s="618">
        <v>2013</v>
      </c>
      <c r="C509" s="619" t="s">
        <v>1080</v>
      </c>
    </row>
    <row r="510" spans="1:3" x14ac:dyDescent="0.15">
      <c r="A510" s="619" t="s">
        <v>1126</v>
      </c>
      <c r="B510" s="618">
        <v>2013</v>
      </c>
      <c r="C510" s="619" t="s">
        <v>1105</v>
      </c>
    </row>
    <row r="511" spans="1:3" x14ac:dyDescent="0.15">
      <c r="A511" s="619" t="s">
        <v>1126</v>
      </c>
      <c r="B511" s="618">
        <v>2013</v>
      </c>
      <c r="C511" s="619" t="s">
        <v>1080</v>
      </c>
    </row>
    <row r="512" spans="1:3" x14ac:dyDescent="0.15">
      <c r="A512" s="619" t="s">
        <v>1126</v>
      </c>
      <c r="B512" s="618">
        <v>2013</v>
      </c>
      <c r="C512" s="619" t="s">
        <v>1080</v>
      </c>
    </row>
    <row r="513" spans="1:3" x14ac:dyDescent="0.15">
      <c r="A513" s="619" t="s">
        <v>1126</v>
      </c>
      <c r="B513" s="618">
        <v>2013</v>
      </c>
      <c r="C513" s="619" t="s">
        <v>1080</v>
      </c>
    </row>
    <row r="514" spans="1:3" x14ac:dyDescent="0.15">
      <c r="A514" s="619" t="s">
        <v>1126</v>
      </c>
      <c r="B514" s="618">
        <v>2013</v>
      </c>
      <c r="C514" s="619" t="s">
        <v>1102</v>
      </c>
    </row>
    <row r="515" spans="1:3" x14ac:dyDescent="0.15">
      <c r="A515" s="619" t="s">
        <v>1126</v>
      </c>
      <c r="B515" s="618">
        <v>2013</v>
      </c>
      <c r="C515" s="619" t="s">
        <v>1080</v>
      </c>
    </row>
    <row r="516" spans="1:3" x14ac:dyDescent="0.15">
      <c r="A516" s="619" t="s">
        <v>1126</v>
      </c>
      <c r="B516" s="618">
        <v>2013</v>
      </c>
      <c r="C516" s="619" t="s">
        <v>1080</v>
      </c>
    </row>
    <row r="517" spans="1:3" x14ac:dyDescent="0.15">
      <c r="A517" s="619" t="s">
        <v>1126</v>
      </c>
      <c r="B517" s="618">
        <v>2013</v>
      </c>
      <c r="C517" s="619" t="s">
        <v>1112</v>
      </c>
    </row>
    <row r="518" spans="1:3" x14ac:dyDescent="0.15">
      <c r="A518" s="619" t="s">
        <v>1126</v>
      </c>
      <c r="B518" s="618">
        <v>2013</v>
      </c>
      <c r="C518" s="619" t="s">
        <v>424</v>
      </c>
    </row>
    <row r="519" spans="1:3" x14ac:dyDescent="0.15">
      <c r="A519" s="619" t="s">
        <v>1126</v>
      </c>
      <c r="B519" s="618">
        <v>2013</v>
      </c>
      <c r="C519" s="619" t="s">
        <v>424</v>
      </c>
    </row>
    <row r="520" spans="1:3" x14ac:dyDescent="0.15">
      <c r="A520" s="619" t="s">
        <v>1126</v>
      </c>
      <c r="B520" s="618">
        <v>2013</v>
      </c>
      <c r="C520" s="619" t="s">
        <v>1080</v>
      </c>
    </row>
    <row r="521" spans="1:3" x14ac:dyDescent="0.15">
      <c r="A521" s="619" t="s">
        <v>1126</v>
      </c>
      <c r="B521" s="618">
        <v>2013</v>
      </c>
      <c r="C521" s="619" t="s">
        <v>1080</v>
      </c>
    </row>
    <row r="522" spans="1:3" x14ac:dyDescent="0.15">
      <c r="A522" s="619" t="s">
        <v>1126</v>
      </c>
      <c r="B522" s="618">
        <v>2013</v>
      </c>
      <c r="C522" s="619" t="s">
        <v>1080</v>
      </c>
    </row>
    <row r="523" spans="1:3" x14ac:dyDescent="0.15">
      <c r="A523" s="619" t="s">
        <v>1126</v>
      </c>
      <c r="B523" s="618">
        <v>2013</v>
      </c>
      <c r="C523" s="619" t="s">
        <v>1080</v>
      </c>
    </row>
    <row r="524" spans="1:3" x14ac:dyDescent="0.15">
      <c r="A524" s="619" t="s">
        <v>1126</v>
      </c>
      <c r="B524" s="618">
        <v>2013</v>
      </c>
      <c r="C524" s="619" t="s">
        <v>1080</v>
      </c>
    </row>
    <row r="525" spans="1:3" x14ac:dyDescent="0.15">
      <c r="A525" s="619" t="s">
        <v>1126</v>
      </c>
      <c r="B525" s="618">
        <v>2013</v>
      </c>
      <c r="C525" s="619" t="s">
        <v>1102</v>
      </c>
    </row>
    <row r="526" spans="1:3" x14ac:dyDescent="0.15">
      <c r="A526" s="619" t="s">
        <v>1126</v>
      </c>
      <c r="B526" s="618">
        <v>2013</v>
      </c>
      <c r="C526" s="619" t="s">
        <v>1080</v>
      </c>
    </row>
    <row r="527" spans="1:3" x14ac:dyDescent="0.15">
      <c r="A527" s="619" t="s">
        <v>1126</v>
      </c>
      <c r="B527" s="618">
        <v>2013</v>
      </c>
      <c r="C527" s="619" t="s">
        <v>1080</v>
      </c>
    </row>
    <row r="528" spans="1:3" x14ac:dyDescent="0.15">
      <c r="A528" s="619" t="s">
        <v>1126</v>
      </c>
      <c r="B528" s="618">
        <v>2013</v>
      </c>
      <c r="C528" s="619" t="s">
        <v>424</v>
      </c>
    </row>
    <row r="529" spans="1:3" x14ac:dyDescent="0.15">
      <c r="A529" s="619" t="s">
        <v>1126</v>
      </c>
      <c r="B529" s="618">
        <v>2013</v>
      </c>
      <c r="C529" s="619" t="s">
        <v>1080</v>
      </c>
    </row>
    <row r="530" spans="1:3" x14ac:dyDescent="0.15">
      <c r="A530" s="619" t="s">
        <v>1126</v>
      </c>
      <c r="B530" s="618">
        <v>2013</v>
      </c>
      <c r="C530" s="619" t="s">
        <v>1080</v>
      </c>
    </row>
    <row r="531" spans="1:3" x14ac:dyDescent="0.15">
      <c r="A531" s="619" t="s">
        <v>1126</v>
      </c>
      <c r="B531" s="618">
        <v>2013</v>
      </c>
      <c r="C531" s="619" t="s">
        <v>1080</v>
      </c>
    </row>
    <row r="532" spans="1:3" x14ac:dyDescent="0.15">
      <c r="A532" s="619" t="s">
        <v>1126</v>
      </c>
      <c r="B532" s="618">
        <v>2013</v>
      </c>
      <c r="C532" s="619" t="s">
        <v>1080</v>
      </c>
    </row>
    <row r="533" spans="1:3" x14ac:dyDescent="0.15">
      <c r="A533" s="619" t="s">
        <v>1126</v>
      </c>
      <c r="B533" s="618">
        <v>2013</v>
      </c>
      <c r="C533" s="619" t="s">
        <v>424</v>
      </c>
    </row>
    <row r="534" spans="1:3" x14ac:dyDescent="0.15">
      <c r="A534" s="619" t="s">
        <v>1126</v>
      </c>
      <c r="B534" s="618">
        <v>2013</v>
      </c>
      <c r="C534" s="619" t="s">
        <v>424</v>
      </c>
    </row>
    <row r="535" spans="1:3" x14ac:dyDescent="0.15">
      <c r="A535" s="619" t="s">
        <v>1126</v>
      </c>
      <c r="B535" s="618">
        <v>2013</v>
      </c>
      <c r="C535" s="619" t="s">
        <v>424</v>
      </c>
    </row>
    <row r="536" spans="1:3" x14ac:dyDescent="0.15">
      <c r="A536" s="619" t="s">
        <v>1126</v>
      </c>
      <c r="B536" s="618">
        <v>2013</v>
      </c>
      <c r="C536" s="619" t="s">
        <v>424</v>
      </c>
    </row>
    <row r="537" spans="1:3" x14ac:dyDescent="0.15">
      <c r="A537" s="619" t="s">
        <v>1126</v>
      </c>
      <c r="B537" s="618">
        <v>2013</v>
      </c>
      <c r="C537" s="619" t="s">
        <v>437</v>
      </c>
    </row>
    <row r="538" spans="1:3" x14ac:dyDescent="0.15">
      <c r="A538" s="619" t="s">
        <v>1126</v>
      </c>
      <c r="B538" s="618">
        <v>2013</v>
      </c>
      <c r="C538" s="619" t="s">
        <v>437</v>
      </c>
    </row>
    <row r="539" spans="1:3" x14ac:dyDescent="0.15">
      <c r="A539" s="619" t="s">
        <v>1126</v>
      </c>
      <c r="B539" s="618">
        <v>2013</v>
      </c>
      <c r="C539" s="619" t="s">
        <v>1080</v>
      </c>
    </row>
    <row r="540" spans="1:3" x14ac:dyDescent="0.15">
      <c r="A540" s="619" t="s">
        <v>1126</v>
      </c>
      <c r="B540" s="618">
        <v>2013</v>
      </c>
      <c r="C540" s="619" t="s">
        <v>1080</v>
      </c>
    </row>
    <row r="541" spans="1:3" x14ac:dyDescent="0.15">
      <c r="A541" s="619" t="s">
        <v>1126</v>
      </c>
      <c r="B541" s="618">
        <v>2013</v>
      </c>
      <c r="C541" s="619" t="s">
        <v>1080</v>
      </c>
    </row>
    <row r="542" spans="1:3" x14ac:dyDescent="0.15">
      <c r="A542" s="619" t="s">
        <v>1126</v>
      </c>
      <c r="B542" s="618">
        <v>2013</v>
      </c>
      <c r="C542" s="619" t="s">
        <v>424</v>
      </c>
    </row>
    <row r="543" spans="1:3" x14ac:dyDescent="0.15">
      <c r="A543" s="619" t="s">
        <v>1126</v>
      </c>
      <c r="B543" s="618">
        <v>2013</v>
      </c>
      <c r="C543" s="619" t="s">
        <v>424</v>
      </c>
    </row>
    <row r="544" spans="1:3" x14ac:dyDescent="0.15">
      <c r="A544" s="619" t="s">
        <v>1126</v>
      </c>
      <c r="B544" s="618">
        <v>2013</v>
      </c>
      <c r="C544" s="619" t="s">
        <v>437</v>
      </c>
    </row>
    <row r="545" spans="1:3" x14ac:dyDescent="0.15">
      <c r="A545" s="619" t="s">
        <v>1126</v>
      </c>
      <c r="B545" s="618">
        <v>2013</v>
      </c>
      <c r="C545" s="619" t="s">
        <v>437</v>
      </c>
    </row>
    <row r="546" spans="1:3" x14ac:dyDescent="0.15">
      <c r="A546" s="619" t="s">
        <v>1126</v>
      </c>
      <c r="B546" s="618">
        <v>2013</v>
      </c>
      <c r="C546" s="619" t="s">
        <v>437</v>
      </c>
    </row>
    <row r="547" spans="1:3" x14ac:dyDescent="0.15">
      <c r="A547" s="619" t="s">
        <v>1126</v>
      </c>
      <c r="B547" s="618">
        <v>2013</v>
      </c>
      <c r="C547" s="619" t="s">
        <v>437</v>
      </c>
    </row>
    <row r="548" spans="1:3" x14ac:dyDescent="0.15">
      <c r="A548" s="619" t="s">
        <v>1126</v>
      </c>
      <c r="B548" s="618">
        <v>2013</v>
      </c>
      <c r="C548" s="619" t="s">
        <v>424</v>
      </c>
    </row>
    <row r="549" spans="1:3" x14ac:dyDescent="0.15">
      <c r="A549" s="619" t="s">
        <v>1126</v>
      </c>
      <c r="B549" s="618">
        <v>2013</v>
      </c>
      <c r="C549" s="619" t="s">
        <v>437</v>
      </c>
    </row>
    <row r="550" spans="1:3" x14ac:dyDescent="0.15">
      <c r="A550" s="619" t="s">
        <v>1126</v>
      </c>
      <c r="B550" s="618">
        <v>2013</v>
      </c>
      <c r="C550" s="619" t="s">
        <v>437</v>
      </c>
    </row>
    <row r="551" spans="1:3" x14ac:dyDescent="0.15">
      <c r="A551" s="619" t="s">
        <v>1126</v>
      </c>
      <c r="B551" s="618">
        <v>2013</v>
      </c>
      <c r="C551" s="619" t="s">
        <v>437</v>
      </c>
    </row>
    <row r="552" spans="1:3" x14ac:dyDescent="0.15">
      <c r="A552" s="619" t="s">
        <v>1126</v>
      </c>
      <c r="B552" s="618">
        <v>2013</v>
      </c>
      <c r="C552" s="619" t="s">
        <v>424</v>
      </c>
    </row>
    <row r="553" spans="1:3" x14ac:dyDescent="0.15">
      <c r="A553" s="619" t="s">
        <v>1126</v>
      </c>
      <c r="B553" s="618">
        <v>2013</v>
      </c>
      <c r="C553" s="619" t="s">
        <v>424</v>
      </c>
    </row>
    <row r="554" spans="1:3" x14ac:dyDescent="0.15">
      <c r="A554" s="619" t="s">
        <v>1126</v>
      </c>
      <c r="B554" s="618">
        <v>2013</v>
      </c>
      <c r="C554" s="619" t="s">
        <v>437</v>
      </c>
    </row>
    <row r="555" spans="1:3" x14ac:dyDescent="0.15">
      <c r="A555" s="619" t="s">
        <v>1126</v>
      </c>
      <c r="B555" s="618">
        <v>2013</v>
      </c>
      <c r="C555" s="619" t="s">
        <v>424</v>
      </c>
    </row>
    <row r="556" spans="1:3" x14ac:dyDescent="0.15">
      <c r="A556" s="619" t="s">
        <v>1126</v>
      </c>
      <c r="B556" s="618">
        <v>2013</v>
      </c>
      <c r="C556" s="619" t="s">
        <v>424</v>
      </c>
    </row>
    <row r="557" spans="1:3" x14ac:dyDescent="0.15">
      <c r="A557" s="619" t="s">
        <v>1126</v>
      </c>
      <c r="B557" s="618">
        <v>2013</v>
      </c>
      <c r="C557" s="619" t="s">
        <v>424</v>
      </c>
    </row>
    <row r="558" spans="1:3" x14ac:dyDescent="0.15">
      <c r="A558" s="619" t="s">
        <v>1126</v>
      </c>
      <c r="B558" s="618">
        <v>2013</v>
      </c>
      <c r="C558" s="619" t="s">
        <v>1101</v>
      </c>
    </row>
    <row r="559" spans="1:3" x14ac:dyDescent="0.15">
      <c r="A559" s="619" t="s">
        <v>1126</v>
      </c>
      <c r="B559" s="618">
        <v>2013</v>
      </c>
      <c r="C559" s="619" t="s">
        <v>437</v>
      </c>
    </row>
    <row r="560" spans="1:3" x14ac:dyDescent="0.15">
      <c r="A560" s="619" t="s">
        <v>1126</v>
      </c>
      <c r="B560" s="618">
        <v>2013</v>
      </c>
      <c r="C560" s="619" t="s">
        <v>1101</v>
      </c>
    </row>
    <row r="561" spans="1:3" x14ac:dyDescent="0.15">
      <c r="A561" s="619" t="s">
        <v>1126</v>
      </c>
      <c r="B561" s="618">
        <v>2013</v>
      </c>
      <c r="C561" s="619" t="s">
        <v>437</v>
      </c>
    </row>
    <row r="562" spans="1:3" x14ac:dyDescent="0.15">
      <c r="A562" s="619" t="s">
        <v>1126</v>
      </c>
      <c r="B562" s="618">
        <v>2013</v>
      </c>
      <c r="C562" s="619" t="s">
        <v>424</v>
      </c>
    </row>
    <row r="563" spans="1:3" x14ac:dyDescent="0.15">
      <c r="A563" s="619" t="s">
        <v>1126</v>
      </c>
      <c r="B563" s="618">
        <v>2013</v>
      </c>
      <c r="C563" s="619" t="s">
        <v>424</v>
      </c>
    </row>
    <row r="564" spans="1:3" x14ac:dyDescent="0.15">
      <c r="A564" s="619" t="s">
        <v>1126</v>
      </c>
      <c r="B564" s="618">
        <v>2013</v>
      </c>
      <c r="C564" s="619" t="s">
        <v>437</v>
      </c>
    </row>
    <row r="565" spans="1:3" x14ac:dyDescent="0.15">
      <c r="A565" s="619" t="s">
        <v>1126</v>
      </c>
      <c r="B565" s="618">
        <v>2013</v>
      </c>
      <c r="C565" s="619" t="s">
        <v>424</v>
      </c>
    </row>
    <row r="566" spans="1:3" x14ac:dyDescent="0.15">
      <c r="A566" s="619" t="s">
        <v>1126</v>
      </c>
      <c r="B566" s="618">
        <v>2013</v>
      </c>
      <c r="C566" s="619" t="s">
        <v>437</v>
      </c>
    </row>
    <row r="567" spans="1:3" x14ac:dyDescent="0.15">
      <c r="A567" s="619" t="s">
        <v>1126</v>
      </c>
      <c r="B567" s="618">
        <v>2013</v>
      </c>
      <c r="C567" s="619" t="s">
        <v>437</v>
      </c>
    </row>
    <row r="568" spans="1:3" x14ac:dyDescent="0.15">
      <c r="A568" s="619" t="s">
        <v>1126</v>
      </c>
      <c r="B568" s="618">
        <v>2013</v>
      </c>
      <c r="C568" s="619" t="s">
        <v>437</v>
      </c>
    </row>
    <row r="569" spans="1:3" x14ac:dyDescent="0.15">
      <c r="A569" s="619" t="s">
        <v>1126</v>
      </c>
      <c r="B569" s="618">
        <v>2013</v>
      </c>
      <c r="C569" s="619" t="s">
        <v>437</v>
      </c>
    </row>
    <row r="570" spans="1:3" x14ac:dyDescent="0.15">
      <c r="A570" s="619" t="s">
        <v>1126</v>
      </c>
      <c r="B570" s="618">
        <v>2013</v>
      </c>
      <c r="C570" s="619" t="s">
        <v>437</v>
      </c>
    </row>
    <row r="571" spans="1:3" x14ac:dyDescent="0.15">
      <c r="A571" s="619" t="s">
        <v>1126</v>
      </c>
      <c r="B571" s="618">
        <v>2013</v>
      </c>
      <c r="C571" s="619" t="s">
        <v>424</v>
      </c>
    </row>
    <row r="572" spans="1:3" x14ac:dyDescent="0.15">
      <c r="A572" s="619" t="s">
        <v>1126</v>
      </c>
      <c r="B572" s="618">
        <v>2013</v>
      </c>
      <c r="C572" s="619" t="s">
        <v>437</v>
      </c>
    </row>
    <row r="573" spans="1:3" x14ac:dyDescent="0.15">
      <c r="A573" s="619" t="s">
        <v>1126</v>
      </c>
      <c r="B573" s="618">
        <v>2013</v>
      </c>
      <c r="C573" s="619" t="s">
        <v>437</v>
      </c>
    </row>
    <row r="574" spans="1:3" x14ac:dyDescent="0.15">
      <c r="A574" s="619" t="s">
        <v>1126</v>
      </c>
      <c r="B574" s="618">
        <v>2013</v>
      </c>
      <c r="C574" s="619" t="s">
        <v>1080</v>
      </c>
    </row>
    <row r="575" spans="1:3" x14ac:dyDescent="0.15">
      <c r="A575" s="619" t="s">
        <v>1126</v>
      </c>
      <c r="B575" s="618">
        <v>2013</v>
      </c>
      <c r="C575" s="619" t="s">
        <v>437</v>
      </c>
    </row>
    <row r="576" spans="1:3" x14ac:dyDescent="0.15">
      <c r="A576" s="619" t="s">
        <v>1126</v>
      </c>
      <c r="B576" s="618">
        <v>2013</v>
      </c>
      <c r="C576" s="619" t="s">
        <v>437</v>
      </c>
    </row>
    <row r="577" spans="1:3" x14ac:dyDescent="0.15">
      <c r="A577" s="619" t="s">
        <v>1126</v>
      </c>
      <c r="B577" s="618">
        <v>2013</v>
      </c>
      <c r="C577" s="619" t="s">
        <v>437</v>
      </c>
    </row>
    <row r="578" spans="1:3" x14ac:dyDescent="0.15">
      <c r="A578" s="619" t="s">
        <v>1126</v>
      </c>
      <c r="B578" s="618">
        <v>2013</v>
      </c>
      <c r="C578" s="619" t="s">
        <v>437</v>
      </c>
    </row>
    <row r="579" spans="1:3" x14ac:dyDescent="0.15">
      <c r="A579" s="619" t="s">
        <v>1126</v>
      </c>
      <c r="B579" s="618">
        <v>2013</v>
      </c>
      <c r="C579" s="619" t="s">
        <v>437</v>
      </c>
    </row>
    <row r="580" spans="1:3" x14ac:dyDescent="0.15">
      <c r="A580" s="619" t="s">
        <v>1126</v>
      </c>
      <c r="B580" s="618">
        <v>2013</v>
      </c>
      <c r="C580" s="619" t="s">
        <v>437</v>
      </c>
    </row>
    <row r="581" spans="1:3" x14ac:dyDescent="0.15">
      <c r="A581" s="619" t="s">
        <v>1126</v>
      </c>
      <c r="B581" s="618">
        <v>2013</v>
      </c>
      <c r="C581" s="619" t="s">
        <v>1080</v>
      </c>
    </row>
    <row r="582" spans="1:3" x14ac:dyDescent="0.15">
      <c r="A582" s="619" t="s">
        <v>1126</v>
      </c>
      <c r="B582" s="618">
        <v>2013</v>
      </c>
      <c r="C582" s="619" t="s">
        <v>437</v>
      </c>
    </row>
    <row r="583" spans="1:3" x14ac:dyDescent="0.15">
      <c r="A583" s="619" t="s">
        <v>1126</v>
      </c>
      <c r="B583" s="618">
        <v>2013</v>
      </c>
      <c r="C583" s="619" t="s">
        <v>424</v>
      </c>
    </row>
    <row r="584" spans="1:3" x14ac:dyDescent="0.15">
      <c r="A584" s="619" t="s">
        <v>1126</v>
      </c>
      <c r="B584" s="618">
        <v>2013</v>
      </c>
      <c r="C584" s="619" t="s">
        <v>424</v>
      </c>
    </row>
    <row r="585" spans="1:3" x14ac:dyDescent="0.15">
      <c r="A585" s="619" t="s">
        <v>1126</v>
      </c>
      <c r="B585" s="618">
        <v>2013</v>
      </c>
      <c r="C585" s="619" t="s">
        <v>1101</v>
      </c>
    </row>
    <row r="586" spans="1:3" x14ac:dyDescent="0.15">
      <c r="A586" s="619" t="s">
        <v>1126</v>
      </c>
      <c r="B586" s="618">
        <v>2013</v>
      </c>
      <c r="C586" s="619" t="s">
        <v>1101</v>
      </c>
    </row>
    <row r="587" spans="1:3" x14ac:dyDescent="0.15">
      <c r="A587" s="619" t="s">
        <v>1126</v>
      </c>
      <c r="B587" s="618">
        <v>2013</v>
      </c>
      <c r="C587" s="619" t="s">
        <v>1101</v>
      </c>
    </row>
    <row r="588" spans="1:3" x14ac:dyDescent="0.15">
      <c r="A588" s="619" t="s">
        <v>1126</v>
      </c>
      <c r="B588" s="618">
        <v>2013</v>
      </c>
      <c r="C588" s="619" t="s">
        <v>1080</v>
      </c>
    </row>
    <row r="589" spans="1:3" x14ac:dyDescent="0.15">
      <c r="A589" s="619" t="s">
        <v>1126</v>
      </c>
      <c r="B589" s="618">
        <v>2013</v>
      </c>
      <c r="C589" s="619" t="s">
        <v>424</v>
      </c>
    </row>
    <row r="590" spans="1:3" x14ac:dyDescent="0.15">
      <c r="A590" s="619" t="s">
        <v>1126</v>
      </c>
      <c r="B590" s="618">
        <v>2013</v>
      </c>
      <c r="C590" s="619" t="s">
        <v>424</v>
      </c>
    </row>
    <row r="591" spans="1:3" x14ac:dyDescent="0.15">
      <c r="A591" s="619" t="s">
        <v>1126</v>
      </c>
      <c r="B591" s="618">
        <v>2013</v>
      </c>
      <c r="C591" s="619" t="s">
        <v>424</v>
      </c>
    </row>
    <row r="592" spans="1:3" x14ac:dyDescent="0.15">
      <c r="A592" s="619" t="s">
        <v>1126</v>
      </c>
      <c r="B592" s="618">
        <v>2013</v>
      </c>
      <c r="C592" s="619" t="s">
        <v>424</v>
      </c>
    </row>
    <row r="593" spans="1:3" x14ac:dyDescent="0.15">
      <c r="A593" s="619" t="s">
        <v>1126</v>
      </c>
      <c r="B593" s="618">
        <v>2013</v>
      </c>
      <c r="C593" s="619" t="s">
        <v>424</v>
      </c>
    </row>
    <row r="594" spans="1:3" x14ac:dyDescent="0.15">
      <c r="A594" s="619" t="s">
        <v>1126</v>
      </c>
      <c r="B594" s="618">
        <v>2013</v>
      </c>
      <c r="C594" s="619" t="s">
        <v>424</v>
      </c>
    </row>
    <row r="595" spans="1:3" x14ac:dyDescent="0.15">
      <c r="A595" s="619" t="s">
        <v>1126</v>
      </c>
      <c r="B595" s="618">
        <v>2013</v>
      </c>
      <c r="C595" s="619" t="s">
        <v>424</v>
      </c>
    </row>
    <row r="596" spans="1:3" x14ac:dyDescent="0.15">
      <c r="A596" s="619" t="s">
        <v>1126</v>
      </c>
      <c r="B596" s="618">
        <v>2013</v>
      </c>
      <c r="C596" s="619" t="s">
        <v>424</v>
      </c>
    </row>
    <row r="597" spans="1:3" x14ac:dyDescent="0.15">
      <c r="A597" s="619" t="s">
        <v>1126</v>
      </c>
      <c r="B597" s="618">
        <v>2013</v>
      </c>
      <c r="C597" s="619" t="s">
        <v>437</v>
      </c>
    </row>
    <row r="598" spans="1:3" x14ac:dyDescent="0.15">
      <c r="A598" s="619" t="s">
        <v>1126</v>
      </c>
      <c r="B598" s="618">
        <v>2013</v>
      </c>
      <c r="C598" s="619" t="s">
        <v>424</v>
      </c>
    </row>
    <row r="599" spans="1:3" x14ac:dyDescent="0.15">
      <c r="A599" s="619" t="s">
        <v>1126</v>
      </c>
      <c r="B599" s="618">
        <v>2013</v>
      </c>
      <c r="C599" s="619" t="s">
        <v>424</v>
      </c>
    </row>
    <row r="600" spans="1:3" x14ac:dyDescent="0.15">
      <c r="A600" s="619" t="s">
        <v>1126</v>
      </c>
      <c r="B600" s="618">
        <v>2013</v>
      </c>
      <c r="C600" s="619" t="s">
        <v>424</v>
      </c>
    </row>
    <row r="601" spans="1:3" x14ac:dyDescent="0.15">
      <c r="A601" s="619" t="s">
        <v>1126</v>
      </c>
      <c r="B601" s="618">
        <v>2013</v>
      </c>
      <c r="C601" s="619" t="s">
        <v>437</v>
      </c>
    </row>
    <row r="602" spans="1:3" x14ac:dyDescent="0.15">
      <c r="A602" s="619" t="s">
        <v>1126</v>
      </c>
      <c r="B602" s="618">
        <v>2013</v>
      </c>
      <c r="C602" s="619" t="s">
        <v>424</v>
      </c>
    </row>
    <row r="603" spans="1:3" x14ac:dyDescent="0.15">
      <c r="A603" s="619" t="s">
        <v>1126</v>
      </c>
      <c r="B603" s="618">
        <v>2013</v>
      </c>
      <c r="C603" s="619" t="s">
        <v>424</v>
      </c>
    </row>
    <row r="604" spans="1:3" x14ac:dyDescent="0.15">
      <c r="A604" s="619" t="s">
        <v>1126</v>
      </c>
      <c r="B604" s="618">
        <v>2013</v>
      </c>
      <c r="C604" s="619" t="s">
        <v>1102</v>
      </c>
    </row>
    <row r="605" spans="1:3" x14ac:dyDescent="0.15">
      <c r="A605" s="619" t="s">
        <v>1126</v>
      </c>
      <c r="B605" s="618">
        <v>2013</v>
      </c>
      <c r="C605" s="619" t="s">
        <v>1102</v>
      </c>
    </row>
    <row r="606" spans="1:3" x14ac:dyDescent="0.15">
      <c r="A606" s="619" t="s">
        <v>1126</v>
      </c>
      <c r="B606" s="618">
        <v>2013</v>
      </c>
      <c r="C606" s="619" t="s">
        <v>1102</v>
      </c>
    </row>
    <row r="607" spans="1:3" x14ac:dyDescent="0.15">
      <c r="A607" s="619" t="s">
        <v>1126</v>
      </c>
      <c r="B607" s="618">
        <v>2013</v>
      </c>
      <c r="C607" s="619" t="s">
        <v>437</v>
      </c>
    </row>
    <row r="608" spans="1:3" x14ac:dyDescent="0.15">
      <c r="A608" s="619" t="s">
        <v>1126</v>
      </c>
      <c r="B608" s="618">
        <v>2013</v>
      </c>
      <c r="C608" s="619" t="s">
        <v>437</v>
      </c>
    </row>
    <row r="609" spans="1:3" x14ac:dyDescent="0.15">
      <c r="A609" s="619" t="s">
        <v>1126</v>
      </c>
      <c r="B609" s="618">
        <v>2013</v>
      </c>
      <c r="C609" s="619" t="s">
        <v>437</v>
      </c>
    </row>
    <row r="610" spans="1:3" x14ac:dyDescent="0.15">
      <c r="A610" s="619" t="s">
        <v>1126</v>
      </c>
      <c r="B610" s="618">
        <v>2013</v>
      </c>
      <c r="C610" s="619" t="s">
        <v>437</v>
      </c>
    </row>
    <row r="611" spans="1:3" x14ac:dyDescent="0.15">
      <c r="A611" s="619" t="s">
        <v>1126</v>
      </c>
      <c r="B611" s="618">
        <v>2013</v>
      </c>
      <c r="C611" s="619" t="s">
        <v>424</v>
      </c>
    </row>
    <row r="612" spans="1:3" x14ac:dyDescent="0.15">
      <c r="A612" s="619" t="s">
        <v>1126</v>
      </c>
      <c r="B612" s="618">
        <v>2013</v>
      </c>
      <c r="C612" s="619" t="s">
        <v>437</v>
      </c>
    </row>
    <row r="613" spans="1:3" x14ac:dyDescent="0.15">
      <c r="A613" s="619" t="s">
        <v>1126</v>
      </c>
      <c r="B613" s="618">
        <v>2013</v>
      </c>
      <c r="C613" s="619" t="s">
        <v>437</v>
      </c>
    </row>
    <row r="614" spans="1:3" x14ac:dyDescent="0.15">
      <c r="A614" s="619" t="s">
        <v>1126</v>
      </c>
      <c r="B614" s="618">
        <v>2013</v>
      </c>
      <c r="C614" s="619" t="s">
        <v>437</v>
      </c>
    </row>
    <row r="615" spans="1:3" x14ac:dyDescent="0.15">
      <c r="A615" s="619" t="s">
        <v>1126</v>
      </c>
      <c r="B615" s="618">
        <v>2013</v>
      </c>
      <c r="C615" s="619" t="s">
        <v>1080</v>
      </c>
    </row>
    <row r="616" spans="1:3" x14ac:dyDescent="0.15">
      <c r="A616" s="619" t="s">
        <v>1126</v>
      </c>
      <c r="B616" s="618">
        <v>2013</v>
      </c>
      <c r="C616" s="619" t="s">
        <v>437</v>
      </c>
    </row>
    <row r="617" spans="1:3" x14ac:dyDescent="0.15">
      <c r="A617" s="619" t="s">
        <v>1126</v>
      </c>
      <c r="B617" s="618">
        <v>2013</v>
      </c>
      <c r="C617" s="619" t="s">
        <v>437</v>
      </c>
    </row>
    <row r="618" spans="1:3" x14ac:dyDescent="0.15">
      <c r="A618" s="619" t="s">
        <v>1126</v>
      </c>
      <c r="B618" s="618">
        <v>2013</v>
      </c>
      <c r="C618" s="619" t="s">
        <v>437</v>
      </c>
    </row>
    <row r="619" spans="1:3" x14ac:dyDescent="0.15">
      <c r="A619" s="619" t="s">
        <v>1126</v>
      </c>
      <c r="B619" s="618">
        <v>2013</v>
      </c>
      <c r="C619" s="619" t="s">
        <v>437</v>
      </c>
    </row>
    <row r="620" spans="1:3" x14ac:dyDescent="0.15">
      <c r="A620" s="619" t="s">
        <v>1126</v>
      </c>
      <c r="B620" s="618">
        <v>2013</v>
      </c>
      <c r="C620" s="619" t="s">
        <v>437</v>
      </c>
    </row>
    <row r="621" spans="1:3" x14ac:dyDescent="0.15">
      <c r="A621" s="619" t="s">
        <v>1126</v>
      </c>
      <c r="B621" s="618">
        <v>2013</v>
      </c>
      <c r="C621" s="619" t="s">
        <v>424</v>
      </c>
    </row>
    <row r="622" spans="1:3" x14ac:dyDescent="0.15">
      <c r="A622" s="619" t="s">
        <v>1126</v>
      </c>
      <c r="B622" s="618">
        <v>2013</v>
      </c>
      <c r="C622" s="619" t="s">
        <v>424</v>
      </c>
    </row>
    <row r="623" spans="1:3" x14ac:dyDescent="0.15">
      <c r="A623" s="619" t="s">
        <v>1126</v>
      </c>
      <c r="B623" s="618">
        <v>2013</v>
      </c>
      <c r="C623" s="619" t="s">
        <v>424</v>
      </c>
    </row>
    <row r="624" spans="1:3" x14ac:dyDescent="0.15">
      <c r="A624" s="619" t="s">
        <v>1126</v>
      </c>
      <c r="B624" s="618">
        <v>2013</v>
      </c>
      <c r="C624" s="619" t="s">
        <v>424</v>
      </c>
    </row>
    <row r="625" spans="1:3" x14ac:dyDescent="0.15">
      <c r="A625" s="619" t="s">
        <v>1126</v>
      </c>
      <c r="B625" s="618">
        <v>2013</v>
      </c>
      <c r="C625" s="619" t="s">
        <v>424</v>
      </c>
    </row>
    <row r="626" spans="1:3" x14ac:dyDescent="0.15">
      <c r="A626" s="619" t="s">
        <v>1126</v>
      </c>
      <c r="B626" s="618">
        <v>2013</v>
      </c>
      <c r="C626" s="619" t="s">
        <v>437</v>
      </c>
    </row>
    <row r="627" spans="1:3" x14ac:dyDescent="0.15">
      <c r="A627" s="619" t="s">
        <v>1126</v>
      </c>
      <c r="B627" s="618">
        <v>2013</v>
      </c>
      <c r="C627" s="619" t="s">
        <v>1102</v>
      </c>
    </row>
    <row r="628" spans="1:3" x14ac:dyDescent="0.15">
      <c r="A628" s="619" t="s">
        <v>1126</v>
      </c>
      <c r="B628" s="618">
        <v>2013</v>
      </c>
      <c r="C628" s="619" t="s">
        <v>437</v>
      </c>
    </row>
    <row r="629" spans="1:3" x14ac:dyDescent="0.15">
      <c r="A629" s="619" t="s">
        <v>1126</v>
      </c>
      <c r="B629" s="618">
        <v>2013</v>
      </c>
      <c r="C629" s="619" t="s">
        <v>437</v>
      </c>
    </row>
    <row r="630" spans="1:3" x14ac:dyDescent="0.15">
      <c r="A630" s="619" t="s">
        <v>1126</v>
      </c>
      <c r="B630" s="618">
        <v>2013</v>
      </c>
      <c r="C630" s="619" t="s">
        <v>424</v>
      </c>
    </row>
    <row r="631" spans="1:3" x14ac:dyDescent="0.15">
      <c r="A631" s="619" t="s">
        <v>1126</v>
      </c>
      <c r="B631" s="618">
        <v>2013</v>
      </c>
      <c r="C631" s="619" t="s">
        <v>424</v>
      </c>
    </row>
    <row r="632" spans="1:3" x14ac:dyDescent="0.15">
      <c r="A632" s="619" t="s">
        <v>1126</v>
      </c>
      <c r="B632" s="618">
        <v>2013</v>
      </c>
      <c r="C632" s="619" t="s">
        <v>424</v>
      </c>
    </row>
    <row r="633" spans="1:3" x14ac:dyDescent="0.15">
      <c r="A633" s="619" t="s">
        <v>1126</v>
      </c>
      <c r="B633" s="618">
        <v>2013</v>
      </c>
      <c r="C633" s="619" t="s">
        <v>1102</v>
      </c>
    </row>
    <row r="634" spans="1:3" x14ac:dyDescent="0.15">
      <c r="A634" s="619" t="s">
        <v>1126</v>
      </c>
      <c r="B634" s="618">
        <v>2013</v>
      </c>
      <c r="C634" s="619" t="s">
        <v>437</v>
      </c>
    </row>
    <row r="635" spans="1:3" x14ac:dyDescent="0.15">
      <c r="A635" s="619" t="s">
        <v>1126</v>
      </c>
      <c r="B635" s="618">
        <v>2013</v>
      </c>
      <c r="C635" s="619" t="s">
        <v>437</v>
      </c>
    </row>
    <row r="636" spans="1:3" x14ac:dyDescent="0.15">
      <c r="A636" s="619" t="s">
        <v>1126</v>
      </c>
      <c r="B636" s="618">
        <v>2013</v>
      </c>
      <c r="C636" s="619" t="s">
        <v>424</v>
      </c>
    </row>
    <row r="637" spans="1:3" x14ac:dyDescent="0.15">
      <c r="A637" s="618" t="s">
        <v>1126</v>
      </c>
      <c r="B637" s="618">
        <v>2013</v>
      </c>
      <c r="C637" s="619" t="s">
        <v>437</v>
      </c>
    </row>
    <row r="638" spans="1:3" x14ac:dyDescent="0.15">
      <c r="A638" s="618" t="s">
        <v>1126</v>
      </c>
      <c r="B638" s="618">
        <v>2013</v>
      </c>
      <c r="C638" s="619" t="s">
        <v>437</v>
      </c>
    </row>
    <row r="639" spans="1:3" x14ac:dyDescent="0.15">
      <c r="A639" s="619" t="s">
        <v>1126</v>
      </c>
      <c r="B639" s="618">
        <v>2013</v>
      </c>
      <c r="C639" s="619" t="s">
        <v>437</v>
      </c>
    </row>
    <row r="640" spans="1:3" x14ac:dyDescent="0.15">
      <c r="A640" s="619" t="s">
        <v>1126</v>
      </c>
      <c r="B640" s="618">
        <v>2013</v>
      </c>
      <c r="C640" s="619" t="s">
        <v>424</v>
      </c>
    </row>
    <row r="641" spans="1:3" x14ac:dyDescent="0.15">
      <c r="A641" s="619" t="s">
        <v>1126</v>
      </c>
      <c r="B641" s="618">
        <v>2013</v>
      </c>
      <c r="C641" s="619" t="s">
        <v>424</v>
      </c>
    </row>
    <row r="642" spans="1:3" x14ac:dyDescent="0.15">
      <c r="A642" s="619" t="s">
        <v>1126</v>
      </c>
      <c r="B642" s="618">
        <v>2013</v>
      </c>
      <c r="C642" s="619" t="s">
        <v>424</v>
      </c>
    </row>
    <row r="643" spans="1:3" x14ac:dyDescent="0.15">
      <c r="A643" s="619" t="s">
        <v>1126</v>
      </c>
      <c r="B643" s="618">
        <v>2013</v>
      </c>
      <c r="C643" s="619" t="s">
        <v>424</v>
      </c>
    </row>
    <row r="644" spans="1:3" x14ac:dyDescent="0.15">
      <c r="A644" s="619" t="s">
        <v>1126</v>
      </c>
      <c r="B644" s="618">
        <v>2013</v>
      </c>
      <c r="C644" s="619" t="s">
        <v>1101</v>
      </c>
    </row>
    <row r="645" spans="1:3" x14ac:dyDescent="0.15">
      <c r="A645" s="619" t="s">
        <v>1126</v>
      </c>
      <c r="B645" s="618">
        <v>2013</v>
      </c>
      <c r="C645" s="619" t="s">
        <v>1102</v>
      </c>
    </row>
    <row r="646" spans="1:3" x14ac:dyDescent="0.15">
      <c r="A646" s="619" t="s">
        <v>1126</v>
      </c>
      <c r="B646" s="618">
        <v>2013</v>
      </c>
      <c r="C646" s="619" t="s">
        <v>437</v>
      </c>
    </row>
    <row r="647" spans="1:3" x14ac:dyDescent="0.15">
      <c r="A647" s="619" t="s">
        <v>1126</v>
      </c>
      <c r="B647" s="618">
        <v>2013</v>
      </c>
      <c r="C647" s="619" t="s">
        <v>437</v>
      </c>
    </row>
    <row r="648" spans="1:3" x14ac:dyDescent="0.15">
      <c r="A648" s="619" t="s">
        <v>1126</v>
      </c>
      <c r="B648" s="618">
        <v>2013</v>
      </c>
      <c r="C648" s="619" t="s">
        <v>424</v>
      </c>
    </row>
    <row r="649" spans="1:3" x14ac:dyDescent="0.15">
      <c r="A649" s="619" t="s">
        <v>1126</v>
      </c>
      <c r="B649" s="618">
        <v>2013</v>
      </c>
      <c r="C649" s="619" t="s">
        <v>437</v>
      </c>
    </row>
    <row r="650" spans="1:3" x14ac:dyDescent="0.15">
      <c r="A650" s="619" t="s">
        <v>1126</v>
      </c>
      <c r="B650" s="618">
        <v>2013</v>
      </c>
      <c r="C650" s="619" t="s">
        <v>437</v>
      </c>
    </row>
    <row r="651" spans="1:3" x14ac:dyDescent="0.15">
      <c r="A651" s="619" t="s">
        <v>1126</v>
      </c>
      <c r="B651" s="618">
        <v>2013</v>
      </c>
      <c r="C651" s="619" t="s">
        <v>437</v>
      </c>
    </row>
    <row r="652" spans="1:3" x14ac:dyDescent="0.15">
      <c r="A652" s="619" t="s">
        <v>1126</v>
      </c>
      <c r="B652" s="618">
        <v>2013</v>
      </c>
      <c r="C652" s="619" t="s">
        <v>437</v>
      </c>
    </row>
    <row r="653" spans="1:3" x14ac:dyDescent="0.15">
      <c r="A653" s="619" t="s">
        <v>1126</v>
      </c>
      <c r="B653" s="618">
        <v>2013</v>
      </c>
      <c r="C653" s="619" t="s">
        <v>437</v>
      </c>
    </row>
    <row r="654" spans="1:3" x14ac:dyDescent="0.15">
      <c r="A654" s="619" t="s">
        <v>1126</v>
      </c>
      <c r="B654" s="618">
        <v>2013</v>
      </c>
      <c r="C654" s="619" t="s">
        <v>437</v>
      </c>
    </row>
    <row r="655" spans="1:3" x14ac:dyDescent="0.15">
      <c r="A655" s="619" t="s">
        <v>1126</v>
      </c>
      <c r="B655" s="618">
        <v>2013</v>
      </c>
      <c r="C655" s="619" t="s">
        <v>437</v>
      </c>
    </row>
    <row r="656" spans="1:3" x14ac:dyDescent="0.15">
      <c r="A656" s="619" t="s">
        <v>1126</v>
      </c>
      <c r="B656" s="618">
        <v>2013</v>
      </c>
      <c r="C656" s="619" t="s">
        <v>437</v>
      </c>
    </row>
    <row r="657" spans="1:3" x14ac:dyDescent="0.15">
      <c r="A657" s="619" t="s">
        <v>1126</v>
      </c>
      <c r="B657" s="618">
        <v>2013</v>
      </c>
      <c r="C657" s="619" t="s">
        <v>437</v>
      </c>
    </row>
    <row r="658" spans="1:3" x14ac:dyDescent="0.15">
      <c r="A658" s="619" t="s">
        <v>1126</v>
      </c>
      <c r="B658" s="618">
        <v>2013</v>
      </c>
      <c r="C658" s="619" t="s">
        <v>437</v>
      </c>
    </row>
    <row r="659" spans="1:3" x14ac:dyDescent="0.15">
      <c r="A659" s="619" t="s">
        <v>1126</v>
      </c>
      <c r="B659" s="618">
        <v>2013</v>
      </c>
      <c r="C659" s="619" t="s">
        <v>437</v>
      </c>
    </row>
    <row r="660" spans="1:3" x14ac:dyDescent="0.15">
      <c r="A660" s="619" t="s">
        <v>1126</v>
      </c>
      <c r="B660" s="618">
        <v>2013</v>
      </c>
      <c r="C660" s="619" t="s">
        <v>437</v>
      </c>
    </row>
    <row r="661" spans="1:3" x14ac:dyDescent="0.15">
      <c r="A661" s="619" t="s">
        <v>1126</v>
      </c>
      <c r="B661" s="618">
        <v>2013</v>
      </c>
      <c r="C661" s="619" t="s">
        <v>437</v>
      </c>
    </row>
    <row r="662" spans="1:3" x14ac:dyDescent="0.15">
      <c r="A662" s="619" t="s">
        <v>1126</v>
      </c>
      <c r="B662" s="618">
        <v>2013</v>
      </c>
      <c r="C662" s="619" t="s">
        <v>437</v>
      </c>
    </row>
    <row r="663" spans="1:3" x14ac:dyDescent="0.15">
      <c r="A663" s="619" t="s">
        <v>1126</v>
      </c>
      <c r="B663" s="618">
        <v>2013</v>
      </c>
      <c r="C663" s="619" t="s">
        <v>437</v>
      </c>
    </row>
    <row r="664" spans="1:3" x14ac:dyDescent="0.15">
      <c r="A664" s="619" t="s">
        <v>1126</v>
      </c>
      <c r="B664" s="618">
        <v>2013</v>
      </c>
      <c r="C664" s="619" t="s">
        <v>437</v>
      </c>
    </row>
    <row r="665" spans="1:3" x14ac:dyDescent="0.15">
      <c r="A665" s="619" t="s">
        <v>1126</v>
      </c>
      <c r="B665" s="618">
        <v>2013</v>
      </c>
      <c r="C665" s="619" t="s">
        <v>437</v>
      </c>
    </row>
    <row r="666" spans="1:3" x14ac:dyDescent="0.15">
      <c r="A666" s="619" t="s">
        <v>1126</v>
      </c>
      <c r="B666" s="618">
        <v>2013</v>
      </c>
      <c r="C666" s="619" t="s">
        <v>437</v>
      </c>
    </row>
    <row r="667" spans="1:3" x14ac:dyDescent="0.15">
      <c r="A667" s="619" t="s">
        <v>1126</v>
      </c>
      <c r="B667" s="618">
        <v>2013</v>
      </c>
      <c r="C667" s="619" t="s">
        <v>437</v>
      </c>
    </row>
    <row r="668" spans="1:3" x14ac:dyDescent="0.15">
      <c r="A668" s="619" t="s">
        <v>1126</v>
      </c>
      <c r="B668" s="618">
        <v>2013</v>
      </c>
      <c r="C668" s="619" t="s">
        <v>437</v>
      </c>
    </row>
    <row r="669" spans="1:3" x14ac:dyDescent="0.15">
      <c r="A669" s="619" t="s">
        <v>1126</v>
      </c>
      <c r="B669" s="618">
        <v>2013</v>
      </c>
      <c r="C669" s="619" t="s">
        <v>424</v>
      </c>
    </row>
    <row r="670" spans="1:3" x14ac:dyDescent="0.15">
      <c r="A670" s="619" t="s">
        <v>1126</v>
      </c>
      <c r="B670" s="618">
        <v>2013</v>
      </c>
      <c r="C670" s="619" t="s">
        <v>424</v>
      </c>
    </row>
    <row r="671" spans="1:3" x14ac:dyDescent="0.15">
      <c r="A671" s="619" t="s">
        <v>1126</v>
      </c>
      <c r="B671" s="618">
        <v>2013</v>
      </c>
      <c r="C671" s="619" t="s">
        <v>424</v>
      </c>
    </row>
    <row r="672" spans="1:3" x14ac:dyDescent="0.15">
      <c r="A672" s="619" t="s">
        <v>1126</v>
      </c>
      <c r="B672" s="618">
        <v>2013</v>
      </c>
      <c r="C672" s="619" t="s">
        <v>424</v>
      </c>
    </row>
    <row r="673" spans="1:3" x14ac:dyDescent="0.15">
      <c r="A673" s="619" t="s">
        <v>1126</v>
      </c>
      <c r="B673" s="618">
        <v>2013</v>
      </c>
      <c r="C673" s="619" t="s">
        <v>424</v>
      </c>
    </row>
    <row r="674" spans="1:3" x14ac:dyDescent="0.15">
      <c r="A674" s="619" t="s">
        <v>1126</v>
      </c>
      <c r="B674" s="618">
        <v>2013</v>
      </c>
      <c r="C674" s="619" t="s">
        <v>1107</v>
      </c>
    </row>
    <row r="675" spans="1:3" x14ac:dyDescent="0.15">
      <c r="A675" s="619" t="s">
        <v>1126</v>
      </c>
      <c r="B675" s="618">
        <v>2013</v>
      </c>
      <c r="C675" s="619" t="s">
        <v>424</v>
      </c>
    </row>
    <row r="676" spans="1:3" x14ac:dyDescent="0.15">
      <c r="A676" s="619" t="s">
        <v>1126</v>
      </c>
      <c r="B676" s="618">
        <v>2013</v>
      </c>
      <c r="C676" s="619" t="s">
        <v>424</v>
      </c>
    </row>
    <row r="677" spans="1:3" x14ac:dyDescent="0.15">
      <c r="A677" s="619" t="s">
        <v>1126</v>
      </c>
      <c r="B677" s="618">
        <v>2013</v>
      </c>
      <c r="C677" s="619" t="s">
        <v>1107</v>
      </c>
    </row>
    <row r="678" spans="1:3" x14ac:dyDescent="0.15">
      <c r="A678" s="619" t="s">
        <v>1126</v>
      </c>
      <c r="B678" s="618">
        <v>2013</v>
      </c>
      <c r="C678" s="619" t="s">
        <v>437</v>
      </c>
    </row>
    <row r="679" spans="1:3" x14ac:dyDescent="0.15">
      <c r="A679" s="619" t="s">
        <v>1126</v>
      </c>
      <c r="B679" s="618">
        <v>2013</v>
      </c>
      <c r="C679" s="619" t="s">
        <v>424</v>
      </c>
    </row>
    <row r="680" spans="1:3" x14ac:dyDescent="0.15">
      <c r="A680" s="619" t="s">
        <v>1126</v>
      </c>
      <c r="B680" s="618" t="s">
        <v>1081</v>
      </c>
      <c r="C680" s="619" t="s">
        <v>424</v>
      </c>
    </row>
    <row r="681" spans="1:3" x14ac:dyDescent="0.15">
      <c r="A681" s="619" t="s">
        <v>1126</v>
      </c>
      <c r="B681" s="618">
        <v>2013</v>
      </c>
      <c r="C681" s="619" t="s">
        <v>424</v>
      </c>
    </row>
    <row r="682" spans="1:3" x14ac:dyDescent="0.15">
      <c r="A682" s="619" t="s">
        <v>1126</v>
      </c>
      <c r="B682" s="618">
        <v>2013</v>
      </c>
      <c r="C682" s="619" t="s">
        <v>424</v>
      </c>
    </row>
    <row r="683" spans="1:3" x14ac:dyDescent="0.15">
      <c r="A683" s="619" t="s">
        <v>1126</v>
      </c>
      <c r="B683" s="618">
        <v>2013</v>
      </c>
      <c r="C683" s="619" t="s">
        <v>1102</v>
      </c>
    </row>
    <row r="684" spans="1:3" x14ac:dyDescent="0.15">
      <c r="A684" s="619" t="s">
        <v>1126</v>
      </c>
      <c r="B684" s="618">
        <v>2013</v>
      </c>
      <c r="C684" s="619" t="s">
        <v>1102</v>
      </c>
    </row>
    <row r="685" spans="1:3" x14ac:dyDescent="0.15">
      <c r="A685" s="619" t="s">
        <v>1126</v>
      </c>
      <c r="B685" s="618">
        <v>2013</v>
      </c>
      <c r="C685" s="619" t="s">
        <v>1102</v>
      </c>
    </row>
    <row r="686" spans="1:3" x14ac:dyDescent="0.15">
      <c r="A686" s="619" t="s">
        <v>1126</v>
      </c>
      <c r="B686" s="618">
        <v>2013</v>
      </c>
      <c r="C686" s="619" t="s">
        <v>437</v>
      </c>
    </row>
    <row r="687" spans="1:3" x14ac:dyDescent="0.15">
      <c r="A687" s="619" t="s">
        <v>1126</v>
      </c>
      <c r="B687" s="618">
        <v>2013</v>
      </c>
      <c r="C687" s="619" t="s">
        <v>437</v>
      </c>
    </row>
    <row r="688" spans="1:3" x14ac:dyDescent="0.15">
      <c r="A688" s="619" t="s">
        <v>1126</v>
      </c>
      <c r="B688" s="618">
        <v>2013</v>
      </c>
      <c r="C688" s="619" t="s">
        <v>1103</v>
      </c>
    </row>
    <row r="689" spans="1:3" x14ac:dyDescent="0.15">
      <c r="A689" s="619" t="s">
        <v>1126</v>
      </c>
      <c r="B689" s="618">
        <v>2013</v>
      </c>
      <c r="C689" s="619" t="s">
        <v>437</v>
      </c>
    </row>
    <row r="690" spans="1:3" x14ac:dyDescent="0.15">
      <c r="A690" s="619" t="s">
        <v>1126</v>
      </c>
      <c r="B690" s="618">
        <v>2013</v>
      </c>
      <c r="C690" s="619" t="s">
        <v>1102</v>
      </c>
    </row>
    <row r="691" spans="1:3" x14ac:dyDescent="0.15">
      <c r="A691" s="619" t="s">
        <v>1126</v>
      </c>
      <c r="B691" s="618">
        <v>2013</v>
      </c>
      <c r="C691" s="619" t="s">
        <v>437</v>
      </c>
    </row>
    <row r="692" spans="1:3" x14ac:dyDescent="0.15">
      <c r="A692" s="619" t="s">
        <v>1126</v>
      </c>
      <c r="B692" s="618">
        <v>2013</v>
      </c>
      <c r="C692" s="619" t="s">
        <v>437</v>
      </c>
    </row>
    <row r="693" spans="1:3" x14ac:dyDescent="0.15">
      <c r="A693" s="619" t="s">
        <v>1126</v>
      </c>
      <c r="B693" s="618">
        <v>2013</v>
      </c>
      <c r="C693" s="619" t="s">
        <v>1080</v>
      </c>
    </row>
    <row r="694" spans="1:3" x14ac:dyDescent="0.15">
      <c r="A694" s="619" t="s">
        <v>1126</v>
      </c>
      <c r="B694" s="618">
        <v>2013</v>
      </c>
      <c r="C694" s="619" t="s">
        <v>1080</v>
      </c>
    </row>
    <row r="695" spans="1:3" x14ac:dyDescent="0.15">
      <c r="A695" s="619" t="s">
        <v>1126</v>
      </c>
      <c r="B695" s="618">
        <v>2013</v>
      </c>
      <c r="C695" s="619" t="s">
        <v>437</v>
      </c>
    </row>
    <row r="696" spans="1:3" x14ac:dyDescent="0.15">
      <c r="A696" s="619" t="s">
        <v>1126</v>
      </c>
      <c r="B696" s="618">
        <v>2013</v>
      </c>
      <c r="C696" s="619" t="s">
        <v>437</v>
      </c>
    </row>
    <row r="697" spans="1:3" x14ac:dyDescent="0.15">
      <c r="A697" s="619" t="s">
        <v>1126</v>
      </c>
      <c r="B697" s="618">
        <v>2013</v>
      </c>
      <c r="C697" s="619" t="s">
        <v>1080</v>
      </c>
    </row>
    <row r="698" spans="1:3" x14ac:dyDescent="0.15">
      <c r="A698" s="619" t="s">
        <v>1126</v>
      </c>
      <c r="B698" s="618">
        <v>2013</v>
      </c>
      <c r="C698" s="619" t="s">
        <v>1104</v>
      </c>
    </row>
    <row r="699" spans="1:3" x14ac:dyDescent="0.15">
      <c r="A699" s="619" t="s">
        <v>1126</v>
      </c>
      <c r="B699" s="618">
        <v>2013</v>
      </c>
      <c r="C699" s="619" t="s">
        <v>1102</v>
      </c>
    </row>
    <row r="700" spans="1:3" x14ac:dyDescent="0.15">
      <c r="A700" s="619" t="s">
        <v>1126</v>
      </c>
      <c r="B700" s="618">
        <v>2013</v>
      </c>
      <c r="C700" s="619" t="s">
        <v>437</v>
      </c>
    </row>
    <row r="701" spans="1:3" x14ac:dyDescent="0.15">
      <c r="A701" s="619" t="s">
        <v>1126</v>
      </c>
      <c r="B701" s="618">
        <v>2013</v>
      </c>
      <c r="C701" s="619" t="s">
        <v>437</v>
      </c>
    </row>
    <row r="702" spans="1:3" x14ac:dyDescent="0.15">
      <c r="A702" s="619" t="s">
        <v>1126</v>
      </c>
      <c r="B702" s="618">
        <v>2013</v>
      </c>
      <c r="C702" s="619" t="s">
        <v>437</v>
      </c>
    </row>
    <row r="703" spans="1:3" x14ac:dyDescent="0.15">
      <c r="A703" s="619" t="s">
        <v>1126</v>
      </c>
      <c r="B703" s="618">
        <v>2013</v>
      </c>
      <c r="C703" s="619" t="s">
        <v>437</v>
      </c>
    </row>
    <row r="704" spans="1:3" x14ac:dyDescent="0.15">
      <c r="A704" s="619" t="s">
        <v>1126</v>
      </c>
      <c r="B704" s="618">
        <v>2013</v>
      </c>
      <c r="C704" s="619" t="s">
        <v>437</v>
      </c>
    </row>
    <row r="705" spans="1:3" x14ac:dyDescent="0.15">
      <c r="A705" s="619" t="s">
        <v>1126</v>
      </c>
      <c r="B705" s="618">
        <v>2013</v>
      </c>
      <c r="C705" s="619" t="s">
        <v>437</v>
      </c>
    </row>
    <row r="706" spans="1:3" x14ac:dyDescent="0.15">
      <c r="A706" s="619" t="s">
        <v>1126</v>
      </c>
      <c r="B706" s="618">
        <v>2013</v>
      </c>
      <c r="C706" s="619" t="s">
        <v>437</v>
      </c>
    </row>
    <row r="707" spans="1:3" x14ac:dyDescent="0.15">
      <c r="A707" s="619" t="s">
        <v>1126</v>
      </c>
      <c r="B707" s="618">
        <v>2013</v>
      </c>
      <c r="C707" s="619" t="s">
        <v>437</v>
      </c>
    </row>
    <row r="708" spans="1:3" x14ac:dyDescent="0.15">
      <c r="A708" s="619" t="s">
        <v>1126</v>
      </c>
      <c r="B708" s="618">
        <v>2013</v>
      </c>
      <c r="C708" s="619" t="s">
        <v>437</v>
      </c>
    </row>
    <row r="709" spans="1:3" x14ac:dyDescent="0.15">
      <c r="A709" s="619" t="s">
        <v>1126</v>
      </c>
      <c r="B709" s="618">
        <v>2013</v>
      </c>
      <c r="C709" s="619" t="s">
        <v>437</v>
      </c>
    </row>
    <row r="710" spans="1:3" x14ac:dyDescent="0.15">
      <c r="A710" s="619" t="s">
        <v>1126</v>
      </c>
      <c r="B710" s="618">
        <v>2013</v>
      </c>
      <c r="C710" s="619" t="s">
        <v>437</v>
      </c>
    </row>
    <row r="711" spans="1:3" x14ac:dyDescent="0.15">
      <c r="A711" s="619" t="s">
        <v>1126</v>
      </c>
      <c r="B711" s="618">
        <v>2013</v>
      </c>
      <c r="C711" s="619" t="s">
        <v>424</v>
      </c>
    </row>
    <row r="712" spans="1:3" x14ac:dyDescent="0.15">
      <c r="A712" s="619" t="s">
        <v>1126</v>
      </c>
      <c r="B712" s="618">
        <v>2013</v>
      </c>
      <c r="C712" s="619" t="s">
        <v>1080</v>
      </c>
    </row>
    <row r="713" spans="1:3" x14ac:dyDescent="0.15">
      <c r="A713" s="619" t="s">
        <v>1126</v>
      </c>
      <c r="B713" s="618">
        <v>2013</v>
      </c>
      <c r="C713" s="619" t="s">
        <v>424</v>
      </c>
    </row>
    <row r="714" spans="1:3" x14ac:dyDescent="0.15">
      <c r="A714" s="619" t="s">
        <v>1126</v>
      </c>
      <c r="B714" s="618">
        <v>2013</v>
      </c>
      <c r="C714" s="619" t="s">
        <v>424</v>
      </c>
    </row>
    <row r="715" spans="1:3" x14ac:dyDescent="0.15">
      <c r="A715" s="619" t="s">
        <v>1126</v>
      </c>
      <c r="B715" s="618">
        <v>2013</v>
      </c>
      <c r="C715" s="619" t="s">
        <v>424</v>
      </c>
    </row>
    <row r="716" spans="1:3" x14ac:dyDescent="0.15">
      <c r="A716" s="619" t="s">
        <v>1126</v>
      </c>
      <c r="B716" s="618">
        <v>2013</v>
      </c>
      <c r="C716" s="619" t="s">
        <v>424</v>
      </c>
    </row>
    <row r="717" spans="1:3" x14ac:dyDescent="0.15">
      <c r="A717" s="619" t="s">
        <v>1126</v>
      </c>
      <c r="B717" s="618">
        <v>2013</v>
      </c>
      <c r="C717" s="619" t="s">
        <v>424</v>
      </c>
    </row>
    <row r="718" spans="1:3" x14ac:dyDescent="0.15">
      <c r="A718" s="619" t="s">
        <v>1126</v>
      </c>
      <c r="B718" s="618">
        <v>2013</v>
      </c>
      <c r="C718" s="619" t="s">
        <v>437</v>
      </c>
    </row>
    <row r="719" spans="1:3" x14ac:dyDescent="0.15">
      <c r="A719" s="619" t="s">
        <v>1126</v>
      </c>
      <c r="B719" s="618">
        <v>2013</v>
      </c>
      <c r="C719" s="619" t="s">
        <v>1080</v>
      </c>
    </row>
    <row r="720" spans="1:3" x14ac:dyDescent="0.15">
      <c r="A720" s="619" t="s">
        <v>1126</v>
      </c>
      <c r="B720" s="618">
        <v>2013</v>
      </c>
      <c r="C720" s="619" t="s">
        <v>1080</v>
      </c>
    </row>
    <row r="721" spans="1:3" x14ac:dyDescent="0.15">
      <c r="A721" s="619" t="s">
        <v>1126</v>
      </c>
      <c r="B721" s="618">
        <v>2013</v>
      </c>
      <c r="C721" s="619" t="s">
        <v>424</v>
      </c>
    </row>
    <row r="722" spans="1:3" x14ac:dyDescent="0.15">
      <c r="A722" s="619" t="s">
        <v>1126</v>
      </c>
      <c r="B722" s="618">
        <v>2013</v>
      </c>
      <c r="C722" s="619" t="s">
        <v>1102</v>
      </c>
    </row>
    <row r="723" spans="1:3" x14ac:dyDescent="0.15">
      <c r="A723" s="619" t="s">
        <v>1126</v>
      </c>
      <c r="B723" s="618">
        <v>2013</v>
      </c>
      <c r="C723" s="619" t="s">
        <v>1102</v>
      </c>
    </row>
    <row r="724" spans="1:3" x14ac:dyDescent="0.15">
      <c r="A724" s="619" t="s">
        <v>1126</v>
      </c>
      <c r="B724" s="618">
        <v>2013</v>
      </c>
      <c r="C724" s="619" t="s">
        <v>1102</v>
      </c>
    </row>
    <row r="725" spans="1:3" x14ac:dyDescent="0.15">
      <c r="A725" s="619" t="s">
        <v>1126</v>
      </c>
      <c r="B725" s="618">
        <v>2013</v>
      </c>
      <c r="C725" s="619" t="s">
        <v>1102</v>
      </c>
    </row>
    <row r="726" spans="1:3" x14ac:dyDescent="0.15">
      <c r="A726" s="619" t="s">
        <v>1126</v>
      </c>
      <c r="B726" s="618">
        <v>2013</v>
      </c>
      <c r="C726" s="619" t="s">
        <v>1104</v>
      </c>
    </row>
    <row r="727" spans="1:3" x14ac:dyDescent="0.15">
      <c r="A727" s="619" t="s">
        <v>1126</v>
      </c>
      <c r="B727" s="618">
        <v>2013</v>
      </c>
      <c r="C727" s="619" t="s">
        <v>1104</v>
      </c>
    </row>
    <row r="728" spans="1:3" x14ac:dyDescent="0.15">
      <c r="A728" s="619" t="s">
        <v>1126</v>
      </c>
      <c r="B728" s="618">
        <v>2013</v>
      </c>
      <c r="C728" s="619" t="s">
        <v>437</v>
      </c>
    </row>
    <row r="729" spans="1:3" x14ac:dyDescent="0.15">
      <c r="A729" s="619" t="s">
        <v>1126</v>
      </c>
      <c r="B729" s="618">
        <v>2013</v>
      </c>
      <c r="C729" s="619" t="s">
        <v>437</v>
      </c>
    </row>
    <row r="730" spans="1:3" x14ac:dyDescent="0.15">
      <c r="A730" s="619" t="s">
        <v>1126</v>
      </c>
      <c r="B730" s="618">
        <v>2013</v>
      </c>
      <c r="C730" s="619" t="s">
        <v>437</v>
      </c>
    </row>
    <row r="731" spans="1:3" x14ac:dyDescent="0.15">
      <c r="A731" s="619" t="s">
        <v>1126</v>
      </c>
      <c r="B731" s="618">
        <v>2013</v>
      </c>
      <c r="C731" s="619" t="s">
        <v>437</v>
      </c>
    </row>
    <row r="732" spans="1:3" x14ac:dyDescent="0.15">
      <c r="A732" s="619" t="s">
        <v>1126</v>
      </c>
      <c r="B732" s="618">
        <v>2013</v>
      </c>
      <c r="C732" s="619" t="s">
        <v>1104</v>
      </c>
    </row>
    <row r="733" spans="1:3" x14ac:dyDescent="0.15">
      <c r="A733" s="619" t="s">
        <v>1126</v>
      </c>
      <c r="B733" s="618">
        <v>2013</v>
      </c>
      <c r="C733" s="619" t="s">
        <v>424</v>
      </c>
    </row>
    <row r="734" spans="1:3" x14ac:dyDescent="0.15">
      <c r="A734" s="619" t="s">
        <v>1126</v>
      </c>
      <c r="B734" s="618">
        <v>2013</v>
      </c>
      <c r="C734" s="619" t="s">
        <v>1103</v>
      </c>
    </row>
    <row r="735" spans="1:3" x14ac:dyDescent="0.15">
      <c r="A735" s="619" t="s">
        <v>1126</v>
      </c>
      <c r="B735" s="618">
        <v>2013</v>
      </c>
      <c r="C735" s="619" t="s">
        <v>424</v>
      </c>
    </row>
    <row r="736" spans="1:3" x14ac:dyDescent="0.15">
      <c r="A736" s="619" t="s">
        <v>1126</v>
      </c>
      <c r="B736" s="618">
        <v>2013</v>
      </c>
      <c r="C736" s="619" t="s">
        <v>424</v>
      </c>
    </row>
    <row r="737" spans="1:3" x14ac:dyDescent="0.15">
      <c r="A737" s="619" t="s">
        <v>1126</v>
      </c>
      <c r="B737" s="618">
        <v>2013</v>
      </c>
      <c r="C737" s="619" t="s">
        <v>424</v>
      </c>
    </row>
    <row r="738" spans="1:3" x14ac:dyDescent="0.15">
      <c r="A738" s="618" t="s">
        <v>1126</v>
      </c>
      <c r="B738" s="618">
        <v>2013</v>
      </c>
      <c r="C738" s="619" t="s">
        <v>424</v>
      </c>
    </row>
    <row r="739" spans="1:3" x14ac:dyDescent="0.15">
      <c r="A739" s="618" t="s">
        <v>1126</v>
      </c>
      <c r="B739" s="618">
        <v>2013</v>
      </c>
      <c r="C739" s="619" t="s">
        <v>437</v>
      </c>
    </row>
    <row r="740" spans="1:3" x14ac:dyDescent="0.15">
      <c r="A740" s="618" t="s">
        <v>1126</v>
      </c>
      <c r="B740" s="618">
        <v>2013</v>
      </c>
      <c r="C740" s="619" t="s">
        <v>1102</v>
      </c>
    </row>
    <row r="741" spans="1:3" x14ac:dyDescent="0.15">
      <c r="A741" s="618" t="s">
        <v>1126</v>
      </c>
      <c r="B741" s="618">
        <v>2013</v>
      </c>
      <c r="C741" s="619" t="s">
        <v>424</v>
      </c>
    </row>
    <row r="742" spans="1:3" x14ac:dyDescent="0.15">
      <c r="A742" s="618" t="s">
        <v>1126</v>
      </c>
      <c r="B742" s="618">
        <v>2013</v>
      </c>
      <c r="C742" s="619" t="s">
        <v>1102</v>
      </c>
    </row>
    <row r="743" spans="1:3" x14ac:dyDescent="0.15">
      <c r="A743" s="619" t="s">
        <v>1126</v>
      </c>
      <c r="B743" s="618">
        <v>2013</v>
      </c>
      <c r="C743" s="619" t="s">
        <v>424</v>
      </c>
    </row>
    <row r="744" spans="1:3" x14ac:dyDescent="0.15">
      <c r="A744" s="619" t="s">
        <v>1126</v>
      </c>
      <c r="B744" s="618">
        <v>2013</v>
      </c>
      <c r="C744" s="619" t="s">
        <v>424</v>
      </c>
    </row>
    <row r="745" spans="1:3" x14ac:dyDescent="0.15">
      <c r="A745" s="619" t="s">
        <v>1126</v>
      </c>
      <c r="B745" s="618">
        <v>2013</v>
      </c>
      <c r="C745" s="619" t="s">
        <v>424</v>
      </c>
    </row>
    <row r="746" spans="1:3" x14ac:dyDescent="0.15">
      <c r="A746" s="619" t="s">
        <v>1126</v>
      </c>
      <c r="B746" s="618">
        <v>2013</v>
      </c>
      <c r="C746" s="619" t="s">
        <v>424</v>
      </c>
    </row>
    <row r="747" spans="1:3" x14ac:dyDescent="0.15">
      <c r="A747" s="619" t="s">
        <v>1126</v>
      </c>
      <c r="B747" s="618">
        <v>2013</v>
      </c>
      <c r="C747" s="619" t="s">
        <v>437</v>
      </c>
    </row>
    <row r="748" spans="1:3" x14ac:dyDescent="0.15">
      <c r="A748" s="619" t="s">
        <v>1126</v>
      </c>
      <c r="B748" s="618">
        <v>2013</v>
      </c>
      <c r="C748" s="619" t="s">
        <v>424</v>
      </c>
    </row>
    <row r="749" spans="1:3" x14ac:dyDescent="0.15">
      <c r="A749" s="619" t="s">
        <v>1126</v>
      </c>
      <c r="B749" s="618">
        <v>2013</v>
      </c>
      <c r="C749" s="619" t="s">
        <v>424</v>
      </c>
    </row>
    <row r="750" spans="1:3" x14ac:dyDescent="0.15">
      <c r="A750" s="619" t="s">
        <v>1126</v>
      </c>
      <c r="B750" s="618">
        <v>2013</v>
      </c>
      <c r="C750" s="619" t="s">
        <v>437</v>
      </c>
    </row>
    <row r="751" spans="1:3" x14ac:dyDescent="0.15">
      <c r="A751" s="619" t="s">
        <v>1126</v>
      </c>
      <c r="B751" s="618">
        <v>2013</v>
      </c>
      <c r="C751" s="619" t="s">
        <v>424</v>
      </c>
    </row>
    <row r="752" spans="1:3" x14ac:dyDescent="0.15">
      <c r="A752" s="619" t="s">
        <v>1126</v>
      </c>
      <c r="B752" s="618">
        <v>2013</v>
      </c>
      <c r="C752" s="619" t="s">
        <v>424</v>
      </c>
    </row>
    <row r="753" spans="1:3" x14ac:dyDescent="0.15">
      <c r="A753" s="619" t="s">
        <v>1126</v>
      </c>
      <c r="B753" s="618">
        <v>2013</v>
      </c>
      <c r="C753" s="619" t="s">
        <v>424</v>
      </c>
    </row>
    <row r="754" spans="1:3" x14ac:dyDescent="0.15">
      <c r="A754" s="619" t="s">
        <v>1126</v>
      </c>
      <c r="B754" s="618">
        <v>2013</v>
      </c>
      <c r="C754" s="619" t="s">
        <v>424</v>
      </c>
    </row>
    <row r="755" spans="1:3" x14ac:dyDescent="0.15">
      <c r="A755" s="619" t="s">
        <v>1126</v>
      </c>
      <c r="B755" s="618">
        <v>2013</v>
      </c>
      <c r="C755" s="619" t="s">
        <v>424</v>
      </c>
    </row>
    <row r="756" spans="1:3" x14ac:dyDescent="0.15">
      <c r="A756" s="619" t="s">
        <v>1126</v>
      </c>
      <c r="B756" s="618">
        <v>2013</v>
      </c>
      <c r="C756" s="619" t="s">
        <v>424</v>
      </c>
    </row>
    <row r="757" spans="1:3" x14ac:dyDescent="0.15">
      <c r="A757" s="619" t="s">
        <v>1126</v>
      </c>
      <c r="B757" s="618">
        <v>2013</v>
      </c>
      <c r="C757" s="619" t="s">
        <v>1102</v>
      </c>
    </row>
    <row r="758" spans="1:3" x14ac:dyDescent="0.15">
      <c r="A758" s="619" t="s">
        <v>1126</v>
      </c>
      <c r="B758" s="618">
        <v>2013</v>
      </c>
      <c r="C758" s="619" t="s">
        <v>437</v>
      </c>
    </row>
    <row r="759" spans="1:3" x14ac:dyDescent="0.15">
      <c r="A759" s="619" t="s">
        <v>1126</v>
      </c>
      <c r="B759" s="618">
        <v>2013</v>
      </c>
      <c r="C759" s="619" t="s">
        <v>1102</v>
      </c>
    </row>
    <row r="760" spans="1:3" x14ac:dyDescent="0.15">
      <c r="A760" s="619" t="s">
        <v>1126</v>
      </c>
      <c r="B760" s="618">
        <v>2013</v>
      </c>
      <c r="C760" s="619" t="s">
        <v>424</v>
      </c>
    </row>
    <row r="761" spans="1:3" x14ac:dyDescent="0.15">
      <c r="A761" s="618" t="s">
        <v>1126</v>
      </c>
      <c r="B761" s="618">
        <v>2013</v>
      </c>
      <c r="C761" s="619" t="s">
        <v>424</v>
      </c>
    </row>
    <row r="762" spans="1:3" x14ac:dyDescent="0.15">
      <c r="A762" s="618" t="s">
        <v>1126</v>
      </c>
      <c r="B762" s="618">
        <v>2013</v>
      </c>
      <c r="C762" s="619" t="s">
        <v>424</v>
      </c>
    </row>
    <row r="763" spans="1:3" x14ac:dyDescent="0.15">
      <c r="A763" s="618" t="s">
        <v>1126</v>
      </c>
      <c r="B763" s="618">
        <v>2013</v>
      </c>
      <c r="C763" s="619" t="s">
        <v>424</v>
      </c>
    </row>
    <row r="764" spans="1:3" x14ac:dyDescent="0.15">
      <c r="A764" s="618" t="s">
        <v>1126</v>
      </c>
      <c r="B764" s="618">
        <v>2013</v>
      </c>
      <c r="C764" s="619" t="s">
        <v>424</v>
      </c>
    </row>
    <row r="765" spans="1:3" x14ac:dyDescent="0.15">
      <c r="A765" s="618" t="s">
        <v>1126</v>
      </c>
      <c r="B765" s="618">
        <v>2013</v>
      </c>
      <c r="C765" s="619" t="s">
        <v>424</v>
      </c>
    </row>
    <row r="766" spans="1:3" x14ac:dyDescent="0.15">
      <c r="A766" s="619" t="s">
        <v>1126</v>
      </c>
      <c r="B766" s="618">
        <v>2013</v>
      </c>
      <c r="C766" s="619" t="s">
        <v>424</v>
      </c>
    </row>
    <row r="767" spans="1:3" x14ac:dyDescent="0.15">
      <c r="A767" s="619" t="s">
        <v>1126</v>
      </c>
      <c r="B767" s="618">
        <v>2013</v>
      </c>
      <c r="C767" s="619" t="s">
        <v>1102</v>
      </c>
    </row>
    <row r="768" spans="1:3" x14ac:dyDescent="0.15">
      <c r="A768" s="619" t="s">
        <v>1126</v>
      </c>
      <c r="B768" s="618">
        <v>2013</v>
      </c>
      <c r="C768" s="619" t="s">
        <v>1102</v>
      </c>
    </row>
    <row r="769" spans="1:3" x14ac:dyDescent="0.15">
      <c r="A769" s="619" t="s">
        <v>1126</v>
      </c>
      <c r="B769" s="618">
        <v>2013</v>
      </c>
      <c r="C769" s="619" t="s">
        <v>424</v>
      </c>
    </row>
    <row r="770" spans="1:3" x14ac:dyDescent="0.15">
      <c r="A770" s="619" t="s">
        <v>1126</v>
      </c>
      <c r="B770" s="618">
        <v>2013</v>
      </c>
      <c r="C770" s="619" t="s">
        <v>424</v>
      </c>
    </row>
    <row r="771" spans="1:3" x14ac:dyDescent="0.15">
      <c r="A771" s="619" t="s">
        <v>1126</v>
      </c>
      <c r="B771" s="618">
        <v>2013</v>
      </c>
      <c r="C771" s="619" t="s">
        <v>424</v>
      </c>
    </row>
    <row r="772" spans="1:3" x14ac:dyDescent="0.15">
      <c r="A772" s="619" t="s">
        <v>1126</v>
      </c>
      <c r="B772" s="618">
        <v>2013</v>
      </c>
      <c r="C772" s="619" t="s">
        <v>1102</v>
      </c>
    </row>
    <row r="773" spans="1:3" x14ac:dyDescent="0.15">
      <c r="A773" s="619" t="s">
        <v>1126</v>
      </c>
      <c r="B773" s="618">
        <v>2013</v>
      </c>
      <c r="C773" s="619" t="s">
        <v>424</v>
      </c>
    </row>
    <row r="774" spans="1:3" x14ac:dyDescent="0.15">
      <c r="A774" s="619" t="s">
        <v>1126</v>
      </c>
      <c r="B774" s="618">
        <v>2013</v>
      </c>
      <c r="C774" s="619" t="s">
        <v>424</v>
      </c>
    </row>
    <row r="775" spans="1:3" x14ac:dyDescent="0.15">
      <c r="A775" s="619" t="s">
        <v>1126</v>
      </c>
      <c r="B775" s="618">
        <v>2013</v>
      </c>
      <c r="C775" s="619" t="s">
        <v>424</v>
      </c>
    </row>
    <row r="776" spans="1:3" x14ac:dyDescent="0.15">
      <c r="A776" s="619" t="s">
        <v>1126</v>
      </c>
      <c r="B776" s="618">
        <v>2013</v>
      </c>
      <c r="C776" s="619" t="s">
        <v>437</v>
      </c>
    </row>
    <row r="777" spans="1:3" x14ac:dyDescent="0.15">
      <c r="A777" s="619" t="s">
        <v>1126</v>
      </c>
      <c r="B777" s="618">
        <v>2013</v>
      </c>
      <c r="C777" s="619" t="s">
        <v>424</v>
      </c>
    </row>
    <row r="778" spans="1:3" x14ac:dyDescent="0.15">
      <c r="A778" s="619" t="s">
        <v>1126</v>
      </c>
      <c r="B778" s="618">
        <v>2013</v>
      </c>
      <c r="C778" s="619" t="s">
        <v>424</v>
      </c>
    </row>
    <row r="779" spans="1:3" x14ac:dyDescent="0.15">
      <c r="A779" s="619" t="s">
        <v>1126</v>
      </c>
      <c r="B779" s="618">
        <v>2013</v>
      </c>
      <c r="C779" s="619" t="s">
        <v>424</v>
      </c>
    </row>
    <row r="780" spans="1:3" x14ac:dyDescent="0.15">
      <c r="A780" s="619" t="s">
        <v>1126</v>
      </c>
      <c r="B780" s="618">
        <v>2013</v>
      </c>
      <c r="C780" s="619" t="s">
        <v>424</v>
      </c>
    </row>
    <row r="781" spans="1:3" x14ac:dyDescent="0.15">
      <c r="A781" s="619" t="s">
        <v>1126</v>
      </c>
      <c r="B781" s="618">
        <v>2013</v>
      </c>
      <c r="C781" s="619" t="s">
        <v>424</v>
      </c>
    </row>
    <row r="782" spans="1:3" x14ac:dyDescent="0.15">
      <c r="A782" s="619" t="s">
        <v>1126</v>
      </c>
      <c r="B782" s="618">
        <v>2013</v>
      </c>
      <c r="C782" s="619" t="s">
        <v>424</v>
      </c>
    </row>
    <row r="783" spans="1:3" x14ac:dyDescent="0.15">
      <c r="A783" s="619" t="s">
        <v>1126</v>
      </c>
      <c r="B783" s="618">
        <v>2013</v>
      </c>
      <c r="C783" s="619" t="s">
        <v>424</v>
      </c>
    </row>
    <row r="784" spans="1:3" x14ac:dyDescent="0.15">
      <c r="A784" s="619" t="s">
        <v>1126</v>
      </c>
      <c r="B784" s="618">
        <v>2013</v>
      </c>
      <c r="C784" s="619" t="s">
        <v>424</v>
      </c>
    </row>
    <row r="785" spans="1:3" x14ac:dyDescent="0.15">
      <c r="A785" s="619" t="s">
        <v>1126</v>
      </c>
      <c r="B785" s="618">
        <v>2013</v>
      </c>
      <c r="C785" s="619" t="s">
        <v>1080</v>
      </c>
    </row>
    <row r="786" spans="1:3" x14ac:dyDescent="0.15">
      <c r="A786" s="619" t="s">
        <v>1126</v>
      </c>
      <c r="B786" s="618">
        <v>2013</v>
      </c>
      <c r="C786" s="619" t="s">
        <v>437</v>
      </c>
    </row>
    <row r="787" spans="1:3" x14ac:dyDescent="0.15">
      <c r="A787" s="619" t="s">
        <v>1126</v>
      </c>
      <c r="B787" s="618">
        <v>2013</v>
      </c>
      <c r="C787" s="619" t="s">
        <v>437</v>
      </c>
    </row>
    <row r="788" spans="1:3" x14ac:dyDescent="0.15">
      <c r="A788" s="619" t="s">
        <v>1126</v>
      </c>
      <c r="B788" s="618">
        <v>2013</v>
      </c>
      <c r="C788" s="619" t="s">
        <v>1080</v>
      </c>
    </row>
    <row r="789" spans="1:3" x14ac:dyDescent="0.15">
      <c r="A789" s="619" t="s">
        <v>1126</v>
      </c>
      <c r="B789" s="618">
        <v>2013</v>
      </c>
      <c r="C789" s="619" t="s">
        <v>437</v>
      </c>
    </row>
    <row r="790" spans="1:3" x14ac:dyDescent="0.15">
      <c r="A790" s="619" t="s">
        <v>1126</v>
      </c>
      <c r="B790" s="618">
        <v>2013</v>
      </c>
      <c r="C790" s="619" t="s">
        <v>437</v>
      </c>
    </row>
    <row r="791" spans="1:3" x14ac:dyDescent="0.15">
      <c r="A791" s="619" t="s">
        <v>1126</v>
      </c>
      <c r="B791" s="618">
        <v>2013</v>
      </c>
      <c r="C791" s="619" t="s">
        <v>1102</v>
      </c>
    </row>
    <row r="792" spans="1:3" x14ac:dyDescent="0.15">
      <c r="A792" s="619" t="s">
        <v>1126</v>
      </c>
      <c r="B792" s="618">
        <v>2013</v>
      </c>
      <c r="C792" s="619" t="s">
        <v>1102</v>
      </c>
    </row>
    <row r="793" spans="1:3" x14ac:dyDescent="0.15">
      <c r="A793" s="619" t="s">
        <v>1126</v>
      </c>
      <c r="B793" s="618">
        <v>2013</v>
      </c>
      <c r="C793" s="619" t="s">
        <v>424</v>
      </c>
    </row>
    <row r="794" spans="1:3" x14ac:dyDescent="0.15">
      <c r="A794" s="619" t="s">
        <v>1126</v>
      </c>
      <c r="B794" s="618">
        <v>2013</v>
      </c>
      <c r="C794" s="619" t="s">
        <v>1102</v>
      </c>
    </row>
    <row r="795" spans="1:3" x14ac:dyDescent="0.15">
      <c r="A795" s="619" t="s">
        <v>1126</v>
      </c>
      <c r="B795" s="618">
        <v>2013</v>
      </c>
      <c r="C795" s="619" t="s">
        <v>424</v>
      </c>
    </row>
    <row r="796" spans="1:3" x14ac:dyDescent="0.15">
      <c r="A796" s="619" t="s">
        <v>1126</v>
      </c>
      <c r="B796" s="618">
        <v>2013</v>
      </c>
      <c r="C796" s="619" t="s">
        <v>424</v>
      </c>
    </row>
    <row r="797" spans="1:3" x14ac:dyDescent="0.15">
      <c r="A797" s="619" t="s">
        <v>1126</v>
      </c>
      <c r="B797" s="618">
        <v>2013</v>
      </c>
      <c r="C797" s="619" t="s">
        <v>424</v>
      </c>
    </row>
    <row r="798" spans="1:3" x14ac:dyDescent="0.15">
      <c r="A798" s="619" t="s">
        <v>1126</v>
      </c>
      <c r="B798" s="618">
        <v>2013</v>
      </c>
      <c r="C798" s="619" t="s">
        <v>424</v>
      </c>
    </row>
    <row r="799" spans="1:3" x14ac:dyDescent="0.15">
      <c r="A799" s="619" t="s">
        <v>1126</v>
      </c>
      <c r="B799" s="618">
        <v>2013</v>
      </c>
      <c r="C799" s="619" t="s">
        <v>1102</v>
      </c>
    </row>
    <row r="800" spans="1:3" x14ac:dyDescent="0.15">
      <c r="A800" s="619" t="s">
        <v>1126</v>
      </c>
      <c r="B800" s="618">
        <v>2013</v>
      </c>
      <c r="C800" s="619" t="s">
        <v>437</v>
      </c>
    </row>
    <row r="801" spans="1:3" x14ac:dyDescent="0.15">
      <c r="A801" s="619" t="s">
        <v>1126</v>
      </c>
      <c r="B801" s="618">
        <v>2013</v>
      </c>
      <c r="C801" s="619" t="s">
        <v>424</v>
      </c>
    </row>
    <row r="802" spans="1:3" x14ac:dyDescent="0.15">
      <c r="A802" s="619" t="s">
        <v>1126</v>
      </c>
      <c r="B802" s="618">
        <v>2013</v>
      </c>
      <c r="C802" s="619" t="s">
        <v>424</v>
      </c>
    </row>
    <row r="803" spans="1:3" x14ac:dyDescent="0.15">
      <c r="A803" s="619" t="s">
        <v>1126</v>
      </c>
      <c r="B803" s="618">
        <v>2013</v>
      </c>
      <c r="C803" s="619" t="s">
        <v>437</v>
      </c>
    </row>
    <row r="804" spans="1:3" x14ac:dyDescent="0.15">
      <c r="A804" s="619" t="s">
        <v>1126</v>
      </c>
      <c r="B804" s="618">
        <v>2013</v>
      </c>
      <c r="C804" s="619" t="s">
        <v>437</v>
      </c>
    </row>
    <row r="805" spans="1:3" x14ac:dyDescent="0.15">
      <c r="A805" s="619" t="s">
        <v>1126</v>
      </c>
      <c r="B805" s="618">
        <v>2013</v>
      </c>
      <c r="C805" s="619" t="s">
        <v>437</v>
      </c>
    </row>
    <row r="806" spans="1:3" x14ac:dyDescent="0.15">
      <c r="A806" s="619" t="s">
        <v>1126</v>
      </c>
      <c r="B806" s="618">
        <v>2013</v>
      </c>
      <c r="C806" s="619" t="s">
        <v>424</v>
      </c>
    </row>
    <row r="807" spans="1:3" x14ac:dyDescent="0.15">
      <c r="A807" s="619" t="s">
        <v>1126</v>
      </c>
      <c r="B807" s="618">
        <v>2013</v>
      </c>
      <c r="C807" s="619" t="s">
        <v>424</v>
      </c>
    </row>
    <row r="808" spans="1:3" x14ac:dyDescent="0.15">
      <c r="A808" s="619" t="s">
        <v>1126</v>
      </c>
      <c r="B808" s="618">
        <v>2013</v>
      </c>
      <c r="C808" s="619" t="s">
        <v>424</v>
      </c>
    </row>
    <row r="809" spans="1:3" x14ac:dyDescent="0.15">
      <c r="A809" s="619" t="s">
        <v>1126</v>
      </c>
      <c r="B809" s="618">
        <v>2013</v>
      </c>
      <c r="C809" s="619" t="s">
        <v>424</v>
      </c>
    </row>
    <row r="810" spans="1:3" x14ac:dyDescent="0.15">
      <c r="A810" s="619" t="s">
        <v>1126</v>
      </c>
      <c r="B810" s="618">
        <v>2013</v>
      </c>
      <c r="C810" s="619" t="s">
        <v>424</v>
      </c>
    </row>
    <row r="811" spans="1:3" x14ac:dyDescent="0.15">
      <c r="A811" s="619" t="s">
        <v>1126</v>
      </c>
      <c r="B811" s="618">
        <v>2013</v>
      </c>
      <c r="C811" s="619" t="s">
        <v>437</v>
      </c>
    </row>
    <row r="812" spans="1:3" x14ac:dyDescent="0.15">
      <c r="A812" s="619" t="s">
        <v>1126</v>
      </c>
      <c r="B812" s="618">
        <v>2013</v>
      </c>
      <c r="C812" s="619" t="s">
        <v>437</v>
      </c>
    </row>
    <row r="813" spans="1:3" x14ac:dyDescent="0.15">
      <c r="A813" s="619" t="s">
        <v>1126</v>
      </c>
      <c r="B813" s="618">
        <v>2013</v>
      </c>
      <c r="C813" s="619" t="s">
        <v>437</v>
      </c>
    </row>
    <row r="814" spans="1:3" x14ac:dyDescent="0.15">
      <c r="A814" s="619" t="s">
        <v>1126</v>
      </c>
      <c r="B814" s="618">
        <v>2013</v>
      </c>
      <c r="C814" s="619" t="s">
        <v>437</v>
      </c>
    </row>
    <row r="815" spans="1:3" x14ac:dyDescent="0.15">
      <c r="A815" s="619" t="s">
        <v>1126</v>
      </c>
      <c r="B815" s="618">
        <v>2013</v>
      </c>
      <c r="C815" s="619" t="s">
        <v>437</v>
      </c>
    </row>
    <row r="816" spans="1:3" x14ac:dyDescent="0.15">
      <c r="A816" s="619" t="s">
        <v>1126</v>
      </c>
      <c r="B816" s="618">
        <v>2013</v>
      </c>
      <c r="C816" s="619" t="s">
        <v>437</v>
      </c>
    </row>
    <row r="817" spans="1:3" x14ac:dyDescent="0.15">
      <c r="A817" s="619" t="s">
        <v>1126</v>
      </c>
      <c r="B817" s="618">
        <v>2013</v>
      </c>
      <c r="C817" s="619" t="s">
        <v>437</v>
      </c>
    </row>
    <row r="818" spans="1:3" x14ac:dyDescent="0.15">
      <c r="A818" s="619" t="s">
        <v>1126</v>
      </c>
      <c r="B818" s="618">
        <v>2013</v>
      </c>
      <c r="C818" s="619" t="s">
        <v>1102</v>
      </c>
    </row>
    <row r="819" spans="1:3" x14ac:dyDescent="0.15">
      <c r="A819" s="619" t="s">
        <v>1126</v>
      </c>
      <c r="B819" s="618">
        <v>2013</v>
      </c>
      <c r="C819" s="619" t="s">
        <v>437</v>
      </c>
    </row>
    <row r="820" spans="1:3" x14ac:dyDescent="0.15">
      <c r="A820" s="619" t="s">
        <v>1126</v>
      </c>
      <c r="B820" s="618">
        <v>2013</v>
      </c>
      <c r="C820" s="619" t="s">
        <v>437</v>
      </c>
    </row>
    <row r="821" spans="1:3" x14ac:dyDescent="0.15">
      <c r="A821" s="619" t="s">
        <v>1126</v>
      </c>
      <c r="B821" s="618">
        <v>2013</v>
      </c>
      <c r="C821" s="619" t="s">
        <v>1102</v>
      </c>
    </row>
    <row r="822" spans="1:3" x14ac:dyDescent="0.15">
      <c r="A822" s="619" t="s">
        <v>1126</v>
      </c>
      <c r="B822" s="618">
        <v>2013</v>
      </c>
      <c r="C822" s="619" t="s">
        <v>437</v>
      </c>
    </row>
    <row r="823" spans="1:3" x14ac:dyDescent="0.15">
      <c r="A823" s="619" t="s">
        <v>1126</v>
      </c>
      <c r="B823" s="618">
        <v>2013</v>
      </c>
      <c r="C823" s="619" t="s">
        <v>437</v>
      </c>
    </row>
    <row r="824" spans="1:3" x14ac:dyDescent="0.15">
      <c r="A824" s="619" t="s">
        <v>1126</v>
      </c>
      <c r="B824" s="618">
        <v>2013</v>
      </c>
      <c r="C824" s="619" t="s">
        <v>437</v>
      </c>
    </row>
    <row r="825" spans="1:3" x14ac:dyDescent="0.15">
      <c r="A825" s="619" t="s">
        <v>1126</v>
      </c>
      <c r="B825" s="618">
        <v>2013</v>
      </c>
      <c r="C825" s="619" t="s">
        <v>437</v>
      </c>
    </row>
    <row r="826" spans="1:3" x14ac:dyDescent="0.15">
      <c r="A826" s="619" t="s">
        <v>1126</v>
      </c>
      <c r="B826" s="618">
        <v>2013</v>
      </c>
      <c r="C826" s="619" t="s">
        <v>424</v>
      </c>
    </row>
    <row r="827" spans="1:3" x14ac:dyDescent="0.15">
      <c r="A827" s="619" t="s">
        <v>1126</v>
      </c>
      <c r="B827" s="618">
        <v>2013</v>
      </c>
      <c r="C827" s="619" t="s">
        <v>437</v>
      </c>
    </row>
    <row r="828" spans="1:3" x14ac:dyDescent="0.15">
      <c r="A828" s="619" t="s">
        <v>1126</v>
      </c>
      <c r="B828" s="618">
        <v>2013</v>
      </c>
      <c r="C828" s="619" t="s">
        <v>424</v>
      </c>
    </row>
    <row r="829" spans="1:3" x14ac:dyDescent="0.15">
      <c r="A829" s="619" t="s">
        <v>1126</v>
      </c>
      <c r="B829" s="618">
        <v>2013</v>
      </c>
      <c r="C829" s="619" t="s">
        <v>424</v>
      </c>
    </row>
    <row r="830" spans="1:3" x14ac:dyDescent="0.15">
      <c r="A830" s="619" t="s">
        <v>1126</v>
      </c>
      <c r="B830" s="618">
        <v>2013</v>
      </c>
      <c r="C830" s="619" t="s">
        <v>424</v>
      </c>
    </row>
    <row r="831" spans="1:3" x14ac:dyDescent="0.15">
      <c r="A831" s="619" t="s">
        <v>1126</v>
      </c>
      <c r="B831" s="618">
        <v>2013</v>
      </c>
      <c r="C831" s="619" t="s">
        <v>1080</v>
      </c>
    </row>
    <row r="832" spans="1:3" x14ac:dyDescent="0.15">
      <c r="A832" s="618" t="s">
        <v>1126</v>
      </c>
      <c r="B832" s="618">
        <v>2013</v>
      </c>
      <c r="C832" s="619" t="s">
        <v>1080</v>
      </c>
    </row>
    <row r="833" spans="1:3" x14ac:dyDescent="0.15">
      <c r="A833" s="618" t="s">
        <v>1126</v>
      </c>
      <c r="B833" s="618">
        <v>2013</v>
      </c>
      <c r="C833" s="619" t="s">
        <v>1103</v>
      </c>
    </row>
    <row r="834" spans="1:3" x14ac:dyDescent="0.15">
      <c r="A834" s="618" t="s">
        <v>1126</v>
      </c>
      <c r="B834" s="618">
        <v>2013</v>
      </c>
      <c r="C834" s="619" t="s">
        <v>437</v>
      </c>
    </row>
    <row r="835" spans="1:3" x14ac:dyDescent="0.15">
      <c r="A835" s="618" t="s">
        <v>1126</v>
      </c>
      <c r="B835" s="618">
        <v>2013</v>
      </c>
      <c r="C835" s="619" t="s">
        <v>1104</v>
      </c>
    </row>
    <row r="836" spans="1:3" x14ac:dyDescent="0.15">
      <c r="A836" s="618" t="s">
        <v>1126</v>
      </c>
      <c r="B836" s="618">
        <v>2013</v>
      </c>
      <c r="C836" s="619" t="s">
        <v>424</v>
      </c>
    </row>
    <row r="837" spans="1:3" x14ac:dyDescent="0.15">
      <c r="A837" s="618" t="s">
        <v>1126</v>
      </c>
      <c r="B837" s="618">
        <v>2013</v>
      </c>
      <c r="C837" s="619" t="s">
        <v>437</v>
      </c>
    </row>
    <row r="838" spans="1:3" x14ac:dyDescent="0.15">
      <c r="A838" s="619" t="s">
        <v>1126</v>
      </c>
      <c r="B838" s="618">
        <v>2013</v>
      </c>
      <c r="C838" s="619" t="s">
        <v>437</v>
      </c>
    </row>
    <row r="839" spans="1:3" x14ac:dyDescent="0.15">
      <c r="A839" s="619" t="s">
        <v>1126</v>
      </c>
      <c r="B839" s="618">
        <v>2013</v>
      </c>
      <c r="C839" s="619" t="s">
        <v>437</v>
      </c>
    </row>
    <row r="840" spans="1:3" x14ac:dyDescent="0.15">
      <c r="A840" s="618" t="s">
        <v>1126</v>
      </c>
      <c r="B840" s="618">
        <v>2013</v>
      </c>
      <c r="C840" s="619" t="s">
        <v>1080</v>
      </c>
    </row>
    <row r="841" spans="1:3" x14ac:dyDescent="0.15">
      <c r="A841" s="618" t="s">
        <v>1126</v>
      </c>
      <c r="B841" s="618">
        <v>2013</v>
      </c>
      <c r="C841" s="619" t="s">
        <v>424</v>
      </c>
    </row>
    <row r="842" spans="1:3" x14ac:dyDescent="0.15">
      <c r="A842" s="618" t="s">
        <v>1126</v>
      </c>
      <c r="B842" s="618">
        <v>2013</v>
      </c>
      <c r="C842" s="619" t="s">
        <v>437</v>
      </c>
    </row>
    <row r="843" spans="1:3" x14ac:dyDescent="0.15">
      <c r="A843" s="618" t="s">
        <v>1126</v>
      </c>
      <c r="B843" s="618">
        <v>2013</v>
      </c>
      <c r="C843" s="619" t="s">
        <v>1080</v>
      </c>
    </row>
    <row r="844" spans="1:3" x14ac:dyDescent="0.15">
      <c r="A844" s="618" t="s">
        <v>1126</v>
      </c>
      <c r="B844" s="618">
        <v>2013</v>
      </c>
      <c r="C844" s="619" t="s">
        <v>437</v>
      </c>
    </row>
    <row r="845" spans="1:3" x14ac:dyDescent="0.15">
      <c r="A845" s="618" t="s">
        <v>1126</v>
      </c>
      <c r="B845" s="618">
        <v>2013</v>
      </c>
      <c r="C845" s="619" t="s">
        <v>437</v>
      </c>
    </row>
    <row r="846" spans="1:3" x14ac:dyDescent="0.15">
      <c r="A846" s="618" t="s">
        <v>1126</v>
      </c>
      <c r="B846" s="618">
        <v>2013</v>
      </c>
      <c r="C846" s="619" t="s">
        <v>437</v>
      </c>
    </row>
    <row r="847" spans="1:3" x14ac:dyDescent="0.15">
      <c r="A847" s="618" t="s">
        <v>1126</v>
      </c>
      <c r="B847" s="618">
        <v>2013</v>
      </c>
      <c r="C847" s="619" t="s">
        <v>437</v>
      </c>
    </row>
    <row r="848" spans="1:3" x14ac:dyDescent="0.15">
      <c r="A848" s="618" t="s">
        <v>1126</v>
      </c>
      <c r="B848" s="618">
        <v>2013</v>
      </c>
      <c r="C848" s="619" t="s">
        <v>437</v>
      </c>
    </row>
    <row r="849" spans="1:3" x14ac:dyDescent="0.15">
      <c r="A849" s="618" t="s">
        <v>1126</v>
      </c>
      <c r="B849" s="618">
        <v>2013</v>
      </c>
      <c r="C849" s="619" t="s">
        <v>424</v>
      </c>
    </row>
    <row r="850" spans="1:3" x14ac:dyDescent="0.15">
      <c r="A850" s="618" t="s">
        <v>1126</v>
      </c>
      <c r="B850" s="618">
        <v>2013</v>
      </c>
      <c r="C850" s="619" t="s">
        <v>424</v>
      </c>
    </row>
    <row r="851" spans="1:3" x14ac:dyDescent="0.15">
      <c r="A851" s="618" t="s">
        <v>1126</v>
      </c>
      <c r="B851" s="618">
        <v>2013</v>
      </c>
      <c r="C851" s="619" t="s">
        <v>437</v>
      </c>
    </row>
    <row r="852" spans="1:3" x14ac:dyDescent="0.15">
      <c r="A852" s="618" t="s">
        <v>1126</v>
      </c>
      <c r="B852" s="618">
        <v>2013</v>
      </c>
      <c r="C852" s="619" t="s">
        <v>424</v>
      </c>
    </row>
    <row r="853" spans="1:3" x14ac:dyDescent="0.15">
      <c r="A853" s="618" t="s">
        <v>1126</v>
      </c>
      <c r="B853" s="618">
        <v>2013</v>
      </c>
      <c r="C853" s="619" t="s">
        <v>424</v>
      </c>
    </row>
    <row r="854" spans="1:3" x14ac:dyDescent="0.15">
      <c r="A854" s="618" t="s">
        <v>1126</v>
      </c>
      <c r="B854" s="618">
        <v>2013</v>
      </c>
      <c r="C854" s="619" t="s">
        <v>1080</v>
      </c>
    </row>
    <row r="855" spans="1:3" x14ac:dyDescent="0.15">
      <c r="A855" s="618" t="s">
        <v>1126</v>
      </c>
      <c r="B855" s="618">
        <v>2013</v>
      </c>
      <c r="C855" s="619" t="s">
        <v>424</v>
      </c>
    </row>
    <row r="856" spans="1:3" x14ac:dyDescent="0.15">
      <c r="A856" s="618" t="s">
        <v>1126</v>
      </c>
      <c r="B856" s="618">
        <v>2013</v>
      </c>
      <c r="C856" s="619" t="s">
        <v>1103</v>
      </c>
    </row>
    <row r="857" spans="1:3" x14ac:dyDescent="0.15">
      <c r="A857" s="618" t="s">
        <v>1126</v>
      </c>
      <c r="B857" s="618">
        <v>2013</v>
      </c>
      <c r="C857" s="619" t="s">
        <v>1103</v>
      </c>
    </row>
    <row r="858" spans="1:3" x14ac:dyDescent="0.15">
      <c r="A858" s="618" t="s">
        <v>1126</v>
      </c>
      <c r="B858" s="618">
        <v>2013</v>
      </c>
      <c r="C858" s="619" t="s">
        <v>437</v>
      </c>
    </row>
    <row r="859" spans="1:3" x14ac:dyDescent="0.15">
      <c r="A859" s="618" t="s">
        <v>1126</v>
      </c>
      <c r="B859" s="618">
        <v>2013</v>
      </c>
      <c r="C859" s="619" t="s">
        <v>437</v>
      </c>
    </row>
    <row r="860" spans="1:3" x14ac:dyDescent="0.15">
      <c r="A860" s="618" t="s">
        <v>1126</v>
      </c>
      <c r="B860" s="618">
        <v>2013</v>
      </c>
      <c r="C860" s="619" t="s">
        <v>1103</v>
      </c>
    </row>
    <row r="861" spans="1:3" x14ac:dyDescent="0.15">
      <c r="A861" s="618" t="s">
        <v>1126</v>
      </c>
      <c r="B861" s="618">
        <v>2013</v>
      </c>
      <c r="C861" s="619" t="s">
        <v>437</v>
      </c>
    </row>
    <row r="862" spans="1:3" x14ac:dyDescent="0.15">
      <c r="A862" s="618" t="s">
        <v>1126</v>
      </c>
      <c r="B862" s="618">
        <v>2013</v>
      </c>
      <c r="C862" s="619" t="s">
        <v>1107</v>
      </c>
    </row>
    <row r="863" spans="1:3" x14ac:dyDescent="0.15">
      <c r="A863" s="618" t="s">
        <v>1126</v>
      </c>
      <c r="B863" s="618">
        <v>2013</v>
      </c>
      <c r="C863" s="619" t="s">
        <v>1103</v>
      </c>
    </row>
    <row r="864" spans="1:3" x14ac:dyDescent="0.15">
      <c r="A864" s="618" t="s">
        <v>1126</v>
      </c>
      <c r="B864" s="618">
        <v>2013</v>
      </c>
      <c r="C864" s="619" t="s">
        <v>424</v>
      </c>
    </row>
    <row r="865" spans="1:3" x14ac:dyDescent="0.15">
      <c r="A865" s="618" t="s">
        <v>1126</v>
      </c>
      <c r="B865" s="618">
        <v>2013</v>
      </c>
      <c r="C865" s="619" t="s">
        <v>424</v>
      </c>
    </row>
    <row r="866" spans="1:3" x14ac:dyDescent="0.15">
      <c r="A866" s="619" t="s">
        <v>1126</v>
      </c>
      <c r="B866" s="618">
        <v>2013</v>
      </c>
      <c r="C866" s="619" t="s">
        <v>424</v>
      </c>
    </row>
    <row r="867" spans="1:3" x14ac:dyDescent="0.15">
      <c r="A867" s="619" t="s">
        <v>1126</v>
      </c>
      <c r="B867" s="618">
        <v>2013</v>
      </c>
      <c r="C867" s="619" t="s">
        <v>1102</v>
      </c>
    </row>
    <row r="868" spans="1:3" x14ac:dyDescent="0.15">
      <c r="A868" s="619" t="s">
        <v>1126</v>
      </c>
      <c r="B868" s="618">
        <v>2013</v>
      </c>
      <c r="C868" s="619" t="s">
        <v>1080</v>
      </c>
    </row>
    <row r="869" spans="1:3" x14ac:dyDescent="0.15">
      <c r="A869" s="619" t="s">
        <v>1126</v>
      </c>
      <c r="B869" s="618">
        <v>2013</v>
      </c>
      <c r="C869" s="619" t="s">
        <v>424</v>
      </c>
    </row>
    <row r="870" spans="1:3" x14ac:dyDescent="0.15">
      <c r="A870" s="619" t="s">
        <v>1126</v>
      </c>
      <c r="B870" s="618">
        <v>2013</v>
      </c>
      <c r="C870" s="619" t="s">
        <v>1107</v>
      </c>
    </row>
    <row r="871" spans="1:3" x14ac:dyDescent="0.15">
      <c r="A871" s="619" t="s">
        <v>1126</v>
      </c>
      <c r="B871" s="618">
        <v>2013</v>
      </c>
      <c r="C871" s="619" t="s">
        <v>1103</v>
      </c>
    </row>
    <row r="872" spans="1:3" x14ac:dyDescent="0.15">
      <c r="A872" s="619" t="s">
        <v>1126</v>
      </c>
      <c r="B872" s="618">
        <v>2013</v>
      </c>
      <c r="C872" s="619" t="s">
        <v>1107</v>
      </c>
    </row>
    <row r="873" spans="1:3" x14ac:dyDescent="0.15">
      <c r="A873" s="619" t="s">
        <v>1126</v>
      </c>
      <c r="B873" s="618">
        <v>2013</v>
      </c>
      <c r="C873" s="619" t="s">
        <v>424</v>
      </c>
    </row>
    <row r="874" spans="1:3" x14ac:dyDescent="0.15">
      <c r="A874" s="619" t="s">
        <v>1126</v>
      </c>
      <c r="B874" s="618">
        <v>2013</v>
      </c>
      <c r="C874" s="619" t="s">
        <v>1107</v>
      </c>
    </row>
    <row r="875" spans="1:3" x14ac:dyDescent="0.15">
      <c r="A875" s="619" t="s">
        <v>1126</v>
      </c>
      <c r="B875" s="618">
        <v>2013</v>
      </c>
      <c r="C875" s="619" t="s">
        <v>1102</v>
      </c>
    </row>
    <row r="876" spans="1:3" x14ac:dyDescent="0.15">
      <c r="A876" s="619" t="s">
        <v>1126</v>
      </c>
      <c r="B876" s="618">
        <v>2013</v>
      </c>
      <c r="C876" s="619" t="s">
        <v>424</v>
      </c>
    </row>
    <row r="877" spans="1:3" x14ac:dyDescent="0.15">
      <c r="A877" s="619" t="s">
        <v>1126</v>
      </c>
      <c r="B877" s="618">
        <v>2013</v>
      </c>
      <c r="C877" s="619" t="s">
        <v>424</v>
      </c>
    </row>
    <row r="878" spans="1:3" x14ac:dyDescent="0.15">
      <c r="A878" s="619" t="s">
        <v>1126</v>
      </c>
      <c r="B878" s="618">
        <v>2013</v>
      </c>
      <c r="C878" s="619" t="s">
        <v>1102</v>
      </c>
    </row>
    <row r="879" spans="1:3" x14ac:dyDescent="0.15">
      <c r="A879" s="619" t="s">
        <v>1126</v>
      </c>
      <c r="B879" s="618">
        <v>2013</v>
      </c>
      <c r="C879" s="619" t="s">
        <v>424</v>
      </c>
    </row>
    <row r="880" spans="1:3" x14ac:dyDescent="0.15">
      <c r="A880" s="619" t="s">
        <v>1126</v>
      </c>
      <c r="B880" s="618">
        <v>2013</v>
      </c>
      <c r="C880" s="619" t="s">
        <v>1080</v>
      </c>
    </row>
    <row r="881" spans="1:3" x14ac:dyDescent="0.15">
      <c r="A881" s="619" t="s">
        <v>1126</v>
      </c>
      <c r="B881" s="618">
        <v>2013</v>
      </c>
      <c r="C881" s="619" t="s">
        <v>424</v>
      </c>
    </row>
    <row r="882" spans="1:3" x14ac:dyDescent="0.15">
      <c r="A882" s="619" t="s">
        <v>1126</v>
      </c>
      <c r="B882" s="618">
        <v>2013</v>
      </c>
      <c r="C882" s="619" t="s">
        <v>424</v>
      </c>
    </row>
    <row r="883" spans="1:3" x14ac:dyDescent="0.15">
      <c r="A883" s="619" t="s">
        <v>1126</v>
      </c>
      <c r="B883" s="618">
        <v>2013</v>
      </c>
      <c r="C883" s="619" t="s">
        <v>424</v>
      </c>
    </row>
    <row r="884" spans="1:3" x14ac:dyDescent="0.15">
      <c r="A884" s="619" t="s">
        <v>1126</v>
      </c>
      <c r="B884" s="618">
        <v>2013</v>
      </c>
      <c r="C884" s="619" t="s">
        <v>1080</v>
      </c>
    </row>
    <row r="885" spans="1:3" x14ac:dyDescent="0.15">
      <c r="A885" s="619" t="s">
        <v>1126</v>
      </c>
      <c r="B885" s="618">
        <v>2013</v>
      </c>
      <c r="C885" s="619" t="s">
        <v>424</v>
      </c>
    </row>
    <row r="886" spans="1:3" x14ac:dyDescent="0.15">
      <c r="A886" s="619" t="s">
        <v>1126</v>
      </c>
      <c r="B886" s="618">
        <v>2013</v>
      </c>
      <c r="C886" s="619" t="s">
        <v>1080</v>
      </c>
    </row>
    <row r="887" spans="1:3" x14ac:dyDescent="0.15">
      <c r="A887" s="619" t="s">
        <v>1126</v>
      </c>
      <c r="B887" s="618">
        <v>2013</v>
      </c>
      <c r="C887" s="619" t="s">
        <v>424</v>
      </c>
    </row>
    <row r="888" spans="1:3" x14ac:dyDescent="0.15">
      <c r="A888" s="619" t="s">
        <v>1126</v>
      </c>
      <c r="B888" s="618">
        <v>2013</v>
      </c>
      <c r="C888" s="619" t="s">
        <v>424</v>
      </c>
    </row>
    <row r="889" spans="1:3" x14ac:dyDescent="0.15">
      <c r="A889" s="619" t="s">
        <v>1126</v>
      </c>
      <c r="B889" s="618">
        <v>2013</v>
      </c>
      <c r="C889" s="619" t="s">
        <v>424</v>
      </c>
    </row>
    <row r="890" spans="1:3" x14ac:dyDescent="0.15">
      <c r="A890" s="619" t="s">
        <v>1126</v>
      </c>
      <c r="B890" s="618">
        <v>2013</v>
      </c>
      <c r="C890" s="619" t="s">
        <v>424</v>
      </c>
    </row>
    <row r="891" spans="1:3" x14ac:dyDescent="0.15">
      <c r="A891" s="619" t="s">
        <v>1126</v>
      </c>
      <c r="B891" s="618">
        <v>2013</v>
      </c>
      <c r="C891" s="619" t="s">
        <v>437</v>
      </c>
    </row>
    <row r="892" spans="1:3" x14ac:dyDescent="0.15">
      <c r="A892" s="619" t="s">
        <v>1126</v>
      </c>
      <c r="B892" s="618">
        <v>2013</v>
      </c>
      <c r="C892" s="619" t="s">
        <v>437</v>
      </c>
    </row>
    <row r="893" spans="1:3" x14ac:dyDescent="0.15">
      <c r="A893" s="619" t="s">
        <v>1126</v>
      </c>
      <c r="B893" s="618">
        <v>2013</v>
      </c>
      <c r="C893" s="619" t="s">
        <v>424</v>
      </c>
    </row>
    <row r="894" spans="1:3" x14ac:dyDescent="0.15">
      <c r="A894" s="619" t="s">
        <v>1126</v>
      </c>
      <c r="B894" s="618">
        <v>2013</v>
      </c>
      <c r="C894" s="619" t="s">
        <v>424</v>
      </c>
    </row>
    <row r="895" spans="1:3" x14ac:dyDescent="0.15">
      <c r="A895" s="619" t="s">
        <v>1126</v>
      </c>
      <c r="B895" s="618">
        <v>2013</v>
      </c>
      <c r="C895" s="619" t="s">
        <v>424</v>
      </c>
    </row>
    <row r="896" spans="1:3" x14ac:dyDescent="0.15">
      <c r="A896" s="619" t="s">
        <v>1126</v>
      </c>
      <c r="B896" s="618">
        <v>2013</v>
      </c>
      <c r="C896" s="619" t="s">
        <v>424</v>
      </c>
    </row>
    <row r="897" spans="1:3" x14ac:dyDescent="0.15">
      <c r="A897" s="619" t="s">
        <v>1126</v>
      </c>
      <c r="B897" s="618">
        <v>2013</v>
      </c>
      <c r="C897" s="619" t="s">
        <v>424</v>
      </c>
    </row>
    <row r="898" spans="1:3" x14ac:dyDescent="0.15">
      <c r="A898" s="619" t="s">
        <v>1126</v>
      </c>
      <c r="B898" s="618">
        <v>2013</v>
      </c>
      <c r="C898" s="619" t="s">
        <v>424</v>
      </c>
    </row>
    <row r="899" spans="1:3" x14ac:dyDescent="0.15">
      <c r="A899" s="619" t="s">
        <v>1126</v>
      </c>
      <c r="B899" s="618">
        <v>2013</v>
      </c>
      <c r="C899" s="619" t="s">
        <v>1103</v>
      </c>
    </row>
    <row r="900" spans="1:3" x14ac:dyDescent="0.15">
      <c r="A900" s="619" t="s">
        <v>1126</v>
      </c>
      <c r="B900" s="618">
        <v>2013</v>
      </c>
      <c r="C900" s="619" t="s">
        <v>1106</v>
      </c>
    </row>
    <row r="901" spans="1:3" x14ac:dyDescent="0.15">
      <c r="A901" s="619" t="s">
        <v>1126</v>
      </c>
      <c r="B901" s="618">
        <v>2013</v>
      </c>
      <c r="C901" s="619" t="s">
        <v>1106</v>
      </c>
    </row>
    <row r="902" spans="1:3" x14ac:dyDescent="0.15">
      <c r="A902" s="619" t="s">
        <v>1126</v>
      </c>
      <c r="B902" s="618">
        <v>2013</v>
      </c>
      <c r="C902" s="619" t="s">
        <v>1103</v>
      </c>
    </row>
    <row r="903" spans="1:3" x14ac:dyDescent="0.15">
      <c r="A903" s="619" t="s">
        <v>1126</v>
      </c>
      <c r="B903" s="618">
        <v>2013</v>
      </c>
      <c r="C903" s="619" t="s">
        <v>1113</v>
      </c>
    </row>
    <row r="904" spans="1:3" x14ac:dyDescent="0.15">
      <c r="A904" s="619" t="s">
        <v>1126</v>
      </c>
      <c r="B904" s="618">
        <v>2013</v>
      </c>
      <c r="C904" s="619" t="s">
        <v>1082</v>
      </c>
    </row>
    <row r="905" spans="1:3" x14ac:dyDescent="0.15">
      <c r="A905" s="619" t="s">
        <v>1126</v>
      </c>
      <c r="B905" s="618">
        <v>2013</v>
      </c>
      <c r="C905" s="619" t="s">
        <v>1106</v>
      </c>
    </row>
    <row r="906" spans="1:3" x14ac:dyDescent="0.15">
      <c r="A906" s="619" t="s">
        <v>1126</v>
      </c>
      <c r="B906" s="618">
        <v>2013</v>
      </c>
      <c r="C906" s="619" t="s">
        <v>1103</v>
      </c>
    </row>
    <row r="907" spans="1:3" x14ac:dyDescent="0.15">
      <c r="A907" s="619" t="s">
        <v>1126</v>
      </c>
      <c r="B907" s="618">
        <v>2013</v>
      </c>
      <c r="C907" s="619" t="s">
        <v>1115</v>
      </c>
    </row>
    <row r="908" spans="1:3" x14ac:dyDescent="0.15">
      <c r="A908" s="619" t="s">
        <v>1126</v>
      </c>
      <c r="B908" s="618">
        <v>2013</v>
      </c>
      <c r="C908" s="619" t="s">
        <v>1103</v>
      </c>
    </row>
    <row r="909" spans="1:3" x14ac:dyDescent="0.15">
      <c r="A909" s="619" t="s">
        <v>1126</v>
      </c>
      <c r="B909" s="618">
        <v>2013</v>
      </c>
      <c r="C909" s="619" t="s">
        <v>1116</v>
      </c>
    </row>
    <row r="910" spans="1:3" x14ac:dyDescent="0.15">
      <c r="A910" s="619" t="s">
        <v>1126</v>
      </c>
      <c r="B910" s="618">
        <v>2013</v>
      </c>
      <c r="C910" s="619" t="s">
        <v>1116</v>
      </c>
    </row>
    <row r="911" spans="1:3" x14ac:dyDescent="0.15">
      <c r="A911" s="619" t="s">
        <v>1126</v>
      </c>
      <c r="B911" s="618">
        <v>2013</v>
      </c>
      <c r="C911" s="619" t="s">
        <v>1111</v>
      </c>
    </row>
    <row r="912" spans="1:3" x14ac:dyDescent="0.15">
      <c r="A912" s="619" t="s">
        <v>1126</v>
      </c>
      <c r="B912" s="618">
        <v>2013</v>
      </c>
      <c r="C912" s="619" t="s">
        <v>1103</v>
      </c>
    </row>
    <row r="913" spans="1:3" x14ac:dyDescent="0.15">
      <c r="A913" s="619" t="s">
        <v>1126</v>
      </c>
      <c r="B913" s="618">
        <v>2013</v>
      </c>
      <c r="C913" s="619" t="s">
        <v>424</v>
      </c>
    </row>
    <row r="914" spans="1:3" x14ac:dyDescent="0.15">
      <c r="A914" s="619" t="s">
        <v>1126</v>
      </c>
      <c r="B914" s="618">
        <v>2013</v>
      </c>
      <c r="C914" s="619" t="s">
        <v>424</v>
      </c>
    </row>
    <row r="915" spans="1:3" x14ac:dyDescent="0.15">
      <c r="A915" s="619" t="s">
        <v>1126</v>
      </c>
      <c r="B915" s="618">
        <v>2013</v>
      </c>
      <c r="C915" s="619" t="s">
        <v>437</v>
      </c>
    </row>
    <row r="916" spans="1:3" x14ac:dyDescent="0.15">
      <c r="A916" s="619" t="s">
        <v>1126</v>
      </c>
      <c r="B916" s="618">
        <v>2013</v>
      </c>
      <c r="C916" s="619" t="s">
        <v>437</v>
      </c>
    </row>
    <row r="917" spans="1:3" x14ac:dyDescent="0.15">
      <c r="A917" s="619" t="s">
        <v>1126</v>
      </c>
      <c r="B917" s="618">
        <v>2013</v>
      </c>
      <c r="C917" s="619" t="s">
        <v>424</v>
      </c>
    </row>
    <row r="918" spans="1:3" x14ac:dyDescent="0.15">
      <c r="A918" s="619" t="s">
        <v>1126</v>
      </c>
      <c r="B918" s="618">
        <v>2013</v>
      </c>
      <c r="C918" s="619" t="s">
        <v>424</v>
      </c>
    </row>
    <row r="919" spans="1:3" x14ac:dyDescent="0.15">
      <c r="A919" s="619" t="s">
        <v>1126</v>
      </c>
      <c r="B919" s="618">
        <v>2013</v>
      </c>
      <c r="C919" s="619" t="s">
        <v>424</v>
      </c>
    </row>
    <row r="920" spans="1:3" x14ac:dyDescent="0.15">
      <c r="A920" s="619" t="s">
        <v>1126</v>
      </c>
      <c r="B920" s="618">
        <v>2013</v>
      </c>
      <c r="C920" s="619" t="s">
        <v>424</v>
      </c>
    </row>
    <row r="921" spans="1:3" x14ac:dyDescent="0.15">
      <c r="A921" s="619" t="s">
        <v>1126</v>
      </c>
      <c r="B921" s="618">
        <v>2013</v>
      </c>
      <c r="C921" s="619" t="s">
        <v>1080</v>
      </c>
    </row>
    <row r="922" spans="1:3" x14ac:dyDescent="0.15">
      <c r="A922" s="619" t="s">
        <v>1126</v>
      </c>
      <c r="B922" s="618">
        <v>2013</v>
      </c>
      <c r="C922" s="619" t="s">
        <v>424</v>
      </c>
    </row>
    <row r="923" spans="1:3" x14ac:dyDescent="0.15">
      <c r="A923" s="619" t="s">
        <v>1126</v>
      </c>
      <c r="B923" s="618">
        <v>2013</v>
      </c>
      <c r="C923" s="619" t="s">
        <v>455</v>
      </c>
    </row>
    <row r="924" spans="1:3" x14ac:dyDescent="0.15">
      <c r="A924" s="619" t="s">
        <v>1126</v>
      </c>
      <c r="B924" s="618">
        <v>2013</v>
      </c>
      <c r="C924" s="619" t="s">
        <v>424</v>
      </c>
    </row>
    <row r="925" spans="1:3" x14ac:dyDescent="0.15">
      <c r="A925" s="619" t="s">
        <v>1126</v>
      </c>
      <c r="B925" s="618">
        <v>2013</v>
      </c>
      <c r="C925" s="619" t="s">
        <v>424</v>
      </c>
    </row>
    <row r="926" spans="1:3" x14ac:dyDescent="0.15">
      <c r="A926" s="619" t="s">
        <v>1126</v>
      </c>
      <c r="B926" s="618">
        <v>2013</v>
      </c>
      <c r="C926" s="619" t="s">
        <v>437</v>
      </c>
    </row>
    <row r="927" spans="1:3" x14ac:dyDescent="0.15">
      <c r="A927" s="619" t="s">
        <v>1126</v>
      </c>
      <c r="B927" s="618">
        <v>2013</v>
      </c>
      <c r="C927" s="619" t="s">
        <v>437</v>
      </c>
    </row>
    <row r="928" spans="1:3" x14ac:dyDescent="0.15">
      <c r="A928" s="619" t="s">
        <v>1126</v>
      </c>
      <c r="B928" s="618">
        <v>2013</v>
      </c>
      <c r="C928" s="619" t="s">
        <v>437</v>
      </c>
    </row>
    <row r="929" spans="1:3" x14ac:dyDescent="0.15">
      <c r="A929" s="619" t="s">
        <v>1126</v>
      </c>
      <c r="B929" s="618">
        <v>2013</v>
      </c>
      <c r="C929" s="619" t="s">
        <v>1080</v>
      </c>
    </row>
    <row r="930" spans="1:3" x14ac:dyDescent="0.15">
      <c r="A930" s="619" t="s">
        <v>1126</v>
      </c>
      <c r="B930" s="618">
        <v>2013</v>
      </c>
      <c r="C930" s="619" t="s">
        <v>437</v>
      </c>
    </row>
    <row r="931" spans="1:3" x14ac:dyDescent="0.15">
      <c r="A931" s="619" t="s">
        <v>1126</v>
      </c>
      <c r="B931" s="618">
        <v>2013</v>
      </c>
      <c r="C931" s="619" t="s">
        <v>437</v>
      </c>
    </row>
    <row r="932" spans="1:3" x14ac:dyDescent="0.15">
      <c r="A932" s="619" t="s">
        <v>1126</v>
      </c>
      <c r="B932" s="618">
        <v>2013</v>
      </c>
      <c r="C932" s="619" t="s">
        <v>1114</v>
      </c>
    </row>
    <row r="933" spans="1:3" x14ac:dyDescent="0.15">
      <c r="A933" s="619" t="s">
        <v>1126</v>
      </c>
      <c r="B933" s="618">
        <v>2013</v>
      </c>
      <c r="C933" s="619" t="s">
        <v>424</v>
      </c>
    </row>
    <row r="934" spans="1:3" x14ac:dyDescent="0.15">
      <c r="A934" s="619" t="s">
        <v>1126</v>
      </c>
      <c r="B934" s="618">
        <v>2013</v>
      </c>
      <c r="C934" s="619" t="s">
        <v>424</v>
      </c>
    </row>
    <row r="935" spans="1:3" x14ac:dyDescent="0.15">
      <c r="A935" s="619" t="s">
        <v>1126</v>
      </c>
      <c r="B935" s="618">
        <v>2013</v>
      </c>
      <c r="C935" s="619" t="s">
        <v>437</v>
      </c>
    </row>
    <row r="936" spans="1:3" x14ac:dyDescent="0.15">
      <c r="A936" s="619" t="s">
        <v>1126</v>
      </c>
      <c r="B936" s="618">
        <v>2013</v>
      </c>
      <c r="C936" s="619" t="s">
        <v>1080</v>
      </c>
    </row>
    <row r="937" spans="1:3" x14ac:dyDescent="0.15">
      <c r="A937" s="619" t="s">
        <v>1126</v>
      </c>
      <c r="B937" s="618">
        <v>2013</v>
      </c>
      <c r="C937" s="619" t="s">
        <v>424</v>
      </c>
    </row>
    <row r="938" spans="1:3" x14ac:dyDescent="0.15">
      <c r="A938" s="619" t="s">
        <v>1126</v>
      </c>
      <c r="B938" s="618">
        <v>2013</v>
      </c>
      <c r="C938" s="619" t="s">
        <v>437</v>
      </c>
    </row>
    <row r="939" spans="1:3" x14ac:dyDescent="0.15">
      <c r="A939" s="619" t="s">
        <v>1126</v>
      </c>
      <c r="B939" s="618">
        <v>2013</v>
      </c>
      <c r="C939" s="619" t="s">
        <v>424</v>
      </c>
    </row>
    <row r="940" spans="1:3" x14ac:dyDescent="0.15">
      <c r="A940" s="619" t="s">
        <v>1126</v>
      </c>
      <c r="B940" s="618">
        <v>2013</v>
      </c>
      <c r="C940" s="619" t="s">
        <v>424</v>
      </c>
    </row>
    <row r="941" spans="1:3" x14ac:dyDescent="0.15">
      <c r="A941" s="619" t="s">
        <v>1126</v>
      </c>
      <c r="B941" s="618">
        <v>2013</v>
      </c>
      <c r="C941" s="619" t="s">
        <v>424</v>
      </c>
    </row>
    <row r="942" spans="1:3" x14ac:dyDescent="0.15">
      <c r="A942" s="619" t="s">
        <v>1126</v>
      </c>
      <c r="B942" s="618">
        <v>2013</v>
      </c>
      <c r="C942" s="619" t="s">
        <v>1102</v>
      </c>
    </row>
    <row r="943" spans="1:3" x14ac:dyDescent="0.15">
      <c r="A943" s="619" t="s">
        <v>1126</v>
      </c>
      <c r="B943" s="618">
        <v>2013</v>
      </c>
      <c r="C943" s="619" t="s">
        <v>424</v>
      </c>
    </row>
    <row r="944" spans="1:3" x14ac:dyDescent="0.15">
      <c r="A944" s="619" t="s">
        <v>1126</v>
      </c>
      <c r="B944" s="618">
        <v>2013</v>
      </c>
      <c r="C944" s="619" t="s">
        <v>424</v>
      </c>
    </row>
    <row r="945" spans="1:3" x14ac:dyDescent="0.15">
      <c r="A945" s="619" t="s">
        <v>1126</v>
      </c>
      <c r="B945" s="618">
        <v>2013</v>
      </c>
      <c r="C945" s="619" t="s">
        <v>424</v>
      </c>
    </row>
    <row r="946" spans="1:3" x14ac:dyDescent="0.15">
      <c r="A946" s="619" t="s">
        <v>1126</v>
      </c>
      <c r="B946" s="618">
        <v>2013</v>
      </c>
      <c r="C946" s="619" t="s">
        <v>437</v>
      </c>
    </row>
    <row r="947" spans="1:3" x14ac:dyDescent="0.15">
      <c r="A947" s="619" t="s">
        <v>1126</v>
      </c>
      <c r="B947" s="618">
        <v>2013</v>
      </c>
      <c r="C947" s="619" t="s">
        <v>437</v>
      </c>
    </row>
    <row r="948" spans="1:3" x14ac:dyDescent="0.15">
      <c r="A948" s="619" t="s">
        <v>1126</v>
      </c>
      <c r="B948" s="618">
        <v>2013</v>
      </c>
      <c r="C948" s="619" t="s">
        <v>1102</v>
      </c>
    </row>
    <row r="949" spans="1:3" x14ac:dyDescent="0.15">
      <c r="A949" s="619" t="s">
        <v>1126</v>
      </c>
      <c r="B949" s="618">
        <v>2013</v>
      </c>
      <c r="C949" s="619" t="s">
        <v>424</v>
      </c>
    </row>
    <row r="950" spans="1:3" x14ac:dyDescent="0.15">
      <c r="A950" s="619" t="s">
        <v>1126</v>
      </c>
      <c r="B950" s="618">
        <v>2013</v>
      </c>
      <c r="C950" s="619" t="s">
        <v>1080</v>
      </c>
    </row>
    <row r="951" spans="1:3" x14ac:dyDescent="0.15">
      <c r="A951" s="619" t="s">
        <v>1126</v>
      </c>
      <c r="B951" s="618">
        <v>2013</v>
      </c>
      <c r="C951" s="619" t="s">
        <v>424</v>
      </c>
    </row>
    <row r="952" spans="1:3" x14ac:dyDescent="0.15">
      <c r="A952" s="619" t="s">
        <v>1126</v>
      </c>
      <c r="B952" s="618">
        <v>2013</v>
      </c>
      <c r="C952" s="619" t="s">
        <v>424</v>
      </c>
    </row>
    <row r="953" spans="1:3" x14ac:dyDescent="0.15">
      <c r="A953" s="619" t="s">
        <v>1126</v>
      </c>
      <c r="B953" s="618">
        <v>2013</v>
      </c>
      <c r="C953" s="619" t="s">
        <v>424</v>
      </c>
    </row>
    <row r="954" spans="1:3" x14ac:dyDescent="0.15">
      <c r="A954" s="619" t="s">
        <v>1126</v>
      </c>
      <c r="B954" s="618">
        <v>2013</v>
      </c>
      <c r="C954" s="619" t="s">
        <v>424</v>
      </c>
    </row>
    <row r="955" spans="1:3" x14ac:dyDescent="0.15">
      <c r="A955" s="619" t="s">
        <v>1126</v>
      </c>
      <c r="B955" s="618">
        <v>2013</v>
      </c>
      <c r="C955" s="619" t="s">
        <v>437</v>
      </c>
    </row>
    <row r="956" spans="1:3" x14ac:dyDescent="0.15">
      <c r="A956" s="619" t="s">
        <v>1126</v>
      </c>
      <c r="B956" s="618">
        <v>2013</v>
      </c>
      <c r="C956" s="619" t="s">
        <v>437</v>
      </c>
    </row>
    <row r="957" spans="1:3" x14ac:dyDescent="0.15">
      <c r="A957" s="619" t="s">
        <v>1126</v>
      </c>
      <c r="B957" s="618">
        <v>2013</v>
      </c>
      <c r="C957" s="619" t="s">
        <v>437</v>
      </c>
    </row>
    <row r="958" spans="1:3" x14ac:dyDescent="0.15">
      <c r="A958" s="619" t="s">
        <v>1126</v>
      </c>
      <c r="B958" s="618">
        <v>2013</v>
      </c>
      <c r="C958" s="619" t="s">
        <v>437</v>
      </c>
    </row>
    <row r="959" spans="1:3" x14ac:dyDescent="0.15">
      <c r="A959" s="619" t="s">
        <v>1126</v>
      </c>
      <c r="B959" s="618">
        <v>2013</v>
      </c>
      <c r="C959" s="619" t="s">
        <v>437</v>
      </c>
    </row>
    <row r="960" spans="1:3" x14ac:dyDescent="0.15">
      <c r="A960" s="619" t="s">
        <v>1126</v>
      </c>
      <c r="B960" s="618">
        <v>2013</v>
      </c>
      <c r="C960" s="619" t="s">
        <v>437</v>
      </c>
    </row>
    <row r="961" spans="1:3" x14ac:dyDescent="0.15">
      <c r="A961" s="619" t="s">
        <v>1126</v>
      </c>
      <c r="B961" s="618">
        <v>2013</v>
      </c>
      <c r="C961" s="619" t="s">
        <v>437</v>
      </c>
    </row>
    <row r="962" spans="1:3" x14ac:dyDescent="0.15">
      <c r="A962" s="619" t="s">
        <v>1126</v>
      </c>
      <c r="B962" s="618">
        <v>2013</v>
      </c>
      <c r="C962" s="619" t="s">
        <v>437</v>
      </c>
    </row>
    <row r="963" spans="1:3" x14ac:dyDescent="0.15">
      <c r="A963" s="619" t="s">
        <v>1126</v>
      </c>
      <c r="B963" s="618">
        <v>2013</v>
      </c>
      <c r="C963" s="619" t="s">
        <v>437</v>
      </c>
    </row>
    <row r="964" spans="1:3" x14ac:dyDescent="0.15">
      <c r="A964" s="619" t="s">
        <v>1126</v>
      </c>
      <c r="B964" s="618">
        <v>2013</v>
      </c>
      <c r="C964" s="619" t="s">
        <v>437</v>
      </c>
    </row>
    <row r="965" spans="1:3" x14ac:dyDescent="0.15">
      <c r="A965" s="619" t="s">
        <v>1126</v>
      </c>
      <c r="B965" s="618">
        <v>2013</v>
      </c>
      <c r="C965" s="619" t="s">
        <v>424</v>
      </c>
    </row>
    <row r="966" spans="1:3" x14ac:dyDescent="0.15">
      <c r="A966" s="619" t="s">
        <v>1126</v>
      </c>
      <c r="B966" s="618">
        <v>2013</v>
      </c>
      <c r="C966" s="619" t="s">
        <v>424</v>
      </c>
    </row>
    <row r="967" spans="1:3" x14ac:dyDescent="0.15">
      <c r="A967" s="619" t="s">
        <v>1126</v>
      </c>
      <c r="B967" s="618">
        <v>2013</v>
      </c>
      <c r="C967" s="619" t="s">
        <v>1102</v>
      </c>
    </row>
    <row r="968" spans="1:3" x14ac:dyDescent="0.15">
      <c r="A968" s="619" t="s">
        <v>1126</v>
      </c>
      <c r="B968" s="618">
        <v>2013</v>
      </c>
      <c r="C968" s="619" t="s">
        <v>1102</v>
      </c>
    </row>
    <row r="969" spans="1:3" x14ac:dyDescent="0.15">
      <c r="A969" s="619" t="s">
        <v>1126</v>
      </c>
      <c r="B969" s="618">
        <v>2013</v>
      </c>
      <c r="C969" s="619" t="s">
        <v>437</v>
      </c>
    </row>
    <row r="970" spans="1:3" x14ac:dyDescent="0.15">
      <c r="A970" s="619" t="s">
        <v>1126</v>
      </c>
      <c r="B970" s="618">
        <v>2013</v>
      </c>
      <c r="C970" s="619" t="s">
        <v>437</v>
      </c>
    </row>
    <row r="971" spans="1:3" x14ac:dyDescent="0.15">
      <c r="A971" s="619" t="s">
        <v>1126</v>
      </c>
      <c r="B971" s="618">
        <v>2013</v>
      </c>
      <c r="C971" s="619" t="s">
        <v>1080</v>
      </c>
    </row>
    <row r="972" spans="1:3" x14ac:dyDescent="0.15">
      <c r="A972" s="619" t="s">
        <v>1126</v>
      </c>
      <c r="B972" s="618">
        <v>2013</v>
      </c>
      <c r="C972" s="619" t="s">
        <v>437</v>
      </c>
    </row>
    <row r="973" spans="1:3" x14ac:dyDescent="0.15">
      <c r="A973" s="619" t="s">
        <v>1126</v>
      </c>
      <c r="B973" s="618">
        <v>2013</v>
      </c>
      <c r="C973" s="619" t="s">
        <v>1080</v>
      </c>
    </row>
    <row r="974" spans="1:3" x14ac:dyDescent="0.15">
      <c r="A974" s="619" t="s">
        <v>1126</v>
      </c>
      <c r="B974" s="618">
        <v>2013</v>
      </c>
      <c r="C974" s="619" t="s">
        <v>1080</v>
      </c>
    </row>
    <row r="975" spans="1:3" x14ac:dyDescent="0.15">
      <c r="A975" s="619" t="s">
        <v>1126</v>
      </c>
      <c r="B975" s="618">
        <v>2013</v>
      </c>
      <c r="C975" s="619" t="s">
        <v>1103</v>
      </c>
    </row>
    <row r="976" spans="1:3" x14ac:dyDescent="0.15">
      <c r="A976" s="619" t="s">
        <v>1126</v>
      </c>
      <c r="B976" s="618">
        <v>2013</v>
      </c>
      <c r="C976" s="619" t="s">
        <v>424</v>
      </c>
    </row>
    <row r="977" spans="1:3" x14ac:dyDescent="0.15">
      <c r="A977" s="619" t="s">
        <v>1126</v>
      </c>
      <c r="B977" s="618">
        <v>2013</v>
      </c>
      <c r="C977" s="619" t="s">
        <v>424</v>
      </c>
    </row>
    <row r="978" spans="1:3" x14ac:dyDescent="0.15">
      <c r="A978" s="619" t="s">
        <v>1126</v>
      </c>
      <c r="B978" s="618">
        <v>2013</v>
      </c>
      <c r="C978" s="619" t="s">
        <v>424</v>
      </c>
    </row>
    <row r="979" spans="1:3" x14ac:dyDescent="0.15">
      <c r="A979" s="619" t="s">
        <v>1126</v>
      </c>
      <c r="B979" s="618">
        <v>2013</v>
      </c>
      <c r="C979" s="619" t="s">
        <v>424</v>
      </c>
    </row>
    <row r="980" spans="1:3" x14ac:dyDescent="0.15">
      <c r="A980" s="619" t="s">
        <v>1126</v>
      </c>
      <c r="B980" s="618">
        <v>2013</v>
      </c>
      <c r="C980" s="619" t="s">
        <v>424</v>
      </c>
    </row>
    <row r="981" spans="1:3" x14ac:dyDescent="0.15">
      <c r="A981" s="619" t="s">
        <v>1126</v>
      </c>
      <c r="B981" s="618">
        <v>2013</v>
      </c>
      <c r="C981" s="619" t="s">
        <v>424</v>
      </c>
    </row>
    <row r="982" spans="1:3" x14ac:dyDescent="0.15">
      <c r="A982" s="619" t="s">
        <v>1126</v>
      </c>
      <c r="B982" s="618">
        <v>2013</v>
      </c>
      <c r="C982" s="619" t="s">
        <v>424</v>
      </c>
    </row>
    <row r="983" spans="1:3" x14ac:dyDescent="0.15">
      <c r="A983" s="619" t="s">
        <v>1126</v>
      </c>
      <c r="B983" s="618">
        <v>2013</v>
      </c>
      <c r="C983" s="619" t="s">
        <v>455</v>
      </c>
    </row>
    <row r="984" spans="1:3" x14ac:dyDescent="0.15">
      <c r="A984" s="619" t="s">
        <v>1126</v>
      </c>
      <c r="B984" s="618">
        <v>2013</v>
      </c>
      <c r="C984" s="619" t="s">
        <v>437</v>
      </c>
    </row>
    <row r="985" spans="1:3" x14ac:dyDescent="0.15">
      <c r="A985" s="619" t="s">
        <v>1126</v>
      </c>
      <c r="B985" s="618">
        <v>2013</v>
      </c>
      <c r="C985" s="619" t="s">
        <v>424</v>
      </c>
    </row>
    <row r="986" spans="1:3" x14ac:dyDescent="0.15">
      <c r="A986" s="619" t="s">
        <v>1126</v>
      </c>
      <c r="B986" s="618">
        <v>2013</v>
      </c>
      <c r="C986" s="619" t="s">
        <v>424</v>
      </c>
    </row>
    <row r="987" spans="1:3" x14ac:dyDescent="0.15">
      <c r="A987" s="619" t="s">
        <v>1126</v>
      </c>
      <c r="B987" s="618">
        <v>2013</v>
      </c>
      <c r="C987" s="619" t="s">
        <v>1102</v>
      </c>
    </row>
    <row r="988" spans="1:3" x14ac:dyDescent="0.15">
      <c r="A988" s="619" t="s">
        <v>1126</v>
      </c>
      <c r="B988" s="618">
        <v>2013</v>
      </c>
      <c r="C988" s="619" t="s">
        <v>424</v>
      </c>
    </row>
    <row r="989" spans="1:3" x14ac:dyDescent="0.15">
      <c r="A989" s="619" t="s">
        <v>1126</v>
      </c>
      <c r="B989" s="618">
        <v>2013</v>
      </c>
      <c r="C989" s="619" t="s">
        <v>1080</v>
      </c>
    </row>
    <row r="990" spans="1:3" x14ac:dyDescent="0.15">
      <c r="A990" s="619" t="s">
        <v>1126</v>
      </c>
      <c r="B990" s="618">
        <v>2013</v>
      </c>
      <c r="C990" s="619" t="s">
        <v>437</v>
      </c>
    </row>
    <row r="991" spans="1:3" x14ac:dyDescent="0.15">
      <c r="A991" s="619" t="s">
        <v>1126</v>
      </c>
      <c r="B991" s="618">
        <v>2013</v>
      </c>
      <c r="C991" s="619" t="s">
        <v>424</v>
      </c>
    </row>
    <row r="992" spans="1:3" x14ac:dyDescent="0.15">
      <c r="A992" s="619" t="s">
        <v>1126</v>
      </c>
      <c r="B992" s="618">
        <v>2013</v>
      </c>
      <c r="C992" s="619" t="s">
        <v>1080</v>
      </c>
    </row>
    <row r="993" spans="1:3" x14ac:dyDescent="0.15">
      <c r="A993" s="619" t="s">
        <v>1126</v>
      </c>
      <c r="B993" s="618">
        <v>2013</v>
      </c>
      <c r="C993" s="619" t="s">
        <v>1080</v>
      </c>
    </row>
    <row r="994" spans="1:3" x14ac:dyDescent="0.15">
      <c r="A994" s="619" t="s">
        <v>1126</v>
      </c>
      <c r="B994" s="618">
        <v>2013</v>
      </c>
      <c r="C994" s="619" t="s">
        <v>424</v>
      </c>
    </row>
    <row r="995" spans="1:3" x14ac:dyDescent="0.15">
      <c r="A995" s="619" t="s">
        <v>1126</v>
      </c>
      <c r="B995" s="618">
        <v>2013</v>
      </c>
      <c r="C995" s="619" t="s">
        <v>424</v>
      </c>
    </row>
    <row r="996" spans="1:3" x14ac:dyDescent="0.15">
      <c r="A996" s="619" t="s">
        <v>1126</v>
      </c>
      <c r="B996" s="618">
        <v>2013</v>
      </c>
      <c r="C996" s="619" t="s">
        <v>424</v>
      </c>
    </row>
    <row r="997" spans="1:3" x14ac:dyDescent="0.15">
      <c r="A997" s="619" t="s">
        <v>1126</v>
      </c>
      <c r="B997" s="618">
        <v>2013</v>
      </c>
      <c r="C997" s="619" t="s">
        <v>424</v>
      </c>
    </row>
    <row r="998" spans="1:3" x14ac:dyDescent="0.15">
      <c r="A998" s="619" t="s">
        <v>1126</v>
      </c>
      <c r="B998" s="618">
        <v>2013</v>
      </c>
      <c r="C998" s="619" t="s">
        <v>1080</v>
      </c>
    </row>
    <row r="999" spans="1:3" x14ac:dyDescent="0.15">
      <c r="A999" s="619" t="s">
        <v>1126</v>
      </c>
      <c r="B999" s="618">
        <v>2013</v>
      </c>
      <c r="C999" s="619" t="s">
        <v>424</v>
      </c>
    </row>
    <row r="1000" spans="1:3" x14ac:dyDescent="0.15">
      <c r="A1000" s="619" t="s">
        <v>1126</v>
      </c>
      <c r="B1000" s="618">
        <v>2013</v>
      </c>
      <c r="C1000" s="619" t="s">
        <v>424</v>
      </c>
    </row>
    <row r="1001" spans="1:3" x14ac:dyDescent="0.15">
      <c r="A1001" s="619" t="s">
        <v>1126</v>
      </c>
      <c r="B1001" s="618">
        <v>2013</v>
      </c>
      <c r="C1001" s="619" t="s">
        <v>437</v>
      </c>
    </row>
    <row r="1002" spans="1:3" x14ac:dyDescent="0.15">
      <c r="A1002" s="619" t="s">
        <v>1126</v>
      </c>
      <c r="B1002" s="618">
        <v>2013</v>
      </c>
      <c r="C1002" s="619" t="s">
        <v>1080</v>
      </c>
    </row>
    <row r="1003" spans="1:3" x14ac:dyDescent="0.15">
      <c r="A1003" s="619" t="s">
        <v>1126</v>
      </c>
      <c r="B1003" s="618">
        <v>2013</v>
      </c>
      <c r="C1003" s="619" t="s">
        <v>437</v>
      </c>
    </row>
    <row r="1004" spans="1:3" x14ac:dyDescent="0.15">
      <c r="A1004" s="619" t="s">
        <v>1126</v>
      </c>
      <c r="B1004" s="618">
        <v>2013</v>
      </c>
      <c r="C1004" s="619" t="s">
        <v>437</v>
      </c>
    </row>
    <row r="1005" spans="1:3" x14ac:dyDescent="0.15">
      <c r="A1005" s="619" t="s">
        <v>1126</v>
      </c>
      <c r="B1005" s="618">
        <v>2013</v>
      </c>
      <c r="C1005" s="619" t="s">
        <v>437</v>
      </c>
    </row>
    <row r="1006" spans="1:3" x14ac:dyDescent="0.15">
      <c r="A1006" s="619" t="s">
        <v>1126</v>
      </c>
      <c r="B1006" s="618">
        <v>2013</v>
      </c>
      <c r="C1006" s="619" t="s">
        <v>437</v>
      </c>
    </row>
    <row r="1007" spans="1:3" x14ac:dyDescent="0.15">
      <c r="A1007" s="619" t="s">
        <v>1126</v>
      </c>
      <c r="B1007" s="618">
        <v>2013</v>
      </c>
      <c r="C1007" s="619" t="s">
        <v>437</v>
      </c>
    </row>
    <row r="1008" spans="1:3" x14ac:dyDescent="0.15">
      <c r="A1008" s="619" t="s">
        <v>1126</v>
      </c>
      <c r="B1008" s="618">
        <v>2013</v>
      </c>
      <c r="C1008" s="619" t="s">
        <v>437</v>
      </c>
    </row>
    <row r="1009" spans="1:3" x14ac:dyDescent="0.15">
      <c r="A1009" s="619" t="s">
        <v>1126</v>
      </c>
      <c r="B1009" s="618">
        <v>2013</v>
      </c>
      <c r="C1009" s="619" t="s">
        <v>437</v>
      </c>
    </row>
    <row r="1010" spans="1:3" x14ac:dyDescent="0.15">
      <c r="A1010" s="619" t="s">
        <v>1126</v>
      </c>
      <c r="B1010" s="618">
        <v>2013</v>
      </c>
      <c r="C1010" s="619" t="s">
        <v>437</v>
      </c>
    </row>
    <row r="1011" spans="1:3" x14ac:dyDescent="0.15">
      <c r="A1011" s="619" t="s">
        <v>1126</v>
      </c>
      <c r="B1011" s="618">
        <v>2013</v>
      </c>
      <c r="C1011" s="619" t="s">
        <v>424</v>
      </c>
    </row>
    <row r="1012" spans="1:3" x14ac:dyDescent="0.15">
      <c r="A1012" s="619" t="s">
        <v>1126</v>
      </c>
      <c r="B1012" s="618">
        <v>2013</v>
      </c>
      <c r="C1012" s="619" t="s">
        <v>1103</v>
      </c>
    </row>
    <row r="1013" spans="1:3" x14ac:dyDescent="0.15">
      <c r="A1013" s="619" t="s">
        <v>1126</v>
      </c>
      <c r="B1013" s="618">
        <v>2013</v>
      </c>
      <c r="C1013" s="619" t="s">
        <v>1080</v>
      </c>
    </row>
    <row r="1014" spans="1:3" x14ac:dyDescent="0.15">
      <c r="A1014" s="619" t="s">
        <v>1126</v>
      </c>
      <c r="B1014" s="618">
        <v>2013</v>
      </c>
      <c r="C1014" s="619" t="s">
        <v>1080</v>
      </c>
    </row>
    <row r="1015" spans="1:3" x14ac:dyDescent="0.15">
      <c r="A1015" s="619" t="s">
        <v>1126</v>
      </c>
      <c r="B1015" s="618">
        <v>2013</v>
      </c>
      <c r="C1015" s="619" t="s">
        <v>1103</v>
      </c>
    </row>
    <row r="1016" spans="1:3" x14ac:dyDescent="0.15">
      <c r="A1016" s="619" t="s">
        <v>1126</v>
      </c>
      <c r="B1016" s="618">
        <v>2013</v>
      </c>
      <c r="C1016" s="619" t="s">
        <v>424</v>
      </c>
    </row>
    <row r="1017" spans="1:3" x14ac:dyDescent="0.15">
      <c r="A1017" s="619" t="s">
        <v>1126</v>
      </c>
      <c r="B1017" s="618">
        <v>2013</v>
      </c>
      <c r="C1017" s="619" t="s">
        <v>437</v>
      </c>
    </row>
    <row r="1018" spans="1:3" x14ac:dyDescent="0.15">
      <c r="A1018" s="618" t="s">
        <v>1126</v>
      </c>
      <c r="B1018" s="618">
        <v>2013</v>
      </c>
      <c r="C1018" s="619" t="s">
        <v>1102</v>
      </c>
    </row>
    <row r="1019" spans="1:3" x14ac:dyDescent="0.15">
      <c r="A1019" s="618" t="s">
        <v>1126</v>
      </c>
      <c r="B1019" s="618">
        <v>2013</v>
      </c>
      <c r="C1019" s="619" t="s">
        <v>1105</v>
      </c>
    </row>
    <row r="1020" spans="1:3" x14ac:dyDescent="0.15">
      <c r="A1020" s="618" t="s">
        <v>1126</v>
      </c>
      <c r="B1020" s="618">
        <v>2013</v>
      </c>
      <c r="C1020" s="619" t="s">
        <v>424</v>
      </c>
    </row>
    <row r="1021" spans="1:3" x14ac:dyDescent="0.15">
      <c r="A1021" s="618" t="s">
        <v>1126</v>
      </c>
      <c r="B1021" s="618">
        <v>2013</v>
      </c>
      <c r="C1021" s="619" t="s">
        <v>424</v>
      </c>
    </row>
    <row r="1022" spans="1:3" x14ac:dyDescent="0.15">
      <c r="A1022" s="618" t="s">
        <v>1126</v>
      </c>
      <c r="B1022" s="618">
        <v>2013</v>
      </c>
      <c r="C1022" s="619" t="s">
        <v>424</v>
      </c>
    </row>
    <row r="1023" spans="1:3" x14ac:dyDescent="0.15">
      <c r="A1023" s="618" t="s">
        <v>1126</v>
      </c>
      <c r="B1023" s="618">
        <v>2013</v>
      </c>
      <c r="C1023" s="619" t="s">
        <v>1103</v>
      </c>
    </row>
    <row r="1024" spans="1:3" x14ac:dyDescent="0.15">
      <c r="A1024" s="618" t="s">
        <v>1126</v>
      </c>
      <c r="B1024" s="618">
        <v>2013</v>
      </c>
      <c r="C1024" s="619" t="s">
        <v>1103</v>
      </c>
    </row>
    <row r="1025" spans="1:3" x14ac:dyDescent="0.15">
      <c r="A1025" s="618" t="s">
        <v>1126</v>
      </c>
      <c r="B1025" s="618">
        <v>2013</v>
      </c>
      <c r="C1025" s="619" t="s">
        <v>424</v>
      </c>
    </row>
    <row r="1026" spans="1:3" x14ac:dyDescent="0.15">
      <c r="A1026" s="618" t="s">
        <v>1126</v>
      </c>
      <c r="B1026" s="618">
        <v>2013</v>
      </c>
      <c r="C1026" s="619" t="s">
        <v>424</v>
      </c>
    </row>
    <row r="1027" spans="1:3" x14ac:dyDescent="0.15">
      <c r="A1027" s="618" t="s">
        <v>1126</v>
      </c>
      <c r="B1027" s="618">
        <v>2013</v>
      </c>
      <c r="C1027" s="619" t="s">
        <v>424</v>
      </c>
    </row>
    <row r="1028" spans="1:3" x14ac:dyDescent="0.15">
      <c r="A1028" s="618" t="s">
        <v>1126</v>
      </c>
      <c r="B1028" s="618">
        <v>2013</v>
      </c>
      <c r="C1028" s="619" t="s">
        <v>424</v>
      </c>
    </row>
    <row r="1029" spans="1:3" x14ac:dyDescent="0.15">
      <c r="A1029" s="618" t="s">
        <v>1126</v>
      </c>
      <c r="B1029" s="618">
        <v>2013</v>
      </c>
      <c r="C1029" s="619" t="s">
        <v>424</v>
      </c>
    </row>
    <row r="1030" spans="1:3" x14ac:dyDescent="0.15">
      <c r="A1030" s="618" t="s">
        <v>1126</v>
      </c>
      <c r="B1030" s="618">
        <v>2013</v>
      </c>
      <c r="C1030" s="619" t="s">
        <v>1102</v>
      </c>
    </row>
    <row r="1031" spans="1:3" x14ac:dyDescent="0.15">
      <c r="A1031" s="618" t="s">
        <v>1126</v>
      </c>
      <c r="B1031" s="618">
        <v>2013</v>
      </c>
      <c r="C1031" s="619" t="s">
        <v>1102</v>
      </c>
    </row>
    <row r="1032" spans="1:3" x14ac:dyDescent="0.15">
      <c r="A1032" s="618" t="s">
        <v>1126</v>
      </c>
      <c r="B1032" s="618">
        <v>2013</v>
      </c>
      <c r="C1032" s="619" t="s">
        <v>1080</v>
      </c>
    </row>
    <row r="1033" spans="1:3" x14ac:dyDescent="0.15">
      <c r="A1033" s="618" t="s">
        <v>1126</v>
      </c>
      <c r="B1033" s="618">
        <v>2013</v>
      </c>
      <c r="C1033" s="619" t="s">
        <v>424</v>
      </c>
    </row>
    <row r="1034" spans="1:3" x14ac:dyDescent="0.15">
      <c r="A1034" s="618" t="s">
        <v>1126</v>
      </c>
      <c r="B1034" s="618">
        <v>2013</v>
      </c>
      <c r="C1034" s="619" t="s">
        <v>437</v>
      </c>
    </row>
    <row r="1035" spans="1:3" x14ac:dyDescent="0.15">
      <c r="A1035" s="618" t="s">
        <v>1126</v>
      </c>
      <c r="B1035" s="618">
        <v>2013</v>
      </c>
      <c r="C1035" s="619" t="s">
        <v>437</v>
      </c>
    </row>
    <row r="1036" spans="1:3" x14ac:dyDescent="0.15">
      <c r="A1036" s="619" t="s">
        <v>1126</v>
      </c>
      <c r="B1036" s="618">
        <v>2013</v>
      </c>
      <c r="C1036" s="619" t="s">
        <v>424</v>
      </c>
    </row>
    <row r="1037" spans="1:3" x14ac:dyDescent="0.15">
      <c r="A1037" s="619" t="s">
        <v>1126</v>
      </c>
      <c r="B1037" s="618">
        <v>2013</v>
      </c>
      <c r="C1037" s="619" t="s">
        <v>1080</v>
      </c>
    </row>
    <row r="1038" spans="1:3" x14ac:dyDescent="0.15">
      <c r="A1038" s="619" t="s">
        <v>1126</v>
      </c>
      <c r="B1038" s="618">
        <v>2013</v>
      </c>
      <c r="C1038" s="619" t="s">
        <v>1080</v>
      </c>
    </row>
    <row r="1039" spans="1:3" x14ac:dyDescent="0.15">
      <c r="A1039" s="619" t="s">
        <v>1126</v>
      </c>
      <c r="B1039" s="618">
        <v>2013</v>
      </c>
      <c r="C1039" s="619" t="s">
        <v>1080</v>
      </c>
    </row>
    <row r="1040" spans="1:3" x14ac:dyDescent="0.15">
      <c r="A1040" s="619" t="s">
        <v>1126</v>
      </c>
      <c r="B1040" s="618">
        <v>2013</v>
      </c>
      <c r="C1040" s="619" t="s">
        <v>1105</v>
      </c>
    </row>
    <row r="1041" spans="1:3" x14ac:dyDescent="0.15">
      <c r="A1041" s="619" t="s">
        <v>1126</v>
      </c>
      <c r="B1041" s="618">
        <v>2013</v>
      </c>
      <c r="C1041" s="619" t="s">
        <v>424</v>
      </c>
    </row>
    <row r="1042" spans="1:3" x14ac:dyDescent="0.15">
      <c r="A1042" s="619" t="s">
        <v>1126</v>
      </c>
      <c r="B1042" s="618">
        <v>2013</v>
      </c>
      <c r="C1042" s="619" t="s">
        <v>437</v>
      </c>
    </row>
    <row r="1043" spans="1:3" x14ac:dyDescent="0.15">
      <c r="A1043" s="619" t="s">
        <v>1126</v>
      </c>
      <c r="B1043" s="618">
        <v>2013</v>
      </c>
      <c r="C1043" s="619" t="s">
        <v>437</v>
      </c>
    </row>
    <row r="1044" spans="1:3" x14ac:dyDescent="0.15">
      <c r="A1044" s="619" t="s">
        <v>1126</v>
      </c>
      <c r="B1044" s="618">
        <v>2013</v>
      </c>
      <c r="C1044" s="619" t="s">
        <v>1102</v>
      </c>
    </row>
    <row r="1045" spans="1:3" x14ac:dyDescent="0.15">
      <c r="A1045" s="619" t="s">
        <v>1126</v>
      </c>
      <c r="B1045" s="618">
        <v>2013</v>
      </c>
      <c r="C1045" s="619" t="s">
        <v>1103</v>
      </c>
    </row>
    <row r="1046" spans="1:3" x14ac:dyDescent="0.15">
      <c r="A1046" s="619" t="s">
        <v>1126</v>
      </c>
      <c r="B1046" s="618">
        <v>2013</v>
      </c>
      <c r="C1046" s="619" t="s">
        <v>1105</v>
      </c>
    </row>
    <row r="1047" spans="1:3" x14ac:dyDescent="0.15">
      <c r="A1047" s="619" t="s">
        <v>1126</v>
      </c>
      <c r="B1047" s="618">
        <v>2013</v>
      </c>
      <c r="C1047" s="619" t="s">
        <v>1113</v>
      </c>
    </row>
    <row r="1048" spans="1:3" x14ac:dyDescent="0.15">
      <c r="A1048" s="618" t="s">
        <v>1126</v>
      </c>
      <c r="B1048" s="618">
        <v>2013</v>
      </c>
      <c r="C1048" s="619" t="s">
        <v>424</v>
      </c>
    </row>
    <row r="1049" spans="1:3" x14ac:dyDescent="0.15">
      <c r="A1049" s="618" t="s">
        <v>1126</v>
      </c>
      <c r="B1049" s="618">
        <v>2013</v>
      </c>
      <c r="C1049" s="619" t="s">
        <v>1104</v>
      </c>
    </row>
    <row r="1050" spans="1:3" x14ac:dyDescent="0.15">
      <c r="A1050" s="618" t="s">
        <v>1126</v>
      </c>
      <c r="B1050" s="618">
        <v>2013</v>
      </c>
      <c r="C1050" s="619" t="s">
        <v>424</v>
      </c>
    </row>
    <row r="1051" spans="1:3" x14ac:dyDescent="0.15">
      <c r="A1051" s="618" t="s">
        <v>1126</v>
      </c>
      <c r="B1051" s="618">
        <v>2013</v>
      </c>
      <c r="C1051" s="619" t="s">
        <v>1107</v>
      </c>
    </row>
    <row r="1052" spans="1:3" x14ac:dyDescent="0.15">
      <c r="A1052" s="618" t="s">
        <v>1126</v>
      </c>
      <c r="B1052" s="618">
        <v>2013</v>
      </c>
      <c r="C1052" s="619" t="s">
        <v>1107</v>
      </c>
    </row>
    <row r="1053" spans="1:3" x14ac:dyDescent="0.15">
      <c r="A1053" s="618" t="s">
        <v>1126</v>
      </c>
      <c r="B1053" s="618">
        <v>2013</v>
      </c>
      <c r="C1053" s="619" t="s">
        <v>424</v>
      </c>
    </row>
    <row r="1054" spans="1:3" x14ac:dyDescent="0.15">
      <c r="A1054" s="618" t="s">
        <v>1126</v>
      </c>
      <c r="B1054" s="618">
        <v>2013</v>
      </c>
      <c r="C1054" s="619" t="s">
        <v>1102</v>
      </c>
    </row>
    <row r="1055" spans="1:3" x14ac:dyDescent="0.15">
      <c r="A1055" s="618" t="s">
        <v>1126</v>
      </c>
      <c r="B1055" s="618">
        <v>2013</v>
      </c>
      <c r="C1055" s="619" t="s">
        <v>424</v>
      </c>
    </row>
    <row r="1056" spans="1:3" x14ac:dyDescent="0.15">
      <c r="A1056" s="618" t="s">
        <v>1126</v>
      </c>
      <c r="B1056" s="618">
        <v>2013</v>
      </c>
      <c r="C1056" s="619" t="s">
        <v>1102</v>
      </c>
    </row>
    <row r="1057" spans="1:3" x14ac:dyDescent="0.15">
      <c r="A1057" s="618" t="s">
        <v>1126</v>
      </c>
      <c r="B1057" s="618">
        <v>2013</v>
      </c>
      <c r="C1057" s="619" t="s">
        <v>1102</v>
      </c>
    </row>
    <row r="1058" spans="1:3" x14ac:dyDescent="0.15">
      <c r="A1058" s="618" t="s">
        <v>1126</v>
      </c>
      <c r="B1058" s="618">
        <v>2013</v>
      </c>
      <c r="C1058" s="619" t="s">
        <v>437</v>
      </c>
    </row>
    <row r="1059" spans="1:3" x14ac:dyDescent="0.15">
      <c r="A1059" s="618" t="s">
        <v>1126</v>
      </c>
      <c r="B1059" s="618">
        <v>2013</v>
      </c>
      <c r="C1059" s="619" t="s">
        <v>424</v>
      </c>
    </row>
    <row r="1060" spans="1:3" x14ac:dyDescent="0.15">
      <c r="A1060" s="618" t="s">
        <v>1126</v>
      </c>
      <c r="B1060" s="618">
        <v>2013</v>
      </c>
      <c r="C1060" s="619" t="s">
        <v>437</v>
      </c>
    </row>
    <row r="1061" spans="1:3" x14ac:dyDescent="0.15">
      <c r="A1061" s="618" t="s">
        <v>1126</v>
      </c>
      <c r="B1061" s="618">
        <v>2013</v>
      </c>
      <c r="C1061" s="619" t="s">
        <v>437</v>
      </c>
    </row>
    <row r="1062" spans="1:3" x14ac:dyDescent="0.15">
      <c r="A1062" s="618" t="s">
        <v>1126</v>
      </c>
      <c r="B1062" s="618">
        <v>2013</v>
      </c>
      <c r="C1062" s="619" t="s">
        <v>424</v>
      </c>
    </row>
    <row r="1063" spans="1:3" x14ac:dyDescent="0.15">
      <c r="A1063" s="618" t="s">
        <v>1126</v>
      </c>
      <c r="B1063" s="618">
        <v>2013</v>
      </c>
      <c r="C1063" s="619" t="s">
        <v>424</v>
      </c>
    </row>
    <row r="1064" spans="1:3" x14ac:dyDescent="0.15">
      <c r="A1064" s="618" t="s">
        <v>1126</v>
      </c>
      <c r="B1064" s="618">
        <v>2013</v>
      </c>
      <c r="C1064" s="619" t="s">
        <v>424</v>
      </c>
    </row>
    <row r="1065" spans="1:3" x14ac:dyDescent="0.15">
      <c r="A1065" s="618" t="s">
        <v>1126</v>
      </c>
      <c r="B1065" s="618">
        <v>2013</v>
      </c>
      <c r="C1065" s="619" t="s">
        <v>424</v>
      </c>
    </row>
    <row r="1066" spans="1:3" x14ac:dyDescent="0.15">
      <c r="A1066" s="618" t="s">
        <v>1126</v>
      </c>
      <c r="B1066" s="618">
        <v>2013</v>
      </c>
      <c r="C1066" s="619" t="s">
        <v>437</v>
      </c>
    </row>
    <row r="1067" spans="1:3" x14ac:dyDescent="0.15">
      <c r="A1067" s="618" t="s">
        <v>1126</v>
      </c>
      <c r="B1067" s="618">
        <v>2013</v>
      </c>
      <c r="C1067" s="619" t="s">
        <v>437</v>
      </c>
    </row>
    <row r="1068" spans="1:3" x14ac:dyDescent="0.15">
      <c r="A1068" s="618" t="s">
        <v>1126</v>
      </c>
      <c r="B1068" s="618">
        <v>2013</v>
      </c>
      <c r="C1068" s="619" t="s">
        <v>437</v>
      </c>
    </row>
    <row r="1069" spans="1:3" x14ac:dyDescent="0.15">
      <c r="A1069" s="618" t="s">
        <v>1126</v>
      </c>
      <c r="B1069" s="618">
        <v>2013</v>
      </c>
      <c r="C1069" s="619" t="s">
        <v>424</v>
      </c>
    </row>
    <row r="1070" spans="1:3" x14ac:dyDescent="0.15">
      <c r="A1070" s="618" t="s">
        <v>1126</v>
      </c>
      <c r="B1070" s="618">
        <v>2013</v>
      </c>
      <c r="C1070" s="619" t="s">
        <v>1080</v>
      </c>
    </row>
    <row r="1071" spans="1:3" x14ac:dyDescent="0.15">
      <c r="A1071" s="618" t="s">
        <v>1126</v>
      </c>
      <c r="B1071" s="618">
        <v>2013</v>
      </c>
      <c r="C1071" s="619" t="s">
        <v>1080</v>
      </c>
    </row>
    <row r="1072" spans="1:3" x14ac:dyDescent="0.15">
      <c r="A1072" s="618" t="s">
        <v>1126</v>
      </c>
      <c r="B1072" s="618">
        <v>2013</v>
      </c>
      <c r="C1072" s="619" t="s">
        <v>1101</v>
      </c>
    </row>
    <row r="1073" spans="1:3" x14ac:dyDescent="0.15">
      <c r="A1073" s="618" t="s">
        <v>1126</v>
      </c>
      <c r="B1073" s="618">
        <v>2013</v>
      </c>
      <c r="C1073" s="619" t="s">
        <v>1080</v>
      </c>
    </row>
    <row r="1074" spans="1:3" x14ac:dyDescent="0.15">
      <c r="A1074" s="618" t="s">
        <v>1126</v>
      </c>
      <c r="B1074" s="618">
        <v>2013</v>
      </c>
      <c r="C1074" s="619" t="s">
        <v>1080</v>
      </c>
    </row>
    <row r="1075" spans="1:3" x14ac:dyDescent="0.15">
      <c r="A1075" s="619" t="s">
        <v>1126</v>
      </c>
      <c r="B1075" s="618">
        <v>2013</v>
      </c>
      <c r="C1075" s="619" t="s">
        <v>1080</v>
      </c>
    </row>
    <row r="1076" spans="1:3" x14ac:dyDescent="0.15">
      <c r="A1076" s="619" t="s">
        <v>1126</v>
      </c>
      <c r="B1076" s="618">
        <v>2013</v>
      </c>
      <c r="C1076" s="619" t="s">
        <v>1104</v>
      </c>
    </row>
    <row r="1077" spans="1:3" x14ac:dyDescent="0.15">
      <c r="A1077" s="619" t="s">
        <v>1126</v>
      </c>
      <c r="B1077" s="618">
        <v>2013</v>
      </c>
      <c r="C1077" s="619" t="s">
        <v>1111</v>
      </c>
    </row>
    <row r="1078" spans="1:3" x14ac:dyDescent="0.15">
      <c r="A1078" s="619" t="s">
        <v>1126</v>
      </c>
      <c r="B1078" s="618">
        <v>2013</v>
      </c>
      <c r="C1078" s="619" t="s">
        <v>424</v>
      </c>
    </row>
    <row r="1079" spans="1:3" x14ac:dyDescent="0.15">
      <c r="A1079" s="619" t="s">
        <v>1126</v>
      </c>
      <c r="B1079" s="618">
        <v>2013</v>
      </c>
      <c r="C1079" s="619" t="s">
        <v>424</v>
      </c>
    </row>
    <row r="1080" spans="1:3" x14ac:dyDescent="0.15">
      <c r="A1080" s="619" t="s">
        <v>1126</v>
      </c>
      <c r="B1080" s="618">
        <v>2013</v>
      </c>
      <c r="C1080" s="619" t="s">
        <v>1103</v>
      </c>
    </row>
    <row r="1081" spans="1:3" x14ac:dyDescent="0.15">
      <c r="A1081" s="619" t="s">
        <v>1126</v>
      </c>
      <c r="B1081" s="618">
        <v>2013</v>
      </c>
      <c r="C1081" s="619" t="s">
        <v>1101</v>
      </c>
    </row>
    <row r="1082" spans="1:3" x14ac:dyDescent="0.15">
      <c r="A1082" s="619" t="s">
        <v>1126</v>
      </c>
      <c r="B1082" s="618">
        <v>2013</v>
      </c>
      <c r="C1082" s="619" t="s">
        <v>424</v>
      </c>
    </row>
    <row r="1083" spans="1:3" x14ac:dyDescent="0.15">
      <c r="A1083" s="619" t="s">
        <v>1126</v>
      </c>
      <c r="B1083" s="618">
        <v>2013</v>
      </c>
      <c r="C1083" s="619" t="s">
        <v>437</v>
      </c>
    </row>
    <row r="1084" spans="1:3" x14ac:dyDescent="0.15">
      <c r="A1084" s="619" t="s">
        <v>1126</v>
      </c>
      <c r="B1084" s="618">
        <v>2013</v>
      </c>
      <c r="C1084" s="619" t="s">
        <v>424</v>
      </c>
    </row>
    <row r="1085" spans="1:3" x14ac:dyDescent="0.15">
      <c r="A1085" s="619" t="s">
        <v>1126</v>
      </c>
      <c r="B1085" s="618">
        <v>2013</v>
      </c>
      <c r="C1085" s="619" t="s">
        <v>1108</v>
      </c>
    </row>
    <row r="1086" spans="1:3" x14ac:dyDescent="0.15">
      <c r="A1086" s="619" t="s">
        <v>1126</v>
      </c>
      <c r="B1086" s="618">
        <v>2013</v>
      </c>
      <c r="C1086" s="619" t="s">
        <v>424</v>
      </c>
    </row>
    <row r="1087" spans="1:3" x14ac:dyDescent="0.15">
      <c r="A1087" s="619" t="s">
        <v>1126</v>
      </c>
      <c r="B1087" s="618">
        <v>2013</v>
      </c>
      <c r="C1087" s="619" t="s">
        <v>437</v>
      </c>
    </row>
    <row r="1088" spans="1:3" x14ac:dyDescent="0.15">
      <c r="A1088" s="619" t="s">
        <v>1126</v>
      </c>
      <c r="B1088" s="618">
        <v>2013</v>
      </c>
      <c r="C1088" s="619" t="s">
        <v>1103</v>
      </c>
    </row>
    <row r="1089" spans="1:3" x14ac:dyDescent="0.15">
      <c r="A1089" s="619" t="s">
        <v>1126</v>
      </c>
      <c r="B1089" s="618">
        <v>2013</v>
      </c>
      <c r="C1089" s="619" t="s">
        <v>437</v>
      </c>
    </row>
    <row r="1090" spans="1:3" x14ac:dyDescent="0.15">
      <c r="A1090" s="619" t="s">
        <v>1126</v>
      </c>
      <c r="B1090" s="618">
        <v>2013</v>
      </c>
      <c r="C1090" s="619" t="s">
        <v>424</v>
      </c>
    </row>
    <row r="1091" spans="1:3" x14ac:dyDescent="0.15">
      <c r="A1091" s="619" t="s">
        <v>1126</v>
      </c>
      <c r="B1091" s="618">
        <v>2013</v>
      </c>
      <c r="C1091" s="619" t="s">
        <v>1104</v>
      </c>
    </row>
    <row r="1092" spans="1:3" x14ac:dyDescent="0.15">
      <c r="A1092" s="619" t="s">
        <v>1126</v>
      </c>
      <c r="B1092" s="618">
        <v>2013</v>
      </c>
      <c r="C1092" s="619" t="s">
        <v>424</v>
      </c>
    </row>
    <row r="1093" spans="1:3" x14ac:dyDescent="0.15">
      <c r="A1093" s="619" t="s">
        <v>1126</v>
      </c>
      <c r="B1093" s="618">
        <v>2013</v>
      </c>
      <c r="C1093" s="619" t="s">
        <v>455</v>
      </c>
    </row>
    <row r="1094" spans="1:3" x14ac:dyDescent="0.15">
      <c r="A1094" s="619" t="s">
        <v>1126</v>
      </c>
      <c r="B1094" s="618">
        <v>2013</v>
      </c>
      <c r="C1094" s="619" t="s">
        <v>424</v>
      </c>
    </row>
    <row r="1095" spans="1:3" x14ac:dyDescent="0.15">
      <c r="A1095" s="619" t="s">
        <v>1126</v>
      </c>
      <c r="B1095" s="618">
        <v>2013</v>
      </c>
      <c r="C1095" s="619" t="s">
        <v>424</v>
      </c>
    </row>
    <row r="1096" spans="1:3" x14ac:dyDescent="0.15">
      <c r="A1096" s="619" t="s">
        <v>1126</v>
      </c>
      <c r="B1096" s="618">
        <v>2013</v>
      </c>
      <c r="C1096" s="619" t="s">
        <v>424</v>
      </c>
    </row>
    <row r="1097" spans="1:3" x14ac:dyDescent="0.15">
      <c r="A1097" s="619" t="s">
        <v>1126</v>
      </c>
      <c r="B1097" s="618">
        <v>2013</v>
      </c>
      <c r="C1097" s="619" t="s">
        <v>424</v>
      </c>
    </row>
    <row r="1098" spans="1:3" x14ac:dyDescent="0.15">
      <c r="A1098" s="619" t="s">
        <v>1126</v>
      </c>
      <c r="B1098" s="618">
        <v>2013</v>
      </c>
      <c r="C1098" s="619" t="s">
        <v>424</v>
      </c>
    </row>
    <row r="1099" spans="1:3" x14ac:dyDescent="0.15">
      <c r="A1099" s="619" t="s">
        <v>1126</v>
      </c>
      <c r="B1099" s="618">
        <v>2013</v>
      </c>
      <c r="C1099" s="619" t="s">
        <v>424</v>
      </c>
    </row>
    <row r="1100" spans="1:3" x14ac:dyDescent="0.15">
      <c r="A1100" s="619" t="s">
        <v>1126</v>
      </c>
      <c r="B1100" s="618">
        <v>2013</v>
      </c>
      <c r="C1100" s="619" t="s">
        <v>1080</v>
      </c>
    </row>
    <row r="1101" spans="1:3" x14ac:dyDescent="0.15">
      <c r="A1101" s="619" t="s">
        <v>1126</v>
      </c>
      <c r="B1101" s="618">
        <v>2013</v>
      </c>
      <c r="C1101" s="619" t="s">
        <v>424</v>
      </c>
    </row>
    <row r="1102" spans="1:3" x14ac:dyDescent="0.15">
      <c r="A1102" s="619" t="s">
        <v>1126</v>
      </c>
      <c r="B1102" s="618">
        <v>2013</v>
      </c>
      <c r="C1102" s="619" t="s">
        <v>437</v>
      </c>
    </row>
    <row r="1103" spans="1:3" x14ac:dyDescent="0.15">
      <c r="A1103" s="619" t="s">
        <v>1126</v>
      </c>
      <c r="B1103" s="618">
        <v>2013</v>
      </c>
      <c r="C1103" s="619" t="s">
        <v>455</v>
      </c>
    </row>
    <row r="1104" spans="1:3" x14ac:dyDescent="0.15">
      <c r="A1104" s="619" t="s">
        <v>1126</v>
      </c>
      <c r="B1104" s="618">
        <v>2013</v>
      </c>
      <c r="C1104" s="619" t="s">
        <v>424</v>
      </c>
    </row>
    <row r="1105" spans="1:3" x14ac:dyDescent="0.15">
      <c r="A1105" s="619" t="s">
        <v>1126</v>
      </c>
      <c r="B1105" s="618">
        <v>2013</v>
      </c>
      <c r="C1105" s="619" t="s">
        <v>437</v>
      </c>
    </row>
    <row r="1106" spans="1:3" x14ac:dyDescent="0.15">
      <c r="A1106" s="619" t="s">
        <v>1126</v>
      </c>
      <c r="B1106" s="618">
        <v>2013</v>
      </c>
      <c r="C1106" s="619" t="s">
        <v>437</v>
      </c>
    </row>
    <row r="1107" spans="1:3" x14ac:dyDescent="0.15">
      <c r="A1107" s="619" t="s">
        <v>1126</v>
      </c>
      <c r="B1107" s="618">
        <v>2013</v>
      </c>
      <c r="C1107" s="619" t="s">
        <v>437</v>
      </c>
    </row>
    <row r="1108" spans="1:3" x14ac:dyDescent="0.15">
      <c r="A1108" s="619" t="s">
        <v>1126</v>
      </c>
      <c r="B1108" s="618">
        <v>2013</v>
      </c>
      <c r="C1108" s="619" t="s">
        <v>1080</v>
      </c>
    </row>
    <row r="1109" spans="1:3" x14ac:dyDescent="0.15">
      <c r="A1109" s="619" t="s">
        <v>1126</v>
      </c>
      <c r="B1109" s="618">
        <v>2013</v>
      </c>
      <c r="C1109" s="619" t="s">
        <v>437</v>
      </c>
    </row>
    <row r="1110" spans="1:3" x14ac:dyDescent="0.15">
      <c r="A1110" s="619" t="s">
        <v>1126</v>
      </c>
      <c r="B1110" s="618">
        <v>2013</v>
      </c>
      <c r="C1110" s="619" t="s">
        <v>424</v>
      </c>
    </row>
    <row r="1111" spans="1:3" x14ac:dyDescent="0.15">
      <c r="A1111" s="619" t="s">
        <v>1126</v>
      </c>
      <c r="B1111" s="618">
        <v>2013</v>
      </c>
      <c r="C1111" s="619" t="s">
        <v>437</v>
      </c>
    </row>
    <row r="1112" spans="1:3" x14ac:dyDescent="0.15">
      <c r="A1112" s="619" t="s">
        <v>1126</v>
      </c>
      <c r="B1112" s="618">
        <v>2013</v>
      </c>
      <c r="C1112" s="619" t="s">
        <v>424</v>
      </c>
    </row>
    <row r="1113" spans="1:3" x14ac:dyDescent="0.15">
      <c r="A1113" s="619" t="s">
        <v>1126</v>
      </c>
      <c r="B1113" s="618">
        <v>2013</v>
      </c>
      <c r="C1113" s="619" t="s">
        <v>437</v>
      </c>
    </row>
    <row r="1114" spans="1:3" x14ac:dyDescent="0.15">
      <c r="A1114" s="619" t="s">
        <v>1126</v>
      </c>
      <c r="B1114" s="618">
        <v>2013</v>
      </c>
      <c r="C1114" s="619" t="s">
        <v>424</v>
      </c>
    </row>
    <row r="1115" spans="1:3" x14ac:dyDescent="0.15">
      <c r="A1115" s="619" t="s">
        <v>1126</v>
      </c>
      <c r="B1115" s="618">
        <v>2013</v>
      </c>
      <c r="C1115" s="619" t="s">
        <v>424</v>
      </c>
    </row>
    <row r="1116" spans="1:3" x14ac:dyDescent="0.15">
      <c r="A1116" s="619" t="s">
        <v>1126</v>
      </c>
      <c r="B1116" s="618">
        <v>2013</v>
      </c>
      <c r="C1116" s="619" t="s">
        <v>424</v>
      </c>
    </row>
    <row r="1117" spans="1:3" x14ac:dyDescent="0.15">
      <c r="A1117" s="619" t="s">
        <v>1126</v>
      </c>
      <c r="B1117" s="618">
        <v>2013</v>
      </c>
      <c r="C1117" s="619" t="s">
        <v>424</v>
      </c>
    </row>
    <row r="1118" spans="1:3" x14ac:dyDescent="0.15">
      <c r="A1118" s="619" t="s">
        <v>1126</v>
      </c>
      <c r="B1118" s="618">
        <v>2013</v>
      </c>
      <c r="C1118" s="619" t="s">
        <v>455</v>
      </c>
    </row>
    <row r="1119" spans="1:3" x14ac:dyDescent="0.15">
      <c r="A1119" s="619" t="s">
        <v>1126</v>
      </c>
      <c r="B1119" s="618">
        <v>2013</v>
      </c>
      <c r="C1119" s="619" t="s">
        <v>437</v>
      </c>
    </row>
    <row r="1120" spans="1:3" x14ac:dyDescent="0.15">
      <c r="A1120" s="619" t="s">
        <v>1126</v>
      </c>
      <c r="B1120" s="618">
        <v>2013</v>
      </c>
      <c r="C1120" s="619" t="s">
        <v>1102</v>
      </c>
    </row>
    <row r="1121" spans="1:3" x14ac:dyDescent="0.15">
      <c r="A1121" s="619" t="s">
        <v>1126</v>
      </c>
      <c r="B1121" s="618">
        <v>2013</v>
      </c>
      <c r="C1121" s="619" t="s">
        <v>1080</v>
      </c>
    </row>
    <row r="1122" spans="1:3" x14ac:dyDescent="0.15">
      <c r="A1122" s="619" t="s">
        <v>1126</v>
      </c>
      <c r="B1122" s="618">
        <v>2013</v>
      </c>
      <c r="C1122" s="619" t="s">
        <v>424</v>
      </c>
    </row>
    <row r="1123" spans="1:3" x14ac:dyDescent="0.15">
      <c r="A1123" s="619" t="s">
        <v>1126</v>
      </c>
      <c r="B1123" s="618">
        <v>2013</v>
      </c>
      <c r="C1123" s="619" t="s">
        <v>424</v>
      </c>
    </row>
    <row r="1124" spans="1:3" x14ac:dyDescent="0.15">
      <c r="A1124" s="619" t="s">
        <v>1126</v>
      </c>
      <c r="B1124" s="618">
        <v>2013</v>
      </c>
      <c r="C1124" s="619" t="s">
        <v>437</v>
      </c>
    </row>
    <row r="1125" spans="1:3" x14ac:dyDescent="0.15">
      <c r="A1125" s="619" t="s">
        <v>1126</v>
      </c>
      <c r="B1125" s="618">
        <v>2013</v>
      </c>
      <c r="C1125" s="619" t="s">
        <v>424</v>
      </c>
    </row>
    <row r="1126" spans="1:3" x14ac:dyDescent="0.15">
      <c r="A1126" s="619" t="s">
        <v>1126</v>
      </c>
      <c r="B1126" s="618">
        <v>2013</v>
      </c>
      <c r="C1126" s="619" t="s">
        <v>424</v>
      </c>
    </row>
    <row r="1127" spans="1:3" x14ac:dyDescent="0.15">
      <c r="A1127" s="619" t="s">
        <v>1126</v>
      </c>
      <c r="B1127" s="618">
        <v>2013</v>
      </c>
      <c r="C1127" s="619" t="s">
        <v>424</v>
      </c>
    </row>
    <row r="1128" spans="1:3" x14ac:dyDescent="0.15">
      <c r="A1128" s="619" t="s">
        <v>1126</v>
      </c>
      <c r="B1128" s="618">
        <v>2013</v>
      </c>
      <c r="C1128" s="619" t="s">
        <v>424</v>
      </c>
    </row>
    <row r="1129" spans="1:3" x14ac:dyDescent="0.15">
      <c r="A1129" s="619" t="s">
        <v>1126</v>
      </c>
      <c r="B1129" s="618">
        <v>2013</v>
      </c>
      <c r="C1129" s="619" t="s">
        <v>424</v>
      </c>
    </row>
    <row r="1130" spans="1:3" x14ac:dyDescent="0.15">
      <c r="A1130" s="619" t="s">
        <v>1126</v>
      </c>
      <c r="B1130" s="618">
        <v>2013</v>
      </c>
      <c r="C1130" s="619" t="s">
        <v>424</v>
      </c>
    </row>
    <row r="1131" spans="1:3" x14ac:dyDescent="0.15">
      <c r="A1131" s="619" t="s">
        <v>1126</v>
      </c>
      <c r="B1131" s="618">
        <v>2013</v>
      </c>
      <c r="C1131" s="619" t="s">
        <v>424</v>
      </c>
    </row>
    <row r="1132" spans="1:3" x14ac:dyDescent="0.15">
      <c r="A1132" s="619" t="s">
        <v>1126</v>
      </c>
      <c r="B1132" s="618">
        <v>2013</v>
      </c>
      <c r="C1132" s="619" t="s">
        <v>424</v>
      </c>
    </row>
    <row r="1133" spans="1:3" x14ac:dyDescent="0.15">
      <c r="A1133" s="619" t="s">
        <v>1126</v>
      </c>
      <c r="B1133" s="618" t="s">
        <v>1081</v>
      </c>
      <c r="C1133" s="619" t="s">
        <v>1102</v>
      </c>
    </row>
    <row r="1134" spans="1:3" x14ac:dyDescent="0.15">
      <c r="A1134" s="619" t="s">
        <v>1126</v>
      </c>
      <c r="B1134" s="618">
        <v>2013</v>
      </c>
      <c r="C1134" s="619" t="s">
        <v>424</v>
      </c>
    </row>
    <row r="1135" spans="1:3" x14ac:dyDescent="0.15">
      <c r="A1135" s="619" t="s">
        <v>1126</v>
      </c>
      <c r="B1135" s="618">
        <v>2013</v>
      </c>
      <c r="C1135" s="619" t="s">
        <v>424</v>
      </c>
    </row>
    <row r="1136" spans="1:3" x14ac:dyDescent="0.15">
      <c r="A1136" s="619" t="s">
        <v>1126</v>
      </c>
      <c r="B1136" s="618">
        <v>2013</v>
      </c>
      <c r="C1136" s="619" t="s">
        <v>455</v>
      </c>
    </row>
    <row r="1137" spans="1:3" x14ac:dyDescent="0.15">
      <c r="A1137" s="619" t="s">
        <v>1126</v>
      </c>
      <c r="B1137" s="618">
        <v>2013</v>
      </c>
      <c r="C1137" s="619" t="s">
        <v>424</v>
      </c>
    </row>
    <row r="1138" spans="1:3" x14ac:dyDescent="0.15">
      <c r="A1138" s="619" t="s">
        <v>1126</v>
      </c>
      <c r="B1138" s="618">
        <v>2013</v>
      </c>
      <c r="C1138" s="619" t="s">
        <v>455</v>
      </c>
    </row>
    <row r="1139" spans="1:3" x14ac:dyDescent="0.15">
      <c r="A1139" s="619" t="s">
        <v>1126</v>
      </c>
      <c r="B1139" s="618">
        <v>2013</v>
      </c>
      <c r="C1139" s="619" t="s">
        <v>424</v>
      </c>
    </row>
    <row r="1140" spans="1:3" x14ac:dyDescent="0.15">
      <c r="A1140" s="619" t="s">
        <v>1126</v>
      </c>
      <c r="B1140" s="618">
        <v>2013</v>
      </c>
      <c r="C1140" s="619" t="s">
        <v>424</v>
      </c>
    </row>
    <row r="1141" spans="1:3" x14ac:dyDescent="0.15">
      <c r="A1141" s="619" t="s">
        <v>1126</v>
      </c>
      <c r="B1141" s="618">
        <v>2013</v>
      </c>
      <c r="C1141" s="619" t="s">
        <v>424</v>
      </c>
    </row>
    <row r="1142" spans="1:3" x14ac:dyDescent="0.15">
      <c r="A1142" s="619" t="s">
        <v>1126</v>
      </c>
      <c r="B1142" s="618">
        <v>2013</v>
      </c>
      <c r="C1142" s="619" t="s">
        <v>424</v>
      </c>
    </row>
    <row r="1143" spans="1:3" x14ac:dyDescent="0.15">
      <c r="A1143" s="619" t="s">
        <v>1126</v>
      </c>
      <c r="B1143" s="618">
        <v>2013</v>
      </c>
      <c r="C1143" s="619" t="s">
        <v>424</v>
      </c>
    </row>
    <row r="1144" spans="1:3" x14ac:dyDescent="0.15">
      <c r="A1144" s="619" t="s">
        <v>1126</v>
      </c>
      <c r="B1144" s="618">
        <v>2013</v>
      </c>
      <c r="C1144" s="619" t="s">
        <v>424</v>
      </c>
    </row>
    <row r="1145" spans="1:3" x14ac:dyDescent="0.15">
      <c r="A1145" s="619" t="s">
        <v>1126</v>
      </c>
      <c r="B1145" s="618">
        <v>2013</v>
      </c>
      <c r="C1145" s="619" t="s">
        <v>424</v>
      </c>
    </row>
    <row r="1146" spans="1:3" x14ac:dyDescent="0.15">
      <c r="A1146" s="619" t="s">
        <v>1126</v>
      </c>
      <c r="B1146" s="618">
        <v>2013</v>
      </c>
      <c r="C1146" s="619" t="s">
        <v>424</v>
      </c>
    </row>
    <row r="1147" spans="1:3" x14ac:dyDescent="0.15">
      <c r="A1147" s="619" t="s">
        <v>1126</v>
      </c>
      <c r="B1147" s="618">
        <v>2013</v>
      </c>
      <c r="C1147" s="619" t="s">
        <v>1105</v>
      </c>
    </row>
    <row r="1148" spans="1:3" x14ac:dyDescent="0.15">
      <c r="A1148" s="619" t="s">
        <v>1126</v>
      </c>
      <c r="B1148" s="618">
        <v>2013</v>
      </c>
      <c r="C1148" s="619" t="s">
        <v>437</v>
      </c>
    </row>
    <row r="1149" spans="1:3" x14ac:dyDescent="0.15">
      <c r="A1149" s="619" t="s">
        <v>1126</v>
      </c>
      <c r="B1149" s="618">
        <v>2013</v>
      </c>
      <c r="C1149" s="619" t="s">
        <v>424</v>
      </c>
    </row>
    <row r="1150" spans="1:3" x14ac:dyDescent="0.15">
      <c r="A1150" s="619" t="s">
        <v>1126</v>
      </c>
      <c r="B1150" s="618">
        <v>2013</v>
      </c>
      <c r="C1150" s="619" t="s">
        <v>1080</v>
      </c>
    </row>
    <row r="1151" spans="1:3" x14ac:dyDescent="0.15">
      <c r="A1151" s="618" t="s">
        <v>1126</v>
      </c>
      <c r="B1151" s="618">
        <v>2013</v>
      </c>
      <c r="C1151" s="619" t="s">
        <v>424</v>
      </c>
    </row>
    <row r="1152" spans="1:3" x14ac:dyDescent="0.15">
      <c r="A1152" s="618" t="s">
        <v>1126</v>
      </c>
      <c r="B1152" s="618">
        <v>2013</v>
      </c>
      <c r="C1152" s="619" t="s">
        <v>1103</v>
      </c>
    </row>
    <row r="1153" spans="1:3" x14ac:dyDescent="0.15">
      <c r="A1153" s="618" t="s">
        <v>1126</v>
      </c>
      <c r="B1153" s="618">
        <v>2013</v>
      </c>
      <c r="C1153" s="619" t="s">
        <v>424</v>
      </c>
    </row>
    <row r="1154" spans="1:3" x14ac:dyDescent="0.15">
      <c r="A1154" s="618" t="s">
        <v>1126</v>
      </c>
      <c r="B1154" s="618">
        <v>2013</v>
      </c>
      <c r="C1154" s="619" t="s">
        <v>424</v>
      </c>
    </row>
    <row r="1155" spans="1:3" x14ac:dyDescent="0.15">
      <c r="A1155" s="618" t="s">
        <v>1126</v>
      </c>
      <c r="B1155" s="618">
        <v>2013</v>
      </c>
      <c r="C1155" s="619" t="s">
        <v>437</v>
      </c>
    </row>
    <row r="1156" spans="1:3" x14ac:dyDescent="0.15">
      <c r="A1156" s="618" t="s">
        <v>1126</v>
      </c>
      <c r="B1156" s="618">
        <v>2013</v>
      </c>
      <c r="C1156" s="619" t="s">
        <v>437</v>
      </c>
    </row>
    <row r="1157" spans="1:3" x14ac:dyDescent="0.15">
      <c r="A1157" s="619" t="s">
        <v>1126</v>
      </c>
      <c r="B1157" s="618">
        <v>2013</v>
      </c>
      <c r="C1157" s="619" t="s">
        <v>437</v>
      </c>
    </row>
    <row r="1158" spans="1:3" x14ac:dyDescent="0.15">
      <c r="A1158" s="619" t="s">
        <v>1126</v>
      </c>
      <c r="B1158" s="618">
        <v>2013</v>
      </c>
      <c r="C1158" s="619" t="s">
        <v>437</v>
      </c>
    </row>
    <row r="1159" spans="1:3" x14ac:dyDescent="0.15">
      <c r="A1159" s="618" t="s">
        <v>1126</v>
      </c>
      <c r="B1159" s="618">
        <v>2013</v>
      </c>
      <c r="C1159" s="619" t="s">
        <v>437</v>
      </c>
    </row>
    <row r="1160" spans="1:3" x14ac:dyDescent="0.15">
      <c r="A1160" s="618" t="s">
        <v>1126</v>
      </c>
      <c r="B1160" s="618">
        <v>2013</v>
      </c>
      <c r="C1160" s="619" t="s">
        <v>437</v>
      </c>
    </row>
    <row r="1161" spans="1:3" x14ac:dyDescent="0.15">
      <c r="A1161" s="618" t="s">
        <v>1126</v>
      </c>
      <c r="B1161" s="618">
        <v>2013</v>
      </c>
      <c r="C1161" s="619" t="s">
        <v>424</v>
      </c>
    </row>
    <row r="1162" spans="1:3" x14ac:dyDescent="0.15">
      <c r="A1162" s="618" t="s">
        <v>1126</v>
      </c>
      <c r="B1162" s="618">
        <v>2013</v>
      </c>
      <c r="C1162" s="619" t="s">
        <v>424</v>
      </c>
    </row>
    <row r="1163" spans="1:3" x14ac:dyDescent="0.15">
      <c r="A1163" s="619" t="s">
        <v>1126</v>
      </c>
      <c r="B1163" s="618">
        <v>2013</v>
      </c>
      <c r="C1163" s="619" t="s">
        <v>424</v>
      </c>
    </row>
    <row r="1164" spans="1:3" x14ac:dyDescent="0.15">
      <c r="A1164" s="619" t="s">
        <v>1126</v>
      </c>
      <c r="B1164" s="618">
        <v>2013</v>
      </c>
      <c r="C1164" s="619" t="s">
        <v>1103</v>
      </c>
    </row>
    <row r="1165" spans="1:3" x14ac:dyDescent="0.15">
      <c r="A1165" s="619" t="s">
        <v>1126</v>
      </c>
      <c r="B1165" s="618">
        <v>2013</v>
      </c>
      <c r="C1165" s="619" t="s">
        <v>1080</v>
      </c>
    </row>
    <row r="1166" spans="1:3" x14ac:dyDescent="0.15">
      <c r="A1166" s="619" t="s">
        <v>1126</v>
      </c>
      <c r="B1166" s="618">
        <v>2013</v>
      </c>
      <c r="C1166" s="619" t="s">
        <v>1080</v>
      </c>
    </row>
    <row r="1167" spans="1:3" x14ac:dyDescent="0.15">
      <c r="A1167" s="619" t="s">
        <v>1126</v>
      </c>
      <c r="B1167" s="618">
        <v>2013</v>
      </c>
      <c r="C1167" s="619" t="s">
        <v>424</v>
      </c>
    </row>
    <row r="1168" spans="1:3" x14ac:dyDescent="0.15">
      <c r="A1168" s="619" t="s">
        <v>1126</v>
      </c>
      <c r="B1168" s="618">
        <v>2013</v>
      </c>
      <c r="C1168" s="619" t="s">
        <v>424</v>
      </c>
    </row>
    <row r="1169" spans="1:3" x14ac:dyDescent="0.15">
      <c r="A1169" s="619" t="s">
        <v>1126</v>
      </c>
      <c r="B1169" s="618">
        <v>2013</v>
      </c>
      <c r="C1169" s="619" t="s">
        <v>424</v>
      </c>
    </row>
    <row r="1170" spans="1:3" x14ac:dyDescent="0.15">
      <c r="A1170" s="619" t="s">
        <v>1126</v>
      </c>
      <c r="B1170" s="618">
        <v>2013</v>
      </c>
      <c r="C1170" s="619" t="s">
        <v>424</v>
      </c>
    </row>
    <row r="1171" spans="1:3" x14ac:dyDescent="0.15">
      <c r="A1171" s="619" t="s">
        <v>1126</v>
      </c>
      <c r="B1171" s="618">
        <v>2013</v>
      </c>
      <c r="C1171" s="619" t="s">
        <v>424</v>
      </c>
    </row>
    <row r="1172" spans="1:3" x14ac:dyDescent="0.15">
      <c r="A1172" s="619" t="s">
        <v>1126</v>
      </c>
      <c r="B1172" s="618">
        <v>2013</v>
      </c>
      <c r="C1172" s="619" t="s">
        <v>424</v>
      </c>
    </row>
    <row r="1173" spans="1:3" x14ac:dyDescent="0.15">
      <c r="A1173" s="619" t="s">
        <v>1126</v>
      </c>
      <c r="B1173" s="618">
        <v>2013</v>
      </c>
      <c r="C1173" s="619" t="s">
        <v>437</v>
      </c>
    </row>
    <row r="1174" spans="1:3" x14ac:dyDescent="0.15">
      <c r="A1174" s="619" t="s">
        <v>1126</v>
      </c>
      <c r="B1174" s="618">
        <v>2013</v>
      </c>
      <c r="C1174" s="619" t="s">
        <v>424</v>
      </c>
    </row>
    <row r="1175" spans="1:3" x14ac:dyDescent="0.15">
      <c r="A1175" s="619" t="s">
        <v>1126</v>
      </c>
      <c r="B1175" s="618">
        <v>2013</v>
      </c>
      <c r="C1175" s="619" t="s">
        <v>437</v>
      </c>
    </row>
    <row r="1176" spans="1:3" x14ac:dyDescent="0.15">
      <c r="A1176" s="619" t="s">
        <v>1126</v>
      </c>
      <c r="B1176" s="618">
        <v>2013</v>
      </c>
      <c r="C1176" s="619" t="s">
        <v>437</v>
      </c>
    </row>
    <row r="1177" spans="1:3" x14ac:dyDescent="0.15">
      <c r="A1177" s="619" t="s">
        <v>1126</v>
      </c>
      <c r="B1177" s="618">
        <v>2013</v>
      </c>
      <c r="C1177" s="619" t="s">
        <v>424</v>
      </c>
    </row>
    <row r="1178" spans="1:3" x14ac:dyDescent="0.15">
      <c r="A1178" s="619" t="s">
        <v>1126</v>
      </c>
      <c r="B1178" s="618" t="s">
        <v>1081</v>
      </c>
      <c r="C1178" s="619" t="s">
        <v>424</v>
      </c>
    </row>
    <row r="1179" spans="1:3" x14ac:dyDescent="0.15">
      <c r="A1179" s="619" t="s">
        <v>1126</v>
      </c>
      <c r="B1179" s="618">
        <v>2013</v>
      </c>
      <c r="C1179" s="619" t="s">
        <v>437</v>
      </c>
    </row>
    <row r="1180" spans="1:3" x14ac:dyDescent="0.15">
      <c r="A1180" s="619" t="s">
        <v>1126</v>
      </c>
      <c r="B1180" s="618">
        <v>2013</v>
      </c>
      <c r="C1180" s="619" t="s">
        <v>424</v>
      </c>
    </row>
    <row r="1181" spans="1:3" x14ac:dyDescent="0.15">
      <c r="A1181" s="619" t="s">
        <v>1126</v>
      </c>
      <c r="B1181" s="618">
        <v>2013</v>
      </c>
      <c r="C1181" s="619" t="s">
        <v>424</v>
      </c>
    </row>
    <row r="1182" spans="1:3" x14ac:dyDescent="0.15">
      <c r="A1182" s="619" t="s">
        <v>1126</v>
      </c>
      <c r="B1182" s="618">
        <v>2013</v>
      </c>
      <c r="C1182" s="619" t="s">
        <v>1102</v>
      </c>
    </row>
    <row r="1183" spans="1:3" x14ac:dyDescent="0.15">
      <c r="A1183" s="619" t="s">
        <v>1126</v>
      </c>
      <c r="B1183" s="618">
        <v>2013</v>
      </c>
      <c r="C1183" s="619" t="s">
        <v>1102</v>
      </c>
    </row>
    <row r="1184" spans="1:3" x14ac:dyDescent="0.15">
      <c r="A1184" s="619" t="s">
        <v>1126</v>
      </c>
      <c r="B1184" s="618">
        <v>2013</v>
      </c>
      <c r="C1184" s="619" t="s">
        <v>437</v>
      </c>
    </row>
    <row r="1185" spans="1:3" x14ac:dyDescent="0.15">
      <c r="A1185" s="619" t="s">
        <v>1126</v>
      </c>
      <c r="B1185" s="618">
        <v>2013</v>
      </c>
      <c r="C1185" s="619" t="s">
        <v>424</v>
      </c>
    </row>
    <row r="1186" spans="1:3" x14ac:dyDescent="0.15">
      <c r="A1186" s="619" t="s">
        <v>1126</v>
      </c>
      <c r="B1186" s="618">
        <v>2013</v>
      </c>
      <c r="C1186" s="619" t="s">
        <v>424</v>
      </c>
    </row>
    <row r="1187" spans="1:3" x14ac:dyDescent="0.15">
      <c r="A1187" s="619" t="s">
        <v>1126</v>
      </c>
      <c r="B1187" s="618">
        <v>2013</v>
      </c>
      <c r="C1187" s="619" t="s">
        <v>424</v>
      </c>
    </row>
    <row r="1188" spans="1:3" x14ac:dyDescent="0.15">
      <c r="A1188" s="619" t="s">
        <v>1126</v>
      </c>
      <c r="B1188" s="618">
        <v>2013</v>
      </c>
      <c r="C1188" s="619" t="s">
        <v>424</v>
      </c>
    </row>
    <row r="1189" spans="1:3" x14ac:dyDescent="0.15">
      <c r="A1189" s="619" t="s">
        <v>1126</v>
      </c>
      <c r="B1189" s="618">
        <v>2013</v>
      </c>
      <c r="C1189" s="619" t="s">
        <v>424</v>
      </c>
    </row>
    <row r="1190" spans="1:3" x14ac:dyDescent="0.15">
      <c r="A1190" s="619" t="s">
        <v>1126</v>
      </c>
      <c r="B1190" s="618">
        <v>2013</v>
      </c>
      <c r="C1190" s="619" t="s">
        <v>424</v>
      </c>
    </row>
    <row r="1191" spans="1:3" x14ac:dyDescent="0.15">
      <c r="A1191" s="619" t="s">
        <v>1126</v>
      </c>
      <c r="B1191" s="618">
        <v>2013</v>
      </c>
      <c r="C1191" s="619" t="s">
        <v>424</v>
      </c>
    </row>
    <row r="1192" spans="1:3" x14ac:dyDescent="0.15">
      <c r="A1192" s="619" t="s">
        <v>1126</v>
      </c>
      <c r="B1192" s="618">
        <v>2013</v>
      </c>
      <c r="C1192" s="619" t="s">
        <v>424</v>
      </c>
    </row>
    <row r="1193" spans="1:3" x14ac:dyDescent="0.15">
      <c r="A1193" s="619" t="s">
        <v>1126</v>
      </c>
      <c r="B1193" s="618">
        <v>2013</v>
      </c>
      <c r="C1193" s="619" t="s">
        <v>424</v>
      </c>
    </row>
    <row r="1194" spans="1:3" x14ac:dyDescent="0.15">
      <c r="A1194" s="619" t="s">
        <v>1126</v>
      </c>
      <c r="B1194" s="618">
        <v>2013</v>
      </c>
      <c r="C1194" s="619" t="s">
        <v>437</v>
      </c>
    </row>
    <row r="1195" spans="1:3" x14ac:dyDescent="0.15">
      <c r="A1195" s="619" t="s">
        <v>1126</v>
      </c>
      <c r="B1195" s="618">
        <v>2013</v>
      </c>
      <c r="C1195" s="619" t="s">
        <v>424</v>
      </c>
    </row>
    <row r="1196" spans="1:3" x14ac:dyDescent="0.15">
      <c r="A1196" s="619" t="s">
        <v>1126</v>
      </c>
      <c r="B1196" s="618">
        <v>2013</v>
      </c>
      <c r="C1196" s="619" t="s">
        <v>424</v>
      </c>
    </row>
    <row r="1197" spans="1:3" x14ac:dyDescent="0.15">
      <c r="A1197" s="619" t="s">
        <v>1126</v>
      </c>
      <c r="B1197" s="618">
        <v>2013</v>
      </c>
      <c r="C1197" s="619" t="s">
        <v>437</v>
      </c>
    </row>
    <row r="1198" spans="1:3" x14ac:dyDescent="0.15">
      <c r="A1198" s="619" t="s">
        <v>1126</v>
      </c>
      <c r="B1198" s="618">
        <v>2013</v>
      </c>
      <c r="C1198" s="619" t="s">
        <v>437</v>
      </c>
    </row>
    <row r="1199" spans="1:3" x14ac:dyDescent="0.15">
      <c r="A1199" s="619" t="s">
        <v>1126</v>
      </c>
      <c r="B1199" s="618">
        <v>2013</v>
      </c>
      <c r="C1199" s="619" t="s">
        <v>424</v>
      </c>
    </row>
    <row r="1200" spans="1:3" x14ac:dyDescent="0.15">
      <c r="A1200" s="619" t="s">
        <v>1126</v>
      </c>
      <c r="B1200" s="618">
        <v>2013</v>
      </c>
      <c r="C1200" s="619" t="s">
        <v>424</v>
      </c>
    </row>
    <row r="1201" spans="1:3" x14ac:dyDescent="0.15">
      <c r="A1201" s="619" t="s">
        <v>1126</v>
      </c>
      <c r="B1201" s="618">
        <v>2013</v>
      </c>
      <c r="C1201" s="619" t="s">
        <v>424</v>
      </c>
    </row>
    <row r="1202" spans="1:3" x14ac:dyDescent="0.15">
      <c r="A1202" s="619" t="s">
        <v>1126</v>
      </c>
      <c r="B1202" s="618">
        <v>2013</v>
      </c>
      <c r="C1202" s="619" t="s">
        <v>437</v>
      </c>
    </row>
    <row r="1203" spans="1:3" x14ac:dyDescent="0.15">
      <c r="A1203" s="619" t="s">
        <v>1126</v>
      </c>
      <c r="B1203" s="618">
        <v>2013</v>
      </c>
      <c r="C1203" s="619" t="s">
        <v>424</v>
      </c>
    </row>
    <row r="1204" spans="1:3" x14ac:dyDescent="0.15">
      <c r="A1204" s="619" t="s">
        <v>1126</v>
      </c>
      <c r="B1204" s="618" t="s">
        <v>1081</v>
      </c>
      <c r="C1204" s="619" t="s">
        <v>424</v>
      </c>
    </row>
    <row r="1205" spans="1:3" x14ac:dyDescent="0.15">
      <c r="A1205" s="619" t="s">
        <v>1126</v>
      </c>
      <c r="B1205" s="618" t="s">
        <v>1081</v>
      </c>
      <c r="C1205" s="619" t="s">
        <v>424</v>
      </c>
    </row>
    <row r="1206" spans="1:3" x14ac:dyDescent="0.15">
      <c r="A1206" s="619" t="s">
        <v>1126</v>
      </c>
      <c r="B1206" s="618" t="s">
        <v>1081</v>
      </c>
      <c r="C1206" s="619" t="s">
        <v>424</v>
      </c>
    </row>
    <row r="1207" spans="1:3" x14ac:dyDescent="0.15">
      <c r="A1207" s="619" t="s">
        <v>1126</v>
      </c>
      <c r="B1207" s="618">
        <v>2013</v>
      </c>
      <c r="C1207" s="619" t="s">
        <v>424</v>
      </c>
    </row>
    <row r="1208" spans="1:3" x14ac:dyDescent="0.15">
      <c r="A1208" s="619" t="s">
        <v>1126</v>
      </c>
      <c r="B1208" s="618">
        <v>2013</v>
      </c>
      <c r="C1208" s="619" t="s">
        <v>424</v>
      </c>
    </row>
    <row r="1209" spans="1:3" x14ac:dyDescent="0.15">
      <c r="A1209" s="619" t="s">
        <v>1126</v>
      </c>
      <c r="B1209" s="618">
        <v>2013</v>
      </c>
      <c r="C1209" s="619" t="s">
        <v>424</v>
      </c>
    </row>
    <row r="1210" spans="1:3" x14ac:dyDescent="0.15">
      <c r="A1210" s="619" t="s">
        <v>1126</v>
      </c>
      <c r="B1210" s="618">
        <v>2013</v>
      </c>
      <c r="C1210" s="619" t="s">
        <v>424</v>
      </c>
    </row>
    <row r="1211" spans="1:3" x14ac:dyDescent="0.15">
      <c r="A1211" s="619" t="s">
        <v>1126</v>
      </c>
      <c r="B1211" s="618">
        <v>2013</v>
      </c>
      <c r="C1211" s="619" t="s">
        <v>424</v>
      </c>
    </row>
    <row r="1212" spans="1:3" x14ac:dyDescent="0.15">
      <c r="A1212" s="619" t="s">
        <v>1126</v>
      </c>
      <c r="B1212" s="618">
        <v>2013</v>
      </c>
      <c r="C1212" s="619" t="s">
        <v>437</v>
      </c>
    </row>
    <row r="1213" spans="1:3" x14ac:dyDescent="0.15">
      <c r="A1213" s="619" t="s">
        <v>1126</v>
      </c>
      <c r="B1213" s="618">
        <v>2013</v>
      </c>
      <c r="C1213" s="619" t="s">
        <v>424</v>
      </c>
    </row>
    <row r="1214" spans="1:3" x14ac:dyDescent="0.15">
      <c r="A1214" s="619" t="s">
        <v>1126</v>
      </c>
      <c r="B1214" s="618">
        <v>2013</v>
      </c>
      <c r="C1214" s="619" t="s">
        <v>424</v>
      </c>
    </row>
    <row r="1215" spans="1:3" x14ac:dyDescent="0.15">
      <c r="A1215" s="619" t="s">
        <v>1126</v>
      </c>
      <c r="B1215" s="618">
        <v>2013</v>
      </c>
      <c r="C1215" s="619" t="s">
        <v>424</v>
      </c>
    </row>
    <row r="1216" spans="1:3" x14ac:dyDescent="0.15">
      <c r="A1216" s="619" t="s">
        <v>1126</v>
      </c>
      <c r="B1216" s="618">
        <v>2013</v>
      </c>
      <c r="C1216" s="619" t="s">
        <v>424</v>
      </c>
    </row>
    <row r="1217" spans="1:3" x14ac:dyDescent="0.15">
      <c r="A1217" s="619" t="s">
        <v>1126</v>
      </c>
      <c r="B1217" s="618">
        <v>2013</v>
      </c>
      <c r="C1217" s="619" t="s">
        <v>424</v>
      </c>
    </row>
    <row r="1218" spans="1:3" x14ac:dyDescent="0.15">
      <c r="A1218" s="619" t="s">
        <v>1126</v>
      </c>
      <c r="B1218" s="618">
        <v>2013</v>
      </c>
      <c r="C1218" s="619" t="s">
        <v>437</v>
      </c>
    </row>
    <row r="1219" spans="1:3" x14ac:dyDescent="0.15">
      <c r="A1219" s="619" t="s">
        <v>1126</v>
      </c>
      <c r="B1219" s="618" t="s">
        <v>1081</v>
      </c>
      <c r="C1219" s="619" t="s">
        <v>1080</v>
      </c>
    </row>
    <row r="1220" spans="1:3" x14ac:dyDescent="0.15">
      <c r="A1220" s="619" t="s">
        <v>1126</v>
      </c>
      <c r="B1220" s="618">
        <v>2013</v>
      </c>
      <c r="C1220" s="619" t="s">
        <v>1080</v>
      </c>
    </row>
    <row r="1221" spans="1:3" x14ac:dyDescent="0.15">
      <c r="A1221" s="619" t="s">
        <v>1126</v>
      </c>
      <c r="B1221" s="618">
        <v>2013</v>
      </c>
      <c r="C1221" s="619" t="s">
        <v>424</v>
      </c>
    </row>
    <row r="1222" spans="1:3" x14ac:dyDescent="0.15">
      <c r="A1222" s="619" t="s">
        <v>1126</v>
      </c>
      <c r="B1222" s="618">
        <v>2013</v>
      </c>
      <c r="C1222" s="619" t="s">
        <v>424</v>
      </c>
    </row>
    <row r="1223" spans="1:3" x14ac:dyDescent="0.15">
      <c r="A1223" s="619" t="s">
        <v>1126</v>
      </c>
      <c r="B1223" s="618">
        <v>2013</v>
      </c>
      <c r="C1223" s="619" t="s">
        <v>424</v>
      </c>
    </row>
    <row r="1224" spans="1:3" x14ac:dyDescent="0.15">
      <c r="A1224" s="619" t="s">
        <v>1126</v>
      </c>
      <c r="B1224" s="618">
        <v>2013</v>
      </c>
      <c r="C1224" s="619" t="s">
        <v>1080</v>
      </c>
    </row>
    <row r="1225" spans="1:3" x14ac:dyDescent="0.15">
      <c r="A1225" s="619" t="s">
        <v>1126</v>
      </c>
      <c r="B1225" s="618">
        <v>2013</v>
      </c>
      <c r="C1225" s="619" t="s">
        <v>424</v>
      </c>
    </row>
    <row r="1226" spans="1:3" x14ac:dyDescent="0.15">
      <c r="A1226" s="619" t="s">
        <v>1126</v>
      </c>
      <c r="B1226" s="618">
        <v>2013</v>
      </c>
      <c r="C1226" s="619" t="s">
        <v>424</v>
      </c>
    </row>
    <row r="1227" spans="1:3" x14ac:dyDescent="0.15">
      <c r="A1227" s="619" t="s">
        <v>1126</v>
      </c>
      <c r="B1227" s="618">
        <v>2013</v>
      </c>
      <c r="C1227" s="619" t="s">
        <v>424</v>
      </c>
    </row>
    <row r="1228" spans="1:3" x14ac:dyDescent="0.15">
      <c r="A1228" s="619" t="s">
        <v>1126</v>
      </c>
      <c r="B1228" s="618">
        <v>2013</v>
      </c>
      <c r="C1228" s="619" t="s">
        <v>424</v>
      </c>
    </row>
    <row r="1229" spans="1:3" x14ac:dyDescent="0.15">
      <c r="A1229" s="619" t="s">
        <v>1126</v>
      </c>
      <c r="B1229" s="618">
        <v>2013</v>
      </c>
      <c r="C1229" s="619" t="s">
        <v>1080</v>
      </c>
    </row>
    <row r="1230" spans="1:3" x14ac:dyDescent="0.15">
      <c r="A1230" s="619" t="s">
        <v>1126</v>
      </c>
      <c r="B1230" s="618">
        <v>2013</v>
      </c>
      <c r="C1230" s="619" t="s">
        <v>424</v>
      </c>
    </row>
    <row r="1231" spans="1:3" x14ac:dyDescent="0.15">
      <c r="A1231" s="619" t="s">
        <v>1126</v>
      </c>
      <c r="B1231" s="618">
        <v>2013</v>
      </c>
      <c r="C1231" s="619" t="s">
        <v>424</v>
      </c>
    </row>
    <row r="1232" spans="1:3" x14ac:dyDescent="0.15">
      <c r="A1232" s="619" t="s">
        <v>1126</v>
      </c>
      <c r="B1232" s="618">
        <v>2013</v>
      </c>
      <c r="C1232" s="619" t="s">
        <v>424</v>
      </c>
    </row>
    <row r="1233" spans="1:3" x14ac:dyDescent="0.15">
      <c r="A1233" s="619" t="s">
        <v>1126</v>
      </c>
      <c r="B1233" s="618">
        <v>2013</v>
      </c>
      <c r="C1233" s="619" t="s">
        <v>1102</v>
      </c>
    </row>
    <row r="1234" spans="1:3" x14ac:dyDescent="0.15">
      <c r="A1234" s="619" t="s">
        <v>1126</v>
      </c>
      <c r="B1234" s="618">
        <v>2013</v>
      </c>
      <c r="C1234" s="619" t="s">
        <v>1102</v>
      </c>
    </row>
    <row r="1235" spans="1:3" x14ac:dyDescent="0.15">
      <c r="A1235" s="619" t="s">
        <v>1126</v>
      </c>
      <c r="B1235" s="618">
        <v>2013</v>
      </c>
      <c r="C1235" s="619" t="s">
        <v>424</v>
      </c>
    </row>
    <row r="1236" spans="1:3" x14ac:dyDescent="0.15">
      <c r="A1236" s="619" t="s">
        <v>1126</v>
      </c>
      <c r="B1236" s="618">
        <v>2013</v>
      </c>
      <c r="C1236" s="619" t="s">
        <v>424</v>
      </c>
    </row>
    <row r="1237" spans="1:3" x14ac:dyDescent="0.15">
      <c r="A1237" s="619" t="s">
        <v>1126</v>
      </c>
      <c r="B1237" s="618">
        <v>2013</v>
      </c>
      <c r="C1237" s="619" t="s">
        <v>424</v>
      </c>
    </row>
    <row r="1238" spans="1:3" x14ac:dyDescent="0.15">
      <c r="A1238" s="619" t="s">
        <v>1126</v>
      </c>
      <c r="B1238" s="618">
        <v>2013</v>
      </c>
      <c r="C1238" s="619" t="s">
        <v>424</v>
      </c>
    </row>
    <row r="1239" spans="1:3" x14ac:dyDescent="0.15">
      <c r="A1239" s="619" t="s">
        <v>1126</v>
      </c>
      <c r="B1239" s="618">
        <v>2013</v>
      </c>
      <c r="C1239" s="619" t="s">
        <v>424</v>
      </c>
    </row>
    <row r="1240" spans="1:3" x14ac:dyDescent="0.15">
      <c r="A1240" s="619" t="s">
        <v>1126</v>
      </c>
      <c r="B1240" s="618">
        <v>2013</v>
      </c>
      <c r="C1240" s="619" t="s">
        <v>424</v>
      </c>
    </row>
    <row r="1241" spans="1:3" x14ac:dyDescent="0.15">
      <c r="A1241" s="619" t="s">
        <v>1126</v>
      </c>
      <c r="B1241" s="618">
        <v>2013</v>
      </c>
      <c r="C1241" s="619" t="s">
        <v>437</v>
      </c>
    </row>
    <row r="1242" spans="1:3" x14ac:dyDescent="0.15">
      <c r="A1242" s="619" t="s">
        <v>1126</v>
      </c>
      <c r="B1242" s="618">
        <v>2013</v>
      </c>
      <c r="C1242" s="619" t="s">
        <v>424</v>
      </c>
    </row>
    <row r="1243" spans="1:3" x14ac:dyDescent="0.15">
      <c r="A1243" s="619" t="s">
        <v>1126</v>
      </c>
      <c r="B1243" s="618">
        <v>2013</v>
      </c>
      <c r="C1243" s="619" t="s">
        <v>437</v>
      </c>
    </row>
    <row r="1244" spans="1:3" x14ac:dyDescent="0.15">
      <c r="A1244" s="619" t="s">
        <v>1126</v>
      </c>
      <c r="B1244" s="618">
        <v>2013</v>
      </c>
      <c r="C1244" s="619" t="s">
        <v>437</v>
      </c>
    </row>
    <row r="1245" spans="1:3" x14ac:dyDescent="0.15">
      <c r="A1245" s="619" t="s">
        <v>1126</v>
      </c>
      <c r="B1245" s="618">
        <v>2013</v>
      </c>
      <c r="C1245" s="619" t="s">
        <v>1103</v>
      </c>
    </row>
    <row r="1246" spans="1:3" x14ac:dyDescent="0.15">
      <c r="A1246" s="619" t="s">
        <v>1126</v>
      </c>
      <c r="B1246" s="618">
        <v>2013</v>
      </c>
      <c r="C1246" s="619" t="s">
        <v>424</v>
      </c>
    </row>
    <row r="1247" spans="1:3" x14ac:dyDescent="0.15">
      <c r="A1247" s="619" t="s">
        <v>1126</v>
      </c>
      <c r="B1247" s="618">
        <v>2013</v>
      </c>
      <c r="C1247" s="619" t="s">
        <v>424</v>
      </c>
    </row>
    <row r="1248" spans="1:3" x14ac:dyDescent="0.15">
      <c r="A1248" s="619" t="s">
        <v>1126</v>
      </c>
      <c r="B1248" s="618">
        <v>2013</v>
      </c>
      <c r="C1248" s="619" t="s">
        <v>424</v>
      </c>
    </row>
    <row r="1249" spans="1:3" x14ac:dyDescent="0.15">
      <c r="A1249" s="619" t="s">
        <v>1126</v>
      </c>
      <c r="B1249" s="618">
        <v>2013</v>
      </c>
      <c r="C1249" s="619" t="s">
        <v>424</v>
      </c>
    </row>
    <row r="1250" spans="1:3" x14ac:dyDescent="0.15">
      <c r="A1250" s="619" t="s">
        <v>1126</v>
      </c>
      <c r="B1250" s="618">
        <v>2013</v>
      </c>
      <c r="C1250" s="619" t="s">
        <v>424</v>
      </c>
    </row>
    <row r="1251" spans="1:3" x14ac:dyDescent="0.15">
      <c r="A1251" s="619" t="s">
        <v>1126</v>
      </c>
      <c r="B1251" s="618">
        <v>2013</v>
      </c>
      <c r="C1251" s="619" t="s">
        <v>424</v>
      </c>
    </row>
    <row r="1252" spans="1:3" x14ac:dyDescent="0.15">
      <c r="A1252" s="619" t="s">
        <v>1126</v>
      </c>
      <c r="B1252" s="618">
        <v>2013</v>
      </c>
      <c r="C1252" s="619" t="s">
        <v>424</v>
      </c>
    </row>
    <row r="1253" spans="1:3" x14ac:dyDescent="0.15">
      <c r="A1253" s="619" t="s">
        <v>1126</v>
      </c>
      <c r="B1253" s="618">
        <v>2013</v>
      </c>
      <c r="C1253" s="619" t="s">
        <v>437</v>
      </c>
    </row>
    <row r="1254" spans="1:3" x14ac:dyDescent="0.15">
      <c r="A1254" s="619" t="s">
        <v>1126</v>
      </c>
      <c r="B1254" s="618">
        <v>2013</v>
      </c>
      <c r="C1254" s="619" t="s">
        <v>437</v>
      </c>
    </row>
    <row r="1255" spans="1:3" x14ac:dyDescent="0.15">
      <c r="A1255" s="619" t="s">
        <v>1126</v>
      </c>
      <c r="B1255" s="618">
        <v>2013</v>
      </c>
      <c r="C1255" s="619" t="s">
        <v>437</v>
      </c>
    </row>
    <row r="1256" spans="1:3" x14ac:dyDescent="0.15">
      <c r="A1256" s="619" t="s">
        <v>1126</v>
      </c>
      <c r="B1256" s="618">
        <v>2013</v>
      </c>
      <c r="C1256" s="619" t="s">
        <v>437</v>
      </c>
    </row>
    <row r="1257" spans="1:3" x14ac:dyDescent="0.15">
      <c r="A1257" s="619" t="s">
        <v>1126</v>
      </c>
      <c r="B1257" s="618">
        <v>2013</v>
      </c>
      <c r="C1257" s="619" t="s">
        <v>437</v>
      </c>
    </row>
    <row r="1258" spans="1:3" x14ac:dyDescent="0.15">
      <c r="A1258" s="619" t="s">
        <v>1126</v>
      </c>
      <c r="B1258" s="618">
        <v>2013</v>
      </c>
      <c r="C1258" s="619" t="s">
        <v>437</v>
      </c>
    </row>
    <row r="1259" spans="1:3" x14ac:dyDescent="0.15">
      <c r="A1259" s="619" t="s">
        <v>1126</v>
      </c>
      <c r="B1259" s="618">
        <v>2013</v>
      </c>
      <c r="C1259" s="619" t="s">
        <v>1103</v>
      </c>
    </row>
    <row r="1260" spans="1:3" x14ac:dyDescent="0.15">
      <c r="A1260" s="619" t="s">
        <v>1126</v>
      </c>
      <c r="B1260" s="618">
        <v>2013</v>
      </c>
      <c r="C1260" s="619" t="s">
        <v>437</v>
      </c>
    </row>
    <row r="1261" spans="1:3" x14ac:dyDescent="0.15">
      <c r="A1261" s="619" t="s">
        <v>1126</v>
      </c>
      <c r="B1261" s="618">
        <v>2013</v>
      </c>
      <c r="C1261" s="619" t="s">
        <v>437</v>
      </c>
    </row>
    <row r="1262" spans="1:3" x14ac:dyDescent="0.15">
      <c r="A1262" s="619" t="s">
        <v>1126</v>
      </c>
      <c r="B1262" s="618">
        <v>2013</v>
      </c>
      <c r="C1262" s="619" t="s">
        <v>424</v>
      </c>
    </row>
    <row r="1263" spans="1:3" x14ac:dyDescent="0.15">
      <c r="A1263" s="619" t="s">
        <v>1126</v>
      </c>
      <c r="B1263" s="618">
        <v>2013</v>
      </c>
      <c r="C1263" s="619" t="s">
        <v>424</v>
      </c>
    </row>
    <row r="1264" spans="1:3" x14ac:dyDescent="0.15">
      <c r="A1264" s="619" t="s">
        <v>1126</v>
      </c>
      <c r="B1264" s="618">
        <v>2013</v>
      </c>
      <c r="C1264" s="619" t="s">
        <v>1102</v>
      </c>
    </row>
    <row r="1265" spans="1:3" x14ac:dyDescent="0.15">
      <c r="A1265" s="619" t="s">
        <v>1126</v>
      </c>
      <c r="B1265" s="618">
        <v>2013</v>
      </c>
      <c r="C1265" s="619" t="s">
        <v>437</v>
      </c>
    </row>
    <row r="1266" spans="1:3" x14ac:dyDescent="0.15">
      <c r="A1266" s="619" t="s">
        <v>1126</v>
      </c>
      <c r="B1266" s="618">
        <v>2013</v>
      </c>
      <c r="C1266" s="619" t="s">
        <v>424</v>
      </c>
    </row>
    <row r="1267" spans="1:3" x14ac:dyDescent="0.15">
      <c r="A1267" s="619" t="s">
        <v>1126</v>
      </c>
      <c r="B1267" s="618">
        <v>2013</v>
      </c>
      <c r="C1267" s="619" t="s">
        <v>424</v>
      </c>
    </row>
    <row r="1268" spans="1:3" x14ac:dyDescent="0.15">
      <c r="A1268" s="619" t="s">
        <v>1126</v>
      </c>
      <c r="B1268" s="618">
        <v>2013</v>
      </c>
      <c r="C1268" s="619" t="s">
        <v>1102</v>
      </c>
    </row>
    <row r="1269" spans="1:3" x14ac:dyDescent="0.15">
      <c r="A1269" s="619" t="s">
        <v>1126</v>
      </c>
      <c r="B1269" s="618">
        <v>2013</v>
      </c>
      <c r="C1269" s="619" t="s">
        <v>1105</v>
      </c>
    </row>
    <row r="1270" spans="1:3" x14ac:dyDescent="0.15">
      <c r="A1270" s="619" t="s">
        <v>1126</v>
      </c>
      <c r="B1270" s="618">
        <v>2013</v>
      </c>
      <c r="C1270" s="619" t="s">
        <v>437</v>
      </c>
    </row>
    <row r="1271" spans="1:3" x14ac:dyDescent="0.15">
      <c r="A1271" s="619" t="s">
        <v>1126</v>
      </c>
      <c r="B1271" s="618">
        <v>2013</v>
      </c>
      <c r="C1271" s="619" t="s">
        <v>437</v>
      </c>
    </row>
    <row r="1272" spans="1:3" x14ac:dyDescent="0.15">
      <c r="A1272" s="619" t="s">
        <v>1126</v>
      </c>
      <c r="B1272" s="618">
        <v>2013</v>
      </c>
      <c r="C1272" s="619" t="s">
        <v>424</v>
      </c>
    </row>
    <row r="1273" spans="1:3" x14ac:dyDescent="0.15">
      <c r="A1273" s="619" t="s">
        <v>1126</v>
      </c>
      <c r="B1273" s="618">
        <v>2013</v>
      </c>
      <c r="C1273" s="619" t="s">
        <v>424</v>
      </c>
    </row>
    <row r="1274" spans="1:3" x14ac:dyDescent="0.15">
      <c r="A1274" s="619" t="s">
        <v>1126</v>
      </c>
      <c r="B1274" s="618">
        <v>2013</v>
      </c>
      <c r="C1274" s="619" t="s">
        <v>424</v>
      </c>
    </row>
    <row r="1275" spans="1:3" x14ac:dyDescent="0.15">
      <c r="A1275" s="619" t="s">
        <v>1126</v>
      </c>
      <c r="B1275" s="618">
        <v>2013</v>
      </c>
      <c r="C1275" s="619" t="s">
        <v>424</v>
      </c>
    </row>
    <row r="1276" spans="1:3" x14ac:dyDescent="0.15">
      <c r="A1276" s="619" t="s">
        <v>1126</v>
      </c>
      <c r="B1276" s="618">
        <v>2013</v>
      </c>
      <c r="C1276" s="619" t="s">
        <v>424</v>
      </c>
    </row>
    <row r="1277" spans="1:3" x14ac:dyDescent="0.15">
      <c r="A1277" s="619" t="s">
        <v>1126</v>
      </c>
      <c r="B1277" s="618">
        <v>2013</v>
      </c>
      <c r="C1277" s="619" t="s">
        <v>424</v>
      </c>
    </row>
    <row r="1278" spans="1:3" x14ac:dyDescent="0.15">
      <c r="A1278" s="619" t="s">
        <v>1126</v>
      </c>
      <c r="B1278" s="618">
        <v>2013</v>
      </c>
      <c r="C1278" s="619" t="s">
        <v>424</v>
      </c>
    </row>
    <row r="1279" spans="1:3" x14ac:dyDescent="0.15">
      <c r="A1279" s="619" t="s">
        <v>1126</v>
      </c>
      <c r="B1279" s="618">
        <v>2013</v>
      </c>
      <c r="C1279" s="619" t="s">
        <v>424</v>
      </c>
    </row>
    <row r="1280" spans="1:3" x14ac:dyDescent="0.15">
      <c r="A1280" s="619" t="s">
        <v>1126</v>
      </c>
      <c r="B1280" s="618">
        <v>2013</v>
      </c>
      <c r="C1280" s="619" t="s">
        <v>424</v>
      </c>
    </row>
    <row r="1281" spans="1:3" x14ac:dyDescent="0.15">
      <c r="A1281" s="619" t="s">
        <v>1126</v>
      </c>
      <c r="B1281" s="618">
        <v>2013</v>
      </c>
      <c r="C1281" s="619" t="s">
        <v>424</v>
      </c>
    </row>
    <row r="1282" spans="1:3" x14ac:dyDescent="0.15">
      <c r="A1282" s="619" t="s">
        <v>1126</v>
      </c>
      <c r="B1282" s="618">
        <v>2013</v>
      </c>
      <c r="C1282" s="619" t="s">
        <v>424</v>
      </c>
    </row>
    <row r="1283" spans="1:3" x14ac:dyDescent="0.15">
      <c r="A1283" s="619" t="s">
        <v>1126</v>
      </c>
      <c r="B1283" s="618">
        <v>2013</v>
      </c>
      <c r="C1283" s="619" t="s">
        <v>437</v>
      </c>
    </row>
    <row r="1284" spans="1:3" x14ac:dyDescent="0.15">
      <c r="A1284" s="619" t="s">
        <v>1126</v>
      </c>
      <c r="B1284" s="618">
        <v>2013</v>
      </c>
      <c r="C1284" s="619" t="s">
        <v>1080</v>
      </c>
    </row>
    <row r="1285" spans="1:3" x14ac:dyDescent="0.15">
      <c r="A1285" s="619" t="s">
        <v>1126</v>
      </c>
      <c r="B1285" s="618">
        <v>2013</v>
      </c>
      <c r="C1285" s="619" t="s">
        <v>1080</v>
      </c>
    </row>
    <row r="1286" spans="1:3" x14ac:dyDescent="0.15">
      <c r="A1286" s="619" t="s">
        <v>1126</v>
      </c>
      <c r="B1286" s="618">
        <v>2013</v>
      </c>
      <c r="C1286" s="619" t="s">
        <v>424</v>
      </c>
    </row>
    <row r="1287" spans="1:3" x14ac:dyDescent="0.15">
      <c r="A1287" s="619" t="s">
        <v>1126</v>
      </c>
      <c r="B1287" s="618">
        <v>2013</v>
      </c>
      <c r="C1287" s="619" t="s">
        <v>424</v>
      </c>
    </row>
    <row r="1288" spans="1:3" x14ac:dyDescent="0.15">
      <c r="A1288" s="619" t="s">
        <v>1126</v>
      </c>
      <c r="B1288" s="618">
        <v>2013</v>
      </c>
      <c r="C1288" s="619" t="s">
        <v>1080</v>
      </c>
    </row>
    <row r="1289" spans="1:3" x14ac:dyDescent="0.15">
      <c r="A1289" s="619" t="s">
        <v>1126</v>
      </c>
      <c r="B1289" s="618">
        <v>2013</v>
      </c>
      <c r="C1289" s="619" t="s">
        <v>1080</v>
      </c>
    </row>
    <row r="1290" spans="1:3" x14ac:dyDescent="0.15">
      <c r="A1290" s="619" t="s">
        <v>1126</v>
      </c>
      <c r="B1290" s="618">
        <v>2013</v>
      </c>
      <c r="C1290" s="619" t="s">
        <v>424</v>
      </c>
    </row>
    <row r="1291" spans="1:3" x14ac:dyDescent="0.15">
      <c r="A1291" s="619" t="s">
        <v>1126</v>
      </c>
      <c r="B1291" s="618">
        <v>2013</v>
      </c>
      <c r="C1291" s="619" t="s">
        <v>424</v>
      </c>
    </row>
    <row r="1292" spans="1:3" x14ac:dyDescent="0.15">
      <c r="A1292" s="619" t="s">
        <v>1126</v>
      </c>
      <c r="B1292" s="618">
        <v>2013</v>
      </c>
      <c r="C1292" s="619" t="s">
        <v>1105</v>
      </c>
    </row>
    <row r="1293" spans="1:3" x14ac:dyDescent="0.15">
      <c r="A1293" s="619" t="s">
        <v>1126</v>
      </c>
      <c r="B1293" s="618">
        <v>2013</v>
      </c>
      <c r="C1293" s="619" t="s">
        <v>424</v>
      </c>
    </row>
    <row r="1294" spans="1:3" x14ac:dyDescent="0.15">
      <c r="A1294" s="619" t="s">
        <v>1126</v>
      </c>
      <c r="B1294" s="618">
        <v>2013</v>
      </c>
      <c r="C1294" s="619" t="s">
        <v>1104</v>
      </c>
    </row>
    <row r="1295" spans="1:3" x14ac:dyDescent="0.15">
      <c r="A1295" s="619" t="s">
        <v>1126</v>
      </c>
      <c r="B1295" s="618">
        <v>2013</v>
      </c>
      <c r="C1295" s="619" t="s">
        <v>1080</v>
      </c>
    </row>
    <row r="1296" spans="1:3" x14ac:dyDescent="0.15">
      <c r="A1296" s="619" t="s">
        <v>1126</v>
      </c>
      <c r="B1296" s="618">
        <v>2013</v>
      </c>
      <c r="C1296" s="619" t="s">
        <v>1080</v>
      </c>
    </row>
    <row r="1297" spans="1:3" x14ac:dyDescent="0.15">
      <c r="A1297" s="619" t="s">
        <v>1126</v>
      </c>
      <c r="B1297" s="618">
        <v>2013</v>
      </c>
      <c r="C1297" s="619" t="s">
        <v>1080</v>
      </c>
    </row>
    <row r="1298" spans="1:3" x14ac:dyDescent="0.15">
      <c r="A1298" s="619" t="s">
        <v>1126</v>
      </c>
      <c r="B1298" s="618">
        <v>2013</v>
      </c>
      <c r="C1298" s="619" t="s">
        <v>1080</v>
      </c>
    </row>
    <row r="1299" spans="1:3" x14ac:dyDescent="0.15">
      <c r="A1299" s="619" t="s">
        <v>1126</v>
      </c>
      <c r="B1299" s="618">
        <v>2013</v>
      </c>
      <c r="C1299" s="619" t="s">
        <v>1080</v>
      </c>
    </row>
    <row r="1300" spans="1:3" x14ac:dyDescent="0.15">
      <c r="A1300" s="619" t="s">
        <v>1126</v>
      </c>
      <c r="B1300" s="618">
        <v>2013</v>
      </c>
      <c r="C1300" s="619" t="s">
        <v>1080</v>
      </c>
    </row>
    <row r="1301" spans="1:3" x14ac:dyDescent="0.15">
      <c r="A1301" s="619" t="s">
        <v>1126</v>
      </c>
      <c r="B1301" s="618">
        <v>2013</v>
      </c>
      <c r="C1301" s="619" t="s">
        <v>1080</v>
      </c>
    </row>
    <row r="1302" spans="1:3" x14ac:dyDescent="0.15">
      <c r="A1302" s="619" t="s">
        <v>1126</v>
      </c>
      <c r="B1302" s="618">
        <v>2013</v>
      </c>
      <c r="C1302" s="619" t="s">
        <v>1080</v>
      </c>
    </row>
    <row r="1303" spans="1:3" x14ac:dyDescent="0.15">
      <c r="A1303" s="619" t="s">
        <v>1126</v>
      </c>
      <c r="B1303" s="618">
        <v>2013</v>
      </c>
      <c r="C1303" s="619" t="s">
        <v>1102</v>
      </c>
    </row>
    <row r="1304" spans="1:3" x14ac:dyDescent="0.15">
      <c r="A1304" s="619" t="s">
        <v>1126</v>
      </c>
      <c r="B1304" s="618">
        <v>2013</v>
      </c>
      <c r="C1304" s="619" t="s">
        <v>1102</v>
      </c>
    </row>
    <row r="1305" spans="1:3" x14ac:dyDescent="0.15">
      <c r="A1305" s="619" t="s">
        <v>1126</v>
      </c>
      <c r="B1305" s="618">
        <v>2013</v>
      </c>
      <c r="C1305" s="619" t="s">
        <v>1102</v>
      </c>
    </row>
    <row r="1306" spans="1:3" x14ac:dyDescent="0.15">
      <c r="A1306" s="619" t="s">
        <v>1126</v>
      </c>
      <c r="B1306" s="618">
        <v>2013</v>
      </c>
      <c r="C1306" s="619" t="s">
        <v>1104</v>
      </c>
    </row>
    <row r="1307" spans="1:3" x14ac:dyDescent="0.15">
      <c r="A1307" s="619" t="s">
        <v>1126</v>
      </c>
      <c r="B1307" s="618">
        <v>2013</v>
      </c>
      <c r="C1307" s="619" t="s">
        <v>437</v>
      </c>
    </row>
    <row r="1308" spans="1:3" x14ac:dyDescent="0.15">
      <c r="A1308" s="619" t="s">
        <v>1126</v>
      </c>
      <c r="B1308" s="618">
        <v>2013</v>
      </c>
      <c r="C1308" s="619" t="s">
        <v>1080</v>
      </c>
    </row>
    <row r="1309" spans="1:3" x14ac:dyDescent="0.15">
      <c r="A1309" s="619" t="s">
        <v>1126</v>
      </c>
      <c r="B1309" s="618">
        <v>2013</v>
      </c>
      <c r="C1309" s="619" t="s">
        <v>1102</v>
      </c>
    </row>
    <row r="1310" spans="1:3" x14ac:dyDescent="0.15">
      <c r="A1310" s="619" t="s">
        <v>1126</v>
      </c>
      <c r="B1310" s="618">
        <v>2013</v>
      </c>
      <c r="C1310" s="619" t="s">
        <v>1080</v>
      </c>
    </row>
    <row r="1311" spans="1:3" x14ac:dyDescent="0.15">
      <c r="A1311" s="619" t="s">
        <v>1126</v>
      </c>
      <c r="B1311" s="618">
        <v>2013</v>
      </c>
      <c r="C1311" s="619" t="s">
        <v>424</v>
      </c>
    </row>
    <row r="1312" spans="1:3" x14ac:dyDescent="0.15">
      <c r="A1312" s="619" t="s">
        <v>1126</v>
      </c>
      <c r="B1312" s="618">
        <v>2013</v>
      </c>
      <c r="C1312" s="619" t="s">
        <v>424</v>
      </c>
    </row>
    <row r="1313" spans="1:3" x14ac:dyDescent="0.15">
      <c r="A1313" s="619" t="s">
        <v>1126</v>
      </c>
      <c r="B1313" s="618">
        <v>2013</v>
      </c>
      <c r="C1313" s="619" t="s">
        <v>455</v>
      </c>
    </row>
    <row r="1314" spans="1:3" x14ac:dyDescent="0.15">
      <c r="A1314" s="619" t="s">
        <v>1126</v>
      </c>
      <c r="B1314" s="618">
        <v>2013</v>
      </c>
      <c r="C1314" s="619" t="s">
        <v>455</v>
      </c>
    </row>
    <row r="1315" spans="1:3" x14ac:dyDescent="0.15">
      <c r="A1315" s="619" t="s">
        <v>1126</v>
      </c>
      <c r="B1315" s="618">
        <v>2013</v>
      </c>
      <c r="C1315" s="619" t="s">
        <v>424</v>
      </c>
    </row>
    <row r="1316" spans="1:3" x14ac:dyDescent="0.15">
      <c r="A1316" s="619" t="s">
        <v>1126</v>
      </c>
      <c r="B1316" s="618">
        <v>2013</v>
      </c>
      <c r="C1316" s="619" t="s">
        <v>1080</v>
      </c>
    </row>
    <row r="1317" spans="1:3" x14ac:dyDescent="0.15">
      <c r="A1317" s="619" t="s">
        <v>1126</v>
      </c>
      <c r="B1317" s="618">
        <v>2013</v>
      </c>
      <c r="C1317" s="619" t="s">
        <v>1080</v>
      </c>
    </row>
    <row r="1318" spans="1:3" x14ac:dyDescent="0.15">
      <c r="A1318" s="619" t="s">
        <v>1126</v>
      </c>
      <c r="B1318" s="618">
        <v>2013</v>
      </c>
      <c r="C1318" s="619" t="s">
        <v>424</v>
      </c>
    </row>
    <row r="1319" spans="1:3" x14ac:dyDescent="0.15">
      <c r="A1319" s="619" t="s">
        <v>1126</v>
      </c>
      <c r="B1319" s="618">
        <v>2013</v>
      </c>
      <c r="C1319" s="619" t="s">
        <v>424</v>
      </c>
    </row>
    <row r="1320" spans="1:3" x14ac:dyDescent="0.15">
      <c r="A1320" s="619" t="s">
        <v>1126</v>
      </c>
      <c r="B1320" s="618">
        <v>2013</v>
      </c>
      <c r="C1320" s="619" t="s">
        <v>424</v>
      </c>
    </row>
    <row r="1321" spans="1:3" x14ac:dyDescent="0.15">
      <c r="A1321" s="618" t="s">
        <v>1126</v>
      </c>
      <c r="B1321" s="618">
        <v>2013</v>
      </c>
      <c r="C1321" s="619" t="s">
        <v>1080</v>
      </c>
    </row>
    <row r="1322" spans="1:3" x14ac:dyDescent="0.15">
      <c r="A1322" s="619" t="s">
        <v>1126</v>
      </c>
      <c r="B1322" s="618">
        <v>2013</v>
      </c>
      <c r="C1322" s="619" t="s">
        <v>424</v>
      </c>
    </row>
    <row r="1323" spans="1:3" x14ac:dyDescent="0.15">
      <c r="A1323" s="619" t="s">
        <v>1126</v>
      </c>
      <c r="B1323" s="618">
        <v>2013</v>
      </c>
      <c r="C1323" s="619" t="s">
        <v>424</v>
      </c>
    </row>
    <row r="1324" spans="1:3" x14ac:dyDescent="0.15">
      <c r="A1324" s="619" t="s">
        <v>1126</v>
      </c>
      <c r="B1324" s="618">
        <v>2013</v>
      </c>
      <c r="C1324" s="619" t="s">
        <v>424</v>
      </c>
    </row>
    <row r="1325" spans="1:3" x14ac:dyDescent="0.15">
      <c r="A1325" s="619" t="s">
        <v>1126</v>
      </c>
      <c r="B1325" s="618">
        <v>2013</v>
      </c>
      <c r="C1325" s="619" t="s">
        <v>424</v>
      </c>
    </row>
    <row r="1326" spans="1:3" x14ac:dyDescent="0.15">
      <c r="A1326" s="619" t="s">
        <v>1126</v>
      </c>
      <c r="B1326" s="618">
        <v>2013</v>
      </c>
      <c r="C1326" s="619" t="s">
        <v>1103</v>
      </c>
    </row>
    <row r="1327" spans="1:3" x14ac:dyDescent="0.15">
      <c r="A1327" s="619" t="s">
        <v>1126</v>
      </c>
      <c r="B1327" s="618">
        <v>2013</v>
      </c>
      <c r="C1327" s="619" t="s">
        <v>424</v>
      </c>
    </row>
    <row r="1328" spans="1:3" x14ac:dyDescent="0.15">
      <c r="A1328" s="619" t="s">
        <v>1126</v>
      </c>
      <c r="B1328" s="618">
        <v>2013</v>
      </c>
      <c r="C1328" s="619" t="s">
        <v>424</v>
      </c>
    </row>
    <row r="1329" spans="1:3" x14ac:dyDescent="0.15">
      <c r="A1329" s="619" t="s">
        <v>1126</v>
      </c>
      <c r="B1329" s="618">
        <v>2013</v>
      </c>
      <c r="C1329" s="619" t="s">
        <v>437</v>
      </c>
    </row>
    <row r="1330" spans="1:3" x14ac:dyDescent="0.15">
      <c r="A1330" s="619" t="s">
        <v>1126</v>
      </c>
      <c r="B1330" s="618">
        <v>2013</v>
      </c>
      <c r="C1330" s="619" t="s">
        <v>424</v>
      </c>
    </row>
    <row r="1331" spans="1:3" x14ac:dyDescent="0.15">
      <c r="A1331" s="619" t="s">
        <v>1126</v>
      </c>
      <c r="B1331" s="618">
        <v>2013</v>
      </c>
      <c r="C1331" s="619" t="s">
        <v>424</v>
      </c>
    </row>
    <row r="1332" spans="1:3" x14ac:dyDescent="0.15">
      <c r="A1332" s="619" t="s">
        <v>1126</v>
      </c>
      <c r="B1332" s="618">
        <v>2013</v>
      </c>
      <c r="C1332" s="619" t="s">
        <v>424</v>
      </c>
    </row>
    <row r="1333" spans="1:3" x14ac:dyDescent="0.15">
      <c r="A1333" s="619" t="s">
        <v>1126</v>
      </c>
      <c r="B1333" s="618">
        <v>2013</v>
      </c>
      <c r="C1333" s="619" t="s">
        <v>1102</v>
      </c>
    </row>
    <row r="1334" spans="1:3" x14ac:dyDescent="0.15">
      <c r="A1334" s="619" t="s">
        <v>1126</v>
      </c>
      <c r="B1334" s="618">
        <v>2013</v>
      </c>
      <c r="C1334" s="619" t="s">
        <v>1102</v>
      </c>
    </row>
    <row r="1335" spans="1:3" x14ac:dyDescent="0.15">
      <c r="A1335" s="619" t="s">
        <v>1126</v>
      </c>
      <c r="B1335" s="618">
        <v>2013</v>
      </c>
      <c r="C1335" s="619" t="s">
        <v>424</v>
      </c>
    </row>
    <row r="1336" spans="1:3" x14ac:dyDescent="0.15">
      <c r="A1336" s="619" t="s">
        <v>1126</v>
      </c>
      <c r="B1336" s="618">
        <v>2013</v>
      </c>
      <c r="C1336" s="619" t="s">
        <v>1102</v>
      </c>
    </row>
    <row r="1337" spans="1:3" x14ac:dyDescent="0.15">
      <c r="A1337" s="619" t="s">
        <v>1126</v>
      </c>
      <c r="B1337" s="618">
        <v>2013</v>
      </c>
      <c r="C1337" s="619" t="s">
        <v>1109</v>
      </c>
    </row>
    <row r="1338" spans="1:3" x14ac:dyDescent="0.15">
      <c r="A1338" s="619" t="s">
        <v>1126</v>
      </c>
      <c r="B1338" s="618">
        <v>2013</v>
      </c>
      <c r="C1338" s="619" t="s">
        <v>1080</v>
      </c>
    </row>
    <row r="1339" spans="1:3" x14ac:dyDescent="0.15">
      <c r="A1339" s="618" t="s">
        <v>1126</v>
      </c>
      <c r="B1339" s="618">
        <v>2013</v>
      </c>
      <c r="C1339" s="619" t="s">
        <v>1080</v>
      </c>
    </row>
    <row r="1340" spans="1:3" x14ac:dyDescent="0.15">
      <c r="A1340" s="619" t="s">
        <v>1126</v>
      </c>
      <c r="B1340" s="618">
        <v>2013</v>
      </c>
      <c r="C1340" s="619" t="s">
        <v>437</v>
      </c>
    </row>
    <row r="1341" spans="1:3" x14ac:dyDescent="0.15">
      <c r="A1341" s="619" t="s">
        <v>1126</v>
      </c>
      <c r="B1341" s="618">
        <v>2013</v>
      </c>
      <c r="C1341" s="619" t="s">
        <v>424</v>
      </c>
    </row>
    <row r="1342" spans="1:3" x14ac:dyDescent="0.15">
      <c r="A1342" s="619" t="s">
        <v>1126</v>
      </c>
      <c r="B1342" s="618">
        <v>2013</v>
      </c>
      <c r="C1342" s="619" t="s">
        <v>1109</v>
      </c>
    </row>
    <row r="1343" spans="1:3" x14ac:dyDescent="0.15">
      <c r="A1343" s="619" t="s">
        <v>1126</v>
      </c>
      <c r="B1343" s="618">
        <v>2013</v>
      </c>
      <c r="C1343" s="619" t="s">
        <v>1102</v>
      </c>
    </row>
    <row r="1344" spans="1:3" x14ac:dyDescent="0.15">
      <c r="A1344" s="619" t="s">
        <v>1126</v>
      </c>
      <c r="B1344" s="618">
        <v>2013</v>
      </c>
      <c r="C1344" s="619" t="s">
        <v>1080</v>
      </c>
    </row>
    <row r="1345" spans="1:3" x14ac:dyDescent="0.15">
      <c r="A1345" s="619" t="s">
        <v>1126</v>
      </c>
      <c r="B1345" s="618">
        <v>2013</v>
      </c>
      <c r="C1345" s="619" t="s">
        <v>1080</v>
      </c>
    </row>
    <row r="1346" spans="1:3" x14ac:dyDescent="0.15">
      <c r="A1346" s="619" t="s">
        <v>1126</v>
      </c>
      <c r="B1346" s="618">
        <v>2013</v>
      </c>
      <c r="C1346" s="619" t="s">
        <v>424</v>
      </c>
    </row>
    <row r="1347" spans="1:3" x14ac:dyDescent="0.15">
      <c r="A1347" s="619" t="s">
        <v>1126</v>
      </c>
      <c r="B1347" s="618">
        <v>2013</v>
      </c>
      <c r="C1347" s="619" t="s">
        <v>1080</v>
      </c>
    </row>
    <row r="1348" spans="1:3" x14ac:dyDescent="0.15">
      <c r="A1348" s="619" t="s">
        <v>1126</v>
      </c>
      <c r="B1348" s="618">
        <v>2013</v>
      </c>
      <c r="C1348" s="619" t="s">
        <v>424</v>
      </c>
    </row>
    <row r="1349" spans="1:3" x14ac:dyDescent="0.15">
      <c r="A1349" s="619" t="s">
        <v>1126</v>
      </c>
      <c r="B1349" s="618">
        <v>2013</v>
      </c>
      <c r="C1349" s="619" t="s">
        <v>437</v>
      </c>
    </row>
    <row r="1350" spans="1:3" x14ac:dyDescent="0.15">
      <c r="A1350" s="619" t="s">
        <v>1126</v>
      </c>
      <c r="B1350" s="618">
        <v>2013</v>
      </c>
      <c r="C1350" s="619" t="s">
        <v>437</v>
      </c>
    </row>
    <row r="1351" spans="1:3" x14ac:dyDescent="0.15">
      <c r="A1351" s="618" t="s">
        <v>1126</v>
      </c>
      <c r="B1351" s="618">
        <v>2013</v>
      </c>
      <c r="C1351" s="619" t="s">
        <v>424</v>
      </c>
    </row>
    <row r="1352" spans="1:3" x14ac:dyDescent="0.15">
      <c r="A1352" s="618" t="s">
        <v>1126</v>
      </c>
      <c r="B1352" s="618">
        <v>2013</v>
      </c>
      <c r="C1352" s="619" t="s">
        <v>1103</v>
      </c>
    </row>
    <row r="1353" spans="1:3" x14ac:dyDescent="0.15">
      <c r="A1353" s="619" t="s">
        <v>1126</v>
      </c>
      <c r="B1353" s="618">
        <v>2013</v>
      </c>
      <c r="C1353" s="619" t="s">
        <v>1080</v>
      </c>
    </row>
    <row r="1354" spans="1:3" x14ac:dyDescent="0.15">
      <c r="A1354" s="618" t="s">
        <v>1126</v>
      </c>
      <c r="B1354" s="618">
        <v>2013</v>
      </c>
      <c r="C1354" s="619" t="s">
        <v>1103</v>
      </c>
    </row>
    <row r="1355" spans="1:3" x14ac:dyDescent="0.15">
      <c r="A1355" s="618" t="s">
        <v>1126</v>
      </c>
      <c r="B1355" s="618">
        <v>2013</v>
      </c>
      <c r="C1355" s="619" t="s">
        <v>1103</v>
      </c>
    </row>
    <row r="1356" spans="1:3" x14ac:dyDescent="0.15">
      <c r="A1356" s="618" t="s">
        <v>1126</v>
      </c>
      <c r="B1356" s="618">
        <v>2013</v>
      </c>
      <c r="C1356" s="619" t="s">
        <v>1104</v>
      </c>
    </row>
    <row r="1357" spans="1:3" x14ac:dyDescent="0.15">
      <c r="A1357" s="618" t="s">
        <v>1126</v>
      </c>
      <c r="B1357" s="618">
        <v>2013</v>
      </c>
      <c r="C1357" s="619" t="s">
        <v>1080</v>
      </c>
    </row>
    <row r="1358" spans="1:3" x14ac:dyDescent="0.15">
      <c r="A1358" s="618" t="s">
        <v>1126</v>
      </c>
      <c r="B1358" s="618">
        <v>2013</v>
      </c>
      <c r="C1358" s="619" t="s">
        <v>437</v>
      </c>
    </row>
    <row r="1359" spans="1:3" x14ac:dyDescent="0.15">
      <c r="A1359" s="618" t="s">
        <v>1126</v>
      </c>
      <c r="B1359" s="618">
        <v>2013</v>
      </c>
      <c r="C1359" s="619" t="s">
        <v>424</v>
      </c>
    </row>
    <row r="1360" spans="1:3" x14ac:dyDescent="0.15">
      <c r="A1360" s="618" t="s">
        <v>1126</v>
      </c>
      <c r="B1360" s="618">
        <v>2013</v>
      </c>
      <c r="C1360" s="619" t="s">
        <v>424</v>
      </c>
    </row>
    <row r="1361" spans="1:3" x14ac:dyDescent="0.15">
      <c r="A1361" s="618" t="s">
        <v>1126</v>
      </c>
      <c r="B1361" s="618">
        <v>2013</v>
      </c>
      <c r="C1361" s="619" t="s">
        <v>1109</v>
      </c>
    </row>
    <row r="1362" spans="1:3" x14ac:dyDescent="0.15">
      <c r="A1362" s="618" t="s">
        <v>1126</v>
      </c>
      <c r="B1362" s="618">
        <v>2013</v>
      </c>
      <c r="C1362" s="619" t="s">
        <v>1109</v>
      </c>
    </row>
    <row r="1363" spans="1:3" x14ac:dyDescent="0.15">
      <c r="A1363" s="618" t="s">
        <v>1126</v>
      </c>
      <c r="B1363" s="618">
        <v>2013</v>
      </c>
      <c r="C1363" s="619" t="s">
        <v>1109</v>
      </c>
    </row>
    <row r="1364" spans="1:3" x14ac:dyDescent="0.15">
      <c r="A1364" s="619" t="s">
        <v>1126</v>
      </c>
      <c r="B1364" s="618">
        <v>2013</v>
      </c>
      <c r="C1364" s="619" t="s">
        <v>1101</v>
      </c>
    </row>
    <row r="1365" spans="1:3" x14ac:dyDescent="0.15">
      <c r="A1365" s="618" t="s">
        <v>1126</v>
      </c>
      <c r="B1365" s="618">
        <v>2013</v>
      </c>
      <c r="C1365" s="619" t="s">
        <v>437</v>
      </c>
    </row>
    <row r="1366" spans="1:3" x14ac:dyDescent="0.15">
      <c r="A1366" s="618" t="s">
        <v>1126</v>
      </c>
      <c r="B1366" s="618">
        <v>2013</v>
      </c>
      <c r="C1366" s="619" t="s">
        <v>424</v>
      </c>
    </row>
    <row r="1367" spans="1:3" x14ac:dyDescent="0.15">
      <c r="A1367" s="618" t="s">
        <v>1126</v>
      </c>
      <c r="B1367" s="618">
        <v>2013</v>
      </c>
      <c r="C1367" s="619" t="s">
        <v>1080</v>
      </c>
    </row>
    <row r="1368" spans="1:3" x14ac:dyDescent="0.15">
      <c r="A1368" s="618" t="s">
        <v>1126</v>
      </c>
      <c r="B1368" s="618">
        <v>2013</v>
      </c>
      <c r="C1368" s="619" t="s">
        <v>437</v>
      </c>
    </row>
    <row r="1369" spans="1:3" x14ac:dyDescent="0.15">
      <c r="A1369" s="619" t="s">
        <v>1126</v>
      </c>
      <c r="B1369" s="618">
        <v>2013</v>
      </c>
      <c r="C1369" s="619" t="s">
        <v>1104</v>
      </c>
    </row>
    <row r="1370" spans="1:3" x14ac:dyDescent="0.15">
      <c r="A1370" s="619" t="s">
        <v>1126</v>
      </c>
      <c r="B1370" s="618">
        <v>2013</v>
      </c>
      <c r="C1370" s="619" t="s">
        <v>1104</v>
      </c>
    </row>
    <row r="1371" spans="1:3" x14ac:dyDescent="0.15">
      <c r="A1371" s="619" t="s">
        <v>1126</v>
      </c>
      <c r="B1371" s="618">
        <v>2013</v>
      </c>
      <c r="C1371" s="619" t="s">
        <v>1080</v>
      </c>
    </row>
    <row r="1372" spans="1:3" x14ac:dyDescent="0.15">
      <c r="A1372" s="619" t="s">
        <v>1126</v>
      </c>
      <c r="B1372" s="618">
        <v>2013</v>
      </c>
      <c r="C1372" s="619" t="s">
        <v>1080</v>
      </c>
    </row>
    <row r="1373" spans="1:3" x14ac:dyDescent="0.15">
      <c r="A1373" s="619" t="s">
        <v>1126</v>
      </c>
      <c r="B1373" s="618">
        <v>2013</v>
      </c>
      <c r="C1373" s="619" t="s">
        <v>1080</v>
      </c>
    </row>
    <row r="1374" spans="1:3" x14ac:dyDescent="0.15">
      <c r="A1374" s="619" t="s">
        <v>1126</v>
      </c>
      <c r="B1374" s="618">
        <v>2013</v>
      </c>
      <c r="C1374" s="619" t="s">
        <v>424</v>
      </c>
    </row>
    <row r="1375" spans="1:3" x14ac:dyDescent="0.15">
      <c r="A1375" s="619" t="s">
        <v>1126</v>
      </c>
      <c r="B1375" s="618">
        <v>2013</v>
      </c>
      <c r="C1375" s="619" t="s">
        <v>424</v>
      </c>
    </row>
    <row r="1376" spans="1:3" x14ac:dyDescent="0.15">
      <c r="A1376" s="619" t="s">
        <v>1126</v>
      </c>
      <c r="B1376" s="618">
        <v>2013</v>
      </c>
      <c r="C1376" s="619" t="s">
        <v>1102</v>
      </c>
    </row>
    <row r="1377" spans="1:3" x14ac:dyDescent="0.15">
      <c r="A1377" s="619" t="s">
        <v>1126</v>
      </c>
      <c r="B1377" s="618">
        <v>2013</v>
      </c>
      <c r="C1377" s="619" t="s">
        <v>424</v>
      </c>
    </row>
    <row r="1378" spans="1:3" x14ac:dyDescent="0.15">
      <c r="A1378" s="618" t="s">
        <v>1126</v>
      </c>
      <c r="B1378" s="618">
        <v>2013</v>
      </c>
      <c r="C1378" s="619" t="s">
        <v>1102</v>
      </c>
    </row>
    <row r="1379" spans="1:3" x14ac:dyDescent="0.15">
      <c r="A1379" s="618" t="s">
        <v>1126</v>
      </c>
      <c r="B1379" s="618">
        <v>2013</v>
      </c>
      <c r="C1379" s="619" t="s">
        <v>1102</v>
      </c>
    </row>
    <row r="1380" spans="1:3" x14ac:dyDescent="0.15">
      <c r="A1380" s="618" t="s">
        <v>1126</v>
      </c>
      <c r="B1380" s="618">
        <v>2013</v>
      </c>
      <c r="C1380" s="619" t="s">
        <v>1105</v>
      </c>
    </row>
    <row r="1381" spans="1:3" x14ac:dyDescent="0.15">
      <c r="A1381" s="618" t="s">
        <v>1126</v>
      </c>
      <c r="B1381" s="618">
        <v>2013</v>
      </c>
      <c r="C1381" s="619" t="s">
        <v>424</v>
      </c>
    </row>
    <row r="1382" spans="1:3" x14ac:dyDescent="0.15">
      <c r="A1382" s="618" t="s">
        <v>1126</v>
      </c>
      <c r="B1382" s="618">
        <v>2013</v>
      </c>
      <c r="C1382" s="619" t="s">
        <v>424</v>
      </c>
    </row>
    <row r="1383" spans="1:3" x14ac:dyDescent="0.15">
      <c r="A1383" s="618" t="s">
        <v>1126</v>
      </c>
      <c r="B1383" s="618">
        <v>2013</v>
      </c>
      <c r="C1383" s="619" t="s">
        <v>1080</v>
      </c>
    </row>
    <row r="1384" spans="1:3" x14ac:dyDescent="0.15">
      <c r="A1384" s="618" t="s">
        <v>1126</v>
      </c>
      <c r="B1384" s="618">
        <v>2013</v>
      </c>
      <c r="C1384" s="619" t="s">
        <v>424</v>
      </c>
    </row>
    <row r="1385" spans="1:3" x14ac:dyDescent="0.15">
      <c r="A1385" s="618" t="s">
        <v>1126</v>
      </c>
      <c r="B1385" s="618" t="s">
        <v>1081</v>
      </c>
      <c r="C1385" s="619" t="s">
        <v>1080</v>
      </c>
    </row>
    <row r="1386" spans="1:3" x14ac:dyDescent="0.15">
      <c r="A1386" s="618" t="s">
        <v>1126</v>
      </c>
      <c r="B1386" s="618">
        <v>2013</v>
      </c>
      <c r="C1386" s="619" t="s">
        <v>424</v>
      </c>
    </row>
    <row r="1387" spans="1:3" x14ac:dyDescent="0.15">
      <c r="A1387" s="618" t="s">
        <v>1126</v>
      </c>
      <c r="B1387" s="618">
        <v>2013</v>
      </c>
      <c r="C1387" s="619" t="s">
        <v>424</v>
      </c>
    </row>
    <row r="1388" spans="1:3" x14ac:dyDescent="0.15">
      <c r="A1388" s="618" t="s">
        <v>1126</v>
      </c>
      <c r="B1388" s="618">
        <v>2013</v>
      </c>
      <c r="C1388" s="619" t="s">
        <v>424</v>
      </c>
    </row>
    <row r="1389" spans="1:3" x14ac:dyDescent="0.15">
      <c r="A1389" s="618" t="s">
        <v>1126</v>
      </c>
      <c r="B1389" s="618">
        <v>2013</v>
      </c>
      <c r="C1389" s="619" t="s">
        <v>424</v>
      </c>
    </row>
    <row r="1390" spans="1:3" x14ac:dyDescent="0.15">
      <c r="A1390" s="618" t="s">
        <v>1126</v>
      </c>
      <c r="B1390" s="618">
        <v>2013</v>
      </c>
      <c r="C1390" s="619" t="s">
        <v>424</v>
      </c>
    </row>
    <row r="1391" spans="1:3" x14ac:dyDescent="0.15">
      <c r="A1391" s="618" t="s">
        <v>1126</v>
      </c>
      <c r="B1391" s="618">
        <v>2013</v>
      </c>
      <c r="C1391" s="619" t="s">
        <v>455</v>
      </c>
    </row>
    <row r="1392" spans="1:3" x14ac:dyDescent="0.15">
      <c r="A1392" s="618" t="s">
        <v>1126</v>
      </c>
      <c r="B1392" s="618">
        <v>2013</v>
      </c>
      <c r="C1392" s="619" t="s">
        <v>424</v>
      </c>
    </row>
    <row r="1393" spans="1:3" x14ac:dyDescent="0.15">
      <c r="A1393" s="618" t="s">
        <v>1126</v>
      </c>
      <c r="B1393" s="618">
        <v>2013</v>
      </c>
      <c r="C1393" s="619" t="s">
        <v>424</v>
      </c>
    </row>
    <row r="1394" spans="1:3" x14ac:dyDescent="0.15">
      <c r="A1394" s="618" t="s">
        <v>1126</v>
      </c>
      <c r="B1394" s="618">
        <v>2013</v>
      </c>
      <c r="C1394" s="619" t="s">
        <v>424</v>
      </c>
    </row>
    <row r="1395" spans="1:3" x14ac:dyDescent="0.15">
      <c r="A1395" s="618" t="s">
        <v>1126</v>
      </c>
      <c r="B1395" s="618">
        <v>2013</v>
      </c>
      <c r="C1395" s="619" t="s">
        <v>424</v>
      </c>
    </row>
    <row r="1396" spans="1:3" x14ac:dyDescent="0.15">
      <c r="A1396" s="618" t="s">
        <v>1126</v>
      </c>
      <c r="B1396" s="618">
        <v>2013</v>
      </c>
      <c r="C1396" s="619" t="s">
        <v>424</v>
      </c>
    </row>
    <row r="1397" spans="1:3" x14ac:dyDescent="0.15">
      <c r="A1397" s="618" t="s">
        <v>1126</v>
      </c>
      <c r="B1397" s="618">
        <v>2013</v>
      </c>
      <c r="C1397" s="619" t="s">
        <v>424</v>
      </c>
    </row>
    <row r="1398" spans="1:3" x14ac:dyDescent="0.15">
      <c r="A1398" s="618" t="s">
        <v>1126</v>
      </c>
      <c r="B1398" s="618">
        <v>2013</v>
      </c>
      <c r="C1398" s="619" t="s">
        <v>437</v>
      </c>
    </row>
    <row r="1399" spans="1:3" x14ac:dyDescent="0.15">
      <c r="A1399" s="618" t="s">
        <v>1126</v>
      </c>
      <c r="B1399" s="618">
        <v>2013</v>
      </c>
      <c r="C1399" s="619" t="s">
        <v>437</v>
      </c>
    </row>
    <row r="1400" spans="1:3" x14ac:dyDescent="0.15">
      <c r="A1400" s="618" t="s">
        <v>1126</v>
      </c>
      <c r="B1400" s="618">
        <v>2013</v>
      </c>
      <c r="C1400" s="619" t="s">
        <v>1080</v>
      </c>
    </row>
    <row r="1401" spans="1:3" x14ac:dyDescent="0.15">
      <c r="A1401" s="618" t="s">
        <v>1126</v>
      </c>
      <c r="B1401" s="618">
        <v>2013</v>
      </c>
      <c r="C1401" s="619" t="s">
        <v>1080</v>
      </c>
    </row>
    <row r="1402" spans="1:3" x14ac:dyDescent="0.15">
      <c r="A1402" s="619" t="s">
        <v>1126</v>
      </c>
      <c r="B1402" s="618">
        <v>2013</v>
      </c>
      <c r="C1402" s="619" t="s">
        <v>1080</v>
      </c>
    </row>
    <row r="1403" spans="1:3" x14ac:dyDescent="0.15">
      <c r="A1403" s="619" t="s">
        <v>1126</v>
      </c>
      <c r="B1403" s="618">
        <v>2013</v>
      </c>
      <c r="C1403" s="619" t="s">
        <v>424</v>
      </c>
    </row>
    <row r="1404" spans="1:3" x14ac:dyDescent="0.15">
      <c r="A1404" s="619" t="s">
        <v>1126</v>
      </c>
      <c r="B1404" s="618">
        <v>2013</v>
      </c>
      <c r="C1404" s="619" t="s">
        <v>424</v>
      </c>
    </row>
    <row r="1405" spans="1:3" x14ac:dyDescent="0.15">
      <c r="A1405" s="619" t="s">
        <v>1126</v>
      </c>
      <c r="B1405" s="618">
        <v>2013</v>
      </c>
      <c r="C1405" s="619" t="s">
        <v>1080</v>
      </c>
    </row>
    <row r="1406" spans="1:3" x14ac:dyDescent="0.15">
      <c r="A1406" s="619" t="s">
        <v>1126</v>
      </c>
      <c r="B1406" s="618">
        <v>2013</v>
      </c>
      <c r="C1406" s="619" t="s">
        <v>424</v>
      </c>
    </row>
    <row r="1407" spans="1:3" x14ac:dyDescent="0.15">
      <c r="A1407" s="619" t="s">
        <v>1126</v>
      </c>
      <c r="B1407" s="618" t="s">
        <v>1081</v>
      </c>
      <c r="C1407" s="619" t="s">
        <v>437</v>
      </c>
    </row>
    <row r="1408" spans="1:3" x14ac:dyDescent="0.15">
      <c r="A1408" s="619" t="s">
        <v>1126</v>
      </c>
      <c r="B1408" s="618">
        <v>2013</v>
      </c>
      <c r="C1408" s="619" t="s">
        <v>1080</v>
      </c>
    </row>
    <row r="1409" spans="1:3" x14ac:dyDescent="0.15">
      <c r="A1409" s="619" t="s">
        <v>1126</v>
      </c>
      <c r="B1409" s="618">
        <v>2013</v>
      </c>
      <c r="C1409" s="619" t="s">
        <v>424</v>
      </c>
    </row>
    <row r="1410" spans="1:3" x14ac:dyDescent="0.15">
      <c r="A1410" s="619" t="s">
        <v>1126</v>
      </c>
      <c r="B1410" s="618">
        <v>2013</v>
      </c>
      <c r="C1410" s="619" t="s">
        <v>1080</v>
      </c>
    </row>
    <row r="1411" spans="1:3" x14ac:dyDescent="0.15">
      <c r="A1411" s="619" t="s">
        <v>1126</v>
      </c>
      <c r="B1411" s="618">
        <v>2013</v>
      </c>
      <c r="C1411" s="619" t="s">
        <v>1080</v>
      </c>
    </row>
    <row r="1412" spans="1:3" x14ac:dyDescent="0.15">
      <c r="A1412" s="619" t="s">
        <v>1126</v>
      </c>
      <c r="B1412" s="618">
        <v>2013</v>
      </c>
      <c r="C1412" s="619" t="s">
        <v>437</v>
      </c>
    </row>
    <row r="1413" spans="1:3" x14ac:dyDescent="0.15">
      <c r="A1413" s="619" t="s">
        <v>1126</v>
      </c>
      <c r="B1413" s="618">
        <v>2013</v>
      </c>
      <c r="C1413" s="619" t="s">
        <v>424</v>
      </c>
    </row>
    <row r="1414" spans="1:3" x14ac:dyDescent="0.15">
      <c r="A1414" s="619" t="s">
        <v>1126</v>
      </c>
      <c r="B1414" s="618">
        <v>2013</v>
      </c>
      <c r="C1414" s="619" t="s">
        <v>437</v>
      </c>
    </row>
    <row r="1415" spans="1:3" x14ac:dyDescent="0.15">
      <c r="A1415" s="619" t="s">
        <v>1126</v>
      </c>
      <c r="B1415" s="618">
        <v>2013</v>
      </c>
      <c r="C1415" s="619" t="s">
        <v>455</v>
      </c>
    </row>
    <row r="1416" spans="1:3" x14ac:dyDescent="0.15">
      <c r="A1416" s="619" t="s">
        <v>1126</v>
      </c>
      <c r="B1416" s="618">
        <v>2013</v>
      </c>
      <c r="C1416" s="619" t="s">
        <v>437</v>
      </c>
    </row>
    <row r="1417" spans="1:3" x14ac:dyDescent="0.15">
      <c r="A1417" s="619" t="s">
        <v>1126</v>
      </c>
      <c r="B1417" s="618">
        <v>2013</v>
      </c>
      <c r="C1417" s="619" t="s">
        <v>455</v>
      </c>
    </row>
    <row r="1418" spans="1:3" x14ac:dyDescent="0.15">
      <c r="A1418" s="619" t="s">
        <v>1126</v>
      </c>
      <c r="B1418" s="618">
        <v>2013</v>
      </c>
      <c r="C1418" s="619" t="s">
        <v>437</v>
      </c>
    </row>
    <row r="1419" spans="1:3" x14ac:dyDescent="0.15">
      <c r="A1419" s="619" t="s">
        <v>1126</v>
      </c>
      <c r="B1419" s="618">
        <v>2013</v>
      </c>
      <c r="C1419" s="619" t="s">
        <v>424</v>
      </c>
    </row>
    <row r="1420" spans="1:3" x14ac:dyDescent="0.15">
      <c r="A1420" s="619" t="s">
        <v>1126</v>
      </c>
      <c r="B1420" s="618">
        <v>2013</v>
      </c>
      <c r="C1420" s="619" t="s">
        <v>424</v>
      </c>
    </row>
    <row r="1421" spans="1:3" x14ac:dyDescent="0.15">
      <c r="A1421" s="619" t="s">
        <v>1126</v>
      </c>
      <c r="B1421" s="618">
        <v>2013</v>
      </c>
      <c r="C1421" s="619" t="s">
        <v>1102</v>
      </c>
    </row>
    <row r="1422" spans="1:3" x14ac:dyDescent="0.15">
      <c r="A1422" s="619" t="s">
        <v>1126</v>
      </c>
      <c r="B1422" s="618">
        <v>2013</v>
      </c>
      <c r="C1422" s="619" t="s">
        <v>1102</v>
      </c>
    </row>
    <row r="1423" spans="1:3" x14ac:dyDescent="0.15">
      <c r="A1423" s="619" t="s">
        <v>1126</v>
      </c>
      <c r="B1423" s="618">
        <v>2013</v>
      </c>
      <c r="C1423" s="619" t="s">
        <v>424</v>
      </c>
    </row>
    <row r="1424" spans="1:3" x14ac:dyDescent="0.15">
      <c r="A1424" s="619" t="s">
        <v>1126</v>
      </c>
      <c r="B1424" s="618">
        <v>2013</v>
      </c>
      <c r="C1424" s="619" t="s">
        <v>424</v>
      </c>
    </row>
    <row r="1425" spans="1:3" x14ac:dyDescent="0.15">
      <c r="A1425" s="619" t="s">
        <v>1126</v>
      </c>
      <c r="B1425" s="618">
        <v>2013</v>
      </c>
      <c r="C1425" s="619" t="s">
        <v>424</v>
      </c>
    </row>
    <row r="1426" spans="1:3" x14ac:dyDescent="0.15">
      <c r="A1426" s="619" t="s">
        <v>1126</v>
      </c>
      <c r="B1426" s="618">
        <v>2013</v>
      </c>
      <c r="C1426" s="619" t="s">
        <v>424</v>
      </c>
    </row>
    <row r="1427" spans="1:3" x14ac:dyDescent="0.15">
      <c r="A1427" s="619" t="s">
        <v>1126</v>
      </c>
      <c r="B1427" s="618">
        <v>2013</v>
      </c>
      <c r="C1427" s="619" t="s">
        <v>424</v>
      </c>
    </row>
    <row r="1428" spans="1:3" x14ac:dyDescent="0.15">
      <c r="A1428" s="619" t="s">
        <v>1126</v>
      </c>
      <c r="B1428" s="618">
        <v>2013</v>
      </c>
      <c r="C1428" s="619" t="s">
        <v>437</v>
      </c>
    </row>
    <row r="1429" spans="1:3" x14ac:dyDescent="0.15">
      <c r="A1429" s="619" t="s">
        <v>1126</v>
      </c>
      <c r="B1429" s="618">
        <v>2013</v>
      </c>
      <c r="C1429" s="619" t="s">
        <v>437</v>
      </c>
    </row>
    <row r="1430" spans="1:3" x14ac:dyDescent="0.15">
      <c r="A1430" s="619" t="s">
        <v>1126</v>
      </c>
      <c r="B1430" s="618">
        <v>2013</v>
      </c>
      <c r="C1430" s="619" t="s">
        <v>424</v>
      </c>
    </row>
    <row r="1431" spans="1:3" x14ac:dyDescent="0.15">
      <c r="A1431" s="619" t="s">
        <v>1126</v>
      </c>
      <c r="B1431" s="618">
        <v>2013</v>
      </c>
      <c r="C1431" s="619" t="s">
        <v>424</v>
      </c>
    </row>
    <row r="1432" spans="1:3" x14ac:dyDescent="0.15">
      <c r="A1432" s="619" t="s">
        <v>1126</v>
      </c>
      <c r="B1432" s="618">
        <v>2013</v>
      </c>
      <c r="C1432" s="619" t="s">
        <v>424</v>
      </c>
    </row>
    <row r="1433" spans="1:3" x14ac:dyDescent="0.15">
      <c r="A1433" s="619" t="s">
        <v>1126</v>
      </c>
      <c r="B1433" s="618">
        <v>2013</v>
      </c>
      <c r="C1433" s="619" t="s">
        <v>424</v>
      </c>
    </row>
    <row r="1434" spans="1:3" x14ac:dyDescent="0.15">
      <c r="A1434" s="619" t="s">
        <v>1126</v>
      </c>
      <c r="B1434" s="618">
        <v>2013</v>
      </c>
      <c r="C1434" s="619" t="s">
        <v>424</v>
      </c>
    </row>
    <row r="1435" spans="1:3" x14ac:dyDescent="0.15">
      <c r="A1435" s="619" t="s">
        <v>1126</v>
      </c>
      <c r="B1435" s="618">
        <v>2013</v>
      </c>
      <c r="C1435" s="619" t="s">
        <v>424</v>
      </c>
    </row>
    <row r="1436" spans="1:3" x14ac:dyDescent="0.15">
      <c r="A1436" s="619" t="s">
        <v>1126</v>
      </c>
      <c r="B1436" s="618">
        <v>2013</v>
      </c>
      <c r="C1436" s="619" t="s">
        <v>424</v>
      </c>
    </row>
    <row r="1437" spans="1:3" x14ac:dyDescent="0.15">
      <c r="A1437" s="619" t="s">
        <v>1126</v>
      </c>
      <c r="B1437" s="618">
        <v>2013</v>
      </c>
      <c r="C1437" s="619" t="s">
        <v>424</v>
      </c>
    </row>
    <row r="1438" spans="1:3" x14ac:dyDescent="0.15">
      <c r="A1438" s="619" t="s">
        <v>1126</v>
      </c>
      <c r="B1438" s="618">
        <v>2013</v>
      </c>
      <c r="C1438" s="619" t="s">
        <v>424</v>
      </c>
    </row>
    <row r="1439" spans="1:3" x14ac:dyDescent="0.15">
      <c r="A1439" s="619" t="s">
        <v>1126</v>
      </c>
      <c r="B1439" s="618">
        <v>2013</v>
      </c>
      <c r="C1439" s="619" t="s">
        <v>424</v>
      </c>
    </row>
    <row r="1440" spans="1:3" x14ac:dyDescent="0.15">
      <c r="A1440" s="619" t="s">
        <v>1126</v>
      </c>
      <c r="B1440" s="618">
        <v>2013</v>
      </c>
      <c r="C1440" s="619" t="s">
        <v>437</v>
      </c>
    </row>
    <row r="1441" spans="1:3" x14ac:dyDescent="0.15">
      <c r="A1441" s="619" t="s">
        <v>1126</v>
      </c>
      <c r="B1441" s="618">
        <v>2013</v>
      </c>
      <c r="C1441" s="619" t="s">
        <v>424</v>
      </c>
    </row>
    <row r="1442" spans="1:3" x14ac:dyDescent="0.15">
      <c r="A1442" s="619" t="s">
        <v>1126</v>
      </c>
      <c r="B1442" s="618">
        <v>2013</v>
      </c>
      <c r="C1442" s="619" t="s">
        <v>424</v>
      </c>
    </row>
    <row r="1443" spans="1:3" x14ac:dyDescent="0.15">
      <c r="A1443" s="619" t="s">
        <v>1126</v>
      </c>
      <c r="B1443" s="618">
        <v>2013</v>
      </c>
      <c r="C1443" s="619" t="s">
        <v>437</v>
      </c>
    </row>
    <row r="1444" spans="1:3" x14ac:dyDescent="0.15">
      <c r="A1444" s="619" t="s">
        <v>1126</v>
      </c>
      <c r="B1444" s="618">
        <v>2013</v>
      </c>
      <c r="C1444" s="619" t="s">
        <v>424</v>
      </c>
    </row>
    <row r="1445" spans="1:3" x14ac:dyDescent="0.15">
      <c r="A1445" s="619" t="s">
        <v>1126</v>
      </c>
      <c r="B1445" s="618">
        <v>2013</v>
      </c>
      <c r="C1445" s="619" t="s">
        <v>424</v>
      </c>
    </row>
    <row r="1446" spans="1:3" x14ac:dyDescent="0.15">
      <c r="A1446" s="619" t="s">
        <v>1126</v>
      </c>
      <c r="B1446" s="618">
        <v>2013</v>
      </c>
      <c r="C1446" s="619" t="s">
        <v>424</v>
      </c>
    </row>
    <row r="1447" spans="1:3" x14ac:dyDescent="0.15">
      <c r="A1447" s="619" t="s">
        <v>1126</v>
      </c>
      <c r="B1447" s="618">
        <v>2013</v>
      </c>
      <c r="C1447" s="619" t="s">
        <v>424</v>
      </c>
    </row>
    <row r="1448" spans="1:3" x14ac:dyDescent="0.15">
      <c r="A1448" s="619" t="s">
        <v>1126</v>
      </c>
      <c r="B1448" s="618">
        <v>2013</v>
      </c>
      <c r="C1448" s="619" t="s">
        <v>424</v>
      </c>
    </row>
    <row r="1449" spans="1:3" x14ac:dyDescent="0.15">
      <c r="A1449" s="619" t="s">
        <v>1126</v>
      </c>
      <c r="B1449" s="618">
        <v>2013</v>
      </c>
      <c r="C1449" s="619" t="s">
        <v>424</v>
      </c>
    </row>
    <row r="1450" spans="1:3" x14ac:dyDescent="0.15">
      <c r="A1450" s="619" t="s">
        <v>1126</v>
      </c>
      <c r="B1450" s="618">
        <v>2013</v>
      </c>
      <c r="C1450" s="619" t="s">
        <v>1080</v>
      </c>
    </row>
    <row r="1451" spans="1:3" x14ac:dyDescent="0.15">
      <c r="A1451" s="619" t="s">
        <v>1126</v>
      </c>
      <c r="B1451" s="618">
        <v>2013</v>
      </c>
      <c r="C1451" s="619" t="s">
        <v>424</v>
      </c>
    </row>
    <row r="1452" spans="1:3" x14ac:dyDescent="0.15">
      <c r="A1452" s="619" t="s">
        <v>1126</v>
      </c>
      <c r="B1452" s="618">
        <v>2013</v>
      </c>
      <c r="C1452" s="619" t="s">
        <v>1080</v>
      </c>
    </row>
    <row r="1453" spans="1:3" x14ac:dyDescent="0.15">
      <c r="A1453" s="619" t="s">
        <v>1126</v>
      </c>
      <c r="B1453" s="618">
        <v>2013</v>
      </c>
      <c r="C1453" s="619" t="s">
        <v>424</v>
      </c>
    </row>
    <row r="1454" spans="1:3" x14ac:dyDescent="0.15">
      <c r="A1454" s="619" t="s">
        <v>1126</v>
      </c>
      <c r="B1454" s="618">
        <v>2013</v>
      </c>
      <c r="C1454" s="619" t="s">
        <v>1080</v>
      </c>
    </row>
    <row r="1455" spans="1:3" x14ac:dyDescent="0.15">
      <c r="A1455" s="619" t="s">
        <v>1126</v>
      </c>
      <c r="B1455" s="618">
        <v>2013</v>
      </c>
      <c r="C1455" s="619" t="s">
        <v>1080</v>
      </c>
    </row>
    <row r="1456" spans="1:3" x14ac:dyDescent="0.15">
      <c r="A1456" s="619" t="s">
        <v>1126</v>
      </c>
      <c r="B1456" s="618">
        <v>2013</v>
      </c>
      <c r="C1456" s="619" t="s">
        <v>424</v>
      </c>
    </row>
    <row r="1457" spans="1:3" x14ac:dyDescent="0.15">
      <c r="A1457" s="619" t="s">
        <v>1126</v>
      </c>
      <c r="B1457" s="618">
        <v>2013</v>
      </c>
      <c r="C1457" s="619" t="s">
        <v>424</v>
      </c>
    </row>
    <row r="1458" spans="1:3" x14ac:dyDescent="0.15">
      <c r="A1458" s="619" t="s">
        <v>1126</v>
      </c>
      <c r="B1458" s="618">
        <v>2013</v>
      </c>
      <c r="C1458" s="619" t="s">
        <v>424</v>
      </c>
    </row>
    <row r="1459" spans="1:3" x14ac:dyDescent="0.15">
      <c r="A1459" s="619" t="s">
        <v>1126</v>
      </c>
      <c r="B1459" s="618">
        <v>2013</v>
      </c>
      <c r="C1459" s="619" t="s">
        <v>424</v>
      </c>
    </row>
    <row r="1460" spans="1:3" x14ac:dyDescent="0.15">
      <c r="A1460" s="619" t="s">
        <v>1126</v>
      </c>
      <c r="B1460" s="618">
        <v>2013</v>
      </c>
      <c r="C1460" s="619" t="s">
        <v>1080</v>
      </c>
    </row>
    <row r="1461" spans="1:3" x14ac:dyDescent="0.15">
      <c r="A1461" s="619" t="s">
        <v>1126</v>
      </c>
      <c r="B1461" s="618">
        <v>2013</v>
      </c>
      <c r="C1461" s="619" t="s">
        <v>424</v>
      </c>
    </row>
    <row r="1462" spans="1:3" x14ac:dyDescent="0.15">
      <c r="A1462" s="619" t="s">
        <v>1126</v>
      </c>
      <c r="B1462" s="618">
        <v>2013</v>
      </c>
      <c r="C1462" s="619" t="s">
        <v>424</v>
      </c>
    </row>
    <row r="1463" spans="1:3" x14ac:dyDescent="0.15">
      <c r="A1463" s="619" t="s">
        <v>1126</v>
      </c>
      <c r="B1463" s="618">
        <v>2013</v>
      </c>
      <c r="C1463" s="619" t="s">
        <v>424</v>
      </c>
    </row>
    <row r="1464" spans="1:3" x14ac:dyDescent="0.15">
      <c r="A1464" s="619" t="s">
        <v>1126</v>
      </c>
      <c r="B1464" s="618">
        <v>2013</v>
      </c>
      <c r="C1464" s="619" t="s">
        <v>424</v>
      </c>
    </row>
    <row r="1465" spans="1:3" x14ac:dyDescent="0.15">
      <c r="A1465" s="619" t="s">
        <v>1126</v>
      </c>
      <c r="B1465" s="618">
        <v>2013</v>
      </c>
      <c r="C1465" s="619" t="s">
        <v>1080</v>
      </c>
    </row>
    <row r="1466" spans="1:3" x14ac:dyDescent="0.15">
      <c r="A1466" s="619" t="s">
        <v>1126</v>
      </c>
      <c r="B1466" s="618">
        <v>2013</v>
      </c>
      <c r="C1466" s="619" t="s">
        <v>424</v>
      </c>
    </row>
    <row r="1467" spans="1:3" x14ac:dyDescent="0.15">
      <c r="A1467" s="619" t="s">
        <v>1126</v>
      </c>
      <c r="B1467" s="618">
        <v>2013</v>
      </c>
      <c r="C1467" s="619" t="s">
        <v>424</v>
      </c>
    </row>
    <row r="1468" spans="1:3" x14ac:dyDescent="0.15">
      <c r="A1468" s="619" t="s">
        <v>1126</v>
      </c>
      <c r="B1468" s="618">
        <v>2013</v>
      </c>
      <c r="C1468" s="619" t="s">
        <v>424</v>
      </c>
    </row>
    <row r="1469" spans="1:3" x14ac:dyDescent="0.15">
      <c r="A1469" s="619" t="s">
        <v>1126</v>
      </c>
      <c r="B1469" s="618">
        <v>2013</v>
      </c>
      <c r="C1469" s="619" t="s">
        <v>424</v>
      </c>
    </row>
    <row r="1470" spans="1:3" x14ac:dyDescent="0.15">
      <c r="A1470" s="619" t="s">
        <v>1126</v>
      </c>
      <c r="B1470" s="618">
        <v>2013</v>
      </c>
      <c r="C1470" s="619" t="s">
        <v>424</v>
      </c>
    </row>
    <row r="1471" spans="1:3" x14ac:dyDescent="0.15">
      <c r="A1471" s="619" t="s">
        <v>1126</v>
      </c>
      <c r="B1471" s="618">
        <v>2013</v>
      </c>
      <c r="C1471" s="619" t="s">
        <v>1080</v>
      </c>
    </row>
    <row r="1472" spans="1:3" x14ac:dyDescent="0.15">
      <c r="A1472" s="619" t="s">
        <v>1126</v>
      </c>
      <c r="B1472" s="618">
        <v>2013</v>
      </c>
      <c r="C1472" s="619" t="s">
        <v>424</v>
      </c>
    </row>
    <row r="1473" spans="1:3" x14ac:dyDescent="0.15">
      <c r="A1473" s="619" t="s">
        <v>1126</v>
      </c>
      <c r="B1473" s="618">
        <v>2013</v>
      </c>
      <c r="C1473" s="619" t="s">
        <v>424</v>
      </c>
    </row>
    <row r="1474" spans="1:3" x14ac:dyDescent="0.15">
      <c r="A1474" s="619" t="s">
        <v>1126</v>
      </c>
      <c r="B1474" s="618">
        <v>2013</v>
      </c>
      <c r="C1474" s="619" t="s">
        <v>424</v>
      </c>
    </row>
    <row r="1475" spans="1:3" x14ac:dyDescent="0.15">
      <c r="A1475" s="619" t="s">
        <v>1126</v>
      </c>
      <c r="B1475" s="618">
        <v>2013</v>
      </c>
      <c r="C1475" s="619" t="s">
        <v>424</v>
      </c>
    </row>
    <row r="1476" spans="1:3" x14ac:dyDescent="0.15">
      <c r="A1476" s="619" t="s">
        <v>1126</v>
      </c>
      <c r="B1476" s="618">
        <v>2013</v>
      </c>
      <c r="C1476" s="619" t="s">
        <v>1080</v>
      </c>
    </row>
    <row r="1477" spans="1:3" x14ac:dyDescent="0.15">
      <c r="A1477" s="619" t="s">
        <v>1126</v>
      </c>
      <c r="B1477" s="618">
        <v>2013</v>
      </c>
      <c r="C1477" s="619" t="s">
        <v>1080</v>
      </c>
    </row>
    <row r="1478" spans="1:3" x14ac:dyDescent="0.15">
      <c r="A1478" s="619" t="s">
        <v>1126</v>
      </c>
      <c r="B1478" s="618">
        <v>2013</v>
      </c>
      <c r="C1478" s="619" t="s">
        <v>424</v>
      </c>
    </row>
    <row r="1479" spans="1:3" x14ac:dyDescent="0.15">
      <c r="A1479" s="619" t="s">
        <v>1126</v>
      </c>
      <c r="B1479" s="618">
        <v>2013</v>
      </c>
      <c r="C1479" s="619" t="s">
        <v>1080</v>
      </c>
    </row>
    <row r="1480" spans="1:3" x14ac:dyDescent="0.15">
      <c r="A1480" s="619" t="s">
        <v>1126</v>
      </c>
      <c r="B1480" s="618">
        <v>2013</v>
      </c>
      <c r="C1480" s="619" t="s">
        <v>424</v>
      </c>
    </row>
    <row r="1481" spans="1:3" x14ac:dyDescent="0.15">
      <c r="A1481" s="619" t="s">
        <v>1126</v>
      </c>
      <c r="B1481" s="618">
        <v>2013</v>
      </c>
      <c r="C1481" s="619" t="s">
        <v>424</v>
      </c>
    </row>
    <row r="1482" spans="1:3" x14ac:dyDescent="0.15">
      <c r="A1482" s="619" t="s">
        <v>1126</v>
      </c>
      <c r="B1482" s="618">
        <v>2013</v>
      </c>
      <c r="C1482" s="619" t="s">
        <v>424</v>
      </c>
    </row>
    <row r="1483" spans="1:3" x14ac:dyDescent="0.15">
      <c r="A1483" s="619" t="s">
        <v>1126</v>
      </c>
      <c r="B1483" s="618">
        <v>2013</v>
      </c>
      <c r="C1483" s="619" t="s">
        <v>424</v>
      </c>
    </row>
    <row r="1484" spans="1:3" x14ac:dyDescent="0.15">
      <c r="A1484" s="619" t="s">
        <v>1126</v>
      </c>
      <c r="B1484" s="618">
        <v>2013</v>
      </c>
      <c r="C1484" s="619" t="s">
        <v>424</v>
      </c>
    </row>
    <row r="1485" spans="1:3" x14ac:dyDescent="0.15">
      <c r="A1485" s="619" t="s">
        <v>1126</v>
      </c>
      <c r="B1485" s="618">
        <v>2013</v>
      </c>
      <c r="C1485" s="619" t="s">
        <v>424</v>
      </c>
    </row>
    <row r="1486" spans="1:3" x14ac:dyDescent="0.15">
      <c r="A1486" s="619" t="s">
        <v>1126</v>
      </c>
      <c r="B1486" s="618">
        <v>2013</v>
      </c>
      <c r="C1486" s="619" t="s">
        <v>1080</v>
      </c>
    </row>
    <row r="1487" spans="1:3" x14ac:dyDescent="0.15">
      <c r="A1487" s="619" t="s">
        <v>1126</v>
      </c>
      <c r="B1487" s="618">
        <v>2013</v>
      </c>
      <c r="C1487" s="619" t="s">
        <v>424</v>
      </c>
    </row>
    <row r="1488" spans="1:3" x14ac:dyDescent="0.15">
      <c r="A1488" s="619" t="s">
        <v>1126</v>
      </c>
      <c r="B1488" s="618">
        <v>2013</v>
      </c>
      <c r="C1488" s="619" t="s">
        <v>424</v>
      </c>
    </row>
    <row r="1489" spans="1:3" x14ac:dyDescent="0.15">
      <c r="A1489" s="619" t="s">
        <v>1126</v>
      </c>
      <c r="B1489" s="618">
        <v>2013</v>
      </c>
      <c r="C1489" s="619" t="s">
        <v>424</v>
      </c>
    </row>
    <row r="1490" spans="1:3" x14ac:dyDescent="0.15">
      <c r="A1490" s="619" t="s">
        <v>1126</v>
      </c>
      <c r="B1490" s="618">
        <v>2013</v>
      </c>
      <c r="C1490" s="619" t="s">
        <v>1102</v>
      </c>
    </row>
    <row r="1491" spans="1:3" x14ac:dyDescent="0.15">
      <c r="A1491" s="619" t="s">
        <v>1126</v>
      </c>
      <c r="B1491" s="618">
        <v>2013</v>
      </c>
      <c r="C1491" s="619" t="s">
        <v>424</v>
      </c>
    </row>
    <row r="1492" spans="1:3" x14ac:dyDescent="0.15">
      <c r="A1492" s="619" t="s">
        <v>1126</v>
      </c>
      <c r="B1492" s="618">
        <v>2013</v>
      </c>
      <c r="C1492" s="619" t="s">
        <v>424</v>
      </c>
    </row>
    <row r="1493" spans="1:3" x14ac:dyDescent="0.15">
      <c r="A1493" s="619" t="s">
        <v>1126</v>
      </c>
      <c r="B1493" s="618">
        <v>2013</v>
      </c>
      <c r="C1493" s="619" t="s">
        <v>455</v>
      </c>
    </row>
    <row r="1494" spans="1:3" x14ac:dyDescent="0.15">
      <c r="A1494" s="619" t="s">
        <v>1126</v>
      </c>
      <c r="B1494" s="618">
        <v>2013</v>
      </c>
      <c r="C1494" s="619" t="s">
        <v>424</v>
      </c>
    </row>
    <row r="1495" spans="1:3" x14ac:dyDescent="0.15">
      <c r="A1495" s="619" t="s">
        <v>1126</v>
      </c>
      <c r="B1495" s="618">
        <v>2013</v>
      </c>
      <c r="C1495" s="619" t="s">
        <v>1080</v>
      </c>
    </row>
    <row r="1496" spans="1:3" x14ac:dyDescent="0.15">
      <c r="A1496" s="619" t="s">
        <v>1126</v>
      </c>
      <c r="B1496" s="618">
        <v>2013</v>
      </c>
      <c r="C1496" s="619" t="s">
        <v>1080</v>
      </c>
    </row>
    <row r="1497" spans="1:3" x14ac:dyDescent="0.15">
      <c r="A1497" s="619" t="s">
        <v>1126</v>
      </c>
      <c r="B1497" s="618">
        <v>2013</v>
      </c>
      <c r="C1497" s="619" t="s">
        <v>1080</v>
      </c>
    </row>
    <row r="1498" spans="1:3" x14ac:dyDescent="0.15">
      <c r="A1498" s="619" t="s">
        <v>1126</v>
      </c>
      <c r="B1498" s="618">
        <v>2013</v>
      </c>
      <c r="C1498" s="619" t="s">
        <v>1080</v>
      </c>
    </row>
    <row r="1499" spans="1:3" x14ac:dyDescent="0.15">
      <c r="A1499" s="619" t="s">
        <v>1126</v>
      </c>
      <c r="B1499" s="618">
        <v>2013</v>
      </c>
      <c r="C1499" s="619" t="s">
        <v>1103</v>
      </c>
    </row>
    <row r="1500" spans="1:3" x14ac:dyDescent="0.15">
      <c r="A1500" s="619" t="s">
        <v>1126</v>
      </c>
      <c r="B1500" s="618">
        <v>2013</v>
      </c>
      <c r="C1500" s="619" t="s">
        <v>1103</v>
      </c>
    </row>
    <row r="1501" spans="1:3" x14ac:dyDescent="0.15">
      <c r="A1501" s="619" t="s">
        <v>1126</v>
      </c>
      <c r="B1501" s="618">
        <v>2013</v>
      </c>
      <c r="C1501" s="619" t="s">
        <v>1080</v>
      </c>
    </row>
    <row r="1502" spans="1:3" x14ac:dyDescent="0.15">
      <c r="A1502" s="619" t="s">
        <v>1126</v>
      </c>
      <c r="B1502" s="618">
        <v>2013</v>
      </c>
      <c r="C1502" s="619" t="s">
        <v>437</v>
      </c>
    </row>
    <row r="1503" spans="1:3" x14ac:dyDescent="0.15">
      <c r="A1503" s="619" t="s">
        <v>1126</v>
      </c>
      <c r="B1503" s="618" t="s">
        <v>1081</v>
      </c>
      <c r="C1503" s="619" t="s">
        <v>1103</v>
      </c>
    </row>
    <row r="1504" spans="1:3" x14ac:dyDescent="0.15">
      <c r="A1504" s="619" t="s">
        <v>1126</v>
      </c>
      <c r="B1504" s="618" t="s">
        <v>1081</v>
      </c>
      <c r="C1504" s="619" t="s">
        <v>1116</v>
      </c>
    </row>
    <row r="1505" spans="1:3" x14ac:dyDescent="0.15">
      <c r="A1505" s="619" t="s">
        <v>1126</v>
      </c>
      <c r="B1505" s="618">
        <v>2013</v>
      </c>
      <c r="C1505" s="619" t="s">
        <v>437</v>
      </c>
    </row>
    <row r="1506" spans="1:3" x14ac:dyDescent="0.15">
      <c r="A1506" s="619" t="s">
        <v>1126</v>
      </c>
      <c r="B1506" s="618">
        <v>2013</v>
      </c>
      <c r="C1506" s="619" t="s">
        <v>1104</v>
      </c>
    </row>
    <row r="1507" spans="1:3" x14ac:dyDescent="0.15">
      <c r="A1507" s="619" t="s">
        <v>1126</v>
      </c>
      <c r="B1507" s="618">
        <v>2013</v>
      </c>
      <c r="C1507" s="619" t="s">
        <v>1104</v>
      </c>
    </row>
    <row r="1508" spans="1:3" x14ac:dyDescent="0.15">
      <c r="A1508" s="619" t="s">
        <v>1126</v>
      </c>
      <c r="B1508" s="618">
        <v>2013</v>
      </c>
      <c r="C1508" s="619" t="s">
        <v>424</v>
      </c>
    </row>
    <row r="1509" spans="1:3" x14ac:dyDescent="0.15">
      <c r="A1509" s="619" t="s">
        <v>1126</v>
      </c>
      <c r="B1509" s="618">
        <v>2013</v>
      </c>
      <c r="C1509" s="619" t="s">
        <v>1103</v>
      </c>
    </row>
    <row r="1510" spans="1:3" x14ac:dyDescent="0.15">
      <c r="A1510" s="619" t="s">
        <v>1126</v>
      </c>
      <c r="B1510" s="618">
        <v>2013</v>
      </c>
      <c r="C1510" s="619" t="s">
        <v>424</v>
      </c>
    </row>
    <row r="1511" spans="1:3" x14ac:dyDescent="0.15">
      <c r="A1511" s="619" t="s">
        <v>1126</v>
      </c>
      <c r="B1511" s="618">
        <v>2013</v>
      </c>
      <c r="C1511" s="619" t="s">
        <v>424</v>
      </c>
    </row>
    <row r="1512" spans="1:3" x14ac:dyDescent="0.15">
      <c r="A1512" s="619" t="s">
        <v>1126</v>
      </c>
      <c r="B1512" s="618">
        <v>2013</v>
      </c>
      <c r="C1512" s="619" t="s">
        <v>424</v>
      </c>
    </row>
    <row r="1513" spans="1:3" x14ac:dyDescent="0.15">
      <c r="A1513" s="619" t="s">
        <v>1126</v>
      </c>
      <c r="B1513" s="618">
        <v>2013</v>
      </c>
      <c r="C1513" s="619" t="s">
        <v>437</v>
      </c>
    </row>
    <row r="1514" spans="1:3" x14ac:dyDescent="0.15">
      <c r="A1514" s="619" t="s">
        <v>1126</v>
      </c>
      <c r="B1514" s="618">
        <v>2013</v>
      </c>
      <c r="C1514" s="619" t="s">
        <v>1080</v>
      </c>
    </row>
    <row r="1515" spans="1:3" x14ac:dyDescent="0.15">
      <c r="A1515" s="619" t="s">
        <v>1126</v>
      </c>
      <c r="B1515" s="618">
        <v>2013</v>
      </c>
      <c r="C1515" s="619" t="s">
        <v>424</v>
      </c>
    </row>
    <row r="1516" spans="1:3" x14ac:dyDescent="0.15">
      <c r="A1516" s="619" t="s">
        <v>1126</v>
      </c>
      <c r="B1516" s="618">
        <v>2013</v>
      </c>
      <c r="C1516" s="619" t="s">
        <v>1103</v>
      </c>
    </row>
    <row r="1517" spans="1:3" x14ac:dyDescent="0.15">
      <c r="A1517" s="619" t="s">
        <v>1126</v>
      </c>
      <c r="B1517" s="618">
        <v>2013</v>
      </c>
      <c r="C1517" s="619" t="s">
        <v>424</v>
      </c>
    </row>
    <row r="1518" spans="1:3" x14ac:dyDescent="0.15">
      <c r="A1518" s="619" t="s">
        <v>1126</v>
      </c>
      <c r="B1518" s="618">
        <v>2013</v>
      </c>
      <c r="C1518" s="619" t="s">
        <v>1103</v>
      </c>
    </row>
    <row r="1519" spans="1:3" x14ac:dyDescent="0.15">
      <c r="A1519" s="619" t="s">
        <v>1126</v>
      </c>
      <c r="B1519" s="618">
        <v>2013</v>
      </c>
      <c r="C1519" s="619" t="s">
        <v>424</v>
      </c>
    </row>
    <row r="1520" spans="1:3" x14ac:dyDescent="0.15">
      <c r="A1520" s="619" t="s">
        <v>1126</v>
      </c>
      <c r="B1520" s="618">
        <v>2013</v>
      </c>
      <c r="C1520" s="619" t="s">
        <v>1080</v>
      </c>
    </row>
    <row r="1521" spans="1:3" x14ac:dyDescent="0.15">
      <c r="A1521" s="619" t="s">
        <v>1126</v>
      </c>
      <c r="B1521" s="618">
        <v>2013</v>
      </c>
      <c r="C1521" s="619" t="s">
        <v>1080</v>
      </c>
    </row>
    <row r="1522" spans="1:3" x14ac:dyDescent="0.15">
      <c r="A1522" s="619" t="s">
        <v>1126</v>
      </c>
      <c r="B1522" s="618">
        <v>2013</v>
      </c>
      <c r="C1522" s="619" t="s">
        <v>424</v>
      </c>
    </row>
    <row r="1523" spans="1:3" x14ac:dyDescent="0.15">
      <c r="A1523" s="619" t="s">
        <v>1126</v>
      </c>
      <c r="B1523" s="618">
        <v>2013</v>
      </c>
      <c r="C1523" s="619" t="s">
        <v>1103</v>
      </c>
    </row>
    <row r="1524" spans="1:3" x14ac:dyDescent="0.15">
      <c r="A1524" s="619" t="s">
        <v>1126</v>
      </c>
      <c r="B1524" s="618">
        <v>2013</v>
      </c>
      <c r="C1524" s="619" t="s">
        <v>1108</v>
      </c>
    </row>
    <row r="1525" spans="1:3" x14ac:dyDescent="0.15">
      <c r="A1525" s="619" t="s">
        <v>1126</v>
      </c>
      <c r="B1525" s="618">
        <v>2013</v>
      </c>
      <c r="C1525" s="619" t="s">
        <v>1080</v>
      </c>
    </row>
    <row r="1526" spans="1:3" x14ac:dyDescent="0.15">
      <c r="A1526" s="619" t="s">
        <v>1126</v>
      </c>
      <c r="B1526" s="618">
        <v>2013</v>
      </c>
      <c r="C1526" s="619" t="s">
        <v>424</v>
      </c>
    </row>
    <row r="1527" spans="1:3" x14ac:dyDescent="0.15">
      <c r="A1527" s="619" t="s">
        <v>1126</v>
      </c>
      <c r="B1527" s="618">
        <v>2013</v>
      </c>
      <c r="C1527" s="619" t="s">
        <v>424</v>
      </c>
    </row>
    <row r="1528" spans="1:3" x14ac:dyDescent="0.15">
      <c r="A1528" s="619" t="s">
        <v>1126</v>
      </c>
      <c r="B1528" s="618">
        <v>2013</v>
      </c>
      <c r="C1528" s="619" t="s">
        <v>455</v>
      </c>
    </row>
    <row r="1529" spans="1:3" x14ac:dyDescent="0.15">
      <c r="A1529" s="619" t="s">
        <v>1126</v>
      </c>
      <c r="B1529" s="618">
        <v>2013</v>
      </c>
      <c r="C1529" s="619" t="s">
        <v>1103</v>
      </c>
    </row>
    <row r="1530" spans="1:3" x14ac:dyDescent="0.15">
      <c r="A1530" s="619" t="s">
        <v>1126</v>
      </c>
      <c r="B1530" s="618">
        <v>2013</v>
      </c>
      <c r="C1530" s="619" t="s">
        <v>1116</v>
      </c>
    </row>
    <row r="1531" spans="1:3" x14ac:dyDescent="0.15">
      <c r="A1531" s="619" t="s">
        <v>1126</v>
      </c>
      <c r="B1531" s="618">
        <v>2013</v>
      </c>
      <c r="C1531" s="619" t="s">
        <v>1103</v>
      </c>
    </row>
    <row r="1532" spans="1:3" x14ac:dyDescent="0.15">
      <c r="A1532" s="619" t="s">
        <v>1126</v>
      </c>
      <c r="B1532" s="618">
        <v>2013</v>
      </c>
      <c r="C1532" s="619" t="s">
        <v>1080</v>
      </c>
    </row>
    <row r="1533" spans="1:3" x14ac:dyDescent="0.15">
      <c r="A1533" s="619" t="s">
        <v>1126</v>
      </c>
      <c r="B1533" s="618">
        <v>2013</v>
      </c>
      <c r="C1533" s="619" t="s">
        <v>1103</v>
      </c>
    </row>
    <row r="1534" spans="1:3" x14ac:dyDescent="0.15">
      <c r="A1534" s="619" t="s">
        <v>1126</v>
      </c>
      <c r="B1534" s="618">
        <v>2013</v>
      </c>
      <c r="C1534" s="619" t="s">
        <v>1105</v>
      </c>
    </row>
    <row r="1535" spans="1:3" x14ac:dyDescent="0.15">
      <c r="A1535" s="619" t="s">
        <v>1126</v>
      </c>
      <c r="B1535" s="618">
        <v>2013</v>
      </c>
      <c r="C1535" s="619" t="s">
        <v>424</v>
      </c>
    </row>
    <row r="1536" spans="1:3" x14ac:dyDescent="0.15">
      <c r="A1536" s="619" t="s">
        <v>1126</v>
      </c>
      <c r="B1536" s="618">
        <v>2013</v>
      </c>
      <c r="C1536" s="619" t="s">
        <v>437</v>
      </c>
    </row>
    <row r="1537" spans="1:3" x14ac:dyDescent="0.15">
      <c r="A1537" s="619" t="s">
        <v>1126</v>
      </c>
      <c r="B1537" s="618">
        <v>2013</v>
      </c>
      <c r="C1537" s="619" t="s">
        <v>424</v>
      </c>
    </row>
    <row r="1538" spans="1:3" x14ac:dyDescent="0.15">
      <c r="A1538" s="619" t="s">
        <v>1126</v>
      </c>
      <c r="B1538" s="618">
        <v>2013</v>
      </c>
      <c r="C1538" s="619" t="s">
        <v>424</v>
      </c>
    </row>
    <row r="1539" spans="1:3" x14ac:dyDescent="0.15">
      <c r="A1539" s="619" t="s">
        <v>1126</v>
      </c>
      <c r="B1539" s="618">
        <v>2013</v>
      </c>
      <c r="C1539" s="619" t="s">
        <v>1080</v>
      </c>
    </row>
    <row r="1540" spans="1:3" x14ac:dyDescent="0.15">
      <c r="A1540" s="619" t="s">
        <v>1126</v>
      </c>
      <c r="B1540" s="618">
        <v>2013</v>
      </c>
      <c r="C1540" s="619" t="s">
        <v>1080</v>
      </c>
    </row>
    <row r="1541" spans="1:3" x14ac:dyDescent="0.15">
      <c r="A1541" s="619" t="s">
        <v>1126</v>
      </c>
      <c r="B1541" s="618">
        <v>2013</v>
      </c>
      <c r="C1541" s="619" t="s">
        <v>1103</v>
      </c>
    </row>
    <row r="1542" spans="1:3" x14ac:dyDescent="0.15">
      <c r="A1542" s="619" t="s">
        <v>1126</v>
      </c>
      <c r="B1542" s="618">
        <v>2013</v>
      </c>
      <c r="C1542" s="619" t="s">
        <v>424</v>
      </c>
    </row>
    <row r="1543" spans="1:3" x14ac:dyDescent="0.15">
      <c r="A1543" s="619" t="s">
        <v>1126</v>
      </c>
      <c r="B1543" s="618">
        <v>2013</v>
      </c>
      <c r="C1543" s="619" t="s">
        <v>424</v>
      </c>
    </row>
    <row r="1544" spans="1:3" x14ac:dyDescent="0.15">
      <c r="A1544" s="619" t="s">
        <v>1126</v>
      </c>
      <c r="B1544" s="618">
        <v>2013</v>
      </c>
      <c r="C1544" s="619" t="s">
        <v>424</v>
      </c>
    </row>
    <row r="1545" spans="1:3" x14ac:dyDescent="0.15">
      <c r="A1545" s="618" t="s">
        <v>1126</v>
      </c>
      <c r="B1545" s="618">
        <v>2013</v>
      </c>
      <c r="C1545" s="619" t="s">
        <v>437</v>
      </c>
    </row>
    <row r="1546" spans="1:3" x14ac:dyDescent="0.15">
      <c r="A1546" s="619" t="s">
        <v>1126</v>
      </c>
      <c r="B1546" s="618">
        <v>2013</v>
      </c>
      <c r="C1546" s="619" t="s">
        <v>437</v>
      </c>
    </row>
    <row r="1547" spans="1:3" x14ac:dyDescent="0.15">
      <c r="A1547" s="618" t="s">
        <v>1126</v>
      </c>
      <c r="B1547" s="618">
        <v>2013</v>
      </c>
      <c r="C1547" s="619" t="s">
        <v>424</v>
      </c>
    </row>
    <row r="1548" spans="1:3" x14ac:dyDescent="0.15">
      <c r="A1548" s="618" t="s">
        <v>1126</v>
      </c>
      <c r="B1548" s="618">
        <v>2013</v>
      </c>
      <c r="C1548" s="619" t="s">
        <v>437</v>
      </c>
    </row>
    <row r="1549" spans="1:3" x14ac:dyDescent="0.15">
      <c r="A1549" s="618" t="s">
        <v>1126</v>
      </c>
      <c r="B1549" s="618">
        <v>2013</v>
      </c>
      <c r="C1549" s="619" t="s">
        <v>424</v>
      </c>
    </row>
    <row r="1550" spans="1:3" x14ac:dyDescent="0.15">
      <c r="A1550" s="618" t="s">
        <v>1126</v>
      </c>
      <c r="B1550" s="618">
        <v>2013</v>
      </c>
      <c r="C1550" s="619" t="s">
        <v>437</v>
      </c>
    </row>
    <row r="1551" spans="1:3" x14ac:dyDescent="0.15">
      <c r="A1551" s="618" t="s">
        <v>1126</v>
      </c>
      <c r="B1551" s="618">
        <v>2013</v>
      </c>
      <c r="C1551" s="619" t="s">
        <v>424</v>
      </c>
    </row>
    <row r="1552" spans="1:3" x14ac:dyDescent="0.15">
      <c r="A1552" s="618" t="s">
        <v>1126</v>
      </c>
      <c r="B1552" s="618">
        <v>2013</v>
      </c>
      <c r="C1552" s="619" t="s">
        <v>437</v>
      </c>
    </row>
    <row r="1553" spans="1:3" x14ac:dyDescent="0.15">
      <c r="A1553" s="618" t="s">
        <v>1126</v>
      </c>
      <c r="B1553" s="618">
        <v>2013</v>
      </c>
      <c r="C1553" s="619" t="s">
        <v>1080</v>
      </c>
    </row>
    <row r="1554" spans="1:3" x14ac:dyDescent="0.15">
      <c r="A1554" s="618" t="s">
        <v>1126</v>
      </c>
      <c r="B1554" s="618">
        <v>2013</v>
      </c>
      <c r="C1554" s="619" t="s">
        <v>1104</v>
      </c>
    </row>
    <row r="1555" spans="1:3" x14ac:dyDescent="0.15">
      <c r="A1555" s="618" t="s">
        <v>1126</v>
      </c>
      <c r="B1555" s="618" t="s">
        <v>1081</v>
      </c>
      <c r="C1555" s="619" t="s">
        <v>437</v>
      </c>
    </row>
    <row r="1556" spans="1:3" x14ac:dyDescent="0.15">
      <c r="A1556" s="618" t="s">
        <v>1126</v>
      </c>
      <c r="B1556" s="618">
        <v>2013</v>
      </c>
      <c r="C1556" s="619" t="s">
        <v>1080</v>
      </c>
    </row>
    <row r="1557" spans="1:3" x14ac:dyDescent="0.15">
      <c r="A1557" s="618" t="s">
        <v>1126</v>
      </c>
      <c r="B1557" s="618" t="s">
        <v>1081</v>
      </c>
      <c r="C1557" s="619" t="s">
        <v>424</v>
      </c>
    </row>
    <row r="1558" spans="1:3" x14ac:dyDescent="0.15">
      <c r="A1558" s="618" t="s">
        <v>1126</v>
      </c>
      <c r="B1558" s="618">
        <v>2013</v>
      </c>
      <c r="C1558" s="619" t="s">
        <v>424</v>
      </c>
    </row>
    <row r="1559" spans="1:3" x14ac:dyDescent="0.15">
      <c r="A1559" s="618" t="s">
        <v>1126</v>
      </c>
      <c r="B1559" s="618">
        <v>2013</v>
      </c>
      <c r="C1559" s="619" t="s">
        <v>437</v>
      </c>
    </row>
    <row r="1560" spans="1:3" x14ac:dyDescent="0.15">
      <c r="A1560" s="618" t="s">
        <v>1126</v>
      </c>
      <c r="B1560" s="618" t="s">
        <v>1081</v>
      </c>
      <c r="C1560" s="619" t="s">
        <v>424</v>
      </c>
    </row>
    <row r="1561" spans="1:3" x14ac:dyDescent="0.15">
      <c r="A1561" s="618" t="s">
        <v>1126</v>
      </c>
      <c r="B1561" s="618">
        <v>2013</v>
      </c>
      <c r="C1561" s="619" t="s">
        <v>424</v>
      </c>
    </row>
    <row r="1562" spans="1:3" x14ac:dyDescent="0.15">
      <c r="A1562" s="618" t="s">
        <v>1126</v>
      </c>
      <c r="B1562" s="618">
        <v>2013</v>
      </c>
      <c r="C1562" s="619" t="s">
        <v>437</v>
      </c>
    </row>
    <row r="1563" spans="1:3" x14ac:dyDescent="0.15">
      <c r="A1563" s="618" t="s">
        <v>1126</v>
      </c>
      <c r="B1563" s="618">
        <v>2013</v>
      </c>
      <c r="C1563" s="619" t="s">
        <v>437</v>
      </c>
    </row>
    <row r="1564" spans="1:3" x14ac:dyDescent="0.15">
      <c r="A1564" s="618" t="s">
        <v>1126</v>
      </c>
      <c r="B1564" s="618">
        <v>2013</v>
      </c>
      <c r="C1564" s="619" t="s">
        <v>424</v>
      </c>
    </row>
    <row r="1565" spans="1:3" x14ac:dyDescent="0.15">
      <c r="A1565" s="618" t="s">
        <v>1126</v>
      </c>
      <c r="B1565" s="618">
        <v>2013</v>
      </c>
      <c r="C1565" s="619" t="s">
        <v>437</v>
      </c>
    </row>
    <row r="1566" spans="1:3" x14ac:dyDescent="0.15">
      <c r="A1566" s="618" t="s">
        <v>1126</v>
      </c>
      <c r="B1566" s="618">
        <v>2013</v>
      </c>
      <c r="C1566" s="619" t="s">
        <v>424</v>
      </c>
    </row>
    <row r="1567" spans="1:3" x14ac:dyDescent="0.15">
      <c r="A1567" s="618" t="s">
        <v>1126</v>
      </c>
      <c r="B1567" s="618">
        <v>2013</v>
      </c>
      <c r="C1567" s="619" t="s">
        <v>437</v>
      </c>
    </row>
    <row r="1568" spans="1:3" x14ac:dyDescent="0.15">
      <c r="A1568" s="618" t="s">
        <v>1126</v>
      </c>
      <c r="B1568" s="618">
        <v>2013</v>
      </c>
      <c r="C1568" s="619" t="s">
        <v>437</v>
      </c>
    </row>
    <row r="1569" spans="1:3" x14ac:dyDescent="0.15">
      <c r="A1569" s="618" t="s">
        <v>1126</v>
      </c>
      <c r="B1569" s="618">
        <v>2013</v>
      </c>
      <c r="C1569" s="619" t="s">
        <v>437</v>
      </c>
    </row>
    <row r="1570" spans="1:3" x14ac:dyDescent="0.15">
      <c r="A1570" s="618" t="s">
        <v>1126</v>
      </c>
      <c r="B1570" s="618">
        <v>2013</v>
      </c>
      <c r="C1570" s="619" t="s">
        <v>437</v>
      </c>
    </row>
    <row r="1571" spans="1:3" x14ac:dyDescent="0.15">
      <c r="A1571" s="618" t="s">
        <v>1126</v>
      </c>
      <c r="B1571" s="618">
        <v>2013</v>
      </c>
      <c r="C1571" s="619" t="s">
        <v>437</v>
      </c>
    </row>
    <row r="1572" spans="1:3" x14ac:dyDescent="0.15">
      <c r="A1572" s="618" t="s">
        <v>1126</v>
      </c>
      <c r="B1572" s="618">
        <v>2013</v>
      </c>
      <c r="C1572" s="619" t="s">
        <v>437</v>
      </c>
    </row>
    <row r="1573" spans="1:3" x14ac:dyDescent="0.15">
      <c r="A1573" s="618" t="s">
        <v>1126</v>
      </c>
      <c r="B1573" s="618">
        <v>2013</v>
      </c>
      <c r="C1573" s="619" t="s">
        <v>424</v>
      </c>
    </row>
    <row r="1574" spans="1:3" x14ac:dyDescent="0.15">
      <c r="A1574" s="618" t="s">
        <v>1126</v>
      </c>
      <c r="B1574" s="618">
        <v>2013</v>
      </c>
      <c r="C1574" s="619" t="s">
        <v>437</v>
      </c>
    </row>
    <row r="1575" spans="1:3" x14ac:dyDescent="0.15">
      <c r="A1575" s="618" t="s">
        <v>1126</v>
      </c>
      <c r="B1575" s="618">
        <v>2013</v>
      </c>
      <c r="C1575" s="619" t="s">
        <v>424</v>
      </c>
    </row>
    <row r="1576" spans="1:3" x14ac:dyDescent="0.15">
      <c r="A1576" s="619" t="s">
        <v>1126</v>
      </c>
      <c r="B1576" s="618">
        <v>2013</v>
      </c>
      <c r="C1576" s="619" t="s">
        <v>437</v>
      </c>
    </row>
    <row r="1577" spans="1:3" x14ac:dyDescent="0.15">
      <c r="A1577" s="619" t="s">
        <v>1126</v>
      </c>
      <c r="B1577" s="618">
        <v>2013</v>
      </c>
      <c r="C1577" s="619" t="s">
        <v>424</v>
      </c>
    </row>
    <row r="1578" spans="1:3" x14ac:dyDescent="0.15">
      <c r="A1578" s="619" t="s">
        <v>1126</v>
      </c>
      <c r="B1578" s="618">
        <v>2013</v>
      </c>
      <c r="C1578" s="619" t="s">
        <v>424</v>
      </c>
    </row>
    <row r="1579" spans="1:3" x14ac:dyDescent="0.15">
      <c r="A1579" s="619" t="s">
        <v>1126</v>
      </c>
      <c r="B1579" s="618">
        <v>2013</v>
      </c>
      <c r="C1579" s="619" t="s">
        <v>424</v>
      </c>
    </row>
    <row r="1580" spans="1:3" x14ac:dyDescent="0.15">
      <c r="A1580" s="619" t="s">
        <v>1126</v>
      </c>
      <c r="B1580" s="618">
        <v>2013</v>
      </c>
      <c r="C1580" s="619" t="s">
        <v>424</v>
      </c>
    </row>
    <row r="1581" spans="1:3" x14ac:dyDescent="0.15">
      <c r="A1581" s="619" t="s">
        <v>1126</v>
      </c>
      <c r="B1581" s="618">
        <v>2013</v>
      </c>
      <c r="C1581" s="619" t="s">
        <v>424</v>
      </c>
    </row>
    <row r="1582" spans="1:3" x14ac:dyDescent="0.15">
      <c r="A1582" s="619" t="s">
        <v>1126</v>
      </c>
      <c r="B1582" s="618">
        <v>2013</v>
      </c>
      <c r="C1582" s="619" t="s">
        <v>424</v>
      </c>
    </row>
    <row r="1583" spans="1:3" x14ac:dyDescent="0.15">
      <c r="A1583" s="619" t="s">
        <v>1126</v>
      </c>
      <c r="B1583" s="618">
        <v>2013</v>
      </c>
      <c r="C1583" s="619" t="s">
        <v>455</v>
      </c>
    </row>
    <row r="1584" spans="1:3" x14ac:dyDescent="0.15">
      <c r="A1584" s="618" t="s">
        <v>1126</v>
      </c>
      <c r="B1584" s="618">
        <v>2013</v>
      </c>
      <c r="C1584" s="619" t="s">
        <v>424</v>
      </c>
    </row>
    <row r="1585" spans="1:3" x14ac:dyDescent="0.15">
      <c r="A1585" s="618" t="s">
        <v>1126</v>
      </c>
      <c r="B1585" s="618">
        <v>2013</v>
      </c>
      <c r="C1585" s="619" t="s">
        <v>437</v>
      </c>
    </row>
    <row r="1586" spans="1:3" x14ac:dyDescent="0.15">
      <c r="A1586" s="618" t="s">
        <v>1126</v>
      </c>
      <c r="B1586" s="618">
        <v>2013</v>
      </c>
      <c r="C1586" s="619" t="s">
        <v>437</v>
      </c>
    </row>
    <row r="1587" spans="1:3" x14ac:dyDescent="0.15">
      <c r="A1587" s="618" t="s">
        <v>1126</v>
      </c>
      <c r="B1587" s="618">
        <v>2013</v>
      </c>
      <c r="C1587" s="619" t="s">
        <v>424</v>
      </c>
    </row>
    <row r="1588" spans="1:3" x14ac:dyDescent="0.15">
      <c r="A1588" s="618" t="s">
        <v>1126</v>
      </c>
      <c r="B1588" s="618">
        <v>2013</v>
      </c>
      <c r="C1588" s="619" t="s">
        <v>424</v>
      </c>
    </row>
    <row r="1589" spans="1:3" x14ac:dyDescent="0.15">
      <c r="A1589" s="619" t="s">
        <v>1126</v>
      </c>
      <c r="B1589" s="618">
        <v>2013</v>
      </c>
      <c r="C1589" s="619" t="s">
        <v>1080</v>
      </c>
    </row>
    <row r="1590" spans="1:3" x14ac:dyDescent="0.15">
      <c r="A1590" s="619" t="s">
        <v>1126</v>
      </c>
      <c r="B1590" s="618">
        <v>2013</v>
      </c>
      <c r="C1590" s="619" t="s">
        <v>424</v>
      </c>
    </row>
    <row r="1591" spans="1:3" x14ac:dyDescent="0.15">
      <c r="A1591" s="619" t="s">
        <v>1126</v>
      </c>
      <c r="B1591" s="618">
        <v>2013</v>
      </c>
      <c r="C1591" s="619" t="s">
        <v>437</v>
      </c>
    </row>
    <row r="1592" spans="1:3" x14ac:dyDescent="0.15">
      <c r="A1592" s="619" t="s">
        <v>1126</v>
      </c>
      <c r="B1592" s="618">
        <v>2013</v>
      </c>
      <c r="C1592" s="619" t="s">
        <v>424</v>
      </c>
    </row>
    <row r="1593" spans="1:3" x14ac:dyDescent="0.15">
      <c r="A1593" s="619" t="s">
        <v>1126</v>
      </c>
      <c r="B1593" s="618">
        <v>2013</v>
      </c>
      <c r="C1593" s="619" t="s">
        <v>437</v>
      </c>
    </row>
    <row r="1594" spans="1:3" x14ac:dyDescent="0.15">
      <c r="A1594" s="619" t="s">
        <v>1126</v>
      </c>
      <c r="B1594" s="618">
        <v>2013</v>
      </c>
      <c r="C1594" s="619" t="s">
        <v>424</v>
      </c>
    </row>
    <row r="1595" spans="1:3" x14ac:dyDescent="0.15">
      <c r="A1595" s="619" t="s">
        <v>1126</v>
      </c>
      <c r="B1595" s="618">
        <v>2013</v>
      </c>
      <c r="C1595" s="619" t="s">
        <v>437</v>
      </c>
    </row>
    <row r="1596" spans="1:3" x14ac:dyDescent="0.15">
      <c r="A1596" s="619" t="s">
        <v>1126</v>
      </c>
      <c r="B1596" s="618">
        <v>2013</v>
      </c>
      <c r="C1596" s="619" t="s">
        <v>424</v>
      </c>
    </row>
    <row r="1597" spans="1:3" x14ac:dyDescent="0.15">
      <c r="A1597" s="619" t="s">
        <v>1126</v>
      </c>
      <c r="B1597" s="618">
        <v>2013</v>
      </c>
      <c r="C1597" s="619" t="s">
        <v>1103</v>
      </c>
    </row>
    <row r="1598" spans="1:3" x14ac:dyDescent="0.15">
      <c r="A1598" s="619" t="s">
        <v>1126</v>
      </c>
      <c r="B1598" s="618">
        <v>2013</v>
      </c>
      <c r="C1598" s="619" t="s">
        <v>1103</v>
      </c>
    </row>
    <row r="1599" spans="1:3" x14ac:dyDescent="0.15">
      <c r="A1599" s="619" t="s">
        <v>1126</v>
      </c>
      <c r="B1599" s="618">
        <v>2013</v>
      </c>
      <c r="C1599" s="619" t="s">
        <v>424</v>
      </c>
    </row>
    <row r="1600" spans="1:3" x14ac:dyDescent="0.15">
      <c r="A1600" s="619" t="s">
        <v>1126</v>
      </c>
      <c r="B1600" s="618">
        <v>2013</v>
      </c>
      <c r="C1600" s="619" t="s">
        <v>437</v>
      </c>
    </row>
    <row r="1601" spans="1:3" x14ac:dyDescent="0.15">
      <c r="A1601" s="619" t="s">
        <v>1126</v>
      </c>
      <c r="B1601" s="618">
        <v>2013</v>
      </c>
      <c r="C1601" s="619" t="s">
        <v>424</v>
      </c>
    </row>
    <row r="1602" spans="1:3" x14ac:dyDescent="0.15">
      <c r="A1602" s="619" t="s">
        <v>1126</v>
      </c>
      <c r="B1602" s="618">
        <v>2013</v>
      </c>
      <c r="C1602" s="619" t="s">
        <v>437</v>
      </c>
    </row>
    <row r="1603" spans="1:3" x14ac:dyDescent="0.15">
      <c r="A1603" s="619" t="s">
        <v>1126</v>
      </c>
      <c r="B1603" s="618">
        <v>2013</v>
      </c>
      <c r="C1603" s="619" t="s">
        <v>424</v>
      </c>
    </row>
    <row r="1604" spans="1:3" x14ac:dyDescent="0.15">
      <c r="A1604" s="619" t="s">
        <v>1126</v>
      </c>
      <c r="B1604" s="618">
        <v>2013</v>
      </c>
      <c r="C1604" s="619" t="s">
        <v>1116</v>
      </c>
    </row>
    <row r="1605" spans="1:3" x14ac:dyDescent="0.15">
      <c r="A1605" s="619" t="s">
        <v>1126</v>
      </c>
      <c r="B1605" s="618">
        <v>2013</v>
      </c>
      <c r="C1605" s="619" t="s">
        <v>437</v>
      </c>
    </row>
    <row r="1606" spans="1:3" x14ac:dyDescent="0.15">
      <c r="A1606" s="619" t="s">
        <v>1126</v>
      </c>
      <c r="B1606" s="618">
        <v>2013</v>
      </c>
      <c r="C1606" s="619" t="s">
        <v>424</v>
      </c>
    </row>
    <row r="1607" spans="1:3" x14ac:dyDescent="0.15">
      <c r="A1607" s="619" t="s">
        <v>1126</v>
      </c>
      <c r="B1607" s="618">
        <v>2013</v>
      </c>
      <c r="C1607" s="619" t="s">
        <v>437</v>
      </c>
    </row>
    <row r="1608" spans="1:3" x14ac:dyDescent="0.15">
      <c r="A1608" s="619" t="s">
        <v>1126</v>
      </c>
      <c r="B1608" s="618">
        <v>2013</v>
      </c>
      <c r="C1608" s="619" t="s">
        <v>424</v>
      </c>
    </row>
    <row r="1609" spans="1:3" x14ac:dyDescent="0.15">
      <c r="A1609" s="619" t="s">
        <v>1126</v>
      </c>
      <c r="B1609" s="618">
        <v>2013</v>
      </c>
      <c r="C1609" s="619" t="s">
        <v>424</v>
      </c>
    </row>
    <row r="1610" spans="1:3" x14ac:dyDescent="0.15">
      <c r="A1610" s="619" t="s">
        <v>1126</v>
      </c>
      <c r="B1610" s="618">
        <v>2013</v>
      </c>
      <c r="C1610" s="619" t="s">
        <v>424</v>
      </c>
    </row>
    <row r="1611" spans="1:3" x14ac:dyDescent="0.15">
      <c r="A1611" s="619" t="s">
        <v>1126</v>
      </c>
      <c r="B1611" s="618">
        <v>2013</v>
      </c>
      <c r="C1611" s="619" t="s">
        <v>424</v>
      </c>
    </row>
    <row r="1612" spans="1:3" x14ac:dyDescent="0.15">
      <c r="A1612" s="619" t="s">
        <v>1126</v>
      </c>
      <c r="B1612" s="618">
        <v>2013</v>
      </c>
      <c r="C1612" s="619" t="s">
        <v>1103</v>
      </c>
    </row>
    <row r="1613" spans="1:3" x14ac:dyDescent="0.15">
      <c r="A1613" s="619" t="s">
        <v>1126</v>
      </c>
      <c r="B1613" s="618">
        <v>2013</v>
      </c>
      <c r="C1613" s="619" t="s">
        <v>1080</v>
      </c>
    </row>
    <row r="1614" spans="1:3" x14ac:dyDescent="0.15">
      <c r="A1614" s="619" t="s">
        <v>1126</v>
      </c>
      <c r="B1614" s="618">
        <v>2013</v>
      </c>
      <c r="C1614" s="619" t="s">
        <v>1103</v>
      </c>
    </row>
    <row r="1615" spans="1:3" x14ac:dyDescent="0.15">
      <c r="A1615" s="619" t="s">
        <v>1126</v>
      </c>
      <c r="B1615" s="618">
        <v>2013</v>
      </c>
      <c r="C1615" s="619" t="s">
        <v>1103</v>
      </c>
    </row>
    <row r="1616" spans="1:3" x14ac:dyDescent="0.15">
      <c r="A1616" s="619" t="s">
        <v>1126</v>
      </c>
      <c r="B1616" s="618">
        <v>2013</v>
      </c>
      <c r="C1616" s="619" t="s">
        <v>424</v>
      </c>
    </row>
    <row r="1617" spans="1:3" x14ac:dyDescent="0.15">
      <c r="A1617" s="619" t="s">
        <v>1126</v>
      </c>
      <c r="B1617" s="618">
        <v>2013</v>
      </c>
      <c r="C1617" s="619" t="s">
        <v>424</v>
      </c>
    </row>
    <row r="1618" spans="1:3" x14ac:dyDescent="0.15">
      <c r="A1618" s="619" t="s">
        <v>1126</v>
      </c>
      <c r="B1618" s="618">
        <v>2013</v>
      </c>
      <c r="C1618" s="619" t="s">
        <v>424</v>
      </c>
    </row>
    <row r="1619" spans="1:3" x14ac:dyDescent="0.15">
      <c r="A1619" s="619" t="s">
        <v>1126</v>
      </c>
      <c r="B1619" s="618">
        <v>2013</v>
      </c>
      <c r="C1619" s="619" t="s">
        <v>1108</v>
      </c>
    </row>
    <row r="1620" spans="1:3" x14ac:dyDescent="0.15">
      <c r="A1620" s="619" t="s">
        <v>1126</v>
      </c>
      <c r="B1620" s="618">
        <v>2013</v>
      </c>
      <c r="C1620" s="619" t="s">
        <v>424</v>
      </c>
    </row>
    <row r="1621" spans="1:3" x14ac:dyDescent="0.15">
      <c r="A1621" s="619" t="s">
        <v>1126</v>
      </c>
      <c r="B1621" s="618">
        <v>2013</v>
      </c>
      <c r="C1621" s="619" t="s">
        <v>1104</v>
      </c>
    </row>
    <row r="1622" spans="1:3" x14ac:dyDescent="0.15">
      <c r="A1622" s="619" t="s">
        <v>1126</v>
      </c>
      <c r="B1622" s="618">
        <v>2013</v>
      </c>
      <c r="C1622" s="619" t="s">
        <v>1120</v>
      </c>
    </row>
    <row r="1623" spans="1:3" x14ac:dyDescent="0.15">
      <c r="A1623" s="619" t="s">
        <v>1126</v>
      </c>
      <c r="B1623" s="618">
        <v>2013</v>
      </c>
      <c r="C1623" s="619" t="s">
        <v>1102</v>
      </c>
    </row>
    <row r="1624" spans="1:3" x14ac:dyDescent="0.15">
      <c r="A1624" s="619" t="s">
        <v>1126</v>
      </c>
      <c r="B1624" s="618">
        <v>2013</v>
      </c>
      <c r="C1624" s="619" t="s">
        <v>1080</v>
      </c>
    </row>
    <row r="1625" spans="1:3" x14ac:dyDescent="0.15">
      <c r="A1625" s="619" t="s">
        <v>1126</v>
      </c>
      <c r="B1625" s="618">
        <v>2013</v>
      </c>
      <c r="C1625" s="619" t="s">
        <v>1080</v>
      </c>
    </row>
    <row r="1626" spans="1:3" x14ac:dyDescent="0.15">
      <c r="A1626" s="618" t="s">
        <v>1126</v>
      </c>
      <c r="B1626" s="618">
        <v>2013</v>
      </c>
      <c r="C1626" s="619" t="s">
        <v>1102</v>
      </c>
    </row>
    <row r="1627" spans="1:3" x14ac:dyDescent="0.15">
      <c r="A1627" s="618" t="s">
        <v>1126</v>
      </c>
      <c r="B1627" s="618">
        <v>2013</v>
      </c>
      <c r="C1627" s="619" t="s">
        <v>1102</v>
      </c>
    </row>
    <row r="1628" spans="1:3" x14ac:dyDescent="0.15">
      <c r="A1628" s="618" t="s">
        <v>1126</v>
      </c>
      <c r="B1628" s="618">
        <v>2013</v>
      </c>
      <c r="C1628" s="619" t="s">
        <v>455</v>
      </c>
    </row>
    <row r="1629" spans="1:3" x14ac:dyDescent="0.15">
      <c r="A1629" s="618" t="s">
        <v>1126</v>
      </c>
      <c r="B1629" s="618">
        <v>2013</v>
      </c>
      <c r="C1629" s="619" t="s">
        <v>1102</v>
      </c>
    </row>
    <row r="1630" spans="1:3" x14ac:dyDescent="0.15">
      <c r="A1630" s="618" t="s">
        <v>1126</v>
      </c>
      <c r="B1630" s="618">
        <v>2013</v>
      </c>
      <c r="C1630" s="619" t="s">
        <v>437</v>
      </c>
    </row>
    <row r="1631" spans="1:3" x14ac:dyDescent="0.15">
      <c r="A1631" s="618" t="s">
        <v>1126</v>
      </c>
      <c r="B1631" s="618">
        <v>2013</v>
      </c>
      <c r="C1631" s="619" t="s">
        <v>437</v>
      </c>
    </row>
    <row r="1632" spans="1:3" x14ac:dyDescent="0.15">
      <c r="A1632" s="618" t="s">
        <v>1126</v>
      </c>
      <c r="B1632" s="618">
        <v>2013</v>
      </c>
      <c r="C1632" s="619" t="s">
        <v>424</v>
      </c>
    </row>
    <row r="1633" spans="1:3" x14ac:dyDescent="0.15">
      <c r="A1633" s="618" t="s">
        <v>1126</v>
      </c>
      <c r="B1633" s="618">
        <v>2013</v>
      </c>
      <c r="C1633" s="619" t="s">
        <v>1080</v>
      </c>
    </row>
    <row r="1634" spans="1:3" x14ac:dyDescent="0.15">
      <c r="A1634" s="618" t="s">
        <v>1126</v>
      </c>
      <c r="B1634" s="618">
        <v>2013</v>
      </c>
      <c r="C1634" s="619" t="s">
        <v>455</v>
      </c>
    </row>
    <row r="1635" spans="1:3" x14ac:dyDescent="0.15">
      <c r="A1635" s="618" t="s">
        <v>1126</v>
      </c>
      <c r="B1635" s="618">
        <v>2013</v>
      </c>
      <c r="C1635" s="619" t="s">
        <v>424</v>
      </c>
    </row>
    <row r="1636" spans="1:3" x14ac:dyDescent="0.15">
      <c r="A1636" s="619" t="s">
        <v>1126</v>
      </c>
      <c r="B1636" s="618">
        <v>2013</v>
      </c>
      <c r="C1636" s="619" t="s">
        <v>437</v>
      </c>
    </row>
    <row r="1637" spans="1:3" x14ac:dyDescent="0.15">
      <c r="A1637" s="619" t="s">
        <v>1126</v>
      </c>
      <c r="B1637" s="618">
        <v>2013</v>
      </c>
      <c r="C1637" s="619" t="s">
        <v>437</v>
      </c>
    </row>
    <row r="1638" spans="1:3" x14ac:dyDescent="0.15">
      <c r="A1638" s="619" t="s">
        <v>1126</v>
      </c>
      <c r="B1638" s="618">
        <v>2013</v>
      </c>
      <c r="C1638" s="619" t="s">
        <v>455</v>
      </c>
    </row>
    <row r="1639" spans="1:3" x14ac:dyDescent="0.15">
      <c r="A1639" s="619" t="s">
        <v>1126</v>
      </c>
      <c r="B1639" s="618">
        <v>2013</v>
      </c>
      <c r="C1639" s="619" t="s">
        <v>424</v>
      </c>
    </row>
    <row r="1640" spans="1:3" x14ac:dyDescent="0.15">
      <c r="A1640" s="619" t="s">
        <v>1126</v>
      </c>
      <c r="B1640" s="618">
        <v>2013</v>
      </c>
      <c r="C1640" s="619" t="s">
        <v>437</v>
      </c>
    </row>
    <row r="1641" spans="1:3" x14ac:dyDescent="0.15">
      <c r="A1641" s="619" t="s">
        <v>1126</v>
      </c>
      <c r="B1641" s="618">
        <v>2013</v>
      </c>
      <c r="C1641" s="619" t="s">
        <v>437</v>
      </c>
    </row>
    <row r="1642" spans="1:3" x14ac:dyDescent="0.15">
      <c r="A1642" s="619" t="s">
        <v>1126</v>
      </c>
      <c r="B1642" s="618">
        <v>2013</v>
      </c>
      <c r="C1642" s="619" t="s">
        <v>437</v>
      </c>
    </row>
    <row r="1643" spans="1:3" x14ac:dyDescent="0.15">
      <c r="A1643" s="619" t="s">
        <v>1126</v>
      </c>
      <c r="B1643" s="618">
        <v>2013</v>
      </c>
      <c r="C1643" s="619" t="s">
        <v>1080</v>
      </c>
    </row>
    <row r="1644" spans="1:3" x14ac:dyDescent="0.15">
      <c r="A1644" s="619" t="s">
        <v>1126</v>
      </c>
      <c r="B1644" s="618">
        <v>2013</v>
      </c>
      <c r="C1644" s="619" t="s">
        <v>1104</v>
      </c>
    </row>
    <row r="1645" spans="1:3" x14ac:dyDescent="0.15">
      <c r="A1645" s="619" t="s">
        <v>1126</v>
      </c>
      <c r="B1645" s="618">
        <v>2013</v>
      </c>
      <c r="C1645" s="619" t="s">
        <v>437</v>
      </c>
    </row>
    <row r="1646" spans="1:3" x14ac:dyDescent="0.15">
      <c r="A1646" s="619" t="s">
        <v>1126</v>
      </c>
      <c r="B1646" s="618">
        <v>2013</v>
      </c>
      <c r="C1646" s="619" t="s">
        <v>424</v>
      </c>
    </row>
    <row r="1647" spans="1:3" x14ac:dyDescent="0.15">
      <c r="A1647" s="619" t="s">
        <v>1126</v>
      </c>
      <c r="B1647" s="618">
        <v>2013</v>
      </c>
      <c r="C1647" s="619" t="s">
        <v>424</v>
      </c>
    </row>
    <row r="1648" spans="1:3" x14ac:dyDescent="0.15">
      <c r="A1648" s="619" t="s">
        <v>1126</v>
      </c>
      <c r="B1648" s="618">
        <v>2013</v>
      </c>
      <c r="C1648" s="619" t="s">
        <v>455</v>
      </c>
    </row>
    <row r="1649" spans="1:3" x14ac:dyDescent="0.15">
      <c r="A1649" s="619" t="s">
        <v>1126</v>
      </c>
      <c r="B1649" s="618">
        <v>2013</v>
      </c>
      <c r="C1649" s="619" t="s">
        <v>1102</v>
      </c>
    </row>
    <row r="1650" spans="1:3" x14ac:dyDescent="0.15">
      <c r="A1650" s="619" t="s">
        <v>1126</v>
      </c>
      <c r="B1650" s="618">
        <v>2013</v>
      </c>
      <c r="C1650" s="619" t="s">
        <v>1080</v>
      </c>
    </row>
    <row r="1651" spans="1:3" x14ac:dyDescent="0.15">
      <c r="A1651" s="619" t="s">
        <v>1126</v>
      </c>
      <c r="B1651" s="618">
        <v>2013</v>
      </c>
      <c r="C1651" s="619" t="s">
        <v>437</v>
      </c>
    </row>
    <row r="1652" spans="1:3" x14ac:dyDescent="0.15">
      <c r="A1652" s="619" t="s">
        <v>1126</v>
      </c>
      <c r="B1652" s="618">
        <v>2013</v>
      </c>
      <c r="C1652" s="619" t="s">
        <v>437</v>
      </c>
    </row>
    <row r="1653" spans="1:3" x14ac:dyDescent="0.15">
      <c r="A1653" s="619" t="s">
        <v>1126</v>
      </c>
      <c r="B1653" s="618">
        <v>2013</v>
      </c>
      <c r="C1653" s="619" t="s">
        <v>1080</v>
      </c>
    </row>
    <row r="1654" spans="1:3" x14ac:dyDescent="0.15">
      <c r="A1654" s="619" t="s">
        <v>1126</v>
      </c>
      <c r="B1654" s="618">
        <v>2013</v>
      </c>
      <c r="C1654" s="619" t="s">
        <v>424</v>
      </c>
    </row>
    <row r="1655" spans="1:3" x14ac:dyDescent="0.15">
      <c r="A1655" s="619" t="s">
        <v>1126</v>
      </c>
      <c r="B1655" s="618">
        <v>2013</v>
      </c>
      <c r="C1655" s="619" t="s">
        <v>424</v>
      </c>
    </row>
    <row r="1656" spans="1:3" x14ac:dyDescent="0.15">
      <c r="A1656" s="619" t="s">
        <v>1126</v>
      </c>
      <c r="B1656" s="618">
        <v>2013</v>
      </c>
      <c r="C1656" s="619" t="s">
        <v>424</v>
      </c>
    </row>
    <row r="1657" spans="1:3" x14ac:dyDescent="0.15">
      <c r="A1657" s="619" t="s">
        <v>1126</v>
      </c>
      <c r="B1657" s="618">
        <v>2013</v>
      </c>
      <c r="C1657" s="619" t="s">
        <v>1103</v>
      </c>
    </row>
    <row r="1658" spans="1:3" x14ac:dyDescent="0.15">
      <c r="A1658" s="618" t="s">
        <v>1126</v>
      </c>
      <c r="B1658" s="618">
        <v>2013</v>
      </c>
      <c r="C1658" s="619" t="s">
        <v>437</v>
      </c>
    </row>
    <row r="1659" spans="1:3" x14ac:dyDescent="0.15">
      <c r="A1659" s="618" t="s">
        <v>1126</v>
      </c>
      <c r="B1659" s="618">
        <v>2013</v>
      </c>
      <c r="C1659" s="619" t="s">
        <v>424</v>
      </c>
    </row>
    <row r="1660" spans="1:3" x14ac:dyDescent="0.15">
      <c r="A1660" s="618" t="s">
        <v>1126</v>
      </c>
      <c r="B1660" s="618">
        <v>2013</v>
      </c>
      <c r="C1660" s="619" t="s">
        <v>424</v>
      </c>
    </row>
    <row r="1661" spans="1:3" x14ac:dyDescent="0.15">
      <c r="A1661" s="618" t="s">
        <v>1126</v>
      </c>
      <c r="B1661" s="618">
        <v>2013</v>
      </c>
      <c r="C1661" s="619" t="s">
        <v>424</v>
      </c>
    </row>
    <row r="1662" spans="1:3" x14ac:dyDescent="0.15">
      <c r="A1662" s="618" t="s">
        <v>1126</v>
      </c>
      <c r="B1662" s="618">
        <v>2013</v>
      </c>
      <c r="C1662" s="619" t="s">
        <v>437</v>
      </c>
    </row>
    <row r="1663" spans="1:3" x14ac:dyDescent="0.15">
      <c r="A1663" s="619" t="s">
        <v>1126</v>
      </c>
      <c r="B1663" s="618">
        <v>2013</v>
      </c>
      <c r="C1663" s="619" t="s">
        <v>1102</v>
      </c>
    </row>
    <row r="1664" spans="1:3" x14ac:dyDescent="0.15">
      <c r="A1664" s="619" t="s">
        <v>1126</v>
      </c>
      <c r="B1664" s="618">
        <v>2013</v>
      </c>
      <c r="C1664" s="619" t="s">
        <v>424</v>
      </c>
    </row>
    <row r="1665" spans="1:3" x14ac:dyDescent="0.15">
      <c r="A1665" s="619" t="s">
        <v>1126</v>
      </c>
      <c r="B1665" s="618">
        <v>2013</v>
      </c>
      <c r="C1665" s="619" t="s">
        <v>424</v>
      </c>
    </row>
    <row r="1666" spans="1:3" x14ac:dyDescent="0.15">
      <c r="A1666" s="619" t="s">
        <v>1126</v>
      </c>
      <c r="B1666" s="618">
        <v>2013</v>
      </c>
      <c r="C1666" s="619" t="s">
        <v>424</v>
      </c>
    </row>
    <row r="1667" spans="1:3" x14ac:dyDescent="0.15">
      <c r="A1667" s="619" t="s">
        <v>1126</v>
      </c>
      <c r="B1667" s="618">
        <v>2013</v>
      </c>
      <c r="C1667" s="619" t="s">
        <v>1103</v>
      </c>
    </row>
    <row r="1668" spans="1:3" x14ac:dyDescent="0.15">
      <c r="A1668" s="619" t="s">
        <v>1126</v>
      </c>
      <c r="B1668" s="618">
        <v>2013</v>
      </c>
      <c r="C1668" s="619" t="s">
        <v>1080</v>
      </c>
    </row>
    <row r="1669" spans="1:3" x14ac:dyDescent="0.15">
      <c r="A1669" s="619" t="s">
        <v>1126</v>
      </c>
      <c r="B1669" s="618">
        <v>2013</v>
      </c>
      <c r="C1669" s="619" t="s">
        <v>1103</v>
      </c>
    </row>
    <row r="1670" spans="1:3" x14ac:dyDescent="0.15">
      <c r="A1670" s="619" t="s">
        <v>1126</v>
      </c>
      <c r="B1670" s="618">
        <v>2013</v>
      </c>
      <c r="C1670" s="619" t="s">
        <v>1080</v>
      </c>
    </row>
    <row r="1671" spans="1:3" x14ac:dyDescent="0.15">
      <c r="A1671" s="619" t="s">
        <v>1126</v>
      </c>
      <c r="B1671" s="618">
        <v>2013</v>
      </c>
      <c r="C1671" s="619" t="s">
        <v>1080</v>
      </c>
    </row>
    <row r="1672" spans="1:3" x14ac:dyDescent="0.15">
      <c r="A1672" s="618" t="s">
        <v>1126</v>
      </c>
      <c r="B1672" s="618">
        <v>2013</v>
      </c>
      <c r="C1672" s="619" t="s">
        <v>424</v>
      </c>
    </row>
    <row r="1673" spans="1:3" x14ac:dyDescent="0.15">
      <c r="A1673" s="618" t="s">
        <v>1126</v>
      </c>
      <c r="B1673" s="618">
        <v>2013</v>
      </c>
      <c r="C1673" s="619" t="s">
        <v>424</v>
      </c>
    </row>
    <row r="1674" spans="1:3" x14ac:dyDescent="0.15">
      <c r="A1674" s="618" t="s">
        <v>1126</v>
      </c>
      <c r="B1674" s="618">
        <v>2013</v>
      </c>
      <c r="C1674" s="619" t="s">
        <v>424</v>
      </c>
    </row>
    <row r="1675" spans="1:3" x14ac:dyDescent="0.15">
      <c r="A1675" s="618" t="s">
        <v>1126</v>
      </c>
      <c r="B1675" s="618">
        <v>2013</v>
      </c>
      <c r="C1675" s="619" t="s">
        <v>1102</v>
      </c>
    </row>
    <row r="1676" spans="1:3" x14ac:dyDescent="0.15">
      <c r="A1676" s="618" t="s">
        <v>1126</v>
      </c>
      <c r="B1676" s="618">
        <v>2013</v>
      </c>
      <c r="C1676" s="619" t="s">
        <v>1080</v>
      </c>
    </row>
    <row r="1677" spans="1:3" x14ac:dyDescent="0.15">
      <c r="A1677" s="618" t="s">
        <v>1126</v>
      </c>
      <c r="B1677" s="618">
        <v>2013</v>
      </c>
      <c r="C1677" s="619" t="s">
        <v>1080</v>
      </c>
    </row>
    <row r="1678" spans="1:3" x14ac:dyDescent="0.15">
      <c r="A1678" s="618" t="s">
        <v>1126</v>
      </c>
      <c r="B1678" s="618">
        <v>2013</v>
      </c>
      <c r="C1678" s="619" t="s">
        <v>1080</v>
      </c>
    </row>
    <row r="1679" spans="1:3" x14ac:dyDescent="0.15">
      <c r="A1679" s="618" t="s">
        <v>1126</v>
      </c>
      <c r="B1679" s="618">
        <v>2013</v>
      </c>
      <c r="C1679" s="619" t="s">
        <v>1080</v>
      </c>
    </row>
    <row r="1680" spans="1:3" x14ac:dyDescent="0.15">
      <c r="A1680" s="618" t="s">
        <v>1126</v>
      </c>
      <c r="B1680" s="618">
        <v>2013</v>
      </c>
      <c r="C1680" s="619" t="s">
        <v>1102</v>
      </c>
    </row>
    <row r="1681" spans="1:3" x14ac:dyDescent="0.15">
      <c r="A1681" s="618" t="s">
        <v>1126</v>
      </c>
      <c r="B1681" s="618">
        <v>2013</v>
      </c>
      <c r="C1681" s="619" t="s">
        <v>424</v>
      </c>
    </row>
    <row r="1682" spans="1:3" x14ac:dyDescent="0.15">
      <c r="A1682" s="618" t="s">
        <v>1126</v>
      </c>
      <c r="B1682" s="618">
        <v>2013</v>
      </c>
      <c r="C1682" s="619" t="s">
        <v>1102</v>
      </c>
    </row>
    <row r="1683" spans="1:3" x14ac:dyDescent="0.15">
      <c r="A1683" s="618" t="s">
        <v>1126</v>
      </c>
      <c r="B1683" s="618">
        <v>2013</v>
      </c>
      <c r="C1683" s="619" t="s">
        <v>424</v>
      </c>
    </row>
    <row r="1684" spans="1:3" x14ac:dyDescent="0.15">
      <c r="A1684" s="618" t="s">
        <v>1126</v>
      </c>
      <c r="B1684" s="618">
        <v>2013</v>
      </c>
      <c r="C1684" s="619" t="s">
        <v>1103</v>
      </c>
    </row>
    <row r="1685" spans="1:3" x14ac:dyDescent="0.15">
      <c r="A1685" s="618" t="s">
        <v>1126</v>
      </c>
      <c r="B1685" s="618">
        <v>2013</v>
      </c>
      <c r="C1685" s="619" t="s">
        <v>424</v>
      </c>
    </row>
    <row r="1686" spans="1:3" x14ac:dyDescent="0.15">
      <c r="A1686" s="618" t="s">
        <v>1126</v>
      </c>
      <c r="B1686" s="618">
        <v>2013</v>
      </c>
      <c r="C1686" s="619" t="s">
        <v>1102</v>
      </c>
    </row>
    <row r="1687" spans="1:3" x14ac:dyDescent="0.15">
      <c r="A1687" s="618" t="s">
        <v>1126</v>
      </c>
      <c r="B1687" s="618">
        <v>2013</v>
      </c>
      <c r="C1687" s="619" t="s">
        <v>437</v>
      </c>
    </row>
    <row r="1688" spans="1:3" x14ac:dyDescent="0.15">
      <c r="A1688" s="618" t="s">
        <v>1126</v>
      </c>
      <c r="B1688" s="618">
        <v>2013</v>
      </c>
      <c r="C1688" s="619" t="s">
        <v>1104</v>
      </c>
    </row>
    <row r="1689" spans="1:3" x14ac:dyDescent="0.15">
      <c r="A1689" s="618" t="s">
        <v>1126</v>
      </c>
      <c r="B1689" s="618">
        <v>2013</v>
      </c>
      <c r="C1689" s="619" t="s">
        <v>437</v>
      </c>
    </row>
    <row r="1690" spans="1:3" x14ac:dyDescent="0.15">
      <c r="A1690" s="618" t="s">
        <v>1126</v>
      </c>
      <c r="B1690" s="618">
        <v>2013</v>
      </c>
      <c r="C1690" s="619" t="s">
        <v>437</v>
      </c>
    </row>
    <row r="1691" spans="1:3" x14ac:dyDescent="0.15">
      <c r="A1691" s="618" t="s">
        <v>1126</v>
      </c>
      <c r="B1691" s="618">
        <v>2013</v>
      </c>
      <c r="C1691" s="619" t="s">
        <v>424</v>
      </c>
    </row>
    <row r="1692" spans="1:3" x14ac:dyDescent="0.15">
      <c r="A1692" s="618" t="s">
        <v>1126</v>
      </c>
      <c r="B1692" s="618">
        <v>2013</v>
      </c>
      <c r="C1692" s="619" t="s">
        <v>424</v>
      </c>
    </row>
    <row r="1693" spans="1:3" x14ac:dyDescent="0.15">
      <c r="A1693" s="618" t="s">
        <v>1126</v>
      </c>
      <c r="B1693" s="618">
        <v>2013</v>
      </c>
      <c r="C1693" s="619" t="s">
        <v>424</v>
      </c>
    </row>
    <row r="1694" spans="1:3" x14ac:dyDescent="0.15">
      <c r="A1694" s="618" t="s">
        <v>1126</v>
      </c>
      <c r="B1694" s="618">
        <v>2013</v>
      </c>
      <c r="C1694" s="619" t="s">
        <v>424</v>
      </c>
    </row>
    <row r="1695" spans="1:3" x14ac:dyDescent="0.15">
      <c r="A1695" s="618" t="s">
        <v>1126</v>
      </c>
      <c r="B1695" s="618">
        <v>2013</v>
      </c>
      <c r="C1695" s="619" t="s">
        <v>424</v>
      </c>
    </row>
    <row r="1696" spans="1:3" x14ac:dyDescent="0.15">
      <c r="A1696" s="618" t="s">
        <v>1126</v>
      </c>
      <c r="B1696" s="618">
        <v>2013</v>
      </c>
      <c r="C1696" s="619" t="s">
        <v>424</v>
      </c>
    </row>
    <row r="1697" spans="1:3" x14ac:dyDescent="0.15">
      <c r="A1697" s="618" t="s">
        <v>1126</v>
      </c>
      <c r="B1697" s="618">
        <v>2013</v>
      </c>
      <c r="C1697" s="619" t="s">
        <v>424</v>
      </c>
    </row>
    <row r="1698" spans="1:3" x14ac:dyDescent="0.15">
      <c r="A1698" s="618" t="s">
        <v>1126</v>
      </c>
      <c r="B1698" s="618">
        <v>2013</v>
      </c>
      <c r="C1698" s="619" t="s">
        <v>437</v>
      </c>
    </row>
    <row r="1699" spans="1:3" x14ac:dyDescent="0.15">
      <c r="A1699" s="618" t="s">
        <v>1126</v>
      </c>
      <c r="B1699" s="618">
        <v>2013</v>
      </c>
      <c r="C1699" s="619" t="s">
        <v>1105</v>
      </c>
    </row>
    <row r="1700" spans="1:3" x14ac:dyDescent="0.15">
      <c r="A1700" s="618" t="s">
        <v>1126</v>
      </c>
      <c r="B1700" s="618">
        <v>2013</v>
      </c>
      <c r="C1700" s="619" t="s">
        <v>1103</v>
      </c>
    </row>
    <row r="1701" spans="1:3" x14ac:dyDescent="0.15">
      <c r="A1701" s="618" t="s">
        <v>1126</v>
      </c>
      <c r="B1701" s="618">
        <v>2013</v>
      </c>
      <c r="C1701" s="619" t="s">
        <v>424</v>
      </c>
    </row>
    <row r="1702" spans="1:3" x14ac:dyDescent="0.15">
      <c r="A1702" s="618" t="s">
        <v>1126</v>
      </c>
      <c r="B1702" s="618">
        <v>2013</v>
      </c>
      <c r="C1702" s="619" t="s">
        <v>437</v>
      </c>
    </row>
    <row r="1703" spans="1:3" x14ac:dyDescent="0.15">
      <c r="A1703" s="618" t="s">
        <v>1126</v>
      </c>
      <c r="B1703" s="618">
        <v>2013</v>
      </c>
      <c r="C1703" s="619" t="s">
        <v>1080</v>
      </c>
    </row>
    <row r="1704" spans="1:3" x14ac:dyDescent="0.15">
      <c r="A1704" s="618" t="s">
        <v>1126</v>
      </c>
      <c r="B1704" s="618">
        <v>2013</v>
      </c>
      <c r="C1704" s="619" t="s">
        <v>1080</v>
      </c>
    </row>
    <row r="1705" spans="1:3" x14ac:dyDescent="0.15">
      <c r="A1705" s="618" t="s">
        <v>1126</v>
      </c>
      <c r="B1705" s="618">
        <v>2013</v>
      </c>
      <c r="C1705" s="619" t="s">
        <v>1080</v>
      </c>
    </row>
    <row r="1706" spans="1:3" x14ac:dyDescent="0.15">
      <c r="A1706" s="618" t="s">
        <v>1126</v>
      </c>
      <c r="B1706" s="618">
        <v>2013</v>
      </c>
      <c r="C1706" s="619" t="s">
        <v>1080</v>
      </c>
    </row>
    <row r="1707" spans="1:3" x14ac:dyDescent="0.15">
      <c r="A1707" s="618" t="s">
        <v>1126</v>
      </c>
      <c r="B1707" s="618">
        <v>2013</v>
      </c>
      <c r="C1707" s="619" t="s">
        <v>1103</v>
      </c>
    </row>
    <row r="1708" spans="1:3" x14ac:dyDescent="0.15">
      <c r="A1708" s="618" t="s">
        <v>1126</v>
      </c>
      <c r="B1708" s="618">
        <v>2013</v>
      </c>
      <c r="C1708" s="619" t="s">
        <v>437</v>
      </c>
    </row>
    <row r="1709" spans="1:3" x14ac:dyDescent="0.15">
      <c r="A1709" s="618" t="s">
        <v>1126</v>
      </c>
      <c r="B1709" s="618">
        <v>2013</v>
      </c>
      <c r="C1709" s="619" t="s">
        <v>424</v>
      </c>
    </row>
    <row r="1710" spans="1:3" x14ac:dyDescent="0.15">
      <c r="A1710" s="618" t="s">
        <v>1126</v>
      </c>
      <c r="B1710" s="618">
        <v>2013</v>
      </c>
      <c r="C1710" s="619" t="s">
        <v>424</v>
      </c>
    </row>
    <row r="1711" spans="1:3" x14ac:dyDescent="0.15">
      <c r="A1711" s="618" t="s">
        <v>1126</v>
      </c>
      <c r="B1711" s="618">
        <v>2013</v>
      </c>
      <c r="C1711" s="619" t="s">
        <v>437</v>
      </c>
    </row>
    <row r="1712" spans="1:3" x14ac:dyDescent="0.15">
      <c r="A1712" s="618" t="s">
        <v>1126</v>
      </c>
      <c r="B1712" s="618">
        <v>2013</v>
      </c>
      <c r="C1712" s="619" t="s">
        <v>424</v>
      </c>
    </row>
    <row r="1713" spans="1:3" x14ac:dyDescent="0.15">
      <c r="A1713" s="618" t="s">
        <v>1126</v>
      </c>
      <c r="B1713" s="618">
        <v>2013</v>
      </c>
      <c r="C1713" s="619" t="s">
        <v>424</v>
      </c>
    </row>
    <row r="1714" spans="1:3" x14ac:dyDescent="0.15">
      <c r="A1714" s="618" t="s">
        <v>1126</v>
      </c>
      <c r="B1714" s="618">
        <v>2013</v>
      </c>
      <c r="C1714" s="619" t="s">
        <v>437</v>
      </c>
    </row>
    <row r="1715" spans="1:3" x14ac:dyDescent="0.15">
      <c r="A1715" s="618" t="s">
        <v>1126</v>
      </c>
      <c r="B1715" s="618">
        <v>2013</v>
      </c>
      <c r="C1715" s="619" t="s">
        <v>424</v>
      </c>
    </row>
    <row r="1716" spans="1:3" x14ac:dyDescent="0.15">
      <c r="A1716" s="618" t="s">
        <v>1126</v>
      </c>
      <c r="B1716" s="618">
        <v>2013</v>
      </c>
      <c r="C1716" s="619" t="s">
        <v>1113</v>
      </c>
    </row>
    <row r="1717" spans="1:3" x14ac:dyDescent="0.15">
      <c r="A1717" s="618" t="s">
        <v>1126</v>
      </c>
      <c r="B1717" s="618">
        <v>2013</v>
      </c>
      <c r="C1717" s="619" t="s">
        <v>1103</v>
      </c>
    </row>
    <row r="1718" spans="1:3" x14ac:dyDescent="0.15">
      <c r="A1718" s="618" t="s">
        <v>1126</v>
      </c>
      <c r="B1718" s="618">
        <v>2013</v>
      </c>
      <c r="C1718" s="619" t="s">
        <v>1080</v>
      </c>
    </row>
    <row r="1719" spans="1:3" x14ac:dyDescent="0.15">
      <c r="A1719" s="618" t="s">
        <v>1126</v>
      </c>
      <c r="B1719" s="618">
        <v>2013</v>
      </c>
      <c r="C1719" s="619" t="s">
        <v>424</v>
      </c>
    </row>
    <row r="1720" spans="1:3" x14ac:dyDescent="0.15">
      <c r="A1720" s="618" t="s">
        <v>1126</v>
      </c>
      <c r="B1720" s="618">
        <v>2013</v>
      </c>
      <c r="C1720" s="619" t="s">
        <v>424</v>
      </c>
    </row>
    <row r="1721" spans="1:3" x14ac:dyDescent="0.15">
      <c r="A1721" s="619" t="s">
        <v>1126</v>
      </c>
      <c r="B1721" s="618">
        <v>2013</v>
      </c>
      <c r="C1721" s="619" t="s">
        <v>424</v>
      </c>
    </row>
    <row r="1722" spans="1:3" x14ac:dyDescent="0.15">
      <c r="A1722" s="619" t="s">
        <v>1126</v>
      </c>
      <c r="B1722" s="618">
        <v>2013</v>
      </c>
      <c r="C1722" s="619" t="s">
        <v>424</v>
      </c>
    </row>
    <row r="1723" spans="1:3" x14ac:dyDescent="0.15">
      <c r="A1723" s="619" t="s">
        <v>1126</v>
      </c>
      <c r="B1723" s="618">
        <v>2013</v>
      </c>
      <c r="C1723" s="619" t="s">
        <v>437</v>
      </c>
    </row>
    <row r="1724" spans="1:3" x14ac:dyDescent="0.15">
      <c r="A1724" s="619" t="s">
        <v>1126</v>
      </c>
      <c r="B1724" s="618">
        <v>2013</v>
      </c>
      <c r="C1724" s="619" t="s">
        <v>437</v>
      </c>
    </row>
    <row r="1725" spans="1:3" x14ac:dyDescent="0.15">
      <c r="A1725" s="619" t="s">
        <v>1126</v>
      </c>
      <c r="B1725" s="618">
        <v>2013</v>
      </c>
      <c r="C1725" s="619" t="s">
        <v>437</v>
      </c>
    </row>
    <row r="1726" spans="1:3" x14ac:dyDescent="0.15">
      <c r="A1726" s="619" t="s">
        <v>1126</v>
      </c>
      <c r="B1726" s="618">
        <v>2013</v>
      </c>
      <c r="C1726" s="619" t="s">
        <v>1102</v>
      </c>
    </row>
    <row r="1727" spans="1:3" x14ac:dyDescent="0.15">
      <c r="A1727" s="619" t="s">
        <v>1126</v>
      </c>
      <c r="B1727" s="618">
        <v>2013</v>
      </c>
      <c r="C1727" s="619" t="s">
        <v>1102</v>
      </c>
    </row>
    <row r="1728" spans="1:3" x14ac:dyDescent="0.15">
      <c r="A1728" s="619" t="s">
        <v>1126</v>
      </c>
      <c r="B1728" s="618">
        <v>2013</v>
      </c>
      <c r="C1728" s="619" t="s">
        <v>424</v>
      </c>
    </row>
    <row r="1729" spans="1:3" x14ac:dyDescent="0.15">
      <c r="A1729" s="619" t="s">
        <v>1126</v>
      </c>
      <c r="B1729" s="618">
        <v>2013</v>
      </c>
      <c r="C1729" s="619" t="s">
        <v>1103</v>
      </c>
    </row>
    <row r="1730" spans="1:3" x14ac:dyDescent="0.15">
      <c r="A1730" s="619" t="s">
        <v>1126</v>
      </c>
      <c r="B1730" s="618">
        <v>2013</v>
      </c>
      <c r="C1730" s="619" t="s">
        <v>1080</v>
      </c>
    </row>
    <row r="1731" spans="1:3" x14ac:dyDescent="0.15">
      <c r="A1731" s="619" t="s">
        <v>1126</v>
      </c>
      <c r="B1731" s="618">
        <v>2013</v>
      </c>
      <c r="C1731" s="619" t="s">
        <v>1080</v>
      </c>
    </row>
    <row r="1732" spans="1:3" x14ac:dyDescent="0.15">
      <c r="A1732" s="619" t="s">
        <v>1126</v>
      </c>
      <c r="B1732" s="618">
        <v>2013</v>
      </c>
      <c r="C1732" s="619" t="s">
        <v>1103</v>
      </c>
    </row>
    <row r="1733" spans="1:3" x14ac:dyDescent="0.15">
      <c r="A1733" s="619" t="s">
        <v>1126</v>
      </c>
      <c r="B1733" s="618">
        <v>2013</v>
      </c>
      <c r="C1733" s="619" t="s">
        <v>437</v>
      </c>
    </row>
    <row r="1734" spans="1:3" x14ac:dyDescent="0.15">
      <c r="A1734" s="619" t="s">
        <v>1126</v>
      </c>
      <c r="B1734" s="618">
        <v>2013</v>
      </c>
      <c r="C1734" s="619" t="s">
        <v>1080</v>
      </c>
    </row>
    <row r="1735" spans="1:3" x14ac:dyDescent="0.15">
      <c r="A1735" s="619" t="s">
        <v>1126</v>
      </c>
      <c r="B1735" s="618">
        <v>2013</v>
      </c>
      <c r="C1735" s="619" t="s">
        <v>437</v>
      </c>
    </row>
    <row r="1736" spans="1:3" x14ac:dyDescent="0.15">
      <c r="A1736" s="619" t="s">
        <v>1126</v>
      </c>
      <c r="B1736" s="618">
        <v>2013</v>
      </c>
      <c r="C1736" s="619" t="s">
        <v>1080</v>
      </c>
    </row>
    <row r="1737" spans="1:3" x14ac:dyDescent="0.15">
      <c r="A1737" s="619" t="s">
        <v>1126</v>
      </c>
      <c r="B1737" s="618">
        <v>2013</v>
      </c>
      <c r="C1737" s="619" t="s">
        <v>424</v>
      </c>
    </row>
    <row r="1738" spans="1:3" x14ac:dyDescent="0.15">
      <c r="A1738" s="619" t="s">
        <v>1126</v>
      </c>
      <c r="B1738" s="618">
        <v>2013</v>
      </c>
      <c r="C1738" s="619" t="s">
        <v>424</v>
      </c>
    </row>
    <row r="1739" spans="1:3" x14ac:dyDescent="0.15">
      <c r="A1739" s="619" t="s">
        <v>1126</v>
      </c>
      <c r="B1739" s="618">
        <v>2013</v>
      </c>
      <c r="C1739" s="619" t="s">
        <v>1114</v>
      </c>
    </row>
    <row r="1740" spans="1:3" x14ac:dyDescent="0.15">
      <c r="A1740" s="619" t="s">
        <v>1126</v>
      </c>
      <c r="B1740" s="618">
        <v>2013</v>
      </c>
      <c r="C1740" s="619" t="s">
        <v>437</v>
      </c>
    </row>
    <row r="1741" spans="1:3" x14ac:dyDescent="0.15">
      <c r="A1741" s="619" t="s">
        <v>1126</v>
      </c>
      <c r="B1741" s="618">
        <v>2013</v>
      </c>
      <c r="C1741" s="619" t="s">
        <v>424</v>
      </c>
    </row>
    <row r="1742" spans="1:3" x14ac:dyDescent="0.15">
      <c r="A1742" s="619" t="s">
        <v>1126</v>
      </c>
      <c r="B1742" s="618">
        <v>2013</v>
      </c>
      <c r="C1742" s="619" t="s">
        <v>437</v>
      </c>
    </row>
    <row r="1743" spans="1:3" x14ac:dyDescent="0.15">
      <c r="A1743" s="619" t="s">
        <v>1126</v>
      </c>
      <c r="B1743" s="618">
        <v>2013</v>
      </c>
      <c r="C1743" s="619" t="s">
        <v>437</v>
      </c>
    </row>
    <row r="1744" spans="1:3" x14ac:dyDescent="0.15">
      <c r="A1744" s="619" t="s">
        <v>1126</v>
      </c>
      <c r="B1744" s="618">
        <v>2013</v>
      </c>
      <c r="C1744" s="619" t="s">
        <v>1080</v>
      </c>
    </row>
    <row r="1745" spans="1:3" x14ac:dyDescent="0.15">
      <c r="A1745" s="619" t="s">
        <v>1126</v>
      </c>
      <c r="B1745" s="618">
        <v>2013</v>
      </c>
      <c r="C1745" s="619" t="s">
        <v>424</v>
      </c>
    </row>
    <row r="1746" spans="1:3" x14ac:dyDescent="0.15">
      <c r="A1746" s="619" t="s">
        <v>1126</v>
      </c>
      <c r="B1746" s="618">
        <v>2013</v>
      </c>
      <c r="C1746" s="619" t="s">
        <v>424</v>
      </c>
    </row>
    <row r="1747" spans="1:3" x14ac:dyDescent="0.15">
      <c r="A1747" s="619" t="s">
        <v>1126</v>
      </c>
      <c r="B1747" s="618">
        <v>2013</v>
      </c>
      <c r="C1747" s="619" t="s">
        <v>424</v>
      </c>
    </row>
    <row r="1748" spans="1:3" x14ac:dyDescent="0.15">
      <c r="A1748" s="619" t="s">
        <v>1126</v>
      </c>
      <c r="B1748" s="618">
        <v>2013</v>
      </c>
      <c r="C1748" s="619" t="s">
        <v>424</v>
      </c>
    </row>
    <row r="1749" spans="1:3" x14ac:dyDescent="0.15">
      <c r="A1749" s="619" t="s">
        <v>1126</v>
      </c>
      <c r="B1749" s="618">
        <v>2013</v>
      </c>
      <c r="C1749" s="619" t="s">
        <v>437</v>
      </c>
    </row>
    <row r="1750" spans="1:3" x14ac:dyDescent="0.15">
      <c r="A1750" s="619" t="s">
        <v>1126</v>
      </c>
      <c r="B1750" s="618">
        <v>2013</v>
      </c>
      <c r="C1750" s="619" t="s">
        <v>424</v>
      </c>
    </row>
    <row r="1751" spans="1:3" x14ac:dyDescent="0.15">
      <c r="A1751" s="619" t="s">
        <v>1126</v>
      </c>
      <c r="B1751" s="618">
        <v>2013</v>
      </c>
      <c r="C1751" s="619" t="s">
        <v>437</v>
      </c>
    </row>
    <row r="1752" spans="1:3" x14ac:dyDescent="0.15">
      <c r="A1752" s="619" t="s">
        <v>1126</v>
      </c>
      <c r="B1752" s="618">
        <v>2013</v>
      </c>
      <c r="C1752" s="619" t="s">
        <v>424</v>
      </c>
    </row>
    <row r="1753" spans="1:3" x14ac:dyDescent="0.15">
      <c r="A1753" s="619" t="s">
        <v>1126</v>
      </c>
      <c r="B1753" s="618">
        <v>2013</v>
      </c>
      <c r="C1753" s="619" t="s">
        <v>437</v>
      </c>
    </row>
    <row r="1754" spans="1:3" x14ac:dyDescent="0.15">
      <c r="A1754" s="619" t="s">
        <v>1126</v>
      </c>
      <c r="B1754" s="618">
        <v>2013</v>
      </c>
      <c r="C1754" s="619" t="s">
        <v>1105</v>
      </c>
    </row>
    <row r="1755" spans="1:3" x14ac:dyDescent="0.15">
      <c r="A1755" s="619" t="s">
        <v>1126</v>
      </c>
      <c r="B1755" s="618">
        <v>2013</v>
      </c>
      <c r="C1755" s="619" t="s">
        <v>424</v>
      </c>
    </row>
    <row r="1756" spans="1:3" x14ac:dyDescent="0.15">
      <c r="A1756" s="619" t="s">
        <v>1126</v>
      </c>
      <c r="B1756" s="618">
        <v>2013</v>
      </c>
      <c r="C1756" s="619" t="s">
        <v>424</v>
      </c>
    </row>
    <row r="1757" spans="1:3" x14ac:dyDescent="0.15">
      <c r="A1757" s="619" t="s">
        <v>1126</v>
      </c>
      <c r="B1757" s="618">
        <v>2013</v>
      </c>
      <c r="C1757" s="619" t="s">
        <v>1102</v>
      </c>
    </row>
    <row r="1758" spans="1:3" x14ac:dyDescent="0.15">
      <c r="A1758" s="619" t="s">
        <v>1126</v>
      </c>
      <c r="B1758" s="618">
        <v>2013</v>
      </c>
      <c r="C1758" s="619" t="s">
        <v>424</v>
      </c>
    </row>
    <row r="1759" spans="1:3" x14ac:dyDescent="0.15">
      <c r="A1759" s="619" t="s">
        <v>1126</v>
      </c>
      <c r="B1759" s="618">
        <v>2013</v>
      </c>
      <c r="C1759" s="619" t="s">
        <v>424</v>
      </c>
    </row>
    <row r="1760" spans="1:3" x14ac:dyDescent="0.15">
      <c r="A1760" s="619" t="s">
        <v>1126</v>
      </c>
      <c r="B1760" s="618">
        <v>2013</v>
      </c>
      <c r="C1760" s="619" t="s">
        <v>1102</v>
      </c>
    </row>
    <row r="1761" spans="1:3" x14ac:dyDescent="0.15">
      <c r="A1761" s="619" t="s">
        <v>1126</v>
      </c>
      <c r="B1761" s="618" t="s">
        <v>1081</v>
      </c>
      <c r="C1761" s="619" t="s">
        <v>424</v>
      </c>
    </row>
    <row r="1762" spans="1:3" x14ac:dyDescent="0.15">
      <c r="A1762" s="619" t="s">
        <v>1126</v>
      </c>
      <c r="B1762" s="618">
        <v>2013</v>
      </c>
      <c r="C1762" s="619" t="s">
        <v>424</v>
      </c>
    </row>
    <row r="1763" spans="1:3" x14ac:dyDescent="0.15">
      <c r="A1763" s="619" t="s">
        <v>1126</v>
      </c>
      <c r="B1763" s="618">
        <v>2013</v>
      </c>
      <c r="C1763" s="619" t="s">
        <v>1103</v>
      </c>
    </row>
    <row r="1764" spans="1:3" x14ac:dyDescent="0.15">
      <c r="A1764" s="619" t="s">
        <v>1126</v>
      </c>
      <c r="B1764" s="618">
        <v>2013</v>
      </c>
      <c r="C1764" s="619" t="s">
        <v>424</v>
      </c>
    </row>
    <row r="1765" spans="1:3" x14ac:dyDescent="0.15">
      <c r="A1765" s="619" t="s">
        <v>1126</v>
      </c>
      <c r="B1765" s="618">
        <v>2013</v>
      </c>
      <c r="C1765" s="619" t="s">
        <v>437</v>
      </c>
    </row>
    <row r="1766" spans="1:3" x14ac:dyDescent="0.15">
      <c r="A1766" s="619" t="s">
        <v>1126</v>
      </c>
      <c r="B1766" s="618">
        <v>2013</v>
      </c>
      <c r="C1766" s="619" t="s">
        <v>437</v>
      </c>
    </row>
    <row r="1767" spans="1:3" x14ac:dyDescent="0.15">
      <c r="A1767" s="619" t="s">
        <v>1126</v>
      </c>
      <c r="B1767" s="618">
        <v>2013</v>
      </c>
      <c r="C1767" s="619" t="s">
        <v>437</v>
      </c>
    </row>
    <row r="1768" spans="1:3" x14ac:dyDescent="0.15">
      <c r="A1768" s="619" t="s">
        <v>1126</v>
      </c>
      <c r="B1768" s="618">
        <v>2013</v>
      </c>
      <c r="C1768" s="619" t="s">
        <v>424</v>
      </c>
    </row>
    <row r="1769" spans="1:3" x14ac:dyDescent="0.15">
      <c r="A1769" s="619" t="s">
        <v>1126</v>
      </c>
      <c r="B1769" s="618">
        <v>2013</v>
      </c>
      <c r="C1769" s="619" t="s">
        <v>424</v>
      </c>
    </row>
    <row r="1770" spans="1:3" x14ac:dyDescent="0.15">
      <c r="A1770" s="619" t="s">
        <v>1126</v>
      </c>
      <c r="B1770" s="618">
        <v>2013</v>
      </c>
      <c r="C1770" s="619" t="s">
        <v>424</v>
      </c>
    </row>
    <row r="1771" spans="1:3" x14ac:dyDescent="0.15">
      <c r="A1771" s="619" t="s">
        <v>1126</v>
      </c>
      <c r="B1771" s="618">
        <v>2013</v>
      </c>
      <c r="C1771" s="619" t="s">
        <v>1102</v>
      </c>
    </row>
    <row r="1772" spans="1:3" x14ac:dyDescent="0.15">
      <c r="A1772" s="619" t="s">
        <v>1099</v>
      </c>
      <c r="B1772" s="618">
        <v>2013</v>
      </c>
      <c r="C1772" s="619" t="s">
        <v>424</v>
      </c>
    </row>
    <row r="1773" spans="1:3" x14ac:dyDescent="0.15">
      <c r="A1773" s="619" t="s">
        <v>1099</v>
      </c>
      <c r="B1773" s="618">
        <v>2013</v>
      </c>
      <c r="C1773" s="619" t="s">
        <v>424</v>
      </c>
    </row>
    <row r="1774" spans="1:3" x14ac:dyDescent="0.15">
      <c r="A1774" s="619" t="s">
        <v>1099</v>
      </c>
      <c r="B1774" s="618">
        <v>2013</v>
      </c>
      <c r="C1774" s="619" t="s">
        <v>424</v>
      </c>
    </row>
    <row r="1775" spans="1:3" x14ac:dyDescent="0.15">
      <c r="A1775" s="619" t="s">
        <v>1099</v>
      </c>
      <c r="B1775" s="618">
        <v>2013</v>
      </c>
      <c r="C1775" s="619" t="s">
        <v>424</v>
      </c>
    </row>
    <row r="1776" spans="1:3" x14ac:dyDescent="0.15">
      <c r="A1776" s="618" t="s">
        <v>1099</v>
      </c>
      <c r="B1776" s="618">
        <v>2013</v>
      </c>
      <c r="C1776" s="619" t="s">
        <v>424</v>
      </c>
    </row>
    <row r="1777" spans="1:3" x14ac:dyDescent="0.15">
      <c r="A1777" s="618" t="s">
        <v>1099</v>
      </c>
      <c r="B1777" s="618">
        <v>2013</v>
      </c>
      <c r="C1777" s="619" t="s">
        <v>424</v>
      </c>
    </row>
    <row r="1778" spans="1:3" x14ac:dyDescent="0.15">
      <c r="A1778" s="618" t="s">
        <v>1099</v>
      </c>
      <c r="B1778" s="618">
        <v>2013</v>
      </c>
      <c r="C1778" s="619" t="s">
        <v>424</v>
      </c>
    </row>
    <row r="1779" spans="1:3" x14ac:dyDescent="0.15">
      <c r="A1779" s="618" t="s">
        <v>1099</v>
      </c>
      <c r="B1779" s="618">
        <v>2013</v>
      </c>
      <c r="C1779" s="619" t="s">
        <v>437</v>
      </c>
    </row>
    <row r="1780" spans="1:3" x14ac:dyDescent="0.15">
      <c r="A1780" s="618" t="s">
        <v>1099</v>
      </c>
      <c r="B1780" s="618">
        <v>2013</v>
      </c>
      <c r="C1780" s="619" t="s">
        <v>437</v>
      </c>
    </row>
    <row r="1781" spans="1:3" x14ac:dyDescent="0.15">
      <c r="A1781" s="619" t="s">
        <v>1099</v>
      </c>
      <c r="B1781" s="618">
        <v>2013</v>
      </c>
      <c r="C1781" s="619" t="s">
        <v>1080</v>
      </c>
    </row>
    <row r="1782" spans="1:3" x14ac:dyDescent="0.15">
      <c r="A1782" s="619" t="s">
        <v>1099</v>
      </c>
      <c r="B1782" s="618">
        <v>2013</v>
      </c>
      <c r="C1782" s="619" t="s">
        <v>424</v>
      </c>
    </row>
    <row r="1783" spans="1:3" x14ac:dyDescent="0.15">
      <c r="A1783" s="619" t="s">
        <v>1099</v>
      </c>
      <c r="B1783" s="618">
        <v>2013</v>
      </c>
      <c r="C1783" s="619" t="s">
        <v>424</v>
      </c>
    </row>
    <row r="1784" spans="1:3" x14ac:dyDescent="0.15">
      <c r="A1784" s="619" t="s">
        <v>1099</v>
      </c>
      <c r="B1784" s="618">
        <v>2013</v>
      </c>
      <c r="C1784" s="619" t="s">
        <v>424</v>
      </c>
    </row>
    <row r="1785" spans="1:3" x14ac:dyDescent="0.15">
      <c r="A1785" s="619" t="s">
        <v>1099</v>
      </c>
      <c r="B1785" s="618">
        <v>2013</v>
      </c>
      <c r="C1785" s="619" t="s">
        <v>424</v>
      </c>
    </row>
    <row r="1786" spans="1:3" x14ac:dyDescent="0.15">
      <c r="A1786" s="619" t="s">
        <v>1099</v>
      </c>
      <c r="B1786" s="618">
        <v>2013</v>
      </c>
      <c r="C1786" s="619" t="s">
        <v>424</v>
      </c>
    </row>
    <row r="1787" spans="1:3" x14ac:dyDescent="0.15">
      <c r="A1787" s="619" t="s">
        <v>1099</v>
      </c>
      <c r="B1787" s="618">
        <v>2013</v>
      </c>
      <c r="C1787" s="619" t="s">
        <v>424</v>
      </c>
    </row>
    <row r="1788" spans="1:3" x14ac:dyDescent="0.15">
      <c r="A1788" s="619" t="s">
        <v>1099</v>
      </c>
      <c r="B1788" s="618">
        <v>2013</v>
      </c>
      <c r="C1788" s="619" t="s">
        <v>424</v>
      </c>
    </row>
    <row r="1789" spans="1:3" x14ac:dyDescent="0.15">
      <c r="A1789" s="619" t="s">
        <v>1099</v>
      </c>
      <c r="B1789" s="618">
        <v>2013</v>
      </c>
      <c r="C1789" s="619" t="s">
        <v>424</v>
      </c>
    </row>
    <row r="1790" spans="1:3" x14ac:dyDescent="0.15">
      <c r="A1790" s="619" t="s">
        <v>1099</v>
      </c>
      <c r="B1790" s="618">
        <v>2013</v>
      </c>
      <c r="C1790" s="619" t="s">
        <v>1080</v>
      </c>
    </row>
    <row r="1791" spans="1:3" x14ac:dyDescent="0.15">
      <c r="A1791" s="619" t="s">
        <v>1099</v>
      </c>
      <c r="B1791" s="618">
        <v>2013</v>
      </c>
      <c r="C1791" s="619" t="s">
        <v>424</v>
      </c>
    </row>
    <row r="1792" spans="1:3" x14ac:dyDescent="0.15">
      <c r="A1792" s="619" t="s">
        <v>1099</v>
      </c>
      <c r="B1792" s="618">
        <v>2013</v>
      </c>
      <c r="C1792" s="619" t="s">
        <v>424</v>
      </c>
    </row>
    <row r="1793" spans="1:3" x14ac:dyDescent="0.15">
      <c r="A1793" s="619" t="s">
        <v>1099</v>
      </c>
      <c r="B1793" s="618">
        <v>2013</v>
      </c>
      <c r="C1793" s="619" t="s">
        <v>424</v>
      </c>
    </row>
    <row r="1794" spans="1:3" x14ac:dyDescent="0.15">
      <c r="A1794" s="619" t="s">
        <v>1099</v>
      </c>
      <c r="B1794" s="618">
        <v>2013</v>
      </c>
      <c r="C1794" s="619" t="s">
        <v>424</v>
      </c>
    </row>
    <row r="1795" spans="1:3" x14ac:dyDescent="0.15">
      <c r="A1795" s="619" t="s">
        <v>1099</v>
      </c>
      <c r="B1795" s="618">
        <v>2013</v>
      </c>
      <c r="C1795" s="619" t="s">
        <v>424</v>
      </c>
    </row>
    <row r="1796" spans="1:3" x14ac:dyDescent="0.15">
      <c r="A1796" s="619" t="s">
        <v>1099</v>
      </c>
      <c r="B1796" s="618">
        <v>2013</v>
      </c>
      <c r="C1796" s="619" t="s">
        <v>1102</v>
      </c>
    </row>
    <row r="1797" spans="1:3" x14ac:dyDescent="0.15">
      <c r="A1797" s="619" t="s">
        <v>1099</v>
      </c>
      <c r="B1797" s="618">
        <v>2013</v>
      </c>
      <c r="C1797" s="619" t="s">
        <v>1102</v>
      </c>
    </row>
    <row r="1798" spans="1:3" x14ac:dyDescent="0.15">
      <c r="A1798" s="619" t="s">
        <v>1099</v>
      </c>
      <c r="B1798" s="618">
        <v>2013</v>
      </c>
      <c r="C1798" s="619" t="s">
        <v>1080</v>
      </c>
    </row>
    <row r="1799" spans="1:3" x14ac:dyDescent="0.15">
      <c r="A1799" s="619" t="s">
        <v>1099</v>
      </c>
      <c r="B1799" s="618">
        <v>2013</v>
      </c>
      <c r="C1799" s="619" t="s">
        <v>1080</v>
      </c>
    </row>
    <row r="1800" spans="1:3" x14ac:dyDescent="0.15">
      <c r="A1800" s="619" t="s">
        <v>1099</v>
      </c>
      <c r="B1800" s="618">
        <v>2013</v>
      </c>
      <c r="C1800" s="619" t="s">
        <v>1080</v>
      </c>
    </row>
    <row r="1801" spans="1:3" x14ac:dyDescent="0.15">
      <c r="A1801" s="619" t="s">
        <v>1099</v>
      </c>
      <c r="B1801" s="618">
        <v>2013</v>
      </c>
      <c r="C1801" s="619" t="s">
        <v>1103</v>
      </c>
    </row>
    <row r="1802" spans="1:3" x14ac:dyDescent="0.15">
      <c r="A1802" s="619" t="s">
        <v>1099</v>
      </c>
      <c r="B1802" s="618">
        <v>2013</v>
      </c>
      <c r="C1802" s="619" t="s">
        <v>424</v>
      </c>
    </row>
    <row r="1803" spans="1:3" x14ac:dyDescent="0.15">
      <c r="A1803" s="619" t="s">
        <v>1099</v>
      </c>
      <c r="B1803" s="618">
        <v>2013</v>
      </c>
      <c r="C1803" s="619" t="s">
        <v>424</v>
      </c>
    </row>
    <row r="1804" spans="1:3" x14ac:dyDescent="0.15">
      <c r="A1804" s="619" t="s">
        <v>1099</v>
      </c>
      <c r="B1804" s="618">
        <v>2013</v>
      </c>
      <c r="C1804" s="619" t="s">
        <v>424</v>
      </c>
    </row>
    <row r="1805" spans="1:3" x14ac:dyDescent="0.15">
      <c r="A1805" s="619" t="s">
        <v>1099</v>
      </c>
      <c r="B1805" s="618">
        <v>2013</v>
      </c>
      <c r="C1805" s="619" t="s">
        <v>424</v>
      </c>
    </row>
    <row r="1806" spans="1:3" x14ac:dyDescent="0.15">
      <c r="A1806" s="619" t="s">
        <v>1099</v>
      </c>
      <c r="B1806" s="618">
        <v>2013</v>
      </c>
      <c r="C1806" s="619" t="s">
        <v>424</v>
      </c>
    </row>
    <row r="1807" spans="1:3" x14ac:dyDescent="0.15">
      <c r="A1807" s="619" t="s">
        <v>1099</v>
      </c>
      <c r="B1807" s="618">
        <v>2013</v>
      </c>
      <c r="C1807" s="619" t="s">
        <v>1080</v>
      </c>
    </row>
    <row r="1808" spans="1:3" x14ac:dyDescent="0.15">
      <c r="A1808" s="619" t="s">
        <v>1099</v>
      </c>
      <c r="B1808" s="618">
        <v>2013</v>
      </c>
      <c r="C1808" s="619" t="s">
        <v>424</v>
      </c>
    </row>
    <row r="1809" spans="1:3" x14ac:dyDescent="0.15">
      <c r="A1809" s="619" t="s">
        <v>1099</v>
      </c>
      <c r="B1809" s="618">
        <v>2013</v>
      </c>
      <c r="C1809" s="619" t="s">
        <v>1080</v>
      </c>
    </row>
    <row r="1810" spans="1:3" x14ac:dyDescent="0.15">
      <c r="A1810" s="619" t="s">
        <v>1099</v>
      </c>
      <c r="B1810" s="618">
        <v>2013</v>
      </c>
      <c r="C1810" s="619" t="s">
        <v>424</v>
      </c>
    </row>
    <row r="1811" spans="1:3" x14ac:dyDescent="0.15">
      <c r="A1811" s="618" t="s">
        <v>1099</v>
      </c>
      <c r="B1811" s="618">
        <v>2013</v>
      </c>
      <c r="C1811" s="619" t="s">
        <v>424</v>
      </c>
    </row>
    <row r="1812" spans="1:3" x14ac:dyDescent="0.15">
      <c r="A1812" s="618" t="s">
        <v>1099</v>
      </c>
      <c r="B1812" s="618">
        <v>2013</v>
      </c>
      <c r="C1812" s="619" t="s">
        <v>424</v>
      </c>
    </row>
    <row r="1813" spans="1:3" x14ac:dyDescent="0.15">
      <c r="A1813" s="618" t="s">
        <v>1099</v>
      </c>
      <c r="B1813" s="618">
        <v>2013</v>
      </c>
      <c r="C1813" s="619" t="s">
        <v>424</v>
      </c>
    </row>
    <row r="1814" spans="1:3" x14ac:dyDescent="0.15">
      <c r="A1814" s="618" t="s">
        <v>1099</v>
      </c>
      <c r="B1814" s="618">
        <v>2013</v>
      </c>
      <c r="C1814" s="619" t="s">
        <v>424</v>
      </c>
    </row>
    <row r="1815" spans="1:3" x14ac:dyDescent="0.15">
      <c r="A1815" s="619" t="s">
        <v>1099</v>
      </c>
      <c r="B1815" s="618">
        <v>2013</v>
      </c>
      <c r="C1815" s="619" t="s">
        <v>424</v>
      </c>
    </row>
    <row r="1816" spans="1:3" x14ac:dyDescent="0.15">
      <c r="A1816" s="619" t="s">
        <v>1099</v>
      </c>
      <c r="B1816" s="618">
        <v>2013</v>
      </c>
      <c r="C1816" s="619" t="s">
        <v>437</v>
      </c>
    </row>
    <row r="1817" spans="1:3" x14ac:dyDescent="0.15">
      <c r="A1817" s="619" t="s">
        <v>1099</v>
      </c>
      <c r="B1817" s="618">
        <v>2013</v>
      </c>
      <c r="C1817" s="619" t="s">
        <v>1080</v>
      </c>
    </row>
    <row r="1818" spans="1:3" x14ac:dyDescent="0.15">
      <c r="A1818" s="619" t="s">
        <v>1099</v>
      </c>
      <c r="B1818" s="618">
        <v>2013</v>
      </c>
      <c r="C1818" s="619" t="s">
        <v>437</v>
      </c>
    </row>
    <row r="1819" spans="1:3" x14ac:dyDescent="0.15">
      <c r="A1819" s="619" t="s">
        <v>1099</v>
      </c>
      <c r="B1819" s="618">
        <v>2013</v>
      </c>
      <c r="C1819" s="619" t="s">
        <v>437</v>
      </c>
    </row>
    <row r="1820" spans="1:3" x14ac:dyDescent="0.15">
      <c r="A1820" s="619" t="s">
        <v>1099</v>
      </c>
      <c r="B1820" s="618">
        <v>2013</v>
      </c>
      <c r="C1820" s="619" t="s">
        <v>437</v>
      </c>
    </row>
    <row r="1821" spans="1:3" x14ac:dyDescent="0.15">
      <c r="A1821" s="619" t="s">
        <v>1099</v>
      </c>
      <c r="B1821" s="618">
        <v>2013</v>
      </c>
      <c r="C1821" s="619" t="s">
        <v>424</v>
      </c>
    </row>
    <row r="1822" spans="1:3" x14ac:dyDescent="0.15">
      <c r="A1822" s="619" t="s">
        <v>1099</v>
      </c>
      <c r="B1822" s="618">
        <v>2013</v>
      </c>
      <c r="C1822" s="619" t="s">
        <v>424</v>
      </c>
    </row>
    <row r="1823" spans="1:3" x14ac:dyDescent="0.15">
      <c r="A1823" s="619" t="s">
        <v>1099</v>
      </c>
      <c r="B1823" s="618">
        <v>2013</v>
      </c>
      <c r="C1823" s="619" t="s">
        <v>437</v>
      </c>
    </row>
    <row r="1824" spans="1:3" x14ac:dyDescent="0.15">
      <c r="A1824" s="619" t="s">
        <v>1099</v>
      </c>
      <c r="B1824" s="618">
        <v>2013</v>
      </c>
      <c r="C1824" s="619" t="s">
        <v>437</v>
      </c>
    </row>
    <row r="1825" spans="1:3" x14ac:dyDescent="0.15">
      <c r="A1825" s="619" t="s">
        <v>1099</v>
      </c>
      <c r="B1825" s="618">
        <v>2013</v>
      </c>
      <c r="C1825" s="619" t="s">
        <v>437</v>
      </c>
    </row>
    <row r="1826" spans="1:3" x14ac:dyDescent="0.15">
      <c r="A1826" s="618" t="s">
        <v>1099</v>
      </c>
      <c r="B1826" s="618">
        <v>2013</v>
      </c>
      <c r="C1826" s="619" t="s">
        <v>424</v>
      </c>
    </row>
    <row r="1827" spans="1:3" x14ac:dyDescent="0.15">
      <c r="A1827" s="618" t="s">
        <v>1099</v>
      </c>
      <c r="B1827" s="618">
        <v>2013</v>
      </c>
      <c r="C1827" s="619" t="s">
        <v>437</v>
      </c>
    </row>
    <row r="1828" spans="1:3" x14ac:dyDescent="0.15">
      <c r="A1828" s="618" t="s">
        <v>1099</v>
      </c>
      <c r="B1828" s="618">
        <v>2013</v>
      </c>
      <c r="C1828" s="619" t="s">
        <v>424</v>
      </c>
    </row>
    <row r="1829" spans="1:3" x14ac:dyDescent="0.15">
      <c r="A1829" s="618" t="s">
        <v>1099</v>
      </c>
      <c r="B1829" s="618">
        <v>2013</v>
      </c>
      <c r="C1829" s="619" t="s">
        <v>437</v>
      </c>
    </row>
    <row r="1830" spans="1:3" x14ac:dyDescent="0.15">
      <c r="A1830" s="618" t="s">
        <v>1099</v>
      </c>
      <c r="B1830" s="618">
        <v>2013</v>
      </c>
      <c r="C1830" s="619" t="s">
        <v>437</v>
      </c>
    </row>
    <row r="1831" spans="1:3" x14ac:dyDescent="0.15">
      <c r="A1831" s="618" t="s">
        <v>1099</v>
      </c>
      <c r="B1831" s="618">
        <v>2013</v>
      </c>
      <c r="C1831" s="619" t="s">
        <v>424</v>
      </c>
    </row>
    <row r="1832" spans="1:3" x14ac:dyDescent="0.15">
      <c r="A1832" s="618" t="s">
        <v>1099</v>
      </c>
      <c r="B1832" s="618">
        <v>2013</v>
      </c>
      <c r="C1832" s="619" t="s">
        <v>1102</v>
      </c>
    </row>
    <row r="1833" spans="1:3" x14ac:dyDescent="0.15">
      <c r="A1833" s="619" t="s">
        <v>1099</v>
      </c>
      <c r="B1833" s="618">
        <v>2013</v>
      </c>
      <c r="C1833" s="619" t="s">
        <v>424</v>
      </c>
    </row>
    <row r="1834" spans="1:3" x14ac:dyDescent="0.15">
      <c r="A1834" s="619" t="s">
        <v>1099</v>
      </c>
      <c r="B1834" s="618">
        <v>2013</v>
      </c>
      <c r="C1834" s="619" t="s">
        <v>424</v>
      </c>
    </row>
    <row r="1835" spans="1:3" x14ac:dyDescent="0.15">
      <c r="A1835" s="619" t="s">
        <v>1099</v>
      </c>
      <c r="B1835" s="618">
        <v>2013</v>
      </c>
      <c r="C1835" s="619" t="s">
        <v>424</v>
      </c>
    </row>
    <row r="1836" spans="1:3" x14ac:dyDescent="0.15">
      <c r="A1836" s="619" t="s">
        <v>1099</v>
      </c>
      <c r="B1836" s="618">
        <v>2013</v>
      </c>
      <c r="C1836" s="619" t="s">
        <v>1116</v>
      </c>
    </row>
    <row r="1837" spans="1:3" x14ac:dyDescent="0.15">
      <c r="A1837" s="619" t="s">
        <v>1099</v>
      </c>
      <c r="B1837" s="618">
        <v>2013</v>
      </c>
      <c r="C1837" s="619" t="s">
        <v>424</v>
      </c>
    </row>
    <row r="1838" spans="1:3" x14ac:dyDescent="0.15">
      <c r="A1838" s="619" t="s">
        <v>1099</v>
      </c>
      <c r="B1838" s="618">
        <v>2013</v>
      </c>
      <c r="C1838" s="619" t="s">
        <v>1080</v>
      </c>
    </row>
    <row r="1839" spans="1:3" x14ac:dyDescent="0.15">
      <c r="A1839" s="619" t="s">
        <v>1099</v>
      </c>
      <c r="B1839" s="618">
        <v>2013</v>
      </c>
      <c r="C1839" s="619" t="s">
        <v>437</v>
      </c>
    </row>
    <row r="1840" spans="1:3" x14ac:dyDescent="0.15">
      <c r="A1840" s="619" t="s">
        <v>1099</v>
      </c>
      <c r="B1840" s="618">
        <v>2013</v>
      </c>
      <c r="C1840" s="619" t="s">
        <v>1103</v>
      </c>
    </row>
    <row r="1841" spans="1:3" x14ac:dyDescent="0.15">
      <c r="A1841" s="619" t="s">
        <v>1099</v>
      </c>
      <c r="B1841" s="618">
        <v>2013</v>
      </c>
      <c r="C1841" s="619" t="s">
        <v>437</v>
      </c>
    </row>
    <row r="1842" spans="1:3" x14ac:dyDescent="0.15">
      <c r="A1842" s="619" t="s">
        <v>1099</v>
      </c>
      <c r="B1842" s="618">
        <v>2013</v>
      </c>
      <c r="C1842" s="619" t="s">
        <v>1080</v>
      </c>
    </row>
    <row r="1843" spans="1:3" x14ac:dyDescent="0.15">
      <c r="A1843" s="619" t="s">
        <v>1099</v>
      </c>
      <c r="B1843" s="618">
        <v>2013</v>
      </c>
      <c r="C1843" s="619" t="s">
        <v>437</v>
      </c>
    </row>
    <row r="1844" spans="1:3" x14ac:dyDescent="0.15">
      <c r="A1844" s="619" t="s">
        <v>1099</v>
      </c>
      <c r="B1844" s="618">
        <v>2013</v>
      </c>
      <c r="C1844" s="619" t="s">
        <v>424</v>
      </c>
    </row>
    <row r="1845" spans="1:3" x14ac:dyDescent="0.15">
      <c r="A1845" s="619" t="s">
        <v>1099</v>
      </c>
      <c r="B1845" s="618">
        <v>2013</v>
      </c>
      <c r="C1845" s="619" t="s">
        <v>424</v>
      </c>
    </row>
    <row r="1846" spans="1:3" x14ac:dyDescent="0.15">
      <c r="A1846" s="619" t="s">
        <v>1099</v>
      </c>
      <c r="B1846" s="618">
        <v>2013</v>
      </c>
      <c r="C1846" s="619" t="s">
        <v>424</v>
      </c>
    </row>
    <row r="1847" spans="1:3" x14ac:dyDescent="0.15">
      <c r="A1847" s="619" t="s">
        <v>1099</v>
      </c>
      <c r="B1847" s="618">
        <v>2013</v>
      </c>
      <c r="C1847" s="619" t="s">
        <v>437</v>
      </c>
    </row>
    <row r="1848" spans="1:3" x14ac:dyDescent="0.15">
      <c r="A1848" s="619" t="s">
        <v>1099</v>
      </c>
      <c r="B1848" s="618">
        <v>2013</v>
      </c>
      <c r="C1848" s="619" t="s">
        <v>1102</v>
      </c>
    </row>
    <row r="1849" spans="1:3" x14ac:dyDescent="0.15">
      <c r="A1849" s="619" t="s">
        <v>1099</v>
      </c>
      <c r="B1849" s="618">
        <v>2013</v>
      </c>
      <c r="C1849" s="619" t="s">
        <v>424</v>
      </c>
    </row>
    <row r="1850" spans="1:3" x14ac:dyDescent="0.15">
      <c r="A1850" s="619" t="s">
        <v>1099</v>
      </c>
      <c r="B1850" s="618">
        <v>2013</v>
      </c>
      <c r="C1850" s="619" t="s">
        <v>437</v>
      </c>
    </row>
    <row r="1851" spans="1:3" x14ac:dyDescent="0.15">
      <c r="A1851" s="619" t="s">
        <v>1099</v>
      </c>
      <c r="B1851" s="618">
        <v>2013</v>
      </c>
      <c r="C1851" s="619" t="s">
        <v>1080</v>
      </c>
    </row>
    <row r="1852" spans="1:3" x14ac:dyDescent="0.15">
      <c r="A1852" s="619" t="s">
        <v>1099</v>
      </c>
      <c r="B1852" s="618">
        <v>2013</v>
      </c>
      <c r="C1852" s="619" t="s">
        <v>1102</v>
      </c>
    </row>
    <row r="1853" spans="1:3" x14ac:dyDescent="0.15">
      <c r="A1853" s="619" t="s">
        <v>1099</v>
      </c>
      <c r="B1853" s="618">
        <v>2013</v>
      </c>
      <c r="C1853" s="619" t="s">
        <v>1102</v>
      </c>
    </row>
    <row r="1854" spans="1:3" x14ac:dyDescent="0.15">
      <c r="A1854" s="619" t="s">
        <v>1099</v>
      </c>
      <c r="B1854" s="618">
        <v>2013</v>
      </c>
      <c r="C1854" s="619" t="s">
        <v>424</v>
      </c>
    </row>
    <row r="1855" spans="1:3" x14ac:dyDescent="0.15">
      <c r="A1855" s="619" t="s">
        <v>1099</v>
      </c>
      <c r="B1855" s="618">
        <v>2013</v>
      </c>
      <c r="C1855" s="619" t="s">
        <v>424</v>
      </c>
    </row>
    <row r="1856" spans="1:3" x14ac:dyDescent="0.15">
      <c r="A1856" s="619" t="s">
        <v>1099</v>
      </c>
      <c r="B1856" s="618">
        <v>2013</v>
      </c>
      <c r="C1856" s="619" t="s">
        <v>424</v>
      </c>
    </row>
    <row r="1857" spans="1:3" x14ac:dyDescent="0.15">
      <c r="A1857" s="619" t="s">
        <v>1099</v>
      </c>
      <c r="B1857" s="618">
        <v>2013</v>
      </c>
      <c r="C1857" s="619" t="s">
        <v>1109</v>
      </c>
    </row>
    <row r="1858" spans="1:3" x14ac:dyDescent="0.15">
      <c r="A1858" s="619" t="s">
        <v>1099</v>
      </c>
      <c r="B1858" s="618">
        <v>2013</v>
      </c>
      <c r="C1858" s="619" t="s">
        <v>437</v>
      </c>
    </row>
    <row r="1859" spans="1:3" x14ac:dyDescent="0.15">
      <c r="A1859" s="619" t="s">
        <v>1099</v>
      </c>
      <c r="B1859" s="618">
        <v>2013</v>
      </c>
      <c r="C1859" s="619" t="s">
        <v>424</v>
      </c>
    </row>
    <row r="1860" spans="1:3" x14ac:dyDescent="0.15">
      <c r="A1860" s="619" t="s">
        <v>1099</v>
      </c>
      <c r="B1860" s="618">
        <v>2013</v>
      </c>
      <c r="C1860" s="619" t="s">
        <v>424</v>
      </c>
    </row>
    <row r="1861" spans="1:3" x14ac:dyDescent="0.15">
      <c r="A1861" s="619" t="s">
        <v>1099</v>
      </c>
      <c r="B1861" s="618">
        <v>2013</v>
      </c>
      <c r="C1861" s="619" t="s">
        <v>424</v>
      </c>
    </row>
    <row r="1862" spans="1:3" x14ac:dyDescent="0.15">
      <c r="A1862" s="619" t="s">
        <v>1099</v>
      </c>
      <c r="B1862" s="618">
        <v>2013</v>
      </c>
      <c r="C1862" s="619" t="s">
        <v>424</v>
      </c>
    </row>
    <row r="1863" spans="1:3" x14ac:dyDescent="0.15">
      <c r="A1863" s="619" t="s">
        <v>1099</v>
      </c>
      <c r="B1863" s="618">
        <v>2013</v>
      </c>
      <c r="C1863" s="619" t="s">
        <v>424</v>
      </c>
    </row>
    <row r="1864" spans="1:3" x14ac:dyDescent="0.15">
      <c r="A1864" s="619" t="s">
        <v>1099</v>
      </c>
      <c r="B1864" s="618">
        <v>2013</v>
      </c>
      <c r="C1864" s="619" t="s">
        <v>424</v>
      </c>
    </row>
    <row r="1865" spans="1:3" x14ac:dyDescent="0.15">
      <c r="A1865" s="619" t="s">
        <v>1099</v>
      </c>
      <c r="B1865" s="618">
        <v>2013</v>
      </c>
      <c r="C1865" s="619" t="s">
        <v>424</v>
      </c>
    </row>
    <row r="1866" spans="1:3" x14ac:dyDescent="0.15">
      <c r="A1866" s="619" t="s">
        <v>1099</v>
      </c>
      <c r="B1866" s="618">
        <v>2013</v>
      </c>
      <c r="C1866" s="619" t="s">
        <v>424</v>
      </c>
    </row>
    <row r="1867" spans="1:3" x14ac:dyDescent="0.15">
      <c r="A1867" s="619" t="s">
        <v>1099</v>
      </c>
      <c r="B1867" s="618">
        <v>2013</v>
      </c>
      <c r="C1867" s="619" t="s">
        <v>424</v>
      </c>
    </row>
    <row r="1868" spans="1:3" x14ac:dyDescent="0.15">
      <c r="A1868" s="619" t="s">
        <v>1099</v>
      </c>
      <c r="B1868" s="618">
        <v>2013</v>
      </c>
      <c r="C1868" s="619" t="s">
        <v>1103</v>
      </c>
    </row>
    <row r="1869" spans="1:3" x14ac:dyDescent="0.15">
      <c r="A1869" s="619" t="s">
        <v>1099</v>
      </c>
      <c r="B1869" s="618">
        <v>2013</v>
      </c>
      <c r="C1869" s="619" t="s">
        <v>424</v>
      </c>
    </row>
    <row r="1870" spans="1:3" x14ac:dyDescent="0.15">
      <c r="A1870" s="619" t="s">
        <v>1099</v>
      </c>
      <c r="B1870" s="618">
        <v>2013</v>
      </c>
      <c r="C1870" s="619" t="s">
        <v>424</v>
      </c>
    </row>
    <row r="1871" spans="1:3" x14ac:dyDescent="0.15">
      <c r="A1871" s="619" t="s">
        <v>1099</v>
      </c>
      <c r="B1871" s="618">
        <v>2013</v>
      </c>
      <c r="C1871" s="619" t="s">
        <v>1109</v>
      </c>
    </row>
    <row r="1872" spans="1:3" x14ac:dyDescent="0.15">
      <c r="A1872" s="619" t="s">
        <v>1099</v>
      </c>
      <c r="B1872" s="618">
        <v>2013</v>
      </c>
      <c r="C1872" s="619" t="s">
        <v>424</v>
      </c>
    </row>
    <row r="1873" spans="1:3" x14ac:dyDescent="0.15">
      <c r="A1873" s="619" t="s">
        <v>1099</v>
      </c>
      <c r="B1873" s="618">
        <v>2013</v>
      </c>
      <c r="C1873" s="619" t="s">
        <v>424</v>
      </c>
    </row>
    <row r="1874" spans="1:3" x14ac:dyDescent="0.15">
      <c r="A1874" s="619" t="s">
        <v>1099</v>
      </c>
      <c r="B1874" s="618">
        <v>2013</v>
      </c>
      <c r="C1874" s="619" t="s">
        <v>424</v>
      </c>
    </row>
    <row r="1875" spans="1:3" x14ac:dyDescent="0.15">
      <c r="A1875" s="619" t="s">
        <v>1099</v>
      </c>
      <c r="B1875" s="618">
        <v>2013</v>
      </c>
      <c r="C1875" s="619" t="s">
        <v>1102</v>
      </c>
    </row>
    <row r="1876" spans="1:3" x14ac:dyDescent="0.15">
      <c r="A1876" s="619" t="s">
        <v>1099</v>
      </c>
      <c r="B1876" s="618">
        <v>2013</v>
      </c>
      <c r="C1876" s="619" t="s">
        <v>437</v>
      </c>
    </row>
    <row r="1877" spans="1:3" x14ac:dyDescent="0.15">
      <c r="A1877" s="619" t="s">
        <v>1099</v>
      </c>
      <c r="B1877" s="618">
        <v>2013</v>
      </c>
      <c r="C1877" s="619" t="s">
        <v>437</v>
      </c>
    </row>
    <row r="1878" spans="1:3" x14ac:dyDescent="0.15">
      <c r="A1878" s="619" t="s">
        <v>1099</v>
      </c>
      <c r="B1878" s="618">
        <v>2013</v>
      </c>
      <c r="C1878" s="619" t="s">
        <v>437</v>
      </c>
    </row>
    <row r="1879" spans="1:3" x14ac:dyDescent="0.15">
      <c r="A1879" s="619" t="s">
        <v>1099</v>
      </c>
      <c r="B1879" s="618">
        <v>2013</v>
      </c>
      <c r="C1879" s="619" t="s">
        <v>437</v>
      </c>
    </row>
    <row r="1880" spans="1:3" x14ac:dyDescent="0.15">
      <c r="A1880" s="619" t="s">
        <v>1099</v>
      </c>
      <c r="B1880" s="618">
        <v>2013</v>
      </c>
      <c r="C1880" s="619" t="s">
        <v>1101</v>
      </c>
    </row>
    <row r="1881" spans="1:3" x14ac:dyDescent="0.15">
      <c r="A1881" s="619" t="s">
        <v>1099</v>
      </c>
      <c r="B1881" s="618">
        <v>2013</v>
      </c>
      <c r="C1881" s="619" t="s">
        <v>437</v>
      </c>
    </row>
    <row r="1882" spans="1:3" x14ac:dyDescent="0.15">
      <c r="A1882" s="619" t="s">
        <v>1099</v>
      </c>
      <c r="B1882" s="618">
        <v>2013</v>
      </c>
      <c r="C1882" s="619" t="s">
        <v>424</v>
      </c>
    </row>
    <row r="1883" spans="1:3" x14ac:dyDescent="0.15">
      <c r="A1883" s="619" t="s">
        <v>1099</v>
      </c>
      <c r="B1883" s="618">
        <v>2013</v>
      </c>
      <c r="C1883" s="619" t="s">
        <v>437</v>
      </c>
    </row>
    <row r="1884" spans="1:3" x14ac:dyDescent="0.15">
      <c r="A1884" s="619" t="s">
        <v>1099</v>
      </c>
      <c r="B1884" s="618">
        <v>2013</v>
      </c>
      <c r="C1884" s="619" t="s">
        <v>437</v>
      </c>
    </row>
    <row r="1885" spans="1:3" x14ac:dyDescent="0.15">
      <c r="A1885" s="619" t="s">
        <v>1099</v>
      </c>
      <c r="B1885" s="618">
        <v>2013</v>
      </c>
      <c r="C1885" s="619" t="s">
        <v>437</v>
      </c>
    </row>
    <row r="1886" spans="1:3" x14ac:dyDescent="0.15">
      <c r="A1886" s="619" t="s">
        <v>1099</v>
      </c>
      <c r="B1886" s="618">
        <v>2013</v>
      </c>
      <c r="C1886" s="619" t="s">
        <v>424</v>
      </c>
    </row>
    <row r="1887" spans="1:3" x14ac:dyDescent="0.15">
      <c r="A1887" s="619" t="s">
        <v>1099</v>
      </c>
      <c r="B1887" s="618">
        <v>2013</v>
      </c>
      <c r="C1887" s="619" t="s">
        <v>424</v>
      </c>
    </row>
    <row r="1888" spans="1:3" x14ac:dyDescent="0.15">
      <c r="A1888" s="619" t="s">
        <v>1099</v>
      </c>
      <c r="B1888" s="618">
        <v>2013</v>
      </c>
      <c r="C1888" s="619" t="s">
        <v>424</v>
      </c>
    </row>
    <row r="1889" spans="1:3" x14ac:dyDescent="0.15">
      <c r="A1889" s="619" t="s">
        <v>1099</v>
      </c>
      <c r="B1889" s="618">
        <v>2013</v>
      </c>
      <c r="C1889" s="619" t="s">
        <v>1080</v>
      </c>
    </row>
    <row r="1890" spans="1:3" x14ac:dyDescent="0.15">
      <c r="A1890" s="619" t="s">
        <v>1099</v>
      </c>
      <c r="B1890" s="618">
        <v>2013</v>
      </c>
      <c r="C1890" s="619" t="s">
        <v>1103</v>
      </c>
    </row>
    <row r="1891" spans="1:3" x14ac:dyDescent="0.15">
      <c r="A1891" s="619" t="s">
        <v>1099</v>
      </c>
      <c r="B1891" s="618">
        <v>2013</v>
      </c>
      <c r="C1891" s="619" t="s">
        <v>1103</v>
      </c>
    </row>
    <row r="1892" spans="1:3" x14ac:dyDescent="0.15">
      <c r="A1892" s="619" t="s">
        <v>1099</v>
      </c>
      <c r="B1892" s="618">
        <v>2013</v>
      </c>
      <c r="C1892" s="619" t="s">
        <v>1103</v>
      </c>
    </row>
    <row r="1893" spans="1:3" x14ac:dyDescent="0.15">
      <c r="A1893" s="619" t="s">
        <v>1099</v>
      </c>
      <c r="B1893" s="618">
        <v>2013</v>
      </c>
      <c r="C1893" s="619" t="s">
        <v>1103</v>
      </c>
    </row>
    <row r="1894" spans="1:3" x14ac:dyDescent="0.15">
      <c r="A1894" s="619" t="s">
        <v>1099</v>
      </c>
      <c r="B1894" s="618">
        <v>2013</v>
      </c>
      <c r="C1894" s="619" t="s">
        <v>1103</v>
      </c>
    </row>
    <row r="1895" spans="1:3" x14ac:dyDescent="0.15">
      <c r="A1895" s="619" t="s">
        <v>1099</v>
      </c>
      <c r="B1895" s="618">
        <v>2013</v>
      </c>
      <c r="C1895" s="619" t="s">
        <v>424</v>
      </c>
    </row>
    <row r="1896" spans="1:3" x14ac:dyDescent="0.15">
      <c r="A1896" s="619" t="s">
        <v>1099</v>
      </c>
      <c r="B1896" s="618">
        <v>2013</v>
      </c>
      <c r="C1896" s="619" t="s">
        <v>424</v>
      </c>
    </row>
    <row r="1897" spans="1:3" x14ac:dyDescent="0.15">
      <c r="A1897" s="619" t="s">
        <v>1099</v>
      </c>
      <c r="B1897" s="618">
        <v>2013</v>
      </c>
      <c r="C1897" s="619" t="s">
        <v>424</v>
      </c>
    </row>
    <row r="1898" spans="1:3" x14ac:dyDescent="0.15">
      <c r="A1898" s="619" t="s">
        <v>1099</v>
      </c>
      <c r="B1898" s="618">
        <v>2013</v>
      </c>
      <c r="C1898" s="619" t="s">
        <v>424</v>
      </c>
    </row>
    <row r="1899" spans="1:3" x14ac:dyDescent="0.15">
      <c r="A1899" s="619" t="s">
        <v>1099</v>
      </c>
      <c r="B1899" s="618">
        <v>2013</v>
      </c>
      <c r="C1899" s="619" t="s">
        <v>1102</v>
      </c>
    </row>
    <row r="1900" spans="1:3" x14ac:dyDescent="0.15">
      <c r="A1900" s="619" t="s">
        <v>1099</v>
      </c>
      <c r="B1900" s="618">
        <v>2013</v>
      </c>
      <c r="C1900" s="619" t="s">
        <v>424</v>
      </c>
    </row>
    <row r="1901" spans="1:3" x14ac:dyDescent="0.15">
      <c r="A1901" s="619" t="s">
        <v>1099</v>
      </c>
      <c r="B1901" s="618">
        <v>2013</v>
      </c>
      <c r="C1901" s="619" t="s">
        <v>424</v>
      </c>
    </row>
    <row r="1902" spans="1:3" x14ac:dyDescent="0.15">
      <c r="A1902" s="619" t="s">
        <v>1099</v>
      </c>
      <c r="B1902" s="618">
        <v>2013</v>
      </c>
      <c r="C1902" s="619" t="s">
        <v>424</v>
      </c>
    </row>
    <row r="1903" spans="1:3" x14ac:dyDescent="0.15">
      <c r="A1903" s="619" t="s">
        <v>1099</v>
      </c>
      <c r="B1903" s="618">
        <v>2013</v>
      </c>
      <c r="C1903" s="619" t="s">
        <v>1103</v>
      </c>
    </row>
    <row r="1904" spans="1:3" x14ac:dyDescent="0.15">
      <c r="A1904" s="619" t="s">
        <v>1099</v>
      </c>
      <c r="B1904" s="618">
        <v>2013</v>
      </c>
      <c r="C1904" s="619" t="s">
        <v>424</v>
      </c>
    </row>
    <row r="1905" spans="1:3" x14ac:dyDescent="0.15">
      <c r="A1905" s="619" t="s">
        <v>1099</v>
      </c>
      <c r="B1905" s="618">
        <v>2013</v>
      </c>
      <c r="C1905" s="619" t="s">
        <v>424</v>
      </c>
    </row>
    <row r="1906" spans="1:3" x14ac:dyDescent="0.15">
      <c r="A1906" s="619" t="s">
        <v>1099</v>
      </c>
      <c r="B1906" s="618">
        <v>2013</v>
      </c>
      <c r="C1906" s="619" t="s">
        <v>437</v>
      </c>
    </row>
    <row r="1907" spans="1:3" x14ac:dyDescent="0.15">
      <c r="A1907" s="619" t="s">
        <v>1099</v>
      </c>
      <c r="B1907" s="618">
        <v>2013</v>
      </c>
      <c r="C1907" s="619" t="s">
        <v>437</v>
      </c>
    </row>
    <row r="1908" spans="1:3" x14ac:dyDescent="0.15">
      <c r="A1908" s="619" t="s">
        <v>1099</v>
      </c>
      <c r="B1908" s="618">
        <v>2013</v>
      </c>
      <c r="C1908" s="619" t="s">
        <v>437</v>
      </c>
    </row>
    <row r="1909" spans="1:3" x14ac:dyDescent="0.15">
      <c r="A1909" s="619" t="s">
        <v>1099</v>
      </c>
      <c r="B1909" s="618">
        <v>2013</v>
      </c>
      <c r="C1909" s="619" t="s">
        <v>424</v>
      </c>
    </row>
    <row r="1910" spans="1:3" x14ac:dyDescent="0.15">
      <c r="A1910" s="619" t="s">
        <v>1099</v>
      </c>
      <c r="B1910" s="618">
        <v>2013</v>
      </c>
      <c r="C1910" s="619" t="s">
        <v>424</v>
      </c>
    </row>
    <row r="1911" spans="1:3" x14ac:dyDescent="0.15">
      <c r="A1911" s="619" t="s">
        <v>1099</v>
      </c>
      <c r="B1911" s="618">
        <v>2013</v>
      </c>
      <c r="C1911" s="619" t="s">
        <v>424</v>
      </c>
    </row>
    <row r="1912" spans="1:3" x14ac:dyDescent="0.15">
      <c r="A1912" s="619" t="s">
        <v>1099</v>
      </c>
      <c r="B1912" s="618">
        <v>2013</v>
      </c>
      <c r="C1912" s="619" t="s">
        <v>424</v>
      </c>
    </row>
    <row r="1913" spans="1:3" x14ac:dyDescent="0.15">
      <c r="A1913" s="619" t="s">
        <v>1099</v>
      </c>
      <c r="B1913" s="618">
        <v>2013</v>
      </c>
      <c r="C1913" s="619" t="s">
        <v>424</v>
      </c>
    </row>
    <row r="1914" spans="1:3" x14ac:dyDescent="0.15">
      <c r="A1914" s="619" t="s">
        <v>1099</v>
      </c>
      <c r="B1914" s="618">
        <v>2013</v>
      </c>
      <c r="C1914" s="619" t="s">
        <v>437</v>
      </c>
    </row>
    <row r="1915" spans="1:3" x14ac:dyDescent="0.15">
      <c r="A1915" s="619" t="s">
        <v>1099</v>
      </c>
      <c r="B1915" s="618">
        <v>2013</v>
      </c>
      <c r="C1915" s="619" t="s">
        <v>424</v>
      </c>
    </row>
    <row r="1916" spans="1:3" x14ac:dyDescent="0.15">
      <c r="A1916" s="619" t="s">
        <v>1099</v>
      </c>
      <c r="B1916" s="618">
        <v>2013</v>
      </c>
      <c r="C1916" s="619" t="s">
        <v>437</v>
      </c>
    </row>
    <row r="1917" spans="1:3" x14ac:dyDescent="0.15">
      <c r="A1917" s="618" t="s">
        <v>1099</v>
      </c>
      <c r="B1917" s="618">
        <v>2013</v>
      </c>
      <c r="C1917" s="619" t="s">
        <v>437</v>
      </c>
    </row>
    <row r="1918" spans="1:3" x14ac:dyDescent="0.15">
      <c r="A1918" s="618" t="s">
        <v>1099</v>
      </c>
      <c r="B1918" s="618">
        <v>2013</v>
      </c>
      <c r="C1918" s="619" t="s">
        <v>1080</v>
      </c>
    </row>
    <row r="1919" spans="1:3" x14ac:dyDescent="0.15">
      <c r="A1919" s="618" t="s">
        <v>1099</v>
      </c>
      <c r="B1919" s="618">
        <v>2013</v>
      </c>
      <c r="C1919" s="619" t="s">
        <v>424</v>
      </c>
    </row>
    <row r="1920" spans="1:3" x14ac:dyDescent="0.15">
      <c r="A1920" s="618" t="s">
        <v>1099</v>
      </c>
      <c r="B1920" s="618">
        <v>2013</v>
      </c>
      <c r="C1920" s="619" t="s">
        <v>1101</v>
      </c>
    </row>
    <row r="1921" spans="1:3" x14ac:dyDescent="0.15">
      <c r="A1921" s="618" t="s">
        <v>1099</v>
      </c>
      <c r="B1921" s="618">
        <v>2013</v>
      </c>
      <c r="C1921" s="619" t="s">
        <v>1107</v>
      </c>
    </row>
    <row r="1922" spans="1:3" x14ac:dyDescent="0.15">
      <c r="A1922" s="618" t="s">
        <v>1099</v>
      </c>
      <c r="B1922" s="618">
        <v>2013</v>
      </c>
      <c r="C1922" s="619" t="s">
        <v>1103</v>
      </c>
    </row>
    <row r="1923" spans="1:3" x14ac:dyDescent="0.15">
      <c r="A1923" s="618" t="s">
        <v>1099</v>
      </c>
      <c r="B1923" s="618">
        <v>2013</v>
      </c>
      <c r="C1923" s="619" t="s">
        <v>455</v>
      </c>
    </row>
    <row r="1924" spans="1:3" x14ac:dyDescent="0.15">
      <c r="A1924" s="618" t="s">
        <v>1099</v>
      </c>
      <c r="B1924" s="618">
        <v>2013</v>
      </c>
      <c r="C1924" s="619" t="s">
        <v>1080</v>
      </c>
    </row>
    <row r="1925" spans="1:3" x14ac:dyDescent="0.15">
      <c r="A1925" s="618" t="s">
        <v>1099</v>
      </c>
      <c r="B1925" s="618">
        <v>2013</v>
      </c>
      <c r="C1925" s="619" t="s">
        <v>437</v>
      </c>
    </row>
    <row r="1926" spans="1:3" x14ac:dyDescent="0.15">
      <c r="A1926" s="618" t="s">
        <v>1099</v>
      </c>
      <c r="B1926" s="618">
        <v>2013</v>
      </c>
      <c r="C1926" s="619" t="s">
        <v>455</v>
      </c>
    </row>
    <row r="1927" spans="1:3" x14ac:dyDescent="0.15">
      <c r="A1927" s="618" t="s">
        <v>1099</v>
      </c>
      <c r="B1927" s="618">
        <v>2013</v>
      </c>
      <c r="C1927" s="619" t="s">
        <v>424</v>
      </c>
    </row>
    <row r="1928" spans="1:3" x14ac:dyDescent="0.15">
      <c r="A1928" s="618" t="s">
        <v>1099</v>
      </c>
      <c r="B1928" s="618">
        <v>2013</v>
      </c>
      <c r="C1928" s="619" t="s">
        <v>1102</v>
      </c>
    </row>
    <row r="1929" spans="1:3" x14ac:dyDescent="0.15">
      <c r="A1929" s="618" t="s">
        <v>1099</v>
      </c>
      <c r="B1929" s="618">
        <v>2013</v>
      </c>
      <c r="C1929" s="619" t="s">
        <v>424</v>
      </c>
    </row>
    <row r="1930" spans="1:3" x14ac:dyDescent="0.15">
      <c r="A1930" s="618" t="s">
        <v>1099</v>
      </c>
      <c r="B1930" s="618">
        <v>2013</v>
      </c>
      <c r="C1930" s="619" t="s">
        <v>437</v>
      </c>
    </row>
    <row r="1931" spans="1:3" x14ac:dyDescent="0.15">
      <c r="A1931" s="618" t="s">
        <v>1099</v>
      </c>
      <c r="B1931" s="618">
        <v>2013</v>
      </c>
      <c r="C1931" s="619" t="s">
        <v>424</v>
      </c>
    </row>
    <row r="1932" spans="1:3" x14ac:dyDescent="0.15">
      <c r="A1932" s="618" t="s">
        <v>1099</v>
      </c>
      <c r="B1932" s="618">
        <v>2013</v>
      </c>
      <c r="C1932" s="619" t="s">
        <v>424</v>
      </c>
    </row>
    <row r="1933" spans="1:3" x14ac:dyDescent="0.15">
      <c r="A1933" s="618" t="s">
        <v>1099</v>
      </c>
      <c r="B1933" s="618">
        <v>2013</v>
      </c>
      <c r="C1933" s="619" t="s">
        <v>437</v>
      </c>
    </row>
    <row r="1934" spans="1:3" x14ac:dyDescent="0.15">
      <c r="A1934" s="618" t="s">
        <v>1099</v>
      </c>
      <c r="B1934" s="618">
        <v>2013</v>
      </c>
      <c r="C1934" s="619" t="s">
        <v>1103</v>
      </c>
    </row>
    <row r="1935" spans="1:3" x14ac:dyDescent="0.15">
      <c r="A1935" s="618" t="s">
        <v>1099</v>
      </c>
      <c r="B1935" s="618">
        <v>2013</v>
      </c>
      <c r="C1935" s="619" t="s">
        <v>1103</v>
      </c>
    </row>
    <row r="1936" spans="1:3" x14ac:dyDescent="0.15">
      <c r="A1936" s="618" t="s">
        <v>1099</v>
      </c>
      <c r="B1936" s="618">
        <v>2013</v>
      </c>
      <c r="C1936" s="619" t="s">
        <v>424</v>
      </c>
    </row>
    <row r="1937" spans="1:3" x14ac:dyDescent="0.15">
      <c r="A1937" s="618" t="s">
        <v>1099</v>
      </c>
      <c r="B1937" s="618">
        <v>2013</v>
      </c>
      <c r="C1937" s="619" t="s">
        <v>424</v>
      </c>
    </row>
    <row r="1938" spans="1:3" x14ac:dyDescent="0.15">
      <c r="A1938" s="618" t="s">
        <v>1099</v>
      </c>
      <c r="B1938" s="618">
        <v>2013</v>
      </c>
      <c r="C1938" s="619" t="s">
        <v>424</v>
      </c>
    </row>
    <row r="1939" spans="1:3" x14ac:dyDescent="0.15">
      <c r="A1939" s="618" t="s">
        <v>1099</v>
      </c>
      <c r="B1939" s="618">
        <v>2013</v>
      </c>
      <c r="C1939" s="619" t="s">
        <v>424</v>
      </c>
    </row>
    <row r="1940" spans="1:3" x14ac:dyDescent="0.15">
      <c r="A1940" s="618" t="s">
        <v>1099</v>
      </c>
      <c r="B1940" s="618">
        <v>2013</v>
      </c>
      <c r="C1940" s="619" t="s">
        <v>424</v>
      </c>
    </row>
    <row r="1941" spans="1:3" x14ac:dyDescent="0.15">
      <c r="A1941" s="618" t="s">
        <v>1099</v>
      </c>
      <c r="B1941" s="618">
        <v>2013</v>
      </c>
      <c r="C1941" s="619" t="s">
        <v>424</v>
      </c>
    </row>
    <row r="1942" spans="1:3" x14ac:dyDescent="0.15">
      <c r="A1942" s="618" t="s">
        <v>1099</v>
      </c>
      <c r="B1942" s="618">
        <v>2013</v>
      </c>
      <c r="C1942" s="619" t="s">
        <v>424</v>
      </c>
    </row>
    <row r="1943" spans="1:3" x14ac:dyDescent="0.15">
      <c r="A1943" s="618" t="s">
        <v>1099</v>
      </c>
      <c r="B1943" s="618">
        <v>2013</v>
      </c>
      <c r="C1943" s="619" t="s">
        <v>424</v>
      </c>
    </row>
    <row r="1944" spans="1:3" x14ac:dyDescent="0.15">
      <c r="A1944" s="618" t="s">
        <v>1099</v>
      </c>
      <c r="B1944" s="618">
        <v>2013</v>
      </c>
      <c r="C1944" s="619" t="s">
        <v>1104</v>
      </c>
    </row>
    <row r="1945" spans="1:3" x14ac:dyDescent="0.15">
      <c r="A1945" s="618" t="s">
        <v>1099</v>
      </c>
      <c r="B1945" s="618">
        <v>2013</v>
      </c>
      <c r="C1945" s="619" t="s">
        <v>437</v>
      </c>
    </row>
    <row r="1946" spans="1:3" x14ac:dyDescent="0.15">
      <c r="A1946" s="618" t="s">
        <v>1099</v>
      </c>
      <c r="B1946" s="618">
        <v>2013</v>
      </c>
      <c r="C1946" s="619" t="s">
        <v>1105</v>
      </c>
    </row>
    <row r="1947" spans="1:3" x14ac:dyDescent="0.15">
      <c r="A1947" s="618" t="s">
        <v>1099</v>
      </c>
      <c r="B1947" s="618">
        <v>2013</v>
      </c>
      <c r="C1947" s="619" t="s">
        <v>424</v>
      </c>
    </row>
    <row r="1948" spans="1:3" x14ac:dyDescent="0.15">
      <c r="A1948" s="618" t="s">
        <v>1099</v>
      </c>
      <c r="B1948" s="618">
        <v>2013</v>
      </c>
      <c r="C1948" s="619" t="s">
        <v>1102</v>
      </c>
    </row>
    <row r="1949" spans="1:3" x14ac:dyDescent="0.15">
      <c r="A1949" s="618" t="s">
        <v>1099</v>
      </c>
      <c r="B1949" s="618">
        <v>2013</v>
      </c>
      <c r="C1949" s="619" t="s">
        <v>424</v>
      </c>
    </row>
    <row r="1950" spans="1:3" x14ac:dyDescent="0.15">
      <c r="A1950" s="618" t="s">
        <v>1099</v>
      </c>
      <c r="B1950" s="618">
        <v>2013</v>
      </c>
      <c r="C1950" s="619" t="s">
        <v>424</v>
      </c>
    </row>
    <row r="1951" spans="1:3" x14ac:dyDescent="0.15">
      <c r="A1951" s="619" t="s">
        <v>1099</v>
      </c>
      <c r="B1951" s="618">
        <v>2013</v>
      </c>
      <c r="C1951" s="619" t="s">
        <v>1103</v>
      </c>
    </row>
    <row r="1952" spans="1:3" x14ac:dyDescent="0.15">
      <c r="A1952" s="619" t="s">
        <v>1099</v>
      </c>
      <c r="B1952" s="618">
        <v>2013</v>
      </c>
      <c r="C1952" s="619" t="s">
        <v>437</v>
      </c>
    </row>
    <row r="1953" spans="1:3" x14ac:dyDescent="0.15">
      <c r="A1953" s="619" t="s">
        <v>1099</v>
      </c>
      <c r="B1953" s="618">
        <v>2013</v>
      </c>
      <c r="C1953" s="619" t="s">
        <v>424</v>
      </c>
    </row>
    <row r="1954" spans="1:3" x14ac:dyDescent="0.15">
      <c r="A1954" s="619" t="s">
        <v>1099</v>
      </c>
      <c r="B1954" s="618">
        <v>2013</v>
      </c>
      <c r="C1954" s="619" t="s">
        <v>424</v>
      </c>
    </row>
    <row r="1955" spans="1:3" x14ac:dyDescent="0.15">
      <c r="A1955" s="619" t="s">
        <v>1099</v>
      </c>
      <c r="B1955" s="618">
        <v>2013</v>
      </c>
      <c r="C1955" s="619" t="s">
        <v>1102</v>
      </c>
    </row>
    <row r="1956" spans="1:3" x14ac:dyDescent="0.15">
      <c r="A1956" s="619" t="s">
        <v>1099</v>
      </c>
      <c r="B1956" s="618">
        <v>2013</v>
      </c>
      <c r="C1956" s="619" t="s">
        <v>1102</v>
      </c>
    </row>
    <row r="1957" spans="1:3" x14ac:dyDescent="0.15">
      <c r="A1957" s="619" t="s">
        <v>1099</v>
      </c>
      <c r="B1957" s="618">
        <v>2013</v>
      </c>
      <c r="C1957" s="619" t="s">
        <v>1105</v>
      </c>
    </row>
    <row r="1958" spans="1:3" x14ac:dyDescent="0.15">
      <c r="A1958" s="619" t="s">
        <v>1099</v>
      </c>
      <c r="B1958" s="618">
        <v>2013</v>
      </c>
      <c r="C1958" s="619" t="s">
        <v>424</v>
      </c>
    </row>
    <row r="1959" spans="1:3" x14ac:dyDescent="0.15">
      <c r="A1959" s="619" t="s">
        <v>1099</v>
      </c>
      <c r="B1959" s="618">
        <v>2013</v>
      </c>
      <c r="C1959" s="619" t="s">
        <v>1105</v>
      </c>
    </row>
    <row r="1960" spans="1:3" x14ac:dyDescent="0.15">
      <c r="A1960" s="619" t="s">
        <v>1099</v>
      </c>
      <c r="B1960" s="618">
        <v>2013</v>
      </c>
      <c r="C1960" s="619" t="s">
        <v>424</v>
      </c>
    </row>
    <row r="1961" spans="1:3" x14ac:dyDescent="0.15">
      <c r="A1961" s="619" t="s">
        <v>1099</v>
      </c>
      <c r="B1961" s="618">
        <v>2013</v>
      </c>
      <c r="C1961" s="619" t="s">
        <v>424</v>
      </c>
    </row>
    <row r="1962" spans="1:3" x14ac:dyDescent="0.15">
      <c r="A1962" s="618" t="s">
        <v>1099</v>
      </c>
      <c r="B1962" s="618">
        <v>2013</v>
      </c>
      <c r="C1962" s="619" t="s">
        <v>1105</v>
      </c>
    </row>
    <row r="1963" spans="1:3" x14ac:dyDescent="0.15">
      <c r="A1963" s="618" t="s">
        <v>1099</v>
      </c>
      <c r="B1963" s="618">
        <v>2013</v>
      </c>
      <c r="C1963" s="619" t="s">
        <v>437</v>
      </c>
    </row>
    <row r="1964" spans="1:3" x14ac:dyDescent="0.15">
      <c r="A1964" s="618" t="s">
        <v>1099</v>
      </c>
      <c r="B1964" s="618">
        <v>2013</v>
      </c>
      <c r="C1964" s="619" t="s">
        <v>1107</v>
      </c>
    </row>
    <row r="1965" spans="1:3" x14ac:dyDescent="0.15">
      <c r="A1965" s="618" t="s">
        <v>1099</v>
      </c>
      <c r="B1965" s="618">
        <v>2013</v>
      </c>
      <c r="C1965" s="619" t="s">
        <v>1105</v>
      </c>
    </row>
    <row r="1966" spans="1:3" x14ac:dyDescent="0.15">
      <c r="A1966" s="618" t="s">
        <v>1099</v>
      </c>
      <c r="B1966" s="618">
        <v>2013</v>
      </c>
      <c r="C1966" s="619" t="s">
        <v>1105</v>
      </c>
    </row>
    <row r="1967" spans="1:3" x14ac:dyDescent="0.15">
      <c r="A1967" s="618" t="s">
        <v>1099</v>
      </c>
      <c r="B1967" s="618">
        <v>2013</v>
      </c>
      <c r="C1967" s="619" t="s">
        <v>424</v>
      </c>
    </row>
    <row r="1968" spans="1:3" x14ac:dyDescent="0.15">
      <c r="A1968" s="618" t="s">
        <v>1099</v>
      </c>
      <c r="B1968" s="618">
        <v>2013</v>
      </c>
      <c r="C1968" s="619" t="s">
        <v>424</v>
      </c>
    </row>
    <row r="1969" spans="1:3" x14ac:dyDescent="0.15">
      <c r="A1969" s="618" t="s">
        <v>1099</v>
      </c>
      <c r="B1969" s="618">
        <v>2013</v>
      </c>
      <c r="C1969" s="619" t="s">
        <v>424</v>
      </c>
    </row>
    <row r="1970" spans="1:3" x14ac:dyDescent="0.15">
      <c r="A1970" s="618" t="s">
        <v>1099</v>
      </c>
      <c r="B1970" s="618">
        <v>2013</v>
      </c>
      <c r="C1970" s="619" t="s">
        <v>437</v>
      </c>
    </row>
    <row r="1971" spans="1:3" x14ac:dyDescent="0.15">
      <c r="A1971" s="618" t="s">
        <v>1099</v>
      </c>
      <c r="B1971" s="618">
        <v>2013</v>
      </c>
      <c r="C1971" s="619" t="s">
        <v>424</v>
      </c>
    </row>
    <row r="1972" spans="1:3" x14ac:dyDescent="0.15">
      <c r="A1972" s="618" t="s">
        <v>1099</v>
      </c>
      <c r="B1972" s="618">
        <v>2013</v>
      </c>
      <c r="C1972" s="619" t="s">
        <v>424</v>
      </c>
    </row>
    <row r="1973" spans="1:3" x14ac:dyDescent="0.15">
      <c r="A1973" s="618" t="s">
        <v>1099</v>
      </c>
      <c r="B1973" s="618">
        <v>2013</v>
      </c>
      <c r="C1973" s="619" t="s">
        <v>424</v>
      </c>
    </row>
    <row r="1974" spans="1:3" x14ac:dyDescent="0.15">
      <c r="A1974" s="618" t="s">
        <v>1099</v>
      </c>
      <c r="B1974" s="618">
        <v>2013</v>
      </c>
      <c r="C1974" s="619" t="s">
        <v>424</v>
      </c>
    </row>
    <row r="1975" spans="1:3" x14ac:dyDescent="0.15">
      <c r="A1975" s="618" t="s">
        <v>1099</v>
      </c>
      <c r="B1975" s="618">
        <v>2013</v>
      </c>
      <c r="C1975" s="619" t="s">
        <v>424</v>
      </c>
    </row>
    <row r="1976" spans="1:3" x14ac:dyDescent="0.15">
      <c r="A1976" s="618" t="s">
        <v>1099</v>
      </c>
      <c r="B1976" s="618">
        <v>2013</v>
      </c>
      <c r="C1976" s="619" t="s">
        <v>424</v>
      </c>
    </row>
    <row r="1977" spans="1:3" x14ac:dyDescent="0.15">
      <c r="A1977" s="618" t="s">
        <v>1099</v>
      </c>
      <c r="B1977" s="618">
        <v>2013</v>
      </c>
      <c r="C1977" s="619" t="s">
        <v>424</v>
      </c>
    </row>
    <row r="1978" spans="1:3" x14ac:dyDescent="0.15">
      <c r="A1978" s="618" t="s">
        <v>1099</v>
      </c>
      <c r="B1978" s="618">
        <v>2013</v>
      </c>
      <c r="C1978" s="619" t="s">
        <v>437</v>
      </c>
    </row>
    <row r="1979" spans="1:3" x14ac:dyDescent="0.15">
      <c r="A1979" s="619" t="s">
        <v>1099</v>
      </c>
      <c r="B1979" s="618">
        <v>2013</v>
      </c>
      <c r="C1979" s="619" t="s">
        <v>424</v>
      </c>
    </row>
    <row r="1980" spans="1:3" x14ac:dyDescent="0.15">
      <c r="A1980" s="619" t="s">
        <v>1099</v>
      </c>
      <c r="B1980" s="618">
        <v>2013</v>
      </c>
      <c r="C1980" s="619" t="s">
        <v>437</v>
      </c>
    </row>
    <row r="1981" spans="1:3" x14ac:dyDescent="0.15">
      <c r="A1981" s="618" t="s">
        <v>1099</v>
      </c>
      <c r="B1981" s="618">
        <v>2013</v>
      </c>
      <c r="C1981" s="619" t="s">
        <v>424</v>
      </c>
    </row>
    <row r="1982" spans="1:3" x14ac:dyDescent="0.15">
      <c r="A1982" s="618" t="s">
        <v>1099</v>
      </c>
      <c r="B1982" s="618">
        <v>2013</v>
      </c>
      <c r="C1982" s="619" t="s">
        <v>424</v>
      </c>
    </row>
    <row r="1983" spans="1:3" x14ac:dyDescent="0.15">
      <c r="A1983" s="618" t="s">
        <v>1099</v>
      </c>
      <c r="B1983" s="618">
        <v>2013</v>
      </c>
      <c r="C1983" s="619" t="s">
        <v>424</v>
      </c>
    </row>
    <row r="1984" spans="1:3" x14ac:dyDescent="0.15">
      <c r="A1984" s="618" t="s">
        <v>1099</v>
      </c>
      <c r="B1984" s="618">
        <v>2013</v>
      </c>
      <c r="C1984" s="619" t="s">
        <v>424</v>
      </c>
    </row>
    <row r="1985" spans="1:3" x14ac:dyDescent="0.15">
      <c r="A1985" s="619" t="s">
        <v>1099</v>
      </c>
      <c r="B1985" s="618">
        <v>2013</v>
      </c>
      <c r="C1985" s="619" t="s">
        <v>1103</v>
      </c>
    </row>
    <row r="1986" spans="1:3" x14ac:dyDescent="0.15">
      <c r="A1986" s="619" t="s">
        <v>1099</v>
      </c>
      <c r="B1986" s="618">
        <v>2013</v>
      </c>
      <c r="C1986" s="619" t="s">
        <v>424</v>
      </c>
    </row>
    <row r="1987" spans="1:3" x14ac:dyDescent="0.15">
      <c r="A1987" s="619" t="s">
        <v>1099</v>
      </c>
      <c r="B1987" s="618">
        <v>2013</v>
      </c>
      <c r="C1987" s="619" t="s">
        <v>1103</v>
      </c>
    </row>
    <row r="1988" spans="1:3" x14ac:dyDescent="0.15">
      <c r="A1988" s="619" t="s">
        <v>1099</v>
      </c>
      <c r="B1988" s="618">
        <v>2013</v>
      </c>
      <c r="C1988" s="619" t="s">
        <v>1080</v>
      </c>
    </row>
    <row r="1989" spans="1:3" x14ac:dyDescent="0.15">
      <c r="A1989" s="619" t="s">
        <v>1099</v>
      </c>
      <c r="B1989" s="618">
        <v>2013</v>
      </c>
      <c r="C1989" s="619" t="s">
        <v>424</v>
      </c>
    </row>
    <row r="1990" spans="1:3" x14ac:dyDescent="0.15">
      <c r="A1990" s="619" t="s">
        <v>1099</v>
      </c>
      <c r="B1990" s="618">
        <v>2013</v>
      </c>
      <c r="C1990" s="619" t="s">
        <v>424</v>
      </c>
    </row>
    <row r="1991" spans="1:3" x14ac:dyDescent="0.15">
      <c r="A1991" s="618" t="s">
        <v>1099</v>
      </c>
      <c r="B1991" s="618">
        <v>2013</v>
      </c>
      <c r="C1991" s="619" t="s">
        <v>424</v>
      </c>
    </row>
    <row r="1992" spans="1:3" x14ac:dyDescent="0.15">
      <c r="A1992" s="618" t="s">
        <v>1099</v>
      </c>
      <c r="B1992" s="618">
        <v>2013</v>
      </c>
      <c r="C1992" s="619" t="s">
        <v>424</v>
      </c>
    </row>
    <row r="1993" spans="1:3" x14ac:dyDescent="0.15">
      <c r="A1993" s="618" t="s">
        <v>1099</v>
      </c>
      <c r="B1993" s="618">
        <v>2013</v>
      </c>
      <c r="C1993" s="619" t="s">
        <v>437</v>
      </c>
    </row>
    <row r="1994" spans="1:3" x14ac:dyDescent="0.15">
      <c r="A1994" s="618" t="s">
        <v>1099</v>
      </c>
      <c r="B1994" s="618">
        <v>2013</v>
      </c>
      <c r="C1994" s="619" t="s">
        <v>424</v>
      </c>
    </row>
    <row r="1995" spans="1:3" x14ac:dyDescent="0.15">
      <c r="A1995" s="618" t="s">
        <v>1099</v>
      </c>
      <c r="B1995" s="618">
        <v>2013</v>
      </c>
      <c r="C1995" s="619" t="s">
        <v>1102</v>
      </c>
    </row>
    <row r="1996" spans="1:3" x14ac:dyDescent="0.15">
      <c r="A1996" s="618" t="s">
        <v>1099</v>
      </c>
      <c r="B1996" s="618">
        <v>2013</v>
      </c>
      <c r="C1996" s="619" t="s">
        <v>424</v>
      </c>
    </row>
    <row r="1997" spans="1:3" x14ac:dyDescent="0.15">
      <c r="A1997" s="618" t="s">
        <v>1099</v>
      </c>
      <c r="B1997" s="618">
        <v>2013</v>
      </c>
      <c r="C1997" s="619" t="s">
        <v>1103</v>
      </c>
    </row>
    <row r="1998" spans="1:3" x14ac:dyDescent="0.15">
      <c r="A1998" s="618" t="s">
        <v>1099</v>
      </c>
      <c r="B1998" s="618">
        <v>2013</v>
      </c>
      <c r="C1998" s="619" t="s">
        <v>1102</v>
      </c>
    </row>
    <row r="1999" spans="1:3" x14ac:dyDescent="0.15">
      <c r="A1999" s="618" t="s">
        <v>1099</v>
      </c>
      <c r="B1999" s="618">
        <v>2013</v>
      </c>
      <c r="C1999" s="619" t="s">
        <v>1102</v>
      </c>
    </row>
    <row r="2000" spans="1:3" x14ac:dyDescent="0.15">
      <c r="A2000" s="618" t="s">
        <v>1099</v>
      </c>
      <c r="B2000" s="618">
        <v>2013</v>
      </c>
      <c r="C2000" s="619" t="s">
        <v>424</v>
      </c>
    </row>
    <row r="2001" spans="1:3" x14ac:dyDescent="0.15">
      <c r="A2001" s="618" t="s">
        <v>1099</v>
      </c>
      <c r="B2001" s="618">
        <v>2013</v>
      </c>
      <c r="C2001" s="619" t="s">
        <v>437</v>
      </c>
    </row>
    <row r="2002" spans="1:3" x14ac:dyDescent="0.15">
      <c r="A2002" s="618" t="s">
        <v>1099</v>
      </c>
      <c r="B2002" s="618">
        <v>2013</v>
      </c>
      <c r="C2002" s="619" t="s">
        <v>424</v>
      </c>
    </row>
    <row r="2003" spans="1:3" x14ac:dyDescent="0.15">
      <c r="A2003" s="618" t="s">
        <v>1099</v>
      </c>
      <c r="B2003" s="618">
        <v>2013</v>
      </c>
      <c r="C2003" s="619" t="s">
        <v>1104</v>
      </c>
    </row>
    <row r="2004" spans="1:3" x14ac:dyDescent="0.15">
      <c r="A2004" s="618" t="s">
        <v>1099</v>
      </c>
      <c r="B2004" s="618">
        <v>2013</v>
      </c>
      <c r="C2004" s="619" t="s">
        <v>437</v>
      </c>
    </row>
    <row r="2005" spans="1:3" x14ac:dyDescent="0.15">
      <c r="A2005" s="618" t="s">
        <v>1099</v>
      </c>
      <c r="B2005" s="618">
        <v>2013</v>
      </c>
      <c r="C2005" s="619" t="s">
        <v>424</v>
      </c>
    </row>
    <row r="2006" spans="1:3" x14ac:dyDescent="0.15">
      <c r="A2006" s="618" t="s">
        <v>1099</v>
      </c>
      <c r="B2006" s="618">
        <v>2013</v>
      </c>
      <c r="C2006" s="619" t="s">
        <v>424</v>
      </c>
    </row>
    <row r="2007" spans="1:3" x14ac:dyDescent="0.15">
      <c r="A2007" s="618" t="s">
        <v>1099</v>
      </c>
      <c r="B2007" s="618">
        <v>2013</v>
      </c>
      <c r="C2007" s="619" t="s">
        <v>424</v>
      </c>
    </row>
    <row r="2008" spans="1:3" x14ac:dyDescent="0.15">
      <c r="A2008" s="618" t="s">
        <v>1099</v>
      </c>
      <c r="B2008" s="618">
        <v>2013</v>
      </c>
      <c r="C2008" s="619" t="s">
        <v>424</v>
      </c>
    </row>
    <row r="2009" spans="1:3" x14ac:dyDescent="0.15">
      <c r="A2009" s="619" t="s">
        <v>1099</v>
      </c>
      <c r="B2009" s="618">
        <v>2013</v>
      </c>
      <c r="C2009" s="619" t="s">
        <v>424</v>
      </c>
    </row>
    <row r="2010" spans="1:3" x14ac:dyDescent="0.15">
      <c r="A2010" s="618" t="s">
        <v>1099</v>
      </c>
      <c r="B2010" s="618">
        <v>2013</v>
      </c>
      <c r="C2010" s="619" t="s">
        <v>424</v>
      </c>
    </row>
    <row r="2011" spans="1:3" x14ac:dyDescent="0.15">
      <c r="A2011" s="618" t="s">
        <v>1099</v>
      </c>
      <c r="B2011" s="618">
        <v>2013</v>
      </c>
      <c r="C2011" s="619" t="s">
        <v>424</v>
      </c>
    </row>
    <row r="2012" spans="1:3" x14ac:dyDescent="0.15">
      <c r="A2012" s="618" t="s">
        <v>1099</v>
      </c>
      <c r="B2012" s="618">
        <v>2013</v>
      </c>
      <c r="C2012" s="619" t="s">
        <v>424</v>
      </c>
    </row>
    <row r="2013" spans="1:3" x14ac:dyDescent="0.15">
      <c r="A2013" s="618" t="s">
        <v>1099</v>
      </c>
      <c r="B2013" s="618">
        <v>2013</v>
      </c>
      <c r="C2013" s="619" t="s">
        <v>437</v>
      </c>
    </row>
    <row r="2014" spans="1:3" x14ac:dyDescent="0.15">
      <c r="A2014" s="618" t="s">
        <v>1099</v>
      </c>
      <c r="B2014" s="618">
        <v>2013</v>
      </c>
      <c r="C2014" s="619" t="s">
        <v>424</v>
      </c>
    </row>
    <row r="2015" spans="1:3" x14ac:dyDescent="0.15">
      <c r="A2015" s="618" t="s">
        <v>1099</v>
      </c>
      <c r="B2015" s="618">
        <v>2013</v>
      </c>
      <c r="C2015" s="619" t="s">
        <v>424</v>
      </c>
    </row>
    <row r="2016" spans="1:3" x14ac:dyDescent="0.15">
      <c r="A2016" s="618" t="s">
        <v>1099</v>
      </c>
      <c r="B2016" s="618">
        <v>2013</v>
      </c>
      <c r="C2016" s="619" t="s">
        <v>424</v>
      </c>
    </row>
    <row r="2017" spans="1:3" x14ac:dyDescent="0.15">
      <c r="A2017" s="618" t="s">
        <v>1099</v>
      </c>
      <c r="B2017" s="618">
        <v>2013</v>
      </c>
      <c r="C2017" s="619" t="s">
        <v>424</v>
      </c>
    </row>
    <row r="2018" spans="1:3" x14ac:dyDescent="0.15">
      <c r="A2018" s="618" t="s">
        <v>1099</v>
      </c>
      <c r="B2018" s="618">
        <v>2013</v>
      </c>
      <c r="C2018" s="619" t="s">
        <v>424</v>
      </c>
    </row>
    <row r="2019" spans="1:3" x14ac:dyDescent="0.15">
      <c r="A2019" s="618" t="s">
        <v>1099</v>
      </c>
      <c r="B2019" s="618">
        <v>2013</v>
      </c>
      <c r="C2019" s="619" t="s">
        <v>1109</v>
      </c>
    </row>
    <row r="2020" spans="1:3" x14ac:dyDescent="0.15">
      <c r="A2020" s="618" t="s">
        <v>1099</v>
      </c>
      <c r="B2020" s="618">
        <v>2013</v>
      </c>
      <c r="C2020" s="619" t="s">
        <v>424</v>
      </c>
    </row>
    <row r="2021" spans="1:3" x14ac:dyDescent="0.15">
      <c r="A2021" s="618" t="s">
        <v>1099</v>
      </c>
      <c r="B2021" s="618">
        <v>2013</v>
      </c>
      <c r="C2021" s="619" t="s">
        <v>437</v>
      </c>
    </row>
    <row r="2022" spans="1:3" x14ac:dyDescent="0.15">
      <c r="A2022" s="618" t="s">
        <v>1099</v>
      </c>
      <c r="B2022" s="618">
        <v>2013</v>
      </c>
      <c r="C2022" s="619" t="s">
        <v>437</v>
      </c>
    </row>
    <row r="2023" spans="1:3" x14ac:dyDescent="0.15">
      <c r="A2023" s="618" t="s">
        <v>1099</v>
      </c>
      <c r="B2023" s="618">
        <v>2013</v>
      </c>
      <c r="C2023" s="619" t="s">
        <v>424</v>
      </c>
    </row>
    <row r="2024" spans="1:3" x14ac:dyDescent="0.15">
      <c r="A2024" s="618" t="s">
        <v>1099</v>
      </c>
      <c r="B2024" s="618">
        <v>2013</v>
      </c>
      <c r="C2024" s="619" t="s">
        <v>424</v>
      </c>
    </row>
    <row r="2025" spans="1:3" x14ac:dyDescent="0.15">
      <c r="A2025" s="618" t="s">
        <v>1099</v>
      </c>
      <c r="B2025" s="618">
        <v>2013</v>
      </c>
      <c r="C2025" s="619" t="s">
        <v>424</v>
      </c>
    </row>
    <row r="2026" spans="1:3" x14ac:dyDescent="0.15">
      <c r="A2026" s="618" t="s">
        <v>1099</v>
      </c>
      <c r="B2026" s="618">
        <v>2013</v>
      </c>
      <c r="C2026" s="619" t="s">
        <v>424</v>
      </c>
    </row>
    <row r="2027" spans="1:3" x14ac:dyDescent="0.15">
      <c r="A2027" s="618" t="s">
        <v>1099</v>
      </c>
      <c r="B2027" s="618">
        <v>2013</v>
      </c>
      <c r="C2027" s="619" t="s">
        <v>1102</v>
      </c>
    </row>
    <row r="2028" spans="1:3" x14ac:dyDescent="0.15">
      <c r="A2028" s="618" t="s">
        <v>1099</v>
      </c>
      <c r="B2028" s="618">
        <v>2013</v>
      </c>
      <c r="C2028" s="619" t="s">
        <v>1102</v>
      </c>
    </row>
    <row r="2029" spans="1:3" x14ac:dyDescent="0.15">
      <c r="A2029" s="618" t="s">
        <v>1099</v>
      </c>
      <c r="B2029" s="618">
        <v>2013</v>
      </c>
      <c r="C2029" s="619" t="s">
        <v>424</v>
      </c>
    </row>
    <row r="2030" spans="1:3" x14ac:dyDescent="0.15">
      <c r="A2030" s="618" t="s">
        <v>1099</v>
      </c>
      <c r="B2030" s="618">
        <v>2013</v>
      </c>
      <c r="C2030" s="619" t="s">
        <v>424</v>
      </c>
    </row>
    <row r="2031" spans="1:3" x14ac:dyDescent="0.15">
      <c r="A2031" s="618" t="s">
        <v>1099</v>
      </c>
      <c r="B2031" s="618">
        <v>2013</v>
      </c>
      <c r="C2031" s="619" t="s">
        <v>424</v>
      </c>
    </row>
    <row r="2032" spans="1:3" x14ac:dyDescent="0.15">
      <c r="A2032" s="618" t="s">
        <v>1099</v>
      </c>
      <c r="B2032" s="618">
        <v>2013</v>
      </c>
      <c r="C2032" s="619" t="s">
        <v>424</v>
      </c>
    </row>
    <row r="2033" spans="1:3" x14ac:dyDescent="0.15">
      <c r="A2033" s="618" t="s">
        <v>1099</v>
      </c>
      <c r="B2033" s="618">
        <v>2013</v>
      </c>
      <c r="C2033" s="619" t="s">
        <v>437</v>
      </c>
    </row>
    <row r="2034" spans="1:3" x14ac:dyDescent="0.15">
      <c r="A2034" s="618" t="s">
        <v>1099</v>
      </c>
      <c r="B2034" s="618">
        <v>2013</v>
      </c>
      <c r="C2034" s="619" t="s">
        <v>1103</v>
      </c>
    </row>
    <row r="2035" spans="1:3" x14ac:dyDescent="0.15">
      <c r="A2035" s="618" t="s">
        <v>1099</v>
      </c>
      <c r="B2035" s="618">
        <v>2013</v>
      </c>
      <c r="C2035" s="619" t="s">
        <v>424</v>
      </c>
    </row>
    <row r="2036" spans="1:3" x14ac:dyDescent="0.15">
      <c r="A2036" s="618" t="s">
        <v>1099</v>
      </c>
      <c r="B2036" s="618">
        <v>2013</v>
      </c>
      <c r="C2036" s="619" t="s">
        <v>1103</v>
      </c>
    </row>
    <row r="2037" spans="1:3" x14ac:dyDescent="0.15">
      <c r="A2037" s="619" t="s">
        <v>1099</v>
      </c>
      <c r="B2037" s="618">
        <v>2013</v>
      </c>
      <c r="C2037" s="619" t="s">
        <v>424</v>
      </c>
    </row>
    <row r="2038" spans="1:3" x14ac:dyDescent="0.15">
      <c r="A2038" s="619" t="s">
        <v>1099</v>
      </c>
      <c r="B2038" s="618">
        <v>2013</v>
      </c>
      <c r="C2038" s="619" t="s">
        <v>424</v>
      </c>
    </row>
    <row r="2039" spans="1:3" x14ac:dyDescent="0.15">
      <c r="A2039" s="618" t="s">
        <v>1099</v>
      </c>
      <c r="B2039" s="618">
        <v>2013</v>
      </c>
      <c r="C2039" s="619" t="s">
        <v>424</v>
      </c>
    </row>
    <row r="2040" spans="1:3" x14ac:dyDescent="0.15">
      <c r="A2040" s="618" t="s">
        <v>1099</v>
      </c>
      <c r="B2040" s="618">
        <v>2013</v>
      </c>
      <c r="C2040" s="619" t="s">
        <v>424</v>
      </c>
    </row>
    <row r="2041" spans="1:3" x14ac:dyDescent="0.15">
      <c r="A2041" s="618" t="s">
        <v>1099</v>
      </c>
      <c r="B2041" s="618">
        <v>2013</v>
      </c>
      <c r="C2041" s="619" t="s">
        <v>437</v>
      </c>
    </row>
    <row r="2042" spans="1:3" x14ac:dyDescent="0.15">
      <c r="A2042" s="618" t="s">
        <v>1099</v>
      </c>
      <c r="B2042" s="618">
        <v>2013</v>
      </c>
      <c r="C2042" s="619" t="s">
        <v>424</v>
      </c>
    </row>
    <row r="2043" spans="1:3" x14ac:dyDescent="0.15">
      <c r="A2043" s="618" t="s">
        <v>1099</v>
      </c>
      <c r="B2043" s="618">
        <v>2013</v>
      </c>
      <c r="C2043" s="619" t="s">
        <v>437</v>
      </c>
    </row>
    <row r="2044" spans="1:3" x14ac:dyDescent="0.15">
      <c r="A2044" s="618" t="s">
        <v>1099</v>
      </c>
      <c r="B2044" s="618">
        <v>2013</v>
      </c>
      <c r="C2044" s="619" t="s">
        <v>424</v>
      </c>
    </row>
    <row r="2045" spans="1:3" x14ac:dyDescent="0.15">
      <c r="A2045" s="618" t="s">
        <v>1099</v>
      </c>
      <c r="B2045" s="618">
        <v>2013</v>
      </c>
      <c r="C2045" s="619" t="s">
        <v>424</v>
      </c>
    </row>
    <row r="2046" spans="1:3" x14ac:dyDescent="0.15">
      <c r="A2046" s="618" t="s">
        <v>1099</v>
      </c>
      <c r="B2046" s="618">
        <v>2013</v>
      </c>
      <c r="C2046" s="619" t="s">
        <v>424</v>
      </c>
    </row>
    <row r="2047" spans="1:3" x14ac:dyDescent="0.15">
      <c r="A2047" s="618" t="s">
        <v>1099</v>
      </c>
      <c r="B2047" s="618">
        <v>2013</v>
      </c>
      <c r="C2047" s="619" t="s">
        <v>424</v>
      </c>
    </row>
    <row r="2048" spans="1:3" x14ac:dyDescent="0.15">
      <c r="A2048" s="618" t="s">
        <v>1099</v>
      </c>
      <c r="B2048" s="618">
        <v>2013</v>
      </c>
      <c r="C2048" s="619" t="s">
        <v>424</v>
      </c>
    </row>
    <row r="2049" spans="1:3" x14ac:dyDescent="0.15">
      <c r="A2049" s="618" t="s">
        <v>1099</v>
      </c>
      <c r="B2049" s="618">
        <v>2013</v>
      </c>
      <c r="C2049" s="619" t="s">
        <v>424</v>
      </c>
    </row>
    <row r="2050" spans="1:3" x14ac:dyDescent="0.15">
      <c r="A2050" s="618" t="s">
        <v>1099</v>
      </c>
      <c r="B2050" s="618">
        <v>2013</v>
      </c>
      <c r="C2050" s="619" t="s">
        <v>424</v>
      </c>
    </row>
    <row r="2051" spans="1:3" x14ac:dyDescent="0.15">
      <c r="A2051" s="618" t="s">
        <v>1099</v>
      </c>
      <c r="B2051" s="618">
        <v>2013</v>
      </c>
      <c r="C2051" s="619" t="s">
        <v>424</v>
      </c>
    </row>
    <row r="2052" spans="1:3" x14ac:dyDescent="0.15">
      <c r="A2052" s="619" t="s">
        <v>1099</v>
      </c>
      <c r="B2052" s="618">
        <v>2013</v>
      </c>
      <c r="C2052" s="619" t="s">
        <v>424</v>
      </c>
    </row>
    <row r="2053" spans="1:3" x14ac:dyDescent="0.15">
      <c r="A2053" s="618" t="s">
        <v>1099</v>
      </c>
      <c r="B2053" s="618">
        <v>2013</v>
      </c>
      <c r="C2053" s="619" t="s">
        <v>424</v>
      </c>
    </row>
    <row r="2054" spans="1:3" x14ac:dyDescent="0.15">
      <c r="A2054" s="618" t="s">
        <v>1099</v>
      </c>
      <c r="B2054" s="618">
        <v>2013</v>
      </c>
      <c r="C2054" s="619" t="s">
        <v>424</v>
      </c>
    </row>
    <row r="2055" spans="1:3" x14ac:dyDescent="0.15">
      <c r="A2055" s="618" t="s">
        <v>1099</v>
      </c>
      <c r="B2055" s="618">
        <v>2013</v>
      </c>
      <c r="C2055" s="619" t="s">
        <v>424</v>
      </c>
    </row>
    <row r="2056" spans="1:3" x14ac:dyDescent="0.15">
      <c r="A2056" s="618" t="s">
        <v>1099</v>
      </c>
      <c r="B2056" s="618">
        <v>2013</v>
      </c>
      <c r="C2056" s="619" t="s">
        <v>424</v>
      </c>
    </row>
    <row r="2057" spans="1:3" x14ac:dyDescent="0.15">
      <c r="A2057" s="618" t="s">
        <v>1099</v>
      </c>
      <c r="B2057" s="618">
        <v>2013</v>
      </c>
      <c r="C2057" s="619" t="s">
        <v>437</v>
      </c>
    </row>
    <row r="2058" spans="1:3" x14ac:dyDescent="0.15">
      <c r="A2058" s="618" t="s">
        <v>1099</v>
      </c>
      <c r="B2058" s="618">
        <v>2013</v>
      </c>
      <c r="C2058" s="619" t="s">
        <v>424</v>
      </c>
    </row>
    <row r="2059" spans="1:3" x14ac:dyDescent="0.15">
      <c r="A2059" s="618" t="s">
        <v>1099</v>
      </c>
      <c r="B2059" s="618">
        <v>2013</v>
      </c>
      <c r="C2059" s="619" t="s">
        <v>424</v>
      </c>
    </row>
    <row r="2060" spans="1:3" x14ac:dyDescent="0.15">
      <c r="A2060" s="618" t="s">
        <v>1099</v>
      </c>
      <c r="B2060" s="618">
        <v>2013</v>
      </c>
      <c r="C2060" s="619" t="s">
        <v>437</v>
      </c>
    </row>
    <row r="2061" spans="1:3" x14ac:dyDescent="0.15">
      <c r="A2061" s="618" t="s">
        <v>1099</v>
      </c>
      <c r="B2061" s="618">
        <v>2013</v>
      </c>
      <c r="C2061" s="619" t="s">
        <v>437</v>
      </c>
    </row>
    <row r="2062" spans="1:3" x14ac:dyDescent="0.15">
      <c r="A2062" s="618" t="s">
        <v>1099</v>
      </c>
      <c r="B2062" s="618">
        <v>2013</v>
      </c>
      <c r="C2062" s="619" t="s">
        <v>424</v>
      </c>
    </row>
    <row r="2063" spans="1:3" x14ac:dyDescent="0.15">
      <c r="A2063" s="618" t="s">
        <v>1099</v>
      </c>
      <c r="B2063" s="618">
        <v>2013</v>
      </c>
      <c r="C2063" s="619" t="s">
        <v>424</v>
      </c>
    </row>
    <row r="2064" spans="1:3" x14ac:dyDescent="0.15">
      <c r="A2064" s="618" t="s">
        <v>1099</v>
      </c>
      <c r="B2064" s="618">
        <v>2013</v>
      </c>
      <c r="C2064" s="619" t="s">
        <v>424</v>
      </c>
    </row>
    <row r="2065" spans="1:3" x14ac:dyDescent="0.15">
      <c r="A2065" s="618" t="s">
        <v>1099</v>
      </c>
      <c r="B2065" s="618">
        <v>2013</v>
      </c>
      <c r="C2065" s="619" t="s">
        <v>424</v>
      </c>
    </row>
    <row r="2066" spans="1:3" x14ac:dyDescent="0.15">
      <c r="A2066" s="618" t="s">
        <v>1099</v>
      </c>
      <c r="B2066" s="618">
        <v>2013</v>
      </c>
      <c r="C2066" s="619" t="s">
        <v>424</v>
      </c>
    </row>
    <row r="2067" spans="1:3" x14ac:dyDescent="0.15">
      <c r="A2067" s="618" t="s">
        <v>1099</v>
      </c>
      <c r="B2067" s="618">
        <v>2013</v>
      </c>
      <c r="C2067" s="619" t="s">
        <v>437</v>
      </c>
    </row>
    <row r="2068" spans="1:3" x14ac:dyDescent="0.15">
      <c r="A2068" s="618" t="s">
        <v>1099</v>
      </c>
      <c r="B2068" s="618">
        <v>2013</v>
      </c>
      <c r="C2068" s="619" t="s">
        <v>424</v>
      </c>
    </row>
    <row r="2069" spans="1:3" x14ac:dyDescent="0.15">
      <c r="A2069" s="618" t="s">
        <v>1099</v>
      </c>
      <c r="B2069" s="618">
        <v>2013</v>
      </c>
      <c r="C2069" s="619" t="s">
        <v>424</v>
      </c>
    </row>
    <row r="2070" spans="1:3" x14ac:dyDescent="0.15">
      <c r="A2070" s="618" t="s">
        <v>1099</v>
      </c>
      <c r="B2070" s="618">
        <v>2013</v>
      </c>
      <c r="C2070" s="619" t="s">
        <v>424</v>
      </c>
    </row>
    <row r="2071" spans="1:3" x14ac:dyDescent="0.15">
      <c r="A2071" s="618" t="s">
        <v>1099</v>
      </c>
      <c r="B2071" s="618">
        <v>2013</v>
      </c>
      <c r="C2071" s="619" t="s">
        <v>424</v>
      </c>
    </row>
    <row r="2072" spans="1:3" x14ac:dyDescent="0.15">
      <c r="A2072" s="618" t="s">
        <v>1099</v>
      </c>
      <c r="B2072" s="618">
        <v>2013</v>
      </c>
      <c r="C2072" s="619" t="s">
        <v>424</v>
      </c>
    </row>
    <row r="2073" spans="1:3" x14ac:dyDescent="0.15">
      <c r="A2073" s="618" t="s">
        <v>1099</v>
      </c>
      <c r="B2073" s="618">
        <v>2013</v>
      </c>
      <c r="C2073" s="619" t="s">
        <v>424</v>
      </c>
    </row>
    <row r="2074" spans="1:3" x14ac:dyDescent="0.15">
      <c r="A2074" s="618" t="s">
        <v>1099</v>
      </c>
      <c r="B2074" s="618">
        <v>2013</v>
      </c>
      <c r="C2074" s="619" t="s">
        <v>424</v>
      </c>
    </row>
    <row r="2075" spans="1:3" x14ac:dyDescent="0.15">
      <c r="A2075" s="618" t="s">
        <v>1099</v>
      </c>
      <c r="B2075" s="618">
        <v>2013</v>
      </c>
      <c r="C2075" s="619" t="s">
        <v>424</v>
      </c>
    </row>
    <row r="2076" spans="1:3" x14ac:dyDescent="0.15">
      <c r="A2076" s="618" t="s">
        <v>1099</v>
      </c>
      <c r="B2076" s="618">
        <v>2013</v>
      </c>
      <c r="C2076" s="619" t="s">
        <v>424</v>
      </c>
    </row>
    <row r="2077" spans="1:3" x14ac:dyDescent="0.15">
      <c r="A2077" s="618" t="s">
        <v>1099</v>
      </c>
      <c r="B2077" s="618">
        <v>2013</v>
      </c>
      <c r="C2077" s="619" t="s">
        <v>424</v>
      </c>
    </row>
    <row r="2078" spans="1:3" x14ac:dyDescent="0.15">
      <c r="A2078" s="618" t="s">
        <v>1099</v>
      </c>
      <c r="B2078" s="618">
        <v>2013</v>
      </c>
      <c r="C2078" s="619" t="s">
        <v>424</v>
      </c>
    </row>
    <row r="2079" spans="1:3" x14ac:dyDescent="0.15">
      <c r="A2079" s="618" t="s">
        <v>1099</v>
      </c>
      <c r="B2079" s="618">
        <v>2013</v>
      </c>
      <c r="C2079" s="619" t="s">
        <v>424</v>
      </c>
    </row>
    <row r="2080" spans="1:3" x14ac:dyDescent="0.15">
      <c r="A2080" s="618" t="s">
        <v>1099</v>
      </c>
      <c r="B2080" s="618">
        <v>2013</v>
      </c>
      <c r="C2080" s="619" t="s">
        <v>424</v>
      </c>
    </row>
    <row r="2081" spans="1:3" x14ac:dyDescent="0.15">
      <c r="A2081" s="618" t="s">
        <v>1099</v>
      </c>
      <c r="B2081" s="618">
        <v>2013</v>
      </c>
      <c r="C2081" s="619" t="s">
        <v>424</v>
      </c>
    </row>
    <row r="2082" spans="1:3" x14ac:dyDescent="0.15">
      <c r="A2082" s="618" t="s">
        <v>1099</v>
      </c>
      <c r="B2082" s="618">
        <v>2013</v>
      </c>
      <c r="C2082" s="619" t="s">
        <v>437</v>
      </c>
    </row>
    <row r="2083" spans="1:3" x14ac:dyDescent="0.15">
      <c r="A2083" s="618" t="s">
        <v>1099</v>
      </c>
      <c r="B2083" s="618">
        <v>2013</v>
      </c>
      <c r="C2083" s="619" t="s">
        <v>1103</v>
      </c>
    </row>
    <row r="2084" spans="1:3" x14ac:dyDescent="0.15">
      <c r="A2084" s="618" t="s">
        <v>1099</v>
      </c>
      <c r="B2084" s="618">
        <v>2013</v>
      </c>
      <c r="C2084" s="619" t="s">
        <v>1102</v>
      </c>
    </row>
    <row r="2085" spans="1:3" x14ac:dyDescent="0.15">
      <c r="A2085" s="618" t="s">
        <v>1099</v>
      </c>
      <c r="B2085" s="618">
        <v>2013</v>
      </c>
      <c r="C2085" s="619" t="s">
        <v>424</v>
      </c>
    </row>
    <row r="2086" spans="1:3" x14ac:dyDescent="0.15">
      <c r="A2086" s="618" t="s">
        <v>1099</v>
      </c>
      <c r="B2086" s="618">
        <v>2013</v>
      </c>
      <c r="C2086" s="619" t="s">
        <v>424</v>
      </c>
    </row>
    <row r="2087" spans="1:3" x14ac:dyDescent="0.15">
      <c r="A2087" s="618" t="s">
        <v>1099</v>
      </c>
      <c r="B2087" s="618">
        <v>2013</v>
      </c>
      <c r="C2087" s="619" t="s">
        <v>437</v>
      </c>
    </row>
    <row r="2088" spans="1:3" x14ac:dyDescent="0.15">
      <c r="A2088" s="618" t="s">
        <v>1099</v>
      </c>
      <c r="B2088" s="618">
        <v>2013</v>
      </c>
      <c r="C2088" s="619" t="s">
        <v>1103</v>
      </c>
    </row>
    <row r="2089" spans="1:3" x14ac:dyDescent="0.15">
      <c r="A2089" s="618" t="s">
        <v>1099</v>
      </c>
      <c r="B2089" s="618">
        <v>2013</v>
      </c>
      <c r="C2089" s="619" t="s">
        <v>424</v>
      </c>
    </row>
    <row r="2090" spans="1:3" x14ac:dyDescent="0.15">
      <c r="A2090" s="618" t="s">
        <v>1099</v>
      </c>
      <c r="B2090" s="618">
        <v>2013</v>
      </c>
      <c r="C2090" s="619" t="s">
        <v>424</v>
      </c>
    </row>
    <row r="2091" spans="1:3" x14ac:dyDescent="0.15">
      <c r="A2091" s="618" t="s">
        <v>1099</v>
      </c>
      <c r="B2091" s="618">
        <v>2013</v>
      </c>
      <c r="C2091" s="619" t="s">
        <v>1102</v>
      </c>
    </row>
    <row r="2092" spans="1:3" x14ac:dyDescent="0.15">
      <c r="A2092" s="618" t="s">
        <v>1099</v>
      </c>
      <c r="B2092" s="618">
        <v>2013</v>
      </c>
      <c r="C2092" s="619" t="s">
        <v>424</v>
      </c>
    </row>
    <row r="2093" spans="1:3" x14ac:dyDescent="0.15">
      <c r="A2093" s="618" t="s">
        <v>1099</v>
      </c>
      <c r="B2093" s="618">
        <v>2013</v>
      </c>
      <c r="C2093" s="619" t="s">
        <v>424</v>
      </c>
    </row>
    <row r="2094" spans="1:3" x14ac:dyDescent="0.15">
      <c r="A2094" s="618" t="s">
        <v>1099</v>
      </c>
      <c r="B2094" s="618">
        <v>2013</v>
      </c>
      <c r="C2094" s="619" t="s">
        <v>1103</v>
      </c>
    </row>
    <row r="2095" spans="1:3" x14ac:dyDescent="0.15">
      <c r="A2095" s="618" t="s">
        <v>1099</v>
      </c>
      <c r="B2095" s="618">
        <v>2013</v>
      </c>
      <c r="C2095" s="619" t="s">
        <v>437</v>
      </c>
    </row>
    <row r="2096" spans="1:3" x14ac:dyDescent="0.15">
      <c r="A2096" s="618" t="s">
        <v>1099</v>
      </c>
      <c r="B2096" s="618">
        <v>2013</v>
      </c>
      <c r="C2096" s="619" t="s">
        <v>437</v>
      </c>
    </row>
    <row r="2097" spans="1:3" x14ac:dyDescent="0.15">
      <c r="A2097" s="619" t="s">
        <v>1099</v>
      </c>
      <c r="B2097" s="618">
        <v>2013</v>
      </c>
      <c r="C2097" s="619" t="s">
        <v>424</v>
      </c>
    </row>
    <row r="2098" spans="1:3" x14ac:dyDescent="0.15">
      <c r="A2098" s="618" t="s">
        <v>1099</v>
      </c>
      <c r="B2098" s="618">
        <v>2013</v>
      </c>
      <c r="C2098" s="619" t="s">
        <v>437</v>
      </c>
    </row>
    <row r="2099" spans="1:3" x14ac:dyDescent="0.15">
      <c r="A2099" s="618" t="s">
        <v>1099</v>
      </c>
      <c r="B2099" s="618">
        <v>2013</v>
      </c>
      <c r="C2099" s="619" t="s">
        <v>424</v>
      </c>
    </row>
    <row r="2100" spans="1:3" x14ac:dyDescent="0.15">
      <c r="A2100" s="619" t="s">
        <v>1099</v>
      </c>
      <c r="B2100" s="618">
        <v>2013</v>
      </c>
      <c r="C2100" s="619" t="s">
        <v>424</v>
      </c>
    </row>
    <row r="2101" spans="1:3" x14ac:dyDescent="0.15">
      <c r="A2101" s="618" t="s">
        <v>1099</v>
      </c>
      <c r="B2101" s="618">
        <v>2013</v>
      </c>
      <c r="C2101" s="619" t="s">
        <v>424</v>
      </c>
    </row>
    <row r="2102" spans="1:3" x14ac:dyDescent="0.15">
      <c r="A2102" s="618" t="s">
        <v>1099</v>
      </c>
      <c r="B2102" s="618">
        <v>2013</v>
      </c>
      <c r="C2102" s="619" t="s">
        <v>437</v>
      </c>
    </row>
    <row r="2103" spans="1:3" x14ac:dyDescent="0.15">
      <c r="A2103" s="618" t="s">
        <v>1099</v>
      </c>
      <c r="B2103" s="618">
        <v>2013</v>
      </c>
      <c r="C2103" s="619" t="s">
        <v>1080</v>
      </c>
    </row>
    <row r="2104" spans="1:3" x14ac:dyDescent="0.15">
      <c r="A2104" s="618" t="s">
        <v>1099</v>
      </c>
      <c r="B2104" s="618">
        <v>2013</v>
      </c>
      <c r="C2104" s="619" t="s">
        <v>1104</v>
      </c>
    </row>
    <row r="2105" spans="1:3" x14ac:dyDescent="0.15">
      <c r="A2105" s="618" t="s">
        <v>1099</v>
      </c>
      <c r="B2105" s="618">
        <v>2013</v>
      </c>
      <c r="C2105" s="619" t="s">
        <v>437</v>
      </c>
    </row>
    <row r="2106" spans="1:3" x14ac:dyDescent="0.15">
      <c r="A2106" s="618" t="s">
        <v>1099</v>
      </c>
      <c r="B2106" s="618">
        <v>2013</v>
      </c>
      <c r="C2106" s="619" t="s">
        <v>424</v>
      </c>
    </row>
    <row r="2107" spans="1:3" x14ac:dyDescent="0.15">
      <c r="A2107" s="618" t="s">
        <v>1099</v>
      </c>
      <c r="B2107" s="618">
        <v>2013</v>
      </c>
      <c r="C2107" s="619" t="s">
        <v>424</v>
      </c>
    </row>
    <row r="2108" spans="1:3" x14ac:dyDescent="0.15">
      <c r="A2108" s="618" t="s">
        <v>1099</v>
      </c>
      <c r="B2108" s="618">
        <v>2013</v>
      </c>
      <c r="C2108" s="619" t="s">
        <v>424</v>
      </c>
    </row>
    <row r="2109" spans="1:3" x14ac:dyDescent="0.15">
      <c r="A2109" s="618" t="s">
        <v>1099</v>
      </c>
      <c r="B2109" s="618">
        <v>2013</v>
      </c>
      <c r="C2109" s="619" t="s">
        <v>1080</v>
      </c>
    </row>
    <row r="2110" spans="1:3" x14ac:dyDescent="0.15">
      <c r="A2110" s="619" t="s">
        <v>1099</v>
      </c>
      <c r="B2110" s="618">
        <v>2013</v>
      </c>
      <c r="C2110" s="619" t="s">
        <v>437</v>
      </c>
    </row>
    <row r="2111" spans="1:3" x14ac:dyDescent="0.15">
      <c r="A2111" s="619" t="s">
        <v>1099</v>
      </c>
      <c r="B2111" s="618">
        <v>2013</v>
      </c>
      <c r="C2111" s="619" t="s">
        <v>424</v>
      </c>
    </row>
    <row r="2112" spans="1:3" x14ac:dyDescent="0.15">
      <c r="A2112" s="619" t="s">
        <v>1099</v>
      </c>
      <c r="B2112" s="618">
        <v>2013</v>
      </c>
      <c r="C2112" s="619" t="s">
        <v>437</v>
      </c>
    </row>
    <row r="2113" spans="1:3" x14ac:dyDescent="0.15">
      <c r="A2113" s="619" t="s">
        <v>1099</v>
      </c>
      <c r="B2113" s="618">
        <v>2013</v>
      </c>
      <c r="C2113" s="619" t="s">
        <v>424</v>
      </c>
    </row>
    <row r="2114" spans="1:3" x14ac:dyDescent="0.15">
      <c r="A2114" s="619" t="s">
        <v>1099</v>
      </c>
      <c r="B2114" s="618">
        <v>2013</v>
      </c>
      <c r="C2114" s="619" t="s">
        <v>424</v>
      </c>
    </row>
    <row r="2115" spans="1:3" x14ac:dyDescent="0.15">
      <c r="A2115" s="619" t="s">
        <v>1099</v>
      </c>
      <c r="B2115" s="618">
        <v>2013</v>
      </c>
      <c r="C2115" s="619" t="s">
        <v>437</v>
      </c>
    </row>
    <row r="2116" spans="1:3" x14ac:dyDescent="0.15">
      <c r="A2116" s="619" t="s">
        <v>1099</v>
      </c>
      <c r="B2116" s="618">
        <v>2013</v>
      </c>
      <c r="C2116" s="619" t="s">
        <v>437</v>
      </c>
    </row>
    <row r="2117" spans="1:3" x14ac:dyDescent="0.15">
      <c r="A2117" s="619" t="s">
        <v>1099</v>
      </c>
      <c r="B2117" s="618">
        <v>2013</v>
      </c>
      <c r="C2117" s="619" t="s">
        <v>424</v>
      </c>
    </row>
    <row r="2118" spans="1:3" x14ac:dyDescent="0.15">
      <c r="A2118" s="619" t="s">
        <v>1099</v>
      </c>
      <c r="B2118" s="618">
        <v>2013</v>
      </c>
      <c r="C2118" s="619" t="s">
        <v>424</v>
      </c>
    </row>
    <row r="2119" spans="1:3" x14ac:dyDescent="0.15">
      <c r="A2119" s="619" t="s">
        <v>1099</v>
      </c>
      <c r="B2119" s="618">
        <v>2013</v>
      </c>
      <c r="C2119" s="619" t="s">
        <v>424</v>
      </c>
    </row>
    <row r="2120" spans="1:3" x14ac:dyDescent="0.15">
      <c r="A2120" s="619" t="s">
        <v>1099</v>
      </c>
      <c r="B2120" s="618">
        <v>2013</v>
      </c>
      <c r="C2120" s="619" t="s">
        <v>437</v>
      </c>
    </row>
    <row r="2121" spans="1:3" x14ac:dyDescent="0.15">
      <c r="A2121" s="619" t="s">
        <v>1099</v>
      </c>
      <c r="B2121" s="618">
        <v>2013</v>
      </c>
      <c r="C2121" s="619" t="s">
        <v>1110</v>
      </c>
    </row>
    <row r="2122" spans="1:3" x14ac:dyDescent="0.15">
      <c r="A2122" s="619" t="s">
        <v>1099</v>
      </c>
      <c r="B2122" s="618">
        <v>2013</v>
      </c>
      <c r="C2122" s="619" t="s">
        <v>1111</v>
      </c>
    </row>
    <row r="2123" spans="1:3" x14ac:dyDescent="0.15">
      <c r="A2123" s="619" t="s">
        <v>1099</v>
      </c>
      <c r="B2123" s="618">
        <v>2013</v>
      </c>
      <c r="C2123" s="619" t="s">
        <v>1080</v>
      </c>
    </row>
    <row r="2124" spans="1:3" x14ac:dyDescent="0.15">
      <c r="A2124" s="619" t="s">
        <v>1099</v>
      </c>
      <c r="B2124" s="618">
        <v>2013</v>
      </c>
      <c r="C2124" s="619" t="s">
        <v>437</v>
      </c>
    </row>
    <row r="2125" spans="1:3" x14ac:dyDescent="0.15">
      <c r="A2125" s="619" t="s">
        <v>1099</v>
      </c>
      <c r="B2125" s="618">
        <v>2013</v>
      </c>
      <c r="C2125" s="619" t="s">
        <v>424</v>
      </c>
    </row>
    <row r="2126" spans="1:3" x14ac:dyDescent="0.15">
      <c r="A2126" s="619" t="s">
        <v>1099</v>
      </c>
      <c r="B2126" s="618">
        <v>2013</v>
      </c>
      <c r="C2126" s="619" t="s">
        <v>424</v>
      </c>
    </row>
    <row r="2127" spans="1:3" x14ac:dyDescent="0.15">
      <c r="A2127" s="619" t="s">
        <v>1099</v>
      </c>
      <c r="B2127" s="618">
        <v>2013</v>
      </c>
      <c r="C2127" s="619" t="s">
        <v>424</v>
      </c>
    </row>
    <row r="2128" spans="1:3" x14ac:dyDescent="0.15">
      <c r="A2128" s="619" t="s">
        <v>1099</v>
      </c>
      <c r="B2128" s="618">
        <v>2013</v>
      </c>
      <c r="C2128" s="619" t="s">
        <v>1104</v>
      </c>
    </row>
    <row r="2129" spans="1:3" x14ac:dyDescent="0.15">
      <c r="A2129" s="619" t="s">
        <v>1099</v>
      </c>
      <c r="B2129" s="618">
        <v>2013</v>
      </c>
      <c r="C2129" s="619" t="s">
        <v>437</v>
      </c>
    </row>
    <row r="2130" spans="1:3" x14ac:dyDescent="0.15">
      <c r="A2130" s="619" t="s">
        <v>1099</v>
      </c>
      <c r="B2130" s="618">
        <v>2013</v>
      </c>
      <c r="C2130" s="619" t="s">
        <v>424</v>
      </c>
    </row>
    <row r="2131" spans="1:3" x14ac:dyDescent="0.15">
      <c r="A2131" s="619" t="s">
        <v>1099</v>
      </c>
      <c r="B2131" s="618">
        <v>2013</v>
      </c>
      <c r="C2131" s="619" t="s">
        <v>1104</v>
      </c>
    </row>
    <row r="2132" spans="1:3" x14ac:dyDescent="0.15">
      <c r="A2132" s="619" t="s">
        <v>1099</v>
      </c>
      <c r="B2132" s="618">
        <v>2013</v>
      </c>
      <c r="C2132" s="619" t="s">
        <v>424</v>
      </c>
    </row>
    <row r="2133" spans="1:3" x14ac:dyDescent="0.15">
      <c r="A2133" s="619" t="s">
        <v>1099</v>
      </c>
      <c r="B2133" s="618">
        <v>2013</v>
      </c>
      <c r="C2133" s="619" t="s">
        <v>437</v>
      </c>
    </row>
    <row r="2134" spans="1:3" x14ac:dyDescent="0.15">
      <c r="A2134" s="619" t="s">
        <v>1099</v>
      </c>
      <c r="B2134" s="618">
        <v>2013</v>
      </c>
      <c r="C2134" s="619" t="s">
        <v>424</v>
      </c>
    </row>
    <row r="2135" spans="1:3" x14ac:dyDescent="0.15">
      <c r="A2135" s="619" t="s">
        <v>1099</v>
      </c>
      <c r="B2135" s="618">
        <v>2013</v>
      </c>
      <c r="C2135" s="619" t="s">
        <v>424</v>
      </c>
    </row>
    <row r="2136" spans="1:3" x14ac:dyDescent="0.15">
      <c r="A2136" s="619" t="s">
        <v>1099</v>
      </c>
      <c r="B2136" s="618">
        <v>2013</v>
      </c>
      <c r="C2136" s="619" t="s">
        <v>424</v>
      </c>
    </row>
    <row r="2137" spans="1:3" x14ac:dyDescent="0.15">
      <c r="A2137" s="619" t="s">
        <v>1099</v>
      </c>
      <c r="B2137" s="618">
        <v>2013</v>
      </c>
      <c r="C2137" s="619" t="s">
        <v>424</v>
      </c>
    </row>
    <row r="2138" spans="1:3" x14ac:dyDescent="0.15">
      <c r="A2138" s="619" t="s">
        <v>1099</v>
      </c>
      <c r="B2138" s="618">
        <v>2013</v>
      </c>
      <c r="C2138" s="619" t="s">
        <v>424</v>
      </c>
    </row>
    <row r="2139" spans="1:3" x14ac:dyDescent="0.15">
      <c r="A2139" s="619" t="s">
        <v>1099</v>
      </c>
      <c r="B2139" s="618">
        <v>2013</v>
      </c>
      <c r="C2139" s="619" t="s">
        <v>424</v>
      </c>
    </row>
    <row r="2140" spans="1:3" x14ac:dyDescent="0.15">
      <c r="A2140" s="619" t="s">
        <v>1099</v>
      </c>
      <c r="B2140" s="618">
        <v>2013</v>
      </c>
      <c r="C2140" s="619" t="s">
        <v>424</v>
      </c>
    </row>
    <row r="2141" spans="1:3" x14ac:dyDescent="0.15">
      <c r="A2141" s="619" t="s">
        <v>1099</v>
      </c>
      <c r="B2141" s="618">
        <v>2013</v>
      </c>
      <c r="C2141" s="619" t="s">
        <v>437</v>
      </c>
    </row>
    <row r="2142" spans="1:3" x14ac:dyDescent="0.15">
      <c r="A2142" s="619" t="s">
        <v>1099</v>
      </c>
      <c r="B2142" s="618">
        <v>2013</v>
      </c>
      <c r="C2142" s="619" t="s">
        <v>424</v>
      </c>
    </row>
    <row r="2143" spans="1:3" x14ac:dyDescent="0.15">
      <c r="A2143" s="619" t="s">
        <v>1099</v>
      </c>
      <c r="B2143" s="618">
        <v>2013</v>
      </c>
      <c r="C2143" s="619" t="s">
        <v>424</v>
      </c>
    </row>
    <row r="2144" spans="1:3" x14ac:dyDescent="0.15">
      <c r="A2144" s="619" t="s">
        <v>1099</v>
      </c>
      <c r="B2144" s="618">
        <v>2013</v>
      </c>
      <c r="C2144" s="619" t="s">
        <v>424</v>
      </c>
    </row>
    <row r="2145" spans="1:3" x14ac:dyDescent="0.15">
      <c r="A2145" s="619" t="s">
        <v>1099</v>
      </c>
      <c r="B2145" s="618">
        <v>2013</v>
      </c>
      <c r="C2145" s="619" t="s">
        <v>424</v>
      </c>
    </row>
    <row r="2146" spans="1:3" x14ac:dyDescent="0.15">
      <c r="A2146" s="619" t="s">
        <v>1099</v>
      </c>
      <c r="B2146" s="618">
        <v>2013</v>
      </c>
      <c r="C2146" s="619" t="s">
        <v>424</v>
      </c>
    </row>
    <row r="2147" spans="1:3" x14ac:dyDescent="0.15">
      <c r="A2147" s="619" t="s">
        <v>1099</v>
      </c>
      <c r="B2147" s="618">
        <v>2013</v>
      </c>
      <c r="C2147" s="619" t="s">
        <v>424</v>
      </c>
    </row>
    <row r="2148" spans="1:3" x14ac:dyDescent="0.15">
      <c r="A2148" s="619" t="s">
        <v>1099</v>
      </c>
      <c r="B2148" s="618">
        <v>2013</v>
      </c>
      <c r="C2148" s="619" t="s">
        <v>424</v>
      </c>
    </row>
    <row r="2149" spans="1:3" x14ac:dyDescent="0.15">
      <c r="A2149" s="619" t="s">
        <v>1099</v>
      </c>
      <c r="B2149" s="618">
        <v>2013</v>
      </c>
      <c r="C2149" s="619" t="s">
        <v>424</v>
      </c>
    </row>
    <row r="2150" spans="1:3" x14ac:dyDescent="0.15">
      <c r="A2150" s="619" t="s">
        <v>1099</v>
      </c>
      <c r="B2150" s="618">
        <v>2013</v>
      </c>
      <c r="C2150" s="619" t="s">
        <v>424</v>
      </c>
    </row>
    <row r="2151" spans="1:3" x14ac:dyDescent="0.15">
      <c r="A2151" s="619" t="s">
        <v>1099</v>
      </c>
      <c r="B2151" s="618">
        <v>2013</v>
      </c>
      <c r="C2151" s="619" t="s">
        <v>437</v>
      </c>
    </row>
    <row r="2152" spans="1:3" x14ac:dyDescent="0.15">
      <c r="A2152" s="619" t="s">
        <v>1099</v>
      </c>
      <c r="B2152" s="618">
        <v>2013</v>
      </c>
      <c r="C2152" s="619" t="s">
        <v>437</v>
      </c>
    </row>
    <row r="2153" spans="1:3" x14ac:dyDescent="0.15">
      <c r="A2153" s="619" t="s">
        <v>1099</v>
      </c>
      <c r="B2153" s="618">
        <v>2013</v>
      </c>
      <c r="C2153" s="619" t="s">
        <v>437</v>
      </c>
    </row>
    <row r="2154" spans="1:3" x14ac:dyDescent="0.15">
      <c r="A2154" s="619" t="s">
        <v>1099</v>
      </c>
      <c r="B2154" s="618">
        <v>2013</v>
      </c>
      <c r="C2154" s="619" t="s">
        <v>424</v>
      </c>
    </row>
    <row r="2155" spans="1:3" x14ac:dyDescent="0.15">
      <c r="A2155" s="619" t="s">
        <v>1099</v>
      </c>
      <c r="B2155" s="618">
        <v>2013</v>
      </c>
      <c r="C2155" s="619" t="s">
        <v>424</v>
      </c>
    </row>
    <row r="2156" spans="1:3" x14ac:dyDescent="0.15">
      <c r="A2156" s="619" t="s">
        <v>1099</v>
      </c>
      <c r="B2156" s="618">
        <v>2013</v>
      </c>
      <c r="C2156" s="619" t="s">
        <v>1080</v>
      </c>
    </row>
    <row r="2157" spans="1:3" x14ac:dyDescent="0.15">
      <c r="A2157" s="619" t="s">
        <v>1099</v>
      </c>
      <c r="B2157" s="618">
        <v>2013</v>
      </c>
      <c r="C2157" s="619" t="s">
        <v>1110</v>
      </c>
    </row>
    <row r="2158" spans="1:3" x14ac:dyDescent="0.15">
      <c r="A2158" s="619" t="s">
        <v>1099</v>
      </c>
      <c r="B2158" s="618">
        <v>2013</v>
      </c>
      <c r="C2158" s="619" t="s">
        <v>1116</v>
      </c>
    </row>
    <row r="2159" spans="1:3" x14ac:dyDescent="0.15">
      <c r="A2159" s="619" t="s">
        <v>1099</v>
      </c>
      <c r="B2159" s="618">
        <v>2013</v>
      </c>
      <c r="C2159" s="619" t="s">
        <v>1107</v>
      </c>
    </row>
    <row r="2160" spans="1:3" x14ac:dyDescent="0.15">
      <c r="A2160" s="619" t="s">
        <v>1099</v>
      </c>
      <c r="B2160" s="618">
        <v>2013</v>
      </c>
      <c r="C2160" s="619" t="s">
        <v>1104</v>
      </c>
    </row>
    <row r="2161" spans="1:3" x14ac:dyDescent="0.15">
      <c r="A2161" s="619" t="s">
        <v>1099</v>
      </c>
      <c r="B2161" s="618">
        <v>2013</v>
      </c>
      <c r="C2161" s="619" t="s">
        <v>1111</v>
      </c>
    </row>
    <row r="2162" spans="1:3" x14ac:dyDescent="0.15">
      <c r="A2162" s="619" t="s">
        <v>1099</v>
      </c>
      <c r="B2162" s="618">
        <v>2013</v>
      </c>
      <c r="C2162" s="619" t="s">
        <v>1116</v>
      </c>
    </row>
    <row r="2163" spans="1:3" x14ac:dyDescent="0.15">
      <c r="A2163" s="619" t="s">
        <v>1099</v>
      </c>
      <c r="B2163" s="618">
        <v>2013</v>
      </c>
      <c r="C2163" s="619" t="s">
        <v>1110</v>
      </c>
    </row>
    <row r="2164" spans="1:3" x14ac:dyDescent="0.15">
      <c r="A2164" s="619" t="s">
        <v>1099</v>
      </c>
      <c r="B2164" s="618">
        <v>2013</v>
      </c>
      <c r="C2164" s="619" t="s">
        <v>437</v>
      </c>
    </row>
    <row r="2165" spans="1:3" x14ac:dyDescent="0.15">
      <c r="A2165" s="619" t="s">
        <v>1099</v>
      </c>
      <c r="B2165" s="618">
        <v>2013</v>
      </c>
      <c r="C2165" s="619" t="s">
        <v>1104</v>
      </c>
    </row>
    <row r="2166" spans="1:3" x14ac:dyDescent="0.15">
      <c r="A2166" s="619" t="s">
        <v>1099</v>
      </c>
      <c r="B2166" s="618">
        <v>2013</v>
      </c>
      <c r="C2166" s="619" t="s">
        <v>1080</v>
      </c>
    </row>
    <row r="2167" spans="1:3" x14ac:dyDescent="0.15">
      <c r="A2167" s="619" t="s">
        <v>1099</v>
      </c>
      <c r="B2167" s="618">
        <v>2013</v>
      </c>
      <c r="C2167" s="619" t="s">
        <v>1080</v>
      </c>
    </row>
    <row r="2168" spans="1:3" x14ac:dyDescent="0.15">
      <c r="A2168" s="619" t="s">
        <v>1099</v>
      </c>
      <c r="B2168" s="618">
        <v>2013</v>
      </c>
      <c r="C2168" s="619" t="s">
        <v>424</v>
      </c>
    </row>
    <row r="2169" spans="1:3" x14ac:dyDescent="0.15">
      <c r="A2169" s="619" t="s">
        <v>1099</v>
      </c>
      <c r="B2169" s="618">
        <v>2013</v>
      </c>
      <c r="C2169" s="619" t="s">
        <v>424</v>
      </c>
    </row>
    <row r="2170" spans="1:3" x14ac:dyDescent="0.15">
      <c r="A2170" s="619" t="s">
        <v>1099</v>
      </c>
      <c r="B2170" s="618">
        <v>2013</v>
      </c>
      <c r="C2170" s="619" t="s">
        <v>437</v>
      </c>
    </row>
    <row r="2171" spans="1:3" x14ac:dyDescent="0.15">
      <c r="A2171" s="619" t="s">
        <v>1099</v>
      </c>
      <c r="B2171" s="618">
        <v>2013</v>
      </c>
      <c r="C2171" s="619" t="s">
        <v>424</v>
      </c>
    </row>
    <row r="2172" spans="1:3" x14ac:dyDescent="0.15">
      <c r="A2172" s="619" t="s">
        <v>1099</v>
      </c>
      <c r="B2172" s="618">
        <v>2013</v>
      </c>
      <c r="C2172" s="619" t="s">
        <v>424</v>
      </c>
    </row>
    <row r="2173" spans="1:3" x14ac:dyDescent="0.15">
      <c r="A2173" s="619" t="s">
        <v>1099</v>
      </c>
      <c r="B2173" s="618">
        <v>2013</v>
      </c>
      <c r="C2173" s="619" t="s">
        <v>424</v>
      </c>
    </row>
    <row r="2174" spans="1:3" x14ac:dyDescent="0.15">
      <c r="A2174" s="619" t="s">
        <v>1099</v>
      </c>
      <c r="B2174" s="618">
        <v>2013</v>
      </c>
      <c r="C2174" s="619" t="s">
        <v>424</v>
      </c>
    </row>
    <row r="2175" spans="1:3" x14ac:dyDescent="0.15">
      <c r="A2175" s="619" t="s">
        <v>1099</v>
      </c>
      <c r="B2175" s="618">
        <v>2013</v>
      </c>
      <c r="C2175" s="619" t="s">
        <v>437</v>
      </c>
    </row>
    <row r="2176" spans="1:3" x14ac:dyDescent="0.15">
      <c r="A2176" s="619" t="s">
        <v>1099</v>
      </c>
      <c r="B2176" s="618">
        <v>2013</v>
      </c>
      <c r="C2176" s="619" t="s">
        <v>437</v>
      </c>
    </row>
    <row r="2177" spans="1:3" x14ac:dyDescent="0.15">
      <c r="A2177" s="619" t="s">
        <v>1099</v>
      </c>
      <c r="B2177" s="618">
        <v>2013</v>
      </c>
      <c r="C2177" s="619" t="s">
        <v>437</v>
      </c>
    </row>
    <row r="2178" spans="1:3" x14ac:dyDescent="0.15">
      <c r="A2178" s="619" t="s">
        <v>1099</v>
      </c>
      <c r="B2178" s="618">
        <v>2013</v>
      </c>
      <c r="C2178" s="619" t="s">
        <v>1102</v>
      </c>
    </row>
    <row r="2179" spans="1:3" x14ac:dyDescent="0.15">
      <c r="A2179" s="619" t="s">
        <v>1099</v>
      </c>
      <c r="B2179" s="618">
        <v>2013</v>
      </c>
      <c r="C2179" s="619" t="s">
        <v>424</v>
      </c>
    </row>
    <row r="2180" spans="1:3" x14ac:dyDescent="0.15">
      <c r="A2180" s="619" t="s">
        <v>1099</v>
      </c>
      <c r="B2180" s="618">
        <v>2013</v>
      </c>
      <c r="C2180" s="619" t="s">
        <v>437</v>
      </c>
    </row>
    <row r="2181" spans="1:3" x14ac:dyDescent="0.15">
      <c r="A2181" s="619" t="s">
        <v>1099</v>
      </c>
      <c r="B2181" s="618">
        <v>2013</v>
      </c>
      <c r="C2181" s="619" t="s">
        <v>424</v>
      </c>
    </row>
    <row r="2182" spans="1:3" x14ac:dyDescent="0.15">
      <c r="A2182" s="619" t="s">
        <v>1099</v>
      </c>
      <c r="B2182" s="618">
        <v>2013</v>
      </c>
      <c r="C2182" s="619" t="s">
        <v>437</v>
      </c>
    </row>
    <row r="2183" spans="1:3" x14ac:dyDescent="0.15">
      <c r="A2183" s="619" t="s">
        <v>1099</v>
      </c>
      <c r="B2183" s="618">
        <v>2013</v>
      </c>
      <c r="C2183" s="619" t="s">
        <v>424</v>
      </c>
    </row>
    <row r="2184" spans="1:3" x14ac:dyDescent="0.15">
      <c r="A2184" s="619" t="s">
        <v>1099</v>
      </c>
      <c r="B2184" s="618">
        <v>2013</v>
      </c>
      <c r="C2184" s="619" t="s">
        <v>424</v>
      </c>
    </row>
    <row r="2185" spans="1:3" x14ac:dyDescent="0.15">
      <c r="A2185" s="619" t="s">
        <v>1099</v>
      </c>
      <c r="B2185" s="618">
        <v>2013</v>
      </c>
      <c r="C2185" s="619" t="s">
        <v>424</v>
      </c>
    </row>
    <row r="2186" spans="1:3" x14ac:dyDescent="0.15">
      <c r="A2186" s="619" t="s">
        <v>1099</v>
      </c>
      <c r="B2186" s="618">
        <v>2013</v>
      </c>
      <c r="C2186" s="619" t="s">
        <v>437</v>
      </c>
    </row>
    <row r="2187" spans="1:3" x14ac:dyDescent="0.15">
      <c r="A2187" s="619" t="s">
        <v>1099</v>
      </c>
      <c r="B2187" s="618">
        <v>2013</v>
      </c>
      <c r="C2187" s="619" t="s">
        <v>424</v>
      </c>
    </row>
    <row r="2188" spans="1:3" x14ac:dyDescent="0.15">
      <c r="A2188" s="619" t="s">
        <v>1099</v>
      </c>
      <c r="B2188" s="618">
        <v>2013</v>
      </c>
      <c r="C2188" s="619" t="s">
        <v>1102</v>
      </c>
    </row>
    <row r="2189" spans="1:3" x14ac:dyDescent="0.15">
      <c r="A2189" s="619" t="s">
        <v>1099</v>
      </c>
      <c r="B2189" s="618">
        <v>2013</v>
      </c>
      <c r="C2189" s="619" t="s">
        <v>424</v>
      </c>
    </row>
    <row r="2190" spans="1:3" x14ac:dyDescent="0.15">
      <c r="A2190" s="619" t="s">
        <v>1099</v>
      </c>
      <c r="B2190" s="618">
        <v>2013</v>
      </c>
      <c r="C2190" s="619" t="s">
        <v>424</v>
      </c>
    </row>
    <row r="2191" spans="1:3" x14ac:dyDescent="0.15">
      <c r="A2191" s="619" t="s">
        <v>1099</v>
      </c>
      <c r="B2191" s="618">
        <v>2013</v>
      </c>
      <c r="C2191" s="619" t="s">
        <v>424</v>
      </c>
    </row>
    <row r="2192" spans="1:3" x14ac:dyDescent="0.15">
      <c r="A2192" s="619" t="s">
        <v>1099</v>
      </c>
      <c r="B2192" s="618">
        <v>2013</v>
      </c>
      <c r="C2192" s="619" t="s">
        <v>424</v>
      </c>
    </row>
    <row r="2193" spans="1:3" x14ac:dyDescent="0.15">
      <c r="A2193" s="619" t="s">
        <v>1099</v>
      </c>
      <c r="B2193" s="618">
        <v>2013</v>
      </c>
      <c r="C2193" s="619" t="s">
        <v>437</v>
      </c>
    </row>
    <row r="2194" spans="1:3" x14ac:dyDescent="0.15">
      <c r="A2194" s="619" t="s">
        <v>1099</v>
      </c>
      <c r="B2194" s="618">
        <v>2013</v>
      </c>
      <c r="C2194" s="619" t="s">
        <v>437</v>
      </c>
    </row>
    <row r="2195" spans="1:3" x14ac:dyDescent="0.15">
      <c r="A2195" s="619" t="s">
        <v>1099</v>
      </c>
      <c r="B2195" s="618">
        <v>2013</v>
      </c>
      <c r="C2195" s="619" t="s">
        <v>437</v>
      </c>
    </row>
    <row r="2196" spans="1:3" x14ac:dyDescent="0.15">
      <c r="A2196" s="619" t="s">
        <v>1099</v>
      </c>
      <c r="B2196" s="618">
        <v>2013</v>
      </c>
      <c r="C2196" s="619" t="s">
        <v>437</v>
      </c>
    </row>
    <row r="2197" spans="1:3" x14ac:dyDescent="0.15">
      <c r="A2197" s="619" t="s">
        <v>1099</v>
      </c>
      <c r="B2197" s="618">
        <v>2013</v>
      </c>
      <c r="C2197" s="619" t="s">
        <v>424</v>
      </c>
    </row>
    <row r="2198" spans="1:3" x14ac:dyDescent="0.15">
      <c r="A2198" s="619" t="s">
        <v>1099</v>
      </c>
      <c r="B2198" s="618">
        <v>2013</v>
      </c>
      <c r="C2198" s="619" t="s">
        <v>437</v>
      </c>
    </row>
    <row r="2199" spans="1:3" x14ac:dyDescent="0.15">
      <c r="A2199" s="619" t="s">
        <v>1099</v>
      </c>
      <c r="B2199" s="618">
        <v>2013</v>
      </c>
      <c r="C2199" s="619" t="s">
        <v>437</v>
      </c>
    </row>
    <row r="2200" spans="1:3" x14ac:dyDescent="0.15">
      <c r="A2200" s="619" t="s">
        <v>1099</v>
      </c>
      <c r="B2200" s="618">
        <v>2013</v>
      </c>
      <c r="C2200" s="619" t="s">
        <v>424</v>
      </c>
    </row>
    <row r="2201" spans="1:3" x14ac:dyDescent="0.15">
      <c r="A2201" s="619" t="s">
        <v>1099</v>
      </c>
      <c r="B2201" s="618">
        <v>2013</v>
      </c>
      <c r="C2201" s="619" t="s">
        <v>437</v>
      </c>
    </row>
    <row r="2202" spans="1:3" x14ac:dyDescent="0.15">
      <c r="A2202" s="619" t="s">
        <v>1099</v>
      </c>
      <c r="B2202" s="618">
        <v>2013</v>
      </c>
      <c r="C2202" s="619" t="s">
        <v>424</v>
      </c>
    </row>
    <row r="2203" spans="1:3" x14ac:dyDescent="0.15">
      <c r="A2203" s="619" t="s">
        <v>1099</v>
      </c>
      <c r="B2203" s="618">
        <v>2013</v>
      </c>
      <c r="C2203" s="619" t="s">
        <v>424</v>
      </c>
    </row>
    <row r="2204" spans="1:3" x14ac:dyDescent="0.15">
      <c r="A2204" s="619" t="s">
        <v>1099</v>
      </c>
      <c r="B2204" s="618">
        <v>2013</v>
      </c>
      <c r="C2204" s="619" t="s">
        <v>424</v>
      </c>
    </row>
    <row r="2205" spans="1:3" x14ac:dyDescent="0.15">
      <c r="A2205" s="619" t="s">
        <v>1099</v>
      </c>
      <c r="B2205" s="618">
        <v>2013</v>
      </c>
      <c r="C2205" s="619" t="s">
        <v>1102</v>
      </c>
    </row>
    <row r="2206" spans="1:3" x14ac:dyDescent="0.15">
      <c r="A2206" s="619" t="s">
        <v>1099</v>
      </c>
      <c r="B2206" s="618">
        <v>2013</v>
      </c>
      <c r="C2206" s="619" t="s">
        <v>424</v>
      </c>
    </row>
    <row r="2207" spans="1:3" x14ac:dyDescent="0.15">
      <c r="A2207" s="619" t="s">
        <v>1099</v>
      </c>
      <c r="B2207" s="618">
        <v>2013</v>
      </c>
      <c r="C2207" s="619" t="s">
        <v>424</v>
      </c>
    </row>
    <row r="2208" spans="1:3" x14ac:dyDescent="0.15">
      <c r="A2208" s="619" t="s">
        <v>1099</v>
      </c>
      <c r="B2208" s="618">
        <v>2013</v>
      </c>
      <c r="C2208" s="619" t="s">
        <v>424</v>
      </c>
    </row>
    <row r="2209" spans="1:3" x14ac:dyDescent="0.15">
      <c r="A2209" s="619" t="s">
        <v>1099</v>
      </c>
      <c r="B2209" s="618">
        <v>2013</v>
      </c>
      <c r="C2209" s="619" t="s">
        <v>1103</v>
      </c>
    </row>
    <row r="2210" spans="1:3" x14ac:dyDescent="0.15">
      <c r="A2210" s="619" t="s">
        <v>1099</v>
      </c>
      <c r="B2210" s="618">
        <v>2013</v>
      </c>
      <c r="C2210" s="619" t="s">
        <v>1103</v>
      </c>
    </row>
    <row r="2211" spans="1:3" x14ac:dyDescent="0.15">
      <c r="A2211" s="619" t="s">
        <v>1099</v>
      </c>
      <c r="B2211" s="618">
        <v>2013</v>
      </c>
      <c r="C2211" s="619" t="s">
        <v>437</v>
      </c>
    </row>
    <row r="2212" spans="1:3" x14ac:dyDescent="0.15">
      <c r="A2212" s="619" t="s">
        <v>1099</v>
      </c>
      <c r="B2212" s="618">
        <v>2013</v>
      </c>
      <c r="C2212" s="619" t="s">
        <v>424</v>
      </c>
    </row>
    <row r="2213" spans="1:3" x14ac:dyDescent="0.15">
      <c r="A2213" s="618" t="s">
        <v>1099</v>
      </c>
      <c r="B2213" s="618">
        <v>2013</v>
      </c>
      <c r="C2213" s="619" t="s">
        <v>424</v>
      </c>
    </row>
    <row r="2214" spans="1:3" x14ac:dyDescent="0.15">
      <c r="A2214" s="618" t="s">
        <v>1099</v>
      </c>
      <c r="B2214" s="618">
        <v>2013</v>
      </c>
      <c r="C2214" s="619" t="s">
        <v>424</v>
      </c>
    </row>
    <row r="2215" spans="1:3" x14ac:dyDescent="0.15">
      <c r="A2215" s="618" t="s">
        <v>1099</v>
      </c>
      <c r="B2215" s="618">
        <v>2013</v>
      </c>
      <c r="C2215" s="619" t="s">
        <v>424</v>
      </c>
    </row>
    <row r="2216" spans="1:3" x14ac:dyDescent="0.15">
      <c r="A2216" s="618" t="s">
        <v>1099</v>
      </c>
      <c r="B2216" s="618">
        <v>2013</v>
      </c>
      <c r="C2216" s="619" t="s">
        <v>424</v>
      </c>
    </row>
    <row r="2217" spans="1:3" x14ac:dyDescent="0.15">
      <c r="A2217" s="618" t="s">
        <v>1099</v>
      </c>
      <c r="B2217" s="618">
        <v>2013</v>
      </c>
      <c r="C2217" s="619" t="s">
        <v>437</v>
      </c>
    </row>
    <row r="2218" spans="1:3" x14ac:dyDescent="0.15">
      <c r="A2218" s="618" t="s">
        <v>1099</v>
      </c>
      <c r="B2218" s="618">
        <v>2013</v>
      </c>
      <c r="C2218" s="619" t="s">
        <v>424</v>
      </c>
    </row>
    <row r="2219" spans="1:3" x14ac:dyDescent="0.15">
      <c r="A2219" s="618" t="s">
        <v>1099</v>
      </c>
      <c r="B2219" s="618">
        <v>2013</v>
      </c>
      <c r="C2219" s="619" t="s">
        <v>1080</v>
      </c>
    </row>
    <row r="2220" spans="1:3" x14ac:dyDescent="0.15">
      <c r="A2220" s="618" t="s">
        <v>1099</v>
      </c>
      <c r="B2220" s="618">
        <v>2013</v>
      </c>
      <c r="C2220" s="619" t="s">
        <v>424</v>
      </c>
    </row>
    <row r="2221" spans="1:3" x14ac:dyDescent="0.15">
      <c r="A2221" s="618" t="s">
        <v>1099</v>
      </c>
      <c r="B2221" s="618">
        <v>2013</v>
      </c>
      <c r="C2221" s="619" t="s">
        <v>424</v>
      </c>
    </row>
    <row r="2222" spans="1:3" x14ac:dyDescent="0.15">
      <c r="A2222" s="618" t="s">
        <v>1099</v>
      </c>
      <c r="B2222" s="618">
        <v>2013</v>
      </c>
      <c r="C2222" s="619" t="s">
        <v>1103</v>
      </c>
    </row>
    <row r="2223" spans="1:3" x14ac:dyDescent="0.15">
      <c r="A2223" s="618" t="s">
        <v>1099</v>
      </c>
      <c r="B2223" s="618">
        <v>2013</v>
      </c>
      <c r="C2223" s="619" t="s">
        <v>424</v>
      </c>
    </row>
    <row r="2224" spans="1:3" x14ac:dyDescent="0.15">
      <c r="A2224" s="618" t="s">
        <v>1099</v>
      </c>
      <c r="B2224" s="618">
        <v>2013</v>
      </c>
      <c r="C2224" s="619" t="s">
        <v>424</v>
      </c>
    </row>
    <row r="2225" spans="1:3" x14ac:dyDescent="0.15">
      <c r="A2225" s="618" t="s">
        <v>1099</v>
      </c>
      <c r="B2225" s="618">
        <v>2013</v>
      </c>
      <c r="C2225" s="619" t="s">
        <v>424</v>
      </c>
    </row>
    <row r="2226" spans="1:3" x14ac:dyDescent="0.15">
      <c r="A2226" s="618" t="s">
        <v>1099</v>
      </c>
      <c r="B2226" s="618">
        <v>2013</v>
      </c>
      <c r="C2226" s="619" t="s">
        <v>424</v>
      </c>
    </row>
    <row r="2227" spans="1:3" x14ac:dyDescent="0.15">
      <c r="A2227" s="618" t="s">
        <v>1099</v>
      </c>
      <c r="B2227" s="618">
        <v>2013</v>
      </c>
      <c r="C2227" s="619" t="s">
        <v>424</v>
      </c>
    </row>
    <row r="2228" spans="1:3" x14ac:dyDescent="0.15">
      <c r="A2228" s="618" t="s">
        <v>1099</v>
      </c>
      <c r="B2228" s="618">
        <v>2013</v>
      </c>
      <c r="C2228" s="619" t="s">
        <v>424</v>
      </c>
    </row>
    <row r="2229" spans="1:3" x14ac:dyDescent="0.15">
      <c r="A2229" s="618" t="s">
        <v>1099</v>
      </c>
      <c r="B2229" s="618">
        <v>2013</v>
      </c>
      <c r="C2229" s="619" t="s">
        <v>424</v>
      </c>
    </row>
    <row r="2230" spans="1:3" x14ac:dyDescent="0.15">
      <c r="A2230" s="618" t="s">
        <v>1099</v>
      </c>
      <c r="B2230" s="618">
        <v>2013</v>
      </c>
      <c r="C2230" s="619" t="s">
        <v>424</v>
      </c>
    </row>
    <row r="2231" spans="1:3" x14ac:dyDescent="0.15">
      <c r="A2231" s="618" t="s">
        <v>1099</v>
      </c>
      <c r="B2231" s="618">
        <v>2013</v>
      </c>
      <c r="C2231" s="619" t="s">
        <v>424</v>
      </c>
    </row>
    <row r="2232" spans="1:3" x14ac:dyDescent="0.15">
      <c r="A2232" s="618" t="s">
        <v>1099</v>
      </c>
      <c r="B2232" s="618">
        <v>2013</v>
      </c>
      <c r="C2232" s="619" t="s">
        <v>424</v>
      </c>
    </row>
    <row r="2233" spans="1:3" x14ac:dyDescent="0.15">
      <c r="A2233" s="618" t="s">
        <v>1099</v>
      </c>
      <c r="B2233" s="618">
        <v>2013</v>
      </c>
      <c r="C2233" s="619" t="s">
        <v>424</v>
      </c>
    </row>
    <row r="2234" spans="1:3" x14ac:dyDescent="0.15">
      <c r="A2234" s="618" t="s">
        <v>1099</v>
      </c>
      <c r="B2234" s="618">
        <v>2013</v>
      </c>
      <c r="C2234" s="619" t="s">
        <v>424</v>
      </c>
    </row>
    <row r="2235" spans="1:3" x14ac:dyDescent="0.15">
      <c r="A2235" s="618" t="s">
        <v>1099</v>
      </c>
      <c r="B2235" s="618">
        <v>2013</v>
      </c>
      <c r="C2235" s="619" t="s">
        <v>424</v>
      </c>
    </row>
    <row r="2236" spans="1:3" x14ac:dyDescent="0.15">
      <c r="A2236" s="618" t="s">
        <v>1099</v>
      </c>
      <c r="B2236" s="618">
        <v>2013</v>
      </c>
      <c r="C2236" s="619" t="s">
        <v>1080</v>
      </c>
    </row>
    <row r="2237" spans="1:3" x14ac:dyDescent="0.15">
      <c r="A2237" s="618" t="s">
        <v>1099</v>
      </c>
      <c r="B2237" s="618">
        <v>2013</v>
      </c>
      <c r="C2237" s="619" t="s">
        <v>1103</v>
      </c>
    </row>
    <row r="2238" spans="1:3" x14ac:dyDescent="0.15">
      <c r="A2238" s="618" t="s">
        <v>1099</v>
      </c>
      <c r="B2238" s="618">
        <v>2013</v>
      </c>
      <c r="C2238" s="619" t="s">
        <v>424</v>
      </c>
    </row>
    <row r="2239" spans="1:3" x14ac:dyDescent="0.15">
      <c r="A2239" s="618" t="s">
        <v>1099</v>
      </c>
      <c r="B2239" s="618">
        <v>2013</v>
      </c>
      <c r="C2239" s="619" t="s">
        <v>1080</v>
      </c>
    </row>
    <row r="2240" spans="1:3" x14ac:dyDescent="0.15">
      <c r="A2240" s="618" t="s">
        <v>1099</v>
      </c>
      <c r="B2240" s="618">
        <v>2013</v>
      </c>
      <c r="C2240" s="619" t="s">
        <v>1080</v>
      </c>
    </row>
    <row r="2241" spans="1:3" x14ac:dyDescent="0.15">
      <c r="A2241" s="618" t="s">
        <v>1099</v>
      </c>
      <c r="B2241" s="618">
        <v>2013</v>
      </c>
      <c r="C2241" s="619" t="s">
        <v>1080</v>
      </c>
    </row>
    <row r="2242" spans="1:3" x14ac:dyDescent="0.15">
      <c r="A2242" s="619" t="s">
        <v>1099</v>
      </c>
      <c r="B2242" s="618">
        <v>2013</v>
      </c>
      <c r="C2242" s="619" t="s">
        <v>424</v>
      </c>
    </row>
    <row r="2243" spans="1:3" x14ac:dyDescent="0.15">
      <c r="A2243" s="619" t="s">
        <v>1099</v>
      </c>
      <c r="B2243" s="618">
        <v>2013</v>
      </c>
      <c r="C2243" s="619" t="s">
        <v>424</v>
      </c>
    </row>
    <row r="2244" spans="1:3" x14ac:dyDescent="0.15">
      <c r="A2244" s="619" t="s">
        <v>1099</v>
      </c>
      <c r="B2244" s="618">
        <v>2013</v>
      </c>
      <c r="C2244" s="619" t="s">
        <v>424</v>
      </c>
    </row>
    <row r="2245" spans="1:3" x14ac:dyDescent="0.15">
      <c r="A2245" s="619" t="s">
        <v>1099</v>
      </c>
      <c r="B2245" s="618">
        <v>2013</v>
      </c>
      <c r="C2245" s="619" t="s">
        <v>1103</v>
      </c>
    </row>
    <row r="2246" spans="1:3" x14ac:dyDescent="0.15">
      <c r="A2246" s="619" t="s">
        <v>1099</v>
      </c>
      <c r="B2246" s="618">
        <v>2013</v>
      </c>
      <c r="C2246" s="619" t="s">
        <v>424</v>
      </c>
    </row>
    <row r="2247" spans="1:3" x14ac:dyDescent="0.15">
      <c r="A2247" s="619" t="s">
        <v>1099</v>
      </c>
      <c r="B2247" s="618">
        <v>2013</v>
      </c>
      <c r="C2247" s="619" t="s">
        <v>424</v>
      </c>
    </row>
    <row r="2248" spans="1:3" x14ac:dyDescent="0.15">
      <c r="A2248" s="619" t="s">
        <v>1099</v>
      </c>
      <c r="B2248" s="618" t="s">
        <v>1081</v>
      </c>
      <c r="C2248" s="619" t="s">
        <v>424</v>
      </c>
    </row>
    <row r="2249" spans="1:3" x14ac:dyDescent="0.15">
      <c r="A2249" s="619" t="s">
        <v>1099</v>
      </c>
      <c r="B2249" s="618">
        <v>2013</v>
      </c>
      <c r="C2249" s="619" t="s">
        <v>424</v>
      </c>
    </row>
    <row r="2250" spans="1:3" x14ac:dyDescent="0.15">
      <c r="A2250" s="619" t="s">
        <v>1099</v>
      </c>
      <c r="B2250" s="618">
        <v>2013</v>
      </c>
      <c r="C2250" s="619" t="s">
        <v>424</v>
      </c>
    </row>
    <row r="2251" spans="1:3" x14ac:dyDescent="0.15">
      <c r="A2251" s="619" t="s">
        <v>1099</v>
      </c>
      <c r="B2251" s="618">
        <v>2013</v>
      </c>
      <c r="C2251" s="619" t="s">
        <v>1080</v>
      </c>
    </row>
    <row r="2252" spans="1:3" x14ac:dyDescent="0.15">
      <c r="A2252" s="619" t="s">
        <v>1099</v>
      </c>
      <c r="B2252" s="618">
        <v>2013</v>
      </c>
      <c r="C2252" s="619" t="s">
        <v>424</v>
      </c>
    </row>
    <row r="2253" spans="1:3" x14ac:dyDescent="0.15">
      <c r="A2253" s="619" t="s">
        <v>1099</v>
      </c>
      <c r="B2253" s="618">
        <v>2013</v>
      </c>
      <c r="C2253" s="619" t="s">
        <v>424</v>
      </c>
    </row>
    <row r="2254" spans="1:3" x14ac:dyDescent="0.15">
      <c r="A2254" s="619" t="s">
        <v>1099</v>
      </c>
      <c r="B2254" s="618">
        <v>2013</v>
      </c>
      <c r="C2254" s="619" t="s">
        <v>424</v>
      </c>
    </row>
    <row r="2255" spans="1:3" x14ac:dyDescent="0.15">
      <c r="A2255" s="619" t="s">
        <v>1099</v>
      </c>
      <c r="B2255" s="618">
        <v>2013</v>
      </c>
      <c r="C2255" s="619" t="s">
        <v>424</v>
      </c>
    </row>
    <row r="2256" spans="1:3" x14ac:dyDescent="0.15">
      <c r="A2256" s="619" t="s">
        <v>1099</v>
      </c>
      <c r="B2256" s="618">
        <v>2013</v>
      </c>
      <c r="C2256" s="619" t="s">
        <v>424</v>
      </c>
    </row>
    <row r="2257" spans="1:3" x14ac:dyDescent="0.15">
      <c r="A2257" s="619" t="s">
        <v>1099</v>
      </c>
      <c r="B2257" s="618">
        <v>2013</v>
      </c>
      <c r="C2257" s="619" t="s">
        <v>424</v>
      </c>
    </row>
    <row r="2258" spans="1:3" x14ac:dyDescent="0.15">
      <c r="A2258" s="619" t="s">
        <v>1099</v>
      </c>
      <c r="B2258" s="618">
        <v>2013</v>
      </c>
      <c r="C2258" s="619" t="s">
        <v>424</v>
      </c>
    </row>
    <row r="2259" spans="1:3" x14ac:dyDescent="0.15">
      <c r="A2259" s="619" t="s">
        <v>1099</v>
      </c>
      <c r="B2259" s="618">
        <v>2013</v>
      </c>
      <c r="C2259" s="619" t="s">
        <v>424</v>
      </c>
    </row>
    <row r="2260" spans="1:3" x14ac:dyDescent="0.15">
      <c r="A2260" s="619" t="s">
        <v>1099</v>
      </c>
      <c r="B2260" s="618">
        <v>2013</v>
      </c>
      <c r="C2260" s="619" t="s">
        <v>1103</v>
      </c>
    </row>
    <row r="2261" spans="1:3" x14ac:dyDescent="0.15">
      <c r="A2261" s="619" t="s">
        <v>1099</v>
      </c>
      <c r="B2261" s="618">
        <v>2013</v>
      </c>
      <c r="C2261" s="619" t="s">
        <v>1103</v>
      </c>
    </row>
    <row r="2262" spans="1:3" x14ac:dyDescent="0.15">
      <c r="A2262" s="619" t="s">
        <v>1099</v>
      </c>
      <c r="B2262" s="618">
        <v>2013</v>
      </c>
      <c r="C2262" s="619" t="s">
        <v>1080</v>
      </c>
    </row>
    <row r="2263" spans="1:3" x14ac:dyDescent="0.15">
      <c r="A2263" s="619" t="s">
        <v>1099</v>
      </c>
      <c r="B2263" s="618">
        <v>2013</v>
      </c>
      <c r="C2263" s="619" t="s">
        <v>424</v>
      </c>
    </row>
    <row r="2264" spans="1:3" x14ac:dyDescent="0.15">
      <c r="A2264" s="619" t="s">
        <v>1099</v>
      </c>
      <c r="B2264" s="618">
        <v>2013</v>
      </c>
      <c r="C2264" s="619" t="s">
        <v>424</v>
      </c>
    </row>
    <row r="2265" spans="1:3" x14ac:dyDescent="0.15">
      <c r="A2265" s="619" t="s">
        <v>1099</v>
      </c>
      <c r="B2265" s="618">
        <v>2013</v>
      </c>
      <c r="C2265" s="619" t="s">
        <v>424</v>
      </c>
    </row>
    <row r="2266" spans="1:3" x14ac:dyDescent="0.15">
      <c r="A2266" s="619" t="s">
        <v>1099</v>
      </c>
      <c r="B2266" s="618">
        <v>2013</v>
      </c>
      <c r="C2266" s="619" t="s">
        <v>424</v>
      </c>
    </row>
    <row r="2267" spans="1:3" x14ac:dyDescent="0.15">
      <c r="A2267" s="619" t="s">
        <v>1099</v>
      </c>
      <c r="B2267" s="618">
        <v>2013</v>
      </c>
      <c r="C2267" s="619" t="s">
        <v>424</v>
      </c>
    </row>
    <row r="2268" spans="1:3" x14ac:dyDescent="0.15">
      <c r="A2268" s="619" t="s">
        <v>1099</v>
      </c>
      <c r="B2268" s="618">
        <v>2013</v>
      </c>
      <c r="C2268" s="619" t="s">
        <v>424</v>
      </c>
    </row>
    <row r="2269" spans="1:3" x14ac:dyDescent="0.15">
      <c r="A2269" s="619" t="s">
        <v>1099</v>
      </c>
      <c r="B2269" s="618">
        <v>2013</v>
      </c>
      <c r="C2269" s="619" t="s">
        <v>424</v>
      </c>
    </row>
    <row r="2270" spans="1:3" x14ac:dyDescent="0.15">
      <c r="A2270" s="619" t="s">
        <v>1099</v>
      </c>
      <c r="B2270" s="618">
        <v>2013</v>
      </c>
      <c r="C2270" s="619" t="s">
        <v>424</v>
      </c>
    </row>
    <row r="2271" spans="1:3" x14ac:dyDescent="0.15">
      <c r="A2271" s="619" t="s">
        <v>1099</v>
      </c>
      <c r="B2271" s="618">
        <v>2013</v>
      </c>
      <c r="C2271" s="619" t="s">
        <v>424</v>
      </c>
    </row>
    <row r="2272" spans="1:3" x14ac:dyDescent="0.15">
      <c r="A2272" s="619" t="s">
        <v>1099</v>
      </c>
      <c r="B2272" s="618">
        <v>2013</v>
      </c>
      <c r="C2272" s="619" t="s">
        <v>424</v>
      </c>
    </row>
    <row r="2273" spans="1:3" x14ac:dyDescent="0.15">
      <c r="A2273" s="619" t="s">
        <v>1099</v>
      </c>
      <c r="B2273" s="618">
        <v>2013</v>
      </c>
      <c r="C2273" s="619" t="s">
        <v>424</v>
      </c>
    </row>
    <row r="2274" spans="1:3" x14ac:dyDescent="0.15">
      <c r="A2274" s="619" t="s">
        <v>1099</v>
      </c>
      <c r="B2274" s="618">
        <v>2013</v>
      </c>
      <c r="C2274" s="619" t="s">
        <v>424</v>
      </c>
    </row>
    <row r="2275" spans="1:3" x14ac:dyDescent="0.15">
      <c r="A2275" s="619" t="s">
        <v>1099</v>
      </c>
      <c r="B2275" s="618">
        <v>2013</v>
      </c>
      <c r="C2275" s="619" t="s">
        <v>424</v>
      </c>
    </row>
    <row r="2276" spans="1:3" x14ac:dyDescent="0.15">
      <c r="A2276" s="619" t="s">
        <v>1099</v>
      </c>
      <c r="B2276" s="618">
        <v>2013</v>
      </c>
      <c r="C2276" s="619" t="s">
        <v>424</v>
      </c>
    </row>
    <row r="2277" spans="1:3" x14ac:dyDescent="0.15">
      <c r="A2277" s="619" t="s">
        <v>1099</v>
      </c>
      <c r="B2277" s="618">
        <v>2013</v>
      </c>
      <c r="C2277" s="619" t="s">
        <v>424</v>
      </c>
    </row>
    <row r="2278" spans="1:3" x14ac:dyDescent="0.15">
      <c r="A2278" s="619" t="s">
        <v>1099</v>
      </c>
      <c r="B2278" s="618">
        <v>2013</v>
      </c>
      <c r="C2278" s="619" t="s">
        <v>424</v>
      </c>
    </row>
    <row r="2279" spans="1:3" x14ac:dyDescent="0.15">
      <c r="A2279" s="619" t="s">
        <v>1099</v>
      </c>
      <c r="B2279" s="618">
        <v>2013</v>
      </c>
      <c r="C2279" s="619" t="s">
        <v>424</v>
      </c>
    </row>
    <row r="2280" spans="1:3" x14ac:dyDescent="0.15">
      <c r="A2280" s="619" t="s">
        <v>1099</v>
      </c>
      <c r="B2280" s="618">
        <v>2013</v>
      </c>
      <c r="C2280" s="619" t="s">
        <v>424</v>
      </c>
    </row>
    <row r="2281" spans="1:3" x14ac:dyDescent="0.15">
      <c r="A2281" s="619" t="s">
        <v>1099</v>
      </c>
      <c r="B2281" s="618">
        <v>2013</v>
      </c>
      <c r="C2281" s="619" t="s">
        <v>424</v>
      </c>
    </row>
    <row r="2282" spans="1:3" x14ac:dyDescent="0.15">
      <c r="A2282" s="619" t="s">
        <v>1099</v>
      </c>
      <c r="B2282" s="618">
        <v>2013</v>
      </c>
      <c r="C2282" s="619" t="s">
        <v>424</v>
      </c>
    </row>
    <row r="2283" spans="1:3" x14ac:dyDescent="0.15">
      <c r="A2283" s="619" t="s">
        <v>1099</v>
      </c>
      <c r="B2283" s="618">
        <v>2013</v>
      </c>
      <c r="C2283" s="619" t="s">
        <v>424</v>
      </c>
    </row>
    <row r="2284" spans="1:3" x14ac:dyDescent="0.15">
      <c r="A2284" s="619" t="s">
        <v>1099</v>
      </c>
      <c r="B2284" s="618">
        <v>2013</v>
      </c>
      <c r="C2284" s="619" t="s">
        <v>424</v>
      </c>
    </row>
    <row r="2285" spans="1:3" x14ac:dyDescent="0.15">
      <c r="A2285" s="619" t="s">
        <v>1099</v>
      </c>
      <c r="B2285" s="618">
        <v>2013</v>
      </c>
      <c r="C2285" s="619" t="s">
        <v>424</v>
      </c>
    </row>
    <row r="2286" spans="1:3" x14ac:dyDescent="0.15">
      <c r="A2286" s="619" t="s">
        <v>1099</v>
      </c>
      <c r="B2286" s="618">
        <v>2013</v>
      </c>
      <c r="C2286" s="619" t="s">
        <v>424</v>
      </c>
    </row>
    <row r="2287" spans="1:3" x14ac:dyDescent="0.15">
      <c r="A2287" s="619" t="s">
        <v>1099</v>
      </c>
      <c r="B2287" s="618">
        <v>2013</v>
      </c>
      <c r="C2287" s="619" t="s">
        <v>424</v>
      </c>
    </row>
    <row r="2288" spans="1:3" x14ac:dyDescent="0.15">
      <c r="A2288" s="619" t="s">
        <v>1099</v>
      </c>
      <c r="B2288" s="618">
        <v>2013</v>
      </c>
      <c r="C2288" s="619" t="s">
        <v>424</v>
      </c>
    </row>
    <row r="2289" spans="1:3" x14ac:dyDescent="0.15">
      <c r="A2289" s="619" t="s">
        <v>1099</v>
      </c>
      <c r="B2289" s="618">
        <v>2013</v>
      </c>
      <c r="C2289" s="619" t="s">
        <v>424</v>
      </c>
    </row>
    <row r="2290" spans="1:3" x14ac:dyDescent="0.15">
      <c r="A2290" s="619" t="s">
        <v>1099</v>
      </c>
      <c r="B2290" s="618">
        <v>2013</v>
      </c>
      <c r="C2290" s="619" t="s">
        <v>424</v>
      </c>
    </row>
    <row r="2291" spans="1:3" x14ac:dyDescent="0.15">
      <c r="A2291" s="619" t="s">
        <v>1099</v>
      </c>
      <c r="B2291" s="618">
        <v>2013</v>
      </c>
      <c r="C2291" s="619" t="s">
        <v>424</v>
      </c>
    </row>
    <row r="2292" spans="1:3" x14ac:dyDescent="0.15">
      <c r="A2292" s="619" t="s">
        <v>1099</v>
      </c>
      <c r="B2292" s="618">
        <v>2013</v>
      </c>
      <c r="C2292" s="619" t="s">
        <v>424</v>
      </c>
    </row>
    <row r="2293" spans="1:3" x14ac:dyDescent="0.15">
      <c r="A2293" s="619" t="s">
        <v>1099</v>
      </c>
      <c r="B2293" s="618">
        <v>2013</v>
      </c>
      <c r="C2293" s="619" t="s">
        <v>424</v>
      </c>
    </row>
    <row r="2294" spans="1:3" x14ac:dyDescent="0.15">
      <c r="A2294" s="619" t="s">
        <v>1099</v>
      </c>
      <c r="B2294" s="618">
        <v>2013</v>
      </c>
      <c r="C2294" s="619" t="s">
        <v>424</v>
      </c>
    </row>
    <row r="2295" spans="1:3" x14ac:dyDescent="0.15">
      <c r="A2295" s="619" t="s">
        <v>1099</v>
      </c>
      <c r="B2295" s="618">
        <v>2013</v>
      </c>
      <c r="C2295" s="619" t="s">
        <v>424</v>
      </c>
    </row>
    <row r="2296" spans="1:3" x14ac:dyDescent="0.15">
      <c r="A2296" s="619" t="s">
        <v>1099</v>
      </c>
      <c r="B2296" s="618">
        <v>2013</v>
      </c>
      <c r="C2296" s="619" t="s">
        <v>424</v>
      </c>
    </row>
    <row r="2297" spans="1:3" x14ac:dyDescent="0.15">
      <c r="A2297" s="619" t="s">
        <v>1099</v>
      </c>
      <c r="B2297" s="618">
        <v>2013</v>
      </c>
      <c r="C2297" s="619" t="s">
        <v>424</v>
      </c>
    </row>
    <row r="2298" spans="1:3" x14ac:dyDescent="0.15">
      <c r="A2298" s="619" t="s">
        <v>1099</v>
      </c>
      <c r="B2298" s="618">
        <v>2013</v>
      </c>
      <c r="C2298" s="619" t="s">
        <v>424</v>
      </c>
    </row>
    <row r="2299" spans="1:3" x14ac:dyDescent="0.15">
      <c r="A2299" s="619" t="s">
        <v>1099</v>
      </c>
      <c r="B2299" s="618">
        <v>2013</v>
      </c>
      <c r="C2299" s="619" t="s">
        <v>424</v>
      </c>
    </row>
    <row r="2300" spans="1:3" x14ac:dyDescent="0.15">
      <c r="A2300" s="619" t="s">
        <v>1099</v>
      </c>
      <c r="B2300" s="618">
        <v>2013</v>
      </c>
      <c r="C2300" s="619" t="s">
        <v>424</v>
      </c>
    </row>
    <row r="2301" spans="1:3" x14ac:dyDescent="0.15">
      <c r="A2301" s="619" t="s">
        <v>1099</v>
      </c>
      <c r="B2301" s="618">
        <v>2013</v>
      </c>
      <c r="C2301" s="619" t="s">
        <v>455</v>
      </c>
    </row>
    <row r="2302" spans="1:3" x14ac:dyDescent="0.15">
      <c r="A2302" s="619" t="s">
        <v>1099</v>
      </c>
      <c r="B2302" s="618">
        <v>2013</v>
      </c>
      <c r="C2302" s="619" t="s">
        <v>424</v>
      </c>
    </row>
    <row r="2303" spans="1:3" x14ac:dyDescent="0.15">
      <c r="A2303" s="619" t="s">
        <v>1099</v>
      </c>
      <c r="B2303" s="618">
        <v>2013</v>
      </c>
      <c r="C2303" s="619" t="s">
        <v>424</v>
      </c>
    </row>
    <row r="2304" spans="1:3" x14ac:dyDescent="0.15">
      <c r="A2304" s="619" t="s">
        <v>1099</v>
      </c>
      <c r="B2304" s="618">
        <v>2013</v>
      </c>
      <c r="C2304" s="619" t="s">
        <v>424</v>
      </c>
    </row>
    <row r="2305" spans="1:3" x14ac:dyDescent="0.15">
      <c r="A2305" s="619" t="s">
        <v>1099</v>
      </c>
      <c r="B2305" s="618">
        <v>2013</v>
      </c>
      <c r="C2305" s="619" t="s">
        <v>424</v>
      </c>
    </row>
    <row r="2306" spans="1:3" x14ac:dyDescent="0.15">
      <c r="A2306" s="619" t="s">
        <v>1099</v>
      </c>
      <c r="B2306" s="618">
        <v>2013</v>
      </c>
      <c r="C2306" s="619" t="s">
        <v>424</v>
      </c>
    </row>
    <row r="2307" spans="1:3" x14ac:dyDescent="0.15">
      <c r="A2307" s="619" t="s">
        <v>1099</v>
      </c>
      <c r="B2307" s="618">
        <v>2013</v>
      </c>
      <c r="C2307" s="619" t="s">
        <v>424</v>
      </c>
    </row>
    <row r="2308" spans="1:3" x14ac:dyDescent="0.15">
      <c r="A2308" s="619" t="s">
        <v>1099</v>
      </c>
      <c r="B2308" s="618">
        <v>2013</v>
      </c>
      <c r="C2308" s="619" t="s">
        <v>424</v>
      </c>
    </row>
    <row r="2309" spans="1:3" x14ac:dyDescent="0.15">
      <c r="A2309" s="619" t="s">
        <v>1099</v>
      </c>
      <c r="B2309" s="618">
        <v>2013</v>
      </c>
      <c r="C2309" s="619" t="s">
        <v>424</v>
      </c>
    </row>
    <row r="2310" spans="1:3" x14ac:dyDescent="0.15">
      <c r="A2310" s="619" t="s">
        <v>1099</v>
      </c>
      <c r="B2310" s="618">
        <v>2013</v>
      </c>
      <c r="C2310" s="619" t="s">
        <v>424</v>
      </c>
    </row>
    <row r="2311" spans="1:3" x14ac:dyDescent="0.15">
      <c r="A2311" s="619" t="s">
        <v>1099</v>
      </c>
      <c r="B2311" s="618">
        <v>2013</v>
      </c>
      <c r="C2311" s="619" t="s">
        <v>437</v>
      </c>
    </row>
    <row r="2312" spans="1:3" x14ac:dyDescent="0.15">
      <c r="A2312" s="619" t="s">
        <v>1099</v>
      </c>
      <c r="B2312" s="618">
        <v>2013</v>
      </c>
      <c r="C2312" s="619" t="s">
        <v>424</v>
      </c>
    </row>
    <row r="2313" spans="1:3" x14ac:dyDescent="0.15">
      <c r="A2313" s="619" t="s">
        <v>1099</v>
      </c>
      <c r="B2313" s="618">
        <v>2013</v>
      </c>
      <c r="C2313" s="619" t="s">
        <v>424</v>
      </c>
    </row>
    <row r="2314" spans="1:3" x14ac:dyDescent="0.15">
      <c r="A2314" s="619" t="s">
        <v>1099</v>
      </c>
      <c r="B2314" s="618">
        <v>2013</v>
      </c>
      <c r="C2314" s="619" t="s">
        <v>424</v>
      </c>
    </row>
    <row r="2315" spans="1:3" x14ac:dyDescent="0.15">
      <c r="A2315" s="619" t="s">
        <v>1099</v>
      </c>
      <c r="B2315" s="618">
        <v>2013</v>
      </c>
      <c r="C2315" s="619" t="s">
        <v>424</v>
      </c>
    </row>
    <row r="2316" spans="1:3" x14ac:dyDescent="0.15">
      <c r="A2316" s="619" t="s">
        <v>1099</v>
      </c>
      <c r="B2316" s="618">
        <v>2013</v>
      </c>
      <c r="C2316" s="619" t="s">
        <v>424</v>
      </c>
    </row>
    <row r="2317" spans="1:3" x14ac:dyDescent="0.15">
      <c r="A2317" s="619" t="s">
        <v>1099</v>
      </c>
      <c r="B2317" s="618">
        <v>2013</v>
      </c>
      <c r="C2317" s="619" t="s">
        <v>424</v>
      </c>
    </row>
    <row r="2318" spans="1:3" x14ac:dyDescent="0.15">
      <c r="A2318" s="619" t="s">
        <v>1099</v>
      </c>
      <c r="B2318" s="618">
        <v>2013</v>
      </c>
      <c r="C2318" s="619" t="s">
        <v>424</v>
      </c>
    </row>
    <row r="2319" spans="1:3" x14ac:dyDescent="0.15">
      <c r="A2319" s="619" t="s">
        <v>1099</v>
      </c>
      <c r="B2319" s="618">
        <v>2013</v>
      </c>
      <c r="C2319" s="619" t="s">
        <v>424</v>
      </c>
    </row>
    <row r="2320" spans="1:3" x14ac:dyDescent="0.15">
      <c r="A2320" s="619" t="s">
        <v>1099</v>
      </c>
      <c r="B2320" s="618">
        <v>2013</v>
      </c>
      <c r="C2320" s="619" t="s">
        <v>424</v>
      </c>
    </row>
    <row r="2321" spans="1:3" x14ac:dyDescent="0.15">
      <c r="A2321" s="619" t="s">
        <v>1099</v>
      </c>
      <c r="B2321" s="618">
        <v>2013</v>
      </c>
      <c r="C2321" s="619" t="s">
        <v>424</v>
      </c>
    </row>
    <row r="2322" spans="1:3" x14ac:dyDescent="0.15">
      <c r="A2322" s="619" t="s">
        <v>1099</v>
      </c>
      <c r="B2322" s="618">
        <v>2013</v>
      </c>
      <c r="C2322" s="619" t="s">
        <v>424</v>
      </c>
    </row>
    <row r="2323" spans="1:3" x14ac:dyDescent="0.15">
      <c r="A2323" s="619" t="s">
        <v>1099</v>
      </c>
      <c r="B2323" s="618">
        <v>2013</v>
      </c>
      <c r="C2323" s="619" t="s">
        <v>424</v>
      </c>
    </row>
    <row r="2324" spans="1:3" x14ac:dyDescent="0.15">
      <c r="A2324" s="619" t="s">
        <v>1099</v>
      </c>
      <c r="B2324" s="618">
        <v>2013</v>
      </c>
      <c r="C2324" s="619" t="s">
        <v>424</v>
      </c>
    </row>
    <row r="2325" spans="1:3" x14ac:dyDescent="0.15">
      <c r="A2325" s="619" t="s">
        <v>1099</v>
      </c>
      <c r="B2325" s="618">
        <v>2013</v>
      </c>
      <c r="C2325" s="619" t="s">
        <v>424</v>
      </c>
    </row>
    <row r="2326" spans="1:3" x14ac:dyDescent="0.15">
      <c r="A2326" s="619" t="s">
        <v>1099</v>
      </c>
      <c r="B2326" s="618">
        <v>2013</v>
      </c>
      <c r="C2326" s="619" t="s">
        <v>455</v>
      </c>
    </row>
    <row r="2327" spans="1:3" x14ac:dyDescent="0.15">
      <c r="A2327" s="619" t="s">
        <v>1099</v>
      </c>
      <c r="B2327" s="618">
        <v>2013</v>
      </c>
      <c r="C2327" s="619" t="s">
        <v>424</v>
      </c>
    </row>
    <row r="2328" spans="1:3" x14ac:dyDescent="0.15">
      <c r="A2328" s="619" t="s">
        <v>1099</v>
      </c>
      <c r="B2328" s="618">
        <v>2013</v>
      </c>
      <c r="C2328" s="619" t="s">
        <v>424</v>
      </c>
    </row>
    <row r="2329" spans="1:3" x14ac:dyDescent="0.15">
      <c r="A2329" s="619" t="s">
        <v>1099</v>
      </c>
      <c r="B2329" s="618">
        <v>2013</v>
      </c>
      <c r="C2329" s="619" t="s">
        <v>424</v>
      </c>
    </row>
    <row r="2330" spans="1:3" x14ac:dyDescent="0.15">
      <c r="A2330" s="619" t="s">
        <v>1099</v>
      </c>
      <c r="B2330" s="618">
        <v>2013</v>
      </c>
      <c r="C2330" s="619" t="s">
        <v>1103</v>
      </c>
    </row>
    <row r="2331" spans="1:3" x14ac:dyDescent="0.15">
      <c r="A2331" s="619" t="s">
        <v>1099</v>
      </c>
      <c r="B2331" s="618">
        <v>2013</v>
      </c>
      <c r="C2331" s="619" t="s">
        <v>424</v>
      </c>
    </row>
    <row r="2332" spans="1:3" x14ac:dyDescent="0.15">
      <c r="A2332" s="619" t="s">
        <v>1099</v>
      </c>
      <c r="B2332" s="618">
        <v>2013</v>
      </c>
      <c r="C2332" s="619" t="s">
        <v>1103</v>
      </c>
    </row>
    <row r="2333" spans="1:3" x14ac:dyDescent="0.15">
      <c r="A2333" s="619" t="s">
        <v>1099</v>
      </c>
      <c r="B2333" s="618">
        <v>2013</v>
      </c>
      <c r="C2333" s="619" t="s">
        <v>437</v>
      </c>
    </row>
    <row r="2334" spans="1:3" x14ac:dyDescent="0.15">
      <c r="A2334" s="619" t="s">
        <v>1099</v>
      </c>
      <c r="B2334" s="618">
        <v>2013</v>
      </c>
      <c r="C2334" s="619" t="s">
        <v>1103</v>
      </c>
    </row>
    <row r="2335" spans="1:3" x14ac:dyDescent="0.15">
      <c r="A2335" s="619" t="s">
        <v>1099</v>
      </c>
      <c r="B2335" s="618">
        <v>2013</v>
      </c>
      <c r="C2335" s="619" t="s">
        <v>424</v>
      </c>
    </row>
    <row r="2336" spans="1:3" x14ac:dyDescent="0.15">
      <c r="A2336" s="619" t="s">
        <v>1099</v>
      </c>
      <c r="B2336" s="618">
        <v>2013</v>
      </c>
      <c r="C2336" s="619" t="s">
        <v>437</v>
      </c>
    </row>
    <row r="2337" spans="1:3" x14ac:dyDescent="0.15">
      <c r="A2337" s="619" t="s">
        <v>1099</v>
      </c>
      <c r="B2337" s="618">
        <v>2013</v>
      </c>
      <c r="C2337" s="619" t="s">
        <v>1103</v>
      </c>
    </row>
    <row r="2338" spans="1:3" x14ac:dyDescent="0.15">
      <c r="A2338" s="619" t="s">
        <v>1099</v>
      </c>
      <c r="B2338" s="618">
        <v>2013</v>
      </c>
      <c r="C2338" s="619" t="s">
        <v>424</v>
      </c>
    </row>
    <row r="2339" spans="1:3" x14ac:dyDescent="0.15">
      <c r="A2339" s="619" t="s">
        <v>1099</v>
      </c>
      <c r="B2339" s="618">
        <v>2013</v>
      </c>
      <c r="C2339" s="619" t="s">
        <v>424</v>
      </c>
    </row>
    <row r="2340" spans="1:3" x14ac:dyDescent="0.15">
      <c r="A2340" s="619" t="s">
        <v>1099</v>
      </c>
      <c r="B2340" s="618">
        <v>2013</v>
      </c>
      <c r="C2340" s="619" t="s">
        <v>424</v>
      </c>
    </row>
    <row r="2341" spans="1:3" x14ac:dyDescent="0.15">
      <c r="A2341" s="619" t="s">
        <v>1099</v>
      </c>
      <c r="B2341" s="618">
        <v>2013</v>
      </c>
      <c r="C2341" s="619" t="s">
        <v>424</v>
      </c>
    </row>
    <row r="2342" spans="1:3" x14ac:dyDescent="0.15">
      <c r="A2342" s="618" t="s">
        <v>1099</v>
      </c>
      <c r="B2342" s="618">
        <v>2013</v>
      </c>
      <c r="C2342" s="619" t="s">
        <v>424</v>
      </c>
    </row>
    <row r="2343" spans="1:3" x14ac:dyDescent="0.15">
      <c r="A2343" s="618" t="s">
        <v>1099</v>
      </c>
      <c r="B2343" s="618">
        <v>2013</v>
      </c>
      <c r="C2343" s="619" t="s">
        <v>1102</v>
      </c>
    </row>
    <row r="2344" spans="1:3" x14ac:dyDescent="0.15">
      <c r="A2344" s="618" t="s">
        <v>1099</v>
      </c>
      <c r="B2344" s="618">
        <v>2013</v>
      </c>
      <c r="C2344" s="619" t="s">
        <v>424</v>
      </c>
    </row>
    <row r="2345" spans="1:3" x14ac:dyDescent="0.15">
      <c r="A2345" s="618" t="s">
        <v>1099</v>
      </c>
      <c r="B2345" s="618">
        <v>2013</v>
      </c>
      <c r="C2345" s="619" t="s">
        <v>1116</v>
      </c>
    </row>
    <row r="2346" spans="1:3" x14ac:dyDescent="0.15">
      <c r="A2346" s="618" t="s">
        <v>1099</v>
      </c>
      <c r="B2346" s="618">
        <v>2013</v>
      </c>
      <c r="C2346" s="619" t="s">
        <v>424</v>
      </c>
    </row>
    <row r="2347" spans="1:3" x14ac:dyDescent="0.15">
      <c r="A2347" s="618" t="s">
        <v>1099</v>
      </c>
      <c r="B2347" s="618">
        <v>2013</v>
      </c>
      <c r="C2347" s="619" t="s">
        <v>424</v>
      </c>
    </row>
    <row r="2348" spans="1:3" x14ac:dyDescent="0.15">
      <c r="A2348" s="618" t="s">
        <v>1099</v>
      </c>
      <c r="B2348" s="618">
        <v>2013</v>
      </c>
      <c r="C2348" s="619" t="s">
        <v>437</v>
      </c>
    </row>
    <row r="2349" spans="1:3" x14ac:dyDescent="0.15">
      <c r="A2349" s="619" t="s">
        <v>1099</v>
      </c>
      <c r="B2349" s="618">
        <v>2013</v>
      </c>
      <c r="C2349" s="619" t="s">
        <v>424</v>
      </c>
    </row>
    <row r="2350" spans="1:3" x14ac:dyDescent="0.15">
      <c r="A2350" s="618" t="s">
        <v>1099</v>
      </c>
      <c r="B2350" s="618">
        <v>2013</v>
      </c>
      <c r="C2350" s="619" t="s">
        <v>424</v>
      </c>
    </row>
    <row r="2351" spans="1:3" x14ac:dyDescent="0.15">
      <c r="A2351" s="618" t="s">
        <v>1099</v>
      </c>
      <c r="B2351" s="618">
        <v>2013</v>
      </c>
      <c r="C2351" s="619" t="s">
        <v>424</v>
      </c>
    </row>
    <row r="2352" spans="1:3" x14ac:dyDescent="0.15">
      <c r="A2352" s="618" t="s">
        <v>1099</v>
      </c>
      <c r="B2352" s="618">
        <v>2013</v>
      </c>
      <c r="C2352" s="619" t="s">
        <v>424</v>
      </c>
    </row>
    <row r="2353" spans="1:3" x14ac:dyDescent="0.15">
      <c r="A2353" s="618" t="s">
        <v>1099</v>
      </c>
      <c r="B2353" s="618">
        <v>2013</v>
      </c>
      <c r="C2353" s="619" t="s">
        <v>424</v>
      </c>
    </row>
    <row r="2354" spans="1:3" x14ac:dyDescent="0.15">
      <c r="A2354" s="618" t="s">
        <v>1099</v>
      </c>
      <c r="B2354" s="618">
        <v>2013</v>
      </c>
      <c r="C2354" s="619" t="s">
        <v>437</v>
      </c>
    </row>
    <row r="2355" spans="1:3" x14ac:dyDescent="0.15">
      <c r="A2355" s="618" t="s">
        <v>1099</v>
      </c>
      <c r="B2355" s="618">
        <v>2013</v>
      </c>
      <c r="C2355" s="619" t="s">
        <v>437</v>
      </c>
    </row>
    <row r="2356" spans="1:3" x14ac:dyDescent="0.15">
      <c r="A2356" s="618" t="s">
        <v>1099</v>
      </c>
      <c r="B2356" s="618">
        <v>2013</v>
      </c>
      <c r="C2356" s="619" t="s">
        <v>424</v>
      </c>
    </row>
    <row r="2357" spans="1:3" x14ac:dyDescent="0.15">
      <c r="A2357" s="618" t="s">
        <v>1099</v>
      </c>
      <c r="B2357" s="618">
        <v>2013</v>
      </c>
      <c r="C2357" s="619" t="s">
        <v>424</v>
      </c>
    </row>
    <row r="2358" spans="1:3" x14ac:dyDescent="0.15">
      <c r="A2358" s="618" t="s">
        <v>1099</v>
      </c>
      <c r="B2358" s="618">
        <v>2013</v>
      </c>
      <c r="C2358" s="619" t="s">
        <v>424</v>
      </c>
    </row>
    <row r="2359" spans="1:3" x14ac:dyDescent="0.15">
      <c r="A2359" s="618" t="s">
        <v>1099</v>
      </c>
      <c r="B2359" s="618">
        <v>2013</v>
      </c>
      <c r="C2359" s="619" t="s">
        <v>437</v>
      </c>
    </row>
    <row r="2360" spans="1:3" x14ac:dyDescent="0.15">
      <c r="A2360" s="618" t="s">
        <v>1099</v>
      </c>
      <c r="B2360" s="618">
        <v>2013</v>
      </c>
      <c r="C2360" s="619" t="s">
        <v>1080</v>
      </c>
    </row>
    <row r="2361" spans="1:3" x14ac:dyDescent="0.15">
      <c r="A2361" s="618" t="s">
        <v>1099</v>
      </c>
      <c r="B2361" s="618">
        <v>2013</v>
      </c>
      <c r="C2361" s="619" t="s">
        <v>424</v>
      </c>
    </row>
    <row r="2362" spans="1:3" x14ac:dyDescent="0.15">
      <c r="A2362" s="618" t="s">
        <v>1099</v>
      </c>
      <c r="B2362" s="618">
        <v>2013</v>
      </c>
      <c r="C2362" s="619" t="s">
        <v>424</v>
      </c>
    </row>
    <row r="2363" spans="1:3" x14ac:dyDescent="0.15">
      <c r="A2363" s="618" t="s">
        <v>1099</v>
      </c>
      <c r="B2363" s="618">
        <v>2013</v>
      </c>
      <c r="C2363" s="619" t="s">
        <v>1102</v>
      </c>
    </row>
    <row r="2364" spans="1:3" x14ac:dyDescent="0.15">
      <c r="A2364" s="618" t="s">
        <v>1099</v>
      </c>
      <c r="B2364" s="618">
        <v>2013</v>
      </c>
      <c r="C2364" s="619" t="s">
        <v>424</v>
      </c>
    </row>
    <row r="2365" spans="1:3" x14ac:dyDescent="0.15">
      <c r="A2365" s="618" t="s">
        <v>1099</v>
      </c>
      <c r="B2365" s="618">
        <v>2013</v>
      </c>
      <c r="C2365" s="619" t="s">
        <v>424</v>
      </c>
    </row>
    <row r="2366" spans="1:3" x14ac:dyDescent="0.15">
      <c r="A2366" s="618" t="s">
        <v>1099</v>
      </c>
      <c r="B2366" s="618">
        <v>2013</v>
      </c>
      <c r="C2366" s="619" t="s">
        <v>1080</v>
      </c>
    </row>
    <row r="2367" spans="1:3" x14ac:dyDescent="0.15">
      <c r="A2367" s="618" t="s">
        <v>1099</v>
      </c>
      <c r="B2367" s="618">
        <v>2013</v>
      </c>
      <c r="C2367" s="619" t="s">
        <v>1080</v>
      </c>
    </row>
    <row r="2368" spans="1:3" x14ac:dyDescent="0.15">
      <c r="A2368" s="618" t="s">
        <v>1099</v>
      </c>
      <c r="B2368" s="618">
        <v>2013</v>
      </c>
      <c r="C2368" s="619" t="s">
        <v>424</v>
      </c>
    </row>
    <row r="2369" spans="1:3" x14ac:dyDescent="0.15">
      <c r="A2369" s="618" t="s">
        <v>1099</v>
      </c>
      <c r="B2369" s="618">
        <v>2013</v>
      </c>
      <c r="C2369" s="619" t="s">
        <v>424</v>
      </c>
    </row>
    <row r="2370" spans="1:3" x14ac:dyDescent="0.15">
      <c r="A2370" s="618" t="s">
        <v>1099</v>
      </c>
      <c r="B2370" s="618">
        <v>2013</v>
      </c>
      <c r="C2370" s="619" t="s">
        <v>424</v>
      </c>
    </row>
    <row r="2371" spans="1:3" x14ac:dyDescent="0.15">
      <c r="A2371" s="618" t="s">
        <v>1099</v>
      </c>
      <c r="B2371" s="618">
        <v>2013</v>
      </c>
      <c r="C2371" s="619" t="s">
        <v>437</v>
      </c>
    </row>
    <row r="2372" spans="1:3" x14ac:dyDescent="0.15">
      <c r="A2372" s="618" t="s">
        <v>1099</v>
      </c>
      <c r="B2372" s="618">
        <v>2013</v>
      </c>
      <c r="C2372" s="619" t="s">
        <v>437</v>
      </c>
    </row>
    <row r="2373" spans="1:3" x14ac:dyDescent="0.15">
      <c r="A2373" s="618" t="s">
        <v>1099</v>
      </c>
      <c r="B2373" s="618">
        <v>2013</v>
      </c>
      <c r="C2373" s="619" t="s">
        <v>437</v>
      </c>
    </row>
    <row r="2374" spans="1:3" x14ac:dyDescent="0.15">
      <c r="A2374" s="618" t="s">
        <v>1099</v>
      </c>
      <c r="B2374" s="618">
        <v>2013</v>
      </c>
      <c r="C2374" s="619" t="s">
        <v>424</v>
      </c>
    </row>
    <row r="2375" spans="1:3" x14ac:dyDescent="0.15">
      <c r="A2375" s="618" t="s">
        <v>1099</v>
      </c>
      <c r="B2375" s="618">
        <v>2013</v>
      </c>
      <c r="C2375" s="619" t="s">
        <v>424</v>
      </c>
    </row>
    <row r="2376" spans="1:3" x14ac:dyDescent="0.15">
      <c r="A2376" s="618" t="s">
        <v>1099</v>
      </c>
      <c r="B2376" s="618">
        <v>2013</v>
      </c>
      <c r="C2376" s="619" t="s">
        <v>437</v>
      </c>
    </row>
    <row r="2377" spans="1:3" x14ac:dyDescent="0.15">
      <c r="A2377" s="618" t="s">
        <v>1099</v>
      </c>
      <c r="B2377" s="618">
        <v>2013</v>
      </c>
      <c r="C2377" s="619" t="s">
        <v>1102</v>
      </c>
    </row>
    <row r="2378" spans="1:3" x14ac:dyDescent="0.15">
      <c r="A2378" s="618" t="s">
        <v>1099</v>
      </c>
      <c r="B2378" s="618">
        <v>2013</v>
      </c>
      <c r="C2378" s="619" t="s">
        <v>424</v>
      </c>
    </row>
    <row r="2379" spans="1:3" x14ac:dyDescent="0.15">
      <c r="A2379" s="618" t="s">
        <v>1099</v>
      </c>
      <c r="B2379" s="618">
        <v>2013</v>
      </c>
      <c r="C2379" s="619" t="s">
        <v>437</v>
      </c>
    </row>
    <row r="2380" spans="1:3" x14ac:dyDescent="0.15">
      <c r="A2380" s="618" t="s">
        <v>1099</v>
      </c>
      <c r="B2380" s="618">
        <v>2013</v>
      </c>
      <c r="C2380" s="619" t="s">
        <v>437</v>
      </c>
    </row>
    <row r="2381" spans="1:3" x14ac:dyDescent="0.15">
      <c r="A2381" s="618" t="s">
        <v>1099</v>
      </c>
      <c r="B2381" s="618">
        <v>2013</v>
      </c>
      <c r="C2381" s="619" t="s">
        <v>424</v>
      </c>
    </row>
    <row r="2382" spans="1:3" x14ac:dyDescent="0.15">
      <c r="A2382" s="618" t="s">
        <v>1099</v>
      </c>
      <c r="B2382" s="618">
        <v>2013</v>
      </c>
      <c r="C2382" s="619" t="s">
        <v>424</v>
      </c>
    </row>
    <row r="2383" spans="1:3" x14ac:dyDescent="0.15">
      <c r="A2383" s="618" t="s">
        <v>1099</v>
      </c>
      <c r="B2383" s="618">
        <v>2013</v>
      </c>
      <c r="C2383" s="619" t="s">
        <v>437</v>
      </c>
    </row>
    <row r="2384" spans="1:3" x14ac:dyDescent="0.15">
      <c r="A2384" s="618" t="s">
        <v>1099</v>
      </c>
      <c r="B2384" s="618">
        <v>2013</v>
      </c>
      <c r="C2384" s="619" t="s">
        <v>424</v>
      </c>
    </row>
    <row r="2385" spans="1:3" x14ac:dyDescent="0.15">
      <c r="A2385" s="618" t="s">
        <v>1099</v>
      </c>
      <c r="B2385" s="618">
        <v>2013</v>
      </c>
      <c r="C2385" s="619" t="s">
        <v>437</v>
      </c>
    </row>
    <row r="2386" spans="1:3" x14ac:dyDescent="0.15">
      <c r="A2386" s="618" t="s">
        <v>1099</v>
      </c>
      <c r="B2386" s="618">
        <v>2013</v>
      </c>
      <c r="C2386" s="619" t="s">
        <v>1102</v>
      </c>
    </row>
    <row r="2387" spans="1:3" x14ac:dyDescent="0.15">
      <c r="A2387" s="618" t="s">
        <v>1099</v>
      </c>
      <c r="B2387" s="618">
        <v>2013</v>
      </c>
      <c r="C2387" s="619" t="s">
        <v>437</v>
      </c>
    </row>
    <row r="2388" spans="1:3" x14ac:dyDescent="0.15">
      <c r="A2388" s="618" t="s">
        <v>1099</v>
      </c>
      <c r="B2388" s="618">
        <v>2013</v>
      </c>
      <c r="C2388" s="619" t="s">
        <v>1102</v>
      </c>
    </row>
    <row r="2389" spans="1:3" x14ac:dyDescent="0.15">
      <c r="A2389" s="618" t="s">
        <v>1099</v>
      </c>
      <c r="B2389" s="618">
        <v>2013</v>
      </c>
      <c r="C2389" s="619" t="s">
        <v>1108</v>
      </c>
    </row>
    <row r="2390" spans="1:3" x14ac:dyDescent="0.15">
      <c r="A2390" s="618" t="s">
        <v>1099</v>
      </c>
      <c r="B2390" s="618">
        <v>2013</v>
      </c>
      <c r="C2390" s="619" t="s">
        <v>424</v>
      </c>
    </row>
    <row r="2391" spans="1:3" x14ac:dyDescent="0.15">
      <c r="A2391" s="618" t="s">
        <v>1099</v>
      </c>
      <c r="B2391" s="618">
        <v>2013</v>
      </c>
      <c r="C2391" s="619" t="s">
        <v>455</v>
      </c>
    </row>
    <row r="2392" spans="1:3" x14ac:dyDescent="0.15">
      <c r="A2392" s="618" t="s">
        <v>1099</v>
      </c>
      <c r="B2392" s="618">
        <v>2013</v>
      </c>
      <c r="C2392" s="619" t="s">
        <v>1080</v>
      </c>
    </row>
    <row r="2393" spans="1:3" x14ac:dyDescent="0.15">
      <c r="A2393" s="618" t="s">
        <v>1099</v>
      </c>
      <c r="B2393" s="618">
        <v>2013</v>
      </c>
      <c r="C2393" s="619" t="s">
        <v>1080</v>
      </c>
    </row>
    <row r="2394" spans="1:3" x14ac:dyDescent="0.15">
      <c r="A2394" s="618" t="s">
        <v>1099</v>
      </c>
      <c r="B2394" s="618">
        <v>2013</v>
      </c>
      <c r="C2394" s="619" t="s">
        <v>424</v>
      </c>
    </row>
    <row r="2395" spans="1:3" x14ac:dyDescent="0.15">
      <c r="A2395" s="618" t="s">
        <v>1099</v>
      </c>
      <c r="B2395" s="618">
        <v>2013</v>
      </c>
      <c r="C2395" s="619" t="s">
        <v>424</v>
      </c>
    </row>
    <row r="2396" spans="1:3" x14ac:dyDescent="0.15">
      <c r="A2396" s="618" t="s">
        <v>1099</v>
      </c>
      <c r="B2396" s="618">
        <v>2013</v>
      </c>
      <c r="C2396" s="619" t="s">
        <v>1080</v>
      </c>
    </row>
    <row r="2397" spans="1:3" x14ac:dyDescent="0.15">
      <c r="A2397" s="619" t="s">
        <v>1099</v>
      </c>
      <c r="B2397" s="618">
        <v>2013</v>
      </c>
      <c r="C2397" s="619" t="s">
        <v>424</v>
      </c>
    </row>
    <row r="2398" spans="1:3" x14ac:dyDescent="0.15">
      <c r="A2398" s="619" t="s">
        <v>1099</v>
      </c>
      <c r="B2398" s="618">
        <v>2013</v>
      </c>
      <c r="C2398" s="619" t="s">
        <v>1080</v>
      </c>
    </row>
    <row r="2399" spans="1:3" x14ac:dyDescent="0.15">
      <c r="A2399" s="618" t="s">
        <v>1099</v>
      </c>
      <c r="B2399" s="618">
        <v>2013</v>
      </c>
      <c r="C2399" s="619" t="s">
        <v>1080</v>
      </c>
    </row>
    <row r="2400" spans="1:3" x14ac:dyDescent="0.15">
      <c r="A2400" s="618" t="s">
        <v>1099</v>
      </c>
      <c r="B2400" s="618">
        <v>2013</v>
      </c>
      <c r="C2400" s="619" t="s">
        <v>424</v>
      </c>
    </row>
    <row r="2401" spans="1:3" x14ac:dyDescent="0.15">
      <c r="A2401" s="618" t="s">
        <v>1099</v>
      </c>
      <c r="B2401" s="618">
        <v>2013</v>
      </c>
      <c r="C2401" s="619" t="s">
        <v>1104</v>
      </c>
    </row>
    <row r="2402" spans="1:3" x14ac:dyDescent="0.15">
      <c r="A2402" s="618" t="s">
        <v>1099</v>
      </c>
      <c r="B2402" s="618">
        <v>2013</v>
      </c>
      <c r="C2402" s="619" t="s">
        <v>424</v>
      </c>
    </row>
    <row r="2403" spans="1:3" x14ac:dyDescent="0.15">
      <c r="A2403" s="619" t="s">
        <v>1099</v>
      </c>
      <c r="B2403" s="618">
        <v>2013</v>
      </c>
      <c r="C2403" s="619" t="s">
        <v>424</v>
      </c>
    </row>
    <row r="2404" spans="1:3" x14ac:dyDescent="0.15">
      <c r="A2404" s="618" t="s">
        <v>1099</v>
      </c>
      <c r="B2404" s="618">
        <v>2013</v>
      </c>
      <c r="C2404" s="619" t="s">
        <v>424</v>
      </c>
    </row>
    <row r="2405" spans="1:3" x14ac:dyDescent="0.15">
      <c r="A2405" s="618" t="s">
        <v>1099</v>
      </c>
      <c r="B2405" s="618">
        <v>2013</v>
      </c>
      <c r="C2405" s="619" t="s">
        <v>1102</v>
      </c>
    </row>
    <row r="2406" spans="1:3" x14ac:dyDescent="0.15">
      <c r="A2406" s="618" t="s">
        <v>1099</v>
      </c>
      <c r="B2406" s="618">
        <v>2013</v>
      </c>
      <c r="C2406" s="619" t="s">
        <v>1102</v>
      </c>
    </row>
    <row r="2407" spans="1:3" x14ac:dyDescent="0.15">
      <c r="A2407" s="619" t="s">
        <v>1099</v>
      </c>
      <c r="B2407" s="618">
        <v>2013</v>
      </c>
      <c r="C2407" s="619" t="s">
        <v>437</v>
      </c>
    </row>
    <row r="2408" spans="1:3" x14ac:dyDescent="0.15">
      <c r="A2408" s="619" t="s">
        <v>1099</v>
      </c>
      <c r="B2408" s="618">
        <v>2013</v>
      </c>
      <c r="C2408" s="619" t="s">
        <v>1080</v>
      </c>
    </row>
    <row r="2409" spans="1:3" x14ac:dyDescent="0.15">
      <c r="A2409" s="619" t="s">
        <v>1099</v>
      </c>
      <c r="B2409" s="618">
        <v>2013</v>
      </c>
      <c r="C2409" s="619" t="s">
        <v>424</v>
      </c>
    </row>
    <row r="2410" spans="1:3" x14ac:dyDescent="0.15">
      <c r="A2410" s="619" t="s">
        <v>1099</v>
      </c>
      <c r="B2410" s="618">
        <v>2013</v>
      </c>
      <c r="C2410" s="619" t="s">
        <v>1080</v>
      </c>
    </row>
    <row r="2411" spans="1:3" x14ac:dyDescent="0.15">
      <c r="A2411" s="619" t="s">
        <v>1099</v>
      </c>
      <c r="B2411" s="618">
        <v>2013</v>
      </c>
      <c r="C2411" s="619" t="s">
        <v>437</v>
      </c>
    </row>
    <row r="2412" spans="1:3" x14ac:dyDescent="0.15">
      <c r="A2412" s="619" t="s">
        <v>1099</v>
      </c>
      <c r="B2412" s="618">
        <v>2013</v>
      </c>
      <c r="C2412" s="619" t="s">
        <v>437</v>
      </c>
    </row>
    <row r="2413" spans="1:3" x14ac:dyDescent="0.15">
      <c r="A2413" s="619" t="s">
        <v>1099</v>
      </c>
      <c r="B2413" s="618">
        <v>2013</v>
      </c>
      <c r="C2413" s="619" t="s">
        <v>1102</v>
      </c>
    </row>
    <row r="2414" spans="1:3" x14ac:dyDescent="0.15">
      <c r="A2414" s="619" t="s">
        <v>1099</v>
      </c>
      <c r="B2414" s="618">
        <v>2013</v>
      </c>
      <c r="C2414" s="619" t="s">
        <v>1108</v>
      </c>
    </row>
    <row r="2415" spans="1:3" x14ac:dyDescent="0.15">
      <c r="A2415" s="619" t="s">
        <v>1099</v>
      </c>
      <c r="B2415" s="618">
        <v>2013</v>
      </c>
      <c r="C2415" s="619" t="s">
        <v>424</v>
      </c>
    </row>
    <row r="2416" spans="1:3" x14ac:dyDescent="0.15">
      <c r="A2416" s="619" t="s">
        <v>1099</v>
      </c>
      <c r="B2416" s="618">
        <v>2013</v>
      </c>
      <c r="C2416" s="619" t="s">
        <v>424</v>
      </c>
    </row>
    <row r="2417" spans="1:3" x14ac:dyDescent="0.15">
      <c r="A2417" s="619" t="s">
        <v>1099</v>
      </c>
      <c r="B2417" s="618">
        <v>2013</v>
      </c>
      <c r="C2417" s="619" t="s">
        <v>1080</v>
      </c>
    </row>
    <row r="2418" spans="1:3" x14ac:dyDescent="0.15">
      <c r="A2418" s="619" t="s">
        <v>1099</v>
      </c>
      <c r="B2418" s="618">
        <v>2013</v>
      </c>
      <c r="C2418" s="619" t="s">
        <v>424</v>
      </c>
    </row>
    <row r="2419" spans="1:3" x14ac:dyDescent="0.15">
      <c r="A2419" s="619" t="s">
        <v>1099</v>
      </c>
      <c r="B2419" s="618">
        <v>2013</v>
      </c>
      <c r="C2419" s="619" t="s">
        <v>424</v>
      </c>
    </row>
    <row r="2420" spans="1:3" x14ac:dyDescent="0.15">
      <c r="A2420" s="619" t="s">
        <v>1099</v>
      </c>
      <c r="B2420" s="618">
        <v>2013</v>
      </c>
      <c r="C2420" s="619" t="s">
        <v>437</v>
      </c>
    </row>
    <row r="2421" spans="1:3" x14ac:dyDescent="0.15">
      <c r="A2421" s="619" t="s">
        <v>1099</v>
      </c>
      <c r="B2421" s="618">
        <v>2013</v>
      </c>
      <c r="C2421" s="619" t="s">
        <v>424</v>
      </c>
    </row>
    <row r="2422" spans="1:3" x14ac:dyDescent="0.15">
      <c r="A2422" s="619" t="s">
        <v>1099</v>
      </c>
      <c r="B2422" s="618">
        <v>2013</v>
      </c>
      <c r="C2422" s="619" t="s">
        <v>424</v>
      </c>
    </row>
    <row r="2423" spans="1:3" x14ac:dyDescent="0.15">
      <c r="A2423" s="619" t="s">
        <v>1099</v>
      </c>
      <c r="B2423" s="618">
        <v>2013</v>
      </c>
      <c r="C2423" s="619" t="s">
        <v>1111</v>
      </c>
    </row>
    <row r="2424" spans="1:3" x14ac:dyDescent="0.15">
      <c r="A2424" s="619" t="s">
        <v>1099</v>
      </c>
      <c r="B2424" s="618">
        <v>2013</v>
      </c>
      <c r="C2424" s="619" t="s">
        <v>1105</v>
      </c>
    </row>
    <row r="2425" spans="1:3" x14ac:dyDescent="0.15">
      <c r="A2425" s="619" t="s">
        <v>1099</v>
      </c>
      <c r="B2425" s="618">
        <v>2013</v>
      </c>
      <c r="C2425" s="619" t="s">
        <v>1102</v>
      </c>
    </row>
    <row r="2426" spans="1:3" x14ac:dyDescent="0.15">
      <c r="A2426" s="619" t="s">
        <v>1099</v>
      </c>
      <c r="B2426" s="618">
        <v>2013</v>
      </c>
      <c r="C2426" s="619" t="s">
        <v>1080</v>
      </c>
    </row>
    <row r="2427" spans="1:3" x14ac:dyDescent="0.15">
      <c r="A2427" s="619" t="s">
        <v>1099</v>
      </c>
      <c r="B2427" s="618">
        <v>2013</v>
      </c>
      <c r="C2427" s="619" t="s">
        <v>437</v>
      </c>
    </row>
    <row r="2428" spans="1:3" x14ac:dyDescent="0.15">
      <c r="A2428" s="619" t="s">
        <v>1099</v>
      </c>
      <c r="B2428" s="618">
        <v>2013</v>
      </c>
      <c r="C2428" s="619" t="s">
        <v>1102</v>
      </c>
    </row>
    <row r="2429" spans="1:3" x14ac:dyDescent="0.15">
      <c r="A2429" s="619" t="s">
        <v>1099</v>
      </c>
      <c r="B2429" s="618">
        <v>2013</v>
      </c>
      <c r="C2429" s="619" t="s">
        <v>1102</v>
      </c>
    </row>
    <row r="2430" spans="1:3" x14ac:dyDescent="0.15">
      <c r="A2430" s="619" t="s">
        <v>1099</v>
      </c>
      <c r="B2430" s="618">
        <v>2013</v>
      </c>
      <c r="C2430" s="619" t="s">
        <v>1103</v>
      </c>
    </row>
    <row r="2431" spans="1:3" x14ac:dyDescent="0.15">
      <c r="A2431" s="619" t="s">
        <v>1099</v>
      </c>
      <c r="B2431" s="618">
        <v>2013</v>
      </c>
      <c r="C2431" s="619" t="s">
        <v>424</v>
      </c>
    </row>
    <row r="2432" spans="1:3" x14ac:dyDescent="0.15">
      <c r="A2432" s="619" t="s">
        <v>1099</v>
      </c>
      <c r="B2432" s="618">
        <v>2013</v>
      </c>
      <c r="C2432" s="619" t="s">
        <v>1113</v>
      </c>
    </row>
    <row r="2433" spans="1:3" x14ac:dyDescent="0.15">
      <c r="A2433" s="619" t="s">
        <v>1099</v>
      </c>
      <c r="B2433" s="618">
        <v>2013</v>
      </c>
      <c r="C2433" s="619" t="s">
        <v>455</v>
      </c>
    </row>
    <row r="2434" spans="1:3" x14ac:dyDescent="0.15">
      <c r="A2434" s="619" t="s">
        <v>1099</v>
      </c>
      <c r="B2434" s="618">
        <v>2013</v>
      </c>
      <c r="C2434" s="619" t="s">
        <v>1102</v>
      </c>
    </row>
    <row r="2435" spans="1:3" x14ac:dyDescent="0.15">
      <c r="A2435" s="619" t="s">
        <v>1099</v>
      </c>
      <c r="B2435" s="618">
        <v>2013</v>
      </c>
      <c r="C2435" s="619" t="s">
        <v>1101</v>
      </c>
    </row>
    <row r="2436" spans="1:3" x14ac:dyDescent="0.15">
      <c r="A2436" s="619" t="s">
        <v>1099</v>
      </c>
      <c r="B2436" s="618">
        <v>2013</v>
      </c>
      <c r="C2436" s="619" t="s">
        <v>1080</v>
      </c>
    </row>
    <row r="2437" spans="1:3" x14ac:dyDescent="0.15">
      <c r="A2437" s="619" t="s">
        <v>1099</v>
      </c>
      <c r="B2437" s="618">
        <v>2013</v>
      </c>
      <c r="C2437" s="619" t="s">
        <v>1103</v>
      </c>
    </row>
    <row r="2438" spans="1:3" x14ac:dyDescent="0.15">
      <c r="A2438" s="619" t="s">
        <v>1099</v>
      </c>
      <c r="B2438" s="618">
        <v>2013</v>
      </c>
      <c r="C2438" s="619" t="s">
        <v>1080</v>
      </c>
    </row>
    <row r="2439" spans="1:3" x14ac:dyDescent="0.15">
      <c r="A2439" s="619" t="s">
        <v>1099</v>
      </c>
      <c r="B2439" s="618">
        <v>2013</v>
      </c>
      <c r="C2439" s="619" t="s">
        <v>424</v>
      </c>
    </row>
    <row r="2440" spans="1:3" x14ac:dyDescent="0.15">
      <c r="A2440" s="619" t="s">
        <v>1099</v>
      </c>
      <c r="B2440" s="618">
        <v>2013</v>
      </c>
      <c r="C2440" s="619" t="s">
        <v>437</v>
      </c>
    </row>
    <row r="2441" spans="1:3" x14ac:dyDescent="0.15">
      <c r="A2441" s="619" t="s">
        <v>1099</v>
      </c>
      <c r="B2441" s="618">
        <v>2013</v>
      </c>
      <c r="C2441" s="619" t="s">
        <v>424</v>
      </c>
    </row>
    <row r="2442" spans="1:3" x14ac:dyDescent="0.15">
      <c r="A2442" s="619" t="s">
        <v>1099</v>
      </c>
      <c r="B2442" s="618">
        <v>2013</v>
      </c>
      <c r="C2442" s="619" t="s">
        <v>424</v>
      </c>
    </row>
    <row r="2443" spans="1:3" x14ac:dyDescent="0.15">
      <c r="A2443" s="619" t="s">
        <v>1099</v>
      </c>
      <c r="B2443" s="618">
        <v>2013</v>
      </c>
      <c r="C2443" s="619" t="s">
        <v>424</v>
      </c>
    </row>
    <row r="2444" spans="1:3" x14ac:dyDescent="0.15">
      <c r="A2444" s="619" t="s">
        <v>1099</v>
      </c>
      <c r="B2444" s="618">
        <v>2013</v>
      </c>
      <c r="C2444" s="619" t="s">
        <v>424</v>
      </c>
    </row>
    <row r="2445" spans="1:3" x14ac:dyDescent="0.15">
      <c r="A2445" s="619" t="s">
        <v>1099</v>
      </c>
      <c r="B2445" s="618">
        <v>2013</v>
      </c>
      <c r="C2445" s="619" t="s">
        <v>1102</v>
      </c>
    </row>
    <row r="2446" spans="1:3" x14ac:dyDescent="0.15">
      <c r="A2446" s="619" t="s">
        <v>1099</v>
      </c>
      <c r="B2446" s="618">
        <v>2013</v>
      </c>
      <c r="C2446" s="619" t="s">
        <v>424</v>
      </c>
    </row>
    <row r="2447" spans="1:3" x14ac:dyDescent="0.15">
      <c r="A2447" s="619" t="s">
        <v>1099</v>
      </c>
      <c r="B2447" s="618">
        <v>2013</v>
      </c>
      <c r="C2447" s="619" t="s">
        <v>424</v>
      </c>
    </row>
    <row r="2448" spans="1:3" x14ac:dyDescent="0.15">
      <c r="A2448" s="619" t="s">
        <v>1099</v>
      </c>
      <c r="B2448" s="618">
        <v>2013</v>
      </c>
      <c r="C2448" s="619" t="s">
        <v>437</v>
      </c>
    </row>
    <row r="2449" spans="1:3" x14ac:dyDescent="0.15">
      <c r="A2449" s="619" t="s">
        <v>1099</v>
      </c>
      <c r="B2449" s="618">
        <v>2013</v>
      </c>
      <c r="C2449" s="619" t="s">
        <v>1103</v>
      </c>
    </row>
    <row r="2450" spans="1:3" x14ac:dyDescent="0.15">
      <c r="A2450" s="619" t="s">
        <v>1099</v>
      </c>
      <c r="B2450" s="618">
        <v>2013</v>
      </c>
      <c r="C2450" s="619" t="s">
        <v>1103</v>
      </c>
    </row>
    <row r="2451" spans="1:3" x14ac:dyDescent="0.15">
      <c r="A2451" s="619" t="s">
        <v>1099</v>
      </c>
      <c r="B2451" s="618">
        <v>2013</v>
      </c>
      <c r="C2451" s="619" t="s">
        <v>1105</v>
      </c>
    </row>
    <row r="2452" spans="1:3" x14ac:dyDescent="0.15">
      <c r="A2452" s="619" t="s">
        <v>1099</v>
      </c>
      <c r="B2452" s="618">
        <v>2013</v>
      </c>
      <c r="C2452" s="619" t="s">
        <v>424</v>
      </c>
    </row>
    <row r="2453" spans="1:3" x14ac:dyDescent="0.15">
      <c r="A2453" s="619" t="s">
        <v>1099</v>
      </c>
      <c r="B2453" s="618">
        <v>2013</v>
      </c>
      <c r="C2453" s="619" t="s">
        <v>1103</v>
      </c>
    </row>
    <row r="2454" spans="1:3" x14ac:dyDescent="0.15">
      <c r="A2454" s="619" t="s">
        <v>1099</v>
      </c>
      <c r="B2454" s="618">
        <v>2013</v>
      </c>
      <c r="C2454" s="619" t="s">
        <v>1105</v>
      </c>
    </row>
    <row r="2455" spans="1:3" x14ac:dyDescent="0.15">
      <c r="A2455" s="619" t="s">
        <v>1099</v>
      </c>
      <c r="B2455" s="618">
        <v>2013</v>
      </c>
      <c r="C2455" s="619" t="s">
        <v>424</v>
      </c>
    </row>
    <row r="2456" spans="1:3" x14ac:dyDescent="0.15">
      <c r="A2456" s="619" t="s">
        <v>1099</v>
      </c>
      <c r="B2456" s="618">
        <v>2013</v>
      </c>
      <c r="C2456" s="619" t="s">
        <v>1113</v>
      </c>
    </row>
    <row r="2457" spans="1:3" x14ac:dyDescent="0.15">
      <c r="A2457" s="619" t="s">
        <v>1099</v>
      </c>
      <c r="B2457" s="618">
        <v>2013</v>
      </c>
      <c r="C2457" s="619" t="s">
        <v>1080</v>
      </c>
    </row>
    <row r="2458" spans="1:3" x14ac:dyDescent="0.15">
      <c r="A2458" s="619" t="s">
        <v>1099</v>
      </c>
      <c r="B2458" s="618">
        <v>2013</v>
      </c>
      <c r="C2458" s="619" t="s">
        <v>1104</v>
      </c>
    </row>
    <row r="2459" spans="1:3" x14ac:dyDescent="0.15">
      <c r="A2459" s="619" t="s">
        <v>1099</v>
      </c>
      <c r="B2459" s="618">
        <v>2013</v>
      </c>
      <c r="C2459" s="619" t="s">
        <v>424</v>
      </c>
    </row>
    <row r="2460" spans="1:3" x14ac:dyDescent="0.15">
      <c r="A2460" s="619" t="s">
        <v>1099</v>
      </c>
      <c r="B2460" s="618">
        <v>2013</v>
      </c>
      <c r="C2460" s="619" t="s">
        <v>437</v>
      </c>
    </row>
    <row r="2461" spans="1:3" x14ac:dyDescent="0.15">
      <c r="A2461" s="619" t="s">
        <v>1099</v>
      </c>
      <c r="B2461" s="618">
        <v>2013</v>
      </c>
      <c r="C2461" s="619" t="s">
        <v>1080</v>
      </c>
    </row>
    <row r="2462" spans="1:3" x14ac:dyDescent="0.15">
      <c r="A2462" s="619" t="s">
        <v>1099</v>
      </c>
      <c r="B2462" s="618">
        <v>2013</v>
      </c>
      <c r="C2462" s="619" t="s">
        <v>1105</v>
      </c>
    </row>
    <row r="2463" spans="1:3" x14ac:dyDescent="0.15">
      <c r="A2463" s="619" t="s">
        <v>1099</v>
      </c>
      <c r="B2463" s="618">
        <v>2013</v>
      </c>
      <c r="C2463" s="619" t="s">
        <v>424</v>
      </c>
    </row>
    <row r="2464" spans="1:3" x14ac:dyDescent="0.15">
      <c r="A2464" s="619" t="s">
        <v>1099</v>
      </c>
      <c r="B2464" s="618">
        <v>2013</v>
      </c>
      <c r="C2464" s="619" t="s">
        <v>437</v>
      </c>
    </row>
    <row r="2465" spans="1:3" x14ac:dyDescent="0.15">
      <c r="A2465" s="619" t="s">
        <v>1099</v>
      </c>
      <c r="B2465" s="618">
        <v>2013</v>
      </c>
      <c r="C2465" s="619" t="s">
        <v>1080</v>
      </c>
    </row>
    <row r="2466" spans="1:3" x14ac:dyDescent="0.15">
      <c r="A2466" s="619" t="s">
        <v>1099</v>
      </c>
      <c r="B2466" s="618">
        <v>2013</v>
      </c>
      <c r="C2466" s="619" t="s">
        <v>437</v>
      </c>
    </row>
    <row r="2467" spans="1:3" x14ac:dyDescent="0.15">
      <c r="A2467" s="619" t="s">
        <v>1099</v>
      </c>
      <c r="B2467" s="618">
        <v>2013</v>
      </c>
      <c r="C2467" s="619" t="s">
        <v>1103</v>
      </c>
    </row>
    <row r="2468" spans="1:3" x14ac:dyDescent="0.15">
      <c r="A2468" s="619" t="s">
        <v>1099</v>
      </c>
      <c r="B2468" s="618">
        <v>2013</v>
      </c>
      <c r="C2468" s="619" t="s">
        <v>424</v>
      </c>
    </row>
    <row r="2469" spans="1:3" x14ac:dyDescent="0.15">
      <c r="A2469" s="619" t="s">
        <v>1099</v>
      </c>
      <c r="B2469" s="618">
        <v>2013</v>
      </c>
      <c r="C2469" s="619" t="s">
        <v>455</v>
      </c>
    </row>
    <row r="2470" spans="1:3" x14ac:dyDescent="0.15">
      <c r="A2470" s="619" t="s">
        <v>1099</v>
      </c>
      <c r="B2470" s="618">
        <v>2013</v>
      </c>
      <c r="C2470" s="619" t="s">
        <v>455</v>
      </c>
    </row>
    <row r="2471" spans="1:3" x14ac:dyDescent="0.15">
      <c r="A2471" s="619" t="s">
        <v>1099</v>
      </c>
      <c r="B2471" s="618">
        <v>2013</v>
      </c>
      <c r="C2471" s="619" t="s">
        <v>424</v>
      </c>
    </row>
    <row r="2472" spans="1:3" x14ac:dyDescent="0.15">
      <c r="A2472" s="619" t="s">
        <v>1099</v>
      </c>
      <c r="B2472" s="618">
        <v>2013</v>
      </c>
      <c r="C2472" s="619" t="s">
        <v>437</v>
      </c>
    </row>
    <row r="2473" spans="1:3" x14ac:dyDescent="0.15">
      <c r="A2473" s="619" t="s">
        <v>1099</v>
      </c>
      <c r="B2473" s="618">
        <v>2013</v>
      </c>
      <c r="C2473" s="619" t="s">
        <v>1080</v>
      </c>
    </row>
    <row r="2474" spans="1:3" x14ac:dyDescent="0.15">
      <c r="A2474" s="619" t="s">
        <v>1099</v>
      </c>
      <c r="B2474" s="618">
        <v>2013</v>
      </c>
      <c r="C2474" s="619" t="s">
        <v>437</v>
      </c>
    </row>
    <row r="2475" spans="1:3" x14ac:dyDescent="0.15">
      <c r="A2475" s="619" t="s">
        <v>1099</v>
      </c>
      <c r="B2475" s="618">
        <v>2013</v>
      </c>
      <c r="C2475" s="619" t="s">
        <v>1080</v>
      </c>
    </row>
    <row r="2476" spans="1:3" x14ac:dyDescent="0.15">
      <c r="A2476" s="619" t="s">
        <v>1099</v>
      </c>
      <c r="B2476" s="618">
        <v>2013</v>
      </c>
      <c r="C2476" s="619" t="s">
        <v>437</v>
      </c>
    </row>
    <row r="2477" spans="1:3" x14ac:dyDescent="0.15">
      <c r="A2477" s="619" t="s">
        <v>1099</v>
      </c>
      <c r="B2477" s="618">
        <v>2013</v>
      </c>
      <c r="C2477" s="619" t="s">
        <v>437</v>
      </c>
    </row>
    <row r="2478" spans="1:3" x14ac:dyDescent="0.15">
      <c r="A2478" s="619" t="s">
        <v>1099</v>
      </c>
      <c r="B2478" s="618">
        <v>2013</v>
      </c>
      <c r="C2478" s="619" t="s">
        <v>437</v>
      </c>
    </row>
    <row r="2479" spans="1:3" x14ac:dyDescent="0.15">
      <c r="A2479" s="619" t="s">
        <v>1099</v>
      </c>
      <c r="B2479" s="618">
        <v>2013</v>
      </c>
      <c r="C2479" s="619" t="s">
        <v>1080</v>
      </c>
    </row>
    <row r="2480" spans="1:3" x14ac:dyDescent="0.15">
      <c r="A2480" s="619" t="s">
        <v>1099</v>
      </c>
      <c r="B2480" s="618">
        <v>2013</v>
      </c>
      <c r="C2480" s="619" t="s">
        <v>437</v>
      </c>
    </row>
    <row r="2481" spans="1:3" x14ac:dyDescent="0.15">
      <c r="A2481" s="619" t="s">
        <v>1099</v>
      </c>
      <c r="B2481" s="618">
        <v>2013</v>
      </c>
      <c r="C2481" s="619" t="s">
        <v>437</v>
      </c>
    </row>
    <row r="2482" spans="1:3" x14ac:dyDescent="0.15">
      <c r="A2482" s="619" t="s">
        <v>1099</v>
      </c>
      <c r="B2482" s="618">
        <v>2013</v>
      </c>
      <c r="C2482" s="619" t="s">
        <v>437</v>
      </c>
    </row>
    <row r="2483" spans="1:3" x14ac:dyDescent="0.15">
      <c r="A2483" s="619" t="s">
        <v>1099</v>
      </c>
      <c r="B2483" s="618">
        <v>2013</v>
      </c>
      <c r="C2483" s="619" t="s">
        <v>437</v>
      </c>
    </row>
    <row r="2484" spans="1:3" x14ac:dyDescent="0.15">
      <c r="A2484" s="619" t="s">
        <v>1099</v>
      </c>
      <c r="B2484" s="618">
        <v>2013</v>
      </c>
      <c r="C2484" s="619" t="s">
        <v>437</v>
      </c>
    </row>
    <row r="2485" spans="1:3" x14ac:dyDescent="0.15">
      <c r="A2485" s="619" t="s">
        <v>1099</v>
      </c>
      <c r="B2485" s="618">
        <v>2013</v>
      </c>
      <c r="C2485" s="619" t="s">
        <v>1080</v>
      </c>
    </row>
    <row r="2486" spans="1:3" x14ac:dyDescent="0.15">
      <c r="A2486" s="619" t="s">
        <v>1099</v>
      </c>
      <c r="B2486" s="618">
        <v>2013</v>
      </c>
      <c r="C2486" s="619" t="s">
        <v>1080</v>
      </c>
    </row>
    <row r="2487" spans="1:3" x14ac:dyDescent="0.15">
      <c r="A2487" s="619" t="s">
        <v>1099</v>
      </c>
      <c r="B2487" s="618" t="s">
        <v>1081</v>
      </c>
      <c r="C2487" s="619" t="s">
        <v>437</v>
      </c>
    </row>
    <row r="2488" spans="1:3" x14ac:dyDescent="0.15">
      <c r="A2488" s="619" t="s">
        <v>1099</v>
      </c>
      <c r="B2488" s="618">
        <v>2013</v>
      </c>
      <c r="C2488" s="619" t="s">
        <v>437</v>
      </c>
    </row>
    <row r="2489" spans="1:3" x14ac:dyDescent="0.15">
      <c r="A2489" s="619" t="s">
        <v>1099</v>
      </c>
      <c r="B2489" s="618">
        <v>2013</v>
      </c>
      <c r="C2489" s="619" t="s">
        <v>424</v>
      </c>
    </row>
    <row r="2490" spans="1:3" x14ac:dyDescent="0.15">
      <c r="A2490" s="619" t="s">
        <v>1099</v>
      </c>
      <c r="B2490" s="618">
        <v>2013</v>
      </c>
      <c r="C2490" s="619" t="s">
        <v>1080</v>
      </c>
    </row>
    <row r="2491" spans="1:3" x14ac:dyDescent="0.15">
      <c r="A2491" s="619" t="s">
        <v>1099</v>
      </c>
      <c r="B2491" s="618">
        <v>2013</v>
      </c>
      <c r="C2491" s="619" t="s">
        <v>1102</v>
      </c>
    </row>
    <row r="2492" spans="1:3" x14ac:dyDescent="0.15">
      <c r="A2492" s="619" t="s">
        <v>1099</v>
      </c>
      <c r="B2492" s="618">
        <v>2013</v>
      </c>
      <c r="C2492" s="619" t="s">
        <v>424</v>
      </c>
    </row>
    <row r="2493" spans="1:3" x14ac:dyDescent="0.15">
      <c r="A2493" s="619" t="s">
        <v>1099</v>
      </c>
      <c r="B2493" s="618">
        <v>2013</v>
      </c>
      <c r="C2493" s="619" t="s">
        <v>424</v>
      </c>
    </row>
    <row r="2494" spans="1:3" x14ac:dyDescent="0.15">
      <c r="A2494" s="619" t="s">
        <v>1099</v>
      </c>
      <c r="B2494" s="618">
        <v>2013</v>
      </c>
      <c r="C2494" s="619" t="s">
        <v>424</v>
      </c>
    </row>
    <row r="2495" spans="1:3" x14ac:dyDescent="0.15">
      <c r="A2495" s="619" t="s">
        <v>1099</v>
      </c>
      <c r="B2495" s="618">
        <v>2013</v>
      </c>
      <c r="C2495" s="619" t="s">
        <v>1107</v>
      </c>
    </row>
    <row r="2496" spans="1:3" x14ac:dyDescent="0.15">
      <c r="A2496" s="619" t="s">
        <v>1099</v>
      </c>
      <c r="B2496" s="618">
        <v>2013</v>
      </c>
      <c r="C2496" s="619" t="s">
        <v>1108</v>
      </c>
    </row>
    <row r="2497" spans="1:3" x14ac:dyDescent="0.15">
      <c r="A2497" s="619" t="s">
        <v>1099</v>
      </c>
      <c r="B2497" s="618">
        <v>2013</v>
      </c>
      <c r="C2497" s="619" t="s">
        <v>1103</v>
      </c>
    </row>
    <row r="2498" spans="1:3" x14ac:dyDescent="0.15">
      <c r="A2498" s="619" t="s">
        <v>1099</v>
      </c>
      <c r="B2498" s="618">
        <v>2013</v>
      </c>
      <c r="C2498" s="619" t="s">
        <v>1103</v>
      </c>
    </row>
    <row r="2499" spans="1:3" x14ac:dyDescent="0.15">
      <c r="A2499" s="619" t="s">
        <v>1099</v>
      </c>
      <c r="B2499" s="618">
        <v>2013</v>
      </c>
      <c r="C2499" s="619" t="s">
        <v>1111</v>
      </c>
    </row>
    <row r="2500" spans="1:3" x14ac:dyDescent="0.15">
      <c r="A2500" s="619" t="s">
        <v>1099</v>
      </c>
      <c r="B2500" s="618">
        <v>2013</v>
      </c>
      <c r="C2500" s="619" t="s">
        <v>1113</v>
      </c>
    </row>
    <row r="2501" spans="1:3" x14ac:dyDescent="0.15">
      <c r="A2501" s="619" t="s">
        <v>1099</v>
      </c>
      <c r="B2501" s="618">
        <v>2013</v>
      </c>
      <c r="C2501" s="619" t="s">
        <v>1102</v>
      </c>
    </row>
    <row r="2502" spans="1:3" x14ac:dyDescent="0.15">
      <c r="A2502" s="619" t="s">
        <v>1099</v>
      </c>
      <c r="B2502" s="618">
        <v>2013</v>
      </c>
      <c r="C2502" s="619" t="s">
        <v>1103</v>
      </c>
    </row>
    <row r="2503" spans="1:3" x14ac:dyDescent="0.15">
      <c r="A2503" s="619" t="s">
        <v>1099</v>
      </c>
      <c r="B2503" s="618">
        <v>2013</v>
      </c>
      <c r="C2503" s="619" t="s">
        <v>1103</v>
      </c>
    </row>
    <row r="2504" spans="1:3" x14ac:dyDescent="0.15">
      <c r="A2504" s="619" t="s">
        <v>1099</v>
      </c>
      <c r="B2504" s="618">
        <v>2013</v>
      </c>
      <c r="C2504" s="619" t="s">
        <v>1103</v>
      </c>
    </row>
    <row r="2505" spans="1:3" x14ac:dyDescent="0.15">
      <c r="A2505" s="619" t="s">
        <v>1099</v>
      </c>
      <c r="B2505" s="618">
        <v>2013</v>
      </c>
      <c r="C2505" s="619" t="s">
        <v>437</v>
      </c>
    </row>
    <row r="2506" spans="1:3" x14ac:dyDescent="0.15">
      <c r="A2506" s="619" t="s">
        <v>1099</v>
      </c>
      <c r="B2506" s="618">
        <v>2013</v>
      </c>
      <c r="C2506" s="619" t="s">
        <v>1080</v>
      </c>
    </row>
    <row r="2507" spans="1:3" x14ac:dyDescent="0.15">
      <c r="A2507" s="619" t="s">
        <v>1099</v>
      </c>
      <c r="B2507" s="618">
        <v>2013</v>
      </c>
      <c r="C2507" s="619" t="s">
        <v>1103</v>
      </c>
    </row>
    <row r="2508" spans="1:3" x14ac:dyDescent="0.15">
      <c r="A2508" s="619" t="s">
        <v>1099</v>
      </c>
      <c r="B2508" s="618">
        <v>2013</v>
      </c>
      <c r="C2508" s="619" t="s">
        <v>424</v>
      </c>
    </row>
    <row r="2509" spans="1:3" x14ac:dyDescent="0.15">
      <c r="A2509" s="619" t="s">
        <v>1099</v>
      </c>
      <c r="B2509" s="618">
        <v>2013</v>
      </c>
      <c r="C2509" s="619" t="s">
        <v>437</v>
      </c>
    </row>
    <row r="2510" spans="1:3" x14ac:dyDescent="0.15">
      <c r="A2510" s="619" t="s">
        <v>1099</v>
      </c>
      <c r="B2510" s="618">
        <v>2013</v>
      </c>
      <c r="C2510" s="619" t="s">
        <v>424</v>
      </c>
    </row>
    <row r="2511" spans="1:3" x14ac:dyDescent="0.15">
      <c r="A2511" s="619" t="s">
        <v>1099</v>
      </c>
      <c r="B2511" s="618">
        <v>2013</v>
      </c>
      <c r="C2511" s="619" t="s">
        <v>424</v>
      </c>
    </row>
    <row r="2512" spans="1:3" x14ac:dyDescent="0.15">
      <c r="A2512" s="619" t="s">
        <v>1099</v>
      </c>
      <c r="B2512" s="618">
        <v>2013</v>
      </c>
      <c r="C2512" s="619" t="s">
        <v>1103</v>
      </c>
    </row>
    <row r="2513" spans="1:3" x14ac:dyDescent="0.15">
      <c r="A2513" s="619" t="s">
        <v>1099</v>
      </c>
      <c r="B2513" s="618">
        <v>2013</v>
      </c>
      <c r="C2513" s="619" t="s">
        <v>424</v>
      </c>
    </row>
    <row r="2514" spans="1:3" x14ac:dyDescent="0.15">
      <c r="A2514" s="619" t="s">
        <v>1099</v>
      </c>
      <c r="B2514" s="618">
        <v>2013</v>
      </c>
      <c r="C2514" s="619" t="s">
        <v>424</v>
      </c>
    </row>
    <row r="2515" spans="1:3" x14ac:dyDescent="0.15">
      <c r="A2515" s="619" t="s">
        <v>1099</v>
      </c>
      <c r="B2515" s="618">
        <v>2013</v>
      </c>
      <c r="C2515" s="619" t="s">
        <v>424</v>
      </c>
    </row>
    <row r="2516" spans="1:3" x14ac:dyDescent="0.15">
      <c r="A2516" s="619" t="s">
        <v>1099</v>
      </c>
      <c r="B2516" s="618">
        <v>2013</v>
      </c>
      <c r="C2516" s="619" t="s">
        <v>424</v>
      </c>
    </row>
    <row r="2517" spans="1:3" x14ac:dyDescent="0.15">
      <c r="A2517" s="619" t="s">
        <v>1099</v>
      </c>
      <c r="B2517" s="618">
        <v>2013</v>
      </c>
      <c r="C2517" s="619" t="s">
        <v>1103</v>
      </c>
    </row>
    <row r="2518" spans="1:3" x14ac:dyDescent="0.15">
      <c r="A2518" s="619" t="s">
        <v>1099</v>
      </c>
      <c r="B2518" s="618">
        <v>2013</v>
      </c>
      <c r="C2518" s="619" t="s">
        <v>1103</v>
      </c>
    </row>
    <row r="2519" spans="1:3" x14ac:dyDescent="0.15">
      <c r="A2519" s="619" t="s">
        <v>1099</v>
      </c>
      <c r="B2519" s="618">
        <v>2013</v>
      </c>
      <c r="C2519" s="619" t="s">
        <v>424</v>
      </c>
    </row>
    <row r="2520" spans="1:3" x14ac:dyDescent="0.15">
      <c r="A2520" s="619" t="s">
        <v>1099</v>
      </c>
      <c r="B2520" s="618">
        <v>2013</v>
      </c>
      <c r="C2520" s="619" t="s">
        <v>437</v>
      </c>
    </row>
    <row r="2521" spans="1:3" x14ac:dyDescent="0.15">
      <c r="A2521" s="619" t="s">
        <v>1099</v>
      </c>
      <c r="B2521" s="618">
        <v>2013</v>
      </c>
      <c r="C2521" s="619" t="s">
        <v>1107</v>
      </c>
    </row>
    <row r="2522" spans="1:3" x14ac:dyDescent="0.15">
      <c r="A2522" s="619" t="s">
        <v>1099</v>
      </c>
      <c r="B2522" s="618">
        <v>2013</v>
      </c>
      <c r="C2522" s="619" t="s">
        <v>1103</v>
      </c>
    </row>
    <row r="2523" spans="1:3" x14ac:dyDescent="0.15">
      <c r="A2523" s="618" t="s">
        <v>1099</v>
      </c>
      <c r="B2523" s="618">
        <v>2013</v>
      </c>
      <c r="C2523" s="619" t="s">
        <v>424</v>
      </c>
    </row>
    <row r="2524" spans="1:3" x14ac:dyDescent="0.15">
      <c r="A2524" s="618" t="s">
        <v>1099</v>
      </c>
      <c r="B2524" s="618">
        <v>2013</v>
      </c>
      <c r="C2524" s="619" t="s">
        <v>1080</v>
      </c>
    </row>
    <row r="2525" spans="1:3" x14ac:dyDescent="0.15">
      <c r="A2525" s="619" t="s">
        <v>1099</v>
      </c>
      <c r="B2525" s="618">
        <v>2013</v>
      </c>
      <c r="C2525" s="619" t="s">
        <v>437</v>
      </c>
    </row>
    <row r="2526" spans="1:3" x14ac:dyDescent="0.15">
      <c r="A2526" s="619" t="s">
        <v>1099</v>
      </c>
      <c r="B2526" s="618">
        <v>2013</v>
      </c>
      <c r="C2526" s="619" t="s">
        <v>455</v>
      </c>
    </row>
    <row r="2527" spans="1:3" x14ac:dyDescent="0.15">
      <c r="A2527" s="619" t="s">
        <v>1099</v>
      </c>
      <c r="B2527" s="618">
        <v>2013</v>
      </c>
      <c r="C2527" s="619" t="s">
        <v>424</v>
      </c>
    </row>
    <row r="2528" spans="1:3" x14ac:dyDescent="0.15">
      <c r="A2528" s="619" t="s">
        <v>1099</v>
      </c>
      <c r="B2528" s="618">
        <v>2013</v>
      </c>
      <c r="C2528" s="619" t="s">
        <v>1103</v>
      </c>
    </row>
    <row r="2529" spans="1:3" x14ac:dyDescent="0.15">
      <c r="A2529" s="619" t="s">
        <v>1099</v>
      </c>
      <c r="B2529" s="618">
        <v>2013</v>
      </c>
      <c r="C2529" s="619" t="s">
        <v>1080</v>
      </c>
    </row>
    <row r="2530" spans="1:3" x14ac:dyDescent="0.15">
      <c r="A2530" s="619" t="s">
        <v>1099</v>
      </c>
      <c r="B2530" s="618">
        <v>2013</v>
      </c>
      <c r="C2530" s="619" t="s">
        <v>1080</v>
      </c>
    </row>
    <row r="2531" spans="1:3" x14ac:dyDescent="0.15">
      <c r="A2531" s="618" t="s">
        <v>1099</v>
      </c>
      <c r="B2531" s="618">
        <v>2013</v>
      </c>
      <c r="C2531" s="619" t="s">
        <v>1103</v>
      </c>
    </row>
    <row r="2532" spans="1:3" x14ac:dyDescent="0.15">
      <c r="A2532" s="618" t="s">
        <v>1099</v>
      </c>
      <c r="B2532" s="618">
        <v>2013</v>
      </c>
      <c r="C2532" s="619" t="s">
        <v>1108</v>
      </c>
    </row>
    <row r="2533" spans="1:3" x14ac:dyDescent="0.15">
      <c r="A2533" s="619" t="s">
        <v>1099</v>
      </c>
      <c r="B2533" s="618">
        <v>2013</v>
      </c>
      <c r="C2533" s="619" t="s">
        <v>1111</v>
      </c>
    </row>
    <row r="2534" spans="1:3" x14ac:dyDescent="0.15">
      <c r="A2534" s="619" t="s">
        <v>1099</v>
      </c>
      <c r="B2534" s="618">
        <v>2013</v>
      </c>
      <c r="C2534" s="619" t="s">
        <v>437</v>
      </c>
    </row>
    <row r="2535" spans="1:3" x14ac:dyDescent="0.15">
      <c r="A2535" s="619" t="s">
        <v>1099</v>
      </c>
      <c r="B2535" s="618">
        <v>2013</v>
      </c>
      <c r="C2535" s="619" t="s">
        <v>424</v>
      </c>
    </row>
    <row r="2536" spans="1:3" x14ac:dyDescent="0.15">
      <c r="A2536" s="618" t="s">
        <v>1099</v>
      </c>
      <c r="B2536" s="618">
        <v>2013</v>
      </c>
      <c r="C2536" s="619" t="s">
        <v>424</v>
      </c>
    </row>
    <row r="2537" spans="1:3" x14ac:dyDescent="0.15">
      <c r="A2537" s="618" t="s">
        <v>1099</v>
      </c>
      <c r="B2537" s="618">
        <v>2013</v>
      </c>
      <c r="C2537" s="619" t="s">
        <v>424</v>
      </c>
    </row>
    <row r="2538" spans="1:3" x14ac:dyDescent="0.15">
      <c r="A2538" s="618" t="s">
        <v>1099</v>
      </c>
      <c r="B2538" s="618">
        <v>2013</v>
      </c>
      <c r="C2538" s="619" t="s">
        <v>1080</v>
      </c>
    </row>
    <row r="2539" spans="1:3" x14ac:dyDescent="0.15">
      <c r="A2539" s="618" t="s">
        <v>1099</v>
      </c>
      <c r="B2539" s="618">
        <v>2013</v>
      </c>
      <c r="C2539" s="619" t="s">
        <v>1080</v>
      </c>
    </row>
    <row r="2540" spans="1:3" x14ac:dyDescent="0.15">
      <c r="A2540" s="619" t="s">
        <v>1099</v>
      </c>
      <c r="B2540" s="618">
        <v>2013</v>
      </c>
      <c r="C2540" s="619" t="s">
        <v>424</v>
      </c>
    </row>
    <row r="2541" spans="1:3" x14ac:dyDescent="0.15">
      <c r="A2541" s="619" t="s">
        <v>1099</v>
      </c>
      <c r="B2541" s="618">
        <v>2013</v>
      </c>
      <c r="C2541" s="619" t="s">
        <v>1080</v>
      </c>
    </row>
    <row r="2542" spans="1:3" x14ac:dyDescent="0.15">
      <c r="A2542" s="619" t="s">
        <v>1099</v>
      </c>
      <c r="B2542" s="618">
        <v>2013</v>
      </c>
      <c r="C2542" s="619" t="s">
        <v>424</v>
      </c>
    </row>
    <row r="2543" spans="1:3" x14ac:dyDescent="0.15">
      <c r="A2543" s="619" t="s">
        <v>1099</v>
      </c>
      <c r="B2543" s="618">
        <v>2013</v>
      </c>
      <c r="C2543" s="619" t="s">
        <v>424</v>
      </c>
    </row>
    <row r="2544" spans="1:3" x14ac:dyDescent="0.15">
      <c r="A2544" s="619" t="s">
        <v>1099</v>
      </c>
      <c r="B2544" s="618">
        <v>2013</v>
      </c>
      <c r="C2544" s="619" t="s">
        <v>424</v>
      </c>
    </row>
    <row r="2545" spans="1:3" x14ac:dyDescent="0.15">
      <c r="A2545" s="619" t="s">
        <v>1099</v>
      </c>
      <c r="B2545" s="618">
        <v>2013</v>
      </c>
      <c r="C2545" s="619" t="s">
        <v>424</v>
      </c>
    </row>
    <row r="2546" spans="1:3" x14ac:dyDescent="0.15">
      <c r="A2546" s="619" t="s">
        <v>1099</v>
      </c>
      <c r="B2546" s="618">
        <v>2013</v>
      </c>
      <c r="C2546" s="619" t="s">
        <v>455</v>
      </c>
    </row>
    <row r="2547" spans="1:3" x14ac:dyDescent="0.15">
      <c r="A2547" s="619" t="s">
        <v>1099</v>
      </c>
      <c r="B2547" s="618" t="s">
        <v>1081</v>
      </c>
      <c r="C2547" s="619" t="s">
        <v>424</v>
      </c>
    </row>
    <row r="2548" spans="1:3" x14ac:dyDescent="0.15">
      <c r="A2548" s="619" t="s">
        <v>1099</v>
      </c>
      <c r="B2548" s="618">
        <v>2013</v>
      </c>
      <c r="C2548" s="619" t="s">
        <v>424</v>
      </c>
    </row>
    <row r="2549" spans="1:3" x14ac:dyDescent="0.15">
      <c r="A2549" s="619" t="s">
        <v>1099</v>
      </c>
      <c r="B2549" s="618">
        <v>2013</v>
      </c>
      <c r="C2549" s="619" t="s">
        <v>424</v>
      </c>
    </row>
    <row r="2550" spans="1:3" x14ac:dyDescent="0.15">
      <c r="A2550" s="619" t="s">
        <v>1099</v>
      </c>
      <c r="B2550" s="618">
        <v>2013</v>
      </c>
      <c r="C2550" s="619" t="s">
        <v>424</v>
      </c>
    </row>
    <row r="2551" spans="1:3" x14ac:dyDescent="0.15">
      <c r="A2551" s="619" t="s">
        <v>1099</v>
      </c>
      <c r="B2551" s="618">
        <v>2013</v>
      </c>
      <c r="C2551" s="619" t="s">
        <v>424</v>
      </c>
    </row>
    <row r="2552" spans="1:3" x14ac:dyDescent="0.15">
      <c r="A2552" s="619" t="s">
        <v>1099</v>
      </c>
      <c r="B2552" s="618">
        <v>2013</v>
      </c>
      <c r="C2552" s="619" t="s">
        <v>424</v>
      </c>
    </row>
    <row r="2553" spans="1:3" x14ac:dyDescent="0.15">
      <c r="A2553" s="619" t="s">
        <v>1099</v>
      </c>
      <c r="B2553" s="618">
        <v>2013</v>
      </c>
      <c r="C2553" s="619" t="s">
        <v>424</v>
      </c>
    </row>
    <row r="2554" spans="1:3" x14ac:dyDescent="0.15">
      <c r="A2554" s="619" t="s">
        <v>1099</v>
      </c>
      <c r="B2554" s="618">
        <v>2013</v>
      </c>
      <c r="C2554" s="619" t="s">
        <v>424</v>
      </c>
    </row>
    <row r="2555" spans="1:3" x14ac:dyDescent="0.15">
      <c r="A2555" s="619" t="s">
        <v>1099</v>
      </c>
      <c r="B2555" s="618">
        <v>2013</v>
      </c>
      <c r="C2555" s="619" t="s">
        <v>424</v>
      </c>
    </row>
    <row r="2556" spans="1:3" x14ac:dyDescent="0.15">
      <c r="A2556" s="619" t="s">
        <v>1099</v>
      </c>
      <c r="B2556" s="618">
        <v>2013</v>
      </c>
      <c r="C2556" s="619" t="s">
        <v>424</v>
      </c>
    </row>
    <row r="2557" spans="1:3" x14ac:dyDescent="0.15">
      <c r="A2557" s="619" t="s">
        <v>1099</v>
      </c>
      <c r="B2557" s="618">
        <v>2013</v>
      </c>
      <c r="C2557" s="619" t="s">
        <v>424</v>
      </c>
    </row>
    <row r="2558" spans="1:3" x14ac:dyDescent="0.15">
      <c r="A2558" s="619" t="s">
        <v>1099</v>
      </c>
      <c r="B2558" s="618">
        <v>2013</v>
      </c>
      <c r="C2558" s="619" t="s">
        <v>424</v>
      </c>
    </row>
    <row r="2559" spans="1:3" x14ac:dyDescent="0.15">
      <c r="A2559" s="619" t="s">
        <v>1099</v>
      </c>
      <c r="B2559" s="618">
        <v>2013</v>
      </c>
      <c r="C2559" s="619" t="s">
        <v>455</v>
      </c>
    </row>
    <row r="2560" spans="1:3" x14ac:dyDescent="0.15">
      <c r="A2560" s="619" t="s">
        <v>1099</v>
      </c>
      <c r="B2560" s="618">
        <v>2013</v>
      </c>
      <c r="C2560" s="619" t="s">
        <v>1103</v>
      </c>
    </row>
    <row r="2561" spans="1:3" x14ac:dyDescent="0.15">
      <c r="A2561" s="619" t="s">
        <v>1099</v>
      </c>
      <c r="B2561" s="618">
        <v>2013</v>
      </c>
      <c r="C2561" s="619" t="s">
        <v>424</v>
      </c>
    </row>
    <row r="2562" spans="1:3" x14ac:dyDescent="0.15">
      <c r="A2562" s="619" t="s">
        <v>1099</v>
      </c>
      <c r="B2562" s="618">
        <v>2013</v>
      </c>
      <c r="C2562" s="619" t="s">
        <v>424</v>
      </c>
    </row>
    <row r="2563" spans="1:3" x14ac:dyDescent="0.15">
      <c r="A2563" s="619" t="s">
        <v>1099</v>
      </c>
      <c r="B2563" s="618">
        <v>2013</v>
      </c>
      <c r="C2563" s="619" t="s">
        <v>1103</v>
      </c>
    </row>
    <row r="2564" spans="1:3" x14ac:dyDescent="0.15">
      <c r="A2564" s="619" t="s">
        <v>1099</v>
      </c>
      <c r="B2564" s="618">
        <v>2013</v>
      </c>
      <c r="C2564" s="619" t="s">
        <v>437</v>
      </c>
    </row>
    <row r="2565" spans="1:3" x14ac:dyDescent="0.15">
      <c r="A2565" s="619" t="s">
        <v>1099</v>
      </c>
      <c r="B2565" s="618">
        <v>2013</v>
      </c>
      <c r="C2565" s="619" t="s">
        <v>424</v>
      </c>
    </row>
    <row r="2566" spans="1:3" x14ac:dyDescent="0.15">
      <c r="A2566" s="619" t="s">
        <v>1099</v>
      </c>
      <c r="B2566" s="618">
        <v>2013</v>
      </c>
      <c r="C2566" s="619" t="s">
        <v>424</v>
      </c>
    </row>
    <row r="2567" spans="1:3" x14ac:dyDescent="0.15">
      <c r="A2567" s="619" t="s">
        <v>1099</v>
      </c>
      <c r="B2567" s="618">
        <v>2013</v>
      </c>
      <c r="C2567" s="619" t="s">
        <v>1102</v>
      </c>
    </row>
    <row r="2568" spans="1:3" x14ac:dyDescent="0.15">
      <c r="A2568" s="619" t="s">
        <v>1099</v>
      </c>
      <c r="B2568" s="618">
        <v>2013</v>
      </c>
      <c r="C2568" s="619" t="s">
        <v>424</v>
      </c>
    </row>
    <row r="2569" spans="1:3" x14ac:dyDescent="0.15">
      <c r="A2569" s="619" t="s">
        <v>1099</v>
      </c>
      <c r="B2569" s="618">
        <v>2013</v>
      </c>
      <c r="C2569" s="619" t="s">
        <v>437</v>
      </c>
    </row>
    <row r="2570" spans="1:3" x14ac:dyDescent="0.15">
      <c r="A2570" s="618" t="s">
        <v>1099</v>
      </c>
      <c r="B2570" s="618">
        <v>2013</v>
      </c>
      <c r="C2570" s="619" t="s">
        <v>424</v>
      </c>
    </row>
    <row r="2571" spans="1:3" x14ac:dyDescent="0.15">
      <c r="A2571" s="618" t="s">
        <v>1099</v>
      </c>
      <c r="B2571" s="618">
        <v>2013</v>
      </c>
      <c r="C2571" s="619" t="s">
        <v>424</v>
      </c>
    </row>
    <row r="2572" spans="1:3" x14ac:dyDescent="0.15">
      <c r="A2572" s="618" t="s">
        <v>1099</v>
      </c>
      <c r="B2572" s="618">
        <v>2013</v>
      </c>
      <c r="C2572" s="619" t="s">
        <v>455</v>
      </c>
    </row>
    <row r="2573" spans="1:3" x14ac:dyDescent="0.15">
      <c r="A2573" s="618" t="s">
        <v>1099</v>
      </c>
      <c r="B2573" s="618">
        <v>2013</v>
      </c>
      <c r="C2573" s="619" t="s">
        <v>424</v>
      </c>
    </row>
    <row r="2574" spans="1:3" x14ac:dyDescent="0.15">
      <c r="A2574" s="618" t="s">
        <v>1099</v>
      </c>
      <c r="B2574" s="618">
        <v>2013</v>
      </c>
      <c r="C2574" s="619" t="s">
        <v>455</v>
      </c>
    </row>
    <row r="2575" spans="1:3" x14ac:dyDescent="0.15">
      <c r="A2575" s="618" t="s">
        <v>1099</v>
      </c>
      <c r="B2575" s="618">
        <v>2013</v>
      </c>
      <c r="C2575" s="619" t="s">
        <v>437</v>
      </c>
    </row>
    <row r="2576" spans="1:3" x14ac:dyDescent="0.15">
      <c r="A2576" s="618" t="s">
        <v>1099</v>
      </c>
      <c r="B2576" s="618">
        <v>2013</v>
      </c>
      <c r="C2576" s="619" t="s">
        <v>437</v>
      </c>
    </row>
    <row r="2577" spans="1:3" x14ac:dyDescent="0.15">
      <c r="A2577" s="618" t="s">
        <v>1099</v>
      </c>
      <c r="B2577" s="618">
        <v>2013</v>
      </c>
      <c r="C2577" s="619" t="s">
        <v>437</v>
      </c>
    </row>
    <row r="2578" spans="1:3" x14ac:dyDescent="0.15">
      <c r="A2578" s="618" t="s">
        <v>1099</v>
      </c>
      <c r="B2578" s="618">
        <v>2013</v>
      </c>
      <c r="C2578" s="619" t="s">
        <v>1080</v>
      </c>
    </row>
    <row r="2579" spans="1:3" x14ac:dyDescent="0.15">
      <c r="A2579" s="618" t="s">
        <v>1099</v>
      </c>
      <c r="B2579" s="618">
        <v>2013</v>
      </c>
      <c r="C2579" s="619" t="s">
        <v>437</v>
      </c>
    </row>
    <row r="2580" spans="1:3" x14ac:dyDescent="0.15">
      <c r="A2580" s="618" t="s">
        <v>1099</v>
      </c>
      <c r="B2580" s="618">
        <v>2013</v>
      </c>
      <c r="C2580" s="619" t="s">
        <v>437</v>
      </c>
    </row>
    <row r="2581" spans="1:3" x14ac:dyDescent="0.15">
      <c r="A2581" s="618" t="s">
        <v>1099</v>
      </c>
      <c r="B2581" s="618">
        <v>2013</v>
      </c>
      <c r="C2581" s="619" t="s">
        <v>437</v>
      </c>
    </row>
    <row r="2582" spans="1:3" x14ac:dyDescent="0.15">
      <c r="A2582" s="618" t="s">
        <v>1099</v>
      </c>
      <c r="B2582" s="618">
        <v>2013</v>
      </c>
      <c r="C2582" s="619" t="s">
        <v>1103</v>
      </c>
    </row>
    <row r="2583" spans="1:3" x14ac:dyDescent="0.15">
      <c r="A2583" s="618" t="s">
        <v>1099</v>
      </c>
      <c r="B2583" s="618">
        <v>2013</v>
      </c>
      <c r="C2583" s="619" t="s">
        <v>1080</v>
      </c>
    </row>
    <row r="2584" spans="1:3" x14ac:dyDescent="0.15">
      <c r="A2584" s="618" t="s">
        <v>1099</v>
      </c>
      <c r="B2584" s="618">
        <v>2013</v>
      </c>
      <c r="C2584" s="619" t="s">
        <v>1109</v>
      </c>
    </row>
    <row r="2585" spans="1:3" x14ac:dyDescent="0.15">
      <c r="A2585" s="618" t="s">
        <v>1099</v>
      </c>
      <c r="B2585" s="618">
        <v>2013</v>
      </c>
      <c r="C2585" s="619" t="s">
        <v>1080</v>
      </c>
    </row>
    <row r="2586" spans="1:3" x14ac:dyDescent="0.15">
      <c r="A2586" s="618" t="s">
        <v>1099</v>
      </c>
      <c r="B2586" s="618">
        <v>2013</v>
      </c>
      <c r="C2586" s="619" t="s">
        <v>424</v>
      </c>
    </row>
    <row r="2587" spans="1:3" x14ac:dyDescent="0.15">
      <c r="A2587" s="618" t="s">
        <v>1099</v>
      </c>
      <c r="B2587" s="618">
        <v>2013</v>
      </c>
      <c r="C2587" s="619" t="s">
        <v>1103</v>
      </c>
    </row>
    <row r="2588" spans="1:3" x14ac:dyDescent="0.15">
      <c r="A2588" s="619" t="s">
        <v>1099</v>
      </c>
      <c r="B2588" s="618">
        <v>2013</v>
      </c>
      <c r="C2588" s="619" t="s">
        <v>424</v>
      </c>
    </row>
    <row r="2589" spans="1:3" x14ac:dyDescent="0.15">
      <c r="A2589" s="619" t="s">
        <v>1099</v>
      </c>
      <c r="B2589" s="618">
        <v>2013</v>
      </c>
      <c r="C2589" s="619" t="s">
        <v>1105</v>
      </c>
    </row>
    <row r="2590" spans="1:3" x14ac:dyDescent="0.15">
      <c r="A2590" s="619" t="s">
        <v>1099</v>
      </c>
      <c r="B2590" s="618">
        <v>2013</v>
      </c>
      <c r="C2590" s="619" t="s">
        <v>437</v>
      </c>
    </row>
    <row r="2591" spans="1:3" x14ac:dyDescent="0.15">
      <c r="A2591" s="619" t="s">
        <v>1099</v>
      </c>
      <c r="B2591" s="618">
        <v>2013</v>
      </c>
      <c r="C2591" s="619" t="s">
        <v>1103</v>
      </c>
    </row>
    <row r="2592" spans="1:3" x14ac:dyDescent="0.15">
      <c r="A2592" s="619" t="s">
        <v>1099</v>
      </c>
      <c r="B2592" s="618">
        <v>2013</v>
      </c>
      <c r="C2592" s="619" t="s">
        <v>437</v>
      </c>
    </row>
    <row r="2593" spans="1:3" x14ac:dyDescent="0.15">
      <c r="A2593" s="619" t="s">
        <v>1099</v>
      </c>
      <c r="B2593" s="618">
        <v>2013</v>
      </c>
      <c r="C2593" s="619" t="s">
        <v>424</v>
      </c>
    </row>
    <row r="2594" spans="1:3" x14ac:dyDescent="0.15">
      <c r="A2594" s="619" t="s">
        <v>1099</v>
      </c>
      <c r="B2594" s="618">
        <v>2013</v>
      </c>
      <c r="C2594" s="619" t="s">
        <v>424</v>
      </c>
    </row>
    <row r="2595" spans="1:3" x14ac:dyDescent="0.15">
      <c r="A2595" s="619" t="s">
        <v>1099</v>
      </c>
      <c r="B2595" s="618">
        <v>2013</v>
      </c>
      <c r="C2595" s="619" t="s">
        <v>437</v>
      </c>
    </row>
    <row r="2596" spans="1:3" x14ac:dyDescent="0.15">
      <c r="A2596" s="618" t="s">
        <v>1099</v>
      </c>
      <c r="B2596" s="618">
        <v>2013</v>
      </c>
      <c r="C2596" s="619" t="s">
        <v>424</v>
      </c>
    </row>
    <row r="2597" spans="1:3" x14ac:dyDescent="0.15">
      <c r="A2597" s="618" t="s">
        <v>1099</v>
      </c>
      <c r="B2597" s="618">
        <v>2013</v>
      </c>
      <c r="C2597" s="619" t="s">
        <v>424</v>
      </c>
    </row>
    <row r="2598" spans="1:3" x14ac:dyDescent="0.15">
      <c r="A2598" s="618" t="s">
        <v>1099</v>
      </c>
      <c r="B2598" s="618">
        <v>2013</v>
      </c>
      <c r="C2598" s="619" t="s">
        <v>424</v>
      </c>
    </row>
    <row r="2599" spans="1:3" x14ac:dyDescent="0.15">
      <c r="A2599" s="618" t="s">
        <v>1099</v>
      </c>
      <c r="B2599" s="618">
        <v>2013</v>
      </c>
      <c r="C2599" s="619" t="s">
        <v>424</v>
      </c>
    </row>
    <row r="2600" spans="1:3" x14ac:dyDescent="0.15">
      <c r="A2600" s="618" t="s">
        <v>1099</v>
      </c>
      <c r="B2600" s="618">
        <v>2013</v>
      </c>
      <c r="C2600" s="619" t="s">
        <v>424</v>
      </c>
    </row>
    <row r="2601" spans="1:3" x14ac:dyDescent="0.15">
      <c r="A2601" s="618" t="s">
        <v>1099</v>
      </c>
      <c r="B2601" s="618">
        <v>2013</v>
      </c>
      <c r="C2601" s="619" t="s">
        <v>437</v>
      </c>
    </row>
    <row r="2602" spans="1:3" x14ac:dyDescent="0.15">
      <c r="A2602" s="618" t="s">
        <v>1099</v>
      </c>
      <c r="B2602" s="618">
        <v>2013</v>
      </c>
      <c r="C2602" s="619" t="s">
        <v>424</v>
      </c>
    </row>
    <row r="2603" spans="1:3" x14ac:dyDescent="0.15">
      <c r="A2603" s="618" t="s">
        <v>1099</v>
      </c>
      <c r="B2603" s="618">
        <v>2013</v>
      </c>
      <c r="C2603" s="619" t="s">
        <v>424</v>
      </c>
    </row>
    <row r="2604" spans="1:3" x14ac:dyDescent="0.15">
      <c r="A2604" s="618" t="s">
        <v>1099</v>
      </c>
      <c r="B2604" s="618">
        <v>2013</v>
      </c>
      <c r="C2604" s="619" t="s">
        <v>437</v>
      </c>
    </row>
    <row r="2605" spans="1:3" x14ac:dyDescent="0.15">
      <c r="A2605" s="618" t="s">
        <v>1099</v>
      </c>
      <c r="B2605" s="618">
        <v>2013</v>
      </c>
      <c r="C2605" s="619" t="s">
        <v>424</v>
      </c>
    </row>
    <row r="2606" spans="1:3" x14ac:dyDescent="0.15">
      <c r="A2606" s="618" t="s">
        <v>1099</v>
      </c>
      <c r="B2606" s="618">
        <v>2013</v>
      </c>
      <c r="C2606" s="619" t="s">
        <v>424</v>
      </c>
    </row>
    <row r="2607" spans="1:3" x14ac:dyDescent="0.15">
      <c r="A2607" s="618" t="s">
        <v>1099</v>
      </c>
      <c r="B2607" s="618">
        <v>2013</v>
      </c>
      <c r="C2607" s="619" t="s">
        <v>424</v>
      </c>
    </row>
    <row r="2608" spans="1:3" x14ac:dyDescent="0.15">
      <c r="A2608" s="619" t="s">
        <v>1099</v>
      </c>
      <c r="B2608" s="618">
        <v>2013</v>
      </c>
      <c r="C2608" s="619" t="s">
        <v>424</v>
      </c>
    </row>
    <row r="2609" spans="1:3" x14ac:dyDescent="0.15">
      <c r="A2609" s="619" t="s">
        <v>1099</v>
      </c>
      <c r="B2609" s="618">
        <v>2013</v>
      </c>
      <c r="C2609" s="619" t="s">
        <v>437</v>
      </c>
    </row>
    <row r="2610" spans="1:3" x14ac:dyDescent="0.15">
      <c r="A2610" s="618" t="s">
        <v>1099</v>
      </c>
      <c r="B2610" s="618">
        <v>2013</v>
      </c>
      <c r="C2610" s="619" t="s">
        <v>424</v>
      </c>
    </row>
    <row r="2611" spans="1:3" x14ac:dyDescent="0.15">
      <c r="A2611" s="619" t="s">
        <v>1099</v>
      </c>
      <c r="B2611" s="618">
        <v>2013</v>
      </c>
      <c r="C2611" s="619" t="s">
        <v>424</v>
      </c>
    </row>
    <row r="2612" spans="1:3" x14ac:dyDescent="0.15">
      <c r="A2612" s="619" t="s">
        <v>1099</v>
      </c>
      <c r="B2612" s="618">
        <v>2013</v>
      </c>
      <c r="C2612" s="619" t="s">
        <v>424</v>
      </c>
    </row>
    <row r="2613" spans="1:3" x14ac:dyDescent="0.15">
      <c r="A2613" s="619" t="s">
        <v>1099</v>
      </c>
      <c r="B2613" s="618">
        <v>2013</v>
      </c>
      <c r="C2613" s="619" t="s">
        <v>424</v>
      </c>
    </row>
    <row r="2614" spans="1:3" x14ac:dyDescent="0.15">
      <c r="A2614" s="619" t="s">
        <v>1099</v>
      </c>
      <c r="B2614" s="618">
        <v>2013</v>
      </c>
      <c r="C2614" s="619" t="s">
        <v>424</v>
      </c>
    </row>
    <row r="2615" spans="1:3" x14ac:dyDescent="0.15">
      <c r="A2615" s="619" t="s">
        <v>1099</v>
      </c>
      <c r="B2615" s="618">
        <v>2013</v>
      </c>
      <c r="C2615" s="619" t="s">
        <v>1101</v>
      </c>
    </row>
    <row r="2616" spans="1:3" x14ac:dyDescent="0.15">
      <c r="A2616" s="619" t="s">
        <v>1099</v>
      </c>
      <c r="B2616" s="618">
        <v>2013</v>
      </c>
      <c r="C2616" s="619" t="s">
        <v>1102</v>
      </c>
    </row>
    <row r="2617" spans="1:3" x14ac:dyDescent="0.15">
      <c r="A2617" s="619" t="s">
        <v>1099</v>
      </c>
      <c r="B2617" s="618">
        <v>2013</v>
      </c>
      <c r="C2617" s="619" t="s">
        <v>424</v>
      </c>
    </row>
    <row r="2618" spans="1:3" x14ac:dyDescent="0.15">
      <c r="A2618" s="619" t="s">
        <v>1099</v>
      </c>
      <c r="B2618" s="618">
        <v>2013</v>
      </c>
      <c r="C2618" s="619" t="s">
        <v>424</v>
      </c>
    </row>
    <row r="2619" spans="1:3" x14ac:dyDescent="0.15">
      <c r="A2619" s="619" t="s">
        <v>1099</v>
      </c>
      <c r="B2619" s="618">
        <v>2013</v>
      </c>
      <c r="C2619" s="619" t="s">
        <v>1103</v>
      </c>
    </row>
    <row r="2620" spans="1:3" x14ac:dyDescent="0.15">
      <c r="A2620" s="619" t="s">
        <v>1099</v>
      </c>
      <c r="B2620" s="618">
        <v>2013</v>
      </c>
      <c r="C2620" s="619" t="s">
        <v>424</v>
      </c>
    </row>
    <row r="2621" spans="1:3" x14ac:dyDescent="0.15">
      <c r="A2621" s="619" t="s">
        <v>1099</v>
      </c>
      <c r="B2621" s="618">
        <v>2013</v>
      </c>
      <c r="C2621" s="619" t="s">
        <v>424</v>
      </c>
    </row>
    <row r="2622" spans="1:3" x14ac:dyDescent="0.15">
      <c r="A2622" s="619" t="s">
        <v>1099</v>
      </c>
      <c r="B2622" s="618">
        <v>2013</v>
      </c>
      <c r="C2622" s="619" t="s">
        <v>1104</v>
      </c>
    </row>
    <row r="2623" spans="1:3" x14ac:dyDescent="0.15">
      <c r="A2623" s="619" t="s">
        <v>1099</v>
      </c>
      <c r="B2623" s="618">
        <v>2013</v>
      </c>
      <c r="C2623" s="619" t="s">
        <v>437</v>
      </c>
    </row>
    <row r="2624" spans="1:3" x14ac:dyDescent="0.15">
      <c r="A2624" s="619" t="s">
        <v>1099</v>
      </c>
      <c r="B2624" s="618">
        <v>2013</v>
      </c>
      <c r="C2624" s="619" t="s">
        <v>424</v>
      </c>
    </row>
    <row r="2625" spans="1:3" x14ac:dyDescent="0.15">
      <c r="A2625" s="619" t="s">
        <v>1099</v>
      </c>
      <c r="B2625" s="618">
        <v>2013</v>
      </c>
      <c r="C2625" s="619" t="s">
        <v>424</v>
      </c>
    </row>
    <row r="2626" spans="1:3" x14ac:dyDescent="0.15">
      <c r="A2626" s="619" t="s">
        <v>1099</v>
      </c>
      <c r="B2626" s="618">
        <v>2013</v>
      </c>
      <c r="C2626" s="619" t="s">
        <v>424</v>
      </c>
    </row>
    <row r="2627" spans="1:3" x14ac:dyDescent="0.15">
      <c r="A2627" s="619" t="s">
        <v>1099</v>
      </c>
      <c r="B2627" s="618">
        <v>2013</v>
      </c>
      <c r="C2627" s="619" t="s">
        <v>455</v>
      </c>
    </row>
    <row r="2628" spans="1:3" x14ac:dyDescent="0.15">
      <c r="A2628" s="619" t="s">
        <v>1099</v>
      </c>
      <c r="B2628" s="618">
        <v>2013</v>
      </c>
      <c r="C2628" s="619" t="s">
        <v>424</v>
      </c>
    </row>
    <row r="2629" spans="1:3" x14ac:dyDescent="0.15">
      <c r="A2629" s="619" t="s">
        <v>1099</v>
      </c>
      <c r="B2629" s="618">
        <v>2013</v>
      </c>
      <c r="C2629" s="619" t="s">
        <v>437</v>
      </c>
    </row>
    <row r="2630" spans="1:3" x14ac:dyDescent="0.15">
      <c r="A2630" s="619" t="s">
        <v>1099</v>
      </c>
      <c r="B2630" s="618">
        <v>2013</v>
      </c>
      <c r="C2630" s="619" t="s">
        <v>437</v>
      </c>
    </row>
    <row r="2631" spans="1:3" x14ac:dyDescent="0.15">
      <c r="A2631" s="619" t="s">
        <v>1099</v>
      </c>
      <c r="B2631" s="618">
        <v>2013</v>
      </c>
      <c r="C2631" s="619" t="s">
        <v>1103</v>
      </c>
    </row>
    <row r="2632" spans="1:3" x14ac:dyDescent="0.15">
      <c r="A2632" s="619" t="s">
        <v>1099</v>
      </c>
      <c r="B2632" s="618">
        <v>2013</v>
      </c>
      <c r="C2632" s="619" t="s">
        <v>437</v>
      </c>
    </row>
    <row r="2633" spans="1:3" x14ac:dyDescent="0.15">
      <c r="A2633" s="618" t="s">
        <v>1099</v>
      </c>
      <c r="B2633" s="618">
        <v>2013</v>
      </c>
      <c r="C2633" s="619" t="s">
        <v>437</v>
      </c>
    </row>
    <row r="2634" spans="1:3" x14ac:dyDescent="0.15">
      <c r="A2634" s="618" t="s">
        <v>1099</v>
      </c>
      <c r="B2634" s="618">
        <v>2013</v>
      </c>
      <c r="C2634" s="619" t="s">
        <v>424</v>
      </c>
    </row>
    <row r="2635" spans="1:3" x14ac:dyDescent="0.15">
      <c r="A2635" s="618" t="s">
        <v>1099</v>
      </c>
      <c r="B2635" s="618">
        <v>2013</v>
      </c>
      <c r="C2635" s="619" t="s">
        <v>424</v>
      </c>
    </row>
    <row r="2636" spans="1:3" x14ac:dyDescent="0.15">
      <c r="A2636" s="618" t="s">
        <v>1099</v>
      </c>
      <c r="B2636" s="618">
        <v>2013</v>
      </c>
      <c r="C2636" s="619" t="s">
        <v>424</v>
      </c>
    </row>
    <row r="2637" spans="1:3" x14ac:dyDescent="0.15">
      <c r="A2637" s="619" t="s">
        <v>1099</v>
      </c>
      <c r="B2637" s="618">
        <v>2013</v>
      </c>
      <c r="C2637" s="619" t="s">
        <v>424</v>
      </c>
    </row>
    <row r="2638" spans="1:3" x14ac:dyDescent="0.15">
      <c r="A2638" s="619" t="s">
        <v>1099</v>
      </c>
      <c r="B2638" s="618">
        <v>2013</v>
      </c>
      <c r="C2638" s="619" t="s">
        <v>424</v>
      </c>
    </row>
    <row r="2639" spans="1:3" x14ac:dyDescent="0.15">
      <c r="A2639" s="619" t="s">
        <v>1099</v>
      </c>
      <c r="B2639" s="618">
        <v>2013</v>
      </c>
      <c r="C2639" s="619" t="s">
        <v>424</v>
      </c>
    </row>
    <row r="2640" spans="1:3" x14ac:dyDescent="0.15">
      <c r="A2640" s="619" t="s">
        <v>1099</v>
      </c>
      <c r="B2640" s="618">
        <v>2013</v>
      </c>
      <c r="C2640" s="619" t="s">
        <v>424</v>
      </c>
    </row>
    <row r="2641" spans="1:3" x14ac:dyDescent="0.15">
      <c r="A2641" s="619" t="s">
        <v>1099</v>
      </c>
      <c r="B2641" s="618">
        <v>2013</v>
      </c>
      <c r="C2641" s="619" t="s">
        <v>424</v>
      </c>
    </row>
    <row r="2642" spans="1:3" x14ac:dyDescent="0.15">
      <c r="A2642" s="619" t="s">
        <v>1099</v>
      </c>
      <c r="B2642" s="618">
        <v>2013</v>
      </c>
      <c r="C2642" s="619" t="s">
        <v>1102</v>
      </c>
    </row>
    <row r="2643" spans="1:3" x14ac:dyDescent="0.15">
      <c r="A2643" s="619" t="s">
        <v>1099</v>
      </c>
      <c r="B2643" s="618">
        <v>2013</v>
      </c>
      <c r="C2643" s="619" t="s">
        <v>1103</v>
      </c>
    </row>
    <row r="2644" spans="1:3" x14ac:dyDescent="0.15">
      <c r="A2644" s="619" t="s">
        <v>1099</v>
      </c>
      <c r="B2644" s="618">
        <v>2013</v>
      </c>
      <c r="C2644" s="619" t="s">
        <v>1102</v>
      </c>
    </row>
    <row r="2645" spans="1:3" x14ac:dyDescent="0.15">
      <c r="A2645" s="619" t="s">
        <v>1099</v>
      </c>
      <c r="B2645" s="618">
        <v>2013</v>
      </c>
      <c r="C2645" s="619" t="s">
        <v>424</v>
      </c>
    </row>
    <row r="2646" spans="1:3" x14ac:dyDescent="0.15">
      <c r="A2646" s="619" t="s">
        <v>1099</v>
      </c>
      <c r="B2646" s="618">
        <v>2013</v>
      </c>
      <c r="C2646" s="619" t="s">
        <v>424</v>
      </c>
    </row>
    <row r="2647" spans="1:3" x14ac:dyDescent="0.15">
      <c r="A2647" s="619" t="s">
        <v>1099</v>
      </c>
      <c r="B2647" s="618">
        <v>2013</v>
      </c>
      <c r="C2647" s="619" t="s">
        <v>424</v>
      </c>
    </row>
    <row r="2648" spans="1:3" x14ac:dyDescent="0.15">
      <c r="A2648" s="619" t="s">
        <v>1099</v>
      </c>
      <c r="B2648" s="618">
        <v>2013</v>
      </c>
      <c r="C2648" s="619" t="s">
        <v>437</v>
      </c>
    </row>
    <row r="2649" spans="1:3" x14ac:dyDescent="0.15">
      <c r="A2649" s="619" t="s">
        <v>1099</v>
      </c>
      <c r="B2649" s="618">
        <v>2013</v>
      </c>
      <c r="C2649" s="619" t="s">
        <v>424</v>
      </c>
    </row>
    <row r="2650" spans="1:3" x14ac:dyDescent="0.15">
      <c r="A2650" s="619" t="s">
        <v>1099</v>
      </c>
      <c r="B2650" s="618">
        <v>2013</v>
      </c>
      <c r="C2650" s="619" t="s">
        <v>1102</v>
      </c>
    </row>
    <row r="2651" spans="1:3" x14ac:dyDescent="0.15">
      <c r="A2651" s="619" t="s">
        <v>1099</v>
      </c>
      <c r="B2651" s="618">
        <v>2013</v>
      </c>
      <c r="C2651" s="619" t="s">
        <v>424</v>
      </c>
    </row>
    <row r="2652" spans="1:3" x14ac:dyDescent="0.15">
      <c r="A2652" s="619" t="s">
        <v>1099</v>
      </c>
      <c r="B2652" s="618">
        <v>2013</v>
      </c>
      <c r="C2652" s="619" t="s">
        <v>1102</v>
      </c>
    </row>
    <row r="2653" spans="1:3" x14ac:dyDescent="0.15">
      <c r="A2653" s="619" t="s">
        <v>1099</v>
      </c>
      <c r="B2653" s="618">
        <v>2013</v>
      </c>
      <c r="C2653" s="619" t="s">
        <v>424</v>
      </c>
    </row>
    <row r="2654" spans="1:3" x14ac:dyDescent="0.15">
      <c r="A2654" s="619" t="s">
        <v>1099</v>
      </c>
      <c r="B2654" s="618">
        <v>2013</v>
      </c>
      <c r="C2654" s="619" t="s">
        <v>437</v>
      </c>
    </row>
    <row r="2655" spans="1:3" x14ac:dyDescent="0.15">
      <c r="A2655" s="619" t="s">
        <v>1099</v>
      </c>
      <c r="B2655" s="618">
        <v>2013</v>
      </c>
      <c r="C2655" s="619" t="s">
        <v>1080</v>
      </c>
    </row>
    <row r="2656" spans="1:3" x14ac:dyDescent="0.15">
      <c r="A2656" s="619" t="s">
        <v>1099</v>
      </c>
      <c r="B2656" s="618">
        <v>2013</v>
      </c>
      <c r="C2656" s="619" t="s">
        <v>424</v>
      </c>
    </row>
    <row r="2657" spans="1:3" x14ac:dyDescent="0.15">
      <c r="A2657" s="619" t="s">
        <v>1099</v>
      </c>
      <c r="B2657" s="618">
        <v>2013</v>
      </c>
      <c r="C2657" s="619" t="s">
        <v>1080</v>
      </c>
    </row>
    <row r="2658" spans="1:3" x14ac:dyDescent="0.15">
      <c r="A2658" s="619" t="s">
        <v>1099</v>
      </c>
      <c r="B2658" s="618">
        <v>2013</v>
      </c>
      <c r="C2658" s="619" t="s">
        <v>1080</v>
      </c>
    </row>
    <row r="2659" spans="1:3" x14ac:dyDescent="0.15">
      <c r="A2659" s="619" t="s">
        <v>1099</v>
      </c>
      <c r="B2659" s="618">
        <v>2013</v>
      </c>
      <c r="C2659" s="619" t="s">
        <v>424</v>
      </c>
    </row>
    <row r="2660" spans="1:3" x14ac:dyDescent="0.15">
      <c r="A2660" s="619" t="s">
        <v>1099</v>
      </c>
      <c r="B2660" s="618">
        <v>2013</v>
      </c>
      <c r="C2660" s="619" t="s">
        <v>424</v>
      </c>
    </row>
    <row r="2661" spans="1:3" x14ac:dyDescent="0.15">
      <c r="A2661" s="619" t="s">
        <v>1099</v>
      </c>
      <c r="B2661" s="618">
        <v>2013</v>
      </c>
      <c r="C2661" s="619" t="s">
        <v>424</v>
      </c>
    </row>
    <row r="2662" spans="1:3" x14ac:dyDescent="0.15">
      <c r="A2662" s="619" t="s">
        <v>1099</v>
      </c>
      <c r="B2662" s="618">
        <v>2013</v>
      </c>
      <c r="C2662" s="619" t="s">
        <v>424</v>
      </c>
    </row>
    <row r="2663" spans="1:3" x14ac:dyDescent="0.15">
      <c r="A2663" s="619" t="s">
        <v>1099</v>
      </c>
      <c r="B2663" s="618">
        <v>2013</v>
      </c>
      <c r="C2663" s="619" t="s">
        <v>424</v>
      </c>
    </row>
    <row r="2664" spans="1:3" x14ac:dyDescent="0.15">
      <c r="A2664" s="619" t="s">
        <v>1099</v>
      </c>
      <c r="B2664" s="618">
        <v>2013</v>
      </c>
      <c r="C2664" s="619" t="s">
        <v>424</v>
      </c>
    </row>
    <row r="2665" spans="1:3" x14ac:dyDescent="0.15">
      <c r="A2665" s="619" t="s">
        <v>1099</v>
      </c>
      <c r="B2665" s="618">
        <v>2013</v>
      </c>
      <c r="C2665" s="619" t="s">
        <v>424</v>
      </c>
    </row>
    <row r="2666" spans="1:3" x14ac:dyDescent="0.15">
      <c r="A2666" s="619" t="s">
        <v>1099</v>
      </c>
      <c r="B2666" s="618">
        <v>2013</v>
      </c>
      <c r="C2666" s="619" t="s">
        <v>424</v>
      </c>
    </row>
    <row r="2667" spans="1:3" x14ac:dyDescent="0.15">
      <c r="A2667" s="619" t="s">
        <v>1099</v>
      </c>
      <c r="B2667" s="618">
        <v>2013</v>
      </c>
      <c r="C2667" s="619" t="s">
        <v>424</v>
      </c>
    </row>
    <row r="2668" spans="1:3" x14ac:dyDescent="0.15">
      <c r="A2668" s="619" t="s">
        <v>1099</v>
      </c>
      <c r="B2668" s="618">
        <v>2013</v>
      </c>
      <c r="C2668" s="619" t="s">
        <v>424</v>
      </c>
    </row>
    <row r="2669" spans="1:3" x14ac:dyDescent="0.15">
      <c r="A2669" s="619" t="s">
        <v>1099</v>
      </c>
      <c r="B2669" s="618">
        <v>2013</v>
      </c>
      <c r="C2669" s="619" t="s">
        <v>437</v>
      </c>
    </row>
    <row r="2670" spans="1:3" x14ac:dyDescent="0.15">
      <c r="A2670" s="619" t="s">
        <v>1099</v>
      </c>
      <c r="B2670" s="618">
        <v>2013</v>
      </c>
      <c r="C2670" s="619" t="s">
        <v>424</v>
      </c>
    </row>
    <row r="2671" spans="1:3" x14ac:dyDescent="0.15">
      <c r="A2671" s="619" t="s">
        <v>1099</v>
      </c>
      <c r="B2671" s="618">
        <v>2013</v>
      </c>
      <c r="C2671" s="619" t="s">
        <v>424</v>
      </c>
    </row>
    <row r="2672" spans="1:3" x14ac:dyDescent="0.15">
      <c r="A2672" s="619" t="s">
        <v>1099</v>
      </c>
      <c r="B2672" s="618">
        <v>2013</v>
      </c>
      <c r="C2672" s="619" t="s">
        <v>424</v>
      </c>
    </row>
    <row r="2673" spans="1:3" x14ac:dyDescent="0.15">
      <c r="A2673" s="619" t="s">
        <v>1099</v>
      </c>
      <c r="B2673" s="618">
        <v>2013</v>
      </c>
      <c r="C2673" s="619" t="s">
        <v>424</v>
      </c>
    </row>
    <row r="2674" spans="1:3" x14ac:dyDescent="0.15">
      <c r="A2674" s="619" t="s">
        <v>1099</v>
      </c>
      <c r="B2674" s="618">
        <v>2013</v>
      </c>
      <c r="C2674" s="619" t="s">
        <v>424</v>
      </c>
    </row>
    <row r="2675" spans="1:3" x14ac:dyDescent="0.15">
      <c r="A2675" s="619" t="s">
        <v>1099</v>
      </c>
      <c r="B2675" s="618">
        <v>2013</v>
      </c>
      <c r="C2675" s="619" t="s">
        <v>437</v>
      </c>
    </row>
    <row r="2676" spans="1:3" x14ac:dyDescent="0.15">
      <c r="A2676" s="619" t="s">
        <v>1099</v>
      </c>
      <c r="B2676" s="618">
        <v>2013</v>
      </c>
      <c r="C2676" s="619" t="s">
        <v>424</v>
      </c>
    </row>
    <row r="2677" spans="1:3" x14ac:dyDescent="0.15">
      <c r="A2677" s="619" t="s">
        <v>1099</v>
      </c>
      <c r="B2677" s="618">
        <v>2013</v>
      </c>
      <c r="C2677" s="619" t="s">
        <v>424</v>
      </c>
    </row>
    <row r="2678" spans="1:3" x14ac:dyDescent="0.15">
      <c r="A2678" s="619" t="s">
        <v>1099</v>
      </c>
      <c r="B2678" s="618">
        <v>2013</v>
      </c>
      <c r="C2678" s="619" t="s">
        <v>424</v>
      </c>
    </row>
    <row r="2679" spans="1:3" x14ac:dyDescent="0.15">
      <c r="A2679" s="619" t="s">
        <v>1099</v>
      </c>
      <c r="B2679" s="618">
        <v>2013</v>
      </c>
      <c r="C2679" s="619" t="s">
        <v>437</v>
      </c>
    </row>
    <row r="2680" spans="1:3" x14ac:dyDescent="0.15">
      <c r="A2680" s="619" t="s">
        <v>1099</v>
      </c>
      <c r="B2680" s="618">
        <v>2013</v>
      </c>
      <c r="C2680" s="619" t="s">
        <v>437</v>
      </c>
    </row>
    <row r="2681" spans="1:3" x14ac:dyDescent="0.15">
      <c r="A2681" s="619" t="s">
        <v>1099</v>
      </c>
      <c r="B2681" s="618">
        <v>2013</v>
      </c>
      <c r="C2681" s="619" t="s">
        <v>424</v>
      </c>
    </row>
    <row r="2682" spans="1:3" x14ac:dyDescent="0.15">
      <c r="A2682" s="619" t="s">
        <v>1099</v>
      </c>
      <c r="B2682" s="618">
        <v>2013</v>
      </c>
      <c r="C2682" s="619" t="s">
        <v>424</v>
      </c>
    </row>
    <row r="2683" spans="1:3" x14ac:dyDescent="0.15">
      <c r="A2683" s="619" t="s">
        <v>1099</v>
      </c>
      <c r="B2683" s="618">
        <v>2013</v>
      </c>
      <c r="C2683" s="619" t="s">
        <v>424</v>
      </c>
    </row>
    <row r="2684" spans="1:3" x14ac:dyDescent="0.15">
      <c r="A2684" s="619" t="s">
        <v>1099</v>
      </c>
      <c r="B2684" s="618">
        <v>2013</v>
      </c>
      <c r="C2684" s="619" t="s">
        <v>455</v>
      </c>
    </row>
    <row r="2685" spans="1:3" x14ac:dyDescent="0.15">
      <c r="A2685" s="619" t="s">
        <v>1099</v>
      </c>
      <c r="B2685" s="618">
        <v>2013</v>
      </c>
      <c r="C2685" s="619" t="s">
        <v>437</v>
      </c>
    </row>
    <row r="2686" spans="1:3" x14ac:dyDescent="0.15">
      <c r="A2686" s="619" t="s">
        <v>1099</v>
      </c>
      <c r="B2686" s="618">
        <v>2013</v>
      </c>
      <c r="C2686" s="619" t="s">
        <v>437</v>
      </c>
    </row>
    <row r="2687" spans="1:3" x14ac:dyDescent="0.15">
      <c r="A2687" s="619" t="s">
        <v>1099</v>
      </c>
      <c r="B2687" s="618">
        <v>2013</v>
      </c>
      <c r="C2687" s="619" t="s">
        <v>1103</v>
      </c>
    </row>
    <row r="2688" spans="1:3" x14ac:dyDescent="0.15">
      <c r="A2688" s="619" t="s">
        <v>1099</v>
      </c>
      <c r="B2688" s="618">
        <v>2013</v>
      </c>
      <c r="C2688" s="619" t="s">
        <v>1080</v>
      </c>
    </row>
    <row r="2689" spans="1:3" x14ac:dyDescent="0.15">
      <c r="A2689" s="619" t="s">
        <v>1099</v>
      </c>
      <c r="B2689" s="618">
        <v>2013</v>
      </c>
      <c r="C2689" s="619" t="s">
        <v>1103</v>
      </c>
    </row>
    <row r="2690" spans="1:3" x14ac:dyDescent="0.15">
      <c r="A2690" s="619" t="s">
        <v>1099</v>
      </c>
      <c r="B2690" s="618">
        <v>2013</v>
      </c>
      <c r="C2690" s="619" t="s">
        <v>1103</v>
      </c>
    </row>
    <row r="2691" spans="1:3" x14ac:dyDescent="0.15">
      <c r="A2691" s="619" t="s">
        <v>1099</v>
      </c>
      <c r="B2691" s="618">
        <v>2013</v>
      </c>
      <c r="C2691" s="619" t="s">
        <v>424</v>
      </c>
    </row>
    <row r="2692" spans="1:3" x14ac:dyDescent="0.15">
      <c r="A2692" s="619" t="s">
        <v>1099</v>
      </c>
      <c r="B2692" s="618">
        <v>2013</v>
      </c>
      <c r="C2692" s="619" t="s">
        <v>455</v>
      </c>
    </row>
    <row r="2693" spans="1:3" x14ac:dyDescent="0.15">
      <c r="A2693" s="619" t="s">
        <v>1099</v>
      </c>
      <c r="B2693" s="618">
        <v>2013</v>
      </c>
      <c r="C2693" s="619" t="s">
        <v>424</v>
      </c>
    </row>
    <row r="2694" spans="1:3" x14ac:dyDescent="0.15">
      <c r="A2694" s="619" t="s">
        <v>1099</v>
      </c>
      <c r="B2694" s="618">
        <v>2013</v>
      </c>
      <c r="C2694" s="619" t="s">
        <v>424</v>
      </c>
    </row>
    <row r="2695" spans="1:3" x14ac:dyDescent="0.15">
      <c r="A2695" s="619" t="s">
        <v>1099</v>
      </c>
      <c r="B2695" s="618">
        <v>2013</v>
      </c>
      <c r="C2695" s="619" t="s">
        <v>455</v>
      </c>
    </row>
    <row r="2696" spans="1:3" x14ac:dyDescent="0.15">
      <c r="A2696" s="619" t="s">
        <v>1099</v>
      </c>
      <c r="B2696" s="618">
        <v>2013</v>
      </c>
      <c r="C2696" s="619" t="s">
        <v>424</v>
      </c>
    </row>
    <row r="2697" spans="1:3" x14ac:dyDescent="0.15">
      <c r="A2697" s="619" t="s">
        <v>1099</v>
      </c>
      <c r="B2697" s="618">
        <v>2013</v>
      </c>
      <c r="C2697" s="619" t="s">
        <v>437</v>
      </c>
    </row>
    <row r="2698" spans="1:3" x14ac:dyDescent="0.15">
      <c r="A2698" s="619" t="s">
        <v>1099</v>
      </c>
      <c r="B2698" s="618">
        <v>2013</v>
      </c>
      <c r="C2698" s="619" t="s">
        <v>424</v>
      </c>
    </row>
    <row r="2699" spans="1:3" x14ac:dyDescent="0.15">
      <c r="A2699" s="619" t="s">
        <v>1099</v>
      </c>
      <c r="B2699" s="618">
        <v>2013</v>
      </c>
      <c r="C2699" s="619" t="s">
        <v>1102</v>
      </c>
    </row>
    <row r="2700" spans="1:3" x14ac:dyDescent="0.15">
      <c r="A2700" s="619" t="s">
        <v>1099</v>
      </c>
      <c r="B2700" s="618">
        <v>2013</v>
      </c>
      <c r="C2700" s="619" t="s">
        <v>1102</v>
      </c>
    </row>
    <row r="2701" spans="1:3" x14ac:dyDescent="0.15">
      <c r="A2701" s="619" t="s">
        <v>1099</v>
      </c>
      <c r="B2701" s="618">
        <v>2013</v>
      </c>
      <c r="C2701" s="619" t="s">
        <v>1102</v>
      </c>
    </row>
    <row r="2702" spans="1:3" x14ac:dyDescent="0.15">
      <c r="A2702" s="619" t="s">
        <v>1099</v>
      </c>
      <c r="B2702" s="618">
        <v>2013</v>
      </c>
      <c r="C2702" s="619" t="s">
        <v>1102</v>
      </c>
    </row>
    <row r="2703" spans="1:3" x14ac:dyDescent="0.15">
      <c r="A2703" s="619" t="s">
        <v>1099</v>
      </c>
      <c r="B2703" s="618">
        <v>2013</v>
      </c>
      <c r="C2703" s="619" t="s">
        <v>1102</v>
      </c>
    </row>
    <row r="2704" spans="1:3" x14ac:dyDescent="0.15">
      <c r="A2704" s="619" t="s">
        <v>1099</v>
      </c>
      <c r="B2704" s="618">
        <v>2013</v>
      </c>
      <c r="C2704" s="619" t="s">
        <v>1102</v>
      </c>
    </row>
    <row r="2705" spans="1:3" x14ac:dyDescent="0.15">
      <c r="A2705" s="619" t="s">
        <v>1099</v>
      </c>
      <c r="B2705" s="618">
        <v>2013</v>
      </c>
      <c r="C2705" s="619" t="s">
        <v>424</v>
      </c>
    </row>
    <row r="2706" spans="1:3" x14ac:dyDescent="0.15">
      <c r="A2706" s="619" t="s">
        <v>1099</v>
      </c>
      <c r="B2706" s="618">
        <v>2013</v>
      </c>
      <c r="C2706" s="619" t="s">
        <v>424</v>
      </c>
    </row>
    <row r="2707" spans="1:3" x14ac:dyDescent="0.15">
      <c r="A2707" s="619" t="s">
        <v>1099</v>
      </c>
      <c r="B2707" s="618">
        <v>2013</v>
      </c>
      <c r="C2707" s="619" t="s">
        <v>424</v>
      </c>
    </row>
    <row r="2708" spans="1:3" x14ac:dyDescent="0.15">
      <c r="A2708" s="619" t="s">
        <v>1099</v>
      </c>
      <c r="B2708" s="618">
        <v>2013</v>
      </c>
      <c r="C2708" s="619" t="s">
        <v>1103</v>
      </c>
    </row>
    <row r="2709" spans="1:3" x14ac:dyDescent="0.15">
      <c r="A2709" s="619" t="s">
        <v>1099</v>
      </c>
      <c r="B2709" s="618">
        <v>2013</v>
      </c>
      <c r="C2709" s="619" t="s">
        <v>1116</v>
      </c>
    </row>
    <row r="2710" spans="1:3" x14ac:dyDescent="0.15">
      <c r="A2710" s="619" t="s">
        <v>1099</v>
      </c>
      <c r="B2710" s="618">
        <v>2013</v>
      </c>
      <c r="C2710" s="619" t="s">
        <v>437</v>
      </c>
    </row>
    <row r="2711" spans="1:3" x14ac:dyDescent="0.15">
      <c r="A2711" s="619" t="s">
        <v>1099</v>
      </c>
      <c r="B2711" s="618">
        <v>2013</v>
      </c>
      <c r="C2711" s="619" t="s">
        <v>437</v>
      </c>
    </row>
    <row r="2712" spans="1:3" x14ac:dyDescent="0.15">
      <c r="A2712" s="619" t="s">
        <v>1099</v>
      </c>
      <c r="B2712" s="618">
        <v>2013</v>
      </c>
      <c r="C2712" s="619" t="s">
        <v>424</v>
      </c>
    </row>
    <row r="2713" spans="1:3" x14ac:dyDescent="0.15">
      <c r="A2713" s="619" t="s">
        <v>1099</v>
      </c>
      <c r="B2713" s="618">
        <v>2013</v>
      </c>
      <c r="C2713" s="619" t="s">
        <v>1102</v>
      </c>
    </row>
    <row r="2714" spans="1:3" x14ac:dyDescent="0.15">
      <c r="A2714" s="619" t="s">
        <v>1099</v>
      </c>
      <c r="B2714" s="618">
        <v>2013</v>
      </c>
      <c r="C2714" s="619" t="s">
        <v>424</v>
      </c>
    </row>
    <row r="2715" spans="1:3" x14ac:dyDescent="0.15">
      <c r="A2715" s="619" t="s">
        <v>1099</v>
      </c>
      <c r="B2715" s="618">
        <v>2013</v>
      </c>
      <c r="C2715" s="619" t="s">
        <v>437</v>
      </c>
    </row>
    <row r="2716" spans="1:3" x14ac:dyDescent="0.15">
      <c r="A2716" s="619" t="s">
        <v>1099</v>
      </c>
      <c r="B2716" s="618">
        <v>2013</v>
      </c>
      <c r="C2716" s="619" t="s">
        <v>1103</v>
      </c>
    </row>
    <row r="2717" spans="1:3" x14ac:dyDescent="0.15">
      <c r="A2717" s="619" t="s">
        <v>1099</v>
      </c>
      <c r="B2717" s="618">
        <v>2013</v>
      </c>
      <c r="C2717" s="619" t="s">
        <v>437</v>
      </c>
    </row>
    <row r="2718" spans="1:3" x14ac:dyDescent="0.15">
      <c r="A2718" s="619" t="s">
        <v>1099</v>
      </c>
      <c r="B2718" s="618">
        <v>2013</v>
      </c>
      <c r="C2718" s="619" t="s">
        <v>437</v>
      </c>
    </row>
    <row r="2719" spans="1:3" x14ac:dyDescent="0.15">
      <c r="A2719" s="619" t="s">
        <v>1099</v>
      </c>
      <c r="B2719" s="618">
        <v>2013</v>
      </c>
      <c r="C2719" s="619" t="s">
        <v>424</v>
      </c>
    </row>
    <row r="2720" spans="1:3" x14ac:dyDescent="0.15">
      <c r="A2720" s="619" t="s">
        <v>1099</v>
      </c>
      <c r="B2720" s="618">
        <v>2013</v>
      </c>
      <c r="C2720" s="619" t="s">
        <v>424</v>
      </c>
    </row>
    <row r="2721" spans="1:3" x14ac:dyDescent="0.15">
      <c r="A2721" s="619" t="s">
        <v>1099</v>
      </c>
      <c r="B2721" s="618">
        <v>2013</v>
      </c>
      <c r="C2721" s="619" t="s">
        <v>1111</v>
      </c>
    </row>
    <row r="2722" spans="1:3" x14ac:dyDescent="0.15">
      <c r="A2722" s="619" t="s">
        <v>1099</v>
      </c>
      <c r="B2722" s="618">
        <v>2013</v>
      </c>
      <c r="C2722" s="619" t="s">
        <v>1110</v>
      </c>
    </row>
    <row r="2723" spans="1:3" x14ac:dyDescent="0.15">
      <c r="A2723" s="619" t="s">
        <v>1099</v>
      </c>
      <c r="B2723" s="618">
        <v>2013</v>
      </c>
      <c r="C2723" s="619" t="s">
        <v>424</v>
      </c>
    </row>
    <row r="2724" spans="1:3" x14ac:dyDescent="0.15">
      <c r="A2724" s="619" t="s">
        <v>1099</v>
      </c>
      <c r="B2724" s="618">
        <v>2013</v>
      </c>
      <c r="C2724" s="619" t="s">
        <v>1103</v>
      </c>
    </row>
    <row r="2725" spans="1:3" x14ac:dyDescent="0.15">
      <c r="A2725" s="619" t="s">
        <v>1099</v>
      </c>
      <c r="B2725" s="618">
        <v>2013</v>
      </c>
      <c r="C2725" s="619" t="s">
        <v>424</v>
      </c>
    </row>
    <row r="2726" spans="1:3" x14ac:dyDescent="0.15">
      <c r="A2726" s="619" t="s">
        <v>1099</v>
      </c>
      <c r="B2726" s="618">
        <v>2013</v>
      </c>
      <c r="C2726" s="619" t="s">
        <v>424</v>
      </c>
    </row>
    <row r="2727" spans="1:3" x14ac:dyDescent="0.15">
      <c r="A2727" s="619" t="s">
        <v>1099</v>
      </c>
      <c r="B2727" s="618">
        <v>2013</v>
      </c>
      <c r="C2727" s="619" t="s">
        <v>1080</v>
      </c>
    </row>
    <row r="2728" spans="1:3" x14ac:dyDescent="0.15">
      <c r="A2728" s="619" t="s">
        <v>1099</v>
      </c>
      <c r="B2728" s="618">
        <v>2013</v>
      </c>
      <c r="C2728" s="619" t="s">
        <v>1080</v>
      </c>
    </row>
    <row r="2729" spans="1:3" x14ac:dyDescent="0.15">
      <c r="A2729" s="619" t="s">
        <v>1099</v>
      </c>
      <c r="B2729" s="618">
        <v>2013</v>
      </c>
      <c r="C2729" s="619" t="s">
        <v>1080</v>
      </c>
    </row>
    <row r="2730" spans="1:3" x14ac:dyDescent="0.15">
      <c r="A2730" s="619" t="s">
        <v>1099</v>
      </c>
      <c r="B2730" s="618">
        <v>2013</v>
      </c>
      <c r="C2730" s="619" t="s">
        <v>424</v>
      </c>
    </row>
    <row r="2731" spans="1:3" x14ac:dyDescent="0.15">
      <c r="A2731" s="619" t="s">
        <v>1099</v>
      </c>
      <c r="B2731" s="618">
        <v>2013</v>
      </c>
      <c r="C2731" s="619" t="s">
        <v>424</v>
      </c>
    </row>
    <row r="2732" spans="1:3" x14ac:dyDescent="0.15">
      <c r="A2732" s="619" t="s">
        <v>1099</v>
      </c>
      <c r="B2732" s="618">
        <v>2013</v>
      </c>
      <c r="C2732" s="619" t="s">
        <v>1102</v>
      </c>
    </row>
    <row r="2733" spans="1:3" x14ac:dyDescent="0.15">
      <c r="A2733" s="619" t="s">
        <v>1099</v>
      </c>
      <c r="B2733" s="618">
        <v>2013</v>
      </c>
      <c r="C2733" s="619" t="s">
        <v>1102</v>
      </c>
    </row>
    <row r="2734" spans="1:3" x14ac:dyDescent="0.15">
      <c r="A2734" s="619" t="s">
        <v>1099</v>
      </c>
      <c r="B2734" s="618">
        <v>2013</v>
      </c>
      <c r="C2734" s="619" t="s">
        <v>1102</v>
      </c>
    </row>
    <row r="2735" spans="1:3" x14ac:dyDescent="0.15">
      <c r="A2735" s="619" t="s">
        <v>1099</v>
      </c>
      <c r="B2735" s="618">
        <v>2013</v>
      </c>
      <c r="C2735" s="619" t="s">
        <v>424</v>
      </c>
    </row>
    <row r="2736" spans="1:3" x14ac:dyDescent="0.15">
      <c r="A2736" s="619" t="s">
        <v>1099</v>
      </c>
      <c r="B2736" s="618">
        <v>2013</v>
      </c>
      <c r="C2736" s="619" t="s">
        <v>1104</v>
      </c>
    </row>
    <row r="2737" spans="1:3" x14ac:dyDescent="0.15">
      <c r="A2737" s="619" t="s">
        <v>1099</v>
      </c>
      <c r="B2737" s="618">
        <v>2013</v>
      </c>
      <c r="C2737" s="619" t="s">
        <v>424</v>
      </c>
    </row>
    <row r="2738" spans="1:3" x14ac:dyDescent="0.15">
      <c r="A2738" s="619" t="s">
        <v>1099</v>
      </c>
      <c r="B2738" s="618">
        <v>2013</v>
      </c>
      <c r="C2738" s="619" t="s">
        <v>424</v>
      </c>
    </row>
    <row r="2739" spans="1:3" x14ac:dyDescent="0.15">
      <c r="A2739" s="619" t="s">
        <v>1099</v>
      </c>
      <c r="B2739" s="618" t="s">
        <v>1081</v>
      </c>
      <c r="C2739" s="619" t="s">
        <v>424</v>
      </c>
    </row>
    <row r="2740" spans="1:3" x14ac:dyDescent="0.15">
      <c r="A2740" s="619" t="s">
        <v>1099</v>
      </c>
      <c r="B2740" s="618">
        <v>2013</v>
      </c>
      <c r="C2740" s="619" t="s">
        <v>424</v>
      </c>
    </row>
    <row r="2741" spans="1:3" x14ac:dyDescent="0.15">
      <c r="A2741" s="619" t="s">
        <v>1099</v>
      </c>
      <c r="B2741" s="618">
        <v>2013</v>
      </c>
      <c r="C2741" s="619" t="s">
        <v>424</v>
      </c>
    </row>
    <row r="2742" spans="1:3" x14ac:dyDescent="0.15">
      <c r="A2742" s="619" t="s">
        <v>1099</v>
      </c>
      <c r="B2742" s="618">
        <v>2013</v>
      </c>
      <c r="C2742" s="619" t="s">
        <v>424</v>
      </c>
    </row>
    <row r="2743" spans="1:3" x14ac:dyDescent="0.15">
      <c r="A2743" s="619" t="s">
        <v>1099</v>
      </c>
      <c r="B2743" s="618">
        <v>2013</v>
      </c>
      <c r="C2743" s="619" t="s">
        <v>424</v>
      </c>
    </row>
    <row r="2744" spans="1:3" x14ac:dyDescent="0.15">
      <c r="A2744" s="619" t="s">
        <v>1099</v>
      </c>
      <c r="B2744" s="618">
        <v>2013</v>
      </c>
      <c r="C2744" s="619" t="s">
        <v>1080</v>
      </c>
    </row>
    <row r="2745" spans="1:3" x14ac:dyDescent="0.15">
      <c r="A2745" s="619" t="s">
        <v>1099</v>
      </c>
      <c r="B2745" s="618">
        <v>2013</v>
      </c>
      <c r="C2745" s="619" t="s">
        <v>424</v>
      </c>
    </row>
    <row r="2746" spans="1:3" x14ac:dyDescent="0.15">
      <c r="A2746" s="619" t="s">
        <v>1099</v>
      </c>
      <c r="B2746" s="618">
        <v>2013</v>
      </c>
      <c r="C2746" s="619" t="s">
        <v>424</v>
      </c>
    </row>
    <row r="2747" spans="1:3" x14ac:dyDescent="0.15">
      <c r="A2747" s="619" t="s">
        <v>1099</v>
      </c>
      <c r="B2747" s="618">
        <v>2013</v>
      </c>
      <c r="C2747" s="619" t="s">
        <v>424</v>
      </c>
    </row>
    <row r="2748" spans="1:3" x14ac:dyDescent="0.15">
      <c r="A2748" s="619" t="s">
        <v>1099</v>
      </c>
      <c r="B2748" s="618">
        <v>2013</v>
      </c>
      <c r="C2748" s="619" t="s">
        <v>437</v>
      </c>
    </row>
    <row r="2749" spans="1:3" x14ac:dyDescent="0.15">
      <c r="A2749" s="619" t="s">
        <v>1099</v>
      </c>
      <c r="B2749" s="618">
        <v>2013</v>
      </c>
      <c r="C2749" s="619" t="s">
        <v>1080</v>
      </c>
    </row>
    <row r="2750" spans="1:3" x14ac:dyDescent="0.15">
      <c r="A2750" s="619" t="s">
        <v>1099</v>
      </c>
      <c r="B2750" s="618" t="s">
        <v>1081</v>
      </c>
      <c r="C2750" s="619" t="s">
        <v>424</v>
      </c>
    </row>
    <row r="2751" spans="1:3" x14ac:dyDescent="0.15">
      <c r="A2751" s="619" t="s">
        <v>1099</v>
      </c>
      <c r="B2751" s="618">
        <v>2013</v>
      </c>
      <c r="C2751" s="619" t="s">
        <v>424</v>
      </c>
    </row>
    <row r="2752" spans="1:3" x14ac:dyDescent="0.15">
      <c r="A2752" s="619" t="s">
        <v>1099</v>
      </c>
      <c r="B2752" s="618">
        <v>2013</v>
      </c>
      <c r="C2752" s="619" t="s">
        <v>455</v>
      </c>
    </row>
    <row r="2753" spans="1:3" x14ac:dyDescent="0.15">
      <c r="A2753" s="619" t="s">
        <v>1099</v>
      </c>
      <c r="B2753" s="618">
        <v>2013</v>
      </c>
      <c r="C2753" s="619" t="s">
        <v>1080</v>
      </c>
    </row>
    <row r="2754" spans="1:3" x14ac:dyDescent="0.15">
      <c r="A2754" s="619" t="s">
        <v>1099</v>
      </c>
      <c r="B2754" s="618">
        <v>2013</v>
      </c>
      <c r="C2754" s="619" t="s">
        <v>1080</v>
      </c>
    </row>
    <row r="2755" spans="1:3" x14ac:dyDescent="0.15">
      <c r="A2755" s="619" t="s">
        <v>1099</v>
      </c>
      <c r="B2755" s="618">
        <v>2013</v>
      </c>
      <c r="C2755" s="619" t="s">
        <v>1080</v>
      </c>
    </row>
    <row r="2756" spans="1:3" x14ac:dyDescent="0.15">
      <c r="A2756" s="619" t="s">
        <v>1099</v>
      </c>
      <c r="B2756" s="618">
        <v>2013</v>
      </c>
      <c r="C2756" s="619" t="s">
        <v>424</v>
      </c>
    </row>
    <row r="2757" spans="1:3" x14ac:dyDescent="0.15">
      <c r="A2757" s="619" t="s">
        <v>1099</v>
      </c>
      <c r="B2757" s="618">
        <v>2013</v>
      </c>
      <c r="C2757" s="619" t="s">
        <v>424</v>
      </c>
    </row>
    <row r="2758" spans="1:3" x14ac:dyDescent="0.15">
      <c r="A2758" s="619" t="s">
        <v>1099</v>
      </c>
      <c r="B2758" s="618">
        <v>2013</v>
      </c>
      <c r="C2758" s="619" t="s">
        <v>424</v>
      </c>
    </row>
    <row r="2759" spans="1:3" x14ac:dyDescent="0.15">
      <c r="A2759" s="619" t="s">
        <v>1099</v>
      </c>
      <c r="B2759" s="618">
        <v>2013</v>
      </c>
      <c r="C2759" s="619" t="s">
        <v>424</v>
      </c>
    </row>
    <row r="2760" spans="1:3" x14ac:dyDescent="0.15">
      <c r="A2760" s="619" t="s">
        <v>1099</v>
      </c>
      <c r="B2760" s="618">
        <v>2013</v>
      </c>
      <c r="C2760" s="619" t="s">
        <v>424</v>
      </c>
    </row>
    <row r="2761" spans="1:3" x14ac:dyDescent="0.15">
      <c r="A2761" s="619" t="s">
        <v>1099</v>
      </c>
      <c r="B2761" s="618">
        <v>2013</v>
      </c>
      <c r="C2761" s="619" t="s">
        <v>1080</v>
      </c>
    </row>
    <row r="2762" spans="1:3" x14ac:dyDescent="0.15">
      <c r="A2762" s="619" t="s">
        <v>1099</v>
      </c>
      <c r="B2762" s="618">
        <v>2013</v>
      </c>
      <c r="C2762" s="619" t="s">
        <v>424</v>
      </c>
    </row>
    <row r="2763" spans="1:3" x14ac:dyDescent="0.15">
      <c r="A2763" s="619" t="s">
        <v>1099</v>
      </c>
      <c r="B2763" s="618">
        <v>2013</v>
      </c>
      <c r="C2763" s="619" t="s">
        <v>424</v>
      </c>
    </row>
    <row r="2764" spans="1:3" x14ac:dyDescent="0.15">
      <c r="A2764" s="619" t="s">
        <v>1099</v>
      </c>
      <c r="B2764" s="618">
        <v>2013</v>
      </c>
      <c r="C2764" s="619" t="s">
        <v>437</v>
      </c>
    </row>
    <row r="2765" spans="1:3" x14ac:dyDescent="0.15">
      <c r="A2765" s="619" t="s">
        <v>1099</v>
      </c>
      <c r="B2765" s="618">
        <v>2013</v>
      </c>
      <c r="C2765" s="619" t="s">
        <v>437</v>
      </c>
    </row>
    <row r="2766" spans="1:3" x14ac:dyDescent="0.15">
      <c r="A2766" s="619" t="s">
        <v>1099</v>
      </c>
      <c r="B2766" s="618">
        <v>2013</v>
      </c>
      <c r="C2766" s="619" t="s">
        <v>1108</v>
      </c>
    </row>
    <row r="2767" spans="1:3" x14ac:dyDescent="0.15">
      <c r="A2767" s="619" t="s">
        <v>1099</v>
      </c>
      <c r="B2767" s="618">
        <v>2013</v>
      </c>
      <c r="C2767" s="619" t="s">
        <v>424</v>
      </c>
    </row>
    <row r="2768" spans="1:3" x14ac:dyDescent="0.15">
      <c r="A2768" s="619" t="s">
        <v>1099</v>
      </c>
      <c r="B2768" s="618">
        <v>2013</v>
      </c>
      <c r="C2768" s="619" t="s">
        <v>424</v>
      </c>
    </row>
    <row r="2769" spans="1:3" x14ac:dyDescent="0.15">
      <c r="A2769" s="619" t="s">
        <v>1099</v>
      </c>
      <c r="B2769" s="618">
        <v>2013</v>
      </c>
      <c r="C2769" s="619" t="s">
        <v>1105</v>
      </c>
    </row>
    <row r="2770" spans="1:3" x14ac:dyDescent="0.15">
      <c r="A2770" s="619" t="s">
        <v>1099</v>
      </c>
      <c r="B2770" s="618">
        <v>2013</v>
      </c>
      <c r="C2770" s="619" t="s">
        <v>424</v>
      </c>
    </row>
    <row r="2771" spans="1:3" x14ac:dyDescent="0.15">
      <c r="A2771" s="619" t="s">
        <v>1099</v>
      </c>
      <c r="B2771" s="618">
        <v>2013</v>
      </c>
      <c r="C2771" s="619" t="s">
        <v>1080</v>
      </c>
    </row>
    <row r="2772" spans="1:3" x14ac:dyDescent="0.15">
      <c r="A2772" s="619" t="s">
        <v>1099</v>
      </c>
      <c r="B2772" s="618">
        <v>2013</v>
      </c>
      <c r="C2772" s="619" t="s">
        <v>1113</v>
      </c>
    </row>
    <row r="2773" spans="1:3" x14ac:dyDescent="0.15">
      <c r="A2773" s="619" t="s">
        <v>1099</v>
      </c>
      <c r="B2773" s="618">
        <v>2013</v>
      </c>
      <c r="C2773" s="619" t="s">
        <v>424</v>
      </c>
    </row>
    <row r="2774" spans="1:3" x14ac:dyDescent="0.15">
      <c r="A2774" s="619" t="s">
        <v>1099</v>
      </c>
      <c r="B2774" s="618">
        <v>2013</v>
      </c>
      <c r="C2774" s="619" t="s">
        <v>1103</v>
      </c>
    </row>
    <row r="2775" spans="1:3" x14ac:dyDescent="0.15">
      <c r="A2775" s="619" t="s">
        <v>1099</v>
      </c>
      <c r="B2775" s="618">
        <v>2013</v>
      </c>
      <c r="C2775" s="619" t="s">
        <v>437</v>
      </c>
    </row>
    <row r="2776" spans="1:3" x14ac:dyDescent="0.15">
      <c r="A2776" s="619" t="s">
        <v>1099</v>
      </c>
      <c r="B2776" s="618">
        <v>2013</v>
      </c>
      <c r="C2776" s="619" t="s">
        <v>1103</v>
      </c>
    </row>
    <row r="2777" spans="1:3" x14ac:dyDescent="0.15">
      <c r="A2777" s="619" t="s">
        <v>1099</v>
      </c>
      <c r="B2777" s="618">
        <v>2013</v>
      </c>
      <c r="C2777" s="619" t="s">
        <v>424</v>
      </c>
    </row>
    <row r="2778" spans="1:3" x14ac:dyDescent="0.15">
      <c r="A2778" s="619" t="s">
        <v>1099</v>
      </c>
      <c r="B2778" s="618">
        <v>2013</v>
      </c>
      <c r="C2778" s="619" t="s">
        <v>437</v>
      </c>
    </row>
    <row r="2779" spans="1:3" x14ac:dyDescent="0.15">
      <c r="A2779" s="619" t="s">
        <v>1099</v>
      </c>
      <c r="B2779" s="618">
        <v>2013</v>
      </c>
      <c r="C2779" s="619" t="s">
        <v>437</v>
      </c>
    </row>
    <row r="2780" spans="1:3" x14ac:dyDescent="0.15">
      <c r="A2780" s="619" t="s">
        <v>1099</v>
      </c>
      <c r="B2780" s="618">
        <v>2013</v>
      </c>
      <c r="C2780" s="619" t="s">
        <v>424</v>
      </c>
    </row>
    <row r="2781" spans="1:3" x14ac:dyDescent="0.15">
      <c r="A2781" s="619" t="s">
        <v>1099</v>
      </c>
      <c r="B2781" s="618">
        <v>2013</v>
      </c>
      <c r="C2781" s="619" t="s">
        <v>424</v>
      </c>
    </row>
    <row r="2782" spans="1:3" x14ac:dyDescent="0.15">
      <c r="A2782" s="619" t="s">
        <v>1099</v>
      </c>
      <c r="B2782" s="618">
        <v>2013</v>
      </c>
      <c r="C2782" s="619" t="s">
        <v>424</v>
      </c>
    </row>
    <row r="2783" spans="1:3" x14ac:dyDescent="0.15">
      <c r="A2783" s="619" t="s">
        <v>1099</v>
      </c>
      <c r="B2783" s="618">
        <v>2013</v>
      </c>
      <c r="C2783" s="619" t="s">
        <v>1109</v>
      </c>
    </row>
    <row r="2784" spans="1:3" x14ac:dyDescent="0.15">
      <c r="A2784" s="619" t="s">
        <v>1099</v>
      </c>
      <c r="B2784" s="618">
        <v>2013</v>
      </c>
      <c r="C2784" s="619" t="s">
        <v>437</v>
      </c>
    </row>
    <row r="2785" spans="1:3" x14ac:dyDescent="0.15">
      <c r="A2785" s="619" t="s">
        <v>1099</v>
      </c>
      <c r="B2785" s="618">
        <v>2013</v>
      </c>
      <c r="C2785" s="619" t="s">
        <v>424</v>
      </c>
    </row>
    <row r="2786" spans="1:3" x14ac:dyDescent="0.15">
      <c r="A2786" s="619" t="s">
        <v>1099</v>
      </c>
      <c r="B2786" s="618">
        <v>2013</v>
      </c>
      <c r="C2786" s="619" t="s">
        <v>437</v>
      </c>
    </row>
    <row r="2787" spans="1:3" x14ac:dyDescent="0.15">
      <c r="A2787" s="619" t="s">
        <v>1099</v>
      </c>
      <c r="B2787" s="618">
        <v>2013</v>
      </c>
      <c r="C2787" s="619" t="s">
        <v>424</v>
      </c>
    </row>
    <row r="2788" spans="1:3" x14ac:dyDescent="0.15">
      <c r="A2788" s="619" t="s">
        <v>1099</v>
      </c>
      <c r="B2788" s="618">
        <v>2013</v>
      </c>
      <c r="C2788" s="619" t="s">
        <v>1108</v>
      </c>
    </row>
    <row r="2789" spans="1:3" x14ac:dyDescent="0.15">
      <c r="A2789" s="619" t="s">
        <v>1099</v>
      </c>
      <c r="B2789" s="618">
        <v>2013</v>
      </c>
      <c r="C2789" s="619" t="s">
        <v>1102</v>
      </c>
    </row>
    <row r="2790" spans="1:3" x14ac:dyDescent="0.15">
      <c r="A2790" s="619" t="s">
        <v>1099</v>
      </c>
      <c r="B2790" s="618">
        <v>2013</v>
      </c>
      <c r="C2790" s="619" t="s">
        <v>424</v>
      </c>
    </row>
    <row r="2791" spans="1:3" x14ac:dyDescent="0.15">
      <c r="A2791" s="618" t="s">
        <v>1099</v>
      </c>
      <c r="B2791" s="618">
        <v>2013</v>
      </c>
      <c r="C2791" s="619" t="s">
        <v>437</v>
      </c>
    </row>
    <row r="2792" spans="1:3" x14ac:dyDescent="0.15">
      <c r="A2792" s="618" t="s">
        <v>1099</v>
      </c>
      <c r="B2792" s="618">
        <v>2013</v>
      </c>
      <c r="C2792" s="619" t="s">
        <v>424</v>
      </c>
    </row>
    <row r="2793" spans="1:3" x14ac:dyDescent="0.15">
      <c r="A2793" s="618" t="s">
        <v>1099</v>
      </c>
      <c r="B2793" s="618">
        <v>2013</v>
      </c>
      <c r="C2793" s="619" t="s">
        <v>1080</v>
      </c>
    </row>
    <row r="2794" spans="1:3" x14ac:dyDescent="0.15">
      <c r="A2794" s="618" t="s">
        <v>1099</v>
      </c>
      <c r="B2794" s="618">
        <v>2013</v>
      </c>
      <c r="C2794" s="619" t="s">
        <v>424</v>
      </c>
    </row>
    <row r="2795" spans="1:3" x14ac:dyDescent="0.15">
      <c r="A2795" s="619" t="s">
        <v>1099</v>
      </c>
      <c r="B2795" s="618">
        <v>2013</v>
      </c>
      <c r="C2795" s="619" t="s">
        <v>424</v>
      </c>
    </row>
    <row r="2796" spans="1:3" x14ac:dyDescent="0.15">
      <c r="A2796" s="619" t="s">
        <v>1099</v>
      </c>
      <c r="B2796" s="618">
        <v>2013</v>
      </c>
      <c r="C2796" s="619" t="s">
        <v>424</v>
      </c>
    </row>
    <row r="2797" spans="1:3" x14ac:dyDescent="0.15">
      <c r="A2797" s="619" t="s">
        <v>1099</v>
      </c>
      <c r="B2797" s="618">
        <v>2013</v>
      </c>
      <c r="C2797" s="619" t="s">
        <v>437</v>
      </c>
    </row>
    <row r="2798" spans="1:3" x14ac:dyDescent="0.15">
      <c r="A2798" s="619" t="s">
        <v>1099</v>
      </c>
      <c r="B2798" s="618">
        <v>2013</v>
      </c>
      <c r="C2798" s="619" t="s">
        <v>1080</v>
      </c>
    </row>
    <row r="2799" spans="1:3" x14ac:dyDescent="0.15">
      <c r="A2799" s="619" t="s">
        <v>1099</v>
      </c>
      <c r="B2799" s="618">
        <v>2013</v>
      </c>
      <c r="C2799" s="619" t="s">
        <v>424</v>
      </c>
    </row>
    <row r="2800" spans="1:3" x14ac:dyDescent="0.15">
      <c r="A2800" s="619" t="s">
        <v>1099</v>
      </c>
      <c r="B2800" s="618">
        <v>2013</v>
      </c>
      <c r="C2800" s="619" t="s">
        <v>437</v>
      </c>
    </row>
    <row r="2801" spans="1:3" x14ac:dyDescent="0.15">
      <c r="A2801" s="619" t="s">
        <v>1099</v>
      </c>
      <c r="B2801" s="618">
        <v>2013</v>
      </c>
      <c r="C2801" s="619" t="s">
        <v>424</v>
      </c>
    </row>
    <row r="2802" spans="1:3" x14ac:dyDescent="0.15">
      <c r="A2802" s="619" t="s">
        <v>1099</v>
      </c>
      <c r="B2802" s="618">
        <v>2013</v>
      </c>
      <c r="C2802" s="619" t="s">
        <v>424</v>
      </c>
    </row>
    <row r="2803" spans="1:3" x14ac:dyDescent="0.15">
      <c r="A2803" s="619" t="s">
        <v>1099</v>
      </c>
      <c r="B2803" s="618">
        <v>2013</v>
      </c>
      <c r="C2803" s="619" t="s">
        <v>424</v>
      </c>
    </row>
    <row r="2804" spans="1:3" x14ac:dyDescent="0.15">
      <c r="A2804" s="619" t="s">
        <v>1099</v>
      </c>
      <c r="B2804" s="618">
        <v>2013</v>
      </c>
      <c r="C2804" s="619" t="s">
        <v>1103</v>
      </c>
    </row>
    <row r="2805" spans="1:3" x14ac:dyDescent="0.15">
      <c r="A2805" s="619" t="s">
        <v>1099</v>
      </c>
      <c r="B2805" s="618">
        <v>2013</v>
      </c>
      <c r="C2805" s="619" t="s">
        <v>1103</v>
      </c>
    </row>
    <row r="2806" spans="1:3" x14ac:dyDescent="0.15">
      <c r="A2806" s="619" t="s">
        <v>1099</v>
      </c>
      <c r="B2806" s="618">
        <v>2013</v>
      </c>
      <c r="C2806" s="619" t="s">
        <v>424</v>
      </c>
    </row>
    <row r="2807" spans="1:3" x14ac:dyDescent="0.15">
      <c r="A2807" s="619" t="s">
        <v>1099</v>
      </c>
      <c r="B2807" s="618">
        <v>2013</v>
      </c>
      <c r="C2807" s="619" t="s">
        <v>437</v>
      </c>
    </row>
    <row r="2808" spans="1:3" x14ac:dyDescent="0.15">
      <c r="A2808" s="619" t="s">
        <v>1099</v>
      </c>
      <c r="B2808" s="618">
        <v>2013</v>
      </c>
      <c r="C2808" s="619" t="s">
        <v>1102</v>
      </c>
    </row>
    <row r="2809" spans="1:3" x14ac:dyDescent="0.15">
      <c r="A2809" s="619" t="s">
        <v>1099</v>
      </c>
      <c r="B2809" s="618">
        <v>2013</v>
      </c>
      <c r="C2809" s="619" t="s">
        <v>1103</v>
      </c>
    </row>
    <row r="2810" spans="1:3" x14ac:dyDescent="0.15">
      <c r="A2810" s="619" t="s">
        <v>1099</v>
      </c>
      <c r="B2810" s="618">
        <v>2013</v>
      </c>
      <c r="C2810" s="619" t="s">
        <v>437</v>
      </c>
    </row>
    <row r="2811" spans="1:3" x14ac:dyDescent="0.15">
      <c r="A2811" s="619" t="s">
        <v>1099</v>
      </c>
      <c r="B2811" s="618">
        <v>2013</v>
      </c>
      <c r="C2811" s="619" t="s">
        <v>1103</v>
      </c>
    </row>
    <row r="2812" spans="1:3" x14ac:dyDescent="0.15">
      <c r="A2812" s="619" t="s">
        <v>1099</v>
      </c>
      <c r="B2812" s="618">
        <v>2013</v>
      </c>
      <c r="C2812" s="619" t="s">
        <v>424</v>
      </c>
    </row>
    <row r="2813" spans="1:3" x14ac:dyDescent="0.15">
      <c r="A2813" s="619" t="s">
        <v>1099</v>
      </c>
      <c r="B2813" s="618">
        <v>2013</v>
      </c>
      <c r="C2813" s="619" t="s">
        <v>424</v>
      </c>
    </row>
    <row r="2814" spans="1:3" x14ac:dyDescent="0.15">
      <c r="A2814" s="619" t="s">
        <v>1099</v>
      </c>
      <c r="B2814" s="618">
        <v>2013</v>
      </c>
      <c r="C2814" s="619" t="s">
        <v>424</v>
      </c>
    </row>
    <row r="2815" spans="1:3" x14ac:dyDescent="0.15">
      <c r="A2815" s="619" t="s">
        <v>1099</v>
      </c>
      <c r="B2815" s="618">
        <v>2013</v>
      </c>
      <c r="C2815" s="619" t="s">
        <v>424</v>
      </c>
    </row>
    <row r="2816" spans="1:3" x14ac:dyDescent="0.15">
      <c r="A2816" s="619" t="s">
        <v>1099</v>
      </c>
      <c r="B2816" s="618">
        <v>2013</v>
      </c>
      <c r="C2816" s="619" t="s">
        <v>424</v>
      </c>
    </row>
    <row r="2817" spans="1:3" x14ac:dyDescent="0.15">
      <c r="A2817" s="619" t="s">
        <v>1099</v>
      </c>
      <c r="B2817" s="618">
        <v>2013</v>
      </c>
      <c r="C2817" s="619" t="s">
        <v>424</v>
      </c>
    </row>
    <row r="2818" spans="1:3" x14ac:dyDescent="0.15">
      <c r="A2818" s="619" t="s">
        <v>1099</v>
      </c>
      <c r="B2818" s="618">
        <v>2013</v>
      </c>
      <c r="C2818" s="619" t="s">
        <v>424</v>
      </c>
    </row>
    <row r="2819" spans="1:3" x14ac:dyDescent="0.15">
      <c r="A2819" s="619" t="s">
        <v>1099</v>
      </c>
      <c r="B2819" s="618">
        <v>2013</v>
      </c>
      <c r="C2819" s="619" t="s">
        <v>424</v>
      </c>
    </row>
    <row r="2820" spans="1:3" x14ac:dyDescent="0.15">
      <c r="A2820" s="619" t="s">
        <v>1099</v>
      </c>
      <c r="B2820" s="618">
        <v>2013</v>
      </c>
      <c r="C2820" s="619" t="s">
        <v>1102</v>
      </c>
    </row>
    <row r="2821" spans="1:3" x14ac:dyDescent="0.15">
      <c r="A2821" s="619" t="s">
        <v>1099</v>
      </c>
      <c r="B2821" s="618">
        <v>2013</v>
      </c>
      <c r="C2821" s="619" t="s">
        <v>424</v>
      </c>
    </row>
    <row r="2822" spans="1:3" x14ac:dyDescent="0.15">
      <c r="A2822" s="619" t="s">
        <v>1099</v>
      </c>
      <c r="B2822" s="618">
        <v>2013</v>
      </c>
      <c r="C2822" s="619" t="s">
        <v>424</v>
      </c>
    </row>
    <row r="2823" spans="1:3" x14ac:dyDescent="0.15">
      <c r="A2823" s="619" t="s">
        <v>1099</v>
      </c>
      <c r="B2823" s="618">
        <v>2013</v>
      </c>
      <c r="C2823" s="619" t="s">
        <v>424</v>
      </c>
    </row>
    <row r="2824" spans="1:3" x14ac:dyDescent="0.15">
      <c r="A2824" s="619" t="s">
        <v>1099</v>
      </c>
      <c r="B2824" s="618">
        <v>2013</v>
      </c>
      <c r="C2824" s="619" t="s">
        <v>424</v>
      </c>
    </row>
    <row r="2825" spans="1:3" x14ac:dyDescent="0.15">
      <c r="A2825" s="619" t="s">
        <v>1099</v>
      </c>
      <c r="B2825" s="618">
        <v>2013</v>
      </c>
      <c r="C2825" s="619" t="s">
        <v>424</v>
      </c>
    </row>
    <row r="2826" spans="1:3" x14ac:dyDescent="0.15">
      <c r="A2826" s="619" t="s">
        <v>1099</v>
      </c>
      <c r="B2826" s="618">
        <v>2013</v>
      </c>
      <c r="C2826" s="619" t="s">
        <v>424</v>
      </c>
    </row>
    <row r="2827" spans="1:3" x14ac:dyDescent="0.15">
      <c r="A2827" s="619" t="s">
        <v>1099</v>
      </c>
      <c r="B2827" s="618">
        <v>2013</v>
      </c>
      <c r="C2827" s="619" t="s">
        <v>424</v>
      </c>
    </row>
    <row r="2828" spans="1:3" x14ac:dyDescent="0.15">
      <c r="A2828" s="619" t="s">
        <v>1099</v>
      </c>
      <c r="B2828" s="618">
        <v>2013</v>
      </c>
      <c r="C2828" s="619" t="s">
        <v>424</v>
      </c>
    </row>
    <row r="2829" spans="1:3" x14ac:dyDescent="0.15">
      <c r="A2829" s="619" t="s">
        <v>1099</v>
      </c>
      <c r="B2829" s="618">
        <v>2013</v>
      </c>
      <c r="C2829" s="619" t="s">
        <v>424</v>
      </c>
    </row>
    <row r="2830" spans="1:3" x14ac:dyDescent="0.15">
      <c r="A2830" s="619" t="s">
        <v>1099</v>
      </c>
      <c r="B2830" s="618">
        <v>2013</v>
      </c>
      <c r="C2830" s="619" t="s">
        <v>424</v>
      </c>
    </row>
    <row r="2831" spans="1:3" x14ac:dyDescent="0.15">
      <c r="A2831" s="619" t="s">
        <v>1099</v>
      </c>
      <c r="B2831" s="618">
        <v>2013</v>
      </c>
      <c r="C2831" s="619" t="s">
        <v>424</v>
      </c>
    </row>
    <row r="2832" spans="1:3" x14ac:dyDescent="0.15">
      <c r="A2832" s="619" t="s">
        <v>1099</v>
      </c>
      <c r="B2832" s="618">
        <v>2013</v>
      </c>
      <c r="C2832" s="619" t="s">
        <v>1102</v>
      </c>
    </row>
    <row r="2833" spans="1:3" x14ac:dyDescent="0.15">
      <c r="A2833" s="619" t="s">
        <v>1099</v>
      </c>
      <c r="B2833" s="618">
        <v>2013</v>
      </c>
      <c r="C2833" s="619" t="s">
        <v>424</v>
      </c>
    </row>
    <row r="2834" spans="1:3" x14ac:dyDescent="0.15">
      <c r="A2834" s="619" t="s">
        <v>1099</v>
      </c>
      <c r="B2834" s="618">
        <v>2013</v>
      </c>
      <c r="C2834" s="619" t="s">
        <v>424</v>
      </c>
    </row>
    <row r="2835" spans="1:3" x14ac:dyDescent="0.15">
      <c r="A2835" s="619" t="s">
        <v>1099</v>
      </c>
      <c r="B2835" s="618">
        <v>2013</v>
      </c>
      <c r="C2835" s="619" t="s">
        <v>1103</v>
      </c>
    </row>
    <row r="2836" spans="1:3" x14ac:dyDescent="0.15">
      <c r="A2836" s="619" t="s">
        <v>1099</v>
      </c>
      <c r="B2836" s="618">
        <v>2013</v>
      </c>
      <c r="C2836" s="619" t="s">
        <v>424</v>
      </c>
    </row>
    <row r="2837" spans="1:3" x14ac:dyDescent="0.15">
      <c r="A2837" s="619" t="s">
        <v>1099</v>
      </c>
      <c r="B2837" s="618">
        <v>2013</v>
      </c>
      <c r="C2837" s="619" t="s">
        <v>1080</v>
      </c>
    </row>
    <row r="2838" spans="1:3" x14ac:dyDescent="0.15">
      <c r="A2838" s="619" t="s">
        <v>1099</v>
      </c>
      <c r="B2838" s="618">
        <v>2013</v>
      </c>
      <c r="C2838" s="619" t="s">
        <v>437</v>
      </c>
    </row>
    <row r="2839" spans="1:3" x14ac:dyDescent="0.15">
      <c r="A2839" s="619" t="s">
        <v>1099</v>
      </c>
      <c r="B2839" s="618">
        <v>2013</v>
      </c>
      <c r="C2839" s="619" t="s">
        <v>424</v>
      </c>
    </row>
    <row r="2840" spans="1:3" x14ac:dyDescent="0.15">
      <c r="A2840" s="619" t="s">
        <v>1099</v>
      </c>
      <c r="B2840" s="618">
        <v>2013</v>
      </c>
      <c r="C2840" s="619" t="s">
        <v>437</v>
      </c>
    </row>
    <row r="2841" spans="1:3" x14ac:dyDescent="0.15">
      <c r="A2841" s="619" t="s">
        <v>1099</v>
      </c>
      <c r="B2841" s="618">
        <v>2013</v>
      </c>
      <c r="C2841" s="619" t="s">
        <v>424</v>
      </c>
    </row>
    <row r="2842" spans="1:3" x14ac:dyDescent="0.15">
      <c r="A2842" s="619" t="s">
        <v>1099</v>
      </c>
      <c r="B2842" s="618">
        <v>2013</v>
      </c>
      <c r="C2842" s="619" t="s">
        <v>424</v>
      </c>
    </row>
    <row r="2843" spans="1:3" x14ac:dyDescent="0.15">
      <c r="A2843" s="619" t="s">
        <v>1099</v>
      </c>
      <c r="B2843" s="618">
        <v>2013</v>
      </c>
      <c r="C2843" s="619" t="s">
        <v>437</v>
      </c>
    </row>
    <row r="2844" spans="1:3" x14ac:dyDescent="0.15">
      <c r="A2844" s="619" t="s">
        <v>1099</v>
      </c>
      <c r="B2844" s="618">
        <v>2013</v>
      </c>
      <c r="C2844" s="619" t="s">
        <v>437</v>
      </c>
    </row>
    <row r="2845" spans="1:3" x14ac:dyDescent="0.15">
      <c r="A2845" s="619" t="s">
        <v>1099</v>
      </c>
      <c r="B2845" s="618">
        <v>2013</v>
      </c>
      <c r="C2845" s="619" t="s">
        <v>437</v>
      </c>
    </row>
    <row r="2846" spans="1:3" x14ac:dyDescent="0.15">
      <c r="A2846" s="619" t="s">
        <v>1099</v>
      </c>
      <c r="B2846" s="618">
        <v>2013</v>
      </c>
      <c r="C2846" s="619" t="s">
        <v>437</v>
      </c>
    </row>
    <row r="2847" spans="1:3" x14ac:dyDescent="0.15">
      <c r="A2847" s="619" t="s">
        <v>1099</v>
      </c>
      <c r="B2847" s="618">
        <v>2013</v>
      </c>
      <c r="C2847" s="619" t="s">
        <v>437</v>
      </c>
    </row>
    <row r="2848" spans="1:3" x14ac:dyDescent="0.15">
      <c r="A2848" s="619" t="s">
        <v>1099</v>
      </c>
      <c r="B2848" s="618">
        <v>2013</v>
      </c>
      <c r="C2848" s="619" t="s">
        <v>424</v>
      </c>
    </row>
    <row r="2849" spans="1:3" x14ac:dyDescent="0.15">
      <c r="A2849" s="619" t="s">
        <v>1099</v>
      </c>
      <c r="B2849" s="618">
        <v>2013</v>
      </c>
      <c r="C2849" s="619" t="s">
        <v>1102</v>
      </c>
    </row>
    <row r="2850" spans="1:3" x14ac:dyDescent="0.15">
      <c r="A2850" s="619" t="s">
        <v>1099</v>
      </c>
      <c r="B2850" s="618">
        <v>2013</v>
      </c>
      <c r="C2850" s="619" t="s">
        <v>1080</v>
      </c>
    </row>
    <row r="2851" spans="1:3" x14ac:dyDescent="0.15">
      <c r="A2851" s="619" t="s">
        <v>1099</v>
      </c>
      <c r="B2851" s="618">
        <v>2013</v>
      </c>
      <c r="C2851" s="619" t="s">
        <v>424</v>
      </c>
    </row>
    <row r="2852" spans="1:3" x14ac:dyDescent="0.15">
      <c r="A2852" s="619" t="s">
        <v>1099</v>
      </c>
      <c r="B2852" s="618">
        <v>2013</v>
      </c>
      <c r="C2852" s="619" t="s">
        <v>424</v>
      </c>
    </row>
    <row r="2853" spans="1:3" x14ac:dyDescent="0.15">
      <c r="A2853" s="619" t="s">
        <v>1099</v>
      </c>
      <c r="B2853" s="618">
        <v>2013</v>
      </c>
      <c r="C2853" s="619" t="s">
        <v>424</v>
      </c>
    </row>
    <row r="2854" spans="1:3" x14ac:dyDescent="0.15">
      <c r="A2854" s="619" t="s">
        <v>1099</v>
      </c>
      <c r="B2854" s="618">
        <v>2013</v>
      </c>
      <c r="C2854" s="619" t="s">
        <v>424</v>
      </c>
    </row>
    <row r="2855" spans="1:3" x14ac:dyDescent="0.15">
      <c r="A2855" s="619" t="s">
        <v>1099</v>
      </c>
      <c r="B2855" s="618">
        <v>2013</v>
      </c>
      <c r="C2855" s="619" t="s">
        <v>1080</v>
      </c>
    </row>
    <row r="2856" spans="1:3" x14ac:dyDescent="0.15">
      <c r="A2856" s="619" t="s">
        <v>1099</v>
      </c>
      <c r="B2856" s="618">
        <v>2013</v>
      </c>
      <c r="C2856" s="619" t="s">
        <v>424</v>
      </c>
    </row>
    <row r="2857" spans="1:3" x14ac:dyDescent="0.15">
      <c r="A2857" s="619" t="s">
        <v>1099</v>
      </c>
      <c r="B2857" s="618">
        <v>2013</v>
      </c>
      <c r="C2857" s="619" t="s">
        <v>1102</v>
      </c>
    </row>
    <row r="2858" spans="1:3" x14ac:dyDescent="0.15">
      <c r="A2858" s="619" t="s">
        <v>1099</v>
      </c>
      <c r="B2858" s="618">
        <v>2013</v>
      </c>
      <c r="C2858" s="619" t="s">
        <v>1103</v>
      </c>
    </row>
    <row r="2859" spans="1:3" x14ac:dyDescent="0.15">
      <c r="A2859" s="619" t="s">
        <v>1099</v>
      </c>
      <c r="B2859" s="618">
        <v>2013</v>
      </c>
      <c r="C2859" s="619" t="s">
        <v>424</v>
      </c>
    </row>
    <row r="2860" spans="1:3" x14ac:dyDescent="0.15">
      <c r="A2860" s="619" t="s">
        <v>1099</v>
      </c>
      <c r="B2860" s="618">
        <v>2013</v>
      </c>
      <c r="C2860" s="619" t="s">
        <v>437</v>
      </c>
    </row>
    <row r="2861" spans="1:3" x14ac:dyDescent="0.15">
      <c r="A2861" s="619" t="s">
        <v>1099</v>
      </c>
      <c r="B2861" s="618">
        <v>2013</v>
      </c>
      <c r="C2861" s="619" t="s">
        <v>1102</v>
      </c>
    </row>
    <row r="2862" spans="1:3" x14ac:dyDescent="0.15">
      <c r="A2862" s="619" t="s">
        <v>1099</v>
      </c>
      <c r="B2862" s="618">
        <v>2013</v>
      </c>
      <c r="C2862" s="619" t="s">
        <v>1102</v>
      </c>
    </row>
    <row r="2863" spans="1:3" x14ac:dyDescent="0.15">
      <c r="A2863" s="619" t="s">
        <v>1099</v>
      </c>
      <c r="B2863" s="618">
        <v>2013</v>
      </c>
      <c r="C2863" s="619" t="s">
        <v>424</v>
      </c>
    </row>
    <row r="2864" spans="1:3" x14ac:dyDescent="0.15">
      <c r="A2864" s="619" t="s">
        <v>1099</v>
      </c>
      <c r="B2864" s="618">
        <v>2013</v>
      </c>
      <c r="C2864" s="619" t="s">
        <v>424</v>
      </c>
    </row>
    <row r="2865" spans="1:3" x14ac:dyDescent="0.15">
      <c r="A2865" s="619" t="s">
        <v>1099</v>
      </c>
      <c r="B2865" s="618">
        <v>2013</v>
      </c>
      <c r="C2865" s="619" t="s">
        <v>437</v>
      </c>
    </row>
    <row r="2866" spans="1:3" x14ac:dyDescent="0.15">
      <c r="A2866" s="619" t="s">
        <v>1099</v>
      </c>
      <c r="B2866" s="618">
        <v>2013</v>
      </c>
      <c r="C2866" s="619" t="s">
        <v>437</v>
      </c>
    </row>
    <row r="2867" spans="1:3" x14ac:dyDescent="0.15">
      <c r="A2867" s="619" t="s">
        <v>1099</v>
      </c>
      <c r="B2867" s="618">
        <v>2013</v>
      </c>
      <c r="C2867" s="619" t="s">
        <v>1080</v>
      </c>
    </row>
    <row r="2868" spans="1:3" x14ac:dyDescent="0.15">
      <c r="A2868" s="619" t="s">
        <v>1099</v>
      </c>
      <c r="B2868" s="618">
        <v>2013</v>
      </c>
      <c r="C2868" s="619" t="s">
        <v>424</v>
      </c>
    </row>
    <row r="2869" spans="1:3" x14ac:dyDescent="0.15">
      <c r="A2869" s="619" t="s">
        <v>1099</v>
      </c>
      <c r="B2869" s="618">
        <v>2013</v>
      </c>
      <c r="C2869" s="619" t="s">
        <v>437</v>
      </c>
    </row>
    <row r="2870" spans="1:3" x14ac:dyDescent="0.15">
      <c r="A2870" s="619" t="s">
        <v>1099</v>
      </c>
      <c r="B2870" s="618">
        <v>2013</v>
      </c>
      <c r="C2870" s="619" t="s">
        <v>437</v>
      </c>
    </row>
    <row r="2871" spans="1:3" x14ac:dyDescent="0.15">
      <c r="A2871" s="619" t="s">
        <v>1099</v>
      </c>
      <c r="B2871" s="618">
        <v>2013</v>
      </c>
      <c r="C2871" s="619" t="s">
        <v>437</v>
      </c>
    </row>
    <row r="2872" spans="1:3" x14ac:dyDescent="0.15">
      <c r="A2872" s="619" t="s">
        <v>1099</v>
      </c>
      <c r="B2872" s="618">
        <v>2013</v>
      </c>
      <c r="C2872" s="619" t="s">
        <v>424</v>
      </c>
    </row>
    <row r="2873" spans="1:3" x14ac:dyDescent="0.15">
      <c r="A2873" s="619" t="s">
        <v>1099</v>
      </c>
      <c r="B2873" s="618">
        <v>2013</v>
      </c>
      <c r="C2873" s="619" t="s">
        <v>437</v>
      </c>
    </row>
    <row r="2874" spans="1:3" x14ac:dyDescent="0.15">
      <c r="A2874" s="619" t="s">
        <v>1099</v>
      </c>
      <c r="B2874" s="618">
        <v>2013</v>
      </c>
      <c r="C2874" s="619" t="s">
        <v>1102</v>
      </c>
    </row>
    <row r="2875" spans="1:3" x14ac:dyDescent="0.15">
      <c r="A2875" s="619" t="s">
        <v>1099</v>
      </c>
      <c r="B2875" s="618">
        <v>2013</v>
      </c>
      <c r="C2875" s="619" t="s">
        <v>1102</v>
      </c>
    </row>
    <row r="2876" spans="1:3" x14ac:dyDescent="0.15">
      <c r="A2876" s="619" t="s">
        <v>1099</v>
      </c>
      <c r="B2876" s="618">
        <v>2013</v>
      </c>
      <c r="C2876" s="619" t="s">
        <v>437</v>
      </c>
    </row>
    <row r="2877" spans="1:3" x14ac:dyDescent="0.15">
      <c r="A2877" s="619" t="s">
        <v>1099</v>
      </c>
      <c r="B2877" s="618">
        <v>2013</v>
      </c>
      <c r="C2877" s="619" t="s">
        <v>437</v>
      </c>
    </row>
    <row r="2878" spans="1:3" x14ac:dyDescent="0.15">
      <c r="A2878" s="619" t="s">
        <v>1099</v>
      </c>
      <c r="B2878" s="618">
        <v>2013</v>
      </c>
      <c r="C2878" s="619" t="s">
        <v>1103</v>
      </c>
    </row>
    <row r="2879" spans="1:3" x14ac:dyDescent="0.15">
      <c r="A2879" s="619" t="s">
        <v>1099</v>
      </c>
      <c r="B2879" s="618">
        <v>2013</v>
      </c>
      <c r="C2879" s="619" t="s">
        <v>1080</v>
      </c>
    </row>
    <row r="2880" spans="1:3" x14ac:dyDescent="0.15">
      <c r="A2880" s="619" t="s">
        <v>1099</v>
      </c>
      <c r="B2880" s="618">
        <v>2013</v>
      </c>
      <c r="C2880" s="619" t="s">
        <v>1103</v>
      </c>
    </row>
    <row r="2881" spans="1:3" x14ac:dyDescent="0.15">
      <c r="A2881" s="619" t="s">
        <v>1099</v>
      </c>
      <c r="B2881" s="618">
        <v>2013</v>
      </c>
      <c r="C2881" s="619" t="s">
        <v>1103</v>
      </c>
    </row>
    <row r="2882" spans="1:3" x14ac:dyDescent="0.15">
      <c r="A2882" s="619" t="s">
        <v>1099</v>
      </c>
      <c r="B2882" s="618">
        <v>2013</v>
      </c>
      <c r="C2882" s="619" t="s">
        <v>437</v>
      </c>
    </row>
    <row r="2883" spans="1:3" x14ac:dyDescent="0.15">
      <c r="A2883" s="619" t="s">
        <v>1099</v>
      </c>
      <c r="B2883" s="618">
        <v>2013</v>
      </c>
      <c r="C2883" s="619" t="s">
        <v>437</v>
      </c>
    </row>
    <row r="2884" spans="1:3" x14ac:dyDescent="0.15">
      <c r="A2884" s="619" t="s">
        <v>1099</v>
      </c>
      <c r="B2884" s="618">
        <v>2013</v>
      </c>
      <c r="C2884" s="619" t="s">
        <v>1103</v>
      </c>
    </row>
    <row r="2885" spans="1:3" x14ac:dyDescent="0.15">
      <c r="A2885" s="619" t="s">
        <v>1099</v>
      </c>
      <c r="B2885" s="618">
        <v>2013</v>
      </c>
      <c r="C2885" s="619" t="s">
        <v>424</v>
      </c>
    </row>
    <row r="2886" spans="1:3" x14ac:dyDescent="0.15">
      <c r="A2886" s="619" t="s">
        <v>1099</v>
      </c>
      <c r="B2886" s="618">
        <v>2013</v>
      </c>
      <c r="C2886" s="619" t="s">
        <v>424</v>
      </c>
    </row>
    <row r="2887" spans="1:3" x14ac:dyDescent="0.15">
      <c r="A2887" s="619" t="s">
        <v>1099</v>
      </c>
      <c r="B2887" s="618">
        <v>2013</v>
      </c>
      <c r="C2887" s="619" t="s">
        <v>424</v>
      </c>
    </row>
    <row r="2888" spans="1:3" x14ac:dyDescent="0.15">
      <c r="A2888" s="619" t="s">
        <v>1099</v>
      </c>
      <c r="B2888" s="618">
        <v>2013</v>
      </c>
      <c r="C2888" s="619" t="s">
        <v>424</v>
      </c>
    </row>
    <row r="2889" spans="1:3" x14ac:dyDescent="0.15">
      <c r="A2889" s="619" t="s">
        <v>1099</v>
      </c>
      <c r="B2889" s="618">
        <v>2013</v>
      </c>
      <c r="C2889" s="619" t="s">
        <v>424</v>
      </c>
    </row>
    <row r="2890" spans="1:3" x14ac:dyDescent="0.15">
      <c r="A2890" s="619" t="s">
        <v>1099</v>
      </c>
      <c r="B2890" s="618">
        <v>2013</v>
      </c>
      <c r="C2890" s="619" t="s">
        <v>424</v>
      </c>
    </row>
    <row r="2891" spans="1:3" x14ac:dyDescent="0.15">
      <c r="A2891" s="619" t="s">
        <v>1099</v>
      </c>
      <c r="B2891" s="618">
        <v>2013</v>
      </c>
      <c r="C2891" s="619" t="s">
        <v>424</v>
      </c>
    </row>
    <row r="2892" spans="1:3" x14ac:dyDescent="0.15">
      <c r="A2892" s="619" t="s">
        <v>1099</v>
      </c>
      <c r="B2892" s="618">
        <v>2013</v>
      </c>
      <c r="C2892" s="619" t="s">
        <v>424</v>
      </c>
    </row>
    <row r="2893" spans="1:3" x14ac:dyDescent="0.15">
      <c r="A2893" s="619" t="s">
        <v>1099</v>
      </c>
      <c r="B2893" s="618">
        <v>2013</v>
      </c>
      <c r="C2893" s="619" t="s">
        <v>437</v>
      </c>
    </row>
    <row r="2894" spans="1:3" x14ac:dyDescent="0.15">
      <c r="A2894" s="619" t="s">
        <v>1099</v>
      </c>
      <c r="B2894" s="618">
        <v>2013</v>
      </c>
      <c r="C2894" s="619" t="s">
        <v>437</v>
      </c>
    </row>
    <row r="2895" spans="1:3" x14ac:dyDescent="0.15">
      <c r="A2895" s="619" t="s">
        <v>1099</v>
      </c>
      <c r="B2895" s="618">
        <v>2013</v>
      </c>
      <c r="C2895" s="619" t="s">
        <v>424</v>
      </c>
    </row>
    <row r="2896" spans="1:3" x14ac:dyDescent="0.15">
      <c r="A2896" s="619" t="s">
        <v>1099</v>
      </c>
      <c r="B2896" s="618">
        <v>2013</v>
      </c>
      <c r="C2896" s="619" t="s">
        <v>437</v>
      </c>
    </row>
    <row r="2897" spans="1:3" x14ac:dyDescent="0.15">
      <c r="A2897" s="619" t="s">
        <v>1099</v>
      </c>
      <c r="B2897" s="618">
        <v>2013</v>
      </c>
      <c r="C2897" s="619" t="s">
        <v>437</v>
      </c>
    </row>
    <row r="2898" spans="1:3" x14ac:dyDescent="0.15">
      <c r="A2898" s="619" t="s">
        <v>1099</v>
      </c>
      <c r="B2898" s="618">
        <v>2013</v>
      </c>
      <c r="C2898" s="619" t="s">
        <v>1102</v>
      </c>
    </row>
    <row r="2899" spans="1:3" x14ac:dyDescent="0.15">
      <c r="A2899" s="619" t="s">
        <v>1099</v>
      </c>
      <c r="B2899" s="618">
        <v>2013</v>
      </c>
      <c r="C2899" s="619" t="s">
        <v>424</v>
      </c>
    </row>
    <row r="2900" spans="1:3" x14ac:dyDescent="0.15">
      <c r="A2900" s="619" t="s">
        <v>1099</v>
      </c>
      <c r="B2900" s="618">
        <v>2013</v>
      </c>
      <c r="C2900" s="619" t="s">
        <v>1080</v>
      </c>
    </row>
    <row r="2901" spans="1:3" x14ac:dyDescent="0.15">
      <c r="A2901" s="619" t="s">
        <v>1099</v>
      </c>
      <c r="B2901" s="618">
        <v>2013</v>
      </c>
      <c r="C2901" s="619" t="s">
        <v>424</v>
      </c>
    </row>
    <row r="2902" spans="1:3" x14ac:dyDescent="0.15">
      <c r="A2902" s="619" t="s">
        <v>1099</v>
      </c>
      <c r="B2902" s="618">
        <v>2013</v>
      </c>
      <c r="C2902" s="619" t="s">
        <v>1106</v>
      </c>
    </row>
    <row r="2903" spans="1:3" x14ac:dyDescent="0.15">
      <c r="A2903" s="619" t="s">
        <v>1099</v>
      </c>
      <c r="B2903" s="618">
        <v>2013</v>
      </c>
      <c r="C2903" s="619" t="s">
        <v>424</v>
      </c>
    </row>
    <row r="2904" spans="1:3" x14ac:dyDescent="0.15">
      <c r="A2904" s="619" t="s">
        <v>1099</v>
      </c>
      <c r="B2904" s="618">
        <v>2013</v>
      </c>
      <c r="C2904" s="619" t="s">
        <v>1120</v>
      </c>
    </row>
    <row r="2905" spans="1:3" x14ac:dyDescent="0.15">
      <c r="A2905" s="619" t="s">
        <v>1099</v>
      </c>
      <c r="B2905" s="618">
        <v>2013</v>
      </c>
      <c r="C2905" s="619" t="s">
        <v>1120</v>
      </c>
    </row>
    <row r="2906" spans="1:3" x14ac:dyDescent="0.15">
      <c r="A2906" s="619" t="s">
        <v>1099</v>
      </c>
      <c r="B2906" s="618">
        <v>2013</v>
      </c>
      <c r="C2906" s="619" t="s">
        <v>1103</v>
      </c>
    </row>
    <row r="2907" spans="1:3" x14ac:dyDescent="0.15">
      <c r="A2907" s="619" t="s">
        <v>1099</v>
      </c>
      <c r="B2907" s="618">
        <v>2013</v>
      </c>
      <c r="C2907" s="619" t="s">
        <v>1102</v>
      </c>
    </row>
    <row r="2908" spans="1:3" x14ac:dyDescent="0.15">
      <c r="A2908" s="619" t="s">
        <v>1099</v>
      </c>
      <c r="B2908" s="618">
        <v>2013</v>
      </c>
      <c r="C2908" s="619" t="s">
        <v>437</v>
      </c>
    </row>
    <row r="2909" spans="1:3" x14ac:dyDescent="0.15">
      <c r="A2909" s="619" t="s">
        <v>1099</v>
      </c>
      <c r="B2909" s="618">
        <v>2013</v>
      </c>
      <c r="C2909" s="619" t="s">
        <v>1103</v>
      </c>
    </row>
    <row r="2910" spans="1:3" x14ac:dyDescent="0.15">
      <c r="A2910" s="619" t="s">
        <v>1099</v>
      </c>
      <c r="B2910" s="618">
        <v>2013</v>
      </c>
      <c r="C2910" s="619" t="s">
        <v>1080</v>
      </c>
    </row>
    <row r="2911" spans="1:3" x14ac:dyDescent="0.15">
      <c r="A2911" s="619" t="s">
        <v>1099</v>
      </c>
      <c r="B2911" s="618">
        <v>2013</v>
      </c>
      <c r="C2911" s="619" t="s">
        <v>1080</v>
      </c>
    </row>
    <row r="2912" spans="1:3" x14ac:dyDescent="0.15">
      <c r="A2912" s="619" t="s">
        <v>1099</v>
      </c>
      <c r="B2912" s="618">
        <v>2013</v>
      </c>
      <c r="C2912" s="619" t="s">
        <v>424</v>
      </c>
    </row>
    <row r="2913" spans="1:3" x14ac:dyDescent="0.15">
      <c r="A2913" s="619" t="s">
        <v>1099</v>
      </c>
      <c r="B2913" s="618">
        <v>2013</v>
      </c>
      <c r="C2913" s="619" t="s">
        <v>1111</v>
      </c>
    </row>
    <row r="2914" spans="1:3" x14ac:dyDescent="0.15">
      <c r="A2914" s="619" t="s">
        <v>1099</v>
      </c>
      <c r="B2914" s="618">
        <v>2013</v>
      </c>
      <c r="C2914" s="619" t="s">
        <v>437</v>
      </c>
    </row>
    <row r="2915" spans="1:3" x14ac:dyDescent="0.15">
      <c r="A2915" s="619" t="s">
        <v>1099</v>
      </c>
      <c r="B2915" s="618">
        <v>2013</v>
      </c>
      <c r="C2915" s="619" t="s">
        <v>1113</v>
      </c>
    </row>
    <row r="2916" spans="1:3" x14ac:dyDescent="0.15">
      <c r="A2916" s="619" t="s">
        <v>1099</v>
      </c>
      <c r="B2916" s="618">
        <v>2013</v>
      </c>
      <c r="C2916" s="619" t="s">
        <v>424</v>
      </c>
    </row>
    <row r="2917" spans="1:3" x14ac:dyDescent="0.15">
      <c r="A2917" s="619" t="s">
        <v>1099</v>
      </c>
      <c r="B2917" s="618">
        <v>2013</v>
      </c>
      <c r="C2917" s="619" t="s">
        <v>1103</v>
      </c>
    </row>
    <row r="2918" spans="1:3" x14ac:dyDescent="0.15">
      <c r="A2918" s="619" t="s">
        <v>1099</v>
      </c>
      <c r="B2918" s="618">
        <v>2013</v>
      </c>
      <c r="C2918" s="619" t="s">
        <v>424</v>
      </c>
    </row>
    <row r="2919" spans="1:3" x14ac:dyDescent="0.15">
      <c r="A2919" s="619" t="s">
        <v>1099</v>
      </c>
      <c r="B2919" s="618">
        <v>2013</v>
      </c>
      <c r="C2919" s="619" t="s">
        <v>424</v>
      </c>
    </row>
    <row r="2920" spans="1:3" x14ac:dyDescent="0.15">
      <c r="A2920" s="619" t="s">
        <v>1099</v>
      </c>
      <c r="B2920" s="618">
        <v>2013</v>
      </c>
      <c r="C2920" s="619" t="s">
        <v>1080</v>
      </c>
    </row>
    <row r="2921" spans="1:3" x14ac:dyDescent="0.15">
      <c r="A2921" s="619" t="s">
        <v>1099</v>
      </c>
      <c r="B2921" s="618">
        <v>2013</v>
      </c>
      <c r="C2921" s="619" t="s">
        <v>1080</v>
      </c>
    </row>
    <row r="2922" spans="1:3" x14ac:dyDescent="0.15">
      <c r="A2922" s="619" t="s">
        <v>1099</v>
      </c>
      <c r="B2922" s="618">
        <v>2013</v>
      </c>
      <c r="C2922" s="619" t="s">
        <v>1102</v>
      </c>
    </row>
    <row r="2923" spans="1:3" x14ac:dyDescent="0.15">
      <c r="A2923" s="619" t="s">
        <v>1099</v>
      </c>
      <c r="B2923" s="618">
        <v>2013</v>
      </c>
      <c r="C2923" s="619" t="s">
        <v>424</v>
      </c>
    </row>
    <row r="2924" spans="1:3" x14ac:dyDescent="0.15">
      <c r="A2924" s="619" t="s">
        <v>1099</v>
      </c>
      <c r="B2924" s="618">
        <v>2013</v>
      </c>
      <c r="C2924" s="619" t="s">
        <v>437</v>
      </c>
    </row>
    <row r="2925" spans="1:3" x14ac:dyDescent="0.15">
      <c r="A2925" s="619" t="s">
        <v>1099</v>
      </c>
      <c r="B2925" s="618">
        <v>2013</v>
      </c>
      <c r="C2925" s="619" t="s">
        <v>1080</v>
      </c>
    </row>
    <row r="2926" spans="1:3" x14ac:dyDescent="0.15">
      <c r="A2926" s="619" t="s">
        <v>1099</v>
      </c>
      <c r="B2926" s="618">
        <v>2013</v>
      </c>
      <c r="C2926" s="619" t="s">
        <v>1080</v>
      </c>
    </row>
    <row r="2927" spans="1:3" x14ac:dyDescent="0.15">
      <c r="A2927" s="619" t="s">
        <v>1099</v>
      </c>
      <c r="B2927" s="618">
        <v>2013</v>
      </c>
      <c r="C2927" s="619" t="s">
        <v>1080</v>
      </c>
    </row>
    <row r="2928" spans="1:3" x14ac:dyDescent="0.15">
      <c r="A2928" s="619" t="s">
        <v>1099</v>
      </c>
      <c r="B2928" s="618">
        <v>2013</v>
      </c>
      <c r="C2928" s="619" t="s">
        <v>1103</v>
      </c>
    </row>
    <row r="2929" spans="1:3" x14ac:dyDescent="0.15">
      <c r="A2929" s="619" t="s">
        <v>1099</v>
      </c>
      <c r="B2929" s="618">
        <v>2013</v>
      </c>
      <c r="C2929" s="619" t="s">
        <v>424</v>
      </c>
    </row>
    <row r="2930" spans="1:3" x14ac:dyDescent="0.15">
      <c r="A2930" s="619" t="s">
        <v>1099</v>
      </c>
      <c r="B2930" s="618">
        <v>2013</v>
      </c>
      <c r="C2930" s="619" t="s">
        <v>1080</v>
      </c>
    </row>
    <row r="2931" spans="1:3" x14ac:dyDescent="0.15">
      <c r="A2931" s="619" t="s">
        <v>1099</v>
      </c>
      <c r="B2931" s="618">
        <v>2013</v>
      </c>
      <c r="C2931" s="619" t="s">
        <v>424</v>
      </c>
    </row>
    <row r="2932" spans="1:3" x14ac:dyDescent="0.15">
      <c r="A2932" s="619" t="s">
        <v>1099</v>
      </c>
      <c r="B2932" s="618">
        <v>2013</v>
      </c>
      <c r="C2932" s="619" t="s">
        <v>1102</v>
      </c>
    </row>
    <row r="2933" spans="1:3" x14ac:dyDescent="0.15">
      <c r="A2933" s="619" t="s">
        <v>1099</v>
      </c>
      <c r="B2933" s="618">
        <v>2013</v>
      </c>
      <c r="C2933" s="619" t="s">
        <v>1080</v>
      </c>
    </row>
    <row r="2934" spans="1:3" x14ac:dyDescent="0.15">
      <c r="A2934" s="619" t="s">
        <v>1099</v>
      </c>
      <c r="B2934" s="618">
        <v>2013</v>
      </c>
      <c r="C2934" s="619" t="s">
        <v>437</v>
      </c>
    </row>
    <row r="2935" spans="1:3" x14ac:dyDescent="0.15">
      <c r="A2935" s="619" t="s">
        <v>1099</v>
      </c>
      <c r="B2935" s="618">
        <v>2013</v>
      </c>
      <c r="C2935" s="619" t="s">
        <v>424</v>
      </c>
    </row>
    <row r="2936" spans="1:3" x14ac:dyDescent="0.15">
      <c r="A2936" s="619" t="s">
        <v>1099</v>
      </c>
      <c r="B2936" s="618">
        <v>2013</v>
      </c>
      <c r="C2936" s="619" t="s">
        <v>424</v>
      </c>
    </row>
    <row r="2937" spans="1:3" x14ac:dyDescent="0.15">
      <c r="A2937" s="619" t="s">
        <v>1099</v>
      </c>
      <c r="B2937" s="618">
        <v>2013</v>
      </c>
      <c r="C2937" s="619" t="s">
        <v>437</v>
      </c>
    </row>
    <row r="2938" spans="1:3" x14ac:dyDescent="0.15">
      <c r="A2938" s="619" t="s">
        <v>1099</v>
      </c>
      <c r="B2938" s="618">
        <v>2013</v>
      </c>
      <c r="C2938" s="619" t="s">
        <v>1102</v>
      </c>
    </row>
    <row r="2939" spans="1:3" x14ac:dyDescent="0.15">
      <c r="A2939" s="619" t="s">
        <v>1099</v>
      </c>
      <c r="B2939" s="618">
        <v>2013</v>
      </c>
      <c r="C2939" s="619" t="s">
        <v>1102</v>
      </c>
    </row>
    <row r="2940" spans="1:3" x14ac:dyDescent="0.15">
      <c r="A2940" s="619" t="s">
        <v>1099</v>
      </c>
      <c r="B2940" s="618">
        <v>2013</v>
      </c>
      <c r="C2940" s="619" t="s">
        <v>437</v>
      </c>
    </row>
    <row r="2941" spans="1:3" x14ac:dyDescent="0.15">
      <c r="A2941" s="619" t="s">
        <v>1099</v>
      </c>
      <c r="B2941" s="618">
        <v>2013</v>
      </c>
      <c r="C2941" s="619" t="s">
        <v>437</v>
      </c>
    </row>
    <row r="2942" spans="1:3" x14ac:dyDescent="0.15">
      <c r="A2942" s="619" t="s">
        <v>1099</v>
      </c>
      <c r="B2942" s="618">
        <v>2013</v>
      </c>
      <c r="C2942" s="619" t="s">
        <v>1102</v>
      </c>
    </row>
    <row r="2943" spans="1:3" x14ac:dyDescent="0.15">
      <c r="A2943" s="619" t="s">
        <v>1099</v>
      </c>
      <c r="B2943" s="618">
        <v>2013</v>
      </c>
      <c r="C2943" s="619" t="s">
        <v>1080</v>
      </c>
    </row>
    <row r="2944" spans="1:3" x14ac:dyDescent="0.15">
      <c r="A2944" s="619" t="s">
        <v>1099</v>
      </c>
      <c r="B2944" s="618">
        <v>2013</v>
      </c>
      <c r="C2944" s="619" t="s">
        <v>424</v>
      </c>
    </row>
    <row r="2945" spans="1:3" x14ac:dyDescent="0.15">
      <c r="A2945" s="619" t="s">
        <v>1099</v>
      </c>
      <c r="B2945" s="618">
        <v>2013</v>
      </c>
      <c r="C2945" s="619" t="s">
        <v>437</v>
      </c>
    </row>
    <row r="2946" spans="1:3" x14ac:dyDescent="0.15">
      <c r="A2946" s="619" t="s">
        <v>1099</v>
      </c>
      <c r="B2946" s="618">
        <v>2013</v>
      </c>
      <c r="C2946" s="619" t="s">
        <v>437</v>
      </c>
    </row>
    <row r="2947" spans="1:3" x14ac:dyDescent="0.15">
      <c r="A2947" s="619" t="s">
        <v>1099</v>
      </c>
      <c r="B2947" s="618">
        <v>2013</v>
      </c>
      <c r="C2947" s="619" t="s">
        <v>1103</v>
      </c>
    </row>
    <row r="2948" spans="1:3" x14ac:dyDescent="0.15">
      <c r="A2948" s="619" t="s">
        <v>1099</v>
      </c>
      <c r="B2948" s="618">
        <v>2013</v>
      </c>
      <c r="C2948" s="619" t="s">
        <v>1102</v>
      </c>
    </row>
    <row r="2949" spans="1:3" x14ac:dyDescent="0.15">
      <c r="A2949" s="619" t="s">
        <v>1099</v>
      </c>
      <c r="B2949" s="618">
        <v>2013</v>
      </c>
      <c r="C2949" s="619" t="s">
        <v>1111</v>
      </c>
    </row>
    <row r="2950" spans="1:3" x14ac:dyDescent="0.15">
      <c r="A2950" s="619" t="s">
        <v>1099</v>
      </c>
      <c r="B2950" s="618">
        <v>2013</v>
      </c>
      <c r="C2950" s="619" t="s">
        <v>424</v>
      </c>
    </row>
    <row r="2951" spans="1:3" x14ac:dyDescent="0.15">
      <c r="A2951" s="619" t="s">
        <v>1099</v>
      </c>
      <c r="B2951" s="618">
        <v>2013</v>
      </c>
      <c r="C2951" s="619" t="s">
        <v>424</v>
      </c>
    </row>
    <row r="2952" spans="1:3" x14ac:dyDescent="0.15">
      <c r="A2952" s="619" t="s">
        <v>1099</v>
      </c>
      <c r="B2952" s="618">
        <v>2013</v>
      </c>
      <c r="C2952" s="619" t="s">
        <v>424</v>
      </c>
    </row>
    <row r="2953" spans="1:3" x14ac:dyDescent="0.15">
      <c r="A2953" s="619" t="s">
        <v>1099</v>
      </c>
      <c r="B2953" s="618">
        <v>2013</v>
      </c>
      <c r="C2953" s="619" t="s">
        <v>437</v>
      </c>
    </row>
    <row r="2954" spans="1:3" x14ac:dyDescent="0.15">
      <c r="A2954" s="619" t="s">
        <v>1099</v>
      </c>
      <c r="B2954" s="618">
        <v>2013</v>
      </c>
      <c r="C2954" s="619" t="s">
        <v>437</v>
      </c>
    </row>
    <row r="2955" spans="1:3" x14ac:dyDescent="0.15">
      <c r="A2955" s="619" t="s">
        <v>1099</v>
      </c>
      <c r="B2955" s="618">
        <v>2013</v>
      </c>
      <c r="C2955" s="619" t="s">
        <v>1102</v>
      </c>
    </row>
    <row r="2956" spans="1:3" x14ac:dyDescent="0.15">
      <c r="A2956" s="619" t="s">
        <v>1099</v>
      </c>
      <c r="B2956" s="618">
        <v>2013</v>
      </c>
      <c r="C2956" s="619" t="s">
        <v>1102</v>
      </c>
    </row>
    <row r="2957" spans="1:3" x14ac:dyDescent="0.15">
      <c r="A2957" s="619" t="s">
        <v>1099</v>
      </c>
      <c r="B2957" s="618">
        <v>2013</v>
      </c>
      <c r="C2957" s="619" t="s">
        <v>1103</v>
      </c>
    </row>
    <row r="2958" spans="1:3" x14ac:dyDescent="0.15">
      <c r="A2958" s="619" t="s">
        <v>1099</v>
      </c>
      <c r="B2958" s="618">
        <v>2013</v>
      </c>
      <c r="C2958" s="619" t="s">
        <v>1102</v>
      </c>
    </row>
    <row r="2959" spans="1:3" x14ac:dyDescent="0.15">
      <c r="A2959" s="619" t="s">
        <v>1099</v>
      </c>
      <c r="B2959" s="618">
        <v>2013</v>
      </c>
      <c r="C2959" s="619" t="s">
        <v>1102</v>
      </c>
    </row>
    <row r="2960" spans="1:3" x14ac:dyDescent="0.15">
      <c r="A2960" s="619" t="s">
        <v>1099</v>
      </c>
      <c r="B2960" s="618">
        <v>2013</v>
      </c>
      <c r="C2960" s="619" t="s">
        <v>424</v>
      </c>
    </row>
    <row r="2961" spans="1:3" x14ac:dyDescent="0.15">
      <c r="A2961" s="619" t="s">
        <v>1099</v>
      </c>
      <c r="B2961" s="618">
        <v>2013</v>
      </c>
      <c r="C2961" s="619" t="s">
        <v>1080</v>
      </c>
    </row>
    <row r="2962" spans="1:3" x14ac:dyDescent="0.15">
      <c r="A2962" s="619" t="s">
        <v>1099</v>
      </c>
      <c r="B2962" s="618">
        <v>2013</v>
      </c>
      <c r="C2962" s="619" t="s">
        <v>424</v>
      </c>
    </row>
    <row r="2963" spans="1:3" x14ac:dyDescent="0.15">
      <c r="A2963" s="619" t="s">
        <v>1099</v>
      </c>
      <c r="B2963" s="618">
        <v>2013</v>
      </c>
      <c r="C2963" s="619" t="s">
        <v>1080</v>
      </c>
    </row>
    <row r="2964" spans="1:3" x14ac:dyDescent="0.15">
      <c r="A2964" s="619" t="s">
        <v>1099</v>
      </c>
      <c r="B2964" s="618">
        <v>2013</v>
      </c>
      <c r="C2964" s="619" t="s">
        <v>1103</v>
      </c>
    </row>
    <row r="2965" spans="1:3" x14ac:dyDescent="0.15">
      <c r="A2965" s="619" t="s">
        <v>1099</v>
      </c>
      <c r="B2965" s="618">
        <v>2013</v>
      </c>
      <c r="C2965" s="619" t="s">
        <v>424</v>
      </c>
    </row>
    <row r="2966" spans="1:3" x14ac:dyDescent="0.15">
      <c r="A2966" s="619" t="s">
        <v>1099</v>
      </c>
      <c r="B2966" s="618">
        <v>2013</v>
      </c>
      <c r="C2966" s="619" t="s">
        <v>1080</v>
      </c>
    </row>
    <row r="2967" spans="1:3" x14ac:dyDescent="0.15">
      <c r="A2967" s="619" t="s">
        <v>1099</v>
      </c>
      <c r="B2967" s="618">
        <v>2013</v>
      </c>
      <c r="C2967" s="619" t="s">
        <v>1080</v>
      </c>
    </row>
    <row r="2968" spans="1:3" x14ac:dyDescent="0.15">
      <c r="A2968" s="619" t="s">
        <v>1099</v>
      </c>
      <c r="B2968" s="618">
        <v>2013</v>
      </c>
      <c r="C2968" s="619" t="s">
        <v>1103</v>
      </c>
    </row>
    <row r="2969" spans="1:3" x14ac:dyDescent="0.15">
      <c r="A2969" s="619" t="s">
        <v>1099</v>
      </c>
      <c r="B2969" s="618">
        <v>2013</v>
      </c>
      <c r="C2969" s="619" t="s">
        <v>424</v>
      </c>
    </row>
    <row r="2970" spans="1:3" x14ac:dyDescent="0.15">
      <c r="A2970" s="619" t="s">
        <v>1099</v>
      </c>
      <c r="B2970" s="618">
        <v>2013</v>
      </c>
      <c r="C2970" s="619" t="s">
        <v>1080</v>
      </c>
    </row>
    <row r="2971" spans="1:3" x14ac:dyDescent="0.15">
      <c r="A2971" s="619" t="s">
        <v>1099</v>
      </c>
      <c r="B2971" s="618">
        <v>2013</v>
      </c>
      <c r="C2971" s="619" t="s">
        <v>1080</v>
      </c>
    </row>
    <row r="2972" spans="1:3" x14ac:dyDescent="0.15">
      <c r="A2972" s="619" t="s">
        <v>1099</v>
      </c>
      <c r="B2972" s="618">
        <v>2013</v>
      </c>
      <c r="C2972" s="619" t="s">
        <v>1103</v>
      </c>
    </row>
    <row r="2973" spans="1:3" x14ac:dyDescent="0.15">
      <c r="A2973" s="619" t="s">
        <v>1099</v>
      </c>
      <c r="B2973" s="618">
        <v>2013</v>
      </c>
      <c r="C2973" s="619" t="s">
        <v>424</v>
      </c>
    </row>
    <row r="2974" spans="1:3" x14ac:dyDescent="0.15">
      <c r="A2974" s="619" t="s">
        <v>1099</v>
      </c>
      <c r="B2974" s="618">
        <v>2013</v>
      </c>
      <c r="C2974" s="619" t="s">
        <v>437</v>
      </c>
    </row>
    <row r="2975" spans="1:3" x14ac:dyDescent="0.15">
      <c r="A2975" s="619" t="s">
        <v>1099</v>
      </c>
      <c r="B2975" s="618">
        <v>2013</v>
      </c>
      <c r="C2975" s="619" t="s">
        <v>424</v>
      </c>
    </row>
    <row r="2976" spans="1:3" x14ac:dyDescent="0.15">
      <c r="A2976" s="619" t="s">
        <v>1099</v>
      </c>
      <c r="B2976" s="618">
        <v>2013</v>
      </c>
      <c r="C2976" s="619" t="s">
        <v>1103</v>
      </c>
    </row>
    <row r="2977" spans="1:3" x14ac:dyDescent="0.15">
      <c r="A2977" s="619" t="s">
        <v>1099</v>
      </c>
      <c r="B2977" s="618">
        <v>2013</v>
      </c>
      <c r="C2977" s="619" t="s">
        <v>1102</v>
      </c>
    </row>
    <row r="2978" spans="1:3" x14ac:dyDescent="0.15">
      <c r="A2978" s="619" t="s">
        <v>1099</v>
      </c>
      <c r="B2978" s="618">
        <v>2013</v>
      </c>
      <c r="C2978" s="619" t="s">
        <v>1080</v>
      </c>
    </row>
    <row r="2979" spans="1:3" x14ac:dyDescent="0.15">
      <c r="A2979" s="619" t="s">
        <v>1099</v>
      </c>
      <c r="B2979" s="618">
        <v>2013</v>
      </c>
      <c r="C2979" s="619" t="s">
        <v>1102</v>
      </c>
    </row>
    <row r="2980" spans="1:3" x14ac:dyDescent="0.15">
      <c r="A2980" s="619" t="s">
        <v>1099</v>
      </c>
      <c r="B2980" s="618">
        <v>2013</v>
      </c>
      <c r="C2980" s="619" t="s">
        <v>424</v>
      </c>
    </row>
    <row r="2981" spans="1:3" x14ac:dyDescent="0.15">
      <c r="A2981" s="619" t="s">
        <v>1099</v>
      </c>
      <c r="B2981" s="618">
        <v>2013</v>
      </c>
      <c r="C2981" s="619" t="s">
        <v>424</v>
      </c>
    </row>
    <row r="2982" spans="1:3" x14ac:dyDescent="0.15">
      <c r="A2982" s="619" t="s">
        <v>1099</v>
      </c>
      <c r="B2982" s="618">
        <v>2013</v>
      </c>
      <c r="C2982" s="619" t="s">
        <v>424</v>
      </c>
    </row>
    <row r="2983" spans="1:3" x14ac:dyDescent="0.15">
      <c r="A2983" s="619" t="s">
        <v>1099</v>
      </c>
      <c r="B2983" s="618">
        <v>2013</v>
      </c>
      <c r="C2983" s="619" t="s">
        <v>424</v>
      </c>
    </row>
    <row r="2984" spans="1:3" x14ac:dyDescent="0.15">
      <c r="A2984" s="619" t="s">
        <v>1099</v>
      </c>
      <c r="B2984" s="618">
        <v>2013</v>
      </c>
      <c r="C2984" s="619" t="s">
        <v>437</v>
      </c>
    </row>
    <row r="2985" spans="1:3" x14ac:dyDescent="0.15">
      <c r="A2985" s="619" t="s">
        <v>1099</v>
      </c>
      <c r="B2985" s="618">
        <v>2013</v>
      </c>
      <c r="C2985" s="619" t="s">
        <v>424</v>
      </c>
    </row>
    <row r="2986" spans="1:3" x14ac:dyDescent="0.15">
      <c r="A2986" s="619" t="s">
        <v>1099</v>
      </c>
      <c r="B2986" s="618">
        <v>2013</v>
      </c>
      <c r="C2986" s="619" t="s">
        <v>437</v>
      </c>
    </row>
    <row r="2987" spans="1:3" x14ac:dyDescent="0.15">
      <c r="A2987" s="619" t="s">
        <v>1099</v>
      </c>
      <c r="B2987" s="618">
        <v>2013</v>
      </c>
      <c r="C2987" s="619" t="s">
        <v>424</v>
      </c>
    </row>
    <row r="2988" spans="1:3" x14ac:dyDescent="0.15">
      <c r="A2988" s="619" t="s">
        <v>1099</v>
      </c>
      <c r="B2988" s="618">
        <v>2013</v>
      </c>
      <c r="C2988" s="619" t="s">
        <v>424</v>
      </c>
    </row>
    <row r="2989" spans="1:3" x14ac:dyDescent="0.15">
      <c r="A2989" s="619" t="s">
        <v>1099</v>
      </c>
      <c r="B2989" s="618">
        <v>2013</v>
      </c>
      <c r="C2989" s="619" t="s">
        <v>424</v>
      </c>
    </row>
    <row r="2990" spans="1:3" x14ac:dyDescent="0.15">
      <c r="A2990" s="619" t="s">
        <v>1099</v>
      </c>
      <c r="B2990" s="618">
        <v>2013</v>
      </c>
      <c r="C2990" s="619" t="s">
        <v>424</v>
      </c>
    </row>
    <row r="2991" spans="1:3" x14ac:dyDescent="0.15">
      <c r="A2991" s="619" t="s">
        <v>1099</v>
      </c>
      <c r="B2991" s="618">
        <v>2013</v>
      </c>
      <c r="C2991" s="619" t="s">
        <v>424</v>
      </c>
    </row>
    <row r="2992" spans="1:3" x14ac:dyDescent="0.15">
      <c r="A2992" s="619" t="s">
        <v>1099</v>
      </c>
      <c r="B2992" s="618">
        <v>2013</v>
      </c>
      <c r="C2992" s="619" t="s">
        <v>424</v>
      </c>
    </row>
    <row r="2993" spans="1:3" x14ac:dyDescent="0.15">
      <c r="A2993" s="619" t="s">
        <v>1099</v>
      </c>
      <c r="B2993" s="618">
        <v>2013</v>
      </c>
      <c r="C2993" s="619" t="s">
        <v>424</v>
      </c>
    </row>
    <row r="2994" spans="1:3" x14ac:dyDescent="0.15">
      <c r="A2994" s="619" t="s">
        <v>1099</v>
      </c>
      <c r="B2994" s="618">
        <v>2013</v>
      </c>
      <c r="C2994" s="619" t="s">
        <v>1104</v>
      </c>
    </row>
    <row r="2995" spans="1:3" x14ac:dyDescent="0.15">
      <c r="A2995" s="619" t="s">
        <v>1099</v>
      </c>
      <c r="B2995" s="618">
        <v>2013</v>
      </c>
      <c r="C2995" s="619" t="s">
        <v>1103</v>
      </c>
    </row>
    <row r="2996" spans="1:3" x14ac:dyDescent="0.15">
      <c r="A2996" s="619" t="s">
        <v>1099</v>
      </c>
      <c r="B2996" s="618">
        <v>2013</v>
      </c>
      <c r="C2996" s="619" t="s">
        <v>424</v>
      </c>
    </row>
    <row r="2997" spans="1:3" x14ac:dyDescent="0.15">
      <c r="A2997" s="619" t="s">
        <v>1099</v>
      </c>
      <c r="B2997" s="618">
        <v>2013</v>
      </c>
      <c r="C2997" s="619" t="s">
        <v>424</v>
      </c>
    </row>
    <row r="2998" spans="1:3" x14ac:dyDescent="0.15">
      <c r="A2998" s="619" t="s">
        <v>1099</v>
      </c>
      <c r="B2998" s="618">
        <v>2013</v>
      </c>
      <c r="C2998" s="619" t="s">
        <v>424</v>
      </c>
    </row>
    <row r="2999" spans="1:3" x14ac:dyDescent="0.15">
      <c r="A2999" s="619" t="s">
        <v>1099</v>
      </c>
      <c r="B2999" s="618">
        <v>2013</v>
      </c>
      <c r="C2999" s="619" t="s">
        <v>437</v>
      </c>
    </row>
    <row r="3000" spans="1:3" x14ac:dyDescent="0.15">
      <c r="A3000" s="619" t="s">
        <v>1099</v>
      </c>
      <c r="B3000" s="618">
        <v>2013</v>
      </c>
      <c r="C3000" s="619" t="s">
        <v>424</v>
      </c>
    </row>
    <row r="3001" spans="1:3" x14ac:dyDescent="0.15">
      <c r="A3001" s="619" t="s">
        <v>1099</v>
      </c>
      <c r="B3001" s="618">
        <v>2013</v>
      </c>
      <c r="C3001" s="619" t="s">
        <v>424</v>
      </c>
    </row>
    <row r="3002" spans="1:3" x14ac:dyDescent="0.15">
      <c r="A3002" s="619" t="s">
        <v>1099</v>
      </c>
      <c r="B3002" s="618">
        <v>2013</v>
      </c>
      <c r="C3002" s="619" t="s">
        <v>424</v>
      </c>
    </row>
    <row r="3003" spans="1:3" x14ac:dyDescent="0.15">
      <c r="A3003" s="619" t="s">
        <v>1099</v>
      </c>
      <c r="B3003" s="618">
        <v>2013</v>
      </c>
      <c r="C3003" s="619" t="s">
        <v>437</v>
      </c>
    </row>
    <row r="3004" spans="1:3" x14ac:dyDescent="0.15">
      <c r="A3004" s="619" t="s">
        <v>1099</v>
      </c>
      <c r="B3004" s="618">
        <v>2013</v>
      </c>
      <c r="C3004" s="619" t="s">
        <v>1080</v>
      </c>
    </row>
    <row r="3005" spans="1:3" x14ac:dyDescent="0.15">
      <c r="A3005" s="619" t="s">
        <v>1099</v>
      </c>
      <c r="B3005" s="618">
        <v>2013</v>
      </c>
      <c r="C3005" s="619" t="s">
        <v>424</v>
      </c>
    </row>
    <row r="3006" spans="1:3" x14ac:dyDescent="0.15">
      <c r="A3006" s="619" t="s">
        <v>1099</v>
      </c>
      <c r="B3006" s="618">
        <v>2013</v>
      </c>
      <c r="C3006" s="619" t="s">
        <v>424</v>
      </c>
    </row>
    <row r="3007" spans="1:3" x14ac:dyDescent="0.15">
      <c r="A3007" s="619" t="s">
        <v>1099</v>
      </c>
      <c r="B3007" s="618">
        <v>2013</v>
      </c>
      <c r="C3007" s="619" t="s">
        <v>424</v>
      </c>
    </row>
    <row r="3008" spans="1:3" x14ac:dyDescent="0.15">
      <c r="A3008" s="619" t="s">
        <v>1099</v>
      </c>
      <c r="B3008" s="618">
        <v>2013</v>
      </c>
      <c r="C3008" s="619" t="s">
        <v>424</v>
      </c>
    </row>
    <row r="3009" spans="1:3" x14ac:dyDescent="0.15">
      <c r="A3009" s="619" t="s">
        <v>1099</v>
      </c>
      <c r="B3009" s="618">
        <v>2013</v>
      </c>
      <c r="C3009" s="619" t="s">
        <v>437</v>
      </c>
    </row>
    <row r="3010" spans="1:3" x14ac:dyDescent="0.15">
      <c r="A3010" s="619" t="s">
        <v>1099</v>
      </c>
      <c r="B3010" s="618">
        <v>2013</v>
      </c>
      <c r="C3010" s="619" t="s">
        <v>437</v>
      </c>
    </row>
    <row r="3011" spans="1:3" x14ac:dyDescent="0.15">
      <c r="A3011" s="619" t="s">
        <v>1099</v>
      </c>
      <c r="B3011" s="618">
        <v>2013</v>
      </c>
      <c r="C3011" s="619" t="s">
        <v>455</v>
      </c>
    </row>
    <row r="3012" spans="1:3" x14ac:dyDescent="0.15">
      <c r="A3012" s="619" t="s">
        <v>1099</v>
      </c>
      <c r="B3012" s="618">
        <v>2013</v>
      </c>
      <c r="C3012" s="619" t="s">
        <v>424</v>
      </c>
    </row>
    <row r="3013" spans="1:3" x14ac:dyDescent="0.15">
      <c r="A3013" s="619" t="s">
        <v>1099</v>
      </c>
      <c r="B3013" s="618">
        <v>2013</v>
      </c>
      <c r="C3013" s="619" t="s">
        <v>455</v>
      </c>
    </row>
    <row r="3014" spans="1:3" x14ac:dyDescent="0.15">
      <c r="A3014" s="619" t="s">
        <v>1099</v>
      </c>
      <c r="B3014" s="618">
        <v>2013</v>
      </c>
      <c r="C3014" s="619" t="s">
        <v>424</v>
      </c>
    </row>
    <row r="3015" spans="1:3" x14ac:dyDescent="0.15">
      <c r="A3015" s="619" t="s">
        <v>1099</v>
      </c>
      <c r="B3015" s="618">
        <v>2013</v>
      </c>
      <c r="C3015" s="619" t="s">
        <v>424</v>
      </c>
    </row>
    <row r="3016" spans="1:3" x14ac:dyDescent="0.15">
      <c r="A3016" s="619" t="s">
        <v>1099</v>
      </c>
      <c r="B3016" s="618">
        <v>2013</v>
      </c>
      <c r="C3016" s="619" t="s">
        <v>1101</v>
      </c>
    </row>
    <row r="3017" spans="1:3" x14ac:dyDescent="0.15">
      <c r="A3017" s="619" t="s">
        <v>1099</v>
      </c>
      <c r="B3017" s="618">
        <v>2013</v>
      </c>
      <c r="C3017" s="619" t="s">
        <v>424</v>
      </c>
    </row>
    <row r="3018" spans="1:3" x14ac:dyDescent="0.15">
      <c r="A3018" s="619" t="s">
        <v>1099</v>
      </c>
      <c r="B3018" s="618">
        <v>2013</v>
      </c>
      <c r="C3018" s="619" t="s">
        <v>455</v>
      </c>
    </row>
    <row r="3019" spans="1:3" x14ac:dyDescent="0.15">
      <c r="A3019" s="619" t="s">
        <v>1099</v>
      </c>
      <c r="B3019" s="618">
        <v>2013</v>
      </c>
      <c r="C3019" s="619" t="s">
        <v>1102</v>
      </c>
    </row>
    <row r="3020" spans="1:3" x14ac:dyDescent="0.15">
      <c r="A3020" s="619" t="s">
        <v>1099</v>
      </c>
      <c r="B3020" s="618">
        <v>2013</v>
      </c>
      <c r="C3020" s="619" t="s">
        <v>1103</v>
      </c>
    </row>
    <row r="3021" spans="1:3" x14ac:dyDescent="0.15">
      <c r="A3021" s="619" t="s">
        <v>1099</v>
      </c>
      <c r="B3021" s="618">
        <v>2013</v>
      </c>
      <c r="C3021" s="619" t="s">
        <v>1080</v>
      </c>
    </row>
    <row r="3022" spans="1:3" x14ac:dyDescent="0.15">
      <c r="A3022" s="619" t="s">
        <v>1099</v>
      </c>
      <c r="B3022" s="618">
        <v>2013</v>
      </c>
      <c r="C3022" s="619" t="s">
        <v>424</v>
      </c>
    </row>
    <row r="3023" spans="1:3" x14ac:dyDescent="0.15">
      <c r="A3023" s="619" t="s">
        <v>1099</v>
      </c>
      <c r="B3023" s="618">
        <v>2013</v>
      </c>
      <c r="C3023" s="619" t="s">
        <v>424</v>
      </c>
    </row>
    <row r="3024" spans="1:3" x14ac:dyDescent="0.15">
      <c r="A3024" s="619" t="s">
        <v>1099</v>
      </c>
      <c r="B3024" s="618">
        <v>2013</v>
      </c>
      <c r="C3024" s="619" t="s">
        <v>1080</v>
      </c>
    </row>
    <row r="3025" spans="1:3" x14ac:dyDescent="0.15">
      <c r="A3025" s="619" t="s">
        <v>1099</v>
      </c>
      <c r="B3025" s="618">
        <v>2013</v>
      </c>
      <c r="C3025" s="619" t="s">
        <v>1103</v>
      </c>
    </row>
    <row r="3026" spans="1:3" x14ac:dyDescent="0.15">
      <c r="A3026" s="619" t="s">
        <v>1099</v>
      </c>
      <c r="B3026" s="618">
        <v>2013</v>
      </c>
      <c r="C3026" s="619" t="s">
        <v>437</v>
      </c>
    </row>
    <row r="3027" spans="1:3" x14ac:dyDescent="0.15">
      <c r="A3027" s="619" t="s">
        <v>1099</v>
      </c>
      <c r="B3027" s="618">
        <v>2013</v>
      </c>
      <c r="C3027" s="619" t="s">
        <v>437</v>
      </c>
    </row>
    <row r="3028" spans="1:3" x14ac:dyDescent="0.15">
      <c r="A3028" s="619" t="s">
        <v>1099</v>
      </c>
      <c r="B3028" s="618">
        <v>2013</v>
      </c>
      <c r="C3028" s="619" t="s">
        <v>424</v>
      </c>
    </row>
    <row r="3029" spans="1:3" x14ac:dyDescent="0.15">
      <c r="A3029" s="619" t="s">
        <v>1099</v>
      </c>
      <c r="B3029" s="618">
        <v>2013</v>
      </c>
      <c r="C3029" s="619" t="s">
        <v>437</v>
      </c>
    </row>
    <row r="3030" spans="1:3" x14ac:dyDescent="0.15">
      <c r="A3030" s="619" t="s">
        <v>1099</v>
      </c>
      <c r="B3030" s="618">
        <v>2013</v>
      </c>
      <c r="C3030" s="619" t="s">
        <v>424</v>
      </c>
    </row>
    <row r="3031" spans="1:3" x14ac:dyDescent="0.15">
      <c r="A3031" s="619" t="s">
        <v>1099</v>
      </c>
      <c r="B3031" s="618">
        <v>2013</v>
      </c>
      <c r="C3031" s="619" t="s">
        <v>1102</v>
      </c>
    </row>
    <row r="3032" spans="1:3" x14ac:dyDescent="0.15">
      <c r="A3032" s="619" t="s">
        <v>1099</v>
      </c>
      <c r="B3032" s="618">
        <v>2013</v>
      </c>
      <c r="C3032" s="619" t="s">
        <v>424</v>
      </c>
    </row>
    <row r="3033" spans="1:3" x14ac:dyDescent="0.15">
      <c r="A3033" s="619" t="s">
        <v>1099</v>
      </c>
      <c r="B3033" s="618">
        <v>2013</v>
      </c>
      <c r="C3033" s="619" t="s">
        <v>1102</v>
      </c>
    </row>
    <row r="3034" spans="1:3" x14ac:dyDescent="0.15">
      <c r="A3034" s="619" t="s">
        <v>1099</v>
      </c>
      <c r="B3034" s="618">
        <v>2013</v>
      </c>
      <c r="C3034" s="619" t="s">
        <v>1106</v>
      </c>
    </row>
    <row r="3035" spans="1:3" x14ac:dyDescent="0.15">
      <c r="A3035" s="619" t="s">
        <v>1099</v>
      </c>
      <c r="B3035" s="618">
        <v>2013</v>
      </c>
      <c r="C3035" s="619" t="s">
        <v>437</v>
      </c>
    </row>
    <row r="3036" spans="1:3" x14ac:dyDescent="0.15">
      <c r="A3036" s="619" t="s">
        <v>1099</v>
      </c>
      <c r="B3036" s="618">
        <v>2013</v>
      </c>
      <c r="C3036" s="619" t="s">
        <v>437</v>
      </c>
    </row>
    <row r="3037" spans="1:3" x14ac:dyDescent="0.15">
      <c r="A3037" s="619" t="s">
        <v>1099</v>
      </c>
      <c r="B3037" s="618">
        <v>2013</v>
      </c>
      <c r="C3037" s="619" t="s">
        <v>424</v>
      </c>
    </row>
    <row r="3038" spans="1:3" x14ac:dyDescent="0.15">
      <c r="A3038" s="619" t="s">
        <v>1099</v>
      </c>
      <c r="B3038" s="618">
        <v>2013</v>
      </c>
      <c r="C3038" s="619" t="s">
        <v>437</v>
      </c>
    </row>
    <row r="3039" spans="1:3" x14ac:dyDescent="0.15">
      <c r="A3039" s="619" t="s">
        <v>1099</v>
      </c>
      <c r="B3039" s="618">
        <v>2013</v>
      </c>
      <c r="C3039" s="619" t="s">
        <v>1080</v>
      </c>
    </row>
    <row r="3040" spans="1:3" x14ac:dyDescent="0.15">
      <c r="A3040" s="619" t="s">
        <v>1099</v>
      </c>
      <c r="B3040" s="618">
        <v>2013</v>
      </c>
      <c r="C3040" s="619" t="s">
        <v>1102</v>
      </c>
    </row>
    <row r="3041" spans="1:3" x14ac:dyDescent="0.15">
      <c r="A3041" s="619" t="s">
        <v>1099</v>
      </c>
      <c r="B3041" s="618">
        <v>2013</v>
      </c>
      <c r="C3041" s="619" t="s">
        <v>424</v>
      </c>
    </row>
    <row r="3042" spans="1:3" x14ac:dyDescent="0.15">
      <c r="A3042" s="619" t="s">
        <v>1099</v>
      </c>
      <c r="B3042" s="618">
        <v>2013</v>
      </c>
      <c r="C3042" s="619" t="s">
        <v>437</v>
      </c>
    </row>
    <row r="3043" spans="1:3" x14ac:dyDescent="0.15">
      <c r="A3043" s="619" t="s">
        <v>1099</v>
      </c>
      <c r="B3043" s="618">
        <v>2013</v>
      </c>
      <c r="C3043" s="619" t="s">
        <v>1102</v>
      </c>
    </row>
    <row r="3044" spans="1:3" x14ac:dyDescent="0.15">
      <c r="A3044" s="619" t="s">
        <v>1099</v>
      </c>
      <c r="B3044" s="618">
        <v>2013</v>
      </c>
      <c r="C3044" s="619" t="s">
        <v>437</v>
      </c>
    </row>
    <row r="3045" spans="1:3" x14ac:dyDescent="0.15">
      <c r="A3045" s="619" t="s">
        <v>1099</v>
      </c>
      <c r="B3045" s="618">
        <v>2013</v>
      </c>
      <c r="C3045" s="619" t="s">
        <v>437</v>
      </c>
    </row>
    <row r="3046" spans="1:3" x14ac:dyDescent="0.15">
      <c r="A3046" s="619" t="s">
        <v>1099</v>
      </c>
      <c r="B3046" s="618">
        <v>2013</v>
      </c>
      <c r="C3046" s="619" t="s">
        <v>1102</v>
      </c>
    </row>
    <row r="3047" spans="1:3" x14ac:dyDescent="0.15">
      <c r="A3047" s="619" t="s">
        <v>1099</v>
      </c>
      <c r="B3047" s="618">
        <v>2013</v>
      </c>
      <c r="C3047" s="619" t="s">
        <v>424</v>
      </c>
    </row>
    <row r="3048" spans="1:3" x14ac:dyDescent="0.15">
      <c r="A3048" s="619" t="s">
        <v>1099</v>
      </c>
      <c r="B3048" s="618">
        <v>2013</v>
      </c>
      <c r="C3048" s="619" t="s">
        <v>424</v>
      </c>
    </row>
    <row r="3049" spans="1:3" x14ac:dyDescent="0.15">
      <c r="A3049" s="619" t="s">
        <v>1099</v>
      </c>
      <c r="B3049" s="618">
        <v>2013</v>
      </c>
      <c r="C3049" s="619" t="s">
        <v>437</v>
      </c>
    </row>
    <row r="3050" spans="1:3" x14ac:dyDescent="0.15">
      <c r="A3050" s="619" t="s">
        <v>1099</v>
      </c>
      <c r="B3050" s="618">
        <v>2013</v>
      </c>
      <c r="C3050" s="619" t="s">
        <v>424</v>
      </c>
    </row>
    <row r="3051" spans="1:3" x14ac:dyDescent="0.15">
      <c r="A3051" s="619" t="s">
        <v>1099</v>
      </c>
      <c r="B3051" s="618">
        <v>2013</v>
      </c>
      <c r="C3051" s="619" t="s">
        <v>1108</v>
      </c>
    </row>
    <row r="3052" spans="1:3" x14ac:dyDescent="0.15">
      <c r="A3052" s="619" t="s">
        <v>1099</v>
      </c>
      <c r="B3052" s="618">
        <v>2013</v>
      </c>
      <c r="C3052" s="619" t="s">
        <v>424</v>
      </c>
    </row>
    <row r="3053" spans="1:3" x14ac:dyDescent="0.15">
      <c r="A3053" s="619" t="s">
        <v>1099</v>
      </c>
      <c r="B3053" s="618">
        <v>2013</v>
      </c>
      <c r="C3053" s="619" t="s">
        <v>437</v>
      </c>
    </row>
    <row r="3054" spans="1:3" x14ac:dyDescent="0.15">
      <c r="A3054" s="619" t="s">
        <v>1099</v>
      </c>
      <c r="B3054" s="618">
        <v>2013</v>
      </c>
      <c r="C3054" s="619" t="s">
        <v>424</v>
      </c>
    </row>
    <row r="3055" spans="1:3" x14ac:dyDescent="0.15">
      <c r="A3055" s="619" t="s">
        <v>1099</v>
      </c>
      <c r="B3055" s="618">
        <v>2013</v>
      </c>
      <c r="C3055" s="619" t="s">
        <v>424</v>
      </c>
    </row>
    <row r="3056" spans="1:3" x14ac:dyDescent="0.15">
      <c r="A3056" s="619" t="s">
        <v>1099</v>
      </c>
      <c r="B3056" s="618">
        <v>2013</v>
      </c>
      <c r="C3056" s="619" t="s">
        <v>1080</v>
      </c>
    </row>
    <row r="3057" spans="1:3" x14ac:dyDescent="0.15">
      <c r="A3057" s="619" t="s">
        <v>1099</v>
      </c>
      <c r="B3057" s="618">
        <v>2013</v>
      </c>
      <c r="C3057" s="619" t="s">
        <v>437</v>
      </c>
    </row>
    <row r="3058" spans="1:3" x14ac:dyDescent="0.15">
      <c r="A3058" s="619" t="s">
        <v>1099</v>
      </c>
      <c r="B3058" s="618">
        <v>2013</v>
      </c>
      <c r="C3058" s="619" t="s">
        <v>437</v>
      </c>
    </row>
    <row r="3059" spans="1:3" x14ac:dyDescent="0.15">
      <c r="A3059" s="619" t="s">
        <v>1099</v>
      </c>
      <c r="B3059" s="618">
        <v>2013</v>
      </c>
      <c r="C3059" s="619" t="s">
        <v>437</v>
      </c>
    </row>
    <row r="3060" spans="1:3" x14ac:dyDescent="0.15">
      <c r="A3060" s="619" t="s">
        <v>1099</v>
      </c>
      <c r="B3060" s="618">
        <v>2013</v>
      </c>
      <c r="C3060" s="619" t="s">
        <v>437</v>
      </c>
    </row>
    <row r="3061" spans="1:3" x14ac:dyDescent="0.15">
      <c r="A3061" s="619" t="s">
        <v>1099</v>
      </c>
      <c r="B3061" s="618">
        <v>2013</v>
      </c>
      <c r="C3061" s="619" t="s">
        <v>1103</v>
      </c>
    </row>
    <row r="3062" spans="1:3" x14ac:dyDescent="0.15">
      <c r="A3062" s="619" t="s">
        <v>1099</v>
      </c>
      <c r="B3062" s="618">
        <v>2013</v>
      </c>
      <c r="C3062" s="619" t="s">
        <v>424</v>
      </c>
    </row>
    <row r="3063" spans="1:3" x14ac:dyDescent="0.15">
      <c r="A3063" s="619" t="s">
        <v>1099</v>
      </c>
      <c r="B3063" s="618">
        <v>2013</v>
      </c>
      <c r="C3063" s="619" t="s">
        <v>1102</v>
      </c>
    </row>
    <row r="3064" spans="1:3" x14ac:dyDescent="0.15">
      <c r="A3064" s="619" t="s">
        <v>1099</v>
      </c>
      <c r="B3064" s="618">
        <v>2013</v>
      </c>
      <c r="C3064" s="619" t="s">
        <v>424</v>
      </c>
    </row>
    <row r="3065" spans="1:3" x14ac:dyDescent="0.15">
      <c r="A3065" s="619" t="s">
        <v>1099</v>
      </c>
      <c r="B3065" s="618">
        <v>2013</v>
      </c>
      <c r="C3065" s="619" t="s">
        <v>424</v>
      </c>
    </row>
    <row r="3066" spans="1:3" x14ac:dyDescent="0.15">
      <c r="A3066" s="619" t="s">
        <v>1099</v>
      </c>
      <c r="B3066" s="618">
        <v>2013</v>
      </c>
      <c r="C3066" s="619" t="s">
        <v>437</v>
      </c>
    </row>
    <row r="3067" spans="1:3" x14ac:dyDescent="0.15">
      <c r="A3067" s="619" t="s">
        <v>1099</v>
      </c>
      <c r="B3067" s="618">
        <v>2013</v>
      </c>
      <c r="C3067" s="619" t="s">
        <v>424</v>
      </c>
    </row>
    <row r="3068" spans="1:3" x14ac:dyDescent="0.15">
      <c r="A3068" s="619" t="s">
        <v>1099</v>
      </c>
      <c r="B3068" s="618">
        <v>2013</v>
      </c>
      <c r="C3068" s="619" t="s">
        <v>424</v>
      </c>
    </row>
    <row r="3069" spans="1:3" x14ac:dyDescent="0.15">
      <c r="A3069" s="619" t="s">
        <v>1099</v>
      </c>
      <c r="B3069" s="618">
        <v>2013</v>
      </c>
      <c r="C3069" s="619" t="s">
        <v>424</v>
      </c>
    </row>
    <row r="3070" spans="1:3" x14ac:dyDescent="0.15">
      <c r="A3070" s="619" t="s">
        <v>1099</v>
      </c>
      <c r="B3070" s="618">
        <v>2013</v>
      </c>
      <c r="C3070" s="619" t="s">
        <v>437</v>
      </c>
    </row>
    <row r="3071" spans="1:3" x14ac:dyDescent="0.15">
      <c r="A3071" s="619" t="s">
        <v>1099</v>
      </c>
      <c r="B3071" s="618">
        <v>2013</v>
      </c>
      <c r="C3071" s="619" t="s">
        <v>1102</v>
      </c>
    </row>
    <row r="3072" spans="1:3" x14ac:dyDescent="0.15">
      <c r="A3072" s="619" t="s">
        <v>1099</v>
      </c>
      <c r="B3072" s="618">
        <v>2013</v>
      </c>
      <c r="C3072" s="619" t="s">
        <v>1102</v>
      </c>
    </row>
    <row r="3073" spans="1:3" x14ac:dyDescent="0.15">
      <c r="A3073" s="619" t="s">
        <v>1099</v>
      </c>
      <c r="B3073" s="618">
        <v>2013</v>
      </c>
      <c r="C3073" s="619" t="s">
        <v>424</v>
      </c>
    </row>
    <row r="3074" spans="1:3" x14ac:dyDescent="0.15">
      <c r="A3074" s="619" t="s">
        <v>1099</v>
      </c>
      <c r="B3074" s="618">
        <v>2013</v>
      </c>
      <c r="C3074" s="619" t="s">
        <v>424</v>
      </c>
    </row>
    <row r="3075" spans="1:3" x14ac:dyDescent="0.15">
      <c r="A3075" s="619" t="s">
        <v>1099</v>
      </c>
      <c r="B3075" s="618">
        <v>2013</v>
      </c>
      <c r="C3075" s="619" t="s">
        <v>424</v>
      </c>
    </row>
    <row r="3076" spans="1:3" x14ac:dyDescent="0.15">
      <c r="A3076" s="619" t="s">
        <v>1099</v>
      </c>
      <c r="B3076" s="618">
        <v>2013</v>
      </c>
      <c r="C3076" s="619" t="s">
        <v>1080</v>
      </c>
    </row>
    <row r="3077" spans="1:3" x14ac:dyDescent="0.15">
      <c r="A3077" s="619" t="s">
        <v>1099</v>
      </c>
      <c r="B3077" s="618">
        <v>2013</v>
      </c>
      <c r="C3077" s="619" t="s">
        <v>1080</v>
      </c>
    </row>
    <row r="3078" spans="1:3" x14ac:dyDescent="0.15">
      <c r="A3078" s="619" t="s">
        <v>1099</v>
      </c>
      <c r="B3078" s="618">
        <v>2013</v>
      </c>
      <c r="C3078" s="619" t="s">
        <v>1080</v>
      </c>
    </row>
    <row r="3079" spans="1:3" x14ac:dyDescent="0.15">
      <c r="A3079" s="619" t="s">
        <v>1099</v>
      </c>
      <c r="B3079" s="618">
        <v>2013</v>
      </c>
      <c r="C3079" s="619" t="s">
        <v>1080</v>
      </c>
    </row>
    <row r="3080" spans="1:3" x14ac:dyDescent="0.15">
      <c r="A3080" s="619" t="s">
        <v>1099</v>
      </c>
      <c r="B3080" s="618">
        <v>2013</v>
      </c>
      <c r="C3080" s="619" t="s">
        <v>1080</v>
      </c>
    </row>
    <row r="3081" spans="1:3" x14ac:dyDescent="0.15">
      <c r="A3081" s="619" t="s">
        <v>1099</v>
      </c>
      <c r="B3081" s="618">
        <v>2013</v>
      </c>
      <c r="C3081" s="619" t="s">
        <v>424</v>
      </c>
    </row>
    <row r="3082" spans="1:3" x14ac:dyDescent="0.15">
      <c r="A3082" s="619" t="s">
        <v>1099</v>
      </c>
      <c r="B3082" s="618">
        <v>2013</v>
      </c>
      <c r="C3082" s="619" t="s">
        <v>437</v>
      </c>
    </row>
    <row r="3083" spans="1:3" x14ac:dyDescent="0.15">
      <c r="A3083" s="619" t="s">
        <v>1099</v>
      </c>
      <c r="B3083" s="618">
        <v>2013</v>
      </c>
      <c r="C3083" s="619" t="s">
        <v>437</v>
      </c>
    </row>
    <row r="3084" spans="1:3" x14ac:dyDescent="0.15">
      <c r="A3084" s="619" t="s">
        <v>1099</v>
      </c>
      <c r="B3084" s="618">
        <v>2013</v>
      </c>
      <c r="C3084" s="619" t="s">
        <v>437</v>
      </c>
    </row>
    <row r="3085" spans="1:3" x14ac:dyDescent="0.15">
      <c r="A3085" s="619" t="s">
        <v>1099</v>
      </c>
      <c r="B3085" s="618">
        <v>2013</v>
      </c>
      <c r="C3085" s="619" t="s">
        <v>424</v>
      </c>
    </row>
    <row r="3086" spans="1:3" x14ac:dyDescent="0.15">
      <c r="A3086" s="619" t="s">
        <v>1099</v>
      </c>
      <c r="B3086" s="618">
        <v>2013</v>
      </c>
      <c r="C3086" s="619" t="s">
        <v>1102</v>
      </c>
    </row>
    <row r="3087" spans="1:3" x14ac:dyDescent="0.15">
      <c r="A3087" s="619" t="s">
        <v>1099</v>
      </c>
      <c r="B3087" s="618">
        <v>2013</v>
      </c>
      <c r="C3087" s="619" t="s">
        <v>437</v>
      </c>
    </row>
    <row r="3088" spans="1:3" x14ac:dyDescent="0.15">
      <c r="A3088" s="619" t="s">
        <v>1099</v>
      </c>
      <c r="B3088" s="618">
        <v>2013</v>
      </c>
      <c r="C3088" s="619" t="s">
        <v>424</v>
      </c>
    </row>
    <row r="3089" spans="1:3" x14ac:dyDescent="0.15">
      <c r="A3089" s="619" t="s">
        <v>1099</v>
      </c>
      <c r="B3089" s="618">
        <v>2013</v>
      </c>
      <c r="C3089" s="619" t="s">
        <v>424</v>
      </c>
    </row>
    <row r="3090" spans="1:3" x14ac:dyDescent="0.15">
      <c r="A3090" s="619" t="s">
        <v>1099</v>
      </c>
      <c r="B3090" s="618">
        <v>2013</v>
      </c>
      <c r="C3090" s="619" t="s">
        <v>437</v>
      </c>
    </row>
    <row r="3091" spans="1:3" x14ac:dyDescent="0.15">
      <c r="A3091" s="619" t="s">
        <v>1099</v>
      </c>
      <c r="B3091" s="618">
        <v>2013</v>
      </c>
      <c r="C3091" s="619" t="s">
        <v>1102</v>
      </c>
    </row>
    <row r="3092" spans="1:3" x14ac:dyDescent="0.15">
      <c r="A3092" s="619" t="s">
        <v>1099</v>
      </c>
      <c r="B3092" s="618">
        <v>2013</v>
      </c>
      <c r="C3092" s="619" t="s">
        <v>424</v>
      </c>
    </row>
    <row r="3093" spans="1:3" x14ac:dyDescent="0.15">
      <c r="A3093" s="619" t="s">
        <v>1099</v>
      </c>
      <c r="B3093" s="618">
        <v>2013</v>
      </c>
      <c r="C3093" s="619" t="s">
        <v>424</v>
      </c>
    </row>
    <row r="3094" spans="1:3" x14ac:dyDescent="0.15">
      <c r="A3094" s="619" t="s">
        <v>1099</v>
      </c>
      <c r="B3094" s="618">
        <v>2013</v>
      </c>
      <c r="C3094" s="619" t="s">
        <v>1102</v>
      </c>
    </row>
    <row r="3095" spans="1:3" x14ac:dyDescent="0.15">
      <c r="A3095" s="619" t="s">
        <v>1099</v>
      </c>
      <c r="B3095" s="618">
        <v>2013</v>
      </c>
      <c r="C3095" s="619" t="s">
        <v>424</v>
      </c>
    </row>
    <row r="3096" spans="1:3" x14ac:dyDescent="0.15">
      <c r="A3096" s="619" t="s">
        <v>1099</v>
      </c>
      <c r="B3096" s="618">
        <v>2013</v>
      </c>
      <c r="C3096" s="619" t="s">
        <v>424</v>
      </c>
    </row>
    <row r="3097" spans="1:3" x14ac:dyDescent="0.15">
      <c r="A3097" s="619" t="s">
        <v>1099</v>
      </c>
      <c r="B3097" s="618">
        <v>2013</v>
      </c>
      <c r="C3097" s="619" t="s">
        <v>437</v>
      </c>
    </row>
    <row r="3098" spans="1:3" x14ac:dyDescent="0.15">
      <c r="A3098" s="619" t="s">
        <v>1099</v>
      </c>
      <c r="B3098" s="618">
        <v>2013</v>
      </c>
      <c r="C3098" s="619" t="s">
        <v>424</v>
      </c>
    </row>
    <row r="3099" spans="1:3" x14ac:dyDescent="0.15">
      <c r="A3099" s="619" t="s">
        <v>1099</v>
      </c>
      <c r="B3099" s="618">
        <v>2013</v>
      </c>
      <c r="C3099" s="619" t="s">
        <v>1102</v>
      </c>
    </row>
    <row r="3100" spans="1:3" x14ac:dyDescent="0.15">
      <c r="A3100" s="619" t="s">
        <v>1099</v>
      </c>
      <c r="B3100" s="618">
        <v>2013</v>
      </c>
      <c r="C3100" s="619" t="s">
        <v>424</v>
      </c>
    </row>
    <row r="3101" spans="1:3" x14ac:dyDescent="0.15">
      <c r="A3101" s="619" t="s">
        <v>1099</v>
      </c>
      <c r="B3101" s="618">
        <v>2013</v>
      </c>
      <c r="C3101" s="619" t="s">
        <v>437</v>
      </c>
    </row>
    <row r="3102" spans="1:3" x14ac:dyDescent="0.15">
      <c r="A3102" s="619" t="s">
        <v>1099</v>
      </c>
      <c r="B3102" s="618">
        <v>2013</v>
      </c>
      <c r="C3102" s="619" t="s">
        <v>424</v>
      </c>
    </row>
    <row r="3103" spans="1:3" x14ac:dyDescent="0.15">
      <c r="A3103" s="619" t="s">
        <v>1099</v>
      </c>
      <c r="B3103" s="618">
        <v>2013</v>
      </c>
      <c r="C3103" s="619" t="s">
        <v>437</v>
      </c>
    </row>
    <row r="3104" spans="1:3" x14ac:dyDescent="0.15">
      <c r="A3104" s="619" t="s">
        <v>1099</v>
      </c>
      <c r="B3104" s="618">
        <v>2013</v>
      </c>
      <c r="C3104" s="619" t="s">
        <v>437</v>
      </c>
    </row>
    <row r="3105" spans="1:3" x14ac:dyDescent="0.15">
      <c r="A3105" s="619" t="s">
        <v>1099</v>
      </c>
      <c r="B3105" s="618">
        <v>2013</v>
      </c>
      <c r="C3105" s="619" t="s">
        <v>1102</v>
      </c>
    </row>
    <row r="3106" spans="1:3" x14ac:dyDescent="0.15">
      <c r="A3106" s="619" t="s">
        <v>1099</v>
      </c>
      <c r="B3106" s="618">
        <v>2013</v>
      </c>
      <c r="C3106" s="619" t="s">
        <v>424</v>
      </c>
    </row>
    <row r="3107" spans="1:3" x14ac:dyDescent="0.15">
      <c r="A3107" s="619" t="s">
        <v>1099</v>
      </c>
      <c r="B3107" s="618">
        <v>2013</v>
      </c>
      <c r="C3107" s="619" t="s">
        <v>437</v>
      </c>
    </row>
    <row r="3108" spans="1:3" x14ac:dyDescent="0.15">
      <c r="A3108" s="619" t="s">
        <v>1099</v>
      </c>
      <c r="B3108" s="618">
        <v>2013</v>
      </c>
      <c r="C3108" s="619" t="s">
        <v>424</v>
      </c>
    </row>
    <row r="3109" spans="1:3" x14ac:dyDescent="0.15">
      <c r="A3109" s="619" t="s">
        <v>1099</v>
      </c>
      <c r="B3109" s="618">
        <v>2013</v>
      </c>
      <c r="C3109" s="619" t="s">
        <v>437</v>
      </c>
    </row>
    <row r="3110" spans="1:3" x14ac:dyDescent="0.15">
      <c r="A3110" s="619" t="s">
        <v>1099</v>
      </c>
      <c r="B3110" s="618">
        <v>2013</v>
      </c>
      <c r="C3110" s="619" t="s">
        <v>424</v>
      </c>
    </row>
    <row r="3111" spans="1:3" x14ac:dyDescent="0.15">
      <c r="A3111" s="619" t="s">
        <v>1099</v>
      </c>
      <c r="B3111" s="618">
        <v>2013</v>
      </c>
      <c r="C3111" s="619" t="s">
        <v>437</v>
      </c>
    </row>
    <row r="3112" spans="1:3" x14ac:dyDescent="0.15">
      <c r="A3112" s="619" t="s">
        <v>1099</v>
      </c>
      <c r="B3112" s="618">
        <v>2013</v>
      </c>
      <c r="C3112" s="619" t="s">
        <v>424</v>
      </c>
    </row>
    <row r="3113" spans="1:3" x14ac:dyDescent="0.15">
      <c r="A3113" s="619" t="s">
        <v>1099</v>
      </c>
      <c r="B3113" s="618">
        <v>2013</v>
      </c>
      <c r="C3113" s="619" t="s">
        <v>424</v>
      </c>
    </row>
    <row r="3114" spans="1:3" x14ac:dyDescent="0.15">
      <c r="A3114" s="619" t="s">
        <v>1099</v>
      </c>
      <c r="B3114" s="618">
        <v>2013</v>
      </c>
      <c r="C3114" s="619" t="s">
        <v>424</v>
      </c>
    </row>
    <row r="3115" spans="1:3" x14ac:dyDescent="0.15">
      <c r="A3115" s="619" t="s">
        <v>1099</v>
      </c>
      <c r="B3115" s="618">
        <v>2013</v>
      </c>
      <c r="C3115" s="619" t="s">
        <v>424</v>
      </c>
    </row>
    <row r="3116" spans="1:3" x14ac:dyDescent="0.15">
      <c r="A3116" s="619" t="s">
        <v>1099</v>
      </c>
      <c r="B3116" s="618">
        <v>2013</v>
      </c>
      <c r="C3116" s="619" t="s">
        <v>424</v>
      </c>
    </row>
    <row r="3117" spans="1:3" x14ac:dyDescent="0.15">
      <c r="A3117" s="619" t="s">
        <v>1099</v>
      </c>
      <c r="B3117" s="618">
        <v>2013</v>
      </c>
      <c r="C3117" s="619" t="s">
        <v>424</v>
      </c>
    </row>
    <row r="3118" spans="1:3" x14ac:dyDescent="0.15">
      <c r="A3118" s="619" t="s">
        <v>1099</v>
      </c>
      <c r="B3118" s="618">
        <v>2013</v>
      </c>
      <c r="C3118" s="619" t="s">
        <v>424</v>
      </c>
    </row>
    <row r="3119" spans="1:3" x14ac:dyDescent="0.15">
      <c r="A3119" s="619" t="s">
        <v>1099</v>
      </c>
      <c r="B3119" s="618">
        <v>2013</v>
      </c>
      <c r="C3119" s="619" t="s">
        <v>437</v>
      </c>
    </row>
    <row r="3120" spans="1:3" x14ac:dyDescent="0.15">
      <c r="A3120" s="619" t="s">
        <v>1099</v>
      </c>
      <c r="B3120" s="618">
        <v>2013</v>
      </c>
      <c r="C3120" s="619" t="s">
        <v>1102</v>
      </c>
    </row>
    <row r="3121" spans="1:3" x14ac:dyDescent="0.15">
      <c r="A3121" s="619" t="s">
        <v>1099</v>
      </c>
      <c r="B3121" s="618">
        <v>2013</v>
      </c>
      <c r="C3121" s="619" t="s">
        <v>1102</v>
      </c>
    </row>
    <row r="3122" spans="1:3" x14ac:dyDescent="0.15">
      <c r="A3122" s="619" t="s">
        <v>1099</v>
      </c>
      <c r="B3122" s="618">
        <v>2013</v>
      </c>
      <c r="C3122" s="619" t="s">
        <v>1080</v>
      </c>
    </row>
    <row r="3123" spans="1:3" x14ac:dyDescent="0.15">
      <c r="A3123" s="619" t="s">
        <v>1099</v>
      </c>
      <c r="B3123" s="618">
        <v>2013</v>
      </c>
      <c r="C3123" s="619" t="s">
        <v>424</v>
      </c>
    </row>
    <row r="3124" spans="1:3" x14ac:dyDescent="0.15">
      <c r="A3124" s="619" t="s">
        <v>1099</v>
      </c>
      <c r="B3124" s="618">
        <v>2013</v>
      </c>
      <c r="C3124" s="619" t="s">
        <v>424</v>
      </c>
    </row>
    <row r="3125" spans="1:3" x14ac:dyDescent="0.15">
      <c r="A3125" s="619" t="s">
        <v>1099</v>
      </c>
      <c r="B3125" s="618">
        <v>2013</v>
      </c>
      <c r="C3125" s="619" t="s">
        <v>424</v>
      </c>
    </row>
    <row r="3126" spans="1:3" x14ac:dyDescent="0.15">
      <c r="A3126" s="619" t="s">
        <v>1099</v>
      </c>
      <c r="B3126" s="618">
        <v>2013</v>
      </c>
      <c r="C3126" s="619" t="s">
        <v>1103</v>
      </c>
    </row>
    <row r="3127" spans="1:3" x14ac:dyDescent="0.15">
      <c r="A3127" s="619" t="s">
        <v>1099</v>
      </c>
      <c r="B3127" s="618">
        <v>2013</v>
      </c>
      <c r="C3127" s="619" t="s">
        <v>437</v>
      </c>
    </row>
    <row r="3128" spans="1:3" x14ac:dyDescent="0.15">
      <c r="A3128" s="619" t="s">
        <v>1099</v>
      </c>
      <c r="B3128" s="618">
        <v>2013</v>
      </c>
      <c r="C3128" s="619" t="s">
        <v>424</v>
      </c>
    </row>
    <row r="3129" spans="1:3" x14ac:dyDescent="0.15">
      <c r="A3129" s="619" t="s">
        <v>1099</v>
      </c>
      <c r="B3129" s="618">
        <v>2013</v>
      </c>
      <c r="C3129" s="619" t="s">
        <v>424</v>
      </c>
    </row>
    <row r="3130" spans="1:3" x14ac:dyDescent="0.15">
      <c r="A3130" s="619" t="s">
        <v>1099</v>
      </c>
      <c r="B3130" s="618">
        <v>2013</v>
      </c>
      <c r="C3130" s="619" t="s">
        <v>424</v>
      </c>
    </row>
    <row r="3131" spans="1:3" x14ac:dyDescent="0.15">
      <c r="A3131" s="619" t="s">
        <v>1099</v>
      </c>
      <c r="B3131" s="618">
        <v>2013</v>
      </c>
      <c r="C3131" s="619" t="s">
        <v>424</v>
      </c>
    </row>
    <row r="3132" spans="1:3" x14ac:dyDescent="0.15">
      <c r="A3132" s="619" t="s">
        <v>1099</v>
      </c>
      <c r="B3132" s="618">
        <v>2013</v>
      </c>
      <c r="C3132" s="619" t="s">
        <v>424</v>
      </c>
    </row>
    <row r="3133" spans="1:3" x14ac:dyDescent="0.15">
      <c r="A3133" s="619" t="s">
        <v>1099</v>
      </c>
      <c r="B3133" s="618">
        <v>2013</v>
      </c>
      <c r="C3133" s="619" t="s">
        <v>424</v>
      </c>
    </row>
    <row r="3134" spans="1:3" x14ac:dyDescent="0.15">
      <c r="A3134" s="619" t="s">
        <v>1099</v>
      </c>
      <c r="B3134" s="618">
        <v>2013</v>
      </c>
      <c r="C3134" s="619" t="s">
        <v>424</v>
      </c>
    </row>
    <row r="3135" spans="1:3" x14ac:dyDescent="0.15">
      <c r="A3135" s="619" t="s">
        <v>1099</v>
      </c>
      <c r="B3135" s="618">
        <v>2013</v>
      </c>
      <c r="C3135" s="619" t="s">
        <v>424</v>
      </c>
    </row>
    <row r="3136" spans="1:3" x14ac:dyDescent="0.15">
      <c r="A3136" s="619" t="s">
        <v>1099</v>
      </c>
      <c r="B3136" s="618">
        <v>2013</v>
      </c>
      <c r="C3136" s="619" t="s">
        <v>1080</v>
      </c>
    </row>
    <row r="3137" spans="1:3" x14ac:dyDescent="0.15">
      <c r="A3137" s="619" t="s">
        <v>1099</v>
      </c>
      <c r="B3137" s="618">
        <v>2013</v>
      </c>
      <c r="C3137" s="619" t="s">
        <v>1080</v>
      </c>
    </row>
    <row r="3138" spans="1:3" x14ac:dyDescent="0.15">
      <c r="A3138" s="619" t="s">
        <v>1099</v>
      </c>
      <c r="B3138" s="618">
        <v>2013</v>
      </c>
      <c r="C3138" s="619" t="s">
        <v>424</v>
      </c>
    </row>
    <row r="3139" spans="1:3" x14ac:dyDescent="0.15">
      <c r="A3139" s="619" t="s">
        <v>1099</v>
      </c>
      <c r="B3139" s="618">
        <v>2013</v>
      </c>
      <c r="C3139" s="619" t="s">
        <v>1104</v>
      </c>
    </row>
    <row r="3140" spans="1:3" x14ac:dyDescent="0.15">
      <c r="A3140" s="619" t="s">
        <v>1099</v>
      </c>
      <c r="B3140" s="618">
        <v>2013</v>
      </c>
      <c r="C3140" s="619" t="s">
        <v>437</v>
      </c>
    </row>
    <row r="3141" spans="1:3" x14ac:dyDescent="0.15">
      <c r="A3141" s="619" t="s">
        <v>1099</v>
      </c>
      <c r="B3141" s="618">
        <v>2013</v>
      </c>
      <c r="C3141" s="619" t="s">
        <v>424</v>
      </c>
    </row>
    <row r="3142" spans="1:3" x14ac:dyDescent="0.15">
      <c r="A3142" s="619" t="s">
        <v>1099</v>
      </c>
      <c r="B3142" s="618">
        <v>2013</v>
      </c>
      <c r="C3142" s="619" t="s">
        <v>1103</v>
      </c>
    </row>
    <row r="3143" spans="1:3" x14ac:dyDescent="0.15">
      <c r="A3143" s="619" t="s">
        <v>1099</v>
      </c>
      <c r="B3143" s="618">
        <v>2013</v>
      </c>
      <c r="C3143" s="619" t="s">
        <v>1107</v>
      </c>
    </row>
    <row r="3144" spans="1:3" x14ac:dyDescent="0.15">
      <c r="A3144" s="619" t="s">
        <v>1099</v>
      </c>
      <c r="B3144" s="618">
        <v>2013</v>
      </c>
      <c r="C3144" s="619" t="s">
        <v>424</v>
      </c>
    </row>
    <row r="3145" spans="1:3" x14ac:dyDescent="0.15">
      <c r="A3145" s="619" t="s">
        <v>1099</v>
      </c>
      <c r="B3145" s="618">
        <v>2013</v>
      </c>
      <c r="C3145" s="619" t="s">
        <v>424</v>
      </c>
    </row>
    <row r="3146" spans="1:3" x14ac:dyDescent="0.15">
      <c r="A3146" s="619" t="s">
        <v>1099</v>
      </c>
      <c r="B3146" s="618">
        <v>2013</v>
      </c>
      <c r="C3146" s="619" t="s">
        <v>1080</v>
      </c>
    </row>
    <row r="3147" spans="1:3" x14ac:dyDescent="0.15">
      <c r="A3147" s="619" t="s">
        <v>1099</v>
      </c>
      <c r="B3147" s="618">
        <v>2013</v>
      </c>
      <c r="C3147" s="619" t="s">
        <v>424</v>
      </c>
    </row>
    <row r="3148" spans="1:3" x14ac:dyDescent="0.15">
      <c r="A3148" s="619" t="s">
        <v>1099</v>
      </c>
      <c r="B3148" s="618">
        <v>2013</v>
      </c>
      <c r="C3148" s="619" t="s">
        <v>437</v>
      </c>
    </row>
    <row r="3149" spans="1:3" x14ac:dyDescent="0.15">
      <c r="A3149" s="619" t="s">
        <v>1099</v>
      </c>
      <c r="B3149" s="618">
        <v>2013</v>
      </c>
      <c r="C3149" s="619" t="s">
        <v>1080</v>
      </c>
    </row>
    <row r="3150" spans="1:3" x14ac:dyDescent="0.15">
      <c r="A3150" s="619" t="s">
        <v>1099</v>
      </c>
      <c r="B3150" s="618">
        <v>2013</v>
      </c>
      <c r="C3150" s="619" t="s">
        <v>424</v>
      </c>
    </row>
    <row r="3151" spans="1:3" x14ac:dyDescent="0.15">
      <c r="A3151" s="619" t="s">
        <v>1099</v>
      </c>
      <c r="B3151" s="618">
        <v>2013</v>
      </c>
      <c r="C3151" s="619" t="s">
        <v>1101</v>
      </c>
    </row>
    <row r="3152" spans="1:3" x14ac:dyDescent="0.15">
      <c r="A3152" s="619" t="s">
        <v>1099</v>
      </c>
      <c r="B3152" s="618">
        <v>2013</v>
      </c>
      <c r="C3152" s="619" t="s">
        <v>1107</v>
      </c>
    </row>
    <row r="3153" spans="1:3" x14ac:dyDescent="0.15">
      <c r="A3153" s="619" t="s">
        <v>1099</v>
      </c>
      <c r="B3153" s="618">
        <v>2013</v>
      </c>
      <c r="C3153" s="619" t="s">
        <v>1103</v>
      </c>
    </row>
    <row r="3154" spans="1:3" x14ac:dyDescent="0.15">
      <c r="A3154" s="619" t="s">
        <v>1099</v>
      </c>
      <c r="B3154" s="618">
        <v>2013</v>
      </c>
      <c r="C3154" s="619" t="s">
        <v>437</v>
      </c>
    </row>
    <row r="3155" spans="1:3" x14ac:dyDescent="0.15">
      <c r="A3155" s="619" t="s">
        <v>1099</v>
      </c>
      <c r="B3155" s="618">
        <v>2013</v>
      </c>
      <c r="C3155" s="619" t="s">
        <v>424</v>
      </c>
    </row>
    <row r="3156" spans="1:3" x14ac:dyDescent="0.15">
      <c r="A3156" s="619" t="s">
        <v>1099</v>
      </c>
      <c r="B3156" s="618">
        <v>2013</v>
      </c>
      <c r="C3156" s="619" t="s">
        <v>424</v>
      </c>
    </row>
    <row r="3157" spans="1:3" x14ac:dyDescent="0.15">
      <c r="A3157" s="619" t="s">
        <v>1099</v>
      </c>
      <c r="B3157" s="618">
        <v>2013</v>
      </c>
      <c r="C3157" s="619" t="s">
        <v>424</v>
      </c>
    </row>
    <row r="3158" spans="1:3" x14ac:dyDescent="0.15">
      <c r="A3158" s="619" t="s">
        <v>1099</v>
      </c>
      <c r="B3158" s="618">
        <v>2013</v>
      </c>
      <c r="C3158" s="619" t="s">
        <v>424</v>
      </c>
    </row>
    <row r="3159" spans="1:3" x14ac:dyDescent="0.15">
      <c r="A3159" s="619" t="s">
        <v>1099</v>
      </c>
      <c r="B3159" s="618">
        <v>2013</v>
      </c>
      <c r="C3159" s="619" t="s">
        <v>424</v>
      </c>
    </row>
    <row r="3160" spans="1:3" x14ac:dyDescent="0.15">
      <c r="A3160" s="619" t="s">
        <v>1099</v>
      </c>
      <c r="B3160" s="618">
        <v>2013</v>
      </c>
      <c r="C3160" s="619" t="s">
        <v>437</v>
      </c>
    </row>
    <row r="3161" spans="1:3" x14ac:dyDescent="0.15">
      <c r="A3161" s="619" t="s">
        <v>1099</v>
      </c>
      <c r="B3161" s="618">
        <v>2013</v>
      </c>
      <c r="C3161" s="619" t="s">
        <v>424</v>
      </c>
    </row>
    <row r="3162" spans="1:3" x14ac:dyDescent="0.15">
      <c r="A3162" s="619" t="s">
        <v>1099</v>
      </c>
      <c r="B3162" s="618">
        <v>2013</v>
      </c>
      <c r="C3162" s="619" t="s">
        <v>1080</v>
      </c>
    </row>
    <row r="3163" spans="1:3" x14ac:dyDescent="0.15">
      <c r="A3163" s="619" t="s">
        <v>1099</v>
      </c>
      <c r="B3163" s="618">
        <v>2013</v>
      </c>
      <c r="C3163" s="619" t="s">
        <v>424</v>
      </c>
    </row>
    <row r="3164" spans="1:3" x14ac:dyDescent="0.15">
      <c r="A3164" s="619" t="s">
        <v>1099</v>
      </c>
      <c r="B3164" s="618">
        <v>2013</v>
      </c>
      <c r="C3164" s="619" t="s">
        <v>424</v>
      </c>
    </row>
    <row r="3165" spans="1:3" x14ac:dyDescent="0.15">
      <c r="A3165" s="619" t="s">
        <v>1099</v>
      </c>
      <c r="B3165" s="618">
        <v>2013</v>
      </c>
      <c r="C3165" s="619" t="s">
        <v>1102</v>
      </c>
    </row>
    <row r="3166" spans="1:3" x14ac:dyDescent="0.15">
      <c r="A3166" s="619" t="s">
        <v>1099</v>
      </c>
      <c r="B3166" s="618">
        <v>2013</v>
      </c>
      <c r="C3166" s="619" t="s">
        <v>1102</v>
      </c>
    </row>
    <row r="3167" spans="1:3" x14ac:dyDescent="0.15">
      <c r="A3167" s="619" t="s">
        <v>1099</v>
      </c>
      <c r="B3167" s="618">
        <v>2013</v>
      </c>
      <c r="C3167" s="619" t="s">
        <v>1104</v>
      </c>
    </row>
    <row r="3168" spans="1:3" x14ac:dyDescent="0.15">
      <c r="A3168" s="619" t="s">
        <v>1099</v>
      </c>
      <c r="B3168" s="618">
        <v>2013</v>
      </c>
      <c r="C3168" s="619" t="s">
        <v>424</v>
      </c>
    </row>
    <row r="3169" spans="1:3" x14ac:dyDescent="0.15">
      <c r="A3169" s="619" t="s">
        <v>1099</v>
      </c>
      <c r="B3169" s="618">
        <v>2013</v>
      </c>
      <c r="C3169" s="619" t="s">
        <v>424</v>
      </c>
    </row>
    <row r="3170" spans="1:3" x14ac:dyDescent="0.15">
      <c r="A3170" s="619" t="s">
        <v>1099</v>
      </c>
      <c r="B3170" s="618">
        <v>2013</v>
      </c>
      <c r="C3170" s="619" t="s">
        <v>1080</v>
      </c>
    </row>
    <row r="3171" spans="1:3" x14ac:dyDescent="0.15">
      <c r="A3171" s="619" t="s">
        <v>1099</v>
      </c>
      <c r="B3171" s="618">
        <v>2013</v>
      </c>
      <c r="C3171" s="619" t="s">
        <v>1102</v>
      </c>
    </row>
    <row r="3172" spans="1:3" x14ac:dyDescent="0.15">
      <c r="A3172" s="619" t="s">
        <v>1099</v>
      </c>
      <c r="B3172" s="618">
        <v>2013</v>
      </c>
      <c r="C3172" s="619" t="s">
        <v>424</v>
      </c>
    </row>
    <row r="3173" spans="1:3" x14ac:dyDescent="0.15">
      <c r="A3173" s="619" t="s">
        <v>1099</v>
      </c>
      <c r="B3173" s="618">
        <v>2013</v>
      </c>
      <c r="C3173" s="619" t="s">
        <v>1103</v>
      </c>
    </row>
    <row r="3174" spans="1:3" x14ac:dyDescent="0.15">
      <c r="A3174" s="619" t="s">
        <v>1099</v>
      </c>
      <c r="B3174" s="618">
        <v>2013</v>
      </c>
      <c r="C3174" s="619" t="s">
        <v>1107</v>
      </c>
    </row>
    <row r="3175" spans="1:3" x14ac:dyDescent="0.15">
      <c r="A3175" s="619" t="s">
        <v>1099</v>
      </c>
      <c r="B3175" s="618">
        <v>2013</v>
      </c>
      <c r="C3175" s="619" t="s">
        <v>424</v>
      </c>
    </row>
    <row r="3176" spans="1:3" x14ac:dyDescent="0.15">
      <c r="A3176" s="619" t="s">
        <v>1099</v>
      </c>
      <c r="B3176" s="618">
        <v>2013</v>
      </c>
      <c r="C3176" s="619" t="s">
        <v>424</v>
      </c>
    </row>
    <row r="3177" spans="1:3" x14ac:dyDescent="0.15">
      <c r="A3177" s="619" t="s">
        <v>1099</v>
      </c>
      <c r="B3177" s="618">
        <v>2013</v>
      </c>
      <c r="C3177" s="619" t="s">
        <v>1105</v>
      </c>
    </row>
    <row r="3178" spans="1:3" x14ac:dyDescent="0.15">
      <c r="A3178" s="619" t="s">
        <v>1099</v>
      </c>
      <c r="B3178" s="618">
        <v>2013</v>
      </c>
      <c r="C3178" s="619" t="s">
        <v>1103</v>
      </c>
    </row>
    <row r="3179" spans="1:3" x14ac:dyDescent="0.15">
      <c r="A3179" s="619" t="s">
        <v>1099</v>
      </c>
      <c r="B3179" s="618">
        <v>2013</v>
      </c>
      <c r="C3179" s="619" t="s">
        <v>1107</v>
      </c>
    </row>
    <row r="3180" spans="1:3" x14ac:dyDescent="0.15">
      <c r="A3180" s="619" t="s">
        <v>1099</v>
      </c>
      <c r="B3180" s="618">
        <v>2013</v>
      </c>
      <c r="C3180" s="619" t="s">
        <v>1107</v>
      </c>
    </row>
    <row r="3181" spans="1:3" x14ac:dyDescent="0.15">
      <c r="A3181" s="619" t="s">
        <v>1099</v>
      </c>
      <c r="B3181" s="618">
        <v>2013</v>
      </c>
      <c r="C3181" s="619" t="s">
        <v>1103</v>
      </c>
    </row>
    <row r="3182" spans="1:3" x14ac:dyDescent="0.15">
      <c r="A3182" s="619" t="s">
        <v>1099</v>
      </c>
      <c r="B3182" s="618">
        <v>2013</v>
      </c>
      <c r="C3182" s="619" t="s">
        <v>424</v>
      </c>
    </row>
    <row r="3183" spans="1:3" x14ac:dyDescent="0.15">
      <c r="A3183" s="619" t="s">
        <v>1099</v>
      </c>
      <c r="B3183" s="618">
        <v>2013</v>
      </c>
      <c r="C3183" s="619" t="s">
        <v>424</v>
      </c>
    </row>
    <row r="3184" spans="1:3" x14ac:dyDescent="0.15">
      <c r="A3184" s="619" t="s">
        <v>1099</v>
      </c>
      <c r="B3184" s="618">
        <v>2013</v>
      </c>
      <c r="C3184" s="619" t="s">
        <v>424</v>
      </c>
    </row>
    <row r="3185" spans="1:3" x14ac:dyDescent="0.15">
      <c r="A3185" s="619" t="s">
        <v>1099</v>
      </c>
      <c r="B3185" s="618">
        <v>2013</v>
      </c>
      <c r="C3185" s="619" t="s">
        <v>1103</v>
      </c>
    </row>
    <row r="3186" spans="1:3" x14ac:dyDescent="0.15">
      <c r="A3186" s="619" t="s">
        <v>1099</v>
      </c>
      <c r="B3186" s="618">
        <v>2013</v>
      </c>
      <c r="C3186" s="619" t="s">
        <v>1107</v>
      </c>
    </row>
    <row r="3187" spans="1:3" x14ac:dyDescent="0.15">
      <c r="A3187" s="619" t="s">
        <v>1099</v>
      </c>
      <c r="B3187" s="618">
        <v>2013</v>
      </c>
      <c r="C3187" s="619" t="s">
        <v>424</v>
      </c>
    </row>
    <row r="3188" spans="1:3" x14ac:dyDescent="0.15">
      <c r="A3188" s="619" t="s">
        <v>1099</v>
      </c>
      <c r="B3188" s="618">
        <v>2013</v>
      </c>
      <c r="C3188" s="619" t="s">
        <v>1107</v>
      </c>
    </row>
    <row r="3189" spans="1:3" x14ac:dyDescent="0.15">
      <c r="A3189" s="619" t="s">
        <v>1099</v>
      </c>
      <c r="B3189" s="618">
        <v>2013</v>
      </c>
      <c r="C3189" s="619" t="s">
        <v>1107</v>
      </c>
    </row>
    <row r="3190" spans="1:3" x14ac:dyDescent="0.15">
      <c r="A3190" s="619" t="s">
        <v>1099</v>
      </c>
      <c r="B3190" s="618">
        <v>2013</v>
      </c>
      <c r="C3190" s="619" t="s">
        <v>424</v>
      </c>
    </row>
    <row r="3191" spans="1:3" x14ac:dyDescent="0.15">
      <c r="A3191" s="619" t="s">
        <v>1099</v>
      </c>
      <c r="B3191" s="618">
        <v>2013</v>
      </c>
      <c r="C3191" s="619" t="s">
        <v>424</v>
      </c>
    </row>
    <row r="3192" spans="1:3" x14ac:dyDescent="0.15">
      <c r="A3192" s="619" t="s">
        <v>1099</v>
      </c>
      <c r="B3192" s="618">
        <v>2013</v>
      </c>
      <c r="C3192" s="619" t="s">
        <v>1102</v>
      </c>
    </row>
    <row r="3193" spans="1:3" x14ac:dyDescent="0.15">
      <c r="A3193" s="619" t="s">
        <v>1099</v>
      </c>
      <c r="B3193" s="618">
        <v>2013</v>
      </c>
      <c r="C3193" s="619" t="s">
        <v>437</v>
      </c>
    </row>
    <row r="3194" spans="1:3" x14ac:dyDescent="0.15">
      <c r="A3194" s="619" t="s">
        <v>1099</v>
      </c>
      <c r="B3194" s="618">
        <v>2013</v>
      </c>
      <c r="C3194" s="619" t="s">
        <v>424</v>
      </c>
    </row>
    <row r="3195" spans="1:3" x14ac:dyDescent="0.15">
      <c r="A3195" s="619" t="s">
        <v>1099</v>
      </c>
      <c r="B3195" s="618">
        <v>2013</v>
      </c>
      <c r="C3195" s="619" t="s">
        <v>437</v>
      </c>
    </row>
    <row r="3196" spans="1:3" x14ac:dyDescent="0.15">
      <c r="A3196" s="619" t="s">
        <v>1099</v>
      </c>
      <c r="B3196" s="618">
        <v>2013</v>
      </c>
      <c r="C3196" s="619" t="s">
        <v>1102</v>
      </c>
    </row>
    <row r="3197" spans="1:3" x14ac:dyDescent="0.15">
      <c r="A3197" s="619" t="s">
        <v>1099</v>
      </c>
      <c r="B3197" s="618">
        <v>2013</v>
      </c>
      <c r="C3197" s="619" t="s">
        <v>1102</v>
      </c>
    </row>
    <row r="3198" spans="1:3" x14ac:dyDescent="0.15">
      <c r="A3198" s="619" t="s">
        <v>1099</v>
      </c>
      <c r="B3198" s="618">
        <v>2013</v>
      </c>
      <c r="C3198" s="619" t="s">
        <v>424</v>
      </c>
    </row>
    <row r="3199" spans="1:3" x14ac:dyDescent="0.15">
      <c r="A3199" s="619" t="s">
        <v>1099</v>
      </c>
      <c r="B3199" s="618">
        <v>2013</v>
      </c>
      <c r="C3199" s="619" t="s">
        <v>1102</v>
      </c>
    </row>
    <row r="3200" spans="1:3" x14ac:dyDescent="0.15">
      <c r="A3200" s="619" t="s">
        <v>1099</v>
      </c>
      <c r="B3200" s="618">
        <v>2013</v>
      </c>
      <c r="C3200" s="619" t="s">
        <v>1107</v>
      </c>
    </row>
    <row r="3201" spans="1:3" x14ac:dyDescent="0.15">
      <c r="A3201" s="619" t="s">
        <v>1099</v>
      </c>
      <c r="B3201" s="618">
        <v>2013</v>
      </c>
      <c r="C3201" s="619" t="s">
        <v>1080</v>
      </c>
    </row>
    <row r="3202" spans="1:3" x14ac:dyDescent="0.15">
      <c r="A3202" s="619" t="s">
        <v>1099</v>
      </c>
      <c r="B3202" s="618">
        <v>2013</v>
      </c>
      <c r="C3202" s="619" t="s">
        <v>424</v>
      </c>
    </row>
    <row r="3203" spans="1:3" x14ac:dyDescent="0.15">
      <c r="A3203" s="619" t="s">
        <v>1099</v>
      </c>
      <c r="B3203" s="618">
        <v>2013</v>
      </c>
      <c r="C3203" s="619" t="s">
        <v>1101</v>
      </c>
    </row>
    <row r="3204" spans="1:3" x14ac:dyDescent="0.15">
      <c r="A3204" s="619" t="s">
        <v>1099</v>
      </c>
      <c r="B3204" s="618">
        <v>2013</v>
      </c>
      <c r="C3204" s="619" t="s">
        <v>1080</v>
      </c>
    </row>
    <row r="3205" spans="1:3" x14ac:dyDescent="0.15">
      <c r="A3205" s="619" t="s">
        <v>1099</v>
      </c>
      <c r="B3205" s="618">
        <v>2013</v>
      </c>
      <c r="C3205" s="619" t="s">
        <v>1080</v>
      </c>
    </row>
    <row r="3206" spans="1:3" x14ac:dyDescent="0.15">
      <c r="A3206" s="619" t="s">
        <v>1099</v>
      </c>
      <c r="B3206" s="618">
        <v>2013</v>
      </c>
      <c r="C3206" s="619" t="s">
        <v>1101</v>
      </c>
    </row>
    <row r="3207" spans="1:3" x14ac:dyDescent="0.15">
      <c r="A3207" s="619" t="s">
        <v>1099</v>
      </c>
      <c r="B3207" s="618">
        <v>2013</v>
      </c>
      <c r="C3207" s="619" t="s">
        <v>437</v>
      </c>
    </row>
    <row r="3208" spans="1:3" x14ac:dyDescent="0.15">
      <c r="A3208" s="619" t="s">
        <v>1099</v>
      </c>
      <c r="B3208" s="618">
        <v>2013</v>
      </c>
      <c r="C3208" s="619" t="s">
        <v>1102</v>
      </c>
    </row>
    <row r="3209" spans="1:3" x14ac:dyDescent="0.15">
      <c r="A3209" s="619" t="s">
        <v>1099</v>
      </c>
      <c r="B3209" s="618">
        <v>2013</v>
      </c>
      <c r="C3209" s="619" t="s">
        <v>437</v>
      </c>
    </row>
    <row r="3210" spans="1:3" x14ac:dyDescent="0.15">
      <c r="A3210" s="619" t="s">
        <v>1099</v>
      </c>
      <c r="B3210" s="618">
        <v>2013</v>
      </c>
      <c r="C3210" s="619" t="s">
        <v>1102</v>
      </c>
    </row>
    <row r="3211" spans="1:3" x14ac:dyDescent="0.15">
      <c r="A3211" s="619" t="s">
        <v>1099</v>
      </c>
      <c r="B3211" s="618">
        <v>2013</v>
      </c>
      <c r="C3211" s="619" t="s">
        <v>1102</v>
      </c>
    </row>
    <row r="3212" spans="1:3" x14ac:dyDescent="0.15">
      <c r="A3212" s="619" t="s">
        <v>1099</v>
      </c>
      <c r="B3212" s="618">
        <v>2013</v>
      </c>
      <c r="C3212" s="619" t="s">
        <v>1102</v>
      </c>
    </row>
    <row r="3213" spans="1:3" x14ac:dyDescent="0.15">
      <c r="A3213" s="619" t="s">
        <v>1099</v>
      </c>
      <c r="B3213" s="618">
        <v>2013</v>
      </c>
      <c r="C3213" s="619" t="s">
        <v>424</v>
      </c>
    </row>
    <row r="3214" spans="1:3" x14ac:dyDescent="0.15">
      <c r="A3214" s="619" t="s">
        <v>1099</v>
      </c>
      <c r="B3214" s="618">
        <v>2013</v>
      </c>
      <c r="C3214" s="619" t="s">
        <v>1080</v>
      </c>
    </row>
    <row r="3215" spans="1:3" x14ac:dyDescent="0.15">
      <c r="A3215" s="619" t="s">
        <v>1099</v>
      </c>
      <c r="B3215" s="618">
        <v>2013</v>
      </c>
      <c r="C3215" s="619" t="s">
        <v>1080</v>
      </c>
    </row>
    <row r="3216" spans="1:3" x14ac:dyDescent="0.15">
      <c r="A3216" s="619" t="s">
        <v>1099</v>
      </c>
      <c r="B3216" s="618">
        <v>2013</v>
      </c>
      <c r="C3216" s="619" t="s">
        <v>424</v>
      </c>
    </row>
    <row r="3217" spans="1:3" x14ac:dyDescent="0.15">
      <c r="A3217" s="619" t="s">
        <v>1099</v>
      </c>
      <c r="B3217" s="618">
        <v>2013</v>
      </c>
      <c r="C3217" s="619" t="s">
        <v>1101</v>
      </c>
    </row>
    <row r="3218" spans="1:3" x14ac:dyDescent="0.15">
      <c r="A3218" s="619" t="s">
        <v>1099</v>
      </c>
      <c r="B3218" s="618">
        <v>2013</v>
      </c>
      <c r="C3218" s="619" t="s">
        <v>424</v>
      </c>
    </row>
    <row r="3219" spans="1:3" x14ac:dyDescent="0.15">
      <c r="A3219" s="619" t="s">
        <v>1099</v>
      </c>
      <c r="B3219" s="618">
        <v>2013</v>
      </c>
      <c r="C3219" s="619" t="s">
        <v>424</v>
      </c>
    </row>
    <row r="3220" spans="1:3" x14ac:dyDescent="0.15">
      <c r="A3220" s="619" t="s">
        <v>1099</v>
      </c>
      <c r="B3220" s="618">
        <v>2013</v>
      </c>
      <c r="C3220" s="619" t="s">
        <v>424</v>
      </c>
    </row>
    <row r="3221" spans="1:3" x14ac:dyDescent="0.15">
      <c r="A3221" s="619" t="s">
        <v>1099</v>
      </c>
      <c r="B3221" s="618">
        <v>2013</v>
      </c>
      <c r="C3221" s="619" t="s">
        <v>437</v>
      </c>
    </row>
    <row r="3222" spans="1:3" x14ac:dyDescent="0.15">
      <c r="A3222" s="619" t="s">
        <v>1099</v>
      </c>
      <c r="B3222" s="618">
        <v>2013</v>
      </c>
      <c r="C3222" s="619" t="s">
        <v>424</v>
      </c>
    </row>
    <row r="3223" spans="1:3" x14ac:dyDescent="0.15">
      <c r="A3223" s="619" t="s">
        <v>1099</v>
      </c>
      <c r="B3223" s="618">
        <v>2013</v>
      </c>
      <c r="C3223" s="619" t="s">
        <v>424</v>
      </c>
    </row>
    <row r="3224" spans="1:3" x14ac:dyDescent="0.15">
      <c r="A3224" s="619" t="s">
        <v>1099</v>
      </c>
      <c r="B3224" s="618">
        <v>2013</v>
      </c>
      <c r="C3224" s="619" t="s">
        <v>424</v>
      </c>
    </row>
    <row r="3225" spans="1:3" x14ac:dyDescent="0.15">
      <c r="A3225" s="619" t="s">
        <v>1099</v>
      </c>
      <c r="B3225" s="618">
        <v>2013</v>
      </c>
      <c r="C3225" s="619" t="s">
        <v>424</v>
      </c>
    </row>
    <row r="3226" spans="1:3" x14ac:dyDescent="0.15">
      <c r="A3226" s="619" t="s">
        <v>1099</v>
      </c>
      <c r="B3226" s="618">
        <v>2013</v>
      </c>
      <c r="C3226" s="619" t="s">
        <v>1102</v>
      </c>
    </row>
    <row r="3227" spans="1:3" x14ac:dyDescent="0.15">
      <c r="A3227" s="619" t="s">
        <v>1099</v>
      </c>
      <c r="B3227" s="618">
        <v>2013</v>
      </c>
      <c r="C3227" s="619" t="s">
        <v>1102</v>
      </c>
    </row>
    <row r="3228" spans="1:3" x14ac:dyDescent="0.15">
      <c r="A3228" s="619" t="s">
        <v>1099</v>
      </c>
      <c r="B3228" s="618">
        <v>2013</v>
      </c>
      <c r="C3228" s="619" t="s">
        <v>1102</v>
      </c>
    </row>
    <row r="3229" spans="1:3" x14ac:dyDescent="0.15">
      <c r="A3229" s="619" t="s">
        <v>1099</v>
      </c>
      <c r="B3229" s="618">
        <v>2013</v>
      </c>
      <c r="C3229" s="619" t="s">
        <v>424</v>
      </c>
    </row>
    <row r="3230" spans="1:3" x14ac:dyDescent="0.15">
      <c r="A3230" s="619" t="s">
        <v>1099</v>
      </c>
      <c r="B3230" s="618">
        <v>2013</v>
      </c>
      <c r="C3230" s="619" t="s">
        <v>1080</v>
      </c>
    </row>
    <row r="3231" spans="1:3" x14ac:dyDescent="0.15">
      <c r="A3231" s="619" t="s">
        <v>1099</v>
      </c>
      <c r="B3231" s="618">
        <v>2013</v>
      </c>
      <c r="C3231" s="619" t="s">
        <v>1102</v>
      </c>
    </row>
    <row r="3232" spans="1:3" x14ac:dyDescent="0.15">
      <c r="A3232" s="619" t="s">
        <v>1099</v>
      </c>
      <c r="B3232" s="618">
        <v>2013</v>
      </c>
      <c r="C3232" s="619" t="s">
        <v>424</v>
      </c>
    </row>
    <row r="3233" spans="1:3" x14ac:dyDescent="0.15">
      <c r="A3233" s="619" t="s">
        <v>1099</v>
      </c>
      <c r="B3233" s="618">
        <v>2013</v>
      </c>
      <c r="C3233" s="619" t="s">
        <v>1102</v>
      </c>
    </row>
    <row r="3234" spans="1:3" x14ac:dyDescent="0.15">
      <c r="A3234" s="619" t="s">
        <v>1099</v>
      </c>
      <c r="B3234" s="618">
        <v>2013</v>
      </c>
      <c r="C3234" s="619" t="s">
        <v>1102</v>
      </c>
    </row>
    <row r="3235" spans="1:3" x14ac:dyDescent="0.15">
      <c r="A3235" s="619" t="s">
        <v>1099</v>
      </c>
      <c r="B3235" s="618">
        <v>2013</v>
      </c>
      <c r="C3235" s="619" t="s">
        <v>424</v>
      </c>
    </row>
    <row r="3236" spans="1:3" x14ac:dyDescent="0.15">
      <c r="A3236" s="619" t="s">
        <v>1099</v>
      </c>
      <c r="B3236" s="618">
        <v>2013</v>
      </c>
      <c r="C3236" s="619" t="s">
        <v>1080</v>
      </c>
    </row>
    <row r="3237" spans="1:3" x14ac:dyDescent="0.15">
      <c r="A3237" s="619" t="s">
        <v>1099</v>
      </c>
      <c r="B3237" s="618">
        <v>2013</v>
      </c>
      <c r="C3237" s="619" t="s">
        <v>424</v>
      </c>
    </row>
    <row r="3238" spans="1:3" x14ac:dyDescent="0.15">
      <c r="A3238" s="619" t="s">
        <v>1099</v>
      </c>
      <c r="B3238" s="618">
        <v>2013</v>
      </c>
      <c r="C3238" s="619" t="s">
        <v>424</v>
      </c>
    </row>
    <row r="3239" spans="1:3" x14ac:dyDescent="0.15">
      <c r="A3239" s="619" t="s">
        <v>1099</v>
      </c>
      <c r="B3239" s="618">
        <v>2013</v>
      </c>
      <c r="C3239" s="619" t="s">
        <v>437</v>
      </c>
    </row>
    <row r="3240" spans="1:3" x14ac:dyDescent="0.15">
      <c r="A3240" s="619" t="s">
        <v>1099</v>
      </c>
      <c r="B3240" s="618">
        <v>2013</v>
      </c>
      <c r="C3240" s="619" t="s">
        <v>424</v>
      </c>
    </row>
    <row r="3241" spans="1:3" x14ac:dyDescent="0.15">
      <c r="A3241" s="619" t="s">
        <v>1099</v>
      </c>
      <c r="B3241" s="618">
        <v>2013</v>
      </c>
      <c r="C3241" s="619" t="s">
        <v>437</v>
      </c>
    </row>
    <row r="3242" spans="1:3" x14ac:dyDescent="0.15">
      <c r="A3242" s="619" t="s">
        <v>1099</v>
      </c>
      <c r="B3242" s="618">
        <v>2013</v>
      </c>
      <c r="C3242" s="619" t="s">
        <v>1102</v>
      </c>
    </row>
    <row r="3243" spans="1:3" x14ac:dyDescent="0.15">
      <c r="A3243" s="619" t="s">
        <v>1099</v>
      </c>
      <c r="B3243" s="618">
        <v>2013</v>
      </c>
      <c r="C3243" s="619" t="s">
        <v>424</v>
      </c>
    </row>
    <row r="3244" spans="1:3" x14ac:dyDescent="0.15">
      <c r="A3244" s="619" t="s">
        <v>1099</v>
      </c>
      <c r="B3244" s="618">
        <v>2013</v>
      </c>
      <c r="C3244" s="619" t="s">
        <v>1102</v>
      </c>
    </row>
    <row r="3245" spans="1:3" x14ac:dyDescent="0.15">
      <c r="A3245" s="619" t="s">
        <v>1099</v>
      </c>
      <c r="B3245" s="618">
        <v>2013</v>
      </c>
      <c r="C3245" s="619" t="s">
        <v>1102</v>
      </c>
    </row>
    <row r="3246" spans="1:3" x14ac:dyDescent="0.15">
      <c r="A3246" s="619" t="s">
        <v>1099</v>
      </c>
      <c r="B3246" s="618">
        <v>2013</v>
      </c>
      <c r="C3246" s="619" t="s">
        <v>1102</v>
      </c>
    </row>
    <row r="3247" spans="1:3" x14ac:dyDescent="0.15">
      <c r="A3247" s="619" t="s">
        <v>1099</v>
      </c>
      <c r="B3247" s="618">
        <v>2013</v>
      </c>
      <c r="C3247" s="619" t="s">
        <v>424</v>
      </c>
    </row>
    <row r="3248" spans="1:3" x14ac:dyDescent="0.15">
      <c r="A3248" s="619" t="s">
        <v>1099</v>
      </c>
      <c r="B3248" s="618">
        <v>2013</v>
      </c>
      <c r="C3248" s="619" t="s">
        <v>1102</v>
      </c>
    </row>
    <row r="3249" spans="1:3" x14ac:dyDescent="0.15">
      <c r="A3249" s="619" t="s">
        <v>1099</v>
      </c>
      <c r="B3249" s="618">
        <v>2013</v>
      </c>
      <c r="C3249" s="619" t="s">
        <v>424</v>
      </c>
    </row>
    <row r="3250" spans="1:3" x14ac:dyDescent="0.15">
      <c r="A3250" s="619" t="s">
        <v>1099</v>
      </c>
      <c r="B3250" s="618">
        <v>2013</v>
      </c>
      <c r="C3250" s="619" t="s">
        <v>1102</v>
      </c>
    </row>
    <row r="3251" spans="1:3" x14ac:dyDescent="0.15">
      <c r="A3251" s="619" t="s">
        <v>1099</v>
      </c>
      <c r="B3251" s="618">
        <v>2013</v>
      </c>
      <c r="C3251" s="619" t="s">
        <v>437</v>
      </c>
    </row>
    <row r="3252" spans="1:3" x14ac:dyDescent="0.15">
      <c r="A3252" s="619" t="s">
        <v>1099</v>
      </c>
      <c r="B3252" s="618">
        <v>2013</v>
      </c>
      <c r="C3252" s="619" t="s">
        <v>1102</v>
      </c>
    </row>
    <row r="3253" spans="1:3" x14ac:dyDescent="0.15">
      <c r="A3253" s="619" t="s">
        <v>1099</v>
      </c>
      <c r="B3253" s="618">
        <v>2013</v>
      </c>
      <c r="C3253" s="619" t="s">
        <v>1080</v>
      </c>
    </row>
    <row r="3254" spans="1:3" x14ac:dyDescent="0.15">
      <c r="A3254" s="619" t="s">
        <v>1099</v>
      </c>
      <c r="B3254" s="618">
        <v>2013</v>
      </c>
      <c r="C3254" s="619" t="s">
        <v>437</v>
      </c>
    </row>
    <row r="3255" spans="1:3" x14ac:dyDescent="0.15">
      <c r="A3255" s="619" t="s">
        <v>1099</v>
      </c>
      <c r="B3255" s="618">
        <v>2013</v>
      </c>
      <c r="C3255" s="619" t="s">
        <v>437</v>
      </c>
    </row>
    <row r="3256" spans="1:3" x14ac:dyDescent="0.15">
      <c r="A3256" s="619" t="s">
        <v>1099</v>
      </c>
      <c r="B3256" s="618">
        <v>2013</v>
      </c>
      <c r="C3256" s="619" t="s">
        <v>1102</v>
      </c>
    </row>
    <row r="3257" spans="1:3" x14ac:dyDescent="0.15">
      <c r="A3257" s="619" t="s">
        <v>1099</v>
      </c>
      <c r="B3257" s="618">
        <v>2013</v>
      </c>
      <c r="C3257" s="619" t="s">
        <v>1102</v>
      </c>
    </row>
    <row r="3258" spans="1:3" x14ac:dyDescent="0.15">
      <c r="A3258" s="619" t="s">
        <v>1099</v>
      </c>
      <c r="B3258" s="618">
        <v>2013</v>
      </c>
      <c r="C3258" s="619" t="s">
        <v>1102</v>
      </c>
    </row>
    <row r="3259" spans="1:3" x14ac:dyDescent="0.15">
      <c r="A3259" s="619" t="s">
        <v>1099</v>
      </c>
      <c r="B3259" s="618">
        <v>2013</v>
      </c>
      <c r="C3259" s="619" t="s">
        <v>1102</v>
      </c>
    </row>
    <row r="3260" spans="1:3" x14ac:dyDescent="0.15">
      <c r="A3260" s="619" t="s">
        <v>1099</v>
      </c>
      <c r="B3260" s="618">
        <v>2013</v>
      </c>
      <c r="C3260" s="619" t="s">
        <v>1102</v>
      </c>
    </row>
    <row r="3261" spans="1:3" x14ac:dyDescent="0.15">
      <c r="A3261" s="619" t="s">
        <v>1099</v>
      </c>
      <c r="B3261" s="618">
        <v>2013</v>
      </c>
      <c r="C3261" s="619" t="s">
        <v>1102</v>
      </c>
    </row>
    <row r="3262" spans="1:3" x14ac:dyDescent="0.15">
      <c r="A3262" s="619" t="s">
        <v>1099</v>
      </c>
      <c r="B3262" s="618">
        <v>2013</v>
      </c>
      <c r="C3262" s="619" t="s">
        <v>1102</v>
      </c>
    </row>
    <row r="3263" spans="1:3" x14ac:dyDescent="0.15">
      <c r="A3263" s="619" t="s">
        <v>1099</v>
      </c>
      <c r="B3263" s="618">
        <v>2013</v>
      </c>
      <c r="C3263" s="619" t="s">
        <v>424</v>
      </c>
    </row>
    <row r="3264" spans="1:3" x14ac:dyDescent="0.15">
      <c r="A3264" s="619" t="s">
        <v>1099</v>
      </c>
      <c r="B3264" s="618">
        <v>2013</v>
      </c>
      <c r="C3264" s="619" t="s">
        <v>1102</v>
      </c>
    </row>
    <row r="3265" spans="1:3" x14ac:dyDescent="0.15">
      <c r="A3265" s="619" t="s">
        <v>1099</v>
      </c>
      <c r="B3265" s="618">
        <v>2013</v>
      </c>
      <c r="C3265" s="619" t="s">
        <v>1080</v>
      </c>
    </row>
    <row r="3266" spans="1:3" x14ac:dyDescent="0.15">
      <c r="A3266" s="619" t="s">
        <v>1099</v>
      </c>
      <c r="B3266" s="618">
        <v>2013</v>
      </c>
      <c r="C3266" s="619" t="s">
        <v>1102</v>
      </c>
    </row>
    <row r="3267" spans="1:3" x14ac:dyDescent="0.15">
      <c r="A3267" s="619" t="s">
        <v>1099</v>
      </c>
      <c r="B3267" s="618">
        <v>2013</v>
      </c>
      <c r="C3267" s="619" t="s">
        <v>1102</v>
      </c>
    </row>
    <row r="3268" spans="1:3" x14ac:dyDescent="0.15">
      <c r="A3268" s="619" t="s">
        <v>1099</v>
      </c>
      <c r="B3268" s="618">
        <v>2013</v>
      </c>
      <c r="C3268" s="619" t="s">
        <v>1102</v>
      </c>
    </row>
    <row r="3269" spans="1:3" x14ac:dyDescent="0.15">
      <c r="A3269" s="619" t="s">
        <v>1099</v>
      </c>
      <c r="B3269" s="618">
        <v>2013</v>
      </c>
      <c r="C3269" s="619" t="s">
        <v>1102</v>
      </c>
    </row>
    <row r="3270" spans="1:3" x14ac:dyDescent="0.15">
      <c r="A3270" s="619" t="s">
        <v>1099</v>
      </c>
      <c r="B3270" s="618">
        <v>2013</v>
      </c>
      <c r="C3270" s="619" t="s">
        <v>1102</v>
      </c>
    </row>
    <row r="3271" spans="1:3" x14ac:dyDescent="0.15">
      <c r="A3271" s="619" t="s">
        <v>1099</v>
      </c>
      <c r="B3271" s="618">
        <v>2013</v>
      </c>
      <c r="C3271" s="619" t="s">
        <v>1102</v>
      </c>
    </row>
    <row r="3272" spans="1:3" x14ac:dyDescent="0.15">
      <c r="A3272" s="619" t="s">
        <v>1099</v>
      </c>
      <c r="B3272" s="618">
        <v>2013</v>
      </c>
      <c r="C3272" s="619" t="s">
        <v>1102</v>
      </c>
    </row>
    <row r="3273" spans="1:3" x14ac:dyDescent="0.15">
      <c r="A3273" s="619" t="s">
        <v>1099</v>
      </c>
      <c r="B3273" s="618">
        <v>2013</v>
      </c>
      <c r="C3273" s="619" t="s">
        <v>424</v>
      </c>
    </row>
    <row r="3274" spans="1:3" x14ac:dyDescent="0.15">
      <c r="A3274" s="619" t="s">
        <v>1099</v>
      </c>
      <c r="B3274" s="618">
        <v>2013</v>
      </c>
      <c r="C3274" s="619" t="s">
        <v>1102</v>
      </c>
    </row>
    <row r="3275" spans="1:3" x14ac:dyDescent="0.15">
      <c r="A3275" s="619" t="s">
        <v>1099</v>
      </c>
      <c r="B3275" s="618">
        <v>2013</v>
      </c>
      <c r="C3275" s="619" t="s">
        <v>424</v>
      </c>
    </row>
    <row r="3276" spans="1:3" x14ac:dyDescent="0.15">
      <c r="A3276" s="619" t="s">
        <v>1099</v>
      </c>
      <c r="B3276" s="618">
        <v>2013</v>
      </c>
      <c r="C3276" s="619" t="s">
        <v>424</v>
      </c>
    </row>
    <row r="3277" spans="1:3" x14ac:dyDescent="0.15">
      <c r="A3277" s="619" t="s">
        <v>1099</v>
      </c>
      <c r="B3277" s="618">
        <v>2013</v>
      </c>
      <c r="C3277" s="619" t="s">
        <v>424</v>
      </c>
    </row>
    <row r="3278" spans="1:3" x14ac:dyDescent="0.15">
      <c r="A3278" s="619" t="s">
        <v>1099</v>
      </c>
      <c r="B3278" s="618">
        <v>2013</v>
      </c>
      <c r="C3278" s="619" t="s">
        <v>1102</v>
      </c>
    </row>
    <row r="3279" spans="1:3" x14ac:dyDescent="0.15">
      <c r="A3279" s="619" t="s">
        <v>1099</v>
      </c>
      <c r="B3279" s="618">
        <v>2013</v>
      </c>
      <c r="C3279" s="619" t="s">
        <v>424</v>
      </c>
    </row>
    <row r="3280" spans="1:3" x14ac:dyDescent="0.15">
      <c r="A3280" s="619" t="s">
        <v>1099</v>
      </c>
      <c r="B3280" s="618">
        <v>2013</v>
      </c>
      <c r="C3280" s="619" t="s">
        <v>424</v>
      </c>
    </row>
    <row r="3281" spans="1:3" x14ac:dyDescent="0.15">
      <c r="A3281" s="619" t="s">
        <v>1099</v>
      </c>
      <c r="B3281" s="618">
        <v>2013</v>
      </c>
      <c r="C3281" s="619" t="s">
        <v>424</v>
      </c>
    </row>
    <row r="3282" spans="1:3" x14ac:dyDescent="0.15">
      <c r="A3282" s="619" t="s">
        <v>1099</v>
      </c>
      <c r="B3282" s="618">
        <v>2013</v>
      </c>
      <c r="C3282" s="619" t="s">
        <v>1103</v>
      </c>
    </row>
    <row r="3283" spans="1:3" x14ac:dyDescent="0.15">
      <c r="A3283" s="619" t="s">
        <v>1099</v>
      </c>
      <c r="B3283" s="618">
        <v>2013</v>
      </c>
      <c r="C3283" s="619" t="s">
        <v>1103</v>
      </c>
    </row>
    <row r="3284" spans="1:3" x14ac:dyDescent="0.15">
      <c r="A3284" s="619" t="s">
        <v>1099</v>
      </c>
      <c r="B3284" s="618">
        <v>2013</v>
      </c>
      <c r="C3284" s="619" t="s">
        <v>424</v>
      </c>
    </row>
    <row r="3285" spans="1:3" x14ac:dyDescent="0.15">
      <c r="A3285" s="619" t="s">
        <v>1099</v>
      </c>
      <c r="B3285" s="618">
        <v>2013</v>
      </c>
      <c r="C3285" s="619" t="s">
        <v>1107</v>
      </c>
    </row>
    <row r="3286" spans="1:3" x14ac:dyDescent="0.15">
      <c r="A3286" s="619" t="s">
        <v>1099</v>
      </c>
      <c r="B3286" s="618">
        <v>2013</v>
      </c>
      <c r="C3286" s="619" t="s">
        <v>1107</v>
      </c>
    </row>
    <row r="3287" spans="1:3" x14ac:dyDescent="0.15">
      <c r="A3287" s="619" t="s">
        <v>1099</v>
      </c>
      <c r="B3287" s="618">
        <v>2013</v>
      </c>
      <c r="C3287" s="619" t="s">
        <v>1103</v>
      </c>
    </row>
    <row r="3288" spans="1:3" x14ac:dyDescent="0.15">
      <c r="A3288" s="619" t="s">
        <v>1099</v>
      </c>
      <c r="B3288" s="618">
        <v>2013</v>
      </c>
      <c r="C3288" s="619" t="s">
        <v>424</v>
      </c>
    </row>
    <row r="3289" spans="1:3" x14ac:dyDescent="0.15">
      <c r="A3289" s="619" t="s">
        <v>1099</v>
      </c>
      <c r="B3289" s="618">
        <v>2013</v>
      </c>
      <c r="C3289" s="619" t="s">
        <v>1104</v>
      </c>
    </row>
    <row r="3290" spans="1:3" x14ac:dyDescent="0.15">
      <c r="A3290" s="619" t="s">
        <v>1099</v>
      </c>
      <c r="B3290" s="618">
        <v>2013</v>
      </c>
      <c r="C3290" s="619" t="s">
        <v>1107</v>
      </c>
    </row>
    <row r="3291" spans="1:3" x14ac:dyDescent="0.15">
      <c r="A3291" s="619" t="s">
        <v>1099</v>
      </c>
      <c r="B3291" s="618">
        <v>2013</v>
      </c>
      <c r="C3291" s="619" t="s">
        <v>437</v>
      </c>
    </row>
    <row r="3292" spans="1:3" x14ac:dyDescent="0.15">
      <c r="A3292" s="619" t="s">
        <v>1099</v>
      </c>
      <c r="B3292" s="618">
        <v>2013</v>
      </c>
      <c r="C3292" s="619" t="s">
        <v>424</v>
      </c>
    </row>
    <row r="3293" spans="1:3" x14ac:dyDescent="0.15">
      <c r="A3293" s="619" t="s">
        <v>1099</v>
      </c>
      <c r="B3293" s="618">
        <v>2013</v>
      </c>
      <c r="C3293" s="619" t="s">
        <v>424</v>
      </c>
    </row>
    <row r="3294" spans="1:3" x14ac:dyDescent="0.15">
      <c r="A3294" s="619" t="s">
        <v>1099</v>
      </c>
      <c r="B3294" s="618">
        <v>2013</v>
      </c>
      <c r="C3294" s="619" t="s">
        <v>1107</v>
      </c>
    </row>
    <row r="3295" spans="1:3" x14ac:dyDescent="0.15">
      <c r="A3295" s="619" t="s">
        <v>1099</v>
      </c>
      <c r="B3295" s="618">
        <v>2013</v>
      </c>
      <c r="C3295" s="619" t="s">
        <v>424</v>
      </c>
    </row>
    <row r="3296" spans="1:3" x14ac:dyDescent="0.15">
      <c r="A3296" s="619" t="s">
        <v>1099</v>
      </c>
      <c r="B3296" s="618">
        <v>2013</v>
      </c>
      <c r="C3296" s="619" t="s">
        <v>1080</v>
      </c>
    </row>
    <row r="3297" spans="1:3" x14ac:dyDescent="0.15">
      <c r="A3297" s="619" t="s">
        <v>1099</v>
      </c>
      <c r="B3297" s="618">
        <v>2013</v>
      </c>
      <c r="C3297" s="619" t="s">
        <v>1113</v>
      </c>
    </row>
    <row r="3298" spans="1:3" x14ac:dyDescent="0.15">
      <c r="A3298" s="619" t="s">
        <v>1099</v>
      </c>
      <c r="B3298" s="618">
        <v>2013</v>
      </c>
      <c r="C3298" s="619" t="s">
        <v>424</v>
      </c>
    </row>
    <row r="3299" spans="1:3" x14ac:dyDescent="0.15">
      <c r="A3299" s="619" t="s">
        <v>1099</v>
      </c>
      <c r="B3299" s="618">
        <v>2013</v>
      </c>
      <c r="C3299" s="619" t="s">
        <v>424</v>
      </c>
    </row>
    <row r="3300" spans="1:3" x14ac:dyDescent="0.15">
      <c r="A3300" s="619" t="s">
        <v>1099</v>
      </c>
      <c r="B3300" s="618">
        <v>2013</v>
      </c>
      <c r="C3300" s="619" t="s">
        <v>437</v>
      </c>
    </row>
    <row r="3301" spans="1:3" x14ac:dyDescent="0.15">
      <c r="A3301" s="619" t="s">
        <v>1099</v>
      </c>
      <c r="B3301" s="618">
        <v>2013</v>
      </c>
      <c r="C3301" s="619" t="s">
        <v>455</v>
      </c>
    </row>
    <row r="3302" spans="1:3" x14ac:dyDescent="0.15">
      <c r="A3302" s="619" t="s">
        <v>1099</v>
      </c>
      <c r="B3302" s="618">
        <v>2013</v>
      </c>
      <c r="C3302" s="619" t="s">
        <v>437</v>
      </c>
    </row>
    <row r="3303" spans="1:3" x14ac:dyDescent="0.15">
      <c r="A3303" s="619" t="s">
        <v>1099</v>
      </c>
      <c r="B3303" s="618">
        <v>2013</v>
      </c>
      <c r="C3303" s="619" t="s">
        <v>437</v>
      </c>
    </row>
    <row r="3304" spans="1:3" x14ac:dyDescent="0.15">
      <c r="A3304" s="619" t="s">
        <v>1099</v>
      </c>
      <c r="B3304" s="618">
        <v>2013</v>
      </c>
      <c r="C3304" s="619" t="s">
        <v>437</v>
      </c>
    </row>
    <row r="3305" spans="1:3" x14ac:dyDescent="0.15">
      <c r="A3305" s="619" t="s">
        <v>1099</v>
      </c>
      <c r="B3305" s="618">
        <v>2013</v>
      </c>
      <c r="C3305" s="619" t="s">
        <v>1102</v>
      </c>
    </row>
    <row r="3306" spans="1:3" x14ac:dyDescent="0.15">
      <c r="A3306" s="619" t="s">
        <v>1099</v>
      </c>
      <c r="B3306" s="618">
        <v>2013</v>
      </c>
      <c r="C3306" s="619" t="s">
        <v>1102</v>
      </c>
    </row>
    <row r="3307" spans="1:3" x14ac:dyDescent="0.15">
      <c r="A3307" s="619" t="s">
        <v>1099</v>
      </c>
      <c r="B3307" s="618">
        <v>2013</v>
      </c>
      <c r="C3307" s="619" t="s">
        <v>424</v>
      </c>
    </row>
    <row r="3308" spans="1:3" x14ac:dyDescent="0.15">
      <c r="A3308" s="619" t="s">
        <v>1099</v>
      </c>
      <c r="B3308" s="618">
        <v>2013</v>
      </c>
      <c r="C3308" s="619" t="s">
        <v>424</v>
      </c>
    </row>
    <row r="3309" spans="1:3" x14ac:dyDescent="0.15">
      <c r="A3309" s="619" t="s">
        <v>1099</v>
      </c>
      <c r="B3309" s="618">
        <v>2013</v>
      </c>
      <c r="C3309" s="619" t="s">
        <v>424</v>
      </c>
    </row>
    <row r="3310" spans="1:3" x14ac:dyDescent="0.15">
      <c r="A3310" s="619" t="s">
        <v>1099</v>
      </c>
      <c r="B3310" s="618">
        <v>2013</v>
      </c>
      <c r="C3310" s="619" t="s">
        <v>424</v>
      </c>
    </row>
    <row r="3311" spans="1:3" x14ac:dyDescent="0.15">
      <c r="A3311" s="619" t="s">
        <v>1099</v>
      </c>
      <c r="B3311" s="618">
        <v>2013</v>
      </c>
      <c r="C3311" s="619" t="s">
        <v>424</v>
      </c>
    </row>
    <row r="3312" spans="1:3" x14ac:dyDescent="0.15">
      <c r="A3312" s="619" t="s">
        <v>1099</v>
      </c>
      <c r="B3312" s="618">
        <v>2013</v>
      </c>
      <c r="C3312" s="619" t="s">
        <v>1102</v>
      </c>
    </row>
    <row r="3313" spans="1:3" x14ac:dyDescent="0.15">
      <c r="A3313" s="619" t="s">
        <v>1099</v>
      </c>
      <c r="B3313" s="618">
        <v>2013</v>
      </c>
      <c r="C3313" s="619" t="s">
        <v>437</v>
      </c>
    </row>
    <row r="3314" spans="1:3" x14ac:dyDescent="0.15">
      <c r="A3314" s="619" t="s">
        <v>1099</v>
      </c>
      <c r="B3314" s="618">
        <v>2013</v>
      </c>
      <c r="C3314" s="619" t="s">
        <v>437</v>
      </c>
    </row>
    <row r="3315" spans="1:3" x14ac:dyDescent="0.15">
      <c r="A3315" s="619" t="s">
        <v>1099</v>
      </c>
      <c r="B3315" s="618">
        <v>2013</v>
      </c>
      <c r="C3315" s="619" t="s">
        <v>437</v>
      </c>
    </row>
    <row r="3316" spans="1:3" x14ac:dyDescent="0.15">
      <c r="A3316" s="619" t="s">
        <v>1099</v>
      </c>
      <c r="B3316" s="618">
        <v>2013</v>
      </c>
      <c r="C3316" s="619" t="s">
        <v>437</v>
      </c>
    </row>
    <row r="3317" spans="1:3" x14ac:dyDescent="0.15">
      <c r="A3317" s="619" t="s">
        <v>1099</v>
      </c>
      <c r="B3317" s="618">
        <v>2013</v>
      </c>
      <c r="C3317" s="619" t="s">
        <v>437</v>
      </c>
    </row>
    <row r="3318" spans="1:3" x14ac:dyDescent="0.15">
      <c r="A3318" s="619" t="s">
        <v>1099</v>
      </c>
      <c r="B3318" s="618">
        <v>2013</v>
      </c>
      <c r="C3318" s="619" t="s">
        <v>437</v>
      </c>
    </row>
    <row r="3319" spans="1:3" x14ac:dyDescent="0.15">
      <c r="A3319" s="619" t="s">
        <v>1099</v>
      </c>
      <c r="B3319" s="618">
        <v>2013</v>
      </c>
      <c r="C3319" s="619" t="s">
        <v>1102</v>
      </c>
    </row>
    <row r="3320" spans="1:3" x14ac:dyDescent="0.15">
      <c r="A3320" s="619" t="s">
        <v>1099</v>
      </c>
      <c r="B3320" s="618">
        <v>2013</v>
      </c>
      <c r="C3320" s="619" t="s">
        <v>1102</v>
      </c>
    </row>
    <row r="3321" spans="1:3" x14ac:dyDescent="0.15">
      <c r="A3321" s="619" t="s">
        <v>1099</v>
      </c>
      <c r="B3321" s="618">
        <v>2013</v>
      </c>
      <c r="C3321" s="619" t="s">
        <v>424</v>
      </c>
    </row>
    <row r="3322" spans="1:3" x14ac:dyDescent="0.15">
      <c r="A3322" s="619" t="s">
        <v>1099</v>
      </c>
      <c r="B3322" s="618">
        <v>2013</v>
      </c>
      <c r="C3322" s="619" t="s">
        <v>424</v>
      </c>
    </row>
    <row r="3323" spans="1:3" x14ac:dyDescent="0.15">
      <c r="A3323" s="619" t="s">
        <v>1099</v>
      </c>
      <c r="B3323" s="618">
        <v>2013</v>
      </c>
      <c r="C3323" s="619" t="s">
        <v>1103</v>
      </c>
    </row>
    <row r="3324" spans="1:3" x14ac:dyDescent="0.15">
      <c r="A3324" s="619" t="s">
        <v>1099</v>
      </c>
      <c r="B3324" s="618">
        <v>2013</v>
      </c>
      <c r="C3324" s="619" t="s">
        <v>437</v>
      </c>
    </row>
    <row r="3325" spans="1:3" x14ac:dyDescent="0.15">
      <c r="A3325" s="619" t="s">
        <v>1099</v>
      </c>
      <c r="B3325" s="618">
        <v>2013</v>
      </c>
      <c r="C3325" s="619" t="s">
        <v>1102</v>
      </c>
    </row>
    <row r="3326" spans="1:3" x14ac:dyDescent="0.15">
      <c r="A3326" s="619" t="s">
        <v>1099</v>
      </c>
      <c r="B3326" s="618">
        <v>2013</v>
      </c>
      <c r="C3326" s="619" t="s">
        <v>437</v>
      </c>
    </row>
    <row r="3327" spans="1:3" x14ac:dyDescent="0.15">
      <c r="A3327" s="619" t="s">
        <v>1099</v>
      </c>
      <c r="B3327" s="618">
        <v>2013</v>
      </c>
      <c r="C3327" s="619" t="s">
        <v>424</v>
      </c>
    </row>
    <row r="3328" spans="1:3" x14ac:dyDescent="0.15">
      <c r="A3328" s="619" t="s">
        <v>1099</v>
      </c>
      <c r="B3328" s="618">
        <v>2013</v>
      </c>
      <c r="C3328" s="619" t="s">
        <v>424</v>
      </c>
    </row>
    <row r="3329" spans="1:3" x14ac:dyDescent="0.15">
      <c r="A3329" s="619" t="s">
        <v>1099</v>
      </c>
      <c r="B3329" s="618">
        <v>2013</v>
      </c>
      <c r="C3329" s="619" t="s">
        <v>424</v>
      </c>
    </row>
    <row r="3330" spans="1:3" x14ac:dyDescent="0.15">
      <c r="A3330" s="619" t="s">
        <v>1099</v>
      </c>
      <c r="B3330" s="618">
        <v>2013</v>
      </c>
      <c r="C3330" s="619" t="s">
        <v>424</v>
      </c>
    </row>
    <row r="3331" spans="1:3" x14ac:dyDescent="0.15">
      <c r="A3331" s="619" t="s">
        <v>1099</v>
      </c>
      <c r="B3331" s="618">
        <v>2013</v>
      </c>
      <c r="C3331" s="619" t="s">
        <v>437</v>
      </c>
    </row>
    <row r="3332" spans="1:3" x14ac:dyDescent="0.15">
      <c r="A3332" s="619" t="s">
        <v>1099</v>
      </c>
      <c r="B3332" s="618">
        <v>2013</v>
      </c>
      <c r="C3332" s="619" t="s">
        <v>437</v>
      </c>
    </row>
    <row r="3333" spans="1:3" x14ac:dyDescent="0.15">
      <c r="A3333" s="619" t="s">
        <v>1099</v>
      </c>
      <c r="B3333" s="618">
        <v>2013</v>
      </c>
      <c r="C3333" s="619" t="s">
        <v>424</v>
      </c>
    </row>
    <row r="3334" spans="1:3" x14ac:dyDescent="0.15">
      <c r="A3334" s="619" t="s">
        <v>1099</v>
      </c>
      <c r="B3334" s="618">
        <v>2013</v>
      </c>
      <c r="C3334" s="619" t="s">
        <v>1111</v>
      </c>
    </row>
    <row r="3335" spans="1:3" x14ac:dyDescent="0.15">
      <c r="A3335" s="619" t="s">
        <v>1099</v>
      </c>
      <c r="B3335" s="618">
        <v>2013</v>
      </c>
      <c r="C3335" s="619" t="s">
        <v>437</v>
      </c>
    </row>
    <row r="3336" spans="1:3" x14ac:dyDescent="0.15">
      <c r="A3336" s="619" t="s">
        <v>1099</v>
      </c>
      <c r="B3336" s="618">
        <v>2013</v>
      </c>
      <c r="C3336" s="619" t="s">
        <v>1102</v>
      </c>
    </row>
    <row r="3337" spans="1:3" x14ac:dyDescent="0.15">
      <c r="A3337" s="619" t="s">
        <v>1099</v>
      </c>
      <c r="B3337" s="618">
        <v>2013</v>
      </c>
      <c r="C3337" s="619" t="s">
        <v>424</v>
      </c>
    </row>
    <row r="3338" spans="1:3" x14ac:dyDescent="0.15">
      <c r="A3338" s="619" t="s">
        <v>1099</v>
      </c>
      <c r="B3338" s="618">
        <v>2013</v>
      </c>
      <c r="C3338" s="619" t="s">
        <v>1103</v>
      </c>
    </row>
    <row r="3339" spans="1:3" x14ac:dyDescent="0.15">
      <c r="A3339" s="619" t="s">
        <v>1099</v>
      </c>
      <c r="B3339" s="618">
        <v>2013</v>
      </c>
      <c r="C3339" s="619" t="s">
        <v>1111</v>
      </c>
    </row>
    <row r="3340" spans="1:3" x14ac:dyDescent="0.15">
      <c r="A3340" s="619" t="s">
        <v>1099</v>
      </c>
      <c r="B3340" s="618">
        <v>2013</v>
      </c>
      <c r="C3340" s="619" t="s">
        <v>1103</v>
      </c>
    </row>
    <row r="3341" spans="1:3" x14ac:dyDescent="0.15">
      <c r="A3341" s="619" t="s">
        <v>1099</v>
      </c>
      <c r="B3341" s="618">
        <v>2013</v>
      </c>
      <c r="C3341" s="619" t="s">
        <v>437</v>
      </c>
    </row>
    <row r="3342" spans="1:3" x14ac:dyDescent="0.15">
      <c r="A3342" s="619" t="s">
        <v>1099</v>
      </c>
      <c r="B3342" s="618">
        <v>2013</v>
      </c>
      <c r="C3342" s="619" t="s">
        <v>1103</v>
      </c>
    </row>
    <row r="3343" spans="1:3" x14ac:dyDescent="0.15">
      <c r="A3343" s="619" t="s">
        <v>1099</v>
      </c>
      <c r="B3343" s="618">
        <v>2013</v>
      </c>
      <c r="C3343" s="619" t="s">
        <v>424</v>
      </c>
    </row>
    <row r="3344" spans="1:3" x14ac:dyDescent="0.15">
      <c r="A3344" s="619" t="s">
        <v>1099</v>
      </c>
      <c r="B3344" s="618">
        <v>2013</v>
      </c>
      <c r="C3344" s="619" t="s">
        <v>424</v>
      </c>
    </row>
    <row r="3345" spans="1:3" x14ac:dyDescent="0.15">
      <c r="A3345" s="619" t="s">
        <v>1099</v>
      </c>
      <c r="B3345" s="618">
        <v>2013</v>
      </c>
      <c r="C3345" s="619" t="s">
        <v>424</v>
      </c>
    </row>
    <row r="3346" spans="1:3" x14ac:dyDescent="0.15">
      <c r="A3346" s="619" t="s">
        <v>1099</v>
      </c>
      <c r="B3346" s="618">
        <v>2013</v>
      </c>
      <c r="C3346" s="619" t="s">
        <v>424</v>
      </c>
    </row>
    <row r="3347" spans="1:3" x14ac:dyDescent="0.15">
      <c r="A3347" s="619" t="s">
        <v>1099</v>
      </c>
      <c r="B3347" s="618">
        <v>2013</v>
      </c>
      <c r="C3347" s="619" t="s">
        <v>424</v>
      </c>
    </row>
    <row r="3348" spans="1:3" x14ac:dyDescent="0.15">
      <c r="A3348" s="619" t="s">
        <v>1099</v>
      </c>
      <c r="B3348" s="618">
        <v>2013</v>
      </c>
      <c r="C3348" s="619" t="s">
        <v>424</v>
      </c>
    </row>
    <row r="3349" spans="1:3" x14ac:dyDescent="0.15">
      <c r="A3349" s="619" t="s">
        <v>1099</v>
      </c>
      <c r="B3349" s="618">
        <v>2013</v>
      </c>
      <c r="C3349" s="619" t="s">
        <v>1109</v>
      </c>
    </row>
    <row r="3350" spans="1:3" x14ac:dyDescent="0.15">
      <c r="A3350" s="619" t="s">
        <v>1099</v>
      </c>
      <c r="B3350" s="618">
        <v>2013</v>
      </c>
      <c r="C3350" s="619" t="s">
        <v>1103</v>
      </c>
    </row>
    <row r="3351" spans="1:3" x14ac:dyDescent="0.15">
      <c r="A3351" s="619" t="s">
        <v>1099</v>
      </c>
      <c r="B3351" s="618">
        <v>2013</v>
      </c>
      <c r="C3351" s="619" t="s">
        <v>424</v>
      </c>
    </row>
    <row r="3352" spans="1:3" x14ac:dyDescent="0.15">
      <c r="A3352" s="619" t="s">
        <v>1099</v>
      </c>
      <c r="B3352" s="618">
        <v>2013</v>
      </c>
      <c r="C3352" s="619" t="s">
        <v>437</v>
      </c>
    </row>
    <row r="3353" spans="1:3" x14ac:dyDescent="0.15">
      <c r="A3353" s="619" t="s">
        <v>1099</v>
      </c>
      <c r="B3353" s="618">
        <v>2013</v>
      </c>
      <c r="C3353" s="619" t="s">
        <v>424</v>
      </c>
    </row>
    <row r="3354" spans="1:3" x14ac:dyDescent="0.15">
      <c r="A3354" s="619" t="s">
        <v>1099</v>
      </c>
      <c r="B3354" s="618">
        <v>2013</v>
      </c>
      <c r="C3354" s="619" t="s">
        <v>1103</v>
      </c>
    </row>
    <row r="3355" spans="1:3" x14ac:dyDescent="0.15">
      <c r="A3355" s="619" t="s">
        <v>1099</v>
      </c>
      <c r="B3355" s="618">
        <v>2013</v>
      </c>
      <c r="C3355" s="619" t="s">
        <v>1103</v>
      </c>
    </row>
    <row r="3356" spans="1:3" x14ac:dyDescent="0.15">
      <c r="A3356" s="619" t="s">
        <v>1099</v>
      </c>
      <c r="B3356" s="618">
        <v>2013</v>
      </c>
      <c r="C3356" s="619" t="s">
        <v>1101</v>
      </c>
    </row>
    <row r="3357" spans="1:3" x14ac:dyDescent="0.15">
      <c r="A3357" s="619" t="s">
        <v>1099</v>
      </c>
      <c r="B3357" s="618">
        <v>2013</v>
      </c>
      <c r="C3357" s="619" t="s">
        <v>424</v>
      </c>
    </row>
    <row r="3358" spans="1:3" x14ac:dyDescent="0.15">
      <c r="A3358" s="619" t="s">
        <v>1099</v>
      </c>
      <c r="B3358" s="618">
        <v>2013</v>
      </c>
      <c r="C3358" s="619" t="s">
        <v>424</v>
      </c>
    </row>
    <row r="3359" spans="1:3" x14ac:dyDescent="0.15">
      <c r="A3359" s="619" t="s">
        <v>1099</v>
      </c>
      <c r="B3359" s="618">
        <v>2013</v>
      </c>
      <c r="C3359" s="619" t="s">
        <v>437</v>
      </c>
    </row>
    <row r="3360" spans="1:3" x14ac:dyDescent="0.15">
      <c r="A3360" s="619" t="s">
        <v>1099</v>
      </c>
      <c r="B3360" s="618">
        <v>2013</v>
      </c>
      <c r="C3360" s="619" t="s">
        <v>424</v>
      </c>
    </row>
    <row r="3361" spans="1:3" x14ac:dyDescent="0.15">
      <c r="A3361" s="619" t="s">
        <v>1099</v>
      </c>
      <c r="B3361" s="618">
        <v>2013</v>
      </c>
      <c r="C3361" s="619" t="s">
        <v>437</v>
      </c>
    </row>
    <row r="3362" spans="1:3" x14ac:dyDescent="0.15">
      <c r="A3362" s="619" t="s">
        <v>1099</v>
      </c>
      <c r="B3362" s="618">
        <v>2013</v>
      </c>
      <c r="C3362" s="619" t="s">
        <v>437</v>
      </c>
    </row>
    <row r="3363" spans="1:3" x14ac:dyDescent="0.15">
      <c r="A3363" s="619" t="s">
        <v>1099</v>
      </c>
      <c r="B3363" s="618">
        <v>2013</v>
      </c>
      <c r="C3363" s="619" t="s">
        <v>424</v>
      </c>
    </row>
    <row r="3364" spans="1:3" x14ac:dyDescent="0.15">
      <c r="A3364" s="619" t="s">
        <v>1099</v>
      </c>
      <c r="B3364" s="618">
        <v>2013</v>
      </c>
      <c r="C3364" s="619" t="s">
        <v>424</v>
      </c>
    </row>
    <row r="3365" spans="1:3" x14ac:dyDescent="0.15">
      <c r="A3365" s="619" t="s">
        <v>1099</v>
      </c>
      <c r="B3365" s="618">
        <v>2013</v>
      </c>
      <c r="C3365" s="619" t="s">
        <v>1111</v>
      </c>
    </row>
    <row r="3366" spans="1:3" x14ac:dyDescent="0.15">
      <c r="A3366" s="618" t="s">
        <v>1099</v>
      </c>
      <c r="B3366" s="618">
        <v>2013</v>
      </c>
      <c r="C3366" s="619" t="s">
        <v>1102</v>
      </c>
    </row>
    <row r="3367" spans="1:3" x14ac:dyDescent="0.15">
      <c r="A3367" s="619" t="s">
        <v>1099</v>
      </c>
      <c r="B3367" s="618">
        <v>2013</v>
      </c>
      <c r="C3367" s="619" t="s">
        <v>424</v>
      </c>
    </row>
    <row r="3368" spans="1:3" x14ac:dyDescent="0.15">
      <c r="A3368" s="619" t="s">
        <v>1099</v>
      </c>
      <c r="B3368" s="618">
        <v>2013</v>
      </c>
      <c r="C3368" s="619" t="s">
        <v>437</v>
      </c>
    </row>
    <row r="3369" spans="1:3" x14ac:dyDescent="0.15">
      <c r="A3369" s="619" t="s">
        <v>1099</v>
      </c>
      <c r="B3369" s="618">
        <v>2013</v>
      </c>
      <c r="C3369" s="619" t="s">
        <v>424</v>
      </c>
    </row>
    <row r="3370" spans="1:3" x14ac:dyDescent="0.15">
      <c r="A3370" s="619" t="s">
        <v>1099</v>
      </c>
      <c r="B3370" s="618">
        <v>2013</v>
      </c>
      <c r="C3370" s="619" t="s">
        <v>424</v>
      </c>
    </row>
    <row r="3371" spans="1:3" x14ac:dyDescent="0.15">
      <c r="A3371" s="619" t="s">
        <v>1099</v>
      </c>
      <c r="B3371" s="618">
        <v>2013</v>
      </c>
      <c r="C3371" s="619" t="s">
        <v>424</v>
      </c>
    </row>
    <row r="3372" spans="1:3" x14ac:dyDescent="0.15">
      <c r="A3372" s="619" t="s">
        <v>1099</v>
      </c>
      <c r="B3372" s="618">
        <v>2013</v>
      </c>
      <c r="C3372" s="619" t="s">
        <v>1102</v>
      </c>
    </row>
    <row r="3373" spans="1:3" x14ac:dyDescent="0.15">
      <c r="A3373" s="619" t="s">
        <v>1099</v>
      </c>
      <c r="B3373" s="618">
        <v>2013</v>
      </c>
      <c r="C3373" s="619" t="s">
        <v>424</v>
      </c>
    </row>
    <row r="3374" spans="1:3" x14ac:dyDescent="0.15">
      <c r="A3374" s="619" t="s">
        <v>1099</v>
      </c>
      <c r="B3374" s="618">
        <v>2013</v>
      </c>
      <c r="C3374" s="619" t="s">
        <v>424</v>
      </c>
    </row>
    <row r="3375" spans="1:3" x14ac:dyDescent="0.15">
      <c r="A3375" s="619" t="s">
        <v>1099</v>
      </c>
      <c r="B3375" s="618">
        <v>2013</v>
      </c>
      <c r="C3375" s="619" t="s">
        <v>1102</v>
      </c>
    </row>
    <row r="3376" spans="1:3" x14ac:dyDescent="0.15">
      <c r="A3376" s="619" t="s">
        <v>1099</v>
      </c>
      <c r="B3376" s="618">
        <v>2013</v>
      </c>
      <c r="C3376" s="619" t="s">
        <v>1102</v>
      </c>
    </row>
    <row r="3377" spans="1:3" x14ac:dyDescent="0.15">
      <c r="A3377" s="619" t="s">
        <v>1099</v>
      </c>
      <c r="B3377" s="618">
        <v>2013</v>
      </c>
      <c r="C3377" s="619" t="s">
        <v>1102</v>
      </c>
    </row>
    <row r="3378" spans="1:3" x14ac:dyDescent="0.15">
      <c r="A3378" s="619" t="s">
        <v>1099</v>
      </c>
      <c r="B3378" s="618">
        <v>2013</v>
      </c>
      <c r="C3378" s="619" t="s">
        <v>1102</v>
      </c>
    </row>
    <row r="3379" spans="1:3" x14ac:dyDescent="0.15">
      <c r="A3379" s="619" t="s">
        <v>1099</v>
      </c>
      <c r="B3379" s="618">
        <v>2013</v>
      </c>
      <c r="C3379" s="619" t="s">
        <v>424</v>
      </c>
    </row>
    <row r="3380" spans="1:3" x14ac:dyDescent="0.15">
      <c r="A3380" s="619" t="s">
        <v>1099</v>
      </c>
      <c r="B3380" s="618">
        <v>2013</v>
      </c>
      <c r="C3380" s="619" t="s">
        <v>1101</v>
      </c>
    </row>
    <row r="3381" spans="1:3" x14ac:dyDescent="0.15">
      <c r="A3381" s="619" t="s">
        <v>1099</v>
      </c>
      <c r="B3381" s="618">
        <v>2013</v>
      </c>
      <c r="C3381" s="619" t="s">
        <v>1080</v>
      </c>
    </row>
    <row r="3382" spans="1:3" x14ac:dyDescent="0.15">
      <c r="A3382" s="619" t="s">
        <v>1099</v>
      </c>
      <c r="B3382" s="618">
        <v>2013</v>
      </c>
      <c r="C3382" s="619" t="s">
        <v>424</v>
      </c>
    </row>
    <row r="3383" spans="1:3" x14ac:dyDescent="0.15">
      <c r="A3383" s="619" t="s">
        <v>1099</v>
      </c>
      <c r="B3383" s="618">
        <v>2013</v>
      </c>
      <c r="C3383" s="619" t="s">
        <v>437</v>
      </c>
    </row>
    <row r="3384" spans="1:3" x14ac:dyDescent="0.15">
      <c r="A3384" s="619" t="s">
        <v>1099</v>
      </c>
      <c r="B3384" s="618">
        <v>2013</v>
      </c>
      <c r="C3384" s="619" t="s">
        <v>1103</v>
      </c>
    </row>
    <row r="3385" spans="1:3" x14ac:dyDescent="0.15">
      <c r="A3385" s="619" t="s">
        <v>1099</v>
      </c>
      <c r="B3385" s="618">
        <v>2013</v>
      </c>
      <c r="C3385" s="619" t="s">
        <v>1080</v>
      </c>
    </row>
    <row r="3386" spans="1:3" x14ac:dyDescent="0.15">
      <c r="A3386" s="619" t="s">
        <v>1099</v>
      </c>
      <c r="B3386" s="618">
        <v>2013</v>
      </c>
      <c r="C3386" s="619" t="s">
        <v>424</v>
      </c>
    </row>
    <row r="3387" spans="1:3" x14ac:dyDescent="0.15">
      <c r="A3387" s="619" t="s">
        <v>1099</v>
      </c>
      <c r="B3387" s="618">
        <v>2013</v>
      </c>
      <c r="C3387" s="619" t="s">
        <v>424</v>
      </c>
    </row>
    <row r="3388" spans="1:3" x14ac:dyDescent="0.15">
      <c r="A3388" s="619" t="s">
        <v>1099</v>
      </c>
      <c r="B3388" s="618">
        <v>2013</v>
      </c>
      <c r="C3388" s="619" t="s">
        <v>424</v>
      </c>
    </row>
    <row r="3389" spans="1:3" x14ac:dyDescent="0.15">
      <c r="A3389" s="619" t="s">
        <v>1099</v>
      </c>
      <c r="B3389" s="618">
        <v>2013</v>
      </c>
      <c r="C3389" s="619" t="s">
        <v>437</v>
      </c>
    </row>
    <row r="3390" spans="1:3" x14ac:dyDescent="0.15">
      <c r="A3390" s="619" t="s">
        <v>1099</v>
      </c>
      <c r="B3390" s="618">
        <v>2013</v>
      </c>
      <c r="C3390" s="619" t="s">
        <v>1103</v>
      </c>
    </row>
    <row r="3391" spans="1:3" x14ac:dyDescent="0.15">
      <c r="A3391" s="619" t="s">
        <v>1099</v>
      </c>
      <c r="B3391" s="618">
        <v>2013</v>
      </c>
      <c r="C3391" s="619" t="s">
        <v>424</v>
      </c>
    </row>
    <row r="3392" spans="1:3" x14ac:dyDescent="0.15">
      <c r="A3392" s="619" t="s">
        <v>1099</v>
      </c>
      <c r="B3392" s="618">
        <v>2013</v>
      </c>
      <c r="C3392" s="619" t="s">
        <v>424</v>
      </c>
    </row>
    <row r="3393" spans="1:3" x14ac:dyDescent="0.15">
      <c r="A3393" s="619" t="s">
        <v>1099</v>
      </c>
      <c r="B3393" s="618">
        <v>2013</v>
      </c>
      <c r="C3393" s="619" t="s">
        <v>1080</v>
      </c>
    </row>
    <row r="3394" spans="1:3" x14ac:dyDescent="0.15">
      <c r="A3394" s="619" t="s">
        <v>1099</v>
      </c>
      <c r="B3394" s="618">
        <v>2013</v>
      </c>
      <c r="C3394" s="619" t="s">
        <v>1103</v>
      </c>
    </row>
    <row r="3395" spans="1:3" x14ac:dyDescent="0.15">
      <c r="A3395" s="619" t="s">
        <v>1099</v>
      </c>
      <c r="B3395" s="618">
        <v>2013</v>
      </c>
      <c r="C3395" s="619" t="s">
        <v>437</v>
      </c>
    </row>
    <row r="3396" spans="1:3" x14ac:dyDescent="0.15">
      <c r="A3396" s="619" t="s">
        <v>1099</v>
      </c>
      <c r="B3396" s="618">
        <v>2013</v>
      </c>
      <c r="C3396" s="619" t="s">
        <v>1102</v>
      </c>
    </row>
    <row r="3397" spans="1:3" x14ac:dyDescent="0.15">
      <c r="A3397" s="619" t="s">
        <v>1099</v>
      </c>
      <c r="B3397" s="618">
        <v>2013</v>
      </c>
      <c r="C3397" s="619" t="s">
        <v>424</v>
      </c>
    </row>
    <row r="3398" spans="1:3" x14ac:dyDescent="0.15">
      <c r="A3398" s="619" t="s">
        <v>1099</v>
      </c>
      <c r="B3398" s="618">
        <v>2013</v>
      </c>
      <c r="C3398" s="619" t="s">
        <v>424</v>
      </c>
    </row>
    <row r="3399" spans="1:3" x14ac:dyDescent="0.15">
      <c r="A3399" s="619" t="s">
        <v>1099</v>
      </c>
      <c r="B3399" s="618">
        <v>2013</v>
      </c>
      <c r="C3399" s="619" t="s">
        <v>437</v>
      </c>
    </row>
    <row r="3400" spans="1:3" x14ac:dyDescent="0.15">
      <c r="A3400" s="619" t="s">
        <v>1099</v>
      </c>
      <c r="B3400" s="618">
        <v>2013</v>
      </c>
      <c r="C3400" s="619" t="s">
        <v>1103</v>
      </c>
    </row>
    <row r="3401" spans="1:3" x14ac:dyDescent="0.15">
      <c r="A3401" s="619" t="s">
        <v>1099</v>
      </c>
      <c r="B3401" s="618">
        <v>2013</v>
      </c>
      <c r="C3401" s="619" t="s">
        <v>437</v>
      </c>
    </row>
    <row r="3402" spans="1:3" x14ac:dyDescent="0.15">
      <c r="A3402" s="619" t="s">
        <v>1099</v>
      </c>
      <c r="B3402" s="618">
        <v>2013</v>
      </c>
      <c r="C3402" s="619" t="s">
        <v>424</v>
      </c>
    </row>
    <row r="3403" spans="1:3" x14ac:dyDescent="0.15">
      <c r="A3403" s="619" t="s">
        <v>1099</v>
      </c>
      <c r="B3403" s="618">
        <v>2013</v>
      </c>
      <c r="C3403" s="619" t="s">
        <v>1102</v>
      </c>
    </row>
    <row r="3404" spans="1:3" x14ac:dyDescent="0.15">
      <c r="A3404" s="619" t="s">
        <v>1099</v>
      </c>
      <c r="B3404" s="618">
        <v>2013</v>
      </c>
      <c r="C3404" s="619" t="s">
        <v>424</v>
      </c>
    </row>
    <row r="3405" spans="1:3" x14ac:dyDescent="0.15">
      <c r="A3405" s="619" t="s">
        <v>1099</v>
      </c>
      <c r="B3405" s="618">
        <v>2013</v>
      </c>
      <c r="C3405" s="619" t="s">
        <v>424</v>
      </c>
    </row>
    <row r="3406" spans="1:3" x14ac:dyDescent="0.15">
      <c r="A3406" s="619" t="s">
        <v>1099</v>
      </c>
      <c r="B3406" s="618">
        <v>2013</v>
      </c>
      <c r="C3406" s="619" t="s">
        <v>424</v>
      </c>
    </row>
    <row r="3407" spans="1:3" x14ac:dyDescent="0.15">
      <c r="A3407" s="619" t="s">
        <v>1099</v>
      </c>
      <c r="B3407" s="618">
        <v>2013</v>
      </c>
      <c r="C3407" s="619" t="s">
        <v>1102</v>
      </c>
    </row>
    <row r="3408" spans="1:3" x14ac:dyDescent="0.15">
      <c r="A3408" s="619" t="s">
        <v>1099</v>
      </c>
      <c r="B3408" s="618">
        <v>2013</v>
      </c>
      <c r="C3408" s="619" t="s">
        <v>1103</v>
      </c>
    </row>
    <row r="3409" spans="1:3" x14ac:dyDescent="0.15">
      <c r="A3409" s="619" t="s">
        <v>1099</v>
      </c>
      <c r="B3409" s="618">
        <v>2013</v>
      </c>
      <c r="C3409" s="619" t="s">
        <v>437</v>
      </c>
    </row>
    <row r="3410" spans="1:3" x14ac:dyDescent="0.15">
      <c r="A3410" s="619" t="s">
        <v>1099</v>
      </c>
      <c r="B3410" s="618">
        <v>2013</v>
      </c>
      <c r="C3410" s="619" t="s">
        <v>424</v>
      </c>
    </row>
    <row r="3411" spans="1:3" x14ac:dyDescent="0.15">
      <c r="A3411" s="619" t="s">
        <v>1099</v>
      </c>
      <c r="B3411" s="618">
        <v>2013</v>
      </c>
      <c r="C3411" s="619" t="s">
        <v>424</v>
      </c>
    </row>
    <row r="3412" spans="1:3" x14ac:dyDescent="0.15">
      <c r="A3412" s="619" t="s">
        <v>1099</v>
      </c>
      <c r="B3412" s="618">
        <v>2013</v>
      </c>
      <c r="C3412" s="619" t="s">
        <v>424</v>
      </c>
    </row>
    <row r="3413" spans="1:3" x14ac:dyDescent="0.15">
      <c r="A3413" s="619" t="s">
        <v>1099</v>
      </c>
      <c r="B3413" s="618">
        <v>2013</v>
      </c>
      <c r="C3413" s="619" t="s">
        <v>437</v>
      </c>
    </row>
    <row r="3414" spans="1:3" x14ac:dyDescent="0.15">
      <c r="A3414" s="619" t="s">
        <v>1099</v>
      </c>
      <c r="B3414" s="618">
        <v>2013</v>
      </c>
      <c r="C3414" s="619" t="s">
        <v>424</v>
      </c>
    </row>
    <row r="3415" spans="1:3" x14ac:dyDescent="0.15">
      <c r="A3415" s="619" t="s">
        <v>1099</v>
      </c>
      <c r="B3415" s="618">
        <v>2013</v>
      </c>
      <c r="C3415" s="619" t="s">
        <v>1109</v>
      </c>
    </row>
    <row r="3416" spans="1:3" x14ac:dyDescent="0.15">
      <c r="A3416" s="619" t="s">
        <v>1099</v>
      </c>
      <c r="B3416" s="618">
        <v>2013</v>
      </c>
      <c r="C3416" s="619" t="s">
        <v>1103</v>
      </c>
    </row>
    <row r="3417" spans="1:3" x14ac:dyDescent="0.15">
      <c r="A3417" s="619" t="s">
        <v>1099</v>
      </c>
      <c r="B3417" s="618">
        <v>2013</v>
      </c>
      <c r="C3417" s="619" t="s">
        <v>437</v>
      </c>
    </row>
    <row r="3418" spans="1:3" x14ac:dyDescent="0.15">
      <c r="A3418" s="619" t="s">
        <v>1099</v>
      </c>
      <c r="B3418" s="618">
        <v>2013</v>
      </c>
      <c r="C3418" s="619" t="s">
        <v>424</v>
      </c>
    </row>
    <row r="3419" spans="1:3" x14ac:dyDescent="0.15">
      <c r="A3419" s="619" t="s">
        <v>1099</v>
      </c>
      <c r="B3419" s="618">
        <v>2013</v>
      </c>
      <c r="C3419" s="619" t="s">
        <v>424</v>
      </c>
    </row>
    <row r="3420" spans="1:3" x14ac:dyDescent="0.15">
      <c r="A3420" s="619" t="s">
        <v>1099</v>
      </c>
      <c r="B3420" s="618">
        <v>2013</v>
      </c>
      <c r="C3420" s="619" t="s">
        <v>424</v>
      </c>
    </row>
    <row r="3421" spans="1:3" x14ac:dyDescent="0.15">
      <c r="A3421" s="619" t="s">
        <v>1099</v>
      </c>
      <c r="B3421" s="618">
        <v>2013</v>
      </c>
      <c r="C3421" s="619" t="s">
        <v>437</v>
      </c>
    </row>
    <row r="3422" spans="1:3" x14ac:dyDescent="0.15">
      <c r="A3422" s="619" t="s">
        <v>1099</v>
      </c>
      <c r="B3422" s="618">
        <v>2013</v>
      </c>
      <c r="C3422" s="619" t="s">
        <v>424</v>
      </c>
    </row>
    <row r="3423" spans="1:3" x14ac:dyDescent="0.15">
      <c r="A3423" s="619" t="s">
        <v>1099</v>
      </c>
      <c r="B3423" s="618">
        <v>2013</v>
      </c>
      <c r="C3423" s="619" t="s">
        <v>424</v>
      </c>
    </row>
    <row r="3424" spans="1:3" x14ac:dyDescent="0.15">
      <c r="A3424" s="619" t="s">
        <v>1099</v>
      </c>
      <c r="B3424" s="618">
        <v>2013</v>
      </c>
      <c r="C3424" s="619" t="s">
        <v>1103</v>
      </c>
    </row>
    <row r="3425" spans="1:3" x14ac:dyDescent="0.15">
      <c r="A3425" s="619" t="s">
        <v>1099</v>
      </c>
      <c r="B3425" s="618">
        <v>2013</v>
      </c>
      <c r="C3425" s="619" t="s">
        <v>1102</v>
      </c>
    </row>
    <row r="3426" spans="1:3" x14ac:dyDescent="0.15">
      <c r="A3426" s="619" t="s">
        <v>1099</v>
      </c>
      <c r="B3426" s="618">
        <v>2013</v>
      </c>
      <c r="C3426" s="619" t="s">
        <v>424</v>
      </c>
    </row>
    <row r="3427" spans="1:3" x14ac:dyDescent="0.15">
      <c r="A3427" s="619" t="s">
        <v>1099</v>
      </c>
      <c r="B3427" s="618">
        <v>2013</v>
      </c>
      <c r="C3427" s="619" t="s">
        <v>437</v>
      </c>
    </row>
    <row r="3428" spans="1:3" x14ac:dyDescent="0.15">
      <c r="A3428" s="619" t="s">
        <v>1099</v>
      </c>
      <c r="B3428" s="618">
        <v>2013</v>
      </c>
      <c r="C3428" s="619" t="s">
        <v>437</v>
      </c>
    </row>
    <row r="3429" spans="1:3" x14ac:dyDescent="0.15">
      <c r="A3429" s="619" t="s">
        <v>1099</v>
      </c>
      <c r="B3429" s="618">
        <v>2013</v>
      </c>
      <c r="C3429" s="619" t="s">
        <v>437</v>
      </c>
    </row>
    <row r="3430" spans="1:3" x14ac:dyDescent="0.15">
      <c r="A3430" s="619" t="s">
        <v>1099</v>
      </c>
      <c r="B3430" s="618">
        <v>2013</v>
      </c>
      <c r="C3430" s="619" t="s">
        <v>437</v>
      </c>
    </row>
    <row r="3431" spans="1:3" x14ac:dyDescent="0.15">
      <c r="A3431" s="619" t="s">
        <v>1099</v>
      </c>
      <c r="B3431" s="618">
        <v>2013</v>
      </c>
      <c r="C3431" s="619" t="s">
        <v>424</v>
      </c>
    </row>
    <row r="3432" spans="1:3" x14ac:dyDescent="0.15">
      <c r="A3432" s="619" t="s">
        <v>1099</v>
      </c>
      <c r="B3432" s="618">
        <v>2013</v>
      </c>
      <c r="C3432" s="619" t="s">
        <v>437</v>
      </c>
    </row>
    <row r="3433" spans="1:3" x14ac:dyDescent="0.15">
      <c r="A3433" s="619" t="s">
        <v>1099</v>
      </c>
      <c r="B3433" s="618">
        <v>2013</v>
      </c>
      <c r="C3433" s="619" t="s">
        <v>437</v>
      </c>
    </row>
    <row r="3434" spans="1:3" x14ac:dyDescent="0.15">
      <c r="A3434" s="619" t="s">
        <v>1099</v>
      </c>
      <c r="B3434" s="618">
        <v>2013</v>
      </c>
      <c r="C3434" s="619" t="s">
        <v>437</v>
      </c>
    </row>
    <row r="3435" spans="1:3" x14ac:dyDescent="0.15">
      <c r="A3435" s="619" t="s">
        <v>1099</v>
      </c>
      <c r="B3435" s="618">
        <v>2013</v>
      </c>
      <c r="C3435" s="619" t="s">
        <v>437</v>
      </c>
    </row>
    <row r="3436" spans="1:3" x14ac:dyDescent="0.15">
      <c r="A3436" s="619" t="s">
        <v>1099</v>
      </c>
      <c r="B3436" s="618">
        <v>2013</v>
      </c>
      <c r="C3436" s="619" t="s">
        <v>424</v>
      </c>
    </row>
    <row r="3437" spans="1:3" x14ac:dyDescent="0.15">
      <c r="A3437" s="619" t="s">
        <v>1099</v>
      </c>
      <c r="B3437" s="618">
        <v>2013</v>
      </c>
      <c r="C3437" s="619" t="s">
        <v>437</v>
      </c>
    </row>
    <row r="3438" spans="1:3" x14ac:dyDescent="0.15">
      <c r="A3438" s="619" t="s">
        <v>1099</v>
      </c>
      <c r="B3438" s="618">
        <v>2013</v>
      </c>
      <c r="C3438" s="619" t="s">
        <v>1102</v>
      </c>
    </row>
    <row r="3439" spans="1:3" x14ac:dyDescent="0.15">
      <c r="A3439" s="619" t="s">
        <v>1099</v>
      </c>
      <c r="B3439" s="618">
        <v>2013</v>
      </c>
      <c r="C3439" s="619" t="s">
        <v>437</v>
      </c>
    </row>
    <row r="3440" spans="1:3" x14ac:dyDescent="0.15">
      <c r="A3440" s="619" t="s">
        <v>1099</v>
      </c>
      <c r="B3440" s="618">
        <v>2013</v>
      </c>
      <c r="C3440" s="619" t="s">
        <v>1111</v>
      </c>
    </row>
    <row r="3441" spans="1:3" x14ac:dyDescent="0.15">
      <c r="A3441" s="619" t="s">
        <v>1099</v>
      </c>
      <c r="B3441" s="618">
        <v>2013</v>
      </c>
      <c r="C3441" s="619" t="s">
        <v>424</v>
      </c>
    </row>
    <row r="3442" spans="1:3" x14ac:dyDescent="0.15">
      <c r="A3442" s="619" t="s">
        <v>1099</v>
      </c>
      <c r="B3442" s="618">
        <v>2013</v>
      </c>
      <c r="C3442" s="619" t="s">
        <v>437</v>
      </c>
    </row>
    <row r="3443" spans="1:3" x14ac:dyDescent="0.15">
      <c r="A3443" s="619" t="s">
        <v>1099</v>
      </c>
      <c r="B3443" s="618">
        <v>2013</v>
      </c>
      <c r="C3443" s="619" t="s">
        <v>437</v>
      </c>
    </row>
    <row r="3444" spans="1:3" x14ac:dyDescent="0.15">
      <c r="A3444" s="619" t="s">
        <v>1099</v>
      </c>
      <c r="B3444" s="618">
        <v>2013</v>
      </c>
      <c r="C3444" s="619" t="s">
        <v>424</v>
      </c>
    </row>
    <row r="3445" spans="1:3" x14ac:dyDescent="0.15">
      <c r="A3445" s="619" t="s">
        <v>1099</v>
      </c>
      <c r="B3445" s="618">
        <v>2013</v>
      </c>
      <c r="C3445" s="619" t="s">
        <v>424</v>
      </c>
    </row>
    <row r="3446" spans="1:3" x14ac:dyDescent="0.15">
      <c r="A3446" s="619" t="s">
        <v>1099</v>
      </c>
      <c r="B3446" s="618">
        <v>2013</v>
      </c>
      <c r="C3446" s="619" t="s">
        <v>424</v>
      </c>
    </row>
    <row r="3447" spans="1:3" x14ac:dyDescent="0.15">
      <c r="A3447" s="619" t="s">
        <v>1099</v>
      </c>
      <c r="B3447" s="618">
        <v>2013</v>
      </c>
      <c r="C3447" s="619" t="s">
        <v>424</v>
      </c>
    </row>
    <row r="3448" spans="1:3" x14ac:dyDescent="0.15">
      <c r="A3448" s="619" t="s">
        <v>1099</v>
      </c>
      <c r="B3448" s="618">
        <v>2013</v>
      </c>
      <c r="C3448" s="619" t="s">
        <v>424</v>
      </c>
    </row>
    <row r="3449" spans="1:3" x14ac:dyDescent="0.15">
      <c r="A3449" s="619" t="s">
        <v>1099</v>
      </c>
      <c r="B3449" s="618">
        <v>2013</v>
      </c>
      <c r="C3449" s="619" t="s">
        <v>1113</v>
      </c>
    </row>
    <row r="3450" spans="1:3" x14ac:dyDescent="0.15">
      <c r="A3450" s="619" t="s">
        <v>1099</v>
      </c>
      <c r="B3450" s="618">
        <v>2013</v>
      </c>
      <c r="C3450" s="619" t="s">
        <v>1080</v>
      </c>
    </row>
    <row r="3451" spans="1:3" x14ac:dyDescent="0.15">
      <c r="A3451" s="619" t="s">
        <v>1099</v>
      </c>
      <c r="B3451" s="618">
        <v>2013</v>
      </c>
      <c r="C3451" s="619" t="s">
        <v>424</v>
      </c>
    </row>
    <row r="3452" spans="1:3" x14ac:dyDescent="0.15">
      <c r="A3452" s="619" t="s">
        <v>1099</v>
      </c>
      <c r="B3452" s="618">
        <v>2013</v>
      </c>
      <c r="C3452" s="619" t="s">
        <v>1080</v>
      </c>
    </row>
    <row r="3453" spans="1:3" x14ac:dyDescent="0.15">
      <c r="A3453" s="619" t="s">
        <v>1099</v>
      </c>
      <c r="B3453" s="618">
        <v>2013</v>
      </c>
      <c r="C3453" s="619" t="s">
        <v>424</v>
      </c>
    </row>
    <row r="3454" spans="1:3" x14ac:dyDescent="0.15">
      <c r="A3454" s="619" t="s">
        <v>1099</v>
      </c>
      <c r="B3454" s="618">
        <v>2013</v>
      </c>
      <c r="C3454" s="619" t="s">
        <v>1103</v>
      </c>
    </row>
    <row r="3455" spans="1:3" x14ac:dyDescent="0.15">
      <c r="A3455" s="619" t="s">
        <v>1099</v>
      </c>
      <c r="B3455" s="618">
        <v>2013</v>
      </c>
      <c r="C3455" s="619" t="s">
        <v>1080</v>
      </c>
    </row>
    <row r="3456" spans="1:3" x14ac:dyDescent="0.15">
      <c r="A3456" s="619" t="s">
        <v>1099</v>
      </c>
      <c r="B3456" s="618">
        <v>2013</v>
      </c>
      <c r="C3456" s="619" t="s">
        <v>424</v>
      </c>
    </row>
    <row r="3457" spans="1:3" x14ac:dyDescent="0.15">
      <c r="A3457" s="618" t="s">
        <v>1099</v>
      </c>
      <c r="B3457" s="618">
        <v>2013</v>
      </c>
      <c r="C3457" s="619" t="s">
        <v>424</v>
      </c>
    </row>
    <row r="3458" spans="1:3" x14ac:dyDescent="0.15">
      <c r="A3458" s="618" t="s">
        <v>1099</v>
      </c>
      <c r="B3458" s="618">
        <v>2013</v>
      </c>
      <c r="C3458" s="619" t="s">
        <v>424</v>
      </c>
    </row>
    <row r="3459" spans="1:3" x14ac:dyDescent="0.15">
      <c r="A3459" s="618" t="s">
        <v>1099</v>
      </c>
      <c r="B3459" s="618">
        <v>2013</v>
      </c>
      <c r="C3459" s="619" t="s">
        <v>1108</v>
      </c>
    </row>
    <row r="3460" spans="1:3" x14ac:dyDescent="0.15">
      <c r="A3460" s="618" t="s">
        <v>1099</v>
      </c>
      <c r="B3460" s="618">
        <v>2013</v>
      </c>
      <c r="C3460" s="619" t="s">
        <v>1108</v>
      </c>
    </row>
    <row r="3461" spans="1:3" x14ac:dyDescent="0.15">
      <c r="A3461" s="618" t="s">
        <v>1099</v>
      </c>
      <c r="B3461" s="618">
        <v>2013</v>
      </c>
      <c r="C3461" s="619" t="s">
        <v>1102</v>
      </c>
    </row>
    <row r="3462" spans="1:3" x14ac:dyDescent="0.15">
      <c r="A3462" s="618" t="s">
        <v>1099</v>
      </c>
      <c r="B3462" s="618">
        <v>2013</v>
      </c>
      <c r="C3462" s="619" t="s">
        <v>1102</v>
      </c>
    </row>
    <row r="3463" spans="1:3" x14ac:dyDescent="0.15">
      <c r="A3463" s="618" t="s">
        <v>1099</v>
      </c>
      <c r="B3463" s="618">
        <v>2013</v>
      </c>
      <c r="C3463" s="619" t="s">
        <v>1102</v>
      </c>
    </row>
    <row r="3464" spans="1:3" x14ac:dyDescent="0.15">
      <c r="A3464" s="618" t="s">
        <v>1099</v>
      </c>
      <c r="B3464" s="618">
        <v>2013</v>
      </c>
      <c r="C3464" s="619" t="s">
        <v>424</v>
      </c>
    </row>
    <row r="3465" spans="1:3" x14ac:dyDescent="0.15">
      <c r="A3465" s="618" t="s">
        <v>1099</v>
      </c>
      <c r="B3465" s="618">
        <v>2013</v>
      </c>
      <c r="C3465" s="619" t="s">
        <v>424</v>
      </c>
    </row>
    <row r="3466" spans="1:3" x14ac:dyDescent="0.15">
      <c r="A3466" s="618" t="s">
        <v>1099</v>
      </c>
      <c r="B3466" s="618">
        <v>2013</v>
      </c>
      <c r="C3466" s="619" t="s">
        <v>424</v>
      </c>
    </row>
    <row r="3467" spans="1:3" x14ac:dyDescent="0.15">
      <c r="A3467" s="618" t="s">
        <v>1099</v>
      </c>
      <c r="B3467" s="618">
        <v>2013</v>
      </c>
      <c r="C3467" s="619" t="s">
        <v>437</v>
      </c>
    </row>
    <row r="3468" spans="1:3" x14ac:dyDescent="0.15">
      <c r="A3468" s="618" t="s">
        <v>1099</v>
      </c>
      <c r="B3468" s="618">
        <v>2013</v>
      </c>
      <c r="C3468" s="619" t="s">
        <v>424</v>
      </c>
    </row>
    <row r="3469" spans="1:3" x14ac:dyDescent="0.15">
      <c r="A3469" s="618" t="s">
        <v>1099</v>
      </c>
      <c r="B3469" s="618">
        <v>2013</v>
      </c>
      <c r="C3469" s="619" t="s">
        <v>424</v>
      </c>
    </row>
    <row r="3470" spans="1:3" x14ac:dyDescent="0.15">
      <c r="A3470" s="618" t="s">
        <v>1099</v>
      </c>
      <c r="B3470" s="618">
        <v>2013</v>
      </c>
      <c r="C3470" s="619" t="s">
        <v>424</v>
      </c>
    </row>
    <row r="3471" spans="1:3" x14ac:dyDescent="0.15">
      <c r="A3471" s="618" t="s">
        <v>1099</v>
      </c>
      <c r="B3471" s="618">
        <v>2013</v>
      </c>
      <c r="C3471" s="619" t="s">
        <v>1080</v>
      </c>
    </row>
    <row r="3472" spans="1:3" x14ac:dyDescent="0.15">
      <c r="A3472" s="618" t="s">
        <v>1099</v>
      </c>
      <c r="B3472" s="618">
        <v>2013</v>
      </c>
      <c r="C3472" s="619" t="s">
        <v>437</v>
      </c>
    </row>
    <row r="3473" spans="1:3" x14ac:dyDescent="0.15">
      <c r="A3473" s="618" t="s">
        <v>1099</v>
      </c>
      <c r="B3473" s="618">
        <v>2013</v>
      </c>
      <c r="C3473" s="619" t="s">
        <v>437</v>
      </c>
    </row>
    <row r="3474" spans="1:3" x14ac:dyDescent="0.15">
      <c r="A3474" s="618" t="s">
        <v>1099</v>
      </c>
      <c r="B3474" s="618">
        <v>2013</v>
      </c>
      <c r="C3474" s="619" t="s">
        <v>437</v>
      </c>
    </row>
    <row r="3475" spans="1:3" x14ac:dyDescent="0.15">
      <c r="A3475" s="618" t="s">
        <v>1099</v>
      </c>
      <c r="B3475" s="618">
        <v>2013</v>
      </c>
      <c r="C3475" s="619" t="s">
        <v>1102</v>
      </c>
    </row>
    <row r="3476" spans="1:3" x14ac:dyDescent="0.15">
      <c r="A3476" s="618" t="s">
        <v>1099</v>
      </c>
      <c r="B3476" s="618">
        <v>2013</v>
      </c>
      <c r="C3476" s="619" t="s">
        <v>1080</v>
      </c>
    </row>
    <row r="3477" spans="1:3" x14ac:dyDescent="0.15">
      <c r="A3477" s="618" t="s">
        <v>1099</v>
      </c>
      <c r="B3477" s="618">
        <v>2013</v>
      </c>
      <c r="C3477" s="619" t="s">
        <v>1080</v>
      </c>
    </row>
    <row r="3478" spans="1:3" x14ac:dyDescent="0.15">
      <c r="A3478" s="618" t="s">
        <v>1099</v>
      </c>
      <c r="B3478" s="618">
        <v>2013</v>
      </c>
      <c r="C3478" s="619" t="s">
        <v>1080</v>
      </c>
    </row>
    <row r="3479" spans="1:3" x14ac:dyDescent="0.15">
      <c r="A3479" s="618" t="s">
        <v>1099</v>
      </c>
      <c r="B3479" s="618">
        <v>2013</v>
      </c>
      <c r="C3479" s="619" t="s">
        <v>1102</v>
      </c>
    </row>
    <row r="3480" spans="1:3" x14ac:dyDescent="0.15">
      <c r="A3480" s="618" t="s">
        <v>1099</v>
      </c>
      <c r="B3480" s="618">
        <v>2013</v>
      </c>
      <c r="C3480" s="619" t="s">
        <v>424</v>
      </c>
    </row>
    <row r="3481" spans="1:3" x14ac:dyDescent="0.15">
      <c r="A3481" s="618" t="s">
        <v>1099</v>
      </c>
      <c r="B3481" s="618" t="s">
        <v>1081</v>
      </c>
      <c r="C3481" s="619" t="s">
        <v>437</v>
      </c>
    </row>
    <row r="3482" spans="1:3" x14ac:dyDescent="0.15">
      <c r="A3482" s="618" t="s">
        <v>1099</v>
      </c>
      <c r="B3482" s="618">
        <v>2013</v>
      </c>
      <c r="C3482" s="619" t="s">
        <v>437</v>
      </c>
    </row>
    <row r="3483" spans="1:3" x14ac:dyDescent="0.15">
      <c r="A3483" s="618" t="s">
        <v>1099</v>
      </c>
      <c r="B3483" s="618">
        <v>2013</v>
      </c>
      <c r="C3483" s="619" t="s">
        <v>424</v>
      </c>
    </row>
    <row r="3484" spans="1:3" x14ac:dyDescent="0.15">
      <c r="A3484" s="619" t="s">
        <v>1099</v>
      </c>
      <c r="B3484" s="618">
        <v>2013</v>
      </c>
      <c r="C3484" s="619" t="s">
        <v>424</v>
      </c>
    </row>
    <row r="3485" spans="1:3" x14ac:dyDescent="0.15">
      <c r="A3485" s="619" t="s">
        <v>1099</v>
      </c>
      <c r="B3485" s="618">
        <v>2013</v>
      </c>
      <c r="C3485" s="619" t="s">
        <v>424</v>
      </c>
    </row>
    <row r="3486" spans="1:3" x14ac:dyDescent="0.15">
      <c r="A3486" s="619" t="s">
        <v>1099</v>
      </c>
      <c r="B3486" s="618">
        <v>2013</v>
      </c>
      <c r="C3486" s="619" t="s">
        <v>424</v>
      </c>
    </row>
    <row r="3487" spans="1:3" x14ac:dyDescent="0.15">
      <c r="A3487" s="619" t="s">
        <v>1099</v>
      </c>
      <c r="B3487" s="618">
        <v>2013</v>
      </c>
      <c r="C3487" s="619" t="s">
        <v>437</v>
      </c>
    </row>
    <row r="3488" spans="1:3" x14ac:dyDescent="0.15">
      <c r="A3488" s="618" t="s">
        <v>1099</v>
      </c>
      <c r="B3488" s="618">
        <v>2013</v>
      </c>
      <c r="C3488" s="619" t="s">
        <v>437</v>
      </c>
    </row>
    <row r="3489" spans="1:3" x14ac:dyDescent="0.15">
      <c r="A3489" s="618" t="s">
        <v>1099</v>
      </c>
      <c r="B3489" s="618">
        <v>2013</v>
      </c>
      <c r="C3489" s="619" t="s">
        <v>1104</v>
      </c>
    </row>
    <row r="3490" spans="1:3" x14ac:dyDescent="0.15">
      <c r="A3490" s="618" t="s">
        <v>1099</v>
      </c>
      <c r="B3490" s="618">
        <v>2013</v>
      </c>
      <c r="C3490" s="619" t="s">
        <v>1103</v>
      </c>
    </row>
    <row r="3491" spans="1:3" x14ac:dyDescent="0.15">
      <c r="A3491" s="619" t="s">
        <v>1099</v>
      </c>
      <c r="B3491" s="618">
        <v>2013</v>
      </c>
      <c r="C3491" s="619" t="s">
        <v>1103</v>
      </c>
    </row>
    <row r="3492" spans="1:3" x14ac:dyDescent="0.15">
      <c r="A3492" s="619" t="s">
        <v>1099</v>
      </c>
      <c r="B3492" s="618">
        <v>2013</v>
      </c>
      <c r="C3492" s="619" t="s">
        <v>1080</v>
      </c>
    </row>
    <row r="3493" spans="1:3" x14ac:dyDescent="0.15">
      <c r="A3493" s="619" t="s">
        <v>1099</v>
      </c>
      <c r="B3493" s="618">
        <v>2013</v>
      </c>
      <c r="C3493" s="619" t="s">
        <v>437</v>
      </c>
    </row>
    <row r="3494" spans="1:3" x14ac:dyDescent="0.15">
      <c r="A3494" s="619" t="s">
        <v>1099</v>
      </c>
      <c r="B3494" s="618">
        <v>2013</v>
      </c>
      <c r="C3494" s="619" t="s">
        <v>1104</v>
      </c>
    </row>
    <row r="3495" spans="1:3" x14ac:dyDescent="0.15">
      <c r="A3495" s="619" t="s">
        <v>1099</v>
      </c>
      <c r="B3495" s="618">
        <v>2013</v>
      </c>
      <c r="C3495" s="619" t="s">
        <v>1080</v>
      </c>
    </row>
    <row r="3496" spans="1:3" x14ac:dyDescent="0.15">
      <c r="A3496" s="619" t="s">
        <v>1099</v>
      </c>
      <c r="B3496" s="618">
        <v>2013</v>
      </c>
      <c r="C3496" s="619" t="s">
        <v>1103</v>
      </c>
    </row>
    <row r="3497" spans="1:3" x14ac:dyDescent="0.15">
      <c r="A3497" s="619" t="s">
        <v>1099</v>
      </c>
      <c r="B3497" s="618">
        <v>2013</v>
      </c>
      <c r="C3497" s="619" t="s">
        <v>1080</v>
      </c>
    </row>
    <row r="3498" spans="1:3" x14ac:dyDescent="0.15">
      <c r="A3498" s="619" t="s">
        <v>1099</v>
      </c>
      <c r="B3498" s="618">
        <v>2013</v>
      </c>
      <c r="C3498" s="619" t="s">
        <v>1102</v>
      </c>
    </row>
    <row r="3499" spans="1:3" x14ac:dyDescent="0.15">
      <c r="A3499" s="618" t="s">
        <v>1099</v>
      </c>
      <c r="B3499" s="618">
        <v>2013</v>
      </c>
      <c r="C3499" s="619" t="s">
        <v>1103</v>
      </c>
    </row>
    <row r="3500" spans="1:3" x14ac:dyDescent="0.15">
      <c r="A3500" s="618" t="s">
        <v>1099</v>
      </c>
      <c r="B3500" s="618">
        <v>2013</v>
      </c>
      <c r="C3500" s="619" t="s">
        <v>424</v>
      </c>
    </row>
    <row r="3501" spans="1:3" x14ac:dyDescent="0.15">
      <c r="A3501" s="619" t="s">
        <v>1099</v>
      </c>
      <c r="B3501" s="618">
        <v>2013</v>
      </c>
      <c r="C3501" s="619" t="s">
        <v>424</v>
      </c>
    </row>
    <row r="3502" spans="1:3" x14ac:dyDescent="0.15">
      <c r="A3502" s="619" t="s">
        <v>1099</v>
      </c>
      <c r="B3502" s="618">
        <v>2013</v>
      </c>
      <c r="C3502" s="619" t="s">
        <v>1103</v>
      </c>
    </row>
    <row r="3503" spans="1:3" x14ac:dyDescent="0.15">
      <c r="A3503" s="619" t="s">
        <v>1099</v>
      </c>
      <c r="B3503" s="618">
        <v>2013</v>
      </c>
      <c r="C3503" s="619" t="s">
        <v>424</v>
      </c>
    </row>
    <row r="3504" spans="1:3" x14ac:dyDescent="0.15">
      <c r="A3504" s="619" t="s">
        <v>1099</v>
      </c>
      <c r="B3504" s="618">
        <v>2013</v>
      </c>
      <c r="C3504" s="619" t="s">
        <v>424</v>
      </c>
    </row>
    <row r="3505" spans="1:3" x14ac:dyDescent="0.15">
      <c r="A3505" s="619" t="s">
        <v>1099</v>
      </c>
      <c r="B3505" s="618">
        <v>2013</v>
      </c>
      <c r="C3505" s="619" t="s">
        <v>1103</v>
      </c>
    </row>
    <row r="3506" spans="1:3" x14ac:dyDescent="0.15">
      <c r="A3506" s="619" t="s">
        <v>1099</v>
      </c>
      <c r="B3506" s="618">
        <v>2013</v>
      </c>
      <c r="C3506" s="619" t="s">
        <v>1080</v>
      </c>
    </row>
    <row r="3507" spans="1:3" x14ac:dyDescent="0.15">
      <c r="A3507" s="619" t="s">
        <v>1099</v>
      </c>
      <c r="B3507" s="618">
        <v>2013</v>
      </c>
      <c r="C3507" s="619" t="s">
        <v>1080</v>
      </c>
    </row>
    <row r="3508" spans="1:3" x14ac:dyDescent="0.15">
      <c r="A3508" s="618" t="s">
        <v>1099</v>
      </c>
      <c r="B3508" s="618">
        <v>2013</v>
      </c>
      <c r="C3508" s="619" t="s">
        <v>1103</v>
      </c>
    </row>
    <row r="3509" spans="1:3" x14ac:dyDescent="0.15">
      <c r="A3509" s="618" t="s">
        <v>1099</v>
      </c>
      <c r="B3509" s="618">
        <v>2013</v>
      </c>
      <c r="C3509" s="619" t="s">
        <v>424</v>
      </c>
    </row>
    <row r="3510" spans="1:3" x14ac:dyDescent="0.15">
      <c r="A3510" s="618" t="s">
        <v>1099</v>
      </c>
      <c r="B3510" s="618">
        <v>2013</v>
      </c>
      <c r="C3510" s="619" t="s">
        <v>424</v>
      </c>
    </row>
    <row r="3511" spans="1:3" x14ac:dyDescent="0.15">
      <c r="A3511" s="618" t="s">
        <v>1099</v>
      </c>
      <c r="B3511" s="618">
        <v>2013</v>
      </c>
      <c r="C3511" s="619" t="s">
        <v>424</v>
      </c>
    </row>
    <row r="3512" spans="1:3" x14ac:dyDescent="0.15">
      <c r="A3512" s="618" t="s">
        <v>1099</v>
      </c>
      <c r="B3512" s="618">
        <v>2013</v>
      </c>
      <c r="C3512" s="619" t="s">
        <v>424</v>
      </c>
    </row>
    <row r="3513" spans="1:3" x14ac:dyDescent="0.15">
      <c r="A3513" s="619" t="s">
        <v>1099</v>
      </c>
      <c r="B3513" s="618">
        <v>2013</v>
      </c>
      <c r="C3513" s="619" t="s">
        <v>437</v>
      </c>
    </row>
    <row r="3514" spans="1:3" x14ac:dyDescent="0.15">
      <c r="A3514" s="619" t="s">
        <v>1099</v>
      </c>
      <c r="B3514" s="618">
        <v>2013</v>
      </c>
      <c r="C3514" s="619" t="s">
        <v>424</v>
      </c>
    </row>
    <row r="3515" spans="1:3" x14ac:dyDescent="0.15">
      <c r="A3515" s="619" t="s">
        <v>1099</v>
      </c>
      <c r="B3515" s="618">
        <v>2013</v>
      </c>
      <c r="C3515" s="619" t="s">
        <v>424</v>
      </c>
    </row>
    <row r="3516" spans="1:3" x14ac:dyDescent="0.15">
      <c r="A3516" s="619" t="s">
        <v>1099</v>
      </c>
      <c r="B3516" s="618">
        <v>2013</v>
      </c>
      <c r="C3516" s="619" t="s">
        <v>1104</v>
      </c>
    </row>
    <row r="3517" spans="1:3" x14ac:dyDescent="0.15">
      <c r="A3517" s="619" t="s">
        <v>1099</v>
      </c>
      <c r="B3517" s="618">
        <v>2013</v>
      </c>
      <c r="C3517" s="619" t="s">
        <v>437</v>
      </c>
    </row>
    <row r="3518" spans="1:3" x14ac:dyDescent="0.15">
      <c r="A3518" s="619" t="s">
        <v>1099</v>
      </c>
      <c r="B3518" s="618">
        <v>2013</v>
      </c>
      <c r="C3518" s="619" t="s">
        <v>1080</v>
      </c>
    </row>
    <row r="3519" spans="1:3" x14ac:dyDescent="0.15">
      <c r="A3519" s="619" t="s">
        <v>1099</v>
      </c>
      <c r="B3519" s="618">
        <v>2013</v>
      </c>
      <c r="C3519" s="619" t="s">
        <v>424</v>
      </c>
    </row>
    <row r="3520" spans="1:3" x14ac:dyDescent="0.15">
      <c r="A3520" s="619" t="s">
        <v>1099</v>
      </c>
      <c r="B3520" s="618">
        <v>2013</v>
      </c>
      <c r="C3520" s="619" t="s">
        <v>424</v>
      </c>
    </row>
    <row r="3521" spans="1:3" x14ac:dyDescent="0.15">
      <c r="A3521" s="619" t="s">
        <v>1099</v>
      </c>
      <c r="B3521" s="618">
        <v>2013</v>
      </c>
      <c r="C3521" s="619" t="s">
        <v>424</v>
      </c>
    </row>
    <row r="3522" spans="1:3" x14ac:dyDescent="0.15">
      <c r="A3522" s="619" t="s">
        <v>1099</v>
      </c>
      <c r="B3522" s="618">
        <v>2013</v>
      </c>
      <c r="C3522" s="619" t="s">
        <v>424</v>
      </c>
    </row>
    <row r="3523" spans="1:3" x14ac:dyDescent="0.15">
      <c r="A3523" s="619" t="s">
        <v>1099</v>
      </c>
      <c r="B3523" s="618">
        <v>2013</v>
      </c>
      <c r="C3523" s="619" t="s">
        <v>437</v>
      </c>
    </row>
    <row r="3524" spans="1:3" x14ac:dyDescent="0.15">
      <c r="A3524" s="619" t="s">
        <v>1099</v>
      </c>
      <c r="B3524" s="618">
        <v>2013</v>
      </c>
      <c r="C3524" s="619" t="s">
        <v>424</v>
      </c>
    </row>
    <row r="3525" spans="1:3" x14ac:dyDescent="0.15">
      <c r="A3525" s="619" t="s">
        <v>1099</v>
      </c>
      <c r="B3525" s="618">
        <v>2013</v>
      </c>
      <c r="C3525" s="619" t="s">
        <v>424</v>
      </c>
    </row>
    <row r="3526" spans="1:3" x14ac:dyDescent="0.15">
      <c r="A3526" s="618" t="s">
        <v>1099</v>
      </c>
      <c r="B3526" s="618">
        <v>2013</v>
      </c>
      <c r="C3526" s="619" t="s">
        <v>424</v>
      </c>
    </row>
    <row r="3527" spans="1:3" x14ac:dyDescent="0.15">
      <c r="A3527" s="618" t="s">
        <v>1099</v>
      </c>
      <c r="B3527" s="618">
        <v>2013</v>
      </c>
      <c r="C3527" s="619" t="s">
        <v>424</v>
      </c>
    </row>
    <row r="3528" spans="1:3" x14ac:dyDescent="0.15">
      <c r="A3528" s="618" t="s">
        <v>1099</v>
      </c>
      <c r="B3528" s="618">
        <v>2013</v>
      </c>
      <c r="C3528" s="619" t="s">
        <v>424</v>
      </c>
    </row>
    <row r="3529" spans="1:3" x14ac:dyDescent="0.15">
      <c r="A3529" s="618" t="s">
        <v>1099</v>
      </c>
      <c r="B3529" s="618">
        <v>2013</v>
      </c>
      <c r="C3529" s="619" t="s">
        <v>424</v>
      </c>
    </row>
    <row r="3530" spans="1:3" x14ac:dyDescent="0.15">
      <c r="A3530" s="618" t="s">
        <v>1099</v>
      </c>
      <c r="B3530" s="618">
        <v>2013</v>
      </c>
      <c r="C3530" s="619" t="s">
        <v>424</v>
      </c>
    </row>
    <row r="3531" spans="1:3" x14ac:dyDescent="0.15">
      <c r="A3531" s="618" t="s">
        <v>1099</v>
      </c>
      <c r="B3531" s="618">
        <v>2013</v>
      </c>
      <c r="C3531" s="619" t="s">
        <v>455</v>
      </c>
    </row>
    <row r="3532" spans="1:3" x14ac:dyDescent="0.15">
      <c r="A3532" s="618" t="s">
        <v>1099</v>
      </c>
      <c r="B3532" s="618">
        <v>2013</v>
      </c>
      <c r="C3532" s="619" t="s">
        <v>424</v>
      </c>
    </row>
    <row r="3533" spans="1:3" x14ac:dyDescent="0.15">
      <c r="A3533" s="618" t="s">
        <v>1099</v>
      </c>
      <c r="B3533" s="618">
        <v>2013</v>
      </c>
      <c r="C3533" s="619" t="s">
        <v>424</v>
      </c>
    </row>
    <row r="3534" spans="1:3" x14ac:dyDescent="0.15">
      <c r="A3534" s="618" t="s">
        <v>1099</v>
      </c>
      <c r="B3534" s="618">
        <v>2013</v>
      </c>
      <c r="C3534" s="619" t="s">
        <v>1103</v>
      </c>
    </row>
    <row r="3535" spans="1:3" x14ac:dyDescent="0.15">
      <c r="A3535" s="618" t="s">
        <v>1099</v>
      </c>
      <c r="B3535" s="618">
        <v>2013</v>
      </c>
      <c r="C3535" s="619" t="s">
        <v>424</v>
      </c>
    </row>
    <row r="3536" spans="1:3" x14ac:dyDescent="0.15">
      <c r="A3536" s="618" t="s">
        <v>1099</v>
      </c>
      <c r="B3536" s="618">
        <v>2013</v>
      </c>
      <c r="C3536" s="619" t="s">
        <v>424</v>
      </c>
    </row>
    <row r="3537" spans="1:3" x14ac:dyDescent="0.15">
      <c r="A3537" s="618" t="s">
        <v>1099</v>
      </c>
      <c r="B3537" s="618">
        <v>2013</v>
      </c>
      <c r="C3537" s="619" t="s">
        <v>424</v>
      </c>
    </row>
    <row r="3538" spans="1:3" x14ac:dyDescent="0.15">
      <c r="A3538" s="618" t="s">
        <v>1099</v>
      </c>
      <c r="B3538" s="618">
        <v>2013</v>
      </c>
      <c r="C3538" s="619" t="s">
        <v>424</v>
      </c>
    </row>
    <row r="3539" spans="1:3" x14ac:dyDescent="0.15">
      <c r="A3539" s="618" t="s">
        <v>1099</v>
      </c>
      <c r="B3539" s="618">
        <v>2013</v>
      </c>
      <c r="C3539" s="619" t="s">
        <v>424</v>
      </c>
    </row>
    <row r="3540" spans="1:3" x14ac:dyDescent="0.15">
      <c r="A3540" s="618" t="s">
        <v>1099</v>
      </c>
      <c r="B3540" s="618">
        <v>2013</v>
      </c>
      <c r="C3540" s="619" t="s">
        <v>424</v>
      </c>
    </row>
    <row r="3541" spans="1:3" x14ac:dyDescent="0.15">
      <c r="A3541" s="618" t="s">
        <v>1099</v>
      </c>
      <c r="B3541" s="618">
        <v>2013</v>
      </c>
      <c r="C3541" s="619" t="s">
        <v>424</v>
      </c>
    </row>
    <row r="3542" spans="1:3" x14ac:dyDescent="0.15">
      <c r="A3542" s="618" t="s">
        <v>1099</v>
      </c>
      <c r="B3542" s="618">
        <v>2013</v>
      </c>
      <c r="C3542" s="619" t="s">
        <v>424</v>
      </c>
    </row>
    <row r="3543" spans="1:3" x14ac:dyDescent="0.15">
      <c r="A3543" s="618" t="s">
        <v>1099</v>
      </c>
      <c r="B3543" s="618">
        <v>2013</v>
      </c>
      <c r="C3543" s="619" t="s">
        <v>424</v>
      </c>
    </row>
    <row r="3544" spans="1:3" x14ac:dyDescent="0.15">
      <c r="A3544" s="618" t="s">
        <v>1099</v>
      </c>
      <c r="B3544" s="618">
        <v>2013</v>
      </c>
      <c r="C3544" s="619" t="s">
        <v>424</v>
      </c>
    </row>
    <row r="3545" spans="1:3" x14ac:dyDescent="0.15">
      <c r="A3545" s="618" t="s">
        <v>1099</v>
      </c>
      <c r="B3545" s="618">
        <v>2013</v>
      </c>
      <c r="C3545" s="619" t="s">
        <v>424</v>
      </c>
    </row>
    <row r="3546" spans="1:3" x14ac:dyDescent="0.15">
      <c r="A3546" s="618" t="s">
        <v>1099</v>
      </c>
      <c r="B3546" s="618">
        <v>2013</v>
      </c>
      <c r="C3546" s="619" t="s">
        <v>424</v>
      </c>
    </row>
    <row r="3547" spans="1:3" x14ac:dyDescent="0.15">
      <c r="A3547" s="619" t="s">
        <v>1099</v>
      </c>
      <c r="B3547" s="618">
        <v>2013</v>
      </c>
      <c r="C3547" s="619" t="s">
        <v>1103</v>
      </c>
    </row>
    <row r="3548" spans="1:3" x14ac:dyDescent="0.15">
      <c r="A3548" s="619" t="s">
        <v>1099</v>
      </c>
      <c r="B3548" s="618">
        <v>2013</v>
      </c>
      <c r="C3548" s="619" t="s">
        <v>424</v>
      </c>
    </row>
    <row r="3549" spans="1:3" x14ac:dyDescent="0.15">
      <c r="A3549" s="618" t="s">
        <v>1099</v>
      </c>
      <c r="B3549" s="618">
        <v>2013</v>
      </c>
      <c r="C3549" s="619" t="s">
        <v>424</v>
      </c>
    </row>
    <row r="3550" spans="1:3" x14ac:dyDescent="0.15">
      <c r="A3550" s="618" t="s">
        <v>1099</v>
      </c>
      <c r="B3550" s="618">
        <v>2013</v>
      </c>
      <c r="C3550" s="619" t="s">
        <v>1102</v>
      </c>
    </row>
    <row r="3551" spans="1:3" x14ac:dyDescent="0.15">
      <c r="A3551" s="618" t="s">
        <v>1099</v>
      </c>
      <c r="B3551" s="618">
        <v>2013</v>
      </c>
      <c r="C3551" s="619" t="s">
        <v>424</v>
      </c>
    </row>
    <row r="3552" spans="1:3" x14ac:dyDescent="0.15">
      <c r="A3552" s="618" t="s">
        <v>1099</v>
      </c>
      <c r="B3552" s="618">
        <v>2013</v>
      </c>
      <c r="C3552" s="619" t="s">
        <v>424</v>
      </c>
    </row>
    <row r="3553" spans="1:3" x14ac:dyDescent="0.15">
      <c r="A3553" s="618" t="s">
        <v>1099</v>
      </c>
      <c r="B3553" s="618">
        <v>2013</v>
      </c>
      <c r="C3553" s="619" t="s">
        <v>437</v>
      </c>
    </row>
    <row r="3554" spans="1:3" x14ac:dyDescent="0.15">
      <c r="A3554" s="618" t="s">
        <v>1099</v>
      </c>
      <c r="B3554" s="618">
        <v>2013</v>
      </c>
      <c r="C3554" s="619" t="s">
        <v>437</v>
      </c>
    </row>
    <row r="3555" spans="1:3" x14ac:dyDescent="0.15">
      <c r="A3555" s="618" t="s">
        <v>1099</v>
      </c>
      <c r="B3555" s="618">
        <v>2013</v>
      </c>
      <c r="C3555" s="619" t="s">
        <v>424</v>
      </c>
    </row>
    <row r="3556" spans="1:3" x14ac:dyDescent="0.15">
      <c r="A3556" s="618" t="s">
        <v>1099</v>
      </c>
      <c r="B3556" s="618">
        <v>2013</v>
      </c>
      <c r="C3556" s="619" t="s">
        <v>424</v>
      </c>
    </row>
    <row r="3557" spans="1:3" x14ac:dyDescent="0.15">
      <c r="A3557" s="618" t="s">
        <v>1099</v>
      </c>
      <c r="B3557" s="618">
        <v>2013</v>
      </c>
      <c r="C3557" s="619" t="s">
        <v>424</v>
      </c>
    </row>
    <row r="3558" spans="1:3" x14ac:dyDescent="0.15">
      <c r="A3558" s="618" t="s">
        <v>1099</v>
      </c>
      <c r="B3558" s="618">
        <v>2013</v>
      </c>
      <c r="C3558" s="619" t="s">
        <v>1080</v>
      </c>
    </row>
    <row r="3559" spans="1:3" x14ac:dyDescent="0.15">
      <c r="A3559" s="618" t="s">
        <v>1099</v>
      </c>
      <c r="B3559" s="618">
        <v>2013</v>
      </c>
      <c r="C3559" s="619" t="s">
        <v>424</v>
      </c>
    </row>
    <row r="3560" spans="1:3" x14ac:dyDescent="0.15">
      <c r="A3560" s="618" t="s">
        <v>1099</v>
      </c>
      <c r="B3560" s="618">
        <v>2013</v>
      </c>
      <c r="C3560" s="619" t="s">
        <v>437</v>
      </c>
    </row>
    <row r="3561" spans="1:3" x14ac:dyDescent="0.15">
      <c r="A3561" s="618" t="s">
        <v>1099</v>
      </c>
      <c r="B3561" s="618">
        <v>2013</v>
      </c>
      <c r="C3561" s="619" t="s">
        <v>424</v>
      </c>
    </row>
    <row r="3562" spans="1:3" x14ac:dyDescent="0.15">
      <c r="A3562" s="618" t="s">
        <v>1099</v>
      </c>
      <c r="B3562" s="618">
        <v>2013</v>
      </c>
      <c r="C3562" s="619" t="s">
        <v>424</v>
      </c>
    </row>
    <row r="3563" spans="1:3" x14ac:dyDescent="0.15">
      <c r="A3563" s="619" t="s">
        <v>1099</v>
      </c>
      <c r="B3563" s="618">
        <v>2013</v>
      </c>
      <c r="C3563" s="619" t="s">
        <v>424</v>
      </c>
    </row>
    <row r="3564" spans="1:3" x14ac:dyDescent="0.15">
      <c r="A3564" s="619" t="s">
        <v>1099</v>
      </c>
      <c r="B3564" s="618">
        <v>2013</v>
      </c>
      <c r="C3564" s="619" t="s">
        <v>424</v>
      </c>
    </row>
    <row r="3565" spans="1:3" x14ac:dyDescent="0.15">
      <c r="A3565" s="619" t="s">
        <v>1099</v>
      </c>
      <c r="B3565" s="618">
        <v>2013</v>
      </c>
      <c r="C3565" s="619" t="s">
        <v>424</v>
      </c>
    </row>
    <row r="3566" spans="1:3" x14ac:dyDescent="0.15">
      <c r="A3566" s="619" t="s">
        <v>1099</v>
      </c>
      <c r="B3566" s="618">
        <v>2013</v>
      </c>
      <c r="C3566" s="619" t="s">
        <v>424</v>
      </c>
    </row>
    <row r="3567" spans="1:3" x14ac:dyDescent="0.15">
      <c r="A3567" s="619" t="s">
        <v>1099</v>
      </c>
      <c r="B3567" s="618">
        <v>2013</v>
      </c>
      <c r="C3567" s="619" t="s">
        <v>424</v>
      </c>
    </row>
    <row r="3568" spans="1:3" x14ac:dyDescent="0.15">
      <c r="A3568" s="619" t="s">
        <v>1099</v>
      </c>
      <c r="B3568" s="618">
        <v>2013</v>
      </c>
      <c r="C3568" s="619" t="s">
        <v>1107</v>
      </c>
    </row>
    <row r="3569" spans="1:3" x14ac:dyDescent="0.15">
      <c r="A3569" s="619" t="s">
        <v>1099</v>
      </c>
      <c r="B3569" s="618">
        <v>2013</v>
      </c>
      <c r="C3569" s="619" t="s">
        <v>424</v>
      </c>
    </row>
    <row r="3570" spans="1:3" x14ac:dyDescent="0.15">
      <c r="A3570" s="619" t="s">
        <v>1099</v>
      </c>
      <c r="B3570" s="618">
        <v>2013</v>
      </c>
      <c r="C3570" s="619" t="s">
        <v>1102</v>
      </c>
    </row>
    <row r="3571" spans="1:3" x14ac:dyDescent="0.15">
      <c r="A3571" s="619" t="s">
        <v>1099</v>
      </c>
      <c r="B3571" s="618">
        <v>2013</v>
      </c>
      <c r="C3571" s="619" t="s">
        <v>424</v>
      </c>
    </row>
    <row r="3572" spans="1:3" x14ac:dyDescent="0.15">
      <c r="A3572" s="619" t="s">
        <v>1099</v>
      </c>
      <c r="B3572" s="618">
        <v>2013</v>
      </c>
      <c r="C3572" s="619" t="s">
        <v>1102</v>
      </c>
    </row>
    <row r="3573" spans="1:3" x14ac:dyDescent="0.15">
      <c r="A3573" s="619" t="s">
        <v>1099</v>
      </c>
      <c r="B3573" s="618">
        <v>2013</v>
      </c>
      <c r="C3573" s="619" t="s">
        <v>424</v>
      </c>
    </row>
    <row r="3574" spans="1:3" x14ac:dyDescent="0.15">
      <c r="A3574" s="619" t="s">
        <v>1099</v>
      </c>
      <c r="B3574" s="618">
        <v>2013</v>
      </c>
      <c r="C3574" s="619" t="s">
        <v>437</v>
      </c>
    </row>
    <row r="3575" spans="1:3" x14ac:dyDescent="0.15">
      <c r="A3575" s="619" t="s">
        <v>1099</v>
      </c>
      <c r="B3575" s="618">
        <v>2013</v>
      </c>
      <c r="C3575" s="619" t="s">
        <v>1103</v>
      </c>
    </row>
    <row r="3576" spans="1:3" x14ac:dyDescent="0.15">
      <c r="A3576" s="619" t="s">
        <v>1099</v>
      </c>
      <c r="B3576" s="618">
        <v>2013</v>
      </c>
      <c r="C3576" s="619" t="s">
        <v>1107</v>
      </c>
    </row>
    <row r="3577" spans="1:3" x14ac:dyDescent="0.15">
      <c r="A3577" s="619" t="s">
        <v>1099</v>
      </c>
      <c r="B3577" s="618">
        <v>2013</v>
      </c>
      <c r="C3577" s="619" t="s">
        <v>424</v>
      </c>
    </row>
    <row r="3578" spans="1:3" x14ac:dyDescent="0.15">
      <c r="A3578" s="619" t="s">
        <v>1099</v>
      </c>
      <c r="B3578" s="618">
        <v>2013</v>
      </c>
      <c r="C3578" s="619" t="s">
        <v>424</v>
      </c>
    </row>
    <row r="3579" spans="1:3" x14ac:dyDescent="0.15">
      <c r="A3579" s="619" t="s">
        <v>1099</v>
      </c>
      <c r="B3579" s="618">
        <v>2013</v>
      </c>
      <c r="C3579" s="619" t="s">
        <v>424</v>
      </c>
    </row>
    <row r="3580" spans="1:3" x14ac:dyDescent="0.15">
      <c r="A3580" s="619" t="s">
        <v>1099</v>
      </c>
      <c r="B3580" s="618">
        <v>2013</v>
      </c>
      <c r="C3580" s="619" t="s">
        <v>1103</v>
      </c>
    </row>
    <row r="3581" spans="1:3" x14ac:dyDescent="0.15">
      <c r="A3581" s="619" t="s">
        <v>1099</v>
      </c>
      <c r="B3581" s="618">
        <v>2013</v>
      </c>
      <c r="C3581" s="619" t="s">
        <v>424</v>
      </c>
    </row>
    <row r="3582" spans="1:3" x14ac:dyDescent="0.15">
      <c r="A3582" s="619" t="s">
        <v>1099</v>
      </c>
      <c r="B3582" s="618">
        <v>2013</v>
      </c>
      <c r="C3582" s="619" t="s">
        <v>1104</v>
      </c>
    </row>
    <row r="3583" spans="1:3" x14ac:dyDescent="0.15">
      <c r="A3583" s="619" t="s">
        <v>1099</v>
      </c>
      <c r="B3583" s="618">
        <v>2013</v>
      </c>
      <c r="C3583" s="619" t="s">
        <v>1102</v>
      </c>
    </row>
    <row r="3584" spans="1:3" x14ac:dyDescent="0.15">
      <c r="A3584" s="619" t="s">
        <v>1099</v>
      </c>
      <c r="B3584" s="618">
        <v>2013</v>
      </c>
      <c r="C3584" s="619" t="s">
        <v>437</v>
      </c>
    </row>
    <row r="3585" spans="1:3" x14ac:dyDescent="0.15">
      <c r="A3585" s="619" t="s">
        <v>1099</v>
      </c>
      <c r="B3585" s="618">
        <v>2013</v>
      </c>
      <c r="C3585" s="619" t="s">
        <v>424</v>
      </c>
    </row>
    <row r="3586" spans="1:3" x14ac:dyDescent="0.15">
      <c r="A3586" s="619" t="s">
        <v>1099</v>
      </c>
      <c r="B3586" s="618">
        <v>2013</v>
      </c>
      <c r="C3586" s="619" t="s">
        <v>1102</v>
      </c>
    </row>
    <row r="3587" spans="1:3" x14ac:dyDescent="0.15">
      <c r="A3587" s="619" t="s">
        <v>1099</v>
      </c>
      <c r="B3587" s="618">
        <v>2013</v>
      </c>
      <c r="C3587" s="619" t="s">
        <v>1102</v>
      </c>
    </row>
    <row r="3588" spans="1:3" x14ac:dyDescent="0.15">
      <c r="A3588" s="619" t="s">
        <v>1099</v>
      </c>
      <c r="B3588" s="618">
        <v>2013</v>
      </c>
      <c r="C3588" s="619" t="s">
        <v>424</v>
      </c>
    </row>
    <row r="3589" spans="1:3" x14ac:dyDescent="0.15">
      <c r="A3589" s="619" t="s">
        <v>1099</v>
      </c>
      <c r="B3589" s="618">
        <v>2013</v>
      </c>
      <c r="C3589" s="619" t="s">
        <v>1102</v>
      </c>
    </row>
    <row r="3590" spans="1:3" x14ac:dyDescent="0.15">
      <c r="A3590" s="619" t="s">
        <v>1099</v>
      </c>
      <c r="B3590" s="618">
        <v>2013</v>
      </c>
      <c r="C3590" s="619" t="s">
        <v>437</v>
      </c>
    </row>
    <row r="3591" spans="1:3" x14ac:dyDescent="0.15">
      <c r="A3591" s="619" t="s">
        <v>1099</v>
      </c>
      <c r="B3591" s="618">
        <v>2013</v>
      </c>
      <c r="C3591" s="619" t="s">
        <v>1104</v>
      </c>
    </row>
    <row r="3592" spans="1:3" x14ac:dyDescent="0.15">
      <c r="A3592" s="619" t="s">
        <v>1099</v>
      </c>
      <c r="B3592" s="618">
        <v>2013</v>
      </c>
      <c r="C3592" s="619" t="s">
        <v>424</v>
      </c>
    </row>
    <row r="3593" spans="1:3" x14ac:dyDescent="0.15">
      <c r="A3593" s="619" t="s">
        <v>1099</v>
      </c>
      <c r="B3593" s="618">
        <v>2013</v>
      </c>
      <c r="C3593" s="619" t="s">
        <v>424</v>
      </c>
    </row>
    <row r="3594" spans="1:3" x14ac:dyDescent="0.15">
      <c r="A3594" s="619" t="s">
        <v>1099</v>
      </c>
      <c r="B3594" s="618">
        <v>2013</v>
      </c>
      <c r="C3594" s="619" t="s">
        <v>1104</v>
      </c>
    </row>
    <row r="3595" spans="1:3" x14ac:dyDescent="0.15">
      <c r="A3595" s="619" t="s">
        <v>1099</v>
      </c>
      <c r="B3595" s="618">
        <v>2013</v>
      </c>
      <c r="C3595" s="619" t="s">
        <v>424</v>
      </c>
    </row>
    <row r="3596" spans="1:3" x14ac:dyDescent="0.15">
      <c r="A3596" s="619" t="s">
        <v>1099</v>
      </c>
      <c r="B3596" s="618">
        <v>2013</v>
      </c>
      <c r="C3596" s="619" t="s">
        <v>1102</v>
      </c>
    </row>
    <row r="3597" spans="1:3" x14ac:dyDescent="0.15">
      <c r="A3597" s="619" t="s">
        <v>1099</v>
      </c>
      <c r="B3597" s="618">
        <v>2013</v>
      </c>
      <c r="C3597" s="619" t="s">
        <v>424</v>
      </c>
    </row>
    <row r="3598" spans="1:3" x14ac:dyDescent="0.15">
      <c r="A3598" s="619" t="s">
        <v>1099</v>
      </c>
      <c r="B3598" s="618">
        <v>2013</v>
      </c>
      <c r="C3598" s="619" t="s">
        <v>424</v>
      </c>
    </row>
    <row r="3599" spans="1:3" x14ac:dyDescent="0.15">
      <c r="A3599" s="619" t="s">
        <v>1099</v>
      </c>
      <c r="B3599" s="618">
        <v>2013</v>
      </c>
      <c r="C3599" s="619" t="s">
        <v>1103</v>
      </c>
    </row>
    <row r="3600" spans="1:3" x14ac:dyDescent="0.15">
      <c r="A3600" s="619" t="s">
        <v>1099</v>
      </c>
      <c r="B3600" s="618">
        <v>2013</v>
      </c>
      <c r="C3600" s="619" t="s">
        <v>1103</v>
      </c>
    </row>
    <row r="3601" spans="1:3" x14ac:dyDescent="0.15">
      <c r="A3601" s="619" t="s">
        <v>1099</v>
      </c>
      <c r="B3601" s="618">
        <v>2013</v>
      </c>
      <c r="C3601" s="619" t="s">
        <v>1102</v>
      </c>
    </row>
    <row r="3602" spans="1:3" x14ac:dyDescent="0.15">
      <c r="A3602" s="619" t="s">
        <v>1099</v>
      </c>
      <c r="B3602" s="618">
        <v>2013</v>
      </c>
      <c r="C3602" s="619" t="s">
        <v>1102</v>
      </c>
    </row>
    <row r="3603" spans="1:3" x14ac:dyDescent="0.15">
      <c r="A3603" s="619" t="s">
        <v>1099</v>
      </c>
      <c r="B3603" s="618">
        <v>2013</v>
      </c>
      <c r="C3603" s="619" t="s">
        <v>1102</v>
      </c>
    </row>
    <row r="3604" spans="1:3" x14ac:dyDescent="0.15">
      <c r="A3604" s="619" t="s">
        <v>1099</v>
      </c>
      <c r="B3604" s="618">
        <v>2013</v>
      </c>
      <c r="C3604" s="619" t="s">
        <v>1102</v>
      </c>
    </row>
    <row r="3605" spans="1:3" x14ac:dyDescent="0.15">
      <c r="A3605" s="619" t="s">
        <v>1099</v>
      </c>
      <c r="B3605" s="618">
        <v>2013</v>
      </c>
      <c r="C3605" s="619" t="s">
        <v>1102</v>
      </c>
    </row>
    <row r="3606" spans="1:3" x14ac:dyDescent="0.15">
      <c r="A3606" s="619" t="s">
        <v>1099</v>
      </c>
      <c r="B3606" s="618">
        <v>2013</v>
      </c>
      <c r="C3606" s="619" t="s">
        <v>1103</v>
      </c>
    </row>
    <row r="3607" spans="1:3" x14ac:dyDescent="0.15">
      <c r="A3607" s="619" t="s">
        <v>1099</v>
      </c>
      <c r="B3607" s="618">
        <v>2013</v>
      </c>
      <c r="C3607" s="619" t="s">
        <v>1102</v>
      </c>
    </row>
    <row r="3608" spans="1:3" x14ac:dyDescent="0.15">
      <c r="A3608" s="619" t="s">
        <v>1099</v>
      </c>
      <c r="B3608" s="618">
        <v>2013</v>
      </c>
      <c r="C3608" s="619" t="s">
        <v>424</v>
      </c>
    </row>
    <row r="3609" spans="1:3" x14ac:dyDescent="0.15">
      <c r="A3609" s="619" t="s">
        <v>1099</v>
      </c>
      <c r="B3609" s="618">
        <v>2013</v>
      </c>
      <c r="C3609" s="619" t="s">
        <v>1104</v>
      </c>
    </row>
    <row r="3610" spans="1:3" x14ac:dyDescent="0.15">
      <c r="A3610" s="619" t="s">
        <v>1099</v>
      </c>
      <c r="B3610" s="618">
        <v>2013</v>
      </c>
      <c r="C3610" s="619" t="s">
        <v>1104</v>
      </c>
    </row>
    <row r="3611" spans="1:3" x14ac:dyDescent="0.15">
      <c r="A3611" s="619" t="s">
        <v>1099</v>
      </c>
      <c r="B3611" s="618">
        <v>2013</v>
      </c>
      <c r="C3611" s="619" t="s">
        <v>1102</v>
      </c>
    </row>
    <row r="3612" spans="1:3" x14ac:dyDescent="0.15">
      <c r="A3612" s="619" t="s">
        <v>1099</v>
      </c>
      <c r="B3612" s="618">
        <v>2013</v>
      </c>
      <c r="C3612" s="619" t="s">
        <v>1107</v>
      </c>
    </row>
    <row r="3613" spans="1:3" x14ac:dyDescent="0.15">
      <c r="A3613" s="619" t="s">
        <v>1099</v>
      </c>
      <c r="B3613" s="618">
        <v>2013</v>
      </c>
      <c r="C3613" s="619" t="s">
        <v>1080</v>
      </c>
    </row>
    <row r="3614" spans="1:3" x14ac:dyDescent="0.15">
      <c r="A3614" s="619" t="s">
        <v>1099</v>
      </c>
      <c r="B3614" s="618">
        <v>2013</v>
      </c>
      <c r="C3614" s="619" t="s">
        <v>1102</v>
      </c>
    </row>
    <row r="3615" spans="1:3" x14ac:dyDescent="0.15">
      <c r="A3615" s="619" t="s">
        <v>1099</v>
      </c>
      <c r="B3615" s="618">
        <v>2013</v>
      </c>
      <c r="C3615" s="619" t="s">
        <v>1102</v>
      </c>
    </row>
    <row r="3616" spans="1:3" x14ac:dyDescent="0.15">
      <c r="A3616" s="619" t="s">
        <v>1099</v>
      </c>
      <c r="B3616" s="618">
        <v>2013</v>
      </c>
      <c r="C3616" s="619" t="s">
        <v>424</v>
      </c>
    </row>
    <row r="3617" spans="1:3" x14ac:dyDescent="0.15">
      <c r="A3617" s="619" t="s">
        <v>1099</v>
      </c>
      <c r="B3617" s="618">
        <v>2013</v>
      </c>
      <c r="C3617" s="619" t="s">
        <v>424</v>
      </c>
    </row>
    <row r="3618" spans="1:3" x14ac:dyDescent="0.15">
      <c r="A3618" s="619" t="s">
        <v>1099</v>
      </c>
      <c r="B3618" s="618">
        <v>2013</v>
      </c>
      <c r="C3618" s="619" t="s">
        <v>424</v>
      </c>
    </row>
    <row r="3619" spans="1:3" x14ac:dyDescent="0.15">
      <c r="A3619" s="619" t="s">
        <v>1099</v>
      </c>
      <c r="B3619" s="618">
        <v>2013</v>
      </c>
      <c r="C3619" s="619" t="s">
        <v>424</v>
      </c>
    </row>
    <row r="3620" spans="1:3" x14ac:dyDescent="0.15">
      <c r="A3620" s="619" t="s">
        <v>1099</v>
      </c>
      <c r="B3620" s="618">
        <v>2013</v>
      </c>
      <c r="C3620" s="619" t="s">
        <v>424</v>
      </c>
    </row>
    <row r="3621" spans="1:3" x14ac:dyDescent="0.15">
      <c r="A3621" s="619" t="s">
        <v>1099</v>
      </c>
      <c r="B3621" s="618">
        <v>2013</v>
      </c>
      <c r="C3621" s="619" t="s">
        <v>1102</v>
      </c>
    </row>
    <row r="3622" spans="1:3" x14ac:dyDescent="0.15">
      <c r="A3622" s="619" t="s">
        <v>1099</v>
      </c>
      <c r="B3622" s="618">
        <v>2013</v>
      </c>
      <c r="C3622" s="619" t="s">
        <v>424</v>
      </c>
    </row>
    <row r="3623" spans="1:3" x14ac:dyDescent="0.15">
      <c r="A3623" s="619" t="s">
        <v>1099</v>
      </c>
      <c r="B3623" s="618">
        <v>2013</v>
      </c>
      <c r="C3623" s="619" t="s">
        <v>1103</v>
      </c>
    </row>
    <row r="3624" spans="1:3" x14ac:dyDescent="0.15">
      <c r="A3624" s="619" t="s">
        <v>1099</v>
      </c>
      <c r="B3624" s="618">
        <v>2013</v>
      </c>
      <c r="C3624" s="619" t="s">
        <v>424</v>
      </c>
    </row>
    <row r="3625" spans="1:3" x14ac:dyDescent="0.15">
      <c r="A3625" s="619" t="s">
        <v>1099</v>
      </c>
      <c r="B3625" s="618">
        <v>2013</v>
      </c>
      <c r="C3625" s="619" t="s">
        <v>1103</v>
      </c>
    </row>
    <row r="3626" spans="1:3" x14ac:dyDescent="0.15">
      <c r="A3626" s="619" t="s">
        <v>1099</v>
      </c>
      <c r="B3626" s="618">
        <v>2013</v>
      </c>
      <c r="C3626" s="619" t="s">
        <v>1102</v>
      </c>
    </row>
    <row r="3627" spans="1:3" x14ac:dyDescent="0.15">
      <c r="A3627" s="619" t="s">
        <v>1099</v>
      </c>
      <c r="B3627" s="618">
        <v>2013</v>
      </c>
      <c r="C3627" s="619" t="s">
        <v>1102</v>
      </c>
    </row>
    <row r="3628" spans="1:3" x14ac:dyDescent="0.15">
      <c r="A3628" s="619" t="s">
        <v>1099</v>
      </c>
      <c r="B3628" s="618">
        <v>2013</v>
      </c>
      <c r="C3628" s="619" t="s">
        <v>1102</v>
      </c>
    </row>
    <row r="3629" spans="1:3" x14ac:dyDescent="0.15">
      <c r="A3629" s="619" t="s">
        <v>1099</v>
      </c>
      <c r="B3629" s="618">
        <v>2013</v>
      </c>
      <c r="C3629" s="619" t="s">
        <v>1102</v>
      </c>
    </row>
    <row r="3630" spans="1:3" x14ac:dyDescent="0.15">
      <c r="A3630" s="619" t="s">
        <v>1099</v>
      </c>
      <c r="B3630" s="618">
        <v>2013</v>
      </c>
      <c r="C3630" s="619" t="s">
        <v>424</v>
      </c>
    </row>
    <row r="3631" spans="1:3" x14ac:dyDescent="0.15">
      <c r="A3631" s="619" t="s">
        <v>1099</v>
      </c>
      <c r="B3631" s="618">
        <v>2013</v>
      </c>
      <c r="C3631" s="619" t="s">
        <v>424</v>
      </c>
    </row>
    <row r="3632" spans="1:3" x14ac:dyDescent="0.15">
      <c r="A3632" s="619" t="s">
        <v>1099</v>
      </c>
      <c r="B3632" s="618">
        <v>2013</v>
      </c>
      <c r="C3632" s="619" t="s">
        <v>1080</v>
      </c>
    </row>
    <row r="3633" spans="1:3" x14ac:dyDescent="0.15">
      <c r="A3633" s="618" t="s">
        <v>1099</v>
      </c>
      <c r="B3633" s="618">
        <v>2013</v>
      </c>
      <c r="C3633" s="619" t="s">
        <v>424</v>
      </c>
    </row>
    <row r="3634" spans="1:3" x14ac:dyDescent="0.15">
      <c r="A3634" s="618" t="s">
        <v>1099</v>
      </c>
      <c r="B3634" s="618">
        <v>2013</v>
      </c>
      <c r="C3634" s="619" t="s">
        <v>424</v>
      </c>
    </row>
    <row r="3635" spans="1:3" x14ac:dyDescent="0.15">
      <c r="A3635" s="618" t="s">
        <v>1099</v>
      </c>
      <c r="B3635" s="618">
        <v>2013</v>
      </c>
      <c r="C3635" s="619" t="s">
        <v>424</v>
      </c>
    </row>
    <row r="3636" spans="1:3" x14ac:dyDescent="0.15">
      <c r="A3636" s="618" t="s">
        <v>1099</v>
      </c>
      <c r="B3636" s="618">
        <v>2013</v>
      </c>
      <c r="C3636" s="619" t="s">
        <v>424</v>
      </c>
    </row>
    <row r="3637" spans="1:3" x14ac:dyDescent="0.15">
      <c r="A3637" s="618" t="s">
        <v>1099</v>
      </c>
      <c r="B3637" s="618">
        <v>2013</v>
      </c>
      <c r="C3637" s="619" t="s">
        <v>424</v>
      </c>
    </row>
    <row r="3638" spans="1:3" x14ac:dyDescent="0.15">
      <c r="A3638" s="618" t="s">
        <v>1099</v>
      </c>
      <c r="B3638" s="618">
        <v>2013</v>
      </c>
      <c r="C3638" s="619" t="s">
        <v>424</v>
      </c>
    </row>
    <row r="3639" spans="1:3" x14ac:dyDescent="0.15">
      <c r="A3639" s="618" t="s">
        <v>1099</v>
      </c>
      <c r="B3639" s="618">
        <v>2013</v>
      </c>
      <c r="C3639" s="619" t="s">
        <v>424</v>
      </c>
    </row>
    <row r="3640" spans="1:3" x14ac:dyDescent="0.15">
      <c r="A3640" s="618" t="s">
        <v>1099</v>
      </c>
      <c r="B3640" s="618">
        <v>2013</v>
      </c>
      <c r="C3640" s="619" t="s">
        <v>424</v>
      </c>
    </row>
    <row r="3641" spans="1:3" x14ac:dyDescent="0.15">
      <c r="A3641" s="618" t="s">
        <v>1099</v>
      </c>
      <c r="B3641" s="618">
        <v>2013</v>
      </c>
      <c r="C3641" s="619" t="s">
        <v>1102</v>
      </c>
    </row>
    <row r="3642" spans="1:3" x14ac:dyDescent="0.15">
      <c r="A3642" s="618" t="s">
        <v>1099</v>
      </c>
      <c r="B3642" s="618">
        <v>2013</v>
      </c>
      <c r="C3642" s="619" t="s">
        <v>424</v>
      </c>
    </row>
    <row r="3643" spans="1:3" x14ac:dyDescent="0.15">
      <c r="A3643" s="618" t="s">
        <v>1099</v>
      </c>
      <c r="B3643" s="618">
        <v>2013</v>
      </c>
      <c r="C3643" s="619" t="s">
        <v>1105</v>
      </c>
    </row>
    <row r="3644" spans="1:3" x14ac:dyDescent="0.15">
      <c r="A3644" s="618" t="s">
        <v>1099</v>
      </c>
      <c r="B3644" s="618">
        <v>2013</v>
      </c>
      <c r="C3644" s="619" t="s">
        <v>1102</v>
      </c>
    </row>
    <row r="3645" spans="1:3" x14ac:dyDescent="0.15">
      <c r="A3645" s="618" t="s">
        <v>1099</v>
      </c>
      <c r="B3645" s="618">
        <v>2013</v>
      </c>
      <c r="C3645" s="619" t="s">
        <v>1105</v>
      </c>
    </row>
    <row r="3646" spans="1:3" x14ac:dyDescent="0.15">
      <c r="A3646" s="618" t="s">
        <v>1099</v>
      </c>
      <c r="B3646" s="618">
        <v>2013</v>
      </c>
      <c r="C3646" s="619" t="s">
        <v>424</v>
      </c>
    </row>
    <row r="3647" spans="1:3" x14ac:dyDescent="0.15">
      <c r="A3647" s="618" t="s">
        <v>1099</v>
      </c>
      <c r="B3647" s="618">
        <v>2013</v>
      </c>
      <c r="C3647" s="619" t="s">
        <v>1103</v>
      </c>
    </row>
    <row r="3648" spans="1:3" x14ac:dyDescent="0.15">
      <c r="A3648" s="618" t="s">
        <v>1099</v>
      </c>
      <c r="B3648" s="618">
        <v>2013</v>
      </c>
      <c r="C3648" s="619" t="s">
        <v>424</v>
      </c>
    </row>
    <row r="3649" spans="1:3" x14ac:dyDescent="0.15">
      <c r="A3649" s="618" t="s">
        <v>1099</v>
      </c>
      <c r="B3649" s="618">
        <v>2013</v>
      </c>
      <c r="C3649" s="619" t="s">
        <v>424</v>
      </c>
    </row>
    <row r="3650" spans="1:3" x14ac:dyDescent="0.15">
      <c r="A3650" s="618" t="s">
        <v>1099</v>
      </c>
      <c r="B3650" s="618">
        <v>2013</v>
      </c>
      <c r="C3650" s="619" t="s">
        <v>437</v>
      </c>
    </row>
    <row r="3651" spans="1:3" x14ac:dyDescent="0.15">
      <c r="A3651" s="618" t="s">
        <v>1099</v>
      </c>
      <c r="B3651" s="618">
        <v>2013</v>
      </c>
      <c r="C3651" s="619" t="s">
        <v>424</v>
      </c>
    </row>
    <row r="3652" spans="1:3" x14ac:dyDescent="0.15">
      <c r="A3652" s="618" t="s">
        <v>1099</v>
      </c>
      <c r="B3652" s="618">
        <v>2013</v>
      </c>
      <c r="C3652" s="619" t="s">
        <v>1102</v>
      </c>
    </row>
    <row r="3653" spans="1:3" x14ac:dyDescent="0.15">
      <c r="A3653" s="618" t="s">
        <v>1099</v>
      </c>
      <c r="B3653" s="618">
        <v>2013</v>
      </c>
      <c r="C3653" s="619" t="s">
        <v>424</v>
      </c>
    </row>
    <row r="3654" spans="1:3" x14ac:dyDescent="0.15">
      <c r="A3654" s="618" t="s">
        <v>1099</v>
      </c>
      <c r="B3654" s="618">
        <v>2013</v>
      </c>
      <c r="C3654" s="619" t="s">
        <v>437</v>
      </c>
    </row>
    <row r="3655" spans="1:3" x14ac:dyDescent="0.15">
      <c r="A3655" s="618" t="s">
        <v>1099</v>
      </c>
      <c r="B3655" s="618">
        <v>2013</v>
      </c>
      <c r="C3655" s="619" t="s">
        <v>1107</v>
      </c>
    </row>
    <row r="3656" spans="1:3" x14ac:dyDescent="0.15">
      <c r="A3656" s="619" t="s">
        <v>1099</v>
      </c>
      <c r="B3656" s="618">
        <v>2013</v>
      </c>
      <c r="C3656" s="619" t="s">
        <v>424</v>
      </c>
    </row>
    <row r="3657" spans="1:3" x14ac:dyDescent="0.15">
      <c r="A3657" s="618" t="s">
        <v>1099</v>
      </c>
      <c r="B3657" s="618">
        <v>2013</v>
      </c>
      <c r="C3657" s="619" t="s">
        <v>424</v>
      </c>
    </row>
    <row r="3658" spans="1:3" x14ac:dyDescent="0.15">
      <c r="A3658" s="618" t="s">
        <v>1099</v>
      </c>
      <c r="B3658" s="618">
        <v>2013</v>
      </c>
      <c r="C3658" s="619" t="s">
        <v>424</v>
      </c>
    </row>
    <row r="3659" spans="1:3" x14ac:dyDescent="0.15">
      <c r="A3659" s="618" t="s">
        <v>1099</v>
      </c>
      <c r="B3659" s="618">
        <v>2013</v>
      </c>
      <c r="C3659" s="619" t="s">
        <v>437</v>
      </c>
    </row>
    <row r="3660" spans="1:3" x14ac:dyDescent="0.15">
      <c r="A3660" s="618" t="s">
        <v>1099</v>
      </c>
      <c r="B3660" s="618">
        <v>2013</v>
      </c>
      <c r="C3660" s="619" t="s">
        <v>424</v>
      </c>
    </row>
    <row r="3661" spans="1:3" x14ac:dyDescent="0.15">
      <c r="A3661" s="618" t="s">
        <v>1099</v>
      </c>
      <c r="B3661" s="618">
        <v>2013</v>
      </c>
      <c r="C3661" s="619" t="s">
        <v>424</v>
      </c>
    </row>
    <row r="3662" spans="1:3" x14ac:dyDescent="0.15">
      <c r="A3662" s="618" t="s">
        <v>1099</v>
      </c>
      <c r="B3662" s="618">
        <v>2013</v>
      </c>
      <c r="C3662" s="619" t="s">
        <v>424</v>
      </c>
    </row>
    <row r="3663" spans="1:3" x14ac:dyDescent="0.15">
      <c r="A3663" s="618" t="s">
        <v>1099</v>
      </c>
      <c r="B3663" s="618">
        <v>2013</v>
      </c>
      <c r="C3663" s="619" t="s">
        <v>424</v>
      </c>
    </row>
    <row r="3664" spans="1:3" x14ac:dyDescent="0.15">
      <c r="A3664" s="618" t="s">
        <v>1099</v>
      </c>
      <c r="B3664" s="618">
        <v>2013</v>
      </c>
      <c r="C3664" s="619" t="s">
        <v>424</v>
      </c>
    </row>
    <row r="3665" spans="1:3" x14ac:dyDescent="0.15">
      <c r="A3665" s="618" t="s">
        <v>1099</v>
      </c>
      <c r="B3665" s="618">
        <v>2013</v>
      </c>
      <c r="C3665" s="619" t="s">
        <v>1109</v>
      </c>
    </row>
    <row r="3666" spans="1:3" x14ac:dyDescent="0.15">
      <c r="A3666" s="618" t="s">
        <v>1099</v>
      </c>
      <c r="B3666" s="618">
        <v>2013</v>
      </c>
      <c r="C3666" s="619" t="s">
        <v>1080</v>
      </c>
    </row>
    <row r="3667" spans="1:3" x14ac:dyDescent="0.15">
      <c r="A3667" s="618" t="s">
        <v>1099</v>
      </c>
      <c r="B3667" s="618">
        <v>2013</v>
      </c>
      <c r="C3667" s="619" t="s">
        <v>424</v>
      </c>
    </row>
    <row r="3668" spans="1:3" x14ac:dyDescent="0.15">
      <c r="A3668" s="619" t="s">
        <v>1099</v>
      </c>
      <c r="B3668" s="618">
        <v>2013</v>
      </c>
      <c r="C3668" s="619" t="s">
        <v>1080</v>
      </c>
    </row>
    <row r="3669" spans="1:3" x14ac:dyDescent="0.15">
      <c r="A3669" s="619" t="s">
        <v>1099</v>
      </c>
      <c r="B3669" s="618">
        <v>2013</v>
      </c>
      <c r="C3669" s="619" t="s">
        <v>424</v>
      </c>
    </row>
    <row r="3670" spans="1:3" x14ac:dyDescent="0.15">
      <c r="A3670" s="619" t="s">
        <v>1099</v>
      </c>
      <c r="B3670" s="618">
        <v>2013</v>
      </c>
      <c r="C3670" s="619" t="s">
        <v>424</v>
      </c>
    </row>
    <row r="3671" spans="1:3" x14ac:dyDescent="0.15">
      <c r="A3671" s="619" t="s">
        <v>1099</v>
      </c>
      <c r="B3671" s="618">
        <v>2013</v>
      </c>
      <c r="C3671" s="619" t="s">
        <v>1109</v>
      </c>
    </row>
    <row r="3672" spans="1:3" x14ac:dyDescent="0.15">
      <c r="A3672" s="619" t="s">
        <v>1099</v>
      </c>
      <c r="B3672" s="618">
        <v>2013</v>
      </c>
      <c r="C3672" s="619" t="s">
        <v>424</v>
      </c>
    </row>
    <row r="3673" spans="1:3" x14ac:dyDescent="0.15">
      <c r="A3673" s="619" t="s">
        <v>1099</v>
      </c>
      <c r="B3673" s="618">
        <v>2013</v>
      </c>
      <c r="C3673" s="619" t="s">
        <v>1107</v>
      </c>
    </row>
    <row r="3674" spans="1:3" x14ac:dyDescent="0.15">
      <c r="A3674" s="619" t="s">
        <v>1099</v>
      </c>
      <c r="B3674" s="618">
        <v>2013</v>
      </c>
      <c r="C3674" s="619" t="s">
        <v>1107</v>
      </c>
    </row>
    <row r="3675" spans="1:3" x14ac:dyDescent="0.15">
      <c r="A3675" s="619" t="s">
        <v>1099</v>
      </c>
      <c r="B3675" s="618">
        <v>2013</v>
      </c>
      <c r="C3675" s="619" t="s">
        <v>437</v>
      </c>
    </row>
    <row r="3676" spans="1:3" x14ac:dyDescent="0.15">
      <c r="A3676" s="619" t="s">
        <v>1099</v>
      </c>
      <c r="B3676" s="618">
        <v>2013</v>
      </c>
      <c r="C3676" s="619" t="s">
        <v>437</v>
      </c>
    </row>
    <row r="3677" spans="1:3" x14ac:dyDescent="0.15">
      <c r="A3677" s="619" t="s">
        <v>1099</v>
      </c>
      <c r="B3677" s="618">
        <v>2013</v>
      </c>
      <c r="C3677" s="619" t="s">
        <v>1113</v>
      </c>
    </row>
    <row r="3678" spans="1:3" x14ac:dyDescent="0.15">
      <c r="A3678" s="619" t="s">
        <v>1099</v>
      </c>
      <c r="B3678" s="618">
        <v>2013</v>
      </c>
      <c r="C3678" s="619" t="s">
        <v>1103</v>
      </c>
    </row>
    <row r="3679" spans="1:3" x14ac:dyDescent="0.15">
      <c r="A3679" s="619" t="s">
        <v>1099</v>
      </c>
      <c r="B3679" s="618" t="s">
        <v>1081</v>
      </c>
      <c r="C3679" s="619" t="s">
        <v>424</v>
      </c>
    </row>
    <row r="3680" spans="1:3" x14ac:dyDescent="0.15">
      <c r="A3680" s="619" t="s">
        <v>1099</v>
      </c>
      <c r="B3680" s="618">
        <v>2013</v>
      </c>
      <c r="C3680" s="619" t="s">
        <v>424</v>
      </c>
    </row>
    <row r="3681" spans="1:3" x14ac:dyDescent="0.15">
      <c r="A3681" s="619" t="s">
        <v>1099</v>
      </c>
      <c r="B3681" s="618">
        <v>2013</v>
      </c>
      <c r="C3681" s="619" t="s">
        <v>1113</v>
      </c>
    </row>
    <row r="3682" spans="1:3" x14ac:dyDescent="0.15">
      <c r="A3682" s="619" t="s">
        <v>1099</v>
      </c>
      <c r="B3682" s="618">
        <v>2013</v>
      </c>
      <c r="C3682" s="619" t="s">
        <v>1080</v>
      </c>
    </row>
    <row r="3683" spans="1:3" x14ac:dyDescent="0.15">
      <c r="A3683" s="619" t="s">
        <v>1099</v>
      </c>
      <c r="B3683" s="618">
        <v>2013</v>
      </c>
      <c r="C3683" s="619" t="s">
        <v>1103</v>
      </c>
    </row>
    <row r="3684" spans="1:3" x14ac:dyDescent="0.15">
      <c r="A3684" s="619" t="s">
        <v>1099</v>
      </c>
      <c r="B3684" s="618">
        <v>2013</v>
      </c>
      <c r="C3684" s="619" t="s">
        <v>1102</v>
      </c>
    </row>
    <row r="3685" spans="1:3" x14ac:dyDescent="0.15">
      <c r="A3685" s="619" t="s">
        <v>1099</v>
      </c>
      <c r="B3685" s="618">
        <v>2013</v>
      </c>
      <c r="C3685" s="619" t="s">
        <v>455</v>
      </c>
    </row>
    <row r="3686" spans="1:3" x14ac:dyDescent="0.15">
      <c r="A3686" s="619" t="s">
        <v>1099</v>
      </c>
      <c r="B3686" s="618">
        <v>2013</v>
      </c>
      <c r="C3686" s="619" t="s">
        <v>424</v>
      </c>
    </row>
    <row r="3687" spans="1:3" x14ac:dyDescent="0.15">
      <c r="A3687" s="619" t="s">
        <v>1099</v>
      </c>
      <c r="B3687" s="618">
        <v>2013</v>
      </c>
      <c r="C3687" s="619" t="s">
        <v>1102</v>
      </c>
    </row>
    <row r="3688" spans="1:3" x14ac:dyDescent="0.15">
      <c r="A3688" s="619" t="s">
        <v>1099</v>
      </c>
      <c r="B3688" s="618">
        <v>2013</v>
      </c>
      <c r="C3688" s="619" t="s">
        <v>1080</v>
      </c>
    </row>
    <row r="3689" spans="1:3" x14ac:dyDescent="0.15">
      <c r="A3689" s="619" t="s">
        <v>1099</v>
      </c>
      <c r="B3689" s="618">
        <v>2013</v>
      </c>
      <c r="C3689" s="619" t="s">
        <v>1102</v>
      </c>
    </row>
    <row r="3690" spans="1:3" x14ac:dyDescent="0.15">
      <c r="A3690" s="619" t="s">
        <v>1099</v>
      </c>
      <c r="B3690" s="618">
        <v>2013</v>
      </c>
      <c r="C3690" s="619" t="s">
        <v>1102</v>
      </c>
    </row>
    <row r="3691" spans="1:3" x14ac:dyDescent="0.15">
      <c r="A3691" s="619" t="s">
        <v>1099</v>
      </c>
      <c r="B3691" s="618">
        <v>2013</v>
      </c>
      <c r="C3691" s="619" t="s">
        <v>1102</v>
      </c>
    </row>
    <row r="3692" spans="1:3" x14ac:dyDescent="0.15">
      <c r="A3692" s="619" t="s">
        <v>1099</v>
      </c>
      <c r="B3692" s="618">
        <v>2013</v>
      </c>
      <c r="C3692" s="619" t="s">
        <v>1102</v>
      </c>
    </row>
    <row r="3693" spans="1:3" x14ac:dyDescent="0.15">
      <c r="A3693" s="619" t="s">
        <v>1099</v>
      </c>
      <c r="B3693" s="618">
        <v>2013</v>
      </c>
      <c r="C3693" s="619" t="s">
        <v>1101</v>
      </c>
    </row>
    <row r="3694" spans="1:3" x14ac:dyDescent="0.15">
      <c r="A3694" s="619" t="s">
        <v>1099</v>
      </c>
      <c r="B3694" s="618">
        <v>2013</v>
      </c>
      <c r="C3694" s="619" t="s">
        <v>1102</v>
      </c>
    </row>
    <row r="3695" spans="1:3" x14ac:dyDescent="0.15">
      <c r="A3695" s="619" t="s">
        <v>1099</v>
      </c>
      <c r="B3695" s="618">
        <v>2013</v>
      </c>
      <c r="C3695" s="619" t="s">
        <v>1103</v>
      </c>
    </row>
    <row r="3696" spans="1:3" x14ac:dyDescent="0.15">
      <c r="A3696" s="619" t="s">
        <v>1099</v>
      </c>
      <c r="B3696" s="618">
        <v>2013</v>
      </c>
      <c r="C3696" s="619" t="s">
        <v>424</v>
      </c>
    </row>
    <row r="3697" spans="1:3" x14ac:dyDescent="0.15">
      <c r="A3697" s="619" t="s">
        <v>1099</v>
      </c>
      <c r="B3697" s="618">
        <v>2013</v>
      </c>
      <c r="C3697" s="619" t="s">
        <v>424</v>
      </c>
    </row>
    <row r="3698" spans="1:3" x14ac:dyDescent="0.15">
      <c r="A3698" s="619" t="s">
        <v>1099</v>
      </c>
      <c r="B3698" s="618">
        <v>2013</v>
      </c>
      <c r="C3698" s="619" t="s">
        <v>1102</v>
      </c>
    </row>
    <row r="3699" spans="1:3" x14ac:dyDescent="0.15">
      <c r="A3699" s="619" t="s">
        <v>1099</v>
      </c>
      <c r="B3699" s="618">
        <v>2013</v>
      </c>
      <c r="C3699" s="619" t="s">
        <v>1080</v>
      </c>
    </row>
    <row r="3700" spans="1:3" x14ac:dyDescent="0.15">
      <c r="A3700" s="619" t="s">
        <v>1099</v>
      </c>
      <c r="B3700" s="618">
        <v>2013</v>
      </c>
      <c r="C3700" s="619" t="s">
        <v>424</v>
      </c>
    </row>
    <row r="3701" spans="1:3" x14ac:dyDescent="0.15">
      <c r="A3701" s="619" t="s">
        <v>1099</v>
      </c>
      <c r="B3701" s="618">
        <v>2013</v>
      </c>
      <c r="C3701" s="619" t="s">
        <v>424</v>
      </c>
    </row>
    <row r="3702" spans="1:3" x14ac:dyDescent="0.15">
      <c r="A3702" s="619" t="s">
        <v>1099</v>
      </c>
      <c r="B3702" s="618">
        <v>2013</v>
      </c>
      <c r="C3702" s="619" t="s">
        <v>1080</v>
      </c>
    </row>
    <row r="3703" spans="1:3" x14ac:dyDescent="0.15">
      <c r="A3703" s="619" t="s">
        <v>1099</v>
      </c>
      <c r="B3703" s="618">
        <v>2013</v>
      </c>
      <c r="C3703" s="619" t="s">
        <v>1102</v>
      </c>
    </row>
    <row r="3704" spans="1:3" x14ac:dyDescent="0.15">
      <c r="A3704" s="619" t="s">
        <v>1099</v>
      </c>
      <c r="B3704" s="618">
        <v>2013</v>
      </c>
      <c r="C3704" s="619" t="s">
        <v>1080</v>
      </c>
    </row>
    <row r="3705" spans="1:3" x14ac:dyDescent="0.15">
      <c r="A3705" s="619" t="s">
        <v>1099</v>
      </c>
      <c r="B3705" s="618">
        <v>2013</v>
      </c>
      <c r="C3705" s="619" t="s">
        <v>1112</v>
      </c>
    </row>
    <row r="3706" spans="1:3" x14ac:dyDescent="0.15">
      <c r="A3706" s="619" t="s">
        <v>1099</v>
      </c>
      <c r="B3706" s="618">
        <v>2013</v>
      </c>
      <c r="C3706" s="619" t="s">
        <v>1102</v>
      </c>
    </row>
    <row r="3707" spans="1:3" x14ac:dyDescent="0.15">
      <c r="A3707" s="619" t="s">
        <v>1099</v>
      </c>
      <c r="B3707" s="618">
        <v>2013</v>
      </c>
      <c r="C3707" s="619" t="s">
        <v>1080</v>
      </c>
    </row>
    <row r="3708" spans="1:3" x14ac:dyDescent="0.15">
      <c r="A3708" s="619" t="s">
        <v>1099</v>
      </c>
      <c r="B3708" s="618">
        <v>2013</v>
      </c>
      <c r="C3708" s="619" t="s">
        <v>1102</v>
      </c>
    </row>
    <row r="3709" spans="1:3" x14ac:dyDescent="0.15">
      <c r="A3709" s="619" t="s">
        <v>1099</v>
      </c>
      <c r="B3709" s="618">
        <v>2013</v>
      </c>
      <c r="C3709" s="619" t="s">
        <v>1112</v>
      </c>
    </row>
    <row r="3710" spans="1:3" x14ac:dyDescent="0.15">
      <c r="A3710" s="619" t="s">
        <v>1099</v>
      </c>
      <c r="B3710" s="618">
        <v>2013</v>
      </c>
      <c r="C3710" s="619" t="s">
        <v>1102</v>
      </c>
    </row>
    <row r="3711" spans="1:3" x14ac:dyDescent="0.15">
      <c r="A3711" s="619" t="s">
        <v>1099</v>
      </c>
      <c r="B3711" s="618">
        <v>2013</v>
      </c>
      <c r="C3711" s="619" t="s">
        <v>424</v>
      </c>
    </row>
    <row r="3712" spans="1:3" x14ac:dyDescent="0.15">
      <c r="A3712" s="619" t="s">
        <v>1099</v>
      </c>
      <c r="B3712" s="618">
        <v>2013</v>
      </c>
      <c r="C3712" s="619" t="s">
        <v>1102</v>
      </c>
    </row>
    <row r="3713" spans="1:3" x14ac:dyDescent="0.15">
      <c r="A3713" s="619" t="s">
        <v>1099</v>
      </c>
      <c r="B3713" s="618">
        <v>2013</v>
      </c>
      <c r="C3713" s="619" t="s">
        <v>424</v>
      </c>
    </row>
    <row r="3714" spans="1:3" x14ac:dyDescent="0.15">
      <c r="A3714" s="619" t="s">
        <v>1099</v>
      </c>
      <c r="B3714" s="618">
        <v>2013</v>
      </c>
      <c r="C3714" s="619" t="s">
        <v>424</v>
      </c>
    </row>
    <row r="3715" spans="1:3" x14ac:dyDescent="0.15">
      <c r="A3715" s="619" t="s">
        <v>1099</v>
      </c>
      <c r="B3715" s="618">
        <v>2013</v>
      </c>
      <c r="C3715" s="619" t="s">
        <v>1105</v>
      </c>
    </row>
    <row r="3716" spans="1:3" x14ac:dyDescent="0.15">
      <c r="A3716" s="619" t="s">
        <v>1099</v>
      </c>
      <c r="B3716" s="618">
        <v>2013</v>
      </c>
      <c r="C3716" s="619" t="s">
        <v>1103</v>
      </c>
    </row>
    <row r="3717" spans="1:3" x14ac:dyDescent="0.15">
      <c r="A3717" s="619" t="s">
        <v>1099</v>
      </c>
      <c r="B3717" s="618">
        <v>2013</v>
      </c>
      <c r="C3717" s="619" t="s">
        <v>424</v>
      </c>
    </row>
    <row r="3718" spans="1:3" x14ac:dyDescent="0.15">
      <c r="A3718" s="619" t="s">
        <v>1099</v>
      </c>
      <c r="B3718" s="618">
        <v>2013</v>
      </c>
      <c r="C3718" s="619" t="s">
        <v>437</v>
      </c>
    </row>
    <row r="3719" spans="1:3" x14ac:dyDescent="0.15">
      <c r="A3719" s="619" t="s">
        <v>1099</v>
      </c>
      <c r="B3719" s="618">
        <v>2013</v>
      </c>
      <c r="C3719" s="619" t="s">
        <v>1105</v>
      </c>
    </row>
    <row r="3720" spans="1:3" x14ac:dyDescent="0.15">
      <c r="A3720" s="619" t="s">
        <v>1099</v>
      </c>
      <c r="B3720" s="618">
        <v>2013</v>
      </c>
      <c r="C3720" s="619" t="s">
        <v>1103</v>
      </c>
    </row>
    <row r="3721" spans="1:3" x14ac:dyDescent="0.15">
      <c r="A3721" s="619" t="s">
        <v>1099</v>
      </c>
      <c r="B3721" s="618">
        <v>2013</v>
      </c>
      <c r="C3721" s="619" t="s">
        <v>1103</v>
      </c>
    </row>
    <row r="3722" spans="1:3" x14ac:dyDescent="0.15">
      <c r="A3722" s="619" t="s">
        <v>1099</v>
      </c>
      <c r="B3722" s="618">
        <v>2013</v>
      </c>
      <c r="C3722" s="619" t="s">
        <v>424</v>
      </c>
    </row>
    <row r="3723" spans="1:3" x14ac:dyDescent="0.15">
      <c r="A3723" s="619" t="s">
        <v>1099</v>
      </c>
      <c r="B3723" s="618">
        <v>2013</v>
      </c>
      <c r="C3723" s="619" t="s">
        <v>1111</v>
      </c>
    </row>
    <row r="3724" spans="1:3" x14ac:dyDescent="0.15">
      <c r="A3724" s="619" t="s">
        <v>1099</v>
      </c>
      <c r="B3724" s="618">
        <v>2013</v>
      </c>
      <c r="C3724" s="619" t="s">
        <v>437</v>
      </c>
    </row>
    <row r="3725" spans="1:3" x14ac:dyDescent="0.15">
      <c r="A3725" s="619" t="s">
        <v>1099</v>
      </c>
      <c r="B3725" s="618">
        <v>2013</v>
      </c>
      <c r="C3725" s="619" t="s">
        <v>1101</v>
      </c>
    </row>
    <row r="3726" spans="1:3" x14ac:dyDescent="0.15">
      <c r="A3726" s="619" t="s">
        <v>1099</v>
      </c>
      <c r="B3726" s="618">
        <v>2013</v>
      </c>
      <c r="C3726" s="619" t="s">
        <v>424</v>
      </c>
    </row>
    <row r="3727" spans="1:3" x14ac:dyDescent="0.15">
      <c r="A3727" s="619" t="s">
        <v>1099</v>
      </c>
      <c r="B3727" s="618">
        <v>2013</v>
      </c>
      <c r="C3727" s="619" t="s">
        <v>1101</v>
      </c>
    </row>
    <row r="3728" spans="1:3" x14ac:dyDescent="0.15">
      <c r="A3728" s="619" t="s">
        <v>1099</v>
      </c>
      <c r="B3728" s="618">
        <v>2013</v>
      </c>
      <c r="C3728" s="619" t="s">
        <v>424</v>
      </c>
    </row>
    <row r="3729" spans="1:3" x14ac:dyDescent="0.15">
      <c r="A3729" s="619" t="s">
        <v>1099</v>
      </c>
      <c r="B3729" s="618">
        <v>2013</v>
      </c>
      <c r="C3729" s="619" t="s">
        <v>424</v>
      </c>
    </row>
    <row r="3730" spans="1:3" x14ac:dyDescent="0.15">
      <c r="A3730" s="619" t="s">
        <v>1099</v>
      </c>
      <c r="B3730" s="618">
        <v>2013</v>
      </c>
      <c r="C3730" s="619" t="s">
        <v>437</v>
      </c>
    </row>
    <row r="3731" spans="1:3" x14ac:dyDescent="0.15">
      <c r="A3731" s="619" t="s">
        <v>1099</v>
      </c>
      <c r="B3731" s="618">
        <v>2013</v>
      </c>
      <c r="C3731" s="619" t="s">
        <v>437</v>
      </c>
    </row>
    <row r="3732" spans="1:3" x14ac:dyDescent="0.15">
      <c r="A3732" s="619" t="s">
        <v>1099</v>
      </c>
      <c r="B3732" s="618">
        <v>2013</v>
      </c>
      <c r="C3732" s="619" t="s">
        <v>1101</v>
      </c>
    </row>
    <row r="3733" spans="1:3" x14ac:dyDescent="0.15">
      <c r="A3733" s="619" t="s">
        <v>1099</v>
      </c>
      <c r="B3733" s="618">
        <v>2013</v>
      </c>
      <c r="C3733" s="619" t="s">
        <v>424</v>
      </c>
    </row>
    <row r="3734" spans="1:3" x14ac:dyDescent="0.15">
      <c r="A3734" s="619" t="s">
        <v>1099</v>
      </c>
      <c r="B3734" s="618">
        <v>2013</v>
      </c>
      <c r="C3734" s="619" t="s">
        <v>424</v>
      </c>
    </row>
    <row r="3735" spans="1:3" x14ac:dyDescent="0.15">
      <c r="A3735" s="619" t="s">
        <v>1099</v>
      </c>
      <c r="B3735" s="618">
        <v>2013</v>
      </c>
      <c r="C3735" s="619" t="s">
        <v>424</v>
      </c>
    </row>
    <row r="3736" spans="1:3" x14ac:dyDescent="0.15">
      <c r="A3736" s="619" t="s">
        <v>1099</v>
      </c>
      <c r="B3736" s="618">
        <v>2013</v>
      </c>
      <c r="C3736" s="619" t="s">
        <v>424</v>
      </c>
    </row>
    <row r="3737" spans="1:3" x14ac:dyDescent="0.15">
      <c r="A3737" s="619" t="s">
        <v>1099</v>
      </c>
      <c r="B3737" s="618">
        <v>2013</v>
      </c>
      <c r="C3737" s="619" t="s">
        <v>1102</v>
      </c>
    </row>
    <row r="3738" spans="1:3" x14ac:dyDescent="0.15">
      <c r="A3738" s="619" t="s">
        <v>1099</v>
      </c>
      <c r="B3738" s="618">
        <v>2013</v>
      </c>
      <c r="C3738" s="619" t="s">
        <v>424</v>
      </c>
    </row>
    <row r="3739" spans="1:3" x14ac:dyDescent="0.15">
      <c r="A3739" s="619" t="s">
        <v>1099</v>
      </c>
      <c r="B3739" s="618">
        <v>2013</v>
      </c>
      <c r="C3739" s="619" t="s">
        <v>1102</v>
      </c>
    </row>
    <row r="3740" spans="1:3" x14ac:dyDescent="0.15">
      <c r="A3740" s="619" t="s">
        <v>1099</v>
      </c>
      <c r="B3740" s="618">
        <v>2013</v>
      </c>
      <c r="C3740" s="619" t="s">
        <v>424</v>
      </c>
    </row>
    <row r="3741" spans="1:3" x14ac:dyDescent="0.15">
      <c r="A3741" s="619" t="s">
        <v>1099</v>
      </c>
      <c r="B3741" s="618">
        <v>2013</v>
      </c>
      <c r="C3741" s="619" t="s">
        <v>1102</v>
      </c>
    </row>
    <row r="3742" spans="1:3" x14ac:dyDescent="0.15">
      <c r="A3742" s="619" t="s">
        <v>1099</v>
      </c>
      <c r="B3742" s="618">
        <v>2013</v>
      </c>
      <c r="C3742" s="619" t="s">
        <v>424</v>
      </c>
    </row>
    <row r="3743" spans="1:3" x14ac:dyDescent="0.15">
      <c r="A3743" s="619" t="s">
        <v>1099</v>
      </c>
      <c r="B3743" s="618">
        <v>2013</v>
      </c>
      <c r="C3743" s="619" t="s">
        <v>424</v>
      </c>
    </row>
    <row r="3744" spans="1:3" x14ac:dyDescent="0.15">
      <c r="A3744" s="619" t="s">
        <v>1099</v>
      </c>
      <c r="B3744" s="618">
        <v>2013</v>
      </c>
      <c r="C3744" s="619" t="s">
        <v>1080</v>
      </c>
    </row>
    <row r="3745" spans="1:3" x14ac:dyDescent="0.15">
      <c r="A3745" s="619" t="s">
        <v>1099</v>
      </c>
      <c r="B3745" s="618">
        <v>2013</v>
      </c>
      <c r="C3745" s="619" t="s">
        <v>1113</v>
      </c>
    </row>
    <row r="3746" spans="1:3" x14ac:dyDescent="0.15">
      <c r="A3746" s="619" t="s">
        <v>1099</v>
      </c>
      <c r="B3746" s="618">
        <v>2013</v>
      </c>
      <c r="C3746" s="619" t="s">
        <v>1113</v>
      </c>
    </row>
    <row r="3747" spans="1:3" x14ac:dyDescent="0.15">
      <c r="A3747" s="619" t="s">
        <v>1099</v>
      </c>
      <c r="B3747" s="618">
        <v>2013</v>
      </c>
      <c r="C3747" s="619" t="s">
        <v>424</v>
      </c>
    </row>
    <row r="3748" spans="1:3" x14ac:dyDescent="0.15">
      <c r="A3748" s="619" t="s">
        <v>1099</v>
      </c>
      <c r="B3748" s="618">
        <v>2013</v>
      </c>
      <c r="C3748" s="619" t="s">
        <v>1080</v>
      </c>
    </row>
    <row r="3749" spans="1:3" x14ac:dyDescent="0.15">
      <c r="A3749" s="619" t="s">
        <v>1099</v>
      </c>
      <c r="B3749" s="618">
        <v>2013</v>
      </c>
      <c r="C3749" s="619" t="s">
        <v>1080</v>
      </c>
    </row>
    <row r="3750" spans="1:3" x14ac:dyDescent="0.15">
      <c r="A3750" s="619" t="s">
        <v>1099</v>
      </c>
      <c r="B3750" s="618">
        <v>2013</v>
      </c>
      <c r="C3750" s="619" t="s">
        <v>1113</v>
      </c>
    </row>
    <row r="3751" spans="1:3" x14ac:dyDescent="0.15">
      <c r="A3751" s="619" t="s">
        <v>1099</v>
      </c>
      <c r="B3751" s="618">
        <v>2013</v>
      </c>
      <c r="C3751" s="619" t="s">
        <v>1103</v>
      </c>
    </row>
    <row r="3752" spans="1:3" x14ac:dyDescent="0.15">
      <c r="A3752" s="619" t="s">
        <v>1099</v>
      </c>
      <c r="B3752" s="618">
        <v>2013</v>
      </c>
      <c r="C3752" s="619" t="s">
        <v>1080</v>
      </c>
    </row>
    <row r="3753" spans="1:3" x14ac:dyDescent="0.15">
      <c r="A3753" s="619" t="s">
        <v>1099</v>
      </c>
      <c r="B3753" s="618">
        <v>2013</v>
      </c>
      <c r="C3753" s="619" t="s">
        <v>1080</v>
      </c>
    </row>
    <row r="3754" spans="1:3" x14ac:dyDescent="0.15">
      <c r="A3754" s="619" t="s">
        <v>1099</v>
      </c>
      <c r="B3754" s="618">
        <v>2013</v>
      </c>
      <c r="C3754" s="619" t="s">
        <v>424</v>
      </c>
    </row>
    <row r="3755" spans="1:3" x14ac:dyDescent="0.15">
      <c r="A3755" s="619" t="s">
        <v>1099</v>
      </c>
      <c r="B3755" s="618">
        <v>2013</v>
      </c>
      <c r="C3755" s="619" t="s">
        <v>424</v>
      </c>
    </row>
    <row r="3756" spans="1:3" x14ac:dyDescent="0.15">
      <c r="A3756" s="619" t="s">
        <v>1099</v>
      </c>
      <c r="B3756" s="618">
        <v>2013</v>
      </c>
      <c r="C3756" s="619" t="s">
        <v>455</v>
      </c>
    </row>
    <row r="3757" spans="1:3" x14ac:dyDescent="0.15">
      <c r="A3757" s="619" t="s">
        <v>1099</v>
      </c>
      <c r="B3757" s="618">
        <v>2013</v>
      </c>
      <c r="C3757" s="619" t="s">
        <v>424</v>
      </c>
    </row>
    <row r="3758" spans="1:3" x14ac:dyDescent="0.15">
      <c r="A3758" s="619" t="s">
        <v>1099</v>
      </c>
      <c r="B3758" s="618">
        <v>2013</v>
      </c>
      <c r="C3758" s="619" t="s">
        <v>424</v>
      </c>
    </row>
    <row r="3759" spans="1:3" x14ac:dyDescent="0.15">
      <c r="A3759" s="619" t="s">
        <v>1099</v>
      </c>
      <c r="B3759" s="618">
        <v>2013</v>
      </c>
      <c r="C3759" s="619" t="s">
        <v>424</v>
      </c>
    </row>
    <row r="3760" spans="1:3" x14ac:dyDescent="0.15">
      <c r="A3760" s="619" t="s">
        <v>1099</v>
      </c>
      <c r="B3760" s="618">
        <v>2013</v>
      </c>
      <c r="C3760" s="619" t="s">
        <v>455</v>
      </c>
    </row>
    <row r="3761" spans="1:3" x14ac:dyDescent="0.15">
      <c r="A3761" s="619" t="s">
        <v>1099</v>
      </c>
      <c r="B3761" s="618">
        <v>2013</v>
      </c>
      <c r="C3761" s="619" t="s">
        <v>1080</v>
      </c>
    </row>
    <row r="3762" spans="1:3" x14ac:dyDescent="0.15">
      <c r="A3762" s="619" t="s">
        <v>1099</v>
      </c>
      <c r="B3762" s="618">
        <v>2013</v>
      </c>
      <c r="C3762" s="619" t="s">
        <v>455</v>
      </c>
    </row>
    <row r="3763" spans="1:3" x14ac:dyDescent="0.15">
      <c r="A3763" s="619" t="s">
        <v>1099</v>
      </c>
      <c r="B3763" s="618">
        <v>2013</v>
      </c>
      <c r="C3763" s="619" t="s">
        <v>1080</v>
      </c>
    </row>
    <row r="3764" spans="1:3" x14ac:dyDescent="0.15">
      <c r="A3764" s="619" t="s">
        <v>1099</v>
      </c>
      <c r="B3764" s="618">
        <v>2013</v>
      </c>
      <c r="C3764" s="619" t="s">
        <v>455</v>
      </c>
    </row>
    <row r="3765" spans="1:3" x14ac:dyDescent="0.15">
      <c r="A3765" s="619" t="s">
        <v>1099</v>
      </c>
      <c r="B3765" s="618">
        <v>2013</v>
      </c>
      <c r="C3765" s="619" t="s">
        <v>1080</v>
      </c>
    </row>
    <row r="3766" spans="1:3" x14ac:dyDescent="0.15">
      <c r="A3766" s="619" t="s">
        <v>1099</v>
      </c>
      <c r="B3766" s="618">
        <v>2013</v>
      </c>
      <c r="C3766" s="619" t="s">
        <v>1080</v>
      </c>
    </row>
    <row r="3767" spans="1:3" x14ac:dyDescent="0.15">
      <c r="A3767" s="619" t="s">
        <v>1099</v>
      </c>
      <c r="B3767" s="618">
        <v>2013</v>
      </c>
      <c r="C3767" s="619" t="s">
        <v>455</v>
      </c>
    </row>
    <row r="3768" spans="1:3" x14ac:dyDescent="0.15">
      <c r="A3768" s="619" t="s">
        <v>1099</v>
      </c>
      <c r="B3768" s="618">
        <v>2013</v>
      </c>
      <c r="C3768" s="619" t="s">
        <v>1113</v>
      </c>
    </row>
    <row r="3769" spans="1:3" x14ac:dyDescent="0.15">
      <c r="A3769" s="619" t="s">
        <v>1099</v>
      </c>
      <c r="B3769" s="618">
        <v>2013</v>
      </c>
      <c r="C3769" s="619" t="s">
        <v>424</v>
      </c>
    </row>
    <row r="3770" spans="1:3" x14ac:dyDescent="0.15">
      <c r="A3770" s="619" t="s">
        <v>1099</v>
      </c>
      <c r="B3770" s="618">
        <v>2013</v>
      </c>
      <c r="C3770" s="619" t="s">
        <v>1104</v>
      </c>
    </row>
    <row r="3771" spans="1:3" x14ac:dyDescent="0.15">
      <c r="A3771" s="619" t="s">
        <v>1099</v>
      </c>
      <c r="B3771" s="618">
        <v>2013</v>
      </c>
      <c r="C3771" s="619" t="s">
        <v>1104</v>
      </c>
    </row>
    <row r="3772" spans="1:3" x14ac:dyDescent="0.15">
      <c r="A3772" s="619" t="s">
        <v>1099</v>
      </c>
      <c r="B3772" s="618">
        <v>2013</v>
      </c>
      <c r="C3772" s="619" t="s">
        <v>1080</v>
      </c>
    </row>
    <row r="3773" spans="1:3" x14ac:dyDescent="0.15">
      <c r="A3773" s="619" t="s">
        <v>1099</v>
      </c>
      <c r="B3773" s="618">
        <v>2013</v>
      </c>
      <c r="C3773" s="619" t="s">
        <v>455</v>
      </c>
    </row>
    <row r="3774" spans="1:3" x14ac:dyDescent="0.15">
      <c r="A3774" s="619" t="s">
        <v>1099</v>
      </c>
      <c r="B3774" s="618">
        <v>2013</v>
      </c>
      <c r="C3774" s="619" t="s">
        <v>424</v>
      </c>
    </row>
    <row r="3775" spans="1:3" x14ac:dyDescent="0.15">
      <c r="A3775" s="619" t="s">
        <v>1099</v>
      </c>
      <c r="B3775" s="618">
        <v>2013</v>
      </c>
      <c r="C3775" s="619" t="s">
        <v>455</v>
      </c>
    </row>
    <row r="3776" spans="1:3" x14ac:dyDescent="0.15">
      <c r="A3776" s="619" t="s">
        <v>1099</v>
      </c>
      <c r="B3776" s="618">
        <v>2013</v>
      </c>
      <c r="C3776" s="619" t="s">
        <v>1102</v>
      </c>
    </row>
    <row r="3777" spans="1:3" x14ac:dyDescent="0.15">
      <c r="A3777" s="619" t="s">
        <v>1099</v>
      </c>
      <c r="B3777" s="618">
        <v>2013</v>
      </c>
      <c r="C3777" s="619" t="s">
        <v>455</v>
      </c>
    </row>
    <row r="3778" spans="1:3" x14ac:dyDescent="0.15">
      <c r="A3778" s="619" t="s">
        <v>1099</v>
      </c>
      <c r="B3778" s="618">
        <v>2013</v>
      </c>
      <c r="C3778" s="619" t="s">
        <v>424</v>
      </c>
    </row>
    <row r="3779" spans="1:3" x14ac:dyDescent="0.15">
      <c r="A3779" s="619" t="s">
        <v>1099</v>
      </c>
      <c r="B3779" s="618">
        <v>2013</v>
      </c>
      <c r="C3779" s="619" t="s">
        <v>424</v>
      </c>
    </row>
    <row r="3780" spans="1:3" x14ac:dyDescent="0.15">
      <c r="A3780" s="619" t="s">
        <v>1099</v>
      </c>
      <c r="B3780" s="618">
        <v>2013</v>
      </c>
      <c r="C3780" s="619" t="s">
        <v>437</v>
      </c>
    </row>
    <row r="3781" spans="1:3" x14ac:dyDescent="0.15">
      <c r="A3781" s="619" t="s">
        <v>1099</v>
      </c>
      <c r="B3781" s="618">
        <v>2013</v>
      </c>
      <c r="C3781" s="619" t="s">
        <v>455</v>
      </c>
    </row>
    <row r="3782" spans="1:3" x14ac:dyDescent="0.15">
      <c r="A3782" s="619" t="s">
        <v>1099</v>
      </c>
      <c r="B3782" s="618">
        <v>2013</v>
      </c>
      <c r="C3782" s="619" t="s">
        <v>424</v>
      </c>
    </row>
    <row r="3783" spans="1:3" x14ac:dyDescent="0.15">
      <c r="A3783" s="619" t="s">
        <v>1099</v>
      </c>
      <c r="B3783" s="618">
        <v>2013</v>
      </c>
      <c r="C3783" s="619" t="s">
        <v>424</v>
      </c>
    </row>
    <row r="3784" spans="1:3" x14ac:dyDescent="0.15">
      <c r="A3784" s="619" t="s">
        <v>1099</v>
      </c>
      <c r="B3784" s="618">
        <v>2013</v>
      </c>
      <c r="C3784" s="619" t="s">
        <v>437</v>
      </c>
    </row>
    <row r="3785" spans="1:3" x14ac:dyDescent="0.15">
      <c r="A3785" s="619" t="s">
        <v>1099</v>
      </c>
      <c r="B3785" s="618">
        <v>2013</v>
      </c>
      <c r="C3785" s="619" t="s">
        <v>455</v>
      </c>
    </row>
    <row r="3786" spans="1:3" x14ac:dyDescent="0.15">
      <c r="A3786" s="619" t="s">
        <v>1099</v>
      </c>
      <c r="B3786" s="618">
        <v>2013</v>
      </c>
      <c r="C3786" s="619" t="s">
        <v>424</v>
      </c>
    </row>
    <row r="3787" spans="1:3" x14ac:dyDescent="0.15">
      <c r="A3787" s="619" t="s">
        <v>1099</v>
      </c>
      <c r="B3787" s="618">
        <v>2013</v>
      </c>
      <c r="C3787" s="619" t="s">
        <v>1102</v>
      </c>
    </row>
    <row r="3788" spans="1:3" x14ac:dyDescent="0.15">
      <c r="A3788" s="619" t="s">
        <v>1099</v>
      </c>
      <c r="B3788" s="618">
        <v>2013</v>
      </c>
      <c r="C3788" s="619" t="s">
        <v>424</v>
      </c>
    </row>
    <row r="3789" spans="1:3" x14ac:dyDescent="0.15">
      <c r="A3789" s="619" t="s">
        <v>1099</v>
      </c>
      <c r="B3789" s="618">
        <v>2013</v>
      </c>
      <c r="C3789" s="619" t="s">
        <v>1102</v>
      </c>
    </row>
    <row r="3790" spans="1:3" x14ac:dyDescent="0.15">
      <c r="A3790" s="619" t="s">
        <v>1099</v>
      </c>
      <c r="B3790" s="618">
        <v>2013</v>
      </c>
      <c r="C3790" s="619" t="s">
        <v>424</v>
      </c>
    </row>
    <row r="3791" spans="1:3" x14ac:dyDescent="0.15">
      <c r="A3791" s="619" t="s">
        <v>1099</v>
      </c>
      <c r="B3791" s="618">
        <v>2013</v>
      </c>
      <c r="C3791" s="619" t="s">
        <v>424</v>
      </c>
    </row>
    <row r="3792" spans="1:3" x14ac:dyDescent="0.15">
      <c r="A3792" s="619" t="s">
        <v>1099</v>
      </c>
      <c r="B3792" s="618">
        <v>2013</v>
      </c>
      <c r="C3792" s="619" t="s">
        <v>424</v>
      </c>
    </row>
    <row r="3793" spans="1:3" x14ac:dyDescent="0.15">
      <c r="A3793" s="619" t="s">
        <v>1099</v>
      </c>
      <c r="B3793" s="618">
        <v>2013</v>
      </c>
      <c r="C3793" s="619" t="s">
        <v>424</v>
      </c>
    </row>
    <row r="3794" spans="1:3" x14ac:dyDescent="0.15">
      <c r="A3794" s="619" t="s">
        <v>1099</v>
      </c>
      <c r="B3794" s="618">
        <v>2013</v>
      </c>
      <c r="C3794" s="619" t="s">
        <v>1080</v>
      </c>
    </row>
    <row r="3795" spans="1:3" x14ac:dyDescent="0.15">
      <c r="A3795" s="619" t="s">
        <v>1099</v>
      </c>
      <c r="B3795" s="618">
        <v>2013</v>
      </c>
      <c r="C3795" s="619" t="s">
        <v>424</v>
      </c>
    </row>
    <row r="3796" spans="1:3" x14ac:dyDescent="0.15">
      <c r="A3796" s="619" t="s">
        <v>1099</v>
      </c>
      <c r="B3796" s="618">
        <v>2013</v>
      </c>
      <c r="C3796" s="619" t="s">
        <v>424</v>
      </c>
    </row>
    <row r="3797" spans="1:3" x14ac:dyDescent="0.15">
      <c r="A3797" s="619" t="s">
        <v>1099</v>
      </c>
      <c r="B3797" s="618">
        <v>2013</v>
      </c>
      <c r="C3797" s="619" t="s">
        <v>1102</v>
      </c>
    </row>
    <row r="3798" spans="1:3" x14ac:dyDescent="0.15">
      <c r="A3798" s="619" t="s">
        <v>1099</v>
      </c>
      <c r="B3798" s="618">
        <v>2013</v>
      </c>
      <c r="C3798" s="619" t="s">
        <v>455</v>
      </c>
    </row>
    <row r="3799" spans="1:3" x14ac:dyDescent="0.15">
      <c r="A3799" s="619" t="s">
        <v>1099</v>
      </c>
      <c r="B3799" s="618">
        <v>2013</v>
      </c>
      <c r="C3799" s="619" t="s">
        <v>424</v>
      </c>
    </row>
    <row r="3800" spans="1:3" x14ac:dyDescent="0.15">
      <c r="A3800" s="619" t="s">
        <v>1099</v>
      </c>
      <c r="B3800" s="618">
        <v>2013</v>
      </c>
      <c r="C3800" s="619" t="s">
        <v>424</v>
      </c>
    </row>
    <row r="3801" spans="1:3" x14ac:dyDescent="0.15">
      <c r="A3801" s="619" t="s">
        <v>1099</v>
      </c>
      <c r="B3801" s="618">
        <v>2013</v>
      </c>
      <c r="C3801" s="619" t="s">
        <v>437</v>
      </c>
    </row>
    <row r="3802" spans="1:3" x14ac:dyDescent="0.15">
      <c r="A3802" s="619" t="s">
        <v>1099</v>
      </c>
      <c r="B3802" s="618">
        <v>2013</v>
      </c>
      <c r="C3802" s="619" t="s">
        <v>424</v>
      </c>
    </row>
    <row r="3803" spans="1:3" x14ac:dyDescent="0.15">
      <c r="A3803" s="619" t="s">
        <v>1099</v>
      </c>
      <c r="B3803" s="618">
        <v>2013</v>
      </c>
      <c r="C3803" s="619" t="s">
        <v>424</v>
      </c>
    </row>
    <row r="3804" spans="1:3" x14ac:dyDescent="0.15">
      <c r="A3804" s="619" t="s">
        <v>1099</v>
      </c>
      <c r="B3804" s="618">
        <v>2013</v>
      </c>
      <c r="C3804" s="619" t="s">
        <v>437</v>
      </c>
    </row>
    <row r="3805" spans="1:3" x14ac:dyDescent="0.15">
      <c r="A3805" s="619" t="s">
        <v>1099</v>
      </c>
      <c r="B3805" s="618">
        <v>2013</v>
      </c>
      <c r="C3805" s="619" t="s">
        <v>1103</v>
      </c>
    </row>
    <row r="3806" spans="1:3" x14ac:dyDescent="0.15">
      <c r="A3806" s="619" t="s">
        <v>1099</v>
      </c>
      <c r="B3806" s="618">
        <v>2013</v>
      </c>
      <c r="C3806" s="619" t="s">
        <v>1080</v>
      </c>
    </row>
    <row r="3807" spans="1:3" x14ac:dyDescent="0.15">
      <c r="A3807" s="619" t="s">
        <v>1099</v>
      </c>
      <c r="B3807" s="618">
        <v>2013</v>
      </c>
      <c r="C3807" s="619" t="s">
        <v>455</v>
      </c>
    </row>
    <row r="3808" spans="1:3" x14ac:dyDescent="0.15">
      <c r="A3808" s="619" t="s">
        <v>1099</v>
      </c>
      <c r="B3808" s="618">
        <v>2013</v>
      </c>
      <c r="C3808" s="619" t="s">
        <v>455</v>
      </c>
    </row>
    <row r="3809" spans="1:3" x14ac:dyDescent="0.15">
      <c r="A3809" s="619" t="s">
        <v>1099</v>
      </c>
      <c r="B3809" s="618">
        <v>2013</v>
      </c>
      <c r="C3809" s="619" t="s">
        <v>1103</v>
      </c>
    </row>
    <row r="3810" spans="1:3" x14ac:dyDescent="0.15">
      <c r="A3810" s="619" t="s">
        <v>1099</v>
      </c>
      <c r="B3810" s="618">
        <v>2013</v>
      </c>
      <c r="C3810" s="619" t="s">
        <v>437</v>
      </c>
    </row>
    <row r="3811" spans="1:3" x14ac:dyDescent="0.15">
      <c r="A3811" s="618" t="s">
        <v>1099</v>
      </c>
      <c r="B3811" s="618">
        <v>2013</v>
      </c>
      <c r="C3811" s="619" t="s">
        <v>437</v>
      </c>
    </row>
    <row r="3812" spans="1:3" x14ac:dyDescent="0.15">
      <c r="A3812" s="619" t="s">
        <v>1099</v>
      </c>
      <c r="B3812" s="618">
        <v>2013</v>
      </c>
      <c r="C3812" s="619" t="s">
        <v>1102</v>
      </c>
    </row>
    <row r="3813" spans="1:3" x14ac:dyDescent="0.15">
      <c r="A3813" s="619" t="s">
        <v>1099</v>
      </c>
      <c r="B3813" s="618">
        <v>2013</v>
      </c>
      <c r="C3813" s="619" t="s">
        <v>424</v>
      </c>
    </row>
    <row r="3814" spans="1:3" x14ac:dyDescent="0.15">
      <c r="A3814" s="619" t="s">
        <v>1099</v>
      </c>
      <c r="B3814" s="618">
        <v>2013</v>
      </c>
      <c r="C3814" s="619" t="s">
        <v>424</v>
      </c>
    </row>
    <row r="3815" spans="1:3" x14ac:dyDescent="0.15">
      <c r="A3815" s="619" t="s">
        <v>1099</v>
      </c>
      <c r="B3815" s="618">
        <v>2013</v>
      </c>
      <c r="C3815" s="619" t="s">
        <v>437</v>
      </c>
    </row>
    <row r="3816" spans="1:3" x14ac:dyDescent="0.15">
      <c r="A3816" s="619" t="s">
        <v>1099</v>
      </c>
      <c r="B3816" s="618">
        <v>2013</v>
      </c>
      <c r="C3816" s="619" t="s">
        <v>424</v>
      </c>
    </row>
    <row r="3817" spans="1:3" x14ac:dyDescent="0.15">
      <c r="A3817" s="619" t="s">
        <v>1099</v>
      </c>
      <c r="B3817" s="618">
        <v>2013</v>
      </c>
      <c r="C3817" s="619" t="s">
        <v>424</v>
      </c>
    </row>
    <row r="3818" spans="1:3" x14ac:dyDescent="0.15">
      <c r="A3818" s="619" t="s">
        <v>1099</v>
      </c>
      <c r="B3818" s="618">
        <v>2013</v>
      </c>
      <c r="C3818" s="619" t="s">
        <v>1108</v>
      </c>
    </row>
    <row r="3819" spans="1:3" x14ac:dyDescent="0.15">
      <c r="A3819" s="619" t="s">
        <v>1099</v>
      </c>
      <c r="B3819" s="618">
        <v>2013</v>
      </c>
      <c r="C3819" s="619" t="s">
        <v>424</v>
      </c>
    </row>
    <row r="3820" spans="1:3" x14ac:dyDescent="0.15">
      <c r="A3820" s="619" t="s">
        <v>1099</v>
      </c>
      <c r="B3820" s="618">
        <v>2013</v>
      </c>
      <c r="C3820" s="619" t="s">
        <v>424</v>
      </c>
    </row>
    <row r="3821" spans="1:3" x14ac:dyDescent="0.15">
      <c r="A3821" s="619" t="s">
        <v>1099</v>
      </c>
      <c r="B3821" s="618">
        <v>2013</v>
      </c>
      <c r="C3821" s="619" t="s">
        <v>424</v>
      </c>
    </row>
    <row r="3822" spans="1:3" x14ac:dyDescent="0.15">
      <c r="A3822" s="619" t="s">
        <v>1099</v>
      </c>
      <c r="B3822" s="618">
        <v>2013</v>
      </c>
      <c r="C3822" s="619" t="s">
        <v>424</v>
      </c>
    </row>
    <row r="3823" spans="1:3" x14ac:dyDescent="0.15">
      <c r="A3823" s="619" t="s">
        <v>1099</v>
      </c>
      <c r="B3823" s="618">
        <v>2013</v>
      </c>
      <c r="C3823" s="619" t="s">
        <v>424</v>
      </c>
    </row>
    <row r="3824" spans="1:3" x14ac:dyDescent="0.15">
      <c r="A3824" s="619" t="s">
        <v>1099</v>
      </c>
      <c r="B3824" s="618">
        <v>2013</v>
      </c>
      <c r="C3824" s="619" t="s">
        <v>437</v>
      </c>
    </row>
    <row r="3825" spans="1:3" x14ac:dyDescent="0.15">
      <c r="A3825" s="619" t="s">
        <v>1099</v>
      </c>
      <c r="B3825" s="618">
        <v>2013</v>
      </c>
      <c r="C3825" s="619" t="s">
        <v>424</v>
      </c>
    </row>
    <row r="3826" spans="1:3" x14ac:dyDescent="0.15">
      <c r="A3826" s="619" t="s">
        <v>1099</v>
      </c>
      <c r="B3826" s="618">
        <v>2013</v>
      </c>
      <c r="C3826" s="619" t="s">
        <v>1080</v>
      </c>
    </row>
    <row r="3827" spans="1:3" x14ac:dyDescent="0.15">
      <c r="A3827" s="619" t="s">
        <v>1099</v>
      </c>
      <c r="B3827" s="618">
        <v>2013</v>
      </c>
      <c r="C3827" s="619" t="s">
        <v>424</v>
      </c>
    </row>
    <row r="3828" spans="1:3" x14ac:dyDescent="0.15">
      <c r="A3828" s="619" t="s">
        <v>1099</v>
      </c>
      <c r="B3828" s="618">
        <v>2013</v>
      </c>
      <c r="C3828" s="619" t="s">
        <v>424</v>
      </c>
    </row>
    <row r="3829" spans="1:3" x14ac:dyDescent="0.15">
      <c r="A3829" s="619" t="s">
        <v>1099</v>
      </c>
      <c r="B3829" s="618">
        <v>2013</v>
      </c>
      <c r="C3829" s="619" t="s">
        <v>1080</v>
      </c>
    </row>
    <row r="3830" spans="1:3" x14ac:dyDescent="0.15">
      <c r="A3830" s="619" t="s">
        <v>1099</v>
      </c>
      <c r="B3830" s="618">
        <v>2013</v>
      </c>
      <c r="C3830" s="619" t="s">
        <v>437</v>
      </c>
    </row>
    <row r="3831" spans="1:3" x14ac:dyDescent="0.15">
      <c r="A3831" s="619" t="s">
        <v>1099</v>
      </c>
      <c r="B3831" s="618">
        <v>2013</v>
      </c>
      <c r="C3831" s="619" t="s">
        <v>1080</v>
      </c>
    </row>
    <row r="3832" spans="1:3" x14ac:dyDescent="0.15">
      <c r="A3832" s="619" t="s">
        <v>1099</v>
      </c>
      <c r="B3832" s="618">
        <v>2013</v>
      </c>
      <c r="C3832" s="619" t="s">
        <v>424</v>
      </c>
    </row>
    <row r="3833" spans="1:3" x14ac:dyDescent="0.15">
      <c r="A3833" s="619" t="s">
        <v>1099</v>
      </c>
      <c r="B3833" s="618">
        <v>2013</v>
      </c>
      <c r="C3833" s="619" t="s">
        <v>1105</v>
      </c>
    </row>
    <row r="3834" spans="1:3" x14ac:dyDescent="0.15">
      <c r="A3834" s="619" t="s">
        <v>1099</v>
      </c>
      <c r="B3834" s="618">
        <v>2013</v>
      </c>
      <c r="C3834" s="619" t="s">
        <v>1102</v>
      </c>
    </row>
    <row r="3835" spans="1:3" x14ac:dyDescent="0.15">
      <c r="A3835" s="619" t="s">
        <v>1099</v>
      </c>
      <c r="B3835" s="618">
        <v>2013</v>
      </c>
      <c r="C3835" s="619" t="s">
        <v>424</v>
      </c>
    </row>
    <row r="3836" spans="1:3" x14ac:dyDescent="0.15">
      <c r="A3836" s="619" t="s">
        <v>1099</v>
      </c>
      <c r="B3836" s="618">
        <v>2013</v>
      </c>
      <c r="C3836" s="619" t="s">
        <v>437</v>
      </c>
    </row>
    <row r="3837" spans="1:3" x14ac:dyDescent="0.15">
      <c r="A3837" s="619" t="s">
        <v>1099</v>
      </c>
      <c r="B3837" s="618">
        <v>2013</v>
      </c>
      <c r="C3837" s="619" t="s">
        <v>1103</v>
      </c>
    </row>
    <row r="3838" spans="1:3" x14ac:dyDescent="0.15">
      <c r="A3838" s="619" t="s">
        <v>1099</v>
      </c>
      <c r="B3838" s="618">
        <v>2013</v>
      </c>
      <c r="C3838" s="619" t="s">
        <v>424</v>
      </c>
    </row>
    <row r="3839" spans="1:3" x14ac:dyDescent="0.15">
      <c r="A3839" s="619" t="s">
        <v>1099</v>
      </c>
      <c r="B3839" s="618">
        <v>2013</v>
      </c>
      <c r="C3839" s="619" t="s">
        <v>1103</v>
      </c>
    </row>
    <row r="3840" spans="1:3" x14ac:dyDescent="0.15">
      <c r="A3840" s="619" t="s">
        <v>1099</v>
      </c>
      <c r="B3840" s="618">
        <v>2013</v>
      </c>
      <c r="C3840" s="619" t="s">
        <v>437</v>
      </c>
    </row>
    <row r="3841" spans="1:3" x14ac:dyDescent="0.15">
      <c r="A3841" s="619" t="s">
        <v>1099</v>
      </c>
      <c r="B3841" s="618">
        <v>2013</v>
      </c>
      <c r="C3841" s="619" t="s">
        <v>1103</v>
      </c>
    </row>
    <row r="3842" spans="1:3" x14ac:dyDescent="0.15">
      <c r="A3842" s="619" t="s">
        <v>1099</v>
      </c>
      <c r="B3842" s="618">
        <v>2013</v>
      </c>
      <c r="C3842" s="619" t="s">
        <v>424</v>
      </c>
    </row>
    <row r="3843" spans="1:3" x14ac:dyDescent="0.15">
      <c r="A3843" s="619" t="s">
        <v>1099</v>
      </c>
      <c r="B3843" s="618">
        <v>2013</v>
      </c>
      <c r="C3843" s="619" t="s">
        <v>1103</v>
      </c>
    </row>
    <row r="3844" spans="1:3" x14ac:dyDescent="0.15">
      <c r="A3844" s="619" t="s">
        <v>1099</v>
      </c>
      <c r="B3844" s="618">
        <v>2013</v>
      </c>
      <c r="C3844" s="619" t="s">
        <v>455</v>
      </c>
    </row>
    <row r="3845" spans="1:3" x14ac:dyDescent="0.15">
      <c r="A3845" s="619" t="s">
        <v>1099</v>
      </c>
      <c r="B3845" s="618">
        <v>2013</v>
      </c>
      <c r="C3845" s="619" t="s">
        <v>424</v>
      </c>
    </row>
    <row r="3846" spans="1:3" x14ac:dyDescent="0.15">
      <c r="A3846" s="619" t="s">
        <v>1099</v>
      </c>
      <c r="B3846" s="618">
        <v>2013</v>
      </c>
      <c r="C3846" s="619" t="s">
        <v>424</v>
      </c>
    </row>
    <row r="3847" spans="1:3" x14ac:dyDescent="0.15">
      <c r="A3847" s="619" t="s">
        <v>1099</v>
      </c>
      <c r="B3847" s="618">
        <v>2013</v>
      </c>
      <c r="C3847" s="619" t="s">
        <v>424</v>
      </c>
    </row>
    <row r="3848" spans="1:3" x14ac:dyDescent="0.15">
      <c r="A3848" s="619" t="s">
        <v>1099</v>
      </c>
      <c r="B3848" s="618">
        <v>2013</v>
      </c>
      <c r="C3848" s="619" t="s">
        <v>1114</v>
      </c>
    </row>
    <row r="3849" spans="1:3" x14ac:dyDescent="0.15">
      <c r="A3849" s="619" t="s">
        <v>1099</v>
      </c>
      <c r="B3849" s="618">
        <v>2013</v>
      </c>
      <c r="C3849" s="619" t="s">
        <v>1108</v>
      </c>
    </row>
    <row r="3850" spans="1:3" x14ac:dyDescent="0.15">
      <c r="A3850" s="619" t="s">
        <v>1099</v>
      </c>
      <c r="B3850" s="618">
        <v>2013</v>
      </c>
      <c r="C3850" s="619" t="s">
        <v>424</v>
      </c>
    </row>
    <row r="3851" spans="1:3" x14ac:dyDescent="0.15">
      <c r="A3851" s="619" t="s">
        <v>1099</v>
      </c>
      <c r="B3851" s="618">
        <v>2013</v>
      </c>
      <c r="C3851" s="619" t="s">
        <v>1108</v>
      </c>
    </row>
    <row r="3852" spans="1:3" x14ac:dyDescent="0.15">
      <c r="A3852" s="619" t="s">
        <v>1099</v>
      </c>
      <c r="B3852" s="618">
        <v>2013</v>
      </c>
      <c r="C3852" s="619" t="s">
        <v>437</v>
      </c>
    </row>
    <row r="3853" spans="1:3" x14ac:dyDescent="0.15">
      <c r="A3853" s="619" t="s">
        <v>1099</v>
      </c>
      <c r="B3853" s="618">
        <v>2013</v>
      </c>
      <c r="C3853" s="619" t="s">
        <v>424</v>
      </c>
    </row>
    <row r="3854" spans="1:3" x14ac:dyDescent="0.15">
      <c r="A3854" s="619" t="s">
        <v>1099</v>
      </c>
      <c r="B3854" s="618">
        <v>2013</v>
      </c>
      <c r="C3854" s="619" t="s">
        <v>424</v>
      </c>
    </row>
    <row r="3855" spans="1:3" x14ac:dyDescent="0.15">
      <c r="A3855" s="619" t="s">
        <v>1099</v>
      </c>
      <c r="B3855" s="618">
        <v>2013</v>
      </c>
      <c r="C3855" s="619" t="s">
        <v>1103</v>
      </c>
    </row>
    <row r="3856" spans="1:3" x14ac:dyDescent="0.15">
      <c r="A3856" s="619" t="s">
        <v>1099</v>
      </c>
      <c r="B3856" s="618">
        <v>2013</v>
      </c>
      <c r="C3856" s="619" t="s">
        <v>437</v>
      </c>
    </row>
    <row r="3857" spans="1:3" x14ac:dyDescent="0.15">
      <c r="A3857" s="619" t="s">
        <v>1099</v>
      </c>
      <c r="B3857" s="618">
        <v>2013</v>
      </c>
      <c r="C3857" s="619" t="s">
        <v>424</v>
      </c>
    </row>
    <row r="3858" spans="1:3" x14ac:dyDescent="0.15">
      <c r="A3858" s="619" t="s">
        <v>1099</v>
      </c>
      <c r="B3858" s="618">
        <v>2013</v>
      </c>
      <c r="C3858" s="619" t="s">
        <v>424</v>
      </c>
    </row>
    <row r="3859" spans="1:3" x14ac:dyDescent="0.15">
      <c r="A3859" s="619" t="s">
        <v>1099</v>
      </c>
      <c r="B3859" s="618">
        <v>2013</v>
      </c>
      <c r="C3859" s="619" t="s">
        <v>424</v>
      </c>
    </row>
    <row r="3860" spans="1:3" x14ac:dyDescent="0.15">
      <c r="A3860" s="619" t="s">
        <v>1099</v>
      </c>
      <c r="B3860" s="618">
        <v>2013</v>
      </c>
      <c r="C3860" s="619" t="s">
        <v>1103</v>
      </c>
    </row>
    <row r="3861" spans="1:3" x14ac:dyDescent="0.15">
      <c r="A3861" s="619" t="s">
        <v>1099</v>
      </c>
      <c r="B3861" s="618">
        <v>2013</v>
      </c>
      <c r="C3861" s="619" t="s">
        <v>424</v>
      </c>
    </row>
    <row r="3862" spans="1:3" x14ac:dyDescent="0.15">
      <c r="A3862" s="619" t="s">
        <v>1099</v>
      </c>
      <c r="B3862" s="618">
        <v>2013</v>
      </c>
      <c r="C3862" s="619" t="s">
        <v>437</v>
      </c>
    </row>
    <row r="3863" spans="1:3" x14ac:dyDescent="0.15">
      <c r="A3863" s="619" t="s">
        <v>1099</v>
      </c>
      <c r="B3863" s="618">
        <v>2013</v>
      </c>
      <c r="C3863" s="619" t="s">
        <v>1103</v>
      </c>
    </row>
    <row r="3864" spans="1:3" x14ac:dyDescent="0.15">
      <c r="A3864" s="619" t="s">
        <v>1099</v>
      </c>
      <c r="B3864" s="618">
        <v>2013</v>
      </c>
      <c r="C3864" s="619" t="s">
        <v>424</v>
      </c>
    </row>
    <row r="3865" spans="1:3" x14ac:dyDescent="0.15">
      <c r="A3865" s="619" t="s">
        <v>1099</v>
      </c>
      <c r="B3865" s="618">
        <v>2013</v>
      </c>
      <c r="C3865" s="619" t="s">
        <v>424</v>
      </c>
    </row>
    <row r="3866" spans="1:3" x14ac:dyDescent="0.15">
      <c r="A3866" s="619" t="s">
        <v>1099</v>
      </c>
      <c r="B3866" s="618">
        <v>2013</v>
      </c>
      <c r="C3866" s="619" t="s">
        <v>424</v>
      </c>
    </row>
    <row r="3867" spans="1:3" x14ac:dyDescent="0.15">
      <c r="A3867" s="619" t="s">
        <v>1099</v>
      </c>
      <c r="B3867" s="618">
        <v>2013</v>
      </c>
      <c r="C3867" s="619" t="s">
        <v>424</v>
      </c>
    </row>
    <row r="3868" spans="1:3" x14ac:dyDescent="0.15">
      <c r="A3868" s="619" t="s">
        <v>1099</v>
      </c>
      <c r="B3868" s="618">
        <v>2013</v>
      </c>
      <c r="C3868" s="619" t="s">
        <v>437</v>
      </c>
    </row>
    <row r="3869" spans="1:3" x14ac:dyDescent="0.15">
      <c r="A3869" s="619" t="s">
        <v>1099</v>
      </c>
      <c r="B3869" s="618">
        <v>2013</v>
      </c>
      <c r="C3869" s="619" t="s">
        <v>424</v>
      </c>
    </row>
    <row r="3870" spans="1:3" x14ac:dyDescent="0.15">
      <c r="A3870" s="619" t="s">
        <v>1099</v>
      </c>
      <c r="B3870" s="618">
        <v>2013</v>
      </c>
      <c r="C3870" s="619" t="s">
        <v>1102</v>
      </c>
    </row>
    <row r="3871" spans="1:3" x14ac:dyDescent="0.15">
      <c r="A3871" s="619" t="s">
        <v>1099</v>
      </c>
      <c r="B3871" s="618">
        <v>2013</v>
      </c>
      <c r="C3871" s="619" t="s">
        <v>424</v>
      </c>
    </row>
    <row r="3872" spans="1:3" x14ac:dyDescent="0.15">
      <c r="A3872" s="619" t="s">
        <v>1099</v>
      </c>
      <c r="B3872" s="618">
        <v>2013</v>
      </c>
      <c r="C3872" s="619" t="s">
        <v>424</v>
      </c>
    </row>
    <row r="3873" spans="1:3" x14ac:dyDescent="0.15">
      <c r="A3873" s="619" t="s">
        <v>1099</v>
      </c>
      <c r="B3873" s="618">
        <v>2013</v>
      </c>
      <c r="C3873" s="619" t="s">
        <v>424</v>
      </c>
    </row>
    <row r="3874" spans="1:3" x14ac:dyDescent="0.15">
      <c r="A3874" s="619" t="s">
        <v>1099</v>
      </c>
      <c r="B3874" s="618">
        <v>2013</v>
      </c>
      <c r="C3874" s="619" t="s">
        <v>424</v>
      </c>
    </row>
    <row r="3875" spans="1:3" x14ac:dyDescent="0.15">
      <c r="A3875" s="619" t="s">
        <v>1099</v>
      </c>
      <c r="B3875" s="618">
        <v>2013</v>
      </c>
      <c r="C3875" s="619" t="s">
        <v>437</v>
      </c>
    </row>
    <row r="3876" spans="1:3" x14ac:dyDescent="0.15">
      <c r="A3876" s="619" t="s">
        <v>1099</v>
      </c>
      <c r="B3876" s="618">
        <v>2013</v>
      </c>
      <c r="C3876" s="619" t="s">
        <v>424</v>
      </c>
    </row>
    <row r="3877" spans="1:3" x14ac:dyDescent="0.15">
      <c r="A3877" s="619" t="s">
        <v>1099</v>
      </c>
      <c r="B3877" s="618">
        <v>2013</v>
      </c>
      <c r="C3877" s="619" t="s">
        <v>424</v>
      </c>
    </row>
    <row r="3878" spans="1:3" x14ac:dyDescent="0.15">
      <c r="A3878" s="619" t="s">
        <v>1099</v>
      </c>
      <c r="B3878" s="618">
        <v>2013</v>
      </c>
      <c r="C3878" s="619" t="s">
        <v>424</v>
      </c>
    </row>
    <row r="3879" spans="1:3" x14ac:dyDescent="0.15">
      <c r="A3879" s="619" t="s">
        <v>1099</v>
      </c>
      <c r="B3879" s="618">
        <v>2013</v>
      </c>
      <c r="C3879" s="619" t="s">
        <v>1102</v>
      </c>
    </row>
    <row r="3880" spans="1:3" x14ac:dyDescent="0.15">
      <c r="A3880" s="619" t="s">
        <v>1099</v>
      </c>
      <c r="B3880" s="618">
        <v>2013</v>
      </c>
      <c r="C3880" s="619" t="s">
        <v>1102</v>
      </c>
    </row>
    <row r="3881" spans="1:3" x14ac:dyDescent="0.15">
      <c r="A3881" s="619" t="s">
        <v>1099</v>
      </c>
      <c r="B3881" s="618">
        <v>2013</v>
      </c>
      <c r="C3881" s="619" t="s">
        <v>424</v>
      </c>
    </row>
    <row r="3882" spans="1:3" x14ac:dyDescent="0.15">
      <c r="A3882" s="619" t="s">
        <v>1099</v>
      </c>
      <c r="B3882" s="618">
        <v>2013</v>
      </c>
      <c r="C3882" s="619" t="s">
        <v>1080</v>
      </c>
    </row>
    <row r="3883" spans="1:3" x14ac:dyDescent="0.15">
      <c r="A3883" s="619" t="s">
        <v>1099</v>
      </c>
      <c r="B3883" s="618">
        <v>2013</v>
      </c>
      <c r="C3883" s="619" t="s">
        <v>424</v>
      </c>
    </row>
    <row r="3884" spans="1:3" x14ac:dyDescent="0.15">
      <c r="A3884" s="619" t="s">
        <v>1099</v>
      </c>
      <c r="B3884" s="618">
        <v>2013</v>
      </c>
      <c r="C3884" s="619" t="s">
        <v>424</v>
      </c>
    </row>
    <row r="3885" spans="1:3" x14ac:dyDescent="0.15">
      <c r="A3885" s="619" t="s">
        <v>1099</v>
      </c>
      <c r="B3885" s="618">
        <v>2013</v>
      </c>
      <c r="C3885" s="619" t="s">
        <v>455</v>
      </c>
    </row>
    <row r="3886" spans="1:3" x14ac:dyDescent="0.15">
      <c r="A3886" s="619" t="s">
        <v>1099</v>
      </c>
      <c r="B3886" s="618">
        <v>2013</v>
      </c>
      <c r="C3886" s="619" t="s">
        <v>424</v>
      </c>
    </row>
    <row r="3887" spans="1:3" x14ac:dyDescent="0.15">
      <c r="A3887" s="619" t="s">
        <v>1099</v>
      </c>
      <c r="B3887" s="618">
        <v>2013</v>
      </c>
      <c r="C3887" s="619" t="s">
        <v>424</v>
      </c>
    </row>
    <row r="3888" spans="1:3" x14ac:dyDescent="0.15">
      <c r="A3888" s="619" t="s">
        <v>1099</v>
      </c>
      <c r="B3888" s="618">
        <v>2013</v>
      </c>
      <c r="C3888" s="619" t="s">
        <v>437</v>
      </c>
    </row>
    <row r="3889" spans="1:3" x14ac:dyDescent="0.15">
      <c r="A3889" s="619" t="s">
        <v>1099</v>
      </c>
      <c r="B3889" s="618">
        <v>2013</v>
      </c>
      <c r="C3889" s="619" t="s">
        <v>437</v>
      </c>
    </row>
    <row r="3890" spans="1:3" x14ac:dyDescent="0.15">
      <c r="A3890" s="619" t="s">
        <v>1099</v>
      </c>
      <c r="B3890" s="618">
        <v>2013</v>
      </c>
      <c r="C3890" s="619" t="s">
        <v>1080</v>
      </c>
    </row>
    <row r="3891" spans="1:3" x14ac:dyDescent="0.15">
      <c r="A3891" s="619" t="s">
        <v>1099</v>
      </c>
      <c r="B3891" s="618">
        <v>2013</v>
      </c>
      <c r="C3891" s="619" t="s">
        <v>437</v>
      </c>
    </row>
    <row r="3892" spans="1:3" x14ac:dyDescent="0.15">
      <c r="A3892" s="619" t="s">
        <v>1099</v>
      </c>
      <c r="B3892" s="618">
        <v>2013</v>
      </c>
      <c r="C3892" s="619" t="s">
        <v>437</v>
      </c>
    </row>
    <row r="3893" spans="1:3" x14ac:dyDescent="0.15">
      <c r="A3893" s="619" t="s">
        <v>1099</v>
      </c>
      <c r="B3893" s="618">
        <v>2013</v>
      </c>
      <c r="C3893" s="619" t="s">
        <v>424</v>
      </c>
    </row>
    <row r="3894" spans="1:3" x14ac:dyDescent="0.15">
      <c r="A3894" s="619" t="s">
        <v>1099</v>
      </c>
      <c r="B3894" s="618">
        <v>2013</v>
      </c>
      <c r="C3894" s="619" t="s">
        <v>437</v>
      </c>
    </row>
    <row r="3895" spans="1:3" x14ac:dyDescent="0.15">
      <c r="A3895" s="619" t="s">
        <v>1099</v>
      </c>
      <c r="B3895" s="618">
        <v>2013</v>
      </c>
      <c r="C3895" s="619" t="s">
        <v>437</v>
      </c>
    </row>
    <row r="3896" spans="1:3" x14ac:dyDescent="0.15">
      <c r="A3896" s="619" t="s">
        <v>1099</v>
      </c>
      <c r="B3896" s="618">
        <v>2013</v>
      </c>
      <c r="C3896" s="619" t="s">
        <v>424</v>
      </c>
    </row>
    <row r="3897" spans="1:3" x14ac:dyDescent="0.15">
      <c r="A3897" s="619" t="s">
        <v>1099</v>
      </c>
      <c r="B3897" s="618">
        <v>2013</v>
      </c>
      <c r="C3897" s="619" t="s">
        <v>424</v>
      </c>
    </row>
    <row r="3898" spans="1:3" x14ac:dyDescent="0.15">
      <c r="A3898" s="619" t="s">
        <v>1099</v>
      </c>
      <c r="B3898" s="618">
        <v>2013</v>
      </c>
      <c r="C3898" s="619" t="s">
        <v>1102</v>
      </c>
    </row>
    <row r="3899" spans="1:3" x14ac:dyDescent="0.15">
      <c r="A3899" s="619" t="s">
        <v>1099</v>
      </c>
      <c r="B3899" s="618">
        <v>2013</v>
      </c>
      <c r="C3899" s="619" t="s">
        <v>424</v>
      </c>
    </row>
    <row r="3900" spans="1:3" x14ac:dyDescent="0.15">
      <c r="A3900" s="619" t="s">
        <v>1099</v>
      </c>
      <c r="B3900" s="618">
        <v>2013</v>
      </c>
      <c r="C3900" s="619" t="s">
        <v>424</v>
      </c>
    </row>
    <row r="3901" spans="1:3" x14ac:dyDescent="0.15">
      <c r="A3901" s="619" t="s">
        <v>1099</v>
      </c>
      <c r="B3901" s="618">
        <v>2013</v>
      </c>
      <c r="C3901" s="619" t="s">
        <v>424</v>
      </c>
    </row>
    <row r="3902" spans="1:3" x14ac:dyDescent="0.15">
      <c r="A3902" s="619" t="s">
        <v>1099</v>
      </c>
      <c r="B3902" s="618">
        <v>2013</v>
      </c>
      <c r="C3902" s="619" t="s">
        <v>424</v>
      </c>
    </row>
    <row r="3903" spans="1:3" x14ac:dyDescent="0.15">
      <c r="A3903" s="619" t="s">
        <v>1099</v>
      </c>
      <c r="B3903" s="618">
        <v>2013</v>
      </c>
      <c r="C3903" s="619" t="s">
        <v>424</v>
      </c>
    </row>
    <row r="3904" spans="1:3" x14ac:dyDescent="0.15">
      <c r="A3904" s="619" t="s">
        <v>1099</v>
      </c>
      <c r="B3904" s="618">
        <v>2013</v>
      </c>
      <c r="C3904" s="619" t="s">
        <v>437</v>
      </c>
    </row>
    <row r="3905" spans="1:3" x14ac:dyDescent="0.15">
      <c r="A3905" s="619" t="s">
        <v>1099</v>
      </c>
      <c r="B3905" s="618">
        <v>2013</v>
      </c>
      <c r="C3905" s="619" t="s">
        <v>424</v>
      </c>
    </row>
    <row r="3906" spans="1:3" x14ac:dyDescent="0.15">
      <c r="A3906" s="619" t="s">
        <v>1099</v>
      </c>
      <c r="B3906" s="618">
        <v>2013</v>
      </c>
      <c r="C3906" s="619" t="s">
        <v>424</v>
      </c>
    </row>
    <row r="3907" spans="1:3" x14ac:dyDescent="0.15">
      <c r="A3907" s="619" t="s">
        <v>1099</v>
      </c>
      <c r="B3907" s="618">
        <v>2013</v>
      </c>
      <c r="C3907" s="619" t="s">
        <v>1080</v>
      </c>
    </row>
    <row r="3908" spans="1:3" x14ac:dyDescent="0.15">
      <c r="A3908" s="619" t="s">
        <v>1099</v>
      </c>
      <c r="B3908" s="618">
        <v>2013</v>
      </c>
      <c r="C3908" s="619" t="s">
        <v>424</v>
      </c>
    </row>
    <row r="3909" spans="1:3" x14ac:dyDescent="0.15">
      <c r="A3909" s="619" t="s">
        <v>1099</v>
      </c>
      <c r="B3909" s="618">
        <v>2013</v>
      </c>
      <c r="C3909" s="619" t="s">
        <v>437</v>
      </c>
    </row>
    <row r="3910" spans="1:3" x14ac:dyDescent="0.15">
      <c r="A3910" s="619" t="s">
        <v>1099</v>
      </c>
      <c r="B3910" s="618">
        <v>2013</v>
      </c>
      <c r="C3910" s="619" t="s">
        <v>437</v>
      </c>
    </row>
    <row r="3911" spans="1:3" x14ac:dyDescent="0.15">
      <c r="A3911" s="619" t="s">
        <v>1099</v>
      </c>
      <c r="B3911" s="618">
        <v>2013</v>
      </c>
      <c r="C3911" s="619" t="s">
        <v>437</v>
      </c>
    </row>
    <row r="3912" spans="1:3" x14ac:dyDescent="0.15">
      <c r="A3912" s="619" t="s">
        <v>1099</v>
      </c>
      <c r="B3912" s="618">
        <v>2013</v>
      </c>
      <c r="C3912" s="619" t="s">
        <v>424</v>
      </c>
    </row>
    <row r="3913" spans="1:3" x14ac:dyDescent="0.15">
      <c r="A3913" s="619" t="s">
        <v>1099</v>
      </c>
      <c r="B3913" s="618">
        <v>2013</v>
      </c>
      <c r="C3913" s="619" t="s">
        <v>424</v>
      </c>
    </row>
    <row r="3914" spans="1:3" x14ac:dyDescent="0.15">
      <c r="A3914" s="619" t="s">
        <v>1099</v>
      </c>
      <c r="B3914" s="618">
        <v>2013</v>
      </c>
      <c r="C3914" s="619" t="s">
        <v>424</v>
      </c>
    </row>
    <row r="3915" spans="1:3" x14ac:dyDescent="0.15">
      <c r="A3915" s="619" t="s">
        <v>1099</v>
      </c>
      <c r="B3915" s="618">
        <v>2013</v>
      </c>
      <c r="C3915" s="619" t="s">
        <v>437</v>
      </c>
    </row>
    <row r="3916" spans="1:3" x14ac:dyDescent="0.15">
      <c r="A3916" s="619" t="s">
        <v>1099</v>
      </c>
      <c r="B3916" s="618">
        <v>2013</v>
      </c>
      <c r="C3916" s="619" t="s">
        <v>437</v>
      </c>
    </row>
    <row r="3917" spans="1:3" x14ac:dyDescent="0.15">
      <c r="A3917" s="619" t="s">
        <v>1099</v>
      </c>
      <c r="B3917" s="618">
        <v>2013</v>
      </c>
      <c r="C3917" s="619" t="s">
        <v>424</v>
      </c>
    </row>
    <row r="3918" spans="1:3" x14ac:dyDescent="0.15">
      <c r="A3918" s="619" t="s">
        <v>1099</v>
      </c>
      <c r="B3918" s="618">
        <v>2013</v>
      </c>
      <c r="C3918" s="619" t="s">
        <v>437</v>
      </c>
    </row>
    <row r="3919" spans="1:3" x14ac:dyDescent="0.15">
      <c r="A3919" s="619" t="s">
        <v>1099</v>
      </c>
      <c r="B3919" s="618">
        <v>2013</v>
      </c>
      <c r="C3919" s="619" t="s">
        <v>424</v>
      </c>
    </row>
    <row r="3920" spans="1:3" x14ac:dyDescent="0.15">
      <c r="A3920" s="619" t="s">
        <v>1099</v>
      </c>
      <c r="B3920" s="618">
        <v>2013</v>
      </c>
      <c r="C3920" s="619" t="s">
        <v>424</v>
      </c>
    </row>
    <row r="3921" spans="1:3" x14ac:dyDescent="0.15">
      <c r="A3921" s="619" t="s">
        <v>1099</v>
      </c>
      <c r="B3921" s="618">
        <v>2013</v>
      </c>
      <c r="C3921" s="619" t="s">
        <v>1111</v>
      </c>
    </row>
    <row r="3922" spans="1:3" x14ac:dyDescent="0.15">
      <c r="A3922" s="619" t="s">
        <v>1099</v>
      </c>
      <c r="B3922" s="618">
        <v>2013</v>
      </c>
      <c r="C3922" s="619" t="s">
        <v>437</v>
      </c>
    </row>
    <row r="3923" spans="1:3" x14ac:dyDescent="0.15">
      <c r="A3923" s="618" t="s">
        <v>1099</v>
      </c>
      <c r="B3923" s="618">
        <v>2013</v>
      </c>
      <c r="C3923" s="619" t="s">
        <v>424</v>
      </c>
    </row>
    <row r="3924" spans="1:3" x14ac:dyDescent="0.15">
      <c r="A3924" s="618" t="s">
        <v>1099</v>
      </c>
      <c r="B3924" s="618">
        <v>2013</v>
      </c>
      <c r="C3924" s="619" t="s">
        <v>437</v>
      </c>
    </row>
    <row r="3925" spans="1:3" x14ac:dyDescent="0.15">
      <c r="A3925" s="618" t="s">
        <v>1099</v>
      </c>
      <c r="B3925" s="618">
        <v>2013</v>
      </c>
      <c r="C3925" s="619" t="s">
        <v>437</v>
      </c>
    </row>
    <row r="3926" spans="1:3" x14ac:dyDescent="0.15">
      <c r="A3926" s="618" t="s">
        <v>1099</v>
      </c>
      <c r="B3926" s="618">
        <v>2013</v>
      </c>
      <c r="C3926" s="619" t="s">
        <v>437</v>
      </c>
    </row>
    <row r="3927" spans="1:3" x14ac:dyDescent="0.15">
      <c r="A3927" s="618" t="s">
        <v>1099</v>
      </c>
      <c r="B3927" s="618">
        <v>2013</v>
      </c>
      <c r="C3927" s="619" t="s">
        <v>424</v>
      </c>
    </row>
    <row r="3928" spans="1:3" x14ac:dyDescent="0.15">
      <c r="A3928" s="618" t="s">
        <v>1099</v>
      </c>
      <c r="B3928" s="618">
        <v>2013</v>
      </c>
      <c r="C3928" s="619" t="s">
        <v>1108</v>
      </c>
    </row>
    <row r="3929" spans="1:3" x14ac:dyDescent="0.15">
      <c r="A3929" s="618" t="s">
        <v>1099</v>
      </c>
      <c r="B3929" s="618">
        <v>2013</v>
      </c>
      <c r="C3929" s="619" t="s">
        <v>424</v>
      </c>
    </row>
    <row r="3930" spans="1:3" x14ac:dyDescent="0.15">
      <c r="A3930" s="618" t="s">
        <v>1099</v>
      </c>
      <c r="B3930" s="618">
        <v>2013</v>
      </c>
      <c r="C3930" s="619" t="s">
        <v>1103</v>
      </c>
    </row>
    <row r="3931" spans="1:3" x14ac:dyDescent="0.15">
      <c r="A3931" s="618" t="s">
        <v>1099</v>
      </c>
      <c r="B3931" s="618">
        <v>2013</v>
      </c>
      <c r="C3931" s="619" t="s">
        <v>1080</v>
      </c>
    </row>
    <row r="3932" spans="1:3" x14ac:dyDescent="0.15">
      <c r="A3932" s="618" t="s">
        <v>1099</v>
      </c>
      <c r="B3932" s="618">
        <v>2013</v>
      </c>
      <c r="C3932" s="619" t="s">
        <v>424</v>
      </c>
    </row>
    <row r="3933" spans="1:3" x14ac:dyDescent="0.15">
      <c r="A3933" s="618" t="s">
        <v>1099</v>
      </c>
      <c r="B3933" s="618">
        <v>2013</v>
      </c>
      <c r="C3933" s="619" t="s">
        <v>1080</v>
      </c>
    </row>
    <row r="3934" spans="1:3" x14ac:dyDescent="0.15">
      <c r="A3934" s="618" t="s">
        <v>1099</v>
      </c>
      <c r="B3934" s="618">
        <v>2013</v>
      </c>
      <c r="C3934" s="619" t="s">
        <v>424</v>
      </c>
    </row>
    <row r="3935" spans="1:3" x14ac:dyDescent="0.15">
      <c r="A3935" s="618" t="s">
        <v>1099</v>
      </c>
      <c r="B3935" s="618">
        <v>2013</v>
      </c>
      <c r="C3935" s="619" t="s">
        <v>1080</v>
      </c>
    </row>
    <row r="3936" spans="1:3" x14ac:dyDescent="0.15">
      <c r="A3936" s="618" t="s">
        <v>1099</v>
      </c>
      <c r="B3936" s="618">
        <v>2013</v>
      </c>
      <c r="C3936" s="619" t="s">
        <v>437</v>
      </c>
    </row>
    <row r="3937" spans="1:3" x14ac:dyDescent="0.15">
      <c r="A3937" s="618" t="s">
        <v>1099</v>
      </c>
      <c r="B3937" s="618">
        <v>2013</v>
      </c>
      <c r="C3937" s="619" t="s">
        <v>1102</v>
      </c>
    </row>
    <row r="3938" spans="1:3" x14ac:dyDescent="0.15">
      <c r="A3938" s="618" t="s">
        <v>1099</v>
      </c>
      <c r="B3938" s="618">
        <v>2013</v>
      </c>
      <c r="C3938" s="619" t="s">
        <v>1102</v>
      </c>
    </row>
    <row r="3939" spans="1:3" x14ac:dyDescent="0.15">
      <c r="A3939" s="618" t="s">
        <v>1099</v>
      </c>
      <c r="B3939" s="618">
        <v>2013</v>
      </c>
      <c r="C3939" s="619" t="s">
        <v>437</v>
      </c>
    </row>
    <row r="3940" spans="1:3" x14ac:dyDescent="0.15">
      <c r="A3940" s="618" t="s">
        <v>1099</v>
      </c>
      <c r="B3940" s="618">
        <v>2013</v>
      </c>
      <c r="C3940" s="619" t="s">
        <v>424</v>
      </c>
    </row>
    <row r="3941" spans="1:3" x14ac:dyDescent="0.15">
      <c r="A3941" s="618" t="s">
        <v>1099</v>
      </c>
      <c r="B3941" s="618">
        <v>2013</v>
      </c>
      <c r="C3941" s="619" t="s">
        <v>437</v>
      </c>
    </row>
    <row r="3942" spans="1:3" x14ac:dyDescent="0.15">
      <c r="A3942" s="618" t="s">
        <v>1099</v>
      </c>
      <c r="B3942" s="618">
        <v>2013</v>
      </c>
      <c r="C3942" s="619" t="s">
        <v>1102</v>
      </c>
    </row>
    <row r="3943" spans="1:3" x14ac:dyDescent="0.15">
      <c r="A3943" s="618" t="s">
        <v>1099</v>
      </c>
      <c r="B3943" s="618">
        <v>2013</v>
      </c>
      <c r="C3943" s="619" t="s">
        <v>1108</v>
      </c>
    </row>
    <row r="3944" spans="1:3" x14ac:dyDescent="0.15">
      <c r="A3944" s="618" t="s">
        <v>1099</v>
      </c>
      <c r="B3944" s="618">
        <v>2013</v>
      </c>
      <c r="C3944" s="619" t="s">
        <v>455</v>
      </c>
    </row>
    <row r="3945" spans="1:3" x14ac:dyDescent="0.15">
      <c r="A3945" s="618" t="s">
        <v>1099</v>
      </c>
      <c r="B3945" s="618">
        <v>2013</v>
      </c>
      <c r="C3945" s="619" t="s">
        <v>1080</v>
      </c>
    </row>
    <row r="3946" spans="1:3" x14ac:dyDescent="0.15">
      <c r="A3946" s="618" t="s">
        <v>1099</v>
      </c>
      <c r="B3946" s="618">
        <v>2013</v>
      </c>
      <c r="C3946" s="619" t="s">
        <v>437</v>
      </c>
    </row>
    <row r="3947" spans="1:3" x14ac:dyDescent="0.15">
      <c r="A3947" s="618" t="s">
        <v>1099</v>
      </c>
      <c r="B3947" s="618">
        <v>2013</v>
      </c>
      <c r="C3947" s="619" t="s">
        <v>424</v>
      </c>
    </row>
    <row r="3948" spans="1:3" x14ac:dyDescent="0.15">
      <c r="A3948" s="618" t="s">
        <v>1099</v>
      </c>
      <c r="B3948" s="618">
        <v>2013</v>
      </c>
      <c r="C3948" s="619" t="s">
        <v>424</v>
      </c>
    </row>
    <row r="3949" spans="1:3" x14ac:dyDescent="0.15">
      <c r="A3949" s="618" t="s">
        <v>1099</v>
      </c>
      <c r="B3949" s="618">
        <v>2013</v>
      </c>
      <c r="C3949" s="619" t="s">
        <v>424</v>
      </c>
    </row>
    <row r="3950" spans="1:3" x14ac:dyDescent="0.15">
      <c r="A3950" s="618" t="s">
        <v>1099</v>
      </c>
      <c r="B3950" s="618">
        <v>2013</v>
      </c>
      <c r="C3950" s="619" t="s">
        <v>424</v>
      </c>
    </row>
    <row r="3951" spans="1:3" x14ac:dyDescent="0.15">
      <c r="A3951" s="618" t="s">
        <v>1099</v>
      </c>
      <c r="B3951" s="618">
        <v>2013</v>
      </c>
      <c r="C3951" s="619" t="s">
        <v>424</v>
      </c>
    </row>
    <row r="3952" spans="1:3" x14ac:dyDescent="0.15">
      <c r="A3952" s="618" t="s">
        <v>1099</v>
      </c>
      <c r="B3952" s="618">
        <v>2013</v>
      </c>
      <c r="C3952" s="619" t="s">
        <v>455</v>
      </c>
    </row>
    <row r="3953" spans="1:3" x14ac:dyDescent="0.15">
      <c r="A3953" s="618" t="s">
        <v>1099</v>
      </c>
      <c r="B3953" s="618">
        <v>2013</v>
      </c>
      <c r="C3953" s="619" t="s">
        <v>437</v>
      </c>
    </row>
    <row r="3954" spans="1:3" x14ac:dyDescent="0.15">
      <c r="A3954" s="618" t="s">
        <v>1099</v>
      </c>
      <c r="B3954" s="618">
        <v>2013</v>
      </c>
      <c r="C3954" s="619" t="s">
        <v>1103</v>
      </c>
    </row>
    <row r="3955" spans="1:3" x14ac:dyDescent="0.15">
      <c r="A3955" s="618" t="s">
        <v>1099</v>
      </c>
      <c r="B3955" s="618">
        <v>2013</v>
      </c>
      <c r="C3955" s="619" t="s">
        <v>437</v>
      </c>
    </row>
    <row r="3956" spans="1:3" x14ac:dyDescent="0.15">
      <c r="A3956" s="618" t="s">
        <v>1099</v>
      </c>
      <c r="B3956" s="618">
        <v>2013</v>
      </c>
      <c r="C3956" s="619" t="s">
        <v>424</v>
      </c>
    </row>
    <row r="3957" spans="1:3" x14ac:dyDescent="0.15">
      <c r="A3957" s="618" t="s">
        <v>1099</v>
      </c>
      <c r="B3957" s="618">
        <v>2013</v>
      </c>
      <c r="C3957" s="619" t="s">
        <v>1113</v>
      </c>
    </row>
    <row r="3958" spans="1:3" x14ac:dyDescent="0.15">
      <c r="A3958" s="618" t="s">
        <v>1099</v>
      </c>
      <c r="B3958" s="618">
        <v>2013</v>
      </c>
      <c r="C3958" s="619" t="s">
        <v>424</v>
      </c>
    </row>
    <row r="3959" spans="1:3" x14ac:dyDescent="0.15">
      <c r="A3959" s="618" t="s">
        <v>1099</v>
      </c>
      <c r="B3959" s="618">
        <v>2013</v>
      </c>
      <c r="C3959" s="619" t="s">
        <v>1103</v>
      </c>
    </row>
    <row r="3960" spans="1:3" x14ac:dyDescent="0.15">
      <c r="A3960" s="618" t="s">
        <v>1099</v>
      </c>
      <c r="B3960" s="618">
        <v>2013</v>
      </c>
      <c r="C3960" s="619" t="s">
        <v>1103</v>
      </c>
    </row>
    <row r="3961" spans="1:3" x14ac:dyDescent="0.15">
      <c r="A3961" s="618" t="s">
        <v>1099</v>
      </c>
      <c r="B3961" s="618">
        <v>2013</v>
      </c>
      <c r="C3961" s="619" t="s">
        <v>424</v>
      </c>
    </row>
    <row r="3962" spans="1:3" x14ac:dyDescent="0.15">
      <c r="A3962" s="618" t="s">
        <v>1099</v>
      </c>
      <c r="B3962" s="618">
        <v>2013</v>
      </c>
      <c r="C3962" s="619" t="s">
        <v>1111</v>
      </c>
    </row>
    <row r="3963" spans="1:3" x14ac:dyDescent="0.15">
      <c r="A3963" s="618" t="s">
        <v>1099</v>
      </c>
      <c r="B3963" s="618">
        <v>2013</v>
      </c>
      <c r="C3963" s="619" t="s">
        <v>1107</v>
      </c>
    </row>
    <row r="3964" spans="1:3" x14ac:dyDescent="0.15">
      <c r="A3964" s="618" t="s">
        <v>1099</v>
      </c>
      <c r="B3964" s="618">
        <v>2013</v>
      </c>
      <c r="C3964" s="619" t="s">
        <v>1103</v>
      </c>
    </row>
    <row r="3965" spans="1:3" x14ac:dyDescent="0.15">
      <c r="A3965" s="618" t="s">
        <v>1099</v>
      </c>
      <c r="B3965" s="618">
        <v>2013</v>
      </c>
      <c r="C3965" s="619" t="s">
        <v>1102</v>
      </c>
    </row>
    <row r="3966" spans="1:3" x14ac:dyDescent="0.15">
      <c r="A3966" s="618" t="s">
        <v>1099</v>
      </c>
      <c r="B3966" s="618">
        <v>2013</v>
      </c>
      <c r="C3966" s="619" t="s">
        <v>1113</v>
      </c>
    </row>
    <row r="3967" spans="1:3" x14ac:dyDescent="0.15">
      <c r="A3967" s="618" t="s">
        <v>1099</v>
      </c>
      <c r="B3967" s="618">
        <v>2013</v>
      </c>
      <c r="C3967" s="619" t="s">
        <v>437</v>
      </c>
    </row>
    <row r="3968" spans="1:3" x14ac:dyDescent="0.15">
      <c r="A3968" s="618" t="s">
        <v>1099</v>
      </c>
      <c r="B3968" s="618">
        <v>2013</v>
      </c>
      <c r="C3968" s="619" t="s">
        <v>1103</v>
      </c>
    </row>
    <row r="3969" spans="1:3" x14ac:dyDescent="0.15">
      <c r="A3969" s="618" t="s">
        <v>1099</v>
      </c>
      <c r="B3969" s="618">
        <v>2013</v>
      </c>
      <c r="C3969" s="619" t="s">
        <v>1103</v>
      </c>
    </row>
    <row r="3970" spans="1:3" x14ac:dyDescent="0.15">
      <c r="A3970" s="618" t="s">
        <v>1099</v>
      </c>
      <c r="B3970" s="618">
        <v>2013</v>
      </c>
      <c r="C3970" s="619" t="s">
        <v>424</v>
      </c>
    </row>
    <row r="3971" spans="1:3" x14ac:dyDescent="0.15">
      <c r="A3971" s="618" t="s">
        <v>1099</v>
      </c>
      <c r="B3971" s="618">
        <v>2013</v>
      </c>
      <c r="C3971" s="619" t="s">
        <v>424</v>
      </c>
    </row>
    <row r="3972" spans="1:3" x14ac:dyDescent="0.15">
      <c r="A3972" s="618" t="s">
        <v>1099</v>
      </c>
      <c r="B3972" s="618">
        <v>2013</v>
      </c>
      <c r="C3972" s="619" t="s">
        <v>1103</v>
      </c>
    </row>
    <row r="3973" spans="1:3" x14ac:dyDescent="0.15">
      <c r="A3973" s="618" t="s">
        <v>1099</v>
      </c>
      <c r="B3973" s="618">
        <v>2013</v>
      </c>
      <c r="C3973" s="619" t="s">
        <v>455</v>
      </c>
    </row>
    <row r="3974" spans="1:3" x14ac:dyDescent="0.15">
      <c r="A3974" s="618" t="s">
        <v>1099</v>
      </c>
      <c r="B3974" s="618">
        <v>2013</v>
      </c>
      <c r="C3974" s="619" t="s">
        <v>1113</v>
      </c>
    </row>
    <row r="3975" spans="1:3" x14ac:dyDescent="0.15">
      <c r="A3975" s="618" t="s">
        <v>1099</v>
      </c>
      <c r="B3975" s="618">
        <v>2013</v>
      </c>
      <c r="C3975" s="619" t="s">
        <v>424</v>
      </c>
    </row>
    <row r="3976" spans="1:3" x14ac:dyDescent="0.15">
      <c r="A3976" s="618" t="s">
        <v>1099</v>
      </c>
      <c r="B3976" s="618">
        <v>2013</v>
      </c>
      <c r="C3976" s="619" t="s">
        <v>424</v>
      </c>
    </row>
    <row r="3977" spans="1:3" x14ac:dyDescent="0.15">
      <c r="A3977" s="618" t="s">
        <v>1099</v>
      </c>
      <c r="B3977" s="618">
        <v>2013</v>
      </c>
      <c r="C3977" s="619" t="s">
        <v>1113</v>
      </c>
    </row>
    <row r="3978" spans="1:3" x14ac:dyDescent="0.15">
      <c r="A3978" s="618" t="s">
        <v>1099</v>
      </c>
      <c r="B3978" s="618">
        <v>2013</v>
      </c>
      <c r="C3978" s="619" t="s">
        <v>424</v>
      </c>
    </row>
    <row r="3979" spans="1:3" x14ac:dyDescent="0.15">
      <c r="A3979" s="618" t="s">
        <v>1099</v>
      </c>
      <c r="B3979" s="618">
        <v>2013</v>
      </c>
      <c r="C3979" s="619" t="s">
        <v>437</v>
      </c>
    </row>
    <row r="3980" spans="1:3" x14ac:dyDescent="0.15">
      <c r="A3980" s="618" t="s">
        <v>1099</v>
      </c>
      <c r="B3980" s="618">
        <v>2013</v>
      </c>
      <c r="C3980" s="619" t="s">
        <v>424</v>
      </c>
    </row>
    <row r="3981" spans="1:3" x14ac:dyDescent="0.15">
      <c r="A3981" s="618" t="s">
        <v>1099</v>
      </c>
      <c r="B3981" s="618">
        <v>2013</v>
      </c>
      <c r="C3981" s="619" t="s">
        <v>1103</v>
      </c>
    </row>
    <row r="3982" spans="1:3" x14ac:dyDescent="0.15">
      <c r="A3982" s="618" t="s">
        <v>1099</v>
      </c>
      <c r="B3982" s="618">
        <v>2013</v>
      </c>
      <c r="C3982" s="619" t="s">
        <v>424</v>
      </c>
    </row>
    <row r="3983" spans="1:3" x14ac:dyDescent="0.15">
      <c r="A3983" s="618" t="s">
        <v>1099</v>
      </c>
      <c r="B3983" s="618">
        <v>2013</v>
      </c>
      <c r="C3983" s="619" t="s">
        <v>424</v>
      </c>
    </row>
    <row r="3984" spans="1:3" x14ac:dyDescent="0.15">
      <c r="A3984" s="618" t="s">
        <v>1099</v>
      </c>
      <c r="B3984" s="618">
        <v>2013</v>
      </c>
      <c r="C3984" s="619" t="s">
        <v>1113</v>
      </c>
    </row>
    <row r="3985" spans="1:3" x14ac:dyDescent="0.15">
      <c r="A3985" s="618" t="s">
        <v>1099</v>
      </c>
      <c r="B3985" s="618">
        <v>2013</v>
      </c>
      <c r="C3985" s="619" t="s">
        <v>437</v>
      </c>
    </row>
    <row r="3986" spans="1:3" x14ac:dyDescent="0.15">
      <c r="A3986" s="618" t="s">
        <v>1099</v>
      </c>
      <c r="B3986" s="618">
        <v>2013</v>
      </c>
      <c r="C3986" s="619" t="s">
        <v>1113</v>
      </c>
    </row>
    <row r="3987" spans="1:3" x14ac:dyDescent="0.15">
      <c r="A3987" s="618" t="s">
        <v>1099</v>
      </c>
      <c r="B3987" s="618">
        <v>2013</v>
      </c>
      <c r="C3987" s="619" t="s">
        <v>1111</v>
      </c>
    </row>
    <row r="3988" spans="1:3" x14ac:dyDescent="0.15">
      <c r="A3988" s="618" t="s">
        <v>1099</v>
      </c>
      <c r="B3988" s="618">
        <v>2013</v>
      </c>
      <c r="C3988" s="619" t="s">
        <v>1113</v>
      </c>
    </row>
    <row r="3989" spans="1:3" x14ac:dyDescent="0.15">
      <c r="A3989" s="618" t="s">
        <v>1099</v>
      </c>
      <c r="B3989" s="618">
        <v>2013</v>
      </c>
      <c r="C3989" s="619" t="s">
        <v>424</v>
      </c>
    </row>
    <row r="3990" spans="1:3" x14ac:dyDescent="0.15">
      <c r="A3990" s="618" t="s">
        <v>1099</v>
      </c>
      <c r="B3990" s="618">
        <v>2013</v>
      </c>
      <c r="C3990" s="619" t="s">
        <v>1113</v>
      </c>
    </row>
    <row r="3991" spans="1:3" x14ac:dyDescent="0.15">
      <c r="A3991" s="618" t="s">
        <v>1099</v>
      </c>
      <c r="B3991" s="618">
        <v>2013</v>
      </c>
      <c r="C3991" s="619" t="s">
        <v>1103</v>
      </c>
    </row>
    <row r="3992" spans="1:3" x14ac:dyDescent="0.15">
      <c r="A3992" s="618" t="s">
        <v>1099</v>
      </c>
      <c r="B3992" s="618">
        <v>2013</v>
      </c>
      <c r="C3992" s="619" t="s">
        <v>1108</v>
      </c>
    </row>
    <row r="3993" spans="1:3" x14ac:dyDescent="0.15">
      <c r="A3993" s="618" t="s">
        <v>1099</v>
      </c>
      <c r="B3993" s="618">
        <v>2013</v>
      </c>
      <c r="C3993" s="619" t="s">
        <v>1103</v>
      </c>
    </row>
    <row r="3994" spans="1:3" x14ac:dyDescent="0.15">
      <c r="A3994" s="618" t="s">
        <v>1099</v>
      </c>
      <c r="B3994" s="618">
        <v>2013</v>
      </c>
      <c r="C3994" s="619" t="s">
        <v>424</v>
      </c>
    </row>
    <row r="3995" spans="1:3" x14ac:dyDescent="0.15">
      <c r="A3995" s="618" t="s">
        <v>1099</v>
      </c>
      <c r="B3995" s="618">
        <v>2013</v>
      </c>
      <c r="C3995" s="619" t="s">
        <v>1102</v>
      </c>
    </row>
    <row r="3996" spans="1:3" x14ac:dyDescent="0.15">
      <c r="A3996" s="618" t="s">
        <v>1099</v>
      </c>
      <c r="B3996" s="618">
        <v>2013</v>
      </c>
      <c r="C3996" s="619" t="s">
        <v>424</v>
      </c>
    </row>
    <row r="3997" spans="1:3" x14ac:dyDescent="0.15">
      <c r="A3997" s="618" t="s">
        <v>1099</v>
      </c>
      <c r="B3997" s="618">
        <v>2013</v>
      </c>
      <c r="C3997" s="619" t="s">
        <v>1080</v>
      </c>
    </row>
    <row r="3998" spans="1:3" x14ac:dyDescent="0.15">
      <c r="A3998" s="618" t="s">
        <v>1099</v>
      </c>
      <c r="B3998" s="618">
        <v>2013</v>
      </c>
      <c r="C3998" s="619" t="s">
        <v>424</v>
      </c>
    </row>
    <row r="3999" spans="1:3" x14ac:dyDescent="0.15">
      <c r="A3999" s="618" t="s">
        <v>1099</v>
      </c>
      <c r="B3999" s="618">
        <v>2013</v>
      </c>
      <c r="C3999" s="619" t="s">
        <v>1103</v>
      </c>
    </row>
    <row r="4000" spans="1:3" x14ac:dyDescent="0.15">
      <c r="A4000" s="618" t="s">
        <v>1099</v>
      </c>
      <c r="B4000" s="618">
        <v>2013</v>
      </c>
      <c r="C4000" s="619" t="s">
        <v>437</v>
      </c>
    </row>
    <row r="4001" spans="1:3" x14ac:dyDescent="0.15">
      <c r="A4001" s="618" t="s">
        <v>1099</v>
      </c>
      <c r="B4001" s="618">
        <v>2013</v>
      </c>
      <c r="C4001" s="619" t="s">
        <v>437</v>
      </c>
    </row>
    <row r="4002" spans="1:3" x14ac:dyDescent="0.15">
      <c r="A4002" s="618" t="s">
        <v>1099</v>
      </c>
      <c r="B4002" s="618">
        <v>2013</v>
      </c>
      <c r="C4002" s="619" t="s">
        <v>437</v>
      </c>
    </row>
    <row r="4003" spans="1:3" x14ac:dyDescent="0.15">
      <c r="A4003" s="618" t="s">
        <v>1099</v>
      </c>
      <c r="B4003" s="618">
        <v>2013</v>
      </c>
      <c r="C4003" s="619" t="s">
        <v>1103</v>
      </c>
    </row>
    <row r="4004" spans="1:3" x14ac:dyDescent="0.15">
      <c r="A4004" s="618" t="s">
        <v>1099</v>
      </c>
      <c r="B4004" s="618">
        <v>2013</v>
      </c>
      <c r="C4004" s="619" t="s">
        <v>437</v>
      </c>
    </row>
    <row r="4005" spans="1:3" x14ac:dyDescent="0.15">
      <c r="A4005" s="618" t="s">
        <v>1099</v>
      </c>
      <c r="B4005" s="618">
        <v>2013</v>
      </c>
      <c r="C4005" s="619" t="s">
        <v>424</v>
      </c>
    </row>
    <row r="4006" spans="1:3" x14ac:dyDescent="0.15">
      <c r="A4006" s="618" t="s">
        <v>1099</v>
      </c>
      <c r="B4006" s="618">
        <v>2013</v>
      </c>
      <c r="C4006" s="619" t="s">
        <v>437</v>
      </c>
    </row>
    <row r="4007" spans="1:3" x14ac:dyDescent="0.15">
      <c r="A4007" s="618" t="s">
        <v>1099</v>
      </c>
      <c r="B4007" s="618">
        <v>2013</v>
      </c>
      <c r="C4007" s="619" t="s">
        <v>424</v>
      </c>
    </row>
    <row r="4008" spans="1:3" x14ac:dyDescent="0.15">
      <c r="A4008" s="618" t="s">
        <v>1099</v>
      </c>
      <c r="B4008" s="618">
        <v>2013</v>
      </c>
      <c r="C4008" s="619" t="s">
        <v>1102</v>
      </c>
    </row>
    <row r="4009" spans="1:3" x14ac:dyDescent="0.15">
      <c r="A4009" s="618" t="s">
        <v>1099</v>
      </c>
      <c r="B4009" s="618">
        <v>2013</v>
      </c>
      <c r="C4009" s="619" t="s">
        <v>1113</v>
      </c>
    </row>
    <row r="4010" spans="1:3" x14ac:dyDescent="0.15">
      <c r="A4010" s="618" t="s">
        <v>1099</v>
      </c>
      <c r="B4010" s="618">
        <v>2013</v>
      </c>
      <c r="C4010" s="619" t="s">
        <v>424</v>
      </c>
    </row>
    <row r="4011" spans="1:3" x14ac:dyDescent="0.15">
      <c r="A4011" s="618" t="s">
        <v>1099</v>
      </c>
      <c r="B4011" s="618">
        <v>2013</v>
      </c>
      <c r="C4011" s="619" t="s">
        <v>424</v>
      </c>
    </row>
    <row r="4012" spans="1:3" x14ac:dyDescent="0.15">
      <c r="A4012" s="618" t="s">
        <v>1099</v>
      </c>
      <c r="B4012" s="618">
        <v>2013</v>
      </c>
      <c r="C4012" s="619" t="s">
        <v>424</v>
      </c>
    </row>
    <row r="4013" spans="1:3" x14ac:dyDescent="0.15">
      <c r="A4013" s="618" t="s">
        <v>1099</v>
      </c>
      <c r="B4013" s="618">
        <v>2013</v>
      </c>
      <c r="C4013" s="619" t="s">
        <v>1104</v>
      </c>
    </row>
    <row r="4014" spans="1:3" x14ac:dyDescent="0.15">
      <c r="A4014" s="618" t="s">
        <v>1099</v>
      </c>
      <c r="B4014" s="618">
        <v>2013</v>
      </c>
      <c r="C4014" s="619" t="s">
        <v>1102</v>
      </c>
    </row>
    <row r="4015" spans="1:3" x14ac:dyDescent="0.15">
      <c r="A4015" s="618" t="s">
        <v>1099</v>
      </c>
      <c r="B4015" s="618">
        <v>2013</v>
      </c>
      <c r="C4015" s="619" t="s">
        <v>1102</v>
      </c>
    </row>
    <row r="4016" spans="1:3" x14ac:dyDescent="0.15">
      <c r="A4016" s="618" t="s">
        <v>1099</v>
      </c>
      <c r="B4016" s="618">
        <v>2013</v>
      </c>
      <c r="C4016" s="619" t="s">
        <v>1113</v>
      </c>
    </row>
    <row r="4017" spans="1:3" x14ac:dyDescent="0.15">
      <c r="A4017" s="618" t="s">
        <v>1099</v>
      </c>
      <c r="B4017" s="618">
        <v>2013</v>
      </c>
      <c r="C4017" s="619" t="s">
        <v>424</v>
      </c>
    </row>
    <row r="4018" spans="1:3" x14ac:dyDescent="0.15">
      <c r="A4018" s="618" t="s">
        <v>1099</v>
      </c>
      <c r="B4018" s="618">
        <v>2013</v>
      </c>
      <c r="C4018" s="619" t="s">
        <v>424</v>
      </c>
    </row>
    <row r="4019" spans="1:3" x14ac:dyDescent="0.15">
      <c r="A4019" s="618" t="s">
        <v>1099</v>
      </c>
      <c r="B4019" s="618">
        <v>2013</v>
      </c>
      <c r="C4019" s="619" t="s">
        <v>424</v>
      </c>
    </row>
    <row r="4020" spans="1:3" x14ac:dyDescent="0.15">
      <c r="A4020" s="618" t="s">
        <v>1099</v>
      </c>
      <c r="B4020" s="618">
        <v>2013</v>
      </c>
      <c r="C4020" s="619" t="s">
        <v>437</v>
      </c>
    </row>
    <row r="4021" spans="1:3" x14ac:dyDescent="0.15">
      <c r="A4021" s="618" t="s">
        <v>1099</v>
      </c>
      <c r="B4021" s="618">
        <v>2013</v>
      </c>
      <c r="C4021" s="619" t="s">
        <v>1113</v>
      </c>
    </row>
    <row r="4022" spans="1:3" x14ac:dyDescent="0.15">
      <c r="A4022" s="618" t="s">
        <v>1099</v>
      </c>
      <c r="B4022" s="618">
        <v>2013</v>
      </c>
      <c r="C4022" s="619" t="s">
        <v>424</v>
      </c>
    </row>
    <row r="4023" spans="1:3" x14ac:dyDescent="0.15">
      <c r="A4023" s="618" t="s">
        <v>1099</v>
      </c>
      <c r="B4023" s="618">
        <v>2013</v>
      </c>
      <c r="C4023" s="619" t="s">
        <v>424</v>
      </c>
    </row>
    <row r="4024" spans="1:3" x14ac:dyDescent="0.15">
      <c r="A4024" s="618" t="s">
        <v>1099</v>
      </c>
      <c r="B4024" s="618">
        <v>2013</v>
      </c>
      <c r="C4024" s="619" t="s">
        <v>437</v>
      </c>
    </row>
    <row r="4025" spans="1:3" x14ac:dyDescent="0.15">
      <c r="A4025" s="619" t="s">
        <v>1099</v>
      </c>
      <c r="B4025" s="618">
        <v>2013</v>
      </c>
      <c r="C4025" s="619" t="s">
        <v>424</v>
      </c>
    </row>
    <row r="4026" spans="1:3" x14ac:dyDescent="0.15">
      <c r="A4026" s="618" t="s">
        <v>1099</v>
      </c>
      <c r="B4026" s="618">
        <v>2013</v>
      </c>
      <c r="C4026" s="619" t="s">
        <v>424</v>
      </c>
    </row>
    <row r="4027" spans="1:3" x14ac:dyDescent="0.15">
      <c r="A4027" s="618" t="s">
        <v>1099</v>
      </c>
      <c r="B4027" s="618">
        <v>2013</v>
      </c>
      <c r="C4027" s="619" t="s">
        <v>424</v>
      </c>
    </row>
    <row r="4028" spans="1:3" x14ac:dyDescent="0.15">
      <c r="A4028" s="618" t="s">
        <v>1099</v>
      </c>
      <c r="B4028" s="618">
        <v>2013</v>
      </c>
      <c r="C4028" s="619" t="s">
        <v>1103</v>
      </c>
    </row>
    <row r="4029" spans="1:3" x14ac:dyDescent="0.15">
      <c r="A4029" s="618" t="s">
        <v>1099</v>
      </c>
      <c r="B4029" s="618">
        <v>2013</v>
      </c>
      <c r="C4029" s="619" t="s">
        <v>424</v>
      </c>
    </row>
    <row r="4030" spans="1:3" x14ac:dyDescent="0.15">
      <c r="A4030" s="618" t="s">
        <v>1099</v>
      </c>
      <c r="B4030" s="618">
        <v>2013</v>
      </c>
      <c r="C4030" s="619" t="s">
        <v>1080</v>
      </c>
    </row>
    <row r="4031" spans="1:3" x14ac:dyDescent="0.15">
      <c r="A4031" s="618" t="s">
        <v>1099</v>
      </c>
      <c r="B4031" s="618">
        <v>2013</v>
      </c>
      <c r="C4031" s="619" t="s">
        <v>424</v>
      </c>
    </row>
    <row r="4032" spans="1:3" x14ac:dyDescent="0.15">
      <c r="A4032" s="618" t="s">
        <v>1099</v>
      </c>
      <c r="B4032" s="618">
        <v>2013</v>
      </c>
      <c r="C4032" s="619" t="s">
        <v>424</v>
      </c>
    </row>
    <row r="4033" spans="1:3" x14ac:dyDescent="0.15">
      <c r="A4033" s="618" t="s">
        <v>1099</v>
      </c>
      <c r="B4033" s="618">
        <v>2013</v>
      </c>
      <c r="C4033" s="619" t="s">
        <v>424</v>
      </c>
    </row>
    <row r="4034" spans="1:3" x14ac:dyDescent="0.15">
      <c r="A4034" s="618" t="s">
        <v>1099</v>
      </c>
      <c r="B4034" s="618">
        <v>2013</v>
      </c>
      <c r="C4034" s="619" t="s">
        <v>455</v>
      </c>
    </row>
    <row r="4035" spans="1:3" x14ac:dyDescent="0.15">
      <c r="A4035" s="618" t="s">
        <v>1099</v>
      </c>
      <c r="B4035" s="618">
        <v>2013</v>
      </c>
      <c r="C4035" s="619" t="s">
        <v>424</v>
      </c>
    </row>
    <row r="4036" spans="1:3" x14ac:dyDescent="0.15">
      <c r="A4036" s="618" t="s">
        <v>1099</v>
      </c>
      <c r="B4036" s="618">
        <v>2013</v>
      </c>
      <c r="C4036" s="619" t="s">
        <v>424</v>
      </c>
    </row>
    <row r="4037" spans="1:3" x14ac:dyDescent="0.15">
      <c r="A4037" s="618" t="s">
        <v>1099</v>
      </c>
      <c r="B4037" s="618">
        <v>2013</v>
      </c>
      <c r="C4037" s="619" t="s">
        <v>424</v>
      </c>
    </row>
    <row r="4038" spans="1:3" x14ac:dyDescent="0.15">
      <c r="A4038" s="618" t="s">
        <v>1099</v>
      </c>
      <c r="B4038" s="618">
        <v>2013</v>
      </c>
      <c r="C4038" s="619" t="s">
        <v>424</v>
      </c>
    </row>
    <row r="4039" spans="1:3" x14ac:dyDescent="0.15">
      <c r="A4039" s="619" t="s">
        <v>1099</v>
      </c>
      <c r="B4039" s="618">
        <v>2013</v>
      </c>
      <c r="C4039" s="619" t="s">
        <v>424</v>
      </c>
    </row>
    <row r="4040" spans="1:3" x14ac:dyDescent="0.15">
      <c r="A4040" s="618" t="s">
        <v>1099</v>
      </c>
      <c r="B4040" s="618">
        <v>2013</v>
      </c>
      <c r="C4040" s="619" t="s">
        <v>424</v>
      </c>
    </row>
    <row r="4041" spans="1:3" x14ac:dyDescent="0.15">
      <c r="A4041" s="618" t="s">
        <v>1099</v>
      </c>
      <c r="B4041" s="618">
        <v>2013</v>
      </c>
      <c r="C4041" s="619" t="s">
        <v>424</v>
      </c>
    </row>
    <row r="4042" spans="1:3" x14ac:dyDescent="0.15">
      <c r="A4042" s="618" t="s">
        <v>1099</v>
      </c>
      <c r="B4042" s="618">
        <v>2013</v>
      </c>
      <c r="C4042" s="619" t="s">
        <v>424</v>
      </c>
    </row>
    <row r="4043" spans="1:3" x14ac:dyDescent="0.15">
      <c r="A4043" s="618" t="s">
        <v>1099</v>
      </c>
      <c r="B4043" s="618">
        <v>2013</v>
      </c>
      <c r="C4043" s="619" t="s">
        <v>424</v>
      </c>
    </row>
    <row r="4044" spans="1:3" x14ac:dyDescent="0.15">
      <c r="A4044" s="618" t="s">
        <v>1099</v>
      </c>
      <c r="B4044" s="618">
        <v>2013</v>
      </c>
      <c r="C4044" s="619" t="s">
        <v>424</v>
      </c>
    </row>
    <row r="4045" spans="1:3" x14ac:dyDescent="0.15">
      <c r="A4045" s="619" t="s">
        <v>1099</v>
      </c>
      <c r="B4045" s="618">
        <v>2013</v>
      </c>
      <c r="C4045" s="619" t="s">
        <v>424</v>
      </c>
    </row>
    <row r="4046" spans="1:3" x14ac:dyDescent="0.15">
      <c r="A4046" s="619" t="s">
        <v>1099</v>
      </c>
      <c r="B4046" s="618">
        <v>2013</v>
      </c>
      <c r="C4046" s="619" t="s">
        <v>437</v>
      </c>
    </row>
    <row r="4047" spans="1:3" x14ac:dyDescent="0.15">
      <c r="A4047" s="618" t="s">
        <v>1099</v>
      </c>
      <c r="B4047" s="618">
        <v>2013</v>
      </c>
      <c r="C4047" s="619" t="s">
        <v>424</v>
      </c>
    </row>
    <row r="4048" spans="1:3" x14ac:dyDescent="0.15">
      <c r="A4048" s="618" t="s">
        <v>1099</v>
      </c>
      <c r="B4048" s="618">
        <v>2013</v>
      </c>
      <c r="C4048" s="619" t="s">
        <v>424</v>
      </c>
    </row>
    <row r="4049" spans="1:3" x14ac:dyDescent="0.15">
      <c r="A4049" s="618" t="s">
        <v>1099</v>
      </c>
      <c r="B4049" s="618">
        <v>2013</v>
      </c>
      <c r="C4049" s="619" t="s">
        <v>424</v>
      </c>
    </row>
    <row r="4050" spans="1:3" x14ac:dyDescent="0.15">
      <c r="A4050" s="618" t="s">
        <v>1099</v>
      </c>
      <c r="B4050" s="618">
        <v>2013</v>
      </c>
      <c r="C4050" s="619" t="s">
        <v>1080</v>
      </c>
    </row>
    <row r="4051" spans="1:3" x14ac:dyDescent="0.15">
      <c r="A4051" s="618" t="s">
        <v>1099</v>
      </c>
      <c r="B4051" s="618">
        <v>2013</v>
      </c>
      <c r="C4051" s="619" t="s">
        <v>437</v>
      </c>
    </row>
    <row r="4052" spans="1:3" x14ac:dyDescent="0.15">
      <c r="A4052" s="618" t="s">
        <v>1099</v>
      </c>
      <c r="B4052" s="618">
        <v>2013</v>
      </c>
      <c r="C4052" s="619" t="s">
        <v>437</v>
      </c>
    </row>
    <row r="4053" spans="1:3" x14ac:dyDescent="0.15">
      <c r="A4053" s="618" t="s">
        <v>1099</v>
      </c>
      <c r="B4053" s="618">
        <v>2013</v>
      </c>
      <c r="C4053" s="619" t="s">
        <v>424</v>
      </c>
    </row>
    <row r="4054" spans="1:3" x14ac:dyDescent="0.15">
      <c r="A4054" s="618" t="s">
        <v>1099</v>
      </c>
      <c r="B4054" s="618">
        <v>2013</v>
      </c>
      <c r="C4054" s="619" t="s">
        <v>1102</v>
      </c>
    </row>
    <row r="4055" spans="1:3" x14ac:dyDescent="0.15">
      <c r="A4055" s="618" t="s">
        <v>1099</v>
      </c>
      <c r="B4055" s="618">
        <v>2013</v>
      </c>
      <c r="C4055" s="619" t="s">
        <v>424</v>
      </c>
    </row>
    <row r="4056" spans="1:3" x14ac:dyDescent="0.15">
      <c r="A4056" s="618" t="s">
        <v>1099</v>
      </c>
      <c r="B4056" s="618">
        <v>2013</v>
      </c>
      <c r="C4056" s="619" t="s">
        <v>437</v>
      </c>
    </row>
    <row r="4057" spans="1:3" x14ac:dyDescent="0.15">
      <c r="A4057" s="618" t="s">
        <v>1099</v>
      </c>
      <c r="B4057" s="618">
        <v>2013</v>
      </c>
      <c r="C4057" s="619" t="s">
        <v>437</v>
      </c>
    </row>
    <row r="4058" spans="1:3" x14ac:dyDescent="0.15">
      <c r="A4058" s="618" t="s">
        <v>1099</v>
      </c>
      <c r="B4058" s="618">
        <v>2013</v>
      </c>
      <c r="C4058" s="619" t="s">
        <v>437</v>
      </c>
    </row>
    <row r="4059" spans="1:3" x14ac:dyDescent="0.15">
      <c r="A4059" s="618" t="s">
        <v>1099</v>
      </c>
      <c r="B4059" s="618">
        <v>2013</v>
      </c>
      <c r="C4059" s="619" t="s">
        <v>437</v>
      </c>
    </row>
    <row r="4060" spans="1:3" x14ac:dyDescent="0.15">
      <c r="A4060" s="618" t="s">
        <v>1099</v>
      </c>
      <c r="B4060" s="618">
        <v>2013</v>
      </c>
      <c r="C4060" s="619" t="s">
        <v>437</v>
      </c>
    </row>
    <row r="4061" spans="1:3" x14ac:dyDescent="0.15">
      <c r="A4061" s="618" t="s">
        <v>1099</v>
      </c>
      <c r="B4061" s="618">
        <v>2013</v>
      </c>
      <c r="C4061" s="619" t="s">
        <v>424</v>
      </c>
    </row>
    <row r="4062" spans="1:3" x14ac:dyDescent="0.15">
      <c r="A4062" s="618" t="s">
        <v>1099</v>
      </c>
      <c r="B4062" s="618">
        <v>2013</v>
      </c>
      <c r="C4062" s="619" t="s">
        <v>437</v>
      </c>
    </row>
    <row r="4063" spans="1:3" x14ac:dyDescent="0.15">
      <c r="A4063" s="618" t="s">
        <v>1099</v>
      </c>
      <c r="B4063" s="618">
        <v>2013</v>
      </c>
      <c r="C4063" s="619" t="s">
        <v>424</v>
      </c>
    </row>
    <row r="4064" spans="1:3" x14ac:dyDescent="0.15">
      <c r="A4064" s="618" t="s">
        <v>1099</v>
      </c>
      <c r="B4064" s="618">
        <v>2013</v>
      </c>
      <c r="C4064" s="619" t="s">
        <v>437</v>
      </c>
    </row>
    <row r="4065" spans="1:3" x14ac:dyDescent="0.15">
      <c r="A4065" s="618" t="s">
        <v>1099</v>
      </c>
      <c r="B4065" s="618">
        <v>2013</v>
      </c>
      <c r="C4065" s="619" t="s">
        <v>437</v>
      </c>
    </row>
    <row r="4066" spans="1:3" x14ac:dyDescent="0.15">
      <c r="A4066" s="618" t="s">
        <v>1099</v>
      </c>
      <c r="B4066" s="618">
        <v>2013</v>
      </c>
      <c r="C4066" s="619" t="s">
        <v>437</v>
      </c>
    </row>
    <row r="4067" spans="1:3" x14ac:dyDescent="0.15">
      <c r="A4067" s="618" t="s">
        <v>1099</v>
      </c>
      <c r="B4067" s="618">
        <v>2013</v>
      </c>
      <c r="C4067" s="619" t="s">
        <v>455</v>
      </c>
    </row>
    <row r="4068" spans="1:3" x14ac:dyDescent="0.15">
      <c r="A4068" s="618" t="s">
        <v>1099</v>
      </c>
      <c r="B4068" s="618">
        <v>2013</v>
      </c>
      <c r="C4068" s="619" t="s">
        <v>424</v>
      </c>
    </row>
    <row r="4069" spans="1:3" x14ac:dyDescent="0.15">
      <c r="A4069" s="618" t="s">
        <v>1099</v>
      </c>
      <c r="B4069" s="618">
        <v>2013</v>
      </c>
      <c r="C4069" s="619" t="s">
        <v>424</v>
      </c>
    </row>
    <row r="4070" spans="1:3" x14ac:dyDescent="0.15">
      <c r="A4070" s="618" t="s">
        <v>1099</v>
      </c>
      <c r="B4070" s="618">
        <v>2013</v>
      </c>
      <c r="C4070" s="619" t="s">
        <v>424</v>
      </c>
    </row>
    <row r="4071" spans="1:3" x14ac:dyDescent="0.15">
      <c r="A4071" s="618" t="s">
        <v>1099</v>
      </c>
      <c r="B4071" s="618">
        <v>2013</v>
      </c>
      <c r="C4071" s="619" t="s">
        <v>1080</v>
      </c>
    </row>
    <row r="4072" spans="1:3" x14ac:dyDescent="0.15">
      <c r="A4072" s="618" t="s">
        <v>1099</v>
      </c>
      <c r="B4072" s="618">
        <v>2013</v>
      </c>
      <c r="C4072" s="619" t="s">
        <v>1080</v>
      </c>
    </row>
    <row r="4073" spans="1:3" x14ac:dyDescent="0.15">
      <c r="A4073" s="618" t="s">
        <v>1099</v>
      </c>
      <c r="B4073" s="618">
        <v>2013</v>
      </c>
      <c r="C4073" s="619" t="s">
        <v>1080</v>
      </c>
    </row>
    <row r="4074" spans="1:3" x14ac:dyDescent="0.15">
      <c r="A4074" s="618" t="s">
        <v>1099</v>
      </c>
      <c r="B4074" s="618">
        <v>2013</v>
      </c>
      <c r="C4074" s="619" t="s">
        <v>424</v>
      </c>
    </row>
    <row r="4075" spans="1:3" x14ac:dyDescent="0.15">
      <c r="A4075" s="618" t="s">
        <v>1099</v>
      </c>
      <c r="B4075" s="618">
        <v>2013</v>
      </c>
      <c r="C4075" s="619" t="s">
        <v>1102</v>
      </c>
    </row>
    <row r="4076" spans="1:3" x14ac:dyDescent="0.15">
      <c r="A4076" s="618" t="s">
        <v>1099</v>
      </c>
      <c r="B4076" s="618">
        <v>2013</v>
      </c>
      <c r="C4076" s="619" t="s">
        <v>424</v>
      </c>
    </row>
    <row r="4077" spans="1:3" x14ac:dyDescent="0.15">
      <c r="A4077" s="618" t="s">
        <v>1099</v>
      </c>
      <c r="B4077" s="618">
        <v>2013</v>
      </c>
      <c r="C4077" s="619" t="s">
        <v>1102</v>
      </c>
    </row>
    <row r="4078" spans="1:3" x14ac:dyDescent="0.15">
      <c r="A4078" s="618" t="s">
        <v>1099</v>
      </c>
      <c r="B4078" s="618">
        <v>2013</v>
      </c>
      <c r="C4078" s="619" t="s">
        <v>455</v>
      </c>
    </row>
    <row r="4079" spans="1:3" x14ac:dyDescent="0.15">
      <c r="A4079" s="618" t="s">
        <v>1099</v>
      </c>
      <c r="B4079" s="618" t="s">
        <v>1081</v>
      </c>
      <c r="C4079" s="619" t="s">
        <v>424</v>
      </c>
    </row>
    <row r="4080" spans="1:3" x14ac:dyDescent="0.15">
      <c r="A4080" s="618" t="s">
        <v>1099</v>
      </c>
      <c r="B4080" s="618">
        <v>2013</v>
      </c>
      <c r="C4080" s="619" t="s">
        <v>424</v>
      </c>
    </row>
    <row r="4081" spans="1:3" x14ac:dyDescent="0.15">
      <c r="A4081" s="618" t="s">
        <v>1099</v>
      </c>
      <c r="B4081" s="618">
        <v>2013</v>
      </c>
      <c r="C4081" s="619" t="s">
        <v>424</v>
      </c>
    </row>
    <row r="4082" spans="1:3" x14ac:dyDescent="0.15">
      <c r="A4082" s="618" t="s">
        <v>1099</v>
      </c>
      <c r="B4082" s="618">
        <v>2013</v>
      </c>
      <c r="C4082" s="619" t="s">
        <v>424</v>
      </c>
    </row>
    <row r="4083" spans="1:3" x14ac:dyDescent="0.15">
      <c r="A4083" s="618" t="s">
        <v>1099</v>
      </c>
      <c r="B4083" s="618">
        <v>2013</v>
      </c>
      <c r="C4083" s="619" t="s">
        <v>424</v>
      </c>
    </row>
    <row r="4084" spans="1:3" x14ac:dyDescent="0.15">
      <c r="A4084" s="618" t="s">
        <v>1099</v>
      </c>
      <c r="B4084" s="618">
        <v>2013</v>
      </c>
      <c r="C4084" s="619" t="s">
        <v>424</v>
      </c>
    </row>
    <row r="4085" spans="1:3" x14ac:dyDescent="0.15">
      <c r="A4085" s="618" t="s">
        <v>1099</v>
      </c>
      <c r="B4085" s="618">
        <v>2013</v>
      </c>
      <c r="C4085" s="619" t="s">
        <v>424</v>
      </c>
    </row>
    <row r="4086" spans="1:3" x14ac:dyDescent="0.15">
      <c r="A4086" s="618" t="s">
        <v>1099</v>
      </c>
      <c r="B4086" s="618">
        <v>2013</v>
      </c>
      <c r="C4086" s="619" t="s">
        <v>424</v>
      </c>
    </row>
    <row r="4087" spans="1:3" x14ac:dyDescent="0.15">
      <c r="A4087" s="618" t="s">
        <v>1099</v>
      </c>
      <c r="B4087" s="618">
        <v>2013</v>
      </c>
      <c r="C4087" s="619" t="s">
        <v>455</v>
      </c>
    </row>
    <row r="4088" spans="1:3" x14ac:dyDescent="0.15">
      <c r="A4088" s="618" t="s">
        <v>1099</v>
      </c>
      <c r="B4088" s="618">
        <v>2013</v>
      </c>
      <c r="C4088" s="619" t="s">
        <v>455</v>
      </c>
    </row>
    <row r="4089" spans="1:3" x14ac:dyDescent="0.15">
      <c r="A4089" s="618" t="s">
        <v>1099</v>
      </c>
      <c r="B4089" s="618">
        <v>2013</v>
      </c>
      <c r="C4089" s="619" t="s">
        <v>1080</v>
      </c>
    </row>
    <row r="4090" spans="1:3" x14ac:dyDescent="0.15">
      <c r="A4090" s="618" t="s">
        <v>1099</v>
      </c>
      <c r="B4090" s="618">
        <v>2013</v>
      </c>
      <c r="C4090" s="619" t="s">
        <v>437</v>
      </c>
    </row>
    <row r="4091" spans="1:3" x14ac:dyDescent="0.15">
      <c r="A4091" s="618" t="s">
        <v>1099</v>
      </c>
      <c r="B4091" s="618">
        <v>2013</v>
      </c>
      <c r="C4091" s="619" t="s">
        <v>1104</v>
      </c>
    </row>
    <row r="4092" spans="1:3" x14ac:dyDescent="0.15">
      <c r="A4092" s="618" t="s">
        <v>1099</v>
      </c>
      <c r="B4092" s="618">
        <v>2013</v>
      </c>
      <c r="C4092" s="619" t="s">
        <v>1104</v>
      </c>
    </row>
    <row r="4093" spans="1:3" x14ac:dyDescent="0.15">
      <c r="A4093" s="618" t="s">
        <v>1099</v>
      </c>
      <c r="B4093" s="618">
        <v>2013</v>
      </c>
      <c r="C4093" s="619" t="s">
        <v>424</v>
      </c>
    </row>
    <row r="4094" spans="1:3" x14ac:dyDescent="0.15">
      <c r="A4094" s="618" t="s">
        <v>1099</v>
      </c>
      <c r="B4094" s="618">
        <v>2013</v>
      </c>
      <c r="C4094" s="619" t="s">
        <v>1102</v>
      </c>
    </row>
    <row r="4095" spans="1:3" x14ac:dyDescent="0.15">
      <c r="A4095" s="618" t="s">
        <v>1099</v>
      </c>
      <c r="B4095" s="618">
        <v>2013</v>
      </c>
      <c r="C4095" s="619" t="s">
        <v>1102</v>
      </c>
    </row>
    <row r="4096" spans="1:3" x14ac:dyDescent="0.15">
      <c r="A4096" s="618" t="s">
        <v>1099</v>
      </c>
      <c r="B4096" s="618">
        <v>2013</v>
      </c>
      <c r="C4096" s="619" t="s">
        <v>1102</v>
      </c>
    </row>
    <row r="4097" spans="1:3" x14ac:dyDescent="0.15">
      <c r="A4097" s="619" t="s">
        <v>1099</v>
      </c>
      <c r="B4097" s="618">
        <v>2013</v>
      </c>
      <c r="C4097" s="619" t="s">
        <v>424</v>
      </c>
    </row>
    <row r="4098" spans="1:3" x14ac:dyDescent="0.15">
      <c r="A4098" s="619" t="s">
        <v>1099</v>
      </c>
      <c r="B4098" s="618">
        <v>2013</v>
      </c>
      <c r="C4098" s="619" t="s">
        <v>424</v>
      </c>
    </row>
    <row r="4099" spans="1:3" x14ac:dyDescent="0.15">
      <c r="A4099" s="618" t="s">
        <v>1099</v>
      </c>
      <c r="B4099" s="618">
        <v>2013</v>
      </c>
      <c r="C4099" s="619" t="s">
        <v>1102</v>
      </c>
    </row>
    <row r="4100" spans="1:3" x14ac:dyDescent="0.15">
      <c r="A4100" s="618" t="s">
        <v>1099</v>
      </c>
      <c r="B4100" s="618">
        <v>2013</v>
      </c>
      <c r="C4100" s="619" t="s">
        <v>1102</v>
      </c>
    </row>
    <row r="4101" spans="1:3" x14ac:dyDescent="0.15">
      <c r="A4101" s="618" t="s">
        <v>1099</v>
      </c>
      <c r="B4101" s="618">
        <v>2013</v>
      </c>
      <c r="C4101" s="619" t="s">
        <v>1102</v>
      </c>
    </row>
    <row r="4102" spans="1:3" x14ac:dyDescent="0.15">
      <c r="A4102" s="618" t="s">
        <v>1099</v>
      </c>
      <c r="B4102" s="618">
        <v>2013</v>
      </c>
      <c r="C4102" s="619" t="s">
        <v>1102</v>
      </c>
    </row>
    <row r="4103" spans="1:3" x14ac:dyDescent="0.15">
      <c r="A4103" s="618" t="s">
        <v>1099</v>
      </c>
      <c r="B4103" s="618">
        <v>2013</v>
      </c>
      <c r="C4103" s="619" t="s">
        <v>1102</v>
      </c>
    </row>
    <row r="4104" spans="1:3" x14ac:dyDescent="0.15">
      <c r="A4104" s="618" t="s">
        <v>1099</v>
      </c>
      <c r="B4104" s="618">
        <v>2013</v>
      </c>
      <c r="C4104" s="619" t="s">
        <v>1102</v>
      </c>
    </row>
    <row r="4105" spans="1:3" x14ac:dyDescent="0.15">
      <c r="A4105" s="618" t="s">
        <v>1099</v>
      </c>
      <c r="B4105" s="618">
        <v>2013</v>
      </c>
      <c r="C4105" s="619" t="s">
        <v>1102</v>
      </c>
    </row>
    <row r="4106" spans="1:3" x14ac:dyDescent="0.15">
      <c r="A4106" s="618" t="s">
        <v>1099</v>
      </c>
      <c r="B4106" s="618">
        <v>2013</v>
      </c>
      <c r="C4106" s="619" t="s">
        <v>1102</v>
      </c>
    </row>
    <row r="4107" spans="1:3" x14ac:dyDescent="0.15">
      <c r="A4107" s="618" t="s">
        <v>1099</v>
      </c>
      <c r="B4107" s="618">
        <v>2013</v>
      </c>
      <c r="C4107" s="619" t="s">
        <v>1102</v>
      </c>
    </row>
    <row r="4108" spans="1:3" x14ac:dyDescent="0.15">
      <c r="A4108" s="618" t="s">
        <v>1099</v>
      </c>
      <c r="B4108" s="618">
        <v>2013</v>
      </c>
      <c r="C4108" s="619" t="s">
        <v>1102</v>
      </c>
    </row>
    <row r="4109" spans="1:3" x14ac:dyDescent="0.15">
      <c r="A4109" s="618" t="s">
        <v>1099</v>
      </c>
      <c r="B4109" s="618">
        <v>2013</v>
      </c>
      <c r="C4109" s="619" t="s">
        <v>1102</v>
      </c>
    </row>
    <row r="4110" spans="1:3" x14ac:dyDescent="0.15">
      <c r="A4110" s="618" t="s">
        <v>1099</v>
      </c>
      <c r="B4110" s="618">
        <v>2013</v>
      </c>
      <c r="C4110" s="619" t="s">
        <v>1102</v>
      </c>
    </row>
    <row r="4111" spans="1:3" x14ac:dyDescent="0.15">
      <c r="A4111" s="618" t="s">
        <v>1099</v>
      </c>
      <c r="B4111" s="618">
        <v>2013</v>
      </c>
      <c r="C4111" s="619" t="s">
        <v>1102</v>
      </c>
    </row>
    <row r="4112" spans="1:3" x14ac:dyDescent="0.15">
      <c r="A4112" s="618" t="s">
        <v>1099</v>
      </c>
      <c r="B4112" s="618">
        <v>2013</v>
      </c>
      <c r="C4112" s="619" t="s">
        <v>424</v>
      </c>
    </row>
    <row r="4113" spans="1:3" x14ac:dyDescent="0.15">
      <c r="A4113" s="618" t="s">
        <v>1099</v>
      </c>
      <c r="B4113" s="618">
        <v>2013</v>
      </c>
      <c r="C4113" s="619" t="s">
        <v>1102</v>
      </c>
    </row>
    <row r="4114" spans="1:3" x14ac:dyDescent="0.15">
      <c r="A4114" s="618" t="s">
        <v>1099</v>
      </c>
      <c r="B4114" s="618">
        <v>2013</v>
      </c>
      <c r="C4114" s="619" t="s">
        <v>1080</v>
      </c>
    </row>
    <row r="4115" spans="1:3" x14ac:dyDescent="0.15">
      <c r="A4115" s="618" t="s">
        <v>1099</v>
      </c>
      <c r="B4115" s="618">
        <v>2013</v>
      </c>
      <c r="C4115" s="619" t="s">
        <v>437</v>
      </c>
    </row>
    <row r="4116" spans="1:3" x14ac:dyDescent="0.15">
      <c r="A4116" s="618" t="s">
        <v>1099</v>
      </c>
      <c r="B4116" s="618">
        <v>2013</v>
      </c>
      <c r="C4116" s="619" t="s">
        <v>1102</v>
      </c>
    </row>
    <row r="4117" spans="1:3" x14ac:dyDescent="0.15">
      <c r="A4117" s="618" t="s">
        <v>1099</v>
      </c>
      <c r="B4117" s="618">
        <v>2013</v>
      </c>
      <c r="C4117" s="619" t="s">
        <v>455</v>
      </c>
    </row>
    <row r="4118" spans="1:3" x14ac:dyDescent="0.15">
      <c r="A4118" s="618" t="s">
        <v>1099</v>
      </c>
      <c r="B4118" s="618">
        <v>2013</v>
      </c>
      <c r="C4118" s="619" t="s">
        <v>1102</v>
      </c>
    </row>
    <row r="4119" spans="1:3" x14ac:dyDescent="0.15">
      <c r="A4119" s="618" t="s">
        <v>1099</v>
      </c>
      <c r="B4119" s="618">
        <v>2013</v>
      </c>
      <c r="C4119" s="619" t="s">
        <v>424</v>
      </c>
    </row>
    <row r="4120" spans="1:3" x14ac:dyDescent="0.15">
      <c r="A4120" s="618" t="s">
        <v>1099</v>
      </c>
      <c r="B4120" s="618">
        <v>2013</v>
      </c>
      <c r="C4120" s="619" t="s">
        <v>1080</v>
      </c>
    </row>
    <row r="4121" spans="1:3" x14ac:dyDescent="0.15">
      <c r="A4121" s="618" t="s">
        <v>1099</v>
      </c>
      <c r="B4121" s="618">
        <v>2013</v>
      </c>
      <c r="C4121" s="619" t="s">
        <v>1080</v>
      </c>
    </row>
    <row r="4122" spans="1:3" x14ac:dyDescent="0.15">
      <c r="A4122" s="618" t="s">
        <v>1099</v>
      </c>
      <c r="B4122" s="618">
        <v>2013</v>
      </c>
      <c r="C4122" s="619" t="s">
        <v>424</v>
      </c>
    </row>
    <row r="4123" spans="1:3" x14ac:dyDescent="0.15">
      <c r="A4123" s="618" t="s">
        <v>1099</v>
      </c>
      <c r="B4123" s="618">
        <v>2013</v>
      </c>
      <c r="C4123" s="619" t="s">
        <v>1102</v>
      </c>
    </row>
    <row r="4124" spans="1:3" x14ac:dyDescent="0.15">
      <c r="A4124" s="618" t="s">
        <v>1099</v>
      </c>
      <c r="B4124" s="618">
        <v>2013</v>
      </c>
      <c r="C4124" s="619" t="s">
        <v>424</v>
      </c>
    </row>
    <row r="4125" spans="1:3" x14ac:dyDescent="0.15">
      <c r="A4125" s="618" t="s">
        <v>1099</v>
      </c>
      <c r="B4125" s="618">
        <v>2013</v>
      </c>
      <c r="C4125" s="619" t="s">
        <v>424</v>
      </c>
    </row>
    <row r="4126" spans="1:3" x14ac:dyDescent="0.15">
      <c r="A4126" s="618" t="s">
        <v>1099</v>
      </c>
      <c r="B4126" s="618">
        <v>2013</v>
      </c>
      <c r="C4126" s="619" t="s">
        <v>424</v>
      </c>
    </row>
    <row r="4127" spans="1:3" x14ac:dyDescent="0.15">
      <c r="A4127" s="618" t="s">
        <v>1099</v>
      </c>
      <c r="B4127" s="618">
        <v>2013</v>
      </c>
      <c r="C4127" s="619" t="s">
        <v>424</v>
      </c>
    </row>
    <row r="4128" spans="1:3" x14ac:dyDescent="0.15">
      <c r="A4128" s="618" t="s">
        <v>1099</v>
      </c>
      <c r="B4128" s="618">
        <v>2013</v>
      </c>
      <c r="C4128" s="619" t="s">
        <v>437</v>
      </c>
    </row>
    <row r="4129" spans="1:3" x14ac:dyDescent="0.15">
      <c r="A4129" s="618" t="s">
        <v>1099</v>
      </c>
      <c r="B4129" s="618">
        <v>2013</v>
      </c>
      <c r="C4129" s="619" t="s">
        <v>437</v>
      </c>
    </row>
    <row r="4130" spans="1:3" x14ac:dyDescent="0.15">
      <c r="A4130" s="618" t="s">
        <v>1099</v>
      </c>
      <c r="B4130" s="618">
        <v>2013</v>
      </c>
      <c r="C4130" s="619" t="s">
        <v>1103</v>
      </c>
    </row>
    <row r="4131" spans="1:3" x14ac:dyDescent="0.15">
      <c r="A4131" s="618" t="s">
        <v>1099</v>
      </c>
      <c r="B4131" s="618">
        <v>2013</v>
      </c>
      <c r="C4131" s="619" t="s">
        <v>1103</v>
      </c>
    </row>
    <row r="4132" spans="1:3" x14ac:dyDescent="0.15">
      <c r="A4132" s="619" t="s">
        <v>1099</v>
      </c>
      <c r="B4132" s="618">
        <v>2013</v>
      </c>
      <c r="C4132" s="619" t="s">
        <v>437</v>
      </c>
    </row>
    <row r="4133" spans="1:3" x14ac:dyDescent="0.15">
      <c r="A4133" s="618" t="s">
        <v>1099</v>
      </c>
      <c r="B4133" s="618">
        <v>2013</v>
      </c>
      <c r="C4133" s="619" t="s">
        <v>424</v>
      </c>
    </row>
    <row r="4134" spans="1:3" x14ac:dyDescent="0.15">
      <c r="A4134" s="618" t="s">
        <v>1099</v>
      </c>
      <c r="B4134" s="618">
        <v>2013</v>
      </c>
      <c r="C4134" s="619" t="s">
        <v>424</v>
      </c>
    </row>
    <row r="4135" spans="1:3" x14ac:dyDescent="0.15">
      <c r="A4135" s="618" t="s">
        <v>1099</v>
      </c>
      <c r="B4135" s="618">
        <v>2013</v>
      </c>
      <c r="C4135" s="619" t="s">
        <v>424</v>
      </c>
    </row>
    <row r="4136" spans="1:3" x14ac:dyDescent="0.15">
      <c r="A4136" s="618" t="s">
        <v>1099</v>
      </c>
      <c r="B4136" s="618">
        <v>2013</v>
      </c>
      <c r="C4136" s="619" t="s">
        <v>437</v>
      </c>
    </row>
    <row r="4137" spans="1:3" x14ac:dyDescent="0.15">
      <c r="A4137" s="618" t="s">
        <v>1099</v>
      </c>
      <c r="B4137" s="618">
        <v>2013</v>
      </c>
      <c r="C4137" s="619" t="s">
        <v>1080</v>
      </c>
    </row>
    <row r="4138" spans="1:3" x14ac:dyDescent="0.15">
      <c r="A4138" s="618" t="s">
        <v>1099</v>
      </c>
      <c r="B4138" s="618">
        <v>2013</v>
      </c>
      <c r="C4138" s="619" t="s">
        <v>1101</v>
      </c>
    </row>
    <row r="4139" spans="1:3" x14ac:dyDescent="0.15">
      <c r="A4139" s="618" t="s">
        <v>1099</v>
      </c>
      <c r="B4139" s="618">
        <v>2013</v>
      </c>
      <c r="C4139" s="619" t="s">
        <v>1101</v>
      </c>
    </row>
    <row r="4140" spans="1:3" x14ac:dyDescent="0.15">
      <c r="A4140" s="618" t="s">
        <v>1099</v>
      </c>
      <c r="B4140" s="618">
        <v>2013</v>
      </c>
      <c r="C4140" s="619" t="s">
        <v>1101</v>
      </c>
    </row>
    <row r="4141" spans="1:3" x14ac:dyDescent="0.15">
      <c r="A4141" s="618" t="s">
        <v>1099</v>
      </c>
      <c r="B4141" s="618">
        <v>2013</v>
      </c>
      <c r="C4141" s="619" t="s">
        <v>1101</v>
      </c>
    </row>
    <row r="4142" spans="1:3" x14ac:dyDescent="0.15">
      <c r="A4142" s="618" t="s">
        <v>1099</v>
      </c>
      <c r="B4142" s="618">
        <v>2013</v>
      </c>
      <c r="C4142" s="619" t="s">
        <v>424</v>
      </c>
    </row>
    <row r="4143" spans="1:3" x14ac:dyDescent="0.15">
      <c r="A4143" s="618" t="s">
        <v>1099</v>
      </c>
      <c r="B4143" s="618">
        <v>2013</v>
      </c>
      <c r="C4143" s="619" t="s">
        <v>1103</v>
      </c>
    </row>
    <row r="4144" spans="1:3" x14ac:dyDescent="0.15">
      <c r="A4144" s="618" t="s">
        <v>1099</v>
      </c>
      <c r="B4144" s="618">
        <v>2013</v>
      </c>
      <c r="C4144" s="619" t="s">
        <v>1080</v>
      </c>
    </row>
    <row r="4145" spans="1:3" x14ac:dyDescent="0.15">
      <c r="A4145" s="618" t="s">
        <v>1099</v>
      </c>
      <c r="B4145" s="618">
        <v>2013</v>
      </c>
      <c r="C4145" s="619" t="s">
        <v>437</v>
      </c>
    </row>
    <row r="4146" spans="1:3" x14ac:dyDescent="0.15">
      <c r="A4146" s="618" t="s">
        <v>1099</v>
      </c>
      <c r="B4146" s="618">
        <v>2013</v>
      </c>
      <c r="C4146" s="619" t="s">
        <v>437</v>
      </c>
    </row>
    <row r="4147" spans="1:3" x14ac:dyDescent="0.15">
      <c r="A4147" s="618" t="s">
        <v>1099</v>
      </c>
      <c r="B4147" s="618">
        <v>2013</v>
      </c>
      <c r="C4147" s="619" t="s">
        <v>437</v>
      </c>
    </row>
    <row r="4148" spans="1:3" x14ac:dyDescent="0.15">
      <c r="A4148" s="618" t="s">
        <v>1099</v>
      </c>
      <c r="B4148" s="618">
        <v>2013</v>
      </c>
      <c r="C4148" s="619" t="s">
        <v>424</v>
      </c>
    </row>
    <row r="4149" spans="1:3" x14ac:dyDescent="0.15">
      <c r="A4149" s="618" t="s">
        <v>1099</v>
      </c>
      <c r="B4149" s="618">
        <v>2013</v>
      </c>
      <c r="C4149" s="619" t="s">
        <v>437</v>
      </c>
    </row>
    <row r="4150" spans="1:3" x14ac:dyDescent="0.15">
      <c r="A4150" s="618" t="s">
        <v>1099</v>
      </c>
      <c r="B4150" s="618">
        <v>2013</v>
      </c>
      <c r="C4150" s="619" t="s">
        <v>437</v>
      </c>
    </row>
    <row r="4151" spans="1:3" x14ac:dyDescent="0.15">
      <c r="A4151" s="618" t="s">
        <v>1099</v>
      </c>
      <c r="B4151" s="618">
        <v>2013</v>
      </c>
      <c r="C4151" s="619" t="s">
        <v>437</v>
      </c>
    </row>
    <row r="4152" spans="1:3" x14ac:dyDescent="0.15">
      <c r="A4152" s="618" t="s">
        <v>1099</v>
      </c>
      <c r="B4152" s="618">
        <v>2013</v>
      </c>
      <c r="C4152" s="619" t="s">
        <v>1101</v>
      </c>
    </row>
    <row r="4153" spans="1:3" x14ac:dyDescent="0.15">
      <c r="A4153" s="618" t="s">
        <v>1099</v>
      </c>
      <c r="B4153" s="618">
        <v>2013</v>
      </c>
      <c r="C4153" s="619" t="s">
        <v>437</v>
      </c>
    </row>
    <row r="4154" spans="1:3" x14ac:dyDescent="0.15">
      <c r="A4154" s="618" t="s">
        <v>1099</v>
      </c>
      <c r="B4154" s="618">
        <v>2013</v>
      </c>
      <c r="C4154" s="619" t="s">
        <v>1101</v>
      </c>
    </row>
    <row r="4155" spans="1:3" x14ac:dyDescent="0.15">
      <c r="A4155" s="618" t="s">
        <v>1099</v>
      </c>
      <c r="B4155" s="618">
        <v>2013</v>
      </c>
      <c r="C4155" s="619" t="s">
        <v>424</v>
      </c>
    </row>
    <row r="4156" spans="1:3" x14ac:dyDescent="0.15">
      <c r="A4156" s="618" t="s">
        <v>1099</v>
      </c>
      <c r="B4156" s="618">
        <v>2013</v>
      </c>
      <c r="C4156" s="619" t="s">
        <v>437</v>
      </c>
    </row>
    <row r="4157" spans="1:3" x14ac:dyDescent="0.15">
      <c r="A4157" s="618" t="s">
        <v>1099</v>
      </c>
      <c r="B4157" s="618">
        <v>2013</v>
      </c>
      <c r="C4157" s="619" t="s">
        <v>437</v>
      </c>
    </row>
    <row r="4158" spans="1:3" x14ac:dyDescent="0.15">
      <c r="A4158" s="618" t="s">
        <v>1099</v>
      </c>
      <c r="B4158" s="618">
        <v>2013</v>
      </c>
      <c r="C4158" s="619" t="s">
        <v>424</v>
      </c>
    </row>
    <row r="4159" spans="1:3" x14ac:dyDescent="0.15">
      <c r="A4159" s="618" t="s">
        <v>1099</v>
      </c>
      <c r="B4159" s="618">
        <v>2013</v>
      </c>
      <c r="C4159" s="619" t="s">
        <v>424</v>
      </c>
    </row>
    <row r="4160" spans="1:3" x14ac:dyDescent="0.15">
      <c r="A4160" s="618" t="s">
        <v>1099</v>
      </c>
      <c r="B4160" s="618">
        <v>2013</v>
      </c>
      <c r="C4160" s="619" t="s">
        <v>437</v>
      </c>
    </row>
    <row r="4161" spans="1:3" x14ac:dyDescent="0.15">
      <c r="A4161" s="618" t="s">
        <v>1099</v>
      </c>
      <c r="B4161" s="618">
        <v>2013</v>
      </c>
      <c r="C4161" s="619" t="s">
        <v>437</v>
      </c>
    </row>
    <row r="4162" spans="1:3" x14ac:dyDescent="0.15">
      <c r="A4162" s="618" t="s">
        <v>1099</v>
      </c>
      <c r="B4162" s="618">
        <v>2013</v>
      </c>
      <c r="C4162" s="619" t="s">
        <v>437</v>
      </c>
    </row>
    <row r="4163" spans="1:3" x14ac:dyDescent="0.15">
      <c r="A4163" s="618" t="s">
        <v>1099</v>
      </c>
      <c r="B4163" s="618">
        <v>2013</v>
      </c>
      <c r="C4163" s="619" t="s">
        <v>437</v>
      </c>
    </row>
    <row r="4164" spans="1:3" x14ac:dyDescent="0.15">
      <c r="A4164" s="618" t="s">
        <v>1099</v>
      </c>
      <c r="B4164" s="618">
        <v>2013</v>
      </c>
      <c r="C4164" s="619" t="s">
        <v>437</v>
      </c>
    </row>
    <row r="4165" spans="1:3" x14ac:dyDescent="0.15">
      <c r="A4165" s="618" t="s">
        <v>1099</v>
      </c>
      <c r="B4165" s="618">
        <v>2013</v>
      </c>
      <c r="C4165" s="619" t="s">
        <v>437</v>
      </c>
    </row>
    <row r="4166" spans="1:3" x14ac:dyDescent="0.15">
      <c r="A4166" s="618" t="s">
        <v>1099</v>
      </c>
      <c r="B4166" s="618">
        <v>2013</v>
      </c>
      <c r="C4166" s="619" t="s">
        <v>437</v>
      </c>
    </row>
    <row r="4167" spans="1:3" x14ac:dyDescent="0.15">
      <c r="A4167" s="618" t="s">
        <v>1099</v>
      </c>
      <c r="B4167" s="618">
        <v>2013</v>
      </c>
      <c r="C4167" s="619" t="s">
        <v>437</v>
      </c>
    </row>
    <row r="4168" spans="1:3" x14ac:dyDescent="0.15">
      <c r="A4168" s="618" t="s">
        <v>1099</v>
      </c>
      <c r="B4168" s="618">
        <v>2013</v>
      </c>
      <c r="C4168" s="619" t="s">
        <v>437</v>
      </c>
    </row>
    <row r="4169" spans="1:3" x14ac:dyDescent="0.15">
      <c r="A4169" s="618" t="s">
        <v>1099</v>
      </c>
      <c r="B4169" s="618">
        <v>2013</v>
      </c>
      <c r="C4169" s="619" t="s">
        <v>437</v>
      </c>
    </row>
    <row r="4170" spans="1:3" x14ac:dyDescent="0.15">
      <c r="A4170" s="618" t="s">
        <v>1099</v>
      </c>
      <c r="B4170" s="618">
        <v>2013</v>
      </c>
      <c r="C4170" s="619" t="s">
        <v>424</v>
      </c>
    </row>
    <row r="4171" spans="1:3" x14ac:dyDescent="0.15">
      <c r="A4171" s="618" t="s">
        <v>1099</v>
      </c>
      <c r="B4171" s="618">
        <v>2013</v>
      </c>
      <c r="C4171" s="619" t="s">
        <v>437</v>
      </c>
    </row>
    <row r="4172" spans="1:3" x14ac:dyDescent="0.15">
      <c r="A4172" s="618" t="s">
        <v>1099</v>
      </c>
      <c r="B4172" s="618">
        <v>2013</v>
      </c>
      <c r="C4172" s="619" t="s">
        <v>424</v>
      </c>
    </row>
    <row r="4173" spans="1:3" x14ac:dyDescent="0.15">
      <c r="A4173" s="618" t="s">
        <v>1099</v>
      </c>
      <c r="B4173" s="618">
        <v>2013</v>
      </c>
      <c r="C4173" s="619" t="s">
        <v>437</v>
      </c>
    </row>
    <row r="4174" spans="1:3" x14ac:dyDescent="0.15">
      <c r="A4174" s="618" t="s">
        <v>1099</v>
      </c>
      <c r="B4174" s="618">
        <v>2013</v>
      </c>
      <c r="C4174" s="619" t="s">
        <v>437</v>
      </c>
    </row>
    <row r="4175" spans="1:3" x14ac:dyDescent="0.15">
      <c r="A4175" s="618" t="s">
        <v>1099</v>
      </c>
      <c r="B4175" s="618">
        <v>2013</v>
      </c>
      <c r="C4175" s="619" t="s">
        <v>437</v>
      </c>
    </row>
    <row r="4176" spans="1:3" x14ac:dyDescent="0.15">
      <c r="A4176" s="618" t="s">
        <v>1099</v>
      </c>
      <c r="B4176" s="618">
        <v>2013</v>
      </c>
      <c r="C4176" s="619" t="s">
        <v>437</v>
      </c>
    </row>
    <row r="4177" spans="1:3" x14ac:dyDescent="0.15">
      <c r="A4177" s="618" t="s">
        <v>1099</v>
      </c>
      <c r="B4177" s="618">
        <v>2013</v>
      </c>
      <c r="C4177" s="619" t="s">
        <v>437</v>
      </c>
    </row>
    <row r="4178" spans="1:3" x14ac:dyDescent="0.15">
      <c r="A4178" s="618" t="s">
        <v>1099</v>
      </c>
      <c r="B4178" s="618">
        <v>2013</v>
      </c>
      <c r="C4178" s="619" t="s">
        <v>424</v>
      </c>
    </row>
    <row r="4179" spans="1:3" x14ac:dyDescent="0.15">
      <c r="A4179" s="618" t="s">
        <v>1099</v>
      </c>
      <c r="B4179" s="618" t="s">
        <v>1081</v>
      </c>
      <c r="C4179" s="619" t="s">
        <v>1080</v>
      </c>
    </row>
    <row r="4180" spans="1:3" x14ac:dyDescent="0.15">
      <c r="A4180" s="618" t="s">
        <v>1099</v>
      </c>
      <c r="B4180" s="618">
        <v>2013</v>
      </c>
      <c r="C4180" s="619" t="s">
        <v>1080</v>
      </c>
    </row>
    <row r="4181" spans="1:3" x14ac:dyDescent="0.15">
      <c r="A4181" s="618" t="s">
        <v>1099</v>
      </c>
      <c r="B4181" s="618">
        <v>2013</v>
      </c>
      <c r="C4181" s="619" t="s">
        <v>1102</v>
      </c>
    </row>
    <row r="4182" spans="1:3" x14ac:dyDescent="0.15">
      <c r="A4182" s="618" t="s">
        <v>1099</v>
      </c>
      <c r="B4182" s="618">
        <v>2013</v>
      </c>
      <c r="C4182" s="619" t="s">
        <v>437</v>
      </c>
    </row>
    <row r="4183" spans="1:3" x14ac:dyDescent="0.15">
      <c r="A4183" s="618" t="s">
        <v>1099</v>
      </c>
      <c r="B4183" s="618">
        <v>2013</v>
      </c>
      <c r="C4183" s="619" t="s">
        <v>1102</v>
      </c>
    </row>
    <row r="4184" spans="1:3" x14ac:dyDescent="0.15">
      <c r="A4184" s="618" t="s">
        <v>1099</v>
      </c>
      <c r="B4184" s="618">
        <v>2013</v>
      </c>
      <c r="C4184" s="619" t="s">
        <v>424</v>
      </c>
    </row>
    <row r="4185" spans="1:3" x14ac:dyDescent="0.15">
      <c r="A4185" s="618" t="s">
        <v>1099</v>
      </c>
      <c r="B4185" s="618">
        <v>2013</v>
      </c>
      <c r="C4185" s="619" t="s">
        <v>424</v>
      </c>
    </row>
    <row r="4186" spans="1:3" x14ac:dyDescent="0.15">
      <c r="A4186" s="618" t="s">
        <v>1099</v>
      </c>
      <c r="B4186" s="618">
        <v>2013</v>
      </c>
      <c r="C4186" s="619" t="s">
        <v>437</v>
      </c>
    </row>
    <row r="4187" spans="1:3" x14ac:dyDescent="0.15">
      <c r="A4187" s="618" t="s">
        <v>1099</v>
      </c>
      <c r="B4187" s="618">
        <v>2013</v>
      </c>
      <c r="C4187" s="619" t="s">
        <v>1102</v>
      </c>
    </row>
    <row r="4188" spans="1:3" x14ac:dyDescent="0.15">
      <c r="A4188" s="618" t="s">
        <v>1099</v>
      </c>
      <c r="B4188" s="618">
        <v>2013</v>
      </c>
      <c r="C4188" s="619" t="s">
        <v>1102</v>
      </c>
    </row>
    <row r="4189" spans="1:3" x14ac:dyDescent="0.15">
      <c r="A4189" s="618" t="s">
        <v>1099</v>
      </c>
      <c r="B4189" s="618">
        <v>2013</v>
      </c>
      <c r="C4189" s="619" t="s">
        <v>424</v>
      </c>
    </row>
    <row r="4190" spans="1:3" x14ac:dyDescent="0.15">
      <c r="A4190" s="618" t="s">
        <v>1099</v>
      </c>
      <c r="B4190" s="618">
        <v>2013</v>
      </c>
      <c r="C4190" s="619" t="s">
        <v>424</v>
      </c>
    </row>
    <row r="4191" spans="1:3" x14ac:dyDescent="0.15">
      <c r="A4191" s="618" t="s">
        <v>1099</v>
      </c>
      <c r="B4191" s="618">
        <v>2013</v>
      </c>
      <c r="C4191" s="619" t="s">
        <v>424</v>
      </c>
    </row>
    <row r="4192" spans="1:3" x14ac:dyDescent="0.15">
      <c r="A4192" s="618" t="s">
        <v>1099</v>
      </c>
      <c r="B4192" s="618">
        <v>2013</v>
      </c>
      <c r="C4192" s="619" t="s">
        <v>424</v>
      </c>
    </row>
    <row r="4193" spans="1:3" x14ac:dyDescent="0.15">
      <c r="A4193" s="618" t="s">
        <v>1099</v>
      </c>
      <c r="B4193" s="618">
        <v>2013</v>
      </c>
      <c r="C4193" s="619" t="s">
        <v>424</v>
      </c>
    </row>
    <row r="4194" spans="1:3" x14ac:dyDescent="0.15">
      <c r="A4194" s="618" t="s">
        <v>1099</v>
      </c>
      <c r="B4194" s="618">
        <v>2013</v>
      </c>
      <c r="C4194" s="619" t="s">
        <v>437</v>
      </c>
    </row>
    <row r="4195" spans="1:3" x14ac:dyDescent="0.15">
      <c r="A4195" s="618" t="s">
        <v>1099</v>
      </c>
      <c r="B4195" s="618">
        <v>2013</v>
      </c>
      <c r="C4195" s="619" t="s">
        <v>1109</v>
      </c>
    </row>
    <row r="4196" spans="1:3" x14ac:dyDescent="0.15">
      <c r="A4196" s="618" t="s">
        <v>1099</v>
      </c>
      <c r="B4196" s="618">
        <v>2013</v>
      </c>
      <c r="C4196" s="619" t="s">
        <v>437</v>
      </c>
    </row>
    <row r="4197" spans="1:3" x14ac:dyDescent="0.15">
      <c r="A4197" s="618" t="s">
        <v>1099</v>
      </c>
      <c r="B4197" s="618">
        <v>2013</v>
      </c>
      <c r="C4197" s="619" t="s">
        <v>437</v>
      </c>
    </row>
    <row r="4198" spans="1:3" x14ac:dyDescent="0.15">
      <c r="A4198" s="618" t="s">
        <v>1099</v>
      </c>
      <c r="B4198" s="618">
        <v>2013</v>
      </c>
      <c r="C4198" s="619" t="s">
        <v>424</v>
      </c>
    </row>
    <row r="4199" spans="1:3" x14ac:dyDescent="0.15">
      <c r="A4199" s="618" t="s">
        <v>1099</v>
      </c>
      <c r="B4199" s="618">
        <v>2013</v>
      </c>
      <c r="C4199" s="619" t="s">
        <v>424</v>
      </c>
    </row>
    <row r="4200" spans="1:3" x14ac:dyDescent="0.15">
      <c r="A4200" s="618" t="s">
        <v>1099</v>
      </c>
      <c r="B4200" s="618">
        <v>2013</v>
      </c>
      <c r="C4200" s="619" t="s">
        <v>1103</v>
      </c>
    </row>
    <row r="4201" spans="1:3" x14ac:dyDescent="0.15">
      <c r="A4201" s="618" t="s">
        <v>1099</v>
      </c>
      <c r="B4201" s="618">
        <v>2013</v>
      </c>
      <c r="C4201" s="619" t="s">
        <v>424</v>
      </c>
    </row>
    <row r="4202" spans="1:3" x14ac:dyDescent="0.15">
      <c r="A4202" s="618" t="s">
        <v>1099</v>
      </c>
      <c r="B4202" s="618">
        <v>2013</v>
      </c>
      <c r="C4202" s="619" t="s">
        <v>1103</v>
      </c>
    </row>
    <row r="4203" spans="1:3" x14ac:dyDescent="0.15">
      <c r="A4203" s="618" t="s">
        <v>1099</v>
      </c>
      <c r="B4203" s="618">
        <v>2013</v>
      </c>
      <c r="C4203" s="619" t="s">
        <v>1103</v>
      </c>
    </row>
    <row r="4204" spans="1:3" x14ac:dyDescent="0.15">
      <c r="A4204" s="618" t="s">
        <v>1099</v>
      </c>
      <c r="B4204" s="618">
        <v>2013</v>
      </c>
      <c r="C4204" s="619" t="s">
        <v>424</v>
      </c>
    </row>
    <row r="4205" spans="1:3" x14ac:dyDescent="0.15">
      <c r="A4205" s="618" t="s">
        <v>1099</v>
      </c>
      <c r="B4205" s="618">
        <v>2013</v>
      </c>
      <c r="C4205" s="619" t="s">
        <v>437</v>
      </c>
    </row>
    <row r="4206" spans="1:3" x14ac:dyDescent="0.15">
      <c r="A4206" s="618" t="s">
        <v>1099</v>
      </c>
      <c r="B4206" s="618">
        <v>2013</v>
      </c>
      <c r="C4206" s="619" t="s">
        <v>1103</v>
      </c>
    </row>
    <row r="4207" spans="1:3" x14ac:dyDescent="0.15">
      <c r="A4207" s="618" t="s">
        <v>1099</v>
      </c>
      <c r="B4207" s="618">
        <v>2013</v>
      </c>
      <c r="C4207" s="619" t="s">
        <v>1103</v>
      </c>
    </row>
    <row r="4208" spans="1:3" x14ac:dyDescent="0.15">
      <c r="A4208" s="618" t="s">
        <v>1099</v>
      </c>
      <c r="B4208" s="618">
        <v>2013</v>
      </c>
      <c r="C4208" s="619" t="s">
        <v>1103</v>
      </c>
    </row>
    <row r="4209" spans="1:3" x14ac:dyDescent="0.15">
      <c r="A4209" s="618" t="s">
        <v>1099</v>
      </c>
      <c r="B4209" s="618">
        <v>2013</v>
      </c>
      <c r="C4209" s="619" t="s">
        <v>437</v>
      </c>
    </row>
    <row r="4210" spans="1:3" x14ac:dyDescent="0.15">
      <c r="A4210" s="618" t="s">
        <v>1099</v>
      </c>
      <c r="B4210" s="618">
        <v>2013</v>
      </c>
      <c r="C4210" s="619" t="s">
        <v>1103</v>
      </c>
    </row>
    <row r="4211" spans="1:3" x14ac:dyDescent="0.15">
      <c r="A4211" s="618" t="s">
        <v>1099</v>
      </c>
      <c r="B4211" s="618">
        <v>2013</v>
      </c>
      <c r="C4211" s="619" t="s">
        <v>437</v>
      </c>
    </row>
    <row r="4212" spans="1:3" x14ac:dyDescent="0.15">
      <c r="A4212" s="618" t="s">
        <v>1099</v>
      </c>
      <c r="B4212" s="618">
        <v>2013</v>
      </c>
      <c r="C4212" s="619" t="s">
        <v>437</v>
      </c>
    </row>
    <row r="4213" spans="1:3" x14ac:dyDescent="0.15">
      <c r="A4213" s="618" t="s">
        <v>1099</v>
      </c>
      <c r="B4213" s="618">
        <v>2013</v>
      </c>
      <c r="C4213" s="619" t="s">
        <v>424</v>
      </c>
    </row>
    <row r="4214" spans="1:3" x14ac:dyDescent="0.15">
      <c r="A4214" s="619" t="s">
        <v>1099</v>
      </c>
      <c r="B4214" s="618">
        <v>2013</v>
      </c>
      <c r="C4214" s="619" t="s">
        <v>437</v>
      </c>
    </row>
    <row r="4215" spans="1:3" x14ac:dyDescent="0.15">
      <c r="A4215" s="618" t="s">
        <v>1099</v>
      </c>
      <c r="B4215" s="618">
        <v>2013</v>
      </c>
      <c r="C4215" s="619" t="s">
        <v>424</v>
      </c>
    </row>
    <row r="4216" spans="1:3" x14ac:dyDescent="0.15">
      <c r="A4216" s="618" t="s">
        <v>1099</v>
      </c>
      <c r="B4216" s="618">
        <v>2013</v>
      </c>
      <c r="C4216" s="619" t="s">
        <v>1103</v>
      </c>
    </row>
    <row r="4217" spans="1:3" x14ac:dyDescent="0.15">
      <c r="A4217" s="618" t="s">
        <v>1099</v>
      </c>
      <c r="B4217" s="618">
        <v>2013</v>
      </c>
      <c r="C4217" s="619" t="s">
        <v>424</v>
      </c>
    </row>
    <row r="4218" spans="1:3" x14ac:dyDescent="0.15">
      <c r="A4218" s="618" t="s">
        <v>1099</v>
      </c>
      <c r="B4218" s="618">
        <v>2013</v>
      </c>
      <c r="C4218" s="619" t="s">
        <v>424</v>
      </c>
    </row>
    <row r="4219" spans="1:3" x14ac:dyDescent="0.15">
      <c r="A4219" s="619" t="s">
        <v>1099</v>
      </c>
      <c r="B4219" s="618">
        <v>2013</v>
      </c>
      <c r="C4219" s="619" t="s">
        <v>424</v>
      </c>
    </row>
    <row r="4220" spans="1:3" x14ac:dyDescent="0.15">
      <c r="A4220" s="619" t="s">
        <v>1099</v>
      </c>
      <c r="B4220" s="618">
        <v>2013</v>
      </c>
      <c r="C4220" s="619" t="s">
        <v>424</v>
      </c>
    </row>
    <row r="4221" spans="1:3" x14ac:dyDescent="0.15">
      <c r="A4221" s="619" t="s">
        <v>1099</v>
      </c>
      <c r="B4221" s="618">
        <v>2013</v>
      </c>
      <c r="C4221" s="619" t="s">
        <v>424</v>
      </c>
    </row>
    <row r="4222" spans="1:3" x14ac:dyDescent="0.15">
      <c r="A4222" s="618" t="s">
        <v>1099</v>
      </c>
      <c r="B4222" s="618">
        <v>2013</v>
      </c>
      <c r="C4222" s="619" t="s">
        <v>424</v>
      </c>
    </row>
    <row r="4223" spans="1:3" x14ac:dyDescent="0.15">
      <c r="A4223" s="618" t="s">
        <v>1099</v>
      </c>
      <c r="B4223" s="618">
        <v>2013</v>
      </c>
      <c r="C4223" s="619" t="s">
        <v>1080</v>
      </c>
    </row>
    <row r="4224" spans="1:3" x14ac:dyDescent="0.15">
      <c r="A4224" s="618" t="s">
        <v>1099</v>
      </c>
      <c r="B4224" s="618">
        <v>2013</v>
      </c>
      <c r="C4224" s="619" t="s">
        <v>437</v>
      </c>
    </row>
    <row r="4225" spans="1:3" x14ac:dyDescent="0.15">
      <c r="A4225" s="618" t="s">
        <v>1099</v>
      </c>
      <c r="B4225" s="618">
        <v>2013</v>
      </c>
      <c r="C4225" s="619" t="s">
        <v>437</v>
      </c>
    </row>
    <row r="4226" spans="1:3" x14ac:dyDescent="0.15">
      <c r="A4226" s="618" t="s">
        <v>1099</v>
      </c>
      <c r="B4226" s="618">
        <v>2013</v>
      </c>
      <c r="C4226" s="619" t="s">
        <v>437</v>
      </c>
    </row>
    <row r="4227" spans="1:3" x14ac:dyDescent="0.15">
      <c r="A4227" s="619" t="s">
        <v>1099</v>
      </c>
      <c r="B4227" s="618">
        <v>2013</v>
      </c>
      <c r="C4227" s="619" t="s">
        <v>437</v>
      </c>
    </row>
    <row r="4228" spans="1:3" x14ac:dyDescent="0.15">
      <c r="A4228" s="619" t="s">
        <v>1099</v>
      </c>
      <c r="B4228" s="618">
        <v>2013</v>
      </c>
      <c r="C4228" s="619" t="s">
        <v>424</v>
      </c>
    </row>
    <row r="4229" spans="1:3" x14ac:dyDescent="0.15">
      <c r="A4229" s="619" t="s">
        <v>1099</v>
      </c>
      <c r="B4229" s="618">
        <v>2013</v>
      </c>
      <c r="C4229" s="619" t="s">
        <v>424</v>
      </c>
    </row>
    <row r="4230" spans="1:3" x14ac:dyDescent="0.15">
      <c r="A4230" s="619" t="s">
        <v>1099</v>
      </c>
      <c r="B4230" s="618">
        <v>2013</v>
      </c>
      <c r="C4230" s="619" t="s">
        <v>424</v>
      </c>
    </row>
    <row r="4231" spans="1:3" x14ac:dyDescent="0.15">
      <c r="A4231" s="619" t="s">
        <v>1099</v>
      </c>
      <c r="B4231" s="618">
        <v>2013</v>
      </c>
      <c r="C4231" s="619" t="s">
        <v>437</v>
      </c>
    </row>
    <row r="4232" spans="1:3" x14ac:dyDescent="0.15">
      <c r="A4232" s="619" t="s">
        <v>1099</v>
      </c>
      <c r="B4232" s="618">
        <v>2013</v>
      </c>
      <c r="C4232" s="619" t="s">
        <v>437</v>
      </c>
    </row>
    <row r="4233" spans="1:3" x14ac:dyDescent="0.15">
      <c r="A4233" s="619" t="s">
        <v>1099</v>
      </c>
      <c r="B4233" s="618">
        <v>2013</v>
      </c>
      <c r="C4233" s="619" t="s">
        <v>424</v>
      </c>
    </row>
    <row r="4234" spans="1:3" x14ac:dyDescent="0.15">
      <c r="A4234" s="618" t="s">
        <v>1099</v>
      </c>
      <c r="B4234" s="618">
        <v>2013</v>
      </c>
      <c r="C4234" s="619" t="s">
        <v>437</v>
      </c>
    </row>
    <row r="4235" spans="1:3" x14ac:dyDescent="0.15">
      <c r="A4235" s="618" t="s">
        <v>1099</v>
      </c>
      <c r="B4235" s="618">
        <v>2013</v>
      </c>
      <c r="C4235" s="619" t="s">
        <v>424</v>
      </c>
    </row>
    <row r="4236" spans="1:3" x14ac:dyDescent="0.15">
      <c r="A4236" s="618" t="s">
        <v>1099</v>
      </c>
      <c r="B4236" s="618">
        <v>2013</v>
      </c>
      <c r="C4236" s="619" t="s">
        <v>424</v>
      </c>
    </row>
    <row r="4237" spans="1:3" x14ac:dyDescent="0.15">
      <c r="A4237" s="619" t="s">
        <v>1099</v>
      </c>
      <c r="B4237" s="618">
        <v>2013</v>
      </c>
      <c r="C4237" s="619" t="s">
        <v>424</v>
      </c>
    </row>
    <row r="4238" spans="1:3" x14ac:dyDescent="0.15">
      <c r="A4238" s="619" t="s">
        <v>1099</v>
      </c>
      <c r="B4238" s="618">
        <v>2013</v>
      </c>
      <c r="C4238" s="619" t="s">
        <v>424</v>
      </c>
    </row>
    <row r="4239" spans="1:3" x14ac:dyDescent="0.15">
      <c r="A4239" s="619" t="s">
        <v>1099</v>
      </c>
      <c r="B4239" s="618">
        <v>2013</v>
      </c>
      <c r="C4239" s="619" t="s">
        <v>424</v>
      </c>
    </row>
    <row r="4240" spans="1:3" x14ac:dyDescent="0.15">
      <c r="A4240" s="618" t="s">
        <v>1099</v>
      </c>
      <c r="B4240" s="618">
        <v>2013</v>
      </c>
      <c r="C4240" s="619" t="s">
        <v>424</v>
      </c>
    </row>
    <row r="4241" spans="1:3" x14ac:dyDescent="0.15">
      <c r="A4241" s="618" t="s">
        <v>1099</v>
      </c>
      <c r="B4241" s="618">
        <v>2013</v>
      </c>
      <c r="C4241" s="619" t="s">
        <v>424</v>
      </c>
    </row>
    <row r="4242" spans="1:3" x14ac:dyDescent="0.15">
      <c r="A4242" s="619" t="s">
        <v>1099</v>
      </c>
      <c r="B4242" s="618">
        <v>2013</v>
      </c>
      <c r="C4242" s="619" t="s">
        <v>424</v>
      </c>
    </row>
    <row r="4243" spans="1:3" x14ac:dyDescent="0.15">
      <c r="A4243" s="619" t="s">
        <v>1099</v>
      </c>
      <c r="B4243" s="618">
        <v>2013</v>
      </c>
      <c r="C4243" s="619" t="s">
        <v>437</v>
      </c>
    </row>
    <row r="4244" spans="1:3" x14ac:dyDescent="0.15">
      <c r="A4244" s="619" t="s">
        <v>1099</v>
      </c>
      <c r="B4244" s="618">
        <v>2013</v>
      </c>
      <c r="C4244" s="619" t="s">
        <v>424</v>
      </c>
    </row>
    <row r="4245" spans="1:3" x14ac:dyDescent="0.15">
      <c r="A4245" s="619" t="s">
        <v>1099</v>
      </c>
      <c r="B4245" s="618">
        <v>2013</v>
      </c>
      <c r="C4245" s="619" t="s">
        <v>424</v>
      </c>
    </row>
    <row r="4246" spans="1:3" x14ac:dyDescent="0.15">
      <c r="A4246" s="619" t="s">
        <v>1099</v>
      </c>
      <c r="B4246" s="618">
        <v>2013</v>
      </c>
      <c r="C4246" s="619" t="s">
        <v>437</v>
      </c>
    </row>
    <row r="4247" spans="1:3" x14ac:dyDescent="0.15">
      <c r="A4247" s="619" t="s">
        <v>1099</v>
      </c>
      <c r="B4247" s="618">
        <v>2013</v>
      </c>
      <c r="C4247" s="619" t="s">
        <v>437</v>
      </c>
    </row>
    <row r="4248" spans="1:3" x14ac:dyDescent="0.15">
      <c r="A4248" s="619" t="s">
        <v>1099</v>
      </c>
      <c r="B4248" s="618">
        <v>2013</v>
      </c>
      <c r="C4248" s="619" t="s">
        <v>424</v>
      </c>
    </row>
    <row r="4249" spans="1:3" x14ac:dyDescent="0.15">
      <c r="A4249" s="619" t="s">
        <v>1099</v>
      </c>
      <c r="B4249" s="618">
        <v>2013</v>
      </c>
      <c r="C4249" s="619" t="s">
        <v>1103</v>
      </c>
    </row>
    <row r="4250" spans="1:3" x14ac:dyDescent="0.15">
      <c r="A4250" s="619" t="s">
        <v>1099</v>
      </c>
      <c r="B4250" s="618">
        <v>2013</v>
      </c>
      <c r="C4250" s="619" t="s">
        <v>424</v>
      </c>
    </row>
    <row r="4251" spans="1:3" x14ac:dyDescent="0.15">
      <c r="A4251" s="619" t="s">
        <v>1099</v>
      </c>
      <c r="B4251" s="618">
        <v>2013</v>
      </c>
      <c r="C4251" s="619" t="s">
        <v>424</v>
      </c>
    </row>
    <row r="4252" spans="1:3" x14ac:dyDescent="0.15">
      <c r="A4252" s="619" t="s">
        <v>1099</v>
      </c>
      <c r="B4252" s="618">
        <v>2013</v>
      </c>
      <c r="C4252" s="619" t="s">
        <v>424</v>
      </c>
    </row>
    <row r="4253" spans="1:3" x14ac:dyDescent="0.15">
      <c r="A4253" s="619" t="s">
        <v>1099</v>
      </c>
      <c r="B4253" s="618">
        <v>2013</v>
      </c>
      <c r="C4253" s="619" t="s">
        <v>437</v>
      </c>
    </row>
    <row r="4254" spans="1:3" x14ac:dyDescent="0.15">
      <c r="A4254" s="619" t="s">
        <v>1099</v>
      </c>
      <c r="B4254" s="618">
        <v>2013</v>
      </c>
      <c r="C4254" s="619" t="s">
        <v>424</v>
      </c>
    </row>
    <row r="4255" spans="1:3" x14ac:dyDescent="0.15">
      <c r="A4255" s="619" t="s">
        <v>1099</v>
      </c>
      <c r="B4255" s="618">
        <v>2013</v>
      </c>
      <c r="C4255" s="619" t="s">
        <v>424</v>
      </c>
    </row>
    <row r="4256" spans="1:3" x14ac:dyDescent="0.15">
      <c r="A4256" s="619" t="s">
        <v>1099</v>
      </c>
      <c r="B4256" s="618">
        <v>2013</v>
      </c>
      <c r="C4256" s="619" t="s">
        <v>437</v>
      </c>
    </row>
    <row r="4257" spans="1:3" x14ac:dyDescent="0.15">
      <c r="A4257" s="619" t="s">
        <v>1099</v>
      </c>
      <c r="B4257" s="618">
        <v>2013</v>
      </c>
      <c r="C4257" s="619" t="s">
        <v>424</v>
      </c>
    </row>
    <row r="4258" spans="1:3" x14ac:dyDescent="0.15">
      <c r="A4258" s="619" t="s">
        <v>1099</v>
      </c>
      <c r="B4258" s="618">
        <v>2013</v>
      </c>
      <c r="C4258" s="619" t="s">
        <v>437</v>
      </c>
    </row>
    <row r="4259" spans="1:3" x14ac:dyDescent="0.15">
      <c r="A4259" s="619" t="s">
        <v>1099</v>
      </c>
      <c r="B4259" s="618">
        <v>2013</v>
      </c>
      <c r="C4259" s="619" t="s">
        <v>437</v>
      </c>
    </row>
    <row r="4260" spans="1:3" x14ac:dyDescent="0.15">
      <c r="A4260" s="619" t="s">
        <v>1099</v>
      </c>
      <c r="B4260" s="618">
        <v>2013</v>
      </c>
      <c r="C4260" s="619" t="s">
        <v>424</v>
      </c>
    </row>
    <row r="4261" spans="1:3" x14ac:dyDescent="0.15">
      <c r="A4261" s="619" t="s">
        <v>1099</v>
      </c>
      <c r="B4261" s="618">
        <v>2013</v>
      </c>
      <c r="C4261" s="619" t="s">
        <v>1080</v>
      </c>
    </row>
    <row r="4262" spans="1:3" x14ac:dyDescent="0.15">
      <c r="A4262" s="619" t="s">
        <v>1099</v>
      </c>
      <c r="B4262" s="618">
        <v>2013</v>
      </c>
      <c r="C4262" s="619" t="s">
        <v>1104</v>
      </c>
    </row>
    <row r="4263" spans="1:3" x14ac:dyDescent="0.15">
      <c r="A4263" s="618" t="s">
        <v>1099</v>
      </c>
      <c r="B4263" s="618">
        <v>2013</v>
      </c>
      <c r="C4263" s="619" t="s">
        <v>424</v>
      </c>
    </row>
    <row r="4264" spans="1:3" x14ac:dyDescent="0.15">
      <c r="A4264" s="619" t="s">
        <v>1099</v>
      </c>
      <c r="B4264" s="618">
        <v>2013</v>
      </c>
      <c r="C4264" s="619" t="s">
        <v>437</v>
      </c>
    </row>
    <row r="4265" spans="1:3" x14ac:dyDescent="0.15">
      <c r="A4265" s="619" t="s">
        <v>1099</v>
      </c>
      <c r="B4265" s="618">
        <v>2013</v>
      </c>
      <c r="C4265" s="619" t="s">
        <v>437</v>
      </c>
    </row>
    <row r="4266" spans="1:3" x14ac:dyDescent="0.15">
      <c r="A4266" s="619" t="s">
        <v>1099</v>
      </c>
      <c r="B4266" s="618">
        <v>2013</v>
      </c>
      <c r="C4266" s="619" t="s">
        <v>424</v>
      </c>
    </row>
    <row r="4267" spans="1:3" x14ac:dyDescent="0.15">
      <c r="A4267" s="619" t="s">
        <v>1099</v>
      </c>
      <c r="B4267" s="618">
        <v>2013</v>
      </c>
      <c r="C4267" s="619" t="s">
        <v>1104</v>
      </c>
    </row>
    <row r="4268" spans="1:3" x14ac:dyDescent="0.15">
      <c r="A4268" s="619" t="s">
        <v>1099</v>
      </c>
      <c r="B4268" s="618">
        <v>2013</v>
      </c>
      <c r="C4268" s="619" t="s">
        <v>424</v>
      </c>
    </row>
    <row r="4269" spans="1:3" x14ac:dyDescent="0.15">
      <c r="A4269" s="619" t="s">
        <v>1099</v>
      </c>
      <c r="B4269" s="618">
        <v>2013</v>
      </c>
      <c r="C4269" s="619" t="s">
        <v>437</v>
      </c>
    </row>
    <row r="4270" spans="1:3" x14ac:dyDescent="0.15">
      <c r="A4270" s="619" t="s">
        <v>1099</v>
      </c>
      <c r="B4270" s="618">
        <v>2013</v>
      </c>
      <c r="C4270" s="619" t="s">
        <v>424</v>
      </c>
    </row>
    <row r="4271" spans="1:3" x14ac:dyDescent="0.15">
      <c r="A4271" s="619" t="s">
        <v>1099</v>
      </c>
      <c r="B4271" s="618">
        <v>2013</v>
      </c>
      <c r="C4271" s="619" t="s">
        <v>424</v>
      </c>
    </row>
    <row r="4272" spans="1:3" x14ac:dyDescent="0.15">
      <c r="A4272" s="619" t="s">
        <v>1099</v>
      </c>
      <c r="B4272" s="618">
        <v>2013</v>
      </c>
      <c r="C4272" s="619" t="s">
        <v>437</v>
      </c>
    </row>
    <row r="4273" spans="1:3" x14ac:dyDescent="0.15">
      <c r="A4273" s="619" t="s">
        <v>1099</v>
      </c>
      <c r="B4273" s="618">
        <v>2013</v>
      </c>
      <c r="C4273" s="619" t="s">
        <v>424</v>
      </c>
    </row>
    <row r="4274" spans="1:3" x14ac:dyDescent="0.15">
      <c r="A4274" s="619" t="s">
        <v>1099</v>
      </c>
      <c r="B4274" s="618">
        <v>2013</v>
      </c>
      <c r="C4274" s="619" t="s">
        <v>1102</v>
      </c>
    </row>
    <row r="4275" spans="1:3" x14ac:dyDescent="0.15">
      <c r="A4275" s="619" t="s">
        <v>1099</v>
      </c>
      <c r="B4275" s="618">
        <v>2013</v>
      </c>
      <c r="C4275" s="619" t="s">
        <v>424</v>
      </c>
    </row>
    <row r="4276" spans="1:3" x14ac:dyDescent="0.15">
      <c r="A4276" s="619" t="s">
        <v>1099</v>
      </c>
      <c r="B4276" s="618">
        <v>2013</v>
      </c>
      <c r="C4276" s="619" t="s">
        <v>437</v>
      </c>
    </row>
    <row r="4277" spans="1:3" x14ac:dyDescent="0.15">
      <c r="A4277" s="619" t="s">
        <v>1099</v>
      </c>
      <c r="B4277" s="618">
        <v>2013</v>
      </c>
      <c r="C4277" s="619" t="s">
        <v>424</v>
      </c>
    </row>
    <row r="4278" spans="1:3" x14ac:dyDescent="0.15">
      <c r="A4278" s="619" t="s">
        <v>1099</v>
      </c>
      <c r="B4278" s="618">
        <v>2013</v>
      </c>
      <c r="C4278" s="619" t="s">
        <v>437</v>
      </c>
    </row>
    <row r="4279" spans="1:3" x14ac:dyDescent="0.15">
      <c r="A4279" s="619" t="s">
        <v>1099</v>
      </c>
      <c r="B4279" s="618">
        <v>2013</v>
      </c>
      <c r="C4279" s="619" t="s">
        <v>424</v>
      </c>
    </row>
    <row r="4280" spans="1:3" x14ac:dyDescent="0.15">
      <c r="A4280" s="619" t="s">
        <v>1099</v>
      </c>
      <c r="B4280" s="618">
        <v>2013</v>
      </c>
      <c r="C4280" s="619" t="s">
        <v>424</v>
      </c>
    </row>
    <row r="4281" spans="1:3" x14ac:dyDescent="0.15">
      <c r="A4281" s="619" t="s">
        <v>1099</v>
      </c>
      <c r="B4281" s="618">
        <v>2013</v>
      </c>
      <c r="C4281" s="619" t="s">
        <v>424</v>
      </c>
    </row>
    <row r="4282" spans="1:3" x14ac:dyDescent="0.15">
      <c r="A4282" s="619" t="s">
        <v>1099</v>
      </c>
      <c r="B4282" s="618">
        <v>2013</v>
      </c>
      <c r="C4282" s="619" t="s">
        <v>437</v>
      </c>
    </row>
    <row r="4283" spans="1:3" x14ac:dyDescent="0.15">
      <c r="A4283" s="619" t="s">
        <v>1099</v>
      </c>
      <c r="B4283" s="618">
        <v>2013</v>
      </c>
      <c r="C4283" s="619" t="s">
        <v>424</v>
      </c>
    </row>
    <row r="4284" spans="1:3" x14ac:dyDescent="0.15">
      <c r="A4284" s="619" t="s">
        <v>1099</v>
      </c>
      <c r="B4284" s="618">
        <v>2013</v>
      </c>
      <c r="C4284" s="619" t="s">
        <v>424</v>
      </c>
    </row>
    <row r="4285" spans="1:3" x14ac:dyDescent="0.15">
      <c r="A4285" s="619" t="s">
        <v>1099</v>
      </c>
      <c r="B4285" s="618">
        <v>2013</v>
      </c>
      <c r="C4285" s="619" t="s">
        <v>424</v>
      </c>
    </row>
    <row r="4286" spans="1:3" x14ac:dyDescent="0.15">
      <c r="A4286" s="619" t="s">
        <v>1099</v>
      </c>
      <c r="B4286" s="618">
        <v>2013</v>
      </c>
      <c r="C4286" s="619" t="s">
        <v>424</v>
      </c>
    </row>
    <row r="4287" spans="1:3" x14ac:dyDescent="0.15">
      <c r="A4287" s="619" t="s">
        <v>1099</v>
      </c>
      <c r="B4287" s="618">
        <v>2013</v>
      </c>
      <c r="C4287" s="619" t="s">
        <v>437</v>
      </c>
    </row>
    <row r="4288" spans="1:3" x14ac:dyDescent="0.15">
      <c r="A4288" s="619" t="s">
        <v>1099</v>
      </c>
      <c r="B4288" s="618">
        <v>2013</v>
      </c>
      <c r="C4288" s="619" t="s">
        <v>1104</v>
      </c>
    </row>
    <row r="4289" spans="1:3" x14ac:dyDescent="0.15">
      <c r="A4289" s="619" t="s">
        <v>1099</v>
      </c>
      <c r="B4289" s="618">
        <v>2013</v>
      </c>
      <c r="C4289" s="619" t="s">
        <v>437</v>
      </c>
    </row>
    <row r="4290" spans="1:3" x14ac:dyDescent="0.15">
      <c r="A4290" s="619" t="s">
        <v>1099</v>
      </c>
      <c r="B4290" s="618">
        <v>2013</v>
      </c>
      <c r="C4290" s="619" t="s">
        <v>424</v>
      </c>
    </row>
    <row r="4291" spans="1:3" x14ac:dyDescent="0.15">
      <c r="A4291" s="619" t="s">
        <v>1099</v>
      </c>
      <c r="B4291" s="618">
        <v>2013</v>
      </c>
      <c r="C4291" s="619" t="s">
        <v>424</v>
      </c>
    </row>
    <row r="4292" spans="1:3" x14ac:dyDescent="0.15">
      <c r="A4292" s="619" t="s">
        <v>1099</v>
      </c>
      <c r="B4292" s="618">
        <v>2013</v>
      </c>
      <c r="C4292" s="619" t="s">
        <v>424</v>
      </c>
    </row>
    <row r="4293" spans="1:3" x14ac:dyDescent="0.15">
      <c r="A4293" s="619" t="s">
        <v>1099</v>
      </c>
      <c r="B4293" s="618">
        <v>2013</v>
      </c>
      <c r="C4293" s="619" t="s">
        <v>437</v>
      </c>
    </row>
    <row r="4294" spans="1:3" x14ac:dyDescent="0.15">
      <c r="A4294" s="619" t="s">
        <v>1099</v>
      </c>
      <c r="B4294" s="618">
        <v>2013</v>
      </c>
      <c r="C4294" s="619" t="s">
        <v>1104</v>
      </c>
    </row>
    <row r="4295" spans="1:3" x14ac:dyDescent="0.15">
      <c r="A4295" s="619" t="s">
        <v>1099</v>
      </c>
      <c r="B4295" s="618">
        <v>2013</v>
      </c>
      <c r="C4295" s="619" t="s">
        <v>424</v>
      </c>
    </row>
    <row r="4296" spans="1:3" x14ac:dyDescent="0.15">
      <c r="A4296" s="619" t="s">
        <v>1099</v>
      </c>
      <c r="B4296" s="618">
        <v>2013</v>
      </c>
      <c r="C4296" s="619" t="s">
        <v>424</v>
      </c>
    </row>
    <row r="4297" spans="1:3" x14ac:dyDescent="0.15">
      <c r="A4297" s="619" t="s">
        <v>1099</v>
      </c>
      <c r="B4297" s="618">
        <v>2013</v>
      </c>
      <c r="C4297" s="619" t="s">
        <v>424</v>
      </c>
    </row>
    <row r="4298" spans="1:3" x14ac:dyDescent="0.15">
      <c r="A4298" s="619" t="s">
        <v>1099</v>
      </c>
      <c r="B4298" s="618">
        <v>2013</v>
      </c>
      <c r="C4298" s="619" t="s">
        <v>424</v>
      </c>
    </row>
    <row r="4299" spans="1:3" x14ac:dyDescent="0.15">
      <c r="A4299" s="619" t="s">
        <v>1099</v>
      </c>
      <c r="B4299" s="618">
        <v>2013</v>
      </c>
      <c r="C4299" s="619" t="s">
        <v>424</v>
      </c>
    </row>
    <row r="4300" spans="1:3" x14ac:dyDescent="0.15">
      <c r="A4300" s="619" t="s">
        <v>1099</v>
      </c>
      <c r="B4300" s="618">
        <v>2013</v>
      </c>
      <c r="C4300" s="619" t="s">
        <v>424</v>
      </c>
    </row>
    <row r="4301" spans="1:3" x14ac:dyDescent="0.15">
      <c r="A4301" s="619" t="s">
        <v>1099</v>
      </c>
      <c r="B4301" s="618">
        <v>2013</v>
      </c>
      <c r="C4301" s="619" t="s">
        <v>437</v>
      </c>
    </row>
    <row r="4302" spans="1:3" x14ac:dyDescent="0.15">
      <c r="A4302" s="619" t="s">
        <v>1099</v>
      </c>
      <c r="B4302" s="618">
        <v>2013</v>
      </c>
      <c r="C4302" s="619" t="s">
        <v>424</v>
      </c>
    </row>
    <row r="4303" spans="1:3" x14ac:dyDescent="0.15">
      <c r="A4303" s="619" t="s">
        <v>1099</v>
      </c>
      <c r="B4303" s="618">
        <v>2013</v>
      </c>
      <c r="C4303" s="619" t="s">
        <v>1113</v>
      </c>
    </row>
    <row r="4304" spans="1:3" x14ac:dyDescent="0.15">
      <c r="A4304" s="619" t="s">
        <v>1099</v>
      </c>
      <c r="B4304" s="618">
        <v>2013</v>
      </c>
      <c r="C4304" s="619" t="s">
        <v>424</v>
      </c>
    </row>
    <row r="4305" spans="1:3" x14ac:dyDescent="0.15">
      <c r="A4305" s="619" t="s">
        <v>1099</v>
      </c>
      <c r="B4305" s="618">
        <v>2013</v>
      </c>
      <c r="C4305" s="619" t="s">
        <v>424</v>
      </c>
    </row>
    <row r="4306" spans="1:3" x14ac:dyDescent="0.15">
      <c r="A4306" s="619" t="s">
        <v>1099</v>
      </c>
      <c r="B4306" s="618">
        <v>2013</v>
      </c>
      <c r="C4306" s="619" t="s">
        <v>424</v>
      </c>
    </row>
    <row r="4307" spans="1:3" x14ac:dyDescent="0.15">
      <c r="A4307" s="619" t="s">
        <v>1099</v>
      </c>
      <c r="B4307" s="618">
        <v>2013</v>
      </c>
      <c r="C4307" s="619" t="s">
        <v>424</v>
      </c>
    </row>
    <row r="4308" spans="1:3" x14ac:dyDescent="0.15">
      <c r="A4308" s="619" t="s">
        <v>1099</v>
      </c>
      <c r="B4308" s="618">
        <v>2013</v>
      </c>
      <c r="C4308" s="619" t="s">
        <v>424</v>
      </c>
    </row>
    <row r="4309" spans="1:3" x14ac:dyDescent="0.15">
      <c r="A4309" s="619" t="s">
        <v>1099</v>
      </c>
      <c r="B4309" s="618">
        <v>2013</v>
      </c>
      <c r="C4309" s="619" t="s">
        <v>424</v>
      </c>
    </row>
    <row r="4310" spans="1:3" x14ac:dyDescent="0.15">
      <c r="A4310" s="619" t="s">
        <v>1099</v>
      </c>
      <c r="B4310" s="618">
        <v>2013</v>
      </c>
      <c r="C4310" s="619" t="s">
        <v>424</v>
      </c>
    </row>
    <row r="4311" spans="1:3" x14ac:dyDescent="0.15">
      <c r="A4311" s="619" t="s">
        <v>1099</v>
      </c>
      <c r="B4311" s="618">
        <v>2013</v>
      </c>
      <c r="C4311" s="619" t="s">
        <v>424</v>
      </c>
    </row>
    <row r="4312" spans="1:3" x14ac:dyDescent="0.15">
      <c r="A4312" s="619" t="s">
        <v>1099</v>
      </c>
      <c r="B4312" s="618">
        <v>2013</v>
      </c>
      <c r="C4312" s="619" t="s">
        <v>1102</v>
      </c>
    </row>
    <row r="4313" spans="1:3" x14ac:dyDescent="0.15">
      <c r="A4313" s="619" t="s">
        <v>1099</v>
      </c>
      <c r="B4313" s="618">
        <v>2013</v>
      </c>
      <c r="C4313" s="619" t="s">
        <v>1080</v>
      </c>
    </row>
    <row r="4314" spans="1:3" x14ac:dyDescent="0.15">
      <c r="A4314" s="619" t="s">
        <v>1099</v>
      </c>
      <c r="B4314" s="618">
        <v>2013</v>
      </c>
      <c r="C4314" s="619" t="s">
        <v>424</v>
      </c>
    </row>
    <row r="4315" spans="1:3" x14ac:dyDescent="0.15">
      <c r="A4315" s="619" t="s">
        <v>1099</v>
      </c>
      <c r="B4315" s="618">
        <v>2013</v>
      </c>
      <c r="C4315" s="619" t="s">
        <v>1102</v>
      </c>
    </row>
    <row r="4316" spans="1:3" x14ac:dyDescent="0.15">
      <c r="A4316" s="619" t="s">
        <v>1099</v>
      </c>
      <c r="B4316" s="618">
        <v>2013</v>
      </c>
      <c r="C4316" s="619" t="s">
        <v>1080</v>
      </c>
    </row>
    <row r="4317" spans="1:3" x14ac:dyDescent="0.15">
      <c r="A4317" s="619" t="s">
        <v>1099</v>
      </c>
      <c r="B4317" s="618">
        <v>2013</v>
      </c>
      <c r="C4317" s="619" t="s">
        <v>1080</v>
      </c>
    </row>
    <row r="4318" spans="1:3" x14ac:dyDescent="0.15">
      <c r="A4318" s="619" t="s">
        <v>1099</v>
      </c>
      <c r="B4318" s="618">
        <v>2013</v>
      </c>
      <c r="C4318" s="619" t="s">
        <v>1080</v>
      </c>
    </row>
    <row r="4319" spans="1:3" x14ac:dyDescent="0.15">
      <c r="A4319" s="619" t="s">
        <v>1099</v>
      </c>
      <c r="B4319" s="618">
        <v>2013</v>
      </c>
      <c r="C4319" s="619" t="s">
        <v>1080</v>
      </c>
    </row>
    <row r="4320" spans="1:3" x14ac:dyDescent="0.15">
      <c r="A4320" s="619" t="s">
        <v>1099</v>
      </c>
      <c r="B4320" s="618">
        <v>2013</v>
      </c>
      <c r="C4320" s="619" t="s">
        <v>1080</v>
      </c>
    </row>
    <row r="4321" spans="1:3" x14ac:dyDescent="0.15">
      <c r="A4321" s="619" t="s">
        <v>1099</v>
      </c>
      <c r="B4321" s="618">
        <v>2013</v>
      </c>
      <c r="C4321" s="619" t="s">
        <v>437</v>
      </c>
    </row>
    <row r="4322" spans="1:3" x14ac:dyDescent="0.15">
      <c r="A4322" s="619" t="s">
        <v>1099</v>
      </c>
      <c r="B4322" s="618">
        <v>2013</v>
      </c>
      <c r="C4322" s="619" t="s">
        <v>1102</v>
      </c>
    </row>
    <row r="4323" spans="1:3" x14ac:dyDescent="0.15">
      <c r="A4323" s="619" t="s">
        <v>1099</v>
      </c>
      <c r="B4323" s="618">
        <v>2013</v>
      </c>
      <c r="C4323" s="619" t="s">
        <v>1102</v>
      </c>
    </row>
    <row r="4324" spans="1:3" x14ac:dyDescent="0.15">
      <c r="A4324" s="619" t="s">
        <v>1099</v>
      </c>
      <c r="B4324" s="618">
        <v>2013</v>
      </c>
      <c r="C4324" s="619" t="s">
        <v>1080</v>
      </c>
    </row>
    <row r="4325" spans="1:3" x14ac:dyDescent="0.15">
      <c r="A4325" s="619" t="s">
        <v>1099</v>
      </c>
      <c r="B4325" s="618">
        <v>2013</v>
      </c>
      <c r="C4325" s="619" t="s">
        <v>437</v>
      </c>
    </row>
    <row r="4326" spans="1:3" x14ac:dyDescent="0.15">
      <c r="A4326" s="619" t="s">
        <v>1099</v>
      </c>
      <c r="B4326" s="618">
        <v>2013</v>
      </c>
      <c r="C4326" s="619" t="s">
        <v>1102</v>
      </c>
    </row>
    <row r="4327" spans="1:3" x14ac:dyDescent="0.15">
      <c r="A4327" s="619" t="s">
        <v>1099</v>
      </c>
      <c r="B4327" s="618">
        <v>2013</v>
      </c>
      <c r="C4327" s="619" t="s">
        <v>1102</v>
      </c>
    </row>
    <row r="4328" spans="1:3" x14ac:dyDescent="0.15">
      <c r="A4328" s="619" t="s">
        <v>1099</v>
      </c>
      <c r="B4328" s="618">
        <v>2013</v>
      </c>
      <c r="C4328" s="619" t="s">
        <v>424</v>
      </c>
    </row>
    <row r="4329" spans="1:3" x14ac:dyDescent="0.15">
      <c r="A4329" s="619" t="s">
        <v>1099</v>
      </c>
      <c r="B4329" s="618">
        <v>2013</v>
      </c>
      <c r="C4329" s="619" t="s">
        <v>424</v>
      </c>
    </row>
    <row r="4330" spans="1:3" x14ac:dyDescent="0.15">
      <c r="A4330" s="619" t="s">
        <v>1099</v>
      </c>
      <c r="B4330" s="618">
        <v>2013</v>
      </c>
      <c r="C4330" s="619" t="s">
        <v>1102</v>
      </c>
    </row>
    <row r="4331" spans="1:3" x14ac:dyDescent="0.15">
      <c r="A4331" s="619" t="s">
        <v>1099</v>
      </c>
      <c r="B4331" s="618">
        <v>2013</v>
      </c>
      <c r="C4331" s="619" t="s">
        <v>1102</v>
      </c>
    </row>
    <row r="4332" spans="1:3" x14ac:dyDescent="0.15">
      <c r="A4332" s="619" t="s">
        <v>1099</v>
      </c>
      <c r="B4332" s="618">
        <v>2013</v>
      </c>
      <c r="C4332" s="619" t="s">
        <v>1102</v>
      </c>
    </row>
    <row r="4333" spans="1:3" x14ac:dyDescent="0.15">
      <c r="A4333" s="619" t="s">
        <v>1099</v>
      </c>
      <c r="B4333" s="618">
        <v>2013</v>
      </c>
      <c r="C4333" s="619" t="s">
        <v>424</v>
      </c>
    </row>
    <row r="4334" spans="1:3" x14ac:dyDescent="0.15">
      <c r="A4334" s="619" t="s">
        <v>1099</v>
      </c>
      <c r="B4334" s="618">
        <v>2013</v>
      </c>
      <c r="C4334" s="619" t="s">
        <v>1102</v>
      </c>
    </row>
    <row r="4335" spans="1:3" x14ac:dyDescent="0.15">
      <c r="A4335" s="619" t="s">
        <v>1099</v>
      </c>
      <c r="B4335" s="618">
        <v>2013</v>
      </c>
      <c r="C4335" s="619" t="s">
        <v>1102</v>
      </c>
    </row>
    <row r="4336" spans="1:3" x14ac:dyDescent="0.15">
      <c r="A4336" s="619" t="s">
        <v>1099</v>
      </c>
      <c r="B4336" s="618">
        <v>2013</v>
      </c>
      <c r="C4336" s="619" t="s">
        <v>437</v>
      </c>
    </row>
    <row r="4337" spans="1:3" x14ac:dyDescent="0.15">
      <c r="A4337" s="619" t="s">
        <v>1099</v>
      </c>
      <c r="B4337" s="618">
        <v>2013</v>
      </c>
      <c r="C4337" s="619" t="s">
        <v>1080</v>
      </c>
    </row>
    <row r="4338" spans="1:3" x14ac:dyDescent="0.15">
      <c r="A4338" s="619" t="s">
        <v>1099</v>
      </c>
      <c r="B4338" s="618">
        <v>2013</v>
      </c>
      <c r="C4338" s="619" t="s">
        <v>1080</v>
      </c>
    </row>
    <row r="4339" spans="1:3" x14ac:dyDescent="0.15">
      <c r="A4339" s="619" t="s">
        <v>1099</v>
      </c>
      <c r="B4339" s="618">
        <v>2013</v>
      </c>
      <c r="C4339" s="619" t="s">
        <v>1080</v>
      </c>
    </row>
    <row r="4340" spans="1:3" x14ac:dyDescent="0.15">
      <c r="A4340" s="619" t="s">
        <v>1099</v>
      </c>
      <c r="B4340" s="618">
        <v>2013</v>
      </c>
      <c r="C4340" s="619" t="s">
        <v>1103</v>
      </c>
    </row>
    <row r="4341" spans="1:3" x14ac:dyDescent="0.15">
      <c r="A4341" s="619" t="s">
        <v>1099</v>
      </c>
      <c r="B4341" s="618">
        <v>2013</v>
      </c>
      <c r="C4341" s="619" t="s">
        <v>1080</v>
      </c>
    </row>
    <row r="4342" spans="1:3" x14ac:dyDescent="0.15">
      <c r="A4342" s="619" t="s">
        <v>1099</v>
      </c>
      <c r="B4342" s="618">
        <v>2013</v>
      </c>
      <c r="C4342" s="619" t="s">
        <v>437</v>
      </c>
    </row>
    <row r="4343" spans="1:3" x14ac:dyDescent="0.15">
      <c r="A4343" s="618" t="s">
        <v>1099</v>
      </c>
      <c r="B4343" s="618">
        <v>2013</v>
      </c>
      <c r="C4343" s="619" t="s">
        <v>424</v>
      </c>
    </row>
    <row r="4344" spans="1:3" x14ac:dyDescent="0.15">
      <c r="A4344" s="618" t="s">
        <v>1099</v>
      </c>
      <c r="B4344" s="618">
        <v>2013</v>
      </c>
      <c r="C4344" s="619" t="s">
        <v>437</v>
      </c>
    </row>
    <row r="4345" spans="1:3" x14ac:dyDescent="0.15">
      <c r="A4345" s="619" t="s">
        <v>1099</v>
      </c>
      <c r="B4345" s="618">
        <v>2013</v>
      </c>
      <c r="C4345" s="619" t="s">
        <v>1102</v>
      </c>
    </row>
    <row r="4346" spans="1:3" x14ac:dyDescent="0.15">
      <c r="A4346" s="619" t="s">
        <v>1099</v>
      </c>
      <c r="B4346" s="618">
        <v>2013</v>
      </c>
      <c r="C4346" s="619" t="s">
        <v>1102</v>
      </c>
    </row>
    <row r="4347" spans="1:3" x14ac:dyDescent="0.15">
      <c r="A4347" s="619" t="s">
        <v>1099</v>
      </c>
      <c r="B4347" s="618">
        <v>2013</v>
      </c>
      <c r="C4347" s="619" t="s">
        <v>437</v>
      </c>
    </row>
    <row r="4348" spans="1:3" x14ac:dyDescent="0.15">
      <c r="A4348" s="619" t="s">
        <v>1099</v>
      </c>
      <c r="B4348" s="618">
        <v>2013</v>
      </c>
      <c r="C4348" s="619" t="s">
        <v>424</v>
      </c>
    </row>
    <row r="4349" spans="1:3" x14ac:dyDescent="0.15">
      <c r="A4349" s="619" t="s">
        <v>1099</v>
      </c>
      <c r="B4349" s="618">
        <v>2013</v>
      </c>
      <c r="C4349" s="619" t="s">
        <v>437</v>
      </c>
    </row>
    <row r="4350" spans="1:3" x14ac:dyDescent="0.15">
      <c r="A4350" s="618" t="s">
        <v>1099</v>
      </c>
      <c r="B4350" s="618">
        <v>2013</v>
      </c>
      <c r="C4350" s="619" t="s">
        <v>424</v>
      </c>
    </row>
    <row r="4351" spans="1:3" x14ac:dyDescent="0.15">
      <c r="A4351" s="619" t="s">
        <v>1099</v>
      </c>
      <c r="B4351" s="618">
        <v>2013</v>
      </c>
      <c r="C4351" s="619" t="s">
        <v>424</v>
      </c>
    </row>
    <row r="4352" spans="1:3" x14ac:dyDescent="0.15">
      <c r="A4352" s="619" t="s">
        <v>1099</v>
      </c>
      <c r="B4352" s="618">
        <v>2013</v>
      </c>
      <c r="C4352" s="619" t="s">
        <v>437</v>
      </c>
    </row>
    <row r="4353" spans="1:3" x14ac:dyDescent="0.15">
      <c r="A4353" s="619" t="s">
        <v>1099</v>
      </c>
      <c r="B4353" s="618">
        <v>2013</v>
      </c>
      <c r="C4353" s="619" t="s">
        <v>437</v>
      </c>
    </row>
    <row r="4354" spans="1:3" x14ac:dyDescent="0.15">
      <c r="A4354" s="619" t="s">
        <v>1099</v>
      </c>
      <c r="B4354" s="618">
        <v>2013</v>
      </c>
      <c r="C4354" s="619" t="s">
        <v>437</v>
      </c>
    </row>
    <row r="4355" spans="1:3" x14ac:dyDescent="0.15">
      <c r="A4355" s="618" t="s">
        <v>1099</v>
      </c>
      <c r="B4355" s="618">
        <v>2013</v>
      </c>
      <c r="C4355" s="619" t="s">
        <v>1080</v>
      </c>
    </row>
    <row r="4356" spans="1:3" x14ac:dyDescent="0.15">
      <c r="A4356" s="618" t="s">
        <v>1099</v>
      </c>
      <c r="B4356" s="618">
        <v>2013</v>
      </c>
      <c r="C4356" s="619" t="s">
        <v>1080</v>
      </c>
    </row>
    <row r="4357" spans="1:3" x14ac:dyDescent="0.15">
      <c r="A4357" s="619" t="s">
        <v>1099</v>
      </c>
      <c r="B4357" s="618">
        <v>2013</v>
      </c>
      <c r="C4357" s="619" t="s">
        <v>1080</v>
      </c>
    </row>
    <row r="4358" spans="1:3" x14ac:dyDescent="0.15">
      <c r="A4358" s="619" t="s">
        <v>1099</v>
      </c>
      <c r="B4358" s="618">
        <v>2013</v>
      </c>
      <c r="C4358" s="619" t="s">
        <v>437</v>
      </c>
    </row>
    <row r="4359" spans="1:3" x14ac:dyDescent="0.15">
      <c r="A4359" s="619" t="s">
        <v>1099</v>
      </c>
      <c r="B4359" s="618">
        <v>2013</v>
      </c>
      <c r="C4359" s="619" t="s">
        <v>437</v>
      </c>
    </row>
    <row r="4360" spans="1:3" x14ac:dyDescent="0.15">
      <c r="A4360" s="618" t="s">
        <v>1099</v>
      </c>
      <c r="B4360" s="618">
        <v>2013</v>
      </c>
      <c r="C4360" s="619" t="s">
        <v>437</v>
      </c>
    </row>
    <row r="4361" spans="1:3" x14ac:dyDescent="0.15">
      <c r="A4361" s="619" t="s">
        <v>1099</v>
      </c>
      <c r="B4361" s="618">
        <v>2013</v>
      </c>
      <c r="C4361" s="619" t="s">
        <v>437</v>
      </c>
    </row>
    <row r="4362" spans="1:3" x14ac:dyDescent="0.15">
      <c r="A4362" s="619" t="s">
        <v>1099</v>
      </c>
      <c r="B4362" s="618">
        <v>2013</v>
      </c>
      <c r="C4362" s="619" t="s">
        <v>424</v>
      </c>
    </row>
    <row r="4363" spans="1:3" x14ac:dyDescent="0.15">
      <c r="A4363" s="619" t="s">
        <v>1099</v>
      </c>
      <c r="B4363" s="618">
        <v>2013</v>
      </c>
      <c r="C4363" s="619" t="s">
        <v>1080</v>
      </c>
    </row>
    <row r="4364" spans="1:3" x14ac:dyDescent="0.15">
      <c r="A4364" s="618" t="s">
        <v>1099</v>
      </c>
      <c r="B4364" s="618">
        <v>2013</v>
      </c>
      <c r="C4364" s="619" t="s">
        <v>1080</v>
      </c>
    </row>
    <row r="4365" spans="1:3" x14ac:dyDescent="0.15">
      <c r="A4365" s="619" t="s">
        <v>1099</v>
      </c>
      <c r="B4365" s="618">
        <v>2013</v>
      </c>
      <c r="C4365" s="619" t="s">
        <v>437</v>
      </c>
    </row>
    <row r="4366" spans="1:3" x14ac:dyDescent="0.15">
      <c r="A4366" s="618" t="s">
        <v>1099</v>
      </c>
      <c r="B4366" s="618">
        <v>2013</v>
      </c>
      <c r="C4366" s="619" t="s">
        <v>437</v>
      </c>
    </row>
    <row r="4367" spans="1:3" x14ac:dyDescent="0.15">
      <c r="A4367" s="618" t="s">
        <v>1099</v>
      </c>
      <c r="B4367" s="618">
        <v>2013</v>
      </c>
      <c r="C4367" s="619" t="s">
        <v>437</v>
      </c>
    </row>
    <row r="4368" spans="1:3" x14ac:dyDescent="0.15">
      <c r="A4368" s="619" t="s">
        <v>1099</v>
      </c>
      <c r="B4368" s="618">
        <v>2013</v>
      </c>
      <c r="C4368" s="619" t="s">
        <v>437</v>
      </c>
    </row>
    <row r="4369" spans="1:3" x14ac:dyDescent="0.15">
      <c r="A4369" s="619" t="s">
        <v>1099</v>
      </c>
      <c r="B4369" s="618">
        <v>2013</v>
      </c>
      <c r="C4369" s="619" t="s">
        <v>437</v>
      </c>
    </row>
    <row r="4370" spans="1:3" x14ac:dyDescent="0.15">
      <c r="A4370" s="619" t="s">
        <v>1099</v>
      </c>
      <c r="B4370" s="618">
        <v>2013</v>
      </c>
      <c r="C4370" s="619" t="s">
        <v>437</v>
      </c>
    </row>
    <row r="4371" spans="1:3" x14ac:dyDescent="0.15">
      <c r="A4371" s="618" t="s">
        <v>1099</v>
      </c>
      <c r="B4371" s="618">
        <v>2013</v>
      </c>
      <c r="C4371" s="619" t="s">
        <v>1102</v>
      </c>
    </row>
    <row r="4372" spans="1:3" x14ac:dyDescent="0.15">
      <c r="A4372" s="618" t="s">
        <v>1099</v>
      </c>
      <c r="B4372" s="618">
        <v>2013</v>
      </c>
      <c r="C4372" s="619" t="s">
        <v>424</v>
      </c>
    </row>
    <row r="4373" spans="1:3" x14ac:dyDescent="0.15">
      <c r="A4373" s="619" t="s">
        <v>1099</v>
      </c>
      <c r="B4373" s="618">
        <v>2013</v>
      </c>
      <c r="C4373" s="619" t="s">
        <v>1080</v>
      </c>
    </row>
    <row r="4374" spans="1:3" x14ac:dyDescent="0.15">
      <c r="A4374" s="619" t="s">
        <v>1099</v>
      </c>
      <c r="B4374" s="618">
        <v>2013</v>
      </c>
      <c r="C4374" s="619" t="s">
        <v>424</v>
      </c>
    </row>
    <row r="4375" spans="1:3" x14ac:dyDescent="0.15">
      <c r="A4375" s="619" t="s">
        <v>1099</v>
      </c>
      <c r="B4375" s="618">
        <v>2013</v>
      </c>
      <c r="C4375" s="619" t="s">
        <v>424</v>
      </c>
    </row>
    <row r="4376" spans="1:3" x14ac:dyDescent="0.15">
      <c r="A4376" s="619" t="s">
        <v>1099</v>
      </c>
      <c r="B4376" s="618">
        <v>2013</v>
      </c>
      <c r="C4376" s="619" t="s">
        <v>1080</v>
      </c>
    </row>
    <row r="4377" spans="1:3" x14ac:dyDescent="0.15">
      <c r="A4377" s="619" t="s">
        <v>1099</v>
      </c>
      <c r="B4377" s="618">
        <v>2013</v>
      </c>
      <c r="C4377" s="619" t="s">
        <v>424</v>
      </c>
    </row>
    <row r="4378" spans="1:3" x14ac:dyDescent="0.15">
      <c r="A4378" s="619" t="s">
        <v>1099</v>
      </c>
      <c r="B4378" s="618">
        <v>2013</v>
      </c>
      <c r="C4378" s="619" t="s">
        <v>437</v>
      </c>
    </row>
    <row r="4379" spans="1:3" x14ac:dyDescent="0.15">
      <c r="A4379" s="618" t="s">
        <v>1099</v>
      </c>
      <c r="B4379" s="618">
        <v>2013</v>
      </c>
      <c r="C4379" s="619" t="s">
        <v>424</v>
      </c>
    </row>
    <row r="4380" spans="1:3" x14ac:dyDescent="0.15">
      <c r="A4380" s="619" t="s">
        <v>1099</v>
      </c>
      <c r="B4380" s="618">
        <v>2013</v>
      </c>
      <c r="C4380" s="619" t="s">
        <v>424</v>
      </c>
    </row>
    <row r="4381" spans="1:3" x14ac:dyDescent="0.15">
      <c r="A4381" s="619" t="s">
        <v>1099</v>
      </c>
      <c r="B4381" s="618">
        <v>2013</v>
      </c>
      <c r="C4381" s="619" t="s">
        <v>1103</v>
      </c>
    </row>
    <row r="4382" spans="1:3" x14ac:dyDescent="0.15">
      <c r="A4382" s="619" t="s">
        <v>1099</v>
      </c>
      <c r="B4382" s="618">
        <v>2013</v>
      </c>
      <c r="C4382" s="619" t="s">
        <v>1103</v>
      </c>
    </row>
    <row r="4383" spans="1:3" x14ac:dyDescent="0.15">
      <c r="A4383" s="619" t="s">
        <v>1099</v>
      </c>
      <c r="B4383" s="618">
        <v>2013</v>
      </c>
      <c r="C4383" s="619" t="s">
        <v>1080</v>
      </c>
    </row>
    <row r="4384" spans="1:3" x14ac:dyDescent="0.15">
      <c r="A4384" s="619" t="s">
        <v>1099</v>
      </c>
      <c r="B4384" s="618">
        <v>2013</v>
      </c>
      <c r="C4384" s="619" t="s">
        <v>1102</v>
      </c>
    </row>
    <row r="4385" spans="1:3" x14ac:dyDescent="0.15">
      <c r="A4385" s="619" t="s">
        <v>1099</v>
      </c>
      <c r="B4385" s="618">
        <v>2013</v>
      </c>
      <c r="C4385" s="619" t="s">
        <v>424</v>
      </c>
    </row>
    <row r="4386" spans="1:3" x14ac:dyDescent="0.15">
      <c r="A4386" s="619" t="s">
        <v>1099</v>
      </c>
      <c r="B4386" s="618">
        <v>2013</v>
      </c>
      <c r="C4386" s="619" t="s">
        <v>1103</v>
      </c>
    </row>
    <row r="4387" spans="1:3" x14ac:dyDescent="0.15">
      <c r="A4387" s="619" t="s">
        <v>1099</v>
      </c>
      <c r="B4387" s="618">
        <v>2013</v>
      </c>
      <c r="C4387" s="619" t="s">
        <v>1102</v>
      </c>
    </row>
    <row r="4388" spans="1:3" x14ac:dyDescent="0.15">
      <c r="A4388" s="619" t="s">
        <v>1099</v>
      </c>
      <c r="B4388" s="618">
        <v>2013</v>
      </c>
      <c r="C4388" s="619" t="s">
        <v>1102</v>
      </c>
    </row>
    <row r="4389" spans="1:3" x14ac:dyDescent="0.15">
      <c r="A4389" s="618" t="s">
        <v>1099</v>
      </c>
      <c r="B4389" s="618">
        <v>2013</v>
      </c>
      <c r="C4389" s="619" t="s">
        <v>1102</v>
      </c>
    </row>
    <row r="4390" spans="1:3" x14ac:dyDescent="0.15">
      <c r="A4390" s="618" t="s">
        <v>1099</v>
      </c>
      <c r="B4390" s="618">
        <v>2013</v>
      </c>
      <c r="C4390" s="619" t="s">
        <v>1102</v>
      </c>
    </row>
    <row r="4391" spans="1:3" x14ac:dyDescent="0.15">
      <c r="A4391" s="618" t="s">
        <v>1099</v>
      </c>
      <c r="B4391" s="618">
        <v>2013</v>
      </c>
      <c r="C4391" s="619" t="s">
        <v>1102</v>
      </c>
    </row>
    <row r="4392" spans="1:3" x14ac:dyDescent="0.15">
      <c r="A4392" s="618" t="s">
        <v>1099</v>
      </c>
      <c r="B4392" s="618">
        <v>2013</v>
      </c>
      <c r="C4392" s="619" t="s">
        <v>424</v>
      </c>
    </row>
    <row r="4393" spans="1:3" x14ac:dyDescent="0.15">
      <c r="A4393" s="619" t="s">
        <v>1099</v>
      </c>
      <c r="B4393" s="618">
        <v>2013</v>
      </c>
      <c r="C4393" s="619" t="s">
        <v>1102</v>
      </c>
    </row>
    <row r="4394" spans="1:3" x14ac:dyDescent="0.15">
      <c r="A4394" s="619" t="s">
        <v>1099</v>
      </c>
      <c r="B4394" s="618">
        <v>2013</v>
      </c>
      <c r="C4394" s="619" t="s">
        <v>1102</v>
      </c>
    </row>
    <row r="4395" spans="1:3" x14ac:dyDescent="0.15">
      <c r="A4395" s="619" t="s">
        <v>1099</v>
      </c>
      <c r="B4395" s="618">
        <v>2013</v>
      </c>
      <c r="C4395" s="619" t="s">
        <v>424</v>
      </c>
    </row>
    <row r="4396" spans="1:3" x14ac:dyDescent="0.15">
      <c r="A4396" s="619" t="s">
        <v>1099</v>
      </c>
      <c r="B4396" s="618">
        <v>2013</v>
      </c>
      <c r="C4396" s="619" t="s">
        <v>424</v>
      </c>
    </row>
    <row r="4397" spans="1:3" x14ac:dyDescent="0.15">
      <c r="A4397" s="619" t="s">
        <v>1099</v>
      </c>
      <c r="B4397" s="618">
        <v>2013</v>
      </c>
      <c r="C4397" s="619" t="s">
        <v>424</v>
      </c>
    </row>
    <row r="4398" spans="1:3" x14ac:dyDescent="0.15">
      <c r="A4398" s="619" t="s">
        <v>1099</v>
      </c>
      <c r="B4398" s="618">
        <v>2013</v>
      </c>
      <c r="C4398" s="619" t="s">
        <v>1102</v>
      </c>
    </row>
    <row r="4399" spans="1:3" x14ac:dyDescent="0.15">
      <c r="A4399" s="619" t="s">
        <v>1099</v>
      </c>
      <c r="B4399" s="618">
        <v>2013</v>
      </c>
      <c r="C4399" s="619" t="s">
        <v>424</v>
      </c>
    </row>
    <row r="4400" spans="1:3" x14ac:dyDescent="0.15">
      <c r="A4400" s="619" t="s">
        <v>1099</v>
      </c>
      <c r="B4400" s="618">
        <v>2013</v>
      </c>
      <c r="C4400" s="619" t="s">
        <v>424</v>
      </c>
    </row>
    <row r="4401" spans="1:3" x14ac:dyDescent="0.15">
      <c r="A4401" s="619" t="s">
        <v>1099</v>
      </c>
      <c r="B4401" s="618">
        <v>2013</v>
      </c>
      <c r="C4401" s="619" t="s">
        <v>424</v>
      </c>
    </row>
    <row r="4402" spans="1:3" x14ac:dyDescent="0.15">
      <c r="A4402" s="619" t="s">
        <v>1099</v>
      </c>
      <c r="B4402" s="618">
        <v>2013</v>
      </c>
      <c r="C4402" s="619" t="s">
        <v>424</v>
      </c>
    </row>
    <row r="4403" spans="1:3" x14ac:dyDescent="0.15">
      <c r="A4403" s="619" t="s">
        <v>1099</v>
      </c>
      <c r="B4403" s="618">
        <v>2013</v>
      </c>
      <c r="C4403" s="619" t="s">
        <v>424</v>
      </c>
    </row>
    <row r="4404" spans="1:3" x14ac:dyDescent="0.15">
      <c r="A4404" s="619" t="s">
        <v>1099</v>
      </c>
      <c r="B4404" s="618" t="s">
        <v>1081</v>
      </c>
      <c r="C4404" s="619" t="s">
        <v>424</v>
      </c>
    </row>
    <row r="4405" spans="1:3" x14ac:dyDescent="0.15">
      <c r="A4405" s="619" t="s">
        <v>1099</v>
      </c>
      <c r="B4405" s="618">
        <v>2013</v>
      </c>
      <c r="C4405" s="619" t="s">
        <v>424</v>
      </c>
    </row>
    <row r="4406" spans="1:3" x14ac:dyDescent="0.15">
      <c r="A4406" s="619" t="s">
        <v>1099</v>
      </c>
      <c r="B4406" s="618">
        <v>2013</v>
      </c>
      <c r="C4406" s="619" t="s">
        <v>424</v>
      </c>
    </row>
    <row r="4407" spans="1:3" x14ac:dyDescent="0.15">
      <c r="A4407" s="619" t="s">
        <v>1099</v>
      </c>
      <c r="B4407" s="618">
        <v>2013</v>
      </c>
      <c r="C4407" s="619" t="s">
        <v>424</v>
      </c>
    </row>
    <row r="4408" spans="1:3" x14ac:dyDescent="0.15">
      <c r="A4408" s="619" t="s">
        <v>1099</v>
      </c>
      <c r="B4408" s="618">
        <v>2013</v>
      </c>
      <c r="C4408" s="619" t="s">
        <v>424</v>
      </c>
    </row>
    <row r="4409" spans="1:3" x14ac:dyDescent="0.15">
      <c r="A4409" s="619" t="s">
        <v>1099</v>
      </c>
      <c r="B4409" s="618">
        <v>2013</v>
      </c>
      <c r="C4409" s="619" t="s">
        <v>424</v>
      </c>
    </row>
    <row r="4410" spans="1:3" x14ac:dyDescent="0.15">
      <c r="A4410" s="619" t="s">
        <v>1099</v>
      </c>
      <c r="B4410" s="618">
        <v>2013</v>
      </c>
      <c r="C4410" s="619" t="s">
        <v>424</v>
      </c>
    </row>
    <row r="4411" spans="1:3" x14ac:dyDescent="0.15">
      <c r="A4411" s="619" t="s">
        <v>1099</v>
      </c>
      <c r="B4411" s="618">
        <v>2013</v>
      </c>
      <c r="C4411" s="619" t="s">
        <v>424</v>
      </c>
    </row>
    <row r="4412" spans="1:3" x14ac:dyDescent="0.15">
      <c r="A4412" s="619" t="s">
        <v>1099</v>
      </c>
      <c r="B4412" s="618">
        <v>2013</v>
      </c>
      <c r="C4412" s="619" t="s">
        <v>1102</v>
      </c>
    </row>
    <row r="4413" spans="1:3" x14ac:dyDescent="0.15">
      <c r="A4413" s="619" t="s">
        <v>1099</v>
      </c>
      <c r="B4413" s="618">
        <v>2013</v>
      </c>
      <c r="C4413" s="619" t="s">
        <v>1103</v>
      </c>
    </row>
    <row r="4414" spans="1:3" x14ac:dyDescent="0.15">
      <c r="A4414" s="619" t="s">
        <v>1099</v>
      </c>
      <c r="B4414" s="618">
        <v>2013</v>
      </c>
      <c r="C4414" s="619" t="s">
        <v>424</v>
      </c>
    </row>
    <row r="4415" spans="1:3" x14ac:dyDescent="0.15">
      <c r="A4415" s="619" t="s">
        <v>1099</v>
      </c>
      <c r="B4415" s="618">
        <v>2013</v>
      </c>
      <c r="C4415" s="619" t="s">
        <v>424</v>
      </c>
    </row>
    <row r="4416" spans="1:3" x14ac:dyDescent="0.15">
      <c r="A4416" s="619" t="s">
        <v>1099</v>
      </c>
      <c r="B4416" s="618">
        <v>2013</v>
      </c>
      <c r="C4416" s="619" t="s">
        <v>424</v>
      </c>
    </row>
    <row r="4417" spans="1:3" x14ac:dyDescent="0.15">
      <c r="A4417" s="619" t="s">
        <v>1099</v>
      </c>
      <c r="B4417" s="618">
        <v>2013</v>
      </c>
      <c r="C4417" s="619" t="s">
        <v>424</v>
      </c>
    </row>
    <row r="4418" spans="1:3" x14ac:dyDescent="0.15">
      <c r="A4418" s="619" t="s">
        <v>1099</v>
      </c>
      <c r="B4418" s="618">
        <v>2013</v>
      </c>
      <c r="C4418" s="619" t="s">
        <v>1109</v>
      </c>
    </row>
    <row r="4419" spans="1:3" x14ac:dyDescent="0.15">
      <c r="A4419" s="619" t="s">
        <v>1099</v>
      </c>
      <c r="B4419" s="618">
        <v>2013</v>
      </c>
      <c r="C4419" s="619" t="s">
        <v>1107</v>
      </c>
    </row>
    <row r="4420" spans="1:3" x14ac:dyDescent="0.15">
      <c r="A4420" s="619" t="s">
        <v>1099</v>
      </c>
      <c r="B4420" s="618">
        <v>2013</v>
      </c>
      <c r="C4420" s="619" t="s">
        <v>424</v>
      </c>
    </row>
    <row r="4421" spans="1:3" x14ac:dyDescent="0.15">
      <c r="A4421" s="619" t="s">
        <v>1099</v>
      </c>
      <c r="B4421" s="618">
        <v>2013</v>
      </c>
      <c r="C4421" s="619" t="s">
        <v>424</v>
      </c>
    </row>
    <row r="4422" spans="1:3" x14ac:dyDescent="0.15">
      <c r="A4422" s="619" t="s">
        <v>1099</v>
      </c>
      <c r="B4422" s="618">
        <v>2013</v>
      </c>
      <c r="C4422" s="619" t="s">
        <v>424</v>
      </c>
    </row>
    <row r="4423" spans="1:3" x14ac:dyDescent="0.15">
      <c r="A4423" s="619" t="s">
        <v>1099</v>
      </c>
      <c r="B4423" s="618">
        <v>2013</v>
      </c>
      <c r="C4423" s="619" t="s">
        <v>1102</v>
      </c>
    </row>
    <row r="4424" spans="1:3" x14ac:dyDescent="0.15">
      <c r="A4424" s="619" t="s">
        <v>1099</v>
      </c>
      <c r="B4424" s="618">
        <v>2013</v>
      </c>
      <c r="C4424" s="619" t="s">
        <v>1102</v>
      </c>
    </row>
    <row r="4425" spans="1:3" x14ac:dyDescent="0.15">
      <c r="A4425" s="619" t="s">
        <v>1099</v>
      </c>
      <c r="B4425" s="618">
        <v>2013</v>
      </c>
      <c r="C4425" s="619" t="s">
        <v>1102</v>
      </c>
    </row>
    <row r="4426" spans="1:3" x14ac:dyDescent="0.15">
      <c r="A4426" s="619" t="s">
        <v>1099</v>
      </c>
      <c r="B4426" s="618">
        <v>2013</v>
      </c>
      <c r="C4426" s="619" t="s">
        <v>1102</v>
      </c>
    </row>
    <row r="4427" spans="1:3" x14ac:dyDescent="0.15">
      <c r="A4427" s="619" t="s">
        <v>1099</v>
      </c>
      <c r="B4427" s="618">
        <v>2013</v>
      </c>
      <c r="C4427" s="619" t="s">
        <v>1102</v>
      </c>
    </row>
    <row r="4428" spans="1:3" x14ac:dyDescent="0.15">
      <c r="A4428" s="619" t="s">
        <v>1099</v>
      </c>
      <c r="B4428" s="618">
        <v>2013</v>
      </c>
      <c r="C4428" s="619" t="s">
        <v>1102</v>
      </c>
    </row>
    <row r="4429" spans="1:3" x14ac:dyDescent="0.15">
      <c r="A4429" s="619" t="s">
        <v>1099</v>
      </c>
      <c r="B4429" s="618">
        <v>2013</v>
      </c>
      <c r="C4429" s="619" t="s">
        <v>424</v>
      </c>
    </row>
    <row r="4430" spans="1:3" x14ac:dyDescent="0.15">
      <c r="A4430" s="619" t="s">
        <v>1099</v>
      </c>
      <c r="B4430" s="618">
        <v>2013</v>
      </c>
      <c r="C4430" s="619" t="s">
        <v>424</v>
      </c>
    </row>
    <row r="4431" spans="1:3" x14ac:dyDescent="0.15">
      <c r="A4431" s="619" t="s">
        <v>1125</v>
      </c>
      <c r="B4431" s="618" t="s">
        <v>1081</v>
      </c>
      <c r="C4431" s="619" t="s">
        <v>424</v>
      </c>
    </row>
    <row r="4432" spans="1:3" x14ac:dyDescent="0.15">
      <c r="A4432" s="619" t="s">
        <v>1125</v>
      </c>
      <c r="B4432" s="618">
        <v>2013</v>
      </c>
      <c r="C4432" s="619" t="s">
        <v>424</v>
      </c>
    </row>
    <row r="4433" spans="1:3" x14ac:dyDescent="0.15">
      <c r="A4433" s="619" t="s">
        <v>1125</v>
      </c>
      <c r="B4433" s="618" t="s">
        <v>1081</v>
      </c>
      <c r="C4433" s="619" t="s">
        <v>424</v>
      </c>
    </row>
    <row r="4434" spans="1:3" x14ac:dyDescent="0.15">
      <c r="A4434" s="619" t="s">
        <v>1125</v>
      </c>
      <c r="B4434" s="618">
        <v>2013</v>
      </c>
      <c r="C4434" s="619" t="s">
        <v>424</v>
      </c>
    </row>
    <row r="4435" spans="1:3" x14ac:dyDescent="0.15">
      <c r="A4435" s="619" t="s">
        <v>1125</v>
      </c>
      <c r="B4435" s="618" t="s">
        <v>1081</v>
      </c>
      <c r="C4435" s="619" t="s">
        <v>437</v>
      </c>
    </row>
    <row r="4436" spans="1:3" x14ac:dyDescent="0.15">
      <c r="A4436" s="619" t="s">
        <v>1125</v>
      </c>
      <c r="B4436" s="618" t="s">
        <v>1081</v>
      </c>
      <c r="C4436" s="619" t="s">
        <v>437</v>
      </c>
    </row>
    <row r="4437" spans="1:3" x14ac:dyDescent="0.15">
      <c r="A4437" s="619" t="s">
        <v>1125</v>
      </c>
      <c r="B4437" s="618" t="s">
        <v>1081</v>
      </c>
      <c r="C4437" s="619" t="s">
        <v>437</v>
      </c>
    </row>
    <row r="4438" spans="1:3" x14ac:dyDescent="0.15">
      <c r="A4438" s="619" t="s">
        <v>1125</v>
      </c>
      <c r="B4438" s="618" t="s">
        <v>1081</v>
      </c>
      <c r="C4438" s="619" t="s">
        <v>437</v>
      </c>
    </row>
    <row r="4439" spans="1:3" x14ac:dyDescent="0.15">
      <c r="A4439" s="619" t="s">
        <v>1125</v>
      </c>
      <c r="B4439" s="618" t="s">
        <v>1081</v>
      </c>
      <c r="C4439" s="619" t="s">
        <v>424</v>
      </c>
    </row>
    <row r="4440" spans="1:3" x14ac:dyDescent="0.15">
      <c r="A4440" s="619" t="s">
        <v>1125</v>
      </c>
      <c r="B4440" s="618" t="s">
        <v>1081</v>
      </c>
      <c r="C4440" s="619" t="s">
        <v>424</v>
      </c>
    </row>
    <row r="4441" spans="1:3" x14ac:dyDescent="0.15">
      <c r="A4441" s="619" t="s">
        <v>1125</v>
      </c>
      <c r="B4441" s="618">
        <v>2013</v>
      </c>
      <c r="C4441" s="619" t="s">
        <v>1104</v>
      </c>
    </row>
    <row r="4442" spans="1:3" x14ac:dyDescent="0.15">
      <c r="A4442" s="619" t="s">
        <v>1125</v>
      </c>
      <c r="B4442" s="618" t="s">
        <v>1081</v>
      </c>
      <c r="C4442" s="619" t="s">
        <v>437</v>
      </c>
    </row>
    <row r="4443" spans="1:3" x14ac:dyDescent="0.15">
      <c r="A4443" s="619" t="s">
        <v>1125</v>
      </c>
      <c r="B4443" s="618" t="s">
        <v>1081</v>
      </c>
      <c r="C4443" s="619" t="s">
        <v>437</v>
      </c>
    </row>
    <row r="4444" spans="1:3" x14ac:dyDescent="0.15">
      <c r="A4444" s="619" t="s">
        <v>1125</v>
      </c>
      <c r="B4444" s="618" t="s">
        <v>1081</v>
      </c>
      <c r="C4444" s="619" t="s">
        <v>437</v>
      </c>
    </row>
    <row r="4445" spans="1:3" x14ac:dyDescent="0.15">
      <c r="A4445" s="619" t="s">
        <v>1125</v>
      </c>
      <c r="B4445" s="618" t="s">
        <v>1081</v>
      </c>
      <c r="C4445" s="619" t="s">
        <v>1102</v>
      </c>
    </row>
    <row r="4446" spans="1:3" x14ac:dyDescent="0.15">
      <c r="A4446" s="619" t="s">
        <v>1125</v>
      </c>
      <c r="B4446" s="618" t="s">
        <v>1081</v>
      </c>
      <c r="C4446" s="619" t="s">
        <v>1102</v>
      </c>
    </row>
    <row r="4447" spans="1:3" x14ac:dyDescent="0.15">
      <c r="A4447" s="619" t="s">
        <v>1125</v>
      </c>
      <c r="B4447" s="618" t="s">
        <v>1081</v>
      </c>
      <c r="C4447" s="619" t="s">
        <v>437</v>
      </c>
    </row>
    <row r="4448" spans="1:3" x14ac:dyDescent="0.15">
      <c r="A4448" s="619" t="s">
        <v>1125</v>
      </c>
      <c r="B4448" s="618" t="s">
        <v>1081</v>
      </c>
      <c r="C4448" s="619" t="s">
        <v>437</v>
      </c>
    </row>
    <row r="4449" spans="1:3" x14ac:dyDescent="0.15">
      <c r="A4449" s="619" t="s">
        <v>1125</v>
      </c>
      <c r="B4449" s="618" t="s">
        <v>1081</v>
      </c>
      <c r="C4449" s="619" t="s">
        <v>424</v>
      </c>
    </row>
    <row r="4450" spans="1:3" x14ac:dyDescent="0.15">
      <c r="A4450" s="619" t="s">
        <v>1125</v>
      </c>
      <c r="B4450" s="618" t="s">
        <v>1081</v>
      </c>
      <c r="C4450" s="619" t="s">
        <v>437</v>
      </c>
    </row>
    <row r="4451" spans="1:3" x14ac:dyDescent="0.15">
      <c r="A4451" s="619" t="s">
        <v>1125</v>
      </c>
      <c r="B4451" s="618" t="s">
        <v>1081</v>
      </c>
      <c r="C4451" s="619" t="s">
        <v>437</v>
      </c>
    </row>
    <row r="4452" spans="1:3" x14ac:dyDescent="0.15">
      <c r="A4452" s="619" t="s">
        <v>1125</v>
      </c>
      <c r="B4452" s="618">
        <v>2013</v>
      </c>
      <c r="C4452" s="619" t="s">
        <v>424</v>
      </c>
    </row>
    <row r="4453" spans="1:3" x14ac:dyDescent="0.15">
      <c r="A4453" s="619" t="s">
        <v>1125</v>
      </c>
      <c r="B4453" s="618">
        <v>2013</v>
      </c>
      <c r="C4453" s="619" t="s">
        <v>424</v>
      </c>
    </row>
    <row r="4454" spans="1:3" x14ac:dyDescent="0.15">
      <c r="A4454" s="619" t="s">
        <v>1125</v>
      </c>
      <c r="B4454" s="618">
        <v>2013</v>
      </c>
      <c r="C4454" s="619" t="s">
        <v>424</v>
      </c>
    </row>
    <row r="4455" spans="1:3" x14ac:dyDescent="0.15">
      <c r="A4455" s="619" t="s">
        <v>1125</v>
      </c>
      <c r="B4455" s="618">
        <v>2013</v>
      </c>
      <c r="C4455" s="619" t="s">
        <v>424</v>
      </c>
    </row>
    <row r="4456" spans="1:3" x14ac:dyDescent="0.15">
      <c r="A4456" s="619" t="s">
        <v>1125</v>
      </c>
      <c r="B4456" s="618">
        <v>2013</v>
      </c>
      <c r="C4456" s="619" t="s">
        <v>424</v>
      </c>
    </row>
    <row r="4457" spans="1:3" x14ac:dyDescent="0.15">
      <c r="A4457" s="619" t="s">
        <v>1125</v>
      </c>
      <c r="B4457" s="618">
        <v>2013</v>
      </c>
      <c r="C4457" s="619" t="s">
        <v>424</v>
      </c>
    </row>
    <row r="4458" spans="1:3" x14ac:dyDescent="0.15">
      <c r="A4458" s="619" t="s">
        <v>1125</v>
      </c>
      <c r="B4458" s="618">
        <v>2013</v>
      </c>
      <c r="C4458" s="619" t="s">
        <v>424</v>
      </c>
    </row>
    <row r="4459" spans="1:3" x14ac:dyDescent="0.15">
      <c r="A4459" s="619" t="s">
        <v>1125</v>
      </c>
      <c r="B4459" s="618" t="s">
        <v>1081</v>
      </c>
      <c r="C4459" s="619" t="s">
        <v>424</v>
      </c>
    </row>
    <row r="4460" spans="1:3" x14ac:dyDescent="0.15">
      <c r="A4460" s="619" t="s">
        <v>1125</v>
      </c>
      <c r="B4460" s="618" t="s">
        <v>1081</v>
      </c>
      <c r="C4460" s="619" t="s">
        <v>437</v>
      </c>
    </row>
    <row r="4461" spans="1:3" x14ac:dyDescent="0.15">
      <c r="A4461" s="619" t="s">
        <v>1125</v>
      </c>
      <c r="B4461" s="618" t="s">
        <v>1081</v>
      </c>
      <c r="C4461" s="619" t="s">
        <v>437</v>
      </c>
    </row>
    <row r="4462" spans="1:3" x14ac:dyDescent="0.15">
      <c r="A4462" s="619" t="s">
        <v>1125</v>
      </c>
      <c r="B4462" s="618" t="s">
        <v>1081</v>
      </c>
      <c r="C4462" s="619" t="s">
        <v>1102</v>
      </c>
    </row>
    <row r="4463" spans="1:3" x14ac:dyDescent="0.15">
      <c r="A4463" s="619" t="s">
        <v>1125</v>
      </c>
      <c r="B4463" s="618" t="s">
        <v>1081</v>
      </c>
      <c r="C4463" s="619" t="s">
        <v>437</v>
      </c>
    </row>
    <row r="4464" spans="1:3" x14ac:dyDescent="0.15">
      <c r="A4464" s="619" t="s">
        <v>1125</v>
      </c>
      <c r="B4464" s="618" t="s">
        <v>1081</v>
      </c>
      <c r="C4464" s="619" t="s">
        <v>437</v>
      </c>
    </row>
    <row r="4465" spans="1:3" x14ac:dyDescent="0.15">
      <c r="A4465" s="619" t="s">
        <v>1125</v>
      </c>
      <c r="B4465" s="618" t="s">
        <v>1081</v>
      </c>
      <c r="C4465" s="619" t="s">
        <v>437</v>
      </c>
    </row>
    <row r="4466" spans="1:3" x14ac:dyDescent="0.15">
      <c r="A4466" s="619" t="s">
        <v>1125</v>
      </c>
      <c r="B4466" s="618" t="s">
        <v>1081</v>
      </c>
      <c r="C4466" s="619" t="s">
        <v>424</v>
      </c>
    </row>
    <row r="4467" spans="1:3" x14ac:dyDescent="0.15">
      <c r="A4467" s="619" t="s">
        <v>1125</v>
      </c>
      <c r="B4467" s="618" t="s">
        <v>1081</v>
      </c>
      <c r="C4467" s="619" t="s">
        <v>424</v>
      </c>
    </row>
    <row r="4468" spans="1:3" x14ac:dyDescent="0.15">
      <c r="A4468" s="619" t="s">
        <v>1125</v>
      </c>
      <c r="B4468" s="618" t="s">
        <v>1081</v>
      </c>
      <c r="C4468" s="619" t="s">
        <v>424</v>
      </c>
    </row>
    <row r="4469" spans="1:3" x14ac:dyDescent="0.15">
      <c r="A4469" s="619" t="s">
        <v>1125</v>
      </c>
      <c r="B4469" s="618" t="s">
        <v>1081</v>
      </c>
      <c r="C4469" s="619" t="s">
        <v>424</v>
      </c>
    </row>
    <row r="4470" spans="1:3" x14ac:dyDescent="0.15">
      <c r="A4470" s="619" t="s">
        <v>1125</v>
      </c>
      <c r="B4470" s="618" t="s">
        <v>1081</v>
      </c>
      <c r="C4470" s="619" t="s">
        <v>437</v>
      </c>
    </row>
    <row r="4471" spans="1:3" x14ac:dyDescent="0.15">
      <c r="A4471" s="619" t="s">
        <v>1125</v>
      </c>
      <c r="B4471" s="618" t="s">
        <v>1081</v>
      </c>
      <c r="C4471" s="619" t="s">
        <v>424</v>
      </c>
    </row>
    <row r="4472" spans="1:3" x14ac:dyDescent="0.15">
      <c r="A4472" s="619" t="s">
        <v>1125</v>
      </c>
      <c r="B4472" s="618" t="s">
        <v>1081</v>
      </c>
      <c r="C4472" s="619" t="s">
        <v>1080</v>
      </c>
    </row>
    <row r="4473" spans="1:3" x14ac:dyDescent="0.15">
      <c r="A4473" s="619" t="s">
        <v>1125</v>
      </c>
      <c r="B4473" s="618" t="s">
        <v>1081</v>
      </c>
      <c r="C4473" s="619" t="s">
        <v>424</v>
      </c>
    </row>
    <row r="4474" spans="1:3" x14ac:dyDescent="0.15">
      <c r="A4474" s="619" t="s">
        <v>1125</v>
      </c>
      <c r="B4474" s="618" t="s">
        <v>1081</v>
      </c>
      <c r="C4474" s="619" t="s">
        <v>1080</v>
      </c>
    </row>
    <row r="4475" spans="1:3" x14ac:dyDescent="0.15">
      <c r="A4475" s="619" t="s">
        <v>1125</v>
      </c>
      <c r="B4475" s="618" t="s">
        <v>1081</v>
      </c>
      <c r="C4475" s="619" t="s">
        <v>437</v>
      </c>
    </row>
    <row r="4476" spans="1:3" x14ac:dyDescent="0.15">
      <c r="A4476" s="619" t="s">
        <v>1125</v>
      </c>
      <c r="B4476" s="618" t="s">
        <v>1081</v>
      </c>
      <c r="C4476" s="619" t="s">
        <v>1080</v>
      </c>
    </row>
    <row r="4477" spans="1:3" x14ac:dyDescent="0.15">
      <c r="A4477" s="619" t="s">
        <v>1125</v>
      </c>
      <c r="B4477" s="618" t="s">
        <v>1081</v>
      </c>
      <c r="C4477" s="619" t="s">
        <v>437</v>
      </c>
    </row>
    <row r="4478" spans="1:3" x14ac:dyDescent="0.15">
      <c r="A4478" s="619" t="s">
        <v>1125</v>
      </c>
      <c r="B4478" s="618" t="s">
        <v>1081</v>
      </c>
      <c r="C4478" s="619" t="s">
        <v>424</v>
      </c>
    </row>
    <row r="4479" spans="1:3" x14ac:dyDescent="0.15">
      <c r="A4479" s="619" t="s">
        <v>1125</v>
      </c>
      <c r="B4479" s="618" t="s">
        <v>1081</v>
      </c>
      <c r="C4479" s="619" t="s">
        <v>1080</v>
      </c>
    </row>
    <row r="4480" spans="1:3" x14ac:dyDescent="0.15">
      <c r="A4480" s="619" t="s">
        <v>1125</v>
      </c>
      <c r="B4480" s="618" t="s">
        <v>1081</v>
      </c>
      <c r="C4480" s="619" t="s">
        <v>437</v>
      </c>
    </row>
    <row r="4481" spans="1:3" x14ac:dyDescent="0.15">
      <c r="A4481" s="619" t="s">
        <v>1125</v>
      </c>
      <c r="B4481" s="618" t="s">
        <v>1081</v>
      </c>
      <c r="C4481" s="619" t="s">
        <v>1080</v>
      </c>
    </row>
    <row r="4482" spans="1:3" x14ac:dyDescent="0.15">
      <c r="A4482" s="619" t="s">
        <v>1125</v>
      </c>
      <c r="B4482" s="618" t="s">
        <v>1081</v>
      </c>
      <c r="C4482" s="619" t="s">
        <v>424</v>
      </c>
    </row>
    <row r="4483" spans="1:3" x14ac:dyDescent="0.15">
      <c r="A4483" s="619" t="s">
        <v>1125</v>
      </c>
      <c r="B4483" s="618" t="s">
        <v>1081</v>
      </c>
      <c r="C4483" s="619" t="s">
        <v>424</v>
      </c>
    </row>
    <row r="4484" spans="1:3" x14ac:dyDescent="0.15">
      <c r="A4484" s="619" t="s">
        <v>1125</v>
      </c>
      <c r="B4484" s="618" t="s">
        <v>1081</v>
      </c>
      <c r="C4484" s="619" t="s">
        <v>424</v>
      </c>
    </row>
    <row r="4485" spans="1:3" x14ac:dyDescent="0.15">
      <c r="A4485" s="619" t="s">
        <v>1125</v>
      </c>
      <c r="B4485" s="618" t="s">
        <v>1081</v>
      </c>
      <c r="C4485" s="619" t="s">
        <v>424</v>
      </c>
    </row>
    <row r="4486" spans="1:3" x14ac:dyDescent="0.15">
      <c r="A4486" s="619" t="s">
        <v>1125</v>
      </c>
      <c r="B4486" s="618" t="s">
        <v>1081</v>
      </c>
      <c r="C4486" s="619" t="s">
        <v>1080</v>
      </c>
    </row>
    <row r="4487" spans="1:3" x14ac:dyDescent="0.15">
      <c r="A4487" s="619" t="s">
        <v>1125</v>
      </c>
      <c r="B4487" s="618" t="s">
        <v>1081</v>
      </c>
      <c r="C4487" s="619" t="s">
        <v>424</v>
      </c>
    </row>
    <row r="4488" spans="1:3" x14ac:dyDescent="0.15">
      <c r="A4488" s="619" t="s">
        <v>1125</v>
      </c>
      <c r="B4488" s="618" t="s">
        <v>1081</v>
      </c>
      <c r="C4488" s="619" t="s">
        <v>424</v>
      </c>
    </row>
    <row r="4489" spans="1:3" x14ac:dyDescent="0.15">
      <c r="A4489" s="619" t="s">
        <v>1125</v>
      </c>
      <c r="B4489" s="618" t="s">
        <v>1081</v>
      </c>
      <c r="C4489" s="619" t="s">
        <v>424</v>
      </c>
    </row>
    <row r="4490" spans="1:3" x14ac:dyDescent="0.15">
      <c r="A4490" s="619" t="s">
        <v>1125</v>
      </c>
      <c r="B4490" s="618" t="s">
        <v>1081</v>
      </c>
      <c r="C4490" s="619" t="s">
        <v>424</v>
      </c>
    </row>
    <row r="4491" spans="1:3" x14ac:dyDescent="0.15">
      <c r="A4491" s="619" t="s">
        <v>1125</v>
      </c>
      <c r="B4491" s="618" t="s">
        <v>1081</v>
      </c>
      <c r="C4491" s="619" t="s">
        <v>424</v>
      </c>
    </row>
    <row r="4492" spans="1:3" x14ac:dyDescent="0.15">
      <c r="A4492" s="619" t="s">
        <v>1125</v>
      </c>
      <c r="B4492" s="618" t="s">
        <v>1081</v>
      </c>
      <c r="C4492" s="619" t="s">
        <v>424</v>
      </c>
    </row>
    <row r="4493" spans="1:3" x14ac:dyDescent="0.15">
      <c r="A4493" s="619" t="s">
        <v>1125</v>
      </c>
      <c r="B4493" s="618" t="s">
        <v>1081</v>
      </c>
      <c r="C4493" s="619" t="s">
        <v>424</v>
      </c>
    </row>
    <row r="4494" spans="1:3" x14ac:dyDescent="0.15">
      <c r="A4494" s="618" t="s">
        <v>1125</v>
      </c>
      <c r="B4494" s="618" t="s">
        <v>1081</v>
      </c>
      <c r="C4494" s="619" t="s">
        <v>437</v>
      </c>
    </row>
    <row r="4495" spans="1:3" x14ac:dyDescent="0.15">
      <c r="A4495" s="618" t="s">
        <v>1125</v>
      </c>
      <c r="B4495" s="618" t="s">
        <v>1081</v>
      </c>
      <c r="C4495" s="619" t="s">
        <v>437</v>
      </c>
    </row>
    <row r="4496" spans="1:3" x14ac:dyDescent="0.15">
      <c r="A4496" s="618" t="s">
        <v>1125</v>
      </c>
      <c r="B4496" s="618" t="s">
        <v>1081</v>
      </c>
      <c r="C4496" s="619" t="s">
        <v>437</v>
      </c>
    </row>
    <row r="4497" spans="1:3" x14ac:dyDescent="0.15">
      <c r="A4497" s="618" t="s">
        <v>1125</v>
      </c>
      <c r="B4497" s="618" t="s">
        <v>1081</v>
      </c>
      <c r="C4497" s="619" t="s">
        <v>1080</v>
      </c>
    </row>
    <row r="4498" spans="1:3" x14ac:dyDescent="0.15">
      <c r="A4498" s="618" t="s">
        <v>1125</v>
      </c>
      <c r="B4498" s="618" t="s">
        <v>1081</v>
      </c>
      <c r="C4498" s="619" t="s">
        <v>424</v>
      </c>
    </row>
    <row r="4499" spans="1:3" x14ac:dyDescent="0.15">
      <c r="A4499" s="618" t="s">
        <v>1125</v>
      </c>
      <c r="B4499" s="618" t="s">
        <v>1081</v>
      </c>
      <c r="C4499" s="619" t="s">
        <v>1102</v>
      </c>
    </row>
    <row r="4500" spans="1:3" x14ac:dyDescent="0.15">
      <c r="A4500" s="618" t="s">
        <v>1125</v>
      </c>
      <c r="B4500" s="618" t="s">
        <v>1081</v>
      </c>
      <c r="C4500" s="619" t="s">
        <v>424</v>
      </c>
    </row>
    <row r="4501" spans="1:3" x14ac:dyDescent="0.15">
      <c r="A4501" s="618" t="s">
        <v>1125</v>
      </c>
      <c r="B4501" s="618" t="s">
        <v>1081</v>
      </c>
      <c r="C4501" s="619" t="s">
        <v>437</v>
      </c>
    </row>
    <row r="4502" spans="1:3" x14ac:dyDescent="0.15">
      <c r="A4502" s="618" t="s">
        <v>1125</v>
      </c>
      <c r="B4502" s="618" t="s">
        <v>1081</v>
      </c>
      <c r="C4502" s="619" t="s">
        <v>437</v>
      </c>
    </row>
    <row r="4503" spans="1:3" x14ac:dyDescent="0.15">
      <c r="A4503" s="618" t="s">
        <v>1125</v>
      </c>
      <c r="B4503" s="618" t="s">
        <v>1081</v>
      </c>
      <c r="C4503" s="619" t="s">
        <v>1102</v>
      </c>
    </row>
    <row r="4504" spans="1:3" x14ac:dyDescent="0.15">
      <c r="A4504" s="618" t="s">
        <v>1125</v>
      </c>
      <c r="B4504" s="618" t="s">
        <v>1081</v>
      </c>
      <c r="C4504" s="619" t="s">
        <v>1102</v>
      </c>
    </row>
    <row r="4505" spans="1:3" x14ac:dyDescent="0.15">
      <c r="A4505" s="618" t="s">
        <v>1125</v>
      </c>
      <c r="B4505" s="618" t="s">
        <v>1081</v>
      </c>
      <c r="C4505" s="619" t="s">
        <v>424</v>
      </c>
    </row>
    <row r="4506" spans="1:3" x14ac:dyDescent="0.15">
      <c r="A4506" s="618" t="s">
        <v>1125</v>
      </c>
      <c r="B4506" s="618" t="s">
        <v>1081</v>
      </c>
      <c r="C4506" s="619" t="s">
        <v>1080</v>
      </c>
    </row>
    <row r="4507" spans="1:3" x14ac:dyDescent="0.15">
      <c r="A4507" s="618" t="s">
        <v>1125</v>
      </c>
      <c r="B4507" s="618">
        <v>2013</v>
      </c>
      <c r="C4507" s="619" t="s">
        <v>424</v>
      </c>
    </row>
    <row r="4508" spans="1:3" x14ac:dyDescent="0.15">
      <c r="A4508" s="618" t="s">
        <v>1125</v>
      </c>
      <c r="B4508" s="618" t="s">
        <v>1081</v>
      </c>
      <c r="C4508" s="619" t="s">
        <v>424</v>
      </c>
    </row>
    <row r="4509" spans="1:3" x14ac:dyDescent="0.15">
      <c r="A4509" s="618" t="s">
        <v>1125</v>
      </c>
      <c r="B4509" s="618" t="s">
        <v>1081</v>
      </c>
      <c r="C4509" s="619" t="s">
        <v>437</v>
      </c>
    </row>
    <row r="4510" spans="1:3" x14ac:dyDescent="0.15">
      <c r="A4510" s="618" t="s">
        <v>1125</v>
      </c>
      <c r="B4510" s="618" t="s">
        <v>1081</v>
      </c>
      <c r="C4510" s="619" t="s">
        <v>424</v>
      </c>
    </row>
    <row r="4511" spans="1:3" x14ac:dyDescent="0.15">
      <c r="A4511" s="618" t="s">
        <v>1125</v>
      </c>
      <c r="B4511" s="618" t="s">
        <v>1081</v>
      </c>
      <c r="C4511" s="619" t="s">
        <v>437</v>
      </c>
    </row>
    <row r="4512" spans="1:3" x14ac:dyDescent="0.15">
      <c r="A4512" s="618" t="s">
        <v>1125</v>
      </c>
      <c r="B4512" s="618" t="s">
        <v>1081</v>
      </c>
      <c r="C4512" s="619" t="s">
        <v>437</v>
      </c>
    </row>
    <row r="4513" spans="1:3" x14ac:dyDescent="0.15">
      <c r="A4513" s="619" t="s">
        <v>1125</v>
      </c>
      <c r="B4513" s="618" t="s">
        <v>1081</v>
      </c>
      <c r="C4513" s="619" t="s">
        <v>437</v>
      </c>
    </row>
    <row r="4514" spans="1:3" x14ac:dyDescent="0.15">
      <c r="A4514" s="618" t="s">
        <v>1125</v>
      </c>
      <c r="B4514" s="618" t="s">
        <v>1081</v>
      </c>
      <c r="C4514" s="619" t="s">
        <v>437</v>
      </c>
    </row>
    <row r="4515" spans="1:3" x14ac:dyDescent="0.15">
      <c r="A4515" s="618" t="s">
        <v>1125</v>
      </c>
      <c r="B4515" s="618" t="s">
        <v>1081</v>
      </c>
      <c r="C4515" s="619" t="s">
        <v>424</v>
      </c>
    </row>
    <row r="4516" spans="1:3" x14ac:dyDescent="0.15">
      <c r="A4516" s="618" t="s">
        <v>1125</v>
      </c>
      <c r="B4516" s="618" t="s">
        <v>1081</v>
      </c>
      <c r="C4516" s="619" t="s">
        <v>437</v>
      </c>
    </row>
    <row r="4517" spans="1:3" x14ac:dyDescent="0.15">
      <c r="A4517" s="618" t="s">
        <v>1125</v>
      </c>
      <c r="B4517" s="618" t="s">
        <v>1081</v>
      </c>
      <c r="C4517" s="619" t="s">
        <v>437</v>
      </c>
    </row>
    <row r="4518" spans="1:3" x14ac:dyDescent="0.15">
      <c r="A4518" s="618" t="s">
        <v>1125</v>
      </c>
      <c r="B4518" s="618" t="s">
        <v>1081</v>
      </c>
      <c r="C4518" s="619" t="s">
        <v>437</v>
      </c>
    </row>
    <row r="4519" spans="1:3" x14ac:dyDescent="0.15">
      <c r="A4519" s="618" t="s">
        <v>1125</v>
      </c>
      <c r="B4519" s="618" t="s">
        <v>1081</v>
      </c>
      <c r="C4519" s="619" t="s">
        <v>424</v>
      </c>
    </row>
    <row r="4520" spans="1:3" x14ac:dyDescent="0.15">
      <c r="A4520" s="618" t="s">
        <v>1125</v>
      </c>
      <c r="B4520" s="618" t="s">
        <v>1081</v>
      </c>
      <c r="C4520" s="619" t="s">
        <v>424</v>
      </c>
    </row>
    <row r="4521" spans="1:3" x14ac:dyDescent="0.15">
      <c r="A4521" s="618" t="s">
        <v>1125</v>
      </c>
      <c r="B4521" s="618" t="s">
        <v>1081</v>
      </c>
      <c r="C4521" s="619" t="s">
        <v>424</v>
      </c>
    </row>
    <row r="4522" spans="1:3" x14ac:dyDescent="0.15">
      <c r="A4522" s="619" t="s">
        <v>1125</v>
      </c>
      <c r="B4522" s="618" t="s">
        <v>1081</v>
      </c>
      <c r="C4522" s="619" t="s">
        <v>424</v>
      </c>
    </row>
    <row r="4523" spans="1:3" x14ac:dyDescent="0.15">
      <c r="A4523" s="618" t="s">
        <v>1125</v>
      </c>
      <c r="B4523" s="618" t="s">
        <v>1081</v>
      </c>
      <c r="C4523" s="619" t="s">
        <v>424</v>
      </c>
    </row>
    <row r="4524" spans="1:3" x14ac:dyDescent="0.15">
      <c r="A4524" s="618" t="s">
        <v>1125</v>
      </c>
      <c r="B4524" s="618" t="s">
        <v>1081</v>
      </c>
      <c r="C4524" s="619" t="s">
        <v>424</v>
      </c>
    </row>
    <row r="4525" spans="1:3" x14ac:dyDescent="0.15">
      <c r="A4525" s="618" t="s">
        <v>1125</v>
      </c>
      <c r="B4525" s="618" t="s">
        <v>1081</v>
      </c>
      <c r="C4525" s="619" t="s">
        <v>437</v>
      </c>
    </row>
    <row r="4526" spans="1:3" x14ac:dyDescent="0.15">
      <c r="A4526" s="619" t="s">
        <v>1125</v>
      </c>
      <c r="B4526" s="618" t="s">
        <v>1081</v>
      </c>
      <c r="C4526" s="619" t="s">
        <v>424</v>
      </c>
    </row>
    <row r="4527" spans="1:3" x14ac:dyDescent="0.15">
      <c r="A4527" s="618" t="s">
        <v>1125</v>
      </c>
      <c r="B4527" s="618" t="s">
        <v>1081</v>
      </c>
      <c r="C4527" s="619" t="s">
        <v>437</v>
      </c>
    </row>
    <row r="4528" spans="1:3" x14ac:dyDescent="0.15">
      <c r="A4528" s="618" t="s">
        <v>1125</v>
      </c>
      <c r="B4528" s="618" t="s">
        <v>1081</v>
      </c>
      <c r="C4528" s="619" t="s">
        <v>437</v>
      </c>
    </row>
    <row r="4529" spans="1:3" x14ac:dyDescent="0.15">
      <c r="A4529" s="618" t="s">
        <v>1125</v>
      </c>
      <c r="B4529" s="618" t="s">
        <v>1081</v>
      </c>
      <c r="C4529" s="619" t="s">
        <v>424</v>
      </c>
    </row>
    <row r="4530" spans="1:3" x14ac:dyDescent="0.15">
      <c r="A4530" s="618" t="s">
        <v>1125</v>
      </c>
      <c r="B4530" s="618" t="s">
        <v>1081</v>
      </c>
      <c r="C4530" s="619" t="s">
        <v>424</v>
      </c>
    </row>
    <row r="4531" spans="1:3" x14ac:dyDescent="0.15">
      <c r="A4531" s="618" t="s">
        <v>1125</v>
      </c>
      <c r="B4531" s="618" t="s">
        <v>1081</v>
      </c>
      <c r="C4531" s="619" t="s">
        <v>424</v>
      </c>
    </row>
    <row r="4532" spans="1:3" x14ac:dyDescent="0.15">
      <c r="A4532" s="618" t="s">
        <v>1125</v>
      </c>
      <c r="B4532" s="618" t="s">
        <v>1081</v>
      </c>
      <c r="C4532" s="619" t="s">
        <v>424</v>
      </c>
    </row>
    <row r="4533" spans="1:3" x14ac:dyDescent="0.15">
      <c r="A4533" s="618" t="s">
        <v>1125</v>
      </c>
      <c r="B4533" s="618" t="s">
        <v>1081</v>
      </c>
      <c r="C4533" s="619" t="s">
        <v>424</v>
      </c>
    </row>
    <row r="4534" spans="1:3" x14ac:dyDescent="0.15">
      <c r="A4534" s="618" t="s">
        <v>1125</v>
      </c>
      <c r="B4534" s="618" t="s">
        <v>1081</v>
      </c>
      <c r="C4534" s="619" t="s">
        <v>424</v>
      </c>
    </row>
    <row r="4535" spans="1:3" x14ac:dyDescent="0.15">
      <c r="A4535" s="618" t="s">
        <v>1125</v>
      </c>
      <c r="B4535" s="618" t="s">
        <v>1081</v>
      </c>
      <c r="C4535" s="619" t="s">
        <v>424</v>
      </c>
    </row>
    <row r="4536" spans="1:3" x14ac:dyDescent="0.15">
      <c r="A4536" s="619" t="s">
        <v>1125</v>
      </c>
      <c r="B4536" s="618" t="s">
        <v>1081</v>
      </c>
      <c r="C4536" s="619" t="s">
        <v>424</v>
      </c>
    </row>
    <row r="4537" spans="1:3" x14ac:dyDescent="0.15">
      <c r="A4537" s="618" t="s">
        <v>1125</v>
      </c>
      <c r="B4537" s="618" t="s">
        <v>1081</v>
      </c>
      <c r="C4537" s="619" t="s">
        <v>424</v>
      </c>
    </row>
    <row r="4538" spans="1:3" x14ac:dyDescent="0.15">
      <c r="A4538" s="618" t="s">
        <v>1125</v>
      </c>
      <c r="B4538" s="618" t="s">
        <v>1081</v>
      </c>
      <c r="C4538" s="619" t="s">
        <v>424</v>
      </c>
    </row>
    <row r="4539" spans="1:3" x14ac:dyDescent="0.15">
      <c r="A4539" s="618" t="s">
        <v>1125</v>
      </c>
      <c r="B4539" s="618" t="s">
        <v>1081</v>
      </c>
      <c r="C4539" s="619" t="s">
        <v>424</v>
      </c>
    </row>
    <row r="4540" spans="1:3" x14ac:dyDescent="0.15">
      <c r="A4540" s="618" t="s">
        <v>1125</v>
      </c>
      <c r="B4540" s="618" t="s">
        <v>1081</v>
      </c>
      <c r="C4540" s="619" t="s">
        <v>437</v>
      </c>
    </row>
    <row r="4541" spans="1:3" x14ac:dyDescent="0.15">
      <c r="A4541" s="619" t="s">
        <v>1125</v>
      </c>
      <c r="B4541" s="618" t="s">
        <v>1081</v>
      </c>
      <c r="C4541" s="619" t="s">
        <v>437</v>
      </c>
    </row>
    <row r="4542" spans="1:3" x14ac:dyDescent="0.15">
      <c r="A4542" s="619" t="s">
        <v>1125</v>
      </c>
      <c r="B4542" s="618" t="s">
        <v>1081</v>
      </c>
      <c r="C4542" s="619" t="s">
        <v>437</v>
      </c>
    </row>
    <row r="4543" spans="1:3" x14ac:dyDescent="0.15">
      <c r="A4543" s="618" t="s">
        <v>1125</v>
      </c>
      <c r="B4543" s="618" t="s">
        <v>1081</v>
      </c>
      <c r="C4543" s="619" t="s">
        <v>424</v>
      </c>
    </row>
    <row r="4544" spans="1:3" x14ac:dyDescent="0.15">
      <c r="A4544" s="618" t="s">
        <v>1125</v>
      </c>
      <c r="B4544" s="618" t="s">
        <v>1081</v>
      </c>
      <c r="C4544" s="619" t="s">
        <v>437</v>
      </c>
    </row>
    <row r="4545" spans="1:3" x14ac:dyDescent="0.15">
      <c r="A4545" s="618" t="s">
        <v>1125</v>
      </c>
      <c r="B4545" s="618" t="s">
        <v>1081</v>
      </c>
      <c r="C4545" s="619" t="s">
        <v>437</v>
      </c>
    </row>
    <row r="4546" spans="1:3" x14ac:dyDescent="0.15">
      <c r="A4546" s="618" t="s">
        <v>1125</v>
      </c>
      <c r="B4546" s="618" t="s">
        <v>1081</v>
      </c>
      <c r="C4546" s="619" t="s">
        <v>437</v>
      </c>
    </row>
    <row r="4547" spans="1:3" x14ac:dyDescent="0.15">
      <c r="A4547" s="618" t="s">
        <v>1125</v>
      </c>
      <c r="B4547" s="618" t="s">
        <v>1081</v>
      </c>
      <c r="C4547" s="619" t="s">
        <v>437</v>
      </c>
    </row>
    <row r="4548" spans="1:3" x14ac:dyDescent="0.15">
      <c r="A4548" s="618" t="s">
        <v>1125</v>
      </c>
      <c r="B4548" s="618">
        <v>2013</v>
      </c>
      <c r="C4548" s="619" t="s">
        <v>424</v>
      </c>
    </row>
    <row r="4549" spans="1:3" x14ac:dyDescent="0.15">
      <c r="A4549" s="618" t="s">
        <v>1125</v>
      </c>
      <c r="B4549" s="618">
        <v>2013</v>
      </c>
      <c r="C4549" s="619" t="s">
        <v>424</v>
      </c>
    </row>
    <row r="4550" spans="1:3" x14ac:dyDescent="0.15">
      <c r="A4550" s="618" t="s">
        <v>1125</v>
      </c>
      <c r="B4550" s="618" t="s">
        <v>1081</v>
      </c>
      <c r="C4550" s="619" t="s">
        <v>424</v>
      </c>
    </row>
    <row r="4551" spans="1:3" x14ac:dyDescent="0.15">
      <c r="A4551" s="618" t="s">
        <v>1125</v>
      </c>
      <c r="B4551" s="618" t="s">
        <v>1081</v>
      </c>
      <c r="C4551" s="619" t="s">
        <v>424</v>
      </c>
    </row>
    <row r="4552" spans="1:3" x14ac:dyDescent="0.15">
      <c r="A4552" s="618" t="s">
        <v>1125</v>
      </c>
      <c r="B4552" s="618" t="s">
        <v>1081</v>
      </c>
      <c r="C4552" s="619" t="s">
        <v>424</v>
      </c>
    </row>
    <row r="4553" spans="1:3" x14ac:dyDescent="0.15">
      <c r="A4553" s="618" t="s">
        <v>1125</v>
      </c>
      <c r="B4553" s="618" t="s">
        <v>1081</v>
      </c>
      <c r="C4553" s="619" t="s">
        <v>424</v>
      </c>
    </row>
    <row r="4554" spans="1:3" x14ac:dyDescent="0.15">
      <c r="A4554" s="618" t="s">
        <v>1125</v>
      </c>
      <c r="B4554" s="618" t="s">
        <v>1081</v>
      </c>
      <c r="C4554" s="619" t="s">
        <v>424</v>
      </c>
    </row>
    <row r="4555" spans="1:3" x14ac:dyDescent="0.15">
      <c r="A4555" s="618" t="s">
        <v>1125</v>
      </c>
      <c r="B4555" s="618" t="s">
        <v>1081</v>
      </c>
      <c r="C4555" s="619" t="s">
        <v>424</v>
      </c>
    </row>
    <row r="4556" spans="1:3" x14ac:dyDescent="0.15">
      <c r="A4556" s="618" t="s">
        <v>1125</v>
      </c>
      <c r="B4556" s="618" t="s">
        <v>1081</v>
      </c>
      <c r="C4556" s="619" t="s">
        <v>437</v>
      </c>
    </row>
    <row r="4557" spans="1:3" x14ac:dyDescent="0.15">
      <c r="A4557" s="618" t="s">
        <v>1125</v>
      </c>
      <c r="B4557" s="618" t="s">
        <v>1081</v>
      </c>
      <c r="C4557" s="619" t="s">
        <v>424</v>
      </c>
    </row>
    <row r="4558" spans="1:3" x14ac:dyDescent="0.15">
      <c r="A4558" s="618" t="s">
        <v>1125</v>
      </c>
      <c r="B4558" s="618" t="s">
        <v>1081</v>
      </c>
      <c r="C4558" s="619" t="s">
        <v>424</v>
      </c>
    </row>
    <row r="4559" spans="1:3" x14ac:dyDescent="0.15">
      <c r="A4559" s="618" t="s">
        <v>1125</v>
      </c>
      <c r="B4559" s="618" t="s">
        <v>1081</v>
      </c>
      <c r="C4559" s="619" t="s">
        <v>424</v>
      </c>
    </row>
    <row r="4560" spans="1:3" x14ac:dyDescent="0.15">
      <c r="A4560" s="619" t="s">
        <v>1125</v>
      </c>
      <c r="B4560" s="618" t="s">
        <v>1081</v>
      </c>
      <c r="C4560" s="619" t="s">
        <v>424</v>
      </c>
    </row>
    <row r="4561" spans="1:3" x14ac:dyDescent="0.15">
      <c r="A4561" s="618" t="s">
        <v>1125</v>
      </c>
      <c r="B4561" s="618" t="s">
        <v>1081</v>
      </c>
      <c r="C4561" s="619" t="s">
        <v>424</v>
      </c>
    </row>
    <row r="4562" spans="1:3" x14ac:dyDescent="0.15">
      <c r="A4562" s="618" t="s">
        <v>1125</v>
      </c>
      <c r="B4562" s="618">
        <v>2013</v>
      </c>
      <c r="C4562" s="619" t="s">
        <v>1080</v>
      </c>
    </row>
    <row r="4563" spans="1:3" x14ac:dyDescent="0.15">
      <c r="A4563" s="618" t="s">
        <v>1125</v>
      </c>
      <c r="B4563" s="618">
        <v>2013</v>
      </c>
      <c r="C4563" s="619" t="s">
        <v>424</v>
      </c>
    </row>
    <row r="4564" spans="1:3" x14ac:dyDescent="0.15">
      <c r="A4564" s="618" t="s">
        <v>1125</v>
      </c>
      <c r="B4564" s="618">
        <v>2013</v>
      </c>
      <c r="C4564" s="619" t="s">
        <v>424</v>
      </c>
    </row>
    <row r="4565" spans="1:3" x14ac:dyDescent="0.15">
      <c r="A4565" s="618" t="s">
        <v>1125</v>
      </c>
      <c r="B4565" s="618" t="s">
        <v>1081</v>
      </c>
      <c r="C4565" s="619" t="s">
        <v>424</v>
      </c>
    </row>
    <row r="4566" spans="1:3" x14ac:dyDescent="0.15">
      <c r="A4566" s="618" t="s">
        <v>1125</v>
      </c>
      <c r="B4566" s="618" t="s">
        <v>1081</v>
      </c>
      <c r="C4566" s="619" t="s">
        <v>424</v>
      </c>
    </row>
    <row r="4567" spans="1:3" x14ac:dyDescent="0.15">
      <c r="A4567" s="618" t="s">
        <v>1125</v>
      </c>
      <c r="B4567" s="618" t="s">
        <v>1081</v>
      </c>
      <c r="C4567" s="619" t="s">
        <v>424</v>
      </c>
    </row>
    <row r="4568" spans="1:3" x14ac:dyDescent="0.15">
      <c r="A4568" s="618" t="s">
        <v>1125</v>
      </c>
      <c r="B4568" s="618">
        <v>2013</v>
      </c>
      <c r="C4568" s="619" t="s">
        <v>424</v>
      </c>
    </row>
    <row r="4569" spans="1:3" x14ac:dyDescent="0.15">
      <c r="A4569" s="618" t="s">
        <v>1125</v>
      </c>
      <c r="B4569" s="618">
        <v>2013</v>
      </c>
      <c r="C4569" s="619" t="s">
        <v>424</v>
      </c>
    </row>
    <row r="4570" spans="1:3" x14ac:dyDescent="0.15">
      <c r="A4570" s="618" t="s">
        <v>1125</v>
      </c>
      <c r="B4570" s="618" t="s">
        <v>1081</v>
      </c>
      <c r="C4570" s="619" t="s">
        <v>424</v>
      </c>
    </row>
    <row r="4571" spans="1:3" x14ac:dyDescent="0.15">
      <c r="A4571" s="618" t="s">
        <v>1125</v>
      </c>
      <c r="B4571" s="618" t="s">
        <v>1081</v>
      </c>
      <c r="C4571" s="619" t="s">
        <v>424</v>
      </c>
    </row>
    <row r="4572" spans="1:3" x14ac:dyDescent="0.15">
      <c r="A4572" s="618" t="s">
        <v>1125</v>
      </c>
      <c r="B4572" s="618" t="s">
        <v>1081</v>
      </c>
      <c r="C4572" s="619" t="s">
        <v>424</v>
      </c>
    </row>
    <row r="4573" spans="1:3" x14ac:dyDescent="0.15">
      <c r="A4573" s="618" t="s">
        <v>1125</v>
      </c>
      <c r="B4573" s="618" t="s">
        <v>1081</v>
      </c>
      <c r="C4573" s="619" t="s">
        <v>424</v>
      </c>
    </row>
    <row r="4574" spans="1:3" x14ac:dyDescent="0.15">
      <c r="A4574" s="618" t="s">
        <v>1125</v>
      </c>
      <c r="B4574" s="618" t="s">
        <v>1081</v>
      </c>
      <c r="C4574" s="619" t="s">
        <v>1080</v>
      </c>
    </row>
    <row r="4575" spans="1:3" x14ac:dyDescent="0.15">
      <c r="A4575" s="618" t="s">
        <v>1125</v>
      </c>
      <c r="B4575" s="618" t="s">
        <v>1081</v>
      </c>
      <c r="C4575" s="619" t="s">
        <v>437</v>
      </c>
    </row>
    <row r="4576" spans="1:3" x14ac:dyDescent="0.15">
      <c r="A4576" s="618" t="s">
        <v>1125</v>
      </c>
      <c r="B4576" s="618" t="s">
        <v>1081</v>
      </c>
      <c r="C4576" s="619" t="s">
        <v>424</v>
      </c>
    </row>
    <row r="4577" spans="1:3" x14ac:dyDescent="0.15">
      <c r="A4577" s="618" t="s">
        <v>1125</v>
      </c>
      <c r="B4577" s="618" t="s">
        <v>1081</v>
      </c>
      <c r="C4577" s="619" t="s">
        <v>424</v>
      </c>
    </row>
    <row r="4578" spans="1:3" x14ac:dyDescent="0.15">
      <c r="A4578" s="618" t="s">
        <v>1125</v>
      </c>
      <c r="B4578" s="618" t="s">
        <v>1081</v>
      </c>
      <c r="C4578" s="619" t="s">
        <v>424</v>
      </c>
    </row>
    <row r="4579" spans="1:3" x14ac:dyDescent="0.15">
      <c r="A4579" s="618" t="s">
        <v>1125</v>
      </c>
      <c r="B4579" s="618" t="s">
        <v>1081</v>
      </c>
      <c r="C4579" s="619" t="s">
        <v>1102</v>
      </c>
    </row>
    <row r="4580" spans="1:3" x14ac:dyDescent="0.15">
      <c r="A4580" s="618" t="s">
        <v>1125</v>
      </c>
      <c r="B4580" s="618" t="s">
        <v>1081</v>
      </c>
      <c r="C4580" s="619" t="s">
        <v>424</v>
      </c>
    </row>
    <row r="4581" spans="1:3" x14ac:dyDescent="0.15">
      <c r="A4581" s="618" t="s">
        <v>1125</v>
      </c>
      <c r="B4581" s="618" t="s">
        <v>1081</v>
      </c>
      <c r="C4581" s="619" t="s">
        <v>424</v>
      </c>
    </row>
    <row r="4582" spans="1:3" x14ac:dyDescent="0.15">
      <c r="A4582" s="618" t="s">
        <v>1125</v>
      </c>
      <c r="B4582" s="618" t="s">
        <v>1081</v>
      </c>
      <c r="C4582" s="619" t="s">
        <v>1080</v>
      </c>
    </row>
    <row r="4583" spans="1:3" x14ac:dyDescent="0.15">
      <c r="A4583" s="618" t="s">
        <v>1125</v>
      </c>
      <c r="B4583" s="618" t="s">
        <v>1081</v>
      </c>
      <c r="C4583" s="619" t="s">
        <v>424</v>
      </c>
    </row>
    <row r="4584" spans="1:3" x14ac:dyDescent="0.15">
      <c r="A4584" s="618" t="s">
        <v>1125</v>
      </c>
      <c r="B4584" s="618" t="s">
        <v>1081</v>
      </c>
      <c r="C4584" s="619" t="s">
        <v>1105</v>
      </c>
    </row>
    <row r="4585" spans="1:3" x14ac:dyDescent="0.15">
      <c r="A4585" s="618" t="s">
        <v>1125</v>
      </c>
      <c r="B4585" s="618" t="s">
        <v>1081</v>
      </c>
      <c r="C4585" s="619" t="s">
        <v>424</v>
      </c>
    </row>
    <row r="4586" spans="1:3" x14ac:dyDescent="0.15">
      <c r="A4586" s="618" t="s">
        <v>1125</v>
      </c>
      <c r="B4586" s="618" t="s">
        <v>1081</v>
      </c>
      <c r="C4586" s="619" t="s">
        <v>424</v>
      </c>
    </row>
    <row r="4587" spans="1:3" x14ac:dyDescent="0.15">
      <c r="A4587" s="618" t="s">
        <v>1125</v>
      </c>
      <c r="B4587" s="618" t="s">
        <v>1081</v>
      </c>
      <c r="C4587" s="619" t="s">
        <v>424</v>
      </c>
    </row>
    <row r="4588" spans="1:3" x14ac:dyDescent="0.15">
      <c r="A4588" s="618" t="s">
        <v>1125</v>
      </c>
      <c r="B4588" s="618" t="s">
        <v>1081</v>
      </c>
      <c r="C4588" s="619" t="s">
        <v>1080</v>
      </c>
    </row>
    <row r="4589" spans="1:3" x14ac:dyDescent="0.15">
      <c r="A4589" s="618" t="s">
        <v>1125</v>
      </c>
      <c r="B4589" s="618" t="s">
        <v>1081</v>
      </c>
      <c r="C4589" s="619" t="s">
        <v>424</v>
      </c>
    </row>
    <row r="4590" spans="1:3" x14ac:dyDescent="0.15">
      <c r="A4590" s="618" t="s">
        <v>1125</v>
      </c>
      <c r="B4590" s="618" t="s">
        <v>1081</v>
      </c>
      <c r="C4590" s="619" t="s">
        <v>424</v>
      </c>
    </row>
    <row r="4591" spans="1:3" x14ac:dyDescent="0.15">
      <c r="A4591" s="618" t="s">
        <v>1125</v>
      </c>
      <c r="B4591" s="618" t="s">
        <v>1081</v>
      </c>
      <c r="C4591" s="619" t="s">
        <v>437</v>
      </c>
    </row>
    <row r="4592" spans="1:3" x14ac:dyDescent="0.15">
      <c r="A4592" s="618" t="s">
        <v>1125</v>
      </c>
      <c r="B4592" s="618" t="s">
        <v>1081</v>
      </c>
      <c r="C4592" s="619" t="s">
        <v>1080</v>
      </c>
    </row>
    <row r="4593" spans="1:3" x14ac:dyDescent="0.15">
      <c r="A4593" s="618" t="s">
        <v>1125</v>
      </c>
      <c r="B4593" s="618" t="s">
        <v>1081</v>
      </c>
      <c r="C4593" s="619" t="s">
        <v>424</v>
      </c>
    </row>
    <row r="4594" spans="1:3" x14ac:dyDescent="0.15">
      <c r="A4594" s="618" t="s">
        <v>1125</v>
      </c>
      <c r="B4594" s="618">
        <v>2013</v>
      </c>
      <c r="C4594" s="619" t="s">
        <v>437</v>
      </c>
    </row>
    <row r="4595" spans="1:3" x14ac:dyDescent="0.15">
      <c r="A4595" s="618" t="s">
        <v>1125</v>
      </c>
      <c r="B4595" s="618" t="s">
        <v>1081</v>
      </c>
      <c r="C4595" s="619" t="s">
        <v>1102</v>
      </c>
    </row>
    <row r="4596" spans="1:3" x14ac:dyDescent="0.15">
      <c r="A4596" s="618" t="s">
        <v>1125</v>
      </c>
      <c r="B4596" s="618" t="s">
        <v>1081</v>
      </c>
      <c r="C4596" s="619" t="s">
        <v>437</v>
      </c>
    </row>
    <row r="4597" spans="1:3" x14ac:dyDescent="0.15">
      <c r="A4597" s="618" t="s">
        <v>1125</v>
      </c>
      <c r="B4597" s="618" t="s">
        <v>1081</v>
      </c>
      <c r="C4597" s="619" t="s">
        <v>424</v>
      </c>
    </row>
    <row r="4598" spans="1:3" x14ac:dyDescent="0.15">
      <c r="A4598" s="618" t="s">
        <v>1125</v>
      </c>
      <c r="B4598" s="618" t="s">
        <v>1081</v>
      </c>
      <c r="C4598" s="619" t="s">
        <v>437</v>
      </c>
    </row>
    <row r="4599" spans="1:3" x14ac:dyDescent="0.15">
      <c r="A4599" s="618" t="s">
        <v>1125</v>
      </c>
      <c r="B4599" s="618" t="s">
        <v>1081</v>
      </c>
      <c r="C4599" s="619" t="s">
        <v>437</v>
      </c>
    </row>
    <row r="4600" spans="1:3" x14ac:dyDescent="0.15">
      <c r="A4600" s="618" t="s">
        <v>1125</v>
      </c>
      <c r="B4600" s="618" t="s">
        <v>1081</v>
      </c>
      <c r="C4600" s="619" t="s">
        <v>424</v>
      </c>
    </row>
    <row r="4601" spans="1:3" x14ac:dyDescent="0.15">
      <c r="A4601" s="618" t="s">
        <v>1125</v>
      </c>
      <c r="B4601" s="618" t="s">
        <v>1081</v>
      </c>
      <c r="C4601" s="619" t="s">
        <v>1080</v>
      </c>
    </row>
    <row r="4602" spans="1:3" x14ac:dyDescent="0.15">
      <c r="A4602" s="618" t="s">
        <v>1125</v>
      </c>
      <c r="B4602" s="618" t="s">
        <v>1081</v>
      </c>
      <c r="C4602" s="619" t="s">
        <v>437</v>
      </c>
    </row>
    <row r="4603" spans="1:3" x14ac:dyDescent="0.15">
      <c r="A4603" s="618" t="s">
        <v>1125</v>
      </c>
      <c r="B4603" s="618">
        <v>2013</v>
      </c>
      <c r="C4603" s="619" t="s">
        <v>437</v>
      </c>
    </row>
    <row r="4604" spans="1:3" x14ac:dyDescent="0.15">
      <c r="A4604" s="618" t="s">
        <v>1125</v>
      </c>
      <c r="B4604" s="618" t="s">
        <v>1081</v>
      </c>
      <c r="C4604" s="619" t="s">
        <v>437</v>
      </c>
    </row>
    <row r="4605" spans="1:3" x14ac:dyDescent="0.15">
      <c r="A4605" s="618" t="s">
        <v>1125</v>
      </c>
      <c r="B4605" s="618" t="s">
        <v>1081</v>
      </c>
      <c r="C4605" s="619" t="s">
        <v>424</v>
      </c>
    </row>
    <row r="4606" spans="1:3" x14ac:dyDescent="0.15">
      <c r="A4606" s="618" t="s">
        <v>1125</v>
      </c>
      <c r="B4606" s="618" t="s">
        <v>1081</v>
      </c>
      <c r="C4606" s="619" t="s">
        <v>437</v>
      </c>
    </row>
    <row r="4607" spans="1:3" x14ac:dyDescent="0.15">
      <c r="A4607" s="618" t="s">
        <v>1125</v>
      </c>
      <c r="B4607" s="618">
        <v>2013</v>
      </c>
      <c r="C4607" s="619" t="s">
        <v>1080</v>
      </c>
    </row>
    <row r="4608" spans="1:3" x14ac:dyDescent="0.15">
      <c r="A4608" s="618" t="s">
        <v>1125</v>
      </c>
      <c r="B4608" s="618" t="s">
        <v>1081</v>
      </c>
      <c r="C4608" s="619" t="s">
        <v>437</v>
      </c>
    </row>
    <row r="4609" spans="1:3" x14ac:dyDescent="0.15">
      <c r="A4609" s="618" t="s">
        <v>1125</v>
      </c>
      <c r="B4609" s="618" t="s">
        <v>1081</v>
      </c>
      <c r="C4609" s="619" t="s">
        <v>424</v>
      </c>
    </row>
    <row r="4610" spans="1:3" x14ac:dyDescent="0.15">
      <c r="A4610" s="618" t="s">
        <v>1125</v>
      </c>
      <c r="B4610" s="618" t="s">
        <v>1081</v>
      </c>
      <c r="C4610" s="619" t="s">
        <v>424</v>
      </c>
    </row>
    <row r="4611" spans="1:3" x14ac:dyDescent="0.15">
      <c r="A4611" s="618" t="s">
        <v>1125</v>
      </c>
      <c r="B4611" s="618" t="s">
        <v>1081</v>
      </c>
      <c r="C4611" s="619" t="s">
        <v>1080</v>
      </c>
    </row>
    <row r="4612" spans="1:3" x14ac:dyDescent="0.15">
      <c r="A4612" s="618" t="s">
        <v>1125</v>
      </c>
      <c r="B4612" s="618" t="s">
        <v>1081</v>
      </c>
      <c r="C4612" s="619" t="s">
        <v>1080</v>
      </c>
    </row>
    <row r="4613" spans="1:3" x14ac:dyDescent="0.15">
      <c r="A4613" s="618" t="s">
        <v>1125</v>
      </c>
      <c r="B4613" s="618">
        <v>2013</v>
      </c>
      <c r="C4613" s="619" t="s">
        <v>437</v>
      </c>
    </row>
    <row r="4614" spans="1:3" x14ac:dyDescent="0.15">
      <c r="A4614" s="618" t="s">
        <v>1125</v>
      </c>
      <c r="B4614" s="618" t="s">
        <v>1081</v>
      </c>
      <c r="C4614" s="619" t="s">
        <v>424</v>
      </c>
    </row>
    <row r="4615" spans="1:3" x14ac:dyDescent="0.15">
      <c r="A4615" s="618" t="s">
        <v>1125</v>
      </c>
      <c r="B4615" s="618">
        <v>2013</v>
      </c>
      <c r="C4615" s="619" t="s">
        <v>437</v>
      </c>
    </row>
    <row r="4616" spans="1:3" x14ac:dyDescent="0.15">
      <c r="A4616" s="618" t="s">
        <v>1125</v>
      </c>
      <c r="B4616" s="618" t="s">
        <v>1081</v>
      </c>
      <c r="C4616" s="619" t="s">
        <v>437</v>
      </c>
    </row>
    <row r="4617" spans="1:3" x14ac:dyDescent="0.15">
      <c r="A4617" s="618" t="s">
        <v>1125</v>
      </c>
      <c r="B4617" s="618" t="s">
        <v>1081</v>
      </c>
      <c r="C4617" s="619" t="s">
        <v>437</v>
      </c>
    </row>
    <row r="4618" spans="1:3" x14ac:dyDescent="0.15">
      <c r="A4618" s="618" t="s">
        <v>1125</v>
      </c>
      <c r="B4618" s="618" t="s">
        <v>1081</v>
      </c>
      <c r="C4618" s="619" t="s">
        <v>437</v>
      </c>
    </row>
    <row r="4619" spans="1:3" x14ac:dyDescent="0.15">
      <c r="A4619" s="618" t="s">
        <v>1125</v>
      </c>
      <c r="B4619" s="618" t="s">
        <v>1081</v>
      </c>
      <c r="C4619" s="619" t="s">
        <v>424</v>
      </c>
    </row>
    <row r="4620" spans="1:3" x14ac:dyDescent="0.15">
      <c r="A4620" s="618" t="s">
        <v>1125</v>
      </c>
      <c r="B4620" s="618">
        <v>2013</v>
      </c>
      <c r="C4620" s="619" t="s">
        <v>1102</v>
      </c>
    </row>
    <row r="4621" spans="1:3" x14ac:dyDescent="0.15">
      <c r="A4621" s="618" t="s">
        <v>1125</v>
      </c>
      <c r="B4621" s="618">
        <v>2013</v>
      </c>
      <c r="C4621" s="619" t="s">
        <v>424</v>
      </c>
    </row>
    <row r="4622" spans="1:3" x14ac:dyDescent="0.15">
      <c r="A4622" s="619" t="s">
        <v>1125</v>
      </c>
      <c r="B4622" s="618">
        <v>2013</v>
      </c>
      <c r="C4622" s="619" t="s">
        <v>437</v>
      </c>
    </row>
    <row r="4623" spans="1:3" x14ac:dyDescent="0.15">
      <c r="A4623" s="619" t="s">
        <v>1125</v>
      </c>
      <c r="B4623" s="618" t="s">
        <v>1081</v>
      </c>
      <c r="C4623" s="619" t="s">
        <v>1105</v>
      </c>
    </row>
    <row r="4624" spans="1:3" x14ac:dyDescent="0.15">
      <c r="A4624" s="618" t="s">
        <v>1125</v>
      </c>
      <c r="B4624" s="618">
        <v>2013</v>
      </c>
      <c r="C4624" s="619" t="s">
        <v>424</v>
      </c>
    </row>
    <row r="4625" spans="1:3" x14ac:dyDescent="0.15">
      <c r="A4625" s="619" t="s">
        <v>1125</v>
      </c>
      <c r="B4625" s="618">
        <v>2013</v>
      </c>
      <c r="C4625" s="619" t="s">
        <v>424</v>
      </c>
    </row>
    <row r="4626" spans="1:3" x14ac:dyDescent="0.15">
      <c r="A4626" s="619" t="s">
        <v>1125</v>
      </c>
      <c r="B4626" s="618">
        <v>2013</v>
      </c>
      <c r="C4626" s="619" t="s">
        <v>424</v>
      </c>
    </row>
    <row r="4627" spans="1:3" x14ac:dyDescent="0.15">
      <c r="A4627" s="619" t="s">
        <v>1125</v>
      </c>
      <c r="B4627" s="618">
        <v>2013</v>
      </c>
      <c r="C4627" s="619" t="s">
        <v>424</v>
      </c>
    </row>
    <row r="4628" spans="1:3" x14ac:dyDescent="0.15">
      <c r="A4628" s="619" t="s">
        <v>1125</v>
      </c>
      <c r="B4628" s="618">
        <v>2013</v>
      </c>
      <c r="C4628" s="619" t="s">
        <v>424</v>
      </c>
    </row>
    <row r="4629" spans="1:3" x14ac:dyDescent="0.15">
      <c r="A4629" s="618" t="s">
        <v>1125</v>
      </c>
      <c r="B4629" s="618">
        <v>2013</v>
      </c>
      <c r="C4629" s="619" t="s">
        <v>424</v>
      </c>
    </row>
    <row r="4630" spans="1:3" x14ac:dyDescent="0.15">
      <c r="A4630" s="618" t="s">
        <v>1125</v>
      </c>
      <c r="B4630" s="618">
        <v>2013</v>
      </c>
      <c r="C4630" s="619" t="s">
        <v>437</v>
      </c>
    </row>
    <row r="4631" spans="1:3" x14ac:dyDescent="0.15">
      <c r="A4631" s="618" t="s">
        <v>1125</v>
      </c>
      <c r="B4631" s="618">
        <v>2013</v>
      </c>
      <c r="C4631" s="619" t="s">
        <v>424</v>
      </c>
    </row>
    <row r="4632" spans="1:3" x14ac:dyDescent="0.15">
      <c r="A4632" s="618" t="s">
        <v>1125</v>
      </c>
      <c r="B4632" s="618">
        <v>2013</v>
      </c>
      <c r="C4632" s="619" t="s">
        <v>424</v>
      </c>
    </row>
    <row r="4633" spans="1:3" x14ac:dyDescent="0.15">
      <c r="A4633" s="618" t="s">
        <v>1125</v>
      </c>
      <c r="B4633" s="618">
        <v>2013</v>
      </c>
      <c r="C4633" s="619" t="s">
        <v>424</v>
      </c>
    </row>
    <row r="4634" spans="1:3" x14ac:dyDescent="0.15">
      <c r="A4634" s="618" t="s">
        <v>1125</v>
      </c>
      <c r="B4634" s="618">
        <v>2013</v>
      </c>
      <c r="C4634" s="619" t="s">
        <v>424</v>
      </c>
    </row>
    <row r="4635" spans="1:3" x14ac:dyDescent="0.15">
      <c r="A4635" s="618" t="s">
        <v>1125</v>
      </c>
      <c r="B4635" s="618">
        <v>2013</v>
      </c>
      <c r="C4635" s="619" t="s">
        <v>437</v>
      </c>
    </row>
    <row r="4636" spans="1:3" x14ac:dyDescent="0.15">
      <c r="A4636" s="618" t="s">
        <v>1125</v>
      </c>
      <c r="B4636" s="618">
        <v>2013</v>
      </c>
      <c r="C4636" s="619" t="s">
        <v>455</v>
      </c>
    </row>
    <row r="4637" spans="1:3" x14ac:dyDescent="0.15">
      <c r="A4637" s="618" t="s">
        <v>1125</v>
      </c>
      <c r="B4637" s="618">
        <v>2013</v>
      </c>
      <c r="C4637" s="619" t="s">
        <v>424</v>
      </c>
    </row>
    <row r="4638" spans="1:3" x14ac:dyDescent="0.15">
      <c r="A4638" s="619" t="s">
        <v>1125</v>
      </c>
      <c r="B4638" s="618">
        <v>2013</v>
      </c>
      <c r="C4638" s="619" t="s">
        <v>437</v>
      </c>
    </row>
    <row r="4639" spans="1:3" x14ac:dyDescent="0.15">
      <c r="A4639" s="618" t="s">
        <v>1125</v>
      </c>
      <c r="B4639" s="618">
        <v>2013</v>
      </c>
      <c r="C4639" s="619" t="s">
        <v>424</v>
      </c>
    </row>
    <row r="4640" spans="1:3" x14ac:dyDescent="0.15">
      <c r="A4640" s="618" t="s">
        <v>1125</v>
      </c>
      <c r="B4640" s="618">
        <v>2013</v>
      </c>
      <c r="C4640" s="619" t="s">
        <v>424</v>
      </c>
    </row>
    <row r="4641" spans="1:3" x14ac:dyDescent="0.15">
      <c r="A4641" s="618" t="s">
        <v>1125</v>
      </c>
      <c r="B4641" s="618">
        <v>2013</v>
      </c>
      <c r="C4641" s="619" t="s">
        <v>437</v>
      </c>
    </row>
    <row r="4642" spans="1:3" x14ac:dyDescent="0.15">
      <c r="A4642" s="618" t="s">
        <v>1125</v>
      </c>
      <c r="B4642" s="618">
        <v>2013</v>
      </c>
      <c r="C4642" s="619" t="s">
        <v>437</v>
      </c>
    </row>
    <row r="4643" spans="1:3" x14ac:dyDescent="0.15">
      <c r="A4643" s="618" t="s">
        <v>1125</v>
      </c>
      <c r="B4643" s="618">
        <v>2013</v>
      </c>
      <c r="C4643" s="619" t="s">
        <v>437</v>
      </c>
    </row>
    <row r="4644" spans="1:3" x14ac:dyDescent="0.15">
      <c r="A4644" s="618" t="s">
        <v>1125</v>
      </c>
      <c r="B4644" s="618">
        <v>2013</v>
      </c>
      <c r="C4644" s="619" t="s">
        <v>437</v>
      </c>
    </row>
    <row r="4645" spans="1:3" x14ac:dyDescent="0.15">
      <c r="A4645" s="619" t="s">
        <v>1125</v>
      </c>
      <c r="B4645" s="618">
        <v>2013</v>
      </c>
      <c r="C4645" s="619" t="s">
        <v>437</v>
      </c>
    </row>
    <row r="4646" spans="1:3" x14ac:dyDescent="0.15">
      <c r="A4646" s="619" t="s">
        <v>1125</v>
      </c>
      <c r="B4646" s="618">
        <v>2013</v>
      </c>
      <c r="C4646" s="619" t="s">
        <v>424</v>
      </c>
    </row>
    <row r="4647" spans="1:3" x14ac:dyDescent="0.15">
      <c r="A4647" s="619" t="s">
        <v>1125</v>
      </c>
      <c r="B4647" s="618" t="s">
        <v>1081</v>
      </c>
      <c r="C4647" s="619" t="s">
        <v>437</v>
      </c>
    </row>
    <row r="4648" spans="1:3" x14ac:dyDescent="0.15">
      <c r="A4648" s="619" t="s">
        <v>1125</v>
      </c>
      <c r="B4648" s="618" t="s">
        <v>1081</v>
      </c>
      <c r="C4648" s="619" t="s">
        <v>424</v>
      </c>
    </row>
    <row r="4649" spans="1:3" x14ac:dyDescent="0.15">
      <c r="A4649" s="619" t="s">
        <v>1125</v>
      </c>
      <c r="B4649" s="618" t="s">
        <v>1081</v>
      </c>
      <c r="C4649" s="619" t="s">
        <v>424</v>
      </c>
    </row>
    <row r="4650" spans="1:3" x14ac:dyDescent="0.15">
      <c r="A4650" s="619" t="s">
        <v>1125</v>
      </c>
      <c r="B4650" s="618" t="s">
        <v>1081</v>
      </c>
      <c r="C4650" s="619" t="s">
        <v>437</v>
      </c>
    </row>
    <row r="4651" spans="1:3" x14ac:dyDescent="0.15">
      <c r="A4651" s="618" t="s">
        <v>1125</v>
      </c>
      <c r="B4651" s="618" t="s">
        <v>1081</v>
      </c>
      <c r="C4651" s="619" t="s">
        <v>437</v>
      </c>
    </row>
    <row r="4652" spans="1:3" x14ac:dyDescent="0.15">
      <c r="A4652" s="618" t="s">
        <v>1125</v>
      </c>
      <c r="B4652" s="618" t="s">
        <v>1081</v>
      </c>
      <c r="C4652" s="619" t="s">
        <v>437</v>
      </c>
    </row>
    <row r="4653" spans="1:3" x14ac:dyDescent="0.15">
      <c r="A4653" s="618" t="s">
        <v>1125</v>
      </c>
      <c r="B4653" s="618" t="s">
        <v>1081</v>
      </c>
      <c r="C4653" s="619" t="s">
        <v>437</v>
      </c>
    </row>
    <row r="4654" spans="1:3" x14ac:dyDescent="0.15">
      <c r="A4654" s="618" t="s">
        <v>1125</v>
      </c>
      <c r="B4654" s="618" t="s">
        <v>1081</v>
      </c>
      <c r="C4654" s="619" t="s">
        <v>437</v>
      </c>
    </row>
    <row r="4655" spans="1:3" x14ac:dyDescent="0.15">
      <c r="A4655" s="618" t="s">
        <v>1125</v>
      </c>
      <c r="B4655" s="618" t="s">
        <v>1081</v>
      </c>
      <c r="C4655" s="619" t="s">
        <v>437</v>
      </c>
    </row>
    <row r="4656" spans="1:3" x14ac:dyDescent="0.15">
      <c r="A4656" s="618" t="s">
        <v>1125</v>
      </c>
      <c r="B4656" s="618" t="s">
        <v>1081</v>
      </c>
      <c r="C4656" s="619" t="s">
        <v>437</v>
      </c>
    </row>
    <row r="4657" spans="1:3" x14ac:dyDescent="0.15">
      <c r="A4657" s="618" t="s">
        <v>1125</v>
      </c>
      <c r="B4657" s="618" t="s">
        <v>1081</v>
      </c>
      <c r="C4657" s="619" t="s">
        <v>437</v>
      </c>
    </row>
    <row r="4658" spans="1:3" x14ac:dyDescent="0.15">
      <c r="A4658" s="618" t="s">
        <v>1125</v>
      </c>
      <c r="B4658" s="618" t="s">
        <v>1081</v>
      </c>
      <c r="C4658" s="619" t="s">
        <v>424</v>
      </c>
    </row>
    <row r="4659" spans="1:3" x14ac:dyDescent="0.15">
      <c r="A4659" s="618" t="s">
        <v>1125</v>
      </c>
      <c r="B4659" s="618" t="s">
        <v>1081</v>
      </c>
      <c r="C4659" s="619" t="s">
        <v>437</v>
      </c>
    </row>
    <row r="4660" spans="1:3" x14ac:dyDescent="0.15">
      <c r="A4660" s="618" t="s">
        <v>1125</v>
      </c>
      <c r="B4660" s="618" t="s">
        <v>1081</v>
      </c>
      <c r="C4660" s="619" t="s">
        <v>437</v>
      </c>
    </row>
    <row r="4661" spans="1:3" x14ac:dyDescent="0.15">
      <c r="A4661" s="618" t="s">
        <v>1125</v>
      </c>
      <c r="B4661" s="618" t="s">
        <v>1081</v>
      </c>
      <c r="C4661" s="619" t="s">
        <v>437</v>
      </c>
    </row>
    <row r="4662" spans="1:3" x14ac:dyDescent="0.15">
      <c r="A4662" s="619" t="s">
        <v>1125</v>
      </c>
      <c r="B4662" s="618" t="s">
        <v>1081</v>
      </c>
      <c r="C4662" s="619" t="s">
        <v>437</v>
      </c>
    </row>
    <row r="4663" spans="1:3" x14ac:dyDescent="0.15">
      <c r="A4663" s="618" t="s">
        <v>1125</v>
      </c>
      <c r="B4663" s="618" t="s">
        <v>1081</v>
      </c>
      <c r="C4663" s="619" t="s">
        <v>424</v>
      </c>
    </row>
    <row r="4664" spans="1:3" x14ac:dyDescent="0.15">
      <c r="A4664" s="618" t="s">
        <v>1125</v>
      </c>
      <c r="B4664" s="618" t="s">
        <v>1081</v>
      </c>
      <c r="C4664" s="619" t="s">
        <v>424</v>
      </c>
    </row>
    <row r="4665" spans="1:3" x14ac:dyDescent="0.15">
      <c r="A4665" s="618" t="s">
        <v>1125</v>
      </c>
      <c r="B4665" s="618">
        <v>2013</v>
      </c>
      <c r="C4665" s="619" t="s">
        <v>424</v>
      </c>
    </row>
    <row r="4666" spans="1:3" x14ac:dyDescent="0.15">
      <c r="A4666" s="618" t="s">
        <v>1125</v>
      </c>
      <c r="B4666" s="618">
        <v>2013</v>
      </c>
      <c r="C4666" s="619" t="s">
        <v>424</v>
      </c>
    </row>
    <row r="4667" spans="1:3" x14ac:dyDescent="0.15">
      <c r="A4667" s="618" t="s">
        <v>1125</v>
      </c>
      <c r="B4667" s="618">
        <v>2013</v>
      </c>
      <c r="C4667" s="619" t="s">
        <v>424</v>
      </c>
    </row>
    <row r="4668" spans="1:3" x14ac:dyDescent="0.15">
      <c r="A4668" s="618" t="s">
        <v>1125</v>
      </c>
      <c r="B4668" s="618">
        <v>2013</v>
      </c>
      <c r="C4668" s="619" t="s">
        <v>424</v>
      </c>
    </row>
    <row r="4669" spans="1:3" x14ac:dyDescent="0.15">
      <c r="A4669" s="618" t="s">
        <v>1125</v>
      </c>
      <c r="B4669" s="618">
        <v>2013</v>
      </c>
      <c r="C4669" s="619" t="s">
        <v>424</v>
      </c>
    </row>
    <row r="4670" spans="1:3" x14ac:dyDescent="0.15">
      <c r="A4670" s="618" t="s">
        <v>1125</v>
      </c>
      <c r="B4670" s="618">
        <v>2013</v>
      </c>
      <c r="C4670" s="619" t="s">
        <v>1102</v>
      </c>
    </row>
    <row r="4671" spans="1:3" x14ac:dyDescent="0.15">
      <c r="A4671" s="618" t="s">
        <v>1125</v>
      </c>
      <c r="B4671" s="618">
        <v>2013</v>
      </c>
      <c r="C4671" s="619" t="s">
        <v>424</v>
      </c>
    </row>
    <row r="4672" spans="1:3" x14ac:dyDescent="0.15">
      <c r="A4672" s="618" t="s">
        <v>1125</v>
      </c>
      <c r="B4672" s="618">
        <v>2013</v>
      </c>
      <c r="C4672" s="619" t="s">
        <v>1102</v>
      </c>
    </row>
    <row r="4673" spans="1:3" x14ac:dyDescent="0.15">
      <c r="A4673" s="618" t="s">
        <v>1125</v>
      </c>
      <c r="B4673" s="618">
        <v>2013</v>
      </c>
      <c r="C4673" s="619" t="s">
        <v>424</v>
      </c>
    </row>
    <row r="4674" spans="1:3" x14ac:dyDescent="0.15">
      <c r="A4674" s="618" t="s">
        <v>1125</v>
      </c>
      <c r="B4674" s="618">
        <v>2013</v>
      </c>
      <c r="C4674" s="619" t="s">
        <v>424</v>
      </c>
    </row>
    <row r="4675" spans="1:3" x14ac:dyDescent="0.15">
      <c r="A4675" s="618" t="s">
        <v>1125</v>
      </c>
      <c r="B4675" s="618">
        <v>2013</v>
      </c>
      <c r="C4675" s="619" t="s">
        <v>424</v>
      </c>
    </row>
    <row r="4676" spans="1:3" x14ac:dyDescent="0.15">
      <c r="A4676" s="618" t="s">
        <v>1125</v>
      </c>
      <c r="B4676" s="618">
        <v>2013</v>
      </c>
      <c r="C4676" s="619" t="s">
        <v>1102</v>
      </c>
    </row>
    <row r="4677" spans="1:3" x14ac:dyDescent="0.15">
      <c r="A4677" s="619" t="s">
        <v>1125</v>
      </c>
      <c r="B4677" s="618">
        <v>2013</v>
      </c>
      <c r="C4677" s="619" t="s">
        <v>424</v>
      </c>
    </row>
    <row r="4678" spans="1:3" x14ac:dyDescent="0.15">
      <c r="A4678" s="619" t="s">
        <v>1125</v>
      </c>
      <c r="B4678" s="618">
        <v>2013</v>
      </c>
      <c r="C4678" s="619" t="s">
        <v>437</v>
      </c>
    </row>
    <row r="4679" spans="1:3" x14ac:dyDescent="0.15">
      <c r="A4679" s="619" t="s">
        <v>1125</v>
      </c>
      <c r="B4679" s="618">
        <v>2013</v>
      </c>
      <c r="C4679" s="619" t="s">
        <v>424</v>
      </c>
    </row>
    <row r="4680" spans="1:3" x14ac:dyDescent="0.15">
      <c r="A4680" s="619" t="s">
        <v>1125</v>
      </c>
      <c r="B4680" s="618">
        <v>2013</v>
      </c>
      <c r="C4680" s="619" t="s">
        <v>424</v>
      </c>
    </row>
    <row r="4681" spans="1:3" x14ac:dyDescent="0.15">
      <c r="A4681" s="619" t="s">
        <v>1125</v>
      </c>
      <c r="B4681" s="618">
        <v>2013</v>
      </c>
      <c r="C4681" s="619" t="s">
        <v>437</v>
      </c>
    </row>
    <row r="4682" spans="1:3" x14ac:dyDescent="0.15">
      <c r="A4682" s="619" t="s">
        <v>1125</v>
      </c>
      <c r="B4682" s="618">
        <v>2013</v>
      </c>
      <c r="C4682" s="619" t="s">
        <v>437</v>
      </c>
    </row>
    <row r="4683" spans="1:3" x14ac:dyDescent="0.15">
      <c r="A4683" s="619" t="s">
        <v>1125</v>
      </c>
      <c r="B4683" s="618" t="s">
        <v>1081</v>
      </c>
      <c r="C4683" s="619" t="s">
        <v>424</v>
      </c>
    </row>
    <row r="4684" spans="1:3" x14ac:dyDescent="0.15">
      <c r="A4684" s="619" t="s">
        <v>1125</v>
      </c>
      <c r="B4684" s="618">
        <v>2013</v>
      </c>
      <c r="C4684" s="619" t="s">
        <v>424</v>
      </c>
    </row>
    <row r="4685" spans="1:3" x14ac:dyDescent="0.15">
      <c r="A4685" s="619" t="s">
        <v>1125</v>
      </c>
      <c r="B4685" s="618">
        <v>2013</v>
      </c>
      <c r="C4685" s="619" t="s">
        <v>437</v>
      </c>
    </row>
    <row r="4686" spans="1:3" x14ac:dyDescent="0.15">
      <c r="A4686" s="619" t="s">
        <v>1125</v>
      </c>
      <c r="B4686" s="618">
        <v>2013</v>
      </c>
      <c r="C4686" s="619" t="s">
        <v>437</v>
      </c>
    </row>
    <row r="4687" spans="1:3" x14ac:dyDescent="0.15">
      <c r="A4687" s="619" t="s">
        <v>1125</v>
      </c>
      <c r="B4687" s="618">
        <v>2013</v>
      </c>
      <c r="C4687" s="619" t="s">
        <v>424</v>
      </c>
    </row>
    <row r="4688" spans="1:3" x14ac:dyDescent="0.15">
      <c r="A4688" s="619" t="s">
        <v>1125</v>
      </c>
      <c r="B4688" s="618">
        <v>2013</v>
      </c>
      <c r="C4688" s="619" t="s">
        <v>1105</v>
      </c>
    </row>
    <row r="4689" spans="1:3" x14ac:dyDescent="0.15">
      <c r="A4689" s="619" t="s">
        <v>1125</v>
      </c>
      <c r="B4689" s="618">
        <v>2013</v>
      </c>
      <c r="C4689" s="619" t="s">
        <v>1105</v>
      </c>
    </row>
    <row r="4690" spans="1:3" x14ac:dyDescent="0.15">
      <c r="A4690" s="619" t="s">
        <v>1125</v>
      </c>
      <c r="B4690" s="618">
        <v>2013</v>
      </c>
      <c r="C4690" s="619" t="s">
        <v>424</v>
      </c>
    </row>
    <row r="4691" spans="1:3" x14ac:dyDescent="0.15">
      <c r="A4691" s="619" t="s">
        <v>1125</v>
      </c>
      <c r="B4691" s="618">
        <v>2013</v>
      </c>
      <c r="C4691" s="619" t="s">
        <v>424</v>
      </c>
    </row>
    <row r="4692" spans="1:3" x14ac:dyDescent="0.15">
      <c r="A4692" s="619" t="s">
        <v>1125</v>
      </c>
      <c r="B4692" s="618">
        <v>2013</v>
      </c>
      <c r="C4692" s="619" t="s">
        <v>424</v>
      </c>
    </row>
    <row r="4693" spans="1:3" x14ac:dyDescent="0.15">
      <c r="A4693" s="619" t="s">
        <v>1125</v>
      </c>
      <c r="B4693" s="618">
        <v>2013</v>
      </c>
      <c r="C4693" s="619" t="s">
        <v>424</v>
      </c>
    </row>
    <row r="4694" spans="1:3" x14ac:dyDescent="0.15">
      <c r="A4694" s="619" t="s">
        <v>1125</v>
      </c>
      <c r="B4694" s="618">
        <v>2013</v>
      </c>
      <c r="C4694" s="619" t="s">
        <v>424</v>
      </c>
    </row>
    <row r="4695" spans="1:3" x14ac:dyDescent="0.15">
      <c r="A4695" s="619" t="s">
        <v>1125</v>
      </c>
      <c r="B4695" s="618">
        <v>2013</v>
      </c>
      <c r="C4695" s="619" t="s">
        <v>424</v>
      </c>
    </row>
    <row r="4696" spans="1:3" x14ac:dyDescent="0.15">
      <c r="A4696" s="619" t="s">
        <v>1125</v>
      </c>
      <c r="B4696" s="618">
        <v>2013</v>
      </c>
      <c r="C4696" s="619" t="s">
        <v>424</v>
      </c>
    </row>
    <row r="4697" spans="1:3" x14ac:dyDescent="0.15">
      <c r="A4697" s="619" t="s">
        <v>1125</v>
      </c>
      <c r="B4697" s="618">
        <v>2013</v>
      </c>
      <c r="C4697" s="619" t="s">
        <v>424</v>
      </c>
    </row>
    <row r="4698" spans="1:3" x14ac:dyDescent="0.15">
      <c r="A4698" s="619" t="s">
        <v>1125</v>
      </c>
      <c r="B4698" s="618">
        <v>2013</v>
      </c>
      <c r="C4698" s="619" t="s">
        <v>424</v>
      </c>
    </row>
    <row r="4699" spans="1:3" x14ac:dyDescent="0.15">
      <c r="A4699" s="619" t="s">
        <v>1125</v>
      </c>
      <c r="B4699" s="618">
        <v>2013</v>
      </c>
      <c r="C4699" s="619" t="s">
        <v>424</v>
      </c>
    </row>
    <row r="4700" spans="1:3" x14ac:dyDescent="0.15">
      <c r="A4700" s="619" t="s">
        <v>1125</v>
      </c>
      <c r="B4700" s="618">
        <v>2013</v>
      </c>
      <c r="C4700" s="619" t="s">
        <v>437</v>
      </c>
    </row>
    <row r="4701" spans="1:3" x14ac:dyDescent="0.15">
      <c r="A4701" s="619" t="s">
        <v>1125</v>
      </c>
      <c r="B4701" s="618">
        <v>2013</v>
      </c>
      <c r="C4701" s="619" t="s">
        <v>437</v>
      </c>
    </row>
    <row r="4702" spans="1:3" x14ac:dyDescent="0.15">
      <c r="A4702" s="619" t="s">
        <v>1125</v>
      </c>
      <c r="B4702" s="618">
        <v>2013</v>
      </c>
      <c r="C4702" s="619" t="s">
        <v>424</v>
      </c>
    </row>
    <row r="4703" spans="1:3" x14ac:dyDescent="0.15">
      <c r="A4703" s="619" t="s">
        <v>1125</v>
      </c>
      <c r="B4703" s="618">
        <v>2013</v>
      </c>
      <c r="C4703" s="619" t="s">
        <v>424</v>
      </c>
    </row>
    <row r="4704" spans="1:3" x14ac:dyDescent="0.15">
      <c r="A4704" s="619" t="s">
        <v>1125</v>
      </c>
      <c r="B4704" s="618">
        <v>2013</v>
      </c>
      <c r="C4704" s="619" t="s">
        <v>437</v>
      </c>
    </row>
    <row r="4705" spans="1:3" x14ac:dyDescent="0.15">
      <c r="A4705" s="619" t="s">
        <v>1125</v>
      </c>
      <c r="B4705" s="618">
        <v>2013</v>
      </c>
      <c r="C4705" s="619" t="s">
        <v>1080</v>
      </c>
    </row>
    <row r="4706" spans="1:3" x14ac:dyDescent="0.15">
      <c r="A4706" s="619" t="s">
        <v>1125</v>
      </c>
      <c r="B4706" s="618">
        <v>2013</v>
      </c>
      <c r="C4706" s="619" t="s">
        <v>1104</v>
      </c>
    </row>
    <row r="4707" spans="1:3" x14ac:dyDescent="0.15">
      <c r="A4707" s="619" t="s">
        <v>1125</v>
      </c>
      <c r="B4707" s="618">
        <v>2013</v>
      </c>
      <c r="C4707" s="619" t="s">
        <v>424</v>
      </c>
    </row>
    <row r="4708" spans="1:3" x14ac:dyDescent="0.15">
      <c r="A4708" s="619" t="s">
        <v>1125</v>
      </c>
      <c r="B4708" s="618">
        <v>2013</v>
      </c>
      <c r="C4708" s="619" t="s">
        <v>1104</v>
      </c>
    </row>
    <row r="4709" spans="1:3" x14ac:dyDescent="0.15">
      <c r="A4709" s="618" t="s">
        <v>1125</v>
      </c>
      <c r="B4709" s="618">
        <v>2013</v>
      </c>
      <c r="C4709" s="619" t="s">
        <v>1080</v>
      </c>
    </row>
    <row r="4710" spans="1:3" x14ac:dyDescent="0.15">
      <c r="A4710" s="619" t="s">
        <v>1125</v>
      </c>
      <c r="B4710" s="618">
        <v>2013</v>
      </c>
      <c r="C4710" s="619" t="s">
        <v>1080</v>
      </c>
    </row>
    <row r="4711" spans="1:3" x14ac:dyDescent="0.15">
      <c r="A4711" s="618" t="s">
        <v>1125</v>
      </c>
      <c r="B4711" s="618">
        <v>2013</v>
      </c>
      <c r="C4711" s="619" t="s">
        <v>1107</v>
      </c>
    </row>
    <row r="4712" spans="1:3" x14ac:dyDescent="0.15">
      <c r="A4712" s="618" t="s">
        <v>1125</v>
      </c>
      <c r="B4712" s="618">
        <v>2013</v>
      </c>
      <c r="C4712" s="619" t="s">
        <v>1102</v>
      </c>
    </row>
    <row r="4713" spans="1:3" x14ac:dyDescent="0.15">
      <c r="A4713" s="618" t="s">
        <v>1125</v>
      </c>
      <c r="B4713" s="618">
        <v>2013</v>
      </c>
      <c r="C4713" s="619" t="s">
        <v>437</v>
      </c>
    </row>
    <row r="4714" spans="1:3" x14ac:dyDescent="0.15">
      <c r="A4714" s="618" t="s">
        <v>1125</v>
      </c>
      <c r="B4714" s="618">
        <v>2013</v>
      </c>
      <c r="C4714" s="619" t="s">
        <v>1103</v>
      </c>
    </row>
    <row r="4715" spans="1:3" x14ac:dyDescent="0.15">
      <c r="A4715" s="618" t="s">
        <v>1125</v>
      </c>
      <c r="B4715" s="618">
        <v>2013</v>
      </c>
      <c r="C4715" s="619" t="s">
        <v>437</v>
      </c>
    </row>
    <row r="4716" spans="1:3" x14ac:dyDescent="0.15">
      <c r="A4716" s="618" t="s">
        <v>1125</v>
      </c>
      <c r="B4716" s="618">
        <v>2013</v>
      </c>
      <c r="C4716" s="619" t="s">
        <v>1080</v>
      </c>
    </row>
    <row r="4717" spans="1:3" x14ac:dyDescent="0.15">
      <c r="A4717" s="618" t="s">
        <v>1125</v>
      </c>
      <c r="B4717" s="618">
        <v>2013</v>
      </c>
      <c r="C4717" s="619" t="s">
        <v>437</v>
      </c>
    </row>
    <row r="4718" spans="1:3" x14ac:dyDescent="0.15">
      <c r="A4718" s="618" t="s">
        <v>1125</v>
      </c>
      <c r="B4718" s="618">
        <v>2013</v>
      </c>
      <c r="C4718" s="619" t="s">
        <v>437</v>
      </c>
    </row>
    <row r="4719" spans="1:3" x14ac:dyDescent="0.15">
      <c r="A4719" s="618" t="s">
        <v>1125</v>
      </c>
      <c r="B4719" s="618">
        <v>2013</v>
      </c>
      <c r="C4719" s="619" t="s">
        <v>437</v>
      </c>
    </row>
    <row r="4720" spans="1:3" x14ac:dyDescent="0.15">
      <c r="A4720" s="618" t="s">
        <v>1125</v>
      </c>
      <c r="B4720" s="618">
        <v>2013</v>
      </c>
      <c r="C4720" s="619" t="s">
        <v>1080</v>
      </c>
    </row>
    <row r="4721" spans="1:3" x14ac:dyDescent="0.15">
      <c r="A4721" s="618" t="s">
        <v>1125</v>
      </c>
      <c r="B4721" s="618">
        <v>2013</v>
      </c>
      <c r="C4721" s="619" t="s">
        <v>437</v>
      </c>
    </row>
    <row r="4722" spans="1:3" x14ac:dyDescent="0.15">
      <c r="A4722" s="618" t="s">
        <v>1125</v>
      </c>
      <c r="B4722" s="618">
        <v>2013</v>
      </c>
      <c r="C4722" s="619" t="s">
        <v>1080</v>
      </c>
    </row>
    <row r="4723" spans="1:3" x14ac:dyDescent="0.15">
      <c r="A4723" s="618" t="s">
        <v>1125</v>
      </c>
      <c r="B4723" s="618">
        <v>2013</v>
      </c>
      <c r="C4723" s="619" t="s">
        <v>437</v>
      </c>
    </row>
    <row r="4724" spans="1:3" x14ac:dyDescent="0.15">
      <c r="A4724" s="618" t="s">
        <v>1125</v>
      </c>
      <c r="B4724" s="618">
        <v>2013</v>
      </c>
      <c r="C4724" s="619" t="s">
        <v>1102</v>
      </c>
    </row>
    <row r="4725" spans="1:3" x14ac:dyDescent="0.15">
      <c r="A4725" s="619" t="s">
        <v>1125</v>
      </c>
      <c r="B4725" s="618">
        <v>2013</v>
      </c>
      <c r="C4725" s="619" t="s">
        <v>424</v>
      </c>
    </row>
    <row r="4726" spans="1:3" x14ac:dyDescent="0.15">
      <c r="A4726" s="619" t="s">
        <v>1125</v>
      </c>
      <c r="B4726" s="618">
        <v>2013</v>
      </c>
      <c r="C4726" s="619" t="s">
        <v>437</v>
      </c>
    </row>
    <row r="4727" spans="1:3" x14ac:dyDescent="0.15">
      <c r="A4727" s="619" t="s">
        <v>1125</v>
      </c>
      <c r="B4727" s="618">
        <v>2013</v>
      </c>
      <c r="C4727" s="619" t="s">
        <v>1102</v>
      </c>
    </row>
    <row r="4728" spans="1:3" x14ac:dyDescent="0.15">
      <c r="A4728" s="619" t="s">
        <v>1125</v>
      </c>
      <c r="B4728" s="618">
        <v>2013</v>
      </c>
      <c r="C4728" s="619" t="s">
        <v>437</v>
      </c>
    </row>
    <row r="4729" spans="1:3" x14ac:dyDescent="0.15">
      <c r="A4729" s="619" t="s">
        <v>1125</v>
      </c>
      <c r="B4729" s="618">
        <v>2013</v>
      </c>
      <c r="C4729" s="619" t="s">
        <v>1103</v>
      </c>
    </row>
    <row r="4730" spans="1:3" x14ac:dyDescent="0.15">
      <c r="A4730" s="619" t="s">
        <v>1125</v>
      </c>
      <c r="B4730" s="618">
        <v>2013</v>
      </c>
      <c r="C4730" s="619" t="s">
        <v>1080</v>
      </c>
    </row>
    <row r="4731" spans="1:3" x14ac:dyDescent="0.15">
      <c r="A4731" s="619" t="s">
        <v>1125</v>
      </c>
      <c r="B4731" s="618">
        <v>2013</v>
      </c>
      <c r="C4731" s="619" t="s">
        <v>424</v>
      </c>
    </row>
    <row r="4732" spans="1:3" x14ac:dyDescent="0.15">
      <c r="A4732" s="619" t="s">
        <v>1125</v>
      </c>
      <c r="B4732" s="618">
        <v>2013</v>
      </c>
      <c r="C4732" s="619" t="s">
        <v>1080</v>
      </c>
    </row>
    <row r="4733" spans="1:3" x14ac:dyDescent="0.15">
      <c r="A4733" s="619" t="s">
        <v>1125</v>
      </c>
      <c r="B4733" s="618">
        <v>2013</v>
      </c>
      <c r="C4733" s="619" t="s">
        <v>1103</v>
      </c>
    </row>
    <row r="4734" spans="1:3" x14ac:dyDescent="0.15">
      <c r="A4734" s="619" t="s">
        <v>1125</v>
      </c>
      <c r="B4734" s="618">
        <v>2013</v>
      </c>
      <c r="C4734" s="619" t="s">
        <v>1103</v>
      </c>
    </row>
    <row r="4735" spans="1:3" x14ac:dyDescent="0.15">
      <c r="A4735" s="619" t="s">
        <v>1125</v>
      </c>
      <c r="B4735" s="618">
        <v>2013</v>
      </c>
      <c r="C4735" s="619" t="s">
        <v>1103</v>
      </c>
    </row>
    <row r="4736" spans="1:3" x14ac:dyDescent="0.15">
      <c r="A4736" s="619" t="s">
        <v>1125</v>
      </c>
      <c r="B4736" s="618">
        <v>2013</v>
      </c>
      <c r="C4736" s="619" t="s">
        <v>424</v>
      </c>
    </row>
    <row r="4737" spans="1:3" x14ac:dyDescent="0.15">
      <c r="A4737" s="619" t="s">
        <v>1125</v>
      </c>
      <c r="B4737" s="618">
        <v>2013</v>
      </c>
      <c r="C4737" s="619" t="s">
        <v>1102</v>
      </c>
    </row>
    <row r="4738" spans="1:3" x14ac:dyDescent="0.15">
      <c r="A4738" s="619" t="s">
        <v>1125</v>
      </c>
      <c r="B4738" s="618">
        <v>2013</v>
      </c>
      <c r="C4738" s="619" t="s">
        <v>1103</v>
      </c>
    </row>
    <row r="4739" spans="1:3" x14ac:dyDescent="0.15">
      <c r="A4739" s="619" t="s">
        <v>1125</v>
      </c>
      <c r="B4739" s="618">
        <v>2013</v>
      </c>
      <c r="C4739" s="619" t="s">
        <v>424</v>
      </c>
    </row>
    <row r="4740" spans="1:3" x14ac:dyDescent="0.15">
      <c r="A4740" s="619" t="s">
        <v>1125</v>
      </c>
      <c r="B4740" s="618">
        <v>2013</v>
      </c>
      <c r="C4740" s="619" t="s">
        <v>1102</v>
      </c>
    </row>
    <row r="4741" spans="1:3" x14ac:dyDescent="0.15">
      <c r="A4741" s="619" t="s">
        <v>1125</v>
      </c>
      <c r="B4741" s="618">
        <v>2013</v>
      </c>
      <c r="C4741" s="619" t="s">
        <v>424</v>
      </c>
    </row>
    <row r="4742" spans="1:3" x14ac:dyDescent="0.15">
      <c r="A4742" s="619" t="s">
        <v>1125</v>
      </c>
      <c r="B4742" s="618">
        <v>2013</v>
      </c>
      <c r="C4742" s="619" t="s">
        <v>424</v>
      </c>
    </row>
    <row r="4743" spans="1:3" x14ac:dyDescent="0.15">
      <c r="A4743" s="619" t="s">
        <v>1125</v>
      </c>
      <c r="B4743" s="618">
        <v>2013</v>
      </c>
      <c r="C4743" s="619" t="s">
        <v>424</v>
      </c>
    </row>
    <row r="4744" spans="1:3" x14ac:dyDescent="0.15">
      <c r="A4744" s="619" t="s">
        <v>1125</v>
      </c>
      <c r="B4744" s="618">
        <v>2013</v>
      </c>
      <c r="C4744" s="619" t="s">
        <v>424</v>
      </c>
    </row>
    <row r="4745" spans="1:3" x14ac:dyDescent="0.15">
      <c r="A4745" s="619" t="s">
        <v>1125</v>
      </c>
      <c r="B4745" s="618">
        <v>2013</v>
      </c>
      <c r="C4745" s="619" t="s">
        <v>437</v>
      </c>
    </row>
    <row r="4746" spans="1:3" x14ac:dyDescent="0.15">
      <c r="A4746" s="619" t="s">
        <v>1125</v>
      </c>
      <c r="B4746" s="618">
        <v>2013</v>
      </c>
      <c r="C4746" s="619" t="s">
        <v>437</v>
      </c>
    </row>
    <row r="4747" spans="1:3" x14ac:dyDescent="0.15">
      <c r="A4747" s="619" t="s">
        <v>1125</v>
      </c>
      <c r="B4747" s="618">
        <v>2013</v>
      </c>
      <c r="C4747" s="619" t="s">
        <v>424</v>
      </c>
    </row>
    <row r="4748" spans="1:3" x14ac:dyDescent="0.15">
      <c r="A4748" s="619" t="s">
        <v>1125</v>
      </c>
      <c r="B4748" s="618">
        <v>2013</v>
      </c>
      <c r="C4748" s="619" t="s">
        <v>437</v>
      </c>
    </row>
    <row r="4749" spans="1:3" x14ac:dyDescent="0.15">
      <c r="A4749" s="619" t="s">
        <v>1125</v>
      </c>
      <c r="B4749" s="618">
        <v>2013</v>
      </c>
      <c r="C4749" s="619" t="s">
        <v>437</v>
      </c>
    </row>
    <row r="4750" spans="1:3" x14ac:dyDescent="0.15">
      <c r="A4750" s="619" t="s">
        <v>1125</v>
      </c>
      <c r="B4750" s="618">
        <v>2013</v>
      </c>
      <c r="C4750" s="619" t="s">
        <v>437</v>
      </c>
    </row>
    <row r="4751" spans="1:3" x14ac:dyDescent="0.15">
      <c r="A4751" s="619" t="s">
        <v>1125</v>
      </c>
      <c r="B4751" s="618">
        <v>2013</v>
      </c>
      <c r="C4751" s="619" t="s">
        <v>424</v>
      </c>
    </row>
    <row r="4752" spans="1:3" x14ac:dyDescent="0.15">
      <c r="A4752" s="619" t="s">
        <v>1125</v>
      </c>
      <c r="B4752" s="618">
        <v>2013</v>
      </c>
      <c r="C4752" s="619" t="s">
        <v>424</v>
      </c>
    </row>
    <row r="4753" spans="1:3" x14ac:dyDescent="0.15">
      <c r="A4753" s="619" t="s">
        <v>1125</v>
      </c>
      <c r="B4753" s="618">
        <v>2013</v>
      </c>
      <c r="C4753" s="619" t="s">
        <v>424</v>
      </c>
    </row>
    <row r="4754" spans="1:3" x14ac:dyDescent="0.15">
      <c r="A4754" s="619" t="s">
        <v>1125</v>
      </c>
      <c r="B4754" s="618">
        <v>2013</v>
      </c>
      <c r="C4754" s="619" t="s">
        <v>437</v>
      </c>
    </row>
    <row r="4755" spans="1:3" x14ac:dyDescent="0.15">
      <c r="A4755" s="619" t="s">
        <v>1125</v>
      </c>
      <c r="B4755" s="618">
        <v>2013</v>
      </c>
      <c r="C4755" s="619" t="s">
        <v>437</v>
      </c>
    </row>
    <row r="4756" spans="1:3" x14ac:dyDescent="0.15">
      <c r="A4756" s="619" t="s">
        <v>1125</v>
      </c>
      <c r="B4756" s="618">
        <v>2013</v>
      </c>
      <c r="C4756" s="619" t="s">
        <v>437</v>
      </c>
    </row>
    <row r="4757" spans="1:3" x14ac:dyDescent="0.15">
      <c r="A4757" s="619" t="s">
        <v>1125</v>
      </c>
      <c r="B4757" s="618">
        <v>2013</v>
      </c>
      <c r="C4757" s="619" t="s">
        <v>437</v>
      </c>
    </row>
    <row r="4758" spans="1:3" x14ac:dyDescent="0.15">
      <c r="A4758" s="619" t="s">
        <v>1125</v>
      </c>
      <c r="B4758" s="618">
        <v>2013</v>
      </c>
      <c r="C4758" s="619" t="s">
        <v>437</v>
      </c>
    </row>
    <row r="4759" spans="1:3" x14ac:dyDescent="0.15">
      <c r="A4759" s="619" t="s">
        <v>1125</v>
      </c>
      <c r="B4759" s="618">
        <v>2013</v>
      </c>
      <c r="C4759" s="619" t="s">
        <v>437</v>
      </c>
    </row>
    <row r="4760" spans="1:3" x14ac:dyDescent="0.15">
      <c r="A4760" s="619" t="s">
        <v>1125</v>
      </c>
      <c r="B4760" s="618">
        <v>2013</v>
      </c>
      <c r="C4760" s="619" t="s">
        <v>424</v>
      </c>
    </row>
    <row r="4761" spans="1:3" x14ac:dyDescent="0.15">
      <c r="A4761" s="619" t="s">
        <v>1125</v>
      </c>
      <c r="B4761" s="618">
        <v>2013</v>
      </c>
      <c r="C4761" s="619" t="s">
        <v>424</v>
      </c>
    </row>
    <row r="4762" spans="1:3" x14ac:dyDescent="0.15">
      <c r="A4762" s="619" t="s">
        <v>1125</v>
      </c>
      <c r="B4762" s="618">
        <v>2013</v>
      </c>
      <c r="C4762" s="619" t="s">
        <v>424</v>
      </c>
    </row>
    <row r="4763" spans="1:3" x14ac:dyDescent="0.15">
      <c r="A4763" s="619" t="s">
        <v>1125</v>
      </c>
      <c r="B4763" s="618">
        <v>2013</v>
      </c>
      <c r="C4763" s="619" t="s">
        <v>424</v>
      </c>
    </row>
    <row r="4764" spans="1:3" x14ac:dyDescent="0.15">
      <c r="A4764" s="619" t="s">
        <v>1125</v>
      </c>
      <c r="B4764" s="618">
        <v>2013</v>
      </c>
      <c r="C4764" s="619" t="s">
        <v>424</v>
      </c>
    </row>
    <row r="4765" spans="1:3" x14ac:dyDescent="0.15">
      <c r="A4765" s="619" t="s">
        <v>1125</v>
      </c>
      <c r="B4765" s="618">
        <v>2013</v>
      </c>
      <c r="C4765" s="619" t="s">
        <v>437</v>
      </c>
    </row>
    <row r="4766" spans="1:3" x14ac:dyDescent="0.15">
      <c r="A4766" s="619" t="s">
        <v>1125</v>
      </c>
      <c r="B4766" s="618">
        <v>2013</v>
      </c>
      <c r="C4766" s="619" t="s">
        <v>437</v>
      </c>
    </row>
    <row r="4767" spans="1:3" x14ac:dyDescent="0.15">
      <c r="A4767" s="619" t="s">
        <v>1125</v>
      </c>
      <c r="B4767" s="618">
        <v>2013</v>
      </c>
      <c r="C4767" s="619" t="s">
        <v>424</v>
      </c>
    </row>
    <row r="4768" spans="1:3" x14ac:dyDescent="0.15">
      <c r="A4768" s="619" t="s">
        <v>1125</v>
      </c>
      <c r="B4768" s="618">
        <v>2013</v>
      </c>
      <c r="C4768" s="619" t="s">
        <v>424</v>
      </c>
    </row>
    <row r="4769" spans="1:3" x14ac:dyDescent="0.15">
      <c r="A4769" s="619" t="s">
        <v>1125</v>
      </c>
      <c r="B4769" s="618">
        <v>2013</v>
      </c>
      <c r="C4769" s="619" t="s">
        <v>437</v>
      </c>
    </row>
    <row r="4770" spans="1:3" x14ac:dyDescent="0.15">
      <c r="A4770" s="619" t="s">
        <v>1125</v>
      </c>
      <c r="B4770" s="618">
        <v>2013</v>
      </c>
      <c r="C4770" s="619" t="s">
        <v>424</v>
      </c>
    </row>
    <row r="4771" spans="1:3" x14ac:dyDescent="0.15">
      <c r="A4771" s="619" t="s">
        <v>1125</v>
      </c>
      <c r="B4771" s="618">
        <v>2013</v>
      </c>
      <c r="C4771" s="619" t="s">
        <v>424</v>
      </c>
    </row>
    <row r="4772" spans="1:3" x14ac:dyDescent="0.15">
      <c r="A4772" s="619" t="s">
        <v>1125</v>
      </c>
      <c r="B4772" s="618">
        <v>2013</v>
      </c>
      <c r="C4772" s="619" t="s">
        <v>424</v>
      </c>
    </row>
    <row r="4773" spans="1:3" x14ac:dyDescent="0.15">
      <c r="A4773" s="619" t="s">
        <v>1125</v>
      </c>
      <c r="B4773" s="618">
        <v>2013</v>
      </c>
      <c r="C4773" s="619" t="s">
        <v>424</v>
      </c>
    </row>
    <row r="4774" spans="1:3" x14ac:dyDescent="0.15">
      <c r="A4774" s="619" t="s">
        <v>1125</v>
      </c>
      <c r="B4774" s="618">
        <v>2013</v>
      </c>
      <c r="C4774" s="619" t="s">
        <v>424</v>
      </c>
    </row>
    <row r="4775" spans="1:3" x14ac:dyDescent="0.15">
      <c r="A4775" s="619" t="s">
        <v>1125</v>
      </c>
      <c r="B4775" s="618">
        <v>2013</v>
      </c>
      <c r="C4775" s="619" t="s">
        <v>424</v>
      </c>
    </row>
    <row r="4776" spans="1:3" x14ac:dyDescent="0.15">
      <c r="A4776" s="619" t="s">
        <v>1125</v>
      </c>
      <c r="B4776" s="618">
        <v>2013</v>
      </c>
      <c r="C4776" s="619" t="s">
        <v>424</v>
      </c>
    </row>
    <row r="4777" spans="1:3" x14ac:dyDescent="0.15">
      <c r="A4777" s="619" t="s">
        <v>1125</v>
      </c>
      <c r="B4777" s="618">
        <v>2013</v>
      </c>
      <c r="C4777" s="619" t="s">
        <v>437</v>
      </c>
    </row>
    <row r="4778" spans="1:3" x14ac:dyDescent="0.15">
      <c r="A4778" s="619" t="s">
        <v>1125</v>
      </c>
      <c r="B4778" s="618">
        <v>2013</v>
      </c>
      <c r="C4778" s="619" t="s">
        <v>437</v>
      </c>
    </row>
    <row r="4779" spans="1:3" x14ac:dyDescent="0.15">
      <c r="A4779" s="619" t="s">
        <v>1125</v>
      </c>
      <c r="B4779" s="618">
        <v>2013</v>
      </c>
      <c r="C4779" s="619" t="s">
        <v>424</v>
      </c>
    </row>
    <row r="4780" spans="1:3" x14ac:dyDescent="0.15">
      <c r="A4780" s="619" t="s">
        <v>1125</v>
      </c>
      <c r="B4780" s="618">
        <v>2013</v>
      </c>
      <c r="C4780" s="619" t="s">
        <v>1103</v>
      </c>
    </row>
    <row r="4781" spans="1:3" x14ac:dyDescent="0.15">
      <c r="A4781" s="619" t="s">
        <v>1125</v>
      </c>
      <c r="B4781" s="618">
        <v>2013</v>
      </c>
      <c r="C4781" s="619" t="s">
        <v>437</v>
      </c>
    </row>
    <row r="4782" spans="1:3" x14ac:dyDescent="0.15">
      <c r="A4782" s="619" t="s">
        <v>1125</v>
      </c>
      <c r="B4782" s="618">
        <v>2013</v>
      </c>
      <c r="C4782" s="619" t="s">
        <v>424</v>
      </c>
    </row>
    <row r="4783" spans="1:3" x14ac:dyDescent="0.15">
      <c r="A4783" s="619" t="s">
        <v>1125</v>
      </c>
      <c r="B4783" s="618">
        <v>2013</v>
      </c>
      <c r="C4783" s="619" t="s">
        <v>424</v>
      </c>
    </row>
    <row r="4784" spans="1:3" x14ac:dyDescent="0.15">
      <c r="A4784" s="619" t="s">
        <v>1125</v>
      </c>
      <c r="B4784" s="618">
        <v>2013</v>
      </c>
      <c r="C4784" s="619" t="s">
        <v>424</v>
      </c>
    </row>
    <row r="4785" spans="1:3" x14ac:dyDescent="0.15">
      <c r="A4785" s="619" t="s">
        <v>1125</v>
      </c>
      <c r="B4785" s="618">
        <v>2013</v>
      </c>
      <c r="C4785" s="619" t="s">
        <v>437</v>
      </c>
    </row>
    <row r="4786" spans="1:3" x14ac:dyDescent="0.15">
      <c r="A4786" s="619" t="s">
        <v>1125</v>
      </c>
      <c r="B4786" s="618">
        <v>2013</v>
      </c>
      <c r="C4786" s="619" t="s">
        <v>437</v>
      </c>
    </row>
    <row r="4787" spans="1:3" x14ac:dyDescent="0.15">
      <c r="A4787" s="619" t="s">
        <v>1125</v>
      </c>
      <c r="B4787" s="618">
        <v>2013</v>
      </c>
      <c r="C4787" s="619" t="s">
        <v>437</v>
      </c>
    </row>
    <row r="4788" spans="1:3" x14ac:dyDescent="0.15">
      <c r="A4788" s="619" t="s">
        <v>1125</v>
      </c>
      <c r="B4788" s="618">
        <v>2013</v>
      </c>
      <c r="C4788" s="619" t="s">
        <v>424</v>
      </c>
    </row>
    <row r="4789" spans="1:3" x14ac:dyDescent="0.15">
      <c r="A4789" s="619" t="s">
        <v>1125</v>
      </c>
      <c r="B4789" s="618">
        <v>2013</v>
      </c>
      <c r="C4789" s="619" t="s">
        <v>424</v>
      </c>
    </row>
    <row r="4790" spans="1:3" x14ac:dyDescent="0.15">
      <c r="A4790" s="619" t="s">
        <v>1125</v>
      </c>
      <c r="B4790" s="618">
        <v>2013</v>
      </c>
      <c r="C4790" s="619" t="s">
        <v>424</v>
      </c>
    </row>
    <row r="4791" spans="1:3" x14ac:dyDescent="0.15">
      <c r="A4791" s="619" t="s">
        <v>1125</v>
      </c>
      <c r="B4791" s="618">
        <v>2013</v>
      </c>
      <c r="C4791" s="619" t="s">
        <v>424</v>
      </c>
    </row>
    <row r="4792" spans="1:3" x14ac:dyDescent="0.15">
      <c r="A4792" s="619" t="s">
        <v>1125</v>
      </c>
      <c r="B4792" s="618">
        <v>2013</v>
      </c>
      <c r="C4792" s="619" t="s">
        <v>424</v>
      </c>
    </row>
    <row r="4793" spans="1:3" x14ac:dyDescent="0.15">
      <c r="A4793" s="619" t="s">
        <v>1125</v>
      </c>
      <c r="B4793" s="618">
        <v>2013</v>
      </c>
      <c r="C4793" s="619" t="s">
        <v>424</v>
      </c>
    </row>
    <row r="4794" spans="1:3" x14ac:dyDescent="0.15">
      <c r="A4794" s="619" t="s">
        <v>1125</v>
      </c>
      <c r="B4794" s="618">
        <v>2013</v>
      </c>
      <c r="C4794" s="619" t="s">
        <v>437</v>
      </c>
    </row>
    <row r="4795" spans="1:3" x14ac:dyDescent="0.15">
      <c r="A4795" s="619" t="s">
        <v>1125</v>
      </c>
      <c r="B4795" s="618">
        <v>2013</v>
      </c>
      <c r="C4795" s="619" t="s">
        <v>424</v>
      </c>
    </row>
    <row r="4796" spans="1:3" x14ac:dyDescent="0.15">
      <c r="A4796" s="619" t="s">
        <v>1125</v>
      </c>
      <c r="B4796" s="618">
        <v>2013</v>
      </c>
      <c r="C4796" s="619" t="s">
        <v>424</v>
      </c>
    </row>
    <row r="4797" spans="1:3" x14ac:dyDescent="0.15">
      <c r="A4797" s="619" t="s">
        <v>1125</v>
      </c>
      <c r="B4797" s="618">
        <v>2013</v>
      </c>
      <c r="C4797" s="619" t="s">
        <v>424</v>
      </c>
    </row>
    <row r="4798" spans="1:3" x14ac:dyDescent="0.15">
      <c r="A4798" s="619" t="s">
        <v>1125</v>
      </c>
      <c r="B4798" s="618">
        <v>2013</v>
      </c>
      <c r="C4798" s="619" t="s">
        <v>437</v>
      </c>
    </row>
    <row r="4799" spans="1:3" x14ac:dyDescent="0.15">
      <c r="A4799" s="619" t="s">
        <v>1125</v>
      </c>
      <c r="B4799" s="618">
        <v>2013</v>
      </c>
      <c r="C4799" s="619" t="s">
        <v>437</v>
      </c>
    </row>
    <row r="4800" spans="1:3" x14ac:dyDescent="0.15">
      <c r="A4800" s="619" t="s">
        <v>1125</v>
      </c>
      <c r="B4800" s="618">
        <v>2013</v>
      </c>
      <c r="C4800" s="619" t="s">
        <v>424</v>
      </c>
    </row>
    <row r="4801" spans="1:3" x14ac:dyDescent="0.15">
      <c r="A4801" s="619" t="s">
        <v>1125</v>
      </c>
      <c r="B4801" s="618">
        <v>2013</v>
      </c>
      <c r="C4801" s="619" t="s">
        <v>437</v>
      </c>
    </row>
    <row r="4802" spans="1:3" x14ac:dyDescent="0.15">
      <c r="A4802" s="619" t="s">
        <v>1125</v>
      </c>
      <c r="B4802" s="618">
        <v>2013</v>
      </c>
      <c r="C4802" s="619" t="s">
        <v>437</v>
      </c>
    </row>
    <row r="4803" spans="1:3" x14ac:dyDescent="0.15">
      <c r="A4803" s="619" t="s">
        <v>1125</v>
      </c>
      <c r="B4803" s="618">
        <v>2013</v>
      </c>
      <c r="C4803" s="619" t="s">
        <v>437</v>
      </c>
    </row>
    <row r="4804" spans="1:3" x14ac:dyDescent="0.15">
      <c r="A4804" s="619" t="s">
        <v>1125</v>
      </c>
      <c r="B4804" s="618">
        <v>2013</v>
      </c>
      <c r="C4804" s="619" t="s">
        <v>424</v>
      </c>
    </row>
    <row r="4805" spans="1:3" x14ac:dyDescent="0.15">
      <c r="A4805" s="619" t="s">
        <v>1125</v>
      </c>
      <c r="B4805" s="618">
        <v>2013</v>
      </c>
      <c r="C4805" s="619" t="s">
        <v>437</v>
      </c>
    </row>
    <row r="4806" spans="1:3" x14ac:dyDescent="0.15">
      <c r="A4806" s="619" t="s">
        <v>1125</v>
      </c>
      <c r="B4806" s="618">
        <v>2013</v>
      </c>
      <c r="C4806" s="619" t="s">
        <v>437</v>
      </c>
    </row>
    <row r="4807" spans="1:3" x14ac:dyDescent="0.15">
      <c r="A4807" s="619" t="s">
        <v>1125</v>
      </c>
      <c r="B4807" s="618">
        <v>2013</v>
      </c>
      <c r="C4807" s="619" t="s">
        <v>437</v>
      </c>
    </row>
    <row r="4808" spans="1:3" x14ac:dyDescent="0.15">
      <c r="A4808" s="619" t="s">
        <v>1125</v>
      </c>
      <c r="B4808" s="618">
        <v>2013</v>
      </c>
      <c r="C4808" s="619" t="s">
        <v>1080</v>
      </c>
    </row>
    <row r="4809" spans="1:3" x14ac:dyDescent="0.15">
      <c r="A4809" s="619" t="s">
        <v>1125</v>
      </c>
      <c r="B4809" s="618">
        <v>2013</v>
      </c>
      <c r="C4809" s="619" t="s">
        <v>1080</v>
      </c>
    </row>
    <row r="4810" spans="1:3" x14ac:dyDescent="0.15">
      <c r="A4810" s="619" t="s">
        <v>1125</v>
      </c>
      <c r="B4810" s="618">
        <v>2013</v>
      </c>
      <c r="C4810" s="619" t="s">
        <v>424</v>
      </c>
    </row>
    <row r="4811" spans="1:3" x14ac:dyDescent="0.15">
      <c r="A4811" s="619" t="s">
        <v>1125</v>
      </c>
      <c r="B4811" s="618">
        <v>2013</v>
      </c>
      <c r="C4811" s="619" t="s">
        <v>424</v>
      </c>
    </row>
    <row r="4812" spans="1:3" x14ac:dyDescent="0.15">
      <c r="A4812" s="619" t="s">
        <v>1125</v>
      </c>
      <c r="B4812" s="618">
        <v>2013</v>
      </c>
      <c r="C4812" s="619" t="s">
        <v>1080</v>
      </c>
    </row>
    <row r="4813" spans="1:3" x14ac:dyDescent="0.15">
      <c r="A4813" s="619" t="s">
        <v>1125</v>
      </c>
      <c r="B4813" s="618">
        <v>2013</v>
      </c>
      <c r="C4813" s="619" t="s">
        <v>424</v>
      </c>
    </row>
    <row r="4814" spans="1:3" x14ac:dyDescent="0.15">
      <c r="A4814" s="619" t="s">
        <v>1125</v>
      </c>
      <c r="B4814" s="618">
        <v>2013</v>
      </c>
      <c r="C4814" s="619" t="s">
        <v>424</v>
      </c>
    </row>
    <row r="4815" spans="1:3" x14ac:dyDescent="0.15">
      <c r="A4815" s="619" t="s">
        <v>1125</v>
      </c>
      <c r="B4815" s="618">
        <v>2013</v>
      </c>
      <c r="C4815" s="619" t="s">
        <v>424</v>
      </c>
    </row>
    <row r="4816" spans="1:3" x14ac:dyDescent="0.15">
      <c r="A4816" s="619" t="s">
        <v>1125</v>
      </c>
      <c r="B4816" s="618">
        <v>2013</v>
      </c>
      <c r="C4816" s="619" t="s">
        <v>424</v>
      </c>
    </row>
    <row r="4817" spans="1:3" x14ac:dyDescent="0.15">
      <c r="A4817" s="619" t="s">
        <v>1125</v>
      </c>
      <c r="B4817" s="618">
        <v>2013</v>
      </c>
      <c r="C4817" s="619" t="s">
        <v>424</v>
      </c>
    </row>
    <row r="4818" spans="1:3" x14ac:dyDescent="0.15">
      <c r="A4818" s="619" t="s">
        <v>1125</v>
      </c>
      <c r="B4818" s="618">
        <v>2013</v>
      </c>
      <c r="C4818" s="619" t="s">
        <v>424</v>
      </c>
    </row>
    <row r="4819" spans="1:3" x14ac:dyDescent="0.15">
      <c r="A4819" s="619" t="s">
        <v>1125</v>
      </c>
      <c r="B4819" s="618">
        <v>2013</v>
      </c>
      <c r="C4819" s="619" t="s">
        <v>437</v>
      </c>
    </row>
    <row r="4820" spans="1:3" x14ac:dyDescent="0.15">
      <c r="A4820" s="619" t="s">
        <v>1125</v>
      </c>
      <c r="B4820" s="618">
        <v>2013</v>
      </c>
      <c r="C4820" s="619" t="s">
        <v>424</v>
      </c>
    </row>
    <row r="4821" spans="1:3" x14ac:dyDescent="0.15">
      <c r="A4821" s="619" t="s">
        <v>1125</v>
      </c>
      <c r="B4821" s="618">
        <v>2013</v>
      </c>
      <c r="C4821" s="619" t="s">
        <v>424</v>
      </c>
    </row>
    <row r="4822" spans="1:3" x14ac:dyDescent="0.15">
      <c r="A4822" s="619" t="s">
        <v>1125</v>
      </c>
      <c r="B4822" s="618">
        <v>2013</v>
      </c>
      <c r="C4822" s="619" t="s">
        <v>437</v>
      </c>
    </row>
    <row r="4823" spans="1:3" x14ac:dyDescent="0.15">
      <c r="A4823" s="619" t="s">
        <v>1125</v>
      </c>
      <c r="B4823" s="618">
        <v>2013</v>
      </c>
      <c r="C4823" s="619" t="s">
        <v>424</v>
      </c>
    </row>
    <row r="4824" spans="1:3" x14ac:dyDescent="0.15">
      <c r="A4824" s="619" t="s">
        <v>1125</v>
      </c>
      <c r="B4824" s="618">
        <v>2013</v>
      </c>
      <c r="C4824" s="619" t="s">
        <v>424</v>
      </c>
    </row>
    <row r="4825" spans="1:3" x14ac:dyDescent="0.15">
      <c r="A4825" s="619" t="s">
        <v>1125</v>
      </c>
      <c r="B4825" s="618">
        <v>2013</v>
      </c>
      <c r="C4825" s="619" t="s">
        <v>424</v>
      </c>
    </row>
    <row r="4826" spans="1:3" x14ac:dyDescent="0.15">
      <c r="A4826" s="619" t="s">
        <v>1125</v>
      </c>
      <c r="B4826" s="618">
        <v>2013</v>
      </c>
      <c r="C4826" s="619" t="s">
        <v>437</v>
      </c>
    </row>
    <row r="4827" spans="1:3" x14ac:dyDescent="0.15">
      <c r="A4827" s="619" t="s">
        <v>1125</v>
      </c>
      <c r="B4827" s="618">
        <v>2013</v>
      </c>
      <c r="C4827" s="619" t="s">
        <v>437</v>
      </c>
    </row>
    <row r="4828" spans="1:3" x14ac:dyDescent="0.15">
      <c r="A4828" s="619" t="s">
        <v>1125</v>
      </c>
      <c r="B4828" s="618">
        <v>2013</v>
      </c>
      <c r="C4828" s="619" t="s">
        <v>424</v>
      </c>
    </row>
    <row r="4829" spans="1:3" x14ac:dyDescent="0.15">
      <c r="A4829" s="619" t="s">
        <v>1125</v>
      </c>
      <c r="B4829" s="618">
        <v>2013</v>
      </c>
      <c r="C4829" s="619" t="s">
        <v>437</v>
      </c>
    </row>
    <row r="4830" spans="1:3" x14ac:dyDescent="0.15">
      <c r="A4830" s="619" t="s">
        <v>1125</v>
      </c>
      <c r="B4830" s="618">
        <v>2013</v>
      </c>
      <c r="C4830" s="619" t="s">
        <v>424</v>
      </c>
    </row>
    <row r="4831" spans="1:3" x14ac:dyDescent="0.15">
      <c r="A4831" s="619" t="s">
        <v>1125</v>
      </c>
      <c r="B4831" s="618">
        <v>2013</v>
      </c>
      <c r="C4831" s="619" t="s">
        <v>437</v>
      </c>
    </row>
    <row r="4832" spans="1:3" x14ac:dyDescent="0.15">
      <c r="A4832" s="619" t="s">
        <v>1125</v>
      </c>
      <c r="B4832" s="618">
        <v>2013</v>
      </c>
      <c r="C4832" s="619" t="s">
        <v>424</v>
      </c>
    </row>
    <row r="4833" spans="1:3" x14ac:dyDescent="0.15">
      <c r="A4833" s="619" t="s">
        <v>1125</v>
      </c>
      <c r="B4833" s="618">
        <v>2013</v>
      </c>
      <c r="C4833" s="619" t="s">
        <v>424</v>
      </c>
    </row>
    <row r="4834" spans="1:3" x14ac:dyDescent="0.15">
      <c r="A4834" s="619" t="s">
        <v>1125</v>
      </c>
      <c r="B4834" s="618">
        <v>2013</v>
      </c>
      <c r="C4834" s="619" t="s">
        <v>424</v>
      </c>
    </row>
    <row r="4835" spans="1:3" x14ac:dyDescent="0.15">
      <c r="A4835" s="619" t="s">
        <v>1125</v>
      </c>
      <c r="B4835" s="618">
        <v>2013</v>
      </c>
      <c r="C4835" s="619" t="s">
        <v>1080</v>
      </c>
    </row>
    <row r="4836" spans="1:3" x14ac:dyDescent="0.15">
      <c r="A4836" s="619" t="s">
        <v>1125</v>
      </c>
      <c r="B4836" s="618">
        <v>2013</v>
      </c>
      <c r="C4836" s="619" t="s">
        <v>424</v>
      </c>
    </row>
    <row r="4837" spans="1:3" x14ac:dyDescent="0.15">
      <c r="A4837" s="619" t="s">
        <v>1125</v>
      </c>
      <c r="B4837" s="618">
        <v>2013</v>
      </c>
      <c r="C4837" s="619" t="s">
        <v>437</v>
      </c>
    </row>
    <row r="4838" spans="1:3" x14ac:dyDescent="0.15">
      <c r="A4838" s="619" t="s">
        <v>1125</v>
      </c>
      <c r="B4838" s="618">
        <v>2013</v>
      </c>
      <c r="C4838" s="619" t="s">
        <v>1102</v>
      </c>
    </row>
    <row r="4839" spans="1:3" x14ac:dyDescent="0.15">
      <c r="A4839" s="619" t="s">
        <v>1125</v>
      </c>
      <c r="B4839" s="618">
        <v>2013</v>
      </c>
      <c r="C4839" s="619" t="s">
        <v>437</v>
      </c>
    </row>
    <row r="4840" spans="1:3" x14ac:dyDescent="0.15">
      <c r="A4840" s="619" t="s">
        <v>1125</v>
      </c>
      <c r="B4840" s="618">
        <v>2013</v>
      </c>
      <c r="C4840" s="619" t="s">
        <v>437</v>
      </c>
    </row>
    <row r="4841" spans="1:3" x14ac:dyDescent="0.15">
      <c r="A4841" s="619" t="s">
        <v>1125</v>
      </c>
      <c r="B4841" s="618">
        <v>2013</v>
      </c>
      <c r="C4841" s="619" t="s">
        <v>424</v>
      </c>
    </row>
    <row r="4842" spans="1:3" x14ac:dyDescent="0.15">
      <c r="A4842" s="619" t="s">
        <v>1125</v>
      </c>
      <c r="B4842" s="618">
        <v>2013</v>
      </c>
      <c r="C4842" s="619" t="s">
        <v>424</v>
      </c>
    </row>
    <row r="4843" spans="1:3" x14ac:dyDescent="0.15">
      <c r="A4843" s="619" t="s">
        <v>1125</v>
      </c>
      <c r="B4843" s="618">
        <v>2013</v>
      </c>
      <c r="C4843" s="619" t="s">
        <v>437</v>
      </c>
    </row>
    <row r="4844" spans="1:3" x14ac:dyDescent="0.15">
      <c r="A4844" s="619" t="s">
        <v>1125</v>
      </c>
      <c r="B4844" s="618">
        <v>2013</v>
      </c>
      <c r="C4844" s="619" t="s">
        <v>1102</v>
      </c>
    </row>
    <row r="4845" spans="1:3" x14ac:dyDescent="0.15">
      <c r="A4845" s="619" t="s">
        <v>1125</v>
      </c>
      <c r="B4845" s="618">
        <v>2013</v>
      </c>
      <c r="C4845" s="619" t="s">
        <v>437</v>
      </c>
    </row>
    <row r="4846" spans="1:3" x14ac:dyDescent="0.15">
      <c r="A4846" s="619" t="s">
        <v>1125</v>
      </c>
      <c r="B4846" s="618">
        <v>2013</v>
      </c>
      <c r="C4846" s="619" t="s">
        <v>437</v>
      </c>
    </row>
    <row r="4847" spans="1:3" x14ac:dyDescent="0.15">
      <c r="A4847" s="619" t="s">
        <v>1125</v>
      </c>
      <c r="B4847" s="618">
        <v>2013</v>
      </c>
      <c r="C4847" s="619" t="s">
        <v>424</v>
      </c>
    </row>
    <row r="4848" spans="1:3" x14ac:dyDescent="0.15">
      <c r="A4848" s="619" t="s">
        <v>1125</v>
      </c>
      <c r="B4848" s="618">
        <v>2013</v>
      </c>
      <c r="C4848" s="619" t="s">
        <v>437</v>
      </c>
    </row>
    <row r="4849" spans="1:3" x14ac:dyDescent="0.15">
      <c r="A4849" s="619" t="s">
        <v>1125</v>
      </c>
      <c r="B4849" s="618">
        <v>2013</v>
      </c>
      <c r="C4849" s="619" t="s">
        <v>424</v>
      </c>
    </row>
    <row r="4850" spans="1:3" x14ac:dyDescent="0.15">
      <c r="A4850" s="619" t="s">
        <v>1125</v>
      </c>
      <c r="B4850" s="618">
        <v>2013</v>
      </c>
      <c r="C4850" s="619" t="s">
        <v>424</v>
      </c>
    </row>
    <row r="4851" spans="1:3" x14ac:dyDescent="0.15">
      <c r="A4851" s="619" t="s">
        <v>1125</v>
      </c>
      <c r="B4851" s="618">
        <v>2013</v>
      </c>
      <c r="C4851" s="619" t="s">
        <v>424</v>
      </c>
    </row>
    <row r="4852" spans="1:3" x14ac:dyDescent="0.15">
      <c r="A4852" s="619" t="s">
        <v>1125</v>
      </c>
      <c r="B4852" s="618">
        <v>2013</v>
      </c>
      <c r="C4852" s="619" t="s">
        <v>424</v>
      </c>
    </row>
    <row r="4853" spans="1:3" x14ac:dyDescent="0.15">
      <c r="A4853" s="619" t="s">
        <v>1125</v>
      </c>
      <c r="B4853" s="618">
        <v>2013</v>
      </c>
      <c r="C4853" s="619" t="s">
        <v>424</v>
      </c>
    </row>
    <row r="4854" spans="1:3" x14ac:dyDescent="0.15">
      <c r="A4854" s="619" t="s">
        <v>1125</v>
      </c>
      <c r="B4854" s="618">
        <v>2013</v>
      </c>
      <c r="C4854" s="619" t="s">
        <v>424</v>
      </c>
    </row>
    <row r="4855" spans="1:3" x14ac:dyDescent="0.15">
      <c r="A4855" s="619" t="s">
        <v>1125</v>
      </c>
      <c r="B4855" s="618">
        <v>2013</v>
      </c>
      <c r="C4855" s="619" t="s">
        <v>437</v>
      </c>
    </row>
    <row r="4856" spans="1:3" x14ac:dyDescent="0.15">
      <c r="A4856" s="619" t="s">
        <v>1125</v>
      </c>
      <c r="B4856" s="618">
        <v>2013</v>
      </c>
      <c r="C4856" s="619" t="s">
        <v>424</v>
      </c>
    </row>
    <row r="4857" spans="1:3" x14ac:dyDescent="0.15">
      <c r="A4857" s="619" t="s">
        <v>1125</v>
      </c>
      <c r="B4857" s="618">
        <v>2013</v>
      </c>
      <c r="C4857" s="619" t="s">
        <v>437</v>
      </c>
    </row>
    <row r="4858" spans="1:3" x14ac:dyDescent="0.15">
      <c r="A4858" s="619" t="s">
        <v>1125</v>
      </c>
      <c r="B4858" s="618">
        <v>2013</v>
      </c>
      <c r="C4858" s="619" t="s">
        <v>424</v>
      </c>
    </row>
    <row r="4859" spans="1:3" x14ac:dyDescent="0.15">
      <c r="A4859" s="619" t="s">
        <v>1125</v>
      </c>
      <c r="B4859" s="618">
        <v>2013</v>
      </c>
      <c r="C4859" s="619" t="s">
        <v>437</v>
      </c>
    </row>
    <row r="4860" spans="1:3" x14ac:dyDescent="0.15">
      <c r="A4860" s="619" t="s">
        <v>1125</v>
      </c>
      <c r="B4860" s="618">
        <v>2013</v>
      </c>
      <c r="C4860" s="619" t="s">
        <v>437</v>
      </c>
    </row>
    <row r="4861" spans="1:3" x14ac:dyDescent="0.15">
      <c r="A4861" s="619" t="s">
        <v>1125</v>
      </c>
      <c r="B4861" s="618">
        <v>2013</v>
      </c>
      <c r="C4861" s="619" t="s">
        <v>424</v>
      </c>
    </row>
    <row r="4862" spans="1:3" x14ac:dyDescent="0.15">
      <c r="A4862" s="619" t="s">
        <v>1125</v>
      </c>
      <c r="B4862" s="618">
        <v>2013</v>
      </c>
      <c r="C4862" s="619" t="s">
        <v>437</v>
      </c>
    </row>
    <row r="4863" spans="1:3" x14ac:dyDescent="0.15">
      <c r="A4863" s="619" t="s">
        <v>1125</v>
      </c>
      <c r="B4863" s="618">
        <v>2013</v>
      </c>
      <c r="C4863" s="619" t="s">
        <v>437</v>
      </c>
    </row>
    <row r="4864" spans="1:3" x14ac:dyDescent="0.15">
      <c r="A4864" s="619" t="s">
        <v>1125</v>
      </c>
      <c r="B4864" s="618">
        <v>2013</v>
      </c>
      <c r="C4864" s="619" t="s">
        <v>437</v>
      </c>
    </row>
    <row r="4865" spans="1:3" x14ac:dyDescent="0.15">
      <c r="A4865" s="619" t="s">
        <v>1125</v>
      </c>
      <c r="B4865" s="618">
        <v>2013</v>
      </c>
      <c r="C4865" s="619" t="s">
        <v>424</v>
      </c>
    </row>
    <row r="4866" spans="1:3" x14ac:dyDescent="0.15">
      <c r="A4866" s="619" t="s">
        <v>1125</v>
      </c>
      <c r="B4866" s="618">
        <v>2013</v>
      </c>
      <c r="C4866" s="619" t="s">
        <v>424</v>
      </c>
    </row>
    <row r="4867" spans="1:3" x14ac:dyDescent="0.15">
      <c r="A4867" s="619" t="s">
        <v>1125</v>
      </c>
      <c r="B4867" s="618">
        <v>2013</v>
      </c>
      <c r="C4867" s="619" t="s">
        <v>424</v>
      </c>
    </row>
    <row r="4868" spans="1:3" x14ac:dyDescent="0.15">
      <c r="A4868" s="619" t="s">
        <v>1125</v>
      </c>
      <c r="B4868" s="618">
        <v>2013</v>
      </c>
      <c r="C4868" s="619" t="s">
        <v>424</v>
      </c>
    </row>
    <row r="4869" spans="1:3" x14ac:dyDescent="0.15">
      <c r="A4869" s="619" t="s">
        <v>1125</v>
      </c>
      <c r="B4869" s="618">
        <v>2013</v>
      </c>
      <c r="C4869" s="619" t="s">
        <v>424</v>
      </c>
    </row>
    <row r="4870" spans="1:3" x14ac:dyDescent="0.15">
      <c r="A4870" s="619" t="s">
        <v>1125</v>
      </c>
      <c r="B4870" s="618">
        <v>2013</v>
      </c>
      <c r="C4870" s="619" t="s">
        <v>424</v>
      </c>
    </row>
    <row r="4871" spans="1:3" x14ac:dyDescent="0.15">
      <c r="A4871" s="619" t="s">
        <v>1125</v>
      </c>
      <c r="B4871" s="618">
        <v>2013</v>
      </c>
      <c r="C4871" s="619" t="s">
        <v>424</v>
      </c>
    </row>
    <row r="4872" spans="1:3" x14ac:dyDescent="0.15">
      <c r="A4872" s="619" t="s">
        <v>1125</v>
      </c>
      <c r="B4872" s="618">
        <v>2013</v>
      </c>
      <c r="C4872" s="619" t="s">
        <v>437</v>
      </c>
    </row>
    <row r="4873" spans="1:3" x14ac:dyDescent="0.15">
      <c r="A4873" s="619" t="s">
        <v>1125</v>
      </c>
      <c r="B4873" s="618">
        <v>2013</v>
      </c>
      <c r="C4873" s="619" t="s">
        <v>437</v>
      </c>
    </row>
    <row r="4874" spans="1:3" x14ac:dyDescent="0.15">
      <c r="A4874" s="618" t="s">
        <v>1125</v>
      </c>
      <c r="B4874" s="618">
        <v>2013</v>
      </c>
      <c r="C4874" s="619" t="s">
        <v>437</v>
      </c>
    </row>
    <row r="4875" spans="1:3" x14ac:dyDescent="0.15">
      <c r="A4875" s="618" t="s">
        <v>1125</v>
      </c>
      <c r="B4875" s="618">
        <v>2013</v>
      </c>
      <c r="C4875" s="619" t="s">
        <v>1080</v>
      </c>
    </row>
    <row r="4876" spans="1:3" x14ac:dyDescent="0.15">
      <c r="A4876" s="618" t="s">
        <v>1125</v>
      </c>
      <c r="B4876" s="618">
        <v>2013</v>
      </c>
      <c r="C4876" s="619" t="s">
        <v>424</v>
      </c>
    </row>
    <row r="4877" spans="1:3" x14ac:dyDescent="0.15">
      <c r="A4877" s="618" t="s">
        <v>1125</v>
      </c>
      <c r="B4877" s="618">
        <v>2013</v>
      </c>
      <c r="C4877" s="619" t="s">
        <v>424</v>
      </c>
    </row>
    <row r="4878" spans="1:3" x14ac:dyDescent="0.15">
      <c r="A4878" s="618" t="s">
        <v>1125</v>
      </c>
      <c r="B4878" s="618">
        <v>2013</v>
      </c>
      <c r="C4878" s="619" t="s">
        <v>424</v>
      </c>
    </row>
    <row r="4879" spans="1:3" x14ac:dyDescent="0.15">
      <c r="A4879" s="618" t="s">
        <v>1125</v>
      </c>
      <c r="B4879" s="618">
        <v>2013</v>
      </c>
      <c r="C4879" s="619" t="s">
        <v>424</v>
      </c>
    </row>
    <row r="4880" spans="1:3" x14ac:dyDescent="0.15">
      <c r="A4880" s="618" t="s">
        <v>1125</v>
      </c>
      <c r="B4880" s="618">
        <v>2013</v>
      </c>
      <c r="C4880" s="619" t="s">
        <v>424</v>
      </c>
    </row>
    <row r="4881" spans="1:3" x14ac:dyDescent="0.15">
      <c r="A4881" s="618" t="s">
        <v>1125</v>
      </c>
      <c r="B4881" s="618">
        <v>2013</v>
      </c>
      <c r="C4881" s="619" t="s">
        <v>1080</v>
      </c>
    </row>
    <row r="4882" spans="1:3" x14ac:dyDescent="0.15">
      <c r="A4882" s="618" t="s">
        <v>1125</v>
      </c>
      <c r="B4882" s="618">
        <v>2013</v>
      </c>
      <c r="C4882" s="619" t="s">
        <v>437</v>
      </c>
    </row>
    <row r="4883" spans="1:3" x14ac:dyDescent="0.15">
      <c r="A4883" s="618" t="s">
        <v>1125</v>
      </c>
      <c r="B4883" s="618">
        <v>2013</v>
      </c>
      <c r="C4883" s="619" t="s">
        <v>437</v>
      </c>
    </row>
    <row r="4884" spans="1:3" x14ac:dyDescent="0.15">
      <c r="A4884" s="618" t="s">
        <v>1125</v>
      </c>
      <c r="B4884" s="618">
        <v>2013</v>
      </c>
      <c r="C4884" s="619" t="s">
        <v>437</v>
      </c>
    </row>
    <row r="4885" spans="1:3" x14ac:dyDescent="0.15">
      <c r="A4885" s="618" t="s">
        <v>1125</v>
      </c>
      <c r="B4885" s="618">
        <v>2013</v>
      </c>
      <c r="C4885" s="619" t="s">
        <v>1080</v>
      </c>
    </row>
    <row r="4886" spans="1:3" x14ac:dyDescent="0.15">
      <c r="A4886" s="618" t="s">
        <v>1125</v>
      </c>
      <c r="B4886" s="618">
        <v>2013</v>
      </c>
      <c r="C4886" s="619" t="s">
        <v>424</v>
      </c>
    </row>
    <row r="4887" spans="1:3" x14ac:dyDescent="0.15">
      <c r="A4887" s="618" t="s">
        <v>1125</v>
      </c>
      <c r="B4887" s="618">
        <v>2013</v>
      </c>
      <c r="C4887" s="619" t="s">
        <v>424</v>
      </c>
    </row>
    <row r="4888" spans="1:3" x14ac:dyDescent="0.15">
      <c r="A4888" s="618" t="s">
        <v>1125</v>
      </c>
      <c r="B4888" s="618">
        <v>2013</v>
      </c>
      <c r="C4888" s="619" t="s">
        <v>424</v>
      </c>
    </row>
    <row r="4889" spans="1:3" x14ac:dyDescent="0.15">
      <c r="A4889" s="618" t="s">
        <v>1125</v>
      </c>
      <c r="B4889" s="618">
        <v>2013</v>
      </c>
      <c r="C4889" s="619" t="s">
        <v>424</v>
      </c>
    </row>
    <row r="4890" spans="1:3" x14ac:dyDescent="0.15">
      <c r="A4890" s="618" t="s">
        <v>1125</v>
      </c>
      <c r="B4890" s="618">
        <v>2013</v>
      </c>
      <c r="C4890" s="619" t="s">
        <v>424</v>
      </c>
    </row>
    <row r="4891" spans="1:3" x14ac:dyDescent="0.15">
      <c r="A4891" s="618" t="s">
        <v>1125</v>
      </c>
      <c r="B4891" s="618">
        <v>2013</v>
      </c>
      <c r="C4891" s="619" t="s">
        <v>1080</v>
      </c>
    </row>
    <row r="4892" spans="1:3" x14ac:dyDescent="0.15">
      <c r="A4892" s="619" t="s">
        <v>1125</v>
      </c>
      <c r="B4892" s="618">
        <v>2013</v>
      </c>
      <c r="C4892" s="619" t="s">
        <v>424</v>
      </c>
    </row>
    <row r="4893" spans="1:3" x14ac:dyDescent="0.15">
      <c r="A4893" s="619" t="s">
        <v>1125</v>
      </c>
      <c r="B4893" s="618">
        <v>2013</v>
      </c>
      <c r="C4893" s="619" t="s">
        <v>424</v>
      </c>
    </row>
    <row r="4894" spans="1:3" x14ac:dyDescent="0.15">
      <c r="A4894" s="619" t="s">
        <v>1125</v>
      </c>
      <c r="B4894" s="618">
        <v>2013</v>
      </c>
      <c r="C4894" s="619" t="s">
        <v>424</v>
      </c>
    </row>
    <row r="4895" spans="1:3" x14ac:dyDescent="0.15">
      <c r="A4895" s="619" t="s">
        <v>1125</v>
      </c>
      <c r="B4895" s="618">
        <v>2013</v>
      </c>
      <c r="C4895" s="619" t="s">
        <v>424</v>
      </c>
    </row>
    <row r="4896" spans="1:3" x14ac:dyDescent="0.15">
      <c r="A4896" s="619" t="s">
        <v>1125</v>
      </c>
      <c r="B4896" s="618">
        <v>2013</v>
      </c>
      <c r="C4896" s="619" t="s">
        <v>424</v>
      </c>
    </row>
    <row r="4897" spans="1:3" x14ac:dyDescent="0.15">
      <c r="A4897" s="619" t="s">
        <v>1125</v>
      </c>
      <c r="B4897" s="618">
        <v>2013</v>
      </c>
      <c r="C4897" s="619" t="s">
        <v>424</v>
      </c>
    </row>
    <row r="4898" spans="1:3" x14ac:dyDescent="0.15">
      <c r="A4898" s="619" t="s">
        <v>1125</v>
      </c>
      <c r="B4898" s="618">
        <v>2013</v>
      </c>
      <c r="C4898" s="619" t="s">
        <v>424</v>
      </c>
    </row>
    <row r="4899" spans="1:3" x14ac:dyDescent="0.15">
      <c r="A4899" s="619" t="s">
        <v>1125</v>
      </c>
      <c r="B4899" s="618">
        <v>2013</v>
      </c>
      <c r="C4899" s="619" t="s">
        <v>437</v>
      </c>
    </row>
    <row r="4900" spans="1:3" x14ac:dyDescent="0.15">
      <c r="A4900" s="619" t="s">
        <v>1125</v>
      </c>
      <c r="B4900" s="618">
        <v>2013</v>
      </c>
      <c r="C4900" s="619" t="s">
        <v>1102</v>
      </c>
    </row>
    <row r="4901" spans="1:3" x14ac:dyDescent="0.15">
      <c r="A4901" s="619" t="s">
        <v>1125</v>
      </c>
      <c r="B4901" s="618">
        <v>2013</v>
      </c>
      <c r="C4901" s="619" t="s">
        <v>424</v>
      </c>
    </row>
    <row r="4902" spans="1:3" x14ac:dyDescent="0.15">
      <c r="A4902" s="619" t="s">
        <v>1125</v>
      </c>
      <c r="B4902" s="618">
        <v>2013</v>
      </c>
      <c r="C4902" s="619" t="s">
        <v>437</v>
      </c>
    </row>
    <row r="4903" spans="1:3" x14ac:dyDescent="0.15">
      <c r="A4903" s="619" t="s">
        <v>1125</v>
      </c>
      <c r="B4903" s="618">
        <v>2013</v>
      </c>
      <c r="C4903" s="619" t="s">
        <v>1102</v>
      </c>
    </row>
    <row r="4904" spans="1:3" x14ac:dyDescent="0.15">
      <c r="A4904" s="619" t="s">
        <v>1125</v>
      </c>
      <c r="B4904" s="618">
        <v>2013</v>
      </c>
      <c r="C4904" s="619" t="s">
        <v>424</v>
      </c>
    </row>
    <row r="4905" spans="1:3" x14ac:dyDescent="0.15">
      <c r="A4905" s="619" t="s">
        <v>1125</v>
      </c>
      <c r="B4905" s="618">
        <v>2013</v>
      </c>
      <c r="C4905" s="619" t="s">
        <v>424</v>
      </c>
    </row>
    <row r="4906" spans="1:3" x14ac:dyDescent="0.15">
      <c r="A4906" s="619" t="s">
        <v>1125</v>
      </c>
      <c r="B4906" s="618">
        <v>2013</v>
      </c>
      <c r="C4906" s="619" t="s">
        <v>424</v>
      </c>
    </row>
    <row r="4907" spans="1:3" x14ac:dyDescent="0.15">
      <c r="A4907" s="619" t="s">
        <v>1125</v>
      </c>
      <c r="B4907" s="618">
        <v>2013</v>
      </c>
      <c r="C4907" s="619" t="s">
        <v>437</v>
      </c>
    </row>
    <row r="4908" spans="1:3" x14ac:dyDescent="0.15">
      <c r="A4908" s="619" t="s">
        <v>1125</v>
      </c>
      <c r="B4908" s="618">
        <v>2013</v>
      </c>
      <c r="C4908" s="619" t="s">
        <v>437</v>
      </c>
    </row>
    <row r="4909" spans="1:3" x14ac:dyDescent="0.15">
      <c r="A4909" s="619" t="s">
        <v>1125</v>
      </c>
      <c r="B4909" s="618">
        <v>2013</v>
      </c>
      <c r="C4909" s="619" t="s">
        <v>424</v>
      </c>
    </row>
    <row r="4910" spans="1:3" x14ac:dyDescent="0.15">
      <c r="A4910" s="619" t="s">
        <v>1125</v>
      </c>
      <c r="B4910" s="618">
        <v>2013</v>
      </c>
      <c r="C4910" s="619" t="s">
        <v>424</v>
      </c>
    </row>
    <row r="4911" spans="1:3" x14ac:dyDescent="0.15">
      <c r="A4911" s="619" t="s">
        <v>1125</v>
      </c>
      <c r="B4911" s="618">
        <v>2013</v>
      </c>
      <c r="C4911" s="619" t="s">
        <v>1080</v>
      </c>
    </row>
    <row r="4912" spans="1:3" x14ac:dyDescent="0.15">
      <c r="A4912" s="619" t="s">
        <v>1125</v>
      </c>
      <c r="B4912" s="618">
        <v>2013</v>
      </c>
      <c r="C4912" s="619" t="s">
        <v>437</v>
      </c>
    </row>
    <row r="4913" spans="1:3" x14ac:dyDescent="0.15">
      <c r="A4913" s="619" t="s">
        <v>1125</v>
      </c>
      <c r="B4913" s="618">
        <v>2013</v>
      </c>
      <c r="C4913" s="619" t="s">
        <v>424</v>
      </c>
    </row>
    <row r="4914" spans="1:3" x14ac:dyDescent="0.15">
      <c r="A4914" s="619" t="s">
        <v>1125</v>
      </c>
      <c r="B4914" s="618">
        <v>2013</v>
      </c>
      <c r="C4914" s="619" t="s">
        <v>1080</v>
      </c>
    </row>
    <row r="4915" spans="1:3" x14ac:dyDescent="0.15">
      <c r="A4915" s="619" t="s">
        <v>1125</v>
      </c>
      <c r="B4915" s="618">
        <v>2013</v>
      </c>
      <c r="C4915" s="619" t="s">
        <v>437</v>
      </c>
    </row>
    <row r="4916" spans="1:3" x14ac:dyDescent="0.15">
      <c r="A4916" s="619" t="s">
        <v>1125</v>
      </c>
      <c r="B4916" s="618">
        <v>2013</v>
      </c>
      <c r="C4916" s="619" t="s">
        <v>424</v>
      </c>
    </row>
    <row r="4917" spans="1:3" x14ac:dyDescent="0.15">
      <c r="A4917" s="619" t="s">
        <v>1125</v>
      </c>
      <c r="B4917" s="618">
        <v>2013</v>
      </c>
      <c r="C4917" s="619" t="s">
        <v>1080</v>
      </c>
    </row>
    <row r="4918" spans="1:3" x14ac:dyDescent="0.15">
      <c r="A4918" s="619" t="s">
        <v>1125</v>
      </c>
      <c r="B4918" s="618">
        <v>2013</v>
      </c>
      <c r="C4918" s="619" t="s">
        <v>437</v>
      </c>
    </row>
    <row r="4919" spans="1:3" x14ac:dyDescent="0.15">
      <c r="A4919" s="619" t="s">
        <v>1125</v>
      </c>
      <c r="B4919" s="618">
        <v>2013</v>
      </c>
      <c r="C4919" s="619" t="s">
        <v>1080</v>
      </c>
    </row>
    <row r="4920" spans="1:3" x14ac:dyDescent="0.15">
      <c r="A4920" s="619" t="s">
        <v>1125</v>
      </c>
      <c r="B4920" s="618">
        <v>2013</v>
      </c>
      <c r="C4920" s="619" t="s">
        <v>437</v>
      </c>
    </row>
    <row r="4921" spans="1:3" x14ac:dyDescent="0.15">
      <c r="A4921" s="619" t="s">
        <v>1125</v>
      </c>
      <c r="B4921" s="618">
        <v>2013</v>
      </c>
      <c r="C4921" s="619" t="s">
        <v>1080</v>
      </c>
    </row>
    <row r="4922" spans="1:3" x14ac:dyDescent="0.15">
      <c r="A4922" s="619" t="s">
        <v>1125</v>
      </c>
      <c r="B4922" s="618">
        <v>2013</v>
      </c>
      <c r="C4922" s="619" t="s">
        <v>437</v>
      </c>
    </row>
    <row r="4923" spans="1:3" x14ac:dyDescent="0.15">
      <c r="A4923" s="619" t="s">
        <v>1125</v>
      </c>
      <c r="B4923" s="618">
        <v>2013</v>
      </c>
      <c r="C4923" s="619" t="s">
        <v>424</v>
      </c>
    </row>
    <row r="4924" spans="1:3" x14ac:dyDescent="0.15">
      <c r="A4924" s="619" t="s">
        <v>1125</v>
      </c>
      <c r="B4924" s="618">
        <v>2013</v>
      </c>
      <c r="C4924" s="619" t="s">
        <v>424</v>
      </c>
    </row>
    <row r="4925" spans="1:3" x14ac:dyDescent="0.15">
      <c r="A4925" s="619" t="s">
        <v>1125</v>
      </c>
      <c r="B4925" s="618">
        <v>2013</v>
      </c>
      <c r="C4925" s="619" t="s">
        <v>424</v>
      </c>
    </row>
    <row r="4926" spans="1:3" x14ac:dyDescent="0.15">
      <c r="A4926" s="619" t="s">
        <v>1125</v>
      </c>
      <c r="B4926" s="618">
        <v>2013</v>
      </c>
      <c r="C4926" s="619" t="s">
        <v>437</v>
      </c>
    </row>
    <row r="4927" spans="1:3" x14ac:dyDescent="0.15">
      <c r="A4927" s="619" t="s">
        <v>1125</v>
      </c>
      <c r="B4927" s="618">
        <v>2013</v>
      </c>
      <c r="C4927" s="619" t="s">
        <v>437</v>
      </c>
    </row>
    <row r="4928" spans="1:3" x14ac:dyDescent="0.15">
      <c r="A4928" s="619" t="s">
        <v>1125</v>
      </c>
      <c r="B4928" s="618">
        <v>2013</v>
      </c>
      <c r="C4928" s="619" t="s">
        <v>424</v>
      </c>
    </row>
    <row r="4929" spans="1:3" x14ac:dyDescent="0.15">
      <c r="A4929" s="619" t="s">
        <v>1125</v>
      </c>
      <c r="B4929" s="618">
        <v>2013</v>
      </c>
      <c r="C4929" s="619" t="s">
        <v>424</v>
      </c>
    </row>
    <row r="4930" spans="1:3" x14ac:dyDescent="0.15">
      <c r="A4930" s="619" t="s">
        <v>1125</v>
      </c>
      <c r="B4930" s="618">
        <v>2013</v>
      </c>
      <c r="C4930" s="619" t="s">
        <v>1080</v>
      </c>
    </row>
    <row r="4931" spans="1:3" x14ac:dyDescent="0.15">
      <c r="A4931" s="619" t="s">
        <v>1125</v>
      </c>
      <c r="B4931" s="618">
        <v>2013</v>
      </c>
      <c r="C4931" s="619" t="s">
        <v>1080</v>
      </c>
    </row>
    <row r="4932" spans="1:3" x14ac:dyDescent="0.15">
      <c r="A4932" s="619" t="s">
        <v>1125</v>
      </c>
      <c r="B4932" s="618">
        <v>2013</v>
      </c>
      <c r="C4932" s="619" t="s">
        <v>1080</v>
      </c>
    </row>
    <row r="4933" spans="1:3" x14ac:dyDescent="0.15">
      <c r="A4933" s="619" t="s">
        <v>1125</v>
      </c>
      <c r="B4933" s="618">
        <v>2013</v>
      </c>
      <c r="C4933" s="619" t="s">
        <v>1107</v>
      </c>
    </row>
    <row r="4934" spans="1:3" x14ac:dyDescent="0.15">
      <c r="A4934" s="619" t="s">
        <v>1125</v>
      </c>
      <c r="B4934" s="618">
        <v>2013</v>
      </c>
      <c r="C4934" s="619" t="s">
        <v>1102</v>
      </c>
    </row>
    <row r="4935" spans="1:3" x14ac:dyDescent="0.15">
      <c r="A4935" s="619" t="s">
        <v>1125</v>
      </c>
      <c r="B4935" s="618">
        <v>2013</v>
      </c>
      <c r="C4935" s="619" t="s">
        <v>1080</v>
      </c>
    </row>
    <row r="4936" spans="1:3" x14ac:dyDescent="0.15">
      <c r="A4936" s="619" t="s">
        <v>1125</v>
      </c>
      <c r="B4936" s="618">
        <v>2013</v>
      </c>
      <c r="C4936" s="619" t="s">
        <v>1080</v>
      </c>
    </row>
    <row r="4937" spans="1:3" x14ac:dyDescent="0.15">
      <c r="A4937" s="619" t="s">
        <v>1125</v>
      </c>
      <c r="B4937" s="618">
        <v>2013</v>
      </c>
      <c r="C4937" s="619" t="s">
        <v>437</v>
      </c>
    </row>
    <row r="4938" spans="1:3" x14ac:dyDescent="0.15">
      <c r="A4938" s="619" t="s">
        <v>1125</v>
      </c>
      <c r="B4938" s="618">
        <v>2013</v>
      </c>
      <c r="C4938" s="619" t="s">
        <v>424</v>
      </c>
    </row>
    <row r="4939" spans="1:3" x14ac:dyDescent="0.15">
      <c r="A4939" s="619" t="s">
        <v>1125</v>
      </c>
      <c r="B4939" s="618">
        <v>2013</v>
      </c>
      <c r="C4939" s="619" t="s">
        <v>424</v>
      </c>
    </row>
    <row r="4940" spans="1:3" x14ac:dyDescent="0.15">
      <c r="A4940" s="619" t="s">
        <v>1125</v>
      </c>
      <c r="B4940" s="618">
        <v>2013</v>
      </c>
      <c r="C4940" s="619" t="s">
        <v>424</v>
      </c>
    </row>
    <row r="4941" spans="1:3" x14ac:dyDescent="0.15">
      <c r="A4941" s="618" t="s">
        <v>1125</v>
      </c>
      <c r="B4941" s="618">
        <v>2013</v>
      </c>
      <c r="C4941" s="619" t="s">
        <v>424</v>
      </c>
    </row>
    <row r="4942" spans="1:3" x14ac:dyDescent="0.15">
      <c r="A4942" s="618" t="s">
        <v>1125</v>
      </c>
      <c r="B4942" s="618">
        <v>2013</v>
      </c>
      <c r="C4942" s="619" t="s">
        <v>437</v>
      </c>
    </row>
    <row r="4943" spans="1:3" x14ac:dyDescent="0.15">
      <c r="A4943" s="618" t="s">
        <v>1125</v>
      </c>
      <c r="B4943" s="618">
        <v>2013</v>
      </c>
      <c r="C4943" s="619" t="s">
        <v>424</v>
      </c>
    </row>
    <row r="4944" spans="1:3" x14ac:dyDescent="0.15">
      <c r="A4944" s="618" t="s">
        <v>1125</v>
      </c>
      <c r="B4944" s="618">
        <v>2013</v>
      </c>
      <c r="C4944" s="619" t="s">
        <v>424</v>
      </c>
    </row>
    <row r="4945" spans="1:3" x14ac:dyDescent="0.15">
      <c r="A4945" s="618" t="s">
        <v>1125</v>
      </c>
      <c r="B4945" s="618">
        <v>2013</v>
      </c>
      <c r="C4945" s="619" t="s">
        <v>437</v>
      </c>
    </row>
    <row r="4946" spans="1:3" x14ac:dyDescent="0.15">
      <c r="A4946" s="618" t="s">
        <v>1125</v>
      </c>
      <c r="B4946" s="618">
        <v>2013</v>
      </c>
      <c r="C4946" s="619" t="s">
        <v>424</v>
      </c>
    </row>
    <row r="4947" spans="1:3" x14ac:dyDescent="0.15">
      <c r="A4947" s="618" t="s">
        <v>1125</v>
      </c>
      <c r="B4947" s="618">
        <v>2013</v>
      </c>
      <c r="C4947" s="619" t="s">
        <v>437</v>
      </c>
    </row>
    <row r="4948" spans="1:3" x14ac:dyDescent="0.15">
      <c r="A4948" s="618" t="s">
        <v>1125</v>
      </c>
      <c r="B4948" s="618">
        <v>2013</v>
      </c>
      <c r="C4948" s="619" t="s">
        <v>437</v>
      </c>
    </row>
    <row r="4949" spans="1:3" x14ac:dyDescent="0.15">
      <c r="A4949" s="618" t="s">
        <v>1125</v>
      </c>
      <c r="B4949" s="618">
        <v>2013</v>
      </c>
      <c r="C4949" s="619" t="s">
        <v>1102</v>
      </c>
    </row>
    <row r="4950" spans="1:3" x14ac:dyDescent="0.15">
      <c r="A4950" s="618" t="s">
        <v>1125</v>
      </c>
      <c r="B4950" s="618">
        <v>2013</v>
      </c>
      <c r="C4950" s="619" t="s">
        <v>1102</v>
      </c>
    </row>
    <row r="4951" spans="1:3" x14ac:dyDescent="0.15">
      <c r="A4951" s="618" t="s">
        <v>1125</v>
      </c>
      <c r="B4951" s="618">
        <v>2013</v>
      </c>
      <c r="C4951" s="619" t="s">
        <v>437</v>
      </c>
    </row>
    <row r="4952" spans="1:3" x14ac:dyDescent="0.15">
      <c r="A4952" s="618" t="s">
        <v>1125</v>
      </c>
      <c r="B4952" s="618">
        <v>2013</v>
      </c>
      <c r="C4952" s="619" t="s">
        <v>437</v>
      </c>
    </row>
    <row r="4953" spans="1:3" x14ac:dyDescent="0.15">
      <c r="A4953" s="618" t="s">
        <v>1125</v>
      </c>
      <c r="B4953" s="618">
        <v>2013</v>
      </c>
      <c r="C4953" s="619" t="s">
        <v>1080</v>
      </c>
    </row>
    <row r="4954" spans="1:3" x14ac:dyDescent="0.15">
      <c r="A4954" s="618" t="s">
        <v>1125</v>
      </c>
      <c r="B4954" s="618">
        <v>2013</v>
      </c>
      <c r="C4954" s="619" t="s">
        <v>1080</v>
      </c>
    </row>
    <row r="4955" spans="1:3" x14ac:dyDescent="0.15">
      <c r="A4955" s="618" t="s">
        <v>1125</v>
      </c>
      <c r="B4955" s="618">
        <v>2013</v>
      </c>
      <c r="C4955" s="619" t="s">
        <v>437</v>
      </c>
    </row>
    <row r="4956" spans="1:3" x14ac:dyDescent="0.15">
      <c r="A4956" s="619" t="s">
        <v>1125</v>
      </c>
      <c r="B4956" s="618">
        <v>2013</v>
      </c>
      <c r="C4956" s="619" t="s">
        <v>424</v>
      </c>
    </row>
    <row r="4957" spans="1:3" x14ac:dyDescent="0.15">
      <c r="A4957" s="619" t="s">
        <v>1125</v>
      </c>
      <c r="B4957" s="618">
        <v>2013</v>
      </c>
      <c r="C4957" s="619" t="s">
        <v>424</v>
      </c>
    </row>
    <row r="4958" spans="1:3" x14ac:dyDescent="0.15">
      <c r="A4958" s="619" t="s">
        <v>1125</v>
      </c>
      <c r="B4958" s="618">
        <v>2013</v>
      </c>
      <c r="C4958" s="619" t="s">
        <v>1080</v>
      </c>
    </row>
    <row r="4959" spans="1:3" x14ac:dyDescent="0.15">
      <c r="A4959" s="619" t="s">
        <v>1125</v>
      </c>
      <c r="B4959" s="618">
        <v>2013</v>
      </c>
      <c r="C4959" s="619" t="s">
        <v>437</v>
      </c>
    </row>
    <row r="4960" spans="1:3" x14ac:dyDescent="0.15">
      <c r="A4960" s="619" t="s">
        <v>1125</v>
      </c>
      <c r="B4960" s="618">
        <v>2013</v>
      </c>
      <c r="C4960" s="619" t="s">
        <v>437</v>
      </c>
    </row>
    <row r="4961" spans="1:3" x14ac:dyDescent="0.15">
      <c r="A4961" s="619" t="s">
        <v>1125</v>
      </c>
      <c r="B4961" s="618">
        <v>2013</v>
      </c>
      <c r="C4961" s="619" t="s">
        <v>437</v>
      </c>
    </row>
    <row r="4962" spans="1:3" x14ac:dyDescent="0.15">
      <c r="A4962" s="619" t="s">
        <v>1125</v>
      </c>
      <c r="B4962" s="618">
        <v>2013</v>
      </c>
      <c r="C4962" s="619" t="s">
        <v>1080</v>
      </c>
    </row>
    <row r="4963" spans="1:3" x14ac:dyDescent="0.15">
      <c r="A4963" s="619" t="s">
        <v>1125</v>
      </c>
      <c r="B4963" s="618">
        <v>2013</v>
      </c>
      <c r="C4963" s="619" t="s">
        <v>1080</v>
      </c>
    </row>
    <row r="4964" spans="1:3" x14ac:dyDescent="0.15">
      <c r="A4964" s="619" t="s">
        <v>1125</v>
      </c>
      <c r="B4964" s="618">
        <v>2013</v>
      </c>
      <c r="C4964" s="619" t="s">
        <v>424</v>
      </c>
    </row>
    <row r="4965" spans="1:3" x14ac:dyDescent="0.15">
      <c r="A4965" s="619" t="s">
        <v>1125</v>
      </c>
      <c r="B4965" s="618">
        <v>2013</v>
      </c>
      <c r="C4965" s="619" t="s">
        <v>424</v>
      </c>
    </row>
    <row r="4966" spans="1:3" x14ac:dyDescent="0.15">
      <c r="A4966" s="619" t="s">
        <v>1125</v>
      </c>
      <c r="B4966" s="618">
        <v>2013</v>
      </c>
      <c r="C4966" s="619" t="s">
        <v>424</v>
      </c>
    </row>
    <row r="4967" spans="1:3" x14ac:dyDescent="0.15">
      <c r="A4967" s="619" t="s">
        <v>1125</v>
      </c>
      <c r="B4967" s="618">
        <v>2013</v>
      </c>
      <c r="C4967" s="619" t="s">
        <v>437</v>
      </c>
    </row>
    <row r="4968" spans="1:3" x14ac:dyDescent="0.15">
      <c r="A4968" s="619" t="s">
        <v>1125</v>
      </c>
      <c r="B4968" s="618">
        <v>2013</v>
      </c>
      <c r="C4968" s="619" t="s">
        <v>424</v>
      </c>
    </row>
    <row r="4969" spans="1:3" x14ac:dyDescent="0.15">
      <c r="A4969" s="619" t="s">
        <v>1125</v>
      </c>
      <c r="B4969" s="618">
        <v>2013</v>
      </c>
      <c r="C4969" s="619" t="s">
        <v>424</v>
      </c>
    </row>
    <row r="4970" spans="1:3" x14ac:dyDescent="0.15">
      <c r="A4970" s="619" t="s">
        <v>1125</v>
      </c>
      <c r="B4970" s="618">
        <v>2013</v>
      </c>
      <c r="C4970" s="619" t="s">
        <v>437</v>
      </c>
    </row>
    <row r="4971" spans="1:3" x14ac:dyDescent="0.15">
      <c r="A4971" s="619" t="s">
        <v>1125</v>
      </c>
      <c r="B4971" s="618">
        <v>2013</v>
      </c>
      <c r="C4971" s="619" t="s">
        <v>1080</v>
      </c>
    </row>
    <row r="4972" spans="1:3" x14ac:dyDescent="0.15">
      <c r="A4972" s="619" t="s">
        <v>1125</v>
      </c>
      <c r="B4972" s="618">
        <v>2013</v>
      </c>
      <c r="C4972" s="619" t="s">
        <v>424</v>
      </c>
    </row>
    <row r="4973" spans="1:3" x14ac:dyDescent="0.15">
      <c r="A4973" s="619" t="s">
        <v>1125</v>
      </c>
      <c r="B4973" s="618">
        <v>2013</v>
      </c>
      <c r="C4973" s="619" t="s">
        <v>424</v>
      </c>
    </row>
    <row r="4974" spans="1:3" x14ac:dyDescent="0.15">
      <c r="A4974" s="619" t="s">
        <v>1125</v>
      </c>
      <c r="B4974" s="618">
        <v>2013</v>
      </c>
      <c r="C4974" s="619" t="s">
        <v>437</v>
      </c>
    </row>
    <row r="4975" spans="1:3" x14ac:dyDescent="0.15">
      <c r="A4975" s="619" t="s">
        <v>1125</v>
      </c>
      <c r="B4975" s="618">
        <v>2013</v>
      </c>
      <c r="C4975" s="619" t="s">
        <v>437</v>
      </c>
    </row>
    <row r="4976" spans="1:3" x14ac:dyDescent="0.15">
      <c r="A4976" s="619" t="s">
        <v>1125</v>
      </c>
      <c r="B4976" s="618">
        <v>2013</v>
      </c>
      <c r="C4976" s="619" t="s">
        <v>1080</v>
      </c>
    </row>
    <row r="4977" spans="1:3" x14ac:dyDescent="0.15">
      <c r="A4977" s="619" t="s">
        <v>1125</v>
      </c>
      <c r="B4977" s="618">
        <v>2013</v>
      </c>
      <c r="C4977" s="619" t="s">
        <v>1080</v>
      </c>
    </row>
    <row r="4978" spans="1:3" x14ac:dyDescent="0.15">
      <c r="A4978" s="619" t="s">
        <v>1125</v>
      </c>
      <c r="B4978" s="618">
        <v>2013</v>
      </c>
      <c r="C4978" s="619" t="s">
        <v>1103</v>
      </c>
    </row>
    <row r="4979" spans="1:3" x14ac:dyDescent="0.15">
      <c r="A4979" s="619" t="s">
        <v>1125</v>
      </c>
      <c r="B4979" s="618">
        <v>2013</v>
      </c>
      <c r="C4979" s="619" t="s">
        <v>437</v>
      </c>
    </row>
    <row r="4980" spans="1:3" x14ac:dyDescent="0.15">
      <c r="A4980" s="619" t="s">
        <v>1125</v>
      </c>
      <c r="B4980" s="618">
        <v>2013</v>
      </c>
      <c r="C4980" s="619" t="s">
        <v>1102</v>
      </c>
    </row>
    <row r="4981" spans="1:3" x14ac:dyDescent="0.15">
      <c r="A4981" s="619" t="s">
        <v>1125</v>
      </c>
      <c r="B4981" s="618">
        <v>2013</v>
      </c>
      <c r="C4981" s="619" t="s">
        <v>424</v>
      </c>
    </row>
    <row r="4982" spans="1:3" x14ac:dyDescent="0.15">
      <c r="A4982" s="619" t="s">
        <v>1125</v>
      </c>
      <c r="B4982" s="618">
        <v>2013</v>
      </c>
      <c r="C4982" s="619" t="s">
        <v>1103</v>
      </c>
    </row>
    <row r="4983" spans="1:3" x14ac:dyDescent="0.15">
      <c r="A4983" s="619" t="s">
        <v>1125</v>
      </c>
      <c r="B4983" s="618">
        <v>2013</v>
      </c>
      <c r="C4983" s="619" t="s">
        <v>1103</v>
      </c>
    </row>
    <row r="4984" spans="1:3" x14ac:dyDescent="0.15">
      <c r="A4984" s="619" t="s">
        <v>1125</v>
      </c>
      <c r="B4984" s="618">
        <v>2013</v>
      </c>
      <c r="C4984" s="619" t="s">
        <v>437</v>
      </c>
    </row>
    <row r="4985" spans="1:3" x14ac:dyDescent="0.15">
      <c r="A4985" s="619" t="s">
        <v>1125</v>
      </c>
      <c r="B4985" s="618">
        <v>2013</v>
      </c>
      <c r="C4985" s="619" t="s">
        <v>437</v>
      </c>
    </row>
    <row r="4986" spans="1:3" x14ac:dyDescent="0.15">
      <c r="A4986" s="619" t="s">
        <v>1125</v>
      </c>
      <c r="B4986" s="618">
        <v>2013</v>
      </c>
      <c r="C4986" s="619" t="s">
        <v>424</v>
      </c>
    </row>
    <row r="4987" spans="1:3" x14ac:dyDescent="0.15">
      <c r="A4987" s="619" t="s">
        <v>1125</v>
      </c>
      <c r="B4987" s="618">
        <v>2013</v>
      </c>
      <c r="C4987" s="619" t="s">
        <v>424</v>
      </c>
    </row>
    <row r="4988" spans="1:3" x14ac:dyDescent="0.15">
      <c r="A4988" s="619" t="s">
        <v>1125</v>
      </c>
      <c r="B4988" s="618">
        <v>2013</v>
      </c>
      <c r="C4988" s="619" t="s">
        <v>424</v>
      </c>
    </row>
    <row r="4989" spans="1:3" x14ac:dyDescent="0.15">
      <c r="A4989" s="619" t="s">
        <v>1125</v>
      </c>
      <c r="B4989" s="618">
        <v>2013</v>
      </c>
      <c r="C4989" s="619" t="s">
        <v>424</v>
      </c>
    </row>
    <row r="4990" spans="1:3" x14ac:dyDescent="0.15">
      <c r="A4990" s="619" t="s">
        <v>1125</v>
      </c>
      <c r="B4990" s="618">
        <v>2013</v>
      </c>
      <c r="C4990" s="619" t="s">
        <v>424</v>
      </c>
    </row>
    <row r="4991" spans="1:3" x14ac:dyDescent="0.15">
      <c r="A4991" s="619" t="s">
        <v>1125</v>
      </c>
      <c r="B4991" s="618">
        <v>2013</v>
      </c>
      <c r="C4991" s="619" t="s">
        <v>424</v>
      </c>
    </row>
    <row r="4992" spans="1:3" x14ac:dyDescent="0.15">
      <c r="A4992" s="619" t="s">
        <v>1125</v>
      </c>
      <c r="B4992" s="618">
        <v>2013</v>
      </c>
      <c r="C4992" s="619" t="s">
        <v>424</v>
      </c>
    </row>
    <row r="4993" spans="1:3" x14ac:dyDescent="0.15">
      <c r="A4993" s="619" t="s">
        <v>1125</v>
      </c>
      <c r="B4993" s="618">
        <v>2013</v>
      </c>
      <c r="C4993" s="619" t="s">
        <v>424</v>
      </c>
    </row>
    <row r="4994" spans="1:3" x14ac:dyDescent="0.15">
      <c r="A4994" s="619" t="s">
        <v>1125</v>
      </c>
      <c r="B4994" s="618">
        <v>2013</v>
      </c>
      <c r="C4994" s="619" t="s">
        <v>437</v>
      </c>
    </row>
    <row r="4995" spans="1:3" x14ac:dyDescent="0.15">
      <c r="A4995" s="619" t="s">
        <v>1125</v>
      </c>
      <c r="B4995" s="618">
        <v>2013</v>
      </c>
      <c r="C4995" s="619" t="s">
        <v>437</v>
      </c>
    </row>
    <row r="4996" spans="1:3" x14ac:dyDescent="0.15">
      <c r="A4996" s="619" t="s">
        <v>1125</v>
      </c>
      <c r="B4996" s="618">
        <v>2013</v>
      </c>
      <c r="C4996" s="619" t="s">
        <v>424</v>
      </c>
    </row>
    <row r="4997" spans="1:3" x14ac:dyDescent="0.15">
      <c r="A4997" s="619" t="s">
        <v>1125</v>
      </c>
      <c r="B4997" s="618">
        <v>2013</v>
      </c>
      <c r="C4997" s="619" t="s">
        <v>437</v>
      </c>
    </row>
    <row r="4998" spans="1:3" x14ac:dyDescent="0.15">
      <c r="A4998" s="619" t="s">
        <v>1125</v>
      </c>
      <c r="B4998" s="618">
        <v>2013</v>
      </c>
      <c r="C4998" s="619" t="s">
        <v>424</v>
      </c>
    </row>
    <row r="4999" spans="1:3" x14ac:dyDescent="0.15">
      <c r="A4999" s="619" t="s">
        <v>1125</v>
      </c>
      <c r="B4999" s="618">
        <v>2013</v>
      </c>
      <c r="C4999" s="619" t="s">
        <v>437</v>
      </c>
    </row>
    <row r="5000" spans="1:3" x14ac:dyDescent="0.15">
      <c r="A5000" s="619" t="s">
        <v>1125</v>
      </c>
      <c r="B5000" s="618">
        <v>2013</v>
      </c>
      <c r="C5000" s="619" t="s">
        <v>437</v>
      </c>
    </row>
    <row r="5001" spans="1:3" x14ac:dyDescent="0.15">
      <c r="A5001" s="618" t="s">
        <v>1125</v>
      </c>
      <c r="B5001" s="618">
        <v>2013</v>
      </c>
      <c r="C5001" s="619" t="s">
        <v>437</v>
      </c>
    </row>
    <row r="5002" spans="1:3" x14ac:dyDescent="0.15">
      <c r="A5002" s="618" t="s">
        <v>1125</v>
      </c>
      <c r="B5002" s="618">
        <v>2013</v>
      </c>
      <c r="C5002" s="619" t="s">
        <v>424</v>
      </c>
    </row>
    <row r="5003" spans="1:3" x14ac:dyDescent="0.15">
      <c r="A5003" s="618" t="s">
        <v>1125</v>
      </c>
      <c r="B5003" s="618">
        <v>2013</v>
      </c>
      <c r="C5003" s="619" t="s">
        <v>437</v>
      </c>
    </row>
    <row r="5004" spans="1:3" x14ac:dyDescent="0.15">
      <c r="A5004" s="618" t="s">
        <v>1125</v>
      </c>
      <c r="B5004" s="618">
        <v>2013</v>
      </c>
      <c r="C5004" s="619" t="s">
        <v>424</v>
      </c>
    </row>
    <row r="5005" spans="1:3" x14ac:dyDescent="0.15">
      <c r="A5005" s="618" t="s">
        <v>1125</v>
      </c>
      <c r="B5005" s="618">
        <v>2013</v>
      </c>
      <c r="C5005" s="619" t="s">
        <v>424</v>
      </c>
    </row>
    <row r="5006" spans="1:3" x14ac:dyDescent="0.15">
      <c r="A5006" s="618" t="s">
        <v>1125</v>
      </c>
      <c r="B5006" s="618">
        <v>2013</v>
      </c>
      <c r="C5006" s="619" t="s">
        <v>437</v>
      </c>
    </row>
    <row r="5007" spans="1:3" x14ac:dyDescent="0.15">
      <c r="A5007" s="618" t="s">
        <v>1125</v>
      </c>
      <c r="B5007" s="618">
        <v>2013</v>
      </c>
      <c r="C5007" s="619" t="s">
        <v>424</v>
      </c>
    </row>
    <row r="5008" spans="1:3" x14ac:dyDescent="0.15">
      <c r="A5008" s="618" t="s">
        <v>1125</v>
      </c>
      <c r="B5008" s="618">
        <v>2013</v>
      </c>
      <c r="C5008" s="619" t="s">
        <v>437</v>
      </c>
    </row>
    <row r="5009" spans="1:3" x14ac:dyDescent="0.15">
      <c r="A5009" s="618" t="s">
        <v>1125</v>
      </c>
      <c r="B5009" s="618">
        <v>2013</v>
      </c>
      <c r="C5009" s="619" t="s">
        <v>437</v>
      </c>
    </row>
    <row r="5010" spans="1:3" x14ac:dyDescent="0.15">
      <c r="A5010" s="618" t="s">
        <v>1125</v>
      </c>
      <c r="B5010" s="618">
        <v>2013</v>
      </c>
      <c r="C5010" s="619" t="s">
        <v>424</v>
      </c>
    </row>
    <row r="5011" spans="1:3" x14ac:dyDescent="0.15">
      <c r="A5011" s="618" t="s">
        <v>1125</v>
      </c>
      <c r="B5011" s="618">
        <v>2013</v>
      </c>
      <c r="C5011" s="619" t="s">
        <v>424</v>
      </c>
    </row>
    <row r="5012" spans="1:3" x14ac:dyDescent="0.15">
      <c r="A5012" s="618" t="s">
        <v>1125</v>
      </c>
      <c r="B5012" s="618">
        <v>2013</v>
      </c>
      <c r="C5012" s="619" t="s">
        <v>437</v>
      </c>
    </row>
    <row r="5013" spans="1:3" x14ac:dyDescent="0.15">
      <c r="A5013" s="619" t="s">
        <v>1125</v>
      </c>
      <c r="B5013" s="618">
        <v>2013</v>
      </c>
      <c r="C5013" s="619" t="s">
        <v>437</v>
      </c>
    </row>
    <row r="5014" spans="1:3" x14ac:dyDescent="0.15">
      <c r="A5014" s="619" t="s">
        <v>1125</v>
      </c>
      <c r="B5014" s="618">
        <v>2013</v>
      </c>
      <c r="C5014" s="619" t="s">
        <v>437</v>
      </c>
    </row>
    <row r="5015" spans="1:3" x14ac:dyDescent="0.15">
      <c r="A5015" s="619" t="s">
        <v>1125</v>
      </c>
      <c r="B5015" s="618">
        <v>2013</v>
      </c>
      <c r="C5015" s="619" t="s">
        <v>437</v>
      </c>
    </row>
    <row r="5016" spans="1:3" x14ac:dyDescent="0.15">
      <c r="A5016" s="619" t="s">
        <v>1125</v>
      </c>
      <c r="B5016" s="618">
        <v>2013</v>
      </c>
      <c r="C5016" s="619" t="s">
        <v>437</v>
      </c>
    </row>
    <row r="5017" spans="1:3" x14ac:dyDescent="0.15">
      <c r="A5017" s="619" t="s">
        <v>1125</v>
      </c>
      <c r="B5017" s="618">
        <v>2013</v>
      </c>
      <c r="C5017" s="619" t="s">
        <v>424</v>
      </c>
    </row>
    <row r="5018" spans="1:3" x14ac:dyDescent="0.15">
      <c r="A5018" s="619" t="s">
        <v>1125</v>
      </c>
      <c r="B5018" s="618">
        <v>2013</v>
      </c>
      <c r="C5018" s="619" t="s">
        <v>424</v>
      </c>
    </row>
    <row r="5019" spans="1:3" x14ac:dyDescent="0.15">
      <c r="A5019" s="619" t="s">
        <v>1125</v>
      </c>
      <c r="B5019" s="618">
        <v>2013</v>
      </c>
      <c r="C5019" s="619" t="s">
        <v>424</v>
      </c>
    </row>
    <row r="5020" spans="1:3" x14ac:dyDescent="0.15">
      <c r="A5020" s="619" t="s">
        <v>1125</v>
      </c>
      <c r="B5020" s="618">
        <v>2013</v>
      </c>
      <c r="C5020" s="619" t="s">
        <v>424</v>
      </c>
    </row>
    <row r="5021" spans="1:3" x14ac:dyDescent="0.15">
      <c r="A5021" s="619" t="s">
        <v>1125</v>
      </c>
      <c r="B5021" s="618">
        <v>2013</v>
      </c>
      <c r="C5021" s="619" t="s">
        <v>424</v>
      </c>
    </row>
    <row r="5022" spans="1:3" x14ac:dyDescent="0.15">
      <c r="A5022" s="619" t="s">
        <v>1125</v>
      </c>
      <c r="B5022" s="618">
        <v>2013</v>
      </c>
      <c r="C5022" s="619" t="s">
        <v>424</v>
      </c>
    </row>
    <row r="5023" spans="1:3" x14ac:dyDescent="0.15">
      <c r="A5023" s="619" t="s">
        <v>1125</v>
      </c>
      <c r="B5023" s="618">
        <v>2013</v>
      </c>
      <c r="C5023" s="619" t="s">
        <v>424</v>
      </c>
    </row>
    <row r="5024" spans="1:3" x14ac:dyDescent="0.15">
      <c r="A5024" s="619" t="s">
        <v>1125</v>
      </c>
      <c r="B5024" s="618">
        <v>2013</v>
      </c>
      <c r="C5024" s="619" t="s">
        <v>424</v>
      </c>
    </row>
    <row r="5025" spans="1:3" x14ac:dyDescent="0.15">
      <c r="A5025" s="619" t="s">
        <v>1125</v>
      </c>
      <c r="B5025" s="618">
        <v>2013</v>
      </c>
      <c r="C5025" s="619" t="s">
        <v>424</v>
      </c>
    </row>
    <row r="5026" spans="1:3" x14ac:dyDescent="0.15">
      <c r="A5026" s="619" t="s">
        <v>1125</v>
      </c>
      <c r="B5026" s="618">
        <v>2013</v>
      </c>
      <c r="C5026" s="619" t="s">
        <v>424</v>
      </c>
    </row>
    <row r="5027" spans="1:3" x14ac:dyDescent="0.15">
      <c r="A5027" s="619" t="s">
        <v>1125</v>
      </c>
      <c r="B5027" s="618">
        <v>2013</v>
      </c>
      <c r="C5027" s="619" t="s">
        <v>424</v>
      </c>
    </row>
    <row r="5028" spans="1:3" x14ac:dyDescent="0.15">
      <c r="A5028" s="619" t="s">
        <v>1125</v>
      </c>
      <c r="B5028" s="618">
        <v>2013</v>
      </c>
      <c r="C5028" s="619" t="s">
        <v>424</v>
      </c>
    </row>
    <row r="5029" spans="1:3" x14ac:dyDescent="0.15">
      <c r="A5029" s="619" t="s">
        <v>1125</v>
      </c>
      <c r="B5029" s="618">
        <v>2013</v>
      </c>
      <c r="C5029" s="619" t="s">
        <v>424</v>
      </c>
    </row>
    <row r="5030" spans="1:3" x14ac:dyDescent="0.15">
      <c r="A5030" s="619" t="s">
        <v>1125</v>
      </c>
      <c r="B5030" s="618">
        <v>2013</v>
      </c>
      <c r="C5030" s="619" t="s">
        <v>424</v>
      </c>
    </row>
    <row r="5031" spans="1:3" x14ac:dyDescent="0.15">
      <c r="A5031" s="619" t="s">
        <v>1125</v>
      </c>
      <c r="B5031" s="618">
        <v>2013</v>
      </c>
      <c r="C5031" s="619" t="s">
        <v>437</v>
      </c>
    </row>
    <row r="5032" spans="1:3" x14ac:dyDescent="0.15">
      <c r="A5032" s="619" t="s">
        <v>1125</v>
      </c>
      <c r="B5032" s="618">
        <v>2013</v>
      </c>
      <c r="C5032" s="619" t="s">
        <v>437</v>
      </c>
    </row>
    <row r="5033" spans="1:3" x14ac:dyDescent="0.15">
      <c r="A5033" s="619" t="s">
        <v>1125</v>
      </c>
      <c r="B5033" s="618">
        <v>2013</v>
      </c>
      <c r="C5033" s="619" t="s">
        <v>437</v>
      </c>
    </row>
    <row r="5034" spans="1:3" x14ac:dyDescent="0.15">
      <c r="A5034" s="619" t="s">
        <v>1125</v>
      </c>
      <c r="B5034" s="618">
        <v>2013</v>
      </c>
      <c r="C5034" s="619" t="s">
        <v>437</v>
      </c>
    </row>
    <row r="5035" spans="1:3" x14ac:dyDescent="0.15">
      <c r="A5035" s="619" t="s">
        <v>1125</v>
      </c>
      <c r="B5035" s="618">
        <v>2013</v>
      </c>
      <c r="C5035" s="619" t="s">
        <v>1103</v>
      </c>
    </row>
    <row r="5036" spans="1:3" x14ac:dyDescent="0.15">
      <c r="A5036" s="618" t="s">
        <v>1125</v>
      </c>
      <c r="B5036" s="618">
        <v>2013</v>
      </c>
      <c r="C5036" s="619" t="s">
        <v>424</v>
      </c>
    </row>
    <row r="5037" spans="1:3" x14ac:dyDescent="0.15">
      <c r="A5037" s="618" t="s">
        <v>1125</v>
      </c>
      <c r="B5037" s="618">
        <v>2013</v>
      </c>
      <c r="C5037" s="619" t="s">
        <v>1080</v>
      </c>
    </row>
    <row r="5038" spans="1:3" x14ac:dyDescent="0.15">
      <c r="A5038" s="618" t="s">
        <v>1125</v>
      </c>
      <c r="B5038" s="618">
        <v>2013</v>
      </c>
      <c r="C5038" s="619" t="s">
        <v>1113</v>
      </c>
    </row>
    <row r="5039" spans="1:3" x14ac:dyDescent="0.15">
      <c r="A5039" s="618" t="s">
        <v>1125</v>
      </c>
      <c r="B5039" s="618">
        <v>2013</v>
      </c>
      <c r="C5039" s="619" t="s">
        <v>1080</v>
      </c>
    </row>
    <row r="5040" spans="1:3" x14ac:dyDescent="0.15">
      <c r="A5040" s="618" t="s">
        <v>1125</v>
      </c>
      <c r="B5040" s="618">
        <v>2013</v>
      </c>
      <c r="C5040" s="619" t="s">
        <v>437</v>
      </c>
    </row>
    <row r="5041" spans="1:3" x14ac:dyDescent="0.15">
      <c r="A5041" s="618" t="s">
        <v>1125</v>
      </c>
      <c r="B5041" s="618">
        <v>2013</v>
      </c>
      <c r="C5041" s="619" t="s">
        <v>437</v>
      </c>
    </row>
    <row r="5042" spans="1:3" x14ac:dyDescent="0.15">
      <c r="A5042" s="618" t="s">
        <v>1125</v>
      </c>
      <c r="B5042" s="618">
        <v>2013</v>
      </c>
      <c r="C5042" s="619" t="s">
        <v>437</v>
      </c>
    </row>
    <row r="5043" spans="1:3" x14ac:dyDescent="0.15">
      <c r="A5043" s="618" t="s">
        <v>1125</v>
      </c>
      <c r="B5043" s="618">
        <v>2013</v>
      </c>
      <c r="C5043" s="619" t="s">
        <v>1080</v>
      </c>
    </row>
    <row r="5044" spans="1:3" x14ac:dyDescent="0.15">
      <c r="A5044" s="618" t="s">
        <v>1125</v>
      </c>
      <c r="B5044" s="618">
        <v>2013</v>
      </c>
      <c r="C5044" s="619" t="s">
        <v>1080</v>
      </c>
    </row>
    <row r="5045" spans="1:3" x14ac:dyDescent="0.15">
      <c r="A5045" s="618" t="s">
        <v>1125</v>
      </c>
      <c r="B5045" s="618">
        <v>2013</v>
      </c>
      <c r="C5045" s="619" t="s">
        <v>437</v>
      </c>
    </row>
    <row r="5046" spans="1:3" x14ac:dyDescent="0.15">
      <c r="A5046" s="618" t="s">
        <v>1125</v>
      </c>
      <c r="B5046" s="618">
        <v>2013</v>
      </c>
      <c r="C5046" s="619" t="s">
        <v>437</v>
      </c>
    </row>
    <row r="5047" spans="1:3" x14ac:dyDescent="0.15">
      <c r="A5047" s="619" t="s">
        <v>1125</v>
      </c>
      <c r="B5047" s="618">
        <v>2013</v>
      </c>
      <c r="C5047" s="619" t="s">
        <v>424</v>
      </c>
    </row>
    <row r="5048" spans="1:3" x14ac:dyDescent="0.15">
      <c r="A5048" s="619" t="s">
        <v>1125</v>
      </c>
      <c r="B5048" s="618">
        <v>2013</v>
      </c>
      <c r="C5048" s="619" t="s">
        <v>424</v>
      </c>
    </row>
    <row r="5049" spans="1:3" x14ac:dyDescent="0.15">
      <c r="A5049" s="619" t="s">
        <v>1125</v>
      </c>
      <c r="B5049" s="618">
        <v>2013</v>
      </c>
      <c r="C5049" s="619" t="s">
        <v>424</v>
      </c>
    </row>
    <row r="5050" spans="1:3" x14ac:dyDescent="0.15">
      <c r="A5050" s="619" t="s">
        <v>1125</v>
      </c>
      <c r="B5050" s="618">
        <v>2013</v>
      </c>
      <c r="C5050" s="619" t="s">
        <v>424</v>
      </c>
    </row>
    <row r="5051" spans="1:3" x14ac:dyDescent="0.15">
      <c r="A5051" s="619" t="s">
        <v>1125</v>
      </c>
      <c r="B5051" s="618">
        <v>2013</v>
      </c>
      <c r="C5051" s="619" t="s">
        <v>424</v>
      </c>
    </row>
    <row r="5052" spans="1:3" x14ac:dyDescent="0.15">
      <c r="A5052" s="618" t="s">
        <v>1125</v>
      </c>
      <c r="B5052" s="618">
        <v>2013</v>
      </c>
      <c r="C5052" s="619" t="s">
        <v>437</v>
      </c>
    </row>
    <row r="5053" spans="1:3" x14ac:dyDescent="0.15">
      <c r="A5053" s="618" t="s">
        <v>1125</v>
      </c>
      <c r="B5053" s="618">
        <v>2013</v>
      </c>
      <c r="C5053" s="619" t="s">
        <v>424</v>
      </c>
    </row>
    <row r="5054" spans="1:3" x14ac:dyDescent="0.15">
      <c r="A5054" s="618" t="s">
        <v>1125</v>
      </c>
      <c r="B5054" s="618">
        <v>2013</v>
      </c>
      <c r="C5054" s="619" t="s">
        <v>437</v>
      </c>
    </row>
    <row r="5055" spans="1:3" x14ac:dyDescent="0.15">
      <c r="A5055" s="618" t="s">
        <v>1125</v>
      </c>
      <c r="B5055" s="618">
        <v>2013</v>
      </c>
      <c r="C5055" s="619" t="s">
        <v>424</v>
      </c>
    </row>
    <row r="5056" spans="1:3" x14ac:dyDescent="0.15">
      <c r="A5056" s="618" t="s">
        <v>1125</v>
      </c>
      <c r="B5056" s="618">
        <v>2013</v>
      </c>
      <c r="C5056" s="619" t="s">
        <v>424</v>
      </c>
    </row>
    <row r="5057" spans="1:3" x14ac:dyDescent="0.15">
      <c r="A5057" s="618" t="s">
        <v>1125</v>
      </c>
      <c r="B5057" s="618">
        <v>2013</v>
      </c>
      <c r="C5057" s="619" t="s">
        <v>424</v>
      </c>
    </row>
    <row r="5058" spans="1:3" x14ac:dyDescent="0.15">
      <c r="A5058" s="618" t="s">
        <v>1125</v>
      </c>
      <c r="B5058" s="618">
        <v>2013</v>
      </c>
      <c r="C5058" s="619" t="s">
        <v>424</v>
      </c>
    </row>
    <row r="5059" spans="1:3" x14ac:dyDescent="0.15">
      <c r="A5059" s="618" t="s">
        <v>1125</v>
      </c>
      <c r="B5059" s="618">
        <v>2013</v>
      </c>
      <c r="C5059" s="619" t="s">
        <v>424</v>
      </c>
    </row>
    <row r="5060" spans="1:3" x14ac:dyDescent="0.15">
      <c r="A5060" s="618" t="s">
        <v>1125</v>
      </c>
      <c r="B5060" s="618">
        <v>2013</v>
      </c>
      <c r="C5060" s="619" t="s">
        <v>424</v>
      </c>
    </row>
    <row r="5061" spans="1:3" x14ac:dyDescent="0.15">
      <c r="A5061" s="618" t="s">
        <v>1125</v>
      </c>
      <c r="B5061" s="618">
        <v>2013</v>
      </c>
      <c r="C5061" s="619" t="s">
        <v>424</v>
      </c>
    </row>
    <row r="5062" spans="1:3" x14ac:dyDescent="0.15">
      <c r="A5062" s="618" t="s">
        <v>1125</v>
      </c>
      <c r="B5062" s="618">
        <v>2013</v>
      </c>
      <c r="C5062" s="619" t="s">
        <v>424</v>
      </c>
    </row>
    <row r="5063" spans="1:3" x14ac:dyDescent="0.15">
      <c r="A5063" s="618" t="s">
        <v>1125</v>
      </c>
      <c r="B5063" s="618">
        <v>2013</v>
      </c>
      <c r="C5063" s="619" t="s">
        <v>424</v>
      </c>
    </row>
    <row r="5064" spans="1:3" x14ac:dyDescent="0.15">
      <c r="A5064" s="618" t="s">
        <v>1125</v>
      </c>
      <c r="B5064" s="618">
        <v>2013</v>
      </c>
      <c r="C5064" s="619" t="s">
        <v>437</v>
      </c>
    </row>
    <row r="5065" spans="1:3" x14ac:dyDescent="0.15">
      <c r="A5065" s="618" t="s">
        <v>1125</v>
      </c>
      <c r="B5065" s="618">
        <v>2013</v>
      </c>
      <c r="C5065" s="619" t="s">
        <v>424</v>
      </c>
    </row>
    <row r="5066" spans="1:3" x14ac:dyDescent="0.15">
      <c r="A5066" s="618" t="s">
        <v>1125</v>
      </c>
      <c r="B5066" s="618">
        <v>2013</v>
      </c>
      <c r="C5066" s="619" t="s">
        <v>437</v>
      </c>
    </row>
    <row r="5067" spans="1:3" x14ac:dyDescent="0.15">
      <c r="A5067" s="618" t="s">
        <v>1125</v>
      </c>
      <c r="B5067" s="618">
        <v>2013</v>
      </c>
      <c r="C5067" s="619" t="s">
        <v>1102</v>
      </c>
    </row>
    <row r="5068" spans="1:3" x14ac:dyDescent="0.15">
      <c r="A5068" s="618" t="s">
        <v>1125</v>
      </c>
      <c r="B5068" s="618">
        <v>2013</v>
      </c>
      <c r="C5068" s="619" t="s">
        <v>424</v>
      </c>
    </row>
    <row r="5069" spans="1:3" x14ac:dyDescent="0.15">
      <c r="A5069" s="618" t="s">
        <v>1125</v>
      </c>
      <c r="B5069" s="618">
        <v>2013</v>
      </c>
      <c r="C5069" s="619" t="s">
        <v>1102</v>
      </c>
    </row>
    <row r="5070" spans="1:3" x14ac:dyDescent="0.15">
      <c r="A5070" s="618" t="s">
        <v>1125</v>
      </c>
      <c r="B5070" s="618">
        <v>2013</v>
      </c>
      <c r="C5070" s="619" t="s">
        <v>437</v>
      </c>
    </row>
    <row r="5071" spans="1:3" x14ac:dyDescent="0.15">
      <c r="A5071" s="618" t="s">
        <v>1125</v>
      </c>
      <c r="B5071" s="618">
        <v>2013</v>
      </c>
      <c r="C5071" s="619" t="s">
        <v>424</v>
      </c>
    </row>
    <row r="5072" spans="1:3" x14ac:dyDescent="0.15">
      <c r="A5072" s="618" t="s">
        <v>1125</v>
      </c>
      <c r="B5072" s="618">
        <v>2013</v>
      </c>
      <c r="C5072" s="619" t="s">
        <v>437</v>
      </c>
    </row>
    <row r="5073" spans="1:3" x14ac:dyDescent="0.15">
      <c r="A5073" s="618" t="s">
        <v>1125</v>
      </c>
      <c r="B5073" s="618">
        <v>2013</v>
      </c>
      <c r="C5073" s="619" t="s">
        <v>1102</v>
      </c>
    </row>
    <row r="5074" spans="1:3" x14ac:dyDescent="0.15">
      <c r="A5074" s="618" t="s">
        <v>1125</v>
      </c>
      <c r="B5074" s="618">
        <v>2013</v>
      </c>
      <c r="C5074" s="619" t="s">
        <v>437</v>
      </c>
    </row>
    <row r="5075" spans="1:3" x14ac:dyDescent="0.15">
      <c r="A5075" s="618" t="s">
        <v>1125</v>
      </c>
      <c r="B5075" s="618">
        <v>2013</v>
      </c>
      <c r="C5075" s="619" t="s">
        <v>437</v>
      </c>
    </row>
    <row r="5076" spans="1:3" x14ac:dyDescent="0.15">
      <c r="A5076" s="618" t="s">
        <v>1125</v>
      </c>
      <c r="B5076" s="618" t="s">
        <v>1081</v>
      </c>
      <c r="C5076" s="619" t="s">
        <v>1102</v>
      </c>
    </row>
    <row r="5077" spans="1:3" x14ac:dyDescent="0.15">
      <c r="A5077" s="618" t="s">
        <v>1125</v>
      </c>
      <c r="B5077" s="618">
        <v>2013</v>
      </c>
      <c r="C5077" s="619" t="s">
        <v>437</v>
      </c>
    </row>
    <row r="5078" spans="1:3" x14ac:dyDescent="0.15">
      <c r="A5078" s="618" t="s">
        <v>1125</v>
      </c>
      <c r="B5078" s="618">
        <v>2013</v>
      </c>
      <c r="C5078" s="619" t="s">
        <v>424</v>
      </c>
    </row>
    <row r="5079" spans="1:3" x14ac:dyDescent="0.15">
      <c r="A5079" s="618" t="s">
        <v>1125</v>
      </c>
      <c r="B5079" s="618">
        <v>2013</v>
      </c>
      <c r="C5079" s="619" t="s">
        <v>437</v>
      </c>
    </row>
    <row r="5080" spans="1:3" x14ac:dyDescent="0.15">
      <c r="A5080" s="618" t="s">
        <v>1125</v>
      </c>
      <c r="B5080" s="618">
        <v>2013</v>
      </c>
      <c r="C5080" s="619" t="s">
        <v>424</v>
      </c>
    </row>
    <row r="5081" spans="1:3" x14ac:dyDescent="0.15">
      <c r="A5081" s="618" t="s">
        <v>1125</v>
      </c>
      <c r="B5081" s="618">
        <v>2013</v>
      </c>
      <c r="C5081" s="619" t="s">
        <v>424</v>
      </c>
    </row>
    <row r="5082" spans="1:3" x14ac:dyDescent="0.15">
      <c r="A5082" s="618" t="s">
        <v>1125</v>
      </c>
      <c r="B5082" s="618">
        <v>2013</v>
      </c>
      <c r="C5082" s="619" t="s">
        <v>424</v>
      </c>
    </row>
    <row r="5083" spans="1:3" x14ac:dyDescent="0.15">
      <c r="A5083" s="619" t="s">
        <v>1125</v>
      </c>
      <c r="B5083" s="618">
        <v>2013</v>
      </c>
      <c r="C5083" s="619" t="s">
        <v>424</v>
      </c>
    </row>
    <row r="5084" spans="1:3" x14ac:dyDescent="0.15">
      <c r="A5084" s="619" t="s">
        <v>1125</v>
      </c>
      <c r="B5084" s="618">
        <v>2013</v>
      </c>
      <c r="C5084" s="619" t="s">
        <v>437</v>
      </c>
    </row>
    <row r="5085" spans="1:3" x14ac:dyDescent="0.15">
      <c r="A5085" s="619" t="s">
        <v>1125</v>
      </c>
      <c r="B5085" s="618">
        <v>2013</v>
      </c>
      <c r="C5085" s="619" t="s">
        <v>424</v>
      </c>
    </row>
    <row r="5086" spans="1:3" x14ac:dyDescent="0.15">
      <c r="A5086" s="619" t="s">
        <v>1125</v>
      </c>
      <c r="B5086" s="618">
        <v>2013</v>
      </c>
      <c r="C5086" s="619" t="s">
        <v>424</v>
      </c>
    </row>
    <row r="5087" spans="1:3" x14ac:dyDescent="0.15">
      <c r="A5087" s="619" t="s">
        <v>1125</v>
      </c>
      <c r="B5087" s="618">
        <v>2013</v>
      </c>
      <c r="C5087" s="619" t="s">
        <v>424</v>
      </c>
    </row>
    <row r="5088" spans="1:3" x14ac:dyDescent="0.15">
      <c r="A5088" s="619" t="s">
        <v>1125</v>
      </c>
      <c r="B5088" s="618">
        <v>2013</v>
      </c>
      <c r="C5088" s="619" t="s">
        <v>424</v>
      </c>
    </row>
    <row r="5089" spans="1:3" x14ac:dyDescent="0.15">
      <c r="A5089" s="619" t="s">
        <v>1125</v>
      </c>
      <c r="B5089" s="618">
        <v>2013</v>
      </c>
      <c r="C5089" s="619" t="s">
        <v>424</v>
      </c>
    </row>
    <row r="5090" spans="1:3" x14ac:dyDescent="0.15">
      <c r="A5090" s="619" t="s">
        <v>1125</v>
      </c>
      <c r="B5090" s="618">
        <v>2013</v>
      </c>
      <c r="C5090" s="619" t="s">
        <v>424</v>
      </c>
    </row>
    <row r="5091" spans="1:3" x14ac:dyDescent="0.15">
      <c r="A5091" s="619" t="s">
        <v>1125</v>
      </c>
      <c r="B5091" s="618">
        <v>2013</v>
      </c>
      <c r="C5091" s="619" t="s">
        <v>437</v>
      </c>
    </row>
    <row r="5092" spans="1:3" x14ac:dyDescent="0.15">
      <c r="A5092" s="619" t="s">
        <v>1125</v>
      </c>
      <c r="B5092" s="618">
        <v>2013</v>
      </c>
      <c r="C5092" s="619" t="s">
        <v>437</v>
      </c>
    </row>
    <row r="5093" spans="1:3" x14ac:dyDescent="0.15">
      <c r="A5093" s="619" t="s">
        <v>1125</v>
      </c>
      <c r="B5093" s="618">
        <v>2013</v>
      </c>
      <c r="C5093" s="619" t="s">
        <v>437</v>
      </c>
    </row>
    <row r="5094" spans="1:3" x14ac:dyDescent="0.15">
      <c r="A5094" s="619" t="s">
        <v>1125</v>
      </c>
      <c r="B5094" s="618">
        <v>2013</v>
      </c>
      <c r="C5094" s="619" t="s">
        <v>437</v>
      </c>
    </row>
    <row r="5095" spans="1:3" x14ac:dyDescent="0.15">
      <c r="A5095" s="619" t="s">
        <v>1125</v>
      </c>
      <c r="B5095" s="618">
        <v>2013</v>
      </c>
      <c r="C5095" s="619" t="s">
        <v>437</v>
      </c>
    </row>
    <row r="5096" spans="1:3" x14ac:dyDescent="0.15">
      <c r="A5096" s="619" t="s">
        <v>1125</v>
      </c>
      <c r="B5096" s="618">
        <v>2013</v>
      </c>
      <c r="C5096" s="619" t="s">
        <v>437</v>
      </c>
    </row>
    <row r="5097" spans="1:3" x14ac:dyDescent="0.15">
      <c r="A5097" s="619" t="s">
        <v>1125</v>
      </c>
      <c r="B5097" s="618">
        <v>2013</v>
      </c>
      <c r="C5097" s="619" t="s">
        <v>437</v>
      </c>
    </row>
    <row r="5098" spans="1:3" x14ac:dyDescent="0.15">
      <c r="A5098" s="619" t="s">
        <v>1125</v>
      </c>
      <c r="B5098" s="618">
        <v>2013</v>
      </c>
      <c r="C5098" s="619" t="s">
        <v>437</v>
      </c>
    </row>
    <row r="5099" spans="1:3" x14ac:dyDescent="0.15">
      <c r="A5099" s="619" t="s">
        <v>1125</v>
      </c>
      <c r="B5099" s="618">
        <v>2013</v>
      </c>
      <c r="C5099" s="619" t="s">
        <v>437</v>
      </c>
    </row>
    <row r="5100" spans="1:3" x14ac:dyDescent="0.15">
      <c r="A5100" s="619" t="s">
        <v>1125</v>
      </c>
      <c r="B5100" s="618">
        <v>2013</v>
      </c>
      <c r="C5100" s="619" t="s">
        <v>437</v>
      </c>
    </row>
    <row r="5101" spans="1:3" x14ac:dyDescent="0.15">
      <c r="A5101" s="619" t="s">
        <v>1125</v>
      </c>
      <c r="B5101" s="618">
        <v>2013</v>
      </c>
      <c r="C5101" s="619" t="s">
        <v>437</v>
      </c>
    </row>
    <row r="5102" spans="1:3" x14ac:dyDescent="0.15">
      <c r="A5102" s="619" t="s">
        <v>1125</v>
      </c>
      <c r="B5102" s="618">
        <v>2013</v>
      </c>
      <c r="C5102" s="619" t="s">
        <v>424</v>
      </c>
    </row>
    <row r="5103" spans="1:3" x14ac:dyDescent="0.15">
      <c r="A5103" s="619" t="s">
        <v>1125</v>
      </c>
      <c r="B5103" s="618">
        <v>2013</v>
      </c>
      <c r="C5103" s="619" t="s">
        <v>424</v>
      </c>
    </row>
    <row r="5104" spans="1:3" x14ac:dyDescent="0.15">
      <c r="A5104" s="619" t="s">
        <v>1125</v>
      </c>
      <c r="B5104" s="618">
        <v>2013</v>
      </c>
      <c r="C5104" s="619" t="s">
        <v>424</v>
      </c>
    </row>
    <row r="5105" spans="1:3" x14ac:dyDescent="0.15">
      <c r="A5105" s="619" t="s">
        <v>1125</v>
      </c>
      <c r="B5105" s="618">
        <v>2013</v>
      </c>
      <c r="C5105" s="619" t="s">
        <v>424</v>
      </c>
    </row>
    <row r="5106" spans="1:3" x14ac:dyDescent="0.15">
      <c r="A5106" s="619" t="s">
        <v>1125</v>
      </c>
      <c r="B5106" s="618">
        <v>2013</v>
      </c>
      <c r="C5106" s="619" t="s">
        <v>437</v>
      </c>
    </row>
    <row r="5107" spans="1:3" x14ac:dyDescent="0.15">
      <c r="A5107" s="619" t="s">
        <v>1125</v>
      </c>
      <c r="B5107" s="618">
        <v>2013</v>
      </c>
      <c r="C5107" s="619" t="s">
        <v>437</v>
      </c>
    </row>
    <row r="5108" spans="1:3" x14ac:dyDescent="0.15">
      <c r="A5108" s="619" t="s">
        <v>1125</v>
      </c>
      <c r="B5108" s="618">
        <v>2013</v>
      </c>
      <c r="C5108" s="619" t="s">
        <v>437</v>
      </c>
    </row>
    <row r="5109" spans="1:3" x14ac:dyDescent="0.15">
      <c r="A5109" s="619" t="s">
        <v>1125</v>
      </c>
      <c r="B5109" s="618">
        <v>2013</v>
      </c>
      <c r="C5109" s="619" t="s">
        <v>437</v>
      </c>
    </row>
    <row r="5110" spans="1:3" x14ac:dyDescent="0.15">
      <c r="A5110" s="619" t="s">
        <v>1125</v>
      </c>
      <c r="B5110" s="618">
        <v>2013</v>
      </c>
      <c r="C5110" s="619" t="s">
        <v>437</v>
      </c>
    </row>
    <row r="5111" spans="1:3" x14ac:dyDescent="0.15">
      <c r="A5111" s="619" t="s">
        <v>1125</v>
      </c>
      <c r="B5111" s="618">
        <v>2013</v>
      </c>
      <c r="C5111" s="619" t="s">
        <v>437</v>
      </c>
    </row>
    <row r="5112" spans="1:3" x14ac:dyDescent="0.15">
      <c r="A5112" s="619" t="s">
        <v>1125</v>
      </c>
      <c r="B5112" s="618">
        <v>2013</v>
      </c>
      <c r="C5112" s="619" t="s">
        <v>437</v>
      </c>
    </row>
    <row r="5113" spans="1:3" x14ac:dyDescent="0.15">
      <c r="A5113" s="619" t="s">
        <v>1125</v>
      </c>
      <c r="B5113" s="618">
        <v>2013</v>
      </c>
      <c r="C5113" s="619" t="s">
        <v>437</v>
      </c>
    </row>
    <row r="5114" spans="1:3" x14ac:dyDescent="0.15">
      <c r="A5114" s="618" t="s">
        <v>1125</v>
      </c>
      <c r="B5114" s="618">
        <v>2013</v>
      </c>
      <c r="C5114" s="619" t="s">
        <v>437</v>
      </c>
    </row>
    <row r="5115" spans="1:3" x14ac:dyDescent="0.15">
      <c r="A5115" s="618" t="s">
        <v>1125</v>
      </c>
      <c r="B5115" s="618">
        <v>2013</v>
      </c>
      <c r="C5115" s="619" t="s">
        <v>437</v>
      </c>
    </row>
    <row r="5116" spans="1:3" x14ac:dyDescent="0.15">
      <c r="A5116" s="618" t="s">
        <v>1125</v>
      </c>
      <c r="B5116" s="618">
        <v>2013</v>
      </c>
      <c r="C5116" s="619" t="s">
        <v>437</v>
      </c>
    </row>
    <row r="5117" spans="1:3" x14ac:dyDescent="0.15">
      <c r="A5117" s="618" t="s">
        <v>1125</v>
      </c>
      <c r="B5117" s="618">
        <v>2013</v>
      </c>
      <c r="C5117" s="619" t="s">
        <v>437</v>
      </c>
    </row>
    <row r="5118" spans="1:3" x14ac:dyDescent="0.15">
      <c r="A5118" s="618" t="s">
        <v>1125</v>
      </c>
      <c r="B5118" s="618">
        <v>2013</v>
      </c>
      <c r="C5118" s="619" t="s">
        <v>437</v>
      </c>
    </row>
    <row r="5119" spans="1:3" x14ac:dyDescent="0.15">
      <c r="A5119" s="618" t="s">
        <v>1125</v>
      </c>
      <c r="B5119" s="618">
        <v>2013</v>
      </c>
      <c r="C5119" s="619" t="s">
        <v>437</v>
      </c>
    </row>
    <row r="5120" spans="1:3" x14ac:dyDescent="0.15">
      <c r="A5120" s="618" t="s">
        <v>1125</v>
      </c>
      <c r="B5120" s="618">
        <v>2013</v>
      </c>
      <c r="C5120" s="619" t="s">
        <v>437</v>
      </c>
    </row>
    <row r="5121" spans="1:3" x14ac:dyDescent="0.15">
      <c r="A5121" s="618" t="s">
        <v>1125</v>
      </c>
      <c r="B5121" s="618">
        <v>2013</v>
      </c>
      <c r="C5121" s="619" t="s">
        <v>437</v>
      </c>
    </row>
    <row r="5122" spans="1:3" x14ac:dyDescent="0.15">
      <c r="A5122" s="618" t="s">
        <v>1125</v>
      </c>
      <c r="B5122" s="618">
        <v>2013</v>
      </c>
      <c r="C5122" s="619" t="s">
        <v>437</v>
      </c>
    </row>
    <row r="5123" spans="1:3" x14ac:dyDescent="0.15">
      <c r="A5123" s="618" t="s">
        <v>1125</v>
      </c>
      <c r="B5123" s="618">
        <v>2013</v>
      </c>
      <c r="C5123" s="619" t="s">
        <v>437</v>
      </c>
    </row>
    <row r="5124" spans="1:3" x14ac:dyDescent="0.15">
      <c r="A5124" s="618" t="s">
        <v>1125</v>
      </c>
      <c r="B5124" s="618">
        <v>2013</v>
      </c>
      <c r="C5124" s="619" t="s">
        <v>424</v>
      </c>
    </row>
    <row r="5125" spans="1:3" x14ac:dyDescent="0.15">
      <c r="A5125" s="618" t="s">
        <v>1125</v>
      </c>
      <c r="B5125" s="618">
        <v>2013</v>
      </c>
      <c r="C5125" s="619" t="s">
        <v>437</v>
      </c>
    </row>
    <row r="5126" spans="1:3" x14ac:dyDescent="0.15">
      <c r="A5126" s="618" t="s">
        <v>1125</v>
      </c>
      <c r="B5126" s="618">
        <v>2013</v>
      </c>
      <c r="C5126" s="619" t="s">
        <v>424</v>
      </c>
    </row>
    <row r="5127" spans="1:3" x14ac:dyDescent="0.15">
      <c r="A5127" s="618" t="s">
        <v>1125</v>
      </c>
      <c r="B5127" s="618">
        <v>2013</v>
      </c>
      <c r="C5127" s="619" t="s">
        <v>1080</v>
      </c>
    </row>
    <row r="5128" spans="1:3" x14ac:dyDescent="0.15">
      <c r="A5128" s="618" t="s">
        <v>1125</v>
      </c>
      <c r="B5128" s="618">
        <v>2013</v>
      </c>
      <c r="C5128" s="619" t="s">
        <v>1080</v>
      </c>
    </row>
    <row r="5129" spans="1:3" x14ac:dyDescent="0.15">
      <c r="A5129" s="618" t="s">
        <v>1125</v>
      </c>
      <c r="B5129" s="618">
        <v>2013</v>
      </c>
      <c r="C5129" s="619" t="s">
        <v>424</v>
      </c>
    </row>
    <row r="5130" spans="1:3" x14ac:dyDescent="0.15">
      <c r="A5130" s="618" t="s">
        <v>1125</v>
      </c>
      <c r="B5130" s="618">
        <v>2013</v>
      </c>
      <c r="C5130" s="619" t="s">
        <v>424</v>
      </c>
    </row>
    <row r="5131" spans="1:3" x14ac:dyDescent="0.15">
      <c r="A5131" s="618" t="s">
        <v>1125</v>
      </c>
      <c r="B5131" s="618">
        <v>2013</v>
      </c>
      <c r="C5131" s="619" t="s">
        <v>424</v>
      </c>
    </row>
    <row r="5132" spans="1:3" x14ac:dyDescent="0.15">
      <c r="A5132" s="618" t="s">
        <v>1125</v>
      </c>
      <c r="B5132" s="618">
        <v>2013</v>
      </c>
      <c r="C5132" s="619" t="s">
        <v>424</v>
      </c>
    </row>
    <row r="5133" spans="1:3" x14ac:dyDescent="0.15">
      <c r="A5133" s="618" t="s">
        <v>1125</v>
      </c>
      <c r="B5133" s="618">
        <v>2013</v>
      </c>
      <c r="C5133" s="619" t="s">
        <v>424</v>
      </c>
    </row>
    <row r="5134" spans="1:3" x14ac:dyDescent="0.15">
      <c r="A5134" s="618" t="s">
        <v>1125</v>
      </c>
      <c r="B5134" s="618">
        <v>2013</v>
      </c>
      <c r="C5134" s="619" t="s">
        <v>424</v>
      </c>
    </row>
    <row r="5135" spans="1:3" x14ac:dyDescent="0.15">
      <c r="A5135" s="618" t="s">
        <v>1125</v>
      </c>
      <c r="B5135" s="618">
        <v>2013</v>
      </c>
      <c r="C5135" s="619" t="s">
        <v>1102</v>
      </c>
    </row>
    <row r="5136" spans="1:3" x14ac:dyDescent="0.15">
      <c r="A5136" s="618" t="s">
        <v>1125</v>
      </c>
      <c r="B5136" s="618">
        <v>2013</v>
      </c>
      <c r="C5136" s="619" t="s">
        <v>424</v>
      </c>
    </row>
    <row r="5137" spans="1:3" x14ac:dyDescent="0.15">
      <c r="A5137" s="618" t="s">
        <v>1125</v>
      </c>
      <c r="B5137" s="618">
        <v>2013</v>
      </c>
      <c r="C5137" s="619" t="s">
        <v>437</v>
      </c>
    </row>
    <row r="5138" spans="1:3" x14ac:dyDescent="0.15">
      <c r="A5138" s="618" t="s">
        <v>1125</v>
      </c>
      <c r="B5138" s="618">
        <v>2013</v>
      </c>
      <c r="C5138" s="619" t="s">
        <v>437</v>
      </c>
    </row>
    <row r="5139" spans="1:3" x14ac:dyDescent="0.15">
      <c r="A5139" s="618" t="s">
        <v>1125</v>
      </c>
      <c r="B5139" s="618">
        <v>2013</v>
      </c>
      <c r="C5139" s="619" t="s">
        <v>437</v>
      </c>
    </row>
    <row r="5140" spans="1:3" x14ac:dyDescent="0.15">
      <c r="A5140" s="618" t="s">
        <v>1125</v>
      </c>
      <c r="B5140" s="618">
        <v>2013</v>
      </c>
      <c r="C5140" s="619" t="s">
        <v>424</v>
      </c>
    </row>
    <row r="5141" spans="1:3" x14ac:dyDescent="0.15">
      <c r="A5141" s="618" t="s">
        <v>1125</v>
      </c>
      <c r="B5141" s="618">
        <v>2013</v>
      </c>
      <c r="C5141" s="619" t="s">
        <v>424</v>
      </c>
    </row>
    <row r="5142" spans="1:3" x14ac:dyDescent="0.15">
      <c r="A5142" s="618" t="s">
        <v>1125</v>
      </c>
      <c r="B5142" s="618">
        <v>2013</v>
      </c>
      <c r="C5142" s="619" t="s">
        <v>424</v>
      </c>
    </row>
    <row r="5143" spans="1:3" x14ac:dyDescent="0.15">
      <c r="A5143" s="618" t="s">
        <v>1125</v>
      </c>
      <c r="B5143" s="618">
        <v>2013</v>
      </c>
      <c r="C5143" s="619" t="s">
        <v>437</v>
      </c>
    </row>
    <row r="5144" spans="1:3" x14ac:dyDescent="0.15">
      <c r="A5144" s="618" t="s">
        <v>1125</v>
      </c>
      <c r="B5144" s="618">
        <v>2013</v>
      </c>
      <c r="C5144" s="619" t="s">
        <v>437</v>
      </c>
    </row>
    <row r="5145" spans="1:3" x14ac:dyDescent="0.15">
      <c r="A5145" s="618" t="s">
        <v>1125</v>
      </c>
      <c r="B5145" s="618">
        <v>2013</v>
      </c>
      <c r="C5145" s="619" t="s">
        <v>437</v>
      </c>
    </row>
    <row r="5146" spans="1:3" x14ac:dyDescent="0.15">
      <c r="A5146" s="618" t="s">
        <v>1125</v>
      </c>
      <c r="B5146" s="618">
        <v>2013</v>
      </c>
      <c r="C5146" s="619" t="s">
        <v>424</v>
      </c>
    </row>
    <row r="5147" spans="1:3" x14ac:dyDescent="0.15">
      <c r="A5147" s="618" t="s">
        <v>1125</v>
      </c>
      <c r="B5147" s="618">
        <v>2013</v>
      </c>
      <c r="C5147" s="619" t="s">
        <v>424</v>
      </c>
    </row>
    <row r="5148" spans="1:3" x14ac:dyDescent="0.15">
      <c r="A5148" s="618" t="s">
        <v>1125</v>
      </c>
      <c r="B5148" s="618">
        <v>2013</v>
      </c>
      <c r="C5148" s="619" t="s">
        <v>424</v>
      </c>
    </row>
    <row r="5149" spans="1:3" x14ac:dyDescent="0.15">
      <c r="A5149" s="618" t="s">
        <v>1125</v>
      </c>
      <c r="B5149" s="618">
        <v>2013</v>
      </c>
      <c r="C5149" s="619" t="s">
        <v>424</v>
      </c>
    </row>
    <row r="5150" spans="1:3" x14ac:dyDescent="0.15">
      <c r="A5150" s="618" t="s">
        <v>1125</v>
      </c>
      <c r="B5150" s="618">
        <v>2013</v>
      </c>
      <c r="C5150" s="619" t="s">
        <v>424</v>
      </c>
    </row>
    <row r="5151" spans="1:3" x14ac:dyDescent="0.15">
      <c r="A5151" s="618" t="s">
        <v>1125</v>
      </c>
      <c r="B5151" s="618">
        <v>2013</v>
      </c>
      <c r="C5151" s="619" t="s">
        <v>424</v>
      </c>
    </row>
    <row r="5152" spans="1:3" x14ac:dyDescent="0.15">
      <c r="A5152" s="618" t="s">
        <v>1125</v>
      </c>
      <c r="B5152" s="618">
        <v>2013</v>
      </c>
      <c r="C5152" s="619" t="s">
        <v>424</v>
      </c>
    </row>
    <row r="5153" spans="1:3" x14ac:dyDescent="0.15">
      <c r="A5153" s="618" t="s">
        <v>1125</v>
      </c>
      <c r="B5153" s="618">
        <v>2013</v>
      </c>
      <c r="C5153" s="619" t="s">
        <v>424</v>
      </c>
    </row>
    <row r="5154" spans="1:3" x14ac:dyDescent="0.15">
      <c r="A5154" s="618" t="s">
        <v>1125</v>
      </c>
      <c r="B5154" s="618">
        <v>2013</v>
      </c>
      <c r="C5154" s="619" t="s">
        <v>424</v>
      </c>
    </row>
    <row r="5155" spans="1:3" x14ac:dyDescent="0.15">
      <c r="A5155" s="618" t="s">
        <v>1125</v>
      </c>
      <c r="B5155" s="618">
        <v>2013</v>
      </c>
      <c r="C5155" s="619" t="s">
        <v>424</v>
      </c>
    </row>
    <row r="5156" spans="1:3" x14ac:dyDescent="0.15">
      <c r="A5156" s="618" t="s">
        <v>1125</v>
      </c>
      <c r="B5156" s="618">
        <v>2013</v>
      </c>
      <c r="C5156" s="619" t="s">
        <v>1103</v>
      </c>
    </row>
    <row r="5157" spans="1:3" x14ac:dyDescent="0.15">
      <c r="A5157" s="619" t="s">
        <v>1125</v>
      </c>
      <c r="B5157" s="618">
        <v>2013</v>
      </c>
      <c r="C5157" s="619" t="s">
        <v>424</v>
      </c>
    </row>
    <row r="5158" spans="1:3" x14ac:dyDescent="0.15">
      <c r="A5158" s="619" t="s">
        <v>1125</v>
      </c>
      <c r="B5158" s="618">
        <v>2013</v>
      </c>
      <c r="C5158" s="619" t="s">
        <v>424</v>
      </c>
    </row>
    <row r="5159" spans="1:3" x14ac:dyDescent="0.15">
      <c r="A5159" s="619" t="s">
        <v>1125</v>
      </c>
      <c r="B5159" s="618">
        <v>2013</v>
      </c>
      <c r="C5159" s="619" t="s">
        <v>424</v>
      </c>
    </row>
    <row r="5160" spans="1:3" x14ac:dyDescent="0.15">
      <c r="A5160" s="619" t="s">
        <v>1125</v>
      </c>
      <c r="B5160" s="618">
        <v>2013</v>
      </c>
      <c r="C5160" s="619" t="s">
        <v>424</v>
      </c>
    </row>
    <row r="5161" spans="1:3" x14ac:dyDescent="0.15">
      <c r="A5161" s="619" t="s">
        <v>1125</v>
      </c>
      <c r="B5161" s="618">
        <v>2013</v>
      </c>
      <c r="C5161" s="619" t="s">
        <v>424</v>
      </c>
    </row>
    <row r="5162" spans="1:3" x14ac:dyDescent="0.15">
      <c r="A5162" s="619" t="s">
        <v>1125</v>
      </c>
      <c r="B5162" s="618">
        <v>2013</v>
      </c>
      <c r="C5162" s="619" t="s">
        <v>424</v>
      </c>
    </row>
    <row r="5163" spans="1:3" x14ac:dyDescent="0.15">
      <c r="A5163" s="619" t="s">
        <v>1125</v>
      </c>
      <c r="B5163" s="618">
        <v>2013</v>
      </c>
      <c r="C5163" s="619" t="s">
        <v>424</v>
      </c>
    </row>
    <row r="5164" spans="1:3" x14ac:dyDescent="0.15">
      <c r="A5164" s="619" t="s">
        <v>1125</v>
      </c>
      <c r="B5164" s="618">
        <v>2013</v>
      </c>
      <c r="C5164" s="619" t="s">
        <v>424</v>
      </c>
    </row>
    <row r="5165" spans="1:3" x14ac:dyDescent="0.15">
      <c r="A5165" s="619" t="s">
        <v>1125</v>
      </c>
      <c r="B5165" s="618">
        <v>2013</v>
      </c>
      <c r="C5165" s="619" t="s">
        <v>437</v>
      </c>
    </row>
    <row r="5166" spans="1:3" x14ac:dyDescent="0.15">
      <c r="A5166" s="619" t="s">
        <v>1125</v>
      </c>
      <c r="B5166" s="618">
        <v>2013</v>
      </c>
      <c r="C5166" s="619" t="s">
        <v>424</v>
      </c>
    </row>
    <row r="5167" spans="1:3" x14ac:dyDescent="0.15">
      <c r="A5167" s="618" t="s">
        <v>1125</v>
      </c>
      <c r="B5167" s="618">
        <v>2013</v>
      </c>
      <c r="C5167" s="619" t="s">
        <v>424</v>
      </c>
    </row>
    <row r="5168" spans="1:3" x14ac:dyDescent="0.15">
      <c r="A5168" s="618" t="s">
        <v>1125</v>
      </c>
      <c r="B5168" s="618">
        <v>2013</v>
      </c>
      <c r="C5168" s="619" t="s">
        <v>424</v>
      </c>
    </row>
    <row r="5169" spans="1:3" x14ac:dyDescent="0.15">
      <c r="A5169" s="618" t="s">
        <v>1125</v>
      </c>
      <c r="B5169" s="618">
        <v>2013</v>
      </c>
      <c r="C5169" s="619" t="s">
        <v>424</v>
      </c>
    </row>
    <row r="5170" spans="1:3" x14ac:dyDescent="0.15">
      <c r="A5170" s="618" t="s">
        <v>1125</v>
      </c>
      <c r="B5170" s="618">
        <v>2013</v>
      </c>
      <c r="C5170" s="619" t="s">
        <v>424</v>
      </c>
    </row>
    <row r="5171" spans="1:3" x14ac:dyDescent="0.15">
      <c r="A5171" s="618" t="s">
        <v>1125</v>
      </c>
      <c r="B5171" s="618">
        <v>2013</v>
      </c>
      <c r="C5171" s="619" t="s">
        <v>437</v>
      </c>
    </row>
    <row r="5172" spans="1:3" x14ac:dyDescent="0.15">
      <c r="A5172" s="618" t="s">
        <v>1125</v>
      </c>
      <c r="B5172" s="618">
        <v>2013</v>
      </c>
      <c r="C5172" s="619" t="s">
        <v>424</v>
      </c>
    </row>
    <row r="5173" spans="1:3" x14ac:dyDescent="0.15">
      <c r="A5173" s="618" t="s">
        <v>1125</v>
      </c>
      <c r="B5173" s="618">
        <v>2013</v>
      </c>
      <c r="C5173" s="619" t="s">
        <v>424</v>
      </c>
    </row>
    <row r="5174" spans="1:3" x14ac:dyDescent="0.15">
      <c r="A5174" s="618" t="s">
        <v>1125</v>
      </c>
      <c r="B5174" s="618">
        <v>2013</v>
      </c>
      <c r="C5174" s="619" t="s">
        <v>437</v>
      </c>
    </row>
    <row r="5175" spans="1:3" x14ac:dyDescent="0.15">
      <c r="A5175" s="618" t="s">
        <v>1125</v>
      </c>
      <c r="B5175" s="618">
        <v>2013</v>
      </c>
      <c r="C5175" s="619" t="s">
        <v>424</v>
      </c>
    </row>
    <row r="5176" spans="1:3" x14ac:dyDescent="0.15">
      <c r="A5176" s="618" t="s">
        <v>1125</v>
      </c>
      <c r="B5176" s="618">
        <v>2013</v>
      </c>
      <c r="C5176" s="619" t="s">
        <v>437</v>
      </c>
    </row>
    <row r="5177" spans="1:3" x14ac:dyDescent="0.15">
      <c r="A5177" s="618" t="s">
        <v>1125</v>
      </c>
      <c r="B5177" s="618">
        <v>2013</v>
      </c>
      <c r="C5177" s="619" t="s">
        <v>437</v>
      </c>
    </row>
    <row r="5178" spans="1:3" x14ac:dyDescent="0.15">
      <c r="A5178" s="618" t="s">
        <v>1125</v>
      </c>
      <c r="B5178" s="618">
        <v>2013</v>
      </c>
      <c r="C5178" s="619" t="s">
        <v>424</v>
      </c>
    </row>
    <row r="5179" spans="1:3" x14ac:dyDescent="0.15">
      <c r="A5179" s="618" t="s">
        <v>1125</v>
      </c>
      <c r="B5179" s="618">
        <v>2013</v>
      </c>
      <c r="C5179" s="619" t="s">
        <v>424</v>
      </c>
    </row>
    <row r="5180" spans="1:3" x14ac:dyDescent="0.15">
      <c r="A5180" s="618" t="s">
        <v>1125</v>
      </c>
      <c r="B5180" s="618">
        <v>2013</v>
      </c>
      <c r="C5180" s="619" t="s">
        <v>424</v>
      </c>
    </row>
    <row r="5181" spans="1:3" x14ac:dyDescent="0.15">
      <c r="A5181" s="619" t="s">
        <v>1125</v>
      </c>
      <c r="B5181" s="618">
        <v>2013</v>
      </c>
      <c r="C5181" s="619" t="s">
        <v>424</v>
      </c>
    </row>
    <row r="5182" spans="1:3" x14ac:dyDescent="0.15">
      <c r="A5182" s="619" t="s">
        <v>1125</v>
      </c>
      <c r="B5182" s="618">
        <v>2013</v>
      </c>
      <c r="C5182" s="619" t="s">
        <v>1080</v>
      </c>
    </row>
    <row r="5183" spans="1:3" x14ac:dyDescent="0.15">
      <c r="A5183" s="619" t="s">
        <v>1125</v>
      </c>
      <c r="B5183" s="618">
        <v>2013</v>
      </c>
      <c r="C5183" s="619" t="s">
        <v>1080</v>
      </c>
    </row>
    <row r="5184" spans="1:3" x14ac:dyDescent="0.15">
      <c r="A5184" s="619" t="s">
        <v>1125</v>
      </c>
      <c r="B5184" s="618">
        <v>2013</v>
      </c>
      <c r="C5184" s="619" t="s">
        <v>1080</v>
      </c>
    </row>
    <row r="5185" spans="1:3" x14ac:dyDescent="0.15">
      <c r="A5185" s="619" t="s">
        <v>1125</v>
      </c>
      <c r="B5185" s="618">
        <v>2013</v>
      </c>
      <c r="C5185" s="619" t="s">
        <v>424</v>
      </c>
    </row>
    <row r="5186" spans="1:3" x14ac:dyDescent="0.15">
      <c r="A5186" s="619" t="s">
        <v>1125</v>
      </c>
      <c r="B5186" s="618">
        <v>2013</v>
      </c>
      <c r="C5186" s="619" t="s">
        <v>424</v>
      </c>
    </row>
    <row r="5187" spans="1:3" x14ac:dyDescent="0.15">
      <c r="A5187" s="619" t="s">
        <v>1125</v>
      </c>
      <c r="B5187" s="618">
        <v>2013</v>
      </c>
      <c r="C5187" s="619" t="s">
        <v>424</v>
      </c>
    </row>
    <row r="5188" spans="1:3" x14ac:dyDescent="0.15">
      <c r="A5188" s="619" t="s">
        <v>1125</v>
      </c>
      <c r="B5188" s="618">
        <v>2013</v>
      </c>
      <c r="C5188" s="619" t="s">
        <v>424</v>
      </c>
    </row>
    <row r="5189" spans="1:3" x14ac:dyDescent="0.15">
      <c r="A5189" s="619" t="s">
        <v>1125</v>
      </c>
      <c r="B5189" s="618">
        <v>2013</v>
      </c>
      <c r="C5189" s="619" t="s">
        <v>424</v>
      </c>
    </row>
    <row r="5190" spans="1:3" x14ac:dyDescent="0.15">
      <c r="A5190" s="619" t="s">
        <v>1125</v>
      </c>
      <c r="B5190" s="618">
        <v>2013</v>
      </c>
      <c r="C5190" s="619" t="s">
        <v>424</v>
      </c>
    </row>
    <row r="5191" spans="1:3" x14ac:dyDescent="0.15">
      <c r="A5191" s="619" t="s">
        <v>1125</v>
      </c>
      <c r="B5191" s="618">
        <v>2013</v>
      </c>
      <c r="C5191" s="619" t="s">
        <v>1080</v>
      </c>
    </row>
    <row r="5192" spans="1:3" x14ac:dyDescent="0.15">
      <c r="A5192" s="619" t="s">
        <v>1125</v>
      </c>
      <c r="B5192" s="618">
        <v>2013</v>
      </c>
      <c r="C5192" s="619" t="s">
        <v>424</v>
      </c>
    </row>
    <row r="5193" spans="1:3" x14ac:dyDescent="0.15">
      <c r="A5193" s="619" t="s">
        <v>1125</v>
      </c>
      <c r="B5193" s="618">
        <v>2013</v>
      </c>
      <c r="C5193" s="619" t="s">
        <v>424</v>
      </c>
    </row>
    <row r="5194" spans="1:3" x14ac:dyDescent="0.15">
      <c r="A5194" s="619" t="s">
        <v>1125</v>
      </c>
      <c r="B5194" s="618">
        <v>2013</v>
      </c>
      <c r="C5194" s="619" t="s">
        <v>424</v>
      </c>
    </row>
    <row r="5195" spans="1:3" x14ac:dyDescent="0.15">
      <c r="A5195" s="619" t="s">
        <v>1125</v>
      </c>
      <c r="B5195" s="618">
        <v>2013</v>
      </c>
      <c r="C5195" s="619" t="s">
        <v>424</v>
      </c>
    </row>
    <row r="5196" spans="1:3" x14ac:dyDescent="0.15">
      <c r="A5196" s="619" t="s">
        <v>1125</v>
      </c>
      <c r="B5196" s="618">
        <v>2013</v>
      </c>
      <c r="C5196" s="619" t="s">
        <v>1105</v>
      </c>
    </row>
    <row r="5197" spans="1:3" x14ac:dyDescent="0.15">
      <c r="A5197" s="619" t="s">
        <v>1125</v>
      </c>
      <c r="B5197" s="618">
        <v>2013</v>
      </c>
      <c r="C5197" s="619" t="s">
        <v>1080</v>
      </c>
    </row>
    <row r="5198" spans="1:3" x14ac:dyDescent="0.15">
      <c r="A5198" s="619" t="s">
        <v>1125</v>
      </c>
      <c r="B5198" s="618">
        <v>2013</v>
      </c>
      <c r="C5198" s="619" t="s">
        <v>1080</v>
      </c>
    </row>
    <row r="5199" spans="1:3" x14ac:dyDescent="0.15">
      <c r="A5199" s="619" t="s">
        <v>1125</v>
      </c>
      <c r="B5199" s="618">
        <v>2013</v>
      </c>
      <c r="C5199" s="619" t="s">
        <v>1080</v>
      </c>
    </row>
    <row r="5200" spans="1:3" x14ac:dyDescent="0.15">
      <c r="A5200" s="619" t="s">
        <v>1125</v>
      </c>
      <c r="B5200" s="618">
        <v>2013</v>
      </c>
      <c r="C5200" s="619" t="s">
        <v>424</v>
      </c>
    </row>
    <row r="5201" spans="1:3" x14ac:dyDescent="0.15">
      <c r="A5201" s="619" t="s">
        <v>1125</v>
      </c>
      <c r="B5201" s="618">
        <v>2013</v>
      </c>
      <c r="C5201" s="619" t="s">
        <v>1080</v>
      </c>
    </row>
    <row r="5202" spans="1:3" x14ac:dyDescent="0.15">
      <c r="A5202" s="619" t="s">
        <v>1125</v>
      </c>
      <c r="B5202" s="618">
        <v>2013</v>
      </c>
      <c r="C5202" s="619" t="s">
        <v>424</v>
      </c>
    </row>
    <row r="5203" spans="1:3" x14ac:dyDescent="0.15">
      <c r="A5203" s="619" t="s">
        <v>1125</v>
      </c>
      <c r="B5203" s="618">
        <v>2013</v>
      </c>
      <c r="C5203" s="619" t="s">
        <v>424</v>
      </c>
    </row>
    <row r="5204" spans="1:3" x14ac:dyDescent="0.15">
      <c r="A5204" s="619" t="s">
        <v>1125</v>
      </c>
      <c r="B5204" s="618">
        <v>2013</v>
      </c>
      <c r="C5204" s="619" t="s">
        <v>424</v>
      </c>
    </row>
    <row r="5205" spans="1:3" x14ac:dyDescent="0.15">
      <c r="A5205" s="619" t="s">
        <v>1125</v>
      </c>
      <c r="B5205" s="618">
        <v>2013</v>
      </c>
      <c r="C5205" s="619" t="s">
        <v>1080</v>
      </c>
    </row>
    <row r="5206" spans="1:3" x14ac:dyDescent="0.15">
      <c r="A5206" s="619" t="s">
        <v>1125</v>
      </c>
      <c r="B5206" s="618">
        <v>2013</v>
      </c>
      <c r="C5206" s="619" t="s">
        <v>424</v>
      </c>
    </row>
    <row r="5207" spans="1:3" x14ac:dyDescent="0.15">
      <c r="A5207" s="619" t="s">
        <v>1125</v>
      </c>
      <c r="B5207" s="618">
        <v>2013</v>
      </c>
      <c r="C5207" s="619" t="s">
        <v>424</v>
      </c>
    </row>
    <row r="5208" spans="1:3" x14ac:dyDescent="0.15">
      <c r="A5208" s="619" t="s">
        <v>1125</v>
      </c>
      <c r="B5208" s="618">
        <v>2013</v>
      </c>
      <c r="C5208" s="619" t="s">
        <v>424</v>
      </c>
    </row>
    <row r="5209" spans="1:3" x14ac:dyDescent="0.15">
      <c r="A5209" s="618" t="s">
        <v>1125</v>
      </c>
      <c r="B5209" s="618">
        <v>2013</v>
      </c>
      <c r="C5209" s="619" t="s">
        <v>424</v>
      </c>
    </row>
    <row r="5210" spans="1:3" x14ac:dyDescent="0.15">
      <c r="A5210" s="619" t="s">
        <v>1125</v>
      </c>
      <c r="B5210" s="618">
        <v>2013</v>
      </c>
      <c r="C5210" s="619" t="s">
        <v>424</v>
      </c>
    </row>
    <row r="5211" spans="1:3" x14ac:dyDescent="0.15">
      <c r="A5211" s="619" t="s">
        <v>1125</v>
      </c>
      <c r="B5211" s="618">
        <v>2013</v>
      </c>
      <c r="C5211" s="619" t="s">
        <v>1104</v>
      </c>
    </row>
    <row r="5212" spans="1:3" x14ac:dyDescent="0.15">
      <c r="A5212" s="619" t="s">
        <v>1125</v>
      </c>
      <c r="B5212" s="618">
        <v>2013</v>
      </c>
      <c r="C5212" s="619" t="s">
        <v>1105</v>
      </c>
    </row>
    <row r="5213" spans="1:3" x14ac:dyDescent="0.15">
      <c r="A5213" s="619" t="s">
        <v>1125</v>
      </c>
      <c r="B5213" s="618">
        <v>2013</v>
      </c>
      <c r="C5213" s="619" t="s">
        <v>424</v>
      </c>
    </row>
    <row r="5214" spans="1:3" x14ac:dyDescent="0.15">
      <c r="A5214" s="619" t="s">
        <v>1125</v>
      </c>
      <c r="B5214" s="618">
        <v>2013</v>
      </c>
      <c r="C5214" s="619" t="s">
        <v>424</v>
      </c>
    </row>
    <row r="5215" spans="1:3" x14ac:dyDescent="0.15">
      <c r="A5215" s="619" t="s">
        <v>1125</v>
      </c>
      <c r="B5215" s="618">
        <v>2013</v>
      </c>
      <c r="C5215" s="619" t="s">
        <v>424</v>
      </c>
    </row>
    <row r="5216" spans="1:3" x14ac:dyDescent="0.15">
      <c r="A5216" s="619" t="s">
        <v>1125</v>
      </c>
      <c r="B5216" s="618">
        <v>2013</v>
      </c>
      <c r="C5216" s="619" t="s">
        <v>1080</v>
      </c>
    </row>
    <row r="5217" spans="1:3" x14ac:dyDescent="0.15">
      <c r="A5217" s="619" t="s">
        <v>1125</v>
      </c>
      <c r="B5217" s="618">
        <v>2013</v>
      </c>
      <c r="C5217" s="619" t="s">
        <v>437</v>
      </c>
    </row>
    <row r="5218" spans="1:3" x14ac:dyDescent="0.15">
      <c r="A5218" s="619" t="s">
        <v>1125</v>
      </c>
      <c r="B5218" s="618">
        <v>2013</v>
      </c>
      <c r="C5218" s="619" t="s">
        <v>424</v>
      </c>
    </row>
    <row r="5219" spans="1:3" x14ac:dyDescent="0.15">
      <c r="A5219" s="619" t="s">
        <v>1125</v>
      </c>
      <c r="B5219" s="618">
        <v>2013</v>
      </c>
      <c r="C5219" s="619" t="s">
        <v>1105</v>
      </c>
    </row>
    <row r="5220" spans="1:3" x14ac:dyDescent="0.15">
      <c r="A5220" s="619" t="s">
        <v>1125</v>
      </c>
      <c r="B5220" s="618">
        <v>2013</v>
      </c>
      <c r="C5220" s="619" t="s">
        <v>1104</v>
      </c>
    </row>
    <row r="5221" spans="1:3" x14ac:dyDescent="0.15">
      <c r="A5221" s="619" t="s">
        <v>1125</v>
      </c>
      <c r="B5221" s="618">
        <v>2013</v>
      </c>
      <c r="C5221" s="619" t="s">
        <v>1080</v>
      </c>
    </row>
    <row r="5222" spans="1:3" x14ac:dyDescent="0.15">
      <c r="A5222" s="619" t="s">
        <v>1125</v>
      </c>
      <c r="B5222" s="618">
        <v>2013</v>
      </c>
      <c r="C5222" s="619" t="s">
        <v>424</v>
      </c>
    </row>
    <row r="5223" spans="1:3" x14ac:dyDescent="0.15">
      <c r="A5223" s="619" t="s">
        <v>1125</v>
      </c>
      <c r="B5223" s="618">
        <v>2013</v>
      </c>
      <c r="C5223" s="619" t="s">
        <v>424</v>
      </c>
    </row>
    <row r="5224" spans="1:3" x14ac:dyDescent="0.15">
      <c r="A5224" s="618" t="s">
        <v>1125</v>
      </c>
      <c r="B5224" s="618">
        <v>2013</v>
      </c>
      <c r="C5224" s="619" t="s">
        <v>424</v>
      </c>
    </row>
    <row r="5225" spans="1:3" x14ac:dyDescent="0.15">
      <c r="A5225" s="619" t="s">
        <v>1125</v>
      </c>
      <c r="B5225" s="618">
        <v>2013</v>
      </c>
      <c r="C5225" s="619" t="s">
        <v>424</v>
      </c>
    </row>
    <row r="5226" spans="1:3" x14ac:dyDescent="0.15">
      <c r="A5226" s="619" t="s">
        <v>1125</v>
      </c>
      <c r="B5226" s="618">
        <v>2013</v>
      </c>
      <c r="C5226" s="619" t="s">
        <v>424</v>
      </c>
    </row>
    <row r="5227" spans="1:3" x14ac:dyDescent="0.15">
      <c r="A5227" s="619" t="s">
        <v>1125</v>
      </c>
      <c r="B5227" s="618">
        <v>2013</v>
      </c>
      <c r="C5227" s="619" t="s">
        <v>424</v>
      </c>
    </row>
    <row r="5228" spans="1:3" x14ac:dyDescent="0.15">
      <c r="A5228" s="619" t="s">
        <v>1125</v>
      </c>
      <c r="B5228" s="618">
        <v>2013</v>
      </c>
      <c r="C5228" s="619" t="s">
        <v>1105</v>
      </c>
    </row>
    <row r="5229" spans="1:3" x14ac:dyDescent="0.15">
      <c r="A5229" s="619" t="s">
        <v>1125</v>
      </c>
      <c r="B5229" s="618">
        <v>2013</v>
      </c>
      <c r="C5229" s="619" t="s">
        <v>1104</v>
      </c>
    </row>
    <row r="5230" spans="1:3" x14ac:dyDescent="0.15">
      <c r="A5230" s="619" t="s">
        <v>1125</v>
      </c>
      <c r="B5230" s="618">
        <v>2013</v>
      </c>
      <c r="C5230" s="619" t="s">
        <v>424</v>
      </c>
    </row>
    <row r="5231" spans="1:3" x14ac:dyDescent="0.15">
      <c r="A5231" s="619" t="s">
        <v>1125</v>
      </c>
      <c r="B5231" s="618">
        <v>2013</v>
      </c>
      <c r="C5231" s="619" t="s">
        <v>1080</v>
      </c>
    </row>
    <row r="5232" spans="1:3" x14ac:dyDescent="0.15">
      <c r="A5232" s="619" t="s">
        <v>1125</v>
      </c>
      <c r="B5232" s="618">
        <v>2013</v>
      </c>
      <c r="C5232" s="619" t="s">
        <v>424</v>
      </c>
    </row>
    <row r="5233" spans="1:3" x14ac:dyDescent="0.15">
      <c r="A5233" s="619" t="s">
        <v>1125</v>
      </c>
      <c r="B5233" s="618">
        <v>2013</v>
      </c>
      <c r="C5233" s="619" t="s">
        <v>1103</v>
      </c>
    </row>
    <row r="5234" spans="1:3" x14ac:dyDescent="0.15">
      <c r="A5234" s="619" t="s">
        <v>1125</v>
      </c>
      <c r="B5234" s="618">
        <v>2013</v>
      </c>
      <c r="C5234" s="619" t="s">
        <v>1105</v>
      </c>
    </row>
    <row r="5235" spans="1:3" x14ac:dyDescent="0.15">
      <c r="A5235" s="619" t="s">
        <v>1125</v>
      </c>
      <c r="B5235" s="618">
        <v>2013</v>
      </c>
      <c r="C5235" s="619" t="s">
        <v>424</v>
      </c>
    </row>
    <row r="5236" spans="1:3" x14ac:dyDescent="0.15">
      <c r="A5236" s="619" t="s">
        <v>1125</v>
      </c>
      <c r="B5236" s="618">
        <v>2013</v>
      </c>
      <c r="C5236" s="619" t="s">
        <v>1104</v>
      </c>
    </row>
    <row r="5237" spans="1:3" x14ac:dyDescent="0.15">
      <c r="A5237" s="619" t="s">
        <v>1125</v>
      </c>
      <c r="B5237" s="618">
        <v>2013</v>
      </c>
      <c r="C5237" s="619" t="s">
        <v>1105</v>
      </c>
    </row>
    <row r="5238" spans="1:3" x14ac:dyDescent="0.15">
      <c r="A5238" s="619" t="s">
        <v>1125</v>
      </c>
      <c r="B5238" s="618">
        <v>2013</v>
      </c>
      <c r="C5238" s="619" t="s">
        <v>424</v>
      </c>
    </row>
    <row r="5239" spans="1:3" x14ac:dyDescent="0.15">
      <c r="A5239" s="619" t="s">
        <v>1125</v>
      </c>
      <c r="B5239" s="618">
        <v>2013</v>
      </c>
      <c r="C5239" s="619" t="s">
        <v>424</v>
      </c>
    </row>
    <row r="5240" spans="1:3" x14ac:dyDescent="0.15">
      <c r="A5240" s="619" t="s">
        <v>1125</v>
      </c>
      <c r="B5240" s="618">
        <v>2013</v>
      </c>
      <c r="C5240" s="619" t="s">
        <v>424</v>
      </c>
    </row>
    <row r="5241" spans="1:3" x14ac:dyDescent="0.15">
      <c r="A5241" s="619" t="s">
        <v>1125</v>
      </c>
      <c r="B5241" s="618">
        <v>2013</v>
      </c>
      <c r="C5241" s="619" t="s">
        <v>424</v>
      </c>
    </row>
    <row r="5242" spans="1:3" x14ac:dyDescent="0.15">
      <c r="A5242" s="619" t="s">
        <v>1125</v>
      </c>
      <c r="B5242" s="618">
        <v>2013</v>
      </c>
      <c r="C5242" s="619" t="s">
        <v>437</v>
      </c>
    </row>
    <row r="5243" spans="1:3" x14ac:dyDescent="0.15">
      <c r="A5243" s="619" t="s">
        <v>1125</v>
      </c>
      <c r="B5243" s="618">
        <v>2013</v>
      </c>
      <c r="C5243" s="619" t="s">
        <v>424</v>
      </c>
    </row>
    <row r="5244" spans="1:3" x14ac:dyDescent="0.15">
      <c r="A5244" s="619" t="s">
        <v>1125</v>
      </c>
      <c r="B5244" s="618">
        <v>2013</v>
      </c>
      <c r="C5244" s="619" t="s">
        <v>424</v>
      </c>
    </row>
    <row r="5245" spans="1:3" x14ac:dyDescent="0.15">
      <c r="A5245" s="619" t="s">
        <v>1125</v>
      </c>
      <c r="B5245" s="618">
        <v>2013</v>
      </c>
      <c r="C5245" s="619" t="s">
        <v>1080</v>
      </c>
    </row>
    <row r="5246" spans="1:3" x14ac:dyDescent="0.15">
      <c r="A5246" s="619" t="s">
        <v>1125</v>
      </c>
      <c r="B5246" s="618">
        <v>2013</v>
      </c>
      <c r="C5246" s="619" t="s">
        <v>1080</v>
      </c>
    </row>
    <row r="5247" spans="1:3" x14ac:dyDescent="0.15">
      <c r="A5247" s="619" t="s">
        <v>1125</v>
      </c>
      <c r="B5247" s="618">
        <v>2013</v>
      </c>
      <c r="C5247" s="619" t="s">
        <v>1080</v>
      </c>
    </row>
    <row r="5248" spans="1:3" x14ac:dyDescent="0.15">
      <c r="A5248" s="619" t="s">
        <v>1125</v>
      </c>
      <c r="B5248" s="618">
        <v>2013</v>
      </c>
      <c r="C5248" s="619" t="s">
        <v>1080</v>
      </c>
    </row>
    <row r="5249" spans="1:3" x14ac:dyDescent="0.15">
      <c r="A5249" s="619" t="s">
        <v>1125</v>
      </c>
      <c r="B5249" s="618">
        <v>2013</v>
      </c>
      <c r="C5249" s="619" t="s">
        <v>1080</v>
      </c>
    </row>
    <row r="5250" spans="1:3" x14ac:dyDescent="0.15">
      <c r="A5250" s="619" t="s">
        <v>1125</v>
      </c>
      <c r="B5250" s="618">
        <v>2013</v>
      </c>
      <c r="C5250" s="619" t="s">
        <v>437</v>
      </c>
    </row>
    <row r="5251" spans="1:3" x14ac:dyDescent="0.15">
      <c r="A5251" s="619" t="s">
        <v>1125</v>
      </c>
      <c r="B5251" s="618">
        <v>2013</v>
      </c>
      <c r="C5251" s="619" t="s">
        <v>1080</v>
      </c>
    </row>
    <row r="5252" spans="1:3" x14ac:dyDescent="0.15">
      <c r="A5252" s="619" t="s">
        <v>1125</v>
      </c>
      <c r="B5252" s="618">
        <v>2013</v>
      </c>
      <c r="C5252" s="619" t="s">
        <v>1080</v>
      </c>
    </row>
    <row r="5253" spans="1:3" x14ac:dyDescent="0.15">
      <c r="A5253" s="619" t="s">
        <v>1125</v>
      </c>
      <c r="B5253" s="618">
        <v>2013</v>
      </c>
      <c r="C5253" s="619" t="s">
        <v>424</v>
      </c>
    </row>
    <row r="5254" spans="1:3" x14ac:dyDescent="0.15">
      <c r="A5254" s="619" t="s">
        <v>1125</v>
      </c>
      <c r="B5254" s="618">
        <v>2013</v>
      </c>
      <c r="C5254" s="619" t="s">
        <v>1080</v>
      </c>
    </row>
    <row r="5255" spans="1:3" x14ac:dyDescent="0.15">
      <c r="A5255" s="618" t="s">
        <v>1125</v>
      </c>
      <c r="B5255" s="618">
        <v>2013</v>
      </c>
      <c r="C5255" s="619" t="s">
        <v>1103</v>
      </c>
    </row>
    <row r="5256" spans="1:3" x14ac:dyDescent="0.15">
      <c r="A5256" s="618" t="s">
        <v>1125</v>
      </c>
      <c r="B5256" s="618">
        <v>2013</v>
      </c>
      <c r="C5256" s="619" t="s">
        <v>1103</v>
      </c>
    </row>
    <row r="5257" spans="1:3" x14ac:dyDescent="0.15">
      <c r="A5257" s="618" t="s">
        <v>1125</v>
      </c>
      <c r="B5257" s="618">
        <v>2013</v>
      </c>
      <c r="C5257" s="619" t="s">
        <v>1103</v>
      </c>
    </row>
    <row r="5258" spans="1:3" x14ac:dyDescent="0.15">
      <c r="A5258" s="619" t="s">
        <v>1125</v>
      </c>
      <c r="B5258" s="618">
        <v>2013</v>
      </c>
      <c r="C5258" s="619" t="s">
        <v>1080</v>
      </c>
    </row>
    <row r="5259" spans="1:3" x14ac:dyDescent="0.15">
      <c r="A5259" s="618" t="s">
        <v>1125</v>
      </c>
      <c r="B5259" s="618">
        <v>2013</v>
      </c>
      <c r="C5259" s="619" t="s">
        <v>437</v>
      </c>
    </row>
    <row r="5260" spans="1:3" x14ac:dyDescent="0.15">
      <c r="A5260" s="618" t="s">
        <v>1125</v>
      </c>
      <c r="B5260" s="618">
        <v>2013</v>
      </c>
      <c r="C5260" s="619" t="s">
        <v>424</v>
      </c>
    </row>
    <row r="5261" spans="1:3" x14ac:dyDescent="0.15">
      <c r="A5261" s="618" t="s">
        <v>1125</v>
      </c>
      <c r="B5261" s="618">
        <v>2013</v>
      </c>
      <c r="C5261" s="619" t="s">
        <v>424</v>
      </c>
    </row>
    <row r="5262" spans="1:3" x14ac:dyDescent="0.15">
      <c r="A5262" s="618" t="s">
        <v>1125</v>
      </c>
      <c r="B5262" s="618">
        <v>2013</v>
      </c>
      <c r="C5262" s="619" t="s">
        <v>424</v>
      </c>
    </row>
    <row r="5263" spans="1:3" x14ac:dyDescent="0.15">
      <c r="A5263" s="618" t="s">
        <v>1125</v>
      </c>
      <c r="B5263" s="618">
        <v>2013</v>
      </c>
      <c r="C5263" s="619" t="s">
        <v>424</v>
      </c>
    </row>
    <row r="5264" spans="1:3" x14ac:dyDescent="0.15">
      <c r="A5264" s="618" t="s">
        <v>1125</v>
      </c>
      <c r="B5264" s="618">
        <v>2013</v>
      </c>
      <c r="C5264" s="619" t="s">
        <v>1104</v>
      </c>
    </row>
    <row r="5265" spans="1:3" x14ac:dyDescent="0.15">
      <c r="A5265" s="618" t="s">
        <v>1125</v>
      </c>
      <c r="B5265" s="618">
        <v>2013</v>
      </c>
      <c r="C5265" s="619" t="s">
        <v>424</v>
      </c>
    </row>
    <row r="5266" spans="1:3" x14ac:dyDescent="0.15">
      <c r="A5266" s="618" t="s">
        <v>1125</v>
      </c>
      <c r="B5266" s="618">
        <v>2013</v>
      </c>
      <c r="C5266" s="619" t="s">
        <v>424</v>
      </c>
    </row>
    <row r="5267" spans="1:3" x14ac:dyDescent="0.15">
      <c r="A5267" s="618" t="s">
        <v>1125</v>
      </c>
      <c r="B5267" s="618">
        <v>2013</v>
      </c>
      <c r="C5267" s="619" t="s">
        <v>424</v>
      </c>
    </row>
    <row r="5268" spans="1:3" x14ac:dyDescent="0.15">
      <c r="A5268" s="618" t="s">
        <v>1125</v>
      </c>
      <c r="B5268" s="618">
        <v>2013</v>
      </c>
      <c r="C5268" s="619" t="s">
        <v>437</v>
      </c>
    </row>
    <row r="5269" spans="1:3" x14ac:dyDescent="0.15">
      <c r="A5269" s="618" t="s">
        <v>1125</v>
      </c>
      <c r="B5269" s="618">
        <v>2013</v>
      </c>
      <c r="C5269" s="619" t="s">
        <v>424</v>
      </c>
    </row>
    <row r="5270" spans="1:3" x14ac:dyDescent="0.15">
      <c r="A5270" s="618" t="s">
        <v>1125</v>
      </c>
      <c r="B5270" s="618">
        <v>2013</v>
      </c>
      <c r="C5270" s="619" t="s">
        <v>424</v>
      </c>
    </row>
    <row r="5271" spans="1:3" x14ac:dyDescent="0.15">
      <c r="A5271" s="618" t="s">
        <v>1125</v>
      </c>
      <c r="B5271" s="618">
        <v>2013</v>
      </c>
      <c r="C5271" s="619" t="s">
        <v>424</v>
      </c>
    </row>
    <row r="5272" spans="1:3" x14ac:dyDescent="0.15">
      <c r="A5272" s="618" t="s">
        <v>1125</v>
      </c>
      <c r="B5272" s="618">
        <v>2013</v>
      </c>
      <c r="C5272" s="619" t="s">
        <v>424</v>
      </c>
    </row>
    <row r="5273" spans="1:3" x14ac:dyDescent="0.15">
      <c r="A5273" s="618" t="s">
        <v>1125</v>
      </c>
      <c r="B5273" s="618">
        <v>2013</v>
      </c>
      <c r="C5273" s="619" t="s">
        <v>424</v>
      </c>
    </row>
    <row r="5274" spans="1:3" x14ac:dyDescent="0.15">
      <c r="A5274" s="618" t="s">
        <v>1125</v>
      </c>
      <c r="B5274" s="618">
        <v>2013</v>
      </c>
      <c r="C5274" s="619" t="s">
        <v>424</v>
      </c>
    </row>
    <row r="5275" spans="1:3" x14ac:dyDescent="0.15">
      <c r="A5275" s="618" t="s">
        <v>1125</v>
      </c>
      <c r="B5275" s="618">
        <v>2013</v>
      </c>
      <c r="C5275" s="619" t="s">
        <v>424</v>
      </c>
    </row>
    <row r="5276" spans="1:3" x14ac:dyDescent="0.15">
      <c r="A5276" s="618" t="s">
        <v>1125</v>
      </c>
      <c r="B5276" s="618">
        <v>2013</v>
      </c>
      <c r="C5276" s="619" t="s">
        <v>437</v>
      </c>
    </row>
    <row r="5277" spans="1:3" x14ac:dyDescent="0.15">
      <c r="A5277" s="618" t="s">
        <v>1125</v>
      </c>
      <c r="B5277" s="618">
        <v>2013</v>
      </c>
      <c r="C5277" s="619" t="s">
        <v>424</v>
      </c>
    </row>
    <row r="5278" spans="1:3" x14ac:dyDescent="0.15">
      <c r="A5278" s="618" t="s">
        <v>1125</v>
      </c>
      <c r="B5278" s="618">
        <v>2013</v>
      </c>
      <c r="C5278" s="619" t="s">
        <v>424</v>
      </c>
    </row>
    <row r="5279" spans="1:3" x14ac:dyDescent="0.15">
      <c r="A5279" s="618" t="s">
        <v>1125</v>
      </c>
      <c r="B5279" s="618">
        <v>2013</v>
      </c>
      <c r="C5279" s="619" t="s">
        <v>424</v>
      </c>
    </row>
    <row r="5280" spans="1:3" x14ac:dyDescent="0.15">
      <c r="A5280" s="618" t="s">
        <v>1125</v>
      </c>
      <c r="B5280" s="618">
        <v>2013</v>
      </c>
      <c r="C5280" s="619" t="s">
        <v>437</v>
      </c>
    </row>
    <row r="5281" spans="1:3" x14ac:dyDescent="0.15">
      <c r="A5281" s="618" t="s">
        <v>1125</v>
      </c>
      <c r="B5281" s="618">
        <v>2013</v>
      </c>
      <c r="C5281" s="619" t="s">
        <v>424</v>
      </c>
    </row>
    <row r="5282" spans="1:3" x14ac:dyDescent="0.15">
      <c r="A5282" s="618" t="s">
        <v>1125</v>
      </c>
      <c r="B5282" s="618">
        <v>2013</v>
      </c>
      <c r="C5282" s="619" t="s">
        <v>424</v>
      </c>
    </row>
    <row r="5283" spans="1:3" x14ac:dyDescent="0.15">
      <c r="A5283" s="618" t="s">
        <v>1125</v>
      </c>
      <c r="B5283" s="618">
        <v>2013</v>
      </c>
      <c r="C5283" s="619" t="s">
        <v>424</v>
      </c>
    </row>
    <row r="5284" spans="1:3" x14ac:dyDescent="0.15">
      <c r="A5284" s="618" t="s">
        <v>1125</v>
      </c>
      <c r="B5284" s="618">
        <v>2013</v>
      </c>
      <c r="C5284" s="619" t="s">
        <v>437</v>
      </c>
    </row>
    <row r="5285" spans="1:3" x14ac:dyDescent="0.15">
      <c r="A5285" s="618" t="s">
        <v>1125</v>
      </c>
      <c r="B5285" s="618">
        <v>2013</v>
      </c>
      <c r="C5285" s="619" t="s">
        <v>424</v>
      </c>
    </row>
    <row r="5286" spans="1:3" x14ac:dyDescent="0.15">
      <c r="A5286" s="618" t="s">
        <v>1125</v>
      </c>
      <c r="B5286" s="618">
        <v>2013</v>
      </c>
      <c r="C5286" s="619" t="s">
        <v>437</v>
      </c>
    </row>
    <row r="5287" spans="1:3" x14ac:dyDescent="0.15">
      <c r="A5287" s="618" t="s">
        <v>1125</v>
      </c>
      <c r="B5287" s="618">
        <v>2013</v>
      </c>
      <c r="C5287" s="619" t="s">
        <v>424</v>
      </c>
    </row>
    <row r="5288" spans="1:3" x14ac:dyDescent="0.15">
      <c r="A5288" s="618" t="s">
        <v>1125</v>
      </c>
      <c r="B5288" s="618">
        <v>2013</v>
      </c>
      <c r="C5288" s="619" t="s">
        <v>424</v>
      </c>
    </row>
    <row r="5289" spans="1:3" x14ac:dyDescent="0.15">
      <c r="A5289" s="618" t="s">
        <v>1125</v>
      </c>
      <c r="B5289" s="618">
        <v>2013</v>
      </c>
      <c r="C5289" s="619" t="s">
        <v>424</v>
      </c>
    </row>
    <row r="5290" spans="1:3" x14ac:dyDescent="0.15">
      <c r="A5290" s="618" t="s">
        <v>1125</v>
      </c>
      <c r="B5290" s="618">
        <v>2013</v>
      </c>
      <c r="C5290" s="619" t="s">
        <v>424</v>
      </c>
    </row>
    <row r="5291" spans="1:3" x14ac:dyDescent="0.15">
      <c r="A5291" s="618" t="s">
        <v>1125</v>
      </c>
      <c r="B5291" s="618">
        <v>2013</v>
      </c>
      <c r="C5291" s="619" t="s">
        <v>437</v>
      </c>
    </row>
    <row r="5292" spans="1:3" x14ac:dyDescent="0.15">
      <c r="A5292" s="618" t="s">
        <v>1125</v>
      </c>
      <c r="B5292" s="618">
        <v>2013</v>
      </c>
      <c r="C5292" s="619" t="s">
        <v>437</v>
      </c>
    </row>
    <row r="5293" spans="1:3" x14ac:dyDescent="0.15">
      <c r="A5293" s="618" t="s">
        <v>1125</v>
      </c>
      <c r="B5293" s="618">
        <v>2013</v>
      </c>
      <c r="C5293" s="619" t="s">
        <v>424</v>
      </c>
    </row>
    <row r="5294" spans="1:3" x14ac:dyDescent="0.15">
      <c r="A5294" s="618" t="s">
        <v>1125</v>
      </c>
      <c r="B5294" s="618">
        <v>2013</v>
      </c>
      <c r="C5294" s="619" t="s">
        <v>437</v>
      </c>
    </row>
    <row r="5295" spans="1:3" x14ac:dyDescent="0.15">
      <c r="A5295" s="618" t="s">
        <v>1125</v>
      </c>
      <c r="B5295" s="618">
        <v>2013</v>
      </c>
      <c r="C5295" s="619" t="s">
        <v>437</v>
      </c>
    </row>
    <row r="5296" spans="1:3" x14ac:dyDescent="0.15">
      <c r="A5296" s="618" t="s">
        <v>1125</v>
      </c>
      <c r="B5296" s="618">
        <v>2013</v>
      </c>
      <c r="C5296" s="619" t="s">
        <v>437</v>
      </c>
    </row>
    <row r="5297" spans="1:3" x14ac:dyDescent="0.15">
      <c r="A5297" s="618" t="s">
        <v>1125</v>
      </c>
      <c r="B5297" s="618">
        <v>2013</v>
      </c>
      <c r="C5297" s="619" t="s">
        <v>424</v>
      </c>
    </row>
    <row r="5298" spans="1:3" x14ac:dyDescent="0.15">
      <c r="A5298" s="618" t="s">
        <v>1125</v>
      </c>
      <c r="B5298" s="618">
        <v>2013</v>
      </c>
      <c r="C5298" s="619" t="s">
        <v>424</v>
      </c>
    </row>
    <row r="5299" spans="1:3" x14ac:dyDescent="0.15">
      <c r="A5299" s="618" t="s">
        <v>1125</v>
      </c>
      <c r="B5299" s="618">
        <v>2013</v>
      </c>
      <c r="C5299" s="619" t="s">
        <v>424</v>
      </c>
    </row>
    <row r="5300" spans="1:3" x14ac:dyDescent="0.15">
      <c r="A5300" s="618" t="s">
        <v>1125</v>
      </c>
      <c r="B5300" s="618">
        <v>2013</v>
      </c>
      <c r="C5300" s="619" t="s">
        <v>424</v>
      </c>
    </row>
    <row r="5301" spans="1:3" x14ac:dyDescent="0.15">
      <c r="A5301" s="619" t="s">
        <v>1125</v>
      </c>
      <c r="B5301" s="618">
        <v>2013</v>
      </c>
      <c r="C5301" s="619" t="s">
        <v>424</v>
      </c>
    </row>
    <row r="5302" spans="1:3" x14ac:dyDescent="0.15">
      <c r="A5302" s="619" t="s">
        <v>1125</v>
      </c>
      <c r="B5302" s="618">
        <v>2013</v>
      </c>
      <c r="C5302" s="619" t="s">
        <v>424</v>
      </c>
    </row>
    <row r="5303" spans="1:3" x14ac:dyDescent="0.15">
      <c r="A5303" s="619" t="s">
        <v>1125</v>
      </c>
      <c r="B5303" s="618">
        <v>2013</v>
      </c>
      <c r="C5303" s="619" t="s">
        <v>424</v>
      </c>
    </row>
    <row r="5304" spans="1:3" x14ac:dyDescent="0.15">
      <c r="A5304" s="619" t="s">
        <v>1125</v>
      </c>
      <c r="B5304" s="618">
        <v>2013</v>
      </c>
      <c r="C5304" s="619" t="s">
        <v>437</v>
      </c>
    </row>
    <row r="5305" spans="1:3" x14ac:dyDescent="0.15">
      <c r="A5305" s="619" t="s">
        <v>1125</v>
      </c>
      <c r="B5305" s="618">
        <v>2013</v>
      </c>
      <c r="C5305" s="619" t="s">
        <v>424</v>
      </c>
    </row>
    <row r="5306" spans="1:3" x14ac:dyDescent="0.15">
      <c r="A5306" s="619" t="s">
        <v>1125</v>
      </c>
      <c r="B5306" s="618">
        <v>2013</v>
      </c>
      <c r="C5306" s="619" t="s">
        <v>424</v>
      </c>
    </row>
    <row r="5307" spans="1:3" x14ac:dyDescent="0.15">
      <c r="A5307" s="619" t="s">
        <v>1125</v>
      </c>
      <c r="B5307" s="618">
        <v>2013</v>
      </c>
      <c r="C5307" s="619" t="s">
        <v>1080</v>
      </c>
    </row>
    <row r="5308" spans="1:3" x14ac:dyDescent="0.15">
      <c r="A5308" s="619" t="s">
        <v>1125</v>
      </c>
      <c r="B5308" s="618">
        <v>2013</v>
      </c>
      <c r="C5308" s="619" t="s">
        <v>424</v>
      </c>
    </row>
    <row r="5309" spans="1:3" x14ac:dyDescent="0.15">
      <c r="A5309" s="619" t="s">
        <v>1125</v>
      </c>
      <c r="B5309" s="618">
        <v>2013</v>
      </c>
      <c r="C5309" s="619" t="s">
        <v>424</v>
      </c>
    </row>
    <row r="5310" spans="1:3" x14ac:dyDescent="0.15">
      <c r="A5310" s="619" t="s">
        <v>1125</v>
      </c>
      <c r="B5310" s="618">
        <v>2013</v>
      </c>
      <c r="C5310" s="619" t="s">
        <v>1103</v>
      </c>
    </row>
    <row r="5311" spans="1:3" x14ac:dyDescent="0.15">
      <c r="A5311" s="619" t="s">
        <v>1125</v>
      </c>
      <c r="B5311" s="618">
        <v>2013</v>
      </c>
      <c r="C5311" s="619" t="s">
        <v>1080</v>
      </c>
    </row>
    <row r="5312" spans="1:3" x14ac:dyDescent="0.15">
      <c r="A5312" s="619" t="s">
        <v>1125</v>
      </c>
      <c r="B5312" s="618">
        <v>2013</v>
      </c>
      <c r="C5312" s="619" t="s">
        <v>1080</v>
      </c>
    </row>
    <row r="5313" spans="1:3" x14ac:dyDescent="0.15">
      <c r="A5313" s="619" t="s">
        <v>1125</v>
      </c>
      <c r="B5313" s="618">
        <v>2013</v>
      </c>
      <c r="C5313" s="619" t="s">
        <v>437</v>
      </c>
    </row>
    <row r="5314" spans="1:3" x14ac:dyDescent="0.15">
      <c r="A5314" s="619" t="s">
        <v>1125</v>
      </c>
      <c r="B5314" s="618">
        <v>2013</v>
      </c>
      <c r="C5314" s="619" t="s">
        <v>1080</v>
      </c>
    </row>
    <row r="5315" spans="1:3" x14ac:dyDescent="0.15">
      <c r="A5315" s="619" t="s">
        <v>1125</v>
      </c>
      <c r="B5315" s="618">
        <v>2013</v>
      </c>
      <c r="C5315" s="619" t="s">
        <v>1103</v>
      </c>
    </row>
    <row r="5316" spans="1:3" x14ac:dyDescent="0.15">
      <c r="A5316" s="619" t="s">
        <v>1125</v>
      </c>
      <c r="B5316" s="618">
        <v>2013</v>
      </c>
      <c r="C5316" s="619" t="s">
        <v>424</v>
      </c>
    </row>
    <row r="5317" spans="1:3" x14ac:dyDescent="0.15">
      <c r="A5317" s="619" t="s">
        <v>1125</v>
      </c>
      <c r="B5317" s="618">
        <v>2013</v>
      </c>
      <c r="C5317" s="619" t="s">
        <v>424</v>
      </c>
    </row>
    <row r="5318" spans="1:3" x14ac:dyDescent="0.15">
      <c r="A5318" s="619" t="s">
        <v>1125</v>
      </c>
      <c r="B5318" s="618">
        <v>2013</v>
      </c>
      <c r="C5318" s="619" t="s">
        <v>424</v>
      </c>
    </row>
    <row r="5319" spans="1:3" x14ac:dyDescent="0.15">
      <c r="A5319" s="619" t="s">
        <v>1125</v>
      </c>
      <c r="B5319" s="618">
        <v>2013</v>
      </c>
      <c r="C5319" s="619" t="s">
        <v>424</v>
      </c>
    </row>
    <row r="5320" spans="1:3" x14ac:dyDescent="0.15">
      <c r="A5320" s="619" t="s">
        <v>1125</v>
      </c>
      <c r="B5320" s="618">
        <v>2013</v>
      </c>
      <c r="C5320" s="619" t="s">
        <v>424</v>
      </c>
    </row>
    <row r="5321" spans="1:3" x14ac:dyDescent="0.15">
      <c r="A5321" s="619" t="s">
        <v>1125</v>
      </c>
      <c r="B5321" s="618">
        <v>2013</v>
      </c>
      <c r="C5321" s="619" t="s">
        <v>424</v>
      </c>
    </row>
    <row r="5322" spans="1:3" x14ac:dyDescent="0.15">
      <c r="A5322" s="619" t="s">
        <v>1125</v>
      </c>
      <c r="B5322" s="618">
        <v>2013</v>
      </c>
      <c r="C5322" s="619" t="s">
        <v>424</v>
      </c>
    </row>
    <row r="5323" spans="1:3" x14ac:dyDescent="0.15">
      <c r="A5323" s="619" t="s">
        <v>1125</v>
      </c>
      <c r="B5323" s="618">
        <v>2013</v>
      </c>
      <c r="C5323" s="619" t="s">
        <v>424</v>
      </c>
    </row>
    <row r="5324" spans="1:3" x14ac:dyDescent="0.15">
      <c r="A5324" s="619" t="s">
        <v>1125</v>
      </c>
      <c r="B5324" s="618">
        <v>2013</v>
      </c>
      <c r="C5324" s="619" t="s">
        <v>437</v>
      </c>
    </row>
    <row r="5325" spans="1:3" x14ac:dyDescent="0.15">
      <c r="A5325" s="619" t="s">
        <v>1125</v>
      </c>
      <c r="B5325" s="618">
        <v>2013</v>
      </c>
      <c r="C5325" s="619" t="s">
        <v>424</v>
      </c>
    </row>
    <row r="5326" spans="1:3" x14ac:dyDescent="0.15">
      <c r="A5326" s="619" t="s">
        <v>1125</v>
      </c>
      <c r="B5326" s="618">
        <v>2013</v>
      </c>
      <c r="C5326" s="619" t="s">
        <v>424</v>
      </c>
    </row>
    <row r="5327" spans="1:3" x14ac:dyDescent="0.15">
      <c r="A5327" s="619" t="s">
        <v>1125</v>
      </c>
      <c r="B5327" s="618">
        <v>2013</v>
      </c>
      <c r="C5327" s="619" t="s">
        <v>437</v>
      </c>
    </row>
    <row r="5328" spans="1:3" x14ac:dyDescent="0.15">
      <c r="A5328" s="619" t="s">
        <v>1125</v>
      </c>
      <c r="B5328" s="618">
        <v>2013</v>
      </c>
      <c r="C5328" s="619" t="s">
        <v>1111</v>
      </c>
    </row>
    <row r="5329" spans="1:3" x14ac:dyDescent="0.15">
      <c r="A5329" s="619" t="s">
        <v>1125</v>
      </c>
      <c r="B5329" s="618">
        <v>2013</v>
      </c>
      <c r="C5329" s="619" t="s">
        <v>437</v>
      </c>
    </row>
    <row r="5330" spans="1:3" x14ac:dyDescent="0.15">
      <c r="A5330" s="619" t="s">
        <v>1125</v>
      </c>
      <c r="B5330" s="618">
        <v>2013</v>
      </c>
      <c r="C5330" s="619" t="s">
        <v>424</v>
      </c>
    </row>
    <row r="5331" spans="1:3" x14ac:dyDescent="0.15">
      <c r="A5331" s="619" t="s">
        <v>1125</v>
      </c>
      <c r="B5331" s="618">
        <v>2013</v>
      </c>
      <c r="C5331" s="619" t="s">
        <v>424</v>
      </c>
    </row>
    <row r="5332" spans="1:3" x14ac:dyDescent="0.15">
      <c r="A5332" s="619" t="s">
        <v>1125</v>
      </c>
      <c r="B5332" s="618">
        <v>2013</v>
      </c>
      <c r="C5332" s="619" t="s">
        <v>1102</v>
      </c>
    </row>
    <row r="5333" spans="1:3" x14ac:dyDescent="0.15">
      <c r="A5333" s="619" t="s">
        <v>1125</v>
      </c>
      <c r="B5333" s="618">
        <v>2013</v>
      </c>
      <c r="C5333" s="619" t="s">
        <v>1104</v>
      </c>
    </row>
    <row r="5334" spans="1:3" x14ac:dyDescent="0.15">
      <c r="A5334" s="619" t="s">
        <v>1125</v>
      </c>
      <c r="B5334" s="618">
        <v>2013</v>
      </c>
      <c r="C5334" s="619" t="s">
        <v>1080</v>
      </c>
    </row>
    <row r="5335" spans="1:3" x14ac:dyDescent="0.15">
      <c r="A5335" s="619" t="s">
        <v>1125</v>
      </c>
      <c r="B5335" s="618">
        <v>2013</v>
      </c>
      <c r="C5335" s="619" t="s">
        <v>1080</v>
      </c>
    </row>
    <row r="5336" spans="1:3" x14ac:dyDescent="0.15">
      <c r="A5336" s="619" t="s">
        <v>1125</v>
      </c>
      <c r="B5336" s="618">
        <v>2013</v>
      </c>
      <c r="C5336" s="619" t="s">
        <v>424</v>
      </c>
    </row>
    <row r="5337" spans="1:3" x14ac:dyDescent="0.15">
      <c r="A5337" s="619" t="s">
        <v>1125</v>
      </c>
      <c r="B5337" s="618">
        <v>2013</v>
      </c>
      <c r="C5337" s="619" t="s">
        <v>424</v>
      </c>
    </row>
    <row r="5338" spans="1:3" x14ac:dyDescent="0.15">
      <c r="A5338" s="619" t="s">
        <v>1125</v>
      </c>
      <c r="B5338" s="618">
        <v>2013</v>
      </c>
      <c r="C5338" s="619" t="s">
        <v>1080</v>
      </c>
    </row>
    <row r="5339" spans="1:3" x14ac:dyDescent="0.15">
      <c r="A5339" s="619" t="s">
        <v>1125</v>
      </c>
      <c r="B5339" s="618">
        <v>2013</v>
      </c>
      <c r="C5339" s="619" t="s">
        <v>1080</v>
      </c>
    </row>
    <row r="5340" spans="1:3" x14ac:dyDescent="0.15">
      <c r="A5340" s="619" t="s">
        <v>1125</v>
      </c>
      <c r="B5340" s="618">
        <v>2013</v>
      </c>
      <c r="C5340" s="619" t="s">
        <v>424</v>
      </c>
    </row>
    <row r="5341" spans="1:3" x14ac:dyDescent="0.15">
      <c r="A5341" s="619" t="s">
        <v>1125</v>
      </c>
      <c r="B5341" s="618">
        <v>2013</v>
      </c>
      <c r="C5341" s="619" t="s">
        <v>437</v>
      </c>
    </row>
    <row r="5342" spans="1:3" x14ac:dyDescent="0.15">
      <c r="A5342" s="619" t="s">
        <v>1125</v>
      </c>
      <c r="B5342" s="618">
        <v>2013</v>
      </c>
      <c r="C5342" s="619" t="s">
        <v>424</v>
      </c>
    </row>
    <row r="5343" spans="1:3" x14ac:dyDescent="0.15">
      <c r="A5343" s="619" t="s">
        <v>1125</v>
      </c>
      <c r="B5343" s="618">
        <v>2013</v>
      </c>
      <c r="C5343" s="619" t="s">
        <v>437</v>
      </c>
    </row>
    <row r="5344" spans="1:3" x14ac:dyDescent="0.15">
      <c r="A5344" s="619" t="s">
        <v>1125</v>
      </c>
      <c r="B5344" s="618">
        <v>2013</v>
      </c>
      <c r="C5344" s="619" t="s">
        <v>424</v>
      </c>
    </row>
    <row r="5345" spans="1:3" x14ac:dyDescent="0.15">
      <c r="A5345" s="619" t="s">
        <v>1125</v>
      </c>
      <c r="B5345" s="618">
        <v>2013</v>
      </c>
      <c r="C5345" s="619" t="s">
        <v>424</v>
      </c>
    </row>
    <row r="5346" spans="1:3" x14ac:dyDescent="0.15">
      <c r="A5346" s="619" t="s">
        <v>1125</v>
      </c>
      <c r="B5346" s="618">
        <v>2013</v>
      </c>
      <c r="C5346" s="619" t="s">
        <v>424</v>
      </c>
    </row>
    <row r="5347" spans="1:3" x14ac:dyDescent="0.15">
      <c r="A5347" s="619" t="s">
        <v>1125</v>
      </c>
      <c r="B5347" s="618">
        <v>2013</v>
      </c>
      <c r="C5347" s="619" t="s">
        <v>424</v>
      </c>
    </row>
    <row r="5348" spans="1:3" x14ac:dyDescent="0.15">
      <c r="A5348" s="619" t="s">
        <v>1125</v>
      </c>
      <c r="B5348" s="618">
        <v>2013</v>
      </c>
      <c r="C5348" s="619" t="s">
        <v>437</v>
      </c>
    </row>
    <row r="5349" spans="1:3" x14ac:dyDescent="0.15">
      <c r="A5349" s="619" t="s">
        <v>1125</v>
      </c>
      <c r="B5349" s="618">
        <v>2013</v>
      </c>
      <c r="C5349" s="619" t="s">
        <v>437</v>
      </c>
    </row>
    <row r="5350" spans="1:3" x14ac:dyDescent="0.15">
      <c r="A5350" s="619" t="s">
        <v>1125</v>
      </c>
      <c r="B5350" s="618">
        <v>2013</v>
      </c>
      <c r="C5350" s="619" t="s">
        <v>424</v>
      </c>
    </row>
    <row r="5351" spans="1:3" x14ac:dyDescent="0.15">
      <c r="A5351" s="619" t="s">
        <v>1125</v>
      </c>
      <c r="B5351" s="618">
        <v>2013</v>
      </c>
      <c r="C5351" s="619" t="s">
        <v>424</v>
      </c>
    </row>
    <row r="5352" spans="1:3" x14ac:dyDescent="0.15">
      <c r="A5352" s="619" t="s">
        <v>1125</v>
      </c>
      <c r="B5352" s="618">
        <v>2013</v>
      </c>
      <c r="C5352" s="619" t="s">
        <v>437</v>
      </c>
    </row>
    <row r="5353" spans="1:3" x14ac:dyDescent="0.15">
      <c r="A5353" s="619" t="s">
        <v>1125</v>
      </c>
      <c r="B5353" s="618">
        <v>2013</v>
      </c>
      <c r="C5353" s="619" t="s">
        <v>424</v>
      </c>
    </row>
    <row r="5354" spans="1:3" x14ac:dyDescent="0.15">
      <c r="A5354" s="619" t="s">
        <v>1125</v>
      </c>
      <c r="B5354" s="618">
        <v>2013</v>
      </c>
      <c r="C5354" s="619" t="s">
        <v>437</v>
      </c>
    </row>
    <row r="5355" spans="1:3" x14ac:dyDescent="0.15">
      <c r="A5355" s="619" t="s">
        <v>1125</v>
      </c>
      <c r="B5355" s="618">
        <v>2013</v>
      </c>
      <c r="C5355" s="619" t="s">
        <v>437</v>
      </c>
    </row>
    <row r="5356" spans="1:3" x14ac:dyDescent="0.15">
      <c r="A5356" s="619" t="s">
        <v>1125</v>
      </c>
      <c r="B5356" s="618">
        <v>2013</v>
      </c>
      <c r="C5356" s="619" t="s">
        <v>437</v>
      </c>
    </row>
    <row r="5357" spans="1:3" x14ac:dyDescent="0.15">
      <c r="A5357" s="619" t="s">
        <v>1125</v>
      </c>
      <c r="B5357" s="618">
        <v>2013</v>
      </c>
      <c r="C5357" s="619" t="s">
        <v>437</v>
      </c>
    </row>
    <row r="5358" spans="1:3" x14ac:dyDescent="0.15">
      <c r="A5358" s="619" t="s">
        <v>1125</v>
      </c>
      <c r="B5358" s="618">
        <v>2013</v>
      </c>
      <c r="C5358" s="619" t="s">
        <v>437</v>
      </c>
    </row>
    <row r="5359" spans="1:3" x14ac:dyDescent="0.15">
      <c r="A5359" s="619" t="s">
        <v>1125</v>
      </c>
      <c r="B5359" s="618">
        <v>2013</v>
      </c>
      <c r="C5359" s="619" t="s">
        <v>1080</v>
      </c>
    </row>
    <row r="5360" spans="1:3" x14ac:dyDescent="0.15">
      <c r="A5360" s="619" t="s">
        <v>1125</v>
      </c>
      <c r="B5360" s="618">
        <v>2013</v>
      </c>
      <c r="C5360" s="619" t="s">
        <v>1080</v>
      </c>
    </row>
    <row r="5361" spans="1:3" x14ac:dyDescent="0.15">
      <c r="A5361" s="619" t="s">
        <v>1125</v>
      </c>
      <c r="B5361" s="618">
        <v>2013</v>
      </c>
      <c r="C5361" s="619" t="s">
        <v>424</v>
      </c>
    </row>
    <row r="5362" spans="1:3" x14ac:dyDescent="0.15">
      <c r="A5362" s="619" t="s">
        <v>1125</v>
      </c>
      <c r="B5362" s="618">
        <v>2013</v>
      </c>
      <c r="C5362" s="619" t="s">
        <v>437</v>
      </c>
    </row>
    <row r="5363" spans="1:3" x14ac:dyDescent="0.15">
      <c r="A5363" s="619" t="s">
        <v>1125</v>
      </c>
      <c r="B5363" s="618">
        <v>2013</v>
      </c>
      <c r="C5363" s="619" t="s">
        <v>1102</v>
      </c>
    </row>
    <row r="5364" spans="1:3" x14ac:dyDescent="0.15">
      <c r="A5364" s="619" t="s">
        <v>1125</v>
      </c>
      <c r="B5364" s="618">
        <v>2013</v>
      </c>
      <c r="C5364" s="619" t="s">
        <v>1102</v>
      </c>
    </row>
    <row r="5365" spans="1:3" x14ac:dyDescent="0.15">
      <c r="A5365" s="619" t="s">
        <v>1125</v>
      </c>
      <c r="B5365" s="618">
        <v>2013</v>
      </c>
      <c r="C5365" s="619" t="s">
        <v>1102</v>
      </c>
    </row>
    <row r="5366" spans="1:3" x14ac:dyDescent="0.15">
      <c r="A5366" s="619" t="s">
        <v>1125</v>
      </c>
      <c r="B5366" s="618">
        <v>2013</v>
      </c>
      <c r="C5366" s="619" t="s">
        <v>1102</v>
      </c>
    </row>
    <row r="5367" spans="1:3" x14ac:dyDescent="0.15">
      <c r="A5367" s="619" t="s">
        <v>1125</v>
      </c>
      <c r="B5367" s="618">
        <v>2013</v>
      </c>
      <c r="C5367" s="619" t="s">
        <v>437</v>
      </c>
    </row>
    <row r="5368" spans="1:3" x14ac:dyDescent="0.15">
      <c r="A5368" s="619" t="s">
        <v>1125</v>
      </c>
      <c r="B5368" s="618">
        <v>2013</v>
      </c>
      <c r="C5368" s="619" t="s">
        <v>437</v>
      </c>
    </row>
    <row r="5369" spans="1:3" x14ac:dyDescent="0.15">
      <c r="A5369" s="619" t="s">
        <v>1125</v>
      </c>
      <c r="B5369" s="618">
        <v>2013</v>
      </c>
      <c r="C5369" s="619" t="s">
        <v>1103</v>
      </c>
    </row>
    <row r="5370" spans="1:3" x14ac:dyDescent="0.15">
      <c r="A5370" s="619" t="s">
        <v>1125</v>
      </c>
      <c r="B5370" s="618">
        <v>2013</v>
      </c>
      <c r="C5370" s="619" t="s">
        <v>1080</v>
      </c>
    </row>
    <row r="5371" spans="1:3" x14ac:dyDescent="0.15">
      <c r="A5371" s="619" t="s">
        <v>1125</v>
      </c>
      <c r="B5371" s="618">
        <v>2013</v>
      </c>
      <c r="C5371" s="619" t="s">
        <v>1080</v>
      </c>
    </row>
    <row r="5372" spans="1:3" x14ac:dyDescent="0.15">
      <c r="A5372" s="619" t="s">
        <v>1125</v>
      </c>
      <c r="B5372" s="618">
        <v>2013</v>
      </c>
      <c r="C5372" s="619" t="s">
        <v>1080</v>
      </c>
    </row>
    <row r="5373" spans="1:3" x14ac:dyDescent="0.15">
      <c r="A5373" s="619" t="s">
        <v>1125</v>
      </c>
      <c r="B5373" s="618">
        <v>2013</v>
      </c>
      <c r="C5373" s="619" t="s">
        <v>1103</v>
      </c>
    </row>
    <row r="5374" spans="1:3" x14ac:dyDescent="0.15">
      <c r="A5374" s="619" t="s">
        <v>1125</v>
      </c>
      <c r="B5374" s="618">
        <v>2013</v>
      </c>
      <c r="C5374" s="619" t="s">
        <v>1102</v>
      </c>
    </row>
    <row r="5375" spans="1:3" x14ac:dyDescent="0.15">
      <c r="A5375" s="619" t="s">
        <v>1125</v>
      </c>
      <c r="B5375" s="618">
        <v>2013</v>
      </c>
      <c r="C5375" s="619" t="s">
        <v>1102</v>
      </c>
    </row>
    <row r="5376" spans="1:3" x14ac:dyDescent="0.15">
      <c r="A5376" s="619" t="s">
        <v>1125</v>
      </c>
      <c r="B5376" s="618">
        <v>2013</v>
      </c>
      <c r="C5376" s="619" t="s">
        <v>1102</v>
      </c>
    </row>
    <row r="5377" spans="1:3" x14ac:dyDescent="0.15">
      <c r="A5377" s="619" t="s">
        <v>1125</v>
      </c>
      <c r="B5377" s="618">
        <v>2013</v>
      </c>
      <c r="C5377" s="619" t="s">
        <v>1102</v>
      </c>
    </row>
    <row r="5378" spans="1:3" x14ac:dyDescent="0.15">
      <c r="A5378" s="619" t="s">
        <v>1125</v>
      </c>
      <c r="B5378" s="618">
        <v>2013</v>
      </c>
      <c r="C5378" s="619" t="s">
        <v>437</v>
      </c>
    </row>
    <row r="5379" spans="1:3" x14ac:dyDescent="0.15">
      <c r="A5379" s="619" t="s">
        <v>1125</v>
      </c>
      <c r="B5379" s="618">
        <v>2013</v>
      </c>
      <c r="C5379" s="619" t="s">
        <v>1103</v>
      </c>
    </row>
    <row r="5380" spans="1:3" x14ac:dyDescent="0.15">
      <c r="A5380" s="619" t="s">
        <v>1125</v>
      </c>
      <c r="B5380" s="618">
        <v>2013</v>
      </c>
      <c r="C5380" s="619" t="s">
        <v>1104</v>
      </c>
    </row>
    <row r="5381" spans="1:3" x14ac:dyDescent="0.15">
      <c r="A5381" s="619" t="s">
        <v>1125</v>
      </c>
      <c r="B5381" s="618">
        <v>2013</v>
      </c>
      <c r="C5381" s="619" t="s">
        <v>437</v>
      </c>
    </row>
    <row r="5382" spans="1:3" x14ac:dyDescent="0.15">
      <c r="A5382" s="619" t="s">
        <v>1125</v>
      </c>
      <c r="B5382" s="618">
        <v>2013</v>
      </c>
      <c r="C5382" s="619" t="s">
        <v>1103</v>
      </c>
    </row>
    <row r="5383" spans="1:3" x14ac:dyDescent="0.15">
      <c r="A5383" s="619" t="s">
        <v>1125</v>
      </c>
      <c r="B5383" s="618">
        <v>2013</v>
      </c>
      <c r="C5383" s="619" t="s">
        <v>1104</v>
      </c>
    </row>
    <row r="5384" spans="1:3" x14ac:dyDescent="0.15">
      <c r="A5384" s="619" t="s">
        <v>1125</v>
      </c>
      <c r="B5384" s="618">
        <v>2013</v>
      </c>
      <c r="C5384" s="619" t="s">
        <v>424</v>
      </c>
    </row>
    <row r="5385" spans="1:3" x14ac:dyDescent="0.15">
      <c r="A5385" s="619" t="s">
        <v>1125</v>
      </c>
      <c r="B5385" s="618">
        <v>2013</v>
      </c>
      <c r="C5385" s="619" t="s">
        <v>437</v>
      </c>
    </row>
    <row r="5386" spans="1:3" x14ac:dyDescent="0.15">
      <c r="A5386" s="619" t="s">
        <v>1125</v>
      </c>
      <c r="B5386" s="618">
        <v>2013</v>
      </c>
      <c r="C5386" s="619" t="s">
        <v>437</v>
      </c>
    </row>
    <row r="5387" spans="1:3" x14ac:dyDescent="0.15">
      <c r="A5387" s="619" t="s">
        <v>1125</v>
      </c>
      <c r="B5387" s="618">
        <v>2013</v>
      </c>
      <c r="C5387" s="619" t="s">
        <v>1104</v>
      </c>
    </row>
    <row r="5388" spans="1:3" x14ac:dyDescent="0.15">
      <c r="A5388" s="619" t="s">
        <v>1125</v>
      </c>
      <c r="B5388" s="618">
        <v>2013</v>
      </c>
      <c r="C5388" s="619" t="s">
        <v>1104</v>
      </c>
    </row>
    <row r="5389" spans="1:3" x14ac:dyDescent="0.15">
      <c r="A5389" s="619" t="s">
        <v>1125</v>
      </c>
      <c r="B5389" s="618">
        <v>2013</v>
      </c>
      <c r="C5389" s="619" t="s">
        <v>1104</v>
      </c>
    </row>
    <row r="5390" spans="1:3" x14ac:dyDescent="0.15">
      <c r="A5390" s="619" t="s">
        <v>1125</v>
      </c>
      <c r="B5390" s="618">
        <v>2013</v>
      </c>
      <c r="C5390" s="619" t="s">
        <v>1104</v>
      </c>
    </row>
    <row r="5391" spans="1:3" x14ac:dyDescent="0.15">
      <c r="A5391" s="619" t="s">
        <v>1125</v>
      </c>
      <c r="B5391" s="618">
        <v>2013</v>
      </c>
      <c r="C5391" s="619" t="s">
        <v>1104</v>
      </c>
    </row>
    <row r="5392" spans="1:3" x14ac:dyDescent="0.15">
      <c r="A5392" s="619" t="s">
        <v>1125</v>
      </c>
      <c r="B5392" s="618">
        <v>2013</v>
      </c>
      <c r="C5392" s="619" t="s">
        <v>424</v>
      </c>
    </row>
    <row r="5393" spans="1:3" x14ac:dyDescent="0.15">
      <c r="A5393" s="619" t="s">
        <v>1125</v>
      </c>
      <c r="B5393" s="618">
        <v>2013</v>
      </c>
      <c r="C5393" s="619" t="s">
        <v>1102</v>
      </c>
    </row>
    <row r="5394" spans="1:3" x14ac:dyDescent="0.15">
      <c r="A5394" s="619" t="s">
        <v>1125</v>
      </c>
      <c r="B5394" s="618">
        <v>2013</v>
      </c>
      <c r="C5394" s="619" t="s">
        <v>424</v>
      </c>
    </row>
    <row r="5395" spans="1:3" x14ac:dyDescent="0.15">
      <c r="A5395" s="619" t="s">
        <v>1125</v>
      </c>
      <c r="B5395" s="618">
        <v>2013</v>
      </c>
      <c r="C5395" s="619" t="s">
        <v>424</v>
      </c>
    </row>
    <row r="5396" spans="1:3" x14ac:dyDescent="0.15">
      <c r="A5396" s="619" t="s">
        <v>1125</v>
      </c>
      <c r="B5396" s="618">
        <v>2013</v>
      </c>
      <c r="C5396" s="619" t="s">
        <v>1103</v>
      </c>
    </row>
    <row r="5397" spans="1:3" x14ac:dyDescent="0.15">
      <c r="A5397" s="619" t="s">
        <v>1125</v>
      </c>
      <c r="B5397" s="618">
        <v>2013</v>
      </c>
      <c r="C5397" s="619" t="s">
        <v>1104</v>
      </c>
    </row>
    <row r="5398" spans="1:3" x14ac:dyDescent="0.15">
      <c r="A5398" s="619" t="s">
        <v>1125</v>
      </c>
      <c r="B5398" s="618">
        <v>2013</v>
      </c>
      <c r="C5398" s="619" t="s">
        <v>1104</v>
      </c>
    </row>
    <row r="5399" spans="1:3" x14ac:dyDescent="0.15">
      <c r="A5399" s="619" t="s">
        <v>1125</v>
      </c>
      <c r="B5399" s="618">
        <v>2013</v>
      </c>
      <c r="C5399" s="619" t="s">
        <v>1080</v>
      </c>
    </row>
    <row r="5400" spans="1:3" x14ac:dyDescent="0.15">
      <c r="A5400" s="619" t="s">
        <v>1125</v>
      </c>
      <c r="B5400" s="618">
        <v>2013</v>
      </c>
      <c r="C5400" s="619" t="s">
        <v>1080</v>
      </c>
    </row>
    <row r="5401" spans="1:3" x14ac:dyDescent="0.15">
      <c r="A5401" s="619" t="s">
        <v>1125</v>
      </c>
      <c r="B5401" s="618">
        <v>2013</v>
      </c>
      <c r="C5401" s="619" t="s">
        <v>437</v>
      </c>
    </row>
    <row r="5402" spans="1:3" x14ac:dyDescent="0.15">
      <c r="A5402" s="619" t="s">
        <v>1125</v>
      </c>
      <c r="B5402" s="618">
        <v>2013</v>
      </c>
      <c r="C5402" s="619" t="s">
        <v>437</v>
      </c>
    </row>
    <row r="5403" spans="1:3" x14ac:dyDescent="0.15">
      <c r="A5403" s="619" t="s">
        <v>1125</v>
      </c>
      <c r="B5403" s="618">
        <v>2013</v>
      </c>
      <c r="C5403" s="619" t="s">
        <v>424</v>
      </c>
    </row>
    <row r="5404" spans="1:3" x14ac:dyDescent="0.15">
      <c r="A5404" s="619" t="s">
        <v>1125</v>
      </c>
      <c r="B5404" s="618">
        <v>2013</v>
      </c>
      <c r="C5404" s="619" t="s">
        <v>1102</v>
      </c>
    </row>
    <row r="5405" spans="1:3" x14ac:dyDescent="0.15">
      <c r="A5405" s="619" t="s">
        <v>1125</v>
      </c>
      <c r="B5405" s="618">
        <v>2013</v>
      </c>
      <c r="C5405" s="619" t="s">
        <v>1102</v>
      </c>
    </row>
    <row r="5406" spans="1:3" x14ac:dyDescent="0.15">
      <c r="A5406" s="619" t="s">
        <v>1125</v>
      </c>
      <c r="B5406" s="618">
        <v>2013</v>
      </c>
      <c r="C5406" s="619" t="s">
        <v>424</v>
      </c>
    </row>
    <row r="5407" spans="1:3" x14ac:dyDescent="0.15">
      <c r="A5407" s="619" t="s">
        <v>1125</v>
      </c>
      <c r="B5407" s="618">
        <v>2013</v>
      </c>
      <c r="C5407" s="619" t="s">
        <v>424</v>
      </c>
    </row>
    <row r="5408" spans="1:3" x14ac:dyDescent="0.15">
      <c r="A5408" s="619" t="s">
        <v>1125</v>
      </c>
      <c r="B5408" s="618">
        <v>2013</v>
      </c>
      <c r="C5408" s="619" t="s">
        <v>424</v>
      </c>
    </row>
    <row r="5409" spans="1:3" x14ac:dyDescent="0.15">
      <c r="A5409" s="619" t="s">
        <v>1125</v>
      </c>
      <c r="B5409" s="618">
        <v>2013</v>
      </c>
      <c r="C5409" s="619" t="s">
        <v>424</v>
      </c>
    </row>
    <row r="5410" spans="1:3" x14ac:dyDescent="0.15">
      <c r="A5410" s="619" t="s">
        <v>1125</v>
      </c>
      <c r="B5410" s="618">
        <v>2013</v>
      </c>
      <c r="C5410" s="619" t="s">
        <v>424</v>
      </c>
    </row>
    <row r="5411" spans="1:3" x14ac:dyDescent="0.15">
      <c r="A5411" s="619" t="s">
        <v>1125</v>
      </c>
      <c r="B5411" s="618">
        <v>2013</v>
      </c>
      <c r="C5411" s="619" t="s">
        <v>424</v>
      </c>
    </row>
    <row r="5412" spans="1:3" x14ac:dyDescent="0.15">
      <c r="A5412" s="619" t="s">
        <v>1125</v>
      </c>
      <c r="B5412" s="618">
        <v>2013</v>
      </c>
      <c r="C5412" s="619" t="s">
        <v>437</v>
      </c>
    </row>
    <row r="5413" spans="1:3" x14ac:dyDescent="0.15">
      <c r="A5413" s="619" t="s">
        <v>1125</v>
      </c>
      <c r="B5413" s="618">
        <v>2013</v>
      </c>
      <c r="C5413" s="619" t="s">
        <v>437</v>
      </c>
    </row>
    <row r="5414" spans="1:3" x14ac:dyDescent="0.15">
      <c r="A5414" s="619" t="s">
        <v>1125</v>
      </c>
      <c r="B5414" s="618">
        <v>2013</v>
      </c>
      <c r="C5414" s="619" t="s">
        <v>424</v>
      </c>
    </row>
    <row r="5415" spans="1:3" x14ac:dyDescent="0.15">
      <c r="A5415" s="619" t="s">
        <v>1125</v>
      </c>
      <c r="B5415" s="618">
        <v>2013</v>
      </c>
      <c r="C5415" s="619" t="s">
        <v>437</v>
      </c>
    </row>
    <row r="5416" spans="1:3" x14ac:dyDescent="0.15">
      <c r="A5416" s="619" t="s">
        <v>1125</v>
      </c>
      <c r="B5416" s="618">
        <v>2013</v>
      </c>
      <c r="C5416" s="619" t="s">
        <v>424</v>
      </c>
    </row>
    <row r="5417" spans="1:3" x14ac:dyDescent="0.15">
      <c r="A5417" s="619" t="s">
        <v>1125</v>
      </c>
      <c r="B5417" s="618">
        <v>2013</v>
      </c>
      <c r="C5417" s="619" t="s">
        <v>437</v>
      </c>
    </row>
    <row r="5418" spans="1:3" x14ac:dyDescent="0.15">
      <c r="A5418" s="619" t="s">
        <v>1125</v>
      </c>
      <c r="B5418" s="618">
        <v>2013</v>
      </c>
      <c r="C5418" s="619" t="s">
        <v>424</v>
      </c>
    </row>
    <row r="5419" spans="1:3" x14ac:dyDescent="0.15">
      <c r="A5419" s="619" t="s">
        <v>1125</v>
      </c>
      <c r="B5419" s="618">
        <v>2013</v>
      </c>
      <c r="C5419" s="619" t="s">
        <v>424</v>
      </c>
    </row>
    <row r="5420" spans="1:3" x14ac:dyDescent="0.15">
      <c r="A5420" s="619" t="s">
        <v>1125</v>
      </c>
      <c r="B5420" s="618">
        <v>2013</v>
      </c>
      <c r="C5420" s="619" t="s">
        <v>424</v>
      </c>
    </row>
    <row r="5421" spans="1:3" x14ac:dyDescent="0.15">
      <c r="A5421" s="619" t="s">
        <v>1125</v>
      </c>
      <c r="B5421" s="618">
        <v>2013</v>
      </c>
      <c r="C5421" s="619" t="s">
        <v>437</v>
      </c>
    </row>
    <row r="5422" spans="1:3" x14ac:dyDescent="0.15">
      <c r="A5422" s="619" t="s">
        <v>1125</v>
      </c>
      <c r="B5422" s="618">
        <v>2013</v>
      </c>
      <c r="C5422" s="619" t="s">
        <v>437</v>
      </c>
    </row>
    <row r="5423" spans="1:3" x14ac:dyDescent="0.15">
      <c r="A5423" s="619" t="s">
        <v>1125</v>
      </c>
      <c r="B5423" s="618">
        <v>2013</v>
      </c>
      <c r="C5423" s="619" t="s">
        <v>437</v>
      </c>
    </row>
    <row r="5424" spans="1:3" x14ac:dyDescent="0.15">
      <c r="A5424" s="619" t="s">
        <v>1125</v>
      </c>
      <c r="B5424" s="618">
        <v>2013</v>
      </c>
      <c r="C5424" s="619" t="s">
        <v>424</v>
      </c>
    </row>
    <row r="5425" spans="1:3" x14ac:dyDescent="0.15">
      <c r="A5425" s="619" t="s">
        <v>1125</v>
      </c>
      <c r="B5425" s="618">
        <v>2013</v>
      </c>
      <c r="C5425" s="619" t="s">
        <v>437</v>
      </c>
    </row>
    <row r="5426" spans="1:3" x14ac:dyDescent="0.15">
      <c r="A5426" s="619" t="s">
        <v>1125</v>
      </c>
      <c r="B5426" s="618">
        <v>2013</v>
      </c>
      <c r="C5426" s="619" t="s">
        <v>437</v>
      </c>
    </row>
    <row r="5427" spans="1:3" x14ac:dyDescent="0.15">
      <c r="A5427" s="619" t="s">
        <v>1125</v>
      </c>
      <c r="B5427" s="618">
        <v>2013</v>
      </c>
      <c r="C5427" s="619" t="s">
        <v>437</v>
      </c>
    </row>
    <row r="5428" spans="1:3" x14ac:dyDescent="0.15">
      <c r="A5428" s="619" t="s">
        <v>1125</v>
      </c>
      <c r="B5428" s="618">
        <v>2013</v>
      </c>
      <c r="C5428" s="619" t="s">
        <v>424</v>
      </c>
    </row>
    <row r="5429" spans="1:3" x14ac:dyDescent="0.15">
      <c r="A5429" s="619" t="s">
        <v>1125</v>
      </c>
      <c r="B5429" s="618">
        <v>2013</v>
      </c>
      <c r="C5429" s="619" t="s">
        <v>1102</v>
      </c>
    </row>
    <row r="5430" spans="1:3" x14ac:dyDescent="0.15">
      <c r="A5430" s="619" t="s">
        <v>1125</v>
      </c>
      <c r="B5430" s="618">
        <v>2013</v>
      </c>
      <c r="C5430" s="619" t="s">
        <v>437</v>
      </c>
    </row>
    <row r="5431" spans="1:3" x14ac:dyDescent="0.15">
      <c r="A5431" s="619" t="s">
        <v>1125</v>
      </c>
      <c r="B5431" s="618">
        <v>2013</v>
      </c>
      <c r="C5431" s="619" t="s">
        <v>437</v>
      </c>
    </row>
    <row r="5432" spans="1:3" x14ac:dyDescent="0.15">
      <c r="A5432" s="619" t="s">
        <v>1125</v>
      </c>
      <c r="B5432" s="618">
        <v>2013</v>
      </c>
      <c r="C5432" s="619" t="s">
        <v>437</v>
      </c>
    </row>
    <row r="5433" spans="1:3" x14ac:dyDescent="0.15">
      <c r="A5433" s="619" t="s">
        <v>1125</v>
      </c>
      <c r="B5433" s="618">
        <v>2013</v>
      </c>
      <c r="C5433" s="619" t="s">
        <v>424</v>
      </c>
    </row>
    <row r="5434" spans="1:3" x14ac:dyDescent="0.15">
      <c r="A5434" s="619" t="s">
        <v>1125</v>
      </c>
      <c r="B5434" s="618">
        <v>2013</v>
      </c>
      <c r="C5434" s="619" t="s">
        <v>424</v>
      </c>
    </row>
    <row r="5435" spans="1:3" x14ac:dyDescent="0.15">
      <c r="A5435" s="619" t="s">
        <v>1125</v>
      </c>
      <c r="B5435" s="618">
        <v>2013</v>
      </c>
      <c r="C5435" s="619" t="s">
        <v>437</v>
      </c>
    </row>
    <row r="5436" spans="1:3" x14ac:dyDescent="0.15">
      <c r="A5436" s="619" t="s">
        <v>1125</v>
      </c>
      <c r="B5436" s="618">
        <v>2013</v>
      </c>
      <c r="C5436" s="619" t="s">
        <v>437</v>
      </c>
    </row>
    <row r="5437" spans="1:3" x14ac:dyDescent="0.15">
      <c r="A5437" s="619" t="s">
        <v>1125</v>
      </c>
      <c r="B5437" s="618">
        <v>2013</v>
      </c>
      <c r="C5437" s="619" t="s">
        <v>424</v>
      </c>
    </row>
    <row r="5438" spans="1:3" x14ac:dyDescent="0.15">
      <c r="A5438" s="619" t="s">
        <v>1125</v>
      </c>
      <c r="B5438" s="618">
        <v>2013</v>
      </c>
      <c r="C5438" s="619" t="s">
        <v>424</v>
      </c>
    </row>
    <row r="5439" spans="1:3" x14ac:dyDescent="0.15">
      <c r="A5439" s="619" t="s">
        <v>1125</v>
      </c>
      <c r="B5439" s="618">
        <v>2013</v>
      </c>
      <c r="C5439" s="619" t="s">
        <v>437</v>
      </c>
    </row>
    <row r="5440" spans="1:3" x14ac:dyDescent="0.15">
      <c r="A5440" s="619" t="s">
        <v>1125</v>
      </c>
      <c r="B5440" s="618">
        <v>2013</v>
      </c>
      <c r="C5440" s="619" t="s">
        <v>437</v>
      </c>
    </row>
    <row r="5441" spans="1:3" x14ac:dyDescent="0.15">
      <c r="A5441" s="619" t="s">
        <v>1125</v>
      </c>
      <c r="B5441" s="618">
        <v>2013</v>
      </c>
      <c r="C5441" s="619" t="s">
        <v>424</v>
      </c>
    </row>
    <row r="5442" spans="1:3" x14ac:dyDescent="0.15">
      <c r="A5442" s="619" t="s">
        <v>1125</v>
      </c>
      <c r="B5442" s="618">
        <v>2013</v>
      </c>
      <c r="C5442" s="619" t="s">
        <v>424</v>
      </c>
    </row>
    <row r="5443" spans="1:3" x14ac:dyDescent="0.15">
      <c r="A5443" s="619" t="s">
        <v>1125</v>
      </c>
      <c r="B5443" s="618">
        <v>2013</v>
      </c>
      <c r="C5443" s="619" t="s">
        <v>437</v>
      </c>
    </row>
    <row r="5444" spans="1:3" x14ac:dyDescent="0.15">
      <c r="A5444" s="619" t="s">
        <v>1125</v>
      </c>
      <c r="B5444" s="618">
        <v>2013</v>
      </c>
      <c r="C5444" s="619" t="s">
        <v>437</v>
      </c>
    </row>
    <row r="5445" spans="1:3" x14ac:dyDescent="0.15">
      <c r="A5445" s="619" t="s">
        <v>1125</v>
      </c>
      <c r="B5445" s="618">
        <v>2013</v>
      </c>
      <c r="C5445" s="619" t="s">
        <v>437</v>
      </c>
    </row>
    <row r="5446" spans="1:3" x14ac:dyDescent="0.15">
      <c r="A5446" s="619" t="s">
        <v>1125</v>
      </c>
      <c r="B5446" s="618">
        <v>2013</v>
      </c>
      <c r="C5446" s="619" t="s">
        <v>437</v>
      </c>
    </row>
    <row r="5447" spans="1:3" x14ac:dyDescent="0.15">
      <c r="A5447" s="619" t="s">
        <v>1125</v>
      </c>
      <c r="B5447" s="618">
        <v>2013</v>
      </c>
      <c r="C5447" s="619" t="s">
        <v>437</v>
      </c>
    </row>
    <row r="5448" spans="1:3" x14ac:dyDescent="0.15">
      <c r="A5448" s="618" t="s">
        <v>1125</v>
      </c>
      <c r="B5448" s="618">
        <v>2013</v>
      </c>
      <c r="C5448" s="619" t="s">
        <v>437</v>
      </c>
    </row>
    <row r="5449" spans="1:3" x14ac:dyDescent="0.15">
      <c r="A5449" s="618" t="s">
        <v>1125</v>
      </c>
      <c r="B5449" s="618">
        <v>2013</v>
      </c>
      <c r="C5449" s="619" t="s">
        <v>1102</v>
      </c>
    </row>
    <row r="5450" spans="1:3" x14ac:dyDescent="0.15">
      <c r="A5450" s="618" t="s">
        <v>1125</v>
      </c>
      <c r="B5450" s="618">
        <v>2013</v>
      </c>
      <c r="C5450" s="619" t="s">
        <v>424</v>
      </c>
    </row>
    <row r="5451" spans="1:3" x14ac:dyDescent="0.15">
      <c r="A5451" s="618" t="s">
        <v>1125</v>
      </c>
      <c r="B5451" s="618">
        <v>2013</v>
      </c>
      <c r="C5451" s="619" t="s">
        <v>437</v>
      </c>
    </row>
    <row r="5452" spans="1:3" x14ac:dyDescent="0.15">
      <c r="A5452" s="618" t="s">
        <v>1125</v>
      </c>
      <c r="B5452" s="618">
        <v>2013</v>
      </c>
      <c r="C5452" s="619" t="s">
        <v>437</v>
      </c>
    </row>
    <row r="5453" spans="1:3" x14ac:dyDescent="0.15">
      <c r="A5453" s="618" t="s">
        <v>1125</v>
      </c>
      <c r="B5453" s="618">
        <v>2013</v>
      </c>
      <c r="C5453" s="619" t="s">
        <v>424</v>
      </c>
    </row>
    <row r="5454" spans="1:3" x14ac:dyDescent="0.15">
      <c r="A5454" s="618" t="s">
        <v>1125</v>
      </c>
      <c r="B5454" s="618">
        <v>2013</v>
      </c>
      <c r="C5454" s="619" t="s">
        <v>437</v>
      </c>
    </row>
    <row r="5455" spans="1:3" x14ac:dyDescent="0.15">
      <c r="A5455" s="618" t="s">
        <v>1125</v>
      </c>
      <c r="B5455" s="618">
        <v>2013</v>
      </c>
      <c r="C5455" s="619" t="s">
        <v>424</v>
      </c>
    </row>
    <row r="5456" spans="1:3" x14ac:dyDescent="0.15">
      <c r="A5456" s="618" t="s">
        <v>1125</v>
      </c>
      <c r="B5456" s="618">
        <v>2013</v>
      </c>
      <c r="C5456" s="619" t="s">
        <v>1080</v>
      </c>
    </row>
    <row r="5457" spans="1:3" x14ac:dyDescent="0.15">
      <c r="A5457" s="619" t="s">
        <v>1125</v>
      </c>
      <c r="B5457" s="618">
        <v>2013</v>
      </c>
      <c r="C5457" s="619" t="s">
        <v>1080</v>
      </c>
    </row>
    <row r="5458" spans="1:3" x14ac:dyDescent="0.15">
      <c r="A5458" s="619" t="s">
        <v>1125</v>
      </c>
      <c r="B5458" s="618">
        <v>2013</v>
      </c>
      <c r="C5458" s="619" t="s">
        <v>424</v>
      </c>
    </row>
    <row r="5459" spans="1:3" x14ac:dyDescent="0.15">
      <c r="A5459" s="619" t="s">
        <v>1125</v>
      </c>
      <c r="B5459" s="618">
        <v>2013</v>
      </c>
      <c r="C5459" s="619" t="s">
        <v>1102</v>
      </c>
    </row>
    <row r="5460" spans="1:3" x14ac:dyDescent="0.15">
      <c r="A5460" s="619" t="s">
        <v>1125</v>
      </c>
      <c r="B5460" s="618">
        <v>2013</v>
      </c>
      <c r="C5460" s="619" t="s">
        <v>1102</v>
      </c>
    </row>
    <row r="5461" spans="1:3" x14ac:dyDescent="0.15">
      <c r="A5461" s="619" t="s">
        <v>1125</v>
      </c>
      <c r="B5461" s="618">
        <v>2013</v>
      </c>
      <c r="C5461" s="619" t="s">
        <v>424</v>
      </c>
    </row>
    <row r="5462" spans="1:3" x14ac:dyDescent="0.15">
      <c r="A5462" s="619" t="s">
        <v>1125</v>
      </c>
      <c r="B5462" s="618">
        <v>2013</v>
      </c>
      <c r="C5462" s="619" t="s">
        <v>424</v>
      </c>
    </row>
    <row r="5463" spans="1:3" x14ac:dyDescent="0.15">
      <c r="A5463" s="619" t="s">
        <v>1125</v>
      </c>
      <c r="B5463" s="618">
        <v>2013</v>
      </c>
      <c r="C5463" s="619" t="s">
        <v>424</v>
      </c>
    </row>
    <row r="5464" spans="1:3" x14ac:dyDescent="0.15">
      <c r="A5464" s="619" t="s">
        <v>1125</v>
      </c>
      <c r="B5464" s="618">
        <v>2013</v>
      </c>
      <c r="C5464" s="619" t="s">
        <v>424</v>
      </c>
    </row>
    <row r="5465" spans="1:3" x14ac:dyDescent="0.15">
      <c r="A5465" s="619" t="s">
        <v>1125</v>
      </c>
      <c r="B5465" s="618">
        <v>2013</v>
      </c>
      <c r="C5465" s="619" t="s">
        <v>424</v>
      </c>
    </row>
    <row r="5466" spans="1:3" x14ac:dyDescent="0.15">
      <c r="A5466" s="619" t="s">
        <v>1125</v>
      </c>
      <c r="B5466" s="618">
        <v>2013</v>
      </c>
      <c r="C5466" s="619" t="s">
        <v>424</v>
      </c>
    </row>
    <row r="5467" spans="1:3" x14ac:dyDescent="0.15">
      <c r="A5467" s="619" t="s">
        <v>1125</v>
      </c>
      <c r="B5467" s="618">
        <v>2013</v>
      </c>
      <c r="C5467" s="619" t="s">
        <v>424</v>
      </c>
    </row>
    <row r="5468" spans="1:3" x14ac:dyDescent="0.15">
      <c r="A5468" s="619" t="s">
        <v>1125</v>
      </c>
      <c r="B5468" s="618">
        <v>2013</v>
      </c>
      <c r="C5468" s="619" t="s">
        <v>437</v>
      </c>
    </row>
    <row r="5469" spans="1:3" x14ac:dyDescent="0.15">
      <c r="A5469" s="619" t="s">
        <v>1125</v>
      </c>
      <c r="B5469" s="618">
        <v>2013</v>
      </c>
      <c r="C5469" s="619" t="s">
        <v>437</v>
      </c>
    </row>
    <row r="5470" spans="1:3" x14ac:dyDescent="0.15">
      <c r="A5470" s="619" t="s">
        <v>1125</v>
      </c>
      <c r="B5470" s="618">
        <v>2013</v>
      </c>
      <c r="C5470" s="619" t="s">
        <v>437</v>
      </c>
    </row>
    <row r="5471" spans="1:3" x14ac:dyDescent="0.15">
      <c r="A5471" s="619" t="s">
        <v>1125</v>
      </c>
      <c r="B5471" s="618">
        <v>2013</v>
      </c>
      <c r="C5471" s="619" t="s">
        <v>437</v>
      </c>
    </row>
    <row r="5472" spans="1:3" x14ac:dyDescent="0.15">
      <c r="A5472" s="619" t="s">
        <v>1125</v>
      </c>
      <c r="B5472" s="618">
        <v>2013</v>
      </c>
      <c r="C5472" s="619" t="s">
        <v>437</v>
      </c>
    </row>
    <row r="5473" spans="1:3" x14ac:dyDescent="0.15">
      <c r="A5473" s="619" t="s">
        <v>1125</v>
      </c>
      <c r="B5473" s="618">
        <v>2013</v>
      </c>
      <c r="C5473" s="619" t="s">
        <v>424</v>
      </c>
    </row>
    <row r="5474" spans="1:3" x14ac:dyDescent="0.15">
      <c r="A5474" s="619" t="s">
        <v>1125</v>
      </c>
      <c r="B5474" s="618">
        <v>2013</v>
      </c>
      <c r="C5474" s="619" t="s">
        <v>437</v>
      </c>
    </row>
    <row r="5475" spans="1:3" x14ac:dyDescent="0.15">
      <c r="A5475" s="619" t="s">
        <v>1125</v>
      </c>
      <c r="B5475" s="618">
        <v>2013</v>
      </c>
      <c r="C5475" s="619" t="s">
        <v>437</v>
      </c>
    </row>
    <row r="5476" spans="1:3" x14ac:dyDescent="0.15">
      <c r="A5476" s="619" t="s">
        <v>1125</v>
      </c>
      <c r="B5476" s="618">
        <v>2013</v>
      </c>
      <c r="C5476" s="619" t="s">
        <v>437</v>
      </c>
    </row>
    <row r="5477" spans="1:3" x14ac:dyDescent="0.15">
      <c r="A5477" s="619" t="s">
        <v>1125</v>
      </c>
      <c r="B5477" s="618">
        <v>2013</v>
      </c>
      <c r="C5477" s="619" t="s">
        <v>437</v>
      </c>
    </row>
    <row r="5478" spans="1:3" x14ac:dyDescent="0.15">
      <c r="A5478" s="619" t="s">
        <v>1125</v>
      </c>
      <c r="B5478" s="618">
        <v>2013</v>
      </c>
      <c r="C5478" s="619" t="s">
        <v>1080</v>
      </c>
    </row>
    <row r="5479" spans="1:3" x14ac:dyDescent="0.15">
      <c r="A5479" s="619" t="s">
        <v>1125</v>
      </c>
      <c r="B5479" s="618">
        <v>2013</v>
      </c>
      <c r="C5479" s="619" t="s">
        <v>1080</v>
      </c>
    </row>
    <row r="5480" spans="1:3" x14ac:dyDescent="0.15">
      <c r="A5480" s="619" t="s">
        <v>1125</v>
      </c>
      <c r="B5480" s="618">
        <v>2013</v>
      </c>
      <c r="C5480" s="619" t="s">
        <v>437</v>
      </c>
    </row>
    <row r="5481" spans="1:3" x14ac:dyDescent="0.15">
      <c r="A5481" s="619" t="s">
        <v>1125</v>
      </c>
      <c r="B5481" s="618">
        <v>2013</v>
      </c>
      <c r="C5481" s="619" t="s">
        <v>437</v>
      </c>
    </row>
    <row r="5482" spans="1:3" x14ac:dyDescent="0.15">
      <c r="A5482" s="619" t="s">
        <v>1125</v>
      </c>
      <c r="B5482" s="618">
        <v>2013</v>
      </c>
      <c r="C5482" s="619" t="s">
        <v>437</v>
      </c>
    </row>
    <row r="5483" spans="1:3" x14ac:dyDescent="0.15">
      <c r="A5483" s="619" t="s">
        <v>1125</v>
      </c>
      <c r="B5483" s="618">
        <v>2013</v>
      </c>
      <c r="C5483" s="619" t="s">
        <v>437</v>
      </c>
    </row>
    <row r="5484" spans="1:3" x14ac:dyDescent="0.15">
      <c r="A5484" s="618" t="s">
        <v>1125</v>
      </c>
      <c r="B5484" s="618">
        <v>2013</v>
      </c>
      <c r="C5484" s="619" t="s">
        <v>437</v>
      </c>
    </row>
    <row r="5485" spans="1:3" x14ac:dyDescent="0.15">
      <c r="A5485" s="618" t="s">
        <v>1125</v>
      </c>
      <c r="B5485" s="618">
        <v>2013</v>
      </c>
      <c r="C5485" s="619" t="s">
        <v>437</v>
      </c>
    </row>
    <row r="5486" spans="1:3" x14ac:dyDescent="0.15">
      <c r="A5486" s="618" t="s">
        <v>1125</v>
      </c>
      <c r="B5486" s="618">
        <v>2013</v>
      </c>
      <c r="C5486" s="619" t="s">
        <v>437</v>
      </c>
    </row>
    <row r="5487" spans="1:3" x14ac:dyDescent="0.15">
      <c r="A5487" s="618" t="s">
        <v>1125</v>
      </c>
      <c r="B5487" s="618">
        <v>2013</v>
      </c>
      <c r="C5487" s="619" t="s">
        <v>437</v>
      </c>
    </row>
    <row r="5488" spans="1:3" x14ac:dyDescent="0.15">
      <c r="A5488" s="618" t="s">
        <v>1125</v>
      </c>
      <c r="B5488" s="618">
        <v>2013</v>
      </c>
      <c r="C5488" s="619" t="s">
        <v>437</v>
      </c>
    </row>
    <row r="5489" spans="1:3" x14ac:dyDescent="0.15">
      <c r="A5489" s="618" t="s">
        <v>1125</v>
      </c>
      <c r="B5489" s="618">
        <v>2013</v>
      </c>
      <c r="C5489" s="619" t="s">
        <v>437</v>
      </c>
    </row>
    <row r="5490" spans="1:3" x14ac:dyDescent="0.15">
      <c r="A5490" s="618" t="s">
        <v>1125</v>
      </c>
      <c r="B5490" s="618">
        <v>2013</v>
      </c>
      <c r="C5490" s="619" t="s">
        <v>437</v>
      </c>
    </row>
    <row r="5491" spans="1:3" x14ac:dyDescent="0.15">
      <c r="A5491" s="618" t="s">
        <v>1125</v>
      </c>
      <c r="B5491" s="618">
        <v>2013</v>
      </c>
      <c r="C5491" s="619" t="s">
        <v>437</v>
      </c>
    </row>
    <row r="5492" spans="1:3" x14ac:dyDescent="0.15">
      <c r="A5492" s="618" t="s">
        <v>1125</v>
      </c>
      <c r="B5492" s="618">
        <v>2013</v>
      </c>
      <c r="C5492" s="619" t="s">
        <v>437</v>
      </c>
    </row>
    <row r="5493" spans="1:3" x14ac:dyDescent="0.15">
      <c r="A5493" s="618" t="s">
        <v>1125</v>
      </c>
      <c r="B5493" s="618">
        <v>2013</v>
      </c>
      <c r="C5493" s="619" t="s">
        <v>1080</v>
      </c>
    </row>
    <row r="5494" spans="1:3" x14ac:dyDescent="0.15">
      <c r="A5494" s="618" t="s">
        <v>1125</v>
      </c>
      <c r="B5494" s="618">
        <v>2013</v>
      </c>
      <c r="C5494" s="619" t="s">
        <v>1080</v>
      </c>
    </row>
    <row r="5495" spans="1:3" x14ac:dyDescent="0.15">
      <c r="A5495" s="618" t="s">
        <v>1125</v>
      </c>
      <c r="B5495" s="618">
        <v>2013</v>
      </c>
      <c r="C5495" s="619" t="s">
        <v>1080</v>
      </c>
    </row>
    <row r="5496" spans="1:3" x14ac:dyDescent="0.15">
      <c r="A5496" s="618" t="s">
        <v>1125</v>
      </c>
      <c r="B5496" s="618">
        <v>2013</v>
      </c>
      <c r="C5496" s="619" t="s">
        <v>1080</v>
      </c>
    </row>
    <row r="5497" spans="1:3" x14ac:dyDescent="0.15">
      <c r="A5497" s="619" t="s">
        <v>1125</v>
      </c>
      <c r="B5497" s="618">
        <v>2013</v>
      </c>
      <c r="C5497" s="619" t="s">
        <v>437</v>
      </c>
    </row>
    <row r="5498" spans="1:3" x14ac:dyDescent="0.15">
      <c r="A5498" s="619" t="s">
        <v>1125</v>
      </c>
      <c r="B5498" s="618">
        <v>2013</v>
      </c>
      <c r="C5498" s="619" t="s">
        <v>437</v>
      </c>
    </row>
    <row r="5499" spans="1:3" x14ac:dyDescent="0.15">
      <c r="A5499" s="619" t="s">
        <v>1125</v>
      </c>
      <c r="B5499" s="618">
        <v>2013</v>
      </c>
      <c r="C5499" s="619" t="s">
        <v>1103</v>
      </c>
    </row>
    <row r="5500" spans="1:3" x14ac:dyDescent="0.15">
      <c r="A5500" s="619" t="s">
        <v>1125</v>
      </c>
      <c r="B5500" s="618">
        <v>2013</v>
      </c>
      <c r="C5500" s="619" t="s">
        <v>1103</v>
      </c>
    </row>
    <row r="5501" spans="1:3" x14ac:dyDescent="0.15">
      <c r="A5501" s="619" t="s">
        <v>1125</v>
      </c>
      <c r="B5501" s="618">
        <v>2013</v>
      </c>
      <c r="C5501" s="619" t="s">
        <v>1103</v>
      </c>
    </row>
    <row r="5502" spans="1:3" x14ac:dyDescent="0.15">
      <c r="A5502" s="619" t="s">
        <v>1125</v>
      </c>
      <c r="B5502" s="618">
        <v>2013</v>
      </c>
      <c r="C5502" s="619" t="s">
        <v>424</v>
      </c>
    </row>
    <row r="5503" spans="1:3" x14ac:dyDescent="0.15">
      <c r="A5503" s="618" t="s">
        <v>1125</v>
      </c>
      <c r="B5503" s="618">
        <v>2013</v>
      </c>
      <c r="C5503" s="619" t="s">
        <v>424</v>
      </c>
    </row>
    <row r="5504" spans="1:3" x14ac:dyDescent="0.15">
      <c r="A5504" s="618" t="s">
        <v>1125</v>
      </c>
      <c r="B5504" s="618">
        <v>2013</v>
      </c>
      <c r="C5504" s="619" t="s">
        <v>1102</v>
      </c>
    </row>
    <row r="5505" spans="1:3" x14ac:dyDescent="0.15">
      <c r="A5505" s="619" t="s">
        <v>1125</v>
      </c>
      <c r="B5505" s="618">
        <v>2013</v>
      </c>
      <c r="C5505" s="619" t="s">
        <v>424</v>
      </c>
    </row>
    <row r="5506" spans="1:3" x14ac:dyDescent="0.15">
      <c r="A5506" s="619" t="s">
        <v>1125</v>
      </c>
      <c r="B5506" s="618">
        <v>2013</v>
      </c>
      <c r="C5506" s="619" t="s">
        <v>424</v>
      </c>
    </row>
    <row r="5507" spans="1:3" x14ac:dyDescent="0.15">
      <c r="A5507" s="619" t="s">
        <v>1125</v>
      </c>
      <c r="B5507" s="618">
        <v>2013</v>
      </c>
      <c r="C5507" s="619" t="s">
        <v>424</v>
      </c>
    </row>
    <row r="5508" spans="1:3" x14ac:dyDescent="0.15">
      <c r="A5508" s="619" t="s">
        <v>1125</v>
      </c>
      <c r="B5508" s="618">
        <v>2013</v>
      </c>
      <c r="C5508" s="619" t="s">
        <v>437</v>
      </c>
    </row>
    <row r="5509" spans="1:3" x14ac:dyDescent="0.15">
      <c r="A5509" s="619" t="s">
        <v>1125</v>
      </c>
      <c r="B5509" s="618">
        <v>2013</v>
      </c>
      <c r="C5509" s="619" t="s">
        <v>437</v>
      </c>
    </row>
    <row r="5510" spans="1:3" x14ac:dyDescent="0.15">
      <c r="A5510" s="619" t="s">
        <v>1125</v>
      </c>
      <c r="B5510" s="618">
        <v>2013</v>
      </c>
      <c r="C5510" s="619" t="s">
        <v>1103</v>
      </c>
    </row>
    <row r="5511" spans="1:3" x14ac:dyDescent="0.15">
      <c r="A5511" s="619" t="s">
        <v>1125</v>
      </c>
      <c r="B5511" s="618">
        <v>2013</v>
      </c>
      <c r="C5511" s="619" t="s">
        <v>1103</v>
      </c>
    </row>
    <row r="5512" spans="1:3" x14ac:dyDescent="0.15">
      <c r="A5512" s="619" t="s">
        <v>1125</v>
      </c>
      <c r="B5512" s="618">
        <v>2013</v>
      </c>
      <c r="C5512" s="619" t="s">
        <v>424</v>
      </c>
    </row>
    <row r="5513" spans="1:3" x14ac:dyDescent="0.15">
      <c r="A5513" s="619" t="s">
        <v>1125</v>
      </c>
      <c r="B5513" s="618">
        <v>2013</v>
      </c>
      <c r="C5513" s="619" t="s">
        <v>1080</v>
      </c>
    </row>
    <row r="5514" spans="1:3" x14ac:dyDescent="0.15">
      <c r="A5514" s="619" t="s">
        <v>1125</v>
      </c>
      <c r="B5514" s="618">
        <v>2013</v>
      </c>
      <c r="C5514" s="619" t="s">
        <v>1103</v>
      </c>
    </row>
    <row r="5515" spans="1:3" x14ac:dyDescent="0.15">
      <c r="A5515" s="619" t="s">
        <v>1125</v>
      </c>
      <c r="B5515" s="618">
        <v>2013</v>
      </c>
      <c r="C5515" s="619" t="s">
        <v>1080</v>
      </c>
    </row>
    <row r="5516" spans="1:3" x14ac:dyDescent="0.15">
      <c r="A5516" s="619" t="s">
        <v>1125</v>
      </c>
      <c r="B5516" s="618">
        <v>2013</v>
      </c>
      <c r="C5516" s="619" t="s">
        <v>1105</v>
      </c>
    </row>
    <row r="5517" spans="1:3" x14ac:dyDescent="0.15">
      <c r="A5517" s="619" t="s">
        <v>1125</v>
      </c>
      <c r="B5517" s="618">
        <v>2013</v>
      </c>
      <c r="C5517" s="619" t="s">
        <v>1080</v>
      </c>
    </row>
    <row r="5518" spans="1:3" x14ac:dyDescent="0.15">
      <c r="A5518" s="619" t="s">
        <v>1125</v>
      </c>
      <c r="B5518" s="618">
        <v>2013</v>
      </c>
      <c r="C5518" s="619" t="s">
        <v>1102</v>
      </c>
    </row>
    <row r="5519" spans="1:3" x14ac:dyDescent="0.15">
      <c r="A5519" s="619" t="s">
        <v>1125</v>
      </c>
      <c r="B5519" s="618">
        <v>2013</v>
      </c>
      <c r="C5519" s="619" t="s">
        <v>424</v>
      </c>
    </row>
    <row r="5520" spans="1:3" x14ac:dyDescent="0.15">
      <c r="A5520" s="619" t="s">
        <v>1125</v>
      </c>
      <c r="B5520" s="618">
        <v>2013</v>
      </c>
      <c r="C5520" s="619" t="s">
        <v>424</v>
      </c>
    </row>
    <row r="5521" spans="1:3" x14ac:dyDescent="0.15">
      <c r="A5521" s="619" t="s">
        <v>1125</v>
      </c>
      <c r="B5521" s="618">
        <v>2013</v>
      </c>
      <c r="C5521" s="619" t="s">
        <v>424</v>
      </c>
    </row>
    <row r="5522" spans="1:3" x14ac:dyDescent="0.15">
      <c r="A5522" s="618" t="s">
        <v>1125</v>
      </c>
      <c r="B5522" s="618">
        <v>2013</v>
      </c>
      <c r="C5522" s="619" t="s">
        <v>424</v>
      </c>
    </row>
    <row r="5523" spans="1:3" x14ac:dyDescent="0.15">
      <c r="A5523" s="619" t="s">
        <v>1125</v>
      </c>
      <c r="B5523" s="618">
        <v>2013</v>
      </c>
      <c r="C5523" s="619" t="s">
        <v>424</v>
      </c>
    </row>
    <row r="5524" spans="1:3" x14ac:dyDescent="0.15">
      <c r="A5524" s="619" t="s">
        <v>1125</v>
      </c>
      <c r="B5524" s="618">
        <v>2013</v>
      </c>
      <c r="C5524" s="619" t="s">
        <v>424</v>
      </c>
    </row>
    <row r="5525" spans="1:3" x14ac:dyDescent="0.15">
      <c r="A5525" s="619" t="s">
        <v>1125</v>
      </c>
      <c r="B5525" s="618">
        <v>2013</v>
      </c>
      <c r="C5525" s="619" t="s">
        <v>437</v>
      </c>
    </row>
    <row r="5526" spans="1:3" x14ac:dyDescent="0.15">
      <c r="A5526" s="619" t="s">
        <v>1125</v>
      </c>
      <c r="B5526" s="618">
        <v>2013</v>
      </c>
      <c r="C5526" s="619" t="s">
        <v>437</v>
      </c>
    </row>
    <row r="5527" spans="1:3" x14ac:dyDescent="0.15">
      <c r="A5527" s="619" t="s">
        <v>1125</v>
      </c>
      <c r="B5527" s="618">
        <v>2013</v>
      </c>
      <c r="C5527" s="619" t="s">
        <v>1103</v>
      </c>
    </row>
    <row r="5528" spans="1:3" x14ac:dyDescent="0.15">
      <c r="A5528" s="619" t="s">
        <v>1125</v>
      </c>
      <c r="B5528" s="618">
        <v>2013</v>
      </c>
      <c r="C5528" s="619" t="s">
        <v>1103</v>
      </c>
    </row>
    <row r="5529" spans="1:3" x14ac:dyDescent="0.15">
      <c r="A5529" s="618" t="s">
        <v>1125</v>
      </c>
      <c r="B5529" s="618">
        <v>2013</v>
      </c>
      <c r="C5529" s="619" t="s">
        <v>1105</v>
      </c>
    </row>
    <row r="5530" spans="1:3" x14ac:dyDescent="0.15">
      <c r="A5530" s="619" t="s">
        <v>1125</v>
      </c>
      <c r="B5530" s="618">
        <v>2013</v>
      </c>
      <c r="C5530" s="619" t="s">
        <v>1080</v>
      </c>
    </row>
    <row r="5531" spans="1:3" x14ac:dyDescent="0.15">
      <c r="A5531" s="619" t="s">
        <v>1125</v>
      </c>
      <c r="B5531" s="618">
        <v>2013</v>
      </c>
      <c r="C5531" s="619" t="s">
        <v>1102</v>
      </c>
    </row>
    <row r="5532" spans="1:3" x14ac:dyDescent="0.15">
      <c r="A5532" s="619" t="s">
        <v>1125</v>
      </c>
      <c r="B5532" s="618">
        <v>2013</v>
      </c>
      <c r="C5532" s="619" t="s">
        <v>1102</v>
      </c>
    </row>
    <row r="5533" spans="1:3" x14ac:dyDescent="0.15">
      <c r="A5533" s="619" t="s">
        <v>1125</v>
      </c>
      <c r="B5533" s="618">
        <v>2013</v>
      </c>
      <c r="C5533" s="619" t="s">
        <v>424</v>
      </c>
    </row>
    <row r="5534" spans="1:3" x14ac:dyDescent="0.15">
      <c r="A5534" s="619" t="s">
        <v>1125</v>
      </c>
      <c r="B5534" s="618">
        <v>2013</v>
      </c>
      <c r="C5534" s="619" t="s">
        <v>455</v>
      </c>
    </row>
    <row r="5535" spans="1:3" x14ac:dyDescent="0.15">
      <c r="A5535" s="619" t="s">
        <v>1125</v>
      </c>
      <c r="B5535" s="618">
        <v>2013</v>
      </c>
      <c r="C5535" s="619" t="s">
        <v>437</v>
      </c>
    </row>
    <row r="5536" spans="1:3" x14ac:dyDescent="0.15">
      <c r="A5536" s="619" t="s">
        <v>1125</v>
      </c>
      <c r="B5536" s="618">
        <v>2013</v>
      </c>
      <c r="C5536" s="619" t="s">
        <v>437</v>
      </c>
    </row>
    <row r="5537" spans="1:3" x14ac:dyDescent="0.15">
      <c r="A5537" s="619" t="s">
        <v>1125</v>
      </c>
      <c r="B5537" s="618">
        <v>2013</v>
      </c>
      <c r="C5537" s="619" t="s">
        <v>424</v>
      </c>
    </row>
    <row r="5538" spans="1:3" x14ac:dyDescent="0.15">
      <c r="A5538" s="619" t="s">
        <v>1125</v>
      </c>
      <c r="B5538" s="618">
        <v>2013</v>
      </c>
      <c r="C5538" s="619" t="s">
        <v>424</v>
      </c>
    </row>
    <row r="5539" spans="1:3" x14ac:dyDescent="0.15">
      <c r="A5539" s="619" t="s">
        <v>1125</v>
      </c>
      <c r="B5539" s="618">
        <v>2013</v>
      </c>
      <c r="C5539" s="619" t="s">
        <v>437</v>
      </c>
    </row>
    <row r="5540" spans="1:3" x14ac:dyDescent="0.15">
      <c r="A5540" s="619" t="s">
        <v>1125</v>
      </c>
      <c r="B5540" s="618">
        <v>2013</v>
      </c>
      <c r="C5540" s="619" t="s">
        <v>424</v>
      </c>
    </row>
    <row r="5541" spans="1:3" x14ac:dyDescent="0.15">
      <c r="A5541" s="619" t="s">
        <v>1125</v>
      </c>
      <c r="B5541" s="618">
        <v>2013</v>
      </c>
      <c r="C5541" s="619" t="s">
        <v>424</v>
      </c>
    </row>
    <row r="5542" spans="1:3" x14ac:dyDescent="0.15">
      <c r="A5542" s="619" t="s">
        <v>1125</v>
      </c>
      <c r="B5542" s="618">
        <v>2013</v>
      </c>
      <c r="C5542" s="619" t="s">
        <v>424</v>
      </c>
    </row>
    <row r="5543" spans="1:3" x14ac:dyDescent="0.15">
      <c r="A5543" s="619" t="s">
        <v>1125</v>
      </c>
      <c r="B5543" s="618">
        <v>2013</v>
      </c>
      <c r="C5543" s="619" t="s">
        <v>424</v>
      </c>
    </row>
    <row r="5544" spans="1:3" x14ac:dyDescent="0.15">
      <c r="A5544" s="619" t="s">
        <v>1125</v>
      </c>
      <c r="B5544" s="618">
        <v>2013</v>
      </c>
      <c r="C5544" s="619" t="s">
        <v>424</v>
      </c>
    </row>
    <row r="5545" spans="1:3" x14ac:dyDescent="0.15">
      <c r="A5545" s="619" t="s">
        <v>1125</v>
      </c>
      <c r="B5545" s="618">
        <v>2013</v>
      </c>
      <c r="C5545" s="619" t="s">
        <v>437</v>
      </c>
    </row>
    <row r="5546" spans="1:3" x14ac:dyDescent="0.15">
      <c r="A5546" s="619" t="s">
        <v>1125</v>
      </c>
      <c r="B5546" s="618">
        <v>2013</v>
      </c>
      <c r="C5546" s="619" t="s">
        <v>424</v>
      </c>
    </row>
    <row r="5547" spans="1:3" x14ac:dyDescent="0.15">
      <c r="A5547" s="619" t="s">
        <v>1125</v>
      </c>
      <c r="B5547" s="618">
        <v>2013</v>
      </c>
      <c r="C5547" s="619" t="s">
        <v>424</v>
      </c>
    </row>
    <row r="5548" spans="1:3" x14ac:dyDescent="0.15">
      <c r="A5548" s="619" t="s">
        <v>1125</v>
      </c>
      <c r="B5548" s="618">
        <v>2013</v>
      </c>
      <c r="C5548" s="619" t="s">
        <v>437</v>
      </c>
    </row>
    <row r="5549" spans="1:3" x14ac:dyDescent="0.15">
      <c r="A5549" s="619" t="s">
        <v>1125</v>
      </c>
      <c r="B5549" s="618">
        <v>2013</v>
      </c>
      <c r="C5549" s="619" t="s">
        <v>437</v>
      </c>
    </row>
    <row r="5550" spans="1:3" x14ac:dyDescent="0.15">
      <c r="A5550" s="619" t="s">
        <v>1125</v>
      </c>
      <c r="B5550" s="618">
        <v>2013</v>
      </c>
      <c r="C5550" s="619" t="s">
        <v>437</v>
      </c>
    </row>
    <row r="5551" spans="1:3" x14ac:dyDescent="0.15">
      <c r="A5551" s="619" t="s">
        <v>1125</v>
      </c>
      <c r="B5551" s="618">
        <v>2013</v>
      </c>
      <c r="C5551" s="619" t="s">
        <v>1080</v>
      </c>
    </row>
    <row r="5552" spans="1:3" x14ac:dyDescent="0.15">
      <c r="A5552" s="619" t="s">
        <v>1125</v>
      </c>
      <c r="B5552" s="618">
        <v>2013</v>
      </c>
      <c r="C5552" s="619" t="s">
        <v>1080</v>
      </c>
    </row>
    <row r="5553" spans="1:3" x14ac:dyDescent="0.15">
      <c r="A5553" s="619" t="s">
        <v>1125</v>
      </c>
      <c r="B5553" s="618">
        <v>2013</v>
      </c>
      <c r="C5553" s="619" t="s">
        <v>1080</v>
      </c>
    </row>
    <row r="5554" spans="1:3" x14ac:dyDescent="0.15">
      <c r="A5554" s="619" t="s">
        <v>1125</v>
      </c>
      <c r="B5554" s="618">
        <v>2013</v>
      </c>
      <c r="C5554" s="619" t="s">
        <v>437</v>
      </c>
    </row>
    <row r="5555" spans="1:3" x14ac:dyDescent="0.15">
      <c r="A5555" s="619" t="s">
        <v>1125</v>
      </c>
      <c r="B5555" s="618">
        <v>2013</v>
      </c>
      <c r="C5555" s="619" t="s">
        <v>437</v>
      </c>
    </row>
    <row r="5556" spans="1:3" x14ac:dyDescent="0.15">
      <c r="A5556" s="619" t="s">
        <v>1125</v>
      </c>
      <c r="B5556" s="618">
        <v>2013</v>
      </c>
      <c r="C5556" s="619" t="s">
        <v>424</v>
      </c>
    </row>
    <row r="5557" spans="1:3" x14ac:dyDescent="0.15">
      <c r="A5557" s="619" t="s">
        <v>1125</v>
      </c>
      <c r="B5557" s="618">
        <v>2013</v>
      </c>
      <c r="C5557" s="619" t="s">
        <v>1080</v>
      </c>
    </row>
    <row r="5558" spans="1:3" x14ac:dyDescent="0.15">
      <c r="A5558" s="619" t="s">
        <v>1125</v>
      </c>
      <c r="B5558" s="618">
        <v>2013</v>
      </c>
      <c r="C5558" s="619" t="s">
        <v>424</v>
      </c>
    </row>
    <row r="5559" spans="1:3" x14ac:dyDescent="0.15">
      <c r="A5559" s="619" t="s">
        <v>1125</v>
      </c>
      <c r="B5559" s="618">
        <v>2013</v>
      </c>
      <c r="C5559" s="619" t="s">
        <v>437</v>
      </c>
    </row>
    <row r="5560" spans="1:3" x14ac:dyDescent="0.15">
      <c r="A5560" s="619" t="s">
        <v>1125</v>
      </c>
      <c r="B5560" s="618">
        <v>2013</v>
      </c>
      <c r="C5560" s="619" t="s">
        <v>437</v>
      </c>
    </row>
    <row r="5561" spans="1:3" x14ac:dyDescent="0.15">
      <c r="A5561" s="619" t="s">
        <v>1125</v>
      </c>
      <c r="B5561" s="618">
        <v>2013</v>
      </c>
      <c r="C5561" s="619" t="s">
        <v>1080</v>
      </c>
    </row>
    <row r="5562" spans="1:3" x14ac:dyDescent="0.15">
      <c r="A5562" s="619" t="s">
        <v>1125</v>
      </c>
      <c r="B5562" s="618">
        <v>2013</v>
      </c>
      <c r="C5562" s="619" t="s">
        <v>1105</v>
      </c>
    </row>
    <row r="5563" spans="1:3" x14ac:dyDescent="0.15">
      <c r="A5563" s="619" t="s">
        <v>1125</v>
      </c>
      <c r="B5563" s="618">
        <v>2013</v>
      </c>
      <c r="C5563" s="619" t="s">
        <v>1080</v>
      </c>
    </row>
    <row r="5564" spans="1:3" x14ac:dyDescent="0.15">
      <c r="A5564" s="619" t="s">
        <v>1125</v>
      </c>
      <c r="B5564" s="618">
        <v>2013</v>
      </c>
      <c r="C5564" s="619" t="s">
        <v>1080</v>
      </c>
    </row>
    <row r="5565" spans="1:3" x14ac:dyDescent="0.15">
      <c r="A5565" s="619" t="s">
        <v>1125</v>
      </c>
      <c r="B5565" s="618">
        <v>2013</v>
      </c>
      <c r="C5565" s="619" t="s">
        <v>1105</v>
      </c>
    </row>
    <row r="5566" spans="1:3" x14ac:dyDescent="0.15">
      <c r="A5566" s="619" t="s">
        <v>1125</v>
      </c>
      <c r="B5566" s="618">
        <v>2013</v>
      </c>
      <c r="C5566" s="619" t="s">
        <v>1080</v>
      </c>
    </row>
    <row r="5567" spans="1:3" x14ac:dyDescent="0.15">
      <c r="A5567" s="619" t="s">
        <v>1125</v>
      </c>
      <c r="B5567" s="618">
        <v>2013</v>
      </c>
      <c r="C5567" s="619" t="s">
        <v>424</v>
      </c>
    </row>
    <row r="5568" spans="1:3" x14ac:dyDescent="0.15">
      <c r="A5568" s="619" t="s">
        <v>1125</v>
      </c>
      <c r="B5568" s="618">
        <v>2013</v>
      </c>
      <c r="C5568" s="619" t="s">
        <v>1103</v>
      </c>
    </row>
    <row r="5569" spans="1:3" x14ac:dyDescent="0.15">
      <c r="A5569" s="619" t="s">
        <v>1125</v>
      </c>
      <c r="B5569" s="618">
        <v>2013</v>
      </c>
      <c r="C5569" s="619" t="s">
        <v>424</v>
      </c>
    </row>
    <row r="5570" spans="1:3" x14ac:dyDescent="0.15">
      <c r="A5570" s="619" t="s">
        <v>1125</v>
      </c>
      <c r="B5570" s="618">
        <v>2013</v>
      </c>
      <c r="C5570" s="619" t="s">
        <v>437</v>
      </c>
    </row>
    <row r="5571" spans="1:3" x14ac:dyDescent="0.15">
      <c r="A5571" s="619" t="s">
        <v>1125</v>
      </c>
      <c r="B5571" s="618">
        <v>2013</v>
      </c>
      <c r="C5571" s="619" t="s">
        <v>437</v>
      </c>
    </row>
    <row r="5572" spans="1:3" x14ac:dyDescent="0.15">
      <c r="A5572" s="619" t="s">
        <v>1125</v>
      </c>
      <c r="B5572" s="618">
        <v>2013</v>
      </c>
      <c r="C5572" s="619" t="s">
        <v>1104</v>
      </c>
    </row>
    <row r="5573" spans="1:3" x14ac:dyDescent="0.15">
      <c r="A5573" s="619" t="s">
        <v>1125</v>
      </c>
      <c r="B5573" s="618">
        <v>2013</v>
      </c>
      <c r="C5573" s="619" t="s">
        <v>437</v>
      </c>
    </row>
    <row r="5574" spans="1:3" x14ac:dyDescent="0.15">
      <c r="A5574" s="619" t="s">
        <v>1125</v>
      </c>
      <c r="B5574" s="618">
        <v>2013</v>
      </c>
      <c r="C5574" s="619" t="s">
        <v>424</v>
      </c>
    </row>
    <row r="5575" spans="1:3" x14ac:dyDescent="0.15">
      <c r="A5575" s="619" t="s">
        <v>1125</v>
      </c>
      <c r="B5575" s="618">
        <v>2013</v>
      </c>
      <c r="C5575" s="619" t="s">
        <v>424</v>
      </c>
    </row>
    <row r="5576" spans="1:3" x14ac:dyDescent="0.15">
      <c r="A5576" s="619" t="s">
        <v>1125</v>
      </c>
      <c r="B5576" s="618">
        <v>2013</v>
      </c>
      <c r="C5576" s="619" t="s">
        <v>437</v>
      </c>
    </row>
    <row r="5577" spans="1:3" x14ac:dyDescent="0.15">
      <c r="A5577" s="619" t="s">
        <v>1125</v>
      </c>
      <c r="B5577" s="618">
        <v>2013</v>
      </c>
      <c r="C5577" s="619" t="s">
        <v>1103</v>
      </c>
    </row>
    <row r="5578" spans="1:3" x14ac:dyDescent="0.15">
      <c r="A5578" s="619" t="s">
        <v>1125</v>
      </c>
      <c r="B5578" s="618">
        <v>2013</v>
      </c>
      <c r="C5578" s="619" t="s">
        <v>437</v>
      </c>
    </row>
    <row r="5579" spans="1:3" x14ac:dyDescent="0.15">
      <c r="A5579" s="619" t="s">
        <v>1125</v>
      </c>
      <c r="B5579" s="618">
        <v>2013</v>
      </c>
      <c r="C5579" s="619" t="s">
        <v>424</v>
      </c>
    </row>
    <row r="5580" spans="1:3" x14ac:dyDescent="0.15">
      <c r="A5580" s="619" t="s">
        <v>1125</v>
      </c>
      <c r="B5580" s="618">
        <v>2013</v>
      </c>
      <c r="C5580" s="619" t="s">
        <v>1103</v>
      </c>
    </row>
    <row r="5581" spans="1:3" x14ac:dyDescent="0.15">
      <c r="A5581" s="619" t="s">
        <v>1125</v>
      </c>
      <c r="B5581" s="618">
        <v>2013</v>
      </c>
      <c r="C5581" s="619" t="s">
        <v>437</v>
      </c>
    </row>
    <row r="5582" spans="1:3" x14ac:dyDescent="0.15">
      <c r="A5582" s="619" t="s">
        <v>1125</v>
      </c>
      <c r="B5582" s="618">
        <v>2013</v>
      </c>
      <c r="C5582" s="619" t="s">
        <v>1105</v>
      </c>
    </row>
    <row r="5583" spans="1:3" x14ac:dyDescent="0.15">
      <c r="A5583" s="619" t="s">
        <v>1125</v>
      </c>
      <c r="B5583" s="618">
        <v>2013</v>
      </c>
      <c r="C5583" s="619" t="s">
        <v>1080</v>
      </c>
    </row>
    <row r="5584" spans="1:3" x14ac:dyDescent="0.15">
      <c r="A5584" s="619" t="s">
        <v>1125</v>
      </c>
      <c r="B5584" s="618">
        <v>2013</v>
      </c>
      <c r="C5584" s="619" t="s">
        <v>1105</v>
      </c>
    </row>
    <row r="5585" spans="1:3" x14ac:dyDescent="0.15">
      <c r="A5585" s="619" t="s">
        <v>1125</v>
      </c>
      <c r="B5585" s="618">
        <v>2013</v>
      </c>
      <c r="C5585" s="619" t="s">
        <v>1104</v>
      </c>
    </row>
    <row r="5586" spans="1:3" x14ac:dyDescent="0.15">
      <c r="A5586" s="619" t="s">
        <v>1125</v>
      </c>
      <c r="B5586" s="618">
        <v>2013</v>
      </c>
      <c r="C5586" s="619" t="s">
        <v>1080</v>
      </c>
    </row>
    <row r="5587" spans="1:3" x14ac:dyDescent="0.15">
      <c r="A5587" s="619" t="s">
        <v>1125</v>
      </c>
      <c r="B5587" s="618">
        <v>2013</v>
      </c>
      <c r="C5587" s="619" t="s">
        <v>437</v>
      </c>
    </row>
    <row r="5588" spans="1:3" x14ac:dyDescent="0.15">
      <c r="A5588" s="619" t="s">
        <v>1125</v>
      </c>
      <c r="B5588" s="618">
        <v>2013</v>
      </c>
      <c r="C5588" s="619" t="s">
        <v>1102</v>
      </c>
    </row>
    <row r="5589" spans="1:3" x14ac:dyDescent="0.15">
      <c r="A5589" s="619" t="s">
        <v>1125</v>
      </c>
      <c r="B5589" s="618">
        <v>2013</v>
      </c>
      <c r="C5589" s="619" t="s">
        <v>1080</v>
      </c>
    </row>
    <row r="5590" spans="1:3" x14ac:dyDescent="0.15">
      <c r="A5590" s="619" t="s">
        <v>1125</v>
      </c>
      <c r="B5590" s="618">
        <v>2013</v>
      </c>
      <c r="C5590" s="619" t="s">
        <v>1102</v>
      </c>
    </row>
    <row r="5591" spans="1:3" x14ac:dyDescent="0.15">
      <c r="A5591" s="619" t="s">
        <v>1125</v>
      </c>
      <c r="B5591" s="618">
        <v>2013</v>
      </c>
      <c r="C5591" s="619" t="s">
        <v>1102</v>
      </c>
    </row>
    <row r="5592" spans="1:3" x14ac:dyDescent="0.15">
      <c r="A5592" s="619" t="s">
        <v>1125</v>
      </c>
      <c r="B5592" s="618">
        <v>2013</v>
      </c>
      <c r="C5592" s="619" t="s">
        <v>1080</v>
      </c>
    </row>
    <row r="5593" spans="1:3" x14ac:dyDescent="0.15">
      <c r="A5593" s="619" t="s">
        <v>1125</v>
      </c>
      <c r="B5593" s="618">
        <v>2013</v>
      </c>
      <c r="C5593" s="619" t="s">
        <v>1080</v>
      </c>
    </row>
    <row r="5594" spans="1:3" x14ac:dyDescent="0.15">
      <c r="A5594" s="619" t="s">
        <v>1125</v>
      </c>
      <c r="B5594" s="618">
        <v>2013</v>
      </c>
      <c r="C5594" s="619" t="s">
        <v>437</v>
      </c>
    </row>
    <row r="5595" spans="1:3" x14ac:dyDescent="0.15">
      <c r="A5595" s="619" t="s">
        <v>1125</v>
      </c>
      <c r="B5595" s="618">
        <v>2013</v>
      </c>
      <c r="C5595" s="619" t="s">
        <v>437</v>
      </c>
    </row>
    <row r="5596" spans="1:3" x14ac:dyDescent="0.15">
      <c r="A5596" s="619" t="s">
        <v>1125</v>
      </c>
      <c r="B5596" s="618">
        <v>2013</v>
      </c>
      <c r="C5596" s="619" t="s">
        <v>437</v>
      </c>
    </row>
    <row r="5597" spans="1:3" x14ac:dyDescent="0.15">
      <c r="A5597" s="619" t="s">
        <v>1125</v>
      </c>
      <c r="B5597" s="618">
        <v>2013</v>
      </c>
      <c r="C5597" s="619" t="s">
        <v>455</v>
      </c>
    </row>
    <row r="5598" spans="1:3" x14ac:dyDescent="0.15">
      <c r="A5598" s="619" t="s">
        <v>1125</v>
      </c>
      <c r="B5598" s="618">
        <v>2013</v>
      </c>
      <c r="C5598" s="619" t="s">
        <v>437</v>
      </c>
    </row>
    <row r="5599" spans="1:3" x14ac:dyDescent="0.15">
      <c r="A5599" s="619" t="s">
        <v>1125</v>
      </c>
      <c r="B5599" s="618">
        <v>2013</v>
      </c>
      <c r="C5599" s="619" t="s">
        <v>1080</v>
      </c>
    </row>
    <row r="5600" spans="1:3" x14ac:dyDescent="0.15">
      <c r="A5600" s="619" t="s">
        <v>1125</v>
      </c>
      <c r="B5600" s="618">
        <v>2013</v>
      </c>
      <c r="C5600" s="619" t="s">
        <v>1080</v>
      </c>
    </row>
    <row r="5601" spans="1:3" x14ac:dyDescent="0.15">
      <c r="A5601" s="619" t="s">
        <v>1125</v>
      </c>
      <c r="B5601" s="618">
        <v>2013</v>
      </c>
      <c r="C5601" s="619" t="s">
        <v>1102</v>
      </c>
    </row>
    <row r="5602" spans="1:3" x14ac:dyDescent="0.15">
      <c r="A5602" s="619" t="s">
        <v>1125</v>
      </c>
      <c r="B5602" s="618">
        <v>2013</v>
      </c>
      <c r="C5602" s="619" t="s">
        <v>437</v>
      </c>
    </row>
    <row r="5603" spans="1:3" x14ac:dyDescent="0.15">
      <c r="A5603" s="619" t="s">
        <v>1125</v>
      </c>
      <c r="B5603" s="618">
        <v>2013</v>
      </c>
      <c r="C5603" s="619" t="s">
        <v>437</v>
      </c>
    </row>
    <row r="5604" spans="1:3" x14ac:dyDescent="0.15">
      <c r="A5604" s="619" t="s">
        <v>1125</v>
      </c>
      <c r="B5604" s="618">
        <v>2013</v>
      </c>
      <c r="C5604" s="619" t="s">
        <v>424</v>
      </c>
    </row>
    <row r="5605" spans="1:3" x14ac:dyDescent="0.15">
      <c r="A5605" s="619" t="s">
        <v>1125</v>
      </c>
      <c r="B5605" s="618">
        <v>2013</v>
      </c>
      <c r="C5605" s="619" t="s">
        <v>424</v>
      </c>
    </row>
    <row r="5606" spans="1:3" x14ac:dyDescent="0.15">
      <c r="A5606" s="619" t="s">
        <v>1125</v>
      </c>
      <c r="B5606" s="618">
        <v>2013</v>
      </c>
      <c r="C5606" s="619" t="s">
        <v>424</v>
      </c>
    </row>
    <row r="5607" spans="1:3" x14ac:dyDescent="0.15">
      <c r="A5607" s="619" t="s">
        <v>1125</v>
      </c>
      <c r="B5607" s="618">
        <v>2013</v>
      </c>
      <c r="C5607" s="619" t="s">
        <v>1080</v>
      </c>
    </row>
    <row r="5608" spans="1:3" x14ac:dyDescent="0.15">
      <c r="A5608" s="619" t="s">
        <v>1125</v>
      </c>
      <c r="B5608" s="618">
        <v>2013</v>
      </c>
      <c r="C5608" s="619" t="s">
        <v>424</v>
      </c>
    </row>
    <row r="5609" spans="1:3" x14ac:dyDescent="0.15">
      <c r="A5609" s="619" t="s">
        <v>1125</v>
      </c>
      <c r="B5609" s="618">
        <v>2013</v>
      </c>
      <c r="C5609" s="619" t="s">
        <v>437</v>
      </c>
    </row>
    <row r="5610" spans="1:3" x14ac:dyDescent="0.15">
      <c r="A5610" s="619" t="s">
        <v>1125</v>
      </c>
      <c r="B5610" s="618">
        <v>2013</v>
      </c>
      <c r="C5610" s="619" t="s">
        <v>424</v>
      </c>
    </row>
    <row r="5611" spans="1:3" x14ac:dyDescent="0.15">
      <c r="A5611" s="619" t="s">
        <v>1125</v>
      </c>
      <c r="B5611" s="618">
        <v>2013</v>
      </c>
      <c r="C5611" s="619" t="s">
        <v>437</v>
      </c>
    </row>
    <row r="5612" spans="1:3" x14ac:dyDescent="0.15">
      <c r="A5612" s="619" t="s">
        <v>1125</v>
      </c>
      <c r="B5612" s="618">
        <v>2013</v>
      </c>
      <c r="C5612" s="619" t="s">
        <v>424</v>
      </c>
    </row>
    <row r="5613" spans="1:3" x14ac:dyDescent="0.15">
      <c r="A5613" s="619" t="s">
        <v>1125</v>
      </c>
      <c r="B5613" s="618">
        <v>2013</v>
      </c>
      <c r="C5613" s="619" t="s">
        <v>424</v>
      </c>
    </row>
    <row r="5614" spans="1:3" x14ac:dyDescent="0.15">
      <c r="A5614" s="619" t="s">
        <v>1125</v>
      </c>
      <c r="B5614" s="618">
        <v>2013</v>
      </c>
      <c r="C5614" s="619" t="s">
        <v>424</v>
      </c>
    </row>
    <row r="5615" spans="1:3" x14ac:dyDescent="0.15">
      <c r="A5615" s="619" t="s">
        <v>1125</v>
      </c>
      <c r="B5615" s="618">
        <v>2013</v>
      </c>
      <c r="C5615" s="619" t="s">
        <v>424</v>
      </c>
    </row>
    <row r="5616" spans="1:3" x14ac:dyDescent="0.15">
      <c r="A5616" s="619" t="s">
        <v>1125</v>
      </c>
      <c r="B5616" s="618">
        <v>2013</v>
      </c>
      <c r="C5616" s="619" t="s">
        <v>424</v>
      </c>
    </row>
    <row r="5617" spans="1:3" x14ac:dyDescent="0.15">
      <c r="A5617" s="619" t="s">
        <v>1125</v>
      </c>
      <c r="B5617" s="618">
        <v>2013</v>
      </c>
      <c r="C5617" s="619" t="s">
        <v>424</v>
      </c>
    </row>
    <row r="5618" spans="1:3" x14ac:dyDescent="0.15">
      <c r="A5618" s="619" t="s">
        <v>1125</v>
      </c>
      <c r="B5618" s="618">
        <v>2013</v>
      </c>
      <c r="C5618" s="619" t="s">
        <v>424</v>
      </c>
    </row>
    <row r="5619" spans="1:3" x14ac:dyDescent="0.15">
      <c r="A5619" s="619" t="s">
        <v>1125</v>
      </c>
      <c r="B5619" s="618">
        <v>2013</v>
      </c>
      <c r="C5619" s="619" t="s">
        <v>424</v>
      </c>
    </row>
    <row r="5620" spans="1:3" x14ac:dyDescent="0.15">
      <c r="A5620" s="619" t="s">
        <v>1125</v>
      </c>
      <c r="B5620" s="618">
        <v>2013</v>
      </c>
      <c r="C5620" s="619" t="s">
        <v>424</v>
      </c>
    </row>
    <row r="5621" spans="1:3" x14ac:dyDescent="0.15">
      <c r="A5621" s="619" t="s">
        <v>1125</v>
      </c>
      <c r="B5621" s="618">
        <v>2013</v>
      </c>
      <c r="C5621" s="619" t="s">
        <v>424</v>
      </c>
    </row>
    <row r="5622" spans="1:3" x14ac:dyDescent="0.15">
      <c r="A5622" s="619" t="s">
        <v>1125</v>
      </c>
      <c r="B5622" s="618">
        <v>2013</v>
      </c>
      <c r="C5622" s="619" t="s">
        <v>424</v>
      </c>
    </row>
    <row r="5623" spans="1:3" x14ac:dyDescent="0.15">
      <c r="A5623" s="619" t="s">
        <v>1125</v>
      </c>
      <c r="B5623" s="618">
        <v>2013</v>
      </c>
      <c r="C5623" s="619" t="s">
        <v>424</v>
      </c>
    </row>
    <row r="5624" spans="1:3" x14ac:dyDescent="0.15">
      <c r="A5624" s="619" t="s">
        <v>1125</v>
      </c>
      <c r="B5624" s="618">
        <v>2013</v>
      </c>
      <c r="C5624" s="619" t="s">
        <v>424</v>
      </c>
    </row>
    <row r="5625" spans="1:3" x14ac:dyDescent="0.15">
      <c r="A5625" s="619" t="s">
        <v>1125</v>
      </c>
      <c r="B5625" s="618">
        <v>2013</v>
      </c>
      <c r="C5625" s="619" t="s">
        <v>424</v>
      </c>
    </row>
    <row r="5626" spans="1:3" x14ac:dyDescent="0.15">
      <c r="A5626" s="619" t="s">
        <v>1125</v>
      </c>
      <c r="B5626" s="618">
        <v>2013</v>
      </c>
      <c r="C5626" s="619" t="s">
        <v>424</v>
      </c>
    </row>
    <row r="5627" spans="1:3" x14ac:dyDescent="0.15">
      <c r="A5627" s="619" t="s">
        <v>1125</v>
      </c>
      <c r="B5627" s="618">
        <v>2013</v>
      </c>
      <c r="C5627" s="619" t="s">
        <v>424</v>
      </c>
    </row>
    <row r="5628" spans="1:3" x14ac:dyDescent="0.15">
      <c r="A5628" s="619" t="s">
        <v>1125</v>
      </c>
      <c r="B5628" s="618">
        <v>2013</v>
      </c>
      <c r="C5628" s="619" t="s">
        <v>424</v>
      </c>
    </row>
    <row r="5629" spans="1:3" x14ac:dyDescent="0.15">
      <c r="A5629" s="619" t="s">
        <v>1125</v>
      </c>
      <c r="B5629" s="618">
        <v>2013</v>
      </c>
      <c r="C5629" s="619" t="s">
        <v>424</v>
      </c>
    </row>
    <row r="5630" spans="1:3" x14ac:dyDescent="0.15">
      <c r="A5630" s="619" t="s">
        <v>1125</v>
      </c>
      <c r="B5630" s="618">
        <v>2013</v>
      </c>
      <c r="C5630" s="619" t="s">
        <v>424</v>
      </c>
    </row>
    <row r="5631" spans="1:3" x14ac:dyDescent="0.15">
      <c r="A5631" s="619" t="s">
        <v>1125</v>
      </c>
      <c r="B5631" s="618">
        <v>2013</v>
      </c>
      <c r="C5631" s="619" t="s">
        <v>424</v>
      </c>
    </row>
    <row r="5632" spans="1:3" x14ac:dyDescent="0.15">
      <c r="A5632" s="619" t="s">
        <v>1125</v>
      </c>
      <c r="B5632" s="618">
        <v>2013</v>
      </c>
      <c r="C5632" s="619" t="s">
        <v>424</v>
      </c>
    </row>
    <row r="5633" spans="1:3" x14ac:dyDescent="0.15">
      <c r="A5633" s="619" t="s">
        <v>1125</v>
      </c>
      <c r="B5633" s="618">
        <v>2013</v>
      </c>
      <c r="C5633" s="619" t="s">
        <v>424</v>
      </c>
    </row>
    <row r="5634" spans="1:3" x14ac:dyDescent="0.15">
      <c r="A5634" s="619" t="s">
        <v>1125</v>
      </c>
      <c r="B5634" s="618">
        <v>2013</v>
      </c>
      <c r="C5634" s="619" t="s">
        <v>424</v>
      </c>
    </row>
    <row r="5635" spans="1:3" x14ac:dyDescent="0.15">
      <c r="A5635" s="619" t="s">
        <v>1125</v>
      </c>
      <c r="B5635" s="618">
        <v>2013</v>
      </c>
      <c r="C5635" s="619" t="s">
        <v>424</v>
      </c>
    </row>
    <row r="5636" spans="1:3" x14ac:dyDescent="0.15">
      <c r="A5636" s="619" t="s">
        <v>1125</v>
      </c>
      <c r="B5636" s="618">
        <v>2013</v>
      </c>
      <c r="C5636" s="619" t="s">
        <v>424</v>
      </c>
    </row>
    <row r="5637" spans="1:3" x14ac:dyDescent="0.15">
      <c r="A5637" s="619" t="s">
        <v>1125</v>
      </c>
      <c r="B5637" s="618">
        <v>2013</v>
      </c>
      <c r="C5637" s="619" t="s">
        <v>424</v>
      </c>
    </row>
    <row r="5638" spans="1:3" x14ac:dyDescent="0.15">
      <c r="A5638" s="619" t="s">
        <v>1125</v>
      </c>
      <c r="B5638" s="618">
        <v>2013</v>
      </c>
      <c r="C5638" s="619" t="s">
        <v>424</v>
      </c>
    </row>
    <row r="5639" spans="1:3" x14ac:dyDescent="0.15">
      <c r="A5639" s="619" t="s">
        <v>1125</v>
      </c>
      <c r="B5639" s="618">
        <v>2013</v>
      </c>
      <c r="C5639" s="619" t="s">
        <v>424</v>
      </c>
    </row>
    <row r="5640" spans="1:3" x14ac:dyDescent="0.15">
      <c r="A5640" s="619" t="s">
        <v>1125</v>
      </c>
      <c r="B5640" s="618">
        <v>2013</v>
      </c>
      <c r="C5640" s="619" t="s">
        <v>424</v>
      </c>
    </row>
    <row r="5641" spans="1:3" x14ac:dyDescent="0.15">
      <c r="A5641" s="619" t="s">
        <v>1125</v>
      </c>
      <c r="B5641" s="618">
        <v>2013</v>
      </c>
      <c r="C5641" s="619" t="s">
        <v>424</v>
      </c>
    </row>
    <row r="5642" spans="1:3" x14ac:dyDescent="0.15">
      <c r="A5642" s="619" t="s">
        <v>1125</v>
      </c>
      <c r="B5642" s="618">
        <v>2013</v>
      </c>
      <c r="C5642" s="619" t="s">
        <v>1105</v>
      </c>
    </row>
    <row r="5643" spans="1:3" x14ac:dyDescent="0.15">
      <c r="A5643" s="619" t="s">
        <v>1125</v>
      </c>
      <c r="B5643" s="618">
        <v>2013</v>
      </c>
      <c r="C5643" s="619" t="s">
        <v>1104</v>
      </c>
    </row>
    <row r="5644" spans="1:3" x14ac:dyDescent="0.15">
      <c r="A5644" s="619" t="s">
        <v>1125</v>
      </c>
      <c r="B5644" s="618">
        <v>2013</v>
      </c>
      <c r="C5644" s="619" t="s">
        <v>455</v>
      </c>
    </row>
    <row r="5645" spans="1:3" x14ac:dyDescent="0.15">
      <c r="A5645" s="619" t="s">
        <v>1125</v>
      </c>
      <c r="B5645" s="618">
        <v>2013</v>
      </c>
      <c r="C5645" s="619" t="s">
        <v>424</v>
      </c>
    </row>
    <row r="5646" spans="1:3" x14ac:dyDescent="0.15">
      <c r="A5646" s="619" t="s">
        <v>1125</v>
      </c>
      <c r="B5646" s="618">
        <v>2013</v>
      </c>
      <c r="C5646" s="619" t="s">
        <v>1102</v>
      </c>
    </row>
    <row r="5647" spans="1:3" x14ac:dyDescent="0.15">
      <c r="A5647" s="619" t="s">
        <v>1125</v>
      </c>
      <c r="B5647" s="618">
        <v>2013</v>
      </c>
      <c r="C5647" s="619" t="s">
        <v>424</v>
      </c>
    </row>
    <row r="5648" spans="1:3" x14ac:dyDescent="0.15">
      <c r="A5648" s="619" t="s">
        <v>1125</v>
      </c>
      <c r="B5648" s="618">
        <v>2013</v>
      </c>
      <c r="C5648" s="619" t="s">
        <v>424</v>
      </c>
    </row>
    <row r="5649" spans="1:3" x14ac:dyDescent="0.15">
      <c r="A5649" s="619" t="s">
        <v>1125</v>
      </c>
      <c r="B5649" s="618">
        <v>2013</v>
      </c>
      <c r="C5649" s="619" t="s">
        <v>424</v>
      </c>
    </row>
    <row r="5650" spans="1:3" x14ac:dyDescent="0.15">
      <c r="A5650" s="619" t="s">
        <v>1125</v>
      </c>
      <c r="B5650" s="618">
        <v>2013</v>
      </c>
      <c r="C5650" s="619" t="s">
        <v>424</v>
      </c>
    </row>
    <row r="5651" spans="1:3" x14ac:dyDescent="0.15">
      <c r="A5651" s="619" t="s">
        <v>1125</v>
      </c>
      <c r="B5651" s="618">
        <v>2013</v>
      </c>
      <c r="C5651" s="619" t="s">
        <v>455</v>
      </c>
    </row>
    <row r="5652" spans="1:3" x14ac:dyDescent="0.15">
      <c r="A5652" s="619" t="s">
        <v>1125</v>
      </c>
      <c r="B5652" s="618">
        <v>2013</v>
      </c>
      <c r="C5652" s="619" t="s">
        <v>1101</v>
      </c>
    </row>
    <row r="5653" spans="1:3" x14ac:dyDescent="0.15">
      <c r="A5653" s="619" t="s">
        <v>1125</v>
      </c>
      <c r="B5653" s="618">
        <v>2013</v>
      </c>
      <c r="C5653" s="619" t="s">
        <v>437</v>
      </c>
    </row>
    <row r="5654" spans="1:3" x14ac:dyDescent="0.15">
      <c r="A5654" s="619" t="s">
        <v>1125</v>
      </c>
      <c r="B5654" s="618">
        <v>2013</v>
      </c>
      <c r="C5654" s="619" t="s">
        <v>1104</v>
      </c>
    </row>
    <row r="5655" spans="1:3" x14ac:dyDescent="0.15">
      <c r="A5655" s="619" t="s">
        <v>1125</v>
      </c>
      <c r="B5655" s="618">
        <v>2013</v>
      </c>
      <c r="C5655" s="619" t="s">
        <v>424</v>
      </c>
    </row>
    <row r="5656" spans="1:3" x14ac:dyDescent="0.15">
      <c r="A5656" s="619" t="s">
        <v>1125</v>
      </c>
      <c r="B5656" s="618">
        <v>2013</v>
      </c>
      <c r="C5656" s="619" t="s">
        <v>1080</v>
      </c>
    </row>
    <row r="5657" spans="1:3" x14ac:dyDescent="0.15">
      <c r="A5657" s="619" t="s">
        <v>1125</v>
      </c>
      <c r="B5657" s="618">
        <v>2013</v>
      </c>
      <c r="C5657" s="619" t="s">
        <v>1103</v>
      </c>
    </row>
    <row r="5658" spans="1:3" x14ac:dyDescent="0.15">
      <c r="A5658" s="619" t="s">
        <v>1125</v>
      </c>
      <c r="B5658" s="618">
        <v>2013</v>
      </c>
      <c r="C5658" s="619" t="s">
        <v>1103</v>
      </c>
    </row>
    <row r="5659" spans="1:3" x14ac:dyDescent="0.15">
      <c r="A5659" s="619" t="s">
        <v>1125</v>
      </c>
      <c r="B5659" s="618">
        <v>2013</v>
      </c>
      <c r="C5659" s="619" t="s">
        <v>424</v>
      </c>
    </row>
    <row r="5660" spans="1:3" x14ac:dyDescent="0.15">
      <c r="A5660" s="619" t="s">
        <v>1125</v>
      </c>
      <c r="B5660" s="618">
        <v>2013</v>
      </c>
      <c r="C5660" s="619" t="s">
        <v>1103</v>
      </c>
    </row>
    <row r="5661" spans="1:3" x14ac:dyDescent="0.15">
      <c r="A5661" s="619" t="s">
        <v>1125</v>
      </c>
      <c r="B5661" s="618">
        <v>2013</v>
      </c>
      <c r="C5661" s="619" t="s">
        <v>1104</v>
      </c>
    </row>
    <row r="5662" spans="1:3" x14ac:dyDescent="0.15">
      <c r="A5662" s="619" t="s">
        <v>1125</v>
      </c>
      <c r="B5662" s="618">
        <v>2013</v>
      </c>
      <c r="C5662" s="619" t="s">
        <v>1103</v>
      </c>
    </row>
    <row r="5663" spans="1:3" x14ac:dyDescent="0.15">
      <c r="A5663" s="619" t="s">
        <v>1125</v>
      </c>
      <c r="B5663" s="618">
        <v>2013</v>
      </c>
      <c r="C5663" s="619" t="s">
        <v>424</v>
      </c>
    </row>
    <row r="5664" spans="1:3" x14ac:dyDescent="0.15">
      <c r="A5664" s="619" t="s">
        <v>1125</v>
      </c>
      <c r="B5664" s="618">
        <v>2013</v>
      </c>
      <c r="C5664" s="619" t="s">
        <v>424</v>
      </c>
    </row>
    <row r="5665" spans="1:3" x14ac:dyDescent="0.15">
      <c r="A5665" s="619" t="s">
        <v>1125</v>
      </c>
      <c r="B5665" s="618">
        <v>2013</v>
      </c>
      <c r="C5665" s="619" t="s">
        <v>1080</v>
      </c>
    </row>
    <row r="5666" spans="1:3" x14ac:dyDescent="0.15">
      <c r="A5666" s="619" t="s">
        <v>1125</v>
      </c>
      <c r="B5666" s="618">
        <v>2013</v>
      </c>
      <c r="C5666" s="619" t="s">
        <v>1103</v>
      </c>
    </row>
    <row r="5667" spans="1:3" x14ac:dyDescent="0.15">
      <c r="A5667" s="619" t="s">
        <v>1125</v>
      </c>
      <c r="B5667" s="618">
        <v>2013</v>
      </c>
      <c r="C5667" s="619" t="s">
        <v>424</v>
      </c>
    </row>
    <row r="5668" spans="1:3" x14ac:dyDescent="0.15">
      <c r="A5668" s="619" t="s">
        <v>1125</v>
      </c>
      <c r="B5668" s="618">
        <v>2013</v>
      </c>
      <c r="C5668" s="619" t="s">
        <v>1080</v>
      </c>
    </row>
    <row r="5669" spans="1:3" x14ac:dyDescent="0.15">
      <c r="A5669" s="619" t="s">
        <v>1125</v>
      </c>
      <c r="B5669" s="618">
        <v>2013</v>
      </c>
      <c r="C5669" s="619" t="s">
        <v>1104</v>
      </c>
    </row>
    <row r="5670" spans="1:3" x14ac:dyDescent="0.15">
      <c r="A5670" s="619" t="s">
        <v>1125</v>
      </c>
      <c r="B5670" s="618">
        <v>2013</v>
      </c>
      <c r="C5670" s="619" t="s">
        <v>424</v>
      </c>
    </row>
    <row r="5671" spans="1:3" x14ac:dyDescent="0.15">
      <c r="A5671" s="619" t="s">
        <v>1125</v>
      </c>
      <c r="B5671" s="618">
        <v>2013</v>
      </c>
      <c r="C5671" s="619" t="s">
        <v>1103</v>
      </c>
    </row>
    <row r="5672" spans="1:3" x14ac:dyDescent="0.15">
      <c r="A5672" s="619" t="s">
        <v>1125</v>
      </c>
      <c r="B5672" s="618">
        <v>2013</v>
      </c>
      <c r="C5672" s="619" t="s">
        <v>1080</v>
      </c>
    </row>
    <row r="5673" spans="1:3" x14ac:dyDescent="0.15">
      <c r="A5673" s="619" t="s">
        <v>1125</v>
      </c>
      <c r="B5673" s="618">
        <v>2013</v>
      </c>
      <c r="C5673" s="619" t="s">
        <v>437</v>
      </c>
    </row>
    <row r="5674" spans="1:3" x14ac:dyDescent="0.15">
      <c r="A5674" s="619" t="s">
        <v>1125</v>
      </c>
      <c r="B5674" s="618">
        <v>2013</v>
      </c>
      <c r="C5674" s="619" t="s">
        <v>424</v>
      </c>
    </row>
    <row r="5675" spans="1:3" x14ac:dyDescent="0.15">
      <c r="A5675" s="619" t="s">
        <v>1125</v>
      </c>
      <c r="B5675" s="618">
        <v>2013</v>
      </c>
      <c r="C5675" s="619" t="s">
        <v>424</v>
      </c>
    </row>
    <row r="5676" spans="1:3" x14ac:dyDescent="0.15">
      <c r="A5676" s="619" t="s">
        <v>1125</v>
      </c>
      <c r="B5676" s="618">
        <v>2013</v>
      </c>
      <c r="C5676" s="619" t="s">
        <v>1080</v>
      </c>
    </row>
    <row r="5677" spans="1:3" x14ac:dyDescent="0.15">
      <c r="A5677" s="619" t="s">
        <v>1125</v>
      </c>
      <c r="B5677" s="618">
        <v>2013</v>
      </c>
      <c r="C5677" s="619" t="s">
        <v>1080</v>
      </c>
    </row>
    <row r="5678" spans="1:3" x14ac:dyDescent="0.15">
      <c r="A5678" s="619" t="s">
        <v>1125</v>
      </c>
      <c r="B5678" s="618">
        <v>2013</v>
      </c>
      <c r="C5678" s="619" t="s">
        <v>424</v>
      </c>
    </row>
    <row r="5679" spans="1:3" x14ac:dyDescent="0.15">
      <c r="A5679" s="619" t="s">
        <v>1125</v>
      </c>
      <c r="B5679" s="618">
        <v>2013</v>
      </c>
      <c r="C5679" s="619" t="s">
        <v>424</v>
      </c>
    </row>
    <row r="5680" spans="1:3" x14ac:dyDescent="0.15">
      <c r="A5680" s="619" t="s">
        <v>1125</v>
      </c>
      <c r="B5680" s="618">
        <v>2013</v>
      </c>
      <c r="C5680" s="619" t="s">
        <v>424</v>
      </c>
    </row>
    <row r="5681" spans="1:3" x14ac:dyDescent="0.15">
      <c r="A5681" s="619" t="s">
        <v>1125</v>
      </c>
      <c r="B5681" s="618">
        <v>2013</v>
      </c>
      <c r="C5681" s="619" t="s">
        <v>424</v>
      </c>
    </row>
    <row r="5682" spans="1:3" x14ac:dyDescent="0.15">
      <c r="A5682" s="619" t="s">
        <v>1125</v>
      </c>
      <c r="B5682" s="618">
        <v>2013</v>
      </c>
      <c r="C5682" s="619" t="s">
        <v>1080</v>
      </c>
    </row>
    <row r="5683" spans="1:3" x14ac:dyDescent="0.15">
      <c r="A5683" s="619" t="s">
        <v>1125</v>
      </c>
      <c r="B5683" s="618">
        <v>2013</v>
      </c>
      <c r="C5683" s="619" t="s">
        <v>424</v>
      </c>
    </row>
    <row r="5684" spans="1:3" x14ac:dyDescent="0.15">
      <c r="A5684" s="619" t="s">
        <v>1125</v>
      </c>
      <c r="B5684" s="618">
        <v>2013</v>
      </c>
      <c r="C5684" s="619" t="s">
        <v>424</v>
      </c>
    </row>
    <row r="5685" spans="1:3" x14ac:dyDescent="0.15">
      <c r="A5685" s="619" t="s">
        <v>1125</v>
      </c>
      <c r="B5685" s="618">
        <v>2013</v>
      </c>
      <c r="C5685" s="619" t="s">
        <v>424</v>
      </c>
    </row>
    <row r="5686" spans="1:3" x14ac:dyDescent="0.15">
      <c r="A5686" s="619" t="s">
        <v>1125</v>
      </c>
      <c r="B5686" s="618">
        <v>2013</v>
      </c>
      <c r="C5686" s="619" t="s">
        <v>424</v>
      </c>
    </row>
    <row r="5687" spans="1:3" x14ac:dyDescent="0.15">
      <c r="A5687" s="619" t="s">
        <v>1125</v>
      </c>
      <c r="B5687" s="618">
        <v>2013</v>
      </c>
      <c r="C5687" s="619" t="s">
        <v>424</v>
      </c>
    </row>
    <row r="5688" spans="1:3" x14ac:dyDescent="0.15">
      <c r="A5688" s="619" t="s">
        <v>1125</v>
      </c>
      <c r="B5688" s="618">
        <v>2013</v>
      </c>
      <c r="C5688" s="619" t="s">
        <v>424</v>
      </c>
    </row>
    <row r="5689" spans="1:3" x14ac:dyDescent="0.15">
      <c r="A5689" s="619" t="s">
        <v>1125</v>
      </c>
      <c r="B5689" s="618">
        <v>2013</v>
      </c>
      <c r="C5689" s="619" t="s">
        <v>424</v>
      </c>
    </row>
    <row r="5690" spans="1:3" x14ac:dyDescent="0.15">
      <c r="A5690" s="619" t="s">
        <v>1125</v>
      </c>
      <c r="B5690" s="618">
        <v>2013</v>
      </c>
      <c r="C5690" s="619" t="s">
        <v>424</v>
      </c>
    </row>
    <row r="5691" spans="1:3" x14ac:dyDescent="0.15">
      <c r="A5691" s="619" t="s">
        <v>1125</v>
      </c>
      <c r="B5691" s="618">
        <v>2013</v>
      </c>
      <c r="C5691" s="619" t="s">
        <v>424</v>
      </c>
    </row>
    <row r="5692" spans="1:3" x14ac:dyDescent="0.15">
      <c r="A5692" s="619" t="s">
        <v>1125</v>
      </c>
      <c r="B5692" s="618">
        <v>2013</v>
      </c>
      <c r="C5692" s="619" t="s">
        <v>424</v>
      </c>
    </row>
    <row r="5693" spans="1:3" x14ac:dyDescent="0.15">
      <c r="A5693" s="619" t="s">
        <v>1125</v>
      </c>
      <c r="B5693" s="618">
        <v>2013</v>
      </c>
      <c r="C5693" s="619" t="s">
        <v>424</v>
      </c>
    </row>
    <row r="5694" spans="1:3" x14ac:dyDescent="0.15">
      <c r="A5694" s="619" t="s">
        <v>1125</v>
      </c>
      <c r="B5694" s="618">
        <v>2013</v>
      </c>
      <c r="C5694" s="619" t="s">
        <v>424</v>
      </c>
    </row>
    <row r="5695" spans="1:3" x14ac:dyDescent="0.15">
      <c r="A5695" s="619" t="s">
        <v>1125</v>
      </c>
      <c r="B5695" s="618">
        <v>2013</v>
      </c>
      <c r="C5695" s="619" t="s">
        <v>1080</v>
      </c>
    </row>
    <row r="5696" spans="1:3" x14ac:dyDescent="0.15">
      <c r="A5696" s="619" t="s">
        <v>1125</v>
      </c>
      <c r="B5696" s="618">
        <v>2013</v>
      </c>
      <c r="C5696" s="619" t="s">
        <v>424</v>
      </c>
    </row>
    <row r="5697" spans="1:3" x14ac:dyDescent="0.15">
      <c r="A5697" s="619" t="s">
        <v>1125</v>
      </c>
      <c r="B5697" s="618">
        <v>2013</v>
      </c>
      <c r="C5697" s="619" t="s">
        <v>424</v>
      </c>
    </row>
    <row r="5698" spans="1:3" x14ac:dyDescent="0.15">
      <c r="A5698" s="619" t="s">
        <v>1125</v>
      </c>
      <c r="B5698" s="618">
        <v>2013</v>
      </c>
      <c r="C5698" s="619" t="s">
        <v>424</v>
      </c>
    </row>
    <row r="5699" spans="1:3" x14ac:dyDescent="0.15">
      <c r="A5699" s="619" t="s">
        <v>1125</v>
      </c>
      <c r="B5699" s="618">
        <v>2013</v>
      </c>
      <c r="C5699" s="619" t="s">
        <v>1103</v>
      </c>
    </row>
    <row r="5700" spans="1:3" x14ac:dyDescent="0.15">
      <c r="A5700" s="619" t="s">
        <v>1125</v>
      </c>
      <c r="B5700" s="618">
        <v>2013</v>
      </c>
      <c r="C5700" s="619" t="s">
        <v>1080</v>
      </c>
    </row>
    <row r="5701" spans="1:3" x14ac:dyDescent="0.15">
      <c r="A5701" s="619" t="s">
        <v>1125</v>
      </c>
      <c r="B5701" s="618">
        <v>2013</v>
      </c>
      <c r="C5701" s="619" t="s">
        <v>1080</v>
      </c>
    </row>
    <row r="5702" spans="1:3" x14ac:dyDescent="0.15">
      <c r="A5702" s="619" t="s">
        <v>1125</v>
      </c>
      <c r="B5702" s="618">
        <v>2013</v>
      </c>
      <c r="C5702" s="619" t="s">
        <v>1080</v>
      </c>
    </row>
    <row r="5703" spans="1:3" x14ac:dyDescent="0.15">
      <c r="A5703" s="619" t="s">
        <v>1125</v>
      </c>
      <c r="B5703" s="618">
        <v>2013</v>
      </c>
      <c r="C5703" s="619" t="s">
        <v>1080</v>
      </c>
    </row>
    <row r="5704" spans="1:3" x14ac:dyDescent="0.15">
      <c r="A5704" s="619" t="s">
        <v>1125</v>
      </c>
      <c r="B5704" s="618">
        <v>2013</v>
      </c>
      <c r="C5704" s="619" t="s">
        <v>424</v>
      </c>
    </row>
    <row r="5705" spans="1:3" x14ac:dyDescent="0.15">
      <c r="A5705" s="619" t="s">
        <v>1125</v>
      </c>
      <c r="B5705" s="618">
        <v>2013</v>
      </c>
      <c r="C5705" s="619" t="s">
        <v>424</v>
      </c>
    </row>
    <row r="5706" spans="1:3" x14ac:dyDescent="0.15">
      <c r="A5706" s="619" t="s">
        <v>1125</v>
      </c>
      <c r="B5706" s="618">
        <v>2013</v>
      </c>
      <c r="C5706" s="619" t="s">
        <v>424</v>
      </c>
    </row>
    <row r="5707" spans="1:3" x14ac:dyDescent="0.15">
      <c r="A5707" s="619" t="s">
        <v>1125</v>
      </c>
      <c r="B5707" s="618">
        <v>2013</v>
      </c>
      <c r="C5707" s="619" t="s">
        <v>424</v>
      </c>
    </row>
    <row r="5708" spans="1:3" x14ac:dyDescent="0.15">
      <c r="A5708" s="619" t="s">
        <v>1125</v>
      </c>
      <c r="B5708" s="618">
        <v>2013</v>
      </c>
      <c r="C5708" s="619" t="s">
        <v>424</v>
      </c>
    </row>
    <row r="5709" spans="1:3" x14ac:dyDescent="0.15">
      <c r="A5709" s="619" t="s">
        <v>1125</v>
      </c>
      <c r="B5709" s="618">
        <v>2013</v>
      </c>
      <c r="C5709" s="619" t="s">
        <v>424</v>
      </c>
    </row>
    <row r="5710" spans="1:3" x14ac:dyDescent="0.15">
      <c r="A5710" s="619" t="s">
        <v>1125</v>
      </c>
      <c r="B5710" s="618">
        <v>2013</v>
      </c>
      <c r="C5710" s="619" t="s">
        <v>424</v>
      </c>
    </row>
    <row r="5711" spans="1:3" x14ac:dyDescent="0.15">
      <c r="A5711" s="619" t="s">
        <v>1125</v>
      </c>
      <c r="B5711" s="618">
        <v>2013</v>
      </c>
      <c r="C5711" s="619" t="s">
        <v>1103</v>
      </c>
    </row>
    <row r="5712" spans="1:3" x14ac:dyDescent="0.15">
      <c r="A5712" s="619" t="s">
        <v>1125</v>
      </c>
      <c r="B5712" s="618">
        <v>2013</v>
      </c>
      <c r="C5712" s="619" t="s">
        <v>1080</v>
      </c>
    </row>
    <row r="5713" spans="1:3" x14ac:dyDescent="0.15">
      <c r="A5713" s="619" t="s">
        <v>1125</v>
      </c>
      <c r="B5713" s="618">
        <v>2013</v>
      </c>
      <c r="C5713" s="619" t="s">
        <v>424</v>
      </c>
    </row>
    <row r="5714" spans="1:3" x14ac:dyDescent="0.15">
      <c r="A5714" s="619" t="s">
        <v>1125</v>
      </c>
      <c r="B5714" s="618">
        <v>2013</v>
      </c>
      <c r="C5714" s="619" t="s">
        <v>424</v>
      </c>
    </row>
    <row r="5715" spans="1:3" x14ac:dyDescent="0.15">
      <c r="A5715" s="619" t="s">
        <v>1125</v>
      </c>
      <c r="B5715" s="618">
        <v>2013</v>
      </c>
      <c r="C5715" s="619" t="s">
        <v>424</v>
      </c>
    </row>
    <row r="5716" spans="1:3" x14ac:dyDescent="0.15">
      <c r="A5716" s="619" t="s">
        <v>1125</v>
      </c>
      <c r="B5716" s="618">
        <v>2013</v>
      </c>
      <c r="C5716" s="619" t="s">
        <v>424</v>
      </c>
    </row>
    <row r="5717" spans="1:3" x14ac:dyDescent="0.15">
      <c r="A5717" s="619" t="s">
        <v>1125</v>
      </c>
      <c r="B5717" s="618">
        <v>2013</v>
      </c>
      <c r="C5717" s="619" t="s">
        <v>424</v>
      </c>
    </row>
    <row r="5718" spans="1:3" x14ac:dyDescent="0.15">
      <c r="A5718" s="619" t="s">
        <v>1125</v>
      </c>
      <c r="B5718" s="618">
        <v>2013</v>
      </c>
      <c r="C5718" s="619" t="s">
        <v>424</v>
      </c>
    </row>
    <row r="5719" spans="1:3" x14ac:dyDescent="0.15">
      <c r="A5719" s="619" t="s">
        <v>1125</v>
      </c>
      <c r="B5719" s="618">
        <v>2013</v>
      </c>
      <c r="C5719" s="619" t="s">
        <v>424</v>
      </c>
    </row>
    <row r="5720" spans="1:3" x14ac:dyDescent="0.15">
      <c r="A5720" s="619" t="s">
        <v>1125</v>
      </c>
      <c r="B5720" s="618">
        <v>2013</v>
      </c>
      <c r="C5720" s="619" t="s">
        <v>424</v>
      </c>
    </row>
    <row r="5721" spans="1:3" x14ac:dyDescent="0.15">
      <c r="A5721" s="619" t="s">
        <v>1125</v>
      </c>
      <c r="B5721" s="618">
        <v>2013</v>
      </c>
      <c r="C5721" s="619" t="s">
        <v>1103</v>
      </c>
    </row>
    <row r="5722" spans="1:3" x14ac:dyDescent="0.15">
      <c r="A5722" s="619" t="s">
        <v>1125</v>
      </c>
      <c r="B5722" s="618">
        <v>2013</v>
      </c>
      <c r="C5722" s="619" t="s">
        <v>1103</v>
      </c>
    </row>
    <row r="5723" spans="1:3" x14ac:dyDescent="0.15">
      <c r="A5723" s="619" t="s">
        <v>1125</v>
      </c>
      <c r="B5723" s="618">
        <v>2013</v>
      </c>
      <c r="C5723" s="619" t="s">
        <v>424</v>
      </c>
    </row>
    <row r="5724" spans="1:3" x14ac:dyDescent="0.15">
      <c r="A5724" s="619" t="s">
        <v>1125</v>
      </c>
      <c r="B5724" s="618">
        <v>2013</v>
      </c>
      <c r="C5724" s="619" t="s">
        <v>424</v>
      </c>
    </row>
    <row r="5725" spans="1:3" x14ac:dyDescent="0.15">
      <c r="A5725" s="619" t="s">
        <v>1125</v>
      </c>
      <c r="B5725" s="618">
        <v>2013</v>
      </c>
      <c r="C5725" s="619" t="s">
        <v>424</v>
      </c>
    </row>
    <row r="5726" spans="1:3" x14ac:dyDescent="0.15">
      <c r="A5726" s="619" t="s">
        <v>1125</v>
      </c>
      <c r="B5726" s="618">
        <v>2013</v>
      </c>
      <c r="C5726" s="619" t="s">
        <v>424</v>
      </c>
    </row>
    <row r="5727" spans="1:3" x14ac:dyDescent="0.15">
      <c r="A5727" s="619" t="s">
        <v>1125</v>
      </c>
      <c r="B5727" s="618">
        <v>2013</v>
      </c>
      <c r="C5727" s="619" t="s">
        <v>424</v>
      </c>
    </row>
    <row r="5728" spans="1:3" x14ac:dyDescent="0.15">
      <c r="A5728" s="619" t="s">
        <v>1125</v>
      </c>
      <c r="B5728" s="618">
        <v>2013</v>
      </c>
      <c r="C5728" s="619" t="s">
        <v>424</v>
      </c>
    </row>
    <row r="5729" spans="1:3" x14ac:dyDescent="0.15">
      <c r="A5729" s="619" t="s">
        <v>1125</v>
      </c>
      <c r="B5729" s="618">
        <v>2013</v>
      </c>
      <c r="C5729" s="619" t="s">
        <v>424</v>
      </c>
    </row>
    <row r="5730" spans="1:3" x14ac:dyDescent="0.15">
      <c r="A5730" s="619" t="s">
        <v>1125</v>
      </c>
      <c r="B5730" s="618">
        <v>2013</v>
      </c>
      <c r="C5730" s="619" t="s">
        <v>424</v>
      </c>
    </row>
    <row r="5731" spans="1:3" x14ac:dyDescent="0.15">
      <c r="A5731" s="619" t="s">
        <v>1125</v>
      </c>
      <c r="B5731" s="618">
        <v>2013</v>
      </c>
      <c r="C5731" s="619" t="s">
        <v>424</v>
      </c>
    </row>
    <row r="5732" spans="1:3" x14ac:dyDescent="0.15">
      <c r="A5732" s="619" t="s">
        <v>1125</v>
      </c>
      <c r="B5732" s="618">
        <v>2013</v>
      </c>
      <c r="C5732" s="619" t="s">
        <v>424</v>
      </c>
    </row>
    <row r="5733" spans="1:3" x14ac:dyDescent="0.15">
      <c r="A5733" s="619" t="s">
        <v>1125</v>
      </c>
      <c r="B5733" s="618">
        <v>2013</v>
      </c>
      <c r="C5733" s="619" t="s">
        <v>424</v>
      </c>
    </row>
    <row r="5734" spans="1:3" x14ac:dyDescent="0.15">
      <c r="A5734" s="619" t="s">
        <v>1125</v>
      </c>
      <c r="B5734" s="618">
        <v>2013</v>
      </c>
      <c r="C5734" s="619" t="s">
        <v>424</v>
      </c>
    </row>
    <row r="5735" spans="1:3" x14ac:dyDescent="0.15">
      <c r="A5735" s="619" t="s">
        <v>1125</v>
      </c>
      <c r="B5735" s="618">
        <v>2013</v>
      </c>
      <c r="C5735" s="619" t="s">
        <v>1080</v>
      </c>
    </row>
    <row r="5736" spans="1:3" x14ac:dyDescent="0.15">
      <c r="A5736" s="619" t="s">
        <v>1125</v>
      </c>
      <c r="B5736" s="618">
        <v>2013</v>
      </c>
      <c r="C5736" s="619" t="s">
        <v>437</v>
      </c>
    </row>
    <row r="5737" spans="1:3" x14ac:dyDescent="0.15">
      <c r="A5737" s="619" t="s">
        <v>1125</v>
      </c>
      <c r="B5737" s="618">
        <v>2013</v>
      </c>
      <c r="C5737" s="619" t="s">
        <v>1102</v>
      </c>
    </row>
    <row r="5738" spans="1:3" x14ac:dyDescent="0.15">
      <c r="A5738" s="619" t="s">
        <v>1125</v>
      </c>
      <c r="B5738" s="618">
        <v>2013</v>
      </c>
      <c r="C5738" s="619" t="s">
        <v>1104</v>
      </c>
    </row>
    <row r="5739" spans="1:3" x14ac:dyDescent="0.15">
      <c r="A5739" s="619" t="s">
        <v>1125</v>
      </c>
      <c r="B5739" s="618">
        <v>2013</v>
      </c>
      <c r="C5739" s="619" t="s">
        <v>1104</v>
      </c>
    </row>
    <row r="5740" spans="1:3" x14ac:dyDescent="0.15">
      <c r="A5740" s="619" t="s">
        <v>1125</v>
      </c>
      <c r="B5740" s="618">
        <v>2013</v>
      </c>
      <c r="C5740" s="619" t="s">
        <v>1103</v>
      </c>
    </row>
    <row r="5741" spans="1:3" x14ac:dyDescent="0.15">
      <c r="A5741" s="619" t="s">
        <v>1125</v>
      </c>
      <c r="B5741" s="618">
        <v>2013</v>
      </c>
      <c r="C5741" s="619" t="s">
        <v>1105</v>
      </c>
    </row>
    <row r="5742" spans="1:3" x14ac:dyDescent="0.15">
      <c r="A5742" s="619" t="s">
        <v>1125</v>
      </c>
      <c r="B5742" s="618">
        <v>2013</v>
      </c>
      <c r="C5742" s="619" t="s">
        <v>1104</v>
      </c>
    </row>
    <row r="5743" spans="1:3" x14ac:dyDescent="0.15">
      <c r="A5743" s="619" t="s">
        <v>1125</v>
      </c>
      <c r="B5743" s="618">
        <v>2013</v>
      </c>
      <c r="C5743" s="619" t="s">
        <v>1104</v>
      </c>
    </row>
    <row r="5744" spans="1:3" x14ac:dyDescent="0.15">
      <c r="A5744" s="619" t="s">
        <v>1125</v>
      </c>
      <c r="B5744" s="618">
        <v>2013</v>
      </c>
      <c r="C5744" s="619" t="s">
        <v>1107</v>
      </c>
    </row>
    <row r="5745" spans="1:3" x14ac:dyDescent="0.15">
      <c r="A5745" s="619" t="s">
        <v>1125</v>
      </c>
      <c r="B5745" s="618">
        <v>2013</v>
      </c>
      <c r="C5745" s="619" t="s">
        <v>424</v>
      </c>
    </row>
    <row r="5746" spans="1:3" x14ac:dyDescent="0.15">
      <c r="A5746" s="619" t="s">
        <v>1125</v>
      </c>
      <c r="B5746" s="618">
        <v>2013</v>
      </c>
      <c r="C5746" s="619" t="s">
        <v>1104</v>
      </c>
    </row>
    <row r="5747" spans="1:3" x14ac:dyDescent="0.15">
      <c r="A5747" s="619" t="s">
        <v>1125</v>
      </c>
      <c r="B5747" s="618">
        <v>2013</v>
      </c>
      <c r="C5747" s="619" t="s">
        <v>1103</v>
      </c>
    </row>
    <row r="5748" spans="1:3" x14ac:dyDescent="0.15">
      <c r="A5748" s="619" t="s">
        <v>1125</v>
      </c>
      <c r="B5748" s="618">
        <v>2013</v>
      </c>
      <c r="C5748" s="619" t="s">
        <v>1104</v>
      </c>
    </row>
    <row r="5749" spans="1:3" x14ac:dyDescent="0.15">
      <c r="A5749" s="619" t="s">
        <v>1125</v>
      </c>
      <c r="B5749" s="618">
        <v>2013</v>
      </c>
      <c r="C5749" s="619" t="s">
        <v>424</v>
      </c>
    </row>
    <row r="5750" spans="1:3" x14ac:dyDescent="0.15">
      <c r="A5750" s="619" t="s">
        <v>1125</v>
      </c>
      <c r="B5750" s="618">
        <v>2013</v>
      </c>
      <c r="C5750" s="619" t="s">
        <v>1080</v>
      </c>
    </row>
    <row r="5751" spans="1:3" x14ac:dyDescent="0.15">
      <c r="A5751" s="619" t="s">
        <v>1125</v>
      </c>
      <c r="B5751" s="618">
        <v>2013</v>
      </c>
      <c r="C5751" s="619" t="s">
        <v>1102</v>
      </c>
    </row>
    <row r="5752" spans="1:3" x14ac:dyDescent="0.15">
      <c r="A5752" s="619" t="s">
        <v>1125</v>
      </c>
      <c r="B5752" s="618">
        <v>2013</v>
      </c>
      <c r="C5752" s="619" t="s">
        <v>424</v>
      </c>
    </row>
    <row r="5753" spans="1:3" x14ac:dyDescent="0.15">
      <c r="A5753" s="619" t="s">
        <v>1125</v>
      </c>
      <c r="B5753" s="618">
        <v>2013</v>
      </c>
      <c r="C5753" s="619" t="s">
        <v>424</v>
      </c>
    </row>
    <row r="5754" spans="1:3" x14ac:dyDescent="0.15">
      <c r="A5754" s="619" t="s">
        <v>1125</v>
      </c>
      <c r="B5754" s="618">
        <v>2013</v>
      </c>
      <c r="C5754" s="619" t="s">
        <v>424</v>
      </c>
    </row>
    <row r="5755" spans="1:3" x14ac:dyDescent="0.15">
      <c r="A5755" s="619" t="s">
        <v>1125</v>
      </c>
      <c r="B5755" s="618">
        <v>2013</v>
      </c>
      <c r="C5755" s="619" t="s">
        <v>424</v>
      </c>
    </row>
    <row r="5756" spans="1:3" x14ac:dyDescent="0.15">
      <c r="A5756" s="619" t="s">
        <v>1125</v>
      </c>
      <c r="B5756" s="618">
        <v>2013</v>
      </c>
      <c r="C5756" s="619" t="s">
        <v>424</v>
      </c>
    </row>
    <row r="5757" spans="1:3" x14ac:dyDescent="0.15">
      <c r="A5757" s="619" t="s">
        <v>1125</v>
      </c>
      <c r="B5757" s="618">
        <v>2013</v>
      </c>
      <c r="C5757" s="619" t="s">
        <v>424</v>
      </c>
    </row>
    <row r="5758" spans="1:3" x14ac:dyDescent="0.15">
      <c r="A5758" s="619" t="s">
        <v>1125</v>
      </c>
      <c r="B5758" s="618">
        <v>2013</v>
      </c>
      <c r="C5758" s="619" t="s">
        <v>424</v>
      </c>
    </row>
    <row r="5759" spans="1:3" x14ac:dyDescent="0.15">
      <c r="A5759" s="619" t="s">
        <v>1125</v>
      </c>
      <c r="B5759" s="618">
        <v>2013</v>
      </c>
      <c r="C5759" s="619" t="s">
        <v>424</v>
      </c>
    </row>
    <row r="5760" spans="1:3" x14ac:dyDescent="0.15">
      <c r="A5760" s="619" t="s">
        <v>1125</v>
      </c>
      <c r="B5760" s="618">
        <v>2013</v>
      </c>
      <c r="C5760" s="619" t="s">
        <v>424</v>
      </c>
    </row>
    <row r="5761" spans="1:3" x14ac:dyDescent="0.15">
      <c r="A5761" s="619" t="s">
        <v>1125</v>
      </c>
      <c r="B5761" s="618">
        <v>2013</v>
      </c>
      <c r="C5761" s="619" t="s">
        <v>424</v>
      </c>
    </row>
    <row r="5762" spans="1:3" x14ac:dyDescent="0.15">
      <c r="A5762" s="619" t="s">
        <v>1125</v>
      </c>
      <c r="B5762" s="618">
        <v>2013</v>
      </c>
      <c r="C5762" s="619" t="s">
        <v>424</v>
      </c>
    </row>
    <row r="5763" spans="1:3" x14ac:dyDescent="0.15">
      <c r="A5763" s="619" t="s">
        <v>1125</v>
      </c>
      <c r="B5763" s="618">
        <v>2013</v>
      </c>
      <c r="C5763" s="619" t="s">
        <v>424</v>
      </c>
    </row>
    <row r="5764" spans="1:3" x14ac:dyDescent="0.15">
      <c r="A5764" s="619" t="s">
        <v>1125</v>
      </c>
      <c r="B5764" s="618">
        <v>2013</v>
      </c>
      <c r="C5764" s="619" t="s">
        <v>424</v>
      </c>
    </row>
    <row r="5765" spans="1:3" x14ac:dyDescent="0.15">
      <c r="A5765" s="619" t="s">
        <v>1125</v>
      </c>
      <c r="B5765" s="618">
        <v>2013</v>
      </c>
      <c r="C5765" s="619" t="s">
        <v>424</v>
      </c>
    </row>
    <row r="5766" spans="1:3" x14ac:dyDescent="0.15">
      <c r="A5766" s="619" t="s">
        <v>1125</v>
      </c>
      <c r="B5766" s="618">
        <v>2013</v>
      </c>
      <c r="C5766" s="619" t="s">
        <v>1080</v>
      </c>
    </row>
    <row r="5767" spans="1:3" x14ac:dyDescent="0.15">
      <c r="A5767" s="619" t="s">
        <v>1125</v>
      </c>
      <c r="B5767" s="618">
        <v>2013</v>
      </c>
      <c r="C5767" s="619" t="s">
        <v>1102</v>
      </c>
    </row>
    <row r="5768" spans="1:3" x14ac:dyDescent="0.15">
      <c r="A5768" s="619" t="s">
        <v>1125</v>
      </c>
      <c r="B5768" s="618">
        <v>2013</v>
      </c>
      <c r="C5768" s="619" t="s">
        <v>437</v>
      </c>
    </row>
    <row r="5769" spans="1:3" x14ac:dyDescent="0.15">
      <c r="A5769" s="619" t="s">
        <v>1125</v>
      </c>
      <c r="B5769" s="618">
        <v>2013</v>
      </c>
      <c r="C5769" s="619" t="s">
        <v>1102</v>
      </c>
    </row>
    <row r="5770" spans="1:3" x14ac:dyDescent="0.15">
      <c r="A5770" s="619" t="s">
        <v>1125</v>
      </c>
      <c r="B5770" s="618">
        <v>2013</v>
      </c>
      <c r="C5770" s="619" t="s">
        <v>1080</v>
      </c>
    </row>
    <row r="5771" spans="1:3" x14ac:dyDescent="0.15">
      <c r="A5771" s="619" t="s">
        <v>1125</v>
      </c>
      <c r="B5771" s="618">
        <v>2013</v>
      </c>
      <c r="C5771" s="619" t="s">
        <v>1080</v>
      </c>
    </row>
    <row r="5772" spans="1:3" x14ac:dyDescent="0.15">
      <c r="A5772" s="619" t="s">
        <v>1125</v>
      </c>
      <c r="B5772" s="618">
        <v>2013</v>
      </c>
      <c r="C5772" s="619" t="s">
        <v>437</v>
      </c>
    </row>
    <row r="5773" spans="1:3" x14ac:dyDescent="0.15">
      <c r="A5773" s="619" t="s">
        <v>1125</v>
      </c>
      <c r="B5773" s="618">
        <v>2013</v>
      </c>
      <c r="C5773" s="619" t="s">
        <v>437</v>
      </c>
    </row>
    <row r="5774" spans="1:3" x14ac:dyDescent="0.15">
      <c r="A5774" s="619" t="s">
        <v>1125</v>
      </c>
      <c r="B5774" s="618">
        <v>2013</v>
      </c>
      <c r="C5774" s="619" t="s">
        <v>1080</v>
      </c>
    </row>
    <row r="5775" spans="1:3" x14ac:dyDescent="0.15">
      <c r="A5775" s="619" t="s">
        <v>1125</v>
      </c>
      <c r="B5775" s="618">
        <v>2013</v>
      </c>
      <c r="C5775" s="619" t="s">
        <v>437</v>
      </c>
    </row>
    <row r="5776" spans="1:3" x14ac:dyDescent="0.15">
      <c r="A5776" s="619" t="s">
        <v>1125</v>
      </c>
      <c r="B5776" s="618">
        <v>2013</v>
      </c>
      <c r="C5776" s="619" t="s">
        <v>437</v>
      </c>
    </row>
    <row r="5777" spans="1:3" x14ac:dyDescent="0.15">
      <c r="A5777" s="619" t="s">
        <v>1125</v>
      </c>
      <c r="B5777" s="618">
        <v>2013</v>
      </c>
      <c r="C5777" s="619" t="s">
        <v>1080</v>
      </c>
    </row>
    <row r="5778" spans="1:3" x14ac:dyDescent="0.15">
      <c r="A5778" s="619" t="s">
        <v>1125</v>
      </c>
      <c r="B5778" s="618">
        <v>2013</v>
      </c>
      <c r="C5778" s="619" t="s">
        <v>437</v>
      </c>
    </row>
    <row r="5779" spans="1:3" x14ac:dyDescent="0.15">
      <c r="A5779" s="619" t="s">
        <v>1125</v>
      </c>
      <c r="B5779" s="618">
        <v>2013</v>
      </c>
      <c r="C5779" s="619" t="s">
        <v>1104</v>
      </c>
    </row>
    <row r="5780" spans="1:3" x14ac:dyDescent="0.15">
      <c r="A5780" s="619" t="s">
        <v>1125</v>
      </c>
      <c r="B5780" s="618">
        <v>2013</v>
      </c>
      <c r="C5780" s="619" t="s">
        <v>1113</v>
      </c>
    </row>
    <row r="5781" spans="1:3" x14ac:dyDescent="0.15">
      <c r="A5781" s="619" t="s">
        <v>1125</v>
      </c>
      <c r="B5781" s="618">
        <v>2013</v>
      </c>
      <c r="C5781" s="619" t="s">
        <v>1113</v>
      </c>
    </row>
    <row r="5782" spans="1:3" x14ac:dyDescent="0.15">
      <c r="A5782" s="619" t="s">
        <v>1125</v>
      </c>
      <c r="B5782" s="618">
        <v>2013</v>
      </c>
      <c r="C5782" s="619" t="s">
        <v>437</v>
      </c>
    </row>
    <row r="5783" spans="1:3" x14ac:dyDescent="0.15">
      <c r="A5783" s="619" t="s">
        <v>1125</v>
      </c>
      <c r="B5783" s="618">
        <v>2013</v>
      </c>
      <c r="C5783" s="619" t="s">
        <v>437</v>
      </c>
    </row>
    <row r="5784" spans="1:3" x14ac:dyDescent="0.15">
      <c r="A5784" s="619" t="s">
        <v>1125</v>
      </c>
      <c r="B5784" s="618">
        <v>2013</v>
      </c>
      <c r="C5784" s="619" t="s">
        <v>437</v>
      </c>
    </row>
    <row r="5785" spans="1:3" x14ac:dyDescent="0.15">
      <c r="A5785" s="619" t="s">
        <v>1125</v>
      </c>
      <c r="B5785" s="618">
        <v>2013</v>
      </c>
      <c r="C5785" s="619" t="s">
        <v>1080</v>
      </c>
    </row>
    <row r="5786" spans="1:3" x14ac:dyDescent="0.15">
      <c r="A5786" s="619" t="s">
        <v>1125</v>
      </c>
      <c r="B5786" s="618">
        <v>2013</v>
      </c>
      <c r="C5786" s="619" t="s">
        <v>437</v>
      </c>
    </row>
    <row r="5787" spans="1:3" x14ac:dyDescent="0.15">
      <c r="A5787" s="619" t="s">
        <v>1125</v>
      </c>
      <c r="B5787" s="618">
        <v>2013</v>
      </c>
      <c r="C5787" s="619" t="s">
        <v>424</v>
      </c>
    </row>
    <row r="5788" spans="1:3" x14ac:dyDescent="0.15">
      <c r="A5788" s="619" t="s">
        <v>1125</v>
      </c>
      <c r="B5788" s="618">
        <v>2013</v>
      </c>
      <c r="C5788" s="619" t="s">
        <v>424</v>
      </c>
    </row>
    <row r="5789" spans="1:3" x14ac:dyDescent="0.15">
      <c r="A5789" s="619" t="s">
        <v>1125</v>
      </c>
      <c r="B5789" s="618">
        <v>2013</v>
      </c>
      <c r="C5789" s="619" t="s">
        <v>1102</v>
      </c>
    </row>
    <row r="5790" spans="1:3" x14ac:dyDescent="0.15">
      <c r="A5790" s="619" t="s">
        <v>1125</v>
      </c>
      <c r="B5790" s="618">
        <v>2013</v>
      </c>
      <c r="C5790" s="619" t="s">
        <v>424</v>
      </c>
    </row>
    <row r="5791" spans="1:3" x14ac:dyDescent="0.15">
      <c r="A5791" s="619" t="s">
        <v>1125</v>
      </c>
      <c r="B5791" s="618">
        <v>2013</v>
      </c>
      <c r="C5791" s="619" t="s">
        <v>424</v>
      </c>
    </row>
    <row r="5792" spans="1:3" x14ac:dyDescent="0.15">
      <c r="A5792" s="619" t="s">
        <v>1125</v>
      </c>
      <c r="B5792" s="618">
        <v>2013</v>
      </c>
      <c r="C5792" s="619" t="s">
        <v>455</v>
      </c>
    </row>
    <row r="5793" spans="1:3" x14ac:dyDescent="0.15">
      <c r="A5793" s="619" t="s">
        <v>1125</v>
      </c>
      <c r="B5793" s="618">
        <v>2013</v>
      </c>
      <c r="C5793" s="619" t="s">
        <v>1080</v>
      </c>
    </row>
    <row r="5794" spans="1:3" x14ac:dyDescent="0.15">
      <c r="A5794" s="619" t="s">
        <v>1125</v>
      </c>
      <c r="B5794" s="618">
        <v>2013</v>
      </c>
      <c r="C5794" s="619" t="s">
        <v>1080</v>
      </c>
    </row>
    <row r="5795" spans="1:3" x14ac:dyDescent="0.15">
      <c r="A5795" s="619" t="s">
        <v>1125</v>
      </c>
      <c r="B5795" s="618">
        <v>2013</v>
      </c>
      <c r="C5795" s="619" t="s">
        <v>1080</v>
      </c>
    </row>
    <row r="5796" spans="1:3" x14ac:dyDescent="0.15">
      <c r="A5796" s="619" t="s">
        <v>1125</v>
      </c>
      <c r="B5796" s="618">
        <v>2013</v>
      </c>
      <c r="C5796" s="619" t="s">
        <v>1080</v>
      </c>
    </row>
    <row r="5797" spans="1:3" x14ac:dyDescent="0.15">
      <c r="A5797" s="619" t="s">
        <v>1125</v>
      </c>
      <c r="B5797" s="618">
        <v>2013</v>
      </c>
      <c r="C5797" s="619" t="s">
        <v>1080</v>
      </c>
    </row>
    <row r="5798" spans="1:3" x14ac:dyDescent="0.15">
      <c r="A5798" s="619" t="s">
        <v>1125</v>
      </c>
      <c r="B5798" s="618">
        <v>2013</v>
      </c>
      <c r="C5798" s="619" t="s">
        <v>1080</v>
      </c>
    </row>
    <row r="5799" spans="1:3" x14ac:dyDescent="0.15">
      <c r="A5799" s="619" t="s">
        <v>1125</v>
      </c>
      <c r="B5799" s="618">
        <v>2013</v>
      </c>
      <c r="C5799" s="619" t="s">
        <v>1080</v>
      </c>
    </row>
    <row r="5800" spans="1:3" x14ac:dyDescent="0.15">
      <c r="A5800" s="619" t="s">
        <v>1125</v>
      </c>
      <c r="B5800" s="618">
        <v>2013</v>
      </c>
      <c r="C5800" s="619" t="s">
        <v>1080</v>
      </c>
    </row>
    <row r="5801" spans="1:3" x14ac:dyDescent="0.15">
      <c r="A5801" s="619" t="s">
        <v>1125</v>
      </c>
      <c r="B5801" s="618">
        <v>2013</v>
      </c>
      <c r="C5801" s="619" t="s">
        <v>437</v>
      </c>
    </row>
    <row r="5802" spans="1:3" x14ac:dyDescent="0.15">
      <c r="A5802" s="619" t="s">
        <v>1125</v>
      </c>
      <c r="B5802" s="618">
        <v>2013</v>
      </c>
      <c r="C5802" s="619" t="s">
        <v>424</v>
      </c>
    </row>
    <row r="5803" spans="1:3" x14ac:dyDescent="0.15">
      <c r="A5803" s="619" t="s">
        <v>1125</v>
      </c>
      <c r="B5803" s="618">
        <v>2013</v>
      </c>
      <c r="C5803" s="619" t="s">
        <v>437</v>
      </c>
    </row>
    <row r="5804" spans="1:3" x14ac:dyDescent="0.15">
      <c r="A5804" s="619" t="s">
        <v>1125</v>
      </c>
      <c r="B5804" s="618">
        <v>2013</v>
      </c>
      <c r="C5804" s="619" t="s">
        <v>1102</v>
      </c>
    </row>
    <row r="5805" spans="1:3" x14ac:dyDescent="0.15">
      <c r="A5805" s="619" t="s">
        <v>1125</v>
      </c>
      <c r="B5805" s="618">
        <v>2013</v>
      </c>
      <c r="C5805" s="619" t="s">
        <v>1102</v>
      </c>
    </row>
    <row r="5806" spans="1:3" x14ac:dyDescent="0.15">
      <c r="A5806" s="619" t="s">
        <v>1125</v>
      </c>
      <c r="B5806" s="618">
        <v>2013</v>
      </c>
      <c r="C5806" s="619" t="s">
        <v>1102</v>
      </c>
    </row>
    <row r="5807" spans="1:3" x14ac:dyDescent="0.15">
      <c r="A5807" s="619" t="s">
        <v>1125</v>
      </c>
      <c r="B5807" s="618">
        <v>2013</v>
      </c>
      <c r="C5807" s="619" t="s">
        <v>437</v>
      </c>
    </row>
    <row r="5808" spans="1:3" x14ac:dyDescent="0.15">
      <c r="A5808" s="619" t="s">
        <v>1125</v>
      </c>
      <c r="B5808" s="618">
        <v>2013</v>
      </c>
      <c r="C5808" s="619" t="s">
        <v>437</v>
      </c>
    </row>
    <row r="5809" spans="1:3" x14ac:dyDescent="0.15">
      <c r="A5809" s="619" t="s">
        <v>1125</v>
      </c>
      <c r="B5809" s="618">
        <v>2013</v>
      </c>
      <c r="C5809" s="619" t="s">
        <v>424</v>
      </c>
    </row>
    <row r="5810" spans="1:3" x14ac:dyDescent="0.15">
      <c r="A5810" s="619" t="s">
        <v>1125</v>
      </c>
      <c r="B5810" s="618">
        <v>2013</v>
      </c>
      <c r="C5810" s="619" t="s">
        <v>1103</v>
      </c>
    </row>
    <row r="5811" spans="1:3" x14ac:dyDescent="0.15">
      <c r="A5811" s="619" t="s">
        <v>1125</v>
      </c>
      <c r="B5811" s="618">
        <v>2013</v>
      </c>
      <c r="C5811" s="619" t="s">
        <v>437</v>
      </c>
    </row>
    <row r="5812" spans="1:3" x14ac:dyDescent="0.15">
      <c r="A5812" s="619" t="s">
        <v>1125</v>
      </c>
      <c r="B5812" s="618">
        <v>2013</v>
      </c>
      <c r="C5812" s="619" t="s">
        <v>424</v>
      </c>
    </row>
    <row r="5813" spans="1:3" x14ac:dyDescent="0.15">
      <c r="A5813" s="619" t="s">
        <v>1125</v>
      </c>
      <c r="B5813" s="618">
        <v>2013</v>
      </c>
      <c r="C5813" s="619" t="s">
        <v>424</v>
      </c>
    </row>
    <row r="5814" spans="1:3" x14ac:dyDescent="0.15">
      <c r="A5814" s="619" t="s">
        <v>1125</v>
      </c>
      <c r="B5814" s="618">
        <v>2013</v>
      </c>
      <c r="C5814" s="619" t="s">
        <v>437</v>
      </c>
    </row>
    <row r="5815" spans="1:3" x14ac:dyDescent="0.15">
      <c r="A5815" s="619" t="s">
        <v>1125</v>
      </c>
      <c r="B5815" s="618">
        <v>2013</v>
      </c>
      <c r="C5815" s="619" t="s">
        <v>424</v>
      </c>
    </row>
    <row r="5816" spans="1:3" x14ac:dyDescent="0.15">
      <c r="A5816" s="619" t="s">
        <v>1125</v>
      </c>
      <c r="B5816" s="618">
        <v>2013</v>
      </c>
      <c r="C5816" s="619" t="s">
        <v>437</v>
      </c>
    </row>
    <row r="5817" spans="1:3" x14ac:dyDescent="0.15">
      <c r="A5817" s="619" t="s">
        <v>1125</v>
      </c>
      <c r="B5817" s="618">
        <v>2013</v>
      </c>
      <c r="C5817" s="619" t="s">
        <v>424</v>
      </c>
    </row>
    <row r="5818" spans="1:3" x14ac:dyDescent="0.15">
      <c r="A5818" s="619" t="s">
        <v>1125</v>
      </c>
      <c r="B5818" s="618">
        <v>2013</v>
      </c>
      <c r="C5818" s="619" t="s">
        <v>424</v>
      </c>
    </row>
    <row r="5819" spans="1:3" x14ac:dyDescent="0.15">
      <c r="A5819" s="619" t="s">
        <v>1125</v>
      </c>
      <c r="B5819" s="618">
        <v>2013</v>
      </c>
      <c r="C5819" s="619" t="s">
        <v>424</v>
      </c>
    </row>
    <row r="5820" spans="1:3" x14ac:dyDescent="0.15">
      <c r="A5820" s="619" t="s">
        <v>1125</v>
      </c>
      <c r="B5820" s="618">
        <v>2013</v>
      </c>
      <c r="C5820" s="619" t="s">
        <v>437</v>
      </c>
    </row>
    <row r="5821" spans="1:3" x14ac:dyDescent="0.15">
      <c r="A5821" s="619" t="s">
        <v>1125</v>
      </c>
      <c r="B5821" s="618">
        <v>2013</v>
      </c>
      <c r="C5821" s="619" t="s">
        <v>1102</v>
      </c>
    </row>
    <row r="5822" spans="1:3" x14ac:dyDescent="0.15">
      <c r="A5822" s="619" t="s">
        <v>1125</v>
      </c>
      <c r="B5822" s="618">
        <v>2013</v>
      </c>
      <c r="C5822" s="619" t="s">
        <v>424</v>
      </c>
    </row>
    <row r="5823" spans="1:3" x14ac:dyDescent="0.15">
      <c r="A5823" s="619" t="s">
        <v>1125</v>
      </c>
      <c r="B5823" s="618">
        <v>2013</v>
      </c>
      <c r="C5823" s="619" t="s">
        <v>437</v>
      </c>
    </row>
    <row r="5824" spans="1:3" x14ac:dyDescent="0.15">
      <c r="A5824" s="619" t="s">
        <v>1125</v>
      </c>
      <c r="B5824" s="618">
        <v>2013</v>
      </c>
      <c r="C5824" s="619" t="s">
        <v>437</v>
      </c>
    </row>
    <row r="5825" spans="1:3" x14ac:dyDescent="0.15">
      <c r="A5825" s="619" t="s">
        <v>1125</v>
      </c>
      <c r="B5825" s="618">
        <v>2013</v>
      </c>
      <c r="C5825" s="619" t="s">
        <v>437</v>
      </c>
    </row>
    <row r="5826" spans="1:3" x14ac:dyDescent="0.15">
      <c r="A5826" s="619" t="s">
        <v>1125</v>
      </c>
      <c r="B5826" s="618">
        <v>2013</v>
      </c>
      <c r="C5826" s="619" t="s">
        <v>1102</v>
      </c>
    </row>
    <row r="5827" spans="1:3" x14ac:dyDescent="0.15">
      <c r="A5827" s="619" t="s">
        <v>1125</v>
      </c>
      <c r="B5827" s="618">
        <v>2013</v>
      </c>
      <c r="C5827" s="619" t="s">
        <v>437</v>
      </c>
    </row>
    <row r="5828" spans="1:3" x14ac:dyDescent="0.15">
      <c r="A5828" s="619" t="s">
        <v>1125</v>
      </c>
      <c r="B5828" s="618">
        <v>2013</v>
      </c>
      <c r="C5828" s="619" t="s">
        <v>437</v>
      </c>
    </row>
    <row r="5829" spans="1:3" x14ac:dyDescent="0.15">
      <c r="A5829" s="619" t="s">
        <v>1125</v>
      </c>
      <c r="B5829" s="618">
        <v>2013</v>
      </c>
      <c r="C5829" s="619" t="s">
        <v>1102</v>
      </c>
    </row>
    <row r="5830" spans="1:3" x14ac:dyDescent="0.15">
      <c r="A5830" s="619" t="s">
        <v>1125</v>
      </c>
      <c r="B5830" s="618">
        <v>2013</v>
      </c>
      <c r="C5830" s="619" t="s">
        <v>1102</v>
      </c>
    </row>
    <row r="5831" spans="1:3" x14ac:dyDescent="0.15">
      <c r="A5831" s="619" t="s">
        <v>1125</v>
      </c>
      <c r="B5831" s="618">
        <v>2013</v>
      </c>
      <c r="C5831" s="619" t="s">
        <v>1102</v>
      </c>
    </row>
    <row r="5832" spans="1:3" x14ac:dyDescent="0.15">
      <c r="A5832" s="619" t="s">
        <v>1125</v>
      </c>
      <c r="B5832" s="618">
        <v>2013</v>
      </c>
      <c r="C5832" s="619" t="s">
        <v>1102</v>
      </c>
    </row>
    <row r="5833" spans="1:3" x14ac:dyDescent="0.15">
      <c r="A5833" s="619" t="s">
        <v>1125</v>
      </c>
      <c r="B5833" s="618">
        <v>2013</v>
      </c>
      <c r="C5833" s="619" t="s">
        <v>437</v>
      </c>
    </row>
    <row r="5834" spans="1:3" x14ac:dyDescent="0.15">
      <c r="A5834" s="619" t="s">
        <v>1125</v>
      </c>
      <c r="B5834" s="618">
        <v>2013</v>
      </c>
      <c r="C5834" s="619" t="s">
        <v>437</v>
      </c>
    </row>
    <row r="5835" spans="1:3" x14ac:dyDescent="0.15">
      <c r="A5835" s="619" t="s">
        <v>1125</v>
      </c>
      <c r="B5835" s="618">
        <v>2013</v>
      </c>
      <c r="C5835" s="619" t="s">
        <v>1102</v>
      </c>
    </row>
    <row r="5836" spans="1:3" x14ac:dyDescent="0.15">
      <c r="A5836" s="619" t="s">
        <v>1125</v>
      </c>
      <c r="B5836" s="618">
        <v>2013</v>
      </c>
      <c r="C5836" s="619" t="s">
        <v>437</v>
      </c>
    </row>
    <row r="5837" spans="1:3" x14ac:dyDescent="0.15">
      <c r="A5837" s="619" t="s">
        <v>1125</v>
      </c>
      <c r="B5837" s="618">
        <v>2013</v>
      </c>
      <c r="C5837" s="619" t="s">
        <v>437</v>
      </c>
    </row>
    <row r="5838" spans="1:3" x14ac:dyDescent="0.15">
      <c r="A5838" s="619" t="s">
        <v>1125</v>
      </c>
      <c r="B5838" s="618">
        <v>2013</v>
      </c>
      <c r="C5838" s="619" t="s">
        <v>437</v>
      </c>
    </row>
    <row r="5839" spans="1:3" x14ac:dyDescent="0.15">
      <c r="A5839" s="619" t="s">
        <v>1125</v>
      </c>
      <c r="B5839" s="618">
        <v>2013</v>
      </c>
      <c r="C5839" s="619" t="s">
        <v>437</v>
      </c>
    </row>
    <row r="5840" spans="1:3" x14ac:dyDescent="0.15">
      <c r="A5840" s="619" t="s">
        <v>1125</v>
      </c>
      <c r="B5840" s="618">
        <v>2013</v>
      </c>
      <c r="C5840" s="619" t="s">
        <v>437</v>
      </c>
    </row>
    <row r="5841" spans="1:3" x14ac:dyDescent="0.15">
      <c r="A5841" s="619" t="s">
        <v>1125</v>
      </c>
      <c r="B5841" s="618">
        <v>2013</v>
      </c>
      <c r="C5841" s="619" t="s">
        <v>1102</v>
      </c>
    </row>
    <row r="5842" spans="1:3" x14ac:dyDescent="0.15">
      <c r="A5842" s="619" t="s">
        <v>1125</v>
      </c>
      <c r="B5842" s="618">
        <v>2013</v>
      </c>
      <c r="C5842" s="619" t="s">
        <v>1102</v>
      </c>
    </row>
    <row r="5843" spans="1:3" x14ac:dyDescent="0.15">
      <c r="A5843" s="619" t="s">
        <v>1125</v>
      </c>
      <c r="B5843" s="618">
        <v>2013</v>
      </c>
      <c r="C5843" s="619" t="s">
        <v>1102</v>
      </c>
    </row>
    <row r="5844" spans="1:3" x14ac:dyDescent="0.15">
      <c r="A5844" s="619" t="s">
        <v>1125</v>
      </c>
      <c r="B5844" s="618">
        <v>2013</v>
      </c>
      <c r="C5844" s="619" t="s">
        <v>437</v>
      </c>
    </row>
    <row r="5845" spans="1:3" x14ac:dyDescent="0.15">
      <c r="A5845" s="619" t="s">
        <v>1125</v>
      </c>
      <c r="B5845" s="618">
        <v>2013</v>
      </c>
      <c r="C5845" s="619" t="s">
        <v>437</v>
      </c>
    </row>
    <row r="5846" spans="1:3" x14ac:dyDescent="0.15">
      <c r="A5846" s="619" t="s">
        <v>1125</v>
      </c>
      <c r="B5846" s="618">
        <v>2013</v>
      </c>
      <c r="C5846" s="619" t="s">
        <v>1102</v>
      </c>
    </row>
    <row r="5847" spans="1:3" x14ac:dyDescent="0.15">
      <c r="A5847" s="619" t="s">
        <v>1125</v>
      </c>
      <c r="B5847" s="618">
        <v>2013</v>
      </c>
      <c r="C5847" s="619" t="s">
        <v>1080</v>
      </c>
    </row>
    <row r="5848" spans="1:3" x14ac:dyDescent="0.15">
      <c r="A5848" s="619" t="s">
        <v>1125</v>
      </c>
      <c r="B5848" s="618">
        <v>2013</v>
      </c>
      <c r="C5848" s="619" t="s">
        <v>424</v>
      </c>
    </row>
    <row r="5849" spans="1:3" x14ac:dyDescent="0.15">
      <c r="A5849" s="619" t="s">
        <v>1125</v>
      </c>
      <c r="B5849" s="618">
        <v>2013</v>
      </c>
      <c r="C5849" s="619" t="s">
        <v>1080</v>
      </c>
    </row>
    <row r="5850" spans="1:3" x14ac:dyDescent="0.15">
      <c r="A5850" s="619" t="s">
        <v>1125</v>
      </c>
      <c r="B5850" s="618">
        <v>2013</v>
      </c>
      <c r="C5850" s="619" t="s">
        <v>437</v>
      </c>
    </row>
    <row r="5851" spans="1:3" x14ac:dyDescent="0.15">
      <c r="A5851" s="619" t="s">
        <v>1125</v>
      </c>
      <c r="B5851" s="618">
        <v>2013</v>
      </c>
      <c r="C5851" s="619" t="s">
        <v>437</v>
      </c>
    </row>
    <row r="5852" spans="1:3" x14ac:dyDescent="0.15">
      <c r="A5852" s="619" t="s">
        <v>1125</v>
      </c>
      <c r="B5852" s="618">
        <v>2013</v>
      </c>
      <c r="C5852" s="619" t="s">
        <v>424</v>
      </c>
    </row>
    <row r="5853" spans="1:3" x14ac:dyDescent="0.15">
      <c r="A5853" s="619" t="s">
        <v>1125</v>
      </c>
      <c r="B5853" s="618">
        <v>2013</v>
      </c>
      <c r="C5853" s="619" t="s">
        <v>437</v>
      </c>
    </row>
    <row r="5854" spans="1:3" x14ac:dyDescent="0.15">
      <c r="A5854" s="619" t="s">
        <v>1125</v>
      </c>
      <c r="B5854" s="618">
        <v>2013</v>
      </c>
      <c r="C5854" s="619" t="s">
        <v>437</v>
      </c>
    </row>
    <row r="5855" spans="1:3" x14ac:dyDescent="0.15">
      <c r="A5855" s="619" t="s">
        <v>1125</v>
      </c>
      <c r="B5855" s="618">
        <v>2013</v>
      </c>
      <c r="C5855" s="619" t="s">
        <v>424</v>
      </c>
    </row>
    <row r="5856" spans="1:3" x14ac:dyDescent="0.15">
      <c r="A5856" s="619" t="s">
        <v>1125</v>
      </c>
      <c r="B5856" s="618">
        <v>2013</v>
      </c>
      <c r="C5856" s="619" t="s">
        <v>424</v>
      </c>
    </row>
    <row r="5857" spans="1:3" x14ac:dyDescent="0.15">
      <c r="A5857" s="619" t="s">
        <v>1125</v>
      </c>
      <c r="B5857" s="618">
        <v>2013</v>
      </c>
      <c r="C5857" s="619" t="s">
        <v>437</v>
      </c>
    </row>
    <row r="5858" spans="1:3" x14ac:dyDescent="0.15">
      <c r="A5858" s="619" t="s">
        <v>1125</v>
      </c>
      <c r="B5858" s="618">
        <v>2013</v>
      </c>
      <c r="C5858" s="619" t="s">
        <v>437</v>
      </c>
    </row>
    <row r="5859" spans="1:3" x14ac:dyDescent="0.15">
      <c r="A5859" s="619" t="s">
        <v>1125</v>
      </c>
      <c r="B5859" s="618">
        <v>2013</v>
      </c>
      <c r="C5859" s="619" t="s">
        <v>424</v>
      </c>
    </row>
    <row r="5860" spans="1:3" x14ac:dyDescent="0.15">
      <c r="A5860" s="619" t="s">
        <v>1125</v>
      </c>
      <c r="B5860" s="618">
        <v>2013</v>
      </c>
      <c r="C5860" s="619" t="s">
        <v>1080</v>
      </c>
    </row>
    <row r="5861" spans="1:3" x14ac:dyDescent="0.15">
      <c r="A5861" s="619" t="s">
        <v>1125</v>
      </c>
      <c r="B5861" s="618">
        <v>2013</v>
      </c>
      <c r="C5861" s="619" t="s">
        <v>424</v>
      </c>
    </row>
    <row r="5862" spans="1:3" x14ac:dyDescent="0.15">
      <c r="A5862" s="619" t="s">
        <v>1125</v>
      </c>
      <c r="B5862" s="618">
        <v>2013</v>
      </c>
      <c r="C5862" s="619" t="s">
        <v>424</v>
      </c>
    </row>
    <row r="5863" spans="1:3" x14ac:dyDescent="0.15">
      <c r="A5863" s="619" t="s">
        <v>1125</v>
      </c>
      <c r="B5863" s="618">
        <v>2013</v>
      </c>
      <c r="C5863" s="619" t="s">
        <v>424</v>
      </c>
    </row>
    <row r="5864" spans="1:3" x14ac:dyDescent="0.15">
      <c r="A5864" s="619" t="s">
        <v>1125</v>
      </c>
      <c r="B5864" s="618">
        <v>2013</v>
      </c>
      <c r="C5864" s="619" t="s">
        <v>424</v>
      </c>
    </row>
    <row r="5865" spans="1:3" x14ac:dyDescent="0.15">
      <c r="A5865" s="618" t="s">
        <v>1125</v>
      </c>
      <c r="B5865" s="618">
        <v>2013</v>
      </c>
      <c r="C5865" s="619" t="s">
        <v>424</v>
      </c>
    </row>
    <row r="5866" spans="1:3" x14ac:dyDescent="0.15">
      <c r="A5866" s="619" t="s">
        <v>1125</v>
      </c>
      <c r="B5866" s="618">
        <v>2013</v>
      </c>
      <c r="C5866" s="619" t="s">
        <v>424</v>
      </c>
    </row>
    <row r="5867" spans="1:3" x14ac:dyDescent="0.15">
      <c r="A5867" s="619" t="s">
        <v>1125</v>
      </c>
      <c r="B5867" s="618">
        <v>2013</v>
      </c>
      <c r="C5867" s="619" t="s">
        <v>424</v>
      </c>
    </row>
    <row r="5868" spans="1:3" x14ac:dyDescent="0.15">
      <c r="A5868" s="619" t="s">
        <v>1125</v>
      </c>
      <c r="B5868" s="618">
        <v>2013</v>
      </c>
      <c r="C5868" s="619" t="s">
        <v>424</v>
      </c>
    </row>
    <row r="5869" spans="1:3" x14ac:dyDescent="0.15">
      <c r="A5869" s="619" t="s">
        <v>1125</v>
      </c>
      <c r="B5869" s="618">
        <v>2013</v>
      </c>
      <c r="C5869" s="619" t="s">
        <v>424</v>
      </c>
    </row>
    <row r="5870" spans="1:3" x14ac:dyDescent="0.15">
      <c r="A5870" s="619" t="s">
        <v>1125</v>
      </c>
      <c r="B5870" s="618">
        <v>2013</v>
      </c>
      <c r="C5870" s="619" t="s">
        <v>424</v>
      </c>
    </row>
    <row r="5871" spans="1:3" x14ac:dyDescent="0.15">
      <c r="A5871" s="619" t="s">
        <v>1125</v>
      </c>
      <c r="B5871" s="618">
        <v>2013</v>
      </c>
      <c r="C5871" s="619" t="s">
        <v>1103</v>
      </c>
    </row>
    <row r="5872" spans="1:3" x14ac:dyDescent="0.15">
      <c r="A5872" s="619" t="s">
        <v>1125</v>
      </c>
      <c r="B5872" s="618">
        <v>2013</v>
      </c>
      <c r="C5872" s="619" t="s">
        <v>1103</v>
      </c>
    </row>
    <row r="5873" spans="1:3" x14ac:dyDescent="0.15">
      <c r="A5873" s="619" t="s">
        <v>1125</v>
      </c>
      <c r="B5873" s="618">
        <v>2013</v>
      </c>
      <c r="C5873" s="619" t="s">
        <v>424</v>
      </c>
    </row>
    <row r="5874" spans="1:3" x14ac:dyDescent="0.15">
      <c r="A5874" s="619" t="s">
        <v>1125</v>
      </c>
      <c r="B5874" s="618">
        <v>2013</v>
      </c>
      <c r="C5874" s="619" t="s">
        <v>424</v>
      </c>
    </row>
    <row r="5875" spans="1:3" x14ac:dyDescent="0.15">
      <c r="A5875" s="619" t="s">
        <v>1125</v>
      </c>
      <c r="B5875" s="618">
        <v>2013</v>
      </c>
      <c r="C5875" s="619" t="s">
        <v>424</v>
      </c>
    </row>
    <row r="5876" spans="1:3" x14ac:dyDescent="0.15">
      <c r="A5876" s="619" t="s">
        <v>1125</v>
      </c>
      <c r="B5876" s="618">
        <v>2013</v>
      </c>
      <c r="C5876" s="619" t="s">
        <v>424</v>
      </c>
    </row>
    <row r="5877" spans="1:3" x14ac:dyDescent="0.15">
      <c r="A5877" s="619" t="s">
        <v>1125</v>
      </c>
      <c r="B5877" s="618">
        <v>2013</v>
      </c>
      <c r="C5877" s="619" t="s">
        <v>424</v>
      </c>
    </row>
    <row r="5878" spans="1:3" x14ac:dyDescent="0.15">
      <c r="A5878" s="619" t="s">
        <v>1125</v>
      </c>
      <c r="B5878" s="618">
        <v>2013</v>
      </c>
      <c r="C5878" s="619" t="s">
        <v>424</v>
      </c>
    </row>
    <row r="5879" spans="1:3" x14ac:dyDescent="0.15">
      <c r="A5879" s="619" t="s">
        <v>1125</v>
      </c>
      <c r="B5879" s="618">
        <v>2013</v>
      </c>
      <c r="C5879" s="619" t="s">
        <v>437</v>
      </c>
    </row>
    <row r="5880" spans="1:3" x14ac:dyDescent="0.15">
      <c r="A5880" s="619" t="s">
        <v>1125</v>
      </c>
      <c r="B5880" s="618">
        <v>2013</v>
      </c>
      <c r="C5880" s="619" t="s">
        <v>437</v>
      </c>
    </row>
    <row r="5881" spans="1:3" x14ac:dyDescent="0.15">
      <c r="A5881" s="619" t="s">
        <v>1125</v>
      </c>
      <c r="B5881" s="618">
        <v>2013</v>
      </c>
      <c r="C5881" s="619" t="s">
        <v>424</v>
      </c>
    </row>
    <row r="5882" spans="1:3" x14ac:dyDescent="0.15">
      <c r="A5882" s="619" t="s">
        <v>1125</v>
      </c>
      <c r="B5882" s="618">
        <v>2013</v>
      </c>
      <c r="C5882" s="619" t="s">
        <v>437</v>
      </c>
    </row>
    <row r="5883" spans="1:3" x14ac:dyDescent="0.15">
      <c r="A5883" s="619" t="s">
        <v>1125</v>
      </c>
      <c r="B5883" s="618">
        <v>2013</v>
      </c>
      <c r="C5883" s="619" t="s">
        <v>1080</v>
      </c>
    </row>
    <row r="5884" spans="1:3" x14ac:dyDescent="0.15">
      <c r="A5884" s="619" t="s">
        <v>1125</v>
      </c>
      <c r="B5884" s="618">
        <v>2013</v>
      </c>
      <c r="C5884" s="619" t="s">
        <v>437</v>
      </c>
    </row>
    <row r="5885" spans="1:3" x14ac:dyDescent="0.15">
      <c r="A5885" s="619" t="s">
        <v>1125</v>
      </c>
      <c r="B5885" s="618">
        <v>2013</v>
      </c>
      <c r="C5885" s="619" t="s">
        <v>437</v>
      </c>
    </row>
    <row r="5886" spans="1:3" x14ac:dyDescent="0.15">
      <c r="A5886" s="619" t="s">
        <v>1125</v>
      </c>
      <c r="B5886" s="618">
        <v>2013</v>
      </c>
      <c r="C5886" s="619" t="s">
        <v>1102</v>
      </c>
    </row>
    <row r="5887" spans="1:3" x14ac:dyDescent="0.15">
      <c r="A5887" s="619" t="s">
        <v>1125</v>
      </c>
      <c r="B5887" s="618">
        <v>2013</v>
      </c>
      <c r="C5887" s="619" t="s">
        <v>1102</v>
      </c>
    </row>
    <row r="5888" spans="1:3" x14ac:dyDescent="0.15">
      <c r="A5888" s="619" t="s">
        <v>1125</v>
      </c>
      <c r="B5888" s="618">
        <v>2013</v>
      </c>
      <c r="C5888" s="619" t="s">
        <v>424</v>
      </c>
    </row>
    <row r="5889" spans="1:3" x14ac:dyDescent="0.15">
      <c r="A5889" s="619" t="s">
        <v>1125</v>
      </c>
      <c r="B5889" s="618">
        <v>2013</v>
      </c>
      <c r="C5889" s="619" t="s">
        <v>424</v>
      </c>
    </row>
    <row r="5890" spans="1:3" x14ac:dyDescent="0.15">
      <c r="A5890" s="619" t="s">
        <v>1125</v>
      </c>
      <c r="B5890" s="618">
        <v>2013</v>
      </c>
      <c r="C5890" s="619" t="s">
        <v>424</v>
      </c>
    </row>
    <row r="5891" spans="1:3" x14ac:dyDescent="0.15">
      <c r="A5891" s="619" t="s">
        <v>1125</v>
      </c>
      <c r="B5891" s="618">
        <v>2013</v>
      </c>
      <c r="C5891" s="619" t="s">
        <v>424</v>
      </c>
    </row>
    <row r="5892" spans="1:3" x14ac:dyDescent="0.15">
      <c r="A5892" s="619" t="s">
        <v>1125</v>
      </c>
      <c r="B5892" s="618">
        <v>2013</v>
      </c>
      <c r="C5892" s="619" t="s">
        <v>424</v>
      </c>
    </row>
    <row r="5893" spans="1:3" x14ac:dyDescent="0.15">
      <c r="A5893" s="619" t="s">
        <v>1125</v>
      </c>
      <c r="B5893" s="618">
        <v>2013</v>
      </c>
      <c r="C5893" s="619" t="s">
        <v>424</v>
      </c>
    </row>
    <row r="5894" spans="1:3" x14ac:dyDescent="0.15">
      <c r="A5894" s="619" t="s">
        <v>1125</v>
      </c>
      <c r="B5894" s="618">
        <v>2013</v>
      </c>
      <c r="C5894" s="619" t="s">
        <v>437</v>
      </c>
    </row>
    <row r="5895" spans="1:3" x14ac:dyDescent="0.15">
      <c r="A5895" s="618" t="s">
        <v>1125</v>
      </c>
      <c r="B5895" s="618">
        <v>2013</v>
      </c>
      <c r="C5895" s="619" t="s">
        <v>437</v>
      </c>
    </row>
    <row r="5896" spans="1:3" x14ac:dyDescent="0.15">
      <c r="A5896" s="618" t="s">
        <v>1125</v>
      </c>
      <c r="B5896" s="618">
        <v>2013</v>
      </c>
      <c r="C5896" s="619" t="s">
        <v>437</v>
      </c>
    </row>
    <row r="5897" spans="1:3" x14ac:dyDescent="0.15">
      <c r="A5897" s="618" t="s">
        <v>1125</v>
      </c>
      <c r="B5897" s="618">
        <v>2013</v>
      </c>
      <c r="C5897" s="619" t="s">
        <v>437</v>
      </c>
    </row>
    <row r="5898" spans="1:3" x14ac:dyDescent="0.15">
      <c r="A5898" s="618" t="s">
        <v>1125</v>
      </c>
      <c r="B5898" s="618">
        <v>2013</v>
      </c>
      <c r="C5898" s="619" t="s">
        <v>437</v>
      </c>
    </row>
    <row r="5899" spans="1:3" x14ac:dyDescent="0.15">
      <c r="A5899" s="618" t="s">
        <v>1125</v>
      </c>
      <c r="B5899" s="618">
        <v>2013</v>
      </c>
      <c r="C5899" s="619" t="s">
        <v>437</v>
      </c>
    </row>
    <row r="5900" spans="1:3" x14ac:dyDescent="0.15">
      <c r="A5900" s="618" t="s">
        <v>1125</v>
      </c>
      <c r="B5900" s="618">
        <v>2013</v>
      </c>
      <c r="C5900" s="619" t="s">
        <v>424</v>
      </c>
    </row>
    <row r="5901" spans="1:3" x14ac:dyDescent="0.15">
      <c r="A5901" s="618" t="s">
        <v>1125</v>
      </c>
      <c r="B5901" s="618">
        <v>2013</v>
      </c>
      <c r="C5901" s="619" t="s">
        <v>1103</v>
      </c>
    </row>
    <row r="5902" spans="1:3" x14ac:dyDescent="0.15">
      <c r="A5902" s="618" t="s">
        <v>1125</v>
      </c>
      <c r="B5902" s="618">
        <v>2013</v>
      </c>
      <c r="C5902" s="619" t="s">
        <v>1103</v>
      </c>
    </row>
    <row r="5903" spans="1:3" x14ac:dyDescent="0.15">
      <c r="A5903" s="619" t="s">
        <v>1125</v>
      </c>
      <c r="B5903" s="618">
        <v>2013</v>
      </c>
      <c r="C5903" s="619" t="s">
        <v>1080</v>
      </c>
    </row>
    <row r="5904" spans="1:3" x14ac:dyDescent="0.15">
      <c r="A5904" s="619" t="s">
        <v>1125</v>
      </c>
      <c r="B5904" s="618">
        <v>2013</v>
      </c>
      <c r="C5904" s="619" t="s">
        <v>1080</v>
      </c>
    </row>
    <row r="5905" spans="1:3" x14ac:dyDescent="0.15">
      <c r="A5905" s="619" t="s">
        <v>1125</v>
      </c>
      <c r="B5905" s="618">
        <v>2013</v>
      </c>
      <c r="C5905" s="619" t="s">
        <v>1080</v>
      </c>
    </row>
    <row r="5906" spans="1:3" x14ac:dyDescent="0.15">
      <c r="A5906" s="619" t="s">
        <v>1125</v>
      </c>
      <c r="B5906" s="618">
        <v>2013</v>
      </c>
      <c r="C5906" s="619" t="s">
        <v>424</v>
      </c>
    </row>
    <row r="5907" spans="1:3" x14ac:dyDescent="0.15">
      <c r="A5907" s="618" t="s">
        <v>1125</v>
      </c>
      <c r="B5907" s="618">
        <v>2013</v>
      </c>
      <c r="C5907" s="619" t="s">
        <v>1080</v>
      </c>
    </row>
    <row r="5908" spans="1:3" x14ac:dyDescent="0.15">
      <c r="A5908" s="619" t="s">
        <v>1125</v>
      </c>
      <c r="B5908" s="618">
        <v>2013</v>
      </c>
      <c r="C5908" s="619" t="s">
        <v>1080</v>
      </c>
    </row>
    <row r="5909" spans="1:3" x14ac:dyDescent="0.15">
      <c r="A5909" s="619" t="s">
        <v>1125</v>
      </c>
      <c r="B5909" s="618">
        <v>2013</v>
      </c>
      <c r="C5909" s="619" t="s">
        <v>1080</v>
      </c>
    </row>
    <row r="5910" spans="1:3" x14ac:dyDescent="0.15">
      <c r="A5910" s="619" t="s">
        <v>1125</v>
      </c>
      <c r="B5910" s="618">
        <v>2013</v>
      </c>
      <c r="C5910" s="619" t="s">
        <v>437</v>
      </c>
    </row>
    <row r="5911" spans="1:3" x14ac:dyDescent="0.15">
      <c r="A5911" s="619" t="s">
        <v>1125</v>
      </c>
      <c r="B5911" s="618">
        <v>2013</v>
      </c>
      <c r="C5911" s="619" t="s">
        <v>437</v>
      </c>
    </row>
    <row r="5912" spans="1:3" x14ac:dyDescent="0.15">
      <c r="A5912" s="619" t="s">
        <v>1125</v>
      </c>
      <c r="B5912" s="618">
        <v>2013</v>
      </c>
      <c r="C5912" s="619" t="s">
        <v>1103</v>
      </c>
    </row>
    <row r="5913" spans="1:3" x14ac:dyDescent="0.15">
      <c r="A5913" s="619" t="s">
        <v>1125</v>
      </c>
      <c r="B5913" s="618">
        <v>2013</v>
      </c>
      <c r="C5913" s="619" t="s">
        <v>437</v>
      </c>
    </row>
    <row r="5914" spans="1:3" x14ac:dyDescent="0.15">
      <c r="A5914" s="619" t="s">
        <v>1125</v>
      </c>
      <c r="B5914" s="618">
        <v>2013</v>
      </c>
      <c r="C5914" s="619" t="s">
        <v>437</v>
      </c>
    </row>
    <row r="5915" spans="1:3" x14ac:dyDescent="0.15">
      <c r="A5915" s="619" t="s">
        <v>1125</v>
      </c>
      <c r="B5915" s="618">
        <v>2013</v>
      </c>
      <c r="C5915" s="619" t="s">
        <v>1103</v>
      </c>
    </row>
    <row r="5916" spans="1:3" x14ac:dyDescent="0.15">
      <c r="A5916" s="619" t="s">
        <v>1125</v>
      </c>
      <c r="B5916" s="618">
        <v>2013</v>
      </c>
      <c r="C5916" s="619" t="s">
        <v>1103</v>
      </c>
    </row>
    <row r="5917" spans="1:3" x14ac:dyDescent="0.15">
      <c r="A5917" s="619" t="s">
        <v>1125</v>
      </c>
      <c r="B5917" s="618">
        <v>2013</v>
      </c>
      <c r="C5917" s="619" t="s">
        <v>1103</v>
      </c>
    </row>
    <row r="5918" spans="1:3" x14ac:dyDescent="0.15">
      <c r="A5918" s="619" t="s">
        <v>1125</v>
      </c>
      <c r="B5918" s="618">
        <v>2013</v>
      </c>
      <c r="C5918" s="619" t="s">
        <v>424</v>
      </c>
    </row>
    <row r="5919" spans="1:3" x14ac:dyDescent="0.15">
      <c r="A5919" s="619" t="s">
        <v>1125</v>
      </c>
      <c r="B5919" s="618">
        <v>2013</v>
      </c>
      <c r="C5919" s="619" t="s">
        <v>424</v>
      </c>
    </row>
    <row r="5920" spans="1:3" x14ac:dyDescent="0.15">
      <c r="A5920" s="619" t="s">
        <v>1125</v>
      </c>
      <c r="B5920" s="618">
        <v>2013</v>
      </c>
      <c r="C5920" s="619" t="s">
        <v>424</v>
      </c>
    </row>
    <row r="5921" spans="1:3" x14ac:dyDescent="0.15">
      <c r="A5921" s="619" t="s">
        <v>1125</v>
      </c>
      <c r="B5921" s="618">
        <v>2013</v>
      </c>
      <c r="C5921" s="619" t="s">
        <v>1080</v>
      </c>
    </row>
    <row r="5922" spans="1:3" x14ac:dyDescent="0.15">
      <c r="A5922" s="619" t="s">
        <v>1125</v>
      </c>
      <c r="B5922" s="618">
        <v>2013</v>
      </c>
      <c r="C5922" s="619" t="s">
        <v>424</v>
      </c>
    </row>
    <row r="5923" spans="1:3" x14ac:dyDescent="0.15">
      <c r="A5923" s="619" t="s">
        <v>1125</v>
      </c>
      <c r="B5923" s="618">
        <v>2013</v>
      </c>
      <c r="C5923" s="619" t="s">
        <v>1102</v>
      </c>
    </row>
    <row r="5924" spans="1:3" x14ac:dyDescent="0.15">
      <c r="A5924" s="619" t="s">
        <v>1125</v>
      </c>
      <c r="B5924" s="618">
        <v>2013</v>
      </c>
      <c r="C5924" s="619" t="s">
        <v>424</v>
      </c>
    </row>
    <row r="5925" spans="1:3" x14ac:dyDescent="0.15">
      <c r="A5925" s="619" t="s">
        <v>1125</v>
      </c>
      <c r="B5925" s="618">
        <v>2013</v>
      </c>
      <c r="C5925" s="619" t="s">
        <v>437</v>
      </c>
    </row>
    <row r="5926" spans="1:3" x14ac:dyDescent="0.15">
      <c r="A5926" s="619" t="s">
        <v>1125</v>
      </c>
      <c r="B5926" s="618">
        <v>2013</v>
      </c>
      <c r="C5926" s="619" t="s">
        <v>424</v>
      </c>
    </row>
    <row r="5927" spans="1:3" x14ac:dyDescent="0.15">
      <c r="A5927" s="619" t="s">
        <v>1125</v>
      </c>
      <c r="B5927" s="618">
        <v>2013</v>
      </c>
      <c r="C5927" s="619" t="s">
        <v>424</v>
      </c>
    </row>
    <row r="5928" spans="1:3" x14ac:dyDescent="0.15">
      <c r="A5928" s="619" t="s">
        <v>1125</v>
      </c>
      <c r="B5928" s="618">
        <v>2013</v>
      </c>
      <c r="C5928" s="619" t="s">
        <v>437</v>
      </c>
    </row>
    <row r="5929" spans="1:3" x14ac:dyDescent="0.15">
      <c r="A5929" s="619" t="s">
        <v>1125</v>
      </c>
      <c r="B5929" s="618">
        <v>2013</v>
      </c>
      <c r="C5929" s="619" t="s">
        <v>437</v>
      </c>
    </row>
    <row r="5930" spans="1:3" x14ac:dyDescent="0.15">
      <c r="A5930" s="619" t="s">
        <v>1125</v>
      </c>
      <c r="B5930" s="618">
        <v>2013</v>
      </c>
      <c r="C5930" s="619" t="s">
        <v>437</v>
      </c>
    </row>
    <row r="5931" spans="1:3" x14ac:dyDescent="0.15">
      <c r="A5931" s="619" t="s">
        <v>1125</v>
      </c>
      <c r="B5931" s="618">
        <v>2013</v>
      </c>
      <c r="C5931" s="619" t="s">
        <v>437</v>
      </c>
    </row>
    <row r="5932" spans="1:3" x14ac:dyDescent="0.15">
      <c r="A5932" s="619" t="s">
        <v>1125</v>
      </c>
      <c r="B5932" s="618">
        <v>2013</v>
      </c>
      <c r="C5932" s="619" t="s">
        <v>437</v>
      </c>
    </row>
    <row r="5933" spans="1:3" x14ac:dyDescent="0.15">
      <c r="A5933" s="619" t="s">
        <v>1125</v>
      </c>
      <c r="B5933" s="618">
        <v>2013</v>
      </c>
      <c r="C5933" s="619" t="s">
        <v>424</v>
      </c>
    </row>
    <row r="5934" spans="1:3" x14ac:dyDescent="0.15">
      <c r="A5934" s="619" t="s">
        <v>1125</v>
      </c>
      <c r="B5934" s="618">
        <v>2013</v>
      </c>
      <c r="C5934" s="619" t="s">
        <v>424</v>
      </c>
    </row>
    <row r="5935" spans="1:3" x14ac:dyDescent="0.15">
      <c r="A5935" s="619" t="s">
        <v>1125</v>
      </c>
      <c r="B5935" s="618">
        <v>2013</v>
      </c>
      <c r="C5935" s="619" t="s">
        <v>424</v>
      </c>
    </row>
    <row r="5936" spans="1:3" x14ac:dyDescent="0.15">
      <c r="A5936" s="619" t="s">
        <v>1125</v>
      </c>
      <c r="B5936" s="618">
        <v>2013</v>
      </c>
      <c r="C5936" s="619" t="s">
        <v>1113</v>
      </c>
    </row>
    <row r="5937" spans="1:3" x14ac:dyDescent="0.15">
      <c r="A5937" s="619" t="s">
        <v>1125</v>
      </c>
      <c r="B5937" s="618">
        <v>2013</v>
      </c>
      <c r="C5937" s="619" t="s">
        <v>1113</v>
      </c>
    </row>
    <row r="5938" spans="1:3" x14ac:dyDescent="0.15">
      <c r="A5938" s="619" t="s">
        <v>1125</v>
      </c>
      <c r="B5938" s="618">
        <v>2013</v>
      </c>
      <c r="C5938" s="619" t="s">
        <v>1113</v>
      </c>
    </row>
    <row r="5939" spans="1:3" x14ac:dyDescent="0.15">
      <c r="A5939" s="619" t="s">
        <v>1125</v>
      </c>
      <c r="B5939" s="618">
        <v>2013</v>
      </c>
      <c r="C5939" s="619" t="s">
        <v>437</v>
      </c>
    </row>
    <row r="5940" spans="1:3" x14ac:dyDescent="0.15">
      <c r="A5940" s="619" t="s">
        <v>1125</v>
      </c>
      <c r="B5940" s="618">
        <v>2013</v>
      </c>
      <c r="C5940" s="619" t="s">
        <v>424</v>
      </c>
    </row>
    <row r="5941" spans="1:3" x14ac:dyDescent="0.15">
      <c r="A5941" s="619" t="s">
        <v>1125</v>
      </c>
      <c r="B5941" s="618">
        <v>2013</v>
      </c>
      <c r="C5941" s="619" t="s">
        <v>1102</v>
      </c>
    </row>
    <row r="5942" spans="1:3" x14ac:dyDescent="0.15">
      <c r="A5942" s="619" t="s">
        <v>1125</v>
      </c>
      <c r="B5942" s="618">
        <v>2013</v>
      </c>
      <c r="C5942" s="619" t="s">
        <v>1102</v>
      </c>
    </row>
    <row r="5943" spans="1:3" x14ac:dyDescent="0.15">
      <c r="A5943" s="619" t="s">
        <v>1125</v>
      </c>
      <c r="B5943" s="618">
        <v>2013</v>
      </c>
      <c r="C5943" s="619" t="s">
        <v>437</v>
      </c>
    </row>
    <row r="5944" spans="1:3" x14ac:dyDescent="0.15">
      <c r="A5944" s="619" t="s">
        <v>1125</v>
      </c>
      <c r="B5944" s="618">
        <v>2013</v>
      </c>
      <c r="C5944" s="619" t="s">
        <v>424</v>
      </c>
    </row>
    <row r="5945" spans="1:3" x14ac:dyDescent="0.15">
      <c r="A5945" s="619" t="s">
        <v>1125</v>
      </c>
      <c r="B5945" s="618">
        <v>2013</v>
      </c>
      <c r="C5945" s="619" t="s">
        <v>1102</v>
      </c>
    </row>
    <row r="5946" spans="1:3" x14ac:dyDescent="0.15">
      <c r="A5946" s="619" t="s">
        <v>1125</v>
      </c>
      <c r="B5946" s="618">
        <v>2013</v>
      </c>
      <c r="C5946" s="619" t="s">
        <v>424</v>
      </c>
    </row>
    <row r="5947" spans="1:3" x14ac:dyDescent="0.15">
      <c r="A5947" s="619" t="s">
        <v>1125</v>
      </c>
      <c r="B5947" s="618">
        <v>2013</v>
      </c>
      <c r="C5947" s="619" t="s">
        <v>437</v>
      </c>
    </row>
    <row r="5948" spans="1:3" x14ac:dyDescent="0.15">
      <c r="A5948" s="619" t="s">
        <v>1125</v>
      </c>
      <c r="B5948" s="618">
        <v>2013</v>
      </c>
      <c r="C5948" s="619" t="s">
        <v>1103</v>
      </c>
    </row>
    <row r="5949" spans="1:3" x14ac:dyDescent="0.15">
      <c r="A5949" s="619" t="s">
        <v>1125</v>
      </c>
      <c r="B5949" s="618">
        <v>2013</v>
      </c>
      <c r="C5949" s="619" t="s">
        <v>1101</v>
      </c>
    </row>
    <row r="5950" spans="1:3" x14ac:dyDescent="0.15">
      <c r="A5950" s="619" t="s">
        <v>1125</v>
      </c>
      <c r="B5950" s="618">
        <v>2013</v>
      </c>
      <c r="C5950" s="619" t="s">
        <v>1101</v>
      </c>
    </row>
    <row r="5951" spans="1:3" x14ac:dyDescent="0.15">
      <c r="A5951" s="619" t="s">
        <v>1125</v>
      </c>
      <c r="B5951" s="618">
        <v>2013</v>
      </c>
      <c r="C5951" s="619" t="s">
        <v>424</v>
      </c>
    </row>
    <row r="5952" spans="1:3" x14ac:dyDescent="0.15">
      <c r="A5952" s="619" t="s">
        <v>1125</v>
      </c>
      <c r="B5952" s="618">
        <v>2013</v>
      </c>
      <c r="C5952" s="619" t="s">
        <v>424</v>
      </c>
    </row>
    <row r="5953" spans="1:3" x14ac:dyDescent="0.15">
      <c r="A5953" s="619" t="s">
        <v>1125</v>
      </c>
      <c r="B5953" s="618">
        <v>2013</v>
      </c>
      <c r="C5953" s="619" t="s">
        <v>437</v>
      </c>
    </row>
    <row r="5954" spans="1:3" x14ac:dyDescent="0.15">
      <c r="A5954" s="619" t="s">
        <v>1125</v>
      </c>
      <c r="B5954" s="618">
        <v>2013</v>
      </c>
      <c r="C5954" s="619" t="s">
        <v>437</v>
      </c>
    </row>
    <row r="5955" spans="1:3" x14ac:dyDescent="0.15">
      <c r="A5955" s="619" t="s">
        <v>1125</v>
      </c>
      <c r="B5955" s="618">
        <v>2013</v>
      </c>
      <c r="C5955" s="619" t="s">
        <v>437</v>
      </c>
    </row>
    <row r="5956" spans="1:3" x14ac:dyDescent="0.15">
      <c r="A5956" s="619" t="s">
        <v>1125</v>
      </c>
      <c r="B5956" s="618">
        <v>2013</v>
      </c>
      <c r="C5956" s="619" t="s">
        <v>424</v>
      </c>
    </row>
    <row r="5957" spans="1:3" x14ac:dyDescent="0.15">
      <c r="A5957" s="619" t="s">
        <v>1125</v>
      </c>
      <c r="B5957" s="618">
        <v>2013</v>
      </c>
      <c r="C5957" s="619" t="s">
        <v>437</v>
      </c>
    </row>
    <row r="5958" spans="1:3" x14ac:dyDescent="0.15">
      <c r="A5958" s="619" t="s">
        <v>1125</v>
      </c>
      <c r="B5958" s="618">
        <v>2013</v>
      </c>
      <c r="C5958" s="619" t="s">
        <v>424</v>
      </c>
    </row>
    <row r="5959" spans="1:3" x14ac:dyDescent="0.15">
      <c r="A5959" s="619" t="s">
        <v>1125</v>
      </c>
      <c r="B5959" s="618">
        <v>2013</v>
      </c>
      <c r="C5959" s="619" t="s">
        <v>424</v>
      </c>
    </row>
    <row r="5960" spans="1:3" x14ac:dyDescent="0.15">
      <c r="A5960" s="619" t="s">
        <v>1125</v>
      </c>
      <c r="B5960" s="618">
        <v>2013</v>
      </c>
      <c r="C5960" s="619" t="s">
        <v>424</v>
      </c>
    </row>
    <row r="5961" spans="1:3" x14ac:dyDescent="0.15">
      <c r="A5961" s="619" t="s">
        <v>1125</v>
      </c>
      <c r="B5961" s="618">
        <v>2013</v>
      </c>
      <c r="C5961" s="619" t="s">
        <v>437</v>
      </c>
    </row>
    <row r="5962" spans="1:3" x14ac:dyDescent="0.15">
      <c r="A5962" s="619" t="s">
        <v>1125</v>
      </c>
      <c r="B5962" s="618">
        <v>2013</v>
      </c>
      <c r="C5962" s="619" t="s">
        <v>424</v>
      </c>
    </row>
    <row r="5963" spans="1:3" x14ac:dyDescent="0.15">
      <c r="A5963" s="619" t="s">
        <v>1125</v>
      </c>
      <c r="B5963" s="618">
        <v>2013</v>
      </c>
      <c r="C5963" s="619" t="s">
        <v>1102</v>
      </c>
    </row>
    <row r="5964" spans="1:3" x14ac:dyDescent="0.15">
      <c r="A5964" s="619" t="s">
        <v>1125</v>
      </c>
      <c r="B5964" s="618">
        <v>2013</v>
      </c>
      <c r="C5964" s="619" t="s">
        <v>1107</v>
      </c>
    </row>
    <row r="5965" spans="1:3" x14ac:dyDescent="0.15">
      <c r="A5965" s="619" t="s">
        <v>1125</v>
      </c>
      <c r="B5965" s="618">
        <v>2013</v>
      </c>
      <c r="C5965" s="619" t="s">
        <v>437</v>
      </c>
    </row>
    <row r="5966" spans="1:3" x14ac:dyDescent="0.15">
      <c r="A5966" s="619" t="s">
        <v>1125</v>
      </c>
      <c r="B5966" s="618">
        <v>2013</v>
      </c>
      <c r="C5966" s="619" t="s">
        <v>437</v>
      </c>
    </row>
    <row r="5967" spans="1:3" x14ac:dyDescent="0.15">
      <c r="A5967" s="619" t="s">
        <v>1125</v>
      </c>
      <c r="B5967" s="618">
        <v>2013</v>
      </c>
      <c r="C5967" s="619" t="s">
        <v>437</v>
      </c>
    </row>
    <row r="5968" spans="1:3" x14ac:dyDescent="0.15">
      <c r="A5968" s="619" t="s">
        <v>1125</v>
      </c>
      <c r="B5968" s="618">
        <v>2013</v>
      </c>
      <c r="C5968" s="619" t="s">
        <v>424</v>
      </c>
    </row>
    <row r="5969" spans="1:3" x14ac:dyDescent="0.15">
      <c r="A5969" s="619" t="s">
        <v>1125</v>
      </c>
      <c r="B5969" s="618">
        <v>2013</v>
      </c>
      <c r="C5969" s="619" t="s">
        <v>424</v>
      </c>
    </row>
    <row r="5970" spans="1:3" x14ac:dyDescent="0.15">
      <c r="A5970" s="619" t="s">
        <v>1125</v>
      </c>
      <c r="B5970" s="618">
        <v>2013</v>
      </c>
      <c r="C5970" s="619" t="s">
        <v>437</v>
      </c>
    </row>
    <row r="5971" spans="1:3" x14ac:dyDescent="0.15">
      <c r="A5971" s="619" t="s">
        <v>1125</v>
      </c>
      <c r="B5971" s="618">
        <v>2013</v>
      </c>
      <c r="C5971" s="619" t="s">
        <v>1080</v>
      </c>
    </row>
    <row r="5972" spans="1:3" x14ac:dyDescent="0.15">
      <c r="A5972" s="619" t="s">
        <v>1125</v>
      </c>
      <c r="B5972" s="618">
        <v>2013</v>
      </c>
      <c r="C5972" s="619" t="s">
        <v>437</v>
      </c>
    </row>
    <row r="5973" spans="1:3" x14ac:dyDescent="0.15">
      <c r="A5973" s="619" t="s">
        <v>1125</v>
      </c>
      <c r="B5973" s="618">
        <v>2013</v>
      </c>
      <c r="C5973" s="619" t="s">
        <v>437</v>
      </c>
    </row>
    <row r="5974" spans="1:3" x14ac:dyDescent="0.15">
      <c r="A5974" s="619" t="s">
        <v>1125</v>
      </c>
      <c r="B5974" s="618">
        <v>2013</v>
      </c>
      <c r="C5974" s="619" t="s">
        <v>437</v>
      </c>
    </row>
    <row r="5975" spans="1:3" x14ac:dyDescent="0.15">
      <c r="A5975" s="619" t="s">
        <v>1125</v>
      </c>
      <c r="B5975" s="618">
        <v>2013</v>
      </c>
      <c r="C5975" s="619" t="s">
        <v>437</v>
      </c>
    </row>
    <row r="5976" spans="1:3" x14ac:dyDescent="0.15">
      <c r="A5976" s="619" t="s">
        <v>1125</v>
      </c>
      <c r="B5976" s="618">
        <v>2013</v>
      </c>
      <c r="C5976" s="619" t="s">
        <v>424</v>
      </c>
    </row>
    <row r="5977" spans="1:3" x14ac:dyDescent="0.15">
      <c r="A5977" s="619" t="s">
        <v>1125</v>
      </c>
      <c r="B5977" s="618">
        <v>2013</v>
      </c>
      <c r="C5977" s="619" t="s">
        <v>424</v>
      </c>
    </row>
    <row r="5978" spans="1:3" x14ac:dyDescent="0.15">
      <c r="A5978" s="619" t="s">
        <v>1125</v>
      </c>
      <c r="B5978" s="618">
        <v>2013</v>
      </c>
      <c r="C5978" s="619" t="s">
        <v>424</v>
      </c>
    </row>
    <row r="5979" spans="1:3" x14ac:dyDescent="0.15">
      <c r="A5979" s="619" t="s">
        <v>1125</v>
      </c>
      <c r="B5979" s="618">
        <v>2013</v>
      </c>
      <c r="C5979" s="619" t="s">
        <v>424</v>
      </c>
    </row>
    <row r="5980" spans="1:3" x14ac:dyDescent="0.15">
      <c r="A5980" s="619" t="s">
        <v>1125</v>
      </c>
      <c r="B5980" s="618">
        <v>2013</v>
      </c>
      <c r="C5980" s="619" t="s">
        <v>437</v>
      </c>
    </row>
    <row r="5981" spans="1:3" x14ac:dyDescent="0.15">
      <c r="A5981" s="619" t="s">
        <v>1125</v>
      </c>
      <c r="B5981" s="618">
        <v>2013</v>
      </c>
      <c r="C5981" s="619" t="s">
        <v>437</v>
      </c>
    </row>
    <row r="5982" spans="1:3" x14ac:dyDescent="0.15">
      <c r="A5982" s="619" t="s">
        <v>1125</v>
      </c>
      <c r="B5982" s="618">
        <v>2013</v>
      </c>
      <c r="C5982" s="619" t="s">
        <v>424</v>
      </c>
    </row>
    <row r="5983" spans="1:3" x14ac:dyDescent="0.15">
      <c r="A5983" s="619" t="s">
        <v>1125</v>
      </c>
      <c r="B5983" s="618">
        <v>2013</v>
      </c>
      <c r="C5983" s="619" t="s">
        <v>437</v>
      </c>
    </row>
    <row r="5984" spans="1:3" x14ac:dyDescent="0.15">
      <c r="A5984" s="619" t="s">
        <v>1125</v>
      </c>
      <c r="B5984" s="618">
        <v>2013</v>
      </c>
      <c r="C5984" s="619" t="s">
        <v>424</v>
      </c>
    </row>
    <row r="5985" spans="1:3" x14ac:dyDescent="0.15">
      <c r="A5985" s="619" t="s">
        <v>1125</v>
      </c>
      <c r="B5985" s="618">
        <v>2013</v>
      </c>
      <c r="C5985" s="619" t="s">
        <v>424</v>
      </c>
    </row>
    <row r="5986" spans="1:3" x14ac:dyDescent="0.15">
      <c r="A5986" s="619" t="s">
        <v>1125</v>
      </c>
      <c r="B5986" s="618">
        <v>2013</v>
      </c>
      <c r="C5986" s="619" t="s">
        <v>424</v>
      </c>
    </row>
    <row r="5987" spans="1:3" x14ac:dyDescent="0.15">
      <c r="A5987" s="619" t="s">
        <v>1125</v>
      </c>
      <c r="B5987" s="618">
        <v>2013</v>
      </c>
      <c r="C5987" s="619" t="s">
        <v>424</v>
      </c>
    </row>
    <row r="5988" spans="1:3" x14ac:dyDescent="0.15">
      <c r="A5988" s="619" t="s">
        <v>1125</v>
      </c>
      <c r="B5988" s="618">
        <v>2013</v>
      </c>
      <c r="C5988" s="619" t="s">
        <v>424</v>
      </c>
    </row>
    <row r="5989" spans="1:3" x14ac:dyDescent="0.15">
      <c r="A5989" s="619" t="s">
        <v>1125</v>
      </c>
      <c r="B5989" s="618">
        <v>2013</v>
      </c>
      <c r="C5989" s="619" t="s">
        <v>424</v>
      </c>
    </row>
    <row r="5990" spans="1:3" x14ac:dyDescent="0.15">
      <c r="A5990" s="619" t="s">
        <v>1125</v>
      </c>
      <c r="B5990" s="618">
        <v>2013</v>
      </c>
      <c r="C5990" s="619" t="s">
        <v>437</v>
      </c>
    </row>
    <row r="5991" spans="1:3" x14ac:dyDescent="0.15">
      <c r="A5991" s="619" t="s">
        <v>1125</v>
      </c>
      <c r="B5991" s="618">
        <v>2013</v>
      </c>
      <c r="C5991" s="619" t="s">
        <v>424</v>
      </c>
    </row>
    <row r="5992" spans="1:3" x14ac:dyDescent="0.15">
      <c r="A5992" s="619" t="s">
        <v>1125</v>
      </c>
      <c r="B5992" s="618">
        <v>2013</v>
      </c>
      <c r="C5992" s="619" t="s">
        <v>437</v>
      </c>
    </row>
    <row r="5993" spans="1:3" x14ac:dyDescent="0.15">
      <c r="A5993" s="619" t="s">
        <v>1125</v>
      </c>
      <c r="B5993" s="618">
        <v>2013</v>
      </c>
      <c r="C5993" s="619" t="s">
        <v>424</v>
      </c>
    </row>
    <row r="5994" spans="1:3" x14ac:dyDescent="0.15">
      <c r="A5994" s="619" t="s">
        <v>1125</v>
      </c>
      <c r="B5994" s="618">
        <v>2013</v>
      </c>
      <c r="C5994" s="619" t="s">
        <v>437</v>
      </c>
    </row>
    <row r="5995" spans="1:3" x14ac:dyDescent="0.15">
      <c r="A5995" s="619" t="s">
        <v>1125</v>
      </c>
      <c r="B5995" s="618">
        <v>2013</v>
      </c>
      <c r="C5995" s="619" t="s">
        <v>437</v>
      </c>
    </row>
    <row r="5996" spans="1:3" x14ac:dyDescent="0.15">
      <c r="A5996" s="619" t="s">
        <v>1125</v>
      </c>
      <c r="B5996" s="618">
        <v>2013</v>
      </c>
      <c r="C5996" s="619" t="s">
        <v>437</v>
      </c>
    </row>
    <row r="5997" spans="1:3" x14ac:dyDescent="0.15">
      <c r="A5997" s="619" t="s">
        <v>1125</v>
      </c>
      <c r="B5997" s="618">
        <v>2013</v>
      </c>
      <c r="C5997" s="619" t="s">
        <v>424</v>
      </c>
    </row>
    <row r="5998" spans="1:3" x14ac:dyDescent="0.15">
      <c r="A5998" s="619" t="s">
        <v>1125</v>
      </c>
      <c r="B5998" s="618">
        <v>2013</v>
      </c>
      <c r="C5998" s="619" t="s">
        <v>424</v>
      </c>
    </row>
    <row r="5999" spans="1:3" x14ac:dyDescent="0.15">
      <c r="A5999" s="619" t="s">
        <v>1125</v>
      </c>
      <c r="B5999" s="618">
        <v>2013</v>
      </c>
      <c r="C5999" s="619" t="s">
        <v>437</v>
      </c>
    </row>
    <row r="6000" spans="1:3" x14ac:dyDescent="0.15">
      <c r="A6000" s="619" t="s">
        <v>1125</v>
      </c>
      <c r="B6000" s="618">
        <v>2013</v>
      </c>
      <c r="C6000" s="619" t="s">
        <v>424</v>
      </c>
    </row>
    <row r="6001" spans="1:3" x14ac:dyDescent="0.15">
      <c r="A6001" s="619" t="s">
        <v>1125</v>
      </c>
      <c r="B6001" s="618">
        <v>2013</v>
      </c>
      <c r="C6001" s="619" t="s">
        <v>424</v>
      </c>
    </row>
    <row r="6002" spans="1:3" x14ac:dyDescent="0.15">
      <c r="A6002" s="619" t="s">
        <v>1125</v>
      </c>
      <c r="B6002" s="618">
        <v>2013</v>
      </c>
      <c r="C6002" s="619" t="s">
        <v>424</v>
      </c>
    </row>
    <row r="6003" spans="1:3" x14ac:dyDescent="0.15">
      <c r="A6003" s="619" t="s">
        <v>1125</v>
      </c>
      <c r="B6003" s="618">
        <v>2013</v>
      </c>
      <c r="C6003" s="619" t="s">
        <v>437</v>
      </c>
    </row>
    <row r="6004" spans="1:3" x14ac:dyDescent="0.15">
      <c r="A6004" s="619" t="s">
        <v>1125</v>
      </c>
      <c r="B6004" s="618">
        <v>2013</v>
      </c>
      <c r="C6004" s="619" t="s">
        <v>1080</v>
      </c>
    </row>
    <row r="6005" spans="1:3" x14ac:dyDescent="0.15">
      <c r="A6005" s="619" t="s">
        <v>1125</v>
      </c>
      <c r="B6005" s="618">
        <v>2013</v>
      </c>
      <c r="C6005" s="619" t="s">
        <v>437</v>
      </c>
    </row>
    <row r="6006" spans="1:3" x14ac:dyDescent="0.15">
      <c r="A6006" s="619" t="s">
        <v>1125</v>
      </c>
      <c r="B6006" s="618">
        <v>2013</v>
      </c>
      <c r="C6006" s="619" t="s">
        <v>437</v>
      </c>
    </row>
    <row r="6007" spans="1:3" x14ac:dyDescent="0.15">
      <c r="A6007" s="619" t="s">
        <v>1125</v>
      </c>
      <c r="B6007" s="618">
        <v>2013</v>
      </c>
      <c r="C6007" s="619" t="s">
        <v>437</v>
      </c>
    </row>
    <row r="6008" spans="1:3" x14ac:dyDescent="0.15">
      <c r="A6008" s="619" t="s">
        <v>1125</v>
      </c>
      <c r="B6008" s="618">
        <v>2013</v>
      </c>
      <c r="C6008" s="619" t="s">
        <v>424</v>
      </c>
    </row>
    <row r="6009" spans="1:3" x14ac:dyDescent="0.15">
      <c r="A6009" s="619" t="s">
        <v>1125</v>
      </c>
      <c r="B6009" s="618">
        <v>2013</v>
      </c>
      <c r="C6009" s="619" t="s">
        <v>437</v>
      </c>
    </row>
    <row r="6010" spans="1:3" x14ac:dyDescent="0.15">
      <c r="A6010" s="619" t="s">
        <v>1125</v>
      </c>
      <c r="B6010" s="618">
        <v>2013</v>
      </c>
      <c r="C6010" s="619" t="s">
        <v>437</v>
      </c>
    </row>
    <row r="6011" spans="1:3" x14ac:dyDescent="0.15">
      <c r="A6011" s="619" t="s">
        <v>1125</v>
      </c>
      <c r="B6011" s="618">
        <v>2013</v>
      </c>
      <c r="C6011" s="619" t="s">
        <v>437</v>
      </c>
    </row>
    <row r="6012" spans="1:3" x14ac:dyDescent="0.15">
      <c r="A6012" s="619" t="s">
        <v>1125</v>
      </c>
      <c r="B6012" s="618">
        <v>2013</v>
      </c>
      <c r="C6012" s="619" t="s">
        <v>437</v>
      </c>
    </row>
    <row r="6013" spans="1:3" x14ac:dyDescent="0.15">
      <c r="A6013" s="619" t="s">
        <v>1125</v>
      </c>
      <c r="B6013" s="618">
        <v>2013</v>
      </c>
      <c r="C6013" s="619" t="s">
        <v>424</v>
      </c>
    </row>
    <row r="6014" spans="1:3" x14ac:dyDescent="0.15">
      <c r="A6014" s="619" t="s">
        <v>1125</v>
      </c>
      <c r="B6014" s="618">
        <v>2013</v>
      </c>
      <c r="C6014" s="619" t="s">
        <v>1102</v>
      </c>
    </row>
    <row r="6015" spans="1:3" x14ac:dyDescent="0.15">
      <c r="A6015" s="619" t="s">
        <v>1125</v>
      </c>
      <c r="B6015" s="618">
        <v>2013</v>
      </c>
      <c r="C6015" s="619" t="s">
        <v>437</v>
      </c>
    </row>
    <row r="6016" spans="1:3" x14ac:dyDescent="0.15">
      <c r="A6016" s="619" t="s">
        <v>1125</v>
      </c>
      <c r="B6016" s="618">
        <v>2013</v>
      </c>
      <c r="C6016" s="619" t="s">
        <v>437</v>
      </c>
    </row>
    <row r="6017" spans="1:3" x14ac:dyDescent="0.15">
      <c r="A6017" s="619" t="s">
        <v>1125</v>
      </c>
      <c r="B6017" s="618">
        <v>2013</v>
      </c>
      <c r="C6017" s="619" t="s">
        <v>424</v>
      </c>
    </row>
    <row r="6018" spans="1:3" x14ac:dyDescent="0.15">
      <c r="A6018" s="619" t="s">
        <v>1125</v>
      </c>
      <c r="B6018" s="618">
        <v>2013</v>
      </c>
      <c r="C6018" s="619" t="s">
        <v>437</v>
      </c>
    </row>
    <row r="6019" spans="1:3" x14ac:dyDescent="0.15">
      <c r="A6019" s="619" t="s">
        <v>1125</v>
      </c>
      <c r="B6019" s="618">
        <v>2013</v>
      </c>
      <c r="C6019" s="619" t="s">
        <v>1080</v>
      </c>
    </row>
    <row r="6020" spans="1:3" x14ac:dyDescent="0.15">
      <c r="A6020" s="619" t="s">
        <v>1125</v>
      </c>
      <c r="B6020" s="618">
        <v>2013</v>
      </c>
      <c r="C6020" s="619" t="s">
        <v>424</v>
      </c>
    </row>
    <row r="6021" spans="1:3" x14ac:dyDescent="0.15">
      <c r="A6021" s="619" t="s">
        <v>1125</v>
      </c>
      <c r="B6021" s="618">
        <v>2013</v>
      </c>
      <c r="C6021" s="619" t="s">
        <v>424</v>
      </c>
    </row>
    <row r="6022" spans="1:3" x14ac:dyDescent="0.15">
      <c r="A6022" s="619" t="s">
        <v>1125</v>
      </c>
      <c r="B6022" s="618">
        <v>2013</v>
      </c>
      <c r="C6022" s="619" t="s">
        <v>1080</v>
      </c>
    </row>
    <row r="6023" spans="1:3" x14ac:dyDescent="0.15">
      <c r="A6023" s="619" t="s">
        <v>1125</v>
      </c>
      <c r="B6023" s="618">
        <v>2013</v>
      </c>
      <c r="C6023" s="619" t="s">
        <v>424</v>
      </c>
    </row>
    <row r="6024" spans="1:3" x14ac:dyDescent="0.15">
      <c r="A6024" s="619" t="s">
        <v>1125</v>
      </c>
      <c r="B6024" s="618">
        <v>2013</v>
      </c>
      <c r="C6024" s="619" t="s">
        <v>437</v>
      </c>
    </row>
    <row r="6025" spans="1:3" x14ac:dyDescent="0.15">
      <c r="A6025" s="619" t="s">
        <v>1125</v>
      </c>
      <c r="B6025" s="618">
        <v>2013</v>
      </c>
      <c r="C6025" s="619" t="s">
        <v>1080</v>
      </c>
    </row>
    <row r="6026" spans="1:3" x14ac:dyDescent="0.15">
      <c r="A6026" s="619" t="s">
        <v>1125</v>
      </c>
      <c r="B6026" s="618">
        <v>2013</v>
      </c>
      <c r="C6026" s="619" t="s">
        <v>424</v>
      </c>
    </row>
    <row r="6027" spans="1:3" x14ac:dyDescent="0.15">
      <c r="A6027" s="619" t="s">
        <v>1125</v>
      </c>
      <c r="B6027" s="618">
        <v>2013</v>
      </c>
      <c r="C6027" s="619" t="s">
        <v>1102</v>
      </c>
    </row>
    <row r="6028" spans="1:3" x14ac:dyDescent="0.15">
      <c r="A6028" s="619" t="s">
        <v>1125</v>
      </c>
      <c r="B6028" s="618">
        <v>2013</v>
      </c>
      <c r="C6028" s="619" t="s">
        <v>1080</v>
      </c>
    </row>
    <row r="6029" spans="1:3" x14ac:dyDescent="0.15">
      <c r="A6029" s="619" t="s">
        <v>1125</v>
      </c>
      <c r="B6029" s="618">
        <v>2013</v>
      </c>
      <c r="C6029" s="619" t="s">
        <v>424</v>
      </c>
    </row>
    <row r="6030" spans="1:3" x14ac:dyDescent="0.15">
      <c r="A6030" s="619" t="s">
        <v>1125</v>
      </c>
      <c r="B6030" s="618">
        <v>2013</v>
      </c>
      <c r="C6030" s="619" t="s">
        <v>1080</v>
      </c>
    </row>
    <row r="6031" spans="1:3" x14ac:dyDescent="0.15">
      <c r="A6031" s="619" t="s">
        <v>1125</v>
      </c>
      <c r="B6031" s="618">
        <v>2013</v>
      </c>
      <c r="C6031" s="619" t="s">
        <v>437</v>
      </c>
    </row>
    <row r="6032" spans="1:3" x14ac:dyDescent="0.15">
      <c r="A6032" s="619" t="s">
        <v>1125</v>
      </c>
      <c r="B6032" s="618">
        <v>2013</v>
      </c>
      <c r="C6032" s="619" t="s">
        <v>1102</v>
      </c>
    </row>
    <row r="6033" spans="1:3" x14ac:dyDescent="0.15">
      <c r="A6033" s="619" t="s">
        <v>1125</v>
      </c>
      <c r="B6033" s="618">
        <v>2013</v>
      </c>
      <c r="C6033" s="619" t="s">
        <v>424</v>
      </c>
    </row>
    <row r="6034" spans="1:3" x14ac:dyDescent="0.15">
      <c r="A6034" s="619" t="s">
        <v>1125</v>
      </c>
      <c r="B6034" s="618">
        <v>2013</v>
      </c>
      <c r="C6034" s="619" t="s">
        <v>424</v>
      </c>
    </row>
    <row r="6035" spans="1:3" x14ac:dyDescent="0.15">
      <c r="A6035" s="619" t="s">
        <v>1125</v>
      </c>
      <c r="B6035" s="618">
        <v>2013</v>
      </c>
      <c r="C6035" s="619" t="s">
        <v>1104</v>
      </c>
    </row>
    <row r="6036" spans="1:3" x14ac:dyDescent="0.15">
      <c r="A6036" s="619" t="s">
        <v>1125</v>
      </c>
      <c r="B6036" s="618">
        <v>2013</v>
      </c>
      <c r="C6036" s="619" t="s">
        <v>437</v>
      </c>
    </row>
    <row r="6037" spans="1:3" x14ac:dyDescent="0.15">
      <c r="A6037" s="619" t="s">
        <v>1125</v>
      </c>
      <c r="B6037" s="618">
        <v>2013</v>
      </c>
      <c r="C6037" s="619" t="s">
        <v>437</v>
      </c>
    </row>
    <row r="6038" spans="1:3" x14ac:dyDescent="0.15">
      <c r="A6038" s="619" t="s">
        <v>1125</v>
      </c>
      <c r="B6038" s="618">
        <v>2013</v>
      </c>
      <c r="C6038" s="619" t="s">
        <v>437</v>
      </c>
    </row>
    <row r="6039" spans="1:3" x14ac:dyDescent="0.15">
      <c r="A6039" s="619" t="s">
        <v>1125</v>
      </c>
      <c r="B6039" s="618">
        <v>2013</v>
      </c>
      <c r="C6039" s="619" t="s">
        <v>1103</v>
      </c>
    </row>
    <row r="6040" spans="1:3" x14ac:dyDescent="0.15">
      <c r="A6040" s="619" t="s">
        <v>1125</v>
      </c>
      <c r="B6040" s="618">
        <v>2013</v>
      </c>
      <c r="C6040" s="619" t="s">
        <v>1080</v>
      </c>
    </row>
    <row r="6041" spans="1:3" x14ac:dyDescent="0.15">
      <c r="A6041" s="619" t="s">
        <v>1125</v>
      </c>
      <c r="B6041" s="618">
        <v>2013</v>
      </c>
      <c r="C6041" s="619" t="s">
        <v>437</v>
      </c>
    </row>
    <row r="6042" spans="1:3" x14ac:dyDescent="0.15">
      <c r="A6042" s="619" t="s">
        <v>1125</v>
      </c>
      <c r="B6042" s="618">
        <v>2013</v>
      </c>
      <c r="C6042" s="619" t="s">
        <v>1080</v>
      </c>
    </row>
    <row r="6043" spans="1:3" x14ac:dyDescent="0.15">
      <c r="A6043" s="619" t="s">
        <v>1125</v>
      </c>
      <c r="B6043" s="618">
        <v>2013</v>
      </c>
      <c r="C6043" s="619" t="s">
        <v>424</v>
      </c>
    </row>
    <row r="6044" spans="1:3" x14ac:dyDescent="0.15">
      <c r="A6044" s="619" t="s">
        <v>1125</v>
      </c>
      <c r="B6044" s="618">
        <v>2013</v>
      </c>
      <c r="C6044" s="619" t="s">
        <v>424</v>
      </c>
    </row>
    <row r="6045" spans="1:3" x14ac:dyDescent="0.15">
      <c r="A6045" s="619" t="s">
        <v>1125</v>
      </c>
      <c r="B6045" s="618">
        <v>2013</v>
      </c>
      <c r="C6045" s="619" t="s">
        <v>1102</v>
      </c>
    </row>
    <row r="6046" spans="1:3" x14ac:dyDescent="0.15">
      <c r="A6046" s="619" t="s">
        <v>1125</v>
      </c>
      <c r="B6046" s="618">
        <v>2013</v>
      </c>
      <c r="C6046" s="619" t="s">
        <v>424</v>
      </c>
    </row>
    <row r="6047" spans="1:3" x14ac:dyDescent="0.15">
      <c r="A6047" s="619" t="s">
        <v>1125</v>
      </c>
      <c r="B6047" s="618">
        <v>2013</v>
      </c>
      <c r="C6047" s="619" t="s">
        <v>1103</v>
      </c>
    </row>
    <row r="6048" spans="1:3" x14ac:dyDescent="0.15">
      <c r="A6048" s="619" t="s">
        <v>1125</v>
      </c>
      <c r="B6048" s="618">
        <v>2013</v>
      </c>
      <c r="C6048" s="619" t="s">
        <v>1102</v>
      </c>
    </row>
    <row r="6049" spans="1:3" x14ac:dyDescent="0.15">
      <c r="A6049" s="619" t="s">
        <v>1125</v>
      </c>
      <c r="B6049" s="618">
        <v>2013</v>
      </c>
      <c r="C6049" s="619" t="s">
        <v>424</v>
      </c>
    </row>
    <row r="6050" spans="1:3" x14ac:dyDescent="0.15">
      <c r="A6050" s="619" t="s">
        <v>1125</v>
      </c>
      <c r="B6050" s="618">
        <v>2013</v>
      </c>
      <c r="C6050" s="619" t="s">
        <v>424</v>
      </c>
    </row>
    <row r="6051" spans="1:3" x14ac:dyDescent="0.15">
      <c r="A6051" s="619" t="s">
        <v>1125</v>
      </c>
      <c r="B6051" s="618">
        <v>2013</v>
      </c>
      <c r="C6051" s="619" t="s">
        <v>437</v>
      </c>
    </row>
    <row r="6052" spans="1:3" x14ac:dyDescent="0.15">
      <c r="A6052" s="619" t="s">
        <v>1125</v>
      </c>
      <c r="B6052" s="618">
        <v>2013</v>
      </c>
      <c r="C6052" s="619" t="s">
        <v>437</v>
      </c>
    </row>
    <row r="6053" spans="1:3" x14ac:dyDescent="0.15">
      <c r="A6053" s="619" t="s">
        <v>1125</v>
      </c>
      <c r="B6053" s="618">
        <v>2013</v>
      </c>
      <c r="C6053" s="619" t="s">
        <v>1080</v>
      </c>
    </row>
    <row r="6054" spans="1:3" x14ac:dyDescent="0.15">
      <c r="A6054" s="619" t="s">
        <v>1125</v>
      </c>
      <c r="B6054" s="618">
        <v>2013</v>
      </c>
      <c r="C6054" s="619" t="s">
        <v>424</v>
      </c>
    </row>
    <row r="6055" spans="1:3" x14ac:dyDescent="0.15">
      <c r="A6055" s="619" t="s">
        <v>1125</v>
      </c>
      <c r="B6055" s="618">
        <v>2013</v>
      </c>
      <c r="C6055" s="619" t="s">
        <v>424</v>
      </c>
    </row>
    <row r="6056" spans="1:3" x14ac:dyDescent="0.15">
      <c r="A6056" s="619" t="s">
        <v>1125</v>
      </c>
      <c r="B6056" s="618">
        <v>2013</v>
      </c>
      <c r="C6056" s="619" t="s">
        <v>424</v>
      </c>
    </row>
    <row r="6057" spans="1:3" x14ac:dyDescent="0.15">
      <c r="A6057" s="619" t="s">
        <v>1125</v>
      </c>
      <c r="B6057" s="618">
        <v>2013</v>
      </c>
      <c r="C6057" s="619" t="s">
        <v>437</v>
      </c>
    </row>
    <row r="6058" spans="1:3" x14ac:dyDescent="0.15">
      <c r="A6058" s="619" t="s">
        <v>1125</v>
      </c>
      <c r="B6058" s="618">
        <v>2013</v>
      </c>
      <c r="C6058" s="619" t="s">
        <v>424</v>
      </c>
    </row>
    <row r="6059" spans="1:3" x14ac:dyDescent="0.15">
      <c r="A6059" s="619" t="s">
        <v>1125</v>
      </c>
      <c r="B6059" s="618">
        <v>2013</v>
      </c>
      <c r="C6059" s="619" t="s">
        <v>424</v>
      </c>
    </row>
    <row r="6060" spans="1:3" x14ac:dyDescent="0.15">
      <c r="A6060" s="619" t="s">
        <v>1125</v>
      </c>
      <c r="B6060" s="618">
        <v>2013</v>
      </c>
      <c r="C6060" s="619" t="s">
        <v>437</v>
      </c>
    </row>
    <row r="6061" spans="1:3" x14ac:dyDescent="0.15">
      <c r="A6061" s="619" t="s">
        <v>1125</v>
      </c>
      <c r="B6061" s="618">
        <v>2013</v>
      </c>
      <c r="C6061" s="619" t="s">
        <v>424</v>
      </c>
    </row>
    <row r="6062" spans="1:3" x14ac:dyDescent="0.15">
      <c r="A6062" s="619" t="s">
        <v>1125</v>
      </c>
      <c r="B6062" s="618">
        <v>2013</v>
      </c>
      <c r="C6062" s="619" t="s">
        <v>424</v>
      </c>
    </row>
    <row r="6063" spans="1:3" x14ac:dyDescent="0.15">
      <c r="A6063" s="619" t="s">
        <v>1125</v>
      </c>
      <c r="B6063" s="618">
        <v>2013</v>
      </c>
      <c r="C6063" s="619" t="s">
        <v>424</v>
      </c>
    </row>
    <row r="6064" spans="1:3" x14ac:dyDescent="0.15">
      <c r="A6064" s="619" t="s">
        <v>1125</v>
      </c>
      <c r="B6064" s="618">
        <v>2013</v>
      </c>
      <c r="C6064" s="619" t="s">
        <v>424</v>
      </c>
    </row>
    <row r="6065" spans="1:3" x14ac:dyDescent="0.15">
      <c r="A6065" s="619" t="s">
        <v>1125</v>
      </c>
      <c r="B6065" s="618">
        <v>2013</v>
      </c>
      <c r="C6065" s="619" t="s">
        <v>1102</v>
      </c>
    </row>
    <row r="6066" spans="1:3" x14ac:dyDescent="0.15">
      <c r="A6066" s="619" t="s">
        <v>1125</v>
      </c>
      <c r="B6066" s="618">
        <v>2013</v>
      </c>
      <c r="C6066" s="619" t="s">
        <v>437</v>
      </c>
    </row>
    <row r="6067" spans="1:3" x14ac:dyDescent="0.15">
      <c r="A6067" s="619" t="s">
        <v>1125</v>
      </c>
      <c r="B6067" s="618">
        <v>2013</v>
      </c>
      <c r="C6067" s="619" t="s">
        <v>437</v>
      </c>
    </row>
    <row r="6068" spans="1:3" x14ac:dyDescent="0.15">
      <c r="A6068" s="619" t="s">
        <v>1125</v>
      </c>
      <c r="B6068" s="618">
        <v>2013</v>
      </c>
      <c r="C6068" s="619" t="s">
        <v>437</v>
      </c>
    </row>
    <row r="6069" spans="1:3" x14ac:dyDescent="0.15">
      <c r="A6069" s="619" t="s">
        <v>1125</v>
      </c>
      <c r="B6069" s="618">
        <v>2013</v>
      </c>
      <c r="C6069" s="619" t="s">
        <v>1107</v>
      </c>
    </row>
    <row r="6070" spans="1:3" x14ac:dyDescent="0.15">
      <c r="A6070" s="619" t="s">
        <v>1125</v>
      </c>
      <c r="B6070" s="618">
        <v>2013</v>
      </c>
      <c r="C6070" s="619" t="s">
        <v>424</v>
      </c>
    </row>
    <row r="6071" spans="1:3" x14ac:dyDescent="0.15">
      <c r="A6071" s="619" t="s">
        <v>1125</v>
      </c>
      <c r="B6071" s="618">
        <v>2013</v>
      </c>
      <c r="C6071" s="619" t="s">
        <v>424</v>
      </c>
    </row>
    <row r="6072" spans="1:3" x14ac:dyDescent="0.15">
      <c r="A6072" s="619" t="s">
        <v>1125</v>
      </c>
      <c r="B6072" s="618">
        <v>2013</v>
      </c>
      <c r="C6072" s="619" t="s">
        <v>1102</v>
      </c>
    </row>
    <row r="6073" spans="1:3" x14ac:dyDescent="0.15">
      <c r="A6073" s="619" t="s">
        <v>1125</v>
      </c>
      <c r="B6073" s="618">
        <v>2013</v>
      </c>
      <c r="C6073" s="619" t="s">
        <v>424</v>
      </c>
    </row>
    <row r="6074" spans="1:3" x14ac:dyDescent="0.15">
      <c r="A6074" s="619" t="s">
        <v>1125</v>
      </c>
      <c r="B6074" s="618">
        <v>2013</v>
      </c>
      <c r="C6074" s="619" t="s">
        <v>437</v>
      </c>
    </row>
    <row r="6075" spans="1:3" x14ac:dyDescent="0.15">
      <c r="A6075" s="619" t="s">
        <v>1125</v>
      </c>
      <c r="B6075" s="618">
        <v>2013</v>
      </c>
      <c r="C6075" s="619" t="s">
        <v>437</v>
      </c>
    </row>
    <row r="6076" spans="1:3" x14ac:dyDescent="0.15">
      <c r="A6076" s="619" t="s">
        <v>1125</v>
      </c>
      <c r="B6076" s="618">
        <v>2013</v>
      </c>
      <c r="C6076" s="619" t="s">
        <v>1102</v>
      </c>
    </row>
    <row r="6077" spans="1:3" x14ac:dyDescent="0.15">
      <c r="A6077" s="619" t="s">
        <v>1125</v>
      </c>
      <c r="B6077" s="618">
        <v>2013</v>
      </c>
      <c r="C6077" s="619" t="s">
        <v>437</v>
      </c>
    </row>
    <row r="6078" spans="1:3" x14ac:dyDescent="0.15">
      <c r="A6078" s="619" t="s">
        <v>1125</v>
      </c>
      <c r="B6078" s="618">
        <v>2013</v>
      </c>
      <c r="C6078" s="619" t="s">
        <v>424</v>
      </c>
    </row>
    <row r="6079" spans="1:3" x14ac:dyDescent="0.15">
      <c r="A6079" s="619" t="s">
        <v>1125</v>
      </c>
      <c r="B6079" s="618">
        <v>2013</v>
      </c>
      <c r="C6079" s="619" t="s">
        <v>424</v>
      </c>
    </row>
    <row r="6080" spans="1:3" x14ac:dyDescent="0.15">
      <c r="A6080" s="619" t="s">
        <v>1125</v>
      </c>
      <c r="B6080" s="618">
        <v>2013</v>
      </c>
      <c r="C6080" s="619" t="s">
        <v>424</v>
      </c>
    </row>
    <row r="6081" spans="1:3" x14ac:dyDescent="0.15">
      <c r="A6081" s="619" t="s">
        <v>1125</v>
      </c>
      <c r="B6081" s="618">
        <v>2013</v>
      </c>
      <c r="C6081" s="619" t="s">
        <v>424</v>
      </c>
    </row>
    <row r="6082" spans="1:3" x14ac:dyDescent="0.15">
      <c r="A6082" s="619" t="s">
        <v>1125</v>
      </c>
      <c r="B6082" s="618">
        <v>2013</v>
      </c>
      <c r="C6082" s="619" t="s">
        <v>424</v>
      </c>
    </row>
    <row r="6083" spans="1:3" x14ac:dyDescent="0.15">
      <c r="A6083" s="619" t="s">
        <v>1125</v>
      </c>
      <c r="B6083" s="618">
        <v>2013</v>
      </c>
      <c r="C6083" s="619" t="s">
        <v>424</v>
      </c>
    </row>
    <row r="6084" spans="1:3" x14ac:dyDescent="0.15">
      <c r="A6084" s="619" t="s">
        <v>1125</v>
      </c>
      <c r="B6084" s="618">
        <v>2013</v>
      </c>
      <c r="C6084" s="619" t="s">
        <v>1102</v>
      </c>
    </row>
    <row r="6085" spans="1:3" x14ac:dyDescent="0.15">
      <c r="A6085" s="619" t="s">
        <v>1125</v>
      </c>
      <c r="B6085" s="618">
        <v>2013</v>
      </c>
      <c r="C6085" s="619" t="s">
        <v>437</v>
      </c>
    </row>
    <row r="6086" spans="1:3" x14ac:dyDescent="0.15">
      <c r="A6086" s="619" t="s">
        <v>1125</v>
      </c>
      <c r="B6086" s="618">
        <v>2013</v>
      </c>
      <c r="C6086" s="619" t="s">
        <v>437</v>
      </c>
    </row>
    <row r="6087" spans="1:3" x14ac:dyDescent="0.15">
      <c r="A6087" s="619" t="s">
        <v>1125</v>
      </c>
      <c r="B6087" s="618">
        <v>2013</v>
      </c>
      <c r="C6087" s="619" t="s">
        <v>1103</v>
      </c>
    </row>
    <row r="6088" spans="1:3" x14ac:dyDescent="0.15">
      <c r="A6088" s="619" t="s">
        <v>1125</v>
      </c>
      <c r="B6088" s="618">
        <v>2013</v>
      </c>
      <c r="C6088" s="619" t="s">
        <v>1105</v>
      </c>
    </row>
    <row r="6089" spans="1:3" x14ac:dyDescent="0.15">
      <c r="A6089" s="619" t="s">
        <v>1125</v>
      </c>
      <c r="B6089" s="618">
        <v>2013</v>
      </c>
      <c r="C6089" s="619" t="s">
        <v>424</v>
      </c>
    </row>
    <row r="6090" spans="1:3" x14ac:dyDescent="0.15">
      <c r="A6090" s="619" t="s">
        <v>1125</v>
      </c>
      <c r="B6090" s="618">
        <v>2013</v>
      </c>
      <c r="C6090" s="619" t="s">
        <v>424</v>
      </c>
    </row>
    <row r="6091" spans="1:3" x14ac:dyDescent="0.15">
      <c r="A6091" s="619" t="s">
        <v>1125</v>
      </c>
      <c r="B6091" s="618">
        <v>2013</v>
      </c>
      <c r="C6091" s="619" t="s">
        <v>437</v>
      </c>
    </row>
    <row r="6092" spans="1:3" x14ac:dyDescent="0.15">
      <c r="A6092" s="619" t="s">
        <v>1125</v>
      </c>
      <c r="B6092" s="618">
        <v>2013</v>
      </c>
      <c r="C6092" s="619" t="s">
        <v>1080</v>
      </c>
    </row>
    <row r="6093" spans="1:3" x14ac:dyDescent="0.15">
      <c r="A6093" s="619" t="s">
        <v>1125</v>
      </c>
      <c r="B6093" s="618">
        <v>2013</v>
      </c>
      <c r="C6093" s="619" t="s">
        <v>437</v>
      </c>
    </row>
    <row r="6094" spans="1:3" x14ac:dyDescent="0.15">
      <c r="A6094" s="619" t="s">
        <v>1125</v>
      </c>
      <c r="B6094" s="618">
        <v>2013</v>
      </c>
      <c r="C6094" s="619" t="s">
        <v>437</v>
      </c>
    </row>
    <row r="6095" spans="1:3" x14ac:dyDescent="0.15">
      <c r="A6095" s="619" t="s">
        <v>1125</v>
      </c>
      <c r="B6095" s="618">
        <v>2013</v>
      </c>
      <c r="C6095" s="619" t="s">
        <v>1104</v>
      </c>
    </row>
    <row r="6096" spans="1:3" x14ac:dyDescent="0.15">
      <c r="A6096" s="619" t="s">
        <v>1125</v>
      </c>
      <c r="B6096" s="618">
        <v>2013</v>
      </c>
      <c r="C6096" s="619" t="s">
        <v>424</v>
      </c>
    </row>
    <row r="6097" spans="1:3" x14ac:dyDescent="0.15">
      <c r="A6097" s="619" t="s">
        <v>1125</v>
      </c>
      <c r="B6097" s="618">
        <v>2013</v>
      </c>
      <c r="C6097" s="619" t="s">
        <v>424</v>
      </c>
    </row>
    <row r="6098" spans="1:3" x14ac:dyDescent="0.15">
      <c r="A6098" s="619" t="s">
        <v>1125</v>
      </c>
      <c r="B6098" s="618">
        <v>2013</v>
      </c>
      <c r="C6098" s="619" t="s">
        <v>424</v>
      </c>
    </row>
    <row r="6099" spans="1:3" x14ac:dyDescent="0.15">
      <c r="A6099" s="619" t="s">
        <v>1125</v>
      </c>
      <c r="B6099" s="618">
        <v>2013</v>
      </c>
      <c r="C6099" s="619" t="s">
        <v>437</v>
      </c>
    </row>
    <row r="6100" spans="1:3" x14ac:dyDescent="0.15">
      <c r="A6100" s="619" t="s">
        <v>1125</v>
      </c>
      <c r="B6100" s="618">
        <v>2013</v>
      </c>
      <c r="C6100" s="619" t="s">
        <v>424</v>
      </c>
    </row>
    <row r="6101" spans="1:3" x14ac:dyDescent="0.15">
      <c r="A6101" s="619" t="s">
        <v>1125</v>
      </c>
      <c r="B6101" s="618">
        <v>2013</v>
      </c>
      <c r="C6101" s="619" t="s">
        <v>424</v>
      </c>
    </row>
    <row r="6102" spans="1:3" x14ac:dyDescent="0.15">
      <c r="A6102" s="619" t="s">
        <v>1125</v>
      </c>
      <c r="B6102" s="618">
        <v>2013</v>
      </c>
      <c r="C6102" s="619" t="s">
        <v>437</v>
      </c>
    </row>
    <row r="6103" spans="1:3" x14ac:dyDescent="0.15">
      <c r="A6103" s="619" t="s">
        <v>1125</v>
      </c>
      <c r="B6103" s="618">
        <v>2013</v>
      </c>
      <c r="C6103" s="619" t="s">
        <v>437</v>
      </c>
    </row>
    <row r="6104" spans="1:3" x14ac:dyDescent="0.15">
      <c r="A6104" s="619" t="s">
        <v>1125</v>
      </c>
      <c r="B6104" s="618">
        <v>2013</v>
      </c>
      <c r="C6104" s="619" t="s">
        <v>424</v>
      </c>
    </row>
    <row r="6105" spans="1:3" x14ac:dyDescent="0.15">
      <c r="A6105" s="619" t="s">
        <v>1125</v>
      </c>
      <c r="B6105" s="618">
        <v>2013</v>
      </c>
      <c r="C6105" s="619" t="s">
        <v>437</v>
      </c>
    </row>
    <row r="6106" spans="1:3" x14ac:dyDescent="0.15">
      <c r="A6106" s="619" t="s">
        <v>1125</v>
      </c>
      <c r="B6106" s="618">
        <v>2013</v>
      </c>
      <c r="C6106" s="619" t="s">
        <v>437</v>
      </c>
    </row>
    <row r="6107" spans="1:3" x14ac:dyDescent="0.15">
      <c r="A6107" s="619" t="s">
        <v>1125</v>
      </c>
      <c r="B6107" s="618">
        <v>2013</v>
      </c>
      <c r="C6107" s="619" t="s">
        <v>424</v>
      </c>
    </row>
    <row r="6108" spans="1:3" x14ac:dyDescent="0.15">
      <c r="A6108" s="618" t="s">
        <v>1125</v>
      </c>
      <c r="B6108" s="618">
        <v>2013</v>
      </c>
      <c r="C6108" s="619" t="s">
        <v>1080</v>
      </c>
    </row>
    <row r="6109" spans="1:3" x14ac:dyDescent="0.15">
      <c r="A6109" s="618" t="s">
        <v>1125</v>
      </c>
      <c r="B6109" s="618">
        <v>2013</v>
      </c>
      <c r="C6109" s="619" t="s">
        <v>424</v>
      </c>
    </row>
    <row r="6110" spans="1:3" x14ac:dyDescent="0.15">
      <c r="A6110" s="618" t="s">
        <v>1125</v>
      </c>
      <c r="B6110" s="618">
        <v>2013</v>
      </c>
      <c r="C6110" s="619" t="s">
        <v>424</v>
      </c>
    </row>
    <row r="6111" spans="1:3" x14ac:dyDescent="0.15">
      <c r="A6111" s="618" t="s">
        <v>1125</v>
      </c>
      <c r="B6111" s="618">
        <v>2013</v>
      </c>
      <c r="C6111" s="619" t="s">
        <v>424</v>
      </c>
    </row>
    <row r="6112" spans="1:3" x14ac:dyDescent="0.15">
      <c r="A6112" s="618" t="s">
        <v>1125</v>
      </c>
      <c r="B6112" s="618">
        <v>2013</v>
      </c>
      <c r="C6112" s="619" t="s">
        <v>424</v>
      </c>
    </row>
    <row r="6113" spans="1:3" x14ac:dyDescent="0.15">
      <c r="A6113" s="618" t="s">
        <v>1125</v>
      </c>
      <c r="B6113" s="618">
        <v>2013</v>
      </c>
      <c r="C6113" s="619" t="s">
        <v>424</v>
      </c>
    </row>
    <row r="6114" spans="1:3" x14ac:dyDescent="0.15">
      <c r="A6114" s="618" t="s">
        <v>1125</v>
      </c>
      <c r="B6114" s="618">
        <v>2013</v>
      </c>
      <c r="C6114" s="619" t="s">
        <v>1080</v>
      </c>
    </row>
    <row r="6115" spans="1:3" x14ac:dyDescent="0.15">
      <c r="A6115" s="618" t="s">
        <v>1125</v>
      </c>
      <c r="B6115" s="618">
        <v>2013</v>
      </c>
      <c r="C6115" s="619" t="s">
        <v>1080</v>
      </c>
    </row>
    <row r="6116" spans="1:3" x14ac:dyDescent="0.15">
      <c r="A6116" s="618" t="s">
        <v>1125</v>
      </c>
      <c r="B6116" s="618">
        <v>2013</v>
      </c>
      <c r="C6116" s="619" t="s">
        <v>424</v>
      </c>
    </row>
    <row r="6117" spans="1:3" x14ac:dyDescent="0.15">
      <c r="A6117" s="618" t="s">
        <v>1125</v>
      </c>
      <c r="B6117" s="618">
        <v>2013</v>
      </c>
      <c r="C6117" s="619" t="s">
        <v>1080</v>
      </c>
    </row>
    <row r="6118" spans="1:3" x14ac:dyDescent="0.15">
      <c r="A6118" s="619" t="s">
        <v>1125</v>
      </c>
      <c r="B6118" s="618">
        <v>2013</v>
      </c>
      <c r="C6118" s="619" t="s">
        <v>424</v>
      </c>
    </row>
    <row r="6119" spans="1:3" x14ac:dyDescent="0.15">
      <c r="A6119" s="618" t="s">
        <v>1125</v>
      </c>
      <c r="B6119" s="618">
        <v>2013</v>
      </c>
      <c r="C6119" s="619" t="s">
        <v>424</v>
      </c>
    </row>
    <row r="6120" spans="1:3" x14ac:dyDescent="0.15">
      <c r="A6120" s="619" t="s">
        <v>1125</v>
      </c>
      <c r="B6120" s="618">
        <v>2013</v>
      </c>
      <c r="C6120" s="619" t="s">
        <v>424</v>
      </c>
    </row>
    <row r="6121" spans="1:3" x14ac:dyDescent="0.15">
      <c r="A6121" s="619" t="s">
        <v>1125</v>
      </c>
      <c r="B6121" s="618">
        <v>2013</v>
      </c>
      <c r="C6121" s="619" t="s">
        <v>424</v>
      </c>
    </row>
    <row r="6122" spans="1:3" x14ac:dyDescent="0.15">
      <c r="A6122" s="619" t="s">
        <v>1125</v>
      </c>
      <c r="B6122" s="618">
        <v>2013</v>
      </c>
      <c r="C6122" s="619" t="s">
        <v>424</v>
      </c>
    </row>
    <row r="6123" spans="1:3" x14ac:dyDescent="0.15">
      <c r="A6123" s="619" t="s">
        <v>1125</v>
      </c>
      <c r="B6123" s="618">
        <v>2013</v>
      </c>
      <c r="C6123" s="619" t="s">
        <v>455</v>
      </c>
    </row>
    <row r="6124" spans="1:3" x14ac:dyDescent="0.15">
      <c r="A6124" s="619" t="s">
        <v>1125</v>
      </c>
      <c r="B6124" s="618">
        <v>2013</v>
      </c>
      <c r="C6124" s="619" t="s">
        <v>455</v>
      </c>
    </row>
    <row r="6125" spans="1:3" x14ac:dyDescent="0.15">
      <c r="A6125" s="619" t="s">
        <v>1125</v>
      </c>
      <c r="B6125" s="618">
        <v>2013</v>
      </c>
      <c r="C6125" s="619" t="s">
        <v>424</v>
      </c>
    </row>
    <row r="6126" spans="1:3" x14ac:dyDescent="0.15">
      <c r="A6126" s="619" t="s">
        <v>1125</v>
      </c>
      <c r="B6126" s="618">
        <v>2013</v>
      </c>
      <c r="C6126" s="619" t="s">
        <v>424</v>
      </c>
    </row>
    <row r="6127" spans="1:3" x14ac:dyDescent="0.15">
      <c r="A6127" s="619" t="s">
        <v>1125</v>
      </c>
      <c r="B6127" s="618">
        <v>2013</v>
      </c>
      <c r="C6127" s="619" t="s">
        <v>424</v>
      </c>
    </row>
    <row r="6128" spans="1:3" x14ac:dyDescent="0.15">
      <c r="A6128" s="619" t="s">
        <v>1125</v>
      </c>
      <c r="B6128" s="618">
        <v>2013</v>
      </c>
      <c r="C6128" s="619" t="s">
        <v>1080</v>
      </c>
    </row>
    <row r="6129" spans="1:3" x14ac:dyDescent="0.15">
      <c r="A6129" s="619" t="s">
        <v>1125</v>
      </c>
      <c r="B6129" s="618">
        <v>2013</v>
      </c>
      <c r="C6129" s="619" t="s">
        <v>1080</v>
      </c>
    </row>
    <row r="6130" spans="1:3" x14ac:dyDescent="0.15">
      <c r="A6130" s="619" t="s">
        <v>1125</v>
      </c>
      <c r="B6130" s="618">
        <v>2013</v>
      </c>
      <c r="C6130" s="619" t="s">
        <v>424</v>
      </c>
    </row>
    <row r="6131" spans="1:3" x14ac:dyDescent="0.15">
      <c r="A6131" s="619" t="s">
        <v>1125</v>
      </c>
      <c r="B6131" s="618">
        <v>2013</v>
      </c>
      <c r="C6131" s="619" t="s">
        <v>1080</v>
      </c>
    </row>
    <row r="6132" spans="1:3" x14ac:dyDescent="0.15">
      <c r="A6132" s="619" t="s">
        <v>1125</v>
      </c>
      <c r="B6132" s="618">
        <v>2013</v>
      </c>
      <c r="C6132" s="619" t="s">
        <v>437</v>
      </c>
    </row>
    <row r="6133" spans="1:3" x14ac:dyDescent="0.15">
      <c r="A6133" s="619" t="s">
        <v>1125</v>
      </c>
      <c r="B6133" s="618">
        <v>2013</v>
      </c>
      <c r="C6133" s="619" t="s">
        <v>424</v>
      </c>
    </row>
    <row r="6134" spans="1:3" x14ac:dyDescent="0.15">
      <c r="A6134" s="619" t="s">
        <v>1125</v>
      </c>
      <c r="B6134" s="618">
        <v>2013</v>
      </c>
      <c r="C6134" s="619" t="s">
        <v>424</v>
      </c>
    </row>
    <row r="6135" spans="1:3" x14ac:dyDescent="0.15">
      <c r="A6135" s="619" t="s">
        <v>1125</v>
      </c>
      <c r="B6135" s="618">
        <v>2013</v>
      </c>
      <c r="C6135" s="619" t="s">
        <v>1080</v>
      </c>
    </row>
    <row r="6136" spans="1:3" x14ac:dyDescent="0.15">
      <c r="A6136" s="619" t="s">
        <v>1125</v>
      </c>
      <c r="B6136" s="618">
        <v>2013</v>
      </c>
      <c r="C6136" s="619" t="s">
        <v>437</v>
      </c>
    </row>
    <row r="6137" spans="1:3" x14ac:dyDescent="0.15">
      <c r="A6137" s="619" t="s">
        <v>1125</v>
      </c>
      <c r="B6137" s="618">
        <v>2013</v>
      </c>
      <c r="C6137" s="619" t="s">
        <v>424</v>
      </c>
    </row>
    <row r="6138" spans="1:3" x14ac:dyDescent="0.15">
      <c r="A6138" s="619" t="s">
        <v>1125</v>
      </c>
      <c r="B6138" s="618">
        <v>2013</v>
      </c>
      <c r="C6138" s="619" t="s">
        <v>424</v>
      </c>
    </row>
    <row r="6139" spans="1:3" x14ac:dyDescent="0.15">
      <c r="A6139" s="619" t="s">
        <v>1125</v>
      </c>
      <c r="B6139" s="618">
        <v>2013</v>
      </c>
      <c r="C6139" s="619" t="s">
        <v>424</v>
      </c>
    </row>
    <row r="6140" spans="1:3" x14ac:dyDescent="0.15">
      <c r="A6140" s="619" t="s">
        <v>1125</v>
      </c>
      <c r="B6140" s="618">
        <v>2013</v>
      </c>
      <c r="C6140" s="619" t="s">
        <v>424</v>
      </c>
    </row>
    <row r="6141" spans="1:3" x14ac:dyDescent="0.15">
      <c r="A6141" s="619" t="s">
        <v>1125</v>
      </c>
      <c r="B6141" s="618">
        <v>2013</v>
      </c>
      <c r="C6141" s="619" t="s">
        <v>1107</v>
      </c>
    </row>
    <row r="6142" spans="1:3" x14ac:dyDescent="0.15">
      <c r="A6142" s="619" t="s">
        <v>1125</v>
      </c>
      <c r="B6142" s="618">
        <v>2013</v>
      </c>
      <c r="C6142" s="619" t="s">
        <v>437</v>
      </c>
    </row>
    <row r="6143" spans="1:3" x14ac:dyDescent="0.15">
      <c r="A6143" s="619" t="s">
        <v>1125</v>
      </c>
      <c r="B6143" s="618">
        <v>2013</v>
      </c>
      <c r="C6143" s="619" t="s">
        <v>1102</v>
      </c>
    </row>
    <row r="6144" spans="1:3" x14ac:dyDescent="0.15">
      <c r="A6144" s="619" t="s">
        <v>1125</v>
      </c>
      <c r="B6144" s="618">
        <v>2013</v>
      </c>
      <c r="C6144" s="619" t="s">
        <v>1080</v>
      </c>
    </row>
    <row r="6145" spans="1:3" x14ac:dyDescent="0.15">
      <c r="A6145" s="619" t="s">
        <v>1125</v>
      </c>
      <c r="B6145" s="618">
        <v>2013</v>
      </c>
      <c r="C6145" s="619" t="s">
        <v>1080</v>
      </c>
    </row>
    <row r="6146" spans="1:3" x14ac:dyDescent="0.15">
      <c r="A6146" s="619" t="s">
        <v>1125</v>
      </c>
      <c r="B6146" s="618">
        <v>2013</v>
      </c>
      <c r="C6146" s="619" t="s">
        <v>424</v>
      </c>
    </row>
    <row r="6147" spans="1:3" x14ac:dyDescent="0.15">
      <c r="A6147" s="619" t="s">
        <v>1125</v>
      </c>
      <c r="B6147" s="618">
        <v>2013</v>
      </c>
      <c r="C6147" s="619" t="s">
        <v>1102</v>
      </c>
    </row>
    <row r="6148" spans="1:3" x14ac:dyDescent="0.15">
      <c r="A6148" s="619" t="s">
        <v>1125</v>
      </c>
      <c r="B6148" s="618">
        <v>2013</v>
      </c>
      <c r="C6148" s="619" t="s">
        <v>1080</v>
      </c>
    </row>
    <row r="6149" spans="1:3" x14ac:dyDescent="0.15">
      <c r="A6149" s="619" t="s">
        <v>1125</v>
      </c>
      <c r="B6149" s="618">
        <v>2013</v>
      </c>
      <c r="C6149" s="619" t="s">
        <v>1080</v>
      </c>
    </row>
    <row r="6150" spans="1:3" x14ac:dyDescent="0.15">
      <c r="A6150" s="619" t="s">
        <v>1125</v>
      </c>
      <c r="B6150" s="618">
        <v>2013</v>
      </c>
      <c r="C6150" s="619" t="s">
        <v>424</v>
      </c>
    </row>
    <row r="6151" spans="1:3" x14ac:dyDescent="0.15">
      <c r="A6151" s="619" t="s">
        <v>1125</v>
      </c>
      <c r="B6151" s="618">
        <v>2013</v>
      </c>
      <c r="C6151" s="619" t="s">
        <v>437</v>
      </c>
    </row>
    <row r="6152" spans="1:3" x14ac:dyDescent="0.15">
      <c r="A6152" s="619" t="s">
        <v>1125</v>
      </c>
      <c r="B6152" s="618">
        <v>2013</v>
      </c>
      <c r="C6152" s="619" t="s">
        <v>1080</v>
      </c>
    </row>
    <row r="6153" spans="1:3" x14ac:dyDescent="0.15">
      <c r="A6153" s="623" t="s">
        <v>1098</v>
      </c>
      <c r="B6153" s="618">
        <v>2013</v>
      </c>
      <c r="C6153" s="619" t="s">
        <v>1113</v>
      </c>
    </row>
    <row r="6154" spans="1:3" x14ac:dyDescent="0.15">
      <c r="A6154" s="623" t="s">
        <v>1098</v>
      </c>
      <c r="B6154" s="618">
        <v>2013</v>
      </c>
      <c r="C6154" s="619" t="s">
        <v>1113</v>
      </c>
    </row>
    <row r="6155" spans="1:3" x14ac:dyDescent="0.15">
      <c r="A6155" s="623" t="s">
        <v>1098</v>
      </c>
      <c r="B6155" s="618">
        <v>2013</v>
      </c>
      <c r="C6155" s="619" t="s">
        <v>1113</v>
      </c>
    </row>
    <row r="6156" spans="1:3" x14ac:dyDescent="0.15">
      <c r="A6156" s="623" t="s">
        <v>1098</v>
      </c>
      <c r="B6156" s="618">
        <v>2013</v>
      </c>
      <c r="C6156" s="619" t="s">
        <v>1113</v>
      </c>
    </row>
    <row r="6157" spans="1:3" x14ac:dyDescent="0.15">
      <c r="A6157" s="623" t="s">
        <v>1098</v>
      </c>
      <c r="B6157" s="618">
        <v>2013</v>
      </c>
      <c r="C6157" s="619" t="s">
        <v>1113</v>
      </c>
    </row>
    <row r="6158" spans="1:3" x14ac:dyDescent="0.15">
      <c r="A6158" s="623" t="s">
        <v>1098</v>
      </c>
      <c r="B6158" s="618">
        <v>2013</v>
      </c>
      <c r="C6158" s="619" t="s">
        <v>1113</v>
      </c>
    </row>
    <row r="6159" spans="1:3" x14ac:dyDescent="0.15">
      <c r="A6159" s="619" t="s">
        <v>1125</v>
      </c>
      <c r="B6159" s="618">
        <v>2013</v>
      </c>
      <c r="C6159" s="619" t="s">
        <v>424</v>
      </c>
    </row>
    <row r="6160" spans="1:3" x14ac:dyDescent="0.15">
      <c r="A6160" s="619" t="s">
        <v>1125</v>
      </c>
      <c r="B6160" s="618">
        <v>2013</v>
      </c>
      <c r="C6160" s="619" t="s">
        <v>424</v>
      </c>
    </row>
    <row r="6161" spans="1:3" x14ac:dyDescent="0.15">
      <c r="A6161" s="619" t="s">
        <v>1125</v>
      </c>
      <c r="B6161" s="618">
        <v>2013</v>
      </c>
      <c r="C6161" s="619" t="s">
        <v>424</v>
      </c>
    </row>
    <row r="6162" spans="1:3" x14ac:dyDescent="0.15">
      <c r="A6162" s="619" t="s">
        <v>1125</v>
      </c>
      <c r="B6162" s="618">
        <v>2013</v>
      </c>
      <c r="C6162" s="619" t="s">
        <v>437</v>
      </c>
    </row>
    <row r="6163" spans="1:3" x14ac:dyDescent="0.15">
      <c r="A6163" s="619" t="s">
        <v>1125</v>
      </c>
      <c r="B6163" s="618">
        <v>2013</v>
      </c>
      <c r="C6163" s="619" t="s">
        <v>424</v>
      </c>
    </row>
    <row r="6164" spans="1:3" x14ac:dyDescent="0.15">
      <c r="A6164" s="619" t="s">
        <v>1125</v>
      </c>
      <c r="B6164" s="618">
        <v>2013</v>
      </c>
      <c r="C6164" s="619" t="s">
        <v>424</v>
      </c>
    </row>
    <row r="6165" spans="1:3" x14ac:dyDescent="0.15">
      <c r="A6165" s="619" t="s">
        <v>1125</v>
      </c>
      <c r="B6165" s="618">
        <v>2013</v>
      </c>
      <c r="C6165" s="619" t="s">
        <v>1102</v>
      </c>
    </row>
    <row r="6166" spans="1:3" x14ac:dyDescent="0.15">
      <c r="A6166" s="619" t="s">
        <v>1125</v>
      </c>
      <c r="B6166" s="618">
        <v>2013</v>
      </c>
      <c r="C6166" s="619" t="s">
        <v>424</v>
      </c>
    </row>
    <row r="6167" spans="1:3" x14ac:dyDescent="0.15">
      <c r="A6167" s="619" t="s">
        <v>1125</v>
      </c>
      <c r="B6167" s="618">
        <v>2013</v>
      </c>
      <c r="C6167" s="619" t="s">
        <v>1102</v>
      </c>
    </row>
    <row r="6168" spans="1:3" x14ac:dyDescent="0.15">
      <c r="A6168" s="619" t="s">
        <v>1125</v>
      </c>
      <c r="B6168" s="618">
        <v>2013</v>
      </c>
      <c r="C6168" s="619" t="s">
        <v>424</v>
      </c>
    </row>
    <row r="6169" spans="1:3" x14ac:dyDescent="0.15">
      <c r="A6169" s="619" t="s">
        <v>1125</v>
      </c>
      <c r="B6169" s="618">
        <v>2013</v>
      </c>
      <c r="C6169" s="619" t="s">
        <v>424</v>
      </c>
    </row>
    <row r="6170" spans="1:3" x14ac:dyDescent="0.15">
      <c r="A6170" s="619" t="s">
        <v>1125</v>
      </c>
      <c r="B6170" s="618">
        <v>2013</v>
      </c>
      <c r="C6170" s="619" t="s">
        <v>424</v>
      </c>
    </row>
    <row r="6171" spans="1:3" x14ac:dyDescent="0.15">
      <c r="A6171" s="619" t="s">
        <v>1125</v>
      </c>
      <c r="B6171" s="618">
        <v>2013</v>
      </c>
      <c r="C6171" s="619" t="s">
        <v>1080</v>
      </c>
    </row>
    <row r="6172" spans="1:3" x14ac:dyDescent="0.15">
      <c r="A6172" s="619" t="s">
        <v>1125</v>
      </c>
      <c r="B6172" s="618">
        <v>2013</v>
      </c>
      <c r="C6172" s="619" t="s">
        <v>424</v>
      </c>
    </row>
    <row r="6173" spans="1:3" x14ac:dyDescent="0.15">
      <c r="A6173" s="619" t="s">
        <v>1125</v>
      </c>
      <c r="B6173" s="618">
        <v>2013</v>
      </c>
      <c r="C6173" s="619" t="s">
        <v>1102</v>
      </c>
    </row>
    <row r="6174" spans="1:3" x14ac:dyDescent="0.15">
      <c r="A6174" s="619" t="s">
        <v>1125</v>
      </c>
      <c r="B6174" s="618">
        <v>2013</v>
      </c>
      <c r="C6174" s="619" t="s">
        <v>1080</v>
      </c>
    </row>
    <row r="6175" spans="1:3" x14ac:dyDescent="0.15">
      <c r="A6175" s="619" t="s">
        <v>1125</v>
      </c>
      <c r="B6175" s="618">
        <v>2013</v>
      </c>
      <c r="C6175" s="619" t="s">
        <v>1080</v>
      </c>
    </row>
    <row r="6176" spans="1:3" x14ac:dyDescent="0.15">
      <c r="A6176" s="619" t="s">
        <v>1125</v>
      </c>
      <c r="B6176" s="618">
        <v>2013</v>
      </c>
      <c r="C6176" s="619" t="s">
        <v>1102</v>
      </c>
    </row>
    <row r="6177" spans="1:3" x14ac:dyDescent="0.15">
      <c r="A6177" s="619" t="s">
        <v>1125</v>
      </c>
      <c r="B6177" s="618">
        <v>2013</v>
      </c>
      <c r="C6177" s="619" t="s">
        <v>1080</v>
      </c>
    </row>
    <row r="6178" spans="1:3" x14ac:dyDescent="0.15">
      <c r="A6178" s="619" t="s">
        <v>1125</v>
      </c>
      <c r="B6178" s="618">
        <v>2013</v>
      </c>
      <c r="C6178" s="619" t="s">
        <v>1080</v>
      </c>
    </row>
    <row r="6179" spans="1:3" x14ac:dyDescent="0.15">
      <c r="A6179" s="619" t="s">
        <v>1125</v>
      </c>
      <c r="B6179" s="618">
        <v>2013</v>
      </c>
      <c r="C6179" s="619" t="s">
        <v>1103</v>
      </c>
    </row>
    <row r="6180" spans="1:3" x14ac:dyDescent="0.15">
      <c r="A6180" s="619" t="s">
        <v>1125</v>
      </c>
      <c r="B6180" s="618">
        <v>2013</v>
      </c>
      <c r="C6180" s="619" t="s">
        <v>1080</v>
      </c>
    </row>
    <row r="6181" spans="1:3" x14ac:dyDescent="0.15">
      <c r="A6181" s="619" t="s">
        <v>1125</v>
      </c>
      <c r="B6181" s="618">
        <v>2013</v>
      </c>
      <c r="C6181" s="619" t="s">
        <v>424</v>
      </c>
    </row>
    <row r="6182" spans="1:3" x14ac:dyDescent="0.15">
      <c r="A6182" s="619" t="s">
        <v>1125</v>
      </c>
      <c r="B6182" s="618">
        <v>2013</v>
      </c>
      <c r="C6182" s="619" t="s">
        <v>424</v>
      </c>
    </row>
    <row r="6183" spans="1:3" x14ac:dyDescent="0.15">
      <c r="A6183" s="619" t="s">
        <v>1125</v>
      </c>
      <c r="B6183" s="618">
        <v>2013</v>
      </c>
      <c r="C6183" s="619" t="s">
        <v>424</v>
      </c>
    </row>
    <row r="6184" spans="1:3" x14ac:dyDescent="0.15">
      <c r="A6184" s="619" t="s">
        <v>1125</v>
      </c>
      <c r="B6184" s="618">
        <v>2013</v>
      </c>
      <c r="C6184" s="619" t="s">
        <v>1102</v>
      </c>
    </row>
    <row r="6185" spans="1:3" x14ac:dyDescent="0.15">
      <c r="A6185" s="619" t="s">
        <v>1125</v>
      </c>
      <c r="B6185" s="618">
        <v>2013</v>
      </c>
      <c r="C6185" s="619" t="s">
        <v>424</v>
      </c>
    </row>
    <row r="6186" spans="1:3" x14ac:dyDescent="0.15">
      <c r="A6186" s="619" t="s">
        <v>1125</v>
      </c>
      <c r="B6186" s="618">
        <v>2013</v>
      </c>
      <c r="C6186" s="619" t="s">
        <v>437</v>
      </c>
    </row>
    <row r="6187" spans="1:3" x14ac:dyDescent="0.15">
      <c r="A6187" s="619" t="s">
        <v>1125</v>
      </c>
      <c r="B6187" s="618">
        <v>2013</v>
      </c>
      <c r="C6187" s="619" t="s">
        <v>437</v>
      </c>
    </row>
    <row r="6188" spans="1:3" x14ac:dyDescent="0.15">
      <c r="A6188" s="619" t="s">
        <v>1125</v>
      </c>
      <c r="B6188" s="618">
        <v>2013</v>
      </c>
      <c r="C6188" s="619" t="s">
        <v>424</v>
      </c>
    </row>
    <row r="6189" spans="1:3" x14ac:dyDescent="0.15">
      <c r="A6189" s="619" t="s">
        <v>1125</v>
      </c>
      <c r="B6189" s="618">
        <v>2013</v>
      </c>
      <c r="C6189" s="619" t="s">
        <v>437</v>
      </c>
    </row>
    <row r="6190" spans="1:3" x14ac:dyDescent="0.15">
      <c r="A6190" s="619" t="s">
        <v>1125</v>
      </c>
      <c r="B6190" s="618">
        <v>2013</v>
      </c>
      <c r="C6190" s="619" t="s">
        <v>1080</v>
      </c>
    </row>
    <row r="6191" spans="1:3" x14ac:dyDescent="0.15">
      <c r="A6191" s="619" t="s">
        <v>1125</v>
      </c>
      <c r="B6191" s="618">
        <v>2013</v>
      </c>
      <c r="C6191" s="619" t="s">
        <v>424</v>
      </c>
    </row>
    <row r="6192" spans="1:3" x14ac:dyDescent="0.15">
      <c r="A6192" s="619" t="s">
        <v>1125</v>
      </c>
      <c r="B6192" s="618">
        <v>2013</v>
      </c>
      <c r="C6192" s="619" t="s">
        <v>424</v>
      </c>
    </row>
    <row r="6193" spans="1:3" x14ac:dyDescent="0.15">
      <c r="A6193" s="619" t="s">
        <v>1125</v>
      </c>
      <c r="B6193" s="618">
        <v>2013</v>
      </c>
      <c r="C6193" s="619" t="s">
        <v>1102</v>
      </c>
    </row>
    <row r="6194" spans="1:3" x14ac:dyDescent="0.15">
      <c r="A6194" s="619" t="s">
        <v>1125</v>
      </c>
      <c r="B6194" s="618">
        <v>2013</v>
      </c>
      <c r="C6194" s="619" t="s">
        <v>1101</v>
      </c>
    </row>
    <row r="6195" spans="1:3" x14ac:dyDescent="0.15">
      <c r="A6195" s="619" t="s">
        <v>1125</v>
      </c>
      <c r="B6195" s="618">
        <v>2013</v>
      </c>
      <c r="C6195" s="619" t="s">
        <v>1104</v>
      </c>
    </row>
    <row r="6196" spans="1:3" x14ac:dyDescent="0.15">
      <c r="A6196" s="619" t="s">
        <v>1125</v>
      </c>
      <c r="B6196" s="618">
        <v>2013</v>
      </c>
      <c r="C6196" s="619" t="s">
        <v>424</v>
      </c>
    </row>
    <row r="6197" spans="1:3" x14ac:dyDescent="0.15">
      <c r="A6197" s="619" t="s">
        <v>1125</v>
      </c>
      <c r="B6197" s="618">
        <v>2013</v>
      </c>
      <c r="C6197" s="619" t="s">
        <v>424</v>
      </c>
    </row>
    <row r="6198" spans="1:3" x14ac:dyDescent="0.15">
      <c r="A6198" s="619" t="s">
        <v>1125</v>
      </c>
      <c r="B6198" s="618">
        <v>2013</v>
      </c>
      <c r="C6198" s="619" t="s">
        <v>1080</v>
      </c>
    </row>
    <row r="6199" spans="1:3" x14ac:dyDescent="0.15">
      <c r="A6199" s="619" t="s">
        <v>1125</v>
      </c>
      <c r="B6199" s="618">
        <v>2013</v>
      </c>
      <c r="C6199" s="619" t="s">
        <v>1080</v>
      </c>
    </row>
    <row r="6200" spans="1:3" x14ac:dyDescent="0.15">
      <c r="A6200" s="619" t="s">
        <v>1125</v>
      </c>
      <c r="B6200" s="618">
        <v>2013</v>
      </c>
      <c r="C6200" s="619" t="s">
        <v>1080</v>
      </c>
    </row>
    <row r="6201" spans="1:3" x14ac:dyDescent="0.15">
      <c r="A6201" s="619" t="s">
        <v>1125</v>
      </c>
      <c r="B6201" s="618">
        <v>2013</v>
      </c>
      <c r="C6201" s="619" t="s">
        <v>1080</v>
      </c>
    </row>
    <row r="6202" spans="1:3" x14ac:dyDescent="0.15">
      <c r="A6202" s="619" t="s">
        <v>1125</v>
      </c>
      <c r="B6202" s="618">
        <v>2013</v>
      </c>
      <c r="C6202" s="619" t="s">
        <v>1080</v>
      </c>
    </row>
    <row r="6203" spans="1:3" x14ac:dyDescent="0.15">
      <c r="A6203" s="619" t="s">
        <v>1125</v>
      </c>
      <c r="B6203" s="618">
        <v>2013</v>
      </c>
      <c r="C6203" s="619" t="s">
        <v>437</v>
      </c>
    </row>
    <row r="6204" spans="1:3" x14ac:dyDescent="0.15">
      <c r="A6204" s="619" t="s">
        <v>1125</v>
      </c>
      <c r="B6204" s="618">
        <v>2013</v>
      </c>
      <c r="C6204" s="619" t="s">
        <v>437</v>
      </c>
    </row>
    <row r="6205" spans="1:3" x14ac:dyDescent="0.15">
      <c r="A6205" s="619" t="s">
        <v>1125</v>
      </c>
      <c r="B6205" s="618">
        <v>2013</v>
      </c>
      <c r="C6205" s="619" t="s">
        <v>437</v>
      </c>
    </row>
    <row r="6206" spans="1:3" x14ac:dyDescent="0.15">
      <c r="A6206" s="619" t="s">
        <v>1125</v>
      </c>
      <c r="B6206" s="618">
        <v>2013</v>
      </c>
      <c r="C6206" s="619" t="s">
        <v>437</v>
      </c>
    </row>
    <row r="6207" spans="1:3" x14ac:dyDescent="0.15">
      <c r="A6207" s="619" t="s">
        <v>1125</v>
      </c>
      <c r="B6207" s="618">
        <v>2013</v>
      </c>
      <c r="C6207" s="619" t="s">
        <v>437</v>
      </c>
    </row>
    <row r="6208" spans="1:3" x14ac:dyDescent="0.15">
      <c r="A6208" s="619" t="s">
        <v>1125</v>
      </c>
      <c r="B6208" s="618">
        <v>2013</v>
      </c>
      <c r="C6208" s="619" t="s">
        <v>424</v>
      </c>
    </row>
    <row r="6209" spans="1:3" x14ac:dyDescent="0.15">
      <c r="A6209" s="619" t="s">
        <v>1125</v>
      </c>
      <c r="B6209" s="618">
        <v>2013</v>
      </c>
      <c r="C6209" s="619" t="s">
        <v>437</v>
      </c>
    </row>
    <row r="6210" spans="1:3" x14ac:dyDescent="0.15">
      <c r="A6210" s="619" t="s">
        <v>1125</v>
      </c>
      <c r="B6210" s="618">
        <v>2013</v>
      </c>
      <c r="C6210" s="619" t="s">
        <v>424</v>
      </c>
    </row>
    <row r="6211" spans="1:3" x14ac:dyDescent="0.15">
      <c r="A6211" s="619" t="s">
        <v>1125</v>
      </c>
      <c r="B6211" s="618">
        <v>2013</v>
      </c>
      <c r="C6211" s="619" t="s">
        <v>424</v>
      </c>
    </row>
    <row r="6212" spans="1:3" x14ac:dyDescent="0.15">
      <c r="A6212" s="619" t="s">
        <v>1125</v>
      </c>
      <c r="B6212" s="618">
        <v>2013</v>
      </c>
      <c r="C6212" s="619" t="s">
        <v>424</v>
      </c>
    </row>
    <row r="6213" spans="1:3" x14ac:dyDescent="0.15">
      <c r="A6213" s="619" t="s">
        <v>1125</v>
      </c>
      <c r="B6213" s="618">
        <v>2013</v>
      </c>
      <c r="C6213" s="619" t="s">
        <v>424</v>
      </c>
    </row>
    <row r="6214" spans="1:3" x14ac:dyDescent="0.15">
      <c r="A6214" s="619" t="s">
        <v>1125</v>
      </c>
      <c r="B6214" s="618">
        <v>2013</v>
      </c>
      <c r="C6214" s="619" t="s">
        <v>424</v>
      </c>
    </row>
    <row r="6215" spans="1:3" x14ac:dyDescent="0.15">
      <c r="A6215" s="619" t="s">
        <v>1125</v>
      </c>
      <c r="B6215" s="618">
        <v>2013</v>
      </c>
      <c r="C6215" s="619" t="s">
        <v>437</v>
      </c>
    </row>
    <row r="6216" spans="1:3" x14ac:dyDescent="0.15">
      <c r="A6216" s="619" t="s">
        <v>1125</v>
      </c>
      <c r="B6216" s="618">
        <v>2013</v>
      </c>
      <c r="C6216" s="619" t="s">
        <v>437</v>
      </c>
    </row>
    <row r="6217" spans="1:3" x14ac:dyDescent="0.15">
      <c r="A6217" s="619" t="s">
        <v>1125</v>
      </c>
      <c r="B6217" s="618">
        <v>2013</v>
      </c>
      <c r="C6217" s="619" t="s">
        <v>1080</v>
      </c>
    </row>
    <row r="6218" spans="1:3" x14ac:dyDescent="0.15">
      <c r="A6218" s="619" t="s">
        <v>1125</v>
      </c>
      <c r="B6218" s="618">
        <v>2013</v>
      </c>
      <c r="C6218" s="619" t="s">
        <v>424</v>
      </c>
    </row>
    <row r="6219" spans="1:3" x14ac:dyDescent="0.15">
      <c r="A6219" s="619" t="s">
        <v>1125</v>
      </c>
      <c r="B6219" s="618">
        <v>2013</v>
      </c>
      <c r="C6219" s="619" t="s">
        <v>437</v>
      </c>
    </row>
    <row r="6220" spans="1:3" x14ac:dyDescent="0.15">
      <c r="A6220" s="619" t="s">
        <v>1125</v>
      </c>
      <c r="B6220" s="618">
        <v>2013</v>
      </c>
      <c r="C6220" s="619" t="s">
        <v>424</v>
      </c>
    </row>
    <row r="6221" spans="1:3" x14ac:dyDescent="0.15">
      <c r="A6221" s="619" t="s">
        <v>1125</v>
      </c>
      <c r="B6221" s="618">
        <v>2013</v>
      </c>
      <c r="C6221" s="619" t="s">
        <v>437</v>
      </c>
    </row>
    <row r="6222" spans="1:3" x14ac:dyDescent="0.15">
      <c r="A6222" s="619" t="s">
        <v>1125</v>
      </c>
      <c r="B6222" s="618">
        <v>2013</v>
      </c>
      <c r="C6222" s="619" t="s">
        <v>437</v>
      </c>
    </row>
    <row r="6223" spans="1:3" x14ac:dyDescent="0.15">
      <c r="A6223" s="619" t="s">
        <v>1125</v>
      </c>
      <c r="B6223" s="618">
        <v>2013</v>
      </c>
      <c r="C6223" s="619" t="s">
        <v>437</v>
      </c>
    </row>
    <row r="6224" spans="1:3" x14ac:dyDescent="0.15">
      <c r="A6224" s="619" t="s">
        <v>1125</v>
      </c>
      <c r="B6224" s="618">
        <v>2013</v>
      </c>
      <c r="C6224" s="619" t="s">
        <v>424</v>
      </c>
    </row>
    <row r="6225" spans="1:3" x14ac:dyDescent="0.15">
      <c r="A6225" s="619" t="s">
        <v>1125</v>
      </c>
      <c r="B6225" s="618">
        <v>2013</v>
      </c>
      <c r="C6225" s="619" t="s">
        <v>424</v>
      </c>
    </row>
    <row r="6226" spans="1:3" x14ac:dyDescent="0.15">
      <c r="A6226" s="619" t="s">
        <v>1125</v>
      </c>
      <c r="B6226" s="618">
        <v>2013</v>
      </c>
      <c r="C6226" s="619" t="s">
        <v>424</v>
      </c>
    </row>
    <row r="6227" spans="1:3" x14ac:dyDescent="0.15">
      <c r="A6227" s="619" t="s">
        <v>1125</v>
      </c>
      <c r="B6227" s="618">
        <v>2013</v>
      </c>
      <c r="C6227" s="619" t="s">
        <v>437</v>
      </c>
    </row>
    <row r="6228" spans="1:3" x14ac:dyDescent="0.15">
      <c r="A6228" s="619" t="s">
        <v>1125</v>
      </c>
      <c r="B6228" s="618">
        <v>2013</v>
      </c>
      <c r="C6228" s="619" t="s">
        <v>437</v>
      </c>
    </row>
    <row r="6229" spans="1:3" x14ac:dyDescent="0.15">
      <c r="A6229" s="619" t="s">
        <v>1125</v>
      </c>
      <c r="B6229" s="618">
        <v>2013</v>
      </c>
      <c r="C6229" s="619" t="s">
        <v>424</v>
      </c>
    </row>
    <row r="6230" spans="1:3" x14ac:dyDescent="0.15">
      <c r="A6230" s="619" t="s">
        <v>1125</v>
      </c>
      <c r="B6230" s="618">
        <v>2013</v>
      </c>
      <c r="C6230" s="619" t="s">
        <v>437</v>
      </c>
    </row>
    <row r="6231" spans="1:3" x14ac:dyDescent="0.15">
      <c r="A6231" s="619" t="s">
        <v>1125</v>
      </c>
      <c r="B6231" s="618">
        <v>2013</v>
      </c>
      <c r="C6231" s="619" t="s">
        <v>1111</v>
      </c>
    </row>
    <row r="6232" spans="1:3" x14ac:dyDescent="0.15">
      <c r="A6232" s="619" t="s">
        <v>1125</v>
      </c>
      <c r="B6232" s="618">
        <v>2013</v>
      </c>
      <c r="C6232" s="619" t="s">
        <v>437</v>
      </c>
    </row>
    <row r="6233" spans="1:3" x14ac:dyDescent="0.15">
      <c r="A6233" s="619" t="s">
        <v>1125</v>
      </c>
      <c r="B6233" s="618">
        <v>2013</v>
      </c>
      <c r="C6233" s="619" t="s">
        <v>437</v>
      </c>
    </row>
    <row r="6234" spans="1:3" x14ac:dyDescent="0.15">
      <c r="A6234" s="619" t="s">
        <v>1125</v>
      </c>
      <c r="B6234" s="618">
        <v>2013</v>
      </c>
      <c r="C6234" s="619" t="s">
        <v>424</v>
      </c>
    </row>
    <row r="6235" spans="1:3" x14ac:dyDescent="0.15">
      <c r="A6235" s="619" t="s">
        <v>1125</v>
      </c>
      <c r="B6235" s="618">
        <v>2013</v>
      </c>
      <c r="C6235" s="619" t="s">
        <v>437</v>
      </c>
    </row>
    <row r="6236" spans="1:3" x14ac:dyDescent="0.15">
      <c r="A6236" s="619" t="s">
        <v>1125</v>
      </c>
      <c r="B6236" s="618">
        <v>2013</v>
      </c>
      <c r="C6236" s="619" t="s">
        <v>1102</v>
      </c>
    </row>
    <row r="6237" spans="1:3" x14ac:dyDescent="0.15">
      <c r="A6237" s="619" t="s">
        <v>1125</v>
      </c>
      <c r="B6237" s="618">
        <v>2013</v>
      </c>
      <c r="C6237" s="619" t="s">
        <v>1102</v>
      </c>
    </row>
    <row r="6238" spans="1:3" x14ac:dyDescent="0.15">
      <c r="A6238" s="619" t="s">
        <v>1125</v>
      </c>
      <c r="B6238" s="618">
        <v>2013</v>
      </c>
      <c r="C6238" s="619" t="s">
        <v>424</v>
      </c>
    </row>
    <row r="6239" spans="1:3" x14ac:dyDescent="0.15">
      <c r="A6239" s="619" t="s">
        <v>1125</v>
      </c>
      <c r="B6239" s="618">
        <v>2013</v>
      </c>
      <c r="C6239" s="619" t="s">
        <v>455</v>
      </c>
    </row>
    <row r="6240" spans="1:3" x14ac:dyDescent="0.15">
      <c r="A6240" s="619" t="s">
        <v>1125</v>
      </c>
      <c r="B6240" s="618">
        <v>2013</v>
      </c>
      <c r="C6240" s="619" t="s">
        <v>437</v>
      </c>
    </row>
    <row r="6241" spans="1:3" x14ac:dyDescent="0.15">
      <c r="A6241" s="619" t="s">
        <v>1125</v>
      </c>
      <c r="B6241" s="618">
        <v>2013</v>
      </c>
      <c r="C6241" s="619" t="s">
        <v>437</v>
      </c>
    </row>
    <row r="6242" spans="1:3" x14ac:dyDescent="0.15">
      <c r="A6242" s="619" t="s">
        <v>1125</v>
      </c>
      <c r="B6242" s="618">
        <v>2013</v>
      </c>
      <c r="C6242" s="619" t="s">
        <v>1102</v>
      </c>
    </row>
    <row r="6243" spans="1:3" x14ac:dyDescent="0.15">
      <c r="A6243" s="619" t="s">
        <v>1125</v>
      </c>
      <c r="B6243" s="618">
        <v>2013</v>
      </c>
      <c r="C6243" s="619" t="s">
        <v>1103</v>
      </c>
    </row>
    <row r="6244" spans="1:3" x14ac:dyDescent="0.15">
      <c r="A6244" s="619" t="s">
        <v>1125</v>
      </c>
      <c r="B6244" s="618">
        <v>2013</v>
      </c>
      <c r="C6244" s="619" t="s">
        <v>424</v>
      </c>
    </row>
    <row r="6245" spans="1:3" x14ac:dyDescent="0.15">
      <c r="A6245" s="619" t="s">
        <v>1125</v>
      </c>
      <c r="B6245" s="618">
        <v>2013</v>
      </c>
      <c r="C6245" s="619" t="s">
        <v>437</v>
      </c>
    </row>
    <row r="6246" spans="1:3" x14ac:dyDescent="0.15">
      <c r="A6246" s="619" t="s">
        <v>1125</v>
      </c>
      <c r="B6246" s="618">
        <v>2013</v>
      </c>
      <c r="C6246" s="619" t="s">
        <v>424</v>
      </c>
    </row>
    <row r="6247" spans="1:3" x14ac:dyDescent="0.15">
      <c r="A6247" s="619" t="s">
        <v>1125</v>
      </c>
      <c r="B6247" s="618">
        <v>2013</v>
      </c>
      <c r="C6247" s="619" t="s">
        <v>1102</v>
      </c>
    </row>
    <row r="6248" spans="1:3" x14ac:dyDescent="0.15">
      <c r="A6248" s="619" t="s">
        <v>1125</v>
      </c>
      <c r="B6248" s="618">
        <v>2013</v>
      </c>
      <c r="C6248" s="619" t="s">
        <v>1102</v>
      </c>
    </row>
    <row r="6249" spans="1:3" x14ac:dyDescent="0.15">
      <c r="A6249" s="619" t="s">
        <v>1125</v>
      </c>
      <c r="B6249" s="618">
        <v>2013</v>
      </c>
      <c r="C6249" s="619" t="s">
        <v>424</v>
      </c>
    </row>
    <row r="6250" spans="1:3" x14ac:dyDescent="0.15">
      <c r="A6250" s="619" t="s">
        <v>1125</v>
      </c>
      <c r="B6250" s="618">
        <v>2013</v>
      </c>
      <c r="C6250" s="619" t="s">
        <v>424</v>
      </c>
    </row>
    <row r="6251" spans="1:3" x14ac:dyDescent="0.15">
      <c r="A6251" s="619" t="s">
        <v>1125</v>
      </c>
      <c r="B6251" s="618">
        <v>2013</v>
      </c>
      <c r="C6251" s="619" t="s">
        <v>424</v>
      </c>
    </row>
    <row r="6252" spans="1:3" x14ac:dyDescent="0.15">
      <c r="A6252" s="619" t="s">
        <v>1125</v>
      </c>
      <c r="B6252" s="618">
        <v>2013</v>
      </c>
      <c r="C6252" s="619" t="s">
        <v>424</v>
      </c>
    </row>
    <row r="6253" spans="1:3" x14ac:dyDescent="0.15">
      <c r="A6253" s="619" t="s">
        <v>1125</v>
      </c>
      <c r="B6253" s="618">
        <v>2013</v>
      </c>
      <c r="C6253" s="619" t="s">
        <v>424</v>
      </c>
    </row>
    <row r="6254" spans="1:3" x14ac:dyDescent="0.15">
      <c r="A6254" s="619" t="s">
        <v>1125</v>
      </c>
      <c r="B6254" s="618">
        <v>2013</v>
      </c>
      <c r="C6254" s="619" t="s">
        <v>424</v>
      </c>
    </row>
    <row r="6255" spans="1:3" x14ac:dyDescent="0.15">
      <c r="A6255" s="619" t="s">
        <v>1125</v>
      </c>
      <c r="B6255" s="618">
        <v>2013</v>
      </c>
      <c r="C6255" s="619" t="s">
        <v>437</v>
      </c>
    </row>
    <row r="6256" spans="1:3" x14ac:dyDescent="0.15">
      <c r="A6256" s="619" t="s">
        <v>1125</v>
      </c>
      <c r="B6256" s="618">
        <v>2013</v>
      </c>
      <c r="C6256" s="619" t="s">
        <v>437</v>
      </c>
    </row>
    <row r="6257" spans="1:3" x14ac:dyDescent="0.15">
      <c r="A6257" s="619" t="s">
        <v>1125</v>
      </c>
      <c r="B6257" s="618">
        <v>2013</v>
      </c>
      <c r="C6257" s="619" t="s">
        <v>424</v>
      </c>
    </row>
    <row r="6258" spans="1:3" x14ac:dyDescent="0.15">
      <c r="A6258" s="619" t="s">
        <v>1125</v>
      </c>
      <c r="B6258" s="618">
        <v>2013</v>
      </c>
      <c r="C6258" s="619" t="s">
        <v>437</v>
      </c>
    </row>
    <row r="6259" spans="1:3" x14ac:dyDescent="0.15">
      <c r="A6259" s="619" t="s">
        <v>1125</v>
      </c>
      <c r="B6259" s="618">
        <v>2013</v>
      </c>
      <c r="C6259" s="619" t="s">
        <v>437</v>
      </c>
    </row>
    <row r="6260" spans="1:3" x14ac:dyDescent="0.15">
      <c r="A6260" s="619" t="s">
        <v>1125</v>
      </c>
      <c r="B6260" s="618">
        <v>2013</v>
      </c>
      <c r="C6260" s="619" t="s">
        <v>437</v>
      </c>
    </row>
    <row r="6261" spans="1:3" x14ac:dyDescent="0.15">
      <c r="A6261" s="619" t="s">
        <v>1125</v>
      </c>
      <c r="B6261" s="618">
        <v>2013</v>
      </c>
      <c r="C6261" s="619" t="s">
        <v>1101</v>
      </c>
    </row>
    <row r="6262" spans="1:3" x14ac:dyDescent="0.15">
      <c r="A6262" s="619" t="s">
        <v>1125</v>
      </c>
      <c r="B6262" s="618">
        <v>2013</v>
      </c>
      <c r="C6262" s="619" t="s">
        <v>1080</v>
      </c>
    </row>
    <row r="6263" spans="1:3" x14ac:dyDescent="0.15">
      <c r="A6263" s="619" t="s">
        <v>1125</v>
      </c>
      <c r="B6263" s="618">
        <v>2013</v>
      </c>
      <c r="C6263" s="619" t="s">
        <v>437</v>
      </c>
    </row>
    <row r="6264" spans="1:3" x14ac:dyDescent="0.15">
      <c r="A6264" s="619" t="s">
        <v>1125</v>
      </c>
      <c r="B6264" s="618">
        <v>2013</v>
      </c>
      <c r="C6264" s="619" t="s">
        <v>437</v>
      </c>
    </row>
    <row r="6265" spans="1:3" x14ac:dyDescent="0.15">
      <c r="A6265" s="619" t="s">
        <v>1125</v>
      </c>
      <c r="B6265" s="618">
        <v>2013</v>
      </c>
      <c r="C6265" s="619" t="s">
        <v>424</v>
      </c>
    </row>
    <row r="6266" spans="1:3" x14ac:dyDescent="0.15">
      <c r="A6266" s="619" t="s">
        <v>1125</v>
      </c>
      <c r="B6266" s="618">
        <v>2013</v>
      </c>
      <c r="C6266" s="619" t="s">
        <v>424</v>
      </c>
    </row>
    <row r="6267" spans="1:3" x14ac:dyDescent="0.15">
      <c r="A6267" s="619" t="s">
        <v>1125</v>
      </c>
      <c r="B6267" s="618">
        <v>2013</v>
      </c>
      <c r="C6267" s="619" t="s">
        <v>437</v>
      </c>
    </row>
    <row r="6268" spans="1:3" x14ac:dyDescent="0.15">
      <c r="A6268" s="619" t="s">
        <v>1125</v>
      </c>
      <c r="B6268" s="618">
        <v>2013</v>
      </c>
      <c r="C6268" s="619" t="s">
        <v>424</v>
      </c>
    </row>
    <row r="6269" spans="1:3" x14ac:dyDescent="0.15">
      <c r="A6269" s="619" t="s">
        <v>1125</v>
      </c>
      <c r="B6269" s="618">
        <v>2013</v>
      </c>
      <c r="C6269" s="619" t="s">
        <v>437</v>
      </c>
    </row>
    <row r="6270" spans="1:3" x14ac:dyDescent="0.15">
      <c r="A6270" s="619" t="s">
        <v>1125</v>
      </c>
      <c r="B6270" s="618">
        <v>2013</v>
      </c>
      <c r="C6270" s="619" t="s">
        <v>424</v>
      </c>
    </row>
    <row r="6271" spans="1:3" x14ac:dyDescent="0.15">
      <c r="A6271" s="619" t="s">
        <v>1125</v>
      </c>
      <c r="B6271" s="618">
        <v>2013</v>
      </c>
      <c r="C6271" s="619" t="s">
        <v>424</v>
      </c>
    </row>
    <row r="6272" spans="1:3" x14ac:dyDescent="0.15">
      <c r="A6272" s="619" t="s">
        <v>1125</v>
      </c>
      <c r="B6272" s="618">
        <v>2013</v>
      </c>
      <c r="C6272" s="619" t="s">
        <v>424</v>
      </c>
    </row>
    <row r="6273" spans="1:3" x14ac:dyDescent="0.15">
      <c r="A6273" s="619" t="s">
        <v>1125</v>
      </c>
      <c r="B6273" s="618">
        <v>2013</v>
      </c>
      <c r="C6273" s="619" t="s">
        <v>437</v>
      </c>
    </row>
    <row r="6274" spans="1:3" x14ac:dyDescent="0.15">
      <c r="A6274" s="619" t="s">
        <v>1125</v>
      </c>
      <c r="B6274" s="618">
        <v>2013</v>
      </c>
      <c r="C6274" s="619" t="s">
        <v>437</v>
      </c>
    </row>
    <row r="6275" spans="1:3" x14ac:dyDescent="0.15">
      <c r="A6275" s="619" t="s">
        <v>1125</v>
      </c>
      <c r="B6275" s="618">
        <v>2013</v>
      </c>
      <c r="C6275" s="619" t="s">
        <v>424</v>
      </c>
    </row>
    <row r="6276" spans="1:3" x14ac:dyDescent="0.15">
      <c r="A6276" s="619" t="s">
        <v>1125</v>
      </c>
      <c r="B6276" s="618">
        <v>2013</v>
      </c>
      <c r="C6276" s="619" t="s">
        <v>455</v>
      </c>
    </row>
    <row r="6277" spans="1:3" x14ac:dyDescent="0.15">
      <c r="A6277" s="619" t="s">
        <v>1125</v>
      </c>
      <c r="B6277" s="618">
        <v>2013</v>
      </c>
      <c r="C6277" s="619" t="s">
        <v>424</v>
      </c>
    </row>
    <row r="6278" spans="1:3" x14ac:dyDescent="0.15">
      <c r="A6278" s="619" t="s">
        <v>1125</v>
      </c>
      <c r="B6278" s="618">
        <v>2013</v>
      </c>
      <c r="C6278" s="619" t="s">
        <v>437</v>
      </c>
    </row>
    <row r="6279" spans="1:3" x14ac:dyDescent="0.15">
      <c r="A6279" s="619" t="s">
        <v>1125</v>
      </c>
      <c r="B6279" s="618">
        <v>2013</v>
      </c>
      <c r="C6279" s="619" t="s">
        <v>437</v>
      </c>
    </row>
    <row r="6280" spans="1:3" x14ac:dyDescent="0.15">
      <c r="A6280" s="619" t="s">
        <v>1125</v>
      </c>
      <c r="B6280" s="618">
        <v>2013</v>
      </c>
      <c r="C6280" s="619" t="s">
        <v>437</v>
      </c>
    </row>
    <row r="6281" spans="1:3" x14ac:dyDescent="0.15">
      <c r="A6281" s="619" t="s">
        <v>1125</v>
      </c>
      <c r="B6281" s="618">
        <v>2013</v>
      </c>
      <c r="C6281" s="619" t="s">
        <v>437</v>
      </c>
    </row>
    <row r="6282" spans="1:3" x14ac:dyDescent="0.15">
      <c r="A6282" s="619" t="s">
        <v>1125</v>
      </c>
      <c r="B6282" s="618">
        <v>2013</v>
      </c>
      <c r="C6282" s="619" t="s">
        <v>437</v>
      </c>
    </row>
    <row r="6283" spans="1:3" x14ac:dyDescent="0.15">
      <c r="A6283" s="619" t="s">
        <v>1125</v>
      </c>
      <c r="B6283" s="618">
        <v>2013</v>
      </c>
      <c r="C6283" s="619" t="s">
        <v>424</v>
      </c>
    </row>
    <row r="6284" spans="1:3" x14ac:dyDescent="0.15">
      <c r="A6284" s="619" t="s">
        <v>1125</v>
      </c>
      <c r="B6284" s="618">
        <v>2013</v>
      </c>
      <c r="C6284" s="619" t="s">
        <v>437</v>
      </c>
    </row>
    <row r="6285" spans="1:3" x14ac:dyDescent="0.15">
      <c r="A6285" s="619" t="s">
        <v>1125</v>
      </c>
      <c r="B6285" s="618">
        <v>2013</v>
      </c>
      <c r="C6285" s="619" t="s">
        <v>424</v>
      </c>
    </row>
    <row r="6286" spans="1:3" x14ac:dyDescent="0.15">
      <c r="A6286" s="619" t="s">
        <v>1125</v>
      </c>
      <c r="B6286" s="618">
        <v>2013</v>
      </c>
      <c r="C6286" s="619" t="s">
        <v>424</v>
      </c>
    </row>
    <row r="6287" spans="1:3" x14ac:dyDescent="0.15">
      <c r="A6287" s="619" t="s">
        <v>1125</v>
      </c>
      <c r="B6287" s="618" t="s">
        <v>1081</v>
      </c>
      <c r="C6287" s="619" t="s">
        <v>424</v>
      </c>
    </row>
    <row r="6288" spans="1:3" x14ac:dyDescent="0.15">
      <c r="A6288" s="619" t="s">
        <v>1125</v>
      </c>
      <c r="B6288" s="618">
        <v>2013</v>
      </c>
      <c r="C6288" s="619" t="s">
        <v>424</v>
      </c>
    </row>
    <row r="6289" spans="1:3" x14ac:dyDescent="0.15">
      <c r="A6289" s="619" t="s">
        <v>1125</v>
      </c>
      <c r="B6289" s="618">
        <v>2013</v>
      </c>
      <c r="C6289" s="619" t="s">
        <v>424</v>
      </c>
    </row>
    <row r="6290" spans="1:3" x14ac:dyDescent="0.15">
      <c r="A6290" s="619" t="s">
        <v>1125</v>
      </c>
      <c r="B6290" s="618">
        <v>2013</v>
      </c>
      <c r="C6290" s="619" t="s">
        <v>1102</v>
      </c>
    </row>
    <row r="6291" spans="1:3" x14ac:dyDescent="0.15">
      <c r="A6291" s="619" t="s">
        <v>1125</v>
      </c>
      <c r="B6291" s="618">
        <v>2013</v>
      </c>
      <c r="C6291" s="619" t="s">
        <v>437</v>
      </c>
    </row>
    <row r="6292" spans="1:3" x14ac:dyDescent="0.15">
      <c r="A6292" s="619" t="s">
        <v>1125</v>
      </c>
      <c r="B6292" s="618">
        <v>2013</v>
      </c>
      <c r="C6292" s="619" t="s">
        <v>437</v>
      </c>
    </row>
    <row r="6293" spans="1:3" x14ac:dyDescent="0.15">
      <c r="A6293" s="619" t="s">
        <v>1125</v>
      </c>
      <c r="B6293" s="618">
        <v>2013</v>
      </c>
      <c r="C6293" s="619" t="s">
        <v>1080</v>
      </c>
    </row>
    <row r="6294" spans="1:3" x14ac:dyDescent="0.15">
      <c r="A6294" s="619" t="s">
        <v>1125</v>
      </c>
      <c r="B6294" s="618">
        <v>2013</v>
      </c>
      <c r="C6294" s="619" t="s">
        <v>424</v>
      </c>
    </row>
    <row r="6295" spans="1:3" x14ac:dyDescent="0.15">
      <c r="A6295" s="619" t="s">
        <v>1125</v>
      </c>
      <c r="B6295" s="618">
        <v>2013</v>
      </c>
      <c r="C6295" s="619" t="s">
        <v>424</v>
      </c>
    </row>
    <row r="6296" spans="1:3" x14ac:dyDescent="0.15">
      <c r="A6296" s="619" t="s">
        <v>1125</v>
      </c>
      <c r="B6296" s="618">
        <v>2013</v>
      </c>
      <c r="C6296" s="619" t="s">
        <v>424</v>
      </c>
    </row>
    <row r="6297" spans="1:3" x14ac:dyDescent="0.15">
      <c r="A6297" s="619" t="s">
        <v>1125</v>
      </c>
      <c r="B6297" s="618">
        <v>2013</v>
      </c>
      <c r="C6297" s="619" t="s">
        <v>424</v>
      </c>
    </row>
    <row r="6298" spans="1:3" x14ac:dyDescent="0.15">
      <c r="A6298" s="619" t="s">
        <v>1125</v>
      </c>
      <c r="B6298" s="618">
        <v>2013</v>
      </c>
      <c r="C6298" s="619" t="s">
        <v>424</v>
      </c>
    </row>
    <row r="6299" spans="1:3" x14ac:dyDescent="0.15">
      <c r="A6299" s="619" t="s">
        <v>1125</v>
      </c>
      <c r="B6299" s="618">
        <v>2013</v>
      </c>
      <c r="C6299" s="619" t="s">
        <v>424</v>
      </c>
    </row>
    <row r="6300" spans="1:3" x14ac:dyDescent="0.15">
      <c r="A6300" s="619" t="s">
        <v>1125</v>
      </c>
      <c r="B6300" s="618">
        <v>2013</v>
      </c>
      <c r="C6300" s="619" t="s">
        <v>424</v>
      </c>
    </row>
    <row r="6301" spans="1:3" x14ac:dyDescent="0.15">
      <c r="A6301" s="619" t="s">
        <v>1125</v>
      </c>
      <c r="B6301" s="618">
        <v>2013</v>
      </c>
      <c r="C6301" s="619" t="s">
        <v>1102</v>
      </c>
    </row>
    <row r="6302" spans="1:3" x14ac:dyDescent="0.15">
      <c r="A6302" s="619" t="s">
        <v>1125</v>
      </c>
      <c r="B6302" s="618">
        <v>2013</v>
      </c>
      <c r="C6302" s="619" t="s">
        <v>424</v>
      </c>
    </row>
    <row r="6303" spans="1:3" x14ac:dyDescent="0.15">
      <c r="A6303" s="619" t="s">
        <v>1125</v>
      </c>
      <c r="B6303" s="618">
        <v>2013</v>
      </c>
      <c r="C6303" s="619" t="s">
        <v>424</v>
      </c>
    </row>
    <row r="6304" spans="1:3" x14ac:dyDescent="0.15">
      <c r="A6304" s="619" t="s">
        <v>1125</v>
      </c>
      <c r="B6304" s="618">
        <v>2013</v>
      </c>
      <c r="C6304" s="619" t="s">
        <v>424</v>
      </c>
    </row>
    <row r="6305" spans="1:3" x14ac:dyDescent="0.15">
      <c r="A6305" s="619" t="s">
        <v>1125</v>
      </c>
      <c r="B6305" s="618">
        <v>2013</v>
      </c>
      <c r="C6305" s="619" t="s">
        <v>424</v>
      </c>
    </row>
    <row r="6306" spans="1:3" x14ac:dyDescent="0.15">
      <c r="A6306" s="619" t="s">
        <v>1125</v>
      </c>
      <c r="B6306" s="618">
        <v>2013</v>
      </c>
      <c r="C6306" s="619" t="s">
        <v>424</v>
      </c>
    </row>
    <row r="6307" spans="1:3" x14ac:dyDescent="0.15">
      <c r="A6307" s="619" t="s">
        <v>1125</v>
      </c>
      <c r="B6307" s="618">
        <v>2013</v>
      </c>
      <c r="C6307" s="619" t="s">
        <v>424</v>
      </c>
    </row>
    <row r="6308" spans="1:3" x14ac:dyDescent="0.15">
      <c r="A6308" s="619" t="s">
        <v>1125</v>
      </c>
      <c r="B6308" s="618">
        <v>2013</v>
      </c>
      <c r="C6308" s="619" t="s">
        <v>1102</v>
      </c>
    </row>
    <row r="6309" spans="1:3" x14ac:dyDescent="0.15">
      <c r="A6309" s="619" t="s">
        <v>1125</v>
      </c>
      <c r="B6309" s="618">
        <v>2013</v>
      </c>
      <c r="C6309" s="619" t="s">
        <v>424</v>
      </c>
    </row>
    <row r="6310" spans="1:3" x14ac:dyDescent="0.15">
      <c r="A6310" s="619" t="s">
        <v>1125</v>
      </c>
      <c r="B6310" s="618">
        <v>2013</v>
      </c>
      <c r="C6310" s="619" t="s">
        <v>424</v>
      </c>
    </row>
    <row r="6311" spans="1:3" x14ac:dyDescent="0.15">
      <c r="A6311" s="619" t="s">
        <v>1125</v>
      </c>
      <c r="B6311" s="618">
        <v>2013</v>
      </c>
      <c r="C6311" s="619" t="s">
        <v>424</v>
      </c>
    </row>
    <row r="6312" spans="1:3" x14ac:dyDescent="0.15">
      <c r="A6312" s="619" t="s">
        <v>1125</v>
      </c>
      <c r="B6312" s="618">
        <v>2013</v>
      </c>
      <c r="C6312" s="619" t="s">
        <v>424</v>
      </c>
    </row>
    <row r="6313" spans="1:3" x14ac:dyDescent="0.15">
      <c r="A6313" s="619" t="s">
        <v>1125</v>
      </c>
      <c r="B6313" s="618">
        <v>2013</v>
      </c>
      <c r="C6313" s="619" t="s">
        <v>424</v>
      </c>
    </row>
    <row r="6314" spans="1:3" x14ac:dyDescent="0.15">
      <c r="A6314" s="619" t="s">
        <v>1125</v>
      </c>
      <c r="B6314" s="618">
        <v>2013</v>
      </c>
      <c r="C6314" s="619" t="s">
        <v>424</v>
      </c>
    </row>
    <row r="6315" spans="1:3" x14ac:dyDescent="0.15">
      <c r="A6315" s="619" t="s">
        <v>1125</v>
      </c>
      <c r="B6315" s="618">
        <v>2013</v>
      </c>
      <c r="C6315" s="619" t="s">
        <v>424</v>
      </c>
    </row>
    <row r="6316" spans="1:3" x14ac:dyDescent="0.15">
      <c r="A6316" s="619" t="s">
        <v>1125</v>
      </c>
      <c r="B6316" s="618">
        <v>2013</v>
      </c>
      <c r="C6316" s="619" t="s">
        <v>424</v>
      </c>
    </row>
    <row r="6317" spans="1:3" x14ac:dyDescent="0.15">
      <c r="A6317" s="619" t="s">
        <v>1125</v>
      </c>
      <c r="B6317" s="618">
        <v>2013</v>
      </c>
      <c r="C6317" s="619" t="s">
        <v>424</v>
      </c>
    </row>
    <row r="6318" spans="1:3" x14ac:dyDescent="0.15">
      <c r="A6318" s="619" t="s">
        <v>1125</v>
      </c>
      <c r="B6318" s="618">
        <v>2013</v>
      </c>
      <c r="C6318" s="619" t="s">
        <v>424</v>
      </c>
    </row>
    <row r="6319" spans="1:3" x14ac:dyDescent="0.15">
      <c r="A6319" s="619" t="s">
        <v>1125</v>
      </c>
      <c r="B6319" s="618">
        <v>2013</v>
      </c>
      <c r="C6319" s="619" t="s">
        <v>437</v>
      </c>
    </row>
    <row r="6320" spans="1:3" x14ac:dyDescent="0.15">
      <c r="A6320" s="619" t="s">
        <v>1125</v>
      </c>
      <c r="B6320" s="618">
        <v>2013</v>
      </c>
      <c r="C6320" s="619" t="s">
        <v>424</v>
      </c>
    </row>
    <row r="6321" spans="1:3" x14ac:dyDescent="0.15">
      <c r="A6321" s="619" t="s">
        <v>1125</v>
      </c>
      <c r="B6321" s="618">
        <v>2013</v>
      </c>
      <c r="C6321" s="619" t="s">
        <v>424</v>
      </c>
    </row>
    <row r="6322" spans="1:3" x14ac:dyDescent="0.15">
      <c r="A6322" s="619" t="s">
        <v>1125</v>
      </c>
      <c r="B6322" s="618">
        <v>2013</v>
      </c>
      <c r="C6322" s="619" t="s">
        <v>424</v>
      </c>
    </row>
    <row r="6323" spans="1:3" x14ac:dyDescent="0.15">
      <c r="A6323" s="619" t="s">
        <v>1125</v>
      </c>
      <c r="B6323" s="618">
        <v>2013</v>
      </c>
      <c r="C6323" s="619" t="s">
        <v>424</v>
      </c>
    </row>
    <row r="6324" spans="1:3" x14ac:dyDescent="0.15">
      <c r="A6324" s="619" t="s">
        <v>1125</v>
      </c>
      <c r="B6324" s="618">
        <v>2013</v>
      </c>
      <c r="C6324" s="619" t="s">
        <v>424</v>
      </c>
    </row>
    <row r="6325" spans="1:3" x14ac:dyDescent="0.15">
      <c r="A6325" s="618" t="s">
        <v>1125</v>
      </c>
      <c r="B6325" s="618">
        <v>2013</v>
      </c>
      <c r="C6325" s="619" t="s">
        <v>437</v>
      </c>
    </row>
    <row r="6326" spans="1:3" x14ac:dyDescent="0.15">
      <c r="A6326" s="618" t="s">
        <v>1125</v>
      </c>
      <c r="B6326" s="618">
        <v>2013</v>
      </c>
      <c r="C6326" s="619" t="s">
        <v>1080</v>
      </c>
    </row>
    <row r="6327" spans="1:3" x14ac:dyDescent="0.15">
      <c r="A6327" s="618" t="s">
        <v>1125</v>
      </c>
      <c r="B6327" s="618">
        <v>2013</v>
      </c>
      <c r="C6327" s="619" t="s">
        <v>424</v>
      </c>
    </row>
    <row r="6328" spans="1:3" x14ac:dyDescent="0.15">
      <c r="A6328" s="618" t="s">
        <v>1125</v>
      </c>
      <c r="B6328" s="618">
        <v>2013</v>
      </c>
      <c r="C6328" s="619" t="s">
        <v>1080</v>
      </c>
    </row>
    <row r="6329" spans="1:3" x14ac:dyDescent="0.15">
      <c r="A6329" s="618" t="s">
        <v>1125</v>
      </c>
      <c r="B6329" s="618">
        <v>2013</v>
      </c>
      <c r="C6329" s="619" t="s">
        <v>424</v>
      </c>
    </row>
    <row r="6330" spans="1:3" x14ac:dyDescent="0.15">
      <c r="A6330" s="618" t="s">
        <v>1125</v>
      </c>
      <c r="B6330" s="618">
        <v>2013</v>
      </c>
      <c r="C6330" s="619" t="s">
        <v>424</v>
      </c>
    </row>
    <row r="6331" spans="1:3" x14ac:dyDescent="0.15">
      <c r="A6331" s="618" t="s">
        <v>1125</v>
      </c>
      <c r="B6331" s="618">
        <v>2013</v>
      </c>
      <c r="C6331" s="619" t="s">
        <v>424</v>
      </c>
    </row>
    <row r="6332" spans="1:3" x14ac:dyDescent="0.15">
      <c r="A6332" s="618" t="s">
        <v>1125</v>
      </c>
      <c r="B6332" s="618">
        <v>2013</v>
      </c>
      <c r="C6332" s="619" t="s">
        <v>424</v>
      </c>
    </row>
    <row r="6333" spans="1:3" x14ac:dyDescent="0.15">
      <c r="A6333" s="618" t="s">
        <v>1125</v>
      </c>
      <c r="B6333" s="618">
        <v>2013</v>
      </c>
      <c r="C6333" s="619" t="s">
        <v>424</v>
      </c>
    </row>
    <row r="6334" spans="1:3" x14ac:dyDescent="0.15">
      <c r="A6334" s="618" t="s">
        <v>1125</v>
      </c>
      <c r="B6334" s="618">
        <v>2013</v>
      </c>
      <c r="C6334" s="619" t="s">
        <v>424</v>
      </c>
    </row>
    <row r="6335" spans="1:3" x14ac:dyDescent="0.15">
      <c r="A6335" s="618" t="s">
        <v>1125</v>
      </c>
      <c r="B6335" s="618">
        <v>2013</v>
      </c>
      <c r="C6335" s="619" t="s">
        <v>455</v>
      </c>
    </row>
    <row r="6336" spans="1:3" x14ac:dyDescent="0.15">
      <c r="A6336" s="618" t="s">
        <v>1125</v>
      </c>
      <c r="B6336" s="618">
        <v>2013</v>
      </c>
      <c r="C6336" s="619" t="s">
        <v>424</v>
      </c>
    </row>
    <row r="6337" spans="1:3" x14ac:dyDescent="0.15">
      <c r="A6337" s="618" t="s">
        <v>1125</v>
      </c>
      <c r="B6337" s="618">
        <v>2013</v>
      </c>
      <c r="C6337" s="619" t="s">
        <v>437</v>
      </c>
    </row>
    <row r="6338" spans="1:3" x14ac:dyDescent="0.15">
      <c r="A6338" s="618" t="s">
        <v>1125</v>
      </c>
      <c r="B6338" s="618">
        <v>2013</v>
      </c>
      <c r="C6338" s="619" t="s">
        <v>437</v>
      </c>
    </row>
    <row r="6339" spans="1:3" x14ac:dyDescent="0.15">
      <c r="A6339" s="618" t="s">
        <v>1125</v>
      </c>
      <c r="B6339" s="618">
        <v>2013</v>
      </c>
      <c r="C6339" s="619" t="s">
        <v>424</v>
      </c>
    </row>
    <row r="6340" spans="1:3" x14ac:dyDescent="0.15">
      <c r="A6340" s="618" t="s">
        <v>1125</v>
      </c>
      <c r="B6340" s="618">
        <v>2013</v>
      </c>
      <c r="C6340" s="619" t="s">
        <v>424</v>
      </c>
    </row>
    <row r="6341" spans="1:3" x14ac:dyDescent="0.15">
      <c r="A6341" s="618" t="s">
        <v>1125</v>
      </c>
      <c r="B6341" s="618">
        <v>2013</v>
      </c>
      <c r="C6341" s="619" t="s">
        <v>424</v>
      </c>
    </row>
    <row r="6342" spans="1:3" x14ac:dyDescent="0.15">
      <c r="A6342" s="618" t="s">
        <v>1125</v>
      </c>
      <c r="B6342" s="618">
        <v>2013</v>
      </c>
      <c r="C6342" s="619" t="s">
        <v>424</v>
      </c>
    </row>
    <row r="6343" spans="1:3" x14ac:dyDescent="0.15">
      <c r="A6343" s="618" t="s">
        <v>1125</v>
      </c>
      <c r="B6343" s="618">
        <v>2013</v>
      </c>
      <c r="C6343" s="619" t="s">
        <v>424</v>
      </c>
    </row>
    <row r="6344" spans="1:3" x14ac:dyDescent="0.15">
      <c r="A6344" s="618" t="s">
        <v>1125</v>
      </c>
      <c r="B6344" s="618">
        <v>2013</v>
      </c>
      <c r="C6344" s="619" t="s">
        <v>424</v>
      </c>
    </row>
    <row r="6345" spans="1:3" x14ac:dyDescent="0.15">
      <c r="A6345" s="618" t="s">
        <v>1125</v>
      </c>
      <c r="B6345" s="618">
        <v>2013</v>
      </c>
      <c r="C6345" s="619" t="s">
        <v>424</v>
      </c>
    </row>
    <row r="6346" spans="1:3" x14ac:dyDescent="0.15">
      <c r="A6346" s="618" t="s">
        <v>1125</v>
      </c>
      <c r="B6346" s="618">
        <v>2013</v>
      </c>
      <c r="C6346" s="619" t="s">
        <v>424</v>
      </c>
    </row>
    <row r="6347" spans="1:3" x14ac:dyDescent="0.15">
      <c r="A6347" s="618" t="s">
        <v>1125</v>
      </c>
      <c r="B6347" s="618">
        <v>2013</v>
      </c>
      <c r="C6347" s="619" t="s">
        <v>424</v>
      </c>
    </row>
    <row r="6348" spans="1:3" x14ac:dyDescent="0.15">
      <c r="A6348" s="618" t="s">
        <v>1125</v>
      </c>
      <c r="B6348" s="618">
        <v>2013</v>
      </c>
      <c r="C6348" s="619" t="s">
        <v>1102</v>
      </c>
    </row>
    <row r="6349" spans="1:3" x14ac:dyDescent="0.15">
      <c r="A6349" s="618" t="s">
        <v>1125</v>
      </c>
      <c r="B6349" s="618">
        <v>2013</v>
      </c>
      <c r="C6349" s="619" t="s">
        <v>424</v>
      </c>
    </row>
    <row r="6350" spans="1:3" x14ac:dyDescent="0.15">
      <c r="A6350" s="618" t="s">
        <v>1125</v>
      </c>
      <c r="B6350" s="618">
        <v>2013</v>
      </c>
      <c r="C6350" s="619" t="s">
        <v>424</v>
      </c>
    </row>
    <row r="6351" spans="1:3" x14ac:dyDescent="0.15">
      <c r="A6351" s="618" t="s">
        <v>1125</v>
      </c>
      <c r="B6351" s="618">
        <v>2013</v>
      </c>
      <c r="C6351" s="619" t="s">
        <v>424</v>
      </c>
    </row>
    <row r="6352" spans="1:3" x14ac:dyDescent="0.15">
      <c r="A6352" s="618" t="s">
        <v>1125</v>
      </c>
      <c r="B6352" s="618">
        <v>2013</v>
      </c>
      <c r="C6352" s="619" t="s">
        <v>424</v>
      </c>
    </row>
    <row r="6353" spans="1:3" x14ac:dyDescent="0.15">
      <c r="A6353" s="618" t="s">
        <v>1125</v>
      </c>
      <c r="B6353" s="618">
        <v>2013</v>
      </c>
      <c r="C6353" s="619" t="s">
        <v>424</v>
      </c>
    </row>
    <row r="6354" spans="1:3" x14ac:dyDescent="0.15">
      <c r="A6354" s="618" t="s">
        <v>1125</v>
      </c>
      <c r="B6354" s="618">
        <v>2013</v>
      </c>
      <c r="C6354" s="619" t="s">
        <v>437</v>
      </c>
    </row>
    <row r="6355" spans="1:3" x14ac:dyDescent="0.15">
      <c r="A6355" s="618" t="s">
        <v>1125</v>
      </c>
      <c r="B6355" s="618">
        <v>2013</v>
      </c>
      <c r="C6355" s="619" t="s">
        <v>424</v>
      </c>
    </row>
    <row r="6356" spans="1:3" x14ac:dyDescent="0.15">
      <c r="A6356" s="618" t="s">
        <v>1125</v>
      </c>
      <c r="B6356" s="618">
        <v>2013</v>
      </c>
      <c r="C6356" s="619" t="s">
        <v>424</v>
      </c>
    </row>
    <row r="6357" spans="1:3" x14ac:dyDescent="0.15">
      <c r="A6357" s="618" t="s">
        <v>1125</v>
      </c>
      <c r="B6357" s="618">
        <v>2013</v>
      </c>
      <c r="C6357" s="619" t="s">
        <v>424</v>
      </c>
    </row>
    <row r="6358" spans="1:3" x14ac:dyDescent="0.15">
      <c r="A6358" s="618" t="s">
        <v>1125</v>
      </c>
      <c r="B6358" s="618">
        <v>2013</v>
      </c>
      <c r="C6358" s="619" t="s">
        <v>424</v>
      </c>
    </row>
    <row r="6359" spans="1:3" x14ac:dyDescent="0.15">
      <c r="A6359" s="618" t="s">
        <v>1125</v>
      </c>
      <c r="B6359" s="618">
        <v>2013</v>
      </c>
      <c r="C6359" s="619" t="s">
        <v>424</v>
      </c>
    </row>
    <row r="6360" spans="1:3" x14ac:dyDescent="0.15">
      <c r="A6360" s="618" t="s">
        <v>1125</v>
      </c>
      <c r="B6360" s="618">
        <v>2013</v>
      </c>
      <c r="C6360" s="619" t="s">
        <v>424</v>
      </c>
    </row>
    <row r="6361" spans="1:3" x14ac:dyDescent="0.15">
      <c r="A6361" s="618" t="s">
        <v>1125</v>
      </c>
      <c r="B6361" s="618">
        <v>2013</v>
      </c>
      <c r="C6361" s="619" t="s">
        <v>437</v>
      </c>
    </row>
    <row r="6362" spans="1:3" x14ac:dyDescent="0.15">
      <c r="A6362" s="618" t="s">
        <v>1125</v>
      </c>
      <c r="B6362" s="618">
        <v>2013</v>
      </c>
      <c r="C6362" s="619" t="s">
        <v>424</v>
      </c>
    </row>
    <row r="6363" spans="1:3" x14ac:dyDescent="0.15">
      <c r="A6363" s="618" t="s">
        <v>1125</v>
      </c>
      <c r="B6363" s="618">
        <v>2013</v>
      </c>
      <c r="C6363" s="619" t="s">
        <v>424</v>
      </c>
    </row>
    <row r="6364" spans="1:3" x14ac:dyDescent="0.15">
      <c r="A6364" s="618" t="s">
        <v>1125</v>
      </c>
      <c r="B6364" s="618">
        <v>2013</v>
      </c>
      <c r="C6364" s="619" t="s">
        <v>424</v>
      </c>
    </row>
    <row r="6365" spans="1:3" x14ac:dyDescent="0.15">
      <c r="A6365" s="618" t="s">
        <v>1125</v>
      </c>
      <c r="B6365" s="618">
        <v>2013</v>
      </c>
      <c r="C6365" s="619" t="s">
        <v>424</v>
      </c>
    </row>
    <row r="6366" spans="1:3" x14ac:dyDescent="0.15">
      <c r="A6366" s="618" t="s">
        <v>1125</v>
      </c>
      <c r="B6366" s="618">
        <v>2013</v>
      </c>
      <c r="C6366" s="619" t="s">
        <v>424</v>
      </c>
    </row>
    <row r="6367" spans="1:3" x14ac:dyDescent="0.15">
      <c r="A6367" s="618" t="s">
        <v>1125</v>
      </c>
      <c r="B6367" s="618">
        <v>2013</v>
      </c>
      <c r="C6367" s="619" t="s">
        <v>424</v>
      </c>
    </row>
    <row r="6368" spans="1:3" x14ac:dyDescent="0.15">
      <c r="A6368" s="618" t="s">
        <v>1125</v>
      </c>
      <c r="B6368" s="618">
        <v>2013</v>
      </c>
      <c r="C6368" s="619" t="s">
        <v>437</v>
      </c>
    </row>
    <row r="6369" spans="1:3" x14ac:dyDescent="0.15">
      <c r="A6369" s="618" t="s">
        <v>1125</v>
      </c>
      <c r="B6369" s="618">
        <v>2013</v>
      </c>
      <c r="C6369" s="619" t="s">
        <v>424</v>
      </c>
    </row>
    <row r="6370" spans="1:3" x14ac:dyDescent="0.15">
      <c r="A6370" s="618" t="s">
        <v>1125</v>
      </c>
      <c r="B6370" s="618">
        <v>2013</v>
      </c>
      <c r="C6370" s="619" t="s">
        <v>424</v>
      </c>
    </row>
    <row r="6371" spans="1:3" x14ac:dyDescent="0.15">
      <c r="A6371" s="618" t="s">
        <v>1125</v>
      </c>
      <c r="B6371" s="618">
        <v>2013</v>
      </c>
      <c r="C6371" s="619" t="s">
        <v>424</v>
      </c>
    </row>
    <row r="6372" spans="1:3" x14ac:dyDescent="0.15">
      <c r="A6372" s="618" t="s">
        <v>1125</v>
      </c>
      <c r="B6372" s="618">
        <v>2013</v>
      </c>
      <c r="C6372" s="619" t="s">
        <v>437</v>
      </c>
    </row>
    <row r="6373" spans="1:3" x14ac:dyDescent="0.15">
      <c r="A6373" s="619" t="s">
        <v>1125</v>
      </c>
      <c r="B6373" s="618">
        <v>2013</v>
      </c>
      <c r="C6373" s="619" t="s">
        <v>437</v>
      </c>
    </row>
    <row r="6374" spans="1:3" x14ac:dyDescent="0.15">
      <c r="A6374" s="619" t="s">
        <v>1125</v>
      </c>
      <c r="B6374" s="618">
        <v>2013</v>
      </c>
      <c r="C6374" s="619" t="s">
        <v>424</v>
      </c>
    </row>
    <row r="6375" spans="1:3" x14ac:dyDescent="0.15">
      <c r="A6375" s="619" t="s">
        <v>1125</v>
      </c>
      <c r="B6375" s="618">
        <v>2013</v>
      </c>
      <c r="C6375" s="619" t="s">
        <v>1107</v>
      </c>
    </row>
    <row r="6376" spans="1:3" x14ac:dyDescent="0.15">
      <c r="A6376" s="619" t="s">
        <v>1125</v>
      </c>
      <c r="B6376" s="618">
        <v>2013</v>
      </c>
      <c r="C6376" s="619" t="s">
        <v>424</v>
      </c>
    </row>
    <row r="6377" spans="1:3" x14ac:dyDescent="0.15">
      <c r="A6377" s="619" t="s">
        <v>1125</v>
      </c>
      <c r="B6377" s="618">
        <v>2013</v>
      </c>
      <c r="C6377" s="619" t="s">
        <v>424</v>
      </c>
    </row>
    <row r="6378" spans="1:3" x14ac:dyDescent="0.15">
      <c r="A6378" s="619" t="s">
        <v>1125</v>
      </c>
      <c r="B6378" s="618">
        <v>2013</v>
      </c>
      <c r="C6378" s="619" t="s">
        <v>1080</v>
      </c>
    </row>
    <row r="6379" spans="1:3" x14ac:dyDescent="0.15">
      <c r="A6379" s="619" t="s">
        <v>1125</v>
      </c>
      <c r="B6379" s="618">
        <v>2013</v>
      </c>
      <c r="C6379" s="619" t="s">
        <v>424</v>
      </c>
    </row>
    <row r="6380" spans="1:3" x14ac:dyDescent="0.15">
      <c r="A6380" s="619" t="s">
        <v>1125</v>
      </c>
      <c r="B6380" s="618">
        <v>2013</v>
      </c>
      <c r="C6380" s="619" t="s">
        <v>1103</v>
      </c>
    </row>
    <row r="6381" spans="1:3" x14ac:dyDescent="0.15">
      <c r="A6381" s="619" t="s">
        <v>1125</v>
      </c>
      <c r="B6381" s="618">
        <v>2013</v>
      </c>
      <c r="C6381" s="619" t="s">
        <v>437</v>
      </c>
    </row>
    <row r="6382" spans="1:3" x14ac:dyDescent="0.15">
      <c r="A6382" s="619" t="s">
        <v>1125</v>
      </c>
      <c r="B6382" s="618">
        <v>2013</v>
      </c>
      <c r="C6382" s="619" t="s">
        <v>437</v>
      </c>
    </row>
    <row r="6383" spans="1:3" x14ac:dyDescent="0.15">
      <c r="A6383" s="618" t="s">
        <v>1125</v>
      </c>
      <c r="B6383" s="618">
        <v>2013</v>
      </c>
      <c r="C6383" s="619" t="s">
        <v>1080</v>
      </c>
    </row>
    <row r="6384" spans="1:3" x14ac:dyDescent="0.15">
      <c r="A6384" s="619" t="s">
        <v>1125</v>
      </c>
      <c r="B6384" s="618">
        <v>2013</v>
      </c>
      <c r="C6384" s="619" t="s">
        <v>424</v>
      </c>
    </row>
    <row r="6385" spans="1:3" x14ac:dyDescent="0.15">
      <c r="A6385" s="619" t="s">
        <v>1125</v>
      </c>
      <c r="B6385" s="618">
        <v>2013</v>
      </c>
      <c r="C6385" s="619" t="s">
        <v>455</v>
      </c>
    </row>
    <row r="6386" spans="1:3" x14ac:dyDescent="0.15">
      <c r="A6386" s="619" t="s">
        <v>1125</v>
      </c>
      <c r="B6386" s="618">
        <v>2013</v>
      </c>
      <c r="C6386" s="619" t="s">
        <v>424</v>
      </c>
    </row>
    <row r="6387" spans="1:3" x14ac:dyDescent="0.15">
      <c r="A6387" s="619" t="s">
        <v>1125</v>
      </c>
      <c r="B6387" s="618">
        <v>2013</v>
      </c>
      <c r="C6387" s="619" t="s">
        <v>437</v>
      </c>
    </row>
    <row r="6388" spans="1:3" x14ac:dyDescent="0.15">
      <c r="A6388" s="619" t="s">
        <v>1125</v>
      </c>
      <c r="B6388" s="618">
        <v>2013</v>
      </c>
      <c r="C6388" s="619" t="s">
        <v>1080</v>
      </c>
    </row>
    <row r="6389" spans="1:3" x14ac:dyDescent="0.15">
      <c r="A6389" s="619" t="s">
        <v>1125</v>
      </c>
      <c r="B6389" s="618">
        <v>2013</v>
      </c>
      <c r="C6389" s="619" t="s">
        <v>424</v>
      </c>
    </row>
    <row r="6390" spans="1:3" x14ac:dyDescent="0.15">
      <c r="A6390" s="619" t="s">
        <v>1125</v>
      </c>
      <c r="B6390" s="618">
        <v>2013</v>
      </c>
      <c r="C6390" s="619" t="s">
        <v>424</v>
      </c>
    </row>
    <row r="6391" spans="1:3" x14ac:dyDescent="0.15">
      <c r="A6391" s="619" t="s">
        <v>1125</v>
      </c>
      <c r="B6391" s="618">
        <v>2013</v>
      </c>
      <c r="C6391" s="619" t="s">
        <v>424</v>
      </c>
    </row>
    <row r="6392" spans="1:3" x14ac:dyDescent="0.15">
      <c r="A6392" s="619" t="s">
        <v>1125</v>
      </c>
      <c r="B6392" s="618">
        <v>2013</v>
      </c>
      <c r="C6392" s="619" t="s">
        <v>424</v>
      </c>
    </row>
    <row r="6393" spans="1:3" x14ac:dyDescent="0.15">
      <c r="A6393" s="619" t="s">
        <v>1125</v>
      </c>
      <c r="B6393" s="618">
        <v>2013</v>
      </c>
      <c r="C6393" s="619" t="s">
        <v>424</v>
      </c>
    </row>
    <row r="6394" spans="1:3" x14ac:dyDescent="0.15">
      <c r="A6394" s="619" t="s">
        <v>1125</v>
      </c>
      <c r="B6394" s="618">
        <v>2013</v>
      </c>
      <c r="C6394" s="619" t="s">
        <v>1080</v>
      </c>
    </row>
    <row r="6395" spans="1:3" x14ac:dyDescent="0.15">
      <c r="A6395" s="619" t="s">
        <v>1125</v>
      </c>
      <c r="B6395" s="618">
        <v>2013</v>
      </c>
      <c r="C6395" s="619" t="s">
        <v>1104</v>
      </c>
    </row>
    <row r="6396" spans="1:3" x14ac:dyDescent="0.15">
      <c r="A6396" s="619" t="s">
        <v>1125</v>
      </c>
      <c r="B6396" s="618">
        <v>2013</v>
      </c>
      <c r="C6396" s="619" t="s">
        <v>424</v>
      </c>
    </row>
    <row r="6397" spans="1:3" x14ac:dyDescent="0.15">
      <c r="A6397" s="619" t="s">
        <v>1125</v>
      </c>
      <c r="B6397" s="618">
        <v>2013</v>
      </c>
      <c r="C6397" s="619" t="s">
        <v>437</v>
      </c>
    </row>
    <row r="6398" spans="1:3" x14ac:dyDescent="0.15">
      <c r="A6398" s="619" t="s">
        <v>1125</v>
      </c>
      <c r="B6398" s="618">
        <v>2013</v>
      </c>
      <c r="C6398" s="619" t="s">
        <v>424</v>
      </c>
    </row>
    <row r="6399" spans="1:3" x14ac:dyDescent="0.15">
      <c r="A6399" s="619" t="s">
        <v>1125</v>
      </c>
      <c r="B6399" s="618">
        <v>2013</v>
      </c>
      <c r="C6399" s="619" t="s">
        <v>1080</v>
      </c>
    </row>
    <row r="6400" spans="1:3" x14ac:dyDescent="0.15">
      <c r="A6400" s="619" t="s">
        <v>1125</v>
      </c>
      <c r="B6400" s="618">
        <v>2013</v>
      </c>
      <c r="C6400" s="619" t="s">
        <v>437</v>
      </c>
    </row>
    <row r="6401" spans="1:3" x14ac:dyDescent="0.15">
      <c r="A6401" s="619" t="s">
        <v>1125</v>
      </c>
      <c r="B6401" s="618">
        <v>2013</v>
      </c>
      <c r="C6401" s="619" t="s">
        <v>424</v>
      </c>
    </row>
    <row r="6402" spans="1:3" x14ac:dyDescent="0.15">
      <c r="A6402" s="619" t="s">
        <v>1125</v>
      </c>
      <c r="B6402" s="618">
        <v>2013</v>
      </c>
      <c r="C6402" s="619" t="s">
        <v>437</v>
      </c>
    </row>
    <row r="6403" spans="1:3" x14ac:dyDescent="0.15">
      <c r="A6403" s="619" t="s">
        <v>1125</v>
      </c>
      <c r="B6403" s="618">
        <v>2013</v>
      </c>
      <c r="C6403" s="619" t="s">
        <v>424</v>
      </c>
    </row>
    <row r="6404" spans="1:3" x14ac:dyDescent="0.15">
      <c r="A6404" s="619" t="s">
        <v>1125</v>
      </c>
      <c r="B6404" s="618">
        <v>2013</v>
      </c>
      <c r="C6404" s="619" t="s">
        <v>1104</v>
      </c>
    </row>
    <row r="6405" spans="1:3" x14ac:dyDescent="0.15">
      <c r="A6405" s="619" t="s">
        <v>1125</v>
      </c>
      <c r="B6405" s="618">
        <v>2013</v>
      </c>
      <c r="C6405" s="619" t="s">
        <v>424</v>
      </c>
    </row>
    <row r="6406" spans="1:3" x14ac:dyDescent="0.15">
      <c r="A6406" s="619" t="s">
        <v>1125</v>
      </c>
      <c r="B6406" s="618">
        <v>2013</v>
      </c>
      <c r="C6406" s="619" t="s">
        <v>424</v>
      </c>
    </row>
    <row r="6407" spans="1:3" x14ac:dyDescent="0.15">
      <c r="A6407" s="619" t="s">
        <v>1125</v>
      </c>
      <c r="B6407" s="618">
        <v>2013</v>
      </c>
      <c r="C6407" s="619" t="s">
        <v>424</v>
      </c>
    </row>
    <row r="6408" spans="1:3" x14ac:dyDescent="0.15">
      <c r="A6408" s="619" t="s">
        <v>1125</v>
      </c>
      <c r="B6408" s="618">
        <v>2013</v>
      </c>
      <c r="C6408" s="619" t="s">
        <v>1080</v>
      </c>
    </row>
    <row r="6409" spans="1:3" x14ac:dyDescent="0.15">
      <c r="A6409" s="619" t="s">
        <v>1125</v>
      </c>
      <c r="B6409" s="618">
        <v>2013</v>
      </c>
      <c r="C6409" s="619" t="s">
        <v>1103</v>
      </c>
    </row>
    <row r="6410" spans="1:3" x14ac:dyDescent="0.15">
      <c r="A6410" s="619" t="s">
        <v>1125</v>
      </c>
      <c r="B6410" s="618">
        <v>2013</v>
      </c>
      <c r="C6410" s="619" t="s">
        <v>1101</v>
      </c>
    </row>
    <row r="6411" spans="1:3" x14ac:dyDescent="0.15">
      <c r="A6411" s="619" t="s">
        <v>1125</v>
      </c>
      <c r="B6411" s="618">
        <v>2013</v>
      </c>
      <c r="C6411" s="619" t="s">
        <v>424</v>
      </c>
    </row>
    <row r="6412" spans="1:3" x14ac:dyDescent="0.15">
      <c r="A6412" s="619" t="s">
        <v>1125</v>
      </c>
      <c r="B6412" s="618">
        <v>2013</v>
      </c>
      <c r="C6412" s="619" t="s">
        <v>1080</v>
      </c>
    </row>
    <row r="6413" spans="1:3" x14ac:dyDescent="0.15">
      <c r="A6413" s="619" t="s">
        <v>1125</v>
      </c>
      <c r="B6413" s="618">
        <v>2013</v>
      </c>
      <c r="C6413" s="619" t="s">
        <v>1080</v>
      </c>
    </row>
    <row r="6414" spans="1:3" x14ac:dyDescent="0.15">
      <c r="A6414" s="619" t="s">
        <v>1125</v>
      </c>
      <c r="B6414" s="618">
        <v>2013</v>
      </c>
      <c r="C6414" s="619" t="s">
        <v>437</v>
      </c>
    </row>
    <row r="6415" spans="1:3" x14ac:dyDescent="0.15">
      <c r="A6415" s="619" t="s">
        <v>1125</v>
      </c>
      <c r="B6415" s="618">
        <v>2013</v>
      </c>
      <c r="C6415" s="619" t="s">
        <v>1080</v>
      </c>
    </row>
    <row r="6416" spans="1:3" x14ac:dyDescent="0.15">
      <c r="A6416" s="619" t="s">
        <v>1125</v>
      </c>
      <c r="B6416" s="618">
        <v>2013</v>
      </c>
      <c r="C6416" s="619" t="s">
        <v>437</v>
      </c>
    </row>
    <row r="6417" spans="1:3" x14ac:dyDescent="0.15">
      <c r="A6417" s="618" t="s">
        <v>1125</v>
      </c>
      <c r="B6417" s="618">
        <v>2013</v>
      </c>
      <c r="C6417" s="619" t="s">
        <v>1080</v>
      </c>
    </row>
    <row r="6418" spans="1:3" x14ac:dyDescent="0.15">
      <c r="A6418" s="618" t="s">
        <v>1125</v>
      </c>
      <c r="B6418" s="618">
        <v>2013</v>
      </c>
      <c r="C6418" s="619" t="s">
        <v>437</v>
      </c>
    </row>
    <row r="6419" spans="1:3" x14ac:dyDescent="0.15">
      <c r="A6419" s="618" t="s">
        <v>1125</v>
      </c>
      <c r="B6419" s="618">
        <v>2013</v>
      </c>
      <c r="C6419" s="619" t="s">
        <v>437</v>
      </c>
    </row>
    <row r="6420" spans="1:3" x14ac:dyDescent="0.15">
      <c r="A6420" s="618" t="s">
        <v>1125</v>
      </c>
      <c r="B6420" s="618">
        <v>2013</v>
      </c>
      <c r="C6420" s="619" t="s">
        <v>424</v>
      </c>
    </row>
    <row r="6421" spans="1:3" x14ac:dyDescent="0.15">
      <c r="A6421" s="618" t="s">
        <v>1125</v>
      </c>
      <c r="B6421" s="618">
        <v>2013</v>
      </c>
      <c r="C6421" s="619" t="s">
        <v>424</v>
      </c>
    </row>
    <row r="6422" spans="1:3" x14ac:dyDescent="0.15">
      <c r="A6422" s="618" t="s">
        <v>1125</v>
      </c>
      <c r="B6422" s="618">
        <v>2013</v>
      </c>
      <c r="C6422" s="619" t="s">
        <v>1080</v>
      </c>
    </row>
    <row r="6423" spans="1:3" x14ac:dyDescent="0.15">
      <c r="A6423" s="618" t="s">
        <v>1125</v>
      </c>
      <c r="B6423" s="618">
        <v>2013</v>
      </c>
      <c r="C6423" s="619" t="s">
        <v>1080</v>
      </c>
    </row>
    <row r="6424" spans="1:3" x14ac:dyDescent="0.15">
      <c r="A6424" s="618" t="s">
        <v>1125</v>
      </c>
      <c r="B6424" s="618">
        <v>2013</v>
      </c>
      <c r="C6424" s="619" t="s">
        <v>424</v>
      </c>
    </row>
    <row r="6425" spans="1:3" x14ac:dyDescent="0.15">
      <c r="A6425" s="618" t="s">
        <v>1125</v>
      </c>
      <c r="B6425" s="618">
        <v>2013</v>
      </c>
      <c r="C6425" s="619" t="s">
        <v>424</v>
      </c>
    </row>
    <row r="6426" spans="1:3" x14ac:dyDescent="0.15">
      <c r="A6426" s="618" t="s">
        <v>1125</v>
      </c>
      <c r="B6426" s="618">
        <v>2013</v>
      </c>
      <c r="C6426" s="619" t="s">
        <v>424</v>
      </c>
    </row>
    <row r="6427" spans="1:3" x14ac:dyDescent="0.15">
      <c r="A6427" s="618" t="s">
        <v>1125</v>
      </c>
      <c r="B6427" s="618">
        <v>2013</v>
      </c>
      <c r="C6427" s="619" t="s">
        <v>424</v>
      </c>
    </row>
    <row r="6428" spans="1:3" x14ac:dyDescent="0.15">
      <c r="A6428" s="618" t="s">
        <v>1125</v>
      </c>
      <c r="B6428" s="618">
        <v>2013</v>
      </c>
      <c r="C6428" s="619" t="s">
        <v>424</v>
      </c>
    </row>
    <row r="6429" spans="1:3" x14ac:dyDescent="0.15">
      <c r="A6429" s="618" t="s">
        <v>1125</v>
      </c>
      <c r="B6429" s="618">
        <v>2013</v>
      </c>
      <c r="C6429" s="619" t="s">
        <v>424</v>
      </c>
    </row>
    <row r="6430" spans="1:3" x14ac:dyDescent="0.15">
      <c r="A6430" s="619" t="s">
        <v>1125</v>
      </c>
      <c r="B6430" s="618">
        <v>2013</v>
      </c>
      <c r="C6430" s="619" t="s">
        <v>424</v>
      </c>
    </row>
    <row r="6431" spans="1:3" x14ac:dyDescent="0.15">
      <c r="A6431" s="619" t="s">
        <v>1125</v>
      </c>
      <c r="B6431" s="618">
        <v>2013</v>
      </c>
      <c r="C6431" s="619" t="s">
        <v>424</v>
      </c>
    </row>
    <row r="6432" spans="1:3" x14ac:dyDescent="0.15">
      <c r="A6432" s="619" t="s">
        <v>1125</v>
      </c>
      <c r="B6432" s="618">
        <v>2013</v>
      </c>
      <c r="C6432" s="619" t="s">
        <v>424</v>
      </c>
    </row>
    <row r="6433" spans="1:3" x14ac:dyDescent="0.15">
      <c r="A6433" s="619" t="s">
        <v>1125</v>
      </c>
      <c r="B6433" s="618">
        <v>2013</v>
      </c>
      <c r="C6433" s="619" t="s">
        <v>424</v>
      </c>
    </row>
    <row r="6434" spans="1:3" x14ac:dyDescent="0.15">
      <c r="A6434" s="619" t="s">
        <v>1125</v>
      </c>
      <c r="B6434" s="618">
        <v>2013</v>
      </c>
      <c r="C6434" s="619" t="s">
        <v>424</v>
      </c>
    </row>
    <row r="6435" spans="1:3" x14ac:dyDescent="0.15">
      <c r="A6435" s="619" t="s">
        <v>1125</v>
      </c>
      <c r="B6435" s="618">
        <v>2013</v>
      </c>
      <c r="C6435" s="619" t="s">
        <v>424</v>
      </c>
    </row>
    <row r="6436" spans="1:3" x14ac:dyDescent="0.15">
      <c r="A6436" s="619" t="s">
        <v>1125</v>
      </c>
      <c r="B6436" s="618">
        <v>2013</v>
      </c>
      <c r="C6436" s="619" t="s">
        <v>424</v>
      </c>
    </row>
    <row r="6437" spans="1:3" x14ac:dyDescent="0.15">
      <c r="A6437" s="619" t="s">
        <v>1125</v>
      </c>
      <c r="B6437" s="618">
        <v>2013</v>
      </c>
      <c r="C6437" s="619" t="s">
        <v>424</v>
      </c>
    </row>
    <row r="6438" spans="1:3" x14ac:dyDescent="0.15">
      <c r="A6438" s="619" t="s">
        <v>1125</v>
      </c>
      <c r="B6438" s="618">
        <v>2013</v>
      </c>
      <c r="C6438" s="619" t="s">
        <v>424</v>
      </c>
    </row>
    <row r="6439" spans="1:3" x14ac:dyDescent="0.15">
      <c r="A6439" s="619" t="s">
        <v>1125</v>
      </c>
      <c r="B6439" s="618">
        <v>2013</v>
      </c>
      <c r="C6439" s="619" t="s">
        <v>424</v>
      </c>
    </row>
    <row r="6440" spans="1:3" x14ac:dyDescent="0.15">
      <c r="A6440" s="619" t="s">
        <v>1125</v>
      </c>
      <c r="B6440" s="618">
        <v>2013</v>
      </c>
      <c r="C6440" s="619" t="s">
        <v>424</v>
      </c>
    </row>
    <row r="6441" spans="1:3" x14ac:dyDescent="0.15">
      <c r="A6441" s="619" t="s">
        <v>1125</v>
      </c>
      <c r="B6441" s="618">
        <v>2013</v>
      </c>
      <c r="C6441" s="619" t="s">
        <v>424</v>
      </c>
    </row>
    <row r="6442" spans="1:3" x14ac:dyDescent="0.15">
      <c r="A6442" s="619" t="s">
        <v>1125</v>
      </c>
      <c r="B6442" s="618">
        <v>2013</v>
      </c>
      <c r="C6442" s="619" t="s">
        <v>424</v>
      </c>
    </row>
    <row r="6443" spans="1:3" x14ac:dyDescent="0.15">
      <c r="A6443" s="619" t="s">
        <v>1125</v>
      </c>
      <c r="B6443" s="618">
        <v>2013</v>
      </c>
      <c r="C6443" s="619" t="s">
        <v>424</v>
      </c>
    </row>
    <row r="6444" spans="1:3" x14ac:dyDescent="0.15">
      <c r="A6444" s="619" t="s">
        <v>1125</v>
      </c>
      <c r="B6444" s="618">
        <v>2013</v>
      </c>
      <c r="C6444" s="619" t="s">
        <v>424</v>
      </c>
    </row>
    <row r="6445" spans="1:3" x14ac:dyDescent="0.15">
      <c r="A6445" s="619" t="s">
        <v>1125</v>
      </c>
      <c r="B6445" s="618">
        <v>2013</v>
      </c>
      <c r="C6445" s="619" t="s">
        <v>424</v>
      </c>
    </row>
    <row r="6446" spans="1:3" x14ac:dyDescent="0.15">
      <c r="A6446" s="619" t="s">
        <v>1125</v>
      </c>
      <c r="B6446" s="618">
        <v>2013</v>
      </c>
      <c r="C6446" s="619" t="s">
        <v>424</v>
      </c>
    </row>
    <row r="6447" spans="1:3" x14ac:dyDescent="0.15">
      <c r="A6447" s="619" t="s">
        <v>1125</v>
      </c>
      <c r="B6447" s="618">
        <v>2013</v>
      </c>
      <c r="C6447" s="619" t="s">
        <v>424</v>
      </c>
    </row>
    <row r="6448" spans="1:3" x14ac:dyDescent="0.15">
      <c r="A6448" s="619" t="s">
        <v>1125</v>
      </c>
      <c r="B6448" s="618">
        <v>2013</v>
      </c>
      <c r="C6448" s="619" t="s">
        <v>424</v>
      </c>
    </row>
    <row r="6449" spans="1:3" x14ac:dyDescent="0.15">
      <c r="A6449" s="619" t="s">
        <v>1125</v>
      </c>
      <c r="B6449" s="618">
        <v>2013</v>
      </c>
      <c r="C6449" s="619" t="s">
        <v>424</v>
      </c>
    </row>
    <row r="6450" spans="1:3" x14ac:dyDescent="0.15">
      <c r="A6450" s="619" t="s">
        <v>1125</v>
      </c>
      <c r="B6450" s="618">
        <v>2013</v>
      </c>
      <c r="C6450" s="619" t="s">
        <v>424</v>
      </c>
    </row>
    <row r="6451" spans="1:3" x14ac:dyDescent="0.15">
      <c r="A6451" s="619" t="s">
        <v>1125</v>
      </c>
      <c r="B6451" s="618">
        <v>2013</v>
      </c>
      <c r="C6451" s="619" t="s">
        <v>424</v>
      </c>
    </row>
    <row r="6452" spans="1:3" x14ac:dyDescent="0.15">
      <c r="A6452" s="619" t="s">
        <v>1125</v>
      </c>
      <c r="B6452" s="618">
        <v>2013</v>
      </c>
      <c r="C6452" s="619" t="s">
        <v>1113</v>
      </c>
    </row>
    <row r="6453" spans="1:3" x14ac:dyDescent="0.15">
      <c r="A6453" s="618" t="s">
        <v>1125</v>
      </c>
      <c r="B6453" s="618">
        <v>2013</v>
      </c>
      <c r="C6453" s="619" t="s">
        <v>1080</v>
      </c>
    </row>
    <row r="6454" spans="1:3" x14ac:dyDescent="0.15">
      <c r="A6454" s="619" t="s">
        <v>1125</v>
      </c>
      <c r="B6454" s="618">
        <v>2013</v>
      </c>
      <c r="C6454" s="619" t="s">
        <v>1103</v>
      </c>
    </row>
    <row r="6455" spans="1:3" x14ac:dyDescent="0.15">
      <c r="A6455" s="619" t="s">
        <v>1125</v>
      </c>
      <c r="B6455" s="618">
        <v>2013</v>
      </c>
      <c r="C6455" s="619" t="s">
        <v>1080</v>
      </c>
    </row>
    <row r="6456" spans="1:3" x14ac:dyDescent="0.15">
      <c r="A6456" s="619" t="s">
        <v>1125</v>
      </c>
      <c r="B6456" s="618">
        <v>2013</v>
      </c>
      <c r="C6456" s="619" t="s">
        <v>424</v>
      </c>
    </row>
    <row r="6457" spans="1:3" x14ac:dyDescent="0.15">
      <c r="A6457" s="619" t="s">
        <v>1125</v>
      </c>
      <c r="B6457" s="618">
        <v>2013</v>
      </c>
      <c r="C6457" s="619" t="s">
        <v>424</v>
      </c>
    </row>
    <row r="6458" spans="1:3" x14ac:dyDescent="0.15">
      <c r="A6458" s="619" t="s">
        <v>1125</v>
      </c>
      <c r="B6458" s="618">
        <v>2013</v>
      </c>
      <c r="C6458" s="619" t="s">
        <v>424</v>
      </c>
    </row>
    <row r="6459" spans="1:3" x14ac:dyDescent="0.15">
      <c r="A6459" s="619" t="s">
        <v>1125</v>
      </c>
      <c r="B6459" s="618">
        <v>2013</v>
      </c>
      <c r="C6459" s="619" t="s">
        <v>1107</v>
      </c>
    </row>
    <row r="6460" spans="1:3" x14ac:dyDescent="0.15">
      <c r="A6460" s="619" t="s">
        <v>1125</v>
      </c>
      <c r="B6460" s="618">
        <v>2013</v>
      </c>
      <c r="C6460" s="619" t="s">
        <v>1080</v>
      </c>
    </row>
    <row r="6461" spans="1:3" x14ac:dyDescent="0.15">
      <c r="A6461" s="619" t="s">
        <v>1125</v>
      </c>
      <c r="B6461" s="618">
        <v>2013</v>
      </c>
      <c r="C6461" s="619" t="s">
        <v>424</v>
      </c>
    </row>
    <row r="6462" spans="1:3" x14ac:dyDescent="0.15">
      <c r="A6462" s="619" t="s">
        <v>1125</v>
      </c>
      <c r="B6462" s="618">
        <v>2013</v>
      </c>
      <c r="C6462" s="619" t="s">
        <v>424</v>
      </c>
    </row>
    <row r="6463" spans="1:3" x14ac:dyDescent="0.15">
      <c r="A6463" s="619" t="s">
        <v>1125</v>
      </c>
      <c r="B6463" s="618">
        <v>2013</v>
      </c>
      <c r="C6463" s="619" t="s">
        <v>424</v>
      </c>
    </row>
    <row r="6464" spans="1:3" x14ac:dyDescent="0.15">
      <c r="A6464" s="619" t="s">
        <v>1125</v>
      </c>
      <c r="B6464" s="618">
        <v>2013</v>
      </c>
      <c r="C6464" s="619" t="s">
        <v>437</v>
      </c>
    </row>
    <row r="6465" spans="1:3" x14ac:dyDescent="0.15">
      <c r="A6465" s="619" t="s">
        <v>1125</v>
      </c>
      <c r="B6465" s="618">
        <v>2013</v>
      </c>
      <c r="C6465" s="619" t="s">
        <v>424</v>
      </c>
    </row>
    <row r="6466" spans="1:3" x14ac:dyDescent="0.15">
      <c r="A6466" s="619" t="s">
        <v>1125</v>
      </c>
      <c r="B6466" s="618">
        <v>2013</v>
      </c>
      <c r="C6466" s="619" t="s">
        <v>424</v>
      </c>
    </row>
    <row r="6467" spans="1:3" x14ac:dyDescent="0.15">
      <c r="A6467" s="619" t="s">
        <v>1125</v>
      </c>
      <c r="B6467" s="618">
        <v>2013</v>
      </c>
      <c r="C6467" s="619" t="s">
        <v>424</v>
      </c>
    </row>
    <row r="6468" spans="1:3" x14ac:dyDescent="0.15">
      <c r="A6468" s="619" t="s">
        <v>1125</v>
      </c>
      <c r="B6468" s="618">
        <v>2013</v>
      </c>
      <c r="C6468" s="619" t="s">
        <v>424</v>
      </c>
    </row>
    <row r="6469" spans="1:3" x14ac:dyDescent="0.15">
      <c r="A6469" s="619" t="s">
        <v>1125</v>
      </c>
      <c r="B6469" s="618">
        <v>2013</v>
      </c>
      <c r="C6469" s="619" t="s">
        <v>437</v>
      </c>
    </row>
    <row r="6470" spans="1:3" x14ac:dyDescent="0.15">
      <c r="A6470" s="619" t="s">
        <v>1125</v>
      </c>
      <c r="B6470" s="618">
        <v>2013</v>
      </c>
      <c r="C6470" s="619" t="s">
        <v>1080</v>
      </c>
    </row>
    <row r="6471" spans="1:3" x14ac:dyDescent="0.15">
      <c r="A6471" s="619" t="s">
        <v>1125</v>
      </c>
      <c r="B6471" s="618">
        <v>2013</v>
      </c>
      <c r="C6471" s="619" t="s">
        <v>1080</v>
      </c>
    </row>
    <row r="6472" spans="1:3" x14ac:dyDescent="0.15">
      <c r="A6472" s="619" t="s">
        <v>1125</v>
      </c>
      <c r="B6472" s="618">
        <v>2013</v>
      </c>
      <c r="C6472" s="619" t="s">
        <v>424</v>
      </c>
    </row>
    <row r="6473" spans="1:3" x14ac:dyDescent="0.15">
      <c r="A6473" s="619" t="s">
        <v>1125</v>
      </c>
      <c r="B6473" s="618">
        <v>2013</v>
      </c>
      <c r="C6473" s="619" t="s">
        <v>1080</v>
      </c>
    </row>
    <row r="6474" spans="1:3" x14ac:dyDescent="0.15">
      <c r="A6474" s="619" t="s">
        <v>1125</v>
      </c>
      <c r="B6474" s="618">
        <v>2013</v>
      </c>
      <c r="C6474" s="619" t="s">
        <v>1080</v>
      </c>
    </row>
    <row r="6475" spans="1:3" x14ac:dyDescent="0.15">
      <c r="A6475" s="619" t="s">
        <v>1125</v>
      </c>
      <c r="B6475" s="618">
        <v>2013</v>
      </c>
      <c r="C6475" s="619" t="s">
        <v>437</v>
      </c>
    </row>
    <row r="6476" spans="1:3" x14ac:dyDescent="0.15">
      <c r="A6476" s="619" t="s">
        <v>1125</v>
      </c>
      <c r="B6476" s="618">
        <v>2013</v>
      </c>
      <c r="C6476" s="619" t="s">
        <v>1103</v>
      </c>
    </row>
    <row r="6477" spans="1:3" x14ac:dyDescent="0.15">
      <c r="A6477" s="619" t="s">
        <v>1125</v>
      </c>
      <c r="B6477" s="618">
        <v>2013</v>
      </c>
      <c r="C6477" s="619" t="s">
        <v>437</v>
      </c>
    </row>
    <row r="6478" spans="1:3" x14ac:dyDescent="0.15">
      <c r="A6478" s="619" t="s">
        <v>1125</v>
      </c>
      <c r="B6478" s="618">
        <v>2013</v>
      </c>
      <c r="C6478" s="619" t="s">
        <v>1103</v>
      </c>
    </row>
    <row r="6479" spans="1:3" x14ac:dyDescent="0.15">
      <c r="A6479" s="619" t="s">
        <v>1125</v>
      </c>
      <c r="B6479" s="618">
        <v>2013</v>
      </c>
      <c r="C6479" s="619" t="s">
        <v>424</v>
      </c>
    </row>
    <row r="6480" spans="1:3" x14ac:dyDescent="0.15">
      <c r="A6480" s="619" t="s">
        <v>1125</v>
      </c>
      <c r="B6480" s="618">
        <v>2013</v>
      </c>
      <c r="C6480" s="619" t="s">
        <v>1080</v>
      </c>
    </row>
    <row r="6481" spans="1:3" x14ac:dyDescent="0.15">
      <c r="A6481" s="619" t="s">
        <v>1125</v>
      </c>
      <c r="B6481" s="618">
        <v>2013</v>
      </c>
      <c r="C6481" s="619" t="s">
        <v>424</v>
      </c>
    </row>
    <row r="6482" spans="1:3" x14ac:dyDescent="0.15">
      <c r="A6482" s="619" t="s">
        <v>1125</v>
      </c>
      <c r="B6482" s="618">
        <v>2013</v>
      </c>
      <c r="C6482" s="619" t="s">
        <v>424</v>
      </c>
    </row>
    <row r="6483" spans="1:3" x14ac:dyDescent="0.15">
      <c r="A6483" s="619" t="s">
        <v>1125</v>
      </c>
      <c r="B6483" s="618">
        <v>2013</v>
      </c>
      <c r="C6483" s="619" t="s">
        <v>1080</v>
      </c>
    </row>
    <row r="6484" spans="1:3" x14ac:dyDescent="0.15">
      <c r="A6484" s="619" t="s">
        <v>1125</v>
      </c>
      <c r="B6484" s="618">
        <v>2013</v>
      </c>
      <c r="C6484" s="619" t="s">
        <v>424</v>
      </c>
    </row>
    <row r="6485" spans="1:3" x14ac:dyDescent="0.15">
      <c r="A6485" s="619" t="s">
        <v>1125</v>
      </c>
      <c r="B6485" s="618">
        <v>2013</v>
      </c>
      <c r="C6485" s="619" t="s">
        <v>1080</v>
      </c>
    </row>
    <row r="6486" spans="1:3" x14ac:dyDescent="0.15">
      <c r="A6486" s="619" t="s">
        <v>1125</v>
      </c>
      <c r="B6486" s="618">
        <v>2013</v>
      </c>
      <c r="C6486" s="619" t="s">
        <v>437</v>
      </c>
    </row>
    <row r="6487" spans="1:3" x14ac:dyDescent="0.15">
      <c r="A6487" s="619" t="s">
        <v>1125</v>
      </c>
      <c r="B6487" s="618">
        <v>2013</v>
      </c>
      <c r="C6487" s="619" t="s">
        <v>424</v>
      </c>
    </row>
    <row r="6488" spans="1:3" x14ac:dyDescent="0.15">
      <c r="A6488" s="619" t="s">
        <v>1125</v>
      </c>
      <c r="B6488" s="618">
        <v>2013</v>
      </c>
      <c r="C6488" s="619" t="s">
        <v>424</v>
      </c>
    </row>
    <row r="6489" spans="1:3" x14ac:dyDescent="0.15">
      <c r="A6489" s="619" t="s">
        <v>1125</v>
      </c>
      <c r="B6489" s="618">
        <v>2013</v>
      </c>
      <c r="C6489" s="619" t="s">
        <v>424</v>
      </c>
    </row>
    <row r="6490" spans="1:3" x14ac:dyDescent="0.15">
      <c r="A6490" s="619" t="s">
        <v>1125</v>
      </c>
      <c r="B6490" s="618">
        <v>2013</v>
      </c>
      <c r="C6490" s="619" t="s">
        <v>437</v>
      </c>
    </row>
    <row r="6491" spans="1:3" x14ac:dyDescent="0.15">
      <c r="A6491" s="619" t="s">
        <v>1125</v>
      </c>
      <c r="B6491" s="618">
        <v>2013</v>
      </c>
      <c r="C6491" s="619" t="s">
        <v>424</v>
      </c>
    </row>
    <row r="6492" spans="1:3" x14ac:dyDescent="0.15">
      <c r="A6492" s="619" t="s">
        <v>1125</v>
      </c>
      <c r="B6492" s="618">
        <v>2013</v>
      </c>
      <c r="C6492" s="619" t="s">
        <v>424</v>
      </c>
    </row>
    <row r="6493" spans="1:3" x14ac:dyDescent="0.15">
      <c r="A6493" s="619" t="s">
        <v>1125</v>
      </c>
      <c r="B6493" s="618">
        <v>2013</v>
      </c>
      <c r="C6493" s="619" t="s">
        <v>424</v>
      </c>
    </row>
    <row r="6494" spans="1:3" x14ac:dyDescent="0.15">
      <c r="A6494" s="619" t="s">
        <v>1125</v>
      </c>
      <c r="B6494" s="618">
        <v>2013</v>
      </c>
      <c r="C6494" s="619" t="s">
        <v>1102</v>
      </c>
    </row>
    <row r="6495" spans="1:3" x14ac:dyDescent="0.15">
      <c r="A6495" s="619" t="s">
        <v>1125</v>
      </c>
      <c r="B6495" s="618">
        <v>2013</v>
      </c>
      <c r="C6495" s="619" t="s">
        <v>424</v>
      </c>
    </row>
    <row r="6496" spans="1:3" x14ac:dyDescent="0.15">
      <c r="A6496" s="619" t="s">
        <v>1125</v>
      </c>
      <c r="B6496" s="618">
        <v>2013</v>
      </c>
      <c r="C6496" s="619" t="s">
        <v>437</v>
      </c>
    </row>
    <row r="6497" spans="1:3" x14ac:dyDescent="0.15">
      <c r="A6497" s="619" t="s">
        <v>1125</v>
      </c>
      <c r="B6497" s="618">
        <v>2013</v>
      </c>
      <c r="C6497" s="619" t="s">
        <v>437</v>
      </c>
    </row>
    <row r="6498" spans="1:3" x14ac:dyDescent="0.15">
      <c r="A6498" s="619" t="s">
        <v>1125</v>
      </c>
      <c r="B6498" s="618">
        <v>2013</v>
      </c>
      <c r="C6498" s="619" t="s">
        <v>424</v>
      </c>
    </row>
    <row r="6499" spans="1:3" x14ac:dyDescent="0.15">
      <c r="A6499" s="619" t="s">
        <v>1125</v>
      </c>
      <c r="B6499" s="618">
        <v>2013</v>
      </c>
      <c r="C6499" s="619" t="s">
        <v>424</v>
      </c>
    </row>
    <row r="6500" spans="1:3" x14ac:dyDescent="0.15">
      <c r="A6500" s="619" t="s">
        <v>1125</v>
      </c>
      <c r="B6500" s="618">
        <v>2013</v>
      </c>
      <c r="C6500" s="619" t="s">
        <v>424</v>
      </c>
    </row>
    <row r="6501" spans="1:3" x14ac:dyDescent="0.15">
      <c r="A6501" s="619" t="s">
        <v>1125</v>
      </c>
      <c r="B6501" s="618">
        <v>2013</v>
      </c>
      <c r="C6501" s="619" t="s">
        <v>424</v>
      </c>
    </row>
    <row r="6502" spans="1:3" x14ac:dyDescent="0.15">
      <c r="A6502" s="619" t="s">
        <v>1125</v>
      </c>
      <c r="B6502" s="618">
        <v>2013</v>
      </c>
      <c r="C6502" s="619" t="s">
        <v>437</v>
      </c>
    </row>
    <row r="6503" spans="1:3" x14ac:dyDescent="0.15">
      <c r="A6503" s="619" t="s">
        <v>1125</v>
      </c>
      <c r="B6503" s="618">
        <v>2013</v>
      </c>
      <c r="C6503" s="619" t="s">
        <v>424</v>
      </c>
    </row>
    <row r="6504" spans="1:3" x14ac:dyDescent="0.15">
      <c r="A6504" s="619" t="s">
        <v>1125</v>
      </c>
      <c r="B6504" s="618">
        <v>2013</v>
      </c>
      <c r="C6504" s="619" t="s">
        <v>424</v>
      </c>
    </row>
    <row r="6505" spans="1:3" x14ac:dyDescent="0.15">
      <c r="A6505" s="619" t="s">
        <v>1125</v>
      </c>
      <c r="B6505" s="618">
        <v>2013</v>
      </c>
      <c r="C6505" s="619" t="s">
        <v>437</v>
      </c>
    </row>
    <row r="6506" spans="1:3" x14ac:dyDescent="0.15">
      <c r="A6506" s="619" t="s">
        <v>1125</v>
      </c>
      <c r="B6506" s="618">
        <v>2013</v>
      </c>
      <c r="C6506" s="619" t="s">
        <v>424</v>
      </c>
    </row>
    <row r="6507" spans="1:3" x14ac:dyDescent="0.15">
      <c r="A6507" s="619" t="s">
        <v>1125</v>
      </c>
      <c r="B6507" s="618">
        <v>2013</v>
      </c>
      <c r="C6507" s="619" t="s">
        <v>424</v>
      </c>
    </row>
    <row r="6508" spans="1:3" x14ac:dyDescent="0.15">
      <c r="A6508" s="619" t="s">
        <v>1125</v>
      </c>
      <c r="B6508" s="618">
        <v>2013</v>
      </c>
      <c r="C6508" s="619" t="s">
        <v>1107</v>
      </c>
    </row>
    <row r="6509" spans="1:3" x14ac:dyDescent="0.15">
      <c r="A6509" s="619" t="s">
        <v>1125</v>
      </c>
      <c r="B6509" s="618">
        <v>2013</v>
      </c>
      <c r="C6509" s="619" t="s">
        <v>1104</v>
      </c>
    </row>
    <row r="6510" spans="1:3" x14ac:dyDescent="0.15">
      <c r="A6510" s="619" t="s">
        <v>1125</v>
      </c>
      <c r="B6510" s="618">
        <v>2013</v>
      </c>
      <c r="C6510" s="619" t="s">
        <v>424</v>
      </c>
    </row>
    <row r="6511" spans="1:3" x14ac:dyDescent="0.15">
      <c r="A6511" s="619" t="s">
        <v>1125</v>
      </c>
      <c r="B6511" s="618">
        <v>2013</v>
      </c>
      <c r="C6511" s="619" t="s">
        <v>424</v>
      </c>
    </row>
    <row r="6512" spans="1:3" x14ac:dyDescent="0.15">
      <c r="A6512" s="619" t="s">
        <v>1125</v>
      </c>
      <c r="B6512" s="618">
        <v>2013</v>
      </c>
      <c r="C6512" s="619" t="s">
        <v>424</v>
      </c>
    </row>
    <row r="6513" spans="1:3" x14ac:dyDescent="0.15">
      <c r="A6513" s="619" t="s">
        <v>1125</v>
      </c>
      <c r="B6513" s="618">
        <v>2013</v>
      </c>
      <c r="C6513" s="619" t="s">
        <v>437</v>
      </c>
    </row>
    <row r="6514" spans="1:3" x14ac:dyDescent="0.15">
      <c r="A6514" s="619" t="s">
        <v>1125</v>
      </c>
      <c r="B6514" s="618">
        <v>2013</v>
      </c>
      <c r="C6514" s="619" t="s">
        <v>437</v>
      </c>
    </row>
    <row r="6515" spans="1:3" x14ac:dyDescent="0.15">
      <c r="A6515" s="619" t="s">
        <v>1125</v>
      </c>
      <c r="B6515" s="618">
        <v>2013</v>
      </c>
      <c r="C6515" s="619" t="s">
        <v>437</v>
      </c>
    </row>
    <row r="6516" spans="1:3" x14ac:dyDescent="0.15">
      <c r="A6516" s="619" t="s">
        <v>1125</v>
      </c>
      <c r="B6516" s="618">
        <v>2013</v>
      </c>
      <c r="C6516" s="619" t="s">
        <v>437</v>
      </c>
    </row>
    <row r="6517" spans="1:3" x14ac:dyDescent="0.15">
      <c r="A6517" s="619" t="s">
        <v>1125</v>
      </c>
      <c r="B6517" s="618">
        <v>2013</v>
      </c>
      <c r="C6517" s="619" t="s">
        <v>424</v>
      </c>
    </row>
    <row r="6518" spans="1:3" x14ac:dyDescent="0.15">
      <c r="A6518" s="619" t="s">
        <v>1125</v>
      </c>
      <c r="B6518" s="618">
        <v>2013</v>
      </c>
      <c r="C6518" s="619" t="s">
        <v>424</v>
      </c>
    </row>
    <row r="6519" spans="1:3" x14ac:dyDescent="0.15">
      <c r="A6519" s="618" t="s">
        <v>1125</v>
      </c>
      <c r="B6519" s="618">
        <v>2013</v>
      </c>
      <c r="C6519" s="619" t="s">
        <v>437</v>
      </c>
    </row>
    <row r="6520" spans="1:3" x14ac:dyDescent="0.15">
      <c r="A6520" s="619" t="s">
        <v>1125</v>
      </c>
      <c r="B6520" s="618">
        <v>2013</v>
      </c>
      <c r="C6520" s="619" t="s">
        <v>1107</v>
      </c>
    </row>
    <row r="6521" spans="1:3" x14ac:dyDescent="0.15">
      <c r="A6521" s="619" t="s">
        <v>1125</v>
      </c>
      <c r="B6521" s="618">
        <v>2013</v>
      </c>
      <c r="C6521" s="619" t="s">
        <v>1104</v>
      </c>
    </row>
    <row r="6522" spans="1:3" x14ac:dyDescent="0.15">
      <c r="A6522" s="619" t="s">
        <v>1125</v>
      </c>
      <c r="B6522" s="618">
        <v>2013</v>
      </c>
      <c r="C6522" s="619" t="s">
        <v>437</v>
      </c>
    </row>
    <row r="6523" spans="1:3" x14ac:dyDescent="0.15">
      <c r="A6523" s="619" t="s">
        <v>1125</v>
      </c>
      <c r="B6523" s="618">
        <v>2013</v>
      </c>
      <c r="C6523" s="619" t="s">
        <v>424</v>
      </c>
    </row>
    <row r="6524" spans="1:3" x14ac:dyDescent="0.15">
      <c r="A6524" s="619" t="s">
        <v>1125</v>
      </c>
      <c r="B6524" s="618">
        <v>2013</v>
      </c>
      <c r="C6524" s="619" t="s">
        <v>1102</v>
      </c>
    </row>
    <row r="6525" spans="1:3" x14ac:dyDescent="0.15">
      <c r="A6525" s="619" t="s">
        <v>1125</v>
      </c>
      <c r="B6525" s="618">
        <v>2013</v>
      </c>
      <c r="C6525" s="619" t="s">
        <v>424</v>
      </c>
    </row>
    <row r="6526" spans="1:3" x14ac:dyDescent="0.15">
      <c r="A6526" s="619" t="s">
        <v>1125</v>
      </c>
      <c r="B6526" s="618">
        <v>2013</v>
      </c>
      <c r="C6526" s="619" t="s">
        <v>424</v>
      </c>
    </row>
    <row r="6527" spans="1:3" x14ac:dyDescent="0.15">
      <c r="A6527" s="619" t="s">
        <v>1125</v>
      </c>
      <c r="B6527" s="618">
        <v>2013</v>
      </c>
      <c r="C6527" s="619" t="s">
        <v>437</v>
      </c>
    </row>
    <row r="6528" spans="1:3" x14ac:dyDescent="0.15">
      <c r="A6528" s="619" t="s">
        <v>1125</v>
      </c>
      <c r="B6528" s="618">
        <v>2013</v>
      </c>
      <c r="C6528" s="619" t="s">
        <v>424</v>
      </c>
    </row>
    <row r="6529" spans="1:3" x14ac:dyDescent="0.15">
      <c r="A6529" s="619" t="s">
        <v>1125</v>
      </c>
      <c r="B6529" s="618">
        <v>2013</v>
      </c>
      <c r="C6529" s="619" t="s">
        <v>424</v>
      </c>
    </row>
    <row r="6530" spans="1:3" x14ac:dyDescent="0.15">
      <c r="A6530" s="619" t="s">
        <v>1125</v>
      </c>
      <c r="B6530" s="618">
        <v>2013</v>
      </c>
      <c r="C6530" s="619" t="s">
        <v>424</v>
      </c>
    </row>
    <row r="6531" spans="1:3" x14ac:dyDescent="0.15">
      <c r="A6531" s="619" t="s">
        <v>1125</v>
      </c>
      <c r="B6531" s="618">
        <v>2013</v>
      </c>
      <c r="C6531" s="619" t="s">
        <v>424</v>
      </c>
    </row>
    <row r="6532" spans="1:3" x14ac:dyDescent="0.15">
      <c r="A6532" s="619" t="s">
        <v>1125</v>
      </c>
      <c r="B6532" s="618">
        <v>2013</v>
      </c>
      <c r="C6532" s="619" t="s">
        <v>424</v>
      </c>
    </row>
    <row r="6533" spans="1:3" x14ac:dyDescent="0.15">
      <c r="A6533" s="619" t="s">
        <v>1125</v>
      </c>
      <c r="B6533" s="618">
        <v>2013</v>
      </c>
      <c r="C6533" s="619" t="s">
        <v>1102</v>
      </c>
    </row>
    <row r="6534" spans="1:3" x14ac:dyDescent="0.15">
      <c r="A6534" s="619" t="s">
        <v>1125</v>
      </c>
      <c r="B6534" s="618">
        <v>2013</v>
      </c>
      <c r="C6534" s="619" t="s">
        <v>424</v>
      </c>
    </row>
    <row r="6535" spans="1:3" x14ac:dyDescent="0.15">
      <c r="A6535" s="619" t="s">
        <v>1125</v>
      </c>
      <c r="B6535" s="618">
        <v>2013</v>
      </c>
      <c r="C6535" s="619" t="s">
        <v>1102</v>
      </c>
    </row>
    <row r="6536" spans="1:3" x14ac:dyDescent="0.15">
      <c r="A6536" s="619" t="s">
        <v>1125</v>
      </c>
      <c r="B6536" s="618">
        <v>2013</v>
      </c>
      <c r="C6536" s="619" t="s">
        <v>424</v>
      </c>
    </row>
    <row r="6537" spans="1:3" x14ac:dyDescent="0.15">
      <c r="A6537" s="619" t="s">
        <v>1125</v>
      </c>
      <c r="B6537" s="618">
        <v>2013</v>
      </c>
      <c r="C6537" s="619" t="s">
        <v>424</v>
      </c>
    </row>
    <row r="6538" spans="1:3" x14ac:dyDescent="0.15">
      <c r="A6538" s="619" t="s">
        <v>1125</v>
      </c>
      <c r="B6538" s="618">
        <v>2013</v>
      </c>
      <c r="C6538" s="619" t="s">
        <v>1102</v>
      </c>
    </row>
    <row r="6539" spans="1:3" x14ac:dyDescent="0.15">
      <c r="A6539" s="619" t="s">
        <v>1125</v>
      </c>
      <c r="B6539" s="618">
        <v>2013</v>
      </c>
      <c r="C6539" s="619" t="s">
        <v>437</v>
      </c>
    </row>
    <row r="6540" spans="1:3" x14ac:dyDescent="0.15">
      <c r="A6540" s="619" t="s">
        <v>1125</v>
      </c>
      <c r="B6540" s="618">
        <v>2013</v>
      </c>
      <c r="C6540" s="619" t="s">
        <v>1105</v>
      </c>
    </row>
    <row r="6541" spans="1:3" x14ac:dyDescent="0.15">
      <c r="A6541" s="619" t="s">
        <v>1125</v>
      </c>
      <c r="B6541" s="618" t="s">
        <v>1081</v>
      </c>
      <c r="C6541" s="619" t="s">
        <v>424</v>
      </c>
    </row>
    <row r="6542" spans="1:3" x14ac:dyDescent="0.15">
      <c r="A6542" s="618" t="s">
        <v>1125</v>
      </c>
      <c r="B6542" s="618">
        <v>2013</v>
      </c>
      <c r="C6542" s="619" t="s">
        <v>1107</v>
      </c>
    </row>
    <row r="6543" spans="1:3" x14ac:dyDescent="0.15">
      <c r="A6543" s="619" t="s">
        <v>1125</v>
      </c>
      <c r="B6543" s="618">
        <v>2013</v>
      </c>
      <c r="C6543" s="619" t="s">
        <v>1107</v>
      </c>
    </row>
    <row r="6544" spans="1:3" x14ac:dyDescent="0.15">
      <c r="A6544" s="619" t="s">
        <v>1125</v>
      </c>
      <c r="B6544" s="618">
        <v>2013</v>
      </c>
      <c r="C6544" s="619" t="s">
        <v>424</v>
      </c>
    </row>
    <row r="6545" spans="1:3" x14ac:dyDescent="0.15">
      <c r="A6545" s="619" t="s">
        <v>1125</v>
      </c>
      <c r="B6545" s="618">
        <v>2013</v>
      </c>
      <c r="C6545" s="619" t="s">
        <v>424</v>
      </c>
    </row>
    <row r="6546" spans="1:3" x14ac:dyDescent="0.15">
      <c r="A6546" s="619" t="s">
        <v>1125</v>
      </c>
      <c r="B6546" s="618">
        <v>2013</v>
      </c>
      <c r="C6546" s="619" t="s">
        <v>424</v>
      </c>
    </row>
    <row r="6547" spans="1:3" x14ac:dyDescent="0.15">
      <c r="A6547" s="619" t="s">
        <v>1125</v>
      </c>
      <c r="B6547" s="618">
        <v>2013</v>
      </c>
      <c r="C6547" s="619" t="s">
        <v>437</v>
      </c>
    </row>
    <row r="6548" spans="1:3" x14ac:dyDescent="0.15">
      <c r="A6548" s="619" t="s">
        <v>1125</v>
      </c>
      <c r="B6548" s="618">
        <v>2013</v>
      </c>
      <c r="C6548" s="619" t="s">
        <v>424</v>
      </c>
    </row>
    <row r="6549" spans="1:3" x14ac:dyDescent="0.15">
      <c r="A6549" s="619" t="s">
        <v>1125</v>
      </c>
      <c r="B6549" s="618">
        <v>2013</v>
      </c>
      <c r="C6549" s="619" t="s">
        <v>424</v>
      </c>
    </row>
    <row r="6550" spans="1:3" x14ac:dyDescent="0.15">
      <c r="A6550" s="619" t="s">
        <v>1125</v>
      </c>
      <c r="B6550" s="618">
        <v>2013</v>
      </c>
      <c r="C6550" s="619" t="s">
        <v>437</v>
      </c>
    </row>
    <row r="6551" spans="1:3" x14ac:dyDescent="0.15">
      <c r="A6551" s="618" t="s">
        <v>1125</v>
      </c>
      <c r="B6551" s="618">
        <v>2013</v>
      </c>
      <c r="C6551" s="619" t="s">
        <v>424</v>
      </c>
    </row>
    <row r="6552" spans="1:3" x14ac:dyDescent="0.15">
      <c r="A6552" s="618" t="s">
        <v>1125</v>
      </c>
      <c r="B6552" s="618">
        <v>2013</v>
      </c>
      <c r="C6552" s="619" t="s">
        <v>1102</v>
      </c>
    </row>
    <row r="6553" spans="1:3" x14ac:dyDescent="0.15">
      <c r="A6553" s="618" t="s">
        <v>1125</v>
      </c>
      <c r="B6553" s="618">
        <v>2013</v>
      </c>
      <c r="C6553" s="619" t="s">
        <v>424</v>
      </c>
    </row>
    <row r="6554" spans="1:3" x14ac:dyDescent="0.15">
      <c r="A6554" s="618" t="s">
        <v>1125</v>
      </c>
      <c r="B6554" s="618">
        <v>2013</v>
      </c>
      <c r="C6554" s="619" t="s">
        <v>424</v>
      </c>
    </row>
    <row r="6555" spans="1:3" x14ac:dyDescent="0.15">
      <c r="A6555" s="618" t="s">
        <v>1125</v>
      </c>
      <c r="B6555" s="618">
        <v>2013</v>
      </c>
      <c r="C6555" s="619" t="s">
        <v>1103</v>
      </c>
    </row>
    <row r="6556" spans="1:3" x14ac:dyDescent="0.15">
      <c r="A6556" s="618" t="s">
        <v>1125</v>
      </c>
      <c r="B6556" s="618">
        <v>2013</v>
      </c>
      <c r="C6556" s="619" t="s">
        <v>437</v>
      </c>
    </row>
    <row r="6557" spans="1:3" x14ac:dyDescent="0.15">
      <c r="A6557" s="619" t="s">
        <v>1125</v>
      </c>
      <c r="B6557" s="618">
        <v>2013</v>
      </c>
      <c r="C6557" s="619" t="s">
        <v>424</v>
      </c>
    </row>
    <row r="6558" spans="1:3" x14ac:dyDescent="0.15">
      <c r="A6558" s="619" t="s">
        <v>1125</v>
      </c>
      <c r="B6558" s="618">
        <v>2013</v>
      </c>
      <c r="C6558" s="619" t="s">
        <v>1107</v>
      </c>
    </row>
    <row r="6559" spans="1:3" x14ac:dyDescent="0.15">
      <c r="A6559" s="619" t="s">
        <v>1125</v>
      </c>
      <c r="B6559" s="618">
        <v>2013</v>
      </c>
      <c r="C6559" s="619" t="s">
        <v>1080</v>
      </c>
    </row>
    <row r="6560" spans="1:3" x14ac:dyDescent="0.15">
      <c r="A6560" s="619" t="s">
        <v>1125</v>
      </c>
      <c r="B6560" s="618">
        <v>2013</v>
      </c>
      <c r="C6560" s="619" t="s">
        <v>424</v>
      </c>
    </row>
    <row r="6561" spans="1:3" x14ac:dyDescent="0.15">
      <c r="A6561" s="619" t="s">
        <v>1125</v>
      </c>
      <c r="B6561" s="618">
        <v>2013</v>
      </c>
      <c r="C6561" s="619" t="s">
        <v>437</v>
      </c>
    </row>
    <row r="6562" spans="1:3" x14ac:dyDescent="0.15">
      <c r="A6562" s="619" t="s">
        <v>1125</v>
      </c>
      <c r="B6562" s="618">
        <v>2013</v>
      </c>
      <c r="C6562" s="619" t="s">
        <v>437</v>
      </c>
    </row>
    <row r="6563" spans="1:3" x14ac:dyDescent="0.15">
      <c r="A6563" s="619" t="s">
        <v>1125</v>
      </c>
      <c r="B6563" s="618">
        <v>2013</v>
      </c>
      <c r="C6563" s="619" t="s">
        <v>437</v>
      </c>
    </row>
    <row r="6564" spans="1:3" x14ac:dyDescent="0.15">
      <c r="A6564" s="619" t="s">
        <v>1125</v>
      </c>
      <c r="B6564" s="618">
        <v>2013</v>
      </c>
      <c r="C6564" s="619" t="s">
        <v>437</v>
      </c>
    </row>
    <row r="6565" spans="1:3" x14ac:dyDescent="0.15">
      <c r="A6565" s="619" t="s">
        <v>1125</v>
      </c>
      <c r="B6565" s="618">
        <v>2013</v>
      </c>
      <c r="C6565" s="619" t="s">
        <v>437</v>
      </c>
    </row>
    <row r="6566" spans="1:3" x14ac:dyDescent="0.15">
      <c r="A6566" s="619" t="s">
        <v>1125</v>
      </c>
      <c r="B6566" s="618">
        <v>2013</v>
      </c>
      <c r="C6566" s="619" t="s">
        <v>1102</v>
      </c>
    </row>
    <row r="6567" spans="1:3" x14ac:dyDescent="0.15">
      <c r="A6567" s="619" t="s">
        <v>1125</v>
      </c>
      <c r="B6567" s="618">
        <v>2013</v>
      </c>
      <c r="C6567" s="619" t="s">
        <v>424</v>
      </c>
    </row>
    <row r="6568" spans="1:3" x14ac:dyDescent="0.15">
      <c r="A6568" s="619" t="s">
        <v>1125</v>
      </c>
      <c r="B6568" s="618">
        <v>2013</v>
      </c>
      <c r="C6568" s="619" t="s">
        <v>424</v>
      </c>
    </row>
    <row r="6569" spans="1:3" x14ac:dyDescent="0.15">
      <c r="A6569" s="619" t="s">
        <v>1125</v>
      </c>
      <c r="B6569" s="618">
        <v>2013</v>
      </c>
      <c r="C6569" s="619" t="s">
        <v>1102</v>
      </c>
    </row>
    <row r="6570" spans="1:3" x14ac:dyDescent="0.15">
      <c r="A6570" s="619" t="s">
        <v>1125</v>
      </c>
      <c r="B6570" s="618">
        <v>2013</v>
      </c>
      <c r="C6570" s="619" t="s">
        <v>1080</v>
      </c>
    </row>
    <row r="6571" spans="1:3" x14ac:dyDescent="0.15">
      <c r="A6571" s="619" t="s">
        <v>1125</v>
      </c>
      <c r="B6571" s="618">
        <v>2013</v>
      </c>
      <c r="C6571" s="619" t="s">
        <v>1104</v>
      </c>
    </row>
    <row r="6572" spans="1:3" x14ac:dyDescent="0.15">
      <c r="A6572" s="619" t="s">
        <v>1125</v>
      </c>
      <c r="B6572" s="618">
        <v>2013</v>
      </c>
      <c r="C6572" s="619" t="s">
        <v>424</v>
      </c>
    </row>
    <row r="6573" spans="1:3" x14ac:dyDescent="0.15">
      <c r="A6573" s="619" t="s">
        <v>1125</v>
      </c>
      <c r="B6573" s="618">
        <v>2013</v>
      </c>
      <c r="C6573" s="619" t="s">
        <v>424</v>
      </c>
    </row>
    <row r="6574" spans="1:3" x14ac:dyDescent="0.15">
      <c r="A6574" s="619" t="s">
        <v>1125</v>
      </c>
      <c r="B6574" s="618">
        <v>2013</v>
      </c>
      <c r="C6574" s="619" t="s">
        <v>1102</v>
      </c>
    </row>
    <row r="6575" spans="1:3" x14ac:dyDescent="0.15">
      <c r="A6575" s="619" t="s">
        <v>1125</v>
      </c>
      <c r="B6575" s="618">
        <v>2013</v>
      </c>
      <c r="C6575" s="619" t="s">
        <v>424</v>
      </c>
    </row>
    <row r="6576" spans="1:3" x14ac:dyDescent="0.15">
      <c r="A6576" s="619" t="s">
        <v>1125</v>
      </c>
      <c r="B6576" s="618">
        <v>2013</v>
      </c>
      <c r="C6576" s="619" t="s">
        <v>437</v>
      </c>
    </row>
    <row r="6577" spans="1:3" x14ac:dyDescent="0.15">
      <c r="A6577" s="619" t="s">
        <v>1125</v>
      </c>
      <c r="B6577" s="618">
        <v>2013</v>
      </c>
      <c r="C6577" s="619" t="s">
        <v>1103</v>
      </c>
    </row>
    <row r="6578" spans="1:3" x14ac:dyDescent="0.15">
      <c r="A6578" s="619" t="s">
        <v>1125</v>
      </c>
      <c r="B6578" s="618">
        <v>2013</v>
      </c>
      <c r="C6578" s="619" t="s">
        <v>437</v>
      </c>
    </row>
    <row r="6579" spans="1:3" x14ac:dyDescent="0.15">
      <c r="A6579" s="619" t="s">
        <v>1125</v>
      </c>
      <c r="B6579" s="618">
        <v>2013</v>
      </c>
      <c r="C6579" s="619" t="s">
        <v>1103</v>
      </c>
    </row>
    <row r="6580" spans="1:3" x14ac:dyDescent="0.15">
      <c r="A6580" s="619" t="s">
        <v>1125</v>
      </c>
      <c r="B6580" s="618">
        <v>2013</v>
      </c>
      <c r="C6580" s="619" t="s">
        <v>1103</v>
      </c>
    </row>
    <row r="6581" spans="1:3" x14ac:dyDescent="0.15">
      <c r="A6581" s="619" t="s">
        <v>1125</v>
      </c>
      <c r="B6581" s="618">
        <v>2013</v>
      </c>
      <c r="C6581" s="619" t="s">
        <v>1107</v>
      </c>
    </row>
    <row r="6582" spans="1:3" x14ac:dyDescent="0.15">
      <c r="A6582" s="619" t="s">
        <v>1125</v>
      </c>
      <c r="B6582" s="618">
        <v>2013</v>
      </c>
      <c r="C6582" s="619" t="s">
        <v>1105</v>
      </c>
    </row>
    <row r="6583" spans="1:3" x14ac:dyDescent="0.15">
      <c r="A6583" s="619" t="s">
        <v>1125</v>
      </c>
      <c r="B6583" s="618">
        <v>2013</v>
      </c>
      <c r="C6583" s="619" t="s">
        <v>424</v>
      </c>
    </row>
    <row r="6584" spans="1:3" x14ac:dyDescent="0.15">
      <c r="A6584" s="619" t="s">
        <v>1125</v>
      </c>
      <c r="B6584" s="618">
        <v>2013</v>
      </c>
      <c r="C6584" s="619" t="s">
        <v>437</v>
      </c>
    </row>
    <row r="6585" spans="1:3" x14ac:dyDescent="0.15">
      <c r="A6585" s="619" t="s">
        <v>1125</v>
      </c>
      <c r="B6585" s="618">
        <v>2013</v>
      </c>
      <c r="C6585" s="619" t="s">
        <v>424</v>
      </c>
    </row>
    <row r="6586" spans="1:3" x14ac:dyDescent="0.15">
      <c r="A6586" s="618" t="s">
        <v>1125</v>
      </c>
      <c r="B6586" s="618">
        <v>2013</v>
      </c>
      <c r="C6586" s="619" t="s">
        <v>424</v>
      </c>
    </row>
    <row r="6587" spans="1:3" x14ac:dyDescent="0.15">
      <c r="A6587" s="618" t="s">
        <v>1125</v>
      </c>
      <c r="B6587" s="618">
        <v>2013</v>
      </c>
      <c r="C6587" s="619" t="s">
        <v>437</v>
      </c>
    </row>
    <row r="6588" spans="1:3" x14ac:dyDescent="0.15">
      <c r="A6588" s="618" t="s">
        <v>1125</v>
      </c>
      <c r="B6588" s="618">
        <v>2013</v>
      </c>
      <c r="C6588" s="619" t="s">
        <v>437</v>
      </c>
    </row>
    <row r="6589" spans="1:3" x14ac:dyDescent="0.15">
      <c r="A6589" s="618" t="s">
        <v>1125</v>
      </c>
      <c r="B6589" s="618">
        <v>2013</v>
      </c>
      <c r="C6589" s="619" t="s">
        <v>437</v>
      </c>
    </row>
    <row r="6590" spans="1:3" x14ac:dyDescent="0.15">
      <c r="A6590" s="618" t="s">
        <v>1125</v>
      </c>
      <c r="B6590" s="618">
        <v>2013</v>
      </c>
      <c r="C6590" s="619" t="s">
        <v>424</v>
      </c>
    </row>
    <row r="6591" spans="1:3" x14ac:dyDescent="0.15">
      <c r="A6591" s="618" t="s">
        <v>1125</v>
      </c>
      <c r="B6591" s="618">
        <v>2013</v>
      </c>
      <c r="C6591" s="619" t="s">
        <v>424</v>
      </c>
    </row>
    <row r="6592" spans="1:3" x14ac:dyDescent="0.15">
      <c r="A6592" s="619" t="s">
        <v>1125</v>
      </c>
      <c r="B6592" s="618">
        <v>2013</v>
      </c>
      <c r="C6592" s="619" t="s">
        <v>1103</v>
      </c>
    </row>
    <row r="6593" spans="1:3" x14ac:dyDescent="0.15">
      <c r="A6593" s="619" t="s">
        <v>1125</v>
      </c>
      <c r="B6593" s="618">
        <v>2013</v>
      </c>
      <c r="C6593" s="619" t="s">
        <v>424</v>
      </c>
    </row>
    <row r="6594" spans="1:3" x14ac:dyDescent="0.15">
      <c r="A6594" s="619" t="s">
        <v>1125</v>
      </c>
      <c r="B6594" s="618">
        <v>2013</v>
      </c>
      <c r="C6594" s="619" t="s">
        <v>1103</v>
      </c>
    </row>
    <row r="6595" spans="1:3" x14ac:dyDescent="0.15">
      <c r="A6595" s="619" t="s">
        <v>1125</v>
      </c>
      <c r="B6595" s="618">
        <v>2013</v>
      </c>
      <c r="C6595" s="619" t="s">
        <v>424</v>
      </c>
    </row>
    <row r="6596" spans="1:3" x14ac:dyDescent="0.15">
      <c r="A6596" s="619" t="s">
        <v>1125</v>
      </c>
      <c r="B6596" s="618">
        <v>2013</v>
      </c>
      <c r="C6596" s="619" t="s">
        <v>424</v>
      </c>
    </row>
    <row r="6597" spans="1:3" x14ac:dyDescent="0.15">
      <c r="A6597" s="619" t="s">
        <v>1125</v>
      </c>
      <c r="B6597" s="618">
        <v>2013</v>
      </c>
      <c r="C6597" s="619" t="s">
        <v>437</v>
      </c>
    </row>
    <row r="6598" spans="1:3" x14ac:dyDescent="0.15">
      <c r="A6598" s="619" t="s">
        <v>1125</v>
      </c>
      <c r="B6598" s="618">
        <v>2013</v>
      </c>
      <c r="C6598" s="619" t="s">
        <v>437</v>
      </c>
    </row>
    <row r="6599" spans="1:3" x14ac:dyDescent="0.15">
      <c r="A6599" s="619" t="s">
        <v>1125</v>
      </c>
      <c r="B6599" s="618">
        <v>2013</v>
      </c>
      <c r="C6599" s="619" t="s">
        <v>437</v>
      </c>
    </row>
    <row r="6600" spans="1:3" x14ac:dyDescent="0.15">
      <c r="A6600" s="619" t="s">
        <v>1125</v>
      </c>
      <c r="B6600" s="618">
        <v>2013</v>
      </c>
      <c r="C6600" s="619" t="s">
        <v>1080</v>
      </c>
    </row>
    <row r="6601" spans="1:3" x14ac:dyDescent="0.15">
      <c r="A6601" s="619" t="s">
        <v>1125</v>
      </c>
      <c r="B6601" s="618">
        <v>2013</v>
      </c>
      <c r="C6601" s="619" t="s">
        <v>1080</v>
      </c>
    </row>
    <row r="6602" spans="1:3" x14ac:dyDescent="0.15">
      <c r="A6602" s="619" t="s">
        <v>1125</v>
      </c>
      <c r="B6602" s="618">
        <v>2013</v>
      </c>
      <c r="C6602" s="619" t="s">
        <v>424</v>
      </c>
    </row>
    <row r="6603" spans="1:3" x14ac:dyDescent="0.15">
      <c r="A6603" s="619" t="s">
        <v>1125</v>
      </c>
      <c r="B6603" s="618">
        <v>2013</v>
      </c>
      <c r="C6603" s="619" t="s">
        <v>424</v>
      </c>
    </row>
    <row r="6604" spans="1:3" x14ac:dyDescent="0.15">
      <c r="A6604" s="619" t="s">
        <v>1125</v>
      </c>
      <c r="B6604" s="618">
        <v>2013</v>
      </c>
      <c r="C6604" s="619" t="s">
        <v>424</v>
      </c>
    </row>
    <row r="6605" spans="1:3" x14ac:dyDescent="0.15">
      <c r="A6605" s="619" t="s">
        <v>1125</v>
      </c>
      <c r="B6605" s="618">
        <v>2013</v>
      </c>
      <c r="C6605" s="619" t="s">
        <v>1080</v>
      </c>
    </row>
    <row r="6606" spans="1:3" x14ac:dyDescent="0.15">
      <c r="A6606" s="619" t="s">
        <v>1125</v>
      </c>
      <c r="B6606" s="618">
        <v>2013</v>
      </c>
      <c r="C6606" s="619" t="s">
        <v>424</v>
      </c>
    </row>
    <row r="6607" spans="1:3" x14ac:dyDescent="0.15">
      <c r="A6607" s="618" t="s">
        <v>1125</v>
      </c>
      <c r="B6607" s="618">
        <v>2013</v>
      </c>
      <c r="C6607" s="619" t="s">
        <v>437</v>
      </c>
    </row>
    <row r="6608" spans="1:3" x14ac:dyDescent="0.15">
      <c r="A6608" s="618" t="s">
        <v>1125</v>
      </c>
      <c r="B6608" s="618">
        <v>2013</v>
      </c>
      <c r="C6608" s="619" t="s">
        <v>424</v>
      </c>
    </row>
    <row r="6609" spans="1:3" x14ac:dyDescent="0.15">
      <c r="A6609" s="618" t="s">
        <v>1125</v>
      </c>
      <c r="B6609" s="618">
        <v>2013</v>
      </c>
      <c r="C6609" s="619" t="s">
        <v>424</v>
      </c>
    </row>
    <row r="6610" spans="1:3" x14ac:dyDescent="0.15">
      <c r="A6610" s="618" t="s">
        <v>1125</v>
      </c>
      <c r="B6610" s="618">
        <v>2013</v>
      </c>
      <c r="C6610" s="619" t="s">
        <v>437</v>
      </c>
    </row>
    <row r="6611" spans="1:3" x14ac:dyDescent="0.15">
      <c r="A6611" s="618" t="s">
        <v>1125</v>
      </c>
      <c r="B6611" s="618">
        <v>2013</v>
      </c>
      <c r="C6611" s="619" t="s">
        <v>437</v>
      </c>
    </row>
    <row r="6612" spans="1:3" x14ac:dyDescent="0.15">
      <c r="A6612" s="618" t="s">
        <v>1125</v>
      </c>
      <c r="B6612" s="618">
        <v>2013</v>
      </c>
      <c r="C6612" s="619" t="s">
        <v>1103</v>
      </c>
    </row>
    <row r="6613" spans="1:3" x14ac:dyDescent="0.15">
      <c r="A6613" s="618" t="s">
        <v>1125</v>
      </c>
      <c r="B6613" s="618">
        <v>2013</v>
      </c>
      <c r="C6613" s="619" t="s">
        <v>424</v>
      </c>
    </row>
    <row r="6614" spans="1:3" x14ac:dyDescent="0.15">
      <c r="A6614" s="618" t="s">
        <v>1125</v>
      </c>
      <c r="B6614" s="618">
        <v>2013</v>
      </c>
      <c r="C6614" s="619" t="s">
        <v>1103</v>
      </c>
    </row>
    <row r="6615" spans="1:3" x14ac:dyDescent="0.15">
      <c r="A6615" s="618" t="s">
        <v>1125</v>
      </c>
      <c r="B6615" s="618">
        <v>2013</v>
      </c>
      <c r="C6615" s="619" t="s">
        <v>1080</v>
      </c>
    </row>
    <row r="6616" spans="1:3" x14ac:dyDescent="0.15">
      <c r="A6616" s="618" t="s">
        <v>1125</v>
      </c>
      <c r="B6616" s="618">
        <v>2013</v>
      </c>
      <c r="C6616" s="619" t="s">
        <v>1101</v>
      </c>
    </row>
    <row r="6617" spans="1:3" x14ac:dyDescent="0.15">
      <c r="A6617" s="618" t="s">
        <v>1125</v>
      </c>
      <c r="B6617" s="618">
        <v>2013</v>
      </c>
      <c r="C6617" s="619" t="s">
        <v>1080</v>
      </c>
    </row>
    <row r="6618" spans="1:3" x14ac:dyDescent="0.15">
      <c r="A6618" s="618" t="s">
        <v>1125</v>
      </c>
      <c r="B6618" s="618">
        <v>2013</v>
      </c>
      <c r="C6618" s="619" t="s">
        <v>424</v>
      </c>
    </row>
    <row r="6619" spans="1:3" x14ac:dyDescent="0.15">
      <c r="A6619" s="618" t="s">
        <v>1125</v>
      </c>
      <c r="B6619" s="618">
        <v>2013</v>
      </c>
      <c r="C6619" s="619" t="s">
        <v>1080</v>
      </c>
    </row>
    <row r="6620" spans="1:3" x14ac:dyDescent="0.15">
      <c r="A6620" s="618" t="s">
        <v>1125</v>
      </c>
      <c r="B6620" s="618">
        <v>2013</v>
      </c>
      <c r="C6620" s="619" t="s">
        <v>437</v>
      </c>
    </row>
    <row r="6621" spans="1:3" x14ac:dyDescent="0.15">
      <c r="A6621" s="618" t="s">
        <v>1125</v>
      </c>
      <c r="B6621" s="618">
        <v>2013</v>
      </c>
      <c r="C6621" s="619" t="s">
        <v>424</v>
      </c>
    </row>
    <row r="6622" spans="1:3" x14ac:dyDescent="0.15">
      <c r="A6622" s="618" t="s">
        <v>1125</v>
      </c>
      <c r="B6622" s="618">
        <v>2013</v>
      </c>
      <c r="C6622" s="619" t="s">
        <v>424</v>
      </c>
    </row>
    <row r="6623" spans="1:3" x14ac:dyDescent="0.15">
      <c r="A6623" s="618" t="s">
        <v>1125</v>
      </c>
      <c r="B6623" s="618">
        <v>2013</v>
      </c>
      <c r="C6623" s="619" t="s">
        <v>1080</v>
      </c>
    </row>
    <row r="6624" spans="1:3" x14ac:dyDescent="0.15">
      <c r="A6624" s="618" t="s">
        <v>1125</v>
      </c>
      <c r="B6624" s="618">
        <v>2013</v>
      </c>
      <c r="C6624" s="619" t="s">
        <v>1102</v>
      </c>
    </row>
    <row r="6625" spans="1:3" x14ac:dyDescent="0.15">
      <c r="A6625" s="618" t="s">
        <v>1125</v>
      </c>
      <c r="B6625" s="618">
        <v>2013</v>
      </c>
      <c r="C6625" s="619" t="s">
        <v>424</v>
      </c>
    </row>
    <row r="6626" spans="1:3" x14ac:dyDescent="0.15">
      <c r="A6626" s="618" t="s">
        <v>1125</v>
      </c>
      <c r="B6626" s="618">
        <v>2013</v>
      </c>
      <c r="C6626" s="619" t="s">
        <v>1080</v>
      </c>
    </row>
    <row r="6627" spans="1:3" x14ac:dyDescent="0.15">
      <c r="A6627" s="618" t="s">
        <v>1125</v>
      </c>
      <c r="B6627" s="618">
        <v>2013</v>
      </c>
      <c r="C6627" s="619" t="s">
        <v>437</v>
      </c>
    </row>
    <row r="6628" spans="1:3" x14ac:dyDescent="0.15">
      <c r="A6628" s="618" t="s">
        <v>1125</v>
      </c>
      <c r="B6628" s="618">
        <v>2013</v>
      </c>
      <c r="C6628" s="619" t="s">
        <v>424</v>
      </c>
    </row>
    <row r="6629" spans="1:3" x14ac:dyDescent="0.15">
      <c r="A6629" s="618" t="s">
        <v>1125</v>
      </c>
      <c r="B6629" s="618">
        <v>2013</v>
      </c>
      <c r="C6629" s="619" t="s">
        <v>1080</v>
      </c>
    </row>
    <row r="6630" spans="1:3" x14ac:dyDescent="0.15">
      <c r="A6630" s="618" t="s">
        <v>1125</v>
      </c>
      <c r="B6630" s="618">
        <v>2013</v>
      </c>
      <c r="C6630" s="619" t="s">
        <v>1080</v>
      </c>
    </row>
    <row r="6631" spans="1:3" x14ac:dyDescent="0.15">
      <c r="A6631" s="618" t="s">
        <v>1125</v>
      </c>
      <c r="B6631" s="618">
        <v>2013</v>
      </c>
      <c r="C6631" s="619" t="s">
        <v>424</v>
      </c>
    </row>
    <row r="6632" spans="1:3" x14ac:dyDescent="0.15">
      <c r="A6632" s="618" t="s">
        <v>1125</v>
      </c>
      <c r="B6632" s="618">
        <v>2013</v>
      </c>
      <c r="C6632" s="619" t="s">
        <v>424</v>
      </c>
    </row>
    <row r="6633" spans="1:3" x14ac:dyDescent="0.15">
      <c r="A6633" s="618" t="s">
        <v>1125</v>
      </c>
      <c r="B6633" s="618">
        <v>2013</v>
      </c>
      <c r="C6633" s="619" t="s">
        <v>424</v>
      </c>
    </row>
    <row r="6634" spans="1:3" x14ac:dyDescent="0.15">
      <c r="A6634" s="618" t="s">
        <v>1125</v>
      </c>
      <c r="B6634" s="618">
        <v>2013</v>
      </c>
      <c r="C6634" s="619" t="s">
        <v>1080</v>
      </c>
    </row>
    <row r="6635" spans="1:3" x14ac:dyDescent="0.15">
      <c r="A6635" s="618" t="s">
        <v>1125</v>
      </c>
      <c r="B6635" s="618">
        <v>2013</v>
      </c>
      <c r="C6635" s="619" t="s">
        <v>424</v>
      </c>
    </row>
    <row r="6636" spans="1:3" x14ac:dyDescent="0.15">
      <c r="A6636" s="618" t="s">
        <v>1125</v>
      </c>
      <c r="B6636" s="618">
        <v>2013</v>
      </c>
      <c r="C6636" s="619" t="s">
        <v>437</v>
      </c>
    </row>
    <row r="6637" spans="1:3" x14ac:dyDescent="0.15">
      <c r="A6637" s="618" t="s">
        <v>1125</v>
      </c>
      <c r="B6637" s="618">
        <v>2013</v>
      </c>
      <c r="C6637" s="619" t="s">
        <v>424</v>
      </c>
    </row>
    <row r="6638" spans="1:3" x14ac:dyDescent="0.15">
      <c r="A6638" s="618" t="s">
        <v>1125</v>
      </c>
      <c r="B6638" s="618">
        <v>2013</v>
      </c>
      <c r="C6638" s="619" t="s">
        <v>437</v>
      </c>
    </row>
    <row r="6639" spans="1:3" x14ac:dyDescent="0.15">
      <c r="A6639" s="618" t="s">
        <v>1125</v>
      </c>
      <c r="B6639" s="618">
        <v>2013</v>
      </c>
      <c r="C6639" s="619" t="s">
        <v>424</v>
      </c>
    </row>
    <row r="6640" spans="1:3" x14ac:dyDescent="0.15">
      <c r="A6640" s="618" t="s">
        <v>1125</v>
      </c>
      <c r="B6640" s="618">
        <v>2013</v>
      </c>
      <c r="C6640" s="619" t="s">
        <v>424</v>
      </c>
    </row>
    <row r="6641" spans="1:3" x14ac:dyDescent="0.15">
      <c r="A6641" s="619" t="s">
        <v>1125</v>
      </c>
      <c r="B6641" s="618">
        <v>2013</v>
      </c>
      <c r="C6641" s="619" t="s">
        <v>1080</v>
      </c>
    </row>
    <row r="6642" spans="1:3" x14ac:dyDescent="0.15">
      <c r="A6642" s="619" t="s">
        <v>1125</v>
      </c>
      <c r="B6642" s="618">
        <v>2013</v>
      </c>
      <c r="C6642" s="619" t="s">
        <v>424</v>
      </c>
    </row>
    <row r="6643" spans="1:3" x14ac:dyDescent="0.15">
      <c r="A6643" s="619" t="s">
        <v>1125</v>
      </c>
      <c r="B6643" s="618">
        <v>2013</v>
      </c>
      <c r="C6643" s="619" t="s">
        <v>1080</v>
      </c>
    </row>
    <row r="6644" spans="1:3" x14ac:dyDescent="0.15">
      <c r="A6644" s="619" t="s">
        <v>1125</v>
      </c>
      <c r="B6644" s="618">
        <v>2013</v>
      </c>
      <c r="C6644" s="619" t="s">
        <v>437</v>
      </c>
    </row>
    <row r="6645" spans="1:3" x14ac:dyDescent="0.15">
      <c r="A6645" s="619" t="s">
        <v>1125</v>
      </c>
      <c r="B6645" s="618">
        <v>2013</v>
      </c>
      <c r="C6645" s="619" t="s">
        <v>1080</v>
      </c>
    </row>
    <row r="6646" spans="1:3" x14ac:dyDescent="0.15">
      <c r="A6646" s="619" t="s">
        <v>1125</v>
      </c>
      <c r="B6646" s="618">
        <v>2013</v>
      </c>
      <c r="C6646" s="619" t="s">
        <v>1104</v>
      </c>
    </row>
    <row r="6647" spans="1:3" x14ac:dyDescent="0.15">
      <c r="A6647" s="619" t="s">
        <v>1125</v>
      </c>
      <c r="B6647" s="618">
        <v>2013</v>
      </c>
      <c r="C6647" s="619" t="s">
        <v>424</v>
      </c>
    </row>
    <row r="6648" spans="1:3" x14ac:dyDescent="0.15">
      <c r="A6648" s="619" t="s">
        <v>1125</v>
      </c>
      <c r="B6648" s="618">
        <v>2013</v>
      </c>
      <c r="C6648" s="619" t="s">
        <v>424</v>
      </c>
    </row>
    <row r="6649" spans="1:3" x14ac:dyDescent="0.15">
      <c r="A6649" s="619" t="s">
        <v>1125</v>
      </c>
      <c r="B6649" s="618">
        <v>2013</v>
      </c>
      <c r="C6649" s="619" t="s">
        <v>1102</v>
      </c>
    </row>
    <row r="6650" spans="1:3" x14ac:dyDescent="0.15">
      <c r="A6650" s="619" t="s">
        <v>1125</v>
      </c>
      <c r="B6650" s="618">
        <v>2013</v>
      </c>
      <c r="C6650" s="619" t="s">
        <v>437</v>
      </c>
    </row>
    <row r="6651" spans="1:3" x14ac:dyDescent="0.15">
      <c r="A6651" s="619" t="s">
        <v>1125</v>
      </c>
      <c r="B6651" s="618">
        <v>2013</v>
      </c>
      <c r="C6651" s="619" t="s">
        <v>424</v>
      </c>
    </row>
    <row r="6652" spans="1:3" x14ac:dyDescent="0.15">
      <c r="A6652" s="619" t="s">
        <v>1125</v>
      </c>
      <c r="B6652" s="618">
        <v>2013</v>
      </c>
      <c r="C6652" s="619" t="s">
        <v>424</v>
      </c>
    </row>
    <row r="6653" spans="1:3" x14ac:dyDescent="0.15">
      <c r="A6653" s="619" t="s">
        <v>1125</v>
      </c>
      <c r="B6653" s="618">
        <v>2013</v>
      </c>
      <c r="C6653" s="619" t="s">
        <v>424</v>
      </c>
    </row>
    <row r="6654" spans="1:3" x14ac:dyDescent="0.15">
      <c r="A6654" s="619" t="s">
        <v>1125</v>
      </c>
      <c r="B6654" s="618">
        <v>2013</v>
      </c>
      <c r="C6654" s="619" t="s">
        <v>424</v>
      </c>
    </row>
    <row r="6655" spans="1:3" x14ac:dyDescent="0.15">
      <c r="A6655" s="619" t="s">
        <v>1125</v>
      </c>
      <c r="B6655" s="618">
        <v>2013</v>
      </c>
      <c r="C6655" s="619" t="s">
        <v>424</v>
      </c>
    </row>
    <row r="6656" spans="1:3" x14ac:dyDescent="0.15">
      <c r="A6656" s="619" t="s">
        <v>1125</v>
      </c>
      <c r="B6656" s="618">
        <v>2013</v>
      </c>
      <c r="C6656" s="619" t="s">
        <v>437</v>
      </c>
    </row>
    <row r="6657" spans="1:3" x14ac:dyDescent="0.15">
      <c r="A6657" s="619" t="s">
        <v>1125</v>
      </c>
      <c r="B6657" s="618">
        <v>2013</v>
      </c>
      <c r="C6657" s="619" t="s">
        <v>437</v>
      </c>
    </row>
    <row r="6658" spans="1:3" x14ac:dyDescent="0.15">
      <c r="A6658" s="619" t="s">
        <v>1125</v>
      </c>
      <c r="B6658" s="618">
        <v>2013</v>
      </c>
      <c r="C6658" s="619" t="s">
        <v>437</v>
      </c>
    </row>
    <row r="6659" spans="1:3" x14ac:dyDescent="0.15">
      <c r="A6659" s="619" t="s">
        <v>1125</v>
      </c>
      <c r="B6659" s="618">
        <v>2013</v>
      </c>
      <c r="C6659" s="619" t="s">
        <v>1104</v>
      </c>
    </row>
    <row r="6660" spans="1:3" x14ac:dyDescent="0.15">
      <c r="A6660" s="619" t="s">
        <v>1125</v>
      </c>
      <c r="B6660" s="618">
        <v>2013</v>
      </c>
      <c r="C6660" s="619" t="s">
        <v>1080</v>
      </c>
    </row>
    <row r="6661" spans="1:3" x14ac:dyDescent="0.15">
      <c r="A6661" s="619" t="s">
        <v>1125</v>
      </c>
      <c r="B6661" s="618">
        <v>2013</v>
      </c>
      <c r="C6661" s="619" t="s">
        <v>1080</v>
      </c>
    </row>
    <row r="6662" spans="1:3" x14ac:dyDescent="0.15">
      <c r="A6662" s="619" t="s">
        <v>1125</v>
      </c>
      <c r="B6662" s="618">
        <v>2013</v>
      </c>
      <c r="C6662" s="619" t="s">
        <v>1102</v>
      </c>
    </row>
    <row r="6663" spans="1:3" x14ac:dyDescent="0.15">
      <c r="A6663" s="619" t="s">
        <v>1125</v>
      </c>
      <c r="B6663" s="618">
        <v>2013</v>
      </c>
      <c r="C6663" s="619" t="s">
        <v>424</v>
      </c>
    </row>
    <row r="6664" spans="1:3" x14ac:dyDescent="0.15">
      <c r="A6664" s="619" t="s">
        <v>1125</v>
      </c>
      <c r="B6664" s="618">
        <v>2013</v>
      </c>
      <c r="C6664" s="619" t="s">
        <v>424</v>
      </c>
    </row>
    <row r="6665" spans="1:3" x14ac:dyDescent="0.15">
      <c r="A6665" s="619" t="s">
        <v>1125</v>
      </c>
      <c r="B6665" s="618">
        <v>2013</v>
      </c>
      <c r="C6665" s="619" t="s">
        <v>424</v>
      </c>
    </row>
    <row r="6666" spans="1:3" x14ac:dyDescent="0.15">
      <c r="A6666" s="619" t="s">
        <v>1125</v>
      </c>
      <c r="B6666" s="618">
        <v>2013</v>
      </c>
      <c r="C6666" s="619" t="s">
        <v>424</v>
      </c>
    </row>
    <row r="6667" spans="1:3" x14ac:dyDescent="0.15">
      <c r="A6667" s="619" t="s">
        <v>1125</v>
      </c>
      <c r="B6667" s="618">
        <v>2013</v>
      </c>
      <c r="C6667" s="619" t="s">
        <v>437</v>
      </c>
    </row>
    <row r="6668" spans="1:3" x14ac:dyDescent="0.15">
      <c r="A6668" s="619" t="s">
        <v>1125</v>
      </c>
      <c r="B6668" s="618">
        <v>2013</v>
      </c>
      <c r="C6668" s="619" t="s">
        <v>437</v>
      </c>
    </row>
    <row r="6669" spans="1:3" x14ac:dyDescent="0.15">
      <c r="A6669" s="619" t="s">
        <v>1125</v>
      </c>
      <c r="B6669" s="618">
        <v>2013</v>
      </c>
      <c r="C6669" s="619" t="s">
        <v>455</v>
      </c>
    </row>
    <row r="6670" spans="1:3" x14ac:dyDescent="0.15">
      <c r="A6670" s="619" t="s">
        <v>1125</v>
      </c>
      <c r="B6670" s="618">
        <v>2013</v>
      </c>
      <c r="C6670" s="619" t="s">
        <v>424</v>
      </c>
    </row>
    <row r="6671" spans="1:3" x14ac:dyDescent="0.15">
      <c r="A6671" s="619" t="s">
        <v>1125</v>
      </c>
      <c r="B6671" s="618">
        <v>2013</v>
      </c>
      <c r="C6671" s="619" t="s">
        <v>437</v>
      </c>
    </row>
    <row r="6672" spans="1:3" x14ac:dyDescent="0.15">
      <c r="A6672" s="619" t="s">
        <v>1125</v>
      </c>
      <c r="B6672" s="618">
        <v>2013</v>
      </c>
      <c r="C6672" s="619" t="s">
        <v>424</v>
      </c>
    </row>
    <row r="6673" spans="1:3" x14ac:dyDescent="0.15">
      <c r="A6673" s="619" t="s">
        <v>1125</v>
      </c>
      <c r="B6673" s="618">
        <v>2013</v>
      </c>
      <c r="C6673" s="619" t="s">
        <v>424</v>
      </c>
    </row>
    <row r="6674" spans="1:3" x14ac:dyDescent="0.15">
      <c r="A6674" s="619" t="s">
        <v>1125</v>
      </c>
      <c r="B6674" s="618">
        <v>2013</v>
      </c>
      <c r="C6674" s="619" t="s">
        <v>424</v>
      </c>
    </row>
    <row r="6675" spans="1:3" x14ac:dyDescent="0.15">
      <c r="A6675" s="619" t="s">
        <v>1125</v>
      </c>
      <c r="B6675" s="618">
        <v>2013</v>
      </c>
      <c r="C6675" s="619" t="s">
        <v>437</v>
      </c>
    </row>
    <row r="6676" spans="1:3" x14ac:dyDescent="0.15">
      <c r="A6676" s="619" t="s">
        <v>1125</v>
      </c>
      <c r="B6676" s="618">
        <v>2013</v>
      </c>
      <c r="C6676" s="619" t="s">
        <v>1101</v>
      </c>
    </row>
    <row r="6677" spans="1:3" x14ac:dyDescent="0.15">
      <c r="A6677" s="619" t="s">
        <v>1125</v>
      </c>
      <c r="B6677" s="618">
        <v>2013</v>
      </c>
      <c r="C6677" s="619" t="s">
        <v>424</v>
      </c>
    </row>
    <row r="6678" spans="1:3" x14ac:dyDescent="0.15">
      <c r="A6678" s="619" t="s">
        <v>1125</v>
      </c>
      <c r="B6678" s="618">
        <v>2013</v>
      </c>
      <c r="C6678" s="619" t="s">
        <v>424</v>
      </c>
    </row>
    <row r="6679" spans="1:3" x14ac:dyDescent="0.15">
      <c r="A6679" s="619" t="s">
        <v>1125</v>
      </c>
      <c r="B6679" s="618">
        <v>2013</v>
      </c>
      <c r="C6679" s="619" t="s">
        <v>437</v>
      </c>
    </row>
    <row r="6680" spans="1:3" x14ac:dyDescent="0.15">
      <c r="A6680" s="619" t="s">
        <v>1125</v>
      </c>
      <c r="B6680" s="618">
        <v>2013</v>
      </c>
      <c r="C6680" s="619" t="s">
        <v>424</v>
      </c>
    </row>
    <row r="6681" spans="1:3" x14ac:dyDescent="0.15">
      <c r="A6681" s="619" t="s">
        <v>1125</v>
      </c>
      <c r="B6681" s="618">
        <v>2013</v>
      </c>
      <c r="C6681" s="619" t="s">
        <v>424</v>
      </c>
    </row>
    <row r="6682" spans="1:3" x14ac:dyDescent="0.15">
      <c r="A6682" s="619" t="s">
        <v>1125</v>
      </c>
      <c r="B6682" s="618">
        <v>2013</v>
      </c>
      <c r="C6682" s="619" t="s">
        <v>424</v>
      </c>
    </row>
    <row r="6683" spans="1:3" x14ac:dyDescent="0.15">
      <c r="A6683" s="619" t="s">
        <v>1125</v>
      </c>
      <c r="B6683" s="618">
        <v>2013</v>
      </c>
      <c r="C6683" s="619" t="s">
        <v>1102</v>
      </c>
    </row>
    <row r="6684" spans="1:3" x14ac:dyDescent="0.15">
      <c r="A6684" s="619" t="s">
        <v>1125</v>
      </c>
      <c r="B6684" s="618">
        <v>2013</v>
      </c>
      <c r="C6684" s="619" t="s">
        <v>437</v>
      </c>
    </row>
    <row r="6685" spans="1:3" x14ac:dyDescent="0.15">
      <c r="A6685" s="619" t="s">
        <v>1125</v>
      </c>
      <c r="B6685" s="618">
        <v>2013</v>
      </c>
      <c r="C6685" s="619" t="s">
        <v>424</v>
      </c>
    </row>
    <row r="6686" spans="1:3" x14ac:dyDescent="0.15">
      <c r="A6686" s="619" t="s">
        <v>1125</v>
      </c>
      <c r="B6686" s="618">
        <v>2013</v>
      </c>
      <c r="C6686" s="619" t="s">
        <v>424</v>
      </c>
    </row>
    <row r="6687" spans="1:3" x14ac:dyDescent="0.15">
      <c r="A6687" s="619" t="s">
        <v>1125</v>
      </c>
      <c r="B6687" s="618">
        <v>2013</v>
      </c>
      <c r="C6687" s="619" t="s">
        <v>1111</v>
      </c>
    </row>
    <row r="6688" spans="1:3" x14ac:dyDescent="0.15">
      <c r="A6688" s="619" t="s">
        <v>1125</v>
      </c>
      <c r="B6688" s="618">
        <v>2013</v>
      </c>
      <c r="C6688" s="619" t="s">
        <v>1104</v>
      </c>
    </row>
    <row r="6689" spans="1:3" x14ac:dyDescent="0.15">
      <c r="A6689" s="619" t="s">
        <v>1125</v>
      </c>
      <c r="B6689" s="618">
        <v>2013</v>
      </c>
      <c r="C6689" s="619" t="s">
        <v>424</v>
      </c>
    </row>
    <row r="6690" spans="1:3" x14ac:dyDescent="0.15">
      <c r="A6690" s="619" t="s">
        <v>1125</v>
      </c>
      <c r="B6690" s="618">
        <v>2013</v>
      </c>
      <c r="C6690" s="619" t="s">
        <v>424</v>
      </c>
    </row>
    <row r="6691" spans="1:3" x14ac:dyDescent="0.15">
      <c r="A6691" s="619" t="s">
        <v>1125</v>
      </c>
      <c r="B6691" s="618">
        <v>2013</v>
      </c>
      <c r="C6691" s="619" t="s">
        <v>424</v>
      </c>
    </row>
    <row r="6692" spans="1:3" x14ac:dyDescent="0.15">
      <c r="A6692" s="619" t="s">
        <v>1125</v>
      </c>
      <c r="B6692" s="618">
        <v>2013</v>
      </c>
      <c r="C6692" s="619" t="s">
        <v>1102</v>
      </c>
    </row>
    <row r="6693" spans="1:3" x14ac:dyDescent="0.15">
      <c r="A6693" s="619" t="s">
        <v>1125</v>
      </c>
      <c r="B6693" s="618">
        <v>2013</v>
      </c>
      <c r="C6693" s="619" t="s">
        <v>424</v>
      </c>
    </row>
    <row r="6694" spans="1:3" x14ac:dyDescent="0.15">
      <c r="A6694" s="619" t="s">
        <v>1125</v>
      </c>
      <c r="B6694" s="618">
        <v>2013</v>
      </c>
      <c r="C6694" s="619" t="s">
        <v>1102</v>
      </c>
    </row>
    <row r="6695" spans="1:3" x14ac:dyDescent="0.15">
      <c r="A6695" s="619" t="s">
        <v>1125</v>
      </c>
      <c r="B6695" s="618">
        <v>2013</v>
      </c>
      <c r="C6695" s="619" t="s">
        <v>437</v>
      </c>
    </row>
    <row r="6696" spans="1:3" x14ac:dyDescent="0.15">
      <c r="A6696" s="619" t="s">
        <v>1125</v>
      </c>
      <c r="B6696" s="618">
        <v>2013</v>
      </c>
      <c r="C6696" s="619" t="s">
        <v>424</v>
      </c>
    </row>
    <row r="6697" spans="1:3" x14ac:dyDescent="0.15">
      <c r="A6697" s="619" t="s">
        <v>1125</v>
      </c>
      <c r="B6697" s="618">
        <v>2013</v>
      </c>
      <c r="C6697" s="619" t="s">
        <v>437</v>
      </c>
    </row>
    <row r="6698" spans="1:3" x14ac:dyDescent="0.15">
      <c r="A6698" s="619" t="s">
        <v>1125</v>
      </c>
      <c r="B6698" s="618">
        <v>2013</v>
      </c>
      <c r="C6698" s="619" t="s">
        <v>424</v>
      </c>
    </row>
    <row r="6699" spans="1:3" x14ac:dyDescent="0.15">
      <c r="A6699" s="619" t="s">
        <v>1125</v>
      </c>
      <c r="B6699" s="618">
        <v>2013</v>
      </c>
      <c r="C6699" s="619" t="s">
        <v>424</v>
      </c>
    </row>
    <row r="6700" spans="1:3" x14ac:dyDescent="0.15">
      <c r="A6700" s="619" t="s">
        <v>1125</v>
      </c>
      <c r="B6700" s="618">
        <v>2013</v>
      </c>
      <c r="C6700" s="619" t="s">
        <v>424</v>
      </c>
    </row>
    <row r="6701" spans="1:3" x14ac:dyDescent="0.15">
      <c r="A6701" s="619" t="s">
        <v>1125</v>
      </c>
      <c r="B6701" s="618">
        <v>2013</v>
      </c>
      <c r="C6701" s="619" t="s">
        <v>424</v>
      </c>
    </row>
    <row r="6702" spans="1:3" x14ac:dyDescent="0.15">
      <c r="A6702" s="619" t="s">
        <v>1125</v>
      </c>
      <c r="B6702" s="618">
        <v>2013</v>
      </c>
      <c r="C6702" s="619" t="s">
        <v>437</v>
      </c>
    </row>
    <row r="6703" spans="1:3" x14ac:dyDescent="0.15">
      <c r="A6703" s="619" t="s">
        <v>1125</v>
      </c>
      <c r="B6703" s="618">
        <v>2013</v>
      </c>
      <c r="C6703" s="619" t="s">
        <v>1080</v>
      </c>
    </row>
    <row r="6704" spans="1:3" x14ac:dyDescent="0.15">
      <c r="A6704" s="619" t="s">
        <v>1125</v>
      </c>
      <c r="B6704" s="618">
        <v>2013</v>
      </c>
      <c r="C6704" s="619" t="s">
        <v>1080</v>
      </c>
    </row>
    <row r="6705" spans="1:3" x14ac:dyDescent="0.15">
      <c r="A6705" s="619" t="s">
        <v>1125</v>
      </c>
      <c r="B6705" s="618">
        <v>2013</v>
      </c>
      <c r="C6705" s="619" t="s">
        <v>424</v>
      </c>
    </row>
    <row r="6706" spans="1:3" x14ac:dyDescent="0.15">
      <c r="A6706" s="619" t="s">
        <v>1125</v>
      </c>
      <c r="B6706" s="618">
        <v>2013</v>
      </c>
      <c r="C6706" s="619" t="s">
        <v>424</v>
      </c>
    </row>
    <row r="6707" spans="1:3" x14ac:dyDescent="0.15">
      <c r="A6707" s="619" t="s">
        <v>1125</v>
      </c>
      <c r="B6707" s="618">
        <v>2013</v>
      </c>
      <c r="C6707" s="619" t="s">
        <v>424</v>
      </c>
    </row>
    <row r="6708" spans="1:3" x14ac:dyDescent="0.15">
      <c r="A6708" s="619" t="s">
        <v>1125</v>
      </c>
      <c r="B6708" s="618">
        <v>2013</v>
      </c>
      <c r="C6708" s="619" t="s">
        <v>437</v>
      </c>
    </row>
    <row r="6709" spans="1:3" x14ac:dyDescent="0.15">
      <c r="A6709" s="619" t="s">
        <v>1125</v>
      </c>
      <c r="B6709" s="618">
        <v>2013</v>
      </c>
      <c r="C6709" s="619" t="s">
        <v>424</v>
      </c>
    </row>
    <row r="6710" spans="1:3" x14ac:dyDescent="0.15">
      <c r="A6710" s="619" t="s">
        <v>1125</v>
      </c>
      <c r="B6710" s="618">
        <v>2013</v>
      </c>
      <c r="C6710" s="619" t="s">
        <v>424</v>
      </c>
    </row>
    <row r="6711" spans="1:3" x14ac:dyDescent="0.15">
      <c r="A6711" s="619" t="s">
        <v>1125</v>
      </c>
      <c r="B6711" s="618">
        <v>2013</v>
      </c>
      <c r="C6711" s="619" t="s">
        <v>1080</v>
      </c>
    </row>
    <row r="6712" spans="1:3" x14ac:dyDescent="0.15">
      <c r="A6712" s="619" t="s">
        <v>1125</v>
      </c>
      <c r="B6712" s="618">
        <v>2013</v>
      </c>
      <c r="C6712" s="619" t="s">
        <v>424</v>
      </c>
    </row>
    <row r="6713" spans="1:3" x14ac:dyDescent="0.15">
      <c r="A6713" s="619" t="s">
        <v>1125</v>
      </c>
      <c r="B6713" s="618">
        <v>2013</v>
      </c>
      <c r="C6713" s="619" t="s">
        <v>437</v>
      </c>
    </row>
    <row r="6714" spans="1:3" x14ac:dyDescent="0.15">
      <c r="A6714" s="619" t="s">
        <v>1125</v>
      </c>
      <c r="B6714" s="618">
        <v>2013</v>
      </c>
      <c r="C6714" s="619" t="s">
        <v>424</v>
      </c>
    </row>
    <row r="6715" spans="1:3" x14ac:dyDescent="0.15">
      <c r="A6715" s="619" t="s">
        <v>1125</v>
      </c>
      <c r="B6715" s="618">
        <v>2013</v>
      </c>
      <c r="C6715" s="619" t="s">
        <v>437</v>
      </c>
    </row>
    <row r="6716" spans="1:3" x14ac:dyDescent="0.15">
      <c r="A6716" s="619" t="s">
        <v>1125</v>
      </c>
      <c r="B6716" s="618">
        <v>2013</v>
      </c>
      <c r="C6716" s="619" t="s">
        <v>424</v>
      </c>
    </row>
    <row r="6717" spans="1:3" x14ac:dyDescent="0.15">
      <c r="A6717" s="619" t="s">
        <v>1125</v>
      </c>
      <c r="B6717" s="618">
        <v>2013</v>
      </c>
      <c r="C6717" s="619" t="s">
        <v>424</v>
      </c>
    </row>
    <row r="6718" spans="1:3" x14ac:dyDescent="0.15">
      <c r="A6718" s="619" t="s">
        <v>1125</v>
      </c>
      <c r="B6718" s="618">
        <v>2013</v>
      </c>
      <c r="C6718" s="619" t="s">
        <v>437</v>
      </c>
    </row>
    <row r="6719" spans="1:3" x14ac:dyDescent="0.15">
      <c r="A6719" s="619" t="s">
        <v>1125</v>
      </c>
      <c r="B6719" s="618">
        <v>2013</v>
      </c>
      <c r="C6719" s="619" t="s">
        <v>1102</v>
      </c>
    </row>
    <row r="6720" spans="1:3" x14ac:dyDescent="0.15">
      <c r="A6720" s="619" t="s">
        <v>1125</v>
      </c>
      <c r="B6720" s="618">
        <v>2013</v>
      </c>
      <c r="C6720" s="619" t="s">
        <v>424</v>
      </c>
    </row>
    <row r="6721" spans="1:3" x14ac:dyDescent="0.15">
      <c r="A6721" s="619" t="s">
        <v>1125</v>
      </c>
      <c r="B6721" s="618">
        <v>2013</v>
      </c>
      <c r="C6721" s="619" t="s">
        <v>437</v>
      </c>
    </row>
    <row r="6722" spans="1:3" x14ac:dyDescent="0.15">
      <c r="A6722" s="619" t="s">
        <v>1125</v>
      </c>
      <c r="B6722" s="618">
        <v>2013</v>
      </c>
      <c r="C6722" s="619" t="s">
        <v>1102</v>
      </c>
    </row>
    <row r="6723" spans="1:3" x14ac:dyDescent="0.15">
      <c r="A6723" s="619" t="s">
        <v>1125</v>
      </c>
      <c r="B6723" s="618">
        <v>2013</v>
      </c>
      <c r="C6723" s="619" t="s">
        <v>424</v>
      </c>
    </row>
    <row r="6724" spans="1:3" x14ac:dyDescent="0.15">
      <c r="A6724" s="619" t="s">
        <v>1125</v>
      </c>
      <c r="B6724" s="618">
        <v>2013</v>
      </c>
      <c r="C6724" s="619" t="s">
        <v>455</v>
      </c>
    </row>
    <row r="6725" spans="1:3" x14ac:dyDescent="0.15">
      <c r="A6725" s="619" t="s">
        <v>1125</v>
      </c>
      <c r="B6725" s="618">
        <v>2013</v>
      </c>
      <c r="C6725" s="619" t="s">
        <v>1102</v>
      </c>
    </row>
    <row r="6726" spans="1:3" x14ac:dyDescent="0.15">
      <c r="A6726" s="619" t="s">
        <v>1125</v>
      </c>
      <c r="B6726" s="618">
        <v>2013</v>
      </c>
      <c r="C6726" s="619" t="s">
        <v>424</v>
      </c>
    </row>
    <row r="6727" spans="1:3" x14ac:dyDescent="0.15">
      <c r="A6727" s="619" t="s">
        <v>1125</v>
      </c>
      <c r="B6727" s="618">
        <v>2013</v>
      </c>
      <c r="C6727" s="619" t="s">
        <v>437</v>
      </c>
    </row>
    <row r="6728" spans="1:3" x14ac:dyDescent="0.15">
      <c r="A6728" s="619" t="s">
        <v>1125</v>
      </c>
      <c r="B6728" s="618">
        <v>2013</v>
      </c>
      <c r="C6728" s="619" t="s">
        <v>437</v>
      </c>
    </row>
    <row r="6729" spans="1:3" x14ac:dyDescent="0.15">
      <c r="A6729" s="619" t="s">
        <v>1125</v>
      </c>
      <c r="B6729" s="618">
        <v>2013</v>
      </c>
      <c r="C6729" s="619" t="s">
        <v>424</v>
      </c>
    </row>
    <row r="6730" spans="1:3" x14ac:dyDescent="0.15">
      <c r="A6730" s="619" t="s">
        <v>1125</v>
      </c>
      <c r="B6730" s="618">
        <v>2013</v>
      </c>
      <c r="C6730" s="619" t="s">
        <v>424</v>
      </c>
    </row>
    <row r="6731" spans="1:3" x14ac:dyDescent="0.15">
      <c r="A6731" s="619" t="s">
        <v>1125</v>
      </c>
      <c r="B6731" s="618">
        <v>2013</v>
      </c>
      <c r="C6731" s="619" t="s">
        <v>1111</v>
      </c>
    </row>
    <row r="6732" spans="1:3" x14ac:dyDescent="0.15">
      <c r="A6732" s="619" t="s">
        <v>1125</v>
      </c>
      <c r="B6732" s="618">
        <v>2013</v>
      </c>
      <c r="C6732" s="619" t="s">
        <v>424</v>
      </c>
    </row>
    <row r="6733" spans="1:3" x14ac:dyDescent="0.15">
      <c r="A6733" s="619" t="s">
        <v>1125</v>
      </c>
      <c r="B6733" s="618">
        <v>2013</v>
      </c>
      <c r="C6733" s="619" t="s">
        <v>424</v>
      </c>
    </row>
    <row r="6734" spans="1:3" x14ac:dyDescent="0.15">
      <c r="A6734" s="619" t="s">
        <v>1125</v>
      </c>
      <c r="B6734" s="618">
        <v>2013</v>
      </c>
      <c r="C6734" s="619" t="s">
        <v>424</v>
      </c>
    </row>
    <row r="6735" spans="1:3" x14ac:dyDescent="0.15">
      <c r="A6735" s="619" t="s">
        <v>1125</v>
      </c>
      <c r="B6735" s="618">
        <v>2013</v>
      </c>
      <c r="C6735" s="619" t="s">
        <v>424</v>
      </c>
    </row>
    <row r="6736" spans="1:3" x14ac:dyDescent="0.15">
      <c r="A6736" s="619" t="s">
        <v>1125</v>
      </c>
      <c r="B6736" s="618">
        <v>2013</v>
      </c>
      <c r="C6736" s="619" t="s">
        <v>424</v>
      </c>
    </row>
    <row r="6737" spans="1:3" x14ac:dyDescent="0.15">
      <c r="A6737" s="619" t="s">
        <v>1125</v>
      </c>
      <c r="B6737" s="618">
        <v>2013</v>
      </c>
      <c r="C6737" s="619" t="s">
        <v>437</v>
      </c>
    </row>
    <row r="6738" spans="1:3" x14ac:dyDescent="0.15">
      <c r="A6738" s="619" t="s">
        <v>1125</v>
      </c>
      <c r="B6738" s="618">
        <v>2013</v>
      </c>
      <c r="C6738" s="619" t="s">
        <v>437</v>
      </c>
    </row>
    <row r="6739" spans="1:3" x14ac:dyDescent="0.15">
      <c r="A6739" s="619" t="s">
        <v>1125</v>
      </c>
      <c r="B6739" s="618">
        <v>2013</v>
      </c>
      <c r="C6739" s="619" t="s">
        <v>424</v>
      </c>
    </row>
    <row r="6740" spans="1:3" x14ac:dyDescent="0.15">
      <c r="A6740" s="619" t="s">
        <v>1125</v>
      </c>
      <c r="B6740" s="618">
        <v>2013</v>
      </c>
      <c r="C6740" s="619" t="s">
        <v>424</v>
      </c>
    </row>
    <row r="6741" spans="1:3" x14ac:dyDescent="0.15">
      <c r="A6741" s="619" t="s">
        <v>1125</v>
      </c>
      <c r="B6741" s="618">
        <v>2013</v>
      </c>
      <c r="C6741" s="619" t="s">
        <v>424</v>
      </c>
    </row>
    <row r="6742" spans="1:3" x14ac:dyDescent="0.15">
      <c r="A6742" s="619" t="s">
        <v>1125</v>
      </c>
      <c r="B6742" s="618">
        <v>2013</v>
      </c>
      <c r="C6742" s="619" t="s">
        <v>1102</v>
      </c>
    </row>
    <row r="6743" spans="1:3" x14ac:dyDescent="0.15">
      <c r="A6743" s="619" t="s">
        <v>1125</v>
      </c>
      <c r="B6743" s="618">
        <v>2013</v>
      </c>
      <c r="C6743" s="619" t="s">
        <v>1102</v>
      </c>
    </row>
    <row r="6744" spans="1:3" x14ac:dyDescent="0.15">
      <c r="A6744" s="619" t="s">
        <v>1125</v>
      </c>
      <c r="B6744" s="618">
        <v>2013</v>
      </c>
      <c r="C6744" s="619" t="s">
        <v>424</v>
      </c>
    </row>
    <row r="6745" spans="1:3" x14ac:dyDescent="0.15">
      <c r="A6745" s="619" t="s">
        <v>1125</v>
      </c>
      <c r="B6745" s="618">
        <v>2013</v>
      </c>
      <c r="C6745" s="619" t="s">
        <v>424</v>
      </c>
    </row>
    <row r="6746" spans="1:3" x14ac:dyDescent="0.15">
      <c r="A6746" s="619" t="s">
        <v>1125</v>
      </c>
      <c r="B6746" s="618">
        <v>2013</v>
      </c>
      <c r="C6746" s="619" t="s">
        <v>424</v>
      </c>
    </row>
    <row r="6747" spans="1:3" x14ac:dyDescent="0.15">
      <c r="A6747" s="619" t="s">
        <v>1125</v>
      </c>
      <c r="B6747" s="618">
        <v>2013</v>
      </c>
      <c r="C6747" s="619" t="s">
        <v>437</v>
      </c>
    </row>
    <row r="6748" spans="1:3" x14ac:dyDescent="0.15">
      <c r="A6748" s="619" t="s">
        <v>1125</v>
      </c>
      <c r="B6748" s="618">
        <v>2013</v>
      </c>
      <c r="C6748" s="619" t="s">
        <v>437</v>
      </c>
    </row>
    <row r="6749" spans="1:3" x14ac:dyDescent="0.15">
      <c r="A6749" s="619" t="s">
        <v>1125</v>
      </c>
      <c r="B6749" s="618">
        <v>2013</v>
      </c>
      <c r="C6749" s="619" t="s">
        <v>437</v>
      </c>
    </row>
    <row r="6750" spans="1:3" x14ac:dyDescent="0.15">
      <c r="A6750" s="619" t="s">
        <v>1125</v>
      </c>
      <c r="B6750" s="618">
        <v>2013</v>
      </c>
      <c r="C6750" s="619" t="s">
        <v>437</v>
      </c>
    </row>
    <row r="6751" spans="1:3" x14ac:dyDescent="0.15">
      <c r="A6751" s="619" t="s">
        <v>1125</v>
      </c>
      <c r="B6751" s="618">
        <v>2013</v>
      </c>
      <c r="C6751" s="619" t="s">
        <v>437</v>
      </c>
    </row>
    <row r="6752" spans="1:3" x14ac:dyDescent="0.15">
      <c r="A6752" s="619" t="s">
        <v>1125</v>
      </c>
      <c r="B6752" s="618">
        <v>2013</v>
      </c>
      <c r="C6752" s="619" t="s">
        <v>424</v>
      </c>
    </row>
    <row r="6753" spans="1:3" x14ac:dyDescent="0.15">
      <c r="A6753" s="619" t="s">
        <v>1125</v>
      </c>
      <c r="B6753" s="618">
        <v>2013</v>
      </c>
      <c r="C6753" s="619" t="s">
        <v>437</v>
      </c>
    </row>
    <row r="6754" spans="1:3" x14ac:dyDescent="0.15">
      <c r="A6754" s="619" t="s">
        <v>1125</v>
      </c>
      <c r="B6754" s="618">
        <v>2013</v>
      </c>
      <c r="C6754" s="619" t="s">
        <v>424</v>
      </c>
    </row>
    <row r="6755" spans="1:3" x14ac:dyDescent="0.15">
      <c r="A6755" s="619" t="s">
        <v>1125</v>
      </c>
      <c r="B6755" s="618">
        <v>2013</v>
      </c>
      <c r="C6755" s="619" t="s">
        <v>437</v>
      </c>
    </row>
    <row r="6756" spans="1:3" x14ac:dyDescent="0.15">
      <c r="A6756" s="619" t="s">
        <v>1125</v>
      </c>
      <c r="B6756" s="618">
        <v>2013</v>
      </c>
      <c r="C6756" s="619" t="s">
        <v>437</v>
      </c>
    </row>
    <row r="6757" spans="1:3" x14ac:dyDescent="0.15">
      <c r="A6757" s="619" t="s">
        <v>1125</v>
      </c>
      <c r="B6757" s="618">
        <v>2013</v>
      </c>
      <c r="C6757" s="619" t="s">
        <v>1080</v>
      </c>
    </row>
    <row r="6758" spans="1:3" x14ac:dyDescent="0.15">
      <c r="A6758" s="619" t="s">
        <v>1125</v>
      </c>
      <c r="B6758" s="618">
        <v>2013</v>
      </c>
      <c r="C6758" s="619" t="s">
        <v>424</v>
      </c>
    </row>
    <row r="6759" spans="1:3" x14ac:dyDescent="0.15">
      <c r="A6759" s="619" t="s">
        <v>1125</v>
      </c>
      <c r="B6759" s="618">
        <v>2013</v>
      </c>
      <c r="C6759" s="619" t="s">
        <v>424</v>
      </c>
    </row>
    <row r="6760" spans="1:3" x14ac:dyDescent="0.15">
      <c r="A6760" s="619" t="s">
        <v>1125</v>
      </c>
      <c r="B6760" s="618">
        <v>2013</v>
      </c>
      <c r="C6760" s="619" t="s">
        <v>1080</v>
      </c>
    </row>
    <row r="6761" spans="1:3" x14ac:dyDescent="0.15">
      <c r="A6761" s="619" t="s">
        <v>1125</v>
      </c>
      <c r="B6761" s="618">
        <v>2013</v>
      </c>
      <c r="C6761" s="619" t="s">
        <v>424</v>
      </c>
    </row>
    <row r="6762" spans="1:3" x14ac:dyDescent="0.15">
      <c r="A6762" s="619" t="s">
        <v>1125</v>
      </c>
      <c r="B6762" s="618">
        <v>2013</v>
      </c>
      <c r="C6762" s="619" t="s">
        <v>424</v>
      </c>
    </row>
    <row r="6763" spans="1:3" x14ac:dyDescent="0.15">
      <c r="A6763" s="619" t="s">
        <v>1125</v>
      </c>
      <c r="B6763" s="618">
        <v>2013</v>
      </c>
      <c r="C6763" s="619" t="s">
        <v>424</v>
      </c>
    </row>
    <row r="6764" spans="1:3" x14ac:dyDescent="0.15">
      <c r="A6764" s="619" t="s">
        <v>1125</v>
      </c>
      <c r="B6764" s="618">
        <v>2013</v>
      </c>
      <c r="C6764" s="619" t="s">
        <v>437</v>
      </c>
    </row>
    <row r="6765" spans="1:3" x14ac:dyDescent="0.15">
      <c r="A6765" s="619" t="s">
        <v>1125</v>
      </c>
      <c r="B6765" s="618">
        <v>2013</v>
      </c>
      <c r="C6765" s="619" t="s">
        <v>424</v>
      </c>
    </row>
    <row r="6766" spans="1:3" x14ac:dyDescent="0.15">
      <c r="A6766" s="619" t="s">
        <v>1125</v>
      </c>
      <c r="B6766" s="618">
        <v>2013</v>
      </c>
      <c r="C6766" s="619" t="s">
        <v>424</v>
      </c>
    </row>
    <row r="6767" spans="1:3" x14ac:dyDescent="0.15">
      <c r="A6767" s="619" t="s">
        <v>1125</v>
      </c>
      <c r="B6767" s="618">
        <v>2013</v>
      </c>
      <c r="C6767" s="619" t="s">
        <v>424</v>
      </c>
    </row>
    <row r="6768" spans="1:3" x14ac:dyDescent="0.15">
      <c r="A6768" s="619" t="s">
        <v>1125</v>
      </c>
      <c r="B6768" s="618">
        <v>2013</v>
      </c>
      <c r="C6768" s="619" t="s">
        <v>424</v>
      </c>
    </row>
    <row r="6769" spans="1:3" x14ac:dyDescent="0.15">
      <c r="A6769" s="619" t="s">
        <v>1125</v>
      </c>
      <c r="B6769" s="618">
        <v>2013</v>
      </c>
      <c r="C6769" s="619" t="s">
        <v>424</v>
      </c>
    </row>
    <row r="6770" spans="1:3" x14ac:dyDescent="0.15">
      <c r="A6770" s="619" t="s">
        <v>1125</v>
      </c>
      <c r="B6770" s="618">
        <v>2013</v>
      </c>
      <c r="C6770" s="619" t="s">
        <v>424</v>
      </c>
    </row>
    <row r="6771" spans="1:3" x14ac:dyDescent="0.15">
      <c r="A6771" s="619" t="s">
        <v>1125</v>
      </c>
      <c r="B6771" s="618">
        <v>2013</v>
      </c>
      <c r="C6771" s="619" t="s">
        <v>424</v>
      </c>
    </row>
    <row r="6772" spans="1:3" x14ac:dyDescent="0.15">
      <c r="A6772" s="619" t="s">
        <v>1125</v>
      </c>
      <c r="B6772" s="618">
        <v>2013</v>
      </c>
      <c r="C6772" s="619" t="s">
        <v>424</v>
      </c>
    </row>
    <row r="6773" spans="1:3" x14ac:dyDescent="0.15">
      <c r="A6773" s="619" t="s">
        <v>1125</v>
      </c>
      <c r="B6773" s="618">
        <v>2013</v>
      </c>
      <c r="C6773" s="619" t="s">
        <v>424</v>
      </c>
    </row>
    <row r="6774" spans="1:3" x14ac:dyDescent="0.15">
      <c r="A6774" s="619" t="s">
        <v>1125</v>
      </c>
      <c r="B6774" s="618">
        <v>2013</v>
      </c>
      <c r="C6774" s="619" t="s">
        <v>424</v>
      </c>
    </row>
    <row r="6775" spans="1:3" x14ac:dyDescent="0.15">
      <c r="A6775" s="619" t="s">
        <v>1125</v>
      </c>
      <c r="B6775" s="618">
        <v>2013</v>
      </c>
      <c r="C6775" s="619" t="s">
        <v>455</v>
      </c>
    </row>
    <row r="6776" spans="1:3" x14ac:dyDescent="0.15">
      <c r="A6776" s="619" t="s">
        <v>1125</v>
      </c>
      <c r="B6776" s="618">
        <v>2013</v>
      </c>
      <c r="C6776" s="619" t="s">
        <v>424</v>
      </c>
    </row>
    <row r="6777" spans="1:3" x14ac:dyDescent="0.15">
      <c r="A6777" s="619" t="s">
        <v>1125</v>
      </c>
      <c r="B6777" s="618">
        <v>2013</v>
      </c>
      <c r="C6777" s="619" t="s">
        <v>424</v>
      </c>
    </row>
    <row r="6778" spans="1:3" x14ac:dyDescent="0.15">
      <c r="A6778" s="619" t="s">
        <v>1125</v>
      </c>
      <c r="B6778" s="618">
        <v>2013</v>
      </c>
      <c r="C6778" s="619" t="s">
        <v>424</v>
      </c>
    </row>
    <row r="6779" spans="1:3" x14ac:dyDescent="0.15">
      <c r="A6779" s="619" t="s">
        <v>1125</v>
      </c>
      <c r="B6779" s="618">
        <v>2013</v>
      </c>
      <c r="C6779" s="619" t="s">
        <v>424</v>
      </c>
    </row>
    <row r="6780" spans="1:3" x14ac:dyDescent="0.15">
      <c r="A6780" s="619" t="s">
        <v>1125</v>
      </c>
      <c r="B6780" s="618">
        <v>2013</v>
      </c>
      <c r="C6780" s="619" t="s">
        <v>1102</v>
      </c>
    </row>
    <row r="6781" spans="1:3" x14ac:dyDescent="0.15">
      <c r="A6781" s="619" t="s">
        <v>1125</v>
      </c>
      <c r="B6781" s="618">
        <v>2013</v>
      </c>
      <c r="C6781" s="619" t="s">
        <v>424</v>
      </c>
    </row>
    <row r="6782" spans="1:3" x14ac:dyDescent="0.15">
      <c r="A6782" s="619" t="s">
        <v>1125</v>
      </c>
      <c r="B6782" s="618">
        <v>2013</v>
      </c>
      <c r="C6782" s="619" t="s">
        <v>437</v>
      </c>
    </row>
    <row r="6783" spans="1:3" x14ac:dyDescent="0.15">
      <c r="A6783" s="619" t="s">
        <v>1125</v>
      </c>
      <c r="B6783" s="618">
        <v>2013</v>
      </c>
      <c r="C6783" s="619" t="s">
        <v>424</v>
      </c>
    </row>
    <row r="6784" spans="1:3" x14ac:dyDescent="0.15">
      <c r="A6784" s="619" t="s">
        <v>1125</v>
      </c>
      <c r="B6784" s="618">
        <v>2013</v>
      </c>
      <c r="C6784" s="619" t="s">
        <v>424</v>
      </c>
    </row>
    <row r="6785" spans="1:3" x14ac:dyDescent="0.15">
      <c r="A6785" s="619" t="s">
        <v>1125</v>
      </c>
      <c r="B6785" s="618">
        <v>2013</v>
      </c>
      <c r="C6785" s="619" t="s">
        <v>437</v>
      </c>
    </row>
    <row r="6786" spans="1:3" x14ac:dyDescent="0.15">
      <c r="A6786" s="619" t="s">
        <v>1125</v>
      </c>
      <c r="B6786" s="618">
        <v>2013</v>
      </c>
      <c r="C6786" s="619" t="s">
        <v>424</v>
      </c>
    </row>
    <row r="6787" spans="1:3" x14ac:dyDescent="0.15">
      <c r="A6787" s="619" t="s">
        <v>1125</v>
      </c>
      <c r="B6787" s="618">
        <v>2013</v>
      </c>
      <c r="C6787" s="619" t="s">
        <v>1080</v>
      </c>
    </row>
    <row r="6788" spans="1:3" x14ac:dyDescent="0.15">
      <c r="A6788" s="619" t="s">
        <v>1125</v>
      </c>
      <c r="B6788" s="618">
        <v>2013</v>
      </c>
      <c r="C6788" s="619" t="s">
        <v>424</v>
      </c>
    </row>
    <row r="6789" spans="1:3" x14ac:dyDescent="0.15">
      <c r="A6789" s="619" t="s">
        <v>1125</v>
      </c>
      <c r="B6789" s="618">
        <v>2013</v>
      </c>
      <c r="C6789" s="619" t="s">
        <v>424</v>
      </c>
    </row>
    <row r="6790" spans="1:3" x14ac:dyDescent="0.15">
      <c r="A6790" s="619" t="s">
        <v>1125</v>
      </c>
      <c r="B6790" s="618">
        <v>2013</v>
      </c>
      <c r="C6790" s="619" t="s">
        <v>424</v>
      </c>
    </row>
    <row r="6791" spans="1:3" x14ac:dyDescent="0.15">
      <c r="A6791" s="619" t="s">
        <v>1125</v>
      </c>
      <c r="B6791" s="618">
        <v>2013</v>
      </c>
      <c r="C6791" s="619" t="s">
        <v>424</v>
      </c>
    </row>
    <row r="6792" spans="1:3" x14ac:dyDescent="0.15">
      <c r="A6792" s="619" t="s">
        <v>1125</v>
      </c>
      <c r="B6792" s="618">
        <v>2013</v>
      </c>
      <c r="C6792" s="619" t="s">
        <v>437</v>
      </c>
    </row>
    <row r="6793" spans="1:3" x14ac:dyDescent="0.15">
      <c r="A6793" s="619" t="s">
        <v>1125</v>
      </c>
      <c r="B6793" s="618">
        <v>2013</v>
      </c>
      <c r="C6793" s="619" t="s">
        <v>1102</v>
      </c>
    </row>
    <row r="6794" spans="1:3" x14ac:dyDescent="0.15">
      <c r="A6794" s="619" t="s">
        <v>1125</v>
      </c>
      <c r="B6794" s="618">
        <v>2013</v>
      </c>
      <c r="C6794" s="619" t="s">
        <v>424</v>
      </c>
    </row>
    <row r="6795" spans="1:3" x14ac:dyDescent="0.15">
      <c r="A6795" s="619" t="s">
        <v>1125</v>
      </c>
      <c r="B6795" s="618">
        <v>2013</v>
      </c>
      <c r="C6795" s="619" t="s">
        <v>424</v>
      </c>
    </row>
    <row r="6796" spans="1:3" x14ac:dyDescent="0.15">
      <c r="A6796" s="619" t="s">
        <v>1125</v>
      </c>
      <c r="B6796" s="618">
        <v>2013</v>
      </c>
      <c r="C6796" s="619" t="s">
        <v>437</v>
      </c>
    </row>
    <row r="6797" spans="1:3" x14ac:dyDescent="0.15">
      <c r="A6797" s="619" t="s">
        <v>1125</v>
      </c>
      <c r="B6797" s="618">
        <v>2013</v>
      </c>
      <c r="C6797" s="619" t="s">
        <v>424</v>
      </c>
    </row>
    <row r="6798" spans="1:3" x14ac:dyDescent="0.15">
      <c r="A6798" s="619" t="s">
        <v>1125</v>
      </c>
      <c r="B6798" s="618">
        <v>2013</v>
      </c>
      <c r="C6798" s="619" t="s">
        <v>424</v>
      </c>
    </row>
    <row r="6799" spans="1:3" x14ac:dyDescent="0.15">
      <c r="A6799" s="619" t="s">
        <v>1125</v>
      </c>
      <c r="B6799" s="618">
        <v>2013</v>
      </c>
      <c r="C6799" s="619" t="s">
        <v>437</v>
      </c>
    </row>
    <row r="6800" spans="1:3" x14ac:dyDescent="0.15">
      <c r="A6800" s="619" t="s">
        <v>1125</v>
      </c>
      <c r="B6800" s="618">
        <v>2013</v>
      </c>
      <c r="C6800" s="619" t="s">
        <v>424</v>
      </c>
    </row>
    <row r="6801" spans="1:3" x14ac:dyDescent="0.15">
      <c r="A6801" s="619" t="s">
        <v>1125</v>
      </c>
      <c r="B6801" s="618">
        <v>2013</v>
      </c>
      <c r="C6801" s="619" t="s">
        <v>424</v>
      </c>
    </row>
    <row r="6802" spans="1:3" x14ac:dyDescent="0.15">
      <c r="A6802" s="619" t="s">
        <v>1125</v>
      </c>
      <c r="B6802" s="618">
        <v>2013</v>
      </c>
      <c r="C6802" s="619" t="s">
        <v>437</v>
      </c>
    </row>
    <row r="6803" spans="1:3" x14ac:dyDescent="0.15">
      <c r="A6803" s="619" t="s">
        <v>1125</v>
      </c>
      <c r="B6803" s="618">
        <v>2013</v>
      </c>
      <c r="C6803" s="619" t="s">
        <v>437</v>
      </c>
    </row>
    <row r="6804" spans="1:3" x14ac:dyDescent="0.15">
      <c r="A6804" s="619" t="s">
        <v>1125</v>
      </c>
      <c r="B6804" s="618">
        <v>2013</v>
      </c>
      <c r="C6804" s="619" t="s">
        <v>1104</v>
      </c>
    </row>
    <row r="6805" spans="1:3" x14ac:dyDescent="0.15">
      <c r="A6805" s="619" t="s">
        <v>1125</v>
      </c>
      <c r="B6805" s="618">
        <v>2013</v>
      </c>
      <c r="C6805" s="619" t="s">
        <v>424</v>
      </c>
    </row>
    <row r="6806" spans="1:3" x14ac:dyDescent="0.15">
      <c r="A6806" s="619" t="s">
        <v>1125</v>
      </c>
      <c r="B6806" s="618">
        <v>2013</v>
      </c>
      <c r="C6806" s="619" t="s">
        <v>424</v>
      </c>
    </row>
    <row r="6807" spans="1:3" x14ac:dyDescent="0.15">
      <c r="A6807" s="619" t="s">
        <v>1125</v>
      </c>
      <c r="B6807" s="618">
        <v>2013</v>
      </c>
      <c r="C6807" s="619" t="s">
        <v>424</v>
      </c>
    </row>
    <row r="6808" spans="1:3" x14ac:dyDescent="0.15">
      <c r="A6808" s="619" t="s">
        <v>1125</v>
      </c>
      <c r="B6808" s="618">
        <v>2013</v>
      </c>
      <c r="C6808" s="619" t="s">
        <v>424</v>
      </c>
    </row>
    <row r="6809" spans="1:3" x14ac:dyDescent="0.15">
      <c r="A6809" s="619" t="s">
        <v>1125</v>
      </c>
      <c r="B6809" s="618">
        <v>2013</v>
      </c>
      <c r="C6809" s="619" t="s">
        <v>424</v>
      </c>
    </row>
    <row r="6810" spans="1:3" x14ac:dyDescent="0.15">
      <c r="A6810" s="619" t="s">
        <v>1125</v>
      </c>
      <c r="B6810" s="618">
        <v>2013</v>
      </c>
      <c r="C6810" s="619" t="s">
        <v>424</v>
      </c>
    </row>
    <row r="6811" spans="1:3" x14ac:dyDescent="0.15">
      <c r="A6811" s="619" t="s">
        <v>1125</v>
      </c>
      <c r="B6811" s="618">
        <v>2013</v>
      </c>
      <c r="C6811" s="619" t="s">
        <v>424</v>
      </c>
    </row>
    <row r="6812" spans="1:3" x14ac:dyDescent="0.15">
      <c r="A6812" s="619" t="s">
        <v>1125</v>
      </c>
      <c r="B6812" s="618">
        <v>2013</v>
      </c>
      <c r="C6812" s="619" t="s">
        <v>437</v>
      </c>
    </row>
    <row r="6813" spans="1:3" x14ac:dyDescent="0.15">
      <c r="A6813" s="619" t="s">
        <v>1125</v>
      </c>
      <c r="B6813" s="618">
        <v>2013</v>
      </c>
      <c r="C6813" s="619" t="s">
        <v>424</v>
      </c>
    </row>
    <row r="6814" spans="1:3" x14ac:dyDescent="0.15">
      <c r="A6814" s="619" t="s">
        <v>1125</v>
      </c>
      <c r="B6814" s="618">
        <v>2013</v>
      </c>
      <c r="C6814" s="619" t="s">
        <v>437</v>
      </c>
    </row>
    <row r="6815" spans="1:3" x14ac:dyDescent="0.15">
      <c r="A6815" s="619" t="s">
        <v>1125</v>
      </c>
      <c r="B6815" s="618">
        <v>2013</v>
      </c>
      <c r="C6815" s="619" t="s">
        <v>424</v>
      </c>
    </row>
    <row r="6816" spans="1:3" x14ac:dyDescent="0.15">
      <c r="A6816" s="619" t="s">
        <v>1125</v>
      </c>
      <c r="B6816" s="618">
        <v>2013</v>
      </c>
      <c r="C6816" s="619" t="s">
        <v>424</v>
      </c>
    </row>
    <row r="6817" spans="1:3" x14ac:dyDescent="0.15">
      <c r="A6817" s="618" t="s">
        <v>1125</v>
      </c>
      <c r="B6817" s="618">
        <v>2013</v>
      </c>
      <c r="C6817" s="619" t="s">
        <v>437</v>
      </c>
    </row>
    <row r="6818" spans="1:3" x14ac:dyDescent="0.15">
      <c r="A6818" s="618" t="s">
        <v>1125</v>
      </c>
      <c r="B6818" s="618">
        <v>2013</v>
      </c>
      <c r="C6818" s="619" t="s">
        <v>1080</v>
      </c>
    </row>
    <row r="6819" spans="1:3" x14ac:dyDescent="0.15">
      <c r="A6819" s="618" t="s">
        <v>1125</v>
      </c>
      <c r="B6819" s="618">
        <v>2013</v>
      </c>
      <c r="C6819" s="619" t="s">
        <v>1080</v>
      </c>
    </row>
    <row r="6820" spans="1:3" x14ac:dyDescent="0.15">
      <c r="A6820" s="618" t="s">
        <v>1125</v>
      </c>
      <c r="B6820" s="618">
        <v>2013</v>
      </c>
      <c r="C6820" s="619" t="s">
        <v>437</v>
      </c>
    </row>
    <row r="6821" spans="1:3" x14ac:dyDescent="0.15">
      <c r="A6821" s="618" t="s">
        <v>1125</v>
      </c>
      <c r="B6821" s="618">
        <v>2013</v>
      </c>
      <c r="C6821" s="619" t="s">
        <v>424</v>
      </c>
    </row>
    <row r="6822" spans="1:3" x14ac:dyDescent="0.15">
      <c r="A6822" s="618" t="s">
        <v>1125</v>
      </c>
      <c r="B6822" s="618">
        <v>2013</v>
      </c>
      <c r="C6822" s="619" t="s">
        <v>424</v>
      </c>
    </row>
    <row r="6823" spans="1:3" x14ac:dyDescent="0.15">
      <c r="A6823" s="618" t="s">
        <v>1125</v>
      </c>
      <c r="B6823" s="618">
        <v>2013</v>
      </c>
      <c r="C6823" s="619" t="s">
        <v>1102</v>
      </c>
    </row>
    <row r="6824" spans="1:3" x14ac:dyDescent="0.15">
      <c r="A6824" s="618" t="s">
        <v>1125</v>
      </c>
      <c r="B6824" s="618">
        <v>2013</v>
      </c>
      <c r="C6824" s="619" t="s">
        <v>1080</v>
      </c>
    </row>
    <row r="6825" spans="1:3" x14ac:dyDescent="0.15">
      <c r="A6825" s="618" t="s">
        <v>1125</v>
      </c>
      <c r="B6825" s="618">
        <v>2013</v>
      </c>
      <c r="C6825" s="619" t="s">
        <v>424</v>
      </c>
    </row>
    <row r="6826" spans="1:3" x14ac:dyDescent="0.15">
      <c r="A6826" s="618" t="s">
        <v>1125</v>
      </c>
      <c r="B6826" s="618">
        <v>2013</v>
      </c>
      <c r="C6826" s="619" t="s">
        <v>424</v>
      </c>
    </row>
    <row r="6827" spans="1:3" x14ac:dyDescent="0.15">
      <c r="A6827" s="618" t="s">
        <v>1125</v>
      </c>
      <c r="B6827" s="618">
        <v>2013</v>
      </c>
      <c r="C6827" s="619" t="s">
        <v>1102</v>
      </c>
    </row>
    <row r="6828" spans="1:3" x14ac:dyDescent="0.15">
      <c r="A6828" s="618" t="s">
        <v>1125</v>
      </c>
      <c r="B6828" s="618">
        <v>2013</v>
      </c>
      <c r="C6828" s="619" t="s">
        <v>1102</v>
      </c>
    </row>
    <row r="6829" spans="1:3" x14ac:dyDescent="0.15">
      <c r="A6829" s="618" t="s">
        <v>1125</v>
      </c>
      <c r="B6829" s="618">
        <v>2013</v>
      </c>
      <c r="C6829" s="619" t="s">
        <v>424</v>
      </c>
    </row>
    <row r="6830" spans="1:3" x14ac:dyDescent="0.15">
      <c r="A6830" s="618" t="s">
        <v>1125</v>
      </c>
      <c r="B6830" s="618">
        <v>2013</v>
      </c>
      <c r="C6830" s="619" t="s">
        <v>424</v>
      </c>
    </row>
    <row r="6831" spans="1:3" x14ac:dyDescent="0.15">
      <c r="A6831" s="618" t="s">
        <v>1125</v>
      </c>
      <c r="B6831" s="618">
        <v>2013</v>
      </c>
      <c r="C6831" s="619" t="s">
        <v>424</v>
      </c>
    </row>
    <row r="6832" spans="1:3" x14ac:dyDescent="0.15">
      <c r="A6832" s="618" t="s">
        <v>1125</v>
      </c>
      <c r="B6832" s="618">
        <v>2013</v>
      </c>
      <c r="C6832" s="619" t="s">
        <v>437</v>
      </c>
    </row>
    <row r="6833" spans="1:3" x14ac:dyDescent="0.15">
      <c r="A6833" s="618" t="s">
        <v>1125</v>
      </c>
      <c r="B6833" s="618">
        <v>2013</v>
      </c>
      <c r="C6833" s="619" t="s">
        <v>437</v>
      </c>
    </row>
    <row r="6834" spans="1:3" x14ac:dyDescent="0.15">
      <c r="A6834" s="618" t="s">
        <v>1125</v>
      </c>
      <c r="B6834" s="618">
        <v>2013</v>
      </c>
      <c r="C6834" s="619" t="s">
        <v>424</v>
      </c>
    </row>
    <row r="6835" spans="1:3" x14ac:dyDescent="0.15">
      <c r="A6835" s="618" t="s">
        <v>1125</v>
      </c>
      <c r="B6835" s="618">
        <v>2013</v>
      </c>
      <c r="C6835" s="619" t="s">
        <v>424</v>
      </c>
    </row>
    <row r="6836" spans="1:3" x14ac:dyDescent="0.15">
      <c r="A6836" s="618" t="s">
        <v>1125</v>
      </c>
      <c r="B6836" s="618">
        <v>2013</v>
      </c>
      <c r="C6836" s="619" t="s">
        <v>424</v>
      </c>
    </row>
    <row r="6837" spans="1:3" x14ac:dyDescent="0.15">
      <c r="A6837" s="618" t="s">
        <v>1125</v>
      </c>
      <c r="B6837" s="618">
        <v>2013</v>
      </c>
      <c r="C6837" s="619" t="s">
        <v>437</v>
      </c>
    </row>
    <row r="6838" spans="1:3" x14ac:dyDescent="0.15">
      <c r="A6838" s="618" t="s">
        <v>1125</v>
      </c>
      <c r="B6838" s="618">
        <v>2013</v>
      </c>
      <c r="C6838" s="619" t="s">
        <v>1104</v>
      </c>
    </row>
    <row r="6839" spans="1:3" x14ac:dyDescent="0.15">
      <c r="A6839" s="618" t="s">
        <v>1125</v>
      </c>
      <c r="B6839" s="618">
        <v>2013</v>
      </c>
      <c r="C6839" s="619" t="s">
        <v>437</v>
      </c>
    </row>
    <row r="6840" spans="1:3" x14ac:dyDescent="0.15">
      <c r="A6840" s="618" t="s">
        <v>1125</v>
      </c>
      <c r="B6840" s="618">
        <v>2013</v>
      </c>
      <c r="C6840" s="619" t="s">
        <v>424</v>
      </c>
    </row>
    <row r="6841" spans="1:3" x14ac:dyDescent="0.15">
      <c r="A6841" s="618" t="s">
        <v>1125</v>
      </c>
      <c r="B6841" s="618">
        <v>2013</v>
      </c>
      <c r="C6841" s="619" t="s">
        <v>424</v>
      </c>
    </row>
    <row r="6842" spans="1:3" x14ac:dyDescent="0.15">
      <c r="A6842" s="618" t="s">
        <v>1125</v>
      </c>
      <c r="B6842" s="618">
        <v>2013</v>
      </c>
      <c r="C6842" s="619" t="s">
        <v>424</v>
      </c>
    </row>
    <row r="6843" spans="1:3" x14ac:dyDescent="0.15">
      <c r="A6843" s="618" t="s">
        <v>1125</v>
      </c>
      <c r="B6843" s="618">
        <v>2013</v>
      </c>
      <c r="C6843" s="619" t="s">
        <v>1080</v>
      </c>
    </row>
    <row r="6844" spans="1:3" x14ac:dyDescent="0.15">
      <c r="A6844" s="618" t="s">
        <v>1125</v>
      </c>
      <c r="B6844" s="618">
        <v>2013</v>
      </c>
      <c r="C6844" s="619" t="s">
        <v>424</v>
      </c>
    </row>
    <row r="6845" spans="1:3" x14ac:dyDescent="0.15">
      <c r="A6845" s="618" t="s">
        <v>1125</v>
      </c>
      <c r="B6845" s="618">
        <v>2013</v>
      </c>
      <c r="C6845" s="619" t="s">
        <v>424</v>
      </c>
    </row>
    <row r="6846" spans="1:3" x14ac:dyDescent="0.15">
      <c r="A6846" s="618" t="s">
        <v>1125</v>
      </c>
      <c r="B6846" s="618">
        <v>2013</v>
      </c>
      <c r="C6846" s="619" t="s">
        <v>437</v>
      </c>
    </row>
    <row r="6847" spans="1:3" x14ac:dyDescent="0.15">
      <c r="A6847" s="618" t="s">
        <v>1125</v>
      </c>
      <c r="B6847" s="618">
        <v>2013</v>
      </c>
      <c r="C6847" s="619" t="s">
        <v>424</v>
      </c>
    </row>
    <row r="6848" spans="1:3" x14ac:dyDescent="0.15">
      <c r="A6848" s="618" t="s">
        <v>1125</v>
      </c>
      <c r="B6848" s="618">
        <v>2013</v>
      </c>
      <c r="C6848" s="619" t="s">
        <v>424</v>
      </c>
    </row>
    <row r="6849" spans="1:3" x14ac:dyDescent="0.15">
      <c r="A6849" s="618" t="s">
        <v>1125</v>
      </c>
      <c r="B6849" s="618">
        <v>2013</v>
      </c>
      <c r="C6849" s="619" t="s">
        <v>424</v>
      </c>
    </row>
    <row r="6850" spans="1:3" x14ac:dyDescent="0.15">
      <c r="A6850" s="618" t="s">
        <v>1125</v>
      </c>
      <c r="B6850" s="618">
        <v>2013</v>
      </c>
      <c r="C6850" s="619" t="s">
        <v>437</v>
      </c>
    </row>
    <row r="6851" spans="1:3" x14ac:dyDescent="0.15">
      <c r="A6851" s="618" t="s">
        <v>1125</v>
      </c>
      <c r="B6851" s="618">
        <v>2013</v>
      </c>
      <c r="C6851" s="619" t="s">
        <v>437</v>
      </c>
    </row>
    <row r="6852" spans="1:3" x14ac:dyDescent="0.15">
      <c r="A6852" s="618" t="s">
        <v>1125</v>
      </c>
      <c r="B6852" s="618">
        <v>2013</v>
      </c>
      <c r="C6852" s="619" t="s">
        <v>1102</v>
      </c>
    </row>
    <row r="6853" spans="1:3" x14ac:dyDescent="0.15">
      <c r="A6853" s="618" t="s">
        <v>1125</v>
      </c>
      <c r="B6853" s="618">
        <v>2013</v>
      </c>
      <c r="C6853" s="619" t="s">
        <v>1080</v>
      </c>
    </row>
    <row r="6854" spans="1:3" x14ac:dyDescent="0.15">
      <c r="A6854" s="618" t="s">
        <v>1125</v>
      </c>
      <c r="B6854" s="618">
        <v>2013</v>
      </c>
      <c r="C6854" s="619" t="s">
        <v>424</v>
      </c>
    </row>
    <row r="6855" spans="1:3" x14ac:dyDescent="0.15">
      <c r="A6855" s="619" t="s">
        <v>1125</v>
      </c>
      <c r="B6855" s="618">
        <v>2013</v>
      </c>
      <c r="C6855" s="619" t="s">
        <v>1080</v>
      </c>
    </row>
    <row r="6856" spans="1:3" x14ac:dyDescent="0.15">
      <c r="A6856" s="618" t="s">
        <v>1125</v>
      </c>
      <c r="B6856" s="618">
        <v>2013</v>
      </c>
      <c r="C6856" s="619" t="s">
        <v>1080</v>
      </c>
    </row>
    <row r="6857" spans="1:3" x14ac:dyDescent="0.15">
      <c r="A6857" s="618" t="s">
        <v>1125</v>
      </c>
      <c r="B6857" s="618">
        <v>2013</v>
      </c>
      <c r="C6857" s="619" t="s">
        <v>1080</v>
      </c>
    </row>
    <row r="6858" spans="1:3" x14ac:dyDescent="0.15">
      <c r="A6858" s="619" t="s">
        <v>1125</v>
      </c>
      <c r="B6858" s="618">
        <v>2013</v>
      </c>
      <c r="C6858" s="619" t="s">
        <v>424</v>
      </c>
    </row>
    <row r="6859" spans="1:3" x14ac:dyDescent="0.15">
      <c r="A6859" s="619" t="s">
        <v>1125</v>
      </c>
      <c r="B6859" s="618">
        <v>2013</v>
      </c>
      <c r="C6859" s="619" t="s">
        <v>1103</v>
      </c>
    </row>
    <row r="6860" spans="1:3" x14ac:dyDescent="0.15">
      <c r="A6860" s="619" t="s">
        <v>1125</v>
      </c>
      <c r="B6860" s="618">
        <v>2013</v>
      </c>
      <c r="C6860" s="619" t="s">
        <v>424</v>
      </c>
    </row>
    <row r="6861" spans="1:3" x14ac:dyDescent="0.15">
      <c r="A6861" s="619" t="s">
        <v>1125</v>
      </c>
      <c r="B6861" s="618">
        <v>2013</v>
      </c>
      <c r="C6861" s="619" t="s">
        <v>424</v>
      </c>
    </row>
    <row r="6862" spans="1:3" x14ac:dyDescent="0.15">
      <c r="A6862" s="619" t="s">
        <v>1125</v>
      </c>
      <c r="B6862" s="618">
        <v>2013</v>
      </c>
      <c r="C6862" s="619" t="s">
        <v>1107</v>
      </c>
    </row>
    <row r="6863" spans="1:3" x14ac:dyDescent="0.15">
      <c r="A6863" s="619" t="s">
        <v>1125</v>
      </c>
      <c r="B6863" s="618">
        <v>2013</v>
      </c>
      <c r="C6863" s="619" t="s">
        <v>424</v>
      </c>
    </row>
    <row r="6864" spans="1:3" x14ac:dyDescent="0.15">
      <c r="A6864" s="619" t="s">
        <v>1125</v>
      </c>
      <c r="B6864" s="618">
        <v>2013</v>
      </c>
      <c r="C6864" s="619" t="s">
        <v>424</v>
      </c>
    </row>
    <row r="6865" spans="1:3" x14ac:dyDescent="0.15">
      <c r="A6865" s="619" t="s">
        <v>1125</v>
      </c>
      <c r="B6865" s="618">
        <v>2013</v>
      </c>
      <c r="C6865" s="619" t="s">
        <v>437</v>
      </c>
    </row>
    <row r="6866" spans="1:3" x14ac:dyDescent="0.15">
      <c r="A6866" s="619" t="s">
        <v>1125</v>
      </c>
      <c r="B6866" s="618">
        <v>2013</v>
      </c>
      <c r="C6866" s="619" t="s">
        <v>437</v>
      </c>
    </row>
    <row r="6867" spans="1:3" x14ac:dyDescent="0.15">
      <c r="A6867" s="619" t="s">
        <v>1125</v>
      </c>
      <c r="B6867" s="618">
        <v>2013</v>
      </c>
      <c r="C6867" s="619" t="s">
        <v>1080</v>
      </c>
    </row>
    <row r="6868" spans="1:3" x14ac:dyDescent="0.15">
      <c r="A6868" s="619" t="s">
        <v>1125</v>
      </c>
      <c r="B6868" s="618">
        <v>2013</v>
      </c>
      <c r="C6868" s="619" t="s">
        <v>1080</v>
      </c>
    </row>
    <row r="6869" spans="1:3" x14ac:dyDescent="0.15">
      <c r="A6869" s="619" t="s">
        <v>1125</v>
      </c>
      <c r="B6869" s="618">
        <v>2013</v>
      </c>
      <c r="C6869" s="619" t="s">
        <v>1080</v>
      </c>
    </row>
    <row r="6870" spans="1:3" x14ac:dyDescent="0.15">
      <c r="A6870" s="619" t="s">
        <v>1125</v>
      </c>
      <c r="B6870" s="618">
        <v>2013</v>
      </c>
      <c r="C6870" s="619" t="s">
        <v>424</v>
      </c>
    </row>
    <row r="6871" spans="1:3" x14ac:dyDescent="0.15">
      <c r="A6871" s="619" t="s">
        <v>1125</v>
      </c>
      <c r="B6871" s="618">
        <v>2013</v>
      </c>
      <c r="C6871" s="619" t="s">
        <v>424</v>
      </c>
    </row>
    <row r="6872" spans="1:3" x14ac:dyDescent="0.15">
      <c r="A6872" s="619" t="s">
        <v>1125</v>
      </c>
      <c r="B6872" s="618">
        <v>2013</v>
      </c>
      <c r="C6872" s="619" t="s">
        <v>1102</v>
      </c>
    </row>
    <row r="6873" spans="1:3" x14ac:dyDescent="0.15">
      <c r="A6873" s="619" t="s">
        <v>1125</v>
      </c>
      <c r="B6873" s="618">
        <v>2013</v>
      </c>
      <c r="C6873" s="619" t="s">
        <v>1080</v>
      </c>
    </row>
    <row r="6874" spans="1:3" x14ac:dyDescent="0.15">
      <c r="A6874" s="619" t="s">
        <v>1125</v>
      </c>
      <c r="B6874" s="618">
        <v>2013</v>
      </c>
      <c r="C6874" s="619" t="s">
        <v>1080</v>
      </c>
    </row>
    <row r="6875" spans="1:3" x14ac:dyDescent="0.15">
      <c r="A6875" s="619" t="s">
        <v>1125</v>
      </c>
      <c r="B6875" s="618">
        <v>2013</v>
      </c>
      <c r="C6875" s="619" t="s">
        <v>424</v>
      </c>
    </row>
    <row r="6876" spans="1:3" x14ac:dyDescent="0.15">
      <c r="A6876" s="619" t="s">
        <v>1125</v>
      </c>
      <c r="B6876" s="618">
        <v>2013</v>
      </c>
      <c r="C6876" s="619" t="s">
        <v>424</v>
      </c>
    </row>
    <row r="6877" spans="1:3" x14ac:dyDescent="0.15">
      <c r="A6877" s="619" t="s">
        <v>1125</v>
      </c>
      <c r="B6877" s="618">
        <v>2013</v>
      </c>
      <c r="C6877" s="619" t="s">
        <v>424</v>
      </c>
    </row>
    <row r="6878" spans="1:3" x14ac:dyDescent="0.15">
      <c r="A6878" s="619" t="s">
        <v>1125</v>
      </c>
      <c r="B6878" s="618">
        <v>2013</v>
      </c>
      <c r="C6878" s="619" t="s">
        <v>424</v>
      </c>
    </row>
    <row r="6879" spans="1:3" x14ac:dyDescent="0.15">
      <c r="A6879" s="619" t="s">
        <v>1125</v>
      </c>
      <c r="B6879" s="618">
        <v>2013</v>
      </c>
      <c r="C6879" s="619" t="s">
        <v>424</v>
      </c>
    </row>
    <row r="6880" spans="1:3" x14ac:dyDescent="0.15">
      <c r="A6880" s="619" t="s">
        <v>1125</v>
      </c>
      <c r="B6880" s="618">
        <v>2013</v>
      </c>
      <c r="C6880" s="619" t="s">
        <v>424</v>
      </c>
    </row>
    <row r="6881" spans="1:3" x14ac:dyDescent="0.15">
      <c r="A6881" s="619" t="s">
        <v>1125</v>
      </c>
      <c r="B6881" s="618">
        <v>2013</v>
      </c>
      <c r="C6881" s="619" t="s">
        <v>1102</v>
      </c>
    </row>
    <row r="6882" spans="1:3" x14ac:dyDescent="0.15">
      <c r="A6882" s="619" t="s">
        <v>1125</v>
      </c>
      <c r="B6882" s="618">
        <v>2013</v>
      </c>
      <c r="C6882" s="619" t="s">
        <v>424</v>
      </c>
    </row>
    <row r="6883" spans="1:3" x14ac:dyDescent="0.15">
      <c r="A6883" s="619" t="s">
        <v>1125</v>
      </c>
      <c r="B6883" s="618">
        <v>2013</v>
      </c>
      <c r="C6883" s="619" t="s">
        <v>424</v>
      </c>
    </row>
    <row r="6884" spans="1:3" x14ac:dyDescent="0.15">
      <c r="A6884" s="619" t="s">
        <v>1125</v>
      </c>
      <c r="B6884" s="618">
        <v>2013</v>
      </c>
      <c r="C6884" s="619" t="s">
        <v>437</v>
      </c>
    </row>
    <row r="6885" spans="1:3" x14ac:dyDescent="0.15">
      <c r="A6885" s="619" t="s">
        <v>1125</v>
      </c>
      <c r="B6885" s="618">
        <v>2013</v>
      </c>
      <c r="C6885" s="619" t="s">
        <v>437</v>
      </c>
    </row>
    <row r="6886" spans="1:3" x14ac:dyDescent="0.15">
      <c r="A6886" s="619" t="s">
        <v>1125</v>
      </c>
      <c r="B6886" s="618">
        <v>2013</v>
      </c>
      <c r="C6886" s="619" t="s">
        <v>424</v>
      </c>
    </row>
    <row r="6887" spans="1:3" x14ac:dyDescent="0.15">
      <c r="A6887" s="619" t="s">
        <v>1125</v>
      </c>
      <c r="B6887" s="618">
        <v>2013</v>
      </c>
      <c r="C6887" s="619" t="s">
        <v>437</v>
      </c>
    </row>
    <row r="6888" spans="1:3" x14ac:dyDescent="0.15">
      <c r="A6888" s="619" t="s">
        <v>1125</v>
      </c>
      <c r="B6888" s="618">
        <v>2013</v>
      </c>
      <c r="C6888" s="619" t="s">
        <v>1102</v>
      </c>
    </row>
    <row r="6889" spans="1:3" x14ac:dyDescent="0.15">
      <c r="A6889" s="619" t="s">
        <v>1125</v>
      </c>
      <c r="B6889" s="618">
        <v>2013</v>
      </c>
      <c r="C6889" s="619" t="s">
        <v>1080</v>
      </c>
    </row>
    <row r="6890" spans="1:3" x14ac:dyDescent="0.15">
      <c r="A6890" s="619" t="s">
        <v>1125</v>
      </c>
      <c r="B6890" s="618">
        <v>2013</v>
      </c>
      <c r="C6890" s="619" t="s">
        <v>424</v>
      </c>
    </row>
    <row r="6891" spans="1:3" x14ac:dyDescent="0.15">
      <c r="A6891" s="619" t="s">
        <v>1125</v>
      </c>
      <c r="B6891" s="618">
        <v>2013</v>
      </c>
      <c r="C6891" s="619" t="s">
        <v>437</v>
      </c>
    </row>
    <row r="6892" spans="1:3" x14ac:dyDescent="0.15">
      <c r="A6892" s="619" t="s">
        <v>1125</v>
      </c>
      <c r="B6892" s="618">
        <v>2013</v>
      </c>
      <c r="C6892" s="619" t="s">
        <v>1080</v>
      </c>
    </row>
    <row r="6893" spans="1:3" x14ac:dyDescent="0.15">
      <c r="A6893" s="619" t="s">
        <v>1125</v>
      </c>
      <c r="B6893" s="618">
        <v>2013</v>
      </c>
      <c r="C6893" s="619" t="s">
        <v>424</v>
      </c>
    </row>
    <row r="6894" spans="1:3" x14ac:dyDescent="0.15">
      <c r="A6894" s="619" t="s">
        <v>1125</v>
      </c>
      <c r="B6894" s="618">
        <v>2013</v>
      </c>
      <c r="C6894" s="619" t="s">
        <v>437</v>
      </c>
    </row>
    <row r="6895" spans="1:3" x14ac:dyDescent="0.15">
      <c r="A6895" s="619" t="s">
        <v>1125</v>
      </c>
      <c r="B6895" s="618">
        <v>2013</v>
      </c>
      <c r="C6895" s="619" t="s">
        <v>424</v>
      </c>
    </row>
    <row r="6896" spans="1:3" x14ac:dyDescent="0.15">
      <c r="A6896" s="619" t="s">
        <v>1125</v>
      </c>
      <c r="B6896" s="618">
        <v>2013</v>
      </c>
      <c r="C6896" s="619" t="s">
        <v>424</v>
      </c>
    </row>
    <row r="6897" spans="1:3" x14ac:dyDescent="0.15">
      <c r="A6897" s="619" t="s">
        <v>1125</v>
      </c>
      <c r="B6897" s="618">
        <v>2013</v>
      </c>
      <c r="C6897" s="619" t="s">
        <v>424</v>
      </c>
    </row>
    <row r="6898" spans="1:3" x14ac:dyDescent="0.15">
      <c r="A6898" s="619" t="s">
        <v>1125</v>
      </c>
      <c r="B6898" s="618">
        <v>2013</v>
      </c>
      <c r="C6898" s="619" t="s">
        <v>424</v>
      </c>
    </row>
    <row r="6899" spans="1:3" x14ac:dyDescent="0.15">
      <c r="A6899" s="619" t="s">
        <v>1125</v>
      </c>
      <c r="B6899" s="618">
        <v>2013</v>
      </c>
      <c r="C6899" s="619" t="s">
        <v>437</v>
      </c>
    </row>
    <row r="6900" spans="1:3" x14ac:dyDescent="0.15">
      <c r="A6900" s="619" t="s">
        <v>1125</v>
      </c>
      <c r="B6900" s="618">
        <v>2013</v>
      </c>
      <c r="C6900" s="619" t="s">
        <v>424</v>
      </c>
    </row>
    <row r="6901" spans="1:3" x14ac:dyDescent="0.15">
      <c r="A6901" s="619" t="s">
        <v>1125</v>
      </c>
      <c r="B6901" s="618">
        <v>2013</v>
      </c>
      <c r="C6901" s="619" t="s">
        <v>424</v>
      </c>
    </row>
    <row r="6902" spans="1:3" x14ac:dyDescent="0.15">
      <c r="A6902" s="619" t="s">
        <v>1125</v>
      </c>
      <c r="B6902" s="618">
        <v>2013</v>
      </c>
      <c r="C6902" s="619" t="s">
        <v>437</v>
      </c>
    </row>
    <row r="6903" spans="1:3" x14ac:dyDescent="0.15">
      <c r="A6903" s="619" t="s">
        <v>1125</v>
      </c>
      <c r="B6903" s="618">
        <v>2013</v>
      </c>
      <c r="C6903" s="619" t="s">
        <v>424</v>
      </c>
    </row>
    <row r="6904" spans="1:3" x14ac:dyDescent="0.15">
      <c r="A6904" s="619" t="s">
        <v>1125</v>
      </c>
      <c r="B6904" s="618">
        <v>2013</v>
      </c>
      <c r="C6904" s="619" t="s">
        <v>424</v>
      </c>
    </row>
    <row r="6905" spans="1:3" x14ac:dyDescent="0.15">
      <c r="A6905" s="619" t="s">
        <v>1125</v>
      </c>
      <c r="B6905" s="618">
        <v>2013</v>
      </c>
      <c r="C6905" s="619" t="s">
        <v>424</v>
      </c>
    </row>
    <row r="6906" spans="1:3" x14ac:dyDescent="0.15">
      <c r="A6906" s="619" t="s">
        <v>1125</v>
      </c>
      <c r="B6906" s="618">
        <v>2013</v>
      </c>
      <c r="C6906" s="619" t="s">
        <v>424</v>
      </c>
    </row>
    <row r="6907" spans="1:3" x14ac:dyDescent="0.15">
      <c r="A6907" s="619" t="s">
        <v>1125</v>
      </c>
      <c r="B6907" s="618">
        <v>2013</v>
      </c>
      <c r="C6907" s="619" t="s">
        <v>424</v>
      </c>
    </row>
    <row r="6908" spans="1:3" x14ac:dyDescent="0.15">
      <c r="A6908" s="619" t="s">
        <v>1125</v>
      </c>
      <c r="B6908" s="618">
        <v>2013</v>
      </c>
      <c r="C6908" s="619" t="s">
        <v>437</v>
      </c>
    </row>
    <row r="6909" spans="1:3" x14ac:dyDescent="0.15">
      <c r="A6909" s="619" t="s">
        <v>1125</v>
      </c>
      <c r="B6909" s="618">
        <v>2013</v>
      </c>
      <c r="C6909" s="619" t="s">
        <v>424</v>
      </c>
    </row>
    <row r="6910" spans="1:3" x14ac:dyDescent="0.15">
      <c r="A6910" s="619" t="s">
        <v>1125</v>
      </c>
      <c r="B6910" s="618">
        <v>2013</v>
      </c>
      <c r="C6910" s="619" t="s">
        <v>424</v>
      </c>
    </row>
    <row r="6911" spans="1:3" x14ac:dyDescent="0.15">
      <c r="A6911" s="619" t="s">
        <v>1125</v>
      </c>
      <c r="B6911" s="618">
        <v>2013</v>
      </c>
      <c r="C6911" s="619" t="s">
        <v>424</v>
      </c>
    </row>
    <row r="6912" spans="1:3" x14ac:dyDescent="0.15">
      <c r="A6912" s="619" t="s">
        <v>1125</v>
      </c>
      <c r="B6912" s="618">
        <v>2013</v>
      </c>
      <c r="C6912" s="619" t="s">
        <v>424</v>
      </c>
    </row>
    <row r="6913" spans="1:3" x14ac:dyDescent="0.15">
      <c r="A6913" s="619" t="s">
        <v>1125</v>
      </c>
      <c r="B6913" s="618">
        <v>2013</v>
      </c>
      <c r="C6913" s="619" t="s">
        <v>424</v>
      </c>
    </row>
    <row r="6914" spans="1:3" x14ac:dyDescent="0.15">
      <c r="A6914" s="619" t="s">
        <v>1125</v>
      </c>
      <c r="B6914" s="618">
        <v>2013</v>
      </c>
      <c r="C6914" s="619" t="s">
        <v>424</v>
      </c>
    </row>
    <row r="6915" spans="1:3" x14ac:dyDescent="0.15">
      <c r="A6915" s="619" t="s">
        <v>1125</v>
      </c>
      <c r="B6915" s="618">
        <v>2013</v>
      </c>
      <c r="C6915" s="619" t="s">
        <v>424</v>
      </c>
    </row>
    <row r="6916" spans="1:3" x14ac:dyDescent="0.15">
      <c r="A6916" s="619" t="s">
        <v>1125</v>
      </c>
      <c r="B6916" s="618">
        <v>2013</v>
      </c>
      <c r="C6916" s="619" t="s">
        <v>424</v>
      </c>
    </row>
    <row r="6917" spans="1:3" x14ac:dyDescent="0.15">
      <c r="A6917" s="619" t="s">
        <v>1125</v>
      </c>
      <c r="B6917" s="618">
        <v>2013</v>
      </c>
      <c r="C6917" s="619" t="s">
        <v>437</v>
      </c>
    </row>
    <row r="6918" spans="1:3" x14ac:dyDescent="0.15">
      <c r="A6918" s="619" t="s">
        <v>1125</v>
      </c>
      <c r="B6918" s="618">
        <v>2013</v>
      </c>
      <c r="C6918" s="619" t="s">
        <v>424</v>
      </c>
    </row>
    <row r="6919" spans="1:3" x14ac:dyDescent="0.15">
      <c r="A6919" s="619" t="s">
        <v>1125</v>
      </c>
      <c r="B6919" s="618">
        <v>2013</v>
      </c>
      <c r="C6919" s="619" t="s">
        <v>437</v>
      </c>
    </row>
    <row r="6920" spans="1:3" x14ac:dyDescent="0.15">
      <c r="A6920" s="619" t="s">
        <v>1125</v>
      </c>
      <c r="B6920" s="618">
        <v>2013</v>
      </c>
      <c r="C6920" s="619" t="s">
        <v>437</v>
      </c>
    </row>
    <row r="6921" spans="1:3" x14ac:dyDescent="0.15">
      <c r="A6921" s="619" t="s">
        <v>1125</v>
      </c>
      <c r="B6921" s="618">
        <v>2013</v>
      </c>
      <c r="C6921" s="619" t="s">
        <v>1080</v>
      </c>
    </row>
    <row r="6922" spans="1:3" x14ac:dyDescent="0.15">
      <c r="A6922" s="619" t="s">
        <v>1125</v>
      </c>
      <c r="B6922" s="618">
        <v>2013</v>
      </c>
      <c r="C6922" s="619" t="s">
        <v>424</v>
      </c>
    </row>
    <row r="6923" spans="1:3" x14ac:dyDescent="0.15">
      <c r="A6923" s="619" t="s">
        <v>1125</v>
      </c>
      <c r="B6923" s="618">
        <v>2013</v>
      </c>
      <c r="C6923" s="619" t="s">
        <v>424</v>
      </c>
    </row>
    <row r="6924" spans="1:3" x14ac:dyDescent="0.15">
      <c r="A6924" s="619" t="s">
        <v>1125</v>
      </c>
      <c r="B6924" s="618">
        <v>2013</v>
      </c>
      <c r="C6924" s="619" t="s">
        <v>437</v>
      </c>
    </row>
    <row r="6925" spans="1:3" x14ac:dyDescent="0.15">
      <c r="A6925" s="619" t="s">
        <v>1125</v>
      </c>
      <c r="B6925" s="618">
        <v>2013</v>
      </c>
      <c r="C6925" s="619" t="s">
        <v>424</v>
      </c>
    </row>
    <row r="6926" spans="1:3" x14ac:dyDescent="0.15">
      <c r="A6926" s="619" t="s">
        <v>1125</v>
      </c>
      <c r="B6926" s="618">
        <v>2013</v>
      </c>
      <c r="C6926" s="619" t="s">
        <v>437</v>
      </c>
    </row>
    <row r="6927" spans="1:3" x14ac:dyDescent="0.15">
      <c r="A6927" s="619" t="s">
        <v>1125</v>
      </c>
      <c r="B6927" s="618">
        <v>2013</v>
      </c>
      <c r="C6927" s="619" t="s">
        <v>437</v>
      </c>
    </row>
    <row r="6928" spans="1:3" x14ac:dyDescent="0.15">
      <c r="A6928" s="619" t="s">
        <v>1125</v>
      </c>
      <c r="B6928" s="618">
        <v>2013</v>
      </c>
      <c r="C6928" s="619" t="s">
        <v>424</v>
      </c>
    </row>
    <row r="6929" spans="1:3" x14ac:dyDescent="0.15">
      <c r="A6929" s="619" t="s">
        <v>1125</v>
      </c>
      <c r="B6929" s="618">
        <v>2013</v>
      </c>
      <c r="C6929" s="619" t="s">
        <v>424</v>
      </c>
    </row>
    <row r="6930" spans="1:3" x14ac:dyDescent="0.15">
      <c r="A6930" s="619" t="s">
        <v>1125</v>
      </c>
      <c r="B6930" s="618">
        <v>2013</v>
      </c>
      <c r="C6930" s="619" t="s">
        <v>424</v>
      </c>
    </row>
    <row r="6931" spans="1:3" x14ac:dyDescent="0.15">
      <c r="A6931" s="619" t="s">
        <v>1125</v>
      </c>
      <c r="B6931" s="618">
        <v>2013</v>
      </c>
      <c r="C6931" s="619" t="s">
        <v>424</v>
      </c>
    </row>
    <row r="6932" spans="1:3" x14ac:dyDescent="0.15">
      <c r="A6932" s="619" t="s">
        <v>1125</v>
      </c>
      <c r="B6932" s="618">
        <v>2013</v>
      </c>
      <c r="C6932" s="619" t="s">
        <v>437</v>
      </c>
    </row>
    <row r="6933" spans="1:3" x14ac:dyDescent="0.15">
      <c r="A6933" s="619" t="s">
        <v>1125</v>
      </c>
      <c r="B6933" s="618">
        <v>2013</v>
      </c>
      <c r="C6933" s="619" t="s">
        <v>424</v>
      </c>
    </row>
    <row r="6934" spans="1:3" x14ac:dyDescent="0.15">
      <c r="A6934" s="619" t="s">
        <v>1125</v>
      </c>
      <c r="B6934" s="618">
        <v>2013</v>
      </c>
      <c r="C6934" s="619" t="s">
        <v>437</v>
      </c>
    </row>
    <row r="6935" spans="1:3" x14ac:dyDescent="0.15">
      <c r="A6935" s="619" t="s">
        <v>1125</v>
      </c>
      <c r="B6935" s="618">
        <v>2013</v>
      </c>
      <c r="C6935" s="619" t="s">
        <v>437</v>
      </c>
    </row>
    <row r="6936" spans="1:3" x14ac:dyDescent="0.15">
      <c r="A6936" s="619" t="s">
        <v>1125</v>
      </c>
      <c r="B6936" s="618">
        <v>2013</v>
      </c>
      <c r="C6936" s="619" t="s">
        <v>437</v>
      </c>
    </row>
    <row r="6937" spans="1:3" x14ac:dyDescent="0.15">
      <c r="A6937" s="619" t="s">
        <v>1125</v>
      </c>
      <c r="B6937" s="618">
        <v>2013</v>
      </c>
      <c r="C6937" s="619" t="s">
        <v>437</v>
      </c>
    </row>
    <row r="6938" spans="1:3" x14ac:dyDescent="0.15">
      <c r="A6938" s="619" t="s">
        <v>1125</v>
      </c>
      <c r="B6938" s="618">
        <v>2013</v>
      </c>
      <c r="C6938" s="619" t="s">
        <v>437</v>
      </c>
    </row>
    <row r="6939" spans="1:3" x14ac:dyDescent="0.15">
      <c r="A6939" s="619" t="s">
        <v>1125</v>
      </c>
      <c r="B6939" s="618">
        <v>2013</v>
      </c>
      <c r="C6939" s="619" t="s">
        <v>1080</v>
      </c>
    </row>
    <row r="6940" spans="1:3" x14ac:dyDescent="0.15">
      <c r="A6940" s="619" t="s">
        <v>1125</v>
      </c>
      <c r="B6940" s="618">
        <v>2013</v>
      </c>
      <c r="C6940" s="619" t="s">
        <v>1080</v>
      </c>
    </row>
    <row r="6941" spans="1:3" x14ac:dyDescent="0.15">
      <c r="A6941" s="619" t="s">
        <v>1125</v>
      </c>
      <c r="B6941" s="618">
        <v>2013</v>
      </c>
      <c r="C6941" s="619" t="s">
        <v>424</v>
      </c>
    </row>
    <row r="6942" spans="1:3" x14ac:dyDescent="0.15">
      <c r="A6942" s="619" t="s">
        <v>1125</v>
      </c>
      <c r="B6942" s="618">
        <v>2013</v>
      </c>
      <c r="C6942" s="619" t="s">
        <v>437</v>
      </c>
    </row>
    <row r="6943" spans="1:3" x14ac:dyDescent="0.15">
      <c r="A6943" s="619" t="s">
        <v>1125</v>
      </c>
      <c r="B6943" s="618">
        <v>2013</v>
      </c>
      <c r="C6943" s="619" t="s">
        <v>424</v>
      </c>
    </row>
    <row r="6944" spans="1:3" x14ac:dyDescent="0.15">
      <c r="A6944" s="619" t="s">
        <v>1125</v>
      </c>
      <c r="B6944" s="618">
        <v>2013</v>
      </c>
      <c r="C6944" s="619" t="s">
        <v>424</v>
      </c>
    </row>
    <row r="6945" spans="1:3" x14ac:dyDescent="0.15">
      <c r="A6945" s="619" t="s">
        <v>1125</v>
      </c>
      <c r="B6945" s="618">
        <v>2013</v>
      </c>
      <c r="C6945" s="619" t="s">
        <v>424</v>
      </c>
    </row>
    <row r="6946" spans="1:3" x14ac:dyDescent="0.15">
      <c r="A6946" s="619" t="s">
        <v>1125</v>
      </c>
      <c r="B6946" s="618">
        <v>2013</v>
      </c>
      <c r="C6946" s="619" t="s">
        <v>424</v>
      </c>
    </row>
    <row r="6947" spans="1:3" x14ac:dyDescent="0.15">
      <c r="A6947" s="619" t="s">
        <v>1125</v>
      </c>
      <c r="B6947" s="618">
        <v>2013</v>
      </c>
      <c r="C6947" s="619" t="s">
        <v>424</v>
      </c>
    </row>
    <row r="6948" spans="1:3" x14ac:dyDescent="0.15">
      <c r="A6948" s="619" t="s">
        <v>1125</v>
      </c>
      <c r="B6948" s="618">
        <v>2013</v>
      </c>
      <c r="C6948" s="619" t="s">
        <v>424</v>
      </c>
    </row>
    <row r="6949" spans="1:3" x14ac:dyDescent="0.15">
      <c r="A6949" s="619" t="s">
        <v>1125</v>
      </c>
      <c r="B6949" s="618">
        <v>2013</v>
      </c>
      <c r="C6949" s="619" t="s">
        <v>424</v>
      </c>
    </row>
    <row r="6950" spans="1:3" x14ac:dyDescent="0.15">
      <c r="A6950" s="619" t="s">
        <v>1125</v>
      </c>
      <c r="B6950" s="618">
        <v>2013</v>
      </c>
      <c r="C6950" s="619" t="s">
        <v>424</v>
      </c>
    </row>
    <row r="6951" spans="1:3" x14ac:dyDescent="0.15">
      <c r="A6951" s="619" t="s">
        <v>1125</v>
      </c>
      <c r="B6951" s="618">
        <v>2013</v>
      </c>
      <c r="C6951" s="619" t="s">
        <v>437</v>
      </c>
    </row>
    <row r="6952" spans="1:3" x14ac:dyDescent="0.15">
      <c r="A6952" s="619" t="s">
        <v>1125</v>
      </c>
      <c r="B6952" s="618">
        <v>2013</v>
      </c>
      <c r="C6952" s="619" t="s">
        <v>437</v>
      </c>
    </row>
    <row r="6953" spans="1:3" x14ac:dyDescent="0.15">
      <c r="A6953" s="619" t="s">
        <v>1125</v>
      </c>
      <c r="B6953" s="618">
        <v>2013</v>
      </c>
      <c r="C6953" s="619" t="s">
        <v>424</v>
      </c>
    </row>
    <row r="6954" spans="1:3" x14ac:dyDescent="0.15">
      <c r="A6954" s="619" t="s">
        <v>1125</v>
      </c>
      <c r="B6954" s="618">
        <v>2013</v>
      </c>
      <c r="C6954" s="619" t="s">
        <v>424</v>
      </c>
    </row>
    <row r="6955" spans="1:3" x14ac:dyDescent="0.15">
      <c r="A6955" s="619" t="s">
        <v>1125</v>
      </c>
      <c r="B6955" s="618">
        <v>2013</v>
      </c>
      <c r="C6955" s="619" t="s">
        <v>437</v>
      </c>
    </row>
    <row r="6956" spans="1:3" x14ac:dyDescent="0.15">
      <c r="A6956" s="619" t="s">
        <v>1125</v>
      </c>
      <c r="B6956" s="618">
        <v>2013</v>
      </c>
      <c r="C6956" s="619" t="s">
        <v>424</v>
      </c>
    </row>
    <row r="6957" spans="1:3" x14ac:dyDescent="0.15">
      <c r="A6957" s="619" t="s">
        <v>1125</v>
      </c>
      <c r="B6957" s="618">
        <v>2013</v>
      </c>
      <c r="C6957" s="619" t="s">
        <v>424</v>
      </c>
    </row>
    <row r="6958" spans="1:3" x14ac:dyDescent="0.15">
      <c r="A6958" s="619" t="s">
        <v>1125</v>
      </c>
      <c r="B6958" s="618">
        <v>2013</v>
      </c>
      <c r="C6958" s="619" t="s">
        <v>424</v>
      </c>
    </row>
    <row r="6959" spans="1:3" x14ac:dyDescent="0.15">
      <c r="A6959" s="619" t="s">
        <v>1125</v>
      </c>
      <c r="B6959" s="618">
        <v>2013</v>
      </c>
      <c r="C6959" s="619" t="s">
        <v>424</v>
      </c>
    </row>
    <row r="6960" spans="1:3" x14ac:dyDescent="0.15">
      <c r="A6960" s="619" t="s">
        <v>1125</v>
      </c>
      <c r="B6960" s="618">
        <v>2013</v>
      </c>
      <c r="C6960" s="619" t="s">
        <v>424</v>
      </c>
    </row>
    <row r="6961" spans="1:3" x14ac:dyDescent="0.15">
      <c r="A6961" s="619" t="s">
        <v>1125</v>
      </c>
      <c r="B6961" s="618">
        <v>2013</v>
      </c>
      <c r="C6961" s="619" t="s">
        <v>424</v>
      </c>
    </row>
    <row r="6962" spans="1:3" x14ac:dyDescent="0.15">
      <c r="A6962" s="619" t="s">
        <v>1125</v>
      </c>
      <c r="B6962" s="618">
        <v>2013</v>
      </c>
      <c r="C6962" s="619" t="s">
        <v>424</v>
      </c>
    </row>
    <row r="6963" spans="1:3" x14ac:dyDescent="0.15">
      <c r="A6963" s="619" t="s">
        <v>1125</v>
      </c>
      <c r="B6963" s="618">
        <v>2013</v>
      </c>
      <c r="C6963" s="619" t="s">
        <v>424</v>
      </c>
    </row>
    <row r="6964" spans="1:3" x14ac:dyDescent="0.15">
      <c r="A6964" s="619" t="s">
        <v>1125</v>
      </c>
      <c r="B6964" s="618">
        <v>2013</v>
      </c>
      <c r="C6964" s="619" t="s">
        <v>424</v>
      </c>
    </row>
    <row r="6965" spans="1:3" x14ac:dyDescent="0.15">
      <c r="A6965" s="619" t="s">
        <v>1125</v>
      </c>
      <c r="B6965" s="618">
        <v>2013</v>
      </c>
      <c r="C6965" s="619" t="s">
        <v>424</v>
      </c>
    </row>
    <row r="6966" spans="1:3" x14ac:dyDescent="0.15">
      <c r="A6966" s="619" t="s">
        <v>1125</v>
      </c>
      <c r="B6966" s="618">
        <v>2013</v>
      </c>
      <c r="C6966" s="619" t="s">
        <v>424</v>
      </c>
    </row>
    <row r="6967" spans="1:3" x14ac:dyDescent="0.15">
      <c r="A6967" s="619" t="s">
        <v>1125</v>
      </c>
      <c r="B6967" s="618">
        <v>2013</v>
      </c>
      <c r="C6967" s="619" t="s">
        <v>424</v>
      </c>
    </row>
    <row r="6968" spans="1:3" x14ac:dyDescent="0.15">
      <c r="A6968" s="619" t="s">
        <v>1125</v>
      </c>
      <c r="B6968" s="618">
        <v>2013</v>
      </c>
      <c r="C6968" s="619" t="s">
        <v>424</v>
      </c>
    </row>
    <row r="6969" spans="1:3" x14ac:dyDescent="0.15">
      <c r="A6969" s="619" t="s">
        <v>1125</v>
      </c>
      <c r="B6969" s="618">
        <v>2013</v>
      </c>
      <c r="C6969" s="619" t="s">
        <v>437</v>
      </c>
    </row>
    <row r="6970" spans="1:3" x14ac:dyDescent="0.15">
      <c r="A6970" s="619" t="s">
        <v>1125</v>
      </c>
      <c r="B6970" s="618">
        <v>2013</v>
      </c>
      <c r="C6970" s="619" t="s">
        <v>437</v>
      </c>
    </row>
    <row r="6971" spans="1:3" x14ac:dyDescent="0.15">
      <c r="A6971" s="619" t="s">
        <v>1125</v>
      </c>
      <c r="B6971" s="618">
        <v>2013</v>
      </c>
      <c r="C6971" s="619" t="s">
        <v>437</v>
      </c>
    </row>
    <row r="6972" spans="1:3" x14ac:dyDescent="0.15">
      <c r="A6972" s="619" t="s">
        <v>1125</v>
      </c>
      <c r="B6972" s="618">
        <v>2013</v>
      </c>
      <c r="C6972" s="619" t="s">
        <v>424</v>
      </c>
    </row>
    <row r="6973" spans="1:3" x14ac:dyDescent="0.15">
      <c r="A6973" s="619" t="s">
        <v>1125</v>
      </c>
      <c r="B6973" s="618">
        <v>2013</v>
      </c>
      <c r="C6973" s="619" t="s">
        <v>437</v>
      </c>
    </row>
    <row r="6974" spans="1:3" x14ac:dyDescent="0.15">
      <c r="A6974" s="619" t="s">
        <v>1125</v>
      </c>
      <c r="B6974" s="618">
        <v>2013</v>
      </c>
      <c r="C6974" s="619" t="s">
        <v>424</v>
      </c>
    </row>
    <row r="6975" spans="1:3" x14ac:dyDescent="0.15">
      <c r="A6975" s="619" t="s">
        <v>1125</v>
      </c>
      <c r="B6975" s="618">
        <v>2013</v>
      </c>
      <c r="C6975" s="619" t="s">
        <v>437</v>
      </c>
    </row>
    <row r="6976" spans="1:3" x14ac:dyDescent="0.15">
      <c r="A6976" s="619" t="s">
        <v>1125</v>
      </c>
      <c r="B6976" s="618">
        <v>2013</v>
      </c>
      <c r="C6976" s="619" t="s">
        <v>424</v>
      </c>
    </row>
    <row r="6977" spans="1:3" x14ac:dyDescent="0.15">
      <c r="A6977" s="619" t="s">
        <v>1125</v>
      </c>
      <c r="B6977" s="618">
        <v>2013</v>
      </c>
      <c r="C6977" s="619" t="s">
        <v>1080</v>
      </c>
    </row>
    <row r="6978" spans="1:3" x14ac:dyDescent="0.15">
      <c r="A6978" s="619" t="s">
        <v>1125</v>
      </c>
      <c r="B6978" s="618">
        <v>2013</v>
      </c>
      <c r="C6978" s="619" t="s">
        <v>424</v>
      </c>
    </row>
    <row r="6979" spans="1:3" x14ac:dyDescent="0.15">
      <c r="A6979" s="619" t="s">
        <v>1125</v>
      </c>
      <c r="B6979" s="618">
        <v>2013</v>
      </c>
      <c r="C6979" s="619" t="s">
        <v>424</v>
      </c>
    </row>
    <row r="6980" spans="1:3" x14ac:dyDescent="0.15">
      <c r="A6980" s="619" t="s">
        <v>1125</v>
      </c>
      <c r="B6980" s="618">
        <v>2013</v>
      </c>
      <c r="C6980" s="619" t="s">
        <v>424</v>
      </c>
    </row>
    <row r="6981" spans="1:3" x14ac:dyDescent="0.15">
      <c r="A6981" s="619" t="s">
        <v>1125</v>
      </c>
      <c r="B6981" s="618">
        <v>2013</v>
      </c>
      <c r="C6981" s="619" t="s">
        <v>424</v>
      </c>
    </row>
    <row r="6982" spans="1:3" x14ac:dyDescent="0.15">
      <c r="A6982" s="619" t="s">
        <v>1125</v>
      </c>
      <c r="B6982" s="618">
        <v>2013</v>
      </c>
      <c r="C6982" s="619" t="s">
        <v>424</v>
      </c>
    </row>
    <row r="6983" spans="1:3" x14ac:dyDescent="0.15">
      <c r="A6983" s="619" t="s">
        <v>1125</v>
      </c>
      <c r="B6983" s="618">
        <v>2013</v>
      </c>
      <c r="C6983" s="619" t="s">
        <v>424</v>
      </c>
    </row>
    <row r="6984" spans="1:3" x14ac:dyDescent="0.15">
      <c r="A6984" s="619" t="s">
        <v>1125</v>
      </c>
      <c r="B6984" s="618">
        <v>2013</v>
      </c>
      <c r="C6984" s="619" t="s">
        <v>424</v>
      </c>
    </row>
    <row r="6985" spans="1:3" x14ac:dyDescent="0.15">
      <c r="A6985" s="619" t="s">
        <v>1125</v>
      </c>
      <c r="B6985" s="618">
        <v>2013</v>
      </c>
      <c r="C6985" s="619" t="s">
        <v>424</v>
      </c>
    </row>
    <row r="6986" spans="1:3" x14ac:dyDescent="0.15">
      <c r="A6986" s="619" t="s">
        <v>1125</v>
      </c>
      <c r="B6986" s="618">
        <v>2013</v>
      </c>
      <c r="C6986" s="619" t="s">
        <v>424</v>
      </c>
    </row>
    <row r="6987" spans="1:3" x14ac:dyDescent="0.15">
      <c r="A6987" s="619" t="s">
        <v>1125</v>
      </c>
      <c r="B6987" s="618">
        <v>2013</v>
      </c>
      <c r="C6987" s="619" t="s">
        <v>424</v>
      </c>
    </row>
    <row r="6988" spans="1:3" x14ac:dyDescent="0.15">
      <c r="A6988" s="619" t="s">
        <v>1125</v>
      </c>
      <c r="B6988" s="618">
        <v>2013</v>
      </c>
      <c r="C6988" s="619" t="s">
        <v>1080</v>
      </c>
    </row>
    <row r="6989" spans="1:3" x14ac:dyDescent="0.15">
      <c r="A6989" s="619" t="s">
        <v>1125</v>
      </c>
      <c r="B6989" s="618">
        <v>2013</v>
      </c>
      <c r="C6989" s="619" t="s">
        <v>437</v>
      </c>
    </row>
    <row r="6990" spans="1:3" x14ac:dyDescent="0.15">
      <c r="A6990" s="619" t="s">
        <v>1125</v>
      </c>
      <c r="B6990" s="618">
        <v>2013</v>
      </c>
      <c r="C6990" s="619" t="s">
        <v>437</v>
      </c>
    </row>
    <row r="6991" spans="1:3" x14ac:dyDescent="0.15">
      <c r="A6991" s="619" t="s">
        <v>1125</v>
      </c>
      <c r="B6991" s="618">
        <v>2013</v>
      </c>
      <c r="C6991" s="619" t="s">
        <v>437</v>
      </c>
    </row>
    <row r="6992" spans="1:3" x14ac:dyDescent="0.15">
      <c r="A6992" s="619" t="s">
        <v>1125</v>
      </c>
      <c r="B6992" s="618">
        <v>2013</v>
      </c>
      <c r="C6992" s="619" t="s">
        <v>424</v>
      </c>
    </row>
    <row r="6993" spans="1:3" x14ac:dyDescent="0.15">
      <c r="A6993" s="619" t="s">
        <v>1125</v>
      </c>
      <c r="B6993" s="618">
        <v>2013</v>
      </c>
      <c r="C6993" s="619" t="s">
        <v>1080</v>
      </c>
    </row>
    <row r="6994" spans="1:3" x14ac:dyDescent="0.15">
      <c r="A6994" s="619" t="s">
        <v>1125</v>
      </c>
      <c r="B6994" s="618">
        <v>2013</v>
      </c>
      <c r="C6994" s="619" t="s">
        <v>424</v>
      </c>
    </row>
    <row r="6995" spans="1:3" x14ac:dyDescent="0.15">
      <c r="A6995" s="619" t="s">
        <v>1125</v>
      </c>
      <c r="B6995" s="618">
        <v>2013</v>
      </c>
      <c r="C6995" s="619" t="s">
        <v>1080</v>
      </c>
    </row>
    <row r="6996" spans="1:3" x14ac:dyDescent="0.15">
      <c r="A6996" s="619" t="s">
        <v>1125</v>
      </c>
      <c r="B6996" s="618">
        <v>2013</v>
      </c>
      <c r="C6996" s="619" t="s">
        <v>424</v>
      </c>
    </row>
    <row r="6997" spans="1:3" x14ac:dyDescent="0.15">
      <c r="A6997" s="619" t="s">
        <v>1125</v>
      </c>
      <c r="B6997" s="618">
        <v>2013</v>
      </c>
      <c r="C6997" s="619" t="s">
        <v>424</v>
      </c>
    </row>
    <row r="6998" spans="1:3" x14ac:dyDescent="0.15">
      <c r="A6998" s="619" t="s">
        <v>1125</v>
      </c>
      <c r="B6998" s="618">
        <v>2013</v>
      </c>
      <c r="C6998" s="619" t="s">
        <v>424</v>
      </c>
    </row>
    <row r="6999" spans="1:3" x14ac:dyDescent="0.15">
      <c r="A6999" s="619" t="s">
        <v>1125</v>
      </c>
      <c r="B6999" s="618">
        <v>2013</v>
      </c>
      <c r="C6999" s="619" t="s">
        <v>424</v>
      </c>
    </row>
    <row r="7000" spans="1:3" x14ac:dyDescent="0.15">
      <c r="A7000" s="619" t="s">
        <v>1125</v>
      </c>
      <c r="B7000" s="618">
        <v>2013</v>
      </c>
      <c r="C7000" s="619" t="s">
        <v>424</v>
      </c>
    </row>
    <row r="7001" spans="1:3" x14ac:dyDescent="0.15">
      <c r="A7001" s="619" t="s">
        <v>1125</v>
      </c>
      <c r="B7001" s="618">
        <v>2013</v>
      </c>
      <c r="C7001" s="619" t="s">
        <v>1080</v>
      </c>
    </row>
    <row r="7002" spans="1:3" x14ac:dyDescent="0.15">
      <c r="A7002" s="619" t="s">
        <v>1125</v>
      </c>
      <c r="B7002" s="618">
        <v>2013</v>
      </c>
      <c r="C7002" s="619" t="s">
        <v>424</v>
      </c>
    </row>
    <row r="7003" spans="1:3" x14ac:dyDescent="0.15">
      <c r="A7003" s="619" t="s">
        <v>1125</v>
      </c>
      <c r="B7003" s="618">
        <v>2013</v>
      </c>
      <c r="C7003" s="619" t="s">
        <v>437</v>
      </c>
    </row>
    <row r="7004" spans="1:3" x14ac:dyDescent="0.15">
      <c r="A7004" s="619" t="s">
        <v>1125</v>
      </c>
      <c r="B7004" s="618">
        <v>2013</v>
      </c>
      <c r="C7004" s="619" t="s">
        <v>437</v>
      </c>
    </row>
    <row r="7005" spans="1:3" x14ac:dyDescent="0.15">
      <c r="A7005" s="619" t="s">
        <v>1125</v>
      </c>
      <c r="B7005" s="618">
        <v>2013</v>
      </c>
      <c r="C7005" s="619" t="s">
        <v>424</v>
      </c>
    </row>
    <row r="7006" spans="1:3" x14ac:dyDescent="0.15">
      <c r="A7006" s="619" t="s">
        <v>1125</v>
      </c>
      <c r="B7006" s="618">
        <v>2013</v>
      </c>
      <c r="C7006" s="619" t="s">
        <v>437</v>
      </c>
    </row>
    <row r="7007" spans="1:3" x14ac:dyDescent="0.15">
      <c r="A7007" s="619" t="s">
        <v>1125</v>
      </c>
      <c r="B7007" s="618">
        <v>2013</v>
      </c>
      <c r="C7007" s="619" t="s">
        <v>424</v>
      </c>
    </row>
    <row r="7008" spans="1:3" x14ac:dyDescent="0.15">
      <c r="A7008" s="619" t="s">
        <v>1125</v>
      </c>
      <c r="B7008" s="618">
        <v>2013</v>
      </c>
      <c r="C7008" s="619" t="s">
        <v>424</v>
      </c>
    </row>
    <row r="7009" spans="1:3" x14ac:dyDescent="0.15">
      <c r="A7009" s="619" t="s">
        <v>1125</v>
      </c>
      <c r="B7009" s="618">
        <v>2013</v>
      </c>
      <c r="C7009" s="619" t="s">
        <v>424</v>
      </c>
    </row>
    <row r="7010" spans="1:3" x14ac:dyDescent="0.15">
      <c r="A7010" s="619" t="s">
        <v>1125</v>
      </c>
      <c r="B7010" s="618">
        <v>2013</v>
      </c>
      <c r="C7010" s="619" t="s">
        <v>424</v>
      </c>
    </row>
    <row r="7011" spans="1:3" x14ac:dyDescent="0.15">
      <c r="A7011" s="619" t="s">
        <v>1125</v>
      </c>
      <c r="B7011" s="618">
        <v>2013</v>
      </c>
      <c r="C7011" s="619" t="s">
        <v>437</v>
      </c>
    </row>
    <row r="7012" spans="1:3" x14ac:dyDescent="0.15">
      <c r="A7012" s="619" t="s">
        <v>1125</v>
      </c>
      <c r="B7012" s="618">
        <v>2013</v>
      </c>
      <c r="C7012" s="619" t="s">
        <v>424</v>
      </c>
    </row>
    <row r="7013" spans="1:3" x14ac:dyDescent="0.15">
      <c r="A7013" s="619" t="s">
        <v>1125</v>
      </c>
      <c r="B7013" s="618">
        <v>2013</v>
      </c>
      <c r="C7013" s="619" t="s">
        <v>424</v>
      </c>
    </row>
    <row r="7014" spans="1:3" x14ac:dyDescent="0.15">
      <c r="A7014" s="619" t="s">
        <v>1125</v>
      </c>
      <c r="B7014" s="618">
        <v>2013</v>
      </c>
      <c r="C7014" s="619" t="s">
        <v>424</v>
      </c>
    </row>
    <row r="7015" spans="1:3" x14ac:dyDescent="0.15">
      <c r="A7015" s="619" t="s">
        <v>1125</v>
      </c>
      <c r="B7015" s="618">
        <v>2013</v>
      </c>
      <c r="C7015" s="619" t="s">
        <v>437</v>
      </c>
    </row>
    <row r="7016" spans="1:3" x14ac:dyDescent="0.15">
      <c r="A7016" s="619" t="s">
        <v>1125</v>
      </c>
      <c r="B7016" s="618">
        <v>2013</v>
      </c>
      <c r="C7016" s="619" t="s">
        <v>424</v>
      </c>
    </row>
    <row r="7017" spans="1:3" x14ac:dyDescent="0.15">
      <c r="A7017" s="619" t="s">
        <v>1125</v>
      </c>
      <c r="B7017" s="618">
        <v>2013</v>
      </c>
      <c r="C7017" s="619" t="s">
        <v>424</v>
      </c>
    </row>
    <row r="7018" spans="1:3" x14ac:dyDescent="0.15">
      <c r="A7018" s="619" t="s">
        <v>1125</v>
      </c>
      <c r="B7018" s="618">
        <v>2013</v>
      </c>
      <c r="C7018" s="619" t="s">
        <v>437</v>
      </c>
    </row>
    <row r="7019" spans="1:3" x14ac:dyDescent="0.15">
      <c r="A7019" s="619" t="s">
        <v>1125</v>
      </c>
      <c r="B7019" s="618">
        <v>2013</v>
      </c>
      <c r="C7019" s="619" t="s">
        <v>424</v>
      </c>
    </row>
    <row r="7020" spans="1:3" x14ac:dyDescent="0.15">
      <c r="A7020" s="619" t="s">
        <v>1125</v>
      </c>
      <c r="B7020" s="618">
        <v>2013</v>
      </c>
      <c r="C7020" s="619" t="s">
        <v>437</v>
      </c>
    </row>
    <row r="7021" spans="1:3" x14ac:dyDescent="0.15">
      <c r="A7021" s="619" t="s">
        <v>1125</v>
      </c>
      <c r="B7021" s="618">
        <v>2013</v>
      </c>
      <c r="C7021" s="619" t="s">
        <v>424</v>
      </c>
    </row>
    <row r="7022" spans="1:3" x14ac:dyDescent="0.15">
      <c r="A7022" s="619" t="s">
        <v>1125</v>
      </c>
      <c r="B7022" s="618">
        <v>2013</v>
      </c>
      <c r="C7022" s="619" t="s">
        <v>424</v>
      </c>
    </row>
    <row r="7023" spans="1:3" x14ac:dyDescent="0.15">
      <c r="A7023" s="619" t="s">
        <v>1125</v>
      </c>
      <c r="B7023" s="618">
        <v>2013</v>
      </c>
      <c r="C7023" s="619" t="s">
        <v>424</v>
      </c>
    </row>
    <row r="7024" spans="1:3" x14ac:dyDescent="0.15">
      <c r="A7024" s="619" t="s">
        <v>1125</v>
      </c>
      <c r="B7024" s="618">
        <v>2013</v>
      </c>
      <c r="C7024" s="619" t="s">
        <v>424</v>
      </c>
    </row>
    <row r="7025" spans="1:3" x14ac:dyDescent="0.15">
      <c r="A7025" s="619" t="s">
        <v>1125</v>
      </c>
      <c r="B7025" s="618">
        <v>2013</v>
      </c>
      <c r="C7025" s="619" t="s">
        <v>424</v>
      </c>
    </row>
    <row r="7026" spans="1:3" x14ac:dyDescent="0.15">
      <c r="A7026" s="619" t="s">
        <v>1125</v>
      </c>
      <c r="B7026" s="618">
        <v>2013</v>
      </c>
      <c r="C7026" s="619" t="s">
        <v>437</v>
      </c>
    </row>
    <row r="7027" spans="1:3" x14ac:dyDescent="0.15">
      <c r="A7027" s="619" t="s">
        <v>1125</v>
      </c>
      <c r="B7027" s="618">
        <v>2013</v>
      </c>
      <c r="C7027" s="619" t="s">
        <v>1080</v>
      </c>
    </row>
    <row r="7028" spans="1:3" x14ac:dyDescent="0.15">
      <c r="A7028" s="619" t="s">
        <v>1125</v>
      </c>
      <c r="B7028" s="618">
        <v>2013</v>
      </c>
      <c r="C7028" s="619" t="s">
        <v>424</v>
      </c>
    </row>
    <row r="7029" spans="1:3" x14ac:dyDescent="0.15">
      <c r="A7029" s="619" t="s">
        <v>1125</v>
      </c>
      <c r="B7029" s="618">
        <v>2013</v>
      </c>
      <c r="C7029" s="619" t="s">
        <v>424</v>
      </c>
    </row>
    <row r="7030" spans="1:3" x14ac:dyDescent="0.15">
      <c r="A7030" s="619" t="s">
        <v>1125</v>
      </c>
      <c r="B7030" s="618">
        <v>2013</v>
      </c>
      <c r="C7030" s="619" t="s">
        <v>437</v>
      </c>
    </row>
    <row r="7031" spans="1:3" x14ac:dyDescent="0.15">
      <c r="A7031" s="619" t="s">
        <v>1125</v>
      </c>
      <c r="B7031" s="618">
        <v>2013</v>
      </c>
      <c r="C7031" s="619" t="s">
        <v>424</v>
      </c>
    </row>
    <row r="7032" spans="1:3" x14ac:dyDescent="0.15">
      <c r="A7032" s="619" t="s">
        <v>1125</v>
      </c>
      <c r="B7032" s="618">
        <v>2013</v>
      </c>
      <c r="C7032" s="619" t="s">
        <v>424</v>
      </c>
    </row>
    <row r="7033" spans="1:3" x14ac:dyDescent="0.15">
      <c r="A7033" s="619" t="s">
        <v>1125</v>
      </c>
      <c r="B7033" s="618">
        <v>2013</v>
      </c>
      <c r="C7033" s="619" t="s">
        <v>424</v>
      </c>
    </row>
    <row r="7034" spans="1:3" x14ac:dyDescent="0.15">
      <c r="A7034" s="619" t="s">
        <v>1125</v>
      </c>
      <c r="B7034" s="618">
        <v>2013</v>
      </c>
      <c r="C7034" s="619" t="s">
        <v>424</v>
      </c>
    </row>
    <row r="7035" spans="1:3" x14ac:dyDescent="0.15">
      <c r="A7035" s="619" t="s">
        <v>1125</v>
      </c>
      <c r="B7035" s="618">
        <v>2013</v>
      </c>
      <c r="C7035" s="619" t="s">
        <v>424</v>
      </c>
    </row>
    <row r="7036" spans="1:3" x14ac:dyDescent="0.15">
      <c r="A7036" s="619" t="s">
        <v>1125</v>
      </c>
      <c r="B7036" s="618">
        <v>2013</v>
      </c>
      <c r="C7036" s="619" t="s">
        <v>424</v>
      </c>
    </row>
    <row r="7037" spans="1:3" x14ac:dyDescent="0.15">
      <c r="A7037" s="619" t="s">
        <v>1125</v>
      </c>
      <c r="B7037" s="618">
        <v>2013</v>
      </c>
      <c r="C7037" s="619" t="s">
        <v>424</v>
      </c>
    </row>
    <row r="7038" spans="1:3" x14ac:dyDescent="0.15">
      <c r="A7038" s="619" t="s">
        <v>1125</v>
      </c>
      <c r="B7038" s="618">
        <v>2013</v>
      </c>
      <c r="C7038" s="619" t="s">
        <v>437</v>
      </c>
    </row>
    <row r="7039" spans="1:3" x14ac:dyDescent="0.15">
      <c r="A7039" s="619" t="s">
        <v>1125</v>
      </c>
      <c r="B7039" s="618">
        <v>2013</v>
      </c>
      <c r="C7039" s="619" t="s">
        <v>424</v>
      </c>
    </row>
    <row r="7040" spans="1:3" x14ac:dyDescent="0.15">
      <c r="A7040" s="619" t="s">
        <v>1125</v>
      </c>
      <c r="B7040" s="618">
        <v>2013</v>
      </c>
      <c r="C7040" s="619" t="s">
        <v>424</v>
      </c>
    </row>
    <row r="7041" spans="1:3" x14ac:dyDescent="0.15">
      <c r="A7041" s="619" t="s">
        <v>1125</v>
      </c>
      <c r="B7041" s="618">
        <v>2013</v>
      </c>
      <c r="C7041" s="619" t="s">
        <v>437</v>
      </c>
    </row>
    <row r="7042" spans="1:3" x14ac:dyDescent="0.15">
      <c r="A7042" s="619" t="s">
        <v>1125</v>
      </c>
      <c r="B7042" s="618">
        <v>2013</v>
      </c>
      <c r="C7042" s="619" t="s">
        <v>424</v>
      </c>
    </row>
    <row r="7043" spans="1:3" x14ac:dyDescent="0.15">
      <c r="A7043" s="619" t="s">
        <v>1125</v>
      </c>
      <c r="B7043" s="618">
        <v>2013</v>
      </c>
      <c r="C7043" s="619" t="s">
        <v>437</v>
      </c>
    </row>
    <row r="7044" spans="1:3" x14ac:dyDescent="0.15">
      <c r="A7044" s="619" t="s">
        <v>1125</v>
      </c>
      <c r="B7044" s="618">
        <v>2013</v>
      </c>
      <c r="C7044" s="619" t="s">
        <v>437</v>
      </c>
    </row>
    <row r="7045" spans="1:3" x14ac:dyDescent="0.15">
      <c r="A7045" s="619" t="s">
        <v>1125</v>
      </c>
      <c r="B7045" s="618">
        <v>2013</v>
      </c>
      <c r="C7045" s="619" t="s">
        <v>437</v>
      </c>
    </row>
    <row r="7046" spans="1:3" x14ac:dyDescent="0.15">
      <c r="A7046" s="619" t="s">
        <v>1125</v>
      </c>
      <c r="B7046" s="618">
        <v>2013</v>
      </c>
      <c r="C7046" s="619" t="s">
        <v>424</v>
      </c>
    </row>
    <row r="7047" spans="1:3" x14ac:dyDescent="0.15">
      <c r="A7047" s="619" t="s">
        <v>1125</v>
      </c>
      <c r="B7047" s="618">
        <v>2013</v>
      </c>
      <c r="C7047" s="619" t="s">
        <v>1080</v>
      </c>
    </row>
    <row r="7048" spans="1:3" x14ac:dyDescent="0.15">
      <c r="A7048" s="619" t="s">
        <v>1125</v>
      </c>
      <c r="B7048" s="618">
        <v>2013</v>
      </c>
      <c r="C7048" s="619" t="s">
        <v>424</v>
      </c>
    </row>
    <row r="7049" spans="1:3" x14ac:dyDescent="0.15">
      <c r="A7049" s="619" t="s">
        <v>1125</v>
      </c>
      <c r="B7049" s="618">
        <v>2013</v>
      </c>
      <c r="C7049" s="619" t="s">
        <v>424</v>
      </c>
    </row>
    <row r="7050" spans="1:3" x14ac:dyDescent="0.15">
      <c r="A7050" s="619" t="s">
        <v>1125</v>
      </c>
      <c r="B7050" s="618">
        <v>2013</v>
      </c>
      <c r="C7050" s="619" t="s">
        <v>424</v>
      </c>
    </row>
    <row r="7051" spans="1:3" x14ac:dyDescent="0.15">
      <c r="A7051" s="619" t="s">
        <v>1125</v>
      </c>
      <c r="B7051" s="618">
        <v>2013</v>
      </c>
      <c r="C7051" s="619" t="s">
        <v>424</v>
      </c>
    </row>
    <row r="7052" spans="1:3" x14ac:dyDescent="0.15">
      <c r="A7052" s="619" t="s">
        <v>1125</v>
      </c>
      <c r="B7052" s="618">
        <v>2013</v>
      </c>
      <c r="C7052" s="619" t="s">
        <v>424</v>
      </c>
    </row>
    <row r="7053" spans="1:3" x14ac:dyDescent="0.15">
      <c r="A7053" s="619" t="s">
        <v>1125</v>
      </c>
      <c r="B7053" s="618">
        <v>2013</v>
      </c>
      <c r="C7053" s="619" t="s">
        <v>424</v>
      </c>
    </row>
    <row r="7054" spans="1:3" x14ac:dyDescent="0.15">
      <c r="A7054" s="619" t="s">
        <v>1125</v>
      </c>
      <c r="B7054" s="618">
        <v>2013</v>
      </c>
      <c r="C7054" s="619" t="s">
        <v>424</v>
      </c>
    </row>
    <row r="7055" spans="1:3" x14ac:dyDescent="0.15">
      <c r="A7055" s="619" t="s">
        <v>1125</v>
      </c>
      <c r="B7055" s="618">
        <v>2013</v>
      </c>
      <c r="C7055" s="619" t="s">
        <v>424</v>
      </c>
    </row>
    <row r="7056" spans="1:3" x14ac:dyDescent="0.15">
      <c r="A7056" s="618" t="s">
        <v>1125</v>
      </c>
      <c r="B7056" s="618">
        <v>2013</v>
      </c>
      <c r="C7056" s="619" t="s">
        <v>424</v>
      </c>
    </row>
    <row r="7057" spans="1:3" x14ac:dyDescent="0.15">
      <c r="A7057" s="618" t="s">
        <v>1125</v>
      </c>
      <c r="B7057" s="618">
        <v>2013</v>
      </c>
      <c r="C7057" s="619" t="s">
        <v>424</v>
      </c>
    </row>
    <row r="7058" spans="1:3" x14ac:dyDescent="0.15">
      <c r="A7058" s="618" t="s">
        <v>1125</v>
      </c>
      <c r="B7058" s="618">
        <v>2013</v>
      </c>
      <c r="C7058" s="619" t="s">
        <v>424</v>
      </c>
    </row>
    <row r="7059" spans="1:3" x14ac:dyDescent="0.15">
      <c r="A7059" s="618" t="s">
        <v>1125</v>
      </c>
      <c r="B7059" s="618">
        <v>2013</v>
      </c>
      <c r="C7059" s="619" t="s">
        <v>424</v>
      </c>
    </row>
    <row r="7060" spans="1:3" x14ac:dyDescent="0.15">
      <c r="A7060" s="619" t="s">
        <v>1125</v>
      </c>
      <c r="B7060" s="618">
        <v>2013</v>
      </c>
      <c r="C7060" s="619" t="s">
        <v>424</v>
      </c>
    </row>
    <row r="7061" spans="1:3" x14ac:dyDescent="0.15">
      <c r="A7061" s="619" t="s">
        <v>1125</v>
      </c>
      <c r="B7061" s="618">
        <v>2013</v>
      </c>
      <c r="C7061" s="619" t="s">
        <v>424</v>
      </c>
    </row>
    <row r="7062" spans="1:3" x14ac:dyDescent="0.15">
      <c r="A7062" s="619" t="s">
        <v>1125</v>
      </c>
      <c r="B7062" s="618">
        <v>2013</v>
      </c>
      <c r="C7062" s="619" t="s">
        <v>424</v>
      </c>
    </row>
    <row r="7063" spans="1:3" x14ac:dyDescent="0.15">
      <c r="A7063" s="619" t="s">
        <v>1125</v>
      </c>
      <c r="B7063" s="618">
        <v>2013</v>
      </c>
      <c r="C7063" s="619" t="s">
        <v>424</v>
      </c>
    </row>
    <row r="7064" spans="1:3" x14ac:dyDescent="0.15">
      <c r="A7064" s="619" t="s">
        <v>1125</v>
      </c>
      <c r="B7064" s="618">
        <v>2013</v>
      </c>
      <c r="C7064" s="619" t="s">
        <v>424</v>
      </c>
    </row>
    <row r="7065" spans="1:3" x14ac:dyDescent="0.15">
      <c r="A7065" s="619" t="s">
        <v>1125</v>
      </c>
      <c r="B7065" s="618">
        <v>2013</v>
      </c>
      <c r="C7065" s="619" t="s">
        <v>424</v>
      </c>
    </row>
    <row r="7066" spans="1:3" x14ac:dyDescent="0.15">
      <c r="A7066" s="619" t="s">
        <v>1125</v>
      </c>
      <c r="B7066" s="618">
        <v>2013</v>
      </c>
      <c r="C7066" s="619" t="s">
        <v>424</v>
      </c>
    </row>
    <row r="7067" spans="1:3" x14ac:dyDescent="0.15">
      <c r="A7067" s="619" t="s">
        <v>1125</v>
      </c>
      <c r="B7067" s="618">
        <v>2013</v>
      </c>
      <c r="C7067" s="619" t="s">
        <v>437</v>
      </c>
    </row>
    <row r="7068" spans="1:3" x14ac:dyDescent="0.15">
      <c r="A7068" s="619" t="s">
        <v>1125</v>
      </c>
      <c r="B7068" s="618">
        <v>2013</v>
      </c>
      <c r="C7068" s="619" t="s">
        <v>437</v>
      </c>
    </row>
    <row r="7069" spans="1:3" x14ac:dyDescent="0.15">
      <c r="A7069" s="619" t="s">
        <v>1125</v>
      </c>
      <c r="B7069" s="618">
        <v>2013</v>
      </c>
      <c r="C7069" s="619" t="s">
        <v>424</v>
      </c>
    </row>
    <row r="7070" spans="1:3" x14ac:dyDescent="0.15">
      <c r="A7070" s="619" t="s">
        <v>1125</v>
      </c>
      <c r="B7070" s="618">
        <v>2013</v>
      </c>
      <c r="C7070" s="619" t="s">
        <v>437</v>
      </c>
    </row>
    <row r="7071" spans="1:3" x14ac:dyDescent="0.15">
      <c r="A7071" s="619" t="s">
        <v>1125</v>
      </c>
      <c r="B7071" s="618">
        <v>2013</v>
      </c>
      <c r="C7071" s="619" t="s">
        <v>424</v>
      </c>
    </row>
    <row r="7072" spans="1:3" x14ac:dyDescent="0.15">
      <c r="A7072" s="619" t="s">
        <v>1125</v>
      </c>
      <c r="B7072" s="618">
        <v>2013</v>
      </c>
      <c r="C7072" s="619" t="s">
        <v>424</v>
      </c>
    </row>
    <row r="7073" spans="1:3" x14ac:dyDescent="0.15">
      <c r="A7073" s="619" t="s">
        <v>1125</v>
      </c>
      <c r="B7073" s="618">
        <v>2013</v>
      </c>
      <c r="C7073" s="619" t="s">
        <v>437</v>
      </c>
    </row>
    <row r="7074" spans="1:3" x14ac:dyDescent="0.15">
      <c r="A7074" s="619" t="s">
        <v>1125</v>
      </c>
      <c r="B7074" s="618">
        <v>2013</v>
      </c>
      <c r="C7074" s="619" t="s">
        <v>1102</v>
      </c>
    </row>
    <row r="7075" spans="1:3" x14ac:dyDescent="0.15">
      <c r="A7075" s="618" t="s">
        <v>1125</v>
      </c>
      <c r="B7075" s="618">
        <v>2013</v>
      </c>
      <c r="C7075" s="619" t="s">
        <v>424</v>
      </c>
    </row>
    <row r="7076" spans="1:3" x14ac:dyDescent="0.15">
      <c r="A7076" s="618" t="s">
        <v>1125</v>
      </c>
      <c r="B7076" s="618">
        <v>2013</v>
      </c>
      <c r="C7076" s="619" t="s">
        <v>424</v>
      </c>
    </row>
    <row r="7077" spans="1:3" x14ac:dyDescent="0.15">
      <c r="A7077" s="618" t="s">
        <v>1125</v>
      </c>
      <c r="B7077" s="618">
        <v>2013</v>
      </c>
      <c r="C7077" s="619" t="s">
        <v>437</v>
      </c>
    </row>
    <row r="7078" spans="1:3" x14ac:dyDescent="0.15">
      <c r="A7078" s="618" t="s">
        <v>1125</v>
      </c>
      <c r="B7078" s="618">
        <v>2013</v>
      </c>
      <c r="C7078" s="619" t="s">
        <v>424</v>
      </c>
    </row>
    <row r="7079" spans="1:3" x14ac:dyDescent="0.15">
      <c r="A7079" s="618" t="s">
        <v>1125</v>
      </c>
      <c r="B7079" s="618">
        <v>2013</v>
      </c>
      <c r="C7079" s="619" t="s">
        <v>424</v>
      </c>
    </row>
    <row r="7080" spans="1:3" x14ac:dyDescent="0.15">
      <c r="A7080" s="618" t="s">
        <v>1125</v>
      </c>
      <c r="B7080" s="618">
        <v>2013</v>
      </c>
      <c r="C7080" s="619" t="s">
        <v>424</v>
      </c>
    </row>
    <row r="7081" spans="1:3" x14ac:dyDescent="0.15">
      <c r="A7081" s="618" t="s">
        <v>1125</v>
      </c>
      <c r="B7081" s="618">
        <v>2013</v>
      </c>
      <c r="C7081" s="619" t="s">
        <v>424</v>
      </c>
    </row>
    <row r="7082" spans="1:3" x14ac:dyDescent="0.15">
      <c r="A7082" s="618" t="s">
        <v>1125</v>
      </c>
      <c r="B7082" s="618">
        <v>2013</v>
      </c>
      <c r="C7082" s="619" t="s">
        <v>437</v>
      </c>
    </row>
    <row r="7083" spans="1:3" x14ac:dyDescent="0.15">
      <c r="A7083" s="618" t="s">
        <v>1125</v>
      </c>
      <c r="B7083" s="618">
        <v>2013</v>
      </c>
      <c r="C7083" s="619" t="s">
        <v>1105</v>
      </c>
    </row>
    <row r="7084" spans="1:3" x14ac:dyDescent="0.15">
      <c r="A7084" s="618" t="s">
        <v>1125</v>
      </c>
      <c r="B7084" s="618">
        <v>2013</v>
      </c>
      <c r="C7084" s="619" t="s">
        <v>424</v>
      </c>
    </row>
    <row r="7085" spans="1:3" x14ac:dyDescent="0.15">
      <c r="A7085" s="618" t="s">
        <v>1125</v>
      </c>
      <c r="B7085" s="618">
        <v>2013</v>
      </c>
      <c r="C7085" s="619" t="s">
        <v>424</v>
      </c>
    </row>
    <row r="7086" spans="1:3" x14ac:dyDescent="0.15">
      <c r="A7086" s="618" t="s">
        <v>1125</v>
      </c>
      <c r="B7086" s="618">
        <v>2013</v>
      </c>
      <c r="C7086" s="619" t="s">
        <v>437</v>
      </c>
    </row>
    <row r="7087" spans="1:3" x14ac:dyDescent="0.15">
      <c r="A7087" s="618" t="s">
        <v>1125</v>
      </c>
      <c r="B7087" s="618">
        <v>2013</v>
      </c>
      <c r="C7087" s="619" t="s">
        <v>437</v>
      </c>
    </row>
    <row r="7088" spans="1:3" x14ac:dyDescent="0.15">
      <c r="A7088" s="618" t="s">
        <v>1125</v>
      </c>
      <c r="B7088" s="618">
        <v>2013</v>
      </c>
      <c r="C7088" s="619" t="s">
        <v>424</v>
      </c>
    </row>
    <row r="7089" spans="1:3" x14ac:dyDescent="0.15">
      <c r="A7089" s="618" t="s">
        <v>1125</v>
      </c>
      <c r="B7089" s="618">
        <v>2013</v>
      </c>
      <c r="C7089" s="619" t="s">
        <v>424</v>
      </c>
    </row>
    <row r="7090" spans="1:3" x14ac:dyDescent="0.15">
      <c r="A7090" s="618" t="s">
        <v>1125</v>
      </c>
      <c r="B7090" s="618">
        <v>2013</v>
      </c>
      <c r="C7090" s="619" t="s">
        <v>424</v>
      </c>
    </row>
    <row r="7091" spans="1:3" x14ac:dyDescent="0.15">
      <c r="A7091" s="618" t="s">
        <v>1125</v>
      </c>
      <c r="B7091" s="618">
        <v>2013</v>
      </c>
      <c r="C7091" s="619" t="s">
        <v>424</v>
      </c>
    </row>
    <row r="7092" spans="1:3" x14ac:dyDescent="0.15">
      <c r="A7092" s="618" t="s">
        <v>1125</v>
      </c>
      <c r="B7092" s="618">
        <v>2013</v>
      </c>
      <c r="C7092" s="619" t="s">
        <v>424</v>
      </c>
    </row>
    <row r="7093" spans="1:3" x14ac:dyDescent="0.15">
      <c r="A7093" s="618" t="s">
        <v>1125</v>
      </c>
      <c r="B7093" s="618">
        <v>2013</v>
      </c>
      <c r="C7093" s="619" t="s">
        <v>1103</v>
      </c>
    </row>
    <row r="7094" spans="1:3" x14ac:dyDescent="0.15">
      <c r="A7094" s="619" t="s">
        <v>1125</v>
      </c>
      <c r="B7094" s="618">
        <v>2013</v>
      </c>
      <c r="C7094" s="619" t="s">
        <v>1102</v>
      </c>
    </row>
    <row r="7095" spans="1:3" x14ac:dyDescent="0.15">
      <c r="A7095" s="619" t="s">
        <v>1125</v>
      </c>
      <c r="B7095" s="618">
        <v>2013</v>
      </c>
      <c r="C7095" s="619" t="s">
        <v>424</v>
      </c>
    </row>
    <row r="7096" spans="1:3" x14ac:dyDescent="0.15">
      <c r="A7096" s="618" t="s">
        <v>1125</v>
      </c>
      <c r="B7096" s="618">
        <v>2013</v>
      </c>
      <c r="C7096" s="619" t="s">
        <v>1080</v>
      </c>
    </row>
    <row r="7097" spans="1:3" x14ac:dyDescent="0.15">
      <c r="A7097" s="619" t="s">
        <v>1125</v>
      </c>
      <c r="B7097" s="618">
        <v>2013</v>
      </c>
      <c r="C7097" s="619" t="s">
        <v>437</v>
      </c>
    </row>
    <row r="7098" spans="1:3" x14ac:dyDescent="0.15">
      <c r="A7098" s="619" t="s">
        <v>1125</v>
      </c>
      <c r="B7098" s="618">
        <v>2013</v>
      </c>
      <c r="C7098" s="619" t="s">
        <v>1080</v>
      </c>
    </row>
    <row r="7099" spans="1:3" x14ac:dyDescent="0.15">
      <c r="A7099" s="618" t="s">
        <v>1125</v>
      </c>
      <c r="B7099" s="618">
        <v>2013</v>
      </c>
      <c r="C7099" s="619" t="s">
        <v>437</v>
      </c>
    </row>
    <row r="7100" spans="1:3" x14ac:dyDescent="0.15">
      <c r="A7100" s="618" t="s">
        <v>1125</v>
      </c>
      <c r="B7100" s="618">
        <v>2013</v>
      </c>
      <c r="C7100" s="619" t="s">
        <v>1080</v>
      </c>
    </row>
    <row r="7101" spans="1:3" x14ac:dyDescent="0.15">
      <c r="A7101" s="618" t="s">
        <v>1125</v>
      </c>
      <c r="B7101" s="618">
        <v>2013</v>
      </c>
      <c r="C7101" s="619" t="s">
        <v>437</v>
      </c>
    </row>
    <row r="7102" spans="1:3" x14ac:dyDescent="0.15">
      <c r="A7102" s="619" t="s">
        <v>1125</v>
      </c>
      <c r="B7102" s="618">
        <v>2013</v>
      </c>
      <c r="C7102" s="619" t="s">
        <v>1107</v>
      </c>
    </row>
    <row r="7103" spans="1:3" x14ac:dyDescent="0.15">
      <c r="A7103" s="619" t="s">
        <v>1125</v>
      </c>
      <c r="B7103" s="618">
        <v>2013</v>
      </c>
      <c r="C7103" s="619" t="s">
        <v>1103</v>
      </c>
    </row>
    <row r="7104" spans="1:3" x14ac:dyDescent="0.15">
      <c r="A7104" s="619" t="s">
        <v>1125</v>
      </c>
      <c r="B7104" s="618">
        <v>2013</v>
      </c>
      <c r="C7104" s="619" t="s">
        <v>1080</v>
      </c>
    </row>
    <row r="7105" spans="1:3" x14ac:dyDescent="0.15">
      <c r="A7105" s="619" t="s">
        <v>1125</v>
      </c>
      <c r="B7105" s="618">
        <v>2013</v>
      </c>
      <c r="C7105" s="619" t="s">
        <v>424</v>
      </c>
    </row>
    <row r="7106" spans="1:3" x14ac:dyDescent="0.15">
      <c r="A7106" s="619" t="s">
        <v>1125</v>
      </c>
      <c r="B7106" s="618">
        <v>2013</v>
      </c>
      <c r="C7106" s="619" t="s">
        <v>437</v>
      </c>
    </row>
    <row r="7107" spans="1:3" x14ac:dyDescent="0.15">
      <c r="A7107" s="619" t="s">
        <v>1125</v>
      </c>
      <c r="B7107" s="618">
        <v>2013</v>
      </c>
      <c r="C7107" s="619" t="s">
        <v>437</v>
      </c>
    </row>
    <row r="7108" spans="1:3" x14ac:dyDescent="0.15">
      <c r="A7108" s="619" t="s">
        <v>1125</v>
      </c>
      <c r="B7108" s="618">
        <v>2013</v>
      </c>
      <c r="C7108" s="619" t="s">
        <v>437</v>
      </c>
    </row>
    <row r="7109" spans="1:3" x14ac:dyDescent="0.15">
      <c r="A7109" s="619" t="s">
        <v>1125</v>
      </c>
      <c r="B7109" s="618">
        <v>2013</v>
      </c>
      <c r="C7109" s="619" t="s">
        <v>424</v>
      </c>
    </row>
    <row r="7110" spans="1:3" x14ac:dyDescent="0.15">
      <c r="A7110" s="619" t="s">
        <v>1125</v>
      </c>
      <c r="B7110" s="618">
        <v>2013</v>
      </c>
      <c r="C7110" s="619" t="s">
        <v>424</v>
      </c>
    </row>
    <row r="7111" spans="1:3" x14ac:dyDescent="0.15">
      <c r="A7111" s="619" t="s">
        <v>1125</v>
      </c>
      <c r="B7111" s="618">
        <v>2013</v>
      </c>
      <c r="C7111" s="619" t="s">
        <v>424</v>
      </c>
    </row>
    <row r="7112" spans="1:3" x14ac:dyDescent="0.15">
      <c r="A7112" s="619" t="s">
        <v>1125</v>
      </c>
      <c r="B7112" s="618">
        <v>2013</v>
      </c>
      <c r="C7112" s="619" t="s">
        <v>424</v>
      </c>
    </row>
    <row r="7113" spans="1:3" x14ac:dyDescent="0.15">
      <c r="A7113" s="619" t="s">
        <v>1125</v>
      </c>
      <c r="B7113" s="618">
        <v>2013</v>
      </c>
      <c r="C7113" s="619" t="s">
        <v>437</v>
      </c>
    </row>
    <row r="7114" spans="1:3" x14ac:dyDescent="0.15">
      <c r="A7114" s="619" t="s">
        <v>1125</v>
      </c>
      <c r="B7114" s="618">
        <v>2013</v>
      </c>
      <c r="C7114" s="619" t="s">
        <v>1080</v>
      </c>
    </row>
    <row r="7115" spans="1:3" x14ac:dyDescent="0.15">
      <c r="A7115" s="619" t="s">
        <v>1125</v>
      </c>
      <c r="B7115" s="618">
        <v>2013</v>
      </c>
      <c r="C7115" s="619" t="s">
        <v>424</v>
      </c>
    </row>
    <row r="7116" spans="1:3" x14ac:dyDescent="0.15">
      <c r="A7116" s="618" t="s">
        <v>1125</v>
      </c>
      <c r="B7116" s="618">
        <v>2013</v>
      </c>
      <c r="C7116" s="619" t="s">
        <v>1107</v>
      </c>
    </row>
    <row r="7117" spans="1:3" x14ac:dyDescent="0.15">
      <c r="A7117" s="618" t="s">
        <v>1125</v>
      </c>
      <c r="B7117" s="618">
        <v>2013</v>
      </c>
      <c r="C7117" s="619" t="s">
        <v>437</v>
      </c>
    </row>
    <row r="7118" spans="1:3" x14ac:dyDescent="0.15">
      <c r="A7118" s="618" t="s">
        <v>1125</v>
      </c>
      <c r="B7118" s="618">
        <v>2013</v>
      </c>
      <c r="C7118" s="619" t="s">
        <v>437</v>
      </c>
    </row>
    <row r="7119" spans="1:3" x14ac:dyDescent="0.15">
      <c r="A7119" s="618" t="s">
        <v>1125</v>
      </c>
      <c r="B7119" s="618">
        <v>2013</v>
      </c>
      <c r="C7119" s="619" t="s">
        <v>424</v>
      </c>
    </row>
    <row r="7120" spans="1:3" x14ac:dyDescent="0.15">
      <c r="A7120" s="618" t="s">
        <v>1125</v>
      </c>
      <c r="B7120" s="618">
        <v>2013</v>
      </c>
      <c r="C7120" s="619" t="s">
        <v>424</v>
      </c>
    </row>
    <row r="7121" spans="1:3" x14ac:dyDescent="0.15">
      <c r="A7121" s="618" t="s">
        <v>1125</v>
      </c>
      <c r="B7121" s="618">
        <v>2013</v>
      </c>
      <c r="C7121" s="619" t="s">
        <v>424</v>
      </c>
    </row>
    <row r="7122" spans="1:3" x14ac:dyDescent="0.15">
      <c r="A7122" s="618" t="s">
        <v>1125</v>
      </c>
      <c r="B7122" s="618">
        <v>2013</v>
      </c>
      <c r="C7122" s="619" t="s">
        <v>424</v>
      </c>
    </row>
    <row r="7123" spans="1:3" x14ac:dyDescent="0.15">
      <c r="A7123" s="618" t="s">
        <v>1125</v>
      </c>
      <c r="B7123" s="618">
        <v>2013</v>
      </c>
      <c r="C7123" s="619" t="s">
        <v>424</v>
      </c>
    </row>
    <row r="7124" spans="1:3" x14ac:dyDescent="0.15">
      <c r="A7124" s="618" t="s">
        <v>1125</v>
      </c>
      <c r="B7124" s="618">
        <v>2013</v>
      </c>
      <c r="C7124" s="619" t="s">
        <v>1102</v>
      </c>
    </row>
    <row r="7125" spans="1:3" x14ac:dyDescent="0.15">
      <c r="A7125" s="618" t="s">
        <v>1125</v>
      </c>
      <c r="B7125" s="618">
        <v>2013</v>
      </c>
      <c r="C7125" s="619" t="s">
        <v>1102</v>
      </c>
    </row>
    <row r="7126" spans="1:3" x14ac:dyDescent="0.15">
      <c r="A7126" s="618" t="s">
        <v>1125</v>
      </c>
      <c r="B7126" s="618">
        <v>2013</v>
      </c>
      <c r="C7126" s="619" t="s">
        <v>424</v>
      </c>
    </row>
    <row r="7127" spans="1:3" x14ac:dyDescent="0.15">
      <c r="A7127" s="618" t="s">
        <v>1125</v>
      </c>
      <c r="B7127" s="618">
        <v>2013</v>
      </c>
      <c r="C7127" s="619" t="s">
        <v>424</v>
      </c>
    </row>
    <row r="7128" spans="1:3" x14ac:dyDescent="0.15">
      <c r="A7128" s="618" t="s">
        <v>1125</v>
      </c>
      <c r="B7128" s="618">
        <v>2013</v>
      </c>
      <c r="C7128" s="619" t="s">
        <v>437</v>
      </c>
    </row>
    <row r="7129" spans="1:3" x14ac:dyDescent="0.15">
      <c r="A7129" s="618" t="s">
        <v>1125</v>
      </c>
      <c r="B7129" s="618">
        <v>2013</v>
      </c>
      <c r="C7129" s="619" t="s">
        <v>437</v>
      </c>
    </row>
    <row r="7130" spans="1:3" x14ac:dyDescent="0.15">
      <c r="A7130" s="618" t="s">
        <v>1125</v>
      </c>
      <c r="B7130" s="618">
        <v>2013</v>
      </c>
      <c r="C7130" s="619" t="s">
        <v>424</v>
      </c>
    </row>
    <row r="7131" spans="1:3" x14ac:dyDescent="0.15">
      <c r="A7131" s="618" t="s">
        <v>1125</v>
      </c>
      <c r="B7131" s="618">
        <v>2013</v>
      </c>
      <c r="C7131" s="619" t="s">
        <v>424</v>
      </c>
    </row>
    <row r="7132" spans="1:3" x14ac:dyDescent="0.15">
      <c r="A7132" s="618" t="s">
        <v>1125</v>
      </c>
      <c r="B7132" s="618">
        <v>2013</v>
      </c>
      <c r="C7132" s="619" t="s">
        <v>424</v>
      </c>
    </row>
    <row r="7133" spans="1:3" x14ac:dyDescent="0.15">
      <c r="A7133" s="619" t="s">
        <v>1125</v>
      </c>
      <c r="B7133" s="618">
        <v>2013</v>
      </c>
      <c r="C7133" s="619" t="s">
        <v>437</v>
      </c>
    </row>
    <row r="7134" spans="1:3" x14ac:dyDescent="0.15">
      <c r="A7134" s="619" t="s">
        <v>1125</v>
      </c>
      <c r="B7134" s="618">
        <v>2013</v>
      </c>
      <c r="C7134" s="619" t="s">
        <v>424</v>
      </c>
    </row>
    <row r="7135" spans="1:3" x14ac:dyDescent="0.15">
      <c r="A7135" s="619" t="s">
        <v>1125</v>
      </c>
      <c r="B7135" s="618">
        <v>2013</v>
      </c>
      <c r="C7135" s="619" t="s">
        <v>424</v>
      </c>
    </row>
    <row r="7136" spans="1:3" x14ac:dyDescent="0.15">
      <c r="A7136" s="619" t="s">
        <v>1125</v>
      </c>
      <c r="B7136" s="618">
        <v>2013</v>
      </c>
      <c r="C7136" s="619" t="s">
        <v>424</v>
      </c>
    </row>
    <row r="7137" spans="1:3" x14ac:dyDescent="0.15">
      <c r="A7137" s="619" t="s">
        <v>1125</v>
      </c>
      <c r="B7137" s="618">
        <v>2013</v>
      </c>
      <c r="C7137" s="619" t="s">
        <v>424</v>
      </c>
    </row>
    <row r="7138" spans="1:3" x14ac:dyDescent="0.15">
      <c r="A7138" s="619" t="s">
        <v>1125</v>
      </c>
      <c r="B7138" s="618">
        <v>2013</v>
      </c>
      <c r="C7138" s="619" t="s">
        <v>424</v>
      </c>
    </row>
    <row r="7139" spans="1:3" x14ac:dyDescent="0.15">
      <c r="A7139" s="619" t="s">
        <v>1125</v>
      </c>
      <c r="B7139" s="618">
        <v>2013</v>
      </c>
      <c r="C7139" s="619" t="s">
        <v>437</v>
      </c>
    </row>
    <row r="7140" spans="1:3" x14ac:dyDescent="0.15">
      <c r="A7140" s="619" t="s">
        <v>1125</v>
      </c>
      <c r="B7140" s="618">
        <v>2013</v>
      </c>
      <c r="C7140" s="619" t="s">
        <v>424</v>
      </c>
    </row>
    <row r="7141" spans="1:3" x14ac:dyDescent="0.15">
      <c r="A7141" s="619" t="s">
        <v>1125</v>
      </c>
      <c r="B7141" s="618">
        <v>2013</v>
      </c>
      <c r="C7141" s="619" t="s">
        <v>424</v>
      </c>
    </row>
    <row r="7142" spans="1:3" x14ac:dyDescent="0.15">
      <c r="A7142" s="619" t="s">
        <v>1125</v>
      </c>
      <c r="B7142" s="618">
        <v>2013</v>
      </c>
      <c r="C7142" s="619" t="s">
        <v>424</v>
      </c>
    </row>
    <row r="7143" spans="1:3" x14ac:dyDescent="0.15">
      <c r="A7143" s="619" t="s">
        <v>1125</v>
      </c>
      <c r="B7143" s="618">
        <v>2013</v>
      </c>
      <c r="C7143" s="619" t="s">
        <v>424</v>
      </c>
    </row>
    <row r="7144" spans="1:3" x14ac:dyDescent="0.15">
      <c r="A7144" s="619" t="s">
        <v>1125</v>
      </c>
      <c r="B7144" s="618">
        <v>2013</v>
      </c>
      <c r="C7144" s="619" t="s">
        <v>424</v>
      </c>
    </row>
    <row r="7145" spans="1:3" x14ac:dyDescent="0.15">
      <c r="A7145" s="619" t="s">
        <v>1125</v>
      </c>
      <c r="B7145" s="618">
        <v>2013</v>
      </c>
      <c r="C7145" s="619" t="s">
        <v>424</v>
      </c>
    </row>
    <row r="7146" spans="1:3" x14ac:dyDescent="0.15">
      <c r="A7146" s="619" t="s">
        <v>1125</v>
      </c>
      <c r="B7146" s="618">
        <v>2013</v>
      </c>
      <c r="C7146" s="619" t="s">
        <v>424</v>
      </c>
    </row>
    <row r="7147" spans="1:3" x14ac:dyDescent="0.15">
      <c r="A7147" s="619" t="s">
        <v>1125</v>
      </c>
      <c r="B7147" s="618">
        <v>2013</v>
      </c>
      <c r="C7147" s="619" t="s">
        <v>424</v>
      </c>
    </row>
    <row r="7148" spans="1:3" x14ac:dyDescent="0.15">
      <c r="A7148" s="619" t="s">
        <v>1125</v>
      </c>
      <c r="B7148" s="618">
        <v>2013</v>
      </c>
      <c r="C7148" s="619" t="s">
        <v>1101</v>
      </c>
    </row>
    <row r="7149" spans="1:3" x14ac:dyDescent="0.15">
      <c r="A7149" s="618" t="s">
        <v>1125</v>
      </c>
      <c r="B7149" s="618">
        <v>2013</v>
      </c>
      <c r="C7149" s="619" t="s">
        <v>424</v>
      </c>
    </row>
    <row r="7150" spans="1:3" x14ac:dyDescent="0.15">
      <c r="A7150" s="618" t="s">
        <v>1125</v>
      </c>
      <c r="B7150" s="618">
        <v>2013</v>
      </c>
      <c r="C7150" s="619" t="s">
        <v>424</v>
      </c>
    </row>
    <row r="7151" spans="1:3" x14ac:dyDescent="0.15">
      <c r="A7151" s="618" t="s">
        <v>1125</v>
      </c>
      <c r="B7151" s="618">
        <v>2013</v>
      </c>
      <c r="C7151" s="619" t="s">
        <v>424</v>
      </c>
    </row>
    <row r="7152" spans="1:3" x14ac:dyDescent="0.15">
      <c r="A7152" s="618" t="s">
        <v>1125</v>
      </c>
      <c r="B7152" s="618" t="s">
        <v>1081</v>
      </c>
      <c r="C7152" s="619" t="s">
        <v>424</v>
      </c>
    </row>
    <row r="7153" spans="1:3" x14ac:dyDescent="0.15">
      <c r="A7153" s="619" t="s">
        <v>1125</v>
      </c>
      <c r="B7153" s="618">
        <v>2013</v>
      </c>
      <c r="C7153" s="619" t="s">
        <v>1102</v>
      </c>
    </row>
    <row r="7154" spans="1:3" x14ac:dyDescent="0.15">
      <c r="A7154" s="619" t="s">
        <v>1125</v>
      </c>
      <c r="B7154" s="618">
        <v>2013</v>
      </c>
      <c r="C7154" s="619" t="s">
        <v>424</v>
      </c>
    </row>
    <row r="7155" spans="1:3" x14ac:dyDescent="0.15">
      <c r="A7155" s="619" t="s">
        <v>1125</v>
      </c>
      <c r="B7155" s="618">
        <v>2013</v>
      </c>
      <c r="C7155" s="619" t="s">
        <v>424</v>
      </c>
    </row>
    <row r="7156" spans="1:3" x14ac:dyDescent="0.15">
      <c r="A7156" s="619" t="s">
        <v>1125</v>
      </c>
      <c r="B7156" s="618">
        <v>2013</v>
      </c>
      <c r="C7156" s="619" t="s">
        <v>424</v>
      </c>
    </row>
    <row r="7157" spans="1:3" x14ac:dyDescent="0.15">
      <c r="A7157" s="618" t="s">
        <v>1125</v>
      </c>
      <c r="B7157" s="618">
        <v>2013</v>
      </c>
      <c r="C7157" s="619" t="s">
        <v>1111</v>
      </c>
    </row>
    <row r="7158" spans="1:3" x14ac:dyDescent="0.15">
      <c r="A7158" s="619" t="s">
        <v>1125</v>
      </c>
      <c r="B7158" s="618">
        <v>2013</v>
      </c>
      <c r="C7158" s="619" t="s">
        <v>1104</v>
      </c>
    </row>
    <row r="7159" spans="1:3" x14ac:dyDescent="0.15">
      <c r="A7159" s="618" t="s">
        <v>1125</v>
      </c>
      <c r="B7159" s="618">
        <v>2013</v>
      </c>
      <c r="C7159" s="619" t="s">
        <v>1080</v>
      </c>
    </row>
    <row r="7160" spans="1:3" x14ac:dyDescent="0.15">
      <c r="A7160" s="619" t="s">
        <v>1125</v>
      </c>
      <c r="B7160" s="618">
        <v>2013</v>
      </c>
      <c r="C7160" s="619" t="s">
        <v>437</v>
      </c>
    </row>
    <row r="7161" spans="1:3" x14ac:dyDescent="0.15">
      <c r="A7161" s="618" t="s">
        <v>1125</v>
      </c>
      <c r="B7161" s="618">
        <v>2013</v>
      </c>
      <c r="C7161" s="619" t="s">
        <v>437</v>
      </c>
    </row>
    <row r="7162" spans="1:3" x14ac:dyDescent="0.15">
      <c r="A7162" s="619" t="s">
        <v>1125</v>
      </c>
      <c r="B7162" s="618">
        <v>2013</v>
      </c>
      <c r="C7162" s="619" t="s">
        <v>437</v>
      </c>
    </row>
    <row r="7163" spans="1:3" x14ac:dyDescent="0.15">
      <c r="A7163" s="619" t="s">
        <v>1125</v>
      </c>
      <c r="B7163" s="618">
        <v>2013</v>
      </c>
      <c r="C7163" s="619" t="s">
        <v>424</v>
      </c>
    </row>
    <row r="7164" spans="1:3" x14ac:dyDescent="0.15">
      <c r="A7164" s="619" t="s">
        <v>1125</v>
      </c>
      <c r="B7164" s="618">
        <v>2013</v>
      </c>
      <c r="C7164" s="619" t="s">
        <v>424</v>
      </c>
    </row>
    <row r="7165" spans="1:3" x14ac:dyDescent="0.15">
      <c r="A7165" s="619" t="s">
        <v>1125</v>
      </c>
      <c r="B7165" s="618">
        <v>2013</v>
      </c>
      <c r="C7165" s="619" t="s">
        <v>424</v>
      </c>
    </row>
    <row r="7166" spans="1:3" x14ac:dyDescent="0.15">
      <c r="A7166" s="619" t="s">
        <v>1125</v>
      </c>
      <c r="B7166" s="618">
        <v>2013</v>
      </c>
      <c r="C7166" s="619" t="s">
        <v>424</v>
      </c>
    </row>
    <row r="7167" spans="1:3" x14ac:dyDescent="0.15">
      <c r="A7167" s="619" t="s">
        <v>1125</v>
      </c>
      <c r="B7167" s="618">
        <v>2013</v>
      </c>
      <c r="C7167" s="619" t="s">
        <v>1080</v>
      </c>
    </row>
    <row r="7168" spans="1:3" x14ac:dyDescent="0.15">
      <c r="A7168" s="618" t="s">
        <v>1125</v>
      </c>
      <c r="B7168" s="618">
        <v>2013</v>
      </c>
      <c r="C7168" s="619" t="s">
        <v>424</v>
      </c>
    </row>
    <row r="7169" spans="1:3" x14ac:dyDescent="0.15">
      <c r="A7169" s="618" t="s">
        <v>1125</v>
      </c>
      <c r="B7169" s="618">
        <v>2013</v>
      </c>
      <c r="C7169" s="619" t="s">
        <v>424</v>
      </c>
    </row>
    <row r="7170" spans="1:3" x14ac:dyDescent="0.15">
      <c r="A7170" s="619" t="s">
        <v>1125</v>
      </c>
      <c r="B7170" s="618">
        <v>2013</v>
      </c>
      <c r="C7170" s="619" t="s">
        <v>424</v>
      </c>
    </row>
    <row r="7171" spans="1:3" x14ac:dyDescent="0.15">
      <c r="A7171" s="619" t="s">
        <v>1125</v>
      </c>
      <c r="B7171" s="618">
        <v>2013</v>
      </c>
      <c r="C7171" s="619" t="s">
        <v>424</v>
      </c>
    </row>
    <row r="7172" spans="1:3" x14ac:dyDescent="0.15">
      <c r="A7172" s="619" t="s">
        <v>1125</v>
      </c>
      <c r="B7172" s="618">
        <v>2013</v>
      </c>
      <c r="C7172" s="619" t="s">
        <v>424</v>
      </c>
    </row>
    <row r="7173" spans="1:3" x14ac:dyDescent="0.15">
      <c r="A7173" s="619" t="s">
        <v>1125</v>
      </c>
      <c r="B7173" s="618">
        <v>2013</v>
      </c>
      <c r="C7173" s="619" t="s">
        <v>424</v>
      </c>
    </row>
    <row r="7174" spans="1:3" x14ac:dyDescent="0.15">
      <c r="A7174" s="619" t="s">
        <v>1125</v>
      </c>
      <c r="B7174" s="618">
        <v>2013</v>
      </c>
      <c r="C7174" s="619" t="s">
        <v>424</v>
      </c>
    </row>
    <row r="7175" spans="1:3" x14ac:dyDescent="0.15">
      <c r="A7175" s="619" t="s">
        <v>1125</v>
      </c>
      <c r="B7175" s="618">
        <v>2013</v>
      </c>
      <c r="C7175" s="619" t="s">
        <v>437</v>
      </c>
    </row>
    <row r="7176" spans="1:3" x14ac:dyDescent="0.15">
      <c r="A7176" s="618" t="s">
        <v>1125</v>
      </c>
      <c r="B7176" s="618">
        <v>2013</v>
      </c>
      <c r="C7176" s="619" t="s">
        <v>424</v>
      </c>
    </row>
    <row r="7177" spans="1:3" x14ac:dyDescent="0.15">
      <c r="A7177" s="619" t="s">
        <v>1125</v>
      </c>
      <c r="B7177" s="618">
        <v>2013</v>
      </c>
      <c r="C7177" s="619" t="s">
        <v>424</v>
      </c>
    </row>
    <row r="7178" spans="1:3" x14ac:dyDescent="0.15">
      <c r="A7178" s="619" t="s">
        <v>1125</v>
      </c>
      <c r="B7178" s="618">
        <v>2013</v>
      </c>
      <c r="C7178" s="619" t="s">
        <v>437</v>
      </c>
    </row>
    <row r="7179" spans="1:3" x14ac:dyDescent="0.15">
      <c r="A7179" s="619" t="s">
        <v>1125</v>
      </c>
      <c r="B7179" s="618">
        <v>2013</v>
      </c>
      <c r="C7179" s="619" t="s">
        <v>1103</v>
      </c>
    </row>
    <row r="7180" spans="1:3" x14ac:dyDescent="0.15">
      <c r="A7180" s="619" t="s">
        <v>1125</v>
      </c>
      <c r="B7180" s="618">
        <v>2013</v>
      </c>
      <c r="C7180" s="619" t="s">
        <v>437</v>
      </c>
    </row>
    <row r="7181" spans="1:3" x14ac:dyDescent="0.15">
      <c r="A7181" s="619" t="s">
        <v>1125</v>
      </c>
      <c r="B7181" s="618">
        <v>2013</v>
      </c>
      <c r="C7181" s="619" t="s">
        <v>1103</v>
      </c>
    </row>
    <row r="7182" spans="1:3" x14ac:dyDescent="0.15">
      <c r="A7182" s="619" t="s">
        <v>1125</v>
      </c>
      <c r="B7182" s="618">
        <v>2013</v>
      </c>
      <c r="C7182" s="619" t="s">
        <v>424</v>
      </c>
    </row>
    <row r="7183" spans="1:3" x14ac:dyDescent="0.15">
      <c r="A7183" s="619" t="s">
        <v>1125</v>
      </c>
      <c r="B7183" s="618">
        <v>2013</v>
      </c>
      <c r="C7183" s="619" t="s">
        <v>1080</v>
      </c>
    </row>
    <row r="7184" spans="1:3" x14ac:dyDescent="0.15">
      <c r="A7184" s="619" t="s">
        <v>1125</v>
      </c>
      <c r="B7184" s="618">
        <v>2013</v>
      </c>
      <c r="C7184" s="619" t="s">
        <v>437</v>
      </c>
    </row>
    <row r="7185" spans="1:3" x14ac:dyDescent="0.15">
      <c r="A7185" s="619" t="s">
        <v>1125</v>
      </c>
      <c r="B7185" s="618">
        <v>2013</v>
      </c>
      <c r="C7185" s="619" t="s">
        <v>1080</v>
      </c>
    </row>
    <row r="7186" spans="1:3" x14ac:dyDescent="0.15">
      <c r="A7186" s="619" t="s">
        <v>1125</v>
      </c>
      <c r="B7186" s="618">
        <v>2013</v>
      </c>
      <c r="C7186" s="619" t="s">
        <v>1080</v>
      </c>
    </row>
    <row r="7187" spans="1:3" x14ac:dyDescent="0.15">
      <c r="A7187" s="619" t="s">
        <v>1125</v>
      </c>
      <c r="B7187" s="618">
        <v>2013</v>
      </c>
      <c r="C7187" s="619" t="s">
        <v>424</v>
      </c>
    </row>
    <row r="7188" spans="1:3" x14ac:dyDescent="0.15">
      <c r="A7188" s="619" t="s">
        <v>1125</v>
      </c>
      <c r="B7188" s="618">
        <v>2013</v>
      </c>
      <c r="C7188" s="619" t="s">
        <v>424</v>
      </c>
    </row>
    <row r="7189" spans="1:3" x14ac:dyDescent="0.15">
      <c r="A7189" s="619" t="s">
        <v>1125</v>
      </c>
      <c r="B7189" s="618">
        <v>2013</v>
      </c>
      <c r="C7189" s="619" t="s">
        <v>1080</v>
      </c>
    </row>
    <row r="7190" spans="1:3" x14ac:dyDescent="0.15">
      <c r="A7190" s="619" t="s">
        <v>1098</v>
      </c>
      <c r="B7190" s="618">
        <v>2013</v>
      </c>
      <c r="C7190" s="619" t="s">
        <v>437</v>
      </c>
    </row>
    <row r="7191" spans="1:3" x14ac:dyDescent="0.15">
      <c r="A7191" s="619" t="s">
        <v>1098</v>
      </c>
      <c r="B7191" s="618">
        <v>2013</v>
      </c>
      <c r="C7191" s="619" t="s">
        <v>437</v>
      </c>
    </row>
    <row r="7192" spans="1:3" x14ac:dyDescent="0.15">
      <c r="A7192" s="619" t="s">
        <v>1098</v>
      </c>
      <c r="B7192" s="618">
        <v>2013</v>
      </c>
      <c r="C7192" s="619" t="s">
        <v>424</v>
      </c>
    </row>
    <row r="7193" spans="1:3" x14ac:dyDescent="0.15">
      <c r="A7193" s="619" t="s">
        <v>1098</v>
      </c>
      <c r="B7193" s="618">
        <v>2013</v>
      </c>
      <c r="C7193" s="619" t="s">
        <v>437</v>
      </c>
    </row>
    <row r="7194" spans="1:3" x14ac:dyDescent="0.15">
      <c r="A7194" s="619" t="s">
        <v>1098</v>
      </c>
      <c r="B7194" s="618">
        <v>2013</v>
      </c>
      <c r="C7194" s="619" t="s">
        <v>424</v>
      </c>
    </row>
    <row r="7195" spans="1:3" x14ac:dyDescent="0.15">
      <c r="A7195" s="619" t="s">
        <v>1098</v>
      </c>
      <c r="B7195" s="618">
        <v>2013</v>
      </c>
      <c r="C7195" s="619" t="s">
        <v>424</v>
      </c>
    </row>
    <row r="7196" spans="1:3" x14ac:dyDescent="0.15">
      <c r="A7196" s="619" t="s">
        <v>1098</v>
      </c>
      <c r="B7196" s="618">
        <v>2013</v>
      </c>
      <c r="C7196" s="619" t="s">
        <v>1080</v>
      </c>
    </row>
    <row r="7197" spans="1:3" x14ac:dyDescent="0.15">
      <c r="A7197" s="619" t="s">
        <v>1098</v>
      </c>
      <c r="B7197" s="618">
        <v>2013</v>
      </c>
      <c r="C7197" s="619" t="s">
        <v>1103</v>
      </c>
    </row>
    <row r="7198" spans="1:3" x14ac:dyDescent="0.15">
      <c r="A7198" s="619" t="s">
        <v>1098</v>
      </c>
      <c r="B7198" s="618">
        <v>2013</v>
      </c>
      <c r="C7198" s="619" t="s">
        <v>1080</v>
      </c>
    </row>
    <row r="7199" spans="1:3" x14ac:dyDescent="0.15">
      <c r="A7199" s="619" t="s">
        <v>1098</v>
      </c>
      <c r="B7199" s="618">
        <v>2013</v>
      </c>
      <c r="C7199" s="619" t="s">
        <v>1103</v>
      </c>
    </row>
    <row r="7200" spans="1:3" x14ac:dyDescent="0.15">
      <c r="A7200" s="619" t="s">
        <v>1098</v>
      </c>
      <c r="B7200" s="618">
        <v>2013</v>
      </c>
      <c r="C7200" s="619" t="s">
        <v>424</v>
      </c>
    </row>
    <row r="7201" spans="1:3" x14ac:dyDescent="0.15">
      <c r="A7201" s="618" t="s">
        <v>1098</v>
      </c>
      <c r="B7201" s="618">
        <v>2013</v>
      </c>
      <c r="C7201" s="619" t="s">
        <v>1101</v>
      </c>
    </row>
    <row r="7202" spans="1:3" x14ac:dyDescent="0.15">
      <c r="A7202" s="618" t="s">
        <v>1098</v>
      </c>
      <c r="B7202" s="618">
        <v>2013</v>
      </c>
      <c r="C7202" s="619" t="s">
        <v>424</v>
      </c>
    </row>
    <row r="7203" spans="1:3" x14ac:dyDescent="0.15">
      <c r="A7203" s="618" t="s">
        <v>1098</v>
      </c>
      <c r="B7203" s="618">
        <v>2013</v>
      </c>
      <c r="C7203" s="619" t="s">
        <v>424</v>
      </c>
    </row>
    <row r="7204" spans="1:3" x14ac:dyDescent="0.15">
      <c r="A7204" s="619" t="s">
        <v>1098</v>
      </c>
      <c r="B7204" s="618">
        <v>2013</v>
      </c>
      <c r="C7204" s="619" t="s">
        <v>1103</v>
      </c>
    </row>
    <row r="7205" spans="1:3" x14ac:dyDescent="0.15">
      <c r="A7205" s="619" t="s">
        <v>1098</v>
      </c>
      <c r="B7205" s="618">
        <v>2013</v>
      </c>
      <c r="C7205" s="619" t="s">
        <v>1109</v>
      </c>
    </row>
    <row r="7206" spans="1:3" x14ac:dyDescent="0.15">
      <c r="A7206" s="619" t="s">
        <v>1098</v>
      </c>
      <c r="B7206" s="618">
        <v>2013</v>
      </c>
      <c r="C7206" s="619" t="s">
        <v>1102</v>
      </c>
    </row>
    <row r="7207" spans="1:3" x14ac:dyDescent="0.15">
      <c r="A7207" s="619" t="s">
        <v>1098</v>
      </c>
      <c r="B7207" s="618">
        <v>2013</v>
      </c>
      <c r="C7207" s="619" t="s">
        <v>424</v>
      </c>
    </row>
    <row r="7208" spans="1:3" x14ac:dyDescent="0.15">
      <c r="A7208" s="619" t="s">
        <v>1098</v>
      </c>
      <c r="B7208" s="618">
        <v>2013</v>
      </c>
      <c r="C7208" s="619" t="s">
        <v>437</v>
      </c>
    </row>
    <row r="7209" spans="1:3" x14ac:dyDescent="0.15">
      <c r="A7209" s="619" t="s">
        <v>1098</v>
      </c>
      <c r="B7209" s="618">
        <v>2013</v>
      </c>
      <c r="C7209" s="619" t="s">
        <v>1109</v>
      </c>
    </row>
    <row r="7210" spans="1:3" x14ac:dyDescent="0.15">
      <c r="A7210" s="619" t="s">
        <v>1098</v>
      </c>
      <c r="B7210" s="618">
        <v>2013</v>
      </c>
      <c r="C7210" s="619" t="s">
        <v>1109</v>
      </c>
    </row>
    <row r="7211" spans="1:3" x14ac:dyDescent="0.15">
      <c r="A7211" s="619" t="s">
        <v>1098</v>
      </c>
      <c r="B7211" s="618">
        <v>2013</v>
      </c>
      <c r="C7211" s="619" t="s">
        <v>437</v>
      </c>
    </row>
    <row r="7212" spans="1:3" x14ac:dyDescent="0.15">
      <c r="A7212" s="619" t="s">
        <v>1098</v>
      </c>
      <c r="B7212" s="618">
        <v>2013</v>
      </c>
      <c r="C7212" s="619" t="s">
        <v>1102</v>
      </c>
    </row>
    <row r="7213" spans="1:3" x14ac:dyDescent="0.15">
      <c r="A7213" s="619" t="s">
        <v>1098</v>
      </c>
      <c r="B7213" s="618">
        <v>2013</v>
      </c>
      <c r="C7213" s="619" t="s">
        <v>437</v>
      </c>
    </row>
    <row r="7214" spans="1:3" x14ac:dyDescent="0.15">
      <c r="A7214" s="619" t="s">
        <v>1098</v>
      </c>
      <c r="B7214" s="618">
        <v>2013</v>
      </c>
      <c r="C7214" s="619" t="s">
        <v>437</v>
      </c>
    </row>
    <row r="7215" spans="1:3" x14ac:dyDescent="0.15">
      <c r="A7215" s="619" t="s">
        <v>1098</v>
      </c>
      <c r="B7215" s="618">
        <v>2013</v>
      </c>
      <c r="C7215" s="619" t="s">
        <v>437</v>
      </c>
    </row>
    <row r="7216" spans="1:3" x14ac:dyDescent="0.15">
      <c r="A7216" s="619" t="s">
        <v>1098</v>
      </c>
      <c r="B7216" s="618">
        <v>2013</v>
      </c>
      <c r="C7216" s="619" t="s">
        <v>437</v>
      </c>
    </row>
    <row r="7217" spans="1:3" x14ac:dyDescent="0.15">
      <c r="A7217" s="619" t="s">
        <v>1098</v>
      </c>
      <c r="B7217" s="618">
        <v>2013</v>
      </c>
      <c r="C7217" s="619" t="s">
        <v>437</v>
      </c>
    </row>
    <row r="7218" spans="1:3" x14ac:dyDescent="0.15">
      <c r="A7218" s="619" t="s">
        <v>1098</v>
      </c>
      <c r="B7218" s="618">
        <v>2013</v>
      </c>
      <c r="C7218" s="619" t="s">
        <v>437</v>
      </c>
    </row>
    <row r="7219" spans="1:3" x14ac:dyDescent="0.15">
      <c r="A7219" s="619" t="s">
        <v>1098</v>
      </c>
      <c r="B7219" s="618">
        <v>2013</v>
      </c>
      <c r="C7219" s="619" t="s">
        <v>437</v>
      </c>
    </row>
    <row r="7220" spans="1:3" x14ac:dyDescent="0.15">
      <c r="A7220" s="618" t="s">
        <v>1098</v>
      </c>
      <c r="B7220" s="618">
        <v>2013</v>
      </c>
      <c r="C7220" s="619" t="s">
        <v>1103</v>
      </c>
    </row>
    <row r="7221" spans="1:3" x14ac:dyDescent="0.15">
      <c r="A7221" s="619" t="s">
        <v>1098</v>
      </c>
      <c r="B7221" s="618">
        <v>2013</v>
      </c>
      <c r="C7221" s="619" t="s">
        <v>424</v>
      </c>
    </row>
    <row r="7222" spans="1:3" x14ac:dyDescent="0.15">
      <c r="A7222" s="619" t="s">
        <v>1098</v>
      </c>
      <c r="B7222" s="618">
        <v>2013</v>
      </c>
      <c r="C7222" s="619" t="s">
        <v>424</v>
      </c>
    </row>
    <row r="7223" spans="1:3" x14ac:dyDescent="0.15">
      <c r="A7223" s="619" t="s">
        <v>1098</v>
      </c>
      <c r="B7223" s="618">
        <v>2013</v>
      </c>
      <c r="C7223" s="619" t="s">
        <v>424</v>
      </c>
    </row>
    <row r="7224" spans="1:3" x14ac:dyDescent="0.15">
      <c r="A7224" s="619" t="s">
        <v>1098</v>
      </c>
      <c r="B7224" s="618">
        <v>2013</v>
      </c>
      <c r="C7224" s="619" t="s">
        <v>424</v>
      </c>
    </row>
    <row r="7225" spans="1:3" x14ac:dyDescent="0.15">
      <c r="A7225" s="619" t="s">
        <v>1098</v>
      </c>
      <c r="B7225" s="618">
        <v>2013</v>
      </c>
      <c r="C7225" s="619" t="s">
        <v>437</v>
      </c>
    </row>
    <row r="7226" spans="1:3" x14ac:dyDescent="0.15">
      <c r="A7226" s="619" t="s">
        <v>1098</v>
      </c>
      <c r="B7226" s="618">
        <v>2013</v>
      </c>
      <c r="C7226" s="619" t="s">
        <v>437</v>
      </c>
    </row>
    <row r="7227" spans="1:3" x14ac:dyDescent="0.15">
      <c r="A7227" s="619" t="s">
        <v>1098</v>
      </c>
      <c r="B7227" s="618">
        <v>2013</v>
      </c>
      <c r="C7227" s="619" t="s">
        <v>437</v>
      </c>
    </row>
    <row r="7228" spans="1:3" x14ac:dyDescent="0.15">
      <c r="A7228" s="619" t="s">
        <v>1098</v>
      </c>
      <c r="B7228" s="618">
        <v>2013</v>
      </c>
      <c r="C7228" s="619" t="s">
        <v>1080</v>
      </c>
    </row>
    <row r="7229" spans="1:3" x14ac:dyDescent="0.15">
      <c r="A7229" s="619" t="s">
        <v>1098</v>
      </c>
      <c r="B7229" s="618">
        <v>2013</v>
      </c>
      <c r="C7229" s="619" t="s">
        <v>424</v>
      </c>
    </row>
    <row r="7230" spans="1:3" x14ac:dyDescent="0.15">
      <c r="A7230" s="619" t="s">
        <v>1098</v>
      </c>
      <c r="B7230" s="618">
        <v>2013</v>
      </c>
      <c r="C7230" s="619" t="s">
        <v>1103</v>
      </c>
    </row>
    <row r="7231" spans="1:3" x14ac:dyDescent="0.15">
      <c r="A7231" s="619" t="s">
        <v>1098</v>
      </c>
      <c r="B7231" s="618">
        <v>2013</v>
      </c>
      <c r="C7231" s="619" t="s">
        <v>437</v>
      </c>
    </row>
    <row r="7232" spans="1:3" x14ac:dyDescent="0.15">
      <c r="A7232" s="619" t="s">
        <v>1098</v>
      </c>
      <c r="B7232" s="618">
        <v>2013</v>
      </c>
      <c r="C7232" s="619" t="s">
        <v>424</v>
      </c>
    </row>
    <row r="7233" spans="1:3" x14ac:dyDescent="0.15">
      <c r="A7233" s="619" t="s">
        <v>1098</v>
      </c>
      <c r="B7233" s="618">
        <v>2013</v>
      </c>
      <c r="C7233" s="619" t="s">
        <v>424</v>
      </c>
    </row>
    <row r="7234" spans="1:3" x14ac:dyDescent="0.15">
      <c r="A7234" s="618" t="s">
        <v>1098</v>
      </c>
      <c r="B7234" s="618">
        <v>2013</v>
      </c>
      <c r="C7234" s="619" t="s">
        <v>424</v>
      </c>
    </row>
    <row r="7235" spans="1:3" x14ac:dyDescent="0.15">
      <c r="A7235" s="618" t="s">
        <v>1098</v>
      </c>
      <c r="B7235" s="618">
        <v>2013</v>
      </c>
      <c r="C7235" s="619" t="s">
        <v>424</v>
      </c>
    </row>
    <row r="7236" spans="1:3" x14ac:dyDescent="0.15">
      <c r="A7236" s="619" t="s">
        <v>1098</v>
      </c>
      <c r="B7236" s="618">
        <v>2013</v>
      </c>
      <c r="C7236" s="619" t="s">
        <v>437</v>
      </c>
    </row>
    <row r="7237" spans="1:3" x14ac:dyDescent="0.15">
      <c r="A7237" s="619" t="s">
        <v>1098</v>
      </c>
      <c r="B7237" s="618">
        <v>2013</v>
      </c>
      <c r="C7237" s="619" t="s">
        <v>424</v>
      </c>
    </row>
    <row r="7238" spans="1:3" x14ac:dyDescent="0.15">
      <c r="A7238" s="618" t="s">
        <v>1098</v>
      </c>
      <c r="B7238" s="618">
        <v>2013</v>
      </c>
      <c r="C7238" s="619" t="s">
        <v>424</v>
      </c>
    </row>
    <row r="7239" spans="1:3" x14ac:dyDescent="0.15">
      <c r="A7239" s="618" t="s">
        <v>1098</v>
      </c>
      <c r="B7239" s="618">
        <v>2013</v>
      </c>
      <c r="C7239" s="619" t="s">
        <v>424</v>
      </c>
    </row>
    <row r="7240" spans="1:3" x14ac:dyDescent="0.15">
      <c r="A7240" s="618" t="s">
        <v>1098</v>
      </c>
      <c r="B7240" s="618">
        <v>2013</v>
      </c>
      <c r="C7240" s="619" t="s">
        <v>437</v>
      </c>
    </row>
    <row r="7241" spans="1:3" x14ac:dyDescent="0.15">
      <c r="A7241" s="618" t="s">
        <v>1098</v>
      </c>
      <c r="B7241" s="618">
        <v>2013</v>
      </c>
      <c r="C7241" s="619" t="s">
        <v>424</v>
      </c>
    </row>
    <row r="7242" spans="1:3" x14ac:dyDescent="0.15">
      <c r="A7242" s="618" t="s">
        <v>1098</v>
      </c>
      <c r="B7242" s="618">
        <v>2013</v>
      </c>
      <c r="C7242" s="619" t="s">
        <v>424</v>
      </c>
    </row>
    <row r="7243" spans="1:3" x14ac:dyDescent="0.15">
      <c r="A7243" s="619" t="s">
        <v>1098</v>
      </c>
      <c r="B7243" s="618">
        <v>2013</v>
      </c>
      <c r="C7243" s="619" t="s">
        <v>437</v>
      </c>
    </row>
    <row r="7244" spans="1:3" x14ac:dyDescent="0.15">
      <c r="A7244" s="618" t="s">
        <v>1098</v>
      </c>
      <c r="B7244" s="618">
        <v>2013</v>
      </c>
      <c r="C7244" s="619" t="s">
        <v>1103</v>
      </c>
    </row>
    <row r="7245" spans="1:3" x14ac:dyDescent="0.15">
      <c r="A7245" s="618" t="s">
        <v>1098</v>
      </c>
      <c r="B7245" s="618">
        <v>2013</v>
      </c>
      <c r="C7245" s="619" t="s">
        <v>424</v>
      </c>
    </row>
    <row r="7246" spans="1:3" x14ac:dyDescent="0.15">
      <c r="A7246" s="618" t="s">
        <v>1098</v>
      </c>
      <c r="B7246" s="618">
        <v>2013</v>
      </c>
      <c r="C7246" s="619" t="s">
        <v>437</v>
      </c>
    </row>
    <row r="7247" spans="1:3" x14ac:dyDescent="0.15">
      <c r="A7247" s="618" t="s">
        <v>1098</v>
      </c>
      <c r="B7247" s="618">
        <v>2013</v>
      </c>
      <c r="C7247" s="619" t="s">
        <v>424</v>
      </c>
    </row>
    <row r="7248" spans="1:3" x14ac:dyDescent="0.15">
      <c r="A7248" s="619" t="s">
        <v>1098</v>
      </c>
      <c r="B7248" s="618">
        <v>2013</v>
      </c>
      <c r="C7248" s="619" t="s">
        <v>424</v>
      </c>
    </row>
    <row r="7249" spans="1:3" x14ac:dyDescent="0.15">
      <c r="A7249" s="619" t="s">
        <v>1098</v>
      </c>
      <c r="B7249" s="618">
        <v>2013</v>
      </c>
      <c r="C7249" s="619" t="s">
        <v>1080</v>
      </c>
    </row>
    <row r="7250" spans="1:3" x14ac:dyDescent="0.15">
      <c r="A7250" s="619" t="s">
        <v>1098</v>
      </c>
      <c r="B7250" s="618">
        <v>2013</v>
      </c>
      <c r="C7250" s="619" t="s">
        <v>1080</v>
      </c>
    </row>
    <row r="7251" spans="1:3" x14ac:dyDescent="0.15">
      <c r="A7251" s="619" t="s">
        <v>1098</v>
      </c>
      <c r="B7251" s="618">
        <v>2013</v>
      </c>
      <c r="C7251" s="619" t="s">
        <v>424</v>
      </c>
    </row>
    <row r="7252" spans="1:3" x14ac:dyDescent="0.15">
      <c r="A7252" s="619" t="s">
        <v>1098</v>
      </c>
      <c r="B7252" s="618">
        <v>2013</v>
      </c>
      <c r="C7252" s="619" t="s">
        <v>424</v>
      </c>
    </row>
    <row r="7253" spans="1:3" x14ac:dyDescent="0.15">
      <c r="A7253" s="619" t="s">
        <v>1098</v>
      </c>
      <c r="B7253" s="618">
        <v>2013</v>
      </c>
      <c r="C7253" s="619" t="s">
        <v>424</v>
      </c>
    </row>
    <row r="7254" spans="1:3" x14ac:dyDescent="0.15">
      <c r="A7254" s="619" t="s">
        <v>1098</v>
      </c>
      <c r="B7254" s="618">
        <v>2013</v>
      </c>
      <c r="C7254" s="619" t="s">
        <v>424</v>
      </c>
    </row>
    <row r="7255" spans="1:3" x14ac:dyDescent="0.15">
      <c r="A7255" s="619" t="s">
        <v>1098</v>
      </c>
      <c r="B7255" s="618">
        <v>2013</v>
      </c>
      <c r="C7255" s="619" t="s">
        <v>1104</v>
      </c>
    </row>
    <row r="7256" spans="1:3" x14ac:dyDescent="0.15">
      <c r="A7256" s="619" t="s">
        <v>1098</v>
      </c>
      <c r="B7256" s="618">
        <v>2013</v>
      </c>
      <c r="C7256" s="619" t="s">
        <v>424</v>
      </c>
    </row>
    <row r="7257" spans="1:3" x14ac:dyDescent="0.15">
      <c r="A7257" s="619" t="s">
        <v>1098</v>
      </c>
      <c r="B7257" s="618">
        <v>2013</v>
      </c>
      <c r="C7257" s="619" t="s">
        <v>424</v>
      </c>
    </row>
    <row r="7258" spans="1:3" x14ac:dyDescent="0.15">
      <c r="A7258" s="619" t="s">
        <v>1098</v>
      </c>
      <c r="B7258" s="618">
        <v>2013</v>
      </c>
      <c r="C7258" s="619" t="s">
        <v>1104</v>
      </c>
    </row>
    <row r="7259" spans="1:3" x14ac:dyDescent="0.15">
      <c r="A7259" s="619" t="s">
        <v>1098</v>
      </c>
      <c r="B7259" s="618">
        <v>2013</v>
      </c>
      <c r="C7259" s="619" t="s">
        <v>1080</v>
      </c>
    </row>
    <row r="7260" spans="1:3" x14ac:dyDescent="0.15">
      <c r="A7260" s="619" t="s">
        <v>1098</v>
      </c>
      <c r="B7260" s="618">
        <v>2013</v>
      </c>
      <c r="C7260" s="619" t="s">
        <v>1080</v>
      </c>
    </row>
    <row r="7261" spans="1:3" x14ac:dyDescent="0.15">
      <c r="A7261" s="619" t="s">
        <v>1098</v>
      </c>
      <c r="B7261" s="618">
        <v>2013</v>
      </c>
      <c r="C7261" s="619" t="s">
        <v>1104</v>
      </c>
    </row>
    <row r="7262" spans="1:3" x14ac:dyDescent="0.15">
      <c r="A7262" s="619" t="s">
        <v>1098</v>
      </c>
      <c r="B7262" s="618">
        <v>2013</v>
      </c>
      <c r="C7262" s="619" t="s">
        <v>424</v>
      </c>
    </row>
    <row r="7263" spans="1:3" x14ac:dyDescent="0.15">
      <c r="A7263" s="619" t="s">
        <v>1098</v>
      </c>
      <c r="B7263" s="618">
        <v>2013</v>
      </c>
      <c r="C7263" s="619" t="s">
        <v>1080</v>
      </c>
    </row>
    <row r="7264" spans="1:3" x14ac:dyDescent="0.15">
      <c r="A7264" s="619" t="s">
        <v>1098</v>
      </c>
      <c r="B7264" s="618">
        <v>2013</v>
      </c>
      <c r="C7264" s="619" t="s">
        <v>424</v>
      </c>
    </row>
    <row r="7265" spans="1:3" x14ac:dyDescent="0.15">
      <c r="A7265" s="619" t="s">
        <v>1098</v>
      </c>
      <c r="B7265" s="618">
        <v>2013</v>
      </c>
      <c r="C7265" s="619" t="s">
        <v>424</v>
      </c>
    </row>
    <row r="7266" spans="1:3" x14ac:dyDescent="0.15">
      <c r="A7266" s="619" t="s">
        <v>1098</v>
      </c>
      <c r="B7266" s="618">
        <v>2013</v>
      </c>
      <c r="C7266" s="619" t="s">
        <v>437</v>
      </c>
    </row>
    <row r="7267" spans="1:3" x14ac:dyDescent="0.15">
      <c r="A7267" s="619" t="s">
        <v>1098</v>
      </c>
      <c r="B7267" s="618">
        <v>2013</v>
      </c>
      <c r="C7267" s="619" t="s">
        <v>1104</v>
      </c>
    </row>
    <row r="7268" spans="1:3" x14ac:dyDescent="0.15">
      <c r="A7268" s="619" t="s">
        <v>1098</v>
      </c>
      <c r="B7268" s="618">
        <v>2013</v>
      </c>
      <c r="C7268" s="619" t="s">
        <v>1080</v>
      </c>
    </row>
    <row r="7269" spans="1:3" x14ac:dyDescent="0.15">
      <c r="A7269" s="619" t="s">
        <v>1098</v>
      </c>
      <c r="B7269" s="618">
        <v>2013</v>
      </c>
      <c r="C7269" s="619" t="s">
        <v>424</v>
      </c>
    </row>
    <row r="7270" spans="1:3" x14ac:dyDescent="0.15">
      <c r="A7270" s="619" t="s">
        <v>1098</v>
      </c>
      <c r="B7270" s="618">
        <v>2013</v>
      </c>
      <c r="C7270" s="619" t="s">
        <v>1080</v>
      </c>
    </row>
    <row r="7271" spans="1:3" x14ac:dyDescent="0.15">
      <c r="A7271" s="619" t="s">
        <v>1098</v>
      </c>
      <c r="B7271" s="618">
        <v>2013</v>
      </c>
      <c r="C7271" s="619" t="s">
        <v>424</v>
      </c>
    </row>
    <row r="7272" spans="1:3" x14ac:dyDescent="0.15">
      <c r="A7272" s="619" t="s">
        <v>1098</v>
      </c>
      <c r="B7272" s="618">
        <v>2013</v>
      </c>
      <c r="C7272" s="619" t="s">
        <v>424</v>
      </c>
    </row>
    <row r="7273" spans="1:3" x14ac:dyDescent="0.15">
      <c r="A7273" s="619" t="s">
        <v>1098</v>
      </c>
      <c r="B7273" s="618">
        <v>2013</v>
      </c>
      <c r="C7273" s="619" t="s">
        <v>1102</v>
      </c>
    </row>
    <row r="7274" spans="1:3" x14ac:dyDescent="0.15">
      <c r="A7274" s="619" t="s">
        <v>1098</v>
      </c>
      <c r="B7274" s="618">
        <v>2013</v>
      </c>
      <c r="C7274" s="619" t="s">
        <v>424</v>
      </c>
    </row>
    <row r="7275" spans="1:3" x14ac:dyDescent="0.15">
      <c r="A7275" s="619" t="s">
        <v>1098</v>
      </c>
      <c r="B7275" s="618">
        <v>2013</v>
      </c>
      <c r="C7275" s="619" t="s">
        <v>424</v>
      </c>
    </row>
    <row r="7276" spans="1:3" x14ac:dyDescent="0.15">
      <c r="A7276" s="619" t="s">
        <v>1098</v>
      </c>
      <c r="B7276" s="618">
        <v>2013</v>
      </c>
      <c r="C7276" s="619" t="s">
        <v>1080</v>
      </c>
    </row>
    <row r="7277" spans="1:3" x14ac:dyDescent="0.15">
      <c r="A7277" s="619" t="s">
        <v>1098</v>
      </c>
      <c r="B7277" s="618">
        <v>2013</v>
      </c>
      <c r="C7277" s="619" t="s">
        <v>424</v>
      </c>
    </row>
    <row r="7278" spans="1:3" x14ac:dyDescent="0.15">
      <c r="A7278" s="619" t="s">
        <v>1098</v>
      </c>
      <c r="B7278" s="618">
        <v>2013</v>
      </c>
      <c r="C7278" s="619" t="s">
        <v>437</v>
      </c>
    </row>
    <row r="7279" spans="1:3" x14ac:dyDescent="0.15">
      <c r="A7279" s="619" t="s">
        <v>1098</v>
      </c>
      <c r="B7279" s="618">
        <v>2013</v>
      </c>
      <c r="C7279" s="619" t="s">
        <v>1102</v>
      </c>
    </row>
    <row r="7280" spans="1:3" x14ac:dyDescent="0.15">
      <c r="A7280" s="619" t="s">
        <v>1098</v>
      </c>
      <c r="B7280" s="618">
        <v>2013</v>
      </c>
      <c r="C7280" s="619" t="s">
        <v>437</v>
      </c>
    </row>
    <row r="7281" spans="1:3" x14ac:dyDescent="0.15">
      <c r="A7281" s="619" t="s">
        <v>1098</v>
      </c>
      <c r="B7281" s="618">
        <v>2013</v>
      </c>
      <c r="C7281" s="619" t="s">
        <v>424</v>
      </c>
    </row>
    <row r="7282" spans="1:3" x14ac:dyDescent="0.15">
      <c r="A7282" s="619" t="s">
        <v>1098</v>
      </c>
      <c r="B7282" s="618">
        <v>2013</v>
      </c>
      <c r="C7282" s="619" t="s">
        <v>437</v>
      </c>
    </row>
    <row r="7283" spans="1:3" x14ac:dyDescent="0.15">
      <c r="A7283" s="619" t="s">
        <v>1098</v>
      </c>
      <c r="B7283" s="618">
        <v>2013</v>
      </c>
      <c r="C7283" s="619" t="s">
        <v>424</v>
      </c>
    </row>
    <row r="7284" spans="1:3" x14ac:dyDescent="0.15">
      <c r="A7284" s="619" t="s">
        <v>1098</v>
      </c>
      <c r="B7284" s="618">
        <v>2013</v>
      </c>
      <c r="C7284" s="619" t="s">
        <v>1104</v>
      </c>
    </row>
    <row r="7285" spans="1:3" x14ac:dyDescent="0.15">
      <c r="A7285" s="619" t="s">
        <v>1098</v>
      </c>
      <c r="B7285" s="618">
        <v>2013</v>
      </c>
      <c r="C7285" s="619" t="s">
        <v>424</v>
      </c>
    </row>
    <row r="7286" spans="1:3" x14ac:dyDescent="0.15">
      <c r="A7286" s="619" t="s">
        <v>1098</v>
      </c>
      <c r="B7286" s="618">
        <v>2013</v>
      </c>
      <c r="C7286" s="619" t="s">
        <v>424</v>
      </c>
    </row>
    <row r="7287" spans="1:3" x14ac:dyDescent="0.15">
      <c r="A7287" s="619" t="s">
        <v>1098</v>
      </c>
      <c r="B7287" s="618">
        <v>2013</v>
      </c>
      <c r="C7287" s="619" t="s">
        <v>424</v>
      </c>
    </row>
    <row r="7288" spans="1:3" x14ac:dyDescent="0.15">
      <c r="A7288" s="619" t="s">
        <v>1098</v>
      </c>
      <c r="B7288" s="618">
        <v>2013</v>
      </c>
      <c r="C7288" s="619" t="s">
        <v>437</v>
      </c>
    </row>
    <row r="7289" spans="1:3" x14ac:dyDescent="0.15">
      <c r="A7289" s="619" t="s">
        <v>1098</v>
      </c>
      <c r="B7289" s="618">
        <v>2013</v>
      </c>
      <c r="C7289" s="619" t="s">
        <v>424</v>
      </c>
    </row>
    <row r="7290" spans="1:3" x14ac:dyDescent="0.15">
      <c r="A7290" s="619" t="s">
        <v>1098</v>
      </c>
      <c r="B7290" s="618">
        <v>2013</v>
      </c>
      <c r="C7290" s="619" t="s">
        <v>1102</v>
      </c>
    </row>
    <row r="7291" spans="1:3" x14ac:dyDescent="0.15">
      <c r="A7291" s="619" t="s">
        <v>1098</v>
      </c>
      <c r="B7291" s="618">
        <v>2013</v>
      </c>
      <c r="C7291" s="619" t="s">
        <v>424</v>
      </c>
    </row>
    <row r="7292" spans="1:3" x14ac:dyDescent="0.15">
      <c r="A7292" s="619" t="s">
        <v>1098</v>
      </c>
      <c r="B7292" s="618">
        <v>2013</v>
      </c>
      <c r="C7292" s="619" t="s">
        <v>437</v>
      </c>
    </row>
    <row r="7293" spans="1:3" x14ac:dyDescent="0.15">
      <c r="A7293" s="619" t="s">
        <v>1098</v>
      </c>
      <c r="B7293" s="618">
        <v>2013</v>
      </c>
      <c r="C7293" s="619" t="s">
        <v>424</v>
      </c>
    </row>
    <row r="7294" spans="1:3" x14ac:dyDescent="0.15">
      <c r="A7294" s="619" t="s">
        <v>1098</v>
      </c>
      <c r="B7294" s="618">
        <v>2013</v>
      </c>
      <c r="C7294" s="619" t="s">
        <v>424</v>
      </c>
    </row>
    <row r="7295" spans="1:3" x14ac:dyDescent="0.15">
      <c r="A7295" s="618" t="s">
        <v>1098</v>
      </c>
      <c r="B7295" s="618">
        <v>2013</v>
      </c>
      <c r="C7295" s="619" t="s">
        <v>424</v>
      </c>
    </row>
    <row r="7296" spans="1:3" x14ac:dyDescent="0.15">
      <c r="A7296" s="618" t="s">
        <v>1098</v>
      </c>
      <c r="B7296" s="618">
        <v>2013</v>
      </c>
      <c r="C7296" s="619" t="s">
        <v>424</v>
      </c>
    </row>
    <row r="7297" spans="1:3" x14ac:dyDescent="0.15">
      <c r="A7297" s="619" t="s">
        <v>1098</v>
      </c>
      <c r="B7297" s="618">
        <v>2013</v>
      </c>
      <c r="C7297" s="619" t="s">
        <v>424</v>
      </c>
    </row>
    <row r="7298" spans="1:3" x14ac:dyDescent="0.15">
      <c r="A7298" s="619" t="s">
        <v>1098</v>
      </c>
      <c r="B7298" s="618">
        <v>2013</v>
      </c>
      <c r="C7298" s="619" t="s">
        <v>424</v>
      </c>
    </row>
    <row r="7299" spans="1:3" x14ac:dyDescent="0.15">
      <c r="A7299" s="619" t="s">
        <v>1098</v>
      </c>
      <c r="B7299" s="618">
        <v>2013</v>
      </c>
      <c r="C7299" s="619" t="s">
        <v>424</v>
      </c>
    </row>
    <row r="7300" spans="1:3" x14ac:dyDescent="0.15">
      <c r="A7300" s="619" t="s">
        <v>1098</v>
      </c>
      <c r="B7300" s="618">
        <v>2013</v>
      </c>
      <c r="C7300" s="619" t="s">
        <v>424</v>
      </c>
    </row>
    <row r="7301" spans="1:3" x14ac:dyDescent="0.15">
      <c r="A7301" s="619" t="s">
        <v>1098</v>
      </c>
      <c r="B7301" s="618">
        <v>2013</v>
      </c>
      <c r="C7301" s="619" t="s">
        <v>424</v>
      </c>
    </row>
    <row r="7302" spans="1:3" x14ac:dyDescent="0.15">
      <c r="A7302" s="619" t="s">
        <v>1098</v>
      </c>
      <c r="B7302" s="618">
        <v>2013</v>
      </c>
      <c r="C7302" s="619" t="s">
        <v>437</v>
      </c>
    </row>
    <row r="7303" spans="1:3" x14ac:dyDescent="0.15">
      <c r="A7303" s="619" t="s">
        <v>1098</v>
      </c>
      <c r="B7303" s="618">
        <v>2013</v>
      </c>
      <c r="C7303" s="619" t="s">
        <v>1102</v>
      </c>
    </row>
    <row r="7304" spans="1:3" x14ac:dyDescent="0.15">
      <c r="A7304" s="619" t="s">
        <v>1098</v>
      </c>
      <c r="B7304" s="618">
        <v>2013</v>
      </c>
      <c r="C7304" s="619" t="s">
        <v>437</v>
      </c>
    </row>
    <row r="7305" spans="1:3" x14ac:dyDescent="0.15">
      <c r="A7305" s="619" t="s">
        <v>1098</v>
      </c>
      <c r="B7305" s="618">
        <v>2013</v>
      </c>
      <c r="C7305" s="619" t="s">
        <v>1102</v>
      </c>
    </row>
    <row r="7306" spans="1:3" x14ac:dyDescent="0.15">
      <c r="A7306" s="619" t="s">
        <v>1098</v>
      </c>
      <c r="B7306" s="618">
        <v>2013</v>
      </c>
      <c r="C7306" s="619" t="s">
        <v>1080</v>
      </c>
    </row>
    <row r="7307" spans="1:3" x14ac:dyDescent="0.15">
      <c r="A7307" s="618" t="s">
        <v>1098</v>
      </c>
      <c r="B7307" s="618">
        <v>2013</v>
      </c>
      <c r="C7307" s="619" t="s">
        <v>424</v>
      </c>
    </row>
    <row r="7308" spans="1:3" x14ac:dyDescent="0.15">
      <c r="A7308" s="619" t="s">
        <v>1098</v>
      </c>
      <c r="B7308" s="618">
        <v>2013</v>
      </c>
      <c r="C7308" s="619" t="s">
        <v>1102</v>
      </c>
    </row>
    <row r="7309" spans="1:3" x14ac:dyDescent="0.15">
      <c r="A7309" s="619" t="s">
        <v>1098</v>
      </c>
      <c r="B7309" s="618">
        <v>2013</v>
      </c>
      <c r="C7309" s="619" t="s">
        <v>437</v>
      </c>
    </row>
    <row r="7310" spans="1:3" x14ac:dyDescent="0.15">
      <c r="A7310" s="619" t="s">
        <v>1098</v>
      </c>
      <c r="B7310" s="618">
        <v>2013</v>
      </c>
      <c r="C7310" s="619" t="s">
        <v>1102</v>
      </c>
    </row>
    <row r="7311" spans="1:3" x14ac:dyDescent="0.15">
      <c r="A7311" s="619" t="s">
        <v>1098</v>
      </c>
      <c r="B7311" s="618">
        <v>2013</v>
      </c>
      <c r="C7311" s="619" t="s">
        <v>437</v>
      </c>
    </row>
    <row r="7312" spans="1:3" x14ac:dyDescent="0.15">
      <c r="A7312" s="619" t="s">
        <v>1098</v>
      </c>
      <c r="B7312" s="618">
        <v>2013</v>
      </c>
      <c r="C7312" s="619" t="s">
        <v>424</v>
      </c>
    </row>
    <row r="7313" spans="1:3" x14ac:dyDescent="0.15">
      <c r="A7313" s="619" t="s">
        <v>1098</v>
      </c>
      <c r="B7313" s="618">
        <v>2013</v>
      </c>
      <c r="C7313" s="619" t="s">
        <v>424</v>
      </c>
    </row>
    <row r="7314" spans="1:3" x14ac:dyDescent="0.15">
      <c r="A7314" s="619" t="s">
        <v>1098</v>
      </c>
      <c r="B7314" s="618">
        <v>2013</v>
      </c>
      <c r="C7314" s="619" t="s">
        <v>437</v>
      </c>
    </row>
    <row r="7315" spans="1:3" x14ac:dyDescent="0.15">
      <c r="A7315" s="619" t="s">
        <v>1098</v>
      </c>
      <c r="B7315" s="618">
        <v>2013</v>
      </c>
      <c r="C7315" s="619" t="s">
        <v>1080</v>
      </c>
    </row>
    <row r="7316" spans="1:3" x14ac:dyDescent="0.15">
      <c r="A7316" s="619" t="s">
        <v>1098</v>
      </c>
      <c r="B7316" s="618">
        <v>2013</v>
      </c>
      <c r="C7316" s="619" t="s">
        <v>437</v>
      </c>
    </row>
    <row r="7317" spans="1:3" x14ac:dyDescent="0.15">
      <c r="A7317" s="619" t="s">
        <v>1098</v>
      </c>
      <c r="B7317" s="618">
        <v>2013</v>
      </c>
      <c r="C7317" s="619" t="s">
        <v>1080</v>
      </c>
    </row>
    <row r="7318" spans="1:3" x14ac:dyDescent="0.15">
      <c r="A7318" s="619" t="s">
        <v>1098</v>
      </c>
      <c r="B7318" s="618">
        <v>2013</v>
      </c>
      <c r="C7318" s="619" t="s">
        <v>1080</v>
      </c>
    </row>
    <row r="7319" spans="1:3" x14ac:dyDescent="0.15">
      <c r="A7319" s="619" t="s">
        <v>1098</v>
      </c>
      <c r="B7319" s="618">
        <v>2013</v>
      </c>
      <c r="C7319" s="619" t="s">
        <v>424</v>
      </c>
    </row>
    <row r="7320" spans="1:3" x14ac:dyDescent="0.15">
      <c r="A7320" s="619" t="s">
        <v>1098</v>
      </c>
      <c r="B7320" s="618">
        <v>2013</v>
      </c>
      <c r="C7320" s="619" t="s">
        <v>424</v>
      </c>
    </row>
    <row r="7321" spans="1:3" x14ac:dyDescent="0.15">
      <c r="A7321" s="619" t="s">
        <v>1098</v>
      </c>
      <c r="B7321" s="618">
        <v>2013</v>
      </c>
      <c r="C7321" s="619" t="s">
        <v>1080</v>
      </c>
    </row>
    <row r="7322" spans="1:3" x14ac:dyDescent="0.15">
      <c r="A7322" s="619" t="s">
        <v>1098</v>
      </c>
      <c r="B7322" s="618">
        <v>2013</v>
      </c>
      <c r="C7322" s="619" t="s">
        <v>437</v>
      </c>
    </row>
    <row r="7323" spans="1:3" x14ac:dyDescent="0.15">
      <c r="A7323" s="619" t="s">
        <v>1098</v>
      </c>
      <c r="B7323" s="618">
        <v>2013</v>
      </c>
      <c r="C7323" s="619" t="s">
        <v>1080</v>
      </c>
    </row>
    <row r="7324" spans="1:3" x14ac:dyDescent="0.15">
      <c r="A7324" s="619" t="s">
        <v>1098</v>
      </c>
      <c r="B7324" s="618">
        <v>2013</v>
      </c>
      <c r="C7324" s="619" t="s">
        <v>424</v>
      </c>
    </row>
    <row r="7325" spans="1:3" x14ac:dyDescent="0.15">
      <c r="A7325" s="619" t="s">
        <v>1098</v>
      </c>
      <c r="B7325" s="618">
        <v>2013</v>
      </c>
      <c r="C7325" s="619" t="s">
        <v>424</v>
      </c>
    </row>
    <row r="7326" spans="1:3" x14ac:dyDescent="0.15">
      <c r="A7326" s="619" t="s">
        <v>1098</v>
      </c>
      <c r="B7326" s="618">
        <v>2013</v>
      </c>
      <c r="C7326" s="619" t="s">
        <v>424</v>
      </c>
    </row>
    <row r="7327" spans="1:3" x14ac:dyDescent="0.15">
      <c r="A7327" s="619" t="s">
        <v>1098</v>
      </c>
      <c r="B7327" s="618">
        <v>2013</v>
      </c>
      <c r="C7327" s="619" t="s">
        <v>424</v>
      </c>
    </row>
    <row r="7328" spans="1:3" x14ac:dyDescent="0.15">
      <c r="A7328" s="618" t="s">
        <v>1098</v>
      </c>
      <c r="B7328" s="618">
        <v>2013</v>
      </c>
      <c r="C7328" s="619" t="s">
        <v>424</v>
      </c>
    </row>
    <row r="7329" spans="1:3" x14ac:dyDescent="0.15">
      <c r="A7329" s="618" t="s">
        <v>1098</v>
      </c>
      <c r="B7329" s="618">
        <v>2013</v>
      </c>
      <c r="C7329" s="619" t="s">
        <v>1102</v>
      </c>
    </row>
    <row r="7330" spans="1:3" x14ac:dyDescent="0.15">
      <c r="A7330" s="619" t="s">
        <v>1098</v>
      </c>
      <c r="B7330" s="618">
        <v>2013</v>
      </c>
      <c r="C7330" s="619" t="s">
        <v>424</v>
      </c>
    </row>
    <row r="7331" spans="1:3" x14ac:dyDescent="0.15">
      <c r="A7331" s="619" t="s">
        <v>1098</v>
      </c>
      <c r="B7331" s="618">
        <v>2013</v>
      </c>
      <c r="C7331" s="619" t="s">
        <v>1101</v>
      </c>
    </row>
    <row r="7332" spans="1:3" x14ac:dyDescent="0.15">
      <c r="A7332" s="619" t="s">
        <v>1098</v>
      </c>
      <c r="B7332" s="618">
        <v>2013</v>
      </c>
      <c r="C7332" s="619" t="s">
        <v>1104</v>
      </c>
    </row>
    <row r="7333" spans="1:3" x14ac:dyDescent="0.15">
      <c r="A7333" s="619" t="s">
        <v>1098</v>
      </c>
      <c r="B7333" s="618">
        <v>2013</v>
      </c>
      <c r="C7333" s="619" t="s">
        <v>424</v>
      </c>
    </row>
    <row r="7334" spans="1:3" x14ac:dyDescent="0.15">
      <c r="A7334" s="619" t="s">
        <v>1098</v>
      </c>
      <c r="B7334" s="618">
        <v>2013</v>
      </c>
      <c r="C7334" s="619" t="s">
        <v>424</v>
      </c>
    </row>
    <row r="7335" spans="1:3" x14ac:dyDescent="0.15">
      <c r="A7335" s="618" t="s">
        <v>1098</v>
      </c>
      <c r="B7335" s="618">
        <v>2013</v>
      </c>
      <c r="C7335" s="619" t="s">
        <v>424</v>
      </c>
    </row>
    <row r="7336" spans="1:3" x14ac:dyDescent="0.15">
      <c r="A7336" s="618" t="s">
        <v>1098</v>
      </c>
      <c r="B7336" s="618">
        <v>2013</v>
      </c>
      <c r="C7336" s="619" t="s">
        <v>437</v>
      </c>
    </row>
    <row r="7337" spans="1:3" x14ac:dyDescent="0.15">
      <c r="A7337" s="618" t="s">
        <v>1098</v>
      </c>
      <c r="B7337" s="618">
        <v>2013</v>
      </c>
      <c r="C7337" s="619" t="s">
        <v>437</v>
      </c>
    </row>
    <row r="7338" spans="1:3" x14ac:dyDescent="0.15">
      <c r="A7338" s="618" t="s">
        <v>1098</v>
      </c>
      <c r="B7338" s="618">
        <v>2013</v>
      </c>
      <c r="C7338" s="619" t="s">
        <v>437</v>
      </c>
    </row>
    <row r="7339" spans="1:3" x14ac:dyDescent="0.15">
      <c r="A7339" s="618" t="s">
        <v>1098</v>
      </c>
      <c r="B7339" s="618">
        <v>2013</v>
      </c>
      <c r="C7339" s="619" t="s">
        <v>424</v>
      </c>
    </row>
    <row r="7340" spans="1:3" x14ac:dyDescent="0.15">
      <c r="A7340" s="618" t="s">
        <v>1098</v>
      </c>
      <c r="B7340" s="618">
        <v>2013</v>
      </c>
      <c r="C7340" s="619" t="s">
        <v>424</v>
      </c>
    </row>
    <row r="7341" spans="1:3" x14ac:dyDescent="0.15">
      <c r="A7341" s="618" t="s">
        <v>1098</v>
      </c>
      <c r="B7341" s="618">
        <v>2013</v>
      </c>
      <c r="C7341" s="619" t="s">
        <v>437</v>
      </c>
    </row>
    <row r="7342" spans="1:3" x14ac:dyDescent="0.15">
      <c r="A7342" s="618" t="s">
        <v>1098</v>
      </c>
      <c r="B7342" s="618">
        <v>2013</v>
      </c>
      <c r="C7342" s="619" t="s">
        <v>424</v>
      </c>
    </row>
    <row r="7343" spans="1:3" x14ac:dyDescent="0.15">
      <c r="A7343" s="618" t="s">
        <v>1098</v>
      </c>
      <c r="B7343" s="618">
        <v>2013</v>
      </c>
      <c r="C7343" s="619" t="s">
        <v>437</v>
      </c>
    </row>
    <row r="7344" spans="1:3" x14ac:dyDescent="0.15">
      <c r="A7344" s="618" t="s">
        <v>1098</v>
      </c>
      <c r="B7344" s="618">
        <v>2013</v>
      </c>
      <c r="C7344" s="619" t="s">
        <v>437</v>
      </c>
    </row>
    <row r="7345" spans="1:3" x14ac:dyDescent="0.15">
      <c r="A7345" s="618" t="s">
        <v>1098</v>
      </c>
      <c r="B7345" s="618">
        <v>2013</v>
      </c>
      <c r="C7345" s="619" t="s">
        <v>424</v>
      </c>
    </row>
    <row r="7346" spans="1:3" x14ac:dyDescent="0.15">
      <c r="A7346" s="618" t="s">
        <v>1098</v>
      </c>
      <c r="B7346" s="618">
        <v>2013</v>
      </c>
      <c r="C7346" s="619" t="s">
        <v>424</v>
      </c>
    </row>
    <row r="7347" spans="1:3" x14ac:dyDescent="0.15">
      <c r="A7347" s="618" t="s">
        <v>1098</v>
      </c>
      <c r="B7347" s="618">
        <v>2013</v>
      </c>
      <c r="C7347" s="619" t="s">
        <v>424</v>
      </c>
    </row>
    <row r="7348" spans="1:3" x14ac:dyDescent="0.15">
      <c r="A7348" s="618" t="s">
        <v>1098</v>
      </c>
      <c r="B7348" s="618">
        <v>2013</v>
      </c>
      <c r="C7348" s="619" t="s">
        <v>424</v>
      </c>
    </row>
    <row r="7349" spans="1:3" x14ac:dyDescent="0.15">
      <c r="A7349" s="619" t="s">
        <v>1098</v>
      </c>
      <c r="B7349" s="618">
        <v>2013</v>
      </c>
      <c r="C7349" s="619" t="s">
        <v>424</v>
      </c>
    </row>
    <row r="7350" spans="1:3" x14ac:dyDescent="0.15">
      <c r="A7350" s="619" t="s">
        <v>1098</v>
      </c>
      <c r="B7350" s="618">
        <v>2013</v>
      </c>
      <c r="C7350" s="619" t="s">
        <v>424</v>
      </c>
    </row>
    <row r="7351" spans="1:3" x14ac:dyDescent="0.15">
      <c r="A7351" s="619" t="s">
        <v>1098</v>
      </c>
      <c r="B7351" s="618">
        <v>2013</v>
      </c>
      <c r="C7351" s="619" t="s">
        <v>424</v>
      </c>
    </row>
    <row r="7352" spans="1:3" x14ac:dyDescent="0.15">
      <c r="A7352" s="619" t="s">
        <v>1098</v>
      </c>
      <c r="B7352" s="618">
        <v>2013</v>
      </c>
      <c r="C7352" s="619" t="s">
        <v>437</v>
      </c>
    </row>
    <row r="7353" spans="1:3" x14ac:dyDescent="0.15">
      <c r="A7353" s="619" t="s">
        <v>1098</v>
      </c>
      <c r="B7353" s="618">
        <v>2013</v>
      </c>
      <c r="C7353" s="619" t="s">
        <v>424</v>
      </c>
    </row>
    <row r="7354" spans="1:3" x14ac:dyDescent="0.15">
      <c r="A7354" s="619" t="s">
        <v>1098</v>
      </c>
      <c r="B7354" s="618">
        <v>2013</v>
      </c>
      <c r="C7354" s="619" t="s">
        <v>437</v>
      </c>
    </row>
    <row r="7355" spans="1:3" x14ac:dyDescent="0.15">
      <c r="A7355" s="619" t="s">
        <v>1098</v>
      </c>
      <c r="B7355" s="618">
        <v>2013</v>
      </c>
      <c r="C7355" s="619" t="s">
        <v>424</v>
      </c>
    </row>
    <row r="7356" spans="1:3" x14ac:dyDescent="0.15">
      <c r="A7356" s="619" t="s">
        <v>1098</v>
      </c>
      <c r="B7356" s="618">
        <v>2013</v>
      </c>
      <c r="C7356" s="619" t="s">
        <v>424</v>
      </c>
    </row>
    <row r="7357" spans="1:3" x14ac:dyDescent="0.15">
      <c r="A7357" s="619" t="s">
        <v>1098</v>
      </c>
      <c r="B7357" s="618">
        <v>2013</v>
      </c>
      <c r="C7357" s="619" t="s">
        <v>437</v>
      </c>
    </row>
    <row r="7358" spans="1:3" x14ac:dyDescent="0.15">
      <c r="A7358" s="619" t="s">
        <v>1098</v>
      </c>
      <c r="B7358" s="618">
        <v>2013</v>
      </c>
      <c r="C7358" s="619" t="s">
        <v>1080</v>
      </c>
    </row>
    <row r="7359" spans="1:3" x14ac:dyDescent="0.15">
      <c r="A7359" s="619" t="s">
        <v>1098</v>
      </c>
      <c r="B7359" s="618">
        <v>2013</v>
      </c>
      <c r="C7359" s="619" t="s">
        <v>1102</v>
      </c>
    </row>
    <row r="7360" spans="1:3" x14ac:dyDescent="0.15">
      <c r="A7360" s="619" t="s">
        <v>1098</v>
      </c>
      <c r="B7360" s="618">
        <v>2013</v>
      </c>
      <c r="C7360" s="619" t="s">
        <v>1102</v>
      </c>
    </row>
    <row r="7361" spans="1:3" x14ac:dyDescent="0.15">
      <c r="A7361" s="619" t="s">
        <v>1098</v>
      </c>
      <c r="B7361" s="618">
        <v>2013</v>
      </c>
      <c r="C7361" s="619" t="s">
        <v>1102</v>
      </c>
    </row>
    <row r="7362" spans="1:3" x14ac:dyDescent="0.15">
      <c r="A7362" s="619" t="s">
        <v>1098</v>
      </c>
      <c r="B7362" s="618">
        <v>2013</v>
      </c>
      <c r="C7362" s="619" t="s">
        <v>1080</v>
      </c>
    </row>
    <row r="7363" spans="1:3" x14ac:dyDescent="0.15">
      <c r="A7363" s="619" t="s">
        <v>1098</v>
      </c>
      <c r="B7363" s="618">
        <v>2013</v>
      </c>
      <c r="C7363" s="619" t="s">
        <v>424</v>
      </c>
    </row>
    <row r="7364" spans="1:3" x14ac:dyDescent="0.15">
      <c r="A7364" s="619" t="s">
        <v>1098</v>
      </c>
      <c r="B7364" s="618">
        <v>2013</v>
      </c>
      <c r="C7364" s="619" t="s">
        <v>424</v>
      </c>
    </row>
    <row r="7365" spans="1:3" x14ac:dyDescent="0.15">
      <c r="A7365" s="619" t="s">
        <v>1098</v>
      </c>
      <c r="B7365" s="618">
        <v>2013</v>
      </c>
      <c r="C7365" s="619" t="s">
        <v>424</v>
      </c>
    </row>
    <row r="7366" spans="1:3" x14ac:dyDescent="0.15">
      <c r="A7366" s="619" t="s">
        <v>1098</v>
      </c>
      <c r="B7366" s="618">
        <v>2013</v>
      </c>
      <c r="C7366" s="619" t="s">
        <v>437</v>
      </c>
    </row>
    <row r="7367" spans="1:3" x14ac:dyDescent="0.15">
      <c r="A7367" s="619" t="s">
        <v>1098</v>
      </c>
      <c r="B7367" s="618">
        <v>2013</v>
      </c>
      <c r="C7367" s="619" t="s">
        <v>1102</v>
      </c>
    </row>
    <row r="7368" spans="1:3" x14ac:dyDescent="0.15">
      <c r="A7368" s="619" t="s">
        <v>1098</v>
      </c>
      <c r="B7368" s="618">
        <v>2013</v>
      </c>
      <c r="C7368" s="619" t="s">
        <v>437</v>
      </c>
    </row>
    <row r="7369" spans="1:3" x14ac:dyDescent="0.15">
      <c r="A7369" s="619" t="s">
        <v>1098</v>
      </c>
      <c r="B7369" s="618">
        <v>2013</v>
      </c>
      <c r="C7369" s="619" t="s">
        <v>1080</v>
      </c>
    </row>
    <row r="7370" spans="1:3" x14ac:dyDescent="0.15">
      <c r="A7370" s="619" t="s">
        <v>1098</v>
      </c>
      <c r="B7370" s="618">
        <v>2013</v>
      </c>
      <c r="C7370" s="619" t="s">
        <v>424</v>
      </c>
    </row>
    <row r="7371" spans="1:3" x14ac:dyDescent="0.15">
      <c r="A7371" s="619" t="s">
        <v>1098</v>
      </c>
      <c r="B7371" s="618">
        <v>2013</v>
      </c>
      <c r="C7371" s="619" t="s">
        <v>424</v>
      </c>
    </row>
    <row r="7372" spans="1:3" x14ac:dyDescent="0.15">
      <c r="A7372" s="619" t="s">
        <v>1098</v>
      </c>
      <c r="B7372" s="618">
        <v>2013</v>
      </c>
      <c r="C7372" s="619" t="s">
        <v>424</v>
      </c>
    </row>
    <row r="7373" spans="1:3" x14ac:dyDescent="0.15">
      <c r="A7373" s="619" t="s">
        <v>1098</v>
      </c>
      <c r="B7373" s="618">
        <v>2013</v>
      </c>
      <c r="C7373" s="619" t="s">
        <v>424</v>
      </c>
    </row>
    <row r="7374" spans="1:3" x14ac:dyDescent="0.15">
      <c r="A7374" s="619" t="s">
        <v>1098</v>
      </c>
      <c r="B7374" s="618">
        <v>2013</v>
      </c>
      <c r="C7374" s="619" t="s">
        <v>1080</v>
      </c>
    </row>
    <row r="7375" spans="1:3" x14ac:dyDescent="0.15">
      <c r="A7375" s="619" t="s">
        <v>1098</v>
      </c>
      <c r="B7375" s="618">
        <v>2013</v>
      </c>
      <c r="C7375" s="619" t="s">
        <v>424</v>
      </c>
    </row>
    <row r="7376" spans="1:3" x14ac:dyDescent="0.15">
      <c r="A7376" s="619" t="s">
        <v>1098</v>
      </c>
      <c r="B7376" s="618">
        <v>2013</v>
      </c>
      <c r="C7376" s="619" t="s">
        <v>1104</v>
      </c>
    </row>
    <row r="7377" spans="1:3" x14ac:dyDescent="0.15">
      <c r="A7377" s="619" t="s">
        <v>1098</v>
      </c>
      <c r="B7377" s="618">
        <v>2013</v>
      </c>
      <c r="C7377" s="619" t="s">
        <v>1111</v>
      </c>
    </row>
    <row r="7378" spans="1:3" x14ac:dyDescent="0.15">
      <c r="A7378" s="619" t="s">
        <v>1098</v>
      </c>
      <c r="B7378" s="618">
        <v>2013</v>
      </c>
      <c r="C7378" s="619" t="s">
        <v>424</v>
      </c>
    </row>
    <row r="7379" spans="1:3" x14ac:dyDescent="0.15">
      <c r="A7379" s="619" t="s">
        <v>1098</v>
      </c>
      <c r="B7379" s="618">
        <v>2013</v>
      </c>
      <c r="C7379" s="619" t="s">
        <v>424</v>
      </c>
    </row>
    <row r="7380" spans="1:3" x14ac:dyDescent="0.15">
      <c r="A7380" s="619" t="s">
        <v>1098</v>
      </c>
      <c r="B7380" s="618">
        <v>2013</v>
      </c>
      <c r="C7380" s="619" t="s">
        <v>424</v>
      </c>
    </row>
    <row r="7381" spans="1:3" x14ac:dyDescent="0.15">
      <c r="A7381" s="619" t="s">
        <v>1098</v>
      </c>
      <c r="B7381" s="618">
        <v>2013</v>
      </c>
      <c r="C7381" s="619" t="s">
        <v>424</v>
      </c>
    </row>
    <row r="7382" spans="1:3" x14ac:dyDescent="0.15">
      <c r="A7382" s="619" t="s">
        <v>1098</v>
      </c>
      <c r="B7382" s="618">
        <v>2013</v>
      </c>
      <c r="C7382" s="619" t="s">
        <v>437</v>
      </c>
    </row>
    <row r="7383" spans="1:3" x14ac:dyDescent="0.15">
      <c r="A7383" s="619" t="s">
        <v>1098</v>
      </c>
      <c r="B7383" s="618">
        <v>2013</v>
      </c>
      <c r="C7383" s="619" t="s">
        <v>424</v>
      </c>
    </row>
    <row r="7384" spans="1:3" x14ac:dyDescent="0.15">
      <c r="A7384" s="619" t="s">
        <v>1098</v>
      </c>
      <c r="B7384" s="618">
        <v>2013</v>
      </c>
      <c r="C7384" s="619" t="s">
        <v>437</v>
      </c>
    </row>
    <row r="7385" spans="1:3" x14ac:dyDescent="0.15">
      <c r="A7385" s="619" t="s">
        <v>1098</v>
      </c>
      <c r="B7385" s="618">
        <v>2013</v>
      </c>
      <c r="C7385" s="619" t="s">
        <v>424</v>
      </c>
    </row>
    <row r="7386" spans="1:3" x14ac:dyDescent="0.15">
      <c r="A7386" s="619" t="s">
        <v>1098</v>
      </c>
      <c r="B7386" s="618">
        <v>2013</v>
      </c>
      <c r="C7386" s="619" t="s">
        <v>437</v>
      </c>
    </row>
    <row r="7387" spans="1:3" x14ac:dyDescent="0.15">
      <c r="A7387" s="619" t="s">
        <v>1098</v>
      </c>
      <c r="B7387" s="618">
        <v>2013</v>
      </c>
      <c r="C7387" s="619" t="s">
        <v>437</v>
      </c>
    </row>
    <row r="7388" spans="1:3" x14ac:dyDescent="0.15">
      <c r="A7388" s="619" t="s">
        <v>1098</v>
      </c>
      <c r="B7388" s="618">
        <v>2013</v>
      </c>
      <c r="C7388" s="619" t="s">
        <v>1080</v>
      </c>
    </row>
    <row r="7389" spans="1:3" x14ac:dyDescent="0.15">
      <c r="A7389" s="619" t="s">
        <v>1098</v>
      </c>
      <c r="B7389" s="618">
        <v>2013</v>
      </c>
      <c r="C7389" s="619" t="s">
        <v>1080</v>
      </c>
    </row>
    <row r="7390" spans="1:3" x14ac:dyDescent="0.15">
      <c r="A7390" s="619" t="s">
        <v>1098</v>
      </c>
      <c r="B7390" s="618">
        <v>2013</v>
      </c>
      <c r="C7390" s="619" t="s">
        <v>424</v>
      </c>
    </row>
    <row r="7391" spans="1:3" x14ac:dyDescent="0.15">
      <c r="A7391" s="619" t="s">
        <v>1098</v>
      </c>
      <c r="B7391" s="618">
        <v>2013</v>
      </c>
      <c r="C7391" s="619" t="s">
        <v>424</v>
      </c>
    </row>
    <row r="7392" spans="1:3" x14ac:dyDescent="0.15">
      <c r="A7392" s="619" t="s">
        <v>1098</v>
      </c>
      <c r="B7392" s="618">
        <v>2013</v>
      </c>
      <c r="C7392" s="619" t="s">
        <v>424</v>
      </c>
    </row>
    <row r="7393" spans="1:3" x14ac:dyDescent="0.15">
      <c r="A7393" s="619" t="s">
        <v>1098</v>
      </c>
      <c r="B7393" s="618">
        <v>2013</v>
      </c>
      <c r="C7393" s="619" t="s">
        <v>1103</v>
      </c>
    </row>
    <row r="7394" spans="1:3" x14ac:dyDescent="0.15">
      <c r="A7394" s="619" t="s">
        <v>1098</v>
      </c>
      <c r="B7394" s="618">
        <v>2013</v>
      </c>
      <c r="C7394" s="619" t="s">
        <v>437</v>
      </c>
    </row>
    <row r="7395" spans="1:3" x14ac:dyDescent="0.15">
      <c r="A7395" s="619" t="s">
        <v>1098</v>
      </c>
      <c r="B7395" s="618">
        <v>2013</v>
      </c>
      <c r="C7395" s="619" t="s">
        <v>424</v>
      </c>
    </row>
    <row r="7396" spans="1:3" x14ac:dyDescent="0.15">
      <c r="A7396" s="619" t="s">
        <v>1098</v>
      </c>
      <c r="B7396" s="618">
        <v>2013</v>
      </c>
      <c r="C7396" s="619" t="s">
        <v>1103</v>
      </c>
    </row>
    <row r="7397" spans="1:3" x14ac:dyDescent="0.15">
      <c r="A7397" s="619" t="s">
        <v>1098</v>
      </c>
      <c r="B7397" s="618">
        <v>2013</v>
      </c>
      <c r="C7397" s="619" t="s">
        <v>1107</v>
      </c>
    </row>
    <row r="7398" spans="1:3" x14ac:dyDescent="0.15">
      <c r="A7398" s="619" t="s">
        <v>1098</v>
      </c>
      <c r="B7398" s="618">
        <v>2013</v>
      </c>
      <c r="C7398" s="619" t="s">
        <v>437</v>
      </c>
    </row>
    <row r="7399" spans="1:3" x14ac:dyDescent="0.15">
      <c r="A7399" s="619" t="s">
        <v>1098</v>
      </c>
      <c r="B7399" s="618">
        <v>2013</v>
      </c>
      <c r="C7399" s="619" t="s">
        <v>424</v>
      </c>
    </row>
    <row r="7400" spans="1:3" x14ac:dyDescent="0.15">
      <c r="A7400" s="619" t="s">
        <v>1098</v>
      </c>
      <c r="B7400" s="618">
        <v>2013</v>
      </c>
      <c r="C7400" s="619" t="s">
        <v>424</v>
      </c>
    </row>
    <row r="7401" spans="1:3" x14ac:dyDescent="0.15">
      <c r="A7401" s="619" t="s">
        <v>1098</v>
      </c>
      <c r="B7401" s="618">
        <v>2013</v>
      </c>
      <c r="C7401" s="619" t="s">
        <v>424</v>
      </c>
    </row>
    <row r="7402" spans="1:3" x14ac:dyDescent="0.15">
      <c r="A7402" s="619" t="s">
        <v>1098</v>
      </c>
      <c r="B7402" s="618">
        <v>2013</v>
      </c>
      <c r="C7402" s="619" t="s">
        <v>424</v>
      </c>
    </row>
    <row r="7403" spans="1:3" x14ac:dyDescent="0.15">
      <c r="A7403" s="619" t="s">
        <v>1098</v>
      </c>
      <c r="B7403" s="618">
        <v>2013</v>
      </c>
      <c r="C7403" s="619" t="s">
        <v>424</v>
      </c>
    </row>
    <row r="7404" spans="1:3" x14ac:dyDescent="0.15">
      <c r="A7404" s="619" t="s">
        <v>1098</v>
      </c>
      <c r="B7404" s="618">
        <v>2013</v>
      </c>
      <c r="C7404" s="619" t="s">
        <v>437</v>
      </c>
    </row>
    <row r="7405" spans="1:3" x14ac:dyDescent="0.15">
      <c r="A7405" s="619" t="s">
        <v>1098</v>
      </c>
      <c r="B7405" s="618">
        <v>2013</v>
      </c>
      <c r="C7405" s="619" t="s">
        <v>1107</v>
      </c>
    </row>
    <row r="7406" spans="1:3" x14ac:dyDescent="0.15">
      <c r="A7406" s="619" t="s">
        <v>1098</v>
      </c>
      <c r="B7406" s="618">
        <v>2013</v>
      </c>
      <c r="C7406" s="619" t="s">
        <v>1102</v>
      </c>
    </row>
    <row r="7407" spans="1:3" x14ac:dyDescent="0.15">
      <c r="A7407" s="619" t="s">
        <v>1098</v>
      </c>
      <c r="B7407" s="618">
        <v>2013</v>
      </c>
      <c r="C7407" s="619" t="s">
        <v>1102</v>
      </c>
    </row>
    <row r="7408" spans="1:3" x14ac:dyDescent="0.15">
      <c r="A7408" s="619" t="s">
        <v>1098</v>
      </c>
      <c r="B7408" s="618">
        <v>2013</v>
      </c>
      <c r="C7408" s="619" t="s">
        <v>437</v>
      </c>
    </row>
    <row r="7409" spans="1:3" x14ac:dyDescent="0.15">
      <c r="A7409" s="619" t="s">
        <v>1098</v>
      </c>
      <c r="B7409" s="618">
        <v>2013</v>
      </c>
      <c r="C7409" s="619" t="s">
        <v>437</v>
      </c>
    </row>
    <row r="7410" spans="1:3" x14ac:dyDescent="0.15">
      <c r="A7410" s="619" t="s">
        <v>1098</v>
      </c>
      <c r="B7410" s="618">
        <v>2013</v>
      </c>
      <c r="C7410" s="619" t="s">
        <v>437</v>
      </c>
    </row>
    <row r="7411" spans="1:3" x14ac:dyDescent="0.15">
      <c r="A7411" s="619" t="s">
        <v>1098</v>
      </c>
      <c r="B7411" s="618">
        <v>2013</v>
      </c>
      <c r="C7411" s="619" t="s">
        <v>437</v>
      </c>
    </row>
    <row r="7412" spans="1:3" x14ac:dyDescent="0.15">
      <c r="A7412" s="619" t="s">
        <v>1098</v>
      </c>
      <c r="B7412" s="618">
        <v>2013</v>
      </c>
      <c r="C7412" s="619" t="s">
        <v>437</v>
      </c>
    </row>
    <row r="7413" spans="1:3" x14ac:dyDescent="0.15">
      <c r="A7413" s="619" t="s">
        <v>1098</v>
      </c>
      <c r="B7413" s="618">
        <v>2013</v>
      </c>
      <c r="C7413" s="619" t="s">
        <v>424</v>
      </c>
    </row>
    <row r="7414" spans="1:3" x14ac:dyDescent="0.15">
      <c r="A7414" s="619" t="s">
        <v>1098</v>
      </c>
      <c r="B7414" s="618">
        <v>2013</v>
      </c>
      <c r="C7414" s="619" t="s">
        <v>437</v>
      </c>
    </row>
    <row r="7415" spans="1:3" x14ac:dyDescent="0.15">
      <c r="A7415" s="619" t="s">
        <v>1098</v>
      </c>
      <c r="B7415" s="618">
        <v>2013</v>
      </c>
      <c r="C7415" s="619" t="s">
        <v>424</v>
      </c>
    </row>
    <row r="7416" spans="1:3" x14ac:dyDescent="0.15">
      <c r="A7416" s="619" t="s">
        <v>1098</v>
      </c>
      <c r="B7416" s="618">
        <v>2013</v>
      </c>
      <c r="C7416" s="619" t="s">
        <v>424</v>
      </c>
    </row>
    <row r="7417" spans="1:3" x14ac:dyDescent="0.15">
      <c r="A7417" s="619" t="s">
        <v>1098</v>
      </c>
      <c r="B7417" s="618">
        <v>2013</v>
      </c>
      <c r="C7417" s="619" t="s">
        <v>424</v>
      </c>
    </row>
    <row r="7418" spans="1:3" x14ac:dyDescent="0.15">
      <c r="A7418" s="619" t="s">
        <v>1098</v>
      </c>
      <c r="B7418" s="618">
        <v>2013</v>
      </c>
      <c r="C7418" s="619" t="s">
        <v>437</v>
      </c>
    </row>
    <row r="7419" spans="1:3" x14ac:dyDescent="0.15">
      <c r="A7419" s="619" t="s">
        <v>1098</v>
      </c>
      <c r="B7419" s="618">
        <v>2013</v>
      </c>
      <c r="C7419" s="619" t="s">
        <v>424</v>
      </c>
    </row>
    <row r="7420" spans="1:3" x14ac:dyDescent="0.15">
      <c r="A7420" s="619" t="s">
        <v>1098</v>
      </c>
      <c r="B7420" s="618">
        <v>2013</v>
      </c>
      <c r="C7420" s="619" t="s">
        <v>437</v>
      </c>
    </row>
    <row r="7421" spans="1:3" x14ac:dyDescent="0.15">
      <c r="A7421" s="619" t="s">
        <v>1098</v>
      </c>
      <c r="B7421" s="618">
        <v>2013</v>
      </c>
      <c r="C7421" s="619" t="s">
        <v>437</v>
      </c>
    </row>
    <row r="7422" spans="1:3" x14ac:dyDescent="0.15">
      <c r="A7422" s="619" t="s">
        <v>1098</v>
      </c>
      <c r="B7422" s="618">
        <v>2013</v>
      </c>
      <c r="C7422" s="619" t="s">
        <v>424</v>
      </c>
    </row>
    <row r="7423" spans="1:3" x14ac:dyDescent="0.15">
      <c r="A7423" s="619" t="s">
        <v>1098</v>
      </c>
      <c r="B7423" s="618">
        <v>2013</v>
      </c>
      <c r="C7423" s="619" t="s">
        <v>424</v>
      </c>
    </row>
    <row r="7424" spans="1:3" x14ac:dyDescent="0.15">
      <c r="A7424" s="619" t="s">
        <v>1098</v>
      </c>
      <c r="B7424" s="618">
        <v>2013</v>
      </c>
      <c r="C7424" s="619" t="s">
        <v>424</v>
      </c>
    </row>
    <row r="7425" spans="1:3" x14ac:dyDescent="0.15">
      <c r="A7425" s="619" t="s">
        <v>1098</v>
      </c>
      <c r="B7425" s="618">
        <v>2013</v>
      </c>
      <c r="C7425" s="619" t="s">
        <v>424</v>
      </c>
    </row>
    <row r="7426" spans="1:3" x14ac:dyDescent="0.15">
      <c r="A7426" s="619" t="s">
        <v>1098</v>
      </c>
      <c r="B7426" s="618">
        <v>2013</v>
      </c>
      <c r="C7426" s="619" t="s">
        <v>424</v>
      </c>
    </row>
    <row r="7427" spans="1:3" x14ac:dyDescent="0.15">
      <c r="A7427" s="619" t="s">
        <v>1098</v>
      </c>
      <c r="B7427" s="618">
        <v>2013</v>
      </c>
      <c r="C7427" s="619" t="s">
        <v>424</v>
      </c>
    </row>
    <row r="7428" spans="1:3" x14ac:dyDescent="0.15">
      <c r="A7428" s="619" t="s">
        <v>1098</v>
      </c>
      <c r="B7428" s="618">
        <v>2013</v>
      </c>
      <c r="C7428" s="619" t="s">
        <v>424</v>
      </c>
    </row>
    <row r="7429" spans="1:3" x14ac:dyDescent="0.15">
      <c r="A7429" s="619" t="s">
        <v>1098</v>
      </c>
      <c r="B7429" s="618">
        <v>2013</v>
      </c>
      <c r="C7429" s="619" t="s">
        <v>1103</v>
      </c>
    </row>
    <row r="7430" spans="1:3" x14ac:dyDescent="0.15">
      <c r="A7430" s="619" t="s">
        <v>1098</v>
      </c>
      <c r="B7430" s="618">
        <v>2013</v>
      </c>
      <c r="C7430" s="619" t="s">
        <v>1080</v>
      </c>
    </row>
    <row r="7431" spans="1:3" x14ac:dyDescent="0.15">
      <c r="A7431" s="619" t="s">
        <v>1098</v>
      </c>
      <c r="B7431" s="618">
        <v>2013</v>
      </c>
      <c r="C7431" s="619" t="s">
        <v>1080</v>
      </c>
    </row>
    <row r="7432" spans="1:3" x14ac:dyDescent="0.15">
      <c r="A7432" s="619" t="s">
        <v>1098</v>
      </c>
      <c r="B7432" s="618">
        <v>2013</v>
      </c>
      <c r="C7432" s="619" t="s">
        <v>424</v>
      </c>
    </row>
    <row r="7433" spans="1:3" x14ac:dyDescent="0.15">
      <c r="A7433" s="619" t="s">
        <v>1098</v>
      </c>
      <c r="B7433" s="618">
        <v>2013</v>
      </c>
      <c r="C7433" s="619" t="s">
        <v>1080</v>
      </c>
    </row>
    <row r="7434" spans="1:3" x14ac:dyDescent="0.15">
      <c r="A7434" s="619" t="s">
        <v>1098</v>
      </c>
      <c r="B7434" s="618">
        <v>2013</v>
      </c>
      <c r="C7434" s="619" t="s">
        <v>437</v>
      </c>
    </row>
    <row r="7435" spans="1:3" x14ac:dyDescent="0.15">
      <c r="A7435" s="619" t="s">
        <v>1098</v>
      </c>
      <c r="B7435" s="618">
        <v>2013</v>
      </c>
      <c r="C7435" s="619" t="s">
        <v>424</v>
      </c>
    </row>
    <row r="7436" spans="1:3" x14ac:dyDescent="0.15">
      <c r="A7436" s="619" t="s">
        <v>1098</v>
      </c>
      <c r="B7436" s="618">
        <v>2013</v>
      </c>
      <c r="C7436" s="619" t="s">
        <v>1103</v>
      </c>
    </row>
    <row r="7437" spans="1:3" x14ac:dyDescent="0.15">
      <c r="A7437" s="619" t="s">
        <v>1098</v>
      </c>
      <c r="B7437" s="618">
        <v>2013</v>
      </c>
      <c r="C7437" s="619" t="s">
        <v>1103</v>
      </c>
    </row>
    <row r="7438" spans="1:3" x14ac:dyDescent="0.15">
      <c r="A7438" s="619" t="s">
        <v>1098</v>
      </c>
      <c r="B7438" s="618">
        <v>2013</v>
      </c>
      <c r="C7438" s="619" t="s">
        <v>437</v>
      </c>
    </row>
    <row r="7439" spans="1:3" x14ac:dyDescent="0.15">
      <c r="A7439" s="619" t="s">
        <v>1098</v>
      </c>
      <c r="B7439" s="618">
        <v>2013</v>
      </c>
      <c r="C7439" s="619" t="s">
        <v>424</v>
      </c>
    </row>
    <row r="7440" spans="1:3" x14ac:dyDescent="0.15">
      <c r="A7440" s="619" t="s">
        <v>1098</v>
      </c>
      <c r="B7440" s="618">
        <v>2013</v>
      </c>
      <c r="C7440" s="619" t="s">
        <v>437</v>
      </c>
    </row>
    <row r="7441" spans="1:3" x14ac:dyDescent="0.15">
      <c r="A7441" s="619" t="s">
        <v>1098</v>
      </c>
      <c r="B7441" s="618">
        <v>2013</v>
      </c>
      <c r="C7441" s="619" t="s">
        <v>1107</v>
      </c>
    </row>
    <row r="7442" spans="1:3" x14ac:dyDescent="0.15">
      <c r="A7442" s="619" t="s">
        <v>1098</v>
      </c>
      <c r="B7442" s="618">
        <v>2013</v>
      </c>
      <c r="C7442" s="619" t="s">
        <v>1107</v>
      </c>
    </row>
    <row r="7443" spans="1:3" x14ac:dyDescent="0.15">
      <c r="A7443" s="619" t="s">
        <v>1098</v>
      </c>
      <c r="B7443" s="618">
        <v>2013</v>
      </c>
      <c r="C7443" s="619" t="s">
        <v>1102</v>
      </c>
    </row>
    <row r="7444" spans="1:3" x14ac:dyDescent="0.15">
      <c r="A7444" s="618" t="s">
        <v>1098</v>
      </c>
      <c r="B7444" s="618">
        <v>2013</v>
      </c>
      <c r="C7444" s="619" t="s">
        <v>437</v>
      </c>
    </row>
    <row r="7445" spans="1:3" x14ac:dyDescent="0.15">
      <c r="A7445" s="619" t="s">
        <v>1098</v>
      </c>
      <c r="B7445" s="618">
        <v>2013</v>
      </c>
      <c r="C7445" s="619" t="s">
        <v>1107</v>
      </c>
    </row>
    <row r="7446" spans="1:3" x14ac:dyDescent="0.15">
      <c r="A7446" s="619" t="s">
        <v>1098</v>
      </c>
      <c r="B7446" s="618">
        <v>2013</v>
      </c>
      <c r="C7446" s="619" t="s">
        <v>437</v>
      </c>
    </row>
    <row r="7447" spans="1:3" x14ac:dyDescent="0.15">
      <c r="A7447" s="619" t="s">
        <v>1098</v>
      </c>
      <c r="B7447" s="618">
        <v>2013</v>
      </c>
      <c r="C7447" s="619" t="s">
        <v>1104</v>
      </c>
    </row>
    <row r="7448" spans="1:3" x14ac:dyDescent="0.15">
      <c r="A7448" s="619" t="s">
        <v>1098</v>
      </c>
      <c r="B7448" s="618">
        <v>2013</v>
      </c>
      <c r="C7448" s="619" t="s">
        <v>1080</v>
      </c>
    </row>
    <row r="7449" spans="1:3" x14ac:dyDescent="0.15">
      <c r="A7449" s="619" t="s">
        <v>1098</v>
      </c>
      <c r="B7449" s="618">
        <v>2013</v>
      </c>
      <c r="C7449" s="619" t="s">
        <v>1102</v>
      </c>
    </row>
    <row r="7450" spans="1:3" x14ac:dyDescent="0.15">
      <c r="A7450" s="619" t="s">
        <v>1098</v>
      </c>
      <c r="B7450" s="618">
        <v>2013</v>
      </c>
      <c r="C7450" s="619" t="s">
        <v>424</v>
      </c>
    </row>
    <row r="7451" spans="1:3" x14ac:dyDescent="0.15">
      <c r="A7451" s="619" t="s">
        <v>1098</v>
      </c>
      <c r="B7451" s="618">
        <v>2013</v>
      </c>
      <c r="C7451" s="619" t="s">
        <v>1103</v>
      </c>
    </row>
    <row r="7452" spans="1:3" x14ac:dyDescent="0.15">
      <c r="A7452" s="619" t="s">
        <v>1098</v>
      </c>
      <c r="B7452" s="618">
        <v>2013</v>
      </c>
      <c r="C7452" s="619" t="s">
        <v>1103</v>
      </c>
    </row>
    <row r="7453" spans="1:3" x14ac:dyDescent="0.15">
      <c r="A7453" s="619" t="s">
        <v>1098</v>
      </c>
      <c r="B7453" s="618">
        <v>2013</v>
      </c>
      <c r="C7453" s="619" t="s">
        <v>424</v>
      </c>
    </row>
    <row r="7454" spans="1:3" x14ac:dyDescent="0.15">
      <c r="A7454" s="618" t="s">
        <v>1098</v>
      </c>
      <c r="B7454" s="618">
        <v>2013</v>
      </c>
      <c r="C7454" s="619" t="s">
        <v>1080</v>
      </c>
    </row>
    <row r="7455" spans="1:3" x14ac:dyDescent="0.15">
      <c r="A7455" s="618" t="s">
        <v>1098</v>
      </c>
      <c r="B7455" s="618">
        <v>2013</v>
      </c>
      <c r="C7455" s="619" t="s">
        <v>1080</v>
      </c>
    </row>
    <row r="7456" spans="1:3" x14ac:dyDescent="0.15">
      <c r="A7456" s="619" t="s">
        <v>1098</v>
      </c>
      <c r="B7456" s="618">
        <v>2013</v>
      </c>
      <c r="C7456" s="619" t="s">
        <v>424</v>
      </c>
    </row>
    <row r="7457" spans="1:3" x14ac:dyDescent="0.15">
      <c r="A7457" s="619" t="s">
        <v>1098</v>
      </c>
      <c r="B7457" s="618">
        <v>2013</v>
      </c>
      <c r="C7457" s="619" t="s">
        <v>424</v>
      </c>
    </row>
    <row r="7458" spans="1:3" x14ac:dyDescent="0.15">
      <c r="A7458" s="618" t="s">
        <v>1098</v>
      </c>
      <c r="B7458" s="618">
        <v>2013</v>
      </c>
      <c r="C7458" s="619" t="s">
        <v>1080</v>
      </c>
    </row>
    <row r="7459" spans="1:3" x14ac:dyDescent="0.15">
      <c r="A7459" s="618" t="s">
        <v>1098</v>
      </c>
      <c r="B7459" s="618">
        <v>2013</v>
      </c>
      <c r="C7459" s="619" t="s">
        <v>1080</v>
      </c>
    </row>
    <row r="7460" spans="1:3" x14ac:dyDescent="0.15">
      <c r="A7460" s="619" t="s">
        <v>1098</v>
      </c>
      <c r="B7460" s="618">
        <v>2013</v>
      </c>
      <c r="C7460" s="619" t="s">
        <v>1080</v>
      </c>
    </row>
    <row r="7461" spans="1:3" x14ac:dyDescent="0.15">
      <c r="A7461" s="619" t="s">
        <v>1098</v>
      </c>
      <c r="B7461" s="618">
        <v>2013</v>
      </c>
      <c r="C7461" s="619" t="s">
        <v>424</v>
      </c>
    </row>
    <row r="7462" spans="1:3" x14ac:dyDescent="0.15">
      <c r="A7462" s="619" t="s">
        <v>1098</v>
      </c>
      <c r="B7462" s="618">
        <v>2013</v>
      </c>
      <c r="C7462" s="619" t="s">
        <v>1104</v>
      </c>
    </row>
    <row r="7463" spans="1:3" x14ac:dyDescent="0.15">
      <c r="A7463" s="619" t="s">
        <v>1098</v>
      </c>
      <c r="B7463" s="618">
        <v>2013</v>
      </c>
      <c r="C7463" s="619" t="s">
        <v>424</v>
      </c>
    </row>
    <row r="7464" spans="1:3" x14ac:dyDescent="0.15">
      <c r="A7464" s="619" t="s">
        <v>1098</v>
      </c>
      <c r="B7464" s="618">
        <v>2013</v>
      </c>
      <c r="C7464" s="619" t="s">
        <v>1102</v>
      </c>
    </row>
    <row r="7465" spans="1:3" x14ac:dyDescent="0.15">
      <c r="A7465" s="619" t="s">
        <v>1098</v>
      </c>
      <c r="B7465" s="618">
        <v>2013</v>
      </c>
      <c r="C7465" s="619" t="s">
        <v>424</v>
      </c>
    </row>
    <row r="7466" spans="1:3" x14ac:dyDescent="0.15">
      <c r="A7466" s="619" t="s">
        <v>1098</v>
      </c>
      <c r="B7466" s="618">
        <v>2013</v>
      </c>
      <c r="C7466" s="619" t="s">
        <v>1080</v>
      </c>
    </row>
    <row r="7467" spans="1:3" x14ac:dyDescent="0.15">
      <c r="A7467" s="619" t="s">
        <v>1098</v>
      </c>
      <c r="B7467" s="618">
        <v>2013</v>
      </c>
      <c r="C7467" s="619" t="s">
        <v>424</v>
      </c>
    </row>
    <row r="7468" spans="1:3" x14ac:dyDescent="0.15">
      <c r="A7468" s="619" t="s">
        <v>1098</v>
      </c>
      <c r="B7468" s="618">
        <v>2013</v>
      </c>
      <c r="C7468" s="619" t="s">
        <v>424</v>
      </c>
    </row>
    <row r="7469" spans="1:3" x14ac:dyDescent="0.15">
      <c r="A7469" s="619" t="s">
        <v>1098</v>
      </c>
      <c r="B7469" s="618">
        <v>2013</v>
      </c>
      <c r="C7469" s="619" t="s">
        <v>424</v>
      </c>
    </row>
    <row r="7470" spans="1:3" x14ac:dyDescent="0.15">
      <c r="A7470" s="619" t="s">
        <v>1098</v>
      </c>
      <c r="B7470" s="618">
        <v>2013</v>
      </c>
      <c r="C7470" s="619" t="s">
        <v>1080</v>
      </c>
    </row>
    <row r="7471" spans="1:3" x14ac:dyDescent="0.15">
      <c r="A7471" s="619" t="s">
        <v>1098</v>
      </c>
      <c r="B7471" s="618">
        <v>2013</v>
      </c>
      <c r="C7471" s="619" t="s">
        <v>437</v>
      </c>
    </row>
    <row r="7472" spans="1:3" x14ac:dyDescent="0.15">
      <c r="A7472" s="619" t="s">
        <v>1098</v>
      </c>
      <c r="B7472" s="618">
        <v>2013</v>
      </c>
      <c r="C7472" s="619" t="s">
        <v>437</v>
      </c>
    </row>
    <row r="7473" spans="1:3" x14ac:dyDescent="0.15">
      <c r="A7473" s="619" t="s">
        <v>1098</v>
      </c>
      <c r="B7473" s="618">
        <v>2013</v>
      </c>
      <c r="C7473" s="619" t="s">
        <v>1102</v>
      </c>
    </row>
    <row r="7474" spans="1:3" x14ac:dyDescent="0.15">
      <c r="A7474" s="619" t="s">
        <v>1098</v>
      </c>
      <c r="B7474" s="618">
        <v>2013</v>
      </c>
      <c r="C7474" s="619" t="s">
        <v>437</v>
      </c>
    </row>
    <row r="7475" spans="1:3" x14ac:dyDescent="0.15">
      <c r="A7475" s="619" t="s">
        <v>1098</v>
      </c>
      <c r="B7475" s="618">
        <v>2013</v>
      </c>
      <c r="C7475" s="619" t="s">
        <v>1104</v>
      </c>
    </row>
    <row r="7476" spans="1:3" x14ac:dyDescent="0.15">
      <c r="A7476" s="619" t="s">
        <v>1098</v>
      </c>
      <c r="B7476" s="618">
        <v>2013</v>
      </c>
      <c r="C7476" s="619" t="s">
        <v>437</v>
      </c>
    </row>
    <row r="7477" spans="1:3" x14ac:dyDescent="0.15">
      <c r="A7477" s="619" t="s">
        <v>1098</v>
      </c>
      <c r="B7477" s="618">
        <v>2013</v>
      </c>
      <c r="C7477" s="619" t="s">
        <v>437</v>
      </c>
    </row>
    <row r="7478" spans="1:3" x14ac:dyDescent="0.15">
      <c r="A7478" s="619" t="s">
        <v>1098</v>
      </c>
      <c r="B7478" s="618">
        <v>2013</v>
      </c>
      <c r="C7478" s="619" t="s">
        <v>1104</v>
      </c>
    </row>
    <row r="7479" spans="1:3" x14ac:dyDescent="0.15">
      <c r="A7479" s="619" t="s">
        <v>1098</v>
      </c>
      <c r="B7479" s="618">
        <v>2013</v>
      </c>
      <c r="C7479" s="619" t="s">
        <v>1101</v>
      </c>
    </row>
    <row r="7480" spans="1:3" x14ac:dyDescent="0.15">
      <c r="A7480" s="619" t="s">
        <v>1098</v>
      </c>
      <c r="B7480" s="618">
        <v>2013</v>
      </c>
      <c r="C7480" s="619" t="s">
        <v>1101</v>
      </c>
    </row>
    <row r="7481" spans="1:3" x14ac:dyDescent="0.15">
      <c r="A7481" s="619" t="s">
        <v>1098</v>
      </c>
      <c r="B7481" s="618">
        <v>2013</v>
      </c>
      <c r="C7481" s="619" t="s">
        <v>1080</v>
      </c>
    </row>
    <row r="7482" spans="1:3" x14ac:dyDescent="0.15">
      <c r="A7482" s="619" t="s">
        <v>1098</v>
      </c>
      <c r="B7482" s="618">
        <v>2013</v>
      </c>
      <c r="C7482" s="619" t="s">
        <v>1101</v>
      </c>
    </row>
    <row r="7483" spans="1:3" x14ac:dyDescent="0.15">
      <c r="A7483" s="619" t="s">
        <v>1098</v>
      </c>
      <c r="B7483" s="618">
        <v>2013</v>
      </c>
      <c r="C7483" s="619" t="s">
        <v>1080</v>
      </c>
    </row>
    <row r="7484" spans="1:3" x14ac:dyDescent="0.15">
      <c r="A7484" s="619" t="s">
        <v>1098</v>
      </c>
      <c r="B7484" s="618">
        <v>2013</v>
      </c>
      <c r="C7484" s="619" t="s">
        <v>1104</v>
      </c>
    </row>
    <row r="7485" spans="1:3" x14ac:dyDescent="0.15">
      <c r="A7485" s="619" t="s">
        <v>1098</v>
      </c>
      <c r="B7485" s="618">
        <v>2013</v>
      </c>
      <c r="C7485" s="619" t="s">
        <v>1102</v>
      </c>
    </row>
    <row r="7486" spans="1:3" x14ac:dyDescent="0.15">
      <c r="A7486" s="619" t="s">
        <v>1098</v>
      </c>
      <c r="B7486" s="618">
        <v>2013</v>
      </c>
      <c r="C7486" s="619" t="s">
        <v>1080</v>
      </c>
    </row>
    <row r="7487" spans="1:3" x14ac:dyDescent="0.15">
      <c r="A7487" s="619" t="s">
        <v>1098</v>
      </c>
      <c r="B7487" s="618">
        <v>2013</v>
      </c>
      <c r="C7487" s="619" t="s">
        <v>424</v>
      </c>
    </row>
    <row r="7488" spans="1:3" x14ac:dyDescent="0.15">
      <c r="A7488" s="619" t="s">
        <v>1098</v>
      </c>
      <c r="B7488" s="618">
        <v>2013</v>
      </c>
      <c r="C7488" s="619" t="s">
        <v>1102</v>
      </c>
    </row>
    <row r="7489" spans="1:3" x14ac:dyDescent="0.15">
      <c r="A7489" s="619" t="s">
        <v>1098</v>
      </c>
      <c r="B7489" s="618">
        <v>2013</v>
      </c>
      <c r="C7489" s="619" t="s">
        <v>1107</v>
      </c>
    </row>
    <row r="7490" spans="1:3" x14ac:dyDescent="0.15">
      <c r="A7490" s="619" t="s">
        <v>1098</v>
      </c>
      <c r="B7490" s="618">
        <v>2013</v>
      </c>
      <c r="C7490" s="619" t="s">
        <v>1080</v>
      </c>
    </row>
    <row r="7491" spans="1:3" x14ac:dyDescent="0.15">
      <c r="A7491" s="619" t="s">
        <v>1098</v>
      </c>
      <c r="B7491" s="618">
        <v>2013</v>
      </c>
      <c r="C7491" s="619" t="s">
        <v>1080</v>
      </c>
    </row>
    <row r="7492" spans="1:3" x14ac:dyDescent="0.15">
      <c r="A7492" s="619" t="s">
        <v>1098</v>
      </c>
      <c r="B7492" s="618">
        <v>2013</v>
      </c>
      <c r="C7492" s="619" t="s">
        <v>1080</v>
      </c>
    </row>
    <row r="7493" spans="1:3" x14ac:dyDescent="0.15">
      <c r="A7493" s="619" t="s">
        <v>1098</v>
      </c>
      <c r="B7493" s="618">
        <v>2013</v>
      </c>
      <c r="C7493" s="619" t="s">
        <v>1102</v>
      </c>
    </row>
    <row r="7494" spans="1:3" x14ac:dyDescent="0.15">
      <c r="A7494" s="619" t="s">
        <v>1098</v>
      </c>
      <c r="B7494" s="618">
        <v>2013</v>
      </c>
      <c r="C7494" s="619" t="s">
        <v>424</v>
      </c>
    </row>
    <row r="7495" spans="1:3" x14ac:dyDescent="0.15">
      <c r="A7495" s="619" t="s">
        <v>1098</v>
      </c>
      <c r="B7495" s="618">
        <v>2013</v>
      </c>
      <c r="C7495" s="619" t="s">
        <v>1102</v>
      </c>
    </row>
    <row r="7496" spans="1:3" x14ac:dyDescent="0.15">
      <c r="A7496" s="619" t="s">
        <v>1098</v>
      </c>
      <c r="B7496" s="618">
        <v>2013</v>
      </c>
      <c r="C7496" s="619" t="s">
        <v>1104</v>
      </c>
    </row>
    <row r="7497" spans="1:3" x14ac:dyDescent="0.15">
      <c r="A7497" s="619" t="s">
        <v>1098</v>
      </c>
      <c r="B7497" s="618">
        <v>2013</v>
      </c>
      <c r="C7497" s="619" t="s">
        <v>424</v>
      </c>
    </row>
    <row r="7498" spans="1:3" x14ac:dyDescent="0.15">
      <c r="A7498" s="619" t="s">
        <v>1098</v>
      </c>
      <c r="B7498" s="618">
        <v>2013</v>
      </c>
      <c r="C7498" s="619" t="s">
        <v>1103</v>
      </c>
    </row>
    <row r="7499" spans="1:3" x14ac:dyDescent="0.15">
      <c r="A7499" s="619" t="s">
        <v>1098</v>
      </c>
      <c r="B7499" s="618">
        <v>2013</v>
      </c>
      <c r="C7499" s="619" t="s">
        <v>1107</v>
      </c>
    </row>
    <row r="7500" spans="1:3" x14ac:dyDescent="0.15">
      <c r="A7500" s="619" t="s">
        <v>1098</v>
      </c>
      <c r="B7500" s="618">
        <v>2013</v>
      </c>
      <c r="C7500" s="619" t="s">
        <v>424</v>
      </c>
    </row>
    <row r="7501" spans="1:3" x14ac:dyDescent="0.15">
      <c r="A7501" s="619" t="s">
        <v>1098</v>
      </c>
      <c r="B7501" s="618">
        <v>2013</v>
      </c>
      <c r="C7501" s="619" t="s">
        <v>424</v>
      </c>
    </row>
    <row r="7502" spans="1:3" x14ac:dyDescent="0.15">
      <c r="A7502" s="619" t="s">
        <v>1098</v>
      </c>
      <c r="B7502" s="618">
        <v>2013</v>
      </c>
      <c r="C7502" s="619" t="s">
        <v>437</v>
      </c>
    </row>
    <row r="7503" spans="1:3" x14ac:dyDescent="0.15">
      <c r="A7503" s="619" t="s">
        <v>1098</v>
      </c>
      <c r="B7503" s="618">
        <v>2013</v>
      </c>
      <c r="C7503" s="619" t="s">
        <v>437</v>
      </c>
    </row>
    <row r="7504" spans="1:3" x14ac:dyDescent="0.15">
      <c r="A7504" s="619" t="s">
        <v>1098</v>
      </c>
      <c r="B7504" s="618">
        <v>2013</v>
      </c>
      <c r="C7504" s="619" t="s">
        <v>1102</v>
      </c>
    </row>
    <row r="7505" spans="1:3" x14ac:dyDescent="0.15">
      <c r="A7505" s="619" t="s">
        <v>1098</v>
      </c>
      <c r="B7505" s="618">
        <v>2013</v>
      </c>
      <c r="C7505" s="619" t="s">
        <v>1080</v>
      </c>
    </row>
    <row r="7506" spans="1:3" x14ac:dyDescent="0.15">
      <c r="A7506" s="619" t="s">
        <v>1098</v>
      </c>
      <c r="B7506" s="618">
        <v>2013</v>
      </c>
      <c r="C7506" s="619" t="s">
        <v>424</v>
      </c>
    </row>
    <row r="7507" spans="1:3" x14ac:dyDescent="0.15">
      <c r="A7507" s="619" t="s">
        <v>1098</v>
      </c>
      <c r="B7507" s="618">
        <v>2013</v>
      </c>
      <c r="C7507" s="619" t="s">
        <v>1080</v>
      </c>
    </row>
    <row r="7508" spans="1:3" x14ac:dyDescent="0.15">
      <c r="A7508" s="619" t="s">
        <v>1098</v>
      </c>
      <c r="B7508" s="618">
        <v>2013</v>
      </c>
      <c r="C7508" s="619" t="s">
        <v>424</v>
      </c>
    </row>
    <row r="7509" spans="1:3" x14ac:dyDescent="0.15">
      <c r="A7509" s="619" t="s">
        <v>1098</v>
      </c>
      <c r="B7509" s="618">
        <v>2013</v>
      </c>
      <c r="C7509" s="619" t="s">
        <v>424</v>
      </c>
    </row>
    <row r="7510" spans="1:3" x14ac:dyDescent="0.15">
      <c r="A7510" s="619" t="s">
        <v>1098</v>
      </c>
      <c r="B7510" s="618">
        <v>2013</v>
      </c>
      <c r="C7510" s="619" t="s">
        <v>424</v>
      </c>
    </row>
    <row r="7511" spans="1:3" x14ac:dyDescent="0.15">
      <c r="A7511" s="619" t="s">
        <v>1098</v>
      </c>
      <c r="B7511" s="618">
        <v>2013</v>
      </c>
      <c r="C7511" s="619" t="s">
        <v>437</v>
      </c>
    </row>
    <row r="7512" spans="1:3" x14ac:dyDescent="0.15">
      <c r="A7512" s="619" t="s">
        <v>1098</v>
      </c>
      <c r="B7512" s="618">
        <v>2013</v>
      </c>
      <c r="C7512" s="619" t="s">
        <v>424</v>
      </c>
    </row>
    <row r="7513" spans="1:3" x14ac:dyDescent="0.15">
      <c r="A7513" s="619" t="s">
        <v>1098</v>
      </c>
      <c r="B7513" s="618">
        <v>2013</v>
      </c>
      <c r="C7513" s="619" t="s">
        <v>437</v>
      </c>
    </row>
    <row r="7514" spans="1:3" x14ac:dyDescent="0.15">
      <c r="A7514" s="619" t="s">
        <v>1098</v>
      </c>
      <c r="B7514" s="618">
        <v>2013</v>
      </c>
      <c r="C7514" s="619" t="s">
        <v>437</v>
      </c>
    </row>
    <row r="7515" spans="1:3" x14ac:dyDescent="0.15">
      <c r="A7515" s="619" t="s">
        <v>1098</v>
      </c>
      <c r="B7515" s="618">
        <v>2013</v>
      </c>
      <c r="C7515" s="619" t="s">
        <v>437</v>
      </c>
    </row>
    <row r="7516" spans="1:3" x14ac:dyDescent="0.15">
      <c r="A7516" s="619" t="s">
        <v>1098</v>
      </c>
      <c r="B7516" s="618">
        <v>2013</v>
      </c>
      <c r="C7516" s="619" t="s">
        <v>437</v>
      </c>
    </row>
    <row r="7517" spans="1:3" x14ac:dyDescent="0.15">
      <c r="A7517" s="619" t="s">
        <v>1098</v>
      </c>
      <c r="B7517" s="618">
        <v>2013</v>
      </c>
      <c r="C7517" s="619" t="s">
        <v>437</v>
      </c>
    </row>
    <row r="7518" spans="1:3" x14ac:dyDescent="0.15">
      <c r="A7518" s="619" t="s">
        <v>1098</v>
      </c>
      <c r="B7518" s="618">
        <v>2013</v>
      </c>
      <c r="C7518" s="619" t="s">
        <v>424</v>
      </c>
    </row>
    <row r="7519" spans="1:3" x14ac:dyDescent="0.15">
      <c r="A7519" s="619" t="s">
        <v>1098</v>
      </c>
      <c r="B7519" s="618">
        <v>2013</v>
      </c>
      <c r="C7519" s="619" t="s">
        <v>424</v>
      </c>
    </row>
    <row r="7520" spans="1:3" x14ac:dyDescent="0.15">
      <c r="A7520" s="619" t="s">
        <v>1098</v>
      </c>
      <c r="B7520" s="618">
        <v>2013</v>
      </c>
      <c r="C7520" s="619" t="s">
        <v>424</v>
      </c>
    </row>
    <row r="7521" spans="1:3" x14ac:dyDescent="0.15">
      <c r="A7521" s="619" t="s">
        <v>1098</v>
      </c>
      <c r="B7521" s="618">
        <v>2013</v>
      </c>
      <c r="C7521" s="619" t="s">
        <v>424</v>
      </c>
    </row>
    <row r="7522" spans="1:3" x14ac:dyDescent="0.15">
      <c r="A7522" s="619" t="s">
        <v>1098</v>
      </c>
      <c r="B7522" s="618">
        <v>2013</v>
      </c>
      <c r="C7522" s="619" t="s">
        <v>424</v>
      </c>
    </row>
    <row r="7523" spans="1:3" x14ac:dyDescent="0.15">
      <c r="A7523" s="619" t="s">
        <v>1098</v>
      </c>
      <c r="B7523" s="618">
        <v>2013</v>
      </c>
      <c r="C7523" s="619" t="s">
        <v>437</v>
      </c>
    </row>
    <row r="7524" spans="1:3" x14ac:dyDescent="0.15">
      <c r="A7524" s="619" t="s">
        <v>1098</v>
      </c>
      <c r="B7524" s="618">
        <v>2013</v>
      </c>
      <c r="C7524" s="619" t="s">
        <v>424</v>
      </c>
    </row>
    <row r="7525" spans="1:3" x14ac:dyDescent="0.15">
      <c r="A7525" s="619" t="s">
        <v>1098</v>
      </c>
      <c r="B7525" s="618">
        <v>2013</v>
      </c>
      <c r="C7525" s="619" t="s">
        <v>437</v>
      </c>
    </row>
    <row r="7526" spans="1:3" x14ac:dyDescent="0.15">
      <c r="A7526" s="619" t="s">
        <v>1098</v>
      </c>
      <c r="B7526" s="618">
        <v>2013</v>
      </c>
      <c r="C7526" s="619" t="s">
        <v>424</v>
      </c>
    </row>
    <row r="7527" spans="1:3" x14ac:dyDescent="0.15">
      <c r="A7527" s="619" t="s">
        <v>1098</v>
      </c>
      <c r="B7527" s="618">
        <v>2013</v>
      </c>
      <c r="C7527" s="619" t="s">
        <v>424</v>
      </c>
    </row>
    <row r="7528" spans="1:3" x14ac:dyDescent="0.15">
      <c r="A7528" s="619" t="s">
        <v>1098</v>
      </c>
      <c r="B7528" s="618">
        <v>2013</v>
      </c>
      <c r="C7528" s="619" t="s">
        <v>437</v>
      </c>
    </row>
    <row r="7529" spans="1:3" x14ac:dyDescent="0.15">
      <c r="A7529" s="619" t="s">
        <v>1098</v>
      </c>
      <c r="B7529" s="618">
        <v>2013</v>
      </c>
      <c r="C7529" s="619" t="s">
        <v>424</v>
      </c>
    </row>
    <row r="7530" spans="1:3" x14ac:dyDescent="0.15">
      <c r="A7530" s="619" t="s">
        <v>1098</v>
      </c>
      <c r="B7530" s="618">
        <v>2013</v>
      </c>
      <c r="C7530" s="619" t="s">
        <v>437</v>
      </c>
    </row>
    <row r="7531" spans="1:3" x14ac:dyDescent="0.15">
      <c r="A7531" s="619" t="s">
        <v>1098</v>
      </c>
      <c r="B7531" s="618">
        <v>2013</v>
      </c>
      <c r="C7531" s="619" t="s">
        <v>437</v>
      </c>
    </row>
    <row r="7532" spans="1:3" x14ac:dyDescent="0.15">
      <c r="A7532" s="619" t="s">
        <v>1098</v>
      </c>
      <c r="B7532" s="618">
        <v>2013</v>
      </c>
      <c r="C7532" s="619" t="s">
        <v>437</v>
      </c>
    </row>
    <row r="7533" spans="1:3" x14ac:dyDescent="0.15">
      <c r="A7533" s="619" t="s">
        <v>1098</v>
      </c>
      <c r="B7533" s="618">
        <v>2013</v>
      </c>
      <c r="C7533" s="619" t="s">
        <v>437</v>
      </c>
    </row>
    <row r="7534" spans="1:3" x14ac:dyDescent="0.15">
      <c r="A7534" s="619" t="s">
        <v>1098</v>
      </c>
      <c r="B7534" s="618">
        <v>2013</v>
      </c>
      <c r="C7534" s="619" t="s">
        <v>437</v>
      </c>
    </row>
    <row r="7535" spans="1:3" x14ac:dyDescent="0.15">
      <c r="A7535" s="619" t="s">
        <v>1098</v>
      </c>
      <c r="B7535" s="618">
        <v>2013</v>
      </c>
      <c r="C7535" s="619" t="s">
        <v>437</v>
      </c>
    </row>
    <row r="7536" spans="1:3" x14ac:dyDescent="0.15">
      <c r="A7536" s="619" t="s">
        <v>1098</v>
      </c>
      <c r="B7536" s="618">
        <v>2013</v>
      </c>
      <c r="C7536" s="619" t="s">
        <v>424</v>
      </c>
    </row>
    <row r="7537" spans="1:3" x14ac:dyDescent="0.15">
      <c r="A7537" s="619" t="s">
        <v>1098</v>
      </c>
      <c r="B7537" s="618">
        <v>2013</v>
      </c>
      <c r="C7537" s="619" t="s">
        <v>424</v>
      </c>
    </row>
    <row r="7538" spans="1:3" x14ac:dyDescent="0.15">
      <c r="A7538" s="619" t="s">
        <v>1098</v>
      </c>
      <c r="B7538" s="618">
        <v>2013</v>
      </c>
      <c r="C7538" s="619" t="s">
        <v>437</v>
      </c>
    </row>
    <row r="7539" spans="1:3" x14ac:dyDescent="0.15">
      <c r="A7539" s="619" t="s">
        <v>1098</v>
      </c>
      <c r="B7539" s="618">
        <v>2013</v>
      </c>
      <c r="C7539" s="619" t="s">
        <v>424</v>
      </c>
    </row>
    <row r="7540" spans="1:3" x14ac:dyDescent="0.15">
      <c r="A7540" s="619" t="s">
        <v>1098</v>
      </c>
      <c r="B7540" s="618">
        <v>2013</v>
      </c>
      <c r="C7540" s="619" t="s">
        <v>437</v>
      </c>
    </row>
    <row r="7541" spans="1:3" x14ac:dyDescent="0.15">
      <c r="A7541" s="619" t="s">
        <v>1098</v>
      </c>
      <c r="B7541" s="618">
        <v>2013</v>
      </c>
      <c r="C7541" s="619" t="s">
        <v>437</v>
      </c>
    </row>
    <row r="7542" spans="1:3" x14ac:dyDescent="0.15">
      <c r="A7542" s="619" t="s">
        <v>1098</v>
      </c>
      <c r="B7542" s="618">
        <v>2013</v>
      </c>
      <c r="C7542" s="619" t="s">
        <v>424</v>
      </c>
    </row>
    <row r="7543" spans="1:3" x14ac:dyDescent="0.15">
      <c r="A7543" s="619" t="s">
        <v>1098</v>
      </c>
      <c r="B7543" s="618">
        <v>2013</v>
      </c>
      <c r="C7543" s="619" t="s">
        <v>424</v>
      </c>
    </row>
    <row r="7544" spans="1:3" x14ac:dyDescent="0.15">
      <c r="A7544" s="619" t="s">
        <v>1098</v>
      </c>
      <c r="B7544" s="618">
        <v>2013</v>
      </c>
      <c r="C7544" s="619" t="s">
        <v>424</v>
      </c>
    </row>
    <row r="7545" spans="1:3" x14ac:dyDescent="0.15">
      <c r="A7545" s="619" t="s">
        <v>1098</v>
      </c>
      <c r="B7545" s="618">
        <v>2013</v>
      </c>
      <c r="C7545" s="619" t="s">
        <v>424</v>
      </c>
    </row>
    <row r="7546" spans="1:3" x14ac:dyDescent="0.15">
      <c r="A7546" s="619" t="s">
        <v>1098</v>
      </c>
      <c r="B7546" s="618">
        <v>2013</v>
      </c>
      <c r="C7546" s="619" t="s">
        <v>437</v>
      </c>
    </row>
    <row r="7547" spans="1:3" x14ac:dyDescent="0.15">
      <c r="A7547" s="619" t="s">
        <v>1098</v>
      </c>
      <c r="B7547" s="618">
        <v>2013</v>
      </c>
      <c r="C7547" s="619" t="s">
        <v>424</v>
      </c>
    </row>
    <row r="7548" spans="1:3" x14ac:dyDescent="0.15">
      <c r="A7548" s="619" t="s">
        <v>1098</v>
      </c>
      <c r="B7548" s="618">
        <v>2013</v>
      </c>
      <c r="C7548" s="619" t="s">
        <v>424</v>
      </c>
    </row>
    <row r="7549" spans="1:3" x14ac:dyDescent="0.15">
      <c r="A7549" s="619" t="s">
        <v>1098</v>
      </c>
      <c r="B7549" s="618">
        <v>2013</v>
      </c>
      <c r="C7549" s="619" t="s">
        <v>424</v>
      </c>
    </row>
    <row r="7550" spans="1:3" x14ac:dyDescent="0.15">
      <c r="A7550" s="619" t="s">
        <v>1098</v>
      </c>
      <c r="B7550" s="618">
        <v>2013</v>
      </c>
      <c r="C7550" s="619" t="s">
        <v>424</v>
      </c>
    </row>
    <row r="7551" spans="1:3" x14ac:dyDescent="0.15">
      <c r="A7551" s="619" t="s">
        <v>1098</v>
      </c>
      <c r="B7551" s="618">
        <v>2013</v>
      </c>
      <c r="C7551" s="619" t="s">
        <v>424</v>
      </c>
    </row>
    <row r="7552" spans="1:3" x14ac:dyDescent="0.15">
      <c r="A7552" s="619" t="s">
        <v>1098</v>
      </c>
      <c r="B7552" s="618">
        <v>2013</v>
      </c>
      <c r="C7552" s="619" t="s">
        <v>424</v>
      </c>
    </row>
    <row r="7553" spans="1:3" x14ac:dyDescent="0.15">
      <c r="A7553" s="619" t="s">
        <v>1098</v>
      </c>
      <c r="B7553" s="618">
        <v>2013</v>
      </c>
      <c r="C7553" s="619" t="s">
        <v>424</v>
      </c>
    </row>
    <row r="7554" spans="1:3" x14ac:dyDescent="0.15">
      <c r="A7554" s="619" t="s">
        <v>1098</v>
      </c>
      <c r="B7554" s="618">
        <v>2013</v>
      </c>
      <c r="C7554" s="619" t="s">
        <v>424</v>
      </c>
    </row>
    <row r="7555" spans="1:3" x14ac:dyDescent="0.15">
      <c r="A7555" s="619" t="s">
        <v>1098</v>
      </c>
      <c r="B7555" s="618">
        <v>2013</v>
      </c>
      <c r="C7555" s="619" t="s">
        <v>424</v>
      </c>
    </row>
    <row r="7556" spans="1:3" x14ac:dyDescent="0.15">
      <c r="A7556" s="619" t="s">
        <v>1098</v>
      </c>
      <c r="B7556" s="618">
        <v>2013</v>
      </c>
      <c r="C7556" s="619" t="s">
        <v>424</v>
      </c>
    </row>
    <row r="7557" spans="1:3" x14ac:dyDescent="0.15">
      <c r="A7557" s="619" t="s">
        <v>1098</v>
      </c>
      <c r="B7557" s="618">
        <v>2013</v>
      </c>
      <c r="C7557" s="619" t="s">
        <v>424</v>
      </c>
    </row>
    <row r="7558" spans="1:3" x14ac:dyDescent="0.15">
      <c r="A7558" s="619" t="s">
        <v>1098</v>
      </c>
      <c r="B7558" s="618">
        <v>2013</v>
      </c>
      <c r="C7558" s="619" t="s">
        <v>424</v>
      </c>
    </row>
    <row r="7559" spans="1:3" x14ac:dyDescent="0.15">
      <c r="A7559" s="619" t="s">
        <v>1098</v>
      </c>
      <c r="B7559" s="618">
        <v>2013</v>
      </c>
      <c r="C7559" s="619" t="s">
        <v>437</v>
      </c>
    </row>
    <row r="7560" spans="1:3" x14ac:dyDescent="0.15">
      <c r="A7560" s="619" t="s">
        <v>1098</v>
      </c>
      <c r="B7560" s="618">
        <v>2013</v>
      </c>
      <c r="C7560" s="619" t="s">
        <v>424</v>
      </c>
    </row>
    <row r="7561" spans="1:3" x14ac:dyDescent="0.15">
      <c r="A7561" s="619" t="s">
        <v>1098</v>
      </c>
      <c r="B7561" s="618">
        <v>2013</v>
      </c>
      <c r="C7561" s="619" t="s">
        <v>424</v>
      </c>
    </row>
    <row r="7562" spans="1:3" x14ac:dyDescent="0.15">
      <c r="A7562" s="619" t="s">
        <v>1098</v>
      </c>
      <c r="B7562" s="618">
        <v>2013</v>
      </c>
      <c r="C7562" s="619" t="s">
        <v>424</v>
      </c>
    </row>
    <row r="7563" spans="1:3" x14ac:dyDescent="0.15">
      <c r="A7563" s="619" t="s">
        <v>1098</v>
      </c>
      <c r="B7563" s="618">
        <v>2013</v>
      </c>
      <c r="C7563" s="619" t="s">
        <v>1102</v>
      </c>
    </row>
    <row r="7564" spans="1:3" x14ac:dyDescent="0.15">
      <c r="A7564" s="619" t="s">
        <v>1098</v>
      </c>
      <c r="B7564" s="618">
        <v>2013</v>
      </c>
      <c r="C7564" s="619" t="s">
        <v>437</v>
      </c>
    </row>
    <row r="7565" spans="1:3" x14ac:dyDescent="0.15">
      <c r="A7565" s="619" t="s">
        <v>1098</v>
      </c>
      <c r="B7565" s="618">
        <v>2013</v>
      </c>
      <c r="C7565" s="619" t="s">
        <v>1080</v>
      </c>
    </row>
    <row r="7566" spans="1:3" x14ac:dyDescent="0.15">
      <c r="A7566" s="619" t="s">
        <v>1098</v>
      </c>
      <c r="B7566" s="618">
        <v>2013</v>
      </c>
      <c r="C7566" s="619" t="s">
        <v>1107</v>
      </c>
    </row>
    <row r="7567" spans="1:3" x14ac:dyDescent="0.15">
      <c r="A7567" s="619" t="s">
        <v>1098</v>
      </c>
      <c r="B7567" s="618">
        <v>2013</v>
      </c>
      <c r="C7567" s="619" t="s">
        <v>424</v>
      </c>
    </row>
    <row r="7568" spans="1:3" x14ac:dyDescent="0.15">
      <c r="A7568" s="619" t="s">
        <v>1098</v>
      </c>
      <c r="B7568" s="618">
        <v>2013</v>
      </c>
      <c r="C7568" s="619" t="s">
        <v>1107</v>
      </c>
    </row>
    <row r="7569" spans="1:3" x14ac:dyDescent="0.15">
      <c r="A7569" s="619" t="s">
        <v>1098</v>
      </c>
      <c r="B7569" s="618">
        <v>2013</v>
      </c>
      <c r="C7569" s="619" t="s">
        <v>424</v>
      </c>
    </row>
    <row r="7570" spans="1:3" x14ac:dyDescent="0.15">
      <c r="A7570" s="619" t="s">
        <v>1098</v>
      </c>
      <c r="B7570" s="618">
        <v>2013</v>
      </c>
      <c r="C7570" s="619" t="s">
        <v>1102</v>
      </c>
    </row>
    <row r="7571" spans="1:3" x14ac:dyDescent="0.15">
      <c r="A7571" s="619" t="s">
        <v>1098</v>
      </c>
      <c r="B7571" s="618">
        <v>2013</v>
      </c>
      <c r="C7571" s="619" t="s">
        <v>424</v>
      </c>
    </row>
    <row r="7572" spans="1:3" x14ac:dyDescent="0.15">
      <c r="A7572" s="619" t="s">
        <v>1098</v>
      </c>
      <c r="B7572" s="618">
        <v>2013</v>
      </c>
      <c r="C7572" s="619" t="s">
        <v>437</v>
      </c>
    </row>
    <row r="7573" spans="1:3" x14ac:dyDescent="0.15">
      <c r="A7573" s="619" t="s">
        <v>1098</v>
      </c>
      <c r="B7573" s="618">
        <v>2013</v>
      </c>
      <c r="C7573" s="619" t="s">
        <v>1080</v>
      </c>
    </row>
    <row r="7574" spans="1:3" x14ac:dyDescent="0.15">
      <c r="A7574" s="619" t="s">
        <v>1098</v>
      </c>
      <c r="B7574" s="618">
        <v>2013</v>
      </c>
      <c r="C7574" s="619" t="s">
        <v>437</v>
      </c>
    </row>
    <row r="7575" spans="1:3" x14ac:dyDescent="0.15">
      <c r="A7575" s="619" t="s">
        <v>1098</v>
      </c>
      <c r="B7575" s="618">
        <v>2013</v>
      </c>
      <c r="C7575" s="619" t="s">
        <v>424</v>
      </c>
    </row>
    <row r="7576" spans="1:3" x14ac:dyDescent="0.15">
      <c r="A7576" s="619" t="s">
        <v>1098</v>
      </c>
      <c r="B7576" s="618">
        <v>2013</v>
      </c>
      <c r="C7576" s="619" t="s">
        <v>437</v>
      </c>
    </row>
    <row r="7577" spans="1:3" x14ac:dyDescent="0.15">
      <c r="A7577" s="619" t="s">
        <v>1098</v>
      </c>
      <c r="B7577" s="618">
        <v>2013</v>
      </c>
      <c r="C7577" s="619" t="s">
        <v>424</v>
      </c>
    </row>
    <row r="7578" spans="1:3" x14ac:dyDescent="0.15">
      <c r="A7578" s="619" t="s">
        <v>1098</v>
      </c>
      <c r="B7578" s="618">
        <v>2013</v>
      </c>
      <c r="C7578" s="619" t="s">
        <v>424</v>
      </c>
    </row>
    <row r="7579" spans="1:3" x14ac:dyDescent="0.15">
      <c r="A7579" s="619" t="s">
        <v>1098</v>
      </c>
      <c r="B7579" s="618">
        <v>2013</v>
      </c>
      <c r="C7579" s="619" t="s">
        <v>424</v>
      </c>
    </row>
    <row r="7580" spans="1:3" x14ac:dyDescent="0.15">
      <c r="A7580" s="619" t="s">
        <v>1098</v>
      </c>
      <c r="B7580" s="618">
        <v>2013</v>
      </c>
      <c r="C7580" s="619" t="s">
        <v>424</v>
      </c>
    </row>
    <row r="7581" spans="1:3" x14ac:dyDescent="0.15">
      <c r="A7581" s="619" t="s">
        <v>1098</v>
      </c>
      <c r="B7581" s="618">
        <v>2013</v>
      </c>
      <c r="C7581" s="619" t="s">
        <v>424</v>
      </c>
    </row>
    <row r="7582" spans="1:3" x14ac:dyDescent="0.15">
      <c r="A7582" s="619" t="s">
        <v>1098</v>
      </c>
      <c r="B7582" s="618">
        <v>2013</v>
      </c>
      <c r="C7582" s="619" t="s">
        <v>1102</v>
      </c>
    </row>
    <row r="7583" spans="1:3" x14ac:dyDescent="0.15">
      <c r="A7583" s="619" t="s">
        <v>1098</v>
      </c>
      <c r="B7583" s="618">
        <v>2013</v>
      </c>
      <c r="C7583" s="619" t="s">
        <v>424</v>
      </c>
    </row>
    <row r="7584" spans="1:3" x14ac:dyDescent="0.15">
      <c r="A7584" s="619" t="s">
        <v>1098</v>
      </c>
      <c r="B7584" s="618">
        <v>2013</v>
      </c>
      <c r="C7584" s="619" t="s">
        <v>1107</v>
      </c>
    </row>
    <row r="7585" spans="1:3" x14ac:dyDescent="0.15">
      <c r="A7585" s="619" t="s">
        <v>1098</v>
      </c>
      <c r="B7585" s="618">
        <v>2013</v>
      </c>
      <c r="C7585" s="619" t="s">
        <v>1104</v>
      </c>
    </row>
    <row r="7586" spans="1:3" x14ac:dyDescent="0.15">
      <c r="A7586" s="619" t="s">
        <v>1098</v>
      </c>
      <c r="B7586" s="618">
        <v>2013</v>
      </c>
      <c r="C7586" s="619" t="s">
        <v>424</v>
      </c>
    </row>
    <row r="7587" spans="1:3" x14ac:dyDescent="0.15">
      <c r="A7587" s="619" t="s">
        <v>1098</v>
      </c>
      <c r="B7587" s="618">
        <v>2013</v>
      </c>
      <c r="C7587" s="619" t="s">
        <v>424</v>
      </c>
    </row>
    <row r="7588" spans="1:3" x14ac:dyDescent="0.15">
      <c r="A7588" s="619" t="s">
        <v>1098</v>
      </c>
      <c r="B7588" s="618">
        <v>2013</v>
      </c>
      <c r="C7588" s="619" t="s">
        <v>424</v>
      </c>
    </row>
    <row r="7589" spans="1:3" x14ac:dyDescent="0.15">
      <c r="A7589" s="619" t="s">
        <v>1098</v>
      </c>
      <c r="B7589" s="618">
        <v>2013</v>
      </c>
      <c r="C7589" s="619" t="s">
        <v>437</v>
      </c>
    </row>
    <row r="7590" spans="1:3" x14ac:dyDescent="0.15">
      <c r="A7590" s="619" t="s">
        <v>1098</v>
      </c>
      <c r="B7590" s="618">
        <v>2013</v>
      </c>
      <c r="C7590" s="619" t="s">
        <v>437</v>
      </c>
    </row>
    <row r="7591" spans="1:3" x14ac:dyDescent="0.15">
      <c r="A7591" s="619" t="s">
        <v>1098</v>
      </c>
      <c r="B7591" s="618">
        <v>2013</v>
      </c>
      <c r="C7591" s="619" t="s">
        <v>424</v>
      </c>
    </row>
    <row r="7592" spans="1:3" x14ac:dyDescent="0.15">
      <c r="A7592" s="619" t="s">
        <v>1098</v>
      </c>
      <c r="B7592" s="618">
        <v>2013</v>
      </c>
      <c r="C7592" s="619" t="s">
        <v>424</v>
      </c>
    </row>
    <row r="7593" spans="1:3" x14ac:dyDescent="0.15">
      <c r="A7593" s="619" t="s">
        <v>1098</v>
      </c>
      <c r="B7593" s="618">
        <v>2013</v>
      </c>
      <c r="C7593" s="619" t="s">
        <v>1104</v>
      </c>
    </row>
    <row r="7594" spans="1:3" x14ac:dyDescent="0.15">
      <c r="A7594" s="619" t="s">
        <v>1098</v>
      </c>
      <c r="B7594" s="618">
        <v>2013</v>
      </c>
      <c r="C7594" s="619" t="s">
        <v>1103</v>
      </c>
    </row>
    <row r="7595" spans="1:3" x14ac:dyDescent="0.15">
      <c r="A7595" s="619" t="s">
        <v>1098</v>
      </c>
      <c r="B7595" s="618">
        <v>2013</v>
      </c>
      <c r="C7595" s="619" t="s">
        <v>1104</v>
      </c>
    </row>
    <row r="7596" spans="1:3" x14ac:dyDescent="0.15">
      <c r="A7596" s="619" t="s">
        <v>1098</v>
      </c>
      <c r="B7596" s="618">
        <v>2013</v>
      </c>
      <c r="C7596" s="619" t="s">
        <v>424</v>
      </c>
    </row>
    <row r="7597" spans="1:3" x14ac:dyDescent="0.15">
      <c r="A7597" s="619" t="s">
        <v>1098</v>
      </c>
      <c r="B7597" s="618">
        <v>2013</v>
      </c>
      <c r="C7597" s="619" t="s">
        <v>424</v>
      </c>
    </row>
    <row r="7598" spans="1:3" x14ac:dyDescent="0.15">
      <c r="A7598" s="619" t="s">
        <v>1098</v>
      </c>
      <c r="B7598" s="618">
        <v>2013</v>
      </c>
      <c r="C7598" s="619" t="s">
        <v>424</v>
      </c>
    </row>
    <row r="7599" spans="1:3" x14ac:dyDescent="0.15">
      <c r="A7599" s="619" t="s">
        <v>1098</v>
      </c>
      <c r="B7599" s="618">
        <v>2013</v>
      </c>
      <c r="C7599" s="619" t="s">
        <v>424</v>
      </c>
    </row>
    <row r="7600" spans="1:3" x14ac:dyDescent="0.15">
      <c r="A7600" s="619" t="s">
        <v>1098</v>
      </c>
      <c r="B7600" s="618">
        <v>2013</v>
      </c>
      <c r="C7600" s="619" t="s">
        <v>424</v>
      </c>
    </row>
    <row r="7601" spans="1:3" x14ac:dyDescent="0.15">
      <c r="A7601" s="619" t="s">
        <v>1098</v>
      </c>
      <c r="B7601" s="618">
        <v>2013</v>
      </c>
      <c r="C7601" s="619" t="s">
        <v>424</v>
      </c>
    </row>
    <row r="7602" spans="1:3" x14ac:dyDescent="0.15">
      <c r="A7602" s="619" t="s">
        <v>1098</v>
      </c>
      <c r="B7602" s="618">
        <v>2013</v>
      </c>
      <c r="C7602" s="619" t="s">
        <v>424</v>
      </c>
    </row>
    <row r="7603" spans="1:3" x14ac:dyDescent="0.15">
      <c r="A7603" s="619" t="s">
        <v>1098</v>
      </c>
      <c r="B7603" s="618">
        <v>2013</v>
      </c>
      <c r="C7603" s="619" t="s">
        <v>424</v>
      </c>
    </row>
    <row r="7604" spans="1:3" x14ac:dyDescent="0.15">
      <c r="A7604" s="619" t="s">
        <v>1098</v>
      </c>
      <c r="B7604" s="618">
        <v>2013</v>
      </c>
      <c r="C7604" s="619" t="s">
        <v>424</v>
      </c>
    </row>
    <row r="7605" spans="1:3" x14ac:dyDescent="0.15">
      <c r="A7605" s="619" t="s">
        <v>1098</v>
      </c>
      <c r="B7605" s="618">
        <v>2013</v>
      </c>
      <c r="C7605" s="619" t="s">
        <v>437</v>
      </c>
    </row>
    <row r="7606" spans="1:3" x14ac:dyDescent="0.15">
      <c r="A7606" s="619" t="s">
        <v>1098</v>
      </c>
      <c r="B7606" s="618">
        <v>2013</v>
      </c>
      <c r="C7606" s="619" t="s">
        <v>1102</v>
      </c>
    </row>
    <row r="7607" spans="1:3" x14ac:dyDescent="0.15">
      <c r="A7607" s="619" t="s">
        <v>1098</v>
      </c>
      <c r="B7607" s="618">
        <v>2013</v>
      </c>
      <c r="C7607" s="619" t="s">
        <v>424</v>
      </c>
    </row>
    <row r="7608" spans="1:3" x14ac:dyDescent="0.15">
      <c r="A7608" s="619" t="s">
        <v>1098</v>
      </c>
      <c r="B7608" s="618">
        <v>2013</v>
      </c>
      <c r="C7608" s="619" t="s">
        <v>424</v>
      </c>
    </row>
    <row r="7609" spans="1:3" x14ac:dyDescent="0.15">
      <c r="A7609" s="619" t="s">
        <v>1098</v>
      </c>
      <c r="B7609" s="618">
        <v>2013</v>
      </c>
      <c r="C7609" s="619" t="s">
        <v>437</v>
      </c>
    </row>
    <row r="7610" spans="1:3" x14ac:dyDescent="0.15">
      <c r="A7610" s="619" t="s">
        <v>1098</v>
      </c>
      <c r="B7610" s="618">
        <v>2013</v>
      </c>
      <c r="C7610" s="619" t="s">
        <v>437</v>
      </c>
    </row>
    <row r="7611" spans="1:3" x14ac:dyDescent="0.15">
      <c r="A7611" s="619" t="s">
        <v>1098</v>
      </c>
      <c r="B7611" s="618">
        <v>2013</v>
      </c>
      <c r="C7611" s="619" t="s">
        <v>437</v>
      </c>
    </row>
    <row r="7612" spans="1:3" x14ac:dyDescent="0.15">
      <c r="A7612" s="619" t="s">
        <v>1098</v>
      </c>
      <c r="B7612" s="618">
        <v>2013</v>
      </c>
      <c r="C7612" s="619" t="s">
        <v>1107</v>
      </c>
    </row>
    <row r="7613" spans="1:3" x14ac:dyDescent="0.15">
      <c r="A7613" s="619" t="s">
        <v>1098</v>
      </c>
      <c r="B7613" s="618">
        <v>2013</v>
      </c>
      <c r="C7613" s="619" t="s">
        <v>1108</v>
      </c>
    </row>
    <row r="7614" spans="1:3" x14ac:dyDescent="0.15">
      <c r="A7614" s="619" t="s">
        <v>1098</v>
      </c>
      <c r="B7614" s="618">
        <v>2013</v>
      </c>
      <c r="C7614" s="619" t="s">
        <v>1102</v>
      </c>
    </row>
    <row r="7615" spans="1:3" x14ac:dyDescent="0.15">
      <c r="A7615" s="619" t="s">
        <v>1098</v>
      </c>
      <c r="B7615" s="618">
        <v>2013</v>
      </c>
      <c r="C7615" s="619" t="s">
        <v>1102</v>
      </c>
    </row>
    <row r="7616" spans="1:3" x14ac:dyDescent="0.15">
      <c r="A7616" s="619" t="s">
        <v>1098</v>
      </c>
      <c r="B7616" s="618">
        <v>2013</v>
      </c>
      <c r="C7616" s="619" t="s">
        <v>1080</v>
      </c>
    </row>
    <row r="7617" spans="1:3" x14ac:dyDescent="0.15">
      <c r="A7617" s="619" t="s">
        <v>1098</v>
      </c>
      <c r="B7617" s="618">
        <v>2013</v>
      </c>
      <c r="C7617" s="619" t="s">
        <v>1102</v>
      </c>
    </row>
    <row r="7618" spans="1:3" x14ac:dyDescent="0.15">
      <c r="A7618" s="619" t="s">
        <v>1098</v>
      </c>
      <c r="B7618" s="618">
        <v>2013</v>
      </c>
      <c r="C7618" s="619" t="s">
        <v>424</v>
      </c>
    </row>
    <row r="7619" spans="1:3" x14ac:dyDescent="0.15">
      <c r="A7619" s="619" t="s">
        <v>1098</v>
      </c>
      <c r="B7619" s="618">
        <v>2013</v>
      </c>
      <c r="C7619" s="619" t="s">
        <v>1102</v>
      </c>
    </row>
    <row r="7620" spans="1:3" x14ac:dyDescent="0.15">
      <c r="A7620" s="619" t="s">
        <v>1098</v>
      </c>
      <c r="B7620" s="618">
        <v>2013</v>
      </c>
      <c r="C7620" s="619" t="s">
        <v>437</v>
      </c>
    </row>
    <row r="7621" spans="1:3" x14ac:dyDescent="0.15">
      <c r="A7621" s="619" t="s">
        <v>1098</v>
      </c>
      <c r="B7621" s="618">
        <v>2013</v>
      </c>
      <c r="C7621" s="619" t="s">
        <v>1080</v>
      </c>
    </row>
    <row r="7622" spans="1:3" x14ac:dyDescent="0.15">
      <c r="A7622" s="619" t="s">
        <v>1098</v>
      </c>
      <c r="B7622" s="618">
        <v>2013</v>
      </c>
      <c r="C7622" s="619" t="s">
        <v>424</v>
      </c>
    </row>
    <row r="7623" spans="1:3" x14ac:dyDescent="0.15">
      <c r="A7623" s="619" t="s">
        <v>1098</v>
      </c>
      <c r="B7623" s="618">
        <v>2013</v>
      </c>
      <c r="C7623" s="619" t="s">
        <v>1102</v>
      </c>
    </row>
    <row r="7624" spans="1:3" x14ac:dyDescent="0.15">
      <c r="A7624" s="619" t="s">
        <v>1098</v>
      </c>
      <c r="B7624" s="618">
        <v>2013</v>
      </c>
      <c r="C7624" s="619" t="s">
        <v>1102</v>
      </c>
    </row>
    <row r="7625" spans="1:3" x14ac:dyDescent="0.15">
      <c r="A7625" s="619" t="s">
        <v>1098</v>
      </c>
      <c r="B7625" s="618">
        <v>2013</v>
      </c>
      <c r="C7625" s="619" t="s">
        <v>1104</v>
      </c>
    </row>
    <row r="7626" spans="1:3" x14ac:dyDescent="0.15">
      <c r="A7626" s="619" t="s">
        <v>1098</v>
      </c>
      <c r="B7626" s="618">
        <v>2013</v>
      </c>
      <c r="C7626" s="619" t="s">
        <v>1080</v>
      </c>
    </row>
    <row r="7627" spans="1:3" x14ac:dyDescent="0.15">
      <c r="A7627" s="619" t="s">
        <v>1098</v>
      </c>
      <c r="B7627" s="618">
        <v>2013</v>
      </c>
      <c r="C7627" s="619" t="s">
        <v>1102</v>
      </c>
    </row>
    <row r="7628" spans="1:3" x14ac:dyDescent="0.15">
      <c r="A7628" s="619" t="s">
        <v>1098</v>
      </c>
      <c r="B7628" s="618">
        <v>2013</v>
      </c>
      <c r="C7628" s="619" t="s">
        <v>1102</v>
      </c>
    </row>
    <row r="7629" spans="1:3" x14ac:dyDescent="0.15">
      <c r="A7629" s="619" t="s">
        <v>1098</v>
      </c>
      <c r="B7629" s="618">
        <v>2013</v>
      </c>
      <c r="C7629" s="619" t="s">
        <v>424</v>
      </c>
    </row>
    <row r="7630" spans="1:3" x14ac:dyDescent="0.15">
      <c r="A7630" s="619" t="s">
        <v>1098</v>
      </c>
      <c r="B7630" s="618">
        <v>2013</v>
      </c>
      <c r="C7630" s="619" t="s">
        <v>424</v>
      </c>
    </row>
    <row r="7631" spans="1:3" x14ac:dyDescent="0.15">
      <c r="A7631" s="619" t="s">
        <v>1098</v>
      </c>
      <c r="B7631" s="618">
        <v>2013</v>
      </c>
      <c r="C7631" s="619" t="s">
        <v>424</v>
      </c>
    </row>
    <row r="7632" spans="1:3" x14ac:dyDescent="0.15">
      <c r="A7632" s="619" t="s">
        <v>1098</v>
      </c>
      <c r="B7632" s="618">
        <v>2013</v>
      </c>
      <c r="C7632" s="619" t="s">
        <v>424</v>
      </c>
    </row>
    <row r="7633" spans="1:3" x14ac:dyDescent="0.15">
      <c r="A7633" s="619" t="s">
        <v>1098</v>
      </c>
      <c r="B7633" s="618">
        <v>2013</v>
      </c>
      <c r="C7633" s="619" t="s">
        <v>424</v>
      </c>
    </row>
    <row r="7634" spans="1:3" x14ac:dyDescent="0.15">
      <c r="A7634" s="619" t="s">
        <v>1098</v>
      </c>
      <c r="B7634" s="618">
        <v>2013</v>
      </c>
      <c r="C7634" s="619" t="s">
        <v>424</v>
      </c>
    </row>
    <row r="7635" spans="1:3" x14ac:dyDescent="0.15">
      <c r="A7635" s="619" t="s">
        <v>1098</v>
      </c>
      <c r="B7635" s="618">
        <v>2013</v>
      </c>
      <c r="C7635" s="619" t="s">
        <v>424</v>
      </c>
    </row>
    <row r="7636" spans="1:3" x14ac:dyDescent="0.15">
      <c r="A7636" s="619" t="s">
        <v>1098</v>
      </c>
      <c r="B7636" s="618">
        <v>2013</v>
      </c>
      <c r="C7636" s="619" t="s">
        <v>1103</v>
      </c>
    </row>
    <row r="7637" spans="1:3" x14ac:dyDescent="0.15">
      <c r="A7637" s="619" t="s">
        <v>1098</v>
      </c>
      <c r="B7637" s="618">
        <v>2013</v>
      </c>
      <c r="C7637" s="619" t="s">
        <v>424</v>
      </c>
    </row>
    <row r="7638" spans="1:3" x14ac:dyDescent="0.15">
      <c r="A7638" s="619" t="s">
        <v>1098</v>
      </c>
      <c r="B7638" s="618">
        <v>2013</v>
      </c>
      <c r="C7638" s="619" t="s">
        <v>1103</v>
      </c>
    </row>
    <row r="7639" spans="1:3" x14ac:dyDescent="0.15">
      <c r="A7639" s="619" t="s">
        <v>1098</v>
      </c>
      <c r="B7639" s="618">
        <v>2013</v>
      </c>
      <c r="C7639" s="619" t="s">
        <v>424</v>
      </c>
    </row>
    <row r="7640" spans="1:3" x14ac:dyDescent="0.15">
      <c r="A7640" s="619" t="s">
        <v>1098</v>
      </c>
      <c r="B7640" s="618">
        <v>2013</v>
      </c>
      <c r="C7640" s="619" t="s">
        <v>424</v>
      </c>
    </row>
    <row r="7641" spans="1:3" x14ac:dyDescent="0.15">
      <c r="A7641" s="619" t="s">
        <v>1098</v>
      </c>
      <c r="B7641" s="618">
        <v>2013</v>
      </c>
      <c r="C7641" s="619" t="s">
        <v>1102</v>
      </c>
    </row>
    <row r="7642" spans="1:3" x14ac:dyDescent="0.15">
      <c r="A7642" s="619" t="s">
        <v>1098</v>
      </c>
      <c r="B7642" s="618">
        <v>2013</v>
      </c>
      <c r="C7642" s="619" t="s">
        <v>437</v>
      </c>
    </row>
    <row r="7643" spans="1:3" x14ac:dyDescent="0.15">
      <c r="A7643" s="619" t="s">
        <v>1098</v>
      </c>
      <c r="B7643" s="618">
        <v>2013</v>
      </c>
      <c r="C7643" s="619" t="s">
        <v>437</v>
      </c>
    </row>
    <row r="7644" spans="1:3" x14ac:dyDescent="0.15">
      <c r="A7644" s="619" t="s">
        <v>1098</v>
      </c>
      <c r="B7644" s="618">
        <v>2013</v>
      </c>
      <c r="C7644" s="619" t="s">
        <v>437</v>
      </c>
    </row>
    <row r="7645" spans="1:3" x14ac:dyDescent="0.15">
      <c r="A7645" s="619" t="s">
        <v>1098</v>
      </c>
      <c r="B7645" s="618">
        <v>2013</v>
      </c>
      <c r="C7645" s="619" t="s">
        <v>437</v>
      </c>
    </row>
    <row r="7646" spans="1:3" x14ac:dyDescent="0.15">
      <c r="A7646" s="619" t="s">
        <v>1098</v>
      </c>
      <c r="B7646" s="618">
        <v>2013</v>
      </c>
      <c r="C7646" s="619" t="s">
        <v>437</v>
      </c>
    </row>
    <row r="7647" spans="1:3" x14ac:dyDescent="0.15">
      <c r="A7647" s="619" t="s">
        <v>1098</v>
      </c>
      <c r="B7647" s="618">
        <v>2013</v>
      </c>
      <c r="C7647" s="619" t="s">
        <v>424</v>
      </c>
    </row>
    <row r="7648" spans="1:3" x14ac:dyDescent="0.15">
      <c r="A7648" s="619" t="s">
        <v>1098</v>
      </c>
      <c r="B7648" s="618">
        <v>2013</v>
      </c>
      <c r="C7648" s="619" t="s">
        <v>424</v>
      </c>
    </row>
    <row r="7649" spans="1:3" x14ac:dyDescent="0.15">
      <c r="A7649" s="619" t="s">
        <v>1098</v>
      </c>
      <c r="B7649" s="618">
        <v>2013</v>
      </c>
      <c r="C7649" s="619" t="s">
        <v>424</v>
      </c>
    </row>
    <row r="7650" spans="1:3" x14ac:dyDescent="0.15">
      <c r="A7650" s="619" t="s">
        <v>1098</v>
      </c>
      <c r="B7650" s="618">
        <v>2013</v>
      </c>
      <c r="C7650" s="619" t="s">
        <v>1080</v>
      </c>
    </row>
    <row r="7651" spans="1:3" x14ac:dyDescent="0.15">
      <c r="A7651" s="619" t="s">
        <v>1098</v>
      </c>
      <c r="B7651" s="618">
        <v>2013</v>
      </c>
      <c r="C7651" s="619" t="s">
        <v>1080</v>
      </c>
    </row>
    <row r="7652" spans="1:3" x14ac:dyDescent="0.15">
      <c r="A7652" s="619" t="s">
        <v>1098</v>
      </c>
      <c r="B7652" s="618">
        <v>2013</v>
      </c>
      <c r="C7652" s="619" t="s">
        <v>1080</v>
      </c>
    </row>
    <row r="7653" spans="1:3" x14ac:dyDescent="0.15">
      <c r="A7653" s="619" t="s">
        <v>1098</v>
      </c>
      <c r="B7653" s="618">
        <v>2013</v>
      </c>
      <c r="C7653" s="619" t="s">
        <v>424</v>
      </c>
    </row>
    <row r="7654" spans="1:3" x14ac:dyDescent="0.15">
      <c r="A7654" s="619" t="s">
        <v>1098</v>
      </c>
      <c r="B7654" s="618">
        <v>2013</v>
      </c>
      <c r="C7654" s="619" t="s">
        <v>424</v>
      </c>
    </row>
    <row r="7655" spans="1:3" x14ac:dyDescent="0.15">
      <c r="A7655" s="619" t="s">
        <v>1098</v>
      </c>
      <c r="B7655" s="618">
        <v>2013</v>
      </c>
      <c r="C7655" s="619" t="s">
        <v>424</v>
      </c>
    </row>
    <row r="7656" spans="1:3" x14ac:dyDescent="0.15">
      <c r="A7656" s="619" t="s">
        <v>1098</v>
      </c>
      <c r="B7656" s="618">
        <v>2013</v>
      </c>
      <c r="C7656" s="619" t="s">
        <v>424</v>
      </c>
    </row>
    <row r="7657" spans="1:3" x14ac:dyDescent="0.15">
      <c r="A7657" s="619" t="s">
        <v>1098</v>
      </c>
      <c r="B7657" s="618">
        <v>2013</v>
      </c>
      <c r="C7657" s="619" t="s">
        <v>424</v>
      </c>
    </row>
    <row r="7658" spans="1:3" x14ac:dyDescent="0.15">
      <c r="A7658" s="619" t="s">
        <v>1098</v>
      </c>
      <c r="B7658" s="618">
        <v>2013</v>
      </c>
      <c r="C7658" s="619" t="s">
        <v>424</v>
      </c>
    </row>
    <row r="7659" spans="1:3" x14ac:dyDescent="0.15">
      <c r="A7659" s="619" t="s">
        <v>1098</v>
      </c>
      <c r="B7659" s="618">
        <v>2013</v>
      </c>
      <c r="C7659" s="619" t="s">
        <v>424</v>
      </c>
    </row>
    <row r="7660" spans="1:3" x14ac:dyDescent="0.15">
      <c r="A7660" s="619" t="s">
        <v>1098</v>
      </c>
      <c r="B7660" s="618">
        <v>2013</v>
      </c>
      <c r="C7660" s="619" t="s">
        <v>424</v>
      </c>
    </row>
    <row r="7661" spans="1:3" x14ac:dyDescent="0.15">
      <c r="A7661" s="619" t="s">
        <v>1098</v>
      </c>
      <c r="B7661" s="618">
        <v>2013</v>
      </c>
      <c r="C7661" s="619" t="s">
        <v>424</v>
      </c>
    </row>
    <row r="7662" spans="1:3" x14ac:dyDescent="0.15">
      <c r="A7662" s="619" t="s">
        <v>1098</v>
      </c>
      <c r="B7662" s="618">
        <v>2013</v>
      </c>
      <c r="C7662" s="619" t="s">
        <v>437</v>
      </c>
    </row>
    <row r="7663" spans="1:3" x14ac:dyDescent="0.15">
      <c r="A7663" s="619" t="s">
        <v>1098</v>
      </c>
      <c r="B7663" s="618">
        <v>2013</v>
      </c>
      <c r="C7663" s="619" t="s">
        <v>424</v>
      </c>
    </row>
    <row r="7664" spans="1:3" x14ac:dyDescent="0.15">
      <c r="A7664" s="619" t="s">
        <v>1098</v>
      </c>
      <c r="B7664" s="618">
        <v>2013</v>
      </c>
      <c r="C7664" s="619" t="s">
        <v>437</v>
      </c>
    </row>
    <row r="7665" spans="1:3" x14ac:dyDescent="0.15">
      <c r="A7665" s="619" t="s">
        <v>1098</v>
      </c>
      <c r="B7665" s="618">
        <v>2013</v>
      </c>
      <c r="C7665" s="619" t="s">
        <v>437</v>
      </c>
    </row>
    <row r="7666" spans="1:3" x14ac:dyDescent="0.15">
      <c r="A7666" s="619" t="s">
        <v>1098</v>
      </c>
      <c r="B7666" s="618">
        <v>2013</v>
      </c>
      <c r="C7666" s="619" t="s">
        <v>424</v>
      </c>
    </row>
    <row r="7667" spans="1:3" x14ac:dyDescent="0.15">
      <c r="A7667" s="619" t="s">
        <v>1098</v>
      </c>
      <c r="B7667" s="618">
        <v>2013</v>
      </c>
      <c r="C7667" s="619" t="s">
        <v>424</v>
      </c>
    </row>
    <row r="7668" spans="1:3" x14ac:dyDescent="0.15">
      <c r="A7668" s="619" t="s">
        <v>1098</v>
      </c>
      <c r="B7668" s="618">
        <v>2013</v>
      </c>
      <c r="C7668" s="619" t="s">
        <v>424</v>
      </c>
    </row>
    <row r="7669" spans="1:3" x14ac:dyDescent="0.15">
      <c r="A7669" s="619" t="s">
        <v>1098</v>
      </c>
      <c r="B7669" s="618">
        <v>2013</v>
      </c>
      <c r="C7669" s="619" t="s">
        <v>424</v>
      </c>
    </row>
    <row r="7670" spans="1:3" x14ac:dyDescent="0.15">
      <c r="A7670" s="619" t="s">
        <v>1098</v>
      </c>
      <c r="B7670" s="618">
        <v>2013</v>
      </c>
      <c r="C7670" s="619" t="s">
        <v>424</v>
      </c>
    </row>
    <row r="7671" spans="1:3" x14ac:dyDescent="0.15">
      <c r="A7671" s="619" t="s">
        <v>1098</v>
      </c>
      <c r="B7671" s="618">
        <v>2013</v>
      </c>
      <c r="C7671" s="619" t="s">
        <v>424</v>
      </c>
    </row>
    <row r="7672" spans="1:3" x14ac:dyDescent="0.15">
      <c r="A7672" s="619" t="s">
        <v>1098</v>
      </c>
      <c r="B7672" s="618">
        <v>2013</v>
      </c>
      <c r="C7672" s="619" t="s">
        <v>424</v>
      </c>
    </row>
    <row r="7673" spans="1:3" x14ac:dyDescent="0.15">
      <c r="A7673" s="619" t="s">
        <v>1098</v>
      </c>
      <c r="B7673" s="618">
        <v>2013</v>
      </c>
      <c r="C7673" s="619" t="s">
        <v>1102</v>
      </c>
    </row>
    <row r="7674" spans="1:3" x14ac:dyDescent="0.15">
      <c r="A7674" s="619" t="s">
        <v>1098</v>
      </c>
      <c r="B7674" s="618">
        <v>2013</v>
      </c>
      <c r="C7674" s="619" t="s">
        <v>1080</v>
      </c>
    </row>
    <row r="7675" spans="1:3" x14ac:dyDescent="0.15">
      <c r="A7675" s="619" t="s">
        <v>1098</v>
      </c>
      <c r="B7675" s="618">
        <v>2013</v>
      </c>
      <c r="C7675" s="619" t="s">
        <v>424</v>
      </c>
    </row>
    <row r="7676" spans="1:3" x14ac:dyDescent="0.15">
      <c r="A7676" s="619" t="s">
        <v>1098</v>
      </c>
      <c r="B7676" s="618">
        <v>2013</v>
      </c>
      <c r="C7676" s="619" t="s">
        <v>424</v>
      </c>
    </row>
    <row r="7677" spans="1:3" x14ac:dyDescent="0.15">
      <c r="A7677" s="619" t="s">
        <v>1098</v>
      </c>
      <c r="B7677" s="618">
        <v>2013</v>
      </c>
      <c r="C7677" s="619" t="s">
        <v>437</v>
      </c>
    </row>
    <row r="7678" spans="1:3" x14ac:dyDescent="0.15">
      <c r="A7678" s="619" t="s">
        <v>1098</v>
      </c>
      <c r="B7678" s="618">
        <v>2013</v>
      </c>
      <c r="C7678" s="619" t="s">
        <v>437</v>
      </c>
    </row>
    <row r="7679" spans="1:3" x14ac:dyDescent="0.15">
      <c r="A7679" s="619" t="s">
        <v>1098</v>
      </c>
      <c r="B7679" s="618">
        <v>2013</v>
      </c>
      <c r="C7679" s="619" t="s">
        <v>424</v>
      </c>
    </row>
    <row r="7680" spans="1:3" x14ac:dyDescent="0.15">
      <c r="A7680" s="619" t="s">
        <v>1098</v>
      </c>
      <c r="B7680" s="618">
        <v>2013</v>
      </c>
      <c r="C7680" s="619" t="s">
        <v>424</v>
      </c>
    </row>
    <row r="7681" spans="1:3" x14ac:dyDescent="0.15">
      <c r="A7681" s="619" t="s">
        <v>1098</v>
      </c>
      <c r="B7681" s="618">
        <v>2013</v>
      </c>
      <c r="C7681" s="619" t="s">
        <v>424</v>
      </c>
    </row>
    <row r="7682" spans="1:3" x14ac:dyDescent="0.15">
      <c r="A7682" s="619" t="s">
        <v>1098</v>
      </c>
      <c r="B7682" s="618">
        <v>2013</v>
      </c>
      <c r="C7682" s="619" t="s">
        <v>424</v>
      </c>
    </row>
    <row r="7683" spans="1:3" x14ac:dyDescent="0.15">
      <c r="A7683" s="619" t="s">
        <v>1098</v>
      </c>
      <c r="B7683" s="618">
        <v>2013</v>
      </c>
      <c r="C7683" s="619" t="s">
        <v>424</v>
      </c>
    </row>
    <row r="7684" spans="1:3" x14ac:dyDescent="0.15">
      <c r="A7684" s="619" t="s">
        <v>1098</v>
      </c>
      <c r="B7684" s="618">
        <v>2013</v>
      </c>
      <c r="C7684" s="619" t="s">
        <v>424</v>
      </c>
    </row>
    <row r="7685" spans="1:3" x14ac:dyDescent="0.15">
      <c r="A7685" s="619" t="s">
        <v>1098</v>
      </c>
      <c r="B7685" s="618">
        <v>2013</v>
      </c>
      <c r="C7685" s="619" t="s">
        <v>424</v>
      </c>
    </row>
    <row r="7686" spans="1:3" x14ac:dyDescent="0.15">
      <c r="A7686" s="619" t="s">
        <v>1098</v>
      </c>
      <c r="B7686" s="618">
        <v>2013</v>
      </c>
      <c r="C7686" s="619" t="s">
        <v>1102</v>
      </c>
    </row>
    <row r="7687" spans="1:3" x14ac:dyDescent="0.15">
      <c r="A7687" s="619" t="s">
        <v>1098</v>
      </c>
      <c r="B7687" s="618">
        <v>2013</v>
      </c>
      <c r="C7687" s="619" t="s">
        <v>424</v>
      </c>
    </row>
    <row r="7688" spans="1:3" x14ac:dyDescent="0.15">
      <c r="A7688" s="619" t="s">
        <v>1098</v>
      </c>
      <c r="B7688" s="618">
        <v>2013</v>
      </c>
      <c r="C7688" s="619" t="s">
        <v>437</v>
      </c>
    </row>
    <row r="7689" spans="1:3" x14ac:dyDescent="0.15">
      <c r="A7689" s="619" t="s">
        <v>1098</v>
      </c>
      <c r="B7689" s="618">
        <v>2013</v>
      </c>
      <c r="C7689" s="619" t="s">
        <v>424</v>
      </c>
    </row>
    <row r="7690" spans="1:3" x14ac:dyDescent="0.15">
      <c r="A7690" s="619" t="s">
        <v>1098</v>
      </c>
      <c r="B7690" s="618">
        <v>2013</v>
      </c>
      <c r="C7690" s="619" t="s">
        <v>424</v>
      </c>
    </row>
    <row r="7691" spans="1:3" x14ac:dyDescent="0.15">
      <c r="A7691" s="619" t="s">
        <v>1098</v>
      </c>
      <c r="B7691" s="618">
        <v>2013</v>
      </c>
      <c r="C7691" s="619" t="s">
        <v>437</v>
      </c>
    </row>
    <row r="7692" spans="1:3" x14ac:dyDescent="0.15">
      <c r="A7692" s="619" t="s">
        <v>1098</v>
      </c>
      <c r="B7692" s="618">
        <v>2013</v>
      </c>
      <c r="C7692" s="619" t="s">
        <v>1104</v>
      </c>
    </row>
    <row r="7693" spans="1:3" x14ac:dyDescent="0.15">
      <c r="A7693" s="619" t="s">
        <v>1098</v>
      </c>
      <c r="B7693" s="618">
        <v>2013</v>
      </c>
      <c r="C7693" s="619" t="s">
        <v>437</v>
      </c>
    </row>
    <row r="7694" spans="1:3" x14ac:dyDescent="0.15">
      <c r="A7694" s="619" t="s">
        <v>1098</v>
      </c>
      <c r="B7694" s="618">
        <v>2013</v>
      </c>
      <c r="C7694" s="619" t="s">
        <v>1080</v>
      </c>
    </row>
    <row r="7695" spans="1:3" x14ac:dyDescent="0.15">
      <c r="A7695" s="619" t="s">
        <v>1098</v>
      </c>
      <c r="B7695" s="618">
        <v>2013</v>
      </c>
      <c r="C7695" s="619" t="s">
        <v>424</v>
      </c>
    </row>
    <row r="7696" spans="1:3" x14ac:dyDescent="0.15">
      <c r="A7696" s="619" t="s">
        <v>1098</v>
      </c>
      <c r="B7696" s="618">
        <v>2013</v>
      </c>
      <c r="C7696" s="619" t="s">
        <v>1102</v>
      </c>
    </row>
    <row r="7697" spans="1:3" x14ac:dyDescent="0.15">
      <c r="A7697" s="619" t="s">
        <v>1098</v>
      </c>
      <c r="B7697" s="618">
        <v>2013</v>
      </c>
      <c r="C7697" s="619" t="s">
        <v>424</v>
      </c>
    </row>
    <row r="7698" spans="1:3" x14ac:dyDescent="0.15">
      <c r="A7698" s="619" t="s">
        <v>1098</v>
      </c>
      <c r="B7698" s="618">
        <v>2013</v>
      </c>
      <c r="C7698" s="619" t="s">
        <v>1080</v>
      </c>
    </row>
    <row r="7699" spans="1:3" x14ac:dyDescent="0.15">
      <c r="A7699" s="619" t="s">
        <v>1098</v>
      </c>
      <c r="B7699" s="618">
        <v>2013</v>
      </c>
      <c r="C7699" s="619" t="s">
        <v>424</v>
      </c>
    </row>
    <row r="7700" spans="1:3" x14ac:dyDescent="0.15">
      <c r="A7700" s="619" t="s">
        <v>1098</v>
      </c>
      <c r="B7700" s="618">
        <v>2013</v>
      </c>
      <c r="C7700" s="619" t="s">
        <v>437</v>
      </c>
    </row>
    <row r="7701" spans="1:3" x14ac:dyDescent="0.15">
      <c r="A7701" s="619" t="s">
        <v>1098</v>
      </c>
      <c r="B7701" s="618">
        <v>2013</v>
      </c>
      <c r="C7701" s="619" t="s">
        <v>424</v>
      </c>
    </row>
    <row r="7702" spans="1:3" x14ac:dyDescent="0.15">
      <c r="A7702" s="619" t="s">
        <v>1098</v>
      </c>
      <c r="B7702" s="618">
        <v>2013</v>
      </c>
      <c r="C7702" s="619" t="s">
        <v>1080</v>
      </c>
    </row>
    <row r="7703" spans="1:3" x14ac:dyDescent="0.15">
      <c r="A7703" s="619" t="s">
        <v>1098</v>
      </c>
      <c r="B7703" s="618">
        <v>2013</v>
      </c>
      <c r="C7703" s="619" t="s">
        <v>424</v>
      </c>
    </row>
    <row r="7704" spans="1:3" x14ac:dyDescent="0.15">
      <c r="A7704" s="619" t="s">
        <v>1098</v>
      </c>
      <c r="B7704" s="618">
        <v>2013</v>
      </c>
      <c r="C7704" s="619" t="s">
        <v>424</v>
      </c>
    </row>
    <row r="7705" spans="1:3" x14ac:dyDescent="0.15">
      <c r="A7705" s="619" t="s">
        <v>1098</v>
      </c>
      <c r="B7705" s="618">
        <v>2013</v>
      </c>
      <c r="C7705" s="619" t="s">
        <v>1103</v>
      </c>
    </row>
    <row r="7706" spans="1:3" x14ac:dyDescent="0.15">
      <c r="A7706" s="619" t="s">
        <v>1098</v>
      </c>
      <c r="B7706" s="618">
        <v>2013</v>
      </c>
      <c r="C7706" s="619" t="s">
        <v>1103</v>
      </c>
    </row>
    <row r="7707" spans="1:3" x14ac:dyDescent="0.15">
      <c r="A7707" s="619" t="s">
        <v>1098</v>
      </c>
      <c r="B7707" s="618">
        <v>2013</v>
      </c>
      <c r="C7707" s="619" t="s">
        <v>424</v>
      </c>
    </row>
    <row r="7708" spans="1:3" x14ac:dyDescent="0.15">
      <c r="A7708" s="619" t="s">
        <v>1098</v>
      </c>
      <c r="B7708" s="618">
        <v>2013</v>
      </c>
      <c r="C7708" s="619" t="s">
        <v>424</v>
      </c>
    </row>
    <row r="7709" spans="1:3" x14ac:dyDescent="0.15">
      <c r="A7709" s="619" t="s">
        <v>1098</v>
      </c>
      <c r="B7709" s="618">
        <v>2013</v>
      </c>
      <c r="C7709" s="619" t="s">
        <v>437</v>
      </c>
    </row>
    <row r="7710" spans="1:3" x14ac:dyDescent="0.15">
      <c r="A7710" s="619" t="s">
        <v>1098</v>
      </c>
      <c r="B7710" s="618">
        <v>2013</v>
      </c>
      <c r="C7710" s="619" t="s">
        <v>437</v>
      </c>
    </row>
    <row r="7711" spans="1:3" x14ac:dyDescent="0.15">
      <c r="A7711" s="619" t="s">
        <v>1098</v>
      </c>
      <c r="B7711" s="618">
        <v>2013</v>
      </c>
      <c r="C7711" s="619" t="s">
        <v>424</v>
      </c>
    </row>
    <row r="7712" spans="1:3" x14ac:dyDescent="0.15">
      <c r="A7712" s="619" t="s">
        <v>1098</v>
      </c>
      <c r="B7712" s="618">
        <v>2013</v>
      </c>
      <c r="C7712" s="619" t="s">
        <v>437</v>
      </c>
    </row>
    <row r="7713" spans="1:3" x14ac:dyDescent="0.15">
      <c r="A7713" s="619" t="s">
        <v>1098</v>
      </c>
      <c r="B7713" s="618">
        <v>2013</v>
      </c>
      <c r="C7713" s="619" t="s">
        <v>1105</v>
      </c>
    </row>
    <row r="7714" spans="1:3" x14ac:dyDescent="0.15">
      <c r="A7714" s="619" t="s">
        <v>1098</v>
      </c>
      <c r="B7714" s="618">
        <v>2013</v>
      </c>
      <c r="C7714" s="619" t="s">
        <v>437</v>
      </c>
    </row>
    <row r="7715" spans="1:3" x14ac:dyDescent="0.15">
      <c r="A7715" s="619" t="s">
        <v>1098</v>
      </c>
      <c r="B7715" s="618">
        <v>2013</v>
      </c>
      <c r="C7715" s="619" t="s">
        <v>1080</v>
      </c>
    </row>
    <row r="7716" spans="1:3" x14ac:dyDescent="0.15">
      <c r="A7716" s="619" t="s">
        <v>1098</v>
      </c>
      <c r="B7716" s="618">
        <v>2013</v>
      </c>
      <c r="C7716" s="619" t="s">
        <v>437</v>
      </c>
    </row>
    <row r="7717" spans="1:3" x14ac:dyDescent="0.15">
      <c r="A7717" s="619" t="s">
        <v>1098</v>
      </c>
      <c r="B7717" s="618">
        <v>2013</v>
      </c>
      <c r="C7717" s="619" t="s">
        <v>1101</v>
      </c>
    </row>
    <row r="7718" spans="1:3" x14ac:dyDescent="0.15">
      <c r="A7718" s="619" t="s">
        <v>1098</v>
      </c>
      <c r="B7718" s="618">
        <v>2013</v>
      </c>
      <c r="C7718" s="619" t="s">
        <v>1104</v>
      </c>
    </row>
    <row r="7719" spans="1:3" x14ac:dyDescent="0.15">
      <c r="A7719" s="619" t="s">
        <v>1098</v>
      </c>
      <c r="B7719" s="618">
        <v>2013</v>
      </c>
      <c r="C7719" s="619" t="s">
        <v>1102</v>
      </c>
    </row>
    <row r="7720" spans="1:3" x14ac:dyDescent="0.15">
      <c r="A7720" s="619" t="s">
        <v>1098</v>
      </c>
      <c r="B7720" s="618">
        <v>2013</v>
      </c>
      <c r="C7720" s="619" t="s">
        <v>424</v>
      </c>
    </row>
    <row r="7721" spans="1:3" x14ac:dyDescent="0.15">
      <c r="A7721" s="619" t="s">
        <v>1098</v>
      </c>
      <c r="B7721" s="618">
        <v>2013</v>
      </c>
      <c r="C7721" s="619" t="s">
        <v>424</v>
      </c>
    </row>
    <row r="7722" spans="1:3" x14ac:dyDescent="0.15">
      <c r="A7722" s="619" t="s">
        <v>1098</v>
      </c>
      <c r="B7722" s="618">
        <v>2013</v>
      </c>
      <c r="C7722" s="619" t="s">
        <v>1105</v>
      </c>
    </row>
    <row r="7723" spans="1:3" x14ac:dyDescent="0.15">
      <c r="A7723" s="619" t="s">
        <v>1098</v>
      </c>
      <c r="B7723" s="618">
        <v>2013</v>
      </c>
      <c r="C7723" s="619" t="s">
        <v>1104</v>
      </c>
    </row>
    <row r="7724" spans="1:3" x14ac:dyDescent="0.15">
      <c r="A7724" s="619" t="s">
        <v>1098</v>
      </c>
      <c r="B7724" s="618">
        <v>2013</v>
      </c>
      <c r="C7724" s="619" t="s">
        <v>424</v>
      </c>
    </row>
    <row r="7725" spans="1:3" x14ac:dyDescent="0.15">
      <c r="A7725" s="619" t="s">
        <v>1098</v>
      </c>
      <c r="B7725" s="618">
        <v>2013</v>
      </c>
      <c r="C7725" s="619" t="s">
        <v>1103</v>
      </c>
    </row>
    <row r="7726" spans="1:3" x14ac:dyDescent="0.15">
      <c r="A7726" s="619" t="s">
        <v>1098</v>
      </c>
      <c r="B7726" s="618">
        <v>2013</v>
      </c>
      <c r="C7726" s="619" t="s">
        <v>424</v>
      </c>
    </row>
    <row r="7727" spans="1:3" x14ac:dyDescent="0.15">
      <c r="A7727" s="619" t="s">
        <v>1098</v>
      </c>
      <c r="B7727" s="618">
        <v>2013</v>
      </c>
      <c r="C7727" s="619" t="s">
        <v>424</v>
      </c>
    </row>
    <row r="7728" spans="1:3" x14ac:dyDescent="0.15">
      <c r="A7728" s="619" t="s">
        <v>1098</v>
      </c>
      <c r="B7728" s="618">
        <v>2013</v>
      </c>
      <c r="C7728" s="619" t="s">
        <v>1080</v>
      </c>
    </row>
    <row r="7729" spans="1:3" x14ac:dyDescent="0.15">
      <c r="A7729" s="619" t="s">
        <v>1098</v>
      </c>
      <c r="B7729" s="618">
        <v>2013</v>
      </c>
      <c r="C7729" s="619" t="s">
        <v>1107</v>
      </c>
    </row>
    <row r="7730" spans="1:3" x14ac:dyDescent="0.15">
      <c r="A7730" s="619" t="s">
        <v>1098</v>
      </c>
      <c r="B7730" s="618">
        <v>2013</v>
      </c>
      <c r="C7730" s="619" t="s">
        <v>437</v>
      </c>
    </row>
    <row r="7731" spans="1:3" x14ac:dyDescent="0.15">
      <c r="A7731" s="619" t="s">
        <v>1098</v>
      </c>
      <c r="B7731" s="618">
        <v>2013</v>
      </c>
      <c r="C7731" s="619" t="s">
        <v>424</v>
      </c>
    </row>
    <row r="7732" spans="1:3" x14ac:dyDescent="0.15">
      <c r="A7732" s="619" t="s">
        <v>1098</v>
      </c>
      <c r="B7732" s="618">
        <v>2013</v>
      </c>
      <c r="C7732" s="619" t="s">
        <v>424</v>
      </c>
    </row>
    <row r="7733" spans="1:3" x14ac:dyDescent="0.15">
      <c r="A7733" s="619" t="s">
        <v>1098</v>
      </c>
      <c r="B7733" s="618">
        <v>2013</v>
      </c>
      <c r="C7733" s="619" t="s">
        <v>424</v>
      </c>
    </row>
    <row r="7734" spans="1:3" x14ac:dyDescent="0.15">
      <c r="A7734" s="619" t="s">
        <v>1098</v>
      </c>
      <c r="B7734" s="618">
        <v>2013</v>
      </c>
      <c r="C7734" s="619" t="s">
        <v>424</v>
      </c>
    </row>
    <row r="7735" spans="1:3" x14ac:dyDescent="0.15">
      <c r="A7735" s="619" t="s">
        <v>1098</v>
      </c>
      <c r="B7735" s="618">
        <v>2013</v>
      </c>
      <c r="C7735" s="619" t="s">
        <v>1080</v>
      </c>
    </row>
    <row r="7736" spans="1:3" x14ac:dyDescent="0.15">
      <c r="A7736" s="619" t="s">
        <v>1098</v>
      </c>
      <c r="B7736" s="618">
        <v>2013</v>
      </c>
      <c r="C7736" s="619" t="s">
        <v>1080</v>
      </c>
    </row>
    <row r="7737" spans="1:3" x14ac:dyDescent="0.15">
      <c r="A7737" s="619" t="s">
        <v>1098</v>
      </c>
      <c r="B7737" s="618">
        <v>2013</v>
      </c>
      <c r="C7737" s="619" t="s">
        <v>1080</v>
      </c>
    </row>
    <row r="7738" spans="1:3" x14ac:dyDescent="0.15">
      <c r="A7738" s="619" t="s">
        <v>1098</v>
      </c>
      <c r="B7738" s="618">
        <v>2013</v>
      </c>
      <c r="C7738" s="619" t="s">
        <v>1102</v>
      </c>
    </row>
    <row r="7739" spans="1:3" x14ac:dyDescent="0.15">
      <c r="A7739" s="619" t="s">
        <v>1098</v>
      </c>
      <c r="B7739" s="618">
        <v>2013</v>
      </c>
      <c r="C7739" s="619" t="s">
        <v>1080</v>
      </c>
    </row>
    <row r="7740" spans="1:3" x14ac:dyDescent="0.15">
      <c r="A7740" s="619" t="s">
        <v>1098</v>
      </c>
      <c r="B7740" s="618">
        <v>2013</v>
      </c>
      <c r="C7740" s="619" t="s">
        <v>1102</v>
      </c>
    </row>
    <row r="7741" spans="1:3" x14ac:dyDescent="0.15">
      <c r="A7741" s="619" t="s">
        <v>1098</v>
      </c>
      <c r="B7741" s="618">
        <v>2013</v>
      </c>
      <c r="C7741" s="619" t="s">
        <v>424</v>
      </c>
    </row>
    <row r="7742" spans="1:3" x14ac:dyDescent="0.15">
      <c r="A7742" s="619" t="s">
        <v>1098</v>
      </c>
      <c r="B7742" s="618">
        <v>2013</v>
      </c>
      <c r="C7742" s="619" t="s">
        <v>437</v>
      </c>
    </row>
    <row r="7743" spans="1:3" x14ac:dyDescent="0.15">
      <c r="A7743" s="619" t="s">
        <v>1098</v>
      </c>
      <c r="B7743" s="618">
        <v>2013</v>
      </c>
      <c r="C7743" s="619" t="s">
        <v>1102</v>
      </c>
    </row>
    <row r="7744" spans="1:3" x14ac:dyDescent="0.15">
      <c r="A7744" s="619" t="s">
        <v>1098</v>
      </c>
      <c r="B7744" s="618">
        <v>2013</v>
      </c>
      <c r="C7744" s="619" t="s">
        <v>437</v>
      </c>
    </row>
    <row r="7745" spans="1:3" x14ac:dyDescent="0.15">
      <c r="A7745" s="619" t="s">
        <v>1098</v>
      </c>
      <c r="B7745" s="618">
        <v>2013</v>
      </c>
      <c r="C7745" s="619" t="s">
        <v>1080</v>
      </c>
    </row>
    <row r="7746" spans="1:3" x14ac:dyDescent="0.15">
      <c r="A7746" s="619" t="s">
        <v>1098</v>
      </c>
      <c r="B7746" s="618">
        <v>2013</v>
      </c>
      <c r="C7746" s="619" t="s">
        <v>424</v>
      </c>
    </row>
    <row r="7747" spans="1:3" x14ac:dyDescent="0.15">
      <c r="A7747" s="619" t="s">
        <v>1098</v>
      </c>
      <c r="B7747" s="618">
        <v>2013</v>
      </c>
      <c r="C7747" s="619" t="s">
        <v>424</v>
      </c>
    </row>
    <row r="7748" spans="1:3" x14ac:dyDescent="0.15">
      <c r="A7748" s="619" t="s">
        <v>1098</v>
      </c>
      <c r="B7748" s="618">
        <v>2013</v>
      </c>
      <c r="C7748" s="619" t="s">
        <v>424</v>
      </c>
    </row>
    <row r="7749" spans="1:3" x14ac:dyDescent="0.15">
      <c r="A7749" s="619" t="s">
        <v>1098</v>
      </c>
      <c r="B7749" s="618">
        <v>2013</v>
      </c>
      <c r="C7749" s="619" t="s">
        <v>424</v>
      </c>
    </row>
    <row r="7750" spans="1:3" x14ac:dyDescent="0.15">
      <c r="A7750" s="619" t="s">
        <v>1098</v>
      </c>
      <c r="B7750" s="618">
        <v>2013</v>
      </c>
      <c r="C7750" s="619" t="s">
        <v>424</v>
      </c>
    </row>
    <row r="7751" spans="1:3" x14ac:dyDescent="0.15">
      <c r="A7751" s="619" t="s">
        <v>1098</v>
      </c>
      <c r="B7751" s="618">
        <v>2013</v>
      </c>
      <c r="C7751" s="619" t="s">
        <v>424</v>
      </c>
    </row>
    <row r="7752" spans="1:3" x14ac:dyDescent="0.15">
      <c r="A7752" s="619" t="s">
        <v>1098</v>
      </c>
      <c r="B7752" s="618">
        <v>2013</v>
      </c>
      <c r="C7752" s="619" t="s">
        <v>1080</v>
      </c>
    </row>
    <row r="7753" spans="1:3" x14ac:dyDescent="0.15">
      <c r="A7753" s="619" t="s">
        <v>1098</v>
      </c>
      <c r="B7753" s="618">
        <v>2013</v>
      </c>
      <c r="C7753" s="619" t="s">
        <v>1080</v>
      </c>
    </row>
    <row r="7754" spans="1:3" x14ac:dyDescent="0.15">
      <c r="A7754" s="619" t="s">
        <v>1098</v>
      </c>
      <c r="B7754" s="618">
        <v>2013</v>
      </c>
      <c r="C7754" s="619" t="s">
        <v>437</v>
      </c>
    </row>
    <row r="7755" spans="1:3" x14ac:dyDescent="0.15">
      <c r="A7755" s="619" t="s">
        <v>1098</v>
      </c>
      <c r="B7755" s="618">
        <v>2013</v>
      </c>
      <c r="C7755" s="619" t="s">
        <v>424</v>
      </c>
    </row>
    <row r="7756" spans="1:3" x14ac:dyDescent="0.15">
      <c r="A7756" s="619" t="s">
        <v>1098</v>
      </c>
      <c r="B7756" s="618">
        <v>2013</v>
      </c>
      <c r="C7756" s="619" t="s">
        <v>424</v>
      </c>
    </row>
    <row r="7757" spans="1:3" x14ac:dyDescent="0.15">
      <c r="A7757" s="619" t="s">
        <v>1098</v>
      </c>
      <c r="B7757" s="618">
        <v>2013</v>
      </c>
      <c r="C7757" s="619" t="s">
        <v>424</v>
      </c>
    </row>
    <row r="7758" spans="1:3" x14ac:dyDescent="0.15">
      <c r="A7758" s="619" t="s">
        <v>1098</v>
      </c>
      <c r="B7758" s="618">
        <v>2013</v>
      </c>
      <c r="C7758" s="619" t="s">
        <v>424</v>
      </c>
    </row>
    <row r="7759" spans="1:3" x14ac:dyDescent="0.15">
      <c r="A7759" s="619" t="s">
        <v>1098</v>
      </c>
      <c r="B7759" s="618">
        <v>2013</v>
      </c>
      <c r="C7759" s="619" t="s">
        <v>424</v>
      </c>
    </row>
    <row r="7760" spans="1:3" x14ac:dyDescent="0.15">
      <c r="A7760" s="619" t="s">
        <v>1098</v>
      </c>
      <c r="B7760" s="618">
        <v>2013</v>
      </c>
      <c r="C7760" s="619" t="s">
        <v>424</v>
      </c>
    </row>
    <row r="7761" spans="1:3" x14ac:dyDescent="0.15">
      <c r="A7761" s="619" t="s">
        <v>1098</v>
      </c>
      <c r="B7761" s="618">
        <v>2013</v>
      </c>
      <c r="C7761" s="619" t="s">
        <v>437</v>
      </c>
    </row>
    <row r="7762" spans="1:3" x14ac:dyDescent="0.15">
      <c r="A7762" s="619" t="s">
        <v>1098</v>
      </c>
      <c r="B7762" s="618">
        <v>2013</v>
      </c>
      <c r="C7762" s="619" t="s">
        <v>437</v>
      </c>
    </row>
    <row r="7763" spans="1:3" x14ac:dyDescent="0.15">
      <c r="A7763" s="619" t="s">
        <v>1098</v>
      </c>
      <c r="B7763" s="618">
        <v>2013</v>
      </c>
      <c r="C7763" s="619" t="s">
        <v>424</v>
      </c>
    </row>
    <row r="7764" spans="1:3" x14ac:dyDescent="0.15">
      <c r="A7764" s="619" t="s">
        <v>1098</v>
      </c>
      <c r="B7764" s="618">
        <v>2013</v>
      </c>
      <c r="C7764" s="619" t="s">
        <v>437</v>
      </c>
    </row>
    <row r="7765" spans="1:3" x14ac:dyDescent="0.15">
      <c r="A7765" s="619" t="s">
        <v>1098</v>
      </c>
      <c r="B7765" s="618">
        <v>2013</v>
      </c>
      <c r="C7765" s="619" t="s">
        <v>437</v>
      </c>
    </row>
    <row r="7766" spans="1:3" x14ac:dyDescent="0.15">
      <c r="A7766" s="619" t="s">
        <v>1098</v>
      </c>
      <c r="B7766" s="618">
        <v>2013</v>
      </c>
      <c r="C7766" s="619" t="s">
        <v>424</v>
      </c>
    </row>
    <row r="7767" spans="1:3" x14ac:dyDescent="0.15">
      <c r="A7767" s="619" t="s">
        <v>1098</v>
      </c>
      <c r="B7767" s="618">
        <v>2013</v>
      </c>
      <c r="C7767" s="619" t="s">
        <v>1080</v>
      </c>
    </row>
    <row r="7768" spans="1:3" x14ac:dyDescent="0.15">
      <c r="A7768" s="619" t="s">
        <v>1098</v>
      </c>
      <c r="B7768" s="618">
        <v>2013</v>
      </c>
      <c r="C7768" s="619" t="s">
        <v>424</v>
      </c>
    </row>
    <row r="7769" spans="1:3" x14ac:dyDescent="0.15">
      <c r="A7769" s="619" t="s">
        <v>1098</v>
      </c>
      <c r="B7769" s="618">
        <v>2013</v>
      </c>
      <c r="C7769" s="619" t="s">
        <v>424</v>
      </c>
    </row>
    <row r="7770" spans="1:3" x14ac:dyDescent="0.15">
      <c r="A7770" s="619" t="s">
        <v>1098</v>
      </c>
      <c r="B7770" s="618">
        <v>2013</v>
      </c>
      <c r="C7770" s="619" t="s">
        <v>424</v>
      </c>
    </row>
    <row r="7771" spans="1:3" x14ac:dyDescent="0.15">
      <c r="A7771" s="619" t="s">
        <v>1098</v>
      </c>
      <c r="B7771" s="618">
        <v>2013</v>
      </c>
      <c r="C7771" s="619" t="s">
        <v>437</v>
      </c>
    </row>
    <row r="7772" spans="1:3" x14ac:dyDescent="0.15">
      <c r="A7772" s="619" t="s">
        <v>1098</v>
      </c>
      <c r="B7772" s="618">
        <v>2013</v>
      </c>
      <c r="C7772" s="619" t="s">
        <v>424</v>
      </c>
    </row>
    <row r="7773" spans="1:3" x14ac:dyDescent="0.15">
      <c r="A7773" s="619" t="s">
        <v>1098</v>
      </c>
      <c r="B7773" s="618">
        <v>2013</v>
      </c>
      <c r="C7773" s="619" t="s">
        <v>437</v>
      </c>
    </row>
    <row r="7774" spans="1:3" x14ac:dyDescent="0.15">
      <c r="A7774" s="619" t="s">
        <v>1098</v>
      </c>
      <c r="B7774" s="618">
        <v>2013</v>
      </c>
      <c r="C7774" s="619" t="s">
        <v>424</v>
      </c>
    </row>
    <row r="7775" spans="1:3" x14ac:dyDescent="0.15">
      <c r="A7775" s="619" t="s">
        <v>1098</v>
      </c>
      <c r="B7775" s="618">
        <v>2013</v>
      </c>
      <c r="C7775" s="619" t="s">
        <v>424</v>
      </c>
    </row>
    <row r="7776" spans="1:3" x14ac:dyDescent="0.15">
      <c r="A7776" s="619" t="s">
        <v>1098</v>
      </c>
      <c r="B7776" s="618">
        <v>2013</v>
      </c>
      <c r="C7776" s="619" t="s">
        <v>424</v>
      </c>
    </row>
    <row r="7777" spans="1:3" x14ac:dyDescent="0.15">
      <c r="A7777" s="619" t="s">
        <v>1098</v>
      </c>
      <c r="B7777" s="618">
        <v>2013</v>
      </c>
      <c r="C7777" s="619" t="s">
        <v>1102</v>
      </c>
    </row>
    <row r="7778" spans="1:3" x14ac:dyDescent="0.15">
      <c r="A7778" s="619" t="s">
        <v>1098</v>
      </c>
      <c r="B7778" s="618">
        <v>2013</v>
      </c>
      <c r="C7778" s="619" t="s">
        <v>424</v>
      </c>
    </row>
    <row r="7779" spans="1:3" x14ac:dyDescent="0.15">
      <c r="A7779" s="619" t="s">
        <v>1098</v>
      </c>
      <c r="B7779" s="618">
        <v>2013</v>
      </c>
      <c r="C7779" s="619" t="s">
        <v>437</v>
      </c>
    </row>
    <row r="7780" spans="1:3" x14ac:dyDescent="0.15">
      <c r="A7780" s="619" t="s">
        <v>1098</v>
      </c>
      <c r="B7780" s="618">
        <v>2013</v>
      </c>
      <c r="C7780" s="619" t="s">
        <v>424</v>
      </c>
    </row>
    <row r="7781" spans="1:3" x14ac:dyDescent="0.15">
      <c r="A7781" s="619" t="s">
        <v>1098</v>
      </c>
      <c r="B7781" s="618">
        <v>2013</v>
      </c>
      <c r="C7781" s="619" t="s">
        <v>455</v>
      </c>
    </row>
    <row r="7782" spans="1:3" x14ac:dyDescent="0.15">
      <c r="A7782" s="619" t="s">
        <v>1098</v>
      </c>
      <c r="B7782" s="618">
        <v>2013</v>
      </c>
      <c r="C7782" s="619" t="s">
        <v>424</v>
      </c>
    </row>
    <row r="7783" spans="1:3" x14ac:dyDescent="0.15">
      <c r="A7783" s="619" t="s">
        <v>1098</v>
      </c>
      <c r="B7783" s="618">
        <v>2013</v>
      </c>
      <c r="C7783" s="619" t="s">
        <v>437</v>
      </c>
    </row>
    <row r="7784" spans="1:3" x14ac:dyDescent="0.15">
      <c r="A7784" s="619" t="s">
        <v>1098</v>
      </c>
      <c r="B7784" s="618">
        <v>2013</v>
      </c>
      <c r="C7784" s="619" t="s">
        <v>1102</v>
      </c>
    </row>
    <row r="7785" spans="1:3" x14ac:dyDescent="0.15">
      <c r="A7785" s="619" t="s">
        <v>1098</v>
      </c>
      <c r="B7785" s="618">
        <v>2013</v>
      </c>
      <c r="C7785" s="619" t="s">
        <v>437</v>
      </c>
    </row>
    <row r="7786" spans="1:3" x14ac:dyDescent="0.15">
      <c r="A7786" s="619" t="s">
        <v>1098</v>
      </c>
      <c r="B7786" s="618">
        <v>2013</v>
      </c>
      <c r="C7786" s="619" t="s">
        <v>437</v>
      </c>
    </row>
    <row r="7787" spans="1:3" x14ac:dyDescent="0.15">
      <c r="A7787" s="619" t="s">
        <v>1098</v>
      </c>
      <c r="B7787" s="618">
        <v>2013</v>
      </c>
      <c r="C7787" s="619" t="s">
        <v>424</v>
      </c>
    </row>
    <row r="7788" spans="1:3" x14ac:dyDescent="0.15">
      <c r="A7788" s="619" t="s">
        <v>1098</v>
      </c>
      <c r="B7788" s="618">
        <v>2013</v>
      </c>
      <c r="C7788" s="619" t="s">
        <v>437</v>
      </c>
    </row>
    <row r="7789" spans="1:3" x14ac:dyDescent="0.15">
      <c r="A7789" s="619" t="s">
        <v>1098</v>
      </c>
      <c r="B7789" s="618">
        <v>2013</v>
      </c>
      <c r="C7789" s="619" t="s">
        <v>437</v>
      </c>
    </row>
    <row r="7790" spans="1:3" x14ac:dyDescent="0.15">
      <c r="A7790" s="619" t="s">
        <v>1098</v>
      </c>
      <c r="B7790" s="618">
        <v>2013</v>
      </c>
      <c r="C7790" s="619" t="s">
        <v>437</v>
      </c>
    </row>
    <row r="7791" spans="1:3" x14ac:dyDescent="0.15">
      <c r="A7791" s="619" t="s">
        <v>1098</v>
      </c>
      <c r="B7791" s="618">
        <v>2013</v>
      </c>
      <c r="C7791" s="619" t="s">
        <v>437</v>
      </c>
    </row>
    <row r="7792" spans="1:3" x14ac:dyDescent="0.15">
      <c r="A7792" s="619" t="s">
        <v>1098</v>
      </c>
      <c r="B7792" s="618">
        <v>2013</v>
      </c>
      <c r="C7792" s="619" t="s">
        <v>437</v>
      </c>
    </row>
    <row r="7793" spans="1:3" x14ac:dyDescent="0.15">
      <c r="A7793" s="619" t="s">
        <v>1098</v>
      </c>
      <c r="B7793" s="618">
        <v>2013</v>
      </c>
      <c r="C7793" s="619" t="s">
        <v>424</v>
      </c>
    </row>
    <row r="7794" spans="1:3" x14ac:dyDescent="0.15">
      <c r="A7794" s="619" t="s">
        <v>1098</v>
      </c>
      <c r="B7794" s="618">
        <v>2013</v>
      </c>
      <c r="C7794" s="619" t="s">
        <v>424</v>
      </c>
    </row>
    <row r="7795" spans="1:3" x14ac:dyDescent="0.15">
      <c r="A7795" s="619" t="s">
        <v>1098</v>
      </c>
      <c r="B7795" s="618">
        <v>2013</v>
      </c>
      <c r="C7795" s="619" t="s">
        <v>437</v>
      </c>
    </row>
    <row r="7796" spans="1:3" x14ac:dyDescent="0.15">
      <c r="A7796" s="619" t="s">
        <v>1098</v>
      </c>
      <c r="B7796" s="618">
        <v>2013</v>
      </c>
      <c r="C7796" s="619" t="s">
        <v>424</v>
      </c>
    </row>
    <row r="7797" spans="1:3" x14ac:dyDescent="0.15">
      <c r="A7797" s="619" t="s">
        <v>1098</v>
      </c>
      <c r="B7797" s="618">
        <v>2013</v>
      </c>
      <c r="C7797" s="619" t="s">
        <v>437</v>
      </c>
    </row>
    <row r="7798" spans="1:3" x14ac:dyDescent="0.15">
      <c r="A7798" s="619" t="s">
        <v>1098</v>
      </c>
      <c r="B7798" s="618">
        <v>2013</v>
      </c>
      <c r="C7798" s="619" t="s">
        <v>424</v>
      </c>
    </row>
    <row r="7799" spans="1:3" x14ac:dyDescent="0.15">
      <c r="A7799" s="619" t="s">
        <v>1098</v>
      </c>
      <c r="B7799" s="618">
        <v>2013</v>
      </c>
      <c r="C7799" s="619" t="s">
        <v>1101</v>
      </c>
    </row>
    <row r="7800" spans="1:3" x14ac:dyDescent="0.15">
      <c r="A7800" s="619" t="s">
        <v>1098</v>
      </c>
      <c r="B7800" s="618">
        <v>2013</v>
      </c>
      <c r="C7800" s="619" t="s">
        <v>1101</v>
      </c>
    </row>
    <row r="7801" spans="1:3" x14ac:dyDescent="0.15">
      <c r="A7801" s="619" t="s">
        <v>1098</v>
      </c>
      <c r="B7801" s="618">
        <v>2013</v>
      </c>
      <c r="C7801" s="619" t="s">
        <v>424</v>
      </c>
    </row>
    <row r="7802" spans="1:3" x14ac:dyDescent="0.15">
      <c r="A7802" s="619" t="s">
        <v>1098</v>
      </c>
      <c r="B7802" s="618">
        <v>2013</v>
      </c>
      <c r="C7802" s="619" t="s">
        <v>424</v>
      </c>
    </row>
    <row r="7803" spans="1:3" x14ac:dyDescent="0.15">
      <c r="A7803" s="619" t="s">
        <v>1098</v>
      </c>
      <c r="B7803" s="618">
        <v>2013</v>
      </c>
      <c r="C7803" s="619" t="s">
        <v>437</v>
      </c>
    </row>
    <row r="7804" spans="1:3" x14ac:dyDescent="0.15">
      <c r="A7804" s="619" t="s">
        <v>1098</v>
      </c>
      <c r="B7804" s="618">
        <v>2013</v>
      </c>
      <c r="C7804" s="619" t="s">
        <v>424</v>
      </c>
    </row>
    <row r="7805" spans="1:3" x14ac:dyDescent="0.15">
      <c r="A7805" s="619" t="s">
        <v>1098</v>
      </c>
      <c r="B7805" s="618">
        <v>2013</v>
      </c>
      <c r="C7805" s="619" t="s">
        <v>424</v>
      </c>
    </row>
    <row r="7806" spans="1:3" x14ac:dyDescent="0.15">
      <c r="A7806" s="619" t="s">
        <v>1098</v>
      </c>
      <c r="B7806" s="618">
        <v>2013</v>
      </c>
      <c r="C7806" s="619" t="s">
        <v>424</v>
      </c>
    </row>
    <row r="7807" spans="1:3" x14ac:dyDescent="0.15">
      <c r="A7807" s="619" t="s">
        <v>1098</v>
      </c>
      <c r="B7807" s="618">
        <v>2013</v>
      </c>
      <c r="C7807" s="619" t="s">
        <v>424</v>
      </c>
    </row>
    <row r="7808" spans="1:3" x14ac:dyDescent="0.15">
      <c r="A7808" s="619" t="s">
        <v>1098</v>
      </c>
      <c r="B7808" s="618">
        <v>2013</v>
      </c>
      <c r="C7808" s="619" t="s">
        <v>424</v>
      </c>
    </row>
    <row r="7809" spans="1:3" x14ac:dyDescent="0.15">
      <c r="A7809" s="619" t="s">
        <v>1098</v>
      </c>
      <c r="B7809" s="618">
        <v>2013</v>
      </c>
      <c r="C7809" s="619" t="s">
        <v>424</v>
      </c>
    </row>
    <row r="7810" spans="1:3" x14ac:dyDescent="0.15">
      <c r="A7810" s="619" t="s">
        <v>1098</v>
      </c>
      <c r="B7810" s="618">
        <v>2013</v>
      </c>
      <c r="C7810" s="619" t="s">
        <v>1111</v>
      </c>
    </row>
    <row r="7811" spans="1:3" x14ac:dyDescent="0.15">
      <c r="A7811" s="619" t="s">
        <v>1098</v>
      </c>
      <c r="B7811" s="618">
        <v>2013</v>
      </c>
      <c r="C7811" s="619" t="s">
        <v>424</v>
      </c>
    </row>
    <row r="7812" spans="1:3" x14ac:dyDescent="0.15">
      <c r="A7812" s="619" t="s">
        <v>1098</v>
      </c>
      <c r="B7812" s="618">
        <v>2013</v>
      </c>
      <c r="C7812" s="619" t="s">
        <v>437</v>
      </c>
    </row>
    <row r="7813" spans="1:3" x14ac:dyDescent="0.15">
      <c r="A7813" s="619" t="s">
        <v>1098</v>
      </c>
      <c r="B7813" s="618">
        <v>2013</v>
      </c>
      <c r="C7813" s="619" t="s">
        <v>1107</v>
      </c>
    </row>
    <row r="7814" spans="1:3" x14ac:dyDescent="0.15">
      <c r="A7814" s="619" t="s">
        <v>1098</v>
      </c>
      <c r="B7814" s="618">
        <v>2013</v>
      </c>
      <c r="C7814" s="619" t="s">
        <v>1080</v>
      </c>
    </row>
    <row r="7815" spans="1:3" x14ac:dyDescent="0.15">
      <c r="A7815" s="619" t="s">
        <v>1098</v>
      </c>
      <c r="B7815" s="618">
        <v>2013</v>
      </c>
      <c r="C7815" s="619" t="s">
        <v>1107</v>
      </c>
    </row>
    <row r="7816" spans="1:3" x14ac:dyDescent="0.15">
      <c r="A7816" s="619" t="s">
        <v>1098</v>
      </c>
      <c r="B7816" s="618">
        <v>2013</v>
      </c>
      <c r="C7816" s="619" t="s">
        <v>1107</v>
      </c>
    </row>
    <row r="7817" spans="1:3" x14ac:dyDescent="0.15">
      <c r="A7817" s="619" t="s">
        <v>1098</v>
      </c>
      <c r="B7817" s="618">
        <v>2013</v>
      </c>
      <c r="C7817" s="619" t="s">
        <v>1080</v>
      </c>
    </row>
    <row r="7818" spans="1:3" x14ac:dyDescent="0.15">
      <c r="A7818" s="619" t="s">
        <v>1098</v>
      </c>
      <c r="B7818" s="618">
        <v>2013</v>
      </c>
      <c r="C7818" s="619" t="s">
        <v>424</v>
      </c>
    </row>
    <row r="7819" spans="1:3" x14ac:dyDescent="0.15">
      <c r="A7819" s="619" t="s">
        <v>1098</v>
      </c>
      <c r="B7819" s="618">
        <v>2013</v>
      </c>
      <c r="C7819" s="619" t="s">
        <v>424</v>
      </c>
    </row>
    <row r="7820" spans="1:3" x14ac:dyDescent="0.15">
      <c r="A7820" s="619" t="s">
        <v>1098</v>
      </c>
      <c r="B7820" s="618">
        <v>2013</v>
      </c>
      <c r="C7820" s="619" t="s">
        <v>1080</v>
      </c>
    </row>
    <row r="7821" spans="1:3" x14ac:dyDescent="0.15">
      <c r="A7821" s="619" t="s">
        <v>1098</v>
      </c>
      <c r="B7821" s="618">
        <v>2013</v>
      </c>
      <c r="C7821" s="619" t="s">
        <v>455</v>
      </c>
    </row>
    <row r="7822" spans="1:3" x14ac:dyDescent="0.15">
      <c r="A7822" s="619" t="s">
        <v>1098</v>
      </c>
      <c r="B7822" s="618">
        <v>2013</v>
      </c>
      <c r="C7822" s="619" t="s">
        <v>424</v>
      </c>
    </row>
    <row r="7823" spans="1:3" x14ac:dyDescent="0.15">
      <c r="A7823" s="619" t="s">
        <v>1098</v>
      </c>
      <c r="B7823" s="618">
        <v>2013</v>
      </c>
      <c r="C7823" s="619" t="s">
        <v>1102</v>
      </c>
    </row>
    <row r="7824" spans="1:3" x14ac:dyDescent="0.15">
      <c r="A7824" s="619" t="s">
        <v>1098</v>
      </c>
      <c r="B7824" s="618">
        <v>2013</v>
      </c>
      <c r="C7824" s="619" t="s">
        <v>424</v>
      </c>
    </row>
    <row r="7825" spans="1:3" x14ac:dyDescent="0.15">
      <c r="A7825" s="619" t="s">
        <v>1098</v>
      </c>
      <c r="B7825" s="618">
        <v>2013</v>
      </c>
      <c r="C7825" s="619" t="s">
        <v>424</v>
      </c>
    </row>
    <row r="7826" spans="1:3" x14ac:dyDescent="0.15">
      <c r="A7826" s="619" t="s">
        <v>1098</v>
      </c>
      <c r="B7826" s="618">
        <v>2013</v>
      </c>
      <c r="C7826" s="619" t="s">
        <v>424</v>
      </c>
    </row>
    <row r="7827" spans="1:3" x14ac:dyDescent="0.15">
      <c r="A7827" s="619" t="s">
        <v>1098</v>
      </c>
      <c r="B7827" s="618">
        <v>2013</v>
      </c>
      <c r="C7827" s="619" t="s">
        <v>424</v>
      </c>
    </row>
    <row r="7828" spans="1:3" x14ac:dyDescent="0.15">
      <c r="A7828" s="619" t="s">
        <v>1098</v>
      </c>
      <c r="B7828" s="618">
        <v>2013</v>
      </c>
      <c r="C7828" s="619" t="s">
        <v>437</v>
      </c>
    </row>
    <row r="7829" spans="1:3" x14ac:dyDescent="0.15">
      <c r="A7829" s="619" t="s">
        <v>1098</v>
      </c>
      <c r="B7829" s="618">
        <v>2013</v>
      </c>
      <c r="C7829" s="619" t="s">
        <v>437</v>
      </c>
    </row>
    <row r="7830" spans="1:3" x14ac:dyDescent="0.15">
      <c r="A7830" s="619" t="s">
        <v>1098</v>
      </c>
      <c r="B7830" s="618">
        <v>2013</v>
      </c>
      <c r="C7830" s="619" t="s">
        <v>424</v>
      </c>
    </row>
    <row r="7831" spans="1:3" x14ac:dyDescent="0.15">
      <c r="A7831" s="619" t="s">
        <v>1098</v>
      </c>
      <c r="B7831" s="618">
        <v>2013</v>
      </c>
      <c r="C7831" s="619" t="s">
        <v>424</v>
      </c>
    </row>
    <row r="7832" spans="1:3" x14ac:dyDescent="0.15">
      <c r="A7832" s="619" t="s">
        <v>1098</v>
      </c>
      <c r="B7832" s="618">
        <v>2013</v>
      </c>
      <c r="C7832" s="619" t="s">
        <v>424</v>
      </c>
    </row>
    <row r="7833" spans="1:3" x14ac:dyDescent="0.15">
      <c r="A7833" s="619" t="s">
        <v>1098</v>
      </c>
      <c r="B7833" s="618">
        <v>2013</v>
      </c>
      <c r="C7833" s="619" t="s">
        <v>424</v>
      </c>
    </row>
    <row r="7834" spans="1:3" x14ac:dyDescent="0.15">
      <c r="A7834" s="619" t="s">
        <v>1098</v>
      </c>
      <c r="B7834" s="618">
        <v>2013</v>
      </c>
      <c r="C7834" s="619" t="s">
        <v>424</v>
      </c>
    </row>
    <row r="7835" spans="1:3" x14ac:dyDescent="0.15">
      <c r="A7835" s="619" t="s">
        <v>1098</v>
      </c>
      <c r="B7835" s="618">
        <v>2013</v>
      </c>
      <c r="C7835" s="619" t="s">
        <v>437</v>
      </c>
    </row>
    <row r="7836" spans="1:3" x14ac:dyDescent="0.15">
      <c r="A7836" s="619" t="s">
        <v>1098</v>
      </c>
      <c r="B7836" s="618">
        <v>2013</v>
      </c>
      <c r="C7836" s="619" t="s">
        <v>424</v>
      </c>
    </row>
    <row r="7837" spans="1:3" x14ac:dyDescent="0.15">
      <c r="A7837" s="619" t="s">
        <v>1098</v>
      </c>
      <c r="B7837" s="618">
        <v>2013</v>
      </c>
      <c r="C7837" s="619" t="s">
        <v>424</v>
      </c>
    </row>
    <row r="7838" spans="1:3" x14ac:dyDescent="0.15">
      <c r="A7838" s="619" t="s">
        <v>1098</v>
      </c>
      <c r="B7838" s="618">
        <v>2013</v>
      </c>
      <c r="C7838" s="619" t="s">
        <v>424</v>
      </c>
    </row>
    <row r="7839" spans="1:3" x14ac:dyDescent="0.15">
      <c r="A7839" s="619" t="s">
        <v>1098</v>
      </c>
      <c r="B7839" s="618">
        <v>2013</v>
      </c>
      <c r="C7839" s="619" t="s">
        <v>424</v>
      </c>
    </row>
    <row r="7840" spans="1:3" x14ac:dyDescent="0.15">
      <c r="A7840" s="619" t="s">
        <v>1098</v>
      </c>
      <c r="B7840" s="618">
        <v>2013</v>
      </c>
      <c r="C7840" s="619" t="s">
        <v>424</v>
      </c>
    </row>
    <row r="7841" spans="1:3" x14ac:dyDescent="0.15">
      <c r="A7841" s="619" t="s">
        <v>1098</v>
      </c>
      <c r="B7841" s="618">
        <v>2013</v>
      </c>
      <c r="C7841" s="619" t="s">
        <v>1080</v>
      </c>
    </row>
    <row r="7842" spans="1:3" x14ac:dyDescent="0.15">
      <c r="A7842" s="619" t="s">
        <v>1098</v>
      </c>
      <c r="B7842" s="618">
        <v>2013</v>
      </c>
      <c r="C7842" s="619" t="s">
        <v>424</v>
      </c>
    </row>
    <row r="7843" spans="1:3" x14ac:dyDescent="0.15">
      <c r="A7843" s="619" t="s">
        <v>1098</v>
      </c>
      <c r="B7843" s="618">
        <v>2013</v>
      </c>
      <c r="C7843" s="619" t="s">
        <v>1080</v>
      </c>
    </row>
    <row r="7844" spans="1:3" x14ac:dyDescent="0.15">
      <c r="A7844" s="619" t="s">
        <v>1098</v>
      </c>
      <c r="B7844" s="618">
        <v>2013</v>
      </c>
      <c r="C7844" s="619" t="s">
        <v>1080</v>
      </c>
    </row>
    <row r="7845" spans="1:3" x14ac:dyDescent="0.15">
      <c r="A7845" s="619" t="s">
        <v>1098</v>
      </c>
      <c r="B7845" s="618">
        <v>2013</v>
      </c>
      <c r="C7845" s="619" t="s">
        <v>1103</v>
      </c>
    </row>
    <row r="7846" spans="1:3" x14ac:dyDescent="0.15">
      <c r="A7846" s="619" t="s">
        <v>1098</v>
      </c>
      <c r="B7846" s="618">
        <v>2013</v>
      </c>
      <c r="C7846" s="619" t="s">
        <v>1103</v>
      </c>
    </row>
    <row r="7847" spans="1:3" x14ac:dyDescent="0.15">
      <c r="A7847" s="619" t="s">
        <v>1098</v>
      </c>
      <c r="B7847" s="618">
        <v>2013</v>
      </c>
      <c r="C7847" s="619" t="s">
        <v>1103</v>
      </c>
    </row>
    <row r="7848" spans="1:3" x14ac:dyDescent="0.15">
      <c r="A7848" s="619" t="s">
        <v>1098</v>
      </c>
      <c r="B7848" s="618">
        <v>2013</v>
      </c>
      <c r="C7848" s="619" t="s">
        <v>1103</v>
      </c>
    </row>
    <row r="7849" spans="1:3" x14ac:dyDescent="0.15">
      <c r="A7849" s="619" t="s">
        <v>1098</v>
      </c>
      <c r="B7849" s="618">
        <v>2013</v>
      </c>
      <c r="C7849" s="619" t="s">
        <v>437</v>
      </c>
    </row>
    <row r="7850" spans="1:3" x14ac:dyDescent="0.15">
      <c r="A7850" s="619" t="s">
        <v>1098</v>
      </c>
      <c r="B7850" s="618">
        <v>2013</v>
      </c>
      <c r="C7850" s="619" t="s">
        <v>1080</v>
      </c>
    </row>
    <row r="7851" spans="1:3" x14ac:dyDescent="0.15">
      <c r="A7851" s="619" t="s">
        <v>1098</v>
      </c>
      <c r="B7851" s="618">
        <v>2013</v>
      </c>
      <c r="C7851" s="619" t="s">
        <v>424</v>
      </c>
    </row>
    <row r="7852" spans="1:3" x14ac:dyDescent="0.15">
      <c r="A7852" s="619" t="s">
        <v>1098</v>
      </c>
      <c r="B7852" s="618">
        <v>2013</v>
      </c>
      <c r="C7852" s="619" t="s">
        <v>1080</v>
      </c>
    </row>
    <row r="7853" spans="1:3" x14ac:dyDescent="0.15">
      <c r="A7853" s="619" t="s">
        <v>1098</v>
      </c>
      <c r="B7853" s="618">
        <v>2013</v>
      </c>
      <c r="C7853" s="619" t="s">
        <v>437</v>
      </c>
    </row>
    <row r="7854" spans="1:3" x14ac:dyDescent="0.15">
      <c r="A7854" s="619" t="s">
        <v>1098</v>
      </c>
      <c r="B7854" s="618">
        <v>2013</v>
      </c>
      <c r="C7854" s="619" t="s">
        <v>437</v>
      </c>
    </row>
    <row r="7855" spans="1:3" x14ac:dyDescent="0.15">
      <c r="A7855" s="619" t="s">
        <v>1098</v>
      </c>
      <c r="B7855" s="618">
        <v>2013</v>
      </c>
      <c r="C7855" s="619" t="s">
        <v>437</v>
      </c>
    </row>
    <row r="7856" spans="1:3" x14ac:dyDescent="0.15">
      <c r="A7856" s="619" t="s">
        <v>1098</v>
      </c>
      <c r="B7856" s="618">
        <v>2013</v>
      </c>
      <c r="C7856" s="619" t="s">
        <v>424</v>
      </c>
    </row>
    <row r="7857" spans="1:3" x14ac:dyDescent="0.15">
      <c r="A7857" s="619" t="s">
        <v>1098</v>
      </c>
      <c r="B7857" s="618">
        <v>2013</v>
      </c>
      <c r="C7857" s="619" t="s">
        <v>1102</v>
      </c>
    </row>
    <row r="7858" spans="1:3" x14ac:dyDescent="0.15">
      <c r="A7858" s="619" t="s">
        <v>1098</v>
      </c>
      <c r="B7858" s="618">
        <v>2013</v>
      </c>
      <c r="C7858" s="619" t="s">
        <v>437</v>
      </c>
    </row>
    <row r="7859" spans="1:3" x14ac:dyDescent="0.15">
      <c r="A7859" s="619" t="s">
        <v>1098</v>
      </c>
      <c r="B7859" s="618">
        <v>2013</v>
      </c>
      <c r="C7859" s="619" t="s">
        <v>1102</v>
      </c>
    </row>
    <row r="7860" spans="1:3" x14ac:dyDescent="0.15">
      <c r="A7860" s="619" t="s">
        <v>1098</v>
      </c>
      <c r="B7860" s="618">
        <v>2013</v>
      </c>
      <c r="C7860" s="619" t="s">
        <v>424</v>
      </c>
    </row>
    <row r="7861" spans="1:3" x14ac:dyDescent="0.15">
      <c r="A7861" s="619" t="s">
        <v>1098</v>
      </c>
      <c r="B7861" s="618">
        <v>2013</v>
      </c>
      <c r="C7861" s="619" t="s">
        <v>437</v>
      </c>
    </row>
    <row r="7862" spans="1:3" x14ac:dyDescent="0.15">
      <c r="A7862" s="619" t="s">
        <v>1098</v>
      </c>
      <c r="B7862" s="618">
        <v>2013</v>
      </c>
      <c r="C7862" s="619" t="s">
        <v>437</v>
      </c>
    </row>
    <row r="7863" spans="1:3" x14ac:dyDescent="0.15">
      <c r="A7863" s="619" t="s">
        <v>1098</v>
      </c>
      <c r="B7863" s="618">
        <v>2013</v>
      </c>
      <c r="C7863" s="619" t="s">
        <v>424</v>
      </c>
    </row>
    <row r="7864" spans="1:3" x14ac:dyDescent="0.15">
      <c r="A7864" s="619" t="s">
        <v>1098</v>
      </c>
      <c r="B7864" s="618">
        <v>2013</v>
      </c>
      <c r="C7864" s="619" t="s">
        <v>424</v>
      </c>
    </row>
    <row r="7865" spans="1:3" x14ac:dyDescent="0.15">
      <c r="A7865" s="619" t="s">
        <v>1098</v>
      </c>
      <c r="B7865" s="618">
        <v>2013</v>
      </c>
      <c r="C7865" s="619" t="s">
        <v>1080</v>
      </c>
    </row>
    <row r="7866" spans="1:3" x14ac:dyDescent="0.15">
      <c r="A7866" s="619" t="s">
        <v>1098</v>
      </c>
      <c r="B7866" s="618">
        <v>2013</v>
      </c>
      <c r="C7866" s="619" t="s">
        <v>1101</v>
      </c>
    </row>
    <row r="7867" spans="1:3" x14ac:dyDescent="0.15">
      <c r="A7867" s="619" t="s">
        <v>1098</v>
      </c>
      <c r="B7867" s="618">
        <v>2013</v>
      </c>
      <c r="C7867" s="619" t="s">
        <v>424</v>
      </c>
    </row>
    <row r="7868" spans="1:3" x14ac:dyDescent="0.15">
      <c r="A7868" s="619" t="s">
        <v>1098</v>
      </c>
      <c r="B7868" s="618">
        <v>2013</v>
      </c>
      <c r="C7868" s="619" t="s">
        <v>424</v>
      </c>
    </row>
    <row r="7869" spans="1:3" x14ac:dyDescent="0.15">
      <c r="A7869" s="619" t="s">
        <v>1098</v>
      </c>
      <c r="B7869" s="618">
        <v>2013</v>
      </c>
      <c r="C7869" s="619" t="s">
        <v>424</v>
      </c>
    </row>
    <row r="7870" spans="1:3" x14ac:dyDescent="0.15">
      <c r="A7870" s="619" t="s">
        <v>1098</v>
      </c>
      <c r="B7870" s="618">
        <v>2013</v>
      </c>
      <c r="C7870" s="619" t="s">
        <v>1080</v>
      </c>
    </row>
    <row r="7871" spans="1:3" x14ac:dyDescent="0.15">
      <c r="A7871" s="619" t="s">
        <v>1098</v>
      </c>
      <c r="B7871" s="618">
        <v>2013</v>
      </c>
      <c r="C7871" s="619" t="s">
        <v>424</v>
      </c>
    </row>
    <row r="7872" spans="1:3" x14ac:dyDescent="0.15">
      <c r="A7872" s="619" t="s">
        <v>1098</v>
      </c>
      <c r="B7872" s="618">
        <v>2013</v>
      </c>
      <c r="C7872" s="619" t="s">
        <v>424</v>
      </c>
    </row>
    <row r="7873" spans="1:3" x14ac:dyDescent="0.15">
      <c r="A7873" s="619" t="s">
        <v>1098</v>
      </c>
      <c r="B7873" s="618">
        <v>2013</v>
      </c>
      <c r="C7873" s="619" t="s">
        <v>424</v>
      </c>
    </row>
    <row r="7874" spans="1:3" x14ac:dyDescent="0.15">
      <c r="A7874" s="619" t="s">
        <v>1098</v>
      </c>
      <c r="B7874" s="618">
        <v>2013</v>
      </c>
      <c r="C7874" s="619" t="s">
        <v>424</v>
      </c>
    </row>
    <row r="7875" spans="1:3" x14ac:dyDescent="0.15">
      <c r="A7875" s="619" t="s">
        <v>1098</v>
      </c>
      <c r="B7875" s="618">
        <v>2013</v>
      </c>
      <c r="C7875" s="619" t="s">
        <v>424</v>
      </c>
    </row>
    <row r="7876" spans="1:3" x14ac:dyDescent="0.15">
      <c r="A7876" s="619" t="s">
        <v>1098</v>
      </c>
      <c r="B7876" s="618">
        <v>2013</v>
      </c>
      <c r="C7876" s="619" t="s">
        <v>424</v>
      </c>
    </row>
    <row r="7877" spans="1:3" x14ac:dyDescent="0.15">
      <c r="A7877" s="619" t="s">
        <v>1098</v>
      </c>
      <c r="B7877" s="618">
        <v>2013</v>
      </c>
      <c r="C7877" s="619" t="s">
        <v>424</v>
      </c>
    </row>
    <row r="7878" spans="1:3" x14ac:dyDescent="0.15">
      <c r="A7878" s="619" t="s">
        <v>1098</v>
      </c>
      <c r="B7878" s="618">
        <v>2013</v>
      </c>
      <c r="C7878" s="619" t="s">
        <v>424</v>
      </c>
    </row>
    <row r="7879" spans="1:3" x14ac:dyDescent="0.15">
      <c r="A7879" s="619" t="s">
        <v>1098</v>
      </c>
      <c r="B7879" s="618">
        <v>2013</v>
      </c>
      <c r="C7879" s="619" t="s">
        <v>1102</v>
      </c>
    </row>
    <row r="7880" spans="1:3" x14ac:dyDescent="0.15">
      <c r="A7880" s="619" t="s">
        <v>1098</v>
      </c>
      <c r="B7880" s="618">
        <v>2013</v>
      </c>
      <c r="C7880" s="619" t="s">
        <v>424</v>
      </c>
    </row>
    <row r="7881" spans="1:3" x14ac:dyDescent="0.15">
      <c r="A7881" s="619" t="s">
        <v>1098</v>
      </c>
      <c r="B7881" s="618">
        <v>2013</v>
      </c>
      <c r="C7881" s="619" t="s">
        <v>437</v>
      </c>
    </row>
    <row r="7882" spans="1:3" x14ac:dyDescent="0.15">
      <c r="A7882" s="619" t="s">
        <v>1098</v>
      </c>
      <c r="B7882" s="618">
        <v>2013</v>
      </c>
      <c r="C7882" s="619" t="s">
        <v>1102</v>
      </c>
    </row>
    <row r="7883" spans="1:3" x14ac:dyDescent="0.15">
      <c r="A7883" s="619" t="s">
        <v>1098</v>
      </c>
      <c r="B7883" s="618">
        <v>2013</v>
      </c>
      <c r="C7883" s="619" t="s">
        <v>424</v>
      </c>
    </row>
    <row r="7884" spans="1:3" x14ac:dyDescent="0.15">
      <c r="A7884" s="619" t="s">
        <v>1098</v>
      </c>
      <c r="B7884" s="618">
        <v>2013</v>
      </c>
      <c r="C7884" s="619" t="s">
        <v>424</v>
      </c>
    </row>
    <row r="7885" spans="1:3" x14ac:dyDescent="0.15">
      <c r="A7885" s="619" t="s">
        <v>1098</v>
      </c>
      <c r="B7885" s="618">
        <v>2013</v>
      </c>
      <c r="C7885" s="619" t="s">
        <v>437</v>
      </c>
    </row>
    <row r="7886" spans="1:3" x14ac:dyDescent="0.15">
      <c r="A7886" s="619" t="s">
        <v>1098</v>
      </c>
      <c r="B7886" s="618">
        <v>2013</v>
      </c>
      <c r="C7886" s="619" t="s">
        <v>424</v>
      </c>
    </row>
    <row r="7887" spans="1:3" x14ac:dyDescent="0.15">
      <c r="A7887" s="619" t="s">
        <v>1098</v>
      </c>
      <c r="B7887" s="618">
        <v>2013</v>
      </c>
      <c r="C7887" s="619" t="s">
        <v>437</v>
      </c>
    </row>
    <row r="7888" spans="1:3" x14ac:dyDescent="0.15">
      <c r="A7888" s="619" t="s">
        <v>1098</v>
      </c>
      <c r="B7888" s="618">
        <v>2013</v>
      </c>
      <c r="C7888" s="619" t="s">
        <v>424</v>
      </c>
    </row>
    <row r="7889" spans="1:3" x14ac:dyDescent="0.15">
      <c r="A7889" s="619" t="s">
        <v>1098</v>
      </c>
      <c r="B7889" s="618">
        <v>2013</v>
      </c>
      <c r="C7889" s="619" t="s">
        <v>424</v>
      </c>
    </row>
    <row r="7890" spans="1:3" x14ac:dyDescent="0.15">
      <c r="A7890" s="619" t="s">
        <v>1098</v>
      </c>
      <c r="B7890" s="618">
        <v>2013</v>
      </c>
      <c r="C7890" s="619" t="s">
        <v>424</v>
      </c>
    </row>
    <row r="7891" spans="1:3" x14ac:dyDescent="0.15">
      <c r="A7891" s="619" t="s">
        <v>1098</v>
      </c>
      <c r="B7891" s="618">
        <v>2013</v>
      </c>
      <c r="C7891" s="619" t="s">
        <v>424</v>
      </c>
    </row>
    <row r="7892" spans="1:3" x14ac:dyDescent="0.15">
      <c r="A7892" s="619" t="s">
        <v>1098</v>
      </c>
      <c r="B7892" s="618">
        <v>2013</v>
      </c>
      <c r="C7892" s="619" t="s">
        <v>424</v>
      </c>
    </row>
    <row r="7893" spans="1:3" x14ac:dyDescent="0.15">
      <c r="A7893" s="619" t="s">
        <v>1098</v>
      </c>
      <c r="B7893" s="618">
        <v>2013</v>
      </c>
      <c r="C7893" s="619" t="s">
        <v>1103</v>
      </c>
    </row>
    <row r="7894" spans="1:3" x14ac:dyDescent="0.15">
      <c r="A7894" s="619" t="s">
        <v>1098</v>
      </c>
      <c r="B7894" s="618">
        <v>2013</v>
      </c>
      <c r="C7894" s="619" t="s">
        <v>424</v>
      </c>
    </row>
    <row r="7895" spans="1:3" x14ac:dyDescent="0.15">
      <c r="A7895" s="619" t="s">
        <v>1098</v>
      </c>
      <c r="B7895" s="618">
        <v>2013</v>
      </c>
      <c r="C7895" s="619" t="s">
        <v>437</v>
      </c>
    </row>
    <row r="7896" spans="1:3" x14ac:dyDescent="0.15">
      <c r="A7896" s="619" t="s">
        <v>1098</v>
      </c>
      <c r="B7896" s="618">
        <v>2013</v>
      </c>
      <c r="C7896" s="619" t="s">
        <v>437</v>
      </c>
    </row>
    <row r="7897" spans="1:3" x14ac:dyDescent="0.15">
      <c r="A7897" s="619" t="s">
        <v>1098</v>
      </c>
      <c r="B7897" s="618">
        <v>2013</v>
      </c>
      <c r="C7897" s="619" t="s">
        <v>424</v>
      </c>
    </row>
    <row r="7898" spans="1:3" x14ac:dyDescent="0.15">
      <c r="A7898" s="619" t="s">
        <v>1098</v>
      </c>
      <c r="B7898" s="618">
        <v>2013</v>
      </c>
      <c r="C7898" s="619" t="s">
        <v>424</v>
      </c>
    </row>
    <row r="7899" spans="1:3" x14ac:dyDescent="0.15">
      <c r="A7899" s="619" t="s">
        <v>1098</v>
      </c>
      <c r="B7899" s="618">
        <v>2013</v>
      </c>
      <c r="C7899" s="619" t="s">
        <v>1080</v>
      </c>
    </row>
    <row r="7900" spans="1:3" x14ac:dyDescent="0.15">
      <c r="A7900" s="619" t="s">
        <v>1098</v>
      </c>
      <c r="B7900" s="618">
        <v>2013</v>
      </c>
      <c r="C7900" s="619" t="s">
        <v>1080</v>
      </c>
    </row>
    <row r="7901" spans="1:3" x14ac:dyDescent="0.15">
      <c r="A7901" s="619" t="s">
        <v>1098</v>
      </c>
      <c r="B7901" s="618">
        <v>2013</v>
      </c>
      <c r="C7901" s="619" t="s">
        <v>1101</v>
      </c>
    </row>
    <row r="7902" spans="1:3" x14ac:dyDescent="0.15">
      <c r="A7902" s="619" t="s">
        <v>1098</v>
      </c>
      <c r="B7902" s="618">
        <v>2013</v>
      </c>
      <c r="C7902" s="619" t="s">
        <v>424</v>
      </c>
    </row>
    <row r="7903" spans="1:3" x14ac:dyDescent="0.15">
      <c r="A7903" s="619" t="s">
        <v>1098</v>
      </c>
      <c r="B7903" s="618">
        <v>2013</v>
      </c>
      <c r="C7903" s="619" t="s">
        <v>424</v>
      </c>
    </row>
    <row r="7904" spans="1:3" x14ac:dyDescent="0.15">
      <c r="A7904" s="619" t="s">
        <v>1098</v>
      </c>
      <c r="B7904" s="618">
        <v>2013</v>
      </c>
      <c r="C7904" s="619" t="s">
        <v>424</v>
      </c>
    </row>
    <row r="7905" spans="1:3" x14ac:dyDescent="0.15">
      <c r="A7905" s="619" t="s">
        <v>1098</v>
      </c>
      <c r="B7905" s="618">
        <v>2013</v>
      </c>
      <c r="C7905" s="619" t="s">
        <v>437</v>
      </c>
    </row>
    <row r="7906" spans="1:3" x14ac:dyDescent="0.15">
      <c r="A7906" s="619" t="s">
        <v>1098</v>
      </c>
      <c r="B7906" s="618">
        <v>2013</v>
      </c>
      <c r="C7906" s="619" t="s">
        <v>424</v>
      </c>
    </row>
    <row r="7907" spans="1:3" x14ac:dyDescent="0.15">
      <c r="A7907" s="619" t="s">
        <v>1098</v>
      </c>
      <c r="B7907" s="618">
        <v>2013</v>
      </c>
      <c r="C7907" s="619" t="s">
        <v>437</v>
      </c>
    </row>
    <row r="7908" spans="1:3" x14ac:dyDescent="0.15">
      <c r="A7908" s="619" t="s">
        <v>1098</v>
      </c>
      <c r="B7908" s="618">
        <v>2013</v>
      </c>
      <c r="C7908" s="619" t="s">
        <v>424</v>
      </c>
    </row>
    <row r="7909" spans="1:3" x14ac:dyDescent="0.15">
      <c r="A7909" s="619" t="s">
        <v>1098</v>
      </c>
      <c r="B7909" s="618">
        <v>2013</v>
      </c>
      <c r="C7909" s="619" t="s">
        <v>437</v>
      </c>
    </row>
    <row r="7910" spans="1:3" x14ac:dyDescent="0.15">
      <c r="A7910" s="619" t="s">
        <v>1098</v>
      </c>
      <c r="B7910" s="618">
        <v>2013</v>
      </c>
      <c r="C7910" s="619" t="s">
        <v>437</v>
      </c>
    </row>
    <row r="7911" spans="1:3" x14ac:dyDescent="0.15">
      <c r="A7911" s="619" t="s">
        <v>1098</v>
      </c>
      <c r="B7911" s="618">
        <v>2013</v>
      </c>
      <c r="C7911" s="619" t="s">
        <v>424</v>
      </c>
    </row>
    <row r="7912" spans="1:3" x14ac:dyDescent="0.15">
      <c r="A7912" s="619" t="s">
        <v>1098</v>
      </c>
      <c r="B7912" s="618">
        <v>2013</v>
      </c>
      <c r="C7912" s="619" t="s">
        <v>437</v>
      </c>
    </row>
    <row r="7913" spans="1:3" x14ac:dyDescent="0.15">
      <c r="A7913" s="619" t="s">
        <v>1098</v>
      </c>
      <c r="B7913" s="618">
        <v>2013</v>
      </c>
      <c r="C7913" s="619" t="s">
        <v>437</v>
      </c>
    </row>
    <row r="7914" spans="1:3" x14ac:dyDescent="0.15">
      <c r="A7914" s="619" t="s">
        <v>1098</v>
      </c>
      <c r="B7914" s="618">
        <v>2013</v>
      </c>
      <c r="C7914" s="619" t="s">
        <v>437</v>
      </c>
    </row>
    <row r="7915" spans="1:3" x14ac:dyDescent="0.15">
      <c r="A7915" s="619" t="s">
        <v>1098</v>
      </c>
      <c r="B7915" s="618">
        <v>2013</v>
      </c>
      <c r="C7915" s="619" t="s">
        <v>424</v>
      </c>
    </row>
    <row r="7916" spans="1:3" x14ac:dyDescent="0.15">
      <c r="A7916" s="619" t="s">
        <v>1098</v>
      </c>
      <c r="B7916" s="618">
        <v>2013</v>
      </c>
      <c r="C7916" s="619" t="s">
        <v>437</v>
      </c>
    </row>
    <row r="7917" spans="1:3" x14ac:dyDescent="0.15">
      <c r="A7917" s="619" t="s">
        <v>1098</v>
      </c>
      <c r="B7917" s="618">
        <v>2013</v>
      </c>
      <c r="C7917" s="619" t="s">
        <v>437</v>
      </c>
    </row>
    <row r="7918" spans="1:3" x14ac:dyDescent="0.15">
      <c r="A7918" s="619" t="s">
        <v>1098</v>
      </c>
      <c r="B7918" s="618">
        <v>2013</v>
      </c>
      <c r="C7918" s="619" t="s">
        <v>437</v>
      </c>
    </row>
    <row r="7919" spans="1:3" x14ac:dyDescent="0.15">
      <c r="A7919" s="619" t="s">
        <v>1098</v>
      </c>
      <c r="B7919" s="618">
        <v>2013</v>
      </c>
      <c r="C7919" s="619" t="s">
        <v>437</v>
      </c>
    </row>
    <row r="7920" spans="1:3" x14ac:dyDescent="0.15">
      <c r="A7920" s="619" t="s">
        <v>1098</v>
      </c>
      <c r="B7920" s="618">
        <v>2013</v>
      </c>
      <c r="C7920" s="619" t="s">
        <v>437</v>
      </c>
    </row>
    <row r="7921" spans="1:3" x14ac:dyDescent="0.15">
      <c r="A7921" s="619" t="s">
        <v>1098</v>
      </c>
      <c r="B7921" s="618">
        <v>2013</v>
      </c>
      <c r="C7921" s="619" t="s">
        <v>437</v>
      </c>
    </row>
    <row r="7922" spans="1:3" x14ac:dyDescent="0.15">
      <c r="A7922" s="619" t="s">
        <v>1098</v>
      </c>
      <c r="B7922" s="618">
        <v>2013</v>
      </c>
      <c r="C7922" s="619" t="s">
        <v>437</v>
      </c>
    </row>
    <row r="7923" spans="1:3" x14ac:dyDescent="0.15">
      <c r="A7923" s="619" t="s">
        <v>1098</v>
      </c>
      <c r="B7923" s="618">
        <v>2013</v>
      </c>
      <c r="C7923" s="619" t="s">
        <v>424</v>
      </c>
    </row>
    <row r="7924" spans="1:3" x14ac:dyDescent="0.15">
      <c r="A7924" s="619" t="s">
        <v>1098</v>
      </c>
      <c r="B7924" s="618">
        <v>2013</v>
      </c>
      <c r="C7924" s="619" t="s">
        <v>437</v>
      </c>
    </row>
    <row r="7925" spans="1:3" x14ac:dyDescent="0.15">
      <c r="A7925" s="619" t="s">
        <v>1098</v>
      </c>
      <c r="B7925" s="618">
        <v>2013</v>
      </c>
      <c r="C7925" s="619" t="s">
        <v>437</v>
      </c>
    </row>
    <row r="7926" spans="1:3" x14ac:dyDescent="0.15">
      <c r="A7926" s="619" t="s">
        <v>1098</v>
      </c>
      <c r="B7926" s="618">
        <v>2013</v>
      </c>
      <c r="C7926" s="619" t="s">
        <v>424</v>
      </c>
    </row>
    <row r="7927" spans="1:3" x14ac:dyDescent="0.15">
      <c r="A7927" s="619" t="s">
        <v>1098</v>
      </c>
      <c r="B7927" s="618">
        <v>2013</v>
      </c>
      <c r="C7927" s="619" t="s">
        <v>437</v>
      </c>
    </row>
    <row r="7928" spans="1:3" x14ac:dyDescent="0.15">
      <c r="A7928" s="619" t="s">
        <v>1098</v>
      </c>
      <c r="B7928" s="618">
        <v>2013</v>
      </c>
      <c r="C7928" s="619" t="s">
        <v>437</v>
      </c>
    </row>
    <row r="7929" spans="1:3" x14ac:dyDescent="0.15">
      <c r="A7929" s="619" t="s">
        <v>1098</v>
      </c>
      <c r="B7929" s="618">
        <v>2013</v>
      </c>
      <c r="C7929" s="619" t="s">
        <v>437</v>
      </c>
    </row>
    <row r="7930" spans="1:3" x14ac:dyDescent="0.15">
      <c r="A7930" s="619" t="s">
        <v>1098</v>
      </c>
      <c r="B7930" s="618">
        <v>2013</v>
      </c>
      <c r="C7930" s="619" t="s">
        <v>424</v>
      </c>
    </row>
    <row r="7931" spans="1:3" x14ac:dyDescent="0.15">
      <c r="A7931" s="619" t="s">
        <v>1098</v>
      </c>
      <c r="B7931" s="618">
        <v>2013</v>
      </c>
      <c r="C7931" s="619" t="s">
        <v>424</v>
      </c>
    </row>
    <row r="7932" spans="1:3" x14ac:dyDescent="0.15">
      <c r="A7932" s="619" t="s">
        <v>1098</v>
      </c>
      <c r="B7932" s="618">
        <v>2013</v>
      </c>
      <c r="C7932" s="619" t="s">
        <v>437</v>
      </c>
    </row>
    <row r="7933" spans="1:3" x14ac:dyDescent="0.15">
      <c r="A7933" s="619" t="s">
        <v>1098</v>
      </c>
      <c r="B7933" s="618">
        <v>2013</v>
      </c>
      <c r="C7933" s="619" t="s">
        <v>424</v>
      </c>
    </row>
    <row r="7934" spans="1:3" x14ac:dyDescent="0.15">
      <c r="A7934" s="619" t="s">
        <v>1098</v>
      </c>
      <c r="B7934" s="618">
        <v>2013</v>
      </c>
      <c r="C7934" s="619" t="s">
        <v>424</v>
      </c>
    </row>
    <row r="7935" spans="1:3" x14ac:dyDescent="0.15">
      <c r="A7935" s="619" t="s">
        <v>1098</v>
      </c>
      <c r="B7935" s="618">
        <v>2013</v>
      </c>
      <c r="C7935" s="619" t="s">
        <v>437</v>
      </c>
    </row>
    <row r="7936" spans="1:3" x14ac:dyDescent="0.15">
      <c r="A7936" s="619" t="s">
        <v>1098</v>
      </c>
      <c r="B7936" s="618">
        <v>2013</v>
      </c>
      <c r="C7936" s="619" t="s">
        <v>437</v>
      </c>
    </row>
    <row r="7937" spans="1:3" x14ac:dyDescent="0.15">
      <c r="A7937" s="619" t="s">
        <v>1098</v>
      </c>
      <c r="B7937" s="618">
        <v>2013</v>
      </c>
      <c r="C7937" s="619" t="s">
        <v>424</v>
      </c>
    </row>
    <row r="7938" spans="1:3" x14ac:dyDescent="0.15">
      <c r="A7938" s="619" t="s">
        <v>1098</v>
      </c>
      <c r="B7938" s="618">
        <v>2013</v>
      </c>
      <c r="C7938" s="619" t="s">
        <v>437</v>
      </c>
    </row>
    <row r="7939" spans="1:3" x14ac:dyDescent="0.15">
      <c r="A7939" s="619" t="s">
        <v>1098</v>
      </c>
      <c r="B7939" s="618">
        <v>2013</v>
      </c>
      <c r="C7939" s="619" t="s">
        <v>437</v>
      </c>
    </row>
    <row r="7940" spans="1:3" x14ac:dyDescent="0.15">
      <c r="A7940" s="619" t="s">
        <v>1098</v>
      </c>
      <c r="B7940" s="618">
        <v>2013</v>
      </c>
      <c r="C7940" s="619" t="s">
        <v>424</v>
      </c>
    </row>
    <row r="7941" spans="1:3" x14ac:dyDescent="0.15">
      <c r="A7941" s="619" t="s">
        <v>1098</v>
      </c>
      <c r="B7941" s="618">
        <v>2013</v>
      </c>
      <c r="C7941" s="619" t="s">
        <v>424</v>
      </c>
    </row>
    <row r="7942" spans="1:3" x14ac:dyDescent="0.15">
      <c r="A7942" s="619" t="s">
        <v>1098</v>
      </c>
      <c r="B7942" s="618">
        <v>2013</v>
      </c>
      <c r="C7942" s="619" t="s">
        <v>437</v>
      </c>
    </row>
    <row r="7943" spans="1:3" x14ac:dyDescent="0.15">
      <c r="A7943" s="619" t="s">
        <v>1098</v>
      </c>
      <c r="B7943" s="618">
        <v>2013</v>
      </c>
      <c r="C7943" s="619" t="s">
        <v>437</v>
      </c>
    </row>
    <row r="7944" spans="1:3" x14ac:dyDescent="0.15">
      <c r="A7944" s="619" t="s">
        <v>1098</v>
      </c>
      <c r="B7944" s="618">
        <v>2013</v>
      </c>
      <c r="C7944" s="619" t="s">
        <v>424</v>
      </c>
    </row>
    <row r="7945" spans="1:3" x14ac:dyDescent="0.15">
      <c r="A7945" s="619" t="s">
        <v>1098</v>
      </c>
      <c r="B7945" s="618">
        <v>2013</v>
      </c>
      <c r="C7945" s="619" t="s">
        <v>424</v>
      </c>
    </row>
    <row r="7946" spans="1:3" x14ac:dyDescent="0.15">
      <c r="A7946" s="619" t="s">
        <v>1098</v>
      </c>
      <c r="B7946" s="618">
        <v>2013</v>
      </c>
      <c r="C7946" s="619" t="s">
        <v>424</v>
      </c>
    </row>
    <row r="7947" spans="1:3" x14ac:dyDescent="0.15">
      <c r="A7947" s="619" t="s">
        <v>1098</v>
      </c>
      <c r="B7947" s="618">
        <v>2013</v>
      </c>
      <c r="C7947" s="619" t="s">
        <v>437</v>
      </c>
    </row>
    <row r="7948" spans="1:3" x14ac:dyDescent="0.15">
      <c r="A7948" s="619" t="s">
        <v>1098</v>
      </c>
      <c r="B7948" s="618">
        <v>2013</v>
      </c>
      <c r="C7948" s="619" t="s">
        <v>437</v>
      </c>
    </row>
    <row r="7949" spans="1:3" x14ac:dyDescent="0.15">
      <c r="A7949" s="619" t="s">
        <v>1098</v>
      </c>
      <c r="B7949" s="618">
        <v>2013</v>
      </c>
      <c r="C7949" s="619" t="s">
        <v>424</v>
      </c>
    </row>
    <row r="7950" spans="1:3" x14ac:dyDescent="0.15">
      <c r="A7950" s="619" t="s">
        <v>1098</v>
      </c>
      <c r="B7950" s="618">
        <v>2013</v>
      </c>
      <c r="C7950" s="619" t="s">
        <v>424</v>
      </c>
    </row>
    <row r="7951" spans="1:3" x14ac:dyDescent="0.15">
      <c r="A7951" s="619" t="s">
        <v>1098</v>
      </c>
      <c r="B7951" s="618">
        <v>2013</v>
      </c>
      <c r="C7951" s="619" t="s">
        <v>437</v>
      </c>
    </row>
    <row r="7952" spans="1:3" x14ac:dyDescent="0.15">
      <c r="A7952" s="619" t="s">
        <v>1098</v>
      </c>
      <c r="B7952" s="618">
        <v>2013</v>
      </c>
      <c r="C7952" s="619" t="s">
        <v>1080</v>
      </c>
    </row>
    <row r="7953" spans="1:3" x14ac:dyDescent="0.15">
      <c r="A7953" s="619" t="s">
        <v>1098</v>
      </c>
      <c r="B7953" s="618">
        <v>2013</v>
      </c>
      <c r="C7953" s="619" t="s">
        <v>1080</v>
      </c>
    </row>
    <row r="7954" spans="1:3" x14ac:dyDescent="0.15">
      <c r="A7954" s="619" t="s">
        <v>1098</v>
      </c>
      <c r="B7954" s="618">
        <v>2013</v>
      </c>
      <c r="C7954" s="619" t="s">
        <v>424</v>
      </c>
    </row>
    <row r="7955" spans="1:3" x14ac:dyDescent="0.15">
      <c r="A7955" s="619" t="s">
        <v>1098</v>
      </c>
      <c r="B7955" s="618">
        <v>2013</v>
      </c>
      <c r="C7955" s="619" t="s">
        <v>424</v>
      </c>
    </row>
    <row r="7956" spans="1:3" x14ac:dyDescent="0.15">
      <c r="A7956" s="619" t="s">
        <v>1098</v>
      </c>
      <c r="B7956" s="618">
        <v>2013</v>
      </c>
      <c r="C7956" s="619" t="s">
        <v>437</v>
      </c>
    </row>
    <row r="7957" spans="1:3" x14ac:dyDescent="0.15">
      <c r="A7957" s="619" t="s">
        <v>1098</v>
      </c>
      <c r="B7957" s="618">
        <v>2013</v>
      </c>
      <c r="C7957" s="619" t="s">
        <v>1080</v>
      </c>
    </row>
    <row r="7958" spans="1:3" x14ac:dyDescent="0.15">
      <c r="A7958" s="619" t="s">
        <v>1098</v>
      </c>
      <c r="B7958" s="618">
        <v>2013</v>
      </c>
      <c r="C7958" s="619" t="s">
        <v>1080</v>
      </c>
    </row>
    <row r="7959" spans="1:3" x14ac:dyDescent="0.15">
      <c r="A7959" s="619" t="s">
        <v>1098</v>
      </c>
      <c r="B7959" s="618">
        <v>2013</v>
      </c>
      <c r="C7959" s="619" t="s">
        <v>424</v>
      </c>
    </row>
    <row r="7960" spans="1:3" x14ac:dyDescent="0.15">
      <c r="A7960" s="619" t="s">
        <v>1098</v>
      </c>
      <c r="B7960" s="618">
        <v>2013</v>
      </c>
      <c r="C7960" s="619" t="s">
        <v>424</v>
      </c>
    </row>
    <row r="7961" spans="1:3" x14ac:dyDescent="0.15">
      <c r="A7961" s="619" t="s">
        <v>1098</v>
      </c>
      <c r="B7961" s="618">
        <v>2013</v>
      </c>
      <c r="C7961" s="619" t="s">
        <v>1080</v>
      </c>
    </row>
    <row r="7962" spans="1:3" x14ac:dyDescent="0.15">
      <c r="A7962" s="619" t="s">
        <v>1098</v>
      </c>
      <c r="B7962" s="618">
        <v>2013</v>
      </c>
      <c r="C7962" s="619" t="s">
        <v>424</v>
      </c>
    </row>
    <row r="7963" spans="1:3" x14ac:dyDescent="0.15">
      <c r="A7963" s="619" t="s">
        <v>1098</v>
      </c>
      <c r="B7963" s="618">
        <v>2013</v>
      </c>
      <c r="C7963" s="619" t="s">
        <v>1080</v>
      </c>
    </row>
    <row r="7964" spans="1:3" x14ac:dyDescent="0.15">
      <c r="A7964" s="619" t="s">
        <v>1098</v>
      </c>
      <c r="B7964" s="618">
        <v>2013</v>
      </c>
      <c r="C7964" s="619" t="s">
        <v>424</v>
      </c>
    </row>
    <row r="7965" spans="1:3" x14ac:dyDescent="0.15">
      <c r="A7965" s="619" t="s">
        <v>1098</v>
      </c>
      <c r="B7965" s="618">
        <v>2013</v>
      </c>
      <c r="C7965" s="619" t="s">
        <v>424</v>
      </c>
    </row>
    <row r="7966" spans="1:3" x14ac:dyDescent="0.15">
      <c r="A7966" s="619" t="s">
        <v>1098</v>
      </c>
      <c r="B7966" s="618">
        <v>2013</v>
      </c>
      <c r="C7966" s="619" t="s">
        <v>437</v>
      </c>
    </row>
    <row r="7967" spans="1:3" x14ac:dyDescent="0.15">
      <c r="A7967" s="619" t="s">
        <v>1098</v>
      </c>
      <c r="B7967" s="618">
        <v>2013</v>
      </c>
      <c r="C7967" s="619" t="s">
        <v>437</v>
      </c>
    </row>
    <row r="7968" spans="1:3" x14ac:dyDescent="0.15">
      <c r="A7968" s="619" t="s">
        <v>1098</v>
      </c>
      <c r="B7968" s="618">
        <v>2013</v>
      </c>
      <c r="C7968" s="619" t="s">
        <v>437</v>
      </c>
    </row>
    <row r="7969" spans="1:3" x14ac:dyDescent="0.15">
      <c r="A7969" s="619" t="s">
        <v>1098</v>
      </c>
      <c r="B7969" s="618">
        <v>2013</v>
      </c>
      <c r="C7969" s="619" t="s">
        <v>437</v>
      </c>
    </row>
    <row r="7970" spans="1:3" x14ac:dyDescent="0.15">
      <c r="A7970" s="619" t="s">
        <v>1098</v>
      </c>
      <c r="B7970" s="618">
        <v>2013</v>
      </c>
      <c r="C7970" s="619" t="s">
        <v>424</v>
      </c>
    </row>
    <row r="7971" spans="1:3" x14ac:dyDescent="0.15">
      <c r="A7971" s="619" t="s">
        <v>1098</v>
      </c>
      <c r="B7971" s="618">
        <v>2013</v>
      </c>
      <c r="C7971" s="619" t="s">
        <v>1080</v>
      </c>
    </row>
    <row r="7972" spans="1:3" x14ac:dyDescent="0.15">
      <c r="A7972" s="619" t="s">
        <v>1098</v>
      </c>
      <c r="B7972" s="618">
        <v>2013</v>
      </c>
      <c r="C7972" s="619" t="s">
        <v>424</v>
      </c>
    </row>
    <row r="7973" spans="1:3" x14ac:dyDescent="0.15">
      <c r="A7973" s="619" t="s">
        <v>1098</v>
      </c>
      <c r="B7973" s="618">
        <v>2013</v>
      </c>
      <c r="C7973" s="619" t="s">
        <v>1080</v>
      </c>
    </row>
    <row r="7974" spans="1:3" x14ac:dyDescent="0.15">
      <c r="A7974" s="619" t="s">
        <v>1098</v>
      </c>
      <c r="B7974" s="618">
        <v>2013</v>
      </c>
      <c r="C7974" s="619" t="s">
        <v>424</v>
      </c>
    </row>
    <row r="7975" spans="1:3" x14ac:dyDescent="0.15">
      <c r="A7975" s="619" t="s">
        <v>1098</v>
      </c>
      <c r="B7975" s="618">
        <v>2013</v>
      </c>
      <c r="C7975" s="619" t="s">
        <v>424</v>
      </c>
    </row>
    <row r="7976" spans="1:3" x14ac:dyDescent="0.15">
      <c r="A7976" s="619" t="s">
        <v>1098</v>
      </c>
      <c r="B7976" s="618">
        <v>2013</v>
      </c>
      <c r="C7976" s="619" t="s">
        <v>437</v>
      </c>
    </row>
    <row r="7977" spans="1:3" x14ac:dyDescent="0.15">
      <c r="A7977" s="619" t="s">
        <v>1098</v>
      </c>
      <c r="B7977" s="618">
        <v>2013</v>
      </c>
      <c r="C7977" s="619" t="s">
        <v>424</v>
      </c>
    </row>
    <row r="7978" spans="1:3" x14ac:dyDescent="0.15">
      <c r="A7978" s="619" t="s">
        <v>1098</v>
      </c>
      <c r="B7978" s="618">
        <v>2013</v>
      </c>
      <c r="C7978" s="619" t="s">
        <v>424</v>
      </c>
    </row>
    <row r="7979" spans="1:3" x14ac:dyDescent="0.15">
      <c r="A7979" s="619" t="s">
        <v>1098</v>
      </c>
      <c r="B7979" s="618">
        <v>2013</v>
      </c>
      <c r="C7979" s="619" t="s">
        <v>437</v>
      </c>
    </row>
    <row r="7980" spans="1:3" x14ac:dyDescent="0.15">
      <c r="A7980" s="619" t="s">
        <v>1098</v>
      </c>
      <c r="B7980" s="618">
        <v>2013</v>
      </c>
      <c r="C7980" s="619" t="s">
        <v>437</v>
      </c>
    </row>
    <row r="7981" spans="1:3" x14ac:dyDescent="0.15">
      <c r="A7981" s="619" t="s">
        <v>1098</v>
      </c>
      <c r="B7981" s="618">
        <v>2013</v>
      </c>
      <c r="C7981" s="619" t="s">
        <v>437</v>
      </c>
    </row>
    <row r="7982" spans="1:3" x14ac:dyDescent="0.15">
      <c r="A7982" s="619" t="s">
        <v>1098</v>
      </c>
      <c r="B7982" s="618">
        <v>2013</v>
      </c>
      <c r="C7982" s="619" t="s">
        <v>424</v>
      </c>
    </row>
    <row r="7983" spans="1:3" x14ac:dyDescent="0.15">
      <c r="A7983" s="619" t="s">
        <v>1098</v>
      </c>
      <c r="B7983" s="618">
        <v>2013</v>
      </c>
      <c r="C7983" s="619" t="s">
        <v>424</v>
      </c>
    </row>
    <row r="7984" spans="1:3" x14ac:dyDescent="0.15">
      <c r="A7984" s="619" t="s">
        <v>1098</v>
      </c>
      <c r="B7984" s="618">
        <v>2013</v>
      </c>
      <c r="C7984" s="619" t="s">
        <v>1102</v>
      </c>
    </row>
    <row r="7985" spans="1:3" x14ac:dyDescent="0.15">
      <c r="A7985" s="619" t="s">
        <v>1098</v>
      </c>
      <c r="B7985" s="618">
        <v>2013</v>
      </c>
      <c r="C7985" s="619" t="s">
        <v>1105</v>
      </c>
    </row>
    <row r="7986" spans="1:3" x14ac:dyDescent="0.15">
      <c r="A7986" s="619" t="s">
        <v>1098</v>
      </c>
      <c r="B7986" s="618">
        <v>2013</v>
      </c>
      <c r="C7986" s="619" t="s">
        <v>1104</v>
      </c>
    </row>
    <row r="7987" spans="1:3" x14ac:dyDescent="0.15">
      <c r="A7987" s="619" t="s">
        <v>1098</v>
      </c>
      <c r="B7987" s="618">
        <v>2013</v>
      </c>
      <c r="C7987" s="619" t="s">
        <v>1104</v>
      </c>
    </row>
    <row r="7988" spans="1:3" x14ac:dyDescent="0.15">
      <c r="A7988" s="619" t="s">
        <v>1098</v>
      </c>
      <c r="B7988" s="618">
        <v>2013</v>
      </c>
      <c r="C7988" s="619" t="s">
        <v>1104</v>
      </c>
    </row>
    <row r="7989" spans="1:3" x14ac:dyDescent="0.15">
      <c r="A7989" s="619" t="s">
        <v>1098</v>
      </c>
      <c r="B7989" s="618">
        <v>2013</v>
      </c>
      <c r="C7989" s="619" t="s">
        <v>1104</v>
      </c>
    </row>
    <row r="7990" spans="1:3" x14ac:dyDescent="0.15">
      <c r="A7990" s="619" t="s">
        <v>1098</v>
      </c>
      <c r="B7990" s="618">
        <v>2013</v>
      </c>
      <c r="C7990" s="619" t="s">
        <v>437</v>
      </c>
    </row>
    <row r="7991" spans="1:3" x14ac:dyDescent="0.15">
      <c r="A7991" s="619" t="s">
        <v>1098</v>
      </c>
      <c r="B7991" s="618">
        <v>2013</v>
      </c>
      <c r="C7991" s="619" t="s">
        <v>437</v>
      </c>
    </row>
    <row r="7992" spans="1:3" x14ac:dyDescent="0.15">
      <c r="A7992" s="619" t="s">
        <v>1098</v>
      </c>
      <c r="B7992" s="618">
        <v>2013</v>
      </c>
      <c r="C7992" s="619" t="s">
        <v>424</v>
      </c>
    </row>
    <row r="7993" spans="1:3" x14ac:dyDescent="0.15">
      <c r="A7993" s="619" t="s">
        <v>1098</v>
      </c>
      <c r="B7993" s="618">
        <v>2013</v>
      </c>
      <c r="C7993" s="619" t="s">
        <v>437</v>
      </c>
    </row>
    <row r="7994" spans="1:3" x14ac:dyDescent="0.15">
      <c r="A7994" s="619" t="s">
        <v>1098</v>
      </c>
      <c r="B7994" s="618">
        <v>2013</v>
      </c>
      <c r="C7994" s="619" t="s">
        <v>424</v>
      </c>
    </row>
    <row r="7995" spans="1:3" x14ac:dyDescent="0.15">
      <c r="A7995" s="619" t="s">
        <v>1098</v>
      </c>
      <c r="B7995" s="618">
        <v>2013</v>
      </c>
      <c r="C7995" s="619" t="s">
        <v>1080</v>
      </c>
    </row>
    <row r="7996" spans="1:3" x14ac:dyDescent="0.15">
      <c r="A7996" s="619" t="s">
        <v>1098</v>
      </c>
      <c r="B7996" s="618">
        <v>2013</v>
      </c>
      <c r="C7996" s="619" t="s">
        <v>1080</v>
      </c>
    </row>
    <row r="7997" spans="1:3" x14ac:dyDescent="0.15">
      <c r="A7997" s="619" t="s">
        <v>1098</v>
      </c>
      <c r="B7997" s="618">
        <v>2013</v>
      </c>
      <c r="C7997" s="619" t="s">
        <v>424</v>
      </c>
    </row>
    <row r="7998" spans="1:3" x14ac:dyDescent="0.15">
      <c r="A7998" s="619" t="s">
        <v>1098</v>
      </c>
      <c r="B7998" s="618">
        <v>2013</v>
      </c>
      <c r="C7998" s="619" t="s">
        <v>1113</v>
      </c>
    </row>
    <row r="7999" spans="1:3" x14ac:dyDescent="0.15">
      <c r="A7999" s="619" t="s">
        <v>1098</v>
      </c>
      <c r="B7999" s="618">
        <v>2013</v>
      </c>
      <c r="C7999" s="619" t="s">
        <v>424</v>
      </c>
    </row>
    <row r="8000" spans="1:3" x14ac:dyDescent="0.15">
      <c r="A8000" s="619" t="s">
        <v>1098</v>
      </c>
      <c r="B8000" s="618">
        <v>2013</v>
      </c>
      <c r="C8000" s="619" t="s">
        <v>1102</v>
      </c>
    </row>
    <row r="8001" spans="1:3" x14ac:dyDescent="0.15">
      <c r="A8001" s="619" t="s">
        <v>1098</v>
      </c>
      <c r="B8001" s="618">
        <v>2013</v>
      </c>
      <c r="C8001" s="619" t="s">
        <v>424</v>
      </c>
    </row>
    <row r="8002" spans="1:3" x14ac:dyDescent="0.15">
      <c r="A8002" s="619" t="s">
        <v>1098</v>
      </c>
      <c r="B8002" s="618">
        <v>2013</v>
      </c>
      <c r="C8002" s="619" t="s">
        <v>1104</v>
      </c>
    </row>
    <row r="8003" spans="1:3" x14ac:dyDescent="0.15">
      <c r="A8003" s="619" t="s">
        <v>1098</v>
      </c>
      <c r="B8003" s="618">
        <v>2013</v>
      </c>
      <c r="C8003" s="619" t="s">
        <v>1104</v>
      </c>
    </row>
    <row r="8004" spans="1:3" x14ac:dyDescent="0.15">
      <c r="A8004" s="619" t="s">
        <v>1098</v>
      </c>
      <c r="B8004" s="618">
        <v>2013</v>
      </c>
      <c r="C8004" s="619" t="s">
        <v>424</v>
      </c>
    </row>
    <row r="8005" spans="1:3" x14ac:dyDescent="0.15">
      <c r="A8005" s="619" t="s">
        <v>1098</v>
      </c>
      <c r="B8005" s="618">
        <v>2013</v>
      </c>
      <c r="C8005" s="619" t="s">
        <v>1102</v>
      </c>
    </row>
    <row r="8006" spans="1:3" x14ac:dyDescent="0.15">
      <c r="A8006" s="619" t="s">
        <v>1098</v>
      </c>
      <c r="B8006" s="618">
        <v>2013</v>
      </c>
      <c r="C8006" s="619" t="s">
        <v>424</v>
      </c>
    </row>
    <row r="8007" spans="1:3" x14ac:dyDescent="0.15">
      <c r="A8007" s="619" t="s">
        <v>1098</v>
      </c>
      <c r="B8007" s="618">
        <v>2013</v>
      </c>
      <c r="C8007" s="619" t="s">
        <v>424</v>
      </c>
    </row>
    <row r="8008" spans="1:3" x14ac:dyDescent="0.15">
      <c r="A8008" s="619" t="s">
        <v>1098</v>
      </c>
      <c r="B8008" s="618">
        <v>2013</v>
      </c>
      <c r="C8008" s="619" t="s">
        <v>437</v>
      </c>
    </row>
    <row r="8009" spans="1:3" x14ac:dyDescent="0.15">
      <c r="A8009" s="619" t="s">
        <v>1098</v>
      </c>
      <c r="B8009" s="618">
        <v>2013</v>
      </c>
      <c r="C8009" s="619" t="s">
        <v>424</v>
      </c>
    </row>
    <row r="8010" spans="1:3" x14ac:dyDescent="0.15">
      <c r="A8010" s="619" t="s">
        <v>1098</v>
      </c>
      <c r="B8010" s="618">
        <v>2013</v>
      </c>
      <c r="C8010" s="619" t="s">
        <v>437</v>
      </c>
    </row>
    <row r="8011" spans="1:3" x14ac:dyDescent="0.15">
      <c r="A8011" s="619" t="s">
        <v>1098</v>
      </c>
      <c r="B8011" s="618">
        <v>2013</v>
      </c>
      <c r="C8011" s="619" t="s">
        <v>437</v>
      </c>
    </row>
    <row r="8012" spans="1:3" x14ac:dyDescent="0.15">
      <c r="A8012" s="619" t="s">
        <v>1098</v>
      </c>
      <c r="B8012" s="618">
        <v>2013</v>
      </c>
      <c r="C8012" s="619" t="s">
        <v>437</v>
      </c>
    </row>
    <row r="8013" spans="1:3" x14ac:dyDescent="0.15">
      <c r="A8013" s="619" t="s">
        <v>1098</v>
      </c>
      <c r="B8013" s="618">
        <v>2013</v>
      </c>
      <c r="C8013" s="619" t="s">
        <v>1103</v>
      </c>
    </row>
    <row r="8014" spans="1:3" x14ac:dyDescent="0.15">
      <c r="A8014" s="619" t="s">
        <v>1098</v>
      </c>
      <c r="B8014" s="618">
        <v>2013</v>
      </c>
      <c r="C8014" s="619" t="s">
        <v>437</v>
      </c>
    </row>
    <row r="8015" spans="1:3" x14ac:dyDescent="0.15">
      <c r="A8015" s="619" t="s">
        <v>1098</v>
      </c>
      <c r="B8015" s="618">
        <v>2013</v>
      </c>
      <c r="C8015" s="619" t="s">
        <v>424</v>
      </c>
    </row>
    <row r="8016" spans="1:3" x14ac:dyDescent="0.15">
      <c r="A8016" s="619" t="s">
        <v>1098</v>
      </c>
      <c r="B8016" s="618">
        <v>2013</v>
      </c>
      <c r="C8016" s="619" t="s">
        <v>424</v>
      </c>
    </row>
    <row r="8017" spans="1:3" x14ac:dyDescent="0.15">
      <c r="A8017" s="619" t="s">
        <v>1098</v>
      </c>
      <c r="B8017" s="618">
        <v>2013</v>
      </c>
      <c r="C8017" s="619" t="s">
        <v>1102</v>
      </c>
    </row>
    <row r="8018" spans="1:3" x14ac:dyDescent="0.15">
      <c r="A8018" s="619" t="s">
        <v>1098</v>
      </c>
      <c r="B8018" s="618">
        <v>2013</v>
      </c>
      <c r="C8018" s="619" t="s">
        <v>424</v>
      </c>
    </row>
    <row r="8019" spans="1:3" x14ac:dyDescent="0.15">
      <c r="A8019" s="619" t="s">
        <v>1098</v>
      </c>
      <c r="B8019" s="618">
        <v>2013</v>
      </c>
      <c r="C8019" s="619" t="s">
        <v>437</v>
      </c>
    </row>
    <row r="8020" spans="1:3" x14ac:dyDescent="0.15">
      <c r="A8020" s="619" t="s">
        <v>1098</v>
      </c>
      <c r="B8020" s="618">
        <v>2013</v>
      </c>
      <c r="C8020" s="619" t="s">
        <v>424</v>
      </c>
    </row>
    <row r="8021" spans="1:3" x14ac:dyDescent="0.15">
      <c r="A8021" s="619" t="s">
        <v>1098</v>
      </c>
      <c r="B8021" s="618">
        <v>2013</v>
      </c>
      <c r="C8021" s="619" t="s">
        <v>437</v>
      </c>
    </row>
    <row r="8022" spans="1:3" x14ac:dyDescent="0.15">
      <c r="A8022" s="619" t="s">
        <v>1098</v>
      </c>
      <c r="B8022" s="618">
        <v>2013</v>
      </c>
      <c r="C8022" s="619" t="s">
        <v>437</v>
      </c>
    </row>
    <row r="8023" spans="1:3" x14ac:dyDescent="0.15">
      <c r="A8023" s="619" t="s">
        <v>1098</v>
      </c>
      <c r="B8023" s="618">
        <v>2013</v>
      </c>
      <c r="C8023" s="619" t="s">
        <v>437</v>
      </c>
    </row>
    <row r="8024" spans="1:3" x14ac:dyDescent="0.15">
      <c r="A8024" s="619" t="s">
        <v>1098</v>
      </c>
      <c r="B8024" s="618">
        <v>2013</v>
      </c>
      <c r="C8024" s="619" t="s">
        <v>437</v>
      </c>
    </row>
    <row r="8025" spans="1:3" x14ac:dyDescent="0.15">
      <c r="A8025" s="619" t="s">
        <v>1098</v>
      </c>
      <c r="B8025" s="618">
        <v>2013</v>
      </c>
      <c r="C8025" s="619" t="s">
        <v>424</v>
      </c>
    </row>
    <row r="8026" spans="1:3" x14ac:dyDescent="0.15">
      <c r="A8026" s="619" t="s">
        <v>1098</v>
      </c>
      <c r="B8026" s="618">
        <v>2013</v>
      </c>
      <c r="C8026" s="619" t="s">
        <v>1102</v>
      </c>
    </row>
    <row r="8027" spans="1:3" x14ac:dyDescent="0.15">
      <c r="A8027" s="619" t="s">
        <v>1098</v>
      </c>
      <c r="B8027" s="618">
        <v>2013</v>
      </c>
      <c r="C8027" s="619" t="s">
        <v>424</v>
      </c>
    </row>
    <row r="8028" spans="1:3" x14ac:dyDescent="0.15">
      <c r="A8028" s="619" t="s">
        <v>1098</v>
      </c>
      <c r="B8028" s="618">
        <v>2013</v>
      </c>
      <c r="C8028" s="619" t="s">
        <v>424</v>
      </c>
    </row>
    <row r="8029" spans="1:3" x14ac:dyDescent="0.15">
      <c r="A8029" s="619" t="s">
        <v>1098</v>
      </c>
      <c r="B8029" s="618">
        <v>2013</v>
      </c>
      <c r="C8029" s="619" t="s">
        <v>424</v>
      </c>
    </row>
    <row r="8030" spans="1:3" x14ac:dyDescent="0.15">
      <c r="A8030" s="619" t="s">
        <v>1098</v>
      </c>
      <c r="B8030" s="618">
        <v>2013</v>
      </c>
      <c r="C8030" s="619" t="s">
        <v>424</v>
      </c>
    </row>
    <row r="8031" spans="1:3" x14ac:dyDescent="0.15">
      <c r="A8031" s="619" t="s">
        <v>1098</v>
      </c>
      <c r="B8031" s="618">
        <v>2013</v>
      </c>
      <c r="C8031" s="619" t="s">
        <v>424</v>
      </c>
    </row>
    <row r="8032" spans="1:3" x14ac:dyDescent="0.15">
      <c r="A8032" s="619" t="s">
        <v>1098</v>
      </c>
      <c r="B8032" s="618">
        <v>2013</v>
      </c>
      <c r="C8032" s="619" t="s">
        <v>424</v>
      </c>
    </row>
    <row r="8033" spans="1:3" x14ac:dyDescent="0.15">
      <c r="A8033" s="619" t="s">
        <v>1098</v>
      </c>
      <c r="B8033" s="618">
        <v>2013</v>
      </c>
      <c r="C8033" s="619" t="s">
        <v>424</v>
      </c>
    </row>
    <row r="8034" spans="1:3" x14ac:dyDescent="0.15">
      <c r="A8034" s="619" t="s">
        <v>1098</v>
      </c>
      <c r="B8034" s="618">
        <v>2013</v>
      </c>
      <c r="C8034" s="619" t="s">
        <v>424</v>
      </c>
    </row>
    <row r="8035" spans="1:3" x14ac:dyDescent="0.15">
      <c r="A8035" s="619" t="s">
        <v>1098</v>
      </c>
      <c r="B8035" s="618">
        <v>2013</v>
      </c>
      <c r="C8035" s="619" t="s">
        <v>424</v>
      </c>
    </row>
    <row r="8036" spans="1:3" x14ac:dyDescent="0.15">
      <c r="A8036" s="619" t="s">
        <v>1098</v>
      </c>
      <c r="B8036" s="618">
        <v>2013</v>
      </c>
      <c r="C8036" s="619" t="s">
        <v>424</v>
      </c>
    </row>
    <row r="8037" spans="1:3" x14ac:dyDescent="0.15">
      <c r="A8037" s="619" t="s">
        <v>1098</v>
      </c>
      <c r="B8037" s="618">
        <v>2013</v>
      </c>
      <c r="C8037" s="619" t="s">
        <v>437</v>
      </c>
    </row>
    <row r="8038" spans="1:3" x14ac:dyDescent="0.15">
      <c r="A8038" s="619" t="s">
        <v>1098</v>
      </c>
      <c r="B8038" s="618">
        <v>2013</v>
      </c>
      <c r="C8038" s="619" t="s">
        <v>1101</v>
      </c>
    </row>
    <row r="8039" spans="1:3" x14ac:dyDescent="0.15">
      <c r="A8039" s="619" t="s">
        <v>1098</v>
      </c>
      <c r="B8039" s="618">
        <v>2013</v>
      </c>
      <c r="C8039" s="619" t="s">
        <v>424</v>
      </c>
    </row>
    <row r="8040" spans="1:3" x14ac:dyDescent="0.15">
      <c r="A8040" s="619" t="s">
        <v>1098</v>
      </c>
      <c r="B8040" s="618">
        <v>2013</v>
      </c>
      <c r="C8040" s="619" t="s">
        <v>1080</v>
      </c>
    </row>
    <row r="8041" spans="1:3" x14ac:dyDescent="0.15">
      <c r="A8041" s="619" t="s">
        <v>1098</v>
      </c>
      <c r="B8041" s="618">
        <v>2013</v>
      </c>
      <c r="C8041" s="619" t="s">
        <v>424</v>
      </c>
    </row>
    <row r="8042" spans="1:3" x14ac:dyDescent="0.15">
      <c r="A8042" s="619" t="s">
        <v>1098</v>
      </c>
      <c r="B8042" s="618">
        <v>2013</v>
      </c>
      <c r="C8042" s="619" t="s">
        <v>1101</v>
      </c>
    </row>
    <row r="8043" spans="1:3" x14ac:dyDescent="0.15">
      <c r="A8043" s="619" t="s">
        <v>1098</v>
      </c>
      <c r="B8043" s="618">
        <v>2013</v>
      </c>
      <c r="C8043" s="619" t="s">
        <v>424</v>
      </c>
    </row>
    <row r="8044" spans="1:3" x14ac:dyDescent="0.15">
      <c r="A8044" s="619" t="s">
        <v>1098</v>
      </c>
      <c r="B8044" s="618">
        <v>2013</v>
      </c>
      <c r="C8044" s="619" t="s">
        <v>1102</v>
      </c>
    </row>
    <row r="8045" spans="1:3" x14ac:dyDescent="0.15">
      <c r="A8045" s="619" t="s">
        <v>1098</v>
      </c>
      <c r="B8045" s="618">
        <v>2013</v>
      </c>
      <c r="C8045" s="619" t="s">
        <v>424</v>
      </c>
    </row>
    <row r="8046" spans="1:3" x14ac:dyDescent="0.15">
      <c r="A8046" s="619" t="s">
        <v>1098</v>
      </c>
      <c r="B8046" s="618">
        <v>2013</v>
      </c>
      <c r="C8046" s="619" t="s">
        <v>424</v>
      </c>
    </row>
    <row r="8047" spans="1:3" x14ac:dyDescent="0.15">
      <c r="A8047" s="619" t="s">
        <v>1098</v>
      </c>
      <c r="B8047" s="618">
        <v>2013</v>
      </c>
      <c r="C8047" s="619" t="s">
        <v>437</v>
      </c>
    </row>
    <row r="8048" spans="1:3" x14ac:dyDescent="0.15">
      <c r="A8048" s="619" t="s">
        <v>1098</v>
      </c>
      <c r="B8048" s="618">
        <v>2013</v>
      </c>
      <c r="C8048" s="619" t="s">
        <v>437</v>
      </c>
    </row>
    <row r="8049" spans="1:3" x14ac:dyDescent="0.15">
      <c r="A8049" s="619" t="s">
        <v>1098</v>
      </c>
      <c r="B8049" s="618">
        <v>2013</v>
      </c>
      <c r="C8049" s="619" t="s">
        <v>437</v>
      </c>
    </row>
    <row r="8050" spans="1:3" x14ac:dyDescent="0.15">
      <c r="A8050" s="619" t="s">
        <v>1098</v>
      </c>
      <c r="B8050" s="618">
        <v>2013</v>
      </c>
      <c r="C8050" s="619" t="s">
        <v>1104</v>
      </c>
    </row>
    <row r="8051" spans="1:3" x14ac:dyDescent="0.15">
      <c r="A8051" s="619" t="s">
        <v>1098</v>
      </c>
      <c r="B8051" s="618">
        <v>2013</v>
      </c>
      <c r="C8051" s="619" t="s">
        <v>1104</v>
      </c>
    </row>
    <row r="8052" spans="1:3" x14ac:dyDescent="0.15">
      <c r="A8052" s="619" t="s">
        <v>1098</v>
      </c>
      <c r="B8052" s="618">
        <v>2013</v>
      </c>
      <c r="C8052" s="619" t="s">
        <v>1102</v>
      </c>
    </row>
    <row r="8053" spans="1:3" x14ac:dyDescent="0.15">
      <c r="A8053" s="619" t="s">
        <v>1098</v>
      </c>
      <c r="B8053" s="618">
        <v>2013</v>
      </c>
      <c r="C8053" s="619" t="s">
        <v>1102</v>
      </c>
    </row>
    <row r="8054" spans="1:3" x14ac:dyDescent="0.15">
      <c r="A8054" s="619" t="s">
        <v>1098</v>
      </c>
      <c r="B8054" s="618">
        <v>2013</v>
      </c>
      <c r="C8054" s="619" t="s">
        <v>1102</v>
      </c>
    </row>
    <row r="8055" spans="1:3" x14ac:dyDescent="0.15">
      <c r="A8055" s="619" t="s">
        <v>1098</v>
      </c>
      <c r="B8055" s="618">
        <v>2013</v>
      </c>
      <c r="C8055" s="619" t="s">
        <v>1104</v>
      </c>
    </row>
    <row r="8056" spans="1:3" x14ac:dyDescent="0.15">
      <c r="A8056" s="619" t="s">
        <v>1098</v>
      </c>
      <c r="B8056" s="618">
        <v>2013</v>
      </c>
      <c r="C8056" s="619" t="s">
        <v>1103</v>
      </c>
    </row>
    <row r="8057" spans="1:3" x14ac:dyDescent="0.15">
      <c r="A8057" s="619" t="s">
        <v>1098</v>
      </c>
      <c r="B8057" s="618">
        <v>2013</v>
      </c>
      <c r="C8057" s="619" t="s">
        <v>1103</v>
      </c>
    </row>
    <row r="8058" spans="1:3" x14ac:dyDescent="0.15">
      <c r="A8058" s="619" t="s">
        <v>1098</v>
      </c>
      <c r="B8058" s="618">
        <v>2013</v>
      </c>
      <c r="C8058" s="619" t="s">
        <v>1101</v>
      </c>
    </row>
    <row r="8059" spans="1:3" x14ac:dyDescent="0.15">
      <c r="A8059" s="619" t="s">
        <v>1098</v>
      </c>
      <c r="B8059" s="618">
        <v>2013</v>
      </c>
      <c r="C8059" s="619" t="s">
        <v>1102</v>
      </c>
    </row>
    <row r="8060" spans="1:3" x14ac:dyDescent="0.15">
      <c r="A8060" s="619" t="s">
        <v>1098</v>
      </c>
      <c r="B8060" s="618">
        <v>2013</v>
      </c>
      <c r="C8060" s="619" t="s">
        <v>1102</v>
      </c>
    </row>
    <row r="8061" spans="1:3" x14ac:dyDescent="0.15">
      <c r="A8061" s="619" t="s">
        <v>1098</v>
      </c>
      <c r="B8061" s="618">
        <v>2013</v>
      </c>
      <c r="C8061" s="619" t="s">
        <v>1104</v>
      </c>
    </row>
    <row r="8062" spans="1:3" x14ac:dyDescent="0.15">
      <c r="A8062" s="619" t="s">
        <v>1098</v>
      </c>
      <c r="B8062" s="618">
        <v>2013</v>
      </c>
      <c r="C8062" s="619" t="s">
        <v>437</v>
      </c>
    </row>
    <row r="8063" spans="1:3" x14ac:dyDescent="0.15">
      <c r="A8063" s="619" t="s">
        <v>1098</v>
      </c>
      <c r="B8063" s="618">
        <v>2013</v>
      </c>
      <c r="C8063" s="619" t="s">
        <v>1104</v>
      </c>
    </row>
    <row r="8064" spans="1:3" x14ac:dyDescent="0.15">
      <c r="A8064" s="619" t="s">
        <v>1098</v>
      </c>
      <c r="B8064" s="618">
        <v>2013</v>
      </c>
      <c r="C8064" s="619" t="s">
        <v>424</v>
      </c>
    </row>
    <row r="8065" spans="1:3" x14ac:dyDescent="0.15">
      <c r="A8065" s="619" t="s">
        <v>1098</v>
      </c>
      <c r="B8065" s="618">
        <v>2013</v>
      </c>
      <c r="C8065" s="619" t="s">
        <v>437</v>
      </c>
    </row>
    <row r="8066" spans="1:3" x14ac:dyDescent="0.15">
      <c r="A8066" s="619" t="s">
        <v>1098</v>
      </c>
      <c r="B8066" s="618">
        <v>2013</v>
      </c>
      <c r="C8066" s="619" t="s">
        <v>424</v>
      </c>
    </row>
    <row r="8067" spans="1:3" x14ac:dyDescent="0.15">
      <c r="A8067" s="619" t="s">
        <v>1098</v>
      </c>
      <c r="B8067" s="618">
        <v>2013</v>
      </c>
      <c r="C8067" s="619" t="s">
        <v>1080</v>
      </c>
    </row>
    <row r="8068" spans="1:3" x14ac:dyDescent="0.15">
      <c r="A8068" s="619" t="s">
        <v>1098</v>
      </c>
      <c r="B8068" s="618">
        <v>2013</v>
      </c>
      <c r="C8068" s="619" t="s">
        <v>424</v>
      </c>
    </row>
    <row r="8069" spans="1:3" x14ac:dyDescent="0.15">
      <c r="A8069" s="619" t="s">
        <v>1098</v>
      </c>
      <c r="B8069" s="618">
        <v>2013</v>
      </c>
      <c r="C8069" s="619" t="s">
        <v>424</v>
      </c>
    </row>
    <row r="8070" spans="1:3" x14ac:dyDescent="0.15">
      <c r="A8070" s="619" t="s">
        <v>1098</v>
      </c>
      <c r="B8070" s="618">
        <v>2013</v>
      </c>
      <c r="C8070" s="619" t="s">
        <v>424</v>
      </c>
    </row>
    <row r="8071" spans="1:3" x14ac:dyDescent="0.15">
      <c r="A8071" s="619" t="s">
        <v>1098</v>
      </c>
      <c r="B8071" s="618">
        <v>2013</v>
      </c>
      <c r="C8071" s="619" t="s">
        <v>1102</v>
      </c>
    </row>
    <row r="8072" spans="1:3" x14ac:dyDescent="0.15">
      <c r="A8072" s="619" t="s">
        <v>1098</v>
      </c>
      <c r="B8072" s="618">
        <v>2013</v>
      </c>
      <c r="C8072" s="619" t="s">
        <v>1080</v>
      </c>
    </row>
    <row r="8073" spans="1:3" x14ac:dyDescent="0.15">
      <c r="A8073" s="619" t="s">
        <v>1098</v>
      </c>
      <c r="B8073" s="618">
        <v>2013</v>
      </c>
      <c r="C8073" s="619" t="s">
        <v>424</v>
      </c>
    </row>
    <row r="8074" spans="1:3" x14ac:dyDescent="0.15">
      <c r="A8074" s="619" t="s">
        <v>1098</v>
      </c>
      <c r="B8074" s="618">
        <v>2013</v>
      </c>
      <c r="C8074" s="619" t="s">
        <v>424</v>
      </c>
    </row>
    <row r="8075" spans="1:3" x14ac:dyDescent="0.15">
      <c r="A8075" s="619" t="s">
        <v>1098</v>
      </c>
      <c r="B8075" s="618">
        <v>2013</v>
      </c>
      <c r="C8075" s="619" t="s">
        <v>424</v>
      </c>
    </row>
    <row r="8076" spans="1:3" x14ac:dyDescent="0.15">
      <c r="A8076" s="619" t="s">
        <v>1098</v>
      </c>
      <c r="B8076" s="618">
        <v>2013</v>
      </c>
      <c r="C8076" s="619" t="s">
        <v>424</v>
      </c>
    </row>
    <row r="8077" spans="1:3" x14ac:dyDescent="0.15">
      <c r="A8077" s="619" t="s">
        <v>1098</v>
      </c>
      <c r="B8077" s="618">
        <v>2013</v>
      </c>
      <c r="C8077" s="619" t="s">
        <v>437</v>
      </c>
    </row>
    <row r="8078" spans="1:3" x14ac:dyDescent="0.15">
      <c r="A8078" s="618" t="s">
        <v>1098</v>
      </c>
      <c r="B8078" s="618">
        <v>2013</v>
      </c>
      <c r="C8078" s="619" t="s">
        <v>424</v>
      </c>
    </row>
    <row r="8079" spans="1:3" x14ac:dyDescent="0.15">
      <c r="A8079" s="619" t="s">
        <v>1098</v>
      </c>
      <c r="B8079" s="618">
        <v>2013</v>
      </c>
      <c r="C8079" s="619" t="s">
        <v>424</v>
      </c>
    </row>
    <row r="8080" spans="1:3" x14ac:dyDescent="0.15">
      <c r="A8080" s="619" t="s">
        <v>1098</v>
      </c>
      <c r="B8080" s="618">
        <v>2013</v>
      </c>
      <c r="C8080" s="619" t="s">
        <v>437</v>
      </c>
    </row>
    <row r="8081" spans="1:3" x14ac:dyDescent="0.15">
      <c r="A8081" s="619" t="s">
        <v>1098</v>
      </c>
      <c r="B8081" s="618">
        <v>2013</v>
      </c>
      <c r="C8081" s="619" t="s">
        <v>437</v>
      </c>
    </row>
    <row r="8082" spans="1:3" x14ac:dyDescent="0.15">
      <c r="A8082" s="618" t="s">
        <v>1098</v>
      </c>
      <c r="B8082" s="618">
        <v>2013</v>
      </c>
      <c r="C8082" s="619" t="s">
        <v>424</v>
      </c>
    </row>
    <row r="8083" spans="1:3" x14ac:dyDescent="0.15">
      <c r="A8083" s="619" t="s">
        <v>1098</v>
      </c>
      <c r="B8083" s="618">
        <v>2013</v>
      </c>
      <c r="C8083" s="619" t="s">
        <v>424</v>
      </c>
    </row>
    <row r="8084" spans="1:3" x14ac:dyDescent="0.15">
      <c r="A8084" s="619" t="s">
        <v>1098</v>
      </c>
      <c r="B8084" s="618">
        <v>2013</v>
      </c>
      <c r="C8084" s="619" t="s">
        <v>424</v>
      </c>
    </row>
    <row r="8085" spans="1:3" x14ac:dyDescent="0.15">
      <c r="A8085" s="619" t="s">
        <v>1098</v>
      </c>
      <c r="B8085" s="618">
        <v>2013</v>
      </c>
      <c r="C8085" s="619" t="s">
        <v>424</v>
      </c>
    </row>
    <row r="8086" spans="1:3" x14ac:dyDescent="0.15">
      <c r="A8086" s="619" t="s">
        <v>1098</v>
      </c>
      <c r="B8086" s="618">
        <v>2013</v>
      </c>
      <c r="C8086" s="619" t="s">
        <v>424</v>
      </c>
    </row>
    <row r="8087" spans="1:3" x14ac:dyDescent="0.15">
      <c r="A8087" s="619" t="s">
        <v>1098</v>
      </c>
      <c r="B8087" s="618">
        <v>2013</v>
      </c>
      <c r="C8087" s="619" t="s">
        <v>424</v>
      </c>
    </row>
    <row r="8088" spans="1:3" x14ac:dyDescent="0.15">
      <c r="A8088" s="619" t="s">
        <v>1098</v>
      </c>
      <c r="B8088" s="618">
        <v>2013</v>
      </c>
      <c r="C8088" s="619" t="s">
        <v>424</v>
      </c>
    </row>
    <row r="8089" spans="1:3" x14ac:dyDescent="0.15">
      <c r="A8089" s="619" t="s">
        <v>1098</v>
      </c>
      <c r="B8089" s="618">
        <v>2013</v>
      </c>
      <c r="C8089" s="619" t="s">
        <v>424</v>
      </c>
    </row>
    <row r="8090" spans="1:3" x14ac:dyDescent="0.15">
      <c r="A8090" s="619" t="s">
        <v>1098</v>
      </c>
      <c r="B8090" s="618">
        <v>2013</v>
      </c>
      <c r="C8090" s="619" t="s">
        <v>424</v>
      </c>
    </row>
    <row r="8091" spans="1:3" x14ac:dyDescent="0.15">
      <c r="A8091" s="619" t="s">
        <v>1098</v>
      </c>
      <c r="B8091" s="618">
        <v>2013</v>
      </c>
      <c r="C8091" s="619" t="s">
        <v>424</v>
      </c>
    </row>
    <row r="8092" spans="1:3" x14ac:dyDescent="0.15">
      <c r="A8092" s="619" t="s">
        <v>1098</v>
      </c>
      <c r="B8092" s="618">
        <v>2013</v>
      </c>
      <c r="C8092" s="619" t="s">
        <v>424</v>
      </c>
    </row>
    <row r="8093" spans="1:3" x14ac:dyDescent="0.15">
      <c r="A8093" s="619" t="s">
        <v>1098</v>
      </c>
      <c r="B8093" s="618">
        <v>2013</v>
      </c>
      <c r="C8093" s="619" t="s">
        <v>424</v>
      </c>
    </row>
    <row r="8094" spans="1:3" x14ac:dyDescent="0.15">
      <c r="A8094" s="619" t="s">
        <v>1098</v>
      </c>
      <c r="B8094" s="618">
        <v>2013</v>
      </c>
      <c r="C8094" s="619" t="s">
        <v>1102</v>
      </c>
    </row>
    <row r="8095" spans="1:3" x14ac:dyDescent="0.15">
      <c r="A8095" s="619" t="s">
        <v>1098</v>
      </c>
      <c r="B8095" s="618">
        <v>2013</v>
      </c>
      <c r="C8095" s="619" t="s">
        <v>424</v>
      </c>
    </row>
    <row r="8096" spans="1:3" x14ac:dyDescent="0.15">
      <c r="A8096" s="619" t="s">
        <v>1098</v>
      </c>
      <c r="B8096" s="618">
        <v>2013</v>
      </c>
      <c r="C8096" s="619" t="s">
        <v>424</v>
      </c>
    </row>
    <row r="8097" spans="1:3" x14ac:dyDescent="0.15">
      <c r="A8097" s="619" t="s">
        <v>1098</v>
      </c>
      <c r="B8097" s="618">
        <v>2013</v>
      </c>
      <c r="C8097" s="619" t="s">
        <v>424</v>
      </c>
    </row>
    <row r="8098" spans="1:3" x14ac:dyDescent="0.15">
      <c r="A8098" s="619" t="s">
        <v>1098</v>
      </c>
      <c r="B8098" s="618">
        <v>2013</v>
      </c>
      <c r="C8098" s="619" t="s">
        <v>1102</v>
      </c>
    </row>
    <row r="8099" spans="1:3" x14ac:dyDescent="0.15">
      <c r="A8099" s="619" t="s">
        <v>1098</v>
      </c>
      <c r="B8099" s="618">
        <v>2013</v>
      </c>
      <c r="C8099" s="619" t="s">
        <v>437</v>
      </c>
    </row>
    <row r="8100" spans="1:3" x14ac:dyDescent="0.15">
      <c r="A8100" s="619" t="s">
        <v>1098</v>
      </c>
      <c r="B8100" s="618">
        <v>2013</v>
      </c>
      <c r="C8100" s="619" t="s">
        <v>1103</v>
      </c>
    </row>
    <row r="8101" spans="1:3" x14ac:dyDescent="0.15">
      <c r="A8101" s="619" t="s">
        <v>1098</v>
      </c>
      <c r="B8101" s="618">
        <v>2013</v>
      </c>
      <c r="C8101" s="619" t="s">
        <v>424</v>
      </c>
    </row>
    <row r="8102" spans="1:3" x14ac:dyDescent="0.15">
      <c r="A8102" s="619" t="s">
        <v>1098</v>
      </c>
      <c r="B8102" s="618">
        <v>2013</v>
      </c>
      <c r="C8102" s="619" t="s">
        <v>424</v>
      </c>
    </row>
    <row r="8103" spans="1:3" x14ac:dyDescent="0.15">
      <c r="A8103" s="619" t="s">
        <v>1098</v>
      </c>
      <c r="B8103" s="618">
        <v>2013</v>
      </c>
      <c r="C8103" s="619" t="s">
        <v>437</v>
      </c>
    </row>
    <row r="8104" spans="1:3" x14ac:dyDescent="0.15">
      <c r="A8104" s="619" t="s">
        <v>1098</v>
      </c>
      <c r="B8104" s="618">
        <v>2013</v>
      </c>
      <c r="C8104" s="619" t="s">
        <v>424</v>
      </c>
    </row>
    <row r="8105" spans="1:3" x14ac:dyDescent="0.15">
      <c r="A8105" s="619" t="s">
        <v>1098</v>
      </c>
      <c r="B8105" s="618">
        <v>2013</v>
      </c>
      <c r="C8105" s="619" t="s">
        <v>437</v>
      </c>
    </row>
    <row r="8106" spans="1:3" x14ac:dyDescent="0.15">
      <c r="A8106" s="619" t="s">
        <v>1098</v>
      </c>
      <c r="B8106" s="618">
        <v>2013</v>
      </c>
      <c r="C8106" s="619" t="s">
        <v>437</v>
      </c>
    </row>
    <row r="8107" spans="1:3" x14ac:dyDescent="0.15">
      <c r="A8107" s="619" t="s">
        <v>1098</v>
      </c>
      <c r="B8107" s="618">
        <v>2013</v>
      </c>
      <c r="C8107" s="619" t="s">
        <v>424</v>
      </c>
    </row>
    <row r="8108" spans="1:3" x14ac:dyDescent="0.15">
      <c r="A8108" s="619" t="s">
        <v>1098</v>
      </c>
      <c r="B8108" s="618">
        <v>2013</v>
      </c>
      <c r="C8108" s="619" t="s">
        <v>437</v>
      </c>
    </row>
    <row r="8109" spans="1:3" x14ac:dyDescent="0.15">
      <c r="A8109" s="619" t="s">
        <v>1098</v>
      </c>
      <c r="B8109" s="618">
        <v>2013</v>
      </c>
      <c r="C8109" s="619" t="s">
        <v>437</v>
      </c>
    </row>
    <row r="8110" spans="1:3" x14ac:dyDescent="0.15">
      <c r="A8110" s="619" t="s">
        <v>1098</v>
      </c>
      <c r="B8110" s="618">
        <v>2013</v>
      </c>
      <c r="C8110" s="619" t="s">
        <v>424</v>
      </c>
    </row>
    <row r="8111" spans="1:3" x14ac:dyDescent="0.15">
      <c r="A8111" s="619" t="s">
        <v>1098</v>
      </c>
      <c r="B8111" s="618">
        <v>2013</v>
      </c>
      <c r="C8111" s="619" t="s">
        <v>424</v>
      </c>
    </row>
    <row r="8112" spans="1:3" x14ac:dyDescent="0.15">
      <c r="A8112" s="619" t="s">
        <v>1098</v>
      </c>
      <c r="B8112" s="618">
        <v>2013</v>
      </c>
      <c r="C8112" s="619" t="s">
        <v>1103</v>
      </c>
    </row>
    <row r="8113" spans="1:3" x14ac:dyDescent="0.15">
      <c r="A8113" s="619" t="s">
        <v>1098</v>
      </c>
      <c r="B8113" s="618">
        <v>2013</v>
      </c>
      <c r="C8113" s="619" t="s">
        <v>1080</v>
      </c>
    </row>
    <row r="8114" spans="1:3" x14ac:dyDescent="0.15">
      <c r="A8114" s="619" t="s">
        <v>1098</v>
      </c>
      <c r="B8114" s="618">
        <v>2013</v>
      </c>
      <c r="C8114" s="619" t="s">
        <v>1103</v>
      </c>
    </row>
    <row r="8115" spans="1:3" x14ac:dyDescent="0.15">
      <c r="A8115" s="619" t="s">
        <v>1098</v>
      </c>
      <c r="B8115" s="618">
        <v>2013</v>
      </c>
      <c r="C8115" s="619" t="s">
        <v>424</v>
      </c>
    </row>
    <row r="8116" spans="1:3" x14ac:dyDescent="0.15">
      <c r="A8116" s="619" t="s">
        <v>1098</v>
      </c>
      <c r="B8116" s="618">
        <v>2013</v>
      </c>
      <c r="C8116" s="619" t="s">
        <v>424</v>
      </c>
    </row>
    <row r="8117" spans="1:3" x14ac:dyDescent="0.15">
      <c r="A8117" s="619" t="s">
        <v>1098</v>
      </c>
      <c r="B8117" s="618">
        <v>2013</v>
      </c>
      <c r="C8117" s="619" t="s">
        <v>424</v>
      </c>
    </row>
    <row r="8118" spans="1:3" x14ac:dyDescent="0.15">
      <c r="A8118" s="619" t="s">
        <v>1098</v>
      </c>
      <c r="B8118" s="618">
        <v>2013</v>
      </c>
      <c r="C8118" s="619" t="s">
        <v>424</v>
      </c>
    </row>
    <row r="8119" spans="1:3" x14ac:dyDescent="0.15">
      <c r="A8119" s="619" t="s">
        <v>1098</v>
      </c>
      <c r="B8119" s="618">
        <v>2013</v>
      </c>
      <c r="C8119" s="619" t="s">
        <v>437</v>
      </c>
    </row>
    <row r="8120" spans="1:3" x14ac:dyDescent="0.15">
      <c r="A8120" s="619" t="s">
        <v>1098</v>
      </c>
      <c r="B8120" s="618">
        <v>2013</v>
      </c>
      <c r="C8120" s="619" t="s">
        <v>437</v>
      </c>
    </row>
    <row r="8121" spans="1:3" x14ac:dyDescent="0.15">
      <c r="A8121" s="619" t="s">
        <v>1098</v>
      </c>
      <c r="B8121" s="618">
        <v>2013</v>
      </c>
      <c r="C8121" s="619" t="s">
        <v>437</v>
      </c>
    </row>
    <row r="8122" spans="1:3" x14ac:dyDescent="0.15">
      <c r="A8122" s="619" t="s">
        <v>1098</v>
      </c>
      <c r="B8122" s="618">
        <v>2013</v>
      </c>
      <c r="C8122" s="619" t="s">
        <v>437</v>
      </c>
    </row>
    <row r="8123" spans="1:3" x14ac:dyDescent="0.15">
      <c r="A8123" s="619" t="s">
        <v>1098</v>
      </c>
      <c r="B8123" s="618">
        <v>2013</v>
      </c>
      <c r="C8123" s="619" t="s">
        <v>1103</v>
      </c>
    </row>
    <row r="8124" spans="1:3" x14ac:dyDescent="0.15">
      <c r="A8124" s="619" t="s">
        <v>1098</v>
      </c>
      <c r="B8124" s="618">
        <v>2013</v>
      </c>
      <c r="C8124" s="619" t="s">
        <v>424</v>
      </c>
    </row>
    <row r="8125" spans="1:3" x14ac:dyDescent="0.15">
      <c r="A8125" s="619" t="s">
        <v>1098</v>
      </c>
      <c r="B8125" s="618">
        <v>2013</v>
      </c>
      <c r="C8125" s="619" t="s">
        <v>424</v>
      </c>
    </row>
    <row r="8126" spans="1:3" x14ac:dyDescent="0.15">
      <c r="A8126" s="619" t="s">
        <v>1098</v>
      </c>
      <c r="B8126" s="618">
        <v>2013</v>
      </c>
      <c r="C8126" s="619" t="s">
        <v>1101</v>
      </c>
    </row>
    <row r="8127" spans="1:3" x14ac:dyDescent="0.15">
      <c r="A8127" s="619" t="s">
        <v>1098</v>
      </c>
      <c r="B8127" s="618">
        <v>2013</v>
      </c>
      <c r="C8127" s="619" t="s">
        <v>437</v>
      </c>
    </row>
    <row r="8128" spans="1:3" x14ac:dyDescent="0.15">
      <c r="A8128" s="619" t="s">
        <v>1098</v>
      </c>
      <c r="B8128" s="618">
        <v>2013</v>
      </c>
      <c r="C8128" s="619" t="s">
        <v>424</v>
      </c>
    </row>
    <row r="8129" spans="1:3" x14ac:dyDescent="0.15">
      <c r="A8129" s="619" t="s">
        <v>1098</v>
      </c>
      <c r="B8129" s="618">
        <v>2013</v>
      </c>
      <c r="C8129" s="619" t="s">
        <v>1080</v>
      </c>
    </row>
    <row r="8130" spans="1:3" x14ac:dyDescent="0.15">
      <c r="A8130" s="619" t="s">
        <v>1098</v>
      </c>
      <c r="B8130" s="618">
        <v>2013</v>
      </c>
      <c r="C8130" s="619" t="s">
        <v>424</v>
      </c>
    </row>
    <row r="8131" spans="1:3" x14ac:dyDescent="0.15">
      <c r="A8131" s="619" t="s">
        <v>1098</v>
      </c>
      <c r="B8131" s="618">
        <v>2013</v>
      </c>
      <c r="C8131" s="619" t="s">
        <v>1101</v>
      </c>
    </row>
    <row r="8132" spans="1:3" x14ac:dyDescent="0.15">
      <c r="A8132" s="619" t="s">
        <v>1098</v>
      </c>
      <c r="B8132" s="618">
        <v>2013</v>
      </c>
      <c r="C8132" s="619" t="s">
        <v>424</v>
      </c>
    </row>
    <row r="8133" spans="1:3" x14ac:dyDescent="0.15">
      <c r="A8133" s="619" t="s">
        <v>1098</v>
      </c>
      <c r="B8133" s="618">
        <v>2013</v>
      </c>
      <c r="C8133" s="619" t="s">
        <v>1104</v>
      </c>
    </row>
    <row r="8134" spans="1:3" x14ac:dyDescent="0.15">
      <c r="A8134" s="619" t="s">
        <v>1098</v>
      </c>
      <c r="B8134" s="618">
        <v>2013</v>
      </c>
      <c r="C8134" s="619" t="s">
        <v>1102</v>
      </c>
    </row>
    <row r="8135" spans="1:3" x14ac:dyDescent="0.15">
      <c r="A8135" s="619" t="s">
        <v>1098</v>
      </c>
      <c r="B8135" s="618">
        <v>2013</v>
      </c>
      <c r="C8135" s="619" t="s">
        <v>437</v>
      </c>
    </row>
    <row r="8136" spans="1:3" x14ac:dyDescent="0.15">
      <c r="A8136" s="619" t="s">
        <v>1098</v>
      </c>
      <c r="B8136" s="618">
        <v>2013</v>
      </c>
      <c r="C8136" s="619" t="s">
        <v>1102</v>
      </c>
    </row>
    <row r="8137" spans="1:3" x14ac:dyDescent="0.15">
      <c r="A8137" s="619" t="s">
        <v>1098</v>
      </c>
      <c r="B8137" s="618">
        <v>2013</v>
      </c>
      <c r="C8137" s="619" t="s">
        <v>424</v>
      </c>
    </row>
    <row r="8138" spans="1:3" x14ac:dyDescent="0.15">
      <c r="A8138" s="619" t="s">
        <v>1098</v>
      </c>
      <c r="B8138" s="618">
        <v>2013</v>
      </c>
      <c r="C8138" s="619" t="s">
        <v>424</v>
      </c>
    </row>
    <row r="8139" spans="1:3" x14ac:dyDescent="0.15">
      <c r="A8139" s="619" t="s">
        <v>1098</v>
      </c>
      <c r="B8139" s="618">
        <v>2013</v>
      </c>
      <c r="C8139" s="619" t="s">
        <v>424</v>
      </c>
    </row>
    <row r="8140" spans="1:3" x14ac:dyDescent="0.15">
      <c r="A8140" s="619" t="s">
        <v>1098</v>
      </c>
      <c r="B8140" s="618">
        <v>2013</v>
      </c>
      <c r="C8140" s="619" t="s">
        <v>424</v>
      </c>
    </row>
    <row r="8141" spans="1:3" x14ac:dyDescent="0.15">
      <c r="A8141" s="619" t="s">
        <v>1098</v>
      </c>
      <c r="B8141" s="618">
        <v>2013</v>
      </c>
      <c r="C8141" s="619" t="s">
        <v>1105</v>
      </c>
    </row>
    <row r="8142" spans="1:3" x14ac:dyDescent="0.15">
      <c r="A8142" s="619" t="s">
        <v>1098</v>
      </c>
      <c r="B8142" s="618">
        <v>2013</v>
      </c>
      <c r="C8142" s="619" t="s">
        <v>437</v>
      </c>
    </row>
    <row r="8143" spans="1:3" x14ac:dyDescent="0.15">
      <c r="A8143" s="619" t="s">
        <v>1098</v>
      </c>
      <c r="B8143" s="618">
        <v>2013</v>
      </c>
      <c r="C8143" s="619" t="s">
        <v>1080</v>
      </c>
    </row>
    <row r="8144" spans="1:3" x14ac:dyDescent="0.15">
      <c r="A8144" s="619" t="s">
        <v>1098</v>
      </c>
      <c r="B8144" s="618">
        <v>2013</v>
      </c>
      <c r="C8144" s="619" t="s">
        <v>424</v>
      </c>
    </row>
    <row r="8145" spans="1:3" x14ac:dyDescent="0.15">
      <c r="A8145" s="619" t="s">
        <v>1098</v>
      </c>
      <c r="B8145" s="618">
        <v>2013</v>
      </c>
      <c r="C8145" s="619" t="s">
        <v>424</v>
      </c>
    </row>
    <row r="8146" spans="1:3" x14ac:dyDescent="0.15">
      <c r="A8146" s="619" t="s">
        <v>1098</v>
      </c>
      <c r="B8146" s="618">
        <v>2013</v>
      </c>
      <c r="C8146" s="619" t="s">
        <v>437</v>
      </c>
    </row>
    <row r="8147" spans="1:3" x14ac:dyDescent="0.15">
      <c r="A8147" s="619" t="s">
        <v>1098</v>
      </c>
      <c r="B8147" s="618">
        <v>2013</v>
      </c>
      <c r="C8147" s="619" t="s">
        <v>437</v>
      </c>
    </row>
    <row r="8148" spans="1:3" x14ac:dyDescent="0.15">
      <c r="A8148" s="619" t="s">
        <v>1098</v>
      </c>
      <c r="B8148" s="618">
        <v>2013</v>
      </c>
      <c r="C8148" s="619" t="s">
        <v>437</v>
      </c>
    </row>
    <row r="8149" spans="1:3" x14ac:dyDescent="0.15">
      <c r="A8149" s="619" t="s">
        <v>1098</v>
      </c>
      <c r="B8149" s="618">
        <v>2013</v>
      </c>
      <c r="C8149" s="619" t="s">
        <v>424</v>
      </c>
    </row>
    <row r="8150" spans="1:3" x14ac:dyDescent="0.15">
      <c r="A8150" s="619" t="s">
        <v>1098</v>
      </c>
      <c r="B8150" s="618">
        <v>2013</v>
      </c>
      <c r="C8150" s="619" t="s">
        <v>1102</v>
      </c>
    </row>
    <row r="8151" spans="1:3" x14ac:dyDescent="0.15">
      <c r="A8151" s="619" t="s">
        <v>1098</v>
      </c>
      <c r="B8151" s="618">
        <v>2013</v>
      </c>
      <c r="C8151" s="619" t="s">
        <v>424</v>
      </c>
    </row>
    <row r="8152" spans="1:3" x14ac:dyDescent="0.15">
      <c r="A8152" s="619" t="s">
        <v>1098</v>
      </c>
      <c r="B8152" s="618">
        <v>2013</v>
      </c>
      <c r="C8152" s="619" t="s">
        <v>1102</v>
      </c>
    </row>
    <row r="8153" spans="1:3" x14ac:dyDescent="0.15">
      <c r="A8153" s="619" t="s">
        <v>1098</v>
      </c>
      <c r="B8153" s="618">
        <v>2013</v>
      </c>
      <c r="C8153" s="619" t="s">
        <v>424</v>
      </c>
    </row>
    <row r="8154" spans="1:3" x14ac:dyDescent="0.15">
      <c r="A8154" s="619" t="s">
        <v>1098</v>
      </c>
      <c r="B8154" s="618">
        <v>2013</v>
      </c>
      <c r="C8154" s="619" t="s">
        <v>1102</v>
      </c>
    </row>
    <row r="8155" spans="1:3" x14ac:dyDescent="0.15">
      <c r="A8155" s="619" t="s">
        <v>1098</v>
      </c>
      <c r="B8155" s="618">
        <v>2013</v>
      </c>
      <c r="C8155" s="619" t="s">
        <v>424</v>
      </c>
    </row>
    <row r="8156" spans="1:3" x14ac:dyDescent="0.15">
      <c r="A8156" s="619" t="s">
        <v>1098</v>
      </c>
      <c r="B8156" s="618">
        <v>2013</v>
      </c>
      <c r="C8156" s="619" t="s">
        <v>437</v>
      </c>
    </row>
    <row r="8157" spans="1:3" x14ac:dyDescent="0.15">
      <c r="A8157" s="619" t="s">
        <v>1098</v>
      </c>
      <c r="B8157" s="618">
        <v>2013</v>
      </c>
      <c r="C8157" s="619" t="s">
        <v>437</v>
      </c>
    </row>
    <row r="8158" spans="1:3" x14ac:dyDescent="0.15">
      <c r="A8158" s="619" t="s">
        <v>1098</v>
      </c>
      <c r="B8158" s="618">
        <v>2013</v>
      </c>
      <c r="C8158" s="619" t="s">
        <v>424</v>
      </c>
    </row>
    <row r="8159" spans="1:3" x14ac:dyDescent="0.15">
      <c r="A8159" s="619" t="s">
        <v>1098</v>
      </c>
      <c r="B8159" s="618">
        <v>2013</v>
      </c>
      <c r="C8159" s="619" t="s">
        <v>424</v>
      </c>
    </row>
    <row r="8160" spans="1:3" x14ac:dyDescent="0.15">
      <c r="A8160" s="619" t="s">
        <v>1098</v>
      </c>
      <c r="B8160" s="618">
        <v>2013</v>
      </c>
      <c r="C8160" s="619" t="s">
        <v>437</v>
      </c>
    </row>
    <row r="8161" spans="1:3" x14ac:dyDescent="0.15">
      <c r="A8161" s="619" t="s">
        <v>1098</v>
      </c>
      <c r="B8161" s="618">
        <v>2013</v>
      </c>
      <c r="C8161" s="619" t="s">
        <v>424</v>
      </c>
    </row>
    <row r="8162" spans="1:3" x14ac:dyDescent="0.15">
      <c r="A8162" s="619" t="s">
        <v>1098</v>
      </c>
      <c r="B8162" s="618">
        <v>2013</v>
      </c>
      <c r="C8162" s="619" t="s">
        <v>424</v>
      </c>
    </row>
    <row r="8163" spans="1:3" x14ac:dyDescent="0.15">
      <c r="A8163" s="619" t="s">
        <v>1098</v>
      </c>
      <c r="B8163" s="618">
        <v>2013</v>
      </c>
      <c r="C8163" s="619" t="s">
        <v>424</v>
      </c>
    </row>
    <row r="8164" spans="1:3" x14ac:dyDescent="0.15">
      <c r="A8164" s="619" t="s">
        <v>1098</v>
      </c>
      <c r="B8164" s="618">
        <v>2013</v>
      </c>
      <c r="C8164" s="619" t="s">
        <v>424</v>
      </c>
    </row>
    <row r="8165" spans="1:3" x14ac:dyDescent="0.15">
      <c r="A8165" s="619" t="s">
        <v>1098</v>
      </c>
      <c r="B8165" s="618">
        <v>2013</v>
      </c>
      <c r="C8165" s="619" t="s">
        <v>437</v>
      </c>
    </row>
    <row r="8166" spans="1:3" x14ac:dyDescent="0.15">
      <c r="A8166" s="619" t="s">
        <v>1098</v>
      </c>
      <c r="B8166" s="618">
        <v>2013</v>
      </c>
      <c r="C8166" s="619" t="s">
        <v>424</v>
      </c>
    </row>
    <row r="8167" spans="1:3" x14ac:dyDescent="0.15">
      <c r="A8167" s="619" t="s">
        <v>1098</v>
      </c>
      <c r="B8167" s="618">
        <v>2013</v>
      </c>
      <c r="C8167" s="619" t="s">
        <v>424</v>
      </c>
    </row>
    <row r="8168" spans="1:3" x14ac:dyDescent="0.15">
      <c r="A8168" s="619" t="s">
        <v>1098</v>
      </c>
      <c r="B8168" s="618">
        <v>2013</v>
      </c>
      <c r="C8168" s="619" t="s">
        <v>424</v>
      </c>
    </row>
    <row r="8169" spans="1:3" x14ac:dyDescent="0.15">
      <c r="A8169" s="619" t="s">
        <v>1098</v>
      </c>
      <c r="B8169" s="618">
        <v>2013</v>
      </c>
      <c r="C8169" s="619" t="s">
        <v>424</v>
      </c>
    </row>
    <row r="8170" spans="1:3" x14ac:dyDescent="0.15">
      <c r="A8170" s="619" t="s">
        <v>1098</v>
      </c>
      <c r="B8170" s="618">
        <v>2013</v>
      </c>
      <c r="C8170" s="619" t="s">
        <v>424</v>
      </c>
    </row>
    <row r="8171" spans="1:3" x14ac:dyDescent="0.15">
      <c r="A8171" s="619" t="s">
        <v>1098</v>
      </c>
      <c r="B8171" s="618">
        <v>2013</v>
      </c>
      <c r="C8171" s="619" t="s">
        <v>424</v>
      </c>
    </row>
    <row r="8172" spans="1:3" x14ac:dyDescent="0.15">
      <c r="A8172" s="619" t="s">
        <v>1098</v>
      </c>
      <c r="B8172" s="618">
        <v>2013</v>
      </c>
      <c r="C8172" s="619" t="s">
        <v>424</v>
      </c>
    </row>
    <row r="8173" spans="1:3" x14ac:dyDescent="0.15">
      <c r="A8173" s="619" t="s">
        <v>1098</v>
      </c>
      <c r="B8173" s="618">
        <v>2013</v>
      </c>
      <c r="C8173" s="619" t="s">
        <v>424</v>
      </c>
    </row>
    <row r="8174" spans="1:3" x14ac:dyDescent="0.15">
      <c r="A8174" s="619" t="s">
        <v>1098</v>
      </c>
      <c r="B8174" s="618">
        <v>2013</v>
      </c>
      <c r="C8174" s="619" t="s">
        <v>1080</v>
      </c>
    </row>
    <row r="8175" spans="1:3" x14ac:dyDescent="0.15">
      <c r="A8175" s="619" t="s">
        <v>1098</v>
      </c>
      <c r="B8175" s="618">
        <v>2013</v>
      </c>
      <c r="C8175" s="619" t="s">
        <v>424</v>
      </c>
    </row>
    <row r="8176" spans="1:3" x14ac:dyDescent="0.15">
      <c r="A8176" s="619" t="s">
        <v>1098</v>
      </c>
      <c r="B8176" s="618">
        <v>2013</v>
      </c>
      <c r="C8176" s="619" t="s">
        <v>424</v>
      </c>
    </row>
    <row r="8177" spans="1:3" x14ac:dyDescent="0.15">
      <c r="A8177" s="619" t="s">
        <v>1098</v>
      </c>
      <c r="B8177" s="618">
        <v>2013</v>
      </c>
      <c r="C8177" s="619" t="s">
        <v>424</v>
      </c>
    </row>
    <row r="8178" spans="1:3" x14ac:dyDescent="0.15">
      <c r="A8178" s="619" t="s">
        <v>1098</v>
      </c>
      <c r="B8178" s="618">
        <v>2013</v>
      </c>
      <c r="C8178" s="619" t="s">
        <v>424</v>
      </c>
    </row>
    <row r="8179" spans="1:3" x14ac:dyDescent="0.15">
      <c r="A8179" s="619" t="s">
        <v>1098</v>
      </c>
      <c r="B8179" s="618">
        <v>2013</v>
      </c>
      <c r="C8179" s="619" t="s">
        <v>424</v>
      </c>
    </row>
    <row r="8180" spans="1:3" x14ac:dyDescent="0.15">
      <c r="A8180" s="619" t="s">
        <v>1098</v>
      </c>
      <c r="B8180" s="618">
        <v>2013</v>
      </c>
      <c r="C8180" s="619" t="s">
        <v>437</v>
      </c>
    </row>
    <row r="8181" spans="1:3" x14ac:dyDescent="0.15">
      <c r="A8181" s="619" t="s">
        <v>1098</v>
      </c>
      <c r="B8181" s="618">
        <v>2013</v>
      </c>
      <c r="C8181" s="619" t="s">
        <v>1102</v>
      </c>
    </row>
    <row r="8182" spans="1:3" x14ac:dyDescent="0.15">
      <c r="A8182" s="619" t="s">
        <v>1098</v>
      </c>
      <c r="B8182" s="618">
        <v>2013</v>
      </c>
      <c r="C8182" s="619" t="s">
        <v>424</v>
      </c>
    </row>
    <row r="8183" spans="1:3" x14ac:dyDescent="0.15">
      <c r="A8183" s="619" t="s">
        <v>1098</v>
      </c>
      <c r="B8183" s="618">
        <v>2013</v>
      </c>
      <c r="C8183" s="619" t="s">
        <v>1105</v>
      </c>
    </row>
    <row r="8184" spans="1:3" x14ac:dyDescent="0.15">
      <c r="A8184" s="619" t="s">
        <v>1098</v>
      </c>
      <c r="B8184" s="618">
        <v>2013</v>
      </c>
      <c r="C8184" s="619" t="s">
        <v>1080</v>
      </c>
    </row>
    <row r="8185" spans="1:3" x14ac:dyDescent="0.15">
      <c r="A8185" s="619" t="s">
        <v>1098</v>
      </c>
      <c r="B8185" s="618">
        <v>2013</v>
      </c>
      <c r="C8185" s="619" t="s">
        <v>437</v>
      </c>
    </row>
    <row r="8186" spans="1:3" x14ac:dyDescent="0.15">
      <c r="A8186" s="619" t="s">
        <v>1098</v>
      </c>
      <c r="B8186" s="618">
        <v>2013</v>
      </c>
      <c r="C8186" s="619" t="s">
        <v>424</v>
      </c>
    </row>
    <row r="8187" spans="1:3" x14ac:dyDescent="0.15">
      <c r="A8187" s="619" t="s">
        <v>1098</v>
      </c>
      <c r="B8187" s="618">
        <v>2013</v>
      </c>
      <c r="C8187" s="619" t="s">
        <v>437</v>
      </c>
    </row>
    <row r="8188" spans="1:3" x14ac:dyDescent="0.15">
      <c r="A8188" s="619" t="s">
        <v>1098</v>
      </c>
      <c r="B8188" s="618">
        <v>2013</v>
      </c>
      <c r="C8188" s="619" t="s">
        <v>424</v>
      </c>
    </row>
    <row r="8189" spans="1:3" x14ac:dyDescent="0.15">
      <c r="A8189" s="619" t="s">
        <v>1098</v>
      </c>
      <c r="B8189" s="618">
        <v>2013</v>
      </c>
      <c r="C8189" s="619" t="s">
        <v>424</v>
      </c>
    </row>
    <row r="8190" spans="1:3" x14ac:dyDescent="0.15">
      <c r="A8190" s="619" t="s">
        <v>1098</v>
      </c>
      <c r="B8190" s="618">
        <v>2013</v>
      </c>
      <c r="C8190" s="619" t="s">
        <v>437</v>
      </c>
    </row>
    <row r="8191" spans="1:3" x14ac:dyDescent="0.15">
      <c r="A8191" s="619" t="s">
        <v>1098</v>
      </c>
      <c r="B8191" s="618">
        <v>2013</v>
      </c>
      <c r="C8191" s="619" t="s">
        <v>424</v>
      </c>
    </row>
    <row r="8192" spans="1:3" x14ac:dyDescent="0.15">
      <c r="A8192" s="619" t="s">
        <v>1098</v>
      </c>
      <c r="B8192" s="618">
        <v>2013</v>
      </c>
      <c r="C8192" s="619" t="s">
        <v>1080</v>
      </c>
    </row>
    <row r="8193" spans="1:3" x14ac:dyDescent="0.15">
      <c r="A8193" s="619" t="s">
        <v>1098</v>
      </c>
      <c r="B8193" s="618">
        <v>2013</v>
      </c>
      <c r="C8193" s="619" t="s">
        <v>424</v>
      </c>
    </row>
    <row r="8194" spans="1:3" x14ac:dyDescent="0.15">
      <c r="A8194" s="619" t="s">
        <v>1098</v>
      </c>
      <c r="B8194" s="618">
        <v>2013</v>
      </c>
      <c r="C8194" s="619" t="s">
        <v>437</v>
      </c>
    </row>
    <row r="8195" spans="1:3" x14ac:dyDescent="0.15">
      <c r="A8195" s="619" t="s">
        <v>1098</v>
      </c>
      <c r="B8195" s="618">
        <v>2013</v>
      </c>
      <c r="C8195" s="619" t="s">
        <v>437</v>
      </c>
    </row>
    <row r="8196" spans="1:3" x14ac:dyDescent="0.15">
      <c r="A8196" s="619" t="s">
        <v>1098</v>
      </c>
      <c r="B8196" s="618">
        <v>2013</v>
      </c>
      <c r="C8196" s="619" t="s">
        <v>1103</v>
      </c>
    </row>
    <row r="8197" spans="1:3" x14ac:dyDescent="0.15">
      <c r="A8197" s="619" t="s">
        <v>1098</v>
      </c>
      <c r="B8197" s="618">
        <v>2013</v>
      </c>
      <c r="C8197" s="619" t="s">
        <v>424</v>
      </c>
    </row>
    <row r="8198" spans="1:3" x14ac:dyDescent="0.15">
      <c r="A8198" s="619" t="s">
        <v>1098</v>
      </c>
      <c r="B8198" s="618">
        <v>2013</v>
      </c>
      <c r="C8198" s="619" t="s">
        <v>1104</v>
      </c>
    </row>
    <row r="8199" spans="1:3" x14ac:dyDescent="0.15">
      <c r="A8199" s="619" t="s">
        <v>1098</v>
      </c>
      <c r="B8199" s="618">
        <v>2013</v>
      </c>
      <c r="C8199" s="619" t="s">
        <v>424</v>
      </c>
    </row>
    <row r="8200" spans="1:3" x14ac:dyDescent="0.15">
      <c r="A8200" s="619" t="s">
        <v>1098</v>
      </c>
      <c r="B8200" s="618">
        <v>2013</v>
      </c>
      <c r="C8200" s="619" t="s">
        <v>424</v>
      </c>
    </row>
    <row r="8201" spans="1:3" x14ac:dyDescent="0.15">
      <c r="A8201" s="619" t="s">
        <v>1098</v>
      </c>
      <c r="B8201" s="618">
        <v>2013</v>
      </c>
      <c r="C8201" s="619" t="s">
        <v>1102</v>
      </c>
    </row>
    <row r="8202" spans="1:3" x14ac:dyDescent="0.15">
      <c r="A8202" s="619" t="s">
        <v>1098</v>
      </c>
      <c r="B8202" s="618">
        <v>2013</v>
      </c>
      <c r="C8202" s="619" t="s">
        <v>437</v>
      </c>
    </row>
    <row r="8203" spans="1:3" x14ac:dyDescent="0.15">
      <c r="A8203" s="619" t="s">
        <v>1098</v>
      </c>
      <c r="B8203" s="618">
        <v>2013</v>
      </c>
      <c r="C8203" s="619" t="s">
        <v>1080</v>
      </c>
    </row>
    <row r="8204" spans="1:3" x14ac:dyDescent="0.15">
      <c r="A8204" s="619" t="s">
        <v>1098</v>
      </c>
      <c r="B8204" s="618">
        <v>2013</v>
      </c>
      <c r="C8204" s="619" t="s">
        <v>437</v>
      </c>
    </row>
    <row r="8205" spans="1:3" x14ac:dyDescent="0.15">
      <c r="A8205" s="619" t="s">
        <v>1098</v>
      </c>
      <c r="B8205" s="618">
        <v>2013</v>
      </c>
      <c r="C8205" s="619" t="s">
        <v>1080</v>
      </c>
    </row>
    <row r="8206" spans="1:3" x14ac:dyDescent="0.15">
      <c r="A8206" s="619" t="s">
        <v>1098</v>
      </c>
      <c r="B8206" s="618">
        <v>2013</v>
      </c>
      <c r="C8206" s="619" t="s">
        <v>437</v>
      </c>
    </row>
    <row r="8207" spans="1:3" x14ac:dyDescent="0.15">
      <c r="A8207" s="619" t="s">
        <v>1098</v>
      </c>
      <c r="B8207" s="618">
        <v>2013</v>
      </c>
      <c r="C8207" s="619" t="s">
        <v>424</v>
      </c>
    </row>
    <row r="8208" spans="1:3" x14ac:dyDescent="0.15">
      <c r="A8208" s="619" t="s">
        <v>1098</v>
      </c>
      <c r="B8208" s="618">
        <v>2013</v>
      </c>
      <c r="C8208" s="619" t="s">
        <v>1102</v>
      </c>
    </row>
    <row r="8209" spans="1:3" x14ac:dyDescent="0.15">
      <c r="A8209" s="619" t="s">
        <v>1098</v>
      </c>
      <c r="B8209" s="618">
        <v>2013</v>
      </c>
      <c r="C8209" s="619" t="s">
        <v>1102</v>
      </c>
    </row>
    <row r="8210" spans="1:3" x14ac:dyDescent="0.15">
      <c r="A8210" s="619" t="s">
        <v>1098</v>
      </c>
      <c r="B8210" s="618">
        <v>2013</v>
      </c>
      <c r="C8210" s="619" t="s">
        <v>1104</v>
      </c>
    </row>
    <row r="8211" spans="1:3" x14ac:dyDescent="0.15">
      <c r="A8211" s="619" t="s">
        <v>1098</v>
      </c>
      <c r="B8211" s="618">
        <v>2013</v>
      </c>
      <c r="C8211" s="619" t="s">
        <v>1104</v>
      </c>
    </row>
    <row r="8212" spans="1:3" x14ac:dyDescent="0.15">
      <c r="A8212" s="619" t="s">
        <v>1098</v>
      </c>
      <c r="B8212" s="618">
        <v>2013</v>
      </c>
      <c r="C8212" s="619" t="s">
        <v>437</v>
      </c>
    </row>
    <row r="8213" spans="1:3" x14ac:dyDescent="0.15">
      <c r="A8213" s="619" t="s">
        <v>1098</v>
      </c>
      <c r="B8213" s="618">
        <v>2013</v>
      </c>
      <c r="C8213" s="619" t="s">
        <v>1080</v>
      </c>
    </row>
    <row r="8214" spans="1:3" x14ac:dyDescent="0.15">
      <c r="A8214" s="619" t="s">
        <v>1098</v>
      </c>
      <c r="B8214" s="618">
        <v>2013</v>
      </c>
      <c r="C8214" s="619" t="s">
        <v>437</v>
      </c>
    </row>
    <row r="8215" spans="1:3" x14ac:dyDescent="0.15">
      <c r="A8215" s="619" t="s">
        <v>1098</v>
      </c>
      <c r="B8215" s="618">
        <v>2013</v>
      </c>
      <c r="C8215" s="619" t="s">
        <v>1080</v>
      </c>
    </row>
    <row r="8216" spans="1:3" x14ac:dyDescent="0.15">
      <c r="A8216" s="619" t="s">
        <v>1098</v>
      </c>
      <c r="B8216" s="618">
        <v>2013</v>
      </c>
      <c r="C8216" s="619" t="s">
        <v>1080</v>
      </c>
    </row>
    <row r="8217" spans="1:3" x14ac:dyDescent="0.15">
      <c r="A8217" s="619" t="s">
        <v>1098</v>
      </c>
      <c r="B8217" s="618">
        <v>2013</v>
      </c>
      <c r="C8217" s="619" t="s">
        <v>1080</v>
      </c>
    </row>
    <row r="8218" spans="1:3" x14ac:dyDescent="0.15">
      <c r="A8218" s="619" t="s">
        <v>1098</v>
      </c>
      <c r="B8218" s="618">
        <v>2013</v>
      </c>
      <c r="C8218" s="619" t="s">
        <v>437</v>
      </c>
    </row>
    <row r="8219" spans="1:3" x14ac:dyDescent="0.15">
      <c r="A8219" s="619" t="s">
        <v>1098</v>
      </c>
      <c r="B8219" s="618">
        <v>2013</v>
      </c>
      <c r="C8219" s="619" t="s">
        <v>1102</v>
      </c>
    </row>
    <row r="8220" spans="1:3" x14ac:dyDescent="0.15">
      <c r="A8220" s="619" t="s">
        <v>1098</v>
      </c>
      <c r="B8220" s="618">
        <v>2013</v>
      </c>
      <c r="C8220" s="619" t="s">
        <v>437</v>
      </c>
    </row>
    <row r="8221" spans="1:3" x14ac:dyDescent="0.15">
      <c r="A8221" s="619" t="s">
        <v>1098</v>
      </c>
      <c r="B8221" s="618">
        <v>2013</v>
      </c>
      <c r="C8221" s="619" t="s">
        <v>437</v>
      </c>
    </row>
    <row r="8222" spans="1:3" x14ac:dyDescent="0.15">
      <c r="A8222" s="619" t="s">
        <v>1098</v>
      </c>
      <c r="B8222" s="618">
        <v>2013</v>
      </c>
      <c r="C8222" s="619" t="s">
        <v>424</v>
      </c>
    </row>
    <row r="8223" spans="1:3" x14ac:dyDescent="0.15">
      <c r="A8223" s="619" t="s">
        <v>1098</v>
      </c>
      <c r="B8223" s="618">
        <v>2013</v>
      </c>
      <c r="C8223" s="619" t="s">
        <v>1104</v>
      </c>
    </row>
    <row r="8224" spans="1:3" x14ac:dyDescent="0.15">
      <c r="A8224" s="619" t="s">
        <v>1098</v>
      </c>
      <c r="B8224" s="618">
        <v>2013</v>
      </c>
      <c r="C8224" s="619" t="s">
        <v>437</v>
      </c>
    </row>
    <row r="8225" spans="1:3" x14ac:dyDescent="0.15">
      <c r="A8225" s="619" t="s">
        <v>1098</v>
      </c>
      <c r="B8225" s="618">
        <v>2013</v>
      </c>
      <c r="C8225" s="619" t="s">
        <v>1104</v>
      </c>
    </row>
    <row r="8226" spans="1:3" x14ac:dyDescent="0.15">
      <c r="A8226" s="619" t="s">
        <v>1098</v>
      </c>
      <c r="B8226" s="618">
        <v>2013</v>
      </c>
      <c r="C8226" s="619" t="s">
        <v>424</v>
      </c>
    </row>
    <row r="8227" spans="1:3" x14ac:dyDescent="0.15">
      <c r="A8227" s="619" t="s">
        <v>1098</v>
      </c>
      <c r="B8227" s="618">
        <v>2013</v>
      </c>
      <c r="C8227" s="619" t="s">
        <v>437</v>
      </c>
    </row>
    <row r="8228" spans="1:3" x14ac:dyDescent="0.15">
      <c r="A8228" s="619" t="s">
        <v>1098</v>
      </c>
      <c r="B8228" s="618">
        <v>2013</v>
      </c>
      <c r="C8228" s="619" t="s">
        <v>437</v>
      </c>
    </row>
    <row r="8229" spans="1:3" x14ac:dyDescent="0.15">
      <c r="A8229" s="619" t="s">
        <v>1098</v>
      </c>
      <c r="B8229" s="618">
        <v>2013</v>
      </c>
      <c r="C8229" s="619" t="s">
        <v>437</v>
      </c>
    </row>
    <row r="8230" spans="1:3" x14ac:dyDescent="0.15">
      <c r="A8230" s="619" t="s">
        <v>1098</v>
      </c>
      <c r="B8230" s="618">
        <v>2013</v>
      </c>
      <c r="C8230" s="619" t="s">
        <v>437</v>
      </c>
    </row>
    <row r="8231" spans="1:3" x14ac:dyDescent="0.15">
      <c r="A8231" s="619" t="s">
        <v>1098</v>
      </c>
      <c r="B8231" s="618">
        <v>2013</v>
      </c>
      <c r="C8231" s="619" t="s">
        <v>1103</v>
      </c>
    </row>
    <row r="8232" spans="1:3" x14ac:dyDescent="0.15">
      <c r="A8232" s="619" t="s">
        <v>1098</v>
      </c>
      <c r="B8232" s="618">
        <v>2013</v>
      </c>
      <c r="C8232" s="619" t="s">
        <v>1103</v>
      </c>
    </row>
    <row r="8233" spans="1:3" x14ac:dyDescent="0.15">
      <c r="A8233" s="619" t="s">
        <v>1098</v>
      </c>
      <c r="B8233" s="618">
        <v>2013</v>
      </c>
      <c r="C8233" s="619" t="s">
        <v>424</v>
      </c>
    </row>
    <row r="8234" spans="1:3" x14ac:dyDescent="0.15">
      <c r="A8234" s="619" t="s">
        <v>1098</v>
      </c>
      <c r="B8234" s="618">
        <v>2013</v>
      </c>
      <c r="C8234" s="619" t="s">
        <v>424</v>
      </c>
    </row>
    <row r="8235" spans="1:3" x14ac:dyDescent="0.15">
      <c r="A8235" s="619" t="s">
        <v>1098</v>
      </c>
      <c r="B8235" s="618">
        <v>2013</v>
      </c>
      <c r="C8235" s="619" t="s">
        <v>1102</v>
      </c>
    </row>
    <row r="8236" spans="1:3" x14ac:dyDescent="0.15">
      <c r="A8236" s="619" t="s">
        <v>1098</v>
      </c>
      <c r="B8236" s="618">
        <v>2013</v>
      </c>
      <c r="C8236" s="619" t="s">
        <v>424</v>
      </c>
    </row>
    <row r="8237" spans="1:3" x14ac:dyDescent="0.15">
      <c r="A8237" s="619" t="s">
        <v>1098</v>
      </c>
      <c r="B8237" s="618">
        <v>2013</v>
      </c>
      <c r="C8237" s="619" t="s">
        <v>424</v>
      </c>
    </row>
    <row r="8238" spans="1:3" x14ac:dyDescent="0.15">
      <c r="A8238" s="619" t="s">
        <v>1098</v>
      </c>
      <c r="B8238" s="618">
        <v>2013</v>
      </c>
      <c r="C8238" s="619" t="s">
        <v>424</v>
      </c>
    </row>
    <row r="8239" spans="1:3" x14ac:dyDescent="0.15">
      <c r="A8239" s="619" t="s">
        <v>1098</v>
      </c>
      <c r="B8239" s="618">
        <v>2013</v>
      </c>
      <c r="C8239" s="619" t="s">
        <v>1102</v>
      </c>
    </row>
    <row r="8240" spans="1:3" x14ac:dyDescent="0.15">
      <c r="A8240" s="618" t="s">
        <v>1098</v>
      </c>
      <c r="B8240" s="618">
        <v>2013</v>
      </c>
      <c r="C8240" s="619" t="s">
        <v>437</v>
      </c>
    </row>
    <row r="8241" spans="1:3" x14ac:dyDescent="0.15">
      <c r="A8241" s="618" t="s">
        <v>1098</v>
      </c>
      <c r="B8241" s="618">
        <v>2013</v>
      </c>
      <c r="C8241" s="619" t="s">
        <v>437</v>
      </c>
    </row>
    <row r="8242" spans="1:3" x14ac:dyDescent="0.15">
      <c r="A8242" s="619" t="s">
        <v>1098</v>
      </c>
      <c r="B8242" s="618">
        <v>2013</v>
      </c>
      <c r="C8242" s="619" t="s">
        <v>1102</v>
      </c>
    </row>
    <row r="8243" spans="1:3" x14ac:dyDescent="0.15">
      <c r="A8243" s="619" t="s">
        <v>1098</v>
      </c>
      <c r="B8243" s="618">
        <v>2013</v>
      </c>
      <c r="C8243" s="619" t="s">
        <v>1102</v>
      </c>
    </row>
    <row r="8244" spans="1:3" x14ac:dyDescent="0.15">
      <c r="A8244" s="619" t="s">
        <v>1098</v>
      </c>
      <c r="B8244" s="618">
        <v>2013</v>
      </c>
      <c r="C8244" s="619" t="s">
        <v>424</v>
      </c>
    </row>
    <row r="8245" spans="1:3" x14ac:dyDescent="0.15">
      <c r="A8245" s="619" t="s">
        <v>1098</v>
      </c>
      <c r="B8245" s="618">
        <v>2013</v>
      </c>
      <c r="C8245" s="619" t="s">
        <v>424</v>
      </c>
    </row>
    <row r="8246" spans="1:3" x14ac:dyDescent="0.15">
      <c r="A8246" s="619" t="s">
        <v>1098</v>
      </c>
      <c r="B8246" s="618">
        <v>2013</v>
      </c>
      <c r="C8246" s="619" t="s">
        <v>1102</v>
      </c>
    </row>
    <row r="8247" spans="1:3" x14ac:dyDescent="0.15">
      <c r="A8247" s="619" t="s">
        <v>1098</v>
      </c>
      <c r="B8247" s="618">
        <v>2013</v>
      </c>
      <c r="C8247" s="619" t="s">
        <v>1102</v>
      </c>
    </row>
    <row r="8248" spans="1:3" x14ac:dyDescent="0.15">
      <c r="A8248" s="619" t="s">
        <v>1098</v>
      </c>
      <c r="B8248" s="618">
        <v>2013</v>
      </c>
      <c r="C8248" s="619" t="s">
        <v>437</v>
      </c>
    </row>
    <row r="8249" spans="1:3" x14ac:dyDescent="0.15">
      <c r="A8249" s="619" t="s">
        <v>1098</v>
      </c>
      <c r="B8249" s="618">
        <v>2013</v>
      </c>
      <c r="C8249" s="619" t="s">
        <v>424</v>
      </c>
    </row>
    <row r="8250" spans="1:3" x14ac:dyDescent="0.15">
      <c r="A8250" s="619" t="s">
        <v>1098</v>
      </c>
      <c r="B8250" s="618">
        <v>2013</v>
      </c>
      <c r="C8250" s="619" t="s">
        <v>1102</v>
      </c>
    </row>
    <row r="8251" spans="1:3" x14ac:dyDescent="0.15">
      <c r="A8251" s="619" t="s">
        <v>1098</v>
      </c>
      <c r="B8251" s="618">
        <v>2013</v>
      </c>
      <c r="C8251" s="619" t="s">
        <v>437</v>
      </c>
    </row>
    <row r="8252" spans="1:3" x14ac:dyDescent="0.15">
      <c r="A8252" s="619" t="s">
        <v>1098</v>
      </c>
      <c r="B8252" s="618">
        <v>2013</v>
      </c>
      <c r="C8252" s="619" t="s">
        <v>437</v>
      </c>
    </row>
    <row r="8253" spans="1:3" x14ac:dyDescent="0.15">
      <c r="A8253" s="619" t="s">
        <v>1098</v>
      </c>
      <c r="B8253" s="618">
        <v>2013</v>
      </c>
      <c r="C8253" s="619" t="s">
        <v>437</v>
      </c>
    </row>
    <row r="8254" spans="1:3" x14ac:dyDescent="0.15">
      <c r="A8254" s="619" t="s">
        <v>1098</v>
      </c>
      <c r="B8254" s="618">
        <v>2013</v>
      </c>
      <c r="C8254" s="619" t="s">
        <v>1102</v>
      </c>
    </row>
    <row r="8255" spans="1:3" x14ac:dyDescent="0.15">
      <c r="A8255" s="619" t="s">
        <v>1098</v>
      </c>
      <c r="B8255" s="618">
        <v>2013</v>
      </c>
      <c r="C8255" s="619" t="s">
        <v>437</v>
      </c>
    </row>
    <row r="8256" spans="1:3" x14ac:dyDescent="0.15">
      <c r="A8256" s="619" t="s">
        <v>1098</v>
      </c>
      <c r="B8256" s="618">
        <v>2013</v>
      </c>
      <c r="C8256" s="619" t="s">
        <v>437</v>
      </c>
    </row>
    <row r="8257" spans="1:3" x14ac:dyDescent="0.15">
      <c r="A8257" s="619" t="s">
        <v>1098</v>
      </c>
      <c r="B8257" s="618">
        <v>2013</v>
      </c>
      <c r="C8257" s="619" t="s">
        <v>1080</v>
      </c>
    </row>
    <row r="8258" spans="1:3" x14ac:dyDescent="0.15">
      <c r="A8258" s="619" t="s">
        <v>1098</v>
      </c>
      <c r="B8258" s="618">
        <v>2013</v>
      </c>
      <c r="C8258" s="619" t="s">
        <v>424</v>
      </c>
    </row>
    <row r="8259" spans="1:3" x14ac:dyDescent="0.15">
      <c r="A8259" s="619" t="s">
        <v>1098</v>
      </c>
      <c r="B8259" s="618">
        <v>2013</v>
      </c>
      <c r="C8259" s="619" t="s">
        <v>437</v>
      </c>
    </row>
    <row r="8260" spans="1:3" x14ac:dyDescent="0.15">
      <c r="A8260" s="619" t="s">
        <v>1098</v>
      </c>
      <c r="B8260" s="618">
        <v>2013</v>
      </c>
      <c r="C8260" s="619" t="s">
        <v>437</v>
      </c>
    </row>
    <row r="8261" spans="1:3" x14ac:dyDescent="0.15">
      <c r="A8261" s="619" t="s">
        <v>1098</v>
      </c>
      <c r="B8261" s="618">
        <v>2013</v>
      </c>
      <c r="C8261" s="619" t="s">
        <v>424</v>
      </c>
    </row>
    <row r="8262" spans="1:3" x14ac:dyDescent="0.15">
      <c r="A8262" s="619" t="s">
        <v>1098</v>
      </c>
      <c r="B8262" s="618">
        <v>2013</v>
      </c>
      <c r="C8262" s="619" t="s">
        <v>424</v>
      </c>
    </row>
    <row r="8263" spans="1:3" x14ac:dyDescent="0.15">
      <c r="A8263" s="619" t="s">
        <v>1098</v>
      </c>
      <c r="B8263" s="618">
        <v>2013</v>
      </c>
      <c r="C8263" s="619" t="s">
        <v>437</v>
      </c>
    </row>
    <row r="8264" spans="1:3" x14ac:dyDescent="0.15">
      <c r="A8264" s="619" t="s">
        <v>1098</v>
      </c>
      <c r="B8264" s="618">
        <v>2013</v>
      </c>
      <c r="C8264" s="619" t="s">
        <v>437</v>
      </c>
    </row>
    <row r="8265" spans="1:3" x14ac:dyDescent="0.15">
      <c r="A8265" s="618" t="s">
        <v>1098</v>
      </c>
      <c r="B8265" s="618">
        <v>2013</v>
      </c>
      <c r="C8265" s="619" t="s">
        <v>437</v>
      </c>
    </row>
    <row r="8266" spans="1:3" x14ac:dyDescent="0.15">
      <c r="A8266" s="618" t="s">
        <v>1098</v>
      </c>
      <c r="B8266" s="618">
        <v>2013</v>
      </c>
      <c r="C8266" s="619" t="s">
        <v>424</v>
      </c>
    </row>
    <row r="8267" spans="1:3" x14ac:dyDescent="0.15">
      <c r="A8267" s="618" t="s">
        <v>1098</v>
      </c>
      <c r="B8267" s="618">
        <v>2013</v>
      </c>
      <c r="C8267" s="619" t="s">
        <v>424</v>
      </c>
    </row>
    <row r="8268" spans="1:3" x14ac:dyDescent="0.15">
      <c r="A8268" s="618" t="s">
        <v>1098</v>
      </c>
      <c r="B8268" s="618">
        <v>2013</v>
      </c>
      <c r="C8268" s="619" t="s">
        <v>437</v>
      </c>
    </row>
    <row r="8269" spans="1:3" x14ac:dyDescent="0.15">
      <c r="A8269" s="618" t="s">
        <v>1098</v>
      </c>
      <c r="B8269" s="618">
        <v>2013</v>
      </c>
      <c r="C8269" s="619" t="s">
        <v>424</v>
      </c>
    </row>
    <row r="8270" spans="1:3" x14ac:dyDescent="0.15">
      <c r="A8270" s="618" t="s">
        <v>1098</v>
      </c>
      <c r="B8270" s="618">
        <v>2013</v>
      </c>
      <c r="C8270" s="619" t="s">
        <v>424</v>
      </c>
    </row>
    <row r="8271" spans="1:3" x14ac:dyDescent="0.15">
      <c r="A8271" s="618" t="s">
        <v>1098</v>
      </c>
      <c r="B8271" s="618">
        <v>2013</v>
      </c>
      <c r="C8271" s="619" t="s">
        <v>437</v>
      </c>
    </row>
    <row r="8272" spans="1:3" x14ac:dyDescent="0.15">
      <c r="A8272" s="618" t="s">
        <v>1098</v>
      </c>
      <c r="B8272" s="618">
        <v>2013</v>
      </c>
      <c r="C8272" s="619" t="s">
        <v>437</v>
      </c>
    </row>
    <row r="8273" spans="1:3" x14ac:dyDescent="0.15">
      <c r="A8273" s="618" t="s">
        <v>1098</v>
      </c>
      <c r="B8273" s="618">
        <v>2013</v>
      </c>
      <c r="C8273" s="619" t="s">
        <v>424</v>
      </c>
    </row>
    <row r="8274" spans="1:3" x14ac:dyDescent="0.15">
      <c r="A8274" s="618" t="s">
        <v>1098</v>
      </c>
      <c r="B8274" s="618">
        <v>2013</v>
      </c>
      <c r="C8274" s="619" t="s">
        <v>455</v>
      </c>
    </row>
    <row r="8275" spans="1:3" x14ac:dyDescent="0.15">
      <c r="A8275" s="618" t="s">
        <v>1098</v>
      </c>
      <c r="B8275" s="618">
        <v>2013</v>
      </c>
      <c r="C8275" s="619" t="s">
        <v>1080</v>
      </c>
    </row>
    <row r="8276" spans="1:3" x14ac:dyDescent="0.15">
      <c r="A8276" s="618" t="s">
        <v>1098</v>
      </c>
      <c r="B8276" s="618">
        <v>2013</v>
      </c>
      <c r="C8276" s="619" t="s">
        <v>437</v>
      </c>
    </row>
    <row r="8277" spans="1:3" x14ac:dyDescent="0.15">
      <c r="A8277" s="618" t="s">
        <v>1098</v>
      </c>
      <c r="B8277" s="618">
        <v>2013</v>
      </c>
      <c r="C8277" s="619" t="s">
        <v>1080</v>
      </c>
    </row>
    <row r="8278" spans="1:3" x14ac:dyDescent="0.15">
      <c r="A8278" s="618" t="s">
        <v>1098</v>
      </c>
      <c r="B8278" s="618">
        <v>2013</v>
      </c>
      <c r="C8278" s="619" t="s">
        <v>424</v>
      </c>
    </row>
    <row r="8279" spans="1:3" x14ac:dyDescent="0.15">
      <c r="A8279" s="618" t="s">
        <v>1098</v>
      </c>
      <c r="B8279" s="618">
        <v>2013</v>
      </c>
      <c r="C8279" s="619" t="s">
        <v>437</v>
      </c>
    </row>
    <row r="8280" spans="1:3" x14ac:dyDescent="0.15">
      <c r="A8280" s="618" t="s">
        <v>1098</v>
      </c>
      <c r="B8280" s="618">
        <v>2013</v>
      </c>
      <c r="C8280" s="619" t="s">
        <v>424</v>
      </c>
    </row>
    <row r="8281" spans="1:3" x14ac:dyDescent="0.15">
      <c r="A8281" s="618" t="s">
        <v>1098</v>
      </c>
      <c r="B8281" s="618">
        <v>2013</v>
      </c>
      <c r="C8281" s="619" t="s">
        <v>1107</v>
      </c>
    </row>
    <row r="8282" spans="1:3" x14ac:dyDescent="0.15">
      <c r="A8282" s="618" t="s">
        <v>1098</v>
      </c>
      <c r="B8282" s="618">
        <v>2013</v>
      </c>
      <c r="C8282" s="619" t="s">
        <v>437</v>
      </c>
    </row>
    <row r="8283" spans="1:3" x14ac:dyDescent="0.15">
      <c r="A8283" s="618" t="s">
        <v>1098</v>
      </c>
      <c r="B8283" s="618">
        <v>2013</v>
      </c>
      <c r="C8283" s="619" t="s">
        <v>424</v>
      </c>
    </row>
    <row r="8284" spans="1:3" x14ac:dyDescent="0.15">
      <c r="A8284" s="618" t="s">
        <v>1098</v>
      </c>
      <c r="B8284" s="618">
        <v>2013</v>
      </c>
      <c r="C8284" s="619" t="s">
        <v>1104</v>
      </c>
    </row>
    <row r="8285" spans="1:3" x14ac:dyDescent="0.15">
      <c r="A8285" s="618" t="s">
        <v>1098</v>
      </c>
      <c r="B8285" s="618">
        <v>2013</v>
      </c>
      <c r="C8285" s="619" t="s">
        <v>437</v>
      </c>
    </row>
    <row r="8286" spans="1:3" x14ac:dyDescent="0.15">
      <c r="A8286" s="618" t="s">
        <v>1098</v>
      </c>
      <c r="B8286" s="618">
        <v>2013</v>
      </c>
      <c r="C8286" s="619" t="s">
        <v>437</v>
      </c>
    </row>
    <row r="8287" spans="1:3" x14ac:dyDescent="0.15">
      <c r="A8287" s="618" t="s">
        <v>1098</v>
      </c>
      <c r="B8287" s="618">
        <v>2013</v>
      </c>
      <c r="C8287" s="619" t="s">
        <v>424</v>
      </c>
    </row>
    <row r="8288" spans="1:3" x14ac:dyDescent="0.15">
      <c r="A8288" s="618" t="s">
        <v>1098</v>
      </c>
      <c r="B8288" s="618">
        <v>2013</v>
      </c>
      <c r="C8288" s="619" t="s">
        <v>424</v>
      </c>
    </row>
    <row r="8289" spans="1:3" x14ac:dyDescent="0.15">
      <c r="A8289" s="618" t="s">
        <v>1098</v>
      </c>
      <c r="B8289" s="618">
        <v>2013</v>
      </c>
      <c r="C8289" s="619" t="s">
        <v>437</v>
      </c>
    </row>
    <row r="8290" spans="1:3" x14ac:dyDescent="0.15">
      <c r="A8290" s="618" t="s">
        <v>1098</v>
      </c>
      <c r="B8290" s="618">
        <v>2013</v>
      </c>
      <c r="C8290" s="619" t="s">
        <v>1102</v>
      </c>
    </row>
    <row r="8291" spans="1:3" x14ac:dyDescent="0.15">
      <c r="A8291" s="618" t="s">
        <v>1098</v>
      </c>
      <c r="B8291" s="618">
        <v>2013</v>
      </c>
      <c r="C8291" s="619" t="s">
        <v>1102</v>
      </c>
    </row>
    <row r="8292" spans="1:3" x14ac:dyDescent="0.15">
      <c r="A8292" s="618" t="s">
        <v>1098</v>
      </c>
      <c r="B8292" s="618">
        <v>2013</v>
      </c>
      <c r="C8292" s="619" t="s">
        <v>437</v>
      </c>
    </row>
    <row r="8293" spans="1:3" x14ac:dyDescent="0.15">
      <c r="A8293" s="618" t="s">
        <v>1098</v>
      </c>
      <c r="B8293" s="618">
        <v>2013</v>
      </c>
      <c r="C8293" s="619" t="s">
        <v>1080</v>
      </c>
    </row>
    <row r="8294" spans="1:3" x14ac:dyDescent="0.15">
      <c r="A8294" s="618" t="s">
        <v>1098</v>
      </c>
      <c r="B8294" s="618">
        <v>2013</v>
      </c>
      <c r="C8294" s="619" t="s">
        <v>437</v>
      </c>
    </row>
    <row r="8295" spans="1:3" x14ac:dyDescent="0.15">
      <c r="A8295" s="618" t="s">
        <v>1098</v>
      </c>
      <c r="B8295" s="618">
        <v>2013</v>
      </c>
      <c r="C8295" s="619" t="s">
        <v>424</v>
      </c>
    </row>
    <row r="8296" spans="1:3" x14ac:dyDescent="0.15">
      <c r="A8296" s="618" t="s">
        <v>1098</v>
      </c>
      <c r="B8296" s="618">
        <v>2013</v>
      </c>
      <c r="C8296" s="619" t="s">
        <v>1080</v>
      </c>
    </row>
    <row r="8297" spans="1:3" x14ac:dyDescent="0.15">
      <c r="A8297" s="618" t="s">
        <v>1098</v>
      </c>
      <c r="B8297" s="618">
        <v>2013</v>
      </c>
      <c r="C8297" s="619" t="s">
        <v>1080</v>
      </c>
    </row>
    <row r="8298" spans="1:3" x14ac:dyDescent="0.15">
      <c r="A8298" s="618" t="s">
        <v>1098</v>
      </c>
      <c r="B8298" s="618">
        <v>2013</v>
      </c>
      <c r="C8298" s="619" t="s">
        <v>437</v>
      </c>
    </row>
    <row r="8299" spans="1:3" x14ac:dyDescent="0.15">
      <c r="A8299" s="618" t="s">
        <v>1098</v>
      </c>
      <c r="B8299" s="618">
        <v>2013</v>
      </c>
      <c r="C8299" s="619" t="s">
        <v>437</v>
      </c>
    </row>
    <row r="8300" spans="1:3" x14ac:dyDescent="0.15">
      <c r="A8300" s="618" t="s">
        <v>1098</v>
      </c>
      <c r="B8300" s="618">
        <v>2013</v>
      </c>
      <c r="C8300" s="619" t="s">
        <v>437</v>
      </c>
    </row>
    <row r="8301" spans="1:3" x14ac:dyDescent="0.15">
      <c r="A8301" s="618" t="s">
        <v>1098</v>
      </c>
      <c r="B8301" s="618">
        <v>2013</v>
      </c>
      <c r="C8301" s="619" t="s">
        <v>437</v>
      </c>
    </row>
    <row r="8302" spans="1:3" x14ac:dyDescent="0.15">
      <c r="A8302" s="618" t="s">
        <v>1098</v>
      </c>
      <c r="B8302" s="618">
        <v>2013</v>
      </c>
      <c r="C8302" s="619" t="s">
        <v>437</v>
      </c>
    </row>
    <row r="8303" spans="1:3" x14ac:dyDescent="0.15">
      <c r="A8303" s="618" t="s">
        <v>1098</v>
      </c>
      <c r="B8303" s="618">
        <v>2013</v>
      </c>
      <c r="C8303" s="619" t="s">
        <v>437</v>
      </c>
    </row>
    <row r="8304" spans="1:3" x14ac:dyDescent="0.15">
      <c r="A8304" s="618" t="s">
        <v>1098</v>
      </c>
      <c r="B8304" s="618">
        <v>2013</v>
      </c>
      <c r="C8304" s="619" t="s">
        <v>437</v>
      </c>
    </row>
    <row r="8305" spans="1:3" x14ac:dyDescent="0.15">
      <c r="A8305" s="618" t="s">
        <v>1098</v>
      </c>
      <c r="B8305" s="618">
        <v>2013</v>
      </c>
      <c r="C8305" s="619" t="s">
        <v>424</v>
      </c>
    </row>
    <row r="8306" spans="1:3" x14ac:dyDescent="0.15">
      <c r="A8306" s="618" t="s">
        <v>1098</v>
      </c>
      <c r="B8306" s="618">
        <v>2013</v>
      </c>
      <c r="C8306" s="619" t="s">
        <v>437</v>
      </c>
    </row>
    <row r="8307" spans="1:3" x14ac:dyDescent="0.15">
      <c r="A8307" s="618" t="s">
        <v>1098</v>
      </c>
      <c r="B8307" s="618">
        <v>2013</v>
      </c>
      <c r="C8307" s="619" t="s">
        <v>424</v>
      </c>
    </row>
    <row r="8308" spans="1:3" x14ac:dyDescent="0.15">
      <c r="A8308" s="618" t="s">
        <v>1098</v>
      </c>
      <c r="B8308" s="618">
        <v>2013</v>
      </c>
      <c r="C8308" s="619" t="s">
        <v>1080</v>
      </c>
    </row>
    <row r="8309" spans="1:3" x14ac:dyDescent="0.15">
      <c r="A8309" s="618" t="s">
        <v>1098</v>
      </c>
      <c r="B8309" s="618">
        <v>2013</v>
      </c>
      <c r="C8309" s="619" t="s">
        <v>1104</v>
      </c>
    </row>
    <row r="8310" spans="1:3" x14ac:dyDescent="0.15">
      <c r="A8310" s="618" t="s">
        <v>1098</v>
      </c>
      <c r="B8310" s="618">
        <v>2013</v>
      </c>
      <c r="C8310" s="619" t="s">
        <v>437</v>
      </c>
    </row>
    <row r="8311" spans="1:3" x14ac:dyDescent="0.15">
      <c r="A8311" s="618" t="s">
        <v>1098</v>
      </c>
      <c r="B8311" s="618">
        <v>2013</v>
      </c>
      <c r="C8311" s="619" t="s">
        <v>424</v>
      </c>
    </row>
    <row r="8312" spans="1:3" x14ac:dyDescent="0.15">
      <c r="A8312" s="618" t="s">
        <v>1098</v>
      </c>
      <c r="B8312" s="618">
        <v>2013</v>
      </c>
      <c r="C8312" s="619" t="s">
        <v>1102</v>
      </c>
    </row>
    <row r="8313" spans="1:3" x14ac:dyDescent="0.15">
      <c r="A8313" s="618" t="s">
        <v>1098</v>
      </c>
      <c r="B8313" s="618">
        <v>2013</v>
      </c>
      <c r="C8313" s="619" t="s">
        <v>437</v>
      </c>
    </row>
    <row r="8314" spans="1:3" x14ac:dyDescent="0.15">
      <c r="A8314" s="618" t="s">
        <v>1098</v>
      </c>
      <c r="B8314" s="618">
        <v>2013</v>
      </c>
      <c r="C8314" s="619" t="s">
        <v>437</v>
      </c>
    </row>
    <row r="8315" spans="1:3" x14ac:dyDescent="0.15">
      <c r="A8315" s="619" t="s">
        <v>1098</v>
      </c>
      <c r="B8315" s="618">
        <v>2013</v>
      </c>
      <c r="C8315" s="619" t="s">
        <v>437</v>
      </c>
    </row>
    <row r="8316" spans="1:3" x14ac:dyDescent="0.15">
      <c r="A8316" s="619" t="s">
        <v>1098</v>
      </c>
      <c r="B8316" s="618">
        <v>2013</v>
      </c>
      <c r="C8316" s="619" t="s">
        <v>424</v>
      </c>
    </row>
    <row r="8317" spans="1:3" x14ac:dyDescent="0.15">
      <c r="A8317" s="619" t="s">
        <v>1098</v>
      </c>
      <c r="B8317" s="618">
        <v>2013</v>
      </c>
      <c r="C8317" s="619" t="s">
        <v>437</v>
      </c>
    </row>
    <row r="8318" spans="1:3" x14ac:dyDescent="0.15">
      <c r="A8318" s="619" t="s">
        <v>1098</v>
      </c>
      <c r="B8318" s="618">
        <v>2013</v>
      </c>
      <c r="C8318" s="619" t="s">
        <v>424</v>
      </c>
    </row>
    <row r="8319" spans="1:3" x14ac:dyDescent="0.15">
      <c r="A8319" s="619" t="s">
        <v>1098</v>
      </c>
      <c r="B8319" s="618">
        <v>2013</v>
      </c>
      <c r="C8319" s="619" t="s">
        <v>424</v>
      </c>
    </row>
    <row r="8320" spans="1:3" x14ac:dyDescent="0.15">
      <c r="A8320" s="619" t="s">
        <v>1098</v>
      </c>
      <c r="B8320" s="618">
        <v>2013</v>
      </c>
      <c r="C8320" s="619" t="s">
        <v>424</v>
      </c>
    </row>
    <row r="8321" spans="1:3" x14ac:dyDescent="0.15">
      <c r="A8321" s="619" t="s">
        <v>1098</v>
      </c>
      <c r="B8321" s="618">
        <v>2013</v>
      </c>
      <c r="C8321" s="619" t="s">
        <v>424</v>
      </c>
    </row>
    <row r="8322" spans="1:3" x14ac:dyDescent="0.15">
      <c r="A8322" s="619" t="s">
        <v>1098</v>
      </c>
      <c r="B8322" s="618">
        <v>2013</v>
      </c>
      <c r="C8322" s="619" t="s">
        <v>424</v>
      </c>
    </row>
    <row r="8323" spans="1:3" x14ac:dyDescent="0.15">
      <c r="A8323" s="619" t="s">
        <v>1098</v>
      </c>
      <c r="B8323" s="618">
        <v>2013</v>
      </c>
      <c r="C8323" s="619" t="s">
        <v>424</v>
      </c>
    </row>
    <row r="8324" spans="1:3" x14ac:dyDescent="0.15">
      <c r="A8324" s="619" t="s">
        <v>1098</v>
      </c>
      <c r="B8324" s="618">
        <v>2013</v>
      </c>
      <c r="C8324" s="619" t="s">
        <v>424</v>
      </c>
    </row>
    <row r="8325" spans="1:3" x14ac:dyDescent="0.15">
      <c r="A8325" s="619" t="s">
        <v>1098</v>
      </c>
      <c r="B8325" s="618">
        <v>2013</v>
      </c>
      <c r="C8325" s="619" t="s">
        <v>424</v>
      </c>
    </row>
    <row r="8326" spans="1:3" x14ac:dyDescent="0.15">
      <c r="A8326" s="619" t="s">
        <v>1098</v>
      </c>
      <c r="B8326" s="618">
        <v>2013</v>
      </c>
      <c r="C8326" s="619" t="s">
        <v>1102</v>
      </c>
    </row>
    <row r="8327" spans="1:3" x14ac:dyDescent="0.15">
      <c r="A8327" s="619" t="s">
        <v>1098</v>
      </c>
      <c r="B8327" s="618">
        <v>2013</v>
      </c>
      <c r="C8327" s="619" t="s">
        <v>424</v>
      </c>
    </row>
    <row r="8328" spans="1:3" x14ac:dyDescent="0.15">
      <c r="A8328" s="619" t="s">
        <v>1098</v>
      </c>
      <c r="B8328" s="618">
        <v>2013</v>
      </c>
      <c r="C8328" s="619" t="s">
        <v>424</v>
      </c>
    </row>
    <row r="8329" spans="1:3" x14ac:dyDescent="0.15">
      <c r="A8329" s="619" t="s">
        <v>1098</v>
      </c>
      <c r="B8329" s="618">
        <v>2013</v>
      </c>
      <c r="C8329" s="619" t="s">
        <v>1104</v>
      </c>
    </row>
    <row r="8330" spans="1:3" x14ac:dyDescent="0.15">
      <c r="A8330" s="619" t="s">
        <v>1098</v>
      </c>
      <c r="B8330" s="618">
        <v>2013</v>
      </c>
      <c r="C8330" s="619" t="s">
        <v>1107</v>
      </c>
    </row>
    <row r="8331" spans="1:3" x14ac:dyDescent="0.15">
      <c r="A8331" s="619" t="s">
        <v>1098</v>
      </c>
      <c r="B8331" s="618">
        <v>2013</v>
      </c>
      <c r="C8331" s="619" t="s">
        <v>455</v>
      </c>
    </row>
    <row r="8332" spans="1:3" x14ac:dyDescent="0.15">
      <c r="A8332" s="619" t="s">
        <v>1098</v>
      </c>
      <c r="B8332" s="618">
        <v>2013</v>
      </c>
      <c r="C8332" s="619" t="s">
        <v>1080</v>
      </c>
    </row>
    <row r="8333" spans="1:3" x14ac:dyDescent="0.15">
      <c r="A8333" s="619" t="s">
        <v>1098</v>
      </c>
      <c r="B8333" s="618">
        <v>2013</v>
      </c>
      <c r="C8333" s="619" t="s">
        <v>424</v>
      </c>
    </row>
    <row r="8334" spans="1:3" x14ac:dyDescent="0.15">
      <c r="A8334" s="619" t="s">
        <v>1098</v>
      </c>
      <c r="B8334" s="618">
        <v>2013</v>
      </c>
      <c r="C8334" s="619" t="s">
        <v>424</v>
      </c>
    </row>
    <row r="8335" spans="1:3" x14ac:dyDescent="0.15">
      <c r="A8335" s="619" t="s">
        <v>1098</v>
      </c>
      <c r="B8335" s="618">
        <v>2013</v>
      </c>
      <c r="C8335" s="619" t="s">
        <v>424</v>
      </c>
    </row>
    <row r="8336" spans="1:3" x14ac:dyDescent="0.15">
      <c r="A8336" s="619" t="s">
        <v>1098</v>
      </c>
      <c r="B8336" s="618">
        <v>2013</v>
      </c>
      <c r="C8336" s="619" t="s">
        <v>437</v>
      </c>
    </row>
    <row r="8337" spans="1:3" x14ac:dyDescent="0.15">
      <c r="A8337" s="619" t="s">
        <v>1098</v>
      </c>
      <c r="B8337" s="618">
        <v>2013</v>
      </c>
      <c r="C8337" s="619" t="s">
        <v>437</v>
      </c>
    </row>
    <row r="8338" spans="1:3" x14ac:dyDescent="0.15">
      <c r="A8338" s="619" t="s">
        <v>1098</v>
      </c>
      <c r="B8338" s="618">
        <v>2013</v>
      </c>
      <c r="C8338" s="619" t="s">
        <v>1080</v>
      </c>
    </row>
    <row r="8339" spans="1:3" x14ac:dyDescent="0.15">
      <c r="A8339" s="619" t="s">
        <v>1098</v>
      </c>
      <c r="B8339" s="618">
        <v>2013</v>
      </c>
      <c r="C8339" s="619" t="s">
        <v>424</v>
      </c>
    </row>
    <row r="8340" spans="1:3" x14ac:dyDescent="0.15">
      <c r="A8340" s="619" t="s">
        <v>1098</v>
      </c>
      <c r="B8340" s="618">
        <v>2013</v>
      </c>
      <c r="C8340" s="619" t="s">
        <v>424</v>
      </c>
    </row>
    <row r="8341" spans="1:3" x14ac:dyDescent="0.15">
      <c r="A8341" s="619" t="s">
        <v>1098</v>
      </c>
      <c r="B8341" s="618">
        <v>2013</v>
      </c>
      <c r="C8341" s="619" t="s">
        <v>424</v>
      </c>
    </row>
    <row r="8342" spans="1:3" x14ac:dyDescent="0.15">
      <c r="A8342" s="619" t="s">
        <v>1098</v>
      </c>
      <c r="B8342" s="618">
        <v>2013</v>
      </c>
      <c r="C8342" s="619" t="s">
        <v>424</v>
      </c>
    </row>
    <row r="8343" spans="1:3" x14ac:dyDescent="0.15">
      <c r="A8343" s="619" t="s">
        <v>1098</v>
      </c>
      <c r="B8343" s="618">
        <v>2013</v>
      </c>
      <c r="C8343" s="619" t="s">
        <v>424</v>
      </c>
    </row>
    <row r="8344" spans="1:3" x14ac:dyDescent="0.15">
      <c r="A8344" s="619" t="s">
        <v>1098</v>
      </c>
      <c r="B8344" s="618">
        <v>2013</v>
      </c>
      <c r="C8344" s="619" t="s">
        <v>424</v>
      </c>
    </row>
    <row r="8345" spans="1:3" x14ac:dyDescent="0.15">
      <c r="A8345" s="619" t="s">
        <v>1098</v>
      </c>
      <c r="B8345" s="618">
        <v>2013</v>
      </c>
      <c r="C8345" s="619" t="s">
        <v>1102</v>
      </c>
    </row>
    <row r="8346" spans="1:3" x14ac:dyDescent="0.15">
      <c r="A8346" s="619" t="s">
        <v>1098</v>
      </c>
      <c r="B8346" s="618">
        <v>2013</v>
      </c>
      <c r="C8346" s="619" t="s">
        <v>437</v>
      </c>
    </row>
    <row r="8347" spans="1:3" x14ac:dyDescent="0.15">
      <c r="A8347" s="619" t="s">
        <v>1098</v>
      </c>
      <c r="B8347" s="618">
        <v>2013</v>
      </c>
      <c r="C8347" s="619" t="s">
        <v>437</v>
      </c>
    </row>
    <row r="8348" spans="1:3" x14ac:dyDescent="0.15">
      <c r="A8348" s="619" t="s">
        <v>1098</v>
      </c>
      <c r="B8348" s="618">
        <v>2013</v>
      </c>
      <c r="C8348" s="619" t="s">
        <v>437</v>
      </c>
    </row>
    <row r="8349" spans="1:3" x14ac:dyDescent="0.15">
      <c r="A8349" s="619" t="s">
        <v>1098</v>
      </c>
      <c r="B8349" s="618">
        <v>2013</v>
      </c>
      <c r="C8349" s="619" t="s">
        <v>424</v>
      </c>
    </row>
    <row r="8350" spans="1:3" x14ac:dyDescent="0.15">
      <c r="A8350" s="619" t="s">
        <v>1098</v>
      </c>
      <c r="B8350" s="618">
        <v>2013</v>
      </c>
      <c r="C8350" s="619" t="s">
        <v>424</v>
      </c>
    </row>
    <row r="8351" spans="1:3" x14ac:dyDescent="0.15">
      <c r="A8351" s="619" t="s">
        <v>1098</v>
      </c>
      <c r="B8351" s="618">
        <v>2013</v>
      </c>
      <c r="C8351" s="619" t="s">
        <v>424</v>
      </c>
    </row>
    <row r="8352" spans="1:3" x14ac:dyDescent="0.15">
      <c r="A8352" s="619" t="s">
        <v>1098</v>
      </c>
      <c r="B8352" s="618">
        <v>2013</v>
      </c>
      <c r="C8352" s="619" t="s">
        <v>424</v>
      </c>
    </row>
    <row r="8353" spans="1:3" x14ac:dyDescent="0.15">
      <c r="A8353" s="619" t="s">
        <v>1098</v>
      </c>
      <c r="B8353" s="618">
        <v>2013</v>
      </c>
      <c r="C8353" s="619" t="s">
        <v>424</v>
      </c>
    </row>
    <row r="8354" spans="1:3" x14ac:dyDescent="0.15">
      <c r="A8354" s="619" t="s">
        <v>1098</v>
      </c>
      <c r="B8354" s="618">
        <v>2013</v>
      </c>
      <c r="C8354" s="619" t="s">
        <v>424</v>
      </c>
    </row>
    <row r="8355" spans="1:3" x14ac:dyDescent="0.15">
      <c r="A8355" s="619" t="s">
        <v>1098</v>
      </c>
      <c r="B8355" s="618">
        <v>2013</v>
      </c>
      <c r="C8355" s="619" t="s">
        <v>437</v>
      </c>
    </row>
    <row r="8356" spans="1:3" x14ac:dyDescent="0.15">
      <c r="A8356" s="619" t="s">
        <v>1098</v>
      </c>
      <c r="B8356" s="618">
        <v>2013</v>
      </c>
      <c r="C8356" s="619" t="s">
        <v>437</v>
      </c>
    </row>
    <row r="8357" spans="1:3" x14ac:dyDescent="0.15">
      <c r="A8357" s="619" t="s">
        <v>1098</v>
      </c>
      <c r="B8357" s="618">
        <v>2013</v>
      </c>
      <c r="C8357" s="619" t="s">
        <v>424</v>
      </c>
    </row>
    <row r="8358" spans="1:3" x14ac:dyDescent="0.15">
      <c r="A8358" s="619" t="s">
        <v>1098</v>
      </c>
      <c r="B8358" s="618">
        <v>2013</v>
      </c>
      <c r="C8358" s="619" t="s">
        <v>1080</v>
      </c>
    </row>
    <row r="8359" spans="1:3" x14ac:dyDescent="0.15">
      <c r="A8359" s="619" t="s">
        <v>1098</v>
      </c>
      <c r="B8359" s="618">
        <v>2013</v>
      </c>
      <c r="C8359" s="619" t="s">
        <v>424</v>
      </c>
    </row>
    <row r="8360" spans="1:3" x14ac:dyDescent="0.15">
      <c r="A8360" s="619" t="s">
        <v>1098</v>
      </c>
      <c r="B8360" s="618">
        <v>2013</v>
      </c>
      <c r="C8360" s="619" t="s">
        <v>424</v>
      </c>
    </row>
    <row r="8361" spans="1:3" x14ac:dyDescent="0.15">
      <c r="A8361" s="619" t="s">
        <v>1098</v>
      </c>
      <c r="B8361" s="618">
        <v>2013</v>
      </c>
      <c r="C8361" s="619" t="s">
        <v>424</v>
      </c>
    </row>
    <row r="8362" spans="1:3" x14ac:dyDescent="0.15">
      <c r="A8362" s="619" t="s">
        <v>1098</v>
      </c>
      <c r="B8362" s="618">
        <v>2013</v>
      </c>
      <c r="C8362" s="619" t="s">
        <v>424</v>
      </c>
    </row>
    <row r="8363" spans="1:3" x14ac:dyDescent="0.15">
      <c r="A8363" s="619" t="s">
        <v>1098</v>
      </c>
      <c r="B8363" s="618">
        <v>2013</v>
      </c>
      <c r="C8363" s="619" t="s">
        <v>424</v>
      </c>
    </row>
    <row r="8364" spans="1:3" x14ac:dyDescent="0.15">
      <c r="A8364" s="619" t="s">
        <v>1098</v>
      </c>
      <c r="B8364" s="618">
        <v>2013</v>
      </c>
      <c r="C8364" s="619" t="s">
        <v>424</v>
      </c>
    </row>
    <row r="8365" spans="1:3" x14ac:dyDescent="0.15">
      <c r="A8365" s="619" t="s">
        <v>1098</v>
      </c>
      <c r="B8365" s="618">
        <v>2013</v>
      </c>
      <c r="C8365" s="619" t="s">
        <v>437</v>
      </c>
    </row>
    <row r="8366" spans="1:3" x14ac:dyDescent="0.15">
      <c r="A8366" s="619" t="s">
        <v>1098</v>
      </c>
      <c r="B8366" s="618">
        <v>2013</v>
      </c>
      <c r="C8366" s="619" t="s">
        <v>437</v>
      </c>
    </row>
    <row r="8367" spans="1:3" x14ac:dyDescent="0.15">
      <c r="A8367" s="619" t="s">
        <v>1098</v>
      </c>
      <c r="B8367" s="618">
        <v>2013</v>
      </c>
      <c r="C8367" s="619" t="s">
        <v>424</v>
      </c>
    </row>
    <row r="8368" spans="1:3" x14ac:dyDescent="0.15">
      <c r="A8368" s="619" t="s">
        <v>1098</v>
      </c>
      <c r="B8368" s="618">
        <v>2013</v>
      </c>
      <c r="C8368" s="619" t="s">
        <v>1080</v>
      </c>
    </row>
    <row r="8369" spans="1:3" x14ac:dyDescent="0.15">
      <c r="A8369" s="619" t="s">
        <v>1098</v>
      </c>
      <c r="B8369" s="618">
        <v>2013</v>
      </c>
      <c r="C8369" s="619" t="s">
        <v>437</v>
      </c>
    </row>
    <row r="8370" spans="1:3" x14ac:dyDescent="0.15">
      <c r="A8370" s="619" t="s">
        <v>1098</v>
      </c>
      <c r="B8370" s="618">
        <v>2013</v>
      </c>
      <c r="C8370" s="619" t="s">
        <v>424</v>
      </c>
    </row>
    <row r="8371" spans="1:3" x14ac:dyDescent="0.15">
      <c r="A8371" s="619" t="s">
        <v>1098</v>
      </c>
      <c r="B8371" s="618">
        <v>2013</v>
      </c>
      <c r="C8371" s="619" t="s">
        <v>437</v>
      </c>
    </row>
    <row r="8372" spans="1:3" x14ac:dyDescent="0.15">
      <c r="A8372" s="619" t="s">
        <v>1098</v>
      </c>
      <c r="B8372" s="618">
        <v>2013</v>
      </c>
      <c r="C8372" s="619" t="s">
        <v>424</v>
      </c>
    </row>
    <row r="8373" spans="1:3" x14ac:dyDescent="0.15">
      <c r="A8373" s="619" t="s">
        <v>1098</v>
      </c>
      <c r="B8373" s="618">
        <v>2013</v>
      </c>
      <c r="C8373" s="619" t="s">
        <v>424</v>
      </c>
    </row>
    <row r="8374" spans="1:3" x14ac:dyDescent="0.15">
      <c r="A8374" s="619" t="s">
        <v>1098</v>
      </c>
      <c r="B8374" s="618">
        <v>2013</v>
      </c>
      <c r="C8374" s="619" t="s">
        <v>437</v>
      </c>
    </row>
    <row r="8375" spans="1:3" x14ac:dyDescent="0.15">
      <c r="A8375" s="619" t="s">
        <v>1098</v>
      </c>
      <c r="B8375" s="618">
        <v>2013</v>
      </c>
      <c r="C8375" s="619" t="s">
        <v>424</v>
      </c>
    </row>
    <row r="8376" spans="1:3" x14ac:dyDescent="0.15">
      <c r="A8376" s="619" t="s">
        <v>1098</v>
      </c>
      <c r="B8376" s="618">
        <v>2013</v>
      </c>
      <c r="C8376" s="619" t="s">
        <v>437</v>
      </c>
    </row>
    <row r="8377" spans="1:3" x14ac:dyDescent="0.15">
      <c r="A8377" s="619" t="s">
        <v>1098</v>
      </c>
      <c r="B8377" s="618">
        <v>2013</v>
      </c>
      <c r="C8377" s="619" t="s">
        <v>424</v>
      </c>
    </row>
    <row r="8378" spans="1:3" x14ac:dyDescent="0.15">
      <c r="A8378" s="619" t="s">
        <v>1098</v>
      </c>
      <c r="B8378" s="618">
        <v>2013</v>
      </c>
      <c r="C8378" s="619" t="s">
        <v>424</v>
      </c>
    </row>
    <row r="8379" spans="1:3" x14ac:dyDescent="0.15">
      <c r="A8379" s="619" t="s">
        <v>1098</v>
      </c>
      <c r="B8379" s="618">
        <v>2013</v>
      </c>
      <c r="C8379" s="619" t="s">
        <v>424</v>
      </c>
    </row>
    <row r="8380" spans="1:3" x14ac:dyDescent="0.15">
      <c r="A8380" s="619" t="s">
        <v>1098</v>
      </c>
      <c r="B8380" s="618">
        <v>2013</v>
      </c>
      <c r="C8380" s="619" t="s">
        <v>437</v>
      </c>
    </row>
    <row r="8381" spans="1:3" x14ac:dyDescent="0.15">
      <c r="A8381" s="619" t="s">
        <v>1098</v>
      </c>
      <c r="B8381" s="618">
        <v>2013</v>
      </c>
      <c r="C8381" s="619" t="s">
        <v>424</v>
      </c>
    </row>
    <row r="8382" spans="1:3" x14ac:dyDescent="0.15">
      <c r="A8382" s="619" t="s">
        <v>1098</v>
      </c>
      <c r="B8382" s="618">
        <v>2013</v>
      </c>
      <c r="C8382" s="619" t="s">
        <v>424</v>
      </c>
    </row>
    <row r="8383" spans="1:3" x14ac:dyDescent="0.15">
      <c r="A8383" s="619" t="s">
        <v>1098</v>
      </c>
      <c r="B8383" s="618">
        <v>2013</v>
      </c>
      <c r="C8383" s="619" t="s">
        <v>424</v>
      </c>
    </row>
    <row r="8384" spans="1:3" x14ac:dyDescent="0.15">
      <c r="A8384" s="619" t="s">
        <v>1098</v>
      </c>
      <c r="B8384" s="618">
        <v>2013</v>
      </c>
      <c r="C8384" s="619" t="s">
        <v>1103</v>
      </c>
    </row>
    <row r="8385" spans="1:3" x14ac:dyDescent="0.15">
      <c r="A8385" s="619" t="s">
        <v>1098</v>
      </c>
      <c r="B8385" s="618">
        <v>2013</v>
      </c>
      <c r="C8385" s="619" t="s">
        <v>424</v>
      </c>
    </row>
    <row r="8386" spans="1:3" x14ac:dyDescent="0.15">
      <c r="A8386" s="619" t="s">
        <v>1098</v>
      </c>
      <c r="B8386" s="618">
        <v>2013</v>
      </c>
      <c r="C8386" s="619" t="s">
        <v>424</v>
      </c>
    </row>
    <row r="8387" spans="1:3" x14ac:dyDescent="0.15">
      <c r="A8387" s="619" t="s">
        <v>1098</v>
      </c>
      <c r="B8387" s="618">
        <v>2013</v>
      </c>
      <c r="C8387" s="619" t="s">
        <v>424</v>
      </c>
    </row>
    <row r="8388" spans="1:3" x14ac:dyDescent="0.15">
      <c r="A8388" s="619" t="s">
        <v>1098</v>
      </c>
      <c r="B8388" s="618">
        <v>2013</v>
      </c>
      <c r="C8388" s="619" t="s">
        <v>1080</v>
      </c>
    </row>
    <row r="8389" spans="1:3" x14ac:dyDescent="0.15">
      <c r="A8389" s="619" t="s">
        <v>1098</v>
      </c>
      <c r="B8389" s="618">
        <v>2013</v>
      </c>
      <c r="C8389" s="619" t="s">
        <v>424</v>
      </c>
    </row>
    <row r="8390" spans="1:3" x14ac:dyDescent="0.15">
      <c r="A8390" s="619" t="s">
        <v>1098</v>
      </c>
      <c r="B8390" s="618">
        <v>2013</v>
      </c>
      <c r="C8390" s="619" t="s">
        <v>424</v>
      </c>
    </row>
    <row r="8391" spans="1:3" x14ac:dyDescent="0.15">
      <c r="A8391" s="619" t="s">
        <v>1098</v>
      </c>
      <c r="B8391" s="618">
        <v>2013</v>
      </c>
      <c r="C8391" s="619" t="s">
        <v>424</v>
      </c>
    </row>
    <row r="8392" spans="1:3" x14ac:dyDescent="0.15">
      <c r="A8392" s="619" t="s">
        <v>1098</v>
      </c>
      <c r="B8392" s="618">
        <v>2013</v>
      </c>
      <c r="C8392" s="619" t="s">
        <v>1080</v>
      </c>
    </row>
    <row r="8393" spans="1:3" x14ac:dyDescent="0.15">
      <c r="A8393" s="619" t="s">
        <v>1098</v>
      </c>
      <c r="B8393" s="618">
        <v>2013</v>
      </c>
      <c r="C8393" s="619" t="s">
        <v>1080</v>
      </c>
    </row>
    <row r="8394" spans="1:3" x14ac:dyDescent="0.15">
      <c r="A8394" s="619" t="s">
        <v>1098</v>
      </c>
      <c r="B8394" s="618">
        <v>2013</v>
      </c>
      <c r="C8394" s="619" t="s">
        <v>1111</v>
      </c>
    </row>
    <row r="8395" spans="1:3" x14ac:dyDescent="0.15">
      <c r="A8395" s="619" t="s">
        <v>1098</v>
      </c>
      <c r="B8395" s="618">
        <v>2013</v>
      </c>
      <c r="C8395" s="619" t="s">
        <v>437</v>
      </c>
    </row>
    <row r="8396" spans="1:3" x14ac:dyDescent="0.15">
      <c r="A8396" s="619" t="s">
        <v>1098</v>
      </c>
      <c r="B8396" s="618">
        <v>2013</v>
      </c>
      <c r="C8396" s="619" t="s">
        <v>437</v>
      </c>
    </row>
    <row r="8397" spans="1:3" x14ac:dyDescent="0.15">
      <c r="A8397" s="619" t="s">
        <v>1098</v>
      </c>
      <c r="B8397" s="618">
        <v>2013</v>
      </c>
      <c r="C8397" s="619" t="s">
        <v>1107</v>
      </c>
    </row>
    <row r="8398" spans="1:3" x14ac:dyDescent="0.15">
      <c r="A8398" s="619" t="s">
        <v>1098</v>
      </c>
      <c r="B8398" s="618">
        <v>2013</v>
      </c>
      <c r="C8398" s="619" t="s">
        <v>1080</v>
      </c>
    </row>
    <row r="8399" spans="1:3" x14ac:dyDescent="0.15">
      <c r="A8399" s="619" t="s">
        <v>1098</v>
      </c>
      <c r="B8399" s="618">
        <v>2013</v>
      </c>
      <c r="C8399" s="619" t="s">
        <v>424</v>
      </c>
    </row>
    <row r="8400" spans="1:3" x14ac:dyDescent="0.15">
      <c r="A8400" s="619" t="s">
        <v>1098</v>
      </c>
      <c r="B8400" s="618">
        <v>2013</v>
      </c>
      <c r="C8400" s="619" t="s">
        <v>424</v>
      </c>
    </row>
    <row r="8401" spans="1:3" x14ac:dyDescent="0.15">
      <c r="A8401" s="619" t="s">
        <v>1098</v>
      </c>
      <c r="B8401" s="618">
        <v>2013</v>
      </c>
      <c r="C8401" s="619" t="s">
        <v>437</v>
      </c>
    </row>
    <row r="8402" spans="1:3" x14ac:dyDescent="0.15">
      <c r="A8402" s="619" t="s">
        <v>1098</v>
      </c>
      <c r="B8402" s="618">
        <v>2013</v>
      </c>
      <c r="C8402" s="619" t="s">
        <v>424</v>
      </c>
    </row>
    <row r="8403" spans="1:3" x14ac:dyDescent="0.15">
      <c r="A8403" s="619" t="s">
        <v>1098</v>
      </c>
      <c r="B8403" s="618">
        <v>2013</v>
      </c>
      <c r="C8403" s="619" t="s">
        <v>424</v>
      </c>
    </row>
    <row r="8404" spans="1:3" x14ac:dyDescent="0.15">
      <c r="A8404" s="619" t="s">
        <v>1098</v>
      </c>
      <c r="B8404" s="618">
        <v>2013</v>
      </c>
      <c r="C8404" s="619" t="s">
        <v>424</v>
      </c>
    </row>
    <row r="8405" spans="1:3" x14ac:dyDescent="0.15">
      <c r="A8405" s="619" t="s">
        <v>1098</v>
      </c>
      <c r="B8405" s="618">
        <v>2013</v>
      </c>
      <c r="C8405" s="619" t="s">
        <v>437</v>
      </c>
    </row>
    <row r="8406" spans="1:3" x14ac:dyDescent="0.15">
      <c r="A8406" s="619" t="s">
        <v>1098</v>
      </c>
      <c r="B8406" s="618">
        <v>2013</v>
      </c>
      <c r="C8406" s="619" t="s">
        <v>424</v>
      </c>
    </row>
    <row r="8407" spans="1:3" x14ac:dyDescent="0.15">
      <c r="A8407" s="619" t="s">
        <v>1098</v>
      </c>
      <c r="B8407" s="618">
        <v>2013</v>
      </c>
      <c r="C8407" s="619" t="s">
        <v>437</v>
      </c>
    </row>
    <row r="8408" spans="1:3" x14ac:dyDescent="0.15">
      <c r="A8408" s="619" t="s">
        <v>1098</v>
      </c>
      <c r="B8408" s="618">
        <v>2013</v>
      </c>
      <c r="C8408" s="619" t="s">
        <v>1080</v>
      </c>
    </row>
    <row r="8409" spans="1:3" x14ac:dyDescent="0.15">
      <c r="A8409" s="619" t="s">
        <v>1098</v>
      </c>
      <c r="B8409" s="618">
        <v>2013</v>
      </c>
      <c r="C8409" s="619" t="s">
        <v>1080</v>
      </c>
    </row>
    <row r="8410" spans="1:3" x14ac:dyDescent="0.15">
      <c r="A8410" s="619" t="s">
        <v>1098</v>
      </c>
      <c r="B8410" s="618">
        <v>2013</v>
      </c>
      <c r="C8410" s="619" t="s">
        <v>1080</v>
      </c>
    </row>
    <row r="8411" spans="1:3" x14ac:dyDescent="0.15">
      <c r="A8411" s="619" t="s">
        <v>1098</v>
      </c>
      <c r="B8411" s="618">
        <v>2013</v>
      </c>
      <c r="C8411" s="619" t="s">
        <v>1080</v>
      </c>
    </row>
    <row r="8412" spans="1:3" x14ac:dyDescent="0.15">
      <c r="A8412" s="619" t="s">
        <v>1098</v>
      </c>
      <c r="B8412" s="618">
        <v>2013</v>
      </c>
      <c r="C8412" s="619" t="s">
        <v>424</v>
      </c>
    </row>
    <row r="8413" spans="1:3" x14ac:dyDescent="0.15">
      <c r="A8413" s="619" t="s">
        <v>1098</v>
      </c>
      <c r="B8413" s="618">
        <v>2013</v>
      </c>
      <c r="C8413" s="619" t="s">
        <v>424</v>
      </c>
    </row>
    <row r="8414" spans="1:3" x14ac:dyDescent="0.15">
      <c r="A8414" s="619" t="s">
        <v>1098</v>
      </c>
      <c r="B8414" s="618">
        <v>2013</v>
      </c>
      <c r="C8414" s="619" t="s">
        <v>424</v>
      </c>
    </row>
    <row r="8415" spans="1:3" x14ac:dyDescent="0.15">
      <c r="A8415" s="619" t="s">
        <v>1098</v>
      </c>
      <c r="B8415" s="618">
        <v>2013</v>
      </c>
      <c r="C8415" s="619" t="s">
        <v>424</v>
      </c>
    </row>
    <row r="8416" spans="1:3" x14ac:dyDescent="0.15">
      <c r="A8416" s="619" t="s">
        <v>1098</v>
      </c>
      <c r="B8416" s="618">
        <v>2013</v>
      </c>
      <c r="C8416" s="619" t="s">
        <v>424</v>
      </c>
    </row>
    <row r="8417" spans="1:3" x14ac:dyDescent="0.15">
      <c r="A8417" s="619" t="s">
        <v>1098</v>
      </c>
      <c r="B8417" s="618">
        <v>2013</v>
      </c>
      <c r="C8417" s="619" t="s">
        <v>437</v>
      </c>
    </row>
    <row r="8418" spans="1:3" x14ac:dyDescent="0.15">
      <c r="A8418" s="619" t="s">
        <v>1098</v>
      </c>
      <c r="B8418" s="618">
        <v>2013</v>
      </c>
      <c r="C8418" s="619" t="s">
        <v>424</v>
      </c>
    </row>
    <row r="8419" spans="1:3" x14ac:dyDescent="0.15">
      <c r="A8419" s="619" t="s">
        <v>1098</v>
      </c>
      <c r="B8419" s="618">
        <v>2013</v>
      </c>
      <c r="C8419" s="619" t="s">
        <v>437</v>
      </c>
    </row>
    <row r="8420" spans="1:3" x14ac:dyDescent="0.15">
      <c r="A8420" s="619" t="s">
        <v>1098</v>
      </c>
      <c r="B8420" s="618">
        <v>2013</v>
      </c>
      <c r="C8420" s="619" t="s">
        <v>437</v>
      </c>
    </row>
    <row r="8421" spans="1:3" x14ac:dyDescent="0.15">
      <c r="A8421" s="619" t="s">
        <v>1098</v>
      </c>
      <c r="B8421" s="618">
        <v>2013</v>
      </c>
      <c r="C8421" s="619" t="s">
        <v>424</v>
      </c>
    </row>
    <row r="8422" spans="1:3" x14ac:dyDescent="0.15">
      <c r="A8422" s="619" t="s">
        <v>1098</v>
      </c>
      <c r="B8422" s="618">
        <v>2013</v>
      </c>
      <c r="C8422" s="619" t="s">
        <v>455</v>
      </c>
    </row>
    <row r="8423" spans="1:3" x14ac:dyDescent="0.15">
      <c r="A8423" s="619" t="s">
        <v>1098</v>
      </c>
      <c r="B8423" s="618">
        <v>2013</v>
      </c>
      <c r="C8423" s="619" t="s">
        <v>437</v>
      </c>
    </row>
    <row r="8424" spans="1:3" x14ac:dyDescent="0.15">
      <c r="A8424" s="619" t="s">
        <v>1098</v>
      </c>
      <c r="B8424" s="618">
        <v>2013</v>
      </c>
      <c r="C8424" s="619" t="s">
        <v>455</v>
      </c>
    </row>
    <row r="8425" spans="1:3" x14ac:dyDescent="0.15">
      <c r="A8425" s="619" t="s">
        <v>1098</v>
      </c>
      <c r="B8425" s="618">
        <v>2013</v>
      </c>
      <c r="C8425" s="619" t="s">
        <v>424</v>
      </c>
    </row>
    <row r="8426" spans="1:3" x14ac:dyDescent="0.15">
      <c r="A8426" s="619" t="s">
        <v>1098</v>
      </c>
      <c r="B8426" s="618">
        <v>2013</v>
      </c>
      <c r="C8426" s="619" t="s">
        <v>424</v>
      </c>
    </row>
    <row r="8427" spans="1:3" x14ac:dyDescent="0.15">
      <c r="A8427" s="619" t="s">
        <v>1098</v>
      </c>
      <c r="B8427" s="618">
        <v>2013</v>
      </c>
      <c r="C8427" s="619" t="s">
        <v>455</v>
      </c>
    </row>
    <row r="8428" spans="1:3" x14ac:dyDescent="0.15">
      <c r="A8428" s="619" t="s">
        <v>1098</v>
      </c>
      <c r="B8428" s="618">
        <v>2013</v>
      </c>
      <c r="C8428" s="619" t="s">
        <v>437</v>
      </c>
    </row>
    <row r="8429" spans="1:3" x14ac:dyDescent="0.15">
      <c r="A8429" s="619" t="s">
        <v>1098</v>
      </c>
      <c r="B8429" s="618">
        <v>2013</v>
      </c>
      <c r="C8429" s="619" t="s">
        <v>437</v>
      </c>
    </row>
    <row r="8430" spans="1:3" x14ac:dyDescent="0.15">
      <c r="A8430" s="619" t="s">
        <v>1098</v>
      </c>
      <c r="B8430" s="618">
        <v>2013</v>
      </c>
      <c r="C8430" s="619" t="s">
        <v>424</v>
      </c>
    </row>
    <row r="8431" spans="1:3" x14ac:dyDescent="0.15">
      <c r="A8431" s="619" t="s">
        <v>1098</v>
      </c>
      <c r="B8431" s="618">
        <v>2013</v>
      </c>
      <c r="C8431" s="619" t="s">
        <v>424</v>
      </c>
    </row>
    <row r="8432" spans="1:3" x14ac:dyDescent="0.15">
      <c r="A8432" s="619" t="s">
        <v>1098</v>
      </c>
      <c r="B8432" s="618">
        <v>2013</v>
      </c>
      <c r="C8432" s="619" t="s">
        <v>424</v>
      </c>
    </row>
    <row r="8433" spans="1:3" x14ac:dyDescent="0.15">
      <c r="A8433" s="619" t="s">
        <v>1098</v>
      </c>
      <c r="B8433" s="618">
        <v>2013</v>
      </c>
      <c r="C8433" s="619" t="s">
        <v>424</v>
      </c>
    </row>
    <row r="8434" spans="1:3" x14ac:dyDescent="0.15">
      <c r="A8434" s="619" t="s">
        <v>1098</v>
      </c>
      <c r="B8434" s="618">
        <v>2013</v>
      </c>
      <c r="C8434" s="619" t="s">
        <v>424</v>
      </c>
    </row>
    <row r="8435" spans="1:3" x14ac:dyDescent="0.15">
      <c r="A8435" s="619" t="s">
        <v>1098</v>
      </c>
      <c r="B8435" s="618">
        <v>2013</v>
      </c>
      <c r="C8435" s="619" t="s">
        <v>1103</v>
      </c>
    </row>
    <row r="8436" spans="1:3" x14ac:dyDescent="0.15">
      <c r="A8436" s="619" t="s">
        <v>1098</v>
      </c>
      <c r="B8436" s="618">
        <v>2013</v>
      </c>
      <c r="C8436" s="619" t="s">
        <v>424</v>
      </c>
    </row>
    <row r="8437" spans="1:3" x14ac:dyDescent="0.15">
      <c r="A8437" s="619" t="s">
        <v>1098</v>
      </c>
      <c r="B8437" s="618">
        <v>2013</v>
      </c>
      <c r="C8437" s="619" t="s">
        <v>424</v>
      </c>
    </row>
    <row r="8438" spans="1:3" x14ac:dyDescent="0.15">
      <c r="A8438" s="619" t="s">
        <v>1098</v>
      </c>
      <c r="B8438" s="618">
        <v>2013</v>
      </c>
      <c r="C8438" s="619" t="s">
        <v>1104</v>
      </c>
    </row>
    <row r="8439" spans="1:3" x14ac:dyDescent="0.15">
      <c r="A8439" s="619" t="s">
        <v>1098</v>
      </c>
      <c r="B8439" s="618">
        <v>2013</v>
      </c>
      <c r="C8439" s="619" t="s">
        <v>424</v>
      </c>
    </row>
    <row r="8440" spans="1:3" x14ac:dyDescent="0.15">
      <c r="A8440" s="619" t="s">
        <v>1098</v>
      </c>
      <c r="B8440" s="618">
        <v>2013</v>
      </c>
      <c r="C8440" s="619" t="s">
        <v>424</v>
      </c>
    </row>
    <row r="8441" spans="1:3" x14ac:dyDescent="0.15">
      <c r="A8441" s="619" t="s">
        <v>1098</v>
      </c>
      <c r="B8441" s="618">
        <v>2013</v>
      </c>
      <c r="C8441" s="619" t="s">
        <v>424</v>
      </c>
    </row>
    <row r="8442" spans="1:3" x14ac:dyDescent="0.15">
      <c r="A8442" s="619" t="s">
        <v>1098</v>
      </c>
      <c r="B8442" s="618">
        <v>2013</v>
      </c>
      <c r="C8442" s="619" t="s">
        <v>437</v>
      </c>
    </row>
    <row r="8443" spans="1:3" x14ac:dyDescent="0.15">
      <c r="A8443" s="619" t="s">
        <v>1098</v>
      </c>
      <c r="B8443" s="618">
        <v>2013</v>
      </c>
      <c r="C8443" s="619" t="s">
        <v>1103</v>
      </c>
    </row>
    <row r="8444" spans="1:3" x14ac:dyDescent="0.15">
      <c r="A8444" s="619" t="s">
        <v>1098</v>
      </c>
      <c r="B8444" s="618">
        <v>2013</v>
      </c>
      <c r="C8444" s="619" t="s">
        <v>1103</v>
      </c>
    </row>
    <row r="8445" spans="1:3" x14ac:dyDescent="0.15">
      <c r="A8445" s="619" t="s">
        <v>1098</v>
      </c>
      <c r="B8445" s="618">
        <v>2013</v>
      </c>
      <c r="C8445" s="619" t="s">
        <v>437</v>
      </c>
    </row>
    <row r="8446" spans="1:3" x14ac:dyDescent="0.15">
      <c r="A8446" s="619" t="s">
        <v>1098</v>
      </c>
      <c r="B8446" s="618">
        <v>2013</v>
      </c>
      <c r="C8446" s="619" t="s">
        <v>424</v>
      </c>
    </row>
    <row r="8447" spans="1:3" x14ac:dyDescent="0.15">
      <c r="A8447" s="619" t="s">
        <v>1098</v>
      </c>
      <c r="B8447" s="618">
        <v>2013</v>
      </c>
      <c r="C8447" s="619" t="s">
        <v>437</v>
      </c>
    </row>
    <row r="8448" spans="1:3" x14ac:dyDescent="0.15">
      <c r="A8448" s="619" t="s">
        <v>1098</v>
      </c>
      <c r="B8448" s="618">
        <v>2013</v>
      </c>
      <c r="C8448" s="619" t="s">
        <v>424</v>
      </c>
    </row>
    <row r="8449" spans="1:3" x14ac:dyDescent="0.15">
      <c r="A8449" s="619" t="s">
        <v>1098</v>
      </c>
      <c r="B8449" s="618">
        <v>2013</v>
      </c>
      <c r="C8449" s="619" t="s">
        <v>424</v>
      </c>
    </row>
    <row r="8450" spans="1:3" x14ac:dyDescent="0.15">
      <c r="A8450" s="619" t="s">
        <v>1098</v>
      </c>
      <c r="B8450" s="618">
        <v>2013</v>
      </c>
      <c r="C8450" s="619" t="s">
        <v>424</v>
      </c>
    </row>
    <row r="8451" spans="1:3" x14ac:dyDescent="0.15">
      <c r="A8451" s="619" t="s">
        <v>1098</v>
      </c>
      <c r="B8451" s="618">
        <v>2013</v>
      </c>
      <c r="C8451" s="619" t="s">
        <v>424</v>
      </c>
    </row>
    <row r="8452" spans="1:3" x14ac:dyDescent="0.15">
      <c r="A8452" s="619" t="s">
        <v>1098</v>
      </c>
      <c r="B8452" s="618">
        <v>2013</v>
      </c>
      <c r="C8452" s="619" t="s">
        <v>1103</v>
      </c>
    </row>
    <row r="8453" spans="1:3" x14ac:dyDescent="0.15">
      <c r="A8453" s="619" t="s">
        <v>1098</v>
      </c>
      <c r="B8453" s="618">
        <v>2013</v>
      </c>
      <c r="C8453" s="619" t="s">
        <v>1103</v>
      </c>
    </row>
    <row r="8454" spans="1:3" x14ac:dyDescent="0.15">
      <c r="A8454" s="619" t="s">
        <v>1098</v>
      </c>
      <c r="B8454" s="618">
        <v>2013</v>
      </c>
      <c r="C8454" s="619" t="s">
        <v>437</v>
      </c>
    </row>
    <row r="8455" spans="1:3" x14ac:dyDescent="0.15">
      <c r="A8455" s="619" t="s">
        <v>1098</v>
      </c>
      <c r="B8455" s="618">
        <v>2013</v>
      </c>
      <c r="C8455" s="619" t="s">
        <v>1102</v>
      </c>
    </row>
    <row r="8456" spans="1:3" x14ac:dyDescent="0.15">
      <c r="A8456" s="619" t="s">
        <v>1098</v>
      </c>
      <c r="B8456" s="618">
        <v>2013</v>
      </c>
      <c r="C8456" s="619" t="s">
        <v>424</v>
      </c>
    </row>
    <row r="8457" spans="1:3" x14ac:dyDescent="0.15">
      <c r="A8457" s="619" t="s">
        <v>1098</v>
      </c>
      <c r="B8457" s="618">
        <v>2013</v>
      </c>
      <c r="C8457" s="619" t="s">
        <v>424</v>
      </c>
    </row>
    <row r="8458" spans="1:3" x14ac:dyDescent="0.15">
      <c r="A8458" s="619" t="s">
        <v>1098</v>
      </c>
      <c r="B8458" s="618">
        <v>2013</v>
      </c>
      <c r="C8458" s="619" t="s">
        <v>437</v>
      </c>
    </row>
    <row r="8459" spans="1:3" x14ac:dyDescent="0.15">
      <c r="A8459" s="619" t="s">
        <v>1098</v>
      </c>
      <c r="B8459" s="618">
        <v>2013</v>
      </c>
      <c r="C8459" s="619" t="s">
        <v>424</v>
      </c>
    </row>
    <row r="8460" spans="1:3" x14ac:dyDescent="0.15">
      <c r="A8460" s="619" t="s">
        <v>1098</v>
      </c>
      <c r="B8460" s="618">
        <v>2013</v>
      </c>
      <c r="C8460" s="619" t="s">
        <v>424</v>
      </c>
    </row>
    <row r="8461" spans="1:3" x14ac:dyDescent="0.15">
      <c r="A8461" s="619" t="s">
        <v>1098</v>
      </c>
      <c r="B8461" s="618">
        <v>2013</v>
      </c>
      <c r="C8461" s="619" t="s">
        <v>424</v>
      </c>
    </row>
    <row r="8462" spans="1:3" x14ac:dyDescent="0.15">
      <c r="A8462" s="619" t="s">
        <v>1098</v>
      </c>
      <c r="B8462" s="618">
        <v>2013</v>
      </c>
      <c r="C8462" s="619" t="s">
        <v>424</v>
      </c>
    </row>
    <row r="8463" spans="1:3" x14ac:dyDescent="0.15">
      <c r="A8463" s="619" t="s">
        <v>1098</v>
      </c>
      <c r="B8463" s="618">
        <v>2013</v>
      </c>
      <c r="C8463" s="619" t="s">
        <v>424</v>
      </c>
    </row>
    <row r="8464" spans="1:3" x14ac:dyDescent="0.15">
      <c r="A8464" s="619" t="s">
        <v>1098</v>
      </c>
      <c r="B8464" s="618">
        <v>2013</v>
      </c>
      <c r="C8464" s="619" t="s">
        <v>437</v>
      </c>
    </row>
    <row r="8465" spans="1:3" x14ac:dyDescent="0.15">
      <c r="A8465" s="619" t="s">
        <v>1098</v>
      </c>
      <c r="B8465" s="618">
        <v>2013</v>
      </c>
      <c r="C8465" s="619" t="s">
        <v>437</v>
      </c>
    </row>
    <row r="8466" spans="1:3" x14ac:dyDescent="0.15">
      <c r="A8466" s="619" t="s">
        <v>1098</v>
      </c>
      <c r="B8466" s="618">
        <v>2013</v>
      </c>
      <c r="C8466" s="619" t="s">
        <v>424</v>
      </c>
    </row>
    <row r="8467" spans="1:3" x14ac:dyDescent="0.15">
      <c r="A8467" s="619" t="s">
        <v>1098</v>
      </c>
      <c r="B8467" s="618">
        <v>2013</v>
      </c>
      <c r="C8467" s="619" t="s">
        <v>1107</v>
      </c>
    </row>
    <row r="8468" spans="1:3" x14ac:dyDescent="0.15">
      <c r="A8468" s="619" t="s">
        <v>1098</v>
      </c>
      <c r="B8468" s="618">
        <v>2013</v>
      </c>
      <c r="C8468" s="619" t="s">
        <v>437</v>
      </c>
    </row>
    <row r="8469" spans="1:3" x14ac:dyDescent="0.15">
      <c r="A8469" s="619" t="s">
        <v>1098</v>
      </c>
      <c r="B8469" s="618">
        <v>2013</v>
      </c>
      <c r="C8469" s="619" t="s">
        <v>424</v>
      </c>
    </row>
    <row r="8470" spans="1:3" x14ac:dyDescent="0.15">
      <c r="A8470" s="619" t="s">
        <v>1098</v>
      </c>
      <c r="B8470" s="618">
        <v>2013</v>
      </c>
      <c r="C8470" s="619" t="s">
        <v>424</v>
      </c>
    </row>
    <row r="8471" spans="1:3" x14ac:dyDescent="0.15">
      <c r="A8471" s="619" t="s">
        <v>1098</v>
      </c>
      <c r="B8471" s="618">
        <v>2013</v>
      </c>
      <c r="C8471" s="619" t="s">
        <v>1111</v>
      </c>
    </row>
    <row r="8472" spans="1:3" x14ac:dyDescent="0.15">
      <c r="A8472" s="619" t="s">
        <v>1098</v>
      </c>
      <c r="B8472" s="618">
        <v>2013</v>
      </c>
      <c r="C8472" s="619" t="s">
        <v>1107</v>
      </c>
    </row>
    <row r="8473" spans="1:3" x14ac:dyDescent="0.15">
      <c r="A8473" s="619" t="s">
        <v>1098</v>
      </c>
      <c r="B8473" s="618">
        <v>2013</v>
      </c>
      <c r="C8473" s="619" t="s">
        <v>437</v>
      </c>
    </row>
    <row r="8474" spans="1:3" x14ac:dyDescent="0.15">
      <c r="A8474" s="619" t="s">
        <v>1098</v>
      </c>
      <c r="B8474" s="618">
        <v>2013</v>
      </c>
      <c r="C8474" s="619" t="s">
        <v>437</v>
      </c>
    </row>
    <row r="8475" spans="1:3" x14ac:dyDescent="0.15">
      <c r="A8475" s="619" t="s">
        <v>1098</v>
      </c>
      <c r="B8475" s="618">
        <v>2013</v>
      </c>
      <c r="C8475" s="619" t="s">
        <v>424</v>
      </c>
    </row>
    <row r="8476" spans="1:3" x14ac:dyDescent="0.15">
      <c r="A8476" s="619" t="s">
        <v>1098</v>
      </c>
      <c r="B8476" s="618">
        <v>2013</v>
      </c>
      <c r="C8476" s="619" t="s">
        <v>437</v>
      </c>
    </row>
    <row r="8477" spans="1:3" x14ac:dyDescent="0.15">
      <c r="A8477" s="619" t="s">
        <v>1098</v>
      </c>
      <c r="B8477" s="618">
        <v>2013</v>
      </c>
      <c r="C8477" s="619" t="s">
        <v>1102</v>
      </c>
    </row>
    <row r="8478" spans="1:3" x14ac:dyDescent="0.15">
      <c r="A8478" s="619" t="s">
        <v>1098</v>
      </c>
      <c r="B8478" s="618">
        <v>2013</v>
      </c>
      <c r="C8478" s="619" t="s">
        <v>1111</v>
      </c>
    </row>
    <row r="8479" spans="1:3" x14ac:dyDescent="0.15">
      <c r="A8479" s="619" t="s">
        <v>1098</v>
      </c>
      <c r="B8479" s="618">
        <v>2013</v>
      </c>
      <c r="C8479" s="619" t="s">
        <v>424</v>
      </c>
    </row>
    <row r="8480" spans="1:3" x14ac:dyDescent="0.15">
      <c r="A8480" s="619" t="s">
        <v>1098</v>
      </c>
      <c r="B8480" s="618">
        <v>2013</v>
      </c>
      <c r="C8480" s="619" t="s">
        <v>437</v>
      </c>
    </row>
    <row r="8481" spans="1:3" x14ac:dyDescent="0.15">
      <c r="A8481" s="619" t="s">
        <v>1098</v>
      </c>
      <c r="B8481" s="618">
        <v>2013</v>
      </c>
      <c r="C8481" s="619" t="s">
        <v>424</v>
      </c>
    </row>
    <row r="8482" spans="1:3" x14ac:dyDescent="0.15">
      <c r="A8482" s="619" t="s">
        <v>1098</v>
      </c>
      <c r="B8482" s="618">
        <v>2013</v>
      </c>
      <c r="C8482" s="619" t="s">
        <v>424</v>
      </c>
    </row>
    <row r="8483" spans="1:3" x14ac:dyDescent="0.15">
      <c r="A8483" s="619" t="s">
        <v>1098</v>
      </c>
      <c r="B8483" s="618">
        <v>2013</v>
      </c>
      <c r="C8483" s="619" t="s">
        <v>437</v>
      </c>
    </row>
    <row r="8484" spans="1:3" x14ac:dyDescent="0.15">
      <c r="A8484" s="619" t="s">
        <v>1098</v>
      </c>
      <c r="B8484" s="618">
        <v>2013</v>
      </c>
      <c r="C8484" s="619" t="s">
        <v>424</v>
      </c>
    </row>
    <row r="8485" spans="1:3" x14ac:dyDescent="0.15">
      <c r="A8485" s="619" t="s">
        <v>1098</v>
      </c>
      <c r="B8485" s="618">
        <v>2013</v>
      </c>
      <c r="C8485" s="619" t="s">
        <v>424</v>
      </c>
    </row>
    <row r="8486" spans="1:3" x14ac:dyDescent="0.15">
      <c r="A8486" s="619" t="s">
        <v>1098</v>
      </c>
      <c r="B8486" s="618">
        <v>2013</v>
      </c>
      <c r="C8486" s="619" t="s">
        <v>1102</v>
      </c>
    </row>
    <row r="8487" spans="1:3" x14ac:dyDescent="0.15">
      <c r="A8487" s="619" t="s">
        <v>1098</v>
      </c>
      <c r="B8487" s="618">
        <v>2013</v>
      </c>
      <c r="C8487" s="619" t="s">
        <v>424</v>
      </c>
    </row>
    <row r="8488" spans="1:3" x14ac:dyDescent="0.15">
      <c r="A8488" s="619" t="s">
        <v>1098</v>
      </c>
      <c r="B8488" s="618">
        <v>2013</v>
      </c>
      <c r="C8488" s="619" t="s">
        <v>424</v>
      </c>
    </row>
    <row r="8489" spans="1:3" x14ac:dyDescent="0.15">
      <c r="A8489" s="619" t="s">
        <v>1098</v>
      </c>
      <c r="B8489" s="618">
        <v>2013</v>
      </c>
      <c r="C8489" s="619" t="s">
        <v>424</v>
      </c>
    </row>
    <row r="8490" spans="1:3" x14ac:dyDescent="0.15">
      <c r="A8490" s="619" t="s">
        <v>1098</v>
      </c>
      <c r="B8490" s="618">
        <v>2013</v>
      </c>
      <c r="C8490" s="619" t="s">
        <v>424</v>
      </c>
    </row>
    <row r="8491" spans="1:3" x14ac:dyDescent="0.15">
      <c r="A8491" s="619" t="s">
        <v>1098</v>
      </c>
      <c r="B8491" s="618">
        <v>2013</v>
      </c>
      <c r="C8491" s="619" t="s">
        <v>1080</v>
      </c>
    </row>
    <row r="8492" spans="1:3" x14ac:dyDescent="0.15">
      <c r="A8492" s="619" t="s">
        <v>1098</v>
      </c>
      <c r="B8492" s="618">
        <v>2013</v>
      </c>
      <c r="C8492" s="619" t="s">
        <v>1103</v>
      </c>
    </row>
    <row r="8493" spans="1:3" x14ac:dyDescent="0.15">
      <c r="A8493" s="619" t="s">
        <v>1098</v>
      </c>
      <c r="B8493" s="618">
        <v>2013</v>
      </c>
      <c r="C8493" s="619" t="s">
        <v>1080</v>
      </c>
    </row>
    <row r="8494" spans="1:3" x14ac:dyDescent="0.15">
      <c r="A8494" s="619" t="s">
        <v>1098</v>
      </c>
      <c r="B8494" s="618">
        <v>2013</v>
      </c>
      <c r="C8494" s="619" t="s">
        <v>1080</v>
      </c>
    </row>
    <row r="8495" spans="1:3" x14ac:dyDescent="0.15">
      <c r="A8495" s="619" t="s">
        <v>1098</v>
      </c>
      <c r="B8495" s="618">
        <v>2013</v>
      </c>
      <c r="C8495" s="619" t="s">
        <v>424</v>
      </c>
    </row>
    <row r="8496" spans="1:3" x14ac:dyDescent="0.15">
      <c r="A8496" s="619" t="s">
        <v>1098</v>
      </c>
      <c r="B8496" s="618">
        <v>2013</v>
      </c>
      <c r="C8496" s="619" t="s">
        <v>424</v>
      </c>
    </row>
    <row r="8497" spans="1:3" x14ac:dyDescent="0.15">
      <c r="A8497" s="619" t="s">
        <v>1098</v>
      </c>
      <c r="B8497" s="618">
        <v>2013</v>
      </c>
      <c r="C8497" s="619" t="s">
        <v>1102</v>
      </c>
    </row>
    <row r="8498" spans="1:3" x14ac:dyDescent="0.15">
      <c r="A8498" s="619" t="s">
        <v>1098</v>
      </c>
      <c r="B8498" s="618">
        <v>2013</v>
      </c>
      <c r="C8498" s="619" t="s">
        <v>424</v>
      </c>
    </row>
    <row r="8499" spans="1:3" x14ac:dyDescent="0.15">
      <c r="A8499" s="619" t="s">
        <v>1098</v>
      </c>
      <c r="B8499" s="618">
        <v>2013</v>
      </c>
      <c r="C8499" s="619" t="s">
        <v>424</v>
      </c>
    </row>
    <row r="8500" spans="1:3" x14ac:dyDescent="0.15">
      <c r="A8500" s="619" t="s">
        <v>1098</v>
      </c>
      <c r="B8500" s="618">
        <v>2013</v>
      </c>
      <c r="C8500" s="619" t="s">
        <v>424</v>
      </c>
    </row>
    <row r="8501" spans="1:3" x14ac:dyDescent="0.15">
      <c r="A8501" s="619" t="s">
        <v>1098</v>
      </c>
      <c r="B8501" s="618">
        <v>2013</v>
      </c>
      <c r="C8501" s="619" t="s">
        <v>424</v>
      </c>
    </row>
    <row r="8502" spans="1:3" x14ac:dyDescent="0.15">
      <c r="A8502" s="619" t="s">
        <v>1098</v>
      </c>
      <c r="B8502" s="618">
        <v>2013</v>
      </c>
      <c r="C8502" s="619" t="s">
        <v>424</v>
      </c>
    </row>
    <row r="8503" spans="1:3" x14ac:dyDescent="0.15">
      <c r="A8503" s="619" t="s">
        <v>1098</v>
      </c>
      <c r="B8503" s="618">
        <v>2013</v>
      </c>
      <c r="C8503" s="619" t="s">
        <v>424</v>
      </c>
    </row>
    <row r="8504" spans="1:3" x14ac:dyDescent="0.15">
      <c r="A8504" s="619" t="s">
        <v>1098</v>
      </c>
      <c r="B8504" s="618">
        <v>2013</v>
      </c>
      <c r="C8504" s="619" t="s">
        <v>424</v>
      </c>
    </row>
    <row r="8505" spans="1:3" x14ac:dyDescent="0.15">
      <c r="A8505" s="619" t="s">
        <v>1098</v>
      </c>
      <c r="B8505" s="618">
        <v>2013</v>
      </c>
      <c r="C8505" s="619" t="s">
        <v>424</v>
      </c>
    </row>
    <row r="8506" spans="1:3" x14ac:dyDescent="0.15">
      <c r="A8506" s="619" t="s">
        <v>1098</v>
      </c>
      <c r="B8506" s="618">
        <v>2013</v>
      </c>
      <c r="C8506" s="619" t="s">
        <v>424</v>
      </c>
    </row>
    <row r="8507" spans="1:3" x14ac:dyDescent="0.15">
      <c r="A8507" s="619" t="s">
        <v>1098</v>
      </c>
      <c r="B8507" s="618">
        <v>2013</v>
      </c>
      <c r="C8507" s="619" t="s">
        <v>437</v>
      </c>
    </row>
    <row r="8508" spans="1:3" x14ac:dyDescent="0.15">
      <c r="A8508" s="619" t="s">
        <v>1098</v>
      </c>
      <c r="B8508" s="618">
        <v>2013</v>
      </c>
      <c r="C8508" s="619" t="s">
        <v>437</v>
      </c>
    </row>
    <row r="8509" spans="1:3" x14ac:dyDescent="0.15">
      <c r="A8509" s="619" t="s">
        <v>1098</v>
      </c>
      <c r="B8509" s="618">
        <v>2013</v>
      </c>
      <c r="C8509" s="619" t="s">
        <v>1102</v>
      </c>
    </row>
    <row r="8510" spans="1:3" x14ac:dyDescent="0.15">
      <c r="A8510" s="619" t="s">
        <v>1098</v>
      </c>
      <c r="B8510" s="618" t="s">
        <v>1081</v>
      </c>
      <c r="C8510" s="619" t="s">
        <v>424</v>
      </c>
    </row>
    <row r="8511" spans="1:3" x14ac:dyDescent="0.15">
      <c r="A8511" s="619" t="s">
        <v>1098</v>
      </c>
      <c r="B8511" s="618">
        <v>2013</v>
      </c>
      <c r="C8511" s="619" t="s">
        <v>424</v>
      </c>
    </row>
    <row r="8512" spans="1:3" x14ac:dyDescent="0.15">
      <c r="A8512" s="619" t="s">
        <v>1098</v>
      </c>
      <c r="B8512" s="618">
        <v>2013</v>
      </c>
      <c r="C8512" s="619" t="s">
        <v>1102</v>
      </c>
    </row>
    <row r="8513" spans="1:3" x14ac:dyDescent="0.15">
      <c r="A8513" s="619" t="s">
        <v>1098</v>
      </c>
      <c r="B8513" s="618">
        <v>2013</v>
      </c>
      <c r="C8513" s="619" t="s">
        <v>424</v>
      </c>
    </row>
    <row r="8514" spans="1:3" x14ac:dyDescent="0.15">
      <c r="A8514" s="619" t="s">
        <v>1098</v>
      </c>
      <c r="B8514" s="618">
        <v>2013</v>
      </c>
      <c r="C8514" s="619" t="s">
        <v>424</v>
      </c>
    </row>
    <row r="8515" spans="1:3" x14ac:dyDescent="0.15">
      <c r="A8515" s="619" t="s">
        <v>1098</v>
      </c>
      <c r="B8515" s="618">
        <v>2013</v>
      </c>
      <c r="C8515" s="619" t="s">
        <v>437</v>
      </c>
    </row>
    <row r="8516" spans="1:3" x14ac:dyDescent="0.15">
      <c r="A8516" s="619" t="s">
        <v>1098</v>
      </c>
      <c r="B8516" s="618">
        <v>2013</v>
      </c>
      <c r="C8516" s="619" t="s">
        <v>424</v>
      </c>
    </row>
    <row r="8517" spans="1:3" x14ac:dyDescent="0.15">
      <c r="A8517" s="619" t="s">
        <v>1098</v>
      </c>
      <c r="B8517" s="618">
        <v>2013</v>
      </c>
      <c r="C8517" s="619" t="s">
        <v>424</v>
      </c>
    </row>
    <row r="8518" spans="1:3" x14ac:dyDescent="0.15">
      <c r="A8518" s="619" t="s">
        <v>1098</v>
      </c>
      <c r="B8518" s="618">
        <v>2013</v>
      </c>
      <c r="C8518" s="619" t="s">
        <v>424</v>
      </c>
    </row>
    <row r="8519" spans="1:3" x14ac:dyDescent="0.15">
      <c r="A8519" s="619" t="s">
        <v>1098</v>
      </c>
      <c r="B8519" s="618">
        <v>2013</v>
      </c>
      <c r="C8519" s="619" t="s">
        <v>437</v>
      </c>
    </row>
    <row r="8520" spans="1:3" x14ac:dyDescent="0.15">
      <c r="A8520" s="619" t="s">
        <v>1098</v>
      </c>
      <c r="B8520" s="618">
        <v>2013</v>
      </c>
      <c r="C8520" s="619" t="s">
        <v>424</v>
      </c>
    </row>
    <row r="8521" spans="1:3" x14ac:dyDescent="0.15">
      <c r="A8521" s="619" t="s">
        <v>1098</v>
      </c>
      <c r="B8521" s="618">
        <v>2013</v>
      </c>
      <c r="C8521" s="619" t="s">
        <v>424</v>
      </c>
    </row>
    <row r="8522" spans="1:3" x14ac:dyDescent="0.15">
      <c r="A8522" s="619" t="s">
        <v>1098</v>
      </c>
      <c r="B8522" s="618">
        <v>2013</v>
      </c>
      <c r="C8522" s="619" t="s">
        <v>437</v>
      </c>
    </row>
    <row r="8523" spans="1:3" x14ac:dyDescent="0.15">
      <c r="A8523" s="619" t="s">
        <v>1098</v>
      </c>
      <c r="B8523" s="618">
        <v>2013</v>
      </c>
      <c r="C8523" s="619" t="s">
        <v>437</v>
      </c>
    </row>
    <row r="8524" spans="1:3" x14ac:dyDescent="0.15">
      <c r="A8524" s="619" t="s">
        <v>1098</v>
      </c>
      <c r="B8524" s="618">
        <v>2013</v>
      </c>
      <c r="C8524" s="619" t="s">
        <v>437</v>
      </c>
    </row>
    <row r="8525" spans="1:3" x14ac:dyDescent="0.15">
      <c r="A8525" s="619" t="s">
        <v>1098</v>
      </c>
      <c r="B8525" s="618">
        <v>2013</v>
      </c>
      <c r="C8525" s="619" t="s">
        <v>1103</v>
      </c>
    </row>
    <row r="8526" spans="1:3" x14ac:dyDescent="0.15">
      <c r="A8526" s="619" t="s">
        <v>1098</v>
      </c>
      <c r="B8526" s="618">
        <v>2013</v>
      </c>
      <c r="C8526" s="619" t="s">
        <v>437</v>
      </c>
    </row>
    <row r="8527" spans="1:3" x14ac:dyDescent="0.15">
      <c r="A8527" s="619" t="s">
        <v>1098</v>
      </c>
      <c r="B8527" s="618">
        <v>2013</v>
      </c>
      <c r="C8527" s="619" t="s">
        <v>424</v>
      </c>
    </row>
    <row r="8528" spans="1:3" x14ac:dyDescent="0.15">
      <c r="A8528" s="619" t="s">
        <v>1098</v>
      </c>
      <c r="B8528" s="618">
        <v>2013</v>
      </c>
      <c r="C8528" s="619" t="s">
        <v>1102</v>
      </c>
    </row>
    <row r="8529" spans="1:3" x14ac:dyDescent="0.15">
      <c r="A8529" s="619" t="s">
        <v>1098</v>
      </c>
      <c r="B8529" s="618">
        <v>2013</v>
      </c>
      <c r="C8529" s="619" t="s">
        <v>1104</v>
      </c>
    </row>
    <row r="8530" spans="1:3" x14ac:dyDescent="0.15">
      <c r="A8530" s="619" t="s">
        <v>1098</v>
      </c>
      <c r="B8530" s="618">
        <v>2013</v>
      </c>
      <c r="C8530" s="619" t="s">
        <v>424</v>
      </c>
    </row>
    <row r="8531" spans="1:3" x14ac:dyDescent="0.15">
      <c r="A8531" s="619" t="s">
        <v>1098</v>
      </c>
      <c r="B8531" s="618">
        <v>2013</v>
      </c>
      <c r="C8531" s="619" t="s">
        <v>1080</v>
      </c>
    </row>
    <row r="8532" spans="1:3" x14ac:dyDescent="0.15">
      <c r="A8532" s="619" t="s">
        <v>1098</v>
      </c>
      <c r="B8532" s="618">
        <v>2013</v>
      </c>
      <c r="C8532" s="619" t="s">
        <v>424</v>
      </c>
    </row>
    <row r="8533" spans="1:3" x14ac:dyDescent="0.15">
      <c r="A8533" s="619" t="s">
        <v>1098</v>
      </c>
      <c r="B8533" s="618">
        <v>2013</v>
      </c>
      <c r="C8533" s="619" t="s">
        <v>424</v>
      </c>
    </row>
    <row r="8534" spans="1:3" x14ac:dyDescent="0.15">
      <c r="A8534" s="619" t="s">
        <v>1098</v>
      </c>
      <c r="B8534" s="618">
        <v>2013</v>
      </c>
      <c r="C8534" s="619" t="s">
        <v>437</v>
      </c>
    </row>
    <row r="8535" spans="1:3" x14ac:dyDescent="0.15">
      <c r="A8535" s="619" t="s">
        <v>1098</v>
      </c>
      <c r="B8535" s="618">
        <v>2013</v>
      </c>
      <c r="C8535" s="619" t="s">
        <v>424</v>
      </c>
    </row>
    <row r="8536" spans="1:3" x14ac:dyDescent="0.15">
      <c r="A8536" s="619" t="s">
        <v>1098</v>
      </c>
      <c r="B8536" s="618">
        <v>2013</v>
      </c>
      <c r="C8536" s="619" t="s">
        <v>424</v>
      </c>
    </row>
    <row r="8537" spans="1:3" x14ac:dyDescent="0.15">
      <c r="A8537" s="619" t="s">
        <v>1098</v>
      </c>
      <c r="B8537" s="618">
        <v>2013</v>
      </c>
      <c r="C8537" s="619" t="s">
        <v>424</v>
      </c>
    </row>
    <row r="8538" spans="1:3" x14ac:dyDescent="0.15">
      <c r="A8538" s="619" t="s">
        <v>1098</v>
      </c>
      <c r="B8538" s="618">
        <v>2013</v>
      </c>
      <c r="C8538" s="619" t="s">
        <v>424</v>
      </c>
    </row>
    <row r="8539" spans="1:3" x14ac:dyDescent="0.15">
      <c r="A8539" s="619" t="s">
        <v>1098</v>
      </c>
      <c r="B8539" s="618">
        <v>2013</v>
      </c>
      <c r="C8539" s="619" t="s">
        <v>424</v>
      </c>
    </row>
    <row r="8540" spans="1:3" x14ac:dyDescent="0.15">
      <c r="A8540" s="619" t="s">
        <v>1098</v>
      </c>
      <c r="B8540" s="618">
        <v>2013</v>
      </c>
      <c r="C8540" s="619" t="s">
        <v>437</v>
      </c>
    </row>
    <row r="8541" spans="1:3" x14ac:dyDescent="0.15">
      <c r="A8541" s="619" t="s">
        <v>1098</v>
      </c>
      <c r="B8541" s="618">
        <v>2013</v>
      </c>
      <c r="C8541" s="619" t="s">
        <v>424</v>
      </c>
    </row>
    <row r="8542" spans="1:3" x14ac:dyDescent="0.15">
      <c r="A8542" s="619" t="s">
        <v>1098</v>
      </c>
      <c r="B8542" s="618">
        <v>2013</v>
      </c>
      <c r="C8542" s="619" t="s">
        <v>437</v>
      </c>
    </row>
    <row r="8543" spans="1:3" x14ac:dyDescent="0.15">
      <c r="A8543" s="619" t="s">
        <v>1098</v>
      </c>
      <c r="B8543" s="618">
        <v>2013</v>
      </c>
      <c r="C8543" s="619" t="s">
        <v>424</v>
      </c>
    </row>
    <row r="8544" spans="1:3" x14ac:dyDescent="0.15">
      <c r="A8544" s="619" t="s">
        <v>1098</v>
      </c>
      <c r="B8544" s="618">
        <v>2013</v>
      </c>
      <c r="C8544" s="619" t="s">
        <v>424</v>
      </c>
    </row>
    <row r="8545" spans="1:3" x14ac:dyDescent="0.15">
      <c r="A8545" s="619" t="s">
        <v>1098</v>
      </c>
      <c r="B8545" s="618">
        <v>2013</v>
      </c>
      <c r="C8545" s="619" t="s">
        <v>437</v>
      </c>
    </row>
    <row r="8546" spans="1:3" x14ac:dyDescent="0.15">
      <c r="A8546" s="619" t="s">
        <v>1098</v>
      </c>
      <c r="B8546" s="618">
        <v>2013</v>
      </c>
      <c r="C8546" s="619" t="s">
        <v>424</v>
      </c>
    </row>
    <row r="8547" spans="1:3" x14ac:dyDescent="0.15">
      <c r="A8547" s="619" t="s">
        <v>1098</v>
      </c>
      <c r="B8547" s="618">
        <v>2013</v>
      </c>
      <c r="C8547" s="619" t="s">
        <v>437</v>
      </c>
    </row>
    <row r="8548" spans="1:3" x14ac:dyDescent="0.15">
      <c r="A8548" s="619" t="s">
        <v>1098</v>
      </c>
      <c r="B8548" s="618">
        <v>2013</v>
      </c>
      <c r="C8548" s="619" t="s">
        <v>1080</v>
      </c>
    </row>
    <row r="8549" spans="1:3" x14ac:dyDescent="0.15">
      <c r="A8549" s="619" t="s">
        <v>1098</v>
      </c>
      <c r="B8549" s="618">
        <v>2013</v>
      </c>
      <c r="C8549" s="619" t="s">
        <v>437</v>
      </c>
    </row>
    <row r="8550" spans="1:3" x14ac:dyDescent="0.15">
      <c r="A8550" s="619" t="s">
        <v>1098</v>
      </c>
      <c r="B8550" s="618">
        <v>2013</v>
      </c>
      <c r="C8550" s="619" t="s">
        <v>424</v>
      </c>
    </row>
    <row r="8551" spans="1:3" x14ac:dyDescent="0.15">
      <c r="A8551" s="619" t="s">
        <v>1098</v>
      </c>
      <c r="B8551" s="618">
        <v>2013</v>
      </c>
      <c r="C8551" s="619" t="s">
        <v>1102</v>
      </c>
    </row>
    <row r="8552" spans="1:3" x14ac:dyDescent="0.15">
      <c r="A8552" s="619" t="s">
        <v>1098</v>
      </c>
      <c r="B8552" s="618">
        <v>2013</v>
      </c>
      <c r="C8552" s="619" t="s">
        <v>437</v>
      </c>
    </row>
    <row r="8553" spans="1:3" x14ac:dyDescent="0.15">
      <c r="A8553" s="619" t="s">
        <v>1098</v>
      </c>
      <c r="B8553" s="618">
        <v>2013</v>
      </c>
      <c r="C8553" s="619" t="s">
        <v>455</v>
      </c>
    </row>
    <row r="8554" spans="1:3" x14ac:dyDescent="0.15">
      <c r="A8554" s="619" t="s">
        <v>1098</v>
      </c>
      <c r="B8554" s="618">
        <v>2013</v>
      </c>
      <c r="C8554" s="619" t="s">
        <v>455</v>
      </c>
    </row>
    <row r="8555" spans="1:3" x14ac:dyDescent="0.15">
      <c r="A8555" s="619" t="s">
        <v>1098</v>
      </c>
      <c r="B8555" s="618">
        <v>2013</v>
      </c>
      <c r="C8555" s="619" t="s">
        <v>455</v>
      </c>
    </row>
    <row r="8556" spans="1:3" x14ac:dyDescent="0.15">
      <c r="A8556" s="619" t="s">
        <v>1098</v>
      </c>
      <c r="B8556" s="618">
        <v>2013</v>
      </c>
      <c r="C8556" s="619" t="s">
        <v>424</v>
      </c>
    </row>
    <row r="8557" spans="1:3" x14ac:dyDescent="0.15">
      <c r="A8557" s="619" t="s">
        <v>1098</v>
      </c>
      <c r="B8557" s="618">
        <v>2013</v>
      </c>
      <c r="C8557" s="619" t="s">
        <v>437</v>
      </c>
    </row>
    <row r="8558" spans="1:3" x14ac:dyDescent="0.15">
      <c r="A8558" s="619" t="s">
        <v>1098</v>
      </c>
      <c r="B8558" s="618">
        <v>2013</v>
      </c>
      <c r="C8558" s="619" t="s">
        <v>424</v>
      </c>
    </row>
    <row r="8559" spans="1:3" x14ac:dyDescent="0.15">
      <c r="A8559" s="619" t="s">
        <v>1098</v>
      </c>
      <c r="B8559" s="618">
        <v>2013</v>
      </c>
      <c r="C8559" s="619" t="s">
        <v>1080</v>
      </c>
    </row>
    <row r="8560" spans="1:3" x14ac:dyDescent="0.15">
      <c r="A8560" s="619" t="s">
        <v>1098</v>
      </c>
      <c r="B8560" s="618">
        <v>2013</v>
      </c>
      <c r="C8560" s="619" t="s">
        <v>424</v>
      </c>
    </row>
    <row r="8561" spans="1:3" x14ac:dyDescent="0.15">
      <c r="A8561" s="619" t="s">
        <v>1098</v>
      </c>
      <c r="B8561" s="618">
        <v>2013</v>
      </c>
      <c r="C8561" s="619" t="s">
        <v>424</v>
      </c>
    </row>
    <row r="8562" spans="1:3" x14ac:dyDescent="0.15">
      <c r="A8562" s="619" t="s">
        <v>1098</v>
      </c>
      <c r="B8562" s="618">
        <v>2013</v>
      </c>
      <c r="C8562" s="619" t="s">
        <v>1103</v>
      </c>
    </row>
    <row r="8563" spans="1:3" x14ac:dyDescent="0.15">
      <c r="A8563" s="619" t="s">
        <v>1098</v>
      </c>
      <c r="B8563" s="618">
        <v>2013</v>
      </c>
      <c r="C8563" s="619" t="s">
        <v>424</v>
      </c>
    </row>
    <row r="8564" spans="1:3" x14ac:dyDescent="0.15">
      <c r="A8564" s="619" t="s">
        <v>1098</v>
      </c>
      <c r="B8564" s="618">
        <v>2013</v>
      </c>
      <c r="C8564" s="619" t="s">
        <v>437</v>
      </c>
    </row>
    <row r="8565" spans="1:3" x14ac:dyDescent="0.15">
      <c r="A8565" s="619" t="s">
        <v>1098</v>
      </c>
      <c r="B8565" s="618">
        <v>2013</v>
      </c>
      <c r="C8565" s="619" t="s">
        <v>437</v>
      </c>
    </row>
    <row r="8566" spans="1:3" x14ac:dyDescent="0.15">
      <c r="A8566" s="619" t="s">
        <v>1098</v>
      </c>
      <c r="B8566" s="618">
        <v>2013</v>
      </c>
      <c r="C8566" s="619" t="s">
        <v>424</v>
      </c>
    </row>
    <row r="8567" spans="1:3" x14ac:dyDescent="0.15">
      <c r="A8567" s="619" t="s">
        <v>1098</v>
      </c>
      <c r="B8567" s="618">
        <v>2013</v>
      </c>
      <c r="C8567" s="619" t="s">
        <v>424</v>
      </c>
    </row>
    <row r="8568" spans="1:3" x14ac:dyDescent="0.15">
      <c r="A8568" s="619" t="s">
        <v>1098</v>
      </c>
      <c r="B8568" s="618">
        <v>2013</v>
      </c>
      <c r="C8568" s="619" t="s">
        <v>1080</v>
      </c>
    </row>
    <row r="8569" spans="1:3" x14ac:dyDescent="0.15">
      <c r="A8569" s="619" t="s">
        <v>1098</v>
      </c>
      <c r="B8569" s="618">
        <v>2013</v>
      </c>
      <c r="C8569" s="619" t="s">
        <v>455</v>
      </c>
    </row>
    <row r="8570" spans="1:3" x14ac:dyDescent="0.15">
      <c r="A8570" s="619" t="s">
        <v>1098</v>
      </c>
      <c r="B8570" s="618">
        <v>2013</v>
      </c>
      <c r="C8570" s="619" t="s">
        <v>424</v>
      </c>
    </row>
    <row r="8571" spans="1:3" x14ac:dyDescent="0.15">
      <c r="A8571" s="619" t="s">
        <v>1098</v>
      </c>
      <c r="B8571" s="618">
        <v>2013</v>
      </c>
      <c r="C8571" s="619" t="s">
        <v>1103</v>
      </c>
    </row>
    <row r="8572" spans="1:3" x14ac:dyDescent="0.15">
      <c r="A8572" s="619" t="s">
        <v>1098</v>
      </c>
      <c r="B8572" s="618">
        <v>2013</v>
      </c>
      <c r="C8572" s="619" t="s">
        <v>437</v>
      </c>
    </row>
    <row r="8573" spans="1:3" x14ac:dyDescent="0.15">
      <c r="A8573" s="619" t="s">
        <v>1098</v>
      </c>
      <c r="B8573" s="618">
        <v>2013</v>
      </c>
      <c r="C8573" s="619" t="s">
        <v>437</v>
      </c>
    </row>
    <row r="8574" spans="1:3" x14ac:dyDescent="0.15">
      <c r="A8574" s="619" t="s">
        <v>1098</v>
      </c>
      <c r="B8574" s="618">
        <v>2013</v>
      </c>
      <c r="C8574" s="619" t="s">
        <v>424</v>
      </c>
    </row>
    <row r="8575" spans="1:3" x14ac:dyDescent="0.15">
      <c r="A8575" s="619" t="s">
        <v>1098</v>
      </c>
      <c r="B8575" s="618">
        <v>2013</v>
      </c>
      <c r="C8575" s="619" t="s">
        <v>424</v>
      </c>
    </row>
    <row r="8576" spans="1:3" x14ac:dyDescent="0.15">
      <c r="A8576" s="619" t="s">
        <v>1098</v>
      </c>
      <c r="B8576" s="618">
        <v>2013</v>
      </c>
      <c r="C8576" s="619" t="s">
        <v>437</v>
      </c>
    </row>
    <row r="8577" spans="1:3" x14ac:dyDescent="0.15">
      <c r="A8577" s="619" t="s">
        <v>1098</v>
      </c>
      <c r="B8577" s="618">
        <v>2013</v>
      </c>
      <c r="C8577" s="619" t="s">
        <v>437</v>
      </c>
    </row>
    <row r="8578" spans="1:3" x14ac:dyDescent="0.15">
      <c r="A8578" s="619" t="s">
        <v>1098</v>
      </c>
      <c r="B8578" s="618">
        <v>2013</v>
      </c>
      <c r="C8578" s="619" t="s">
        <v>1080</v>
      </c>
    </row>
    <row r="8579" spans="1:3" x14ac:dyDescent="0.15">
      <c r="A8579" s="619" t="s">
        <v>1098</v>
      </c>
      <c r="B8579" s="618">
        <v>2013</v>
      </c>
      <c r="C8579" s="619" t="s">
        <v>424</v>
      </c>
    </row>
    <row r="8580" spans="1:3" x14ac:dyDescent="0.15">
      <c r="A8580" s="619" t="s">
        <v>1098</v>
      </c>
      <c r="B8580" s="618">
        <v>2013</v>
      </c>
      <c r="C8580" s="619" t="s">
        <v>424</v>
      </c>
    </row>
    <row r="8581" spans="1:3" x14ac:dyDescent="0.15">
      <c r="A8581" s="619" t="s">
        <v>1098</v>
      </c>
      <c r="B8581" s="618">
        <v>2013</v>
      </c>
      <c r="C8581" s="619" t="s">
        <v>1101</v>
      </c>
    </row>
    <row r="8582" spans="1:3" x14ac:dyDescent="0.15">
      <c r="A8582" s="619" t="s">
        <v>1098</v>
      </c>
      <c r="B8582" s="618">
        <v>2013</v>
      </c>
      <c r="C8582" s="619" t="s">
        <v>1103</v>
      </c>
    </row>
    <row r="8583" spans="1:3" x14ac:dyDescent="0.15">
      <c r="A8583" s="619" t="s">
        <v>1098</v>
      </c>
      <c r="B8583" s="618">
        <v>2013</v>
      </c>
      <c r="C8583" s="619" t="s">
        <v>424</v>
      </c>
    </row>
    <row r="8584" spans="1:3" x14ac:dyDescent="0.15">
      <c r="A8584" s="619" t="s">
        <v>1098</v>
      </c>
      <c r="B8584" s="618">
        <v>2013</v>
      </c>
      <c r="C8584" s="619" t="s">
        <v>437</v>
      </c>
    </row>
    <row r="8585" spans="1:3" x14ac:dyDescent="0.15">
      <c r="A8585" s="619" t="s">
        <v>1098</v>
      </c>
      <c r="B8585" s="618">
        <v>2013</v>
      </c>
      <c r="C8585" s="619" t="s">
        <v>437</v>
      </c>
    </row>
    <row r="8586" spans="1:3" x14ac:dyDescent="0.15">
      <c r="A8586" s="619" t="s">
        <v>1098</v>
      </c>
      <c r="B8586" s="618">
        <v>2013</v>
      </c>
      <c r="C8586" s="619" t="s">
        <v>424</v>
      </c>
    </row>
    <row r="8587" spans="1:3" x14ac:dyDescent="0.15">
      <c r="A8587" s="619" t="s">
        <v>1098</v>
      </c>
      <c r="B8587" s="618">
        <v>2013</v>
      </c>
      <c r="C8587" s="619" t="s">
        <v>437</v>
      </c>
    </row>
    <row r="8588" spans="1:3" x14ac:dyDescent="0.15">
      <c r="A8588" s="619" t="s">
        <v>1098</v>
      </c>
      <c r="B8588" s="618">
        <v>2013</v>
      </c>
      <c r="C8588" s="619" t="s">
        <v>424</v>
      </c>
    </row>
    <row r="8589" spans="1:3" x14ac:dyDescent="0.15">
      <c r="A8589" s="619" t="s">
        <v>1098</v>
      </c>
      <c r="B8589" s="618">
        <v>2013</v>
      </c>
      <c r="C8589" s="619" t="s">
        <v>424</v>
      </c>
    </row>
    <row r="8590" spans="1:3" x14ac:dyDescent="0.15">
      <c r="A8590" s="619" t="s">
        <v>1098</v>
      </c>
      <c r="B8590" s="618">
        <v>2013</v>
      </c>
      <c r="C8590" s="619" t="s">
        <v>437</v>
      </c>
    </row>
    <row r="8591" spans="1:3" x14ac:dyDescent="0.15">
      <c r="A8591" s="619" t="s">
        <v>1098</v>
      </c>
      <c r="B8591" s="618">
        <v>2013</v>
      </c>
      <c r="C8591" s="619" t="s">
        <v>1102</v>
      </c>
    </row>
    <row r="8592" spans="1:3" x14ac:dyDescent="0.15">
      <c r="A8592" s="619" t="s">
        <v>1098</v>
      </c>
      <c r="B8592" s="618">
        <v>2013</v>
      </c>
      <c r="C8592" s="619" t="s">
        <v>424</v>
      </c>
    </row>
    <row r="8593" spans="1:3" x14ac:dyDescent="0.15">
      <c r="A8593" s="619" t="s">
        <v>1098</v>
      </c>
      <c r="B8593" s="618">
        <v>2013</v>
      </c>
      <c r="C8593" s="619" t="s">
        <v>424</v>
      </c>
    </row>
    <row r="8594" spans="1:3" x14ac:dyDescent="0.15">
      <c r="A8594" s="619" t="s">
        <v>1098</v>
      </c>
      <c r="B8594" s="618">
        <v>2013</v>
      </c>
      <c r="C8594" s="619" t="s">
        <v>437</v>
      </c>
    </row>
    <row r="8595" spans="1:3" x14ac:dyDescent="0.15">
      <c r="A8595" s="619" t="s">
        <v>1098</v>
      </c>
      <c r="B8595" s="618">
        <v>2013</v>
      </c>
      <c r="C8595" s="619" t="s">
        <v>437</v>
      </c>
    </row>
    <row r="8596" spans="1:3" x14ac:dyDescent="0.15">
      <c r="A8596" s="619" t="s">
        <v>1098</v>
      </c>
      <c r="B8596" s="618">
        <v>2013</v>
      </c>
      <c r="C8596" s="619" t="s">
        <v>437</v>
      </c>
    </row>
    <row r="8597" spans="1:3" x14ac:dyDescent="0.15">
      <c r="A8597" s="619" t="s">
        <v>1098</v>
      </c>
      <c r="B8597" s="618">
        <v>2013</v>
      </c>
      <c r="C8597" s="619" t="s">
        <v>424</v>
      </c>
    </row>
    <row r="8598" spans="1:3" x14ac:dyDescent="0.15">
      <c r="A8598" s="619" t="s">
        <v>1098</v>
      </c>
      <c r="B8598" s="618">
        <v>2013</v>
      </c>
      <c r="C8598" s="619" t="s">
        <v>455</v>
      </c>
    </row>
    <row r="8599" spans="1:3" x14ac:dyDescent="0.15">
      <c r="A8599" s="619" t="s">
        <v>1098</v>
      </c>
      <c r="B8599" s="618">
        <v>2013</v>
      </c>
      <c r="C8599" s="619" t="s">
        <v>424</v>
      </c>
    </row>
    <row r="8600" spans="1:3" x14ac:dyDescent="0.15">
      <c r="A8600" s="618" t="s">
        <v>1098</v>
      </c>
      <c r="B8600" s="618">
        <v>2013</v>
      </c>
      <c r="C8600" s="619" t="s">
        <v>437</v>
      </c>
    </row>
    <row r="8601" spans="1:3" x14ac:dyDescent="0.15">
      <c r="A8601" s="619" t="s">
        <v>1098</v>
      </c>
      <c r="B8601" s="618">
        <v>2013</v>
      </c>
      <c r="C8601" s="619" t="s">
        <v>424</v>
      </c>
    </row>
    <row r="8602" spans="1:3" x14ac:dyDescent="0.15">
      <c r="A8602" s="619" t="s">
        <v>1098</v>
      </c>
      <c r="B8602" s="618">
        <v>2013</v>
      </c>
      <c r="C8602" s="619" t="s">
        <v>424</v>
      </c>
    </row>
    <row r="8603" spans="1:3" x14ac:dyDescent="0.15">
      <c r="A8603" s="619" t="s">
        <v>1098</v>
      </c>
      <c r="B8603" s="618">
        <v>2013</v>
      </c>
      <c r="C8603" s="619" t="s">
        <v>424</v>
      </c>
    </row>
    <row r="8604" spans="1:3" x14ac:dyDescent="0.15">
      <c r="A8604" s="619" t="s">
        <v>1098</v>
      </c>
      <c r="B8604" s="618">
        <v>2013</v>
      </c>
      <c r="C8604" s="619" t="s">
        <v>424</v>
      </c>
    </row>
    <row r="8605" spans="1:3" x14ac:dyDescent="0.15">
      <c r="A8605" s="619" t="s">
        <v>1098</v>
      </c>
      <c r="B8605" s="618">
        <v>2013</v>
      </c>
      <c r="C8605" s="619" t="s">
        <v>424</v>
      </c>
    </row>
    <row r="8606" spans="1:3" x14ac:dyDescent="0.15">
      <c r="A8606" s="619" t="s">
        <v>1098</v>
      </c>
      <c r="B8606" s="618">
        <v>2013</v>
      </c>
      <c r="C8606" s="619" t="s">
        <v>437</v>
      </c>
    </row>
    <row r="8607" spans="1:3" x14ac:dyDescent="0.15">
      <c r="A8607" s="619" t="s">
        <v>1098</v>
      </c>
      <c r="B8607" s="618">
        <v>2013</v>
      </c>
      <c r="C8607" s="619" t="s">
        <v>424</v>
      </c>
    </row>
    <row r="8608" spans="1:3" x14ac:dyDescent="0.15">
      <c r="A8608" s="619" t="s">
        <v>1098</v>
      </c>
      <c r="B8608" s="618">
        <v>2013</v>
      </c>
      <c r="C8608" s="619" t="s">
        <v>424</v>
      </c>
    </row>
    <row r="8609" spans="1:3" x14ac:dyDescent="0.15">
      <c r="A8609" s="619" t="s">
        <v>1098</v>
      </c>
      <c r="B8609" s="618">
        <v>2013</v>
      </c>
      <c r="C8609" s="619" t="s">
        <v>424</v>
      </c>
    </row>
    <row r="8610" spans="1:3" x14ac:dyDescent="0.15">
      <c r="A8610" s="619" t="s">
        <v>1098</v>
      </c>
      <c r="B8610" s="618">
        <v>2013</v>
      </c>
      <c r="C8610" s="619" t="s">
        <v>424</v>
      </c>
    </row>
    <row r="8611" spans="1:3" x14ac:dyDescent="0.15">
      <c r="A8611" s="619" t="s">
        <v>1098</v>
      </c>
      <c r="B8611" s="618">
        <v>2013</v>
      </c>
      <c r="C8611" s="619" t="s">
        <v>424</v>
      </c>
    </row>
    <row r="8612" spans="1:3" x14ac:dyDescent="0.15">
      <c r="A8612" s="619" t="s">
        <v>1098</v>
      </c>
      <c r="B8612" s="618">
        <v>2013</v>
      </c>
      <c r="C8612" s="619" t="s">
        <v>437</v>
      </c>
    </row>
    <row r="8613" spans="1:3" x14ac:dyDescent="0.15">
      <c r="A8613" s="619" t="s">
        <v>1098</v>
      </c>
      <c r="B8613" s="618">
        <v>2013</v>
      </c>
      <c r="C8613" s="619" t="s">
        <v>1102</v>
      </c>
    </row>
    <row r="8614" spans="1:3" x14ac:dyDescent="0.15">
      <c r="A8614" s="619" t="s">
        <v>1098</v>
      </c>
      <c r="B8614" s="618">
        <v>2013</v>
      </c>
      <c r="C8614" s="619" t="s">
        <v>437</v>
      </c>
    </row>
    <row r="8615" spans="1:3" x14ac:dyDescent="0.15">
      <c r="A8615" s="619" t="s">
        <v>1098</v>
      </c>
      <c r="B8615" s="618">
        <v>2013</v>
      </c>
      <c r="C8615" s="619" t="s">
        <v>437</v>
      </c>
    </row>
    <row r="8616" spans="1:3" x14ac:dyDescent="0.15">
      <c r="A8616" s="619" t="s">
        <v>1098</v>
      </c>
      <c r="B8616" s="618">
        <v>2013</v>
      </c>
      <c r="C8616" s="619" t="s">
        <v>424</v>
      </c>
    </row>
    <row r="8617" spans="1:3" x14ac:dyDescent="0.15">
      <c r="A8617" s="619" t="s">
        <v>1098</v>
      </c>
      <c r="B8617" s="618">
        <v>2013</v>
      </c>
      <c r="C8617" s="619" t="s">
        <v>424</v>
      </c>
    </row>
    <row r="8618" spans="1:3" x14ac:dyDescent="0.15">
      <c r="A8618" s="619" t="s">
        <v>1098</v>
      </c>
      <c r="B8618" s="618">
        <v>2013</v>
      </c>
      <c r="C8618" s="619" t="s">
        <v>424</v>
      </c>
    </row>
    <row r="8619" spans="1:3" x14ac:dyDescent="0.15">
      <c r="A8619" s="619" t="s">
        <v>1098</v>
      </c>
      <c r="B8619" s="618">
        <v>2013</v>
      </c>
      <c r="C8619" s="619" t="s">
        <v>1080</v>
      </c>
    </row>
    <row r="8620" spans="1:3" x14ac:dyDescent="0.15">
      <c r="A8620" s="619" t="s">
        <v>1098</v>
      </c>
      <c r="B8620" s="618">
        <v>2013</v>
      </c>
      <c r="C8620" s="619" t="s">
        <v>424</v>
      </c>
    </row>
    <row r="8621" spans="1:3" x14ac:dyDescent="0.15">
      <c r="A8621" s="619" t="s">
        <v>1098</v>
      </c>
      <c r="B8621" s="618">
        <v>2013</v>
      </c>
      <c r="C8621" s="619" t="s">
        <v>455</v>
      </c>
    </row>
    <row r="8622" spans="1:3" x14ac:dyDescent="0.15">
      <c r="A8622" s="619" t="s">
        <v>1098</v>
      </c>
      <c r="B8622" s="618">
        <v>2013</v>
      </c>
      <c r="C8622" s="619" t="s">
        <v>437</v>
      </c>
    </row>
    <row r="8623" spans="1:3" x14ac:dyDescent="0.15">
      <c r="A8623" s="619" t="s">
        <v>1098</v>
      </c>
      <c r="B8623" s="618">
        <v>2013</v>
      </c>
      <c r="C8623" s="619" t="s">
        <v>437</v>
      </c>
    </row>
    <row r="8624" spans="1:3" x14ac:dyDescent="0.15">
      <c r="A8624" s="618" t="s">
        <v>1098</v>
      </c>
      <c r="B8624" s="618">
        <v>2013</v>
      </c>
      <c r="C8624" s="619" t="s">
        <v>437</v>
      </c>
    </row>
    <row r="8625" spans="1:3" x14ac:dyDescent="0.15">
      <c r="A8625" s="618" t="s">
        <v>1098</v>
      </c>
      <c r="B8625" s="618">
        <v>2013</v>
      </c>
      <c r="C8625" s="619" t="s">
        <v>437</v>
      </c>
    </row>
    <row r="8626" spans="1:3" x14ac:dyDescent="0.15">
      <c r="A8626" s="619" t="s">
        <v>1098</v>
      </c>
      <c r="B8626" s="618">
        <v>2013</v>
      </c>
      <c r="C8626" s="619" t="s">
        <v>455</v>
      </c>
    </row>
    <row r="8627" spans="1:3" x14ac:dyDescent="0.15">
      <c r="A8627" s="619" t="s">
        <v>1098</v>
      </c>
      <c r="B8627" s="618">
        <v>2013</v>
      </c>
      <c r="C8627" s="619" t="s">
        <v>424</v>
      </c>
    </row>
    <row r="8628" spans="1:3" x14ac:dyDescent="0.15">
      <c r="A8628" s="619" t="s">
        <v>1098</v>
      </c>
      <c r="B8628" s="618">
        <v>2013</v>
      </c>
      <c r="C8628" s="619" t="s">
        <v>455</v>
      </c>
    </row>
    <row r="8629" spans="1:3" x14ac:dyDescent="0.15">
      <c r="A8629" s="618" t="s">
        <v>1098</v>
      </c>
      <c r="B8629" s="618">
        <v>2013</v>
      </c>
      <c r="C8629" s="619" t="s">
        <v>455</v>
      </c>
    </row>
    <row r="8630" spans="1:3" x14ac:dyDescent="0.15">
      <c r="A8630" s="618" t="s">
        <v>1098</v>
      </c>
      <c r="B8630" s="618">
        <v>2013</v>
      </c>
      <c r="C8630" s="619" t="s">
        <v>424</v>
      </c>
    </row>
    <row r="8631" spans="1:3" x14ac:dyDescent="0.15">
      <c r="A8631" s="618" t="s">
        <v>1098</v>
      </c>
      <c r="B8631" s="618">
        <v>2013</v>
      </c>
      <c r="C8631" s="619" t="s">
        <v>437</v>
      </c>
    </row>
    <row r="8632" spans="1:3" x14ac:dyDescent="0.15">
      <c r="A8632" s="618" t="s">
        <v>1098</v>
      </c>
      <c r="B8632" s="618">
        <v>2013</v>
      </c>
      <c r="C8632" s="619" t="s">
        <v>437</v>
      </c>
    </row>
    <row r="8633" spans="1:3" x14ac:dyDescent="0.15">
      <c r="A8633" s="618" t="s">
        <v>1098</v>
      </c>
      <c r="B8633" s="618">
        <v>2013</v>
      </c>
      <c r="C8633" s="619" t="s">
        <v>437</v>
      </c>
    </row>
    <row r="8634" spans="1:3" x14ac:dyDescent="0.15">
      <c r="A8634" s="618" t="s">
        <v>1098</v>
      </c>
      <c r="B8634" s="618">
        <v>2013</v>
      </c>
      <c r="C8634" s="619" t="s">
        <v>424</v>
      </c>
    </row>
    <row r="8635" spans="1:3" x14ac:dyDescent="0.15">
      <c r="A8635" s="618" t="s">
        <v>1098</v>
      </c>
      <c r="B8635" s="618">
        <v>2013</v>
      </c>
      <c r="C8635" s="619" t="s">
        <v>424</v>
      </c>
    </row>
    <row r="8636" spans="1:3" x14ac:dyDescent="0.15">
      <c r="A8636" s="618" t="s">
        <v>1098</v>
      </c>
      <c r="B8636" s="618">
        <v>2013</v>
      </c>
      <c r="C8636" s="619" t="s">
        <v>424</v>
      </c>
    </row>
    <row r="8637" spans="1:3" x14ac:dyDescent="0.15">
      <c r="A8637" s="618" t="s">
        <v>1098</v>
      </c>
      <c r="B8637" s="618">
        <v>2013</v>
      </c>
      <c r="C8637" s="619" t="s">
        <v>424</v>
      </c>
    </row>
    <row r="8638" spans="1:3" x14ac:dyDescent="0.15">
      <c r="A8638" s="618" t="s">
        <v>1098</v>
      </c>
      <c r="B8638" s="618">
        <v>2013</v>
      </c>
      <c r="C8638" s="619" t="s">
        <v>424</v>
      </c>
    </row>
    <row r="8639" spans="1:3" x14ac:dyDescent="0.15">
      <c r="A8639" s="618" t="s">
        <v>1098</v>
      </c>
      <c r="B8639" s="618">
        <v>2013</v>
      </c>
      <c r="C8639" s="619" t="s">
        <v>424</v>
      </c>
    </row>
    <row r="8640" spans="1:3" x14ac:dyDescent="0.15">
      <c r="A8640" s="618" t="s">
        <v>1098</v>
      </c>
      <c r="B8640" s="618">
        <v>2013</v>
      </c>
      <c r="C8640" s="619" t="s">
        <v>424</v>
      </c>
    </row>
    <row r="8641" spans="1:3" x14ac:dyDescent="0.15">
      <c r="A8641" s="618" t="s">
        <v>1098</v>
      </c>
      <c r="B8641" s="618">
        <v>2013</v>
      </c>
      <c r="C8641" s="619" t="s">
        <v>437</v>
      </c>
    </row>
    <row r="8642" spans="1:3" x14ac:dyDescent="0.15">
      <c r="A8642" s="618" t="s">
        <v>1098</v>
      </c>
      <c r="B8642" s="618">
        <v>2013</v>
      </c>
      <c r="C8642" s="619" t="s">
        <v>424</v>
      </c>
    </row>
    <row r="8643" spans="1:3" x14ac:dyDescent="0.15">
      <c r="A8643" s="618" t="s">
        <v>1098</v>
      </c>
      <c r="B8643" s="618">
        <v>2013</v>
      </c>
      <c r="C8643" s="619" t="s">
        <v>424</v>
      </c>
    </row>
    <row r="8644" spans="1:3" x14ac:dyDescent="0.15">
      <c r="A8644" s="618" t="s">
        <v>1098</v>
      </c>
      <c r="B8644" s="618">
        <v>2013</v>
      </c>
      <c r="C8644" s="619" t="s">
        <v>424</v>
      </c>
    </row>
    <row r="8645" spans="1:3" x14ac:dyDescent="0.15">
      <c r="A8645" s="618" t="s">
        <v>1098</v>
      </c>
      <c r="B8645" s="618">
        <v>2013</v>
      </c>
      <c r="C8645" s="619" t="s">
        <v>1102</v>
      </c>
    </row>
    <row r="8646" spans="1:3" x14ac:dyDescent="0.15">
      <c r="A8646" s="618" t="s">
        <v>1098</v>
      </c>
      <c r="B8646" s="618">
        <v>2013</v>
      </c>
      <c r="C8646" s="619" t="s">
        <v>1102</v>
      </c>
    </row>
    <row r="8647" spans="1:3" x14ac:dyDescent="0.15">
      <c r="A8647" s="618" t="s">
        <v>1098</v>
      </c>
      <c r="B8647" s="618">
        <v>2013</v>
      </c>
      <c r="C8647" s="619" t="s">
        <v>424</v>
      </c>
    </row>
    <row r="8648" spans="1:3" x14ac:dyDescent="0.15">
      <c r="A8648" s="618" t="s">
        <v>1098</v>
      </c>
      <c r="B8648" s="618">
        <v>2013</v>
      </c>
      <c r="C8648" s="619" t="s">
        <v>424</v>
      </c>
    </row>
    <row r="8649" spans="1:3" x14ac:dyDescent="0.15">
      <c r="A8649" s="618" t="s">
        <v>1098</v>
      </c>
      <c r="B8649" s="618">
        <v>2013</v>
      </c>
      <c r="C8649" s="619" t="s">
        <v>424</v>
      </c>
    </row>
    <row r="8650" spans="1:3" x14ac:dyDescent="0.15">
      <c r="A8650" s="618" t="s">
        <v>1098</v>
      </c>
      <c r="B8650" s="618">
        <v>2013</v>
      </c>
      <c r="C8650" s="619" t="s">
        <v>1080</v>
      </c>
    </row>
    <row r="8651" spans="1:3" x14ac:dyDescent="0.15">
      <c r="A8651" s="618" t="s">
        <v>1098</v>
      </c>
      <c r="B8651" s="618">
        <v>2013</v>
      </c>
      <c r="C8651" s="619" t="s">
        <v>424</v>
      </c>
    </row>
    <row r="8652" spans="1:3" x14ac:dyDescent="0.15">
      <c r="A8652" s="618" t="s">
        <v>1098</v>
      </c>
      <c r="B8652" s="618">
        <v>2013</v>
      </c>
      <c r="C8652" s="619" t="s">
        <v>424</v>
      </c>
    </row>
    <row r="8653" spans="1:3" x14ac:dyDescent="0.15">
      <c r="A8653" s="618" t="s">
        <v>1098</v>
      </c>
      <c r="B8653" s="618">
        <v>2013</v>
      </c>
      <c r="C8653" s="619" t="s">
        <v>424</v>
      </c>
    </row>
    <row r="8654" spans="1:3" x14ac:dyDescent="0.15">
      <c r="A8654" s="618" t="s">
        <v>1098</v>
      </c>
      <c r="B8654" s="618">
        <v>2013</v>
      </c>
      <c r="C8654" s="619" t="s">
        <v>424</v>
      </c>
    </row>
    <row r="8655" spans="1:3" x14ac:dyDescent="0.15">
      <c r="A8655" s="618" t="s">
        <v>1098</v>
      </c>
      <c r="B8655" s="618">
        <v>2013</v>
      </c>
      <c r="C8655" s="619" t="s">
        <v>1102</v>
      </c>
    </row>
    <row r="8656" spans="1:3" x14ac:dyDescent="0.15">
      <c r="A8656" s="618" t="s">
        <v>1098</v>
      </c>
      <c r="B8656" s="618">
        <v>2013</v>
      </c>
      <c r="C8656" s="619" t="s">
        <v>1080</v>
      </c>
    </row>
    <row r="8657" spans="1:3" x14ac:dyDescent="0.15">
      <c r="A8657" s="618" t="s">
        <v>1098</v>
      </c>
      <c r="B8657" s="618">
        <v>2013</v>
      </c>
      <c r="C8657" s="619" t="s">
        <v>437</v>
      </c>
    </row>
    <row r="8658" spans="1:3" x14ac:dyDescent="0.15">
      <c r="A8658" s="618" t="s">
        <v>1098</v>
      </c>
      <c r="B8658" s="618">
        <v>2013</v>
      </c>
      <c r="C8658" s="619" t="s">
        <v>1080</v>
      </c>
    </row>
    <row r="8659" spans="1:3" x14ac:dyDescent="0.15">
      <c r="A8659" s="618" t="s">
        <v>1098</v>
      </c>
      <c r="B8659" s="618">
        <v>2013</v>
      </c>
      <c r="C8659" s="619" t="s">
        <v>1080</v>
      </c>
    </row>
    <row r="8660" spans="1:3" x14ac:dyDescent="0.15">
      <c r="A8660" s="619" t="s">
        <v>1098</v>
      </c>
      <c r="B8660" s="618">
        <v>2013</v>
      </c>
      <c r="C8660" s="619" t="s">
        <v>424</v>
      </c>
    </row>
    <row r="8661" spans="1:3" x14ac:dyDescent="0.15">
      <c r="A8661" s="618" t="s">
        <v>1098</v>
      </c>
      <c r="B8661" s="618">
        <v>2013</v>
      </c>
      <c r="C8661" s="619" t="s">
        <v>424</v>
      </c>
    </row>
    <row r="8662" spans="1:3" x14ac:dyDescent="0.15">
      <c r="A8662" s="618" t="s">
        <v>1098</v>
      </c>
      <c r="B8662" s="618">
        <v>2013</v>
      </c>
      <c r="C8662" s="619" t="s">
        <v>424</v>
      </c>
    </row>
    <row r="8663" spans="1:3" x14ac:dyDescent="0.15">
      <c r="A8663" s="618" t="s">
        <v>1098</v>
      </c>
      <c r="B8663" s="618">
        <v>2013</v>
      </c>
      <c r="C8663" s="619" t="s">
        <v>1102</v>
      </c>
    </row>
    <row r="8664" spans="1:3" x14ac:dyDescent="0.15">
      <c r="A8664" s="618" t="s">
        <v>1098</v>
      </c>
      <c r="B8664" s="618">
        <v>2013</v>
      </c>
      <c r="C8664" s="619" t="s">
        <v>1080</v>
      </c>
    </row>
    <row r="8665" spans="1:3" x14ac:dyDescent="0.15">
      <c r="A8665" s="618" t="s">
        <v>1098</v>
      </c>
      <c r="B8665" s="618">
        <v>2013</v>
      </c>
      <c r="C8665" s="619" t="s">
        <v>437</v>
      </c>
    </row>
    <row r="8666" spans="1:3" x14ac:dyDescent="0.15">
      <c r="A8666" s="618" t="s">
        <v>1098</v>
      </c>
      <c r="B8666" s="618">
        <v>2013</v>
      </c>
      <c r="C8666" s="619" t="s">
        <v>437</v>
      </c>
    </row>
    <row r="8667" spans="1:3" x14ac:dyDescent="0.15">
      <c r="A8667" s="618" t="s">
        <v>1098</v>
      </c>
      <c r="B8667" s="618">
        <v>2013</v>
      </c>
      <c r="C8667" s="619" t="s">
        <v>437</v>
      </c>
    </row>
    <row r="8668" spans="1:3" x14ac:dyDescent="0.15">
      <c r="A8668" s="618" t="s">
        <v>1098</v>
      </c>
      <c r="B8668" s="618">
        <v>2013</v>
      </c>
      <c r="C8668" s="619" t="s">
        <v>437</v>
      </c>
    </row>
    <row r="8669" spans="1:3" x14ac:dyDescent="0.15">
      <c r="A8669" s="618" t="s">
        <v>1098</v>
      </c>
      <c r="B8669" s="618">
        <v>2013</v>
      </c>
      <c r="C8669" s="619" t="s">
        <v>1102</v>
      </c>
    </row>
    <row r="8670" spans="1:3" x14ac:dyDescent="0.15">
      <c r="A8670" s="618" t="s">
        <v>1098</v>
      </c>
      <c r="B8670" s="618">
        <v>2013</v>
      </c>
      <c r="C8670" s="619" t="s">
        <v>437</v>
      </c>
    </row>
    <row r="8671" spans="1:3" x14ac:dyDescent="0.15">
      <c r="A8671" s="618" t="s">
        <v>1098</v>
      </c>
      <c r="B8671" s="618">
        <v>2013</v>
      </c>
      <c r="C8671" s="619" t="s">
        <v>424</v>
      </c>
    </row>
    <row r="8672" spans="1:3" x14ac:dyDescent="0.15">
      <c r="A8672" s="619" t="s">
        <v>1098</v>
      </c>
      <c r="B8672" s="618">
        <v>2013</v>
      </c>
      <c r="C8672" s="619" t="s">
        <v>424</v>
      </c>
    </row>
    <row r="8673" spans="1:3" x14ac:dyDescent="0.15">
      <c r="A8673" s="618" t="s">
        <v>1098</v>
      </c>
      <c r="B8673" s="618">
        <v>2013</v>
      </c>
      <c r="C8673" s="619" t="s">
        <v>437</v>
      </c>
    </row>
    <row r="8674" spans="1:3" x14ac:dyDescent="0.15">
      <c r="A8674" s="618" t="s">
        <v>1098</v>
      </c>
      <c r="B8674" s="618">
        <v>2013</v>
      </c>
      <c r="C8674" s="619" t="s">
        <v>437</v>
      </c>
    </row>
    <row r="8675" spans="1:3" x14ac:dyDescent="0.15">
      <c r="A8675" s="619" t="s">
        <v>1098</v>
      </c>
      <c r="B8675" s="618">
        <v>2013</v>
      </c>
      <c r="C8675" s="619" t="s">
        <v>437</v>
      </c>
    </row>
    <row r="8676" spans="1:3" x14ac:dyDescent="0.15">
      <c r="A8676" s="619" t="s">
        <v>1098</v>
      </c>
      <c r="B8676" s="618">
        <v>2013</v>
      </c>
      <c r="C8676" s="619" t="s">
        <v>424</v>
      </c>
    </row>
    <row r="8677" spans="1:3" x14ac:dyDescent="0.15">
      <c r="A8677" s="618" t="s">
        <v>1098</v>
      </c>
      <c r="B8677" s="618">
        <v>2013</v>
      </c>
      <c r="C8677" s="619" t="s">
        <v>424</v>
      </c>
    </row>
    <row r="8678" spans="1:3" x14ac:dyDescent="0.15">
      <c r="A8678" s="618" t="s">
        <v>1098</v>
      </c>
      <c r="B8678" s="618">
        <v>2013</v>
      </c>
      <c r="C8678" s="619" t="s">
        <v>424</v>
      </c>
    </row>
    <row r="8679" spans="1:3" x14ac:dyDescent="0.15">
      <c r="A8679" s="618" t="s">
        <v>1098</v>
      </c>
      <c r="B8679" s="618">
        <v>2013</v>
      </c>
      <c r="C8679" s="619" t="s">
        <v>424</v>
      </c>
    </row>
    <row r="8680" spans="1:3" x14ac:dyDescent="0.15">
      <c r="A8680" s="619" t="s">
        <v>1098</v>
      </c>
      <c r="B8680" s="618">
        <v>2013</v>
      </c>
      <c r="C8680" s="619" t="s">
        <v>424</v>
      </c>
    </row>
    <row r="8681" spans="1:3" x14ac:dyDescent="0.15">
      <c r="A8681" s="619" t="s">
        <v>1098</v>
      </c>
      <c r="B8681" s="618">
        <v>2013</v>
      </c>
      <c r="C8681" s="619" t="s">
        <v>437</v>
      </c>
    </row>
    <row r="8682" spans="1:3" x14ac:dyDescent="0.15">
      <c r="A8682" s="619" t="s">
        <v>1098</v>
      </c>
      <c r="B8682" s="618">
        <v>2013</v>
      </c>
      <c r="C8682" s="619" t="s">
        <v>424</v>
      </c>
    </row>
    <row r="8683" spans="1:3" x14ac:dyDescent="0.15">
      <c r="A8683" s="619" t="s">
        <v>1098</v>
      </c>
      <c r="B8683" s="618">
        <v>2013</v>
      </c>
      <c r="C8683" s="619" t="s">
        <v>424</v>
      </c>
    </row>
    <row r="8684" spans="1:3" x14ac:dyDescent="0.15">
      <c r="A8684" s="619" t="s">
        <v>1098</v>
      </c>
      <c r="B8684" s="618">
        <v>2013</v>
      </c>
      <c r="C8684" s="619" t="s">
        <v>437</v>
      </c>
    </row>
    <row r="8685" spans="1:3" x14ac:dyDescent="0.15">
      <c r="A8685" s="619" t="s">
        <v>1098</v>
      </c>
      <c r="B8685" s="618">
        <v>2013</v>
      </c>
      <c r="C8685" s="619" t="s">
        <v>1080</v>
      </c>
    </row>
    <row r="8686" spans="1:3" x14ac:dyDescent="0.15">
      <c r="A8686" s="619" t="s">
        <v>1098</v>
      </c>
      <c r="B8686" s="618">
        <v>2013</v>
      </c>
      <c r="C8686" s="619" t="s">
        <v>1080</v>
      </c>
    </row>
    <row r="8687" spans="1:3" x14ac:dyDescent="0.15">
      <c r="A8687" s="619" t="s">
        <v>1098</v>
      </c>
      <c r="B8687" s="618">
        <v>2013</v>
      </c>
      <c r="C8687" s="619" t="s">
        <v>1104</v>
      </c>
    </row>
    <row r="8688" spans="1:3" x14ac:dyDescent="0.15">
      <c r="A8688" s="619" t="s">
        <v>1098</v>
      </c>
      <c r="B8688" s="618">
        <v>2013</v>
      </c>
      <c r="C8688" s="619" t="s">
        <v>424</v>
      </c>
    </row>
    <row r="8689" spans="1:3" x14ac:dyDescent="0.15">
      <c r="A8689" s="619" t="s">
        <v>1098</v>
      </c>
      <c r="B8689" s="618">
        <v>2013</v>
      </c>
      <c r="C8689" s="619" t="s">
        <v>424</v>
      </c>
    </row>
    <row r="8690" spans="1:3" x14ac:dyDescent="0.15">
      <c r="A8690" s="618" t="s">
        <v>1098</v>
      </c>
      <c r="B8690" s="618">
        <v>2013</v>
      </c>
      <c r="C8690" s="619" t="s">
        <v>437</v>
      </c>
    </row>
    <row r="8691" spans="1:3" x14ac:dyDescent="0.15">
      <c r="A8691" s="619" t="s">
        <v>1098</v>
      </c>
      <c r="B8691" s="618">
        <v>2013</v>
      </c>
      <c r="C8691" s="619" t="s">
        <v>437</v>
      </c>
    </row>
    <row r="8692" spans="1:3" x14ac:dyDescent="0.15">
      <c r="A8692" s="619" t="s">
        <v>1098</v>
      </c>
      <c r="B8692" s="618">
        <v>2013</v>
      </c>
      <c r="C8692" s="619" t="s">
        <v>1104</v>
      </c>
    </row>
    <row r="8693" spans="1:3" x14ac:dyDescent="0.15">
      <c r="A8693" s="618" t="s">
        <v>1098</v>
      </c>
      <c r="B8693" s="618">
        <v>2013</v>
      </c>
      <c r="C8693" s="619" t="s">
        <v>437</v>
      </c>
    </row>
    <row r="8694" spans="1:3" x14ac:dyDescent="0.15">
      <c r="A8694" s="618" t="s">
        <v>1098</v>
      </c>
      <c r="B8694" s="618">
        <v>2013</v>
      </c>
      <c r="C8694" s="619" t="s">
        <v>437</v>
      </c>
    </row>
    <row r="8695" spans="1:3" x14ac:dyDescent="0.15">
      <c r="A8695" s="618" t="s">
        <v>1098</v>
      </c>
      <c r="B8695" s="618">
        <v>2013</v>
      </c>
      <c r="C8695" s="619" t="s">
        <v>424</v>
      </c>
    </row>
    <row r="8696" spans="1:3" x14ac:dyDescent="0.15">
      <c r="A8696" s="618" t="s">
        <v>1098</v>
      </c>
      <c r="B8696" s="618">
        <v>2013</v>
      </c>
      <c r="C8696" s="619" t="s">
        <v>437</v>
      </c>
    </row>
    <row r="8697" spans="1:3" x14ac:dyDescent="0.15">
      <c r="A8697" s="618" t="s">
        <v>1098</v>
      </c>
      <c r="B8697" s="618">
        <v>2013</v>
      </c>
      <c r="C8697" s="619" t="s">
        <v>437</v>
      </c>
    </row>
    <row r="8698" spans="1:3" x14ac:dyDescent="0.15">
      <c r="A8698" s="619" t="s">
        <v>1098</v>
      </c>
      <c r="B8698" s="618">
        <v>2013</v>
      </c>
      <c r="C8698" s="619" t="s">
        <v>437</v>
      </c>
    </row>
    <row r="8699" spans="1:3" x14ac:dyDescent="0.15">
      <c r="A8699" s="618" t="s">
        <v>1098</v>
      </c>
      <c r="B8699" s="618">
        <v>2013</v>
      </c>
      <c r="C8699" s="619" t="s">
        <v>437</v>
      </c>
    </row>
    <row r="8700" spans="1:3" x14ac:dyDescent="0.15">
      <c r="A8700" s="618" t="s">
        <v>1098</v>
      </c>
      <c r="B8700" s="618">
        <v>2013</v>
      </c>
      <c r="C8700" s="619" t="s">
        <v>437</v>
      </c>
    </row>
    <row r="8701" spans="1:3" x14ac:dyDescent="0.15">
      <c r="A8701" s="618" t="s">
        <v>1098</v>
      </c>
      <c r="B8701" s="618">
        <v>2013</v>
      </c>
      <c r="C8701" s="619" t="s">
        <v>437</v>
      </c>
    </row>
    <row r="8702" spans="1:3" x14ac:dyDescent="0.15">
      <c r="A8702" s="618" t="s">
        <v>1098</v>
      </c>
      <c r="B8702" s="618">
        <v>2013</v>
      </c>
      <c r="C8702" s="619" t="s">
        <v>424</v>
      </c>
    </row>
    <row r="8703" spans="1:3" x14ac:dyDescent="0.15">
      <c r="A8703" s="618" t="s">
        <v>1098</v>
      </c>
      <c r="B8703" s="618">
        <v>2013</v>
      </c>
      <c r="C8703" s="619" t="s">
        <v>1107</v>
      </c>
    </row>
    <row r="8704" spans="1:3" x14ac:dyDescent="0.15">
      <c r="A8704" s="618" t="s">
        <v>1098</v>
      </c>
      <c r="B8704" s="618">
        <v>2013</v>
      </c>
      <c r="C8704" s="619" t="s">
        <v>1107</v>
      </c>
    </row>
    <row r="8705" spans="1:3" x14ac:dyDescent="0.15">
      <c r="A8705" s="618" t="s">
        <v>1098</v>
      </c>
      <c r="B8705" s="618">
        <v>2013</v>
      </c>
      <c r="C8705" s="619" t="s">
        <v>424</v>
      </c>
    </row>
    <row r="8706" spans="1:3" x14ac:dyDescent="0.15">
      <c r="A8706" s="619" t="s">
        <v>1098</v>
      </c>
      <c r="B8706" s="618">
        <v>2013</v>
      </c>
      <c r="C8706" s="619" t="s">
        <v>437</v>
      </c>
    </row>
    <row r="8707" spans="1:3" x14ac:dyDescent="0.15">
      <c r="A8707" s="619" t="s">
        <v>1098</v>
      </c>
      <c r="B8707" s="618">
        <v>2013</v>
      </c>
      <c r="C8707" s="619" t="s">
        <v>437</v>
      </c>
    </row>
    <row r="8708" spans="1:3" x14ac:dyDescent="0.15">
      <c r="A8708" s="619" t="s">
        <v>1098</v>
      </c>
      <c r="B8708" s="618">
        <v>2013</v>
      </c>
      <c r="C8708" s="619" t="s">
        <v>437</v>
      </c>
    </row>
    <row r="8709" spans="1:3" x14ac:dyDescent="0.15">
      <c r="A8709" s="619" t="s">
        <v>1098</v>
      </c>
      <c r="B8709" s="618">
        <v>2013</v>
      </c>
      <c r="C8709" s="619" t="s">
        <v>1080</v>
      </c>
    </row>
    <row r="8710" spans="1:3" x14ac:dyDescent="0.15">
      <c r="A8710" s="619" t="s">
        <v>1098</v>
      </c>
      <c r="B8710" s="618">
        <v>2013</v>
      </c>
      <c r="C8710" s="619" t="s">
        <v>1080</v>
      </c>
    </row>
    <row r="8711" spans="1:3" x14ac:dyDescent="0.15">
      <c r="A8711" s="618" t="s">
        <v>1098</v>
      </c>
      <c r="B8711" s="618">
        <v>2013</v>
      </c>
      <c r="C8711" s="619" t="s">
        <v>1080</v>
      </c>
    </row>
    <row r="8712" spans="1:3" x14ac:dyDescent="0.15">
      <c r="A8712" s="618" t="s">
        <v>1098</v>
      </c>
      <c r="B8712" s="618">
        <v>2013</v>
      </c>
      <c r="C8712" s="619" t="s">
        <v>1080</v>
      </c>
    </row>
    <row r="8713" spans="1:3" x14ac:dyDescent="0.15">
      <c r="A8713" s="618" t="s">
        <v>1098</v>
      </c>
      <c r="B8713" s="618">
        <v>2013</v>
      </c>
      <c r="C8713" s="619" t="s">
        <v>1080</v>
      </c>
    </row>
    <row r="8714" spans="1:3" x14ac:dyDescent="0.15">
      <c r="A8714" s="618" t="s">
        <v>1098</v>
      </c>
      <c r="B8714" s="618">
        <v>2013</v>
      </c>
      <c r="C8714" s="619" t="s">
        <v>1080</v>
      </c>
    </row>
    <row r="8715" spans="1:3" x14ac:dyDescent="0.15">
      <c r="A8715" s="618" t="s">
        <v>1098</v>
      </c>
      <c r="B8715" s="618">
        <v>2013</v>
      </c>
      <c r="C8715" s="619" t="s">
        <v>1080</v>
      </c>
    </row>
    <row r="8716" spans="1:3" x14ac:dyDescent="0.15">
      <c r="A8716" s="618" t="s">
        <v>1098</v>
      </c>
      <c r="B8716" s="618">
        <v>2013</v>
      </c>
      <c r="C8716" s="619" t="s">
        <v>424</v>
      </c>
    </row>
    <row r="8717" spans="1:3" x14ac:dyDescent="0.15">
      <c r="A8717" s="619" t="s">
        <v>1098</v>
      </c>
      <c r="B8717" s="618">
        <v>2013</v>
      </c>
      <c r="C8717" s="619" t="s">
        <v>1103</v>
      </c>
    </row>
    <row r="8718" spans="1:3" x14ac:dyDescent="0.15">
      <c r="A8718" s="619" t="s">
        <v>1098</v>
      </c>
      <c r="B8718" s="618">
        <v>2013</v>
      </c>
      <c r="C8718" s="619" t="s">
        <v>1107</v>
      </c>
    </row>
    <row r="8719" spans="1:3" x14ac:dyDescent="0.15">
      <c r="A8719" s="619" t="s">
        <v>1098</v>
      </c>
      <c r="B8719" s="618">
        <v>2013</v>
      </c>
      <c r="C8719" s="619" t="s">
        <v>424</v>
      </c>
    </row>
    <row r="8720" spans="1:3" x14ac:dyDescent="0.15">
      <c r="A8720" s="619" t="s">
        <v>1098</v>
      </c>
      <c r="B8720" s="618">
        <v>2013</v>
      </c>
      <c r="C8720" s="619" t="s">
        <v>424</v>
      </c>
    </row>
    <row r="8721" spans="1:3" x14ac:dyDescent="0.15">
      <c r="A8721" s="619" t="s">
        <v>1098</v>
      </c>
      <c r="B8721" s="618">
        <v>2013</v>
      </c>
      <c r="C8721" s="619" t="s">
        <v>1080</v>
      </c>
    </row>
    <row r="8722" spans="1:3" x14ac:dyDescent="0.15">
      <c r="A8722" s="619" t="s">
        <v>1098</v>
      </c>
      <c r="B8722" s="618">
        <v>2013</v>
      </c>
      <c r="C8722" s="619" t="s">
        <v>1080</v>
      </c>
    </row>
    <row r="8723" spans="1:3" x14ac:dyDescent="0.15">
      <c r="A8723" s="619" t="s">
        <v>1098</v>
      </c>
      <c r="B8723" s="618">
        <v>2013</v>
      </c>
      <c r="C8723" s="619" t="s">
        <v>424</v>
      </c>
    </row>
    <row r="8724" spans="1:3" x14ac:dyDescent="0.15">
      <c r="A8724" s="619" t="s">
        <v>1098</v>
      </c>
      <c r="B8724" s="618">
        <v>2013</v>
      </c>
      <c r="C8724" s="619" t="s">
        <v>437</v>
      </c>
    </row>
    <row r="8725" spans="1:3" x14ac:dyDescent="0.15">
      <c r="A8725" s="619" t="s">
        <v>1098</v>
      </c>
      <c r="B8725" s="618">
        <v>2013</v>
      </c>
      <c r="C8725" s="619" t="s">
        <v>424</v>
      </c>
    </row>
    <row r="8726" spans="1:3" x14ac:dyDescent="0.15">
      <c r="A8726" s="619" t="s">
        <v>1098</v>
      </c>
      <c r="B8726" s="618">
        <v>2013</v>
      </c>
      <c r="C8726" s="619" t="s">
        <v>424</v>
      </c>
    </row>
    <row r="8727" spans="1:3" x14ac:dyDescent="0.15">
      <c r="A8727" s="619" t="s">
        <v>1098</v>
      </c>
      <c r="B8727" s="618">
        <v>2013</v>
      </c>
      <c r="C8727" s="619" t="s">
        <v>437</v>
      </c>
    </row>
    <row r="8728" spans="1:3" x14ac:dyDescent="0.15">
      <c r="A8728" s="619" t="s">
        <v>1098</v>
      </c>
      <c r="B8728" s="618">
        <v>2013</v>
      </c>
      <c r="C8728" s="619" t="s">
        <v>424</v>
      </c>
    </row>
    <row r="8729" spans="1:3" x14ac:dyDescent="0.15">
      <c r="A8729" s="619" t="s">
        <v>1098</v>
      </c>
      <c r="B8729" s="618">
        <v>2013</v>
      </c>
      <c r="C8729" s="619" t="s">
        <v>1080</v>
      </c>
    </row>
    <row r="8730" spans="1:3" x14ac:dyDescent="0.15">
      <c r="A8730" s="618" t="s">
        <v>1098</v>
      </c>
      <c r="B8730" s="618">
        <v>2013</v>
      </c>
      <c r="C8730" s="619" t="s">
        <v>424</v>
      </c>
    </row>
    <row r="8731" spans="1:3" x14ac:dyDescent="0.15">
      <c r="A8731" s="618" t="s">
        <v>1098</v>
      </c>
      <c r="B8731" s="618">
        <v>2013</v>
      </c>
      <c r="C8731" s="619" t="s">
        <v>1080</v>
      </c>
    </row>
    <row r="8732" spans="1:3" x14ac:dyDescent="0.15">
      <c r="A8732" s="618" t="s">
        <v>1098</v>
      </c>
      <c r="B8732" s="618">
        <v>2013</v>
      </c>
      <c r="C8732" s="619" t="s">
        <v>1080</v>
      </c>
    </row>
    <row r="8733" spans="1:3" x14ac:dyDescent="0.15">
      <c r="A8733" s="618" t="s">
        <v>1098</v>
      </c>
      <c r="B8733" s="618">
        <v>2013</v>
      </c>
      <c r="C8733" s="619" t="s">
        <v>1107</v>
      </c>
    </row>
    <row r="8734" spans="1:3" x14ac:dyDescent="0.15">
      <c r="A8734" s="618" t="s">
        <v>1098</v>
      </c>
      <c r="B8734" s="618">
        <v>2013</v>
      </c>
      <c r="C8734" s="619" t="s">
        <v>424</v>
      </c>
    </row>
    <row r="8735" spans="1:3" x14ac:dyDescent="0.15">
      <c r="A8735" s="618" t="s">
        <v>1098</v>
      </c>
      <c r="B8735" s="618">
        <v>2013</v>
      </c>
      <c r="C8735" s="619" t="s">
        <v>424</v>
      </c>
    </row>
    <row r="8736" spans="1:3" x14ac:dyDescent="0.15">
      <c r="A8736" s="618" t="s">
        <v>1098</v>
      </c>
      <c r="B8736" s="618">
        <v>2013</v>
      </c>
      <c r="C8736" s="619" t="s">
        <v>424</v>
      </c>
    </row>
    <row r="8737" spans="1:3" x14ac:dyDescent="0.15">
      <c r="A8737" s="619" t="s">
        <v>1098</v>
      </c>
      <c r="B8737" s="618">
        <v>2013</v>
      </c>
      <c r="C8737" s="619" t="s">
        <v>455</v>
      </c>
    </row>
    <row r="8738" spans="1:3" x14ac:dyDescent="0.15">
      <c r="A8738" s="618" t="s">
        <v>1098</v>
      </c>
      <c r="B8738" s="618">
        <v>2013</v>
      </c>
      <c r="C8738" s="619" t="s">
        <v>424</v>
      </c>
    </row>
    <row r="8739" spans="1:3" x14ac:dyDescent="0.15">
      <c r="A8739" s="618" t="s">
        <v>1098</v>
      </c>
      <c r="B8739" s="618">
        <v>2013</v>
      </c>
      <c r="C8739" s="619" t="s">
        <v>424</v>
      </c>
    </row>
    <row r="8740" spans="1:3" x14ac:dyDescent="0.15">
      <c r="A8740" s="618" t="s">
        <v>1098</v>
      </c>
      <c r="B8740" s="618">
        <v>2013</v>
      </c>
      <c r="C8740" s="619" t="s">
        <v>424</v>
      </c>
    </row>
    <row r="8741" spans="1:3" x14ac:dyDescent="0.15">
      <c r="A8741" s="618" t="s">
        <v>1098</v>
      </c>
      <c r="B8741" s="618">
        <v>2013</v>
      </c>
      <c r="C8741" s="619" t="s">
        <v>424</v>
      </c>
    </row>
    <row r="8742" spans="1:3" x14ac:dyDescent="0.15">
      <c r="A8742" s="618" t="s">
        <v>1098</v>
      </c>
      <c r="B8742" s="618">
        <v>2013</v>
      </c>
      <c r="C8742" s="619" t="s">
        <v>424</v>
      </c>
    </row>
    <row r="8743" spans="1:3" x14ac:dyDescent="0.15">
      <c r="A8743" s="618" t="s">
        <v>1098</v>
      </c>
      <c r="B8743" s="618">
        <v>2013</v>
      </c>
      <c r="C8743" s="619" t="s">
        <v>424</v>
      </c>
    </row>
    <row r="8744" spans="1:3" x14ac:dyDescent="0.15">
      <c r="A8744" s="618" t="s">
        <v>1098</v>
      </c>
      <c r="B8744" s="618">
        <v>2013</v>
      </c>
      <c r="C8744" s="619" t="s">
        <v>424</v>
      </c>
    </row>
    <row r="8745" spans="1:3" x14ac:dyDescent="0.15">
      <c r="A8745" s="618" t="s">
        <v>1098</v>
      </c>
      <c r="B8745" s="618">
        <v>2013</v>
      </c>
      <c r="C8745" s="619" t="s">
        <v>424</v>
      </c>
    </row>
    <row r="8746" spans="1:3" x14ac:dyDescent="0.15">
      <c r="A8746" s="618" t="s">
        <v>1098</v>
      </c>
      <c r="B8746" s="618">
        <v>2013</v>
      </c>
      <c r="C8746" s="619" t="s">
        <v>424</v>
      </c>
    </row>
    <row r="8747" spans="1:3" x14ac:dyDescent="0.15">
      <c r="A8747" s="618" t="s">
        <v>1098</v>
      </c>
      <c r="B8747" s="618">
        <v>2013</v>
      </c>
      <c r="C8747" s="619" t="s">
        <v>437</v>
      </c>
    </row>
    <row r="8748" spans="1:3" x14ac:dyDescent="0.15">
      <c r="A8748" s="618" t="s">
        <v>1098</v>
      </c>
      <c r="B8748" s="618">
        <v>2013</v>
      </c>
      <c r="C8748" s="619" t="s">
        <v>424</v>
      </c>
    </row>
    <row r="8749" spans="1:3" x14ac:dyDescent="0.15">
      <c r="A8749" s="619" t="s">
        <v>1098</v>
      </c>
      <c r="B8749" s="618">
        <v>2013</v>
      </c>
      <c r="C8749" s="619" t="s">
        <v>424</v>
      </c>
    </row>
    <row r="8750" spans="1:3" x14ac:dyDescent="0.15">
      <c r="A8750" s="618" t="s">
        <v>1098</v>
      </c>
      <c r="B8750" s="618">
        <v>2013</v>
      </c>
      <c r="C8750" s="619" t="s">
        <v>424</v>
      </c>
    </row>
    <row r="8751" spans="1:3" x14ac:dyDescent="0.15">
      <c r="A8751" s="619" t="s">
        <v>1098</v>
      </c>
      <c r="B8751" s="618">
        <v>2013</v>
      </c>
      <c r="C8751" s="619" t="s">
        <v>424</v>
      </c>
    </row>
    <row r="8752" spans="1:3" x14ac:dyDescent="0.15">
      <c r="A8752" s="618" t="s">
        <v>1098</v>
      </c>
      <c r="B8752" s="618">
        <v>2013</v>
      </c>
      <c r="C8752" s="619" t="s">
        <v>424</v>
      </c>
    </row>
    <row r="8753" spans="1:3" x14ac:dyDescent="0.15">
      <c r="A8753" s="619" t="s">
        <v>1098</v>
      </c>
      <c r="B8753" s="618">
        <v>2013</v>
      </c>
      <c r="C8753" s="619" t="s">
        <v>424</v>
      </c>
    </row>
    <row r="8754" spans="1:3" x14ac:dyDescent="0.15">
      <c r="A8754" s="619" t="s">
        <v>1098</v>
      </c>
      <c r="B8754" s="618">
        <v>2013</v>
      </c>
      <c r="C8754" s="619" t="s">
        <v>424</v>
      </c>
    </row>
    <row r="8755" spans="1:3" x14ac:dyDescent="0.15">
      <c r="A8755" s="619" t="s">
        <v>1098</v>
      </c>
      <c r="B8755" s="618">
        <v>2013</v>
      </c>
      <c r="C8755" s="619" t="s">
        <v>424</v>
      </c>
    </row>
    <row r="8756" spans="1:3" x14ac:dyDescent="0.15">
      <c r="A8756" s="619" t="s">
        <v>1098</v>
      </c>
      <c r="B8756" s="618">
        <v>2013</v>
      </c>
      <c r="C8756" s="619" t="s">
        <v>424</v>
      </c>
    </row>
    <row r="8757" spans="1:3" x14ac:dyDescent="0.15">
      <c r="A8757" s="619" t="s">
        <v>1098</v>
      </c>
      <c r="B8757" s="618">
        <v>2013</v>
      </c>
      <c r="C8757" s="619" t="s">
        <v>437</v>
      </c>
    </row>
    <row r="8758" spans="1:3" x14ac:dyDescent="0.15">
      <c r="A8758" s="619" t="s">
        <v>1098</v>
      </c>
      <c r="B8758" s="618">
        <v>2013</v>
      </c>
      <c r="C8758" s="619" t="s">
        <v>424</v>
      </c>
    </row>
    <row r="8759" spans="1:3" x14ac:dyDescent="0.15">
      <c r="A8759" s="619" t="s">
        <v>1098</v>
      </c>
      <c r="B8759" s="618">
        <v>2013</v>
      </c>
      <c r="C8759" s="619" t="s">
        <v>424</v>
      </c>
    </row>
    <row r="8760" spans="1:3" x14ac:dyDescent="0.15">
      <c r="A8760" s="619" t="s">
        <v>1098</v>
      </c>
      <c r="B8760" s="618">
        <v>2013</v>
      </c>
      <c r="C8760" s="619" t="s">
        <v>424</v>
      </c>
    </row>
    <row r="8761" spans="1:3" x14ac:dyDescent="0.15">
      <c r="A8761" s="619" t="s">
        <v>1098</v>
      </c>
      <c r="B8761" s="618">
        <v>2013</v>
      </c>
      <c r="C8761" s="619" t="s">
        <v>424</v>
      </c>
    </row>
    <row r="8762" spans="1:3" x14ac:dyDescent="0.15">
      <c r="A8762" s="619" t="s">
        <v>1098</v>
      </c>
      <c r="B8762" s="618">
        <v>2013</v>
      </c>
      <c r="C8762" s="619" t="s">
        <v>1080</v>
      </c>
    </row>
    <row r="8763" spans="1:3" x14ac:dyDescent="0.15">
      <c r="A8763" s="619" t="s">
        <v>1098</v>
      </c>
      <c r="B8763" s="618">
        <v>2013</v>
      </c>
      <c r="C8763" s="619" t="s">
        <v>1102</v>
      </c>
    </row>
    <row r="8764" spans="1:3" x14ac:dyDescent="0.15">
      <c r="A8764" s="619" t="s">
        <v>1098</v>
      </c>
      <c r="B8764" s="618">
        <v>2013</v>
      </c>
      <c r="C8764" s="619" t="s">
        <v>424</v>
      </c>
    </row>
    <row r="8765" spans="1:3" x14ac:dyDescent="0.15">
      <c r="A8765" s="618" t="s">
        <v>1098</v>
      </c>
      <c r="B8765" s="618">
        <v>2013</v>
      </c>
      <c r="C8765" s="619" t="s">
        <v>424</v>
      </c>
    </row>
    <row r="8766" spans="1:3" x14ac:dyDescent="0.15">
      <c r="A8766" s="618" t="s">
        <v>1098</v>
      </c>
      <c r="B8766" s="618">
        <v>2013</v>
      </c>
      <c r="C8766" s="619" t="s">
        <v>424</v>
      </c>
    </row>
    <row r="8767" spans="1:3" x14ac:dyDescent="0.15">
      <c r="A8767" s="618" t="s">
        <v>1098</v>
      </c>
      <c r="B8767" s="618">
        <v>2013</v>
      </c>
      <c r="C8767" s="619" t="s">
        <v>455</v>
      </c>
    </row>
    <row r="8768" spans="1:3" x14ac:dyDescent="0.15">
      <c r="A8768" s="618" t="s">
        <v>1098</v>
      </c>
      <c r="B8768" s="618">
        <v>2013</v>
      </c>
      <c r="C8768" s="619" t="s">
        <v>424</v>
      </c>
    </row>
    <row r="8769" spans="1:3" x14ac:dyDescent="0.15">
      <c r="A8769" s="618" t="s">
        <v>1098</v>
      </c>
      <c r="B8769" s="618">
        <v>2013</v>
      </c>
      <c r="C8769" s="619" t="s">
        <v>424</v>
      </c>
    </row>
    <row r="8770" spans="1:3" x14ac:dyDescent="0.15">
      <c r="A8770" s="619" t="s">
        <v>1098</v>
      </c>
      <c r="B8770" s="618">
        <v>2013</v>
      </c>
      <c r="C8770" s="619" t="s">
        <v>437</v>
      </c>
    </row>
    <row r="8771" spans="1:3" x14ac:dyDescent="0.15">
      <c r="A8771" s="618" t="s">
        <v>1098</v>
      </c>
      <c r="B8771" s="618">
        <v>2013</v>
      </c>
      <c r="C8771" s="619" t="s">
        <v>437</v>
      </c>
    </row>
    <row r="8772" spans="1:3" x14ac:dyDescent="0.15">
      <c r="A8772" s="618" t="s">
        <v>1098</v>
      </c>
      <c r="B8772" s="618">
        <v>2013</v>
      </c>
      <c r="C8772" s="619" t="s">
        <v>437</v>
      </c>
    </row>
    <row r="8773" spans="1:3" x14ac:dyDescent="0.15">
      <c r="A8773" s="618" t="s">
        <v>1098</v>
      </c>
      <c r="B8773" s="618">
        <v>2013</v>
      </c>
      <c r="C8773" s="619" t="s">
        <v>1080</v>
      </c>
    </row>
    <row r="8774" spans="1:3" x14ac:dyDescent="0.15">
      <c r="A8774" s="618" t="s">
        <v>1098</v>
      </c>
      <c r="B8774" s="618">
        <v>2013</v>
      </c>
      <c r="C8774" s="619" t="s">
        <v>424</v>
      </c>
    </row>
    <row r="8775" spans="1:3" x14ac:dyDescent="0.15">
      <c r="A8775" s="618" t="s">
        <v>1098</v>
      </c>
      <c r="B8775" s="618">
        <v>2013</v>
      </c>
      <c r="C8775" s="619" t="s">
        <v>424</v>
      </c>
    </row>
    <row r="8776" spans="1:3" x14ac:dyDescent="0.15">
      <c r="A8776" s="618" t="s">
        <v>1098</v>
      </c>
      <c r="B8776" s="618">
        <v>2013</v>
      </c>
      <c r="C8776" s="619" t="s">
        <v>424</v>
      </c>
    </row>
    <row r="8777" spans="1:3" x14ac:dyDescent="0.15">
      <c r="A8777" s="618" t="s">
        <v>1098</v>
      </c>
      <c r="B8777" s="618">
        <v>2013</v>
      </c>
      <c r="C8777" s="619" t="s">
        <v>424</v>
      </c>
    </row>
    <row r="8778" spans="1:3" x14ac:dyDescent="0.15">
      <c r="A8778" s="618" t="s">
        <v>1098</v>
      </c>
      <c r="B8778" s="618">
        <v>2013</v>
      </c>
      <c r="C8778" s="619" t="s">
        <v>424</v>
      </c>
    </row>
    <row r="8779" spans="1:3" x14ac:dyDescent="0.15">
      <c r="A8779" s="618" t="s">
        <v>1098</v>
      </c>
      <c r="B8779" s="618">
        <v>2013</v>
      </c>
      <c r="C8779" s="619" t="s">
        <v>437</v>
      </c>
    </row>
    <row r="8780" spans="1:3" x14ac:dyDescent="0.15">
      <c r="A8780" s="618" t="s">
        <v>1098</v>
      </c>
      <c r="B8780" s="618">
        <v>2013</v>
      </c>
      <c r="C8780" s="619" t="s">
        <v>437</v>
      </c>
    </row>
    <row r="8781" spans="1:3" x14ac:dyDescent="0.15">
      <c r="A8781" s="618" t="s">
        <v>1098</v>
      </c>
      <c r="B8781" s="618">
        <v>2013</v>
      </c>
      <c r="C8781" s="619" t="s">
        <v>437</v>
      </c>
    </row>
    <row r="8782" spans="1:3" x14ac:dyDescent="0.15">
      <c r="A8782" s="618" t="s">
        <v>1098</v>
      </c>
      <c r="B8782" s="618">
        <v>2013</v>
      </c>
      <c r="C8782" s="619" t="s">
        <v>424</v>
      </c>
    </row>
    <row r="8783" spans="1:3" x14ac:dyDescent="0.15">
      <c r="A8783" s="618" t="s">
        <v>1098</v>
      </c>
      <c r="B8783" s="618">
        <v>2013</v>
      </c>
      <c r="C8783" s="619" t="s">
        <v>424</v>
      </c>
    </row>
    <row r="8784" spans="1:3" x14ac:dyDescent="0.15">
      <c r="A8784" s="618" t="s">
        <v>1098</v>
      </c>
      <c r="B8784" s="618">
        <v>2013</v>
      </c>
      <c r="C8784" s="619" t="s">
        <v>437</v>
      </c>
    </row>
    <row r="8785" spans="1:3" x14ac:dyDescent="0.15">
      <c r="A8785" s="618" t="s">
        <v>1098</v>
      </c>
      <c r="B8785" s="618">
        <v>2013</v>
      </c>
      <c r="C8785" s="619" t="s">
        <v>1080</v>
      </c>
    </row>
    <row r="8786" spans="1:3" x14ac:dyDescent="0.15">
      <c r="A8786" s="618" t="s">
        <v>1098</v>
      </c>
      <c r="B8786" s="618">
        <v>2013</v>
      </c>
      <c r="C8786" s="619" t="s">
        <v>1103</v>
      </c>
    </row>
    <row r="8787" spans="1:3" x14ac:dyDescent="0.15">
      <c r="A8787" s="619" t="s">
        <v>1098</v>
      </c>
      <c r="B8787" s="618">
        <v>2013</v>
      </c>
      <c r="C8787" s="619" t="s">
        <v>1103</v>
      </c>
    </row>
    <row r="8788" spans="1:3" x14ac:dyDescent="0.15">
      <c r="A8788" s="619" t="s">
        <v>1098</v>
      </c>
      <c r="B8788" s="618">
        <v>2013</v>
      </c>
      <c r="C8788" s="619" t="s">
        <v>1102</v>
      </c>
    </row>
    <row r="8789" spans="1:3" x14ac:dyDescent="0.15">
      <c r="A8789" s="619" t="s">
        <v>1098</v>
      </c>
      <c r="B8789" s="618">
        <v>2013</v>
      </c>
      <c r="C8789" s="619" t="s">
        <v>437</v>
      </c>
    </row>
    <row r="8790" spans="1:3" x14ac:dyDescent="0.15">
      <c r="A8790" s="619" t="s">
        <v>1098</v>
      </c>
      <c r="B8790" s="618">
        <v>2013</v>
      </c>
      <c r="C8790" s="619" t="s">
        <v>424</v>
      </c>
    </row>
    <row r="8791" spans="1:3" x14ac:dyDescent="0.15">
      <c r="A8791" s="619" t="s">
        <v>1098</v>
      </c>
      <c r="B8791" s="618">
        <v>2013</v>
      </c>
      <c r="C8791" s="619" t="s">
        <v>437</v>
      </c>
    </row>
    <row r="8792" spans="1:3" x14ac:dyDescent="0.15">
      <c r="A8792" s="619" t="s">
        <v>1098</v>
      </c>
      <c r="B8792" s="618">
        <v>2013</v>
      </c>
      <c r="C8792" s="619" t="s">
        <v>1102</v>
      </c>
    </row>
    <row r="8793" spans="1:3" x14ac:dyDescent="0.15">
      <c r="A8793" s="619" t="s">
        <v>1098</v>
      </c>
      <c r="B8793" s="618">
        <v>2013</v>
      </c>
      <c r="C8793" s="619" t="s">
        <v>437</v>
      </c>
    </row>
    <row r="8794" spans="1:3" x14ac:dyDescent="0.15">
      <c r="A8794" s="619" t="s">
        <v>1098</v>
      </c>
      <c r="B8794" s="618">
        <v>2013</v>
      </c>
      <c r="C8794" s="619" t="s">
        <v>437</v>
      </c>
    </row>
    <row r="8795" spans="1:3" x14ac:dyDescent="0.15">
      <c r="A8795" s="619" t="s">
        <v>1098</v>
      </c>
      <c r="B8795" s="618">
        <v>2013</v>
      </c>
      <c r="C8795" s="619" t="s">
        <v>1103</v>
      </c>
    </row>
    <row r="8796" spans="1:3" x14ac:dyDescent="0.15">
      <c r="A8796" s="618" t="s">
        <v>1098</v>
      </c>
      <c r="B8796" s="618">
        <v>2013</v>
      </c>
      <c r="C8796" s="619" t="s">
        <v>424</v>
      </c>
    </row>
    <row r="8797" spans="1:3" x14ac:dyDescent="0.15">
      <c r="A8797" s="619" t="s">
        <v>1098</v>
      </c>
      <c r="B8797" s="618">
        <v>2013</v>
      </c>
      <c r="C8797" s="619" t="s">
        <v>424</v>
      </c>
    </row>
    <row r="8798" spans="1:3" x14ac:dyDescent="0.15">
      <c r="A8798" s="619" t="s">
        <v>1098</v>
      </c>
      <c r="B8798" s="618">
        <v>2013</v>
      </c>
      <c r="C8798" s="619" t="s">
        <v>1102</v>
      </c>
    </row>
    <row r="8799" spans="1:3" x14ac:dyDescent="0.15">
      <c r="A8799" s="619" t="s">
        <v>1098</v>
      </c>
      <c r="B8799" s="618">
        <v>2013</v>
      </c>
      <c r="C8799" s="619" t="s">
        <v>1080</v>
      </c>
    </row>
    <row r="8800" spans="1:3" x14ac:dyDescent="0.15">
      <c r="A8800" s="619" t="s">
        <v>1098</v>
      </c>
      <c r="B8800" s="618">
        <v>2013</v>
      </c>
      <c r="C8800" s="619" t="s">
        <v>1080</v>
      </c>
    </row>
    <row r="8801" spans="1:3" x14ac:dyDescent="0.15">
      <c r="A8801" s="619" t="s">
        <v>1098</v>
      </c>
      <c r="B8801" s="618">
        <v>2013</v>
      </c>
      <c r="C8801" s="619" t="s">
        <v>424</v>
      </c>
    </row>
    <row r="8802" spans="1:3" x14ac:dyDescent="0.15">
      <c r="A8802" s="619" t="s">
        <v>1098</v>
      </c>
      <c r="B8802" s="618">
        <v>2013</v>
      </c>
      <c r="C8802" s="619" t="s">
        <v>437</v>
      </c>
    </row>
    <row r="8803" spans="1:3" x14ac:dyDescent="0.15">
      <c r="A8803" s="619" t="s">
        <v>1098</v>
      </c>
      <c r="B8803" s="618">
        <v>2013</v>
      </c>
      <c r="C8803" s="619" t="s">
        <v>437</v>
      </c>
    </row>
    <row r="8804" spans="1:3" x14ac:dyDescent="0.15">
      <c r="A8804" s="619" t="s">
        <v>1098</v>
      </c>
      <c r="B8804" s="618">
        <v>2013</v>
      </c>
      <c r="C8804" s="619" t="s">
        <v>424</v>
      </c>
    </row>
    <row r="8805" spans="1:3" x14ac:dyDescent="0.15">
      <c r="A8805" s="619" t="s">
        <v>1098</v>
      </c>
      <c r="B8805" s="618">
        <v>2013</v>
      </c>
      <c r="C8805" s="619" t="s">
        <v>1102</v>
      </c>
    </row>
    <row r="8806" spans="1:3" x14ac:dyDescent="0.15">
      <c r="A8806" s="619" t="s">
        <v>1098</v>
      </c>
      <c r="B8806" s="618">
        <v>2013</v>
      </c>
      <c r="C8806" s="619" t="s">
        <v>424</v>
      </c>
    </row>
    <row r="8807" spans="1:3" x14ac:dyDescent="0.15">
      <c r="A8807" s="619" t="s">
        <v>1098</v>
      </c>
      <c r="B8807" s="618">
        <v>2013</v>
      </c>
      <c r="C8807" s="619" t="s">
        <v>424</v>
      </c>
    </row>
    <row r="8808" spans="1:3" x14ac:dyDescent="0.15">
      <c r="A8808" s="619" t="s">
        <v>1098</v>
      </c>
      <c r="B8808" s="618">
        <v>2013</v>
      </c>
      <c r="C8808" s="619" t="s">
        <v>437</v>
      </c>
    </row>
    <row r="8809" spans="1:3" x14ac:dyDescent="0.15">
      <c r="A8809" s="619" t="s">
        <v>1098</v>
      </c>
      <c r="B8809" s="618">
        <v>2013</v>
      </c>
      <c r="C8809" s="619" t="s">
        <v>424</v>
      </c>
    </row>
    <row r="8810" spans="1:3" x14ac:dyDescent="0.15">
      <c r="A8810" s="619" t="s">
        <v>1098</v>
      </c>
      <c r="B8810" s="618">
        <v>2013</v>
      </c>
      <c r="C8810" s="619" t="s">
        <v>437</v>
      </c>
    </row>
    <row r="8811" spans="1:3" x14ac:dyDescent="0.15">
      <c r="A8811" s="619" t="s">
        <v>1098</v>
      </c>
      <c r="B8811" s="618">
        <v>2013</v>
      </c>
      <c r="C8811" s="619" t="s">
        <v>1102</v>
      </c>
    </row>
    <row r="8812" spans="1:3" x14ac:dyDescent="0.15">
      <c r="A8812" s="619" t="s">
        <v>1098</v>
      </c>
      <c r="B8812" s="618">
        <v>2013</v>
      </c>
      <c r="C8812" s="619" t="s">
        <v>424</v>
      </c>
    </row>
    <row r="8813" spans="1:3" x14ac:dyDescent="0.15">
      <c r="A8813" s="619" t="s">
        <v>1098</v>
      </c>
      <c r="B8813" s="618">
        <v>2013</v>
      </c>
      <c r="C8813" s="619" t="s">
        <v>424</v>
      </c>
    </row>
    <row r="8814" spans="1:3" x14ac:dyDescent="0.15">
      <c r="A8814" s="619" t="s">
        <v>1098</v>
      </c>
      <c r="B8814" s="618">
        <v>2013</v>
      </c>
      <c r="C8814" s="619" t="s">
        <v>424</v>
      </c>
    </row>
    <row r="8815" spans="1:3" x14ac:dyDescent="0.15">
      <c r="A8815" s="619" t="s">
        <v>1098</v>
      </c>
      <c r="B8815" s="618">
        <v>2013</v>
      </c>
      <c r="C8815" s="619" t="s">
        <v>1102</v>
      </c>
    </row>
    <row r="8816" spans="1:3" x14ac:dyDescent="0.15">
      <c r="A8816" s="619" t="s">
        <v>1098</v>
      </c>
      <c r="B8816" s="618">
        <v>2013</v>
      </c>
      <c r="C8816" s="619" t="s">
        <v>1102</v>
      </c>
    </row>
    <row r="8817" spans="1:3" x14ac:dyDescent="0.15">
      <c r="A8817" s="619" t="s">
        <v>1098</v>
      </c>
      <c r="B8817" s="618">
        <v>2013</v>
      </c>
      <c r="C8817" s="619" t="s">
        <v>424</v>
      </c>
    </row>
    <row r="8818" spans="1:3" x14ac:dyDescent="0.15">
      <c r="A8818" s="619" t="s">
        <v>1098</v>
      </c>
      <c r="B8818" s="618">
        <v>2013</v>
      </c>
      <c r="C8818" s="619" t="s">
        <v>1103</v>
      </c>
    </row>
    <row r="8819" spans="1:3" x14ac:dyDescent="0.15">
      <c r="A8819" s="619" t="s">
        <v>1098</v>
      </c>
      <c r="B8819" s="618">
        <v>2013</v>
      </c>
      <c r="C8819" s="619" t="s">
        <v>424</v>
      </c>
    </row>
    <row r="8820" spans="1:3" x14ac:dyDescent="0.15">
      <c r="A8820" s="619" t="s">
        <v>1098</v>
      </c>
      <c r="B8820" s="618">
        <v>2013</v>
      </c>
      <c r="C8820" s="619" t="s">
        <v>424</v>
      </c>
    </row>
    <row r="8821" spans="1:3" x14ac:dyDescent="0.15">
      <c r="A8821" s="619" t="s">
        <v>1098</v>
      </c>
      <c r="B8821" s="618">
        <v>2013</v>
      </c>
      <c r="C8821" s="619" t="s">
        <v>424</v>
      </c>
    </row>
    <row r="8822" spans="1:3" x14ac:dyDescent="0.15">
      <c r="A8822" s="619" t="s">
        <v>1098</v>
      </c>
      <c r="B8822" s="618">
        <v>2013</v>
      </c>
      <c r="C8822" s="619" t="s">
        <v>437</v>
      </c>
    </row>
    <row r="8823" spans="1:3" x14ac:dyDescent="0.15">
      <c r="A8823" s="619" t="s">
        <v>1098</v>
      </c>
      <c r="B8823" s="618">
        <v>2013</v>
      </c>
      <c r="C8823" s="619" t="s">
        <v>424</v>
      </c>
    </row>
    <row r="8824" spans="1:3" x14ac:dyDescent="0.15">
      <c r="A8824" s="619" t="s">
        <v>1098</v>
      </c>
      <c r="B8824" s="618">
        <v>2013</v>
      </c>
      <c r="C8824" s="619" t="s">
        <v>437</v>
      </c>
    </row>
    <row r="8825" spans="1:3" x14ac:dyDescent="0.15">
      <c r="A8825" s="619" t="s">
        <v>1098</v>
      </c>
      <c r="B8825" s="618">
        <v>2013</v>
      </c>
      <c r="C8825" s="619" t="s">
        <v>424</v>
      </c>
    </row>
    <row r="8826" spans="1:3" x14ac:dyDescent="0.15">
      <c r="A8826" s="619" t="s">
        <v>1098</v>
      </c>
      <c r="B8826" s="618">
        <v>2013</v>
      </c>
      <c r="C8826" s="619" t="s">
        <v>1102</v>
      </c>
    </row>
    <row r="8827" spans="1:3" x14ac:dyDescent="0.15">
      <c r="A8827" s="619" t="s">
        <v>1098</v>
      </c>
      <c r="B8827" s="618">
        <v>2013</v>
      </c>
      <c r="C8827" s="619" t="s">
        <v>1102</v>
      </c>
    </row>
    <row r="8828" spans="1:3" x14ac:dyDescent="0.15">
      <c r="A8828" s="619" t="s">
        <v>1098</v>
      </c>
      <c r="B8828" s="618">
        <v>2013</v>
      </c>
      <c r="C8828" s="619" t="s">
        <v>424</v>
      </c>
    </row>
    <row r="8829" spans="1:3" x14ac:dyDescent="0.15">
      <c r="A8829" s="619" t="s">
        <v>1098</v>
      </c>
      <c r="B8829" s="618">
        <v>2013</v>
      </c>
      <c r="C8829" s="619" t="s">
        <v>424</v>
      </c>
    </row>
    <row r="8830" spans="1:3" x14ac:dyDescent="0.15">
      <c r="A8830" s="619" t="s">
        <v>1098</v>
      </c>
      <c r="B8830" s="618">
        <v>2013</v>
      </c>
      <c r="C8830" s="619" t="s">
        <v>424</v>
      </c>
    </row>
    <row r="8831" spans="1:3" x14ac:dyDescent="0.15">
      <c r="A8831" s="619" t="s">
        <v>1098</v>
      </c>
      <c r="B8831" s="618">
        <v>2013</v>
      </c>
      <c r="C8831" s="619" t="s">
        <v>424</v>
      </c>
    </row>
    <row r="8832" spans="1:3" x14ac:dyDescent="0.15">
      <c r="A8832" s="618" t="s">
        <v>1098</v>
      </c>
      <c r="B8832" s="618">
        <v>2013</v>
      </c>
      <c r="C8832" s="619" t="s">
        <v>424</v>
      </c>
    </row>
    <row r="8833" spans="1:3" x14ac:dyDescent="0.15">
      <c r="A8833" s="618" t="s">
        <v>1098</v>
      </c>
      <c r="B8833" s="618">
        <v>2013</v>
      </c>
      <c r="C8833" s="619" t="s">
        <v>424</v>
      </c>
    </row>
    <row r="8834" spans="1:3" x14ac:dyDescent="0.15">
      <c r="A8834" s="618" t="s">
        <v>1098</v>
      </c>
      <c r="B8834" s="618">
        <v>2013</v>
      </c>
      <c r="C8834" s="619" t="s">
        <v>424</v>
      </c>
    </row>
    <row r="8835" spans="1:3" x14ac:dyDescent="0.15">
      <c r="A8835" s="618" t="s">
        <v>1098</v>
      </c>
      <c r="B8835" s="618">
        <v>2013</v>
      </c>
      <c r="C8835" s="619" t="s">
        <v>424</v>
      </c>
    </row>
    <row r="8836" spans="1:3" x14ac:dyDescent="0.15">
      <c r="A8836" s="618" t="s">
        <v>1098</v>
      </c>
      <c r="B8836" s="618">
        <v>2013</v>
      </c>
      <c r="C8836" s="619" t="s">
        <v>424</v>
      </c>
    </row>
    <row r="8837" spans="1:3" x14ac:dyDescent="0.15">
      <c r="A8837" s="618" t="s">
        <v>1098</v>
      </c>
      <c r="B8837" s="618">
        <v>2013</v>
      </c>
      <c r="C8837" s="619" t="s">
        <v>424</v>
      </c>
    </row>
    <row r="8838" spans="1:3" x14ac:dyDescent="0.15">
      <c r="A8838" s="618" t="s">
        <v>1098</v>
      </c>
      <c r="B8838" s="618">
        <v>2013</v>
      </c>
      <c r="C8838" s="619" t="s">
        <v>1102</v>
      </c>
    </row>
    <row r="8839" spans="1:3" x14ac:dyDescent="0.15">
      <c r="A8839" s="618" t="s">
        <v>1098</v>
      </c>
      <c r="B8839" s="618">
        <v>2013</v>
      </c>
      <c r="C8839" s="619" t="s">
        <v>424</v>
      </c>
    </row>
    <row r="8840" spans="1:3" x14ac:dyDescent="0.15">
      <c r="A8840" s="618" t="s">
        <v>1098</v>
      </c>
      <c r="B8840" s="618">
        <v>2013</v>
      </c>
      <c r="C8840" s="619" t="s">
        <v>424</v>
      </c>
    </row>
    <row r="8841" spans="1:3" x14ac:dyDescent="0.15">
      <c r="A8841" s="618" t="s">
        <v>1098</v>
      </c>
      <c r="B8841" s="618">
        <v>2013</v>
      </c>
      <c r="C8841" s="619" t="s">
        <v>437</v>
      </c>
    </row>
    <row r="8842" spans="1:3" x14ac:dyDescent="0.15">
      <c r="A8842" s="618" t="s">
        <v>1098</v>
      </c>
      <c r="B8842" s="618">
        <v>2013</v>
      </c>
      <c r="C8842" s="619" t="s">
        <v>424</v>
      </c>
    </row>
    <row r="8843" spans="1:3" x14ac:dyDescent="0.15">
      <c r="A8843" s="618" t="s">
        <v>1098</v>
      </c>
      <c r="B8843" s="618">
        <v>2013</v>
      </c>
      <c r="C8843" s="619" t="s">
        <v>424</v>
      </c>
    </row>
    <row r="8844" spans="1:3" x14ac:dyDescent="0.15">
      <c r="A8844" s="618" t="s">
        <v>1098</v>
      </c>
      <c r="B8844" s="618">
        <v>2013</v>
      </c>
      <c r="C8844" s="619" t="s">
        <v>437</v>
      </c>
    </row>
    <row r="8845" spans="1:3" x14ac:dyDescent="0.15">
      <c r="A8845" s="618" t="s">
        <v>1098</v>
      </c>
      <c r="B8845" s="618">
        <v>2013</v>
      </c>
      <c r="C8845" s="619" t="s">
        <v>424</v>
      </c>
    </row>
    <row r="8846" spans="1:3" x14ac:dyDescent="0.15">
      <c r="A8846" s="618" t="s">
        <v>1098</v>
      </c>
      <c r="B8846" s="618">
        <v>2013</v>
      </c>
      <c r="C8846" s="619" t="s">
        <v>437</v>
      </c>
    </row>
    <row r="8847" spans="1:3" x14ac:dyDescent="0.15">
      <c r="A8847" s="618" t="s">
        <v>1098</v>
      </c>
      <c r="B8847" s="618">
        <v>2013</v>
      </c>
      <c r="C8847" s="619" t="s">
        <v>437</v>
      </c>
    </row>
    <row r="8848" spans="1:3" x14ac:dyDescent="0.15">
      <c r="A8848" s="618" t="s">
        <v>1098</v>
      </c>
      <c r="B8848" s="618">
        <v>2013</v>
      </c>
      <c r="C8848" s="619" t="s">
        <v>424</v>
      </c>
    </row>
    <row r="8849" spans="1:3" x14ac:dyDescent="0.15">
      <c r="A8849" s="618" t="s">
        <v>1098</v>
      </c>
      <c r="B8849" s="618">
        <v>2013</v>
      </c>
      <c r="C8849" s="619" t="s">
        <v>437</v>
      </c>
    </row>
    <row r="8850" spans="1:3" x14ac:dyDescent="0.15">
      <c r="A8850" s="618" t="s">
        <v>1098</v>
      </c>
      <c r="B8850" s="618">
        <v>2013</v>
      </c>
      <c r="C8850" s="619" t="s">
        <v>424</v>
      </c>
    </row>
    <row r="8851" spans="1:3" x14ac:dyDescent="0.15">
      <c r="A8851" s="618" t="s">
        <v>1098</v>
      </c>
      <c r="B8851" s="618">
        <v>2013</v>
      </c>
      <c r="C8851" s="619" t="s">
        <v>424</v>
      </c>
    </row>
    <row r="8852" spans="1:3" x14ac:dyDescent="0.15">
      <c r="A8852" s="618" t="s">
        <v>1098</v>
      </c>
      <c r="B8852" s="618">
        <v>2013</v>
      </c>
      <c r="C8852" s="619" t="s">
        <v>437</v>
      </c>
    </row>
    <row r="8853" spans="1:3" x14ac:dyDescent="0.15">
      <c r="A8853" s="618" t="s">
        <v>1098</v>
      </c>
      <c r="B8853" s="618">
        <v>2013</v>
      </c>
      <c r="C8853" s="619" t="s">
        <v>455</v>
      </c>
    </row>
    <row r="8854" spans="1:3" x14ac:dyDescent="0.15">
      <c r="A8854" s="618" t="s">
        <v>1098</v>
      </c>
      <c r="B8854" s="618">
        <v>2013</v>
      </c>
      <c r="C8854" s="619" t="s">
        <v>437</v>
      </c>
    </row>
    <row r="8855" spans="1:3" x14ac:dyDescent="0.15">
      <c r="A8855" s="618" t="s">
        <v>1098</v>
      </c>
      <c r="B8855" s="618">
        <v>2013</v>
      </c>
      <c r="C8855" s="619" t="s">
        <v>455</v>
      </c>
    </row>
    <row r="8856" spans="1:3" x14ac:dyDescent="0.15">
      <c r="A8856" s="618" t="s">
        <v>1098</v>
      </c>
      <c r="B8856" s="618">
        <v>2013</v>
      </c>
      <c r="C8856" s="619" t="s">
        <v>424</v>
      </c>
    </row>
    <row r="8857" spans="1:3" x14ac:dyDescent="0.15">
      <c r="A8857" s="618" t="s">
        <v>1098</v>
      </c>
      <c r="B8857" s="618">
        <v>2013</v>
      </c>
      <c r="C8857" s="619" t="s">
        <v>437</v>
      </c>
    </row>
    <row r="8858" spans="1:3" x14ac:dyDescent="0.15">
      <c r="A8858" s="618" t="s">
        <v>1098</v>
      </c>
      <c r="B8858" s="618">
        <v>2013</v>
      </c>
      <c r="C8858" s="619" t="s">
        <v>424</v>
      </c>
    </row>
    <row r="8859" spans="1:3" x14ac:dyDescent="0.15">
      <c r="A8859" s="618" t="s">
        <v>1098</v>
      </c>
      <c r="B8859" s="618">
        <v>2013</v>
      </c>
      <c r="C8859" s="619" t="s">
        <v>1102</v>
      </c>
    </row>
    <row r="8860" spans="1:3" x14ac:dyDescent="0.15">
      <c r="A8860" s="618" t="s">
        <v>1098</v>
      </c>
      <c r="B8860" s="618">
        <v>2013</v>
      </c>
      <c r="C8860" s="619" t="s">
        <v>1102</v>
      </c>
    </row>
    <row r="8861" spans="1:3" x14ac:dyDescent="0.15">
      <c r="A8861" s="618" t="s">
        <v>1098</v>
      </c>
      <c r="B8861" s="618">
        <v>2013</v>
      </c>
      <c r="C8861" s="619" t="s">
        <v>437</v>
      </c>
    </row>
    <row r="8862" spans="1:3" x14ac:dyDescent="0.15">
      <c r="A8862" s="619" t="s">
        <v>1098</v>
      </c>
      <c r="B8862" s="618">
        <v>2013</v>
      </c>
      <c r="C8862" s="619" t="s">
        <v>437</v>
      </c>
    </row>
    <row r="8863" spans="1:3" x14ac:dyDescent="0.15">
      <c r="A8863" s="619" t="s">
        <v>1098</v>
      </c>
      <c r="B8863" s="618">
        <v>2013</v>
      </c>
      <c r="C8863" s="619" t="s">
        <v>424</v>
      </c>
    </row>
    <row r="8864" spans="1:3" x14ac:dyDescent="0.15">
      <c r="A8864" s="619" t="s">
        <v>1098</v>
      </c>
      <c r="B8864" s="618">
        <v>2013</v>
      </c>
      <c r="C8864" s="619" t="s">
        <v>424</v>
      </c>
    </row>
    <row r="8865" spans="1:3" x14ac:dyDescent="0.15">
      <c r="A8865" s="619" t="s">
        <v>1098</v>
      </c>
      <c r="B8865" s="618">
        <v>2013</v>
      </c>
      <c r="C8865" s="619" t="s">
        <v>424</v>
      </c>
    </row>
    <row r="8866" spans="1:3" x14ac:dyDescent="0.15">
      <c r="A8866" s="619" t="s">
        <v>1098</v>
      </c>
      <c r="B8866" s="618">
        <v>2013</v>
      </c>
      <c r="C8866" s="619" t="s">
        <v>455</v>
      </c>
    </row>
    <row r="8867" spans="1:3" x14ac:dyDescent="0.15">
      <c r="A8867" s="619" t="s">
        <v>1098</v>
      </c>
      <c r="B8867" s="618">
        <v>2013</v>
      </c>
      <c r="C8867" s="619" t="s">
        <v>424</v>
      </c>
    </row>
    <row r="8868" spans="1:3" x14ac:dyDescent="0.15">
      <c r="A8868" s="618" t="s">
        <v>1098</v>
      </c>
      <c r="B8868" s="618">
        <v>2013</v>
      </c>
      <c r="C8868" s="619" t="s">
        <v>455</v>
      </c>
    </row>
    <row r="8869" spans="1:3" x14ac:dyDescent="0.15">
      <c r="A8869" s="618" t="s">
        <v>1098</v>
      </c>
      <c r="B8869" s="618">
        <v>2013</v>
      </c>
      <c r="C8869" s="619" t="s">
        <v>437</v>
      </c>
    </row>
    <row r="8870" spans="1:3" x14ac:dyDescent="0.15">
      <c r="A8870" s="618" t="s">
        <v>1098</v>
      </c>
      <c r="B8870" s="618">
        <v>2013</v>
      </c>
      <c r="C8870" s="619" t="s">
        <v>424</v>
      </c>
    </row>
    <row r="8871" spans="1:3" x14ac:dyDescent="0.15">
      <c r="A8871" s="618" t="s">
        <v>1098</v>
      </c>
      <c r="B8871" s="618">
        <v>2013</v>
      </c>
      <c r="C8871" s="619" t="s">
        <v>1102</v>
      </c>
    </row>
    <row r="8872" spans="1:3" x14ac:dyDescent="0.15">
      <c r="A8872" s="619" t="s">
        <v>1098</v>
      </c>
      <c r="B8872" s="618">
        <v>2013</v>
      </c>
      <c r="C8872" s="619" t="s">
        <v>424</v>
      </c>
    </row>
    <row r="8873" spans="1:3" x14ac:dyDescent="0.15">
      <c r="A8873" s="619" t="s">
        <v>1098</v>
      </c>
      <c r="B8873" s="618">
        <v>2013</v>
      </c>
      <c r="C8873" s="619" t="s">
        <v>1102</v>
      </c>
    </row>
    <row r="8874" spans="1:3" x14ac:dyDescent="0.15">
      <c r="A8874" s="619" t="s">
        <v>1098</v>
      </c>
      <c r="B8874" s="618">
        <v>2013</v>
      </c>
      <c r="C8874" s="619" t="s">
        <v>1102</v>
      </c>
    </row>
    <row r="8875" spans="1:3" x14ac:dyDescent="0.15">
      <c r="A8875" s="619" t="s">
        <v>1098</v>
      </c>
      <c r="B8875" s="618">
        <v>2013</v>
      </c>
      <c r="C8875" s="619" t="s">
        <v>424</v>
      </c>
    </row>
    <row r="8876" spans="1:3" x14ac:dyDescent="0.15">
      <c r="A8876" s="619" t="s">
        <v>1098</v>
      </c>
      <c r="B8876" s="618">
        <v>2013</v>
      </c>
      <c r="C8876" s="619" t="s">
        <v>424</v>
      </c>
    </row>
    <row r="8877" spans="1:3" x14ac:dyDescent="0.15">
      <c r="A8877" s="619" t="s">
        <v>1098</v>
      </c>
      <c r="B8877" s="618">
        <v>2013</v>
      </c>
      <c r="C8877" s="619" t="s">
        <v>437</v>
      </c>
    </row>
    <row r="8878" spans="1:3" x14ac:dyDescent="0.15">
      <c r="A8878" s="619" t="s">
        <v>1098</v>
      </c>
      <c r="B8878" s="618">
        <v>2013</v>
      </c>
      <c r="C8878" s="619" t="s">
        <v>1102</v>
      </c>
    </row>
    <row r="8879" spans="1:3" x14ac:dyDescent="0.15">
      <c r="A8879" s="619" t="s">
        <v>1098</v>
      </c>
      <c r="B8879" s="618">
        <v>2013</v>
      </c>
      <c r="C8879" s="619" t="s">
        <v>1102</v>
      </c>
    </row>
    <row r="8880" spans="1:3" x14ac:dyDescent="0.15">
      <c r="A8880" s="619" t="s">
        <v>1098</v>
      </c>
      <c r="B8880" s="618">
        <v>2013</v>
      </c>
      <c r="C8880" s="619" t="s">
        <v>1102</v>
      </c>
    </row>
    <row r="8881" spans="1:3" x14ac:dyDescent="0.15">
      <c r="A8881" s="619" t="s">
        <v>1098</v>
      </c>
      <c r="B8881" s="618">
        <v>2013</v>
      </c>
      <c r="C8881" s="619" t="s">
        <v>1080</v>
      </c>
    </row>
    <row r="8882" spans="1:3" x14ac:dyDescent="0.15">
      <c r="A8882" s="619" t="s">
        <v>1098</v>
      </c>
      <c r="B8882" s="618">
        <v>2013</v>
      </c>
      <c r="C8882" s="619" t="s">
        <v>424</v>
      </c>
    </row>
    <row r="8883" spans="1:3" x14ac:dyDescent="0.15">
      <c r="A8883" s="619" t="s">
        <v>1098</v>
      </c>
      <c r="B8883" s="618">
        <v>2013</v>
      </c>
      <c r="C8883" s="619" t="s">
        <v>424</v>
      </c>
    </row>
    <row r="8884" spans="1:3" x14ac:dyDescent="0.15">
      <c r="A8884" s="619" t="s">
        <v>1098</v>
      </c>
      <c r="B8884" s="618">
        <v>2013</v>
      </c>
      <c r="C8884" s="619" t="s">
        <v>424</v>
      </c>
    </row>
    <row r="8885" spans="1:3" x14ac:dyDescent="0.15">
      <c r="A8885" s="619" t="s">
        <v>1098</v>
      </c>
      <c r="B8885" s="618">
        <v>2013</v>
      </c>
      <c r="C8885" s="619" t="s">
        <v>424</v>
      </c>
    </row>
    <row r="8886" spans="1:3" x14ac:dyDescent="0.15">
      <c r="A8886" s="619" t="s">
        <v>1098</v>
      </c>
      <c r="B8886" s="618">
        <v>2013</v>
      </c>
      <c r="C8886" s="619" t="s">
        <v>455</v>
      </c>
    </row>
    <row r="8887" spans="1:3" x14ac:dyDescent="0.15">
      <c r="A8887" s="619" t="s">
        <v>1098</v>
      </c>
      <c r="B8887" s="618">
        <v>2013</v>
      </c>
      <c r="C8887" s="619" t="s">
        <v>455</v>
      </c>
    </row>
    <row r="8888" spans="1:3" x14ac:dyDescent="0.15">
      <c r="A8888" s="619" t="s">
        <v>1098</v>
      </c>
      <c r="B8888" s="618">
        <v>2013</v>
      </c>
      <c r="C8888" s="619" t="s">
        <v>437</v>
      </c>
    </row>
    <row r="8889" spans="1:3" x14ac:dyDescent="0.15">
      <c r="A8889" s="619" t="s">
        <v>1098</v>
      </c>
      <c r="B8889" s="618">
        <v>2013</v>
      </c>
      <c r="C8889" s="619" t="s">
        <v>424</v>
      </c>
    </row>
    <row r="8890" spans="1:3" x14ac:dyDescent="0.15">
      <c r="A8890" s="619" t="s">
        <v>1098</v>
      </c>
      <c r="B8890" s="618">
        <v>2013</v>
      </c>
      <c r="C8890" s="619" t="s">
        <v>424</v>
      </c>
    </row>
    <row r="8891" spans="1:3" x14ac:dyDescent="0.15">
      <c r="A8891" s="619" t="s">
        <v>1098</v>
      </c>
      <c r="B8891" s="618">
        <v>2013</v>
      </c>
      <c r="C8891" s="619" t="s">
        <v>424</v>
      </c>
    </row>
    <row r="8892" spans="1:3" x14ac:dyDescent="0.15">
      <c r="A8892" s="619" t="s">
        <v>1098</v>
      </c>
      <c r="B8892" s="618">
        <v>2013</v>
      </c>
      <c r="C8892" s="619" t="s">
        <v>1080</v>
      </c>
    </row>
    <row r="8893" spans="1:3" x14ac:dyDescent="0.15">
      <c r="A8893" s="619" t="s">
        <v>1098</v>
      </c>
      <c r="B8893" s="618">
        <v>2013</v>
      </c>
      <c r="C8893" s="619" t="s">
        <v>424</v>
      </c>
    </row>
    <row r="8894" spans="1:3" x14ac:dyDescent="0.15">
      <c r="A8894" s="619" t="s">
        <v>1098</v>
      </c>
      <c r="B8894" s="618">
        <v>2013</v>
      </c>
      <c r="C8894" s="619" t="s">
        <v>424</v>
      </c>
    </row>
    <row r="8895" spans="1:3" x14ac:dyDescent="0.15">
      <c r="A8895" s="619" t="s">
        <v>1098</v>
      </c>
      <c r="B8895" s="618">
        <v>2013</v>
      </c>
      <c r="C8895" s="619" t="s">
        <v>1080</v>
      </c>
    </row>
    <row r="8896" spans="1:3" x14ac:dyDescent="0.15">
      <c r="A8896" s="619" t="s">
        <v>1098</v>
      </c>
      <c r="B8896" s="618">
        <v>2013</v>
      </c>
      <c r="C8896" s="619" t="s">
        <v>424</v>
      </c>
    </row>
    <row r="8897" spans="1:3" x14ac:dyDescent="0.15">
      <c r="A8897" s="619" t="s">
        <v>1098</v>
      </c>
      <c r="B8897" s="618">
        <v>2013</v>
      </c>
      <c r="C8897" s="619" t="s">
        <v>455</v>
      </c>
    </row>
    <row r="8898" spans="1:3" x14ac:dyDescent="0.15">
      <c r="A8898" s="619" t="s">
        <v>1098</v>
      </c>
      <c r="B8898" s="618">
        <v>2013</v>
      </c>
      <c r="C8898" s="619" t="s">
        <v>455</v>
      </c>
    </row>
    <row r="8899" spans="1:3" x14ac:dyDescent="0.15">
      <c r="A8899" s="619" t="s">
        <v>1098</v>
      </c>
      <c r="B8899" s="618">
        <v>2013</v>
      </c>
      <c r="C8899" s="619" t="s">
        <v>455</v>
      </c>
    </row>
    <row r="8900" spans="1:3" x14ac:dyDescent="0.15">
      <c r="A8900" s="619" t="s">
        <v>1098</v>
      </c>
      <c r="B8900" s="618">
        <v>2013</v>
      </c>
      <c r="C8900" s="619" t="s">
        <v>455</v>
      </c>
    </row>
    <row r="8901" spans="1:3" x14ac:dyDescent="0.15">
      <c r="A8901" s="619" t="s">
        <v>1098</v>
      </c>
      <c r="B8901" s="618">
        <v>2013</v>
      </c>
      <c r="C8901" s="619" t="s">
        <v>424</v>
      </c>
    </row>
    <row r="8902" spans="1:3" x14ac:dyDescent="0.15">
      <c r="A8902" s="619" t="s">
        <v>1098</v>
      </c>
      <c r="B8902" s="618">
        <v>2013</v>
      </c>
      <c r="C8902" s="619" t="s">
        <v>424</v>
      </c>
    </row>
    <row r="8903" spans="1:3" x14ac:dyDescent="0.15">
      <c r="A8903" s="619" t="s">
        <v>1098</v>
      </c>
      <c r="B8903" s="618">
        <v>2013</v>
      </c>
      <c r="C8903" s="619" t="s">
        <v>1104</v>
      </c>
    </row>
    <row r="8904" spans="1:3" x14ac:dyDescent="0.15">
      <c r="A8904" s="619" t="s">
        <v>1098</v>
      </c>
      <c r="B8904" s="618">
        <v>2013</v>
      </c>
      <c r="C8904" s="619" t="s">
        <v>424</v>
      </c>
    </row>
    <row r="8905" spans="1:3" x14ac:dyDescent="0.15">
      <c r="A8905" s="619" t="s">
        <v>1098</v>
      </c>
      <c r="B8905" s="618">
        <v>2013</v>
      </c>
      <c r="C8905" s="619" t="s">
        <v>437</v>
      </c>
    </row>
    <row r="8906" spans="1:3" x14ac:dyDescent="0.15">
      <c r="A8906" s="619" t="s">
        <v>1098</v>
      </c>
      <c r="B8906" s="618">
        <v>2013</v>
      </c>
      <c r="C8906" s="619" t="s">
        <v>437</v>
      </c>
    </row>
    <row r="8907" spans="1:3" x14ac:dyDescent="0.15">
      <c r="A8907" s="619" t="s">
        <v>1098</v>
      </c>
      <c r="B8907" s="618">
        <v>2013</v>
      </c>
      <c r="C8907" s="619" t="s">
        <v>424</v>
      </c>
    </row>
    <row r="8908" spans="1:3" x14ac:dyDescent="0.15">
      <c r="A8908" s="619" t="s">
        <v>1098</v>
      </c>
      <c r="B8908" s="618">
        <v>2013</v>
      </c>
      <c r="C8908" s="619" t="s">
        <v>424</v>
      </c>
    </row>
    <row r="8909" spans="1:3" x14ac:dyDescent="0.15">
      <c r="A8909" s="619" t="s">
        <v>1098</v>
      </c>
      <c r="B8909" s="618">
        <v>2013</v>
      </c>
      <c r="C8909" s="619" t="s">
        <v>437</v>
      </c>
    </row>
    <row r="8910" spans="1:3" x14ac:dyDescent="0.15">
      <c r="A8910" s="619" t="s">
        <v>1098</v>
      </c>
      <c r="B8910" s="618">
        <v>2013</v>
      </c>
      <c r="C8910" s="619" t="s">
        <v>424</v>
      </c>
    </row>
    <row r="8911" spans="1:3" x14ac:dyDescent="0.15">
      <c r="A8911" s="619" t="s">
        <v>1098</v>
      </c>
      <c r="B8911" s="618">
        <v>2013</v>
      </c>
      <c r="C8911" s="619" t="s">
        <v>424</v>
      </c>
    </row>
    <row r="8912" spans="1:3" x14ac:dyDescent="0.15">
      <c r="A8912" s="619" t="s">
        <v>1098</v>
      </c>
      <c r="B8912" s="618">
        <v>2013</v>
      </c>
      <c r="C8912" s="619" t="s">
        <v>424</v>
      </c>
    </row>
    <row r="8913" spans="1:3" x14ac:dyDescent="0.15">
      <c r="A8913" s="619" t="s">
        <v>1098</v>
      </c>
      <c r="B8913" s="618">
        <v>2013</v>
      </c>
      <c r="C8913" s="619" t="s">
        <v>424</v>
      </c>
    </row>
    <row r="8914" spans="1:3" x14ac:dyDescent="0.15">
      <c r="A8914" s="619" t="s">
        <v>1098</v>
      </c>
      <c r="B8914" s="618">
        <v>2013</v>
      </c>
      <c r="C8914" s="619" t="s">
        <v>1080</v>
      </c>
    </row>
    <row r="8915" spans="1:3" x14ac:dyDescent="0.15">
      <c r="A8915" s="619" t="s">
        <v>1098</v>
      </c>
      <c r="B8915" s="618">
        <v>2013</v>
      </c>
      <c r="C8915" s="619" t="s">
        <v>424</v>
      </c>
    </row>
    <row r="8916" spans="1:3" x14ac:dyDescent="0.15">
      <c r="A8916" s="619" t="s">
        <v>1098</v>
      </c>
      <c r="B8916" s="618">
        <v>2013</v>
      </c>
      <c r="C8916" s="619" t="s">
        <v>424</v>
      </c>
    </row>
    <row r="8917" spans="1:3" x14ac:dyDescent="0.15">
      <c r="A8917" s="619" t="s">
        <v>1098</v>
      </c>
      <c r="B8917" s="618">
        <v>2013</v>
      </c>
      <c r="C8917" s="619" t="s">
        <v>424</v>
      </c>
    </row>
    <row r="8918" spans="1:3" x14ac:dyDescent="0.15">
      <c r="A8918" s="619" t="s">
        <v>1098</v>
      </c>
      <c r="B8918" s="618">
        <v>2013</v>
      </c>
      <c r="C8918" s="619" t="s">
        <v>424</v>
      </c>
    </row>
    <row r="8919" spans="1:3" x14ac:dyDescent="0.15">
      <c r="A8919" s="619" t="s">
        <v>1098</v>
      </c>
      <c r="B8919" s="618">
        <v>2013</v>
      </c>
      <c r="C8919" s="619" t="s">
        <v>455</v>
      </c>
    </row>
    <row r="8920" spans="1:3" x14ac:dyDescent="0.15">
      <c r="A8920" s="619" t="s">
        <v>1098</v>
      </c>
      <c r="B8920" s="618">
        <v>2013</v>
      </c>
      <c r="C8920" s="619" t="s">
        <v>437</v>
      </c>
    </row>
    <row r="8921" spans="1:3" x14ac:dyDescent="0.15">
      <c r="A8921" s="619" t="s">
        <v>1098</v>
      </c>
      <c r="B8921" s="618">
        <v>2013</v>
      </c>
      <c r="C8921" s="619" t="s">
        <v>1080</v>
      </c>
    </row>
    <row r="8922" spans="1:3" x14ac:dyDescent="0.15">
      <c r="A8922" s="619" t="s">
        <v>1098</v>
      </c>
      <c r="B8922" s="618">
        <v>2013</v>
      </c>
      <c r="C8922" s="619" t="s">
        <v>424</v>
      </c>
    </row>
    <row r="8923" spans="1:3" x14ac:dyDescent="0.15">
      <c r="A8923" s="619" t="s">
        <v>1098</v>
      </c>
      <c r="B8923" s="618">
        <v>2013</v>
      </c>
      <c r="C8923" s="619" t="s">
        <v>437</v>
      </c>
    </row>
    <row r="8924" spans="1:3" x14ac:dyDescent="0.15">
      <c r="A8924" s="619" t="s">
        <v>1098</v>
      </c>
      <c r="B8924" s="618">
        <v>2013</v>
      </c>
      <c r="C8924" s="619" t="s">
        <v>424</v>
      </c>
    </row>
    <row r="8925" spans="1:3" x14ac:dyDescent="0.15">
      <c r="A8925" s="619" t="s">
        <v>1098</v>
      </c>
      <c r="B8925" s="618">
        <v>2013</v>
      </c>
      <c r="C8925" s="619" t="s">
        <v>424</v>
      </c>
    </row>
    <row r="8926" spans="1:3" x14ac:dyDescent="0.15">
      <c r="A8926" s="619" t="s">
        <v>1098</v>
      </c>
      <c r="B8926" s="618">
        <v>2013</v>
      </c>
      <c r="C8926" s="619" t="s">
        <v>437</v>
      </c>
    </row>
    <row r="8927" spans="1:3" x14ac:dyDescent="0.15">
      <c r="A8927" s="619" t="s">
        <v>1098</v>
      </c>
      <c r="B8927" s="618">
        <v>2013</v>
      </c>
      <c r="C8927" s="619" t="s">
        <v>424</v>
      </c>
    </row>
    <row r="8928" spans="1:3" x14ac:dyDescent="0.15">
      <c r="A8928" s="619" t="s">
        <v>1098</v>
      </c>
      <c r="B8928" s="618">
        <v>2013</v>
      </c>
      <c r="C8928" s="619" t="s">
        <v>424</v>
      </c>
    </row>
    <row r="8929" spans="1:3" x14ac:dyDescent="0.15">
      <c r="A8929" s="619" t="s">
        <v>1098</v>
      </c>
      <c r="B8929" s="618">
        <v>2013</v>
      </c>
      <c r="C8929" s="619" t="s">
        <v>424</v>
      </c>
    </row>
    <row r="8930" spans="1:3" x14ac:dyDescent="0.15">
      <c r="A8930" s="619" t="s">
        <v>1098</v>
      </c>
      <c r="B8930" s="618">
        <v>2013</v>
      </c>
      <c r="C8930" s="619" t="s">
        <v>424</v>
      </c>
    </row>
    <row r="8931" spans="1:3" x14ac:dyDescent="0.15">
      <c r="A8931" s="619" t="s">
        <v>1098</v>
      </c>
      <c r="B8931" s="618">
        <v>2013</v>
      </c>
      <c r="C8931" s="619" t="s">
        <v>1102</v>
      </c>
    </row>
    <row r="8932" spans="1:3" x14ac:dyDescent="0.15">
      <c r="A8932" s="619" t="s">
        <v>1098</v>
      </c>
      <c r="B8932" s="618">
        <v>2013</v>
      </c>
      <c r="C8932" s="619" t="s">
        <v>424</v>
      </c>
    </row>
    <row r="8933" spans="1:3" x14ac:dyDescent="0.15">
      <c r="A8933" s="619" t="s">
        <v>1098</v>
      </c>
      <c r="B8933" s="618">
        <v>2013</v>
      </c>
      <c r="C8933" s="619" t="s">
        <v>424</v>
      </c>
    </row>
    <row r="8934" spans="1:3" x14ac:dyDescent="0.15">
      <c r="A8934" s="619" t="s">
        <v>1098</v>
      </c>
      <c r="B8934" s="618">
        <v>2013</v>
      </c>
      <c r="C8934" s="619" t="s">
        <v>424</v>
      </c>
    </row>
    <row r="8935" spans="1:3" x14ac:dyDescent="0.15">
      <c r="A8935" s="619" t="s">
        <v>1098</v>
      </c>
      <c r="B8935" s="618">
        <v>2013</v>
      </c>
      <c r="C8935" s="619" t="s">
        <v>424</v>
      </c>
    </row>
    <row r="8936" spans="1:3" x14ac:dyDescent="0.15">
      <c r="A8936" s="619" t="s">
        <v>1098</v>
      </c>
      <c r="B8936" s="618">
        <v>2013</v>
      </c>
      <c r="C8936" s="619" t="s">
        <v>437</v>
      </c>
    </row>
    <row r="8937" spans="1:3" x14ac:dyDescent="0.15">
      <c r="A8937" s="619" t="s">
        <v>1098</v>
      </c>
      <c r="B8937" s="618">
        <v>2013</v>
      </c>
      <c r="C8937" s="619" t="s">
        <v>1080</v>
      </c>
    </row>
    <row r="8938" spans="1:3" x14ac:dyDescent="0.15">
      <c r="A8938" s="619" t="s">
        <v>1098</v>
      </c>
      <c r="B8938" s="618">
        <v>2013</v>
      </c>
      <c r="C8938" s="619" t="s">
        <v>437</v>
      </c>
    </row>
    <row r="8939" spans="1:3" x14ac:dyDescent="0.15">
      <c r="A8939" s="619" t="s">
        <v>1098</v>
      </c>
      <c r="B8939" s="618">
        <v>2013</v>
      </c>
      <c r="C8939" s="619" t="s">
        <v>437</v>
      </c>
    </row>
    <row r="8940" spans="1:3" x14ac:dyDescent="0.15">
      <c r="A8940" s="619" t="s">
        <v>1098</v>
      </c>
      <c r="B8940" s="618">
        <v>2013</v>
      </c>
      <c r="C8940" s="619" t="s">
        <v>1105</v>
      </c>
    </row>
    <row r="8941" spans="1:3" x14ac:dyDescent="0.15">
      <c r="A8941" s="619" t="s">
        <v>1098</v>
      </c>
      <c r="B8941" s="618">
        <v>2013</v>
      </c>
      <c r="C8941" s="619" t="s">
        <v>424</v>
      </c>
    </row>
    <row r="8942" spans="1:3" x14ac:dyDescent="0.15">
      <c r="A8942" s="619" t="s">
        <v>1098</v>
      </c>
      <c r="B8942" s="618">
        <v>2013</v>
      </c>
      <c r="C8942" s="619" t="s">
        <v>1080</v>
      </c>
    </row>
    <row r="8943" spans="1:3" x14ac:dyDescent="0.15">
      <c r="A8943" s="619" t="s">
        <v>1098</v>
      </c>
      <c r="B8943" s="618">
        <v>2013</v>
      </c>
      <c r="C8943" s="619" t="s">
        <v>437</v>
      </c>
    </row>
    <row r="8944" spans="1:3" x14ac:dyDescent="0.15">
      <c r="A8944" s="619" t="s">
        <v>1098</v>
      </c>
      <c r="B8944" s="618">
        <v>2013</v>
      </c>
      <c r="C8944" s="619" t="s">
        <v>424</v>
      </c>
    </row>
    <row r="8945" spans="1:3" x14ac:dyDescent="0.15">
      <c r="A8945" s="619" t="s">
        <v>1098</v>
      </c>
      <c r="B8945" s="618">
        <v>2013</v>
      </c>
      <c r="C8945" s="619" t="s">
        <v>1080</v>
      </c>
    </row>
    <row r="8946" spans="1:3" x14ac:dyDescent="0.15">
      <c r="A8946" s="619" t="s">
        <v>1098</v>
      </c>
      <c r="B8946" s="618">
        <v>2013</v>
      </c>
      <c r="C8946" s="619" t="s">
        <v>424</v>
      </c>
    </row>
    <row r="8947" spans="1:3" x14ac:dyDescent="0.15">
      <c r="A8947" s="619" t="s">
        <v>1098</v>
      </c>
      <c r="B8947" s="618">
        <v>2013</v>
      </c>
      <c r="C8947" s="619" t="s">
        <v>424</v>
      </c>
    </row>
    <row r="8948" spans="1:3" x14ac:dyDescent="0.15">
      <c r="A8948" s="619" t="s">
        <v>1098</v>
      </c>
      <c r="B8948" s="618">
        <v>2013</v>
      </c>
      <c r="C8948" s="619" t="s">
        <v>424</v>
      </c>
    </row>
    <row r="8949" spans="1:3" x14ac:dyDescent="0.15">
      <c r="A8949" s="619" t="s">
        <v>1098</v>
      </c>
      <c r="B8949" s="618">
        <v>2013</v>
      </c>
      <c r="C8949" s="619" t="s">
        <v>424</v>
      </c>
    </row>
    <row r="8950" spans="1:3" x14ac:dyDescent="0.15">
      <c r="A8950" s="619" t="s">
        <v>1098</v>
      </c>
      <c r="B8950" s="618">
        <v>2013</v>
      </c>
      <c r="C8950" s="619" t="s">
        <v>437</v>
      </c>
    </row>
    <row r="8951" spans="1:3" x14ac:dyDescent="0.15">
      <c r="A8951" s="619" t="s">
        <v>1098</v>
      </c>
      <c r="B8951" s="618">
        <v>2013</v>
      </c>
      <c r="C8951" s="619" t="s">
        <v>437</v>
      </c>
    </row>
    <row r="8952" spans="1:3" x14ac:dyDescent="0.15">
      <c r="A8952" s="619" t="s">
        <v>1098</v>
      </c>
      <c r="B8952" s="618">
        <v>2013</v>
      </c>
      <c r="C8952" s="619" t="s">
        <v>437</v>
      </c>
    </row>
    <row r="8953" spans="1:3" x14ac:dyDescent="0.15">
      <c r="A8953" s="619" t="s">
        <v>1098</v>
      </c>
      <c r="B8953" s="618">
        <v>2013</v>
      </c>
      <c r="C8953" s="619" t="s">
        <v>424</v>
      </c>
    </row>
    <row r="8954" spans="1:3" x14ac:dyDescent="0.15">
      <c r="A8954" s="619" t="s">
        <v>1098</v>
      </c>
      <c r="B8954" s="618">
        <v>2013</v>
      </c>
      <c r="C8954" s="619" t="s">
        <v>424</v>
      </c>
    </row>
    <row r="8955" spans="1:3" x14ac:dyDescent="0.15">
      <c r="A8955" s="619" t="s">
        <v>1098</v>
      </c>
      <c r="B8955" s="618">
        <v>2013</v>
      </c>
      <c r="C8955" s="619" t="s">
        <v>424</v>
      </c>
    </row>
    <row r="8956" spans="1:3" x14ac:dyDescent="0.15">
      <c r="A8956" s="619" t="s">
        <v>1098</v>
      </c>
      <c r="B8956" s="618">
        <v>2013</v>
      </c>
      <c r="C8956" s="619" t="s">
        <v>424</v>
      </c>
    </row>
    <row r="8957" spans="1:3" x14ac:dyDescent="0.15">
      <c r="A8957" s="619" t="s">
        <v>1098</v>
      </c>
      <c r="B8957" s="618">
        <v>2013</v>
      </c>
      <c r="C8957" s="619" t="s">
        <v>424</v>
      </c>
    </row>
    <row r="8958" spans="1:3" x14ac:dyDescent="0.15">
      <c r="A8958" s="619" t="s">
        <v>1098</v>
      </c>
      <c r="B8958" s="618">
        <v>2013</v>
      </c>
      <c r="C8958" s="619" t="s">
        <v>1101</v>
      </c>
    </row>
    <row r="8959" spans="1:3" x14ac:dyDescent="0.15">
      <c r="A8959" s="619" t="s">
        <v>1098</v>
      </c>
      <c r="B8959" s="618">
        <v>2013</v>
      </c>
      <c r="C8959" s="619" t="s">
        <v>424</v>
      </c>
    </row>
    <row r="8960" spans="1:3" x14ac:dyDescent="0.15">
      <c r="A8960" s="619" t="s">
        <v>1098</v>
      </c>
      <c r="B8960" s="618">
        <v>2013</v>
      </c>
      <c r="C8960" s="619" t="s">
        <v>424</v>
      </c>
    </row>
    <row r="8961" spans="1:3" x14ac:dyDescent="0.15">
      <c r="A8961" s="619" t="s">
        <v>1098</v>
      </c>
      <c r="B8961" s="618">
        <v>2013</v>
      </c>
      <c r="C8961" s="619" t="s">
        <v>424</v>
      </c>
    </row>
    <row r="8962" spans="1:3" x14ac:dyDescent="0.15">
      <c r="A8962" s="619" t="s">
        <v>1098</v>
      </c>
      <c r="B8962" s="618">
        <v>2013</v>
      </c>
      <c r="C8962" s="619" t="s">
        <v>424</v>
      </c>
    </row>
    <row r="8963" spans="1:3" x14ac:dyDescent="0.15">
      <c r="A8963" s="619" t="s">
        <v>1098</v>
      </c>
      <c r="B8963" s="618">
        <v>2013</v>
      </c>
      <c r="C8963" s="619" t="s">
        <v>424</v>
      </c>
    </row>
    <row r="8964" spans="1:3" x14ac:dyDescent="0.15">
      <c r="A8964" s="619" t="s">
        <v>1098</v>
      </c>
      <c r="B8964" s="618">
        <v>2013</v>
      </c>
      <c r="C8964" s="619" t="s">
        <v>1103</v>
      </c>
    </row>
    <row r="8965" spans="1:3" x14ac:dyDescent="0.15">
      <c r="A8965" s="619" t="s">
        <v>1098</v>
      </c>
      <c r="B8965" s="618">
        <v>2013</v>
      </c>
      <c r="C8965" s="619" t="s">
        <v>437</v>
      </c>
    </row>
    <row r="8966" spans="1:3" x14ac:dyDescent="0.15">
      <c r="A8966" s="619" t="s">
        <v>1098</v>
      </c>
      <c r="B8966" s="618">
        <v>2013</v>
      </c>
      <c r="C8966" s="619" t="s">
        <v>1080</v>
      </c>
    </row>
    <row r="8967" spans="1:3" x14ac:dyDescent="0.15">
      <c r="A8967" s="619" t="s">
        <v>1098</v>
      </c>
      <c r="B8967" s="618">
        <v>2013</v>
      </c>
      <c r="C8967" s="619" t="s">
        <v>424</v>
      </c>
    </row>
    <row r="8968" spans="1:3" x14ac:dyDescent="0.15">
      <c r="A8968" s="619" t="s">
        <v>1098</v>
      </c>
      <c r="B8968" s="618">
        <v>2013</v>
      </c>
      <c r="C8968" s="619" t="s">
        <v>424</v>
      </c>
    </row>
    <row r="8969" spans="1:3" x14ac:dyDescent="0.15">
      <c r="A8969" s="619" t="s">
        <v>1098</v>
      </c>
      <c r="B8969" s="618">
        <v>2013</v>
      </c>
      <c r="C8969" s="619" t="s">
        <v>1080</v>
      </c>
    </row>
    <row r="8970" spans="1:3" x14ac:dyDescent="0.15">
      <c r="A8970" s="619" t="s">
        <v>1098</v>
      </c>
      <c r="B8970" s="618">
        <v>2013</v>
      </c>
      <c r="C8970" s="619" t="s">
        <v>437</v>
      </c>
    </row>
    <row r="8971" spans="1:3" x14ac:dyDescent="0.15">
      <c r="A8971" s="619" t="s">
        <v>1098</v>
      </c>
      <c r="B8971" s="618">
        <v>2013</v>
      </c>
      <c r="C8971" s="619" t="s">
        <v>424</v>
      </c>
    </row>
    <row r="8972" spans="1:3" x14ac:dyDescent="0.15">
      <c r="A8972" s="619" t="s">
        <v>1098</v>
      </c>
      <c r="B8972" s="618">
        <v>2013</v>
      </c>
      <c r="C8972" s="619" t="s">
        <v>424</v>
      </c>
    </row>
    <row r="8973" spans="1:3" x14ac:dyDescent="0.15">
      <c r="A8973" s="619" t="s">
        <v>1098</v>
      </c>
      <c r="B8973" s="618">
        <v>2013</v>
      </c>
      <c r="C8973" s="619" t="s">
        <v>437</v>
      </c>
    </row>
    <row r="8974" spans="1:3" x14ac:dyDescent="0.15">
      <c r="A8974" s="619" t="s">
        <v>1098</v>
      </c>
      <c r="B8974" s="618">
        <v>2013</v>
      </c>
      <c r="C8974" s="619" t="s">
        <v>424</v>
      </c>
    </row>
    <row r="8975" spans="1:3" x14ac:dyDescent="0.15">
      <c r="A8975" s="619" t="s">
        <v>1098</v>
      </c>
      <c r="B8975" s="618">
        <v>2013</v>
      </c>
      <c r="C8975" s="619" t="s">
        <v>424</v>
      </c>
    </row>
    <row r="8976" spans="1:3" x14ac:dyDescent="0.15">
      <c r="A8976" s="619" t="s">
        <v>1098</v>
      </c>
      <c r="B8976" s="618">
        <v>2013</v>
      </c>
      <c r="C8976" s="619" t="s">
        <v>437</v>
      </c>
    </row>
    <row r="8977" spans="1:3" x14ac:dyDescent="0.15">
      <c r="A8977" s="619" t="s">
        <v>1098</v>
      </c>
      <c r="B8977" s="618">
        <v>2013</v>
      </c>
      <c r="C8977" s="619" t="s">
        <v>424</v>
      </c>
    </row>
    <row r="8978" spans="1:3" x14ac:dyDescent="0.15">
      <c r="A8978" s="619" t="s">
        <v>1098</v>
      </c>
      <c r="B8978" s="618">
        <v>2013</v>
      </c>
      <c r="C8978" s="619" t="s">
        <v>1101</v>
      </c>
    </row>
    <row r="8979" spans="1:3" x14ac:dyDescent="0.15">
      <c r="A8979" s="619" t="s">
        <v>1098</v>
      </c>
      <c r="B8979" s="618">
        <v>2013</v>
      </c>
      <c r="C8979" s="619" t="s">
        <v>437</v>
      </c>
    </row>
    <row r="8980" spans="1:3" x14ac:dyDescent="0.15">
      <c r="A8980" s="619" t="s">
        <v>1098</v>
      </c>
      <c r="B8980" s="618">
        <v>2013</v>
      </c>
      <c r="C8980" s="619" t="s">
        <v>424</v>
      </c>
    </row>
    <row r="8981" spans="1:3" x14ac:dyDescent="0.15">
      <c r="A8981" s="619" t="s">
        <v>1098</v>
      </c>
      <c r="B8981" s="618">
        <v>2013</v>
      </c>
      <c r="C8981" s="619" t="s">
        <v>437</v>
      </c>
    </row>
    <row r="8982" spans="1:3" x14ac:dyDescent="0.15">
      <c r="A8982" s="619" t="s">
        <v>1098</v>
      </c>
      <c r="B8982" s="618">
        <v>2013</v>
      </c>
      <c r="C8982" s="619" t="s">
        <v>437</v>
      </c>
    </row>
    <row r="8983" spans="1:3" x14ac:dyDescent="0.15">
      <c r="A8983" s="619" t="s">
        <v>1098</v>
      </c>
      <c r="B8983" s="618">
        <v>2013</v>
      </c>
      <c r="C8983" s="619" t="s">
        <v>437</v>
      </c>
    </row>
    <row r="8984" spans="1:3" x14ac:dyDescent="0.15">
      <c r="A8984" s="618" t="s">
        <v>1098</v>
      </c>
      <c r="B8984" s="618">
        <v>2013</v>
      </c>
      <c r="C8984" s="619" t="s">
        <v>424</v>
      </c>
    </row>
    <row r="8985" spans="1:3" x14ac:dyDescent="0.15">
      <c r="A8985" s="618" t="s">
        <v>1098</v>
      </c>
      <c r="B8985" s="618">
        <v>2013</v>
      </c>
      <c r="C8985" s="619" t="s">
        <v>437</v>
      </c>
    </row>
    <row r="8986" spans="1:3" x14ac:dyDescent="0.15">
      <c r="A8986" s="618" t="s">
        <v>1098</v>
      </c>
      <c r="B8986" s="618">
        <v>2013</v>
      </c>
      <c r="C8986" s="619" t="s">
        <v>437</v>
      </c>
    </row>
    <row r="8987" spans="1:3" x14ac:dyDescent="0.15">
      <c r="A8987" s="618" t="s">
        <v>1098</v>
      </c>
      <c r="B8987" s="618">
        <v>2013</v>
      </c>
      <c r="C8987" s="619" t="s">
        <v>424</v>
      </c>
    </row>
    <row r="8988" spans="1:3" x14ac:dyDescent="0.15">
      <c r="A8988" s="618" t="s">
        <v>1098</v>
      </c>
      <c r="B8988" s="618">
        <v>2013</v>
      </c>
      <c r="C8988" s="619" t="s">
        <v>1080</v>
      </c>
    </row>
    <row r="8989" spans="1:3" x14ac:dyDescent="0.15">
      <c r="A8989" s="618" t="s">
        <v>1098</v>
      </c>
      <c r="B8989" s="618">
        <v>2013</v>
      </c>
      <c r="C8989" s="619" t="s">
        <v>437</v>
      </c>
    </row>
    <row r="8990" spans="1:3" x14ac:dyDescent="0.15">
      <c r="A8990" s="618" t="s">
        <v>1098</v>
      </c>
      <c r="B8990" s="618">
        <v>2013</v>
      </c>
      <c r="C8990" s="619" t="s">
        <v>424</v>
      </c>
    </row>
    <row r="8991" spans="1:3" x14ac:dyDescent="0.15">
      <c r="A8991" s="618" t="s">
        <v>1098</v>
      </c>
      <c r="B8991" s="618">
        <v>2013</v>
      </c>
      <c r="C8991" s="619" t="s">
        <v>1102</v>
      </c>
    </row>
    <row r="8992" spans="1:3" x14ac:dyDescent="0.15">
      <c r="A8992" s="618" t="s">
        <v>1098</v>
      </c>
      <c r="B8992" s="618">
        <v>2013</v>
      </c>
      <c r="C8992" s="619" t="s">
        <v>424</v>
      </c>
    </row>
    <row r="8993" spans="1:3" x14ac:dyDescent="0.15">
      <c r="A8993" s="618" t="s">
        <v>1098</v>
      </c>
      <c r="B8993" s="618">
        <v>2013</v>
      </c>
      <c r="C8993" s="619" t="s">
        <v>424</v>
      </c>
    </row>
    <row r="8994" spans="1:3" x14ac:dyDescent="0.15">
      <c r="A8994" s="618" t="s">
        <v>1098</v>
      </c>
      <c r="B8994" s="618">
        <v>2013</v>
      </c>
      <c r="C8994" s="619" t="s">
        <v>437</v>
      </c>
    </row>
    <row r="8995" spans="1:3" x14ac:dyDescent="0.15">
      <c r="A8995" s="618" t="s">
        <v>1098</v>
      </c>
      <c r="B8995" s="618">
        <v>2013</v>
      </c>
      <c r="C8995" s="619" t="s">
        <v>424</v>
      </c>
    </row>
    <row r="8996" spans="1:3" x14ac:dyDescent="0.15">
      <c r="A8996" s="618" t="s">
        <v>1098</v>
      </c>
      <c r="B8996" s="618">
        <v>2013</v>
      </c>
      <c r="C8996" s="619" t="s">
        <v>1080</v>
      </c>
    </row>
    <row r="8997" spans="1:3" x14ac:dyDescent="0.15">
      <c r="A8997" s="618" t="s">
        <v>1098</v>
      </c>
      <c r="B8997" s="618">
        <v>2013</v>
      </c>
      <c r="C8997" s="619" t="s">
        <v>424</v>
      </c>
    </row>
    <row r="8998" spans="1:3" x14ac:dyDescent="0.15">
      <c r="A8998" s="618" t="s">
        <v>1098</v>
      </c>
      <c r="B8998" s="618">
        <v>2013</v>
      </c>
      <c r="C8998" s="619" t="s">
        <v>424</v>
      </c>
    </row>
    <row r="8999" spans="1:3" x14ac:dyDescent="0.15">
      <c r="A8999" s="618" t="s">
        <v>1098</v>
      </c>
      <c r="B8999" s="618">
        <v>2013</v>
      </c>
      <c r="C8999" s="619" t="s">
        <v>437</v>
      </c>
    </row>
    <row r="9000" spans="1:3" x14ac:dyDescent="0.15">
      <c r="A9000" s="618" t="s">
        <v>1098</v>
      </c>
      <c r="B9000" s="618">
        <v>2013</v>
      </c>
      <c r="C9000" s="619" t="s">
        <v>424</v>
      </c>
    </row>
    <row r="9001" spans="1:3" x14ac:dyDescent="0.15">
      <c r="A9001" s="619" t="s">
        <v>1098</v>
      </c>
      <c r="B9001" s="618">
        <v>2013</v>
      </c>
      <c r="C9001" s="619" t="s">
        <v>437</v>
      </c>
    </row>
    <row r="9002" spans="1:3" x14ac:dyDescent="0.15">
      <c r="A9002" s="618" t="s">
        <v>1098</v>
      </c>
      <c r="B9002" s="618">
        <v>2013</v>
      </c>
      <c r="C9002" s="619" t="s">
        <v>1111</v>
      </c>
    </row>
    <row r="9003" spans="1:3" x14ac:dyDescent="0.15">
      <c r="A9003" s="618" t="s">
        <v>1098</v>
      </c>
      <c r="B9003" s="618">
        <v>2013</v>
      </c>
      <c r="C9003" s="619" t="s">
        <v>1108</v>
      </c>
    </row>
    <row r="9004" spans="1:3" x14ac:dyDescent="0.15">
      <c r="A9004" s="618" t="s">
        <v>1098</v>
      </c>
      <c r="B9004" s="618">
        <v>2013</v>
      </c>
      <c r="C9004" s="619" t="s">
        <v>437</v>
      </c>
    </row>
    <row r="9005" spans="1:3" x14ac:dyDescent="0.15">
      <c r="A9005" s="618" t="s">
        <v>1098</v>
      </c>
      <c r="B9005" s="618">
        <v>2013</v>
      </c>
      <c r="C9005" s="619" t="s">
        <v>424</v>
      </c>
    </row>
    <row r="9006" spans="1:3" x14ac:dyDescent="0.15">
      <c r="A9006" s="619" t="s">
        <v>1098</v>
      </c>
      <c r="B9006" s="618">
        <v>2013</v>
      </c>
      <c r="C9006" s="619" t="s">
        <v>1103</v>
      </c>
    </row>
    <row r="9007" spans="1:3" x14ac:dyDescent="0.15">
      <c r="A9007" s="619" t="s">
        <v>1098</v>
      </c>
      <c r="B9007" s="618">
        <v>2013</v>
      </c>
      <c r="C9007" s="619" t="s">
        <v>424</v>
      </c>
    </row>
    <row r="9008" spans="1:3" x14ac:dyDescent="0.15">
      <c r="A9008" s="619" t="s">
        <v>1098</v>
      </c>
      <c r="B9008" s="618">
        <v>2013</v>
      </c>
      <c r="C9008" s="619" t="s">
        <v>1113</v>
      </c>
    </row>
    <row r="9009" spans="1:3" x14ac:dyDescent="0.15">
      <c r="A9009" s="618" t="s">
        <v>1098</v>
      </c>
      <c r="B9009" s="618">
        <v>2013</v>
      </c>
      <c r="C9009" s="619" t="s">
        <v>1107</v>
      </c>
    </row>
    <row r="9010" spans="1:3" x14ac:dyDescent="0.15">
      <c r="A9010" s="618" t="s">
        <v>1098</v>
      </c>
      <c r="B9010" s="618">
        <v>2013</v>
      </c>
      <c r="C9010" s="619" t="s">
        <v>1102</v>
      </c>
    </row>
    <row r="9011" spans="1:3" x14ac:dyDescent="0.15">
      <c r="A9011" s="619" t="s">
        <v>1098</v>
      </c>
      <c r="B9011" s="618">
        <v>2013</v>
      </c>
      <c r="C9011" s="619" t="s">
        <v>437</v>
      </c>
    </row>
    <row r="9012" spans="1:3" x14ac:dyDescent="0.15">
      <c r="A9012" s="619" t="s">
        <v>1098</v>
      </c>
      <c r="B9012" s="618">
        <v>2013</v>
      </c>
      <c r="C9012" s="619" t="s">
        <v>437</v>
      </c>
    </row>
    <row r="9013" spans="1:3" x14ac:dyDescent="0.15">
      <c r="A9013" s="618" t="s">
        <v>1098</v>
      </c>
      <c r="B9013" s="618">
        <v>2013</v>
      </c>
      <c r="C9013" s="619" t="s">
        <v>1080</v>
      </c>
    </row>
    <row r="9014" spans="1:3" x14ac:dyDescent="0.15">
      <c r="A9014" s="619" t="s">
        <v>1098</v>
      </c>
      <c r="B9014" s="618">
        <v>2013</v>
      </c>
      <c r="C9014" s="619" t="s">
        <v>437</v>
      </c>
    </row>
    <row r="9015" spans="1:3" x14ac:dyDescent="0.15">
      <c r="A9015" s="618" t="s">
        <v>1098</v>
      </c>
      <c r="B9015" s="618">
        <v>2013</v>
      </c>
      <c r="C9015" s="619" t="s">
        <v>424</v>
      </c>
    </row>
    <row r="9016" spans="1:3" x14ac:dyDescent="0.15">
      <c r="A9016" s="619" t="s">
        <v>1098</v>
      </c>
      <c r="B9016" s="618">
        <v>2013</v>
      </c>
      <c r="C9016" s="619" t="s">
        <v>424</v>
      </c>
    </row>
    <row r="9017" spans="1:3" x14ac:dyDescent="0.15">
      <c r="A9017" s="618" t="s">
        <v>1098</v>
      </c>
      <c r="B9017" s="618">
        <v>2013</v>
      </c>
      <c r="C9017" s="619" t="s">
        <v>437</v>
      </c>
    </row>
    <row r="9018" spans="1:3" x14ac:dyDescent="0.15">
      <c r="A9018" s="618" t="s">
        <v>1098</v>
      </c>
      <c r="B9018" s="618">
        <v>2013</v>
      </c>
      <c r="C9018" s="619" t="s">
        <v>424</v>
      </c>
    </row>
    <row r="9019" spans="1:3" x14ac:dyDescent="0.15">
      <c r="A9019" s="618" t="s">
        <v>1098</v>
      </c>
      <c r="B9019" s="618">
        <v>2013</v>
      </c>
      <c r="C9019" s="619" t="s">
        <v>424</v>
      </c>
    </row>
    <row r="9020" spans="1:3" x14ac:dyDescent="0.15">
      <c r="A9020" s="618" t="s">
        <v>1098</v>
      </c>
      <c r="B9020" s="618">
        <v>2013</v>
      </c>
      <c r="C9020" s="619" t="s">
        <v>437</v>
      </c>
    </row>
    <row r="9021" spans="1:3" x14ac:dyDescent="0.15">
      <c r="A9021" s="618" t="s">
        <v>1098</v>
      </c>
      <c r="B9021" s="618">
        <v>2013</v>
      </c>
      <c r="C9021" s="619" t="s">
        <v>1102</v>
      </c>
    </row>
    <row r="9022" spans="1:3" x14ac:dyDescent="0.15">
      <c r="A9022" s="618" t="s">
        <v>1098</v>
      </c>
      <c r="B9022" s="618">
        <v>2013</v>
      </c>
      <c r="C9022" s="619" t="s">
        <v>455</v>
      </c>
    </row>
    <row r="9023" spans="1:3" x14ac:dyDescent="0.15">
      <c r="A9023" s="618" t="s">
        <v>1098</v>
      </c>
      <c r="B9023" s="618">
        <v>2013</v>
      </c>
      <c r="C9023" s="619" t="s">
        <v>1080</v>
      </c>
    </row>
    <row r="9024" spans="1:3" x14ac:dyDescent="0.15">
      <c r="A9024" s="618" t="s">
        <v>1098</v>
      </c>
      <c r="B9024" s="618">
        <v>2013</v>
      </c>
      <c r="C9024" s="619" t="s">
        <v>424</v>
      </c>
    </row>
    <row r="9025" spans="1:3" x14ac:dyDescent="0.15">
      <c r="A9025" s="618" t="s">
        <v>1098</v>
      </c>
      <c r="B9025" s="618">
        <v>2013</v>
      </c>
      <c r="C9025" s="619" t="s">
        <v>424</v>
      </c>
    </row>
    <row r="9026" spans="1:3" x14ac:dyDescent="0.15">
      <c r="A9026" s="618" t="s">
        <v>1098</v>
      </c>
      <c r="B9026" s="618">
        <v>2013</v>
      </c>
      <c r="C9026" s="619" t="s">
        <v>437</v>
      </c>
    </row>
    <row r="9027" spans="1:3" x14ac:dyDescent="0.15">
      <c r="A9027" s="618" t="s">
        <v>1098</v>
      </c>
      <c r="B9027" s="618">
        <v>2013</v>
      </c>
      <c r="C9027" s="619" t="s">
        <v>424</v>
      </c>
    </row>
    <row r="9028" spans="1:3" x14ac:dyDescent="0.15">
      <c r="A9028" s="618" t="s">
        <v>1098</v>
      </c>
      <c r="B9028" s="618">
        <v>2013</v>
      </c>
      <c r="C9028" s="619" t="s">
        <v>424</v>
      </c>
    </row>
    <row r="9029" spans="1:3" x14ac:dyDescent="0.15">
      <c r="A9029" s="618" t="s">
        <v>1098</v>
      </c>
      <c r="B9029" s="618">
        <v>2013</v>
      </c>
      <c r="C9029" s="619" t="s">
        <v>424</v>
      </c>
    </row>
    <row r="9030" spans="1:3" x14ac:dyDescent="0.15">
      <c r="A9030" s="618" t="s">
        <v>1098</v>
      </c>
      <c r="B9030" s="618">
        <v>2013</v>
      </c>
      <c r="C9030" s="619" t="s">
        <v>437</v>
      </c>
    </row>
    <row r="9031" spans="1:3" x14ac:dyDescent="0.15">
      <c r="A9031" s="618" t="s">
        <v>1098</v>
      </c>
      <c r="B9031" s="618">
        <v>2013</v>
      </c>
      <c r="C9031" s="619" t="s">
        <v>437</v>
      </c>
    </row>
    <row r="9032" spans="1:3" x14ac:dyDescent="0.15">
      <c r="A9032" s="618" t="s">
        <v>1098</v>
      </c>
      <c r="B9032" s="618">
        <v>2013</v>
      </c>
      <c r="C9032" s="619" t="s">
        <v>1080</v>
      </c>
    </row>
    <row r="9033" spans="1:3" x14ac:dyDescent="0.15">
      <c r="A9033" s="618" t="s">
        <v>1098</v>
      </c>
      <c r="B9033" s="618">
        <v>2013</v>
      </c>
      <c r="C9033" s="619" t="s">
        <v>424</v>
      </c>
    </row>
    <row r="9034" spans="1:3" x14ac:dyDescent="0.15">
      <c r="A9034" s="618" t="s">
        <v>1098</v>
      </c>
      <c r="B9034" s="618">
        <v>2013</v>
      </c>
      <c r="C9034" s="619" t="s">
        <v>424</v>
      </c>
    </row>
    <row r="9035" spans="1:3" x14ac:dyDescent="0.15">
      <c r="A9035" s="618" t="s">
        <v>1098</v>
      </c>
      <c r="B9035" s="618">
        <v>2013</v>
      </c>
      <c r="C9035" s="619" t="s">
        <v>1080</v>
      </c>
    </row>
    <row r="9036" spans="1:3" x14ac:dyDescent="0.15">
      <c r="A9036" s="618" t="s">
        <v>1098</v>
      </c>
      <c r="B9036" s="618">
        <v>2013</v>
      </c>
      <c r="C9036" s="619" t="s">
        <v>1080</v>
      </c>
    </row>
    <row r="9037" spans="1:3" x14ac:dyDescent="0.15">
      <c r="A9037" s="618" t="s">
        <v>1098</v>
      </c>
      <c r="B9037" s="618">
        <v>2013</v>
      </c>
      <c r="C9037" s="619" t="s">
        <v>1080</v>
      </c>
    </row>
    <row r="9038" spans="1:3" x14ac:dyDescent="0.15">
      <c r="A9038" s="618" t="s">
        <v>1098</v>
      </c>
      <c r="B9038" s="618">
        <v>2013</v>
      </c>
      <c r="C9038" s="619" t="s">
        <v>437</v>
      </c>
    </row>
    <row r="9039" spans="1:3" x14ac:dyDescent="0.15">
      <c r="A9039" s="618" t="s">
        <v>1098</v>
      </c>
      <c r="B9039" s="618">
        <v>2013</v>
      </c>
      <c r="C9039" s="619" t="s">
        <v>424</v>
      </c>
    </row>
    <row r="9040" spans="1:3" x14ac:dyDescent="0.15">
      <c r="A9040" s="618" t="s">
        <v>1098</v>
      </c>
      <c r="B9040" s="618">
        <v>2013</v>
      </c>
      <c r="C9040" s="619" t="s">
        <v>424</v>
      </c>
    </row>
    <row r="9041" spans="1:3" x14ac:dyDescent="0.15">
      <c r="A9041" s="618" t="s">
        <v>1098</v>
      </c>
      <c r="B9041" s="618">
        <v>2013</v>
      </c>
      <c r="C9041" s="619" t="s">
        <v>424</v>
      </c>
    </row>
    <row r="9042" spans="1:3" x14ac:dyDescent="0.15">
      <c r="A9042" s="618" t="s">
        <v>1098</v>
      </c>
      <c r="B9042" s="618">
        <v>2013</v>
      </c>
      <c r="C9042" s="619" t="s">
        <v>424</v>
      </c>
    </row>
    <row r="9043" spans="1:3" x14ac:dyDescent="0.15">
      <c r="A9043" s="618" t="s">
        <v>1098</v>
      </c>
      <c r="B9043" s="618">
        <v>2013</v>
      </c>
      <c r="C9043" s="619" t="s">
        <v>424</v>
      </c>
    </row>
    <row r="9044" spans="1:3" x14ac:dyDescent="0.15">
      <c r="A9044" s="618" t="s">
        <v>1098</v>
      </c>
      <c r="B9044" s="618">
        <v>2013</v>
      </c>
      <c r="C9044" s="619" t="s">
        <v>424</v>
      </c>
    </row>
    <row r="9045" spans="1:3" x14ac:dyDescent="0.15">
      <c r="A9045" s="618" t="s">
        <v>1098</v>
      </c>
      <c r="B9045" s="618">
        <v>2013</v>
      </c>
      <c r="C9045" s="619" t="s">
        <v>424</v>
      </c>
    </row>
    <row r="9046" spans="1:3" x14ac:dyDescent="0.15">
      <c r="A9046" s="618" t="s">
        <v>1098</v>
      </c>
      <c r="B9046" s="618">
        <v>2013</v>
      </c>
      <c r="C9046" s="619" t="s">
        <v>424</v>
      </c>
    </row>
    <row r="9047" spans="1:3" x14ac:dyDescent="0.15">
      <c r="A9047" s="618" t="s">
        <v>1098</v>
      </c>
      <c r="B9047" s="618">
        <v>2013</v>
      </c>
      <c r="C9047" s="619" t="s">
        <v>424</v>
      </c>
    </row>
    <row r="9048" spans="1:3" x14ac:dyDescent="0.15">
      <c r="A9048" s="618" t="s">
        <v>1098</v>
      </c>
      <c r="B9048" s="618">
        <v>2013</v>
      </c>
      <c r="C9048" s="619" t="s">
        <v>424</v>
      </c>
    </row>
    <row r="9049" spans="1:3" x14ac:dyDescent="0.15">
      <c r="A9049" s="618" t="s">
        <v>1098</v>
      </c>
      <c r="B9049" s="618">
        <v>2013</v>
      </c>
      <c r="C9049" s="619" t="s">
        <v>437</v>
      </c>
    </row>
    <row r="9050" spans="1:3" x14ac:dyDescent="0.15">
      <c r="A9050" s="618" t="s">
        <v>1098</v>
      </c>
      <c r="B9050" s="618">
        <v>2013</v>
      </c>
      <c r="C9050" s="619" t="s">
        <v>424</v>
      </c>
    </row>
    <row r="9051" spans="1:3" x14ac:dyDescent="0.15">
      <c r="A9051" s="618" t="s">
        <v>1098</v>
      </c>
      <c r="B9051" s="618">
        <v>2013</v>
      </c>
      <c r="C9051" s="619" t="s">
        <v>424</v>
      </c>
    </row>
    <row r="9052" spans="1:3" x14ac:dyDescent="0.15">
      <c r="A9052" s="618" t="s">
        <v>1098</v>
      </c>
      <c r="B9052" s="618">
        <v>2013</v>
      </c>
      <c r="C9052" s="619" t="s">
        <v>424</v>
      </c>
    </row>
    <row r="9053" spans="1:3" x14ac:dyDescent="0.15">
      <c r="A9053" s="619" t="s">
        <v>1098</v>
      </c>
      <c r="B9053" s="618">
        <v>2013</v>
      </c>
      <c r="C9053" s="619" t="s">
        <v>424</v>
      </c>
    </row>
    <row r="9054" spans="1:3" x14ac:dyDescent="0.15">
      <c r="A9054" s="618" t="s">
        <v>1098</v>
      </c>
      <c r="B9054" s="618">
        <v>2013</v>
      </c>
      <c r="C9054" s="619" t="s">
        <v>424</v>
      </c>
    </row>
    <row r="9055" spans="1:3" x14ac:dyDescent="0.15">
      <c r="A9055" s="618" t="s">
        <v>1098</v>
      </c>
      <c r="B9055" s="618">
        <v>2013</v>
      </c>
      <c r="C9055" s="619" t="s">
        <v>424</v>
      </c>
    </row>
    <row r="9056" spans="1:3" x14ac:dyDescent="0.15">
      <c r="A9056" s="619" t="s">
        <v>1098</v>
      </c>
      <c r="B9056" s="618">
        <v>2013</v>
      </c>
      <c r="C9056" s="619" t="s">
        <v>437</v>
      </c>
    </row>
    <row r="9057" spans="1:3" x14ac:dyDescent="0.15">
      <c r="A9057" s="618" t="s">
        <v>1098</v>
      </c>
      <c r="B9057" s="618">
        <v>2013</v>
      </c>
      <c r="C9057" s="619" t="s">
        <v>437</v>
      </c>
    </row>
    <row r="9058" spans="1:3" x14ac:dyDescent="0.15">
      <c r="A9058" s="618" t="s">
        <v>1098</v>
      </c>
      <c r="B9058" s="618">
        <v>2013</v>
      </c>
      <c r="C9058" s="619" t="s">
        <v>437</v>
      </c>
    </row>
    <row r="9059" spans="1:3" x14ac:dyDescent="0.15">
      <c r="A9059" s="618" t="s">
        <v>1098</v>
      </c>
      <c r="B9059" s="618">
        <v>2013</v>
      </c>
      <c r="C9059" s="619" t="s">
        <v>437</v>
      </c>
    </row>
    <row r="9060" spans="1:3" x14ac:dyDescent="0.15">
      <c r="A9060" s="618" t="s">
        <v>1098</v>
      </c>
      <c r="B9060" s="618">
        <v>2013</v>
      </c>
      <c r="C9060" s="619" t="s">
        <v>1113</v>
      </c>
    </row>
    <row r="9061" spans="1:3" x14ac:dyDescent="0.15">
      <c r="A9061" s="618" t="s">
        <v>1098</v>
      </c>
      <c r="B9061" s="618">
        <v>2013</v>
      </c>
      <c r="C9061" s="619" t="s">
        <v>437</v>
      </c>
    </row>
    <row r="9062" spans="1:3" x14ac:dyDescent="0.15">
      <c r="A9062" s="618" t="s">
        <v>1098</v>
      </c>
      <c r="B9062" s="618">
        <v>2013</v>
      </c>
      <c r="C9062" s="619" t="s">
        <v>437</v>
      </c>
    </row>
    <row r="9063" spans="1:3" x14ac:dyDescent="0.15">
      <c r="A9063" s="618" t="s">
        <v>1098</v>
      </c>
      <c r="B9063" s="618">
        <v>2013</v>
      </c>
      <c r="C9063" s="619" t="s">
        <v>437</v>
      </c>
    </row>
    <row r="9064" spans="1:3" x14ac:dyDescent="0.15">
      <c r="A9064" s="618" t="s">
        <v>1098</v>
      </c>
      <c r="B9064" s="618">
        <v>2013</v>
      </c>
      <c r="C9064" s="619" t="s">
        <v>437</v>
      </c>
    </row>
    <row r="9065" spans="1:3" x14ac:dyDescent="0.15">
      <c r="A9065" s="618" t="s">
        <v>1098</v>
      </c>
      <c r="B9065" s="618">
        <v>2013</v>
      </c>
      <c r="C9065" s="619" t="s">
        <v>1102</v>
      </c>
    </row>
    <row r="9066" spans="1:3" x14ac:dyDescent="0.15">
      <c r="A9066" s="618" t="s">
        <v>1098</v>
      </c>
      <c r="B9066" s="618">
        <v>2013</v>
      </c>
      <c r="C9066" s="619" t="s">
        <v>437</v>
      </c>
    </row>
    <row r="9067" spans="1:3" x14ac:dyDescent="0.15">
      <c r="A9067" s="618" t="s">
        <v>1098</v>
      </c>
      <c r="B9067" s="618">
        <v>2013</v>
      </c>
      <c r="C9067" s="619" t="s">
        <v>437</v>
      </c>
    </row>
    <row r="9068" spans="1:3" x14ac:dyDescent="0.15">
      <c r="A9068" s="619" t="s">
        <v>1098</v>
      </c>
      <c r="B9068" s="618">
        <v>2013</v>
      </c>
      <c r="C9068" s="619" t="s">
        <v>437</v>
      </c>
    </row>
    <row r="9069" spans="1:3" x14ac:dyDescent="0.15">
      <c r="A9069" s="619" t="s">
        <v>1098</v>
      </c>
      <c r="B9069" s="618">
        <v>2013</v>
      </c>
      <c r="C9069" s="619" t="s">
        <v>1102</v>
      </c>
    </row>
    <row r="9070" spans="1:3" x14ac:dyDescent="0.15">
      <c r="A9070" s="619" t="s">
        <v>1098</v>
      </c>
      <c r="B9070" s="618">
        <v>2013</v>
      </c>
      <c r="C9070" s="619" t="s">
        <v>1102</v>
      </c>
    </row>
    <row r="9071" spans="1:3" x14ac:dyDescent="0.15">
      <c r="A9071" s="619" t="s">
        <v>1098</v>
      </c>
      <c r="B9071" s="618">
        <v>2013</v>
      </c>
      <c r="C9071" s="619" t="s">
        <v>1102</v>
      </c>
    </row>
    <row r="9072" spans="1:3" x14ac:dyDescent="0.15">
      <c r="A9072" s="619" t="s">
        <v>1098</v>
      </c>
      <c r="B9072" s="618">
        <v>2013</v>
      </c>
      <c r="C9072" s="619" t="s">
        <v>437</v>
      </c>
    </row>
    <row r="9073" spans="1:3" x14ac:dyDescent="0.15">
      <c r="A9073" s="619" t="s">
        <v>1098</v>
      </c>
      <c r="B9073" s="618">
        <v>2013</v>
      </c>
      <c r="C9073" s="619" t="s">
        <v>424</v>
      </c>
    </row>
    <row r="9074" spans="1:3" x14ac:dyDescent="0.15">
      <c r="A9074" s="618" t="s">
        <v>1098</v>
      </c>
      <c r="B9074" s="618">
        <v>2013</v>
      </c>
      <c r="C9074" s="619" t="s">
        <v>1102</v>
      </c>
    </row>
    <row r="9075" spans="1:3" x14ac:dyDescent="0.15">
      <c r="A9075" s="618" t="s">
        <v>1098</v>
      </c>
      <c r="B9075" s="618">
        <v>2013</v>
      </c>
      <c r="C9075" s="619" t="s">
        <v>424</v>
      </c>
    </row>
    <row r="9076" spans="1:3" x14ac:dyDescent="0.15">
      <c r="A9076" s="618" t="s">
        <v>1098</v>
      </c>
      <c r="B9076" s="618">
        <v>2013</v>
      </c>
      <c r="C9076" s="619" t="s">
        <v>424</v>
      </c>
    </row>
    <row r="9077" spans="1:3" x14ac:dyDescent="0.15">
      <c r="A9077" s="619" t="s">
        <v>1098</v>
      </c>
      <c r="B9077" s="618">
        <v>2013</v>
      </c>
      <c r="C9077" s="619" t="s">
        <v>437</v>
      </c>
    </row>
    <row r="9078" spans="1:3" x14ac:dyDescent="0.15">
      <c r="A9078" s="618" t="s">
        <v>1098</v>
      </c>
      <c r="B9078" s="618">
        <v>2013</v>
      </c>
      <c r="C9078" s="619" t="s">
        <v>424</v>
      </c>
    </row>
    <row r="9079" spans="1:3" x14ac:dyDescent="0.15">
      <c r="A9079" s="618" t="s">
        <v>1098</v>
      </c>
      <c r="B9079" s="618">
        <v>2013</v>
      </c>
      <c r="C9079" s="619" t="s">
        <v>424</v>
      </c>
    </row>
    <row r="9080" spans="1:3" x14ac:dyDescent="0.15">
      <c r="A9080" s="618" t="s">
        <v>1098</v>
      </c>
      <c r="B9080" s="618">
        <v>2013</v>
      </c>
      <c r="C9080" s="619" t="s">
        <v>424</v>
      </c>
    </row>
    <row r="9081" spans="1:3" x14ac:dyDescent="0.15">
      <c r="A9081" s="618" t="s">
        <v>1098</v>
      </c>
      <c r="B9081" s="618">
        <v>2013</v>
      </c>
      <c r="C9081" s="619" t="s">
        <v>437</v>
      </c>
    </row>
    <row r="9082" spans="1:3" x14ac:dyDescent="0.15">
      <c r="A9082" s="618" t="s">
        <v>1098</v>
      </c>
      <c r="B9082" s="618">
        <v>2013</v>
      </c>
      <c r="C9082" s="619" t="s">
        <v>424</v>
      </c>
    </row>
    <row r="9083" spans="1:3" x14ac:dyDescent="0.15">
      <c r="A9083" s="618" t="s">
        <v>1098</v>
      </c>
      <c r="B9083" s="618">
        <v>2013</v>
      </c>
      <c r="C9083" s="619" t="s">
        <v>424</v>
      </c>
    </row>
    <row r="9084" spans="1:3" x14ac:dyDescent="0.15">
      <c r="A9084" s="618" t="s">
        <v>1098</v>
      </c>
      <c r="B9084" s="618">
        <v>2013</v>
      </c>
      <c r="C9084" s="619" t="s">
        <v>424</v>
      </c>
    </row>
    <row r="9085" spans="1:3" x14ac:dyDescent="0.15">
      <c r="A9085" s="618" t="s">
        <v>1098</v>
      </c>
      <c r="B9085" s="618">
        <v>2013</v>
      </c>
      <c r="C9085" s="619" t="s">
        <v>424</v>
      </c>
    </row>
    <row r="9086" spans="1:3" x14ac:dyDescent="0.15">
      <c r="A9086" s="618" t="s">
        <v>1098</v>
      </c>
      <c r="B9086" s="618">
        <v>2013</v>
      </c>
      <c r="C9086" s="619" t="s">
        <v>424</v>
      </c>
    </row>
    <row r="9087" spans="1:3" x14ac:dyDescent="0.15">
      <c r="A9087" s="618" t="s">
        <v>1098</v>
      </c>
      <c r="B9087" s="618">
        <v>2013</v>
      </c>
      <c r="C9087" s="619" t="s">
        <v>424</v>
      </c>
    </row>
    <row r="9088" spans="1:3" x14ac:dyDescent="0.15">
      <c r="A9088" s="619" t="s">
        <v>1098</v>
      </c>
      <c r="B9088" s="618">
        <v>2013</v>
      </c>
      <c r="C9088" s="619" t="s">
        <v>424</v>
      </c>
    </row>
    <row r="9089" spans="1:3" x14ac:dyDescent="0.15">
      <c r="A9089" s="618" t="s">
        <v>1098</v>
      </c>
      <c r="B9089" s="618">
        <v>2013</v>
      </c>
      <c r="C9089" s="619" t="s">
        <v>424</v>
      </c>
    </row>
    <row r="9090" spans="1:3" x14ac:dyDescent="0.15">
      <c r="A9090" s="619" t="s">
        <v>1098</v>
      </c>
      <c r="B9090" s="618">
        <v>2013</v>
      </c>
      <c r="C9090" s="619" t="s">
        <v>424</v>
      </c>
    </row>
    <row r="9091" spans="1:3" x14ac:dyDescent="0.15">
      <c r="A9091" s="618" t="s">
        <v>1098</v>
      </c>
      <c r="B9091" s="618">
        <v>2013</v>
      </c>
      <c r="C9091" s="619" t="s">
        <v>424</v>
      </c>
    </row>
    <row r="9092" spans="1:3" x14ac:dyDescent="0.15">
      <c r="A9092" s="618" t="s">
        <v>1098</v>
      </c>
      <c r="B9092" s="618">
        <v>2013</v>
      </c>
      <c r="C9092" s="619" t="s">
        <v>424</v>
      </c>
    </row>
    <row r="9093" spans="1:3" x14ac:dyDescent="0.15">
      <c r="A9093" s="618" t="s">
        <v>1098</v>
      </c>
      <c r="B9093" s="618">
        <v>2013</v>
      </c>
      <c r="C9093" s="619" t="s">
        <v>424</v>
      </c>
    </row>
    <row r="9094" spans="1:3" x14ac:dyDescent="0.15">
      <c r="A9094" s="618" t="s">
        <v>1098</v>
      </c>
      <c r="B9094" s="618">
        <v>2013</v>
      </c>
      <c r="C9094" s="619" t="s">
        <v>424</v>
      </c>
    </row>
    <row r="9095" spans="1:3" x14ac:dyDescent="0.15">
      <c r="A9095" s="618" t="s">
        <v>1098</v>
      </c>
      <c r="B9095" s="618">
        <v>2013</v>
      </c>
      <c r="C9095" s="619" t="s">
        <v>424</v>
      </c>
    </row>
    <row r="9096" spans="1:3" x14ac:dyDescent="0.15">
      <c r="A9096" s="618" t="s">
        <v>1098</v>
      </c>
      <c r="B9096" s="618">
        <v>2013</v>
      </c>
      <c r="C9096" s="619" t="s">
        <v>437</v>
      </c>
    </row>
    <row r="9097" spans="1:3" x14ac:dyDescent="0.15">
      <c r="A9097" s="618" t="s">
        <v>1098</v>
      </c>
      <c r="B9097" s="618">
        <v>2013</v>
      </c>
      <c r="C9097" s="619" t="s">
        <v>437</v>
      </c>
    </row>
    <row r="9098" spans="1:3" x14ac:dyDescent="0.15">
      <c r="A9098" s="618" t="s">
        <v>1098</v>
      </c>
      <c r="B9098" s="618">
        <v>2013</v>
      </c>
      <c r="C9098" s="619" t="s">
        <v>424</v>
      </c>
    </row>
    <row r="9099" spans="1:3" x14ac:dyDescent="0.15">
      <c r="A9099" s="618" t="s">
        <v>1098</v>
      </c>
      <c r="B9099" s="618">
        <v>2013</v>
      </c>
      <c r="C9099" s="619" t="s">
        <v>437</v>
      </c>
    </row>
    <row r="9100" spans="1:3" x14ac:dyDescent="0.15">
      <c r="A9100" s="618" t="s">
        <v>1098</v>
      </c>
      <c r="B9100" s="618">
        <v>2013</v>
      </c>
      <c r="C9100" s="619" t="s">
        <v>437</v>
      </c>
    </row>
    <row r="9101" spans="1:3" x14ac:dyDescent="0.15">
      <c r="A9101" s="618" t="s">
        <v>1098</v>
      </c>
      <c r="B9101" s="618">
        <v>2013</v>
      </c>
      <c r="C9101" s="619" t="s">
        <v>424</v>
      </c>
    </row>
    <row r="9102" spans="1:3" x14ac:dyDescent="0.15">
      <c r="A9102" s="618" t="s">
        <v>1098</v>
      </c>
      <c r="B9102" s="618">
        <v>2013</v>
      </c>
      <c r="C9102" s="619" t="s">
        <v>424</v>
      </c>
    </row>
    <row r="9103" spans="1:3" x14ac:dyDescent="0.15">
      <c r="A9103" s="618" t="s">
        <v>1098</v>
      </c>
      <c r="B9103" s="618">
        <v>2013</v>
      </c>
      <c r="C9103" s="619" t="s">
        <v>1080</v>
      </c>
    </row>
    <row r="9104" spans="1:3" x14ac:dyDescent="0.15">
      <c r="A9104" s="619" t="s">
        <v>1098</v>
      </c>
      <c r="B9104" s="618">
        <v>2013</v>
      </c>
      <c r="C9104" s="619" t="s">
        <v>437</v>
      </c>
    </row>
    <row r="9105" spans="1:3" x14ac:dyDescent="0.15">
      <c r="A9105" s="619" t="s">
        <v>1098</v>
      </c>
      <c r="B9105" s="618">
        <v>2013</v>
      </c>
      <c r="C9105" s="619" t="s">
        <v>424</v>
      </c>
    </row>
    <row r="9106" spans="1:3" x14ac:dyDescent="0.15">
      <c r="A9106" s="619" t="s">
        <v>1098</v>
      </c>
      <c r="B9106" s="618">
        <v>2013</v>
      </c>
      <c r="C9106" s="619" t="s">
        <v>424</v>
      </c>
    </row>
    <row r="9107" spans="1:3" x14ac:dyDescent="0.15">
      <c r="A9107" s="619" t="s">
        <v>1098</v>
      </c>
      <c r="B9107" s="618">
        <v>2013</v>
      </c>
      <c r="C9107" s="619" t="s">
        <v>437</v>
      </c>
    </row>
    <row r="9108" spans="1:3" x14ac:dyDescent="0.15">
      <c r="A9108" s="619" t="s">
        <v>1098</v>
      </c>
      <c r="B9108" s="618">
        <v>2013</v>
      </c>
      <c r="C9108" s="619" t="s">
        <v>1080</v>
      </c>
    </row>
    <row r="9109" spans="1:3" x14ac:dyDescent="0.15">
      <c r="A9109" s="618" t="s">
        <v>1098</v>
      </c>
      <c r="B9109" s="618">
        <v>2013</v>
      </c>
      <c r="C9109" s="619" t="s">
        <v>424</v>
      </c>
    </row>
    <row r="9110" spans="1:3" x14ac:dyDescent="0.15">
      <c r="A9110" s="619" t="s">
        <v>1098</v>
      </c>
      <c r="B9110" s="618">
        <v>2013</v>
      </c>
      <c r="C9110" s="619" t="s">
        <v>1080</v>
      </c>
    </row>
    <row r="9111" spans="1:3" x14ac:dyDescent="0.15">
      <c r="A9111" s="619" t="s">
        <v>1098</v>
      </c>
      <c r="B9111" s="618">
        <v>2013</v>
      </c>
      <c r="C9111" s="619" t="s">
        <v>1080</v>
      </c>
    </row>
    <row r="9112" spans="1:3" x14ac:dyDescent="0.15">
      <c r="A9112" s="619" t="s">
        <v>1098</v>
      </c>
      <c r="B9112" s="618">
        <v>2013</v>
      </c>
      <c r="C9112" s="619" t="s">
        <v>1080</v>
      </c>
    </row>
    <row r="9113" spans="1:3" x14ac:dyDescent="0.15">
      <c r="A9113" s="619" t="s">
        <v>1098</v>
      </c>
      <c r="B9113" s="618">
        <v>2013</v>
      </c>
      <c r="C9113" s="619" t="s">
        <v>437</v>
      </c>
    </row>
    <row r="9114" spans="1:3" x14ac:dyDescent="0.15">
      <c r="A9114" s="619" t="s">
        <v>1098</v>
      </c>
      <c r="B9114" s="618">
        <v>2013</v>
      </c>
      <c r="C9114" s="619" t="s">
        <v>424</v>
      </c>
    </row>
    <row r="9115" spans="1:3" x14ac:dyDescent="0.15">
      <c r="A9115" s="619" t="s">
        <v>1098</v>
      </c>
      <c r="B9115" s="618">
        <v>2013</v>
      </c>
      <c r="C9115" s="619" t="s">
        <v>424</v>
      </c>
    </row>
    <row r="9116" spans="1:3" x14ac:dyDescent="0.15">
      <c r="A9116" s="619" t="s">
        <v>1098</v>
      </c>
      <c r="B9116" s="618">
        <v>2013</v>
      </c>
      <c r="C9116" s="619" t="s">
        <v>424</v>
      </c>
    </row>
    <row r="9117" spans="1:3" x14ac:dyDescent="0.15">
      <c r="A9117" s="619" t="s">
        <v>1098</v>
      </c>
      <c r="B9117" s="618">
        <v>2013</v>
      </c>
      <c r="C9117" s="619" t="s">
        <v>424</v>
      </c>
    </row>
    <row r="9118" spans="1:3" x14ac:dyDescent="0.15">
      <c r="A9118" s="619" t="s">
        <v>1098</v>
      </c>
      <c r="B9118" s="618">
        <v>2013</v>
      </c>
      <c r="C9118" s="619" t="s">
        <v>424</v>
      </c>
    </row>
    <row r="9119" spans="1:3" x14ac:dyDescent="0.15">
      <c r="A9119" s="619" t="s">
        <v>1098</v>
      </c>
      <c r="B9119" s="618">
        <v>2013</v>
      </c>
      <c r="C9119" s="619" t="s">
        <v>424</v>
      </c>
    </row>
    <row r="9120" spans="1:3" x14ac:dyDescent="0.15">
      <c r="A9120" s="619" t="s">
        <v>1098</v>
      </c>
      <c r="B9120" s="618">
        <v>2013</v>
      </c>
      <c r="C9120" s="619" t="s">
        <v>424</v>
      </c>
    </row>
    <row r="9121" spans="1:3" x14ac:dyDescent="0.15">
      <c r="A9121" s="619" t="s">
        <v>1098</v>
      </c>
      <c r="B9121" s="618">
        <v>2013</v>
      </c>
      <c r="C9121" s="619" t="s">
        <v>455</v>
      </c>
    </row>
    <row r="9122" spans="1:3" x14ac:dyDescent="0.15">
      <c r="A9122" s="619" t="s">
        <v>1098</v>
      </c>
      <c r="B9122" s="618">
        <v>2013</v>
      </c>
      <c r="C9122" s="619" t="s">
        <v>455</v>
      </c>
    </row>
    <row r="9123" spans="1:3" x14ac:dyDescent="0.15">
      <c r="A9123" s="619" t="s">
        <v>1098</v>
      </c>
      <c r="B9123" s="618">
        <v>2013</v>
      </c>
      <c r="C9123" s="619" t="s">
        <v>424</v>
      </c>
    </row>
    <row r="9124" spans="1:3" x14ac:dyDescent="0.15">
      <c r="A9124" s="619" t="s">
        <v>1098</v>
      </c>
      <c r="B9124" s="618">
        <v>2013</v>
      </c>
      <c r="C9124" s="619" t="s">
        <v>424</v>
      </c>
    </row>
    <row r="9125" spans="1:3" x14ac:dyDescent="0.15">
      <c r="A9125" s="619" t="s">
        <v>1098</v>
      </c>
      <c r="B9125" s="618">
        <v>2013</v>
      </c>
      <c r="C9125" s="619" t="s">
        <v>1080</v>
      </c>
    </row>
    <row r="9126" spans="1:3" x14ac:dyDescent="0.15">
      <c r="A9126" s="619" t="s">
        <v>1098</v>
      </c>
      <c r="B9126" s="618">
        <v>2013</v>
      </c>
      <c r="C9126" s="619" t="s">
        <v>1080</v>
      </c>
    </row>
    <row r="9127" spans="1:3" x14ac:dyDescent="0.15">
      <c r="A9127" s="619" t="s">
        <v>1098</v>
      </c>
      <c r="B9127" s="618">
        <v>2013</v>
      </c>
      <c r="C9127" s="619" t="s">
        <v>1080</v>
      </c>
    </row>
    <row r="9128" spans="1:3" x14ac:dyDescent="0.15">
      <c r="A9128" s="619" t="s">
        <v>1098</v>
      </c>
      <c r="B9128" s="618">
        <v>2013</v>
      </c>
      <c r="C9128" s="619" t="s">
        <v>1080</v>
      </c>
    </row>
    <row r="9129" spans="1:3" x14ac:dyDescent="0.15">
      <c r="A9129" s="619" t="s">
        <v>1098</v>
      </c>
      <c r="B9129" s="618">
        <v>2013</v>
      </c>
      <c r="C9129" s="619" t="s">
        <v>424</v>
      </c>
    </row>
    <row r="9130" spans="1:3" x14ac:dyDescent="0.15">
      <c r="A9130" s="619" t="s">
        <v>1098</v>
      </c>
      <c r="B9130" s="618">
        <v>2013</v>
      </c>
      <c r="C9130" s="619" t="s">
        <v>437</v>
      </c>
    </row>
    <row r="9131" spans="1:3" x14ac:dyDescent="0.15">
      <c r="A9131" s="619" t="s">
        <v>1098</v>
      </c>
      <c r="B9131" s="618">
        <v>2013</v>
      </c>
      <c r="C9131" s="619" t="s">
        <v>1102</v>
      </c>
    </row>
    <row r="9132" spans="1:3" x14ac:dyDescent="0.15">
      <c r="A9132" s="619" t="s">
        <v>1098</v>
      </c>
      <c r="B9132" s="618">
        <v>2013</v>
      </c>
      <c r="C9132" s="619" t="s">
        <v>437</v>
      </c>
    </row>
    <row r="9133" spans="1:3" x14ac:dyDescent="0.15">
      <c r="A9133" s="619" t="s">
        <v>1098</v>
      </c>
      <c r="B9133" s="618">
        <v>2013</v>
      </c>
      <c r="C9133" s="619" t="s">
        <v>424</v>
      </c>
    </row>
    <row r="9134" spans="1:3" x14ac:dyDescent="0.15">
      <c r="A9134" s="619" t="s">
        <v>1098</v>
      </c>
      <c r="B9134" s="618">
        <v>2013</v>
      </c>
      <c r="C9134" s="619" t="s">
        <v>437</v>
      </c>
    </row>
    <row r="9135" spans="1:3" x14ac:dyDescent="0.15">
      <c r="A9135" s="619" t="s">
        <v>1098</v>
      </c>
      <c r="B9135" s="618">
        <v>2013</v>
      </c>
      <c r="C9135" s="619" t="s">
        <v>424</v>
      </c>
    </row>
    <row r="9136" spans="1:3" x14ac:dyDescent="0.15">
      <c r="A9136" s="619" t="s">
        <v>1098</v>
      </c>
      <c r="B9136" s="618">
        <v>2013</v>
      </c>
      <c r="C9136" s="619" t="s">
        <v>424</v>
      </c>
    </row>
    <row r="9137" spans="1:3" x14ac:dyDescent="0.15">
      <c r="A9137" s="619" t="s">
        <v>1098</v>
      </c>
      <c r="B9137" s="618">
        <v>2013</v>
      </c>
      <c r="C9137" s="619" t="s">
        <v>424</v>
      </c>
    </row>
    <row r="9138" spans="1:3" x14ac:dyDescent="0.15">
      <c r="A9138" s="619" t="s">
        <v>1098</v>
      </c>
      <c r="B9138" s="618">
        <v>2013</v>
      </c>
      <c r="C9138" s="619" t="s">
        <v>437</v>
      </c>
    </row>
    <row r="9139" spans="1:3" x14ac:dyDescent="0.15">
      <c r="A9139" s="619" t="s">
        <v>1098</v>
      </c>
      <c r="B9139" s="618">
        <v>2013</v>
      </c>
      <c r="C9139" s="619" t="s">
        <v>1102</v>
      </c>
    </row>
    <row r="9140" spans="1:3" x14ac:dyDescent="0.15">
      <c r="A9140" s="618" t="s">
        <v>1098</v>
      </c>
      <c r="B9140" s="618">
        <v>2013</v>
      </c>
      <c r="C9140" s="619" t="s">
        <v>1102</v>
      </c>
    </row>
    <row r="9141" spans="1:3" x14ac:dyDescent="0.15">
      <c r="A9141" s="618" t="s">
        <v>1098</v>
      </c>
      <c r="B9141" s="618">
        <v>2013</v>
      </c>
      <c r="C9141" s="619" t="s">
        <v>1102</v>
      </c>
    </row>
    <row r="9142" spans="1:3" x14ac:dyDescent="0.15">
      <c r="A9142" s="618" t="s">
        <v>1098</v>
      </c>
      <c r="B9142" s="618">
        <v>2013</v>
      </c>
      <c r="C9142" s="619" t="s">
        <v>1102</v>
      </c>
    </row>
    <row r="9143" spans="1:3" x14ac:dyDescent="0.15">
      <c r="A9143" s="619" t="s">
        <v>1098</v>
      </c>
      <c r="B9143" s="618">
        <v>2013</v>
      </c>
      <c r="C9143" s="619" t="s">
        <v>424</v>
      </c>
    </row>
    <row r="9144" spans="1:3" x14ac:dyDescent="0.15">
      <c r="A9144" s="619" t="s">
        <v>1098</v>
      </c>
      <c r="B9144" s="618">
        <v>2013</v>
      </c>
      <c r="C9144" s="619" t="s">
        <v>1102</v>
      </c>
    </row>
    <row r="9145" spans="1:3" x14ac:dyDescent="0.15">
      <c r="A9145" s="619" t="s">
        <v>1098</v>
      </c>
      <c r="B9145" s="618">
        <v>2013</v>
      </c>
      <c r="C9145" s="619" t="s">
        <v>1102</v>
      </c>
    </row>
    <row r="9146" spans="1:3" x14ac:dyDescent="0.15">
      <c r="A9146" s="619" t="s">
        <v>1098</v>
      </c>
      <c r="B9146" s="618">
        <v>2013</v>
      </c>
      <c r="C9146" s="619" t="s">
        <v>424</v>
      </c>
    </row>
    <row r="9147" spans="1:3" x14ac:dyDescent="0.15">
      <c r="A9147" s="619" t="s">
        <v>1098</v>
      </c>
      <c r="B9147" s="618">
        <v>2013</v>
      </c>
      <c r="C9147" s="619" t="s">
        <v>1102</v>
      </c>
    </row>
    <row r="9148" spans="1:3" x14ac:dyDescent="0.15">
      <c r="A9148" s="619" t="s">
        <v>1098</v>
      </c>
      <c r="B9148" s="618">
        <v>2013</v>
      </c>
      <c r="C9148" s="619" t="s">
        <v>1102</v>
      </c>
    </row>
    <row r="9149" spans="1:3" x14ac:dyDescent="0.15">
      <c r="A9149" s="619" t="s">
        <v>1098</v>
      </c>
      <c r="B9149" s="618">
        <v>2013</v>
      </c>
      <c r="C9149" s="619" t="s">
        <v>1102</v>
      </c>
    </row>
    <row r="9150" spans="1:3" x14ac:dyDescent="0.15">
      <c r="A9150" s="619" t="s">
        <v>1098</v>
      </c>
      <c r="B9150" s="618">
        <v>2013</v>
      </c>
      <c r="C9150" s="619" t="s">
        <v>1102</v>
      </c>
    </row>
    <row r="9151" spans="1:3" x14ac:dyDescent="0.15">
      <c r="A9151" s="619" t="s">
        <v>1098</v>
      </c>
      <c r="B9151" s="618">
        <v>2013</v>
      </c>
      <c r="C9151" s="619" t="s">
        <v>1102</v>
      </c>
    </row>
    <row r="9152" spans="1:3" x14ac:dyDescent="0.15">
      <c r="A9152" s="619" t="s">
        <v>1098</v>
      </c>
      <c r="B9152" s="618">
        <v>2013</v>
      </c>
      <c r="C9152" s="619" t="s">
        <v>1102</v>
      </c>
    </row>
    <row r="9153" spans="1:3" x14ac:dyDescent="0.15">
      <c r="A9153" s="619" t="s">
        <v>1098</v>
      </c>
      <c r="B9153" s="618">
        <v>2013</v>
      </c>
      <c r="C9153" s="619" t="s">
        <v>424</v>
      </c>
    </row>
    <row r="9154" spans="1:3" x14ac:dyDescent="0.15">
      <c r="A9154" s="619" t="s">
        <v>1098</v>
      </c>
      <c r="B9154" s="618">
        <v>2013</v>
      </c>
      <c r="C9154" s="619" t="s">
        <v>1102</v>
      </c>
    </row>
    <row r="9155" spans="1:3" x14ac:dyDescent="0.15">
      <c r="A9155" s="619" t="s">
        <v>1098</v>
      </c>
      <c r="B9155" s="618">
        <v>2013</v>
      </c>
      <c r="C9155" s="619" t="s">
        <v>1102</v>
      </c>
    </row>
    <row r="9156" spans="1:3" x14ac:dyDescent="0.15">
      <c r="A9156" s="619" t="s">
        <v>1098</v>
      </c>
      <c r="B9156" s="618">
        <v>2013</v>
      </c>
      <c r="C9156" s="619" t="s">
        <v>1102</v>
      </c>
    </row>
    <row r="9157" spans="1:3" x14ac:dyDescent="0.15">
      <c r="A9157" s="619" t="s">
        <v>1098</v>
      </c>
      <c r="B9157" s="618">
        <v>2013</v>
      </c>
      <c r="C9157" s="619" t="s">
        <v>1102</v>
      </c>
    </row>
    <row r="9158" spans="1:3" x14ac:dyDescent="0.15">
      <c r="A9158" s="619" t="s">
        <v>1098</v>
      </c>
      <c r="B9158" s="618">
        <v>2013</v>
      </c>
      <c r="C9158" s="619" t="s">
        <v>424</v>
      </c>
    </row>
    <row r="9159" spans="1:3" x14ac:dyDescent="0.15">
      <c r="A9159" s="619" t="s">
        <v>1098</v>
      </c>
      <c r="B9159" s="618">
        <v>2013</v>
      </c>
      <c r="C9159" s="619" t="s">
        <v>424</v>
      </c>
    </row>
    <row r="9160" spans="1:3" x14ac:dyDescent="0.15">
      <c r="A9160" s="619" t="s">
        <v>1098</v>
      </c>
      <c r="B9160" s="618">
        <v>2013</v>
      </c>
      <c r="C9160" s="619" t="s">
        <v>424</v>
      </c>
    </row>
    <row r="9161" spans="1:3" x14ac:dyDescent="0.15">
      <c r="A9161" s="619" t="s">
        <v>1098</v>
      </c>
      <c r="B9161" s="618">
        <v>2013</v>
      </c>
      <c r="C9161" s="619" t="s">
        <v>424</v>
      </c>
    </row>
    <row r="9162" spans="1:3" x14ac:dyDescent="0.15">
      <c r="A9162" s="619" t="s">
        <v>1098</v>
      </c>
      <c r="B9162" s="618">
        <v>2013</v>
      </c>
      <c r="C9162" s="619" t="s">
        <v>424</v>
      </c>
    </row>
    <row r="9163" spans="1:3" x14ac:dyDescent="0.15">
      <c r="A9163" s="619" t="s">
        <v>1098</v>
      </c>
      <c r="B9163" s="618">
        <v>2013</v>
      </c>
      <c r="C9163" s="619" t="s">
        <v>424</v>
      </c>
    </row>
    <row r="9164" spans="1:3" x14ac:dyDescent="0.15">
      <c r="A9164" s="619" t="s">
        <v>1098</v>
      </c>
      <c r="B9164" s="618">
        <v>2013</v>
      </c>
      <c r="C9164" s="619" t="s">
        <v>424</v>
      </c>
    </row>
    <row r="9165" spans="1:3" x14ac:dyDescent="0.15">
      <c r="A9165" s="619" t="s">
        <v>1098</v>
      </c>
      <c r="B9165" s="618">
        <v>2013</v>
      </c>
      <c r="C9165" s="619" t="s">
        <v>424</v>
      </c>
    </row>
    <row r="9166" spans="1:3" x14ac:dyDescent="0.15">
      <c r="A9166" s="619" t="s">
        <v>1098</v>
      </c>
      <c r="B9166" s="618">
        <v>2013</v>
      </c>
      <c r="C9166" s="619" t="s">
        <v>424</v>
      </c>
    </row>
    <row r="9167" spans="1:3" x14ac:dyDescent="0.15">
      <c r="A9167" s="619" t="s">
        <v>1098</v>
      </c>
      <c r="B9167" s="618">
        <v>2013</v>
      </c>
      <c r="C9167" s="619" t="s">
        <v>1104</v>
      </c>
    </row>
    <row r="9168" spans="1:3" x14ac:dyDescent="0.15">
      <c r="A9168" s="619" t="s">
        <v>1098</v>
      </c>
      <c r="B9168" s="618">
        <v>2013</v>
      </c>
      <c r="C9168" s="619" t="s">
        <v>424</v>
      </c>
    </row>
    <row r="9169" spans="1:3" x14ac:dyDescent="0.15">
      <c r="A9169" s="619" t="s">
        <v>1098</v>
      </c>
      <c r="B9169" s="618">
        <v>2013</v>
      </c>
      <c r="C9169" s="619" t="s">
        <v>1102</v>
      </c>
    </row>
    <row r="9170" spans="1:3" x14ac:dyDescent="0.15">
      <c r="A9170" s="619" t="s">
        <v>1098</v>
      </c>
      <c r="B9170" s="618">
        <v>2013</v>
      </c>
      <c r="C9170" s="619" t="s">
        <v>424</v>
      </c>
    </row>
    <row r="9171" spans="1:3" x14ac:dyDescent="0.15">
      <c r="A9171" s="619" t="s">
        <v>1098</v>
      </c>
      <c r="B9171" s="618">
        <v>2013</v>
      </c>
      <c r="C9171" s="619" t="s">
        <v>424</v>
      </c>
    </row>
    <row r="9172" spans="1:3" x14ac:dyDescent="0.15">
      <c r="A9172" s="619" t="s">
        <v>1098</v>
      </c>
      <c r="B9172" s="618">
        <v>2013</v>
      </c>
      <c r="C9172" s="619" t="s">
        <v>424</v>
      </c>
    </row>
    <row r="9173" spans="1:3" x14ac:dyDescent="0.15">
      <c r="A9173" s="619" t="s">
        <v>1098</v>
      </c>
      <c r="B9173" s="618">
        <v>2013</v>
      </c>
      <c r="C9173" s="619" t="s">
        <v>424</v>
      </c>
    </row>
    <row r="9174" spans="1:3" x14ac:dyDescent="0.15">
      <c r="A9174" s="619" t="s">
        <v>1098</v>
      </c>
      <c r="B9174" s="618">
        <v>2013</v>
      </c>
      <c r="C9174" s="619" t="s">
        <v>424</v>
      </c>
    </row>
    <row r="9175" spans="1:3" x14ac:dyDescent="0.15">
      <c r="A9175" s="619" t="s">
        <v>1098</v>
      </c>
      <c r="B9175" s="618">
        <v>2013</v>
      </c>
      <c r="C9175" s="619" t="s">
        <v>1080</v>
      </c>
    </row>
    <row r="9176" spans="1:3" x14ac:dyDescent="0.15">
      <c r="A9176" s="619" t="s">
        <v>1098</v>
      </c>
      <c r="B9176" s="618">
        <v>2013</v>
      </c>
      <c r="C9176" s="619" t="s">
        <v>1103</v>
      </c>
    </row>
    <row r="9177" spans="1:3" x14ac:dyDescent="0.15">
      <c r="A9177" s="619" t="s">
        <v>1098</v>
      </c>
      <c r="B9177" s="618">
        <v>2013</v>
      </c>
      <c r="C9177" s="619" t="s">
        <v>424</v>
      </c>
    </row>
    <row r="9178" spans="1:3" x14ac:dyDescent="0.15">
      <c r="A9178" s="619" t="s">
        <v>1098</v>
      </c>
      <c r="B9178" s="618">
        <v>2013</v>
      </c>
      <c r="C9178" s="619" t="s">
        <v>1080</v>
      </c>
    </row>
    <row r="9179" spans="1:3" x14ac:dyDescent="0.15">
      <c r="A9179" s="619" t="s">
        <v>1098</v>
      </c>
      <c r="B9179" s="618">
        <v>2013</v>
      </c>
      <c r="C9179" s="619" t="s">
        <v>1102</v>
      </c>
    </row>
    <row r="9180" spans="1:3" x14ac:dyDescent="0.15">
      <c r="A9180" s="619" t="s">
        <v>1098</v>
      </c>
      <c r="B9180" s="618">
        <v>2013</v>
      </c>
      <c r="C9180" s="619" t="s">
        <v>1102</v>
      </c>
    </row>
    <row r="9181" spans="1:3" x14ac:dyDescent="0.15">
      <c r="A9181" s="619" t="s">
        <v>1098</v>
      </c>
      <c r="B9181" s="618">
        <v>2013</v>
      </c>
      <c r="C9181" s="619" t="s">
        <v>1080</v>
      </c>
    </row>
    <row r="9182" spans="1:3" x14ac:dyDescent="0.15">
      <c r="A9182" s="619" t="s">
        <v>1098</v>
      </c>
      <c r="B9182" s="618">
        <v>2013</v>
      </c>
      <c r="C9182" s="619" t="s">
        <v>424</v>
      </c>
    </row>
    <row r="9183" spans="1:3" x14ac:dyDescent="0.15">
      <c r="A9183" s="619" t="s">
        <v>1098</v>
      </c>
      <c r="B9183" s="618">
        <v>2013</v>
      </c>
      <c r="C9183" s="619" t="s">
        <v>424</v>
      </c>
    </row>
    <row r="9184" spans="1:3" x14ac:dyDescent="0.15">
      <c r="A9184" s="619" t="s">
        <v>1098</v>
      </c>
      <c r="B9184" s="618">
        <v>2013</v>
      </c>
      <c r="C9184" s="619" t="s">
        <v>1080</v>
      </c>
    </row>
    <row r="9185" spans="1:3" x14ac:dyDescent="0.15">
      <c r="A9185" s="619" t="s">
        <v>1098</v>
      </c>
      <c r="B9185" s="618">
        <v>2013</v>
      </c>
      <c r="C9185" s="619" t="s">
        <v>1080</v>
      </c>
    </row>
    <row r="9186" spans="1:3" x14ac:dyDescent="0.15">
      <c r="A9186" s="619" t="s">
        <v>1098</v>
      </c>
      <c r="B9186" s="618">
        <v>2013</v>
      </c>
      <c r="C9186" s="619" t="s">
        <v>1080</v>
      </c>
    </row>
    <row r="9187" spans="1:3" x14ac:dyDescent="0.15">
      <c r="A9187" s="619" t="s">
        <v>1098</v>
      </c>
      <c r="B9187" s="618">
        <v>2013</v>
      </c>
      <c r="C9187" s="619" t="s">
        <v>1102</v>
      </c>
    </row>
    <row r="9188" spans="1:3" x14ac:dyDescent="0.15">
      <c r="A9188" s="619" t="s">
        <v>1098</v>
      </c>
      <c r="B9188" s="618">
        <v>2013</v>
      </c>
      <c r="C9188" s="619" t="s">
        <v>1080</v>
      </c>
    </row>
    <row r="9189" spans="1:3" x14ac:dyDescent="0.15">
      <c r="A9189" s="619" t="s">
        <v>1098</v>
      </c>
      <c r="B9189" s="618">
        <v>2013</v>
      </c>
      <c r="C9189" s="619" t="s">
        <v>1080</v>
      </c>
    </row>
    <row r="9190" spans="1:3" x14ac:dyDescent="0.15">
      <c r="A9190" s="619" t="s">
        <v>1098</v>
      </c>
      <c r="B9190" s="618">
        <v>2013</v>
      </c>
      <c r="C9190" s="619" t="s">
        <v>1080</v>
      </c>
    </row>
    <row r="9191" spans="1:3" x14ac:dyDescent="0.15">
      <c r="A9191" s="619" t="s">
        <v>1098</v>
      </c>
      <c r="B9191" s="618">
        <v>2013</v>
      </c>
      <c r="C9191" s="619" t="s">
        <v>1080</v>
      </c>
    </row>
    <row r="9192" spans="1:3" x14ac:dyDescent="0.15">
      <c r="A9192" s="619" t="s">
        <v>1098</v>
      </c>
      <c r="B9192" s="618">
        <v>2013</v>
      </c>
      <c r="C9192" s="619" t="s">
        <v>424</v>
      </c>
    </row>
    <row r="9193" spans="1:3" x14ac:dyDescent="0.15">
      <c r="A9193" s="619" t="s">
        <v>1098</v>
      </c>
      <c r="B9193" s="618">
        <v>2013</v>
      </c>
      <c r="C9193" s="619" t="s">
        <v>424</v>
      </c>
    </row>
    <row r="9194" spans="1:3" x14ac:dyDescent="0.15">
      <c r="A9194" s="619" t="s">
        <v>1098</v>
      </c>
      <c r="B9194" s="618">
        <v>2013</v>
      </c>
      <c r="C9194" s="619" t="s">
        <v>437</v>
      </c>
    </row>
    <row r="9195" spans="1:3" x14ac:dyDescent="0.15">
      <c r="A9195" s="619" t="s">
        <v>1098</v>
      </c>
      <c r="B9195" s="618">
        <v>2013</v>
      </c>
      <c r="C9195" s="619" t="s">
        <v>1102</v>
      </c>
    </row>
    <row r="9196" spans="1:3" x14ac:dyDescent="0.15">
      <c r="A9196" s="619" t="s">
        <v>1098</v>
      </c>
      <c r="B9196" s="618">
        <v>2013</v>
      </c>
      <c r="C9196" s="619" t="s">
        <v>1080</v>
      </c>
    </row>
    <row r="9197" spans="1:3" x14ac:dyDescent="0.15">
      <c r="A9197" s="619" t="s">
        <v>1098</v>
      </c>
      <c r="B9197" s="618">
        <v>2013</v>
      </c>
      <c r="C9197" s="619" t="s">
        <v>1080</v>
      </c>
    </row>
    <row r="9198" spans="1:3" x14ac:dyDescent="0.15">
      <c r="A9198" s="619" t="s">
        <v>1098</v>
      </c>
      <c r="B9198" s="618">
        <v>2013</v>
      </c>
      <c r="C9198" s="619" t="s">
        <v>1103</v>
      </c>
    </row>
    <row r="9199" spans="1:3" x14ac:dyDescent="0.15">
      <c r="A9199" s="619" t="s">
        <v>1098</v>
      </c>
      <c r="B9199" s="618">
        <v>2013</v>
      </c>
      <c r="C9199" s="619" t="s">
        <v>424</v>
      </c>
    </row>
    <row r="9200" spans="1:3" x14ac:dyDescent="0.15">
      <c r="A9200" s="619" t="s">
        <v>1098</v>
      </c>
      <c r="B9200" s="618">
        <v>2013</v>
      </c>
      <c r="C9200" s="619" t="s">
        <v>1103</v>
      </c>
    </row>
    <row r="9201" spans="1:3" x14ac:dyDescent="0.15">
      <c r="A9201" s="619" t="s">
        <v>1098</v>
      </c>
      <c r="B9201" s="618">
        <v>2013</v>
      </c>
      <c r="C9201" s="619" t="s">
        <v>1103</v>
      </c>
    </row>
    <row r="9202" spans="1:3" x14ac:dyDescent="0.15">
      <c r="A9202" s="619" t="s">
        <v>1098</v>
      </c>
      <c r="B9202" s="618">
        <v>2013</v>
      </c>
      <c r="C9202" s="619" t="s">
        <v>424</v>
      </c>
    </row>
    <row r="9203" spans="1:3" x14ac:dyDescent="0.15">
      <c r="A9203" s="619" t="s">
        <v>1098</v>
      </c>
      <c r="B9203" s="618">
        <v>2013</v>
      </c>
      <c r="C9203" s="619" t="s">
        <v>424</v>
      </c>
    </row>
    <row r="9204" spans="1:3" x14ac:dyDescent="0.15">
      <c r="A9204" s="619" t="s">
        <v>1098</v>
      </c>
      <c r="B9204" s="618">
        <v>2013</v>
      </c>
      <c r="C9204" s="619" t="s">
        <v>424</v>
      </c>
    </row>
    <row r="9205" spans="1:3" x14ac:dyDescent="0.15">
      <c r="A9205" s="619" t="s">
        <v>1098</v>
      </c>
      <c r="B9205" s="618">
        <v>2013</v>
      </c>
      <c r="C9205" s="619" t="s">
        <v>437</v>
      </c>
    </row>
    <row r="9206" spans="1:3" x14ac:dyDescent="0.15">
      <c r="A9206" s="619" t="s">
        <v>1098</v>
      </c>
      <c r="B9206" s="618">
        <v>2013</v>
      </c>
      <c r="C9206" s="619" t="s">
        <v>437</v>
      </c>
    </row>
    <row r="9207" spans="1:3" x14ac:dyDescent="0.15">
      <c r="A9207" s="619" t="s">
        <v>1098</v>
      </c>
      <c r="B9207" s="618">
        <v>2013</v>
      </c>
      <c r="C9207" s="619" t="s">
        <v>437</v>
      </c>
    </row>
    <row r="9208" spans="1:3" x14ac:dyDescent="0.15">
      <c r="A9208" s="619" t="s">
        <v>1098</v>
      </c>
      <c r="B9208" s="618">
        <v>2013</v>
      </c>
      <c r="C9208" s="619" t="s">
        <v>1103</v>
      </c>
    </row>
    <row r="9209" spans="1:3" x14ac:dyDescent="0.15">
      <c r="A9209" s="619" t="s">
        <v>1098</v>
      </c>
      <c r="B9209" s="618">
        <v>2013</v>
      </c>
      <c r="C9209" s="619" t="s">
        <v>1103</v>
      </c>
    </row>
    <row r="9210" spans="1:3" x14ac:dyDescent="0.15">
      <c r="A9210" s="619" t="s">
        <v>1098</v>
      </c>
      <c r="B9210" s="618">
        <v>2013</v>
      </c>
      <c r="C9210" s="619" t="s">
        <v>424</v>
      </c>
    </row>
    <row r="9211" spans="1:3" x14ac:dyDescent="0.15">
      <c r="A9211" s="619" t="s">
        <v>1098</v>
      </c>
      <c r="B9211" s="618">
        <v>2013</v>
      </c>
      <c r="C9211" s="619" t="s">
        <v>1103</v>
      </c>
    </row>
    <row r="9212" spans="1:3" x14ac:dyDescent="0.15">
      <c r="A9212" s="619" t="s">
        <v>1098</v>
      </c>
      <c r="B9212" s="618">
        <v>2013</v>
      </c>
      <c r="C9212" s="619" t="s">
        <v>1103</v>
      </c>
    </row>
    <row r="9213" spans="1:3" x14ac:dyDescent="0.15">
      <c r="A9213" s="619" t="s">
        <v>1098</v>
      </c>
      <c r="B9213" s="618">
        <v>2013</v>
      </c>
      <c r="C9213" s="619" t="s">
        <v>424</v>
      </c>
    </row>
    <row r="9214" spans="1:3" x14ac:dyDescent="0.15">
      <c r="A9214" s="619" t="s">
        <v>1098</v>
      </c>
      <c r="B9214" s="618">
        <v>2013</v>
      </c>
      <c r="C9214" s="619" t="s">
        <v>424</v>
      </c>
    </row>
    <row r="9215" spans="1:3" x14ac:dyDescent="0.15">
      <c r="A9215" s="619" t="s">
        <v>1098</v>
      </c>
      <c r="B9215" s="618">
        <v>2013</v>
      </c>
      <c r="C9215" s="619" t="s">
        <v>424</v>
      </c>
    </row>
    <row r="9216" spans="1:3" x14ac:dyDescent="0.15">
      <c r="A9216" s="619" t="s">
        <v>1098</v>
      </c>
      <c r="B9216" s="618">
        <v>2013</v>
      </c>
      <c r="C9216" s="619" t="s">
        <v>1103</v>
      </c>
    </row>
    <row r="9217" spans="1:3" x14ac:dyDescent="0.15">
      <c r="A9217" s="619" t="s">
        <v>1098</v>
      </c>
      <c r="B9217" s="618">
        <v>2013</v>
      </c>
      <c r="C9217" s="619" t="s">
        <v>424</v>
      </c>
    </row>
    <row r="9218" spans="1:3" x14ac:dyDescent="0.15">
      <c r="A9218" s="619" t="s">
        <v>1098</v>
      </c>
      <c r="B9218" s="618">
        <v>2013</v>
      </c>
      <c r="C9218" s="619" t="s">
        <v>424</v>
      </c>
    </row>
    <row r="9219" spans="1:3" x14ac:dyDescent="0.15">
      <c r="A9219" s="619" t="s">
        <v>1098</v>
      </c>
      <c r="B9219" s="618">
        <v>2013</v>
      </c>
      <c r="C9219" s="619" t="s">
        <v>424</v>
      </c>
    </row>
    <row r="9220" spans="1:3" x14ac:dyDescent="0.15">
      <c r="A9220" s="619" t="s">
        <v>1098</v>
      </c>
      <c r="B9220" s="618">
        <v>2013</v>
      </c>
      <c r="C9220" s="619" t="s">
        <v>1080</v>
      </c>
    </row>
    <row r="9221" spans="1:3" x14ac:dyDescent="0.15">
      <c r="A9221" s="619" t="s">
        <v>1098</v>
      </c>
      <c r="B9221" s="618">
        <v>2013</v>
      </c>
      <c r="C9221" s="619" t="s">
        <v>424</v>
      </c>
    </row>
    <row r="9222" spans="1:3" x14ac:dyDescent="0.15">
      <c r="A9222" s="619" t="s">
        <v>1098</v>
      </c>
      <c r="B9222" s="618">
        <v>2013</v>
      </c>
      <c r="C9222" s="619" t="s">
        <v>1080</v>
      </c>
    </row>
    <row r="9223" spans="1:3" x14ac:dyDescent="0.15">
      <c r="A9223" s="619" t="s">
        <v>1098</v>
      </c>
      <c r="B9223" s="618">
        <v>2013</v>
      </c>
      <c r="C9223" s="619" t="s">
        <v>424</v>
      </c>
    </row>
    <row r="9224" spans="1:3" x14ac:dyDescent="0.15">
      <c r="A9224" s="619" t="s">
        <v>1098</v>
      </c>
      <c r="B9224" s="618">
        <v>2013</v>
      </c>
      <c r="C9224" s="619" t="s">
        <v>424</v>
      </c>
    </row>
    <row r="9225" spans="1:3" x14ac:dyDescent="0.15">
      <c r="A9225" s="619" t="s">
        <v>1098</v>
      </c>
      <c r="B9225" s="618">
        <v>2013</v>
      </c>
      <c r="C9225" s="619" t="s">
        <v>424</v>
      </c>
    </row>
    <row r="9226" spans="1:3" x14ac:dyDescent="0.15">
      <c r="A9226" s="619" t="s">
        <v>1098</v>
      </c>
      <c r="B9226" s="618">
        <v>2013</v>
      </c>
      <c r="C9226" s="619" t="s">
        <v>1080</v>
      </c>
    </row>
    <row r="9227" spans="1:3" x14ac:dyDescent="0.15">
      <c r="A9227" s="618" t="s">
        <v>1098</v>
      </c>
      <c r="B9227" s="618">
        <v>2013</v>
      </c>
      <c r="C9227" s="619" t="s">
        <v>424</v>
      </c>
    </row>
    <row r="9228" spans="1:3" x14ac:dyDescent="0.15">
      <c r="A9228" s="618" t="s">
        <v>1098</v>
      </c>
      <c r="B9228" s="618">
        <v>2013</v>
      </c>
      <c r="C9228" s="619" t="s">
        <v>424</v>
      </c>
    </row>
    <row r="9229" spans="1:3" x14ac:dyDescent="0.15">
      <c r="A9229" s="618" t="s">
        <v>1098</v>
      </c>
      <c r="B9229" s="618">
        <v>2013</v>
      </c>
      <c r="C9229" s="619" t="s">
        <v>424</v>
      </c>
    </row>
    <row r="9230" spans="1:3" x14ac:dyDescent="0.15">
      <c r="A9230" s="618" t="s">
        <v>1098</v>
      </c>
      <c r="B9230" s="618">
        <v>2013</v>
      </c>
      <c r="C9230" s="619" t="s">
        <v>1080</v>
      </c>
    </row>
    <row r="9231" spans="1:3" x14ac:dyDescent="0.15">
      <c r="A9231" s="619" t="s">
        <v>1098</v>
      </c>
      <c r="B9231" s="618">
        <v>2013</v>
      </c>
      <c r="C9231" s="619" t="s">
        <v>424</v>
      </c>
    </row>
    <row r="9232" spans="1:3" x14ac:dyDescent="0.15">
      <c r="A9232" s="619" t="s">
        <v>1098</v>
      </c>
      <c r="B9232" s="618">
        <v>2013</v>
      </c>
      <c r="C9232" s="619" t="s">
        <v>424</v>
      </c>
    </row>
    <row r="9233" spans="1:3" x14ac:dyDescent="0.15">
      <c r="A9233" s="619" t="s">
        <v>1098</v>
      </c>
      <c r="B9233" s="618">
        <v>2013</v>
      </c>
      <c r="C9233" s="619" t="s">
        <v>1080</v>
      </c>
    </row>
    <row r="9234" spans="1:3" x14ac:dyDescent="0.15">
      <c r="A9234" s="619" t="s">
        <v>1098</v>
      </c>
      <c r="B9234" s="618">
        <v>2013</v>
      </c>
      <c r="C9234" s="619" t="s">
        <v>424</v>
      </c>
    </row>
    <row r="9235" spans="1:3" x14ac:dyDescent="0.15">
      <c r="A9235" s="619" t="s">
        <v>1098</v>
      </c>
      <c r="B9235" s="618">
        <v>2013</v>
      </c>
      <c r="C9235" s="619" t="s">
        <v>424</v>
      </c>
    </row>
    <row r="9236" spans="1:3" x14ac:dyDescent="0.15">
      <c r="A9236" s="619" t="s">
        <v>1098</v>
      </c>
      <c r="B9236" s="618">
        <v>2013</v>
      </c>
      <c r="C9236" s="619" t="s">
        <v>424</v>
      </c>
    </row>
    <row r="9237" spans="1:3" x14ac:dyDescent="0.15">
      <c r="A9237" s="619" t="s">
        <v>1098</v>
      </c>
      <c r="B9237" s="618">
        <v>2013</v>
      </c>
      <c r="C9237" s="619" t="s">
        <v>424</v>
      </c>
    </row>
    <row r="9238" spans="1:3" x14ac:dyDescent="0.15">
      <c r="A9238" s="619" t="s">
        <v>1098</v>
      </c>
      <c r="B9238" s="618">
        <v>2013</v>
      </c>
      <c r="C9238" s="619" t="s">
        <v>1080</v>
      </c>
    </row>
    <row r="9239" spans="1:3" x14ac:dyDescent="0.15">
      <c r="A9239" s="619" t="s">
        <v>1098</v>
      </c>
      <c r="B9239" s="618">
        <v>2013</v>
      </c>
      <c r="C9239" s="619" t="s">
        <v>424</v>
      </c>
    </row>
    <row r="9240" spans="1:3" x14ac:dyDescent="0.15">
      <c r="A9240" s="619" t="s">
        <v>1098</v>
      </c>
      <c r="B9240" s="618">
        <v>2013</v>
      </c>
      <c r="C9240" s="619" t="s">
        <v>424</v>
      </c>
    </row>
    <row r="9241" spans="1:3" x14ac:dyDescent="0.15">
      <c r="A9241" s="619" t="s">
        <v>1098</v>
      </c>
      <c r="B9241" s="618">
        <v>2013</v>
      </c>
      <c r="C9241" s="619" t="s">
        <v>424</v>
      </c>
    </row>
    <row r="9242" spans="1:3" x14ac:dyDescent="0.15">
      <c r="A9242" s="619" t="s">
        <v>1098</v>
      </c>
      <c r="B9242" s="618">
        <v>2013</v>
      </c>
      <c r="C9242" s="619" t="s">
        <v>424</v>
      </c>
    </row>
    <row r="9243" spans="1:3" x14ac:dyDescent="0.15">
      <c r="A9243" s="619" t="s">
        <v>1098</v>
      </c>
      <c r="B9243" s="618">
        <v>2013</v>
      </c>
      <c r="C9243" s="619" t="s">
        <v>1080</v>
      </c>
    </row>
    <row r="9244" spans="1:3" x14ac:dyDescent="0.15">
      <c r="A9244" s="618" t="s">
        <v>1098</v>
      </c>
      <c r="B9244" s="618">
        <v>2013</v>
      </c>
      <c r="C9244" s="619" t="s">
        <v>1104</v>
      </c>
    </row>
    <row r="9245" spans="1:3" x14ac:dyDescent="0.15">
      <c r="A9245" s="618" t="s">
        <v>1098</v>
      </c>
      <c r="B9245" s="618">
        <v>2013</v>
      </c>
      <c r="C9245" s="619" t="s">
        <v>1103</v>
      </c>
    </row>
    <row r="9246" spans="1:3" x14ac:dyDescent="0.15">
      <c r="A9246" s="619" t="s">
        <v>1098</v>
      </c>
      <c r="B9246" s="618">
        <v>2013</v>
      </c>
      <c r="C9246" s="619" t="s">
        <v>1103</v>
      </c>
    </row>
    <row r="9247" spans="1:3" x14ac:dyDescent="0.15">
      <c r="A9247" s="619" t="s">
        <v>1098</v>
      </c>
      <c r="B9247" s="618">
        <v>2013</v>
      </c>
      <c r="C9247" s="619" t="s">
        <v>1103</v>
      </c>
    </row>
    <row r="9248" spans="1:3" x14ac:dyDescent="0.15">
      <c r="A9248" s="619" t="s">
        <v>1098</v>
      </c>
      <c r="B9248" s="618">
        <v>2013</v>
      </c>
      <c r="C9248" s="619" t="s">
        <v>1104</v>
      </c>
    </row>
    <row r="9249" spans="1:3" x14ac:dyDescent="0.15">
      <c r="A9249" s="619" t="s">
        <v>1098</v>
      </c>
      <c r="B9249" s="618">
        <v>2013</v>
      </c>
      <c r="C9249" s="619" t="s">
        <v>437</v>
      </c>
    </row>
    <row r="9250" spans="1:3" x14ac:dyDescent="0.15">
      <c r="A9250" s="619" t="s">
        <v>1098</v>
      </c>
      <c r="B9250" s="618">
        <v>2013</v>
      </c>
      <c r="C9250" s="619" t="s">
        <v>1104</v>
      </c>
    </row>
    <row r="9251" spans="1:3" x14ac:dyDescent="0.15">
      <c r="A9251" s="619" t="s">
        <v>1098</v>
      </c>
      <c r="B9251" s="618">
        <v>2013</v>
      </c>
      <c r="C9251" s="619" t="s">
        <v>1103</v>
      </c>
    </row>
    <row r="9252" spans="1:3" x14ac:dyDescent="0.15">
      <c r="A9252" s="619" t="s">
        <v>1098</v>
      </c>
      <c r="B9252" s="618">
        <v>2013</v>
      </c>
      <c r="C9252" s="619" t="s">
        <v>424</v>
      </c>
    </row>
    <row r="9253" spans="1:3" x14ac:dyDescent="0.15">
      <c r="A9253" s="619" t="s">
        <v>1098</v>
      </c>
      <c r="B9253" s="618">
        <v>2013</v>
      </c>
      <c r="C9253" s="619" t="s">
        <v>1104</v>
      </c>
    </row>
    <row r="9254" spans="1:3" x14ac:dyDescent="0.15">
      <c r="A9254" s="619" t="s">
        <v>1098</v>
      </c>
      <c r="B9254" s="618">
        <v>2013</v>
      </c>
      <c r="C9254" s="619" t="s">
        <v>1104</v>
      </c>
    </row>
    <row r="9255" spans="1:3" x14ac:dyDescent="0.15">
      <c r="A9255" s="619" t="s">
        <v>1098</v>
      </c>
      <c r="B9255" s="618">
        <v>2013</v>
      </c>
      <c r="C9255" s="619" t="s">
        <v>1104</v>
      </c>
    </row>
    <row r="9256" spans="1:3" x14ac:dyDescent="0.15">
      <c r="A9256" s="619" t="s">
        <v>1098</v>
      </c>
      <c r="B9256" s="618">
        <v>2013</v>
      </c>
      <c r="C9256" s="619" t="s">
        <v>424</v>
      </c>
    </row>
    <row r="9257" spans="1:3" x14ac:dyDescent="0.15">
      <c r="A9257" s="619" t="s">
        <v>1098</v>
      </c>
      <c r="B9257" s="618">
        <v>2013</v>
      </c>
      <c r="C9257" s="619" t="s">
        <v>1103</v>
      </c>
    </row>
    <row r="9258" spans="1:3" x14ac:dyDescent="0.15">
      <c r="A9258" s="619" t="s">
        <v>1098</v>
      </c>
      <c r="B9258" s="618">
        <v>2013</v>
      </c>
      <c r="C9258" s="619" t="s">
        <v>1103</v>
      </c>
    </row>
    <row r="9259" spans="1:3" x14ac:dyDescent="0.15">
      <c r="A9259" s="618" t="s">
        <v>1098</v>
      </c>
      <c r="B9259" s="618">
        <v>2013</v>
      </c>
      <c r="C9259" s="619" t="s">
        <v>424</v>
      </c>
    </row>
    <row r="9260" spans="1:3" x14ac:dyDescent="0.15">
      <c r="A9260" s="618" t="s">
        <v>1098</v>
      </c>
      <c r="B9260" s="618">
        <v>2013</v>
      </c>
      <c r="C9260" s="619" t="s">
        <v>1104</v>
      </c>
    </row>
    <row r="9261" spans="1:3" x14ac:dyDescent="0.15">
      <c r="A9261" s="618" t="s">
        <v>1098</v>
      </c>
      <c r="B9261" s="618">
        <v>2013</v>
      </c>
      <c r="C9261" s="619" t="s">
        <v>1103</v>
      </c>
    </row>
    <row r="9262" spans="1:3" x14ac:dyDescent="0.15">
      <c r="A9262" s="618" t="s">
        <v>1098</v>
      </c>
      <c r="B9262" s="618">
        <v>2013</v>
      </c>
      <c r="C9262" s="619" t="s">
        <v>424</v>
      </c>
    </row>
    <row r="9263" spans="1:3" x14ac:dyDescent="0.15">
      <c r="A9263" s="618" t="s">
        <v>1098</v>
      </c>
      <c r="B9263" s="618">
        <v>2013</v>
      </c>
      <c r="C9263" s="619" t="s">
        <v>424</v>
      </c>
    </row>
    <row r="9264" spans="1:3" x14ac:dyDescent="0.15">
      <c r="A9264" s="618" t="s">
        <v>1098</v>
      </c>
      <c r="B9264" s="618">
        <v>2013</v>
      </c>
      <c r="C9264" s="619" t="s">
        <v>424</v>
      </c>
    </row>
    <row r="9265" spans="1:3" x14ac:dyDescent="0.15">
      <c r="A9265" s="618" t="s">
        <v>1098</v>
      </c>
      <c r="B9265" s="618">
        <v>2013</v>
      </c>
      <c r="C9265" s="619" t="s">
        <v>1103</v>
      </c>
    </row>
    <row r="9266" spans="1:3" x14ac:dyDescent="0.15">
      <c r="A9266" s="618" t="s">
        <v>1098</v>
      </c>
      <c r="B9266" s="618">
        <v>2013</v>
      </c>
      <c r="C9266" s="619" t="s">
        <v>424</v>
      </c>
    </row>
    <row r="9267" spans="1:3" x14ac:dyDescent="0.15">
      <c r="A9267" s="618" t="s">
        <v>1098</v>
      </c>
      <c r="B9267" s="618">
        <v>2013</v>
      </c>
      <c r="C9267" s="619" t="s">
        <v>1103</v>
      </c>
    </row>
    <row r="9268" spans="1:3" x14ac:dyDescent="0.15">
      <c r="A9268" s="618" t="s">
        <v>1098</v>
      </c>
      <c r="B9268" s="618">
        <v>2013</v>
      </c>
      <c r="C9268" s="619" t="s">
        <v>1103</v>
      </c>
    </row>
    <row r="9269" spans="1:3" x14ac:dyDescent="0.15">
      <c r="A9269" s="618" t="s">
        <v>1098</v>
      </c>
      <c r="B9269" s="618">
        <v>2013</v>
      </c>
      <c r="C9269" s="619" t="s">
        <v>424</v>
      </c>
    </row>
    <row r="9270" spans="1:3" x14ac:dyDescent="0.15">
      <c r="A9270" s="618" t="s">
        <v>1098</v>
      </c>
      <c r="B9270" s="618">
        <v>2013</v>
      </c>
      <c r="C9270" s="619" t="s">
        <v>1103</v>
      </c>
    </row>
    <row r="9271" spans="1:3" x14ac:dyDescent="0.15">
      <c r="A9271" s="618" t="s">
        <v>1098</v>
      </c>
      <c r="B9271" s="618">
        <v>2013</v>
      </c>
      <c r="C9271" s="619" t="s">
        <v>1103</v>
      </c>
    </row>
    <row r="9272" spans="1:3" x14ac:dyDescent="0.15">
      <c r="A9272" s="619" t="s">
        <v>1098</v>
      </c>
      <c r="B9272" s="618">
        <v>2013</v>
      </c>
      <c r="C9272" s="619" t="s">
        <v>424</v>
      </c>
    </row>
    <row r="9273" spans="1:3" x14ac:dyDescent="0.15">
      <c r="A9273" s="618" t="s">
        <v>1098</v>
      </c>
      <c r="B9273" s="618">
        <v>2013</v>
      </c>
      <c r="C9273" s="619" t="s">
        <v>424</v>
      </c>
    </row>
    <row r="9274" spans="1:3" x14ac:dyDescent="0.15">
      <c r="A9274" s="619" t="s">
        <v>1098</v>
      </c>
      <c r="B9274" s="618">
        <v>2013</v>
      </c>
      <c r="C9274" s="619" t="s">
        <v>424</v>
      </c>
    </row>
    <row r="9275" spans="1:3" x14ac:dyDescent="0.15">
      <c r="A9275" s="618" t="s">
        <v>1098</v>
      </c>
      <c r="B9275" s="618">
        <v>2013</v>
      </c>
      <c r="C9275" s="619" t="s">
        <v>424</v>
      </c>
    </row>
    <row r="9276" spans="1:3" x14ac:dyDescent="0.15">
      <c r="A9276" s="619" t="s">
        <v>1098</v>
      </c>
      <c r="B9276" s="618">
        <v>2013</v>
      </c>
      <c r="C9276" s="619" t="s">
        <v>424</v>
      </c>
    </row>
    <row r="9277" spans="1:3" x14ac:dyDescent="0.15">
      <c r="A9277" s="619" t="s">
        <v>1098</v>
      </c>
      <c r="B9277" s="618">
        <v>2013</v>
      </c>
      <c r="C9277" s="619" t="s">
        <v>424</v>
      </c>
    </row>
    <row r="9278" spans="1:3" x14ac:dyDescent="0.15">
      <c r="A9278" s="618" t="s">
        <v>1098</v>
      </c>
      <c r="B9278" s="618">
        <v>2013</v>
      </c>
      <c r="C9278" s="619" t="s">
        <v>424</v>
      </c>
    </row>
    <row r="9279" spans="1:3" x14ac:dyDescent="0.15">
      <c r="A9279" s="618" t="s">
        <v>1098</v>
      </c>
      <c r="B9279" s="618">
        <v>2013</v>
      </c>
      <c r="C9279" s="619" t="s">
        <v>424</v>
      </c>
    </row>
    <row r="9280" spans="1:3" x14ac:dyDescent="0.15">
      <c r="A9280" s="618" t="s">
        <v>1098</v>
      </c>
      <c r="B9280" s="618">
        <v>2013</v>
      </c>
      <c r="C9280" s="619" t="s">
        <v>1080</v>
      </c>
    </row>
    <row r="9281" spans="1:3" x14ac:dyDescent="0.15">
      <c r="A9281" s="618" t="s">
        <v>1098</v>
      </c>
      <c r="B9281" s="618">
        <v>2013</v>
      </c>
      <c r="C9281" s="619" t="s">
        <v>1080</v>
      </c>
    </row>
    <row r="9282" spans="1:3" x14ac:dyDescent="0.15">
      <c r="A9282" s="618" t="s">
        <v>1098</v>
      </c>
      <c r="B9282" s="618">
        <v>2013</v>
      </c>
      <c r="C9282" s="619" t="s">
        <v>1080</v>
      </c>
    </row>
    <row r="9283" spans="1:3" x14ac:dyDescent="0.15">
      <c r="A9283" s="618" t="s">
        <v>1098</v>
      </c>
      <c r="B9283" s="618">
        <v>2013</v>
      </c>
      <c r="C9283" s="619" t="s">
        <v>1103</v>
      </c>
    </row>
    <row r="9284" spans="1:3" x14ac:dyDescent="0.15">
      <c r="A9284" s="618" t="s">
        <v>1098</v>
      </c>
      <c r="B9284" s="618">
        <v>2013</v>
      </c>
      <c r="C9284" s="619" t="s">
        <v>1080</v>
      </c>
    </row>
    <row r="9285" spans="1:3" x14ac:dyDescent="0.15">
      <c r="A9285" s="618" t="s">
        <v>1098</v>
      </c>
      <c r="B9285" s="618">
        <v>2013</v>
      </c>
      <c r="C9285" s="619" t="s">
        <v>1104</v>
      </c>
    </row>
    <row r="9286" spans="1:3" x14ac:dyDescent="0.15">
      <c r="A9286" s="619" t="s">
        <v>1098</v>
      </c>
      <c r="B9286" s="618">
        <v>2013</v>
      </c>
      <c r="C9286" s="619" t="s">
        <v>1103</v>
      </c>
    </row>
    <row r="9287" spans="1:3" x14ac:dyDescent="0.15">
      <c r="A9287" s="618" t="s">
        <v>1098</v>
      </c>
      <c r="B9287" s="618">
        <v>2013</v>
      </c>
      <c r="C9287" s="619" t="s">
        <v>1080</v>
      </c>
    </row>
    <row r="9288" spans="1:3" x14ac:dyDescent="0.15">
      <c r="A9288" s="618" t="s">
        <v>1098</v>
      </c>
      <c r="B9288" s="618">
        <v>2013</v>
      </c>
      <c r="C9288" s="619" t="s">
        <v>1103</v>
      </c>
    </row>
    <row r="9289" spans="1:3" x14ac:dyDescent="0.15">
      <c r="A9289" s="618" t="s">
        <v>1098</v>
      </c>
      <c r="B9289" s="618">
        <v>2013</v>
      </c>
      <c r="C9289" s="619" t="s">
        <v>424</v>
      </c>
    </row>
    <row r="9290" spans="1:3" x14ac:dyDescent="0.15">
      <c r="A9290" s="618" t="s">
        <v>1098</v>
      </c>
      <c r="B9290" s="618">
        <v>2013</v>
      </c>
      <c r="C9290" s="619" t="s">
        <v>424</v>
      </c>
    </row>
    <row r="9291" spans="1:3" x14ac:dyDescent="0.15">
      <c r="A9291" s="618" t="s">
        <v>1098</v>
      </c>
      <c r="B9291" s="618">
        <v>2013</v>
      </c>
      <c r="C9291" s="619" t="s">
        <v>424</v>
      </c>
    </row>
    <row r="9292" spans="1:3" x14ac:dyDescent="0.15">
      <c r="A9292" s="618" t="s">
        <v>1098</v>
      </c>
      <c r="B9292" s="618">
        <v>2013</v>
      </c>
      <c r="C9292" s="619" t="s">
        <v>1080</v>
      </c>
    </row>
    <row r="9293" spans="1:3" x14ac:dyDescent="0.15">
      <c r="A9293" s="618" t="s">
        <v>1098</v>
      </c>
      <c r="B9293" s="618">
        <v>2013</v>
      </c>
      <c r="C9293" s="619" t="s">
        <v>424</v>
      </c>
    </row>
    <row r="9294" spans="1:3" x14ac:dyDescent="0.15">
      <c r="A9294" s="618" t="s">
        <v>1098</v>
      </c>
      <c r="B9294" s="618">
        <v>2013</v>
      </c>
      <c r="C9294" s="619" t="s">
        <v>424</v>
      </c>
    </row>
    <row r="9295" spans="1:3" x14ac:dyDescent="0.15">
      <c r="A9295" s="618" t="s">
        <v>1098</v>
      </c>
      <c r="B9295" s="618">
        <v>2013</v>
      </c>
      <c r="C9295" s="619" t="s">
        <v>1103</v>
      </c>
    </row>
    <row r="9296" spans="1:3" x14ac:dyDescent="0.15">
      <c r="A9296" s="618" t="s">
        <v>1098</v>
      </c>
      <c r="B9296" s="618">
        <v>2013</v>
      </c>
      <c r="C9296" s="619" t="s">
        <v>1103</v>
      </c>
    </row>
    <row r="9297" spans="1:3" x14ac:dyDescent="0.15">
      <c r="A9297" s="618" t="s">
        <v>1098</v>
      </c>
      <c r="B9297" s="618">
        <v>2013</v>
      </c>
      <c r="C9297" s="619" t="s">
        <v>424</v>
      </c>
    </row>
    <row r="9298" spans="1:3" x14ac:dyDescent="0.15">
      <c r="A9298" s="618" t="s">
        <v>1098</v>
      </c>
      <c r="B9298" s="618">
        <v>2013</v>
      </c>
      <c r="C9298" s="619" t="s">
        <v>424</v>
      </c>
    </row>
    <row r="9299" spans="1:3" x14ac:dyDescent="0.15">
      <c r="A9299" s="619" t="s">
        <v>1098</v>
      </c>
      <c r="B9299" s="618">
        <v>2013</v>
      </c>
      <c r="C9299" s="619" t="s">
        <v>424</v>
      </c>
    </row>
    <row r="9300" spans="1:3" x14ac:dyDescent="0.15">
      <c r="A9300" s="618" t="s">
        <v>1098</v>
      </c>
      <c r="B9300" s="618">
        <v>2013</v>
      </c>
      <c r="C9300" s="619" t="s">
        <v>1103</v>
      </c>
    </row>
    <row r="9301" spans="1:3" x14ac:dyDescent="0.15">
      <c r="A9301" s="618" t="s">
        <v>1098</v>
      </c>
      <c r="B9301" s="618">
        <v>2013</v>
      </c>
      <c r="C9301" s="619" t="s">
        <v>424</v>
      </c>
    </row>
    <row r="9302" spans="1:3" x14ac:dyDescent="0.15">
      <c r="A9302" s="618" t="s">
        <v>1098</v>
      </c>
      <c r="B9302" s="618">
        <v>2013</v>
      </c>
      <c r="C9302" s="619" t="s">
        <v>424</v>
      </c>
    </row>
    <row r="9303" spans="1:3" x14ac:dyDescent="0.15">
      <c r="A9303" s="619" t="s">
        <v>1098</v>
      </c>
      <c r="B9303" s="618">
        <v>2013</v>
      </c>
      <c r="C9303" s="619" t="s">
        <v>1080</v>
      </c>
    </row>
    <row r="9304" spans="1:3" x14ac:dyDescent="0.15">
      <c r="A9304" s="619" t="s">
        <v>1098</v>
      </c>
      <c r="B9304" s="618">
        <v>2013</v>
      </c>
      <c r="C9304" s="619" t="s">
        <v>1080</v>
      </c>
    </row>
    <row r="9305" spans="1:3" x14ac:dyDescent="0.15">
      <c r="A9305" s="619" t="s">
        <v>1098</v>
      </c>
      <c r="B9305" s="618">
        <v>2013</v>
      </c>
      <c r="C9305" s="619" t="s">
        <v>424</v>
      </c>
    </row>
    <row r="9306" spans="1:3" x14ac:dyDescent="0.15">
      <c r="A9306" s="618" t="s">
        <v>1098</v>
      </c>
      <c r="B9306" s="618">
        <v>2013</v>
      </c>
      <c r="C9306" s="619" t="s">
        <v>424</v>
      </c>
    </row>
    <row r="9307" spans="1:3" x14ac:dyDescent="0.15">
      <c r="A9307" s="618" t="s">
        <v>1098</v>
      </c>
      <c r="B9307" s="618">
        <v>2013</v>
      </c>
      <c r="C9307" s="619" t="s">
        <v>424</v>
      </c>
    </row>
    <row r="9308" spans="1:3" x14ac:dyDescent="0.15">
      <c r="A9308" s="618" t="s">
        <v>1098</v>
      </c>
      <c r="B9308" s="618">
        <v>2013</v>
      </c>
      <c r="C9308" s="619" t="s">
        <v>424</v>
      </c>
    </row>
    <row r="9309" spans="1:3" x14ac:dyDescent="0.15">
      <c r="A9309" s="619" t="s">
        <v>1098</v>
      </c>
      <c r="B9309" s="618">
        <v>2013</v>
      </c>
      <c r="C9309" s="619" t="s">
        <v>424</v>
      </c>
    </row>
    <row r="9310" spans="1:3" x14ac:dyDescent="0.15">
      <c r="A9310" s="619" t="s">
        <v>1098</v>
      </c>
      <c r="B9310" s="618">
        <v>2013</v>
      </c>
      <c r="C9310" s="619" t="s">
        <v>1080</v>
      </c>
    </row>
    <row r="9311" spans="1:3" x14ac:dyDescent="0.15">
      <c r="A9311" s="618" t="s">
        <v>1098</v>
      </c>
      <c r="B9311" s="618">
        <v>2013</v>
      </c>
      <c r="C9311" s="619" t="s">
        <v>424</v>
      </c>
    </row>
    <row r="9312" spans="1:3" x14ac:dyDescent="0.15">
      <c r="A9312" s="618" t="s">
        <v>1098</v>
      </c>
      <c r="B9312" s="618">
        <v>2013</v>
      </c>
      <c r="C9312" s="619" t="s">
        <v>424</v>
      </c>
    </row>
    <row r="9313" spans="1:3" x14ac:dyDescent="0.15">
      <c r="A9313" s="618" t="s">
        <v>1098</v>
      </c>
      <c r="B9313" s="618">
        <v>2013</v>
      </c>
      <c r="C9313" s="619" t="s">
        <v>424</v>
      </c>
    </row>
    <row r="9314" spans="1:3" x14ac:dyDescent="0.15">
      <c r="A9314" s="619" t="s">
        <v>1098</v>
      </c>
      <c r="B9314" s="618">
        <v>2013</v>
      </c>
      <c r="C9314" s="619" t="s">
        <v>424</v>
      </c>
    </row>
    <row r="9315" spans="1:3" x14ac:dyDescent="0.15">
      <c r="A9315" s="618" t="s">
        <v>1098</v>
      </c>
      <c r="B9315" s="618">
        <v>2013</v>
      </c>
      <c r="C9315" s="619" t="s">
        <v>424</v>
      </c>
    </row>
    <row r="9316" spans="1:3" x14ac:dyDescent="0.15">
      <c r="A9316" s="618" t="s">
        <v>1098</v>
      </c>
      <c r="B9316" s="618">
        <v>2013</v>
      </c>
      <c r="C9316" s="619" t="s">
        <v>1103</v>
      </c>
    </row>
    <row r="9317" spans="1:3" x14ac:dyDescent="0.15">
      <c r="A9317" s="618" t="s">
        <v>1098</v>
      </c>
      <c r="B9317" s="618">
        <v>2013</v>
      </c>
      <c r="C9317" s="619" t="s">
        <v>424</v>
      </c>
    </row>
    <row r="9318" spans="1:3" x14ac:dyDescent="0.15">
      <c r="A9318" s="618" t="s">
        <v>1098</v>
      </c>
      <c r="B9318" s="618">
        <v>2013</v>
      </c>
      <c r="C9318" s="619" t="s">
        <v>424</v>
      </c>
    </row>
    <row r="9319" spans="1:3" x14ac:dyDescent="0.15">
      <c r="A9319" s="618" t="s">
        <v>1098</v>
      </c>
      <c r="B9319" s="618">
        <v>2013</v>
      </c>
      <c r="C9319" s="619" t="s">
        <v>424</v>
      </c>
    </row>
    <row r="9320" spans="1:3" x14ac:dyDescent="0.15">
      <c r="A9320" s="618" t="s">
        <v>1098</v>
      </c>
      <c r="B9320" s="618">
        <v>2013</v>
      </c>
      <c r="C9320" s="619" t="s">
        <v>424</v>
      </c>
    </row>
    <row r="9321" spans="1:3" x14ac:dyDescent="0.15">
      <c r="A9321" s="618" t="s">
        <v>1098</v>
      </c>
      <c r="B9321" s="618">
        <v>2013</v>
      </c>
      <c r="C9321" s="619" t="s">
        <v>424</v>
      </c>
    </row>
    <row r="9322" spans="1:3" x14ac:dyDescent="0.15">
      <c r="A9322" s="618" t="s">
        <v>1098</v>
      </c>
      <c r="B9322" s="618">
        <v>2013</v>
      </c>
      <c r="C9322" s="619" t="s">
        <v>424</v>
      </c>
    </row>
    <row r="9323" spans="1:3" x14ac:dyDescent="0.15">
      <c r="A9323" s="619" t="s">
        <v>1098</v>
      </c>
      <c r="B9323" s="618">
        <v>2013</v>
      </c>
      <c r="C9323" s="619" t="s">
        <v>424</v>
      </c>
    </row>
    <row r="9324" spans="1:3" x14ac:dyDescent="0.15">
      <c r="A9324" s="618" t="s">
        <v>1098</v>
      </c>
      <c r="B9324" s="618">
        <v>2013</v>
      </c>
      <c r="C9324" s="619" t="s">
        <v>424</v>
      </c>
    </row>
    <row r="9325" spans="1:3" x14ac:dyDescent="0.15">
      <c r="A9325" s="618" t="s">
        <v>1098</v>
      </c>
      <c r="B9325" s="618">
        <v>2013</v>
      </c>
      <c r="C9325" s="619" t="s">
        <v>424</v>
      </c>
    </row>
    <row r="9326" spans="1:3" x14ac:dyDescent="0.15">
      <c r="A9326" s="618" t="s">
        <v>1098</v>
      </c>
      <c r="B9326" s="618">
        <v>2013</v>
      </c>
      <c r="C9326" s="619" t="s">
        <v>424</v>
      </c>
    </row>
    <row r="9327" spans="1:3" x14ac:dyDescent="0.15">
      <c r="A9327" s="618" t="s">
        <v>1098</v>
      </c>
      <c r="B9327" s="618">
        <v>2013</v>
      </c>
      <c r="C9327" s="619" t="s">
        <v>1080</v>
      </c>
    </row>
    <row r="9328" spans="1:3" x14ac:dyDescent="0.15">
      <c r="A9328" s="618" t="s">
        <v>1098</v>
      </c>
      <c r="B9328" s="618">
        <v>2013</v>
      </c>
      <c r="C9328" s="619" t="s">
        <v>424</v>
      </c>
    </row>
    <row r="9329" spans="1:3" x14ac:dyDescent="0.15">
      <c r="A9329" s="618" t="s">
        <v>1098</v>
      </c>
      <c r="B9329" s="618">
        <v>2013</v>
      </c>
      <c r="C9329" s="619" t="s">
        <v>424</v>
      </c>
    </row>
    <row r="9330" spans="1:3" x14ac:dyDescent="0.15">
      <c r="A9330" s="618" t="s">
        <v>1098</v>
      </c>
      <c r="B9330" s="618">
        <v>2013</v>
      </c>
      <c r="C9330" s="619" t="s">
        <v>1080</v>
      </c>
    </row>
    <row r="9331" spans="1:3" x14ac:dyDescent="0.15">
      <c r="A9331" s="618" t="s">
        <v>1098</v>
      </c>
      <c r="B9331" s="618">
        <v>2013</v>
      </c>
      <c r="C9331" s="619" t="s">
        <v>1103</v>
      </c>
    </row>
    <row r="9332" spans="1:3" x14ac:dyDescent="0.15">
      <c r="A9332" s="618" t="s">
        <v>1098</v>
      </c>
      <c r="B9332" s="618">
        <v>2013</v>
      </c>
      <c r="C9332" s="619" t="s">
        <v>424</v>
      </c>
    </row>
    <row r="9333" spans="1:3" x14ac:dyDescent="0.15">
      <c r="A9333" s="618" t="s">
        <v>1098</v>
      </c>
      <c r="B9333" s="618">
        <v>2013</v>
      </c>
      <c r="C9333" s="619" t="s">
        <v>424</v>
      </c>
    </row>
    <row r="9334" spans="1:3" x14ac:dyDescent="0.15">
      <c r="A9334" s="618" t="s">
        <v>1098</v>
      </c>
      <c r="B9334" s="618">
        <v>2013</v>
      </c>
      <c r="C9334" s="619" t="s">
        <v>424</v>
      </c>
    </row>
    <row r="9335" spans="1:3" x14ac:dyDescent="0.15">
      <c r="A9335" s="618" t="s">
        <v>1098</v>
      </c>
      <c r="B9335" s="618">
        <v>2013</v>
      </c>
      <c r="C9335" s="619" t="s">
        <v>1103</v>
      </c>
    </row>
    <row r="9336" spans="1:3" x14ac:dyDescent="0.15">
      <c r="A9336" s="619" t="s">
        <v>1098</v>
      </c>
      <c r="B9336" s="618">
        <v>2013</v>
      </c>
      <c r="C9336" s="619" t="s">
        <v>424</v>
      </c>
    </row>
    <row r="9337" spans="1:3" x14ac:dyDescent="0.15">
      <c r="A9337" s="618" t="s">
        <v>1098</v>
      </c>
      <c r="B9337" s="618">
        <v>2013</v>
      </c>
      <c r="C9337" s="619" t="s">
        <v>424</v>
      </c>
    </row>
    <row r="9338" spans="1:3" x14ac:dyDescent="0.15">
      <c r="A9338" s="618" t="s">
        <v>1098</v>
      </c>
      <c r="B9338" s="618">
        <v>2013</v>
      </c>
      <c r="C9338" s="619" t="s">
        <v>424</v>
      </c>
    </row>
    <row r="9339" spans="1:3" x14ac:dyDescent="0.15">
      <c r="A9339" s="618" t="s">
        <v>1098</v>
      </c>
      <c r="B9339" s="618">
        <v>2013</v>
      </c>
      <c r="C9339" s="619" t="s">
        <v>424</v>
      </c>
    </row>
    <row r="9340" spans="1:3" x14ac:dyDescent="0.15">
      <c r="A9340" s="618" t="s">
        <v>1098</v>
      </c>
      <c r="B9340" s="618">
        <v>2013</v>
      </c>
      <c r="C9340" s="619" t="s">
        <v>1080</v>
      </c>
    </row>
    <row r="9341" spans="1:3" x14ac:dyDescent="0.15">
      <c r="A9341" s="618" t="s">
        <v>1098</v>
      </c>
      <c r="B9341" s="618">
        <v>2013</v>
      </c>
      <c r="C9341" s="619" t="s">
        <v>1103</v>
      </c>
    </row>
    <row r="9342" spans="1:3" x14ac:dyDescent="0.15">
      <c r="A9342" s="618" t="s">
        <v>1098</v>
      </c>
      <c r="B9342" s="618">
        <v>2013</v>
      </c>
      <c r="C9342" s="619" t="s">
        <v>424</v>
      </c>
    </row>
    <row r="9343" spans="1:3" x14ac:dyDescent="0.15">
      <c r="A9343" s="618" t="s">
        <v>1098</v>
      </c>
      <c r="B9343" s="618">
        <v>2013</v>
      </c>
      <c r="C9343" s="619" t="s">
        <v>424</v>
      </c>
    </row>
    <row r="9344" spans="1:3" x14ac:dyDescent="0.15">
      <c r="A9344" s="619" t="s">
        <v>1098</v>
      </c>
      <c r="B9344" s="618">
        <v>2013</v>
      </c>
      <c r="C9344" s="619" t="s">
        <v>1080</v>
      </c>
    </row>
    <row r="9345" spans="1:3" x14ac:dyDescent="0.15">
      <c r="A9345" s="618" t="s">
        <v>1098</v>
      </c>
      <c r="B9345" s="618">
        <v>2013</v>
      </c>
      <c r="C9345" s="619" t="s">
        <v>1103</v>
      </c>
    </row>
    <row r="9346" spans="1:3" x14ac:dyDescent="0.15">
      <c r="A9346" s="618" t="s">
        <v>1098</v>
      </c>
      <c r="B9346" s="618">
        <v>2013</v>
      </c>
      <c r="C9346" s="619" t="s">
        <v>424</v>
      </c>
    </row>
    <row r="9347" spans="1:3" x14ac:dyDescent="0.15">
      <c r="A9347" s="618" t="s">
        <v>1098</v>
      </c>
      <c r="B9347" s="618">
        <v>2013</v>
      </c>
      <c r="C9347" s="619" t="s">
        <v>1102</v>
      </c>
    </row>
    <row r="9348" spans="1:3" x14ac:dyDescent="0.15">
      <c r="A9348" s="618" t="s">
        <v>1098</v>
      </c>
      <c r="B9348" s="618">
        <v>2013</v>
      </c>
      <c r="C9348" s="619" t="s">
        <v>424</v>
      </c>
    </row>
    <row r="9349" spans="1:3" x14ac:dyDescent="0.15">
      <c r="A9349" s="618" t="s">
        <v>1098</v>
      </c>
      <c r="B9349" s="618">
        <v>2013</v>
      </c>
      <c r="C9349" s="619" t="s">
        <v>1103</v>
      </c>
    </row>
    <row r="9350" spans="1:3" x14ac:dyDescent="0.15">
      <c r="A9350" s="618" t="s">
        <v>1098</v>
      </c>
      <c r="B9350" s="618">
        <v>2013</v>
      </c>
      <c r="C9350" s="619" t="s">
        <v>1103</v>
      </c>
    </row>
    <row r="9351" spans="1:3" x14ac:dyDescent="0.15">
      <c r="A9351" s="619" t="s">
        <v>1098</v>
      </c>
      <c r="B9351" s="618">
        <v>2013</v>
      </c>
      <c r="C9351" s="619" t="s">
        <v>424</v>
      </c>
    </row>
    <row r="9352" spans="1:3" x14ac:dyDescent="0.15">
      <c r="A9352" s="619" t="s">
        <v>1098</v>
      </c>
      <c r="B9352" s="618">
        <v>2013</v>
      </c>
      <c r="C9352" s="619" t="s">
        <v>1102</v>
      </c>
    </row>
    <row r="9353" spans="1:3" x14ac:dyDescent="0.15">
      <c r="A9353" s="619" t="s">
        <v>1098</v>
      </c>
      <c r="B9353" s="618">
        <v>2013</v>
      </c>
      <c r="C9353" s="619" t="s">
        <v>1080</v>
      </c>
    </row>
    <row r="9354" spans="1:3" x14ac:dyDescent="0.15">
      <c r="A9354" s="619" t="s">
        <v>1098</v>
      </c>
      <c r="B9354" s="618">
        <v>2013</v>
      </c>
      <c r="C9354" s="619" t="s">
        <v>1080</v>
      </c>
    </row>
    <row r="9355" spans="1:3" x14ac:dyDescent="0.15">
      <c r="A9355" s="619" t="s">
        <v>1098</v>
      </c>
      <c r="B9355" s="618">
        <v>2013</v>
      </c>
      <c r="C9355" s="619" t="s">
        <v>1103</v>
      </c>
    </row>
    <row r="9356" spans="1:3" x14ac:dyDescent="0.15">
      <c r="A9356" s="619" t="s">
        <v>1098</v>
      </c>
      <c r="B9356" s="618">
        <v>2013</v>
      </c>
      <c r="C9356" s="619" t="s">
        <v>424</v>
      </c>
    </row>
    <row r="9357" spans="1:3" x14ac:dyDescent="0.15">
      <c r="A9357" s="619" t="s">
        <v>1098</v>
      </c>
      <c r="B9357" s="618">
        <v>2013</v>
      </c>
      <c r="C9357" s="619" t="s">
        <v>1102</v>
      </c>
    </row>
    <row r="9358" spans="1:3" x14ac:dyDescent="0.15">
      <c r="A9358" s="619" t="s">
        <v>1098</v>
      </c>
      <c r="B9358" s="618">
        <v>2013</v>
      </c>
      <c r="C9358" s="619" t="s">
        <v>424</v>
      </c>
    </row>
    <row r="9359" spans="1:3" x14ac:dyDescent="0.15">
      <c r="A9359" s="619" t="s">
        <v>1098</v>
      </c>
      <c r="B9359" s="618">
        <v>2013</v>
      </c>
      <c r="C9359" s="619" t="s">
        <v>424</v>
      </c>
    </row>
    <row r="9360" spans="1:3" x14ac:dyDescent="0.15">
      <c r="A9360" s="619" t="s">
        <v>1098</v>
      </c>
      <c r="B9360" s="618">
        <v>2013</v>
      </c>
      <c r="C9360" s="619" t="s">
        <v>424</v>
      </c>
    </row>
    <row r="9361" spans="1:3" x14ac:dyDescent="0.15">
      <c r="A9361" s="619" t="s">
        <v>1098</v>
      </c>
      <c r="B9361" s="618">
        <v>2013</v>
      </c>
      <c r="C9361" s="619" t="s">
        <v>424</v>
      </c>
    </row>
    <row r="9362" spans="1:3" x14ac:dyDescent="0.15">
      <c r="A9362" s="619" t="s">
        <v>1098</v>
      </c>
      <c r="B9362" s="618">
        <v>2013</v>
      </c>
      <c r="C9362" s="619" t="s">
        <v>424</v>
      </c>
    </row>
    <row r="9363" spans="1:3" x14ac:dyDescent="0.15">
      <c r="A9363" s="619" t="s">
        <v>1098</v>
      </c>
      <c r="B9363" s="618">
        <v>2013</v>
      </c>
      <c r="C9363" s="619" t="s">
        <v>424</v>
      </c>
    </row>
    <row r="9364" spans="1:3" x14ac:dyDescent="0.15">
      <c r="A9364" s="619" t="s">
        <v>1098</v>
      </c>
      <c r="B9364" s="618">
        <v>2013</v>
      </c>
      <c r="C9364" s="619" t="s">
        <v>437</v>
      </c>
    </row>
    <row r="9365" spans="1:3" x14ac:dyDescent="0.15">
      <c r="A9365" s="619" t="s">
        <v>1098</v>
      </c>
      <c r="B9365" s="618">
        <v>2013</v>
      </c>
      <c r="C9365" s="619" t="s">
        <v>424</v>
      </c>
    </row>
    <row r="9366" spans="1:3" x14ac:dyDescent="0.15">
      <c r="A9366" s="619" t="s">
        <v>1098</v>
      </c>
      <c r="B9366" s="618">
        <v>2013</v>
      </c>
      <c r="C9366" s="619" t="s">
        <v>437</v>
      </c>
    </row>
    <row r="9367" spans="1:3" x14ac:dyDescent="0.15">
      <c r="A9367" s="619" t="s">
        <v>1098</v>
      </c>
      <c r="B9367" s="618">
        <v>2013</v>
      </c>
      <c r="C9367" s="619" t="s">
        <v>424</v>
      </c>
    </row>
    <row r="9368" spans="1:3" x14ac:dyDescent="0.15">
      <c r="A9368" s="619" t="s">
        <v>1098</v>
      </c>
      <c r="B9368" s="618">
        <v>2013</v>
      </c>
      <c r="C9368" s="619" t="s">
        <v>424</v>
      </c>
    </row>
    <row r="9369" spans="1:3" x14ac:dyDescent="0.15">
      <c r="A9369" s="619" t="s">
        <v>1098</v>
      </c>
      <c r="B9369" s="618">
        <v>2013</v>
      </c>
      <c r="C9369" s="619" t="s">
        <v>424</v>
      </c>
    </row>
    <row r="9370" spans="1:3" x14ac:dyDescent="0.15">
      <c r="A9370" s="619" t="s">
        <v>1098</v>
      </c>
      <c r="B9370" s="618">
        <v>2013</v>
      </c>
      <c r="C9370" s="619" t="s">
        <v>437</v>
      </c>
    </row>
    <row r="9371" spans="1:3" x14ac:dyDescent="0.15">
      <c r="A9371" s="619" t="s">
        <v>1098</v>
      </c>
      <c r="B9371" s="618">
        <v>2013</v>
      </c>
      <c r="C9371" s="619" t="s">
        <v>1102</v>
      </c>
    </row>
    <row r="9372" spans="1:3" x14ac:dyDescent="0.15">
      <c r="A9372" s="619" t="s">
        <v>1098</v>
      </c>
      <c r="B9372" s="618">
        <v>2013</v>
      </c>
      <c r="C9372" s="619" t="s">
        <v>1102</v>
      </c>
    </row>
    <row r="9373" spans="1:3" x14ac:dyDescent="0.15">
      <c r="A9373" s="619" t="s">
        <v>1098</v>
      </c>
      <c r="B9373" s="618">
        <v>2013</v>
      </c>
      <c r="C9373" s="619" t="s">
        <v>437</v>
      </c>
    </row>
    <row r="9374" spans="1:3" x14ac:dyDescent="0.15">
      <c r="A9374" s="619" t="s">
        <v>1098</v>
      </c>
      <c r="B9374" s="618">
        <v>2013</v>
      </c>
      <c r="C9374" s="619" t="s">
        <v>437</v>
      </c>
    </row>
    <row r="9375" spans="1:3" x14ac:dyDescent="0.15">
      <c r="A9375" s="619" t="s">
        <v>1098</v>
      </c>
      <c r="B9375" s="618">
        <v>2013</v>
      </c>
      <c r="C9375" s="619" t="s">
        <v>1102</v>
      </c>
    </row>
    <row r="9376" spans="1:3" x14ac:dyDescent="0.15">
      <c r="A9376" s="619" t="s">
        <v>1098</v>
      </c>
      <c r="B9376" s="618">
        <v>2013</v>
      </c>
      <c r="C9376" s="619" t="s">
        <v>1103</v>
      </c>
    </row>
    <row r="9377" spans="1:3" x14ac:dyDescent="0.15">
      <c r="A9377" s="619" t="s">
        <v>1098</v>
      </c>
      <c r="B9377" s="618">
        <v>2013</v>
      </c>
      <c r="C9377" s="619" t="s">
        <v>424</v>
      </c>
    </row>
    <row r="9378" spans="1:3" x14ac:dyDescent="0.15">
      <c r="A9378" s="619" t="s">
        <v>1098</v>
      </c>
      <c r="B9378" s="618">
        <v>2013</v>
      </c>
      <c r="C9378" s="619" t="s">
        <v>424</v>
      </c>
    </row>
    <row r="9379" spans="1:3" x14ac:dyDescent="0.15">
      <c r="A9379" s="619" t="s">
        <v>1098</v>
      </c>
      <c r="B9379" s="618">
        <v>2013</v>
      </c>
      <c r="C9379" s="619" t="s">
        <v>1102</v>
      </c>
    </row>
    <row r="9380" spans="1:3" x14ac:dyDescent="0.15">
      <c r="A9380" s="619" t="s">
        <v>1098</v>
      </c>
      <c r="B9380" s="618">
        <v>2013</v>
      </c>
      <c r="C9380" s="619" t="s">
        <v>1102</v>
      </c>
    </row>
    <row r="9381" spans="1:3" x14ac:dyDescent="0.15">
      <c r="A9381" s="619" t="s">
        <v>1098</v>
      </c>
      <c r="B9381" s="618">
        <v>2013</v>
      </c>
      <c r="C9381" s="619" t="s">
        <v>1102</v>
      </c>
    </row>
    <row r="9382" spans="1:3" x14ac:dyDescent="0.15">
      <c r="A9382" s="619" t="s">
        <v>1098</v>
      </c>
      <c r="B9382" s="618">
        <v>2013</v>
      </c>
      <c r="C9382" s="619" t="s">
        <v>1103</v>
      </c>
    </row>
    <row r="9383" spans="1:3" x14ac:dyDescent="0.15">
      <c r="A9383" s="619" t="s">
        <v>1098</v>
      </c>
      <c r="B9383" s="618">
        <v>2013</v>
      </c>
      <c r="C9383" s="619" t="s">
        <v>437</v>
      </c>
    </row>
    <row r="9384" spans="1:3" x14ac:dyDescent="0.15">
      <c r="A9384" s="619" t="s">
        <v>1098</v>
      </c>
      <c r="B9384" s="618">
        <v>2013</v>
      </c>
      <c r="C9384" s="619" t="s">
        <v>424</v>
      </c>
    </row>
    <row r="9385" spans="1:3" x14ac:dyDescent="0.15">
      <c r="A9385" s="619" t="s">
        <v>1098</v>
      </c>
      <c r="B9385" s="618">
        <v>2013</v>
      </c>
      <c r="C9385" s="619" t="s">
        <v>1103</v>
      </c>
    </row>
    <row r="9386" spans="1:3" x14ac:dyDescent="0.15">
      <c r="A9386" s="619" t="s">
        <v>1098</v>
      </c>
      <c r="B9386" s="618">
        <v>2013</v>
      </c>
      <c r="C9386" s="619" t="s">
        <v>1102</v>
      </c>
    </row>
    <row r="9387" spans="1:3" x14ac:dyDescent="0.15">
      <c r="A9387" s="619" t="s">
        <v>1098</v>
      </c>
      <c r="B9387" s="618">
        <v>2013</v>
      </c>
      <c r="C9387" s="619" t="s">
        <v>424</v>
      </c>
    </row>
    <row r="9388" spans="1:3" x14ac:dyDescent="0.15">
      <c r="A9388" s="619" t="s">
        <v>1098</v>
      </c>
      <c r="B9388" s="618">
        <v>2013</v>
      </c>
      <c r="C9388" s="619" t="s">
        <v>1103</v>
      </c>
    </row>
    <row r="9389" spans="1:3" x14ac:dyDescent="0.15">
      <c r="A9389" s="619" t="s">
        <v>1098</v>
      </c>
      <c r="B9389" s="618">
        <v>2013</v>
      </c>
      <c r="C9389" s="619" t="s">
        <v>424</v>
      </c>
    </row>
    <row r="9390" spans="1:3" x14ac:dyDescent="0.15">
      <c r="A9390" s="619" t="s">
        <v>1098</v>
      </c>
      <c r="B9390" s="618">
        <v>2013</v>
      </c>
      <c r="C9390" s="619" t="s">
        <v>424</v>
      </c>
    </row>
    <row r="9391" spans="1:3" x14ac:dyDescent="0.15">
      <c r="A9391" s="619" t="s">
        <v>1098</v>
      </c>
      <c r="B9391" s="618">
        <v>2013</v>
      </c>
      <c r="C9391" s="619" t="s">
        <v>1080</v>
      </c>
    </row>
    <row r="9392" spans="1:3" x14ac:dyDescent="0.15">
      <c r="A9392" s="619" t="s">
        <v>1098</v>
      </c>
      <c r="B9392" s="618">
        <v>2013</v>
      </c>
      <c r="C9392" s="619" t="s">
        <v>1101</v>
      </c>
    </row>
    <row r="9393" spans="1:3" x14ac:dyDescent="0.15">
      <c r="A9393" s="619" t="s">
        <v>1098</v>
      </c>
      <c r="B9393" s="618">
        <v>2013</v>
      </c>
      <c r="C9393" s="619" t="s">
        <v>437</v>
      </c>
    </row>
    <row r="9394" spans="1:3" x14ac:dyDescent="0.15">
      <c r="A9394" s="619" t="s">
        <v>1098</v>
      </c>
      <c r="B9394" s="618">
        <v>2013</v>
      </c>
      <c r="C9394" s="619" t="s">
        <v>424</v>
      </c>
    </row>
    <row r="9395" spans="1:3" x14ac:dyDescent="0.15">
      <c r="A9395" s="619" t="s">
        <v>1098</v>
      </c>
      <c r="B9395" s="618">
        <v>2013</v>
      </c>
      <c r="C9395" s="619" t="s">
        <v>424</v>
      </c>
    </row>
    <row r="9396" spans="1:3" x14ac:dyDescent="0.15">
      <c r="A9396" s="619" t="s">
        <v>1098</v>
      </c>
      <c r="B9396" s="618">
        <v>2013</v>
      </c>
      <c r="C9396" s="619" t="s">
        <v>424</v>
      </c>
    </row>
    <row r="9397" spans="1:3" x14ac:dyDescent="0.15">
      <c r="A9397" s="619" t="s">
        <v>1098</v>
      </c>
      <c r="B9397" s="618">
        <v>2013</v>
      </c>
      <c r="C9397" s="619" t="s">
        <v>424</v>
      </c>
    </row>
    <row r="9398" spans="1:3" x14ac:dyDescent="0.15">
      <c r="A9398" s="619" t="s">
        <v>1098</v>
      </c>
      <c r="B9398" s="618">
        <v>2013</v>
      </c>
      <c r="C9398" s="619" t="s">
        <v>424</v>
      </c>
    </row>
    <row r="9399" spans="1:3" x14ac:dyDescent="0.15">
      <c r="A9399" s="619" t="s">
        <v>1098</v>
      </c>
      <c r="B9399" s="618">
        <v>2013</v>
      </c>
      <c r="C9399" s="619" t="s">
        <v>424</v>
      </c>
    </row>
    <row r="9400" spans="1:3" x14ac:dyDescent="0.15">
      <c r="A9400" s="619" t="s">
        <v>1098</v>
      </c>
      <c r="B9400" s="618">
        <v>2013</v>
      </c>
      <c r="C9400" s="619" t="s">
        <v>424</v>
      </c>
    </row>
    <row r="9401" spans="1:3" x14ac:dyDescent="0.15">
      <c r="A9401" s="619" t="s">
        <v>1098</v>
      </c>
      <c r="B9401" s="618">
        <v>2013</v>
      </c>
      <c r="C9401" s="619" t="s">
        <v>424</v>
      </c>
    </row>
    <row r="9402" spans="1:3" x14ac:dyDescent="0.15">
      <c r="A9402" s="619" t="s">
        <v>1098</v>
      </c>
      <c r="B9402" s="618">
        <v>2013</v>
      </c>
      <c r="C9402" s="619" t="s">
        <v>424</v>
      </c>
    </row>
    <row r="9403" spans="1:3" x14ac:dyDescent="0.15">
      <c r="A9403" s="619" t="s">
        <v>1098</v>
      </c>
      <c r="B9403" s="618">
        <v>2013</v>
      </c>
      <c r="C9403" s="619" t="s">
        <v>424</v>
      </c>
    </row>
    <row r="9404" spans="1:3" x14ac:dyDescent="0.15">
      <c r="A9404" s="619" t="s">
        <v>1098</v>
      </c>
      <c r="B9404" s="618">
        <v>2013</v>
      </c>
      <c r="C9404" s="619" t="s">
        <v>437</v>
      </c>
    </row>
    <row r="9405" spans="1:3" x14ac:dyDescent="0.15">
      <c r="A9405" s="619" t="s">
        <v>1098</v>
      </c>
      <c r="B9405" s="618">
        <v>2013</v>
      </c>
      <c r="C9405" s="619" t="s">
        <v>424</v>
      </c>
    </row>
    <row r="9406" spans="1:3" x14ac:dyDescent="0.15">
      <c r="A9406" s="619" t="s">
        <v>1098</v>
      </c>
      <c r="B9406" s="618">
        <v>2013</v>
      </c>
      <c r="C9406" s="619" t="s">
        <v>1080</v>
      </c>
    </row>
    <row r="9407" spans="1:3" x14ac:dyDescent="0.15">
      <c r="A9407" s="619" t="s">
        <v>1098</v>
      </c>
      <c r="B9407" s="618">
        <v>2013</v>
      </c>
      <c r="C9407" s="619" t="s">
        <v>424</v>
      </c>
    </row>
    <row r="9408" spans="1:3" x14ac:dyDescent="0.15">
      <c r="A9408" s="619" t="s">
        <v>1098</v>
      </c>
      <c r="B9408" s="618">
        <v>2013</v>
      </c>
      <c r="C9408" s="619" t="s">
        <v>1080</v>
      </c>
    </row>
    <row r="9409" spans="1:3" x14ac:dyDescent="0.15">
      <c r="A9409" s="619" t="s">
        <v>1098</v>
      </c>
      <c r="B9409" s="618">
        <v>2013</v>
      </c>
      <c r="C9409" s="619" t="s">
        <v>1080</v>
      </c>
    </row>
    <row r="9410" spans="1:3" x14ac:dyDescent="0.15">
      <c r="A9410" s="619" t="s">
        <v>1098</v>
      </c>
      <c r="B9410" s="618">
        <v>2013</v>
      </c>
      <c r="C9410" s="619" t="s">
        <v>424</v>
      </c>
    </row>
    <row r="9411" spans="1:3" x14ac:dyDescent="0.15">
      <c r="A9411" s="619" t="s">
        <v>1098</v>
      </c>
      <c r="B9411" s="618">
        <v>2013</v>
      </c>
      <c r="C9411" s="619" t="s">
        <v>1080</v>
      </c>
    </row>
    <row r="9412" spans="1:3" x14ac:dyDescent="0.15">
      <c r="A9412" s="619" t="s">
        <v>1098</v>
      </c>
      <c r="B9412" s="618">
        <v>2013</v>
      </c>
      <c r="C9412" s="619" t="s">
        <v>437</v>
      </c>
    </row>
    <row r="9413" spans="1:3" x14ac:dyDescent="0.15">
      <c r="A9413" s="619" t="s">
        <v>1098</v>
      </c>
      <c r="B9413" s="618">
        <v>2013</v>
      </c>
      <c r="C9413" s="619" t="s">
        <v>424</v>
      </c>
    </row>
    <row r="9414" spans="1:3" x14ac:dyDescent="0.15">
      <c r="A9414" s="619" t="s">
        <v>1098</v>
      </c>
      <c r="B9414" s="618">
        <v>2013</v>
      </c>
      <c r="C9414" s="619" t="s">
        <v>424</v>
      </c>
    </row>
    <row r="9415" spans="1:3" x14ac:dyDescent="0.15">
      <c r="A9415" s="619" t="s">
        <v>1098</v>
      </c>
      <c r="B9415" s="618">
        <v>2013</v>
      </c>
      <c r="C9415" s="619" t="s">
        <v>424</v>
      </c>
    </row>
    <row r="9416" spans="1:3" x14ac:dyDescent="0.15">
      <c r="A9416" s="619" t="s">
        <v>1098</v>
      </c>
      <c r="B9416" s="618">
        <v>2013</v>
      </c>
      <c r="C9416" s="619" t="s">
        <v>1080</v>
      </c>
    </row>
    <row r="9417" spans="1:3" x14ac:dyDescent="0.15">
      <c r="A9417" s="619" t="s">
        <v>1098</v>
      </c>
      <c r="B9417" s="618">
        <v>2013</v>
      </c>
      <c r="C9417" s="619" t="s">
        <v>424</v>
      </c>
    </row>
    <row r="9418" spans="1:3" x14ac:dyDescent="0.15">
      <c r="A9418" s="619" t="s">
        <v>1098</v>
      </c>
      <c r="B9418" s="618">
        <v>2013</v>
      </c>
      <c r="C9418" s="619" t="s">
        <v>1080</v>
      </c>
    </row>
    <row r="9419" spans="1:3" x14ac:dyDescent="0.15">
      <c r="A9419" s="619" t="s">
        <v>1098</v>
      </c>
      <c r="B9419" s="618">
        <v>2013</v>
      </c>
      <c r="C9419" s="619" t="s">
        <v>1103</v>
      </c>
    </row>
    <row r="9420" spans="1:3" x14ac:dyDescent="0.15">
      <c r="A9420" s="619" t="s">
        <v>1098</v>
      </c>
      <c r="B9420" s="618">
        <v>2013</v>
      </c>
      <c r="C9420" s="619" t="s">
        <v>1103</v>
      </c>
    </row>
    <row r="9421" spans="1:3" x14ac:dyDescent="0.15">
      <c r="A9421" s="619" t="s">
        <v>1098</v>
      </c>
      <c r="B9421" s="618">
        <v>2013</v>
      </c>
      <c r="C9421" s="619" t="s">
        <v>424</v>
      </c>
    </row>
    <row r="9422" spans="1:3" x14ac:dyDescent="0.15">
      <c r="A9422" s="619" t="s">
        <v>1098</v>
      </c>
      <c r="B9422" s="618">
        <v>2013</v>
      </c>
      <c r="C9422" s="619" t="s">
        <v>424</v>
      </c>
    </row>
    <row r="9423" spans="1:3" x14ac:dyDescent="0.15">
      <c r="A9423" s="619" t="s">
        <v>1098</v>
      </c>
      <c r="B9423" s="618">
        <v>2013</v>
      </c>
      <c r="C9423" s="619" t="s">
        <v>1103</v>
      </c>
    </row>
    <row r="9424" spans="1:3" x14ac:dyDescent="0.15">
      <c r="A9424" s="619" t="s">
        <v>1098</v>
      </c>
      <c r="B9424" s="618">
        <v>2013</v>
      </c>
      <c r="C9424" s="619" t="s">
        <v>1104</v>
      </c>
    </row>
    <row r="9425" spans="1:3" x14ac:dyDescent="0.15">
      <c r="A9425" s="619" t="s">
        <v>1098</v>
      </c>
      <c r="B9425" s="618">
        <v>2013</v>
      </c>
      <c r="C9425" s="619" t="s">
        <v>424</v>
      </c>
    </row>
    <row r="9426" spans="1:3" x14ac:dyDescent="0.15">
      <c r="A9426" s="619" t="s">
        <v>1098</v>
      </c>
      <c r="B9426" s="618">
        <v>2013</v>
      </c>
      <c r="C9426" s="619" t="s">
        <v>424</v>
      </c>
    </row>
    <row r="9427" spans="1:3" x14ac:dyDescent="0.15">
      <c r="A9427" s="619" t="s">
        <v>1098</v>
      </c>
      <c r="B9427" s="618">
        <v>2013</v>
      </c>
      <c r="C9427" s="619" t="s">
        <v>424</v>
      </c>
    </row>
    <row r="9428" spans="1:3" x14ac:dyDescent="0.15">
      <c r="A9428" s="619" t="s">
        <v>1098</v>
      </c>
      <c r="B9428" s="618">
        <v>2013</v>
      </c>
      <c r="C9428" s="619" t="s">
        <v>437</v>
      </c>
    </row>
    <row r="9429" spans="1:3" x14ac:dyDescent="0.15">
      <c r="A9429" s="619" t="s">
        <v>1098</v>
      </c>
      <c r="B9429" s="618">
        <v>2013</v>
      </c>
      <c r="C9429" s="619" t="s">
        <v>1102</v>
      </c>
    </row>
    <row r="9430" spans="1:3" x14ac:dyDescent="0.15">
      <c r="A9430" s="619" t="s">
        <v>1098</v>
      </c>
      <c r="B9430" s="618">
        <v>2013</v>
      </c>
      <c r="C9430" s="619" t="s">
        <v>1102</v>
      </c>
    </row>
    <row r="9431" spans="1:3" x14ac:dyDescent="0.15">
      <c r="A9431" s="619" t="s">
        <v>1098</v>
      </c>
      <c r="B9431" s="618">
        <v>2013</v>
      </c>
      <c r="C9431" s="619" t="s">
        <v>1102</v>
      </c>
    </row>
    <row r="9432" spans="1:3" x14ac:dyDescent="0.15">
      <c r="A9432" s="619" t="s">
        <v>1098</v>
      </c>
      <c r="B9432" s="618">
        <v>2013</v>
      </c>
      <c r="C9432" s="619" t="s">
        <v>1102</v>
      </c>
    </row>
    <row r="9433" spans="1:3" x14ac:dyDescent="0.15">
      <c r="A9433" s="619" t="s">
        <v>1098</v>
      </c>
      <c r="B9433" s="618">
        <v>2013</v>
      </c>
      <c r="C9433" s="619" t="s">
        <v>437</v>
      </c>
    </row>
    <row r="9434" spans="1:3" x14ac:dyDescent="0.15">
      <c r="A9434" s="619" t="s">
        <v>1098</v>
      </c>
      <c r="B9434" s="618">
        <v>2013</v>
      </c>
      <c r="C9434" s="619" t="s">
        <v>424</v>
      </c>
    </row>
    <row r="9435" spans="1:3" x14ac:dyDescent="0.15">
      <c r="A9435" s="619" t="s">
        <v>1098</v>
      </c>
      <c r="B9435" s="618">
        <v>2013</v>
      </c>
      <c r="C9435" s="619" t="s">
        <v>424</v>
      </c>
    </row>
    <row r="9436" spans="1:3" x14ac:dyDescent="0.15">
      <c r="A9436" s="619" t="s">
        <v>1098</v>
      </c>
      <c r="B9436" s="618">
        <v>2013</v>
      </c>
      <c r="C9436" s="619" t="s">
        <v>424</v>
      </c>
    </row>
    <row r="9437" spans="1:3" x14ac:dyDescent="0.15">
      <c r="A9437" s="619" t="s">
        <v>1098</v>
      </c>
      <c r="B9437" s="618">
        <v>2013</v>
      </c>
      <c r="C9437" s="619" t="s">
        <v>424</v>
      </c>
    </row>
    <row r="9438" spans="1:3" x14ac:dyDescent="0.15">
      <c r="A9438" s="619" t="s">
        <v>1098</v>
      </c>
      <c r="B9438" s="618">
        <v>2013</v>
      </c>
      <c r="C9438" s="619" t="s">
        <v>424</v>
      </c>
    </row>
    <row r="9439" spans="1:3" x14ac:dyDescent="0.15">
      <c r="A9439" s="619" t="s">
        <v>1098</v>
      </c>
      <c r="B9439" s="618">
        <v>2013</v>
      </c>
      <c r="C9439" s="619" t="s">
        <v>437</v>
      </c>
    </row>
    <row r="9440" spans="1:3" x14ac:dyDescent="0.15">
      <c r="A9440" s="619" t="s">
        <v>1098</v>
      </c>
      <c r="B9440" s="618">
        <v>2013</v>
      </c>
      <c r="C9440" s="619" t="s">
        <v>1102</v>
      </c>
    </row>
    <row r="9441" spans="1:3" x14ac:dyDescent="0.15">
      <c r="A9441" s="619" t="s">
        <v>1098</v>
      </c>
      <c r="B9441" s="618">
        <v>2013</v>
      </c>
      <c r="C9441" s="619" t="s">
        <v>424</v>
      </c>
    </row>
    <row r="9442" spans="1:3" x14ac:dyDescent="0.15">
      <c r="A9442" s="619" t="s">
        <v>1098</v>
      </c>
      <c r="B9442" s="618">
        <v>2013</v>
      </c>
      <c r="C9442" s="619" t="s">
        <v>1102</v>
      </c>
    </row>
    <row r="9443" spans="1:3" x14ac:dyDescent="0.15">
      <c r="A9443" s="619" t="s">
        <v>1098</v>
      </c>
      <c r="B9443" s="618">
        <v>2013</v>
      </c>
      <c r="C9443" s="619" t="s">
        <v>424</v>
      </c>
    </row>
    <row r="9444" spans="1:3" x14ac:dyDescent="0.15">
      <c r="A9444" s="619" t="s">
        <v>1098</v>
      </c>
      <c r="B9444" s="618">
        <v>2013</v>
      </c>
      <c r="C9444" s="619" t="s">
        <v>424</v>
      </c>
    </row>
    <row r="9445" spans="1:3" x14ac:dyDescent="0.15">
      <c r="A9445" s="619" t="s">
        <v>1098</v>
      </c>
      <c r="B9445" s="618">
        <v>2013</v>
      </c>
      <c r="C9445" s="619" t="s">
        <v>424</v>
      </c>
    </row>
    <row r="9446" spans="1:3" x14ac:dyDescent="0.15">
      <c r="A9446" s="619" t="s">
        <v>1098</v>
      </c>
      <c r="B9446" s="618">
        <v>2013</v>
      </c>
      <c r="C9446" s="619" t="s">
        <v>424</v>
      </c>
    </row>
    <row r="9447" spans="1:3" x14ac:dyDescent="0.15">
      <c r="A9447" s="619" t="s">
        <v>1098</v>
      </c>
      <c r="B9447" s="618">
        <v>2013</v>
      </c>
      <c r="C9447" s="619" t="s">
        <v>424</v>
      </c>
    </row>
    <row r="9448" spans="1:3" x14ac:dyDescent="0.15">
      <c r="A9448" s="619" t="s">
        <v>1098</v>
      </c>
      <c r="B9448" s="618">
        <v>2013</v>
      </c>
      <c r="C9448" s="619" t="s">
        <v>424</v>
      </c>
    </row>
    <row r="9449" spans="1:3" x14ac:dyDescent="0.15">
      <c r="A9449" s="619" t="s">
        <v>1098</v>
      </c>
      <c r="B9449" s="618">
        <v>2013</v>
      </c>
      <c r="C9449" s="619" t="s">
        <v>437</v>
      </c>
    </row>
    <row r="9450" spans="1:3" x14ac:dyDescent="0.15">
      <c r="A9450" s="619" t="s">
        <v>1098</v>
      </c>
      <c r="B9450" s="618">
        <v>2013</v>
      </c>
      <c r="C9450" s="619" t="s">
        <v>424</v>
      </c>
    </row>
    <row r="9451" spans="1:3" x14ac:dyDescent="0.15">
      <c r="A9451" s="619" t="s">
        <v>1098</v>
      </c>
      <c r="B9451" s="618">
        <v>2013</v>
      </c>
      <c r="C9451" s="619" t="s">
        <v>424</v>
      </c>
    </row>
    <row r="9452" spans="1:3" x14ac:dyDescent="0.15">
      <c r="A9452" s="619" t="s">
        <v>1098</v>
      </c>
      <c r="B9452" s="618">
        <v>2013</v>
      </c>
      <c r="C9452" s="619" t="s">
        <v>437</v>
      </c>
    </row>
    <row r="9453" spans="1:3" x14ac:dyDescent="0.15">
      <c r="A9453" s="619" t="s">
        <v>1098</v>
      </c>
      <c r="B9453" s="618">
        <v>2013</v>
      </c>
      <c r="C9453" s="619" t="s">
        <v>1103</v>
      </c>
    </row>
    <row r="9454" spans="1:3" x14ac:dyDescent="0.15">
      <c r="A9454" s="619" t="s">
        <v>1098</v>
      </c>
      <c r="B9454" s="618">
        <v>2013</v>
      </c>
      <c r="C9454" s="619" t="s">
        <v>424</v>
      </c>
    </row>
    <row r="9455" spans="1:3" x14ac:dyDescent="0.15">
      <c r="A9455" s="619" t="s">
        <v>1098</v>
      </c>
      <c r="B9455" s="618">
        <v>2013</v>
      </c>
      <c r="C9455" s="619" t="s">
        <v>437</v>
      </c>
    </row>
    <row r="9456" spans="1:3" x14ac:dyDescent="0.15">
      <c r="A9456" s="619" t="s">
        <v>1098</v>
      </c>
      <c r="B9456" s="618">
        <v>2013</v>
      </c>
      <c r="C9456" s="619" t="s">
        <v>437</v>
      </c>
    </row>
    <row r="9457" spans="1:3" x14ac:dyDescent="0.15">
      <c r="A9457" s="619" t="s">
        <v>1098</v>
      </c>
      <c r="B9457" s="618">
        <v>2013</v>
      </c>
      <c r="C9457" s="619" t="s">
        <v>1080</v>
      </c>
    </row>
    <row r="9458" spans="1:3" x14ac:dyDescent="0.15">
      <c r="A9458" s="619" t="s">
        <v>1098</v>
      </c>
      <c r="B9458" s="618">
        <v>2013</v>
      </c>
      <c r="C9458" s="619" t="s">
        <v>424</v>
      </c>
    </row>
    <row r="9459" spans="1:3" x14ac:dyDescent="0.15">
      <c r="A9459" s="619" t="s">
        <v>1098</v>
      </c>
      <c r="B9459" s="618">
        <v>2013</v>
      </c>
      <c r="C9459" s="619" t="s">
        <v>424</v>
      </c>
    </row>
    <row r="9460" spans="1:3" x14ac:dyDescent="0.15">
      <c r="A9460" s="619" t="s">
        <v>1098</v>
      </c>
      <c r="B9460" s="618">
        <v>2013</v>
      </c>
      <c r="C9460" s="619" t="s">
        <v>424</v>
      </c>
    </row>
    <row r="9461" spans="1:3" x14ac:dyDescent="0.15">
      <c r="A9461" s="619" t="s">
        <v>1098</v>
      </c>
      <c r="B9461" s="618">
        <v>2013</v>
      </c>
      <c r="C9461" s="619" t="s">
        <v>424</v>
      </c>
    </row>
    <row r="9462" spans="1:3" x14ac:dyDescent="0.15">
      <c r="A9462" s="619" t="s">
        <v>1098</v>
      </c>
      <c r="B9462" s="618">
        <v>2013</v>
      </c>
      <c r="C9462" s="619" t="s">
        <v>1080</v>
      </c>
    </row>
    <row r="9463" spans="1:3" x14ac:dyDescent="0.15">
      <c r="A9463" s="619" t="s">
        <v>1098</v>
      </c>
      <c r="B9463" s="618">
        <v>2013</v>
      </c>
      <c r="C9463" s="619" t="s">
        <v>1080</v>
      </c>
    </row>
    <row r="9464" spans="1:3" x14ac:dyDescent="0.15">
      <c r="A9464" s="619" t="s">
        <v>1098</v>
      </c>
      <c r="B9464" s="618">
        <v>2013</v>
      </c>
      <c r="C9464" s="619" t="s">
        <v>1080</v>
      </c>
    </row>
    <row r="9465" spans="1:3" x14ac:dyDescent="0.15">
      <c r="A9465" s="619" t="s">
        <v>1098</v>
      </c>
      <c r="B9465" s="618">
        <v>2013</v>
      </c>
      <c r="C9465" s="619" t="s">
        <v>1080</v>
      </c>
    </row>
    <row r="9466" spans="1:3" x14ac:dyDescent="0.15">
      <c r="A9466" s="619" t="s">
        <v>1098</v>
      </c>
      <c r="B9466" s="618">
        <v>2013</v>
      </c>
      <c r="C9466" s="619" t="s">
        <v>1080</v>
      </c>
    </row>
    <row r="9467" spans="1:3" x14ac:dyDescent="0.15">
      <c r="A9467" s="619" t="s">
        <v>1098</v>
      </c>
      <c r="B9467" s="618">
        <v>2013</v>
      </c>
      <c r="C9467" s="619" t="s">
        <v>424</v>
      </c>
    </row>
    <row r="9468" spans="1:3" x14ac:dyDescent="0.15">
      <c r="A9468" s="619" t="s">
        <v>1098</v>
      </c>
      <c r="B9468" s="618">
        <v>2013</v>
      </c>
      <c r="C9468" s="619" t="s">
        <v>437</v>
      </c>
    </row>
    <row r="9469" spans="1:3" x14ac:dyDescent="0.15">
      <c r="A9469" s="619" t="s">
        <v>1098</v>
      </c>
      <c r="B9469" s="618">
        <v>2013</v>
      </c>
      <c r="C9469" s="619" t="s">
        <v>1103</v>
      </c>
    </row>
    <row r="9470" spans="1:3" x14ac:dyDescent="0.15">
      <c r="A9470" s="619" t="s">
        <v>1098</v>
      </c>
      <c r="B9470" s="618">
        <v>2013</v>
      </c>
      <c r="C9470" s="619" t="s">
        <v>1080</v>
      </c>
    </row>
    <row r="9471" spans="1:3" x14ac:dyDescent="0.15">
      <c r="A9471" s="619" t="s">
        <v>1098</v>
      </c>
      <c r="B9471" s="618">
        <v>2013</v>
      </c>
      <c r="C9471" s="619" t="s">
        <v>424</v>
      </c>
    </row>
    <row r="9472" spans="1:3" x14ac:dyDescent="0.15">
      <c r="A9472" s="619" t="s">
        <v>1098</v>
      </c>
      <c r="B9472" s="618">
        <v>2013</v>
      </c>
      <c r="C9472" s="619" t="s">
        <v>437</v>
      </c>
    </row>
    <row r="9473" spans="1:3" x14ac:dyDescent="0.15">
      <c r="A9473" s="619" t="s">
        <v>1098</v>
      </c>
      <c r="B9473" s="618">
        <v>2013</v>
      </c>
      <c r="C9473" s="619" t="s">
        <v>424</v>
      </c>
    </row>
    <row r="9474" spans="1:3" x14ac:dyDescent="0.15">
      <c r="A9474" s="619" t="s">
        <v>1098</v>
      </c>
      <c r="B9474" s="618">
        <v>2013</v>
      </c>
      <c r="C9474" s="619" t="s">
        <v>1080</v>
      </c>
    </row>
    <row r="9475" spans="1:3" x14ac:dyDescent="0.15">
      <c r="A9475" s="619" t="s">
        <v>1098</v>
      </c>
      <c r="B9475" s="618">
        <v>2013</v>
      </c>
      <c r="C9475" s="619" t="s">
        <v>424</v>
      </c>
    </row>
    <row r="9476" spans="1:3" x14ac:dyDescent="0.15">
      <c r="A9476" s="619" t="s">
        <v>1098</v>
      </c>
      <c r="B9476" s="618">
        <v>2013</v>
      </c>
      <c r="C9476" s="619" t="s">
        <v>424</v>
      </c>
    </row>
    <row r="9477" spans="1:3" x14ac:dyDescent="0.15">
      <c r="A9477" s="619" t="s">
        <v>1098</v>
      </c>
      <c r="B9477" s="618">
        <v>2013</v>
      </c>
      <c r="C9477" s="619" t="s">
        <v>1080</v>
      </c>
    </row>
    <row r="9478" spans="1:3" x14ac:dyDescent="0.15">
      <c r="A9478" s="619" t="s">
        <v>1098</v>
      </c>
      <c r="B9478" s="618">
        <v>2013</v>
      </c>
      <c r="C9478" s="619" t="s">
        <v>424</v>
      </c>
    </row>
    <row r="9479" spans="1:3" x14ac:dyDescent="0.15">
      <c r="A9479" s="619" t="s">
        <v>1098</v>
      </c>
      <c r="B9479" s="618">
        <v>2013</v>
      </c>
      <c r="C9479" s="619" t="s">
        <v>424</v>
      </c>
    </row>
    <row r="9480" spans="1:3" x14ac:dyDescent="0.15">
      <c r="A9480" s="619" t="s">
        <v>1098</v>
      </c>
      <c r="B9480" s="618">
        <v>2013</v>
      </c>
      <c r="C9480" s="619" t="s">
        <v>1080</v>
      </c>
    </row>
    <row r="9481" spans="1:3" x14ac:dyDescent="0.15">
      <c r="A9481" s="619" t="s">
        <v>1098</v>
      </c>
      <c r="B9481" s="618">
        <v>2013</v>
      </c>
      <c r="C9481" s="619" t="s">
        <v>424</v>
      </c>
    </row>
    <row r="9482" spans="1:3" x14ac:dyDescent="0.15">
      <c r="A9482" s="619" t="s">
        <v>1098</v>
      </c>
      <c r="B9482" s="618">
        <v>2013</v>
      </c>
      <c r="C9482" s="619" t="s">
        <v>1080</v>
      </c>
    </row>
    <row r="9483" spans="1:3" x14ac:dyDescent="0.15">
      <c r="A9483" s="619" t="s">
        <v>1098</v>
      </c>
      <c r="B9483" s="618">
        <v>2013</v>
      </c>
      <c r="C9483" s="619" t="s">
        <v>1080</v>
      </c>
    </row>
    <row r="9484" spans="1:3" x14ac:dyDescent="0.15">
      <c r="A9484" s="619" t="s">
        <v>1098</v>
      </c>
      <c r="B9484" s="618">
        <v>2013</v>
      </c>
      <c r="C9484" s="619" t="s">
        <v>1080</v>
      </c>
    </row>
    <row r="9485" spans="1:3" x14ac:dyDescent="0.15">
      <c r="A9485" s="619" t="s">
        <v>1098</v>
      </c>
      <c r="B9485" s="618">
        <v>2013</v>
      </c>
      <c r="C9485" s="619" t="s">
        <v>424</v>
      </c>
    </row>
    <row r="9486" spans="1:3" x14ac:dyDescent="0.15">
      <c r="A9486" s="619" t="s">
        <v>1098</v>
      </c>
      <c r="B9486" s="618">
        <v>2013</v>
      </c>
      <c r="C9486" s="619" t="s">
        <v>424</v>
      </c>
    </row>
    <row r="9487" spans="1:3" x14ac:dyDescent="0.15">
      <c r="A9487" s="619" t="s">
        <v>1098</v>
      </c>
      <c r="B9487" s="618">
        <v>2013</v>
      </c>
      <c r="C9487" s="619" t="s">
        <v>1102</v>
      </c>
    </row>
    <row r="9488" spans="1:3" x14ac:dyDescent="0.15">
      <c r="A9488" s="619" t="s">
        <v>1098</v>
      </c>
      <c r="B9488" s="618">
        <v>2013</v>
      </c>
      <c r="C9488" s="619" t="s">
        <v>424</v>
      </c>
    </row>
    <row r="9489" spans="1:3" x14ac:dyDescent="0.15">
      <c r="A9489" s="619" t="s">
        <v>1098</v>
      </c>
      <c r="B9489" s="618">
        <v>2013</v>
      </c>
      <c r="C9489" s="619" t="s">
        <v>437</v>
      </c>
    </row>
    <row r="9490" spans="1:3" x14ac:dyDescent="0.15">
      <c r="A9490" s="619" t="s">
        <v>1098</v>
      </c>
      <c r="B9490" s="618">
        <v>2013</v>
      </c>
      <c r="C9490" s="619" t="s">
        <v>424</v>
      </c>
    </row>
    <row r="9491" spans="1:3" x14ac:dyDescent="0.15">
      <c r="A9491" s="619" t="s">
        <v>1098</v>
      </c>
      <c r="B9491" s="618">
        <v>2013</v>
      </c>
      <c r="C9491" s="619" t="s">
        <v>1080</v>
      </c>
    </row>
    <row r="9492" spans="1:3" x14ac:dyDescent="0.15">
      <c r="A9492" s="619" t="s">
        <v>1098</v>
      </c>
      <c r="B9492" s="618">
        <v>2013</v>
      </c>
      <c r="C9492" s="619" t="s">
        <v>1103</v>
      </c>
    </row>
    <row r="9493" spans="1:3" x14ac:dyDescent="0.15">
      <c r="A9493" s="619" t="s">
        <v>1098</v>
      </c>
      <c r="B9493" s="618">
        <v>2013</v>
      </c>
      <c r="C9493" s="619" t="s">
        <v>424</v>
      </c>
    </row>
    <row r="9494" spans="1:3" x14ac:dyDescent="0.15">
      <c r="A9494" s="619" t="s">
        <v>1098</v>
      </c>
      <c r="B9494" s="618">
        <v>2013</v>
      </c>
      <c r="C9494" s="619" t="s">
        <v>1080</v>
      </c>
    </row>
    <row r="9495" spans="1:3" x14ac:dyDescent="0.15">
      <c r="A9495" s="619" t="s">
        <v>1098</v>
      </c>
      <c r="B9495" s="618">
        <v>2013</v>
      </c>
      <c r="C9495" s="619" t="s">
        <v>424</v>
      </c>
    </row>
    <row r="9496" spans="1:3" x14ac:dyDescent="0.15">
      <c r="A9496" s="619" t="s">
        <v>1098</v>
      </c>
      <c r="B9496" s="618">
        <v>2013</v>
      </c>
      <c r="C9496" s="619" t="s">
        <v>1080</v>
      </c>
    </row>
    <row r="9497" spans="1:3" x14ac:dyDescent="0.15">
      <c r="A9497" s="619" t="s">
        <v>1098</v>
      </c>
      <c r="B9497" s="618">
        <v>2013</v>
      </c>
      <c r="C9497" s="619" t="s">
        <v>1080</v>
      </c>
    </row>
    <row r="9498" spans="1:3" x14ac:dyDescent="0.15">
      <c r="A9498" s="619" t="s">
        <v>1098</v>
      </c>
      <c r="B9498" s="618">
        <v>2013</v>
      </c>
      <c r="C9498" s="619" t="s">
        <v>424</v>
      </c>
    </row>
    <row r="9499" spans="1:3" x14ac:dyDescent="0.15">
      <c r="A9499" s="619" t="s">
        <v>1098</v>
      </c>
      <c r="B9499" s="618">
        <v>2013</v>
      </c>
      <c r="C9499" s="619" t="s">
        <v>424</v>
      </c>
    </row>
    <row r="9500" spans="1:3" x14ac:dyDescent="0.15">
      <c r="A9500" s="619" t="s">
        <v>1098</v>
      </c>
      <c r="B9500" s="618">
        <v>2013</v>
      </c>
      <c r="C9500" s="619" t="s">
        <v>424</v>
      </c>
    </row>
    <row r="9501" spans="1:3" x14ac:dyDescent="0.15">
      <c r="A9501" s="619" t="s">
        <v>1098</v>
      </c>
      <c r="B9501" s="618">
        <v>2013</v>
      </c>
      <c r="C9501" s="619" t="s">
        <v>1103</v>
      </c>
    </row>
    <row r="9502" spans="1:3" x14ac:dyDescent="0.15">
      <c r="A9502" s="619" t="s">
        <v>1098</v>
      </c>
      <c r="B9502" s="618">
        <v>2013</v>
      </c>
      <c r="C9502" s="619" t="s">
        <v>1080</v>
      </c>
    </row>
    <row r="9503" spans="1:3" x14ac:dyDescent="0.15">
      <c r="A9503" s="619" t="s">
        <v>1098</v>
      </c>
      <c r="B9503" s="618">
        <v>2013</v>
      </c>
      <c r="C9503" s="619" t="s">
        <v>1103</v>
      </c>
    </row>
    <row r="9504" spans="1:3" x14ac:dyDescent="0.15">
      <c r="A9504" s="619" t="s">
        <v>1098</v>
      </c>
      <c r="B9504" s="618">
        <v>2013</v>
      </c>
      <c r="C9504" s="619" t="s">
        <v>1104</v>
      </c>
    </row>
    <row r="9505" spans="1:3" x14ac:dyDescent="0.15">
      <c r="A9505" s="619" t="s">
        <v>1098</v>
      </c>
      <c r="B9505" s="618">
        <v>2013</v>
      </c>
      <c r="C9505" s="619" t="s">
        <v>424</v>
      </c>
    </row>
    <row r="9506" spans="1:3" x14ac:dyDescent="0.15">
      <c r="A9506" s="619" t="s">
        <v>1098</v>
      </c>
      <c r="B9506" s="618">
        <v>2013</v>
      </c>
      <c r="C9506" s="619" t="s">
        <v>1080</v>
      </c>
    </row>
    <row r="9507" spans="1:3" x14ac:dyDescent="0.15">
      <c r="A9507" s="619" t="s">
        <v>1098</v>
      </c>
      <c r="B9507" s="618">
        <v>2013</v>
      </c>
      <c r="C9507" s="619" t="s">
        <v>424</v>
      </c>
    </row>
    <row r="9508" spans="1:3" x14ac:dyDescent="0.15">
      <c r="A9508" s="619" t="s">
        <v>1098</v>
      </c>
      <c r="B9508" s="618">
        <v>2013</v>
      </c>
      <c r="C9508" s="619" t="s">
        <v>437</v>
      </c>
    </row>
    <row r="9509" spans="1:3" x14ac:dyDescent="0.15">
      <c r="A9509" s="619" t="s">
        <v>1098</v>
      </c>
      <c r="B9509" s="618">
        <v>2013</v>
      </c>
      <c r="C9509" s="619" t="s">
        <v>424</v>
      </c>
    </row>
    <row r="9510" spans="1:3" x14ac:dyDescent="0.15">
      <c r="A9510" s="619" t="s">
        <v>1098</v>
      </c>
      <c r="B9510" s="618">
        <v>2013</v>
      </c>
      <c r="C9510" s="619" t="s">
        <v>437</v>
      </c>
    </row>
    <row r="9511" spans="1:3" x14ac:dyDescent="0.15">
      <c r="A9511" s="619" t="s">
        <v>1098</v>
      </c>
      <c r="B9511" s="618">
        <v>2013</v>
      </c>
      <c r="C9511" s="619" t="s">
        <v>424</v>
      </c>
    </row>
    <row r="9512" spans="1:3" x14ac:dyDescent="0.15">
      <c r="A9512" s="619" t="s">
        <v>1098</v>
      </c>
      <c r="B9512" s="618">
        <v>2013</v>
      </c>
      <c r="C9512" s="619" t="s">
        <v>1102</v>
      </c>
    </row>
    <row r="9513" spans="1:3" x14ac:dyDescent="0.15">
      <c r="A9513" s="619" t="s">
        <v>1098</v>
      </c>
      <c r="B9513" s="618">
        <v>2013</v>
      </c>
      <c r="C9513" s="619" t="s">
        <v>1102</v>
      </c>
    </row>
    <row r="9514" spans="1:3" x14ac:dyDescent="0.15">
      <c r="A9514" s="619" t="s">
        <v>1098</v>
      </c>
      <c r="B9514" s="618">
        <v>2013</v>
      </c>
      <c r="C9514" s="619" t="s">
        <v>1080</v>
      </c>
    </row>
    <row r="9515" spans="1:3" x14ac:dyDescent="0.15">
      <c r="A9515" s="619" t="s">
        <v>1098</v>
      </c>
      <c r="B9515" s="618">
        <v>2013</v>
      </c>
      <c r="C9515" s="619" t="s">
        <v>437</v>
      </c>
    </row>
    <row r="9516" spans="1:3" x14ac:dyDescent="0.15">
      <c r="A9516" s="619" t="s">
        <v>1098</v>
      </c>
      <c r="B9516" s="618">
        <v>2013</v>
      </c>
      <c r="C9516" s="619" t="s">
        <v>424</v>
      </c>
    </row>
    <row r="9517" spans="1:3" x14ac:dyDescent="0.15">
      <c r="A9517" s="619" t="s">
        <v>1098</v>
      </c>
      <c r="B9517" s="618">
        <v>2013</v>
      </c>
      <c r="C9517" s="619" t="s">
        <v>437</v>
      </c>
    </row>
    <row r="9518" spans="1:3" x14ac:dyDescent="0.15">
      <c r="A9518" s="619" t="s">
        <v>1098</v>
      </c>
      <c r="B9518" s="618">
        <v>2013</v>
      </c>
      <c r="C9518" s="619" t="s">
        <v>437</v>
      </c>
    </row>
    <row r="9519" spans="1:3" x14ac:dyDescent="0.15">
      <c r="A9519" s="619" t="s">
        <v>1098</v>
      </c>
      <c r="B9519" s="618">
        <v>2013</v>
      </c>
      <c r="C9519" s="619" t="s">
        <v>437</v>
      </c>
    </row>
    <row r="9520" spans="1:3" x14ac:dyDescent="0.15">
      <c r="A9520" s="619" t="s">
        <v>1098</v>
      </c>
      <c r="B9520" s="618">
        <v>2013</v>
      </c>
      <c r="C9520" s="619" t="s">
        <v>424</v>
      </c>
    </row>
    <row r="9521" spans="1:3" x14ac:dyDescent="0.15">
      <c r="A9521" s="619" t="s">
        <v>1098</v>
      </c>
      <c r="B9521" s="618">
        <v>2013</v>
      </c>
      <c r="C9521" s="619" t="s">
        <v>1104</v>
      </c>
    </row>
    <row r="9522" spans="1:3" x14ac:dyDescent="0.15">
      <c r="A9522" s="619" t="s">
        <v>1098</v>
      </c>
      <c r="B9522" s="618">
        <v>2013</v>
      </c>
      <c r="C9522" s="619" t="s">
        <v>437</v>
      </c>
    </row>
    <row r="9523" spans="1:3" x14ac:dyDescent="0.15">
      <c r="A9523" s="619" t="s">
        <v>1098</v>
      </c>
      <c r="B9523" s="618">
        <v>2013</v>
      </c>
      <c r="C9523" s="619" t="s">
        <v>1103</v>
      </c>
    </row>
    <row r="9524" spans="1:3" x14ac:dyDescent="0.15">
      <c r="A9524" s="619" t="s">
        <v>1098</v>
      </c>
      <c r="B9524" s="618">
        <v>2013</v>
      </c>
      <c r="C9524" s="619" t="s">
        <v>437</v>
      </c>
    </row>
    <row r="9525" spans="1:3" x14ac:dyDescent="0.15">
      <c r="A9525" s="619" t="s">
        <v>1098</v>
      </c>
      <c r="B9525" s="618">
        <v>2013</v>
      </c>
      <c r="C9525" s="619" t="s">
        <v>437</v>
      </c>
    </row>
    <row r="9526" spans="1:3" x14ac:dyDescent="0.15">
      <c r="A9526" s="619" t="s">
        <v>1098</v>
      </c>
      <c r="B9526" s="618">
        <v>2013</v>
      </c>
      <c r="C9526" s="619" t="s">
        <v>437</v>
      </c>
    </row>
    <row r="9527" spans="1:3" x14ac:dyDescent="0.15">
      <c r="A9527" s="619" t="s">
        <v>1098</v>
      </c>
      <c r="B9527" s="618">
        <v>2013</v>
      </c>
      <c r="C9527" s="619" t="s">
        <v>437</v>
      </c>
    </row>
    <row r="9528" spans="1:3" x14ac:dyDescent="0.15">
      <c r="A9528" s="619" t="s">
        <v>1098</v>
      </c>
      <c r="B9528" s="618">
        <v>2013</v>
      </c>
      <c r="C9528" s="619" t="s">
        <v>424</v>
      </c>
    </row>
    <row r="9529" spans="1:3" x14ac:dyDescent="0.15">
      <c r="A9529" s="619" t="s">
        <v>1098</v>
      </c>
      <c r="B9529" s="618">
        <v>2013</v>
      </c>
      <c r="C9529" s="619" t="s">
        <v>424</v>
      </c>
    </row>
    <row r="9530" spans="1:3" x14ac:dyDescent="0.15">
      <c r="A9530" s="619" t="s">
        <v>1098</v>
      </c>
      <c r="B9530" s="618">
        <v>2013</v>
      </c>
      <c r="C9530" s="619" t="s">
        <v>424</v>
      </c>
    </row>
    <row r="9531" spans="1:3" x14ac:dyDescent="0.15">
      <c r="A9531" s="619" t="s">
        <v>1098</v>
      </c>
      <c r="B9531" s="618">
        <v>2013</v>
      </c>
      <c r="C9531" s="619" t="s">
        <v>455</v>
      </c>
    </row>
    <row r="9532" spans="1:3" x14ac:dyDescent="0.15">
      <c r="A9532" s="619" t="s">
        <v>1098</v>
      </c>
      <c r="B9532" s="618">
        <v>2013</v>
      </c>
      <c r="C9532" s="619" t="s">
        <v>424</v>
      </c>
    </row>
    <row r="9533" spans="1:3" x14ac:dyDescent="0.15">
      <c r="A9533" s="619" t="s">
        <v>1098</v>
      </c>
      <c r="B9533" s="618">
        <v>2013</v>
      </c>
      <c r="C9533" s="619" t="s">
        <v>1080</v>
      </c>
    </row>
    <row r="9534" spans="1:3" x14ac:dyDescent="0.15">
      <c r="A9534" s="619" t="s">
        <v>1098</v>
      </c>
      <c r="B9534" s="618">
        <v>2013</v>
      </c>
      <c r="C9534" s="619" t="s">
        <v>424</v>
      </c>
    </row>
    <row r="9535" spans="1:3" x14ac:dyDescent="0.15">
      <c r="A9535" s="619" t="s">
        <v>1098</v>
      </c>
      <c r="B9535" s="618">
        <v>2013</v>
      </c>
      <c r="C9535" s="619" t="s">
        <v>424</v>
      </c>
    </row>
    <row r="9536" spans="1:3" x14ac:dyDescent="0.15">
      <c r="A9536" s="619" t="s">
        <v>1098</v>
      </c>
      <c r="B9536" s="618">
        <v>2013</v>
      </c>
      <c r="C9536" s="619" t="s">
        <v>437</v>
      </c>
    </row>
    <row r="9537" spans="1:3" x14ac:dyDescent="0.15">
      <c r="A9537" s="619" t="s">
        <v>1098</v>
      </c>
      <c r="B9537" s="618">
        <v>2013</v>
      </c>
      <c r="C9537" s="619" t="s">
        <v>424</v>
      </c>
    </row>
    <row r="9538" spans="1:3" x14ac:dyDescent="0.15">
      <c r="A9538" s="619" t="s">
        <v>1098</v>
      </c>
      <c r="B9538" s="618">
        <v>2013</v>
      </c>
      <c r="C9538" s="619" t="s">
        <v>424</v>
      </c>
    </row>
    <row r="9539" spans="1:3" x14ac:dyDescent="0.15">
      <c r="A9539" s="619" t="s">
        <v>1098</v>
      </c>
      <c r="B9539" s="618">
        <v>2013</v>
      </c>
      <c r="C9539" s="619" t="s">
        <v>424</v>
      </c>
    </row>
    <row r="9540" spans="1:3" x14ac:dyDescent="0.15">
      <c r="A9540" s="618" t="s">
        <v>1098</v>
      </c>
      <c r="B9540" s="618">
        <v>2013</v>
      </c>
      <c r="C9540" s="619" t="s">
        <v>424</v>
      </c>
    </row>
    <row r="9541" spans="1:3" x14ac:dyDescent="0.15">
      <c r="A9541" s="618" t="s">
        <v>1098</v>
      </c>
      <c r="B9541" s="618">
        <v>2013</v>
      </c>
      <c r="C9541" s="619" t="s">
        <v>437</v>
      </c>
    </row>
    <row r="9542" spans="1:3" x14ac:dyDescent="0.15">
      <c r="A9542" s="618" t="s">
        <v>1098</v>
      </c>
      <c r="B9542" s="618">
        <v>2013</v>
      </c>
      <c r="C9542" s="619" t="s">
        <v>437</v>
      </c>
    </row>
    <row r="9543" spans="1:3" x14ac:dyDescent="0.15">
      <c r="A9543" s="619" t="s">
        <v>1098</v>
      </c>
      <c r="B9543" s="618">
        <v>2013</v>
      </c>
      <c r="C9543" s="619" t="s">
        <v>437</v>
      </c>
    </row>
    <row r="9544" spans="1:3" x14ac:dyDescent="0.15">
      <c r="A9544" s="618" t="s">
        <v>1098</v>
      </c>
      <c r="B9544" s="618">
        <v>2013</v>
      </c>
      <c r="C9544" s="619" t="s">
        <v>424</v>
      </c>
    </row>
    <row r="9545" spans="1:3" x14ac:dyDescent="0.15">
      <c r="A9545" s="618" t="s">
        <v>1098</v>
      </c>
      <c r="B9545" s="618">
        <v>2013</v>
      </c>
      <c r="C9545" s="619" t="s">
        <v>437</v>
      </c>
    </row>
    <row r="9546" spans="1:3" x14ac:dyDescent="0.15">
      <c r="A9546" s="619" t="s">
        <v>1098</v>
      </c>
      <c r="B9546" s="618">
        <v>2013</v>
      </c>
      <c r="C9546" s="619" t="s">
        <v>437</v>
      </c>
    </row>
    <row r="9547" spans="1:3" x14ac:dyDescent="0.15">
      <c r="A9547" s="619" t="s">
        <v>1098</v>
      </c>
      <c r="B9547" s="618">
        <v>2013</v>
      </c>
      <c r="C9547" s="619" t="s">
        <v>424</v>
      </c>
    </row>
    <row r="9548" spans="1:3" x14ac:dyDescent="0.15">
      <c r="A9548" s="619" t="s">
        <v>1098</v>
      </c>
      <c r="B9548" s="618">
        <v>2013</v>
      </c>
      <c r="C9548" s="619" t="s">
        <v>1102</v>
      </c>
    </row>
    <row r="9549" spans="1:3" x14ac:dyDescent="0.15">
      <c r="A9549" s="619" t="s">
        <v>1098</v>
      </c>
      <c r="B9549" s="618">
        <v>2013</v>
      </c>
      <c r="C9549" s="619" t="s">
        <v>424</v>
      </c>
    </row>
    <row r="9550" spans="1:3" x14ac:dyDescent="0.15">
      <c r="A9550" s="619" t="s">
        <v>1098</v>
      </c>
      <c r="B9550" s="618">
        <v>2013</v>
      </c>
      <c r="C9550" s="619" t="s">
        <v>424</v>
      </c>
    </row>
    <row r="9551" spans="1:3" x14ac:dyDescent="0.15">
      <c r="A9551" s="619" t="s">
        <v>1098</v>
      </c>
      <c r="B9551" s="618">
        <v>2013</v>
      </c>
      <c r="C9551" s="619" t="s">
        <v>424</v>
      </c>
    </row>
    <row r="9552" spans="1:3" x14ac:dyDescent="0.15">
      <c r="A9552" s="619" t="s">
        <v>1098</v>
      </c>
      <c r="B9552" s="618">
        <v>2013</v>
      </c>
      <c r="C9552" s="619" t="s">
        <v>437</v>
      </c>
    </row>
    <row r="9553" spans="1:3" x14ac:dyDescent="0.15">
      <c r="A9553" s="619" t="s">
        <v>1098</v>
      </c>
      <c r="B9553" s="618">
        <v>2013</v>
      </c>
      <c r="C9553" s="619" t="s">
        <v>424</v>
      </c>
    </row>
    <row r="9554" spans="1:3" x14ac:dyDescent="0.15">
      <c r="A9554" s="618" t="s">
        <v>1098</v>
      </c>
      <c r="B9554" s="618">
        <v>2013</v>
      </c>
      <c r="C9554" s="619" t="s">
        <v>437</v>
      </c>
    </row>
    <row r="9555" spans="1:3" x14ac:dyDescent="0.15">
      <c r="A9555" s="619" t="s">
        <v>1098</v>
      </c>
      <c r="B9555" s="618">
        <v>2013</v>
      </c>
      <c r="C9555" s="619" t="s">
        <v>437</v>
      </c>
    </row>
    <row r="9556" spans="1:3" x14ac:dyDescent="0.15">
      <c r="A9556" s="618" t="s">
        <v>1098</v>
      </c>
      <c r="B9556" s="618">
        <v>2013</v>
      </c>
      <c r="C9556" s="619" t="s">
        <v>437</v>
      </c>
    </row>
    <row r="9557" spans="1:3" x14ac:dyDescent="0.15">
      <c r="A9557" s="618" t="s">
        <v>1098</v>
      </c>
      <c r="B9557" s="618">
        <v>2013</v>
      </c>
      <c r="C9557" s="619" t="s">
        <v>437</v>
      </c>
    </row>
    <row r="9558" spans="1:3" x14ac:dyDescent="0.15">
      <c r="A9558" s="618" t="s">
        <v>1098</v>
      </c>
      <c r="B9558" s="618">
        <v>2013</v>
      </c>
      <c r="C9558" s="619" t="s">
        <v>437</v>
      </c>
    </row>
    <row r="9559" spans="1:3" x14ac:dyDescent="0.15">
      <c r="A9559" s="618" t="s">
        <v>1098</v>
      </c>
      <c r="B9559" s="618">
        <v>2013</v>
      </c>
      <c r="C9559" s="619" t="s">
        <v>424</v>
      </c>
    </row>
    <row r="9560" spans="1:3" x14ac:dyDescent="0.15">
      <c r="A9560" s="619" t="s">
        <v>1098</v>
      </c>
      <c r="B9560" s="618">
        <v>2013</v>
      </c>
      <c r="C9560" s="619" t="s">
        <v>424</v>
      </c>
    </row>
    <row r="9561" spans="1:3" x14ac:dyDescent="0.15">
      <c r="A9561" s="619" t="s">
        <v>1098</v>
      </c>
      <c r="B9561" s="618">
        <v>2013</v>
      </c>
      <c r="C9561" s="619" t="s">
        <v>437</v>
      </c>
    </row>
    <row r="9562" spans="1:3" x14ac:dyDescent="0.15">
      <c r="A9562" s="618" t="s">
        <v>1098</v>
      </c>
      <c r="B9562" s="618">
        <v>2013</v>
      </c>
      <c r="C9562" s="619" t="s">
        <v>437</v>
      </c>
    </row>
    <row r="9563" spans="1:3" x14ac:dyDescent="0.15">
      <c r="A9563" s="618" t="s">
        <v>1098</v>
      </c>
      <c r="B9563" s="618">
        <v>2013</v>
      </c>
      <c r="C9563" s="619" t="s">
        <v>1080</v>
      </c>
    </row>
    <row r="9564" spans="1:3" x14ac:dyDescent="0.15">
      <c r="A9564" s="619" t="s">
        <v>1098</v>
      </c>
      <c r="B9564" s="618">
        <v>2013</v>
      </c>
      <c r="C9564" s="619" t="s">
        <v>424</v>
      </c>
    </row>
    <row r="9565" spans="1:3" x14ac:dyDescent="0.15">
      <c r="A9565" s="619" t="s">
        <v>1098</v>
      </c>
      <c r="B9565" s="618">
        <v>2013</v>
      </c>
      <c r="C9565" s="619" t="s">
        <v>437</v>
      </c>
    </row>
    <row r="9566" spans="1:3" x14ac:dyDescent="0.15">
      <c r="A9566" s="618" t="s">
        <v>1098</v>
      </c>
      <c r="B9566" s="618">
        <v>2013</v>
      </c>
      <c r="C9566" s="619" t="s">
        <v>1080</v>
      </c>
    </row>
    <row r="9567" spans="1:3" x14ac:dyDescent="0.15">
      <c r="A9567" s="618" t="s">
        <v>1098</v>
      </c>
      <c r="B9567" s="618">
        <v>2013</v>
      </c>
      <c r="C9567" s="619" t="s">
        <v>1103</v>
      </c>
    </row>
    <row r="9568" spans="1:3" x14ac:dyDescent="0.15">
      <c r="A9568" s="618" t="s">
        <v>1098</v>
      </c>
      <c r="B9568" s="618">
        <v>2013</v>
      </c>
      <c r="C9568" s="619" t="s">
        <v>424</v>
      </c>
    </row>
    <row r="9569" spans="1:3" x14ac:dyDescent="0.15">
      <c r="A9569" s="618" t="s">
        <v>1098</v>
      </c>
      <c r="B9569" s="618">
        <v>2013</v>
      </c>
      <c r="C9569" s="619" t="s">
        <v>424</v>
      </c>
    </row>
    <row r="9570" spans="1:3" x14ac:dyDescent="0.15">
      <c r="A9570" s="618" t="s">
        <v>1098</v>
      </c>
      <c r="B9570" s="618">
        <v>2013</v>
      </c>
      <c r="C9570" s="619" t="s">
        <v>424</v>
      </c>
    </row>
    <row r="9571" spans="1:3" x14ac:dyDescent="0.15">
      <c r="A9571" s="618" t="s">
        <v>1098</v>
      </c>
      <c r="B9571" s="618">
        <v>2013</v>
      </c>
      <c r="C9571" s="619" t="s">
        <v>424</v>
      </c>
    </row>
    <row r="9572" spans="1:3" x14ac:dyDescent="0.15">
      <c r="A9572" s="618" t="s">
        <v>1098</v>
      </c>
      <c r="B9572" s="618">
        <v>2013</v>
      </c>
      <c r="C9572" s="619" t="s">
        <v>424</v>
      </c>
    </row>
    <row r="9573" spans="1:3" x14ac:dyDescent="0.15">
      <c r="A9573" s="618" t="s">
        <v>1098</v>
      </c>
      <c r="B9573" s="618">
        <v>2013</v>
      </c>
      <c r="C9573" s="619" t="s">
        <v>437</v>
      </c>
    </row>
    <row r="9574" spans="1:3" x14ac:dyDescent="0.15">
      <c r="A9574" s="618" t="s">
        <v>1098</v>
      </c>
      <c r="B9574" s="618">
        <v>2013</v>
      </c>
      <c r="C9574" s="619" t="s">
        <v>1080</v>
      </c>
    </row>
    <row r="9575" spans="1:3" x14ac:dyDescent="0.15">
      <c r="A9575" s="618" t="s">
        <v>1098</v>
      </c>
      <c r="B9575" s="618">
        <v>2013</v>
      </c>
      <c r="C9575" s="619" t="s">
        <v>1104</v>
      </c>
    </row>
    <row r="9576" spans="1:3" x14ac:dyDescent="0.15">
      <c r="A9576" s="618" t="s">
        <v>1098</v>
      </c>
      <c r="B9576" s="618">
        <v>2013</v>
      </c>
      <c r="C9576" s="619" t="s">
        <v>1104</v>
      </c>
    </row>
    <row r="9577" spans="1:3" x14ac:dyDescent="0.15">
      <c r="A9577" s="618" t="s">
        <v>1098</v>
      </c>
      <c r="B9577" s="618">
        <v>2013</v>
      </c>
      <c r="C9577" s="619" t="s">
        <v>1080</v>
      </c>
    </row>
    <row r="9578" spans="1:3" x14ac:dyDescent="0.15">
      <c r="A9578" s="618" t="s">
        <v>1098</v>
      </c>
      <c r="B9578" s="618">
        <v>2013</v>
      </c>
      <c r="C9578" s="619" t="s">
        <v>424</v>
      </c>
    </row>
    <row r="9579" spans="1:3" x14ac:dyDescent="0.15">
      <c r="A9579" s="618" t="s">
        <v>1098</v>
      </c>
      <c r="B9579" s="618">
        <v>2013</v>
      </c>
      <c r="C9579" s="619" t="s">
        <v>1103</v>
      </c>
    </row>
    <row r="9580" spans="1:3" x14ac:dyDescent="0.15">
      <c r="A9580" s="618" t="s">
        <v>1098</v>
      </c>
      <c r="B9580" s="618">
        <v>2013</v>
      </c>
      <c r="C9580" s="619" t="s">
        <v>1080</v>
      </c>
    </row>
    <row r="9581" spans="1:3" x14ac:dyDescent="0.15">
      <c r="A9581" s="618" t="s">
        <v>1098</v>
      </c>
      <c r="B9581" s="618">
        <v>2013</v>
      </c>
      <c r="C9581" s="619" t="s">
        <v>424</v>
      </c>
    </row>
    <row r="9582" spans="1:3" x14ac:dyDescent="0.15">
      <c r="A9582" s="618" t="s">
        <v>1098</v>
      </c>
      <c r="B9582" s="618">
        <v>2013</v>
      </c>
      <c r="C9582" s="619" t="s">
        <v>1080</v>
      </c>
    </row>
    <row r="9583" spans="1:3" x14ac:dyDescent="0.15">
      <c r="A9583" s="618" t="s">
        <v>1098</v>
      </c>
      <c r="B9583" s="618">
        <v>2013</v>
      </c>
      <c r="C9583" s="619" t="s">
        <v>437</v>
      </c>
    </row>
    <row r="9584" spans="1:3" x14ac:dyDescent="0.15">
      <c r="A9584" s="618" t="s">
        <v>1098</v>
      </c>
      <c r="B9584" s="618">
        <v>2013</v>
      </c>
      <c r="C9584" s="619" t="s">
        <v>1080</v>
      </c>
    </row>
    <row r="9585" spans="1:3" x14ac:dyDescent="0.15">
      <c r="A9585" s="618" t="s">
        <v>1098</v>
      </c>
      <c r="B9585" s="618">
        <v>2013</v>
      </c>
      <c r="C9585" s="619" t="s">
        <v>1080</v>
      </c>
    </row>
    <row r="9586" spans="1:3" x14ac:dyDescent="0.15">
      <c r="A9586" s="618" t="s">
        <v>1098</v>
      </c>
      <c r="B9586" s="618">
        <v>2013</v>
      </c>
      <c r="C9586" s="619" t="s">
        <v>1080</v>
      </c>
    </row>
    <row r="9587" spans="1:3" x14ac:dyDescent="0.15">
      <c r="A9587" s="618" t="s">
        <v>1098</v>
      </c>
      <c r="B9587" s="618">
        <v>2013</v>
      </c>
      <c r="C9587" s="619" t="s">
        <v>1080</v>
      </c>
    </row>
    <row r="9588" spans="1:3" x14ac:dyDescent="0.15">
      <c r="A9588" s="618" t="s">
        <v>1098</v>
      </c>
      <c r="B9588" s="618">
        <v>2013</v>
      </c>
      <c r="C9588" s="619" t="s">
        <v>424</v>
      </c>
    </row>
    <row r="9589" spans="1:3" x14ac:dyDescent="0.15">
      <c r="A9589" s="618" t="s">
        <v>1098</v>
      </c>
      <c r="B9589" s="618">
        <v>2013</v>
      </c>
      <c r="C9589" s="619" t="s">
        <v>424</v>
      </c>
    </row>
    <row r="9590" spans="1:3" x14ac:dyDescent="0.15">
      <c r="A9590" s="618" t="s">
        <v>1098</v>
      </c>
      <c r="B9590" s="618">
        <v>2013</v>
      </c>
      <c r="C9590" s="619" t="s">
        <v>424</v>
      </c>
    </row>
    <row r="9591" spans="1:3" x14ac:dyDescent="0.15">
      <c r="A9591" s="618" t="s">
        <v>1098</v>
      </c>
      <c r="B9591" s="618">
        <v>2013</v>
      </c>
      <c r="C9591" s="619" t="s">
        <v>424</v>
      </c>
    </row>
    <row r="9592" spans="1:3" x14ac:dyDescent="0.15">
      <c r="A9592" s="618" t="s">
        <v>1098</v>
      </c>
      <c r="B9592" s="618">
        <v>2013</v>
      </c>
      <c r="C9592" s="619" t="s">
        <v>1080</v>
      </c>
    </row>
    <row r="9593" spans="1:3" x14ac:dyDescent="0.15">
      <c r="A9593" s="618" t="s">
        <v>1098</v>
      </c>
      <c r="B9593" s="618">
        <v>2013</v>
      </c>
      <c r="C9593" s="619" t="s">
        <v>1102</v>
      </c>
    </row>
    <row r="9594" spans="1:3" x14ac:dyDescent="0.15">
      <c r="A9594" s="619" t="s">
        <v>1098</v>
      </c>
      <c r="B9594" s="618">
        <v>2013</v>
      </c>
      <c r="C9594" s="619" t="s">
        <v>424</v>
      </c>
    </row>
    <row r="9595" spans="1:3" x14ac:dyDescent="0.15">
      <c r="A9595" s="618" t="s">
        <v>1098</v>
      </c>
      <c r="B9595" s="618">
        <v>2013</v>
      </c>
      <c r="C9595" s="619" t="s">
        <v>424</v>
      </c>
    </row>
    <row r="9596" spans="1:3" x14ac:dyDescent="0.15">
      <c r="A9596" s="618" t="s">
        <v>1098</v>
      </c>
      <c r="B9596" s="618">
        <v>2013</v>
      </c>
      <c r="C9596" s="619" t="s">
        <v>424</v>
      </c>
    </row>
    <row r="9597" spans="1:3" x14ac:dyDescent="0.15">
      <c r="A9597" s="618" t="s">
        <v>1098</v>
      </c>
      <c r="B9597" s="618">
        <v>2013</v>
      </c>
      <c r="C9597" s="619" t="s">
        <v>424</v>
      </c>
    </row>
    <row r="9598" spans="1:3" x14ac:dyDescent="0.15">
      <c r="A9598" s="618" t="s">
        <v>1098</v>
      </c>
      <c r="B9598" s="618">
        <v>2013</v>
      </c>
      <c r="C9598" s="619" t="s">
        <v>437</v>
      </c>
    </row>
    <row r="9599" spans="1:3" x14ac:dyDescent="0.15">
      <c r="A9599" s="618" t="s">
        <v>1098</v>
      </c>
      <c r="B9599" s="618">
        <v>2013</v>
      </c>
      <c r="C9599" s="619" t="s">
        <v>1080</v>
      </c>
    </row>
    <row r="9600" spans="1:3" x14ac:dyDescent="0.15">
      <c r="A9600" s="618" t="s">
        <v>1098</v>
      </c>
      <c r="B9600" s="618">
        <v>2013</v>
      </c>
      <c r="C9600" s="619" t="s">
        <v>1080</v>
      </c>
    </row>
    <row r="9601" spans="1:3" x14ac:dyDescent="0.15">
      <c r="A9601" s="618" t="s">
        <v>1098</v>
      </c>
      <c r="B9601" s="618">
        <v>2013</v>
      </c>
      <c r="C9601" s="619" t="s">
        <v>1103</v>
      </c>
    </row>
    <row r="9602" spans="1:3" x14ac:dyDescent="0.15">
      <c r="A9602" s="618" t="s">
        <v>1098</v>
      </c>
      <c r="B9602" s="618">
        <v>2013</v>
      </c>
      <c r="C9602" s="619" t="s">
        <v>1103</v>
      </c>
    </row>
    <row r="9603" spans="1:3" x14ac:dyDescent="0.15">
      <c r="A9603" s="618" t="s">
        <v>1098</v>
      </c>
      <c r="B9603" s="618">
        <v>2013</v>
      </c>
      <c r="C9603" s="619" t="s">
        <v>1103</v>
      </c>
    </row>
    <row r="9604" spans="1:3" x14ac:dyDescent="0.15">
      <c r="A9604" s="619" t="s">
        <v>1098</v>
      </c>
      <c r="B9604" s="618">
        <v>2013</v>
      </c>
      <c r="C9604" s="619" t="s">
        <v>1080</v>
      </c>
    </row>
    <row r="9605" spans="1:3" x14ac:dyDescent="0.15">
      <c r="A9605" s="618" t="s">
        <v>1098</v>
      </c>
      <c r="B9605" s="618">
        <v>2013</v>
      </c>
      <c r="C9605" s="619" t="s">
        <v>1104</v>
      </c>
    </row>
    <row r="9606" spans="1:3" x14ac:dyDescent="0.15">
      <c r="A9606" s="619" t="s">
        <v>1098</v>
      </c>
      <c r="B9606" s="618">
        <v>2013</v>
      </c>
      <c r="C9606" s="619" t="s">
        <v>424</v>
      </c>
    </row>
    <row r="9607" spans="1:3" x14ac:dyDescent="0.15">
      <c r="A9607" s="618" t="s">
        <v>1098</v>
      </c>
      <c r="B9607" s="618">
        <v>2013</v>
      </c>
      <c r="C9607" s="619" t="s">
        <v>424</v>
      </c>
    </row>
    <row r="9608" spans="1:3" x14ac:dyDescent="0.15">
      <c r="A9608" s="618" t="s">
        <v>1098</v>
      </c>
      <c r="B9608" s="618">
        <v>2013</v>
      </c>
      <c r="C9608" s="619" t="s">
        <v>424</v>
      </c>
    </row>
    <row r="9609" spans="1:3" x14ac:dyDescent="0.15">
      <c r="A9609" s="618" t="s">
        <v>1098</v>
      </c>
      <c r="B9609" s="618">
        <v>2013</v>
      </c>
      <c r="C9609" s="619" t="s">
        <v>1080</v>
      </c>
    </row>
    <row r="9610" spans="1:3" x14ac:dyDescent="0.15">
      <c r="A9610" s="618" t="s">
        <v>1098</v>
      </c>
      <c r="B9610" s="618">
        <v>2013</v>
      </c>
      <c r="C9610" s="619" t="s">
        <v>424</v>
      </c>
    </row>
    <row r="9611" spans="1:3" x14ac:dyDescent="0.15">
      <c r="A9611" s="618" t="s">
        <v>1098</v>
      </c>
      <c r="B9611" s="618">
        <v>2013</v>
      </c>
      <c r="C9611" s="619" t="s">
        <v>437</v>
      </c>
    </row>
    <row r="9612" spans="1:3" x14ac:dyDescent="0.15">
      <c r="A9612" s="618" t="s">
        <v>1098</v>
      </c>
      <c r="B9612" s="618">
        <v>2013</v>
      </c>
      <c r="C9612" s="619" t="s">
        <v>437</v>
      </c>
    </row>
    <row r="9613" spans="1:3" x14ac:dyDescent="0.15">
      <c r="A9613" s="618" t="s">
        <v>1098</v>
      </c>
      <c r="B9613" s="618">
        <v>2013</v>
      </c>
      <c r="C9613" s="619" t="s">
        <v>437</v>
      </c>
    </row>
    <row r="9614" spans="1:3" x14ac:dyDescent="0.15">
      <c r="A9614" s="618" t="s">
        <v>1098</v>
      </c>
      <c r="B9614" s="618">
        <v>2013</v>
      </c>
      <c r="C9614" s="619" t="s">
        <v>1104</v>
      </c>
    </row>
    <row r="9615" spans="1:3" x14ac:dyDescent="0.15">
      <c r="A9615" s="618" t="s">
        <v>1098</v>
      </c>
      <c r="B9615" s="618">
        <v>2013</v>
      </c>
      <c r="C9615" s="619" t="s">
        <v>1103</v>
      </c>
    </row>
    <row r="9616" spans="1:3" x14ac:dyDescent="0.15">
      <c r="A9616" s="618" t="s">
        <v>1098</v>
      </c>
      <c r="B9616" s="618">
        <v>2013</v>
      </c>
      <c r="C9616" s="619" t="s">
        <v>424</v>
      </c>
    </row>
    <row r="9617" spans="1:3" x14ac:dyDescent="0.15">
      <c r="A9617" s="618" t="s">
        <v>1098</v>
      </c>
      <c r="B9617" s="618">
        <v>2013</v>
      </c>
      <c r="C9617" s="619" t="s">
        <v>424</v>
      </c>
    </row>
    <row r="9618" spans="1:3" x14ac:dyDescent="0.15">
      <c r="A9618" s="618" t="s">
        <v>1098</v>
      </c>
      <c r="B9618" s="618">
        <v>2013</v>
      </c>
      <c r="C9618" s="619" t="s">
        <v>1080</v>
      </c>
    </row>
    <row r="9619" spans="1:3" x14ac:dyDescent="0.15">
      <c r="A9619" s="618" t="s">
        <v>1098</v>
      </c>
      <c r="B9619" s="618">
        <v>2013</v>
      </c>
      <c r="C9619" s="619" t="s">
        <v>437</v>
      </c>
    </row>
    <row r="9620" spans="1:3" x14ac:dyDescent="0.15">
      <c r="A9620" s="619" t="s">
        <v>1098</v>
      </c>
      <c r="B9620" s="618">
        <v>2013</v>
      </c>
      <c r="C9620" s="619" t="s">
        <v>1080</v>
      </c>
    </row>
    <row r="9621" spans="1:3" x14ac:dyDescent="0.15">
      <c r="A9621" s="618" t="s">
        <v>1098</v>
      </c>
      <c r="B9621" s="618">
        <v>2013</v>
      </c>
      <c r="C9621" s="619" t="s">
        <v>424</v>
      </c>
    </row>
    <row r="9622" spans="1:3" x14ac:dyDescent="0.15">
      <c r="A9622" s="618" t="s">
        <v>1098</v>
      </c>
      <c r="B9622" s="618">
        <v>2013</v>
      </c>
      <c r="C9622" s="619" t="s">
        <v>437</v>
      </c>
    </row>
    <row r="9623" spans="1:3" x14ac:dyDescent="0.15">
      <c r="A9623" s="618" t="s">
        <v>1098</v>
      </c>
      <c r="B9623" s="618">
        <v>2013</v>
      </c>
      <c r="C9623" s="619" t="s">
        <v>437</v>
      </c>
    </row>
    <row r="9624" spans="1:3" x14ac:dyDescent="0.15">
      <c r="A9624" s="618" t="s">
        <v>1098</v>
      </c>
      <c r="B9624" s="618">
        <v>2013</v>
      </c>
      <c r="C9624" s="619" t="s">
        <v>424</v>
      </c>
    </row>
    <row r="9625" spans="1:3" x14ac:dyDescent="0.15">
      <c r="A9625" s="618" t="s">
        <v>1098</v>
      </c>
      <c r="B9625" s="618">
        <v>2013</v>
      </c>
      <c r="C9625" s="619" t="s">
        <v>424</v>
      </c>
    </row>
    <row r="9626" spans="1:3" x14ac:dyDescent="0.15">
      <c r="A9626" s="618" t="s">
        <v>1098</v>
      </c>
      <c r="B9626" s="618">
        <v>2013</v>
      </c>
      <c r="C9626" s="619" t="s">
        <v>424</v>
      </c>
    </row>
    <row r="9627" spans="1:3" x14ac:dyDescent="0.15">
      <c r="A9627" s="618" t="s">
        <v>1098</v>
      </c>
      <c r="B9627" s="618">
        <v>2013</v>
      </c>
      <c r="C9627" s="619" t="s">
        <v>424</v>
      </c>
    </row>
    <row r="9628" spans="1:3" x14ac:dyDescent="0.15">
      <c r="A9628" s="618" t="s">
        <v>1098</v>
      </c>
      <c r="B9628" s="618">
        <v>2013</v>
      </c>
      <c r="C9628" s="619" t="s">
        <v>424</v>
      </c>
    </row>
    <row r="9629" spans="1:3" x14ac:dyDescent="0.15">
      <c r="A9629" s="618" t="s">
        <v>1098</v>
      </c>
      <c r="B9629" s="618">
        <v>2013</v>
      </c>
      <c r="C9629" s="619" t="s">
        <v>424</v>
      </c>
    </row>
    <row r="9630" spans="1:3" x14ac:dyDescent="0.15">
      <c r="A9630" s="618" t="s">
        <v>1098</v>
      </c>
      <c r="B9630" s="618">
        <v>2013</v>
      </c>
      <c r="C9630" s="619" t="s">
        <v>1102</v>
      </c>
    </row>
    <row r="9631" spans="1:3" x14ac:dyDescent="0.15">
      <c r="A9631" s="618" t="s">
        <v>1098</v>
      </c>
      <c r="B9631" s="618">
        <v>2013</v>
      </c>
      <c r="C9631" s="619" t="s">
        <v>1102</v>
      </c>
    </row>
    <row r="9632" spans="1:3" x14ac:dyDescent="0.15">
      <c r="A9632" s="618" t="s">
        <v>1098</v>
      </c>
      <c r="B9632" s="618">
        <v>2013</v>
      </c>
      <c r="C9632" s="619" t="s">
        <v>1102</v>
      </c>
    </row>
    <row r="9633" spans="1:3" x14ac:dyDescent="0.15">
      <c r="A9633" s="618" t="s">
        <v>1098</v>
      </c>
      <c r="B9633" s="618">
        <v>2013</v>
      </c>
      <c r="C9633" s="619" t="s">
        <v>1102</v>
      </c>
    </row>
    <row r="9634" spans="1:3" x14ac:dyDescent="0.15">
      <c r="A9634" s="618" t="s">
        <v>1098</v>
      </c>
      <c r="B9634" s="618">
        <v>2013</v>
      </c>
      <c r="C9634" s="619" t="s">
        <v>1102</v>
      </c>
    </row>
    <row r="9635" spans="1:3" x14ac:dyDescent="0.15">
      <c r="A9635" s="618" t="s">
        <v>1098</v>
      </c>
      <c r="B9635" s="618">
        <v>2013</v>
      </c>
      <c r="C9635" s="619" t="s">
        <v>1102</v>
      </c>
    </row>
    <row r="9636" spans="1:3" x14ac:dyDescent="0.15">
      <c r="A9636" s="618" t="s">
        <v>1098</v>
      </c>
      <c r="B9636" s="618">
        <v>2013</v>
      </c>
      <c r="C9636" s="619" t="s">
        <v>1102</v>
      </c>
    </row>
    <row r="9637" spans="1:3" x14ac:dyDescent="0.15">
      <c r="A9637" s="618" t="s">
        <v>1098</v>
      </c>
      <c r="B9637" s="618">
        <v>2013</v>
      </c>
      <c r="C9637" s="619" t="s">
        <v>1102</v>
      </c>
    </row>
    <row r="9638" spans="1:3" x14ac:dyDescent="0.15">
      <c r="A9638" s="618" t="s">
        <v>1098</v>
      </c>
      <c r="B9638" s="618">
        <v>2013</v>
      </c>
      <c r="C9638" s="619" t="s">
        <v>424</v>
      </c>
    </row>
    <row r="9639" spans="1:3" x14ac:dyDescent="0.15">
      <c r="A9639" s="618" t="s">
        <v>1098</v>
      </c>
      <c r="B9639" s="618">
        <v>2013</v>
      </c>
      <c r="C9639" s="619" t="s">
        <v>437</v>
      </c>
    </row>
    <row r="9640" spans="1:3" x14ac:dyDescent="0.15">
      <c r="A9640" s="618" t="s">
        <v>1098</v>
      </c>
      <c r="B9640" s="618">
        <v>2013</v>
      </c>
      <c r="C9640" s="619" t="s">
        <v>424</v>
      </c>
    </row>
    <row r="9641" spans="1:3" x14ac:dyDescent="0.15">
      <c r="A9641" s="618" t="s">
        <v>1098</v>
      </c>
      <c r="B9641" s="618">
        <v>2013</v>
      </c>
      <c r="C9641" s="619" t="s">
        <v>424</v>
      </c>
    </row>
    <row r="9642" spans="1:3" x14ac:dyDescent="0.15">
      <c r="A9642" s="618" t="s">
        <v>1098</v>
      </c>
      <c r="B9642" s="618">
        <v>2013</v>
      </c>
      <c r="C9642" s="619" t="s">
        <v>1080</v>
      </c>
    </row>
    <row r="9643" spans="1:3" x14ac:dyDescent="0.15">
      <c r="A9643" s="618" t="s">
        <v>1098</v>
      </c>
      <c r="B9643" s="618">
        <v>2013</v>
      </c>
      <c r="C9643" s="619" t="s">
        <v>1080</v>
      </c>
    </row>
    <row r="9644" spans="1:3" x14ac:dyDescent="0.15">
      <c r="A9644" s="618" t="s">
        <v>1098</v>
      </c>
      <c r="B9644" s="618">
        <v>2013</v>
      </c>
      <c r="C9644" s="619" t="s">
        <v>424</v>
      </c>
    </row>
    <row r="9645" spans="1:3" x14ac:dyDescent="0.15">
      <c r="A9645" s="618" t="s">
        <v>1098</v>
      </c>
      <c r="B9645" s="618">
        <v>2013</v>
      </c>
      <c r="C9645" s="619" t="s">
        <v>1080</v>
      </c>
    </row>
    <row r="9646" spans="1:3" x14ac:dyDescent="0.15">
      <c r="A9646" s="618" t="s">
        <v>1098</v>
      </c>
      <c r="B9646" s="618">
        <v>2013</v>
      </c>
      <c r="C9646" s="619" t="s">
        <v>1080</v>
      </c>
    </row>
    <row r="9647" spans="1:3" x14ac:dyDescent="0.15">
      <c r="A9647" s="618" t="s">
        <v>1122</v>
      </c>
      <c r="B9647" s="618" t="s">
        <v>1081</v>
      </c>
      <c r="C9647" s="619" t="s">
        <v>1080</v>
      </c>
    </row>
    <row r="9648" spans="1:3" x14ac:dyDescent="0.15">
      <c r="A9648" s="618" t="s">
        <v>1122</v>
      </c>
      <c r="B9648" s="618" t="s">
        <v>1081</v>
      </c>
      <c r="C9648" s="619" t="s">
        <v>1080</v>
      </c>
    </row>
    <row r="9649" spans="1:3" x14ac:dyDescent="0.15">
      <c r="A9649" s="618" t="s">
        <v>1122</v>
      </c>
      <c r="B9649" s="618" t="s">
        <v>1081</v>
      </c>
      <c r="C9649" s="619" t="s">
        <v>1101</v>
      </c>
    </row>
    <row r="9650" spans="1:3" x14ac:dyDescent="0.15">
      <c r="A9650" s="619" t="s">
        <v>1122</v>
      </c>
      <c r="B9650" s="618">
        <v>2014</v>
      </c>
      <c r="C9650" s="619" t="s">
        <v>1102</v>
      </c>
    </row>
    <row r="9651" spans="1:3" x14ac:dyDescent="0.15">
      <c r="A9651" s="618" t="s">
        <v>1122</v>
      </c>
      <c r="B9651" s="618" t="s">
        <v>1081</v>
      </c>
      <c r="C9651" s="619" t="s">
        <v>424</v>
      </c>
    </row>
    <row r="9652" spans="1:3" x14ac:dyDescent="0.15">
      <c r="A9652" s="618" t="s">
        <v>1122</v>
      </c>
      <c r="B9652" s="618" t="s">
        <v>1081</v>
      </c>
      <c r="C9652" s="619" t="s">
        <v>424</v>
      </c>
    </row>
    <row r="9653" spans="1:3" x14ac:dyDescent="0.15">
      <c r="A9653" s="618" t="s">
        <v>1122</v>
      </c>
      <c r="B9653" s="618">
        <v>2013</v>
      </c>
      <c r="C9653" s="619" t="s">
        <v>1080</v>
      </c>
    </row>
    <row r="9654" spans="1:3" x14ac:dyDescent="0.15">
      <c r="A9654" s="618" t="s">
        <v>1122</v>
      </c>
      <c r="B9654" s="618" t="s">
        <v>1081</v>
      </c>
      <c r="C9654" s="619" t="s">
        <v>1080</v>
      </c>
    </row>
    <row r="9655" spans="1:3" x14ac:dyDescent="0.15">
      <c r="A9655" s="618" t="s">
        <v>1122</v>
      </c>
      <c r="B9655" s="618" t="s">
        <v>1081</v>
      </c>
      <c r="C9655" s="619" t="s">
        <v>437</v>
      </c>
    </row>
    <row r="9656" spans="1:3" x14ac:dyDescent="0.15">
      <c r="A9656" s="618" t="s">
        <v>1122</v>
      </c>
      <c r="B9656" s="618" t="s">
        <v>1081</v>
      </c>
      <c r="C9656" s="619" t="s">
        <v>1103</v>
      </c>
    </row>
    <row r="9657" spans="1:3" x14ac:dyDescent="0.15">
      <c r="A9657" s="618" t="s">
        <v>1122</v>
      </c>
      <c r="B9657" s="618" t="s">
        <v>1081</v>
      </c>
      <c r="C9657" s="619" t="s">
        <v>424</v>
      </c>
    </row>
    <row r="9658" spans="1:3" x14ac:dyDescent="0.15">
      <c r="A9658" s="618" t="s">
        <v>1122</v>
      </c>
      <c r="B9658" s="618" t="s">
        <v>1081</v>
      </c>
      <c r="C9658" s="619" t="s">
        <v>437</v>
      </c>
    </row>
    <row r="9659" spans="1:3" x14ac:dyDescent="0.15">
      <c r="A9659" s="618" t="s">
        <v>1122</v>
      </c>
      <c r="B9659" s="618" t="s">
        <v>1081</v>
      </c>
      <c r="C9659" s="619" t="s">
        <v>424</v>
      </c>
    </row>
    <row r="9660" spans="1:3" x14ac:dyDescent="0.15">
      <c r="A9660" s="618" t="s">
        <v>1122</v>
      </c>
      <c r="B9660" s="618" t="s">
        <v>1081</v>
      </c>
      <c r="C9660" s="619" t="s">
        <v>437</v>
      </c>
    </row>
    <row r="9661" spans="1:3" x14ac:dyDescent="0.15">
      <c r="A9661" s="618" t="s">
        <v>1122</v>
      </c>
      <c r="B9661" s="618">
        <v>2013</v>
      </c>
      <c r="C9661" s="619" t="s">
        <v>424</v>
      </c>
    </row>
    <row r="9662" spans="1:3" x14ac:dyDescent="0.15">
      <c r="A9662" s="618" t="s">
        <v>1122</v>
      </c>
      <c r="B9662" s="618" t="s">
        <v>1081</v>
      </c>
      <c r="C9662" s="619" t="s">
        <v>424</v>
      </c>
    </row>
    <row r="9663" spans="1:3" x14ac:dyDescent="0.15">
      <c r="A9663" s="619" t="s">
        <v>1122</v>
      </c>
      <c r="B9663" s="618" t="s">
        <v>1081</v>
      </c>
      <c r="C9663" s="619" t="s">
        <v>424</v>
      </c>
    </row>
    <row r="9664" spans="1:3" x14ac:dyDescent="0.15">
      <c r="A9664" s="618" t="s">
        <v>1122</v>
      </c>
      <c r="B9664" s="618" t="s">
        <v>1081</v>
      </c>
      <c r="C9664" s="619" t="s">
        <v>1102</v>
      </c>
    </row>
    <row r="9665" spans="1:3" x14ac:dyDescent="0.15">
      <c r="A9665" s="618" t="s">
        <v>1122</v>
      </c>
      <c r="B9665" s="618" t="s">
        <v>1081</v>
      </c>
      <c r="C9665" s="619" t="s">
        <v>424</v>
      </c>
    </row>
    <row r="9666" spans="1:3" x14ac:dyDescent="0.15">
      <c r="A9666" s="618" t="s">
        <v>1122</v>
      </c>
      <c r="B9666" s="618" t="s">
        <v>1081</v>
      </c>
      <c r="C9666" s="619" t="s">
        <v>1102</v>
      </c>
    </row>
    <row r="9667" spans="1:3" x14ac:dyDescent="0.15">
      <c r="A9667" s="619" t="s">
        <v>1122</v>
      </c>
      <c r="B9667" s="618" t="s">
        <v>1081</v>
      </c>
      <c r="C9667" s="619" t="s">
        <v>437</v>
      </c>
    </row>
    <row r="9668" spans="1:3" x14ac:dyDescent="0.15">
      <c r="A9668" s="619" t="s">
        <v>1122</v>
      </c>
      <c r="B9668" s="618" t="s">
        <v>1081</v>
      </c>
      <c r="C9668" s="619" t="s">
        <v>424</v>
      </c>
    </row>
    <row r="9669" spans="1:3" x14ac:dyDescent="0.15">
      <c r="A9669" s="619" t="s">
        <v>1122</v>
      </c>
      <c r="B9669" s="618" t="s">
        <v>1081</v>
      </c>
      <c r="C9669" s="619" t="s">
        <v>437</v>
      </c>
    </row>
    <row r="9670" spans="1:3" x14ac:dyDescent="0.15">
      <c r="A9670" s="619" t="s">
        <v>1122</v>
      </c>
      <c r="B9670" s="618" t="s">
        <v>1081</v>
      </c>
      <c r="C9670" s="619" t="s">
        <v>437</v>
      </c>
    </row>
    <row r="9671" spans="1:3" x14ac:dyDescent="0.15">
      <c r="A9671" s="619" t="s">
        <v>1122</v>
      </c>
      <c r="B9671" s="618" t="s">
        <v>1081</v>
      </c>
      <c r="C9671" s="619" t="s">
        <v>424</v>
      </c>
    </row>
    <row r="9672" spans="1:3" x14ac:dyDescent="0.15">
      <c r="A9672" s="619" t="s">
        <v>1122</v>
      </c>
      <c r="B9672" s="618" t="s">
        <v>1081</v>
      </c>
      <c r="C9672" s="619" t="s">
        <v>1080</v>
      </c>
    </row>
    <row r="9673" spans="1:3" x14ac:dyDescent="0.15">
      <c r="A9673" s="619" t="s">
        <v>1122</v>
      </c>
      <c r="B9673" s="618" t="s">
        <v>1081</v>
      </c>
      <c r="C9673" s="619" t="s">
        <v>424</v>
      </c>
    </row>
    <row r="9674" spans="1:3" x14ac:dyDescent="0.15">
      <c r="A9674" s="618" t="s">
        <v>1122</v>
      </c>
      <c r="B9674" s="618" t="s">
        <v>1081</v>
      </c>
      <c r="C9674" s="619" t="s">
        <v>437</v>
      </c>
    </row>
    <row r="9675" spans="1:3" x14ac:dyDescent="0.15">
      <c r="A9675" s="618" t="s">
        <v>1122</v>
      </c>
      <c r="B9675" s="618" t="s">
        <v>1081</v>
      </c>
      <c r="C9675" s="619" t="s">
        <v>424</v>
      </c>
    </row>
    <row r="9676" spans="1:3" x14ac:dyDescent="0.15">
      <c r="A9676" s="619" t="s">
        <v>1122</v>
      </c>
      <c r="B9676" s="618" t="s">
        <v>1081</v>
      </c>
      <c r="C9676" s="619" t="s">
        <v>424</v>
      </c>
    </row>
    <row r="9677" spans="1:3" x14ac:dyDescent="0.15">
      <c r="A9677" s="618" t="s">
        <v>1122</v>
      </c>
      <c r="B9677" s="618" t="s">
        <v>1081</v>
      </c>
      <c r="C9677" s="619" t="s">
        <v>424</v>
      </c>
    </row>
    <row r="9678" spans="1:3" x14ac:dyDescent="0.15">
      <c r="A9678" s="619" t="s">
        <v>1122</v>
      </c>
      <c r="B9678" s="618" t="s">
        <v>1081</v>
      </c>
      <c r="C9678" s="619" t="s">
        <v>437</v>
      </c>
    </row>
    <row r="9679" spans="1:3" x14ac:dyDescent="0.15">
      <c r="A9679" s="618" t="s">
        <v>1122</v>
      </c>
      <c r="B9679" s="618" t="s">
        <v>1081</v>
      </c>
      <c r="C9679" s="619" t="s">
        <v>1101</v>
      </c>
    </row>
    <row r="9680" spans="1:3" x14ac:dyDescent="0.15">
      <c r="A9680" s="618" t="s">
        <v>1122</v>
      </c>
      <c r="B9680" s="618" t="s">
        <v>1081</v>
      </c>
      <c r="C9680" s="619" t="s">
        <v>1102</v>
      </c>
    </row>
    <row r="9681" spans="1:3" x14ac:dyDescent="0.15">
      <c r="A9681" s="618" t="s">
        <v>1122</v>
      </c>
      <c r="B9681" s="618" t="s">
        <v>1081</v>
      </c>
      <c r="C9681" s="619" t="s">
        <v>424</v>
      </c>
    </row>
    <row r="9682" spans="1:3" x14ac:dyDescent="0.15">
      <c r="A9682" s="618" t="s">
        <v>1122</v>
      </c>
      <c r="B9682" s="618" t="s">
        <v>1081</v>
      </c>
      <c r="C9682" s="619" t="s">
        <v>424</v>
      </c>
    </row>
    <row r="9683" spans="1:3" x14ac:dyDescent="0.15">
      <c r="A9683" s="618" t="s">
        <v>1122</v>
      </c>
      <c r="B9683" s="618" t="s">
        <v>1081</v>
      </c>
      <c r="C9683" s="619" t="s">
        <v>424</v>
      </c>
    </row>
    <row r="9684" spans="1:3" x14ac:dyDescent="0.15">
      <c r="A9684" s="618" t="s">
        <v>1122</v>
      </c>
      <c r="B9684" s="618" t="s">
        <v>1081</v>
      </c>
      <c r="C9684" s="619" t="s">
        <v>424</v>
      </c>
    </row>
    <row r="9685" spans="1:3" x14ac:dyDescent="0.15">
      <c r="A9685" s="618" t="s">
        <v>1122</v>
      </c>
      <c r="B9685" s="618" t="s">
        <v>1081</v>
      </c>
      <c r="C9685" s="619" t="s">
        <v>424</v>
      </c>
    </row>
    <row r="9686" spans="1:3" x14ac:dyDescent="0.15">
      <c r="A9686" s="618" t="s">
        <v>1122</v>
      </c>
      <c r="B9686" s="618" t="s">
        <v>1081</v>
      </c>
      <c r="C9686" s="619" t="s">
        <v>424</v>
      </c>
    </row>
    <row r="9687" spans="1:3" x14ac:dyDescent="0.15">
      <c r="A9687" s="618" t="s">
        <v>1122</v>
      </c>
      <c r="B9687" s="618" t="s">
        <v>1081</v>
      </c>
      <c r="C9687" s="619" t="s">
        <v>424</v>
      </c>
    </row>
    <row r="9688" spans="1:3" x14ac:dyDescent="0.15">
      <c r="A9688" s="618" t="s">
        <v>1122</v>
      </c>
      <c r="B9688" s="618" t="s">
        <v>1081</v>
      </c>
      <c r="C9688" s="619" t="s">
        <v>424</v>
      </c>
    </row>
    <row r="9689" spans="1:3" x14ac:dyDescent="0.15">
      <c r="A9689" s="618" t="s">
        <v>1122</v>
      </c>
      <c r="B9689" s="618" t="s">
        <v>1081</v>
      </c>
      <c r="C9689" s="619" t="s">
        <v>424</v>
      </c>
    </row>
    <row r="9690" spans="1:3" x14ac:dyDescent="0.15">
      <c r="A9690" s="619" t="s">
        <v>1122</v>
      </c>
      <c r="B9690" s="618">
        <v>2013</v>
      </c>
      <c r="C9690" s="619" t="s">
        <v>424</v>
      </c>
    </row>
    <row r="9691" spans="1:3" x14ac:dyDescent="0.15">
      <c r="A9691" s="618" t="s">
        <v>1122</v>
      </c>
      <c r="B9691" s="618" t="s">
        <v>1081</v>
      </c>
      <c r="C9691" s="619" t="s">
        <v>1080</v>
      </c>
    </row>
    <row r="9692" spans="1:3" x14ac:dyDescent="0.15">
      <c r="A9692" s="618" t="s">
        <v>1122</v>
      </c>
      <c r="B9692" s="618" t="s">
        <v>1081</v>
      </c>
      <c r="C9692" s="619" t="s">
        <v>1102</v>
      </c>
    </row>
    <row r="9693" spans="1:3" x14ac:dyDescent="0.15">
      <c r="A9693" s="618" t="s">
        <v>1122</v>
      </c>
      <c r="B9693" s="618">
        <v>2013</v>
      </c>
      <c r="C9693" s="619" t="s">
        <v>1103</v>
      </c>
    </row>
    <row r="9694" spans="1:3" x14ac:dyDescent="0.15">
      <c r="A9694" s="618" t="s">
        <v>1122</v>
      </c>
      <c r="B9694" s="618" t="s">
        <v>1081</v>
      </c>
      <c r="C9694" s="619" t="s">
        <v>424</v>
      </c>
    </row>
    <row r="9695" spans="1:3" x14ac:dyDescent="0.15">
      <c r="A9695" s="618" t="s">
        <v>1122</v>
      </c>
      <c r="B9695" s="618" t="s">
        <v>1081</v>
      </c>
      <c r="C9695" s="619" t="s">
        <v>1101</v>
      </c>
    </row>
    <row r="9696" spans="1:3" x14ac:dyDescent="0.15">
      <c r="A9696" s="618" t="s">
        <v>1122</v>
      </c>
      <c r="B9696" s="618" t="s">
        <v>1081</v>
      </c>
      <c r="C9696" s="619" t="s">
        <v>1101</v>
      </c>
    </row>
    <row r="9697" spans="1:3" x14ac:dyDescent="0.15">
      <c r="A9697" s="618" t="s">
        <v>1122</v>
      </c>
      <c r="B9697" s="618" t="s">
        <v>1081</v>
      </c>
      <c r="C9697" s="619" t="s">
        <v>1080</v>
      </c>
    </row>
    <row r="9698" spans="1:3" x14ac:dyDescent="0.15">
      <c r="A9698" s="618" t="s">
        <v>1122</v>
      </c>
      <c r="B9698" s="618" t="s">
        <v>1081</v>
      </c>
      <c r="C9698" s="619" t="s">
        <v>424</v>
      </c>
    </row>
    <row r="9699" spans="1:3" x14ac:dyDescent="0.15">
      <c r="A9699" s="618" t="s">
        <v>1122</v>
      </c>
      <c r="B9699" s="618" t="s">
        <v>1081</v>
      </c>
      <c r="C9699" s="619" t="s">
        <v>424</v>
      </c>
    </row>
    <row r="9700" spans="1:3" x14ac:dyDescent="0.15">
      <c r="A9700" s="618" t="s">
        <v>1122</v>
      </c>
      <c r="B9700" s="618" t="s">
        <v>1081</v>
      </c>
      <c r="C9700" s="619" t="s">
        <v>424</v>
      </c>
    </row>
    <row r="9701" spans="1:3" x14ac:dyDescent="0.15">
      <c r="A9701" s="618" t="s">
        <v>1122</v>
      </c>
      <c r="B9701" s="618" t="s">
        <v>1081</v>
      </c>
      <c r="C9701" s="619" t="s">
        <v>424</v>
      </c>
    </row>
    <row r="9702" spans="1:3" x14ac:dyDescent="0.15">
      <c r="A9702" s="618" t="s">
        <v>1122</v>
      </c>
      <c r="B9702" s="618" t="s">
        <v>1081</v>
      </c>
      <c r="C9702" s="619" t="s">
        <v>424</v>
      </c>
    </row>
    <row r="9703" spans="1:3" x14ac:dyDescent="0.15">
      <c r="A9703" s="618" t="s">
        <v>1122</v>
      </c>
      <c r="B9703" s="618" t="s">
        <v>1081</v>
      </c>
      <c r="C9703" s="619" t="s">
        <v>424</v>
      </c>
    </row>
    <row r="9704" spans="1:3" x14ac:dyDescent="0.15">
      <c r="A9704" s="618" t="s">
        <v>1122</v>
      </c>
      <c r="B9704" s="618" t="s">
        <v>1081</v>
      </c>
      <c r="C9704" s="619" t="s">
        <v>424</v>
      </c>
    </row>
    <row r="9705" spans="1:3" x14ac:dyDescent="0.15">
      <c r="A9705" s="618" t="s">
        <v>1122</v>
      </c>
      <c r="B9705" s="618" t="s">
        <v>1081</v>
      </c>
      <c r="C9705" s="619" t="s">
        <v>437</v>
      </c>
    </row>
    <row r="9706" spans="1:3" x14ac:dyDescent="0.15">
      <c r="A9706" s="618" t="s">
        <v>1122</v>
      </c>
      <c r="B9706" s="618" t="s">
        <v>1081</v>
      </c>
      <c r="C9706" s="619" t="s">
        <v>437</v>
      </c>
    </row>
    <row r="9707" spans="1:3" x14ac:dyDescent="0.15">
      <c r="A9707" s="618" t="s">
        <v>1122</v>
      </c>
      <c r="B9707" s="618" t="s">
        <v>1081</v>
      </c>
      <c r="C9707" s="619" t="s">
        <v>437</v>
      </c>
    </row>
    <row r="9708" spans="1:3" x14ac:dyDescent="0.15">
      <c r="A9708" s="618" t="s">
        <v>1122</v>
      </c>
      <c r="B9708" s="618" t="s">
        <v>1081</v>
      </c>
      <c r="C9708" s="619" t="s">
        <v>424</v>
      </c>
    </row>
    <row r="9709" spans="1:3" x14ac:dyDescent="0.15">
      <c r="A9709" s="618" t="s">
        <v>1122</v>
      </c>
      <c r="B9709" s="618" t="s">
        <v>1081</v>
      </c>
      <c r="C9709" s="619" t="s">
        <v>424</v>
      </c>
    </row>
    <row r="9710" spans="1:3" x14ac:dyDescent="0.15">
      <c r="A9710" s="618" t="s">
        <v>1122</v>
      </c>
      <c r="B9710" s="618" t="s">
        <v>1081</v>
      </c>
      <c r="C9710" s="619" t="s">
        <v>424</v>
      </c>
    </row>
    <row r="9711" spans="1:3" x14ac:dyDescent="0.15">
      <c r="A9711" s="619" t="s">
        <v>1122</v>
      </c>
      <c r="B9711" s="618" t="s">
        <v>1081</v>
      </c>
      <c r="C9711" s="619" t="s">
        <v>424</v>
      </c>
    </row>
    <row r="9712" spans="1:3" x14ac:dyDescent="0.15">
      <c r="A9712" s="618" t="s">
        <v>1122</v>
      </c>
      <c r="B9712" s="618" t="s">
        <v>1081</v>
      </c>
      <c r="C9712" s="619" t="s">
        <v>437</v>
      </c>
    </row>
    <row r="9713" spans="1:3" x14ac:dyDescent="0.15">
      <c r="A9713" s="619" t="s">
        <v>1122</v>
      </c>
      <c r="B9713" s="618" t="s">
        <v>1081</v>
      </c>
      <c r="C9713" s="619" t="s">
        <v>437</v>
      </c>
    </row>
    <row r="9714" spans="1:3" x14ac:dyDescent="0.15">
      <c r="A9714" s="618" t="s">
        <v>1122</v>
      </c>
      <c r="B9714" s="618" t="s">
        <v>1081</v>
      </c>
      <c r="C9714" s="619" t="s">
        <v>437</v>
      </c>
    </row>
    <row r="9715" spans="1:3" x14ac:dyDescent="0.15">
      <c r="A9715" s="618" t="s">
        <v>1122</v>
      </c>
      <c r="B9715" s="618" t="s">
        <v>1081</v>
      </c>
      <c r="C9715" s="619" t="s">
        <v>1102</v>
      </c>
    </row>
    <row r="9716" spans="1:3" x14ac:dyDescent="0.15">
      <c r="A9716" s="618" t="s">
        <v>1122</v>
      </c>
      <c r="B9716" s="618" t="s">
        <v>1081</v>
      </c>
      <c r="C9716" s="619" t="s">
        <v>437</v>
      </c>
    </row>
    <row r="9717" spans="1:3" x14ac:dyDescent="0.15">
      <c r="A9717" s="618" t="s">
        <v>1122</v>
      </c>
      <c r="B9717" s="618" t="s">
        <v>1081</v>
      </c>
      <c r="C9717" s="619" t="s">
        <v>424</v>
      </c>
    </row>
    <row r="9718" spans="1:3" x14ac:dyDescent="0.15">
      <c r="A9718" s="618" t="s">
        <v>1122</v>
      </c>
      <c r="B9718" s="618" t="s">
        <v>1081</v>
      </c>
      <c r="C9718" s="619" t="s">
        <v>424</v>
      </c>
    </row>
    <row r="9719" spans="1:3" x14ac:dyDescent="0.15">
      <c r="A9719" s="618" t="s">
        <v>1122</v>
      </c>
      <c r="B9719" s="618" t="s">
        <v>1081</v>
      </c>
      <c r="C9719" s="619" t="s">
        <v>437</v>
      </c>
    </row>
    <row r="9720" spans="1:3" x14ac:dyDescent="0.15">
      <c r="A9720" s="618" t="s">
        <v>1122</v>
      </c>
      <c r="B9720" s="618" t="s">
        <v>1081</v>
      </c>
      <c r="C9720" s="619" t="s">
        <v>424</v>
      </c>
    </row>
    <row r="9721" spans="1:3" x14ac:dyDescent="0.15">
      <c r="A9721" s="618" t="s">
        <v>1122</v>
      </c>
      <c r="B9721" s="618" t="s">
        <v>1081</v>
      </c>
      <c r="C9721" s="619" t="s">
        <v>424</v>
      </c>
    </row>
    <row r="9722" spans="1:3" x14ac:dyDescent="0.15">
      <c r="A9722" s="618" t="s">
        <v>1122</v>
      </c>
      <c r="B9722" s="618" t="s">
        <v>1081</v>
      </c>
      <c r="C9722" s="619" t="s">
        <v>437</v>
      </c>
    </row>
    <row r="9723" spans="1:3" x14ac:dyDescent="0.15">
      <c r="A9723" s="618" t="s">
        <v>1122</v>
      </c>
      <c r="B9723" s="618" t="s">
        <v>1081</v>
      </c>
      <c r="C9723" s="619" t="s">
        <v>437</v>
      </c>
    </row>
    <row r="9724" spans="1:3" x14ac:dyDescent="0.15">
      <c r="A9724" s="618" t="s">
        <v>1122</v>
      </c>
      <c r="B9724" s="618" t="s">
        <v>1081</v>
      </c>
      <c r="C9724" s="619" t="s">
        <v>437</v>
      </c>
    </row>
    <row r="9725" spans="1:3" x14ac:dyDescent="0.15">
      <c r="A9725" s="618" t="s">
        <v>1122</v>
      </c>
      <c r="B9725" s="618" t="s">
        <v>1081</v>
      </c>
      <c r="C9725" s="619" t="s">
        <v>437</v>
      </c>
    </row>
    <row r="9726" spans="1:3" x14ac:dyDescent="0.15">
      <c r="A9726" s="618" t="s">
        <v>1122</v>
      </c>
      <c r="B9726" s="618" t="s">
        <v>1081</v>
      </c>
      <c r="C9726" s="619" t="s">
        <v>437</v>
      </c>
    </row>
    <row r="9727" spans="1:3" x14ac:dyDescent="0.15">
      <c r="A9727" s="618" t="s">
        <v>1122</v>
      </c>
      <c r="B9727" s="618" t="s">
        <v>1081</v>
      </c>
      <c r="C9727" s="619" t="s">
        <v>437</v>
      </c>
    </row>
    <row r="9728" spans="1:3" x14ac:dyDescent="0.15">
      <c r="A9728" s="618" t="s">
        <v>1122</v>
      </c>
      <c r="B9728" s="618" t="s">
        <v>1081</v>
      </c>
      <c r="C9728" s="619" t="s">
        <v>437</v>
      </c>
    </row>
    <row r="9729" spans="1:3" x14ac:dyDescent="0.15">
      <c r="A9729" s="618" t="s">
        <v>1122</v>
      </c>
      <c r="B9729" s="618" t="s">
        <v>1081</v>
      </c>
      <c r="C9729" s="619" t="s">
        <v>424</v>
      </c>
    </row>
    <row r="9730" spans="1:3" x14ac:dyDescent="0.15">
      <c r="A9730" s="618" t="s">
        <v>1122</v>
      </c>
      <c r="B9730" s="618" t="s">
        <v>1081</v>
      </c>
      <c r="C9730" s="619" t="s">
        <v>437</v>
      </c>
    </row>
    <row r="9731" spans="1:3" x14ac:dyDescent="0.15">
      <c r="A9731" s="618" t="s">
        <v>1122</v>
      </c>
      <c r="B9731" s="618" t="s">
        <v>1081</v>
      </c>
      <c r="C9731" s="619" t="s">
        <v>424</v>
      </c>
    </row>
    <row r="9732" spans="1:3" x14ac:dyDescent="0.15">
      <c r="A9732" s="618" t="s">
        <v>1122</v>
      </c>
      <c r="B9732" s="618" t="s">
        <v>1081</v>
      </c>
      <c r="C9732" s="619" t="s">
        <v>437</v>
      </c>
    </row>
    <row r="9733" spans="1:3" x14ac:dyDescent="0.15">
      <c r="A9733" s="618" t="s">
        <v>1122</v>
      </c>
      <c r="B9733" s="618" t="s">
        <v>1081</v>
      </c>
      <c r="C9733" s="619" t="s">
        <v>437</v>
      </c>
    </row>
    <row r="9734" spans="1:3" x14ac:dyDescent="0.15">
      <c r="A9734" s="618" t="s">
        <v>1122</v>
      </c>
      <c r="B9734" s="618" t="s">
        <v>1081</v>
      </c>
      <c r="C9734" s="619" t="s">
        <v>424</v>
      </c>
    </row>
    <row r="9735" spans="1:3" x14ac:dyDescent="0.15">
      <c r="A9735" s="618" t="s">
        <v>1122</v>
      </c>
      <c r="B9735" s="618" t="s">
        <v>1081</v>
      </c>
      <c r="C9735" s="619" t="s">
        <v>424</v>
      </c>
    </row>
    <row r="9736" spans="1:3" x14ac:dyDescent="0.15">
      <c r="A9736" s="618" t="s">
        <v>1122</v>
      </c>
      <c r="B9736" s="618" t="s">
        <v>1081</v>
      </c>
      <c r="C9736" s="619" t="s">
        <v>424</v>
      </c>
    </row>
    <row r="9737" spans="1:3" x14ac:dyDescent="0.15">
      <c r="A9737" s="618" t="s">
        <v>1122</v>
      </c>
      <c r="B9737" s="618" t="s">
        <v>1081</v>
      </c>
      <c r="C9737" s="619" t="s">
        <v>437</v>
      </c>
    </row>
    <row r="9738" spans="1:3" x14ac:dyDescent="0.15">
      <c r="A9738" s="618" t="s">
        <v>1122</v>
      </c>
      <c r="B9738" s="618" t="s">
        <v>1081</v>
      </c>
      <c r="C9738" s="619" t="s">
        <v>424</v>
      </c>
    </row>
    <row r="9739" spans="1:3" x14ac:dyDescent="0.15">
      <c r="A9739" s="618" t="s">
        <v>1122</v>
      </c>
      <c r="B9739" s="618" t="s">
        <v>1081</v>
      </c>
      <c r="C9739" s="619" t="s">
        <v>424</v>
      </c>
    </row>
    <row r="9740" spans="1:3" x14ac:dyDescent="0.15">
      <c r="A9740" s="618" t="s">
        <v>1122</v>
      </c>
      <c r="B9740" s="618" t="s">
        <v>1081</v>
      </c>
      <c r="C9740" s="619" t="s">
        <v>424</v>
      </c>
    </row>
    <row r="9741" spans="1:3" x14ac:dyDescent="0.15">
      <c r="A9741" s="618" t="s">
        <v>1122</v>
      </c>
      <c r="B9741" s="618" t="s">
        <v>1081</v>
      </c>
      <c r="C9741" s="619" t="s">
        <v>1080</v>
      </c>
    </row>
    <row r="9742" spans="1:3" x14ac:dyDescent="0.15">
      <c r="A9742" s="618" t="s">
        <v>1122</v>
      </c>
      <c r="B9742" s="618" t="s">
        <v>1081</v>
      </c>
      <c r="C9742" s="619" t="s">
        <v>1102</v>
      </c>
    </row>
    <row r="9743" spans="1:3" x14ac:dyDescent="0.15">
      <c r="A9743" s="618" t="s">
        <v>1122</v>
      </c>
      <c r="B9743" s="618" t="s">
        <v>1081</v>
      </c>
      <c r="C9743" s="619" t="s">
        <v>437</v>
      </c>
    </row>
    <row r="9744" spans="1:3" x14ac:dyDescent="0.15">
      <c r="A9744" s="618" t="s">
        <v>1122</v>
      </c>
      <c r="B9744" s="618" t="s">
        <v>1081</v>
      </c>
      <c r="C9744" s="619" t="s">
        <v>437</v>
      </c>
    </row>
    <row r="9745" spans="1:3" x14ac:dyDescent="0.15">
      <c r="A9745" s="618" t="s">
        <v>1122</v>
      </c>
      <c r="B9745" s="618" t="s">
        <v>1081</v>
      </c>
      <c r="C9745" s="619" t="s">
        <v>437</v>
      </c>
    </row>
    <row r="9746" spans="1:3" x14ac:dyDescent="0.15">
      <c r="A9746" s="618" t="s">
        <v>1122</v>
      </c>
      <c r="B9746" s="618" t="s">
        <v>1081</v>
      </c>
      <c r="C9746" s="619" t="s">
        <v>1102</v>
      </c>
    </row>
    <row r="9747" spans="1:3" x14ac:dyDescent="0.15">
      <c r="A9747" s="618" t="s">
        <v>1122</v>
      </c>
      <c r="B9747" s="618" t="s">
        <v>1081</v>
      </c>
      <c r="C9747" s="619" t="s">
        <v>424</v>
      </c>
    </row>
    <row r="9748" spans="1:3" x14ac:dyDescent="0.15">
      <c r="A9748" s="618" t="s">
        <v>1122</v>
      </c>
      <c r="B9748" s="618" t="s">
        <v>1081</v>
      </c>
      <c r="C9748" s="619" t="s">
        <v>424</v>
      </c>
    </row>
    <row r="9749" spans="1:3" x14ac:dyDescent="0.15">
      <c r="A9749" s="618" t="s">
        <v>1122</v>
      </c>
      <c r="B9749" s="618" t="s">
        <v>1081</v>
      </c>
      <c r="C9749" s="619" t="s">
        <v>424</v>
      </c>
    </row>
    <row r="9750" spans="1:3" x14ac:dyDescent="0.15">
      <c r="A9750" s="618" t="s">
        <v>1122</v>
      </c>
      <c r="B9750" s="618" t="s">
        <v>1081</v>
      </c>
      <c r="C9750" s="619" t="s">
        <v>437</v>
      </c>
    </row>
    <row r="9751" spans="1:3" x14ac:dyDescent="0.15">
      <c r="A9751" s="618" t="s">
        <v>1122</v>
      </c>
      <c r="B9751" s="618" t="s">
        <v>1081</v>
      </c>
      <c r="C9751" s="619" t="s">
        <v>437</v>
      </c>
    </row>
    <row r="9752" spans="1:3" x14ac:dyDescent="0.15">
      <c r="A9752" s="618" t="s">
        <v>1122</v>
      </c>
      <c r="B9752" s="618" t="s">
        <v>1081</v>
      </c>
      <c r="C9752" s="619" t="s">
        <v>437</v>
      </c>
    </row>
    <row r="9753" spans="1:3" x14ac:dyDescent="0.15">
      <c r="A9753" s="618" t="s">
        <v>1122</v>
      </c>
      <c r="B9753" s="618" t="s">
        <v>1081</v>
      </c>
      <c r="C9753" s="619" t="s">
        <v>437</v>
      </c>
    </row>
    <row r="9754" spans="1:3" x14ac:dyDescent="0.15">
      <c r="A9754" s="618" t="s">
        <v>1122</v>
      </c>
      <c r="B9754" s="618" t="s">
        <v>1081</v>
      </c>
      <c r="C9754" s="619" t="s">
        <v>437</v>
      </c>
    </row>
    <row r="9755" spans="1:3" x14ac:dyDescent="0.15">
      <c r="A9755" s="618" t="s">
        <v>1122</v>
      </c>
      <c r="B9755" s="618" t="s">
        <v>1081</v>
      </c>
      <c r="C9755" s="619" t="s">
        <v>437</v>
      </c>
    </row>
    <row r="9756" spans="1:3" x14ac:dyDescent="0.15">
      <c r="A9756" s="619" t="s">
        <v>1122</v>
      </c>
      <c r="B9756" s="618" t="s">
        <v>1081</v>
      </c>
      <c r="C9756" s="619" t="s">
        <v>1102</v>
      </c>
    </row>
    <row r="9757" spans="1:3" x14ac:dyDescent="0.15">
      <c r="A9757" s="619" t="s">
        <v>1122</v>
      </c>
      <c r="B9757" s="618" t="s">
        <v>1081</v>
      </c>
      <c r="C9757" s="619" t="s">
        <v>1102</v>
      </c>
    </row>
    <row r="9758" spans="1:3" x14ac:dyDescent="0.15">
      <c r="A9758" s="619" t="s">
        <v>1122</v>
      </c>
      <c r="B9758" s="618" t="s">
        <v>1081</v>
      </c>
      <c r="C9758" s="619" t="s">
        <v>1102</v>
      </c>
    </row>
    <row r="9759" spans="1:3" x14ac:dyDescent="0.15">
      <c r="A9759" s="619" t="s">
        <v>1122</v>
      </c>
      <c r="B9759" s="618" t="s">
        <v>1081</v>
      </c>
      <c r="C9759" s="619" t="s">
        <v>437</v>
      </c>
    </row>
    <row r="9760" spans="1:3" x14ac:dyDescent="0.15">
      <c r="A9760" s="619" t="s">
        <v>1122</v>
      </c>
      <c r="B9760" s="618" t="s">
        <v>1081</v>
      </c>
      <c r="C9760" s="619" t="s">
        <v>437</v>
      </c>
    </row>
    <row r="9761" spans="1:3" x14ac:dyDescent="0.15">
      <c r="A9761" s="619" t="s">
        <v>1122</v>
      </c>
      <c r="B9761" s="618" t="s">
        <v>1081</v>
      </c>
      <c r="C9761" s="619" t="s">
        <v>437</v>
      </c>
    </row>
    <row r="9762" spans="1:3" x14ac:dyDescent="0.15">
      <c r="A9762" s="619" t="s">
        <v>1122</v>
      </c>
      <c r="B9762" s="618" t="s">
        <v>1081</v>
      </c>
      <c r="C9762" s="619" t="s">
        <v>424</v>
      </c>
    </row>
    <row r="9763" spans="1:3" x14ac:dyDescent="0.15">
      <c r="A9763" s="619" t="s">
        <v>1122</v>
      </c>
      <c r="B9763" s="618" t="s">
        <v>1081</v>
      </c>
      <c r="C9763" s="619" t="s">
        <v>1101</v>
      </c>
    </row>
    <row r="9764" spans="1:3" x14ac:dyDescent="0.15">
      <c r="A9764" s="619" t="s">
        <v>1122</v>
      </c>
      <c r="B9764" s="618" t="s">
        <v>1081</v>
      </c>
      <c r="C9764" s="619" t="s">
        <v>1101</v>
      </c>
    </row>
    <row r="9765" spans="1:3" x14ac:dyDescent="0.15">
      <c r="A9765" s="619" t="s">
        <v>1122</v>
      </c>
      <c r="B9765" s="618" t="s">
        <v>1081</v>
      </c>
      <c r="C9765" s="619" t="s">
        <v>424</v>
      </c>
    </row>
    <row r="9766" spans="1:3" x14ac:dyDescent="0.15">
      <c r="A9766" s="619" t="s">
        <v>1122</v>
      </c>
      <c r="B9766" s="618" t="s">
        <v>1081</v>
      </c>
      <c r="C9766" s="619" t="s">
        <v>424</v>
      </c>
    </row>
    <row r="9767" spans="1:3" x14ac:dyDescent="0.15">
      <c r="A9767" s="619" t="s">
        <v>1122</v>
      </c>
      <c r="B9767" s="618" t="s">
        <v>1081</v>
      </c>
      <c r="C9767" s="619" t="s">
        <v>424</v>
      </c>
    </row>
    <row r="9768" spans="1:3" x14ac:dyDescent="0.15">
      <c r="A9768" s="619" t="s">
        <v>1122</v>
      </c>
      <c r="B9768" s="618" t="s">
        <v>1081</v>
      </c>
      <c r="C9768" s="619" t="s">
        <v>424</v>
      </c>
    </row>
    <row r="9769" spans="1:3" x14ac:dyDescent="0.15">
      <c r="A9769" s="619" t="s">
        <v>1122</v>
      </c>
      <c r="B9769" s="618" t="s">
        <v>1081</v>
      </c>
      <c r="C9769" s="619" t="s">
        <v>424</v>
      </c>
    </row>
    <row r="9770" spans="1:3" x14ac:dyDescent="0.15">
      <c r="A9770" s="619" t="s">
        <v>1122</v>
      </c>
      <c r="B9770" s="618" t="s">
        <v>1081</v>
      </c>
      <c r="C9770" s="619" t="s">
        <v>424</v>
      </c>
    </row>
    <row r="9771" spans="1:3" x14ac:dyDescent="0.15">
      <c r="A9771" s="619" t="s">
        <v>1122</v>
      </c>
      <c r="B9771" s="618" t="s">
        <v>1081</v>
      </c>
      <c r="C9771" s="619" t="s">
        <v>424</v>
      </c>
    </row>
    <row r="9772" spans="1:3" x14ac:dyDescent="0.15">
      <c r="A9772" s="619" t="s">
        <v>1122</v>
      </c>
      <c r="B9772" s="618" t="s">
        <v>1081</v>
      </c>
      <c r="C9772" s="619" t="s">
        <v>424</v>
      </c>
    </row>
    <row r="9773" spans="1:3" x14ac:dyDescent="0.15">
      <c r="A9773" s="619" t="s">
        <v>1122</v>
      </c>
      <c r="B9773" s="618" t="s">
        <v>1081</v>
      </c>
      <c r="C9773" s="619" t="s">
        <v>424</v>
      </c>
    </row>
    <row r="9774" spans="1:3" x14ac:dyDescent="0.15">
      <c r="A9774" s="619" t="s">
        <v>1122</v>
      </c>
      <c r="B9774" s="618" t="s">
        <v>1081</v>
      </c>
      <c r="C9774" s="619" t="s">
        <v>424</v>
      </c>
    </row>
    <row r="9775" spans="1:3" x14ac:dyDescent="0.15">
      <c r="A9775" s="619" t="s">
        <v>1122</v>
      </c>
      <c r="B9775" s="618" t="s">
        <v>1081</v>
      </c>
      <c r="C9775" s="619" t="s">
        <v>424</v>
      </c>
    </row>
    <row r="9776" spans="1:3" x14ac:dyDescent="0.15">
      <c r="A9776" s="619" t="s">
        <v>1122</v>
      </c>
      <c r="B9776" s="618" t="s">
        <v>1081</v>
      </c>
      <c r="C9776" s="619" t="s">
        <v>1102</v>
      </c>
    </row>
    <row r="9777" spans="1:3" x14ac:dyDescent="0.15">
      <c r="A9777" s="619" t="s">
        <v>1122</v>
      </c>
      <c r="B9777" s="618" t="s">
        <v>1081</v>
      </c>
      <c r="C9777" s="619" t="s">
        <v>424</v>
      </c>
    </row>
    <row r="9778" spans="1:3" x14ac:dyDescent="0.15">
      <c r="A9778" s="619" t="s">
        <v>1122</v>
      </c>
      <c r="B9778" s="618" t="s">
        <v>1081</v>
      </c>
      <c r="C9778" s="619" t="s">
        <v>424</v>
      </c>
    </row>
    <row r="9779" spans="1:3" x14ac:dyDescent="0.15">
      <c r="A9779" s="619" t="s">
        <v>1122</v>
      </c>
      <c r="B9779" s="618" t="s">
        <v>1081</v>
      </c>
      <c r="C9779" s="619" t="s">
        <v>424</v>
      </c>
    </row>
    <row r="9780" spans="1:3" x14ac:dyDescent="0.15">
      <c r="A9780" s="619" t="s">
        <v>1122</v>
      </c>
      <c r="B9780" s="618" t="s">
        <v>1081</v>
      </c>
      <c r="C9780" s="619" t="s">
        <v>424</v>
      </c>
    </row>
    <row r="9781" spans="1:3" x14ac:dyDescent="0.15">
      <c r="A9781" s="619" t="s">
        <v>1122</v>
      </c>
      <c r="B9781" s="618" t="s">
        <v>1081</v>
      </c>
      <c r="C9781" s="619" t="s">
        <v>424</v>
      </c>
    </row>
    <row r="9782" spans="1:3" x14ac:dyDescent="0.15">
      <c r="A9782" s="619" t="s">
        <v>1122</v>
      </c>
      <c r="B9782" s="618" t="s">
        <v>1081</v>
      </c>
      <c r="C9782" s="619" t="s">
        <v>424</v>
      </c>
    </row>
    <row r="9783" spans="1:3" x14ac:dyDescent="0.15">
      <c r="A9783" s="619" t="s">
        <v>1122</v>
      </c>
      <c r="B9783" s="618" t="s">
        <v>1081</v>
      </c>
      <c r="C9783" s="619" t="s">
        <v>1102</v>
      </c>
    </row>
    <row r="9784" spans="1:3" x14ac:dyDescent="0.15">
      <c r="A9784" s="619" t="s">
        <v>1122</v>
      </c>
      <c r="B9784" s="618" t="s">
        <v>1081</v>
      </c>
      <c r="C9784" s="619" t="s">
        <v>1102</v>
      </c>
    </row>
    <row r="9785" spans="1:3" x14ac:dyDescent="0.15">
      <c r="A9785" s="619" t="s">
        <v>1122</v>
      </c>
      <c r="B9785" s="618" t="s">
        <v>1081</v>
      </c>
      <c r="C9785" s="619" t="s">
        <v>1102</v>
      </c>
    </row>
    <row r="9786" spans="1:3" x14ac:dyDescent="0.15">
      <c r="A9786" s="619" t="s">
        <v>1122</v>
      </c>
      <c r="B9786" s="618" t="s">
        <v>1081</v>
      </c>
      <c r="C9786" s="619" t="s">
        <v>1102</v>
      </c>
    </row>
    <row r="9787" spans="1:3" x14ac:dyDescent="0.15">
      <c r="A9787" s="619" t="s">
        <v>1122</v>
      </c>
      <c r="B9787" s="618" t="s">
        <v>1081</v>
      </c>
      <c r="C9787" s="619" t="s">
        <v>1102</v>
      </c>
    </row>
    <row r="9788" spans="1:3" x14ac:dyDescent="0.15">
      <c r="A9788" s="619" t="s">
        <v>1122</v>
      </c>
      <c r="B9788" s="618" t="s">
        <v>1081</v>
      </c>
      <c r="C9788" s="619" t="s">
        <v>1102</v>
      </c>
    </row>
    <row r="9789" spans="1:3" x14ac:dyDescent="0.15">
      <c r="A9789" s="619" t="s">
        <v>1122</v>
      </c>
      <c r="B9789" s="618" t="s">
        <v>1081</v>
      </c>
      <c r="C9789" s="619" t="s">
        <v>1102</v>
      </c>
    </row>
    <row r="9790" spans="1:3" x14ac:dyDescent="0.15">
      <c r="A9790" s="619" t="s">
        <v>1122</v>
      </c>
      <c r="B9790" s="618" t="s">
        <v>1081</v>
      </c>
      <c r="C9790" s="619" t="s">
        <v>1102</v>
      </c>
    </row>
    <row r="9791" spans="1:3" x14ac:dyDescent="0.15">
      <c r="A9791" s="619" t="s">
        <v>1122</v>
      </c>
      <c r="B9791" s="618" t="s">
        <v>1081</v>
      </c>
      <c r="C9791" s="619" t="s">
        <v>1102</v>
      </c>
    </row>
    <row r="9792" spans="1:3" x14ac:dyDescent="0.15">
      <c r="A9792" s="619" t="s">
        <v>1122</v>
      </c>
      <c r="B9792" s="618" t="s">
        <v>1081</v>
      </c>
      <c r="C9792" s="619" t="s">
        <v>1102</v>
      </c>
    </row>
    <row r="9793" spans="1:3" x14ac:dyDescent="0.15">
      <c r="A9793" s="619" t="s">
        <v>1122</v>
      </c>
      <c r="B9793" s="618" t="s">
        <v>1081</v>
      </c>
      <c r="C9793" s="619" t="s">
        <v>1102</v>
      </c>
    </row>
    <row r="9794" spans="1:3" x14ac:dyDescent="0.15">
      <c r="A9794" s="619" t="s">
        <v>1122</v>
      </c>
      <c r="B9794" s="618" t="s">
        <v>1081</v>
      </c>
      <c r="C9794" s="619" t="s">
        <v>1102</v>
      </c>
    </row>
    <row r="9795" spans="1:3" x14ac:dyDescent="0.15">
      <c r="A9795" s="619" t="s">
        <v>1122</v>
      </c>
      <c r="B9795" s="618" t="s">
        <v>1081</v>
      </c>
      <c r="C9795" s="619" t="s">
        <v>437</v>
      </c>
    </row>
    <row r="9796" spans="1:3" x14ac:dyDescent="0.15">
      <c r="A9796" s="619" t="s">
        <v>1122</v>
      </c>
      <c r="B9796" s="618" t="s">
        <v>1081</v>
      </c>
      <c r="C9796" s="619" t="s">
        <v>437</v>
      </c>
    </row>
    <row r="9797" spans="1:3" x14ac:dyDescent="0.15">
      <c r="A9797" s="619" t="s">
        <v>1122</v>
      </c>
      <c r="B9797" s="618" t="s">
        <v>1081</v>
      </c>
      <c r="C9797" s="619" t="s">
        <v>424</v>
      </c>
    </row>
    <row r="9798" spans="1:3" x14ac:dyDescent="0.15">
      <c r="A9798" s="619" t="s">
        <v>1122</v>
      </c>
      <c r="B9798" s="618" t="s">
        <v>1081</v>
      </c>
      <c r="C9798" s="619" t="s">
        <v>424</v>
      </c>
    </row>
    <row r="9799" spans="1:3" x14ac:dyDescent="0.15">
      <c r="A9799" s="619" t="s">
        <v>1122</v>
      </c>
      <c r="B9799" s="618" t="s">
        <v>1081</v>
      </c>
      <c r="C9799" s="619" t="s">
        <v>424</v>
      </c>
    </row>
    <row r="9800" spans="1:3" x14ac:dyDescent="0.15">
      <c r="A9800" s="619" t="s">
        <v>1122</v>
      </c>
      <c r="B9800" s="618" t="s">
        <v>1081</v>
      </c>
      <c r="C9800" s="619" t="s">
        <v>1080</v>
      </c>
    </row>
    <row r="9801" spans="1:3" x14ac:dyDescent="0.15">
      <c r="A9801" s="619" t="s">
        <v>1122</v>
      </c>
      <c r="B9801" s="618" t="s">
        <v>1081</v>
      </c>
      <c r="C9801" s="619" t="s">
        <v>424</v>
      </c>
    </row>
    <row r="9802" spans="1:3" x14ac:dyDescent="0.15">
      <c r="A9802" s="619" t="s">
        <v>1122</v>
      </c>
      <c r="B9802" s="618" t="s">
        <v>1081</v>
      </c>
      <c r="C9802" s="619" t="s">
        <v>1080</v>
      </c>
    </row>
    <row r="9803" spans="1:3" x14ac:dyDescent="0.15">
      <c r="A9803" s="619" t="s">
        <v>1122</v>
      </c>
      <c r="B9803" s="618" t="s">
        <v>1081</v>
      </c>
      <c r="C9803" s="619" t="s">
        <v>424</v>
      </c>
    </row>
    <row r="9804" spans="1:3" x14ac:dyDescent="0.15">
      <c r="A9804" s="619" t="s">
        <v>1122</v>
      </c>
      <c r="B9804" s="618" t="s">
        <v>1081</v>
      </c>
      <c r="C9804" s="619" t="s">
        <v>1080</v>
      </c>
    </row>
    <row r="9805" spans="1:3" x14ac:dyDescent="0.15">
      <c r="A9805" s="619" t="s">
        <v>1122</v>
      </c>
      <c r="B9805" s="618" t="s">
        <v>1081</v>
      </c>
      <c r="C9805" s="619" t="s">
        <v>424</v>
      </c>
    </row>
    <row r="9806" spans="1:3" x14ac:dyDescent="0.15">
      <c r="A9806" s="619" t="s">
        <v>1122</v>
      </c>
      <c r="B9806" s="618" t="s">
        <v>1081</v>
      </c>
      <c r="C9806" s="619" t="s">
        <v>1080</v>
      </c>
    </row>
    <row r="9807" spans="1:3" x14ac:dyDescent="0.15">
      <c r="A9807" s="619" t="s">
        <v>1122</v>
      </c>
      <c r="B9807" s="618" t="s">
        <v>1081</v>
      </c>
      <c r="C9807" s="619" t="s">
        <v>437</v>
      </c>
    </row>
    <row r="9808" spans="1:3" x14ac:dyDescent="0.15">
      <c r="A9808" s="619" t="s">
        <v>1122</v>
      </c>
      <c r="B9808" s="618" t="s">
        <v>1081</v>
      </c>
      <c r="C9808" s="619" t="s">
        <v>437</v>
      </c>
    </row>
    <row r="9809" spans="1:3" x14ac:dyDescent="0.15">
      <c r="A9809" s="619" t="s">
        <v>1122</v>
      </c>
      <c r="B9809" s="618" t="s">
        <v>1081</v>
      </c>
      <c r="C9809" s="619" t="s">
        <v>437</v>
      </c>
    </row>
    <row r="9810" spans="1:3" x14ac:dyDescent="0.15">
      <c r="A9810" s="619" t="s">
        <v>1122</v>
      </c>
      <c r="B9810" s="618" t="s">
        <v>1081</v>
      </c>
      <c r="C9810" s="619" t="s">
        <v>437</v>
      </c>
    </row>
    <row r="9811" spans="1:3" x14ac:dyDescent="0.15">
      <c r="A9811" s="619" t="s">
        <v>1122</v>
      </c>
      <c r="B9811" s="618" t="s">
        <v>1081</v>
      </c>
      <c r="C9811" s="619" t="s">
        <v>437</v>
      </c>
    </row>
    <row r="9812" spans="1:3" x14ac:dyDescent="0.15">
      <c r="A9812" s="619" t="s">
        <v>1122</v>
      </c>
      <c r="B9812" s="618" t="s">
        <v>1081</v>
      </c>
      <c r="C9812" s="619" t="s">
        <v>424</v>
      </c>
    </row>
    <row r="9813" spans="1:3" x14ac:dyDescent="0.15">
      <c r="A9813" s="619" t="s">
        <v>1122</v>
      </c>
      <c r="B9813" s="618" t="s">
        <v>1081</v>
      </c>
      <c r="C9813" s="619" t="s">
        <v>424</v>
      </c>
    </row>
    <row r="9814" spans="1:3" x14ac:dyDescent="0.15">
      <c r="A9814" s="619" t="s">
        <v>1122</v>
      </c>
      <c r="B9814" s="618" t="s">
        <v>1081</v>
      </c>
      <c r="C9814" s="619" t="s">
        <v>424</v>
      </c>
    </row>
    <row r="9815" spans="1:3" x14ac:dyDescent="0.15">
      <c r="A9815" s="619" t="s">
        <v>1122</v>
      </c>
      <c r="B9815" s="618" t="s">
        <v>1081</v>
      </c>
      <c r="C9815" s="619" t="s">
        <v>424</v>
      </c>
    </row>
    <row r="9816" spans="1:3" x14ac:dyDescent="0.15">
      <c r="A9816" s="619" t="s">
        <v>1122</v>
      </c>
      <c r="B9816" s="618" t="s">
        <v>1081</v>
      </c>
      <c r="C9816" s="619" t="s">
        <v>424</v>
      </c>
    </row>
    <row r="9817" spans="1:3" x14ac:dyDescent="0.15">
      <c r="A9817" s="619" t="s">
        <v>1122</v>
      </c>
      <c r="B9817" s="618" t="s">
        <v>1081</v>
      </c>
      <c r="C9817" s="619" t="s">
        <v>424</v>
      </c>
    </row>
    <row r="9818" spans="1:3" x14ac:dyDescent="0.15">
      <c r="A9818" s="619" t="s">
        <v>1122</v>
      </c>
      <c r="B9818" s="618" t="s">
        <v>1081</v>
      </c>
      <c r="C9818" s="619" t="s">
        <v>437</v>
      </c>
    </row>
    <row r="9819" spans="1:3" x14ac:dyDescent="0.15">
      <c r="A9819" s="619" t="s">
        <v>1122</v>
      </c>
      <c r="B9819" s="618" t="s">
        <v>1081</v>
      </c>
      <c r="C9819" s="619" t="s">
        <v>437</v>
      </c>
    </row>
    <row r="9820" spans="1:3" x14ac:dyDescent="0.15">
      <c r="A9820" s="619" t="s">
        <v>1122</v>
      </c>
      <c r="B9820" s="618" t="s">
        <v>1081</v>
      </c>
      <c r="C9820" s="619" t="s">
        <v>437</v>
      </c>
    </row>
    <row r="9821" spans="1:3" x14ac:dyDescent="0.15">
      <c r="A9821" s="618" t="s">
        <v>1122</v>
      </c>
      <c r="B9821" s="618" t="s">
        <v>1081</v>
      </c>
      <c r="C9821" s="619" t="s">
        <v>424</v>
      </c>
    </row>
    <row r="9822" spans="1:3" x14ac:dyDescent="0.15">
      <c r="A9822" s="619" t="s">
        <v>1122</v>
      </c>
      <c r="B9822" s="618" t="s">
        <v>1081</v>
      </c>
      <c r="C9822" s="619" t="s">
        <v>424</v>
      </c>
    </row>
    <row r="9823" spans="1:3" x14ac:dyDescent="0.15">
      <c r="A9823" s="618" t="s">
        <v>1122</v>
      </c>
      <c r="B9823" s="618" t="s">
        <v>1081</v>
      </c>
      <c r="C9823" s="619" t="s">
        <v>424</v>
      </c>
    </row>
    <row r="9824" spans="1:3" x14ac:dyDescent="0.15">
      <c r="A9824" s="618" t="s">
        <v>1122</v>
      </c>
      <c r="B9824" s="618" t="s">
        <v>1081</v>
      </c>
      <c r="C9824" s="619" t="s">
        <v>424</v>
      </c>
    </row>
    <row r="9825" spans="1:3" x14ac:dyDescent="0.15">
      <c r="A9825" s="618" t="s">
        <v>1122</v>
      </c>
      <c r="B9825" s="618" t="s">
        <v>1081</v>
      </c>
      <c r="C9825" s="619" t="s">
        <v>424</v>
      </c>
    </row>
    <row r="9826" spans="1:3" x14ac:dyDescent="0.15">
      <c r="A9826" s="618" t="s">
        <v>1122</v>
      </c>
      <c r="B9826" s="618" t="s">
        <v>1081</v>
      </c>
      <c r="C9826" s="619" t="s">
        <v>424</v>
      </c>
    </row>
    <row r="9827" spans="1:3" x14ac:dyDescent="0.15">
      <c r="A9827" s="618" t="s">
        <v>1122</v>
      </c>
      <c r="B9827" s="618" t="s">
        <v>1081</v>
      </c>
      <c r="C9827" s="619" t="s">
        <v>437</v>
      </c>
    </row>
    <row r="9828" spans="1:3" x14ac:dyDescent="0.15">
      <c r="A9828" s="618" t="s">
        <v>1122</v>
      </c>
      <c r="B9828" s="618" t="s">
        <v>1081</v>
      </c>
      <c r="C9828" s="619" t="s">
        <v>437</v>
      </c>
    </row>
    <row r="9829" spans="1:3" x14ac:dyDescent="0.15">
      <c r="A9829" s="618" t="s">
        <v>1122</v>
      </c>
      <c r="B9829" s="618" t="s">
        <v>1081</v>
      </c>
      <c r="C9829" s="619" t="s">
        <v>437</v>
      </c>
    </row>
    <row r="9830" spans="1:3" x14ac:dyDescent="0.15">
      <c r="A9830" s="618" t="s">
        <v>1122</v>
      </c>
      <c r="B9830" s="618" t="s">
        <v>1081</v>
      </c>
      <c r="C9830" s="619" t="s">
        <v>424</v>
      </c>
    </row>
    <row r="9831" spans="1:3" x14ac:dyDescent="0.15">
      <c r="A9831" s="618" t="s">
        <v>1122</v>
      </c>
      <c r="B9831" s="618" t="s">
        <v>1081</v>
      </c>
      <c r="C9831" s="619" t="s">
        <v>424</v>
      </c>
    </row>
    <row r="9832" spans="1:3" x14ac:dyDescent="0.15">
      <c r="A9832" s="618" t="s">
        <v>1122</v>
      </c>
      <c r="B9832" s="618" t="s">
        <v>1081</v>
      </c>
      <c r="C9832" s="619" t="s">
        <v>424</v>
      </c>
    </row>
    <row r="9833" spans="1:3" x14ac:dyDescent="0.15">
      <c r="A9833" s="618" t="s">
        <v>1122</v>
      </c>
      <c r="B9833" s="618" t="s">
        <v>1081</v>
      </c>
      <c r="C9833" s="619" t="s">
        <v>424</v>
      </c>
    </row>
    <row r="9834" spans="1:3" x14ac:dyDescent="0.15">
      <c r="A9834" s="618" t="s">
        <v>1122</v>
      </c>
      <c r="B9834" s="618" t="s">
        <v>1081</v>
      </c>
      <c r="C9834" s="619" t="s">
        <v>424</v>
      </c>
    </row>
    <row r="9835" spans="1:3" x14ac:dyDescent="0.15">
      <c r="A9835" s="618" t="s">
        <v>1122</v>
      </c>
      <c r="B9835" s="618" t="s">
        <v>1081</v>
      </c>
      <c r="C9835" s="619" t="s">
        <v>424</v>
      </c>
    </row>
    <row r="9836" spans="1:3" x14ac:dyDescent="0.15">
      <c r="A9836" s="618" t="s">
        <v>1122</v>
      </c>
      <c r="B9836" s="618" t="s">
        <v>1081</v>
      </c>
      <c r="C9836" s="619" t="s">
        <v>424</v>
      </c>
    </row>
    <row r="9837" spans="1:3" x14ac:dyDescent="0.15">
      <c r="A9837" s="618" t="s">
        <v>1122</v>
      </c>
      <c r="B9837" s="618" t="s">
        <v>1081</v>
      </c>
      <c r="C9837" s="619" t="s">
        <v>424</v>
      </c>
    </row>
    <row r="9838" spans="1:3" x14ac:dyDescent="0.15">
      <c r="A9838" s="618" t="s">
        <v>1122</v>
      </c>
      <c r="B9838" s="618" t="s">
        <v>1081</v>
      </c>
      <c r="C9838" s="619" t="s">
        <v>424</v>
      </c>
    </row>
    <row r="9839" spans="1:3" x14ac:dyDescent="0.15">
      <c r="A9839" s="618" t="s">
        <v>1122</v>
      </c>
      <c r="B9839" s="618" t="s">
        <v>1081</v>
      </c>
      <c r="C9839" s="619" t="s">
        <v>1080</v>
      </c>
    </row>
    <row r="9840" spans="1:3" x14ac:dyDescent="0.15">
      <c r="A9840" s="618" t="s">
        <v>1122</v>
      </c>
      <c r="B9840" s="618" t="s">
        <v>1081</v>
      </c>
      <c r="C9840" s="619" t="s">
        <v>424</v>
      </c>
    </row>
    <row r="9841" spans="1:3" x14ac:dyDescent="0.15">
      <c r="A9841" s="618" t="s">
        <v>1122</v>
      </c>
      <c r="B9841" s="618" t="s">
        <v>1081</v>
      </c>
      <c r="C9841" s="619" t="s">
        <v>1101</v>
      </c>
    </row>
    <row r="9842" spans="1:3" x14ac:dyDescent="0.15">
      <c r="A9842" s="618" t="s">
        <v>1122</v>
      </c>
      <c r="B9842" s="618" t="s">
        <v>1081</v>
      </c>
      <c r="C9842" s="619" t="s">
        <v>424</v>
      </c>
    </row>
    <row r="9843" spans="1:3" x14ac:dyDescent="0.15">
      <c r="A9843" s="618" t="s">
        <v>1122</v>
      </c>
      <c r="B9843" s="618" t="s">
        <v>1081</v>
      </c>
      <c r="C9843" s="619" t="s">
        <v>424</v>
      </c>
    </row>
    <row r="9844" spans="1:3" x14ac:dyDescent="0.15">
      <c r="A9844" s="618" t="s">
        <v>1122</v>
      </c>
      <c r="B9844" s="618" t="s">
        <v>1081</v>
      </c>
      <c r="C9844" s="619" t="s">
        <v>424</v>
      </c>
    </row>
    <row r="9845" spans="1:3" x14ac:dyDescent="0.15">
      <c r="A9845" s="618" t="s">
        <v>1122</v>
      </c>
      <c r="B9845" s="618" t="s">
        <v>1081</v>
      </c>
      <c r="C9845" s="619" t="s">
        <v>424</v>
      </c>
    </row>
    <row r="9846" spans="1:3" x14ac:dyDescent="0.15">
      <c r="A9846" s="618" t="s">
        <v>1122</v>
      </c>
      <c r="B9846" s="618" t="s">
        <v>1081</v>
      </c>
      <c r="C9846" s="619" t="s">
        <v>424</v>
      </c>
    </row>
    <row r="9847" spans="1:3" x14ac:dyDescent="0.15">
      <c r="A9847" s="618" t="s">
        <v>1122</v>
      </c>
      <c r="B9847" s="618" t="s">
        <v>1081</v>
      </c>
      <c r="C9847" s="619" t="s">
        <v>424</v>
      </c>
    </row>
    <row r="9848" spans="1:3" x14ac:dyDescent="0.15">
      <c r="A9848" s="618" t="s">
        <v>1122</v>
      </c>
      <c r="B9848" s="618" t="s">
        <v>1081</v>
      </c>
      <c r="C9848" s="619" t="s">
        <v>424</v>
      </c>
    </row>
    <row r="9849" spans="1:3" x14ac:dyDescent="0.15">
      <c r="A9849" s="618" t="s">
        <v>1122</v>
      </c>
      <c r="B9849" s="618" t="s">
        <v>1081</v>
      </c>
      <c r="C9849" s="619" t="s">
        <v>424</v>
      </c>
    </row>
    <row r="9850" spans="1:3" x14ac:dyDescent="0.15">
      <c r="A9850" s="618" t="s">
        <v>1122</v>
      </c>
      <c r="B9850" s="618" t="s">
        <v>1081</v>
      </c>
      <c r="C9850" s="619" t="s">
        <v>424</v>
      </c>
    </row>
    <row r="9851" spans="1:3" x14ac:dyDescent="0.15">
      <c r="A9851" s="618" t="s">
        <v>1122</v>
      </c>
      <c r="B9851" s="618" t="s">
        <v>1081</v>
      </c>
      <c r="C9851" s="619" t="s">
        <v>424</v>
      </c>
    </row>
    <row r="9852" spans="1:3" x14ac:dyDescent="0.15">
      <c r="A9852" s="618" t="s">
        <v>1122</v>
      </c>
      <c r="B9852" s="618" t="s">
        <v>1081</v>
      </c>
      <c r="C9852" s="619" t="s">
        <v>424</v>
      </c>
    </row>
    <row r="9853" spans="1:3" x14ac:dyDescent="0.15">
      <c r="A9853" s="618" t="s">
        <v>1122</v>
      </c>
      <c r="B9853" s="618" t="s">
        <v>1081</v>
      </c>
      <c r="C9853" s="619" t="s">
        <v>424</v>
      </c>
    </row>
    <row r="9854" spans="1:3" x14ac:dyDescent="0.15">
      <c r="A9854" s="618" t="s">
        <v>1122</v>
      </c>
      <c r="B9854" s="618" t="s">
        <v>1081</v>
      </c>
      <c r="C9854" s="619" t="s">
        <v>424</v>
      </c>
    </row>
    <row r="9855" spans="1:3" x14ac:dyDescent="0.15">
      <c r="A9855" s="618" t="s">
        <v>1122</v>
      </c>
      <c r="B9855" s="618" t="s">
        <v>1081</v>
      </c>
      <c r="C9855" s="619" t="s">
        <v>424</v>
      </c>
    </row>
    <row r="9856" spans="1:3" x14ac:dyDescent="0.15">
      <c r="A9856" s="618" t="s">
        <v>1122</v>
      </c>
      <c r="B9856" s="618" t="s">
        <v>1081</v>
      </c>
      <c r="C9856" s="619" t="s">
        <v>424</v>
      </c>
    </row>
    <row r="9857" spans="1:3" x14ac:dyDescent="0.15">
      <c r="A9857" s="618" t="s">
        <v>1122</v>
      </c>
      <c r="B9857" s="618" t="s">
        <v>1081</v>
      </c>
      <c r="C9857" s="619" t="s">
        <v>424</v>
      </c>
    </row>
    <row r="9858" spans="1:3" x14ac:dyDescent="0.15">
      <c r="A9858" s="618" t="s">
        <v>1122</v>
      </c>
      <c r="B9858" s="618" t="s">
        <v>1081</v>
      </c>
      <c r="C9858" s="619" t="s">
        <v>424</v>
      </c>
    </row>
    <row r="9859" spans="1:3" x14ac:dyDescent="0.15">
      <c r="A9859" s="618" t="s">
        <v>1122</v>
      </c>
      <c r="B9859" s="618" t="s">
        <v>1081</v>
      </c>
      <c r="C9859" s="619" t="s">
        <v>424</v>
      </c>
    </row>
    <row r="9860" spans="1:3" x14ac:dyDescent="0.15">
      <c r="A9860" s="618" t="s">
        <v>1122</v>
      </c>
      <c r="B9860" s="618" t="s">
        <v>1081</v>
      </c>
      <c r="C9860" s="619" t="s">
        <v>424</v>
      </c>
    </row>
    <row r="9861" spans="1:3" x14ac:dyDescent="0.15">
      <c r="A9861" s="618" t="s">
        <v>1122</v>
      </c>
      <c r="B9861" s="618" t="s">
        <v>1081</v>
      </c>
      <c r="C9861" s="619" t="s">
        <v>424</v>
      </c>
    </row>
    <row r="9862" spans="1:3" x14ac:dyDescent="0.15">
      <c r="A9862" s="618" t="s">
        <v>1122</v>
      </c>
      <c r="B9862" s="618" t="s">
        <v>1081</v>
      </c>
      <c r="C9862" s="619" t="s">
        <v>424</v>
      </c>
    </row>
    <row r="9863" spans="1:3" x14ac:dyDescent="0.15">
      <c r="A9863" s="618" t="s">
        <v>1122</v>
      </c>
      <c r="B9863" s="618" t="s">
        <v>1081</v>
      </c>
      <c r="C9863" s="619" t="s">
        <v>424</v>
      </c>
    </row>
    <row r="9864" spans="1:3" x14ac:dyDescent="0.15">
      <c r="A9864" s="618" t="s">
        <v>1122</v>
      </c>
      <c r="B9864" s="618" t="s">
        <v>1081</v>
      </c>
      <c r="C9864" s="619" t="s">
        <v>1080</v>
      </c>
    </row>
    <row r="9865" spans="1:3" x14ac:dyDescent="0.15">
      <c r="A9865" s="618" t="s">
        <v>1122</v>
      </c>
      <c r="B9865" s="618" t="s">
        <v>1081</v>
      </c>
      <c r="C9865" s="619" t="s">
        <v>1080</v>
      </c>
    </row>
    <row r="9866" spans="1:3" x14ac:dyDescent="0.15">
      <c r="A9866" s="619" t="s">
        <v>1122</v>
      </c>
      <c r="B9866" s="618">
        <v>2013</v>
      </c>
      <c r="C9866" s="619" t="s">
        <v>424</v>
      </c>
    </row>
    <row r="9867" spans="1:3" x14ac:dyDescent="0.15">
      <c r="A9867" s="618" t="s">
        <v>1122</v>
      </c>
      <c r="B9867" s="618">
        <v>2013</v>
      </c>
      <c r="C9867" s="619" t="s">
        <v>424</v>
      </c>
    </row>
    <row r="9868" spans="1:3" x14ac:dyDescent="0.15">
      <c r="A9868" s="618" t="s">
        <v>1122</v>
      </c>
      <c r="B9868" s="618">
        <v>2013</v>
      </c>
      <c r="C9868" s="619" t="s">
        <v>424</v>
      </c>
    </row>
    <row r="9869" spans="1:3" x14ac:dyDescent="0.15">
      <c r="A9869" s="618" t="s">
        <v>1122</v>
      </c>
      <c r="B9869" s="618" t="s">
        <v>1081</v>
      </c>
      <c r="C9869" s="619" t="s">
        <v>424</v>
      </c>
    </row>
    <row r="9870" spans="1:3" x14ac:dyDescent="0.15">
      <c r="A9870" s="618" t="s">
        <v>1122</v>
      </c>
      <c r="B9870" s="618" t="s">
        <v>1081</v>
      </c>
      <c r="C9870" s="619" t="s">
        <v>437</v>
      </c>
    </row>
    <row r="9871" spans="1:3" x14ac:dyDescent="0.15">
      <c r="A9871" s="618" t="s">
        <v>1122</v>
      </c>
      <c r="B9871" s="618">
        <v>2013</v>
      </c>
      <c r="C9871" s="619" t="s">
        <v>424</v>
      </c>
    </row>
    <row r="9872" spans="1:3" x14ac:dyDescent="0.15">
      <c r="A9872" s="618" t="s">
        <v>1122</v>
      </c>
      <c r="B9872" s="618">
        <v>2013</v>
      </c>
      <c r="C9872" s="619" t="s">
        <v>1080</v>
      </c>
    </row>
    <row r="9873" spans="1:3" x14ac:dyDescent="0.15">
      <c r="A9873" s="618" t="s">
        <v>1122</v>
      </c>
      <c r="B9873" s="618">
        <v>2013</v>
      </c>
      <c r="C9873" s="619" t="s">
        <v>1080</v>
      </c>
    </row>
    <row r="9874" spans="1:3" x14ac:dyDescent="0.15">
      <c r="A9874" s="618" t="s">
        <v>1122</v>
      </c>
      <c r="B9874" s="618">
        <v>2013</v>
      </c>
      <c r="C9874" s="619" t="s">
        <v>424</v>
      </c>
    </row>
    <row r="9875" spans="1:3" x14ac:dyDescent="0.15">
      <c r="A9875" s="618" t="s">
        <v>1122</v>
      </c>
      <c r="B9875" s="618">
        <v>2013</v>
      </c>
      <c r="C9875" s="619" t="s">
        <v>424</v>
      </c>
    </row>
    <row r="9876" spans="1:3" x14ac:dyDescent="0.15">
      <c r="A9876" s="618" t="s">
        <v>1122</v>
      </c>
      <c r="B9876" s="618" t="s">
        <v>1081</v>
      </c>
      <c r="C9876" s="619" t="s">
        <v>1103</v>
      </c>
    </row>
    <row r="9877" spans="1:3" x14ac:dyDescent="0.15">
      <c r="A9877" s="618" t="s">
        <v>1122</v>
      </c>
      <c r="B9877" s="618">
        <v>2013</v>
      </c>
      <c r="C9877" s="619" t="s">
        <v>1080</v>
      </c>
    </row>
    <row r="9878" spans="1:3" x14ac:dyDescent="0.15">
      <c r="A9878" s="618" t="s">
        <v>1122</v>
      </c>
      <c r="B9878" s="618">
        <v>2013</v>
      </c>
      <c r="C9878" s="619" t="s">
        <v>424</v>
      </c>
    </row>
    <row r="9879" spans="1:3" x14ac:dyDescent="0.15">
      <c r="A9879" s="619" t="s">
        <v>1122</v>
      </c>
      <c r="B9879" s="618" t="s">
        <v>1081</v>
      </c>
      <c r="C9879" s="619" t="s">
        <v>1102</v>
      </c>
    </row>
    <row r="9880" spans="1:3" x14ac:dyDescent="0.15">
      <c r="A9880" s="619" t="s">
        <v>1122</v>
      </c>
      <c r="B9880" s="618" t="s">
        <v>1081</v>
      </c>
      <c r="C9880" s="619" t="s">
        <v>1103</v>
      </c>
    </row>
    <row r="9881" spans="1:3" x14ac:dyDescent="0.15">
      <c r="A9881" s="618" t="s">
        <v>1122</v>
      </c>
      <c r="B9881" s="618" t="s">
        <v>1081</v>
      </c>
      <c r="C9881" s="619" t="s">
        <v>1102</v>
      </c>
    </row>
    <row r="9882" spans="1:3" x14ac:dyDescent="0.15">
      <c r="A9882" s="619" t="s">
        <v>1122</v>
      </c>
      <c r="B9882" s="618" t="s">
        <v>1081</v>
      </c>
      <c r="C9882" s="619" t="s">
        <v>1102</v>
      </c>
    </row>
    <row r="9883" spans="1:3" x14ac:dyDescent="0.15">
      <c r="A9883" s="619" t="s">
        <v>1122</v>
      </c>
      <c r="B9883" s="618" t="s">
        <v>1081</v>
      </c>
      <c r="C9883" s="619" t="s">
        <v>424</v>
      </c>
    </row>
    <row r="9884" spans="1:3" x14ac:dyDescent="0.15">
      <c r="A9884" s="619" t="s">
        <v>1122</v>
      </c>
      <c r="B9884" s="618" t="s">
        <v>1081</v>
      </c>
      <c r="C9884" s="619" t="s">
        <v>424</v>
      </c>
    </row>
    <row r="9885" spans="1:3" x14ac:dyDescent="0.15">
      <c r="A9885" s="619" t="s">
        <v>1122</v>
      </c>
      <c r="B9885" s="618" t="s">
        <v>1081</v>
      </c>
      <c r="C9885" s="619" t="s">
        <v>424</v>
      </c>
    </row>
    <row r="9886" spans="1:3" x14ac:dyDescent="0.15">
      <c r="A9886" s="619" t="s">
        <v>1122</v>
      </c>
      <c r="B9886" s="618" t="s">
        <v>1081</v>
      </c>
      <c r="C9886" s="619" t="s">
        <v>1102</v>
      </c>
    </row>
    <row r="9887" spans="1:3" x14ac:dyDescent="0.15">
      <c r="A9887" s="619" t="s">
        <v>1122</v>
      </c>
      <c r="B9887" s="618" t="s">
        <v>1081</v>
      </c>
      <c r="C9887" s="619" t="s">
        <v>424</v>
      </c>
    </row>
    <row r="9888" spans="1:3" x14ac:dyDescent="0.15">
      <c r="A9888" s="619" t="s">
        <v>1122</v>
      </c>
      <c r="B9888" s="618" t="s">
        <v>1081</v>
      </c>
      <c r="C9888" s="619" t="s">
        <v>424</v>
      </c>
    </row>
    <row r="9889" spans="1:3" x14ac:dyDescent="0.15">
      <c r="A9889" s="619" t="s">
        <v>1122</v>
      </c>
      <c r="B9889" s="618" t="s">
        <v>1081</v>
      </c>
      <c r="C9889" s="619" t="s">
        <v>424</v>
      </c>
    </row>
    <row r="9890" spans="1:3" x14ac:dyDescent="0.15">
      <c r="A9890" s="619" t="s">
        <v>1122</v>
      </c>
      <c r="B9890" s="618" t="s">
        <v>1081</v>
      </c>
      <c r="C9890" s="619" t="s">
        <v>424</v>
      </c>
    </row>
    <row r="9891" spans="1:3" x14ac:dyDescent="0.15">
      <c r="A9891" s="619" t="s">
        <v>1122</v>
      </c>
      <c r="B9891" s="618" t="s">
        <v>1081</v>
      </c>
      <c r="C9891" s="619" t="s">
        <v>437</v>
      </c>
    </row>
    <row r="9892" spans="1:3" x14ac:dyDescent="0.15">
      <c r="A9892" s="619" t="s">
        <v>1122</v>
      </c>
      <c r="B9892" s="618" t="s">
        <v>1081</v>
      </c>
      <c r="C9892" s="619" t="s">
        <v>437</v>
      </c>
    </row>
    <row r="9893" spans="1:3" x14ac:dyDescent="0.15">
      <c r="A9893" s="618" t="s">
        <v>1122</v>
      </c>
      <c r="B9893" s="618" t="s">
        <v>1081</v>
      </c>
      <c r="C9893" s="619" t="s">
        <v>437</v>
      </c>
    </row>
    <row r="9894" spans="1:3" x14ac:dyDescent="0.15">
      <c r="A9894" s="618" t="s">
        <v>1122</v>
      </c>
      <c r="B9894" s="618">
        <v>2013</v>
      </c>
      <c r="C9894" s="619" t="s">
        <v>437</v>
      </c>
    </row>
    <row r="9895" spans="1:3" x14ac:dyDescent="0.15">
      <c r="A9895" s="618" t="s">
        <v>1122</v>
      </c>
      <c r="B9895" s="618">
        <v>2013</v>
      </c>
      <c r="C9895" s="619" t="s">
        <v>424</v>
      </c>
    </row>
    <row r="9896" spans="1:3" x14ac:dyDescent="0.15">
      <c r="A9896" s="619" t="s">
        <v>1122</v>
      </c>
      <c r="B9896" s="618">
        <v>2013</v>
      </c>
      <c r="C9896" s="619" t="s">
        <v>1080</v>
      </c>
    </row>
    <row r="9897" spans="1:3" x14ac:dyDescent="0.15">
      <c r="A9897" s="618" t="s">
        <v>1122</v>
      </c>
      <c r="B9897" s="618">
        <v>2013</v>
      </c>
      <c r="C9897" s="619" t="s">
        <v>424</v>
      </c>
    </row>
    <row r="9898" spans="1:3" x14ac:dyDescent="0.15">
      <c r="A9898" s="618" t="s">
        <v>1122</v>
      </c>
      <c r="B9898" s="618">
        <v>2013</v>
      </c>
      <c r="C9898" s="619" t="s">
        <v>1080</v>
      </c>
    </row>
    <row r="9899" spans="1:3" x14ac:dyDescent="0.15">
      <c r="A9899" s="618" t="s">
        <v>1122</v>
      </c>
      <c r="B9899" s="618">
        <v>2013</v>
      </c>
      <c r="C9899" s="619" t="s">
        <v>424</v>
      </c>
    </row>
    <row r="9900" spans="1:3" x14ac:dyDescent="0.15">
      <c r="A9900" s="618" t="s">
        <v>1122</v>
      </c>
      <c r="B9900" s="618">
        <v>2013</v>
      </c>
      <c r="C9900" s="619" t="s">
        <v>424</v>
      </c>
    </row>
    <row r="9901" spans="1:3" x14ac:dyDescent="0.15">
      <c r="A9901" s="618" t="s">
        <v>1122</v>
      </c>
      <c r="B9901" s="618">
        <v>2013</v>
      </c>
      <c r="C9901" s="619" t="s">
        <v>424</v>
      </c>
    </row>
    <row r="9902" spans="1:3" x14ac:dyDescent="0.15">
      <c r="A9902" s="618" t="s">
        <v>1122</v>
      </c>
      <c r="B9902" s="618">
        <v>2013</v>
      </c>
      <c r="C9902" s="619" t="s">
        <v>1080</v>
      </c>
    </row>
    <row r="9903" spans="1:3" x14ac:dyDescent="0.15">
      <c r="A9903" s="618" t="s">
        <v>1122</v>
      </c>
      <c r="B9903" s="618">
        <v>2013</v>
      </c>
      <c r="C9903" s="619" t="s">
        <v>437</v>
      </c>
    </row>
    <row r="9904" spans="1:3" x14ac:dyDescent="0.15">
      <c r="A9904" s="619" t="s">
        <v>1122</v>
      </c>
      <c r="B9904" s="618">
        <v>2013</v>
      </c>
      <c r="C9904" s="619" t="s">
        <v>424</v>
      </c>
    </row>
    <row r="9905" spans="1:3" x14ac:dyDescent="0.15">
      <c r="A9905" s="618" t="s">
        <v>1122</v>
      </c>
      <c r="B9905" s="618">
        <v>2013</v>
      </c>
      <c r="C9905" s="619" t="s">
        <v>1102</v>
      </c>
    </row>
    <row r="9906" spans="1:3" x14ac:dyDescent="0.15">
      <c r="A9906" s="618" t="s">
        <v>1122</v>
      </c>
      <c r="B9906" s="618">
        <v>2013</v>
      </c>
      <c r="C9906" s="619" t="s">
        <v>1102</v>
      </c>
    </row>
    <row r="9907" spans="1:3" x14ac:dyDescent="0.15">
      <c r="A9907" s="618" t="s">
        <v>1122</v>
      </c>
      <c r="B9907" s="618">
        <v>2013</v>
      </c>
      <c r="C9907" s="619" t="s">
        <v>1102</v>
      </c>
    </row>
    <row r="9908" spans="1:3" x14ac:dyDescent="0.15">
      <c r="A9908" s="618" t="s">
        <v>1122</v>
      </c>
      <c r="B9908" s="618">
        <v>2013</v>
      </c>
      <c r="C9908" s="619" t="s">
        <v>437</v>
      </c>
    </row>
    <row r="9909" spans="1:3" x14ac:dyDescent="0.15">
      <c r="A9909" s="618" t="s">
        <v>1122</v>
      </c>
      <c r="B9909" s="618">
        <v>2013</v>
      </c>
      <c r="C9909" s="619" t="s">
        <v>424</v>
      </c>
    </row>
    <row r="9910" spans="1:3" x14ac:dyDescent="0.15">
      <c r="A9910" s="618" t="s">
        <v>1122</v>
      </c>
      <c r="B9910" s="618">
        <v>2013</v>
      </c>
      <c r="C9910" s="619" t="s">
        <v>1080</v>
      </c>
    </row>
    <row r="9911" spans="1:3" x14ac:dyDescent="0.15">
      <c r="A9911" s="618" t="s">
        <v>1122</v>
      </c>
      <c r="B9911" s="618">
        <v>2013</v>
      </c>
      <c r="C9911" s="619" t="s">
        <v>424</v>
      </c>
    </row>
    <row r="9912" spans="1:3" x14ac:dyDescent="0.15">
      <c r="A9912" s="618" t="s">
        <v>1122</v>
      </c>
      <c r="B9912" s="618">
        <v>2013</v>
      </c>
      <c r="C9912" s="619" t="s">
        <v>424</v>
      </c>
    </row>
    <row r="9913" spans="1:3" x14ac:dyDescent="0.15">
      <c r="A9913" s="618" t="s">
        <v>1122</v>
      </c>
      <c r="B9913" s="618">
        <v>2013</v>
      </c>
      <c r="C9913" s="619" t="s">
        <v>1080</v>
      </c>
    </row>
    <row r="9914" spans="1:3" x14ac:dyDescent="0.15">
      <c r="A9914" s="618" t="s">
        <v>1122</v>
      </c>
      <c r="B9914" s="618">
        <v>2013</v>
      </c>
      <c r="C9914" s="619" t="s">
        <v>1080</v>
      </c>
    </row>
    <row r="9915" spans="1:3" x14ac:dyDescent="0.15">
      <c r="A9915" s="618" t="s">
        <v>1122</v>
      </c>
      <c r="B9915" s="618">
        <v>2013</v>
      </c>
      <c r="C9915" s="619" t="s">
        <v>424</v>
      </c>
    </row>
    <row r="9916" spans="1:3" x14ac:dyDescent="0.15">
      <c r="A9916" s="618" t="s">
        <v>1122</v>
      </c>
      <c r="B9916" s="618">
        <v>2013</v>
      </c>
      <c r="C9916" s="619" t="s">
        <v>424</v>
      </c>
    </row>
    <row r="9917" spans="1:3" x14ac:dyDescent="0.15">
      <c r="A9917" s="618" t="s">
        <v>1122</v>
      </c>
      <c r="B9917" s="618">
        <v>2013</v>
      </c>
      <c r="C9917" s="619" t="s">
        <v>424</v>
      </c>
    </row>
    <row r="9918" spans="1:3" x14ac:dyDescent="0.15">
      <c r="A9918" s="618" t="s">
        <v>1122</v>
      </c>
      <c r="B9918" s="618">
        <v>2013</v>
      </c>
      <c r="C9918" s="619" t="s">
        <v>424</v>
      </c>
    </row>
    <row r="9919" spans="1:3" x14ac:dyDescent="0.15">
      <c r="A9919" s="618" t="s">
        <v>1122</v>
      </c>
      <c r="B9919" s="618">
        <v>2013</v>
      </c>
      <c r="C9919" s="619" t="s">
        <v>1104</v>
      </c>
    </row>
    <row r="9920" spans="1:3" x14ac:dyDescent="0.15">
      <c r="A9920" s="619" t="s">
        <v>1122</v>
      </c>
      <c r="B9920" s="618">
        <v>2013</v>
      </c>
      <c r="C9920" s="619" t="s">
        <v>1109</v>
      </c>
    </row>
    <row r="9921" spans="1:3" x14ac:dyDescent="0.15">
      <c r="A9921" s="619" t="s">
        <v>1122</v>
      </c>
      <c r="B9921" s="618">
        <v>2013</v>
      </c>
      <c r="C9921" s="619" t="s">
        <v>424</v>
      </c>
    </row>
    <row r="9922" spans="1:3" x14ac:dyDescent="0.15">
      <c r="A9922" s="619" t="s">
        <v>1122</v>
      </c>
      <c r="B9922" s="618">
        <v>2013</v>
      </c>
      <c r="C9922" s="619" t="s">
        <v>424</v>
      </c>
    </row>
    <row r="9923" spans="1:3" x14ac:dyDescent="0.15">
      <c r="A9923" s="619" t="s">
        <v>1122</v>
      </c>
      <c r="B9923" s="618">
        <v>2013</v>
      </c>
      <c r="C9923" s="619" t="s">
        <v>1080</v>
      </c>
    </row>
    <row r="9924" spans="1:3" x14ac:dyDescent="0.15">
      <c r="A9924" s="619" t="s">
        <v>1122</v>
      </c>
      <c r="B9924" s="618">
        <v>2013</v>
      </c>
      <c r="C9924" s="619" t="s">
        <v>1102</v>
      </c>
    </row>
    <row r="9925" spans="1:3" x14ac:dyDescent="0.15">
      <c r="A9925" s="618" t="s">
        <v>1122</v>
      </c>
      <c r="B9925" s="618">
        <v>2013</v>
      </c>
      <c r="C9925" s="619" t="s">
        <v>1102</v>
      </c>
    </row>
    <row r="9926" spans="1:3" x14ac:dyDescent="0.15">
      <c r="A9926" s="618" t="s">
        <v>1122</v>
      </c>
      <c r="B9926" s="618">
        <v>2013</v>
      </c>
      <c r="C9926" s="619" t="s">
        <v>1080</v>
      </c>
    </row>
    <row r="9927" spans="1:3" x14ac:dyDescent="0.15">
      <c r="A9927" s="618" t="s">
        <v>1122</v>
      </c>
      <c r="B9927" s="618">
        <v>2013</v>
      </c>
      <c r="C9927" s="619" t="s">
        <v>424</v>
      </c>
    </row>
    <row r="9928" spans="1:3" x14ac:dyDescent="0.15">
      <c r="A9928" s="618" t="s">
        <v>1122</v>
      </c>
      <c r="B9928" s="618">
        <v>2013</v>
      </c>
      <c r="C9928" s="619" t="s">
        <v>1080</v>
      </c>
    </row>
    <row r="9929" spans="1:3" x14ac:dyDescent="0.15">
      <c r="A9929" s="618" t="s">
        <v>1122</v>
      </c>
      <c r="B9929" s="618">
        <v>2013</v>
      </c>
      <c r="C9929" s="619" t="s">
        <v>1102</v>
      </c>
    </row>
    <row r="9930" spans="1:3" x14ac:dyDescent="0.15">
      <c r="A9930" s="619" t="s">
        <v>1122</v>
      </c>
      <c r="B9930" s="618">
        <v>2013</v>
      </c>
      <c r="C9930" s="619" t="s">
        <v>1080</v>
      </c>
    </row>
    <row r="9931" spans="1:3" x14ac:dyDescent="0.15">
      <c r="A9931" s="619" t="s">
        <v>1122</v>
      </c>
      <c r="B9931" s="618">
        <v>2013</v>
      </c>
      <c r="C9931" s="619" t="s">
        <v>1080</v>
      </c>
    </row>
    <row r="9932" spans="1:3" x14ac:dyDescent="0.15">
      <c r="A9932" s="619" t="s">
        <v>1122</v>
      </c>
      <c r="B9932" s="618">
        <v>2013</v>
      </c>
      <c r="C9932" s="619" t="s">
        <v>1102</v>
      </c>
    </row>
    <row r="9933" spans="1:3" x14ac:dyDescent="0.15">
      <c r="A9933" s="619" t="s">
        <v>1122</v>
      </c>
      <c r="B9933" s="618">
        <v>2013</v>
      </c>
      <c r="C9933" s="619" t="s">
        <v>1102</v>
      </c>
    </row>
    <row r="9934" spans="1:3" x14ac:dyDescent="0.15">
      <c r="A9934" s="619" t="s">
        <v>1122</v>
      </c>
      <c r="B9934" s="618">
        <v>2013</v>
      </c>
      <c r="C9934" s="619" t="s">
        <v>1080</v>
      </c>
    </row>
    <row r="9935" spans="1:3" x14ac:dyDescent="0.15">
      <c r="A9935" s="619" t="s">
        <v>1122</v>
      </c>
      <c r="B9935" s="618">
        <v>2013</v>
      </c>
      <c r="C9935" s="619" t="s">
        <v>1080</v>
      </c>
    </row>
    <row r="9936" spans="1:3" x14ac:dyDescent="0.15">
      <c r="A9936" s="619" t="s">
        <v>1122</v>
      </c>
      <c r="B9936" s="618">
        <v>2013</v>
      </c>
      <c r="C9936" s="619" t="s">
        <v>437</v>
      </c>
    </row>
    <row r="9937" spans="1:3" x14ac:dyDescent="0.15">
      <c r="A9937" s="619" t="s">
        <v>1122</v>
      </c>
      <c r="B9937" s="618">
        <v>2013</v>
      </c>
      <c r="C9937" s="619" t="s">
        <v>437</v>
      </c>
    </row>
    <row r="9938" spans="1:3" x14ac:dyDescent="0.15">
      <c r="A9938" s="619" t="s">
        <v>1122</v>
      </c>
      <c r="B9938" s="618">
        <v>2013</v>
      </c>
      <c r="C9938" s="619" t="s">
        <v>424</v>
      </c>
    </row>
    <row r="9939" spans="1:3" x14ac:dyDescent="0.15">
      <c r="A9939" s="619" t="s">
        <v>1122</v>
      </c>
      <c r="B9939" s="618">
        <v>2013</v>
      </c>
      <c r="C9939" s="619" t="s">
        <v>424</v>
      </c>
    </row>
    <row r="9940" spans="1:3" x14ac:dyDescent="0.15">
      <c r="A9940" s="619" t="s">
        <v>1122</v>
      </c>
      <c r="B9940" s="618">
        <v>2013</v>
      </c>
      <c r="C9940" s="619" t="s">
        <v>437</v>
      </c>
    </row>
    <row r="9941" spans="1:3" x14ac:dyDescent="0.15">
      <c r="A9941" s="619" t="s">
        <v>1122</v>
      </c>
      <c r="B9941" s="618">
        <v>2013</v>
      </c>
      <c r="C9941" s="619" t="s">
        <v>1080</v>
      </c>
    </row>
    <row r="9942" spans="1:3" x14ac:dyDescent="0.15">
      <c r="A9942" s="619" t="s">
        <v>1122</v>
      </c>
      <c r="B9942" s="618">
        <v>2013</v>
      </c>
      <c r="C9942" s="619" t="s">
        <v>437</v>
      </c>
    </row>
    <row r="9943" spans="1:3" x14ac:dyDescent="0.15">
      <c r="A9943" s="619" t="s">
        <v>1122</v>
      </c>
      <c r="B9943" s="618">
        <v>2013</v>
      </c>
      <c r="C9943" s="619" t="s">
        <v>437</v>
      </c>
    </row>
    <row r="9944" spans="1:3" x14ac:dyDescent="0.15">
      <c r="A9944" s="619" t="s">
        <v>1122</v>
      </c>
      <c r="B9944" s="618">
        <v>2013</v>
      </c>
      <c r="C9944" s="619" t="s">
        <v>437</v>
      </c>
    </row>
    <row r="9945" spans="1:3" x14ac:dyDescent="0.15">
      <c r="A9945" s="619" t="s">
        <v>1122</v>
      </c>
      <c r="B9945" s="618">
        <v>2013</v>
      </c>
      <c r="C9945" s="619" t="s">
        <v>437</v>
      </c>
    </row>
    <row r="9946" spans="1:3" x14ac:dyDescent="0.15">
      <c r="A9946" s="619" t="s">
        <v>1122</v>
      </c>
      <c r="B9946" s="618">
        <v>2013</v>
      </c>
      <c r="C9946" s="619" t="s">
        <v>1080</v>
      </c>
    </row>
    <row r="9947" spans="1:3" x14ac:dyDescent="0.15">
      <c r="A9947" s="619" t="s">
        <v>1122</v>
      </c>
      <c r="B9947" s="618">
        <v>2013</v>
      </c>
      <c r="C9947" s="619" t="s">
        <v>1080</v>
      </c>
    </row>
    <row r="9948" spans="1:3" x14ac:dyDescent="0.15">
      <c r="A9948" s="619" t="s">
        <v>1122</v>
      </c>
      <c r="B9948" s="618">
        <v>2013</v>
      </c>
      <c r="C9948" s="619" t="s">
        <v>1102</v>
      </c>
    </row>
    <row r="9949" spans="1:3" x14ac:dyDescent="0.15">
      <c r="A9949" s="619" t="s">
        <v>1122</v>
      </c>
      <c r="B9949" s="618" t="s">
        <v>1081</v>
      </c>
      <c r="C9949" s="619" t="s">
        <v>1080</v>
      </c>
    </row>
    <row r="9950" spans="1:3" x14ac:dyDescent="0.15">
      <c r="A9950" s="619" t="s">
        <v>1122</v>
      </c>
      <c r="B9950" s="618" t="s">
        <v>1081</v>
      </c>
      <c r="C9950" s="619" t="s">
        <v>1080</v>
      </c>
    </row>
    <row r="9951" spans="1:3" x14ac:dyDescent="0.15">
      <c r="A9951" s="619" t="s">
        <v>1122</v>
      </c>
      <c r="B9951" s="618" t="s">
        <v>1081</v>
      </c>
      <c r="C9951" s="619" t="s">
        <v>424</v>
      </c>
    </row>
    <row r="9952" spans="1:3" x14ac:dyDescent="0.15">
      <c r="A9952" s="619" t="s">
        <v>1122</v>
      </c>
      <c r="B9952" s="618" t="s">
        <v>1081</v>
      </c>
      <c r="C9952" s="619" t="s">
        <v>1080</v>
      </c>
    </row>
    <row r="9953" spans="1:3" x14ac:dyDescent="0.15">
      <c r="A9953" s="619" t="s">
        <v>1122</v>
      </c>
      <c r="B9953" s="618" t="s">
        <v>1081</v>
      </c>
      <c r="C9953" s="619" t="s">
        <v>1080</v>
      </c>
    </row>
    <row r="9954" spans="1:3" x14ac:dyDescent="0.15">
      <c r="A9954" s="619" t="s">
        <v>1122</v>
      </c>
      <c r="B9954" s="618">
        <v>2013</v>
      </c>
      <c r="C9954" s="619" t="s">
        <v>424</v>
      </c>
    </row>
    <row r="9955" spans="1:3" x14ac:dyDescent="0.15">
      <c r="A9955" s="619" t="s">
        <v>1122</v>
      </c>
      <c r="B9955" s="618">
        <v>2013</v>
      </c>
      <c r="C9955" s="619" t="s">
        <v>1080</v>
      </c>
    </row>
    <row r="9956" spans="1:3" x14ac:dyDescent="0.15">
      <c r="A9956" s="619" t="s">
        <v>1122</v>
      </c>
      <c r="B9956" s="618">
        <v>2013</v>
      </c>
      <c r="C9956" s="619" t="s">
        <v>1080</v>
      </c>
    </row>
    <row r="9957" spans="1:3" x14ac:dyDescent="0.15">
      <c r="A9957" s="619" t="s">
        <v>1122</v>
      </c>
      <c r="B9957" s="618">
        <v>2013</v>
      </c>
      <c r="C9957" s="619" t="s">
        <v>424</v>
      </c>
    </row>
    <row r="9958" spans="1:3" x14ac:dyDescent="0.15">
      <c r="A9958" s="619" t="s">
        <v>1122</v>
      </c>
      <c r="B9958" s="618">
        <v>2013</v>
      </c>
      <c r="C9958" s="619" t="s">
        <v>1080</v>
      </c>
    </row>
    <row r="9959" spans="1:3" x14ac:dyDescent="0.15">
      <c r="A9959" s="619" t="s">
        <v>1122</v>
      </c>
      <c r="B9959" s="618">
        <v>2013</v>
      </c>
      <c r="C9959" s="619" t="s">
        <v>424</v>
      </c>
    </row>
    <row r="9960" spans="1:3" x14ac:dyDescent="0.15">
      <c r="A9960" s="619" t="s">
        <v>1122</v>
      </c>
      <c r="B9960" s="618" t="s">
        <v>1081</v>
      </c>
      <c r="C9960" s="619" t="s">
        <v>424</v>
      </c>
    </row>
    <row r="9961" spans="1:3" x14ac:dyDescent="0.15">
      <c r="A9961" s="619" t="s">
        <v>1122</v>
      </c>
      <c r="B9961" s="618">
        <v>2013</v>
      </c>
      <c r="C9961" s="619" t="s">
        <v>424</v>
      </c>
    </row>
    <row r="9962" spans="1:3" x14ac:dyDescent="0.15">
      <c r="A9962" s="619" t="s">
        <v>1122</v>
      </c>
      <c r="B9962" s="618">
        <v>2013</v>
      </c>
      <c r="C9962" s="619" t="s">
        <v>424</v>
      </c>
    </row>
    <row r="9963" spans="1:3" x14ac:dyDescent="0.15">
      <c r="A9963" s="619" t="s">
        <v>1122</v>
      </c>
      <c r="B9963" s="618">
        <v>2013</v>
      </c>
      <c r="C9963" s="619" t="s">
        <v>1080</v>
      </c>
    </row>
    <row r="9964" spans="1:3" x14ac:dyDescent="0.15">
      <c r="A9964" s="619" t="s">
        <v>1122</v>
      </c>
      <c r="B9964" s="618">
        <v>2013</v>
      </c>
      <c r="C9964" s="619" t="s">
        <v>424</v>
      </c>
    </row>
    <row r="9965" spans="1:3" x14ac:dyDescent="0.15">
      <c r="A9965" s="619" t="s">
        <v>1122</v>
      </c>
      <c r="B9965" s="618">
        <v>2013</v>
      </c>
      <c r="C9965" s="619" t="s">
        <v>1102</v>
      </c>
    </row>
    <row r="9966" spans="1:3" x14ac:dyDescent="0.15">
      <c r="A9966" s="619" t="s">
        <v>1122</v>
      </c>
      <c r="B9966" s="618">
        <v>2013</v>
      </c>
      <c r="C9966" s="619" t="s">
        <v>424</v>
      </c>
    </row>
    <row r="9967" spans="1:3" x14ac:dyDescent="0.15">
      <c r="A9967" s="619" t="s">
        <v>1122</v>
      </c>
      <c r="B9967" s="618">
        <v>2013</v>
      </c>
      <c r="C9967" s="619" t="s">
        <v>424</v>
      </c>
    </row>
    <row r="9968" spans="1:3" x14ac:dyDescent="0.15">
      <c r="A9968" s="619" t="s">
        <v>1122</v>
      </c>
      <c r="B9968" s="618">
        <v>2013</v>
      </c>
      <c r="C9968" s="619" t="s">
        <v>424</v>
      </c>
    </row>
    <row r="9969" spans="1:3" x14ac:dyDescent="0.15">
      <c r="A9969" s="619" t="s">
        <v>1122</v>
      </c>
      <c r="B9969" s="618">
        <v>2013</v>
      </c>
      <c r="C9969" s="619" t="s">
        <v>424</v>
      </c>
    </row>
    <row r="9970" spans="1:3" x14ac:dyDescent="0.15">
      <c r="A9970" s="619" t="s">
        <v>1122</v>
      </c>
      <c r="B9970" s="618">
        <v>2013</v>
      </c>
      <c r="C9970" s="619" t="s">
        <v>424</v>
      </c>
    </row>
    <row r="9971" spans="1:3" x14ac:dyDescent="0.15">
      <c r="A9971" s="619" t="s">
        <v>1122</v>
      </c>
      <c r="B9971" s="618">
        <v>2013</v>
      </c>
      <c r="C9971" s="619" t="s">
        <v>424</v>
      </c>
    </row>
    <row r="9972" spans="1:3" x14ac:dyDescent="0.15">
      <c r="A9972" s="619" t="s">
        <v>1122</v>
      </c>
      <c r="B9972" s="618">
        <v>2013</v>
      </c>
      <c r="C9972" s="619" t="s">
        <v>424</v>
      </c>
    </row>
    <row r="9973" spans="1:3" x14ac:dyDescent="0.15">
      <c r="A9973" s="619" t="s">
        <v>1122</v>
      </c>
      <c r="B9973" s="618">
        <v>2013</v>
      </c>
      <c r="C9973" s="619" t="s">
        <v>424</v>
      </c>
    </row>
    <row r="9974" spans="1:3" x14ac:dyDescent="0.15">
      <c r="A9974" s="619" t="s">
        <v>1122</v>
      </c>
      <c r="B9974" s="618">
        <v>2013</v>
      </c>
      <c r="C9974" s="619" t="s">
        <v>424</v>
      </c>
    </row>
    <row r="9975" spans="1:3" x14ac:dyDescent="0.15">
      <c r="A9975" s="619" t="s">
        <v>1122</v>
      </c>
      <c r="B9975" s="618">
        <v>2013</v>
      </c>
      <c r="C9975" s="619" t="s">
        <v>424</v>
      </c>
    </row>
    <row r="9976" spans="1:3" x14ac:dyDescent="0.15">
      <c r="A9976" s="619" t="s">
        <v>1122</v>
      </c>
      <c r="B9976" s="618">
        <v>2013</v>
      </c>
      <c r="C9976" s="619" t="s">
        <v>424</v>
      </c>
    </row>
    <row r="9977" spans="1:3" x14ac:dyDescent="0.15">
      <c r="A9977" s="619" t="s">
        <v>1122</v>
      </c>
      <c r="B9977" s="618">
        <v>2013</v>
      </c>
      <c r="C9977" s="619" t="s">
        <v>424</v>
      </c>
    </row>
    <row r="9978" spans="1:3" x14ac:dyDescent="0.15">
      <c r="A9978" s="619" t="s">
        <v>1122</v>
      </c>
      <c r="B9978" s="618">
        <v>2013</v>
      </c>
      <c r="C9978" s="619" t="s">
        <v>424</v>
      </c>
    </row>
    <row r="9979" spans="1:3" x14ac:dyDescent="0.15">
      <c r="A9979" s="619" t="s">
        <v>1122</v>
      </c>
      <c r="B9979" s="618">
        <v>2013</v>
      </c>
      <c r="C9979" s="619" t="s">
        <v>424</v>
      </c>
    </row>
    <row r="9980" spans="1:3" x14ac:dyDescent="0.15">
      <c r="A9980" s="619" t="s">
        <v>1122</v>
      </c>
      <c r="B9980" s="618">
        <v>2013</v>
      </c>
      <c r="C9980" s="619" t="s">
        <v>424</v>
      </c>
    </row>
    <row r="9981" spans="1:3" x14ac:dyDescent="0.15">
      <c r="A9981" s="619" t="s">
        <v>1122</v>
      </c>
      <c r="B9981" s="618">
        <v>2013</v>
      </c>
      <c r="C9981" s="619" t="s">
        <v>424</v>
      </c>
    </row>
    <row r="9982" spans="1:3" x14ac:dyDescent="0.15">
      <c r="A9982" s="619" t="s">
        <v>1122</v>
      </c>
      <c r="B9982" s="618">
        <v>2013</v>
      </c>
      <c r="C9982" s="619" t="s">
        <v>424</v>
      </c>
    </row>
    <row r="9983" spans="1:3" x14ac:dyDescent="0.15">
      <c r="A9983" s="619" t="s">
        <v>1122</v>
      </c>
      <c r="B9983" s="618">
        <v>2013</v>
      </c>
      <c r="C9983" s="619" t="s">
        <v>424</v>
      </c>
    </row>
    <row r="9984" spans="1:3" x14ac:dyDescent="0.15">
      <c r="A9984" s="619" t="s">
        <v>1122</v>
      </c>
      <c r="B9984" s="618">
        <v>2013</v>
      </c>
      <c r="C9984" s="619" t="s">
        <v>424</v>
      </c>
    </row>
    <row r="9985" spans="1:3" x14ac:dyDescent="0.15">
      <c r="A9985" s="619" t="s">
        <v>1122</v>
      </c>
      <c r="B9985" s="618">
        <v>2013</v>
      </c>
      <c r="C9985" s="619" t="s">
        <v>424</v>
      </c>
    </row>
    <row r="9986" spans="1:3" x14ac:dyDescent="0.15">
      <c r="A9986" s="619" t="s">
        <v>1122</v>
      </c>
      <c r="B9986" s="618">
        <v>2013</v>
      </c>
      <c r="C9986" s="619" t="s">
        <v>424</v>
      </c>
    </row>
    <row r="9987" spans="1:3" x14ac:dyDescent="0.15">
      <c r="A9987" s="619" t="s">
        <v>1122</v>
      </c>
      <c r="B9987" s="618">
        <v>2013</v>
      </c>
      <c r="C9987" s="619" t="s">
        <v>424</v>
      </c>
    </row>
    <row r="9988" spans="1:3" x14ac:dyDescent="0.15">
      <c r="A9988" s="619" t="s">
        <v>1122</v>
      </c>
      <c r="B9988" s="618">
        <v>2013</v>
      </c>
      <c r="C9988" s="619" t="s">
        <v>424</v>
      </c>
    </row>
    <row r="9989" spans="1:3" x14ac:dyDescent="0.15">
      <c r="A9989" s="619" t="s">
        <v>1122</v>
      </c>
      <c r="B9989" s="618">
        <v>2013</v>
      </c>
      <c r="C9989" s="619" t="s">
        <v>424</v>
      </c>
    </row>
    <row r="9990" spans="1:3" x14ac:dyDescent="0.15">
      <c r="A9990" s="619" t="s">
        <v>1122</v>
      </c>
      <c r="B9990" s="618">
        <v>2013</v>
      </c>
      <c r="C9990" s="619" t="s">
        <v>424</v>
      </c>
    </row>
    <row r="9991" spans="1:3" x14ac:dyDescent="0.15">
      <c r="A9991" s="619" t="s">
        <v>1122</v>
      </c>
      <c r="B9991" s="618">
        <v>2013</v>
      </c>
      <c r="C9991" s="619" t="s">
        <v>437</v>
      </c>
    </row>
    <row r="9992" spans="1:3" x14ac:dyDescent="0.15">
      <c r="A9992" s="619" t="s">
        <v>1122</v>
      </c>
      <c r="B9992" s="618">
        <v>2013</v>
      </c>
      <c r="C9992" s="619" t="s">
        <v>424</v>
      </c>
    </row>
    <row r="9993" spans="1:3" x14ac:dyDescent="0.15">
      <c r="A9993" s="619" t="s">
        <v>1122</v>
      </c>
      <c r="B9993" s="618">
        <v>2013</v>
      </c>
      <c r="C9993" s="619" t="s">
        <v>424</v>
      </c>
    </row>
    <row r="9994" spans="1:3" x14ac:dyDescent="0.15">
      <c r="A9994" s="619" t="s">
        <v>1122</v>
      </c>
      <c r="B9994" s="618">
        <v>2013</v>
      </c>
      <c r="C9994" s="619" t="s">
        <v>424</v>
      </c>
    </row>
    <row r="9995" spans="1:3" x14ac:dyDescent="0.15">
      <c r="A9995" s="618" t="s">
        <v>1122</v>
      </c>
      <c r="B9995" s="618">
        <v>2013</v>
      </c>
      <c r="C9995" s="619" t="s">
        <v>424</v>
      </c>
    </row>
    <row r="9996" spans="1:3" x14ac:dyDescent="0.15">
      <c r="A9996" s="619" t="s">
        <v>1122</v>
      </c>
      <c r="B9996" s="618">
        <v>2013</v>
      </c>
      <c r="C9996" s="619" t="s">
        <v>424</v>
      </c>
    </row>
    <row r="9997" spans="1:3" x14ac:dyDescent="0.15">
      <c r="A9997" s="619" t="s">
        <v>1122</v>
      </c>
      <c r="B9997" s="618">
        <v>2013</v>
      </c>
      <c r="C9997" s="619" t="s">
        <v>424</v>
      </c>
    </row>
    <row r="9998" spans="1:3" x14ac:dyDescent="0.15">
      <c r="A9998" s="619" t="s">
        <v>1122</v>
      </c>
      <c r="B9998" s="618">
        <v>2013</v>
      </c>
      <c r="C9998" s="619" t="s">
        <v>424</v>
      </c>
    </row>
    <row r="9999" spans="1:3" x14ac:dyDescent="0.15">
      <c r="A9999" s="619" t="s">
        <v>1122</v>
      </c>
      <c r="B9999" s="618">
        <v>2013</v>
      </c>
      <c r="C9999" s="619" t="s">
        <v>437</v>
      </c>
    </row>
    <row r="10000" spans="1:3" x14ac:dyDescent="0.15">
      <c r="A10000" s="619" t="s">
        <v>1122</v>
      </c>
      <c r="B10000" s="618">
        <v>2013</v>
      </c>
      <c r="C10000" s="619" t="s">
        <v>424</v>
      </c>
    </row>
    <row r="10001" spans="1:3" x14ac:dyDescent="0.15">
      <c r="A10001" s="619" t="s">
        <v>1122</v>
      </c>
      <c r="B10001" s="618">
        <v>2013</v>
      </c>
      <c r="C10001" s="619" t="s">
        <v>424</v>
      </c>
    </row>
    <row r="10002" spans="1:3" x14ac:dyDescent="0.15">
      <c r="A10002" s="619" t="s">
        <v>1122</v>
      </c>
      <c r="B10002" s="618">
        <v>2013</v>
      </c>
      <c r="C10002" s="619" t="s">
        <v>424</v>
      </c>
    </row>
    <row r="10003" spans="1:3" x14ac:dyDescent="0.15">
      <c r="A10003" s="619" t="s">
        <v>1122</v>
      </c>
      <c r="B10003" s="618">
        <v>2013</v>
      </c>
      <c r="C10003" s="619" t="s">
        <v>437</v>
      </c>
    </row>
    <row r="10004" spans="1:3" x14ac:dyDescent="0.15">
      <c r="A10004" s="619" t="s">
        <v>1122</v>
      </c>
      <c r="B10004" s="618">
        <v>2013</v>
      </c>
      <c r="C10004" s="619" t="s">
        <v>437</v>
      </c>
    </row>
    <row r="10005" spans="1:3" x14ac:dyDescent="0.15">
      <c r="A10005" s="619" t="s">
        <v>1122</v>
      </c>
      <c r="B10005" s="618">
        <v>2013</v>
      </c>
      <c r="C10005" s="619" t="s">
        <v>424</v>
      </c>
    </row>
    <row r="10006" spans="1:3" x14ac:dyDescent="0.15">
      <c r="A10006" s="619" t="s">
        <v>1122</v>
      </c>
      <c r="B10006" s="618">
        <v>2013</v>
      </c>
      <c r="C10006" s="619" t="s">
        <v>424</v>
      </c>
    </row>
    <row r="10007" spans="1:3" x14ac:dyDescent="0.15">
      <c r="A10007" s="619" t="s">
        <v>1122</v>
      </c>
      <c r="B10007" s="618">
        <v>2013</v>
      </c>
      <c r="C10007" s="619" t="s">
        <v>424</v>
      </c>
    </row>
    <row r="10008" spans="1:3" x14ac:dyDescent="0.15">
      <c r="A10008" s="619" t="s">
        <v>1122</v>
      </c>
      <c r="B10008" s="618">
        <v>2013</v>
      </c>
      <c r="C10008" s="619" t="s">
        <v>424</v>
      </c>
    </row>
    <row r="10009" spans="1:3" x14ac:dyDescent="0.15">
      <c r="A10009" s="619" t="s">
        <v>1122</v>
      </c>
      <c r="B10009" s="618">
        <v>2013</v>
      </c>
      <c r="C10009" s="619" t="s">
        <v>424</v>
      </c>
    </row>
    <row r="10010" spans="1:3" x14ac:dyDescent="0.15">
      <c r="A10010" s="619" t="s">
        <v>1122</v>
      </c>
      <c r="B10010" s="618">
        <v>2013</v>
      </c>
      <c r="C10010" s="619" t="s">
        <v>424</v>
      </c>
    </row>
    <row r="10011" spans="1:3" x14ac:dyDescent="0.15">
      <c r="A10011" s="619" t="s">
        <v>1122</v>
      </c>
      <c r="B10011" s="618">
        <v>2013</v>
      </c>
      <c r="C10011" s="619" t="s">
        <v>424</v>
      </c>
    </row>
    <row r="10012" spans="1:3" x14ac:dyDescent="0.15">
      <c r="A10012" s="619" t="s">
        <v>1122</v>
      </c>
      <c r="B10012" s="618">
        <v>2013</v>
      </c>
      <c r="C10012" s="619" t="s">
        <v>424</v>
      </c>
    </row>
    <row r="10013" spans="1:3" x14ac:dyDescent="0.15">
      <c r="A10013" s="619" t="s">
        <v>1122</v>
      </c>
      <c r="B10013" s="618">
        <v>2013</v>
      </c>
      <c r="C10013" s="619" t="s">
        <v>424</v>
      </c>
    </row>
    <row r="10014" spans="1:3" x14ac:dyDescent="0.15">
      <c r="A10014" s="619" t="s">
        <v>1122</v>
      </c>
      <c r="B10014" s="618">
        <v>2013</v>
      </c>
      <c r="C10014" s="619" t="s">
        <v>424</v>
      </c>
    </row>
    <row r="10015" spans="1:3" x14ac:dyDescent="0.15">
      <c r="A10015" s="619" t="s">
        <v>1122</v>
      </c>
      <c r="B10015" s="618">
        <v>2013</v>
      </c>
      <c r="C10015" s="619" t="s">
        <v>424</v>
      </c>
    </row>
    <row r="10016" spans="1:3" x14ac:dyDescent="0.15">
      <c r="A10016" s="619" t="s">
        <v>1122</v>
      </c>
      <c r="B10016" s="618">
        <v>2013</v>
      </c>
      <c r="C10016" s="619" t="s">
        <v>437</v>
      </c>
    </row>
    <row r="10017" spans="1:3" x14ac:dyDescent="0.15">
      <c r="A10017" s="619" t="s">
        <v>1122</v>
      </c>
      <c r="B10017" s="618">
        <v>2013</v>
      </c>
      <c r="C10017" s="619" t="s">
        <v>424</v>
      </c>
    </row>
    <row r="10018" spans="1:3" x14ac:dyDescent="0.15">
      <c r="A10018" s="619" t="s">
        <v>1122</v>
      </c>
      <c r="B10018" s="618">
        <v>2013</v>
      </c>
      <c r="C10018" s="619" t="s">
        <v>1102</v>
      </c>
    </row>
    <row r="10019" spans="1:3" x14ac:dyDescent="0.15">
      <c r="A10019" s="619" t="s">
        <v>1122</v>
      </c>
      <c r="B10019" s="618">
        <v>2013</v>
      </c>
      <c r="C10019" s="619" t="s">
        <v>424</v>
      </c>
    </row>
    <row r="10020" spans="1:3" x14ac:dyDescent="0.15">
      <c r="A10020" s="619" t="s">
        <v>1122</v>
      </c>
      <c r="B10020" s="618">
        <v>2013</v>
      </c>
      <c r="C10020" s="619" t="s">
        <v>424</v>
      </c>
    </row>
    <row r="10021" spans="1:3" x14ac:dyDescent="0.15">
      <c r="A10021" s="619" t="s">
        <v>1122</v>
      </c>
      <c r="B10021" s="618">
        <v>2013</v>
      </c>
      <c r="C10021" s="619" t="s">
        <v>424</v>
      </c>
    </row>
    <row r="10022" spans="1:3" x14ac:dyDescent="0.15">
      <c r="A10022" s="619" t="s">
        <v>1122</v>
      </c>
      <c r="B10022" s="618">
        <v>2013</v>
      </c>
      <c r="C10022" s="619" t="s">
        <v>437</v>
      </c>
    </row>
    <row r="10023" spans="1:3" x14ac:dyDescent="0.15">
      <c r="A10023" s="619" t="s">
        <v>1122</v>
      </c>
      <c r="B10023" s="618">
        <v>2013</v>
      </c>
      <c r="C10023" s="619" t="s">
        <v>437</v>
      </c>
    </row>
    <row r="10024" spans="1:3" x14ac:dyDescent="0.15">
      <c r="A10024" s="619" t="s">
        <v>1122</v>
      </c>
      <c r="B10024" s="618">
        <v>2013</v>
      </c>
      <c r="C10024" s="619" t="s">
        <v>424</v>
      </c>
    </row>
    <row r="10025" spans="1:3" x14ac:dyDescent="0.15">
      <c r="A10025" s="619" t="s">
        <v>1122</v>
      </c>
      <c r="B10025" s="618">
        <v>2013</v>
      </c>
      <c r="C10025" s="619" t="s">
        <v>424</v>
      </c>
    </row>
    <row r="10026" spans="1:3" x14ac:dyDescent="0.15">
      <c r="A10026" s="619" t="s">
        <v>1122</v>
      </c>
      <c r="B10026" s="618">
        <v>2013</v>
      </c>
      <c r="C10026" s="619" t="s">
        <v>1102</v>
      </c>
    </row>
    <row r="10027" spans="1:3" x14ac:dyDescent="0.15">
      <c r="A10027" s="619" t="s">
        <v>1122</v>
      </c>
      <c r="B10027" s="618">
        <v>2013</v>
      </c>
      <c r="C10027" s="619" t="s">
        <v>424</v>
      </c>
    </row>
    <row r="10028" spans="1:3" x14ac:dyDescent="0.15">
      <c r="A10028" s="619" t="s">
        <v>1122</v>
      </c>
      <c r="B10028" s="618">
        <v>2013</v>
      </c>
      <c r="C10028" s="619" t="s">
        <v>424</v>
      </c>
    </row>
    <row r="10029" spans="1:3" x14ac:dyDescent="0.15">
      <c r="A10029" s="619" t="s">
        <v>1122</v>
      </c>
      <c r="B10029" s="618">
        <v>2013</v>
      </c>
      <c r="C10029" s="619" t="s">
        <v>437</v>
      </c>
    </row>
    <row r="10030" spans="1:3" x14ac:dyDescent="0.15">
      <c r="A10030" s="619" t="s">
        <v>1122</v>
      </c>
      <c r="B10030" s="618">
        <v>2013</v>
      </c>
      <c r="C10030" s="619" t="s">
        <v>424</v>
      </c>
    </row>
    <row r="10031" spans="1:3" x14ac:dyDescent="0.15">
      <c r="A10031" s="619" t="s">
        <v>1122</v>
      </c>
      <c r="B10031" s="618">
        <v>2013</v>
      </c>
      <c r="C10031" s="619" t="s">
        <v>1102</v>
      </c>
    </row>
    <row r="10032" spans="1:3" x14ac:dyDescent="0.15">
      <c r="A10032" s="619" t="s">
        <v>1122</v>
      </c>
      <c r="B10032" s="618">
        <v>2013</v>
      </c>
      <c r="C10032" s="619" t="s">
        <v>424</v>
      </c>
    </row>
    <row r="10033" spans="1:3" x14ac:dyDescent="0.15">
      <c r="A10033" s="619" t="s">
        <v>1122</v>
      </c>
      <c r="B10033" s="618">
        <v>2013</v>
      </c>
      <c r="C10033" s="619" t="s">
        <v>424</v>
      </c>
    </row>
    <row r="10034" spans="1:3" x14ac:dyDescent="0.15">
      <c r="A10034" s="619" t="s">
        <v>1122</v>
      </c>
      <c r="B10034" s="618">
        <v>2013</v>
      </c>
      <c r="C10034" s="619" t="s">
        <v>424</v>
      </c>
    </row>
    <row r="10035" spans="1:3" x14ac:dyDescent="0.15">
      <c r="A10035" s="619" t="s">
        <v>1122</v>
      </c>
      <c r="B10035" s="618">
        <v>2013</v>
      </c>
      <c r="C10035" s="619" t="s">
        <v>424</v>
      </c>
    </row>
    <row r="10036" spans="1:3" x14ac:dyDescent="0.15">
      <c r="A10036" s="618" t="s">
        <v>1122</v>
      </c>
      <c r="B10036" s="618">
        <v>2013</v>
      </c>
      <c r="C10036" s="619" t="s">
        <v>1080</v>
      </c>
    </row>
    <row r="10037" spans="1:3" x14ac:dyDescent="0.15">
      <c r="A10037" s="619" t="s">
        <v>1122</v>
      </c>
      <c r="B10037" s="618">
        <v>2013</v>
      </c>
      <c r="C10037" s="619" t="s">
        <v>424</v>
      </c>
    </row>
    <row r="10038" spans="1:3" x14ac:dyDescent="0.15">
      <c r="A10038" s="619" t="s">
        <v>1122</v>
      </c>
      <c r="B10038" s="618">
        <v>2013</v>
      </c>
      <c r="C10038" s="619" t="s">
        <v>424</v>
      </c>
    </row>
    <row r="10039" spans="1:3" x14ac:dyDescent="0.15">
      <c r="A10039" s="619" t="s">
        <v>1122</v>
      </c>
      <c r="B10039" s="618">
        <v>2013</v>
      </c>
      <c r="C10039" s="619" t="s">
        <v>424</v>
      </c>
    </row>
    <row r="10040" spans="1:3" x14ac:dyDescent="0.15">
      <c r="A10040" s="619" t="s">
        <v>1122</v>
      </c>
      <c r="B10040" s="618">
        <v>2013</v>
      </c>
      <c r="C10040" s="619" t="s">
        <v>424</v>
      </c>
    </row>
    <row r="10041" spans="1:3" x14ac:dyDescent="0.15">
      <c r="A10041" s="619" t="s">
        <v>1122</v>
      </c>
      <c r="B10041" s="618">
        <v>2013</v>
      </c>
      <c r="C10041" s="619" t="s">
        <v>1080</v>
      </c>
    </row>
    <row r="10042" spans="1:3" x14ac:dyDescent="0.15">
      <c r="A10042" s="619" t="s">
        <v>1122</v>
      </c>
      <c r="B10042" s="618">
        <v>2013</v>
      </c>
      <c r="C10042" s="619" t="s">
        <v>424</v>
      </c>
    </row>
    <row r="10043" spans="1:3" x14ac:dyDescent="0.15">
      <c r="A10043" s="619" t="s">
        <v>1122</v>
      </c>
      <c r="B10043" s="618">
        <v>2013</v>
      </c>
      <c r="C10043" s="619" t="s">
        <v>424</v>
      </c>
    </row>
    <row r="10044" spans="1:3" x14ac:dyDescent="0.15">
      <c r="A10044" s="619" t="s">
        <v>1122</v>
      </c>
      <c r="B10044" s="618">
        <v>2013</v>
      </c>
      <c r="C10044" s="619" t="s">
        <v>424</v>
      </c>
    </row>
    <row r="10045" spans="1:3" x14ac:dyDescent="0.15">
      <c r="A10045" s="619" t="s">
        <v>1122</v>
      </c>
      <c r="B10045" s="618">
        <v>2013</v>
      </c>
      <c r="C10045" s="619" t="s">
        <v>424</v>
      </c>
    </row>
    <row r="10046" spans="1:3" x14ac:dyDescent="0.15">
      <c r="A10046" s="619" t="s">
        <v>1122</v>
      </c>
      <c r="B10046" s="618">
        <v>2013</v>
      </c>
      <c r="C10046" s="619" t="s">
        <v>424</v>
      </c>
    </row>
    <row r="10047" spans="1:3" x14ac:dyDescent="0.15">
      <c r="A10047" s="619" t="s">
        <v>1122</v>
      </c>
      <c r="B10047" s="618">
        <v>2013</v>
      </c>
      <c r="C10047" s="619" t="s">
        <v>1080</v>
      </c>
    </row>
    <row r="10048" spans="1:3" x14ac:dyDescent="0.15">
      <c r="A10048" s="619" t="s">
        <v>1122</v>
      </c>
      <c r="B10048" s="618">
        <v>2013</v>
      </c>
      <c r="C10048" s="619" t="s">
        <v>1102</v>
      </c>
    </row>
    <row r="10049" spans="1:3" x14ac:dyDescent="0.15">
      <c r="A10049" s="619" t="s">
        <v>1122</v>
      </c>
      <c r="B10049" s="618">
        <v>2013</v>
      </c>
      <c r="C10049" s="619" t="s">
        <v>1080</v>
      </c>
    </row>
    <row r="10050" spans="1:3" x14ac:dyDescent="0.15">
      <c r="A10050" s="619" t="s">
        <v>1122</v>
      </c>
      <c r="B10050" s="618">
        <v>2013</v>
      </c>
      <c r="C10050" s="619" t="s">
        <v>424</v>
      </c>
    </row>
    <row r="10051" spans="1:3" x14ac:dyDescent="0.15">
      <c r="A10051" s="619" t="s">
        <v>1122</v>
      </c>
      <c r="B10051" s="618">
        <v>2013</v>
      </c>
      <c r="C10051" s="619" t="s">
        <v>1102</v>
      </c>
    </row>
    <row r="10052" spans="1:3" x14ac:dyDescent="0.15">
      <c r="A10052" s="619" t="s">
        <v>1122</v>
      </c>
      <c r="B10052" s="618">
        <v>2013</v>
      </c>
      <c r="C10052" s="619" t="s">
        <v>1080</v>
      </c>
    </row>
    <row r="10053" spans="1:3" x14ac:dyDescent="0.15">
      <c r="A10053" s="619" t="s">
        <v>1122</v>
      </c>
      <c r="B10053" s="618">
        <v>2013</v>
      </c>
      <c r="C10053" s="619" t="s">
        <v>1080</v>
      </c>
    </row>
    <row r="10054" spans="1:3" x14ac:dyDescent="0.15">
      <c r="A10054" s="619" t="s">
        <v>1122</v>
      </c>
      <c r="B10054" s="618">
        <v>2013</v>
      </c>
      <c r="C10054" s="619" t="s">
        <v>424</v>
      </c>
    </row>
    <row r="10055" spans="1:3" x14ac:dyDescent="0.15">
      <c r="A10055" s="619" t="s">
        <v>1122</v>
      </c>
      <c r="B10055" s="618">
        <v>2013</v>
      </c>
      <c r="C10055" s="619" t="s">
        <v>1080</v>
      </c>
    </row>
    <row r="10056" spans="1:3" x14ac:dyDescent="0.15">
      <c r="A10056" s="619" t="s">
        <v>1122</v>
      </c>
      <c r="B10056" s="618">
        <v>2013</v>
      </c>
      <c r="C10056" s="619" t="s">
        <v>1080</v>
      </c>
    </row>
    <row r="10057" spans="1:3" x14ac:dyDescent="0.15">
      <c r="A10057" s="619" t="s">
        <v>1122</v>
      </c>
      <c r="B10057" s="618">
        <v>2013</v>
      </c>
      <c r="C10057" s="619" t="s">
        <v>424</v>
      </c>
    </row>
    <row r="10058" spans="1:3" x14ac:dyDescent="0.15">
      <c r="A10058" s="619" t="s">
        <v>1122</v>
      </c>
      <c r="B10058" s="618">
        <v>2013</v>
      </c>
      <c r="C10058" s="619" t="s">
        <v>424</v>
      </c>
    </row>
    <row r="10059" spans="1:3" x14ac:dyDescent="0.15">
      <c r="A10059" s="619" t="s">
        <v>1122</v>
      </c>
      <c r="B10059" s="618">
        <v>2013</v>
      </c>
      <c r="C10059" s="619" t="s">
        <v>424</v>
      </c>
    </row>
    <row r="10060" spans="1:3" x14ac:dyDescent="0.15">
      <c r="A10060" s="619" t="s">
        <v>1122</v>
      </c>
      <c r="B10060" s="618">
        <v>2013</v>
      </c>
      <c r="C10060" s="619" t="s">
        <v>424</v>
      </c>
    </row>
    <row r="10061" spans="1:3" x14ac:dyDescent="0.15">
      <c r="A10061" s="619" t="s">
        <v>1122</v>
      </c>
      <c r="B10061" s="618">
        <v>2013</v>
      </c>
      <c r="C10061" s="619" t="s">
        <v>424</v>
      </c>
    </row>
    <row r="10062" spans="1:3" x14ac:dyDescent="0.15">
      <c r="A10062" s="619" t="s">
        <v>1122</v>
      </c>
      <c r="B10062" s="618">
        <v>2013</v>
      </c>
      <c r="C10062" s="619" t="s">
        <v>424</v>
      </c>
    </row>
    <row r="10063" spans="1:3" x14ac:dyDescent="0.15">
      <c r="A10063" s="619" t="s">
        <v>1122</v>
      </c>
      <c r="B10063" s="618">
        <v>2013</v>
      </c>
      <c r="C10063" s="619" t="s">
        <v>1102</v>
      </c>
    </row>
    <row r="10064" spans="1:3" x14ac:dyDescent="0.15">
      <c r="A10064" s="619" t="s">
        <v>1122</v>
      </c>
      <c r="B10064" s="618">
        <v>2013</v>
      </c>
      <c r="C10064" s="619" t="s">
        <v>1102</v>
      </c>
    </row>
    <row r="10065" spans="1:3" x14ac:dyDescent="0.15">
      <c r="A10065" s="619" t="s">
        <v>1122</v>
      </c>
      <c r="B10065" s="618">
        <v>2013</v>
      </c>
      <c r="C10065" s="619" t="s">
        <v>1102</v>
      </c>
    </row>
    <row r="10066" spans="1:3" x14ac:dyDescent="0.15">
      <c r="A10066" s="619" t="s">
        <v>1122</v>
      </c>
      <c r="B10066" s="618">
        <v>2013</v>
      </c>
      <c r="C10066" s="619" t="s">
        <v>1102</v>
      </c>
    </row>
    <row r="10067" spans="1:3" x14ac:dyDescent="0.15">
      <c r="A10067" s="619" t="s">
        <v>1122</v>
      </c>
      <c r="B10067" s="618">
        <v>2013</v>
      </c>
      <c r="C10067" s="619" t="s">
        <v>424</v>
      </c>
    </row>
    <row r="10068" spans="1:3" x14ac:dyDescent="0.15">
      <c r="A10068" s="619" t="s">
        <v>1122</v>
      </c>
      <c r="B10068" s="618">
        <v>2013</v>
      </c>
      <c r="C10068" s="619" t="s">
        <v>424</v>
      </c>
    </row>
    <row r="10069" spans="1:3" x14ac:dyDescent="0.15">
      <c r="A10069" s="619" t="s">
        <v>1122</v>
      </c>
      <c r="B10069" s="618">
        <v>2013</v>
      </c>
      <c r="C10069" s="619" t="s">
        <v>424</v>
      </c>
    </row>
    <row r="10070" spans="1:3" x14ac:dyDescent="0.15">
      <c r="A10070" s="619" t="s">
        <v>1122</v>
      </c>
      <c r="B10070" s="618">
        <v>2013</v>
      </c>
      <c r="C10070" s="619" t="s">
        <v>424</v>
      </c>
    </row>
    <row r="10071" spans="1:3" x14ac:dyDescent="0.15">
      <c r="A10071" s="619" t="s">
        <v>1122</v>
      </c>
      <c r="B10071" s="618">
        <v>2013</v>
      </c>
      <c r="C10071" s="619" t="s">
        <v>424</v>
      </c>
    </row>
    <row r="10072" spans="1:3" x14ac:dyDescent="0.15">
      <c r="A10072" s="619" t="s">
        <v>1122</v>
      </c>
      <c r="B10072" s="618">
        <v>2013</v>
      </c>
      <c r="C10072" s="619" t="s">
        <v>424</v>
      </c>
    </row>
    <row r="10073" spans="1:3" x14ac:dyDescent="0.15">
      <c r="A10073" s="619" t="s">
        <v>1122</v>
      </c>
      <c r="B10073" s="618">
        <v>2013</v>
      </c>
      <c r="C10073" s="619" t="s">
        <v>1103</v>
      </c>
    </row>
    <row r="10074" spans="1:3" x14ac:dyDescent="0.15">
      <c r="A10074" s="619" t="s">
        <v>1122</v>
      </c>
      <c r="B10074" s="618">
        <v>2013</v>
      </c>
      <c r="C10074" s="619" t="s">
        <v>424</v>
      </c>
    </row>
    <row r="10075" spans="1:3" x14ac:dyDescent="0.15">
      <c r="A10075" s="619" t="s">
        <v>1122</v>
      </c>
      <c r="B10075" s="618">
        <v>2013</v>
      </c>
      <c r="C10075" s="619" t="s">
        <v>424</v>
      </c>
    </row>
    <row r="10076" spans="1:3" x14ac:dyDescent="0.15">
      <c r="A10076" s="619" t="s">
        <v>1122</v>
      </c>
      <c r="B10076" s="618">
        <v>2013</v>
      </c>
      <c r="C10076" s="619" t="s">
        <v>424</v>
      </c>
    </row>
    <row r="10077" spans="1:3" x14ac:dyDescent="0.15">
      <c r="A10077" s="619" t="s">
        <v>1122</v>
      </c>
      <c r="B10077" s="618">
        <v>2013</v>
      </c>
      <c r="C10077" s="619" t="s">
        <v>424</v>
      </c>
    </row>
    <row r="10078" spans="1:3" x14ac:dyDescent="0.15">
      <c r="A10078" s="619" t="s">
        <v>1122</v>
      </c>
      <c r="B10078" s="618">
        <v>2013</v>
      </c>
      <c r="C10078" s="619" t="s">
        <v>1080</v>
      </c>
    </row>
    <row r="10079" spans="1:3" x14ac:dyDescent="0.15">
      <c r="A10079" s="619" t="s">
        <v>1122</v>
      </c>
      <c r="B10079" s="618">
        <v>2013</v>
      </c>
      <c r="C10079" s="619" t="s">
        <v>1080</v>
      </c>
    </row>
    <row r="10080" spans="1:3" x14ac:dyDescent="0.15">
      <c r="A10080" s="619" t="s">
        <v>1122</v>
      </c>
      <c r="B10080" s="618">
        <v>2013</v>
      </c>
      <c r="C10080" s="619" t="s">
        <v>424</v>
      </c>
    </row>
    <row r="10081" spans="1:3" x14ac:dyDescent="0.15">
      <c r="A10081" s="619" t="s">
        <v>1122</v>
      </c>
      <c r="B10081" s="618">
        <v>2013</v>
      </c>
      <c r="C10081" s="619" t="s">
        <v>424</v>
      </c>
    </row>
    <row r="10082" spans="1:3" x14ac:dyDescent="0.15">
      <c r="A10082" s="619" t="s">
        <v>1122</v>
      </c>
      <c r="B10082" s="618">
        <v>2013</v>
      </c>
      <c r="C10082" s="619" t="s">
        <v>424</v>
      </c>
    </row>
    <row r="10083" spans="1:3" x14ac:dyDescent="0.15">
      <c r="A10083" s="619" t="s">
        <v>1122</v>
      </c>
      <c r="B10083" s="618">
        <v>2013</v>
      </c>
      <c r="C10083" s="619" t="s">
        <v>424</v>
      </c>
    </row>
    <row r="10084" spans="1:3" x14ac:dyDescent="0.15">
      <c r="A10084" s="619" t="s">
        <v>1122</v>
      </c>
      <c r="B10084" s="618">
        <v>2013</v>
      </c>
      <c r="C10084" s="619" t="s">
        <v>1102</v>
      </c>
    </row>
    <row r="10085" spans="1:3" x14ac:dyDescent="0.15">
      <c r="A10085" s="619" t="s">
        <v>1122</v>
      </c>
      <c r="B10085" s="618">
        <v>2013</v>
      </c>
      <c r="C10085" s="619" t="s">
        <v>424</v>
      </c>
    </row>
    <row r="10086" spans="1:3" x14ac:dyDescent="0.15">
      <c r="A10086" s="619" t="s">
        <v>1122</v>
      </c>
      <c r="B10086" s="618">
        <v>2013</v>
      </c>
      <c r="C10086" s="619" t="s">
        <v>424</v>
      </c>
    </row>
    <row r="10087" spans="1:3" x14ac:dyDescent="0.15">
      <c r="A10087" s="619" t="s">
        <v>1122</v>
      </c>
      <c r="B10087" s="618">
        <v>2013</v>
      </c>
      <c r="C10087" s="619" t="s">
        <v>424</v>
      </c>
    </row>
    <row r="10088" spans="1:3" x14ac:dyDescent="0.15">
      <c r="A10088" s="619" t="s">
        <v>1122</v>
      </c>
      <c r="B10088" s="618">
        <v>2013</v>
      </c>
      <c r="C10088" s="619" t="s">
        <v>424</v>
      </c>
    </row>
    <row r="10089" spans="1:3" x14ac:dyDescent="0.15">
      <c r="A10089" s="619" t="s">
        <v>1122</v>
      </c>
      <c r="B10089" s="618">
        <v>2013</v>
      </c>
      <c r="C10089" s="619" t="s">
        <v>1102</v>
      </c>
    </row>
    <row r="10090" spans="1:3" x14ac:dyDescent="0.15">
      <c r="A10090" s="619" t="s">
        <v>1122</v>
      </c>
      <c r="B10090" s="618">
        <v>2013</v>
      </c>
      <c r="C10090" s="619" t="s">
        <v>1080</v>
      </c>
    </row>
    <row r="10091" spans="1:3" x14ac:dyDescent="0.15">
      <c r="A10091" s="619" t="s">
        <v>1122</v>
      </c>
      <c r="B10091" s="618">
        <v>2013</v>
      </c>
      <c r="C10091" s="619" t="s">
        <v>1080</v>
      </c>
    </row>
    <row r="10092" spans="1:3" x14ac:dyDescent="0.15">
      <c r="A10092" s="619" t="s">
        <v>1122</v>
      </c>
      <c r="B10092" s="618">
        <v>2013</v>
      </c>
      <c r="C10092" s="619" t="s">
        <v>424</v>
      </c>
    </row>
    <row r="10093" spans="1:3" x14ac:dyDescent="0.15">
      <c r="A10093" s="619" t="s">
        <v>1122</v>
      </c>
      <c r="B10093" s="618">
        <v>2013</v>
      </c>
      <c r="C10093" s="619" t="s">
        <v>424</v>
      </c>
    </row>
    <row r="10094" spans="1:3" x14ac:dyDescent="0.15">
      <c r="A10094" s="619" t="s">
        <v>1122</v>
      </c>
      <c r="B10094" s="618">
        <v>2013</v>
      </c>
      <c r="C10094" s="619" t="s">
        <v>424</v>
      </c>
    </row>
    <row r="10095" spans="1:3" x14ac:dyDescent="0.15">
      <c r="A10095" s="619" t="s">
        <v>1122</v>
      </c>
      <c r="B10095" s="618">
        <v>2013</v>
      </c>
      <c r="C10095" s="619" t="s">
        <v>424</v>
      </c>
    </row>
    <row r="10096" spans="1:3" x14ac:dyDescent="0.15">
      <c r="A10096" s="619" t="s">
        <v>1122</v>
      </c>
      <c r="B10096" s="618">
        <v>2013</v>
      </c>
      <c r="C10096" s="619" t="s">
        <v>424</v>
      </c>
    </row>
    <row r="10097" spans="1:3" x14ac:dyDescent="0.15">
      <c r="A10097" s="619" t="s">
        <v>1122</v>
      </c>
      <c r="B10097" s="618">
        <v>2013</v>
      </c>
      <c r="C10097" s="619" t="s">
        <v>424</v>
      </c>
    </row>
    <row r="10098" spans="1:3" x14ac:dyDescent="0.15">
      <c r="A10098" s="619" t="s">
        <v>1122</v>
      </c>
      <c r="B10098" s="618">
        <v>2013</v>
      </c>
      <c r="C10098" s="619" t="s">
        <v>424</v>
      </c>
    </row>
    <row r="10099" spans="1:3" x14ac:dyDescent="0.15">
      <c r="A10099" s="619" t="s">
        <v>1122</v>
      </c>
      <c r="B10099" s="618">
        <v>2013</v>
      </c>
      <c r="C10099" s="619" t="s">
        <v>424</v>
      </c>
    </row>
    <row r="10100" spans="1:3" x14ac:dyDescent="0.15">
      <c r="A10100" s="619" t="s">
        <v>1122</v>
      </c>
      <c r="B10100" s="618">
        <v>2013</v>
      </c>
      <c r="C10100" s="619" t="s">
        <v>424</v>
      </c>
    </row>
    <row r="10101" spans="1:3" x14ac:dyDescent="0.15">
      <c r="A10101" s="619" t="s">
        <v>1122</v>
      </c>
      <c r="B10101" s="618">
        <v>2013</v>
      </c>
      <c r="C10101" s="619" t="s">
        <v>1103</v>
      </c>
    </row>
    <row r="10102" spans="1:3" x14ac:dyDescent="0.15">
      <c r="A10102" s="619" t="s">
        <v>1122</v>
      </c>
      <c r="B10102" s="618">
        <v>2013</v>
      </c>
      <c r="C10102" s="619" t="s">
        <v>1103</v>
      </c>
    </row>
    <row r="10103" spans="1:3" x14ac:dyDescent="0.15">
      <c r="A10103" s="619" t="s">
        <v>1122</v>
      </c>
      <c r="B10103" s="618">
        <v>2013</v>
      </c>
      <c r="C10103" s="619" t="s">
        <v>424</v>
      </c>
    </row>
    <row r="10104" spans="1:3" x14ac:dyDescent="0.15">
      <c r="A10104" s="619" t="s">
        <v>1122</v>
      </c>
      <c r="B10104" s="618">
        <v>2013</v>
      </c>
      <c r="C10104" s="619" t="s">
        <v>424</v>
      </c>
    </row>
    <row r="10105" spans="1:3" x14ac:dyDescent="0.15">
      <c r="A10105" s="619" t="s">
        <v>1122</v>
      </c>
      <c r="B10105" s="618">
        <v>2013</v>
      </c>
      <c r="C10105" s="619" t="s">
        <v>424</v>
      </c>
    </row>
    <row r="10106" spans="1:3" x14ac:dyDescent="0.15">
      <c r="A10106" s="619" t="s">
        <v>1122</v>
      </c>
      <c r="B10106" s="618">
        <v>2013</v>
      </c>
      <c r="C10106" s="619" t="s">
        <v>424</v>
      </c>
    </row>
    <row r="10107" spans="1:3" x14ac:dyDescent="0.15">
      <c r="A10107" s="619" t="s">
        <v>1122</v>
      </c>
      <c r="B10107" s="618">
        <v>2013</v>
      </c>
      <c r="C10107" s="619" t="s">
        <v>1104</v>
      </c>
    </row>
    <row r="10108" spans="1:3" x14ac:dyDescent="0.15">
      <c r="A10108" s="619" t="s">
        <v>1122</v>
      </c>
      <c r="B10108" s="618">
        <v>2013</v>
      </c>
      <c r="C10108" s="619" t="s">
        <v>1080</v>
      </c>
    </row>
    <row r="10109" spans="1:3" x14ac:dyDescent="0.15">
      <c r="A10109" s="619" t="s">
        <v>1122</v>
      </c>
      <c r="B10109" s="618">
        <v>2013</v>
      </c>
      <c r="C10109" s="619" t="s">
        <v>424</v>
      </c>
    </row>
    <row r="10110" spans="1:3" x14ac:dyDescent="0.15">
      <c r="A10110" s="619" t="s">
        <v>1122</v>
      </c>
      <c r="B10110" s="618">
        <v>2013</v>
      </c>
      <c r="C10110" s="619" t="s">
        <v>424</v>
      </c>
    </row>
    <row r="10111" spans="1:3" x14ac:dyDescent="0.15">
      <c r="A10111" s="619" t="s">
        <v>1122</v>
      </c>
      <c r="B10111" s="618">
        <v>2013</v>
      </c>
      <c r="C10111" s="619" t="s">
        <v>1080</v>
      </c>
    </row>
    <row r="10112" spans="1:3" x14ac:dyDescent="0.15">
      <c r="A10112" s="619" t="s">
        <v>1122</v>
      </c>
      <c r="B10112" s="618">
        <v>2013</v>
      </c>
      <c r="C10112" s="619" t="s">
        <v>424</v>
      </c>
    </row>
    <row r="10113" spans="1:3" x14ac:dyDescent="0.15">
      <c r="A10113" s="619" t="s">
        <v>1122</v>
      </c>
      <c r="B10113" s="618">
        <v>2013</v>
      </c>
      <c r="C10113" s="619" t="s">
        <v>424</v>
      </c>
    </row>
    <row r="10114" spans="1:3" x14ac:dyDescent="0.15">
      <c r="A10114" s="619" t="s">
        <v>1122</v>
      </c>
      <c r="B10114" s="618">
        <v>2013</v>
      </c>
      <c r="C10114" s="619" t="s">
        <v>424</v>
      </c>
    </row>
    <row r="10115" spans="1:3" x14ac:dyDescent="0.15">
      <c r="A10115" s="619" t="s">
        <v>1122</v>
      </c>
      <c r="B10115" s="618">
        <v>2013</v>
      </c>
      <c r="C10115" s="619" t="s">
        <v>424</v>
      </c>
    </row>
    <row r="10116" spans="1:3" x14ac:dyDescent="0.15">
      <c r="A10116" s="619" t="s">
        <v>1122</v>
      </c>
      <c r="B10116" s="618">
        <v>2013</v>
      </c>
      <c r="C10116" s="619" t="s">
        <v>1080</v>
      </c>
    </row>
    <row r="10117" spans="1:3" x14ac:dyDescent="0.15">
      <c r="A10117" s="619" t="s">
        <v>1122</v>
      </c>
      <c r="B10117" s="618">
        <v>2013</v>
      </c>
      <c r="C10117" s="619" t="s">
        <v>1080</v>
      </c>
    </row>
    <row r="10118" spans="1:3" x14ac:dyDescent="0.15">
      <c r="A10118" s="619" t="s">
        <v>1122</v>
      </c>
      <c r="B10118" s="618">
        <v>2013</v>
      </c>
      <c r="C10118" s="619" t="s">
        <v>424</v>
      </c>
    </row>
    <row r="10119" spans="1:3" x14ac:dyDescent="0.15">
      <c r="A10119" s="619" t="s">
        <v>1122</v>
      </c>
      <c r="B10119" s="618">
        <v>2013</v>
      </c>
      <c r="C10119" s="619" t="s">
        <v>424</v>
      </c>
    </row>
    <row r="10120" spans="1:3" x14ac:dyDescent="0.15">
      <c r="A10120" s="619" t="s">
        <v>1122</v>
      </c>
      <c r="B10120" s="618">
        <v>2013</v>
      </c>
      <c r="C10120" s="619" t="s">
        <v>1080</v>
      </c>
    </row>
    <row r="10121" spans="1:3" x14ac:dyDescent="0.15">
      <c r="A10121" s="619" t="s">
        <v>1122</v>
      </c>
      <c r="B10121" s="618">
        <v>2013</v>
      </c>
      <c r="C10121" s="619" t="s">
        <v>424</v>
      </c>
    </row>
    <row r="10122" spans="1:3" x14ac:dyDescent="0.15">
      <c r="A10122" s="619" t="s">
        <v>1122</v>
      </c>
      <c r="B10122" s="618">
        <v>2013</v>
      </c>
      <c r="C10122" s="619" t="s">
        <v>424</v>
      </c>
    </row>
    <row r="10123" spans="1:3" x14ac:dyDescent="0.15">
      <c r="A10123" s="619" t="s">
        <v>1122</v>
      </c>
      <c r="B10123" s="618">
        <v>2013</v>
      </c>
      <c r="C10123" s="619" t="s">
        <v>424</v>
      </c>
    </row>
    <row r="10124" spans="1:3" x14ac:dyDescent="0.15">
      <c r="A10124" s="619" t="s">
        <v>1122</v>
      </c>
      <c r="B10124" s="618">
        <v>2013</v>
      </c>
      <c r="C10124" s="619" t="s">
        <v>424</v>
      </c>
    </row>
    <row r="10125" spans="1:3" x14ac:dyDescent="0.15">
      <c r="A10125" s="619" t="s">
        <v>1122</v>
      </c>
      <c r="B10125" s="618">
        <v>2013</v>
      </c>
      <c r="C10125" s="619" t="s">
        <v>424</v>
      </c>
    </row>
    <row r="10126" spans="1:3" x14ac:dyDescent="0.15">
      <c r="A10126" s="619" t="s">
        <v>1122</v>
      </c>
      <c r="B10126" s="618">
        <v>2013</v>
      </c>
      <c r="C10126" s="619" t="s">
        <v>424</v>
      </c>
    </row>
    <row r="10127" spans="1:3" x14ac:dyDescent="0.15">
      <c r="A10127" s="619" t="s">
        <v>1122</v>
      </c>
      <c r="B10127" s="618">
        <v>2013</v>
      </c>
      <c r="C10127" s="619" t="s">
        <v>424</v>
      </c>
    </row>
    <row r="10128" spans="1:3" x14ac:dyDescent="0.15">
      <c r="A10128" s="619" t="s">
        <v>1122</v>
      </c>
      <c r="B10128" s="618">
        <v>2013</v>
      </c>
      <c r="C10128" s="619" t="s">
        <v>1103</v>
      </c>
    </row>
    <row r="10129" spans="1:3" x14ac:dyDescent="0.15">
      <c r="A10129" s="619" t="s">
        <v>1122</v>
      </c>
      <c r="B10129" s="618">
        <v>2013</v>
      </c>
      <c r="C10129" s="619" t="s">
        <v>1103</v>
      </c>
    </row>
    <row r="10130" spans="1:3" x14ac:dyDescent="0.15">
      <c r="A10130" s="619" t="s">
        <v>1122</v>
      </c>
      <c r="B10130" s="618">
        <v>2013</v>
      </c>
      <c r="C10130" s="619" t="s">
        <v>424</v>
      </c>
    </row>
    <row r="10131" spans="1:3" x14ac:dyDescent="0.15">
      <c r="A10131" s="618" t="s">
        <v>1122</v>
      </c>
      <c r="B10131" s="618">
        <v>2013</v>
      </c>
      <c r="C10131" s="619" t="s">
        <v>424</v>
      </c>
    </row>
    <row r="10132" spans="1:3" x14ac:dyDescent="0.15">
      <c r="A10132" s="619" t="s">
        <v>1122</v>
      </c>
      <c r="B10132" s="618">
        <v>2013</v>
      </c>
      <c r="C10132" s="619" t="s">
        <v>424</v>
      </c>
    </row>
    <row r="10133" spans="1:3" x14ac:dyDescent="0.15">
      <c r="A10133" s="619" t="s">
        <v>1122</v>
      </c>
      <c r="B10133" s="618">
        <v>2013</v>
      </c>
      <c r="C10133" s="619" t="s">
        <v>424</v>
      </c>
    </row>
    <row r="10134" spans="1:3" x14ac:dyDescent="0.15">
      <c r="A10134" s="619" t="s">
        <v>1122</v>
      </c>
      <c r="B10134" s="618">
        <v>2013</v>
      </c>
      <c r="C10134" s="619" t="s">
        <v>437</v>
      </c>
    </row>
    <row r="10135" spans="1:3" x14ac:dyDescent="0.15">
      <c r="A10135" s="619" t="s">
        <v>1122</v>
      </c>
      <c r="B10135" s="618">
        <v>2013</v>
      </c>
      <c r="C10135" s="619" t="s">
        <v>1104</v>
      </c>
    </row>
    <row r="10136" spans="1:3" x14ac:dyDescent="0.15">
      <c r="A10136" s="619" t="s">
        <v>1122</v>
      </c>
      <c r="B10136" s="618">
        <v>2013</v>
      </c>
      <c r="C10136" s="619" t="s">
        <v>1104</v>
      </c>
    </row>
    <row r="10137" spans="1:3" x14ac:dyDescent="0.15">
      <c r="A10137" s="619" t="s">
        <v>1122</v>
      </c>
      <c r="B10137" s="618">
        <v>2013</v>
      </c>
      <c r="C10137" s="619" t="s">
        <v>424</v>
      </c>
    </row>
    <row r="10138" spans="1:3" x14ac:dyDescent="0.15">
      <c r="A10138" s="619" t="s">
        <v>1122</v>
      </c>
      <c r="B10138" s="618">
        <v>2013</v>
      </c>
      <c r="C10138" s="619" t="s">
        <v>1103</v>
      </c>
    </row>
    <row r="10139" spans="1:3" x14ac:dyDescent="0.15">
      <c r="A10139" s="619" t="s">
        <v>1122</v>
      </c>
      <c r="B10139" s="618">
        <v>2013</v>
      </c>
      <c r="C10139" s="619" t="s">
        <v>424</v>
      </c>
    </row>
    <row r="10140" spans="1:3" x14ac:dyDescent="0.15">
      <c r="A10140" s="619" t="s">
        <v>1122</v>
      </c>
      <c r="B10140" s="618">
        <v>2013</v>
      </c>
      <c r="C10140" s="619" t="s">
        <v>1080</v>
      </c>
    </row>
    <row r="10141" spans="1:3" x14ac:dyDescent="0.15">
      <c r="A10141" s="619" t="s">
        <v>1122</v>
      </c>
      <c r="B10141" s="618">
        <v>2013</v>
      </c>
      <c r="C10141" s="619" t="s">
        <v>1102</v>
      </c>
    </row>
    <row r="10142" spans="1:3" x14ac:dyDescent="0.15">
      <c r="A10142" s="618" t="s">
        <v>1122</v>
      </c>
      <c r="B10142" s="618">
        <v>2013</v>
      </c>
      <c r="C10142" s="619" t="s">
        <v>1080</v>
      </c>
    </row>
    <row r="10143" spans="1:3" x14ac:dyDescent="0.15">
      <c r="A10143" s="619" t="s">
        <v>1122</v>
      </c>
      <c r="B10143" s="618">
        <v>2013</v>
      </c>
      <c r="C10143" s="619" t="s">
        <v>1080</v>
      </c>
    </row>
    <row r="10144" spans="1:3" x14ac:dyDescent="0.15">
      <c r="A10144" s="619" t="s">
        <v>1122</v>
      </c>
      <c r="B10144" s="618">
        <v>2013</v>
      </c>
      <c r="C10144" s="619" t="s">
        <v>424</v>
      </c>
    </row>
    <row r="10145" spans="1:3" x14ac:dyDescent="0.15">
      <c r="A10145" s="618" t="s">
        <v>1122</v>
      </c>
      <c r="B10145" s="618">
        <v>2013</v>
      </c>
      <c r="C10145" s="619" t="s">
        <v>424</v>
      </c>
    </row>
    <row r="10146" spans="1:3" x14ac:dyDescent="0.15">
      <c r="A10146" s="619" t="s">
        <v>1122</v>
      </c>
      <c r="B10146" s="618">
        <v>2013</v>
      </c>
      <c r="C10146" s="619" t="s">
        <v>424</v>
      </c>
    </row>
    <row r="10147" spans="1:3" x14ac:dyDescent="0.15">
      <c r="A10147" s="619" t="s">
        <v>1122</v>
      </c>
      <c r="B10147" s="618">
        <v>2013</v>
      </c>
      <c r="C10147" s="619" t="s">
        <v>424</v>
      </c>
    </row>
    <row r="10148" spans="1:3" x14ac:dyDescent="0.15">
      <c r="A10148" s="619" t="s">
        <v>1122</v>
      </c>
      <c r="B10148" s="618">
        <v>2013</v>
      </c>
      <c r="C10148" s="619" t="s">
        <v>1080</v>
      </c>
    </row>
    <row r="10149" spans="1:3" x14ac:dyDescent="0.15">
      <c r="A10149" s="619" t="s">
        <v>1122</v>
      </c>
      <c r="B10149" s="618">
        <v>2013</v>
      </c>
      <c r="C10149" s="619" t="s">
        <v>1103</v>
      </c>
    </row>
    <row r="10150" spans="1:3" x14ac:dyDescent="0.15">
      <c r="A10150" s="619" t="s">
        <v>1122</v>
      </c>
      <c r="B10150" s="618">
        <v>2013</v>
      </c>
      <c r="C10150" s="619" t="s">
        <v>1104</v>
      </c>
    </row>
    <row r="10151" spans="1:3" x14ac:dyDescent="0.15">
      <c r="A10151" s="618" t="s">
        <v>1122</v>
      </c>
      <c r="B10151" s="618">
        <v>2013</v>
      </c>
      <c r="C10151" s="619" t="s">
        <v>424</v>
      </c>
    </row>
    <row r="10152" spans="1:3" x14ac:dyDescent="0.15">
      <c r="A10152" s="619" t="s">
        <v>1122</v>
      </c>
      <c r="B10152" s="618">
        <v>2013</v>
      </c>
      <c r="C10152" s="619" t="s">
        <v>1080</v>
      </c>
    </row>
    <row r="10153" spans="1:3" x14ac:dyDescent="0.15">
      <c r="A10153" s="619" t="s">
        <v>1122</v>
      </c>
      <c r="B10153" s="618">
        <v>2013</v>
      </c>
      <c r="C10153" s="619" t="s">
        <v>424</v>
      </c>
    </row>
    <row r="10154" spans="1:3" x14ac:dyDescent="0.15">
      <c r="A10154" s="619" t="s">
        <v>1122</v>
      </c>
      <c r="B10154" s="618">
        <v>2013</v>
      </c>
      <c r="C10154" s="619" t="s">
        <v>1103</v>
      </c>
    </row>
    <row r="10155" spans="1:3" x14ac:dyDescent="0.15">
      <c r="A10155" s="619" t="s">
        <v>1122</v>
      </c>
      <c r="B10155" s="618">
        <v>2013</v>
      </c>
      <c r="C10155" s="619" t="s">
        <v>424</v>
      </c>
    </row>
    <row r="10156" spans="1:3" x14ac:dyDescent="0.15">
      <c r="A10156" s="619" t="s">
        <v>1122</v>
      </c>
      <c r="B10156" s="618">
        <v>2013</v>
      </c>
      <c r="C10156" s="619" t="s">
        <v>424</v>
      </c>
    </row>
    <row r="10157" spans="1:3" x14ac:dyDescent="0.15">
      <c r="A10157" s="619" t="s">
        <v>1122</v>
      </c>
      <c r="B10157" s="618">
        <v>2013</v>
      </c>
      <c r="C10157" s="619" t="s">
        <v>424</v>
      </c>
    </row>
    <row r="10158" spans="1:3" x14ac:dyDescent="0.15">
      <c r="A10158" s="619" t="s">
        <v>1122</v>
      </c>
      <c r="B10158" s="618">
        <v>2013</v>
      </c>
      <c r="C10158" s="619" t="s">
        <v>437</v>
      </c>
    </row>
    <row r="10159" spans="1:3" x14ac:dyDescent="0.15">
      <c r="A10159" s="619" t="s">
        <v>1122</v>
      </c>
      <c r="B10159" s="618">
        <v>2013</v>
      </c>
      <c r="C10159" s="619" t="s">
        <v>424</v>
      </c>
    </row>
    <row r="10160" spans="1:3" x14ac:dyDescent="0.15">
      <c r="A10160" s="619" t="s">
        <v>1122</v>
      </c>
      <c r="B10160" s="618">
        <v>2013</v>
      </c>
      <c r="C10160" s="619" t="s">
        <v>424</v>
      </c>
    </row>
    <row r="10161" spans="1:3" x14ac:dyDescent="0.15">
      <c r="A10161" s="619" t="s">
        <v>1122</v>
      </c>
      <c r="B10161" s="618">
        <v>2013</v>
      </c>
      <c r="C10161" s="619" t="s">
        <v>424</v>
      </c>
    </row>
    <row r="10162" spans="1:3" x14ac:dyDescent="0.15">
      <c r="A10162" s="619" t="s">
        <v>1122</v>
      </c>
      <c r="B10162" s="618">
        <v>2013</v>
      </c>
      <c r="C10162" s="619" t="s">
        <v>424</v>
      </c>
    </row>
    <row r="10163" spans="1:3" x14ac:dyDescent="0.15">
      <c r="A10163" s="619" t="s">
        <v>1122</v>
      </c>
      <c r="B10163" s="618">
        <v>2013</v>
      </c>
      <c r="C10163" s="619" t="s">
        <v>424</v>
      </c>
    </row>
    <row r="10164" spans="1:3" x14ac:dyDescent="0.15">
      <c r="A10164" s="619" t="s">
        <v>1122</v>
      </c>
      <c r="B10164" s="618">
        <v>2013</v>
      </c>
      <c r="C10164" s="619" t="s">
        <v>424</v>
      </c>
    </row>
    <row r="10165" spans="1:3" x14ac:dyDescent="0.15">
      <c r="A10165" s="619" t="s">
        <v>1122</v>
      </c>
      <c r="B10165" s="618">
        <v>2013</v>
      </c>
      <c r="C10165" s="619" t="s">
        <v>424</v>
      </c>
    </row>
    <row r="10166" spans="1:3" x14ac:dyDescent="0.15">
      <c r="A10166" s="619" t="s">
        <v>1122</v>
      </c>
      <c r="B10166" s="618">
        <v>2013</v>
      </c>
      <c r="C10166" s="619" t="s">
        <v>1080</v>
      </c>
    </row>
    <row r="10167" spans="1:3" x14ac:dyDescent="0.15">
      <c r="A10167" s="619" t="s">
        <v>1122</v>
      </c>
      <c r="B10167" s="618">
        <v>2013</v>
      </c>
      <c r="C10167" s="619" t="s">
        <v>1103</v>
      </c>
    </row>
    <row r="10168" spans="1:3" x14ac:dyDescent="0.15">
      <c r="A10168" s="619" t="s">
        <v>1122</v>
      </c>
      <c r="B10168" s="618">
        <v>2013</v>
      </c>
      <c r="C10168" s="619" t="s">
        <v>437</v>
      </c>
    </row>
    <row r="10169" spans="1:3" x14ac:dyDescent="0.15">
      <c r="A10169" s="619" t="s">
        <v>1122</v>
      </c>
      <c r="B10169" s="618">
        <v>2013</v>
      </c>
      <c r="C10169" s="619" t="s">
        <v>1080</v>
      </c>
    </row>
    <row r="10170" spans="1:3" x14ac:dyDescent="0.15">
      <c r="A10170" s="619" t="s">
        <v>1122</v>
      </c>
      <c r="B10170" s="618">
        <v>2013</v>
      </c>
      <c r="C10170" s="619" t="s">
        <v>1080</v>
      </c>
    </row>
    <row r="10171" spans="1:3" x14ac:dyDescent="0.15">
      <c r="A10171" s="619" t="s">
        <v>1122</v>
      </c>
      <c r="B10171" s="618">
        <v>2013</v>
      </c>
      <c r="C10171" s="619" t="s">
        <v>1080</v>
      </c>
    </row>
    <row r="10172" spans="1:3" x14ac:dyDescent="0.15">
      <c r="A10172" s="619" t="s">
        <v>1122</v>
      </c>
      <c r="B10172" s="618">
        <v>2013</v>
      </c>
      <c r="C10172" s="619" t="s">
        <v>1103</v>
      </c>
    </row>
    <row r="10173" spans="1:3" x14ac:dyDescent="0.15">
      <c r="A10173" s="619" t="s">
        <v>1122</v>
      </c>
      <c r="B10173" s="618">
        <v>2013</v>
      </c>
      <c r="C10173" s="619" t="s">
        <v>1080</v>
      </c>
    </row>
    <row r="10174" spans="1:3" x14ac:dyDescent="0.15">
      <c r="A10174" s="619" t="s">
        <v>1122</v>
      </c>
      <c r="B10174" s="618">
        <v>2013</v>
      </c>
      <c r="C10174" s="619" t="s">
        <v>1080</v>
      </c>
    </row>
    <row r="10175" spans="1:3" x14ac:dyDescent="0.15">
      <c r="A10175" s="619" t="s">
        <v>1122</v>
      </c>
      <c r="B10175" s="618">
        <v>2013</v>
      </c>
      <c r="C10175" s="619" t="s">
        <v>1103</v>
      </c>
    </row>
    <row r="10176" spans="1:3" x14ac:dyDescent="0.15">
      <c r="A10176" s="619" t="s">
        <v>1122</v>
      </c>
      <c r="B10176" s="618">
        <v>2013</v>
      </c>
      <c r="C10176" s="619" t="s">
        <v>424</v>
      </c>
    </row>
    <row r="10177" spans="1:3" x14ac:dyDescent="0.15">
      <c r="A10177" s="619" t="s">
        <v>1122</v>
      </c>
      <c r="B10177" s="618">
        <v>2013</v>
      </c>
      <c r="C10177" s="619" t="s">
        <v>1080</v>
      </c>
    </row>
    <row r="10178" spans="1:3" x14ac:dyDescent="0.15">
      <c r="A10178" s="619" t="s">
        <v>1122</v>
      </c>
      <c r="B10178" s="618">
        <v>2013</v>
      </c>
      <c r="C10178" s="619" t="s">
        <v>1103</v>
      </c>
    </row>
    <row r="10179" spans="1:3" x14ac:dyDescent="0.15">
      <c r="A10179" s="619" t="s">
        <v>1122</v>
      </c>
      <c r="B10179" s="618">
        <v>2013</v>
      </c>
      <c r="C10179" s="619" t="s">
        <v>1103</v>
      </c>
    </row>
    <row r="10180" spans="1:3" x14ac:dyDescent="0.15">
      <c r="A10180" s="619" t="s">
        <v>1122</v>
      </c>
      <c r="B10180" s="618">
        <v>2013</v>
      </c>
      <c r="C10180" s="619" t="s">
        <v>1080</v>
      </c>
    </row>
    <row r="10181" spans="1:3" x14ac:dyDescent="0.15">
      <c r="A10181" s="619" t="s">
        <v>1122</v>
      </c>
      <c r="B10181" s="618">
        <v>2013</v>
      </c>
      <c r="C10181" s="619" t="s">
        <v>424</v>
      </c>
    </row>
    <row r="10182" spans="1:3" x14ac:dyDescent="0.15">
      <c r="A10182" s="619" t="s">
        <v>1122</v>
      </c>
      <c r="B10182" s="618">
        <v>2013</v>
      </c>
      <c r="C10182" s="619" t="s">
        <v>424</v>
      </c>
    </row>
    <row r="10183" spans="1:3" x14ac:dyDescent="0.15">
      <c r="A10183" s="619" t="s">
        <v>1122</v>
      </c>
      <c r="B10183" s="618">
        <v>2013</v>
      </c>
      <c r="C10183" s="619" t="s">
        <v>424</v>
      </c>
    </row>
    <row r="10184" spans="1:3" x14ac:dyDescent="0.15">
      <c r="A10184" s="619" t="s">
        <v>1122</v>
      </c>
      <c r="B10184" s="618">
        <v>2013</v>
      </c>
      <c r="C10184" s="619" t="s">
        <v>424</v>
      </c>
    </row>
    <row r="10185" spans="1:3" x14ac:dyDescent="0.15">
      <c r="A10185" s="619" t="s">
        <v>1122</v>
      </c>
      <c r="B10185" s="618">
        <v>2013</v>
      </c>
      <c r="C10185" s="619" t="s">
        <v>424</v>
      </c>
    </row>
    <row r="10186" spans="1:3" x14ac:dyDescent="0.15">
      <c r="A10186" s="619" t="s">
        <v>1122</v>
      </c>
      <c r="B10186" s="618">
        <v>2013</v>
      </c>
      <c r="C10186" s="619" t="s">
        <v>424</v>
      </c>
    </row>
    <row r="10187" spans="1:3" x14ac:dyDescent="0.15">
      <c r="A10187" s="619" t="s">
        <v>1122</v>
      </c>
      <c r="B10187" s="618">
        <v>2013</v>
      </c>
      <c r="C10187" s="619" t="s">
        <v>424</v>
      </c>
    </row>
    <row r="10188" spans="1:3" x14ac:dyDescent="0.15">
      <c r="A10188" s="619" t="s">
        <v>1122</v>
      </c>
      <c r="B10188" s="618">
        <v>2013</v>
      </c>
      <c r="C10188" s="619" t="s">
        <v>424</v>
      </c>
    </row>
    <row r="10189" spans="1:3" x14ac:dyDescent="0.15">
      <c r="A10189" s="619" t="s">
        <v>1122</v>
      </c>
      <c r="B10189" s="618">
        <v>2013</v>
      </c>
      <c r="C10189" s="619" t="s">
        <v>424</v>
      </c>
    </row>
    <row r="10190" spans="1:3" x14ac:dyDescent="0.15">
      <c r="A10190" s="619" t="s">
        <v>1122</v>
      </c>
      <c r="B10190" s="618">
        <v>2013</v>
      </c>
      <c r="C10190" s="619" t="s">
        <v>424</v>
      </c>
    </row>
    <row r="10191" spans="1:3" x14ac:dyDescent="0.15">
      <c r="A10191" s="619" t="s">
        <v>1122</v>
      </c>
      <c r="B10191" s="618">
        <v>2013</v>
      </c>
      <c r="C10191" s="619" t="s">
        <v>1103</v>
      </c>
    </row>
    <row r="10192" spans="1:3" x14ac:dyDescent="0.15">
      <c r="A10192" s="619" t="s">
        <v>1122</v>
      </c>
      <c r="B10192" s="618">
        <v>2013</v>
      </c>
      <c r="C10192" s="619" t="s">
        <v>1080</v>
      </c>
    </row>
    <row r="10193" spans="1:3" x14ac:dyDescent="0.15">
      <c r="A10193" s="619" t="s">
        <v>1122</v>
      </c>
      <c r="B10193" s="618">
        <v>2013</v>
      </c>
      <c r="C10193" s="619" t="s">
        <v>424</v>
      </c>
    </row>
    <row r="10194" spans="1:3" x14ac:dyDescent="0.15">
      <c r="A10194" s="619" t="s">
        <v>1122</v>
      </c>
      <c r="B10194" s="618">
        <v>2013</v>
      </c>
      <c r="C10194" s="619" t="s">
        <v>424</v>
      </c>
    </row>
    <row r="10195" spans="1:3" x14ac:dyDescent="0.15">
      <c r="A10195" s="619" t="s">
        <v>1122</v>
      </c>
      <c r="B10195" s="618">
        <v>2013</v>
      </c>
      <c r="C10195" s="619" t="s">
        <v>1104</v>
      </c>
    </row>
    <row r="10196" spans="1:3" x14ac:dyDescent="0.15">
      <c r="A10196" s="619" t="s">
        <v>1122</v>
      </c>
      <c r="B10196" s="618">
        <v>2013</v>
      </c>
      <c r="C10196" s="619" t="s">
        <v>424</v>
      </c>
    </row>
    <row r="10197" spans="1:3" x14ac:dyDescent="0.15">
      <c r="A10197" s="619" t="s">
        <v>1122</v>
      </c>
      <c r="B10197" s="618">
        <v>2013</v>
      </c>
      <c r="C10197" s="619" t="s">
        <v>424</v>
      </c>
    </row>
    <row r="10198" spans="1:3" x14ac:dyDescent="0.15">
      <c r="A10198" s="619" t="s">
        <v>1122</v>
      </c>
      <c r="B10198" s="618">
        <v>2013</v>
      </c>
      <c r="C10198" s="619" t="s">
        <v>1104</v>
      </c>
    </row>
    <row r="10199" spans="1:3" x14ac:dyDescent="0.15">
      <c r="A10199" s="619" t="s">
        <v>1122</v>
      </c>
      <c r="B10199" s="618">
        <v>2013</v>
      </c>
      <c r="C10199" s="619" t="s">
        <v>424</v>
      </c>
    </row>
    <row r="10200" spans="1:3" x14ac:dyDescent="0.15">
      <c r="A10200" s="619" t="s">
        <v>1122</v>
      </c>
      <c r="B10200" s="618">
        <v>2013</v>
      </c>
      <c r="C10200" s="619" t="s">
        <v>1102</v>
      </c>
    </row>
    <row r="10201" spans="1:3" x14ac:dyDescent="0.15">
      <c r="A10201" s="619" t="s">
        <v>1122</v>
      </c>
      <c r="B10201" s="618">
        <v>2013</v>
      </c>
      <c r="C10201" s="619" t="s">
        <v>437</v>
      </c>
    </row>
    <row r="10202" spans="1:3" x14ac:dyDescent="0.15">
      <c r="A10202" s="619" t="s">
        <v>1122</v>
      </c>
      <c r="B10202" s="618">
        <v>2013</v>
      </c>
      <c r="C10202" s="619" t="s">
        <v>424</v>
      </c>
    </row>
    <row r="10203" spans="1:3" x14ac:dyDescent="0.15">
      <c r="A10203" s="619" t="s">
        <v>1122</v>
      </c>
      <c r="B10203" s="618">
        <v>2013</v>
      </c>
      <c r="C10203" s="619" t="s">
        <v>424</v>
      </c>
    </row>
    <row r="10204" spans="1:3" x14ac:dyDescent="0.15">
      <c r="A10204" s="619" t="s">
        <v>1122</v>
      </c>
      <c r="B10204" s="618">
        <v>2013</v>
      </c>
      <c r="C10204" s="619" t="s">
        <v>424</v>
      </c>
    </row>
    <row r="10205" spans="1:3" x14ac:dyDescent="0.15">
      <c r="A10205" s="619" t="s">
        <v>1122</v>
      </c>
      <c r="B10205" s="618">
        <v>2013</v>
      </c>
      <c r="C10205" s="619" t="s">
        <v>424</v>
      </c>
    </row>
    <row r="10206" spans="1:3" x14ac:dyDescent="0.15">
      <c r="A10206" s="619" t="s">
        <v>1122</v>
      </c>
      <c r="B10206" s="618">
        <v>2013</v>
      </c>
      <c r="C10206" s="619" t="s">
        <v>424</v>
      </c>
    </row>
    <row r="10207" spans="1:3" x14ac:dyDescent="0.15">
      <c r="A10207" s="619" t="s">
        <v>1122</v>
      </c>
      <c r="B10207" s="618">
        <v>2013</v>
      </c>
      <c r="C10207" s="619" t="s">
        <v>437</v>
      </c>
    </row>
    <row r="10208" spans="1:3" x14ac:dyDescent="0.15">
      <c r="A10208" s="619" t="s">
        <v>1122</v>
      </c>
      <c r="B10208" s="618">
        <v>2013</v>
      </c>
      <c r="C10208" s="619" t="s">
        <v>424</v>
      </c>
    </row>
    <row r="10209" spans="1:3" x14ac:dyDescent="0.15">
      <c r="A10209" s="619" t="s">
        <v>1122</v>
      </c>
      <c r="B10209" s="618">
        <v>2013</v>
      </c>
      <c r="C10209" s="619" t="s">
        <v>424</v>
      </c>
    </row>
    <row r="10210" spans="1:3" x14ac:dyDescent="0.15">
      <c r="A10210" s="619" t="s">
        <v>1122</v>
      </c>
      <c r="B10210" s="618">
        <v>2013</v>
      </c>
      <c r="C10210" s="619" t="s">
        <v>424</v>
      </c>
    </row>
    <row r="10211" spans="1:3" x14ac:dyDescent="0.15">
      <c r="A10211" s="619" t="s">
        <v>1122</v>
      </c>
      <c r="B10211" s="618">
        <v>2013</v>
      </c>
      <c r="C10211" s="619" t="s">
        <v>424</v>
      </c>
    </row>
    <row r="10212" spans="1:3" x14ac:dyDescent="0.15">
      <c r="A10212" s="619" t="s">
        <v>1122</v>
      </c>
      <c r="B10212" s="618">
        <v>2013</v>
      </c>
      <c r="C10212" s="619" t="s">
        <v>424</v>
      </c>
    </row>
    <row r="10213" spans="1:3" x14ac:dyDescent="0.15">
      <c r="A10213" s="619" t="s">
        <v>1122</v>
      </c>
      <c r="B10213" s="618">
        <v>2013</v>
      </c>
      <c r="C10213" s="619" t="s">
        <v>424</v>
      </c>
    </row>
    <row r="10214" spans="1:3" x14ac:dyDescent="0.15">
      <c r="A10214" s="619" t="s">
        <v>1122</v>
      </c>
      <c r="B10214" s="618">
        <v>2013</v>
      </c>
      <c r="C10214" s="619" t="s">
        <v>424</v>
      </c>
    </row>
    <row r="10215" spans="1:3" x14ac:dyDescent="0.15">
      <c r="A10215" s="619" t="s">
        <v>1122</v>
      </c>
      <c r="B10215" s="618">
        <v>2013</v>
      </c>
      <c r="C10215" s="619" t="s">
        <v>424</v>
      </c>
    </row>
    <row r="10216" spans="1:3" x14ac:dyDescent="0.15">
      <c r="A10216" s="619" t="s">
        <v>1122</v>
      </c>
      <c r="B10216" s="618">
        <v>2013</v>
      </c>
      <c r="C10216" s="619" t="s">
        <v>424</v>
      </c>
    </row>
    <row r="10217" spans="1:3" x14ac:dyDescent="0.15">
      <c r="A10217" s="619" t="s">
        <v>1122</v>
      </c>
      <c r="B10217" s="618">
        <v>2013</v>
      </c>
      <c r="C10217" s="619" t="s">
        <v>424</v>
      </c>
    </row>
    <row r="10218" spans="1:3" x14ac:dyDescent="0.15">
      <c r="A10218" s="619" t="s">
        <v>1122</v>
      </c>
      <c r="B10218" s="618">
        <v>2013</v>
      </c>
      <c r="C10218" s="619" t="s">
        <v>424</v>
      </c>
    </row>
    <row r="10219" spans="1:3" x14ac:dyDescent="0.15">
      <c r="A10219" s="619" t="s">
        <v>1122</v>
      </c>
      <c r="B10219" s="618">
        <v>2013</v>
      </c>
      <c r="C10219" s="619" t="s">
        <v>424</v>
      </c>
    </row>
    <row r="10220" spans="1:3" x14ac:dyDescent="0.15">
      <c r="A10220" s="619" t="s">
        <v>1122</v>
      </c>
      <c r="B10220" s="618">
        <v>2013</v>
      </c>
      <c r="C10220" s="619" t="s">
        <v>424</v>
      </c>
    </row>
    <row r="10221" spans="1:3" x14ac:dyDescent="0.15">
      <c r="A10221" s="619" t="s">
        <v>1122</v>
      </c>
      <c r="B10221" s="618">
        <v>2013</v>
      </c>
      <c r="C10221" s="619" t="s">
        <v>424</v>
      </c>
    </row>
    <row r="10222" spans="1:3" x14ac:dyDescent="0.15">
      <c r="A10222" s="619" t="s">
        <v>1122</v>
      </c>
      <c r="B10222" s="618">
        <v>2013</v>
      </c>
      <c r="C10222" s="619" t="s">
        <v>424</v>
      </c>
    </row>
    <row r="10223" spans="1:3" x14ac:dyDescent="0.15">
      <c r="A10223" s="619" t="s">
        <v>1122</v>
      </c>
      <c r="B10223" s="618">
        <v>2013</v>
      </c>
      <c r="C10223" s="619" t="s">
        <v>424</v>
      </c>
    </row>
    <row r="10224" spans="1:3" x14ac:dyDescent="0.15">
      <c r="A10224" s="619" t="s">
        <v>1122</v>
      </c>
      <c r="B10224" s="618">
        <v>2013</v>
      </c>
      <c r="C10224" s="619" t="s">
        <v>424</v>
      </c>
    </row>
    <row r="10225" spans="1:3" x14ac:dyDescent="0.15">
      <c r="A10225" s="619" t="s">
        <v>1122</v>
      </c>
      <c r="B10225" s="618">
        <v>2013</v>
      </c>
      <c r="C10225" s="619" t="s">
        <v>424</v>
      </c>
    </row>
    <row r="10226" spans="1:3" x14ac:dyDescent="0.15">
      <c r="A10226" s="619" t="s">
        <v>1122</v>
      </c>
      <c r="B10226" s="618">
        <v>2013</v>
      </c>
      <c r="C10226" s="619" t="s">
        <v>424</v>
      </c>
    </row>
    <row r="10227" spans="1:3" x14ac:dyDescent="0.15">
      <c r="A10227" s="619" t="s">
        <v>1122</v>
      </c>
      <c r="B10227" s="618">
        <v>2013</v>
      </c>
      <c r="C10227" s="619" t="s">
        <v>424</v>
      </c>
    </row>
    <row r="10228" spans="1:3" x14ac:dyDescent="0.15">
      <c r="A10228" s="619" t="s">
        <v>1122</v>
      </c>
      <c r="B10228" s="618">
        <v>2013</v>
      </c>
      <c r="C10228" s="619" t="s">
        <v>424</v>
      </c>
    </row>
    <row r="10229" spans="1:3" x14ac:dyDescent="0.15">
      <c r="A10229" s="619" t="s">
        <v>1122</v>
      </c>
      <c r="B10229" s="618">
        <v>2013</v>
      </c>
      <c r="C10229" s="619" t="s">
        <v>424</v>
      </c>
    </row>
    <row r="10230" spans="1:3" x14ac:dyDescent="0.15">
      <c r="A10230" s="619" t="s">
        <v>1122</v>
      </c>
      <c r="B10230" s="618">
        <v>2013</v>
      </c>
      <c r="C10230" s="619" t="s">
        <v>424</v>
      </c>
    </row>
    <row r="10231" spans="1:3" x14ac:dyDescent="0.15">
      <c r="A10231" s="619" t="s">
        <v>1122</v>
      </c>
      <c r="B10231" s="618">
        <v>2013</v>
      </c>
      <c r="C10231" s="619" t="s">
        <v>424</v>
      </c>
    </row>
    <row r="10232" spans="1:3" x14ac:dyDescent="0.15">
      <c r="A10232" s="619" t="s">
        <v>1122</v>
      </c>
      <c r="B10232" s="618">
        <v>2013</v>
      </c>
      <c r="C10232" s="619" t="s">
        <v>424</v>
      </c>
    </row>
    <row r="10233" spans="1:3" x14ac:dyDescent="0.15">
      <c r="A10233" s="619" t="s">
        <v>1122</v>
      </c>
      <c r="B10233" s="618">
        <v>2013</v>
      </c>
      <c r="C10233" s="619" t="s">
        <v>424</v>
      </c>
    </row>
    <row r="10234" spans="1:3" x14ac:dyDescent="0.15">
      <c r="A10234" s="619" t="s">
        <v>1122</v>
      </c>
      <c r="B10234" s="618">
        <v>2013</v>
      </c>
      <c r="C10234" s="619" t="s">
        <v>424</v>
      </c>
    </row>
    <row r="10235" spans="1:3" x14ac:dyDescent="0.15">
      <c r="A10235" s="619" t="s">
        <v>1122</v>
      </c>
      <c r="B10235" s="618">
        <v>2013</v>
      </c>
      <c r="C10235" s="619" t="s">
        <v>424</v>
      </c>
    </row>
    <row r="10236" spans="1:3" x14ac:dyDescent="0.15">
      <c r="A10236" s="619" t="s">
        <v>1122</v>
      </c>
      <c r="B10236" s="618">
        <v>2013</v>
      </c>
      <c r="C10236" s="619" t="s">
        <v>424</v>
      </c>
    </row>
    <row r="10237" spans="1:3" x14ac:dyDescent="0.15">
      <c r="A10237" s="619" t="s">
        <v>1122</v>
      </c>
      <c r="B10237" s="618">
        <v>2013</v>
      </c>
      <c r="C10237" s="619" t="s">
        <v>424</v>
      </c>
    </row>
    <row r="10238" spans="1:3" x14ac:dyDescent="0.15">
      <c r="A10238" s="619" t="s">
        <v>1122</v>
      </c>
      <c r="B10238" s="618">
        <v>2013</v>
      </c>
      <c r="C10238" s="619" t="s">
        <v>424</v>
      </c>
    </row>
    <row r="10239" spans="1:3" x14ac:dyDescent="0.15">
      <c r="A10239" s="619" t="s">
        <v>1122</v>
      </c>
      <c r="B10239" s="618">
        <v>2013</v>
      </c>
      <c r="C10239" s="619" t="s">
        <v>424</v>
      </c>
    </row>
    <row r="10240" spans="1:3" x14ac:dyDescent="0.15">
      <c r="A10240" s="619" t="s">
        <v>1122</v>
      </c>
      <c r="B10240" s="618">
        <v>2013</v>
      </c>
      <c r="C10240" s="619" t="s">
        <v>424</v>
      </c>
    </row>
    <row r="10241" spans="1:3" x14ac:dyDescent="0.15">
      <c r="A10241" s="619" t="s">
        <v>1122</v>
      </c>
      <c r="B10241" s="618">
        <v>2013</v>
      </c>
      <c r="C10241" s="619" t="s">
        <v>424</v>
      </c>
    </row>
    <row r="10242" spans="1:3" x14ac:dyDescent="0.15">
      <c r="A10242" s="619" t="s">
        <v>1122</v>
      </c>
      <c r="B10242" s="618">
        <v>2013</v>
      </c>
      <c r="C10242" s="619" t="s">
        <v>424</v>
      </c>
    </row>
    <row r="10243" spans="1:3" x14ac:dyDescent="0.15">
      <c r="A10243" s="619" t="s">
        <v>1122</v>
      </c>
      <c r="B10243" s="618">
        <v>2013</v>
      </c>
      <c r="C10243" s="619" t="s">
        <v>424</v>
      </c>
    </row>
    <row r="10244" spans="1:3" x14ac:dyDescent="0.15">
      <c r="A10244" s="619" t="s">
        <v>1122</v>
      </c>
      <c r="B10244" s="618">
        <v>2013</v>
      </c>
      <c r="C10244" s="619" t="s">
        <v>424</v>
      </c>
    </row>
    <row r="10245" spans="1:3" x14ac:dyDescent="0.15">
      <c r="A10245" s="619" t="s">
        <v>1122</v>
      </c>
      <c r="B10245" s="618">
        <v>2013</v>
      </c>
      <c r="C10245" s="619" t="s">
        <v>424</v>
      </c>
    </row>
    <row r="10246" spans="1:3" x14ac:dyDescent="0.15">
      <c r="A10246" s="619" t="s">
        <v>1122</v>
      </c>
      <c r="B10246" s="618">
        <v>2013</v>
      </c>
      <c r="C10246" s="619" t="s">
        <v>424</v>
      </c>
    </row>
    <row r="10247" spans="1:3" x14ac:dyDescent="0.15">
      <c r="A10247" s="619" t="s">
        <v>1122</v>
      </c>
      <c r="B10247" s="618">
        <v>2013</v>
      </c>
      <c r="C10247" s="619" t="s">
        <v>424</v>
      </c>
    </row>
    <row r="10248" spans="1:3" x14ac:dyDescent="0.15">
      <c r="A10248" s="619" t="s">
        <v>1122</v>
      </c>
      <c r="B10248" s="618">
        <v>2013</v>
      </c>
      <c r="C10248" s="619" t="s">
        <v>424</v>
      </c>
    </row>
    <row r="10249" spans="1:3" x14ac:dyDescent="0.15">
      <c r="A10249" s="619" t="s">
        <v>1122</v>
      </c>
      <c r="B10249" s="618">
        <v>2013</v>
      </c>
      <c r="C10249" s="619" t="s">
        <v>1102</v>
      </c>
    </row>
    <row r="10250" spans="1:3" x14ac:dyDescent="0.15">
      <c r="A10250" s="619" t="s">
        <v>1122</v>
      </c>
      <c r="B10250" s="618">
        <v>2013</v>
      </c>
      <c r="C10250" s="619" t="s">
        <v>1080</v>
      </c>
    </row>
    <row r="10251" spans="1:3" x14ac:dyDescent="0.15">
      <c r="A10251" s="619" t="s">
        <v>1122</v>
      </c>
      <c r="B10251" s="618">
        <v>2013</v>
      </c>
      <c r="C10251" s="619" t="s">
        <v>1080</v>
      </c>
    </row>
    <row r="10252" spans="1:3" x14ac:dyDescent="0.15">
      <c r="A10252" s="619" t="s">
        <v>1122</v>
      </c>
      <c r="B10252" s="618">
        <v>2013</v>
      </c>
      <c r="C10252" s="619" t="s">
        <v>437</v>
      </c>
    </row>
    <row r="10253" spans="1:3" x14ac:dyDescent="0.15">
      <c r="A10253" s="619" t="s">
        <v>1122</v>
      </c>
      <c r="B10253" s="618">
        <v>2013</v>
      </c>
      <c r="C10253" s="619" t="s">
        <v>1102</v>
      </c>
    </row>
    <row r="10254" spans="1:3" x14ac:dyDescent="0.15">
      <c r="A10254" s="619" t="s">
        <v>1122</v>
      </c>
      <c r="B10254" s="618">
        <v>2013</v>
      </c>
      <c r="C10254" s="619" t="s">
        <v>437</v>
      </c>
    </row>
    <row r="10255" spans="1:3" x14ac:dyDescent="0.15">
      <c r="A10255" s="619" t="s">
        <v>1122</v>
      </c>
      <c r="B10255" s="618">
        <v>2013</v>
      </c>
      <c r="C10255" s="619" t="s">
        <v>1102</v>
      </c>
    </row>
    <row r="10256" spans="1:3" x14ac:dyDescent="0.15">
      <c r="A10256" s="619" t="s">
        <v>1122</v>
      </c>
      <c r="B10256" s="618">
        <v>2013</v>
      </c>
      <c r="C10256" s="619" t="s">
        <v>1102</v>
      </c>
    </row>
    <row r="10257" spans="1:3" x14ac:dyDescent="0.15">
      <c r="A10257" s="619" t="s">
        <v>1122</v>
      </c>
      <c r="B10257" s="618">
        <v>2013</v>
      </c>
      <c r="C10257" s="619" t="s">
        <v>437</v>
      </c>
    </row>
    <row r="10258" spans="1:3" x14ac:dyDescent="0.15">
      <c r="A10258" s="618" t="s">
        <v>1122</v>
      </c>
      <c r="B10258" s="618">
        <v>2013</v>
      </c>
      <c r="C10258" s="619" t="s">
        <v>424</v>
      </c>
    </row>
    <row r="10259" spans="1:3" x14ac:dyDescent="0.15">
      <c r="A10259" s="618" t="s">
        <v>1122</v>
      </c>
      <c r="B10259" s="618">
        <v>2013</v>
      </c>
      <c r="C10259" s="619" t="s">
        <v>424</v>
      </c>
    </row>
    <row r="10260" spans="1:3" x14ac:dyDescent="0.15">
      <c r="A10260" s="618" t="s">
        <v>1122</v>
      </c>
      <c r="B10260" s="618">
        <v>2013</v>
      </c>
      <c r="C10260" s="619" t="s">
        <v>424</v>
      </c>
    </row>
    <row r="10261" spans="1:3" x14ac:dyDescent="0.15">
      <c r="A10261" s="618" t="s">
        <v>1122</v>
      </c>
      <c r="B10261" s="618">
        <v>2013</v>
      </c>
      <c r="C10261" s="619" t="s">
        <v>424</v>
      </c>
    </row>
    <row r="10262" spans="1:3" x14ac:dyDescent="0.15">
      <c r="A10262" s="618" t="s">
        <v>1122</v>
      </c>
      <c r="B10262" s="618">
        <v>2013</v>
      </c>
      <c r="C10262" s="619" t="s">
        <v>424</v>
      </c>
    </row>
    <row r="10263" spans="1:3" x14ac:dyDescent="0.15">
      <c r="A10263" s="618" t="s">
        <v>1122</v>
      </c>
      <c r="B10263" s="618">
        <v>2013</v>
      </c>
      <c r="C10263" s="619" t="s">
        <v>424</v>
      </c>
    </row>
    <row r="10264" spans="1:3" x14ac:dyDescent="0.15">
      <c r="A10264" s="618" t="s">
        <v>1122</v>
      </c>
      <c r="B10264" s="618">
        <v>2013</v>
      </c>
      <c r="C10264" s="619" t="s">
        <v>437</v>
      </c>
    </row>
    <row r="10265" spans="1:3" x14ac:dyDescent="0.15">
      <c r="A10265" s="618" t="s">
        <v>1122</v>
      </c>
      <c r="B10265" s="618">
        <v>2013</v>
      </c>
      <c r="C10265" s="619" t="s">
        <v>1102</v>
      </c>
    </row>
    <row r="10266" spans="1:3" x14ac:dyDescent="0.15">
      <c r="A10266" s="618" t="s">
        <v>1122</v>
      </c>
      <c r="B10266" s="618">
        <v>2013</v>
      </c>
      <c r="C10266" s="619" t="s">
        <v>1102</v>
      </c>
    </row>
    <row r="10267" spans="1:3" x14ac:dyDescent="0.15">
      <c r="A10267" s="618" t="s">
        <v>1122</v>
      </c>
      <c r="B10267" s="618">
        <v>2013</v>
      </c>
      <c r="C10267" s="619" t="s">
        <v>424</v>
      </c>
    </row>
    <row r="10268" spans="1:3" x14ac:dyDescent="0.15">
      <c r="A10268" s="618" t="s">
        <v>1122</v>
      </c>
      <c r="B10268" s="618">
        <v>2013</v>
      </c>
      <c r="C10268" s="619" t="s">
        <v>424</v>
      </c>
    </row>
    <row r="10269" spans="1:3" x14ac:dyDescent="0.15">
      <c r="A10269" s="618" t="s">
        <v>1122</v>
      </c>
      <c r="B10269" s="618">
        <v>2013</v>
      </c>
      <c r="C10269" s="619" t="s">
        <v>424</v>
      </c>
    </row>
    <row r="10270" spans="1:3" x14ac:dyDescent="0.15">
      <c r="A10270" s="618" t="s">
        <v>1122</v>
      </c>
      <c r="B10270" s="618">
        <v>2013</v>
      </c>
      <c r="C10270" s="619" t="s">
        <v>424</v>
      </c>
    </row>
    <row r="10271" spans="1:3" x14ac:dyDescent="0.15">
      <c r="A10271" s="618" t="s">
        <v>1122</v>
      </c>
      <c r="B10271" s="618">
        <v>2013</v>
      </c>
      <c r="C10271" s="619" t="s">
        <v>424</v>
      </c>
    </row>
    <row r="10272" spans="1:3" x14ac:dyDescent="0.15">
      <c r="A10272" s="618" t="s">
        <v>1122</v>
      </c>
      <c r="B10272" s="618">
        <v>2013</v>
      </c>
      <c r="C10272" s="619" t="s">
        <v>1080</v>
      </c>
    </row>
    <row r="10273" spans="1:3" x14ac:dyDescent="0.15">
      <c r="A10273" s="618" t="s">
        <v>1122</v>
      </c>
      <c r="B10273" s="618">
        <v>2013</v>
      </c>
      <c r="C10273" s="619" t="s">
        <v>424</v>
      </c>
    </row>
    <row r="10274" spans="1:3" x14ac:dyDescent="0.15">
      <c r="A10274" s="619" t="s">
        <v>1122</v>
      </c>
      <c r="B10274" s="618">
        <v>2013</v>
      </c>
      <c r="C10274" s="619" t="s">
        <v>424</v>
      </c>
    </row>
    <row r="10275" spans="1:3" x14ac:dyDescent="0.15">
      <c r="A10275" s="618" t="s">
        <v>1122</v>
      </c>
      <c r="B10275" s="618">
        <v>2013</v>
      </c>
      <c r="C10275" s="619" t="s">
        <v>1102</v>
      </c>
    </row>
    <row r="10276" spans="1:3" x14ac:dyDescent="0.15">
      <c r="A10276" s="618" t="s">
        <v>1122</v>
      </c>
      <c r="B10276" s="618">
        <v>2013</v>
      </c>
      <c r="C10276" s="619" t="s">
        <v>424</v>
      </c>
    </row>
    <row r="10277" spans="1:3" x14ac:dyDescent="0.15">
      <c r="A10277" s="618" t="s">
        <v>1122</v>
      </c>
      <c r="B10277" s="618">
        <v>2013</v>
      </c>
      <c r="C10277" s="619" t="s">
        <v>424</v>
      </c>
    </row>
    <row r="10278" spans="1:3" x14ac:dyDescent="0.15">
      <c r="A10278" s="618" t="s">
        <v>1122</v>
      </c>
      <c r="B10278" s="618">
        <v>2013</v>
      </c>
      <c r="C10278" s="619" t="s">
        <v>424</v>
      </c>
    </row>
    <row r="10279" spans="1:3" x14ac:dyDescent="0.15">
      <c r="A10279" s="618" t="s">
        <v>1122</v>
      </c>
      <c r="B10279" s="618">
        <v>2013</v>
      </c>
      <c r="C10279" s="619" t="s">
        <v>424</v>
      </c>
    </row>
    <row r="10280" spans="1:3" x14ac:dyDescent="0.15">
      <c r="A10280" s="618" t="s">
        <v>1122</v>
      </c>
      <c r="B10280" s="618">
        <v>2013</v>
      </c>
      <c r="C10280" s="619" t="s">
        <v>424</v>
      </c>
    </row>
    <row r="10281" spans="1:3" x14ac:dyDescent="0.15">
      <c r="A10281" s="618" t="s">
        <v>1122</v>
      </c>
      <c r="B10281" s="618">
        <v>2013</v>
      </c>
      <c r="C10281" s="619" t="s">
        <v>424</v>
      </c>
    </row>
    <row r="10282" spans="1:3" x14ac:dyDescent="0.15">
      <c r="A10282" s="618" t="s">
        <v>1122</v>
      </c>
      <c r="B10282" s="618">
        <v>2013</v>
      </c>
      <c r="C10282" s="619" t="s">
        <v>424</v>
      </c>
    </row>
    <row r="10283" spans="1:3" x14ac:dyDescent="0.15">
      <c r="A10283" s="618" t="s">
        <v>1122</v>
      </c>
      <c r="B10283" s="618">
        <v>2013</v>
      </c>
      <c r="C10283" s="619" t="s">
        <v>424</v>
      </c>
    </row>
    <row r="10284" spans="1:3" x14ac:dyDescent="0.15">
      <c r="A10284" s="618" t="s">
        <v>1122</v>
      </c>
      <c r="B10284" s="618">
        <v>2013</v>
      </c>
      <c r="C10284" s="619" t="s">
        <v>437</v>
      </c>
    </row>
    <row r="10285" spans="1:3" x14ac:dyDescent="0.15">
      <c r="A10285" s="618" t="s">
        <v>1122</v>
      </c>
      <c r="B10285" s="618">
        <v>2013</v>
      </c>
      <c r="C10285" s="619" t="s">
        <v>1080</v>
      </c>
    </row>
    <row r="10286" spans="1:3" x14ac:dyDescent="0.15">
      <c r="A10286" s="619" t="s">
        <v>1122</v>
      </c>
      <c r="B10286" s="618">
        <v>2013</v>
      </c>
      <c r="C10286" s="619" t="s">
        <v>437</v>
      </c>
    </row>
    <row r="10287" spans="1:3" x14ac:dyDescent="0.15">
      <c r="A10287" s="618" t="s">
        <v>1122</v>
      </c>
      <c r="B10287" s="618">
        <v>2013</v>
      </c>
      <c r="C10287" s="619" t="s">
        <v>437</v>
      </c>
    </row>
    <row r="10288" spans="1:3" x14ac:dyDescent="0.15">
      <c r="A10288" s="618" t="s">
        <v>1122</v>
      </c>
      <c r="B10288" s="618">
        <v>2013</v>
      </c>
      <c r="C10288" s="619" t="s">
        <v>1080</v>
      </c>
    </row>
    <row r="10289" spans="1:3" x14ac:dyDescent="0.15">
      <c r="A10289" s="618" t="s">
        <v>1122</v>
      </c>
      <c r="B10289" s="618">
        <v>2013</v>
      </c>
      <c r="C10289" s="619" t="s">
        <v>437</v>
      </c>
    </row>
    <row r="10290" spans="1:3" x14ac:dyDescent="0.15">
      <c r="A10290" s="618" t="s">
        <v>1122</v>
      </c>
      <c r="B10290" s="618">
        <v>2013</v>
      </c>
      <c r="C10290" s="619" t="s">
        <v>1103</v>
      </c>
    </row>
    <row r="10291" spans="1:3" x14ac:dyDescent="0.15">
      <c r="A10291" s="618" t="s">
        <v>1122</v>
      </c>
      <c r="B10291" s="618">
        <v>2013</v>
      </c>
      <c r="C10291" s="619" t="s">
        <v>424</v>
      </c>
    </row>
    <row r="10292" spans="1:3" x14ac:dyDescent="0.15">
      <c r="A10292" s="618" t="s">
        <v>1122</v>
      </c>
      <c r="B10292" s="618">
        <v>2013</v>
      </c>
      <c r="C10292" s="619" t="s">
        <v>424</v>
      </c>
    </row>
    <row r="10293" spans="1:3" x14ac:dyDescent="0.15">
      <c r="A10293" s="618" t="s">
        <v>1122</v>
      </c>
      <c r="B10293" s="618">
        <v>2013</v>
      </c>
      <c r="C10293" s="619" t="s">
        <v>424</v>
      </c>
    </row>
    <row r="10294" spans="1:3" x14ac:dyDescent="0.15">
      <c r="A10294" s="618" t="s">
        <v>1122</v>
      </c>
      <c r="B10294" s="618">
        <v>2013</v>
      </c>
      <c r="C10294" s="619" t="s">
        <v>424</v>
      </c>
    </row>
    <row r="10295" spans="1:3" x14ac:dyDescent="0.15">
      <c r="A10295" s="618" t="s">
        <v>1122</v>
      </c>
      <c r="B10295" s="618">
        <v>2013</v>
      </c>
      <c r="C10295" s="619" t="s">
        <v>424</v>
      </c>
    </row>
    <row r="10296" spans="1:3" x14ac:dyDescent="0.15">
      <c r="A10296" s="619" t="s">
        <v>1122</v>
      </c>
      <c r="B10296" s="618">
        <v>2013</v>
      </c>
      <c r="C10296" s="619" t="s">
        <v>424</v>
      </c>
    </row>
    <row r="10297" spans="1:3" x14ac:dyDescent="0.15">
      <c r="A10297" s="618" t="s">
        <v>1122</v>
      </c>
      <c r="B10297" s="618">
        <v>2013</v>
      </c>
      <c r="C10297" s="619" t="s">
        <v>424</v>
      </c>
    </row>
    <row r="10298" spans="1:3" x14ac:dyDescent="0.15">
      <c r="A10298" s="618" t="s">
        <v>1122</v>
      </c>
      <c r="B10298" s="618">
        <v>2013</v>
      </c>
      <c r="C10298" s="619" t="s">
        <v>424</v>
      </c>
    </row>
    <row r="10299" spans="1:3" x14ac:dyDescent="0.15">
      <c r="A10299" s="619" t="s">
        <v>1122</v>
      </c>
      <c r="B10299" s="618">
        <v>2013</v>
      </c>
      <c r="C10299" s="619" t="s">
        <v>424</v>
      </c>
    </row>
    <row r="10300" spans="1:3" x14ac:dyDescent="0.15">
      <c r="A10300" s="619" t="s">
        <v>1122</v>
      </c>
      <c r="B10300" s="618">
        <v>2013</v>
      </c>
      <c r="C10300" s="619" t="s">
        <v>424</v>
      </c>
    </row>
    <row r="10301" spans="1:3" x14ac:dyDescent="0.15">
      <c r="A10301" s="618" t="s">
        <v>1122</v>
      </c>
      <c r="B10301" s="618">
        <v>2013</v>
      </c>
      <c r="C10301" s="619" t="s">
        <v>1080</v>
      </c>
    </row>
    <row r="10302" spans="1:3" x14ac:dyDescent="0.15">
      <c r="A10302" s="618" t="s">
        <v>1122</v>
      </c>
      <c r="B10302" s="618">
        <v>2013</v>
      </c>
      <c r="C10302" s="619" t="s">
        <v>1104</v>
      </c>
    </row>
    <row r="10303" spans="1:3" x14ac:dyDescent="0.15">
      <c r="A10303" s="618" t="s">
        <v>1122</v>
      </c>
      <c r="B10303" s="618">
        <v>2013</v>
      </c>
      <c r="C10303" s="619" t="s">
        <v>424</v>
      </c>
    </row>
    <row r="10304" spans="1:3" x14ac:dyDescent="0.15">
      <c r="A10304" s="618" t="s">
        <v>1122</v>
      </c>
      <c r="B10304" s="618">
        <v>2013</v>
      </c>
      <c r="C10304" s="619" t="s">
        <v>424</v>
      </c>
    </row>
    <row r="10305" spans="1:3" x14ac:dyDescent="0.15">
      <c r="A10305" s="618" t="s">
        <v>1122</v>
      </c>
      <c r="B10305" s="618">
        <v>2013</v>
      </c>
      <c r="C10305" s="619" t="s">
        <v>424</v>
      </c>
    </row>
    <row r="10306" spans="1:3" x14ac:dyDescent="0.15">
      <c r="A10306" s="618" t="s">
        <v>1122</v>
      </c>
      <c r="B10306" s="618">
        <v>2013</v>
      </c>
      <c r="C10306" s="619" t="s">
        <v>424</v>
      </c>
    </row>
    <row r="10307" spans="1:3" x14ac:dyDescent="0.15">
      <c r="A10307" s="618" t="s">
        <v>1122</v>
      </c>
      <c r="B10307" s="618">
        <v>2013</v>
      </c>
      <c r="C10307" s="619" t="s">
        <v>424</v>
      </c>
    </row>
    <row r="10308" spans="1:3" x14ac:dyDescent="0.15">
      <c r="A10308" s="618" t="s">
        <v>1122</v>
      </c>
      <c r="B10308" s="618">
        <v>2013</v>
      </c>
      <c r="C10308" s="619" t="s">
        <v>424</v>
      </c>
    </row>
    <row r="10309" spans="1:3" x14ac:dyDescent="0.15">
      <c r="A10309" s="618" t="s">
        <v>1122</v>
      </c>
      <c r="B10309" s="618">
        <v>2013</v>
      </c>
      <c r="C10309" s="619" t="s">
        <v>424</v>
      </c>
    </row>
    <row r="10310" spans="1:3" x14ac:dyDescent="0.15">
      <c r="A10310" s="618" t="s">
        <v>1122</v>
      </c>
      <c r="B10310" s="618">
        <v>2013</v>
      </c>
      <c r="C10310" s="619" t="s">
        <v>424</v>
      </c>
    </row>
    <row r="10311" spans="1:3" x14ac:dyDescent="0.15">
      <c r="A10311" s="618" t="s">
        <v>1122</v>
      </c>
      <c r="B10311" s="618">
        <v>2013</v>
      </c>
      <c r="C10311" s="619" t="s">
        <v>424</v>
      </c>
    </row>
    <row r="10312" spans="1:3" x14ac:dyDescent="0.15">
      <c r="A10312" s="618" t="s">
        <v>1122</v>
      </c>
      <c r="B10312" s="618">
        <v>2013</v>
      </c>
      <c r="C10312" s="619" t="s">
        <v>424</v>
      </c>
    </row>
    <row r="10313" spans="1:3" x14ac:dyDescent="0.15">
      <c r="A10313" s="618" t="s">
        <v>1122</v>
      </c>
      <c r="B10313" s="618">
        <v>2013</v>
      </c>
      <c r="C10313" s="619" t="s">
        <v>424</v>
      </c>
    </row>
    <row r="10314" spans="1:3" x14ac:dyDescent="0.15">
      <c r="A10314" s="618" t="s">
        <v>1122</v>
      </c>
      <c r="B10314" s="618">
        <v>2013</v>
      </c>
      <c r="C10314" s="619" t="s">
        <v>424</v>
      </c>
    </row>
    <row r="10315" spans="1:3" x14ac:dyDescent="0.15">
      <c r="A10315" s="618" t="s">
        <v>1122</v>
      </c>
      <c r="B10315" s="618">
        <v>2013</v>
      </c>
      <c r="C10315" s="619" t="s">
        <v>424</v>
      </c>
    </row>
    <row r="10316" spans="1:3" x14ac:dyDescent="0.15">
      <c r="A10316" s="618" t="s">
        <v>1122</v>
      </c>
      <c r="B10316" s="618">
        <v>2013</v>
      </c>
      <c r="C10316" s="619" t="s">
        <v>437</v>
      </c>
    </row>
    <row r="10317" spans="1:3" x14ac:dyDescent="0.15">
      <c r="A10317" s="618" t="s">
        <v>1122</v>
      </c>
      <c r="B10317" s="618">
        <v>2013</v>
      </c>
      <c r="C10317" s="619" t="s">
        <v>424</v>
      </c>
    </row>
    <row r="10318" spans="1:3" x14ac:dyDescent="0.15">
      <c r="A10318" s="618" t="s">
        <v>1122</v>
      </c>
      <c r="B10318" s="618">
        <v>2013</v>
      </c>
      <c r="C10318" s="619" t="s">
        <v>424</v>
      </c>
    </row>
    <row r="10319" spans="1:3" x14ac:dyDescent="0.15">
      <c r="A10319" s="618" t="s">
        <v>1122</v>
      </c>
      <c r="B10319" s="618">
        <v>2013</v>
      </c>
      <c r="C10319" s="619" t="s">
        <v>1102</v>
      </c>
    </row>
    <row r="10320" spans="1:3" x14ac:dyDescent="0.15">
      <c r="A10320" s="618" t="s">
        <v>1122</v>
      </c>
      <c r="B10320" s="618">
        <v>2013</v>
      </c>
      <c r="C10320" s="619" t="s">
        <v>424</v>
      </c>
    </row>
    <row r="10321" spans="1:3" x14ac:dyDescent="0.15">
      <c r="A10321" s="618" t="s">
        <v>1122</v>
      </c>
      <c r="B10321" s="618">
        <v>2013</v>
      </c>
      <c r="C10321" s="619" t="s">
        <v>424</v>
      </c>
    </row>
    <row r="10322" spans="1:3" x14ac:dyDescent="0.15">
      <c r="A10322" s="618" t="s">
        <v>1122</v>
      </c>
      <c r="B10322" s="618">
        <v>2013</v>
      </c>
      <c r="C10322" s="619" t="s">
        <v>1080</v>
      </c>
    </row>
    <row r="10323" spans="1:3" x14ac:dyDescent="0.15">
      <c r="A10323" s="618" t="s">
        <v>1122</v>
      </c>
      <c r="B10323" s="618">
        <v>2013</v>
      </c>
      <c r="C10323" s="619" t="s">
        <v>1080</v>
      </c>
    </row>
    <row r="10324" spans="1:3" x14ac:dyDescent="0.15">
      <c r="A10324" s="619" t="s">
        <v>1122</v>
      </c>
      <c r="B10324" s="618">
        <v>2013</v>
      </c>
      <c r="C10324" s="619" t="s">
        <v>1080</v>
      </c>
    </row>
    <row r="10325" spans="1:3" x14ac:dyDescent="0.15">
      <c r="A10325" s="618" t="s">
        <v>1122</v>
      </c>
      <c r="B10325" s="618">
        <v>2013</v>
      </c>
      <c r="C10325" s="619" t="s">
        <v>437</v>
      </c>
    </row>
    <row r="10326" spans="1:3" x14ac:dyDescent="0.15">
      <c r="A10326" s="618" t="s">
        <v>1122</v>
      </c>
      <c r="B10326" s="618">
        <v>2013</v>
      </c>
      <c r="C10326" s="619" t="s">
        <v>424</v>
      </c>
    </row>
    <row r="10327" spans="1:3" x14ac:dyDescent="0.15">
      <c r="A10327" s="618" t="s">
        <v>1122</v>
      </c>
      <c r="B10327" s="618">
        <v>2013</v>
      </c>
      <c r="C10327" s="619" t="s">
        <v>1102</v>
      </c>
    </row>
    <row r="10328" spans="1:3" x14ac:dyDescent="0.15">
      <c r="A10328" s="618" t="s">
        <v>1122</v>
      </c>
      <c r="B10328" s="618">
        <v>2013</v>
      </c>
      <c r="C10328" s="619" t="s">
        <v>1102</v>
      </c>
    </row>
    <row r="10329" spans="1:3" x14ac:dyDescent="0.15">
      <c r="A10329" s="618" t="s">
        <v>1122</v>
      </c>
      <c r="B10329" s="618">
        <v>2013</v>
      </c>
      <c r="C10329" s="619" t="s">
        <v>424</v>
      </c>
    </row>
    <row r="10330" spans="1:3" x14ac:dyDescent="0.15">
      <c r="A10330" s="618" t="s">
        <v>1122</v>
      </c>
      <c r="B10330" s="618">
        <v>2013</v>
      </c>
      <c r="C10330" s="619" t="s">
        <v>437</v>
      </c>
    </row>
    <row r="10331" spans="1:3" x14ac:dyDescent="0.15">
      <c r="A10331" s="618" t="s">
        <v>1122</v>
      </c>
      <c r="B10331" s="618">
        <v>2013</v>
      </c>
      <c r="C10331" s="619" t="s">
        <v>424</v>
      </c>
    </row>
    <row r="10332" spans="1:3" x14ac:dyDescent="0.15">
      <c r="A10332" s="618" t="s">
        <v>1122</v>
      </c>
      <c r="B10332" s="618">
        <v>2013</v>
      </c>
      <c r="C10332" s="619" t="s">
        <v>437</v>
      </c>
    </row>
    <row r="10333" spans="1:3" x14ac:dyDescent="0.15">
      <c r="A10333" s="618" t="s">
        <v>1122</v>
      </c>
      <c r="B10333" s="618">
        <v>2013</v>
      </c>
      <c r="C10333" s="619" t="s">
        <v>424</v>
      </c>
    </row>
    <row r="10334" spans="1:3" x14ac:dyDescent="0.15">
      <c r="A10334" s="618" t="s">
        <v>1122</v>
      </c>
      <c r="B10334" s="618">
        <v>2013</v>
      </c>
      <c r="C10334" s="619" t="s">
        <v>424</v>
      </c>
    </row>
    <row r="10335" spans="1:3" x14ac:dyDescent="0.15">
      <c r="A10335" s="618" t="s">
        <v>1122</v>
      </c>
      <c r="B10335" s="618">
        <v>2013</v>
      </c>
      <c r="C10335" s="619" t="s">
        <v>1101</v>
      </c>
    </row>
    <row r="10336" spans="1:3" x14ac:dyDescent="0.15">
      <c r="A10336" s="619" t="s">
        <v>1122</v>
      </c>
      <c r="B10336" s="618">
        <v>2013</v>
      </c>
      <c r="C10336" s="619" t="s">
        <v>437</v>
      </c>
    </row>
    <row r="10337" spans="1:3" x14ac:dyDescent="0.15">
      <c r="A10337" s="619" t="s">
        <v>1122</v>
      </c>
      <c r="B10337" s="618">
        <v>2013</v>
      </c>
      <c r="C10337" s="619" t="s">
        <v>424</v>
      </c>
    </row>
    <row r="10338" spans="1:3" x14ac:dyDescent="0.15">
      <c r="A10338" s="618" t="s">
        <v>1122</v>
      </c>
      <c r="B10338" s="618">
        <v>2013</v>
      </c>
      <c r="C10338" s="619" t="s">
        <v>1103</v>
      </c>
    </row>
    <row r="10339" spans="1:3" x14ac:dyDescent="0.15">
      <c r="A10339" s="618" t="s">
        <v>1122</v>
      </c>
      <c r="B10339" s="618">
        <v>2013</v>
      </c>
      <c r="C10339" s="619" t="s">
        <v>1103</v>
      </c>
    </row>
    <row r="10340" spans="1:3" x14ac:dyDescent="0.15">
      <c r="A10340" s="618" t="s">
        <v>1122</v>
      </c>
      <c r="B10340" s="618">
        <v>2013</v>
      </c>
      <c r="C10340" s="619" t="s">
        <v>437</v>
      </c>
    </row>
    <row r="10341" spans="1:3" x14ac:dyDescent="0.15">
      <c r="A10341" s="618" t="s">
        <v>1122</v>
      </c>
      <c r="B10341" s="618">
        <v>2013</v>
      </c>
      <c r="C10341" s="619" t="s">
        <v>424</v>
      </c>
    </row>
    <row r="10342" spans="1:3" x14ac:dyDescent="0.15">
      <c r="A10342" s="618" t="s">
        <v>1122</v>
      </c>
      <c r="B10342" s="618">
        <v>2013</v>
      </c>
      <c r="C10342" s="619" t="s">
        <v>437</v>
      </c>
    </row>
    <row r="10343" spans="1:3" x14ac:dyDescent="0.15">
      <c r="A10343" s="619" t="s">
        <v>1122</v>
      </c>
      <c r="B10343" s="618">
        <v>2013</v>
      </c>
      <c r="C10343" s="619" t="s">
        <v>437</v>
      </c>
    </row>
    <row r="10344" spans="1:3" x14ac:dyDescent="0.15">
      <c r="A10344" s="618" t="s">
        <v>1122</v>
      </c>
      <c r="B10344" s="618">
        <v>2013</v>
      </c>
      <c r="C10344" s="619" t="s">
        <v>1080</v>
      </c>
    </row>
    <row r="10345" spans="1:3" x14ac:dyDescent="0.15">
      <c r="A10345" s="619" t="s">
        <v>1122</v>
      </c>
      <c r="B10345" s="618">
        <v>2013</v>
      </c>
      <c r="C10345" s="619" t="s">
        <v>1103</v>
      </c>
    </row>
    <row r="10346" spans="1:3" x14ac:dyDescent="0.15">
      <c r="A10346" s="618" t="s">
        <v>1122</v>
      </c>
      <c r="B10346" s="618">
        <v>2013</v>
      </c>
      <c r="C10346" s="619" t="s">
        <v>424</v>
      </c>
    </row>
    <row r="10347" spans="1:3" x14ac:dyDescent="0.15">
      <c r="A10347" s="618" t="s">
        <v>1122</v>
      </c>
      <c r="B10347" s="618">
        <v>2013</v>
      </c>
      <c r="C10347" s="619" t="s">
        <v>1107</v>
      </c>
    </row>
    <row r="10348" spans="1:3" x14ac:dyDescent="0.15">
      <c r="A10348" s="618" t="s">
        <v>1122</v>
      </c>
      <c r="B10348" s="618">
        <v>2013</v>
      </c>
      <c r="C10348" s="619" t="s">
        <v>437</v>
      </c>
    </row>
    <row r="10349" spans="1:3" x14ac:dyDescent="0.15">
      <c r="A10349" s="619" t="s">
        <v>1122</v>
      </c>
      <c r="B10349" s="618">
        <v>2013</v>
      </c>
      <c r="C10349" s="619" t="s">
        <v>437</v>
      </c>
    </row>
    <row r="10350" spans="1:3" x14ac:dyDescent="0.15">
      <c r="A10350" s="618" t="s">
        <v>1122</v>
      </c>
      <c r="B10350" s="618">
        <v>2013</v>
      </c>
      <c r="C10350" s="619" t="s">
        <v>424</v>
      </c>
    </row>
    <row r="10351" spans="1:3" x14ac:dyDescent="0.15">
      <c r="A10351" s="618" t="s">
        <v>1122</v>
      </c>
      <c r="B10351" s="618">
        <v>2013</v>
      </c>
      <c r="C10351" s="619" t="s">
        <v>424</v>
      </c>
    </row>
    <row r="10352" spans="1:3" x14ac:dyDescent="0.15">
      <c r="A10352" s="618" t="s">
        <v>1122</v>
      </c>
      <c r="B10352" s="618">
        <v>2013</v>
      </c>
      <c r="C10352" s="619" t="s">
        <v>424</v>
      </c>
    </row>
    <row r="10353" spans="1:3" x14ac:dyDescent="0.15">
      <c r="A10353" s="618" t="s">
        <v>1122</v>
      </c>
      <c r="B10353" s="618">
        <v>2013</v>
      </c>
      <c r="C10353" s="619" t="s">
        <v>424</v>
      </c>
    </row>
    <row r="10354" spans="1:3" x14ac:dyDescent="0.15">
      <c r="A10354" s="618" t="s">
        <v>1122</v>
      </c>
      <c r="B10354" s="618">
        <v>2013</v>
      </c>
      <c r="C10354" s="619" t="s">
        <v>424</v>
      </c>
    </row>
    <row r="10355" spans="1:3" x14ac:dyDescent="0.15">
      <c r="A10355" s="619" t="s">
        <v>1122</v>
      </c>
      <c r="B10355" s="618">
        <v>2013</v>
      </c>
      <c r="C10355" s="619" t="s">
        <v>1103</v>
      </c>
    </row>
    <row r="10356" spans="1:3" x14ac:dyDescent="0.15">
      <c r="A10356" s="618" t="s">
        <v>1122</v>
      </c>
      <c r="B10356" s="618">
        <v>2013</v>
      </c>
      <c r="C10356" s="619" t="s">
        <v>424</v>
      </c>
    </row>
    <row r="10357" spans="1:3" x14ac:dyDescent="0.15">
      <c r="A10357" s="619" t="s">
        <v>1122</v>
      </c>
      <c r="B10357" s="618">
        <v>2013</v>
      </c>
      <c r="C10357" s="619" t="s">
        <v>437</v>
      </c>
    </row>
    <row r="10358" spans="1:3" x14ac:dyDescent="0.15">
      <c r="A10358" s="618" t="s">
        <v>1122</v>
      </c>
      <c r="B10358" s="618">
        <v>2013</v>
      </c>
      <c r="C10358" s="619" t="s">
        <v>437</v>
      </c>
    </row>
    <row r="10359" spans="1:3" x14ac:dyDescent="0.15">
      <c r="A10359" s="618" t="s">
        <v>1122</v>
      </c>
      <c r="B10359" s="618">
        <v>2013</v>
      </c>
      <c r="C10359" s="619" t="s">
        <v>437</v>
      </c>
    </row>
    <row r="10360" spans="1:3" x14ac:dyDescent="0.15">
      <c r="A10360" s="618" t="s">
        <v>1122</v>
      </c>
      <c r="B10360" s="618">
        <v>2013</v>
      </c>
      <c r="C10360" s="619" t="s">
        <v>1080</v>
      </c>
    </row>
    <row r="10361" spans="1:3" x14ac:dyDescent="0.15">
      <c r="A10361" s="618" t="s">
        <v>1122</v>
      </c>
      <c r="B10361" s="618">
        <v>2013</v>
      </c>
      <c r="C10361" s="619" t="s">
        <v>424</v>
      </c>
    </row>
    <row r="10362" spans="1:3" x14ac:dyDescent="0.15">
      <c r="A10362" s="618" t="s">
        <v>1122</v>
      </c>
      <c r="B10362" s="618">
        <v>2013</v>
      </c>
      <c r="C10362" s="619" t="s">
        <v>1080</v>
      </c>
    </row>
    <row r="10363" spans="1:3" x14ac:dyDescent="0.15">
      <c r="A10363" s="618" t="s">
        <v>1122</v>
      </c>
      <c r="B10363" s="618">
        <v>2013</v>
      </c>
      <c r="C10363" s="619" t="s">
        <v>424</v>
      </c>
    </row>
    <row r="10364" spans="1:3" x14ac:dyDescent="0.15">
      <c r="A10364" s="618" t="s">
        <v>1122</v>
      </c>
      <c r="B10364" s="618">
        <v>2013</v>
      </c>
      <c r="C10364" s="619" t="s">
        <v>1080</v>
      </c>
    </row>
    <row r="10365" spans="1:3" x14ac:dyDescent="0.15">
      <c r="A10365" s="618" t="s">
        <v>1122</v>
      </c>
      <c r="B10365" s="618">
        <v>2013</v>
      </c>
      <c r="C10365" s="619" t="s">
        <v>424</v>
      </c>
    </row>
    <row r="10366" spans="1:3" x14ac:dyDescent="0.15">
      <c r="A10366" s="618" t="s">
        <v>1122</v>
      </c>
      <c r="B10366" s="618">
        <v>2013</v>
      </c>
      <c r="C10366" s="619" t="s">
        <v>437</v>
      </c>
    </row>
    <row r="10367" spans="1:3" x14ac:dyDescent="0.15">
      <c r="A10367" s="618" t="s">
        <v>1122</v>
      </c>
      <c r="B10367" s="618">
        <v>2013</v>
      </c>
      <c r="C10367" s="619" t="s">
        <v>1080</v>
      </c>
    </row>
    <row r="10368" spans="1:3" x14ac:dyDescent="0.15">
      <c r="A10368" s="618" t="s">
        <v>1122</v>
      </c>
      <c r="B10368" s="618">
        <v>2013</v>
      </c>
      <c r="C10368" s="619" t="s">
        <v>1080</v>
      </c>
    </row>
    <row r="10369" spans="1:3" x14ac:dyDescent="0.15">
      <c r="A10369" s="618" t="s">
        <v>1122</v>
      </c>
      <c r="B10369" s="618">
        <v>2013</v>
      </c>
      <c r="C10369" s="619" t="s">
        <v>1080</v>
      </c>
    </row>
    <row r="10370" spans="1:3" x14ac:dyDescent="0.15">
      <c r="A10370" s="618" t="s">
        <v>1122</v>
      </c>
      <c r="B10370" s="618">
        <v>2013</v>
      </c>
      <c r="C10370" s="619" t="s">
        <v>1103</v>
      </c>
    </row>
    <row r="10371" spans="1:3" x14ac:dyDescent="0.15">
      <c r="A10371" s="618" t="s">
        <v>1122</v>
      </c>
      <c r="B10371" s="618">
        <v>2013</v>
      </c>
      <c r="C10371" s="619" t="s">
        <v>1080</v>
      </c>
    </row>
    <row r="10372" spans="1:3" x14ac:dyDescent="0.15">
      <c r="A10372" s="618" t="s">
        <v>1122</v>
      </c>
      <c r="B10372" s="618">
        <v>2013</v>
      </c>
      <c r="C10372" s="619" t="s">
        <v>437</v>
      </c>
    </row>
    <row r="10373" spans="1:3" x14ac:dyDescent="0.15">
      <c r="A10373" s="618" t="s">
        <v>1122</v>
      </c>
      <c r="B10373" s="618">
        <v>2013</v>
      </c>
      <c r="C10373" s="619" t="s">
        <v>437</v>
      </c>
    </row>
    <row r="10374" spans="1:3" x14ac:dyDescent="0.15">
      <c r="A10374" s="618" t="s">
        <v>1122</v>
      </c>
      <c r="B10374" s="618">
        <v>2013</v>
      </c>
      <c r="C10374" s="619" t="s">
        <v>424</v>
      </c>
    </row>
    <row r="10375" spans="1:3" x14ac:dyDescent="0.15">
      <c r="A10375" s="618" t="s">
        <v>1122</v>
      </c>
      <c r="B10375" s="618">
        <v>2013</v>
      </c>
      <c r="C10375" s="619" t="s">
        <v>1102</v>
      </c>
    </row>
    <row r="10376" spans="1:3" x14ac:dyDescent="0.15">
      <c r="A10376" s="618" t="s">
        <v>1122</v>
      </c>
      <c r="B10376" s="618">
        <v>2013</v>
      </c>
      <c r="C10376" s="619" t="s">
        <v>1101</v>
      </c>
    </row>
    <row r="10377" spans="1:3" x14ac:dyDescent="0.15">
      <c r="A10377" s="619" t="s">
        <v>1122</v>
      </c>
      <c r="B10377" s="618">
        <v>2013</v>
      </c>
      <c r="C10377" s="619" t="s">
        <v>1102</v>
      </c>
    </row>
    <row r="10378" spans="1:3" x14ac:dyDescent="0.15">
      <c r="A10378" s="618" t="s">
        <v>1122</v>
      </c>
      <c r="B10378" s="618">
        <v>2013</v>
      </c>
      <c r="C10378" s="619" t="s">
        <v>1102</v>
      </c>
    </row>
    <row r="10379" spans="1:3" x14ac:dyDescent="0.15">
      <c r="A10379" s="618" t="s">
        <v>1122</v>
      </c>
      <c r="B10379" s="618">
        <v>2013</v>
      </c>
      <c r="C10379" s="619" t="s">
        <v>424</v>
      </c>
    </row>
    <row r="10380" spans="1:3" x14ac:dyDescent="0.15">
      <c r="A10380" s="618" t="s">
        <v>1122</v>
      </c>
      <c r="B10380" s="618">
        <v>2013</v>
      </c>
      <c r="C10380" s="619" t="s">
        <v>424</v>
      </c>
    </row>
    <row r="10381" spans="1:3" x14ac:dyDescent="0.15">
      <c r="A10381" s="618" t="s">
        <v>1122</v>
      </c>
      <c r="B10381" s="618">
        <v>2013</v>
      </c>
      <c r="C10381" s="619" t="s">
        <v>424</v>
      </c>
    </row>
    <row r="10382" spans="1:3" x14ac:dyDescent="0.15">
      <c r="A10382" s="618" t="s">
        <v>1122</v>
      </c>
      <c r="B10382" s="618">
        <v>2013</v>
      </c>
      <c r="C10382" s="619" t="s">
        <v>424</v>
      </c>
    </row>
    <row r="10383" spans="1:3" x14ac:dyDescent="0.15">
      <c r="A10383" s="618" t="s">
        <v>1122</v>
      </c>
      <c r="B10383" s="618">
        <v>2013</v>
      </c>
      <c r="C10383" s="619" t="s">
        <v>424</v>
      </c>
    </row>
    <row r="10384" spans="1:3" x14ac:dyDescent="0.15">
      <c r="A10384" s="618" t="s">
        <v>1122</v>
      </c>
      <c r="B10384" s="618">
        <v>2013</v>
      </c>
      <c r="C10384" s="619" t="s">
        <v>424</v>
      </c>
    </row>
    <row r="10385" spans="1:3" x14ac:dyDescent="0.15">
      <c r="A10385" s="618" t="s">
        <v>1122</v>
      </c>
      <c r="B10385" s="618">
        <v>2013</v>
      </c>
      <c r="C10385" s="619" t="s">
        <v>1105</v>
      </c>
    </row>
    <row r="10386" spans="1:3" x14ac:dyDescent="0.15">
      <c r="A10386" s="618" t="s">
        <v>1122</v>
      </c>
      <c r="B10386" s="618">
        <v>2013</v>
      </c>
      <c r="C10386" s="619" t="s">
        <v>1104</v>
      </c>
    </row>
    <row r="10387" spans="1:3" x14ac:dyDescent="0.15">
      <c r="A10387" s="618" t="s">
        <v>1122</v>
      </c>
      <c r="B10387" s="618">
        <v>2013</v>
      </c>
      <c r="C10387" s="619" t="s">
        <v>1102</v>
      </c>
    </row>
    <row r="10388" spans="1:3" x14ac:dyDescent="0.15">
      <c r="A10388" s="618" t="s">
        <v>1122</v>
      </c>
      <c r="B10388" s="618">
        <v>2013</v>
      </c>
      <c r="C10388" s="619" t="s">
        <v>437</v>
      </c>
    </row>
    <row r="10389" spans="1:3" x14ac:dyDescent="0.15">
      <c r="A10389" s="618" t="s">
        <v>1122</v>
      </c>
      <c r="B10389" s="618">
        <v>2013</v>
      </c>
      <c r="C10389" s="619" t="s">
        <v>437</v>
      </c>
    </row>
    <row r="10390" spans="1:3" x14ac:dyDescent="0.15">
      <c r="A10390" s="618" t="s">
        <v>1122</v>
      </c>
      <c r="B10390" s="618">
        <v>2013</v>
      </c>
      <c r="C10390" s="619" t="s">
        <v>424</v>
      </c>
    </row>
    <row r="10391" spans="1:3" x14ac:dyDescent="0.15">
      <c r="A10391" s="618" t="s">
        <v>1122</v>
      </c>
      <c r="B10391" s="618">
        <v>2013</v>
      </c>
      <c r="C10391" s="619" t="s">
        <v>1103</v>
      </c>
    </row>
    <row r="10392" spans="1:3" x14ac:dyDescent="0.15">
      <c r="A10392" s="618" t="s">
        <v>1122</v>
      </c>
      <c r="B10392" s="618">
        <v>2013</v>
      </c>
      <c r="C10392" s="619" t="s">
        <v>1103</v>
      </c>
    </row>
    <row r="10393" spans="1:3" x14ac:dyDescent="0.15">
      <c r="A10393" s="618" t="s">
        <v>1122</v>
      </c>
      <c r="B10393" s="618">
        <v>2013</v>
      </c>
      <c r="C10393" s="619" t="s">
        <v>437</v>
      </c>
    </row>
    <row r="10394" spans="1:3" x14ac:dyDescent="0.15">
      <c r="A10394" s="618" t="s">
        <v>1122</v>
      </c>
      <c r="B10394" s="618">
        <v>2013</v>
      </c>
      <c r="C10394" s="619" t="s">
        <v>1103</v>
      </c>
    </row>
    <row r="10395" spans="1:3" x14ac:dyDescent="0.15">
      <c r="A10395" s="618" t="s">
        <v>1122</v>
      </c>
      <c r="B10395" s="618">
        <v>2013</v>
      </c>
      <c r="C10395" s="619" t="s">
        <v>424</v>
      </c>
    </row>
    <row r="10396" spans="1:3" x14ac:dyDescent="0.15">
      <c r="A10396" s="618" t="s">
        <v>1122</v>
      </c>
      <c r="B10396" s="618">
        <v>2013</v>
      </c>
      <c r="C10396" s="619" t="s">
        <v>1102</v>
      </c>
    </row>
    <row r="10397" spans="1:3" x14ac:dyDescent="0.15">
      <c r="A10397" s="618" t="s">
        <v>1122</v>
      </c>
      <c r="B10397" s="618">
        <v>2013</v>
      </c>
      <c r="C10397" s="619" t="s">
        <v>1103</v>
      </c>
    </row>
    <row r="10398" spans="1:3" x14ac:dyDescent="0.15">
      <c r="A10398" s="618" t="s">
        <v>1122</v>
      </c>
      <c r="B10398" s="618">
        <v>2013</v>
      </c>
      <c r="C10398" s="619" t="s">
        <v>1102</v>
      </c>
    </row>
    <row r="10399" spans="1:3" x14ac:dyDescent="0.15">
      <c r="A10399" s="618" t="s">
        <v>1122</v>
      </c>
      <c r="B10399" s="618">
        <v>2013</v>
      </c>
      <c r="C10399" s="619" t="s">
        <v>1102</v>
      </c>
    </row>
    <row r="10400" spans="1:3" x14ac:dyDescent="0.15">
      <c r="A10400" s="618" t="s">
        <v>1122</v>
      </c>
      <c r="B10400" s="618">
        <v>2013</v>
      </c>
      <c r="C10400" s="619" t="s">
        <v>1103</v>
      </c>
    </row>
    <row r="10401" spans="1:3" x14ac:dyDescent="0.15">
      <c r="A10401" s="618" t="s">
        <v>1122</v>
      </c>
      <c r="B10401" s="618">
        <v>2013</v>
      </c>
      <c r="C10401" s="619" t="s">
        <v>1103</v>
      </c>
    </row>
    <row r="10402" spans="1:3" x14ac:dyDescent="0.15">
      <c r="A10402" s="618" t="s">
        <v>1122</v>
      </c>
      <c r="B10402" s="618">
        <v>2013</v>
      </c>
      <c r="C10402" s="619" t="s">
        <v>424</v>
      </c>
    </row>
    <row r="10403" spans="1:3" x14ac:dyDescent="0.15">
      <c r="A10403" s="619" t="s">
        <v>1122</v>
      </c>
      <c r="B10403" s="618">
        <v>2013</v>
      </c>
      <c r="C10403" s="619" t="s">
        <v>424</v>
      </c>
    </row>
    <row r="10404" spans="1:3" x14ac:dyDescent="0.15">
      <c r="A10404" s="618" t="s">
        <v>1122</v>
      </c>
      <c r="B10404" s="618">
        <v>2013</v>
      </c>
      <c r="C10404" s="619" t="s">
        <v>424</v>
      </c>
    </row>
    <row r="10405" spans="1:3" x14ac:dyDescent="0.15">
      <c r="A10405" s="618" t="s">
        <v>1122</v>
      </c>
      <c r="B10405" s="618">
        <v>2013</v>
      </c>
      <c r="C10405" s="619" t="s">
        <v>1101</v>
      </c>
    </row>
    <row r="10406" spans="1:3" x14ac:dyDescent="0.15">
      <c r="A10406" s="618" t="s">
        <v>1122</v>
      </c>
      <c r="B10406" s="618">
        <v>2013</v>
      </c>
      <c r="C10406" s="619" t="s">
        <v>424</v>
      </c>
    </row>
    <row r="10407" spans="1:3" x14ac:dyDescent="0.15">
      <c r="A10407" s="618" t="s">
        <v>1122</v>
      </c>
      <c r="B10407" s="618">
        <v>2013</v>
      </c>
      <c r="C10407" s="619" t="s">
        <v>437</v>
      </c>
    </row>
    <row r="10408" spans="1:3" x14ac:dyDescent="0.15">
      <c r="A10408" s="618" t="s">
        <v>1122</v>
      </c>
      <c r="B10408" s="618">
        <v>2013</v>
      </c>
      <c r="C10408" s="619" t="s">
        <v>1102</v>
      </c>
    </row>
    <row r="10409" spans="1:3" x14ac:dyDescent="0.15">
      <c r="A10409" s="618" t="s">
        <v>1122</v>
      </c>
      <c r="B10409" s="618">
        <v>2013</v>
      </c>
      <c r="C10409" s="619" t="s">
        <v>424</v>
      </c>
    </row>
    <row r="10410" spans="1:3" x14ac:dyDescent="0.15">
      <c r="A10410" s="618" t="s">
        <v>1122</v>
      </c>
      <c r="B10410" s="618">
        <v>2013</v>
      </c>
      <c r="C10410" s="619" t="s">
        <v>424</v>
      </c>
    </row>
    <row r="10411" spans="1:3" x14ac:dyDescent="0.15">
      <c r="A10411" s="618" t="s">
        <v>1122</v>
      </c>
      <c r="B10411" s="618">
        <v>2013</v>
      </c>
      <c r="C10411" s="619" t="s">
        <v>424</v>
      </c>
    </row>
    <row r="10412" spans="1:3" x14ac:dyDescent="0.15">
      <c r="A10412" s="618" t="s">
        <v>1122</v>
      </c>
      <c r="B10412" s="618">
        <v>2013</v>
      </c>
      <c r="C10412" s="619" t="s">
        <v>424</v>
      </c>
    </row>
    <row r="10413" spans="1:3" x14ac:dyDescent="0.15">
      <c r="A10413" s="618" t="s">
        <v>1122</v>
      </c>
      <c r="B10413" s="618">
        <v>2013</v>
      </c>
      <c r="C10413" s="619" t="s">
        <v>424</v>
      </c>
    </row>
    <row r="10414" spans="1:3" x14ac:dyDescent="0.15">
      <c r="A10414" s="618" t="s">
        <v>1122</v>
      </c>
      <c r="B10414" s="618">
        <v>2013</v>
      </c>
      <c r="C10414" s="619" t="s">
        <v>424</v>
      </c>
    </row>
    <row r="10415" spans="1:3" x14ac:dyDescent="0.15">
      <c r="A10415" s="618" t="s">
        <v>1122</v>
      </c>
      <c r="B10415" s="618">
        <v>2013</v>
      </c>
      <c r="C10415" s="619" t="s">
        <v>437</v>
      </c>
    </row>
    <row r="10416" spans="1:3" x14ac:dyDescent="0.15">
      <c r="A10416" s="618" t="s">
        <v>1122</v>
      </c>
      <c r="B10416" s="618">
        <v>2013</v>
      </c>
      <c r="C10416" s="619" t="s">
        <v>424</v>
      </c>
    </row>
    <row r="10417" spans="1:3" x14ac:dyDescent="0.15">
      <c r="A10417" s="618" t="s">
        <v>1122</v>
      </c>
      <c r="B10417" s="618">
        <v>2013</v>
      </c>
      <c r="C10417" s="619" t="s">
        <v>424</v>
      </c>
    </row>
    <row r="10418" spans="1:3" x14ac:dyDescent="0.15">
      <c r="A10418" s="619" t="s">
        <v>1122</v>
      </c>
      <c r="B10418" s="618">
        <v>2013</v>
      </c>
      <c r="C10418" s="619" t="s">
        <v>1102</v>
      </c>
    </row>
    <row r="10419" spans="1:3" x14ac:dyDescent="0.15">
      <c r="A10419" s="618" t="s">
        <v>1122</v>
      </c>
      <c r="B10419" s="618">
        <v>2013</v>
      </c>
      <c r="C10419" s="619" t="s">
        <v>1102</v>
      </c>
    </row>
    <row r="10420" spans="1:3" x14ac:dyDescent="0.15">
      <c r="A10420" s="618" t="s">
        <v>1122</v>
      </c>
      <c r="B10420" s="618">
        <v>2013</v>
      </c>
      <c r="C10420" s="619" t="s">
        <v>1102</v>
      </c>
    </row>
    <row r="10421" spans="1:3" x14ac:dyDescent="0.15">
      <c r="A10421" s="619" t="s">
        <v>1122</v>
      </c>
      <c r="B10421" s="618">
        <v>2013</v>
      </c>
      <c r="C10421" s="619" t="s">
        <v>437</v>
      </c>
    </row>
    <row r="10422" spans="1:3" x14ac:dyDescent="0.15">
      <c r="A10422" s="618" t="s">
        <v>1122</v>
      </c>
      <c r="B10422" s="618">
        <v>2013</v>
      </c>
      <c r="C10422" s="619" t="s">
        <v>424</v>
      </c>
    </row>
    <row r="10423" spans="1:3" x14ac:dyDescent="0.15">
      <c r="A10423" s="618" t="s">
        <v>1122</v>
      </c>
      <c r="B10423" s="618">
        <v>2013</v>
      </c>
      <c r="C10423" s="619" t="s">
        <v>424</v>
      </c>
    </row>
    <row r="10424" spans="1:3" x14ac:dyDescent="0.15">
      <c r="A10424" s="618" t="s">
        <v>1122</v>
      </c>
      <c r="B10424" s="618">
        <v>2013</v>
      </c>
      <c r="C10424" s="619" t="s">
        <v>424</v>
      </c>
    </row>
    <row r="10425" spans="1:3" x14ac:dyDescent="0.15">
      <c r="A10425" s="618" t="s">
        <v>1122</v>
      </c>
      <c r="B10425" s="618">
        <v>2013</v>
      </c>
      <c r="C10425" s="619" t="s">
        <v>424</v>
      </c>
    </row>
    <row r="10426" spans="1:3" x14ac:dyDescent="0.15">
      <c r="A10426" s="618" t="s">
        <v>1122</v>
      </c>
      <c r="B10426" s="618">
        <v>2013</v>
      </c>
      <c r="C10426" s="619" t="s">
        <v>424</v>
      </c>
    </row>
    <row r="10427" spans="1:3" x14ac:dyDescent="0.15">
      <c r="A10427" s="618" t="s">
        <v>1122</v>
      </c>
      <c r="B10427" s="618">
        <v>2013</v>
      </c>
      <c r="C10427" s="619" t="s">
        <v>424</v>
      </c>
    </row>
    <row r="10428" spans="1:3" x14ac:dyDescent="0.15">
      <c r="A10428" s="618" t="s">
        <v>1122</v>
      </c>
      <c r="B10428" s="618">
        <v>2013</v>
      </c>
      <c r="C10428" s="619" t="s">
        <v>1102</v>
      </c>
    </row>
    <row r="10429" spans="1:3" x14ac:dyDescent="0.15">
      <c r="A10429" s="619" t="s">
        <v>1122</v>
      </c>
      <c r="B10429" s="618">
        <v>2013</v>
      </c>
      <c r="C10429" s="619" t="s">
        <v>1102</v>
      </c>
    </row>
    <row r="10430" spans="1:3" x14ac:dyDescent="0.15">
      <c r="A10430" s="618" t="s">
        <v>1122</v>
      </c>
      <c r="B10430" s="618">
        <v>2013</v>
      </c>
      <c r="C10430" s="619" t="s">
        <v>1102</v>
      </c>
    </row>
    <row r="10431" spans="1:3" x14ac:dyDescent="0.15">
      <c r="A10431" s="619" t="s">
        <v>1122</v>
      </c>
      <c r="B10431" s="618">
        <v>2013</v>
      </c>
      <c r="C10431" s="619" t="s">
        <v>424</v>
      </c>
    </row>
    <row r="10432" spans="1:3" x14ac:dyDescent="0.15">
      <c r="A10432" s="618" t="s">
        <v>1122</v>
      </c>
      <c r="B10432" s="618">
        <v>2013</v>
      </c>
      <c r="C10432" s="619" t="s">
        <v>437</v>
      </c>
    </row>
    <row r="10433" spans="1:3" x14ac:dyDescent="0.15">
      <c r="A10433" s="618" t="s">
        <v>1122</v>
      </c>
      <c r="B10433" s="618">
        <v>2013</v>
      </c>
      <c r="C10433" s="619" t="s">
        <v>437</v>
      </c>
    </row>
    <row r="10434" spans="1:3" x14ac:dyDescent="0.15">
      <c r="A10434" s="618" t="s">
        <v>1122</v>
      </c>
      <c r="B10434" s="618">
        <v>2013</v>
      </c>
      <c r="C10434" s="619" t="s">
        <v>424</v>
      </c>
    </row>
    <row r="10435" spans="1:3" x14ac:dyDescent="0.15">
      <c r="A10435" s="618" t="s">
        <v>1122</v>
      </c>
      <c r="B10435" s="618">
        <v>2013</v>
      </c>
      <c r="C10435" s="619" t="s">
        <v>424</v>
      </c>
    </row>
    <row r="10436" spans="1:3" x14ac:dyDescent="0.15">
      <c r="A10436" s="619" t="s">
        <v>1122</v>
      </c>
      <c r="B10436" s="618">
        <v>2013</v>
      </c>
      <c r="C10436" s="619" t="s">
        <v>437</v>
      </c>
    </row>
    <row r="10437" spans="1:3" x14ac:dyDescent="0.15">
      <c r="A10437" s="619" t="s">
        <v>1122</v>
      </c>
      <c r="B10437" s="618">
        <v>2013</v>
      </c>
      <c r="C10437" s="619" t="s">
        <v>1103</v>
      </c>
    </row>
    <row r="10438" spans="1:3" x14ac:dyDescent="0.15">
      <c r="A10438" s="619" t="s">
        <v>1122</v>
      </c>
      <c r="B10438" s="618">
        <v>2013</v>
      </c>
      <c r="C10438" s="619" t="s">
        <v>1103</v>
      </c>
    </row>
    <row r="10439" spans="1:3" x14ac:dyDescent="0.15">
      <c r="A10439" s="619" t="s">
        <v>1122</v>
      </c>
      <c r="B10439" s="618">
        <v>2013</v>
      </c>
      <c r="C10439" s="619" t="s">
        <v>424</v>
      </c>
    </row>
    <row r="10440" spans="1:3" x14ac:dyDescent="0.15">
      <c r="A10440" s="619" t="s">
        <v>1122</v>
      </c>
      <c r="B10440" s="618">
        <v>2013</v>
      </c>
      <c r="C10440" s="619" t="s">
        <v>437</v>
      </c>
    </row>
    <row r="10441" spans="1:3" x14ac:dyDescent="0.15">
      <c r="A10441" s="619" t="s">
        <v>1122</v>
      </c>
      <c r="B10441" s="618">
        <v>2013</v>
      </c>
      <c r="C10441" s="619" t="s">
        <v>424</v>
      </c>
    </row>
    <row r="10442" spans="1:3" x14ac:dyDescent="0.15">
      <c r="A10442" s="619" t="s">
        <v>1122</v>
      </c>
      <c r="B10442" s="618">
        <v>2013</v>
      </c>
      <c r="C10442" s="619" t="s">
        <v>1080</v>
      </c>
    </row>
    <row r="10443" spans="1:3" x14ac:dyDescent="0.15">
      <c r="A10443" s="619" t="s">
        <v>1122</v>
      </c>
      <c r="B10443" s="618">
        <v>2013</v>
      </c>
      <c r="C10443" s="619" t="s">
        <v>424</v>
      </c>
    </row>
    <row r="10444" spans="1:3" x14ac:dyDescent="0.15">
      <c r="A10444" s="619" t="s">
        <v>1122</v>
      </c>
      <c r="B10444" s="618">
        <v>2013</v>
      </c>
      <c r="C10444" s="619" t="s">
        <v>437</v>
      </c>
    </row>
    <row r="10445" spans="1:3" x14ac:dyDescent="0.15">
      <c r="A10445" s="619" t="s">
        <v>1122</v>
      </c>
      <c r="B10445" s="618">
        <v>2013</v>
      </c>
      <c r="C10445" s="619" t="s">
        <v>1105</v>
      </c>
    </row>
    <row r="10446" spans="1:3" x14ac:dyDescent="0.15">
      <c r="A10446" s="619" t="s">
        <v>1122</v>
      </c>
      <c r="B10446" s="618">
        <v>2013</v>
      </c>
      <c r="C10446" s="619" t="s">
        <v>1080</v>
      </c>
    </row>
    <row r="10447" spans="1:3" x14ac:dyDescent="0.15">
      <c r="A10447" s="619" t="s">
        <v>1122</v>
      </c>
      <c r="B10447" s="618">
        <v>2013</v>
      </c>
      <c r="C10447" s="619" t="s">
        <v>437</v>
      </c>
    </row>
    <row r="10448" spans="1:3" x14ac:dyDescent="0.15">
      <c r="A10448" s="619" t="s">
        <v>1122</v>
      </c>
      <c r="B10448" s="618">
        <v>2013</v>
      </c>
      <c r="C10448" s="619" t="s">
        <v>424</v>
      </c>
    </row>
    <row r="10449" spans="1:3" x14ac:dyDescent="0.15">
      <c r="A10449" s="619" t="s">
        <v>1122</v>
      </c>
      <c r="B10449" s="618">
        <v>2013</v>
      </c>
      <c r="C10449" s="619" t="s">
        <v>1080</v>
      </c>
    </row>
    <row r="10450" spans="1:3" x14ac:dyDescent="0.15">
      <c r="A10450" s="619" t="s">
        <v>1122</v>
      </c>
      <c r="B10450" s="618">
        <v>2013</v>
      </c>
      <c r="C10450" s="619" t="s">
        <v>1080</v>
      </c>
    </row>
    <row r="10451" spans="1:3" x14ac:dyDescent="0.15">
      <c r="A10451" s="619" t="s">
        <v>1122</v>
      </c>
      <c r="B10451" s="618">
        <v>2013</v>
      </c>
      <c r="C10451" s="619" t="s">
        <v>1102</v>
      </c>
    </row>
    <row r="10452" spans="1:3" x14ac:dyDescent="0.15">
      <c r="A10452" s="619" t="s">
        <v>1122</v>
      </c>
      <c r="B10452" s="618">
        <v>2013</v>
      </c>
      <c r="C10452" s="619" t="s">
        <v>424</v>
      </c>
    </row>
    <row r="10453" spans="1:3" x14ac:dyDescent="0.15">
      <c r="A10453" s="619" t="s">
        <v>1122</v>
      </c>
      <c r="B10453" s="618">
        <v>2013</v>
      </c>
      <c r="C10453" s="619" t="s">
        <v>424</v>
      </c>
    </row>
    <row r="10454" spans="1:3" x14ac:dyDescent="0.15">
      <c r="A10454" s="619" t="s">
        <v>1122</v>
      </c>
      <c r="B10454" s="618">
        <v>2013</v>
      </c>
      <c r="C10454" s="619" t="s">
        <v>424</v>
      </c>
    </row>
    <row r="10455" spans="1:3" x14ac:dyDescent="0.15">
      <c r="A10455" s="619" t="s">
        <v>1122</v>
      </c>
      <c r="B10455" s="618">
        <v>2013</v>
      </c>
      <c r="C10455" s="619" t="s">
        <v>424</v>
      </c>
    </row>
    <row r="10456" spans="1:3" x14ac:dyDescent="0.15">
      <c r="A10456" s="619" t="s">
        <v>1122</v>
      </c>
      <c r="B10456" s="618">
        <v>2013</v>
      </c>
      <c r="C10456" s="619" t="s">
        <v>1102</v>
      </c>
    </row>
    <row r="10457" spans="1:3" x14ac:dyDescent="0.15">
      <c r="A10457" s="619" t="s">
        <v>1122</v>
      </c>
      <c r="B10457" s="618">
        <v>2013</v>
      </c>
      <c r="C10457" s="619" t="s">
        <v>1107</v>
      </c>
    </row>
    <row r="10458" spans="1:3" x14ac:dyDescent="0.15">
      <c r="A10458" s="619" t="s">
        <v>1122</v>
      </c>
      <c r="B10458" s="618">
        <v>2013</v>
      </c>
      <c r="C10458" s="619" t="s">
        <v>1108</v>
      </c>
    </row>
    <row r="10459" spans="1:3" x14ac:dyDescent="0.15">
      <c r="A10459" s="619" t="s">
        <v>1122</v>
      </c>
      <c r="B10459" s="618">
        <v>2013</v>
      </c>
      <c r="C10459" s="619" t="s">
        <v>1105</v>
      </c>
    </row>
    <row r="10460" spans="1:3" x14ac:dyDescent="0.15">
      <c r="A10460" s="619" t="s">
        <v>1122</v>
      </c>
      <c r="B10460" s="618">
        <v>2013</v>
      </c>
      <c r="C10460" s="619" t="s">
        <v>1109</v>
      </c>
    </row>
    <row r="10461" spans="1:3" x14ac:dyDescent="0.15">
      <c r="A10461" s="619" t="s">
        <v>1122</v>
      </c>
      <c r="B10461" s="618">
        <v>2013</v>
      </c>
      <c r="C10461" s="619" t="s">
        <v>1105</v>
      </c>
    </row>
    <row r="10462" spans="1:3" x14ac:dyDescent="0.15">
      <c r="A10462" s="619" t="s">
        <v>1122</v>
      </c>
      <c r="B10462" s="618">
        <v>2013</v>
      </c>
      <c r="C10462" s="619" t="s">
        <v>1107</v>
      </c>
    </row>
    <row r="10463" spans="1:3" x14ac:dyDescent="0.15">
      <c r="A10463" s="619" t="s">
        <v>1122</v>
      </c>
      <c r="B10463" s="618">
        <v>2013</v>
      </c>
      <c r="C10463" s="619" t="s">
        <v>1107</v>
      </c>
    </row>
    <row r="10464" spans="1:3" x14ac:dyDescent="0.15">
      <c r="A10464" s="619" t="s">
        <v>1122</v>
      </c>
      <c r="B10464" s="618">
        <v>2013</v>
      </c>
      <c r="C10464" s="619" t="s">
        <v>1107</v>
      </c>
    </row>
    <row r="10465" spans="1:3" x14ac:dyDescent="0.15">
      <c r="A10465" s="619" t="s">
        <v>1122</v>
      </c>
      <c r="B10465" s="618">
        <v>2013</v>
      </c>
      <c r="C10465" s="619" t="s">
        <v>1107</v>
      </c>
    </row>
    <row r="10466" spans="1:3" x14ac:dyDescent="0.15">
      <c r="A10466" s="619" t="s">
        <v>1122</v>
      </c>
      <c r="B10466" s="618">
        <v>2013</v>
      </c>
      <c r="C10466" s="619" t="s">
        <v>1107</v>
      </c>
    </row>
    <row r="10467" spans="1:3" x14ac:dyDescent="0.15">
      <c r="A10467" s="619" t="s">
        <v>1122</v>
      </c>
      <c r="B10467" s="618">
        <v>2013</v>
      </c>
      <c r="C10467" s="619" t="s">
        <v>1107</v>
      </c>
    </row>
    <row r="10468" spans="1:3" x14ac:dyDescent="0.15">
      <c r="A10468" s="619" t="s">
        <v>1122</v>
      </c>
      <c r="B10468" s="618">
        <v>2013</v>
      </c>
      <c r="C10468" s="619" t="s">
        <v>1080</v>
      </c>
    </row>
    <row r="10469" spans="1:3" x14ac:dyDescent="0.15">
      <c r="A10469" s="619" t="s">
        <v>1122</v>
      </c>
      <c r="B10469" s="618">
        <v>2013</v>
      </c>
      <c r="C10469" s="619" t="s">
        <v>1080</v>
      </c>
    </row>
    <row r="10470" spans="1:3" x14ac:dyDescent="0.15">
      <c r="A10470" s="619" t="s">
        <v>1122</v>
      </c>
      <c r="B10470" s="618">
        <v>2013</v>
      </c>
      <c r="C10470" s="619" t="s">
        <v>424</v>
      </c>
    </row>
    <row r="10471" spans="1:3" x14ac:dyDescent="0.15">
      <c r="A10471" s="619" t="s">
        <v>1122</v>
      </c>
      <c r="B10471" s="618">
        <v>2013</v>
      </c>
      <c r="C10471" s="619" t="s">
        <v>424</v>
      </c>
    </row>
    <row r="10472" spans="1:3" x14ac:dyDescent="0.15">
      <c r="A10472" s="619" t="s">
        <v>1122</v>
      </c>
      <c r="B10472" s="618">
        <v>2013</v>
      </c>
      <c r="C10472" s="619" t="s">
        <v>424</v>
      </c>
    </row>
    <row r="10473" spans="1:3" x14ac:dyDescent="0.15">
      <c r="A10473" s="619" t="s">
        <v>1122</v>
      </c>
      <c r="B10473" s="618">
        <v>2013</v>
      </c>
      <c r="C10473" s="619" t="s">
        <v>424</v>
      </c>
    </row>
    <row r="10474" spans="1:3" x14ac:dyDescent="0.15">
      <c r="A10474" s="619" t="s">
        <v>1122</v>
      </c>
      <c r="B10474" s="618">
        <v>2013</v>
      </c>
      <c r="C10474" s="619" t="s">
        <v>424</v>
      </c>
    </row>
    <row r="10475" spans="1:3" x14ac:dyDescent="0.15">
      <c r="A10475" s="619" t="s">
        <v>1122</v>
      </c>
      <c r="B10475" s="618">
        <v>2013</v>
      </c>
      <c r="C10475" s="619" t="s">
        <v>424</v>
      </c>
    </row>
    <row r="10476" spans="1:3" x14ac:dyDescent="0.15">
      <c r="A10476" s="619" t="s">
        <v>1122</v>
      </c>
      <c r="B10476" s="618">
        <v>2013</v>
      </c>
      <c r="C10476" s="619" t="s">
        <v>424</v>
      </c>
    </row>
    <row r="10477" spans="1:3" x14ac:dyDescent="0.15">
      <c r="A10477" s="619" t="s">
        <v>1122</v>
      </c>
      <c r="B10477" s="618">
        <v>2013</v>
      </c>
      <c r="C10477" s="619" t="s">
        <v>424</v>
      </c>
    </row>
    <row r="10478" spans="1:3" x14ac:dyDescent="0.15">
      <c r="A10478" s="619" t="s">
        <v>1122</v>
      </c>
      <c r="B10478" s="618">
        <v>2013</v>
      </c>
      <c r="C10478" s="619" t="s">
        <v>424</v>
      </c>
    </row>
    <row r="10479" spans="1:3" x14ac:dyDescent="0.15">
      <c r="A10479" s="619" t="s">
        <v>1122</v>
      </c>
      <c r="B10479" s="618">
        <v>2013</v>
      </c>
      <c r="C10479" s="619" t="s">
        <v>424</v>
      </c>
    </row>
    <row r="10480" spans="1:3" x14ac:dyDescent="0.15">
      <c r="A10480" s="619" t="s">
        <v>1122</v>
      </c>
      <c r="B10480" s="618">
        <v>2013</v>
      </c>
      <c r="C10480" s="619" t="s">
        <v>424</v>
      </c>
    </row>
    <row r="10481" spans="1:3" x14ac:dyDescent="0.15">
      <c r="A10481" s="619" t="s">
        <v>1122</v>
      </c>
      <c r="B10481" s="618">
        <v>2013</v>
      </c>
      <c r="C10481" s="619" t="s">
        <v>424</v>
      </c>
    </row>
    <row r="10482" spans="1:3" x14ac:dyDescent="0.15">
      <c r="A10482" s="619" t="s">
        <v>1122</v>
      </c>
      <c r="B10482" s="618">
        <v>2013</v>
      </c>
      <c r="C10482" s="619" t="s">
        <v>424</v>
      </c>
    </row>
    <row r="10483" spans="1:3" x14ac:dyDescent="0.15">
      <c r="A10483" s="619" t="s">
        <v>1122</v>
      </c>
      <c r="B10483" s="618">
        <v>2013</v>
      </c>
      <c r="C10483" s="619" t="s">
        <v>424</v>
      </c>
    </row>
    <row r="10484" spans="1:3" x14ac:dyDescent="0.15">
      <c r="A10484" s="619" t="s">
        <v>1122</v>
      </c>
      <c r="B10484" s="618">
        <v>2013</v>
      </c>
      <c r="C10484" s="619" t="s">
        <v>1080</v>
      </c>
    </row>
    <row r="10485" spans="1:3" x14ac:dyDescent="0.15">
      <c r="A10485" s="619" t="s">
        <v>1122</v>
      </c>
      <c r="B10485" s="618">
        <v>2013</v>
      </c>
      <c r="C10485" s="619" t="s">
        <v>424</v>
      </c>
    </row>
    <row r="10486" spans="1:3" x14ac:dyDescent="0.15">
      <c r="A10486" s="619" t="s">
        <v>1122</v>
      </c>
      <c r="B10486" s="618">
        <v>2013</v>
      </c>
      <c r="C10486" s="619" t="s">
        <v>424</v>
      </c>
    </row>
    <row r="10487" spans="1:3" x14ac:dyDescent="0.15">
      <c r="A10487" s="619" t="s">
        <v>1122</v>
      </c>
      <c r="B10487" s="618">
        <v>2013</v>
      </c>
      <c r="C10487" s="619" t="s">
        <v>424</v>
      </c>
    </row>
    <row r="10488" spans="1:3" x14ac:dyDescent="0.15">
      <c r="A10488" s="619" t="s">
        <v>1122</v>
      </c>
      <c r="B10488" s="618">
        <v>2013</v>
      </c>
      <c r="C10488" s="619" t="s">
        <v>424</v>
      </c>
    </row>
    <row r="10489" spans="1:3" x14ac:dyDescent="0.15">
      <c r="A10489" s="619" t="s">
        <v>1122</v>
      </c>
      <c r="B10489" s="618">
        <v>2013</v>
      </c>
      <c r="C10489" s="619" t="s">
        <v>424</v>
      </c>
    </row>
    <row r="10490" spans="1:3" x14ac:dyDescent="0.15">
      <c r="A10490" s="619" t="s">
        <v>1122</v>
      </c>
      <c r="B10490" s="618">
        <v>2013</v>
      </c>
      <c r="C10490" s="619" t="s">
        <v>424</v>
      </c>
    </row>
    <row r="10491" spans="1:3" x14ac:dyDescent="0.15">
      <c r="A10491" s="619" t="s">
        <v>1122</v>
      </c>
      <c r="B10491" s="618">
        <v>2013</v>
      </c>
      <c r="C10491" s="619" t="s">
        <v>424</v>
      </c>
    </row>
    <row r="10492" spans="1:3" x14ac:dyDescent="0.15">
      <c r="A10492" s="619" t="s">
        <v>1122</v>
      </c>
      <c r="B10492" s="618">
        <v>2013</v>
      </c>
      <c r="C10492" s="619" t="s">
        <v>424</v>
      </c>
    </row>
    <row r="10493" spans="1:3" x14ac:dyDescent="0.15">
      <c r="A10493" s="619" t="s">
        <v>1122</v>
      </c>
      <c r="B10493" s="618">
        <v>2013</v>
      </c>
      <c r="C10493" s="619" t="s">
        <v>1080</v>
      </c>
    </row>
    <row r="10494" spans="1:3" x14ac:dyDescent="0.15">
      <c r="A10494" s="619" t="s">
        <v>1122</v>
      </c>
      <c r="B10494" s="618">
        <v>2013</v>
      </c>
      <c r="C10494" s="619" t="s">
        <v>1080</v>
      </c>
    </row>
    <row r="10495" spans="1:3" x14ac:dyDescent="0.15">
      <c r="A10495" s="619" t="s">
        <v>1122</v>
      </c>
      <c r="B10495" s="618">
        <v>2013</v>
      </c>
      <c r="C10495" s="619" t="s">
        <v>1080</v>
      </c>
    </row>
    <row r="10496" spans="1:3" x14ac:dyDescent="0.15">
      <c r="A10496" s="619" t="s">
        <v>1122</v>
      </c>
      <c r="B10496" s="618">
        <v>2013</v>
      </c>
      <c r="C10496" s="619" t="s">
        <v>1080</v>
      </c>
    </row>
    <row r="10497" spans="1:3" x14ac:dyDescent="0.15">
      <c r="A10497" s="619" t="s">
        <v>1122</v>
      </c>
      <c r="B10497" s="618">
        <v>2013</v>
      </c>
      <c r="C10497" s="619" t="s">
        <v>424</v>
      </c>
    </row>
    <row r="10498" spans="1:3" x14ac:dyDescent="0.15">
      <c r="A10498" s="619" t="s">
        <v>1122</v>
      </c>
      <c r="B10498" s="618">
        <v>2013</v>
      </c>
      <c r="C10498" s="619" t="s">
        <v>424</v>
      </c>
    </row>
    <row r="10499" spans="1:3" x14ac:dyDescent="0.15">
      <c r="A10499" s="619" t="s">
        <v>1122</v>
      </c>
      <c r="B10499" s="618">
        <v>2013</v>
      </c>
      <c r="C10499" s="619" t="s">
        <v>424</v>
      </c>
    </row>
    <row r="10500" spans="1:3" x14ac:dyDescent="0.15">
      <c r="A10500" s="619" t="s">
        <v>1122</v>
      </c>
      <c r="B10500" s="618">
        <v>2013</v>
      </c>
      <c r="C10500" s="619" t="s">
        <v>1080</v>
      </c>
    </row>
    <row r="10501" spans="1:3" x14ac:dyDescent="0.15">
      <c r="A10501" s="619" t="s">
        <v>1122</v>
      </c>
      <c r="B10501" s="618">
        <v>2013</v>
      </c>
      <c r="C10501" s="619" t="s">
        <v>1080</v>
      </c>
    </row>
    <row r="10502" spans="1:3" x14ac:dyDescent="0.15">
      <c r="A10502" s="619" t="s">
        <v>1122</v>
      </c>
      <c r="B10502" s="618">
        <v>2013</v>
      </c>
      <c r="C10502" s="619" t="s">
        <v>1080</v>
      </c>
    </row>
    <row r="10503" spans="1:3" x14ac:dyDescent="0.15">
      <c r="A10503" s="619" t="s">
        <v>1122</v>
      </c>
      <c r="B10503" s="618">
        <v>2013</v>
      </c>
      <c r="C10503" s="619" t="s">
        <v>1080</v>
      </c>
    </row>
    <row r="10504" spans="1:3" x14ac:dyDescent="0.15">
      <c r="A10504" s="619" t="s">
        <v>1122</v>
      </c>
      <c r="B10504" s="618">
        <v>2013</v>
      </c>
      <c r="C10504" s="619" t="s">
        <v>1080</v>
      </c>
    </row>
    <row r="10505" spans="1:3" x14ac:dyDescent="0.15">
      <c r="A10505" s="619" t="s">
        <v>1122</v>
      </c>
      <c r="B10505" s="618">
        <v>2013</v>
      </c>
      <c r="C10505" s="619" t="s">
        <v>424</v>
      </c>
    </row>
    <row r="10506" spans="1:3" x14ac:dyDescent="0.15">
      <c r="A10506" s="619" t="s">
        <v>1122</v>
      </c>
      <c r="B10506" s="618">
        <v>2013</v>
      </c>
      <c r="C10506" s="619" t="s">
        <v>1080</v>
      </c>
    </row>
    <row r="10507" spans="1:3" x14ac:dyDescent="0.15">
      <c r="A10507" s="619" t="s">
        <v>1122</v>
      </c>
      <c r="B10507" s="618">
        <v>2013</v>
      </c>
      <c r="C10507" s="619" t="s">
        <v>424</v>
      </c>
    </row>
    <row r="10508" spans="1:3" x14ac:dyDescent="0.15">
      <c r="A10508" s="619" t="s">
        <v>1122</v>
      </c>
      <c r="B10508" s="618">
        <v>2013</v>
      </c>
      <c r="C10508" s="619" t="s">
        <v>424</v>
      </c>
    </row>
    <row r="10509" spans="1:3" x14ac:dyDescent="0.15">
      <c r="A10509" s="619" t="s">
        <v>1122</v>
      </c>
      <c r="B10509" s="618">
        <v>2013</v>
      </c>
      <c r="C10509" s="619" t="s">
        <v>424</v>
      </c>
    </row>
    <row r="10510" spans="1:3" x14ac:dyDescent="0.15">
      <c r="A10510" s="619" t="s">
        <v>1122</v>
      </c>
      <c r="B10510" s="618">
        <v>2013</v>
      </c>
      <c r="C10510" s="619" t="s">
        <v>424</v>
      </c>
    </row>
    <row r="10511" spans="1:3" x14ac:dyDescent="0.15">
      <c r="A10511" s="619" t="s">
        <v>1122</v>
      </c>
      <c r="B10511" s="618">
        <v>2013</v>
      </c>
      <c r="C10511" s="619" t="s">
        <v>1080</v>
      </c>
    </row>
    <row r="10512" spans="1:3" x14ac:dyDescent="0.15">
      <c r="A10512" s="619" t="s">
        <v>1122</v>
      </c>
      <c r="B10512" s="618">
        <v>2013</v>
      </c>
      <c r="C10512" s="619" t="s">
        <v>424</v>
      </c>
    </row>
    <row r="10513" spans="1:3" x14ac:dyDescent="0.15">
      <c r="A10513" s="619" t="s">
        <v>1122</v>
      </c>
      <c r="B10513" s="618">
        <v>2013</v>
      </c>
      <c r="C10513" s="619" t="s">
        <v>424</v>
      </c>
    </row>
    <row r="10514" spans="1:3" x14ac:dyDescent="0.15">
      <c r="A10514" s="619" t="s">
        <v>1122</v>
      </c>
      <c r="B10514" s="618">
        <v>2013</v>
      </c>
      <c r="C10514" s="619" t="s">
        <v>424</v>
      </c>
    </row>
    <row r="10515" spans="1:3" x14ac:dyDescent="0.15">
      <c r="A10515" s="619" t="s">
        <v>1122</v>
      </c>
      <c r="B10515" s="618">
        <v>2013</v>
      </c>
      <c r="C10515" s="619" t="s">
        <v>424</v>
      </c>
    </row>
    <row r="10516" spans="1:3" x14ac:dyDescent="0.15">
      <c r="A10516" s="619" t="s">
        <v>1122</v>
      </c>
      <c r="B10516" s="618">
        <v>2013</v>
      </c>
      <c r="C10516" s="619" t="s">
        <v>1080</v>
      </c>
    </row>
    <row r="10517" spans="1:3" x14ac:dyDescent="0.15">
      <c r="A10517" s="619" t="s">
        <v>1122</v>
      </c>
      <c r="B10517" s="618">
        <v>2013</v>
      </c>
      <c r="C10517" s="619" t="s">
        <v>424</v>
      </c>
    </row>
    <row r="10518" spans="1:3" x14ac:dyDescent="0.15">
      <c r="A10518" s="619" t="s">
        <v>1122</v>
      </c>
      <c r="B10518" s="618">
        <v>2013</v>
      </c>
      <c r="C10518" s="619" t="s">
        <v>424</v>
      </c>
    </row>
    <row r="10519" spans="1:3" x14ac:dyDescent="0.15">
      <c r="A10519" s="619" t="s">
        <v>1122</v>
      </c>
      <c r="B10519" s="618">
        <v>2013</v>
      </c>
      <c r="C10519" s="619" t="s">
        <v>424</v>
      </c>
    </row>
    <row r="10520" spans="1:3" x14ac:dyDescent="0.15">
      <c r="A10520" s="619" t="s">
        <v>1122</v>
      </c>
      <c r="B10520" s="618">
        <v>2013</v>
      </c>
      <c r="C10520" s="619" t="s">
        <v>424</v>
      </c>
    </row>
    <row r="10521" spans="1:3" x14ac:dyDescent="0.15">
      <c r="A10521" s="619" t="s">
        <v>1122</v>
      </c>
      <c r="B10521" s="618">
        <v>2013</v>
      </c>
      <c r="C10521" s="619" t="s">
        <v>424</v>
      </c>
    </row>
    <row r="10522" spans="1:3" x14ac:dyDescent="0.15">
      <c r="A10522" s="619" t="s">
        <v>1122</v>
      </c>
      <c r="B10522" s="618">
        <v>2013</v>
      </c>
      <c r="C10522" s="619" t="s">
        <v>424</v>
      </c>
    </row>
    <row r="10523" spans="1:3" x14ac:dyDescent="0.15">
      <c r="A10523" s="619" t="s">
        <v>1122</v>
      </c>
      <c r="B10523" s="618">
        <v>2013</v>
      </c>
      <c r="C10523" s="619" t="s">
        <v>1080</v>
      </c>
    </row>
    <row r="10524" spans="1:3" x14ac:dyDescent="0.15">
      <c r="A10524" s="619" t="s">
        <v>1122</v>
      </c>
      <c r="B10524" s="618">
        <v>2013</v>
      </c>
      <c r="C10524" s="619" t="s">
        <v>424</v>
      </c>
    </row>
    <row r="10525" spans="1:3" x14ac:dyDescent="0.15">
      <c r="A10525" s="619" t="s">
        <v>1122</v>
      </c>
      <c r="B10525" s="618">
        <v>2013</v>
      </c>
      <c r="C10525" s="619" t="s">
        <v>424</v>
      </c>
    </row>
    <row r="10526" spans="1:3" x14ac:dyDescent="0.15">
      <c r="A10526" s="619" t="s">
        <v>1122</v>
      </c>
      <c r="B10526" s="618">
        <v>2013</v>
      </c>
      <c r="C10526" s="619" t="s">
        <v>424</v>
      </c>
    </row>
    <row r="10527" spans="1:3" x14ac:dyDescent="0.15">
      <c r="A10527" s="619" t="s">
        <v>1122</v>
      </c>
      <c r="B10527" s="618">
        <v>2013</v>
      </c>
      <c r="C10527" s="619" t="s">
        <v>424</v>
      </c>
    </row>
    <row r="10528" spans="1:3" x14ac:dyDescent="0.15">
      <c r="A10528" s="619" t="s">
        <v>1122</v>
      </c>
      <c r="B10528" s="618">
        <v>2013</v>
      </c>
      <c r="C10528" s="619" t="s">
        <v>1080</v>
      </c>
    </row>
    <row r="10529" spans="1:3" x14ac:dyDescent="0.15">
      <c r="A10529" s="619" t="s">
        <v>1122</v>
      </c>
      <c r="B10529" s="618">
        <v>2013</v>
      </c>
      <c r="C10529" s="619" t="s">
        <v>424</v>
      </c>
    </row>
    <row r="10530" spans="1:3" x14ac:dyDescent="0.15">
      <c r="A10530" s="619" t="s">
        <v>1122</v>
      </c>
      <c r="B10530" s="618">
        <v>2013</v>
      </c>
      <c r="C10530" s="619" t="s">
        <v>424</v>
      </c>
    </row>
    <row r="10531" spans="1:3" x14ac:dyDescent="0.15">
      <c r="A10531" s="619" t="s">
        <v>1122</v>
      </c>
      <c r="B10531" s="618">
        <v>2013</v>
      </c>
      <c r="C10531" s="619" t="s">
        <v>1080</v>
      </c>
    </row>
    <row r="10532" spans="1:3" x14ac:dyDescent="0.15">
      <c r="A10532" s="619" t="s">
        <v>1122</v>
      </c>
      <c r="B10532" s="618">
        <v>2013</v>
      </c>
      <c r="C10532" s="619" t="s">
        <v>424</v>
      </c>
    </row>
    <row r="10533" spans="1:3" x14ac:dyDescent="0.15">
      <c r="A10533" s="619" t="s">
        <v>1122</v>
      </c>
      <c r="B10533" s="618">
        <v>2013</v>
      </c>
      <c r="C10533" s="619" t="s">
        <v>424</v>
      </c>
    </row>
    <row r="10534" spans="1:3" x14ac:dyDescent="0.15">
      <c r="A10534" s="619" t="s">
        <v>1122</v>
      </c>
      <c r="B10534" s="618">
        <v>2013</v>
      </c>
      <c r="C10534" s="619" t="s">
        <v>1080</v>
      </c>
    </row>
    <row r="10535" spans="1:3" x14ac:dyDescent="0.15">
      <c r="A10535" s="619" t="s">
        <v>1122</v>
      </c>
      <c r="B10535" s="618">
        <v>2013</v>
      </c>
      <c r="C10535" s="619" t="s">
        <v>1080</v>
      </c>
    </row>
    <row r="10536" spans="1:3" x14ac:dyDescent="0.15">
      <c r="A10536" s="619" t="s">
        <v>1122</v>
      </c>
      <c r="B10536" s="618">
        <v>2013</v>
      </c>
      <c r="C10536" s="619" t="s">
        <v>424</v>
      </c>
    </row>
    <row r="10537" spans="1:3" x14ac:dyDescent="0.15">
      <c r="A10537" s="619" t="s">
        <v>1122</v>
      </c>
      <c r="B10537" s="618">
        <v>2013</v>
      </c>
      <c r="C10537" s="619" t="s">
        <v>424</v>
      </c>
    </row>
    <row r="10538" spans="1:3" x14ac:dyDescent="0.15">
      <c r="A10538" s="619" t="s">
        <v>1122</v>
      </c>
      <c r="B10538" s="618">
        <v>2013</v>
      </c>
      <c r="C10538" s="619" t="s">
        <v>424</v>
      </c>
    </row>
    <row r="10539" spans="1:3" x14ac:dyDescent="0.15">
      <c r="A10539" s="619" t="s">
        <v>1122</v>
      </c>
      <c r="B10539" s="618">
        <v>2013</v>
      </c>
      <c r="C10539" s="619" t="s">
        <v>424</v>
      </c>
    </row>
    <row r="10540" spans="1:3" x14ac:dyDescent="0.15">
      <c r="A10540" s="619" t="s">
        <v>1122</v>
      </c>
      <c r="B10540" s="618">
        <v>2013</v>
      </c>
      <c r="C10540" s="619" t="s">
        <v>1080</v>
      </c>
    </row>
    <row r="10541" spans="1:3" x14ac:dyDescent="0.15">
      <c r="A10541" s="619" t="s">
        <v>1122</v>
      </c>
      <c r="B10541" s="618">
        <v>2013</v>
      </c>
      <c r="C10541" s="619" t="s">
        <v>424</v>
      </c>
    </row>
    <row r="10542" spans="1:3" x14ac:dyDescent="0.15">
      <c r="A10542" s="619" t="s">
        <v>1122</v>
      </c>
      <c r="B10542" s="618">
        <v>2013</v>
      </c>
      <c r="C10542" s="619" t="s">
        <v>1080</v>
      </c>
    </row>
    <row r="10543" spans="1:3" x14ac:dyDescent="0.15">
      <c r="A10543" s="619" t="s">
        <v>1122</v>
      </c>
      <c r="B10543" s="618">
        <v>2013</v>
      </c>
      <c r="C10543" s="619" t="s">
        <v>1080</v>
      </c>
    </row>
    <row r="10544" spans="1:3" x14ac:dyDescent="0.15">
      <c r="A10544" s="619" t="s">
        <v>1122</v>
      </c>
      <c r="B10544" s="618">
        <v>2013</v>
      </c>
      <c r="C10544" s="619" t="s">
        <v>1080</v>
      </c>
    </row>
    <row r="10545" spans="1:3" x14ac:dyDescent="0.15">
      <c r="A10545" s="619" t="s">
        <v>1122</v>
      </c>
      <c r="B10545" s="618">
        <v>2013</v>
      </c>
      <c r="C10545" s="619" t="s">
        <v>1080</v>
      </c>
    </row>
    <row r="10546" spans="1:3" x14ac:dyDescent="0.15">
      <c r="A10546" s="619" t="s">
        <v>1122</v>
      </c>
      <c r="B10546" s="618">
        <v>2013</v>
      </c>
      <c r="C10546" s="619" t="s">
        <v>424</v>
      </c>
    </row>
    <row r="10547" spans="1:3" x14ac:dyDescent="0.15">
      <c r="A10547" s="619" t="s">
        <v>1122</v>
      </c>
      <c r="B10547" s="618">
        <v>2013</v>
      </c>
      <c r="C10547" s="619" t="s">
        <v>424</v>
      </c>
    </row>
    <row r="10548" spans="1:3" x14ac:dyDescent="0.15">
      <c r="A10548" s="619" t="s">
        <v>1122</v>
      </c>
      <c r="B10548" s="618">
        <v>2013</v>
      </c>
      <c r="C10548" s="619" t="s">
        <v>1080</v>
      </c>
    </row>
    <row r="10549" spans="1:3" x14ac:dyDescent="0.15">
      <c r="A10549" s="619" t="s">
        <v>1122</v>
      </c>
      <c r="B10549" s="618">
        <v>2013</v>
      </c>
      <c r="C10549" s="619" t="s">
        <v>424</v>
      </c>
    </row>
    <row r="10550" spans="1:3" x14ac:dyDescent="0.15">
      <c r="A10550" s="619" t="s">
        <v>1122</v>
      </c>
      <c r="B10550" s="618">
        <v>2013</v>
      </c>
      <c r="C10550" s="619" t="s">
        <v>424</v>
      </c>
    </row>
    <row r="10551" spans="1:3" x14ac:dyDescent="0.15">
      <c r="A10551" s="619" t="s">
        <v>1122</v>
      </c>
      <c r="B10551" s="618">
        <v>2013</v>
      </c>
      <c r="C10551" s="619" t="s">
        <v>424</v>
      </c>
    </row>
    <row r="10552" spans="1:3" x14ac:dyDescent="0.15">
      <c r="A10552" s="619" t="s">
        <v>1122</v>
      </c>
      <c r="B10552" s="618">
        <v>2013</v>
      </c>
      <c r="C10552" s="619" t="s">
        <v>1080</v>
      </c>
    </row>
    <row r="10553" spans="1:3" x14ac:dyDescent="0.15">
      <c r="A10553" s="619" t="s">
        <v>1122</v>
      </c>
      <c r="B10553" s="618">
        <v>2013</v>
      </c>
      <c r="C10553" s="619" t="s">
        <v>424</v>
      </c>
    </row>
    <row r="10554" spans="1:3" x14ac:dyDescent="0.15">
      <c r="A10554" s="619" t="s">
        <v>1122</v>
      </c>
      <c r="B10554" s="618">
        <v>2013</v>
      </c>
      <c r="C10554" s="619" t="s">
        <v>424</v>
      </c>
    </row>
    <row r="10555" spans="1:3" x14ac:dyDescent="0.15">
      <c r="A10555" s="619" t="s">
        <v>1122</v>
      </c>
      <c r="B10555" s="618">
        <v>2013</v>
      </c>
      <c r="C10555" s="619" t="s">
        <v>424</v>
      </c>
    </row>
    <row r="10556" spans="1:3" x14ac:dyDescent="0.15">
      <c r="A10556" s="619" t="s">
        <v>1122</v>
      </c>
      <c r="B10556" s="618">
        <v>2013</v>
      </c>
      <c r="C10556" s="619" t="s">
        <v>424</v>
      </c>
    </row>
    <row r="10557" spans="1:3" x14ac:dyDescent="0.15">
      <c r="A10557" s="619" t="s">
        <v>1122</v>
      </c>
      <c r="B10557" s="618">
        <v>2013</v>
      </c>
      <c r="C10557" s="619" t="s">
        <v>424</v>
      </c>
    </row>
    <row r="10558" spans="1:3" x14ac:dyDescent="0.15">
      <c r="A10558" s="619" t="s">
        <v>1122</v>
      </c>
      <c r="B10558" s="618">
        <v>2013</v>
      </c>
      <c r="C10558" s="619" t="s">
        <v>424</v>
      </c>
    </row>
    <row r="10559" spans="1:3" x14ac:dyDescent="0.15">
      <c r="A10559" s="619" t="s">
        <v>1122</v>
      </c>
      <c r="B10559" s="618">
        <v>2013</v>
      </c>
      <c r="C10559" s="619" t="s">
        <v>424</v>
      </c>
    </row>
    <row r="10560" spans="1:3" x14ac:dyDescent="0.15">
      <c r="A10560" s="619" t="s">
        <v>1122</v>
      </c>
      <c r="B10560" s="618">
        <v>2013</v>
      </c>
      <c r="C10560" s="619" t="s">
        <v>424</v>
      </c>
    </row>
    <row r="10561" spans="1:3" x14ac:dyDescent="0.15">
      <c r="A10561" s="619" t="s">
        <v>1122</v>
      </c>
      <c r="B10561" s="618">
        <v>2013</v>
      </c>
      <c r="C10561" s="619" t="s">
        <v>424</v>
      </c>
    </row>
    <row r="10562" spans="1:3" x14ac:dyDescent="0.15">
      <c r="A10562" s="619" t="s">
        <v>1122</v>
      </c>
      <c r="B10562" s="618">
        <v>2013</v>
      </c>
      <c r="C10562" s="619" t="s">
        <v>424</v>
      </c>
    </row>
    <row r="10563" spans="1:3" x14ac:dyDescent="0.15">
      <c r="A10563" s="619" t="s">
        <v>1122</v>
      </c>
      <c r="B10563" s="618">
        <v>2013</v>
      </c>
      <c r="C10563" s="619" t="s">
        <v>1080</v>
      </c>
    </row>
    <row r="10564" spans="1:3" x14ac:dyDescent="0.15">
      <c r="A10564" s="619" t="s">
        <v>1122</v>
      </c>
      <c r="B10564" s="618">
        <v>2013</v>
      </c>
      <c r="C10564" s="619" t="s">
        <v>424</v>
      </c>
    </row>
    <row r="10565" spans="1:3" x14ac:dyDescent="0.15">
      <c r="A10565" s="619" t="s">
        <v>1122</v>
      </c>
      <c r="B10565" s="618">
        <v>2013</v>
      </c>
      <c r="C10565" s="619" t="s">
        <v>1080</v>
      </c>
    </row>
    <row r="10566" spans="1:3" x14ac:dyDescent="0.15">
      <c r="A10566" s="619" t="s">
        <v>1122</v>
      </c>
      <c r="B10566" s="618">
        <v>2013</v>
      </c>
      <c r="C10566" s="619" t="s">
        <v>424</v>
      </c>
    </row>
    <row r="10567" spans="1:3" x14ac:dyDescent="0.15">
      <c r="A10567" s="619" t="s">
        <v>1122</v>
      </c>
      <c r="B10567" s="618">
        <v>2013</v>
      </c>
      <c r="C10567" s="619" t="s">
        <v>424</v>
      </c>
    </row>
    <row r="10568" spans="1:3" x14ac:dyDescent="0.15">
      <c r="A10568" s="619" t="s">
        <v>1122</v>
      </c>
      <c r="B10568" s="618">
        <v>2013</v>
      </c>
      <c r="C10568" s="619" t="s">
        <v>424</v>
      </c>
    </row>
    <row r="10569" spans="1:3" x14ac:dyDescent="0.15">
      <c r="A10569" s="619" t="s">
        <v>1122</v>
      </c>
      <c r="B10569" s="618">
        <v>2013</v>
      </c>
      <c r="C10569" s="619" t="s">
        <v>424</v>
      </c>
    </row>
    <row r="10570" spans="1:3" x14ac:dyDescent="0.15">
      <c r="A10570" s="619" t="s">
        <v>1122</v>
      </c>
      <c r="B10570" s="618">
        <v>2013</v>
      </c>
      <c r="C10570" s="619" t="s">
        <v>1104</v>
      </c>
    </row>
    <row r="10571" spans="1:3" x14ac:dyDescent="0.15">
      <c r="A10571" s="619" t="s">
        <v>1122</v>
      </c>
      <c r="B10571" s="618">
        <v>2013</v>
      </c>
      <c r="C10571" s="619" t="s">
        <v>424</v>
      </c>
    </row>
    <row r="10572" spans="1:3" x14ac:dyDescent="0.15">
      <c r="A10572" s="619" t="s">
        <v>1122</v>
      </c>
      <c r="B10572" s="618">
        <v>2013</v>
      </c>
      <c r="C10572" s="619" t="s">
        <v>424</v>
      </c>
    </row>
    <row r="10573" spans="1:3" x14ac:dyDescent="0.15">
      <c r="A10573" s="619" t="s">
        <v>1122</v>
      </c>
      <c r="B10573" s="618">
        <v>2013</v>
      </c>
      <c r="C10573" s="619" t="s">
        <v>424</v>
      </c>
    </row>
    <row r="10574" spans="1:3" x14ac:dyDescent="0.15">
      <c r="A10574" s="619" t="s">
        <v>1122</v>
      </c>
      <c r="B10574" s="618">
        <v>2013</v>
      </c>
      <c r="C10574" s="619" t="s">
        <v>424</v>
      </c>
    </row>
    <row r="10575" spans="1:3" x14ac:dyDescent="0.15">
      <c r="A10575" s="619" t="s">
        <v>1122</v>
      </c>
      <c r="B10575" s="618">
        <v>2013</v>
      </c>
      <c r="C10575" s="619" t="s">
        <v>424</v>
      </c>
    </row>
    <row r="10576" spans="1:3" x14ac:dyDescent="0.15">
      <c r="A10576" s="619" t="s">
        <v>1122</v>
      </c>
      <c r="B10576" s="618">
        <v>2013</v>
      </c>
      <c r="C10576" s="619" t="s">
        <v>424</v>
      </c>
    </row>
    <row r="10577" spans="1:3" x14ac:dyDescent="0.15">
      <c r="A10577" s="619" t="s">
        <v>1122</v>
      </c>
      <c r="B10577" s="618">
        <v>2013</v>
      </c>
      <c r="C10577" s="619" t="s">
        <v>424</v>
      </c>
    </row>
    <row r="10578" spans="1:3" x14ac:dyDescent="0.15">
      <c r="A10578" s="619" t="s">
        <v>1122</v>
      </c>
      <c r="B10578" s="618">
        <v>2013</v>
      </c>
      <c r="C10578" s="619" t="s">
        <v>424</v>
      </c>
    </row>
    <row r="10579" spans="1:3" x14ac:dyDescent="0.15">
      <c r="A10579" s="619" t="s">
        <v>1122</v>
      </c>
      <c r="B10579" s="618">
        <v>2013</v>
      </c>
      <c r="C10579" s="619" t="s">
        <v>424</v>
      </c>
    </row>
    <row r="10580" spans="1:3" x14ac:dyDescent="0.15">
      <c r="A10580" s="619" t="s">
        <v>1122</v>
      </c>
      <c r="B10580" s="618">
        <v>2013</v>
      </c>
      <c r="C10580" s="619" t="s">
        <v>424</v>
      </c>
    </row>
    <row r="10581" spans="1:3" x14ac:dyDescent="0.15">
      <c r="A10581" s="619" t="s">
        <v>1122</v>
      </c>
      <c r="B10581" s="618">
        <v>2013</v>
      </c>
      <c r="C10581" s="619" t="s">
        <v>1080</v>
      </c>
    </row>
    <row r="10582" spans="1:3" x14ac:dyDescent="0.15">
      <c r="A10582" s="619" t="s">
        <v>1122</v>
      </c>
      <c r="B10582" s="618">
        <v>2013</v>
      </c>
      <c r="C10582" s="619" t="s">
        <v>424</v>
      </c>
    </row>
    <row r="10583" spans="1:3" x14ac:dyDescent="0.15">
      <c r="A10583" s="619" t="s">
        <v>1122</v>
      </c>
      <c r="B10583" s="618">
        <v>2013</v>
      </c>
      <c r="C10583" s="619" t="s">
        <v>1080</v>
      </c>
    </row>
    <row r="10584" spans="1:3" x14ac:dyDescent="0.15">
      <c r="A10584" s="619" t="s">
        <v>1122</v>
      </c>
      <c r="B10584" s="618">
        <v>2013</v>
      </c>
      <c r="C10584" s="619" t="s">
        <v>1104</v>
      </c>
    </row>
    <row r="10585" spans="1:3" x14ac:dyDescent="0.15">
      <c r="A10585" s="619" t="s">
        <v>1122</v>
      </c>
      <c r="B10585" s="618">
        <v>2013</v>
      </c>
      <c r="C10585" s="619" t="s">
        <v>1080</v>
      </c>
    </row>
    <row r="10586" spans="1:3" x14ac:dyDescent="0.15">
      <c r="A10586" s="619" t="s">
        <v>1122</v>
      </c>
      <c r="B10586" s="618">
        <v>2013</v>
      </c>
      <c r="C10586" s="619" t="s">
        <v>424</v>
      </c>
    </row>
    <row r="10587" spans="1:3" x14ac:dyDescent="0.15">
      <c r="A10587" s="619" t="s">
        <v>1122</v>
      </c>
      <c r="B10587" s="618">
        <v>2013</v>
      </c>
      <c r="C10587" s="619" t="s">
        <v>424</v>
      </c>
    </row>
    <row r="10588" spans="1:3" x14ac:dyDescent="0.15">
      <c r="A10588" s="619" t="s">
        <v>1122</v>
      </c>
      <c r="B10588" s="618">
        <v>2013</v>
      </c>
      <c r="C10588" s="619" t="s">
        <v>424</v>
      </c>
    </row>
    <row r="10589" spans="1:3" x14ac:dyDescent="0.15">
      <c r="A10589" s="619" t="s">
        <v>1122</v>
      </c>
      <c r="B10589" s="618">
        <v>2013</v>
      </c>
      <c r="C10589" s="619" t="s">
        <v>424</v>
      </c>
    </row>
    <row r="10590" spans="1:3" x14ac:dyDescent="0.15">
      <c r="A10590" s="619" t="s">
        <v>1122</v>
      </c>
      <c r="B10590" s="618">
        <v>2013</v>
      </c>
      <c r="C10590" s="619" t="s">
        <v>1104</v>
      </c>
    </row>
    <row r="10591" spans="1:3" x14ac:dyDescent="0.15">
      <c r="A10591" s="619" t="s">
        <v>1122</v>
      </c>
      <c r="B10591" s="618">
        <v>2013</v>
      </c>
      <c r="C10591" s="619" t="s">
        <v>1104</v>
      </c>
    </row>
    <row r="10592" spans="1:3" x14ac:dyDescent="0.15">
      <c r="A10592" s="619" t="s">
        <v>1122</v>
      </c>
      <c r="B10592" s="618">
        <v>2013</v>
      </c>
      <c r="C10592" s="619" t="s">
        <v>424</v>
      </c>
    </row>
    <row r="10593" spans="1:3" x14ac:dyDescent="0.15">
      <c r="A10593" s="619" t="s">
        <v>1122</v>
      </c>
      <c r="B10593" s="618">
        <v>2013</v>
      </c>
      <c r="C10593" s="619" t="s">
        <v>424</v>
      </c>
    </row>
    <row r="10594" spans="1:3" x14ac:dyDescent="0.15">
      <c r="A10594" s="619" t="s">
        <v>1122</v>
      </c>
      <c r="B10594" s="618">
        <v>2013</v>
      </c>
      <c r="C10594" s="619" t="s">
        <v>424</v>
      </c>
    </row>
    <row r="10595" spans="1:3" x14ac:dyDescent="0.15">
      <c r="A10595" s="619" t="s">
        <v>1122</v>
      </c>
      <c r="B10595" s="618">
        <v>2013</v>
      </c>
      <c r="C10595" s="619" t="s">
        <v>424</v>
      </c>
    </row>
    <row r="10596" spans="1:3" x14ac:dyDescent="0.15">
      <c r="A10596" s="619" t="s">
        <v>1122</v>
      </c>
      <c r="B10596" s="618">
        <v>2013</v>
      </c>
      <c r="C10596" s="619" t="s">
        <v>424</v>
      </c>
    </row>
    <row r="10597" spans="1:3" x14ac:dyDescent="0.15">
      <c r="A10597" s="619" t="s">
        <v>1122</v>
      </c>
      <c r="B10597" s="618">
        <v>2013</v>
      </c>
      <c r="C10597" s="619" t="s">
        <v>424</v>
      </c>
    </row>
    <row r="10598" spans="1:3" x14ac:dyDescent="0.15">
      <c r="A10598" s="619" t="s">
        <v>1122</v>
      </c>
      <c r="B10598" s="618">
        <v>2013</v>
      </c>
      <c r="C10598" s="619" t="s">
        <v>424</v>
      </c>
    </row>
    <row r="10599" spans="1:3" x14ac:dyDescent="0.15">
      <c r="A10599" s="619" t="s">
        <v>1122</v>
      </c>
      <c r="B10599" s="618">
        <v>2013</v>
      </c>
      <c r="C10599" s="619" t="s">
        <v>424</v>
      </c>
    </row>
    <row r="10600" spans="1:3" x14ac:dyDescent="0.15">
      <c r="A10600" s="619" t="s">
        <v>1122</v>
      </c>
      <c r="B10600" s="618">
        <v>2013</v>
      </c>
      <c r="C10600" s="619" t="s">
        <v>424</v>
      </c>
    </row>
    <row r="10601" spans="1:3" x14ac:dyDescent="0.15">
      <c r="A10601" s="619" t="s">
        <v>1122</v>
      </c>
      <c r="B10601" s="618">
        <v>2013</v>
      </c>
      <c r="C10601" s="619" t="s">
        <v>424</v>
      </c>
    </row>
    <row r="10602" spans="1:3" x14ac:dyDescent="0.15">
      <c r="A10602" s="619" t="s">
        <v>1122</v>
      </c>
      <c r="B10602" s="618">
        <v>2013</v>
      </c>
      <c r="C10602" s="619" t="s">
        <v>424</v>
      </c>
    </row>
    <row r="10603" spans="1:3" x14ac:dyDescent="0.15">
      <c r="A10603" s="619" t="s">
        <v>1122</v>
      </c>
      <c r="B10603" s="618">
        <v>2013</v>
      </c>
      <c r="C10603" s="619" t="s">
        <v>424</v>
      </c>
    </row>
    <row r="10604" spans="1:3" x14ac:dyDescent="0.15">
      <c r="A10604" s="619" t="s">
        <v>1122</v>
      </c>
      <c r="B10604" s="618">
        <v>2013</v>
      </c>
      <c r="C10604" s="619" t="s">
        <v>424</v>
      </c>
    </row>
    <row r="10605" spans="1:3" x14ac:dyDescent="0.15">
      <c r="A10605" s="619" t="s">
        <v>1122</v>
      </c>
      <c r="B10605" s="618">
        <v>2013</v>
      </c>
      <c r="C10605" s="619" t="s">
        <v>424</v>
      </c>
    </row>
    <row r="10606" spans="1:3" x14ac:dyDescent="0.15">
      <c r="A10606" s="619" t="s">
        <v>1122</v>
      </c>
      <c r="B10606" s="618">
        <v>2013</v>
      </c>
      <c r="C10606" s="619" t="s">
        <v>424</v>
      </c>
    </row>
    <row r="10607" spans="1:3" x14ac:dyDescent="0.15">
      <c r="A10607" s="619" t="s">
        <v>1122</v>
      </c>
      <c r="B10607" s="618">
        <v>2013</v>
      </c>
      <c r="C10607" s="619" t="s">
        <v>424</v>
      </c>
    </row>
    <row r="10608" spans="1:3" x14ac:dyDescent="0.15">
      <c r="A10608" s="619" t="s">
        <v>1122</v>
      </c>
      <c r="B10608" s="618">
        <v>2013</v>
      </c>
      <c r="C10608" s="619" t="s">
        <v>424</v>
      </c>
    </row>
    <row r="10609" spans="1:3" x14ac:dyDescent="0.15">
      <c r="A10609" s="619" t="s">
        <v>1122</v>
      </c>
      <c r="B10609" s="618">
        <v>2013</v>
      </c>
      <c r="C10609" s="619" t="s">
        <v>424</v>
      </c>
    </row>
    <row r="10610" spans="1:3" x14ac:dyDescent="0.15">
      <c r="A10610" s="619" t="s">
        <v>1122</v>
      </c>
      <c r="B10610" s="618">
        <v>2013</v>
      </c>
      <c r="C10610" s="619" t="s">
        <v>424</v>
      </c>
    </row>
    <row r="10611" spans="1:3" x14ac:dyDescent="0.15">
      <c r="A10611" s="619" t="s">
        <v>1122</v>
      </c>
      <c r="B10611" s="618">
        <v>2013</v>
      </c>
      <c r="C10611" s="619" t="s">
        <v>424</v>
      </c>
    </row>
    <row r="10612" spans="1:3" x14ac:dyDescent="0.15">
      <c r="A10612" s="619" t="s">
        <v>1122</v>
      </c>
      <c r="B10612" s="618">
        <v>2013</v>
      </c>
      <c r="C10612" s="619" t="s">
        <v>424</v>
      </c>
    </row>
    <row r="10613" spans="1:3" x14ac:dyDescent="0.15">
      <c r="A10613" s="619" t="s">
        <v>1122</v>
      </c>
      <c r="B10613" s="618">
        <v>2013</v>
      </c>
      <c r="C10613" s="619" t="s">
        <v>424</v>
      </c>
    </row>
    <row r="10614" spans="1:3" x14ac:dyDescent="0.15">
      <c r="A10614" s="619" t="s">
        <v>1122</v>
      </c>
      <c r="B10614" s="618">
        <v>2013</v>
      </c>
      <c r="C10614" s="619" t="s">
        <v>424</v>
      </c>
    </row>
    <row r="10615" spans="1:3" x14ac:dyDescent="0.15">
      <c r="A10615" s="619" t="s">
        <v>1122</v>
      </c>
      <c r="B10615" s="618">
        <v>2013</v>
      </c>
      <c r="C10615" s="619" t="s">
        <v>424</v>
      </c>
    </row>
    <row r="10616" spans="1:3" x14ac:dyDescent="0.15">
      <c r="A10616" s="619" t="s">
        <v>1122</v>
      </c>
      <c r="B10616" s="618">
        <v>2013</v>
      </c>
      <c r="C10616" s="619" t="s">
        <v>424</v>
      </c>
    </row>
    <row r="10617" spans="1:3" x14ac:dyDescent="0.15">
      <c r="A10617" s="619" t="s">
        <v>1122</v>
      </c>
      <c r="B10617" s="618">
        <v>2013</v>
      </c>
      <c r="C10617" s="619" t="s">
        <v>424</v>
      </c>
    </row>
    <row r="10618" spans="1:3" x14ac:dyDescent="0.15">
      <c r="A10618" s="619" t="s">
        <v>1122</v>
      </c>
      <c r="B10618" s="618">
        <v>2013</v>
      </c>
      <c r="C10618" s="619" t="s">
        <v>424</v>
      </c>
    </row>
    <row r="10619" spans="1:3" x14ac:dyDescent="0.15">
      <c r="A10619" s="619" t="s">
        <v>1122</v>
      </c>
      <c r="B10619" s="618">
        <v>2013</v>
      </c>
      <c r="C10619" s="619" t="s">
        <v>424</v>
      </c>
    </row>
    <row r="10620" spans="1:3" x14ac:dyDescent="0.15">
      <c r="A10620" s="619" t="s">
        <v>1122</v>
      </c>
      <c r="B10620" s="618">
        <v>2013</v>
      </c>
      <c r="C10620" s="619" t="s">
        <v>424</v>
      </c>
    </row>
    <row r="10621" spans="1:3" x14ac:dyDescent="0.15">
      <c r="A10621" s="619" t="s">
        <v>1122</v>
      </c>
      <c r="B10621" s="618">
        <v>2013</v>
      </c>
      <c r="C10621" s="619" t="s">
        <v>424</v>
      </c>
    </row>
    <row r="10622" spans="1:3" x14ac:dyDescent="0.15">
      <c r="A10622" s="619" t="s">
        <v>1122</v>
      </c>
      <c r="B10622" s="618">
        <v>2013</v>
      </c>
      <c r="C10622" s="619" t="s">
        <v>424</v>
      </c>
    </row>
    <row r="10623" spans="1:3" x14ac:dyDescent="0.15">
      <c r="A10623" s="619" t="s">
        <v>1122</v>
      </c>
      <c r="B10623" s="618">
        <v>2013</v>
      </c>
      <c r="C10623" s="619" t="s">
        <v>424</v>
      </c>
    </row>
    <row r="10624" spans="1:3" x14ac:dyDescent="0.15">
      <c r="A10624" s="619" t="s">
        <v>1122</v>
      </c>
      <c r="B10624" s="618">
        <v>2013</v>
      </c>
      <c r="C10624" s="619" t="s">
        <v>424</v>
      </c>
    </row>
    <row r="10625" spans="1:3" x14ac:dyDescent="0.15">
      <c r="A10625" s="619" t="s">
        <v>1122</v>
      </c>
      <c r="B10625" s="618">
        <v>2013</v>
      </c>
      <c r="C10625" s="619" t="s">
        <v>424</v>
      </c>
    </row>
    <row r="10626" spans="1:3" x14ac:dyDescent="0.15">
      <c r="A10626" s="619" t="s">
        <v>1122</v>
      </c>
      <c r="B10626" s="618">
        <v>2013</v>
      </c>
      <c r="C10626" s="619" t="s">
        <v>424</v>
      </c>
    </row>
    <row r="10627" spans="1:3" x14ac:dyDescent="0.15">
      <c r="A10627" s="619" t="s">
        <v>1122</v>
      </c>
      <c r="B10627" s="618">
        <v>2013</v>
      </c>
      <c r="C10627" s="619" t="s">
        <v>424</v>
      </c>
    </row>
    <row r="10628" spans="1:3" x14ac:dyDescent="0.15">
      <c r="A10628" s="619" t="s">
        <v>1122</v>
      </c>
      <c r="B10628" s="618">
        <v>2013</v>
      </c>
      <c r="C10628" s="619" t="s">
        <v>424</v>
      </c>
    </row>
    <row r="10629" spans="1:3" x14ac:dyDescent="0.15">
      <c r="A10629" s="619" t="s">
        <v>1122</v>
      </c>
      <c r="B10629" s="618">
        <v>2013</v>
      </c>
      <c r="C10629" s="619" t="s">
        <v>424</v>
      </c>
    </row>
    <row r="10630" spans="1:3" x14ac:dyDescent="0.15">
      <c r="A10630" s="619" t="s">
        <v>1122</v>
      </c>
      <c r="B10630" s="618">
        <v>2013</v>
      </c>
      <c r="C10630" s="619" t="s">
        <v>424</v>
      </c>
    </row>
    <row r="10631" spans="1:3" x14ac:dyDescent="0.15">
      <c r="A10631" s="619" t="s">
        <v>1122</v>
      </c>
      <c r="B10631" s="618">
        <v>2013</v>
      </c>
      <c r="C10631" s="619" t="s">
        <v>424</v>
      </c>
    </row>
    <row r="10632" spans="1:3" x14ac:dyDescent="0.15">
      <c r="A10632" s="619" t="s">
        <v>1122</v>
      </c>
      <c r="B10632" s="618">
        <v>2013</v>
      </c>
      <c r="C10632" s="619" t="s">
        <v>424</v>
      </c>
    </row>
    <row r="10633" spans="1:3" x14ac:dyDescent="0.15">
      <c r="A10633" s="619" t="s">
        <v>1122</v>
      </c>
      <c r="B10633" s="618">
        <v>2013</v>
      </c>
      <c r="C10633" s="619" t="s">
        <v>424</v>
      </c>
    </row>
    <row r="10634" spans="1:3" x14ac:dyDescent="0.15">
      <c r="A10634" s="619" t="s">
        <v>1122</v>
      </c>
      <c r="B10634" s="618">
        <v>2013</v>
      </c>
      <c r="C10634" s="619" t="s">
        <v>424</v>
      </c>
    </row>
    <row r="10635" spans="1:3" x14ac:dyDescent="0.15">
      <c r="A10635" s="619" t="s">
        <v>1122</v>
      </c>
      <c r="B10635" s="618">
        <v>2013</v>
      </c>
      <c r="C10635" s="619" t="s">
        <v>424</v>
      </c>
    </row>
    <row r="10636" spans="1:3" x14ac:dyDescent="0.15">
      <c r="A10636" s="619" t="s">
        <v>1122</v>
      </c>
      <c r="B10636" s="618">
        <v>2013</v>
      </c>
      <c r="C10636" s="619" t="s">
        <v>424</v>
      </c>
    </row>
    <row r="10637" spans="1:3" x14ac:dyDescent="0.15">
      <c r="A10637" s="619" t="s">
        <v>1122</v>
      </c>
      <c r="B10637" s="618">
        <v>2013</v>
      </c>
      <c r="C10637" s="619" t="s">
        <v>424</v>
      </c>
    </row>
    <row r="10638" spans="1:3" x14ac:dyDescent="0.15">
      <c r="A10638" s="619" t="s">
        <v>1122</v>
      </c>
      <c r="B10638" s="618">
        <v>2013</v>
      </c>
      <c r="C10638" s="619" t="s">
        <v>424</v>
      </c>
    </row>
    <row r="10639" spans="1:3" x14ac:dyDescent="0.15">
      <c r="A10639" s="619" t="s">
        <v>1122</v>
      </c>
      <c r="B10639" s="618">
        <v>2013</v>
      </c>
      <c r="C10639" s="619" t="s">
        <v>424</v>
      </c>
    </row>
    <row r="10640" spans="1:3" x14ac:dyDescent="0.15">
      <c r="A10640" s="619" t="s">
        <v>1122</v>
      </c>
      <c r="B10640" s="618">
        <v>2013</v>
      </c>
      <c r="C10640" s="619" t="s">
        <v>424</v>
      </c>
    </row>
    <row r="10641" spans="1:3" x14ac:dyDescent="0.15">
      <c r="A10641" s="619" t="s">
        <v>1122</v>
      </c>
      <c r="B10641" s="618">
        <v>2013</v>
      </c>
      <c r="C10641" s="619" t="s">
        <v>424</v>
      </c>
    </row>
    <row r="10642" spans="1:3" x14ac:dyDescent="0.15">
      <c r="A10642" s="619" t="s">
        <v>1122</v>
      </c>
      <c r="B10642" s="618">
        <v>2013</v>
      </c>
      <c r="C10642" s="619" t="s">
        <v>1104</v>
      </c>
    </row>
    <row r="10643" spans="1:3" x14ac:dyDescent="0.15">
      <c r="A10643" s="619" t="s">
        <v>1122</v>
      </c>
      <c r="B10643" s="618">
        <v>2013</v>
      </c>
      <c r="C10643" s="619" t="s">
        <v>1104</v>
      </c>
    </row>
    <row r="10644" spans="1:3" x14ac:dyDescent="0.15">
      <c r="A10644" s="619" t="s">
        <v>1122</v>
      </c>
      <c r="B10644" s="618">
        <v>2013</v>
      </c>
      <c r="C10644" s="619" t="s">
        <v>424</v>
      </c>
    </row>
    <row r="10645" spans="1:3" x14ac:dyDescent="0.15">
      <c r="A10645" s="619" t="s">
        <v>1122</v>
      </c>
      <c r="B10645" s="618">
        <v>2013</v>
      </c>
      <c r="C10645" s="619" t="s">
        <v>424</v>
      </c>
    </row>
    <row r="10646" spans="1:3" x14ac:dyDescent="0.15">
      <c r="A10646" s="619" t="s">
        <v>1122</v>
      </c>
      <c r="B10646" s="618">
        <v>2013</v>
      </c>
      <c r="C10646" s="619" t="s">
        <v>1080</v>
      </c>
    </row>
    <row r="10647" spans="1:3" x14ac:dyDescent="0.15">
      <c r="A10647" s="619" t="s">
        <v>1122</v>
      </c>
      <c r="B10647" s="618">
        <v>2013</v>
      </c>
      <c r="C10647" s="619" t="s">
        <v>424</v>
      </c>
    </row>
    <row r="10648" spans="1:3" x14ac:dyDescent="0.15">
      <c r="A10648" s="619" t="s">
        <v>1122</v>
      </c>
      <c r="B10648" s="618">
        <v>2013</v>
      </c>
      <c r="C10648" s="619" t="s">
        <v>424</v>
      </c>
    </row>
    <row r="10649" spans="1:3" x14ac:dyDescent="0.15">
      <c r="A10649" s="619" t="s">
        <v>1122</v>
      </c>
      <c r="B10649" s="618">
        <v>2013</v>
      </c>
      <c r="C10649" s="619" t="s">
        <v>424</v>
      </c>
    </row>
    <row r="10650" spans="1:3" x14ac:dyDescent="0.15">
      <c r="A10650" s="619" t="s">
        <v>1122</v>
      </c>
      <c r="B10650" s="618">
        <v>2013</v>
      </c>
      <c r="C10650" s="619" t="s">
        <v>424</v>
      </c>
    </row>
    <row r="10651" spans="1:3" x14ac:dyDescent="0.15">
      <c r="A10651" s="619" t="s">
        <v>1122</v>
      </c>
      <c r="B10651" s="618">
        <v>2013</v>
      </c>
      <c r="C10651" s="619" t="s">
        <v>424</v>
      </c>
    </row>
    <row r="10652" spans="1:3" x14ac:dyDescent="0.15">
      <c r="A10652" s="619" t="s">
        <v>1122</v>
      </c>
      <c r="B10652" s="618">
        <v>2013</v>
      </c>
      <c r="C10652" s="619" t="s">
        <v>424</v>
      </c>
    </row>
    <row r="10653" spans="1:3" x14ac:dyDescent="0.15">
      <c r="A10653" s="619" t="s">
        <v>1122</v>
      </c>
      <c r="B10653" s="618">
        <v>2013</v>
      </c>
      <c r="C10653" s="619" t="s">
        <v>1080</v>
      </c>
    </row>
    <row r="10654" spans="1:3" x14ac:dyDescent="0.15">
      <c r="A10654" s="619" t="s">
        <v>1122</v>
      </c>
      <c r="B10654" s="618">
        <v>2013</v>
      </c>
      <c r="C10654" s="619" t="s">
        <v>424</v>
      </c>
    </row>
    <row r="10655" spans="1:3" x14ac:dyDescent="0.15">
      <c r="A10655" s="619" t="s">
        <v>1122</v>
      </c>
      <c r="B10655" s="618">
        <v>2013</v>
      </c>
      <c r="C10655" s="619" t="s">
        <v>424</v>
      </c>
    </row>
    <row r="10656" spans="1:3" x14ac:dyDescent="0.15">
      <c r="A10656" s="619" t="s">
        <v>1122</v>
      </c>
      <c r="B10656" s="618">
        <v>2013</v>
      </c>
      <c r="C10656" s="619" t="s">
        <v>424</v>
      </c>
    </row>
    <row r="10657" spans="1:3" x14ac:dyDescent="0.15">
      <c r="A10657" s="619" t="s">
        <v>1122</v>
      </c>
      <c r="B10657" s="618">
        <v>2013</v>
      </c>
      <c r="C10657" s="619" t="s">
        <v>424</v>
      </c>
    </row>
    <row r="10658" spans="1:3" x14ac:dyDescent="0.15">
      <c r="A10658" s="619" t="s">
        <v>1122</v>
      </c>
      <c r="B10658" s="618">
        <v>2013</v>
      </c>
      <c r="C10658" s="619" t="s">
        <v>1080</v>
      </c>
    </row>
    <row r="10659" spans="1:3" x14ac:dyDescent="0.15">
      <c r="A10659" s="619" t="s">
        <v>1122</v>
      </c>
      <c r="B10659" s="618">
        <v>2013</v>
      </c>
      <c r="C10659" s="619" t="s">
        <v>424</v>
      </c>
    </row>
    <row r="10660" spans="1:3" x14ac:dyDescent="0.15">
      <c r="A10660" s="619" t="s">
        <v>1122</v>
      </c>
      <c r="B10660" s="618">
        <v>2013</v>
      </c>
      <c r="C10660" s="619" t="s">
        <v>424</v>
      </c>
    </row>
    <row r="10661" spans="1:3" x14ac:dyDescent="0.15">
      <c r="A10661" s="619" t="s">
        <v>1122</v>
      </c>
      <c r="B10661" s="618">
        <v>2013</v>
      </c>
      <c r="C10661" s="619" t="s">
        <v>424</v>
      </c>
    </row>
    <row r="10662" spans="1:3" x14ac:dyDescent="0.15">
      <c r="A10662" s="619" t="s">
        <v>1122</v>
      </c>
      <c r="B10662" s="618">
        <v>2013</v>
      </c>
      <c r="C10662" s="619" t="s">
        <v>424</v>
      </c>
    </row>
    <row r="10663" spans="1:3" x14ac:dyDescent="0.15">
      <c r="A10663" s="619" t="s">
        <v>1122</v>
      </c>
      <c r="B10663" s="618">
        <v>2013</v>
      </c>
      <c r="C10663" s="619" t="s">
        <v>424</v>
      </c>
    </row>
    <row r="10664" spans="1:3" x14ac:dyDescent="0.15">
      <c r="A10664" s="619" t="s">
        <v>1122</v>
      </c>
      <c r="B10664" s="618">
        <v>2013</v>
      </c>
      <c r="C10664" s="619" t="s">
        <v>424</v>
      </c>
    </row>
    <row r="10665" spans="1:3" x14ac:dyDescent="0.15">
      <c r="A10665" s="619" t="s">
        <v>1122</v>
      </c>
      <c r="B10665" s="618">
        <v>2013</v>
      </c>
      <c r="C10665" s="619" t="s">
        <v>424</v>
      </c>
    </row>
    <row r="10666" spans="1:3" x14ac:dyDescent="0.15">
      <c r="A10666" s="619" t="s">
        <v>1122</v>
      </c>
      <c r="B10666" s="618">
        <v>2013</v>
      </c>
      <c r="C10666" s="619" t="s">
        <v>424</v>
      </c>
    </row>
    <row r="10667" spans="1:3" x14ac:dyDescent="0.15">
      <c r="A10667" s="619" t="s">
        <v>1122</v>
      </c>
      <c r="B10667" s="618">
        <v>2013</v>
      </c>
      <c r="C10667" s="619" t="s">
        <v>1080</v>
      </c>
    </row>
    <row r="10668" spans="1:3" x14ac:dyDescent="0.15">
      <c r="A10668" s="619" t="s">
        <v>1122</v>
      </c>
      <c r="B10668" s="618">
        <v>2013</v>
      </c>
      <c r="C10668" s="619" t="s">
        <v>424</v>
      </c>
    </row>
    <row r="10669" spans="1:3" x14ac:dyDescent="0.15">
      <c r="A10669" s="619" t="s">
        <v>1122</v>
      </c>
      <c r="B10669" s="618">
        <v>2013</v>
      </c>
      <c r="C10669" s="619" t="s">
        <v>424</v>
      </c>
    </row>
    <row r="10670" spans="1:3" x14ac:dyDescent="0.15">
      <c r="A10670" s="619" t="s">
        <v>1122</v>
      </c>
      <c r="B10670" s="618">
        <v>2013</v>
      </c>
      <c r="C10670" s="619" t="s">
        <v>424</v>
      </c>
    </row>
    <row r="10671" spans="1:3" x14ac:dyDescent="0.15">
      <c r="A10671" s="619" t="s">
        <v>1122</v>
      </c>
      <c r="B10671" s="618">
        <v>2013</v>
      </c>
      <c r="C10671" s="619" t="s">
        <v>424</v>
      </c>
    </row>
    <row r="10672" spans="1:3" x14ac:dyDescent="0.15">
      <c r="A10672" s="618" t="s">
        <v>1122</v>
      </c>
      <c r="B10672" s="618">
        <v>2013</v>
      </c>
      <c r="C10672" s="619" t="s">
        <v>424</v>
      </c>
    </row>
    <row r="10673" spans="1:3" x14ac:dyDescent="0.15">
      <c r="A10673" s="619" t="s">
        <v>1122</v>
      </c>
      <c r="B10673" s="618">
        <v>2013</v>
      </c>
      <c r="C10673" s="619" t="s">
        <v>424</v>
      </c>
    </row>
    <row r="10674" spans="1:3" x14ac:dyDescent="0.15">
      <c r="A10674" s="619" t="s">
        <v>1122</v>
      </c>
      <c r="B10674" s="618">
        <v>2013</v>
      </c>
      <c r="C10674" s="619" t="s">
        <v>424</v>
      </c>
    </row>
    <row r="10675" spans="1:3" x14ac:dyDescent="0.15">
      <c r="A10675" s="619" t="s">
        <v>1122</v>
      </c>
      <c r="B10675" s="618">
        <v>2013</v>
      </c>
      <c r="C10675" s="619" t="s">
        <v>424</v>
      </c>
    </row>
    <row r="10676" spans="1:3" x14ac:dyDescent="0.15">
      <c r="A10676" s="619" t="s">
        <v>1122</v>
      </c>
      <c r="B10676" s="618">
        <v>2013</v>
      </c>
      <c r="C10676" s="619" t="s">
        <v>1080</v>
      </c>
    </row>
    <row r="10677" spans="1:3" x14ac:dyDescent="0.15">
      <c r="A10677" s="619" t="s">
        <v>1122</v>
      </c>
      <c r="B10677" s="618">
        <v>2013</v>
      </c>
      <c r="C10677" s="619" t="s">
        <v>1108</v>
      </c>
    </row>
    <row r="10678" spans="1:3" x14ac:dyDescent="0.15">
      <c r="A10678" s="619" t="s">
        <v>1122</v>
      </c>
      <c r="B10678" s="618">
        <v>2013</v>
      </c>
      <c r="C10678" s="619" t="s">
        <v>424</v>
      </c>
    </row>
    <row r="10679" spans="1:3" x14ac:dyDescent="0.15">
      <c r="A10679" s="619" t="s">
        <v>1122</v>
      </c>
      <c r="B10679" s="618">
        <v>2013</v>
      </c>
      <c r="C10679" s="619" t="s">
        <v>424</v>
      </c>
    </row>
    <row r="10680" spans="1:3" x14ac:dyDescent="0.15">
      <c r="A10680" s="619" t="s">
        <v>1122</v>
      </c>
      <c r="B10680" s="618">
        <v>2013</v>
      </c>
      <c r="C10680" s="619" t="s">
        <v>424</v>
      </c>
    </row>
    <row r="10681" spans="1:3" x14ac:dyDescent="0.15">
      <c r="A10681" s="619" t="s">
        <v>1122</v>
      </c>
      <c r="B10681" s="618">
        <v>2013</v>
      </c>
      <c r="C10681" s="619" t="s">
        <v>424</v>
      </c>
    </row>
    <row r="10682" spans="1:3" x14ac:dyDescent="0.15">
      <c r="A10682" s="619" t="s">
        <v>1122</v>
      </c>
      <c r="B10682" s="618">
        <v>2013</v>
      </c>
      <c r="C10682" s="619" t="s">
        <v>424</v>
      </c>
    </row>
    <row r="10683" spans="1:3" x14ac:dyDescent="0.15">
      <c r="A10683" s="619" t="s">
        <v>1122</v>
      </c>
      <c r="B10683" s="618">
        <v>2013</v>
      </c>
      <c r="C10683" s="619" t="s">
        <v>424</v>
      </c>
    </row>
    <row r="10684" spans="1:3" x14ac:dyDescent="0.15">
      <c r="A10684" s="619" t="s">
        <v>1122</v>
      </c>
      <c r="B10684" s="618">
        <v>2013</v>
      </c>
      <c r="C10684" s="619" t="s">
        <v>424</v>
      </c>
    </row>
    <row r="10685" spans="1:3" x14ac:dyDescent="0.15">
      <c r="A10685" s="619" t="s">
        <v>1122</v>
      </c>
      <c r="B10685" s="618">
        <v>2013</v>
      </c>
      <c r="C10685" s="619" t="s">
        <v>424</v>
      </c>
    </row>
    <row r="10686" spans="1:3" x14ac:dyDescent="0.15">
      <c r="A10686" s="619" t="s">
        <v>1122</v>
      </c>
      <c r="B10686" s="618">
        <v>2013</v>
      </c>
      <c r="C10686" s="619" t="s">
        <v>424</v>
      </c>
    </row>
    <row r="10687" spans="1:3" x14ac:dyDescent="0.15">
      <c r="A10687" s="619" t="s">
        <v>1122</v>
      </c>
      <c r="B10687" s="618">
        <v>2013</v>
      </c>
      <c r="C10687" s="619" t="s">
        <v>424</v>
      </c>
    </row>
    <row r="10688" spans="1:3" x14ac:dyDescent="0.15">
      <c r="A10688" s="619" t="s">
        <v>1122</v>
      </c>
      <c r="B10688" s="618">
        <v>2013</v>
      </c>
      <c r="C10688" s="619" t="s">
        <v>424</v>
      </c>
    </row>
    <row r="10689" spans="1:3" x14ac:dyDescent="0.15">
      <c r="A10689" s="619" t="s">
        <v>1122</v>
      </c>
      <c r="B10689" s="618">
        <v>2013</v>
      </c>
      <c r="C10689" s="619" t="s">
        <v>424</v>
      </c>
    </row>
    <row r="10690" spans="1:3" x14ac:dyDescent="0.15">
      <c r="A10690" s="619" t="s">
        <v>1122</v>
      </c>
      <c r="B10690" s="618">
        <v>2013</v>
      </c>
      <c r="C10690" s="619" t="s">
        <v>424</v>
      </c>
    </row>
    <row r="10691" spans="1:3" x14ac:dyDescent="0.15">
      <c r="A10691" s="619" t="s">
        <v>1122</v>
      </c>
      <c r="B10691" s="618">
        <v>2013</v>
      </c>
      <c r="C10691" s="619" t="s">
        <v>424</v>
      </c>
    </row>
    <row r="10692" spans="1:3" x14ac:dyDescent="0.15">
      <c r="A10692" s="619" t="s">
        <v>1122</v>
      </c>
      <c r="B10692" s="618">
        <v>2013</v>
      </c>
      <c r="C10692" s="619" t="s">
        <v>424</v>
      </c>
    </row>
    <row r="10693" spans="1:3" x14ac:dyDescent="0.15">
      <c r="A10693" s="619" t="s">
        <v>1122</v>
      </c>
      <c r="B10693" s="618">
        <v>2013</v>
      </c>
      <c r="C10693" s="619" t="s">
        <v>424</v>
      </c>
    </row>
    <row r="10694" spans="1:3" x14ac:dyDescent="0.15">
      <c r="A10694" s="619" t="s">
        <v>1122</v>
      </c>
      <c r="B10694" s="618">
        <v>2013</v>
      </c>
      <c r="C10694" s="619" t="s">
        <v>424</v>
      </c>
    </row>
    <row r="10695" spans="1:3" x14ac:dyDescent="0.15">
      <c r="A10695" s="619" t="s">
        <v>1122</v>
      </c>
      <c r="B10695" s="618">
        <v>2013</v>
      </c>
      <c r="C10695" s="619" t="s">
        <v>424</v>
      </c>
    </row>
    <row r="10696" spans="1:3" x14ac:dyDescent="0.15">
      <c r="A10696" s="619" t="s">
        <v>1122</v>
      </c>
      <c r="B10696" s="618">
        <v>2013</v>
      </c>
      <c r="C10696" s="619" t="s">
        <v>424</v>
      </c>
    </row>
    <row r="10697" spans="1:3" x14ac:dyDescent="0.15">
      <c r="A10697" s="619" t="s">
        <v>1122</v>
      </c>
      <c r="B10697" s="618">
        <v>2013</v>
      </c>
      <c r="C10697" s="619" t="s">
        <v>424</v>
      </c>
    </row>
    <row r="10698" spans="1:3" x14ac:dyDescent="0.15">
      <c r="A10698" s="619" t="s">
        <v>1122</v>
      </c>
      <c r="B10698" s="618">
        <v>2013</v>
      </c>
      <c r="C10698" s="619" t="s">
        <v>424</v>
      </c>
    </row>
    <row r="10699" spans="1:3" x14ac:dyDescent="0.15">
      <c r="A10699" s="619" t="s">
        <v>1122</v>
      </c>
      <c r="B10699" s="618">
        <v>2013</v>
      </c>
      <c r="C10699" s="619" t="s">
        <v>424</v>
      </c>
    </row>
    <row r="10700" spans="1:3" x14ac:dyDescent="0.15">
      <c r="A10700" s="619" t="s">
        <v>1122</v>
      </c>
      <c r="B10700" s="618">
        <v>2013</v>
      </c>
      <c r="C10700" s="619" t="s">
        <v>424</v>
      </c>
    </row>
    <row r="10701" spans="1:3" x14ac:dyDescent="0.15">
      <c r="A10701" s="619" t="s">
        <v>1122</v>
      </c>
      <c r="B10701" s="618">
        <v>2013</v>
      </c>
      <c r="C10701" s="619" t="s">
        <v>424</v>
      </c>
    </row>
    <row r="10702" spans="1:3" x14ac:dyDescent="0.15">
      <c r="A10702" s="619" t="s">
        <v>1122</v>
      </c>
      <c r="B10702" s="618">
        <v>2013</v>
      </c>
      <c r="C10702" s="619" t="s">
        <v>424</v>
      </c>
    </row>
    <row r="10703" spans="1:3" x14ac:dyDescent="0.15">
      <c r="A10703" s="619" t="s">
        <v>1122</v>
      </c>
      <c r="B10703" s="618">
        <v>2013</v>
      </c>
      <c r="C10703" s="619" t="s">
        <v>424</v>
      </c>
    </row>
    <row r="10704" spans="1:3" x14ac:dyDescent="0.15">
      <c r="A10704" s="619" t="s">
        <v>1122</v>
      </c>
      <c r="B10704" s="618">
        <v>2013</v>
      </c>
      <c r="C10704" s="619" t="s">
        <v>424</v>
      </c>
    </row>
    <row r="10705" spans="1:3" x14ac:dyDescent="0.15">
      <c r="A10705" s="619" t="s">
        <v>1122</v>
      </c>
      <c r="B10705" s="618">
        <v>2013</v>
      </c>
      <c r="C10705" s="619" t="s">
        <v>424</v>
      </c>
    </row>
    <row r="10706" spans="1:3" x14ac:dyDescent="0.15">
      <c r="A10706" s="619" t="s">
        <v>1122</v>
      </c>
      <c r="B10706" s="618">
        <v>2013</v>
      </c>
      <c r="C10706" s="619" t="s">
        <v>424</v>
      </c>
    </row>
    <row r="10707" spans="1:3" x14ac:dyDescent="0.15">
      <c r="A10707" s="619" t="s">
        <v>1122</v>
      </c>
      <c r="B10707" s="618">
        <v>2013</v>
      </c>
      <c r="C10707" s="619" t="s">
        <v>424</v>
      </c>
    </row>
    <row r="10708" spans="1:3" x14ac:dyDescent="0.15">
      <c r="A10708" s="619" t="s">
        <v>1122</v>
      </c>
      <c r="B10708" s="618">
        <v>2013</v>
      </c>
      <c r="C10708" s="619" t="s">
        <v>424</v>
      </c>
    </row>
    <row r="10709" spans="1:3" x14ac:dyDescent="0.15">
      <c r="A10709" s="619" t="s">
        <v>1122</v>
      </c>
      <c r="B10709" s="618">
        <v>2013</v>
      </c>
      <c r="C10709" s="619" t="s">
        <v>424</v>
      </c>
    </row>
    <row r="10710" spans="1:3" x14ac:dyDescent="0.15">
      <c r="A10710" s="619" t="s">
        <v>1122</v>
      </c>
      <c r="B10710" s="618">
        <v>2013</v>
      </c>
      <c r="C10710" s="619" t="s">
        <v>424</v>
      </c>
    </row>
    <row r="10711" spans="1:3" x14ac:dyDescent="0.15">
      <c r="A10711" s="619" t="s">
        <v>1122</v>
      </c>
      <c r="B10711" s="618">
        <v>2013</v>
      </c>
      <c r="C10711" s="619" t="s">
        <v>424</v>
      </c>
    </row>
    <row r="10712" spans="1:3" x14ac:dyDescent="0.15">
      <c r="A10712" s="619" t="s">
        <v>1122</v>
      </c>
      <c r="B10712" s="618">
        <v>2013</v>
      </c>
      <c r="C10712" s="619" t="s">
        <v>424</v>
      </c>
    </row>
    <row r="10713" spans="1:3" x14ac:dyDescent="0.15">
      <c r="A10713" s="619" t="s">
        <v>1122</v>
      </c>
      <c r="B10713" s="618">
        <v>2013</v>
      </c>
      <c r="C10713" s="619" t="s">
        <v>424</v>
      </c>
    </row>
    <row r="10714" spans="1:3" x14ac:dyDescent="0.15">
      <c r="A10714" s="619" t="s">
        <v>1122</v>
      </c>
      <c r="B10714" s="618">
        <v>2013</v>
      </c>
      <c r="C10714" s="619" t="s">
        <v>424</v>
      </c>
    </row>
    <row r="10715" spans="1:3" x14ac:dyDescent="0.15">
      <c r="A10715" s="619" t="s">
        <v>1122</v>
      </c>
      <c r="B10715" s="618">
        <v>2013</v>
      </c>
      <c r="C10715" s="619" t="s">
        <v>424</v>
      </c>
    </row>
    <row r="10716" spans="1:3" x14ac:dyDescent="0.15">
      <c r="A10716" s="619" t="s">
        <v>1122</v>
      </c>
      <c r="B10716" s="618">
        <v>2013</v>
      </c>
      <c r="C10716" s="619" t="s">
        <v>424</v>
      </c>
    </row>
    <row r="10717" spans="1:3" x14ac:dyDescent="0.15">
      <c r="A10717" s="619" t="s">
        <v>1122</v>
      </c>
      <c r="B10717" s="618">
        <v>2013</v>
      </c>
      <c r="C10717" s="619" t="s">
        <v>424</v>
      </c>
    </row>
    <row r="10718" spans="1:3" x14ac:dyDescent="0.15">
      <c r="A10718" s="619" t="s">
        <v>1122</v>
      </c>
      <c r="B10718" s="618">
        <v>2013</v>
      </c>
      <c r="C10718" s="619" t="s">
        <v>424</v>
      </c>
    </row>
    <row r="10719" spans="1:3" x14ac:dyDescent="0.15">
      <c r="A10719" s="619" t="s">
        <v>1122</v>
      </c>
      <c r="B10719" s="618">
        <v>2013</v>
      </c>
      <c r="C10719" s="619" t="s">
        <v>424</v>
      </c>
    </row>
    <row r="10720" spans="1:3" x14ac:dyDescent="0.15">
      <c r="A10720" s="619" t="s">
        <v>1122</v>
      </c>
      <c r="B10720" s="618">
        <v>2013</v>
      </c>
      <c r="C10720" s="619" t="s">
        <v>424</v>
      </c>
    </row>
    <row r="10721" spans="1:3" x14ac:dyDescent="0.15">
      <c r="A10721" s="619" t="s">
        <v>1122</v>
      </c>
      <c r="B10721" s="618">
        <v>2013</v>
      </c>
      <c r="C10721" s="619" t="s">
        <v>424</v>
      </c>
    </row>
    <row r="10722" spans="1:3" x14ac:dyDescent="0.15">
      <c r="A10722" s="619" t="s">
        <v>1122</v>
      </c>
      <c r="B10722" s="618">
        <v>2013</v>
      </c>
      <c r="C10722" s="619" t="s">
        <v>424</v>
      </c>
    </row>
    <row r="10723" spans="1:3" x14ac:dyDescent="0.15">
      <c r="A10723" s="619" t="s">
        <v>1122</v>
      </c>
      <c r="B10723" s="618">
        <v>2013</v>
      </c>
      <c r="C10723" s="619" t="s">
        <v>424</v>
      </c>
    </row>
    <row r="10724" spans="1:3" x14ac:dyDescent="0.15">
      <c r="A10724" s="619" t="s">
        <v>1122</v>
      </c>
      <c r="B10724" s="618">
        <v>2013</v>
      </c>
      <c r="C10724" s="619" t="s">
        <v>424</v>
      </c>
    </row>
    <row r="10725" spans="1:3" x14ac:dyDescent="0.15">
      <c r="A10725" s="619" t="s">
        <v>1122</v>
      </c>
      <c r="B10725" s="618">
        <v>2013</v>
      </c>
      <c r="C10725" s="619" t="s">
        <v>424</v>
      </c>
    </row>
    <row r="10726" spans="1:3" x14ac:dyDescent="0.15">
      <c r="A10726" s="619" t="s">
        <v>1122</v>
      </c>
      <c r="B10726" s="618">
        <v>2013</v>
      </c>
      <c r="C10726" s="619" t="s">
        <v>424</v>
      </c>
    </row>
    <row r="10727" spans="1:3" x14ac:dyDescent="0.15">
      <c r="A10727" s="619" t="s">
        <v>1122</v>
      </c>
      <c r="B10727" s="618">
        <v>2013</v>
      </c>
      <c r="C10727" s="619" t="s">
        <v>424</v>
      </c>
    </row>
    <row r="10728" spans="1:3" x14ac:dyDescent="0.15">
      <c r="A10728" s="619" t="s">
        <v>1122</v>
      </c>
      <c r="B10728" s="618">
        <v>2013</v>
      </c>
      <c r="C10728" s="619" t="s">
        <v>424</v>
      </c>
    </row>
    <row r="10729" spans="1:3" x14ac:dyDescent="0.15">
      <c r="A10729" s="619" t="s">
        <v>1122</v>
      </c>
      <c r="B10729" s="618">
        <v>2013</v>
      </c>
      <c r="C10729" s="619" t="s">
        <v>424</v>
      </c>
    </row>
    <row r="10730" spans="1:3" x14ac:dyDescent="0.15">
      <c r="A10730" s="619" t="s">
        <v>1122</v>
      </c>
      <c r="B10730" s="618">
        <v>2013</v>
      </c>
      <c r="C10730" s="619" t="s">
        <v>424</v>
      </c>
    </row>
    <row r="10731" spans="1:3" x14ac:dyDescent="0.15">
      <c r="A10731" s="619" t="s">
        <v>1122</v>
      </c>
      <c r="B10731" s="618">
        <v>2013</v>
      </c>
      <c r="C10731" s="619" t="s">
        <v>1080</v>
      </c>
    </row>
    <row r="10732" spans="1:3" x14ac:dyDescent="0.15">
      <c r="A10732" s="619" t="s">
        <v>1122</v>
      </c>
      <c r="B10732" s="618">
        <v>2013</v>
      </c>
      <c r="C10732" s="619" t="s">
        <v>424</v>
      </c>
    </row>
    <row r="10733" spans="1:3" x14ac:dyDescent="0.15">
      <c r="A10733" s="619" t="s">
        <v>1122</v>
      </c>
      <c r="B10733" s="618">
        <v>2013</v>
      </c>
      <c r="C10733" s="619" t="s">
        <v>424</v>
      </c>
    </row>
    <row r="10734" spans="1:3" x14ac:dyDescent="0.15">
      <c r="A10734" s="619" t="s">
        <v>1122</v>
      </c>
      <c r="B10734" s="618">
        <v>2013</v>
      </c>
      <c r="C10734" s="619" t="s">
        <v>424</v>
      </c>
    </row>
    <row r="10735" spans="1:3" x14ac:dyDescent="0.15">
      <c r="A10735" s="619" t="s">
        <v>1122</v>
      </c>
      <c r="B10735" s="618">
        <v>2013</v>
      </c>
      <c r="C10735" s="619" t="s">
        <v>424</v>
      </c>
    </row>
    <row r="10736" spans="1:3" x14ac:dyDescent="0.15">
      <c r="A10736" s="619" t="s">
        <v>1122</v>
      </c>
      <c r="B10736" s="618">
        <v>2013</v>
      </c>
      <c r="C10736" s="619" t="s">
        <v>424</v>
      </c>
    </row>
    <row r="10737" spans="1:3" x14ac:dyDescent="0.15">
      <c r="A10737" s="619" t="s">
        <v>1122</v>
      </c>
      <c r="B10737" s="618">
        <v>2013</v>
      </c>
      <c r="C10737" s="619" t="s">
        <v>424</v>
      </c>
    </row>
    <row r="10738" spans="1:3" x14ac:dyDescent="0.15">
      <c r="A10738" s="619" t="s">
        <v>1122</v>
      </c>
      <c r="B10738" s="618">
        <v>2013</v>
      </c>
      <c r="C10738" s="619" t="s">
        <v>424</v>
      </c>
    </row>
    <row r="10739" spans="1:3" x14ac:dyDescent="0.15">
      <c r="A10739" s="619" t="s">
        <v>1122</v>
      </c>
      <c r="B10739" s="618">
        <v>2013</v>
      </c>
      <c r="C10739" s="619" t="s">
        <v>424</v>
      </c>
    </row>
    <row r="10740" spans="1:3" x14ac:dyDescent="0.15">
      <c r="A10740" s="619" t="s">
        <v>1122</v>
      </c>
      <c r="B10740" s="618">
        <v>2013</v>
      </c>
      <c r="C10740" s="619" t="s">
        <v>424</v>
      </c>
    </row>
    <row r="10741" spans="1:3" x14ac:dyDescent="0.15">
      <c r="A10741" s="619" t="s">
        <v>1122</v>
      </c>
      <c r="B10741" s="618">
        <v>2013</v>
      </c>
      <c r="C10741" s="619" t="s">
        <v>424</v>
      </c>
    </row>
    <row r="10742" spans="1:3" x14ac:dyDescent="0.15">
      <c r="A10742" s="619" t="s">
        <v>1122</v>
      </c>
      <c r="B10742" s="618">
        <v>2013</v>
      </c>
      <c r="C10742" s="619" t="s">
        <v>424</v>
      </c>
    </row>
    <row r="10743" spans="1:3" x14ac:dyDescent="0.15">
      <c r="A10743" s="619" t="s">
        <v>1122</v>
      </c>
      <c r="B10743" s="618">
        <v>2013</v>
      </c>
      <c r="C10743" s="619" t="s">
        <v>1080</v>
      </c>
    </row>
    <row r="10744" spans="1:3" x14ac:dyDescent="0.15">
      <c r="A10744" s="619" t="s">
        <v>1122</v>
      </c>
      <c r="B10744" s="618">
        <v>2013</v>
      </c>
      <c r="C10744" s="619" t="s">
        <v>424</v>
      </c>
    </row>
    <row r="10745" spans="1:3" x14ac:dyDescent="0.15">
      <c r="A10745" s="619" t="s">
        <v>1122</v>
      </c>
      <c r="B10745" s="618">
        <v>2013</v>
      </c>
      <c r="C10745" s="619" t="s">
        <v>1080</v>
      </c>
    </row>
    <row r="10746" spans="1:3" x14ac:dyDescent="0.15">
      <c r="A10746" s="619" t="s">
        <v>1122</v>
      </c>
      <c r="B10746" s="618">
        <v>2013</v>
      </c>
      <c r="C10746" s="619" t="s">
        <v>424</v>
      </c>
    </row>
    <row r="10747" spans="1:3" x14ac:dyDescent="0.15">
      <c r="A10747" s="619" t="s">
        <v>1122</v>
      </c>
      <c r="B10747" s="618">
        <v>2013</v>
      </c>
      <c r="C10747" s="619" t="s">
        <v>424</v>
      </c>
    </row>
    <row r="10748" spans="1:3" x14ac:dyDescent="0.15">
      <c r="A10748" s="619" t="s">
        <v>1122</v>
      </c>
      <c r="B10748" s="618">
        <v>2013</v>
      </c>
      <c r="C10748" s="619" t="s">
        <v>424</v>
      </c>
    </row>
    <row r="10749" spans="1:3" x14ac:dyDescent="0.15">
      <c r="A10749" s="619" t="s">
        <v>1122</v>
      </c>
      <c r="B10749" s="618">
        <v>2013</v>
      </c>
      <c r="C10749" s="619" t="s">
        <v>1080</v>
      </c>
    </row>
    <row r="10750" spans="1:3" x14ac:dyDescent="0.15">
      <c r="A10750" s="619" t="s">
        <v>1122</v>
      </c>
      <c r="B10750" s="618">
        <v>2013</v>
      </c>
      <c r="C10750" s="619" t="s">
        <v>424</v>
      </c>
    </row>
    <row r="10751" spans="1:3" x14ac:dyDescent="0.15">
      <c r="A10751" s="619" t="s">
        <v>1122</v>
      </c>
      <c r="B10751" s="618">
        <v>2013</v>
      </c>
      <c r="C10751" s="619" t="s">
        <v>1080</v>
      </c>
    </row>
    <row r="10752" spans="1:3" x14ac:dyDescent="0.15">
      <c r="A10752" s="619" t="s">
        <v>1122</v>
      </c>
      <c r="B10752" s="618">
        <v>2013</v>
      </c>
      <c r="C10752" s="619" t="s">
        <v>424</v>
      </c>
    </row>
    <row r="10753" spans="1:3" x14ac:dyDescent="0.15">
      <c r="A10753" s="619" t="s">
        <v>1122</v>
      </c>
      <c r="B10753" s="618">
        <v>2013</v>
      </c>
      <c r="C10753" s="619" t="s">
        <v>424</v>
      </c>
    </row>
    <row r="10754" spans="1:3" x14ac:dyDescent="0.15">
      <c r="A10754" s="619" t="s">
        <v>1122</v>
      </c>
      <c r="B10754" s="618">
        <v>2013</v>
      </c>
      <c r="C10754" s="619" t="s">
        <v>424</v>
      </c>
    </row>
    <row r="10755" spans="1:3" x14ac:dyDescent="0.15">
      <c r="A10755" s="619" t="s">
        <v>1122</v>
      </c>
      <c r="B10755" s="618">
        <v>2013</v>
      </c>
      <c r="C10755" s="619" t="s">
        <v>424</v>
      </c>
    </row>
    <row r="10756" spans="1:3" x14ac:dyDescent="0.15">
      <c r="A10756" s="619" t="s">
        <v>1122</v>
      </c>
      <c r="B10756" s="618">
        <v>2013</v>
      </c>
      <c r="C10756" s="619" t="s">
        <v>424</v>
      </c>
    </row>
    <row r="10757" spans="1:3" x14ac:dyDescent="0.15">
      <c r="A10757" s="619" t="s">
        <v>1122</v>
      </c>
      <c r="B10757" s="618">
        <v>2013</v>
      </c>
      <c r="C10757" s="619" t="s">
        <v>1080</v>
      </c>
    </row>
    <row r="10758" spans="1:3" x14ac:dyDescent="0.15">
      <c r="A10758" s="619" t="s">
        <v>1122</v>
      </c>
      <c r="B10758" s="618">
        <v>2013</v>
      </c>
      <c r="C10758" s="619" t="s">
        <v>1080</v>
      </c>
    </row>
    <row r="10759" spans="1:3" x14ac:dyDescent="0.15">
      <c r="A10759" s="619" t="s">
        <v>1122</v>
      </c>
      <c r="B10759" s="618">
        <v>2013</v>
      </c>
      <c r="C10759" s="619" t="s">
        <v>1108</v>
      </c>
    </row>
    <row r="10760" spans="1:3" x14ac:dyDescent="0.15">
      <c r="A10760" s="619" t="s">
        <v>1122</v>
      </c>
      <c r="B10760" s="618">
        <v>2013</v>
      </c>
      <c r="C10760" s="619" t="s">
        <v>1080</v>
      </c>
    </row>
    <row r="10761" spans="1:3" x14ac:dyDescent="0.15">
      <c r="A10761" s="619" t="s">
        <v>1122</v>
      </c>
      <c r="B10761" s="618">
        <v>2013</v>
      </c>
      <c r="C10761" s="619" t="s">
        <v>424</v>
      </c>
    </row>
    <row r="10762" spans="1:3" x14ac:dyDescent="0.15">
      <c r="A10762" s="619" t="s">
        <v>1122</v>
      </c>
      <c r="B10762" s="618">
        <v>2013</v>
      </c>
      <c r="C10762" s="619" t="s">
        <v>424</v>
      </c>
    </row>
    <row r="10763" spans="1:3" x14ac:dyDescent="0.15">
      <c r="A10763" s="619" t="s">
        <v>1122</v>
      </c>
      <c r="B10763" s="618">
        <v>2013</v>
      </c>
      <c r="C10763" s="619" t="s">
        <v>424</v>
      </c>
    </row>
    <row r="10764" spans="1:3" x14ac:dyDescent="0.15">
      <c r="A10764" s="619" t="s">
        <v>1122</v>
      </c>
      <c r="B10764" s="618">
        <v>2013</v>
      </c>
      <c r="C10764" s="619" t="s">
        <v>1107</v>
      </c>
    </row>
    <row r="10765" spans="1:3" x14ac:dyDescent="0.15">
      <c r="A10765" s="619" t="s">
        <v>1122</v>
      </c>
      <c r="B10765" s="618">
        <v>2013</v>
      </c>
      <c r="C10765" s="619" t="s">
        <v>1107</v>
      </c>
    </row>
    <row r="10766" spans="1:3" x14ac:dyDescent="0.15">
      <c r="A10766" s="619" t="s">
        <v>1122</v>
      </c>
      <c r="B10766" s="618">
        <v>2013</v>
      </c>
      <c r="C10766" s="619" t="s">
        <v>1108</v>
      </c>
    </row>
    <row r="10767" spans="1:3" x14ac:dyDescent="0.15">
      <c r="A10767" s="619" t="s">
        <v>1122</v>
      </c>
      <c r="B10767" s="618">
        <v>2013</v>
      </c>
      <c r="C10767" s="619" t="s">
        <v>424</v>
      </c>
    </row>
    <row r="10768" spans="1:3" x14ac:dyDescent="0.15">
      <c r="A10768" s="619" t="s">
        <v>1122</v>
      </c>
      <c r="B10768" s="618">
        <v>2013</v>
      </c>
      <c r="C10768" s="619" t="s">
        <v>424</v>
      </c>
    </row>
    <row r="10769" spans="1:3" x14ac:dyDescent="0.15">
      <c r="A10769" s="619" t="s">
        <v>1122</v>
      </c>
      <c r="B10769" s="618">
        <v>2013</v>
      </c>
      <c r="C10769" s="619" t="s">
        <v>1080</v>
      </c>
    </row>
    <row r="10770" spans="1:3" x14ac:dyDescent="0.15">
      <c r="A10770" s="619" t="s">
        <v>1122</v>
      </c>
      <c r="B10770" s="618">
        <v>2013</v>
      </c>
      <c r="C10770" s="619" t="s">
        <v>424</v>
      </c>
    </row>
    <row r="10771" spans="1:3" x14ac:dyDescent="0.15">
      <c r="A10771" s="619" t="s">
        <v>1122</v>
      </c>
      <c r="B10771" s="618">
        <v>2013</v>
      </c>
      <c r="C10771" s="619" t="s">
        <v>424</v>
      </c>
    </row>
    <row r="10772" spans="1:3" x14ac:dyDescent="0.15">
      <c r="A10772" s="619" t="s">
        <v>1122</v>
      </c>
      <c r="B10772" s="618">
        <v>2013</v>
      </c>
      <c r="C10772" s="619" t="s">
        <v>424</v>
      </c>
    </row>
    <row r="10773" spans="1:3" x14ac:dyDescent="0.15">
      <c r="A10773" s="619" t="s">
        <v>1122</v>
      </c>
      <c r="B10773" s="618">
        <v>2013</v>
      </c>
      <c r="C10773" s="619" t="s">
        <v>424</v>
      </c>
    </row>
    <row r="10774" spans="1:3" x14ac:dyDescent="0.15">
      <c r="A10774" s="619" t="s">
        <v>1122</v>
      </c>
      <c r="B10774" s="618">
        <v>2013</v>
      </c>
      <c r="C10774" s="619" t="s">
        <v>424</v>
      </c>
    </row>
    <row r="10775" spans="1:3" x14ac:dyDescent="0.15">
      <c r="A10775" s="619" t="s">
        <v>1122</v>
      </c>
      <c r="B10775" s="618">
        <v>2013</v>
      </c>
      <c r="C10775" s="619" t="s">
        <v>424</v>
      </c>
    </row>
    <row r="10776" spans="1:3" x14ac:dyDescent="0.15">
      <c r="A10776" s="619" t="s">
        <v>1122</v>
      </c>
      <c r="B10776" s="618">
        <v>2013</v>
      </c>
      <c r="C10776" s="619" t="s">
        <v>424</v>
      </c>
    </row>
    <row r="10777" spans="1:3" x14ac:dyDescent="0.15">
      <c r="A10777" s="619" t="s">
        <v>1122</v>
      </c>
      <c r="B10777" s="618">
        <v>2013</v>
      </c>
      <c r="C10777" s="619" t="s">
        <v>424</v>
      </c>
    </row>
    <row r="10778" spans="1:3" x14ac:dyDescent="0.15">
      <c r="A10778" s="619" t="s">
        <v>1122</v>
      </c>
      <c r="B10778" s="618">
        <v>2013</v>
      </c>
      <c r="C10778" s="619" t="s">
        <v>1115</v>
      </c>
    </row>
    <row r="10779" spans="1:3" x14ac:dyDescent="0.15">
      <c r="A10779" s="619" t="s">
        <v>1122</v>
      </c>
      <c r="B10779" s="618">
        <v>2013</v>
      </c>
      <c r="C10779" s="619" t="s">
        <v>1104</v>
      </c>
    </row>
    <row r="10780" spans="1:3" x14ac:dyDescent="0.15">
      <c r="A10780" s="619" t="s">
        <v>1122</v>
      </c>
      <c r="B10780" s="618">
        <v>2013</v>
      </c>
      <c r="C10780" s="619" t="s">
        <v>424</v>
      </c>
    </row>
    <row r="10781" spans="1:3" x14ac:dyDescent="0.15">
      <c r="A10781" s="619" t="s">
        <v>1122</v>
      </c>
      <c r="B10781" s="618">
        <v>2013</v>
      </c>
      <c r="C10781" s="619" t="s">
        <v>424</v>
      </c>
    </row>
    <row r="10782" spans="1:3" x14ac:dyDescent="0.15">
      <c r="A10782" s="619" t="s">
        <v>1122</v>
      </c>
      <c r="B10782" s="618">
        <v>2013</v>
      </c>
      <c r="C10782" s="619" t="s">
        <v>424</v>
      </c>
    </row>
    <row r="10783" spans="1:3" x14ac:dyDescent="0.15">
      <c r="A10783" s="619" t="s">
        <v>1122</v>
      </c>
      <c r="B10783" s="618">
        <v>2013</v>
      </c>
      <c r="C10783" s="619" t="s">
        <v>424</v>
      </c>
    </row>
    <row r="10784" spans="1:3" x14ac:dyDescent="0.15">
      <c r="A10784" s="619" t="s">
        <v>1122</v>
      </c>
      <c r="B10784" s="618">
        <v>2013</v>
      </c>
      <c r="C10784" s="619" t="s">
        <v>424</v>
      </c>
    </row>
    <row r="10785" spans="1:3" x14ac:dyDescent="0.15">
      <c r="A10785" s="619" t="s">
        <v>1122</v>
      </c>
      <c r="B10785" s="618">
        <v>2013</v>
      </c>
      <c r="C10785" s="619" t="s">
        <v>424</v>
      </c>
    </row>
    <row r="10786" spans="1:3" x14ac:dyDescent="0.15">
      <c r="A10786" s="619" t="s">
        <v>1122</v>
      </c>
      <c r="B10786" s="618">
        <v>2013</v>
      </c>
      <c r="C10786" s="619" t="s">
        <v>1104</v>
      </c>
    </row>
    <row r="10787" spans="1:3" x14ac:dyDescent="0.15">
      <c r="A10787" s="619" t="s">
        <v>1122</v>
      </c>
      <c r="B10787" s="618">
        <v>2013</v>
      </c>
      <c r="C10787" s="619" t="s">
        <v>424</v>
      </c>
    </row>
    <row r="10788" spans="1:3" x14ac:dyDescent="0.15">
      <c r="A10788" s="619" t="s">
        <v>1122</v>
      </c>
      <c r="B10788" s="618">
        <v>2013</v>
      </c>
      <c r="C10788" s="619" t="s">
        <v>1080</v>
      </c>
    </row>
    <row r="10789" spans="1:3" x14ac:dyDescent="0.15">
      <c r="A10789" s="619" t="s">
        <v>1122</v>
      </c>
      <c r="B10789" s="618">
        <v>2013</v>
      </c>
      <c r="C10789" s="619" t="s">
        <v>424</v>
      </c>
    </row>
    <row r="10790" spans="1:3" x14ac:dyDescent="0.15">
      <c r="A10790" s="619" t="s">
        <v>1122</v>
      </c>
      <c r="B10790" s="618">
        <v>2013</v>
      </c>
      <c r="C10790" s="619" t="s">
        <v>1104</v>
      </c>
    </row>
    <row r="10791" spans="1:3" x14ac:dyDescent="0.15">
      <c r="A10791" s="619" t="s">
        <v>1122</v>
      </c>
      <c r="B10791" s="618">
        <v>2013</v>
      </c>
      <c r="C10791" s="619" t="s">
        <v>1080</v>
      </c>
    </row>
    <row r="10792" spans="1:3" x14ac:dyDescent="0.15">
      <c r="A10792" s="619" t="s">
        <v>1122</v>
      </c>
      <c r="B10792" s="618">
        <v>2013</v>
      </c>
      <c r="C10792" s="619" t="s">
        <v>424</v>
      </c>
    </row>
    <row r="10793" spans="1:3" x14ac:dyDescent="0.15">
      <c r="A10793" s="619" t="s">
        <v>1122</v>
      </c>
      <c r="B10793" s="618">
        <v>2013</v>
      </c>
      <c r="C10793" s="619" t="s">
        <v>1104</v>
      </c>
    </row>
    <row r="10794" spans="1:3" x14ac:dyDescent="0.15">
      <c r="A10794" s="619" t="s">
        <v>1122</v>
      </c>
      <c r="B10794" s="618">
        <v>2013</v>
      </c>
      <c r="C10794" s="619" t="s">
        <v>424</v>
      </c>
    </row>
    <row r="10795" spans="1:3" x14ac:dyDescent="0.15">
      <c r="A10795" s="619" t="s">
        <v>1122</v>
      </c>
      <c r="B10795" s="618">
        <v>2013</v>
      </c>
      <c r="C10795" s="619" t="s">
        <v>424</v>
      </c>
    </row>
    <row r="10796" spans="1:3" x14ac:dyDescent="0.15">
      <c r="A10796" s="619" t="s">
        <v>1122</v>
      </c>
      <c r="B10796" s="618">
        <v>2013</v>
      </c>
      <c r="C10796" s="619" t="s">
        <v>424</v>
      </c>
    </row>
    <row r="10797" spans="1:3" x14ac:dyDescent="0.15">
      <c r="A10797" s="619" t="s">
        <v>1122</v>
      </c>
      <c r="B10797" s="618">
        <v>2013</v>
      </c>
      <c r="C10797" s="619" t="s">
        <v>424</v>
      </c>
    </row>
    <row r="10798" spans="1:3" x14ac:dyDescent="0.15">
      <c r="A10798" s="619" t="s">
        <v>1122</v>
      </c>
      <c r="B10798" s="618">
        <v>2013</v>
      </c>
      <c r="C10798" s="619" t="s">
        <v>424</v>
      </c>
    </row>
    <row r="10799" spans="1:3" x14ac:dyDescent="0.15">
      <c r="A10799" s="619" t="s">
        <v>1122</v>
      </c>
      <c r="B10799" s="618">
        <v>2013</v>
      </c>
      <c r="C10799" s="619" t="s">
        <v>424</v>
      </c>
    </row>
    <row r="10800" spans="1:3" x14ac:dyDescent="0.15">
      <c r="A10800" s="619" t="s">
        <v>1122</v>
      </c>
      <c r="B10800" s="618">
        <v>2013</v>
      </c>
      <c r="C10800" s="619" t="s">
        <v>424</v>
      </c>
    </row>
    <row r="10801" spans="1:3" x14ac:dyDescent="0.15">
      <c r="A10801" s="619" t="s">
        <v>1122</v>
      </c>
      <c r="B10801" s="618">
        <v>2013</v>
      </c>
      <c r="C10801" s="619" t="s">
        <v>424</v>
      </c>
    </row>
    <row r="10802" spans="1:3" x14ac:dyDescent="0.15">
      <c r="A10802" s="619" t="s">
        <v>1122</v>
      </c>
      <c r="B10802" s="618">
        <v>2013</v>
      </c>
      <c r="C10802" s="619" t="s">
        <v>424</v>
      </c>
    </row>
    <row r="10803" spans="1:3" x14ac:dyDescent="0.15">
      <c r="A10803" s="619" t="s">
        <v>1122</v>
      </c>
      <c r="B10803" s="618">
        <v>2013</v>
      </c>
      <c r="C10803" s="619" t="s">
        <v>1080</v>
      </c>
    </row>
    <row r="10804" spans="1:3" x14ac:dyDescent="0.15">
      <c r="A10804" s="619" t="s">
        <v>1122</v>
      </c>
      <c r="B10804" s="618">
        <v>2013</v>
      </c>
      <c r="C10804" s="619" t="s">
        <v>424</v>
      </c>
    </row>
    <row r="10805" spans="1:3" x14ac:dyDescent="0.15">
      <c r="A10805" s="619" t="s">
        <v>1122</v>
      </c>
      <c r="B10805" s="618">
        <v>2013</v>
      </c>
      <c r="C10805" s="619" t="s">
        <v>424</v>
      </c>
    </row>
    <row r="10806" spans="1:3" x14ac:dyDescent="0.15">
      <c r="A10806" s="619" t="s">
        <v>1122</v>
      </c>
      <c r="B10806" s="618">
        <v>2013</v>
      </c>
      <c r="C10806" s="619" t="s">
        <v>424</v>
      </c>
    </row>
    <row r="10807" spans="1:3" x14ac:dyDescent="0.15">
      <c r="A10807" s="619" t="s">
        <v>1122</v>
      </c>
      <c r="B10807" s="618">
        <v>2013</v>
      </c>
      <c r="C10807" s="619" t="s">
        <v>424</v>
      </c>
    </row>
    <row r="10808" spans="1:3" x14ac:dyDescent="0.15">
      <c r="A10808" s="619" t="s">
        <v>1122</v>
      </c>
      <c r="B10808" s="618">
        <v>2013</v>
      </c>
      <c r="C10808" s="619" t="s">
        <v>424</v>
      </c>
    </row>
    <row r="10809" spans="1:3" x14ac:dyDescent="0.15">
      <c r="A10809" s="619" t="s">
        <v>1122</v>
      </c>
      <c r="B10809" s="618">
        <v>2013</v>
      </c>
      <c r="C10809" s="619" t="s">
        <v>424</v>
      </c>
    </row>
    <row r="10810" spans="1:3" x14ac:dyDescent="0.15">
      <c r="A10810" s="619" t="s">
        <v>1122</v>
      </c>
      <c r="B10810" s="618">
        <v>2013</v>
      </c>
      <c r="C10810" s="619" t="s">
        <v>424</v>
      </c>
    </row>
    <row r="10811" spans="1:3" x14ac:dyDescent="0.15">
      <c r="A10811" s="619" t="s">
        <v>1122</v>
      </c>
      <c r="B10811" s="618">
        <v>2013</v>
      </c>
      <c r="C10811" s="619" t="s">
        <v>424</v>
      </c>
    </row>
    <row r="10812" spans="1:3" x14ac:dyDescent="0.15">
      <c r="A10812" s="619" t="s">
        <v>1122</v>
      </c>
      <c r="B10812" s="618">
        <v>2013</v>
      </c>
      <c r="C10812" s="619" t="s">
        <v>424</v>
      </c>
    </row>
    <row r="10813" spans="1:3" x14ac:dyDescent="0.15">
      <c r="A10813" s="619" t="s">
        <v>1122</v>
      </c>
      <c r="B10813" s="618">
        <v>2013</v>
      </c>
      <c r="C10813" s="619" t="s">
        <v>424</v>
      </c>
    </row>
    <row r="10814" spans="1:3" x14ac:dyDescent="0.15">
      <c r="A10814" s="619" t="s">
        <v>1122</v>
      </c>
      <c r="B10814" s="618">
        <v>2013</v>
      </c>
      <c r="C10814" s="619" t="s">
        <v>424</v>
      </c>
    </row>
    <row r="10815" spans="1:3" x14ac:dyDescent="0.15">
      <c r="A10815" s="619" t="s">
        <v>1122</v>
      </c>
      <c r="B10815" s="618">
        <v>2013</v>
      </c>
      <c r="C10815" s="619" t="s">
        <v>1080</v>
      </c>
    </row>
    <row r="10816" spans="1:3" x14ac:dyDescent="0.15">
      <c r="A10816" s="619" t="s">
        <v>1122</v>
      </c>
      <c r="B10816" s="618">
        <v>2013</v>
      </c>
      <c r="C10816" s="619" t="s">
        <v>424</v>
      </c>
    </row>
    <row r="10817" spans="1:3" x14ac:dyDescent="0.15">
      <c r="A10817" s="619" t="s">
        <v>1122</v>
      </c>
      <c r="B10817" s="618">
        <v>2013</v>
      </c>
      <c r="C10817" s="619" t="s">
        <v>424</v>
      </c>
    </row>
    <row r="10818" spans="1:3" x14ac:dyDescent="0.15">
      <c r="A10818" s="619" t="s">
        <v>1122</v>
      </c>
      <c r="B10818" s="618">
        <v>2013</v>
      </c>
      <c r="C10818" s="619" t="s">
        <v>1104</v>
      </c>
    </row>
    <row r="10819" spans="1:3" x14ac:dyDescent="0.15">
      <c r="A10819" s="619" t="s">
        <v>1122</v>
      </c>
      <c r="B10819" s="618">
        <v>2013</v>
      </c>
      <c r="C10819" s="619" t="s">
        <v>424</v>
      </c>
    </row>
    <row r="10820" spans="1:3" x14ac:dyDescent="0.15">
      <c r="A10820" s="619" t="s">
        <v>1122</v>
      </c>
      <c r="B10820" s="618">
        <v>2013</v>
      </c>
      <c r="C10820" s="619" t="s">
        <v>424</v>
      </c>
    </row>
    <row r="10821" spans="1:3" x14ac:dyDescent="0.15">
      <c r="A10821" s="619" t="s">
        <v>1122</v>
      </c>
      <c r="B10821" s="618">
        <v>2013</v>
      </c>
      <c r="C10821" s="619" t="s">
        <v>424</v>
      </c>
    </row>
    <row r="10822" spans="1:3" x14ac:dyDescent="0.15">
      <c r="A10822" s="619" t="s">
        <v>1122</v>
      </c>
      <c r="B10822" s="618">
        <v>2013</v>
      </c>
      <c r="C10822" s="619" t="s">
        <v>424</v>
      </c>
    </row>
    <row r="10823" spans="1:3" x14ac:dyDescent="0.15">
      <c r="A10823" s="619" t="s">
        <v>1122</v>
      </c>
      <c r="B10823" s="618">
        <v>2013</v>
      </c>
      <c r="C10823" s="619" t="s">
        <v>424</v>
      </c>
    </row>
    <row r="10824" spans="1:3" x14ac:dyDescent="0.15">
      <c r="A10824" s="619" t="s">
        <v>1122</v>
      </c>
      <c r="B10824" s="618">
        <v>2013</v>
      </c>
      <c r="C10824" s="619" t="s">
        <v>424</v>
      </c>
    </row>
    <row r="10825" spans="1:3" x14ac:dyDescent="0.15">
      <c r="A10825" s="619" t="s">
        <v>1122</v>
      </c>
      <c r="B10825" s="618">
        <v>2013</v>
      </c>
      <c r="C10825" s="619" t="s">
        <v>424</v>
      </c>
    </row>
    <row r="10826" spans="1:3" x14ac:dyDescent="0.15">
      <c r="A10826" s="619" t="s">
        <v>1122</v>
      </c>
      <c r="B10826" s="618">
        <v>2013</v>
      </c>
      <c r="C10826" s="619" t="s">
        <v>424</v>
      </c>
    </row>
    <row r="10827" spans="1:3" x14ac:dyDescent="0.15">
      <c r="A10827" s="619" t="s">
        <v>1122</v>
      </c>
      <c r="B10827" s="618">
        <v>2013</v>
      </c>
      <c r="C10827" s="619" t="s">
        <v>1104</v>
      </c>
    </row>
    <row r="10828" spans="1:3" x14ac:dyDescent="0.15">
      <c r="A10828" s="619" t="s">
        <v>1122</v>
      </c>
      <c r="B10828" s="618">
        <v>2013</v>
      </c>
      <c r="C10828" s="619" t="s">
        <v>424</v>
      </c>
    </row>
    <row r="10829" spans="1:3" x14ac:dyDescent="0.15">
      <c r="A10829" s="619" t="s">
        <v>1122</v>
      </c>
      <c r="B10829" s="618">
        <v>2013</v>
      </c>
      <c r="C10829" s="619" t="s">
        <v>424</v>
      </c>
    </row>
    <row r="10830" spans="1:3" x14ac:dyDescent="0.15">
      <c r="A10830" s="619" t="s">
        <v>1122</v>
      </c>
      <c r="B10830" s="618">
        <v>2013</v>
      </c>
      <c r="C10830" s="619" t="s">
        <v>1103</v>
      </c>
    </row>
    <row r="10831" spans="1:3" x14ac:dyDescent="0.15">
      <c r="A10831" s="619" t="s">
        <v>1122</v>
      </c>
      <c r="B10831" s="618">
        <v>2013</v>
      </c>
      <c r="C10831" s="619" t="s">
        <v>1104</v>
      </c>
    </row>
    <row r="10832" spans="1:3" x14ac:dyDescent="0.15">
      <c r="A10832" s="619" t="s">
        <v>1122</v>
      </c>
      <c r="B10832" s="618">
        <v>2013</v>
      </c>
      <c r="C10832" s="619" t="s">
        <v>424</v>
      </c>
    </row>
    <row r="10833" spans="1:3" x14ac:dyDescent="0.15">
      <c r="A10833" s="619" t="s">
        <v>1122</v>
      </c>
      <c r="B10833" s="618">
        <v>2013</v>
      </c>
      <c r="C10833" s="619" t="s">
        <v>424</v>
      </c>
    </row>
    <row r="10834" spans="1:3" x14ac:dyDescent="0.15">
      <c r="A10834" s="619" t="s">
        <v>1122</v>
      </c>
      <c r="B10834" s="618">
        <v>2013</v>
      </c>
      <c r="C10834" s="619" t="s">
        <v>1080</v>
      </c>
    </row>
    <row r="10835" spans="1:3" x14ac:dyDescent="0.15">
      <c r="A10835" s="619" t="s">
        <v>1122</v>
      </c>
      <c r="B10835" s="618">
        <v>2013</v>
      </c>
      <c r="C10835" s="619" t="s">
        <v>1103</v>
      </c>
    </row>
    <row r="10836" spans="1:3" x14ac:dyDescent="0.15">
      <c r="A10836" s="619" t="s">
        <v>1122</v>
      </c>
      <c r="B10836" s="618">
        <v>2013</v>
      </c>
      <c r="C10836" s="619" t="s">
        <v>424</v>
      </c>
    </row>
    <row r="10837" spans="1:3" x14ac:dyDescent="0.15">
      <c r="A10837" s="619" t="s">
        <v>1122</v>
      </c>
      <c r="B10837" s="618">
        <v>2013</v>
      </c>
      <c r="C10837" s="619" t="s">
        <v>424</v>
      </c>
    </row>
    <row r="10838" spans="1:3" x14ac:dyDescent="0.15">
      <c r="A10838" s="619" t="s">
        <v>1122</v>
      </c>
      <c r="B10838" s="618">
        <v>2013</v>
      </c>
      <c r="C10838" s="619" t="s">
        <v>424</v>
      </c>
    </row>
    <row r="10839" spans="1:3" x14ac:dyDescent="0.15">
      <c r="A10839" s="619" t="s">
        <v>1122</v>
      </c>
      <c r="B10839" s="618">
        <v>2013</v>
      </c>
      <c r="C10839" s="619" t="s">
        <v>424</v>
      </c>
    </row>
    <row r="10840" spans="1:3" x14ac:dyDescent="0.15">
      <c r="A10840" s="619" t="s">
        <v>1122</v>
      </c>
      <c r="B10840" s="618">
        <v>2013</v>
      </c>
      <c r="C10840" s="619" t="s">
        <v>424</v>
      </c>
    </row>
    <row r="10841" spans="1:3" x14ac:dyDescent="0.15">
      <c r="A10841" s="619" t="s">
        <v>1122</v>
      </c>
      <c r="B10841" s="618">
        <v>2013</v>
      </c>
      <c r="C10841" s="619" t="s">
        <v>1104</v>
      </c>
    </row>
    <row r="10842" spans="1:3" x14ac:dyDescent="0.15">
      <c r="A10842" s="619" t="s">
        <v>1122</v>
      </c>
      <c r="B10842" s="618">
        <v>2013</v>
      </c>
      <c r="C10842" s="619" t="s">
        <v>424</v>
      </c>
    </row>
    <row r="10843" spans="1:3" x14ac:dyDescent="0.15">
      <c r="A10843" s="619" t="s">
        <v>1122</v>
      </c>
      <c r="B10843" s="618">
        <v>2013</v>
      </c>
      <c r="C10843" s="619" t="s">
        <v>424</v>
      </c>
    </row>
    <row r="10844" spans="1:3" x14ac:dyDescent="0.15">
      <c r="A10844" s="619" t="s">
        <v>1122</v>
      </c>
      <c r="B10844" s="618">
        <v>2013</v>
      </c>
      <c r="C10844" s="619" t="s">
        <v>424</v>
      </c>
    </row>
    <row r="10845" spans="1:3" x14ac:dyDescent="0.15">
      <c r="A10845" s="619" t="s">
        <v>1122</v>
      </c>
      <c r="B10845" s="618">
        <v>2013</v>
      </c>
      <c r="C10845" s="619" t="s">
        <v>424</v>
      </c>
    </row>
    <row r="10846" spans="1:3" x14ac:dyDescent="0.15">
      <c r="A10846" s="619" t="s">
        <v>1122</v>
      </c>
      <c r="B10846" s="618">
        <v>2013</v>
      </c>
      <c r="C10846" s="619" t="s">
        <v>1104</v>
      </c>
    </row>
    <row r="10847" spans="1:3" x14ac:dyDescent="0.15">
      <c r="A10847" s="619" t="s">
        <v>1122</v>
      </c>
      <c r="B10847" s="618">
        <v>2013</v>
      </c>
      <c r="C10847" s="619" t="s">
        <v>1108</v>
      </c>
    </row>
    <row r="10848" spans="1:3" x14ac:dyDescent="0.15">
      <c r="A10848" s="619" t="s">
        <v>1122</v>
      </c>
      <c r="B10848" s="618">
        <v>2013</v>
      </c>
      <c r="C10848" s="619" t="s">
        <v>1080</v>
      </c>
    </row>
    <row r="10849" spans="1:3" x14ac:dyDescent="0.15">
      <c r="A10849" s="619" t="s">
        <v>1122</v>
      </c>
      <c r="B10849" s="618">
        <v>2013</v>
      </c>
      <c r="C10849" s="619" t="s">
        <v>1080</v>
      </c>
    </row>
    <row r="10850" spans="1:3" x14ac:dyDescent="0.15">
      <c r="A10850" s="619" t="s">
        <v>1122</v>
      </c>
      <c r="B10850" s="618">
        <v>2013</v>
      </c>
      <c r="C10850" s="619" t="s">
        <v>424</v>
      </c>
    </row>
    <row r="10851" spans="1:3" x14ac:dyDescent="0.15">
      <c r="A10851" s="619" t="s">
        <v>1122</v>
      </c>
      <c r="B10851" s="618">
        <v>2013</v>
      </c>
      <c r="C10851" s="619" t="s">
        <v>424</v>
      </c>
    </row>
    <row r="10852" spans="1:3" x14ac:dyDescent="0.15">
      <c r="A10852" s="619" t="s">
        <v>1122</v>
      </c>
      <c r="B10852" s="618">
        <v>2013</v>
      </c>
      <c r="C10852" s="619" t="s">
        <v>1080</v>
      </c>
    </row>
    <row r="10853" spans="1:3" x14ac:dyDescent="0.15">
      <c r="A10853" s="619" t="s">
        <v>1122</v>
      </c>
      <c r="B10853" s="618">
        <v>2013</v>
      </c>
      <c r="C10853" s="619" t="s">
        <v>424</v>
      </c>
    </row>
    <row r="10854" spans="1:3" x14ac:dyDescent="0.15">
      <c r="A10854" s="619" t="s">
        <v>1122</v>
      </c>
      <c r="B10854" s="618">
        <v>2013</v>
      </c>
      <c r="C10854" s="619" t="s">
        <v>424</v>
      </c>
    </row>
    <row r="10855" spans="1:3" x14ac:dyDescent="0.15">
      <c r="A10855" s="619" t="s">
        <v>1122</v>
      </c>
      <c r="B10855" s="618">
        <v>2013</v>
      </c>
      <c r="C10855" s="619" t="s">
        <v>424</v>
      </c>
    </row>
    <row r="10856" spans="1:3" x14ac:dyDescent="0.15">
      <c r="A10856" s="619" t="s">
        <v>1122</v>
      </c>
      <c r="B10856" s="618">
        <v>2013</v>
      </c>
      <c r="C10856" s="619" t="s">
        <v>424</v>
      </c>
    </row>
    <row r="10857" spans="1:3" x14ac:dyDescent="0.15">
      <c r="A10857" s="619" t="s">
        <v>1122</v>
      </c>
      <c r="B10857" s="618">
        <v>2013</v>
      </c>
      <c r="C10857" s="619" t="s">
        <v>424</v>
      </c>
    </row>
    <row r="10858" spans="1:3" x14ac:dyDescent="0.15">
      <c r="A10858" s="619" t="s">
        <v>1122</v>
      </c>
      <c r="B10858" s="618">
        <v>2013</v>
      </c>
      <c r="C10858" s="619" t="s">
        <v>424</v>
      </c>
    </row>
    <row r="10859" spans="1:3" x14ac:dyDescent="0.15">
      <c r="A10859" s="619" t="s">
        <v>1122</v>
      </c>
      <c r="B10859" s="618">
        <v>2013</v>
      </c>
      <c r="C10859" s="619" t="s">
        <v>424</v>
      </c>
    </row>
    <row r="10860" spans="1:3" x14ac:dyDescent="0.15">
      <c r="A10860" s="619" t="s">
        <v>1122</v>
      </c>
      <c r="B10860" s="618">
        <v>2013</v>
      </c>
      <c r="C10860" s="619" t="s">
        <v>424</v>
      </c>
    </row>
    <row r="10861" spans="1:3" x14ac:dyDescent="0.15">
      <c r="A10861" s="619" t="s">
        <v>1122</v>
      </c>
      <c r="B10861" s="618">
        <v>2013</v>
      </c>
      <c r="C10861" s="619" t="s">
        <v>424</v>
      </c>
    </row>
    <row r="10862" spans="1:3" x14ac:dyDescent="0.15">
      <c r="A10862" s="619" t="s">
        <v>1122</v>
      </c>
      <c r="B10862" s="618">
        <v>2013</v>
      </c>
      <c r="C10862" s="619" t="s">
        <v>424</v>
      </c>
    </row>
    <row r="10863" spans="1:3" x14ac:dyDescent="0.15">
      <c r="A10863" s="619" t="s">
        <v>1122</v>
      </c>
      <c r="B10863" s="618">
        <v>2013</v>
      </c>
      <c r="C10863" s="619" t="s">
        <v>424</v>
      </c>
    </row>
    <row r="10864" spans="1:3" x14ac:dyDescent="0.15">
      <c r="A10864" s="619" t="s">
        <v>1122</v>
      </c>
      <c r="B10864" s="618">
        <v>2013</v>
      </c>
      <c r="C10864" s="619" t="s">
        <v>424</v>
      </c>
    </row>
    <row r="10865" spans="1:3" x14ac:dyDescent="0.15">
      <c r="A10865" s="619" t="s">
        <v>1122</v>
      </c>
      <c r="B10865" s="618">
        <v>2013</v>
      </c>
      <c r="C10865" s="619" t="s">
        <v>1104</v>
      </c>
    </row>
    <row r="10866" spans="1:3" x14ac:dyDescent="0.15">
      <c r="A10866" s="619" t="s">
        <v>1122</v>
      </c>
      <c r="B10866" s="618">
        <v>2013</v>
      </c>
      <c r="C10866" s="619" t="s">
        <v>424</v>
      </c>
    </row>
    <row r="10867" spans="1:3" x14ac:dyDescent="0.15">
      <c r="A10867" s="619" t="s">
        <v>1122</v>
      </c>
      <c r="B10867" s="618">
        <v>2013</v>
      </c>
      <c r="C10867" s="619" t="s">
        <v>424</v>
      </c>
    </row>
    <row r="10868" spans="1:3" x14ac:dyDescent="0.15">
      <c r="A10868" s="619" t="s">
        <v>1122</v>
      </c>
      <c r="B10868" s="618">
        <v>2013</v>
      </c>
      <c r="C10868" s="619" t="s">
        <v>424</v>
      </c>
    </row>
    <row r="10869" spans="1:3" x14ac:dyDescent="0.15">
      <c r="A10869" s="619" t="s">
        <v>1122</v>
      </c>
      <c r="B10869" s="618">
        <v>2013</v>
      </c>
      <c r="C10869" s="619" t="s">
        <v>424</v>
      </c>
    </row>
    <row r="10870" spans="1:3" x14ac:dyDescent="0.15">
      <c r="A10870" s="619" t="s">
        <v>1122</v>
      </c>
      <c r="B10870" s="618">
        <v>2013</v>
      </c>
      <c r="C10870" s="619" t="s">
        <v>424</v>
      </c>
    </row>
    <row r="10871" spans="1:3" x14ac:dyDescent="0.15">
      <c r="A10871" s="619" t="s">
        <v>1122</v>
      </c>
      <c r="B10871" s="618">
        <v>2013</v>
      </c>
      <c r="C10871" s="619" t="s">
        <v>424</v>
      </c>
    </row>
    <row r="10872" spans="1:3" x14ac:dyDescent="0.15">
      <c r="A10872" s="619" t="s">
        <v>1122</v>
      </c>
      <c r="B10872" s="618">
        <v>2013</v>
      </c>
      <c r="C10872" s="619" t="s">
        <v>424</v>
      </c>
    </row>
    <row r="10873" spans="1:3" x14ac:dyDescent="0.15">
      <c r="A10873" s="619" t="s">
        <v>1122</v>
      </c>
      <c r="B10873" s="618">
        <v>2013</v>
      </c>
      <c r="C10873" s="619" t="s">
        <v>424</v>
      </c>
    </row>
    <row r="10874" spans="1:3" x14ac:dyDescent="0.15">
      <c r="A10874" s="619" t="s">
        <v>1122</v>
      </c>
      <c r="B10874" s="618">
        <v>2013</v>
      </c>
      <c r="C10874" s="619" t="s">
        <v>424</v>
      </c>
    </row>
    <row r="10875" spans="1:3" x14ac:dyDescent="0.15">
      <c r="A10875" s="619" t="s">
        <v>1122</v>
      </c>
      <c r="B10875" s="618">
        <v>2013</v>
      </c>
      <c r="C10875" s="619" t="s">
        <v>424</v>
      </c>
    </row>
    <row r="10876" spans="1:3" x14ac:dyDescent="0.15">
      <c r="A10876" s="619" t="s">
        <v>1122</v>
      </c>
      <c r="B10876" s="618">
        <v>2013</v>
      </c>
      <c r="C10876" s="619" t="s">
        <v>424</v>
      </c>
    </row>
    <row r="10877" spans="1:3" x14ac:dyDescent="0.15">
      <c r="A10877" s="619" t="s">
        <v>1122</v>
      </c>
      <c r="B10877" s="618">
        <v>2013</v>
      </c>
      <c r="C10877" s="619" t="s">
        <v>424</v>
      </c>
    </row>
    <row r="10878" spans="1:3" x14ac:dyDescent="0.15">
      <c r="A10878" s="619" t="s">
        <v>1122</v>
      </c>
      <c r="B10878" s="618">
        <v>2013</v>
      </c>
      <c r="C10878" s="619" t="s">
        <v>424</v>
      </c>
    </row>
    <row r="10879" spans="1:3" x14ac:dyDescent="0.15">
      <c r="A10879" s="619" t="s">
        <v>1122</v>
      </c>
      <c r="B10879" s="618">
        <v>2013</v>
      </c>
      <c r="C10879" s="619" t="s">
        <v>424</v>
      </c>
    </row>
    <row r="10880" spans="1:3" x14ac:dyDescent="0.15">
      <c r="A10880" s="619" t="s">
        <v>1122</v>
      </c>
      <c r="B10880" s="618">
        <v>2013</v>
      </c>
      <c r="C10880" s="619" t="s">
        <v>424</v>
      </c>
    </row>
    <row r="10881" spans="1:3" x14ac:dyDescent="0.15">
      <c r="A10881" s="619" t="s">
        <v>1122</v>
      </c>
      <c r="B10881" s="618">
        <v>2013</v>
      </c>
      <c r="C10881" s="619" t="s">
        <v>424</v>
      </c>
    </row>
    <row r="10882" spans="1:3" x14ac:dyDescent="0.15">
      <c r="A10882" s="619" t="s">
        <v>1122</v>
      </c>
      <c r="B10882" s="618">
        <v>2013</v>
      </c>
      <c r="C10882" s="619" t="s">
        <v>424</v>
      </c>
    </row>
    <row r="10883" spans="1:3" x14ac:dyDescent="0.15">
      <c r="A10883" s="619" t="s">
        <v>1122</v>
      </c>
      <c r="B10883" s="618">
        <v>2013</v>
      </c>
      <c r="C10883" s="619" t="s">
        <v>424</v>
      </c>
    </row>
    <row r="10884" spans="1:3" x14ac:dyDescent="0.15">
      <c r="A10884" s="619" t="s">
        <v>1122</v>
      </c>
      <c r="B10884" s="618">
        <v>2013</v>
      </c>
      <c r="C10884" s="619" t="s">
        <v>424</v>
      </c>
    </row>
    <row r="10885" spans="1:3" x14ac:dyDescent="0.15">
      <c r="A10885" s="619" t="s">
        <v>1122</v>
      </c>
      <c r="B10885" s="618">
        <v>2013</v>
      </c>
      <c r="C10885" s="619" t="s">
        <v>424</v>
      </c>
    </row>
    <row r="10886" spans="1:3" x14ac:dyDescent="0.15">
      <c r="A10886" s="619" t="s">
        <v>1122</v>
      </c>
      <c r="B10886" s="618">
        <v>2013</v>
      </c>
      <c r="C10886" s="619" t="s">
        <v>424</v>
      </c>
    </row>
    <row r="10887" spans="1:3" x14ac:dyDescent="0.15">
      <c r="A10887" s="619" t="s">
        <v>1122</v>
      </c>
      <c r="B10887" s="618">
        <v>2013</v>
      </c>
      <c r="C10887" s="619" t="s">
        <v>424</v>
      </c>
    </row>
    <row r="10888" spans="1:3" x14ac:dyDescent="0.15">
      <c r="A10888" s="619" t="s">
        <v>1122</v>
      </c>
      <c r="B10888" s="618">
        <v>2013</v>
      </c>
      <c r="C10888" s="619" t="s">
        <v>424</v>
      </c>
    </row>
    <row r="10889" spans="1:3" x14ac:dyDescent="0.15">
      <c r="A10889" s="619" t="s">
        <v>1122</v>
      </c>
      <c r="B10889" s="618">
        <v>2013</v>
      </c>
      <c r="C10889" s="619" t="s">
        <v>424</v>
      </c>
    </row>
    <row r="10890" spans="1:3" x14ac:dyDescent="0.15">
      <c r="A10890" s="619" t="s">
        <v>1122</v>
      </c>
      <c r="B10890" s="618">
        <v>2013</v>
      </c>
      <c r="C10890" s="619" t="s">
        <v>424</v>
      </c>
    </row>
    <row r="10891" spans="1:3" x14ac:dyDescent="0.15">
      <c r="A10891" s="619" t="s">
        <v>1122</v>
      </c>
      <c r="B10891" s="618">
        <v>2013</v>
      </c>
      <c r="C10891" s="619" t="s">
        <v>424</v>
      </c>
    </row>
    <row r="10892" spans="1:3" x14ac:dyDescent="0.15">
      <c r="A10892" s="619" t="s">
        <v>1122</v>
      </c>
      <c r="B10892" s="618">
        <v>2013</v>
      </c>
      <c r="C10892" s="619" t="s">
        <v>424</v>
      </c>
    </row>
    <row r="10893" spans="1:3" x14ac:dyDescent="0.15">
      <c r="A10893" s="619" t="s">
        <v>1122</v>
      </c>
      <c r="B10893" s="618">
        <v>2013</v>
      </c>
      <c r="C10893" s="619" t="s">
        <v>424</v>
      </c>
    </row>
    <row r="10894" spans="1:3" x14ac:dyDescent="0.15">
      <c r="A10894" s="619" t="s">
        <v>1122</v>
      </c>
      <c r="B10894" s="618">
        <v>2013</v>
      </c>
      <c r="C10894" s="619" t="s">
        <v>424</v>
      </c>
    </row>
    <row r="10895" spans="1:3" x14ac:dyDescent="0.15">
      <c r="A10895" s="619" t="s">
        <v>1122</v>
      </c>
      <c r="B10895" s="618">
        <v>2013</v>
      </c>
      <c r="C10895" s="619" t="s">
        <v>424</v>
      </c>
    </row>
    <row r="10896" spans="1:3" x14ac:dyDescent="0.15">
      <c r="A10896" s="619" t="s">
        <v>1122</v>
      </c>
      <c r="B10896" s="618">
        <v>2013</v>
      </c>
      <c r="C10896" s="619" t="s">
        <v>424</v>
      </c>
    </row>
    <row r="10897" spans="1:3" x14ac:dyDescent="0.15">
      <c r="A10897" s="619" t="s">
        <v>1122</v>
      </c>
      <c r="B10897" s="618">
        <v>2013</v>
      </c>
      <c r="C10897" s="619" t="s">
        <v>424</v>
      </c>
    </row>
    <row r="10898" spans="1:3" x14ac:dyDescent="0.15">
      <c r="A10898" s="619" t="s">
        <v>1122</v>
      </c>
      <c r="B10898" s="618">
        <v>2013</v>
      </c>
      <c r="C10898" s="619" t="s">
        <v>424</v>
      </c>
    </row>
    <row r="10899" spans="1:3" x14ac:dyDescent="0.15">
      <c r="A10899" s="619" t="s">
        <v>1122</v>
      </c>
      <c r="B10899" s="618">
        <v>2013</v>
      </c>
      <c r="C10899" s="619" t="s">
        <v>424</v>
      </c>
    </row>
    <row r="10900" spans="1:3" x14ac:dyDescent="0.15">
      <c r="A10900" s="619" t="s">
        <v>1122</v>
      </c>
      <c r="B10900" s="618">
        <v>2013</v>
      </c>
      <c r="C10900" s="619" t="s">
        <v>424</v>
      </c>
    </row>
    <row r="10901" spans="1:3" x14ac:dyDescent="0.15">
      <c r="A10901" s="619" t="s">
        <v>1122</v>
      </c>
      <c r="B10901" s="618">
        <v>2013</v>
      </c>
      <c r="C10901" s="619" t="s">
        <v>424</v>
      </c>
    </row>
    <row r="10902" spans="1:3" x14ac:dyDescent="0.15">
      <c r="A10902" s="619" t="s">
        <v>1122</v>
      </c>
      <c r="B10902" s="618">
        <v>2013</v>
      </c>
      <c r="C10902" s="619" t="s">
        <v>424</v>
      </c>
    </row>
    <row r="10903" spans="1:3" x14ac:dyDescent="0.15">
      <c r="A10903" s="619" t="s">
        <v>1122</v>
      </c>
      <c r="B10903" s="618">
        <v>2013</v>
      </c>
      <c r="C10903" s="619" t="s">
        <v>424</v>
      </c>
    </row>
    <row r="10904" spans="1:3" x14ac:dyDescent="0.15">
      <c r="A10904" s="619" t="s">
        <v>1122</v>
      </c>
      <c r="B10904" s="618">
        <v>2013</v>
      </c>
      <c r="C10904" s="619" t="s">
        <v>424</v>
      </c>
    </row>
    <row r="10905" spans="1:3" x14ac:dyDescent="0.15">
      <c r="A10905" s="619" t="s">
        <v>1122</v>
      </c>
      <c r="B10905" s="618">
        <v>2013</v>
      </c>
      <c r="C10905" s="619" t="s">
        <v>424</v>
      </c>
    </row>
    <row r="10906" spans="1:3" x14ac:dyDescent="0.15">
      <c r="A10906" s="619" t="s">
        <v>1122</v>
      </c>
      <c r="B10906" s="618">
        <v>2013</v>
      </c>
      <c r="C10906" s="619" t="s">
        <v>424</v>
      </c>
    </row>
    <row r="10907" spans="1:3" x14ac:dyDescent="0.15">
      <c r="A10907" s="619" t="s">
        <v>1122</v>
      </c>
      <c r="B10907" s="618">
        <v>2013</v>
      </c>
      <c r="C10907" s="619" t="s">
        <v>424</v>
      </c>
    </row>
    <row r="10908" spans="1:3" x14ac:dyDescent="0.15">
      <c r="A10908" s="619" t="s">
        <v>1122</v>
      </c>
      <c r="B10908" s="618">
        <v>2013</v>
      </c>
      <c r="C10908" s="619" t="s">
        <v>424</v>
      </c>
    </row>
    <row r="10909" spans="1:3" x14ac:dyDescent="0.15">
      <c r="A10909" s="619" t="s">
        <v>1122</v>
      </c>
      <c r="B10909" s="618">
        <v>2013</v>
      </c>
      <c r="C10909" s="619" t="s">
        <v>424</v>
      </c>
    </row>
    <row r="10910" spans="1:3" x14ac:dyDescent="0.15">
      <c r="A10910" s="619" t="s">
        <v>1122</v>
      </c>
      <c r="B10910" s="618">
        <v>2013</v>
      </c>
      <c r="C10910" s="619" t="s">
        <v>424</v>
      </c>
    </row>
    <row r="10911" spans="1:3" x14ac:dyDescent="0.15">
      <c r="A10911" s="619" t="s">
        <v>1122</v>
      </c>
      <c r="B10911" s="618">
        <v>2013</v>
      </c>
      <c r="C10911" s="619" t="s">
        <v>424</v>
      </c>
    </row>
    <row r="10912" spans="1:3" x14ac:dyDescent="0.15">
      <c r="A10912" s="619" t="s">
        <v>1122</v>
      </c>
      <c r="B10912" s="618">
        <v>2013</v>
      </c>
      <c r="C10912" s="619" t="s">
        <v>424</v>
      </c>
    </row>
    <row r="10913" spans="1:3" x14ac:dyDescent="0.15">
      <c r="A10913" s="619" t="s">
        <v>1122</v>
      </c>
      <c r="B10913" s="618">
        <v>2013</v>
      </c>
      <c r="C10913" s="619" t="s">
        <v>424</v>
      </c>
    </row>
    <row r="10914" spans="1:3" x14ac:dyDescent="0.15">
      <c r="A10914" s="619" t="s">
        <v>1122</v>
      </c>
      <c r="B10914" s="618">
        <v>2013</v>
      </c>
      <c r="C10914" s="619" t="s">
        <v>424</v>
      </c>
    </row>
    <row r="10915" spans="1:3" x14ac:dyDescent="0.15">
      <c r="A10915" s="619" t="s">
        <v>1122</v>
      </c>
      <c r="B10915" s="618">
        <v>2013</v>
      </c>
      <c r="C10915" s="619" t="s">
        <v>424</v>
      </c>
    </row>
    <row r="10916" spans="1:3" x14ac:dyDescent="0.15">
      <c r="A10916" s="619" t="s">
        <v>1122</v>
      </c>
      <c r="B10916" s="618">
        <v>2013</v>
      </c>
      <c r="C10916" s="619" t="s">
        <v>424</v>
      </c>
    </row>
    <row r="10917" spans="1:3" x14ac:dyDescent="0.15">
      <c r="A10917" s="619" t="s">
        <v>1122</v>
      </c>
      <c r="B10917" s="618">
        <v>2013</v>
      </c>
      <c r="C10917" s="619" t="s">
        <v>424</v>
      </c>
    </row>
    <row r="10918" spans="1:3" x14ac:dyDescent="0.15">
      <c r="A10918" s="619" t="s">
        <v>1122</v>
      </c>
      <c r="B10918" s="618">
        <v>2013</v>
      </c>
      <c r="C10918" s="619" t="s">
        <v>424</v>
      </c>
    </row>
    <row r="10919" spans="1:3" x14ac:dyDescent="0.15">
      <c r="A10919" s="619" t="s">
        <v>1122</v>
      </c>
      <c r="B10919" s="618">
        <v>2013</v>
      </c>
      <c r="C10919" s="619" t="s">
        <v>424</v>
      </c>
    </row>
    <row r="10920" spans="1:3" x14ac:dyDescent="0.15">
      <c r="A10920" s="619" t="s">
        <v>1122</v>
      </c>
      <c r="B10920" s="618">
        <v>2013</v>
      </c>
      <c r="C10920" s="619" t="s">
        <v>424</v>
      </c>
    </row>
    <row r="10921" spans="1:3" x14ac:dyDescent="0.15">
      <c r="A10921" s="619" t="s">
        <v>1122</v>
      </c>
      <c r="B10921" s="618">
        <v>2013</v>
      </c>
      <c r="C10921" s="619" t="s">
        <v>424</v>
      </c>
    </row>
    <row r="10922" spans="1:3" x14ac:dyDescent="0.15">
      <c r="A10922" s="619" t="s">
        <v>1122</v>
      </c>
      <c r="B10922" s="618">
        <v>2013</v>
      </c>
      <c r="C10922" s="619" t="s">
        <v>424</v>
      </c>
    </row>
    <row r="10923" spans="1:3" x14ac:dyDescent="0.15">
      <c r="A10923" s="619" t="s">
        <v>1122</v>
      </c>
      <c r="B10923" s="618">
        <v>2013</v>
      </c>
      <c r="C10923" s="619" t="s">
        <v>424</v>
      </c>
    </row>
    <row r="10924" spans="1:3" x14ac:dyDescent="0.15">
      <c r="A10924" s="619" t="s">
        <v>1122</v>
      </c>
      <c r="B10924" s="618">
        <v>2013</v>
      </c>
      <c r="C10924" s="619" t="s">
        <v>424</v>
      </c>
    </row>
    <row r="10925" spans="1:3" x14ac:dyDescent="0.15">
      <c r="A10925" s="619" t="s">
        <v>1122</v>
      </c>
      <c r="B10925" s="618">
        <v>2013</v>
      </c>
      <c r="C10925" s="619" t="s">
        <v>424</v>
      </c>
    </row>
    <row r="10926" spans="1:3" x14ac:dyDescent="0.15">
      <c r="A10926" s="619" t="s">
        <v>1122</v>
      </c>
      <c r="B10926" s="618">
        <v>2013</v>
      </c>
      <c r="C10926" s="619" t="s">
        <v>424</v>
      </c>
    </row>
    <row r="10927" spans="1:3" x14ac:dyDescent="0.15">
      <c r="A10927" s="619" t="s">
        <v>1122</v>
      </c>
      <c r="B10927" s="618">
        <v>2013</v>
      </c>
      <c r="C10927" s="619" t="s">
        <v>1107</v>
      </c>
    </row>
    <row r="10928" spans="1:3" x14ac:dyDescent="0.15">
      <c r="A10928" s="619" t="s">
        <v>1122</v>
      </c>
      <c r="B10928" s="618">
        <v>2013</v>
      </c>
      <c r="C10928" s="619" t="s">
        <v>1108</v>
      </c>
    </row>
    <row r="10929" spans="1:3" x14ac:dyDescent="0.15">
      <c r="A10929" s="619" t="s">
        <v>1122</v>
      </c>
      <c r="B10929" s="618">
        <v>2013</v>
      </c>
      <c r="C10929" s="619" t="s">
        <v>424</v>
      </c>
    </row>
    <row r="10930" spans="1:3" x14ac:dyDescent="0.15">
      <c r="A10930" s="619" t="s">
        <v>1122</v>
      </c>
      <c r="B10930" s="618">
        <v>2013</v>
      </c>
      <c r="C10930" s="619" t="s">
        <v>1104</v>
      </c>
    </row>
    <row r="10931" spans="1:3" x14ac:dyDescent="0.15">
      <c r="A10931" s="619" t="s">
        <v>1122</v>
      </c>
      <c r="B10931" s="618">
        <v>2013</v>
      </c>
      <c r="C10931" s="619" t="s">
        <v>1104</v>
      </c>
    </row>
    <row r="10932" spans="1:3" x14ac:dyDescent="0.15">
      <c r="A10932" s="619" t="s">
        <v>1122</v>
      </c>
      <c r="B10932" s="618">
        <v>2013</v>
      </c>
      <c r="C10932" s="619" t="s">
        <v>1108</v>
      </c>
    </row>
    <row r="10933" spans="1:3" x14ac:dyDescent="0.15">
      <c r="A10933" s="619" t="s">
        <v>1122</v>
      </c>
      <c r="B10933" s="618">
        <v>2013</v>
      </c>
      <c r="C10933" s="619" t="s">
        <v>1104</v>
      </c>
    </row>
    <row r="10934" spans="1:3" x14ac:dyDescent="0.15">
      <c r="A10934" s="619" t="s">
        <v>1122</v>
      </c>
      <c r="B10934" s="618">
        <v>2013</v>
      </c>
      <c r="C10934" s="619" t="s">
        <v>424</v>
      </c>
    </row>
    <row r="10935" spans="1:3" x14ac:dyDescent="0.15">
      <c r="A10935" s="619" t="s">
        <v>1122</v>
      </c>
      <c r="B10935" s="618">
        <v>2013</v>
      </c>
      <c r="C10935" s="619" t="s">
        <v>1080</v>
      </c>
    </row>
    <row r="10936" spans="1:3" x14ac:dyDescent="0.15">
      <c r="A10936" s="619" t="s">
        <v>1122</v>
      </c>
      <c r="B10936" s="618">
        <v>2013</v>
      </c>
      <c r="C10936" s="619" t="s">
        <v>1080</v>
      </c>
    </row>
    <row r="10937" spans="1:3" x14ac:dyDescent="0.15">
      <c r="A10937" s="619" t="s">
        <v>1122</v>
      </c>
      <c r="B10937" s="618">
        <v>2013</v>
      </c>
      <c r="C10937" s="619" t="s">
        <v>424</v>
      </c>
    </row>
    <row r="10938" spans="1:3" x14ac:dyDescent="0.15">
      <c r="A10938" s="619" t="s">
        <v>1122</v>
      </c>
      <c r="B10938" s="618">
        <v>2013</v>
      </c>
      <c r="C10938" s="619" t="s">
        <v>424</v>
      </c>
    </row>
    <row r="10939" spans="1:3" x14ac:dyDescent="0.15">
      <c r="A10939" s="619" t="s">
        <v>1122</v>
      </c>
      <c r="B10939" s="618">
        <v>2013</v>
      </c>
      <c r="C10939" s="619" t="s">
        <v>424</v>
      </c>
    </row>
    <row r="10940" spans="1:3" x14ac:dyDescent="0.15">
      <c r="A10940" s="619" t="s">
        <v>1122</v>
      </c>
      <c r="B10940" s="618">
        <v>2013</v>
      </c>
      <c r="C10940" s="619" t="s">
        <v>424</v>
      </c>
    </row>
    <row r="10941" spans="1:3" x14ac:dyDescent="0.15">
      <c r="A10941" s="619" t="s">
        <v>1122</v>
      </c>
      <c r="B10941" s="618">
        <v>2013</v>
      </c>
      <c r="C10941" s="619" t="s">
        <v>424</v>
      </c>
    </row>
    <row r="10942" spans="1:3" x14ac:dyDescent="0.15">
      <c r="A10942" s="619" t="s">
        <v>1122</v>
      </c>
      <c r="B10942" s="618">
        <v>2013</v>
      </c>
      <c r="C10942" s="619" t="s">
        <v>424</v>
      </c>
    </row>
    <row r="10943" spans="1:3" x14ac:dyDescent="0.15">
      <c r="A10943" s="619" t="s">
        <v>1122</v>
      </c>
      <c r="B10943" s="618">
        <v>2013</v>
      </c>
      <c r="C10943" s="619" t="s">
        <v>1104</v>
      </c>
    </row>
    <row r="10944" spans="1:3" x14ac:dyDescent="0.15">
      <c r="A10944" s="619" t="s">
        <v>1122</v>
      </c>
      <c r="B10944" s="618">
        <v>2013</v>
      </c>
      <c r="C10944" s="619" t="s">
        <v>424</v>
      </c>
    </row>
    <row r="10945" spans="1:3" x14ac:dyDescent="0.15">
      <c r="A10945" s="619" t="s">
        <v>1122</v>
      </c>
      <c r="B10945" s="618">
        <v>2013</v>
      </c>
      <c r="C10945" s="619" t="s">
        <v>424</v>
      </c>
    </row>
    <row r="10946" spans="1:3" x14ac:dyDescent="0.15">
      <c r="A10946" s="619" t="s">
        <v>1122</v>
      </c>
      <c r="B10946" s="618">
        <v>2013</v>
      </c>
      <c r="C10946" s="619" t="s">
        <v>424</v>
      </c>
    </row>
    <row r="10947" spans="1:3" x14ac:dyDescent="0.15">
      <c r="A10947" s="619" t="s">
        <v>1122</v>
      </c>
      <c r="B10947" s="618">
        <v>2013</v>
      </c>
      <c r="C10947" s="619" t="s">
        <v>424</v>
      </c>
    </row>
    <row r="10948" spans="1:3" x14ac:dyDescent="0.15">
      <c r="A10948" s="619" t="s">
        <v>1122</v>
      </c>
      <c r="B10948" s="618">
        <v>2013</v>
      </c>
      <c r="C10948" s="619" t="s">
        <v>424</v>
      </c>
    </row>
    <row r="10949" spans="1:3" x14ac:dyDescent="0.15">
      <c r="A10949" s="619" t="s">
        <v>1122</v>
      </c>
      <c r="B10949" s="618">
        <v>2013</v>
      </c>
      <c r="C10949" s="619" t="s">
        <v>1103</v>
      </c>
    </row>
    <row r="10950" spans="1:3" x14ac:dyDescent="0.15">
      <c r="A10950" s="619" t="s">
        <v>1122</v>
      </c>
      <c r="B10950" s="618">
        <v>2013</v>
      </c>
      <c r="C10950" s="619" t="s">
        <v>1108</v>
      </c>
    </row>
    <row r="10951" spans="1:3" x14ac:dyDescent="0.15">
      <c r="A10951" s="619" t="s">
        <v>1122</v>
      </c>
      <c r="B10951" s="618">
        <v>2013</v>
      </c>
      <c r="C10951" s="619" t="s">
        <v>1110</v>
      </c>
    </row>
    <row r="10952" spans="1:3" x14ac:dyDescent="0.15">
      <c r="A10952" s="619" t="s">
        <v>1122</v>
      </c>
      <c r="B10952" s="618">
        <v>2013</v>
      </c>
      <c r="C10952" s="619" t="s">
        <v>1108</v>
      </c>
    </row>
    <row r="10953" spans="1:3" x14ac:dyDescent="0.15">
      <c r="A10953" s="619" t="s">
        <v>1122</v>
      </c>
      <c r="B10953" s="618">
        <v>2013</v>
      </c>
      <c r="C10953" s="619" t="s">
        <v>1108</v>
      </c>
    </row>
    <row r="10954" spans="1:3" x14ac:dyDescent="0.15">
      <c r="A10954" s="619" t="s">
        <v>1122</v>
      </c>
      <c r="B10954" s="618">
        <v>2013</v>
      </c>
      <c r="C10954" s="619" t="s">
        <v>424</v>
      </c>
    </row>
    <row r="10955" spans="1:3" x14ac:dyDescent="0.15">
      <c r="A10955" s="619" t="s">
        <v>1122</v>
      </c>
      <c r="B10955" s="618">
        <v>2013</v>
      </c>
      <c r="C10955" s="619" t="s">
        <v>424</v>
      </c>
    </row>
    <row r="10956" spans="1:3" x14ac:dyDescent="0.15">
      <c r="A10956" s="619" t="s">
        <v>1122</v>
      </c>
      <c r="B10956" s="618">
        <v>2013</v>
      </c>
      <c r="C10956" s="619" t="s">
        <v>424</v>
      </c>
    </row>
    <row r="10957" spans="1:3" x14ac:dyDescent="0.15">
      <c r="A10957" s="619" t="s">
        <v>1122</v>
      </c>
      <c r="B10957" s="618">
        <v>2013</v>
      </c>
      <c r="C10957" s="619" t="s">
        <v>424</v>
      </c>
    </row>
    <row r="10958" spans="1:3" x14ac:dyDescent="0.15">
      <c r="A10958" s="619" t="s">
        <v>1122</v>
      </c>
      <c r="B10958" s="618">
        <v>2013</v>
      </c>
      <c r="C10958" s="619" t="s">
        <v>424</v>
      </c>
    </row>
    <row r="10959" spans="1:3" x14ac:dyDescent="0.15">
      <c r="A10959" s="619" t="s">
        <v>1122</v>
      </c>
      <c r="B10959" s="618">
        <v>2013</v>
      </c>
      <c r="C10959" s="619" t="s">
        <v>424</v>
      </c>
    </row>
    <row r="10960" spans="1:3" x14ac:dyDescent="0.15">
      <c r="A10960" s="619" t="s">
        <v>1122</v>
      </c>
      <c r="B10960" s="618">
        <v>2013</v>
      </c>
      <c r="C10960" s="619" t="s">
        <v>424</v>
      </c>
    </row>
    <row r="10961" spans="1:3" x14ac:dyDescent="0.15">
      <c r="A10961" s="619" t="s">
        <v>1122</v>
      </c>
      <c r="B10961" s="618">
        <v>2013</v>
      </c>
      <c r="C10961" s="619" t="s">
        <v>424</v>
      </c>
    </row>
    <row r="10962" spans="1:3" x14ac:dyDescent="0.15">
      <c r="A10962" s="619" t="s">
        <v>1122</v>
      </c>
      <c r="B10962" s="618">
        <v>2013</v>
      </c>
      <c r="C10962" s="619" t="s">
        <v>424</v>
      </c>
    </row>
    <row r="10963" spans="1:3" x14ac:dyDescent="0.15">
      <c r="A10963" s="619" t="s">
        <v>1122</v>
      </c>
      <c r="B10963" s="618">
        <v>2013</v>
      </c>
      <c r="C10963" s="619" t="s">
        <v>424</v>
      </c>
    </row>
    <row r="10964" spans="1:3" x14ac:dyDescent="0.15">
      <c r="A10964" s="619" t="s">
        <v>1122</v>
      </c>
      <c r="B10964" s="618">
        <v>2013</v>
      </c>
      <c r="C10964" s="619" t="s">
        <v>424</v>
      </c>
    </row>
    <row r="10965" spans="1:3" x14ac:dyDescent="0.15">
      <c r="A10965" s="619" t="s">
        <v>1122</v>
      </c>
      <c r="B10965" s="618">
        <v>2013</v>
      </c>
      <c r="C10965" s="619" t="s">
        <v>1108</v>
      </c>
    </row>
    <row r="10966" spans="1:3" x14ac:dyDescent="0.15">
      <c r="A10966" s="619" t="s">
        <v>1122</v>
      </c>
      <c r="B10966" s="618">
        <v>2013</v>
      </c>
      <c r="C10966" s="619" t="s">
        <v>1080</v>
      </c>
    </row>
    <row r="10967" spans="1:3" x14ac:dyDescent="0.15">
      <c r="A10967" s="619" t="s">
        <v>1122</v>
      </c>
      <c r="B10967" s="618">
        <v>2013</v>
      </c>
      <c r="C10967" s="619" t="s">
        <v>424</v>
      </c>
    </row>
    <row r="10968" spans="1:3" x14ac:dyDescent="0.15">
      <c r="A10968" s="619" t="s">
        <v>1122</v>
      </c>
      <c r="B10968" s="618">
        <v>2013</v>
      </c>
      <c r="C10968" s="619" t="s">
        <v>424</v>
      </c>
    </row>
    <row r="10969" spans="1:3" x14ac:dyDescent="0.15">
      <c r="A10969" s="619" t="s">
        <v>1122</v>
      </c>
      <c r="B10969" s="618">
        <v>2013</v>
      </c>
      <c r="C10969" s="619" t="s">
        <v>424</v>
      </c>
    </row>
    <row r="10970" spans="1:3" x14ac:dyDescent="0.15">
      <c r="A10970" s="618" t="s">
        <v>1122</v>
      </c>
      <c r="B10970" s="618">
        <v>2013</v>
      </c>
      <c r="C10970" s="619" t="s">
        <v>424</v>
      </c>
    </row>
    <row r="10971" spans="1:3" x14ac:dyDescent="0.15">
      <c r="A10971" s="618" t="s">
        <v>1122</v>
      </c>
      <c r="B10971" s="618">
        <v>2013</v>
      </c>
      <c r="C10971" s="619" t="s">
        <v>424</v>
      </c>
    </row>
    <row r="10972" spans="1:3" x14ac:dyDescent="0.15">
      <c r="A10972" s="618" t="s">
        <v>1122</v>
      </c>
      <c r="B10972" s="618">
        <v>2013</v>
      </c>
      <c r="C10972" s="619" t="s">
        <v>424</v>
      </c>
    </row>
    <row r="10973" spans="1:3" x14ac:dyDescent="0.15">
      <c r="A10973" s="618" t="s">
        <v>1122</v>
      </c>
      <c r="B10973" s="618">
        <v>2013</v>
      </c>
      <c r="C10973" s="619" t="s">
        <v>424</v>
      </c>
    </row>
    <row r="10974" spans="1:3" x14ac:dyDescent="0.15">
      <c r="A10974" s="618" t="s">
        <v>1122</v>
      </c>
      <c r="B10974" s="618">
        <v>2013</v>
      </c>
      <c r="C10974" s="619" t="s">
        <v>424</v>
      </c>
    </row>
    <row r="10975" spans="1:3" x14ac:dyDescent="0.15">
      <c r="A10975" s="618" t="s">
        <v>1122</v>
      </c>
      <c r="B10975" s="618">
        <v>2013</v>
      </c>
      <c r="C10975" s="619" t="s">
        <v>424</v>
      </c>
    </row>
    <row r="10976" spans="1:3" x14ac:dyDescent="0.15">
      <c r="A10976" s="618" t="s">
        <v>1122</v>
      </c>
      <c r="B10976" s="618">
        <v>2013</v>
      </c>
      <c r="C10976" s="619" t="s">
        <v>424</v>
      </c>
    </row>
    <row r="10977" spans="1:3" x14ac:dyDescent="0.15">
      <c r="A10977" s="618" t="s">
        <v>1122</v>
      </c>
      <c r="B10977" s="618">
        <v>2013</v>
      </c>
      <c r="C10977" s="619" t="s">
        <v>424</v>
      </c>
    </row>
    <row r="10978" spans="1:3" x14ac:dyDescent="0.15">
      <c r="A10978" s="618" t="s">
        <v>1122</v>
      </c>
      <c r="B10978" s="618">
        <v>2013</v>
      </c>
      <c r="C10978" s="619" t="s">
        <v>424</v>
      </c>
    </row>
    <row r="10979" spans="1:3" x14ac:dyDescent="0.15">
      <c r="A10979" s="618" t="s">
        <v>1122</v>
      </c>
      <c r="B10979" s="618">
        <v>2013</v>
      </c>
      <c r="C10979" s="619" t="s">
        <v>424</v>
      </c>
    </row>
    <row r="10980" spans="1:3" x14ac:dyDescent="0.15">
      <c r="A10980" s="618" t="s">
        <v>1122</v>
      </c>
      <c r="B10980" s="618">
        <v>2013</v>
      </c>
      <c r="C10980" s="619" t="s">
        <v>1108</v>
      </c>
    </row>
    <row r="10981" spans="1:3" x14ac:dyDescent="0.15">
      <c r="A10981" s="618" t="s">
        <v>1122</v>
      </c>
      <c r="B10981" s="618">
        <v>2013</v>
      </c>
      <c r="C10981" s="619" t="s">
        <v>1104</v>
      </c>
    </row>
    <row r="10982" spans="1:3" x14ac:dyDescent="0.15">
      <c r="A10982" s="618" t="s">
        <v>1122</v>
      </c>
      <c r="B10982" s="618">
        <v>2013</v>
      </c>
      <c r="C10982" s="619" t="s">
        <v>1104</v>
      </c>
    </row>
    <row r="10983" spans="1:3" x14ac:dyDescent="0.15">
      <c r="A10983" s="618" t="s">
        <v>1122</v>
      </c>
      <c r="B10983" s="618">
        <v>2013</v>
      </c>
      <c r="C10983" s="619" t="s">
        <v>1104</v>
      </c>
    </row>
    <row r="10984" spans="1:3" x14ac:dyDescent="0.15">
      <c r="A10984" s="619" t="s">
        <v>1122</v>
      </c>
      <c r="B10984" s="618">
        <v>2013</v>
      </c>
      <c r="C10984" s="619" t="s">
        <v>437</v>
      </c>
    </row>
    <row r="10985" spans="1:3" x14ac:dyDescent="0.15">
      <c r="A10985" s="618" t="s">
        <v>1122</v>
      </c>
      <c r="B10985" s="618">
        <v>2013</v>
      </c>
      <c r="C10985" s="619" t="s">
        <v>437</v>
      </c>
    </row>
    <row r="10986" spans="1:3" x14ac:dyDescent="0.15">
      <c r="A10986" s="618" t="s">
        <v>1122</v>
      </c>
      <c r="B10986" s="618">
        <v>2013</v>
      </c>
      <c r="C10986" s="619" t="s">
        <v>424</v>
      </c>
    </row>
    <row r="10987" spans="1:3" x14ac:dyDescent="0.15">
      <c r="A10987" s="618" t="s">
        <v>1122</v>
      </c>
      <c r="B10987" s="618">
        <v>2013</v>
      </c>
      <c r="C10987" s="619" t="s">
        <v>424</v>
      </c>
    </row>
    <row r="10988" spans="1:3" x14ac:dyDescent="0.15">
      <c r="A10988" s="618" t="s">
        <v>1122</v>
      </c>
      <c r="B10988" s="618">
        <v>2013</v>
      </c>
      <c r="C10988" s="619" t="s">
        <v>1103</v>
      </c>
    </row>
    <row r="10989" spans="1:3" x14ac:dyDescent="0.15">
      <c r="A10989" s="618" t="s">
        <v>1122</v>
      </c>
      <c r="B10989" s="618">
        <v>2013</v>
      </c>
      <c r="C10989" s="619" t="s">
        <v>1103</v>
      </c>
    </row>
    <row r="10990" spans="1:3" x14ac:dyDescent="0.15">
      <c r="A10990" s="618" t="s">
        <v>1122</v>
      </c>
      <c r="B10990" s="618">
        <v>2013</v>
      </c>
      <c r="C10990" s="619" t="s">
        <v>1103</v>
      </c>
    </row>
    <row r="10991" spans="1:3" x14ac:dyDescent="0.15">
      <c r="A10991" s="618" t="s">
        <v>1122</v>
      </c>
      <c r="B10991" s="618">
        <v>2013</v>
      </c>
      <c r="C10991" s="619" t="s">
        <v>1103</v>
      </c>
    </row>
    <row r="10992" spans="1:3" x14ac:dyDescent="0.15">
      <c r="A10992" s="618" t="s">
        <v>1122</v>
      </c>
      <c r="B10992" s="618">
        <v>2013</v>
      </c>
      <c r="C10992" s="619" t="s">
        <v>1103</v>
      </c>
    </row>
    <row r="10993" spans="1:3" x14ac:dyDescent="0.15">
      <c r="A10993" s="618" t="s">
        <v>1122</v>
      </c>
      <c r="B10993" s="618">
        <v>2013</v>
      </c>
      <c r="C10993" s="619" t="s">
        <v>1103</v>
      </c>
    </row>
    <row r="10994" spans="1:3" x14ac:dyDescent="0.15">
      <c r="A10994" s="619" t="s">
        <v>1122</v>
      </c>
      <c r="B10994" s="618">
        <v>2013</v>
      </c>
      <c r="C10994" s="619" t="s">
        <v>437</v>
      </c>
    </row>
    <row r="10995" spans="1:3" x14ac:dyDescent="0.15">
      <c r="A10995" s="618" t="s">
        <v>1122</v>
      </c>
      <c r="B10995" s="618">
        <v>2013</v>
      </c>
      <c r="C10995" s="619" t="s">
        <v>1103</v>
      </c>
    </row>
    <row r="10996" spans="1:3" x14ac:dyDescent="0.15">
      <c r="A10996" s="618" t="s">
        <v>1122</v>
      </c>
      <c r="B10996" s="618">
        <v>2013</v>
      </c>
      <c r="C10996" s="619" t="s">
        <v>1102</v>
      </c>
    </row>
    <row r="10997" spans="1:3" x14ac:dyDescent="0.15">
      <c r="A10997" s="618" t="s">
        <v>1122</v>
      </c>
      <c r="B10997" s="618">
        <v>2013</v>
      </c>
      <c r="C10997" s="619" t="s">
        <v>1103</v>
      </c>
    </row>
    <row r="10998" spans="1:3" x14ac:dyDescent="0.15">
      <c r="A10998" s="618" t="s">
        <v>1122</v>
      </c>
      <c r="B10998" s="618">
        <v>2013</v>
      </c>
      <c r="C10998" s="619" t="s">
        <v>424</v>
      </c>
    </row>
    <row r="10999" spans="1:3" x14ac:dyDescent="0.15">
      <c r="A10999" s="618" t="s">
        <v>1122</v>
      </c>
      <c r="B10999" s="618">
        <v>2013</v>
      </c>
      <c r="C10999" s="619" t="s">
        <v>424</v>
      </c>
    </row>
    <row r="11000" spans="1:3" x14ac:dyDescent="0.15">
      <c r="A11000" s="619" t="s">
        <v>1122</v>
      </c>
      <c r="B11000" s="618">
        <v>2013</v>
      </c>
      <c r="C11000" s="619" t="s">
        <v>424</v>
      </c>
    </row>
    <row r="11001" spans="1:3" x14ac:dyDescent="0.15">
      <c r="A11001" s="618" t="s">
        <v>1122</v>
      </c>
      <c r="B11001" s="618">
        <v>2013</v>
      </c>
      <c r="C11001" s="619" t="s">
        <v>437</v>
      </c>
    </row>
    <row r="11002" spans="1:3" x14ac:dyDescent="0.15">
      <c r="A11002" s="618" t="s">
        <v>1122</v>
      </c>
      <c r="B11002" s="618">
        <v>2013</v>
      </c>
      <c r="C11002" s="619" t="s">
        <v>437</v>
      </c>
    </row>
    <row r="11003" spans="1:3" x14ac:dyDescent="0.15">
      <c r="A11003" s="618" t="s">
        <v>1122</v>
      </c>
      <c r="B11003" s="618">
        <v>2013</v>
      </c>
      <c r="C11003" s="619" t="s">
        <v>1080</v>
      </c>
    </row>
    <row r="11004" spans="1:3" x14ac:dyDescent="0.15">
      <c r="A11004" s="618" t="s">
        <v>1122</v>
      </c>
      <c r="B11004" s="618">
        <v>2013</v>
      </c>
      <c r="C11004" s="619" t="s">
        <v>424</v>
      </c>
    </row>
    <row r="11005" spans="1:3" x14ac:dyDescent="0.15">
      <c r="A11005" s="618" t="s">
        <v>1122</v>
      </c>
      <c r="B11005" s="618">
        <v>2013</v>
      </c>
      <c r="C11005" s="619" t="s">
        <v>437</v>
      </c>
    </row>
    <row r="11006" spans="1:3" x14ac:dyDescent="0.15">
      <c r="A11006" s="618" t="s">
        <v>1122</v>
      </c>
      <c r="B11006" s="618">
        <v>2013</v>
      </c>
      <c r="C11006" s="619" t="s">
        <v>437</v>
      </c>
    </row>
    <row r="11007" spans="1:3" x14ac:dyDescent="0.15">
      <c r="A11007" s="618" t="s">
        <v>1122</v>
      </c>
      <c r="B11007" s="618">
        <v>2013</v>
      </c>
      <c r="C11007" s="619" t="s">
        <v>437</v>
      </c>
    </row>
    <row r="11008" spans="1:3" x14ac:dyDescent="0.15">
      <c r="A11008" s="618" t="s">
        <v>1122</v>
      </c>
      <c r="B11008" s="618">
        <v>2013</v>
      </c>
      <c r="C11008" s="619" t="s">
        <v>424</v>
      </c>
    </row>
    <row r="11009" spans="1:3" x14ac:dyDescent="0.15">
      <c r="A11009" s="618" t="s">
        <v>1122</v>
      </c>
      <c r="B11009" s="618">
        <v>2013</v>
      </c>
      <c r="C11009" s="619" t="s">
        <v>424</v>
      </c>
    </row>
    <row r="11010" spans="1:3" x14ac:dyDescent="0.15">
      <c r="A11010" s="618" t="s">
        <v>1122</v>
      </c>
      <c r="B11010" s="618">
        <v>2013</v>
      </c>
      <c r="C11010" s="619" t="s">
        <v>424</v>
      </c>
    </row>
    <row r="11011" spans="1:3" x14ac:dyDescent="0.15">
      <c r="A11011" s="618" t="s">
        <v>1122</v>
      </c>
      <c r="B11011" s="618">
        <v>2013</v>
      </c>
      <c r="C11011" s="619" t="s">
        <v>424</v>
      </c>
    </row>
    <row r="11012" spans="1:3" x14ac:dyDescent="0.15">
      <c r="A11012" s="618" t="s">
        <v>1122</v>
      </c>
      <c r="B11012" s="618">
        <v>2013</v>
      </c>
      <c r="C11012" s="619" t="s">
        <v>424</v>
      </c>
    </row>
    <row r="11013" spans="1:3" x14ac:dyDescent="0.15">
      <c r="A11013" s="618" t="s">
        <v>1122</v>
      </c>
      <c r="B11013" s="618">
        <v>2013</v>
      </c>
      <c r="C11013" s="619" t="s">
        <v>424</v>
      </c>
    </row>
    <row r="11014" spans="1:3" x14ac:dyDescent="0.15">
      <c r="A11014" s="618" t="s">
        <v>1122</v>
      </c>
      <c r="B11014" s="618">
        <v>2013</v>
      </c>
      <c r="C11014" s="619" t="s">
        <v>437</v>
      </c>
    </row>
    <row r="11015" spans="1:3" x14ac:dyDescent="0.15">
      <c r="A11015" s="618" t="s">
        <v>1122</v>
      </c>
      <c r="B11015" s="618">
        <v>2013</v>
      </c>
      <c r="C11015" s="619" t="s">
        <v>424</v>
      </c>
    </row>
    <row r="11016" spans="1:3" x14ac:dyDescent="0.15">
      <c r="A11016" s="618" t="s">
        <v>1122</v>
      </c>
      <c r="B11016" s="618">
        <v>2013</v>
      </c>
      <c r="C11016" s="619" t="s">
        <v>437</v>
      </c>
    </row>
    <row r="11017" spans="1:3" x14ac:dyDescent="0.15">
      <c r="A11017" s="618" t="s">
        <v>1122</v>
      </c>
      <c r="B11017" s="618">
        <v>2013</v>
      </c>
      <c r="C11017" s="619" t="s">
        <v>424</v>
      </c>
    </row>
    <row r="11018" spans="1:3" x14ac:dyDescent="0.15">
      <c r="A11018" s="618" t="s">
        <v>1122</v>
      </c>
      <c r="B11018" s="618">
        <v>2013</v>
      </c>
      <c r="C11018" s="619" t="s">
        <v>424</v>
      </c>
    </row>
    <row r="11019" spans="1:3" x14ac:dyDescent="0.15">
      <c r="A11019" s="618" t="s">
        <v>1122</v>
      </c>
      <c r="B11019" s="618">
        <v>2013</v>
      </c>
      <c r="C11019" s="619" t="s">
        <v>424</v>
      </c>
    </row>
    <row r="11020" spans="1:3" x14ac:dyDescent="0.15">
      <c r="A11020" s="618" t="s">
        <v>1122</v>
      </c>
      <c r="B11020" s="618">
        <v>2013</v>
      </c>
      <c r="C11020" s="619" t="s">
        <v>424</v>
      </c>
    </row>
    <row r="11021" spans="1:3" x14ac:dyDescent="0.15">
      <c r="A11021" s="618" t="s">
        <v>1122</v>
      </c>
      <c r="B11021" s="618">
        <v>2013</v>
      </c>
      <c r="C11021" s="619" t="s">
        <v>424</v>
      </c>
    </row>
    <row r="11022" spans="1:3" x14ac:dyDescent="0.15">
      <c r="A11022" s="618" t="s">
        <v>1122</v>
      </c>
      <c r="B11022" s="618">
        <v>2013</v>
      </c>
      <c r="C11022" s="619" t="s">
        <v>424</v>
      </c>
    </row>
    <row r="11023" spans="1:3" x14ac:dyDescent="0.15">
      <c r="A11023" s="618" t="s">
        <v>1122</v>
      </c>
      <c r="B11023" s="618">
        <v>2013</v>
      </c>
      <c r="C11023" s="619" t="s">
        <v>424</v>
      </c>
    </row>
    <row r="11024" spans="1:3" x14ac:dyDescent="0.15">
      <c r="A11024" s="618" t="s">
        <v>1122</v>
      </c>
      <c r="B11024" s="618">
        <v>2013</v>
      </c>
      <c r="C11024" s="619" t="s">
        <v>424</v>
      </c>
    </row>
    <row r="11025" spans="1:3" x14ac:dyDescent="0.15">
      <c r="A11025" s="618" t="s">
        <v>1122</v>
      </c>
      <c r="B11025" s="618">
        <v>2013</v>
      </c>
      <c r="C11025" s="619" t="s">
        <v>424</v>
      </c>
    </row>
    <row r="11026" spans="1:3" x14ac:dyDescent="0.15">
      <c r="A11026" s="618" t="s">
        <v>1122</v>
      </c>
      <c r="B11026" s="618">
        <v>2013</v>
      </c>
      <c r="C11026" s="619" t="s">
        <v>424</v>
      </c>
    </row>
    <row r="11027" spans="1:3" x14ac:dyDescent="0.15">
      <c r="A11027" s="618" t="s">
        <v>1122</v>
      </c>
      <c r="B11027" s="618">
        <v>2013</v>
      </c>
      <c r="C11027" s="619" t="s">
        <v>424</v>
      </c>
    </row>
    <row r="11028" spans="1:3" x14ac:dyDescent="0.15">
      <c r="A11028" s="618" t="s">
        <v>1122</v>
      </c>
      <c r="B11028" s="618">
        <v>2013</v>
      </c>
      <c r="C11028" s="619" t="s">
        <v>424</v>
      </c>
    </row>
    <row r="11029" spans="1:3" x14ac:dyDescent="0.15">
      <c r="A11029" s="618" t="s">
        <v>1122</v>
      </c>
      <c r="B11029" s="618">
        <v>2013</v>
      </c>
      <c r="C11029" s="619" t="s">
        <v>424</v>
      </c>
    </row>
    <row r="11030" spans="1:3" x14ac:dyDescent="0.15">
      <c r="A11030" s="618" t="s">
        <v>1122</v>
      </c>
      <c r="B11030" s="618">
        <v>2013</v>
      </c>
      <c r="C11030" s="619" t="s">
        <v>424</v>
      </c>
    </row>
    <row r="11031" spans="1:3" x14ac:dyDescent="0.15">
      <c r="A11031" s="618" t="s">
        <v>1122</v>
      </c>
      <c r="B11031" s="618">
        <v>2013</v>
      </c>
      <c r="C11031" s="619" t="s">
        <v>424</v>
      </c>
    </row>
    <row r="11032" spans="1:3" x14ac:dyDescent="0.15">
      <c r="A11032" s="618" t="s">
        <v>1122</v>
      </c>
      <c r="B11032" s="618">
        <v>2013</v>
      </c>
      <c r="C11032" s="619" t="s">
        <v>1102</v>
      </c>
    </row>
    <row r="11033" spans="1:3" x14ac:dyDescent="0.15">
      <c r="A11033" s="618" t="s">
        <v>1122</v>
      </c>
      <c r="B11033" s="618">
        <v>2013</v>
      </c>
      <c r="C11033" s="619" t="s">
        <v>1080</v>
      </c>
    </row>
    <row r="11034" spans="1:3" x14ac:dyDescent="0.15">
      <c r="A11034" s="618" t="s">
        <v>1122</v>
      </c>
      <c r="B11034" s="618">
        <v>2013</v>
      </c>
      <c r="C11034" s="619" t="s">
        <v>1080</v>
      </c>
    </row>
    <row r="11035" spans="1:3" x14ac:dyDescent="0.15">
      <c r="A11035" s="618" t="s">
        <v>1122</v>
      </c>
      <c r="B11035" s="618">
        <v>2013</v>
      </c>
      <c r="C11035" s="619" t="s">
        <v>424</v>
      </c>
    </row>
    <row r="11036" spans="1:3" x14ac:dyDescent="0.15">
      <c r="A11036" s="618" t="s">
        <v>1122</v>
      </c>
      <c r="B11036" s="618">
        <v>2013</v>
      </c>
      <c r="C11036" s="619" t="s">
        <v>424</v>
      </c>
    </row>
    <row r="11037" spans="1:3" x14ac:dyDescent="0.15">
      <c r="A11037" s="618" t="s">
        <v>1122</v>
      </c>
      <c r="B11037" s="618">
        <v>2013</v>
      </c>
      <c r="C11037" s="619" t="s">
        <v>424</v>
      </c>
    </row>
    <row r="11038" spans="1:3" x14ac:dyDescent="0.15">
      <c r="A11038" s="618" t="s">
        <v>1122</v>
      </c>
      <c r="B11038" s="618">
        <v>2013</v>
      </c>
      <c r="C11038" s="619" t="s">
        <v>424</v>
      </c>
    </row>
    <row r="11039" spans="1:3" x14ac:dyDescent="0.15">
      <c r="A11039" s="618" t="s">
        <v>1122</v>
      </c>
      <c r="B11039" s="618">
        <v>2013</v>
      </c>
      <c r="C11039" s="619" t="s">
        <v>424</v>
      </c>
    </row>
    <row r="11040" spans="1:3" x14ac:dyDescent="0.15">
      <c r="A11040" s="618" t="s">
        <v>1122</v>
      </c>
      <c r="B11040" s="618">
        <v>2013</v>
      </c>
      <c r="C11040" s="619" t="s">
        <v>424</v>
      </c>
    </row>
    <row r="11041" spans="1:3" x14ac:dyDescent="0.15">
      <c r="A11041" s="618" t="s">
        <v>1122</v>
      </c>
      <c r="B11041" s="618">
        <v>2013</v>
      </c>
      <c r="C11041" s="619" t="s">
        <v>424</v>
      </c>
    </row>
    <row r="11042" spans="1:3" x14ac:dyDescent="0.15">
      <c r="A11042" s="618" t="s">
        <v>1122</v>
      </c>
      <c r="B11042" s="618">
        <v>2013</v>
      </c>
      <c r="C11042" s="619" t="s">
        <v>1080</v>
      </c>
    </row>
    <row r="11043" spans="1:3" x14ac:dyDescent="0.15">
      <c r="A11043" s="618" t="s">
        <v>1122</v>
      </c>
      <c r="B11043" s="618">
        <v>2013</v>
      </c>
      <c r="C11043" s="619" t="s">
        <v>1080</v>
      </c>
    </row>
    <row r="11044" spans="1:3" x14ac:dyDescent="0.15">
      <c r="A11044" s="618" t="s">
        <v>1122</v>
      </c>
      <c r="B11044" s="618">
        <v>2013</v>
      </c>
      <c r="C11044" s="619" t="s">
        <v>1101</v>
      </c>
    </row>
    <row r="11045" spans="1:3" x14ac:dyDescent="0.15">
      <c r="A11045" s="618" t="s">
        <v>1122</v>
      </c>
      <c r="B11045" s="618">
        <v>2013</v>
      </c>
      <c r="C11045" s="619" t="s">
        <v>1102</v>
      </c>
    </row>
    <row r="11046" spans="1:3" x14ac:dyDescent="0.15">
      <c r="A11046" s="618" t="s">
        <v>1122</v>
      </c>
      <c r="B11046" s="618">
        <v>2013</v>
      </c>
      <c r="C11046" s="619" t="s">
        <v>1102</v>
      </c>
    </row>
    <row r="11047" spans="1:3" x14ac:dyDescent="0.15">
      <c r="A11047" s="618" t="s">
        <v>1122</v>
      </c>
      <c r="B11047" s="618">
        <v>2013</v>
      </c>
      <c r="C11047" s="619" t="s">
        <v>1102</v>
      </c>
    </row>
    <row r="11048" spans="1:3" x14ac:dyDescent="0.15">
      <c r="A11048" s="618" t="s">
        <v>1122</v>
      </c>
      <c r="B11048" s="618">
        <v>2013</v>
      </c>
      <c r="C11048" s="619" t="s">
        <v>1102</v>
      </c>
    </row>
    <row r="11049" spans="1:3" x14ac:dyDescent="0.15">
      <c r="A11049" s="618" t="s">
        <v>1122</v>
      </c>
      <c r="B11049" s="618">
        <v>2013</v>
      </c>
      <c r="C11049" s="619" t="s">
        <v>1080</v>
      </c>
    </row>
    <row r="11050" spans="1:3" x14ac:dyDescent="0.15">
      <c r="A11050" s="618" t="s">
        <v>1122</v>
      </c>
      <c r="B11050" s="618">
        <v>2013</v>
      </c>
      <c r="C11050" s="619" t="s">
        <v>1080</v>
      </c>
    </row>
    <row r="11051" spans="1:3" x14ac:dyDescent="0.15">
      <c r="A11051" s="618" t="s">
        <v>1122</v>
      </c>
      <c r="B11051" s="618">
        <v>2013</v>
      </c>
      <c r="C11051" s="619" t="s">
        <v>437</v>
      </c>
    </row>
    <row r="11052" spans="1:3" x14ac:dyDescent="0.15">
      <c r="A11052" s="618" t="s">
        <v>1122</v>
      </c>
      <c r="B11052" s="618">
        <v>2013</v>
      </c>
      <c r="C11052" s="619" t="s">
        <v>1080</v>
      </c>
    </row>
    <row r="11053" spans="1:3" x14ac:dyDescent="0.15">
      <c r="A11053" s="619" t="s">
        <v>1122</v>
      </c>
      <c r="B11053" s="618">
        <v>2013</v>
      </c>
      <c r="C11053" s="619" t="s">
        <v>1103</v>
      </c>
    </row>
    <row r="11054" spans="1:3" x14ac:dyDescent="0.15">
      <c r="A11054" s="619" t="s">
        <v>1122</v>
      </c>
      <c r="B11054" s="618">
        <v>2013</v>
      </c>
      <c r="C11054" s="619" t="s">
        <v>424</v>
      </c>
    </row>
    <row r="11055" spans="1:3" x14ac:dyDescent="0.15">
      <c r="A11055" s="618" t="s">
        <v>1122</v>
      </c>
      <c r="B11055" s="618">
        <v>2013</v>
      </c>
      <c r="C11055" s="619" t="s">
        <v>424</v>
      </c>
    </row>
    <row r="11056" spans="1:3" x14ac:dyDescent="0.15">
      <c r="A11056" s="619" t="s">
        <v>1122</v>
      </c>
      <c r="B11056" s="618">
        <v>2013</v>
      </c>
      <c r="C11056" s="619" t="s">
        <v>424</v>
      </c>
    </row>
    <row r="11057" spans="1:3" x14ac:dyDescent="0.15">
      <c r="A11057" s="618" t="s">
        <v>1122</v>
      </c>
      <c r="B11057" s="618">
        <v>2013</v>
      </c>
      <c r="C11057" s="619" t="s">
        <v>424</v>
      </c>
    </row>
    <row r="11058" spans="1:3" x14ac:dyDescent="0.15">
      <c r="A11058" s="618" t="s">
        <v>1122</v>
      </c>
      <c r="B11058" s="618">
        <v>2013</v>
      </c>
      <c r="C11058" s="619" t="s">
        <v>424</v>
      </c>
    </row>
    <row r="11059" spans="1:3" x14ac:dyDescent="0.15">
      <c r="A11059" s="619" t="s">
        <v>1122</v>
      </c>
      <c r="B11059" s="618">
        <v>2013</v>
      </c>
      <c r="C11059" s="619" t="s">
        <v>424</v>
      </c>
    </row>
    <row r="11060" spans="1:3" x14ac:dyDescent="0.15">
      <c r="A11060" s="619" t="s">
        <v>1122</v>
      </c>
      <c r="B11060" s="618">
        <v>2013</v>
      </c>
      <c r="C11060" s="619" t="s">
        <v>424</v>
      </c>
    </row>
    <row r="11061" spans="1:3" x14ac:dyDescent="0.15">
      <c r="A11061" s="618" t="s">
        <v>1122</v>
      </c>
      <c r="B11061" s="618">
        <v>2013</v>
      </c>
      <c r="C11061" s="619" t="s">
        <v>424</v>
      </c>
    </row>
    <row r="11062" spans="1:3" x14ac:dyDescent="0.15">
      <c r="A11062" s="619" t="s">
        <v>1122</v>
      </c>
      <c r="B11062" s="618">
        <v>2013</v>
      </c>
      <c r="C11062" s="619" t="s">
        <v>1103</v>
      </c>
    </row>
    <row r="11063" spans="1:3" x14ac:dyDescent="0.15">
      <c r="A11063" s="619" t="s">
        <v>1122</v>
      </c>
      <c r="B11063" s="618">
        <v>2013</v>
      </c>
      <c r="C11063" s="619" t="s">
        <v>424</v>
      </c>
    </row>
    <row r="11064" spans="1:3" x14ac:dyDescent="0.15">
      <c r="A11064" s="619" t="s">
        <v>1122</v>
      </c>
      <c r="B11064" s="618">
        <v>2013</v>
      </c>
      <c r="C11064" s="619" t="s">
        <v>424</v>
      </c>
    </row>
    <row r="11065" spans="1:3" x14ac:dyDescent="0.15">
      <c r="A11065" s="619" t="s">
        <v>1122</v>
      </c>
      <c r="B11065" s="618">
        <v>2013</v>
      </c>
      <c r="C11065" s="619" t="s">
        <v>1101</v>
      </c>
    </row>
    <row r="11066" spans="1:3" x14ac:dyDescent="0.15">
      <c r="A11066" s="619" t="s">
        <v>1122</v>
      </c>
      <c r="B11066" s="618">
        <v>2013</v>
      </c>
      <c r="C11066" s="619" t="s">
        <v>424</v>
      </c>
    </row>
    <row r="11067" spans="1:3" x14ac:dyDescent="0.15">
      <c r="A11067" s="619" t="s">
        <v>1122</v>
      </c>
      <c r="B11067" s="618">
        <v>2013</v>
      </c>
      <c r="C11067" s="619" t="s">
        <v>1102</v>
      </c>
    </row>
    <row r="11068" spans="1:3" x14ac:dyDescent="0.15">
      <c r="A11068" s="619" t="s">
        <v>1122</v>
      </c>
      <c r="B11068" s="618">
        <v>2013</v>
      </c>
      <c r="C11068" s="619" t="s">
        <v>1080</v>
      </c>
    </row>
    <row r="11069" spans="1:3" x14ac:dyDescent="0.15">
      <c r="A11069" s="619" t="s">
        <v>1122</v>
      </c>
      <c r="B11069" s="618">
        <v>2013</v>
      </c>
      <c r="C11069" s="619" t="s">
        <v>1080</v>
      </c>
    </row>
    <row r="11070" spans="1:3" x14ac:dyDescent="0.15">
      <c r="A11070" s="618" t="s">
        <v>1122</v>
      </c>
      <c r="B11070" s="618">
        <v>2013</v>
      </c>
      <c r="C11070" s="619" t="s">
        <v>1102</v>
      </c>
    </row>
    <row r="11071" spans="1:3" x14ac:dyDescent="0.15">
      <c r="A11071" s="618" t="s">
        <v>1122</v>
      </c>
      <c r="B11071" s="618">
        <v>2013</v>
      </c>
      <c r="C11071" s="619" t="s">
        <v>1102</v>
      </c>
    </row>
    <row r="11072" spans="1:3" x14ac:dyDescent="0.15">
      <c r="A11072" s="618" t="s">
        <v>1122</v>
      </c>
      <c r="B11072" s="618">
        <v>2013</v>
      </c>
      <c r="C11072" s="619" t="s">
        <v>1080</v>
      </c>
    </row>
    <row r="11073" spans="1:3" x14ac:dyDescent="0.15">
      <c r="A11073" s="619" t="s">
        <v>1122</v>
      </c>
      <c r="B11073" s="618">
        <v>2013</v>
      </c>
      <c r="C11073" s="619" t="s">
        <v>424</v>
      </c>
    </row>
    <row r="11074" spans="1:3" x14ac:dyDescent="0.15">
      <c r="A11074" s="619" t="s">
        <v>1122</v>
      </c>
      <c r="B11074" s="618">
        <v>2013</v>
      </c>
      <c r="C11074" s="619" t="s">
        <v>424</v>
      </c>
    </row>
    <row r="11075" spans="1:3" x14ac:dyDescent="0.15">
      <c r="A11075" s="619" t="s">
        <v>1122</v>
      </c>
      <c r="B11075" s="618">
        <v>2013</v>
      </c>
      <c r="C11075" s="619" t="s">
        <v>424</v>
      </c>
    </row>
    <row r="11076" spans="1:3" x14ac:dyDescent="0.15">
      <c r="A11076" s="619" t="s">
        <v>1122</v>
      </c>
      <c r="B11076" s="618">
        <v>2013</v>
      </c>
      <c r="C11076" s="619" t="s">
        <v>424</v>
      </c>
    </row>
    <row r="11077" spans="1:3" x14ac:dyDescent="0.15">
      <c r="A11077" s="619" t="s">
        <v>1122</v>
      </c>
      <c r="B11077" s="618">
        <v>2013</v>
      </c>
      <c r="C11077" s="619" t="s">
        <v>424</v>
      </c>
    </row>
    <row r="11078" spans="1:3" x14ac:dyDescent="0.15">
      <c r="A11078" s="619" t="s">
        <v>1122</v>
      </c>
      <c r="B11078" s="618">
        <v>2013</v>
      </c>
      <c r="C11078" s="619" t="s">
        <v>437</v>
      </c>
    </row>
    <row r="11079" spans="1:3" x14ac:dyDescent="0.15">
      <c r="A11079" s="619" t="s">
        <v>1122</v>
      </c>
      <c r="B11079" s="618">
        <v>2013</v>
      </c>
      <c r="C11079" s="619" t="s">
        <v>437</v>
      </c>
    </row>
    <row r="11080" spans="1:3" x14ac:dyDescent="0.15">
      <c r="A11080" s="619" t="s">
        <v>1122</v>
      </c>
      <c r="B11080" s="618">
        <v>2013</v>
      </c>
      <c r="C11080" s="619" t="s">
        <v>437</v>
      </c>
    </row>
    <row r="11081" spans="1:3" x14ac:dyDescent="0.15">
      <c r="A11081" s="619" t="s">
        <v>1122</v>
      </c>
      <c r="B11081" s="618">
        <v>2013</v>
      </c>
      <c r="C11081" s="619" t="s">
        <v>437</v>
      </c>
    </row>
    <row r="11082" spans="1:3" x14ac:dyDescent="0.15">
      <c r="A11082" s="619" t="s">
        <v>1122</v>
      </c>
      <c r="B11082" s="618">
        <v>2013</v>
      </c>
      <c r="C11082" s="619" t="s">
        <v>424</v>
      </c>
    </row>
    <row r="11083" spans="1:3" x14ac:dyDescent="0.15">
      <c r="A11083" s="619" t="s">
        <v>1122</v>
      </c>
      <c r="B11083" s="618">
        <v>2013</v>
      </c>
      <c r="C11083" s="619" t="s">
        <v>424</v>
      </c>
    </row>
    <row r="11084" spans="1:3" x14ac:dyDescent="0.15">
      <c r="A11084" s="619" t="s">
        <v>1122</v>
      </c>
      <c r="B11084" s="618">
        <v>2013</v>
      </c>
      <c r="C11084" s="619" t="s">
        <v>424</v>
      </c>
    </row>
    <row r="11085" spans="1:3" x14ac:dyDescent="0.15">
      <c r="A11085" s="619" t="s">
        <v>1122</v>
      </c>
      <c r="B11085" s="618">
        <v>2013</v>
      </c>
      <c r="C11085" s="619" t="s">
        <v>424</v>
      </c>
    </row>
    <row r="11086" spans="1:3" x14ac:dyDescent="0.15">
      <c r="A11086" s="619" t="s">
        <v>1122</v>
      </c>
      <c r="B11086" s="618">
        <v>2013</v>
      </c>
      <c r="C11086" s="619" t="s">
        <v>424</v>
      </c>
    </row>
    <row r="11087" spans="1:3" x14ac:dyDescent="0.15">
      <c r="A11087" s="619" t="s">
        <v>1122</v>
      </c>
      <c r="B11087" s="618">
        <v>2013</v>
      </c>
      <c r="C11087" s="619" t="s">
        <v>424</v>
      </c>
    </row>
    <row r="11088" spans="1:3" x14ac:dyDescent="0.15">
      <c r="A11088" s="619" t="s">
        <v>1122</v>
      </c>
      <c r="B11088" s="618">
        <v>2013</v>
      </c>
      <c r="C11088" s="619" t="s">
        <v>424</v>
      </c>
    </row>
    <row r="11089" spans="1:3" x14ac:dyDescent="0.15">
      <c r="A11089" s="619" t="s">
        <v>1122</v>
      </c>
      <c r="B11089" s="618">
        <v>2013</v>
      </c>
      <c r="C11089" s="619" t="s">
        <v>424</v>
      </c>
    </row>
    <row r="11090" spans="1:3" x14ac:dyDescent="0.15">
      <c r="A11090" s="619" t="s">
        <v>1122</v>
      </c>
      <c r="B11090" s="618">
        <v>2013</v>
      </c>
      <c r="C11090" s="619" t="s">
        <v>424</v>
      </c>
    </row>
    <row r="11091" spans="1:3" x14ac:dyDescent="0.15">
      <c r="A11091" s="619" t="s">
        <v>1122</v>
      </c>
      <c r="B11091" s="618">
        <v>2013</v>
      </c>
      <c r="C11091" s="619" t="s">
        <v>424</v>
      </c>
    </row>
    <row r="11092" spans="1:3" x14ac:dyDescent="0.15">
      <c r="A11092" s="619" t="s">
        <v>1122</v>
      </c>
      <c r="B11092" s="618">
        <v>2013</v>
      </c>
      <c r="C11092" s="619" t="s">
        <v>424</v>
      </c>
    </row>
    <row r="11093" spans="1:3" x14ac:dyDescent="0.15">
      <c r="A11093" s="619" t="s">
        <v>1122</v>
      </c>
      <c r="B11093" s="618">
        <v>2013</v>
      </c>
      <c r="C11093" s="619" t="s">
        <v>424</v>
      </c>
    </row>
    <row r="11094" spans="1:3" x14ac:dyDescent="0.15">
      <c r="A11094" s="619" t="s">
        <v>1122</v>
      </c>
      <c r="B11094" s="618">
        <v>2013</v>
      </c>
      <c r="C11094" s="619" t="s">
        <v>424</v>
      </c>
    </row>
    <row r="11095" spans="1:3" x14ac:dyDescent="0.15">
      <c r="A11095" s="619" t="s">
        <v>1122</v>
      </c>
      <c r="B11095" s="618">
        <v>2013</v>
      </c>
      <c r="C11095" s="619" t="s">
        <v>424</v>
      </c>
    </row>
    <row r="11096" spans="1:3" x14ac:dyDescent="0.15">
      <c r="A11096" s="619" t="s">
        <v>1122</v>
      </c>
      <c r="B11096" s="618">
        <v>2013</v>
      </c>
      <c r="C11096" s="619" t="s">
        <v>424</v>
      </c>
    </row>
    <row r="11097" spans="1:3" x14ac:dyDescent="0.15">
      <c r="A11097" s="619" t="s">
        <v>1122</v>
      </c>
      <c r="B11097" s="618">
        <v>2013</v>
      </c>
      <c r="C11097" s="619" t="s">
        <v>424</v>
      </c>
    </row>
    <row r="11098" spans="1:3" x14ac:dyDescent="0.15">
      <c r="A11098" s="619" t="s">
        <v>1122</v>
      </c>
      <c r="B11098" s="618">
        <v>2013</v>
      </c>
      <c r="C11098" s="619" t="s">
        <v>424</v>
      </c>
    </row>
    <row r="11099" spans="1:3" x14ac:dyDescent="0.15">
      <c r="A11099" s="619" t="s">
        <v>1122</v>
      </c>
      <c r="B11099" s="618">
        <v>2013</v>
      </c>
      <c r="C11099" s="619" t="s">
        <v>424</v>
      </c>
    </row>
    <row r="11100" spans="1:3" x14ac:dyDescent="0.15">
      <c r="A11100" s="619" t="s">
        <v>1122</v>
      </c>
      <c r="B11100" s="618">
        <v>2013</v>
      </c>
      <c r="C11100" s="619" t="s">
        <v>424</v>
      </c>
    </row>
    <row r="11101" spans="1:3" x14ac:dyDescent="0.15">
      <c r="A11101" s="619" t="s">
        <v>1122</v>
      </c>
      <c r="B11101" s="618">
        <v>2013</v>
      </c>
      <c r="C11101" s="619" t="s">
        <v>424</v>
      </c>
    </row>
    <row r="11102" spans="1:3" x14ac:dyDescent="0.15">
      <c r="A11102" s="619" t="s">
        <v>1122</v>
      </c>
      <c r="B11102" s="618">
        <v>2013</v>
      </c>
      <c r="C11102" s="619" t="s">
        <v>424</v>
      </c>
    </row>
    <row r="11103" spans="1:3" x14ac:dyDescent="0.15">
      <c r="A11103" s="619" t="s">
        <v>1122</v>
      </c>
      <c r="B11103" s="618">
        <v>2013</v>
      </c>
      <c r="C11103" s="619" t="s">
        <v>424</v>
      </c>
    </row>
    <row r="11104" spans="1:3" x14ac:dyDescent="0.15">
      <c r="A11104" s="619" t="s">
        <v>1122</v>
      </c>
      <c r="B11104" s="618">
        <v>2013</v>
      </c>
      <c r="C11104" s="619" t="s">
        <v>424</v>
      </c>
    </row>
    <row r="11105" spans="1:3" x14ac:dyDescent="0.15">
      <c r="A11105" s="619" t="s">
        <v>1122</v>
      </c>
      <c r="B11105" s="618">
        <v>2013</v>
      </c>
      <c r="C11105" s="619" t="s">
        <v>424</v>
      </c>
    </row>
    <row r="11106" spans="1:3" x14ac:dyDescent="0.15">
      <c r="A11106" s="619" t="s">
        <v>1122</v>
      </c>
      <c r="B11106" s="618">
        <v>2013</v>
      </c>
      <c r="C11106" s="619" t="s">
        <v>424</v>
      </c>
    </row>
    <row r="11107" spans="1:3" x14ac:dyDescent="0.15">
      <c r="A11107" s="619" t="s">
        <v>1122</v>
      </c>
      <c r="B11107" s="618">
        <v>2013</v>
      </c>
      <c r="C11107" s="619" t="s">
        <v>424</v>
      </c>
    </row>
    <row r="11108" spans="1:3" x14ac:dyDescent="0.15">
      <c r="A11108" s="619" t="s">
        <v>1122</v>
      </c>
      <c r="B11108" s="618">
        <v>2013</v>
      </c>
      <c r="C11108" s="619" t="s">
        <v>424</v>
      </c>
    </row>
    <row r="11109" spans="1:3" x14ac:dyDescent="0.15">
      <c r="A11109" s="619" t="s">
        <v>1122</v>
      </c>
      <c r="B11109" s="618">
        <v>2013</v>
      </c>
      <c r="C11109" s="619" t="s">
        <v>424</v>
      </c>
    </row>
    <row r="11110" spans="1:3" x14ac:dyDescent="0.15">
      <c r="A11110" s="619" t="s">
        <v>1122</v>
      </c>
      <c r="B11110" s="618">
        <v>2013</v>
      </c>
      <c r="C11110" s="619" t="s">
        <v>424</v>
      </c>
    </row>
    <row r="11111" spans="1:3" x14ac:dyDescent="0.15">
      <c r="A11111" s="619" t="s">
        <v>1122</v>
      </c>
      <c r="B11111" s="618">
        <v>2013</v>
      </c>
      <c r="C11111" s="619" t="s">
        <v>424</v>
      </c>
    </row>
    <row r="11112" spans="1:3" x14ac:dyDescent="0.15">
      <c r="A11112" s="619" t="s">
        <v>1122</v>
      </c>
      <c r="B11112" s="618">
        <v>2013</v>
      </c>
      <c r="C11112" s="619" t="s">
        <v>1080</v>
      </c>
    </row>
    <row r="11113" spans="1:3" x14ac:dyDescent="0.15">
      <c r="A11113" s="619" t="s">
        <v>1122</v>
      </c>
      <c r="B11113" s="618">
        <v>2013</v>
      </c>
      <c r="C11113" s="619" t="s">
        <v>424</v>
      </c>
    </row>
    <row r="11114" spans="1:3" x14ac:dyDescent="0.15">
      <c r="A11114" s="619" t="s">
        <v>1122</v>
      </c>
      <c r="B11114" s="618">
        <v>2013</v>
      </c>
      <c r="C11114" s="619" t="s">
        <v>424</v>
      </c>
    </row>
    <row r="11115" spans="1:3" x14ac:dyDescent="0.15">
      <c r="A11115" s="619" t="s">
        <v>1122</v>
      </c>
      <c r="B11115" s="618">
        <v>2013</v>
      </c>
      <c r="C11115" s="619" t="s">
        <v>424</v>
      </c>
    </row>
    <row r="11116" spans="1:3" x14ac:dyDescent="0.15">
      <c r="A11116" s="619" t="s">
        <v>1122</v>
      </c>
      <c r="B11116" s="618">
        <v>2013</v>
      </c>
      <c r="C11116" s="619" t="s">
        <v>437</v>
      </c>
    </row>
    <row r="11117" spans="1:3" x14ac:dyDescent="0.15">
      <c r="A11117" s="619" t="s">
        <v>1122</v>
      </c>
      <c r="B11117" s="618">
        <v>2013</v>
      </c>
      <c r="C11117" s="619" t="s">
        <v>437</v>
      </c>
    </row>
    <row r="11118" spans="1:3" x14ac:dyDescent="0.15">
      <c r="A11118" s="619" t="s">
        <v>1122</v>
      </c>
      <c r="B11118" s="618">
        <v>2013</v>
      </c>
      <c r="C11118" s="619" t="s">
        <v>437</v>
      </c>
    </row>
    <row r="11119" spans="1:3" x14ac:dyDescent="0.15">
      <c r="A11119" s="619" t="s">
        <v>1122</v>
      </c>
      <c r="B11119" s="618">
        <v>2013</v>
      </c>
      <c r="C11119" s="619" t="s">
        <v>424</v>
      </c>
    </row>
    <row r="11120" spans="1:3" x14ac:dyDescent="0.15">
      <c r="A11120" s="619" t="s">
        <v>1122</v>
      </c>
      <c r="B11120" s="618">
        <v>2013</v>
      </c>
      <c r="C11120" s="619" t="s">
        <v>424</v>
      </c>
    </row>
    <row r="11121" spans="1:3" x14ac:dyDescent="0.15">
      <c r="A11121" s="619" t="s">
        <v>1122</v>
      </c>
      <c r="B11121" s="618">
        <v>2013</v>
      </c>
      <c r="C11121" s="619" t="s">
        <v>424</v>
      </c>
    </row>
    <row r="11122" spans="1:3" x14ac:dyDescent="0.15">
      <c r="A11122" s="619" t="s">
        <v>1122</v>
      </c>
      <c r="B11122" s="618">
        <v>2013</v>
      </c>
      <c r="C11122" s="619" t="s">
        <v>424</v>
      </c>
    </row>
    <row r="11123" spans="1:3" x14ac:dyDescent="0.15">
      <c r="A11123" s="619" t="s">
        <v>1122</v>
      </c>
      <c r="B11123" s="618">
        <v>2013</v>
      </c>
      <c r="C11123" s="619" t="s">
        <v>424</v>
      </c>
    </row>
    <row r="11124" spans="1:3" x14ac:dyDescent="0.15">
      <c r="A11124" s="619" t="s">
        <v>1122</v>
      </c>
      <c r="B11124" s="618">
        <v>2013</v>
      </c>
      <c r="C11124" s="619" t="s">
        <v>424</v>
      </c>
    </row>
    <row r="11125" spans="1:3" x14ac:dyDescent="0.15">
      <c r="A11125" s="619" t="s">
        <v>1122</v>
      </c>
      <c r="B11125" s="618">
        <v>2013</v>
      </c>
      <c r="C11125" s="619" t="s">
        <v>424</v>
      </c>
    </row>
    <row r="11126" spans="1:3" x14ac:dyDescent="0.15">
      <c r="A11126" s="619" t="s">
        <v>1122</v>
      </c>
      <c r="B11126" s="618">
        <v>2013</v>
      </c>
      <c r="C11126" s="619" t="s">
        <v>437</v>
      </c>
    </row>
    <row r="11127" spans="1:3" x14ac:dyDescent="0.15">
      <c r="A11127" s="619" t="s">
        <v>1122</v>
      </c>
      <c r="B11127" s="618">
        <v>2013</v>
      </c>
      <c r="C11127" s="619" t="s">
        <v>437</v>
      </c>
    </row>
    <row r="11128" spans="1:3" x14ac:dyDescent="0.15">
      <c r="A11128" s="619" t="s">
        <v>1122</v>
      </c>
      <c r="B11128" s="618">
        <v>2013</v>
      </c>
      <c r="C11128" s="619" t="s">
        <v>437</v>
      </c>
    </row>
    <row r="11129" spans="1:3" x14ac:dyDescent="0.15">
      <c r="A11129" s="619" t="s">
        <v>1122</v>
      </c>
      <c r="B11129" s="618">
        <v>2013</v>
      </c>
      <c r="C11129" s="619" t="s">
        <v>1109</v>
      </c>
    </row>
    <row r="11130" spans="1:3" x14ac:dyDescent="0.15">
      <c r="A11130" s="619" t="s">
        <v>1122</v>
      </c>
      <c r="B11130" s="618">
        <v>2013</v>
      </c>
      <c r="C11130" s="619" t="s">
        <v>424</v>
      </c>
    </row>
    <row r="11131" spans="1:3" x14ac:dyDescent="0.15">
      <c r="A11131" s="619" t="s">
        <v>1122</v>
      </c>
      <c r="B11131" s="618">
        <v>2013</v>
      </c>
      <c r="C11131" s="619" t="s">
        <v>424</v>
      </c>
    </row>
    <row r="11132" spans="1:3" x14ac:dyDescent="0.15">
      <c r="A11132" s="619" t="s">
        <v>1122</v>
      </c>
      <c r="B11132" s="618">
        <v>2013</v>
      </c>
      <c r="C11132" s="619" t="s">
        <v>424</v>
      </c>
    </row>
    <row r="11133" spans="1:3" x14ac:dyDescent="0.15">
      <c r="A11133" s="619" t="s">
        <v>1122</v>
      </c>
      <c r="B11133" s="618">
        <v>2013</v>
      </c>
      <c r="C11133" s="619" t="s">
        <v>424</v>
      </c>
    </row>
    <row r="11134" spans="1:3" x14ac:dyDescent="0.15">
      <c r="A11134" s="619" t="s">
        <v>1122</v>
      </c>
      <c r="B11134" s="618">
        <v>2013</v>
      </c>
      <c r="C11134" s="619" t="s">
        <v>424</v>
      </c>
    </row>
    <row r="11135" spans="1:3" x14ac:dyDescent="0.15">
      <c r="A11135" s="619" t="s">
        <v>1122</v>
      </c>
      <c r="B11135" s="618">
        <v>2013</v>
      </c>
      <c r="C11135" s="619" t="s">
        <v>424</v>
      </c>
    </row>
    <row r="11136" spans="1:3" x14ac:dyDescent="0.15">
      <c r="A11136" s="619" t="s">
        <v>1122</v>
      </c>
      <c r="B11136" s="618">
        <v>2013</v>
      </c>
      <c r="C11136" s="619" t="s">
        <v>424</v>
      </c>
    </row>
    <row r="11137" spans="1:3" x14ac:dyDescent="0.15">
      <c r="A11137" s="619" t="s">
        <v>1122</v>
      </c>
      <c r="B11137" s="618">
        <v>2013</v>
      </c>
      <c r="C11137" s="619" t="s">
        <v>424</v>
      </c>
    </row>
    <row r="11138" spans="1:3" x14ac:dyDescent="0.15">
      <c r="A11138" s="619" t="s">
        <v>1122</v>
      </c>
      <c r="B11138" s="618">
        <v>2013</v>
      </c>
      <c r="C11138" s="619" t="s">
        <v>424</v>
      </c>
    </row>
    <row r="11139" spans="1:3" x14ac:dyDescent="0.15">
      <c r="A11139" s="619" t="s">
        <v>1122</v>
      </c>
      <c r="B11139" s="618">
        <v>2013</v>
      </c>
      <c r="C11139" s="619" t="s">
        <v>424</v>
      </c>
    </row>
    <row r="11140" spans="1:3" x14ac:dyDescent="0.15">
      <c r="A11140" s="619" t="s">
        <v>1122</v>
      </c>
      <c r="B11140" s="618">
        <v>2013</v>
      </c>
      <c r="C11140" s="619" t="s">
        <v>424</v>
      </c>
    </row>
    <row r="11141" spans="1:3" x14ac:dyDescent="0.15">
      <c r="A11141" s="619" t="s">
        <v>1122</v>
      </c>
      <c r="B11141" s="618">
        <v>2013</v>
      </c>
      <c r="C11141" s="619" t="s">
        <v>424</v>
      </c>
    </row>
    <row r="11142" spans="1:3" x14ac:dyDescent="0.15">
      <c r="A11142" s="619" t="s">
        <v>1122</v>
      </c>
      <c r="B11142" s="618">
        <v>2013</v>
      </c>
      <c r="C11142" s="619" t="s">
        <v>424</v>
      </c>
    </row>
    <row r="11143" spans="1:3" x14ac:dyDescent="0.15">
      <c r="A11143" s="619" t="s">
        <v>1122</v>
      </c>
      <c r="B11143" s="618">
        <v>2013</v>
      </c>
      <c r="C11143" s="619" t="s">
        <v>1102</v>
      </c>
    </row>
    <row r="11144" spans="1:3" x14ac:dyDescent="0.15">
      <c r="A11144" s="619" t="s">
        <v>1122</v>
      </c>
      <c r="B11144" s="618">
        <v>2013</v>
      </c>
      <c r="C11144" s="619" t="s">
        <v>1102</v>
      </c>
    </row>
    <row r="11145" spans="1:3" x14ac:dyDescent="0.15">
      <c r="A11145" s="619" t="s">
        <v>1122</v>
      </c>
      <c r="B11145" s="618">
        <v>2013</v>
      </c>
      <c r="C11145" s="619" t="s">
        <v>424</v>
      </c>
    </row>
    <row r="11146" spans="1:3" x14ac:dyDescent="0.15">
      <c r="A11146" s="619" t="s">
        <v>1122</v>
      </c>
      <c r="B11146" s="618">
        <v>2013</v>
      </c>
      <c r="C11146" s="619" t="s">
        <v>424</v>
      </c>
    </row>
    <row r="11147" spans="1:3" x14ac:dyDescent="0.15">
      <c r="A11147" s="619" t="s">
        <v>1122</v>
      </c>
      <c r="B11147" s="618">
        <v>2013</v>
      </c>
      <c r="C11147" s="619" t="s">
        <v>424</v>
      </c>
    </row>
    <row r="11148" spans="1:3" x14ac:dyDescent="0.15">
      <c r="A11148" s="619" t="s">
        <v>1122</v>
      </c>
      <c r="B11148" s="618">
        <v>2013</v>
      </c>
      <c r="C11148" s="619" t="s">
        <v>1104</v>
      </c>
    </row>
    <row r="11149" spans="1:3" x14ac:dyDescent="0.15">
      <c r="A11149" s="619" t="s">
        <v>1122</v>
      </c>
      <c r="B11149" s="618">
        <v>2013</v>
      </c>
      <c r="C11149" s="619" t="s">
        <v>424</v>
      </c>
    </row>
    <row r="11150" spans="1:3" x14ac:dyDescent="0.15">
      <c r="A11150" s="619" t="s">
        <v>1122</v>
      </c>
      <c r="B11150" s="618">
        <v>2013</v>
      </c>
      <c r="C11150" s="619" t="s">
        <v>424</v>
      </c>
    </row>
    <row r="11151" spans="1:3" x14ac:dyDescent="0.15">
      <c r="A11151" s="619" t="s">
        <v>1122</v>
      </c>
      <c r="B11151" s="618">
        <v>2013</v>
      </c>
      <c r="C11151" s="619" t="s">
        <v>424</v>
      </c>
    </row>
    <row r="11152" spans="1:3" x14ac:dyDescent="0.15">
      <c r="A11152" s="619" t="s">
        <v>1122</v>
      </c>
      <c r="B11152" s="618">
        <v>2013</v>
      </c>
      <c r="C11152" s="619" t="s">
        <v>424</v>
      </c>
    </row>
    <row r="11153" spans="1:3" x14ac:dyDescent="0.15">
      <c r="A11153" s="619" t="s">
        <v>1122</v>
      </c>
      <c r="B11153" s="618">
        <v>2013</v>
      </c>
      <c r="C11153" s="619" t="s">
        <v>424</v>
      </c>
    </row>
    <row r="11154" spans="1:3" x14ac:dyDescent="0.15">
      <c r="A11154" s="619" t="s">
        <v>1122</v>
      </c>
      <c r="B11154" s="618">
        <v>2013</v>
      </c>
      <c r="C11154" s="619" t="s">
        <v>424</v>
      </c>
    </row>
    <row r="11155" spans="1:3" x14ac:dyDescent="0.15">
      <c r="A11155" s="619" t="s">
        <v>1122</v>
      </c>
      <c r="B11155" s="618">
        <v>2013</v>
      </c>
      <c r="C11155" s="619" t="s">
        <v>424</v>
      </c>
    </row>
    <row r="11156" spans="1:3" x14ac:dyDescent="0.15">
      <c r="A11156" s="619" t="s">
        <v>1122</v>
      </c>
      <c r="B11156" s="618">
        <v>2013</v>
      </c>
      <c r="C11156" s="619" t="s">
        <v>424</v>
      </c>
    </row>
    <row r="11157" spans="1:3" x14ac:dyDescent="0.15">
      <c r="A11157" s="619" t="s">
        <v>1122</v>
      </c>
      <c r="B11157" s="618">
        <v>2013</v>
      </c>
      <c r="C11157" s="619" t="s">
        <v>424</v>
      </c>
    </row>
    <row r="11158" spans="1:3" x14ac:dyDescent="0.15">
      <c r="A11158" s="619" t="s">
        <v>1122</v>
      </c>
      <c r="B11158" s="618">
        <v>2013</v>
      </c>
      <c r="C11158" s="619" t="s">
        <v>424</v>
      </c>
    </row>
    <row r="11159" spans="1:3" x14ac:dyDescent="0.15">
      <c r="A11159" s="619" t="s">
        <v>1122</v>
      </c>
      <c r="B11159" s="618">
        <v>2013</v>
      </c>
      <c r="C11159" s="619" t="s">
        <v>424</v>
      </c>
    </row>
    <row r="11160" spans="1:3" x14ac:dyDescent="0.15">
      <c r="A11160" s="619" t="s">
        <v>1122</v>
      </c>
      <c r="B11160" s="618">
        <v>2013</v>
      </c>
      <c r="C11160" s="619" t="s">
        <v>424</v>
      </c>
    </row>
    <row r="11161" spans="1:3" x14ac:dyDescent="0.15">
      <c r="A11161" s="619" t="s">
        <v>1122</v>
      </c>
      <c r="B11161" s="618">
        <v>2013</v>
      </c>
      <c r="C11161" s="619" t="s">
        <v>424</v>
      </c>
    </row>
    <row r="11162" spans="1:3" x14ac:dyDescent="0.15">
      <c r="A11162" s="619" t="s">
        <v>1122</v>
      </c>
      <c r="B11162" s="618">
        <v>2013</v>
      </c>
      <c r="C11162" s="619" t="s">
        <v>424</v>
      </c>
    </row>
    <row r="11163" spans="1:3" x14ac:dyDescent="0.15">
      <c r="A11163" s="619" t="s">
        <v>1122</v>
      </c>
      <c r="B11163" s="618">
        <v>2013</v>
      </c>
      <c r="C11163" s="619" t="s">
        <v>424</v>
      </c>
    </row>
    <row r="11164" spans="1:3" x14ac:dyDescent="0.15">
      <c r="A11164" s="619" t="s">
        <v>1122</v>
      </c>
      <c r="B11164" s="618">
        <v>2013</v>
      </c>
      <c r="C11164" s="619" t="s">
        <v>424</v>
      </c>
    </row>
    <row r="11165" spans="1:3" x14ac:dyDescent="0.15">
      <c r="A11165" s="619" t="s">
        <v>1122</v>
      </c>
      <c r="B11165" s="618">
        <v>2013</v>
      </c>
      <c r="C11165" s="619" t="s">
        <v>424</v>
      </c>
    </row>
    <row r="11166" spans="1:3" x14ac:dyDescent="0.15">
      <c r="A11166" s="619" t="s">
        <v>1122</v>
      </c>
      <c r="B11166" s="618">
        <v>2013</v>
      </c>
      <c r="C11166" s="619" t="s">
        <v>424</v>
      </c>
    </row>
    <row r="11167" spans="1:3" x14ac:dyDescent="0.15">
      <c r="A11167" s="619" t="s">
        <v>1122</v>
      </c>
      <c r="B11167" s="618">
        <v>2013</v>
      </c>
      <c r="C11167" s="619" t="s">
        <v>424</v>
      </c>
    </row>
    <row r="11168" spans="1:3" x14ac:dyDescent="0.15">
      <c r="A11168" s="619" t="s">
        <v>1122</v>
      </c>
      <c r="B11168" s="618">
        <v>2013</v>
      </c>
      <c r="C11168" s="619" t="s">
        <v>424</v>
      </c>
    </row>
    <row r="11169" spans="1:3" x14ac:dyDescent="0.15">
      <c r="A11169" s="619" t="s">
        <v>1122</v>
      </c>
      <c r="B11169" s="618">
        <v>2013</v>
      </c>
      <c r="C11169" s="619" t="s">
        <v>1080</v>
      </c>
    </row>
    <row r="11170" spans="1:3" x14ac:dyDescent="0.15">
      <c r="A11170" s="619" t="s">
        <v>1122</v>
      </c>
      <c r="B11170" s="618">
        <v>2013</v>
      </c>
      <c r="C11170" s="619" t="s">
        <v>424</v>
      </c>
    </row>
    <row r="11171" spans="1:3" x14ac:dyDescent="0.15">
      <c r="A11171" s="619" t="s">
        <v>1122</v>
      </c>
      <c r="B11171" s="618">
        <v>2013</v>
      </c>
      <c r="C11171" s="619" t="s">
        <v>424</v>
      </c>
    </row>
    <row r="11172" spans="1:3" x14ac:dyDescent="0.15">
      <c r="A11172" s="619" t="s">
        <v>1122</v>
      </c>
      <c r="B11172" s="618">
        <v>2013</v>
      </c>
      <c r="C11172" s="619" t="s">
        <v>424</v>
      </c>
    </row>
    <row r="11173" spans="1:3" x14ac:dyDescent="0.15">
      <c r="A11173" s="619" t="s">
        <v>1122</v>
      </c>
      <c r="B11173" s="618">
        <v>2013</v>
      </c>
      <c r="C11173" s="619" t="s">
        <v>424</v>
      </c>
    </row>
    <row r="11174" spans="1:3" x14ac:dyDescent="0.15">
      <c r="A11174" s="619" t="s">
        <v>1122</v>
      </c>
      <c r="B11174" s="618">
        <v>2013</v>
      </c>
      <c r="C11174" s="619" t="s">
        <v>437</v>
      </c>
    </row>
    <row r="11175" spans="1:3" x14ac:dyDescent="0.15">
      <c r="A11175" s="619" t="s">
        <v>1122</v>
      </c>
      <c r="B11175" s="618">
        <v>2013</v>
      </c>
      <c r="C11175" s="619" t="s">
        <v>424</v>
      </c>
    </row>
    <row r="11176" spans="1:3" x14ac:dyDescent="0.15">
      <c r="A11176" s="619" t="s">
        <v>1122</v>
      </c>
      <c r="B11176" s="618">
        <v>2013</v>
      </c>
      <c r="C11176" s="619" t="s">
        <v>1080</v>
      </c>
    </row>
    <row r="11177" spans="1:3" x14ac:dyDescent="0.15">
      <c r="A11177" s="619" t="s">
        <v>1122</v>
      </c>
      <c r="B11177" s="618">
        <v>2013</v>
      </c>
      <c r="C11177" s="619" t="s">
        <v>437</v>
      </c>
    </row>
    <row r="11178" spans="1:3" x14ac:dyDescent="0.15">
      <c r="A11178" s="619" t="s">
        <v>1122</v>
      </c>
      <c r="B11178" s="618">
        <v>2013</v>
      </c>
      <c r="C11178" s="619" t="s">
        <v>437</v>
      </c>
    </row>
    <row r="11179" spans="1:3" x14ac:dyDescent="0.15">
      <c r="A11179" s="619" t="s">
        <v>1122</v>
      </c>
      <c r="B11179" s="618">
        <v>2013</v>
      </c>
      <c r="C11179" s="619" t="s">
        <v>437</v>
      </c>
    </row>
    <row r="11180" spans="1:3" x14ac:dyDescent="0.15">
      <c r="A11180" s="619" t="s">
        <v>1122</v>
      </c>
      <c r="B11180" s="618">
        <v>2013</v>
      </c>
      <c r="C11180" s="619" t="s">
        <v>424</v>
      </c>
    </row>
    <row r="11181" spans="1:3" x14ac:dyDescent="0.15">
      <c r="A11181" s="619" t="s">
        <v>1122</v>
      </c>
      <c r="B11181" s="618">
        <v>2013</v>
      </c>
      <c r="C11181" s="619" t="s">
        <v>437</v>
      </c>
    </row>
    <row r="11182" spans="1:3" x14ac:dyDescent="0.15">
      <c r="A11182" s="619" t="s">
        <v>1122</v>
      </c>
      <c r="B11182" s="618">
        <v>2013</v>
      </c>
      <c r="C11182" s="619" t="s">
        <v>1080</v>
      </c>
    </row>
    <row r="11183" spans="1:3" x14ac:dyDescent="0.15">
      <c r="A11183" s="619" t="s">
        <v>1122</v>
      </c>
      <c r="B11183" s="618">
        <v>2013</v>
      </c>
      <c r="C11183" s="619" t="s">
        <v>437</v>
      </c>
    </row>
    <row r="11184" spans="1:3" x14ac:dyDescent="0.15">
      <c r="A11184" s="619" t="s">
        <v>1122</v>
      </c>
      <c r="B11184" s="618">
        <v>2013</v>
      </c>
      <c r="C11184" s="619" t="s">
        <v>424</v>
      </c>
    </row>
    <row r="11185" spans="1:3" x14ac:dyDescent="0.15">
      <c r="A11185" s="619" t="s">
        <v>1122</v>
      </c>
      <c r="B11185" s="618">
        <v>2013</v>
      </c>
      <c r="C11185" s="619" t="s">
        <v>424</v>
      </c>
    </row>
    <row r="11186" spans="1:3" x14ac:dyDescent="0.15">
      <c r="A11186" s="619" t="s">
        <v>1122</v>
      </c>
      <c r="B11186" s="618">
        <v>2013</v>
      </c>
      <c r="C11186" s="619" t="s">
        <v>437</v>
      </c>
    </row>
    <row r="11187" spans="1:3" x14ac:dyDescent="0.15">
      <c r="A11187" s="619" t="s">
        <v>1122</v>
      </c>
      <c r="B11187" s="618">
        <v>2013</v>
      </c>
      <c r="C11187" s="619" t="s">
        <v>437</v>
      </c>
    </row>
    <row r="11188" spans="1:3" x14ac:dyDescent="0.15">
      <c r="A11188" s="619" t="s">
        <v>1122</v>
      </c>
      <c r="B11188" s="618">
        <v>2013</v>
      </c>
      <c r="C11188" s="619" t="s">
        <v>437</v>
      </c>
    </row>
    <row r="11189" spans="1:3" x14ac:dyDescent="0.15">
      <c r="A11189" s="619" t="s">
        <v>1122</v>
      </c>
      <c r="B11189" s="618">
        <v>2013</v>
      </c>
      <c r="C11189" s="619" t="s">
        <v>1080</v>
      </c>
    </row>
    <row r="11190" spans="1:3" x14ac:dyDescent="0.15">
      <c r="A11190" s="618" t="s">
        <v>1122</v>
      </c>
      <c r="B11190" s="618">
        <v>2013</v>
      </c>
      <c r="C11190" s="619" t="s">
        <v>424</v>
      </c>
    </row>
    <row r="11191" spans="1:3" x14ac:dyDescent="0.15">
      <c r="A11191" s="618" t="s">
        <v>1122</v>
      </c>
      <c r="B11191" s="618">
        <v>2013</v>
      </c>
      <c r="C11191" s="619" t="s">
        <v>424</v>
      </c>
    </row>
    <row r="11192" spans="1:3" x14ac:dyDescent="0.15">
      <c r="A11192" s="619" t="s">
        <v>1122</v>
      </c>
      <c r="B11192" s="618">
        <v>2013</v>
      </c>
      <c r="C11192" s="619" t="s">
        <v>424</v>
      </c>
    </row>
    <row r="11193" spans="1:3" x14ac:dyDescent="0.15">
      <c r="A11193" s="618" t="s">
        <v>1122</v>
      </c>
      <c r="B11193" s="618">
        <v>2013</v>
      </c>
      <c r="C11193" s="619" t="s">
        <v>424</v>
      </c>
    </row>
    <row r="11194" spans="1:3" x14ac:dyDescent="0.15">
      <c r="A11194" s="619" t="s">
        <v>1122</v>
      </c>
      <c r="B11194" s="618">
        <v>2013</v>
      </c>
      <c r="C11194" s="619" t="s">
        <v>424</v>
      </c>
    </row>
    <row r="11195" spans="1:3" x14ac:dyDescent="0.15">
      <c r="A11195" s="618" t="s">
        <v>1122</v>
      </c>
      <c r="B11195" s="618">
        <v>2013</v>
      </c>
      <c r="C11195" s="619" t="s">
        <v>424</v>
      </c>
    </row>
    <row r="11196" spans="1:3" x14ac:dyDescent="0.15">
      <c r="A11196" s="618" t="s">
        <v>1122</v>
      </c>
      <c r="B11196" s="618">
        <v>2013</v>
      </c>
      <c r="C11196" s="619" t="s">
        <v>424</v>
      </c>
    </row>
    <row r="11197" spans="1:3" x14ac:dyDescent="0.15">
      <c r="A11197" s="618" t="s">
        <v>1122</v>
      </c>
      <c r="B11197" s="618">
        <v>2013</v>
      </c>
      <c r="C11197" s="619" t="s">
        <v>424</v>
      </c>
    </row>
    <row r="11198" spans="1:3" x14ac:dyDescent="0.15">
      <c r="A11198" s="618" t="s">
        <v>1122</v>
      </c>
      <c r="B11198" s="618">
        <v>2013</v>
      </c>
      <c r="C11198" s="619" t="s">
        <v>424</v>
      </c>
    </row>
    <row r="11199" spans="1:3" x14ac:dyDescent="0.15">
      <c r="A11199" s="618" t="s">
        <v>1122</v>
      </c>
      <c r="B11199" s="618">
        <v>2013</v>
      </c>
      <c r="C11199" s="619" t="s">
        <v>1101</v>
      </c>
    </row>
    <row r="11200" spans="1:3" x14ac:dyDescent="0.15">
      <c r="A11200" s="618" t="s">
        <v>1122</v>
      </c>
      <c r="B11200" s="618">
        <v>2013</v>
      </c>
      <c r="C11200" s="619" t="s">
        <v>424</v>
      </c>
    </row>
    <row r="11201" spans="1:3" x14ac:dyDescent="0.15">
      <c r="A11201" s="619" t="s">
        <v>1122</v>
      </c>
      <c r="B11201" s="618">
        <v>2013</v>
      </c>
      <c r="C11201" s="619" t="s">
        <v>437</v>
      </c>
    </row>
    <row r="11202" spans="1:3" x14ac:dyDescent="0.15">
      <c r="A11202" s="619" t="s">
        <v>1122</v>
      </c>
      <c r="B11202" s="618">
        <v>2013</v>
      </c>
      <c r="C11202" s="619" t="s">
        <v>424</v>
      </c>
    </row>
    <row r="11203" spans="1:3" x14ac:dyDescent="0.15">
      <c r="A11203" s="619" t="s">
        <v>1122</v>
      </c>
      <c r="B11203" s="618">
        <v>2013</v>
      </c>
      <c r="C11203" s="619" t="s">
        <v>424</v>
      </c>
    </row>
    <row r="11204" spans="1:3" x14ac:dyDescent="0.15">
      <c r="A11204" s="619" t="s">
        <v>1122</v>
      </c>
      <c r="B11204" s="618">
        <v>2013</v>
      </c>
      <c r="C11204" s="619" t="s">
        <v>437</v>
      </c>
    </row>
    <row r="11205" spans="1:3" x14ac:dyDescent="0.15">
      <c r="A11205" s="619" t="s">
        <v>1122</v>
      </c>
      <c r="B11205" s="618">
        <v>2013</v>
      </c>
      <c r="C11205" s="619" t="s">
        <v>424</v>
      </c>
    </row>
    <row r="11206" spans="1:3" x14ac:dyDescent="0.15">
      <c r="A11206" s="619" t="s">
        <v>1122</v>
      </c>
      <c r="B11206" s="618">
        <v>2013</v>
      </c>
      <c r="C11206" s="619" t="s">
        <v>424</v>
      </c>
    </row>
    <row r="11207" spans="1:3" x14ac:dyDescent="0.15">
      <c r="A11207" s="619" t="s">
        <v>1122</v>
      </c>
      <c r="B11207" s="618">
        <v>2013</v>
      </c>
      <c r="C11207" s="619" t="s">
        <v>424</v>
      </c>
    </row>
    <row r="11208" spans="1:3" x14ac:dyDescent="0.15">
      <c r="A11208" s="619" t="s">
        <v>1122</v>
      </c>
      <c r="B11208" s="618">
        <v>2013</v>
      </c>
      <c r="C11208" s="619" t="s">
        <v>437</v>
      </c>
    </row>
    <row r="11209" spans="1:3" x14ac:dyDescent="0.15">
      <c r="A11209" s="619" t="s">
        <v>1122</v>
      </c>
      <c r="B11209" s="618">
        <v>2013</v>
      </c>
      <c r="C11209" s="619" t="s">
        <v>424</v>
      </c>
    </row>
    <row r="11210" spans="1:3" x14ac:dyDescent="0.15">
      <c r="A11210" s="619" t="s">
        <v>1122</v>
      </c>
      <c r="B11210" s="618">
        <v>2013</v>
      </c>
      <c r="C11210" s="619" t="s">
        <v>437</v>
      </c>
    </row>
    <row r="11211" spans="1:3" x14ac:dyDescent="0.15">
      <c r="A11211" s="619" t="s">
        <v>1122</v>
      </c>
      <c r="B11211" s="618">
        <v>2013</v>
      </c>
      <c r="C11211" s="619" t="s">
        <v>437</v>
      </c>
    </row>
    <row r="11212" spans="1:3" x14ac:dyDescent="0.15">
      <c r="A11212" s="619" t="s">
        <v>1122</v>
      </c>
      <c r="B11212" s="618">
        <v>2013</v>
      </c>
      <c r="C11212" s="619" t="s">
        <v>424</v>
      </c>
    </row>
    <row r="11213" spans="1:3" x14ac:dyDescent="0.15">
      <c r="A11213" s="619" t="s">
        <v>1122</v>
      </c>
      <c r="B11213" s="618">
        <v>2013</v>
      </c>
      <c r="C11213" s="619" t="s">
        <v>1102</v>
      </c>
    </row>
    <row r="11214" spans="1:3" x14ac:dyDescent="0.15">
      <c r="A11214" s="619" t="s">
        <v>1122</v>
      </c>
      <c r="B11214" s="618">
        <v>2013</v>
      </c>
      <c r="C11214" s="619" t="s">
        <v>437</v>
      </c>
    </row>
    <row r="11215" spans="1:3" x14ac:dyDescent="0.15">
      <c r="A11215" s="619" t="s">
        <v>1122</v>
      </c>
      <c r="B11215" s="618">
        <v>2013</v>
      </c>
      <c r="C11215" s="619" t="s">
        <v>1102</v>
      </c>
    </row>
    <row r="11216" spans="1:3" x14ac:dyDescent="0.15">
      <c r="A11216" s="619" t="s">
        <v>1122</v>
      </c>
      <c r="B11216" s="618">
        <v>2013</v>
      </c>
      <c r="C11216" s="619" t="s">
        <v>1102</v>
      </c>
    </row>
    <row r="11217" spans="1:3" x14ac:dyDescent="0.15">
      <c r="A11217" s="619" t="s">
        <v>1122</v>
      </c>
      <c r="B11217" s="618">
        <v>2013</v>
      </c>
      <c r="C11217" s="619" t="s">
        <v>1102</v>
      </c>
    </row>
    <row r="11218" spans="1:3" x14ac:dyDescent="0.15">
      <c r="A11218" s="619" t="s">
        <v>1122</v>
      </c>
      <c r="B11218" s="618">
        <v>2013</v>
      </c>
      <c r="C11218" s="619" t="s">
        <v>424</v>
      </c>
    </row>
    <row r="11219" spans="1:3" x14ac:dyDescent="0.15">
      <c r="A11219" s="619" t="s">
        <v>1122</v>
      </c>
      <c r="B11219" s="618">
        <v>2013</v>
      </c>
      <c r="C11219" s="619" t="s">
        <v>424</v>
      </c>
    </row>
    <row r="11220" spans="1:3" x14ac:dyDescent="0.15">
      <c r="A11220" s="619" t="s">
        <v>1122</v>
      </c>
      <c r="B11220" s="618">
        <v>2013</v>
      </c>
      <c r="C11220" s="619" t="s">
        <v>424</v>
      </c>
    </row>
    <row r="11221" spans="1:3" x14ac:dyDescent="0.15">
      <c r="A11221" s="619" t="s">
        <v>1122</v>
      </c>
      <c r="B11221" s="618">
        <v>2013</v>
      </c>
      <c r="C11221" s="619" t="s">
        <v>424</v>
      </c>
    </row>
    <row r="11222" spans="1:3" x14ac:dyDescent="0.15">
      <c r="A11222" s="619" t="s">
        <v>1122</v>
      </c>
      <c r="B11222" s="618">
        <v>2013</v>
      </c>
      <c r="C11222" s="619" t="s">
        <v>1080</v>
      </c>
    </row>
    <row r="11223" spans="1:3" x14ac:dyDescent="0.15">
      <c r="A11223" s="619" t="s">
        <v>1122</v>
      </c>
      <c r="B11223" s="618">
        <v>2013</v>
      </c>
      <c r="C11223" s="619" t="s">
        <v>437</v>
      </c>
    </row>
    <row r="11224" spans="1:3" x14ac:dyDescent="0.15">
      <c r="A11224" s="619" t="s">
        <v>1122</v>
      </c>
      <c r="B11224" s="618">
        <v>2013</v>
      </c>
      <c r="C11224" s="619" t="s">
        <v>437</v>
      </c>
    </row>
    <row r="11225" spans="1:3" x14ac:dyDescent="0.15">
      <c r="A11225" s="619" t="s">
        <v>1122</v>
      </c>
      <c r="B11225" s="618">
        <v>2013</v>
      </c>
      <c r="C11225" s="619" t="s">
        <v>424</v>
      </c>
    </row>
    <row r="11226" spans="1:3" x14ac:dyDescent="0.15">
      <c r="A11226" s="619" t="s">
        <v>1122</v>
      </c>
      <c r="B11226" s="618">
        <v>2013</v>
      </c>
      <c r="C11226" s="619" t="s">
        <v>1103</v>
      </c>
    </row>
    <row r="11227" spans="1:3" x14ac:dyDescent="0.15">
      <c r="A11227" s="619" t="s">
        <v>1122</v>
      </c>
      <c r="B11227" s="618">
        <v>2013</v>
      </c>
      <c r="C11227" s="619" t="s">
        <v>1105</v>
      </c>
    </row>
    <row r="11228" spans="1:3" x14ac:dyDescent="0.15">
      <c r="A11228" s="619" t="s">
        <v>1122</v>
      </c>
      <c r="B11228" s="618">
        <v>2013</v>
      </c>
      <c r="C11228" s="619" t="s">
        <v>1105</v>
      </c>
    </row>
    <row r="11229" spans="1:3" x14ac:dyDescent="0.15">
      <c r="A11229" s="619" t="s">
        <v>1122</v>
      </c>
      <c r="B11229" s="618">
        <v>2013</v>
      </c>
      <c r="C11229" s="619" t="s">
        <v>424</v>
      </c>
    </row>
    <row r="11230" spans="1:3" x14ac:dyDescent="0.15">
      <c r="A11230" s="619" t="s">
        <v>1122</v>
      </c>
      <c r="B11230" s="618">
        <v>2013</v>
      </c>
      <c r="C11230" s="619" t="s">
        <v>1102</v>
      </c>
    </row>
    <row r="11231" spans="1:3" x14ac:dyDescent="0.15">
      <c r="A11231" s="619" t="s">
        <v>1122</v>
      </c>
      <c r="B11231" s="618">
        <v>2013</v>
      </c>
      <c r="C11231" s="619" t="s">
        <v>424</v>
      </c>
    </row>
    <row r="11232" spans="1:3" x14ac:dyDescent="0.15">
      <c r="A11232" s="618" t="s">
        <v>1122</v>
      </c>
      <c r="B11232" s="618">
        <v>2013</v>
      </c>
      <c r="C11232" s="619" t="s">
        <v>424</v>
      </c>
    </row>
    <row r="11233" spans="1:3" x14ac:dyDescent="0.15">
      <c r="A11233" s="619" t="s">
        <v>1122</v>
      </c>
      <c r="B11233" s="618">
        <v>2013</v>
      </c>
      <c r="C11233" s="619" t="s">
        <v>437</v>
      </c>
    </row>
    <row r="11234" spans="1:3" x14ac:dyDescent="0.15">
      <c r="A11234" s="619" t="s">
        <v>1122</v>
      </c>
      <c r="B11234" s="618">
        <v>2013</v>
      </c>
      <c r="C11234" s="619" t="s">
        <v>1101</v>
      </c>
    </row>
    <row r="11235" spans="1:3" x14ac:dyDescent="0.15">
      <c r="A11235" s="619" t="s">
        <v>1122</v>
      </c>
      <c r="B11235" s="618">
        <v>2013</v>
      </c>
      <c r="C11235" s="619" t="s">
        <v>1103</v>
      </c>
    </row>
    <row r="11236" spans="1:3" x14ac:dyDescent="0.15">
      <c r="A11236" s="619" t="s">
        <v>1122</v>
      </c>
      <c r="B11236" s="618">
        <v>2013</v>
      </c>
      <c r="C11236" s="619" t="s">
        <v>1103</v>
      </c>
    </row>
    <row r="11237" spans="1:3" x14ac:dyDescent="0.15">
      <c r="A11237" s="619" t="s">
        <v>1122</v>
      </c>
      <c r="B11237" s="618">
        <v>2013</v>
      </c>
      <c r="C11237" s="619" t="s">
        <v>1102</v>
      </c>
    </row>
    <row r="11238" spans="1:3" x14ac:dyDescent="0.15">
      <c r="A11238" s="619" t="s">
        <v>1122</v>
      </c>
      <c r="B11238" s="618">
        <v>2013</v>
      </c>
      <c r="C11238" s="619" t="s">
        <v>437</v>
      </c>
    </row>
    <row r="11239" spans="1:3" x14ac:dyDescent="0.15">
      <c r="A11239" s="619" t="s">
        <v>1122</v>
      </c>
      <c r="B11239" s="618">
        <v>2013</v>
      </c>
      <c r="C11239" s="619" t="s">
        <v>1080</v>
      </c>
    </row>
    <row r="11240" spans="1:3" x14ac:dyDescent="0.15">
      <c r="A11240" s="619" t="s">
        <v>1122</v>
      </c>
      <c r="B11240" s="618">
        <v>2013</v>
      </c>
      <c r="C11240" s="619" t="s">
        <v>424</v>
      </c>
    </row>
    <row r="11241" spans="1:3" x14ac:dyDescent="0.15">
      <c r="A11241" s="619" t="s">
        <v>1122</v>
      </c>
      <c r="B11241" s="618">
        <v>2013</v>
      </c>
      <c r="C11241" s="619" t="s">
        <v>424</v>
      </c>
    </row>
    <row r="11242" spans="1:3" x14ac:dyDescent="0.15">
      <c r="A11242" s="619" t="s">
        <v>1122</v>
      </c>
      <c r="B11242" s="618">
        <v>2013</v>
      </c>
      <c r="C11242" s="619" t="s">
        <v>437</v>
      </c>
    </row>
    <row r="11243" spans="1:3" x14ac:dyDescent="0.15">
      <c r="A11243" s="619" t="s">
        <v>1122</v>
      </c>
      <c r="B11243" s="618">
        <v>2013</v>
      </c>
      <c r="C11243" s="619" t="s">
        <v>1080</v>
      </c>
    </row>
    <row r="11244" spans="1:3" x14ac:dyDescent="0.15">
      <c r="A11244" s="619" t="s">
        <v>1122</v>
      </c>
      <c r="B11244" s="618">
        <v>2013</v>
      </c>
      <c r="C11244" s="619" t="s">
        <v>1080</v>
      </c>
    </row>
    <row r="11245" spans="1:3" x14ac:dyDescent="0.15">
      <c r="A11245" s="619" t="s">
        <v>1122</v>
      </c>
      <c r="B11245" s="618">
        <v>2013</v>
      </c>
      <c r="C11245" s="619" t="s">
        <v>1080</v>
      </c>
    </row>
    <row r="11246" spans="1:3" x14ac:dyDescent="0.15">
      <c r="A11246" s="619" t="s">
        <v>1122</v>
      </c>
      <c r="B11246" s="618">
        <v>2013</v>
      </c>
      <c r="C11246" s="619" t="s">
        <v>437</v>
      </c>
    </row>
    <row r="11247" spans="1:3" x14ac:dyDescent="0.15">
      <c r="A11247" s="619" t="s">
        <v>1122</v>
      </c>
      <c r="B11247" s="618">
        <v>2013</v>
      </c>
      <c r="C11247" s="619" t="s">
        <v>1080</v>
      </c>
    </row>
    <row r="11248" spans="1:3" x14ac:dyDescent="0.15">
      <c r="A11248" s="619" t="s">
        <v>1122</v>
      </c>
      <c r="B11248" s="618">
        <v>2013</v>
      </c>
      <c r="C11248" s="619" t="s">
        <v>424</v>
      </c>
    </row>
    <row r="11249" spans="1:3" x14ac:dyDescent="0.15">
      <c r="A11249" s="619" t="s">
        <v>1122</v>
      </c>
      <c r="B11249" s="618">
        <v>2013</v>
      </c>
      <c r="C11249" s="619" t="s">
        <v>437</v>
      </c>
    </row>
    <row r="11250" spans="1:3" x14ac:dyDescent="0.15">
      <c r="A11250" s="619" t="s">
        <v>1122</v>
      </c>
      <c r="B11250" s="618">
        <v>2013</v>
      </c>
      <c r="C11250" s="619" t="s">
        <v>437</v>
      </c>
    </row>
    <row r="11251" spans="1:3" x14ac:dyDescent="0.15">
      <c r="A11251" s="619" t="s">
        <v>1122</v>
      </c>
      <c r="B11251" s="618">
        <v>2013</v>
      </c>
      <c r="C11251" s="619" t="s">
        <v>1080</v>
      </c>
    </row>
    <row r="11252" spans="1:3" x14ac:dyDescent="0.15">
      <c r="A11252" s="619" t="s">
        <v>1122</v>
      </c>
      <c r="B11252" s="618">
        <v>2013</v>
      </c>
      <c r="C11252" s="619" t="s">
        <v>1080</v>
      </c>
    </row>
    <row r="11253" spans="1:3" x14ac:dyDescent="0.15">
      <c r="A11253" s="619" t="s">
        <v>1122</v>
      </c>
      <c r="B11253" s="618">
        <v>2013</v>
      </c>
      <c r="C11253" s="619" t="s">
        <v>1103</v>
      </c>
    </row>
    <row r="11254" spans="1:3" x14ac:dyDescent="0.15">
      <c r="A11254" s="619" t="s">
        <v>1122</v>
      </c>
      <c r="B11254" s="618">
        <v>2013</v>
      </c>
      <c r="C11254" s="619" t="s">
        <v>424</v>
      </c>
    </row>
    <row r="11255" spans="1:3" x14ac:dyDescent="0.15">
      <c r="A11255" s="619" t="s">
        <v>1122</v>
      </c>
      <c r="B11255" s="618">
        <v>2013</v>
      </c>
      <c r="C11255" s="619" t="s">
        <v>424</v>
      </c>
    </row>
    <row r="11256" spans="1:3" x14ac:dyDescent="0.15">
      <c r="A11256" s="619" t="s">
        <v>1122</v>
      </c>
      <c r="B11256" s="618">
        <v>2013</v>
      </c>
      <c r="C11256" s="619" t="s">
        <v>1080</v>
      </c>
    </row>
    <row r="11257" spans="1:3" x14ac:dyDescent="0.15">
      <c r="A11257" s="619" t="s">
        <v>1122</v>
      </c>
      <c r="B11257" s="618">
        <v>2013</v>
      </c>
      <c r="C11257" s="619" t="s">
        <v>1080</v>
      </c>
    </row>
    <row r="11258" spans="1:3" x14ac:dyDescent="0.15">
      <c r="A11258" s="619" t="s">
        <v>1122</v>
      </c>
      <c r="B11258" s="618">
        <v>2013</v>
      </c>
      <c r="C11258" s="619" t="s">
        <v>1080</v>
      </c>
    </row>
    <row r="11259" spans="1:3" x14ac:dyDescent="0.15">
      <c r="A11259" s="619" t="s">
        <v>1122</v>
      </c>
      <c r="B11259" s="618">
        <v>2013</v>
      </c>
      <c r="C11259" s="619" t="s">
        <v>1103</v>
      </c>
    </row>
    <row r="11260" spans="1:3" x14ac:dyDescent="0.15">
      <c r="A11260" s="619" t="s">
        <v>1122</v>
      </c>
      <c r="B11260" s="618">
        <v>2013</v>
      </c>
      <c r="C11260" s="619" t="s">
        <v>1080</v>
      </c>
    </row>
    <row r="11261" spans="1:3" x14ac:dyDescent="0.15">
      <c r="A11261" s="619" t="s">
        <v>1122</v>
      </c>
      <c r="B11261" s="618">
        <v>2013</v>
      </c>
      <c r="C11261" s="619" t="s">
        <v>424</v>
      </c>
    </row>
    <row r="11262" spans="1:3" x14ac:dyDescent="0.15">
      <c r="A11262" s="619" t="s">
        <v>1122</v>
      </c>
      <c r="B11262" s="618">
        <v>2013</v>
      </c>
      <c r="C11262" s="619" t="s">
        <v>424</v>
      </c>
    </row>
    <row r="11263" spans="1:3" x14ac:dyDescent="0.15">
      <c r="A11263" s="619" t="s">
        <v>1122</v>
      </c>
      <c r="B11263" s="618">
        <v>2013</v>
      </c>
      <c r="C11263" s="619" t="s">
        <v>424</v>
      </c>
    </row>
    <row r="11264" spans="1:3" x14ac:dyDescent="0.15">
      <c r="A11264" s="619" t="s">
        <v>1122</v>
      </c>
      <c r="B11264" s="618">
        <v>2013</v>
      </c>
      <c r="C11264" s="619" t="s">
        <v>424</v>
      </c>
    </row>
    <row r="11265" spans="1:3" x14ac:dyDescent="0.15">
      <c r="A11265" s="619" t="s">
        <v>1122</v>
      </c>
      <c r="B11265" s="618">
        <v>2013</v>
      </c>
      <c r="C11265" s="619" t="s">
        <v>424</v>
      </c>
    </row>
    <row r="11266" spans="1:3" x14ac:dyDescent="0.15">
      <c r="A11266" s="619" t="s">
        <v>1122</v>
      </c>
      <c r="B11266" s="618">
        <v>2013</v>
      </c>
      <c r="C11266" s="619" t="s">
        <v>424</v>
      </c>
    </row>
    <row r="11267" spans="1:3" x14ac:dyDescent="0.15">
      <c r="A11267" s="619" t="s">
        <v>1122</v>
      </c>
      <c r="B11267" s="618">
        <v>2013</v>
      </c>
      <c r="C11267" s="619" t="s">
        <v>424</v>
      </c>
    </row>
    <row r="11268" spans="1:3" x14ac:dyDescent="0.15">
      <c r="A11268" s="619" t="s">
        <v>1122</v>
      </c>
      <c r="B11268" s="618">
        <v>2013</v>
      </c>
      <c r="C11268" s="619" t="s">
        <v>437</v>
      </c>
    </row>
    <row r="11269" spans="1:3" x14ac:dyDescent="0.15">
      <c r="A11269" s="619" t="s">
        <v>1122</v>
      </c>
      <c r="B11269" s="618">
        <v>2013</v>
      </c>
      <c r="C11269" s="619" t="s">
        <v>1102</v>
      </c>
    </row>
    <row r="11270" spans="1:3" x14ac:dyDescent="0.15">
      <c r="A11270" s="619" t="s">
        <v>1122</v>
      </c>
      <c r="B11270" s="618">
        <v>2013</v>
      </c>
      <c r="C11270" s="619" t="s">
        <v>1101</v>
      </c>
    </row>
    <row r="11271" spans="1:3" x14ac:dyDescent="0.15">
      <c r="A11271" s="619" t="s">
        <v>1122</v>
      </c>
      <c r="B11271" s="618">
        <v>2013</v>
      </c>
      <c r="C11271" s="619" t="s">
        <v>1101</v>
      </c>
    </row>
    <row r="11272" spans="1:3" x14ac:dyDescent="0.15">
      <c r="A11272" s="619" t="s">
        <v>1122</v>
      </c>
      <c r="B11272" s="618">
        <v>2013</v>
      </c>
      <c r="C11272" s="619" t="s">
        <v>1103</v>
      </c>
    </row>
    <row r="11273" spans="1:3" x14ac:dyDescent="0.15">
      <c r="A11273" s="619" t="s">
        <v>1122</v>
      </c>
      <c r="B11273" s="618">
        <v>2013</v>
      </c>
      <c r="C11273" s="619" t="s">
        <v>1101</v>
      </c>
    </row>
    <row r="11274" spans="1:3" x14ac:dyDescent="0.15">
      <c r="A11274" s="619" t="s">
        <v>1122</v>
      </c>
      <c r="B11274" s="618">
        <v>2013</v>
      </c>
      <c r="C11274" s="619" t="s">
        <v>1101</v>
      </c>
    </row>
    <row r="11275" spans="1:3" x14ac:dyDescent="0.15">
      <c r="A11275" s="619" t="s">
        <v>1122</v>
      </c>
      <c r="B11275" s="618">
        <v>2013</v>
      </c>
      <c r="C11275" s="619" t="s">
        <v>424</v>
      </c>
    </row>
    <row r="11276" spans="1:3" x14ac:dyDescent="0.15">
      <c r="A11276" s="619" t="s">
        <v>1122</v>
      </c>
      <c r="B11276" s="618">
        <v>2013</v>
      </c>
      <c r="C11276" s="619" t="s">
        <v>424</v>
      </c>
    </row>
    <row r="11277" spans="1:3" x14ac:dyDescent="0.15">
      <c r="A11277" s="619" t="s">
        <v>1122</v>
      </c>
      <c r="B11277" s="618">
        <v>2013</v>
      </c>
      <c r="C11277" s="619" t="s">
        <v>1101</v>
      </c>
    </row>
    <row r="11278" spans="1:3" x14ac:dyDescent="0.15">
      <c r="A11278" s="619" t="s">
        <v>1122</v>
      </c>
      <c r="B11278" s="618">
        <v>2013</v>
      </c>
      <c r="C11278" s="619" t="s">
        <v>1101</v>
      </c>
    </row>
    <row r="11279" spans="1:3" x14ac:dyDescent="0.15">
      <c r="A11279" s="619" t="s">
        <v>1122</v>
      </c>
      <c r="B11279" s="618">
        <v>2013</v>
      </c>
      <c r="C11279" s="619" t="s">
        <v>1102</v>
      </c>
    </row>
    <row r="11280" spans="1:3" x14ac:dyDescent="0.15">
      <c r="A11280" s="619" t="s">
        <v>1122</v>
      </c>
      <c r="B11280" s="618">
        <v>2013</v>
      </c>
      <c r="C11280" s="619" t="s">
        <v>1080</v>
      </c>
    </row>
    <row r="11281" spans="1:3" x14ac:dyDescent="0.15">
      <c r="A11281" s="619" t="s">
        <v>1122</v>
      </c>
      <c r="B11281" s="618">
        <v>2013</v>
      </c>
      <c r="C11281" s="619" t="s">
        <v>437</v>
      </c>
    </row>
    <row r="11282" spans="1:3" x14ac:dyDescent="0.15">
      <c r="A11282" s="619" t="s">
        <v>1122</v>
      </c>
      <c r="B11282" s="618">
        <v>2013</v>
      </c>
      <c r="C11282" s="619" t="s">
        <v>437</v>
      </c>
    </row>
    <row r="11283" spans="1:3" x14ac:dyDescent="0.15">
      <c r="A11283" s="619" t="s">
        <v>1122</v>
      </c>
      <c r="B11283" s="618">
        <v>2013</v>
      </c>
      <c r="C11283" s="619" t="s">
        <v>437</v>
      </c>
    </row>
    <row r="11284" spans="1:3" x14ac:dyDescent="0.15">
      <c r="A11284" s="619" t="s">
        <v>1122</v>
      </c>
      <c r="B11284" s="618">
        <v>2013</v>
      </c>
      <c r="C11284" s="619" t="s">
        <v>1080</v>
      </c>
    </row>
    <row r="11285" spans="1:3" x14ac:dyDescent="0.15">
      <c r="A11285" s="619" t="s">
        <v>1122</v>
      </c>
      <c r="B11285" s="618">
        <v>2013</v>
      </c>
      <c r="C11285" s="619" t="s">
        <v>1080</v>
      </c>
    </row>
    <row r="11286" spans="1:3" x14ac:dyDescent="0.15">
      <c r="A11286" s="619" t="s">
        <v>1122</v>
      </c>
      <c r="B11286" s="618">
        <v>2013</v>
      </c>
      <c r="C11286" s="619" t="s">
        <v>424</v>
      </c>
    </row>
    <row r="11287" spans="1:3" x14ac:dyDescent="0.15">
      <c r="A11287" s="619" t="s">
        <v>1122</v>
      </c>
      <c r="B11287" s="618">
        <v>2013</v>
      </c>
      <c r="C11287" s="619" t="s">
        <v>1102</v>
      </c>
    </row>
    <row r="11288" spans="1:3" x14ac:dyDescent="0.15">
      <c r="A11288" s="619" t="s">
        <v>1122</v>
      </c>
      <c r="B11288" s="618">
        <v>2013</v>
      </c>
      <c r="C11288" s="619" t="s">
        <v>1102</v>
      </c>
    </row>
    <row r="11289" spans="1:3" x14ac:dyDescent="0.15">
      <c r="A11289" s="619" t="s">
        <v>1122</v>
      </c>
      <c r="B11289" s="618">
        <v>2013</v>
      </c>
      <c r="C11289" s="619" t="s">
        <v>424</v>
      </c>
    </row>
    <row r="11290" spans="1:3" x14ac:dyDescent="0.15">
      <c r="A11290" s="619" t="s">
        <v>1122</v>
      </c>
      <c r="B11290" s="618">
        <v>2013</v>
      </c>
      <c r="C11290" s="619" t="s">
        <v>424</v>
      </c>
    </row>
    <row r="11291" spans="1:3" x14ac:dyDescent="0.15">
      <c r="A11291" s="619" t="s">
        <v>1122</v>
      </c>
      <c r="B11291" s="618">
        <v>2013</v>
      </c>
      <c r="C11291" s="619" t="s">
        <v>424</v>
      </c>
    </row>
    <row r="11292" spans="1:3" x14ac:dyDescent="0.15">
      <c r="A11292" s="619" t="s">
        <v>1122</v>
      </c>
      <c r="B11292" s="618">
        <v>2013</v>
      </c>
      <c r="C11292" s="619" t="s">
        <v>1080</v>
      </c>
    </row>
    <row r="11293" spans="1:3" x14ac:dyDescent="0.15">
      <c r="A11293" s="619" t="s">
        <v>1122</v>
      </c>
      <c r="B11293" s="618">
        <v>2013</v>
      </c>
      <c r="C11293" s="619" t="s">
        <v>1080</v>
      </c>
    </row>
    <row r="11294" spans="1:3" x14ac:dyDescent="0.15">
      <c r="A11294" s="619" t="s">
        <v>1122</v>
      </c>
      <c r="B11294" s="618">
        <v>2013</v>
      </c>
      <c r="C11294" s="619" t="s">
        <v>424</v>
      </c>
    </row>
    <row r="11295" spans="1:3" x14ac:dyDescent="0.15">
      <c r="A11295" s="619" t="s">
        <v>1122</v>
      </c>
      <c r="B11295" s="618">
        <v>2013</v>
      </c>
      <c r="C11295" s="619" t="s">
        <v>424</v>
      </c>
    </row>
    <row r="11296" spans="1:3" x14ac:dyDescent="0.15">
      <c r="A11296" s="619" t="s">
        <v>1122</v>
      </c>
      <c r="B11296" s="618">
        <v>2013</v>
      </c>
      <c r="C11296" s="619" t="s">
        <v>437</v>
      </c>
    </row>
    <row r="11297" spans="1:3" x14ac:dyDescent="0.15">
      <c r="A11297" s="619" t="s">
        <v>1122</v>
      </c>
      <c r="B11297" s="618">
        <v>2013</v>
      </c>
      <c r="C11297" s="619" t="s">
        <v>437</v>
      </c>
    </row>
    <row r="11298" spans="1:3" x14ac:dyDescent="0.15">
      <c r="A11298" s="619" t="s">
        <v>1122</v>
      </c>
      <c r="B11298" s="618">
        <v>2013</v>
      </c>
      <c r="C11298" s="619" t="s">
        <v>437</v>
      </c>
    </row>
    <row r="11299" spans="1:3" x14ac:dyDescent="0.15">
      <c r="A11299" s="619" t="s">
        <v>1122</v>
      </c>
      <c r="B11299" s="618">
        <v>2013</v>
      </c>
      <c r="C11299" s="619" t="s">
        <v>1102</v>
      </c>
    </row>
    <row r="11300" spans="1:3" x14ac:dyDescent="0.15">
      <c r="A11300" s="619" t="s">
        <v>1122</v>
      </c>
      <c r="B11300" s="618">
        <v>2013</v>
      </c>
      <c r="C11300" s="619" t="s">
        <v>1102</v>
      </c>
    </row>
    <row r="11301" spans="1:3" x14ac:dyDescent="0.15">
      <c r="A11301" s="619" t="s">
        <v>1122</v>
      </c>
      <c r="B11301" s="618">
        <v>2013</v>
      </c>
      <c r="C11301" s="619" t="s">
        <v>424</v>
      </c>
    </row>
    <row r="11302" spans="1:3" x14ac:dyDescent="0.15">
      <c r="A11302" s="619" t="s">
        <v>1122</v>
      </c>
      <c r="B11302" s="618">
        <v>2013</v>
      </c>
      <c r="C11302" s="619" t="s">
        <v>1102</v>
      </c>
    </row>
    <row r="11303" spans="1:3" x14ac:dyDescent="0.15">
      <c r="A11303" s="619" t="s">
        <v>1122</v>
      </c>
      <c r="B11303" s="618">
        <v>2013</v>
      </c>
      <c r="C11303" s="619" t="s">
        <v>1102</v>
      </c>
    </row>
    <row r="11304" spans="1:3" x14ac:dyDescent="0.15">
      <c r="A11304" s="619" t="s">
        <v>1122</v>
      </c>
      <c r="B11304" s="618">
        <v>2013</v>
      </c>
      <c r="C11304" s="619" t="s">
        <v>1102</v>
      </c>
    </row>
    <row r="11305" spans="1:3" x14ac:dyDescent="0.15">
      <c r="A11305" s="619" t="s">
        <v>1122</v>
      </c>
      <c r="B11305" s="618">
        <v>2013</v>
      </c>
      <c r="C11305" s="619" t="s">
        <v>1102</v>
      </c>
    </row>
    <row r="11306" spans="1:3" x14ac:dyDescent="0.15">
      <c r="A11306" s="619" t="s">
        <v>1122</v>
      </c>
      <c r="B11306" s="618">
        <v>2013</v>
      </c>
      <c r="C11306" s="619" t="s">
        <v>424</v>
      </c>
    </row>
    <row r="11307" spans="1:3" x14ac:dyDescent="0.15">
      <c r="A11307" s="619" t="s">
        <v>1122</v>
      </c>
      <c r="B11307" s="618">
        <v>2013</v>
      </c>
      <c r="C11307" s="619" t="s">
        <v>424</v>
      </c>
    </row>
    <row r="11308" spans="1:3" x14ac:dyDescent="0.15">
      <c r="A11308" s="619" t="s">
        <v>1122</v>
      </c>
      <c r="B11308" s="618">
        <v>2013</v>
      </c>
      <c r="C11308" s="619" t="s">
        <v>424</v>
      </c>
    </row>
    <row r="11309" spans="1:3" x14ac:dyDescent="0.15">
      <c r="A11309" s="619" t="s">
        <v>1122</v>
      </c>
      <c r="B11309" s="618">
        <v>2013</v>
      </c>
      <c r="C11309" s="619" t="s">
        <v>424</v>
      </c>
    </row>
    <row r="11310" spans="1:3" x14ac:dyDescent="0.15">
      <c r="A11310" s="619" t="s">
        <v>1122</v>
      </c>
      <c r="B11310" s="618">
        <v>2013</v>
      </c>
      <c r="C11310" s="619" t="s">
        <v>424</v>
      </c>
    </row>
    <row r="11311" spans="1:3" x14ac:dyDescent="0.15">
      <c r="A11311" s="619" t="s">
        <v>1122</v>
      </c>
      <c r="B11311" s="618">
        <v>2013</v>
      </c>
      <c r="C11311" s="619" t="s">
        <v>437</v>
      </c>
    </row>
    <row r="11312" spans="1:3" x14ac:dyDescent="0.15">
      <c r="A11312" s="619" t="s">
        <v>1122</v>
      </c>
      <c r="B11312" s="618">
        <v>2013</v>
      </c>
      <c r="C11312" s="619" t="s">
        <v>437</v>
      </c>
    </row>
    <row r="11313" spans="1:3" x14ac:dyDescent="0.15">
      <c r="A11313" s="619" t="s">
        <v>1122</v>
      </c>
      <c r="B11313" s="618">
        <v>2013</v>
      </c>
      <c r="C11313" s="619" t="s">
        <v>1102</v>
      </c>
    </row>
    <row r="11314" spans="1:3" x14ac:dyDescent="0.15">
      <c r="A11314" s="619" t="s">
        <v>1122</v>
      </c>
      <c r="B11314" s="618">
        <v>2013</v>
      </c>
      <c r="C11314" s="619" t="s">
        <v>1102</v>
      </c>
    </row>
    <row r="11315" spans="1:3" x14ac:dyDescent="0.15">
      <c r="A11315" s="619" t="s">
        <v>1122</v>
      </c>
      <c r="B11315" s="618">
        <v>2013</v>
      </c>
      <c r="C11315" s="619" t="s">
        <v>424</v>
      </c>
    </row>
    <row r="11316" spans="1:3" x14ac:dyDescent="0.15">
      <c r="A11316" s="619" t="s">
        <v>1122</v>
      </c>
      <c r="B11316" s="618">
        <v>2013</v>
      </c>
      <c r="C11316" s="619" t="s">
        <v>424</v>
      </c>
    </row>
    <row r="11317" spans="1:3" x14ac:dyDescent="0.15">
      <c r="A11317" s="619" t="s">
        <v>1122</v>
      </c>
      <c r="B11317" s="618">
        <v>2013</v>
      </c>
      <c r="C11317" s="619" t="s">
        <v>424</v>
      </c>
    </row>
    <row r="11318" spans="1:3" x14ac:dyDescent="0.15">
      <c r="A11318" s="619" t="s">
        <v>1122</v>
      </c>
      <c r="B11318" s="618">
        <v>2013</v>
      </c>
      <c r="C11318" s="619" t="s">
        <v>1101</v>
      </c>
    </row>
    <row r="11319" spans="1:3" x14ac:dyDescent="0.15">
      <c r="A11319" s="619" t="s">
        <v>1122</v>
      </c>
      <c r="B11319" s="618">
        <v>2013</v>
      </c>
      <c r="C11319" s="619" t="s">
        <v>1102</v>
      </c>
    </row>
    <row r="11320" spans="1:3" x14ac:dyDescent="0.15">
      <c r="A11320" s="619" t="s">
        <v>1122</v>
      </c>
      <c r="B11320" s="618">
        <v>2013</v>
      </c>
      <c r="C11320" s="619" t="s">
        <v>1101</v>
      </c>
    </row>
    <row r="11321" spans="1:3" x14ac:dyDescent="0.15">
      <c r="A11321" s="619" t="s">
        <v>1122</v>
      </c>
      <c r="B11321" s="618">
        <v>2013</v>
      </c>
      <c r="C11321" s="619" t="s">
        <v>424</v>
      </c>
    </row>
    <row r="11322" spans="1:3" x14ac:dyDescent="0.15">
      <c r="A11322" s="619" t="s">
        <v>1122</v>
      </c>
      <c r="B11322" s="618">
        <v>2013</v>
      </c>
      <c r="C11322" s="619" t="s">
        <v>437</v>
      </c>
    </row>
    <row r="11323" spans="1:3" x14ac:dyDescent="0.15">
      <c r="A11323" s="619" t="s">
        <v>1122</v>
      </c>
      <c r="B11323" s="618">
        <v>2013</v>
      </c>
      <c r="C11323" s="619" t="s">
        <v>437</v>
      </c>
    </row>
    <row r="11324" spans="1:3" x14ac:dyDescent="0.15">
      <c r="A11324" s="619" t="s">
        <v>1122</v>
      </c>
      <c r="B11324" s="618">
        <v>2013</v>
      </c>
      <c r="C11324" s="619" t="s">
        <v>437</v>
      </c>
    </row>
    <row r="11325" spans="1:3" x14ac:dyDescent="0.15">
      <c r="A11325" s="619" t="s">
        <v>1122</v>
      </c>
      <c r="B11325" s="618">
        <v>2013</v>
      </c>
      <c r="C11325" s="619" t="s">
        <v>424</v>
      </c>
    </row>
    <row r="11326" spans="1:3" x14ac:dyDescent="0.15">
      <c r="A11326" s="619" t="s">
        <v>1122</v>
      </c>
      <c r="B11326" s="618">
        <v>2013</v>
      </c>
      <c r="C11326" s="619" t="s">
        <v>424</v>
      </c>
    </row>
    <row r="11327" spans="1:3" x14ac:dyDescent="0.15">
      <c r="A11327" s="619" t="s">
        <v>1122</v>
      </c>
      <c r="B11327" s="618">
        <v>2013</v>
      </c>
      <c r="C11327" s="619" t="s">
        <v>437</v>
      </c>
    </row>
    <row r="11328" spans="1:3" x14ac:dyDescent="0.15">
      <c r="A11328" s="619" t="s">
        <v>1122</v>
      </c>
      <c r="B11328" s="618">
        <v>2013</v>
      </c>
      <c r="C11328" s="619" t="s">
        <v>437</v>
      </c>
    </row>
    <row r="11329" spans="1:3" x14ac:dyDescent="0.15">
      <c r="A11329" s="619" t="s">
        <v>1122</v>
      </c>
      <c r="B11329" s="618">
        <v>2013</v>
      </c>
      <c r="C11329" s="619" t="s">
        <v>437</v>
      </c>
    </row>
    <row r="11330" spans="1:3" x14ac:dyDescent="0.15">
      <c r="A11330" s="619" t="s">
        <v>1122</v>
      </c>
      <c r="B11330" s="618">
        <v>2013</v>
      </c>
      <c r="C11330" s="619" t="s">
        <v>437</v>
      </c>
    </row>
    <row r="11331" spans="1:3" x14ac:dyDescent="0.15">
      <c r="A11331" s="619" t="s">
        <v>1122</v>
      </c>
      <c r="B11331" s="618">
        <v>2013</v>
      </c>
      <c r="C11331" s="619" t="s">
        <v>424</v>
      </c>
    </row>
    <row r="11332" spans="1:3" x14ac:dyDescent="0.15">
      <c r="A11332" s="619" t="s">
        <v>1122</v>
      </c>
      <c r="B11332" s="618">
        <v>2013</v>
      </c>
      <c r="C11332" s="619" t="s">
        <v>437</v>
      </c>
    </row>
    <row r="11333" spans="1:3" x14ac:dyDescent="0.15">
      <c r="A11333" s="619" t="s">
        <v>1122</v>
      </c>
      <c r="B11333" s="618">
        <v>2013</v>
      </c>
      <c r="C11333" s="619" t="s">
        <v>437</v>
      </c>
    </row>
    <row r="11334" spans="1:3" x14ac:dyDescent="0.15">
      <c r="A11334" s="619" t="s">
        <v>1122</v>
      </c>
      <c r="B11334" s="618">
        <v>2013</v>
      </c>
      <c r="C11334" s="619" t="s">
        <v>437</v>
      </c>
    </row>
    <row r="11335" spans="1:3" x14ac:dyDescent="0.15">
      <c r="A11335" s="619" t="s">
        <v>1122</v>
      </c>
      <c r="B11335" s="618">
        <v>2013</v>
      </c>
      <c r="C11335" s="619" t="s">
        <v>437</v>
      </c>
    </row>
    <row r="11336" spans="1:3" x14ac:dyDescent="0.15">
      <c r="A11336" s="619" t="s">
        <v>1122</v>
      </c>
      <c r="B11336" s="618">
        <v>2013</v>
      </c>
      <c r="C11336" s="619" t="s">
        <v>424</v>
      </c>
    </row>
    <row r="11337" spans="1:3" x14ac:dyDescent="0.15">
      <c r="A11337" s="619" t="s">
        <v>1122</v>
      </c>
      <c r="B11337" s="618">
        <v>2013</v>
      </c>
      <c r="C11337" s="619" t="s">
        <v>437</v>
      </c>
    </row>
    <row r="11338" spans="1:3" x14ac:dyDescent="0.15">
      <c r="A11338" s="619" t="s">
        <v>1122</v>
      </c>
      <c r="B11338" s="618">
        <v>2013</v>
      </c>
      <c r="C11338" s="619" t="s">
        <v>424</v>
      </c>
    </row>
    <row r="11339" spans="1:3" x14ac:dyDescent="0.15">
      <c r="A11339" s="619" t="s">
        <v>1122</v>
      </c>
      <c r="B11339" s="618">
        <v>2013</v>
      </c>
      <c r="C11339" s="619" t="s">
        <v>437</v>
      </c>
    </row>
    <row r="11340" spans="1:3" x14ac:dyDescent="0.15">
      <c r="A11340" s="619" t="s">
        <v>1122</v>
      </c>
      <c r="B11340" s="618">
        <v>2013</v>
      </c>
      <c r="C11340" s="619" t="s">
        <v>437</v>
      </c>
    </row>
    <row r="11341" spans="1:3" x14ac:dyDescent="0.15">
      <c r="A11341" s="619" t="s">
        <v>1122</v>
      </c>
      <c r="B11341" s="618">
        <v>2013</v>
      </c>
      <c r="C11341" s="619" t="s">
        <v>437</v>
      </c>
    </row>
    <row r="11342" spans="1:3" x14ac:dyDescent="0.15">
      <c r="A11342" s="619" t="s">
        <v>1122</v>
      </c>
      <c r="B11342" s="618">
        <v>2013</v>
      </c>
      <c r="C11342" s="619" t="s">
        <v>437</v>
      </c>
    </row>
    <row r="11343" spans="1:3" x14ac:dyDescent="0.15">
      <c r="A11343" s="619" t="s">
        <v>1122</v>
      </c>
      <c r="B11343" s="618">
        <v>2013</v>
      </c>
      <c r="C11343" s="619" t="s">
        <v>424</v>
      </c>
    </row>
    <row r="11344" spans="1:3" x14ac:dyDescent="0.15">
      <c r="A11344" s="619" t="s">
        <v>1122</v>
      </c>
      <c r="B11344" s="618">
        <v>2013</v>
      </c>
      <c r="C11344" s="619" t="s">
        <v>1103</v>
      </c>
    </row>
    <row r="11345" spans="1:3" x14ac:dyDescent="0.15">
      <c r="A11345" s="619" t="s">
        <v>1122</v>
      </c>
      <c r="B11345" s="618">
        <v>2013</v>
      </c>
      <c r="C11345" s="619" t="s">
        <v>1103</v>
      </c>
    </row>
    <row r="11346" spans="1:3" x14ac:dyDescent="0.15">
      <c r="A11346" s="619" t="s">
        <v>1122</v>
      </c>
      <c r="B11346" s="618">
        <v>2013</v>
      </c>
      <c r="C11346" s="619" t="s">
        <v>1103</v>
      </c>
    </row>
    <row r="11347" spans="1:3" x14ac:dyDescent="0.15">
      <c r="A11347" s="619" t="s">
        <v>1122</v>
      </c>
      <c r="B11347" s="618">
        <v>2013</v>
      </c>
      <c r="C11347" s="619" t="s">
        <v>1103</v>
      </c>
    </row>
    <row r="11348" spans="1:3" x14ac:dyDescent="0.15">
      <c r="A11348" s="619" t="s">
        <v>1122</v>
      </c>
      <c r="B11348" s="618">
        <v>2013</v>
      </c>
      <c r="C11348" s="619" t="s">
        <v>424</v>
      </c>
    </row>
    <row r="11349" spans="1:3" x14ac:dyDescent="0.15">
      <c r="A11349" s="619" t="s">
        <v>1122</v>
      </c>
      <c r="B11349" s="618">
        <v>2013</v>
      </c>
      <c r="C11349" s="619" t="s">
        <v>1103</v>
      </c>
    </row>
    <row r="11350" spans="1:3" x14ac:dyDescent="0.15">
      <c r="A11350" s="619" t="s">
        <v>1122</v>
      </c>
      <c r="B11350" s="618">
        <v>2013</v>
      </c>
      <c r="C11350" s="619" t="s">
        <v>1103</v>
      </c>
    </row>
    <row r="11351" spans="1:3" x14ac:dyDescent="0.15">
      <c r="A11351" s="619" t="s">
        <v>1122</v>
      </c>
      <c r="B11351" s="618">
        <v>2013</v>
      </c>
      <c r="C11351" s="619" t="s">
        <v>424</v>
      </c>
    </row>
    <row r="11352" spans="1:3" x14ac:dyDescent="0.15">
      <c r="A11352" s="619" t="s">
        <v>1122</v>
      </c>
      <c r="B11352" s="618">
        <v>2013</v>
      </c>
      <c r="C11352" s="619" t="s">
        <v>1080</v>
      </c>
    </row>
    <row r="11353" spans="1:3" x14ac:dyDescent="0.15">
      <c r="A11353" s="619" t="s">
        <v>1122</v>
      </c>
      <c r="B11353" s="618">
        <v>2013</v>
      </c>
      <c r="C11353" s="619" t="s">
        <v>424</v>
      </c>
    </row>
    <row r="11354" spans="1:3" x14ac:dyDescent="0.15">
      <c r="A11354" s="619" t="s">
        <v>1122</v>
      </c>
      <c r="B11354" s="618">
        <v>2013</v>
      </c>
      <c r="C11354" s="619" t="s">
        <v>424</v>
      </c>
    </row>
    <row r="11355" spans="1:3" x14ac:dyDescent="0.15">
      <c r="A11355" s="619" t="s">
        <v>1122</v>
      </c>
      <c r="B11355" s="618">
        <v>2013</v>
      </c>
      <c r="C11355" s="619" t="s">
        <v>424</v>
      </c>
    </row>
    <row r="11356" spans="1:3" x14ac:dyDescent="0.15">
      <c r="A11356" s="619" t="s">
        <v>1122</v>
      </c>
      <c r="B11356" s="618">
        <v>2013</v>
      </c>
      <c r="C11356" s="619" t="s">
        <v>424</v>
      </c>
    </row>
    <row r="11357" spans="1:3" x14ac:dyDescent="0.15">
      <c r="A11357" s="619" t="s">
        <v>1122</v>
      </c>
      <c r="B11357" s="618">
        <v>2013</v>
      </c>
      <c r="C11357" s="619" t="s">
        <v>424</v>
      </c>
    </row>
    <row r="11358" spans="1:3" x14ac:dyDescent="0.15">
      <c r="A11358" s="619" t="s">
        <v>1122</v>
      </c>
      <c r="B11358" s="618">
        <v>2013</v>
      </c>
      <c r="C11358" s="619" t="s">
        <v>437</v>
      </c>
    </row>
    <row r="11359" spans="1:3" x14ac:dyDescent="0.15">
      <c r="A11359" s="619" t="s">
        <v>1122</v>
      </c>
      <c r="B11359" s="618">
        <v>2013</v>
      </c>
      <c r="C11359" s="619" t="s">
        <v>437</v>
      </c>
    </row>
    <row r="11360" spans="1:3" x14ac:dyDescent="0.15">
      <c r="A11360" s="619" t="s">
        <v>1122</v>
      </c>
      <c r="B11360" s="618">
        <v>2013</v>
      </c>
      <c r="C11360" s="619" t="s">
        <v>424</v>
      </c>
    </row>
    <row r="11361" spans="1:3" x14ac:dyDescent="0.15">
      <c r="A11361" s="619" t="s">
        <v>1122</v>
      </c>
      <c r="B11361" s="618">
        <v>2013</v>
      </c>
      <c r="C11361" s="619" t="s">
        <v>437</v>
      </c>
    </row>
    <row r="11362" spans="1:3" x14ac:dyDescent="0.15">
      <c r="A11362" s="619" t="s">
        <v>1122</v>
      </c>
      <c r="B11362" s="618">
        <v>2013</v>
      </c>
      <c r="C11362" s="619" t="s">
        <v>424</v>
      </c>
    </row>
    <row r="11363" spans="1:3" x14ac:dyDescent="0.15">
      <c r="A11363" s="619" t="s">
        <v>1122</v>
      </c>
      <c r="B11363" s="618">
        <v>2013</v>
      </c>
      <c r="C11363" s="619" t="s">
        <v>437</v>
      </c>
    </row>
    <row r="11364" spans="1:3" x14ac:dyDescent="0.15">
      <c r="A11364" s="619" t="s">
        <v>1122</v>
      </c>
      <c r="B11364" s="618">
        <v>2013</v>
      </c>
      <c r="C11364" s="619" t="s">
        <v>424</v>
      </c>
    </row>
    <row r="11365" spans="1:3" x14ac:dyDescent="0.15">
      <c r="A11365" s="619" t="s">
        <v>1122</v>
      </c>
      <c r="B11365" s="618">
        <v>2013</v>
      </c>
      <c r="C11365" s="619" t="s">
        <v>437</v>
      </c>
    </row>
    <row r="11366" spans="1:3" x14ac:dyDescent="0.15">
      <c r="A11366" s="619" t="s">
        <v>1122</v>
      </c>
      <c r="B11366" s="618">
        <v>2013</v>
      </c>
      <c r="C11366" s="619" t="s">
        <v>1080</v>
      </c>
    </row>
    <row r="11367" spans="1:3" x14ac:dyDescent="0.15">
      <c r="A11367" s="619" t="s">
        <v>1122</v>
      </c>
      <c r="B11367" s="618">
        <v>2013</v>
      </c>
      <c r="C11367" s="619" t="s">
        <v>437</v>
      </c>
    </row>
    <row r="11368" spans="1:3" x14ac:dyDescent="0.15">
      <c r="A11368" s="619" t="s">
        <v>1122</v>
      </c>
      <c r="B11368" s="618">
        <v>2013</v>
      </c>
      <c r="C11368" s="619" t="s">
        <v>424</v>
      </c>
    </row>
    <row r="11369" spans="1:3" x14ac:dyDescent="0.15">
      <c r="A11369" s="619" t="s">
        <v>1122</v>
      </c>
      <c r="B11369" s="618">
        <v>2013</v>
      </c>
      <c r="C11369" s="619" t="s">
        <v>424</v>
      </c>
    </row>
    <row r="11370" spans="1:3" x14ac:dyDescent="0.15">
      <c r="A11370" s="619" t="s">
        <v>1122</v>
      </c>
      <c r="B11370" s="618">
        <v>2013</v>
      </c>
      <c r="C11370" s="619" t="s">
        <v>437</v>
      </c>
    </row>
    <row r="11371" spans="1:3" x14ac:dyDescent="0.15">
      <c r="A11371" s="619" t="s">
        <v>1122</v>
      </c>
      <c r="B11371" s="618">
        <v>2013</v>
      </c>
      <c r="C11371" s="619" t="s">
        <v>424</v>
      </c>
    </row>
    <row r="11372" spans="1:3" x14ac:dyDescent="0.15">
      <c r="A11372" s="619" t="s">
        <v>1122</v>
      </c>
      <c r="B11372" s="618">
        <v>2013</v>
      </c>
      <c r="C11372" s="619" t="s">
        <v>437</v>
      </c>
    </row>
    <row r="11373" spans="1:3" x14ac:dyDescent="0.15">
      <c r="A11373" s="619" t="s">
        <v>1122</v>
      </c>
      <c r="B11373" s="618">
        <v>2013</v>
      </c>
      <c r="C11373" s="619" t="s">
        <v>424</v>
      </c>
    </row>
    <row r="11374" spans="1:3" x14ac:dyDescent="0.15">
      <c r="A11374" s="619" t="s">
        <v>1122</v>
      </c>
      <c r="B11374" s="618">
        <v>2013</v>
      </c>
      <c r="C11374" s="619" t="s">
        <v>437</v>
      </c>
    </row>
    <row r="11375" spans="1:3" x14ac:dyDescent="0.15">
      <c r="A11375" s="619" t="s">
        <v>1122</v>
      </c>
      <c r="B11375" s="618">
        <v>2013</v>
      </c>
      <c r="C11375" s="619" t="s">
        <v>424</v>
      </c>
    </row>
    <row r="11376" spans="1:3" x14ac:dyDescent="0.15">
      <c r="A11376" s="619" t="s">
        <v>1122</v>
      </c>
      <c r="B11376" s="618">
        <v>2013</v>
      </c>
      <c r="C11376" s="619" t="s">
        <v>437</v>
      </c>
    </row>
    <row r="11377" spans="1:3" x14ac:dyDescent="0.15">
      <c r="A11377" s="619" t="s">
        <v>1122</v>
      </c>
      <c r="B11377" s="618">
        <v>2013</v>
      </c>
      <c r="C11377" s="619" t="s">
        <v>437</v>
      </c>
    </row>
    <row r="11378" spans="1:3" x14ac:dyDescent="0.15">
      <c r="A11378" s="619" t="s">
        <v>1122</v>
      </c>
      <c r="B11378" s="618">
        <v>2013</v>
      </c>
      <c r="C11378" s="619" t="s">
        <v>424</v>
      </c>
    </row>
    <row r="11379" spans="1:3" x14ac:dyDescent="0.15">
      <c r="A11379" s="619" t="s">
        <v>1122</v>
      </c>
      <c r="B11379" s="618">
        <v>2013</v>
      </c>
      <c r="C11379" s="619" t="s">
        <v>437</v>
      </c>
    </row>
    <row r="11380" spans="1:3" x14ac:dyDescent="0.15">
      <c r="A11380" s="619" t="s">
        <v>1122</v>
      </c>
      <c r="B11380" s="618">
        <v>2013</v>
      </c>
      <c r="C11380" s="619" t="s">
        <v>437</v>
      </c>
    </row>
    <row r="11381" spans="1:3" x14ac:dyDescent="0.15">
      <c r="A11381" s="619" t="s">
        <v>1122</v>
      </c>
      <c r="B11381" s="618">
        <v>2013</v>
      </c>
      <c r="C11381" s="619" t="s">
        <v>437</v>
      </c>
    </row>
    <row r="11382" spans="1:3" x14ac:dyDescent="0.15">
      <c r="A11382" s="619" t="s">
        <v>1122</v>
      </c>
      <c r="B11382" s="618">
        <v>2013</v>
      </c>
      <c r="C11382" s="619" t="s">
        <v>424</v>
      </c>
    </row>
    <row r="11383" spans="1:3" x14ac:dyDescent="0.15">
      <c r="A11383" s="619" t="s">
        <v>1122</v>
      </c>
      <c r="B11383" s="618">
        <v>2013</v>
      </c>
      <c r="C11383" s="619" t="s">
        <v>424</v>
      </c>
    </row>
    <row r="11384" spans="1:3" x14ac:dyDescent="0.15">
      <c r="A11384" s="619" t="s">
        <v>1122</v>
      </c>
      <c r="B11384" s="618">
        <v>2013</v>
      </c>
      <c r="C11384" s="619" t="s">
        <v>437</v>
      </c>
    </row>
    <row r="11385" spans="1:3" x14ac:dyDescent="0.15">
      <c r="A11385" s="619" t="s">
        <v>1122</v>
      </c>
      <c r="B11385" s="618">
        <v>2013</v>
      </c>
      <c r="C11385" s="619" t="s">
        <v>424</v>
      </c>
    </row>
    <row r="11386" spans="1:3" x14ac:dyDescent="0.15">
      <c r="A11386" s="619" t="s">
        <v>1122</v>
      </c>
      <c r="B11386" s="618">
        <v>2013</v>
      </c>
      <c r="C11386" s="619" t="s">
        <v>424</v>
      </c>
    </row>
    <row r="11387" spans="1:3" x14ac:dyDescent="0.15">
      <c r="A11387" s="619" t="s">
        <v>1122</v>
      </c>
      <c r="B11387" s="618">
        <v>2013</v>
      </c>
      <c r="C11387" s="619" t="s">
        <v>437</v>
      </c>
    </row>
    <row r="11388" spans="1:3" x14ac:dyDescent="0.15">
      <c r="A11388" s="619" t="s">
        <v>1122</v>
      </c>
      <c r="B11388" s="618">
        <v>2013</v>
      </c>
      <c r="C11388" s="619" t="s">
        <v>1103</v>
      </c>
    </row>
    <row r="11389" spans="1:3" x14ac:dyDescent="0.15">
      <c r="A11389" s="619" t="s">
        <v>1122</v>
      </c>
      <c r="B11389" s="618">
        <v>2013</v>
      </c>
      <c r="C11389" s="619" t="s">
        <v>1105</v>
      </c>
    </row>
    <row r="11390" spans="1:3" x14ac:dyDescent="0.15">
      <c r="A11390" s="619" t="s">
        <v>1122</v>
      </c>
      <c r="B11390" s="618">
        <v>2013</v>
      </c>
      <c r="C11390" s="619" t="s">
        <v>424</v>
      </c>
    </row>
    <row r="11391" spans="1:3" x14ac:dyDescent="0.15">
      <c r="A11391" s="619" t="s">
        <v>1122</v>
      </c>
      <c r="B11391" s="618">
        <v>2013</v>
      </c>
      <c r="C11391" s="619" t="s">
        <v>1103</v>
      </c>
    </row>
    <row r="11392" spans="1:3" x14ac:dyDescent="0.15">
      <c r="A11392" s="618" t="s">
        <v>1122</v>
      </c>
      <c r="B11392" s="618">
        <v>2013</v>
      </c>
      <c r="C11392" s="619" t="s">
        <v>1080</v>
      </c>
    </row>
    <row r="11393" spans="1:3" x14ac:dyDescent="0.15">
      <c r="A11393" s="619" t="s">
        <v>1122</v>
      </c>
      <c r="B11393" s="618">
        <v>2013</v>
      </c>
      <c r="C11393" s="619" t="s">
        <v>437</v>
      </c>
    </row>
    <row r="11394" spans="1:3" x14ac:dyDescent="0.15">
      <c r="A11394" s="619" t="s">
        <v>1122</v>
      </c>
      <c r="B11394" s="618">
        <v>2013</v>
      </c>
      <c r="C11394" s="619" t="s">
        <v>424</v>
      </c>
    </row>
    <row r="11395" spans="1:3" x14ac:dyDescent="0.15">
      <c r="A11395" s="619" t="s">
        <v>1122</v>
      </c>
      <c r="B11395" s="618">
        <v>2013</v>
      </c>
      <c r="C11395" s="619" t="s">
        <v>1080</v>
      </c>
    </row>
    <row r="11396" spans="1:3" x14ac:dyDescent="0.15">
      <c r="A11396" s="619" t="s">
        <v>1122</v>
      </c>
      <c r="B11396" s="618">
        <v>2013</v>
      </c>
      <c r="C11396" s="619" t="s">
        <v>1080</v>
      </c>
    </row>
    <row r="11397" spans="1:3" x14ac:dyDescent="0.15">
      <c r="A11397" s="619" t="s">
        <v>1122</v>
      </c>
      <c r="B11397" s="618">
        <v>2013</v>
      </c>
      <c r="C11397" s="619" t="s">
        <v>1101</v>
      </c>
    </row>
    <row r="11398" spans="1:3" x14ac:dyDescent="0.15">
      <c r="A11398" s="619" t="s">
        <v>1122</v>
      </c>
      <c r="B11398" s="618">
        <v>2013</v>
      </c>
      <c r="C11398" s="619" t="s">
        <v>1101</v>
      </c>
    </row>
    <row r="11399" spans="1:3" x14ac:dyDescent="0.15">
      <c r="A11399" s="619" t="s">
        <v>1122</v>
      </c>
      <c r="B11399" s="618">
        <v>2013</v>
      </c>
      <c r="C11399" s="619" t="s">
        <v>1080</v>
      </c>
    </row>
    <row r="11400" spans="1:3" x14ac:dyDescent="0.15">
      <c r="A11400" s="618" t="s">
        <v>1122</v>
      </c>
      <c r="B11400" s="618">
        <v>2013</v>
      </c>
      <c r="C11400" s="619" t="s">
        <v>437</v>
      </c>
    </row>
    <row r="11401" spans="1:3" x14ac:dyDescent="0.15">
      <c r="A11401" s="619" t="s">
        <v>1122</v>
      </c>
      <c r="B11401" s="618">
        <v>2013</v>
      </c>
      <c r="C11401" s="619" t="s">
        <v>437</v>
      </c>
    </row>
    <row r="11402" spans="1:3" x14ac:dyDescent="0.15">
      <c r="A11402" s="619" t="s">
        <v>1122</v>
      </c>
      <c r="B11402" s="618">
        <v>2013</v>
      </c>
      <c r="C11402" s="619" t="s">
        <v>1080</v>
      </c>
    </row>
    <row r="11403" spans="1:3" x14ac:dyDescent="0.15">
      <c r="A11403" s="619" t="s">
        <v>1122</v>
      </c>
      <c r="B11403" s="618">
        <v>2013</v>
      </c>
      <c r="C11403" s="619" t="s">
        <v>424</v>
      </c>
    </row>
    <row r="11404" spans="1:3" x14ac:dyDescent="0.15">
      <c r="A11404" s="618" t="s">
        <v>1122</v>
      </c>
      <c r="B11404" s="618">
        <v>2013</v>
      </c>
      <c r="C11404" s="619" t="s">
        <v>1080</v>
      </c>
    </row>
    <row r="11405" spans="1:3" x14ac:dyDescent="0.15">
      <c r="A11405" s="619" t="s">
        <v>1122</v>
      </c>
      <c r="B11405" s="618">
        <v>2013</v>
      </c>
      <c r="C11405" s="619" t="s">
        <v>1080</v>
      </c>
    </row>
    <row r="11406" spans="1:3" x14ac:dyDescent="0.15">
      <c r="A11406" s="619" t="s">
        <v>1122</v>
      </c>
      <c r="B11406" s="618">
        <v>2013</v>
      </c>
      <c r="C11406" s="619" t="s">
        <v>437</v>
      </c>
    </row>
    <row r="11407" spans="1:3" x14ac:dyDescent="0.15">
      <c r="A11407" s="618" t="s">
        <v>1122</v>
      </c>
      <c r="B11407" s="618">
        <v>2013</v>
      </c>
      <c r="C11407" s="619" t="s">
        <v>424</v>
      </c>
    </row>
    <row r="11408" spans="1:3" x14ac:dyDescent="0.15">
      <c r="A11408" s="619" t="s">
        <v>1122</v>
      </c>
      <c r="B11408" s="618">
        <v>2013</v>
      </c>
      <c r="C11408" s="619" t="s">
        <v>1080</v>
      </c>
    </row>
    <row r="11409" spans="1:3" x14ac:dyDescent="0.15">
      <c r="A11409" s="619" t="s">
        <v>1122</v>
      </c>
      <c r="B11409" s="618">
        <v>2013</v>
      </c>
      <c r="C11409" s="619" t="s">
        <v>1101</v>
      </c>
    </row>
    <row r="11410" spans="1:3" x14ac:dyDescent="0.15">
      <c r="A11410" s="619" t="s">
        <v>1122</v>
      </c>
      <c r="B11410" s="618">
        <v>2013</v>
      </c>
      <c r="C11410" s="619" t="s">
        <v>437</v>
      </c>
    </row>
    <row r="11411" spans="1:3" x14ac:dyDescent="0.15">
      <c r="A11411" s="619" t="s">
        <v>1122</v>
      </c>
      <c r="B11411" s="618">
        <v>2013</v>
      </c>
      <c r="C11411" s="619" t="s">
        <v>424</v>
      </c>
    </row>
    <row r="11412" spans="1:3" x14ac:dyDescent="0.15">
      <c r="A11412" s="619" t="s">
        <v>1122</v>
      </c>
      <c r="B11412" s="618">
        <v>2013</v>
      </c>
      <c r="C11412" s="619" t="s">
        <v>424</v>
      </c>
    </row>
    <row r="11413" spans="1:3" x14ac:dyDescent="0.15">
      <c r="A11413" s="619" t="s">
        <v>1122</v>
      </c>
      <c r="B11413" s="618">
        <v>2013</v>
      </c>
      <c r="C11413" s="619" t="s">
        <v>424</v>
      </c>
    </row>
    <row r="11414" spans="1:3" x14ac:dyDescent="0.15">
      <c r="A11414" s="619" t="s">
        <v>1122</v>
      </c>
      <c r="B11414" s="618">
        <v>2013</v>
      </c>
      <c r="C11414" s="619" t="s">
        <v>437</v>
      </c>
    </row>
    <row r="11415" spans="1:3" x14ac:dyDescent="0.15">
      <c r="A11415" s="619" t="s">
        <v>1122</v>
      </c>
      <c r="B11415" s="618">
        <v>2013</v>
      </c>
      <c r="C11415" s="619" t="s">
        <v>424</v>
      </c>
    </row>
    <row r="11416" spans="1:3" x14ac:dyDescent="0.15">
      <c r="A11416" s="619" t="s">
        <v>1122</v>
      </c>
      <c r="B11416" s="618">
        <v>2013</v>
      </c>
      <c r="C11416" s="619" t="s">
        <v>424</v>
      </c>
    </row>
    <row r="11417" spans="1:3" x14ac:dyDescent="0.15">
      <c r="A11417" s="619" t="s">
        <v>1122</v>
      </c>
      <c r="B11417" s="618">
        <v>2013</v>
      </c>
      <c r="C11417" s="619" t="s">
        <v>437</v>
      </c>
    </row>
    <row r="11418" spans="1:3" x14ac:dyDescent="0.15">
      <c r="A11418" s="619" t="s">
        <v>1122</v>
      </c>
      <c r="B11418" s="618">
        <v>2013</v>
      </c>
      <c r="C11418" s="619" t="s">
        <v>1080</v>
      </c>
    </row>
    <row r="11419" spans="1:3" x14ac:dyDescent="0.15">
      <c r="A11419" s="619" t="s">
        <v>1122</v>
      </c>
      <c r="B11419" s="618">
        <v>2013</v>
      </c>
      <c r="C11419" s="619" t="s">
        <v>424</v>
      </c>
    </row>
    <row r="11420" spans="1:3" x14ac:dyDescent="0.15">
      <c r="A11420" s="619" t="s">
        <v>1122</v>
      </c>
      <c r="B11420" s="618">
        <v>2013</v>
      </c>
      <c r="C11420" s="619" t="s">
        <v>1080</v>
      </c>
    </row>
    <row r="11421" spans="1:3" x14ac:dyDescent="0.15">
      <c r="A11421" s="619" t="s">
        <v>1122</v>
      </c>
      <c r="B11421" s="618">
        <v>2013</v>
      </c>
      <c r="C11421" s="619" t="s">
        <v>424</v>
      </c>
    </row>
    <row r="11422" spans="1:3" x14ac:dyDescent="0.15">
      <c r="A11422" s="619" t="s">
        <v>1122</v>
      </c>
      <c r="B11422" s="618">
        <v>2013</v>
      </c>
      <c r="C11422" s="619" t="s">
        <v>424</v>
      </c>
    </row>
    <row r="11423" spans="1:3" x14ac:dyDescent="0.15">
      <c r="A11423" s="619" t="s">
        <v>1122</v>
      </c>
      <c r="B11423" s="618">
        <v>2013</v>
      </c>
      <c r="C11423" s="619" t="s">
        <v>1080</v>
      </c>
    </row>
    <row r="11424" spans="1:3" x14ac:dyDescent="0.15">
      <c r="A11424" s="619" t="s">
        <v>1122</v>
      </c>
      <c r="B11424" s="618">
        <v>2013</v>
      </c>
      <c r="C11424" s="619" t="s">
        <v>424</v>
      </c>
    </row>
    <row r="11425" spans="1:3" x14ac:dyDescent="0.15">
      <c r="A11425" s="619" t="s">
        <v>1122</v>
      </c>
      <c r="B11425" s="618">
        <v>2013</v>
      </c>
      <c r="C11425" s="619" t="s">
        <v>424</v>
      </c>
    </row>
    <row r="11426" spans="1:3" x14ac:dyDescent="0.15">
      <c r="A11426" s="619" t="s">
        <v>1122</v>
      </c>
      <c r="B11426" s="618">
        <v>2013</v>
      </c>
      <c r="C11426" s="619" t="s">
        <v>424</v>
      </c>
    </row>
    <row r="11427" spans="1:3" x14ac:dyDescent="0.15">
      <c r="A11427" s="619" t="s">
        <v>1122</v>
      </c>
      <c r="B11427" s="618">
        <v>2013</v>
      </c>
      <c r="C11427" s="619" t="s">
        <v>437</v>
      </c>
    </row>
    <row r="11428" spans="1:3" x14ac:dyDescent="0.15">
      <c r="A11428" s="619" t="s">
        <v>1122</v>
      </c>
      <c r="B11428" s="618">
        <v>2013</v>
      </c>
      <c r="C11428" s="619" t="s">
        <v>1080</v>
      </c>
    </row>
    <row r="11429" spans="1:3" x14ac:dyDescent="0.15">
      <c r="A11429" s="619" t="s">
        <v>1122</v>
      </c>
      <c r="B11429" s="618">
        <v>2013</v>
      </c>
      <c r="C11429" s="619" t="s">
        <v>424</v>
      </c>
    </row>
    <row r="11430" spans="1:3" x14ac:dyDescent="0.15">
      <c r="A11430" s="619" t="s">
        <v>1122</v>
      </c>
      <c r="B11430" s="618">
        <v>2013</v>
      </c>
      <c r="C11430" s="619" t="s">
        <v>437</v>
      </c>
    </row>
    <row r="11431" spans="1:3" x14ac:dyDescent="0.15">
      <c r="A11431" s="619" t="s">
        <v>1122</v>
      </c>
      <c r="B11431" s="618">
        <v>2013</v>
      </c>
      <c r="C11431" s="619" t="s">
        <v>424</v>
      </c>
    </row>
    <row r="11432" spans="1:3" x14ac:dyDescent="0.15">
      <c r="A11432" s="619" t="s">
        <v>1122</v>
      </c>
      <c r="B11432" s="618">
        <v>2013</v>
      </c>
      <c r="C11432" s="619" t="s">
        <v>424</v>
      </c>
    </row>
    <row r="11433" spans="1:3" x14ac:dyDescent="0.15">
      <c r="A11433" s="619" t="s">
        <v>1122</v>
      </c>
      <c r="B11433" s="618">
        <v>2013</v>
      </c>
      <c r="C11433" s="619" t="s">
        <v>437</v>
      </c>
    </row>
    <row r="11434" spans="1:3" x14ac:dyDescent="0.15">
      <c r="A11434" s="619" t="s">
        <v>1122</v>
      </c>
      <c r="B11434" s="618">
        <v>2013</v>
      </c>
      <c r="C11434" s="619" t="s">
        <v>437</v>
      </c>
    </row>
    <row r="11435" spans="1:3" x14ac:dyDescent="0.15">
      <c r="A11435" s="619" t="s">
        <v>1122</v>
      </c>
      <c r="B11435" s="618">
        <v>2013</v>
      </c>
      <c r="C11435" s="619" t="s">
        <v>437</v>
      </c>
    </row>
    <row r="11436" spans="1:3" x14ac:dyDescent="0.15">
      <c r="A11436" s="619" t="s">
        <v>1122</v>
      </c>
      <c r="B11436" s="618">
        <v>2013</v>
      </c>
      <c r="C11436" s="619" t="s">
        <v>424</v>
      </c>
    </row>
    <row r="11437" spans="1:3" x14ac:dyDescent="0.15">
      <c r="A11437" s="619" t="s">
        <v>1122</v>
      </c>
      <c r="B11437" s="618">
        <v>2013</v>
      </c>
      <c r="C11437" s="619" t="s">
        <v>424</v>
      </c>
    </row>
    <row r="11438" spans="1:3" x14ac:dyDescent="0.15">
      <c r="A11438" s="619" t="s">
        <v>1122</v>
      </c>
      <c r="B11438" s="618">
        <v>2013</v>
      </c>
      <c r="C11438" s="619" t="s">
        <v>424</v>
      </c>
    </row>
    <row r="11439" spans="1:3" x14ac:dyDescent="0.15">
      <c r="A11439" s="619" t="s">
        <v>1122</v>
      </c>
      <c r="B11439" s="618">
        <v>2013</v>
      </c>
      <c r="C11439" s="619" t="s">
        <v>424</v>
      </c>
    </row>
    <row r="11440" spans="1:3" x14ac:dyDescent="0.15">
      <c r="A11440" s="619" t="s">
        <v>1122</v>
      </c>
      <c r="B11440" s="618">
        <v>2013</v>
      </c>
      <c r="C11440" s="619" t="s">
        <v>1102</v>
      </c>
    </row>
    <row r="11441" spans="1:3" x14ac:dyDescent="0.15">
      <c r="A11441" s="619" t="s">
        <v>1122</v>
      </c>
      <c r="B11441" s="618">
        <v>2013</v>
      </c>
      <c r="C11441" s="619" t="s">
        <v>1102</v>
      </c>
    </row>
    <row r="11442" spans="1:3" x14ac:dyDescent="0.15">
      <c r="A11442" s="619" t="s">
        <v>1122</v>
      </c>
      <c r="B11442" s="618">
        <v>2013</v>
      </c>
      <c r="C11442" s="619" t="s">
        <v>1102</v>
      </c>
    </row>
    <row r="11443" spans="1:3" x14ac:dyDescent="0.15">
      <c r="A11443" s="619" t="s">
        <v>1122</v>
      </c>
      <c r="B11443" s="618">
        <v>2013</v>
      </c>
      <c r="C11443" s="619" t="s">
        <v>424</v>
      </c>
    </row>
    <row r="11444" spans="1:3" x14ac:dyDescent="0.15">
      <c r="A11444" s="619" t="s">
        <v>1122</v>
      </c>
      <c r="B11444" s="618">
        <v>2013</v>
      </c>
      <c r="C11444" s="619" t="s">
        <v>437</v>
      </c>
    </row>
    <row r="11445" spans="1:3" x14ac:dyDescent="0.15">
      <c r="A11445" s="619" t="s">
        <v>1122</v>
      </c>
      <c r="B11445" s="618">
        <v>2013</v>
      </c>
      <c r="C11445" s="619" t="s">
        <v>424</v>
      </c>
    </row>
    <row r="11446" spans="1:3" x14ac:dyDescent="0.15">
      <c r="A11446" s="619" t="s">
        <v>1122</v>
      </c>
      <c r="B11446" s="618">
        <v>2013</v>
      </c>
      <c r="C11446" s="619" t="s">
        <v>1102</v>
      </c>
    </row>
    <row r="11447" spans="1:3" x14ac:dyDescent="0.15">
      <c r="A11447" s="619" t="s">
        <v>1122</v>
      </c>
      <c r="B11447" s="618">
        <v>2013</v>
      </c>
      <c r="C11447" s="619" t="s">
        <v>1102</v>
      </c>
    </row>
    <row r="11448" spans="1:3" x14ac:dyDescent="0.15">
      <c r="A11448" s="619" t="s">
        <v>1122</v>
      </c>
      <c r="B11448" s="618">
        <v>2013</v>
      </c>
      <c r="C11448" s="619" t="s">
        <v>1102</v>
      </c>
    </row>
    <row r="11449" spans="1:3" x14ac:dyDescent="0.15">
      <c r="A11449" s="619" t="s">
        <v>1122</v>
      </c>
      <c r="B11449" s="618">
        <v>2013</v>
      </c>
      <c r="C11449" s="619" t="s">
        <v>1102</v>
      </c>
    </row>
    <row r="11450" spans="1:3" x14ac:dyDescent="0.15">
      <c r="A11450" s="619" t="s">
        <v>1122</v>
      </c>
      <c r="B11450" s="618">
        <v>2013</v>
      </c>
      <c r="C11450" s="619" t="s">
        <v>1102</v>
      </c>
    </row>
    <row r="11451" spans="1:3" x14ac:dyDescent="0.15">
      <c r="A11451" s="619" t="s">
        <v>1122</v>
      </c>
      <c r="B11451" s="618">
        <v>2013</v>
      </c>
      <c r="C11451" s="619" t="s">
        <v>424</v>
      </c>
    </row>
    <row r="11452" spans="1:3" x14ac:dyDescent="0.15">
      <c r="A11452" s="619" t="s">
        <v>1122</v>
      </c>
      <c r="B11452" s="618">
        <v>2013</v>
      </c>
      <c r="C11452" s="619" t="s">
        <v>1102</v>
      </c>
    </row>
    <row r="11453" spans="1:3" x14ac:dyDescent="0.15">
      <c r="A11453" s="619" t="s">
        <v>1122</v>
      </c>
      <c r="B11453" s="618">
        <v>2013</v>
      </c>
      <c r="C11453" s="619" t="s">
        <v>1102</v>
      </c>
    </row>
    <row r="11454" spans="1:3" x14ac:dyDescent="0.15">
      <c r="A11454" s="619" t="s">
        <v>1122</v>
      </c>
      <c r="B11454" s="618">
        <v>2013</v>
      </c>
      <c r="C11454" s="619" t="s">
        <v>1102</v>
      </c>
    </row>
    <row r="11455" spans="1:3" x14ac:dyDescent="0.15">
      <c r="A11455" s="619" t="s">
        <v>1122</v>
      </c>
      <c r="B11455" s="618">
        <v>2013</v>
      </c>
      <c r="C11455" s="619" t="s">
        <v>1102</v>
      </c>
    </row>
    <row r="11456" spans="1:3" x14ac:dyDescent="0.15">
      <c r="A11456" s="619" t="s">
        <v>1122</v>
      </c>
      <c r="B11456" s="618">
        <v>2013</v>
      </c>
      <c r="C11456" s="619" t="s">
        <v>1102</v>
      </c>
    </row>
    <row r="11457" spans="1:3" x14ac:dyDescent="0.15">
      <c r="A11457" s="619" t="s">
        <v>1122</v>
      </c>
      <c r="B11457" s="618">
        <v>2013</v>
      </c>
      <c r="C11457" s="619" t="s">
        <v>1102</v>
      </c>
    </row>
    <row r="11458" spans="1:3" x14ac:dyDescent="0.15">
      <c r="A11458" s="619" t="s">
        <v>1122</v>
      </c>
      <c r="B11458" s="618">
        <v>2013</v>
      </c>
      <c r="C11458" s="619" t="s">
        <v>1102</v>
      </c>
    </row>
    <row r="11459" spans="1:3" x14ac:dyDescent="0.15">
      <c r="A11459" s="619" t="s">
        <v>1122</v>
      </c>
      <c r="B11459" s="618">
        <v>2013</v>
      </c>
      <c r="C11459" s="619" t="s">
        <v>1102</v>
      </c>
    </row>
    <row r="11460" spans="1:3" x14ac:dyDescent="0.15">
      <c r="A11460" s="619" t="s">
        <v>1122</v>
      </c>
      <c r="B11460" s="618">
        <v>2013</v>
      </c>
      <c r="C11460" s="619" t="s">
        <v>1102</v>
      </c>
    </row>
    <row r="11461" spans="1:3" x14ac:dyDescent="0.15">
      <c r="A11461" s="619" t="s">
        <v>1122</v>
      </c>
      <c r="B11461" s="618">
        <v>2013</v>
      </c>
      <c r="C11461" s="619" t="s">
        <v>1103</v>
      </c>
    </row>
    <row r="11462" spans="1:3" x14ac:dyDescent="0.15">
      <c r="A11462" s="619" t="s">
        <v>1122</v>
      </c>
      <c r="B11462" s="618">
        <v>2013</v>
      </c>
      <c r="C11462" s="619" t="s">
        <v>1102</v>
      </c>
    </row>
    <row r="11463" spans="1:3" x14ac:dyDescent="0.15">
      <c r="A11463" s="619" t="s">
        <v>1122</v>
      </c>
      <c r="B11463" s="618">
        <v>2013</v>
      </c>
      <c r="C11463" s="619" t="s">
        <v>1102</v>
      </c>
    </row>
    <row r="11464" spans="1:3" x14ac:dyDescent="0.15">
      <c r="A11464" s="619" t="s">
        <v>1122</v>
      </c>
      <c r="B11464" s="618">
        <v>2013</v>
      </c>
      <c r="C11464" s="619" t="s">
        <v>437</v>
      </c>
    </row>
    <row r="11465" spans="1:3" x14ac:dyDescent="0.15">
      <c r="A11465" s="619" t="s">
        <v>1122</v>
      </c>
      <c r="B11465" s="618">
        <v>2013</v>
      </c>
      <c r="C11465" s="619" t="s">
        <v>437</v>
      </c>
    </row>
    <row r="11466" spans="1:3" x14ac:dyDescent="0.15">
      <c r="A11466" s="619" t="s">
        <v>1122</v>
      </c>
      <c r="B11466" s="618">
        <v>2013</v>
      </c>
      <c r="C11466" s="619" t="s">
        <v>1103</v>
      </c>
    </row>
    <row r="11467" spans="1:3" x14ac:dyDescent="0.15">
      <c r="A11467" s="619" t="s">
        <v>1122</v>
      </c>
      <c r="B11467" s="618">
        <v>2013</v>
      </c>
      <c r="C11467" s="619" t="s">
        <v>1102</v>
      </c>
    </row>
    <row r="11468" spans="1:3" x14ac:dyDescent="0.15">
      <c r="A11468" s="619" t="s">
        <v>1122</v>
      </c>
      <c r="B11468" s="618">
        <v>2013</v>
      </c>
      <c r="C11468" s="619" t="s">
        <v>437</v>
      </c>
    </row>
    <row r="11469" spans="1:3" x14ac:dyDescent="0.15">
      <c r="A11469" s="619" t="s">
        <v>1122</v>
      </c>
      <c r="B11469" s="618">
        <v>2013</v>
      </c>
      <c r="C11469" s="619" t="s">
        <v>437</v>
      </c>
    </row>
    <row r="11470" spans="1:3" x14ac:dyDescent="0.15">
      <c r="A11470" s="619" t="s">
        <v>1122</v>
      </c>
      <c r="B11470" s="618">
        <v>2013</v>
      </c>
      <c r="C11470" s="619" t="s">
        <v>437</v>
      </c>
    </row>
    <row r="11471" spans="1:3" x14ac:dyDescent="0.15">
      <c r="A11471" s="619" t="s">
        <v>1122</v>
      </c>
      <c r="B11471" s="618">
        <v>2013</v>
      </c>
      <c r="C11471" s="619" t="s">
        <v>437</v>
      </c>
    </row>
    <row r="11472" spans="1:3" x14ac:dyDescent="0.15">
      <c r="A11472" s="619" t="s">
        <v>1122</v>
      </c>
      <c r="B11472" s="618">
        <v>2013</v>
      </c>
      <c r="C11472" s="619" t="s">
        <v>424</v>
      </c>
    </row>
    <row r="11473" spans="1:3" x14ac:dyDescent="0.15">
      <c r="A11473" s="619" t="s">
        <v>1122</v>
      </c>
      <c r="B11473" s="618">
        <v>2013</v>
      </c>
      <c r="C11473" s="619" t="s">
        <v>424</v>
      </c>
    </row>
    <row r="11474" spans="1:3" x14ac:dyDescent="0.15">
      <c r="A11474" s="619" t="s">
        <v>1122</v>
      </c>
      <c r="B11474" s="618">
        <v>2013</v>
      </c>
      <c r="C11474" s="619" t="s">
        <v>424</v>
      </c>
    </row>
    <row r="11475" spans="1:3" x14ac:dyDescent="0.15">
      <c r="A11475" s="619" t="s">
        <v>1122</v>
      </c>
      <c r="B11475" s="618">
        <v>2013</v>
      </c>
      <c r="C11475" s="619" t="s">
        <v>424</v>
      </c>
    </row>
    <row r="11476" spans="1:3" x14ac:dyDescent="0.15">
      <c r="A11476" s="619" t="s">
        <v>1122</v>
      </c>
      <c r="B11476" s="618">
        <v>2013</v>
      </c>
      <c r="C11476" s="619" t="s">
        <v>424</v>
      </c>
    </row>
    <row r="11477" spans="1:3" x14ac:dyDescent="0.15">
      <c r="A11477" s="619" t="s">
        <v>1122</v>
      </c>
      <c r="B11477" s="618">
        <v>2013</v>
      </c>
      <c r="C11477" s="619" t="s">
        <v>437</v>
      </c>
    </row>
    <row r="11478" spans="1:3" x14ac:dyDescent="0.15">
      <c r="A11478" s="619" t="s">
        <v>1122</v>
      </c>
      <c r="B11478" s="618">
        <v>2013</v>
      </c>
      <c r="C11478" s="619" t="s">
        <v>437</v>
      </c>
    </row>
    <row r="11479" spans="1:3" x14ac:dyDescent="0.15">
      <c r="A11479" s="619" t="s">
        <v>1122</v>
      </c>
      <c r="B11479" s="618">
        <v>2013</v>
      </c>
      <c r="C11479" s="619" t="s">
        <v>437</v>
      </c>
    </row>
    <row r="11480" spans="1:3" x14ac:dyDescent="0.15">
      <c r="A11480" s="619" t="s">
        <v>1122</v>
      </c>
      <c r="B11480" s="618">
        <v>2013</v>
      </c>
      <c r="C11480" s="619" t="s">
        <v>1111</v>
      </c>
    </row>
    <row r="11481" spans="1:3" x14ac:dyDescent="0.15">
      <c r="A11481" s="619" t="s">
        <v>1122</v>
      </c>
      <c r="B11481" s="618">
        <v>2013</v>
      </c>
      <c r="C11481" s="619" t="s">
        <v>1111</v>
      </c>
    </row>
    <row r="11482" spans="1:3" x14ac:dyDescent="0.15">
      <c r="A11482" s="619" t="s">
        <v>1122</v>
      </c>
      <c r="B11482" s="618">
        <v>2013</v>
      </c>
      <c r="C11482" s="619" t="s">
        <v>1080</v>
      </c>
    </row>
    <row r="11483" spans="1:3" x14ac:dyDescent="0.15">
      <c r="A11483" s="619" t="s">
        <v>1122</v>
      </c>
      <c r="B11483" s="618">
        <v>2013</v>
      </c>
      <c r="C11483" s="619" t="s">
        <v>1080</v>
      </c>
    </row>
    <row r="11484" spans="1:3" x14ac:dyDescent="0.15">
      <c r="A11484" s="619" t="s">
        <v>1122</v>
      </c>
      <c r="B11484" s="618">
        <v>2013</v>
      </c>
      <c r="C11484" s="619" t="s">
        <v>1080</v>
      </c>
    </row>
    <row r="11485" spans="1:3" x14ac:dyDescent="0.15">
      <c r="A11485" s="619" t="s">
        <v>1122</v>
      </c>
      <c r="B11485" s="618">
        <v>2013</v>
      </c>
      <c r="C11485" s="619" t="s">
        <v>1080</v>
      </c>
    </row>
    <row r="11486" spans="1:3" x14ac:dyDescent="0.15">
      <c r="A11486" s="619" t="s">
        <v>1122</v>
      </c>
      <c r="B11486" s="618">
        <v>2013</v>
      </c>
      <c r="C11486" s="619" t="s">
        <v>424</v>
      </c>
    </row>
    <row r="11487" spans="1:3" x14ac:dyDescent="0.15">
      <c r="A11487" s="619" t="s">
        <v>1122</v>
      </c>
      <c r="B11487" s="618">
        <v>2013</v>
      </c>
      <c r="C11487" s="619" t="s">
        <v>1103</v>
      </c>
    </row>
    <row r="11488" spans="1:3" x14ac:dyDescent="0.15">
      <c r="A11488" s="619" t="s">
        <v>1122</v>
      </c>
      <c r="B11488" s="618">
        <v>2013</v>
      </c>
      <c r="C11488" s="619" t="s">
        <v>424</v>
      </c>
    </row>
    <row r="11489" spans="1:3" x14ac:dyDescent="0.15">
      <c r="A11489" s="619" t="s">
        <v>1122</v>
      </c>
      <c r="B11489" s="618">
        <v>2013</v>
      </c>
      <c r="C11489" s="619" t="s">
        <v>1103</v>
      </c>
    </row>
    <row r="11490" spans="1:3" x14ac:dyDescent="0.15">
      <c r="A11490" s="619" t="s">
        <v>1122</v>
      </c>
      <c r="B11490" s="618">
        <v>2013</v>
      </c>
      <c r="C11490" s="619" t="s">
        <v>1103</v>
      </c>
    </row>
    <row r="11491" spans="1:3" x14ac:dyDescent="0.15">
      <c r="A11491" s="619" t="s">
        <v>1122</v>
      </c>
      <c r="B11491" s="618">
        <v>2013</v>
      </c>
      <c r="C11491" s="619" t="s">
        <v>1102</v>
      </c>
    </row>
    <row r="11492" spans="1:3" x14ac:dyDescent="0.15">
      <c r="A11492" s="619" t="s">
        <v>1122</v>
      </c>
      <c r="B11492" s="618">
        <v>2013</v>
      </c>
      <c r="C11492" s="619" t="s">
        <v>1102</v>
      </c>
    </row>
    <row r="11493" spans="1:3" x14ac:dyDescent="0.15">
      <c r="A11493" s="619" t="s">
        <v>1122</v>
      </c>
      <c r="B11493" s="618">
        <v>2013</v>
      </c>
      <c r="C11493" s="619" t="s">
        <v>424</v>
      </c>
    </row>
    <row r="11494" spans="1:3" x14ac:dyDescent="0.15">
      <c r="A11494" s="619" t="s">
        <v>1122</v>
      </c>
      <c r="B11494" s="618">
        <v>2013</v>
      </c>
      <c r="C11494" s="619" t="s">
        <v>437</v>
      </c>
    </row>
    <row r="11495" spans="1:3" x14ac:dyDescent="0.15">
      <c r="A11495" s="619" t="s">
        <v>1122</v>
      </c>
      <c r="B11495" s="618">
        <v>2013</v>
      </c>
      <c r="C11495" s="619" t="s">
        <v>424</v>
      </c>
    </row>
    <row r="11496" spans="1:3" x14ac:dyDescent="0.15">
      <c r="A11496" s="619" t="s">
        <v>1122</v>
      </c>
      <c r="B11496" s="618">
        <v>2013</v>
      </c>
      <c r="C11496" s="619" t="s">
        <v>437</v>
      </c>
    </row>
    <row r="11497" spans="1:3" x14ac:dyDescent="0.15">
      <c r="A11497" s="619" t="s">
        <v>1122</v>
      </c>
      <c r="B11497" s="618">
        <v>2013</v>
      </c>
      <c r="C11497" s="619" t="s">
        <v>1102</v>
      </c>
    </row>
    <row r="11498" spans="1:3" x14ac:dyDescent="0.15">
      <c r="A11498" s="619" t="s">
        <v>1122</v>
      </c>
      <c r="B11498" s="618">
        <v>2013</v>
      </c>
      <c r="C11498" s="619" t="s">
        <v>1102</v>
      </c>
    </row>
    <row r="11499" spans="1:3" x14ac:dyDescent="0.15">
      <c r="A11499" s="619" t="s">
        <v>1122</v>
      </c>
      <c r="B11499" s="618">
        <v>2013</v>
      </c>
      <c r="C11499" s="619" t="s">
        <v>1102</v>
      </c>
    </row>
    <row r="11500" spans="1:3" x14ac:dyDescent="0.15">
      <c r="A11500" s="619" t="s">
        <v>1122</v>
      </c>
      <c r="B11500" s="618">
        <v>2013</v>
      </c>
      <c r="C11500" s="619" t="s">
        <v>437</v>
      </c>
    </row>
    <row r="11501" spans="1:3" x14ac:dyDescent="0.15">
      <c r="A11501" s="619" t="s">
        <v>1122</v>
      </c>
      <c r="B11501" s="618">
        <v>2013</v>
      </c>
      <c r="C11501" s="619" t="s">
        <v>424</v>
      </c>
    </row>
    <row r="11502" spans="1:3" x14ac:dyDescent="0.15">
      <c r="A11502" s="619" t="s">
        <v>1122</v>
      </c>
      <c r="B11502" s="618">
        <v>2013</v>
      </c>
      <c r="C11502" s="619" t="s">
        <v>424</v>
      </c>
    </row>
    <row r="11503" spans="1:3" x14ac:dyDescent="0.15">
      <c r="A11503" s="619" t="s">
        <v>1122</v>
      </c>
      <c r="B11503" s="618">
        <v>2013</v>
      </c>
      <c r="C11503" s="619" t="s">
        <v>424</v>
      </c>
    </row>
    <row r="11504" spans="1:3" x14ac:dyDescent="0.15">
      <c r="A11504" s="619" t="s">
        <v>1122</v>
      </c>
      <c r="B11504" s="618">
        <v>2013</v>
      </c>
      <c r="C11504" s="619" t="s">
        <v>424</v>
      </c>
    </row>
    <row r="11505" spans="1:3" x14ac:dyDescent="0.15">
      <c r="A11505" s="619" t="s">
        <v>1122</v>
      </c>
      <c r="B11505" s="618">
        <v>2013</v>
      </c>
      <c r="C11505" s="619" t="s">
        <v>1080</v>
      </c>
    </row>
    <row r="11506" spans="1:3" x14ac:dyDescent="0.15">
      <c r="A11506" s="619" t="s">
        <v>1122</v>
      </c>
      <c r="B11506" s="618">
        <v>2013</v>
      </c>
      <c r="C11506" s="619" t="s">
        <v>424</v>
      </c>
    </row>
    <row r="11507" spans="1:3" x14ac:dyDescent="0.15">
      <c r="A11507" s="619" t="s">
        <v>1122</v>
      </c>
      <c r="B11507" s="618">
        <v>2013</v>
      </c>
      <c r="C11507" s="619" t="s">
        <v>1080</v>
      </c>
    </row>
    <row r="11508" spans="1:3" x14ac:dyDescent="0.15">
      <c r="A11508" s="619" t="s">
        <v>1122</v>
      </c>
      <c r="B11508" s="618">
        <v>2013</v>
      </c>
      <c r="C11508" s="619" t="s">
        <v>1080</v>
      </c>
    </row>
    <row r="11509" spans="1:3" x14ac:dyDescent="0.15">
      <c r="A11509" s="619" t="s">
        <v>1122</v>
      </c>
      <c r="B11509" s="618">
        <v>2013</v>
      </c>
      <c r="C11509" s="619" t="s">
        <v>1102</v>
      </c>
    </row>
    <row r="11510" spans="1:3" x14ac:dyDescent="0.15">
      <c r="A11510" s="619" t="s">
        <v>1122</v>
      </c>
      <c r="B11510" s="618">
        <v>2013</v>
      </c>
      <c r="C11510" s="619" t="s">
        <v>1102</v>
      </c>
    </row>
    <row r="11511" spans="1:3" x14ac:dyDescent="0.15">
      <c r="A11511" s="619" t="s">
        <v>1122</v>
      </c>
      <c r="B11511" s="618">
        <v>2013</v>
      </c>
      <c r="C11511" s="619" t="s">
        <v>1080</v>
      </c>
    </row>
    <row r="11512" spans="1:3" x14ac:dyDescent="0.15">
      <c r="A11512" s="619" t="s">
        <v>1122</v>
      </c>
      <c r="B11512" s="618">
        <v>2013</v>
      </c>
      <c r="C11512" s="619" t="s">
        <v>1102</v>
      </c>
    </row>
    <row r="11513" spans="1:3" x14ac:dyDescent="0.15">
      <c r="A11513" s="619" t="s">
        <v>1122</v>
      </c>
      <c r="B11513" s="618">
        <v>2013</v>
      </c>
      <c r="C11513" s="619" t="s">
        <v>437</v>
      </c>
    </row>
    <row r="11514" spans="1:3" x14ac:dyDescent="0.15">
      <c r="A11514" s="619" t="s">
        <v>1122</v>
      </c>
      <c r="B11514" s="618">
        <v>2013</v>
      </c>
      <c r="C11514" s="619" t="s">
        <v>437</v>
      </c>
    </row>
    <row r="11515" spans="1:3" x14ac:dyDescent="0.15">
      <c r="A11515" s="619" t="s">
        <v>1122</v>
      </c>
      <c r="B11515" s="618">
        <v>2013</v>
      </c>
      <c r="C11515" s="619" t="s">
        <v>424</v>
      </c>
    </row>
    <row r="11516" spans="1:3" x14ac:dyDescent="0.15">
      <c r="A11516" s="619" t="s">
        <v>1122</v>
      </c>
      <c r="B11516" s="618">
        <v>2013</v>
      </c>
      <c r="C11516" s="619" t="s">
        <v>424</v>
      </c>
    </row>
    <row r="11517" spans="1:3" x14ac:dyDescent="0.15">
      <c r="A11517" s="619" t="s">
        <v>1122</v>
      </c>
      <c r="B11517" s="618">
        <v>2013</v>
      </c>
      <c r="C11517" s="619" t="s">
        <v>437</v>
      </c>
    </row>
    <row r="11518" spans="1:3" x14ac:dyDescent="0.15">
      <c r="A11518" s="619" t="s">
        <v>1122</v>
      </c>
      <c r="B11518" s="618">
        <v>2013</v>
      </c>
      <c r="C11518" s="619" t="s">
        <v>437</v>
      </c>
    </row>
    <row r="11519" spans="1:3" x14ac:dyDescent="0.15">
      <c r="A11519" s="619" t="s">
        <v>1122</v>
      </c>
      <c r="B11519" s="618">
        <v>2013</v>
      </c>
      <c r="C11519" s="619" t="s">
        <v>437</v>
      </c>
    </row>
    <row r="11520" spans="1:3" x14ac:dyDescent="0.15">
      <c r="A11520" s="619" t="s">
        <v>1122</v>
      </c>
      <c r="B11520" s="618">
        <v>2013</v>
      </c>
      <c r="C11520" s="619" t="s">
        <v>1102</v>
      </c>
    </row>
    <row r="11521" spans="1:3" x14ac:dyDescent="0.15">
      <c r="A11521" s="619" t="s">
        <v>1122</v>
      </c>
      <c r="B11521" s="618">
        <v>2013</v>
      </c>
      <c r="C11521" s="619" t="s">
        <v>424</v>
      </c>
    </row>
    <row r="11522" spans="1:3" x14ac:dyDescent="0.15">
      <c r="A11522" s="619" t="s">
        <v>1122</v>
      </c>
      <c r="B11522" s="618">
        <v>2013</v>
      </c>
      <c r="C11522" s="619" t="s">
        <v>437</v>
      </c>
    </row>
    <row r="11523" spans="1:3" x14ac:dyDescent="0.15">
      <c r="A11523" s="619" t="s">
        <v>1122</v>
      </c>
      <c r="B11523" s="618">
        <v>2013</v>
      </c>
      <c r="C11523" s="619" t="s">
        <v>424</v>
      </c>
    </row>
    <row r="11524" spans="1:3" x14ac:dyDescent="0.15">
      <c r="A11524" s="619" t="s">
        <v>1122</v>
      </c>
      <c r="B11524" s="618">
        <v>2013</v>
      </c>
      <c r="C11524" s="619" t="s">
        <v>1102</v>
      </c>
    </row>
    <row r="11525" spans="1:3" x14ac:dyDescent="0.15">
      <c r="A11525" s="619" t="s">
        <v>1122</v>
      </c>
      <c r="B11525" s="618">
        <v>2013</v>
      </c>
      <c r="C11525" s="619" t="s">
        <v>424</v>
      </c>
    </row>
    <row r="11526" spans="1:3" x14ac:dyDescent="0.15">
      <c r="A11526" s="619" t="s">
        <v>1122</v>
      </c>
      <c r="B11526" s="618">
        <v>2013</v>
      </c>
      <c r="C11526" s="619" t="s">
        <v>1102</v>
      </c>
    </row>
    <row r="11527" spans="1:3" x14ac:dyDescent="0.15">
      <c r="A11527" s="619" t="s">
        <v>1122</v>
      </c>
      <c r="B11527" s="618">
        <v>2013</v>
      </c>
      <c r="C11527" s="619" t="s">
        <v>1080</v>
      </c>
    </row>
    <row r="11528" spans="1:3" x14ac:dyDescent="0.15">
      <c r="A11528" s="619" t="s">
        <v>1122</v>
      </c>
      <c r="B11528" s="618">
        <v>2013</v>
      </c>
      <c r="C11528" s="619" t="s">
        <v>437</v>
      </c>
    </row>
    <row r="11529" spans="1:3" x14ac:dyDescent="0.15">
      <c r="A11529" s="619" t="s">
        <v>1122</v>
      </c>
      <c r="B11529" s="618">
        <v>2013</v>
      </c>
      <c r="C11529" s="619" t="s">
        <v>424</v>
      </c>
    </row>
    <row r="11530" spans="1:3" x14ac:dyDescent="0.15">
      <c r="A11530" s="619" t="s">
        <v>1122</v>
      </c>
      <c r="B11530" s="618">
        <v>2013</v>
      </c>
      <c r="C11530" s="619" t="s">
        <v>424</v>
      </c>
    </row>
    <row r="11531" spans="1:3" x14ac:dyDescent="0.15">
      <c r="A11531" s="619" t="s">
        <v>1122</v>
      </c>
      <c r="B11531" s="618">
        <v>2013</v>
      </c>
      <c r="C11531" s="619" t="s">
        <v>424</v>
      </c>
    </row>
    <row r="11532" spans="1:3" x14ac:dyDescent="0.15">
      <c r="A11532" s="619" t="s">
        <v>1122</v>
      </c>
      <c r="B11532" s="618">
        <v>2013</v>
      </c>
      <c r="C11532" s="619" t="s">
        <v>424</v>
      </c>
    </row>
    <row r="11533" spans="1:3" x14ac:dyDescent="0.15">
      <c r="A11533" s="619" t="s">
        <v>1122</v>
      </c>
      <c r="B11533" s="618">
        <v>2013</v>
      </c>
      <c r="C11533" s="619" t="s">
        <v>1102</v>
      </c>
    </row>
    <row r="11534" spans="1:3" x14ac:dyDescent="0.15">
      <c r="A11534" s="619" t="s">
        <v>1122</v>
      </c>
      <c r="B11534" s="618">
        <v>2013</v>
      </c>
      <c r="C11534" s="619" t="s">
        <v>424</v>
      </c>
    </row>
    <row r="11535" spans="1:3" x14ac:dyDescent="0.15">
      <c r="A11535" s="619" t="s">
        <v>1122</v>
      </c>
      <c r="B11535" s="618">
        <v>2013</v>
      </c>
      <c r="C11535" s="619" t="s">
        <v>1102</v>
      </c>
    </row>
    <row r="11536" spans="1:3" x14ac:dyDescent="0.15">
      <c r="A11536" s="619" t="s">
        <v>1122</v>
      </c>
      <c r="B11536" s="618">
        <v>2013</v>
      </c>
      <c r="C11536" s="619" t="s">
        <v>1102</v>
      </c>
    </row>
    <row r="11537" spans="1:3" x14ac:dyDescent="0.15">
      <c r="A11537" s="619" t="s">
        <v>1122</v>
      </c>
      <c r="B11537" s="618">
        <v>2013</v>
      </c>
      <c r="C11537" s="619" t="s">
        <v>424</v>
      </c>
    </row>
    <row r="11538" spans="1:3" x14ac:dyDescent="0.15">
      <c r="A11538" s="619" t="s">
        <v>1122</v>
      </c>
      <c r="B11538" s="618">
        <v>2013</v>
      </c>
      <c r="C11538" s="619" t="s">
        <v>424</v>
      </c>
    </row>
    <row r="11539" spans="1:3" x14ac:dyDescent="0.15">
      <c r="A11539" s="619" t="s">
        <v>1122</v>
      </c>
      <c r="B11539" s="618">
        <v>2013</v>
      </c>
      <c r="C11539" s="619" t="s">
        <v>424</v>
      </c>
    </row>
    <row r="11540" spans="1:3" x14ac:dyDescent="0.15">
      <c r="A11540" s="619" t="s">
        <v>1122</v>
      </c>
      <c r="B11540" s="618">
        <v>2013</v>
      </c>
      <c r="C11540" s="619" t="s">
        <v>424</v>
      </c>
    </row>
    <row r="11541" spans="1:3" x14ac:dyDescent="0.15">
      <c r="A11541" s="619" t="s">
        <v>1122</v>
      </c>
      <c r="B11541" s="618">
        <v>2013</v>
      </c>
      <c r="C11541" s="619" t="s">
        <v>424</v>
      </c>
    </row>
    <row r="11542" spans="1:3" x14ac:dyDescent="0.15">
      <c r="A11542" s="618" t="s">
        <v>1122</v>
      </c>
      <c r="B11542" s="618">
        <v>2013</v>
      </c>
      <c r="C11542" s="619" t="s">
        <v>1080</v>
      </c>
    </row>
    <row r="11543" spans="1:3" x14ac:dyDescent="0.15">
      <c r="A11543" s="618" t="s">
        <v>1122</v>
      </c>
      <c r="B11543" s="618">
        <v>2013</v>
      </c>
      <c r="C11543" s="619" t="s">
        <v>1080</v>
      </c>
    </row>
    <row r="11544" spans="1:3" x14ac:dyDescent="0.15">
      <c r="A11544" s="618" t="s">
        <v>1122</v>
      </c>
      <c r="B11544" s="618">
        <v>2013</v>
      </c>
      <c r="C11544" s="619" t="s">
        <v>437</v>
      </c>
    </row>
    <row r="11545" spans="1:3" x14ac:dyDescent="0.15">
      <c r="A11545" s="618" t="s">
        <v>1122</v>
      </c>
      <c r="B11545" s="618">
        <v>2013</v>
      </c>
      <c r="C11545" s="619" t="s">
        <v>437</v>
      </c>
    </row>
    <row r="11546" spans="1:3" x14ac:dyDescent="0.15">
      <c r="A11546" s="618" t="s">
        <v>1122</v>
      </c>
      <c r="B11546" s="618">
        <v>2013</v>
      </c>
      <c r="C11546" s="619" t="s">
        <v>424</v>
      </c>
    </row>
    <row r="11547" spans="1:3" x14ac:dyDescent="0.15">
      <c r="A11547" s="618" t="s">
        <v>1122</v>
      </c>
      <c r="B11547" s="618">
        <v>2013</v>
      </c>
      <c r="C11547" s="619" t="s">
        <v>424</v>
      </c>
    </row>
    <row r="11548" spans="1:3" x14ac:dyDescent="0.15">
      <c r="A11548" s="618" t="s">
        <v>1122</v>
      </c>
      <c r="B11548" s="618">
        <v>2013</v>
      </c>
      <c r="C11548" s="619" t="s">
        <v>424</v>
      </c>
    </row>
    <row r="11549" spans="1:3" x14ac:dyDescent="0.15">
      <c r="A11549" s="618" t="s">
        <v>1122</v>
      </c>
      <c r="B11549" s="618">
        <v>2013</v>
      </c>
      <c r="C11549" s="619" t="s">
        <v>424</v>
      </c>
    </row>
    <row r="11550" spans="1:3" x14ac:dyDescent="0.15">
      <c r="A11550" s="618" t="s">
        <v>1122</v>
      </c>
      <c r="B11550" s="618">
        <v>2013</v>
      </c>
      <c r="C11550" s="619" t="s">
        <v>1080</v>
      </c>
    </row>
    <row r="11551" spans="1:3" x14ac:dyDescent="0.15">
      <c r="A11551" s="618" t="s">
        <v>1122</v>
      </c>
      <c r="B11551" s="618">
        <v>2013</v>
      </c>
      <c r="C11551" s="619" t="s">
        <v>1080</v>
      </c>
    </row>
    <row r="11552" spans="1:3" x14ac:dyDescent="0.15">
      <c r="A11552" s="618" t="s">
        <v>1122</v>
      </c>
      <c r="B11552" s="618">
        <v>2013</v>
      </c>
      <c r="C11552" s="619" t="s">
        <v>424</v>
      </c>
    </row>
    <row r="11553" spans="1:3" x14ac:dyDescent="0.15">
      <c r="A11553" s="618" t="s">
        <v>1122</v>
      </c>
      <c r="B11553" s="618">
        <v>2013</v>
      </c>
      <c r="C11553" s="619" t="s">
        <v>424</v>
      </c>
    </row>
    <row r="11554" spans="1:3" x14ac:dyDescent="0.15">
      <c r="A11554" s="618" t="s">
        <v>1122</v>
      </c>
      <c r="B11554" s="618">
        <v>2013</v>
      </c>
      <c r="C11554" s="619" t="s">
        <v>1080</v>
      </c>
    </row>
    <row r="11555" spans="1:3" x14ac:dyDescent="0.15">
      <c r="A11555" s="618" t="s">
        <v>1122</v>
      </c>
      <c r="B11555" s="618">
        <v>2013</v>
      </c>
      <c r="C11555" s="619" t="s">
        <v>1080</v>
      </c>
    </row>
    <row r="11556" spans="1:3" x14ac:dyDescent="0.15">
      <c r="A11556" s="618" t="s">
        <v>1122</v>
      </c>
      <c r="B11556" s="618">
        <v>2013</v>
      </c>
      <c r="C11556" s="619" t="s">
        <v>1080</v>
      </c>
    </row>
    <row r="11557" spans="1:3" x14ac:dyDescent="0.15">
      <c r="A11557" s="618" t="s">
        <v>1122</v>
      </c>
      <c r="B11557" s="618">
        <v>2013</v>
      </c>
      <c r="C11557" s="619" t="s">
        <v>1080</v>
      </c>
    </row>
    <row r="11558" spans="1:3" x14ac:dyDescent="0.15">
      <c r="A11558" s="618" t="s">
        <v>1122</v>
      </c>
      <c r="B11558" s="618">
        <v>2013</v>
      </c>
      <c r="C11558" s="619" t="s">
        <v>1080</v>
      </c>
    </row>
    <row r="11559" spans="1:3" x14ac:dyDescent="0.15">
      <c r="A11559" s="618" t="s">
        <v>1122</v>
      </c>
      <c r="B11559" s="618">
        <v>2013</v>
      </c>
      <c r="C11559" s="619" t="s">
        <v>437</v>
      </c>
    </row>
    <row r="11560" spans="1:3" x14ac:dyDescent="0.15">
      <c r="A11560" s="618" t="s">
        <v>1122</v>
      </c>
      <c r="B11560" s="618">
        <v>2013</v>
      </c>
      <c r="C11560" s="619" t="s">
        <v>437</v>
      </c>
    </row>
    <row r="11561" spans="1:3" x14ac:dyDescent="0.15">
      <c r="A11561" s="618" t="s">
        <v>1122</v>
      </c>
      <c r="B11561" s="618">
        <v>2013</v>
      </c>
      <c r="C11561" s="619" t="s">
        <v>424</v>
      </c>
    </row>
    <row r="11562" spans="1:3" x14ac:dyDescent="0.15">
      <c r="A11562" s="618" t="s">
        <v>1122</v>
      </c>
      <c r="B11562" s="618">
        <v>2013</v>
      </c>
      <c r="C11562" s="619" t="s">
        <v>1080</v>
      </c>
    </row>
    <row r="11563" spans="1:3" x14ac:dyDescent="0.15">
      <c r="A11563" s="618" t="s">
        <v>1122</v>
      </c>
      <c r="B11563" s="618">
        <v>2013</v>
      </c>
      <c r="C11563" s="619" t="s">
        <v>1080</v>
      </c>
    </row>
    <row r="11564" spans="1:3" x14ac:dyDescent="0.15">
      <c r="A11564" s="618" t="s">
        <v>1122</v>
      </c>
      <c r="B11564" s="618">
        <v>2013</v>
      </c>
      <c r="C11564" s="619" t="s">
        <v>1080</v>
      </c>
    </row>
    <row r="11565" spans="1:3" x14ac:dyDescent="0.15">
      <c r="A11565" s="618" t="s">
        <v>1122</v>
      </c>
      <c r="B11565" s="618">
        <v>2013</v>
      </c>
      <c r="C11565" s="619" t="s">
        <v>424</v>
      </c>
    </row>
    <row r="11566" spans="1:3" x14ac:dyDescent="0.15">
      <c r="A11566" s="618" t="s">
        <v>1122</v>
      </c>
      <c r="B11566" s="618">
        <v>2013</v>
      </c>
      <c r="C11566" s="619" t="s">
        <v>1102</v>
      </c>
    </row>
    <row r="11567" spans="1:3" x14ac:dyDescent="0.15">
      <c r="A11567" s="618" t="s">
        <v>1122</v>
      </c>
      <c r="B11567" s="618">
        <v>2013</v>
      </c>
      <c r="C11567" s="619" t="s">
        <v>1102</v>
      </c>
    </row>
    <row r="11568" spans="1:3" x14ac:dyDescent="0.15">
      <c r="A11568" s="619" t="s">
        <v>1122</v>
      </c>
      <c r="B11568" s="618">
        <v>2013</v>
      </c>
      <c r="C11568" s="619" t="s">
        <v>1102</v>
      </c>
    </row>
    <row r="11569" spans="1:3" x14ac:dyDescent="0.15">
      <c r="A11569" s="619" t="s">
        <v>1122</v>
      </c>
      <c r="B11569" s="618">
        <v>2013</v>
      </c>
      <c r="C11569" s="619" t="s">
        <v>424</v>
      </c>
    </row>
    <row r="11570" spans="1:3" x14ac:dyDescent="0.15">
      <c r="A11570" s="618" t="s">
        <v>1122</v>
      </c>
      <c r="B11570" s="618">
        <v>2013</v>
      </c>
      <c r="C11570" s="619" t="s">
        <v>424</v>
      </c>
    </row>
    <row r="11571" spans="1:3" x14ac:dyDescent="0.15">
      <c r="A11571" s="618" t="s">
        <v>1122</v>
      </c>
      <c r="B11571" s="618">
        <v>2013</v>
      </c>
      <c r="C11571" s="619" t="s">
        <v>424</v>
      </c>
    </row>
    <row r="11572" spans="1:3" x14ac:dyDescent="0.15">
      <c r="A11572" s="618" t="s">
        <v>1122</v>
      </c>
      <c r="B11572" s="618">
        <v>2013</v>
      </c>
      <c r="C11572" s="619" t="s">
        <v>424</v>
      </c>
    </row>
    <row r="11573" spans="1:3" x14ac:dyDescent="0.15">
      <c r="A11573" s="619" t="s">
        <v>1122</v>
      </c>
      <c r="B11573" s="618">
        <v>2013</v>
      </c>
      <c r="C11573" s="619" t="s">
        <v>1080</v>
      </c>
    </row>
    <row r="11574" spans="1:3" x14ac:dyDescent="0.15">
      <c r="A11574" s="619" t="s">
        <v>1122</v>
      </c>
      <c r="B11574" s="618">
        <v>2013</v>
      </c>
      <c r="C11574" s="619" t="s">
        <v>1080</v>
      </c>
    </row>
    <row r="11575" spans="1:3" x14ac:dyDescent="0.15">
      <c r="A11575" s="618" t="s">
        <v>1122</v>
      </c>
      <c r="B11575" s="618">
        <v>2013</v>
      </c>
      <c r="C11575" s="619" t="s">
        <v>424</v>
      </c>
    </row>
    <row r="11576" spans="1:3" x14ac:dyDescent="0.15">
      <c r="A11576" s="618" t="s">
        <v>1122</v>
      </c>
      <c r="B11576" s="618">
        <v>2013</v>
      </c>
      <c r="C11576" s="619" t="s">
        <v>424</v>
      </c>
    </row>
    <row r="11577" spans="1:3" x14ac:dyDescent="0.15">
      <c r="A11577" s="618" t="s">
        <v>1122</v>
      </c>
      <c r="B11577" s="618">
        <v>2013</v>
      </c>
      <c r="C11577" s="619" t="s">
        <v>1080</v>
      </c>
    </row>
    <row r="11578" spans="1:3" x14ac:dyDescent="0.15">
      <c r="A11578" s="618" t="s">
        <v>1122</v>
      </c>
      <c r="B11578" s="618">
        <v>2013</v>
      </c>
      <c r="C11578" s="619" t="s">
        <v>1080</v>
      </c>
    </row>
    <row r="11579" spans="1:3" x14ac:dyDescent="0.15">
      <c r="A11579" s="618" t="s">
        <v>1122</v>
      </c>
      <c r="B11579" s="618">
        <v>2013</v>
      </c>
      <c r="C11579" s="619" t="s">
        <v>1080</v>
      </c>
    </row>
    <row r="11580" spans="1:3" x14ac:dyDescent="0.15">
      <c r="A11580" s="618" t="s">
        <v>1122</v>
      </c>
      <c r="B11580" s="618">
        <v>2013</v>
      </c>
      <c r="C11580" s="619" t="s">
        <v>437</v>
      </c>
    </row>
    <row r="11581" spans="1:3" x14ac:dyDescent="0.15">
      <c r="A11581" s="618" t="s">
        <v>1122</v>
      </c>
      <c r="B11581" s="618">
        <v>2013</v>
      </c>
      <c r="C11581" s="619" t="s">
        <v>424</v>
      </c>
    </row>
    <row r="11582" spans="1:3" x14ac:dyDescent="0.15">
      <c r="A11582" s="618" t="s">
        <v>1122</v>
      </c>
      <c r="B11582" s="618">
        <v>2013</v>
      </c>
      <c r="C11582" s="619" t="s">
        <v>424</v>
      </c>
    </row>
    <row r="11583" spans="1:3" x14ac:dyDescent="0.15">
      <c r="A11583" s="618" t="s">
        <v>1122</v>
      </c>
      <c r="B11583" s="618">
        <v>2013</v>
      </c>
      <c r="C11583" s="619" t="s">
        <v>424</v>
      </c>
    </row>
    <row r="11584" spans="1:3" x14ac:dyDescent="0.15">
      <c r="A11584" s="618" t="s">
        <v>1122</v>
      </c>
      <c r="B11584" s="618">
        <v>2013</v>
      </c>
      <c r="C11584" s="619" t="s">
        <v>424</v>
      </c>
    </row>
    <row r="11585" spans="1:3" x14ac:dyDescent="0.15">
      <c r="A11585" s="618" t="s">
        <v>1122</v>
      </c>
      <c r="B11585" s="618">
        <v>2013</v>
      </c>
      <c r="C11585" s="619" t="s">
        <v>437</v>
      </c>
    </row>
    <row r="11586" spans="1:3" x14ac:dyDescent="0.15">
      <c r="A11586" s="619" t="s">
        <v>1122</v>
      </c>
      <c r="B11586" s="618">
        <v>2013</v>
      </c>
      <c r="C11586" s="619" t="s">
        <v>1080</v>
      </c>
    </row>
    <row r="11587" spans="1:3" x14ac:dyDescent="0.15">
      <c r="A11587" s="618" t="s">
        <v>1122</v>
      </c>
      <c r="B11587" s="618">
        <v>2013</v>
      </c>
      <c r="C11587" s="619" t="s">
        <v>1080</v>
      </c>
    </row>
    <row r="11588" spans="1:3" x14ac:dyDescent="0.15">
      <c r="A11588" s="618" t="s">
        <v>1122</v>
      </c>
      <c r="B11588" s="618">
        <v>2013</v>
      </c>
      <c r="C11588" s="619" t="s">
        <v>1103</v>
      </c>
    </row>
    <row r="11589" spans="1:3" x14ac:dyDescent="0.15">
      <c r="A11589" s="618" t="s">
        <v>1122</v>
      </c>
      <c r="B11589" s="618">
        <v>2013</v>
      </c>
      <c r="C11589" s="619" t="s">
        <v>1080</v>
      </c>
    </row>
    <row r="11590" spans="1:3" x14ac:dyDescent="0.15">
      <c r="A11590" s="618" t="s">
        <v>1122</v>
      </c>
      <c r="B11590" s="618">
        <v>2013</v>
      </c>
      <c r="C11590" s="619" t="s">
        <v>1080</v>
      </c>
    </row>
    <row r="11591" spans="1:3" x14ac:dyDescent="0.15">
      <c r="A11591" s="618" t="s">
        <v>1122</v>
      </c>
      <c r="B11591" s="618">
        <v>2013</v>
      </c>
      <c r="C11591" s="619" t="s">
        <v>1080</v>
      </c>
    </row>
    <row r="11592" spans="1:3" x14ac:dyDescent="0.15">
      <c r="A11592" s="619" t="s">
        <v>1122</v>
      </c>
      <c r="B11592" s="618">
        <v>2013</v>
      </c>
      <c r="C11592" s="619" t="s">
        <v>437</v>
      </c>
    </row>
    <row r="11593" spans="1:3" x14ac:dyDescent="0.15">
      <c r="A11593" s="618" t="s">
        <v>1122</v>
      </c>
      <c r="B11593" s="618">
        <v>2013</v>
      </c>
      <c r="C11593" s="619" t="s">
        <v>437</v>
      </c>
    </row>
    <row r="11594" spans="1:3" x14ac:dyDescent="0.15">
      <c r="A11594" s="618" t="s">
        <v>1122</v>
      </c>
      <c r="B11594" s="618">
        <v>2013</v>
      </c>
      <c r="C11594" s="619" t="s">
        <v>424</v>
      </c>
    </row>
    <row r="11595" spans="1:3" x14ac:dyDescent="0.15">
      <c r="A11595" s="618" t="s">
        <v>1122</v>
      </c>
      <c r="B11595" s="618">
        <v>2013</v>
      </c>
      <c r="C11595" s="619" t="s">
        <v>437</v>
      </c>
    </row>
    <row r="11596" spans="1:3" x14ac:dyDescent="0.15">
      <c r="A11596" s="618" t="s">
        <v>1122</v>
      </c>
      <c r="B11596" s="618">
        <v>2013</v>
      </c>
      <c r="C11596" s="619" t="s">
        <v>424</v>
      </c>
    </row>
    <row r="11597" spans="1:3" x14ac:dyDescent="0.15">
      <c r="A11597" s="618" t="s">
        <v>1122</v>
      </c>
      <c r="B11597" s="618">
        <v>2013</v>
      </c>
      <c r="C11597" s="619" t="s">
        <v>1080</v>
      </c>
    </row>
    <row r="11598" spans="1:3" x14ac:dyDescent="0.15">
      <c r="A11598" s="618" t="s">
        <v>1122</v>
      </c>
      <c r="B11598" s="618">
        <v>2013</v>
      </c>
      <c r="C11598" s="619" t="s">
        <v>1080</v>
      </c>
    </row>
    <row r="11599" spans="1:3" x14ac:dyDescent="0.15">
      <c r="A11599" s="618" t="s">
        <v>1122</v>
      </c>
      <c r="B11599" s="618">
        <v>2013</v>
      </c>
      <c r="C11599" s="619" t="s">
        <v>424</v>
      </c>
    </row>
    <row r="11600" spans="1:3" x14ac:dyDescent="0.15">
      <c r="A11600" s="618" t="s">
        <v>1122</v>
      </c>
      <c r="B11600" s="618">
        <v>2013</v>
      </c>
      <c r="C11600" s="619" t="s">
        <v>424</v>
      </c>
    </row>
    <row r="11601" spans="1:3" x14ac:dyDescent="0.15">
      <c r="A11601" s="618" t="s">
        <v>1122</v>
      </c>
      <c r="B11601" s="618">
        <v>2013</v>
      </c>
      <c r="C11601" s="619" t="s">
        <v>424</v>
      </c>
    </row>
    <row r="11602" spans="1:3" x14ac:dyDescent="0.15">
      <c r="A11602" s="618" t="s">
        <v>1122</v>
      </c>
      <c r="B11602" s="618">
        <v>2013</v>
      </c>
      <c r="C11602" s="619" t="s">
        <v>424</v>
      </c>
    </row>
    <row r="11603" spans="1:3" x14ac:dyDescent="0.15">
      <c r="A11603" s="618" t="s">
        <v>1122</v>
      </c>
      <c r="B11603" s="618">
        <v>2013</v>
      </c>
      <c r="C11603" s="619" t="s">
        <v>1080</v>
      </c>
    </row>
    <row r="11604" spans="1:3" x14ac:dyDescent="0.15">
      <c r="A11604" s="618" t="s">
        <v>1122</v>
      </c>
      <c r="B11604" s="618">
        <v>2013</v>
      </c>
      <c r="C11604" s="619" t="s">
        <v>1080</v>
      </c>
    </row>
    <row r="11605" spans="1:3" x14ac:dyDescent="0.15">
      <c r="A11605" s="618" t="s">
        <v>1122</v>
      </c>
      <c r="B11605" s="618">
        <v>2013</v>
      </c>
      <c r="C11605" s="619" t="s">
        <v>1080</v>
      </c>
    </row>
    <row r="11606" spans="1:3" x14ac:dyDescent="0.15">
      <c r="A11606" s="618" t="s">
        <v>1122</v>
      </c>
      <c r="B11606" s="618">
        <v>2013</v>
      </c>
      <c r="C11606" s="619" t="s">
        <v>1080</v>
      </c>
    </row>
    <row r="11607" spans="1:3" x14ac:dyDescent="0.15">
      <c r="A11607" s="618" t="s">
        <v>1122</v>
      </c>
      <c r="B11607" s="618">
        <v>2013</v>
      </c>
      <c r="C11607" s="619" t="s">
        <v>1080</v>
      </c>
    </row>
    <row r="11608" spans="1:3" x14ac:dyDescent="0.15">
      <c r="A11608" s="618" t="s">
        <v>1122</v>
      </c>
      <c r="B11608" s="618">
        <v>2013</v>
      </c>
      <c r="C11608" s="619" t="s">
        <v>1080</v>
      </c>
    </row>
    <row r="11609" spans="1:3" x14ac:dyDescent="0.15">
      <c r="A11609" s="618" t="s">
        <v>1122</v>
      </c>
      <c r="B11609" s="618">
        <v>2013</v>
      </c>
      <c r="C11609" s="619" t="s">
        <v>1080</v>
      </c>
    </row>
    <row r="11610" spans="1:3" x14ac:dyDescent="0.15">
      <c r="A11610" s="618" t="s">
        <v>1122</v>
      </c>
      <c r="B11610" s="618">
        <v>2013</v>
      </c>
      <c r="C11610" s="619" t="s">
        <v>424</v>
      </c>
    </row>
    <row r="11611" spans="1:3" x14ac:dyDescent="0.15">
      <c r="A11611" s="618" t="s">
        <v>1122</v>
      </c>
      <c r="B11611" s="618">
        <v>2013</v>
      </c>
      <c r="C11611" s="619" t="s">
        <v>424</v>
      </c>
    </row>
    <row r="11612" spans="1:3" x14ac:dyDescent="0.15">
      <c r="A11612" s="618" t="s">
        <v>1122</v>
      </c>
      <c r="B11612" s="618">
        <v>2013</v>
      </c>
      <c r="C11612" s="619" t="s">
        <v>1080</v>
      </c>
    </row>
    <row r="11613" spans="1:3" x14ac:dyDescent="0.15">
      <c r="A11613" s="618" t="s">
        <v>1122</v>
      </c>
      <c r="B11613" s="618">
        <v>2013</v>
      </c>
      <c r="C11613" s="619" t="s">
        <v>424</v>
      </c>
    </row>
    <row r="11614" spans="1:3" x14ac:dyDescent="0.15">
      <c r="A11614" s="619" t="s">
        <v>1122</v>
      </c>
      <c r="B11614" s="618">
        <v>2013</v>
      </c>
      <c r="C11614" s="619" t="s">
        <v>1101</v>
      </c>
    </row>
    <row r="11615" spans="1:3" x14ac:dyDescent="0.15">
      <c r="A11615" s="618" t="s">
        <v>1122</v>
      </c>
      <c r="B11615" s="618">
        <v>2013</v>
      </c>
      <c r="C11615" s="619" t="s">
        <v>1101</v>
      </c>
    </row>
    <row r="11616" spans="1:3" x14ac:dyDescent="0.15">
      <c r="A11616" s="618" t="s">
        <v>1122</v>
      </c>
      <c r="B11616" s="618">
        <v>2013</v>
      </c>
      <c r="C11616" s="619" t="s">
        <v>437</v>
      </c>
    </row>
    <row r="11617" spans="1:3" x14ac:dyDescent="0.15">
      <c r="A11617" s="618" t="s">
        <v>1122</v>
      </c>
      <c r="B11617" s="618">
        <v>2013</v>
      </c>
      <c r="C11617" s="619" t="s">
        <v>1107</v>
      </c>
    </row>
    <row r="11618" spans="1:3" x14ac:dyDescent="0.15">
      <c r="A11618" s="618" t="s">
        <v>1122</v>
      </c>
      <c r="B11618" s="618">
        <v>2013</v>
      </c>
      <c r="C11618" s="619" t="s">
        <v>424</v>
      </c>
    </row>
    <row r="11619" spans="1:3" x14ac:dyDescent="0.15">
      <c r="A11619" s="618" t="s">
        <v>1122</v>
      </c>
      <c r="B11619" s="618">
        <v>2013</v>
      </c>
      <c r="C11619" s="619" t="s">
        <v>424</v>
      </c>
    </row>
    <row r="11620" spans="1:3" x14ac:dyDescent="0.15">
      <c r="A11620" s="618" t="s">
        <v>1122</v>
      </c>
      <c r="B11620" s="618">
        <v>2013</v>
      </c>
      <c r="C11620" s="619" t="s">
        <v>424</v>
      </c>
    </row>
    <row r="11621" spans="1:3" x14ac:dyDescent="0.15">
      <c r="A11621" s="618" t="s">
        <v>1122</v>
      </c>
      <c r="B11621" s="618">
        <v>2013</v>
      </c>
      <c r="C11621" s="619" t="s">
        <v>424</v>
      </c>
    </row>
    <row r="11622" spans="1:3" x14ac:dyDescent="0.15">
      <c r="A11622" s="618" t="s">
        <v>1122</v>
      </c>
      <c r="B11622" s="618">
        <v>2013</v>
      </c>
      <c r="C11622" s="619" t="s">
        <v>437</v>
      </c>
    </row>
    <row r="11623" spans="1:3" x14ac:dyDescent="0.15">
      <c r="A11623" s="618" t="s">
        <v>1122</v>
      </c>
      <c r="B11623" s="618">
        <v>2013</v>
      </c>
      <c r="C11623" s="619" t="s">
        <v>424</v>
      </c>
    </row>
    <row r="11624" spans="1:3" x14ac:dyDescent="0.15">
      <c r="A11624" s="619" t="s">
        <v>1122</v>
      </c>
      <c r="B11624" s="618">
        <v>2013</v>
      </c>
      <c r="C11624" s="619" t="s">
        <v>424</v>
      </c>
    </row>
    <row r="11625" spans="1:3" x14ac:dyDescent="0.15">
      <c r="A11625" s="618" t="s">
        <v>1122</v>
      </c>
      <c r="B11625" s="618">
        <v>2013</v>
      </c>
      <c r="C11625" s="619" t="s">
        <v>437</v>
      </c>
    </row>
    <row r="11626" spans="1:3" x14ac:dyDescent="0.15">
      <c r="A11626" s="618" t="s">
        <v>1122</v>
      </c>
      <c r="B11626" s="618">
        <v>2013</v>
      </c>
      <c r="C11626" s="619" t="s">
        <v>437</v>
      </c>
    </row>
    <row r="11627" spans="1:3" x14ac:dyDescent="0.15">
      <c r="A11627" s="618" t="s">
        <v>1122</v>
      </c>
      <c r="B11627" s="618">
        <v>2013</v>
      </c>
      <c r="C11627" s="619" t="s">
        <v>1101</v>
      </c>
    </row>
    <row r="11628" spans="1:3" x14ac:dyDescent="0.15">
      <c r="A11628" s="618" t="s">
        <v>1122</v>
      </c>
      <c r="B11628" s="618">
        <v>2013</v>
      </c>
      <c r="C11628" s="619" t="s">
        <v>1101</v>
      </c>
    </row>
    <row r="11629" spans="1:3" x14ac:dyDescent="0.15">
      <c r="A11629" s="618" t="s">
        <v>1122</v>
      </c>
      <c r="B11629" s="618">
        <v>2013</v>
      </c>
      <c r="C11629" s="619" t="s">
        <v>1104</v>
      </c>
    </row>
    <row r="11630" spans="1:3" x14ac:dyDescent="0.15">
      <c r="A11630" s="619" t="s">
        <v>1122</v>
      </c>
      <c r="B11630" s="618">
        <v>2013</v>
      </c>
      <c r="C11630" s="619" t="s">
        <v>437</v>
      </c>
    </row>
    <row r="11631" spans="1:3" x14ac:dyDescent="0.15">
      <c r="A11631" s="618" t="s">
        <v>1122</v>
      </c>
      <c r="B11631" s="618">
        <v>2013</v>
      </c>
      <c r="C11631" s="619" t="s">
        <v>1105</v>
      </c>
    </row>
    <row r="11632" spans="1:3" x14ac:dyDescent="0.15">
      <c r="A11632" s="618" t="s">
        <v>1122</v>
      </c>
      <c r="B11632" s="618">
        <v>2013</v>
      </c>
      <c r="C11632" s="619" t="s">
        <v>424</v>
      </c>
    </row>
    <row r="11633" spans="1:3" x14ac:dyDescent="0.15">
      <c r="A11633" s="618" t="s">
        <v>1122</v>
      </c>
      <c r="B11633" s="618">
        <v>2013</v>
      </c>
      <c r="C11633" s="619" t="s">
        <v>1102</v>
      </c>
    </row>
    <row r="11634" spans="1:3" x14ac:dyDescent="0.15">
      <c r="A11634" s="618" t="s">
        <v>1122</v>
      </c>
      <c r="B11634" s="618">
        <v>2013</v>
      </c>
      <c r="C11634" s="619" t="s">
        <v>1102</v>
      </c>
    </row>
    <row r="11635" spans="1:3" x14ac:dyDescent="0.15">
      <c r="A11635" s="619" t="s">
        <v>1122</v>
      </c>
      <c r="B11635" s="618">
        <v>2013</v>
      </c>
      <c r="C11635" s="619" t="s">
        <v>1102</v>
      </c>
    </row>
    <row r="11636" spans="1:3" x14ac:dyDescent="0.15">
      <c r="A11636" s="618" t="s">
        <v>1122</v>
      </c>
      <c r="B11636" s="618">
        <v>2013</v>
      </c>
      <c r="C11636" s="619" t="s">
        <v>1102</v>
      </c>
    </row>
    <row r="11637" spans="1:3" x14ac:dyDescent="0.15">
      <c r="A11637" s="618" t="s">
        <v>1122</v>
      </c>
      <c r="B11637" s="618">
        <v>2013</v>
      </c>
      <c r="C11637" s="619" t="s">
        <v>424</v>
      </c>
    </row>
    <row r="11638" spans="1:3" x14ac:dyDescent="0.15">
      <c r="A11638" s="618" t="s">
        <v>1122</v>
      </c>
      <c r="B11638" s="618">
        <v>2013</v>
      </c>
      <c r="C11638" s="619" t="s">
        <v>1104</v>
      </c>
    </row>
    <row r="11639" spans="1:3" x14ac:dyDescent="0.15">
      <c r="A11639" s="618" t="s">
        <v>1122</v>
      </c>
      <c r="B11639" s="618">
        <v>2013</v>
      </c>
      <c r="C11639" s="619" t="s">
        <v>1102</v>
      </c>
    </row>
    <row r="11640" spans="1:3" x14ac:dyDescent="0.15">
      <c r="A11640" s="618" t="s">
        <v>1122</v>
      </c>
      <c r="B11640" s="618">
        <v>2013</v>
      </c>
      <c r="C11640" s="619" t="s">
        <v>424</v>
      </c>
    </row>
    <row r="11641" spans="1:3" x14ac:dyDescent="0.15">
      <c r="A11641" s="618" t="s">
        <v>1122</v>
      </c>
      <c r="B11641" s="618">
        <v>2013</v>
      </c>
      <c r="C11641" s="619" t="s">
        <v>424</v>
      </c>
    </row>
    <row r="11642" spans="1:3" x14ac:dyDescent="0.15">
      <c r="A11642" s="618" t="s">
        <v>1122</v>
      </c>
      <c r="B11642" s="618">
        <v>2013</v>
      </c>
      <c r="C11642" s="619" t="s">
        <v>424</v>
      </c>
    </row>
    <row r="11643" spans="1:3" x14ac:dyDescent="0.15">
      <c r="A11643" s="618" t="s">
        <v>1122</v>
      </c>
      <c r="B11643" s="618">
        <v>2013</v>
      </c>
      <c r="C11643" s="619" t="s">
        <v>424</v>
      </c>
    </row>
    <row r="11644" spans="1:3" x14ac:dyDescent="0.15">
      <c r="A11644" s="618" t="s">
        <v>1122</v>
      </c>
      <c r="B11644" s="618">
        <v>2013</v>
      </c>
      <c r="C11644" s="619" t="s">
        <v>424</v>
      </c>
    </row>
    <row r="11645" spans="1:3" x14ac:dyDescent="0.15">
      <c r="A11645" s="618" t="s">
        <v>1122</v>
      </c>
      <c r="B11645" s="618">
        <v>2013</v>
      </c>
      <c r="C11645" s="619" t="s">
        <v>424</v>
      </c>
    </row>
    <row r="11646" spans="1:3" x14ac:dyDescent="0.15">
      <c r="A11646" s="618" t="s">
        <v>1122</v>
      </c>
      <c r="B11646" s="618">
        <v>2013</v>
      </c>
      <c r="C11646" s="619" t="s">
        <v>1102</v>
      </c>
    </row>
    <row r="11647" spans="1:3" x14ac:dyDescent="0.15">
      <c r="A11647" s="618" t="s">
        <v>1122</v>
      </c>
      <c r="B11647" s="618">
        <v>2013</v>
      </c>
      <c r="C11647" s="619" t="s">
        <v>1102</v>
      </c>
    </row>
    <row r="11648" spans="1:3" x14ac:dyDescent="0.15">
      <c r="A11648" s="618" t="s">
        <v>1122</v>
      </c>
      <c r="B11648" s="618">
        <v>2013</v>
      </c>
      <c r="C11648" s="619" t="s">
        <v>424</v>
      </c>
    </row>
    <row r="11649" spans="1:3" x14ac:dyDescent="0.15">
      <c r="A11649" s="618" t="s">
        <v>1122</v>
      </c>
      <c r="B11649" s="618">
        <v>2013</v>
      </c>
      <c r="C11649" s="619" t="s">
        <v>1102</v>
      </c>
    </row>
    <row r="11650" spans="1:3" x14ac:dyDescent="0.15">
      <c r="A11650" s="618" t="s">
        <v>1122</v>
      </c>
      <c r="B11650" s="618">
        <v>2013</v>
      </c>
      <c r="C11650" s="619" t="s">
        <v>1102</v>
      </c>
    </row>
    <row r="11651" spans="1:3" x14ac:dyDescent="0.15">
      <c r="A11651" s="618" t="s">
        <v>1122</v>
      </c>
      <c r="B11651" s="618">
        <v>2013</v>
      </c>
      <c r="C11651" s="619" t="s">
        <v>424</v>
      </c>
    </row>
    <row r="11652" spans="1:3" x14ac:dyDescent="0.15">
      <c r="A11652" s="619" t="s">
        <v>1122</v>
      </c>
      <c r="B11652" s="618">
        <v>2013</v>
      </c>
      <c r="C11652" s="619" t="s">
        <v>437</v>
      </c>
    </row>
    <row r="11653" spans="1:3" x14ac:dyDescent="0.15">
      <c r="A11653" s="618" t="s">
        <v>1122</v>
      </c>
      <c r="B11653" s="618">
        <v>2013</v>
      </c>
      <c r="C11653" s="619" t="s">
        <v>424</v>
      </c>
    </row>
    <row r="11654" spans="1:3" x14ac:dyDescent="0.15">
      <c r="A11654" s="618" t="s">
        <v>1122</v>
      </c>
      <c r="B11654" s="618">
        <v>2013</v>
      </c>
      <c r="C11654" s="619" t="s">
        <v>424</v>
      </c>
    </row>
    <row r="11655" spans="1:3" x14ac:dyDescent="0.15">
      <c r="A11655" s="618" t="s">
        <v>1122</v>
      </c>
      <c r="B11655" s="618">
        <v>2013</v>
      </c>
      <c r="C11655" s="619" t="s">
        <v>1104</v>
      </c>
    </row>
    <row r="11656" spans="1:3" x14ac:dyDescent="0.15">
      <c r="A11656" s="618" t="s">
        <v>1122</v>
      </c>
      <c r="B11656" s="618">
        <v>2013</v>
      </c>
      <c r="C11656" s="619" t="s">
        <v>1104</v>
      </c>
    </row>
    <row r="11657" spans="1:3" x14ac:dyDescent="0.15">
      <c r="A11657" s="618" t="s">
        <v>1122</v>
      </c>
      <c r="B11657" s="618">
        <v>2013</v>
      </c>
      <c r="C11657" s="619" t="s">
        <v>424</v>
      </c>
    </row>
    <row r="11658" spans="1:3" x14ac:dyDescent="0.15">
      <c r="A11658" s="618" t="s">
        <v>1122</v>
      </c>
      <c r="B11658" s="618">
        <v>2013</v>
      </c>
      <c r="C11658" s="619" t="s">
        <v>1102</v>
      </c>
    </row>
    <row r="11659" spans="1:3" x14ac:dyDescent="0.15">
      <c r="A11659" s="618" t="s">
        <v>1122</v>
      </c>
      <c r="B11659" s="618">
        <v>2013</v>
      </c>
      <c r="C11659" s="619" t="s">
        <v>424</v>
      </c>
    </row>
    <row r="11660" spans="1:3" x14ac:dyDescent="0.15">
      <c r="A11660" s="618" t="s">
        <v>1122</v>
      </c>
      <c r="B11660" s="618">
        <v>2013</v>
      </c>
      <c r="C11660" s="619" t="s">
        <v>424</v>
      </c>
    </row>
    <row r="11661" spans="1:3" x14ac:dyDescent="0.15">
      <c r="A11661" s="618" t="s">
        <v>1122</v>
      </c>
      <c r="B11661" s="618">
        <v>2013</v>
      </c>
      <c r="C11661" s="619" t="s">
        <v>424</v>
      </c>
    </row>
    <row r="11662" spans="1:3" x14ac:dyDescent="0.15">
      <c r="A11662" s="618" t="s">
        <v>1122</v>
      </c>
      <c r="B11662" s="618">
        <v>2013</v>
      </c>
      <c r="C11662" s="619" t="s">
        <v>437</v>
      </c>
    </row>
    <row r="11663" spans="1:3" x14ac:dyDescent="0.15">
      <c r="A11663" s="618" t="s">
        <v>1122</v>
      </c>
      <c r="B11663" s="618">
        <v>2013</v>
      </c>
      <c r="C11663" s="619" t="s">
        <v>424</v>
      </c>
    </row>
    <row r="11664" spans="1:3" x14ac:dyDescent="0.15">
      <c r="A11664" s="618" t="s">
        <v>1122</v>
      </c>
      <c r="B11664" s="618">
        <v>2013</v>
      </c>
      <c r="C11664" s="619" t="s">
        <v>424</v>
      </c>
    </row>
    <row r="11665" spans="1:3" x14ac:dyDescent="0.15">
      <c r="A11665" s="619" t="s">
        <v>1122</v>
      </c>
      <c r="B11665" s="618">
        <v>2013</v>
      </c>
      <c r="C11665" s="619" t="s">
        <v>1102</v>
      </c>
    </row>
    <row r="11666" spans="1:3" x14ac:dyDescent="0.15">
      <c r="A11666" s="618" t="s">
        <v>1122</v>
      </c>
      <c r="B11666" s="618">
        <v>2013</v>
      </c>
      <c r="C11666" s="619" t="s">
        <v>424</v>
      </c>
    </row>
    <row r="11667" spans="1:3" x14ac:dyDescent="0.15">
      <c r="A11667" s="618" t="s">
        <v>1122</v>
      </c>
      <c r="B11667" s="618">
        <v>2013</v>
      </c>
      <c r="C11667" s="619" t="s">
        <v>424</v>
      </c>
    </row>
    <row r="11668" spans="1:3" x14ac:dyDescent="0.15">
      <c r="A11668" s="618" t="s">
        <v>1122</v>
      </c>
      <c r="B11668" s="618">
        <v>2013</v>
      </c>
      <c r="C11668" s="619" t="s">
        <v>424</v>
      </c>
    </row>
    <row r="11669" spans="1:3" x14ac:dyDescent="0.15">
      <c r="A11669" s="618" t="s">
        <v>1122</v>
      </c>
      <c r="B11669" s="618">
        <v>2013</v>
      </c>
      <c r="C11669" s="619" t="s">
        <v>424</v>
      </c>
    </row>
    <row r="11670" spans="1:3" x14ac:dyDescent="0.15">
      <c r="A11670" s="618" t="s">
        <v>1122</v>
      </c>
      <c r="B11670" s="618">
        <v>2013</v>
      </c>
      <c r="C11670" s="619" t="s">
        <v>424</v>
      </c>
    </row>
    <row r="11671" spans="1:3" x14ac:dyDescent="0.15">
      <c r="A11671" s="618" t="s">
        <v>1122</v>
      </c>
      <c r="B11671" s="618">
        <v>2013</v>
      </c>
      <c r="C11671" s="619" t="s">
        <v>424</v>
      </c>
    </row>
    <row r="11672" spans="1:3" x14ac:dyDescent="0.15">
      <c r="A11672" s="618" t="s">
        <v>1122</v>
      </c>
      <c r="B11672" s="618">
        <v>2013</v>
      </c>
      <c r="C11672" s="619" t="s">
        <v>424</v>
      </c>
    </row>
    <row r="11673" spans="1:3" x14ac:dyDescent="0.15">
      <c r="A11673" s="618" t="s">
        <v>1122</v>
      </c>
      <c r="B11673" s="618">
        <v>2013</v>
      </c>
      <c r="C11673" s="619" t="s">
        <v>424</v>
      </c>
    </row>
    <row r="11674" spans="1:3" x14ac:dyDescent="0.15">
      <c r="A11674" s="618" t="s">
        <v>1122</v>
      </c>
      <c r="B11674" s="618">
        <v>2013</v>
      </c>
      <c r="C11674" s="619" t="s">
        <v>424</v>
      </c>
    </row>
    <row r="11675" spans="1:3" x14ac:dyDescent="0.15">
      <c r="A11675" s="618" t="s">
        <v>1122</v>
      </c>
      <c r="B11675" s="618">
        <v>2013</v>
      </c>
      <c r="C11675" s="619" t="s">
        <v>424</v>
      </c>
    </row>
    <row r="11676" spans="1:3" x14ac:dyDescent="0.15">
      <c r="A11676" s="619" t="s">
        <v>1122</v>
      </c>
      <c r="B11676" s="618">
        <v>2013</v>
      </c>
      <c r="C11676" s="619" t="s">
        <v>424</v>
      </c>
    </row>
    <row r="11677" spans="1:3" x14ac:dyDescent="0.15">
      <c r="A11677" s="618" t="s">
        <v>1122</v>
      </c>
      <c r="B11677" s="618">
        <v>2013</v>
      </c>
      <c r="C11677" s="619" t="s">
        <v>424</v>
      </c>
    </row>
    <row r="11678" spans="1:3" x14ac:dyDescent="0.15">
      <c r="A11678" s="619" t="s">
        <v>1122</v>
      </c>
      <c r="B11678" s="618">
        <v>2013</v>
      </c>
      <c r="C11678" s="619" t="s">
        <v>424</v>
      </c>
    </row>
    <row r="11679" spans="1:3" x14ac:dyDescent="0.15">
      <c r="A11679" s="618" t="s">
        <v>1122</v>
      </c>
      <c r="B11679" s="618">
        <v>2013</v>
      </c>
      <c r="C11679" s="619" t="s">
        <v>1080</v>
      </c>
    </row>
    <row r="11680" spans="1:3" x14ac:dyDescent="0.15">
      <c r="A11680" s="619" t="s">
        <v>1122</v>
      </c>
      <c r="B11680" s="618">
        <v>2013</v>
      </c>
      <c r="C11680" s="619" t="s">
        <v>424</v>
      </c>
    </row>
    <row r="11681" spans="1:3" x14ac:dyDescent="0.15">
      <c r="A11681" s="618" t="s">
        <v>1122</v>
      </c>
      <c r="B11681" s="618">
        <v>2013</v>
      </c>
      <c r="C11681" s="619" t="s">
        <v>437</v>
      </c>
    </row>
    <row r="11682" spans="1:3" x14ac:dyDescent="0.15">
      <c r="A11682" s="618" t="s">
        <v>1122</v>
      </c>
      <c r="B11682" s="618">
        <v>2013</v>
      </c>
      <c r="C11682" s="619" t="s">
        <v>424</v>
      </c>
    </row>
    <row r="11683" spans="1:3" x14ac:dyDescent="0.15">
      <c r="A11683" s="618" t="s">
        <v>1122</v>
      </c>
      <c r="B11683" s="618">
        <v>2013</v>
      </c>
      <c r="C11683" s="619" t="s">
        <v>424</v>
      </c>
    </row>
    <row r="11684" spans="1:3" x14ac:dyDescent="0.15">
      <c r="A11684" s="618" t="s">
        <v>1122</v>
      </c>
      <c r="B11684" s="618">
        <v>2013</v>
      </c>
      <c r="C11684" s="619" t="s">
        <v>1080</v>
      </c>
    </row>
    <row r="11685" spans="1:3" x14ac:dyDescent="0.15">
      <c r="A11685" s="618" t="s">
        <v>1122</v>
      </c>
      <c r="B11685" s="618">
        <v>2013</v>
      </c>
      <c r="C11685" s="619" t="s">
        <v>437</v>
      </c>
    </row>
    <row r="11686" spans="1:3" x14ac:dyDescent="0.15">
      <c r="A11686" s="618" t="s">
        <v>1122</v>
      </c>
      <c r="B11686" s="618">
        <v>2013</v>
      </c>
      <c r="C11686" s="619" t="s">
        <v>424</v>
      </c>
    </row>
    <row r="11687" spans="1:3" x14ac:dyDescent="0.15">
      <c r="A11687" s="618" t="s">
        <v>1122</v>
      </c>
      <c r="B11687" s="618">
        <v>2013</v>
      </c>
      <c r="C11687" s="619" t="s">
        <v>1102</v>
      </c>
    </row>
    <row r="11688" spans="1:3" x14ac:dyDescent="0.15">
      <c r="A11688" s="618" t="s">
        <v>1122</v>
      </c>
      <c r="B11688" s="618">
        <v>2013</v>
      </c>
      <c r="C11688" s="619" t="s">
        <v>1080</v>
      </c>
    </row>
    <row r="11689" spans="1:3" x14ac:dyDescent="0.15">
      <c r="A11689" s="618" t="s">
        <v>1122</v>
      </c>
      <c r="B11689" s="618">
        <v>2013</v>
      </c>
      <c r="C11689" s="619" t="s">
        <v>424</v>
      </c>
    </row>
    <row r="11690" spans="1:3" x14ac:dyDescent="0.15">
      <c r="A11690" s="619" t="s">
        <v>1122</v>
      </c>
      <c r="B11690" s="618">
        <v>2013</v>
      </c>
      <c r="C11690" s="619" t="s">
        <v>424</v>
      </c>
    </row>
    <row r="11691" spans="1:3" x14ac:dyDescent="0.15">
      <c r="A11691" s="618" t="s">
        <v>1122</v>
      </c>
      <c r="B11691" s="618">
        <v>2013</v>
      </c>
      <c r="C11691" s="619" t="s">
        <v>424</v>
      </c>
    </row>
    <row r="11692" spans="1:3" x14ac:dyDescent="0.15">
      <c r="A11692" s="618" t="s">
        <v>1122</v>
      </c>
      <c r="B11692" s="618">
        <v>2013</v>
      </c>
      <c r="C11692" s="619" t="s">
        <v>424</v>
      </c>
    </row>
    <row r="11693" spans="1:3" x14ac:dyDescent="0.15">
      <c r="A11693" s="618" t="s">
        <v>1122</v>
      </c>
      <c r="B11693" s="618">
        <v>2013</v>
      </c>
      <c r="C11693" s="619" t="s">
        <v>424</v>
      </c>
    </row>
    <row r="11694" spans="1:3" x14ac:dyDescent="0.15">
      <c r="A11694" s="618" t="s">
        <v>1122</v>
      </c>
      <c r="B11694" s="618">
        <v>2013</v>
      </c>
      <c r="C11694" s="619" t="s">
        <v>455</v>
      </c>
    </row>
    <row r="11695" spans="1:3" x14ac:dyDescent="0.15">
      <c r="A11695" s="618" t="s">
        <v>1122</v>
      </c>
      <c r="B11695" s="618">
        <v>2013</v>
      </c>
      <c r="C11695" s="619" t="s">
        <v>424</v>
      </c>
    </row>
    <row r="11696" spans="1:3" x14ac:dyDescent="0.15">
      <c r="A11696" s="618" t="s">
        <v>1122</v>
      </c>
      <c r="B11696" s="618">
        <v>2013</v>
      </c>
      <c r="C11696" s="619" t="s">
        <v>1102</v>
      </c>
    </row>
    <row r="11697" spans="1:3" x14ac:dyDescent="0.15">
      <c r="A11697" s="619" t="s">
        <v>1122</v>
      </c>
      <c r="B11697" s="618">
        <v>2013</v>
      </c>
      <c r="C11697" s="619" t="s">
        <v>424</v>
      </c>
    </row>
    <row r="11698" spans="1:3" x14ac:dyDescent="0.15">
      <c r="A11698" s="618" t="s">
        <v>1122</v>
      </c>
      <c r="B11698" s="618">
        <v>2013</v>
      </c>
      <c r="C11698" s="619" t="s">
        <v>437</v>
      </c>
    </row>
    <row r="11699" spans="1:3" x14ac:dyDescent="0.15">
      <c r="A11699" s="618" t="s">
        <v>1122</v>
      </c>
      <c r="B11699" s="618">
        <v>2013</v>
      </c>
      <c r="C11699" s="619" t="s">
        <v>1102</v>
      </c>
    </row>
    <row r="11700" spans="1:3" x14ac:dyDescent="0.15">
      <c r="A11700" s="618" t="s">
        <v>1122</v>
      </c>
      <c r="B11700" s="618">
        <v>2013</v>
      </c>
      <c r="C11700" s="619" t="s">
        <v>437</v>
      </c>
    </row>
    <row r="11701" spans="1:3" x14ac:dyDescent="0.15">
      <c r="A11701" s="618" t="s">
        <v>1122</v>
      </c>
      <c r="B11701" s="618">
        <v>2013</v>
      </c>
      <c r="C11701" s="619" t="s">
        <v>1103</v>
      </c>
    </row>
    <row r="11702" spans="1:3" x14ac:dyDescent="0.15">
      <c r="A11702" s="618" t="s">
        <v>1122</v>
      </c>
      <c r="B11702" s="618">
        <v>2013</v>
      </c>
      <c r="C11702" s="619" t="s">
        <v>1101</v>
      </c>
    </row>
    <row r="11703" spans="1:3" x14ac:dyDescent="0.15">
      <c r="A11703" s="618" t="s">
        <v>1122</v>
      </c>
      <c r="B11703" s="618">
        <v>2013</v>
      </c>
      <c r="C11703" s="619" t="s">
        <v>437</v>
      </c>
    </row>
    <row r="11704" spans="1:3" x14ac:dyDescent="0.15">
      <c r="A11704" s="618" t="s">
        <v>1122</v>
      </c>
      <c r="B11704" s="618">
        <v>2013</v>
      </c>
      <c r="C11704" s="619" t="s">
        <v>437</v>
      </c>
    </row>
    <row r="11705" spans="1:3" x14ac:dyDescent="0.15">
      <c r="A11705" s="618" t="s">
        <v>1122</v>
      </c>
      <c r="B11705" s="618">
        <v>2013</v>
      </c>
      <c r="C11705" s="619" t="s">
        <v>1102</v>
      </c>
    </row>
    <row r="11706" spans="1:3" x14ac:dyDescent="0.15">
      <c r="A11706" s="618" t="s">
        <v>1122</v>
      </c>
      <c r="B11706" s="618">
        <v>2013</v>
      </c>
      <c r="C11706" s="619" t="s">
        <v>424</v>
      </c>
    </row>
    <row r="11707" spans="1:3" x14ac:dyDescent="0.15">
      <c r="A11707" s="618" t="s">
        <v>1122</v>
      </c>
      <c r="B11707" s="618">
        <v>2013</v>
      </c>
      <c r="C11707" s="619" t="s">
        <v>437</v>
      </c>
    </row>
    <row r="11708" spans="1:3" x14ac:dyDescent="0.15">
      <c r="A11708" s="618" t="s">
        <v>1122</v>
      </c>
      <c r="B11708" s="618">
        <v>2013</v>
      </c>
      <c r="C11708" s="619" t="s">
        <v>1080</v>
      </c>
    </row>
    <row r="11709" spans="1:3" x14ac:dyDescent="0.15">
      <c r="A11709" s="618" t="s">
        <v>1122</v>
      </c>
      <c r="B11709" s="618">
        <v>2013</v>
      </c>
      <c r="C11709" s="619" t="s">
        <v>424</v>
      </c>
    </row>
    <row r="11710" spans="1:3" x14ac:dyDescent="0.15">
      <c r="A11710" s="618" t="s">
        <v>1122</v>
      </c>
      <c r="B11710" s="618">
        <v>2013</v>
      </c>
      <c r="C11710" s="619" t="s">
        <v>424</v>
      </c>
    </row>
    <row r="11711" spans="1:3" x14ac:dyDescent="0.15">
      <c r="A11711" s="618" t="s">
        <v>1122</v>
      </c>
      <c r="B11711" s="618">
        <v>2013</v>
      </c>
      <c r="C11711" s="619" t="s">
        <v>1080</v>
      </c>
    </row>
    <row r="11712" spans="1:3" x14ac:dyDescent="0.15">
      <c r="A11712" s="618" t="s">
        <v>1122</v>
      </c>
      <c r="B11712" s="618">
        <v>2013</v>
      </c>
      <c r="C11712" s="619" t="s">
        <v>424</v>
      </c>
    </row>
    <row r="11713" spans="1:3" x14ac:dyDescent="0.15">
      <c r="A11713" s="618" t="s">
        <v>1122</v>
      </c>
      <c r="B11713" s="618">
        <v>2013</v>
      </c>
      <c r="C11713" s="619" t="s">
        <v>1107</v>
      </c>
    </row>
    <row r="11714" spans="1:3" x14ac:dyDescent="0.15">
      <c r="A11714" s="618" t="s">
        <v>1122</v>
      </c>
      <c r="B11714" s="618">
        <v>2013</v>
      </c>
      <c r="C11714" s="619" t="s">
        <v>1110</v>
      </c>
    </row>
    <row r="11715" spans="1:3" x14ac:dyDescent="0.15">
      <c r="A11715" s="618" t="s">
        <v>1122</v>
      </c>
      <c r="B11715" s="618">
        <v>2013</v>
      </c>
      <c r="C11715" s="619" t="s">
        <v>1107</v>
      </c>
    </row>
    <row r="11716" spans="1:3" x14ac:dyDescent="0.15">
      <c r="A11716" s="618" t="s">
        <v>1122</v>
      </c>
      <c r="B11716" s="618">
        <v>2013</v>
      </c>
      <c r="C11716" s="619" t="s">
        <v>437</v>
      </c>
    </row>
    <row r="11717" spans="1:3" x14ac:dyDescent="0.15">
      <c r="A11717" s="618" t="s">
        <v>1122</v>
      </c>
      <c r="B11717" s="618">
        <v>2013</v>
      </c>
      <c r="C11717" s="619" t="s">
        <v>437</v>
      </c>
    </row>
    <row r="11718" spans="1:3" x14ac:dyDescent="0.15">
      <c r="A11718" s="618" t="s">
        <v>1122</v>
      </c>
      <c r="B11718" s="618">
        <v>2013</v>
      </c>
      <c r="C11718" s="619" t="s">
        <v>424</v>
      </c>
    </row>
    <row r="11719" spans="1:3" x14ac:dyDescent="0.15">
      <c r="A11719" s="618" t="s">
        <v>1122</v>
      </c>
      <c r="B11719" s="618">
        <v>2013</v>
      </c>
      <c r="C11719" s="619" t="s">
        <v>1110</v>
      </c>
    </row>
    <row r="11720" spans="1:3" x14ac:dyDescent="0.15">
      <c r="A11720" s="619" t="s">
        <v>1122</v>
      </c>
      <c r="B11720" s="618">
        <v>2013</v>
      </c>
      <c r="C11720" s="619" t="s">
        <v>1080</v>
      </c>
    </row>
    <row r="11721" spans="1:3" x14ac:dyDescent="0.15">
      <c r="A11721" s="618" t="s">
        <v>1122</v>
      </c>
      <c r="B11721" s="618">
        <v>2013</v>
      </c>
      <c r="C11721" s="619" t="s">
        <v>424</v>
      </c>
    </row>
    <row r="11722" spans="1:3" x14ac:dyDescent="0.15">
      <c r="A11722" s="618" t="s">
        <v>1122</v>
      </c>
      <c r="B11722" s="618">
        <v>2013</v>
      </c>
      <c r="C11722" s="619" t="s">
        <v>1102</v>
      </c>
    </row>
    <row r="11723" spans="1:3" x14ac:dyDescent="0.15">
      <c r="A11723" s="618" t="s">
        <v>1122</v>
      </c>
      <c r="B11723" s="618">
        <v>2013</v>
      </c>
      <c r="C11723" s="619" t="s">
        <v>1102</v>
      </c>
    </row>
    <row r="11724" spans="1:3" x14ac:dyDescent="0.15">
      <c r="A11724" s="619" t="s">
        <v>1122</v>
      </c>
      <c r="B11724" s="618">
        <v>2013</v>
      </c>
      <c r="C11724" s="619" t="s">
        <v>424</v>
      </c>
    </row>
    <row r="11725" spans="1:3" x14ac:dyDescent="0.15">
      <c r="A11725" s="619" t="s">
        <v>1122</v>
      </c>
      <c r="B11725" s="618">
        <v>2013</v>
      </c>
      <c r="C11725" s="619" t="s">
        <v>1102</v>
      </c>
    </row>
    <row r="11726" spans="1:3" x14ac:dyDescent="0.15">
      <c r="A11726" s="618" t="s">
        <v>1122</v>
      </c>
      <c r="B11726" s="618">
        <v>2013</v>
      </c>
      <c r="C11726" s="619" t="s">
        <v>437</v>
      </c>
    </row>
    <row r="11727" spans="1:3" x14ac:dyDescent="0.15">
      <c r="A11727" s="618" t="s">
        <v>1122</v>
      </c>
      <c r="B11727" s="618">
        <v>2013</v>
      </c>
      <c r="C11727" s="619" t="s">
        <v>424</v>
      </c>
    </row>
    <row r="11728" spans="1:3" x14ac:dyDescent="0.15">
      <c r="A11728" s="618" t="s">
        <v>1122</v>
      </c>
      <c r="B11728" s="618">
        <v>2013</v>
      </c>
      <c r="C11728" s="619" t="s">
        <v>424</v>
      </c>
    </row>
    <row r="11729" spans="1:3" x14ac:dyDescent="0.15">
      <c r="A11729" s="618" t="s">
        <v>1122</v>
      </c>
      <c r="B11729" s="618">
        <v>2013</v>
      </c>
      <c r="C11729" s="619" t="s">
        <v>424</v>
      </c>
    </row>
    <row r="11730" spans="1:3" x14ac:dyDescent="0.15">
      <c r="A11730" s="618" t="s">
        <v>1122</v>
      </c>
      <c r="B11730" s="618">
        <v>2013</v>
      </c>
      <c r="C11730" s="619" t="s">
        <v>424</v>
      </c>
    </row>
    <row r="11731" spans="1:3" x14ac:dyDescent="0.15">
      <c r="A11731" s="618" t="s">
        <v>1122</v>
      </c>
      <c r="B11731" s="618">
        <v>2013</v>
      </c>
      <c r="C11731" s="619" t="s">
        <v>437</v>
      </c>
    </row>
    <row r="11732" spans="1:3" x14ac:dyDescent="0.15">
      <c r="A11732" s="618" t="s">
        <v>1122</v>
      </c>
      <c r="B11732" s="618">
        <v>2013</v>
      </c>
      <c r="C11732" s="619" t="s">
        <v>1102</v>
      </c>
    </row>
    <row r="11733" spans="1:3" x14ac:dyDescent="0.15">
      <c r="A11733" s="618" t="s">
        <v>1122</v>
      </c>
      <c r="B11733" s="618">
        <v>2013</v>
      </c>
      <c r="C11733" s="619" t="s">
        <v>1101</v>
      </c>
    </row>
    <row r="11734" spans="1:3" x14ac:dyDescent="0.15">
      <c r="A11734" s="618" t="s">
        <v>1122</v>
      </c>
      <c r="B11734" s="618">
        <v>2013</v>
      </c>
      <c r="C11734" s="619" t="s">
        <v>424</v>
      </c>
    </row>
    <row r="11735" spans="1:3" x14ac:dyDescent="0.15">
      <c r="A11735" s="618" t="s">
        <v>1122</v>
      </c>
      <c r="B11735" s="618">
        <v>2013</v>
      </c>
      <c r="C11735" s="619" t="s">
        <v>1102</v>
      </c>
    </row>
    <row r="11736" spans="1:3" x14ac:dyDescent="0.15">
      <c r="A11736" s="618" t="s">
        <v>1122</v>
      </c>
      <c r="B11736" s="618">
        <v>2013</v>
      </c>
      <c r="C11736" s="619" t="s">
        <v>1102</v>
      </c>
    </row>
    <row r="11737" spans="1:3" x14ac:dyDescent="0.15">
      <c r="A11737" s="618" t="s">
        <v>1122</v>
      </c>
      <c r="B11737" s="618">
        <v>2013</v>
      </c>
      <c r="C11737" s="619" t="s">
        <v>437</v>
      </c>
    </row>
    <row r="11738" spans="1:3" x14ac:dyDescent="0.15">
      <c r="A11738" s="618" t="s">
        <v>1122</v>
      </c>
      <c r="B11738" s="618">
        <v>2013</v>
      </c>
      <c r="C11738" s="619" t="s">
        <v>1080</v>
      </c>
    </row>
    <row r="11739" spans="1:3" x14ac:dyDescent="0.15">
      <c r="A11739" s="618" t="s">
        <v>1122</v>
      </c>
      <c r="B11739" s="618">
        <v>2013</v>
      </c>
      <c r="C11739" s="619" t="s">
        <v>1080</v>
      </c>
    </row>
    <row r="11740" spans="1:3" x14ac:dyDescent="0.15">
      <c r="A11740" s="618" t="s">
        <v>1122</v>
      </c>
      <c r="B11740" s="618">
        <v>2013</v>
      </c>
      <c r="C11740" s="619" t="s">
        <v>1102</v>
      </c>
    </row>
    <row r="11741" spans="1:3" x14ac:dyDescent="0.15">
      <c r="A11741" s="618" t="s">
        <v>1122</v>
      </c>
      <c r="B11741" s="618">
        <v>2013</v>
      </c>
      <c r="C11741" s="619" t="s">
        <v>424</v>
      </c>
    </row>
    <row r="11742" spans="1:3" x14ac:dyDescent="0.15">
      <c r="A11742" s="618" t="s">
        <v>1122</v>
      </c>
      <c r="B11742" s="618">
        <v>2013</v>
      </c>
      <c r="C11742" s="619" t="s">
        <v>1102</v>
      </c>
    </row>
    <row r="11743" spans="1:3" x14ac:dyDescent="0.15">
      <c r="A11743" s="618" t="s">
        <v>1122</v>
      </c>
      <c r="B11743" s="618">
        <v>2013</v>
      </c>
      <c r="C11743" s="619" t="s">
        <v>1080</v>
      </c>
    </row>
    <row r="11744" spans="1:3" x14ac:dyDescent="0.15">
      <c r="A11744" s="618" t="s">
        <v>1122</v>
      </c>
      <c r="B11744" s="618">
        <v>2013</v>
      </c>
      <c r="C11744" s="619" t="s">
        <v>424</v>
      </c>
    </row>
    <row r="11745" spans="1:3" x14ac:dyDescent="0.15">
      <c r="A11745" s="618" t="s">
        <v>1122</v>
      </c>
      <c r="B11745" s="618">
        <v>2013</v>
      </c>
      <c r="C11745" s="619" t="s">
        <v>437</v>
      </c>
    </row>
    <row r="11746" spans="1:3" x14ac:dyDescent="0.15">
      <c r="A11746" s="618" t="s">
        <v>1122</v>
      </c>
      <c r="B11746" s="618">
        <v>2013</v>
      </c>
      <c r="C11746" s="619" t="s">
        <v>437</v>
      </c>
    </row>
    <row r="11747" spans="1:3" x14ac:dyDescent="0.15">
      <c r="A11747" s="618" t="s">
        <v>1122</v>
      </c>
      <c r="B11747" s="618">
        <v>2013</v>
      </c>
      <c r="C11747" s="619" t="s">
        <v>1102</v>
      </c>
    </row>
    <row r="11748" spans="1:3" x14ac:dyDescent="0.15">
      <c r="A11748" s="618" t="s">
        <v>1122</v>
      </c>
      <c r="B11748" s="618">
        <v>2013</v>
      </c>
      <c r="C11748" s="619" t="s">
        <v>424</v>
      </c>
    </row>
    <row r="11749" spans="1:3" x14ac:dyDescent="0.15">
      <c r="A11749" s="618" t="s">
        <v>1122</v>
      </c>
      <c r="B11749" s="618">
        <v>2013</v>
      </c>
      <c r="C11749" s="619" t="s">
        <v>424</v>
      </c>
    </row>
    <row r="11750" spans="1:3" x14ac:dyDescent="0.15">
      <c r="A11750" s="618" t="s">
        <v>1122</v>
      </c>
      <c r="B11750" s="618">
        <v>2013</v>
      </c>
      <c r="C11750" s="619" t="s">
        <v>1102</v>
      </c>
    </row>
    <row r="11751" spans="1:3" x14ac:dyDescent="0.15">
      <c r="A11751" s="618" t="s">
        <v>1122</v>
      </c>
      <c r="B11751" s="618">
        <v>2013</v>
      </c>
      <c r="C11751" s="619" t="s">
        <v>424</v>
      </c>
    </row>
    <row r="11752" spans="1:3" x14ac:dyDescent="0.15">
      <c r="A11752" s="618" t="s">
        <v>1122</v>
      </c>
      <c r="B11752" s="618">
        <v>2013</v>
      </c>
      <c r="C11752" s="619" t="s">
        <v>1102</v>
      </c>
    </row>
    <row r="11753" spans="1:3" x14ac:dyDescent="0.15">
      <c r="A11753" s="618" t="s">
        <v>1122</v>
      </c>
      <c r="B11753" s="618">
        <v>2013</v>
      </c>
      <c r="C11753" s="619" t="s">
        <v>1102</v>
      </c>
    </row>
    <row r="11754" spans="1:3" x14ac:dyDescent="0.15">
      <c r="A11754" s="618" t="s">
        <v>1122</v>
      </c>
      <c r="B11754" s="618">
        <v>2013</v>
      </c>
      <c r="C11754" s="619" t="s">
        <v>1102</v>
      </c>
    </row>
    <row r="11755" spans="1:3" x14ac:dyDescent="0.15">
      <c r="A11755" s="618" t="s">
        <v>1122</v>
      </c>
      <c r="B11755" s="618">
        <v>2013</v>
      </c>
      <c r="C11755" s="619" t="s">
        <v>424</v>
      </c>
    </row>
    <row r="11756" spans="1:3" x14ac:dyDescent="0.15">
      <c r="A11756" s="618" t="s">
        <v>1122</v>
      </c>
      <c r="B11756" s="618">
        <v>2013</v>
      </c>
      <c r="C11756" s="619" t="s">
        <v>424</v>
      </c>
    </row>
    <row r="11757" spans="1:3" x14ac:dyDescent="0.15">
      <c r="A11757" s="618" t="s">
        <v>1122</v>
      </c>
      <c r="B11757" s="618">
        <v>2013</v>
      </c>
      <c r="C11757" s="619" t="s">
        <v>1107</v>
      </c>
    </row>
    <row r="11758" spans="1:3" x14ac:dyDescent="0.15">
      <c r="A11758" s="618" t="s">
        <v>1122</v>
      </c>
      <c r="B11758" s="618">
        <v>2013</v>
      </c>
      <c r="C11758" s="619" t="s">
        <v>1080</v>
      </c>
    </row>
    <row r="11759" spans="1:3" x14ac:dyDescent="0.15">
      <c r="A11759" s="618" t="s">
        <v>1122</v>
      </c>
      <c r="B11759" s="618">
        <v>2013</v>
      </c>
      <c r="C11759" s="619" t="s">
        <v>424</v>
      </c>
    </row>
    <row r="11760" spans="1:3" x14ac:dyDescent="0.15">
      <c r="A11760" s="618" t="s">
        <v>1122</v>
      </c>
      <c r="B11760" s="618">
        <v>2013</v>
      </c>
      <c r="C11760" s="619" t="s">
        <v>437</v>
      </c>
    </row>
    <row r="11761" spans="1:3" x14ac:dyDescent="0.15">
      <c r="A11761" s="618" t="s">
        <v>1122</v>
      </c>
      <c r="B11761" s="618">
        <v>2013</v>
      </c>
      <c r="C11761" s="619" t="s">
        <v>1080</v>
      </c>
    </row>
    <row r="11762" spans="1:3" x14ac:dyDescent="0.15">
      <c r="A11762" s="618" t="s">
        <v>1122</v>
      </c>
      <c r="B11762" s="618">
        <v>2013</v>
      </c>
      <c r="C11762" s="619" t="s">
        <v>424</v>
      </c>
    </row>
    <row r="11763" spans="1:3" x14ac:dyDescent="0.15">
      <c r="A11763" s="618" t="s">
        <v>1122</v>
      </c>
      <c r="B11763" s="618">
        <v>2013</v>
      </c>
      <c r="C11763" s="619" t="s">
        <v>1102</v>
      </c>
    </row>
    <row r="11764" spans="1:3" x14ac:dyDescent="0.15">
      <c r="A11764" s="618" t="s">
        <v>1122</v>
      </c>
      <c r="B11764" s="618">
        <v>2013</v>
      </c>
      <c r="C11764" s="619" t="s">
        <v>437</v>
      </c>
    </row>
    <row r="11765" spans="1:3" x14ac:dyDescent="0.15">
      <c r="A11765" s="618" t="s">
        <v>1122</v>
      </c>
      <c r="B11765" s="618">
        <v>2013</v>
      </c>
      <c r="C11765" s="619" t="s">
        <v>424</v>
      </c>
    </row>
    <row r="11766" spans="1:3" x14ac:dyDescent="0.15">
      <c r="A11766" s="618" t="s">
        <v>1122</v>
      </c>
      <c r="B11766" s="618">
        <v>2013</v>
      </c>
      <c r="C11766" s="619" t="s">
        <v>437</v>
      </c>
    </row>
    <row r="11767" spans="1:3" x14ac:dyDescent="0.15">
      <c r="A11767" s="618" t="s">
        <v>1122</v>
      </c>
      <c r="B11767" s="618">
        <v>2013</v>
      </c>
      <c r="C11767" s="619" t="s">
        <v>1102</v>
      </c>
    </row>
    <row r="11768" spans="1:3" x14ac:dyDescent="0.15">
      <c r="A11768" s="618" t="s">
        <v>1122</v>
      </c>
      <c r="B11768" s="618">
        <v>2013</v>
      </c>
      <c r="C11768" s="619" t="s">
        <v>437</v>
      </c>
    </row>
    <row r="11769" spans="1:3" x14ac:dyDescent="0.15">
      <c r="A11769" s="618" t="s">
        <v>1122</v>
      </c>
      <c r="B11769" s="618">
        <v>2013</v>
      </c>
      <c r="C11769" s="619" t="s">
        <v>1101</v>
      </c>
    </row>
    <row r="11770" spans="1:3" x14ac:dyDescent="0.15">
      <c r="A11770" s="618" t="s">
        <v>1122</v>
      </c>
      <c r="B11770" s="618">
        <v>2013</v>
      </c>
      <c r="C11770" s="619" t="s">
        <v>424</v>
      </c>
    </row>
    <row r="11771" spans="1:3" x14ac:dyDescent="0.15">
      <c r="A11771" s="618" t="s">
        <v>1122</v>
      </c>
      <c r="B11771" s="618">
        <v>2013</v>
      </c>
      <c r="C11771" s="619" t="s">
        <v>424</v>
      </c>
    </row>
    <row r="11772" spans="1:3" x14ac:dyDescent="0.15">
      <c r="A11772" s="618" t="s">
        <v>1122</v>
      </c>
      <c r="B11772" s="618">
        <v>2013</v>
      </c>
      <c r="C11772" s="619" t="s">
        <v>1080</v>
      </c>
    </row>
    <row r="11773" spans="1:3" x14ac:dyDescent="0.15">
      <c r="A11773" s="618" t="s">
        <v>1122</v>
      </c>
      <c r="B11773" s="618">
        <v>2013</v>
      </c>
      <c r="C11773" s="619" t="s">
        <v>424</v>
      </c>
    </row>
    <row r="11774" spans="1:3" x14ac:dyDescent="0.15">
      <c r="A11774" s="618" t="s">
        <v>1122</v>
      </c>
      <c r="B11774" s="618">
        <v>2013</v>
      </c>
      <c r="C11774" s="619" t="s">
        <v>1080</v>
      </c>
    </row>
    <row r="11775" spans="1:3" x14ac:dyDescent="0.15">
      <c r="A11775" s="618" t="s">
        <v>1122</v>
      </c>
      <c r="B11775" s="618">
        <v>2013</v>
      </c>
      <c r="C11775" s="619" t="s">
        <v>1107</v>
      </c>
    </row>
    <row r="11776" spans="1:3" x14ac:dyDescent="0.15">
      <c r="A11776" s="618" t="s">
        <v>1122</v>
      </c>
      <c r="B11776" s="618">
        <v>2013</v>
      </c>
      <c r="C11776" s="619" t="s">
        <v>1080</v>
      </c>
    </row>
    <row r="11777" spans="1:3" x14ac:dyDescent="0.15">
      <c r="A11777" s="618" t="s">
        <v>1122</v>
      </c>
      <c r="B11777" s="618">
        <v>2013</v>
      </c>
      <c r="C11777" s="619" t="s">
        <v>424</v>
      </c>
    </row>
    <row r="11778" spans="1:3" x14ac:dyDescent="0.15">
      <c r="A11778" s="618" t="s">
        <v>1122</v>
      </c>
      <c r="B11778" s="618">
        <v>2013</v>
      </c>
      <c r="C11778" s="619" t="s">
        <v>1080</v>
      </c>
    </row>
    <row r="11779" spans="1:3" x14ac:dyDescent="0.15">
      <c r="A11779" s="618" t="s">
        <v>1122</v>
      </c>
      <c r="B11779" s="618">
        <v>2013</v>
      </c>
      <c r="C11779" s="619" t="s">
        <v>424</v>
      </c>
    </row>
    <row r="11780" spans="1:3" x14ac:dyDescent="0.15">
      <c r="A11780" s="618" t="s">
        <v>1122</v>
      </c>
      <c r="B11780" s="618">
        <v>2013</v>
      </c>
      <c r="C11780" s="619" t="s">
        <v>424</v>
      </c>
    </row>
    <row r="11781" spans="1:3" x14ac:dyDescent="0.15">
      <c r="A11781" s="618" t="s">
        <v>1122</v>
      </c>
      <c r="B11781" s="618">
        <v>2013</v>
      </c>
      <c r="C11781" s="619" t="s">
        <v>437</v>
      </c>
    </row>
    <row r="11782" spans="1:3" x14ac:dyDescent="0.15">
      <c r="A11782" s="618" t="s">
        <v>1122</v>
      </c>
      <c r="B11782" s="618">
        <v>2013</v>
      </c>
      <c r="C11782" s="619" t="s">
        <v>1080</v>
      </c>
    </row>
    <row r="11783" spans="1:3" x14ac:dyDescent="0.15">
      <c r="A11783" s="618" t="s">
        <v>1122</v>
      </c>
      <c r="B11783" s="618">
        <v>2013</v>
      </c>
      <c r="C11783" s="619" t="s">
        <v>1102</v>
      </c>
    </row>
    <row r="11784" spans="1:3" x14ac:dyDescent="0.15">
      <c r="A11784" s="618" t="s">
        <v>1122</v>
      </c>
      <c r="B11784" s="618">
        <v>2013</v>
      </c>
      <c r="C11784" s="619" t="s">
        <v>1102</v>
      </c>
    </row>
    <row r="11785" spans="1:3" x14ac:dyDescent="0.15">
      <c r="A11785" s="618" t="s">
        <v>1122</v>
      </c>
      <c r="B11785" s="618">
        <v>2013</v>
      </c>
      <c r="C11785" s="619" t="s">
        <v>424</v>
      </c>
    </row>
    <row r="11786" spans="1:3" x14ac:dyDescent="0.15">
      <c r="A11786" s="618" t="s">
        <v>1122</v>
      </c>
      <c r="B11786" s="618">
        <v>2013</v>
      </c>
      <c r="C11786" s="619" t="s">
        <v>1101</v>
      </c>
    </row>
    <row r="11787" spans="1:3" x14ac:dyDescent="0.15">
      <c r="A11787" s="618" t="s">
        <v>1122</v>
      </c>
      <c r="B11787" s="618">
        <v>2013</v>
      </c>
      <c r="C11787" s="619" t="s">
        <v>1102</v>
      </c>
    </row>
    <row r="11788" spans="1:3" x14ac:dyDescent="0.15">
      <c r="A11788" s="618" t="s">
        <v>1122</v>
      </c>
      <c r="B11788" s="618">
        <v>2013</v>
      </c>
      <c r="C11788" s="619" t="s">
        <v>1102</v>
      </c>
    </row>
    <row r="11789" spans="1:3" x14ac:dyDescent="0.15">
      <c r="A11789" s="618" t="s">
        <v>1122</v>
      </c>
      <c r="B11789" s="618">
        <v>2013</v>
      </c>
      <c r="C11789" s="619" t="s">
        <v>424</v>
      </c>
    </row>
    <row r="11790" spans="1:3" x14ac:dyDescent="0.15">
      <c r="A11790" s="618" t="s">
        <v>1122</v>
      </c>
      <c r="B11790" s="618">
        <v>2013</v>
      </c>
      <c r="C11790" s="619" t="s">
        <v>1102</v>
      </c>
    </row>
    <row r="11791" spans="1:3" x14ac:dyDescent="0.15">
      <c r="A11791" s="618" t="s">
        <v>1122</v>
      </c>
      <c r="B11791" s="618">
        <v>2013</v>
      </c>
      <c r="C11791" s="619" t="s">
        <v>424</v>
      </c>
    </row>
    <row r="11792" spans="1:3" x14ac:dyDescent="0.15">
      <c r="A11792" s="618" t="s">
        <v>1122</v>
      </c>
      <c r="B11792" s="618">
        <v>2013</v>
      </c>
      <c r="C11792" s="619" t="s">
        <v>424</v>
      </c>
    </row>
    <row r="11793" spans="1:3" x14ac:dyDescent="0.15">
      <c r="A11793" s="618" t="s">
        <v>1122</v>
      </c>
      <c r="B11793" s="618">
        <v>2013</v>
      </c>
      <c r="C11793" s="619" t="s">
        <v>424</v>
      </c>
    </row>
    <row r="11794" spans="1:3" x14ac:dyDescent="0.15">
      <c r="A11794" s="618" t="s">
        <v>1122</v>
      </c>
      <c r="B11794" s="618">
        <v>2013</v>
      </c>
      <c r="C11794" s="619" t="s">
        <v>424</v>
      </c>
    </row>
    <row r="11795" spans="1:3" x14ac:dyDescent="0.15">
      <c r="A11795" s="618" t="s">
        <v>1122</v>
      </c>
      <c r="B11795" s="618">
        <v>2013</v>
      </c>
      <c r="C11795" s="619" t="s">
        <v>424</v>
      </c>
    </row>
    <row r="11796" spans="1:3" x14ac:dyDescent="0.15">
      <c r="A11796" s="618" t="s">
        <v>1122</v>
      </c>
      <c r="B11796" s="618">
        <v>2013</v>
      </c>
      <c r="C11796" s="619" t="s">
        <v>1080</v>
      </c>
    </row>
    <row r="11797" spans="1:3" x14ac:dyDescent="0.15">
      <c r="A11797" s="618" t="s">
        <v>1122</v>
      </c>
      <c r="B11797" s="618">
        <v>2013</v>
      </c>
      <c r="C11797" s="619" t="s">
        <v>1080</v>
      </c>
    </row>
    <row r="11798" spans="1:3" x14ac:dyDescent="0.15">
      <c r="A11798" s="618" t="s">
        <v>1122</v>
      </c>
      <c r="B11798" s="618">
        <v>2013</v>
      </c>
      <c r="C11798" s="619" t="s">
        <v>1080</v>
      </c>
    </row>
    <row r="11799" spans="1:3" x14ac:dyDescent="0.15">
      <c r="A11799" s="618" t="s">
        <v>1122</v>
      </c>
      <c r="B11799" s="618">
        <v>2013</v>
      </c>
      <c r="C11799" s="619" t="s">
        <v>424</v>
      </c>
    </row>
    <row r="11800" spans="1:3" x14ac:dyDescent="0.15">
      <c r="A11800" s="618" t="s">
        <v>1122</v>
      </c>
      <c r="B11800" s="618">
        <v>2013</v>
      </c>
      <c r="C11800" s="619" t="s">
        <v>1103</v>
      </c>
    </row>
    <row r="11801" spans="1:3" x14ac:dyDescent="0.15">
      <c r="A11801" s="618" t="s">
        <v>1122</v>
      </c>
      <c r="B11801" s="618">
        <v>2013</v>
      </c>
      <c r="C11801" s="619" t="s">
        <v>424</v>
      </c>
    </row>
    <row r="11802" spans="1:3" x14ac:dyDescent="0.15">
      <c r="A11802" s="618" t="s">
        <v>1122</v>
      </c>
      <c r="B11802" s="618">
        <v>2013</v>
      </c>
      <c r="C11802" s="619" t="s">
        <v>437</v>
      </c>
    </row>
    <row r="11803" spans="1:3" x14ac:dyDescent="0.15">
      <c r="A11803" s="618" t="s">
        <v>1122</v>
      </c>
      <c r="B11803" s="618">
        <v>2013</v>
      </c>
      <c r="C11803" s="619" t="s">
        <v>1102</v>
      </c>
    </row>
    <row r="11804" spans="1:3" x14ac:dyDescent="0.15">
      <c r="A11804" s="618" t="s">
        <v>1122</v>
      </c>
      <c r="B11804" s="618">
        <v>2013</v>
      </c>
      <c r="C11804" s="619" t="s">
        <v>424</v>
      </c>
    </row>
    <row r="11805" spans="1:3" x14ac:dyDescent="0.15">
      <c r="A11805" s="618" t="s">
        <v>1122</v>
      </c>
      <c r="B11805" s="618">
        <v>2013</v>
      </c>
      <c r="C11805" s="619" t="s">
        <v>437</v>
      </c>
    </row>
    <row r="11806" spans="1:3" x14ac:dyDescent="0.15">
      <c r="A11806" s="618" t="s">
        <v>1122</v>
      </c>
      <c r="B11806" s="618">
        <v>2013</v>
      </c>
      <c r="C11806" s="619" t="s">
        <v>424</v>
      </c>
    </row>
    <row r="11807" spans="1:3" x14ac:dyDescent="0.15">
      <c r="A11807" s="618" t="s">
        <v>1122</v>
      </c>
      <c r="B11807" s="618">
        <v>2013</v>
      </c>
      <c r="C11807" s="619" t="s">
        <v>1102</v>
      </c>
    </row>
    <row r="11808" spans="1:3" x14ac:dyDescent="0.15">
      <c r="A11808" s="618" t="s">
        <v>1122</v>
      </c>
      <c r="B11808" s="618">
        <v>2013</v>
      </c>
      <c r="C11808" s="619" t="s">
        <v>1104</v>
      </c>
    </row>
    <row r="11809" spans="1:3" x14ac:dyDescent="0.15">
      <c r="A11809" s="618" t="s">
        <v>1122</v>
      </c>
      <c r="B11809" s="618">
        <v>2013</v>
      </c>
      <c r="C11809" s="619" t="s">
        <v>1105</v>
      </c>
    </row>
    <row r="11810" spans="1:3" x14ac:dyDescent="0.15">
      <c r="A11810" s="618" t="s">
        <v>1122</v>
      </c>
      <c r="B11810" s="618">
        <v>2013</v>
      </c>
      <c r="C11810" s="619" t="s">
        <v>1110</v>
      </c>
    </row>
    <row r="11811" spans="1:3" x14ac:dyDescent="0.15">
      <c r="A11811" s="618" t="s">
        <v>1122</v>
      </c>
      <c r="B11811" s="618">
        <v>2013</v>
      </c>
      <c r="C11811" s="619" t="s">
        <v>424</v>
      </c>
    </row>
    <row r="11812" spans="1:3" x14ac:dyDescent="0.15">
      <c r="A11812" s="618" t="s">
        <v>1122</v>
      </c>
      <c r="B11812" s="618">
        <v>2013</v>
      </c>
      <c r="C11812" s="619" t="s">
        <v>424</v>
      </c>
    </row>
    <row r="11813" spans="1:3" x14ac:dyDescent="0.15">
      <c r="A11813" s="618" t="s">
        <v>1122</v>
      </c>
      <c r="B11813" s="618">
        <v>2013</v>
      </c>
      <c r="C11813" s="619" t="s">
        <v>437</v>
      </c>
    </row>
    <row r="11814" spans="1:3" x14ac:dyDescent="0.15">
      <c r="A11814" s="618" t="s">
        <v>1122</v>
      </c>
      <c r="B11814" s="618">
        <v>2013</v>
      </c>
      <c r="C11814" s="619" t="s">
        <v>424</v>
      </c>
    </row>
    <row r="11815" spans="1:3" x14ac:dyDescent="0.15">
      <c r="A11815" s="618" t="s">
        <v>1122</v>
      </c>
      <c r="B11815" s="618">
        <v>2013</v>
      </c>
      <c r="C11815" s="619" t="s">
        <v>1102</v>
      </c>
    </row>
    <row r="11816" spans="1:3" x14ac:dyDescent="0.15">
      <c r="A11816" s="618" t="s">
        <v>1122</v>
      </c>
      <c r="B11816" s="618">
        <v>2013</v>
      </c>
      <c r="C11816" s="619" t="s">
        <v>1102</v>
      </c>
    </row>
    <row r="11817" spans="1:3" x14ac:dyDescent="0.15">
      <c r="A11817" s="618" t="s">
        <v>1122</v>
      </c>
      <c r="B11817" s="618">
        <v>2013</v>
      </c>
      <c r="C11817" s="619" t="s">
        <v>437</v>
      </c>
    </row>
    <row r="11818" spans="1:3" x14ac:dyDescent="0.15">
      <c r="A11818" s="618" t="s">
        <v>1122</v>
      </c>
      <c r="B11818" s="618">
        <v>2013</v>
      </c>
      <c r="C11818" s="619" t="s">
        <v>1102</v>
      </c>
    </row>
    <row r="11819" spans="1:3" x14ac:dyDescent="0.15">
      <c r="A11819" s="618" t="s">
        <v>1122</v>
      </c>
      <c r="B11819" s="618">
        <v>2013</v>
      </c>
      <c r="C11819" s="619" t="s">
        <v>1102</v>
      </c>
    </row>
    <row r="11820" spans="1:3" x14ac:dyDescent="0.15">
      <c r="A11820" s="618" t="s">
        <v>1122</v>
      </c>
      <c r="B11820" s="618">
        <v>2013</v>
      </c>
      <c r="C11820" s="619" t="s">
        <v>1102</v>
      </c>
    </row>
    <row r="11821" spans="1:3" x14ac:dyDescent="0.15">
      <c r="A11821" s="618" t="s">
        <v>1122</v>
      </c>
      <c r="B11821" s="618">
        <v>2013</v>
      </c>
      <c r="C11821" s="619" t="s">
        <v>424</v>
      </c>
    </row>
    <row r="11822" spans="1:3" x14ac:dyDescent="0.15">
      <c r="A11822" s="618" t="s">
        <v>1122</v>
      </c>
      <c r="B11822" s="618">
        <v>2013</v>
      </c>
      <c r="C11822" s="619" t="s">
        <v>424</v>
      </c>
    </row>
    <row r="11823" spans="1:3" x14ac:dyDescent="0.15">
      <c r="A11823" s="618" t="s">
        <v>1122</v>
      </c>
      <c r="B11823" s="618">
        <v>2013</v>
      </c>
      <c r="C11823" s="619" t="s">
        <v>424</v>
      </c>
    </row>
    <row r="11824" spans="1:3" x14ac:dyDescent="0.15">
      <c r="A11824" s="618" t="s">
        <v>1122</v>
      </c>
      <c r="B11824" s="618">
        <v>2013</v>
      </c>
      <c r="C11824" s="619" t="s">
        <v>424</v>
      </c>
    </row>
    <row r="11825" spans="1:3" x14ac:dyDescent="0.15">
      <c r="A11825" s="618" t="s">
        <v>1122</v>
      </c>
      <c r="B11825" s="618">
        <v>2013</v>
      </c>
      <c r="C11825" s="619" t="s">
        <v>424</v>
      </c>
    </row>
    <row r="11826" spans="1:3" x14ac:dyDescent="0.15">
      <c r="A11826" s="618" t="s">
        <v>1122</v>
      </c>
      <c r="B11826" s="618">
        <v>2013</v>
      </c>
      <c r="C11826" s="619" t="s">
        <v>1104</v>
      </c>
    </row>
    <row r="11827" spans="1:3" x14ac:dyDescent="0.15">
      <c r="A11827" s="618" t="s">
        <v>1122</v>
      </c>
      <c r="B11827" s="618">
        <v>2013</v>
      </c>
      <c r="C11827" s="619" t="s">
        <v>424</v>
      </c>
    </row>
    <row r="11828" spans="1:3" x14ac:dyDescent="0.15">
      <c r="A11828" s="618" t="s">
        <v>1122</v>
      </c>
      <c r="B11828" s="618">
        <v>2013</v>
      </c>
      <c r="C11828" s="619" t="s">
        <v>1105</v>
      </c>
    </row>
    <row r="11829" spans="1:3" x14ac:dyDescent="0.15">
      <c r="A11829" s="618" t="s">
        <v>1122</v>
      </c>
      <c r="B11829" s="618">
        <v>2013</v>
      </c>
      <c r="C11829" s="619" t="s">
        <v>437</v>
      </c>
    </row>
    <row r="11830" spans="1:3" x14ac:dyDescent="0.15">
      <c r="A11830" s="618" t="s">
        <v>1122</v>
      </c>
      <c r="B11830" s="618">
        <v>2013</v>
      </c>
      <c r="C11830" s="619" t="s">
        <v>1104</v>
      </c>
    </row>
    <row r="11831" spans="1:3" x14ac:dyDescent="0.15">
      <c r="A11831" s="618" t="s">
        <v>1122</v>
      </c>
      <c r="B11831" s="618">
        <v>2013</v>
      </c>
      <c r="C11831" s="619" t="s">
        <v>1104</v>
      </c>
    </row>
    <row r="11832" spans="1:3" x14ac:dyDescent="0.15">
      <c r="A11832" s="618" t="s">
        <v>1122</v>
      </c>
      <c r="B11832" s="618">
        <v>2013</v>
      </c>
      <c r="C11832" s="619" t="s">
        <v>424</v>
      </c>
    </row>
    <row r="11833" spans="1:3" x14ac:dyDescent="0.15">
      <c r="A11833" s="618" t="s">
        <v>1122</v>
      </c>
      <c r="B11833" s="618">
        <v>2013</v>
      </c>
      <c r="C11833" s="619" t="s">
        <v>424</v>
      </c>
    </row>
    <row r="11834" spans="1:3" x14ac:dyDescent="0.15">
      <c r="A11834" s="618" t="s">
        <v>1122</v>
      </c>
      <c r="B11834" s="618">
        <v>2013</v>
      </c>
      <c r="C11834" s="619" t="s">
        <v>437</v>
      </c>
    </row>
    <row r="11835" spans="1:3" x14ac:dyDescent="0.15">
      <c r="A11835" s="618" t="s">
        <v>1122</v>
      </c>
      <c r="B11835" s="618">
        <v>2013</v>
      </c>
      <c r="C11835" s="619" t="s">
        <v>1103</v>
      </c>
    </row>
    <row r="11836" spans="1:3" x14ac:dyDescent="0.15">
      <c r="A11836" s="618" t="s">
        <v>1122</v>
      </c>
      <c r="B11836" s="618">
        <v>2013</v>
      </c>
      <c r="C11836" s="619" t="s">
        <v>424</v>
      </c>
    </row>
    <row r="11837" spans="1:3" x14ac:dyDescent="0.15">
      <c r="A11837" s="619" t="s">
        <v>1122</v>
      </c>
      <c r="B11837" s="618">
        <v>2013</v>
      </c>
      <c r="C11837" s="619" t="s">
        <v>424</v>
      </c>
    </row>
    <row r="11838" spans="1:3" x14ac:dyDescent="0.15">
      <c r="A11838" s="618" t="s">
        <v>1122</v>
      </c>
      <c r="B11838" s="618">
        <v>2013</v>
      </c>
      <c r="C11838" s="619" t="s">
        <v>424</v>
      </c>
    </row>
    <row r="11839" spans="1:3" x14ac:dyDescent="0.15">
      <c r="A11839" s="618" t="s">
        <v>1122</v>
      </c>
      <c r="B11839" s="618">
        <v>2013</v>
      </c>
      <c r="C11839" s="619" t="s">
        <v>1102</v>
      </c>
    </row>
    <row r="11840" spans="1:3" x14ac:dyDescent="0.15">
      <c r="A11840" s="618" t="s">
        <v>1122</v>
      </c>
      <c r="B11840" s="618">
        <v>2013</v>
      </c>
      <c r="C11840" s="619" t="s">
        <v>1105</v>
      </c>
    </row>
    <row r="11841" spans="1:3" x14ac:dyDescent="0.15">
      <c r="A11841" s="618" t="s">
        <v>1122</v>
      </c>
      <c r="B11841" s="618">
        <v>2013</v>
      </c>
      <c r="C11841" s="619" t="s">
        <v>424</v>
      </c>
    </row>
    <row r="11842" spans="1:3" x14ac:dyDescent="0.15">
      <c r="A11842" s="618" t="s">
        <v>1122</v>
      </c>
      <c r="B11842" s="618">
        <v>2013</v>
      </c>
      <c r="C11842" s="619" t="s">
        <v>424</v>
      </c>
    </row>
    <row r="11843" spans="1:3" x14ac:dyDescent="0.15">
      <c r="A11843" s="618" t="s">
        <v>1122</v>
      </c>
      <c r="B11843" s="618">
        <v>2013</v>
      </c>
      <c r="C11843" s="619" t="s">
        <v>437</v>
      </c>
    </row>
    <row r="11844" spans="1:3" x14ac:dyDescent="0.15">
      <c r="A11844" s="618" t="s">
        <v>1122</v>
      </c>
      <c r="B11844" s="618">
        <v>2013</v>
      </c>
      <c r="C11844" s="619" t="s">
        <v>424</v>
      </c>
    </row>
    <row r="11845" spans="1:3" x14ac:dyDescent="0.15">
      <c r="A11845" s="618" t="s">
        <v>1122</v>
      </c>
      <c r="B11845" s="618">
        <v>2013</v>
      </c>
      <c r="C11845" s="619" t="s">
        <v>424</v>
      </c>
    </row>
    <row r="11846" spans="1:3" x14ac:dyDescent="0.15">
      <c r="A11846" s="618" t="s">
        <v>1122</v>
      </c>
      <c r="B11846" s="618">
        <v>2013</v>
      </c>
      <c r="C11846" s="619" t="s">
        <v>1102</v>
      </c>
    </row>
    <row r="11847" spans="1:3" x14ac:dyDescent="0.15">
      <c r="A11847" s="618" t="s">
        <v>1122</v>
      </c>
      <c r="B11847" s="618">
        <v>2013</v>
      </c>
      <c r="C11847" s="619" t="s">
        <v>424</v>
      </c>
    </row>
    <row r="11848" spans="1:3" x14ac:dyDescent="0.15">
      <c r="A11848" s="618" t="s">
        <v>1122</v>
      </c>
      <c r="B11848" s="618">
        <v>2013</v>
      </c>
      <c r="C11848" s="619" t="s">
        <v>437</v>
      </c>
    </row>
    <row r="11849" spans="1:3" x14ac:dyDescent="0.15">
      <c r="A11849" s="618" t="s">
        <v>1122</v>
      </c>
      <c r="B11849" s="618">
        <v>2013</v>
      </c>
      <c r="C11849" s="619" t="s">
        <v>1103</v>
      </c>
    </row>
    <row r="11850" spans="1:3" x14ac:dyDescent="0.15">
      <c r="A11850" s="618" t="s">
        <v>1122</v>
      </c>
      <c r="B11850" s="618">
        <v>2013</v>
      </c>
      <c r="C11850" s="619" t="s">
        <v>1080</v>
      </c>
    </row>
    <row r="11851" spans="1:3" x14ac:dyDescent="0.15">
      <c r="A11851" s="618" t="s">
        <v>1122</v>
      </c>
      <c r="B11851" s="618">
        <v>2013</v>
      </c>
      <c r="C11851" s="619" t="s">
        <v>424</v>
      </c>
    </row>
    <row r="11852" spans="1:3" x14ac:dyDescent="0.15">
      <c r="A11852" s="618" t="s">
        <v>1122</v>
      </c>
      <c r="B11852" s="618">
        <v>2013</v>
      </c>
      <c r="C11852" s="619" t="s">
        <v>1080</v>
      </c>
    </row>
    <row r="11853" spans="1:3" x14ac:dyDescent="0.15">
      <c r="A11853" s="618" t="s">
        <v>1122</v>
      </c>
      <c r="B11853" s="618">
        <v>2013</v>
      </c>
      <c r="C11853" s="619" t="s">
        <v>1105</v>
      </c>
    </row>
    <row r="11854" spans="1:3" x14ac:dyDescent="0.15">
      <c r="A11854" s="618" t="s">
        <v>1122</v>
      </c>
      <c r="B11854" s="618">
        <v>2013</v>
      </c>
      <c r="C11854" s="619" t="s">
        <v>437</v>
      </c>
    </row>
    <row r="11855" spans="1:3" x14ac:dyDescent="0.15">
      <c r="A11855" s="618" t="s">
        <v>1122</v>
      </c>
      <c r="B11855" s="618">
        <v>2013</v>
      </c>
      <c r="C11855" s="619" t="s">
        <v>437</v>
      </c>
    </row>
    <row r="11856" spans="1:3" x14ac:dyDescent="0.15">
      <c r="A11856" s="618" t="s">
        <v>1122</v>
      </c>
      <c r="B11856" s="618">
        <v>2013</v>
      </c>
      <c r="C11856" s="619" t="s">
        <v>1080</v>
      </c>
    </row>
    <row r="11857" spans="1:3" x14ac:dyDescent="0.15">
      <c r="A11857" s="618" t="s">
        <v>1122</v>
      </c>
      <c r="B11857" s="618">
        <v>2013</v>
      </c>
      <c r="C11857" s="619" t="s">
        <v>1107</v>
      </c>
    </row>
    <row r="11858" spans="1:3" x14ac:dyDescent="0.15">
      <c r="A11858" s="618" t="s">
        <v>1122</v>
      </c>
      <c r="B11858" s="618">
        <v>2013</v>
      </c>
      <c r="C11858" s="619" t="s">
        <v>1110</v>
      </c>
    </row>
    <row r="11859" spans="1:3" x14ac:dyDescent="0.15">
      <c r="A11859" s="618" t="s">
        <v>1122</v>
      </c>
      <c r="B11859" s="618">
        <v>2013</v>
      </c>
      <c r="C11859" s="619" t="s">
        <v>1107</v>
      </c>
    </row>
    <row r="11860" spans="1:3" x14ac:dyDescent="0.15">
      <c r="A11860" s="618" t="s">
        <v>1122</v>
      </c>
      <c r="B11860" s="618">
        <v>2013</v>
      </c>
      <c r="C11860" s="619" t="s">
        <v>424</v>
      </c>
    </row>
    <row r="11861" spans="1:3" x14ac:dyDescent="0.15">
      <c r="A11861" s="618" t="s">
        <v>1122</v>
      </c>
      <c r="B11861" s="618">
        <v>2013</v>
      </c>
      <c r="C11861" s="619" t="s">
        <v>1102</v>
      </c>
    </row>
    <row r="11862" spans="1:3" x14ac:dyDescent="0.15">
      <c r="A11862" s="618" t="s">
        <v>1122</v>
      </c>
      <c r="B11862" s="618">
        <v>2013</v>
      </c>
      <c r="C11862" s="619" t="s">
        <v>424</v>
      </c>
    </row>
    <row r="11863" spans="1:3" x14ac:dyDescent="0.15">
      <c r="A11863" s="618" t="s">
        <v>1122</v>
      </c>
      <c r="B11863" s="618">
        <v>2013</v>
      </c>
      <c r="C11863" s="619" t="s">
        <v>1105</v>
      </c>
    </row>
    <row r="11864" spans="1:3" x14ac:dyDescent="0.15">
      <c r="A11864" s="619" t="s">
        <v>1122</v>
      </c>
      <c r="B11864" s="618">
        <v>2013</v>
      </c>
      <c r="C11864" s="619" t="s">
        <v>1104</v>
      </c>
    </row>
    <row r="11865" spans="1:3" x14ac:dyDescent="0.15">
      <c r="A11865" s="619" t="s">
        <v>1122</v>
      </c>
      <c r="B11865" s="618">
        <v>2013</v>
      </c>
      <c r="C11865" s="619" t="s">
        <v>1103</v>
      </c>
    </row>
    <row r="11866" spans="1:3" x14ac:dyDescent="0.15">
      <c r="A11866" s="619" t="s">
        <v>1122</v>
      </c>
      <c r="B11866" s="618">
        <v>2013</v>
      </c>
      <c r="C11866" s="619" t="s">
        <v>437</v>
      </c>
    </row>
    <row r="11867" spans="1:3" x14ac:dyDescent="0.15">
      <c r="A11867" s="618" t="s">
        <v>1122</v>
      </c>
      <c r="B11867" s="618">
        <v>2013</v>
      </c>
      <c r="C11867" s="619" t="s">
        <v>1080</v>
      </c>
    </row>
    <row r="11868" spans="1:3" x14ac:dyDescent="0.15">
      <c r="A11868" s="618" t="s">
        <v>1122</v>
      </c>
      <c r="B11868" s="618">
        <v>2013</v>
      </c>
      <c r="C11868" s="619" t="s">
        <v>1105</v>
      </c>
    </row>
    <row r="11869" spans="1:3" x14ac:dyDescent="0.15">
      <c r="A11869" s="618" t="s">
        <v>1122</v>
      </c>
      <c r="B11869" s="618">
        <v>2013</v>
      </c>
      <c r="C11869" s="619" t="s">
        <v>1080</v>
      </c>
    </row>
    <row r="11870" spans="1:3" x14ac:dyDescent="0.15">
      <c r="A11870" s="618" t="s">
        <v>1122</v>
      </c>
      <c r="B11870" s="618">
        <v>2013</v>
      </c>
      <c r="C11870" s="619" t="s">
        <v>424</v>
      </c>
    </row>
    <row r="11871" spans="1:3" x14ac:dyDescent="0.15">
      <c r="A11871" s="618" t="s">
        <v>1122</v>
      </c>
      <c r="B11871" s="618">
        <v>2013</v>
      </c>
      <c r="C11871" s="619" t="s">
        <v>424</v>
      </c>
    </row>
    <row r="11872" spans="1:3" x14ac:dyDescent="0.15">
      <c r="A11872" s="618" t="s">
        <v>1122</v>
      </c>
      <c r="B11872" s="618">
        <v>2013</v>
      </c>
      <c r="C11872" s="619" t="s">
        <v>437</v>
      </c>
    </row>
    <row r="11873" spans="1:3" x14ac:dyDescent="0.15">
      <c r="A11873" s="618" t="s">
        <v>1122</v>
      </c>
      <c r="B11873" s="618">
        <v>2013</v>
      </c>
      <c r="C11873" s="619" t="s">
        <v>1080</v>
      </c>
    </row>
    <row r="11874" spans="1:3" x14ac:dyDescent="0.15">
      <c r="A11874" s="618" t="s">
        <v>1122</v>
      </c>
      <c r="B11874" s="618">
        <v>2013</v>
      </c>
      <c r="C11874" s="619" t="s">
        <v>1103</v>
      </c>
    </row>
    <row r="11875" spans="1:3" x14ac:dyDescent="0.15">
      <c r="A11875" s="618" t="s">
        <v>1122</v>
      </c>
      <c r="B11875" s="618">
        <v>2013</v>
      </c>
      <c r="C11875" s="619" t="s">
        <v>1080</v>
      </c>
    </row>
    <row r="11876" spans="1:3" x14ac:dyDescent="0.15">
      <c r="A11876" s="618" t="s">
        <v>1122</v>
      </c>
      <c r="B11876" s="618">
        <v>2013</v>
      </c>
      <c r="C11876" s="619" t="s">
        <v>1080</v>
      </c>
    </row>
    <row r="11877" spans="1:3" x14ac:dyDescent="0.15">
      <c r="A11877" s="618" t="s">
        <v>1122</v>
      </c>
      <c r="B11877" s="618">
        <v>2013</v>
      </c>
      <c r="C11877" s="619" t="s">
        <v>1104</v>
      </c>
    </row>
    <row r="11878" spans="1:3" x14ac:dyDescent="0.15">
      <c r="A11878" s="618" t="s">
        <v>1122</v>
      </c>
      <c r="B11878" s="618">
        <v>2013</v>
      </c>
      <c r="C11878" s="619" t="s">
        <v>424</v>
      </c>
    </row>
    <row r="11879" spans="1:3" x14ac:dyDescent="0.15">
      <c r="A11879" s="618" t="s">
        <v>1122</v>
      </c>
      <c r="B11879" s="618">
        <v>2013</v>
      </c>
      <c r="C11879" s="619" t="s">
        <v>1080</v>
      </c>
    </row>
    <row r="11880" spans="1:3" x14ac:dyDescent="0.15">
      <c r="A11880" s="618" t="s">
        <v>1122</v>
      </c>
      <c r="B11880" s="618">
        <v>2013</v>
      </c>
      <c r="C11880" s="619" t="s">
        <v>437</v>
      </c>
    </row>
    <row r="11881" spans="1:3" x14ac:dyDescent="0.15">
      <c r="A11881" s="618" t="s">
        <v>1122</v>
      </c>
      <c r="B11881" s="618">
        <v>2013</v>
      </c>
      <c r="C11881" s="619" t="s">
        <v>424</v>
      </c>
    </row>
    <row r="11882" spans="1:3" x14ac:dyDescent="0.15">
      <c r="A11882" s="618" t="s">
        <v>1122</v>
      </c>
      <c r="B11882" s="618">
        <v>2013</v>
      </c>
      <c r="C11882" s="619" t="s">
        <v>424</v>
      </c>
    </row>
    <row r="11883" spans="1:3" x14ac:dyDescent="0.15">
      <c r="A11883" s="618" t="s">
        <v>1122</v>
      </c>
      <c r="B11883" s="618">
        <v>2013</v>
      </c>
      <c r="C11883" s="619" t="s">
        <v>424</v>
      </c>
    </row>
    <row r="11884" spans="1:3" x14ac:dyDescent="0.15">
      <c r="A11884" s="618" t="s">
        <v>1122</v>
      </c>
      <c r="B11884" s="618">
        <v>2013</v>
      </c>
      <c r="C11884" s="619" t="s">
        <v>437</v>
      </c>
    </row>
    <row r="11885" spans="1:3" x14ac:dyDescent="0.15">
      <c r="A11885" s="618" t="s">
        <v>1122</v>
      </c>
      <c r="B11885" s="618">
        <v>2013</v>
      </c>
      <c r="C11885" s="619" t="s">
        <v>1102</v>
      </c>
    </row>
    <row r="11886" spans="1:3" x14ac:dyDescent="0.15">
      <c r="A11886" s="618" t="s">
        <v>1122</v>
      </c>
      <c r="B11886" s="618">
        <v>2013</v>
      </c>
      <c r="C11886" s="619" t="s">
        <v>424</v>
      </c>
    </row>
    <row r="11887" spans="1:3" x14ac:dyDescent="0.15">
      <c r="A11887" s="618" t="s">
        <v>1122</v>
      </c>
      <c r="B11887" s="618">
        <v>2013</v>
      </c>
      <c r="C11887" s="619" t="s">
        <v>424</v>
      </c>
    </row>
    <row r="11888" spans="1:3" x14ac:dyDescent="0.15">
      <c r="A11888" s="618" t="s">
        <v>1122</v>
      </c>
      <c r="B11888" s="618">
        <v>2013</v>
      </c>
      <c r="C11888" s="619" t="s">
        <v>437</v>
      </c>
    </row>
    <row r="11889" spans="1:3" x14ac:dyDescent="0.15">
      <c r="A11889" s="618" t="s">
        <v>1122</v>
      </c>
      <c r="B11889" s="618">
        <v>2013</v>
      </c>
      <c r="C11889" s="619" t="s">
        <v>1101</v>
      </c>
    </row>
    <row r="11890" spans="1:3" x14ac:dyDescent="0.15">
      <c r="A11890" s="618" t="s">
        <v>1122</v>
      </c>
      <c r="B11890" s="618">
        <v>2013</v>
      </c>
      <c r="C11890" s="619" t="s">
        <v>1105</v>
      </c>
    </row>
    <row r="11891" spans="1:3" x14ac:dyDescent="0.15">
      <c r="A11891" s="618" t="s">
        <v>1122</v>
      </c>
      <c r="B11891" s="618">
        <v>2013</v>
      </c>
      <c r="C11891" s="619" t="s">
        <v>424</v>
      </c>
    </row>
    <row r="11892" spans="1:3" x14ac:dyDescent="0.15">
      <c r="A11892" s="619" t="s">
        <v>1122</v>
      </c>
      <c r="B11892" s="618">
        <v>2013</v>
      </c>
      <c r="C11892" s="619" t="s">
        <v>424</v>
      </c>
    </row>
    <row r="11893" spans="1:3" x14ac:dyDescent="0.15">
      <c r="A11893" s="619" t="s">
        <v>1122</v>
      </c>
      <c r="B11893" s="618">
        <v>2013</v>
      </c>
      <c r="C11893" s="619" t="s">
        <v>424</v>
      </c>
    </row>
    <row r="11894" spans="1:3" x14ac:dyDescent="0.15">
      <c r="A11894" s="618" t="s">
        <v>1122</v>
      </c>
      <c r="B11894" s="618">
        <v>2013</v>
      </c>
      <c r="C11894" s="619" t="s">
        <v>424</v>
      </c>
    </row>
    <row r="11895" spans="1:3" x14ac:dyDescent="0.15">
      <c r="A11895" s="618" t="s">
        <v>1122</v>
      </c>
      <c r="B11895" s="618">
        <v>2013</v>
      </c>
      <c r="C11895" s="619" t="s">
        <v>424</v>
      </c>
    </row>
    <row r="11896" spans="1:3" x14ac:dyDescent="0.15">
      <c r="A11896" s="618" t="s">
        <v>1122</v>
      </c>
      <c r="B11896" s="618">
        <v>2013</v>
      </c>
      <c r="C11896" s="619" t="s">
        <v>424</v>
      </c>
    </row>
    <row r="11897" spans="1:3" x14ac:dyDescent="0.15">
      <c r="A11897" s="618" t="s">
        <v>1122</v>
      </c>
      <c r="B11897" s="618">
        <v>2013</v>
      </c>
      <c r="C11897" s="619" t="s">
        <v>455</v>
      </c>
    </row>
    <row r="11898" spans="1:3" x14ac:dyDescent="0.15">
      <c r="A11898" s="619" t="s">
        <v>1122</v>
      </c>
      <c r="B11898" s="618">
        <v>2013</v>
      </c>
      <c r="C11898" s="619" t="s">
        <v>1105</v>
      </c>
    </row>
    <row r="11899" spans="1:3" x14ac:dyDescent="0.15">
      <c r="A11899" s="619" t="s">
        <v>1122</v>
      </c>
      <c r="B11899" s="618">
        <v>2013</v>
      </c>
      <c r="C11899" s="619" t="s">
        <v>1102</v>
      </c>
    </row>
    <row r="11900" spans="1:3" x14ac:dyDescent="0.15">
      <c r="A11900" s="619" t="s">
        <v>1122</v>
      </c>
      <c r="B11900" s="618">
        <v>2013</v>
      </c>
      <c r="C11900" s="619" t="s">
        <v>424</v>
      </c>
    </row>
    <row r="11901" spans="1:3" x14ac:dyDescent="0.15">
      <c r="A11901" s="619" t="s">
        <v>1122</v>
      </c>
      <c r="B11901" s="618">
        <v>2013</v>
      </c>
      <c r="C11901" s="619" t="s">
        <v>424</v>
      </c>
    </row>
    <row r="11902" spans="1:3" x14ac:dyDescent="0.15">
      <c r="A11902" s="619" t="s">
        <v>1122</v>
      </c>
      <c r="B11902" s="618">
        <v>2013</v>
      </c>
      <c r="C11902" s="619" t="s">
        <v>424</v>
      </c>
    </row>
    <row r="11903" spans="1:3" x14ac:dyDescent="0.15">
      <c r="A11903" s="619" t="s">
        <v>1122</v>
      </c>
      <c r="B11903" s="618">
        <v>2013</v>
      </c>
      <c r="C11903" s="619" t="s">
        <v>424</v>
      </c>
    </row>
    <row r="11904" spans="1:3" x14ac:dyDescent="0.15">
      <c r="A11904" s="619" t="s">
        <v>1122</v>
      </c>
      <c r="B11904" s="618">
        <v>2013</v>
      </c>
      <c r="C11904" s="619" t="s">
        <v>424</v>
      </c>
    </row>
    <row r="11905" spans="1:3" x14ac:dyDescent="0.15">
      <c r="A11905" s="619" t="s">
        <v>1122</v>
      </c>
      <c r="B11905" s="618">
        <v>2013</v>
      </c>
      <c r="C11905" s="619" t="s">
        <v>1080</v>
      </c>
    </row>
    <row r="11906" spans="1:3" x14ac:dyDescent="0.15">
      <c r="A11906" s="619" t="s">
        <v>1122</v>
      </c>
      <c r="B11906" s="618">
        <v>2013</v>
      </c>
      <c r="C11906" s="619" t="s">
        <v>1080</v>
      </c>
    </row>
    <row r="11907" spans="1:3" x14ac:dyDescent="0.15">
      <c r="A11907" s="619" t="s">
        <v>1122</v>
      </c>
      <c r="B11907" s="618">
        <v>2013</v>
      </c>
      <c r="C11907" s="619" t="s">
        <v>437</v>
      </c>
    </row>
    <row r="11908" spans="1:3" x14ac:dyDescent="0.15">
      <c r="A11908" s="619" t="s">
        <v>1122</v>
      </c>
      <c r="B11908" s="618">
        <v>2013</v>
      </c>
      <c r="C11908" s="619" t="s">
        <v>437</v>
      </c>
    </row>
    <row r="11909" spans="1:3" x14ac:dyDescent="0.15">
      <c r="A11909" s="619" t="s">
        <v>1122</v>
      </c>
      <c r="B11909" s="618">
        <v>2013</v>
      </c>
      <c r="C11909" s="619" t="s">
        <v>437</v>
      </c>
    </row>
    <row r="11910" spans="1:3" x14ac:dyDescent="0.15">
      <c r="A11910" s="619" t="s">
        <v>1122</v>
      </c>
      <c r="B11910" s="618">
        <v>2013</v>
      </c>
      <c r="C11910" s="619" t="s">
        <v>1080</v>
      </c>
    </row>
    <row r="11911" spans="1:3" x14ac:dyDescent="0.15">
      <c r="A11911" s="619" t="s">
        <v>1122</v>
      </c>
      <c r="B11911" s="618">
        <v>2013</v>
      </c>
      <c r="C11911" s="619" t="s">
        <v>424</v>
      </c>
    </row>
    <row r="11912" spans="1:3" x14ac:dyDescent="0.15">
      <c r="A11912" s="619" t="s">
        <v>1122</v>
      </c>
      <c r="B11912" s="618">
        <v>2013</v>
      </c>
      <c r="C11912" s="619" t="s">
        <v>437</v>
      </c>
    </row>
    <row r="11913" spans="1:3" x14ac:dyDescent="0.15">
      <c r="A11913" s="619" t="s">
        <v>1122</v>
      </c>
      <c r="B11913" s="618">
        <v>2013</v>
      </c>
      <c r="C11913" s="619" t="s">
        <v>1080</v>
      </c>
    </row>
    <row r="11914" spans="1:3" x14ac:dyDescent="0.15">
      <c r="A11914" s="619" t="s">
        <v>1122</v>
      </c>
      <c r="B11914" s="618">
        <v>2013</v>
      </c>
      <c r="C11914" s="619" t="s">
        <v>1102</v>
      </c>
    </row>
    <row r="11915" spans="1:3" x14ac:dyDescent="0.15">
      <c r="A11915" s="619" t="s">
        <v>1122</v>
      </c>
      <c r="B11915" s="618">
        <v>2013</v>
      </c>
      <c r="C11915" s="619" t="s">
        <v>424</v>
      </c>
    </row>
    <row r="11916" spans="1:3" x14ac:dyDescent="0.15">
      <c r="A11916" s="619" t="s">
        <v>1122</v>
      </c>
      <c r="B11916" s="618">
        <v>2013</v>
      </c>
      <c r="C11916" s="619" t="s">
        <v>1080</v>
      </c>
    </row>
    <row r="11917" spans="1:3" x14ac:dyDescent="0.15">
      <c r="A11917" s="619" t="s">
        <v>1122</v>
      </c>
      <c r="B11917" s="618">
        <v>2013</v>
      </c>
      <c r="C11917" s="619" t="s">
        <v>437</v>
      </c>
    </row>
    <row r="11918" spans="1:3" x14ac:dyDescent="0.15">
      <c r="A11918" s="619" t="s">
        <v>1122</v>
      </c>
      <c r="B11918" s="618">
        <v>2013</v>
      </c>
      <c r="C11918" s="619" t="s">
        <v>1103</v>
      </c>
    </row>
    <row r="11919" spans="1:3" x14ac:dyDescent="0.15">
      <c r="A11919" s="619" t="s">
        <v>1122</v>
      </c>
      <c r="B11919" s="618">
        <v>2013</v>
      </c>
      <c r="C11919" s="619" t="s">
        <v>1080</v>
      </c>
    </row>
    <row r="11920" spans="1:3" x14ac:dyDescent="0.15">
      <c r="A11920" s="619" t="s">
        <v>1122</v>
      </c>
      <c r="B11920" s="618">
        <v>2013</v>
      </c>
      <c r="C11920" s="619" t="s">
        <v>1102</v>
      </c>
    </row>
    <row r="11921" spans="1:3" x14ac:dyDescent="0.15">
      <c r="A11921" s="619" t="s">
        <v>1122</v>
      </c>
      <c r="B11921" s="618">
        <v>2013</v>
      </c>
      <c r="C11921" s="619" t="s">
        <v>424</v>
      </c>
    </row>
    <row r="11922" spans="1:3" x14ac:dyDescent="0.15">
      <c r="A11922" s="619" t="s">
        <v>1122</v>
      </c>
      <c r="B11922" s="618">
        <v>2013</v>
      </c>
      <c r="C11922" s="619" t="s">
        <v>1080</v>
      </c>
    </row>
    <row r="11923" spans="1:3" x14ac:dyDescent="0.15">
      <c r="A11923" s="619" t="s">
        <v>1122</v>
      </c>
      <c r="B11923" s="618">
        <v>2013</v>
      </c>
      <c r="C11923" s="619" t="s">
        <v>1080</v>
      </c>
    </row>
    <row r="11924" spans="1:3" x14ac:dyDescent="0.15">
      <c r="A11924" s="619" t="s">
        <v>1122</v>
      </c>
      <c r="B11924" s="618">
        <v>2013</v>
      </c>
      <c r="C11924" s="619" t="s">
        <v>424</v>
      </c>
    </row>
    <row r="11925" spans="1:3" x14ac:dyDescent="0.15">
      <c r="A11925" s="619" t="s">
        <v>1122</v>
      </c>
      <c r="B11925" s="618">
        <v>2013</v>
      </c>
      <c r="C11925" s="619" t="s">
        <v>1102</v>
      </c>
    </row>
    <row r="11926" spans="1:3" x14ac:dyDescent="0.15">
      <c r="A11926" s="619" t="s">
        <v>1122</v>
      </c>
      <c r="B11926" s="618">
        <v>2013</v>
      </c>
      <c r="C11926" s="619" t="s">
        <v>424</v>
      </c>
    </row>
    <row r="11927" spans="1:3" x14ac:dyDescent="0.15">
      <c r="A11927" s="619" t="s">
        <v>1122</v>
      </c>
      <c r="B11927" s="618">
        <v>2013</v>
      </c>
      <c r="C11927" s="619" t="s">
        <v>424</v>
      </c>
    </row>
    <row r="11928" spans="1:3" x14ac:dyDescent="0.15">
      <c r="A11928" s="619" t="s">
        <v>1122</v>
      </c>
      <c r="B11928" s="618">
        <v>2013</v>
      </c>
      <c r="C11928" s="619" t="s">
        <v>424</v>
      </c>
    </row>
    <row r="11929" spans="1:3" x14ac:dyDescent="0.15">
      <c r="A11929" s="619" t="s">
        <v>1122</v>
      </c>
      <c r="B11929" s="618">
        <v>2013</v>
      </c>
      <c r="C11929" s="619" t="s">
        <v>1102</v>
      </c>
    </row>
    <row r="11930" spans="1:3" x14ac:dyDescent="0.15">
      <c r="A11930" s="619" t="s">
        <v>1122</v>
      </c>
      <c r="B11930" s="618">
        <v>2013</v>
      </c>
      <c r="C11930" s="619" t="s">
        <v>424</v>
      </c>
    </row>
    <row r="11931" spans="1:3" x14ac:dyDescent="0.15">
      <c r="A11931" s="619" t="s">
        <v>1122</v>
      </c>
      <c r="B11931" s="618">
        <v>2013</v>
      </c>
      <c r="C11931" s="619" t="s">
        <v>424</v>
      </c>
    </row>
    <row r="11932" spans="1:3" x14ac:dyDescent="0.15">
      <c r="A11932" s="619" t="s">
        <v>1122</v>
      </c>
      <c r="B11932" s="618">
        <v>2013</v>
      </c>
      <c r="C11932" s="619" t="s">
        <v>424</v>
      </c>
    </row>
    <row r="11933" spans="1:3" x14ac:dyDescent="0.15">
      <c r="A11933" s="619" t="s">
        <v>1122</v>
      </c>
      <c r="B11933" s="618">
        <v>2013</v>
      </c>
      <c r="C11933" s="619" t="s">
        <v>424</v>
      </c>
    </row>
    <row r="11934" spans="1:3" x14ac:dyDescent="0.15">
      <c r="A11934" s="619" t="s">
        <v>1122</v>
      </c>
      <c r="B11934" s="618">
        <v>2013</v>
      </c>
      <c r="C11934" s="619" t="s">
        <v>424</v>
      </c>
    </row>
    <row r="11935" spans="1:3" x14ac:dyDescent="0.15">
      <c r="A11935" s="619" t="s">
        <v>1122</v>
      </c>
      <c r="B11935" s="618">
        <v>2013</v>
      </c>
      <c r="C11935" s="619" t="s">
        <v>424</v>
      </c>
    </row>
    <row r="11936" spans="1:3" x14ac:dyDescent="0.15">
      <c r="A11936" s="619" t="s">
        <v>1122</v>
      </c>
      <c r="B11936" s="618">
        <v>2013</v>
      </c>
      <c r="C11936" s="619" t="s">
        <v>1102</v>
      </c>
    </row>
    <row r="11937" spans="1:3" x14ac:dyDescent="0.15">
      <c r="A11937" s="619" t="s">
        <v>1122</v>
      </c>
      <c r="B11937" s="618">
        <v>2013</v>
      </c>
      <c r="C11937" s="619" t="s">
        <v>1101</v>
      </c>
    </row>
    <row r="11938" spans="1:3" x14ac:dyDescent="0.15">
      <c r="A11938" s="619" t="s">
        <v>1122</v>
      </c>
      <c r="B11938" s="618">
        <v>2013</v>
      </c>
      <c r="C11938" s="619" t="s">
        <v>437</v>
      </c>
    </row>
    <row r="11939" spans="1:3" x14ac:dyDescent="0.15">
      <c r="A11939" s="619" t="s">
        <v>1122</v>
      </c>
      <c r="B11939" s="618">
        <v>2013</v>
      </c>
      <c r="C11939" s="619" t="s">
        <v>424</v>
      </c>
    </row>
    <row r="11940" spans="1:3" x14ac:dyDescent="0.15">
      <c r="A11940" s="619" t="s">
        <v>1122</v>
      </c>
      <c r="B11940" s="618">
        <v>2013</v>
      </c>
      <c r="C11940" s="619" t="s">
        <v>437</v>
      </c>
    </row>
    <row r="11941" spans="1:3" x14ac:dyDescent="0.15">
      <c r="A11941" s="619" t="s">
        <v>1122</v>
      </c>
      <c r="B11941" s="618">
        <v>2013</v>
      </c>
      <c r="C11941" s="619" t="s">
        <v>424</v>
      </c>
    </row>
    <row r="11942" spans="1:3" x14ac:dyDescent="0.15">
      <c r="A11942" s="619" t="s">
        <v>1122</v>
      </c>
      <c r="B11942" s="618">
        <v>2013</v>
      </c>
      <c r="C11942" s="619" t="s">
        <v>424</v>
      </c>
    </row>
    <row r="11943" spans="1:3" x14ac:dyDescent="0.15">
      <c r="A11943" s="619" t="s">
        <v>1122</v>
      </c>
      <c r="B11943" s="618">
        <v>2013</v>
      </c>
      <c r="C11943" s="619" t="s">
        <v>424</v>
      </c>
    </row>
    <row r="11944" spans="1:3" x14ac:dyDescent="0.15">
      <c r="A11944" s="619" t="s">
        <v>1122</v>
      </c>
      <c r="B11944" s="618">
        <v>2013</v>
      </c>
      <c r="C11944" s="619" t="s">
        <v>424</v>
      </c>
    </row>
    <row r="11945" spans="1:3" x14ac:dyDescent="0.15">
      <c r="A11945" s="619" t="s">
        <v>1122</v>
      </c>
      <c r="B11945" s="618">
        <v>2013</v>
      </c>
      <c r="C11945" s="619" t="s">
        <v>1105</v>
      </c>
    </row>
    <row r="11946" spans="1:3" x14ac:dyDescent="0.15">
      <c r="A11946" s="619" t="s">
        <v>1122</v>
      </c>
      <c r="B11946" s="618">
        <v>2013</v>
      </c>
      <c r="C11946" s="619" t="s">
        <v>424</v>
      </c>
    </row>
    <row r="11947" spans="1:3" x14ac:dyDescent="0.15">
      <c r="A11947" s="619" t="s">
        <v>1122</v>
      </c>
      <c r="B11947" s="618">
        <v>2013</v>
      </c>
      <c r="C11947" s="619" t="s">
        <v>424</v>
      </c>
    </row>
    <row r="11948" spans="1:3" x14ac:dyDescent="0.15">
      <c r="A11948" s="619" t="s">
        <v>1122</v>
      </c>
      <c r="B11948" s="618">
        <v>2013</v>
      </c>
      <c r="C11948" s="619" t="s">
        <v>424</v>
      </c>
    </row>
    <row r="11949" spans="1:3" x14ac:dyDescent="0.15">
      <c r="A11949" s="619" t="s">
        <v>1122</v>
      </c>
      <c r="B11949" s="618">
        <v>2013</v>
      </c>
      <c r="C11949" s="619" t="s">
        <v>424</v>
      </c>
    </row>
    <row r="11950" spans="1:3" x14ac:dyDescent="0.15">
      <c r="A11950" s="619" t="s">
        <v>1122</v>
      </c>
      <c r="B11950" s="618">
        <v>2013</v>
      </c>
      <c r="C11950" s="619" t="s">
        <v>437</v>
      </c>
    </row>
    <row r="11951" spans="1:3" x14ac:dyDescent="0.15">
      <c r="A11951" s="619" t="s">
        <v>1122</v>
      </c>
      <c r="B11951" s="618">
        <v>2013</v>
      </c>
      <c r="C11951" s="619" t="s">
        <v>1103</v>
      </c>
    </row>
    <row r="11952" spans="1:3" x14ac:dyDescent="0.15">
      <c r="A11952" s="619" t="s">
        <v>1122</v>
      </c>
      <c r="B11952" s="618">
        <v>2013</v>
      </c>
      <c r="C11952" s="619" t="s">
        <v>424</v>
      </c>
    </row>
    <row r="11953" spans="1:3" x14ac:dyDescent="0.15">
      <c r="A11953" s="619" t="s">
        <v>1122</v>
      </c>
      <c r="B11953" s="618">
        <v>2013</v>
      </c>
      <c r="C11953" s="619" t="s">
        <v>424</v>
      </c>
    </row>
    <row r="11954" spans="1:3" x14ac:dyDescent="0.15">
      <c r="A11954" s="619" t="s">
        <v>1122</v>
      </c>
      <c r="B11954" s="618">
        <v>2013</v>
      </c>
      <c r="C11954" s="619" t="s">
        <v>1080</v>
      </c>
    </row>
    <row r="11955" spans="1:3" x14ac:dyDescent="0.15">
      <c r="A11955" s="618" t="s">
        <v>1122</v>
      </c>
      <c r="B11955" s="618">
        <v>2013</v>
      </c>
      <c r="C11955" s="619" t="s">
        <v>1105</v>
      </c>
    </row>
    <row r="11956" spans="1:3" x14ac:dyDescent="0.15">
      <c r="A11956" s="619" t="s">
        <v>1122</v>
      </c>
      <c r="B11956" s="618">
        <v>2013</v>
      </c>
      <c r="C11956" s="619" t="s">
        <v>424</v>
      </c>
    </row>
    <row r="11957" spans="1:3" x14ac:dyDescent="0.15">
      <c r="A11957" s="619" t="s">
        <v>1122</v>
      </c>
      <c r="B11957" s="618">
        <v>2013</v>
      </c>
      <c r="C11957" s="619" t="s">
        <v>1105</v>
      </c>
    </row>
    <row r="11958" spans="1:3" x14ac:dyDescent="0.15">
      <c r="A11958" s="619" t="s">
        <v>1122</v>
      </c>
      <c r="B11958" s="618">
        <v>2013</v>
      </c>
      <c r="C11958" s="619" t="s">
        <v>1080</v>
      </c>
    </row>
    <row r="11959" spans="1:3" x14ac:dyDescent="0.15">
      <c r="A11959" s="619" t="s">
        <v>1122</v>
      </c>
      <c r="B11959" s="618">
        <v>2013</v>
      </c>
      <c r="C11959" s="619" t="s">
        <v>424</v>
      </c>
    </row>
    <row r="11960" spans="1:3" x14ac:dyDescent="0.15">
      <c r="A11960" s="619" t="s">
        <v>1122</v>
      </c>
      <c r="B11960" s="618">
        <v>2013</v>
      </c>
      <c r="C11960" s="619" t="s">
        <v>437</v>
      </c>
    </row>
    <row r="11961" spans="1:3" x14ac:dyDescent="0.15">
      <c r="A11961" s="619" t="s">
        <v>1122</v>
      </c>
      <c r="B11961" s="618">
        <v>2013</v>
      </c>
      <c r="C11961" s="619" t="s">
        <v>1080</v>
      </c>
    </row>
    <row r="11962" spans="1:3" x14ac:dyDescent="0.15">
      <c r="A11962" s="618" t="s">
        <v>1122</v>
      </c>
      <c r="B11962" s="618">
        <v>2013</v>
      </c>
      <c r="C11962" s="619" t="s">
        <v>424</v>
      </c>
    </row>
    <row r="11963" spans="1:3" x14ac:dyDescent="0.15">
      <c r="A11963" s="619" t="s">
        <v>1122</v>
      </c>
      <c r="B11963" s="618">
        <v>2013</v>
      </c>
      <c r="C11963" s="619" t="s">
        <v>424</v>
      </c>
    </row>
    <row r="11964" spans="1:3" x14ac:dyDescent="0.15">
      <c r="A11964" s="619" t="s">
        <v>1122</v>
      </c>
      <c r="B11964" s="618">
        <v>2013</v>
      </c>
      <c r="C11964" s="619" t="s">
        <v>424</v>
      </c>
    </row>
    <row r="11965" spans="1:3" x14ac:dyDescent="0.15">
      <c r="A11965" s="619" t="s">
        <v>1122</v>
      </c>
      <c r="B11965" s="618">
        <v>2013</v>
      </c>
      <c r="C11965" s="619" t="s">
        <v>424</v>
      </c>
    </row>
    <row r="11966" spans="1:3" x14ac:dyDescent="0.15">
      <c r="A11966" s="618" t="s">
        <v>1122</v>
      </c>
      <c r="B11966" s="618">
        <v>2013</v>
      </c>
      <c r="C11966" s="619" t="s">
        <v>424</v>
      </c>
    </row>
    <row r="11967" spans="1:3" x14ac:dyDescent="0.15">
      <c r="A11967" s="618" t="s">
        <v>1122</v>
      </c>
      <c r="B11967" s="618">
        <v>2013</v>
      </c>
      <c r="C11967" s="619" t="s">
        <v>424</v>
      </c>
    </row>
    <row r="11968" spans="1:3" x14ac:dyDescent="0.15">
      <c r="A11968" s="619" t="s">
        <v>1122</v>
      </c>
      <c r="B11968" s="618">
        <v>2013</v>
      </c>
      <c r="C11968" s="619" t="s">
        <v>437</v>
      </c>
    </row>
    <row r="11969" spans="1:3" x14ac:dyDescent="0.15">
      <c r="A11969" s="619" t="s">
        <v>1122</v>
      </c>
      <c r="B11969" s="618">
        <v>2013</v>
      </c>
      <c r="C11969" s="619" t="s">
        <v>1103</v>
      </c>
    </row>
    <row r="11970" spans="1:3" x14ac:dyDescent="0.15">
      <c r="A11970" s="619" t="s">
        <v>1122</v>
      </c>
      <c r="B11970" s="618">
        <v>2013</v>
      </c>
      <c r="C11970" s="619" t="s">
        <v>1080</v>
      </c>
    </row>
    <row r="11971" spans="1:3" x14ac:dyDescent="0.15">
      <c r="A11971" s="619" t="s">
        <v>1122</v>
      </c>
      <c r="B11971" s="618">
        <v>2013</v>
      </c>
      <c r="C11971" s="619" t="s">
        <v>1105</v>
      </c>
    </row>
    <row r="11972" spans="1:3" x14ac:dyDescent="0.15">
      <c r="A11972" s="619" t="s">
        <v>1122</v>
      </c>
      <c r="B11972" s="618">
        <v>2013</v>
      </c>
      <c r="C11972" s="619" t="s">
        <v>1080</v>
      </c>
    </row>
    <row r="11973" spans="1:3" x14ac:dyDescent="0.15">
      <c r="A11973" s="619" t="s">
        <v>1122</v>
      </c>
      <c r="B11973" s="618">
        <v>2013</v>
      </c>
      <c r="C11973" s="619" t="s">
        <v>424</v>
      </c>
    </row>
    <row r="11974" spans="1:3" x14ac:dyDescent="0.15">
      <c r="A11974" s="619" t="s">
        <v>1122</v>
      </c>
      <c r="B11974" s="618">
        <v>2013</v>
      </c>
      <c r="C11974" s="619" t="s">
        <v>437</v>
      </c>
    </row>
    <row r="11975" spans="1:3" x14ac:dyDescent="0.15">
      <c r="A11975" s="619" t="s">
        <v>1122</v>
      </c>
      <c r="B11975" s="618">
        <v>2013</v>
      </c>
      <c r="C11975" s="619" t="s">
        <v>424</v>
      </c>
    </row>
    <row r="11976" spans="1:3" x14ac:dyDescent="0.15">
      <c r="A11976" s="619" t="s">
        <v>1122</v>
      </c>
      <c r="B11976" s="618">
        <v>2013</v>
      </c>
      <c r="C11976" s="619" t="s">
        <v>1080</v>
      </c>
    </row>
    <row r="11977" spans="1:3" x14ac:dyDescent="0.15">
      <c r="A11977" s="619" t="s">
        <v>1122</v>
      </c>
      <c r="B11977" s="618">
        <v>2013</v>
      </c>
      <c r="C11977" s="619" t="s">
        <v>424</v>
      </c>
    </row>
    <row r="11978" spans="1:3" x14ac:dyDescent="0.15">
      <c r="A11978" s="619" t="s">
        <v>1122</v>
      </c>
      <c r="B11978" s="618">
        <v>2013</v>
      </c>
      <c r="C11978" s="619" t="s">
        <v>1080</v>
      </c>
    </row>
    <row r="11979" spans="1:3" x14ac:dyDescent="0.15">
      <c r="A11979" s="619" t="s">
        <v>1122</v>
      </c>
      <c r="B11979" s="618">
        <v>2013</v>
      </c>
      <c r="C11979" s="619" t="s">
        <v>424</v>
      </c>
    </row>
    <row r="11980" spans="1:3" x14ac:dyDescent="0.15">
      <c r="A11980" s="619" t="s">
        <v>1122</v>
      </c>
      <c r="B11980" s="618">
        <v>2013</v>
      </c>
      <c r="C11980" s="619" t="s">
        <v>437</v>
      </c>
    </row>
    <row r="11981" spans="1:3" x14ac:dyDescent="0.15">
      <c r="A11981" s="619" t="s">
        <v>1122</v>
      </c>
      <c r="B11981" s="618">
        <v>2013</v>
      </c>
      <c r="C11981" s="619" t="s">
        <v>1103</v>
      </c>
    </row>
    <row r="11982" spans="1:3" x14ac:dyDescent="0.15">
      <c r="A11982" s="619" t="s">
        <v>1122</v>
      </c>
      <c r="B11982" s="618">
        <v>2013</v>
      </c>
      <c r="C11982" s="619" t="s">
        <v>437</v>
      </c>
    </row>
    <row r="11983" spans="1:3" x14ac:dyDescent="0.15">
      <c r="A11983" s="619" t="s">
        <v>1122</v>
      </c>
      <c r="B11983" s="618">
        <v>2013</v>
      </c>
      <c r="C11983" s="619" t="s">
        <v>424</v>
      </c>
    </row>
    <row r="11984" spans="1:3" x14ac:dyDescent="0.15">
      <c r="A11984" s="619" t="s">
        <v>1122</v>
      </c>
      <c r="B11984" s="618">
        <v>2013</v>
      </c>
      <c r="C11984" s="619" t="s">
        <v>424</v>
      </c>
    </row>
    <row r="11985" spans="1:3" x14ac:dyDescent="0.15">
      <c r="A11985" s="619" t="s">
        <v>1122</v>
      </c>
      <c r="B11985" s="618">
        <v>2013</v>
      </c>
      <c r="C11985" s="619" t="s">
        <v>424</v>
      </c>
    </row>
    <row r="11986" spans="1:3" x14ac:dyDescent="0.15">
      <c r="A11986" s="619" t="s">
        <v>1122</v>
      </c>
      <c r="B11986" s="618">
        <v>2013</v>
      </c>
      <c r="C11986" s="619" t="s">
        <v>424</v>
      </c>
    </row>
    <row r="11987" spans="1:3" x14ac:dyDescent="0.15">
      <c r="A11987" s="619" t="s">
        <v>1122</v>
      </c>
      <c r="B11987" s="618">
        <v>2013</v>
      </c>
      <c r="C11987" s="619" t="s">
        <v>1080</v>
      </c>
    </row>
    <row r="11988" spans="1:3" x14ac:dyDescent="0.15">
      <c r="A11988" s="619" t="s">
        <v>1122</v>
      </c>
      <c r="B11988" s="618">
        <v>2013</v>
      </c>
      <c r="C11988" s="619" t="s">
        <v>424</v>
      </c>
    </row>
    <row r="11989" spans="1:3" x14ac:dyDescent="0.15">
      <c r="A11989" s="619" t="s">
        <v>1122</v>
      </c>
      <c r="B11989" s="618">
        <v>2013</v>
      </c>
      <c r="C11989" s="619" t="s">
        <v>424</v>
      </c>
    </row>
    <row r="11990" spans="1:3" x14ac:dyDescent="0.15">
      <c r="A11990" s="619" t="s">
        <v>1122</v>
      </c>
      <c r="B11990" s="618">
        <v>2013</v>
      </c>
      <c r="C11990" s="619" t="s">
        <v>424</v>
      </c>
    </row>
    <row r="11991" spans="1:3" x14ac:dyDescent="0.15">
      <c r="A11991" s="619" t="s">
        <v>1122</v>
      </c>
      <c r="B11991" s="618">
        <v>2013</v>
      </c>
      <c r="C11991" s="619" t="s">
        <v>1080</v>
      </c>
    </row>
    <row r="11992" spans="1:3" x14ac:dyDescent="0.15">
      <c r="A11992" s="619" t="s">
        <v>1122</v>
      </c>
      <c r="B11992" s="618">
        <v>2013</v>
      </c>
      <c r="C11992" s="619" t="s">
        <v>424</v>
      </c>
    </row>
    <row r="11993" spans="1:3" x14ac:dyDescent="0.15">
      <c r="A11993" s="619" t="s">
        <v>1122</v>
      </c>
      <c r="B11993" s="618">
        <v>2013</v>
      </c>
      <c r="C11993" s="619" t="s">
        <v>437</v>
      </c>
    </row>
    <row r="11994" spans="1:3" x14ac:dyDescent="0.15">
      <c r="A11994" s="619" t="s">
        <v>1122</v>
      </c>
      <c r="B11994" s="618">
        <v>2013</v>
      </c>
      <c r="C11994" s="619" t="s">
        <v>424</v>
      </c>
    </row>
    <row r="11995" spans="1:3" x14ac:dyDescent="0.15">
      <c r="A11995" s="619" t="s">
        <v>1122</v>
      </c>
      <c r="B11995" s="618">
        <v>2013</v>
      </c>
      <c r="C11995" s="619" t="s">
        <v>424</v>
      </c>
    </row>
    <row r="11996" spans="1:3" x14ac:dyDescent="0.15">
      <c r="A11996" s="619" t="s">
        <v>1122</v>
      </c>
      <c r="B11996" s="618">
        <v>2013</v>
      </c>
      <c r="C11996" s="619" t="s">
        <v>424</v>
      </c>
    </row>
    <row r="11997" spans="1:3" x14ac:dyDescent="0.15">
      <c r="A11997" s="619" t="s">
        <v>1122</v>
      </c>
      <c r="B11997" s="618">
        <v>2013</v>
      </c>
      <c r="C11997" s="619" t="s">
        <v>424</v>
      </c>
    </row>
    <row r="11998" spans="1:3" x14ac:dyDescent="0.15">
      <c r="A11998" s="619" t="s">
        <v>1122</v>
      </c>
      <c r="B11998" s="618">
        <v>2013</v>
      </c>
      <c r="C11998" s="619" t="s">
        <v>437</v>
      </c>
    </row>
    <row r="11999" spans="1:3" x14ac:dyDescent="0.15">
      <c r="A11999" s="619" t="s">
        <v>1122</v>
      </c>
      <c r="B11999" s="618">
        <v>2013</v>
      </c>
      <c r="C11999" s="619" t="s">
        <v>424</v>
      </c>
    </row>
    <row r="12000" spans="1:3" x14ac:dyDescent="0.15">
      <c r="A12000" s="619" t="s">
        <v>1122</v>
      </c>
      <c r="B12000" s="618">
        <v>2013</v>
      </c>
      <c r="C12000" s="619" t="s">
        <v>424</v>
      </c>
    </row>
    <row r="12001" spans="1:3" x14ac:dyDescent="0.15">
      <c r="A12001" s="619" t="s">
        <v>1122</v>
      </c>
      <c r="B12001" s="618">
        <v>2013</v>
      </c>
      <c r="C12001" s="619" t="s">
        <v>1105</v>
      </c>
    </row>
    <row r="12002" spans="1:3" x14ac:dyDescent="0.15">
      <c r="A12002" s="619" t="s">
        <v>1122</v>
      </c>
      <c r="B12002" s="618">
        <v>2013</v>
      </c>
      <c r="C12002" s="619" t="s">
        <v>424</v>
      </c>
    </row>
    <row r="12003" spans="1:3" x14ac:dyDescent="0.15">
      <c r="A12003" s="619" t="s">
        <v>1122</v>
      </c>
      <c r="B12003" s="618">
        <v>2013</v>
      </c>
      <c r="C12003" s="619" t="s">
        <v>424</v>
      </c>
    </row>
    <row r="12004" spans="1:3" x14ac:dyDescent="0.15">
      <c r="A12004" s="619" t="s">
        <v>1122</v>
      </c>
      <c r="B12004" s="618">
        <v>2013</v>
      </c>
      <c r="C12004" s="619" t="s">
        <v>424</v>
      </c>
    </row>
    <row r="12005" spans="1:3" x14ac:dyDescent="0.15">
      <c r="A12005" s="619" t="s">
        <v>1122</v>
      </c>
      <c r="B12005" s="618">
        <v>2013</v>
      </c>
      <c r="C12005" s="619" t="s">
        <v>437</v>
      </c>
    </row>
    <row r="12006" spans="1:3" x14ac:dyDescent="0.15">
      <c r="A12006" s="619" t="s">
        <v>1122</v>
      </c>
      <c r="B12006" s="618">
        <v>2013</v>
      </c>
      <c r="C12006" s="619" t="s">
        <v>424</v>
      </c>
    </row>
    <row r="12007" spans="1:3" x14ac:dyDescent="0.15">
      <c r="A12007" s="619" t="s">
        <v>1122</v>
      </c>
      <c r="B12007" s="618">
        <v>2013</v>
      </c>
      <c r="C12007" s="619" t="s">
        <v>424</v>
      </c>
    </row>
    <row r="12008" spans="1:3" x14ac:dyDescent="0.15">
      <c r="A12008" s="619" t="s">
        <v>1122</v>
      </c>
      <c r="B12008" s="618">
        <v>2013</v>
      </c>
      <c r="C12008" s="619" t="s">
        <v>424</v>
      </c>
    </row>
    <row r="12009" spans="1:3" x14ac:dyDescent="0.15">
      <c r="A12009" s="619" t="s">
        <v>1122</v>
      </c>
      <c r="B12009" s="618">
        <v>2013</v>
      </c>
      <c r="C12009" s="619" t="s">
        <v>424</v>
      </c>
    </row>
    <row r="12010" spans="1:3" x14ac:dyDescent="0.15">
      <c r="A12010" s="619" t="s">
        <v>1122</v>
      </c>
      <c r="B12010" s="618">
        <v>2013</v>
      </c>
      <c r="C12010" s="619" t="s">
        <v>424</v>
      </c>
    </row>
    <row r="12011" spans="1:3" x14ac:dyDescent="0.15">
      <c r="A12011" s="619" t="s">
        <v>1122</v>
      </c>
      <c r="B12011" s="618">
        <v>2013</v>
      </c>
      <c r="C12011" s="619" t="s">
        <v>424</v>
      </c>
    </row>
    <row r="12012" spans="1:3" x14ac:dyDescent="0.15">
      <c r="A12012" s="619" t="s">
        <v>1122</v>
      </c>
      <c r="B12012" s="618">
        <v>2013</v>
      </c>
      <c r="C12012" s="619" t="s">
        <v>424</v>
      </c>
    </row>
    <row r="12013" spans="1:3" x14ac:dyDescent="0.15">
      <c r="A12013" s="619" t="s">
        <v>1122</v>
      </c>
      <c r="B12013" s="618">
        <v>2013</v>
      </c>
      <c r="C12013" s="619" t="s">
        <v>437</v>
      </c>
    </row>
    <row r="12014" spans="1:3" x14ac:dyDescent="0.15">
      <c r="A12014" s="619" t="s">
        <v>1122</v>
      </c>
      <c r="B12014" s="618">
        <v>2013</v>
      </c>
      <c r="C12014" s="619" t="s">
        <v>1104</v>
      </c>
    </row>
    <row r="12015" spans="1:3" x14ac:dyDescent="0.15">
      <c r="A12015" s="619" t="s">
        <v>1122</v>
      </c>
      <c r="B12015" s="618">
        <v>2013</v>
      </c>
      <c r="C12015" s="619" t="s">
        <v>1109</v>
      </c>
    </row>
    <row r="12016" spans="1:3" x14ac:dyDescent="0.15">
      <c r="A12016" s="619" t="s">
        <v>1122</v>
      </c>
      <c r="B12016" s="618">
        <v>2013</v>
      </c>
      <c r="C12016" s="619" t="s">
        <v>1109</v>
      </c>
    </row>
    <row r="12017" spans="1:3" x14ac:dyDescent="0.15">
      <c r="A12017" s="619" t="s">
        <v>1122</v>
      </c>
      <c r="B12017" s="618">
        <v>2013</v>
      </c>
      <c r="C12017" s="619" t="s">
        <v>1103</v>
      </c>
    </row>
    <row r="12018" spans="1:3" x14ac:dyDescent="0.15">
      <c r="A12018" s="619" t="s">
        <v>1122</v>
      </c>
      <c r="B12018" s="618">
        <v>2013</v>
      </c>
      <c r="C12018" s="619" t="s">
        <v>1107</v>
      </c>
    </row>
    <row r="12019" spans="1:3" x14ac:dyDescent="0.15">
      <c r="A12019" s="619" t="s">
        <v>1122</v>
      </c>
      <c r="B12019" s="618">
        <v>2013</v>
      </c>
      <c r="C12019" s="619" t="s">
        <v>1104</v>
      </c>
    </row>
    <row r="12020" spans="1:3" x14ac:dyDescent="0.15">
      <c r="A12020" s="619" t="s">
        <v>1122</v>
      </c>
      <c r="B12020" s="618">
        <v>2013</v>
      </c>
      <c r="C12020" s="619" t="s">
        <v>1107</v>
      </c>
    </row>
    <row r="12021" spans="1:3" x14ac:dyDescent="0.15">
      <c r="A12021" s="619" t="s">
        <v>1122</v>
      </c>
      <c r="B12021" s="618">
        <v>2013</v>
      </c>
      <c r="C12021" s="619" t="s">
        <v>1105</v>
      </c>
    </row>
    <row r="12022" spans="1:3" x14ac:dyDescent="0.15">
      <c r="A12022" s="619" t="s">
        <v>1122</v>
      </c>
      <c r="B12022" s="618">
        <v>2013</v>
      </c>
      <c r="C12022" s="619" t="s">
        <v>1105</v>
      </c>
    </row>
    <row r="12023" spans="1:3" x14ac:dyDescent="0.15">
      <c r="A12023" s="619" t="s">
        <v>1122</v>
      </c>
      <c r="B12023" s="618">
        <v>2013</v>
      </c>
      <c r="C12023" s="619" t="s">
        <v>1104</v>
      </c>
    </row>
    <row r="12024" spans="1:3" x14ac:dyDescent="0.15">
      <c r="A12024" s="619" t="s">
        <v>1122</v>
      </c>
      <c r="B12024" s="618">
        <v>2013</v>
      </c>
      <c r="C12024" s="619" t="s">
        <v>424</v>
      </c>
    </row>
    <row r="12025" spans="1:3" x14ac:dyDescent="0.15">
      <c r="A12025" s="618" t="s">
        <v>1122</v>
      </c>
      <c r="B12025" s="618">
        <v>2013</v>
      </c>
      <c r="C12025" s="619" t="s">
        <v>424</v>
      </c>
    </row>
    <row r="12026" spans="1:3" x14ac:dyDescent="0.15">
      <c r="A12026" s="619" t="s">
        <v>1122</v>
      </c>
      <c r="B12026" s="618">
        <v>2013</v>
      </c>
      <c r="C12026" s="619" t="s">
        <v>1107</v>
      </c>
    </row>
    <row r="12027" spans="1:3" x14ac:dyDescent="0.15">
      <c r="A12027" s="619" t="s">
        <v>1122</v>
      </c>
      <c r="B12027" s="618">
        <v>2013</v>
      </c>
      <c r="C12027" s="619" t="s">
        <v>1080</v>
      </c>
    </row>
    <row r="12028" spans="1:3" x14ac:dyDescent="0.15">
      <c r="A12028" s="619" t="s">
        <v>1122</v>
      </c>
      <c r="B12028" s="618">
        <v>2013</v>
      </c>
      <c r="C12028" s="619" t="s">
        <v>1110</v>
      </c>
    </row>
    <row r="12029" spans="1:3" x14ac:dyDescent="0.15">
      <c r="A12029" s="619" t="s">
        <v>1122</v>
      </c>
      <c r="B12029" s="618">
        <v>2013</v>
      </c>
      <c r="C12029" s="619" t="s">
        <v>1103</v>
      </c>
    </row>
    <row r="12030" spans="1:3" x14ac:dyDescent="0.15">
      <c r="A12030" s="619" t="s">
        <v>1122</v>
      </c>
      <c r="B12030" s="618">
        <v>2013</v>
      </c>
      <c r="C12030" s="619" t="s">
        <v>1101</v>
      </c>
    </row>
    <row r="12031" spans="1:3" x14ac:dyDescent="0.15">
      <c r="A12031" s="618" t="s">
        <v>1122</v>
      </c>
      <c r="B12031" s="618">
        <v>2013</v>
      </c>
      <c r="C12031" s="619" t="s">
        <v>1080</v>
      </c>
    </row>
    <row r="12032" spans="1:3" x14ac:dyDescent="0.15">
      <c r="A12032" s="619" t="s">
        <v>1122</v>
      </c>
      <c r="B12032" s="618">
        <v>2013</v>
      </c>
      <c r="C12032" s="619" t="s">
        <v>424</v>
      </c>
    </row>
    <row r="12033" spans="1:3" x14ac:dyDescent="0.15">
      <c r="A12033" s="619" t="s">
        <v>1122</v>
      </c>
      <c r="B12033" s="618">
        <v>2013</v>
      </c>
      <c r="C12033" s="619" t="s">
        <v>424</v>
      </c>
    </row>
    <row r="12034" spans="1:3" x14ac:dyDescent="0.15">
      <c r="A12034" s="619" t="s">
        <v>1122</v>
      </c>
      <c r="B12034" s="618">
        <v>2013</v>
      </c>
      <c r="C12034" s="619" t="s">
        <v>437</v>
      </c>
    </row>
    <row r="12035" spans="1:3" x14ac:dyDescent="0.15">
      <c r="A12035" s="619" t="s">
        <v>1122</v>
      </c>
      <c r="B12035" s="618">
        <v>2013</v>
      </c>
      <c r="C12035" s="619" t="s">
        <v>437</v>
      </c>
    </row>
    <row r="12036" spans="1:3" x14ac:dyDescent="0.15">
      <c r="A12036" s="619" t="s">
        <v>1122</v>
      </c>
      <c r="B12036" s="618">
        <v>2013</v>
      </c>
      <c r="C12036" s="619" t="s">
        <v>424</v>
      </c>
    </row>
    <row r="12037" spans="1:3" x14ac:dyDescent="0.15">
      <c r="A12037" s="619" t="s">
        <v>1122</v>
      </c>
      <c r="B12037" s="618">
        <v>2013</v>
      </c>
      <c r="C12037" s="619" t="s">
        <v>1101</v>
      </c>
    </row>
    <row r="12038" spans="1:3" x14ac:dyDescent="0.15">
      <c r="A12038" s="619" t="s">
        <v>1122</v>
      </c>
      <c r="B12038" s="618">
        <v>2013</v>
      </c>
      <c r="C12038" s="619" t="s">
        <v>1101</v>
      </c>
    </row>
    <row r="12039" spans="1:3" x14ac:dyDescent="0.15">
      <c r="A12039" s="619" t="s">
        <v>1122</v>
      </c>
      <c r="B12039" s="618">
        <v>2013</v>
      </c>
      <c r="C12039" s="619" t="s">
        <v>1101</v>
      </c>
    </row>
    <row r="12040" spans="1:3" x14ac:dyDescent="0.15">
      <c r="A12040" s="619" t="s">
        <v>1122</v>
      </c>
      <c r="B12040" s="618">
        <v>2013</v>
      </c>
      <c r="C12040" s="619" t="s">
        <v>1107</v>
      </c>
    </row>
    <row r="12041" spans="1:3" x14ac:dyDescent="0.15">
      <c r="A12041" s="619" t="s">
        <v>1122</v>
      </c>
      <c r="B12041" s="618">
        <v>2013</v>
      </c>
      <c r="C12041" s="619" t="s">
        <v>424</v>
      </c>
    </row>
    <row r="12042" spans="1:3" x14ac:dyDescent="0.15">
      <c r="A12042" s="619" t="s">
        <v>1122</v>
      </c>
      <c r="B12042" s="618">
        <v>2013</v>
      </c>
      <c r="C12042" s="619" t="s">
        <v>1101</v>
      </c>
    </row>
    <row r="12043" spans="1:3" x14ac:dyDescent="0.15">
      <c r="A12043" s="619" t="s">
        <v>1122</v>
      </c>
      <c r="B12043" s="618">
        <v>2013</v>
      </c>
      <c r="C12043" s="619" t="s">
        <v>1102</v>
      </c>
    </row>
    <row r="12044" spans="1:3" x14ac:dyDescent="0.15">
      <c r="A12044" s="619" t="s">
        <v>1122</v>
      </c>
      <c r="B12044" s="618">
        <v>2013</v>
      </c>
      <c r="C12044" s="619" t="s">
        <v>1102</v>
      </c>
    </row>
    <row r="12045" spans="1:3" x14ac:dyDescent="0.15">
      <c r="A12045" s="619" t="s">
        <v>1122</v>
      </c>
      <c r="B12045" s="618">
        <v>2013</v>
      </c>
      <c r="C12045" s="619" t="s">
        <v>424</v>
      </c>
    </row>
    <row r="12046" spans="1:3" x14ac:dyDescent="0.15">
      <c r="A12046" s="619" t="s">
        <v>1122</v>
      </c>
      <c r="B12046" s="618">
        <v>2013</v>
      </c>
      <c r="C12046" s="619" t="s">
        <v>424</v>
      </c>
    </row>
    <row r="12047" spans="1:3" x14ac:dyDescent="0.15">
      <c r="A12047" s="619" t="s">
        <v>1122</v>
      </c>
      <c r="B12047" s="618">
        <v>2013</v>
      </c>
      <c r="C12047" s="619" t="s">
        <v>437</v>
      </c>
    </row>
    <row r="12048" spans="1:3" x14ac:dyDescent="0.15">
      <c r="A12048" s="619" t="s">
        <v>1122</v>
      </c>
      <c r="B12048" s="618">
        <v>2013</v>
      </c>
      <c r="C12048" s="619" t="s">
        <v>1080</v>
      </c>
    </row>
    <row r="12049" spans="1:3" x14ac:dyDescent="0.15">
      <c r="A12049" s="619" t="s">
        <v>1122</v>
      </c>
      <c r="B12049" s="618">
        <v>2013</v>
      </c>
      <c r="C12049" s="619" t="s">
        <v>424</v>
      </c>
    </row>
    <row r="12050" spans="1:3" x14ac:dyDescent="0.15">
      <c r="A12050" s="619" t="s">
        <v>1122</v>
      </c>
      <c r="B12050" s="618">
        <v>2013</v>
      </c>
      <c r="C12050" s="619" t="s">
        <v>424</v>
      </c>
    </row>
    <row r="12051" spans="1:3" x14ac:dyDescent="0.15">
      <c r="A12051" s="619" t="s">
        <v>1122</v>
      </c>
      <c r="B12051" s="618">
        <v>2013</v>
      </c>
      <c r="C12051" s="619" t="s">
        <v>424</v>
      </c>
    </row>
    <row r="12052" spans="1:3" x14ac:dyDescent="0.15">
      <c r="A12052" s="619" t="s">
        <v>1122</v>
      </c>
      <c r="B12052" s="618">
        <v>2013</v>
      </c>
      <c r="C12052" s="619" t="s">
        <v>424</v>
      </c>
    </row>
    <row r="12053" spans="1:3" x14ac:dyDescent="0.15">
      <c r="A12053" s="619" t="s">
        <v>1122</v>
      </c>
      <c r="B12053" s="618">
        <v>2013</v>
      </c>
      <c r="C12053" s="619" t="s">
        <v>424</v>
      </c>
    </row>
    <row r="12054" spans="1:3" x14ac:dyDescent="0.15">
      <c r="A12054" s="619" t="s">
        <v>1122</v>
      </c>
      <c r="B12054" s="618">
        <v>2013</v>
      </c>
      <c r="C12054" s="619" t="s">
        <v>424</v>
      </c>
    </row>
    <row r="12055" spans="1:3" x14ac:dyDescent="0.15">
      <c r="A12055" s="619" t="s">
        <v>1122</v>
      </c>
      <c r="B12055" s="618">
        <v>2013</v>
      </c>
      <c r="C12055" s="619" t="s">
        <v>424</v>
      </c>
    </row>
    <row r="12056" spans="1:3" x14ac:dyDescent="0.15">
      <c r="A12056" s="619" t="s">
        <v>1122</v>
      </c>
      <c r="B12056" s="618">
        <v>2013</v>
      </c>
      <c r="C12056" s="619" t="s">
        <v>424</v>
      </c>
    </row>
    <row r="12057" spans="1:3" x14ac:dyDescent="0.15">
      <c r="A12057" s="619" t="s">
        <v>1122</v>
      </c>
      <c r="B12057" s="618">
        <v>2013</v>
      </c>
      <c r="C12057" s="619" t="s">
        <v>424</v>
      </c>
    </row>
    <row r="12058" spans="1:3" x14ac:dyDescent="0.15">
      <c r="A12058" s="619" t="s">
        <v>1122</v>
      </c>
      <c r="B12058" s="618">
        <v>2013</v>
      </c>
      <c r="C12058" s="619" t="s">
        <v>437</v>
      </c>
    </row>
    <row r="12059" spans="1:3" x14ac:dyDescent="0.15">
      <c r="A12059" s="619" t="s">
        <v>1122</v>
      </c>
      <c r="B12059" s="618">
        <v>2013</v>
      </c>
      <c r="C12059" s="619" t="s">
        <v>437</v>
      </c>
    </row>
    <row r="12060" spans="1:3" x14ac:dyDescent="0.15">
      <c r="A12060" s="618" t="s">
        <v>1122</v>
      </c>
      <c r="B12060" s="618">
        <v>2013</v>
      </c>
      <c r="C12060" s="619" t="s">
        <v>437</v>
      </c>
    </row>
    <row r="12061" spans="1:3" x14ac:dyDescent="0.15">
      <c r="A12061" s="619" t="s">
        <v>1122</v>
      </c>
      <c r="B12061" s="618">
        <v>2013</v>
      </c>
      <c r="C12061" s="619" t="s">
        <v>1107</v>
      </c>
    </row>
    <row r="12062" spans="1:3" x14ac:dyDescent="0.15">
      <c r="A12062" s="618" t="s">
        <v>1122</v>
      </c>
      <c r="B12062" s="618">
        <v>2013</v>
      </c>
      <c r="C12062" s="619" t="s">
        <v>1080</v>
      </c>
    </row>
    <row r="12063" spans="1:3" x14ac:dyDescent="0.15">
      <c r="A12063" s="619" t="s">
        <v>1122</v>
      </c>
      <c r="B12063" s="618">
        <v>2013</v>
      </c>
      <c r="C12063" s="619" t="s">
        <v>1104</v>
      </c>
    </row>
    <row r="12064" spans="1:3" x14ac:dyDescent="0.15">
      <c r="A12064" s="619" t="s">
        <v>1122</v>
      </c>
      <c r="B12064" s="618">
        <v>2013</v>
      </c>
      <c r="C12064" s="619" t="s">
        <v>437</v>
      </c>
    </row>
    <row r="12065" spans="1:3" x14ac:dyDescent="0.15">
      <c r="A12065" s="619" t="s">
        <v>1122</v>
      </c>
      <c r="B12065" s="618">
        <v>2013</v>
      </c>
      <c r="C12065" s="619" t="s">
        <v>424</v>
      </c>
    </row>
    <row r="12066" spans="1:3" x14ac:dyDescent="0.15">
      <c r="A12066" s="619" t="s">
        <v>1122</v>
      </c>
      <c r="B12066" s="618">
        <v>2013</v>
      </c>
      <c r="C12066" s="619" t="s">
        <v>424</v>
      </c>
    </row>
    <row r="12067" spans="1:3" x14ac:dyDescent="0.15">
      <c r="A12067" s="619" t="s">
        <v>1122</v>
      </c>
      <c r="B12067" s="618">
        <v>2013</v>
      </c>
      <c r="C12067" s="619" t="s">
        <v>1080</v>
      </c>
    </row>
    <row r="12068" spans="1:3" x14ac:dyDescent="0.15">
      <c r="A12068" s="619" t="s">
        <v>1122</v>
      </c>
      <c r="B12068" s="618">
        <v>2013</v>
      </c>
      <c r="C12068" s="619" t="s">
        <v>437</v>
      </c>
    </row>
    <row r="12069" spans="1:3" x14ac:dyDescent="0.15">
      <c r="A12069" s="619" t="s">
        <v>1122</v>
      </c>
      <c r="B12069" s="618">
        <v>2013</v>
      </c>
      <c r="C12069" s="619" t="s">
        <v>1080</v>
      </c>
    </row>
    <row r="12070" spans="1:3" x14ac:dyDescent="0.15">
      <c r="A12070" s="619" t="s">
        <v>1122</v>
      </c>
      <c r="B12070" s="618">
        <v>2013</v>
      </c>
      <c r="C12070" s="619" t="s">
        <v>1103</v>
      </c>
    </row>
    <row r="12071" spans="1:3" x14ac:dyDescent="0.15">
      <c r="A12071" s="618" t="s">
        <v>1122</v>
      </c>
      <c r="B12071" s="618">
        <v>2013</v>
      </c>
      <c r="C12071" s="619" t="s">
        <v>424</v>
      </c>
    </row>
    <row r="12072" spans="1:3" x14ac:dyDescent="0.15">
      <c r="A12072" s="618" t="s">
        <v>1122</v>
      </c>
      <c r="B12072" s="618">
        <v>2013</v>
      </c>
      <c r="C12072" s="619" t="s">
        <v>1103</v>
      </c>
    </row>
    <row r="12073" spans="1:3" x14ac:dyDescent="0.15">
      <c r="A12073" s="618" t="s">
        <v>1122</v>
      </c>
      <c r="B12073" s="618">
        <v>2013</v>
      </c>
      <c r="C12073" s="619" t="s">
        <v>424</v>
      </c>
    </row>
    <row r="12074" spans="1:3" x14ac:dyDescent="0.15">
      <c r="A12074" s="618" t="s">
        <v>1122</v>
      </c>
      <c r="B12074" s="618">
        <v>2013</v>
      </c>
      <c r="C12074" s="619" t="s">
        <v>424</v>
      </c>
    </row>
    <row r="12075" spans="1:3" x14ac:dyDescent="0.15">
      <c r="A12075" s="618" t="s">
        <v>1122</v>
      </c>
      <c r="B12075" s="618">
        <v>2013</v>
      </c>
      <c r="C12075" s="619" t="s">
        <v>1102</v>
      </c>
    </row>
    <row r="12076" spans="1:3" x14ac:dyDescent="0.15">
      <c r="A12076" s="618" t="s">
        <v>1122</v>
      </c>
      <c r="B12076" s="618">
        <v>2013</v>
      </c>
      <c r="C12076" s="619" t="s">
        <v>424</v>
      </c>
    </row>
    <row r="12077" spans="1:3" x14ac:dyDescent="0.15">
      <c r="A12077" s="618" t="s">
        <v>1122</v>
      </c>
      <c r="B12077" s="618">
        <v>2013</v>
      </c>
      <c r="C12077" s="619" t="s">
        <v>1102</v>
      </c>
    </row>
    <row r="12078" spans="1:3" x14ac:dyDescent="0.15">
      <c r="A12078" s="618" t="s">
        <v>1122</v>
      </c>
      <c r="B12078" s="618">
        <v>2013</v>
      </c>
      <c r="C12078" s="619" t="s">
        <v>424</v>
      </c>
    </row>
    <row r="12079" spans="1:3" x14ac:dyDescent="0.15">
      <c r="A12079" s="618" t="s">
        <v>1122</v>
      </c>
      <c r="B12079" s="618">
        <v>2013</v>
      </c>
      <c r="C12079" s="619" t="s">
        <v>1102</v>
      </c>
    </row>
    <row r="12080" spans="1:3" x14ac:dyDescent="0.15">
      <c r="A12080" s="618" t="s">
        <v>1122</v>
      </c>
      <c r="B12080" s="618">
        <v>2013</v>
      </c>
      <c r="C12080" s="619" t="s">
        <v>1102</v>
      </c>
    </row>
    <row r="12081" spans="1:3" x14ac:dyDescent="0.15">
      <c r="A12081" s="618" t="s">
        <v>1122</v>
      </c>
      <c r="B12081" s="618">
        <v>2013</v>
      </c>
      <c r="C12081" s="619" t="s">
        <v>424</v>
      </c>
    </row>
    <row r="12082" spans="1:3" x14ac:dyDescent="0.15">
      <c r="A12082" s="618" t="s">
        <v>1122</v>
      </c>
      <c r="B12082" s="618">
        <v>2013</v>
      </c>
      <c r="C12082" s="619" t="s">
        <v>424</v>
      </c>
    </row>
    <row r="12083" spans="1:3" x14ac:dyDescent="0.15">
      <c r="A12083" s="618" t="s">
        <v>1122</v>
      </c>
      <c r="B12083" s="618">
        <v>2013</v>
      </c>
      <c r="C12083" s="619" t="s">
        <v>424</v>
      </c>
    </row>
    <row r="12084" spans="1:3" x14ac:dyDescent="0.15">
      <c r="A12084" s="618" t="s">
        <v>1122</v>
      </c>
      <c r="B12084" s="618">
        <v>2013</v>
      </c>
      <c r="C12084" s="619" t="s">
        <v>1102</v>
      </c>
    </row>
    <row r="12085" spans="1:3" x14ac:dyDescent="0.15">
      <c r="A12085" s="618" t="s">
        <v>1122</v>
      </c>
      <c r="B12085" s="618">
        <v>2013</v>
      </c>
      <c r="C12085" s="619" t="s">
        <v>424</v>
      </c>
    </row>
    <row r="12086" spans="1:3" x14ac:dyDescent="0.15">
      <c r="A12086" s="618" t="s">
        <v>1122</v>
      </c>
      <c r="B12086" s="618">
        <v>2013</v>
      </c>
      <c r="C12086" s="619" t="s">
        <v>424</v>
      </c>
    </row>
    <row r="12087" spans="1:3" x14ac:dyDescent="0.15">
      <c r="A12087" s="618" t="s">
        <v>1122</v>
      </c>
      <c r="B12087" s="618">
        <v>2013</v>
      </c>
      <c r="C12087" s="619" t="s">
        <v>1103</v>
      </c>
    </row>
    <row r="12088" spans="1:3" x14ac:dyDescent="0.15">
      <c r="A12088" s="618" t="s">
        <v>1122</v>
      </c>
      <c r="B12088" s="618">
        <v>2013</v>
      </c>
      <c r="C12088" s="619" t="s">
        <v>1080</v>
      </c>
    </row>
    <row r="12089" spans="1:3" x14ac:dyDescent="0.15">
      <c r="A12089" s="618" t="s">
        <v>1122</v>
      </c>
      <c r="B12089" s="618">
        <v>2013</v>
      </c>
      <c r="C12089" s="619" t="s">
        <v>1080</v>
      </c>
    </row>
    <row r="12090" spans="1:3" x14ac:dyDescent="0.15">
      <c r="A12090" s="618" t="s">
        <v>1122</v>
      </c>
      <c r="B12090" s="618">
        <v>2013</v>
      </c>
      <c r="C12090" s="619" t="s">
        <v>1102</v>
      </c>
    </row>
    <row r="12091" spans="1:3" x14ac:dyDescent="0.15">
      <c r="A12091" s="618" t="s">
        <v>1122</v>
      </c>
      <c r="B12091" s="618">
        <v>2013</v>
      </c>
      <c r="C12091" s="619" t="s">
        <v>437</v>
      </c>
    </row>
    <row r="12092" spans="1:3" x14ac:dyDescent="0.15">
      <c r="A12092" s="618" t="s">
        <v>1122</v>
      </c>
      <c r="B12092" s="618">
        <v>2013</v>
      </c>
      <c r="C12092" s="619" t="s">
        <v>424</v>
      </c>
    </row>
    <row r="12093" spans="1:3" x14ac:dyDescent="0.15">
      <c r="A12093" s="618" t="s">
        <v>1122</v>
      </c>
      <c r="B12093" s="618">
        <v>2013</v>
      </c>
      <c r="C12093" s="619" t="s">
        <v>1103</v>
      </c>
    </row>
    <row r="12094" spans="1:3" x14ac:dyDescent="0.15">
      <c r="A12094" s="618" t="s">
        <v>1122</v>
      </c>
      <c r="B12094" s="618">
        <v>2013</v>
      </c>
      <c r="C12094" s="619" t="s">
        <v>1103</v>
      </c>
    </row>
    <row r="12095" spans="1:3" x14ac:dyDescent="0.15">
      <c r="A12095" s="618" t="s">
        <v>1122</v>
      </c>
      <c r="B12095" s="618">
        <v>2013</v>
      </c>
      <c r="C12095" s="619" t="s">
        <v>424</v>
      </c>
    </row>
    <row r="12096" spans="1:3" x14ac:dyDescent="0.15">
      <c r="A12096" s="619" t="s">
        <v>1122</v>
      </c>
      <c r="B12096" s="618">
        <v>2013</v>
      </c>
      <c r="C12096" s="619" t="s">
        <v>437</v>
      </c>
    </row>
    <row r="12097" spans="1:3" x14ac:dyDescent="0.15">
      <c r="A12097" s="619" t="s">
        <v>1122</v>
      </c>
      <c r="B12097" s="618">
        <v>2013</v>
      </c>
      <c r="C12097" s="619" t="s">
        <v>1103</v>
      </c>
    </row>
    <row r="12098" spans="1:3" x14ac:dyDescent="0.15">
      <c r="A12098" s="619" t="s">
        <v>1122</v>
      </c>
      <c r="B12098" s="618">
        <v>2013</v>
      </c>
      <c r="C12098" s="619" t="s">
        <v>424</v>
      </c>
    </row>
    <row r="12099" spans="1:3" x14ac:dyDescent="0.15">
      <c r="A12099" s="618" t="s">
        <v>1122</v>
      </c>
      <c r="B12099" s="618">
        <v>2013</v>
      </c>
      <c r="C12099" s="619" t="s">
        <v>424</v>
      </c>
    </row>
    <row r="12100" spans="1:3" x14ac:dyDescent="0.15">
      <c r="A12100" s="618" t="s">
        <v>1122</v>
      </c>
      <c r="B12100" s="618">
        <v>2013</v>
      </c>
      <c r="C12100" s="619" t="s">
        <v>1103</v>
      </c>
    </row>
    <row r="12101" spans="1:3" x14ac:dyDescent="0.15">
      <c r="A12101" s="618" t="s">
        <v>1122</v>
      </c>
      <c r="B12101" s="618">
        <v>2013</v>
      </c>
      <c r="C12101" s="619" t="s">
        <v>424</v>
      </c>
    </row>
    <row r="12102" spans="1:3" x14ac:dyDescent="0.15">
      <c r="A12102" s="619" t="s">
        <v>1122</v>
      </c>
      <c r="B12102" s="618">
        <v>2013</v>
      </c>
      <c r="C12102" s="619" t="s">
        <v>424</v>
      </c>
    </row>
    <row r="12103" spans="1:3" x14ac:dyDescent="0.15">
      <c r="A12103" s="618" t="s">
        <v>1122</v>
      </c>
      <c r="B12103" s="618">
        <v>2013</v>
      </c>
      <c r="C12103" s="619" t="s">
        <v>1103</v>
      </c>
    </row>
    <row r="12104" spans="1:3" x14ac:dyDescent="0.15">
      <c r="A12104" s="618" t="s">
        <v>1122</v>
      </c>
      <c r="B12104" s="618">
        <v>2013</v>
      </c>
      <c r="C12104" s="619" t="s">
        <v>1103</v>
      </c>
    </row>
    <row r="12105" spans="1:3" x14ac:dyDescent="0.15">
      <c r="A12105" s="618" t="s">
        <v>1122</v>
      </c>
      <c r="B12105" s="618">
        <v>2013</v>
      </c>
      <c r="C12105" s="619" t="s">
        <v>424</v>
      </c>
    </row>
    <row r="12106" spans="1:3" x14ac:dyDescent="0.15">
      <c r="A12106" s="618" t="s">
        <v>1122</v>
      </c>
      <c r="B12106" s="618">
        <v>2013</v>
      </c>
      <c r="C12106" s="619" t="s">
        <v>1102</v>
      </c>
    </row>
    <row r="12107" spans="1:3" x14ac:dyDescent="0.15">
      <c r="A12107" s="618" t="s">
        <v>1122</v>
      </c>
      <c r="B12107" s="618">
        <v>2013</v>
      </c>
      <c r="C12107" s="619" t="s">
        <v>1080</v>
      </c>
    </row>
    <row r="12108" spans="1:3" x14ac:dyDescent="0.15">
      <c r="A12108" s="618" t="s">
        <v>1122</v>
      </c>
      <c r="B12108" s="618">
        <v>2013</v>
      </c>
      <c r="C12108" s="619" t="s">
        <v>1080</v>
      </c>
    </row>
    <row r="12109" spans="1:3" x14ac:dyDescent="0.15">
      <c r="A12109" s="619" t="s">
        <v>1122</v>
      </c>
      <c r="B12109" s="618">
        <v>2013</v>
      </c>
      <c r="C12109" s="619" t="s">
        <v>424</v>
      </c>
    </row>
    <row r="12110" spans="1:3" x14ac:dyDescent="0.15">
      <c r="A12110" s="618" t="s">
        <v>1122</v>
      </c>
      <c r="B12110" s="618">
        <v>2013</v>
      </c>
      <c r="C12110" s="619" t="s">
        <v>424</v>
      </c>
    </row>
    <row r="12111" spans="1:3" x14ac:dyDescent="0.15">
      <c r="A12111" s="618" t="s">
        <v>1122</v>
      </c>
      <c r="B12111" s="618">
        <v>2013</v>
      </c>
      <c r="C12111" s="619" t="s">
        <v>424</v>
      </c>
    </row>
    <row r="12112" spans="1:3" x14ac:dyDescent="0.15">
      <c r="A12112" s="618" t="s">
        <v>1122</v>
      </c>
      <c r="B12112" s="618">
        <v>2013</v>
      </c>
      <c r="C12112" s="619" t="s">
        <v>437</v>
      </c>
    </row>
    <row r="12113" spans="1:3" x14ac:dyDescent="0.15">
      <c r="A12113" s="618" t="s">
        <v>1122</v>
      </c>
      <c r="B12113" s="618">
        <v>2013</v>
      </c>
      <c r="C12113" s="619" t="s">
        <v>424</v>
      </c>
    </row>
    <row r="12114" spans="1:3" x14ac:dyDescent="0.15">
      <c r="A12114" s="618" t="s">
        <v>1122</v>
      </c>
      <c r="B12114" s="618">
        <v>2013</v>
      </c>
      <c r="C12114" s="619" t="s">
        <v>424</v>
      </c>
    </row>
    <row r="12115" spans="1:3" x14ac:dyDescent="0.15">
      <c r="A12115" s="618" t="s">
        <v>1122</v>
      </c>
      <c r="B12115" s="618">
        <v>2013</v>
      </c>
      <c r="C12115" s="619" t="s">
        <v>424</v>
      </c>
    </row>
    <row r="12116" spans="1:3" x14ac:dyDescent="0.15">
      <c r="A12116" s="618" t="s">
        <v>1122</v>
      </c>
      <c r="B12116" s="618">
        <v>2013</v>
      </c>
      <c r="C12116" s="619" t="s">
        <v>424</v>
      </c>
    </row>
    <row r="12117" spans="1:3" x14ac:dyDescent="0.15">
      <c r="A12117" s="618" t="s">
        <v>1122</v>
      </c>
      <c r="B12117" s="618">
        <v>2013</v>
      </c>
      <c r="C12117" s="619" t="s">
        <v>424</v>
      </c>
    </row>
    <row r="12118" spans="1:3" x14ac:dyDescent="0.15">
      <c r="A12118" s="618" t="s">
        <v>1122</v>
      </c>
      <c r="B12118" s="618">
        <v>2013</v>
      </c>
      <c r="C12118" s="619" t="s">
        <v>1080</v>
      </c>
    </row>
    <row r="12119" spans="1:3" x14ac:dyDescent="0.15">
      <c r="A12119" s="618" t="s">
        <v>1122</v>
      </c>
      <c r="B12119" s="618">
        <v>2013</v>
      </c>
      <c r="C12119" s="619" t="s">
        <v>437</v>
      </c>
    </row>
    <row r="12120" spans="1:3" x14ac:dyDescent="0.15">
      <c r="A12120" s="618" t="s">
        <v>1122</v>
      </c>
      <c r="B12120" s="618">
        <v>2013</v>
      </c>
      <c r="C12120" s="619" t="s">
        <v>424</v>
      </c>
    </row>
    <row r="12121" spans="1:3" x14ac:dyDescent="0.15">
      <c r="A12121" s="618" t="s">
        <v>1122</v>
      </c>
      <c r="B12121" s="618">
        <v>2013</v>
      </c>
      <c r="C12121" s="619" t="s">
        <v>424</v>
      </c>
    </row>
    <row r="12122" spans="1:3" x14ac:dyDescent="0.15">
      <c r="A12122" s="618" t="s">
        <v>1122</v>
      </c>
      <c r="B12122" s="618">
        <v>2013</v>
      </c>
      <c r="C12122" s="619" t="s">
        <v>1080</v>
      </c>
    </row>
    <row r="12123" spans="1:3" x14ac:dyDescent="0.15">
      <c r="A12123" s="618" t="s">
        <v>1122</v>
      </c>
      <c r="B12123" s="618">
        <v>2013</v>
      </c>
      <c r="C12123" s="619" t="s">
        <v>424</v>
      </c>
    </row>
    <row r="12124" spans="1:3" x14ac:dyDescent="0.15">
      <c r="A12124" s="618" t="s">
        <v>1122</v>
      </c>
      <c r="B12124" s="618">
        <v>2013</v>
      </c>
      <c r="C12124" s="619" t="s">
        <v>1080</v>
      </c>
    </row>
    <row r="12125" spans="1:3" x14ac:dyDescent="0.15">
      <c r="A12125" s="619" t="s">
        <v>1122</v>
      </c>
      <c r="B12125" s="618">
        <v>2013</v>
      </c>
      <c r="C12125" s="619" t="s">
        <v>424</v>
      </c>
    </row>
    <row r="12126" spans="1:3" x14ac:dyDescent="0.15">
      <c r="A12126" s="618" t="s">
        <v>1122</v>
      </c>
      <c r="B12126" s="618">
        <v>2013</v>
      </c>
      <c r="C12126" s="619" t="s">
        <v>424</v>
      </c>
    </row>
    <row r="12127" spans="1:3" x14ac:dyDescent="0.15">
      <c r="A12127" s="619" t="s">
        <v>1122</v>
      </c>
      <c r="B12127" s="618">
        <v>2013</v>
      </c>
      <c r="C12127" s="619" t="s">
        <v>424</v>
      </c>
    </row>
    <row r="12128" spans="1:3" x14ac:dyDescent="0.15">
      <c r="A12128" s="619" t="s">
        <v>1122</v>
      </c>
      <c r="B12128" s="618">
        <v>2013</v>
      </c>
      <c r="C12128" s="619" t="s">
        <v>424</v>
      </c>
    </row>
    <row r="12129" spans="1:3" x14ac:dyDescent="0.15">
      <c r="A12129" s="618" t="s">
        <v>1122</v>
      </c>
      <c r="B12129" s="618">
        <v>2013</v>
      </c>
      <c r="C12129" s="619" t="s">
        <v>437</v>
      </c>
    </row>
    <row r="12130" spans="1:3" x14ac:dyDescent="0.15">
      <c r="A12130" s="618" t="s">
        <v>1122</v>
      </c>
      <c r="B12130" s="618">
        <v>2013</v>
      </c>
      <c r="C12130" s="619" t="s">
        <v>424</v>
      </c>
    </row>
    <row r="12131" spans="1:3" x14ac:dyDescent="0.15">
      <c r="A12131" s="618" t="s">
        <v>1122</v>
      </c>
      <c r="B12131" s="618">
        <v>2013</v>
      </c>
      <c r="C12131" s="619" t="s">
        <v>1080</v>
      </c>
    </row>
    <row r="12132" spans="1:3" x14ac:dyDescent="0.15">
      <c r="A12132" s="618" t="s">
        <v>1122</v>
      </c>
      <c r="B12132" s="618">
        <v>2013</v>
      </c>
      <c r="C12132" s="619" t="s">
        <v>424</v>
      </c>
    </row>
    <row r="12133" spans="1:3" x14ac:dyDescent="0.15">
      <c r="A12133" s="618" t="s">
        <v>1122</v>
      </c>
      <c r="B12133" s="618">
        <v>2013</v>
      </c>
      <c r="C12133" s="619" t="s">
        <v>424</v>
      </c>
    </row>
    <row r="12134" spans="1:3" x14ac:dyDescent="0.15">
      <c r="A12134" s="618" t="s">
        <v>1122</v>
      </c>
      <c r="B12134" s="618">
        <v>2013</v>
      </c>
      <c r="C12134" s="619" t="s">
        <v>424</v>
      </c>
    </row>
    <row r="12135" spans="1:3" x14ac:dyDescent="0.15">
      <c r="A12135" s="618" t="s">
        <v>1122</v>
      </c>
      <c r="B12135" s="618">
        <v>2013</v>
      </c>
      <c r="C12135" s="619" t="s">
        <v>437</v>
      </c>
    </row>
    <row r="12136" spans="1:3" x14ac:dyDescent="0.15">
      <c r="A12136" s="619" t="s">
        <v>1122</v>
      </c>
      <c r="B12136" s="618">
        <v>2013</v>
      </c>
      <c r="C12136" s="619" t="s">
        <v>437</v>
      </c>
    </row>
    <row r="12137" spans="1:3" x14ac:dyDescent="0.15">
      <c r="A12137" s="618" t="s">
        <v>1122</v>
      </c>
      <c r="B12137" s="618">
        <v>2013</v>
      </c>
      <c r="C12137" s="619" t="s">
        <v>1102</v>
      </c>
    </row>
    <row r="12138" spans="1:3" x14ac:dyDescent="0.15">
      <c r="A12138" s="618" t="s">
        <v>1122</v>
      </c>
      <c r="B12138" s="618">
        <v>2013</v>
      </c>
      <c r="C12138" s="619" t="s">
        <v>424</v>
      </c>
    </row>
    <row r="12139" spans="1:3" x14ac:dyDescent="0.15">
      <c r="A12139" s="618" t="s">
        <v>1122</v>
      </c>
      <c r="B12139" s="618">
        <v>2013</v>
      </c>
      <c r="C12139" s="619" t="s">
        <v>437</v>
      </c>
    </row>
    <row r="12140" spans="1:3" x14ac:dyDescent="0.15">
      <c r="A12140" s="618" t="s">
        <v>1122</v>
      </c>
      <c r="B12140" s="618">
        <v>2013</v>
      </c>
      <c r="C12140" s="619" t="s">
        <v>437</v>
      </c>
    </row>
    <row r="12141" spans="1:3" x14ac:dyDescent="0.15">
      <c r="A12141" s="618" t="s">
        <v>1122</v>
      </c>
      <c r="B12141" s="618">
        <v>2013</v>
      </c>
      <c r="C12141" s="619" t="s">
        <v>424</v>
      </c>
    </row>
    <row r="12142" spans="1:3" x14ac:dyDescent="0.15">
      <c r="A12142" s="618" t="s">
        <v>1122</v>
      </c>
      <c r="B12142" s="618">
        <v>2013</v>
      </c>
      <c r="C12142" s="619" t="s">
        <v>424</v>
      </c>
    </row>
    <row r="12143" spans="1:3" x14ac:dyDescent="0.15">
      <c r="A12143" s="619" t="s">
        <v>1122</v>
      </c>
      <c r="B12143" s="618">
        <v>2013</v>
      </c>
      <c r="C12143" s="619" t="s">
        <v>424</v>
      </c>
    </row>
    <row r="12144" spans="1:3" x14ac:dyDescent="0.15">
      <c r="A12144" s="619" t="s">
        <v>1122</v>
      </c>
      <c r="B12144" s="618">
        <v>2013</v>
      </c>
      <c r="C12144" s="619" t="s">
        <v>437</v>
      </c>
    </row>
    <row r="12145" spans="1:3" x14ac:dyDescent="0.15">
      <c r="A12145" s="619" t="s">
        <v>1122</v>
      </c>
      <c r="B12145" s="618">
        <v>2013</v>
      </c>
      <c r="C12145" s="619" t="s">
        <v>424</v>
      </c>
    </row>
    <row r="12146" spans="1:3" x14ac:dyDescent="0.15">
      <c r="A12146" s="619" t="s">
        <v>1122</v>
      </c>
      <c r="B12146" s="618">
        <v>2013</v>
      </c>
      <c r="C12146" s="619" t="s">
        <v>424</v>
      </c>
    </row>
    <row r="12147" spans="1:3" x14ac:dyDescent="0.15">
      <c r="A12147" s="619" t="s">
        <v>1122</v>
      </c>
      <c r="B12147" s="618">
        <v>2013</v>
      </c>
      <c r="C12147" s="619" t="s">
        <v>424</v>
      </c>
    </row>
    <row r="12148" spans="1:3" x14ac:dyDescent="0.15">
      <c r="A12148" s="619" t="s">
        <v>1122</v>
      </c>
      <c r="B12148" s="618">
        <v>2013</v>
      </c>
      <c r="C12148" s="619" t="s">
        <v>1080</v>
      </c>
    </row>
    <row r="12149" spans="1:3" x14ac:dyDescent="0.15">
      <c r="A12149" s="619" t="s">
        <v>1122</v>
      </c>
      <c r="B12149" s="618">
        <v>2013</v>
      </c>
      <c r="C12149" s="619" t="s">
        <v>424</v>
      </c>
    </row>
    <row r="12150" spans="1:3" x14ac:dyDescent="0.15">
      <c r="A12150" s="619" t="s">
        <v>1122</v>
      </c>
      <c r="B12150" s="618">
        <v>2013</v>
      </c>
      <c r="C12150" s="619" t="s">
        <v>424</v>
      </c>
    </row>
    <row r="12151" spans="1:3" x14ac:dyDescent="0.15">
      <c r="A12151" s="619" t="s">
        <v>1122</v>
      </c>
      <c r="B12151" s="618">
        <v>2013</v>
      </c>
      <c r="C12151" s="619" t="s">
        <v>1117</v>
      </c>
    </row>
    <row r="12152" spans="1:3" x14ac:dyDescent="0.15">
      <c r="A12152" s="619" t="s">
        <v>1122</v>
      </c>
      <c r="B12152" s="618">
        <v>2013</v>
      </c>
      <c r="C12152" s="619" t="s">
        <v>424</v>
      </c>
    </row>
    <row r="12153" spans="1:3" x14ac:dyDescent="0.15">
      <c r="A12153" s="619" t="s">
        <v>1122</v>
      </c>
      <c r="B12153" s="618">
        <v>2013</v>
      </c>
      <c r="C12153" s="619" t="s">
        <v>424</v>
      </c>
    </row>
    <row r="12154" spans="1:3" x14ac:dyDescent="0.15">
      <c r="A12154" s="619" t="s">
        <v>1122</v>
      </c>
      <c r="B12154" s="618">
        <v>2013</v>
      </c>
      <c r="C12154" s="619" t="s">
        <v>424</v>
      </c>
    </row>
    <row r="12155" spans="1:3" x14ac:dyDescent="0.15">
      <c r="A12155" s="619" t="s">
        <v>1122</v>
      </c>
      <c r="B12155" s="618">
        <v>2013</v>
      </c>
      <c r="C12155" s="619" t="s">
        <v>424</v>
      </c>
    </row>
    <row r="12156" spans="1:3" x14ac:dyDescent="0.15">
      <c r="A12156" s="619" t="s">
        <v>1122</v>
      </c>
      <c r="B12156" s="618">
        <v>2013</v>
      </c>
      <c r="C12156" s="619" t="s">
        <v>437</v>
      </c>
    </row>
    <row r="12157" spans="1:3" x14ac:dyDescent="0.15">
      <c r="A12157" s="619" t="s">
        <v>1122</v>
      </c>
      <c r="B12157" s="618">
        <v>2013</v>
      </c>
      <c r="C12157" s="619" t="s">
        <v>424</v>
      </c>
    </row>
    <row r="12158" spans="1:3" x14ac:dyDescent="0.15">
      <c r="A12158" s="619" t="s">
        <v>1122</v>
      </c>
      <c r="B12158" s="618">
        <v>2013</v>
      </c>
      <c r="C12158" s="619" t="s">
        <v>437</v>
      </c>
    </row>
    <row r="12159" spans="1:3" x14ac:dyDescent="0.15">
      <c r="A12159" s="619" t="s">
        <v>1122</v>
      </c>
      <c r="B12159" s="618">
        <v>2013</v>
      </c>
      <c r="C12159" s="619" t="s">
        <v>424</v>
      </c>
    </row>
    <row r="12160" spans="1:3" x14ac:dyDescent="0.15">
      <c r="A12160" s="619" t="s">
        <v>1122</v>
      </c>
      <c r="B12160" s="618">
        <v>2013</v>
      </c>
      <c r="C12160" s="619" t="s">
        <v>437</v>
      </c>
    </row>
    <row r="12161" spans="1:3" x14ac:dyDescent="0.15">
      <c r="A12161" s="619" t="s">
        <v>1122</v>
      </c>
      <c r="B12161" s="618">
        <v>2013</v>
      </c>
      <c r="C12161" s="619" t="s">
        <v>424</v>
      </c>
    </row>
    <row r="12162" spans="1:3" x14ac:dyDescent="0.15">
      <c r="A12162" s="618" t="s">
        <v>1122</v>
      </c>
      <c r="B12162" s="618">
        <v>2013</v>
      </c>
      <c r="C12162" s="619" t="s">
        <v>424</v>
      </c>
    </row>
    <row r="12163" spans="1:3" x14ac:dyDescent="0.15">
      <c r="A12163" s="618" t="s">
        <v>1122</v>
      </c>
      <c r="B12163" s="618">
        <v>2013</v>
      </c>
      <c r="C12163" s="619" t="s">
        <v>1102</v>
      </c>
    </row>
    <row r="12164" spans="1:3" x14ac:dyDescent="0.15">
      <c r="A12164" s="618" t="s">
        <v>1122</v>
      </c>
      <c r="B12164" s="618">
        <v>2013</v>
      </c>
      <c r="C12164" s="619" t="s">
        <v>1107</v>
      </c>
    </row>
    <row r="12165" spans="1:3" x14ac:dyDescent="0.15">
      <c r="A12165" s="618" t="s">
        <v>1122</v>
      </c>
      <c r="B12165" s="618">
        <v>2013</v>
      </c>
      <c r="C12165" s="619" t="s">
        <v>1105</v>
      </c>
    </row>
    <row r="12166" spans="1:3" x14ac:dyDescent="0.15">
      <c r="A12166" s="618" t="s">
        <v>1122</v>
      </c>
      <c r="B12166" s="618">
        <v>2013</v>
      </c>
      <c r="C12166" s="619" t="s">
        <v>1102</v>
      </c>
    </row>
    <row r="12167" spans="1:3" x14ac:dyDescent="0.15">
      <c r="A12167" s="618" t="s">
        <v>1122</v>
      </c>
      <c r="B12167" s="618">
        <v>2013</v>
      </c>
      <c r="C12167" s="619" t="s">
        <v>424</v>
      </c>
    </row>
    <row r="12168" spans="1:3" x14ac:dyDescent="0.15">
      <c r="A12168" s="618" t="s">
        <v>1122</v>
      </c>
      <c r="B12168" s="618">
        <v>2013</v>
      </c>
      <c r="C12168" s="619" t="s">
        <v>424</v>
      </c>
    </row>
    <row r="12169" spans="1:3" x14ac:dyDescent="0.15">
      <c r="A12169" s="618" t="s">
        <v>1122</v>
      </c>
      <c r="B12169" s="618">
        <v>2013</v>
      </c>
      <c r="C12169" s="619" t="s">
        <v>1102</v>
      </c>
    </row>
    <row r="12170" spans="1:3" x14ac:dyDescent="0.15">
      <c r="A12170" s="618" t="s">
        <v>1122</v>
      </c>
      <c r="B12170" s="618">
        <v>2013</v>
      </c>
      <c r="C12170" s="619" t="s">
        <v>1117</v>
      </c>
    </row>
    <row r="12171" spans="1:3" x14ac:dyDescent="0.15">
      <c r="A12171" s="618" t="s">
        <v>1122</v>
      </c>
      <c r="B12171" s="618">
        <v>2013</v>
      </c>
      <c r="C12171" s="619" t="s">
        <v>1080</v>
      </c>
    </row>
    <row r="12172" spans="1:3" x14ac:dyDescent="0.15">
      <c r="A12172" s="618" t="s">
        <v>1122</v>
      </c>
      <c r="B12172" s="618">
        <v>2013</v>
      </c>
      <c r="C12172" s="619" t="s">
        <v>1080</v>
      </c>
    </row>
    <row r="12173" spans="1:3" x14ac:dyDescent="0.15">
      <c r="A12173" s="618" t="s">
        <v>1122</v>
      </c>
      <c r="B12173" s="618">
        <v>2013</v>
      </c>
      <c r="C12173" s="619" t="s">
        <v>424</v>
      </c>
    </row>
    <row r="12174" spans="1:3" x14ac:dyDescent="0.15">
      <c r="A12174" s="618" t="s">
        <v>1122</v>
      </c>
      <c r="B12174" s="618">
        <v>2013</v>
      </c>
      <c r="C12174" s="619" t="s">
        <v>424</v>
      </c>
    </row>
    <row r="12175" spans="1:3" x14ac:dyDescent="0.15">
      <c r="A12175" s="618" t="s">
        <v>1122</v>
      </c>
      <c r="B12175" s="618">
        <v>2013</v>
      </c>
      <c r="C12175" s="619" t="s">
        <v>424</v>
      </c>
    </row>
    <row r="12176" spans="1:3" x14ac:dyDescent="0.15">
      <c r="A12176" s="618" t="s">
        <v>1122</v>
      </c>
      <c r="B12176" s="618">
        <v>2013</v>
      </c>
      <c r="C12176" s="619" t="s">
        <v>424</v>
      </c>
    </row>
    <row r="12177" spans="1:3" x14ac:dyDescent="0.15">
      <c r="A12177" s="618" t="s">
        <v>1122</v>
      </c>
      <c r="B12177" s="618">
        <v>2013</v>
      </c>
      <c r="C12177" s="619" t="s">
        <v>424</v>
      </c>
    </row>
    <row r="12178" spans="1:3" x14ac:dyDescent="0.15">
      <c r="A12178" s="618" t="s">
        <v>1122</v>
      </c>
      <c r="B12178" s="618">
        <v>2013</v>
      </c>
      <c r="C12178" s="619" t="s">
        <v>1117</v>
      </c>
    </row>
    <row r="12179" spans="1:3" x14ac:dyDescent="0.15">
      <c r="A12179" s="618" t="s">
        <v>1122</v>
      </c>
      <c r="B12179" s="618">
        <v>2013</v>
      </c>
      <c r="C12179" s="619" t="s">
        <v>1080</v>
      </c>
    </row>
    <row r="12180" spans="1:3" x14ac:dyDescent="0.15">
      <c r="A12180" s="618" t="s">
        <v>1122</v>
      </c>
      <c r="B12180" s="618">
        <v>2013</v>
      </c>
      <c r="C12180" s="619" t="s">
        <v>437</v>
      </c>
    </row>
    <row r="12181" spans="1:3" x14ac:dyDescent="0.15">
      <c r="A12181" s="618" t="s">
        <v>1122</v>
      </c>
      <c r="B12181" s="618">
        <v>2013</v>
      </c>
      <c r="C12181" s="619" t="s">
        <v>424</v>
      </c>
    </row>
    <row r="12182" spans="1:3" x14ac:dyDescent="0.15">
      <c r="A12182" s="618" t="s">
        <v>1122</v>
      </c>
      <c r="B12182" s="618">
        <v>2013</v>
      </c>
      <c r="C12182" s="619" t="s">
        <v>424</v>
      </c>
    </row>
    <row r="12183" spans="1:3" x14ac:dyDescent="0.15">
      <c r="A12183" s="618" t="s">
        <v>1122</v>
      </c>
      <c r="B12183" s="618">
        <v>2013</v>
      </c>
      <c r="C12183" s="619" t="s">
        <v>424</v>
      </c>
    </row>
    <row r="12184" spans="1:3" x14ac:dyDescent="0.15">
      <c r="A12184" s="618" t="s">
        <v>1122</v>
      </c>
      <c r="B12184" s="618">
        <v>2013</v>
      </c>
      <c r="C12184" s="619" t="s">
        <v>424</v>
      </c>
    </row>
    <row r="12185" spans="1:3" x14ac:dyDescent="0.15">
      <c r="A12185" s="618" t="s">
        <v>1122</v>
      </c>
      <c r="B12185" s="618">
        <v>2013</v>
      </c>
      <c r="C12185" s="619" t="s">
        <v>424</v>
      </c>
    </row>
    <row r="12186" spans="1:3" x14ac:dyDescent="0.15">
      <c r="A12186" s="618" t="s">
        <v>1122</v>
      </c>
      <c r="B12186" s="618">
        <v>2013</v>
      </c>
      <c r="C12186" s="619" t="s">
        <v>424</v>
      </c>
    </row>
    <row r="12187" spans="1:3" x14ac:dyDescent="0.15">
      <c r="A12187" s="618" t="s">
        <v>1122</v>
      </c>
      <c r="B12187" s="618">
        <v>2013</v>
      </c>
      <c r="C12187" s="619" t="s">
        <v>424</v>
      </c>
    </row>
    <row r="12188" spans="1:3" x14ac:dyDescent="0.15">
      <c r="A12188" s="618" t="s">
        <v>1122</v>
      </c>
      <c r="B12188" s="618">
        <v>2013</v>
      </c>
      <c r="C12188" s="619" t="s">
        <v>437</v>
      </c>
    </row>
    <row r="12189" spans="1:3" x14ac:dyDescent="0.15">
      <c r="A12189" s="618" t="s">
        <v>1122</v>
      </c>
      <c r="B12189" s="618">
        <v>2013</v>
      </c>
      <c r="C12189" s="619" t="s">
        <v>424</v>
      </c>
    </row>
    <row r="12190" spans="1:3" x14ac:dyDescent="0.15">
      <c r="A12190" s="619" t="s">
        <v>1122</v>
      </c>
      <c r="B12190" s="618">
        <v>2013</v>
      </c>
      <c r="C12190" s="619" t="s">
        <v>424</v>
      </c>
    </row>
    <row r="12191" spans="1:3" x14ac:dyDescent="0.15">
      <c r="A12191" s="618" t="s">
        <v>1122</v>
      </c>
      <c r="B12191" s="618">
        <v>2013</v>
      </c>
      <c r="C12191" s="619" t="s">
        <v>1080</v>
      </c>
    </row>
    <row r="12192" spans="1:3" x14ac:dyDescent="0.15">
      <c r="A12192" s="618" t="s">
        <v>1122</v>
      </c>
      <c r="B12192" s="618">
        <v>2013</v>
      </c>
      <c r="C12192" s="619" t="s">
        <v>424</v>
      </c>
    </row>
    <row r="12193" spans="1:3" x14ac:dyDescent="0.15">
      <c r="A12193" s="618" t="s">
        <v>1122</v>
      </c>
      <c r="B12193" s="618">
        <v>2013</v>
      </c>
      <c r="C12193" s="619" t="s">
        <v>1102</v>
      </c>
    </row>
    <row r="12194" spans="1:3" x14ac:dyDescent="0.15">
      <c r="A12194" s="619" t="s">
        <v>1122</v>
      </c>
      <c r="B12194" s="618">
        <v>2013</v>
      </c>
      <c r="C12194" s="619" t="s">
        <v>1080</v>
      </c>
    </row>
    <row r="12195" spans="1:3" x14ac:dyDescent="0.15">
      <c r="A12195" s="618" t="s">
        <v>1122</v>
      </c>
      <c r="B12195" s="618">
        <v>2013</v>
      </c>
      <c r="C12195" s="619" t="s">
        <v>1080</v>
      </c>
    </row>
    <row r="12196" spans="1:3" x14ac:dyDescent="0.15">
      <c r="A12196" s="618" t="s">
        <v>1122</v>
      </c>
      <c r="B12196" s="618">
        <v>2013</v>
      </c>
      <c r="C12196" s="619" t="s">
        <v>1080</v>
      </c>
    </row>
    <row r="12197" spans="1:3" x14ac:dyDescent="0.15">
      <c r="A12197" s="619" t="s">
        <v>1122</v>
      </c>
      <c r="B12197" s="618">
        <v>2013</v>
      </c>
      <c r="C12197" s="619" t="s">
        <v>1080</v>
      </c>
    </row>
    <row r="12198" spans="1:3" x14ac:dyDescent="0.15">
      <c r="A12198" s="619" t="s">
        <v>1122</v>
      </c>
      <c r="B12198" s="618">
        <v>2013</v>
      </c>
      <c r="C12198" s="619" t="s">
        <v>424</v>
      </c>
    </row>
    <row r="12199" spans="1:3" x14ac:dyDescent="0.15">
      <c r="A12199" s="619" t="s">
        <v>1122</v>
      </c>
      <c r="B12199" s="618">
        <v>2013</v>
      </c>
      <c r="C12199" s="619" t="s">
        <v>1103</v>
      </c>
    </row>
    <row r="12200" spans="1:3" x14ac:dyDescent="0.15">
      <c r="A12200" s="618" t="s">
        <v>1122</v>
      </c>
      <c r="B12200" s="618">
        <v>2013</v>
      </c>
      <c r="C12200" s="619" t="s">
        <v>437</v>
      </c>
    </row>
    <row r="12201" spans="1:3" x14ac:dyDescent="0.15">
      <c r="A12201" s="618" t="s">
        <v>1122</v>
      </c>
      <c r="B12201" s="618">
        <v>2013</v>
      </c>
      <c r="C12201" s="619" t="s">
        <v>1102</v>
      </c>
    </row>
    <row r="12202" spans="1:3" x14ac:dyDescent="0.15">
      <c r="A12202" s="618" t="s">
        <v>1122</v>
      </c>
      <c r="B12202" s="618">
        <v>2013</v>
      </c>
      <c r="C12202" s="619" t="s">
        <v>1102</v>
      </c>
    </row>
    <row r="12203" spans="1:3" x14ac:dyDescent="0.15">
      <c r="A12203" s="618" t="s">
        <v>1122</v>
      </c>
      <c r="B12203" s="618">
        <v>2013</v>
      </c>
      <c r="C12203" s="619" t="s">
        <v>1102</v>
      </c>
    </row>
    <row r="12204" spans="1:3" x14ac:dyDescent="0.15">
      <c r="A12204" s="618" t="s">
        <v>1122</v>
      </c>
      <c r="B12204" s="618">
        <v>2013</v>
      </c>
      <c r="C12204" s="619" t="s">
        <v>1102</v>
      </c>
    </row>
    <row r="12205" spans="1:3" x14ac:dyDescent="0.15">
      <c r="A12205" s="618" t="s">
        <v>1122</v>
      </c>
      <c r="B12205" s="618">
        <v>2013</v>
      </c>
      <c r="C12205" s="619" t="s">
        <v>1109</v>
      </c>
    </row>
    <row r="12206" spans="1:3" x14ac:dyDescent="0.15">
      <c r="A12206" s="618" t="s">
        <v>1122</v>
      </c>
      <c r="B12206" s="618">
        <v>2013</v>
      </c>
      <c r="C12206" s="619" t="s">
        <v>424</v>
      </c>
    </row>
    <row r="12207" spans="1:3" x14ac:dyDescent="0.15">
      <c r="A12207" s="618" t="s">
        <v>1122</v>
      </c>
      <c r="B12207" s="618">
        <v>2013</v>
      </c>
      <c r="C12207" s="619" t="s">
        <v>1080</v>
      </c>
    </row>
    <row r="12208" spans="1:3" x14ac:dyDescent="0.15">
      <c r="A12208" s="618" t="s">
        <v>1122</v>
      </c>
      <c r="B12208" s="618">
        <v>2013</v>
      </c>
      <c r="C12208" s="619" t="s">
        <v>1101</v>
      </c>
    </row>
    <row r="12209" spans="1:3" x14ac:dyDescent="0.15">
      <c r="A12209" s="618" t="s">
        <v>1122</v>
      </c>
      <c r="B12209" s="618">
        <v>2013</v>
      </c>
      <c r="C12209" s="619" t="s">
        <v>1101</v>
      </c>
    </row>
    <row r="12210" spans="1:3" x14ac:dyDescent="0.15">
      <c r="A12210" s="618" t="s">
        <v>1122</v>
      </c>
      <c r="B12210" s="618">
        <v>2013</v>
      </c>
      <c r="C12210" s="619" t="s">
        <v>424</v>
      </c>
    </row>
    <row r="12211" spans="1:3" x14ac:dyDescent="0.15">
      <c r="A12211" s="618" t="s">
        <v>1122</v>
      </c>
      <c r="B12211" s="618">
        <v>2013</v>
      </c>
      <c r="C12211" s="619" t="s">
        <v>424</v>
      </c>
    </row>
    <row r="12212" spans="1:3" x14ac:dyDescent="0.15">
      <c r="A12212" s="619" t="s">
        <v>1122</v>
      </c>
      <c r="B12212" s="618">
        <v>2013</v>
      </c>
      <c r="C12212" s="619" t="s">
        <v>437</v>
      </c>
    </row>
    <row r="12213" spans="1:3" x14ac:dyDescent="0.15">
      <c r="A12213" s="618" t="s">
        <v>1122</v>
      </c>
      <c r="B12213" s="618">
        <v>2013</v>
      </c>
      <c r="C12213" s="619" t="s">
        <v>424</v>
      </c>
    </row>
    <row r="12214" spans="1:3" x14ac:dyDescent="0.15">
      <c r="A12214" s="618" t="s">
        <v>1122</v>
      </c>
      <c r="B12214" s="618">
        <v>2013</v>
      </c>
      <c r="C12214" s="619" t="s">
        <v>1103</v>
      </c>
    </row>
    <row r="12215" spans="1:3" x14ac:dyDescent="0.15">
      <c r="A12215" s="618" t="s">
        <v>1122</v>
      </c>
      <c r="B12215" s="618">
        <v>2013</v>
      </c>
      <c r="C12215" s="619" t="s">
        <v>455</v>
      </c>
    </row>
    <row r="12216" spans="1:3" x14ac:dyDescent="0.15">
      <c r="A12216" s="618" t="s">
        <v>1122</v>
      </c>
      <c r="B12216" s="618">
        <v>2013</v>
      </c>
      <c r="C12216" s="619" t="s">
        <v>1101</v>
      </c>
    </row>
    <row r="12217" spans="1:3" x14ac:dyDescent="0.15">
      <c r="A12217" s="618" t="s">
        <v>1122</v>
      </c>
      <c r="B12217" s="618">
        <v>2013</v>
      </c>
      <c r="C12217" s="619" t="s">
        <v>1080</v>
      </c>
    </row>
    <row r="12218" spans="1:3" x14ac:dyDescent="0.15">
      <c r="A12218" s="618" t="s">
        <v>1122</v>
      </c>
      <c r="B12218" s="618">
        <v>2013</v>
      </c>
      <c r="C12218" s="619" t="s">
        <v>1103</v>
      </c>
    </row>
    <row r="12219" spans="1:3" x14ac:dyDescent="0.15">
      <c r="A12219" s="618" t="s">
        <v>1122</v>
      </c>
      <c r="B12219" s="618">
        <v>2013</v>
      </c>
      <c r="C12219" s="619" t="s">
        <v>437</v>
      </c>
    </row>
    <row r="12220" spans="1:3" x14ac:dyDescent="0.15">
      <c r="A12220" s="618" t="s">
        <v>1122</v>
      </c>
      <c r="B12220" s="618">
        <v>2013</v>
      </c>
      <c r="C12220" s="619" t="s">
        <v>1101</v>
      </c>
    </row>
    <row r="12221" spans="1:3" x14ac:dyDescent="0.15">
      <c r="A12221" s="618" t="s">
        <v>1122</v>
      </c>
      <c r="B12221" s="618">
        <v>2013</v>
      </c>
      <c r="C12221" s="619" t="s">
        <v>1115</v>
      </c>
    </row>
    <row r="12222" spans="1:3" x14ac:dyDescent="0.15">
      <c r="A12222" s="618" t="s">
        <v>1122</v>
      </c>
      <c r="B12222" s="618">
        <v>2013</v>
      </c>
      <c r="C12222" s="619" t="s">
        <v>437</v>
      </c>
    </row>
    <row r="12223" spans="1:3" x14ac:dyDescent="0.15">
      <c r="A12223" s="618" t="s">
        <v>1122</v>
      </c>
      <c r="B12223" s="618">
        <v>2013</v>
      </c>
      <c r="C12223" s="619" t="s">
        <v>424</v>
      </c>
    </row>
    <row r="12224" spans="1:3" x14ac:dyDescent="0.15">
      <c r="A12224" s="618" t="s">
        <v>1122</v>
      </c>
      <c r="B12224" s="618">
        <v>2013</v>
      </c>
      <c r="C12224" s="619" t="s">
        <v>424</v>
      </c>
    </row>
    <row r="12225" spans="1:3" x14ac:dyDescent="0.15">
      <c r="A12225" s="618" t="s">
        <v>1122</v>
      </c>
      <c r="B12225" s="618">
        <v>2013</v>
      </c>
      <c r="C12225" s="619" t="s">
        <v>1080</v>
      </c>
    </row>
    <row r="12226" spans="1:3" x14ac:dyDescent="0.15">
      <c r="A12226" s="618" t="s">
        <v>1122</v>
      </c>
      <c r="B12226" s="618">
        <v>2013</v>
      </c>
      <c r="C12226" s="619" t="s">
        <v>424</v>
      </c>
    </row>
    <row r="12227" spans="1:3" x14ac:dyDescent="0.15">
      <c r="A12227" s="618" t="s">
        <v>1122</v>
      </c>
      <c r="B12227" s="618">
        <v>2013</v>
      </c>
      <c r="C12227" s="619" t="s">
        <v>424</v>
      </c>
    </row>
    <row r="12228" spans="1:3" x14ac:dyDescent="0.15">
      <c r="A12228" s="618" t="s">
        <v>1122</v>
      </c>
      <c r="B12228" s="618">
        <v>2013</v>
      </c>
      <c r="C12228" s="619" t="s">
        <v>424</v>
      </c>
    </row>
    <row r="12229" spans="1:3" x14ac:dyDescent="0.15">
      <c r="A12229" s="618" t="s">
        <v>1122</v>
      </c>
      <c r="B12229" s="618">
        <v>2013</v>
      </c>
      <c r="C12229" s="619" t="s">
        <v>1102</v>
      </c>
    </row>
    <row r="12230" spans="1:3" x14ac:dyDescent="0.15">
      <c r="A12230" s="619" t="s">
        <v>1122</v>
      </c>
      <c r="B12230" s="618">
        <v>2013</v>
      </c>
      <c r="C12230" s="619" t="s">
        <v>1101</v>
      </c>
    </row>
    <row r="12231" spans="1:3" x14ac:dyDescent="0.15">
      <c r="A12231" s="619" t="s">
        <v>1122</v>
      </c>
      <c r="B12231" s="618">
        <v>2013</v>
      </c>
      <c r="C12231" s="619" t="s">
        <v>1102</v>
      </c>
    </row>
    <row r="12232" spans="1:3" x14ac:dyDescent="0.15">
      <c r="A12232" s="618" t="s">
        <v>1122</v>
      </c>
      <c r="B12232" s="618">
        <v>2013</v>
      </c>
      <c r="C12232" s="619" t="s">
        <v>1102</v>
      </c>
    </row>
    <row r="12233" spans="1:3" x14ac:dyDescent="0.15">
      <c r="A12233" s="619" t="s">
        <v>1122</v>
      </c>
      <c r="B12233" s="618">
        <v>2013</v>
      </c>
      <c r="C12233" s="619" t="s">
        <v>1118</v>
      </c>
    </row>
    <row r="12234" spans="1:3" x14ac:dyDescent="0.15">
      <c r="A12234" s="618" t="s">
        <v>1122</v>
      </c>
      <c r="B12234" s="618">
        <v>2013</v>
      </c>
      <c r="C12234" s="619" t="s">
        <v>1102</v>
      </c>
    </row>
    <row r="12235" spans="1:3" x14ac:dyDescent="0.15">
      <c r="A12235" s="618" t="s">
        <v>1122</v>
      </c>
      <c r="B12235" s="618">
        <v>2013</v>
      </c>
      <c r="C12235" s="619" t="s">
        <v>1103</v>
      </c>
    </row>
    <row r="12236" spans="1:3" x14ac:dyDescent="0.15">
      <c r="A12236" s="618" t="s">
        <v>1122</v>
      </c>
      <c r="B12236" s="618">
        <v>2013</v>
      </c>
      <c r="C12236" s="619" t="s">
        <v>1102</v>
      </c>
    </row>
    <row r="12237" spans="1:3" x14ac:dyDescent="0.15">
      <c r="A12237" s="618" t="s">
        <v>1122</v>
      </c>
      <c r="B12237" s="618">
        <v>2013</v>
      </c>
      <c r="C12237" s="619" t="s">
        <v>1080</v>
      </c>
    </row>
    <row r="12238" spans="1:3" x14ac:dyDescent="0.15">
      <c r="A12238" s="618" t="s">
        <v>1122</v>
      </c>
      <c r="B12238" s="618">
        <v>2013</v>
      </c>
      <c r="C12238" s="619" t="s">
        <v>1102</v>
      </c>
    </row>
    <row r="12239" spans="1:3" x14ac:dyDescent="0.15">
      <c r="A12239" s="618" t="s">
        <v>1122</v>
      </c>
      <c r="B12239" s="618">
        <v>2013</v>
      </c>
      <c r="C12239" s="619" t="s">
        <v>1080</v>
      </c>
    </row>
    <row r="12240" spans="1:3" x14ac:dyDescent="0.15">
      <c r="A12240" s="618" t="s">
        <v>1122</v>
      </c>
      <c r="B12240" s="618">
        <v>2013</v>
      </c>
      <c r="C12240" s="619" t="s">
        <v>424</v>
      </c>
    </row>
    <row r="12241" spans="1:3" x14ac:dyDescent="0.15">
      <c r="A12241" s="618" t="s">
        <v>1122</v>
      </c>
      <c r="B12241" s="618">
        <v>2013</v>
      </c>
      <c r="C12241" s="619" t="s">
        <v>424</v>
      </c>
    </row>
    <row r="12242" spans="1:3" x14ac:dyDescent="0.15">
      <c r="A12242" s="619" t="s">
        <v>1122</v>
      </c>
      <c r="B12242" s="618">
        <v>2013</v>
      </c>
      <c r="C12242" s="619" t="s">
        <v>424</v>
      </c>
    </row>
    <row r="12243" spans="1:3" x14ac:dyDescent="0.15">
      <c r="A12243" s="618" t="s">
        <v>1122</v>
      </c>
      <c r="B12243" s="618">
        <v>2013</v>
      </c>
      <c r="C12243" s="619" t="s">
        <v>1105</v>
      </c>
    </row>
    <row r="12244" spans="1:3" x14ac:dyDescent="0.15">
      <c r="A12244" s="618" t="s">
        <v>1122</v>
      </c>
      <c r="B12244" s="618">
        <v>2013</v>
      </c>
      <c r="C12244" s="619" t="s">
        <v>1080</v>
      </c>
    </row>
    <row r="12245" spans="1:3" x14ac:dyDescent="0.15">
      <c r="A12245" s="618" t="s">
        <v>1122</v>
      </c>
      <c r="B12245" s="618">
        <v>2013</v>
      </c>
      <c r="C12245" s="619" t="s">
        <v>424</v>
      </c>
    </row>
    <row r="12246" spans="1:3" x14ac:dyDescent="0.15">
      <c r="A12246" s="618" t="s">
        <v>1122</v>
      </c>
      <c r="B12246" s="618">
        <v>2013</v>
      </c>
      <c r="C12246" s="619" t="s">
        <v>1105</v>
      </c>
    </row>
    <row r="12247" spans="1:3" x14ac:dyDescent="0.15">
      <c r="A12247" s="618" t="s">
        <v>1122</v>
      </c>
      <c r="B12247" s="618">
        <v>2013</v>
      </c>
      <c r="C12247" s="619" t="s">
        <v>1105</v>
      </c>
    </row>
    <row r="12248" spans="1:3" x14ac:dyDescent="0.15">
      <c r="A12248" s="619" t="s">
        <v>1122</v>
      </c>
      <c r="B12248" s="618">
        <v>2013</v>
      </c>
      <c r="C12248" s="619" t="s">
        <v>1102</v>
      </c>
    </row>
    <row r="12249" spans="1:3" x14ac:dyDescent="0.15">
      <c r="A12249" s="618" t="s">
        <v>1122</v>
      </c>
      <c r="B12249" s="618">
        <v>2013</v>
      </c>
      <c r="C12249" s="619" t="s">
        <v>437</v>
      </c>
    </row>
    <row r="12250" spans="1:3" x14ac:dyDescent="0.15">
      <c r="A12250" s="619" t="s">
        <v>1122</v>
      </c>
      <c r="B12250" s="618">
        <v>2013</v>
      </c>
      <c r="C12250" s="619" t="s">
        <v>424</v>
      </c>
    </row>
    <row r="12251" spans="1:3" x14ac:dyDescent="0.15">
      <c r="A12251" s="618" t="s">
        <v>1122</v>
      </c>
      <c r="B12251" s="618">
        <v>2013</v>
      </c>
      <c r="C12251" s="619" t="s">
        <v>424</v>
      </c>
    </row>
    <row r="12252" spans="1:3" x14ac:dyDescent="0.15">
      <c r="A12252" s="618" t="s">
        <v>1122</v>
      </c>
      <c r="B12252" s="618">
        <v>2013</v>
      </c>
      <c r="C12252" s="619" t="s">
        <v>424</v>
      </c>
    </row>
    <row r="12253" spans="1:3" x14ac:dyDescent="0.15">
      <c r="A12253" s="618" t="s">
        <v>1122</v>
      </c>
      <c r="B12253" s="618">
        <v>2013</v>
      </c>
      <c r="C12253" s="619" t="s">
        <v>437</v>
      </c>
    </row>
    <row r="12254" spans="1:3" x14ac:dyDescent="0.15">
      <c r="A12254" s="618" t="s">
        <v>1122</v>
      </c>
      <c r="B12254" s="618">
        <v>2013</v>
      </c>
      <c r="C12254" s="619" t="s">
        <v>424</v>
      </c>
    </row>
    <row r="12255" spans="1:3" x14ac:dyDescent="0.15">
      <c r="A12255" s="618" t="s">
        <v>1122</v>
      </c>
      <c r="B12255" s="618">
        <v>2013</v>
      </c>
      <c r="C12255" s="619" t="s">
        <v>424</v>
      </c>
    </row>
    <row r="12256" spans="1:3" x14ac:dyDescent="0.15">
      <c r="A12256" s="618" t="s">
        <v>1122</v>
      </c>
      <c r="B12256" s="618">
        <v>2013</v>
      </c>
      <c r="C12256" s="619" t="s">
        <v>424</v>
      </c>
    </row>
    <row r="12257" spans="1:3" x14ac:dyDescent="0.15">
      <c r="A12257" s="618" t="s">
        <v>1122</v>
      </c>
      <c r="B12257" s="618">
        <v>2013</v>
      </c>
      <c r="C12257" s="619" t="s">
        <v>1102</v>
      </c>
    </row>
    <row r="12258" spans="1:3" x14ac:dyDescent="0.15">
      <c r="A12258" s="618" t="s">
        <v>1122</v>
      </c>
      <c r="B12258" s="618">
        <v>2013</v>
      </c>
      <c r="C12258" s="619" t="s">
        <v>1102</v>
      </c>
    </row>
    <row r="12259" spans="1:3" x14ac:dyDescent="0.15">
      <c r="A12259" s="618" t="s">
        <v>1122</v>
      </c>
      <c r="B12259" s="618">
        <v>2013</v>
      </c>
      <c r="C12259" s="619" t="s">
        <v>437</v>
      </c>
    </row>
    <row r="12260" spans="1:3" x14ac:dyDescent="0.15">
      <c r="A12260" s="618" t="s">
        <v>1122</v>
      </c>
      <c r="B12260" s="618">
        <v>2013</v>
      </c>
      <c r="C12260" s="619" t="s">
        <v>437</v>
      </c>
    </row>
    <row r="12261" spans="1:3" x14ac:dyDescent="0.15">
      <c r="A12261" s="618" t="s">
        <v>1122</v>
      </c>
      <c r="B12261" s="618">
        <v>2013</v>
      </c>
      <c r="C12261" s="619" t="s">
        <v>1080</v>
      </c>
    </row>
    <row r="12262" spans="1:3" x14ac:dyDescent="0.15">
      <c r="A12262" s="618" t="s">
        <v>1122</v>
      </c>
      <c r="B12262" s="618">
        <v>2013</v>
      </c>
      <c r="C12262" s="619" t="s">
        <v>1103</v>
      </c>
    </row>
    <row r="12263" spans="1:3" x14ac:dyDescent="0.15">
      <c r="A12263" s="618" t="s">
        <v>1122</v>
      </c>
      <c r="B12263" s="618">
        <v>2013</v>
      </c>
      <c r="C12263" s="619" t="s">
        <v>1103</v>
      </c>
    </row>
    <row r="12264" spans="1:3" x14ac:dyDescent="0.15">
      <c r="A12264" s="618" t="s">
        <v>1122</v>
      </c>
      <c r="B12264" s="618">
        <v>2013</v>
      </c>
      <c r="C12264" s="619" t="s">
        <v>1080</v>
      </c>
    </row>
    <row r="12265" spans="1:3" x14ac:dyDescent="0.15">
      <c r="A12265" s="618" t="s">
        <v>1122</v>
      </c>
      <c r="B12265" s="618">
        <v>2013</v>
      </c>
      <c r="C12265" s="619" t="s">
        <v>437</v>
      </c>
    </row>
    <row r="12266" spans="1:3" x14ac:dyDescent="0.15">
      <c r="A12266" s="618" t="s">
        <v>1122</v>
      </c>
      <c r="B12266" s="618">
        <v>2013</v>
      </c>
      <c r="C12266" s="619" t="s">
        <v>424</v>
      </c>
    </row>
    <row r="12267" spans="1:3" x14ac:dyDescent="0.15">
      <c r="A12267" s="618" t="s">
        <v>1122</v>
      </c>
      <c r="B12267" s="618">
        <v>2013</v>
      </c>
      <c r="C12267" s="619" t="s">
        <v>1102</v>
      </c>
    </row>
    <row r="12268" spans="1:3" x14ac:dyDescent="0.15">
      <c r="A12268" s="618" t="s">
        <v>1122</v>
      </c>
      <c r="B12268" s="618">
        <v>2013</v>
      </c>
      <c r="C12268" s="619" t="s">
        <v>437</v>
      </c>
    </row>
    <row r="12269" spans="1:3" x14ac:dyDescent="0.15">
      <c r="A12269" s="618" t="s">
        <v>1122</v>
      </c>
      <c r="B12269" s="618">
        <v>2013</v>
      </c>
      <c r="C12269" s="619" t="s">
        <v>1080</v>
      </c>
    </row>
    <row r="12270" spans="1:3" x14ac:dyDescent="0.15">
      <c r="A12270" s="618" t="s">
        <v>1122</v>
      </c>
      <c r="B12270" s="618">
        <v>2013</v>
      </c>
      <c r="C12270" s="619" t="s">
        <v>1103</v>
      </c>
    </row>
    <row r="12271" spans="1:3" x14ac:dyDescent="0.15">
      <c r="A12271" s="618" t="s">
        <v>1122</v>
      </c>
      <c r="B12271" s="618">
        <v>2013</v>
      </c>
      <c r="C12271" s="619" t="s">
        <v>1117</v>
      </c>
    </row>
    <row r="12272" spans="1:3" x14ac:dyDescent="0.15">
      <c r="A12272" s="618" t="s">
        <v>1122</v>
      </c>
      <c r="B12272" s="618">
        <v>2013</v>
      </c>
      <c r="C12272" s="619" t="s">
        <v>1080</v>
      </c>
    </row>
    <row r="12273" spans="1:3" x14ac:dyDescent="0.15">
      <c r="A12273" s="618" t="s">
        <v>1122</v>
      </c>
      <c r="B12273" s="618">
        <v>2013</v>
      </c>
      <c r="C12273" s="619" t="s">
        <v>424</v>
      </c>
    </row>
    <row r="12274" spans="1:3" x14ac:dyDescent="0.15">
      <c r="A12274" s="618" t="s">
        <v>1122</v>
      </c>
      <c r="B12274" s="618">
        <v>2013</v>
      </c>
      <c r="C12274" s="619" t="s">
        <v>424</v>
      </c>
    </row>
    <row r="12275" spans="1:3" x14ac:dyDescent="0.15">
      <c r="A12275" s="618" t="s">
        <v>1122</v>
      </c>
      <c r="B12275" s="618">
        <v>2013</v>
      </c>
      <c r="C12275" s="619" t="s">
        <v>424</v>
      </c>
    </row>
    <row r="12276" spans="1:3" x14ac:dyDescent="0.15">
      <c r="A12276" s="618" t="s">
        <v>1122</v>
      </c>
      <c r="B12276" s="618">
        <v>2013</v>
      </c>
      <c r="C12276" s="619" t="s">
        <v>424</v>
      </c>
    </row>
    <row r="12277" spans="1:3" x14ac:dyDescent="0.15">
      <c r="A12277" s="618" t="s">
        <v>1122</v>
      </c>
      <c r="B12277" s="618">
        <v>2013</v>
      </c>
      <c r="C12277" s="619" t="s">
        <v>424</v>
      </c>
    </row>
    <row r="12278" spans="1:3" x14ac:dyDescent="0.15">
      <c r="A12278" s="619" t="s">
        <v>1122</v>
      </c>
      <c r="B12278" s="618">
        <v>2013</v>
      </c>
      <c r="C12278" s="619" t="s">
        <v>1109</v>
      </c>
    </row>
    <row r="12279" spans="1:3" x14ac:dyDescent="0.15">
      <c r="A12279" s="618" t="s">
        <v>1122</v>
      </c>
      <c r="B12279" s="618">
        <v>2013</v>
      </c>
      <c r="C12279" s="619" t="s">
        <v>424</v>
      </c>
    </row>
    <row r="12280" spans="1:3" x14ac:dyDescent="0.15">
      <c r="A12280" s="618" t="s">
        <v>1122</v>
      </c>
      <c r="B12280" s="618">
        <v>2013</v>
      </c>
      <c r="C12280" s="619" t="s">
        <v>424</v>
      </c>
    </row>
    <row r="12281" spans="1:3" x14ac:dyDescent="0.15">
      <c r="A12281" s="618" t="s">
        <v>1122</v>
      </c>
      <c r="B12281" s="618">
        <v>2013</v>
      </c>
      <c r="C12281" s="619" t="s">
        <v>437</v>
      </c>
    </row>
    <row r="12282" spans="1:3" x14ac:dyDescent="0.15">
      <c r="A12282" s="618" t="s">
        <v>1122</v>
      </c>
      <c r="B12282" s="618">
        <v>2013</v>
      </c>
      <c r="C12282" s="619" t="s">
        <v>424</v>
      </c>
    </row>
    <row r="12283" spans="1:3" x14ac:dyDescent="0.15">
      <c r="A12283" s="618" t="s">
        <v>1122</v>
      </c>
      <c r="B12283" s="618">
        <v>2013</v>
      </c>
      <c r="C12283" s="619" t="s">
        <v>1102</v>
      </c>
    </row>
    <row r="12284" spans="1:3" x14ac:dyDescent="0.15">
      <c r="A12284" s="619" t="s">
        <v>1122</v>
      </c>
      <c r="B12284" s="618">
        <v>2013</v>
      </c>
      <c r="C12284" s="619" t="s">
        <v>424</v>
      </c>
    </row>
    <row r="12285" spans="1:3" x14ac:dyDescent="0.15">
      <c r="A12285" s="619" t="s">
        <v>1122</v>
      </c>
      <c r="B12285" s="618">
        <v>2013</v>
      </c>
      <c r="C12285" s="619" t="s">
        <v>1080</v>
      </c>
    </row>
    <row r="12286" spans="1:3" x14ac:dyDescent="0.15">
      <c r="A12286" s="618" t="s">
        <v>1122</v>
      </c>
      <c r="B12286" s="618">
        <v>2013</v>
      </c>
      <c r="C12286" s="619" t="s">
        <v>1103</v>
      </c>
    </row>
    <row r="12287" spans="1:3" x14ac:dyDescent="0.15">
      <c r="A12287" s="618" t="s">
        <v>1122</v>
      </c>
      <c r="B12287" s="618">
        <v>2013</v>
      </c>
      <c r="C12287" s="619" t="s">
        <v>1103</v>
      </c>
    </row>
    <row r="12288" spans="1:3" x14ac:dyDescent="0.15">
      <c r="A12288" s="618" t="s">
        <v>1122</v>
      </c>
      <c r="B12288" s="618">
        <v>2013</v>
      </c>
      <c r="C12288" s="619" t="s">
        <v>1110</v>
      </c>
    </row>
    <row r="12289" spans="1:3" x14ac:dyDescent="0.15">
      <c r="A12289" s="618" t="s">
        <v>1122</v>
      </c>
      <c r="B12289" s="618">
        <v>2013</v>
      </c>
      <c r="C12289" s="619" t="s">
        <v>1080</v>
      </c>
    </row>
    <row r="12290" spans="1:3" x14ac:dyDescent="0.15">
      <c r="A12290" s="618" t="s">
        <v>1122</v>
      </c>
      <c r="B12290" s="618">
        <v>2013</v>
      </c>
      <c r="C12290" s="619" t="s">
        <v>1117</v>
      </c>
    </row>
    <row r="12291" spans="1:3" x14ac:dyDescent="0.15">
      <c r="A12291" s="618" t="s">
        <v>1122</v>
      </c>
      <c r="B12291" s="618">
        <v>2013</v>
      </c>
      <c r="C12291" s="619" t="s">
        <v>424</v>
      </c>
    </row>
    <row r="12292" spans="1:3" x14ac:dyDescent="0.15">
      <c r="A12292" s="618" t="s">
        <v>1122</v>
      </c>
      <c r="B12292" s="618">
        <v>2013</v>
      </c>
      <c r="C12292" s="619" t="s">
        <v>424</v>
      </c>
    </row>
    <row r="12293" spans="1:3" x14ac:dyDescent="0.15">
      <c r="A12293" s="618" t="s">
        <v>1122</v>
      </c>
      <c r="B12293" s="618">
        <v>2013</v>
      </c>
      <c r="C12293" s="619" t="s">
        <v>424</v>
      </c>
    </row>
    <row r="12294" spans="1:3" x14ac:dyDescent="0.15">
      <c r="A12294" s="619" t="s">
        <v>1122</v>
      </c>
      <c r="B12294" s="618">
        <v>2013</v>
      </c>
      <c r="C12294" s="619" t="s">
        <v>1118</v>
      </c>
    </row>
    <row r="12295" spans="1:3" x14ac:dyDescent="0.15">
      <c r="A12295" s="618" t="s">
        <v>1122</v>
      </c>
      <c r="B12295" s="618">
        <v>2013</v>
      </c>
      <c r="C12295" s="619" t="s">
        <v>1080</v>
      </c>
    </row>
    <row r="12296" spans="1:3" x14ac:dyDescent="0.15">
      <c r="A12296" s="618" t="s">
        <v>1122</v>
      </c>
      <c r="B12296" s="618">
        <v>2013</v>
      </c>
      <c r="C12296" s="619" t="s">
        <v>1080</v>
      </c>
    </row>
    <row r="12297" spans="1:3" x14ac:dyDescent="0.15">
      <c r="A12297" s="618" t="s">
        <v>1122</v>
      </c>
      <c r="B12297" s="618">
        <v>2013</v>
      </c>
      <c r="C12297" s="619" t="s">
        <v>424</v>
      </c>
    </row>
    <row r="12298" spans="1:3" x14ac:dyDescent="0.15">
      <c r="A12298" s="619" t="s">
        <v>1122</v>
      </c>
      <c r="B12298" s="618">
        <v>2013</v>
      </c>
      <c r="C12298" s="619" t="s">
        <v>1080</v>
      </c>
    </row>
    <row r="12299" spans="1:3" x14ac:dyDescent="0.15">
      <c r="A12299" s="619" t="s">
        <v>1122</v>
      </c>
      <c r="B12299" s="618">
        <v>2013</v>
      </c>
      <c r="C12299" s="619" t="s">
        <v>1103</v>
      </c>
    </row>
    <row r="12300" spans="1:3" x14ac:dyDescent="0.15">
      <c r="A12300" s="619" t="s">
        <v>1122</v>
      </c>
      <c r="B12300" s="618">
        <v>2013</v>
      </c>
      <c r="C12300" s="619" t="s">
        <v>1118</v>
      </c>
    </row>
    <row r="12301" spans="1:3" x14ac:dyDescent="0.15">
      <c r="A12301" s="618" t="s">
        <v>1122</v>
      </c>
      <c r="B12301" s="618">
        <v>2013</v>
      </c>
      <c r="C12301" s="619" t="s">
        <v>1103</v>
      </c>
    </row>
    <row r="12302" spans="1:3" x14ac:dyDescent="0.15">
      <c r="A12302" s="618" t="s">
        <v>1122</v>
      </c>
      <c r="B12302" s="618">
        <v>2013</v>
      </c>
      <c r="C12302" s="619" t="s">
        <v>1117</v>
      </c>
    </row>
    <row r="12303" spans="1:3" x14ac:dyDescent="0.15">
      <c r="A12303" s="618" t="s">
        <v>1122</v>
      </c>
      <c r="B12303" s="618">
        <v>2013</v>
      </c>
      <c r="C12303" s="619" t="s">
        <v>1101</v>
      </c>
    </row>
    <row r="12304" spans="1:3" x14ac:dyDescent="0.15">
      <c r="A12304" s="618" t="s">
        <v>1122</v>
      </c>
      <c r="B12304" s="618">
        <v>2013</v>
      </c>
      <c r="C12304" s="619" t="s">
        <v>437</v>
      </c>
    </row>
    <row r="12305" spans="1:3" x14ac:dyDescent="0.15">
      <c r="A12305" s="619" t="s">
        <v>1122</v>
      </c>
      <c r="B12305" s="618">
        <v>2013</v>
      </c>
      <c r="C12305" s="619" t="s">
        <v>424</v>
      </c>
    </row>
    <row r="12306" spans="1:3" x14ac:dyDescent="0.15">
      <c r="A12306" s="618" t="s">
        <v>1122</v>
      </c>
      <c r="B12306" s="618">
        <v>2013</v>
      </c>
      <c r="C12306" s="619" t="s">
        <v>1101</v>
      </c>
    </row>
    <row r="12307" spans="1:3" x14ac:dyDescent="0.15">
      <c r="A12307" s="618" t="s">
        <v>1122</v>
      </c>
      <c r="B12307" s="618">
        <v>2013</v>
      </c>
      <c r="C12307" s="619" t="s">
        <v>424</v>
      </c>
    </row>
    <row r="12308" spans="1:3" x14ac:dyDescent="0.15">
      <c r="A12308" s="619" t="s">
        <v>1122</v>
      </c>
      <c r="B12308" s="618">
        <v>2013</v>
      </c>
      <c r="C12308" s="619" t="s">
        <v>424</v>
      </c>
    </row>
    <row r="12309" spans="1:3" x14ac:dyDescent="0.15">
      <c r="A12309" s="618" t="s">
        <v>1122</v>
      </c>
      <c r="B12309" s="618">
        <v>2013</v>
      </c>
      <c r="C12309" s="619" t="s">
        <v>424</v>
      </c>
    </row>
    <row r="12310" spans="1:3" x14ac:dyDescent="0.15">
      <c r="A12310" s="618" t="s">
        <v>1122</v>
      </c>
      <c r="B12310" s="618">
        <v>2013</v>
      </c>
      <c r="C12310" s="619" t="s">
        <v>424</v>
      </c>
    </row>
    <row r="12311" spans="1:3" x14ac:dyDescent="0.15">
      <c r="A12311" s="619" t="s">
        <v>1122</v>
      </c>
      <c r="B12311" s="618">
        <v>2013</v>
      </c>
      <c r="C12311" s="619" t="s">
        <v>424</v>
      </c>
    </row>
    <row r="12312" spans="1:3" x14ac:dyDescent="0.15">
      <c r="A12312" s="618" t="s">
        <v>1122</v>
      </c>
      <c r="B12312" s="618">
        <v>2013</v>
      </c>
      <c r="C12312" s="619" t="s">
        <v>437</v>
      </c>
    </row>
    <row r="12313" spans="1:3" x14ac:dyDescent="0.15">
      <c r="A12313" s="618" t="s">
        <v>1122</v>
      </c>
      <c r="B12313" s="618">
        <v>2013</v>
      </c>
      <c r="C12313" s="619" t="s">
        <v>424</v>
      </c>
    </row>
    <row r="12314" spans="1:3" x14ac:dyDescent="0.15">
      <c r="A12314" s="618" t="s">
        <v>1122</v>
      </c>
      <c r="B12314" s="618">
        <v>2013</v>
      </c>
      <c r="C12314" s="619" t="s">
        <v>437</v>
      </c>
    </row>
    <row r="12315" spans="1:3" x14ac:dyDescent="0.15">
      <c r="A12315" s="618" t="s">
        <v>1122</v>
      </c>
      <c r="B12315" s="618">
        <v>2013</v>
      </c>
      <c r="C12315" s="619" t="s">
        <v>1080</v>
      </c>
    </row>
    <row r="12316" spans="1:3" x14ac:dyDescent="0.15">
      <c r="A12316" s="619" t="s">
        <v>1122</v>
      </c>
      <c r="B12316" s="618">
        <v>2013</v>
      </c>
      <c r="C12316" s="619" t="s">
        <v>437</v>
      </c>
    </row>
    <row r="12317" spans="1:3" x14ac:dyDescent="0.15">
      <c r="A12317" s="618" t="s">
        <v>1122</v>
      </c>
      <c r="B12317" s="618">
        <v>2013</v>
      </c>
      <c r="C12317" s="619" t="s">
        <v>437</v>
      </c>
    </row>
    <row r="12318" spans="1:3" x14ac:dyDescent="0.15">
      <c r="A12318" s="618" t="s">
        <v>1122</v>
      </c>
      <c r="B12318" s="618">
        <v>2013</v>
      </c>
      <c r="C12318" s="619" t="s">
        <v>437</v>
      </c>
    </row>
    <row r="12319" spans="1:3" x14ac:dyDescent="0.15">
      <c r="A12319" s="618" t="s">
        <v>1122</v>
      </c>
      <c r="B12319" s="618">
        <v>2013</v>
      </c>
      <c r="C12319" s="619" t="s">
        <v>437</v>
      </c>
    </row>
    <row r="12320" spans="1:3" x14ac:dyDescent="0.15">
      <c r="A12320" s="618" t="s">
        <v>1122</v>
      </c>
      <c r="B12320" s="618">
        <v>2013</v>
      </c>
      <c r="C12320" s="619" t="s">
        <v>437</v>
      </c>
    </row>
    <row r="12321" spans="1:3" x14ac:dyDescent="0.15">
      <c r="A12321" s="618" t="s">
        <v>1122</v>
      </c>
      <c r="B12321" s="618">
        <v>2013</v>
      </c>
      <c r="C12321" s="619" t="s">
        <v>1101</v>
      </c>
    </row>
    <row r="12322" spans="1:3" x14ac:dyDescent="0.15">
      <c r="A12322" s="618" t="s">
        <v>1122</v>
      </c>
      <c r="B12322" s="618">
        <v>2013</v>
      </c>
      <c r="C12322" s="619" t="s">
        <v>1110</v>
      </c>
    </row>
    <row r="12323" spans="1:3" x14ac:dyDescent="0.15">
      <c r="A12323" s="618" t="s">
        <v>1122</v>
      </c>
      <c r="B12323" s="618">
        <v>2013</v>
      </c>
      <c r="C12323" s="619" t="s">
        <v>1080</v>
      </c>
    </row>
    <row r="12324" spans="1:3" x14ac:dyDescent="0.15">
      <c r="A12324" s="618" t="s">
        <v>1122</v>
      </c>
      <c r="B12324" s="618">
        <v>2013</v>
      </c>
      <c r="C12324" s="619" t="s">
        <v>1101</v>
      </c>
    </row>
    <row r="12325" spans="1:3" x14ac:dyDescent="0.15">
      <c r="A12325" s="618" t="s">
        <v>1122</v>
      </c>
      <c r="B12325" s="618">
        <v>2013</v>
      </c>
      <c r="C12325" s="619" t="s">
        <v>424</v>
      </c>
    </row>
    <row r="12326" spans="1:3" x14ac:dyDescent="0.15">
      <c r="A12326" s="618" t="s">
        <v>1122</v>
      </c>
      <c r="B12326" s="618">
        <v>2013</v>
      </c>
      <c r="C12326" s="619" t="s">
        <v>424</v>
      </c>
    </row>
    <row r="12327" spans="1:3" x14ac:dyDescent="0.15">
      <c r="A12327" s="618" t="s">
        <v>1122</v>
      </c>
      <c r="B12327" s="618">
        <v>2013</v>
      </c>
      <c r="C12327" s="619" t="s">
        <v>424</v>
      </c>
    </row>
    <row r="12328" spans="1:3" x14ac:dyDescent="0.15">
      <c r="A12328" s="618" t="s">
        <v>1122</v>
      </c>
      <c r="B12328" s="618">
        <v>2013</v>
      </c>
      <c r="C12328" s="619" t="s">
        <v>424</v>
      </c>
    </row>
    <row r="12329" spans="1:3" x14ac:dyDescent="0.15">
      <c r="A12329" s="618" t="s">
        <v>1122</v>
      </c>
      <c r="B12329" s="618">
        <v>2013</v>
      </c>
      <c r="C12329" s="619" t="s">
        <v>424</v>
      </c>
    </row>
    <row r="12330" spans="1:3" x14ac:dyDescent="0.15">
      <c r="A12330" s="618" t="s">
        <v>1122</v>
      </c>
      <c r="B12330" s="618">
        <v>2013</v>
      </c>
      <c r="C12330" s="619" t="s">
        <v>424</v>
      </c>
    </row>
    <row r="12331" spans="1:3" x14ac:dyDescent="0.15">
      <c r="A12331" s="618" t="s">
        <v>1122</v>
      </c>
      <c r="B12331" s="618">
        <v>2013</v>
      </c>
      <c r="C12331" s="619" t="s">
        <v>424</v>
      </c>
    </row>
    <row r="12332" spans="1:3" x14ac:dyDescent="0.15">
      <c r="A12332" s="618" t="s">
        <v>1122</v>
      </c>
      <c r="B12332" s="618">
        <v>2013</v>
      </c>
      <c r="C12332" s="619" t="s">
        <v>424</v>
      </c>
    </row>
    <row r="12333" spans="1:3" x14ac:dyDescent="0.15">
      <c r="A12333" s="618" t="s">
        <v>1122</v>
      </c>
      <c r="B12333" s="618">
        <v>2013</v>
      </c>
      <c r="C12333" s="619" t="s">
        <v>424</v>
      </c>
    </row>
    <row r="12334" spans="1:3" x14ac:dyDescent="0.15">
      <c r="A12334" s="618" t="s">
        <v>1122</v>
      </c>
      <c r="B12334" s="618">
        <v>2013</v>
      </c>
      <c r="C12334" s="619" t="s">
        <v>1080</v>
      </c>
    </row>
    <row r="12335" spans="1:3" x14ac:dyDescent="0.15">
      <c r="A12335" s="618" t="s">
        <v>1122</v>
      </c>
      <c r="B12335" s="618">
        <v>2013</v>
      </c>
      <c r="C12335" s="619" t="s">
        <v>437</v>
      </c>
    </row>
    <row r="12336" spans="1:3" x14ac:dyDescent="0.15">
      <c r="A12336" s="618" t="s">
        <v>1122</v>
      </c>
      <c r="B12336" s="618">
        <v>2013</v>
      </c>
      <c r="C12336" s="619" t="s">
        <v>1102</v>
      </c>
    </row>
    <row r="12337" spans="1:3" x14ac:dyDescent="0.15">
      <c r="A12337" s="618" t="s">
        <v>1122</v>
      </c>
      <c r="B12337" s="618">
        <v>2013</v>
      </c>
      <c r="C12337" s="619" t="s">
        <v>1102</v>
      </c>
    </row>
    <row r="12338" spans="1:3" x14ac:dyDescent="0.15">
      <c r="A12338" s="618" t="s">
        <v>1122</v>
      </c>
      <c r="B12338" s="618">
        <v>2013</v>
      </c>
      <c r="C12338" s="619" t="s">
        <v>437</v>
      </c>
    </row>
    <row r="12339" spans="1:3" x14ac:dyDescent="0.15">
      <c r="A12339" s="618" t="s">
        <v>1122</v>
      </c>
      <c r="B12339" s="618">
        <v>2013</v>
      </c>
      <c r="C12339" s="619" t="s">
        <v>1102</v>
      </c>
    </row>
    <row r="12340" spans="1:3" x14ac:dyDescent="0.15">
      <c r="A12340" s="618" t="s">
        <v>1122</v>
      </c>
      <c r="B12340" s="618">
        <v>2013</v>
      </c>
      <c r="C12340" s="619" t="s">
        <v>437</v>
      </c>
    </row>
    <row r="12341" spans="1:3" x14ac:dyDescent="0.15">
      <c r="A12341" s="619" t="s">
        <v>1122</v>
      </c>
      <c r="B12341" s="618">
        <v>2013</v>
      </c>
      <c r="C12341" s="619" t="s">
        <v>437</v>
      </c>
    </row>
    <row r="12342" spans="1:3" x14ac:dyDescent="0.15">
      <c r="A12342" s="618" t="s">
        <v>1122</v>
      </c>
      <c r="B12342" s="618">
        <v>2013</v>
      </c>
      <c r="C12342" s="619" t="s">
        <v>424</v>
      </c>
    </row>
    <row r="12343" spans="1:3" x14ac:dyDescent="0.15">
      <c r="A12343" s="618" t="s">
        <v>1122</v>
      </c>
      <c r="B12343" s="618">
        <v>2013</v>
      </c>
      <c r="C12343" s="619" t="s">
        <v>1080</v>
      </c>
    </row>
    <row r="12344" spans="1:3" x14ac:dyDescent="0.15">
      <c r="A12344" s="618" t="s">
        <v>1122</v>
      </c>
      <c r="B12344" s="618">
        <v>2013</v>
      </c>
      <c r="C12344" s="619" t="s">
        <v>437</v>
      </c>
    </row>
    <row r="12345" spans="1:3" x14ac:dyDescent="0.15">
      <c r="A12345" s="618" t="s">
        <v>1122</v>
      </c>
      <c r="B12345" s="618">
        <v>2013</v>
      </c>
      <c r="C12345" s="619" t="s">
        <v>424</v>
      </c>
    </row>
    <row r="12346" spans="1:3" x14ac:dyDescent="0.15">
      <c r="A12346" s="618" t="s">
        <v>1122</v>
      </c>
      <c r="B12346" s="618">
        <v>2013</v>
      </c>
      <c r="C12346" s="619" t="s">
        <v>424</v>
      </c>
    </row>
    <row r="12347" spans="1:3" x14ac:dyDescent="0.15">
      <c r="A12347" s="619" t="s">
        <v>1122</v>
      </c>
      <c r="B12347" s="618">
        <v>2013</v>
      </c>
      <c r="C12347" s="619" t="s">
        <v>1080</v>
      </c>
    </row>
    <row r="12348" spans="1:3" x14ac:dyDescent="0.15">
      <c r="A12348" s="618" t="s">
        <v>1122</v>
      </c>
      <c r="B12348" s="618">
        <v>2013</v>
      </c>
      <c r="C12348" s="619" t="s">
        <v>1080</v>
      </c>
    </row>
    <row r="12349" spans="1:3" x14ac:dyDescent="0.15">
      <c r="A12349" s="618" t="s">
        <v>1122</v>
      </c>
      <c r="B12349" s="618">
        <v>2013</v>
      </c>
      <c r="C12349" s="619" t="s">
        <v>424</v>
      </c>
    </row>
    <row r="12350" spans="1:3" x14ac:dyDescent="0.15">
      <c r="A12350" s="619" t="s">
        <v>1122</v>
      </c>
      <c r="B12350" s="618">
        <v>2013</v>
      </c>
      <c r="C12350" s="619" t="s">
        <v>424</v>
      </c>
    </row>
    <row r="12351" spans="1:3" x14ac:dyDescent="0.15">
      <c r="A12351" s="618" t="s">
        <v>1122</v>
      </c>
      <c r="B12351" s="618">
        <v>2013</v>
      </c>
      <c r="C12351" s="619" t="s">
        <v>1103</v>
      </c>
    </row>
    <row r="12352" spans="1:3" x14ac:dyDescent="0.15">
      <c r="A12352" s="618" t="s">
        <v>1122</v>
      </c>
      <c r="B12352" s="618">
        <v>2013</v>
      </c>
      <c r="C12352" s="619" t="s">
        <v>424</v>
      </c>
    </row>
    <row r="12353" spans="1:3" x14ac:dyDescent="0.15">
      <c r="A12353" s="618" t="s">
        <v>1122</v>
      </c>
      <c r="B12353" s="618">
        <v>2013</v>
      </c>
      <c r="C12353" s="619" t="s">
        <v>424</v>
      </c>
    </row>
    <row r="12354" spans="1:3" x14ac:dyDescent="0.15">
      <c r="A12354" s="618" t="s">
        <v>1122</v>
      </c>
      <c r="B12354" s="618">
        <v>2013</v>
      </c>
      <c r="C12354" s="619" t="s">
        <v>424</v>
      </c>
    </row>
    <row r="12355" spans="1:3" x14ac:dyDescent="0.15">
      <c r="A12355" s="618" t="s">
        <v>1122</v>
      </c>
      <c r="B12355" s="618">
        <v>2013</v>
      </c>
      <c r="C12355" s="619" t="s">
        <v>424</v>
      </c>
    </row>
    <row r="12356" spans="1:3" x14ac:dyDescent="0.15">
      <c r="A12356" s="618" t="s">
        <v>1122</v>
      </c>
      <c r="B12356" s="618">
        <v>2013</v>
      </c>
      <c r="C12356" s="619" t="s">
        <v>424</v>
      </c>
    </row>
    <row r="12357" spans="1:3" x14ac:dyDescent="0.15">
      <c r="A12357" s="618" t="s">
        <v>1122</v>
      </c>
      <c r="B12357" s="618">
        <v>2013</v>
      </c>
      <c r="C12357" s="619" t="s">
        <v>424</v>
      </c>
    </row>
    <row r="12358" spans="1:3" x14ac:dyDescent="0.15">
      <c r="A12358" s="618" t="s">
        <v>1122</v>
      </c>
      <c r="B12358" s="618">
        <v>2013</v>
      </c>
      <c r="C12358" s="619" t="s">
        <v>424</v>
      </c>
    </row>
    <row r="12359" spans="1:3" x14ac:dyDescent="0.15">
      <c r="A12359" s="618" t="s">
        <v>1122</v>
      </c>
      <c r="B12359" s="618">
        <v>2013</v>
      </c>
      <c r="C12359" s="619" t="s">
        <v>424</v>
      </c>
    </row>
    <row r="12360" spans="1:3" x14ac:dyDescent="0.15">
      <c r="A12360" s="618" t="s">
        <v>1122</v>
      </c>
      <c r="B12360" s="618">
        <v>2013</v>
      </c>
      <c r="C12360" s="619" t="s">
        <v>437</v>
      </c>
    </row>
    <row r="12361" spans="1:3" x14ac:dyDescent="0.15">
      <c r="A12361" s="619" t="s">
        <v>1122</v>
      </c>
      <c r="B12361" s="618">
        <v>2013</v>
      </c>
      <c r="C12361" s="619" t="s">
        <v>424</v>
      </c>
    </row>
    <row r="12362" spans="1:3" x14ac:dyDescent="0.15">
      <c r="A12362" s="618" t="s">
        <v>1122</v>
      </c>
      <c r="B12362" s="618">
        <v>2013</v>
      </c>
      <c r="C12362" s="619" t="s">
        <v>1117</v>
      </c>
    </row>
    <row r="12363" spans="1:3" x14ac:dyDescent="0.15">
      <c r="A12363" s="619" t="s">
        <v>1122</v>
      </c>
      <c r="B12363" s="618">
        <v>2013</v>
      </c>
      <c r="C12363" s="619" t="s">
        <v>1080</v>
      </c>
    </row>
    <row r="12364" spans="1:3" x14ac:dyDescent="0.15">
      <c r="A12364" s="619" t="s">
        <v>1122</v>
      </c>
      <c r="B12364" s="618">
        <v>2013</v>
      </c>
      <c r="C12364" s="619" t="s">
        <v>437</v>
      </c>
    </row>
    <row r="12365" spans="1:3" x14ac:dyDescent="0.15">
      <c r="A12365" s="619" t="s">
        <v>1122</v>
      </c>
      <c r="B12365" s="618">
        <v>2013</v>
      </c>
      <c r="C12365" s="619" t="s">
        <v>1117</v>
      </c>
    </row>
    <row r="12366" spans="1:3" x14ac:dyDescent="0.15">
      <c r="A12366" s="618" t="s">
        <v>1122</v>
      </c>
      <c r="B12366" s="618">
        <v>2013</v>
      </c>
      <c r="C12366" s="619" t="s">
        <v>1080</v>
      </c>
    </row>
    <row r="12367" spans="1:3" x14ac:dyDescent="0.15">
      <c r="A12367" s="618" t="s">
        <v>1122</v>
      </c>
      <c r="B12367" s="618">
        <v>2013</v>
      </c>
      <c r="C12367" s="619" t="s">
        <v>424</v>
      </c>
    </row>
    <row r="12368" spans="1:3" x14ac:dyDescent="0.15">
      <c r="A12368" s="618" t="s">
        <v>1122</v>
      </c>
      <c r="B12368" s="618">
        <v>2013</v>
      </c>
      <c r="C12368" s="619" t="s">
        <v>424</v>
      </c>
    </row>
    <row r="12369" spans="1:3" x14ac:dyDescent="0.15">
      <c r="A12369" s="618" t="s">
        <v>1122</v>
      </c>
      <c r="B12369" s="618">
        <v>2013</v>
      </c>
      <c r="C12369" s="619" t="s">
        <v>1103</v>
      </c>
    </row>
    <row r="12370" spans="1:3" x14ac:dyDescent="0.15">
      <c r="A12370" s="618" t="s">
        <v>1122</v>
      </c>
      <c r="B12370" s="618">
        <v>2013</v>
      </c>
      <c r="C12370" s="619" t="s">
        <v>1103</v>
      </c>
    </row>
    <row r="12371" spans="1:3" x14ac:dyDescent="0.15">
      <c r="A12371" s="618" t="s">
        <v>1122</v>
      </c>
      <c r="B12371" s="618">
        <v>2013</v>
      </c>
      <c r="C12371" s="619" t="s">
        <v>437</v>
      </c>
    </row>
    <row r="12372" spans="1:3" x14ac:dyDescent="0.15">
      <c r="A12372" s="619" t="s">
        <v>1122</v>
      </c>
      <c r="B12372" s="618">
        <v>2013</v>
      </c>
      <c r="C12372" s="619" t="s">
        <v>424</v>
      </c>
    </row>
    <row r="12373" spans="1:3" x14ac:dyDescent="0.15">
      <c r="A12373" s="618" t="s">
        <v>1122</v>
      </c>
      <c r="B12373" s="618">
        <v>2013</v>
      </c>
      <c r="C12373" s="619" t="s">
        <v>1107</v>
      </c>
    </row>
    <row r="12374" spans="1:3" x14ac:dyDescent="0.15">
      <c r="A12374" s="619" t="s">
        <v>1122</v>
      </c>
      <c r="B12374" s="618">
        <v>2013</v>
      </c>
      <c r="C12374" s="619" t="s">
        <v>1080</v>
      </c>
    </row>
    <row r="12375" spans="1:3" x14ac:dyDescent="0.15">
      <c r="A12375" s="619" t="s">
        <v>1122</v>
      </c>
      <c r="B12375" s="618">
        <v>2013</v>
      </c>
      <c r="C12375" s="619" t="s">
        <v>1107</v>
      </c>
    </row>
    <row r="12376" spans="1:3" x14ac:dyDescent="0.15">
      <c r="A12376" s="619" t="s">
        <v>1122</v>
      </c>
      <c r="B12376" s="618">
        <v>2013</v>
      </c>
      <c r="C12376" s="619" t="s">
        <v>424</v>
      </c>
    </row>
    <row r="12377" spans="1:3" x14ac:dyDescent="0.15">
      <c r="A12377" s="619" t="s">
        <v>1122</v>
      </c>
      <c r="B12377" s="618">
        <v>2013</v>
      </c>
      <c r="C12377" s="619" t="s">
        <v>1102</v>
      </c>
    </row>
    <row r="12378" spans="1:3" x14ac:dyDescent="0.15">
      <c r="A12378" s="618" t="s">
        <v>1122</v>
      </c>
      <c r="B12378" s="618">
        <v>2013</v>
      </c>
      <c r="C12378" s="619" t="s">
        <v>424</v>
      </c>
    </row>
    <row r="12379" spans="1:3" x14ac:dyDescent="0.15">
      <c r="A12379" s="618" t="s">
        <v>1122</v>
      </c>
      <c r="B12379" s="618">
        <v>2013</v>
      </c>
      <c r="C12379" s="619" t="s">
        <v>1080</v>
      </c>
    </row>
    <row r="12380" spans="1:3" x14ac:dyDescent="0.15">
      <c r="A12380" s="618" t="s">
        <v>1122</v>
      </c>
      <c r="B12380" s="618">
        <v>2013</v>
      </c>
      <c r="C12380" s="619" t="s">
        <v>1104</v>
      </c>
    </row>
    <row r="12381" spans="1:3" x14ac:dyDescent="0.15">
      <c r="A12381" s="618" t="s">
        <v>1122</v>
      </c>
      <c r="B12381" s="618">
        <v>2013</v>
      </c>
      <c r="C12381" s="619" t="s">
        <v>1104</v>
      </c>
    </row>
    <row r="12382" spans="1:3" x14ac:dyDescent="0.15">
      <c r="A12382" s="618" t="s">
        <v>1122</v>
      </c>
      <c r="B12382" s="618">
        <v>2013</v>
      </c>
      <c r="C12382" s="619" t="s">
        <v>1104</v>
      </c>
    </row>
    <row r="12383" spans="1:3" x14ac:dyDescent="0.15">
      <c r="A12383" s="618" t="s">
        <v>1122</v>
      </c>
      <c r="B12383" s="618">
        <v>2013</v>
      </c>
      <c r="C12383" s="619" t="s">
        <v>424</v>
      </c>
    </row>
    <row r="12384" spans="1:3" x14ac:dyDescent="0.15">
      <c r="A12384" s="618" t="s">
        <v>1122</v>
      </c>
      <c r="B12384" s="618">
        <v>2013</v>
      </c>
      <c r="C12384" s="619" t="s">
        <v>424</v>
      </c>
    </row>
    <row r="12385" spans="1:3" x14ac:dyDescent="0.15">
      <c r="A12385" s="618" t="s">
        <v>1122</v>
      </c>
      <c r="B12385" s="618">
        <v>2013</v>
      </c>
      <c r="C12385" s="619" t="s">
        <v>424</v>
      </c>
    </row>
    <row r="12386" spans="1:3" x14ac:dyDescent="0.15">
      <c r="A12386" s="618" t="s">
        <v>1122</v>
      </c>
      <c r="B12386" s="618">
        <v>2013</v>
      </c>
      <c r="C12386" s="619" t="s">
        <v>424</v>
      </c>
    </row>
    <row r="12387" spans="1:3" x14ac:dyDescent="0.15">
      <c r="A12387" s="618" t="s">
        <v>1122</v>
      </c>
      <c r="B12387" s="618">
        <v>2013</v>
      </c>
      <c r="C12387" s="619" t="s">
        <v>424</v>
      </c>
    </row>
    <row r="12388" spans="1:3" x14ac:dyDescent="0.15">
      <c r="A12388" s="618" t="s">
        <v>1122</v>
      </c>
      <c r="B12388" s="618">
        <v>2013</v>
      </c>
      <c r="C12388" s="619" t="s">
        <v>424</v>
      </c>
    </row>
    <row r="12389" spans="1:3" x14ac:dyDescent="0.15">
      <c r="A12389" s="619" t="s">
        <v>1122</v>
      </c>
      <c r="B12389" s="618">
        <v>2013</v>
      </c>
      <c r="C12389" s="619" t="s">
        <v>424</v>
      </c>
    </row>
    <row r="12390" spans="1:3" x14ac:dyDescent="0.15">
      <c r="A12390" s="619" t="s">
        <v>1122</v>
      </c>
      <c r="B12390" s="618">
        <v>2013</v>
      </c>
      <c r="C12390" s="619" t="s">
        <v>424</v>
      </c>
    </row>
    <row r="12391" spans="1:3" x14ac:dyDescent="0.15">
      <c r="A12391" s="618" t="s">
        <v>1122</v>
      </c>
      <c r="B12391" s="618">
        <v>2013</v>
      </c>
      <c r="C12391" s="619" t="s">
        <v>424</v>
      </c>
    </row>
    <row r="12392" spans="1:3" x14ac:dyDescent="0.15">
      <c r="A12392" s="618" t="s">
        <v>1122</v>
      </c>
      <c r="B12392" s="618">
        <v>2013</v>
      </c>
      <c r="C12392" s="619" t="s">
        <v>424</v>
      </c>
    </row>
    <row r="12393" spans="1:3" x14ac:dyDescent="0.15">
      <c r="A12393" s="618" t="s">
        <v>1122</v>
      </c>
      <c r="B12393" s="618">
        <v>2013</v>
      </c>
      <c r="C12393" s="619" t="s">
        <v>424</v>
      </c>
    </row>
    <row r="12394" spans="1:3" x14ac:dyDescent="0.15">
      <c r="A12394" s="619" t="s">
        <v>1122</v>
      </c>
      <c r="B12394" s="618">
        <v>2013</v>
      </c>
      <c r="C12394" s="619" t="s">
        <v>437</v>
      </c>
    </row>
    <row r="12395" spans="1:3" x14ac:dyDescent="0.15">
      <c r="A12395" s="619" t="s">
        <v>1122</v>
      </c>
      <c r="B12395" s="618">
        <v>2013</v>
      </c>
      <c r="C12395" s="619" t="s">
        <v>437</v>
      </c>
    </row>
    <row r="12396" spans="1:3" x14ac:dyDescent="0.15">
      <c r="A12396" s="618" t="s">
        <v>1122</v>
      </c>
      <c r="B12396" s="618">
        <v>2013</v>
      </c>
      <c r="C12396" s="619" t="s">
        <v>424</v>
      </c>
    </row>
    <row r="12397" spans="1:3" x14ac:dyDescent="0.15">
      <c r="A12397" s="618" t="s">
        <v>1122</v>
      </c>
      <c r="B12397" s="618">
        <v>2013</v>
      </c>
      <c r="C12397" s="619" t="s">
        <v>424</v>
      </c>
    </row>
    <row r="12398" spans="1:3" x14ac:dyDescent="0.15">
      <c r="A12398" s="618" t="s">
        <v>1122</v>
      </c>
      <c r="B12398" s="618">
        <v>2013</v>
      </c>
      <c r="C12398" s="619" t="s">
        <v>437</v>
      </c>
    </row>
    <row r="12399" spans="1:3" x14ac:dyDescent="0.15">
      <c r="A12399" s="619" t="s">
        <v>1122</v>
      </c>
      <c r="B12399" s="618">
        <v>2013</v>
      </c>
      <c r="C12399" s="619" t="s">
        <v>424</v>
      </c>
    </row>
    <row r="12400" spans="1:3" x14ac:dyDescent="0.15">
      <c r="A12400" s="619" t="s">
        <v>1122</v>
      </c>
      <c r="B12400" s="618">
        <v>2013</v>
      </c>
      <c r="C12400" s="619" t="s">
        <v>424</v>
      </c>
    </row>
    <row r="12401" spans="1:3" x14ac:dyDescent="0.15">
      <c r="A12401" s="618" t="s">
        <v>1122</v>
      </c>
      <c r="B12401" s="618">
        <v>2013</v>
      </c>
      <c r="C12401" s="619" t="s">
        <v>424</v>
      </c>
    </row>
    <row r="12402" spans="1:3" x14ac:dyDescent="0.15">
      <c r="A12402" s="618" t="s">
        <v>1122</v>
      </c>
      <c r="B12402" s="618">
        <v>2013</v>
      </c>
      <c r="C12402" s="619" t="s">
        <v>424</v>
      </c>
    </row>
    <row r="12403" spans="1:3" x14ac:dyDescent="0.15">
      <c r="A12403" s="619" t="s">
        <v>1122</v>
      </c>
      <c r="B12403" s="618">
        <v>2013</v>
      </c>
      <c r="C12403" s="619" t="s">
        <v>424</v>
      </c>
    </row>
    <row r="12404" spans="1:3" x14ac:dyDescent="0.15">
      <c r="A12404" s="618" t="s">
        <v>1122</v>
      </c>
      <c r="B12404" s="618">
        <v>2013</v>
      </c>
      <c r="C12404" s="619" t="s">
        <v>1101</v>
      </c>
    </row>
    <row r="12405" spans="1:3" x14ac:dyDescent="0.15">
      <c r="A12405" s="618" t="s">
        <v>1122</v>
      </c>
      <c r="B12405" s="618">
        <v>2013</v>
      </c>
      <c r="C12405" s="619" t="s">
        <v>437</v>
      </c>
    </row>
    <row r="12406" spans="1:3" x14ac:dyDescent="0.15">
      <c r="A12406" s="618" t="s">
        <v>1122</v>
      </c>
      <c r="B12406" s="618">
        <v>2013</v>
      </c>
      <c r="C12406" s="619" t="s">
        <v>424</v>
      </c>
    </row>
    <row r="12407" spans="1:3" x14ac:dyDescent="0.15">
      <c r="A12407" s="618" t="s">
        <v>1122</v>
      </c>
      <c r="B12407" s="618">
        <v>2013</v>
      </c>
      <c r="C12407" s="619" t="s">
        <v>424</v>
      </c>
    </row>
    <row r="12408" spans="1:3" x14ac:dyDescent="0.15">
      <c r="A12408" s="618" t="s">
        <v>1122</v>
      </c>
      <c r="B12408" s="618">
        <v>2013</v>
      </c>
      <c r="C12408" s="619" t="s">
        <v>437</v>
      </c>
    </row>
    <row r="12409" spans="1:3" x14ac:dyDescent="0.15">
      <c r="A12409" s="618" t="s">
        <v>1122</v>
      </c>
      <c r="B12409" s="618">
        <v>2013</v>
      </c>
      <c r="C12409" s="619" t="s">
        <v>437</v>
      </c>
    </row>
    <row r="12410" spans="1:3" x14ac:dyDescent="0.15">
      <c r="A12410" s="618" t="s">
        <v>1122</v>
      </c>
      <c r="B12410" s="618">
        <v>2013</v>
      </c>
      <c r="C12410" s="619" t="s">
        <v>1101</v>
      </c>
    </row>
    <row r="12411" spans="1:3" x14ac:dyDescent="0.15">
      <c r="A12411" s="618" t="s">
        <v>1122</v>
      </c>
      <c r="B12411" s="618">
        <v>2013</v>
      </c>
      <c r="C12411" s="619" t="s">
        <v>1101</v>
      </c>
    </row>
    <row r="12412" spans="1:3" x14ac:dyDescent="0.15">
      <c r="A12412" s="618" t="s">
        <v>1122</v>
      </c>
      <c r="B12412" s="618">
        <v>2013</v>
      </c>
      <c r="C12412" s="619" t="s">
        <v>1101</v>
      </c>
    </row>
    <row r="12413" spans="1:3" x14ac:dyDescent="0.15">
      <c r="A12413" s="618" t="s">
        <v>1122</v>
      </c>
      <c r="B12413" s="618">
        <v>2013</v>
      </c>
      <c r="C12413" s="619" t="s">
        <v>424</v>
      </c>
    </row>
    <row r="12414" spans="1:3" x14ac:dyDescent="0.15">
      <c r="A12414" s="618" t="s">
        <v>1122</v>
      </c>
      <c r="B12414" s="618">
        <v>2013</v>
      </c>
      <c r="C12414" s="619" t="s">
        <v>424</v>
      </c>
    </row>
    <row r="12415" spans="1:3" x14ac:dyDescent="0.15">
      <c r="A12415" s="618" t="s">
        <v>1122</v>
      </c>
      <c r="B12415" s="618">
        <v>2013</v>
      </c>
      <c r="C12415" s="619" t="s">
        <v>424</v>
      </c>
    </row>
    <row r="12416" spans="1:3" x14ac:dyDescent="0.15">
      <c r="A12416" s="619" t="s">
        <v>1122</v>
      </c>
      <c r="B12416" s="618">
        <v>2013</v>
      </c>
      <c r="C12416" s="619" t="s">
        <v>424</v>
      </c>
    </row>
    <row r="12417" spans="1:3" x14ac:dyDescent="0.15">
      <c r="A12417" s="618" t="s">
        <v>1122</v>
      </c>
      <c r="B12417" s="618">
        <v>2013</v>
      </c>
      <c r="C12417" s="619" t="s">
        <v>424</v>
      </c>
    </row>
    <row r="12418" spans="1:3" x14ac:dyDescent="0.15">
      <c r="A12418" s="618" t="s">
        <v>1122</v>
      </c>
      <c r="B12418" s="618">
        <v>2013</v>
      </c>
      <c r="C12418" s="619" t="s">
        <v>424</v>
      </c>
    </row>
    <row r="12419" spans="1:3" x14ac:dyDescent="0.15">
      <c r="A12419" s="618" t="s">
        <v>1122</v>
      </c>
      <c r="B12419" s="618">
        <v>2013</v>
      </c>
      <c r="C12419" s="619" t="s">
        <v>437</v>
      </c>
    </row>
    <row r="12420" spans="1:3" x14ac:dyDescent="0.15">
      <c r="A12420" s="618" t="s">
        <v>1122</v>
      </c>
      <c r="B12420" s="618">
        <v>2013</v>
      </c>
      <c r="C12420" s="619" t="s">
        <v>424</v>
      </c>
    </row>
    <row r="12421" spans="1:3" x14ac:dyDescent="0.15">
      <c r="A12421" s="618" t="s">
        <v>1122</v>
      </c>
      <c r="B12421" s="618">
        <v>2013</v>
      </c>
      <c r="C12421" s="619" t="s">
        <v>424</v>
      </c>
    </row>
    <row r="12422" spans="1:3" x14ac:dyDescent="0.15">
      <c r="A12422" s="619" t="s">
        <v>1122</v>
      </c>
      <c r="B12422" s="618">
        <v>2013</v>
      </c>
      <c r="C12422" s="619" t="s">
        <v>424</v>
      </c>
    </row>
    <row r="12423" spans="1:3" x14ac:dyDescent="0.15">
      <c r="A12423" s="619" t="s">
        <v>1122</v>
      </c>
      <c r="B12423" s="618">
        <v>2013</v>
      </c>
      <c r="C12423" s="619" t="s">
        <v>424</v>
      </c>
    </row>
    <row r="12424" spans="1:3" x14ac:dyDescent="0.15">
      <c r="A12424" s="619" t="s">
        <v>1122</v>
      </c>
      <c r="B12424" s="618">
        <v>2013</v>
      </c>
      <c r="C12424" s="619" t="s">
        <v>424</v>
      </c>
    </row>
    <row r="12425" spans="1:3" x14ac:dyDescent="0.15">
      <c r="A12425" s="618" t="s">
        <v>1122</v>
      </c>
      <c r="B12425" s="618">
        <v>2013</v>
      </c>
      <c r="C12425" s="619" t="s">
        <v>424</v>
      </c>
    </row>
    <row r="12426" spans="1:3" x14ac:dyDescent="0.15">
      <c r="A12426" s="618" t="s">
        <v>1122</v>
      </c>
      <c r="B12426" s="618">
        <v>2013</v>
      </c>
      <c r="C12426" s="619" t="s">
        <v>424</v>
      </c>
    </row>
    <row r="12427" spans="1:3" x14ac:dyDescent="0.15">
      <c r="A12427" s="618" t="s">
        <v>1122</v>
      </c>
      <c r="B12427" s="618">
        <v>2013</v>
      </c>
      <c r="C12427" s="619" t="s">
        <v>424</v>
      </c>
    </row>
    <row r="12428" spans="1:3" x14ac:dyDescent="0.15">
      <c r="A12428" s="618" t="s">
        <v>1122</v>
      </c>
      <c r="B12428" s="618">
        <v>2013</v>
      </c>
      <c r="C12428" s="619" t="s">
        <v>437</v>
      </c>
    </row>
    <row r="12429" spans="1:3" x14ac:dyDescent="0.15">
      <c r="A12429" s="618" t="s">
        <v>1122</v>
      </c>
      <c r="B12429" s="618">
        <v>2013</v>
      </c>
      <c r="C12429" s="619" t="s">
        <v>424</v>
      </c>
    </row>
    <row r="12430" spans="1:3" x14ac:dyDescent="0.15">
      <c r="A12430" s="618" t="s">
        <v>1122</v>
      </c>
      <c r="B12430" s="618">
        <v>2013</v>
      </c>
      <c r="C12430" s="619" t="s">
        <v>424</v>
      </c>
    </row>
    <row r="12431" spans="1:3" x14ac:dyDescent="0.15">
      <c r="A12431" s="619" t="s">
        <v>1122</v>
      </c>
      <c r="B12431" s="618">
        <v>2013</v>
      </c>
      <c r="C12431" s="619" t="s">
        <v>424</v>
      </c>
    </row>
    <row r="12432" spans="1:3" x14ac:dyDescent="0.15">
      <c r="A12432" s="619" t="s">
        <v>1122</v>
      </c>
      <c r="B12432" s="618">
        <v>2013</v>
      </c>
      <c r="C12432" s="619" t="s">
        <v>424</v>
      </c>
    </row>
    <row r="12433" spans="1:3" x14ac:dyDescent="0.15">
      <c r="A12433" s="618" t="s">
        <v>1122</v>
      </c>
      <c r="B12433" s="618">
        <v>2013</v>
      </c>
      <c r="C12433" s="619" t="s">
        <v>424</v>
      </c>
    </row>
    <row r="12434" spans="1:3" x14ac:dyDescent="0.15">
      <c r="A12434" s="618" t="s">
        <v>1122</v>
      </c>
      <c r="B12434" s="618">
        <v>2013</v>
      </c>
      <c r="C12434" s="619" t="s">
        <v>424</v>
      </c>
    </row>
    <row r="12435" spans="1:3" x14ac:dyDescent="0.15">
      <c r="A12435" s="618" t="s">
        <v>1122</v>
      </c>
      <c r="B12435" s="618">
        <v>2013</v>
      </c>
      <c r="C12435" s="619" t="s">
        <v>1101</v>
      </c>
    </row>
    <row r="12436" spans="1:3" x14ac:dyDescent="0.15">
      <c r="A12436" s="618" t="s">
        <v>1122</v>
      </c>
      <c r="B12436" s="618">
        <v>2013</v>
      </c>
      <c r="C12436" s="619" t="s">
        <v>437</v>
      </c>
    </row>
    <row r="12437" spans="1:3" x14ac:dyDescent="0.15">
      <c r="A12437" s="618" t="s">
        <v>1122</v>
      </c>
      <c r="B12437" s="618">
        <v>2013</v>
      </c>
      <c r="C12437" s="619" t="s">
        <v>424</v>
      </c>
    </row>
    <row r="12438" spans="1:3" x14ac:dyDescent="0.15">
      <c r="A12438" s="618" t="s">
        <v>1122</v>
      </c>
      <c r="B12438" s="618">
        <v>2013</v>
      </c>
      <c r="C12438" s="619" t="s">
        <v>424</v>
      </c>
    </row>
    <row r="12439" spans="1:3" x14ac:dyDescent="0.15">
      <c r="A12439" s="618" t="s">
        <v>1122</v>
      </c>
      <c r="B12439" s="618">
        <v>2013</v>
      </c>
      <c r="C12439" s="619" t="s">
        <v>424</v>
      </c>
    </row>
    <row r="12440" spans="1:3" x14ac:dyDescent="0.15">
      <c r="A12440" s="618" t="s">
        <v>1122</v>
      </c>
      <c r="B12440" s="618">
        <v>2013</v>
      </c>
      <c r="C12440" s="619" t="s">
        <v>424</v>
      </c>
    </row>
    <row r="12441" spans="1:3" x14ac:dyDescent="0.15">
      <c r="A12441" s="618" t="s">
        <v>1122</v>
      </c>
      <c r="B12441" s="618">
        <v>2013</v>
      </c>
      <c r="C12441" s="619" t="s">
        <v>424</v>
      </c>
    </row>
    <row r="12442" spans="1:3" x14ac:dyDescent="0.15">
      <c r="A12442" s="619" t="s">
        <v>1122</v>
      </c>
      <c r="B12442" s="618">
        <v>2013</v>
      </c>
      <c r="C12442" s="619" t="s">
        <v>424</v>
      </c>
    </row>
    <row r="12443" spans="1:3" x14ac:dyDescent="0.15">
      <c r="A12443" s="618" t="s">
        <v>1122</v>
      </c>
      <c r="B12443" s="618">
        <v>2013</v>
      </c>
      <c r="C12443" s="619" t="s">
        <v>424</v>
      </c>
    </row>
    <row r="12444" spans="1:3" x14ac:dyDescent="0.15">
      <c r="A12444" s="618" t="s">
        <v>1122</v>
      </c>
      <c r="B12444" s="618">
        <v>2013</v>
      </c>
      <c r="C12444" s="619" t="s">
        <v>424</v>
      </c>
    </row>
    <row r="12445" spans="1:3" x14ac:dyDescent="0.15">
      <c r="A12445" s="618" t="s">
        <v>1122</v>
      </c>
      <c r="B12445" s="618">
        <v>2013</v>
      </c>
      <c r="C12445" s="619" t="s">
        <v>424</v>
      </c>
    </row>
    <row r="12446" spans="1:3" x14ac:dyDescent="0.15">
      <c r="A12446" s="618" t="s">
        <v>1122</v>
      </c>
      <c r="B12446" s="618">
        <v>2013</v>
      </c>
      <c r="C12446" s="619" t="s">
        <v>424</v>
      </c>
    </row>
    <row r="12447" spans="1:3" x14ac:dyDescent="0.15">
      <c r="A12447" s="618" t="s">
        <v>1122</v>
      </c>
      <c r="B12447" s="618">
        <v>2013</v>
      </c>
      <c r="C12447" s="619" t="s">
        <v>424</v>
      </c>
    </row>
    <row r="12448" spans="1:3" x14ac:dyDescent="0.15">
      <c r="A12448" s="618" t="s">
        <v>1122</v>
      </c>
      <c r="B12448" s="618">
        <v>2013</v>
      </c>
      <c r="C12448" s="619" t="s">
        <v>424</v>
      </c>
    </row>
    <row r="12449" spans="1:3" x14ac:dyDescent="0.15">
      <c r="A12449" s="619" t="s">
        <v>1122</v>
      </c>
      <c r="B12449" s="618">
        <v>2013</v>
      </c>
      <c r="C12449" s="619" t="s">
        <v>424</v>
      </c>
    </row>
    <row r="12450" spans="1:3" x14ac:dyDescent="0.15">
      <c r="A12450" s="619" t="s">
        <v>1122</v>
      </c>
      <c r="B12450" s="618">
        <v>2013</v>
      </c>
      <c r="C12450" s="619" t="s">
        <v>437</v>
      </c>
    </row>
    <row r="12451" spans="1:3" x14ac:dyDescent="0.15">
      <c r="A12451" s="619" t="s">
        <v>1122</v>
      </c>
      <c r="B12451" s="618">
        <v>2013</v>
      </c>
      <c r="C12451" s="619" t="s">
        <v>437</v>
      </c>
    </row>
    <row r="12452" spans="1:3" x14ac:dyDescent="0.15">
      <c r="A12452" s="618" t="s">
        <v>1122</v>
      </c>
      <c r="B12452" s="618">
        <v>2013</v>
      </c>
      <c r="C12452" s="619" t="s">
        <v>424</v>
      </c>
    </row>
    <row r="12453" spans="1:3" x14ac:dyDescent="0.15">
      <c r="A12453" s="619" t="s">
        <v>1122</v>
      </c>
      <c r="B12453" s="618">
        <v>2013</v>
      </c>
      <c r="C12453" s="619" t="s">
        <v>437</v>
      </c>
    </row>
    <row r="12454" spans="1:3" x14ac:dyDescent="0.15">
      <c r="A12454" s="619" t="s">
        <v>1122</v>
      </c>
      <c r="B12454" s="618">
        <v>2013</v>
      </c>
      <c r="C12454" s="619" t="s">
        <v>424</v>
      </c>
    </row>
    <row r="12455" spans="1:3" x14ac:dyDescent="0.15">
      <c r="A12455" s="618" t="s">
        <v>1122</v>
      </c>
      <c r="B12455" s="618">
        <v>2013</v>
      </c>
      <c r="C12455" s="619" t="s">
        <v>424</v>
      </c>
    </row>
    <row r="12456" spans="1:3" x14ac:dyDescent="0.15">
      <c r="A12456" s="618" t="s">
        <v>1122</v>
      </c>
      <c r="B12456" s="618">
        <v>2013</v>
      </c>
      <c r="C12456" s="619" t="s">
        <v>424</v>
      </c>
    </row>
    <row r="12457" spans="1:3" x14ac:dyDescent="0.15">
      <c r="A12457" s="618" t="s">
        <v>1122</v>
      </c>
      <c r="B12457" s="618">
        <v>2013</v>
      </c>
      <c r="C12457" s="619" t="s">
        <v>424</v>
      </c>
    </row>
    <row r="12458" spans="1:3" x14ac:dyDescent="0.15">
      <c r="A12458" s="618" t="s">
        <v>1122</v>
      </c>
      <c r="B12458" s="618">
        <v>2013</v>
      </c>
      <c r="C12458" s="619" t="s">
        <v>1102</v>
      </c>
    </row>
    <row r="12459" spans="1:3" x14ac:dyDescent="0.15">
      <c r="A12459" s="618" t="s">
        <v>1122</v>
      </c>
      <c r="B12459" s="618">
        <v>2013</v>
      </c>
      <c r="C12459" s="619" t="s">
        <v>1101</v>
      </c>
    </row>
    <row r="12460" spans="1:3" x14ac:dyDescent="0.15">
      <c r="A12460" s="618" t="s">
        <v>1122</v>
      </c>
      <c r="B12460" s="618">
        <v>2013</v>
      </c>
      <c r="C12460" s="619" t="s">
        <v>1101</v>
      </c>
    </row>
    <row r="12461" spans="1:3" x14ac:dyDescent="0.15">
      <c r="A12461" s="618" t="s">
        <v>1122</v>
      </c>
      <c r="B12461" s="618">
        <v>2013</v>
      </c>
      <c r="C12461" s="619" t="s">
        <v>424</v>
      </c>
    </row>
    <row r="12462" spans="1:3" x14ac:dyDescent="0.15">
      <c r="A12462" s="618" t="s">
        <v>1122</v>
      </c>
      <c r="B12462" s="618">
        <v>2013</v>
      </c>
      <c r="C12462" s="619" t="s">
        <v>424</v>
      </c>
    </row>
    <row r="12463" spans="1:3" x14ac:dyDescent="0.15">
      <c r="A12463" s="618" t="s">
        <v>1122</v>
      </c>
      <c r="B12463" s="618">
        <v>2013</v>
      </c>
      <c r="C12463" s="619" t="s">
        <v>424</v>
      </c>
    </row>
    <row r="12464" spans="1:3" x14ac:dyDescent="0.15">
      <c r="A12464" s="618" t="s">
        <v>1122</v>
      </c>
      <c r="B12464" s="618">
        <v>2013</v>
      </c>
      <c r="C12464" s="619" t="s">
        <v>437</v>
      </c>
    </row>
    <row r="12465" spans="1:3" x14ac:dyDescent="0.15">
      <c r="A12465" s="618" t="s">
        <v>1122</v>
      </c>
      <c r="B12465" s="618">
        <v>2013</v>
      </c>
      <c r="C12465" s="619" t="s">
        <v>424</v>
      </c>
    </row>
    <row r="12466" spans="1:3" x14ac:dyDescent="0.15">
      <c r="A12466" s="618" t="s">
        <v>1122</v>
      </c>
      <c r="B12466" s="618">
        <v>2013</v>
      </c>
      <c r="C12466" s="619" t="s">
        <v>424</v>
      </c>
    </row>
    <row r="12467" spans="1:3" x14ac:dyDescent="0.15">
      <c r="A12467" s="618" t="s">
        <v>1122</v>
      </c>
      <c r="B12467" s="618">
        <v>2013</v>
      </c>
      <c r="C12467" s="619" t="s">
        <v>1102</v>
      </c>
    </row>
    <row r="12468" spans="1:3" x14ac:dyDescent="0.15">
      <c r="A12468" s="618" t="s">
        <v>1122</v>
      </c>
      <c r="B12468" s="618">
        <v>2013</v>
      </c>
      <c r="C12468" s="619" t="s">
        <v>424</v>
      </c>
    </row>
    <row r="12469" spans="1:3" x14ac:dyDescent="0.15">
      <c r="A12469" s="618" t="s">
        <v>1122</v>
      </c>
      <c r="B12469" s="618">
        <v>2013</v>
      </c>
      <c r="C12469" s="619" t="s">
        <v>424</v>
      </c>
    </row>
    <row r="12470" spans="1:3" x14ac:dyDescent="0.15">
      <c r="A12470" s="618" t="s">
        <v>1122</v>
      </c>
      <c r="B12470" s="618">
        <v>2013</v>
      </c>
      <c r="C12470" s="619" t="s">
        <v>1102</v>
      </c>
    </row>
    <row r="12471" spans="1:3" x14ac:dyDescent="0.15">
      <c r="A12471" s="618" t="s">
        <v>1122</v>
      </c>
      <c r="B12471" s="618">
        <v>2013</v>
      </c>
      <c r="C12471" s="619" t="s">
        <v>1104</v>
      </c>
    </row>
    <row r="12472" spans="1:3" x14ac:dyDescent="0.15">
      <c r="A12472" s="618" t="s">
        <v>1122</v>
      </c>
      <c r="B12472" s="618">
        <v>2013</v>
      </c>
      <c r="C12472" s="619" t="s">
        <v>1102</v>
      </c>
    </row>
    <row r="12473" spans="1:3" x14ac:dyDescent="0.15">
      <c r="A12473" s="618" t="s">
        <v>1122</v>
      </c>
      <c r="B12473" s="618">
        <v>2013</v>
      </c>
      <c r="C12473" s="619" t="s">
        <v>1102</v>
      </c>
    </row>
    <row r="12474" spans="1:3" x14ac:dyDescent="0.15">
      <c r="A12474" s="618" t="s">
        <v>1122</v>
      </c>
      <c r="B12474" s="618">
        <v>2013</v>
      </c>
      <c r="C12474" s="619" t="s">
        <v>437</v>
      </c>
    </row>
    <row r="12475" spans="1:3" x14ac:dyDescent="0.15">
      <c r="A12475" s="618" t="s">
        <v>1122</v>
      </c>
      <c r="B12475" s="618">
        <v>2013</v>
      </c>
      <c r="C12475" s="619" t="s">
        <v>437</v>
      </c>
    </row>
    <row r="12476" spans="1:3" x14ac:dyDescent="0.15">
      <c r="A12476" s="619" t="s">
        <v>1122</v>
      </c>
      <c r="B12476" s="618">
        <v>2013</v>
      </c>
      <c r="C12476" s="619" t="s">
        <v>424</v>
      </c>
    </row>
    <row r="12477" spans="1:3" x14ac:dyDescent="0.15">
      <c r="A12477" s="619" t="s">
        <v>1122</v>
      </c>
      <c r="B12477" s="618">
        <v>2013</v>
      </c>
      <c r="C12477" s="619" t="s">
        <v>424</v>
      </c>
    </row>
    <row r="12478" spans="1:3" x14ac:dyDescent="0.15">
      <c r="A12478" s="618" t="s">
        <v>1122</v>
      </c>
      <c r="B12478" s="618">
        <v>2013</v>
      </c>
      <c r="C12478" s="619" t="s">
        <v>424</v>
      </c>
    </row>
    <row r="12479" spans="1:3" x14ac:dyDescent="0.15">
      <c r="A12479" s="618" t="s">
        <v>1122</v>
      </c>
      <c r="B12479" s="618">
        <v>2013</v>
      </c>
      <c r="C12479" s="619" t="s">
        <v>424</v>
      </c>
    </row>
    <row r="12480" spans="1:3" x14ac:dyDescent="0.15">
      <c r="A12480" s="618" t="s">
        <v>1122</v>
      </c>
      <c r="B12480" s="618">
        <v>2013</v>
      </c>
      <c r="C12480" s="619" t="s">
        <v>424</v>
      </c>
    </row>
    <row r="12481" spans="1:3" x14ac:dyDescent="0.15">
      <c r="A12481" s="618" t="s">
        <v>1122</v>
      </c>
      <c r="B12481" s="618">
        <v>2013</v>
      </c>
      <c r="C12481" s="619" t="s">
        <v>1117</v>
      </c>
    </row>
    <row r="12482" spans="1:3" x14ac:dyDescent="0.15">
      <c r="A12482" s="618" t="s">
        <v>1122</v>
      </c>
      <c r="B12482" s="618">
        <v>2013</v>
      </c>
      <c r="C12482" s="619" t="s">
        <v>1102</v>
      </c>
    </row>
    <row r="12483" spans="1:3" x14ac:dyDescent="0.15">
      <c r="A12483" s="618" t="s">
        <v>1122</v>
      </c>
      <c r="B12483" s="618">
        <v>2013</v>
      </c>
      <c r="C12483" s="619" t="s">
        <v>424</v>
      </c>
    </row>
    <row r="12484" spans="1:3" x14ac:dyDescent="0.15">
      <c r="A12484" s="618" t="s">
        <v>1122</v>
      </c>
      <c r="B12484" s="618">
        <v>2013</v>
      </c>
      <c r="C12484" s="619" t="s">
        <v>1080</v>
      </c>
    </row>
    <row r="12485" spans="1:3" x14ac:dyDescent="0.15">
      <c r="A12485" s="618" t="s">
        <v>1122</v>
      </c>
      <c r="B12485" s="618">
        <v>2013</v>
      </c>
      <c r="C12485" s="619" t="s">
        <v>1080</v>
      </c>
    </row>
    <row r="12486" spans="1:3" x14ac:dyDescent="0.15">
      <c r="A12486" s="618" t="s">
        <v>1122</v>
      </c>
      <c r="B12486" s="618">
        <v>2013</v>
      </c>
      <c r="C12486" s="619" t="s">
        <v>1080</v>
      </c>
    </row>
    <row r="12487" spans="1:3" x14ac:dyDescent="0.15">
      <c r="A12487" s="619" t="s">
        <v>1122</v>
      </c>
      <c r="B12487" s="618">
        <v>2013</v>
      </c>
      <c r="C12487" s="619" t="s">
        <v>437</v>
      </c>
    </row>
    <row r="12488" spans="1:3" x14ac:dyDescent="0.15">
      <c r="A12488" s="618" t="s">
        <v>1122</v>
      </c>
      <c r="B12488" s="618">
        <v>2013</v>
      </c>
      <c r="C12488" s="619" t="s">
        <v>455</v>
      </c>
    </row>
    <row r="12489" spans="1:3" x14ac:dyDescent="0.15">
      <c r="A12489" s="618" t="s">
        <v>1122</v>
      </c>
      <c r="B12489" s="618">
        <v>2013</v>
      </c>
      <c r="C12489" s="619" t="s">
        <v>1102</v>
      </c>
    </row>
    <row r="12490" spans="1:3" x14ac:dyDescent="0.15">
      <c r="A12490" s="618" t="s">
        <v>1122</v>
      </c>
      <c r="B12490" s="618">
        <v>2013</v>
      </c>
      <c r="C12490" s="619" t="s">
        <v>455</v>
      </c>
    </row>
    <row r="12491" spans="1:3" x14ac:dyDescent="0.15">
      <c r="A12491" s="618" t="s">
        <v>1122</v>
      </c>
      <c r="B12491" s="618">
        <v>2013</v>
      </c>
      <c r="C12491" s="619" t="s">
        <v>424</v>
      </c>
    </row>
    <row r="12492" spans="1:3" x14ac:dyDescent="0.15">
      <c r="A12492" s="618" t="s">
        <v>1122</v>
      </c>
      <c r="B12492" s="618">
        <v>2013</v>
      </c>
      <c r="C12492" s="619" t="s">
        <v>424</v>
      </c>
    </row>
    <row r="12493" spans="1:3" x14ac:dyDescent="0.15">
      <c r="A12493" s="618" t="s">
        <v>1122</v>
      </c>
      <c r="B12493" s="618">
        <v>2013</v>
      </c>
      <c r="C12493" s="619" t="s">
        <v>424</v>
      </c>
    </row>
    <row r="12494" spans="1:3" x14ac:dyDescent="0.15">
      <c r="A12494" s="618" t="s">
        <v>1122</v>
      </c>
      <c r="B12494" s="618">
        <v>2013</v>
      </c>
      <c r="C12494" s="619" t="s">
        <v>1080</v>
      </c>
    </row>
    <row r="12495" spans="1:3" x14ac:dyDescent="0.15">
      <c r="A12495" s="618" t="s">
        <v>1122</v>
      </c>
      <c r="B12495" s="618">
        <v>2013</v>
      </c>
      <c r="C12495" s="619" t="s">
        <v>1080</v>
      </c>
    </row>
    <row r="12496" spans="1:3" x14ac:dyDescent="0.15">
      <c r="A12496" s="618" t="s">
        <v>1122</v>
      </c>
      <c r="B12496" s="618">
        <v>2013</v>
      </c>
      <c r="C12496" s="619" t="s">
        <v>1101</v>
      </c>
    </row>
    <row r="12497" spans="1:3" x14ac:dyDescent="0.15">
      <c r="A12497" s="618" t="s">
        <v>1122</v>
      </c>
      <c r="B12497" s="618">
        <v>2013</v>
      </c>
      <c r="C12497" s="619" t="s">
        <v>437</v>
      </c>
    </row>
    <row r="12498" spans="1:3" x14ac:dyDescent="0.15">
      <c r="A12498" s="618" t="s">
        <v>1122</v>
      </c>
      <c r="B12498" s="618">
        <v>2013</v>
      </c>
      <c r="C12498" s="619" t="s">
        <v>1102</v>
      </c>
    </row>
    <row r="12499" spans="1:3" x14ac:dyDescent="0.15">
      <c r="A12499" s="618" t="s">
        <v>1122</v>
      </c>
      <c r="B12499" s="618">
        <v>2013</v>
      </c>
      <c r="C12499" s="619" t="s">
        <v>424</v>
      </c>
    </row>
    <row r="12500" spans="1:3" x14ac:dyDescent="0.15">
      <c r="A12500" s="618" t="s">
        <v>1122</v>
      </c>
      <c r="B12500" s="618">
        <v>2013</v>
      </c>
      <c r="C12500" s="619" t="s">
        <v>424</v>
      </c>
    </row>
    <row r="12501" spans="1:3" x14ac:dyDescent="0.15">
      <c r="A12501" s="618" t="s">
        <v>1122</v>
      </c>
      <c r="B12501" s="618">
        <v>2013</v>
      </c>
      <c r="C12501" s="619" t="s">
        <v>437</v>
      </c>
    </row>
    <row r="12502" spans="1:3" x14ac:dyDescent="0.15">
      <c r="A12502" s="618" t="s">
        <v>1122</v>
      </c>
      <c r="B12502" s="618">
        <v>2013</v>
      </c>
      <c r="C12502" s="619" t="s">
        <v>424</v>
      </c>
    </row>
    <row r="12503" spans="1:3" x14ac:dyDescent="0.15">
      <c r="A12503" s="618" t="s">
        <v>1122</v>
      </c>
      <c r="B12503" s="618">
        <v>2013</v>
      </c>
      <c r="C12503" s="619" t="s">
        <v>1080</v>
      </c>
    </row>
    <row r="12504" spans="1:3" x14ac:dyDescent="0.15">
      <c r="A12504" s="618" t="s">
        <v>1122</v>
      </c>
      <c r="B12504" s="618">
        <v>2013</v>
      </c>
      <c r="C12504" s="619" t="s">
        <v>424</v>
      </c>
    </row>
    <row r="12505" spans="1:3" x14ac:dyDescent="0.15">
      <c r="A12505" s="618" t="s">
        <v>1122</v>
      </c>
      <c r="B12505" s="618">
        <v>2013</v>
      </c>
      <c r="C12505" s="619" t="s">
        <v>424</v>
      </c>
    </row>
    <row r="12506" spans="1:3" x14ac:dyDescent="0.15">
      <c r="A12506" s="618" t="s">
        <v>1122</v>
      </c>
      <c r="B12506" s="618">
        <v>2013</v>
      </c>
      <c r="C12506" s="619" t="s">
        <v>424</v>
      </c>
    </row>
    <row r="12507" spans="1:3" x14ac:dyDescent="0.15">
      <c r="A12507" s="618" t="s">
        <v>1122</v>
      </c>
      <c r="B12507" s="618">
        <v>2013</v>
      </c>
      <c r="C12507" s="619" t="s">
        <v>424</v>
      </c>
    </row>
    <row r="12508" spans="1:3" x14ac:dyDescent="0.15">
      <c r="A12508" s="618" t="s">
        <v>1122</v>
      </c>
      <c r="B12508" s="618">
        <v>2013</v>
      </c>
      <c r="C12508" s="619" t="s">
        <v>455</v>
      </c>
    </row>
    <row r="12509" spans="1:3" x14ac:dyDescent="0.15">
      <c r="A12509" s="618" t="s">
        <v>1122</v>
      </c>
      <c r="B12509" s="618">
        <v>2013</v>
      </c>
      <c r="C12509" s="619" t="s">
        <v>455</v>
      </c>
    </row>
    <row r="12510" spans="1:3" x14ac:dyDescent="0.15">
      <c r="A12510" s="618" t="s">
        <v>1122</v>
      </c>
      <c r="B12510" s="618">
        <v>2013</v>
      </c>
      <c r="C12510" s="619" t="s">
        <v>424</v>
      </c>
    </row>
    <row r="12511" spans="1:3" x14ac:dyDescent="0.15">
      <c r="A12511" s="618" t="s">
        <v>1122</v>
      </c>
      <c r="B12511" s="618">
        <v>2013</v>
      </c>
      <c r="C12511" s="619" t="s">
        <v>437</v>
      </c>
    </row>
    <row r="12512" spans="1:3" x14ac:dyDescent="0.15">
      <c r="A12512" s="618" t="s">
        <v>1122</v>
      </c>
      <c r="B12512" s="618">
        <v>2013</v>
      </c>
      <c r="C12512" s="619" t="s">
        <v>424</v>
      </c>
    </row>
    <row r="12513" spans="1:3" x14ac:dyDescent="0.15">
      <c r="A12513" s="618" t="s">
        <v>1122</v>
      </c>
      <c r="B12513" s="618">
        <v>2013</v>
      </c>
      <c r="C12513" s="619" t="s">
        <v>455</v>
      </c>
    </row>
    <row r="12514" spans="1:3" x14ac:dyDescent="0.15">
      <c r="A12514" s="618" t="s">
        <v>1122</v>
      </c>
      <c r="B12514" s="618">
        <v>2013</v>
      </c>
      <c r="C12514" s="619" t="s">
        <v>437</v>
      </c>
    </row>
    <row r="12515" spans="1:3" x14ac:dyDescent="0.15">
      <c r="A12515" s="618" t="s">
        <v>1122</v>
      </c>
      <c r="B12515" s="618">
        <v>2013</v>
      </c>
      <c r="C12515" s="619" t="s">
        <v>455</v>
      </c>
    </row>
    <row r="12516" spans="1:3" x14ac:dyDescent="0.15">
      <c r="A12516" s="618" t="s">
        <v>1122</v>
      </c>
      <c r="B12516" s="618">
        <v>2013</v>
      </c>
      <c r="C12516" s="619" t="s">
        <v>1101</v>
      </c>
    </row>
    <row r="12517" spans="1:3" x14ac:dyDescent="0.15">
      <c r="A12517" s="618" t="s">
        <v>1122</v>
      </c>
      <c r="B12517" s="618">
        <v>2013</v>
      </c>
      <c r="C12517" s="619" t="s">
        <v>424</v>
      </c>
    </row>
    <row r="12518" spans="1:3" x14ac:dyDescent="0.15">
      <c r="A12518" s="618" t="s">
        <v>1122</v>
      </c>
      <c r="B12518" s="618">
        <v>2013</v>
      </c>
      <c r="C12518" s="619" t="s">
        <v>424</v>
      </c>
    </row>
    <row r="12519" spans="1:3" x14ac:dyDescent="0.15">
      <c r="A12519" s="618" t="s">
        <v>1122</v>
      </c>
      <c r="B12519" s="618">
        <v>2013</v>
      </c>
      <c r="C12519" s="619" t="s">
        <v>455</v>
      </c>
    </row>
    <row r="12520" spans="1:3" x14ac:dyDescent="0.15">
      <c r="A12520" s="618" t="s">
        <v>1122</v>
      </c>
      <c r="B12520" s="618">
        <v>2013</v>
      </c>
      <c r="C12520" s="619" t="s">
        <v>437</v>
      </c>
    </row>
    <row r="12521" spans="1:3" x14ac:dyDescent="0.15">
      <c r="A12521" s="618" t="s">
        <v>1122</v>
      </c>
      <c r="B12521" s="618">
        <v>2013</v>
      </c>
      <c r="C12521" s="619" t="s">
        <v>424</v>
      </c>
    </row>
    <row r="12522" spans="1:3" x14ac:dyDescent="0.15">
      <c r="A12522" s="618" t="s">
        <v>1122</v>
      </c>
      <c r="B12522" s="618">
        <v>2013</v>
      </c>
      <c r="C12522" s="619" t="s">
        <v>437</v>
      </c>
    </row>
    <row r="12523" spans="1:3" x14ac:dyDescent="0.15">
      <c r="A12523" s="619" t="s">
        <v>1122</v>
      </c>
      <c r="B12523" s="618">
        <v>2013</v>
      </c>
      <c r="C12523" s="619" t="s">
        <v>424</v>
      </c>
    </row>
    <row r="12524" spans="1:3" x14ac:dyDescent="0.15">
      <c r="A12524" s="618" t="s">
        <v>1122</v>
      </c>
      <c r="B12524" s="618">
        <v>2013</v>
      </c>
      <c r="C12524" s="619" t="s">
        <v>1102</v>
      </c>
    </row>
    <row r="12525" spans="1:3" x14ac:dyDescent="0.15">
      <c r="A12525" s="619" t="s">
        <v>1122</v>
      </c>
      <c r="B12525" s="618">
        <v>2013</v>
      </c>
      <c r="C12525" s="619" t="s">
        <v>437</v>
      </c>
    </row>
    <row r="12526" spans="1:3" x14ac:dyDescent="0.15">
      <c r="A12526" s="618" t="s">
        <v>1122</v>
      </c>
      <c r="B12526" s="618">
        <v>2013</v>
      </c>
      <c r="C12526" s="619" t="s">
        <v>424</v>
      </c>
    </row>
    <row r="12527" spans="1:3" x14ac:dyDescent="0.15">
      <c r="A12527" s="618" t="s">
        <v>1122</v>
      </c>
      <c r="B12527" s="618">
        <v>2013</v>
      </c>
      <c r="C12527" s="619" t="s">
        <v>1118</v>
      </c>
    </row>
    <row r="12528" spans="1:3" x14ac:dyDescent="0.15">
      <c r="A12528" s="618" t="s">
        <v>1122</v>
      </c>
      <c r="B12528" s="618">
        <v>2013</v>
      </c>
      <c r="C12528" s="619" t="s">
        <v>1103</v>
      </c>
    </row>
    <row r="12529" spans="1:3" x14ac:dyDescent="0.15">
      <c r="A12529" s="618" t="s">
        <v>1122</v>
      </c>
      <c r="B12529" s="618">
        <v>2013</v>
      </c>
      <c r="C12529" s="619" t="s">
        <v>1102</v>
      </c>
    </row>
    <row r="12530" spans="1:3" x14ac:dyDescent="0.15">
      <c r="A12530" s="618" t="s">
        <v>1122</v>
      </c>
      <c r="B12530" s="618">
        <v>2013</v>
      </c>
      <c r="C12530" s="619" t="s">
        <v>424</v>
      </c>
    </row>
    <row r="12531" spans="1:3" x14ac:dyDescent="0.15">
      <c r="A12531" s="618" t="s">
        <v>1122</v>
      </c>
      <c r="B12531" s="618">
        <v>2013</v>
      </c>
      <c r="C12531" s="619" t="s">
        <v>424</v>
      </c>
    </row>
    <row r="12532" spans="1:3" x14ac:dyDescent="0.15">
      <c r="A12532" s="618" t="s">
        <v>1122</v>
      </c>
      <c r="B12532" s="618">
        <v>2013</v>
      </c>
      <c r="C12532" s="619" t="s">
        <v>1080</v>
      </c>
    </row>
    <row r="12533" spans="1:3" x14ac:dyDescent="0.15">
      <c r="A12533" s="618" t="s">
        <v>1122</v>
      </c>
      <c r="B12533" s="618">
        <v>2013</v>
      </c>
      <c r="C12533" s="619" t="s">
        <v>1115</v>
      </c>
    </row>
    <row r="12534" spans="1:3" x14ac:dyDescent="0.15">
      <c r="A12534" s="618" t="s">
        <v>1122</v>
      </c>
      <c r="B12534" s="618">
        <v>2013</v>
      </c>
      <c r="C12534" s="619" t="s">
        <v>424</v>
      </c>
    </row>
    <row r="12535" spans="1:3" x14ac:dyDescent="0.15">
      <c r="A12535" s="618" t="s">
        <v>1122</v>
      </c>
      <c r="B12535" s="618">
        <v>2013</v>
      </c>
      <c r="C12535" s="619" t="s">
        <v>437</v>
      </c>
    </row>
    <row r="12536" spans="1:3" x14ac:dyDescent="0.15">
      <c r="A12536" s="618" t="s">
        <v>1122</v>
      </c>
      <c r="B12536" s="618">
        <v>2013</v>
      </c>
      <c r="C12536" s="619" t="s">
        <v>424</v>
      </c>
    </row>
    <row r="12537" spans="1:3" x14ac:dyDescent="0.15">
      <c r="A12537" s="618" t="s">
        <v>1122</v>
      </c>
      <c r="B12537" s="618">
        <v>2013</v>
      </c>
      <c r="C12537" s="619" t="s">
        <v>424</v>
      </c>
    </row>
    <row r="12538" spans="1:3" x14ac:dyDescent="0.15">
      <c r="A12538" s="618" t="s">
        <v>1122</v>
      </c>
      <c r="B12538" s="618">
        <v>2013</v>
      </c>
      <c r="C12538" s="619" t="s">
        <v>424</v>
      </c>
    </row>
    <row r="12539" spans="1:3" x14ac:dyDescent="0.15">
      <c r="A12539" s="618" t="s">
        <v>1122</v>
      </c>
      <c r="B12539" s="618">
        <v>2013</v>
      </c>
      <c r="C12539" s="619" t="s">
        <v>1080</v>
      </c>
    </row>
    <row r="12540" spans="1:3" x14ac:dyDescent="0.15">
      <c r="A12540" s="618" t="s">
        <v>1122</v>
      </c>
      <c r="B12540" s="618">
        <v>2013</v>
      </c>
      <c r="C12540" s="619" t="s">
        <v>424</v>
      </c>
    </row>
    <row r="12541" spans="1:3" x14ac:dyDescent="0.15">
      <c r="A12541" s="618" t="s">
        <v>1122</v>
      </c>
      <c r="B12541" s="618">
        <v>2013</v>
      </c>
      <c r="C12541" s="619" t="s">
        <v>424</v>
      </c>
    </row>
    <row r="12542" spans="1:3" x14ac:dyDescent="0.15">
      <c r="A12542" s="618" t="s">
        <v>1122</v>
      </c>
      <c r="B12542" s="618">
        <v>2013</v>
      </c>
      <c r="C12542" s="619" t="s">
        <v>424</v>
      </c>
    </row>
    <row r="12543" spans="1:3" x14ac:dyDescent="0.15">
      <c r="A12543" s="618" t="s">
        <v>1122</v>
      </c>
      <c r="B12543" s="618">
        <v>2013</v>
      </c>
      <c r="C12543" s="619" t="s">
        <v>437</v>
      </c>
    </row>
    <row r="12544" spans="1:3" x14ac:dyDescent="0.15">
      <c r="A12544" s="618" t="s">
        <v>1122</v>
      </c>
      <c r="B12544" s="618">
        <v>2013</v>
      </c>
      <c r="C12544" s="619" t="s">
        <v>424</v>
      </c>
    </row>
    <row r="12545" spans="1:3" x14ac:dyDescent="0.15">
      <c r="A12545" s="618" t="s">
        <v>1122</v>
      </c>
      <c r="B12545" s="618">
        <v>2013</v>
      </c>
      <c r="C12545" s="619" t="s">
        <v>437</v>
      </c>
    </row>
    <row r="12546" spans="1:3" x14ac:dyDescent="0.15">
      <c r="A12546" s="618" t="s">
        <v>1122</v>
      </c>
      <c r="B12546" s="618">
        <v>2013</v>
      </c>
      <c r="C12546" s="619" t="s">
        <v>424</v>
      </c>
    </row>
    <row r="12547" spans="1:3" x14ac:dyDescent="0.15">
      <c r="A12547" s="618" t="s">
        <v>1122</v>
      </c>
      <c r="B12547" s="618">
        <v>2013</v>
      </c>
      <c r="C12547" s="619" t="s">
        <v>424</v>
      </c>
    </row>
    <row r="12548" spans="1:3" x14ac:dyDescent="0.15">
      <c r="A12548" s="618" t="s">
        <v>1122</v>
      </c>
      <c r="B12548" s="618">
        <v>2013</v>
      </c>
      <c r="C12548" s="619" t="s">
        <v>424</v>
      </c>
    </row>
    <row r="12549" spans="1:3" x14ac:dyDescent="0.15">
      <c r="A12549" s="618" t="s">
        <v>1122</v>
      </c>
      <c r="B12549" s="618">
        <v>2013</v>
      </c>
      <c r="C12549" s="619" t="s">
        <v>424</v>
      </c>
    </row>
    <row r="12550" spans="1:3" x14ac:dyDescent="0.15">
      <c r="A12550" s="618" t="s">
        <v>1122</v>
      </c>
      <c r="B12550" s="618">
        <v>2013</v>
      </c>
      <c r="C12550" s="619" t="s">
        <v>424</v>
      </c>
    </row>
    <row r="12551" spans="1:3" x14ac:dyDescent="0.15">
      <c r="A12551" s="618" t="s">
        <v>1122</v>
      </c>
      <c r="B12551" s="618">
        <v>2013</v>
      </c>
      <c r="C12551" s="619" t="s">
        <v>437</v>
      </c>
    </row>
    <row r="12552" spans="1:3" x14ac:dyDescent="0.15">
      <c r="A12552" s="618" t="s">
        <v>1122</v>
      </c>
      <c r="B12552" s="618">
        <v>2013</v>
      </c>
      <c r="C12552" s="619" t="s">
        <v>437</v>
      </c>
    </row>
    <row r="12553" spans="1:3" x14ac:dyDescent="0.15">
      <c r="A12553" s="618" t="s">
        <v>1122</v>
      </c>
      <c r="B12553" s="618">
        <v>2013</v>
      </c>
      <c r="C12553" s="619" t="s">
        <v>437</v>
      </c>
    </row>
    <row r="12554" spans="1:3" x14ac:dyDescent="0.15">
      <c r="A12554" s="618" t="s">
        <v>1122</v>
      </c>
      <c r="B12554" s="618">
        <v>2013</v>
      </c>
      <c r="C12554" s="619" t="s">
        <v>437</v>
      </c>
    </row>
    <row r="12555" spans="1:3" x14ac:dyDescent="0.15">
      <c r="A12555" s="618" t="s">
        <v>1122</v>
      </c>
      <c r="B12555" s="618">
        <v>2013</v>
      </c>
      <c r="C12555" s="619" t="s">
        <v>424</v>
      </c>
    </row>
    <row r="12556" spans="1:3" x14ac:dyDescent="0.15">
      <c r="A12556" s="618" t="s">
        <v>1122</v>
      </c>
      <c r="B12556" s="618">
        <v>2013</v>
      </c>
      <c r="C12556" s="619" t="s">
        <v>437</v>
      </c>
    </row>
    <row r="12557" spans="1:3" x14ac:dyDescent="0.15">
      <c r="A12557" s="618" t="s">
        <v>1122</v>
      </c>
      <c r="B12557" s="618">
        <v>2013</v>
      </c>
      <c r="C12557" s="619" t="s">
        <v>455</v>
      </c>
    </row>
    <row r="12558" spans="1:3" x14ac:dyDescent="0.15">
      <c r="A12558" s="618" t="s">
        <v>1122</v>
      </c>
      <c r="B12558" s="618">
        <v>2013</v>
      </c>
      <c r="C12558" s="619" t="s">
        <v>424</v>
      </c>
    </row>
    <row r="12559" spans="1:3" x14ac:dyDescent="0.15">
      <c r="A12559" s="618" t="s">
        <v>1122</v>
      </c>
      <c r="B12559" s="618">
        <v>2013</v>
      </c>
      <c r="C12559" s="619" t="s">
        <v>437</v>
      </c>
    </row>
    <row r="12560" spans="1:3" x14ac:dyDescent="0.15">
      <c r="A12560" s="618" t="s">
        <v>1122</v>
      </c>
      <c r="B12560" s="618">
        <v>2013</v>
      </c>
      <c r="C12560" s="619" t="s">
        <v>1102</v>
      </c>
    </row>
    <row r="12561" spans="1:3" x14ac:dyDescent="0.15">
      <c r="A12561" s="618" t="s">
        <v>1122</v>
      </c>
      <c r="B12561" s="618">
        <v>2013</v>
      </c>
      <c r="C12561" s="619" t="s">
        <v>1102</v>
      </c>
    </row>
    <row r="12562" spans="1:3" x14ac:dyDescent="0.15">
      <c r="A12562" s="618" t="s">
        <v>1122</v>
      </c>
      <c r="B12562" s="618">
        <v>2013</v>
      </c>
      <c r="C12562" s="619" t="s">
        <v>1102</v>
      </c>
    </row>
    <row r="12563" spans="1:3" x14ac:dyDescent="0.15">
      <c r="A12563" s="618" t="s">
        <v>1122</v>
      </c>
      <c r="B12563" s="618">
        <v>2013</v>
      </c>
      <c r="C12563" s="619" t="s">
        <v>437</v>
      </c>
    </row>
    <row r="12564" spans="1:3" x14ac:dyDescent="0.15">
      <c r="A12564" s="618" t="s">
        <v>1122</v>
      </c>
      <c r="B12564" s="618">
        <v>2013</v>
      </c>
      <c r="C12564" s="619" t="s">
        <v>1105</v>
      </c>
    </row>
    <row r="12565" spans="1:3" x14ac:dyDescent="0.15">
      <c r="A12565" s="618" t="s">
        <v>1122</v>
      </c>
      <c r="B12565" s="618">
        <v>2013</v>
      </c>
      <c r="C12565" s="619" t="s">
        <v>437</v>
      </c>
    </row>
    <row r="12566" spans="1:3" x14ac:dyDescent="0.15">
      <c r="A12566" s="618" t="s">
        <v>1122</v>
      </c>
      <c r="B12566" s="618">
        <v>2013</v>
      </c>
      <c r="C12566" s="619" t="s">
        <v>424</v>
      </c>
    </row>
    <row r="12567" spans="1:3" x14ac:dyDescent="0.15">
      <c r="A12567" s="618" t="s">
        <v>1122</v>
      </c>
      <c r="B12567" s="618">
        <v>2013</v>
      </c>
      <c r="C12567" s="619" t="s">
        <v>1102</v>
      </c>
    </row>
    <row r="12568" spans="1:3" x14ac:dyDescent="0.15">
      <c r="A12568" s="618" t="s">
        <v>1122</v>
      </c>
      <c r="B12568" s="618">
        <v>2013</v>
      </c>
      <c r="C12568" s="619" t="s">
        <v>424</v>
      </c>
    </row>
    <row r="12569" spans="1:3" x14ac:dyDescent="0.15">
      <c r="A12569" s="618" t="s">
        <v>1122</v>
      </c>
      <c r="B12569" s="618">
        <v>2013</v>
      </c>
      <c r="C12569" s="619" t="s">
        <v>424</v>
      </c>
    </row>
    <row r="12570" spans="1:3" x14ac:dyDescent="0.15">
      <c r="A12570" s="619" t="s">
        <v>1122</v>
      </c>
      <c r="B12570" s="618">
        <v>2013</v>
      </c>
      <c r="C12570" s="619" t="s">
        <v>1080</v>
      </c>
    </row>
    <row r="12571" spans="1:3" x14ac:dyDescent="0.15">
      <c r="A12571" s="619" t="s">
        <v>1122</v>
      </c>
      <c r="B12571" s="618">
        <v>2013</v>
      </c>
      <c r="C12571" s="619" t="s">
        <v>1080</v>
      </c>
    </row>
    <row r="12572" spans="1:3" x14ac:dyDescent="0.15">
      <c r="A12572" s="619" t="s">
        <v>1122</v>
      </c>
      <c r="B12572" s="618">
        <v>2013</v>
      </c>
      <c r="C12572" s="619" t="s">
        <v>424</v>
      </c>
    </row>
    <row r="12573" spans="1:3" x14ac:dyDescent="0.15">
      <c r="A12573" s="619" t="s">
        <v>1122</v>
      </c>
      <c r="B12573" s="618">
        <v>2013</v>
      </c>
      <c r="C12573" s="619" t="s">
        <v>1102</v>
      </c>
    </row>
    <row r="12574" spans="1:3" x14ac:dyDescent="0.15">
      <c r="A12574" s="619" t="s">
        <v>1122</v>
      </c>
      <c r="B12574" s="618">
        <v>2013</v>
      </c>
      <c r="C12574" s="619" t="s">
        <v>1102</v>
      </c>
    </row>
    <row r="12575" spans="1:3" x14ac:dyDescent="0.15">
      <c r="A12575" s="619" t="s">
        <v>1122</v>
      </c>
      <c r="B12575" s="618">
        <v>2013</v>
      </c>
      <c r="C12575" s="619" t="s">
        <v>1119</v>
      </c>
    </row>
    <row r="12576" spans="1:3" x14ac:dyDescent="0.15">
      <c r="A12576" s="619" t="s">
        <v>1122</v>
      </c>
      <c r="B12576" s="618">
        <v>2013</v>
      </c>
      <c r="C12576" s="619" t="s">
        <v>1103</v>
      </c>
    </row>
    <row r="12577" spans="1:3" x14ac:dyDescent="0.15">
      <c r="A12577" s="619" t="s">
        <v>1122</v>
      </c>
      <c r="B12577" s="618">
        <v>2013</v>
      </c>
      <c r="C12577" s="619" t="s">
        <v>1102</v>
      </c>
    </row>
    <row r="12578" spans="1:3" x14ac:dyDescent="0.15">
      <c r="A12578" s="619" t="s">
        <v>1122</v>
      </c>
      <c r="B12578" s="618">
        <v>2013</v>
      </c>
      <c r="C12578" s="619" t="s">
        <v>1103</v>
      </c>
    </row>
    <row r="12579" spans="1:3" x14ac:dyDescent="0.15">
      <c r="A12579" s="619" t="s">
        <v>1122</v>
      </c>
      <c r="B12579" s="618">
        <v>2013</v>
      </c>
      <c r="C12579" s="619" t="s">
        <v>1102</v>
      </c>
    </row>
    <row r="12580" spans="1:3" x14ac:dyDescent="0.15">
      <c r="A12580" s="619" t="s">
        <v>1122</v>
      </c>
      <c r="B12580" s="618">
        <v>2013</v>
      </c>
      <c r="C12580" s="619" t="s">
        <v>424</v>
      </c>
    </row>
    <row r="12581" spans="1:3" x14ac:dyDescent="0.15">
      <c r="A12581" s="619" t="s">
        <v>1122</v>
      </c>
      <c r="B12581" s="618">
        <v>2013</v>
      </c>
      <c r="C12581" s="619" t="s">
        <v>1102</v>
      </c>
    </row>
    <row r="12582" spans="1:3" x14ac:dyDescent="0.15">
      <c r="A12582" s="619" t="s">
        <v>1122</v>
      </c>
      <c r="B12582" s="618">
        <v>2013</v>
      </c>
      <c r="C12582" s="619" t="s">
        <v>424</v>
      </c>
    </row>
    <row r="12583" spans="1:3" x14ac:dyDescent="0.15">
      <c r="A12583" s="619" t="s">
        <v>1122</v>
      </c>
      <c r="B12583" s="618">
        <v>2013</v>
      </c>
      <c r="C12583" s="619" t="s">
        <v>424</v>
      </c>
    </row>
    <row r="12584" spans="1:3" x14ac:dyDescent="0.15">
      <c r="A12584" s="618" t="s">
        <v>1122</v>
      </c>
      <c r="B12584" s="618">
        <v>2013</v>
      </c>
      <c r="C12584" s="619" t="s">
        <v>1103</v>
      </c>
    </row>
    <row r="12585" spans="1:3" x14ac:dyDescent="0.15">
      <c r="A12585" s="618" t="s">
        <v>1122</v>
      </c>
      <c r="B12585" s="618">
        <v>2013</v>
      </c>
      <c r="C12585" s="619" t="s">
        <v>424</v>
      </c>
    </row>
    <row r="12586" spans="1:3" x14ac:dyDescent="0.15">
      <c r="A12586" s="618" t="s">
        <v>1122</v>
      </c>
      <c r="B12586" s="618">
        <v>2013</v>
      </c>
      <c r="C12586" s="619" t="s">
        <v>1102</v>
      </c>
    </row>
    <row r="12587" spans="1:3" x14ac:dyDescent="0.15">
      <c r="A12587" s="619" t="s">
        <v>1122</v>
      </c>
      <c r="B12587" s="618">
        <v>2013</v>
      </c>
      <c r="C12587" s="619" t="s">
        <v>437</v>
      </c>
    </row>
    <row r="12588" spans="1:3" x14ac:dyDescent="0.15">
      <c r="A12588" s="619" t="s">
        <v>1122</v>
      </c>
      <c r="B12588" s="618">
        <v>2013</v>
      </c>
      <c r="C12588" s="619" t="s">
        <v>1102</v>
      </c>
    </row>
    <row r="12589" spans="1:3" x14ac:dyDescent="0.15">
      <c r="A12589" s="619" t="s">
        <v>1122</v>
      </c>
      <c r="B12589" s="618">
        <v>2013</v>
      </c>
      <c r="C12589" s="619" t="s">
        <v>1102</v>
      </c>
    </row>
    <row r="12590" spans="1:3" x14ac:dyDescent="0.15">
      <c r="A12590" s="619" t="s">
        <v>1122</v>
      </c>
      <c r="B12590" s="618">
        <v>2013</v>
      </c>
      <c r="C12590" s="619" t="s">
        <v>424</v>
      </c>
    </row>
    <row r="12591" spans="1:3" x14ac:dyDescent="0.15">
      <c r="A12591" s="619" t="s">
        <v>1122</v>
      </c>
      <c r="B12591" s="618">
        <v>2013</v>
      </c>
      <c r="C12591" s="619" t="s">
        <v>1103</v>
      </c>
    </row>
    <row r="12592" spans="1:3" x14ac:dyDescent="0.15">
      <c r="A12592" s="619" t="s">
        <v>1122</v>
      </c>
      <c r="B12592" s="618">
        <v>2013</v>
      </c>
      <c r="C12592" s="619" t="s">
        <v>1118</v>
      </c>
    </row>
    <row r="12593" spans="1:3" x14ac:dyDescent="0.15">
      <c r="A12593" s="619" t="s">
        <v>1122</v>
      </c>
      <c r="B12593" s="618">
        <v>2013</v>
      </c>
      <c r="C12593" s="619" t="s">
        <v>424</v>
      </c>
    </row>
    <row r="12594" spans="1:3" x14ac:dyDescent="0.15">
      <c r="A12594" s="619" t="s">
        <v>1122</v>
      </c>
      <c r="B12594" s="618">
        <v>2013</v>
      </c>
      <c r="C12594" s="619" t="s">
        <v>1102</v>
      </c>
    </row>
    <row r="12595" spans="1:3" x14ac:dyDescent="0.15">
      <c r="A12595" s="619" t="s">
        <v>1122</v>
      </c>
      <c r="B12595" s="618">
        <v>2013</v>
      </c>
      <c r="C12595" s="619" t="s">
        <v>424</v>
      </c>
    </row>
    <row r="12596" spans="1:3" x14ac:dyDescent="0.15">
      <c r="A12596" s="619" t="s">
        <v>1122</v>
      </c>
      <c r="B12596" s="618">
        <v>2013</v>
      </c>
      <c r="C12596" s="619" t="s">
        <v>1080</v>
      </c>
    </row>
    <row r="12597" spans="1:3" x14ac:dyDescent="0.15">
      <c r="A12597" s="619" t="s">
        <v>1122</v>
      </c>
      <c r="B12597" s="618">
        <v>2013</v>
      </c>
      <c r="C12597" s="619" t="s">
        <v>424</v>
      </c>
    </row>
    <row r="12598" spans="1:3" x14ac:dyDescent="0.15">
      <c r="A12598" s="619" t="s">
        <v>1122</v>
      </c>
      <c r="B12598" s="618">
        <v>2013</v>
      </c>
      <c r="C12598" s="619" t="s">
        <v>1080</v>
      </c>
    </row>
    <row r="12599" spans="1:3" x14ac:dyDescent="0.15">
      <c r="A12599" s="619" t="s">
        <v>1122</v>
      </c>
      <c r="B12599" s="618">
        <v>2013</v>
      </c>
      <c r="C12599" s="619" t="s">
        <v>1103</v>
      </c>
    </row>
    <row r="12600" spans="1:3" x14ac:dyDescent="0.15">
      <c r="A12600" s="619" t="s">
        <v>1122</v>
      </c>
      <c r="B12600" s="618">
        <v>2013</v>
      </c>
      <c r="C12600" s="619" t="s">
        <v>1102</v>
      </c>
    </row>
    <row r="12601" spans="1:3" x14ac:dyDescent="0.15">
      <c r="A12601" s="619" t="s">
        <v>1122</v>
      </c>
      <c r="B12601" s="618">
        <v>2013</v>
      </c>
      <c r="C12601" s="619" t="s">
        <v>424</v>
      </c>
    </row>
    <row r="12602" spans="1:3" x14ac:dyDescent="0.15">
      <c r="A12602" s="619" t="s">
        <v>1122</v>
      </c>
      <c r="B12602" s="618">
        <v>2013</v>
      </c>
      <c r="C12602" s="619" t="s">
        <v>1102</v>
      </c>
    </row>
    <row r="12603" spans="1:3" x14ac:dyDescent="0.15">
      <c r="A12603" s="619" t="s">
        <v>1122</v>
      </c>
      <c r="B12603" s="618">
        <v>2013</v>
      </c>
      <c r="C12603" s="619" t="s">
        <v>424</v>
      </c>
    </row>
    <row r="12604" spans="1:3" x14ac:dyDescent="0.15">
      <c r="A12604" s="619" t="s">
        <v>1122</v>
      </c>
      <c r="B12604" s="618">
        <v>2013</v>
      </c>
      <c r="C12604" s="619" t="s">
        <v>424</v>
      </c>
    </row>
    <row r="12605" spans="1:3" x14ac:dyDescent="0.15">
      <c r="A12605" s="619" t="s">
        <v>1122</v>
      </c>
      <c r="B12605" s="618">
        <v>2013</v>
      </c>
      <c r="C12605" s="619" t="s">
        <v>1110</v>
      </c>
    </row>
    <row r="12606" spans="1:3" x14ac:dyDescent="0.15">
      <c r="A12606" s="619" t="s">
        <v>1122</v>
      </c>
      <c r="B12606" s="618">
        <v>2013</v>
      </c>
      <c r="C12606" s="619" t="s">
        <v>1109</v>
      </c>
    </row>
    <row r="12607" spans="1:3" x14ac:dyDescent="0.15">
      <c r="A12607" s="618" t="s">
        <v>1122</v>
      </c>
      <c r="B12607" s="618">
        <v>2013</v>
      </c>
      <c r="C12607" s="619" t="s">
        <v>1109</v>
      </c>
    </row>
    <row r="12608" spans="1:3" x14ac:dyDescent="0.15">
      <c r="A12608" s="618" t="s">
        <v>1122</v>
      </c>
      <c r="B12608" s="618">
        <v>2013</v>
      </c>
      <c r="C12608" s="619" t="s">
        <v>424</v>
      </c>
    </row>
    <row r="12609" spans="1:3" x14ac:dyDescent="0.15">
      <c r="A12609" s="619" t="s">
        <v>1122</v>
      </c>
      <c r="B12609" s="618">
        <v>2013</v>
      </c>
      <c r="C12609" s="619" t="s">
        <v>1102</v>
      </c>
    </row>
    <row r="12610" spans="1:3" x14ac:dyDescent="0.15">
      <c r="A12610" s="619" t="s">
        <v>1122</v>
      </c>
      <c r="B12610" s="618">
        <v>2013</v>
      </c>
      <c r="C12610" s="619" t="s">
        <v>1102</v>
      </c>
    </row>
    <row r="12611" spans="1:3" x14ac:dyDescent="0.15">
      <c r="A12611" s="619" t="s">
        <v>1122</v>
      </c>
      <c r="B12611" s="618">
        <v>2013</v>
      </c>
      <c r="C12611" s="619" t="s">
        <v>424</v>
      </c>
    </row>
    <row r="12612" spans="1:3" x14ac:dyDescent="0.15">
      <c r="A12612" s="618" t="s">
        <v>1122</v>
      </c>
      <c r="B12612" s="618">
        <v>2013</v>
      </c>
      <c r="C12612" s="619" t="s">
        <v>437</v>
      </c>
    </row>
    <row r="12613" spans="1:3" x14ac:dyDescent="0.15">
      <c r="A12613" s="618" t="s">
        <v>1122</v>
      </c>
      <c r="B12613" s="618">
        <v>2013</v>
      </c>
      <c r="C12613" s="619" t="s">
        <v>437</v>
      </c>
    </row>
    <row r="12614" spans="1:3" x14ac:dyDescent="0.15">
      <c r="A12614" s="618" t="s">
        <v>1122</v>
      </c>
      <c r="B12614" s="618">
        <v>2013</v>
      </c>
      <c r="C12614" s="619" t="s">
        <v>437</v>
      </c>
    </row>
    <row r="12615" spans="1:3" x14ac:dyDescent="0.15">
      <c r="A12615" s="618" t="s">
        <v>1122</v>
      </c>
      <c r="B12615" s="618">
        <v>2013</v>
      </c>
      <c r="C12615" s="619" t="s">
        <v>437</v>
      </c>
    </row>
    <row r="12616" spans="1:3" x14ac:dyDescent="0.15">
      <c r="A12616" s="618" t="s">
        <v>1122</v>
      </c>
      <c r="B12616" s="618">
        <v>2013</v>
      </c>
      <c r="C12616" s="619" t="s">
        <v>1105</v>
      </c>
    </row>
    <row r="12617" spans="1:3" x14ac:dyDescent="0.15">
      <c r="A12617" s="618" t="s">
        <v>1122</v>
      </c>
      <c r="B12617" s="618">
        <v>2013</v>
      </c>
      <c r="C12617" s="619" t="s">
        <v>424</v>
      </c>
    </row>
    <row r="12618" spans="1:3" x14ac:dyDescent="0.15">
      <c r="A12618" s="618" t="s">
        <v>1122</v>
      </c>
      <c r="B12618" s="618">
        <v>2013</v>
      </c>
      <c r="C12618" s="619" t="s">
        <v>1105</v>
      </c>
    </row>
    <row r="12619" spans="1:3" x14ac:dyDescent="0.15">
      <c r="A12619" s="618" t="s">
        <v>1122</v>
      </c>
      <c r="B12619" s="618">
        <v>2013</v>
      </c>
      <c r="C12619" s="619" t="s">
        <v>1080</v>
      </c>
    </row>
    <row r="12620" spans="1:3" x14ac:dyDescent="0.15">
      <c r="A12620" s="618" t="s">
        <v>1122</v>
      </c>
      <c r="B12620" s="618">
        <v>2013</v>
      </c>
      <c r="C12620" s="619" t="s">
        <v>1111</v>
      </c>
    </row>
    <row r="12621" spans="1:3" x14ac:dyDescent="0.15">
      <c r="A12621" s="618" t="s">
        <v>1122</v>
      </c>
      <c r="B12621" s="618">
        <v>2013</v>
      </c>
      <c r="C12621" s="619" t="s">
        <v>1102</v>
      </c>
    </row>
    <row r="12622" spans="1:3" x14ac:dyDescent="0.15">
      <c r="A12622" s="619" t="s">
        <v>1122</v>
      </c>
      <c r="B12622" s="618">
        <v>2013</v>
      </c>
      <c r="C12622" s="619" t="s">
        <v>437</v>
      </c>
    </row>
    <row r="12623" spans="1:3" x14ac:dyDescent="0.15">
      <c r="A12623" s="619" t="s">
        <v>1122</v>
      </c>
      <c r="B12623" s="618">
        <v>2013</v>
      </c>
      <c r="C12623" s="619" t="s">
        <v>424</v>
      </c>
    </row>
    <row r="12624" spans="1:3" x14ac:dyDescent="0.15">
      <c r="A12624" s="619" t="s">
        <v>1122</v>
      </c>
      <c r="B12624" s="618">
        <v>2013</v>
      </c>
      <c r="C12624" s="619" t="s">
        <v>424</v>
      </c>
    </row>
    <row r="12625" spans="1:3" x14ac:dyDescent="0.15">
      <c r="A12625" s="619" t="s">
        <v>1122</v>
      </c>
      <c r="B12625" s="618">
        <v>2013</v>
      </c>
      <c r="C12625" s="619" t="s">
        <v>437</v>
      </c>
    </row>
    <row r="12626" spans="1:3" x14ac:dyDescent="0.15">
      <c r="A12626" s="618" t="s">
        <v>1122</v>
      </c>
      <c r="B12626" s="618">
        <v>2013</v>
      </c>
      <c r="C12626" s="619" t="s">
        <v>424</v>
      </c>
    </row>
    <row r="12627" spans="1:3" x14ac:dyDescent="0.15">
      <c r="A12627" s="619" t="s">
        <v>1122</v>
      </c>
      <c r="B12627" s="618">
        <v>2013</v>
      </c>
      <c r="C12627" s="619" t="s">
        <v>424</v>
      </c>
    </row>
    <row r="12628" spans="1:3" x14ac:dyDescent="0.15">
      <c r="A12628" s="619" t="s">
        <v>1122</v>
      </c>
      <c r="B12628" s="618">
        <v>2013</v>
      </c>
      <c r="C12628" s="619" t="s">
        <v>437</v>
      </c>
    </row>
    <row r="12629" spans="1:3" x14ac:dyDescent="0.15">
      <c r="A12629" s="619" t="s">
        <v>1122</v>
      </c>
      <c r="B12629" s="618">
        <v>2013</v>
      </c>
      <c r="C12629" s="619" t="s">
        <v>424</v>
      </c>
    </row>
    <row r="12630" spans="1:3" x14ac:dyDescent="0.15">
      <c r="A12630" s="618" t="s">
        <v>1122</v>
      </c>
      <c r="B12630" s="618">
        <v>2013</v>
      </c>
      <c r="C12630" s="619" t="s">
        <v>1104</v>
      </c>
    </row>
    <row r="12631" spans="1:3" x14ac:dyDescent="0.15">
      <c r="A12631" s="618" t="s">
        <v>1122</v>
      </c>
      <c r="B12631" s="618">
        <v>2013</v>
      </c>
      <c r="C12631" s="619" t="s">
        <v>437</v>
      </c>
    </row>
    <row r="12632" spans="1:3" x14ac:dyDescent="0.15">
      <c r="A12632" s="619" t="s">
        <v>1122</v>
      </c>
      <c r="B12632" s="618">
        <v>2013</v>
      </c>
      <c r="C12632" s="619" t="s">
        <v>424</v>
      </c>
    </row>
    <row r="12633" spans="1:3" x14ac:dyDescent="0.15">
      <c r="A12633" s="619" t="s">
        <v>1122</v>
      </c>
      <c r="B12633" s="618">
        <v>2013</v>
      </c>
      <c r="C12633" s="619" t="s">
        <v>1103</v>
      </c>
    </row>
    <row r="12634" spans="1:3" x14ac:dyDescent="0.15">
      <c r="A12634" s="619" t="s">
        <v>1122</v>
      </c>
      <c r="B12634" s="618">
        <v>2013</v>
      </c>
      <c r="C12634" s="619" t="s">
        <v>1102</v>
      </c>
    </row>
    <row r="12635" spans="1:3" x14ac:dyDescent="0.15">
      <c r="A12635" s="618" t="s">
        <v>1122</v>
      </c>
      <c r="B12635" s="618">
        <v>2013</v>
      </c>
      <c r="C12635" s="619" t="s">
        <v>1102</v>
      </c>
    </row>
    <row r="12636" spans="1:3" x14ac:dyDescent="0.15">
      <c r="A12636" s="618" t="s">
        <v>1122</v>
      </c>
      <c r="B12636" s="618">
        <v>2013</v>
      </c>
      <c r="C12636" s="619" t="s">
        <v>437</v>
      </c>
    </row>
    <row r="12637" spans="1:3" x14ac:dyDescent="0.15">
      <c r="A12637" s="618" t="s">
        <v>1122</v>
      </c>
      <c r="B12637" s="618">
        <v>2013</v>
      </c>
      <c r="C12637" s="619" t="s">
        <v>1104</v>
      </c>
    </row>
    <row r="12638" spans="1:3" x14ac:dyDescent="0.15">
      <c r="A12638" s="618" t="s">
        <v>1122</v>
      </c>
      <c r="B12638" s="618">
        <v>2013</v>
      </c>
      <c r="C12638" s="619" t="s">
        <v>424</v>
      </c>
    </row>
    <row r="12639" spans="1:3" x14ac:dyDescent="0.15">
      <c r="A12639" s="619" t="s">
        <v>1122</v>
      </c>
      <c r="B12639" s="618">
        <v>2013</v>
      </c>
      <c r="C12639" s="619" t="s">
        <v>437</v>
      </c>
    </row>
    <row r="12640" spans="1:3" x14ac:dyDescent="0.15">
      <c r="A12640" s="619" t="s">
        <v>1122</v>
      </c>
      <c r="B12640" s="618">
        <v>2013</v>
      </c>
      <c r="C12640" s="619" t="s">
        <v>437</v>
      </c>
    </row>
    <row r="12641" spans="1:3" x14ac:dyDescent="0.15">
      <c r="A12641" s="619" t="s">
        <v>1122</v>
      </c>
      <c r="B12641" s="618">
        <v>2013</v>
      </c>
      <c r="C12641" s="619" t="s">
        <v>437</v>
      </c>
    </row>
    <row r="12642" spans="1:3" x14ac:dyDescent="0.15">
      <c r="A12642" s="618" t="s">
        <v>1122</v>
      </c>
      <c r="B12642" s="618">
        <v>2013</v>
      </c>
      <c r="C12642" s="619" t="s">
        <v>437</v>
      </c>
    </row>
    <row r="12643" spans="1:3" x14ac:dyDescent="0.15">
      <c r="A12643" s="618" t="s">
        <v>1122</v>
      </c>
      <c r="B12643" s="618">
        <v>2013</v>
      </c>
      <c r="C12643" s="619" t="s">
        <v>1080</v>
      </c>
    </row>
    <row r="12644" spans="1:3" x14ac:dyDescent="0.15">
      <c r="A12644" s="619" t="s">
        <v>1122</v>
      </c>
      <c r="B12644" s="618">
        <v>2013</v>
      </c>
      <c r="C12644" s="619" t="s">
        <v>437</v>
      </c>
    </row>
    <row r="12645" spans="1:3" x14ac:dyDescent="0.15">
      <c r="A12645" s="619" t="s">
        <v>1122</v>
      </c>
      <c r="B12645" s="618">
        <v>2013</v>
      </c>
      <c r="C12645" s="619" t="s">
        <v>437</v>
      </c>
    </row>
    <row r="12646" spans="1:3" x14ac:dyDescent="0.15">
      <c r="A12646" s="618" t="s">
        <v>1122</v>
      </c>
      <c r="B12646" s="618">
        <v>2013</v>
      </c>
      <c r="C12646" s="619" t="s">
        <v>437</v>
      </c>
    </row>
    <row r="12647" spans="1:3" x14ac:dyDescent="0.15">
      <c r="A12647" s="618" t="s">
        <v>1122</v>
      </c>
      <c r="B12647" s="618">
        <v>2013</v>
      </c>
      <c r="C12647" s="619" t="s">
        <v>424</v>
      </c>
    </row>
    <row r="12648" spans="1:3" x14ac:dyDescent="0.15">
      <c r="A12648" s="618" t="s">
        <v>1122</v>
      </c>
      <c r="B12648" s="618">
        <v>2013</v>
      </c>
      <c r="C12648" s="619" t="s">
        <v>437</v>
      </c>
    </row>
    <row r="12649" spans="1:3" x14ac:dyDescent="0.15">
      <c r="A12649" s="618" t="s">
        <v>1122</v>
      </c>
      <c r="B12649" s="618">
        <v>2013</v>
      </c>
      <c r="C12649" s="619" t="s">
        <v>437</v>
      </c>
    </row>
    <row r="12650" spans="1:3" x14ac:dyDescent="0.15">
      <c r="A12650" s="618" t="s">
        <v>1122</v>
      </c>
      <c r="B12650" s="618">
        <v>2013</v>
      </c>
      <c r="C12650" s="619" t="s">
        <v>1103</v>
      </c>
    </row>
    <row r="12651" spans="1:3" x14ac:dyDescent="0.15">
      <c r="A12651" s="618" t="s">
        <v>1122</v>
      </c>
      <c r="B12651" s="618">
        <v>2013</v>
      </c>
      <c r="C12651" s="619" t="s">
        <v>437</v>
      </c>
    </row>
    <row r="12652" spans="1:3" x14ac:dyDescent="0.15">
      <c r="A12652" s="618" t="s">
        <v>1122</v>
      </c>
      <c r="B12652" s="618">
        <v>2013</v>
      </c>
      <c r="C12652" s="619" t="s">
        <v>1103</v>
      </c>
    </row>
    <row r="12653" spans="1:3" x14ac:dyDescent="0.15">
      <c r="A12653" s="618" t="s">
        <v>1122</v>
      </c>
      <c r="B12653" s="618">
        <v>2013</v>
      </c>
      <c r="C12653" s="619" t="s">
        <v>424</v>
      </c>
    </row>
    <row r="12654" spans="1:3" x14ac:dyDescent="0.15">
      <c r="A12654" s="618" t="s">
        <v>1122</v>
      </c>
      <c r="B12654" s="618">
        <v>2013</v>
      </c>
      <c r="C12654" s="619" t="s">
        <v>1102</v>
      </c>
    </row>
    <row r="12655" spans="1:3" x14ac:dyDescent="0.15">
      <c r="A12655" s="618" t="s">
        <v>1122</v>
      </c>
      <c r="B12655" s="618">
        <v>2013</v>
      </c>
      <c r="C12655" s="619" t="s">
        <v>1103</v>
      </c>
    </row>
    <row r="12656" spans="1:3" x14ac:dyDescent="0.15">
      <c r="A12656" s="618" t="s">
        <v>1122</v>
      </c>
      <c r="B12656" s="618">
        <v>2013</v>
      </c>
      <c r="C12656" s="619" t="s">
        <v>1102</v>
      </c>
    </row>
    <row r="12657" spans="1:3" x14ac:dyDescent="0.15">
      <c r="A12657" s="618" t="s">
        <v>1122</v>
      </c>
      <c r="B12657" s="618">
        <v>2013</v>
      </c>
      <c r="C12657" s="619" t="s">
        <v>437</v>
      </c>
    </row>
    <row r="12658" spans="1:3" x14ac:dyDescent="0.15">
      <c r="A12658" s="618" t="s">
        <v>1122</v>
      </c>
      <c r="B12658" s="618">
        <v>2013</v>
      </c>
      <c r="C12658" s="619" t="s">
        <v>424</v>
      </c>
    </row>
    <row r="12659" spans="1:3" x14ac:dyDescent="0.15">
      <c r="A12659" s="618" t="s">
        <v>1122</v>
      </c>
      <c r="B12659" s="618">
        <v>2013</v>
      </c>
      <c r="C12659" s="619" t="s">
        <v>437</v>
      </c>
    </row>
    <row r="12660" spans="1:3" x14ac:dyDescent="0.15">
      <c r="A12660" s="619" t="s">
        <v>1122</v>
      </c>
      <c r="B12660" s="618">
        <v>2013</v>
      </c>
      <c r="C12660" s="619" t="s">
        <v>1108</v>
      </c>
    </row>
    <row r="12661" spans="1:3" x14ac:dyDescent="0.15">
      <c r="A12661" s="619" t="s">
        <v>1122</v>
      </c>
      <c r="B12661" s="618">
        <v>2013</v>
      </c>
      <c r="C12661" s="619" t="s">
        <v>437</v>
      </c>
    </row>
    <row r="12662" spans="1:3" x14ac:dyDescent="0.15">
      <c r="A12662" s="618" t="s">
        <v>1122</v>
      </c>
      <c r="B12662" s="618">
        <v>2013</v>
      </c>
      <c r="C12662" s="619" t="s">
        <v>437</v>
      </c>
    </row>
    <row r="12663" spans="1:3" x14ac:dyDescent="0.15">
      <c r="A12663" s="618" t="s">
        <v>1122</v>
      </c>
      <c r="B12663" s="618">
        <v>2013</v>
      </c>
      <c r="C12663" s="619" t="s">
        <v>424</v>
      </c>
    </row>
    <row r="12664" spans="1:3" x14ac:dyDescent="0.15">
      <c r="A12664" s="618" t="s">
        <v>1122</v>
      </c>
      <c r="B12664" s="618">
        <v>2013</v>
      </c>
      <c r="C12664" s="619" t="s">
        <v>1107</v>
      </c>
    </row>
    <row r="12665" spans="1:3" x14ac:dyDescent="0.15">
      <c r="A12665" s="618" t="s">
        <v>1122</v>
      </c>
      <c r="B12665" s="618">
        <v>2013</v>
      </c>
      <c r="C12665" s="619" t="s">
        <v>1107</v>
      </c>
    </row>
    <row r="12666" spans="1:3" x14ac:dyDescent="0.15">
      <c r="A12666" s="618" t="s">
        <v>1122</v>
      </c>
      <c r="B12666" s="618">
        <v>2013</v>
      </c>
      <c r="C12666" s="619" t="s">
        <v>437</v>
      </c>
    </row>
    <row r="12667" spans="1:3" x14ac:dyDescent="0.15">
      <c r="A12667" s="618" t="s">
        <v>1122</v>
      </c>
      <c r="B12667" s="618">
        <v>2013</v>
      </c>
      <c r="C12667" s="619" t="s">
        <v>437</v>
      </c>
    </row>
    <row r="12668" spans="1:3" x14ac:dyDescent="0.15">
      <c r="A12668" s="618" t="s">
        <v>1122</v>
      </c>
      <c r="B12668" s="618">
        <v>2013</v>
      </c>
      <c r="C12668" s="619" t="s">
        <v>437</v>
      </c>
    </row>
    <row r="12669" spans="1:3" x14ac:dyDescent="0.15">
      <c r="A12669" s="618" t="s">
        <v>1122</v>
      </c>
      <c r="B12669" s="618">
        <v>2013</v>
      </c>
      <c r="C12669" s="619" t="s">
        <v>437</v>
      </c>
    </row>
    <row r="12670" spans="1:3" x14ac:dyDescent="0.15">
      <c r="A12670" s="618" t="s">
        <v>1122</v>
      </c>
      <c r="B12670" s="618">
        <v>2013</v>
      </c>
      <c r="C12670" s="619" t="s">
        <v>1102</v>
      </c>
    </row>
    <row r="12671" spans="1:3" x14ac:dyDescent="0.15">
      <c r="A12671" s="618" t="s">
        <v>1122</v>
      </c>
      <c r="B12671" s="618">
        <v>2013</v>
      </c>
      <c r="C12671" s="619" t="s">
        <v>1103</v>
      </c>
    </row>
    <row r="12672" spans="1:3" x14ac:dyDescent="0.15">
      <c r="A12672" s="619" t="s">
        <v>1122</v>
      </c>
      <c r="B12672" s="618">
        <v>2013</v>
      </c>
      <c r="C12672" s="619" t="s">
        <v>437</v>
      </c>
    </row>
    <row r="12673" spans="1:3" x14ac:dyDescent="0.15">
      <c r="A12673" s="619" t="s">
        <v>1122</v>
      </c>
      <c r="B12673" s="618">
        <v>2013</v>
      </c>
      <c r="C12673" s="619" t="s">
        <v>424</v>
      </c>
    </row>
    <row r="12674" spans="1:3" x14ac:dyDescent="0.15">
      <c r="A12674" s="618" t="s">
        <v>1122</v>
      </c>
      <c r="B12674" s="618">
        <v>2013</v>
      </c>
      <c r="C12674" s="619" t="s">
        <v>1102</v>
      </c>
    </row>
    <row r="12675" spans="1:3" x14ac:dyDescent="0.15">
      <c r="A12675" s="618" t="s">
        <v>1122</v>
      </c>
      <c r="B12675" s="618">
        <v>2013</v>
      </c>
      <c r="C12675" s="619" t="s">
        <v>424</v>
      </c>
    </row>
    <row r="12676" spans="1:3" x14ac:dyDescent="0.15">
      <c r="A12676" s="618" t="s">
        <v>1122</v>
      </c>
      <c r="B12676" s="618">
        <v>2013</v>
      </c>
      <c r="C12676" s="619" t="s">
        <v>424</v>
      </c>
    </row>
    <row r="12677" spans="1:3" x14ac:dyDescent="0.15">
      <c r="A12677" s="619" t="s">
        <v>1122</v>
      </c>
      <c r="B12677" s="618">
        <v>2013</v>
      </c>
      <c r="C12677" s="619" t="s">
        <v>424</v>
      </c>
    </row>
    <row r="12678" spans="1:3" x14ac:dyDescent="0.15">
      <c r="A12678" s="618" t="s">
        <v>1122</v>
      </c>
      <c r="B12678" s="618">
        <v>2013</v>
      </c>
      <c r="C12678" s="619" t="s">
        <v>424</v>
      </c>
    </row>
    <row r="12679" spans="1:3" x14ac:dyDescent="0.15">
      <c r="A12679" s="618" t="s">
        <v>1122</v>
      </c>
      <c r="B12679" s="618">
        <v>2013</v>
      </c>
      <c r="C12679" s="619" t="s">
        <v>1102</v>
      </c>
    </row>
    <row r="12680" spans="1:3" x14ac:dyDescent="0.15">
      <c r="A12680" s="618" t="s">
        <v>1122</v>
      </c>
      <c r="B12680" s="618">
        <v>2013</v>
      </c>
      <c r="C12680" s="619" t="s">
        <v>424</v>
      </c>
    </row>
    <row r="12681" spans="1:3" x14ac:dyDescent="0.15">
      <c r="A12681" s="618" t="s">
        <v>1122</v>
      </c>
      <c r="B12681" s="618">
        <v>2013</v>
      </c>
      <c r="C12681" s="619" t="s">
        <v>1103</v>
      </c>
    </row>
    <row r="12682" spans="1:3" x14ac:dyDescent="0.15">
      <c r="A12682" s="618" t="s">
        <v>1122</v>
      </c>
      <c r="B12682" s="618">
        <v>2013</v>
      </c>
      <c r="C12682" s="619" t="s">
        <v>1103</v>
      </c>
    </row>
    <row r="12683" spans="1:3" x14ac:dyDescent="0.15">
      <c r="A12683" s="618" t="s">
        <v>1122</v>
      </c>
      <c r="B12683" s="618">
        <v>2013</v>
      </c>
      <c r="C12683" s="619" t="s">
        <v>1103</v>
      </c>
    </row>
    <row r="12684" spans="1:3" x14ac:dyDescent="0.15">
      <c r="A12684" s="618" t="s">
        <v>1122</v>
      </c>
      <c r="B12684" s="618">
        <v>2013</v>
      </c>
      <c r="C12684" s="619" t="s">
        <v>424</v>
      </c>
    </row>
    <row r="12685" spans="1:3" x14ac:dyDescent="0.15">
      <c r="A12685" s="618" t="s">
        <v>1122</v>
      </c>
      <c r="B12685" s="618">
        <v>2013</v>
      </c>
      <c r="C12685" s="619" t="s">
        <v>437</v>
      </c>
    </row>
    <row r="12686" spans="1:3" x14ac:dyDescent="0.15">
      <c r="A12686" s="618" t="s">
        <v>1122</v>
      </c>
      <c r="B12686" s="618">
        <v>2013</v>
      </c>
      <c r="C12686" s="619" t="s">
        <v>424</v>
      </c>
    </row>
    <row r="12687" spans="1:3" x14ac:dyDescent="0.15">
      <c r="A12687" s="618" t="s">
        <v>1122</v>
      </c>
      <c r="B12687" s="618">
        <v>2013</v>
      </c>
      <c r="C12687" s="619" t="s">
        <v>424</v>
      </c>
    </row>
    <row r="12688" spans="1:3" x14ac:dyDescent="0.15">
      <c r="A12688" s="618" t="s">
        <v>1122</v>
      </c>
      <c r="B12688" s="618">
        <v>2013</v>
      </c>
      <c r="C12688" s="619" t="s">
        <v>424</v>
      </c>
    </row>
    <row r="12689" spans="1:3" x14ac:dyDescent="0.15">
      <c r="A12689" s="618" t="s">
        <v>1122</v>
      </c>
      <c r="B12689" s="618">
        <v>2013</v>
      </c>
      <c r="C12689" s="619" t="s">
        <v>424</v>
      </c>
    </row>
    <row r="12690" spans="1:3" x14ac:dyDescent="0.15">
      <c r="A12690" s="618" t="s">
        <v>1122</v>
      </c>
      <c r="B12690" s="618">
        <v>2013</v>
      </c>
      <c r="C12690" s="619" t="s">
        <v>424</v>
      </c>
    </row>
    <row r="12691" spans="1:3" x14ac:dyDescent="0.15">
      <c r="A12691" s="618" t="s">
        <v>1122</v>
      </c>
      <c r="B12691" s="618">
        <v>2013</v>
      </c>
      <c r="C12691" s="619" t="s">
        <v>1101</v>
      </c>
    </row>
    <row r="12692" spans="1:3" x14ac:dyDescent="0.15">
      <c r="A12692" s="618" t="s">
        <v>1122</v>
      </c>
      <c r="B12692" s="618">
        <v>2013</v>
      </c>
      <c r="C12692" s="619" t="s">
        <v>424</v>
      </c>
    </row>
    <row r="12693" spans="1:3" x14ac:dyDescent="0.15">
      <c r="A12693" s="618" t="s">
        <v>1122</v>
      </c>
      <c r="B12693" s="618">
        <v>2013</v>
      </c>
      <c r="C12693" s="619" t="s">
        <v>1101</v>
      </c>
    </row>
    <row r="12694" spans="1:3" x14ac:dyDescent="0.15">
      <c r="A12694" s="619" t="s">
        <v>1122</v>
      </c>
      <c r="B12694" s="618">
        <v>2013</v>
      </c>
      <c r="C12694" s="619" t="s">
        <v>1101</v>
      </c>
    </row>
    <row r="12695" spans="1:3" x14ac:dyDescent="0.15">
      <c r="A12695" s="618" t="s">
        <v>1122</v>
      </c>
      <c r="B12695" s="618">
        <v>2013</v>
      </c>
      <c r="C12695" s="619" t="s">
        <v>424</v>
      </c>
    </row>
    <row r="12696" spans="1:3" x14ac:dyDescent="0.15">
      <c r="A12696" s="618" t="s">
        <v>1122</v>
      </c>
      <c r="B12696" s="618">
        <v>2013</v>
      </c>
      <c r="C12696" s="619" t="s">
        <v>424</v>
      </c>
    </row>
    <row r="12697" spans="1:3" x14ac:dyDescent="0.15">
      <c r="A12697" s="618" t="s">
        <v>1122</v>
      </c>
      <c r="B12697" s="618">
        <v>2013</v>
      </c>
      <c r="C12697" s="619" t="s">
        <v>424</v>
      </c>
    </row>
    <row r="12698" spans="1:3" x14ac:dyDescent="0.15">
      <c r="A12698" s="618" t="s">
        <v>1122</v>
      </c>
      <c r="B12698" s="618">
        <v>2013</v>
      </c>
      <c r="C12698" s="619" t="s">
        <v>424</v>
      </c>
    </row>
    <row r="12699" spans="1:3" x14ac:dyDescent="0.15">
      <c r="A12699" s="618" t="s">
        <v>1122</v>
      </c>
      <c r="B12699" s="618">
        <v>2013</v>
      </c>
      <c r="C12699" s="619" t="s">
        <v>437</v>
      </c>
    </row>
    <row r="12700" spans="1:3" x14ac:dyDescent="0.15">
      <c r="A12700" s="618" t="s">
        <v>1122</v>
      </c>
      <c r="B12700" s="618">
        <v>2013</v>
      </c>
      <c r="C12700" s="619" t="s">
        <v>437</v>
      </c>
    </row>
    <row r="12701" spans="1:3" x14ac:dyDescent="0.15">
      <c r="A12701" s="618" t="s">
        <v>1122</v>
      </c>
      <c r="B12701" s="618">
        <v>2013</v>
      </c>
      <c r="C12701" s="619" t="s">
        <v>437</v>
      </c>
    </row>
    <row r="12702" spans="1:3" x14ac:dyDescent="0.15">
      <c r="A12702" s="619" t="s">
        <v>1122</v>
      </c>
      <c r="B12702" s="618">
        <v>2013</v>
      </c>
      <c r="C12702" s="619" t="s">
        <v>437</v>
      </c>
    </row>
    <row r="12703" spans="1:3" x14ac:dyDescent="0.15">
      <c r="A12703" s="619" t="s">
        <v>1122</v>
      </c>
      <c r="B12703" s="618">
        <v>2013</v>
      </c>
      <c r="C12703" s="619" t="s">
        <v>424</v>
      </c>
    </row>
    <row r="12704" spans="1:3" x14ac:dyDescent="0.15">
      <c r="A12704" s="618" t="s">
        <v>1122</v>
      </c>
      <c r="B12704" s="618">
        <v>2013</v>
      </c>
      <c r="C12704" s="619" t="s">
        <v>424</v>
      </c>
    </row>
    <row r="12705" spans="1:3" x14ac:dyDescent="0.15">
      <c r="A12705" s="618" t="s">
        <v>1122</v>
      </c>
      <c r="B12705" s="618">
        <v>2013</v>
      </c>
      <c r="C12705" s="619" t="s">
        <v>424</v>
      </c>
    </row>
    <row r="12706" spans="1:3" x14ac:dyDescent="0.15">
      <c r="A12706" s="618" t="s">
        <v>1122</v>
      </c>
      <c r="B12706" s="618">
        <v>2013</v>
      </c>
      <c r="C12706" s="619" t="s">
        <v>424</v>
      </c>
    </row>
    <row r="12707" spans="1:3" x14ac:dyDescent="0.15">
      <c r="A12707" s="618" t="s">
        <v>1122</v>
      </c>
      <c r="B12707" s="618">
        <v>2013</v>
      </c>
      <c r="C12707" s="619" t="s">
        <v>424</v>
      </c>
    </row>
    <row r="12708" spans="1:3" x14ac:dyDescent="0.15">
      <c r="A12708" s="619" t="s">
        <v>1122</v>
      </c>
      <c r="B12708" s="618">
        <v>2013</v>
      </c>
      <c r="C12708" s="619" t="s">
        <v>424</v>
      </c>
    </row>
    <row r="12709" spans="1:3" x14ac:dyDescent="0.15">
      <c r="A12709" s="618" t="s">
        <v>1122</v>
      </c>
      <c r="B12709" s="618">
        <v>2013</v>
      </c>
      <c r="C12709" s="619" t="s">
        <v>424</v>
      </c>
    </row>
    <row r="12710" spans="1:3" x14ac:dyDescent="0.15">
      <c r="A12710" s="618" t="s">
        <v>1122</v>
      </c>
      <c r="B12710" s="618">
        <v>2013</v>
      </c>
      <c r="C12710" s="619" t="s">
        <v>424</v>
      </c>
    </row>
    <row r="12711" spans="1:3" x14ac:dyDescent="0.15">
      <c r="A12711" s="618" t="s">
        <v>1122</v>
      </c>
      <c r="B12711" s="618">
        <v>2013</v>
      </c>
      <c r="C12711" s="619" t="s">
        <v>424</v>
      </c>
    </row>
    <row r="12712" spans="1:3" x14ac:dyDescent="0.15">
      <c r="A12712" s="618" t="s">
        <v>1122</v>
      </c>
      <c r="B12712" s="618">
        <v>2013</v>
      </c>
      <c r="C12712" s="619" t="s">
        <v>424</v>
      </c>
    </row>
    <row r="12713" spans="1:3" x14ac:dyDescent="0.15">
      <c r="A12713" s="619" t="s">
        <v>1122</v>
      </c>
      <c r="B12713" s="618">
        <v>2013</v>
      </c>
      <c r="C12713" s="619" t="s">
        <v>424</v>
      </c>
    </row>
    <row r="12714" spans="1:3" x14ac:dyDescent="0.15">
      <c r="A12714" s="619" t="s">
        <v>1122</v>
      </c>
      <c r="B12714" s="618">
        <v>2013</v>
      </c>
      <c r="C12714" s="619" t="s">
        <v>424</v>
      </c>
    </row>
    <row r="12715" spans="1:3" x14ac:dyDescent="0.15">
      <c r="A12715" s="619" t="s">
        <v>1122</v>
      </c>
      <c r="B12715" s="618">
        <v>2013</v>
      </c>
      <c r="C12715" s="619" t="s">
        <v>424</v>
      </c>
    </row>
    <row r="12716" spans="1:3" x14ac:dyDescent="0.15">
      <c r="A12716" s="618" t="s">
        <v>1122</v>
      </c>
      <c r="B12716" s="618">
        <v>2013</v>
      </c>
      <c r="C12716" s="619" t="s">
        <v>437</v>
      </c>
    </row>
    <row r="12717" spans="1:3" x14ac:dyDescent="0.15">
      <c r="A12717" s="618" t="s">
        <v>1122</v>
      </c>
      <c r="B12717" s="618">
        <v>2013</v>
      </c>
      <c r="C12717" s="619" t="s">
        <v>424</v>
      </c>
    </row>
    <row r="12718" spans="1:3" x14ac:dyDescent="0.15">
      <c r="A12718" s="619" t="s">
        <v>1122</v>
      </c>
      <c r="B12718" s="618">
        <v>2013</v>
      </c>
      <c r="C12718" s="619" t="s">
        <v>424</v>
      </c>
    </row>
    <row r="12719" spans="1:3" x14ac:dyDescent="0.15">
      <c r="A12719" s="619" t="s">
        <v>1122</v>
      </c>
      <c r="B12719" s="618">
        <v>2013</v>
      </c>
      <c r="C12719" s="619" t="s">
        <v>424</v>
      </c>
    </row>
    <row r="12720" spans="1:3" x14ac:dyDescent="0.15">
      <c r="A12720" s="619" t="s">
        <v>1122</v>
      </c>
      <c r="B12720" s="618">
        <v>2013</v>
      </c>
      <c r="C12720" s="619" t="s">
        <v>424</v>
      </c>
    </row>
    <row r="12721" spans="1:3" x14ac:dyDescent="0.15">
      <c r="A12721" s="619" t="s">
        <v>1122</v>
      </c>
      <c r="B12721" s="618">
        <v>2013</v>
      </c>
      <c r="C12721" s="619" t="s">
        <v>424</v>
      </c>
    </row>
    <row r="12722" spans="1:3" x14ac:dyDescent="0.15">
      <c r="A12722" s="618" t="s">
        <v>1122</v>
      </c>
      <c r="B12722" s="618">
        <v>2013</v>
      </c>
      <c r="C12722" s="619" t="s">
        <v>424</v>
      </c>
    </row>
    <row r="12723" spans="1:3" x14ac:dyDescent="0.15">
      <c r="A12723" s="618" t="s">
        <v>1122</v>
      </c>
      <c r="B12723" s="618">
        <v>2013</v>
      </c>
      <c r="C12723" s="619" t="s">
        <v>424</v>
      </c>
    </row>
    <row r="12724" spans="1:3" x14ac:dyDescent="0.15">
      <c r="A12724" s="618" t="s">
        <v>1122</v>
      </c>
      <c r="B12724" s="618">
        <v>2013</v>
      </c>
      <c r="C12724" s="619" t="s">
        <v>424</v>
      </c>
    </row>
    <row r="12725" spans="1:3" x14ac:dyDescent="0.15">
      <c r="A12725" s="618" t="s">
        <v>1122</v>
      </c>
      <c r="B12725" s="618">
        <v>2013</v>
      </c>
      <c r="C12725" s="619" t="s">
        <v>424</v>
      </c>
    </row>
    <row r="12726" spans="1:3" x14ac:dyDescent="0.15">
      <c r="A12726" s="618" t="s">
        <v>1122</v>
      </c>
      <c r="B12726" s="618">
        <v>2013</v>
      </c>
      <c r="C12726" s="619" t="s">
        <v>424</v>
      </c>
    </row>
    <row r="12727" spans="1:3" x14ac:dyDescent="0.15">
      <c r="A12727" s="619" t="s">
        <v>1122</v>
      </c>
      <c r="B12727" s="618">
        <v>2013</v>
      </c>
      <c r="C12727" s="619" t="s">
        <v>424</v>
      </c>
    </row>
    <row r="12728" spans="1:3" x14ac:dyDescent="0.15">
      <c r="A12728" s="618" t="s">
        <v>1122</v>
      </c>
      <c r="B12728" s="618">
        <v>2013</v>
      </c>
      <c r="C12728" s="619" t="s">
        <v>424</v>
      </c>
    </row>
    <row r="12729" spans="1:3" x14ac:dyDescent="0.15">
      <c r="A12729" s="618" t="s">
        <v>1122</v>
      </c>
      <c r="B12729" s="618">
        <v>2013</v>
      </c>
      <c r="C12729" s="619" t="s">
        <v>424</v>
      </c>
    </row>
    <row r="12730" spans="1:3" x14ac:dyDescent="0.15">
      <c r="A12730" s="618" t="s">
        <v>1122</v>
      </c>
      <c r="B12730" s="618">
        <v>2013</v>
      </c>
      <c r="C12730" s="619" t="s">
        <v>424</v>
      </c>
    </row>
    <row r="12731" spans="1:3" x14ac:dyDescent="0.15">
      <c r="A12731" s="618" t="s">
        <v>1122</v>
      </c>
      <c r="B12731" s="618">
        <v>2013</v>
      </c>
      <c r="C12731" s="619" t="s">
        <v>424</v>
      </c>
    </row>
    <row r="12732" spans="1:3" x14ac:dyDescent="0.15">
      <c r="A12732" s="618" t="s">
        <v>1122</v>
      </c>
      <c r="B12732" s="618">
        <v>2013</v>
      </c>
      <c r="C12732" s="619" t="s">
        <v>424</v>
      </c>
    </row>
    <row r="12733" spans="1:3" x14ac:dyDescent="0.15">
      <c r="A12733" s="618" t="s">
        <v>1122</v>
      </c>
      <c r="B12733" s="618">
        <v>2013</v>
      </c>
      <c r="C12733" s="619" t="s">
        <v>1103</v>
      </c>
    </row>
    <row r="12734" spans="1:3" x14ac:dyDescent="0.15">
      <c r="A12734" s="618" t="s">
        <v>1122</v>
      </c>
      <c r="B12734" s="618">
        <v>2013</v>
      </c>
      <c r="C12734" s="619" t="s">
        <v>1101</v>
      </c>
    </row>
    <row r="12735" spans="1:3" x14ac:dyDescent="0.15">
      <c r="A12735" s="618" t="s">
        <v>1122</v>
      </c>
      <c r="B12735" s="618">
        <v>2013</v>
      </c>
      <c r="C12735" s="619" t="s">
        <v>424</v>
      </c>
    </row>
    <row r="12736" spans="1:3" x14ac:dyDescent="0.15">
      <c r="A12736" s="618" t="s">
        <v>1122</v>
      </c>
      <c r="B12736" s="618">
        <v>2013</v>
      </c>
      <c r="C12736" s="619" t="s">
        <v>1101</v>
      </c>
    </row>
    <row r="12737" spans="1:3" x14ac:dyDescent="0.15">
      <c r="A12737" s="618" t="s">
        <v>1122</v>
      </c>
      <c r="B12737" s="618">
        <v>2013</v>
      </c>
      <c r="C12737" s="619" t="s">
        <v>424</v>
      </c>
    </row>
    <row r="12738" spans="1:3" x14ac:dyDescent="0.15">
      <c r="A12738" s="618" t="s">
        <v>1122</v>
      </c>
      <c r="B12738" s="618">
        <v>2013</v>
      </c>
      <c r="C12738" s="619" t="s">
        <v>424</v>
      </c>
    </row>
    <row r="12739" spans="1:3" x14ac:dyDescent="0.15">
      <c r="A12739" s="618" t="s">
        <v>1122</v>
      </c>
      <c r="B12739" s="618">
        <v>2013</v>
      </c>
      <c r="C12739" s="619" t="s">
        <v>424</v>
      </c>
    </row>
    <row r="12740" spans="1:3" x14ac:dyDescent="0.15">
      <c r="A12740" s="618" t="s">
        <v>1122</v>
      </c>
      <c r="B12740" s="618">
        <v>2013</v>
      </c>
      <c r="C12740" s="619" t="s">
        <v>437</v>
      </c>
    </row>
    <row r="12741" spans="1:3" x14ac:dyDescent="0.15">
      <c r="A12741" s="618" t="s">
        <v>1122</v>
      </c>
      <c r="B12741" s="618">
        <v>2013</v>
      </c>
      <c r="C12741" s="619" t="s">
        <v>437</v>
      </c>
    </row>
    <row r="12742" spans="1:3" x14ac:dyDescent="0.15">
      <c r="A12742" s="618" t="s">
        <v>1122</v>
      </c>
      <c r="B12742" s="618">
        <v>2013</v>
      </c>
      <c r="C12742" s="619" t="s">
        <v>437</v>
      </c>
    </row>
    <row r="12743" spans="1:3" x14ac:dyDescent="0.15">
      <c r="A12743" s="618" t="s">
        <v>1122</v>
      </c>
      <c r="B12743" s="618">
        <v>2013</v>
      </c>
      <c r="C12743" s="619" t="s">
        <v>455</v>
      </c>
    </row>
    <row r="12744" spans="1:3" x14ac:dyDescent="0.15">
      <c r="A12744" s="618" t="s">
        <v>1122</v>
      </c>
      <c r="B12744" s="618">
        <v>2013</v>
      </c>
      <c r="C12744" s="619" t="s">
        <v>437</v>
      </c>
    </row>
    <row r="12745" spans="1:3" x14ac:dyDescent="0.15">
      <c r="A12745" s="618" t="s">
        <v>1122</v>
      </c>
      <c r="B12745" s="618">
        <v>2013</v>
      </c>
      <c r="C12745" s="619" t="s">
        <v>455</v>
      </c>
    </row>
    <row r="12746" spans="1:3" x14ac:dyDescent="0.15">
      <c r="A12746" s="618" t="s">
        <v>1122</v>
      </c>
      <c r="B12746" s="618">
        <v>2013</v>
      </c>
      <c r="C12746" s="619" t="s">
        <v>424</v>
      </c>
    </row>
    <row r="12747" spans="1:3" x14ac:dyDescent="0.15">
      <c r="A12747" s="618" t="s">
        <v>1122</v>
      </c>
      <c r="B12747" s="618">
        <v>2013</v>
      </c>
      <c r="C12747" s="619" t="s">
        <v>1102</v>
      </c>
    </row>
    <row r="12748" spans="1:3" x14ac:dyDescent="0.15">
      <c r="A12748" s="619" t="s">
        <v>1122</v>
      </c>
      <c r="B12748" s="618">
        <v>2013</v>
      </c>
      <c r="C12748" s="619" t="s">
        <v>424</v>
      </c>
    </row>
    <row r="12749" spans="1:3" x14ac:dyDescent="0.15">
      <c r="A12749" s="618" t="s">
        <v>1122</v>
      </c>
      <c r="B12749" s="618">
        <v>2013</v>
      </c>
      <c r="C12749" s="619" t="s">
        <v>424</v>
      </c>
    </row>
    <row r="12750" spans="1:3" x14ac:dyDescent="0.15">
      <c r="A12750" s="618" t="s">
        <v>1122</v>
      </c>
      <c r="B12750" s="618">
        <v>2013</v>
      </c>
      <c r="C12750" s="619" t="s">
        <v>424</v>
      </c>
    </row>
    <row r="12751" spans="1:3" x14ac:dyDescent="0.15">
      <c r="A12751" s="618" t="s">
        <v>1122</v>
      </c>
      <c r="B12751" s="618">
        <v>2013</v>
      </c>
      <c r="C12751" s="619" t="s">
        <v>437</v>
      </c>
    </row>
    <row r="12752" spans="1:3" x14ac:dyDescent="0.15">
      <c r="A12752" s="618" t="s">
        <v>1122</v>
      </c>
      <c r="B12752" s="618">
        <v>2013</v>
      </c>
      <c r="C12752" s="619" t="s">
        <v>437</v>
      </c>
    </row>
    <row r="12753" spans="1:3" x14ac:dyDescent="0.15">
      <c r="A12753" s="618" t="s">
        <v>1122</v>
      </c>
      <c r="B12753" s="618">
        <v>2013</v>
      </c>
      <c r="C12753" s="619" t="s">
        <v>424</v>
      </c>
    </row>
    <row r="12754" spans="1:3" x14ac:dyDescent="0.15">
      <c r="A12754" s="618" t="s">
        <v>1122</v>
      </c>
      <c r="B12754" s="618">
        <v>2013</v>
      </c>
      <c r="C12754" s="619" t="s">
        <v>437</v>
      </c>
    </row>
    <row r="12755" spans="1:3" x14ac:dyDescent="0.15">
      <c r="A12755" s="619" t="s">
        <v>1122</v>
      </c>
      <c r="B12755" s="618">
        <v>2013</v>
      </c>
      <c r="C12755" s="619" t="s">
        <v>1080</v>
      </c>
    </row>
    <row r="12756" spans="1:3" x14ac:dyDescent="0.15">
      <c r="A12756" s="618" t="s">
        <v>1122</v>
      </c>
      <c r="B12756" s="618">
        <v>2013</v>
      </c>
      <c r="C12756" s="619" t="s">
        <v>1080</v>
      </c>
    </row>
    <row r="12757" spans="1:3" x14ac:dyDescent="0.15">
      <c r="A12757" s="618" t="s">
        <v>1122</v>
      </c>
      <c r="B12757" s="618">
        <v>2013</v>
      </c>
      <c r="C12757" s="619" t="s">
        <v>424</v>
      </c>
    </row>
    <row r="12758" spans="1:3" x14ac:dyDescent="0.15">
      <c r="A12758" s="618" t="s">
        <v>1122</v>
      </c>
      <c r="B12758" s="618">
        <v>2013</v>
      </c>
      <c r="C12758" s="619" t="s">
        <v>424</v>
      </c>
    </row>
    <row r="12759" spans="1:3" x14ac:dyDescent="0.15">
      <c r="A12759" s="618" t="s">
        <v>1122</v>
      </c>
      <c r="B12759" s="618">
        <v>2013</v>
      </c>
      <c r="C12759" s="619" t="s">
        <v>424</v>
      </c>
    </row>
    <row r="12760" spans="1:3" x14ac:dyDescent="0.15">
      <c r="A12760" s="618" t="s">
        <v>1122</v>
      </c>
      <c r="B12760" s="618">
        <v>2013</v>
      </c>
      <c r="C12760" s="619" t="s">
        <v>424</v>
      </c>
    </row>
    <row r="12761" spans="1:3" x14ac:dyDescent="0.15">
      <c r="A12761" s="618" t="s">
        <v>1122</v>
      </c>
      <c r="B12761" s="618">
        <v>2013</v>
      </c>
      <c r="C12761" s="619" t="s">
        <v>424</v>
      </c>
    </row>
    <row r="12762" spans="1:3" x14ac:dyDescent="0.15">
      <c r="A12762" s="618" t="s">
        <v>1122</v>
      </c>
      <c r="B12762" s="618">
        <v>2013</v>
      </c>
      <c r="C12762" s="619" t="s">
        <v>1101</v>
      </c>
    </row>
    <row r="12763" spans="1:3" x14ac:dyDescent="0.15">
      <c r="A12763" s="618" t="s">
        <v>1122</v>
      </c>
      <c r="B12763" s="618">
        <v>2013</v>
      </c>
      <c r="C12763" s="619" t="s">
        <v>424</v>
      </c>
    </row>
    <row r="12764" spans="1:3" x14ac:dyDescent="0.15">
      <c r="A12764" s="618" t="s">
        <v>1122</v>
      </c>
      <c r="B12764" s="618">
        <v>2013</v>
      </c>
      <c r="C12764" s="619" t="s">
        <v>455</v>
      </c>
    </row>
    <row r="12765" spans="1:3" x14ac:dyDescent="0.15">
      <c r="A12765" s="619" t="s">
        <v>1122</v>
      </c>
      <c r="B12765" s="618">
        <v>2013</v>
      </c>
      <c r="C12765" s="619" t="s">
        <v>424</v>
      </c>
    </row>
    <row r="12766" spans="1:3" x14ac:dyDescent="0.15">
      <c r="A12766" s="619" t="s">
        <v>1122</v>
      </c>
      <c r="B12766" s="618">
        <v>2013</v>
      </c>
      <c r="C12766" s="619" t="s">
        <v>437</v>
      </c>
    </row>
    <row r="12767" spans="1:3" x14ac:dyDescent="0.15">
      <c r="A12767" s="618" t="s">
        <v>1122</v>
      </c>
      <c r="B12767" s="618">
        <v>2013</v>
      </c>
      <c r="C12767" s="619" t="s">
        <v>424</v>
      </c>
    </row>
    <row r="12768" spans="1:3" x14ac:dyDescent="0.15">
      <c r="A12768" s="618" t="s">
        <v>1122</v>
      </c>
      <c r="B12768" s="618">
        <v>2013</v>
      </c>
      <c r="C12768" s="619" t="s">
        <v>455</v>
      </c>
    </row>
    <row r="12769" spans="1:3" x14ac:dyDescent="0.15">
      <c r="A12769" s="618" t="s">
        <v>1122</v>
      </c>
      <c r="B12769" s="618">
        <v>2013</v>
      </c>
      <c r="C12769" s="619" t="s">
        <v>424</v>
      </c>
    </row>
    <row r="12770" spans="1:3" x14ac:dyDescent="0.15">
      <c r="A12770" s="618" t="s">
        <v>1122</v>
      </c>
      <c r="B12770" s="618">
        <v>2013</v>
      </c>
      <c r="C12770" s="619" t="s">
        <v>424</v>
      </c>
    </row>
    <row r="12771" spans="1:3" x14ac:dyDescent="0.15">
      <c r="A12771" s="618" t="s">
        <v>1122</v>
      </c>
      <c r="B12771" s="618">
        <v>2013</v>
      </c>
      <c r="C12771" s="619" t="s">
        <v>1101</v>
      </c>
    </row>
    <row r="12772" spans="1:3" x14ac:dyDescent="0.15">
      <c r="A12772" s="618" t="s">
        <v>1122</v>
      </c>
      <c r="B12772" s="618">
        <v>2013</v>
      </c>
      <c r="C12772" s="619" t="s">
        <v>424</v>
      </c>
    </row>
    <row r="12773" spans="1:3" x14ac:dyDescent="0.15">
      <c r="A12773" s="618" t="s">
        <v>1122</v>
      </c>
      <c r="B12773" s="618">
        <v>2013</v>
      </c>
      <c r="C12773" s="619" t="s">
        <v>424</v>
      </c>
    </row>
    <row r="12774" spans="1:3" x14ac:dyDescent="0.15">
      <c r="A12774" s="618" t="s">
        <v>1122</v>
      </c>
      <c r="B12774" s="618">
        <v>2013</v>
      </c>
      <c r="C12774" s="619" t="s">
        <v>1102</v>
      </c>
    </row>
    <row r="12775" spans="1:3" x14ac:dyDescent="0.15">
      <c r="A12775" s="618" t="s">
        <v>1122</v>
      </c>
      <c r="B12775" s="618">
        <v>2013</v>
      </c>
      <c r="C12775" s="619" t="s">
        <v>424</v>
      </c>
    </row>
    <row r="12776" spans="1:3" x14ac:dyDescent="0.15">
      <c r="A12776" s="619" t="s">
        <v>1122</v>
      </c>
      <c r="B12776" s="618">
        <v>2013</v>
      </c>
      <c r="C12776" s="619" t="s">
        <v>424</v>
      </c>
    </row>
    <row r="12777" spans="1:3" x14ac:dyDescent="0.15">
      <c r="A12777" s="619" t="s">
        <v>1122</v>
      </c>
      <c r="B12777" s="618">
        <v>2013</v>
      </c>
      <c r="C12777" s="619" t="s">
        <v>437</v>
      </c>
    </row>
    <row r="12778" spans="1:3" x14ac:dyDescent="0.15">
      <c r="A12778" s="619" t="s">
        <v>1122</v>
      </c>
      <c r="B12778" s="618">
        <v>2013</v>
      </c>
      <c r="C12778" s="619" t="s">
        <v>424</v>
      </c>
    </row>
    <row r="12779" spans="1:3" x14ac:dyDescent="0.15">
      <c r="A12779" s="619" t="s">
        <v>1122</v>
      </c>
      <c r="B12779" s="618">
        <v>2013</v>
      </c>
      <c r="C12779" s="619" t="s">
        <v>424</v>
      </c>
    </row>
    <row r="12780" spans="1:3" x14ac:dyDescent="0.15">
      <c r="A12780" s="619" t="s">
        <v>1122</v>
      </c>
      <c r="B12780" s="618">
        <v>2013</v>
      </c>
      <c r="C12780" s="619" t="s">
        <v>437</v>
      </c>
    </row>
    <row r="12781" spans="1:3" x14ac:dyDescent="0.15">
      <c r="A12781" s="619" t="s">
        <v>1122</v>
      </c>
      <c r="B12781" s="618">
        <v>2013</v>
      </c>
      <c r="C12781" s="619" t="s">
        <v>424</v>
      </c>
    </row>
    <row r="12782" spans="1:3" x14ac:dyDescent="0.15">
      <c r="A12782" s="618" t="s">
        <v>1122</v>
      </c>
      <c r="B12782" s="618">
        <v>2013</v>
      </c>
      <c r="C12782" s="619" t="s">
        <v>437</v>
      </c>
    </row>
    <row r="12783" spans="1:3" x14ac:dyDescent="0.15">
      <c r="A12783" s="618" t="s">
        <v>1122</v>
      </c>
      <c r="B12783" s="618">
        <v>2013</v>
      </c>
      <c r="C12783" s="619" t="s">
        <v>424</v>
      </c>
    </row>
    <row r="12784" spans="1:3" x14ac:dyDescent="0.15">
      <c r="A12784" s="618" t="s">
        <v>1122</v>
      </c>
      <c r="B12784" s="618">
        <v>2013</v>
      </c>
      <c r="C12784" s="619" t="s">
        <v>424</v>
      </c>
    </row>
    <row r="12785" spans="1:3" x14ac:dyDescent="0.15">
      <c r="A12785" s="618" t="s">
        <v>1122</v>
      </c>
      <c r="B12785" s="618">
        <v>2013</v>
      </c>
      <c r="C12785" s="619" t="s">
        <v>1080</v>
      </c>
    </row>
    <row r="12786" spans="1:3" x14ac:dyDescent="0.15">
      <c r="A12786" s="618" t="s">
        <v>1122</v>
      </c>
      <c r="B12786" s="618">
        <v>2013</v>
      </c>
      <c r="C12786" s="619" t="s">
        <v>437</v>
      </c>
    </row>
    <row r="12787" spans="1:3" x14ac:dyDescent="0.15">
      <c r="A12787" s="618" t="s">
        <v>1122</v>
      </c>
      <c r="B12787" s="618">
        <v>2013</v>
      </c>
      <c r="C12787" s="619" t="s">
        <v>455</v>
      </c>
    </row>
    <row r="12788" spans="1:3" x14ac:dyDescent="0.15">
      <c r="A12788" s="618" t="s">
        <v>1122</v>
      </c>
      <c r="B12788" s="618">
        <v>2013</v>
      </c>
      <c r="C12788" s="619" t="s">
        <v>437</v>
      </c>
    </row>
    <row r="12789" spans="1:3" x14ac:dyDescent="0.15">
      <c r="A12789" s="618" t="s">
        <v>1122</v>
      </c>
      <c r="B12789" s="618">
        <v>2013</v>
      </c>
      <c r="C12789" s="619" t="s">
        <v>424</v>
      </c>
    </row>
    <row r="12790" spans="1:3" x14ac:dyDescent="0.15">
      <c r="A12790" s="618" t="s">
        <v>1122</v>
      </c>
      <c r="B12790" s="618">
        <v>2013</v>
      </c>
      <c r="C12790" s="619" t="s">
        <v>424</v>
      </c>
    </row>
    <row r="12791" spans="1:3" x14ac:dyDescent="0.15">
      <c r="A12791" s="618" t="s">
        <v>1122</v>
      </c>
      <c r="B12791" s="618">
        <v>2013</v>
      </c>
      <c r="C12791" s="619" t="s">
        <v>1102</v>
      </c>
    </row>
    <row r="12792" spans="1:3" x14ac:dyDescent="0.15">
      <c r="A12792" s="618" t="s">
        <v>1122</v>
      </c>
      <c r="B12792" s="618">
        <v>2013</v>
      </c>
      <c r="C12792" s="619" t="s">
        <v>424</v>
      </c>
    </row>
    <row r="12793" spans="1:3" x14ac:dyDescent="0.15">
      <c r="A12793" s="618" t="s">
        <v>1122</v>
      </c>
      <c r="B12793" s="618">
        <v>2013</v>
      </c>
      <c r="C12793" s="619" t="s">
        <v>424</v>
      </c>
    </row>
    <row r="12794" spans="1:3" x14ac:dyDescent="0.15">
      <c r="A12794" s="619" t="s">
        <v>1122</v>
      </c>
      <c r="B12794" s="618">
        <v>2013</v>
      </c>
      <c r="C12794" s="619" t="s">
        <v>424</v>
      </c>
    </row>
    <row r="12795" spans="1:3" x14ac:dyDescent="0.15">
      <c r="A12795" s="619" t="s">
        <v>1122</v>
      </c>
      <c r="B12795" s="618">
        <v>2013</v>
      </c>
      <c r="C12795" s="619" t="s">
        <v>1102</v>
      </c>
    </row>
    <row r="12796" spans="1:3" x14ac:dyDescent="0.15">
      <c r="A12796" s="618" t="s">
        <v>1122</v>
      </c>
      <c r="B12796" s="618">
        <v>2013</v>
      </c>
      <c r="C12796" s="619" t="s">
        <v>424</v>
      </c>
    </row>
    <row r="12797" spans="1:3" x14ac:dyDescent="0.15">
      <c r="A12797" s="618" t="s">
        <v>1122</v>
      </c>
      <c r="B12797" s="618">
        <v>2013</v>
      </c>
      <c r="C12797" s="619" t="s">
        <v>1102</v>
      </c>
    </row>
    <row r="12798" spans="1:3" x14ac:dyDescent="0.15">
      <c r="A12798" s="618" t="s">
        <v>1122</v>
      </c>
      <c r="B12798" s="618">
        <v>2013</v>
      </c>
      <c r="C12798" s="619" t="s">
        <v>424</v>
      </c>
    </row>
    <row r="12799" spans="1:3" x14ac:dyDescent="0.15">
      <c r="A12799" s="618" t="s">
        <v>1122</v>
      </c>
      <c r="B12799" s="618">
        <v>2013</v>
      </c>
      <c r="C12799" s="619" t="s">
        <v>424</v>
      </c>
    </row>
    <row r="12800" spans="1:3" x14ac:dyDescent="0.15">
      <c r="A12800" s="618" t="s">
        <v>1122</v>
      </c>
      <c r="B12800" s="618">
        <v>2013</v>
      </c>
      <c r="C12800" s="619" t="s">
        <v>424</v>
      </c>
    </row>
    <row r="12801" spans="1:3" x14ac:dyDescent="0.15">
      <c r="A12801" s="618" t="s">
        <v>1122</v>
      </c>
      <c r="B12801" s="618">
        <v>2013</v>
      </c>
      <c r="C12801" s="619" t="s">
        <v>424</v>
      </c>
    </row>
    <row r="12802" spans="1:3" x14ac:dyDescent="0.15">
      <c r="A12802" s="618" t="s">
        <v>1122</v>
      </c>
      <c r="B12802" s="618">
        <v>2013</v>
      </c>
      <c r="C12802" s="619" t="s">
        <v>424</v>
      </c>
    </row>
    <row r="12803" spans="1:3" x14ac:dyDescent="0.15">
      <c r="A12803" s="618" t="s">
        <v>1122</v>
      </c>
      <c r="B12803" s="618">
        <v>2013</v>
      </c>
      <c r="C12803" s="619" t="s">
        <v>437</v>
      </c>
    </row>
    <row r="12804" spans="1:3" x14ac:dyDescent="0.15">
      <c r="A12804" s="618" t="s">
        <v>1122</v>
      </c>
      <c r="B12804" s="618">
        <v>2013</v>
      </c>
      <c r="C12804" s="619" t="s">
        <v>424</v>
      </c>
    </row>
    <row r="12805" spans="1:3" x14ac:dyDescent="0.15">
      <c r="A12805" s="619" t="s">
        <v>1122</v>
      </c>
      <c r="B12805" s="618">
        <v>2013</v>
      </c>
      <c r="C12805" s="619" t="s">
        <v>424</v>
      </c>
    </row>
    <row r="12806" spans="1:3" x14ac:dyDescent="0.15">
      <c r="A12806" s="618" t="s">
        <v>1122</v>
      </c>
      <c r="B12806" s="618">
        <v>2013</v>
      </c>
      <c r="C12806" s="619" t="s">
        <v>424</v>
      </c>
    </row>
    <row r="12807" spans="1:3" x14ac:dyDescent="0.15">
      <c r="A12807" s="619" t="s">
        <v>1122</v>
      </c>
      <c r="B12807" s="618">
        <v>2013</v>
      </c>
      <c r="C12807" s="619" t="s">
        <v>455</v>
      </c>
    </row>
    <row r="12808" spans="1:3" x14ac:dyDescent="0.15">
      <c r="A12808" s="618" t="s">
        <v>1122</v>
      </c>
      <c r="B12808" s="618">
        <v>2013</v>
      </c>
      <c r="C12808" s="619" t="s">
        <v>424</v>
      </c>
    </row>
    <row r="12809" spans="1:3" x14ac:dyDescent="0.15">
      <c r="A12809" s="618" t="s">
        <v>1122</v>
      </c>
      <c r="B12809" s="618">
        <v>2013</v>
      </c>
      <c r="C12809" s="619" t="s">
        <v>424</v>
      </c>
    </row>
    <row r="12810" spans="1:3" x14ac:dyDescent="0.15">
      <c r="A12810" s="618" t="s">
        <v>1122</v>
      </c>
      <c r="B12810" s="618">
        <v>2013</v>
      </c>
      <c r="C12810" s="619" t="s">
        <v>424</v>
      </c>
    </row>
    <row r="12811" spans="1:3" x14ac:dyDescent="0.15">
      <c r="A12811" s="618" t="s">
        <v>1122</v>
      </c>
      <c r="B12811" s="618">
        <v>2013</v>
      </c>
      <c r="C12811" s="619" t="s">
        <v>424</v>
      </c>
    </row>
    <row r="12812" spans="1:3" x14ac:dyDescent="0.15">
      <c r="A12812" s="618" t="s">
        <v>1122</v>
      </c>
      <c r="B12812" s="618">
        <v>2013</v>
      </c>
      <c r="C12812" s="619" t="s">
        <v>424</v>
      </c>
    </row>
    <row r="12813" spans="1:3" x14ac:dyDescent="0.15">
      <c r="A12813" s="618" t="s">
        <v>1122</v>
      </c>
      <c r="B12813" s="618">
        <v>2013</v>
      </c>
      <c r="C12813" s="619" t="s">
        <v>424</v>
      </c>
    </row>
    <row r="12814" spans="1:3" x14ac:dyDescent="0.15">
      <c r="A12814" s="618" t="s">
        <v>1122</v>
      </c>
      <c r="B12814" s="618">
        <v>2013</v>
      </c>
      <c r="C12814" s="619" t="s">
        <v>424</v>
      </c>
    </row>
    <row r="12815" spans="1:3" x14ac:dyDescent="0.15">
      <c r="A12815" s="618" t="s">
        <v>1122</v>
      </c>
      <c r="B12815" s="618">
        <v>2013</v>
      </c>
      <c r="C12815" s="619" t="s">
        <v>424</v>
      </c>
    </row>
    <row r="12816" spans="1:3" x14ac:dyDescent="0.15">
      <c r="A12816" s="618" t="s">
        <v>1122</v>
      </c>
      <c r="B12816" s="618">
        <v>2013</v>
      </c>
      <c r="C12816" s="619" t="s">
        <v>424</v>
      </c>
    </row>
    <row r="12817" spans="1:3" x14ac:dyDescent="0.15">
      <c r="A12817" s="618" t="s">
        <v>1122</v>
      </c>
      <c r="B12817" s="618">
        <v>2013</v>
      </c>
      <c r="C12817" s="619" t="s">
        <v>424</v>
      </c>
    </row>
    <row r="12818" spans="1:3" x14ac:dyDescent="0.15">
      <c r="A12818" s="618" t="s">
        <v>1122</v>
      </c>
      <c r="B12818" s="618">
        <v>2013</v>
      </c>
      <c r="C12818" s="619" t="s">
        <v>437</v>
      </c>
    </row>
    <row r="12819" spans="1:3" x14ac:dyDescent="0.15">
      <c r="A12819" s="618" t="s">
        <v>1122</v>
      </c>
      <c r="B12819" s="618">
        <v>2013</v>
      </c>
      <c r="C12819" s="619" t="s">
        <v>437</v>
      </c>
    </row>
    <row r="12820" spans="1:3" x14ac:dyDescent="0.15">
      <c r="A12820" s="618" t="s">
        <v>1122</v>
      </c>
      <c r="B12820" s="618">
        <v>2013</v>
      </c>
      <c r="C12820" s="619" t="s">
        <v>424</v>
      </c>
    </row>
    <row r="12821" spans="1:3" x14ac:dyDescent="0.15">
      <c r="A12821" s="618" t="s">
        <v>1122</v>
      </c>
      <c r="B12821" s="618">
        <v>2013</v>
      </c>
      <c r="C12821" s="619" t="s">
        <v>424</v>
      </c>
    </row>
    <row r="12822" spans="1:3" x14ac:dyDescent="0.15">
      <c r="A12822" s="618" t="s">
        <v>1122</v>
      </c>
      <c r="B12822" s="618">
        <v>2013</v>
      </c>
      <c r="C12822" s="619" t="s">
        <v>424</v>
      </c>
    </row>
    <row r="12823" spans="1:3" x14ac:dyDescent="0.15">
      <c r="A12823" s="618" t="s">
        <v>1122</v>
      </c>
      <c r="B12823" s="618">
        <v>2013</v>
      </c>
      <c r="C12823" s="619" t="s">
        <v>424</v>
      </c>
    </row>
    <row r="12824" spans="1:3" x14ac:dyDescent="0.15">
      <c r="A12824" s="618" t="s">
        <v>1122</v>
      </c>
      <c r="B12824" s="618">
        <v>2013</v>
      </c>
      <c r="C12824" s="619" t="s">
        <v>424</v>
      </c>
    </row>
    <row r="12825" spans="1:3" x14ac:dyDescent="0.15">
      <c r="A12825" s="618" t="s">
        <v>1122</v>
      </c>
      <c r="B12825" s="618">
        <v>2013</v>
      </c>
      <c r="C12825" s="619" t="s">
        <v>424</v>
      </c>
    </row>
    <row r="12826" spans="1:3" x14ac:dyDescent="0.15">
      <c r="A12826" s="618" t="s">
        <v>1122</v>
      </c>
      <c r="B12826" s="618">
        <v>2013</v>
      </c>
      <c r="C12826" s="619" t="s">
        <v>424</v>
      </c>
    </row>
    <row r="12827" spans="1:3" x14ac:dyDescent="0.15">
      <c r="A12827" s="618" t="s">
        <v>1122</v>
      </c>
      <c r="B12827" s="618">
        <v>2013</v>
      </c>
      <c r="C12827" s="619" t="s">
        <v>437</v>
      </c>
    </row>
    <row r="12828" spans="1:3" x14ac:dyDescent="0.15">
      <c r="A12828" s="618" t="s">
        <v>1122</v>
      </c>
      <c r="B12828" s="618">
        <v>2013</v>
      </c>
      <c r="C12828" s="619" t="s">
        <v>1107</v>
      </c>
    </row>
    <row r="12829" spans="1:3" x14ac:dyDescent="0.15">
      <c r="A12829" s="618" t="s">
        <v>1122</v>
      </c>
      <c r="B12829" s="618">
        <v>2013</v>
      </c>
      <c r="C12829" s="619" t="s">
        <v>424</v>
      </c>
    </row>
    <row r="12830" spans="1:3" x14ac:dyDescent="0.15">
      <c r="A12830" s="618" t="s">
        <v>1122</v>
      </c>
      <c r="B12830" s="618">
        <v>2013</v>
      </c>
      <c r="C12830" s="619" t="s">
        <v>1101</v>
      </c>
    </row>
    <row r="12831" spans="1:3" x14ac:dyDescent="0.15">
      <c r="A12831" s="618" t="s">
        <v>1122</v>
      </c>
      <c r="B12831" s="618">
        <v>2013</v>
      </c>
      <c r="C12831" s="619" t="s">
        <v>1102</v>
      </c>
    </row>
    <row r="12832" spans="1:3" x14ac:dyDescent="0.15">
      <c r="A12832" s="619" t="s">
        <v>1122</v>
      </c>
      <c r="B12832" s="618">
        <v>2013</v>
      </c>
      <c r="C12832" s="619" t="s">
        <v>424</v>
      </c>
    </row>
    <row r="12833" spans="1:3" x14ac:dyDescent="0.15">
      <c r="A12833" s="618" t="s">
        <v>1122</v>
      </c>
      <c r="B12833" s="618">
        <v>2013</v>
      </c>
      <c r="C12833" s="619" t="s">
        <v>424</v>
      </c>
    </row>
    <row r="12834" spans="1:3" x14ac:dyDescent="0.15">
      <c r="A12834" s="618" t="s">
        <v>1122</v>
      </c>
      <c r="B12834" s="618">
        <v>2013</v>
      </c>
      <c r="C12834" s="619" t="s">
        <v>424</v>
      </c>
    </row>
    <row r="12835" spans="1:3" x14ac:dyDescent="0.15">
      <c r="A12835" s="618" t="s">
        <v>1122</v>
      </c>
      <c r="B12835" s="618">
        <v>2013</v>
      </c>
      <c r="C12835" s="619" t="s">
        <v>437</v>
      </c>
    </row>
    <row r="12836" spans="1:3" x14ac:dyDescent="0.15">
      <c r="A12836" s="618" t="s">
        <v>1122</v>
      </c>
      <c r="B12836" s="618">
        <v>2013</v>
      </c>
      <c r="C12836" s="619" t="s">
        <v>437</v>
      </c>
    </row>
    <row r="12837" spans="1:3" x14ac:dyDescent="0.15">
      <c r="A12837" s="619" t="s">
        <v>1122</v>
      </c>
      <c r="B12837" s="618">
        <v>2013</v>
      </c>
      <c r="C12837" s="619" t="s">
        <v>424</v>
      </c>
    </row>
    <row r="12838" spans="1:3" x14ac:dyDescent="0.15">
      <c r="A12838" s="618" t="s">
        <v>1122</v>
      </c>
      <c r="B12838" s="618">
        <v>2013</v>
      </c>
      <c r="C12838" s="619" t="s">
        <v>1103</v>
      </c>
    </row>
    <row r="12839" spans="1:3" x14ac:dyDescent="0.15">
      <c r="A12839" s="618" t="s">
        <v>1122</v>
      </c>
      <c r="B12839" s="618">
        <v>2013</v>
      </c>
      <c r="C12839" s="619" t="s">
        <v>424</v>
      </c>
    </row>
    <row r="12840" spans="1:3" x14ac:dyDescent="0.15">
      <c r="A12840" s="619" t="s">
        <v>1122</v>
      </c>
      <c r="B12840" s="618">
        <v>2013</v>
      </c>
      <c r="C12840" s="619" t="s">
        <v>437</v>
      </c>
    </row>
    <row r="12841" spans="1:3" x14ac:dyDescent="0.15">
      <c r="A12841" s="618" t="s">
        <v>1122</v>
      </c>
      <c r="B12841" s="618">
        <v>2013</v>
      </c>
      <c r="C12841" s="619" t="s">
        <v>424</v>
      </c>
    </row>
    <row r="12842" spans="1:3" x14ac:dyDescent="0.15">
      <c r="A12842" s="618" t="s">
        <v>1122</v>
      </c>
      <c r="B12842" s="618">
        <v>2013</v>
      </c>
      <c r="C12842" s="619" t="s">
        <v>424</v>
      </c>
    </row>
    <row r="12843" spans="1:3" x14ac:dyDescent="0.15">
      <c r="A12843" s="618" t="s">
        <v>1122</v>
      </c>
      <c r="B12843" s="618">
        <v>2013</v>
      </c>
      <c r="C12843" s="619" t="s">
        <v>424</v>
      </c>
    </row>
    <row r="12844" spans="1:3" x14ac:dyDescent="0.15">
      <c r="A12844" s="618" t="s">
        <v>1122</v>
      </c>
      <c r="B12844" s="618">
        <v>2013</v>
      </c>
      <c r="C12844" s="619" t="s">
        <v>424</v>
      </c>
    </row>
    <row r="12845" spans="1:3" x14ac:dyDescent="0.15">
      <c r="A12845" s="618" t="s">
        <v>1122</v>
      </c>
      <c r="B12845" s="618">
        <v>2013</v>
      </c>
      <c r="C12845" s="619" t="s">
        <v>424</v>
      </c>
    </row>
    <row r="12846" spans="1:3" x14ac:dyDescent="0.15">
      <c r="A12846" s="618" t="s">
        <v>1122</v>
      </c>
      <c r="B12846" s="618">
        <v>2013</v>
      </c>
      <c r="C12846" s="619" t="s">
        <v>455</v>
      </c>
    </row>
    <row r="12847" spans="1:3" x14ac:dyDescent="0.15">
      <c r="A12847" s="618" t="s">
        <v>1122</v>
      </c>
      <c r="B12847" s="618">
        <v>2013</v>
      </c>
      <c r="C12847" s="619" t="s">
        <v>424</v>
      </c>
    </row>
    <row r="12848" spans="1:3" x14ac:dyDescent="0.15">
      <c r="A12848" s="618" t="s">
        <v>1122</v>
      </c>
      <c r="B12848" s="618">
        <v>2013</v>
      </c>
      <c r="C12848" s="619" t="s">
        <v>424</v>
      </c>
    </row>
    <row r="12849" spans="1:3" x14ac:dyDescent="0.15">
      <c r="A12849" s="618" t="s">
        <v>1122</v>
      </c>
      <c r="B12849" s="618">
        <v>2013</v>
      </c>
      <c r="C12849" s="619" t="s">
        <v>424</v>
      </c>
    </row>
    <row r="12850" spans="1:3" x14ac:dyDescent="0.15">
      <c r="A12850" s="618" t="s">
        <v>1122</v>
      </c>
      <c r="B12850" s="618">
        <v>2013</v>
      </c>
      <c r="C12850" s="619" t="s">
        <v>455</v>
      </c>
    </row>
    <row r="12851" spans="1:3" x14ac:dyDescent="0.15">
      <c r="A12851" s="618" t="s">
        <v>1122</v>
      </c>
      <c r="B12851" s="618">
        <v>2013</v>
      </c>
      <c r="C12851" s="619" t="s">
        <v>1080</v>
      </c>
    </row>
    <row r="12852" spans="1:3" x14ac:dyDescent="0.15">
      <c r="A12852" s="618" t="s">
        <v>1122</v>
      </c>
      <c r="B12852" s="618">
        <v>2013</v>
      </c>
      <c r="C12852" s="619" t="s">
        <v>424</v>
      </c>
    </row>
    <row r="12853" spans="1:3" x14ac:dyDescent="0.15">
      <c r="A12853" s="618" t="s">
        <v>1122</v>
      </c>
      <c r="B12853" s="618">
        <v>2013</v>
      </c>
      <c r="C12853" s="619" t="s">
        <v>424</v>
      </c>
    </row>
    <row r="12854" spans="1:3" x14ac:dyDescent="0.15">
      <c r="A12854" s="618" t="s">
        <v>1122</v>
      </c>
      <c r="B12854" s="618">
        <v>2013</v>
      </c>
      <c r="C12854" s="619" t="s">
        <v>1080</v>
      </c>
    </row>
    <row r="12855" spans="1:3" x14ac:dyDescent="0.15">
      <c r="A12855" s="618" t="s">
        <v>1122</v>
      </c>
      <c r="B12855" s="618">
        <v>2013</v>
      </c>
      <c r="C12855" s="619" t="s">
        <v>1080</v>
      </c>
    </row>
    <row r="12856" spans="1:3" x14ac:dyDescent="0.15">
      <c r="A12856" s="618" t="s">
        <v>1122</v>
      </c>
      <c r="B12856" s="618">
        <v>2013</v>
      </c>
      <c r="C12856" s="619" t="s">
        <v>424</v>
      </c>
    </row>
    <row r="12857" spans="1:3" x14ac:dyDescent="0.15">
      <c r="A12857" s="618" t="s">
        <v>1122</v>
      </c>
      <c r="B12857" s="618">
        <v>2013</v>
      </c>
      <c r="C12857" s="619" t="s">
        <v>455</v>
      </c>
    </row>
    <row r="12858" spans="1:3" x14ac:dyDescent="0.15">
      <c r="A12858" s="618" t="s">
        <v>1122</v>
      </c>
      <c r="B12858" s="618">
        <v>2013</v>
      </c>
      <c r="C12858" s="619" t="s">
        <v>455</v>
      </c>
    </row>
    <row r="12859" spans="1:3" x14ac:dyDescent="0.15">
      <c r="A12859" s="618" t="s">
        <v>1122</v>
      </c>
      <c r="B12859" s="618">
        <v>2013</v>
      </c>
      <c r="C12859" s="619" t="s">
        <v>437</v>
      </c>
    </row>
    <row r="12860" spans="1:3" x14ac:dyDescent="0.15">
      <c r="A12860" s="618" t="s">
        <v>1122</v>
      </c>
      <c r="B12860" s="618">
        <v>2013</v>
      </c>
      <c r="C12860" s="619" t="s">
        <v>1080</v>
      </c>
    </row>
    <row r="12861" spans="1:3" x14ac:dyDescent="0.15">
      <c r="A12861" s="618" t="s">
        <v>1122</v>
      </c>
      <c r="B12861" s="618">
        <v>2013</v>
      </c>
      <c r="C12861" s="619" t="s">
        <v>424</v>
      </c>
    </row>
    <row r="12862" spans="1:3" x14ac:dyDescent="0.15">
      <c r="A12862" s="618" t="s">
        <v>1122</v>
      </c>
      <c r="B12862" s="618">
        <v>2013</v>
      </c>
      <c r="C12862" s="619" t="s">
        <v>437</v>
      </c>
    </row>
    <row r="12863" spans="1:3" x14ac:dyDescent="0.15">
      <c r="A12863" s="618" t="s">
        <v>1122</v>
      </c>
      <c r="B12863" s="618">
        <v>2013</v>
      </c>
      <c r="C12863" s="619" t="s">
        <v>437</v>
      </c>
    </row>
    <row r="12864" spans="1:3" x14ac:dyDescent="0.15">
      <c r="A12864" s="618" t="s">
        <v>1122</v>
      </c>
      <c r="B12864" s="618">
        <v>2013</v>
      </c>
      <c r="C12864" s="619" t="s">
        <v>424</v>
      </c>
    </row>
    <row r="12865" spans="1:3" x14ac:dyDescent="0.15">
      <c r="A12865" s="618" t="s">
        <v>1122</v>
      </c>
      <c r="B12865" s="618">
        <v>2013</v>
      </c>
      <c r="C12865" s="619" t="s">
        <v>424</v>
      </c>
    </row>
    <row r="12866" spans="1:3" x14ac:dyDescent="0.15">
      <c r="A12866" s="618" t="s">
        <v>1122</v>
      </c>
      <c r="B12866" s="618">
        <v>2013</v>
      </c>
      <c r="C12866" s="619" t="s">
        <v>1101</v>
      </c>
    </row>
    <row r="12867" spans="1:3" x14ac:dyDescent="0.15">
      <c r="A12867" s="618" t="s">
        <v>1122</v>
      </c>
      <c r="B12867" s="618">
        <v>2013</v>
      </c>
      <c r="C12867" s="619" t="s">
        <v>424</v>
      </c>
    </row>
    <row r="12868" spans="1:3" x14ac:dyDescent="0.15">
      <c r="A12868" s="618" t="s">
        <v>1122</v>
      </c>
      <c r="B12868" s="618">
        <v>2013</v>
      </c>
      <c r="C12868" s="619" t="s">
        <v>424</v>
      </c>
    </row>
    <row r="12869" spans="1:3" x14ac:dyDescent="0.15">
      <c r="A12869" s="618" t="s">
        <v>1122</v>
      </c>
      <c r="B12869" s="618">
        <v>2013</v>
      </c>
      <c r="C12869" s="619" t="s">
        <v>424</v>
      </c>
    </row>
    <row r="12870" spans="1:3" x14ac:dyDescent="0.15">
      <c r="A12870" s="618" t="s">
        <v>1122</v>
      </c>
      <c r="B12870" s="618">
        <v>2013</v>
      </c>
      <c r="C12870" s="619" t="s">
        <v>424</v>
      </c>
    </row>
    <row r="12871" spans="1:3" x14ac:dyDescent="0.15">
      <c r="A12871" s="618" t="s">
        <v>1122</v>
      </c>
      <c r="B12871" s="618">
        <v>2013</v>
      </c>
      <c r="C12871" s="619" t="s">
        <v>424</v>
      </c>
    </row>
    <row r="12872" spans="1:3" x14ac:dyDescent="0.15">
      <c r="A12872" s="618" t="s">
        <v>1122</v>
      </c>
      <c r="B12872" s="618">
        <v>2013</v>
      </c>
      <c r="C12872" s="619" t="s">
        <v>424</v>
      </c>
    </row>
    <row r="12873" spans="1:3" x14ac:dyDescent="0.15">
      <c r="A12873" s="618" t="s">
        <v>1122</v>
      </c>
      <c r="B12873" s="618">
        <v>2013</v>
      </c>
      <c r="C12873" s="619" t="s">
        <v>424</v>
      </c>
    </row>
    <row r="12874" spans="1:3" x14ac:dyDescent="0.15">
      <c r="A12874" s="618" t="s">
        <v>1122</v>
      </c>
      <c r="B12874" s="618">
        <v>2013</v>
      </c>
      <c r="C12874" s="619" t="s">
        <v>424</v>
      </c>
    </row>
    <row r="12875" spans="1:3" x14ac:dyDescent="0.15">
      <c r="A12875" s="618" t="s">
        <v>1122</v>
      </c>
      <c r="B12875" s="618">
        <v>2013</v>
      </c>
      <c r="C12875" s="619" t="s">
        <v>1104</v>
      </c>
    </row>
    <row r="12876" spans="1:3" x14ac:dyDescent="0.15">
      <c r="A12876" s="618" t="s">
        <v>1122</v>
      </c>
      <c r="B12876" s="618">
        <v>2013</v>
      </c>
      <c r="C12876" s="619" t="s">
        <v>424</v>
      </c>
    </row>
    <row r="12877" spans="1:3" x14ac:dyDescent="0.15">
      <c r="A12877" s="618" t="s">
        <v>1122</v>
      </c>
      <c r="B12877" s="618">
        <v>2013</v>
      </c>
      <c r="C12877" s="619" t="s">
        <v>424</v>
      </c>
    </row>
    <row r="12878" spans="1:3" x14ac:dyDescent="0.15">
      <c r="A12878" s="618" t="s">
        <v>1122</v>
      </c>
      <c r="B12878" s="618">
        <v>2013</v>
      </c>
      <c r="C12878" s="619" t="s">
        <v>424</v>
      </c>
    </row>
    <row r="12879" spans="1:3" x14ac:dyDescent="0.15">
      <c r="A12879" s="618" t="s">
        <v>1122</v>
      </c>
      <c r="B12879" s="618">
        <v>2013</v>
      </c>
      <c r="C12879" s="619" t="s">
        <v>424</v>
      </c>
    </row>
    <row r="12880" spans="1:3" x14ac:dyDescent="0.15">
      <c r="A12880" s="618" t="s">
        <v>1122</v>
      </c>
      <c r="B12880" s="618">
        <v>2013</v>
      </c>
      <c r="C12880" s="619" t="s">
        <v>424</v>
      </c>
    </row>
    <row r="12881" spans="1:3" x14ac:dyDescent="0.15">
      <c r="A12881" s="619" t="s">
        <v>1122</v>
      </c>
      <c r="B12881" s="618">
        <v>2013</v>
      </c>
      <c r="C12881" s="619" t="s">
        <v>424</v>
      </c>
    </row>
    <row r="12882" spans="1:3" x14ac:dyDescent="0.15">
      <c r="A12882" s="618" t="s">
        <v>1122</v>
      </c>
      <c r="B12882" s="618">
        <v>2013</v>
      </c>
      <c r="C12882" s="619" t="s">
        <v>424</v>
      </c>
    </row>
    <row r="12883" spans="1:3" x14ac:dyDescent="0.15">
      <c r="A12883" s="618" t="s">
        <v>1122</v>
      </c>
      <c r="B12883" s="618">
        <v>2013</v>
      </c>
      <c r="C12883" s="619" t="s">
        <v>1101</v>
      </c>
    </row>
    <row r="12884" spans="1:3" x14ac:dyDescent="0.15">
      <c r="A12884" s="618" t="s">
        <v>1122</v>
      </c>
      <c r="B12884" s="618">
        <v>2013</v>
      </c>
      <c r="C12884" s="619" t="s">
        <v>437</v>
      </c>
    </row>
    <row r="12885" spans="1:3" x14ac:dyDescent="0.15">
      <c r="A12885" s="618" t="s">
        <v>1122</v>
      </c>
      <c r="B12885" s="618">
        <v>2013</v>
      </c>
      <c r="C12885" s="619" t="s">
        <v>1103</v>
      </c>
    </row>
    <row r="12886" spans="1:3" x14ac:dyDescent="0.15">
      <c r="A12886" s="618" t="s">
        <v>1122</v>
      </c>
      <c r="B12886" s="618">
        <v>2013</v>
      </c>
      <c r="C12886" s="619" t="s">
        <v>1103</v>
      </c>
    </row>
    <row r="12887" spans="1:3" x14ac:dyDescent="0.15">
      <c r="A12887" s="618" t="s">
        <v>1122</v>
      </c>
      <c r="B12887" s="618">
        <v>2013</v>
      </c>
      <c r="C12887" s="619" t="s">
        <v>424</v>
      </c>
    </row>
    <row r="12888" spans="1:3" x14ac:dyDescent="0.15">
      <c r="A12888" s="618" t="s">
        <v>1122</v>
      </c>
      <c r="B12888" s="618">
        <v>2013</v>
      </c>
      <c r="C12888" s="619" t="s">
        <v>424</v>
      </c>
    </row>
    <row r="12889" spans="1:3" x14ac:dyDescent="0.15">
      <c r="A12889" s="618" t="s">
        <v>1122</v>
      </c>
      <c r="B12889" s="618">
        <v>2013</v>
      </c>
      <c r="C12889" s="619" t="s">
        <v>424</v>
      </c>
    </row>
    <row r="12890" spans="1:3" x14ac:dyDescent="0.15">
      <c r="A12890" s="618" t="s">
        <v>1122</v>
      </c>
      <c r="B12890" s="618">
        <v>2013</v>
      </c>
      <c r="C12890" s="619" t="s">
        <v>424</v>
      </c>
    </row>
    <row r="12891" spans="1:3" x14ac:dyDescent="0.15">
      <c r="A12891" s="618" t="s">
        <v>1122</v>
      </c>
      <c r="B12891" s="618">
        <v>2013</v>
      </c>
      <c r="C12891" s="619" t="s">
        <v>424</v>
      </c>
    </row>
    <row r="12892" spans="1:3" x14ac:dyDescent="0.15">
      <c r="A12892" s="618" t="s">
        <v>1122</v>
      </c>
      <c r="B12892" s="618">
        <v>2013</v>
      </c>
      <c r="C12892" s="619" t="s">
        <v>437</v>
      </c>
    </row>
    <row r="12893" spans="1:3" x14ac:dyDescent="0.15">
      <c r="A12893" s="619" t="s">
        <v>1122</v>
      </c>
      <c r="B12893" s="618">
        <v>2013</v>
      </c>
      <c r="C12893" s="619" t="s">
        <v>1102</v>
      </c>
    </row>
    <row r="12894" spans="1:3" x14ac:dyDescent="0.15">
      <c r="A12894" s="618" t="s">
        <v>1122</v>
      </c>
      <c r="B12894" s="618">
        <v>2013</v>
      </c>
      <c r="C12894" s="619" t="s">
        <v>1102</v>
      </c>
    </row>
    <row r="12895" spans="1:3" x14ac:dyDescent="0.15">
      <c r="A12895" s="618" t="s">
        <v>1122</v>
      </c>
      <c r="B12895" s="618">
        <v>2013</v>
      </c>
      <c r="C12895" s="619" t="s">
        <v>424</v>
      </c>
    </row>
    <row r="12896" spans="1:3" x14ac:dyDescent="0.15">
      <c r="A12896" s="618" t="s">
        <v>1122</v>
      </c>
      <c r="B12896" s="618">
        <v>2013</v>
      </c>
      <c r="C12896" s="619" t="s">
        <v>1102</v>
      </c>
    </row>
    <row r="12897" spans="1:3" x14ac:dyDescent="0.15">
      <c r="A12897" s="618" t="s">
        <v>1122</v>
      </c>
      <c r="B12897" s="618">
        <v>2013</v>
      </c>
      <c r="C12897" s="619" t="s">
        <v>424</v>
      </c>
    </row>
    <row r="12898" spans="1:3" x14ac:dyDescent="0.15">
      <c r="A12898" s="618" t="s">
        <v>1122</v>
      </c>
      <c r="B12898" s="618">
        <v>2013</v>
      </c>
      <c r="C12898" s="619" t="s">
        <v>1102</v>
      </c>
    </row>
    <row r="12899" spans="1:3" x14ac:dyDescent="0.15">
      <c r="A12899" s="618" t="s">
        <v>1122</v>
      </c>
      <c r="B12899" s="618">
        <v>2013</v>
      </c>
      <c r="C12899" s="619" t="s">
        <v>437</v>
      </c>
    </row>
    <row r="12900" spans="1:3" x14ac:dyDescent="0.15">
      <c r="A12900" s="619" t="s">
        <v>1122</v>
      </c>
      <c r="B12900" s="618">
        <v>2013</v>
      </c>
      <c r="C12900" s="619" t="s">
        <v>437</v>
      </c>
    </row>
    <row r="12901" spans="1:3" x14ac:dyDescent="0.15">
      <c r="A12901" s="618" t="s">
        <v>1122</v>
      </c>
      <c r="B12901" s="618">
        <v>2013</v>
      </c>
      <c r="C12901" s="619" t="s">
        <v>424</v>
      </c>
    </row>
    <row r="12902" spans="1:3" x14ac:dyDescent="0.15">
      <c r="A12902" s="618" t="s">
        <v>1122</v>
      </c>
      <c r="B12902" s="618">
        <v>2013</v>
      </c>
      <c r="C12902" s="619" t="s">
        <v>437</v>
      </c>
    </row>
    <row r="12903" spans="1:3" x14ac:dyDescent="0.15">
      <c r="A12903" s="618" t="s">
        <v>1122</v>
      </c>
      <c r="B12903" s="618">
        <v>2013</v>
      </c>
      <c r="C12903" s="619" t="s">
        <v>424</v>
      </c>
    </row>
    <row r="12904" spans="1:3" x14ac:dyDescent="0.15">
      <c r="A12904" s="618" t="s">
        <v>1122</v>
      </c>
      <c r="B12904" s="618">
        <v>2013</v>
      </c>
      <c r="C12904" s="619" t="s">
        <v>424</v>
      </c>
    </row>
    <row r="12905" spans="1:3" x14ac:dyDescent="0.15">
      <c r="A12905" s="619" t="s">
        <v>1122</v>
      </c>
      <c r="B12905" s="618">
        <v>2013</v>
      </c>
      <c r="C12905" s="619" t="s">
        <v>424</v>
      </c>
    </row>
    <row r="12906" spans="1:3" x14ac:dyDescent="0.15">
      <c r="A12906" s="618" t="s">
        <v>1122</v>
      </c>
      <c r="B12906" s="618">
        <v>2013</v>
      </c>
      <c r="C12906" s="619" t="s">
        <v>424</v>
      </c>
    </row>
    <row r="12907" spans="1:3" x14ac:dyDescent="0.15">
      <c r="A12907" s="618" t="s">
        <v>1122</v>
      </c>
      <c r="B12907" s="618">
        <v>2013</v>
      </c>
      <c r="C12907" s="619" t="s">
        <v>424</v>
      </c>
    </row>
    <row r="12908" spans="1:3" x14ac:dyDescent="0.15">
      <c r="A12908" s="619" t="s">
        <v>1122</v>
      </c>
      <c r="B12908" s="618">
        <v>2013</v>
      </c>
      <c r="C12908" s="619" t="s">
        <v>437</v>
      </c>
    </row>
    <row r="12909" spans="1:3" x14ac:dyDescent="0.15">
      <c r="A12909" s="619" t="s">
        <v>1122</v>
      </c>
      <c r="B12909" s="618">
        <v>2013</v>
      </c>
      <c r="C12909" s="619" t="s">
        <v>424</v>
      </c>
    </row>
    <row r="12910" spans="1:3" x14ac:dyDescent="0.15">
      <c r="A12910" s="618" t="s">
        <v>1122</v>
      </c>
      <c r="B12910" s="618">
        <v>2013</v>
      </c>
      <c r="C12910" s="619" t="s">
        <v>437</v>
      </c>
    </row>
    <row r="12911" spans="1:3" x14ac:dyDescent="0.15">
      <c r="A12911" s="618" t="s">
        <v>1122</v>
      </c>
      <c r="B12911" s="618">
        <v>2013</v>
      </c>
      <c r="C12911" s="619" t="s">
        <v>424</v>
      </c>
    </row>
    <row r="12912" spans="1:3" x14ac:dyDescent="0.15">
      <c r="A12912" s="618" t="s">
        <v>1122</v>
      </c>
      <c r="B12912" s="618">
        <v>2013</v>
      </c>
      <c r="C12912" s="619" t="s">
        <v>424</v>
      </c>
    </row>
    <row r="12913" spans="1:3" x14ac:dyDescent="0.15">
      <c r="A12913" s="618" t="s">
        <v>1122</v>
      </c>
      <c r="B12913" s="618">
        <v>2013</v>
      </c>
      <c r="C12913" s="619" t="s">
        <v>1102</v>
      </c>
    </row>
    <row r="12914" spans="1:3" x14ac:dyDescent="0.15">
      <c r="A12914" s="619" t="s">
        <v>1122</v>
      </c>
      <c r="B12914" s="618">
        <v>2013</v>
      </c>
      <c r="C12914" s="619" t="s">
        <v>424</v>
      </c>
    </row>
    <row r="12915" spans="1:3" x14ac:dyDescent="0.15">
      <c r="A12915" s="618" t="s">
        <v>1122</v>
      </c>
      <c r="B12915" s="618">
        <v>2013</v>
      </c>
      <c r="C12915" s="619" t="s">
        <v>1102</v>
      </c>
    </row>
    <row r="12916" spans="1:3" x14ac:dyDescent="0.15">
      <c r="A12916" s="618" t="s">
        <v>1122</v>
      </c>
      <c r="B12916" s="618">
        <v>2013</v>
      </c>
      <c r="C12916" s="619" t="s">
        <v>437</v>
      </c>
    </row>
    <row r="12917" spans="1:3" x14ac:dyDescent="0.15">
      <c r="A12917" s="618" t="s">
        <v>1122</v>
      </c>
      <c r="B12917" s="618">
        <v>2013</v>
      </c>
      <c r="C12917" s="619" t="s">
        <v>1080</v>
      </c>
    </row>
    <row r="12918" spans="1:3" x14ac:dyDescent="0.15">
      <c r="A12918" s="618" t="s">
        <v>1122</v>
      </c>
      <c r="B12918" s="618">
        <v>2013</v>
      </c>
      <c r="C12918" s="619" t="s">
        <v>424</v>
      </c>
    </row>
    <row r="12919" spans="1:3" x14ac:dyDescent="0.15">
      <c r="A12919" s="618" t="s">
        <v>1122</v>
      </c>
      <c r="B12919" s="618">
        <v>2013</v>
      </c>
      <c r="C12919" s="619" t="s">
        <v>1102</v>
      </c>
    </row>
    <row r="12920" spans="1:3" x14ac:dyDescent="0.15">
      <c r="A12920" s="618" t="s">
        <v>1122</v>
      </c>
      <c r="B12920" s="618">
        <v>2013</v>
      </c>
      <c r="C12920" s="619" t="s">
        <v>437</v>
      </c>
    </row>
    <row r="12921" spans="1:3" x14ac:dyDescent="0.15">
      <c r="A12921" s="619" t="s">
        <v>1122</v>
      </c>
      <c r="B12921" s="618">
        <v>2013</v>
      </c>
      <c r="C12921" s="619" t="s">
        <v>437</v>
      </c>
    </row>
    <row r="12922" spans="1:3" x14ac:dyDescent="0.15">
      <c r="A12922" s="618" t="s">
        <v>1122</v>
      </c>
      <c r="B12922" s="618">
        <v>2013</v>
      </c>
      <c r="C12922" s="619" t="s">
        <v>424</v>
      </c>
    </row>
    <row r="12923" spans="1:3" x14ac:dyDescent="0.15">
      <c r="A12923" s="618" t="s">
        <v>1122</v>
      </c>
      <c r="B12923" s="618">
        <v>2013</v>
      </c>
      <c r="C12923" s="619" t="s">
        <v>424</v>
      </c>
    </row>
    <row r="12924" spans="1:3" x14ac:dyDescent="0.15">
      <c r="A12924" s="618" t="s">
        <v>1122</v>
      </c>
      <c r="B12924" s="618">
        <v>2013</v>
      </c>
      <c r="C12924" s="619" t="s">
        <v>1102</v>
      </c>
    </row>
    <row r="12925" spans="1:3" x14ac:dyDescent="0.15">
      <c r="A12925" s="618" t="s">
        <v>1122</v>
      </c>
      <c r="B12925" s="618">
        <v>2013</v>
      </c>
      <c r="C12925" s="619" t="s">
        <v>424</v>
      </c>
    </row>
    <row r="12926" spans="1:3" x14ac:dyDescent="0.15">
      <c r="A12926" s="618" t="s">
        <v>1122</v>
      </c>
      <c r="B12926" s="618">
        <v>2013</v>
      </c>
      <c r="C12926" s="619" t="s">
        <v>424</v>
      </c>
    </row>
    <row r="12927" spans="1:3" x14ac:dyDescent="0.15">
      <c r="A12927" s="618" t="s">
        <v>1122</v>
      </c>
      <c r="B12927" s="618">
        <v>2013</v>
      </c>
      <c r="C12927" s="619" t="s">
        <v>424</v>
      </c>
    </row>
    <row r="12928" spans="1:3" x14ac:dyDescent="0.15">
      <c r="A12928" s="618" t="s">
        <v>1122</v>
      </c>
      <c r="B12928" s="618">
        <v>2013</v>
      </c>
      <c r="C12928" s="619" t="s">
        <v>1102</v>
      </c>
    </row>
    <row r="12929" spans="1:3" x14ac:dyDescent="0.15">
      <c r="A12929" s="618" t="s">
        <v>1122</v>
      </c>
      <c r="B12929" s="618">
        <v>2013</v>
      </c>
      <c r="C12929" s="619" t="s">
        <v>424</v>
      </c>
    </row>
    <row r="12930" spans="1:3" x14ac:dyDescent="0.15">
      <c r="A12930" s="618" t="s">
        <v>1122</v>
      </c>
      <c r="B12930" s="618">
        <v>2013</v>
      </c>
      <c r="C12930" s="619" t="s">
        <v>424</v>
      </c>
    </row>
    <row r="12931" spans="1:3" x14ac:dyDescent="0.15">
      <c r="A12931" s="618" t="s">
        <v>1122</v>
      </c>
      <c r="B12931" s="618">
        <v>2013</v>
      </c>
      <c r="C12931" s="619" t="s">
        <v>1102</v>
      </c>
    </row>
    <row r="12932" spans="1:3" x14ac:dyDescent="0.15">
      <c r="A12932" s="618" t="s">
        <v>1122</v>
      </c>
      <c r="B12932" s="618">
        <v>2013</v>
      </c>
      <c r="C12932" s="619" t="s">
        <v>424</v>
      </c>
    </row>
    <row r="12933" spans="1:3" x14ac:dyDescent="0.15">
      <c r="A12933" s="618" t="s">
        <v>1122</v>
      </c>
      <c r="B12933" s="618">
        <v>2013</v>
      </c>
      <c r="C12933" s="619" t="s">
        <v>1107</v>
      </c>
    </row>
    <row r="12934" spans="1:3" x14ac:dyDescent="0.15">
      <c r="A12934" s="618" t="s">
        <v>1122</v>
      </c>
      <c r="B12934" s="618">
        <v>2013</v>
      </c>
      <c r="C12934" s="619" t="s">
        <v>1102</v>
      </c>
    </row>
    <row r="12935" spans="1:3" x14ac:dyDescent="0.15">
      <c r="A12935" s="618" t="s">
        <v>1122</v>
      </c>
      <c r="B12935" s="618">
        <v>2013</v>
      </c>
      <c r="C12935" s="619" t="s">
        <v>424</v>
      </c>
    </row>
    <row r="12936" spans="1:3" x14ac:dyDescent="0.15">
      <c r="A12936" s="618" t="s">
        <v>1122</v>
      </c>
      <c r="B12936" s="618">
        <v>2013</v>
      </c>
      <c r="C12936" s="619" t="s">
        <v>1101</v>
      </c>
    </row>
    <row r="12937" spans="1:3" x14ac:dyDescent="0.15">
      <c r="A12937" s="618" t="s">
        <v>1122</v>
      </c>
      <c r="B12937" s="618">
        <v>2013</v>
      </c>
      <c r="C12937" s="619" t="s">
        <v>437</v>
      </c>
    </row>
    <row r="12938" spans="1:3" x14ac:dyDescent="0.15">
      <c r="A12938" s="619" t="s">
        <v>1122</v>
      </c>
      <c r="B12938" s="618">
        <v>2013</v>
      </c>
      <c r="C12938" s="619" t="s">
        <v>424</v>
      </c>
    </row>
    <row r="12939" spans="1:3" x14ac:dyDescent="0.15">
      <c r="A12939" s="618" t="s">
        <v>1122</v>
      </c>
      <c r="B12939" s="618">
        <v>2013</v>
      </c>
      <c r="C12939" s="619" t="s">
        <v>1107</v>
      </c>
    </row>
    <row r="12940" spans="1:3" x14ac:dyDescent="0.15">
      <c r="A12940" s="618" t="s">
        <v>1122</v>
      </c>
      <c r="B12940" s="618">
        <v>2013</v>
      </c>
      <c r="C12940" s="619" t="s">
        <v>1105</v>
      </c>
    </row>
    <row r="12941" spans="1:3" x14ac:dyDescent="0.15">
      <c r="A12941" s="618" t="s">
        <v>1122</v>
      </c>
      <c r="B12941" s="618">
        <v>2013</v>
      </c>
      <c r="C12941" s="619" t="s">
        <v>1080</v>
      </c>
    </row>
    <row r="12942" spans="1:3" x14ac:dyDescent="0.15">
      <c r="A12942" s="618" t="s">
        <v>1122</v>
      </c>
      <c r="B12942" s="618">
        <v>2013</v>
      </c>
      <c r="C12942" s="619" t="s">
        <v>424</v>
      </c>
    </row>
    <row r="12943" spans="1:3" x14ac:dyDescent="0.15">
      <c r="A12943" s="618" t="s">
        <v>1122</v>
      </c>
      <c r="B12943" s="618">
        <v>2013</v>
      </c>
      <c r="C12943" s="619" t="s">
        <v>437</v>
      </c>
    </row>
    <row r="12944" spans="1:3" x14ac:dyDescent="0.15">
      <c r="A12944" s="618" t="s">
        <v>1122</v>
      </c>
      <c r="B12944" s="618">
        <v>2013</v>
      </c>
      <c r="C12944" s="619" t="s">
        <v>424</v>
      </c>
    </row>
    <row r="12945" spans="1:3" x14ac:dyDescent="0.15">
      <c r="A12945" s="618" t="s">
        <v>1122</v>
      </c>
      <c r="B12945" s="618">
        <v>2013</v>
      </c>
      <c r="C12945" s="619" t="s">
        <v>424</v>
      </c>
    </row>
    <row r="12946" spans="1:3" x14ac:dyDescent="0.15">
      <c r="A12946" s="618" t="s">
        <v>1122</v>
      </c>
      <c r="B12946" s="618">
        <v>2013</v>
      </c>
      <c r="C12946" s="619" t="s">
        <v>424</v>
      </c>
    </row>
    <row r="12947" spans="1:3" x14ac:dyDescent="0.15">
      <c r="A12947" s="619" t="s">
        <v>1122</v>
      </c>
      <c r="B12947" s="618">
        <v>2013</v>
      </c>
      <c r="C12947" s="619" t="s">
        <v>424</v>
      </c>
    </row>
    <row r="12948" spans="1:3" x14ac:dyDescent="0.15">
      <c r="A12948" s="618" t="s">
        <v>1122</v>
      </c>
      <c r="B12948" s="618">
        <v>2013</v>
      </c>
      <c r="C12948" s="619" t="s">
        <v>1102</v>
      </c>
    </row>
    <row r="12949" spans="1:3" x14ac:dyDescent="0.15">
      <c r="A12949" s="618" t="s">
        <v>1122</v>
      </c>
      <c r="B12949" s="618">
        <v>2013</v>
      </c>
      <c r="C12949" s="619" t="s">
        <v>1102</v>
      </c>
    </row>
    <row r="12950" spans="1:3" x14ac:dyDescent="0.15">
      <c r="A12950" s="618" t="s">
        <v>1122</v>
      </c>
      <c r="B12950" s="618">
        <v>2013</v>
      </c>
      <c r="C12950" s="619" t="s">
        <v>424</v>
      </c>
    </row>
    <row r="12951" spans="1:3" x14ac:dyDescent="0.15">
      <c r="A12951" s="618" t="s">
        <v>1122</v>
      </c>
      <c r="B12951" s="618">
        <v>2013</v>
      </c>
      <c r="C12951" s="619" t="s">
        <v>424</v>
      </c>
    </row>
    <row r="12952" spans="1:3" x14ac:dyDescent="0.15">
      <c r="A12952" s="618" t="s">
        <v>1122</v>
      </c>
      <c r="B12952" s="618">
        <v>2013</v>
      </c>
      <c r="C12952" s="619" t="s">
        <v>1102</v>
      </c>
    </row>
    <row r="12953" spans="1:3" x14ac:dyDescent="0.15">
      <c r="A12953" s="618" t="s">
        <v>1122</v>
      </c>
      <c r="B12953" s="618">
        <v>2013</v>
      </c>
      <c r="C12953" s="619" t="s">
        <v>424</v>
      </c>
    </row>
    <row r="12954" spans="1:3" x14ac:dyDescent="0.15">
      <c r="A12954" s="618" t="s">
        <v>1122</v>
      </c>
      <c r="B12954" s="618">
        <v>2013</v>
      </c>
      <c r="C12954" s="619" t="s">
        <v>437</v>
      </c>
    </row>
    <row r="12955" spans="1:3" x14ac:dyDescent="0.15">
      <c r="A12955" s="619" t="s">
        <v>1122</v>
      </c>
      <c r="B12955" s="618">
        <v>2013</v>
      </c>
      <c r="C12955" s="619" t="s">
        <v>1102</v>
      </c>
    </row>
    <row r="12956" spans="1:3" x14ac:dyDescent="0.15">
      <c r="A12956" s="618" t="s">
        <v>1122</v>
      </c>
      <c r="B12956" s="618">
        <v>2013</v>
      </c>
      <c r="C12956" s="619" t="s">
        <v>424</v>
      </c>
    </row>
    <row r="12957" spans="1:3" x14ac:dyDescent="0.15">
      <c r="A12957" s="618" t="s">
        <v>1122</v>
      </c>
      <c r="B12957" s="618">
        <v>2013</v>
      </c>
      <c r="C12957" s="619" t="s">
        <v>424</v>
      </c>
    </row>
    <row r="12958" spans="1:3" x14ac:dyDescent="0.15">
      <c r="A12958" s="618" t="s">
        <v>1122</v>
      </c>
      <c r="B12958" s="618">
        <v>2013</v>
      </c>
      <c r="C12958" s="619" t="s">
        <v>424</v>
      </c>
    </row>
    <row r="12959" spans="1:3" x14ac:dyDescent="0.15">
      <c r="A12959" s="618" t="s">
        <v>1122</v>
      </c>
      <c r="B12959" s="618">
        <v>2013</v>
      </c>
      <c r="C12959" s="619" t="s">
        <v>1102</v>
      </c>
    </row>
    <row r="12960" spans="1:3" x14ac:dyDescent="0.15">
      <c r="A12960" s="618" t="s">
        <v>1122</v>
      </c>
      <c r="B12960" s="618">
        <v>2013</v>
      </c>
      <c r="C12960" s="619" t="s">
        <v>424</v>
      </c>
    </row>
    <row r="12961" spans="1:3" x14ac:dyDescent="0.15">
      <c r="A12961" s="618" t="s">
        <v>1122</v>
      </c>
      <c r="B12961" s="618">
        <v>2013</v>
      </c>
      <c r="C12961" s="619" t="s">
        <v>424</v>
      </c>
    </row>
    <row r="12962" spans="1:3" x14ac:dyDescent="0.15">
      <c r="A12962" s="618" t="s">
        <v>1122</v>
      </c>
      <c r="B12962" s="618">
        <v>2013</v>
      </c>
      <c r="C12962" s="619" t="s">
        <v>424</v>
      </c>
    </row>
    <row r="12963" spans="1:3" x14ac:dyDescent="0.15">
      <c r="A12963" s="618" t="s">
        <v>1122</v>
      </c>
      <c r="B12963" s="618">
        <v>2013</v>
      </c>
      <c r="C12963" s="619" t="s">
        <v>437</v>
      </c>
    </row>
    <row r="12964" spans="1:3" x14ac:dyDescent="0.15">
      <c r="A12964" s="618" t="s">
        <v>1122</v>
      </c>
      <c r="B12964" s="618">
        <v>2013</v>
      </c>
      <c r="C12964" s="619" t="s">
        <v>424</v>
      </c>
    </row>
    <row r="12965" spans="1:3" x14ac:dyDescent="0.15">
      <c r="A12965" s="618" t="s">
        <v>1122</v>
      </c>
      <c r="B12965" s="618">
        <v>2013</v>
      </c>
      <c r="C12965" s="619" t="s">
        <v>424</v>
      </c>
    </row>
    <row r="12966" spans="1:3" x14ac:dyDescent="0.15">
      <c r="A12966" s="619" t="s">
        <v>1122</v>
      </c>
      <c r="B12966" s="618">
        <v>2013</v>
      </c>
      <c r="C12966" s="619" t="s">
        <v>437</v>
      </c>
    </row>
    <row r="12967" spans="1:3" x14ac:dyDescent="0.15">
      <c r="A12967" s="618" t="s">
        <v>1122</v>
      </c>
      <c r="B12967" s="618">
        <v>2013</v>
      </c>
      <c r="C12967" s="619" t="s">
        <v>424</v>
      </c>
    </row>
    <row r="12968" spans="1:3" x14ac:dyDescent="0.15">
      <c r="A12968" s="618" t="s">
        <v>1122</v>
      </c>
      <c r="B12968" s="618">
        <v>2013</v>
      </c>
      <c r="C12968" s="619" t="s">
        <v>424</v>
      </c>
    </row>
    <row r="12969" spans="1:3" x14ac:dyDescent="0.15">
      <c r="A12969" s="619" t="s">
        <v>1122</v>
      </c>
      <c r="B12969" s="618">
        <v>2013</v>
      </c>
      <c r="C12969" s="619" t="s">
        <v>424</v>
      </c>
    </row>
    <row r="12970" spans="1:3" x14ac:dyDescent="0.15">
      <c r="A12970" s="618" t="s">
        <v>1122</v>
      </c>
      <c r="B12970" s="618">
        <v>2013</v>
      </c>
      <c r="C12970" s="619" t="s">
        <v>437</v>
      </c>
    </row>
    <row r="12971" spans="1:3" x14ac:dyDescent="0.15">
      <c r="A12971" s="618" t="s">
        <v>1122</v>
      </c>
      <c r="B12971" s="618">
        <v>2013</v>
      </c>
      <c r="C12971" s="619" t="s">
        <v>1104</v>
      </c>
    </row>
    <row r="12972" spans="1:3" x14ac:dyDescent="0.15">
      <c r="A12972" s="618" t="s">
        <v>1122</v>
      </c>
      <c r="B12972" s="618">
        <v>2013</v>
      </c>
      <c r="C12972" s="619" t="s">
        <v>424</v>
      </c>
    </row>
    <row r="12973" spans="1:3" x14ac:dyDescent="0.15">
      <c r="A12973" s="618" t="s">
        <v>1122</v>
      </c>
      <c r="B12973" s="618">
        <v>2013</v>
      </c>
      <c r="C12973" s="619" t="s">
        <v>424</v>
      </c>
    </row>
    <row r="12974" spans="1:3" x14ac:dyDescent="0.15">
      <c r="A12974" s="618" t="s">
        <v>1122</v>
      </c>
      <c r="B12974" s="618">
        <v>2013</v>
      </c>
      <c r="C12974" s="619" t="s">
        <v>424</v>
      </c>
    </row>
    <row r="12975" spans="1:3" x14ac:dyDescent="0.15">
      <c r="A12975" s="618" t="s">
        <v>1122</v>
      </c>
      <c r="B12975" s="618">
        <v>2013</v>
      </c>
      <c r="C12975" s="619" t="s">
        <v>437</v>
      </c>
    </row>
    <row r="12976" spans="1:3" x14ac:dyDescent="0.15">
      <c r="A12976" s="618" t="s">
        <v>1122</v>
      </c>
      <c r="B12976" s="618">
        <v>2013</v>
      </c>
      <c r="C12976" s="619" t="s">
        <v>1080</v>
      </c>
    </row>
    <row r="12977" spans="1:3" x14ac:dyDescent="0.15">
      <c r="A12977" s="618" t="s">
        <v>1122</v>
      </c>
      <c r="B12977" s="618">
        <v>2013</v>
      </c>
      <c r="C12977" s="619" t="s">
        <v>424</v>
      </c>
    </row>
    <row r="12978" spans="1:3" x14ac:dyDescent="0.15">
      <c r="A12978" s="618" t="s">
        <v>1122</v>
      </c>
      <c r="B12978" s="618">
        <v>2013</v>
      </c>
      <c r="C12978" s="619" t="s">
        <v>437</v>
      </c>
    </row>
    <row r="12979" spans="1:3" x14ac:dyDescent="0.15">
      <c r="A12979" s="618" t="s">
        <v>1122</v>
      </c>
      <c r="B12979" s="618">
        <v>2013</v>
      </c>
      <c r="C12979" s="619" t="s">
        <v>424</v>
      </c>
    </row>
    <row r="12980" spans="1:3" x14ac:dyDescent="0.15">
      <c r="A12980" s="618" t="s">
        <v>1122</v>
      </c>
      <c r="B12980" s="618">
        <v>2013</v>
      </c>
      <c r="C12980" s="619" t="s">
        <v>1104</v>
      </c>
    </row>
    <row r="12981" spans="1:3" x14ac:dyDescent="0.15">
      <c r="A12981" s="618" t="s">
        <v>1122</v>
      </c>
      <c r="B12981" s="618">
        <v>2013</v>
      </c>
      <c r="C12981" s="619" t="s">
        <v>1080</v>
      </c>
    </row>
    <row r="12982" spans="1:3" x14ac:dyDescent="0.15">
      <c r="A12982" s="618" t="s">
        <v>1122</v>
      </c>
      <c r="B12982" s="618">
        <v>2013</v>
      </c>
      <c r="C12982" s="619" t="s">
        <v>424</v>
      </c>
    </row>
    <row r="12983" spans="1:3" x14ac:dyDescent="0.15">
      <c r="A12983" s="618" t="s">
        <v>1122</v>
      </c>
      <c r="B12983" s="618">
        <v>2013</v>
      </c>
      <c r="C12983" s="619" t="s">
        <v>424</v>
      </c>
    </row>
    <row r="12984" spans="1:3" x14ac:dyDescent="0.15">
      <c r="A12984" s="618" t="s">
        <v>1122</v>
      </c>
      <c r="B12984" s="618">
        <v>2013</v>
      </c>
      <c r="C12984" s="619" t="s">
        <v>424</v>
      </c>
    </row>
    <row r="12985" spans="1:3" x14ac:dyDescent="0.15">
      <c r="A12985" s="618" t="s">
        <v>1122</v>
      </c>
      <c r="B12985" s="618">
        <v>2013</v>
      </c>
      <c r="C12985" s="619" t="s">
        <v>437</v>
      </c>
    </row>
    <row r="12986" spans="1:3" x14ac:dyDescent="0.15">
      <c r="A12986" s="618" t="s">
        <v>1122</v>
      </c>
      <c r="B12986" s="618">
        <v>2013</v>
      </c>
      <c r="C12986" s="619" t="s">
        <v>424</v>
      </c>
    </row>
    <row r="12987" spans="1:3" x14ac:dyDescent="0.15">
      <c r="A12987" s="619" t="s">
        <v>1122</v>
      </c>
      <c r="B12987" s="618">
        <v>2013</v>
      </c>
      <c r="C12987" s="619" t="s">
        <v>1117</v>
      </c>
    </row>
    <row r="12988" spans="1:3" x14ac:dyDescent="0.15">
      <c r="A12988" s="618" t="s">
        <v>1122</v>
      </c>
      <c r="B12988" s="618">
        <v>2013</v>
      </c>
      <c r="C12988" s="619" t="s">
        <v>1103</v>
      </c>
    </row>
    <row r="12989" spans="1:3" x14ac:dyDescent="0.15">
      <c r="A12989" s="619" t="s">
        <v>1122</v>
      </c>
      <c r="B12989" s="618">
        <v>2013</v>
      </c>
      <c r="C12989" s="619" t="s">
        <v>424</v>
      </c>
    </row>
    <row r="12990" spans="1:3" x14ac:dyDescent="0.15">
      <c r="A12990" s="619" t="s">
        <v>1122</v>
      </c>
      <c r="B12990" s="618">
        <v>2013</v>
      </c>
      <c r="C12990" s="619" t="s">
        <v>1102</v>
      </c>
    </row>
    <row r="12991" spans="1:3" x14ac:dyDescent="0.15">
      <c r="A12991" s="619" t="s">
        <v>1122</v>
      </c>
      <c r="B12991" s="618">
        <v>2013</v>
      </c>
      <c r="C12991" s="619" t="s">
        <v>424</v>
      </c>
    </row>
    <row r="12992" spans="1:3" x14ac:dyDescent="0.15">
      <c r="A12992" s="619" t="s">
        <v>1122</v>
      </c>
      <c r="B12992" s="618">
        <v>2013</v>
      </c>
      <c r="C12992" s="619" t="s">
        <v>424</v>
      </c>
    </row>
    <row r="12993" spans="1:3" x14ac:dyDescent="0.15">
      <c r="A12993" s="618" t="s">
        <v>1122</v>
      </c>
      <c r="B12993" s="618">
        <v>2013</v>
      </c>
      <c r="C12993" s="619" t="s">
        <v>1102</v>
      </c>
    </row>
    <row r="12994" spans="1:3" x14ac:dyDescent="0.15">
      <c r="A12994" s="618" t="s">
        <v>1122</v>
      </c>
      <c r="B12994" s="618">
        <v>2013</v>
      </c>
      <c r="C12994" s="619" t="s">
        <v>424</v>
      </c>
    </row>
    <row r="12995" spans="1:3" x14ac:dyDescent="0.15">
      <c r="A12995" s="619" t="s">
        <v>1122</v>
      </c>
      <c r="B12995" s="618">
        <v>2013</v>
      </c>
      <c r="C12995" s="619" t="s">
        <v>424</v>
      </c>
    </row>
    <row r="12996" spans="1:3" x14ac:dyDescent="0.15">
      <c r="A12996" s="618" t="s">
        <v>1122</v>
      </c>
      <c r="B12996" s="618">
        <v>2013</v>
      </c>
      <c r="C12996" s="619" t="s">
        <v>424</v>
      </c>
    </row>
    <row r="12997" spans="1:3" x14ac:dyDescent="0.15">
      <c r="A12997" s="618" t="s">
        <v>1122</v>
      </c>
      <c r="B12997" s="618">
        <v>2013</v>
      </c>
      <c r="C12997" s="619" t="s">
        <v>424</v>
      </c>
    </row>
    <row r="12998" spans="1:3" x14ac:dyDescent="0.15">
      <c r="A12998" s="618" t="s">
        <v>1122</v>
      </c>
      <c r="B12998" s="618">
        <v>2013</v>
      </c>
      <c r="C12998" s="619" t="s">
        <v>1102</v>
      </c>
    </row>
    <row r="12999" spans="1:3" x14ac:dyDescent="0.15">
      <c r="A12999" s="618" t="s">
        <v>1122</v>
      </c>
      <c r="B12999" s="618">
        <v>2013</v>
      </c>
      <c r="C12999" s="619" t="s">
        <v>437</v>
      </c>
    </row>
    <row r="13000" spans="1:3" x14ac:dyDescent="0.15">
      <c r="A13000" s="618" t="s">
        <v>1122</v>
      </c>
      <c r="B13000" s="618">
        <v>2013</v>
      </c>
      <c r="C13000" s="619" t="s">
        <v>424</v>
      </c>
    </row>
    <row r="13001" spans="1:3" x14ac:dyDescent="0.15">
      <c r="A13001" s="618" t="s">
        <v>1122</v>
      </c>
      <c r="B13001" s="618">
        <v>2013</v>
      </c>
      <c r="C13001" s="619" t="s">
        <v>1102</v>
      </c>
    </row>
    <row r="13002" spans="1:3" x14ac:dyDescent="0.15">
      <c r="A13002" s="618" t="s">
        <v>1122</v>
      </c>
      <c r="B13002" s="618">
        <v>2013</v>
      </c>
      <c r="C13002" s="619" t="s">
        <v>424</v>
      </c>
    </row>
    <row r="13003" spans="1:3" x14ac:dyDescent="0.15">
      <c r="A13003" s="618" t="s">
        <v>1122</v>
      </c>
      <c r="B13003" s="618">
        <v>2013</v>
      </c>
      <c r="C13003" s="619" t="s">
        <v>1101</v>
      </c>
    </row>
    <row r="13004" spans="1:3" x14ac:dyDescent="0.15">
      <c r="A13004" s="618" t="s">
        <v>1122</v>
      </c>
      <c r="B13004" s="618">
        <v>2013</v>
      </c>
      <c r="C13004" s="619" t="s">
        <v>424</v>
      </c>
    </row>
    <row r="13005" spans="1:3" x14ac:dyDescent="0.15">
      <c r="A13005" s="618" t="s">
        <v>1122</v>
      </c>
      <c r="B13005" s="618">
        <v>2013</v>
      </c>
      <c r="C13005" s="619" t="s">
        <v>424</v>
      </c>
    </row>
    <row r="13006" spans="1:3" x14ac:dyDescent="0.15">
      <c r="A13006" s="618" t="s">
        <v>1122</v>
      </c>
      <c r="B13006" s="618">
        <v>2013</v>
      </c>
      <c r="C13006" s="619" t="s">
        <v>424</v>
      </c>
    </row>
    <row r="13007" spans="1:3" x14ac:dyDescent="0.15">
      <c r="A13007" s="618" t="s">
        <v>1122</v>
      </c>
      <c r="B13007" s="618">
        <v>2013</v>
      </c>
      <c r="C13007" s="619" t="s">
        <v>424</v>
      </c>
    </row>
    <row r="13008" spans="1:3" x14ac:dyDescent="0.15">
      <c r="A13008" s="618" t="s">
        <v>1122</v>
      </c>
      <c r="B13008" s="618">
        <v>2013</v>
      </c>
      <c r="C13008" s="619" t="s">
        <v>424</v>
      </c>
    </row>
    <row r="13009" spans="1:3" x14ac:dyDescent="0.15">
      <c r="A13009" s="618" t="s">
        <v>1122</v>
      </c>
      <c r="B13009" s="618">
        <v>2013</v>
      </c>
      <c r="C13009" s="619" t="s">
        <v>424</v>
      </c>
    </row>
    <row r="13010" spans="1:3" x14ac:dyDescent="0.15">
      <c r="A13010" s="618" t="s">
        <v>1122</v>
      </c>
      <c r="B13010" s="618">
        <v>2013</v>
      </c>
      <c r="C13010" s="619" t="s">
        <v>1103</v>
      </c>
    </row>
    <row r="13011" spans="1:3" x14ac:dyDescent="0.15">
      <c r="A13011" s="618" t="s">
        <v>1122</v>
      </c>
      <c r="B13011" s="618">
        <v>2013</v>
      </c>
      <c r="C13011" s="619" t="s">
        <v>437</v>
      </c>
    </row>
    <row r="13012" spans="1:3" x14ac:dyDescent="0.15">
      <c r="A13012" s="618" t="s">
        <v>1122</v>
      </c>
      <c r="B13012" s="618">
        <v>2013</v>
      </c>
      <c r="C13012" s="619" t="s">
        <v>437</v>
      </c>
    </row>
    <row r="13013" spans="1:3" x14ac:dyDescent="0.15">
      <c r="A13013" s="618" t="s">
        <v>1122</v>
      </c>
      <c r="B13013" s="618">
        <v>2013</v>
      </c>
      <c r="C13013" s="619" t="s">
        <v>437</v>
      </c>
    </row>
    <row r="13014" spans="1:3" x14ac:dyDescent="0.15">
      <c r="A13014" s="618" t="s">
        <v>1122</v>
      </c>
      <c r="B13014" s="618">
        <v>2013</v>
      </c>
      <c r="C13014" s="619" t="s">
        <v>437</v>
      </c>
    </row>
    <row r="13015" spans="1:3" x14ac:dyDescent="0.15">
      <c r="A13015" s="618" t="s">
        <v>1122</v>
      </c>
      <c r="B13015" s="618">
        <v>2013</v>
      </c>
      <c r="C13015" s="619" t="s">
        <v>1104</v>
      </c>
    </row>
    <row r="13016" spans="1:3" x14ac:dyDescent="0.15">
      <c r="A13016" s="618" t="s">
        <v>1122</v>
      </c>
      <c r="B13016" s="618">
        <v>2013</v>
      </c>
      <c r="C13016" s="619" t="s">
        <v>424</v>
      </c>
    </row>
    <row r="13017" spans="1:3" x14ac:dyDescent="0.15">
      <c r="A13017" s="618" t="s">
        <v>1122</v>
      </c>
      <c r="B13017" s="618">
        <v>2013</v>
      </c>
      <c r="C13017" s="619" t="s">
        <v>437</v>
      </c>
    </row>
    <row r="13018" spans="1:3" x14ac:dyDescent="0.15">
      <c r="A13018" s="618" t="s">
        <v>1122</v>
      </c>
      <c r="B13018" s="618">
        <v>2013</v>
      </c>
      <c r="C13018" s="619" t="s">
        <v>1109</v>
      </c>
    </row>
    <row r="13019" spans="1:3" x14ac:dyDescent="0.15">
      <c r="A13019" s="618" t="s">
        <v>1122</v>
      </c>
      <c r="B13019" s="618">
        <v>2013</v>
      </c>
      <c r="C13019" s="619" t="s">
        <v>424</v>
      </c>
    </row>
    <row r="13020" spans="1:3" x14ac:dyDescent="0.15">
      <c r="A13020" s="619" t="s">
        <v>1122</v>
      </c>
      <c r="B13020" s="618">
        <v>2013</v>
      </c>
      <c r="C13020" s="619" t="s">
        <v>1109</v>
      </c>
    </row>
    <row r="13021" spans="1:3" x14ac:dyDescent="0.15">
      <c r="A13021" s="618" t="s">
        <v>1122</v>
      </c>
      <c r="B13021" s="618">
        <v>2013</v>
      </c>
      <c r="C13021" s="619" t="s">
        <v>424</v>
      </c>
    </row>
    <row r="13022" spans="1:3" x14ac:dyDescent="0.15">
      <c r="A13022" s="618" t="s">
        <v>1122</v>
      </c>
      <c r="B13022" s="618">
        <v>2013</v>
      </c>
      <c r="C13022" s="619" t="s">
        <v>424</v>
      </c>
    </row>
    <row r="13023" spans="1:3" x14ac:dyDescent="0.15">
      <c r="A13023" s="619" t="s">
        <v>1122</v>
      </c>
      <c r="B13023" s="618">
        <v>2013</v>
      </c>
      <c r="C13023" s="619" t="s">
        <v>424</v>
      </c>
    </row>
    <row r="13024" spans="1:3" x14ac:dyDescent="0.15">
      <c r="A13024" s="618" t="s">
        <v>1122</v>
      </c>
      <c r="B13024" s="618">
        <v>2013</v>
      </c>
      <c r="C13024" s="619" t="s">
        <v>424</v>
      </c>
    </row>
    <row r="13025" spans="1:3" x14ac:dyDescent="0.15">
      <c r="A13025" s="618" t="s">
        <v>1122</v>
      </c>
      <c r="B13025" s="618">
        <v>2013</v>
      </c>
      <c r="C13025" s="619" t="s">
        <v>424</v>
      </c>
    </row>
    <row r="13026" spans="1:3" x14ac:dyDescent="0.15">
      <c r="A13026" s="618" t="s">
        <v>1122</v>
      </c>
      <c r="B13026" s="618">
        <v>2013</v>
      </c>
      <c r="C13026" s="619" t="s">
        <v>424</v>
      </c>
    </row>
    <row r="13027" spans="1:3" x14ac:dyDescent="0.15">
      <c r="A13027" s="618" t="s">
        <v>1122</v>
      </c>
      <c r="B13027" s="618">
        <v>2013</v>
      </c>
      <c r="C13027" s="619" t="s">
        <v>424</v>
      </c>
    </row>
    <row r="13028" spans="1:3" x14ac:dyDescent="0.15">
      <c r="A13028" s="618" t="s">
        <v>1122</v>
      </c>
      <c r="B13028" s="618">
        <v>2013</v>
      </c>
      <c r="C13028" s="619" t="s">
        <v>1080</v>
      </c>
    </row>
    <row r="13029" spans="1:3" x14ac:dyDescent="0.15">
      <c r="A13029" s="618" t="s">
        <v>1122</v>
      </c>
      <c r="B13029" s="618">
        <v>2013</v>
      </c>
      <c r="C13029" s="619" t="s">
        <v>424</v>
      </c>
    </row>
    <row r="13030" spans="1:3" x14ac:dyDescent="0.15">
      <c r="A13030" s="618" t="s">
        <v>1122</v>
      </c>
      <c r="B13030" s="618">
        <v>2013</v>
      </c>
      <c r="C13030" s="619" t="s">
        <v>437</v>
      </c>
    </row>
    <row r="13031" spans="1:3" x14ac:dyDescent="0.15">
      <c r="A13031" s="618" t="s">
        <v>1122</v>
      </c>
      <c r="B13031" s="618">
        <v>2013</v>
      </c>
      <c r="C13031" s="619" t="s">
        <v>455</v>
      </c>
    </row>
    <row r="13032" spans="1:3" x14ac:dyDescent="0.15">
      <c r="A13032" s="618" t="s">
        <v>1122</v>
      </c>
      <c r="B13032" s="618">
        <v>2013</v>
      </c>
      <c r="C13032" s="619" t="s">
        <v>424</v>
      </c>
    </row>
    <row r="13033" spans="1:3" x14ac:dyDescent="0.15">
      <c r="A13033" s="618" t="s">
        <v>1122</v>
      </c>
      <c r="B13033" s="618">
        <v>2013</v>
      </c>
      <c r="C13033" s="619" t="s">
        <v>1080</v>
      </c>
    </row>
    <row r="13034" spans="1:3" x14ac:dyDescent="0.15">
      <c r="A13034" s="618" t="s">
        <v>1122</v>
      </c>
      <c r="B13034" s="618">
        <v>2013</v>
      </c>
      <c r="C13034" s="619" t="s">
        <v>424</v>
      </c>
    </row>
    <row r="13035" spans="1:3" x14ac:dyDescent="0.15">
      <c r="A13035" s="618" t="s">
        <v>1122</v>
      </c>
      <c r="B13035" s="618">
        <v>2013</v>
      </c>
      <c r="C13035" s="619" t="s">
        <v>424</v>
      </c>
    </row>
    <row r="13036" spans="1:3" x14ac:dyDescent="0.15">
      <c r="A13036" s="618" t="s">
        <v>1122</v>
      </c>
      <c r="B13036" s="618">
        <v>2013</v>
      </c>
      <c r="C13036" s="619" t="s">
        <v>1104</v>
      </c>
    </row>
    <row r="13037" spans="1:3" x14ac:dyDescent="0.15">
      <c r="A13037" s="618" t="s">
        <v>1122</v>
      </c>
      <c r="B13037" s="618">
        <v>2013</v>
      </c>
      <c r="C13037" s="619" t="s">
        <v>424</v>
      </c>
    </row>
    <row r="13038" spans="1:3" x14ac:dyDescent="0.15">
      <c r="A13038" s="618" t="s">
        <v>1122</v>
      </c>
      <c r="B13038" s="618">
        <v>2013</v>
      </c>
      <c r="C13038" s="619" t="s">
        <v>424</v>
      </c>
    </row>
    <row r="13039" spans="1:3" x14ac:dyDescent="0.15">
      <c r="A13039" s="618" t="s">
        <v>1122</v>
      </c>
      <c r="B13039" s="618">
        <v>2013</v>
      </c>
      <c r="C13039" s="619" t="s">
        <v>1117</v>
      </c>
    </row>
    <row r="13040" spans="1:3" x14ac:dyDescent="0.15">
      <c r="A13040" s="618" t="s">
        <v>1122</v>
      </c>
      <c r="B13040" s="618">
        <v>2013</v>
      </c>
      <c r="C13040" s="619" t="s">
        <v>424</v>
      </c>
    </row>
    <row r="13041" spans="1:3" x14ac:dyDescent="0.15">
      <c r="A13041" s="618" t="s">
        <v>1122</v>
      </c>
      <c r="B13041" s="618">
        <v>2013</v>
      </c>
      <c r="C13041" s="619" t="s">
        <v>1080</v>
      </c>
    </row>
    <row r="13042" spans="1:3" x14ac:dyDescent="0.15">
      <c r="A13042" s="618" t="s">
        <v>1122</v>
      </c>
      <c r="B13042" s="618">
        <v>2013</v>
      </c>
      <c r="C13042" s="619" t="s">
        <v>424</v>
      </c>
    </row>
    <row r="13043" spans="1:3" x14ac:dyDescent="0.15">
      <c r="A13043" s="618" t="s">
        <v>1122</v>
      </c>
      <c r="B13043" s="618">
        <v>2013</v>
      </c>
      <c r="C13043" s="619" t="s">
        <v>424</v>
      </c>
    </row>
    <row r="13044" spans="1:3" x14ac:dyDescent="0.15">
      <c r="A13044" s="618" t="s">
        <v>1122</v>
      </c>
      <c r="B13044" s="618">
        <v>2013</v>
      </c>
      <c r="C13044" s="619" t="s">
        <v>424</v>
      </c>
    </row>
    <row r="13045" spans="1:3" x14ac:dyDescent="0.15">
      <c r="A13045" s="619" t="s">
        <v>1122</v>
      </c>
      <c r="B13045" s="618">
        <v>2013</v>
      </c>
      <c r="C13045" s="619" t="s">
        <v>424</v>
      </c>
    </row>
    <row r="13046" spans="1:3" x14ac:dyDescent="0.15">
      <c r="A13046" s="618" t="s">
        <v>1122</v>
      </c>
      <c r="B13046" s="618">
        <v>2013</v>
      </c>
      <c r="C13046" s="619" t="s">
        <v>424</v>
      </c>
    </row>
    <row r="13047" spans="1:3" x14ac:dyDescent="0.15">
      <c r="A13047" s="618" t="s">
        <v>1122</v>
      </c>
      <c r="B13047" s="618">
        <v>2013</v>
      </c>
      <c r="C13047" s="619" t="s">
        <v>424</v>
      </c>
    </row>
    <row r="13048" spans="1:3" x14ac:dyDescent="0.15">
      <c r="A13048" s="618" t="s">
        <v>1122</v>
      </c>
      <c r="B13048" s="618">
        <v>2013</v>
      </c>
      <c r="C13048" s="619" t="s">
        <v>424</v>
      </c>
    </row>
    <row r="13049" spans="1:3" x14ac:dyDescent="0.15">
      <c r="A13049" s="618" t="s">
        <v>1122</v>
      </c>
      <c r="B13049" s="618">
        <v>2013</v>
      </c>
      <c r="C13049" s="619" t="s">
        <v>424</v>
      </c>
    </row>
    <row r="13050" spans="1:3" x14ac:dyDescent="0.15">
      <c r="A13050" s="618" t="s">
        <v>1122</v>
      </c>
      <c r="B13050" s="618">
        <v>2013</v>
      </c>
      <c r="C13050" s="619" t="s">
        <v>424</v>
      </c>
    </row>
    <row r="13051" spans="1:3" x14ac:dyDescent="0.15">
      <c r="A13051" s="618" t="s">
        <v>1122</v>
      </c>
      <c r="B13051" s="618">
        <v>2013</v>
      </c>
      <c r="C13051" s="619" t="s">
        <v>424</v>
      </c>
    </row>
    <row r="13052" spans="1:3" x14ac:dyDescent="0.15">
      <c r="A13052" s="618" t="s">
        <v>1122</v>
      </c>
      <c r="B13052" s="618">
        <v>2013</v>
      </c>
      <c r="C13052" s="619" t="s">
        <v>424</v>
      </c>
    </row>
    <row r="13053" spans="1:3" x14ac:dyDescent="0.15">
      <c r="A13053" s="618" t="s">
        <v>1122</v>
      </c>
      <c r="B13053" s="618">
        <v>2013</v>
      </c>
      <c r="C13053" s="619" t="s">
        <v>424</v>
      </c>
    </row>
    <row r="13054" spans="1:3" x14ac:dyDescent="0.15">
      <c r="A13054" s="618" t="s">
        <v>1122</v>
      </c>
      <c r="B13054" s="618">
        <v>2013</v>
      </c>
      <c r="C13054" s="619" t="s">
        <v>424</v>
      </c>
    </row>
    <row r="13055" spans="1:3" x14ac:dyDescent="0.15">
      <c r="A13055" s="618" t="s">
        <v>1122</v>
      </c>
      <c r="B13055" s="618">
        <v>2013</v>
      </c>
      <c r="C13055" s="619" t="s">
        <v>424</v>
      </c>
    </row>
    <row r="13056" spans="1:3" x14ac:dyDescent="0.15">
      <c r="A13056" s="618" t="s">
        <v>1122</v>
      </c>
      <c r="B13056" s="618">
        <v>2013</v>
      </c>
      <c r="C13056" s="619" t="s">
        <v>424</v>
      </c>
    </row>
    <row r="13057" spans="1:3" x14ac:dyDescent="0.15">
      <c r="A13057" s="618" t="s">
        <v>1122</v>
      </c>
      <c r="B13057" s="618">
        <v>2013</v>
      </c>
      <c r="C13057" s="619" t="s">
        <v>437</v>
      </c>
    </row>
    <row r="13058" spans="1:3" x14ac:dyDescent="0.15">
      <c r="A13058" s="618" t="s">
        <v>1122</v>
      </c>
      <c r="B13058" s="618">
        <v>2013</v>
      </c>
      <c r="C13058" s="619" t="s">
        <v>437</v>
      </c>
    </row>
    <row r="13059" spans="1:3" x14ac:dyDescent="0.15">
      <c r="A13059" s="618" t="s">
        <v>1122</v>
      </c>
      <c r="B13059" s="618">
        <v>2013</v>
      </c>
      <c r="C13059" s="619" t="s">
        <v>424</v>
      </c>
    </row>
    <row r="13060" spans="1:3" x14ac:dyDescent="0.15">
      <c r="A13060" s="618" t="s">
        <v>1122</v>
      </c>
      <c r="B13060" s="618">
        <v>2013</v>
      </c>
      <c r="C13060" s="619" t="s">
        <v>424</v>
      </c>
    </row>
    <row r="13061" spans="1:3" x14ac:dyDescent="0.15">
      <c r="A13061" s="618" t="s">
        <v>1122</v>
      </c>
      <c r="B13061" s="618">
        <v>2013</v>
      </c>
      <c r="C13061" s="619" t="s">
        <v>424</v>
      </c>
    </row>
    <row r="13062" spans="1:3" x14ac:dyDescent="0.15">
      <c r="A13062" s="618" t="s">
        <v>1122</v>
      </c>
      <c r="B13062" s="618">
        <v>2013</v>
      </c>
      <c r="C13062" s="619" t="s">
        <v>1102</v>
      </c>
    </row>
    <row r="13063" spans="1:3" x14ac:dyDescent="0.15">
      <c r="A13063" s="618" t="s">
        <v>1122</v>
      </c>
      <c r="B13063" s="618">
        <v>2013</v>
      </c>
      <c r="C13063" s="619" t="s">
        <v>424</v>
      </c>
    </row>
    <row r="13064" spans="1:3" x14ac:dyDescent="0.15">
      <c r="A13064" s="618" t="s">
        <v>1122</v>
      </c>
      <c r="B13064" s="618">
        <v>2013</v>
      </c>
      <c r="C13064" s="619" t="s">
        <v>424</v>
      </c>
    </row>
    <row r="13065" spans="1:3" x14ac:dyDescent="0.15">
      <c r="A13065" s="618" t="s">
        <v>1122</v>
      </c>
      <c r="B13065" s="618">
        <v>2013</v>
      </c>
      <c r="C13065" s="619" t="s">
        <v>1103</v>
      </c>
    </row>
    <row r="13066" spans="1:3" x14ac:dyDescent="0.15">
      <c r="A13066" s="618" t="s">
        <v>1122</v>
      </c>
      <c r="B13066" s="618">
        <v>2013</v>
      </c>
      <c r="C13066" s="619" t="s">
        <v>424</v>
      </c>
    </row>
    <row r="13067" spans="1:3" x14ac:dyDescent="0.15">
      <c r="A13067" s="618" t="s">
        <v>1122</v>
      </c>
      <c r="B13067" s="618">
        <v>2013</v>
      </c>
      <c r="C13067" s="619" t="s">
        <v>424</v>
      </c>
    </row>
    <row r="13068" spans="1:3" x14ac:dyDescent="0.15">
      <c r="A13068" s="618" t="s">
        <v>1122</v>
      </c>
      <c r="B13068" s="618">
        <v>2013</v>
      </c>
      <c r="C13068" s="619" t="s">
        <v>437</v>
      </c>
    </row>
    <row r="13069" spans="1:3" x14ac:dyDescent="0.15">
      <c r="A13069" s="618" t="s">
        <v>1122</v>
      </c>
      <c r="B13069" s="618">
        <v>2013</v>
      </c>
      <c r="C13069" s="619" t="s">
        <v>424</v>
      </c>
    </row>
    <row r="13070" spans="1:3" x14ac:dyDescent="0.15">
      <c r="A13070" s="618" t="s">
        <v>1122</v>
      </c>
      <c r="B13070" s="618">
        <v>2013</v>
      </c>
      <c r="C13070" s="619" t="s">
        <v>1110</v>
      </c>
    </row>
    <row r="13071" spans="1:3" x14ac:dyDescent="0.15">
      <c r="A13071" s="618" t="s">
        <v>1122</v>
      </c>
      <c r="B13071" s="618">
        <v>2013</v>
      </c>
      <c r="C13071" s="619" t="s">
        <v>1103</v>
      </c>
    </row>
    <row r="13072" spans="1:3" x14ac:dyDescent="0.15">
      <c r="A13072" s="618" t="s">
        <v>1122</v>
      </c>
      <c r="B13072" s="618">
        <v>2013</v>
      </c>
      <c r="C13072" s="619" t="s">
        <v>1080</v>
      </c>
    </row>
    <row r="13073" spans="1:3" x14ac:dyDescent="0.15">
      <c r="A13073" s="619" t="s">
        <v>1122</v>
      </c>
      <c r="B13073" s="618">
        <v>2013</v>
      </c>
      <c r="C13073" s="619" t="s">
        <v>437</v>
      </c>
    </row>
    <row r="13074" spans="1:3" x14ac:dyDescent="0.15">
      <c r="A13074" s="618" t="s">
        <v>1122</v>
      </c>
      <c r="B13074" s="618">
        <v>2013</v>
      </c>
      <c r="C13074" s="619" t="s">
        <v>1080</v>
      </c>
    </row>
    <row r="13075" spans="1:3" x14ac:dyDescent="0.15">
      <c r="A13075" s="619" t="s">
        <v>1122</v>
      </c>
      <c r="B13075" s="618">
        <v>2013</v>
      </c>
      <c r="C13075" s="619" t="s">
        <v>1080</v>
      </c>
    </row>
    <row r="13076" spans="1:3" x14ac:dyDescent="0.15">
      <c r="A13076" s="618" t="s">
        <v>1122</v>
      </c>
      <c r="B13076" s="618">
        <v>2013</v>
      </c>
      <c r="C13076" s="619" t="s">
        <v>1108</v>
      </c>
    </row>
    <row r="13077" spans="1:3" x14ac:dyDescent="0.15">
      <c r="A13077" s="618" t="s">
        <v>1122</v>
      </c>
      <c r="B13077" s="618">
        <v>2013</v>
      </c>
      <c r="C13077" s="619" t="s">
        <v>1080</v>
      </c>
    </row>
    <row r="13078" spans="1:3" x14ac:dyDescent="0.15">
      <c r="A13078" s="618" t="s">
        <v>1122</v>
      </c>
      <c r="B13078" s="618">
        <v>2013</v>
      </c>
      <c r="C13078" s="619" t="s">
        <v>1080</v>
      </c>
    </row>
    <row r="13079" spans="1:3" x14ac:dyDescent="0.15">
      <c r="A13079" s="618" t="s">
        <v>1122</v>
      </c>
      <c r="B13079" s="618">
        <v>2013</v>
      </c>
      <c r="C13079" s="619" t="s">
        <v>1110</v>
      </c>
    </row>
    <row r="13080" spans="1:3" x14ac:dyDescent="0.15">
      <c r="A13080" s="618" t="s">
        <v>1122</v>
      </c>
      <c r="B13080" s="618">
        <v>2013</v>
      </c>
      <c r="C13080" s="619" t="s">
        <v>424</v>
      </c>
    </row>
    <row r="13081" spans="1:3" x14ac:dyDescent="0.15">
      <c r="A13081" s="618" t="s">
        <v>1122</v>
      </c>
      <c r="B13081" s="618">
        <v>2013</v>
      </c>
      <c r="C13081" s="619" t="s">
        <v>424</v>
      </c>
    </row>
    <row r="13082" spans="1:3" x14ac:dyDescent="0.15">
      <c r="A13082" s="618" t="s">
        <v>1122</v>
      </c>
      <c r="B13082" s="618">
        <v>2013</v>
      </c>
      <c r="C13082" s="619" t="s">
        <v>437</v>
      </c>
    </row>
    <row r="13083" spans="1:3" x14ac:dyDescent="0.15">
      <c r="A13083" s="618" t="s">
        <v>1122</v>
      </c>
      <c r="B13083" s="618">
        <v>2013</v>
      </c>
      <c r="C13083" s="619" t="s">
        <v>424</v>
      </c>
    </row>
    <row r="13084" spans="1:3" x14ac:dyDescent="0.15">
      <c r="A13084" s="619" t="s">
        <v>1122</v>
      </c>
      <c r="B13084" s="618">
        <v>2013</v>
      </c>
      <c r="C13084" s="619" t="s">
        <v>1102</v>
      </c>
    </row>
    <row r="13085" spans="1:3" x14ac:dyDescent="0.15">
      <c r="A13085" s="618" t="s">
        <v>1122</v>
      </c>
      <c r="B13085" s="618">
        <v>2013</v>
      </c>
      <c r="C13085" s="619" t="s">
        <v>424</v>
      </c>
    </row>
    <row r="13086" spans="1:3" x14ac:dyDescent="0.15">
      <c r="A13086" s="618" t="s">
        <v>1122</v>
      </c>
      <c r="B13086" s="618">
        <v>2013</v>
      </c>
      <c r="C13086" s="619" t="s">
        <v>424</v>
      </c>
    </row>
    <row r="13087" spans="1:3" x14ac:dyDescent="0.15">
      <c r="A13087" s="618" t="s">
        <v>1122</v>
      </c>
      <c r="B13087" s="618">
        <v>2013</v>
      </c>
      <c r="C13087" s="619" t="s">
        <v>424</v>
      </c>
    </row>
    <row r="13088" spans="1:3" x14ac:dyDescent="0.15">
      <c r="A13088" s="618" t="s">
        <v>1122</v>
      </c>
      <c r="B13088" s="618">
        <v>2013</v>
      </c>
      <c r="C13088" s="619" t="s">
        <v>437</v>
      </c>
    </row>
    <row r="13089" spans="1:3" x14ac:dyDescent="0.15">
      <c r="A13089" s="618" t="s">
        <v>1122</v>
      </c>
      <c r="B13089" s="618">
        <v>2013</v>
      </c>
      <c r="C13089" s="619" t="s">
        <v>1103</v>
      </c>
    </row>
    <row r="13090" spans="1:3" x14ac:dyDescent="0.15">
      <c r="A13090" s="618" t="s">
        <v>1122</v>
      </c>
      <c r="B13090" s="618">
        <v>2013</v>
      </c>
      <c r="C13090" s="619" t="s">
        <v>1104</v>
      </c>
    </row>
    <row r="13091" spans="1:3" x14ac:dyDescent="0.15">
      <c r="A13091" s="618" t="s">
        <v>1122</v>
      </c>
      <c r="B13091" s="618">
        <v>2013</v>
      </c>
      <c r="C13091" s="619" t="s">
        <v>424</v>
      </c>
    </row>
    <row r="13092" spans="1:3" x14ac:dyDescent="0.15">
      <c r="A13092" s="618" t="s">
        <v>1122</v>
      </c>
      <c r="B13092" s="618">
        <v>2013</v>
      </c>
      <c r="C13092" s="619" t="s">
        <v>1104</v>
      </c>
    </row>
    <row r="13093" spans="1:3" x14ac:dyDescent="0.15">
      <c r="A13093" s="618" t="s">
        <v>1122</v>
      </c>
      <c r="B13093" s="618">
        <v>2013</v>
      </c>
      <c r="C13093" s="619" t="s">
        <v>424</v>
      </c>
    </row>
    <row r="13094" spans="1:3" x14ac:dyDescent="0.15">
      <c r="A13094" s="619" t="s">
        <v>1122</v>
      </c>
      <c r="B13094" s="618">
        <v>2013</v>
      </c>
      <c r="C13094" s="619" t="s">
        <v>424</v>
      </c>
    </row>
    <row r="13095" spans="1:3" x14ac:dyDescent="0.15">
      <c r="A13095" s="618" t="s">
        <v>1122</v>
      </c>
      <c r="B13095" s="618">
        <v>2013</v>
      </c>
      <c r="C13095" s="619" t="s">
        <v>424</v>
      </c>
    </row>
    <row r="13096" spans="1:3" x14ac:dyDescent="0.15">
      <c r="A13096" s="619" t="s">
        <v>1122</v>
      </c>
      <c r="B13096" s="618">
        <v>2013</v>
      </c>
      <c r="C13096" s="619" t="s">
        <v>1102</v>
      </c>
    </row>
    <row r="13097" spans="1:3" x14ac:dyDescent="0.15">
      <c r="A13097" s="618" t="s">
        <v>1122</v>
      </c>
      <c r="B13097" s="618">
        <v>2013</v>
      </c>
      <c r="C13097" s="619" t="s">
        <v>424</v>
      </c>
    </row>
    <row r="13098" spans="1:3" x14ac:dyDescent="0.15">
      <c r="A13098" s="618" t="s">
        <v>1122</v>
      </c>
      <c r="B13098" s="618">
        <v>2013</v>
      </c>
      <c r="C13098" s="619" t="s">
        <v>437</v>
      </c>
    </row>
    <row r="13099" spans="1:3" x14ac:dyDescent="0.15">
      <c r="A13099" s="618" t="s">
        <v>1122</v>
      </c>
      <c r="B13099" s="618">
        <v>2013</v>
      </c>
      <c r="C13099" s="619" t="s">
        <v>1108</v>
      </c>
    </row>
    <row r="13100" spans="1:3" x14ac:dyDescent="0.15">
      <c r="A13100" s="619" t="s">
        <v>1122</v>
      </c>
      <c r="B13100" s="618">
        <v>2013</v>
      </c>
      <c r="C13100" s="619" t="s">
        <v>1102</v>
      </c>
    </row>
    <row r="13101" spans="1:3" x14ac:dyDescent="0.15">
      <c r="A13101" s="618" t="s">
        <v>1122</v>
      </c>
      <c r="B13101" s="618">
        <v>2013</v>
      </c>
      <c r="C13101" s="619" t="s">
        <v>1102</v>
      </c>
    </row>
    <row r="13102" spans="1:3" x14ac:dyDescent="0.15">
      <c r="A13102" s="618" t="s">
        <v>1122</v>
      </c>
      <c r="B13102" s="618">
        <v>2013</v>
      </c>
      <c r="C13102" s="619" t="s">
        <v>424</v>
      </c>
    </row>
    <row r="13103" spans="1:3" x14ac:dyDescent="0.15">
      <c r="A13103" s="618" t="s">
        <v>1122</v>
      </c>
      <c r="B13103" s="618">
        <v>2013</v>
      </c>
      <c r="C13103" s="619" t="s">
        <v>424</v>
      </c>
    </row>
    <row r="13104" spans="1:3" x14ac:dyDescent="0.15">
      <c r="A13104" s="618" t="s">
        <v>1122</v>
      </c>
      <c r="B13104" s="618">
        <v>2013</v>
      </c>
      <c r="C13104" s="619" t="s">
        <v>424</v>
      </c>
    </row>
    <row r="13105" spans="1:3" x14ac:dyDescent="0.15">
      <c r="A13105" s="618" t="s">
        <v>1122</v>
      </c>
      <c r="B13105" s="618">
        <v>2013</v>
      </c>
      <c r="C13105" s="619" t="s">
        <v>424</v>
      </c>
    </row>
    <row r="13106" spans="1:3" x14ac:dyDescent="0.15">
      <c r="A13106" s="618" t="s">
        <v>1122</v>
      </c>
      <c r="B13106" s="618">
        <v>2013</v>
      </c>
      <c r="C13106" s="619" t="s">
        <v>424</v>
      </c>
    </row>
    <row r="13107" spans="1:3" x14ac:dyDescent="0.15">
      <c r="A13107" s="618" t="s">
        <v>1122</v>
      </c>
      <c r="B13107" s="618">
        <v>2013</v>
      </c>
      <c r="C13107" s="619" t="s">
        <v>1102</v>
      </c>
    </row>
    <row r="13108" spans="1:3" x14ac:dyDescent="0.15">
      <c r="A13108" s="618" t="s">
        <v>1122</v>
      </c>
      <c r="B13108" s="618">
        <v>2013</v>
      </c>
      <c r="C13108" s="619" t="s">
        <v>424</v>
      </c>
    </row>
    <row r="13109" spans="1:3" x14ac:dyDescent="0.15">
      <c r="A13109" s="619" t="s">
        <v>1122</v>
      </c>
      <c r="B13109" s="618">
        <v>2013</v>
      </c>
      <c r="C13109" s="619" t="s">
        <v>424</v>
      </c>
    </row>
    <row r="13110" spans="1:3" x14ac:dyDescent="0.15">
      <c r="A13110" s="618" t="s">
        <v>1122</v>
      </c>
      <c r="B13110" s="618">
        <v>2013</v>
      </c>
      <c r="C13110" s="619" t="s">
        <v>424</v>
      </c>
    </row>
    <row r="13111" spans="1:3" x14ac:dyDescent="0.15">
      <c r="A13111" s="618" t="s">
        <v>1122</v>
      </c>
      <c r="B13111" s="618">
        <v>2013</v>
      </c>
      <c r="C13111" s="619" t="s">
        <v>424</v>
      </c>
    </row>
    <row r="13112" spans="1:3" x14ac:dyDescent="0.15">
      <c r="A13112" s="618" t="s">
        <v>1122</v>
      </c>
      <c r="B13112" s="618">
        <v>2013</v>
      </c>
      <c r="C13112" s="619" t="s">
        <v>1117</v>
      </c>
    </row>
    <row r="13113" spans="1:3" x14ac:dyDescent="0.15">
      <c r="A13113" s="618" t="s">
        <v>1122</v>
      </c>
      <c r="B13113" s="618">
        <v>2013</v>
      </c>
      <c r="C13113" s="619" t="s">
        <v>1108</v>
      </c>
    </row>
    <row r="13114" spans="1:3" x14ac:dyDescent="0.15">
      <c r="A13114" s="618" t="s">
        <v>1122</v>
      </c>
      <c r="B13114" s="618">
        <v>2013</v>
      </c>
      <c r="C13114" s="619" t="s">
        <v>1103</v>
      </c>
    </row>
    <row r="13115" spans="1:3" x14ac:dyDescent="0.15">
      <c r="A13115" s="618" t="s">
        <v>1122</v>
      </c>
      <c r="B13115" s="618">
        <v>2013</v>
      </c>
      <c r="C13115" s="619" t="s">
        <v>437</v>
      </c>
    </row>
    <row r="13116" spans="1:3" x14ac:dyDescent="0.15">
      <c r="A13116" s="618" t="s">
        <v>1122</v>
      </c>
      <c r="B13116" s="618">
        <v>2013</v>
      </c>
      <c r="C13116" s="619" t="s">
        <v>424</v>
      </c>
    </row>
    <row r="13117" spans="1:3" x14ac:dyDescent="0.15">
      <c r="A13117" s="618" t="s">
        <v>1122</v>
      </c>
      <c r="B13117" s="618">
        <v>2013</v>
      </c>
      <c r="C13117" s="619" t="s">
        <v>424</v>
      </c>
    </row>
    <row r="13118" spans="1:3" x14ac:dyDescent="0.15">
      <c r="A13118" s="618" t="s">
        <v>1122</v>
      </c>
      <c r="B13118" s="618">
        <v>2013</v>
      </c>
      <c r="C13118" s="619" t="s">
        <v>424</v>
      </c>
    </row>
    <row r="13119" spans="1:3" x14ac:dyDescent="0.15">
      <c r="A13119" s="618" t="s">
        <v>1122</v>
      </c>
      <c r="B13119" s="618">
        <v>2013</v>
      </c>
      <c r="C13119" s="619" t="s">
        <v>424</v>
      </c>
    </row>
    <row r="13120" spans="1:3" x14ac:dyDescent="0.15">
      <c r="A13120" s="618" t="s">
        <v>1122</v>
      </c>
      <c r="B13120" s="618">
        <v>2013</v>
      </c>
      <c r="C13120" s="619" t="s">
        <v>424</v>
      </c>
    </row>
    <row r="13121" spans="1:3" x14ac:dyDescent="0.15">
      <c r="A13121" s="619" t="s">
        <v>1122</v>
      </c>
      <c r="B13121" s="618">
        <v>2013</v>
      </c>
      <c r="C13121" s="619" t="s">
        <v>424</v>
      </c>
    </row>
    <row r="13122" spans="1:3" x14ac:dyDescent="0.15">
      <c r="A13122" s="618" t="s">
        <v>1122</v>
      </c>
      <c r="B13122" s="618">
        <v>2013</v>
      </c>
      <c r="C13122" s="619" t="s">
        <v>1117</v>
      </c>
    </row>
    <row r="13123" spans="1:3" x14ac:dyDescent="0.15">
      <c r="A13123" s="618" t="s">
        <v>1122</v>
      </c>
      <c r="B13123" s="618">
        <v>2013</v>
      </c>
      <c r="C13123" s="619" t="s">
        <v>1080</v>
      </c>
    </row>
    <row r="13124" spans="1:3" x14ac:dyDescent="0.15">
      <c r="A13124" s="618" t="s">
        <v>1122</v>
      </c>
      <c r="B13124" s="618">
        <v>2013</v>
      </c>
      <c r="C13124" s="619" t="s">
        <v>424</v>
      </c>
    </row>
    <row r="13125" spans="1:3" x14ac:dyDescent="0.15">
      <c r="A13125" s="618" t="s">
        <v>1122</v>
      </c>
      <c r="B13125" s="618">
        <v>2013</v>
      </c>
      <c r="C13125" s="619" t="s">
        <v>424</v>
      </c>
    </row>
    <row r="13126" spans="1:3" x14ac:dyDescent="0.15">
      <c r="A13126" s="618" t="s">
        <v>1122</v>
      </c>
      <c r="B13126" s="618">
        <v>2013</v>
      </c>
      <c r="C13126" s="619" t="s">
        <v>424</v>
      </c>
    </row>
    <row r="13127" spans="1:3" x14ac:dyDescent="0.15">
      <c r="A13127" s="618" t="s">
        <v>1122</v>
      </c>
      <c r="B13127" s="618">
        <v>2013</v>
      </c>
      <c r="C13127" s="619" t="s">
        <v>424</v>
      </c>
    </row>
    <row r="13128" spans="1:3" x14ac:dyDescent="0.15">
      <c r="A13128" s="618" t="s">
        <v>1122</v>
      </c>
      <c r="B13128" s="618">
        <v>2013</v>
      </c>
      <c r="C13128" s="619" t="s">
        <v>424</v>
      </c>
    </row>
    <row r="13129" spans="1:3" x14ac:dyDescent="0.15">
      <c r="A13129" s="618" t="s">
        <v>1122</v>
      </c>
      <c r="B13129" s="618">
        <v>2013</v>
      </c>
      <c r="C13129" s="619" t="s">
        <v>424</v>
      </c>
    </row>
    <row r="13130" spans="1:3" x14ac:dyDescent="0.15">
      <c r="A13130" s="618" t="s">
        <v>1122</v>
      </c>
      <c r="B13130" s="618">
        <v>2013</v>
      </c>
      <c r="C13130" s="619" t="s">
        <v>424</v>
      </c>
    </row>
    <row r="13131" spans="1:3" x14ac:dyDescent="0.15">
      <c r="A13131" s="618" t="s">
        <v>1122</v>
      </c>
      <c r="B13131" s="618">
        <v>2013</v>
      </c>
      <c r="C13131" s="619" t="s">
        <v>424</v>
      </c>
    </row>
    <row r="13132" spans="1:3" x14ac:dyDescent="0.15">
      <c r="A13132" s="618" t="s">
        <v>1122</v>
      </c>
      <c r="B13132" s="618">
        <v>2013</v>
      </c>
      <c r="C13132" s="619" t="s">
        <v>424</v>
      </c>
    </row>
    <row r="13133" spans="1:3" x14ac:dyDescent="0.15">
      <c r="A13133" s="618" t="s">
        <v>1122</v>
      </c>
      <c r="B13133" s="618">
        <v>2013</v>
      </c>
      <c r="C13133" s="619" t="s">
        <v>424</v>
      </c>
    </row>
    <row r="13134" spans="1:3" x14ac:dyDescent="0.15">
      <c r="A13134" s="618" t="s">
        <v>1122</v>
      </c>
      <c r="B13134" s="618">
        <v>2013</v>
      </c>
      <c r="C13134" s="619" t="s">
        <v>424</v>
      </c>
    </row>
    <row r="13135" spans="1:3" x14ac:dyDescent="0.15">
      <c r="A13135" s="618" t="s">
        <v>1122</v>
      </c>
      <c r="B13135" s="618">
        <v>2013</v>
      </c>
      <c r="C13135" s="619" t="s">
        <v>437</v>
      </c>
    </row>
    <row r="13136" spans="1:3" x14ac:dyDescent="0.15">
      <c r="A13136" s="618" t="s">
        <v>1122</v>
      </c>
      <c r="B13136" s="618">
        <v>2013</v>
      </c>
      <c r="C13136" s="619" t="s">
        <v>424</v>
      </c>
    </row>
    <row r="13137" spans="1:3" x14ac:dyDescent="0.15">
      <c r="A13137" s="618" t="s">
        <v>1122</v>
      </c>
      <c r="B13137" s="618">
        <v>2013</v>
      </c>
      <c r="C13137" s="619" t="s">
        <v>424</v>
      </c>
    </row>
    <row r="13138" spans="1:3" x14ac:dyDescent="0.15">
      <c r="A13138" s="618" t="s">
        <v>1122</v>
      </c>
      <c r="B13138" s="618">
        <v>2013</v>
      </c>
      <c r="C13138" s="619" t="s">
        <v>424</v>
      </c>
    </row>
    <row r="13139" spans="1:3" x14ac:dyDescent="0.15">
      <c r="A13139" s="618" t="s">
        <v>1122</v>
      </c>
      <c r="B13139" s="618">
        <v>2013</v>
      </c>
      <c r="C13139" s="619" t="s">
        <v>424</v>
      </c>
    </row>
    <row r="13140" spans="1:3" x14ac:dyDescent="0.15">
      <c r="A13140" s="618" t="s">
        <v>1122</v>
      </c>
      <c r="B13140" s="618">
        <v>2013</v>
      </c>
      <c r="C13140" s="619" t="s">
        <v>437</v>
      </c>
    </row>
    <row r="13141" spans="1:3" x14ac:dyDescent="0.15">
      <c r="A13141" s="618" t="s">
        <v>1122</v>
      </c>
      <c r="B13141" s="618">
        <v>2013</v>
      </c>
      <c r="C13141" s="619" t="s">
        <v>1103</v>
      </c>
    </row>
    <row r="13142" spans="1:3" x14ac:dyDescent="0.15">
      <c r="A13142" s="618" t="s">
        <v>1122</v>
      </c>
      <c r="B13142" s="618">
        <v>2013</v>
      </c>
      <c r="C13142" s="619" t="s">
        <v>424</v>
      </c>
    </row>
    <row r="13143" spans="1:3" x14ac:dyDescent="0.15">
      <c r="A13143" s="618" t="s">
        <v>1122</v>
      </c>
      <c r="B13143" s="618">
        <v>2013</v>
      </c>
      <c r="C13143" s="619" t="s">
        <v>424</v>
      </c>
    </row>
    <row r="13144" spans="1:3" x14ac:dyDescent="0.15">
      <c r="A13144" s="618" t="s">
        <v>1122</v>
      </c>
      <c r="B13144" s="618">
        <v>2013</v>
      </c>
      <c r="C13144" s="619" t="s">
        <v>424</v>
      </c>
    </row>
    <row r="13145" spans="1:3" x14ac:dyDescent="0.15">
      <c r="A13145" s="618" t="s">
        <v>1122</v>
      </c>
      <c r="B13145" s="618">
        <v>2013</v>
      </c>
      <c r="C13145" s="619" t="s">
        <v>437</v>
      </c>
    </row>
    <row r="13146" spans="1:3" x14ac:dyDescent="0.15">
      <c r="A13146" s="618" t="s">
        <v>1122</v>
      </c>
      <c r="B13146" s="618">
        <v>2013</v>
      </c>
      <c r="C13146" s="619" t="s">
        <v>437</v>
      </c>
    </row>
    <row r="13147" spans="1:3" x14ac:dyDescent="0.15">
      <c r="A13147" s="619" t="s">
        <v>1122</v>
      </c>
      <c r="B13147" s="618">
        <v>2013</v>
      </c>
      <c r="C13147" s="619" t="s">
        <v>424</v>
      </c>
    </row>
    <row r="13148" spans="1:3" x14ac:dyDescent="0.15">
      <c r="A13148" s="619" t="s">
        <v>1122</v>
      </c>
      <c r="B13148" s="618">
        <v>2013</v>
      </c>
      <c r="C13148" s="619" t="s">
        <v>424</v>
      </c>
    </row>
    <row r="13149" spans="1:3" x14ac:dyDescent="0.15">
      <c r="A13149" s="618" t="s">
        <v>1122</v>
      </c>
      <c r="B13149" s="618">
        <v>2013</v>
      </c>
      <c r="C13149" s="619" t="s">
        <v>437</v>
      </c>
    </row>
    <row r="13150" spans="1:3" x14ac:dyDescent="0.15">
      <c r="A13150" s="618" t="s">
        <v>1122</v>
      </c>
      <c r="B13150" s="618">
        <v>2013</v>
      </c>
      <c r="C13150" s="619" t="s">
        <v>1103</v>
      </c>
    </row>
    <row r="13151" spans="1:3" x14ac:dyDescent="0.15">
      <c r="A13151" s="618" t="s">
        <v>1122</v>
      </c>
      <c r="B13151" s="618">
        <v>2013</v>
      </c>
      <c r="C13151" s="619" t="s">
        <v>437</v>
      </c>
    </row>
    <row r="13152" spans="1:3" x14ac:dyDescent="0.15">
      <c r="A13152" s="618" t="s">
        <v>1122</v>
      </c>
      <c r="B13152" s="618">
        <v>2013</v>
      </c>
      <c r="C13152" s="619" t="s">
        <v>424</v>
      </c>
    </row>
    <row r="13153" spans="1:3" x14ac:dyDescent="0.15">
      <c r="A13153" s="618" t="s">
        <v>1122</v>
      </c>
      <c r="B13153" s="618">
        <v>2013</v>
      </c>
      <c r="C13153" s="619" t="s">
        <v>424</v>
      </c>
    </row>
    <row r="13154" spans="1:3" x14ac:dyDescent="0.15">
      <c r="A13154" s="618" t="s">
        <v>1122</v>
      </c>
      <c r="B13154" s="618">
        <v>2013</v>
      </c>
      <c r="C13154" s="619" t="s">
        <v>424</v>
      </c>
    </row>
    <row r="13155" spans="1:3" x14ac:dyDescent="0.15">
      <c r="A13155" s="618" t="s">
        <v>1122</v>
      </c>
      <c r="B13155" s="618">
        <v>2013</v>
      </c>
      <c r="C13155" s="619" t="s">
        <v>424</v>
      </c>
    </row>
    <row r="13156" spans="1:3" x14ac:dyDescent="0.15">
      <c r="A13156" s="618" t="s">
        <v>1122</v>
      </c>
      <c r="B13156" s="618">
        <v>2013</v>
      </c>
      <c r="C13156" s="619" t="s">
        <v>424</v>
      </c>
    </row>
    <row r="13157" spans="1:3" x14ac:dyDescent="0.15">
      <c r="A13157" s="618" t="s">
        <v>1122</v>
      </c>
      <c r="B13157" s="618">
        <v>2013</v>
      </c>
      <c r="C13157" s="619" t="s">
        <v>1101</v>
      </c>
    </row>
    <row r="13158" spans="1:3" x14ac:dyDescent="0.15">
      <c r="A13158" s="618" t="s">
        <v>1122</v>
      </c>
      <c r="B13158" s="618">
        <v>2013</v>
      </c>
      <c r="C13158" s="619" t="s">
        <v>437</v>
      </c>
    </row>
    <row r="13159" spans="1:3" x14ac:dyDescent="0.15">
      <c r="A13159" s="618" t="s">
        <v>1122</v>
      </c>
      <c r="B13159" s="618">
        <v>2013</v>
      </c>
      <c r="C13159" s="619" t="s">
        <v>437</v>
      </c>
    </row>
    <row r="13160" spans="1:3" x14ac:dyDescent="0.15">
      <c r="A13160" s="618" t="s">
        <v>1122</v>
      </c>
      <c r="B13160" s="618">
        <v>2013</v>
      </c>
      <c r="C13160" s="619" t="s">
        <v>437</v>
      </c>
    </row>
    <row r="13161" spans="1:3" x14ac:dyDescent="0.15">
      <c r="A13161" s="618" t="s">
        <v>1122</v>
      </c>
      <c r="B13161" s="618">
        <v>2013</v>
      </c>
      <c r="C13161" s="619" t="s">
        <v>1108</v>
      </c>
    </row>
    <row r="13162" spans="1:3" x14ac:dyDescent="0.15">
      <c r="A13162" s="618" t="s">
        <v>1122</v>
      </c>
      <c r="B13162" s="618">
        <v>2013</v>
      </c>
      <c r="C13162" s="619" t="s">
        <v>424</v>
      </c>
    </row>
    <row r="13163" spans="1:3" x14ac:dyDescent="0.15">
      <c r="A13163" s="618" t="s">
        <v>1122</v>
      </c>
      <c r="B13163" s="618">
        <v>2013</v>
      </c>
      <c r="C13163" s="619" t="s">
        <v>1080</v>
      </c>
    </row>
    <row r="13164" spans="1:3" x14ac:dyDescent="0.15">
      <c r="A13164" s="618" t="s">
        <v>1122</v>
      </c>
      <c r="B13164" s="618">
        <v>2013</v>
      </c>
      <c r="C13164" s="619" t="s">
        <v>424</v>
      </c>
    </row>
    <row r="13165" spans="1:3" x14ac:dyDescent="0.15">
      <c r="A13165" s="618" t="s">
        <v>1122</v>
      </c>
      <c r="B13165" s="618">
        <v>2013</v>
      </c>
      <c r="C13165" s="619" t="s">
        <v>424</v>
      </c>
    </row>
    <row r="13166" spans="1:3" x14ac:dyDescent="0.15">
      <c r="A13166" s="618" t="s">
        <v>1122</v>
      </c>
      <c r="B13166" s="618">
        <v>2013</v>
      </c>
      <c r="C13166" s="619" t="s">
        <v>437</v>
      </c>
    </row>
    <row r="13167" spans="1:3" x14ac:dyDescent="0.15">
      <c r="A13167" s="618" t="s">
        <v>1122</v>
      </c>
      <c r="B13167" s="618">
        <v>2013</v>
      </c>
      <c r="C13167" s="619" t="s">
        <v>424</v>
      </c>
    </row>
    <row r="13168" spans="1:3" x14ac:dyDescent="0.15">
      <c r="A13168" s="618" t="s">
        <v>1122</v>
      </c>
      <c r="B13168" s="618">
        <v>2013</v>
      </c>
      <c r="C13168" s="619" t="s">
        <v>424</v>
      </c>
    </row>
    <row r="13169" spans="1:3" x14ac:dyDescent="0.15">
      <c r="A13169" s="618" t="s">
        <v>1122</v>
      </c>
      <c r="B13169" s="618">
        <v>2013</v>
      </c>
      <c r="C13169" s="619" t="s">
        <v>424</v>
      </c>
    </row>
    <row r="13170" spans="1:3" x14ac:dyDescent="0.15">
      <c r="A13170" s="618" t="s">
        <v>1122</v>
      </c>
      <c r="B13170" s="618">
        <v>2013</v>
      </c>
      <c r="C13170" s="619" t="s">
        <v>424</v>
      </c>
    </row>
    <row r="13171" spans="1:3" x14ac:dyDescent="0.15">
      <c r="A13171" s="619" t="s">
        <v>1122</v>
      </c>
      <c r="B13171" s="618">
        <v>2013</v>
      </c>
      <c r="C13171" s="619" t="s">
        <v>424</v>
      </c>
    </row>
    <row r="13172" spans="1:3" x14ac:dyDescent="0.15">
      <c r="A13172" s="618" t="s">
        <v>1122</v>
      </c>
      <c r="B13172" s="618">
        <v>2013</v>
      </c>
      <c r="C13172" s="619" t="s">
        <v>1080</v>
      </c>
    </row>
    <row r="13173" spans="1:3" x14ac:dyDescent="0.15">
      <c r="A13173" s="618" t="s">
        <v>1122</v>
      </c>
      <c r="B13173" s="618">
        <v>2013</v>
      </c>
      <c r="C13173" s="619" t="s">
        <v>1080</v>
      </c>
    </row>
    <row r="13174" spans="1:3" x14ac:dyDescent="0.15">
      <c r="A13174" s="618" t="s">
        <v>1122</v>
      </c>
      <c r="B13174" s="618">
        <v>2013</v>
      </c>
      <c r="C13174" s="619" t="s">
        <v>1102</v>
      </c>
    </row>
    <row r="13175" spans="1:3" x14ac:dyDescent="0.15">
      <c r="A13175" s="618" t="s">
        <v>1122</v>
      </c>
      <c r="B13175" s="618">
        <v>2013</v>
      </c>
      <c r="C13175" s="619" t="s">
        <v>1109</v>
      </c>
    </row>
    <row r="13176" spans="1:3" x14ac:dyDescent="0.15">
      <c r="A13176" s="618" t="s">
        <v>1122</v>
      </c>
      <c r="B13176" s="618">
        <v>2013</v>
      </c>
      <c r="C13176" s="619" t="s">
        <v>1101</v>
      </c>
    </row>
    <row r="13177" spans="1:3" x14ac:dyDescent="0.15">
      <c r="A13177" s="618" t="s">
        <v>1122</v>
      </c>
      <c r="B13177" s="618">
        <v>2013</v>
      </c>
      <c r="C13177" s="619" t="s">
        <v>424</v>
      </c>
    </row>
    <row r="13178" spans="1:3" x14ac:dyDescent="0.15">
      <c r="A13178" s="618" t="s">
        <v>1122</v>
      </c>
      <c r="B13178" s="618">
        <v>2013</v>
      </c>
      <c r="C13178" s="619" t="s">
        <v>424</v>
      </c>
    </row>
    <row r="13179" spans="1:3" x14ac:dyDescent="0.15">
      <c r="A13179" s="618" t="s">
        <v>1122</v>
      </c>
      <c r="B13179" s="618">
        <v>2013</v>
      </c>
      <c r="C13179" s="619" t="s">
        <v>424</v>
      </c>
    </row>
    <row r="13180" spans="1:3" x14ac:dyDescent="0.15">
      <c r="A13180" s="618" t="s">
        <v>1122</v>
      </c>
      <c r="B13180" s="618">
        <v>2013</v>
      </c>
      <c r="C13180" s="619" t="s">
        <v>1109</v>
      </c>
    </row>
    <row r="13181" spans="1:3" x14ac:dyDescent="0.15">
      <c r="A13181" s="618" t="s">
        <v>1122</v>
      </c>
      <c r="B13181" s="618">
        <v>2013</v>
      </c>
      <c r="C13181" s="619" t="s">
        <v>424</v>
      </c>
    </row>
    <row r="13182" spans="1:3" x14ac:dyDescent="0.15">
      <c r="A13182" s="618" t="s">
        <v>1122</v>
      </c>
      <c r="B13182" s="618">
        <v>2013</v>
      </c>
      <c r="C13182" s="619" t="s">
        <v>437</v>
      </c>
    </row>
    <row r="13183" spans="1:3" x14ac:dyDescent="0.15">
      <c r="A13183" s="618" t="s">
        <v>1122</v>
      </c>
      <c r="B13183" s="618">
        <v>2013</v>
      </c>
      <c r="C13183" s="619" t="s">
        <v>424</v>
      </c>
    </row>
    <row r="13184" spans="1:3" x14ac:dyDescent="0.15">
      <c r="A13184" s="619" t="s">
        <v>1122</v>
      </c>
      <c r="B13184" s="618">
        <v>2013</v>
      </c>
      <c r="C13184" s="619" t="s">
        <v>424</v>
      </c>
    </row>
    <row r="13185" spans="1:3" x14ac:dyDescent="0.15">
      <c r="A13185" s="618" t="s">
        <v>1122</v>
      </c>
      <c r="B13185" s="618">
        <v>2013</v>
      </c>
      <c r="C13185" s="619" t="s">
        <v>1080</v>
      </c>
    </row>
    <row r="13186" spans="1:3" x14ac:dyDescent="0.15">
      <c r="A13186" s="618" t="s">
        <v>1122</v>
      </c>
      <c r="B13186" s="618">
        <v>2013</v>
      </c>
      <c r="C13186" s="619" t="s">
        <v>437</v>
      </c>
    </row>
    <row r="13187" spans="1:3" x14ac:dyDescent="0.15">
      <c r="A13187" s="618" t="s">
        <v>1122</v>
      </c>
      <c r="B13187" s="618" t="s">
        <v>1081</v>
      </c>
      <c r="C13187" s="619" t="s">
        <v>424</v>
      </c>
    </row>
    <row r="13188" spans="1:3" x14ac:dyDescent="0.15">
      <c r="A13188" s="619" t="s">
        <v>1122</v>
      </c>
      <c r="B13188" s="618">
        <v>2013</v>
      </c>
      <c r="C13188" s="619" t="s">
        <v>424</v>
      </c>
    </row>
    <row r="13189" spans="1:3" x14ac:dyDescent="0.15">
      <c r="A13189" s="618" t="s">
        <v>1122</v>
      </c>
      <c r="B13189" s="618">
        <v>2013</v>
      </c>
      <c r="C13189" s="619" t="s">
        <v>437</v>
      </c>
    </row>
    <row r="13190" spans="1:3" x14ac:dyDescent="0.15">
      <c r="A13190" s="618" t="s">
        <v>1122</v>
      </c>
      <c r="B13190" s="618">
        <v>2013</v>
      </c>
      <c r="C13190" s="619" t="s">
        <v>424</v>
      </c>
    </row>
    <row r="13191" spans="1:3" x14ac:dyDescent="0.15">
      <c r="A13191" s="619" t="s">
        <v>1122</v>
      </c>
      <c r="B13191" s="618">
        <v>2013</v>
      </c>
      <c r="C13191" s="619" t="s">
        <v>424</v>
      </c>
    </row>
    <row r="13192" spans="1:3" x14ac:dyDescent="0.15">
      <c r="A13192" s="619" t="s">
        <v>1122</v>
      </c>
      <c r="B13192" s="618">
        <v>2013</v>
      </c>
      <c r="C13192" s="619" t="s">
        <v>437</v>
      </c>
    </row>
    <row r="13193" spans="1:3" x14ac:dyDescent="0.15">
      <c r="A13193" s="618" t="s">
        <v>1122</v>
      </c>
      <c r="B13193" s="618">
        <v>2013</v>
      </c>
      <c r="C13193" s="619" t="s">
        <v>1102</v>
      </c>
    </row>
    <row r="13194" spans="1:3" x14ac:dyDescent="0.15">
      <c r="A13194" s="618" t="s">
        <v>1122</v>
      </c>
      <c r="B13194" s="618">
        <v>2013</v>
      </c>
      <c r="C13194" s="619" t="s">
        <v>1102</v>
      </c>
    </row>
    <row r="13195" spans="1:3" x14ac:dyDescent="0.15">
      <c r="A13195" s="619" t="s">
        <v>1122</v>
      </c>
      <c r="B13195" s="618">
        <v>2013</v>
      </c>
      <c r="C13195" s="619" t="s">
        <v>1102</v>
      </c>
    </row>
    <row r="13196" spans="1:3" x14ac:dyDescent="0.15">
      <c r="A13196" s="619" t="s">
        <v>1122</v>
      </c>
      <c r="B13196" s="618">
        <v>2013</v>
      </c>
      <c r="C13196" s="619" t="s">
        <v>424</v>
      </c>
    </row>
    <row r="13197" spans="1:3" x14ac:dyDescent="0.15">
      <c r="A13197" s="618" t="s">
        <v>1122</v>
      </c>
      <c r="B13197" s="618">
        <v>2013</v>
      </c>
      <c r="C13197" s="619" t="s">
        <v>437</v>
      </c>
    </row>
    <row r="13198" spans="1:3" x14ac:dyDescent="0.15">
      <c r="A13198" s="618" t="s">
        <v>1122</v>
      </c>
      <c r="B13198" s="618">
        <v>2013</v>
      </c>
      <c r="C13198" s="619" t="s">
        <v>1080</v>
      </c>
    </row>
    <row r="13199" spans="1:3" x14ac:dyDescent="0.15">
      <c r="A13199" s="618" t="s">
        <v>1122</v>
      </c>
      <c r="B13199" s="618">
        <v>2013</v>
      </c>
      <c r="C13199" s="619" t="s">
        <v>437</v>
      </c>
    </row>
    <row r="13200" spans="1:3" x14ac:dyDescent="0.15">
      <c r="A13200" s="618" t="s">
        <v>1122</v>
      </c>
      <c r="B13200" s="618">
        <v>2013</v>
      </c>
      <c r="C13200" s="619" t="s">
        <v>1102</v>
      </c>
    </row>
    <row r="13201" spans="1:3" x14ac:dyDescent="0.15">
      <c r="A13201" s="618" t="s">
        <v>1122</v>
      </c>
      <c r="B13201" s="618">
        <v>2013</v>
      </c>
      <c r="C13201" s="619" t="s">
        <v>1080</v>
      </c>
    </row>
    <row r="13202" spans="1:3" x14ac:dyDescent="0.15">
      <c r="A13202" s="618" t="s">
        <v>1122</v>
      </c>
      <c r="B13202" s="618">
        <v>2013</v>
      </c>
      <c r="C13202" s="619" t="s">
        <v>1102</v>
      </c>
    </row>
    <row r="13203" spans="1:3" x14ac:dyDescent="0.15">
      <c r="A13203" s="618" t="s">
        <v>1122</v>
      </c>
      <c r="B13203" s="618">
        <v>2013</v>
      </c>
      <c r="C13203" s="619" t="s">
        <v>1102</v>
      </c>
    </row>
    <row r="13204" spans="1:3" x14ac:dyDescent="0.15">
      <c r="A13204" s="618" t="s">
        <v>1122</v>
      </c>
      <c r="B13204" s="618">
        <v>2013</v>
      </c>
      <c r="C13204" s="619" t="s">
        <v>1102</v>
      </c>
    </row>
    <row r="13205" spans="1:3" x14ac:dyDescent="0.15">
      <c r="A13205" s="619" t="s">
        <v>1122</v>
      </c>
      <c r="B13205" s="618">
        <v>2013</v>
      </c>
      <c r="C13205" s="619" t="s">
        <v>1102</v>
      </c>
    </row>
    <row r="13206" spans="1:3" x14ac:dyDescent="0.15">
      <c r="A13206" s="618" t="s">
        <v>1122</v>
      </c>
      <c r="B13206" s="618">
        <v>2013</v>
      </c>
      <c r="C13206" s="619" t="s">
        <v>1080</v>
      </c>
    </row>
    <row r="13207" spans="1:3" x14ac:dyDescent="0.15">
      <c r="A13207" s="618" t="s">
        <v>1122</v>
      </c>
      <c r="B13207" s="618">
        <v>2013</v>
      </c>
      <c r="C13207" s="619" t="s">
        <v>1102</v>
      </c>
    </row>
    <row r="13208" spans="1:3" x14ac:dyDescent="0.15">
      <c r="A13208" s="618" t="s">
        <v>1122</v>
      </c>
      <c r="B13208" s="618">
        <v>2013</v>
      </c>
      <c r="C13208" s="619" t="s">
        <v>1102</v>
      </c>
    </row>
    <row r="13209" spans="1:3" x14ac:dyDescent="0.15">
      <c r="A13209" s="618" t="s">
        <v>1122</v>
      </c>
      <c r="B13209" s="618">
        <v>2013</v>
      </c>
      <c r="C13209" s="619" t="s">
        <v>1102</v>
      </c>
    </row>
    <row r="13210" spans="1:3" x14ac:dyDescent="0.15">
      <c r="A13210" s="618" t="s">
        <v>1122</v>
      </c>
      <c r="B13210" s="618">
        <v>2013</v>
      </c>
      <c r="C13210" s="619" t="s">
        <v>424</v>
      </c>
    </row>
    <row r="13211" spans="1:3" x14ac:dyDescent="0.15">
      <c r="A13211" s="618" t="s">
        <v>1122</v>
      </c>
      <c r="B13211" s="618">
        <v>2013</v>
      </c>
      <c r="C13211" s="619" t="s">
        <v>1102</v>
      </c>
    </row>
    <row r="13212" spans="1:3" x14ac:dyDescent="0.15">
      <c r="A13212" s="619" t="s">
        <v>1122</v>
      </c>
      <c r="B13212" s="618">
        <v>2013</v>
      </c>
      <c r="C13212" s="619" t="s">
        <v>424</v>
      </c>
    </row>
    <row r="13213" spans="1:3" x14ac:dyDescent="0.15">
      <c r="A13213" s="618" t="s">
        <v>1122</v>
      </c>
      <c r="B13213" s="618">
        <v>2013</v>
      </c>
      <c r="C13213" s="619" t="s">
        <v>1080</v>
      </c>
    </row>
    <row r="13214" spans="1:3" x14ac:dyDescent="0.15">
      <c r="A13214" s="618" t="s">
        <v>1122</v>
      </c>
      <c r="B13214" s="618">
        <v>2013</v>
      </c>
      <c r="C13214" s="619" t="s">
        <v>1102</v>
      </c>
    </row>
    <row r="13215" spans="1:3" x14ac:dyDescent="0.15">
      <c r="A13215" s="618" t="s">
        <v>1122</v>
      </c>
      <c r="B13215" s="618">
        <v>2013</v>
      </c>
      <c r="C13215" s="619" t="s">
        <v>1102</v>
      </c>
    </row>
    <row r="13216" spans="1:3" x14ac:dyDescent="0.15">
      <c r="A13216" s="618" t="s">
        <v>1122</v>
      </c>
      <c r="B13216" s="618">
        <v>2013</v>
      </c>
      <c r="C13216" s="619" t="s">
        <v>437</v>
      </c>
    </row>
    <row r="13217" spans="1:3" x14ac:dyDescent="0.15">
      <c r="A13217" s="618" t="s">
        <v>1122</v>
      </c>
      <c r="B13217" s="618">
        <v>2013</v>
      </c>
      <c r="C13217" s="619" t="s">
        <v>1102</v>
      </c>
    </row>
    <row r="13218" spans="1:3" x14ac:dyDescent="0.15">
      <c r="A13218" s="618" t="s">
        <v>1122</v>
      </c>
      <c r="B13218" s="618">
        <v>2013</v>
      </c>
      <c r="C13218" s="619" t="s">
        <v>424</v>
      </c>
    </row>
    <row r="13219" spans="1:3" x14ac:dyDescent="0.15">
      <c r="A13219" s="619" t="s">
        <v>1122</v>
      </c>
      <c r="B13219" s="618">
        <v>2013</v>
      </c>
      <c r="C13219" s="619" t="s">
        <v>1101</v>
      </c>
    </row>
    <row r="13220" spans="1:3" x14ac:dyDescent="0.15">
      <c r="A13220" s="618" t="s">
        <v>1122</v>
      </c>
      <c r="B13220" s="618">
        <v>2013</v>
      </c>
      <c r="C13220" s="619" t="s">
        <v>424</v>
      </c>
    </row>
    <row r="13221" spans="1:3" x14ac:dyDescent="0.15">
      <c r="A13221" s="618" t="s">
        <v>1122</v>
      </c>
      <c r="B13221" s="618">
        <v>2013</v>
      </c>
      <c r="C13221" s="619" t="s">
        <v>424</v>
      </c>
    </row>
    <row r="13222" spans="1:3" x14ac:dyDescent="0.15">
      <c r="A13222" s="619" t="s">
        <v>1122</v>
      </c>
      <c r="B13222" s="618">
        <v>2013</v>
      </c>
      <c r="C13222" s="619" t="s">
        <v>1103</v>
      </c>
    </row>
    <row r="13223" spans="1:3" x14ac:dyDescent="0.15">
      <c r="A13223" s="618" t="s">
        <v>1122</v>
      </c>
      <c r="B13223" s="618">
        <v>2013</v>
      </c>
      <c r="C13223" s="619" t="s">
        <v>424</v>
      </c>
    </row>
    <row r="13224" spans="1:3" x14ac:dyDescent="0.15">
      <c r="A13224" s="618" t="s">
        <v>1122</v>
      </c>
      <c r="B13224" s="618">
        <v>2013</v>
      </c>
      <c r="C13224" s="619" t="s">
        <v>424</v>
      </c>
    </row>
    <row r="13225" spans="1:3" x14ac:dyDescent="0.15">
      <c r="A13225" s="618" t="s">
        <v>1122</v>
      </c>
      <c r="B13225" s="618">
        <v>2013</v>
      </c>
      <c r="C13225" s="619" t="s">
        <v>424</v>
      </c>
    </row>
    <row r="13226" spans="1:3" x14ac:dyDescent="0.15">
      <c r="A13226" s="618" t="s">
        <v>1122</v>
      </c>
      <c r="B13226" s="618">
        <v>2013</v>
      </c>
      <c r="C13226" s="619" t="s">
        <v>1101</v>
      </c>
    </row>
    <row r="13227" spans="1:3" x14ac:dyDescent="0.15">
      <c r="A13227" s="619" t="s">
        <v>1122</v>
      </c>
      <c r="B13227" s="618">
        <v>2013</v>
      </c>
      <c r="C13227" s="619" t="s">
        <v>1101</v>
      </c>
    </row>
    <row r="13228" spans="1:3" x14ac:dyDescent="0.15">
      <c r="A13228" s="618" t="s">
        <v>1122</v>
      </c>
      <c r="B13228" s="618">
        <v>2013</v>
      </c>
      <c r="C13228" s="619" t="s">
        <v>1107</v>
      </c>
    </row>
    <row r="13229" spans="1:3" x14ac:dyDescent="0.15">
      <c r="A13229" s="618" t="s">
        <v>1122</v>
      </c>
      <c r="B13229" s="618">
        <v>2013</v>
      </c>
      <c r="C13229" s="619" t="s">
        <v>1080</v>
      </c>
    </row>
    <row r="13230" spans="1:3" x14ac:dyDescent="0.15">
      <c r="A13230" s="618" t="s">
        <v>1122</v>
      </c>
      <c r="B13230" s="618">
        <v>2013</v>
      </c>
      <c r="C13230" s="619" t="s">
        <v>1108</v>
      </c>
    </row>
    <row r="13231" spans="1:3" x14ac:dyDescent="0.15">
      <c r="A13231" s="618" t="s">
        <v>1122</v>
      </c>
      <c r="B13231" s="618">
        <v>2013</v>
      </c>
      <c r="C13231" s="619" t="s">
        <v>1080</v>
      </c>
    </row>
    <row r="13232" spans="1:3" x14ac:dyDescent="0.15">
      <c r="A13232" s="618" t="s">
        <v>1122</v>
      </c>
      <c r="B13232" s="618">
        <v>2013</v>
      </c>
      <c r="C13232" s="619" t="s">
        <v>424</v>
      </c>
    </row>
    <row r="13233" spans="1:3" x14ac:dyDescent="0.15">
      <c r="A13233" s="618" t="s">
        <v>1122</v>
      </c>
      <c r="B13233" s="618">
        <v>2013</v>
      </c>
      <c r="C13233" s="619" t="s">
        <v>1101</v>
      </c>
    </row>
    <row r="13234" spans="1:3" x14ac:dyDescent="0.15">
      <c r="A13234" s="618" t="s">
        <v>1122</v>
      </c>
      <c r="B13234" s="618">
        <v>2013</v>
      </c>
      <c r="C13234" s="619" t="s">
        <v>1101</v>
      </c>
    </row>
    <row r="13235" spans="1:3" x14ac:dyDescent="0.15">
      <c r="A13235" s="619" t="s">
        <v>1122</v>
      </c>
      <c r="B13235" s="618">
        <v>2013</v>
      </c>
      <c r="C13235" s="619" t="s">
        <v>437</v>
      </c>
    </row>
    <row r="13236" spans="1:3" x14ac:dyDescent="0.15">
      <c r="A13236" s="618" t="s">
        <v>1122</v>
      </c>
      <c r="B13236" s="618">
        <v>2013</v>
      </c>
      <c r="C13236" s="619" t="s">
        <v>437</v>
      </c>
    </row>
    <row r="13237" spans="1:3" x14ac:dyDescent="0.15">
      <c r="A13237" s="618" t="s">
        <v>1122</v>
      </c>
      <c r="B13237" s="618">
        <v>2013</v>
      </c>
      <c r="C13237" s="619" t="s">
        <v>1101</v>
      </c>
    </row>
    <row r="13238" spans="1:3" x14ac:dyDescent="0.15">
      <c r="A13238" s="619" t="s">
        <v>1122</v>
      </c>
      <c r="B13238" s="618">
        <v>2013</v>
      </c>
      <c r="C13238" s="619" t="s">
        <v>437</v>
      </c>
    </row>
    <row r="13239" spans="1:3" x14ac:dyDescent="0.15">
      <c r="A13239" s="618" t="s">
        <v>1122</v>
      </c>
      <c r="B13239" s="618">
        <v>2013</v>
      </c>
      <c r="C13239" s="619" t="s">
        <v>424</v>
      </c>
    </row>
    <row r="13240" spans="1:3" x14ac:dyDescent="0.15">
      <c r="A13240" s="619" t="s">
        <v>1122</v>
      </c>
      <c r="B13240" s="618">
        <v>2013</v>
      </c>
      <c r="C13240" s="619" t="s">
        <v>424</v>
      </c>
    </row>
    <row r="13241" spans="1:3" x14ac:dyDescent="0.15">
      <c r="A13241" s="618" t="s">
        <v>1122</v>
      </c>
      <c r="B13241" s="618">
        <v>2013</v>
      </c>
      <c r="C13241" s="619" t="s">
        <v>437</v>
      </c>
    </row>
    <row r="13242" spans="1:3" x14ac:dyDescent="0.15">
      <c r="A13242" s="618" t="s">
        <v>1122</v>
      </c>
      <c r="B13242" s="618">
        <v>2013</v>
      </c>
      <c r="C13242" s="619" t="s">
        <v>437</v>
      </c>
    </row>
    <row r="13243" spans="1:3" x14ac:dyDescent="0.15">
      <c r="A13243" s="618" t="s">
        <v>1122</v>
      </c>
      <c r="B13243" s="618">
        <v>2013</v>
      </c>
      <c r="C13243" s="619" t="s">
        <v>437</v>
      </c>
    </row>
    <row r="13244" spans="1:3" x14ac:dyDescent="0.15">
      <c r="A13244" s="618" t="s">
        <v>1122</v>
      </c>
      <c r="B13244" s="618">
        <v>2013</v>
      </c>
      <c r="C13244" s="619" t="s">
        <v>424</v>
      </c>
    </row>
    <row r="13245" spans="1:3" x14ac:dyDescent="0.15">
      <c r="A13245" s="619" t="s">
        <v>1122</v>
      </c>
      <c r="B13245" s="618">
        <v>2013</v>
      </c>
      <c r="C13245" s="619" t="s">
        <v>424</v>
      </c>
    </row>
    <row r="13246" spans="1:3" x14ac:dyDescent="0.15">
      <c r="A13246" s="618" t="s">
        <v>1122</v>
      </c>
      <c r="B13246" s="618">
        <v>2013</v>
      </c>
      <c r="C13246" s="619" t="s">
        <v>1101</v>
      </c>
    </row>
    <row r="13247" spans="1:3" x14ac:dyDescent="0.15">
      <c r="A13247" s="618" t="s">
        <v>1122</v>
      </c>
      <c r="B13247" s="618">
        <v>2013</v>
      </c>
      <c r="C13247" s="619" t="s">
        <v>424</v>
      </c>
    </row>
    <row r="13248" spans="1:3" x14ac:dyDescent="0.15">
      <c r="A13248" s="618" t="s">
        <v>1122</v>
      </c>
      <c r="B13248" s="618">
        <v>2013</v>
      </c>
      <c r="C13248" s="619" t="s">
        <v>424</v>
      </c>
    </row>
    <row r="13249" spans="1:3" x14ac:dyDescent="0.15">
      <c r="A13249" s="618" t="s">
        <v>1122</v>
      </c>
      <c r="B13249" s="618">
        <v>2013</v>
      </c>
      <c r="C13249" s="619" t="s">
        <v>1102</v>
      </c>
    </row>
    <row r="13250" spans="1:3" x14ac:dyDescent="0.15">
      <c r="A13250" s="618" t="s">
        <v>1122</v>
      </c>
      <c r="B13250" s="618">
        <v>2013</v>
      </c>
      <c r="C13250" s="619" t="s">
        <v>424</v>
      </c>
    </row>
    <row r="13251" spans="1:3" x14ac:dyDescent="0.15">
      <c r="A13251" s="618" t="s">
        <v>1122</v>
      </c>
      <c r="B13251" s="618">
        <v>2013</v>
      </c>
      <c r="C13251" s="619" t="s">
        <v>437</v>
      </c>
    </row>
    <row r="13252" spans="1:3" x14ac:dyDescent="0.15">
      <c r="A13252" s="619" t="s">
        <v>1122</v>
      </c>
      <c r="B13252" s="618">
        <v>2013</v>
      </c>
      <c r="C13252" s="619" t="s">
        <v>424</v>
      </c>
    </row>
    <row r="13253" spans="1:3" x14ac:dyDescent="0.15">
      <c r="A13253" s="618" t="s">
        <v>1122</v>
      </c>
      <c r="B13253" s="618">
        <v>2013</v>
      </c>
      <c r="C13253" s="619" t="s">
        <v>424</v>
      </c>
    </row>
    <row r="13254" spans="1:3" x14ac:dyDescent="0.15">
      <c r="A13254" s="618" t="s">
        <v>1122</v>
      </c>
      <c r="B13254" s="618">
        <v>2013</v>
      </c>
      <c r="C13254" s="619" t="s">
        <v>437</v>
      </c>
    </row>
    <row r="13255" spans="1:3" x14ac:dyDescent="0.15">
      <c r="A13255" s="618" t="s">
        <v>1122</v>
      </c>
      <c r="B13255" s="618">
        <v>2013</v>
      </c>
      <c r="C13255" s="619" t="s">
        <v>424</v>
      </c>
    </row>
    <row r="13256" spans="1:3" x14ac:dyDescent="0.15">
      <c r="A13256" s="618" t="s">
        <v>1122</v>
      </c>
      <c r="B13256" s="618">
        <v>2013</v>
      </c>
      <c r="C13256" s="619" t="s">
        <v>424</v>
      </c>
    </row>
    <row r="13257" spans="1:3" x14ac:dyDescent="0.15">
      <c r="A13257" s="618" t="s">
        <v>1122</v>
      </c>
      <c r="B13257" s="618">
        <v>2013</v>
      </c>
      <c r="C13257" s="619" t="s">
        <v>1102</v>
      </c>
    </row>
    <row r="13258" spans="1:3" x14ac:dyDescent="0.15">
      <c r="A13258" s="619" t="s">
        <v>1122</v>
      </c>
      <c r="B13258" s="618">
        <v>2013</v>
      </c>
      <c r="C13258" s="619" t="s">
        <v>424</v>
      </c>
    </row>
    <row r="13259" spans="1:3" x14ac:dyDescent="0.15">
      <c r="A13259" s="618" t="s">
        <v>1122</v>
      </c>
      <c r="B13259" s="618">
        <v>2013</v>
      </c>
      <c r="C13259" s="619" t="s">
        <v>424</v>
      </c>
    </row>
    <row r="13260" spans="1:3" x14ac:dyDescent="0.15">
      <c r="A13260" s="618" t="s">
        <v>1122</v>
      </c>
      <c r="B13260" s="618">
        <v>2013</v>
      </c>
      <c r="C13260" s="619" t="s">
        <v>424</v>
      </c>
    </row>
    <row r="13261" spans="1:3" x14ac:dyDescent="0.15">
      <c r="A13261" s="618" t="s">
        <v>1122</v>
      </c>
      <c r="B13261" s="618">
        <v>2013</v>
      </c>
      <c r="C13261" s="619" t="s">
        <v>1101</v>
      </c>
    </row>
    <row r="13262" spans="1:3" x14ac:dyDescent="0.15">
      <c r="A13262" s="618" t="s">
        <v>1122</v>
      </c>
      <c r="B13262" s="618">
        <v>2013</v>
      </c>
      <c r="C13262" s="619" t="s">
        <v>424</v>
      </c>
    </row>
    <row r="13263" spans="1:3" x14ac:dyDescent="0.15">
      <c r="A13263" s="618" t="s">
        <v>1122</v>
      </c>
      <c r="B13263" s="618">
        <v>2013</v>
      </c>
      <c r="C13263" s="619" t="s">
        <v>424</v>
      </c>
    </row>
    <row r="13264" spans="1:3" x14ac:dyDescent="0.15">
      <c r="A13264" s="619" t="s">
        <v>1122</v>
      </c>
      <c r="B13264" s="618">
        <v>2013</v>
      </c>
      <c r="C13264" s="619" t="s">
        <v>437</v>
      </c>
    </row>
    <row r="13265" spans="1:3" x14ac:dyDescent="0.15">
      <c r="A13265" s="618" t="s">
        <v>1122</v>
      </c>
      <c r="B13265" s="618">
        <v>2013</v>
      </c>
      <c r="C13265" s="619" t="s">
        <v>424</v>
      </c>
    </row>
    <row r="13266" spans="1:3" x14ac:dyDescent="0.15">
      <c r="A13266" s="618" t="s">
        <v>1122</v>
      </c>
      <c r="B13266" s="618">
        <v>2013</v>
      </c>
      <c r="C13266" s="619" t="s">
        <v>424</v>
      </c>
    </row>
    <row r="13267" spans="1:3" x14ac:dyDescent="0.15">
      <c r="A13267" s="618" t="s">
        <v>1122</v>
      </c>
      <c r="B13267" s="618">
        <v>2013</v>
      </c>
      <c r="C13267" s="619" t="s">
        <v>424</v>
      </c>
    </row>
    <row r="13268" spans="1:3" x14ac:dyDescent="0.15">
      <c r="A13268" s="618" t="s">
        <v>1122</v>
      </c>
      <c r="B13268" s="618">
        <v>2013</v>
      </c>
      <c r="C13268" s="619" t="s">
        <v>424</v>
      </c>
    </row>
    <row r="13269" spans="1:3" x14ac:dyDescent="0.15">
      <c r="A13269" s="619" t="s">
        <v>1122</v>
      </c>
      <c r="B13269" s="618">
        <v>2013</v>
      </c>
      <c r="C13269" s="619" t="s">
        <v>424</v>
      </c>
    </row>
    <row r="13270" spans="1:3" x14ac:dyDescent="0.15">
      <c r="A13270" s="618" t="s">
        <v>1122</v>
      </c>
      <c r="B13270" s="618">
        <v>2013</v>
      </c>
      <c r="C13270" s="619" t="s">
        <v>424</v>
      </c>
    </row>
    <row r="13271" spans="1:3" x14ac:dyDescent="0.15">
      <c r="A13271" s="618" t="s">
        <v>1122</v>
      </c>
      <c r="B13271" s="618">
        <v>2013</v>
      </c>
      <c r="C13271" s="619" t="s">
        <v>437</v>
      </c>
    </row>
    <row r="13272" spans="1:3" x14ac:dyDescent="0.15">
      <c r="A13272" s="618" t="s">
        <v>1122</v>
      </c>
      <c r="B13272" s="618">
        <v>2013</v>
      </c>
      <c r="C13272" s="619" t="s">
        <v>424</v>
      </c>
    </row>
    <row r="13273" spans="1:3" x14ac:dyDescent="0.15">
      <c r="A13273" s="618" t="s">
        <v>1122</v>
      </c>
      <c r="B13273" s="618">
        <v>2013</v>
      </c>
      <c r="C13273" s="619" t="s">
        <v>424</v>
      </c>
    </row>
    <row r="13274" spans="1:3" x14ac:dyDescent="0.15">
      <c r="A13274" s="618" t="s">
        <v>1122</v>
      </c>
      <c r="B13274" s="618">
        <v>2013</v>
      </c>
      <c r="C13274" s="619" t="s">
        <v>424</v>
      </c>
    </row>
    <row r="13275" spans="1:3" x14ac:dyDescent="0.15">
      <c r="A13275" s="618" t="s">
        <v>1122</v>
      </c>
      <c r="B13275" s="618">
        <v>2013</v>
      </c>
      <c r="C13275" s="619" t="s">
        <v>1117</v>
      </c>
    </row>
    <row r="13276" spans="1:3" x14ac:dyDescent="0.15">
      <c r="A13276" s="618" t="s">
        <v>1122</v>
      </c>
      <c r="B13276" s="618">
        <v>2013</v>
      </c>
      <c r="C13276" s="619" t="s">
        <v>1107</v>
      </c>
    </row>
    <row r="13277" spans="1:3" x14ac:dyDescent="0.15">
      <c r="A13277" s="618" t="s">
        <v>1122</v>
      </c>
      <c r="B13277" s="618">
        <v>2013</v>
      </c>
      <c r="C13277" s="619" t="s">
        <v>1107</v>
      </c>
    </row>
    <row r="13278" spans="1:3" x14ac:dyDescent="0.15">
      <c r="A13278" s="618" t="s">
        <v>1122</v>
      </c>
      <c r="B13278" s="618">
        <v>2013</v>
      </c>
      <c r="C13278" s="619" t="s">
        <v>1105</v>
      </c>
    </row>
    <row r="13279" spans="1:3" x14ac:dyDescent="0.15">
      <c r="A13279" s="618" t="s">
        <v>1122</v>
      </c>
      <c r="B13279" s="618">
        <v>2013</v>
      </c>
      <c r="C13279" s="619" t="s">
        <v>1102</v>
      </c>
    </row>
    <row r="13280" spans="1:3" x14ac:dyDescent="0.15">
      <c r="A13280" s="618" t="s">
        <v>1122</v>
      </c>
      <c r="B13280" s="618">
        <v>2013</v>
      </c>
      <c r="C13280" s="619" t="s">
        <v>424</v>
      </c>
    </row>
    <row r="13281" spans="1:3" x14ac:dyDescent="0.15">
      <c r="A13281" s="619" t="s">
        <v>1122</v>
      </c>
      <c r="B13281" s="618">
        <v>2013</v>
      </c>
      <c r="C13281" s="619" t="s">
        <v>1080</v>
      </c>
    </row>
    <row r="13282" spans="1:3" x14ac:dyDescent="0.15">
      <c r="A13282" s="618" t="s">
        <v>1122</v>
      </c>
      <c r="B13282" s="618">
        <v>2013</v>
      </c>
      <c r="C13282" s="619" t="s">
        <v>1107</v>
      </c>
    </row>
    <row r="13283" spans="1:3" x14ac:dyDescent="0.15">
      <c r="A13283" s="618" t="s">
        <v>1122</v>
      </c>
      <c r="B13283" s="618">
        <v>2013</v>
      </c>
      <c r="C13283" s="619" t="s">
        <v>424</v>
      </c>
    </row>
    <row r="13284" spans="1:3" x14ac:dyDescent="0.15">
      <c r="A13284" s="618" t="s">
        <v>1122</v>
      </c>
      <c r="B13284" s="618">
        <v>2013</v>
      </c>
      <c r="C13284" s="619" t="s">
        <v>1102</v>
      </c>
    </row>
    <row r="13285" spans="1:3" x14ac:dyDescent="0.15">
      <c r="A13285" s="618" t="s">
        <v>1122</v>
      </c>
      <c r="B13285" s="618">
        <v>2013</v>
      </c>
      <c r="C13285" s="619" t="s">
        <v>1102</v>
      </c>
    </row>
    <row r="13286" spans="1:3" x14ac:dyDescent="0.15">
      <c r="A13286" s="618" t="s">
        <v>1122</v>
      </c>
      <c r="B13286" s="618">
        <v>2013</v>
      </c>
      <c r="C13286" s="619" t="s">
        <v>424</v>
      </c>
    </row>
    <row r="13287" spans="1:3" x14ac:dyDescent="0.15">
      <c r="A13287" s="618" t="s">
        <v>1122</v>
      </c>
      <c r="B13287" s="618">
        <v>2013</v>
      </c>
      <c r="C13287" s="619" t="s">
        <v>424</v>
      </c>
    </row>
    <row r="13288" spans="1:3" x14ac:dyDescent="0.15">
      <c r="A13288" s="618" t="s">
        <v>1122</v>
      </c>
      <c r="B13288" s="618">
        <v>2013</v>
      </c>
      <c r="C13288" s="619" t="s">
        <v>424</v>
      </c>
    </row>
    <row r="13289" spans="1:3" x14ac:dyDescent="0.15">
      <c r="A13289" s="618" t="s">
        <v>1122</v>
      </c>
      <c r="B13289" s="618">
        <v>2013</v>
      </c>
      <c r="C13289" s="619" t="s">
        <v>424</v>
      </c>
    </row>
    <row r="13290" spans="1:3" x14ac:dyDescent="0.15">
      <c r="A13290" s="618" t="s">
        <v>1122</v>
      </c>
      <c r="B13290" s="618">
        <v>2013</v>
      </c>
      <c r="C13290" s="619" t="s">
        <v>424</v>
      </c>
    </row>
    <row r="13291" spans="1:3" x14ac:dyDescent="0.15">
      <c r="A13291" s="618" t="s">
        <v>1122</v>
      </c>
      <c r="B13291" s="618">
        <v>2013</v>
      </c>
      <c r="C13291" s="619" t="s">
        <v>1103</v>
      </c>
    </row>
    <row r="13292" spans="1:3" x14ac:dyDescent="0.15">
      <c r="A13292" s="618" t="s">
        <v>1122</v>
      </c>
      <c r="B13292" s="618">
        <v>2013</v>
      </c>
      <c r="C13292" s="619" t="s">
        <v>424</v>
      </c>
    </row>
    <row r="13293" spans="1:3" x14ac:dyDescent="0.15">
      <c r="A13293" s="618" t="s">
        <v>1122</v>
      </c>
      <c r="B13293" s="618">
        <v>2013</v>
      </c>
      <c r="C13293" s="619" t="s">
        <v>455</v>
      </c>
    </row>
    <row r="13294" spans="1:3" x14ac:dyDescent="0.15">
      <c r="A13294" s="618" t="s">
        <v>1122</v>
      </c>
      <c r="B13294" s="618">
        <v>2013</v>
      </c>
      <c r="C13294" s="619" t="s">
        <v>1102</v>
      </c>
    </row>
    <row r="13295" spans="1:3" x14ac:dyDescent="0.15">
      <c r="A13295" s="618" t="s">
        <v>1122</v>
      </c>
      <c r="B13295" s="618">
        <v>2013</v>
      </c>
      <c r="C13295" s="619" t="s">
        <v>424</v>
      </c>
    </row>
    <row r="13296" spans="1:3" x14ac:dyDescent="0.15">
      <c r="A13296" s="618" t="s">
        <v>1122</v>
      </c>
      <c r="B13296" s="618">
        <v>2013</v>
      </c>
      <c r="C13296" s="619" t="s">
        <v>424</v>
      </c>
    </row>
    <row r="13297" spans="1:3" x14ac:dyDescent="0.15">
      <c r="A13297" s="618" t="s">
        <v>1122</v>
      </c>
      <c r="B13297" s="618">
        <v>2013</v>
      </c>
      <c r="C13297" s="619" t="s">
        <v>424</v>
      </c>
    </row>
    <row r="13298" spans="1:3" x14ac:dyDescent="0.15">
      <c r="A13298" s="618" t="s">
        <v>1122</v>
      </c>
      <c r="B13298" s="618">
        <v>2013</v>
      </c>
      <c r="C13298" s="619" t="s">
        <v>437</v>
      </c>
    </row>
    <row r="13299" spans="1:3" x14ac:dyDescent="0.15">
      <c r="A13299" s="619" t="s">
        <v>1122</v>
      </c>
      <c r="B13299" s="618">
        <v>2013</v>
      </c>
      <c r="C13299" s="619" t="s">
        <v>424</v>
      </c>
    </row>
    <row r="13300" spans="1:3" x14ac:dyDescent="0.15">
      <c r="A13300" s="618" t="s">
        <v>1122</v>
      </c>
      <c r="B13300" s="618">
        <v>2013</v>
      </c>
      <c r="C13300" s="619" t="s">
        <v>424</v>
      </c>
    </row>
    <row r="13301" spans="1:3" x14ac:dyDescent="0.15">
      <c r="A13301" s="618" t="s">
        <v>1122</v>
      </c>
      <c r="B13301" s="618">
        <v>2013</v>
      </c>
      <c r="C13301" s="619" t="s">
        <v>424</v>
      </c>
    </row>
    <row r="13302" spans="1:3" x14ac:dyDescent="0.15">
      <c r="A13302" s="618" t="s">
        <v>1122</v>
      </c>
      <c r="B13302" s="618">
        <v>2013</v>
      </c>
      <c r="C13302" s="619" t="s">
        <v>424</v>
      </c>
    </row>
    <row r="13303" spans="1:3" x14ac:dyDescent="0.15">
      <c r="A13303" s="618" t="s">
        <v>1122</v>
      </c>
      <c r="B13303" s="618">
        <v>2013</v>
      </c>
      <c r="C13303" s="619" t="s">
        <v>424</v>
      </c>
    </row>
    <row r="13304" spans="1:3" x14ac:dyDescent="0.15">
      <c r="A13304" s="619" t="s">
        <v>1122</v>
      </c>
      <c r="B13304" s="618">
        <v>2013</v>
      </c>
      <c r="C13304" s="619" t="s">
        <v>424</v>
      </c>
    </row>
    <row r="13305" spans="1:3" x14ac:dyDescent="0.15">
      <c r="A13305" s="618" t="s">
        <v>1122</v>
      </c>
      <c r="B13305" s="618">
        <v>2013</v>
      </c>
      <c r="C13305" s="619" t="s">
        <v>424</v>
      </c>
    </row>
    <row r="13306" spans="1:3" x14ac:dyDescent="0.15">
      <c r="A13306" s="619" t="s">
        <v>1122</v>
      </c>
      <c r="B13306" s="618">
        <v>2013</v>
      </c>
      <c r="C13306" s="619" t="s">
        <v>424</v>
      </c>
    </row>
    <row r="13307" spans="1:3" x14ac:dyDescent="0.15">
      <c r="A13307" s="619" t="s">
        <v>1122</v>
      </c>
      <c r="B13307" s="618">
        <v>2013</v>
      </c>
      <c r="C13307" s="619" t="s">
        <v>424</v>
      </c>
    </row>
    <row r="13308" spans="1:3" x14ac:dyDescent="0.15">
      <c r="A13308" s="618" t="s">
        <v>1122</v>
      </c>
      <c r="B13308" s="618">
        <v>2013</v>
      </c>
      <c r="C13308" s="619" t="s">
        <v>424</v>
      </c>
    </row>
    <row r="13309" spans="1:3" x14ac:dyDescent="0.15">
      <c r="A13309" s="618" t="s">
        <v>1122</v>
      </c>
      <c r="B13309" s="618">
        <v>2013</v>
      </c>
      <c r="C13309" s="619" t="s">
        <v>424</v>
      </c>
    </row>
    <row r="13310" spans="1:3" x14ac:dyDescent="0.15">
      <c r="A13310" s="618" t="s">
        <v>1122</v>
      </c>
      <c r="B13310" s="618">
        <v>2013</v>
      </c>
      <c r="C13310" s="619" t="s">
        <v>424</v>
      </c>
    </row>
    <row r="13311" spans="1:3" x14ac:dyDescent="0.15">
      <c r="A13311" s="618" t="s">
        <v>1122</v>
      </c>
      <c r="B13311" s="618">
        <v>2013</v>
      </c>
      <c r="C13311" s="619" t="s">
        <v>424</v>
      </c>
    </row>
    <row r="13312" spans="1:3" x14ac:dyDescent="0.15">
      <c r="A13312" s="618" t="s">
        <v>1122</v>
      </c>
      <c r="B13312" s="618">
        <v>2013</v>
      </c>
      <c r="C13312" s="619" t="s">
        <v>424</v>
      </c>
    </row>
    <row r="13313" spans="1:3" x14ac:dyDescent="0.15">
      <c r="A13313" s="618" t="s">
        <v>1122</v>
      </c>
      <c r="B13313" s="618">
        <v>2013</v>
      </c>
      <c r="C13313" s="619" t="s">
        <v>424</v>
      </c>
    </row>
    <row r="13314" spans="1:3" x14ac:dyDescent="0.15">
      <c r="A13314" s="618" t="s">
        <v>1122</v>
      </c>
      <c r="B13314" s="618">
        <v>2013</v>
      </c>
      <c r="C13314" s="619" t="s">
        <v>437</v>
      </c>
    </row>
    <row r="13315" spans="1:3" x14ac:dyDescent="0.15">
      <c r="A13315" s="618" t="s">
        <v>1122</v>
      </c>
      <c r="B13315" s="618">
        <v>2013</v>
      </c>
      <c r="C13315" s="619" t="s">
        <v>424</v>
      </c>
    </row>
    <row r="13316" spans="1:3" x14ac:dyDescent="0.15">
      <c r="A13316" s="618" t="s">
        <v>1122</v>
      </c>
      <c r="B13316" s="618">
        <v>2013</v>
      </c>
      <c r="C13316" s="619" t="s">
        <v>424</v>
      </c>
    </row>
    <row r="13317" spans="1:3" x14ac:dyDescent="0.15">
      <c r="A13317" s="618" t="s">
        <v>1122</v>
      </c>
      <c r="B13317" s="618">
        <v>2013</v>
      </c>
      <c r="C13317" s="619" t="s">
        <v>1103</v>
      </c>
    </row>
    <row r="13318" spans="1:3" x14ac:dyDescent="0.15">
      <c r="A13318" s="619" t="s">
        <v>1122</v>
      </c>
      <c r="B13318" s="618">
        <v>2013</v>
      </c>
      <c r="C13318" s="619" t="s">
        <v>424</v>
      </c>
    </row>
    <row r="13319" spans="1:3" x14ac:dyDescent="0.15">
      <c r="A13319" s="619" t="s">
        <v>1122</v>
      </c>
      <c r="B13319" s="618">
        <v>2013</v>
      </c>
      <c r="C13319" s="619" t="s">
        <v>437</v>
      </c>
    </row>
    <row r="13320" spans="1:3" x14ac:dyDescent="0.15">
      <c r="A13320" s="618" t="s">
        <v>1122</v>
      </c>
      <c r="B13320" s="618">
        <v>2013</v>
      </c>
      <c r="C13320" s="619" t="s">
        <v>1103</v>
      </c>
    </row>
    <row r="13321" spans="1:3" x14ac:dyDescent="0.15">
      <c r="A13321" s="618" t="s">
        <v>1122</v>
      </c>
      <c r="B13321" s="618">
        <v>2013</v>
      </c>
      <c r="C13321" s="619" t="s">
        <v>1102</v>
      </c>
    </row>
    <row r="13322" spans="1:3" x14ac:dyDescent="0.15">
      <c r="A13322" s="619" t="s">
        <v>1122</v>
      </c>
      <c r="B13322" s="618">
        <v>2013</v>
      </c>
      <c r="C13322" s="619" t="s">
        <v>1102</v>
      </c>
    </row>
    <row r="13323" spans="1:3" x14ac:dyDescent="0.15">
      <c r="A13323" s="619" t="s">
        <v>1122</v>
      </c>
      <c r="B13323" s="618">
        <v>2013</v>
      </c>
      <c r="C13323" s="619" t="s">
        <v>1102</v>
      </c>
    </row>
    <row r="13324" spans="1:3" x14ac:dyDescent="0.15">
      <c r="A13324" s="618" t="s">
        <v>1122</v>
      </c>
      <c r="B13324" s="618">
        <v>2013</v>
      </c>
      <c r="C13324" s="619" t="s">
        <v>424</v>
      </c>
    </row>
    <row r="13325" spans="1:3" x14ac:dyDescent="0.15">
      <c r="A13325" s="619" t="s">
        <v>1122</v>
      </c>
      <c r="B13325" s="618">
        <v>2013</v>
      </c>
      <c r="C13325" s="619" t="s">
        <v>424</v>
      </c>
    </row>
    <row r="13326" spans="1:3" x14ac:dyDescent="0.15">
      <c r="A13326" s="619" t="s">
        <v>1122</v>
      </c>
      <c r="B13326" s="618">
        <v>2013</v>
      </c>
      <c r="C13326" s="619" t="s">
        <v>424</v>
      </c>
    </row>
    <row r="13327" spans="1:3" x14ac:dyDescent="0.15">
      <c r="A13327" s="619" t="s">
        <v>1122</v>
      </c>
      <c r="B13327" s="618">
        <v>2013</v>
      </c>
      <c r="C13327" s="619" t="s">
        <v>424</v>
      </c>
    </row>
    <row r="13328" spans="1:3" x14ac:dyDescent="0.15">
      <c r="A13328" s="619" t="s">
        <v>1122</v>
      </c>
      <c r="B13328" s="618">
        <v>2013</v>
      </c>
      <c r="C13328" s="619" t="s">
        <v>1107</v>
      </c>
    </row>
    <row r="13329" spans="1:3" x14ac:dyDescent="0.15">
      <c r="A13329" s="619" t="s">
        <v>1122</v>
      </c>
      <c r="B13329" s="618">
        <v>2013</v>
      </c>
      <c r="C13329" s="619" t="s">
        <v>1107</v>
      </c>
    </row>
    <row r="13330" spans="1:3" x14ac:dyDescent="0.15">
      <c r="A13330" s="619" t="s">
        <v>1122</v>
      </c>
      <c r="B13330" s="618">
        <v>2013</v>
      </c>
      <c r="C13330" s="619" t="s">
        <v>1080</v>
      </c>
    </row>
    <row r="13331" spans="1:3" x14ac:dyDescent="0.15">
      <c r="A13331" s="619" t="s">
        <v>1122</v>
      </c>
      <c r="B13331" s="618">
        <v>2013</v>
      </c>
      <c r="C13331" s="619" t="s">
        <v>1080</v>
      </c>
    </row>
    <row r="13332" spans="1:3" x14ac:dyDescent="0.15">
      <c r="A13332" s="619" t="s">
        <v>1122</v>
      </c>
      <c r="B13332" s="618">
        <v>2013</v>
      </c>
      <c r="C13332" s="619" t="s">
        <v>1102</v>
      </c>
    </row>
    <row r="13333" spans="1:3" x14ac:dyDescent="0.15">
      <c r="A13333" s="619" t="s">
        <v>1122</v>
      </c>
      <c r="B13333" s="618">
        <v>2013</v>
      </c>
      <c r="C13333" s="619" t="s">
        <v>1107</v>
      </c>
    </row>
    <row r="13334" spans="1:3" x14ac:dyDescent="0.15">
      <c r="A13334" s="619" t="s">
        <v>1122</v>
      </c>
      <c r="B13334" s="618">
        <v>2013</v>
      </c>
      <c r="C13334" s="619" t="s">
        <v>424</v>
      </c>
    </row>
    <row r="13335" spans="1:3" x14ac:dyDescent="0.15">
      <c r="A13335" s="619" t="s">
        <v>1122</v>
      </c>
      <c r="B13335" s="618">
        <v>2013</v>
      </c>
      <c r="C13335" s="619" t="s">
        <v>424</v>
      </c>
    </row>
    <row r="13336" spans="1:3" x14ac:dyDescent="0.15">
      <c r="A13336" s="619" t="s">
        <v>1122</v>
      </c>
      <c r="B13336" s="618">
        <v>2013</v>
      </c>
      <c r="C13336" s="619" t="s">
        <v>424</v>
      </c>
    </row>
    <row r="13337" spans="1:3" x14ac:dyDescent="0.15">
      <c r="A13337" s="619" t="s">
        <v>1122</v>
      </c>
      <c r="B13337" s="618">
        <v>2013</v>
      </c>
      <c r="C13337" s="619" t="s">
        <v>424</v>
      </c>
    </row>
    <row r="13338" spans="1:3" x14ac:dyDescent="0.15">
      <c r="A13338" s="619" t="s">
        <v>1122</v>
      </c>
      <c r="B13338" s="618">
        <v>2013</v>
      </c>
      <c r="C13338" s="619" t="s">
        <v>424</v>
      </c>
    </row>
    <row r="13339" spans="1:3" x14ac:dyDescent="0.15">
      <c r="A13339" s="619" t="s">
        <v>1122</v>
      </c>
      <c r="B13339" s="618">
        <v>2013</v>
      </c>
      <c r="C13339" s="619" t="s">
        <v>424</v>
      </c>
    </row>
    <row r="13340" spans="1:3" x14ac:dyDescent="0.15">
      <c r="A13340" s="619" t="s">
        <v>1122</v>
      </c>
      <c r="B13340" s="618">
        <v>2013</v>
      </c>
      <c r="C13340" s="619" t="s">
        <v>424</v>
      </c>
    </row>
    <row r="13341" spans="1:3" x14ac:dyDescent="0.15">
      <c r="A13341" s="619" t="s">
        <v>1122</v>
      </c>
      <c r="B13341" s="618">
        <v>2013</v>
      </c>
      <c r="C13341" s="619" t="s">
        <v>424</v>
      </c>
    </row>
    <row r="13342" spans="1:3" x14ac:dyDescent="0.15">
      <c r="A13342" s="619" t="s">
        <v>1122</v>
      </c>
      <c r="B13342" s="618">
        <v>2013</v>
      </c>
      <c r="C13342" s="619" t="s">
        <v>424</v>
      </c>
    </row>
    <row r="13343" spans="1:3" x14ac:dyDescent="0.15">
      <c r="A13343" s="619" t="s">
        <v>1122</v>
      </c>
      <c r="B13343" s="618">
        <v>2013</v>
      </c>
      <c r="C13343" s="619" t="s">
        <v>1080</v>
      </c>
    </row>
    <row r="13344" spans="1:3" x14ac:dyDescent="0.15">
      <c r="A13344" s="619" t="s">
        <v>1122</v>
      </c>
      <c r="B13344" s="618">
        <v>2013</v>
      </c>
      <c r="C13344" s="619" t="s">
        <v>424</v>
      </c>
    </row>
    <row r="13345" spans="1:3" x14ac:dyDescent="0.15">
      <c r="A13345" s="619" t="s">
        <v>1122</v>
      </c>
      <c r="B13345" s="618">
        <v>2013</v>
      </c>
      <c r="C13345" s="619" t="s">
        <v>1102</v>
      </c>
    </row>
    <row r="13346" spans="1:3" x14ac:dyDescent="0.15">
      <c r="A13346" s="618" t="s">
        <v>1122</v>
      </c>
      <c r="B13346" s="618">
        <v>2013</v>
      </c>
      <c r="C13346" s="619" t="s">
        <v>424</v>
      </c>
    </row>
    <row r="13347" spans="1:3" x14ac:dyDescent="0.15">
      <c r="A13347" s="619" t="s">
        <v>1122</v>
      </c>
      <c r="B13347" s="618">
        <v>2013</v>
      </c>
      <c r="C13347" s="619" t="s">
        <v>1080</v>
      </c>
    </row>
    <row r="13348" spans="1:3" x14ac:dyDescent="0.15">
      <c r="A13348" s="619" t="s">
        <v>1122</v>
      </c>
      <c r="B13348" s="618">
        <v>2013</v>
      </c>
      <c r="C13348" s="619" t="s">
        <v>424</v>
      </c>
    </row>
    <row r="13349" spans="1:3" x14ac:dyDescent="0.15">
      <c r="A13349" s="619" t="s">
        <v>1122</v>
      </c>
      <c r="B13349" s="618">
        <v>2013</v>
      </c>
      <c r="C13349" s="619" t="s">
        <v>1102</v>
      </c>
    </row>
    <row r="13350" spans="1:3" x14ac:dyDescent="0.15">
      <c r="A13350" s="619" t="s">
        <v>1122</v>
      </c>
      <c r="B13350" s="618">
        <v>2013</v>
      </c>
      <c r="C13350" s="619" t="s">
        <v>1107</v>
      </c>
    </row>
    <row r="13351" spans="1:3" x14ac:dyDescent="0.15">
      <c r="A13351" s="619" t="s">
        <v>1122</v>
      </c>
      <c r="B13351" s="618">
        <v>2013</v>
      </c>
      <c r="C13351" s="619" t="s">
        <v>424</v>
      </c>
    </row>
    <row r="13352" spans="1:3" x14ac:dyDescent="0.15">
      <c r="A13352" s="619" t="s">
        <v>1122</v>
      </c>
      <c r="B13352" s="618">
        <v>2013</v>
      </c>
      <c r="C13352" s="619" t="s">
        <v>424</v>
      </c>
    </row>
    <row r="13353" spans="1:3" x14ac:dyDescent="0.15">
      <c r="A13353" s="619" t="s">
        <v>1122</v>
      </c>
      <c r="B13353" s="618">
        <v>2013</v>
      </c>
      <c r="C13353" s="619" t="s">
        <v>424</v>
      </c>
    </row>
    <row r="13354" spans="1:3" x14ac:dyDescent="0.15">
      <c r="A13354" s="619" t="s">
        <v>1122</v>
      </c>
      <c r="B13354" s="618">
        <v>2013</v>
      </c>
      <c r="C13354" s="619" t="s">
        <v>424</v>
      </c>
    </row>
    <row r="13355" spans="1:3" x14ac:dyDescent="0.15">
      <c r="A13355" s="619" t="s">
        <v>1122</v>
      </c>
      <c r="B13355" s="618">
        <v>2013</v>
      </c>
      <c r="C13355" s="619" t="s">
        <v>424</v>
      </c>
    </row>
    <row r="13356" spans="1:3" x14ac:dyDescent="0.15">
      <c r="A13356" s="619" t="s">
        <v>1122</v>
      </c>
      <c r="B13356" s="618">
        <v>2013</v>
      </c>
      <c r="C13356" s="619" t="s">
        <v>424</v>
      </c>
    </row>
    <row r="13357" spans="1:3" x14ac:dyDescent="0.15">
      <c r="A13357" s="619" t="s">
        <v>1122</v>
      </c>
      <c r="B13357" s="618">
        <v>2013</v>
      </c>
      <c r="C13357" s="619" t="s">
        <v>424</v>
      </c>
    </row>
    <row r="13358" spans="1:3" x14ac:dyDescent="0.15">
      <c r="A13358" s="619" t="s">
        <v>1122</v>
      </c>
      <c r="B13358" s="618">
        <v>2013</v>
      </c>
      <c r="C13358" s="619" t="s">
        <v>1107</v>
      </c>
    </row>
    <row r="13359" spans="1:3" x14ac:dyDescent="0.15">
      <c r="A13359" s="619" t="s">
        <v>1122</v>
      </c>
      <c r="B13359" s="618">
        <v>2013</v>
      </c>
      <c r="C13359" s="619" t="s">
        <v>1107</v>
      </c>
    </row>
    <row r="13360" spans="1:3" x14ac:dyDescent="0.15">
      <c r="A13360" s="619" t="s">
        <v>1122</v>
      </c>
      <c r="B13360" s="618">
        <v>2013</v>
      </c>
      <c r="C13360" s="619" t="s">
        <v>424</v>
      </c>
    </row>
    <row r="13361" spans="1:3" x14ac:dyDescent="0.15">
      <c r="A13361" s="619" t="s">
        <v>1122</v>
      </c>
      <c r="B13361" s="618">
        <v>2013</v>
      </c>
      <c r="C13361" s="619" t="s">
        <v>1080</v>
      </c>
    </row>
    <row r="13362" spans="1:3" x14ac:dyDescent="0.15">
      <c r="A13362" s="619" t="s">
        <v>1122</v>
      </c>
      <c r="B13362" s="618">
        <v>2013</v>
      </c>
      <c r="C13362" s="619" t="s">
        <v>424</v>
      </c>
    </row>
    <row r="13363" spans="1:3" x14ac:dyDescent="0.15">
      <c r="A13363" s="619" t="s">
        <v>1122</v>
      </c>
      <c r="B13363" s="618">
        <v>2013</v>
      </c>
      <c r="C13363" s="619" t="s">
        <v>424</v>
      </c>
    </row>
    <row r="13364" spans="1:3" x14ac:dyDescent="0.15">
      <c r="A13364" s="619" t="s">
        <v>1122</v>
      </c>
      <c r="B13364" s="618">
        <v>2013</v>
      </c>
      <c r="C13364" s="619" t="s">
        <v>1113</v>
      </c>
    </row>
    <row r="13365" spans="1:3" x14ac:dyDescent="0.15">
      <c r="A13365" s="619" t="s">
        <v>1122</v>
      </c>
      <c r="B13365" s="618">
        <v>2013</v>
      </c>
      <c r="C13365" s="619" t="s">
        <v>437</v>
      </c>
    </row>
    <row r="13366" spans="1:3" x14ac:dyDescent="0.15">
      <c r="A13366" s="619" t="s">
        <v>1122</v>
      </c>
      <c r="B13366" s="618">
        <v>2013</v>
      </c>
      <c r="C13366" s="619" t="s">
        <v>437</v>
      </c>
    </row>
    <row r="13367" spans="1:3" x14ac:dyDescent="0.15">
      <c r="A13367" s="619" t="s">
        <v>1122</v>
      </c>
      <c r="B13367" s="618">
        <v>2013</v>
      </c>
      <c r="C13367" s="619" t="s">
        <v>424</v>
      </c>
    </row>
    <row r="13368" spans="1:3" x14ac:dyDescent="0.15">
      <c r="A13368" s="619" t="s">
        <v>1122</v>
      </c>
      <c r="B13368" s="618">
        <v>2013</v>
      </c>
      <c r="C13368" s="619" t="s">
        <v>1102</v>
      </c>
    </row>
    <row r="13369" spans="1:3" x14ac:dyDescent="0.15">
      <c r="A13369" s="619" t="s">
        <v>1122</v>
      </c>
      <c r="B13369" s="618">
        <v>2013</v>
      </c>
      <c r="C13369" s="619" t="s">
        <v>424</v>
      </c>
    </row>
    <row r="13370" spans="1:3" x14ac:dyDescent="0.15">
      <c r="A13370" s="619" t="s">
        <v>1122</v>
      </c>
      <c r="B13370" s="618">
        <v>2013</v>
      </c>
      <c r="C13370" s="619" t="s">
        <v>424</v>
      </c>
    </row>
    <row r="13371" spans="1:3" x14ac:dyDescent="0.15">
      <c r="A13371" s="618" t="s">
        <v>1122</v>
      </c>
      <c r="B13371" s="618">
        <v>2013</v>
      </c>
      <c r="C13371" s="619" t="s">
        <v>424</v>
      </c>
    </row>
    <row r="13372" spans="1:3" x14ac:dyDescent="0.15">
      <c r="A13372" s="618" t="s">
        <v>1122</v>
      </c>
      <c r="B13372" s="618">
        <v>2013</v>
      </c>
      <c r="C13372" s="619" t="s">
        <v>424</v>
      </c>
    </row>
    <row r="13373" spans="1:3" x14ac:dyDescent="0.15">
      <c r="A13373" s="619" t="s">
        <v>1122</v>
      </c>
      <c r="B13373" s="618">
        <v>2013</v>
      </c>
      <c r="C13373" s="619" t="s">
        <v>1080</v>
      </c>
    </row>
    <row r="13374" spans="1:3" x14ac:dyDescent="0.15">
      <c r="A13374" s="619" t="s">
        <v>1122</v>
      </c>
      <c r="B13374" s="618">
        <v>2013</v>
      </c>
      <c r="C13374" s="619" t="s">
        <v>1080</v>
      </c>
    </row>
    <row r="13375" spans="1:3" x14ac:dyDescent="0.15">
      <c r="A13375" s="618" t="s">
        <v>1122</v>
      </c>
      <c r="B13375" s="618">
        <v>2013</v>
      </c>
      <c r="C13375" s="619" t="s">
        <v>424</v>
      </c>
    </row>
    <row r="13376" spans="1:3" x14ac:dyDescent="0.15">
      <c r="A13376" s="618" t="s">
        <v>1122</v>
      </c>
      <c r="B13376" s="618">
        <v>2013</v>
      </c>
      <c r="C13376" s="619" t="s">
        <v>1102</v>
      </c>
    </row>
    <row r="13377" spans="1:3" x14ac:dyDescent="0.15">
      <c r="A13377" s="618" t="s">
        <v>1122</v>
      </c>
      <c r="B13377" s="618">
        <v>2013</v>
      </c>
      <c r="C13377" s="619" t="s">
        <v>1102</v>
      </c>
    </row>
    <row r="13378" spans="1:3" x14ac:dyDescent="0.15">
      <c r="A13378" s="618" t="s">
        <v>1122</v>
      </c>
      <c r="B13378" s="618">
        <v>2013</v>
      </c>
      <c r="C13378" s="619" t="s">
        <v>424</v>
      </c>
    </row>
    <row r="13379" spans="1:3" x14ac:dyDescent="0.15">
      <c r="A13379" s="618" t="s">
        <v>1122</v>
      </c>
      <c r="B13379" s="618">
        <v>2013</v>
      </c>
      <c r="C13379" s="619" t="s">
        <v>424</v>
      </c>
    </row>
    <row r="13380" spans="1:3" x14ac:dyDescent="0.15">
      <c r="A13380" s="618" t="s">
        <v>1122</v>
      </c>
      <c r="B13380" s="618">
        <v>2013</v>
      </c>
      <c r="C13380" s="619" t="s">
        <v>424</v>
      </c>
    </row>
    <row r="13381" spans="1:3" x14ac:dyDescent="0.15">
      <c r="A13381" s="618" t="s">
        <v>1122</v>
      </c>
      <c r="B13381" s="618">
        <v>2013</v>
      </c>
      <c r="C13381" s="619" t="s">
        <v>1109</v>
      </c>
    </row>
    <row r="13382" spans="1:3" x14ac:dyDescent="0.15">
      <c r="A13382" s="618" t="s">
        <v>1122</v>
      </c>
      <c r="B13382" s="618">
        <v>2013</v>
      </c>
      <c r="C13382" s="619" t="s">
        <v>1080</v>
      </c>
    </row>
    <row r="13383" spans="1:3" x14ac:dyDescent="0.15">
      <c r="A13383" s="618" t="s">
        <v>1122</v>
      </c>
      <c r="B13383" s="618">
        <v>2013</v>
      </c>
      <c r="C13383" s="619" t="s">
        <v>424</v>
      </c>
    </row>
    <row r="13384" spans="1:3" x14ac:dyDescent="0.15">
      <c r="A13384" s="618" t="s">
        <v>1122</v>
      </c>
      <c r="B13384" s="618">
        <v>2013</v>
      </c>
      <c r="C13384" s="619" t="s">
        <v>424</v>
      </c>
    </row>
    <row r="13385" spans="1:3" x14ac:dyDescent="0.15">
      <c r="A13385" s="619" t="s">
        <v>1122</v>
      </c>
      <c r="B13385" s="618">
        <v>2013</v>
      </c>
      <c r="C13385" s="619" t="s">
        <v>424</v>
      </c>
    </row>
    <row r="13386" spans="1:3" x14ac:dyDescent="0.15">
      <c r="A13386" s="619" t="s">
        <v>1122</v>
      </c>
      <c r="B13386" s="618">
        <v>2013</v>
      </c>
      <c r="C13386" s="619" t="s">
        <v>424</v>
      </c>
    </row>
    <row r="13387" spans="1:3" x14ac:dyDescent="0.15">
      <c r="A13387" s="619" t="s">
        <v>1122</v>
      </c>
      <c r="B13387" s="618">
        <v>2013</v>
      </c>
      <c r="C13387" s="619" t="s">
        <v>424</v>
      </c>
    </row>
    <row r="13388" spans="1:3" x14ac:dyDescent="0.15">
      <c r="A13388" s="619" t="s">
        <v>1122</v>
      </c>
      <c r="B13388" s="618">
        <v>2013</v>
      </c>
      <c r="C13388" s="619" t="s">
        <v>424</v>
      </c>
    </row>
    <row r="13389" spans="1:3" x14ac:dyDescent="0.15">
      <c r="A13389" s="619" t="s">
        <v>1122</v>
      </c>
      <c r="B13389" s="618">
        <v>2013</v>
      </c>
      <c r="C13389" s="619" t="s">
        <v>437</v>
      </c>
    </row>
    <row r="13390" spans="1:3" x14ac:dyDescent="0.15">
      <c r="A13390" s="619" t="s">
        <v>1122</v>
      </c>
      <c r="B13390" s="618">
        <v>2013</v>
      </c>
      <c r="C13390" s="619" t="s">
        <v>424</v>
      </c>
    </row>
    <row r="13391" spans="1:3" x14ac:dyDescent="0.15">
      <c r="A13391" s="619" t="s">
        <v>1122</v>
      </c>
      <c r="B13391" s="618">
        <v>2013</v>
      </c>
      <c r="C13391" s="619" t="s">
        <v>424</v>
      </c>
    </row>
    <row r="13392" spans="1:3" x14ac:dyDescent="0.15">
      <c r="A13392" s="619" t="s">
        <v>1122</v>
      </c>
      <c r="B13392" s="618">
        <v>2013</v>
      </c>
      <c r="C13392" s="619" t="s">
        <v>424</v>
      </c>
    </row>
    <row r="13393" spans="1:3" x14ac:dyDescent="0.15">
      <c r="A13393" s="619" t="s">
        <v>1122</v>
      </c>
      <c r="B13393" s="618">
        <v>2013</v>
      </c>
      <c r="C13393" s="619" t="s">
        <v>1080</v>
      </c>
    </row>
    <row r="13394" spans="1:3" x14ac:dyDescent="0.15">
      <c r="A13394" s="619" t="s">
        <v>1122</v>
      </c>
      <c r="B13394" s="618">
        <v>2013</v>
      </c>
      <c r="C13394" s="619" t="s">
        <v>1102</v>
      </c>
    </row>
    <row r="13395" spans="1:3" x14ac:dyDescent="0.15">
      <c r="A13395" s="619" t="s">
        <v>1122</v>
      </c>
      <c r="B13395" s="618">
        <v>2013</v>
      </c>
      <c r="C13395" s="619" t="s">
        <v>424</v>
      </c>
    </row>
    <row r="13396" spans="1:3" x14ac:dyDescent="0.15">
      <c r="A13396" s="619" t="s">
        <v>1122</v>
      </c>
      <c r="B13396" s="618">
        <v>2013</v>
      </c>
      <c r="C13396" s="619" t="s">
        <v>424</v>
      </c>
    </row>
    <row r="13397" spans="1:3" x14ac:dyDescent="0.15">
      <c r="A13397" s="619" t="s">
        <v>1122</v>
      </c>
      <c r="B13397" s="618">
        <v>2013</v>
      </c>
      <c r="C13397" s="619" t="s">
        <v>424</v>
      </c>
    </row>
    <row r="13398" spans="1:3" x14ac:dyDescent="0.15">
      <c r="A13398" s="619" t="s">
        <v>1122</v>
      </c>
      <c r="B13398" s="618">
        <v>2013</v>
      </c>
      <c r="C13398" s="619" t="s">
        <v>424</v>
      </c>
    </row>
    <row r="13399" spans="1:3" x14ac:dyDescent="0.15">
      <c r="A13399" s="619" t="s">
        <v>1122</v>
      </c>
      <c r="B13399" s="618">
        <v>2013</v>
      </c>
      <c r="C13399" s="619" t="s">
        <v>424</v>
      </c>
    </row>
    <row r="13400" spans="1:3" x14ac:dyDescent="0.15">
      <c r="A13400" s="619" t="s">
        <v>1122</v>
      </c>
      <c r="B13400" s="618">
        <v>2013</v>
      </c>
      <c r="C13400" s="619" t="s">
        <v>424</v>
      </c>
    </row>
    <row r="13401" spans="1:3" x14ac:dyDescent="0.15">
      <c r="A13401" s="619" t="s">
        <v>1122</v>
      </c>
      <c r="B13401" s="618">
        <v>2013</v>
      </c>
      <c r="C13401" s="619" t="s">
        <v>437</v>
      </c>
    </row>
    <row r="13402" spans="1:3" x14ac:dyDescent="0.15">
      <c r="A13402" s="619" t="s">
        <v>1122</v>
      </c>
      <c r="B13402" s="618">
        <v>2013</v>
      </c>
      <c r="C13402" s="619" t="s">
        <v>424</v>
      </c>
    </row>
    <row r="13403" spans="1:3" x14ac:dyDescent="0.15">
      <c r="A13403" s="619" t="s">
        <v>1122</v>
      </c>
      <c r="B13403" s="618">
        <v>2013</v>
      </c>
      <c r="C13403" s="619" t="s">
        <v>424</v>
      </c>
    </row>
    <row r="13404" spans="1:3" x14ac:dyDescent="0.15">
      <c r="A13404" s="619" t="s">
        <v>1122</v>
      </c>
      <c r="B13404" s="618">
        <v>2013</v>
      </c>
      <c r="C13404" s="619" t="s">
        <v>424</v>
      </c>
    </row>
    <row r="13405" spans="1:3" x14ac:dyDescent="0.15">
      <c r="A13405" s="619" t="s">
        <v>1122</v>
      </c>
      <c r="B13405" s="618">
        <v>2013</v>
      </c>
      <c r="C13405" s="619" t="s">
        <v>424</v>
      </c>
    </row>
    <row r="13406" spans="1:3" x14ac:dyDescent="0.15">
      <c r="A13406" s="619" t="s">
        <v>1122</v>
      </c>
      <c r="B13406" s="618">
        <v>2013</v>
      </c>
      <c r="C13406" s="619" t="s">
        <v>424</v>
      </c>
    </row>
    <row r="13407" spans="1:3" x14ac:dyDescent="0.15">
      <c r="A13407" s="619" t="s">
        <v>1122</v>
      </c>
      <c r="B13407" s="618">
        <v>2013</v>
      </c>
      <c r="C13407" s="619" t="s">
        <v>424</v>
      </c>
    </row>
    <row r="13408" spans="1:3" x14ac:dyDescent="0.15">
      <c r="A13408" s="619" t="s">
        <v>1122</v>
      </c>
      <c r="B13408" s="618">
        <v>2013</v>
      </c>
      <c r="C13408" s="619" t="s">
        <v>424</v>
      </c>
    </row>
    <row r="13409" spans="1:3" x14ac:dyDescent="0.15">
      <c r="A13409" s="619" t="s">
        <v>1122</v>
      </c>
      <c r="B13409" s="618">
        <v>2013</v>
      </c>
      <c r="C13409" s="619" t="s">
        <v>424</v>
      </c>
    </row>
    <row r="13410" spans="1:3" x14ac:dyDescent="0.15">
      <c r="A13410" s="619" t="s">
        <v>1122</v>
      </c>
      <c r="B13410" s="618">
        <v>2013</v>
      </c>
      <c r="C13410" s="619" t="s">
        <v>424</v>
      </c>
    </row>
    <row r="13411" spans="1:3" x14ac:dyDescent="0.15">
      <c r="A13411" s="619" t="s">
        <v>1122</v>
      </c>
      <c r="B13411" s="618">
        <v>2013</v>
      </c>
      <c r="C13411" s="619" t="s">
        <v>1104</v>
      </c>
    </row>
    <row r="13412" spans="1:3" x14ac:dyDescent="0.15">
      <c r="A13412" s="619" t="s">
        <v>1122</v>
      </c>
      <c r="B13412" s="618">
        <v>2013</v>
      </c>
      <c r="C13412" s="619" t="s">
        <v>1104</v>
      </c>
    </row>
    <row r="13413" spans="1:3" x14ac:dyDescent="0.15">
      <c r="A13413" s="619" t="s">
        <v>1122</v>
      </c>
      <c r="B13413" s="618">
        <v>2013</v>
      </c>
      <c r="C13413" s="619" t="s">
        <v>424</v>
      </c>
    </row>
    <row r="13414" spans="1:3" x14ac:dyDescent="0.15">
      <c r="A13414" s="619" t="s">
        <v>1122</v>
      </c>
      <c r="B13414" s="618">
        <v>2013</v>
      </c>
      <c r="C13414" s="619" t="s">
        <v>455</v>
      </c>
    </row>
    <row r="13415" spans="1:3" x14ac:dyDescent="0.15">
      <c r="A13415" s="618" t="s">
        <v>1122</v>
      </c>
      <c r="B13415" s="618">
        <v>2013</v>
      </c>
      <c r="C13415" s="619" t="s">
        <v>424</v>
      </c>
    </row>
    <row r="13416" spans="1:3" x14ac:dyDescent="0.15">
      <c r="A13416" s="618" t="s">
        <v>1122</v>
      </c>
      <c r="B13416" s="618">
        <v>2013</v>
      </c>
      <c r="C13416" s="619" t="s">
        <v>1102</v>
      </c>
    </row>
    <row r="13417" spans="1:3" x14ac:dyDescent="0.15">
      <c r="A13417" s="619" t="s">
        <v>1122</v>
      </c>
      <c r="B13417" s="618">
        <v>2013</v>
      </c>
      <c r="C13417" s="619" t="s">
        <v>1102</v>
      </c>
    </row>
    <row r="13418" spans="1:3" x14ac:dyDescent="0.15">
      <c r="A13418" s="619" t="s">
        <v>1122</v>
      </c>
      <c r="B13418" s="618">
        <v>2013</v>
      </c>
      <c r="C13418" s="619" t="s">
        <v>424</v>
      </c>
    </row>
    <row r="13419" spans="1:3" x14ac:dyDescent="0.15">
      <c r="A13419" s="619" t="s">
        <v>1122</v>
      </c>
      <c r="B13419" s="618">
        <v>2013</v>
      </c>
      <c r="C13419" s="619" t="s">
        <v>424</v>
      </c>
    </row>
    <row r="13420" spans="1:3" x14ac:dyDescent="0.15">
      <c r="A13420" s="618" t="s">
        <v>1122</v>
      </c>
      <c r="B13420" s="618">
        <v>2013</v>
      </c>
      <c r="C13420" s="619" t="s">
        <v>424</v>
      </c>
    </row>
    <row r="13421" spans="1:3" x14ac:dyDescent="0.15">
      <c r="A13421" s="619" t="s">
        <v>1122</v>
      </c>
      <c r="B13421" s="618">
        <v>2013</v>
      </c>
      <c r="C13421" s="619" t="s">
        <v>424</v>
      </c>
    </row>
    <row r="13422" spans="1:3" x14ac:dyDescent="0.15">
      <c r="A13422" s="618" t="s">
        <v>1122</v>
      </c>
      <c r="B13422" s="618">
        <v>2013</v>
      </c>
      <c r="C13422" s="619" t="s">
        <v>1107</v>
      </c>
    </row>
    <row r="13423" spans="1:3" x14ac:dyDescent="0.15">
      <c r="A13423" s="618" t="s">
        <v>1122</v>
      </c>
      <c r="B13423" s="618">
        <v>2013</v>
      </c>
      <c r="C13423" s="619" t="s">
        <v>1107</v>
      </c>
    </row>
    <row r="13424" spans="1:3" x14ac:dyDescent="0.15">
      <c r="A13424" s="618" t="s">
        <v>1122</v>
      </c>
      <c r="B13424" s="618">
        <v>2013</v>
      </c>
      <c r="C13424" s="619" t="s">
        <v>1107</v>
      </c>
    </row>
    <row r="13425" spans="1:3" x14ac:dyDescent="0.15">
      <c r="A13425" s="618" t="s">
        <v>1122</v>
      </c>
      <c r="B13425" s="618">
        <v>2013</v>
      </c>
      <c r="C13425" s="619" t="s">
        <v>1107</v>
      </c>
    </row>
    <row r="13426" spans="1:3" x14ac:dyDescent="0.15">
      <c r="A13426" s="618" t="s">
        <v>1122</v>
      </c>
      <c r="B13426" s="618">
        <v>2013</v>
      </c>
      <c r="C13426" s="619" t="s">
        <v>424</v>
      </c>
    </row>
    <row r="13427" spans="1:3" x14ac:dyDescent="0.15">
      <c r="A13427" s="618" t="s">
        <v>1122</v>
      </c>
      <c r="B13427" s="618">
        <v>2013</v>
      </c>
      <c r="C13427" s="619" t="s">
        <v>424</v>
      </c>
    </row>
    <row r="13428" spans="1:3" x14ac:dyDescent="0.15">
      <c r="A13428" s="618" t="s">
        <v>1122</v>
      </c>
      <c r="B13428" s="618">
        <v>2013</v>
      </c>
      <c r="C13428" s="619" t="s">
        <v>437</v>
      </c>
    </row>
    <row r="13429" spans="1:3" x14ac:dyDescent="0.15">
      <c r="A13429" s="618" t="s">
        <v>1122</v>
      </c>
      <c r="B13429" s="618">
        <v>2013</v>
      </c>
      <c r="C13429" s="619" t="s">
        <v>424</v>
      </c>
    </row>
    <row r="13430" spans="1:3" x14ac:dyDescent="0.15">
      <c r="A13430" s="618" t="s">
        <v>1122</v>
      </c>
      <c r="B13430" s="618">
        <v>2013</v>
      </c>
      <c r="C13430" s="619" t="s">
        <v>424</v>
      </c>
    </row>
    <row r="13431" spans="1:3" x14ac:dyDescent="0.15">
      <c r="A13431" s="618" t="s">
        <v>1122</v>
      </c>
      <c r="B13431" s="618">
        <v>2013</v>
      </c>
      <c r="C13431" s="619" t="s">
        <v>1080</v>
      </c>
    </row>
    <row r="13432" spans="1:3" x14ac:dyDescent="0.15">
      <c r="A13432" s="618" t="s">
        <v>1122</v>
      </c>
      <c r="B13432" s="618">
        <v>2013</v>
      </c>
      <c r="C13432" s="619" t="s">
        <v>437</v>
      </c>
    </row>
    <row r="13433" spans="1:3" x14ac:dyDescent="0.15">
      <c r="A13433" s="618" t="s">
        <v>1122</v>
      </c>
      <c r="B13433" s="618">
        <v>2013</v>
      </c>
      <c r="C13433" s="619" t="s">
        <v>424</v>
      </c>
    </row>
    <row r="13434" spans="1:3" x14ac:dyDescent="0.15">
      <c r="A13434" s="619" t="s">
        <v>1122</v>
      </c>
      <c r="B13434" s="618">
        <v>2013</v>
      </c>
      <c r="C13434" s="619" t="s">
        <v>437</v>
      </c>
    </row>
    <row r="13435" spans="1:3" x14ac:dyDescent="0.15">
      <c r="A13435" s="618" t="s">
        <v>1122</v>
      </c>
      <c r="B13435" s="618">
        <v>2013</v>
      </c>
      <c r="C13435" s="619" t="s">
        <v>424</v>
      </c>
    </row>
    <row r="13436" spans="1:3" x14ac:dyDescent="0.15">
      <c r="A13436" s="618" t="s">
        <v>1122</v>
      </c>
      <c r="B13436" s="618">
        <v>2013</v>
      </c>
      <c r="C13436" s="619" t="s">
        <v>424</v>
      </c>
    </row>
    <row r="13437" spans="1:3" x14ac:dyDescent="0.15">
      <c r="A13437" s="618" t="s">
        <v>1122</v>
      </c>
      <c r="B13437" s="618">
        <v>2013</v>
      </c>
      <c r="C13437" s="619" t="s">
        <v>437</v>
      </c>
    </row>
    <row r="13438" spans="1:3" x14ac:dyDescent="0.15">
      <c r="A13438" s="618" t="s">
        <v>1122</v>
      </c>
      <c r="B13438" s="618">
        <v>2013</v>
      </c>
      <c r="C13438" s="619" t="s">
        <v>455</v>
      </c>
    </row>
    <row r="13439" spans="1:3" x14ac:dyDescent="0.15">
      <c r="A13439" s="618" t="s">
        <v>1122</v>
      </c>
      <c r="B13439" s="618">
        <v>2013</v>
      </c>
      <c r="C13439" s="619" t="s">
        <v>1102</v>
      </c>
    </row>
    <row r="13440" spans="1:3" x14ac:dyDescent="0.15">
      <c r="A13440" s="618" t="s">
        <v>1122</v>
      </c>
      <c r="B13440" s="618">
        <v>2013</v>
      </c>
      <c r="C13440" s="619" t="s">
        <v>424</v>
      </c>
    </row>
    <row r="13441" spans="1:3" x14ac:dyDescent="0.15">
      <c r="A13441" s="618" t="s">
        <v>1122</v>
      </c>
      <c r="B13441" s="618">
        <v>2013</v>
      </c>
      <c r="C13441" s="619" t="s">
        <v>424</v>
      </c>
    </row>
    <row r="13442" spans="1:3" x14ac:dyDescent="0.15">
      <c r="A13442" s="618" t="s">
        <v>1122</v>
      </c>
      <c r="B13442" s="618">
        <v>2013</v>
      </c>
      <c r="C13442" s="619" t="s">
        <v>424</v>
      </c>
    </row>
    <row r="13443" spans="1:3" x14ac:dyDescent="0.15">
      <c r="A13443" s="618" t="s">
        <v>1122</v>
      </c>
      <c r="B13443" s="618">
        <v>2013</v>
      </c>
      <c r="C13443" s="619" t="s">
        <v>424</v>
      </c>
    </row>
    <row r="13444" spans="1:3" x14ac:dyDescent="0.15">
      <c r="A13444" s="618" t="s">
        <v>1122</v>
      </c>
      <c r="B13444" s="618">
        <v>2013</v>
      </c>
      <c r="C13444" s="619" t="s">
        <v>424</v>
      </c>
    </row>
    <row r="13445" spans="1:3" x14ac:dyDescent="0.15">
      <c r="A13445" s="618" t="s">
        <v>1122</v>
      </c>
      <c r="B13445" s="618">
        <v>2013</v>
      </c>
      <c r="C13445" s="619" t="s">
        <v>424</v>
      </c>
    </row>
    <row r="13446" spans="1:3" x14ac:dyDescent="0.15">
      <c r="A13446" s="618" t="s">
        <v>1122</v>
      </c>
      <c r="B13446" s="618">
        <v>2013</v>
      </c>
      <c r="C13446" s="619" t="s">
        <v>1080</v>
      </c>
    </row>
    <row r="13447" spans="1:3" x14ac:dyDescent="0.15">
      <c r="A13447" s="618" t="s">
        <v>1122</v>
      </c>
      <c r="B13447" s="618">
        <v>2013</v>
      </c>
      <c r="C13447" s="619" t="s">
        <v>437</v>
      </c>
    </row>
    <row r="13448" spans="1:3" x14ac:dyDescent="0.15">
      <c r="A13448" s="618" t="s">
        <v>1122</v>
      </c>
      <c r="B13448" s="618">
        <v>2013</v>
      </c>
      <c r="C13448" s="619" t="s">
        <v>1107</v>
      </c>
    </row>
    <row r="13449" spans="1:3" x14ac:dyDescent="0.15">
      <c r="A13449" s="618" t="s">
        <v>1122</v>
      </c>
      <c r="B13449" s="618">
        <v>2013</v>
      </c>
      <c r="C13449" s="619" t="s">
        <v>1080</v>
      </c>
    </row>
    <row r="13450" spans="1:3" x14ac:dyDescent="0.15">
      <c r="A13450" s="618" t="s">
        <v>1122</v>
      </c>
      <c r="B13450" s="618">
        <v>2013</v>
      </c>
      <c r="C13450" s="619" t="s">
        <v>437</v>
      </c>
    </row>
    <row r="13451" spans="1:3" x14ac:dyDescent="0.15">
      <c r="A13451" s="618" t="s">
        <v>1122</v>
      </c>
      <c r="B13451" s="618">
        <v>2013</v>
      </c>
      <c r="C13451" s="619" t="s">
        <v>424</v>
      </c>
    </row>
    <row r="13452" spans="1:3" x14ac:dyDescent="0.15">
      <c r="A13452" s="618" t="s">
        <v>1122</v>
      </c>
      <c r="B13452" s="618">
        <v>2013</v>
      </c>
      <c r="C13452" s="619" t="s">
        <v>1080</v>
      </c>
    </row>
    <row r="13453" spans="1:3" x14ac:dyDescent="0.15">
      <c r="A13453" s="618" t="s">
        <v>1122</v>
      </c>
      <c r="B13453" s="618">
        <v>2013</v>
      </c>
      <c r="C13453" s="619" t="s">
        <v>437</v>
      </c>
    </row>
    <row r="13454" spans="1:3" x14ac:dyDescent="0.15">
      <c r="A13454" s="618" t="s">
        <v>1122</v>
      </c>
      <c r="B13454" s="618">
        <v>2013</v>
      </c>
      <c r="C13454" s="619" t="s">
        <v>424</v>
      </c>
    </row>
    <row r="13455" spans="1:3" x14ac:dyDescent="0.15">
      <c r="A13455" s="618" t="s">
        <v>1122</v>
      </c>
      <c r="B13455" s="618">
        <v>2013</v>
      </c>
      <c r="C13455" s="619" t="s">
        <v>437</v>
      </c>
    </row>
    <row r="13456" spans="1:3" x14ac:dyDescent="0.15">
      <c r="A13456" s="618" t="s">
        <v>1122</v>
      </c>
      <c r="B13456" s="618">
        <v>2013</v>
      </c>
      <c r="C13456" s="619" t="s">
        <v>424</v>
      </c>
    </row>
    <row r="13457" spans="1:3" x14ac:dyDescent="0.15">
      <c r="A13457" s="618" t="s">
        <v>1122</v>
      </c>
      <c r="B13457" s="618">
        <v>2013</v>
      </c>
      <c r="C13457" s="619" t="s">
        <v>424</v>
      </c>
    </row>
    <row r="13458" spans="1:3" x14ac:dyDescent="0.15">
      <c r="A13458" s="618" t="s">
        <v>1122</v>
      </c>
      <c r="B13458" s="618">
        <v>2013</v>
      </c>
      <c r="C13458" s="619" t="s">
        <v>424</v>
      </c>
    </row>
    <row r="13459" spans="1:3" x14ac:dyDescent="0.15">
      <c r="A13459" s="618" t="s">
        <v>1122</v>
      </c>
      <c r="B13459" s="618">
        <v>2013</v>
      </c>
      <c r="C13459" s="619" t="s">
        <v>424</v>
      </c>
    </row>
    <row r="13460" spans="1:3" x14ac:dyDescent="0.15">
      <c r="A13460" s="618" t="s">
        <v>1122</v>
      </c>
      <c r="B13460" s="618">
        <v>2013</v>
      </c>
      <c r="C13460" s="619" t="s">
        <v>437</v>
      </c>
    </row>
    <row r="13461" spans="1:3" x14ac:dyDescent="0.15">
      <c r="A13461" s="618" t="s">
        <v>1122</v>
      </c>
      <c r="B13461" s="618">
        <v>2013</v>
      </c>
      <c r="C13461" s="619" t="s">
        <v>424</v>
      </c>
    </row>
    <row r="13462" spans="1:3" x14ac:dyDescent="0.15">
      <c r="A13462" s="618" t="s">
        <v>1122</v>
      </c>
      <c r="B13462" s="618">
        <v>2013</v>
      </c>
      <c r="C13462" s="619" t="s">
        <v>424</v>
      </c>
    </row>
    <row r="13463" spans="1:3" x14ac:dyDescent="0.15">
      <c r="A13463" s="618" t="s">
        <v>1122</v>
      </c>
      <c r="B13463" s="618">
        <v>2013</v>
      </c>
      <c r="C13463" s="619" t="s">
        <v>424</v>
      </c>
    </row>
    <row r="13464" spans="1:3" x14ac:dyDescent="0.15">
      <c r="A13464" s="618" t="s">
        <v>1122</v>
      </c>
      <c r="B13464" s="618">
        <v>2013</v>
      </c>
      <c r="C13464" s="619" t="s">
        <v>437</v>
      </c>
    </row>
    <row r="13465" spans="1:3" x14ac:dyDescent="0.15">
      <c r="A13465" s="618" t="s">
        <v>1122</v>
      </c>
      <c r="B13465" s="618">
        <v>2013</v>
      </c>
      <c r="C13465" s="619" t="s">
        <v>1102</v>
      </c>
    </row>
    <row r="13466" spans="1:3" x14ac:dyDescent="0.15">
      <c r="A13466" s="618" t="s">
        <v>1122</v>
      </c>
      <c r="B13466" s="618">
        <v>2013</v>
      </c>
      <c r="C13466" s="619" t="s">
        <v>437</v>
      </c>
    </row>
    <row r="13467" spans="1:3" x14ac:dyDescent="0.15">
      <c r="A13467" s="618" t="s">
        <v>1122</v>
      </c>
      <c r="B13467" s="618">
        <v>2013</v>
      </c>
      <c r="C13467" s="619" t="s">
        <v>1102</v>
      </c>
    </row>
    <row r="13468" spans="1:3" x14ac:dyDescent="0.15">
      <c r="A13468" s="618" t="s">
        <v>1122</v>
      </c>
      <c r="B13468" s="618">
        <v>2013</v>
      </c>
      <c r="C13468" s="619" t="s">
        <v>424</v>
      </c>
    </row>
    <row r="13469" spans="1:3" x14ac:dyDescent="0.15">
      <c r="A13469" s="618" t="s">
        <v>1122</v>
      </c>
      <c r="B13469" s="618">
        <v>2013</v>
      </c>
      <c r="C13469" s="619" t="s">
        <v>424</v>
      </c>
    </row>
    <row r="13470" spans="1:3" x14ac:dyDescent="0.15">
      <c r="A13470" s="618" t="s">
        <v>1122</v>
      </c>
      <c r="B13470" s="618">
        <v>2013</v>
      </c>
      <c r="C13470" s="619" t="s">
        <v>424</v>
      </c>
    </row>
    <row r="13471" spans="1:3" x14ac:dyDescent="0.15">
      <c r="A13471" s="618" t="s">
        <v>1122</v>
      </c>
      <c r="B13471" s="618">
        <v>2013</v>
      </c>
      <c r="C13471" s="619" t="s">
        <v>1102</v>
      </c>
    </row>
    <row r="13472" spans="1:3" x14ac:dyDescent="0.15">
      <c r="A13472" s="618" t="s">
        <v>1122</v>
      </c>
      <c r="B13472" s="618">
        <v>2013</v>
      </c>
      <c r="C13472" s="619" t="s">
        <v>424</v>
      </c>
    </row>
    <row r="13473" spans="1:3" x14ac:dyDescent="0.15">
      <c r="A13473" s="618" t="s">
        <v>1122</v>
      </c>
      <c r="B13473" s="618">
        <v>2013</v>
      </c>
      <c r="C13473" s="619" t="s">
        <v>1107</v>
      </c>
    </row>
    <row r="13474" spans="1:3" x14ac:dyDescent="0.15">
      <c r="A13474" s="618" t="s">
        <v>1122</v>
      </c>
      <c r="B13474" s="618">
        <v>2013</v>
      </c>
      <c r="C13474" s="619" t="s">
        <v>1080</v>
      </c>
    </row>
    <row r="13475" spans="1:3" x14ac:dyDescent="0.15">
      <c r="A13475" s="619" t="s">
        <v>1122</v>
      </c>
      <c r="B13475" s="618">
        <v>2013</v>
      </c>
      <c r="C13475" s="619" t="s">
        <v>1080</v>
      </c>
    </row>
    <row r="13476" spans="1:3" x14ac:dyDescent="0.15">
      <c r="A13476" s="618" t="s">
        <v>1122</v>
      </c>
      <c r="B13476" s="618">
        <v>2013</v>
      </c>
      <c r="C13476" s="619" t="s">
        <v>424</v>
      </c>
    </row>
    <row r="13477" spans="1:3" x14ac:dyDescent="0.15">
      <c r="A13477" s="618" t="s">
        <v>1122</v>
      </c>
      <c r="B13477" s="618">
        <v>2013</v>
      </c>
      <c r="C13477" s="619" t="s">
        <v>437</v>
      </c>
    </row>
    <row r="13478" spans="1:3" x14ac:dyDescent="0.15">
      <c r="A13478" s="618" t="s">
        <v>1122</v>
      </c>
      <c r="B13478" s="618">
        <v>2013</v>
      </c>
      <c r="C13478" s="619" t="s">
        <v>1113</v>
      </c>
    </row>
    <row r="13479" spans="1:3" x14ac:dyDescent="0.15">
      <c r="A13479" s="618" t="s">
        <v>1122</v>
      </c>
      <c r="B13479" s="618">
        <v>2013</v>
      </c>
      <c r="C13479" s="619" t="s">
        <v>437</v>
      </c>
    </row>
    <row r="13480" spans="1:3" x14ac:dyDescent="0.15">
      <c r="A13480" s="618" t="s">
        <v>1122</v>
      </c>
      <c r="B13480" s="618">
        <v>2013</v>
      </c>
      <c r="C13480" s="619" t="s">
        <v>424</v>
      </c>
    </row>
    <row r="13481" spans="1:3" x14ac:dyDescent="0.15">
      <c r="A13481" s="618" t="s">
        <v>1122</v>
      </c>
      <c r="B13481" s="618">
        <v>2013</v>
      </c>
      <c r="C13481" s="619" t="s">
        <v>437</v>
      </c>
    </row>
    <row r="13482" spans="1:3" x14ac:dyDescent="0.15">
      <c r="A13482" s="618" t="s">
        <v>1122</v>
      </c>
      <c r="B13482" s="618">
        <v>2013</v>
      </c>
      <c r="C13482" s="619" t="s">
        <v>424</v>
      </c>
    </row>
    <row r="13483" spans="1:3" x14ac:dyDescent="0.15">
      <c r="A13483" s="618" t="s">
        <v>1122</v>
      </c>
      <c r="B13483" s="618">
        <v>2013</v>
      </c>
      <c r="C13483" s="619" t="s">
        <v>437</v>
      </c>
    </row>
    <row r="13484" spans="1:3" x14ac:dyDescent="0.15">
      <c r="A13484" s="618" t="s">
        <v>1122</v>
      </c>
      <c r="B13484" s="618">
        <v>2013</v>
      </c>
      <c r="C13484" s="619" t="s">
        <v>424</v>
      </c>
    </row>
    <row r="13485" spans="1:3" x14ac:dyDescent="0.15">
      <c r="A13485" s="618" t="s">
        <v>1122</v>
      </c>
      <c r="B13485" s="618">
        <v>2013</v>
      </c>
      <c r="C13485" s="619" t="s">
        <v>1102</v>
      </c>
    </row>
    <row r="13486" spans="1:3" x14ac:dyDescent="0.15">
      <c r="A13486" s="618" t="s">
        <v>1122</v>
      </c>
      <c r="B13486" s="618">
        <v>2013</v>
      </c>
      <c r="C13486" s="619" t="s">
        <v>1102</v>
      </c>
    </row>
    <row r="13487" spans="1:3" x14ac:dyDescent="0.15">
      <c r="A13487" s="618" t="s">
        <v>1122</v>
      </c>
      <c r="B13487" s="618">
        <v>2013</v>
      </c>
      <c r="C13487" s="619" t="s">
        <v>424</v>
      </c>
    </row>
    <row r="13488" spans="1:3" x14ac:dyDescent="0.15">
      <c r="A13488" s="618" t="s">
        <v>1122</v>
      </c>
      <c r="B13488" s="618">
        <v>2013</v>
      </c>
      <c r="C13488" s="619" t="s">
        <v>424</v>
      </c>
    </row>
    <row r="13489" spans="1:3" x14ac:dyDescent="0.15">
      <c r="A13489" s="618" t="s">
        <v>1122</v>
      </c>
      <c r="B13489" s="618">
        <v>2013</v>
      </c>
      <c r="C13489" s="619" t="s">
        <v>424</v>
      </c>
    </row>
    <row r="13490" spans="1:3" x14ac:dyDescent="0.15">
      <c r="A13490" s="618" t="s">
        <v>1122</v>
      </c>
      <c r="B13490" s="618">
        <v>2013</v>
      </c>
      <c r="C13490" s="619" t="s">
        <v>424</v>
      </c>
    </row>
    <row r="13491" spans="1:3" x14ac:dyDescent="0.15">
      <c r="A13491" s="618" t="s">
        <v>1122</v>
      </c>
      <c r="B13491" s="618">
        <v>2013</v>
      </c>
      <c r="C13491" s="619" t="s">
        <v>424</v>
      </c>
    </row>
    <row r="13492" spans="1:3" x14ac:dyDescent="0.15">
      <c r="A13492" s="618" t="s">
        <v>1122</v>
      </c>
      <c r="B13492" s="618">
        <v>2013</v>
      </c>
      <c r="C13492" s="619" t="s">
        <v>424</v>
      </c>
    </row>
    <row r="13493" spans="1:3" x14ac:dyDescent="0.15">
      <c r="A13493" s="618" t="s">
        <v>1122</v>
      </c>
      <c r="B13493" s="618">
        <v>2013</v>
      </c>
      <c r="C13493" s="619" t="s">
        <v>1080</v>
      </c>
    </row>
    <row r="13494" spans="1:3" x14ac:dyDescent="0.15">
      <c r="A13494" s="618" t="s">
        <v>1122</v>
      </c>
      <c r="B13494" s="618">
        <v>2013</v>
      </c>
      <c r="C13494" s="619" t="s">
        <v>1102</v>
      </c>
    </row>
    <row r="13495" spans="1:3" x14ac:dyDescent="0.15">
      <c r="A13495" s="618" t="s">
        <v>1122</v>
      </c>
      <c r="B13495" s="618">
        <v>2013</v>
      </c>
      <c r="C13495" s="619" t="s">
        <v>1102</v>
      </c>
    </row>
    <row r="13496" spans="1:3" x14ac:dyDescent="0.15">
      <c r="A13496" s="618" t="s">
        <v>1122</v>
      </c>
      <c r="B13496" s="618">
        <v>2013</v>
      </c>
      <c r="C13496" s="619" t="s">
        <v>424</v>
      </c>
    </row>
    <row r="13497" spans="1:3" x14ac:dyDescent="0.15">
      <c r="A13497" s="618" t="s">
        <v>1122</v>
      </c>
      <c r="B13497" s="618">
        <v>2013</v>
      </c>
      <c r="C13497" s="619" t="s">
        <v>437</v>
      </c>
    </row>
    <row r="13498" spans="1:3" x14ac:dyDescent="0.15">
      <c r="A13498" s="618" t="s">
        <v>1122</v>
      </c>
      <c r="B13498" s="618">
        <v>2013</v>
      </c>
      <c r="C13498" s="619" t="s">
        <v>424</v>
      </c>
    </row>
    <row r="13499" spans="1:3" x14ac:dyDescent="0.15">
      <c r="A13499" s="618" t="s">
        <v>1122</v>
      </c>
      <c r="B13499" s="618">
        <v>2013</v>
      </c>
      <c r="C13499" s="619" t="s">
        <v>437</v>
      </c>
    </row>
    <row r="13500" spans="1:3" x14ac:dyDescent="0.15">
      <c r="A13500" s="618" t="s">
        <v>1122</v>
      </c>
      <c r="B13500" s="618">
        <v>2013</v>
      </c>
      <c r="C13500" s="619" t="s">
        <v>1080</v>
      </c>
    </row>
    <row r="13501" spans="1:3" x14ac:dyDescent="0.15">
      <c r="A13501" s="618" t="s">
        <v>1122</v>
      </c>
      <c r="B13501" s="618">
        <v>2013</v>
      </c>
      <c r="C13501" s="619" t="s">
        <v>424</v>
      </c>
    </row>
    <row r="13502" spans="1:3" x14ac:dyDescent="0.15">
      <c r="A13502" s="618" t="s">
        <v>1122</v>
      </c>
      <c r="B13502" s="618">
        <v>2013</v>
      </c>
      <c r="C13502" s="619" t="s">
        <v>424</v>
      </c>
    </row>
    <row r="13503" spans="1:3" x14ac:dyDescent="0.15">
      <c r="A13503" s="618" t="s">
        <v>1122</v>
      </c>
      <c r="B13503" s="618">
        <v>2013</v>
      </c>
      <c r="C13503" s="619" t="s">
        <v>424</v>
      </c>
    </row>
    <row r="13504" spans="1:3" x14ac:dyDescent="0.15">
      <c r="A13504" s="618" t="s">
        <v>1122</v>
      </c>
      <c r="B13504" s="618">
        <v>2013</v>
      </c>
      <c r="C13504" s="619" t="s">
        <v>1080</v>
      </c>
    </row>
    <row r="13505" spans="1:3" x14ac:dyDescent="0.15">
      <c r="A13505" s="618" t="s">
        <v>1122</v>
      </c>
      <c r="B13505" s="618">
        <v>2013</v>
      </c>
      <c r="C13505" s="619" t="s">
        <v>424</v>
      </c>
    </row>
    <row r="13506" spans="1:3" x14ac:dyDescent="0.15">
      <c r="A13506" s="618" t="s">
        <v>1122</v>
      </c>
      <c r="B13506" s="618">
        <v>2013</v>
      </c>
      <c r="C13506" s="619" t="s">
        <v>424</v>
      </c>
    </row>
    <row r="13507" spans="1:3" x14ac:dyDescent="0.15">
      <c r="A13507" s="618" t="s">
        <v>1122</v>
      </c>
      <c r="B13507" s="618">
        <v>2013</v>
      </c>
      <c r="C13507" s="619" t="s">
        <v>424</v>
      </c>
    </row>
    <row r="13508" spans="1:3" x14ac:dyDescent="0.15">
      <c r="A13508" s="618" t="s">
        <v>1122</v>
      </c>
      <c r="B13508" s="618">
        <v>2013</v>
      </c>
      <c r="C13508" s="619" t="s">
        <v>1080</v>
      </c>
    </row>
    <row r="13509" spans="1:3" x14ac:dyDescent="0.15">
      <c r="A13509" s="618" t="s">
        <v>1122</v>
      </c>
      <c r="B13509" s="618">
        <v>2013</v>
      </c>
      <c r="C13509" s="619" t="s">
        <v>1101</v>
      </c>
    </row>
    <row r="13510" spans="1:3" x14ac:dyDescent="0.15">
      <c r="A13510" s="618" t="s">
        <v>1122</v>
      </c>
      <c r="B13510" s="618">
        <v>2013</v>
      </c>
      <c r="C13510" s="619" t="s">
        <v>1080</v>
      </c>
    </row>
    <row r="13511" spans="1:3" x14ac:dyDescent="0.15">
      <c r="A13511" s="618" t="s">
        <v>1122</v>
      </c>
      <c r="B13511" s="618">
        <v>2013</v>
      </c>
      <c r="C13511" s="619" t="s">
        <v>424</v>
      </c>
    </row>
    <row r="13512" spans="1:3" x14ac:dyDescent="0.15">
      <c r="A13512" s="618" t="s">
        <v>1122</v>
      </c>
      <c r="B13512" s="618">
        <v>2013</v>
      </c>
      <c r="C13512" s="619" t="s">
        <v>424</v>
      </c>
    </row>
    <row r="13513" spans="1:3" x14ac:dyDescent="0.15">
      <c r="A13513" s="618" t="s">
        <v>1122</v>
      </c>
      <c r="B13513" s="618">
        <v>2013</v>
      </c>
      <c r="C13513" s="619" t="s">
        <v>424</v>
      </c>
    </row>
    <row r="13514" spans="1:3" x14ac:dyDescent="0.15">
      <c r="A13514" s="618" t="s">
        <v>1122</v>
      </c>
      <c r="B13514" s="618">
        <v>2013</v>
      </c>
      <c r="C13514" s="619" t="s">
        <v>424</v>
      </c>
    </row>
    <row r="13515" spans="1:3" x14ac:dyDescent="0.15">
      <c r="A13515" s="618" t="s">
        <v>1122</v>
      </c>
      <c r="B13515" s="618">
        <v>2013</v>
      </c>
      <c r="C13515" s="619" t="s">
        <v>437</v>
      </c>
    </row>
    <row r="13516" spans="1:3" x14ac:dyDescent="0.15">
      <c r="A13516" s="618" t="s">
        <v>1122</v>
      </c>
      <c r="B13516" s="618">
        <v>2013</v>
      </c>
      <c r="C13516" s="619" t="s">
        <v>1080</v>
      </c>
    </row>
    <row r="13517" spans="1:3" x14ac:dyDescent="0.15">
      <c r="A13517" s="618" t="s">
        <v>1122</v>
      </c>
      <c r="B13517" s="618">
        <v>2013</v>
      </c>
      <c r="C13517" s="619" t="s">
        <v>424</v>
      </c>
    </row>
    <row r="13518" spans="1:3" x14ac:dyDescent="0.15">
      <c r="A13518" s="618" t="s">
        <v>1122</v>
      </c>
      <c r="B13518" s="618">
        <v>2013</v>
      </c>
      <c r="C13518" s="619" t="s">
        <v>437</v>
      </c>
    </row>
    <row r="13519" spans="1:3" x14ac:dyDescent="0.15">
      <c r="A13519" s="618" t="s">
        <v>1122</v>
      </c>
      <c r="B13519" s="618">
        <v>2013</v>
      </c>
      <c r="C13519" s="619" t="s">
        <v>424</v>
      </c>
    </row>
    <row r="13520" spans="1:3" x14ac:dyDescent="0.15">
      <c r="A13520" s="618" t="s">
        <v>1122</v>
      </c>
      <c r="B13520" s="618">
        <v>2013</v>
      </c>
      <c r="C13520" s="619" t="s">
        <v>424</v>
      </c>
    </row>
    <row r="13521" spans="1:3" x14ac:dyDescent="0.15">
      <c r="A13521" s="618" t="s">
        <v>1122</v>
      </c>
      <c r="B13521" s="618">
        <v>2013</v>
      </c>
      <c r="C13521" s="619" t="s">
        <v>1104</v>
      </c>
    </row>
    <row r="13522" spans="1:3" x14ac:dyDescent="0.15">
      <c r="A13522" s="618" t="s">
        <v>1122</v>
      </c>
      <c r="B13522" s="618">
        <v>2013</v>
      </c>
      <c r="C13522" s="619" t="s">
        <v>1102</v>
      </c>
    </row>
    <row r="13523" spans="1:3" x14ac:dyDescent="0.15">
      <c r="A13523" s="618" t="s">
        <v>1122</v>
      </c>
      <c r="B13523" s="618">
        <v>2013</v>
      </c>
      <c r="C13523" s="619" t="s">
        <v>424</v>
      </c>
    </row>
    <row r="13524" spans="1:3" x14ac:dyDescent="0.15">
      <c r="A13524" s="618" t="s">
        <v>1122</v>
      </c>
      <c r="B13524" s="618">
        <v>2013</v>
      </c>
      <c r="C13524" s="619" t="s">
        <v>437</v>
      </c>
    </row>
    <row r="13525" spans="1:3" x14ac:dyDescent="0.15">
      <c r="A13525" s="618" t="s">
        <v>1122</v>
      </c>
      <c r="B13525" s="618">
        <v>2013</v>
      </c>
      <c r="C13525" s="619" t="s">
        <v>1102</v>
      </c>
    </row>
    <row r="13526" spans="1:3" x14ac:dyDescent="0.15">
      <c r="A13526" s="618" t="s">
        <v>1122</v>
      </c>
      <c r="B13526" s="618">
        <v>2013</v>
      </c>
      <c r="C13526" s="619" t="s">
        <v>1103</v>
      </c>
    </row>
    <row r="13527" spans="1:3" x14ac:dyDescent="0.15">
      <c r="A13527" s="618" t="s">
        <v>1122</v>
      </c>
      <c r="B13527" s="618">
        <v>2013</v>
      </c>
      <c r="C13527" s="619" t="s">
        <v>424</v>
      </c>
    </row>
    <row r="13528" spans="1:3" x14ac:dyDescent="0.15">
      <c r="A13528" s="618" t="s">
        <v>1122</v>
      </c>
      <c r="B13528" s="618">
        <v>2013</v>
      </c>
      <c r="C13528" s="619" t="s">
        <v>424</v>
      </c>
    </row>
    <row r="13529" spans="1:3" x14ac:dyDescent="0.15">
      <c r="A13529" s="618" t="s">
        <v>1122</v>
      </c>
      <c r="B13529" s="618">
        <v>2013</v>
      </c>
      <c r="C13529" s="619" t="s">
        <v>424</v>
      </c>
    </row>
    <row r="13530" spans="1:3" x14ac:dyDescent="0.15">
      <c r="A13530" s="618" t="s">
        <v>1122</v>
      </c>
      <c r="B13530" s="618">
        <v>2013</v>
      </c>
      <c r="C13530" s="619" t="s">
        <v>437</v>
      </c>
    </row>
    <row r="13531" spans="1:3" x14ac:dyDescent="0.15">
      <c r="A13531" s="618" t="s">
        <v>1122</v>
      </c>
      <c r="B13531" s="618">
        <v>2013</v>
      </c>
      <c r="C13531" s="619" t="s">
        <v>424</v>
      </c>
    </row>
    <row r="13532" spans="1:3" x14ac:dyDescent="0.15">
      <c r="A13532" s="618" t="s">
        <v>1122</v>
      </c>
      <c r="B13532" s="618">
        <v>2013</v>
      </c>
      <c r="C13532" s="619" t="s">
        <v>424</v>
      </c>
    </row>
    <row r="13533" spans="1:3" x14ac:dyDescent="0.15">
      <c r="A13533" s="618" t="s">
        <v>1122</v>
      </c>
      <c r="B13533" s="618">
        <v>2013</v>
      </c>
      <c r="C13533" s="619" t="s">
        <v>1113</v>
      </c>
    </row>
    <row r="13534" spans="1:3" x14ac:dyDescent="0.15">
      <c r="A13534" s="618" t="s">
        <v>1122</v>
      </c>
      <c r="B13534" s="618">
        <v>2013</v>
      </c>
      <c r="C13534" s="619" t="s">
        <v>437</v>
      </c>
    </row>
    <row r="13535" spans="1:3" x14ac:dyDescent="0.15">
      <c r="A13535" s="618" t="s">
        <v>1122</v>
      </c>
      <c r="B13535" s="618">
        <v>2013</v>
      </c>
      <c r="C13535" s="619" t="s">
        <v>1101</v>
      </c>
    </row>
    <row r="13536" spans="1:3" x14ac:dyDescent="0.15">
      <c r="A13536" s="618" t="s">
        <v>1122</v>
      </c>
      <c r="B13536" s="618">
        <v>2013</v>
      </c>
      <c r="C13536" s="619" t="s">
        <v>1102</v>
      </c>
    </row>
    <row r="13537" spans="1:3" x14ac:dyDescent="0.15">
      <c r="A13537" s="618" t="s">
        <v>1122</v>
      </c>
      <c r="B13537" s="618">
        <v>2013</v>
      </c>
      <c r="C13537" s="619" t="s">
        <v>424</v>
      </c>
    </row>
    <row r="13538" spans="1:3" x14ac:dyDescent="0.15">
      <c r="A13538" s="618" t="s">
        <v>1122</v>
      </c>
      <c r="B13538" s="618">
        <v>2013</v>
      </c>
      <c r="C13538" s="619" t="s">
        <v>424</v>
      </c>
    </row>
    <row r="13539" spans="1:3" x14ac:dyDescent="0.15">
      <c r="A13539" s="618" t="s">
        <v>1122</v>
      </c>
      <c r="B13539" s="618">
        <v>2013</v>
      </c>
      <c r="C13539" s="619" t="s">
        <v>1080</v>
      </c>
    </row>
    <row r="13540" spans="1:3" x14ac:dyDescent="0.15">
      <c r="A13540" s="618" t="s">
        <v>1122</v>
      </c>
      <c r="B13540" s="618">
        <v>2013</v>
      </c>
      <c r="C13540" s="619" t="s">
        <v>1113</v>
      </c>
    </row>
    <row r="13541" spans="1:3" x14ac:dyDescent="0.15">
      <c r="A13541" s="618" t="s">
        <v>1122</v>
      </c>
      <c r="B13541" s="618">
        <v>2013</v>
      </c>
      <c r="C13541" s="619" t="s">
        <v>424</v>
      </c>
    </row>
    <row r="13542" spans="1:3" x14ac:dyDescent="0.15">
      <c r="A13542" s="618" t="s">
        <v>1122</v>
      </c>
      <c r="B13542" s="618">
        <v>2013</v>
      </c>
      <c r="C13542" s="619" t="s">
        <v>424</v>
      </c>
    </row>
    <row r="13543" spans="1:3" x14ac:dyDescent="0.15">
      <c r="A13543" s="618" t="s">
        <v>1122</v>
      </c>
      <c r="B13543" s="618">
        <v>2013</v>
      </c>
      <c r="C13543" s="619" t="s">
        <v>1080</v>
      </c>
    </row>
    <row r="13544" spans="1:3" x14ac:dyDescent="0.15">
      <c r="A13544" s="618" t="s">
        <v>1122</v>
      </c>
      <c r="B13544" s="618">
        <v>2013</v>
      </c>
      <c r="C13544" s="619" t="s">
        <v>437</v>
      </c>
    </row>
    <row r="13545" spans="1:3" x14ac:dyDescent="0.15">
      <c r="A13545" s="618" t="s">
        <v>1122</v>
      </c>
      <c r="B13545" s="618">
        <v>2013</v>
      </c>
      <c r="C13545" s="619" t="s">
        <v>424</v>
      </c>
    </row>
    <row r="13546" spans="1:3" x14ac:dyDescent="0.15">
      <c r="A13546" s="618" t="s">
        <v>1122</v>
      </c>
      <c r="B13546" s="618">
        <v>2013</v>
      </c>
      <c r="C13546" s="619" t="s">
        <v>424</v>
      </c>
    </row>
    <row r="13547" spans="1:3" x14ac:dyDescent="0.15">
      <c r="A13547" s="618" t="s">
        <v>1122</v>
      </c>
      <c r="B13547" s="618">
        <v>2013</v>
      </c>
      <c r="C13547" s="619" t="s">
        <v>424</v>
      </c>
    </row>
    <row r="13548" spans="1:3" x14ac:dyDescent="0.15">
      <c r="A13548" s="618" t="s">
        <v>1122</v>
      </c>
      <c r="B13548" s="618">
        <v>2013</v>
      </c>
      <c r="C13548" s="619" t="s">
        <v>437</v>
      </c>
    </row>
    <row r="13549" spans="1:3" x14ac:dyDescent="0.15">
      <c r="A13549" s="618" t="s">
        <v>1122</v>
      </c>
      <c r="B13549" s="618">
        <v>2013</v>
      </c>
      <c r="C13549" s="619" t="s">
        <v>424</v>
      </c>
    </row>
    <row r="13550" spans="1:3" x14ac:dyDescent="0.15">
      <c r="A13550" s="618" t="s">
        <v>1122</v>
      </c>
      <c r="B13550" s="618">
        <v>2013</v>
      </c>
      <c r="C13550" s="619" t="s">
        <v>424</v>
      </c>
    </row>
    <row r="13551" spans="1:3" x14ac:dyDescent="0.15">
      <c r="A13551" s="618" t="s">
        <v>1122</v>
      </c>
      <c r="B13551" s="618">
        <v>2013</v>
      </c>
      <c r="C13551" s="619" t="s">
        <v>424</v>
      </c>
    </row>
    <row r="13552" spans="1:3" x14ac:dyDescent="0.15">
      <c r="A13552" s="619" t="s">
        <v>1122</v>
      </c>
      <c r="B13552" s="618">
        <v>2013</v>
      </c>
      <c r="C13552" s="619" t="s">
        <v>437</v>
      </c>
    </row>
    <row r="13553" spans="1:3" x14ac:dyDescent="0.15">
      <c r="A13553" s="618" t="s">
        <v>1122</v>
      </c>
      <c r="B13553" s="618">
        <v>2013</v>
      </c>
      <c r="C13553" s="619" t="s">
        <v>424</v>
      </c>
    </row>
    <row r="13554" spans="1:3" x14ac:dyDescent="0.15">
      <c r="A13554" s="618" t="s">
        <v>1122</v>
      </c>
      <c r="B13554" s="618">
        <v>2013</v>
      </c>
      <c r="C13554" s="619" t="s">
        <v>424</v>
      </c>
    </row>
    <row r="13555" spans="1:3" x14ac:dyDescent="0.15">
      <c r="A13555" s="618" t="s">
        <v>1122</v>
      </c>
      <c r="B13555" s="618">
        <v>2013</v>
      </c>
      <c r="C13555" s="619" t="s">
        <v>424</v>
      </c>
    </row>
    <row r="13556" spans="1:3" x14ac:dyDescent="0.15">
      <c r="A13556" s="618" t="s">
        <v>1122</v>
      </c>
      <c r="B13556" s="618">
        <v>2013</v>
      </c>
      <c r="C13556" s="619" t="s">
        <v>424</v>
      </c>
    </row>
    <row r="13557" spans="1:3" x14ac:dyDescent="0.15">
      <c r="A13557" s="618" t="s">
        <v>1122</v>
      </c>
      <c r="B13557" s="618">
        <v>2013</v>
      </c>
      <c r="C13557" s="619" t="s">
        <v>424</v>
      </c>
    </row>
    <row r="13558" spans="1:3" x14ac:dyDescent="0.15">
      <c r="A13558" s="618" t="s">
        <v>1122</v>
      </c>
      <c r="B13558" s="618">
        <v>2013</v>
      </c>
      <c r="C13558" s="619" t="s">
        <v>437</v>
      </c>
    </row>
    <row r="13559" spans="1:3" x14ac:dyDescent="0.15">
      <c r="A13559" s="618" t="s">
        <v>1122</v>
      </c>
      <c r="B13559" s="618">
        <v>2013</v>
      </c>
      <c r="C13559" s="619" t="s">
        <v>424</v>
      </c>
    </row>
    <row r="13560" spans="1:3" x14ac:dyDescent="0.15">
      <c r="A13560" s="618" t="s">
        <v>1122</v>
      </c>
      <c r="B13560" s="618">
        <v>2013</v>
      </c>
      <c r="C13560" s="619" t="s">
        <v>1102</v>
      </c>
    </row>
    <row r="13561" spans="1:3" x14ac:dyDescent="0.15">
      <c r="A13561" s="619" t="s">
        <v>1122</v>
      </c>
      <c r="B13561" s="618">
        <v>2013</v>
      </c>
      <c r="C13561" s="619" t="s">
        <v>424</v>
      </c>
    </row>
    <row r="13562" spans="1:3" x14ac:dyDescent="0.15">
      <c r="A13562" s="618" t="s">
        <v>1122</v>
      </c>
      <c r="B13562" s="618">
        <v>2013</v>
      </c>
      <c r="C13562" s="619" t="s">
        <v>1102</v>
      </c>
    </row>
    <row r="13563" spans="1:3" x14ac:dyDescent="0.15">
      <c r="A13563" s="618" t="s">
        <v>1122</v>
      </c>
      <c r="B13563" s="618">
        <v>2013</v>
      </c>
      <c r="C13563" s="619" t="s">
        <v>424</v>
      </c>
    </row>
    <row r="13564" spans="1:3" x14ac:dyDescent="0.15">
      <c r="A13564" s="619" t="s">
        <v>1122</v>
      </c>
      <c r="B13564" s="618">
        <v>2013</v>
      </c>
      <c r="C13564" s="619" t="s">
        <v>1103</v>
      </c>
    </row>
    <row r="13565" spans="1:3" x14ac:dyDescent="0.15">
      <c r="A13565" s="618" t="s">
        <v>1122</v>
      </c>
      <c r="B13565" s="618">
        <v>2013</v>
      </c>
      <c r="C13565" s="619" t="s">
        <v>424</v>
      </c>
    </row>
    <row r="13566" spans="1:3" x14ac:dyDescent="0.15">
      <c r="A13566" s="618" t="s">
        <v>1122</v>
      </c>
      <c r="B13566" s="618">
        <v>2013</v>
      </c>
      <c r="C13566" s="619" t="s">
        <v>424</v>
      </c>
    </row>
    <row r="13567" spans="1:3" x14ac:dyDescent="0.15">
      <c r="A13567" s="618" t="s">
        <v>1122</v>
      </c>
      <c r="B13567" s="618">
        <v>2013</v>
      </c>
      <c r="C13567" s="619" t="s">
        <v>424</v>
      </c>
    </row>
    <row r="13568" spans="1:3" x14ac:dyDescent="0.15">
      <c r="A13568" s="619" t="s">
        <v>1122</v>
      </c>
      <c r="B13568" s="618">
        <v>2013</v>
      </c>
      <c r="C13568" s="619" t="s">
        <v>424</v>
      </c>
    </row>
    <row r="13569" spans="1:3" x14ac:dyDescent="0.15">
      <c r="A13569" s="618" t="s">
        <v>1122</v>
      </c>
      <c r="B13569" s="618">
        <v>2013</v>
      </c>
      <c r="C13569" s="619" t="s">
        <v>1080</v>
      </c>
    </row>
    <row r="13570" spans="1:3" x14ac:dyDescent="0.15">
      <c r="A13570" s="618" t="s">
        <v>1122</v>
      </c>
      <c r="B13570" s="618">
        <v>2013</v>
      </c>
      <c r="C13570" s="619" t="s">
        <v>424</v>
      </c>
    </row>
    <row r="13571" spans="1:3" x14ac:dyDescent="0.15">
      <c r="A13571" s="618" t="s">
        <v>1122</v>
      </c>
      <c r="B13571" s="618">
        <v>2013</v>
      </c>
      <c r="C13571" s="619" t="s">
        <v>1080</v>
      </c>
    </row>
    <row r="13572" spans="1:3" x14ac:dyDescent="0.15">
      <c r="A13572" s="618" t="s">
        <v>1122</v>
      </c>
      <c r="B13572" s="618">
        <v>2013</v>
      </c>
      <c r="C13572" s="619" t="s">
        <v>1080</v>
      </c>
    </row>
    <row r="13573" spans="1:3" x14ac:dyDescent="0.15">
      <c r="A13573" s="618" t="s">
        <v>1122</v>
      </c>
      <c r="B13573" s="618">
        <v>2013</v>
      </c>
      <c r="C13573" s="619" t="s">
        <v>424</v>
      </c>
    </row>
    <row r="13574" spans="1:3" x14ac:dyDescent="0.15">
      <c r="A13574" s="618" t="s">
        <v>1122</v>
      </c>
      <c r="B13574" s="618">
        <v>2013</v>
      </c>
      <c r="C13574" s="619" t="s">
        <v>424</v>
      </c>
    </row>
    <row r="13575" spans="1:3" x14ac:dyDescent="0.15">
      <c r="A13575" s="618" t="s">
        <v>1122</v>
      </c>
      <c r="B13575" s="618">
        <v>2013</v>
      </c>
      <c r="C13575" s="619" t="s">
        <v>1102</v>
      </c>
    </row>
    <row r="13576" spans="1:3" x14ac:dyDescent="0.15">
      <c r="A13576" s="619" t="s">
        <v>1122</v>
      </c>
      <c r="B13576" s="618">
        <v>2013</v>
      </c>
      <c r="C13576" s="619" t="s">
        <v>437</v>
      </c>
    </row>
    <row r="13577" spans="1:3" x14ac:dyDescent="0.15">
      <c r="A13577" s="618" t="s">
        <v>1122</v>
      </c>
      <c r="B13577" s="618">
        <v>2013</v>
      </c>
      <c r="C13577" s="619" t="s">
        <v>424</v>
      </c>
    </row>
    <row r="13578" spans="1:3" x14ac:dyDescent="0.15">
      <c r="A13578" s="618" t="s">
        <v>1122</v>
      </c>
      <c r="B13578" s="618">
        <v>2013</v>
      </c>
      <c r="C13578" s="619" t="s">
        <v>424</v>
      </c>
    </row>
    <row r="13579" spans="1:3" x14ac:dyDescent="0.15">
      <c r="A13579" s="619" t="s">
        <v>1122</v>
      </c>
      <c r="B13579" s="618">
        <v>2013</v>
      </c>
      <c r="C13579" s="619" t="s">
        <v>437</v>
      </c>
    </row>
    <row r="13580" spans="1:3" x14ac:dyDescent="0.15">
      <c r="A13580" s="618" t="s">
        <v>1122</v>
      </c>
      <c r="B13580" s="618">
        <v>2013</v>
      </c>
      <c r="C13580" s="619" t="s">
        <v>1103</v>
      </c>
    </row>
    <row r="13581" spans="1:3" x14ac:dyDescent="0.15">
      <c r="A13581" s="618" t="s">
        <v>1122</v>
      </c>
      <c r="B13581" s="618">
        <v>2013</v>
      </c>
      <c r="C13581" s="619" t="s">
        <v>1105</v>
      </c>
    </row>
    <row r="13582" spans="1:3" x14ac:dyDescent="0.15">
      <c r="A13582" s="618" t="s">
        <v>1122</v>
      </c>
      <c r="B13582" s="618">
        <v>2013</v>
      </c>
      <c r="C13582" s="619" t="s">
        <v>437</v>
      </c>
    </row>
    <row r="13583" spans="1:3" x14ac:dyDescent="0.15">
      <c r="A13583" s="618" t="s">
        <v>1122</v>
      </c>
      <c r="B13583" s="618">
        <v>2013</v>
      </c>
      <c r="C13583" s="619" t="s">
        <v>437</v>
      </c>
    </row>
    <row r="13584" spans="1:3" x14ac:dyDescent="0.15">
      <c r="A13584" s="618" t="s">
        <v>1122</v>
      </c>
      <c r="B13584" s="618">
        <v>2013</v>
      </c>
      <c r="C13584" s="619" t="s">
        <v>424</v>
      </c>
    </row>
    <row r="13585" spans="1:3" x14ac:dyDescent="0.15">
      <c r="A13585" s="618" t="s">
        <v>1122</v>
      </c>
      <c r="B13585" s="618">
        <v>2013</v>
      </c>
      <c r="C13585" s="619" t="s">
        <v>437</v>
      </c>
    </row>
    <row r="13586" spans="1:3" x14ac:dyDescent="0.15">
      <c r="A13586" s="618" t="s">
        <v>1122</v>
      </c>
      <c r="B13586" s="618">
        <v>2013</v>
      </c>
      <c r="C13586" s="619" t="s">
        <v>437</v>
      </c>
    </row>
    <row r="13587" spans="1:3" x14ac:dyDescent="0.15">
      <c r="A13587" s="618" t="s">
        <v>1122</v>
      </c>
      <c r="B13587" s="618">
        <v>2013</v>
      </c>
      <c r="C13587" s="619" t="s">
        <v>424</v>
      </c>
    </row>
    <row r="13588" spans="1:3" x14ac:dyDescent="0.15">
      <c r="A13588" s="618" t="s">
        <v>1122</v>
      </c>
      <c r="B13588" s="618">
        <v>2013</v>
      </c>
      <c r="C13588" s="619" t="s">
        <v>424</v>
      </c>
    </row>
    <row r="13589" spans="1:3" x14ac:dyDescent="0.15">
      <c r="A13589" s="618" t="s">
        <v>1122</v>
      </c>
      <c r="B13589" s="618">
        <v>2013</v>
      </c>
      <c r="C13589" s="619" t="s">
        <v>1105</v>
      </c>
    </row>
    <row r="13590" spans="1:3" x14ac:dyDescent="0.15">
      <c r="A13590" s="618" t="s">
        <v>1122</v>
      </c>
      <c r="B13590" s="618">
        <v>2013</v>
      </c>
      <c r="C13590" s="619" t="s">
        <v>1102</v>
      </c>
    </row>
    <row r="13591" spans="1:3" x14ac:dyDescent="0.15">
      <c r="A13591" s="618" t="s">
        <v>1122</v>
      </c>
      <c r="B13591" s="618">
        <v>2013</v>
      </c>
      <c r="C13591" s="619" t="s">
        <v>437</v>
      </c>
    </row>
    <row r="13592" spans="1:3" x14ac:dyDescent="0.15">
      <c r="A13592" s="618" t="s">
        <v>1122</v>
      </c>
      <c r="B13592" s="618">
        <v>2013</v>
      </c>
      <c r="C13592" s="619" t="s">
        <v>1103</v>
      </c>
    </row>
    <row r="13593" spans="1:3" x14ac:dyDescent="0.15">
      <c r="A13593" s="618" t="s">
        <v>1122</v>
      </c>
      <c r="B13593" s="618">
        <v>2013</v>
      </c>
      <c r="C13593" s="619" t="s">
        <v>437</v>
      </c>
    </row>
    <row r="13594" spans="1:3" x14ac:dyDescent="0.15">
      <c r="A13594" s="618" t="s">
        <v>1122</v>
      </c>
      <c r="B13594" s="618">
        <v>2013</v>
      </c>
      <c r="C13594" s="619" t="s">
        <v>1102</v>
      </c>
    </row>
    <row r="13595" spans="1:3" x14ac:dyDescent="0.15">
      <c r="A13595" s="618" t="s">
        <v>1122</v>
      </c>
      <c r="B13595" s="618">
        <v>2013</v>
      </c>
      <c r="C13595" s="619" t="s">
        <v>1102</v>
      </c>
    </row>
    <row r="13596" spans="1:3" x14ac:dyDescent="0.15">
      <c r="A13596" s="619" t="s">
        <v>1122</v>
      </c>
      <c r="B13596" s="618">
        <v>2013</v>
      </c>
      <c r="C13596" s="619" t="s">
        <v>424</v>
      </c>
    </row>
    <row r="13597" spans="1:3" x14ac:dyDescent="0.15">
      <c r="A13597" s="618" t="s">
        <v>1122</v>
      </c>
      <c r="B13597" s="618">
        <v>2013</v>
      </c>
      <c r="C13597" s="619" t="s">
        <v>424</v>
      </c>
    </row>
    <row r="13598" spans="1:3" x14ac:dyDescent="0.15">
      <c r="A13598" s="618" t="s">
        <v>1122</v>
      </c>
      <c r="B13598" s="618">
        <v>2013</v>
      </c>
      <c r="C13598" s="619" t="s">
        <v>424</v>
      </c>
    </row>
    <row r="13599" spans="1:3" x14ac:dyDescent="0.15">
      <c r="A13599" s="618" t="s">
        <v>1122</v>
      </c>
      <c r="B13599" s="618">
        <v>2013</v>
      </c>
      <c r="C13599" s="619" t="s">
        <v>437</v>
      </c>
    </row>
    <row r="13600" spans="1:3" x14ac:dyDescent="0.15">
      <c r="A13600" s="618" t="s">
        <v>1122</v>
      </c>
      <c r="B13600" s="618">
        <v>2013</v>
      </c>
      <c r="C13600" s="619" t="s">
        <v>437</v>
      </c>
    </row>
    <row r="13601" spans="1:3" x14ac:dyDescent="0.15">
      <c r="A13601" s="618" t="s">
        <v>1122</v>
      </c>
      <c r="B13601" s="618">
        <v>2013</v>
      </c>
      <c r="C13601" s="619" t="s">
        <v>424</v>
      </c>
    </row>
    <row r="13602" spans="1:3" x14ac:dyDescent="0.15">
      <c r="A13602" s="618" t="s">
        <v>1122</v>
      </c>
      <c r="B13602" s="618">
        <v>2013</v>
      </c>
      <c r="C13602" s="619" t="s">
        <v>424</v>
      </c>
    </row>
    <row r="13603" spans="1:3" x14ac:dyDescent="0.15">
      <c r="A13603" s="618" t="s">
        <v>1122</v>
      </c>
      <c r="B13603" s="618">
        <v>2013</v>
      </c>
      <c r="C13603" s="619" t="s">
        <v>424</v>
      </c>
    </row>
    <row r="13604" spans="1:3" x14ac:dyDescent="0.15">
      <c r="A13604" s="618" t="s">
        <v>1122</v>
      </c>
      <c r="B13604" s="618">
        <v>2013</v>
      </c>
      <c r="C13604" s="619" t="s">
        <v>437</v>
      </c>
    </row>
    <row r="13605" spans="1:3" x14ac:dyDescent="0.15">
      <c r="A13605" s="618" t="s">
        <v>1122</v>
      </c>
      <c r="B13605" s="618">
        <v>2013</v>
      </c>
      <c r="C13605" s="619" t="s">
        <v>1080</v>
      </c>
    </row>
    <row r="13606" spans="1:3" x14ac:dyDescent="0.15">
      <c r="A13606" s="618" t="s">
        <v>1122</v>
      </c>
      <c r="B13606" s="618">
        <v>2013</v>
      </c>
      <c r="C13606" s="619" t="s">
        <v>424</v>
      </c>
    </row>
    <row r="13607" spans="1:3" x14ac:dyDescent="0.15">
      <c r="A13607" s="618" t="s">
        <v>1122</v>
      </c>
      <c r="B13607" s="618">
        <v>2013</v>
      </c>
      <c r="C13607" s="619" t="s">
        <v>1102</v>
      </c>
    </row>
    <row r="13608" spans="1:3" x14ac:dyDescent="0.15">
      <c r="A13608" s="618" t="s">
        <v>1122</v>
      </c>
      <c r="B13608" s="618">
        <v>2013</v>
      </c>
      <c r="C13608" s="619" t="s">
        <v>424</v>
      </c>
    </row>
    <row r="13609" spans="1:3" x14ac:dyDescent="0.15">
      <c r="A13609" s="618" t="s">
        <v>1122</v>
      </c>
      <c r="B13609" s="618">
        <v>2013</v>
      </c>
      <c r="C13609" s="619" t="s">
        <v>424</v>
      </c>
    </row>
    <row r="13610" spans="1:3" x14ac:dyDescent="0.15">
      <c r="A13610" s="618" t="s">
        <v>1122</v>
      </c>
      <c r="B13610" s="618">
        <v>2013</v>
      </c>
      <c r="C13610" s="619" t="s">
        <v>1102</v>
      </c>
    </row>
    <row r="13611" spans="1:3" x14ac:dyDescent="0.15">
      <c r="A13611" s="618" t="s">
        <v>1122</v>
      </c>
      <c r="B13611" s="618">
        <v>2013</v>
      </c>
      <c r="C13611" s="619" t="s">
        <v>424</v>
      </c>
    </row>
    <row r="13612" spans="1:3" x14ac:dyDescent="0.15">
      <c r="A13612" s="618" t="s">
        <v>1122</v>
      </c>
      <c r="B13612" s="618">
        <v>2013</v>
      </c>
      <c r="C13612" s="619" t="s">
        <v>424</v>
      </c>
    </row>
    <row r="13613" spans="1:3" x14ac:dyDescent="0.15">
      <c r="A13613" s="618" t="s">
        <v>1122</v>
      </c>
      <c r="B13613" s="618">
        <v>2013</v>
      </c>
      <c r="C13613" s="619" t="s">
        <v>424</v>
      </c>
    </row>
    <row r="13614" spans="1:3" x14ac:dyDescent="0.15">
      <c r="A13614" s="618" t="s">
        <v>1122</v>
      </c>
      <c r="B13614" s="618">
        <v>2013</v>
      </c>
      <c r="C13614" s="619" t="s">
        <v>424</v>
      </c>
    </row>
    <row r="13615" spans="1:3" x14ac:dyDescent="0.15">
      <c r="A13615" s="618" t="s">
        <v>1122</v>
      </c>
      <c r="B13615" s="618">
        <v>2013</v>
      </c>
      <c r="C13615" s="619" t="s">
        <v>424</v>
      </c>
    </row>
    <row r="13616" spans="1:3" x14ac:dyDescent="0.15">
      <c r="A13616" s="618" t="s">
        <v>1122</v>
      </c>
      <c r="B13616" s="618">
        <v>2013</v>
      </c>
      <c r="C13616" s="619" t="s">
        <v>424</v>
      </c>
    </row>
    <row r="13617" spans="1:3" x14ac:dyDescent="0.15">
      <c r="A13617" s="618" t="s">
        <v>1122</v>
      </c>
      <c r="B13617" s="618">
        <v>2013</v>
      </c>
      <c r="C13617" s="619" t="s">
        <v>437</v>
      </c>
    </row>
    <row r="13618" spans="1:3" x14ac:dyDescent="0.15">
      <c r="A13618" s="618" t="s">
        <v>1122</v>
      </c>
      <c r="B13618" s="618">
        <v>2013</v>
      </c>
      <c r="C13618" s="619" t="s">
        <v>1080</v>
      </c>
    </row>
    <row r="13619" spans="1:3" x14ac:dyDescent="0.15">
      <c r="A13619" s="619" t="s">
        <v>1122</v>
      </c>
      <c r="B13619" s="618">
        <v>2013</v>
      </c>
      <c r="C13619" s="619" t="s">
        <v>1104</v>
      </c>
    </row>
    <row r="13620" spans="1:3" x14ac:dyDescent="0.15">
      <c r="A13620" s="618" t="s">
        <v>1122</v>
      </c>
      <c r="B13620" s="618">
        <v>2013</v>
      </c>
      <c r="C13620" s="619" t="s">
        <v>424</v>
      </c>
    </row>
    <row r="13621" spans="1:3" x14ac:dyDescent="0.15">
      <c r="A13621" s="618" t="s">
        <v>1122</v>
      </c>
      <c r="B13621" s="618">
        <v>2013</v>
      </c>
      <c r="C13621" s="619" t="s">
        <v>1102</v>
      </c>
    </row>
    <row r="13622" spans="1:3" x14ac:dyDescent="0.15">
      <c r="A13622" s="618" t="s">
        <v>1122</v>
      </c>
      <c r="B13622" s="618">
        <v>2013</v>
      </c>
      <c r="C13622" s="619" t="s">
        <v>1102</v>
      </c>
    </row>
    <row r="13623" spans="1:3" x14ac:dyDescent="0.15">
      <c r="A13623" s="618" t="s">
        <v>1122</v>
      </c>
      <c r="B13623" s="618">
        <v>2013</v>
      </c>
      <c r="C13623" s="619" t="s">
        <v>1105</v>
      </c>
    </row>
    <row r="13624" spans="1:3" x14ac:dyDescent="0.15">
      <c r="A13624" s="618" t="s">
        <v>1122</v>
      </c>
      <c r="B13624" s="618">
        <v>2013</v>
      </c>
      <c r="C13624" s="619" t="s">
        <v>424</v>
      </c>
    </row>
    <row r="13625" spans="1:3" x14ac:dyDescent="0.15">
      <c r="A13625" s="618" t="s">
        <v>1122</v>
      </c>
      <c r="B13625" s="618">
        <v>2013</v>
      </c>
      <c r="C13625" s="619" t="s">
        <v>424</v>
      </c>
    </row>
    <row r="13626" spans="1:3" x14ac:dyDescent="0.15">
      <c r="A13626" s="618" t="s">
        <v>1122</v>
      </c>
      <c r="B13626" s="618">
        <v>2013</v>
      </c>
      <c r="C13626" s="619" t="s">
        <v>424</v>
      </c>
    </row>
    <row r="13627" spans="1:3" x14ac:dyDescent="0.15">
      <c r="A13627" s="618" t="s">
        <v>1122</v>
      </c>
      <c r="B13627" s="618">
        <v>2013</v>
      </c>
      <c r="C13627" s="619" t="s">
        <v>1102</v>
      </c>
    </row>
    <row r="13628" spans="1:3" x14ac:dyDescent="0.15">
      <c r="A13628" s="618" t="s">
        <v>1122</v>
      </c>
      <c r="B13628" s="618">
        <v>2013</v>
      </c>
      <c r="C13628" s="619" t="s">
        <v>424</v>
      </c>
    </row>
    <row r="13629" spans="1:3" x14ac:dyDescent="0.15">
      <c r="A13629" s="618" t="s">
        <v>1122</v>
      </c>
      <c r="B13629" s="618">
        <v>2013</v>
      </c>
      <c r="C13629" s="619" t="s">
        <v>424</v>
      </c>
    </row>
    <row r="13630" spans="1:3" x14ac:dyDescent="0.15">
      <c r="A13630" s="618" t="s">
        <v>1122</v>
      </c>
      <c r="B13630" s="618">
        <v>2013</v>
      </c>
      <c r="C13630" s="619" t="s">
        <v>424</v>
      </c>
    </row>
    <row r="13631" spans="1:3" x14ac:dyDescent="0.15">
      <c r="A13631" s="618" t="s">
        <v>1122</v>
      </c>
      <c r="B13631" s="618">
        <v>2013</v>
      </c>
      <c r="C13631" s="619" t="s">
        <v>424</v>
      </c>
    </row>
    <row r="13632" spans="1:3" x14ac:dyDescent="0.15">
      <c r="A13632" s="618" t="s">
        <v>1122</v>
      </c>
      <c r="B13632" s="618">
        <v>2013</v>
      </c>
      <c r="C13632" s="619" t="s">
        <v>424</v>
      </c>
    </row>
    <row r="13633" spans="1:3" x14ac:dyDescent="0.15">
      <c r="A13633" s="618" t="s">
        <v>1122</v>
      </c>
      <c r="B13633" s="618">
        <v>2013</v>
      </c>
      <c r="C13633" s="619" t="s">
        <v>424</v>
      </c>
    </row>
    <row r="13634" spans="1:3" x14ac:dyDescent="0.15">
      <c r="A13634" s="618" t="s">
        <v>1122</v>
      </c>
      <c r="B13634" s="618">
        <v>2013</v>
      </c>
      <c r="C13634" s="619" t="s">
        <v>424</v>
      </c>
    </row>
    <row r="13635" spans="1:3" x14ac:dyDescent="0.15">
      <c r="A13635" s="618" t="s">
        <v>1122</v>
      </c>
      <c r="B13635" s="618">
        <v>2013</v>
      </c>
      <c r="C13635" s="619" t="s">
        <v>424</v>
      </c>
    </row>
    <row r="13636" spans="1:3" x14ac:dyDescent="0.15">
      <c r="A13636" s="618" t="s">
        <v>1122</v>
      </c>
      <c r="B13636" s="618">
        <v>2013</v>
      </c>
      <c r="C13636" s="619" t="s">
        <v>424</v>
      </c>
    </row>
    <row r="13637" spans="1:3" x14ac:dyDescent="0.15">
      <c r="A13637" s="619" t="s">
        <v>1122</v>
      </c>
      <c r="B13637" s="618">
        <v>2013</v>
      </c>
      <c r="C13637" s="619" t="s">
        <v>424</v>
      </c>
    </row>
    <row r="13638" spans="1:3" x14ac:dyDescent="0.15">
      <c r="A13638" s="618" t="s">
        <v>1122</v>
      </c>
      <c r="B13638" s="618">
        <v>2013</v>
      </c>
      <c r="C13638" s="619" t="s">
        <v>424</v>
      </c>
    </row>
    <row r="13639" spans="1:3" x14ac:dyDescent="0.15">
      <c r="A13639" s="618" t="s">
        <v>1122</v>
      </c>
      <c r="B13639" s="618">
        <v>2013</v>
      </c>
      <c r="C13639" s="619" t="s">
        <v>1102</v>
      </c>
    </row>
    <row r="13640" spans="1:3" x14ac:dyDescent="0.15">
      <c r="A13640" s="618" t="s">
        <v>1122</v>
      </c>
      <c r="B13640" s="618">
        <v>2013</v>
      </c>
      <c r="C13640" s="619" t="s">
        <v>424</v>
      </c>
    </row>
    <row r="13641" spans="1:3" x14ac:dyDescent="0.15">
      <c r="A13641" s="618" t="s">
        <v>1122</v>
      </c>
      <c r="B13641" s="618">
        <v>2013</v>
      </c>
      <c r="C13641" s="619" t="s">
        <v>1102</v>
      </c>
    </row>
    <row r="13642" spans="1:3" x14ac:dyDescent="0.15">
      <c r="A13642" s="618" t="s">
        <v>1122</v>
      </c>
      <c r="B13642" s="618">
        <v>2013</v>
      </c>
      <c r="C13642" s="619" t="s">
        <v>437</v>
      </c>
    </row>
    <row r="13643" spans="1:3" x14ac:dyDescent="0.15">
      <c r="A13643" s="618" t="s">
        <v>1122</v>
      </c>
      <c r="B13643" s="618">
        <v>2013</v>
      </c>
      <c r="C13643" s="619" t="s">
        <v>424</v>
      </c>
    </row>
    <row r="13644" spans="1:3" x14ac:dyDescent="0.15">
      <c r="A13644" s="618" t="s">
        <v>1122</v>
      </c>
      <c r="B13644" s="618">
        <v>2013</v>
      </c>
      <c r="C13644" s="619" t="s">
        <v>424</v>
      </c>
    </row>
    <row r="13645" spans="1:3" x14ac:dyDescent="0.15">
      <c r="A13645" s="618" t="s">
        <v>1122</v>
      </c>
      <c r="B13645" s="618">
        <v>2013</v>
      </c>
      <c r="C13645" s="619" t="s">
        <v>424</v>
      </c>
    </row>
    <row r="13646" spans="1:3" x14ac:dyDescent="0.15">
      <c r="A13646" s="618" t="s">
        <v>1122</v>
      </c>
      <c r="B13646" s="618">
        <v>2013</v>
      </c>
      <c r="C13646" s="619" t="s">
        <v>1102</v>
      </c>
    </row>
    <row r="13647" spans="1:3" x14ac:dyDescent="0.15">
      <c r="A13647" s="618" t="s">
        <v>1122</v>
      </c>
      <c r="B13647" s="618">
        <v>2013</v>
      </c>
      <c r="C13647" s="619" t="s">
        <v>424</v>
      </c>
    </row>
    <row r="13648" spans="1:3" x14ac:dyDescent="0.15">
      <c r="A13648" s="618" t="s">
        <v>1122</v>
      </c>
      <c r="B13648" s="618">
        <v>2013</v>
      </c>
      <c r="C13648" s="619" t="s">
        <v>1105</v>
      </c>
    </row>
    <row r="13649" spans="1:3" x14ac:dyDescent="0.15">
      <c r="A13649" s="618" t="s">
        <v>1122</v>
      </c>
      <c r="B13649" s="618">
        <v>2013</v>
      </c>
      <c r="C13649" s="619" t="s">
        <v>1080</v>
      </c>
    </row>
    <row r="13650" spans="1:3" x14ac:dyDescent="0.15">
      <c r="A13650" s="618" t="s">
        <v>1122</v>
      </c>
      <c r="B13650" s="618">
        <v>2013</v>
      </c>
      <c r="C13650" s="619" t="s">
        <v>424</v>
      </c>
    </row>
    <row r="13651" spans="1:3" x14ac:dyDescent="0.15">
      <c r="A13651" s="618" t="s">
        <v>1122</v>
      </c>
      <c r="B13651" s="618">
        <v>2013</v>
      </c>
      <c r="C13651" s="619" t="s">
        <v>1110</v>
      </c>
    </row>
    <row r="13652" spans="1:3" x14ac:dyDescent="0.15">
      <c r="A13652" s="618" t="s">
        <v>1122</v>
      </c>
      <c r="B13652" s="618">
        <v>2013</v>
      </c>
      <c r="C13652" s="619" t="s">
        <v>424</v>
      </c>
    </row>
    <row r="13653" spans="1:3" x14ac:dyDescent="0.15">
      <c r="A13653" s="618" t="s">
        <v>1122</v>
      </c>
      <c r="B13653" s="618">
        <v>2013</v>
      </c>
      <c r="C13653" s="619" t="s">
        <v>424</v>
      </c>
    </row>
    <row r="13654" spans="1:3" x14ac:dyDescent="0.15">
      <c r="A13654" s="618" t="s">
        <v>1122</v>
      </c>
      <c r="B13654" s="618">
        <v>2013</v>
      </c>
      <c r="C13654" s="619" t="s">
        <v>437</v>
      </c>
    </row>
    <row r="13655" spans="1:3" x14ac:dyDescent="0.15">
      <c r="A13655" s="618" t="s">
        <v>1122</v>
      </c>
      <c r="B13655" s="618">
        <v>2013</v>
      </c>
      <c r="C13655" s="619" t="s">
        <v>1102</v>
      </c>
    </row>
    <row r="13656" spans="1:3" x14ac:dyDescent="0.15">
      <c r="A13656" s="619" t="s">
        <v>1122</v>
      </c>
      <c r="B13656" s="618">
        <v>2013</v>
      </c>
      <c r="C13656" s="619" t="s">
        <v>424</v>
      </c>
    </row>
    <row r="13657" spans="1:3" x14ac:dyDescent="0.15">
      <c r="A13657" s="618" t="s">
        <v>1122</v>
      </c>
      <c r="B13657" s="618">
        <v>2013</v>
      </c>
      <c r="C13657" s="619" t="s">
        <v>437</v>
      </c>
    </row>
    <row r="13658" spans="1:3" x14ac:dyDescent="0.15">
      <c r="A13658" s="618" t="s">
        <v>1122</v>
      </c>
      <c r="B13658" s="618">
        <v>2013</v>
      </c>
      <c r="C13658" s="619" t="s">
        <v>424</v>
      </c>
    </row>
    <row r="13659" spans="1:3" x14ac:dyDescent="0.15">
      <c r="A13659" s="619" t="s">
        <v>1122</v>
      </c>
      <c r="B13659" s="618">
        <v>2013</v>
      </c>
      <c r="C13659" s="619" t="s">
        <v>424</v>
      </c>
    </row>
    <row r="13660" spans="1:3" x14ac:dyDescent="0.15">
      <c r="A13660" s="618" t="s">
        <v>1122</v>
      </c>
      <c r="B13660" s="618">
        <v>2013</v>
      </c>
      <c r="C13660" s="619" t="s">
        <v>1102</v>
      </c>
    </row>
    <row r="13661" spans="1:3" x14ac:dyDescent="0.15">
      <c r="A13661" s="618" t="s">
        <v>1122</v>
      </c>
      <c r="B13661" s="618">
        <v>2013</v>
      </c>
      <c r="C13661" s="619" t="s">
        <v>424</v>
      </c>
    </row>
    <row r="13662" spans="1:3" x14ac:dyDescent="0.15">
      <c r="A13662" s="618" t="s">
        <v>1122</v>
      </c>
      <c r="B13662" s="618">
        <v>2013</v>
      </c>
      <c r="C13662" s="619" t="s">
        <v>424</v>
      </c>
    </row>
    <row r="13663" spans="1:3" x14ac:dyDescent="0.15">
      <c r="A13663" s="618" t="s">
        <v>1122</v>
      </c>
      <c r="B13663" s="618">
        <v>2013</v>
      </c>
      <c r="C13663" s="619" t="s">
        <v>424</v>
      </c>
    </row>
    <row r="13664" spans="1:3" x14ac:dyDescent="0.15">
      <c r="A13664" s="618" t="s">
        <v>1122</v>
      </c>
      <c r="B13664" s="618">
        <v>2013</v>
      </c>
      <c r="C13664" s="619" t="s">
        <v>424</v>
      </c>
    </row>
    <row r="13665" spans="1:3" x14ac:dyDescent="0.15">
      <c r="A13665" s="618" t="s">
        <v>1122</v>
      </c>
      <c r="B13665" s="618">
        <v>2013</v>
      </c>
      <c r="C13665" s="619" t="s">
        <v>424</v>
      </c>
    </row>
    <row r="13666" spans="1:3" x14ac:dyDescent="0.15">
      <c r="A13666" s="618" t="s">
        <v>1122</v>
      </c>
      <c r="B13666" s="618">
        <v>2013</v>
      </c>
      <c r="C13666" s="619" t="s">
        <v>424</v>
      </c>
    </row>
    <row r="13667" spans="1:3" x14ac:dyDescent="0.15">
      <c r="A13667" s="618" t="s">
        <v>1122</v>
      </c>
      <c r="B13667" s="618">
        <v>2013</v>
      </c>
      <c r="C13667" s="619" t="s">
        <v>424</v>
      </c>
    </row>
    <row r="13668" spans="1:3" x14ac:dyDescent="0.15">
      <c r="A13668" s="618" t="s">
        <v>1122</v>
      </c>
      <c r="B13668" s="618">
        <v>2013</v>
      </c>
      <c r="C13668" s="619" t="s">
        <v>424</v>
      </c>
    </row>
    <row r="13669" spans="1:3" x14ac:dyDescent="0.15">
      <c r="A13669" s="618" t="s">
        <v>1122</v>
      </c>
      <c r="B13669" s="618">
        <v>2013</v>
      </c>
      <c r="C13669" s="619" t="s">
        <v>424</v>
      </c>
    </row>
    <row r="13670" spans="1:3" x14ac:dyDescent="0.15">
      <c r="A13670" s="619" t="s">
        <v>1122</v>
      </c>
      <c r="B13670" s="618">
        <v>2013</v>
      </c>
      <c r="C13670" s="619" t="s">
        <v>424</v>
      </c>
    </row>
    <row r="13671" spans="1:3" x14ac:dyDescent="0.15">
      <c r="A13671" s="619" t="s">
        <v>1122</v>
      </c>
      <c r="B13671" s="618">
        <v>2013</v>
      </c>
      <c r="C13671" s="619" t="s">
        <v>424</v>
      </c>
    </row>
    <row r="13672" spans="1:3" x14ac:dyDescent="0.15">
      <c r="A13672" s="619" t="s">
        <v>1122</v>
      </c>
      <c r="B13672" s="618">
        <v>2013</v>
      </c>
      <c r="C13672" s="619" t="s">
        <v>424</v>
      </c>
    </row>
    <row r="13673" spans="1:3" x14ac:dyDescent="0.15">
      <c r="A13673" s="619" t="s">
        <v>1122</v>
      </c>
      <c r="B13673" s="618">
        <v>2013</v>
      </c>
      <c r="C13673" s="619" t="s">
        <v>437</v>
      </c>
    </row>
    <row r="13674" spans="1:3" x14ac:dyDescent="0.15">
      <c r="A13674" s="618" t="s">
        <v>1122</v>
      </c>
      <c r="B13674" s="618">
        <v>2013</v>
      </c>
      <c r="C13674" s="619" t="s">
        <v>424</v>
      </c>
    </row>
    <row r="13675" spans="1:3" x14ac:dyDescent="0.15">
      <c r="A13675" s="619" t="s">
        <v>1122</v>
      </c>
      <c r="B13675" s="618">
        <v>2013</v>
      </c>
      <c r="C13675" s="619" t="s">
        <v>424</v>
      </c>
    </row>
    <row r="13676" spans="1:3" x14ac:dyDescent="0.15">
      <c r="A13676" s="619" t="s">
        <v>1122</v>
      </c>
      <c r="B13676" s="618">
        <v>2013</v>
      </c>
      <c r="C13676" s="619" t="s">
        <v>424</v>
      </c>
    </row>
    <row r="13677" spans="1:3" x14ac:dyDescent="0.15">
      <c r="A13677" s="619" t="s">
        <v>1122</v>
      </c>
      <c r="B13677" s="618">
        <v>2013</v>
      </c>
      <c r="C13677" s="619" t="s">
        <v>437</v>
      </c>
    </row>
    <row r="13678" spans="1:3" x14ac:dyDescent="0.15">
      <c r="A13678" s="619" t="s">
        <v>1122</v>
      </c>
      <c r="B13678" s="618">
        <v>2013</v>
      </c>
      <c r="C13678" s="619" t="s">
        <v>437</v>
      </c>
    </row>
    <row r="13679" spans="1:3" x14ac:dyDescent="0.15">
      <c r="A13679" s="618" t="s">
        <v>1122</v>
      </c>
      <c r="B13679" s="618">
        <v>2013</v>
      </c>
      <c r="C13679" s="619" t="s">
        <v>424</v>
      </c>
    </row>
    <row r="13680" spans="1:3" x14ac:dyDescent="0.15">
      <c r="A13680" s="619" t="s">
        <v>1122</v>
      </c>
      <c r="B13680" s="618">
        <v>2013</v>
      </c>
      <c r="C13680" s="619" t="s">
        <v>1102</v>
      </c>
    </row>
    <row r="13681" spans="1:3" x14ac:dyDescent="0.15">
      <c r="A13681" s="618" t="s">
        <v>1122</v>
      </c>
      <c r="B13681" s="618">
        <v>2013</v>
      </c>
      <c r="C13681" s="619" t="s">
        <v>424</v>
      </c>
    </row>
    <row r="13682" spans="1:3" x14ac:dyDescent="0.15">
      <c r="A13682" s="618" t="s">
        <v>1122</v>
      </c>
      <c r="B13682" s="618">
        <v>2013</v>
      </c>
      <c r="C13682" s="619" t="s">
        <v>424</v>
      </c>
    </row>
    <row r="13683" spans="1:3" x14ac:dyDescent="0.15">
      <c r="A13683" s="618" t="s">
        <v>1122</v>
      </c>
      <c r="B13683" s="618">
        <v>2013</v>
      </c>
      <c r="C13683" s="619" t="s">
        <v>424</v>
      </c>
    </row>
    <row r="13684" spans="1:3" x14ac:dyDescent="0.15">
      <c r="A13684" s="618" t="s">
        <v>1122</v>
      </c>
      <c r="B13684" s="618">
        <v>2013</v>
      </c>
      <c r="C13684" s="619" t="s">
        <v>1080</v>
      </c>
    </row>
    <row r="13685" spans="1:3" x14ac:dyDescent="0.15">
      <c r="A13685" s="618" t="s">
        <v>1122</v>
      </c>
      <c r="B13685" s="618">
        <v>2013</v>
      </c>
      <c r="C13685" s="619" t="s">
        <v>424</v>
      </c>
    </row>
    <row r="13686" spans="1:3" x14ac:dyDescent="0.15">
      <c r="A13686" s="618" t="s">
        <v>1122</v>
      </c>
      <c r="B13686" s="618">
        <v>2013</v>
      </c>
      <c r="C13686" s="619" t="s">
        <v>437</v>
      </c>
    </row>
    <row r="13687" spans="1:3" x14ac:dyDescent="0.15">
      <c r="A13687" s="619" t="s">
        <v>1122</v>
      </c>
      <c r="B13687" s="618">
        <v>2013</v>
      </c>
      <c r="C13687" s="619" t="s">
        <v>1102</v>
      </c>
    </row>
    <row r="13688" spans="1:3" x14ac:dyDescent="0.15">
      <c r="A13688" s="619" t="s">
        <v>1122</v>
      </c>
      <c r="B13688" s="618">
        <v>2013</v>
      </c>
      <c r="C13688" s="619" t="s">
        <v>1080</v>
      </c>
    </row>
    <row r="13689" spans="1:3" x14ac:dyDescent="0.15">
      <c r="A13689" s="618" t="s">
        <v>1122</v>
      </c>
      <c r="B13689" s="618">
        <v>2013</v>
      </c>
      <c r="C13689" s="619" t="s">
        <v>437</v>
      </c>
    </row>
    <row r="13690" spans="1:3" x14ac:dyDescent="0.15">
      <c r="A13690" s="619" t="s">
        <v>1122</v>
      </c>
      <c r="B13690" s="618">
        <v>2013</v>
      </c>
      <c r="C13690" s="619" t="s">
        <v>1080</v>
      </c>
    </row>
    <row r="13691" spans="1:3" x14ac:dyDescent="0.15">
      <c r="A13691" s="619" t="s">
        <v>1122</v>
      </c>
      <c r="B13691" s="618">
        <v>2013</v>
      </c>
      <c r="C13691" s="619" t="s">
        <v>437</v>
      </c>
    </row>
    <row r="13692" spans="1:3" x14ac:dyDescent="0.15">
      <c r="A13692" s="619" t="s">
        <v>1122</v>
      </c>
      <c r="B13692" s="618">
        <v>2013</v>
      </c>
      <c r="C13692" s="619" t="s">
        <v>424</v>
      </c>
    </row>
    <row r="13693" spans="1:3" x14ac:dyDescent="0.15">
      <c r="A13693" s="619" t="s">
        <v>1122</v>
      </c>
      <c r="B13693" s="618">
        <v>2013</v>
      </c>
      <c r="C13693" s="619" t="s">
        <v>1080</v>
      </c>
    </row>
    <row r="13694" spans="1:3" x14ac:dyDescent="0.15">
      <c r="A13694" s="618" t="s">
        <v>1122</v>
      </c>
      <c r="B13694" s="618">
        <v>2013</v>
      </c>
      <c r="C13694" s="619" t="s">
        <v>437</v>
      </c>
    </row>
    <row r="13695" spans="1:3" x14ac:dyDescent="0.15">
      <c r="A13695" s="618" t="s">
        <v>1122</v>
      </c>
      <c r="B13695" s="618">
        <v>2013</v>
      </c>
      <c r="C13695" s="619" t="s">
        <v>1103</v>
      </c>
    </row>
    <row r="13696" spans="1:3" x14ac:dyDescent="0.15">
      <c r="A13696" s="618" t="s">
        <v>1122</v>
      </c>
      <c r="B13696" s="618">
        <v>2013</v>
      </c>
      <c r="C13696" s="619" t="s">
        <v>1102</v>
      </c>
    </row>
    <row r="13697" spans="1:3" x14ac:dyDescent="0.15">
      <c r="A13697" s="619" t="s">
        <v>1122</v>
      </c>
      <c r="B13697" s="618">
        <v>2013</v>
      </c>
      <c r="C13697" s="619" t="s">
        <v>424</v>
      </c>
    </row>
    <row r="13698" spans="1:3" x14ac:dyDescent="0.15">
      <c r="A13698" s="619" t="s">
        <v>1122</v>
      </c>
      <c r="B13698" s="618">
        <v>2013</v>
      </c>
      <c r="C13698" s="619" t="s">
        <v>424</v>
      </c>
    </row>
    <row r="13699" spans="1:3" x14ac:dyDescent="0.15">
      <c r="A13699" s="618" t="s">
        <v>1122</v>
      </c>
      <c r="B13699" s="618">
        <v>2013</v>
      </c>
      <c r="C13699" s="619" t="s">
        <v>437</v>
      </c>
    </row>
    <row r="13700" spans="1:3" x14ac:dyDescent="0.15">
      <c r="A13700" s="619" t="s">
        <v>1122</v>
      </c>
      <c r="B13700" s="618">
        <v>2013</v>
      </c>
      <c r="C13700" s="619" t="s">
        <v>1113</v>
      </c>
    </row>
    <row r="13701" spans="1:3" x14ac:dyDescent="0.15">
      <c r="A13701" s="618" t="s">
        <v>1122</v>
      </c>
      <c r="B13701" s="618">
        <v>2013</v>
      </c>
      <c r="C13701" s="619" t="s">
        <v>437</v>
      </c>
    </row>
    <row r="13702" spans="1:3" x14ac:dyDescent="0.15">
      <c r="A13702" s="618" t="s">
        <v>1122</v>
      </c>
      <c r="B13702" s="618">
        <v>2013</v>
      </c>
      <c r="C13702" s="619" t="s">
        <v>424</v>
      </c>
    </row>
    <row r="13703" spans="1:3" x14ac:dyDescent="0.15">
      <c r="A13703" s="618" t="s">
        <v>1122</v>
      </c>
      <c r="B13703" s="618">
        <v>2013</v>
      </c>
      <c r="C13703" s="619" t="s">
        <v>424</v>
      </c>
    </row>
    <row r="13704" spans="1:3" x14ac:dyDescent="0.15">
      <c r="A13704" s="618" t="s">
        <v>1122</v>
      </c>
      <c r="B13704" s="618">
        <v>2013</v>
      </c>
      <c r="C13704" s="619" t="s">
        <v>437</v>
      </c>
    </row>
    <row r="13705" spans="1:3" x14ac:dyDescent="0.15">
      <c r="A13705" s="618" t="s">
        <v>1122</v>
      </c>
      <c r="B13705" s="618">
        <v>2013</v>
      </c>
      <c r="C13705" s="619" t="s">
        <v>437</v>
      </c>
    </row>
    <row r="13706" spans="1:3" x14ac:dyDescent="0.15">
      <c r="A13706" s="619" t="s">
        <v>1122</v>
      </c>
      <c r="B13706" s="618">
        <v>2013</v>
      </c>
      <c r="C13706" s="619" t="s">
        <v>437</v>
      </c>
    </row>
    <row r="13707" spans="1:3" x14ac:dyDescent="0.15">
      <c r="A13707" s="619" t="s">
        <v>1122</v>
      </c>
      <c r="B13707" s="618">
        <v>2013</v>
      </c>
      <c r="C13707" s="619" t="s">
        <v>437</v>
      </c>
    </row>
    <row r="13708" spans="1:3" x14ac:dyDescent="0.15">
      <c r="A13708" s="619" t="s">
        <v>1122</v>
      </c>
      <c r="B13708" s="618">
        <v>2013</v>
      </c>
      <c r="C13708" s="619" t="s">
        <v>424</v>
      </c>
    </row>
    <row r="13709" spans="1:3" x14ac:dyDescent="0.15">
      <c r="A13709" s="619" t="s">
        <v>1122</v>
      </c>
      <c r="B13709" s="618">
        <v>2013</v>
      </c>
      <c r="C13709" s="619" t="s">
        <v>424</v>
      </c>
    </row>
    <row r="13710" spans="1:3" x14ac:dyDescent="0.15">
      <c r="A13710" s="619" t="s">
        <v>1122</v>
      </c>
      <c r="B13710" s="618">
        <v>2013</v>
      </c>
      <c r="C13710" s="619" t="s">
        <v>1113</v>
      </c>
    </row>
    <row r="13711" spans="1:3" x14ac:dyDescent="0.15">
      <c r="A13711" s="619" t="s">
        <v>1122</v>
      </c>
      <c r="B13711" s="618">
        <v>2013</v>
      </c>
      <c r="C13711" s="619" t="s">
        <v>424</v>
      </c>
    </row>
    <row r="13712" spans="1:3" x14ac:dyDescent="0.15">
      <c r="A13712" s="619" t="s">
        <v>1122</v>
      </c>
      <c r="B13712" s="618">
        <v>2013</v>
      </c>
      <c r="C13712" s="619" t="s">
        <v>424</v>
      </c>
    </row>
    <row r="13713" spans="1:3" x14ac:dyDescent="0.15">
      <c r="A13713" s="619" t="s">
        <v>1122</v>
      </c>
      <c r="B13713" s="618">
        <v>2013</v>
      </c>
      <c r="C13713" s="619" t="s">
        <v>437</v>
      </c>
    </row>
    <row r="13714" spans="1:3" x14ac:dyDescent="0.15">
      <c r="A13714" s="619" t="s">
        <v>1122</v>
      </c>
      <c r="B13714" s="618">
        <v>2013</v>
      </c>
      <c r="C13714" s="619" t="s">
        <v>437</v>
      </c>
    </row>
    <row r="13715" spans="1:3" x14ac:dyDescent="0.15">
      <c r="A13715" s="619" t="s">
        <v>1122</v>
      </c>
      <c r="B13715" s="618">
        <v>2013</v>
      </c>
      <c r="C13715" s="619" t="s">
        <v>437</v>
      </c>
    </row>
    <row r="13716" spans="1:3" x14ac:dyDescent="0.15">
      <c r="A13716" s="619" t="s">
        <v>1122</v>
      </c>
      <c r="B13716" s="618">
        <v>2013</v>
      </c>
      <c r="C13716" s="619" t="s">
        <v>437</v>
      </c>
    </row>
    <row r="13717" spans="1:3" x14ac:dyDescent="0.15">
      <c r="A13717" s="619" t="s">
        <v>1122</v>
      </c>
      <c r="B13717" s="618">
        <v>2013</v>
      </c>
      <c r="C13717" s="619" t="s">
        <v>424</v>
      </c>
    </row>
    <row r="13718" spans="1:3" x14ac:dyDescent="0.15">
      <c r="A13718" s="619" t="s">
        <v>1122</v>
      </c>
      <c r="B13718" s="618">
        <v>2013</v>
      </c>
      <c r="C13718" s="619" t="s">
        <v>424</v>
      </c>
    </row>
    <row r="13719" spans="1:3" x14ac:dyDescent="0.15">
      <c r="A13719" s="619" t="s">
        <v>1122</v>
      </c>
      <c r="B13719" s="618">
        <v>2013</v>
      </c>
      <c r="C13719" s="619" t="s">
        <v>424</v>
      </c>
    </row>
    <row r="13720" spans="1:3" x14ac:dyDescent="0.15">
      <c r="A13720" s="619" t="s">
        <v>1122</v>
      </c>
      <c r="B13720" s="618">
        <v>2013</v>
      </c>
      <c r="C13720" s="619" t="s">
        <v>437</v>
      </c>
    </row>
    <row r="13721" spans="1:3" x14ac:dyDescent="0.15">
      <c r="A13721" s="619" t="s">
        <v>1122</v>
      </c>
      <c r="B13721" s="618">
        <v>2013</v>
      </c>
      <c r="C13721" s="619" t="s">
        <v>1107</v>
      </c>
    </row>
    <row r="13722" spans="1:3" x14ac:dyDescent="0.15">
      <c r="A13722" s="619" t="s">
        <v>1122</v>
      </c>
      <c r="B13722" s="618">
        <v>2013</v>
      </c>
      <c r="C13722" s="619" t="s">
        <v>424</v>
      </c>
    </row>
    <row r="13723" spans="1:3" x14ac:dyDescent="0.15">
      <c r="A13723" s="619" t="s">
        <v>1122</v>
      </c>
      <c r="B13723" s="618">
        <v>2013</v>
      </c>
      <c r="C13723" s="619" t="s">
        <v>1080</v>
      </c>
    </row>
    <row r="13724" spans="1:3" x14ac:dyDescent="0.15">
      <c r="A13724" s="619" t="s">
        <v>1122</v>
      </c>
      <c r="B13724" s="618">
        <v>2013</v>
      </c>
      <c r="C13724" s="619" t="s">
        <v>1080</v>
      </c>
    </row>
    <row r="13725" spans="1:3" x14ac:dyDescent="0.15">
      <c r="A13725" s="619" t="s">
        <v>1122</v>
      </c>
      <c r="B13725" s="618">
        <v>2013</v>
      </c>
      <c r="C13725" s="619" t="s">
        <v>1107</v>
      </c>
    </row>
    <row r="13726" spans="1:3" x14ac:dyDescent="0.15">
      <c r="A13726" s="619" t="s">
        <v>1122</v>
      </c>
      <c r="B13726" s="618">
        <v>2013</v>
      </c>
      <c r="C13726" s="619" t="s">
        <v>1102</v>
      </c>
    </row>
    <row r="13727" spans="1:3" x14ac:dyDescent="0.15">
      <c r="A13727" s="619" t="s">
        <v>1122</v>
      </c>
      <c r="B13727" s="618">
        <v>2013</v>
      </c>
      <c r="C13727" s="619" t="s">
        <v>1102</v>
      </c>
    </row>
    <row r="13728" spans="1:3" x14ac:dyDescent="0.15">
      <c r="A13728" s="619" t="s">
        <v>1122</v>
      </c>
      <c r="B13728" s="618">
        <v>2013</v>
      </c>
      <c r="C13728" s="619" t="s">
        <v>437</v>
      </c>
    </row>
    <row r="13729" spans="1:3" x14ac:dyDescent="0.15">
      <c r="A13729" s="619" t="s">
        <v>1122</v>
      </c>
      <c r="B13729" s="618">
        <v>2013</v>
      </c>
      <c r="C13729" s="619" t="s">
        <v>437</v>
      </c>
    </row>
    <row r="13730" spans="1:3" x14ac:dyDescent="0.15">
      <c r="A13730" s="619" t="s">
        <v>1122</v>
      </c>
      <c r="B13730" s="618">
        <v>2013</v>
      </c>
      <c r="C13730" s="619" t="s">
        <v>424</v>
      </c>
    </row>
    <row r="13731" spans="1:3" x14ac:dyDescent="0.15">
      <c r="A13731" s="619" t="s">
        <v>1122</v>
      </c>
      <c r="B13731" s="618">
        <v>2013</v>
      </c>
      <c r="C13731" s="619" t="s">
        <v>1102</v>
      </c>
    </row>
    <row r="13732" spans="1:3" x14ac:dyDescent="0.15">
      <c r="A13732" s="619" t="s">
        <v>1122</v>
      </c>
      <c r="B13732" s="618">
        <v>2013</v>
      </c>
      <c r="C13732" s="619" t="s">
        <v>424</v>
      </c>
    </row>
    <row r="13733" spans="1:3" x14ac:dyDescent="0.15">
      <c r="A13733" s="619" t="s">
        <v>1122</v>
      </c>
      <c r="B13733" s="618">
        <v>2013</v>
      </c>
      <c r="C13733" s="619" t="s">
        <v>424</v>
      </c>
    </row>
    <row r="13734" spans="1:3" x14ac:dyDescent="0.15">
      <c r="A13734" s="619" t="s">
        <v>1122</v>
      </c>
      <c r="B13734" s="618">
        <v>2013</v>
      </c>
      <c r="C13734" s="619" t="s">
        <v>1104</v>
      </c>
    </row>
    <row r="13735" spans="1:3" x14ac:dyDescent="0.15">
      <c r="A13735" s="619" t="s">
        <v>1122</v>
      </c>
      <c r="B13735" s="618">
        <v>2013</v>
      </c>
      <c r="C13735" s="619" t="s">
        <v>437</v>
      </c>
    </row>
    <row r="13736" spans="1:3" x14ac:dyDescent="0.15">
      <c r="A13736" s="619" t="s">
        <v>1122</v>
      </c>
      <c r="B13736" s="618">
        <v>2013</v>
      </c>
      <c r="C13736" s="619" t="s">
        <v>437</v>
      </c>
    </row>
    <row r="13737" spans="1:3" x14ac:dyDescent="0.15">
      <c r="A13737" s="619" t="s">
        <v>1122</v>
      </c>
      <c r="B13737" s="618">
        <v>2013</v>
      </c>
      <c r="C13737" s="619" t="s">
        <v>424</v>
      </c>
    </row>
    <row r="13738" spans="1:3" x14ac:dyDescent="0.15">
      <c r="A13738" s="619" t="s">
        <v>1122</v>
      </c>
      <c r="B13738" s="618">
        <v>2013</v>
      </c>
      <c r="C13738" s="619" t="s">
        <v>1102</v>
      </c>
    </row>
    <row r="13739" spans="1:3" x14ac:dyDescent="0.15">
      <c r="A13739" s="619" t="s">
        <v>1122</v>
      </c>
      <c r="B13739" s="618">
        <v>2013</v>
      </c>
      <c r="C13739" s="619" t="s">
        <v>437</v>
      </c>
    </row>
    <row r="13740" spans="1:3" x14ac:dyDescent="0.15">
      <c r="A13740" s="619" t="s">
        <v>1122</v>
      </c>
      <c r="B13740" s="618">
        <v>2013</v>
      </c>
      <c r="C13740" s="619" t="s">
        <v>424</v>
      </c>
    </row>
    <row r="13741" spans="1:3" x14ac:dyDescent="0.15">
      <c r="A13741" s="619" t="s">
        <v>1122</v>
      </c>
      <c r="B13741" s="618">
        <v>2013</v>
      </c>
      <c r="C13741" s="619" t="s">
        <v>437</v>
      </c>
    </row>
    <row r="13742" spans="1:3" x14ac:dyDescent="0.15">
      <c r="A13742" s="619" t="s">
        <v>1122</v>
      </c>
      <c r="B13742" s="618">
        <v>2013</v>
      </c>
      <c r="C13742" s="619" t="s">
        <v>437</v>
      </c>
    </row>
    <row r="13743" spans="1:3" x14ac:dyDescent="0.15">
      <c r="A13743" s="619" t="s">
        <v>1122</v>
      </c>
      <c r="B13743" s="618">
        <v>2013</v>
      </c>
      <c r="C13743" s="619" t="s">
        <v>437</v>
      </c>
    </row>
    <row r="13744" spans="1:3" x14ac:dyDescent="0.15">
      <c r="A13744" s="619" t="s">
        <v>1122</v>
      </c>
      <c r="B13744" s="618">
        <v>2013</v>
      </c>
      <c r="C13744" s="619" t="s">
        <v>437</v>
      </c>
    </row>
    <row r="13745" spans="1:3" x14ac:dyDescent="0.15">
      <c r="A13745" s="619" t="s">
        <v>1122</v>
      </c>
      <c r="B13745" s="618">
        <v>2013</v>
      </c>
      <c r="C13745" s="619" t="s">
        <v>437</v>
      </c>
    </row>
    <row r="13746" spans="1:3" x14ac:dyDescent="0.15">
      <c r="A13746" s="619" t="s">
        <v>1122</v>
      </c>
      <c r="B13746" s="618">
        <v>2013</v>
      </c>
      <c r="C13746" s="619" t="s">
        <v>1104</v>
      </c>
    </row>
    <row r="13747" spans="1:3" x14ac:dyDescent="0.15">
      <c r="A13747" s="619" t="s">
        <v>1122</v>
      </c>
      <c r="B13747" s="618">
        <v>2013</v>
      </c>
      <c r="C13747" s="619" t="s">
        <v>437</v>
      </c>
    </row>
    <row r="13748" spans="1:3" x14ac:dyDescent="0.15">
      <c r="A13748" s="618" t="s">
        <v>1122</v>
      </c>
      <c r="B13748" s="618">
        <v>2013</v>
      </c>
      <c r="C13748" s="619" t="s">
        <v>437</v>
      </c>
    </row>
    <row r="13749" spans="1:3" x14ac:dyDescent="0.15">
      <c r="A13749" s="618" t="s">
        <v>1122</v>
      </c>
      <c r="B13749" s="618">
        <v>2013</v>
      </c>
      <c r="C13749" s="619" t="s">
        <v>437</v>
      </c>
    </row>
    <row r="13750" spans="1:3" x14ac:dyDescent="0.15">
      <c r="A13750" s="618" t="s">
        <v>1122</v>
      </c>
      <c r="B13750" s="618">
        <v>2013</v>
      </c>
      <c r="C13750" s="619" t="s">
        <v>437</v>
      </c>
    </row>
    <row r="13751" spans="1:3" x14ac:dyDescent="0.15">
      <c r="A13751" s="618" t="s">
        <v>1122</v>
      </c>
      <c r="B13751" s="618">
        <v>2013</v>
      </c>
      <c r="C13751" s="619" t="s">
        <v>424</v>
      </c>
    </row>
    <row r="13752" spans="1:3" x14ac:dyDescent="0.15">
      <c r="A13752" s="618" t="s">
        <v>1122</v>
      </c>
      <c r="B13752" s="618">
        <v>2013</v>
      </c>
      <c r="C13752" s="619" t="s">
        <v>424</v>
      </c>
    </row>
    <row r="13753" spans="1:3" x14ac:dyDescent="0.15">
      <c r="A13753" s="619" t="s">
        <v>1122</v>
      </c>
      <c r="B13753" s="618">
        <v>2013</v>
      </c>
      <c r="C13753" s="619" t="s">
        <v>437</v>
      </c>
    </row>
    <row r="13754" spans="1:3" x14ac:dyDescent="0.15">
      <c r="A13754" s="619" t="s">
        <v>1122</v>
      </c>
      <c r="B13754" s="618">
        <v>2013</v>
      </c>
      <c r="C13754" s="619" t="s">
        <v>424</v>
      </c>
    </row>
    <row r="13755" spans="1:3" x14ac:dyDescent="0.15">
      <c r="A13755" s="618" t="s">
        <v>1122</v>
      </c>
      <c r="B13755" s="618">
        <v>2013</v>
      </c>
      <c r="C13755" s="619" t="s">
        <v>1103</v>
      </c>
    </row>
    <row r="13756" spans="1:3" x14ac:dyDescent="0.15">
      <c r="A13756" s="618" t="s">
        <v>1122</v>
      </c>
      <c r="B13756" s="618">
        <v>2013</v>
      </c>
      <c r="C13756" s="619" t="s">
        <v>424</v>
      </c>
    </row>
    <row r="13757" spans="1:3" x14ac:dyDescent="0.15">
      <c r="A13757" s="618" t="s">
        <v>1122</v>
      </c>
      <c r="B13757" s="618">
        <v>2013</v>
      </c>
      <c r="C13757" s="619" t="s">
        <v>424</v>
      </c>
    </row>
    <row r="13758" spans="1:3" x14ac:dyDescent="0.15">
      <c r="A13758" s="618" t="s">
        <v>1122</v>
      </c>
      <c r="B13758" s="618">
        <v>2013</v>
      </c>
      <c r="C13758" s="619" t="s">
        <v>424</v>
      </c>
    </row>
    <row r="13759" spans="1:3" x14ac:dyDescent="0.15">
      <c r="A13759" s="618" t="s">
        <v>1122</v>
      </c>
      <c r="B13759" s="618">
        <v>2013</v>
      </c>
      <c r="C13759" s="619" t="s">
        <v>424</v>
      </c>
    </row>
    <row r="13760" spans="1:3" x14ac:dyDescent="0.15">
      <c r="A13760" s="619" t="s">
        <v>1122</v>
      </c>
      <c r="B13760" s="618">
        <v>2013</v>
      </c>
      <c r="C13760" s="619" t="s">
        <v>424</v>
      </c>
    </row>
    <row r="13761" spans="1:3" x14ac:dyDescent="0.15">
      <c r="A13761" s="619" t="s">
        <v>1122</v>
      </c>
      <c r="B13761" s="618">
        <v>2013</v>
      </c>
      <c r="C13761" s="619" t="s">
        <v>424</v>
      </c>
    </row>
    <row r="13762" spans="1:3" x14ac:dyDescent="0.15">
      <c r="A13762" s="619" t="s">
        <v>1122</v>
      </c>
      <c r="B13762" s="618">
        <v>2013</v>
      </c>
      <c r="C13762" s="619" t="s">
        <v>424</v>
      </c>
    </row>
    <row r="13763" spans="1:3" x14ac:dyDescent="0.15">
      <c r="A13763" s="619" t="s">
        <v>1122</v>
      </c>
      <c r="B13763" s="618">
        <v>2013</v>
      </c>
      <c r="C13763" s="619" t="s">
        <v>1103</v>
      </c>
    </row>
    <row r="13764" spans="1:3" x14ac:dyDescent="0.15">
      <c r="A13764" s="619" t="s">
        <v>1122</v>
      </c>
      <c r="B13764" s="618">
        <v>2013</v>
      </c>
      <c r="C13764" s="619" t="s">
        <v>1101</v>
      </c>
    </row>
    <row r="13765" spans="1:3" x14ac:dyDescent="0.15">
      <c r="A13765" s="619" t="s">
        <v>1122</v>
      </c>
      <c r="B13765" s="618">
        <v>2013</v>
      </c>
      <c r="C13765" s="619" t="s">
        <v>424</v>
      </c>
    </row>
    <row r="13766" spans="1:3" x14ac:dyDescent="0.15">
      <c r="A13766" s="619" t="s">
        <v>1122</v>
      </c>
      <c r="B13766" s="618">
        <v>2013</v>
      </c>
      <c r="C13766" s="619" t="s">
        <v>424</v>
      </c>
    </row>
    <row r="13767" spans="1:3" x14ac:dyDescent="0.15">
      <c r="A13767" s="619" t="s">
        <v>1122</v>
      </c>
      <c r="B13767" s="618">
        <v>2013</v>
      </c>
      <c r="C13767" s="619" t="s">
        <v>1101</v>
      </c>
    </row>
    <row r="13768" spans="1:3" x14ac:dyDescent="0.15">
      <c r="A13768" s="619" t="s">
        <v>1122</v>
      </c>
      <c r="B13768" s="618">
        <v>2013</v>
      </c>
      <c r="C13768" s="619" t="s">
        <v>1101</v>
      </c>
    </row>
    <row r="13769" spans="1:3" x14ac:dyDescent="0.15">
      <c r="A13769" s="619" t="s">
        <v>1122</v>
      </c>
      <c r="B13769" s="618">
        <v>2013</v>
      </c>
      <c r="C13769" s="619" t="s">
        <v>455</v>
      </c>
    </row>
    <row r="13770" spans="1:3" x14ac:dyDescent="0.15">
      <c r="A13770" s="619" t="s">
        <v>1122</v>
      </c>
      <c r="B13770" s="618">
        <v>2013</v>
      </c>
      <c r="C13770" s="619" t="s">
        <v>424</v>
      </c>
    </row>
    <row r="13771" spans="1:3" x14ac:dyDescent="0.15">
      <c r="A13771" s="619" t="s">
        <v>1122</v>
      </c>
      <c r="B13771" s="618">
        <v>2013</v>
      </c>
      <c r="C13771" s="619" t="s">
        <v>424</v>
      </c>
    </row>
    <row r="13772" spans="1:3" x14ac:dyDescent="0.15">
      <c r="A13772" s="619" t="s">
        <v>1122</v>
      </c>
      <c r="B13772" s="618">
        <v>2013</v>
      </c>
      <c r="C13772" s="619" t="s">
        <v>437</v>
      </c>
    </row>
    <row r="13773" spans="1:3" x14ac:dyDescent="0.15">
      <c r="A13773" s="619" t="s">
        <v>1122</v>
      </c>
      <c r="B13773" s="618">
        <v>2013</v>
      </c>
      <c r="C13773" s="619" t="s">
        <v>424</v>
      </c>
    </row>
    <row r="13774" spans="1:3" x14ac:dyDescent="0.15">
      <c r="A13774" s="619" t="s">
        <v>1122</v>
      </c>
      <c r="B13774" s="618">
        <v>2013</v>
      </c>
      <c r="C13774" s="619" t="s">
        <v>424</v>
      </c>
    </row>
    <row r="13775" spans="1:3" x14ac:dyDescent="0.15">
      <c r="A13775" s="619" t="s">
        <v>1122</v>
      </c>
      <c r="B13775" s="618">
        <v>2013</v>
      </c>
      <c r="C13775" s="619" t="s">
        <v>424</v>
      </c>
    </row>
    <row r="13776" spans="1:3" x14ac:dyDescent="0.15">
      <c r="A13776" s="619" t="s">
        <v>1122</v>
      </c>
      <c r="B13776" s="618">
        <v>2013</v>
      </c>
      <c r="C13776" s="619" t="s">
        <v>424</v>
      </c>
    </row>
    <row r="13777" spans="1:3" x14ac:dyDescent="0.15">
      <c r="A13777" s="619" t="s">
        <v>1122</v>
      </c>
      <c r="B13777" s="618">
        <v>2013</v>
      </c>
      <c r="C13777" s="619" t="s">
        <v>424</v>
      </c>
    </row>
    <row r="13778" spans="1:3" x14ac:dyDescent="0.15">
      <c r="A13778" s="619" t="s">
        <v>1122</v>
      </c>
      <c r="B13778" s="618">
        <v>2013</v>
      </c>
      <c r="C13778" s="619" t="s">
        <v>424</v>
      </c>
    </row>
    <row r="13779" spans="1:3" x14ac:dyDescent="0.15">
      <c r="A13779" s="619" t="s">
        <v>1122</v>
      </c>
      <c r="B13779" s="618">
        <v>2013</v>
      </c>
      <c r="C13779" s="619" t="s">
        <v>424</v>
      </c>
    </row>
    <row r="13780" spans="1:3" x14ac:dyDescent="0.15">
      <c r="A13780" s="619" t="s">
        <v>1122</v>
      </c>
      <c r="B13780" s="618">
        <v>2013</v>
      </c>
      <c r="C13780" s="619" t="s">
        <v>424</v>
      </c>
    </row>
    <row r="13781" spans="1:3" x14ac:dyDescent="0.15">
      <c r="A13781" s="619" t="s">
        <v>1122</v>
      </c>
      <c r="B13781" s="618">
        <v>2013</v>
      </c>
      <c r="C13781" s="619" t="s">
        <v>1103</v>
      </c>
    </row>
    <row r="13782" spans="1:3" x14ac:dyDescent="0.15">
      <c r="A13782" s="619" t="s">
        <v>1122</v>
      </c>
      <c r="B13782" s="618">
        <v>2013</v>
      </c>
      <c r="C13782" s="619" t="s">
        <v>1103</v>
      </c>
    </row>
    <row r="13783" spans="1:3" x14ac:dyDescent="0.15">
      <c r="A13783" s="619" t="s">
        <v>1122</v>
      </c>
      <c r="B13783" s="618">
        <v>2013</v>
      </c>
      <c r="C13783" s="619" t="s">
        <v>424</v>
      </c>
    </row>
    <row r="13784" spans="1:3" x14ac:dyDescent="0.15">
      <c r="A13784" s="619" t="s">
        <v>1122</v>
      </c>
      <c r="B13784" s="618">
        <v>2013</v>
      </c>
      <c r="C13784" s="619" t="s">
        <v>424</v>
      </c>
    </row>
    <row r="13785" spans="1:3" x14ac:dyDescent="0.15">
      <c r="A13785" s="619" t="s">
        <v>1122</v>
      </c>
      <c r="B13785" s="618">
        <v>2013</v>
      </c>
      <c r="C13785" s="619" t="s">
        <v>424</v>
      </c>
    </row>
    <row r="13786" spans="1:3" x14ac:dyDescent="0.15">
      <c r="A13786" s="619" t="s">
        <v>1122</v>
      </c>
      <c r="B13786" s="618">
        <v>2013</v>
      </c>
      <c r="C13786" s="619" t="s">
        <v>424</v>
      </c>
    </row>
    <row r="13787" spans="1:3" x14ac:dyDescent="0.15">
      <c r="A13787" s="619" t="s">
        <v>1122</v>
      </c>
      <c r="B13787" s="618">
        <v>2013</v>
      </c>
      <c r="C13787" s="619" t="s">
        <v>424</v>
      </c>
    </row>
    <row r="13788" spans="1:3" x14ac:dyDescent="0.15">
      <c r="A13788" s="619" t="s">
        <v>1122</v>
      </c>
      <c r="B13788" s="618">
        <v>2013</v>
      </c>
      <c r="C13788" s="619" t="s">
        <v>424</v>
      </c>
    </row>
    <row r="13789" spans="1:3" x14ac:dyDescent="0.15">
      <c r="A13789" s="619" t="s">
        <v>1122</v>
      </c>
      <c r="B13789" s="618">
        <v>2013</v>
      </c>
      <c r="C13789" s="619" t="s">
        <v>1102</v>
      </c>
    </row>
    <row r="13790" spans="1:3" x14ac:dyDescent="0.15">
      <c r="A13790" s="619" t="s">
        <v>1122</v>
      </c>
      <c r="B13790" s="618">
        <v>2013</v>
      </c>
      <c r="C13790" s="619" t="s">
        <v>437</v>
      </c>
    </row>
    <row r="13791" spans="1:3" x14ac:dyDescent="0.15">
      <c r="A13791" s="619" t="s">
        <v>1122</v>
      </c>
      <c r="B13791" s="618">
        <v>2013</v>
      </c>
      <c r="C13791" s="619" t="s">
        <v>424</v>
      </c>
    </row>
    <row r="13792" spans="1:3" x14ac:dyDescent="0.15">
      <c r="A13792" s="618" t="s">
        <v>1122</v>
      </c>
      <c r="B13792" s="618">
        <v>2013</v>
      </c>
      <c r="C13792" s="619" t="s">
        <v>424</v>
      </c>
    </row>
    <row r="13793" spans="1:3" x14ac:dyDescent="0.15">
      <c r="A13793" s="618" t="s">
        <v>1122</v>
      </c>
      <c r="B13793" s="618">
        <v>2013</v>
      </c>
      <c r="C13793" s="619" t="s">
        <v>1080</v>
      </c>
    </row>
    <row r="13794" spans="1:3" x14ac:dyDescent="0.15">
      <c r="A13794" s="619" t="s">
        <v>1122</v>
      </c>
      <c r="B13794" s="618">
        <v>2013</v>
      </c>
      <c r="C13794" s="619" t="s">
        <v>1107</v>
      </c>
    </row>
    <row r="13795" spans="1:3" x14ac:dyDescent="0.15">
      <c r="A13795" s="619" t="s">
        <v>1122</v>
      </c>
      <c r="B13795" s="618">
        <v>2013</v>
      </c>
      <c r="C13795" s="619" t="s">
        <v>1103</v>
      </c>
    </row>
    <row r="13796" spans="1:3" x14ac:dyDescent="0.15">
      <c r="A13796" s="619" t="s">
        <v>1122</v>
      </c>
      <c r="B13796" s="618">
        <v>2013</v>
      </c>
      <c r="C13796" s="619" t="s">
        <v>424</v>
      </c>
    </row>
    <row r="13797" spans="1:3" x14ac:dyDescent="0.15">
      <c r="A13797" s="619" t="s">
        <v>1122</v>
      </c>
      <c r="B13797" s="618">
        <v>2013</v>
      </c>
      <c r="C13797" s="619" t="s">
        <v>437</v>
      </c>
    </row>
    <row r="13798" spans="1:3" x14ac:dyDescent="0.15">
      <c r="A13798" s="619" t="s">
        <v>1122</v>
      </c>
      <c r="B13798" s="618">
        <v>2013</v>
      </c>
      <c r="C13798" s="619" t="s">
        <v>424</v>
      </c>
    </row>
    <row r="13799" spans="1:3" x14ac:dyDescent="0.15">
      <c r="A13799" s="619" t="s">
        <v>1122</v>
      </c>
      <c r="B13799" s="618">
        <v>2013</v>
      </c>
      <c r="C13799" s="619" t="s">
        <v>424</v>
      </c>
    </row>
    <row r="13800" spans="1:3" x14ac:dyDescent="0.15">
      <c r="A13800" s="619" t="s">
        <v>1122</v>
      </c>
      <c r="B13800" s="618">
        <v>2013</v>
      </c>
      <c r="C13800" s="619" t="s">
        <v>424</v>
      </c>
    </row>
    <row r="13801" spans="1:3" x14ac:dyDescent="0.15">
      <c r="A13801" s="619" t="s">
        <v>1122</v>
      </c>
      <c r="B13801" s="618">
        <v>2013</v>
      </c>
      <c r="C13801" s="619" t="s">
        <v>424</v>
      </c>
    </row>
    <row r="13802" spans="1:3" x14ac:dyDescent="0.15">
      <c r="A13802" s="619" t="s">
        <v>1122</v>
      </c>
      <c r="B13802" s="618">
        <v>2013</v>
      </c>
      <c r="C13802" s="619" t="s">
        <v>424</v>
      </c>
    </row>
    <row r="13803" spans="1:3" x14ac:dyDescent="0.15">
      <c r="A13803" s="619" t="s">
        <v>1122</v>
      </c>
      <c r="B13803" s="618">
        <v>2013</v>
      </c>
      <c r="C13803" s="619" t="s">
        <v>1101</v>
      </c>
    </row>
    <row r="13804" spans="1:3" x14ac:dyDescent="0.15">
      <c r="A13804" s="619" t="s">
        <v>1122</v>
      </c>
      <c r="B13804" s="618">
        <v>2013</v>
      </c>
      <c r="C13804" s="619" t="s">
        <v>437</v>
      </c>
    </row>
    <row r="13805" spans="1:3" x14ac:dyDescent="0.15">
      <c r="A13805" s="619" t="s">
        <v>1122</v>
      </c>
      <c r="B13805" s="618">
        <v>2013</v>
      </c>
      <c r="C13805" s="619" t="s">
        <v>424</v>
      </c>
    </row>
    <row r="13806" spans="1:3" x14ac:dyDescent="0.15">
      <c r="A13806" s="619" t="s">
        <v>1122</v>
      </c>
      <c r="B13806" s="618">
        <v>2013</v>
      </c>
      <c r="C13806" s="619" t="s">
        <v>1102</v>
      </c>
    </row>
    <row r="13807" spans="1:3" x14ac:dyDescent="0.15">
      <c r="A13807" s="619" t="s">
        <v>1122</v>
      </c>
      <c r="B13807" s="618">
        <v>2013</v>
      </c>
      <c r="C13807" s="619" t="s">
        <v>1111</v>
      </c>
    </row>
    <row r="13808" spans="1:3" x14ac:dyDescent="0.15">
      <c r="A13808" s="619" t="s">
        <v>1122</v>
      </c>
      <c r="B13808" s="618">
        <v>2013</v>
      </c>
      <c r="C13808" s="619" t="s">
        <v>424</v>
      </c>
    </row>
    <row r="13809" spans="1:3" x14ac:dyDescent="0.15">
      <c r="A13809" s="619" t="s">
        <v>1122</v>
      </c>
      <c r="B13809" s="618">
        <v>2013</v>
      </c>
      <c r="C13809" s="619" t="s">
        <v>1101</v>
      </c>
    </row>
    <row r="13810" spans="1:3" x14ac:dyDescent="0.15">
      <c r="A13810" s="619" t="s">
        <v>1122</v>
      </c>
      <c r="B13810" s="618">
        <v>2013</v>
      </c>
      <c r="C13810" s="619" t="s">
        <v>437</v>
      </c>
    </row>
    <row r="13811" spans="1:3" x14ac:dyDescent="0.15">
      <c r="A13811" s="619" t="s">
        <v>1122</v>
      </c>
      <c r="B13811" s="618">
        <v>2013</v>
      </c>
      <c r="C13811" s="619" t="s">
        <v>424</v>
      </c>
    </row>
    <row r="13812" spans="1:3" x14ac:dyDescent="0.15">
      <c r="A13812" s="619" t="s">
        <v>1122</v>
      </c>
      <c r="B13812" s="618">
        <v>2013</v>
      </c>
      <c r="C13812" s="619" t="s">
        <v>1102</v>
      </c>
    </row>
    <row r="13813" spans="1:3" x14ac:dyDescent="0.15">
      <c r="A13813" s="619" t="s">
        <v>1122</v>
      </c>
      <c r="B13813" s="618">
        <v>2013</v>
      </c>
      <c r="C13813" s="619" t="s">
        <v>1102</v>
      </c>
    </row>
    <row r="13814" spans="1:3" x14ac:dyDescent="0.15">
      <c r="A13814" s="619" t="s">
        <v>1122</v>
      </c>
      <c r="B13814" s="618">
        <v>2013</v>
      </c>
      <c r="C13814" s="619" t="s">
        <v>1103</v>
      </c>
    </row>
    <row r="13815" spans="1:3" x14ac:dyDescent="0.15">
      <c r="A13815" s="619" t="s">
        <v>1122</v>
      </c>
      <c r="B13815" s="618">
        <v>2013</v>
      </c>
      <c r="C13815" s="619" t="s">
        <v>1113</v>
      </c>
    </row>
    <row r="13816" spans="1:3" x14ac:dyDescent="0.15">
      <c r="A13816" s="618" t="s">
        <v>1122</v>
      </c>
      <c r="B13816" s="618">
        <v>2013</v>
      </c>
      <c r="C13816" s="619" t="s">
        <v>1103</v>
      </c>
    </row>
    <row r="13817" spans="1:3" x14ac:dyDescent="0.15">
      <c r="A13817" s="619" t="s">
        <v>1122</v>
      </c>
      <c r="B13817" s="618">
        <v>2013</v>
      </c>
      <c r="C13817" s="619" t="s">
        <v>1102</v>
      </c>
    </row>
    <row r="13818" spans="1:3" x14ac:dyDescent="0.15">
      <c r="A13818" s="619" t="s">
        <v>1122</v>
      </c>
      <c r="B13818" s="618">
        <v>2013</v>
      </c>
      <c r="C13818" s="619" t="s">
        <v>1102</v>
      </c>
    </row>
    <row r="13819" spans="1:3" x14ac:dyDescent="0.15">
      <c r="A13819" s="619" t="s">
        <v>1122</v>
      </c>
      <c r="B13819" s="618">
        <v>2013</v>
      </c>
      <c r="C13819" s="619" t="s">
        <v>1101</v>
      </c>
    </row>
    <row r="13820" spans="1:3" x14ac:dyDescent="0.15">
      <c r="A13820" s="619" t="s">
        <v>1122</v>
      </c>
      <c r="B13820" s="618">
        <v>2013</v>
      </c>
      <c r="C13820" s="619" t="s">
        <v>437</v>
      </c>
    </row>
    <row r="13821" spans="1:3" x14ac:dyDescent="0.15">
      <c r="A13821" s="619" t="s">
        <v>1122</v>
      </c>
      <c r="B13821" s="618">
        <v>2013</v>
      </c>
      <c r="C13821" s="619" t="s">
        <v>1103</v>
      </c>
    </row>
    <row r="13822" spans="1:3" x14ac:dyDescent="0.15">
      <c r="A13822" s="619" t="s">
        <v>1122</v>
      </c>
      <c r="B13822" s="618">
        <v>2013</v>
      </c>
      <c r="C13822" s="619" t="s">
        <v>437</v>
      </c>
    </row>
    <row r="13823" spans="1:3" x14ac:dyDescent="0.15">
      <c r="A13823" s="619" t="s">
        <v>1122</v>
      </c>
      <c r="B13823" s="618">
        <v>2013</v>
      </c>
      <c r="C13823" s="619" t="s">
        <v>437</v>
      </c>
    </row>
    <row r="13824" spans="1:3" x14ac:dyDescent="0.15">
      <c r="A13824" s="619" t="s">
        <v>1122</v>
      </c>
      <c r="B13824" s="618">
        <v>2013</v>
      </c>
      <c r="C13824" s="619" t="s">
        <v>1102</v>
      </c>
    </row>
    <row r="13825" spans="1:3" x14ac:dyDescent="0.15">
      <c r="A13825" s="619" t="s">
        <v>1122</v>
      </c>
      <c r="B13825" s="618">
        <v>2013</v>
      </c>
      <c r="C13825" s="619" t="s">
        <v>1080</v>
      </c>
    </row>
    <row r="13826" spans="1:3" x14ac:dyDescent="0.15">
      <c r="A13826" s="619" t="s">
        <v>1122</v>
      </c>
      <c r="B13826" s="618">
        <v>2013</v>
      </c>
      <c r="C13826" s="619" t="s">
        <v>1103</v>
      </c>
    </row>
    <row r="13827" spans="1:3" x14ac:dyDescent="0.15">
      <c r="A13827" s="619" t="s">
        <v>1122</v>
      </c>
      <c r="B13827" s="618">
        <v>2013</v>
      </c>
      <c r="C13827" s="619" t="s">
        <v>424</v>
      </c>
    </row>
    <row r="13828" spans="1:3" x14ac:dyDescent="0.15">
      <c r="A13828" s="619" t="s">
        <v>1122</v>
      </c>
      <c r="B13828" s="618">
        <v>2013</v>
      </c>
      <c r="C13828" s="619" t="s">
        <v>437</v>
      </c>
    </row>
    <row r="13829" spans="1:3" x14ac:dyDescent="0.15">
      <c r="A13829" s="619" t="s">
        <v>1122</v>
      </c>
      <c r="B13829" s="618">
        <v>2013</v>
      </c>
      <c r="C13829" s="619" t="s">
        <v>1102</v>
      </c>
    </row>
    <row r="13830" spans="1:3" x14ac:dyDescent="0.15">
      <c r="A13830" s="619" t="s">
        <v>1122</v>
      </c>
      <c r="B13830" s="618">
        <v>2013</v>
      </c>
      <c r="C13830" s="619" t="s">
        <v>1102</v>
      </c>
    </row>
    <row r="13831" spans="1:3" x14ac:dyDescent="0.15">
      <c r="A13831" s="619" t="s">
        <v>1122</v>
      </c>
      <c r="B13831" s="618">
        <v>2013</v>
      </c>
      <c r="C13831" s="619" t="s">
        <v>424</v>
      </c>
    </row>
    <row r="13832" spans="1:3" x14ac:dyDescent="0.15">
      <c r="A13832" s="619" t="s">
        <v>1122</v>
      </c>
      <c r="B13832" s="618">
        <v>2013</v>
      </c>
      <c r="C13832" s="619" t="s">
        <v>1102</v>
      </c>
    </row>
    <row r="13833" spans="1:3" x14ac:dyDescent="0.15">
      <c r="A13833" s="619" t="s">
        <v>1122</v>
      </c>
      <c r="B13833" s="618">
        <v>2013</v>
      </c>
      <c r="C13833" s="619" t="s">
        <v>424</v>
      </c>
    </row>
    <row r="13834" spans="1:3" x14ac:dyDescent="0.15">
      <c r="A13834" s="619" t="s">
        <v>1122</v>
      </c>
      <c r="B13834" s="618">
        <v>2013</v>
      </c>
      <c r="C13834" s="619" t="s">
        <v>1102</v>
      </c>
    </row>
    <row r="13835" spans="1:3" x14ac:dyDescent="0.15">
      <c r="A13835" s="619" t="s">
        <v>1122</v>
      </c>
      <c r="B13835" s="618">
        <v>2013</v>
      </c>
      <c r="C13835" s="619" t="s">
        <v>1102</v>
      </c>
    </row>
    <row r="13836" spans="1:3" x14ac:dyDescent="0.15">
      <c r="A13836" s="619" t="s">
        <v>1122</v>
      </c>
      <c r="B13836" s="618">
        <v>2013</v>
      </c>
      <c r="C13836" s="619" t="s">
        <v>1102</v>
      </c>
    </row>
    <row r="13837" spans="1:3" x14ac:dyDescent="0.15">
      <c r="A13837" s="619" t="s">
        <v>1122</v>
      </c>
      <c r="B13837" s="618">
        <v>2013</v>
      </c>
      <c r="C13837" s="619" t="s">
        <v>424</v>
      </c>
    </row>
    <row r="13838" spans="1:3" x14ac:dyDescent="0.15">
      <c r="A13838" s="619" t="s">
        <v>1122</v>
      </c>
      <c r="B13838" s="618">
        <v>2013</v>
      </c>
      <c r="C13838" s="619" t="s">
        <v>1102</v>
      </c>
    </row>
    <row r="13839" spans="1:3" x14ac:dyDescent="0.15">
      <c r="A13839" s="619" t="s">
        <v>1122</v>
      </c>
      <c r="B13839" s="618">
        <v>2013</v>
      </c>
      <c r="C13839" s="619" t="s">
        <v>1102</v>
      </c>
    </row>
    <row r="13840" spans="1:3" x14ac:dyDescent="0.15">
      <c r="A13840" s="619" t="s">
        <v>1122</v>
      </c>
      <c r="B13840" s="618">
        <v>2013</v>
      </c>
      <c r="C13840" s="619" t="s">
        <v>1102</v>
      </c>
    </row>
    <row r="13841" spans="1:3" x14ac:dyDescent="0.15">
      <c r="A13841" s="619" t="s">
        <v>1122</v>
      </c>
      <c r="B13841" s="618">
        <v>2013</v>
      </c>
      <c r="C13841" s="619" t="s">
        <v>1102</v>
      </c>
    </row>
    <row r="13842" spans="1:3" x14ac:dyDescent="0.15">
      <c r="A13842" s="619" t="s">
        <v>1122</v>
      </c>
      <c r="B13842" s="618">
        <v>2013</v>
      </c>
      <c r="C13842" s="619" t="s">
        <v>1102</v>
      </c>
    </row>
    <row r="13843" spans="1:3" x14ac:dyDescent="0.15">
      <c r="A13843" s="619" t="s">
        <v>1122</v>
      </c>
      <c r="B13843" s="618">
        <v>2013</v>
      </c>
      <c r="C13843" s="619" t="s">
        <v>1102</v>
      </c>
    </row>
    <row r="13844" spans="1:3" x14ac:dyDescent="0.15">
      <c r="A13844" s="619" t="s">
        <v>1122</v>
      </c>
      <c r="B13844" s="618">
        <v>2013</v>
      </c>
      <c r="C13844" s="619" t="s">
        <v>424</v>
      </c>
    </row>
    <row r="13845" spans="1:3" x14ac:dyDescent="0.15">
      <c r="A13845" s="619" t="s">
        <v>1122</v>
      </c>
      <c r="B13845" s="618">
        <v>2013</v>
      </c>
      <c r="C13845" s="619" t="s">
        <v>424</v>
      </c>
    </row>
    <row r="13846" spans="1:3" x14ac:dyDescent="0.15">
      <c r="A13846" s="619" t="s">
        <v>1122</v>
      </c>
      <c r="B13846" s="618">
        <v>2013</v>
      </c>
      <c r="C13846" s="619" t="s">
        <v>1102</v>
      </c>
    </row>
    <row r="13847" spans="1:3" x14ac:dyDescent="0.15">
      <c r="A13847" s="619" t="s">
        <v>1122</v>
      </c>
      <c r="B13847" s="618">
        <v>2013</v>
      </c>
      <c r="C13847" s="619" t="s">
        <v>1102</v>
      </c>
    </row>
    <row r="13848" spans="1:3" x14ac:dyDescent="0.15">
      <c r="A13848" s="619" t="s">
        <v>1122</v>
      </c>
      <c r="B13848" s="618">
        <v>2013</v>
      </c>
      <c r="C13848" s="619" t="s">
        <v>424</v>
      </c>
    </row>
    <row r="13849" spans="1:3" x14ac:dyDescent="0.15">
      <c r="A13849" s="619" t="s">
        <v>1122</v>
      </c>
      <c r="B13849" s="618">
        <v>2013</v>
      </c>
      <c r="C13849" s="619" t="s">
        <v>424</v>
      </c>
    </row>
    <row r="13850" spans="1:3" x14ac:dyDescent="0.15">
      <c r="A13850" s="619" t="s">
        <v>1122</v>
      </c>
      <c r="B13850" s="618">
        <v>2013</v>
      </c>
      <c r="C13850" s="619" t="s">
        <v>424</v>
      </c>
    </row>
    <row r="13851" spans="1:3" x14ac:dyDescent="0.15">
      <c r="A13851" s="619" t="s">
        <v>1122</v>
      </c>
      <c r="B13851" s="618">
        <v>2013</v>
      </c>
      <c r="C13851" s="619" t="s">
        <v>1113</v>
      </c>
    </row>
    <row r="13852" spans="1:3" x14ac:dyDescent="0.15">
      <c r="A13852" s="619" t="s">
        <v>1122</v>
      </c>
      <c r="B13852" s="618">
        <v>2013</v>
      </c>
      <c r="C13852" s="619" t="s">
        <v>1102</v>
      </c>
    </row>
    <row r="13853" spans="1:3" x14ac:dyDescent="0.15">
      <c r="A13853" s="619" t="s">
        <v>1122</v>
      </c>
      <c r="B13853" s="618">
        <v>2013</v>
      </c>
      <c r="C13853" s="619" t="s">
        <v>424</v>
      </c>
    </row>
    <row r="13854" spans="1:3" x14ac:dyDescent="0.15">
      <c r="A13854" s="619" t="s">
        <v>1122</v>
      </c>
      <c r="B13854" s="618">
        <v>2013</v>
      </c>
      <c r="C13854" s="619" t="s">
        <v>437</v>
      </c>
    </row>
    <row r="13855" spans="1:3" x14ac:dyDescent="0.15">
      <c r="A13855" s="619" t="s">
        <v>1122</v>
      </c>
      <c r="B13855" s="618">
        <v>2013</v>
      </c>
      <c r="C13855" s="619" t="s">
        <v>1101</v>
      </c>
    </row>
    <row r="13856" spans="1:3" x14ac:dyDescent="0.15">
      <c r="A13856" s="619" t="s">
        <v>1122</v>
      </c>
      <c r="B13856" s="618">
        <v>2013</v>
      </c>
      <c r="C13856" s="619" t="s">
        <v>1101</v>
      </c>
    </row>
    <row r="13857" spans="1:3" x14ac:dyDescent="0.15">
      <c r="A13857" s="619" t="s">
        <v>1122</v>
      </c>
      <c r="B13857" s="618">
        <v>2013</v>
      </c>
      <c r="C13857" s="619" t="s">
        <v>1104</v>
      </c>
    </row>
    <row r="13858" spans="1:3" x14ac:dyDescent="0.15">
      <c r="A13858" s="619" t="s">
        <v>1122</v>
      </c>
      <c r="B13858" s="618">
        <v>2013</v>
      </c>
      <c r="C13858" s="619" t="s">
        <v>1103</v>
      </c>
    </row>
    <row r="13859" spans="1:3" x14ac:dyDescent="0.15">
      <c r="A13859" s="619" t="s">
        <v>1122</v>
      </c>
      <c r="B13859" s="618">
        <v>2013</v>
      </c>
      <c r="C13859" s="619" t="s">
        <v>437</v>
      </c>
    </row>
    <row r="13860" spans="1:3" x14ac:dyDescent="0.15">
      <c r="A13860" s="619" t="s">
        <v>1122</v>
      </c>
      <c r="B13860" s="618">
        <v>2013</v>
      </c>
      <c r="C13860" s="619" t="s">
        <v>437</v>
      </c>
    </row>
    <row r="13861" spans="1:3" x14ac:dyDescent="0.15">
      <c r="A13861" s="619" t="s">
        <v>1122</v>
      </c>
      <c r="B13861" s="618">
        <v>2013</v>
      </c>
      <c r="C13861" s="619" t="s">
        <v>424</v>
      </c>
    </row>
    <row r="13862" spans="1:3" x14ac:dyDescent="0.15">
      <c r="A13862" s="619" t="s">
        <v>1122</v>
      </c>
      <c r="B13862" s="618">
        <v>2013</v>
      </c>
      <c r="C13862" s="619" t="s">
        <v>1102</v>
      </c>
    </row>
    <row r="13863" spans="1:3" x14ac:dyDescent="0.15">
      <c r="A13863" s="619" t="s">
        <v>1122</v>
      </c>
      <c r="B13863" s="618">
        <v>2013</v>
      </c>
      <c r="C13863" s="619" t="s">
        <v>1101</v>
      </c>
    </row>
    <row r="13864" spans="1:3" x14ac:dyDescent="0.15">
      <c r="A13864" s="619" t="s">
        <v>1122</v>
      </c>
      <c r="B13864" s="618">
        <v>2013</v>
      </c>
      <c r="C13864" s="619" t="s">
        <v>1115</v>
      </c>
    </row>
    <row r="13865" spans="1:3" x14ac:dyDescent="0.15">
      <c r="A13865" s="619" t="s">
        <v>1122</v>
      </c>
      <c r="B13865" s="618">
        <v>2013</v>
      </c>
      <c r="C13865" s="619" t="s">
        <v>1103</v>
      </c>
    </row>
    <row r="13866" spans="1:3" x14ac:dyDescent="0.15">
      <c r="A13866" s="619" t="s">
        <v>1122</v>
      </c>
      <c r="B13866" s="618">
        <v>2013</v>
      </c>
      <c r="C13866" s="619" t="s">
        <v>437</v>
      </c>
    </row>
    <row r="13867" spans="1:3" x14ac:dyDescent="0.15">
      <c r="A13867" s="619" t="s">
        <v>1122</v>
      </c>
      <c r="B13867" s="618">
        <v>2013</v>
      </c>
      <c r="C13867" s="619" t="s">
        <v>1101</v>
      </c>
    </row>
    <row r="13868" spans="1:3" x14ac:dyDescent="0.15">
      <c r="A13868" s="619" t="s">
        <v>1122</v>
      </c>
      <c r="B13868" s="618">
        <v>2013</v>
      </c>
      <c r="C13868" s="619" t="s">
        <v>424</v>
      </c>
    </row>
    <row r="13869" spans="1:3" x14ac:dyDescent="0.15">
      <c r="A13869" s="619" t="s">
        <v>1122</v>
      </c>
      <c r="B13869" s="618">
        <v>2013</v>
      </c>
      <c r="C13869" s="619" t="s">
        <v>424</v>
      </c>
    </row>
    <row r="13870" spans="1:3" x14ac:dyDescent="0.15">
      <c r="A13870" s="619" t="s">
        <v>1122</v>
      </c>
      <c r="B13870" s="618">
        <v>2013</v>
      </c>
      <c r="C13870" s="619" t="s">
        <v>424</v>
      </c>
    </row>
    <row r="13871" spans="1:3" x14ac:dyDescent="0.15">
      <c r="A13871" s="619" t="s">
        <v>1122</v>
      </c>
      <c r="B13871" s="618">
        <v>2013</v>
      </c>
      <c r="C13871" s="619" t="s">
        <v>1080</v>
      </c>
    </row>
    <row r="13872" spans="1:3" x14ac:dyDescent="0.15">
      <c r="A13872" s="619" t="s">
        <v>1122</v>
      </c>
      <c r="B13872" s="618">
        <v>2013</v>
      </c>
      <c r="C13872" s="619" t="s">
        <v>424</v>
      </c>
    </row>
    <row r="13873" spans="1:3" x14ac:dyDescent="0.15">
      <c r="A13873" s="619" t="s">
        <v>1122</v>
      </c>
      <c r="B13873" s="618">
        <v>2013</v>
      </c>
      <c r="C13873" s="619" t="s">
        <v>1080</v>
      </c>
    </row>
    <row r="13874" spans="1:3" x14ac:dyDescent="0.15">
      <c r="A13874" s="619" t="s">
        <v>1122</v>
      </c>
      <c r="B13874" s="618">
        <v>2013</v>
      </c>
      <c r="C13874" s="619" t="s">
        <v>1102</v>
      </c>
    </row>
    <row r="13875" spans="1:3" x14ac:dyDescent="0.15">
      <c r="A13875" s="619" t="s">
        <v>1122</v>
      </c>
      <c r="B13875" s="618">
        <v>2013</v>
      </c>
      <c r="C13875" s="619" t="s">
        <v>1113</v>
      </c>
    </row>
    <row r="13876" spans="1:3" x14ac:dyDescent="0.15">
      <c r="A13876" s="619" t="s">
        <v>1122</v>
      </c>
      <c r="B13876" s="618">
        <v>2013</v>
      </c>
      <c r="C13876" s="619" t="s">
        <v>424</v>
      </c>
    </row>
    <row r="13877" spans="1:3" x14ac:dyDescent="0.15">
      <c r="A13877" s="619" t="s">
        <v>1122</v>
      </c>
      <c r="B13877" s="618">
        <v>2013</v>
      </c>
      <c r="C13877" s="619" t="s">
        <v>1102</v>
      </c>
    </row>
    <row r="13878" spans="1:3" x14ac:dyDescent="0.15">
      <c r="A13878" s="619" t="s">
        <v>1122</v>
      </c>
      <c r="B13878" s="618">
        <v>2013</v>
      </c>
      <c r="C13878" s="619" t="s">
        <v>1102</v>
      </c>
    </row>
    <row r="13879" spans="1:3" x14ac:dyDescent="0.15">
      <c r="A13879" s="619" t="s">
        <v>1122</v>
      </c>
      <c r="B13879" s="618">
        <v>2013</v>
      </c>
      <c r="C13879" s="619" t="s">
        <v>455</v>
      </c>
    </row>
    <row r="13880" spans="1:3" x14ac:dyDescent="0.15">
      <c r="A13880" s="619" t="s">
        <v>1122</v>
      </c>
      <c r="B13880" s="618">
        <v>2013</v>
      </c>
      <c r="C13880" s="619" t="s">
        <v>1113</v>
      </c>
    </row>
    <row r="13881" spans="1:3" x14ac:dyDescent="0.15">
      <c r="A13881" s="619" t="s">
        <v>1122</v>
      </c>
      <c r="B13881" s="618">
        <v>2013</v>
      </c>
      <c r="C13881" s="619" t="s">
        <v>424</v>
      </c>
    </row>
    <row r="13882" spans="1:3" x14ac:dyDescent="0.15">
      <c r="A13882" s="619" t="s">
        <v>1122</v>
      </c>
      <c r="B13882" s="618">
        <v>2013</v>
      </c>
      <c r="C13882" s="619" t="s">
        <v>1080</v>
      </c>
    </row>
    <row r="13883" spans="1:3" x14ac:dyDescent="0.15">
      <c r="A13883" s="619" t="s">
        <v>1122</v>
      </c>
      <c r="B13883" s="618">
        <v>2013</v>
      </c>
      <c r="C13883" s="619" t="s">
        <v>424</v>
      </c>
    </row>
    <row r="13884" spans="1:3" x14ac:dyDescent="0.15">
      <c r="A13884" s="619" t="s">
        <v>1122</v>
      </c>
      <c r="B13884" s="618">
        <v>2013</v>
      </c>
      <c r="C13884" s="619" t="s">
        <v>437</v>
      </c>
    </row>
    <row r="13885" spans="1:3" x14ac:dyDescent="0.15">
      <c r="A13885" s="619" t="s">
        <v>1122</v>
      </c>
      <c r="B13885" s="618">
        <v>2013</v>
      </c>
      <c r="C13885" s="619" t="s">
        <v>437</v>
      </c>
    </row>
    <row r="13886" spans="1:3" x14ac:dyDescent="0.15">
      <c r="A13886" s="619" t="s">
        <v>1122</v>
      </c>
      <c r="B13886" s="618">
        <v>2013</v>
      </c>
      <c r="C13886" s="619" t="s">
        <v>424</v>
      </c>
    </row>
    <row r="13887" spans="1:3" x14ac:dyDescent="0.15">
      <c r="A13887" s="619" t="s">
        <v>1122</v>
      </c>
      <c r="B13887" s="618">
        <v>2013</v>
      </c>
      <c r="C13887" s="619" t="s">
        <v>424</v>
      </c>
    </row>
    <row r="13888" spans="1:3" x14ac:dyDescent="0.15">
      <c r="A13888" s="619" t="s">
        <v>1122</v>
      </c>
      <c r="B13888" s="618">
        <v>2013</v>
      </c>
      <c r="C13888" s="619" t="s">
        <v>1102</v>
      </c>
    </row>
    <row r="13889" spans="1:3" x14ac:dyDescent="0.15">
      <c r="A13889" s="619" t="s">
        <v>1122</v>
      </c>
      <c r="B13889" s="618">
        <v>2013</v>
      </c>
      <c r="C13889" s="619" t="s">
        <v>1102</v>
      </c>
    </row>
    <row r="13890" spans="1:3" x14ac:dyDescent="0.15">
      <c r="A13890" s="619" t="s">
        <v>1122</v>
      </c>
      <c r="B13890" s="618">
        <v>2013</v>
      </c>
      <c r="C13890" s="619" t="s">
        <v>424</v>
      </c>
    </row>
    <row r="13891" spans="1:3" x14ac:dyDescent="0.15">
      <c r="A13891" s="619" t="s">
        <v>1122</v>
      </c>
      <c r="B13891" s="618">
        <v>2013</v>
      </c>
      <c r="C13891" s="619" t="s">
        <v>424</v>
      </c>
    </row>
    <row r="13892" spans="1:3" x14ac:dyDescent="0.15">
      <c r="A13892" s="619" t="s">
        <v>1122</v>
      </c>
      <c r="B13892" s="618">
        <v>2013</v>
      </c>
      <c r="C13892" s="619" t="s">
        <v>1113</v>
      </c>
    </row>
    <row r="13893" spans="1:3" x14ac:dyDescent="0.15">
      <c r="A13893" s="619" t="s">
        <v>1122</v>
      </c>
      <c r="B13893" s="618">
        <v>2013</v>
      </c>
      <c r="C13893" s="619" t="s">
        <v>424</v>
      </c>
    </row>
    <row r="13894" spans="1:3" x14ac:dyDescent="0.15">
      <c r="A13894" s="619" t="s">
        <v>1122</v>
      </c>
      <c r="B13894" s="618">
        <v>2013</v>
      </c>
      <c r="C13894" s="619" t="s">
        <v>1102</v>
      </c>
    </row>
    <row r="13895" spans="1:3" x14ac:dyDescent="0.15">
      <c r="A13895" s="619" t="s">
        <v>1122</v>
      </c>
      <c r="B13895" s="618">
        <v>2013</v>
      </c>
      <c r="C13895" s="619" t="s">
        <v>424</v>
      </c>
    </row>
    <row r="13896" spans="1:3" x14ac:dyDescent="0.15">
      <c r="A13896" s="619" t="s">
        <v>1122</v>
      </c>
      <c r="B13896" s="618">
        <v>2013</v>
      </c>
      <c r="C13896" s="619" t="s">
        <v>1080</v>
      </c>
    </row>
    <row r="13897" spans="1:3" x14ac:dyDescent="0.15">
      <c r="A13897" s="619" t="s">
        <v>1122</v>
      </c>
      <c r="B13897" s="618">
        <v>2013</v>
      </c>
      <c r="C13897" s="619" t="s">
        <v>1102</v>
      </c>
    </row>
    <row r="13898" spans="1:3" x14ac:dyDescent="0.15">
      <c r="A13898" s="619" t="s">
        <v>1122</v>
      </c>
      <c r="B13898" s="618">
        <v>2013</v>
      </c>
      <c r="C13898" s="619" t="s">
        <v>424</v>
      </c>
    </row>
    <row r="13899" spans="1:3" x14ac:dyDescent="0.15">
      <c r="A13899" s="619" t="s">
        <v>1122</v>
      </c>
      <c r="B13899" s="618">
        <v>2013</v>
      </c>
      <c r="C13899" s="619" t="s">
        <v>424</v>
      </c>
    </row>
    <row r="13900" spans="1:3" x14ac:dyDescent="0.15">
      <c r="A13900" s="619" t="s">
        <v>1122</v>
      </c>
      <c r="B13900" s="618">
        <v>2013</v>
      </c>
      <c r="C13900" s="619" t="s">
        <v>424</v>
      </c>
    </row>
    <row r="13901" spans="1:3" x14ac:dyDescent="0.15">
      <c r="A13901" s="619" t="s">
        <v>1122</v>
      </c>
      <c r="B13901" s="618">
        <v>2013</v>
      </c>
      <c r="C13901" s="619" t="s">
        <v>1080</v>
      </c>
    </row>
    <row r="13902" spans="1:3" x14ac:dyDescent="0.15">
      <c r="A13902" s="619" t="s">
        <v>1122</v>
      </c>
      <c r="B13902" s="618">
        <v>2013</v>
      </c>
      <c r="C13902" s="619" t="s">
        <v>424</v>
      </c>
    </row>
    <row r="13903" spans="1:3" x14ac:dyDescent="0.15">
      <c r="A13903" s="619" t="s">
        <v>1122</v>
      </c>
      <c r="B13903" s="618">
        <v>2013</v>
      </c>
      <c r="C13903" s="619" t="s">
        <v>1080</v>
      </c>
    </row>
    <row r="13904" spans="1:3" x14ac:dyDescent="0.15">
      <c r="A13904" s="619" t="s">
        <v>1122</v>
      </c>
      <c r="B13904" s="618">
        <v>2013</v>
      </c>
      <c r="C13904" s="619" t="s">
        <v>424</v>
      </c>
    </row>
    <row r="13905" spans="1:3" x14ac:dyDescent="0.15">
      <c r="A13905" s="619" t="s">
        <v>1122</v>
      </c>
      <c r="B13905" s="618">
        <v>2013</v>
      </c>
      <c r="C13905" s="619" t="s">
        <v>424</v>
      </c>
    </row>
    <row r="13906" spans="1:3" x14ac:dyDescent="0.15">
      <c r="A13906" s="619" t="s">
        <v>1122</v>
      </c>
      <c r="B13906" s="618">
        <v>2013</v>
      </c>
      <c r="C13906" s="619" t="s">
        <v>424</v>
      </c>
    </row>
    <row r="13907" spans="1:3" x14ac:dyDescent="0.15">
      <c r="A13907" s="619" t="s">
        <v>1122</v>
      </c>
      <c r="B13907" s="618">
        <v>2013</v>
      </c>
      <c r="C13907" s="619" t="s">
        <v>1102</v>
      </c>
    </row>
    <row r="13908" spans="1:3" x14ac:dyDescent="0.15">
      <c r="A13908" s="619" t="s">
        <v>1122</v>
      </c>
      <c r="B13908" s="618">
        <v>2013</v>
      </c>
      <c r="C13908" s="619" t="s">
        <v>424</v>
      </c>
    </row>
    <row r="13909" spans="1:3" x14ac:dyDescent="0.15">
      <c r="A13909" s="619" t="s">
        <v>1122</v>
      </c>
      <c r="B13909" s="618">
        <v>2013</v>
      </c>
      <c r="C13909" s="619" t="s">
        <v>1102</v>
      </c>
    </row>
    <row r="13910" spans="1:3" x14ac:dyDescent="0.15">
      <c r="A13910" s="619" t="s">
        <v>1122</v>
      </c>
      <c r="B13910" s="618">
        <v>2013</v>
      </c>
      <c r="C13910" s="619" t="s">
        <v>437</v>
      </c>
    </row>
    <row r="13911" spans="1:3" x14ac:dyDescent="0.15">
      <c r="A13911" s="619" t="s">
        <v>1122</v>
      </c>
      <c r="B13911" s="618">
        <v>2013</v>
      </c>
      <c r="C13911" s="619" t="s">
        <v>424</v>
      </c>
    </row>
    <row r="13912" spans="1:3" x14ac:dyDescent="0.15">
      <c r="A13912" s="619" t="s">
        <v>1122</v>
      </c>
      <c r="B13912" s="618">
        <v>2013</v>
      </c>
      <c r="C13912" s="619" t="s">
        <v>1102</v>
      </c>
    </row>
    <row r="13913" spans="1:3" x14ac:dyDescent="0.15">
      <c r="A13913" s="619" t="s">
        <v>1122</v>
      </c>
      <c r="B13913" s="618">
        <v>2013</v>
      </c>
      <c r="C13913" s="619" t="s">
        <v>1103</v>
      </c>
    </row>
    <row r="13914" spans="1:3" x14ac:dyDescent="0.15">
      <c r="A13914" s="619" t="s">
        <v>1122</v>
      </c>
      <c r="B13914" s="618">
        <v>2013</v>
      </c>
      <c r="C13914" s="619" t="s">
        <v>424</v>
      </c>
    </row>
    <row r="13915" spans="1:3" x14ac:dyDescent="0.15">
      <c r="A13915" s="619" t="s">
        <v>1122</v>
      </c>
      <c r="B13915" s="618">
        <v>2013</v>
      </c>
      <c r="C13915" s="619" t="s">
        <v>437</v>
      </c>
    </row>
    <row r="13916" spans="1:3" x14ac:dyDescent="0.15">
      <c r="A13916" s="619" t="s">
        <v>1122</v>
      </c>
      <c r="B13916" s="618">
        <v>2013</v>
      </c>
      <c r="C13916" s="619" t="s">
        <v>424</v>
      </c>
    </row>
    <row r="13917" spans="1:3" x14ac:dyDescent="0.15">
      <c r="A13917" s="619" t="s">
        <v>1122</v>
      </c>
      <c r="B13917" s="618">
        <v>2013</v>
      </c>
      <c r="C13917" s="619" t="s">
        <v>437</v>
      </c>
    </row>
    <row r="13918" spans="1:3" x14ac:dyDescent="0.15">
      <c r="A13918" s="619" t="s">
        <v>1122</v>
      </c>
      <c r="B13918" s="618">
        <v>2013</v>
      </c>
      <c r="C13918" s="619" t="s">
        <v>437</v>
      </c>
    </row>
    <row r="13919" spans="1:3" x14ac:dyDescent="0.15">
      <c r="A13919" s="619" t="s">
        <v>1122</v>
      </c>
      <c r="B13919" s="618">
        <v>2013</v>
      </c>
      <c r="C13919" s="619" t="s">
        <v>1103</v>
      </c>
    </row>
    <row r="13920" spans="1:3" x14ac:dyDescent="0.15">
      <c r="A13920" s="619" t="s">
        <v>1122</v>
      </c>
      <c r="B13920" s="618">
        <v>2013</v>
      </c>
      <c r="C13920" s="619" t="s">
        <v>437</v>
      </c>
    </row>
    <row r="13921" spans="1:3" x14ac:dyDescent="0.15">
      <c r="A13921" s="619" t="s">
        <v>1122</v>
      </c>
      <c r="B13921" s="618">
        <v>2013</v>
      </c>
      <c r="C13921" s="619" t="s">
        <v>424</v>
      </c>
    </row>
    <row r="13922" spans="1:3" x14ac:dyDescent="0.15">
      <c r="A13922" s="619" t="s">
        <v>1122</v>
      </c>
      <c r="B13922" s="618">
        <v>2013</v>
      </c>
      <c r="C13922" s="619" t="s">
        <v>437</v>
      </c>
    </row>
    <row r="13923" spans="1:3" x14ac:dyDescent="0.15">
      <c r="A13923" s="619" t="s">
        <v>1122</v>
      </c>
      <c r="B13923" s="618">
        <v>2013</v>
      </c>
      <c r="C13923" s="619" t="s">
        <v>1080</v>
      </c>
    </row>
    <row r="13924" spans="1:3" x14ac:dyDescent="0.15">
      <c r="A13924" s="619" t="s">
        <v>1122</v>
      </c>
      <c r="B13924" s="618">
        <v>2013</v>
      </c>
      <c r="C13924" s="619" t="s">
        <v>1080</v>
      </c>
    </row>
    <row r="13925" spans="1:3" x14ac:dyDescent="0.15">
      <c r="A13925" s="619" t="s">
        <v>1122</v>
      </c>
      <c r="B13925" s="618">
        <v>2013</v>
      </c>
      <c r="C13925" s="619" t="s">
        <v>424</v>
      </c>
    </row>
    <row r="13926" spans="1:3" x14ac:dyDescent="0.15">
      <c r="A13926" s="619" t="s">
        <v>1122</v>
      </c>
      <c r="B13926" s="618">
        <v>2013</v>
      </c>
      <c r="C13926" s="619" t="s">
        <v>1102</v>
      </c>
    </row>
    <row r="13927" spans="1:3" x14ac:dyDescent="0.15">
      <c r="A13927" s="619" t="s">
        <v>1122</v>
      </c>
      <c r="B13927" s="618">
        <v>2013</v>
      </c>
      <c r="C13927" s="619" t="s">
        <v>424</v>
      </c>
    </row>
    <row r="13928" spans="1:3" x14ac:dyDescent="0.15">
      <c r="A13928" s="619" t="s">
        <v>1122</v>
      </c>
      <c r="B13928" s="618">
        <v>2013</v>
      </c>
      <c r="C13928" s="619" t="s">
        <v>437</v>
      </c>
    </row>
    <row r="13929" spans="1:3" x14ac:dyDescent="0.15">
      <c r="A13929" s="619" t="s">
        <v>1122</v>
      </c>
      <c r="B13929" s="618">
        <v>2013</v>
      </c>
      <c r="C13929" s="619" t="s">
        <v>424</v>
      </c>
    </row>
    <row r="13930" spans="1:3" x14ac:dyDescent="0.15">
      <c r="A13930" s="619" t="s">
        <v>1122</v>
      </c>
      <c r="B13930" s="618">
        <v>2013</v>
      </c>
      <c r="C13930" s="619" t="s">
        <v>424</v>
      </c>
    </row>
    <row r="13931" spans="1:3" x14ac:dyDescent="0.15">
      <c r="A13931" s="619" t="s">
        <v>1122</v>
      </c>
      <c r="B13931" s="618">
        <v>2013</v>
      </c>
      <c r="C13931" s="619" t="s">
        <v>424</v>
      </c>
    </row>
    <row r="13932" spans="1:3" x14ac:dyDescent="0.15">
      <c r="A13932" s="619" t="s">
        <v>1122</v>
      </c>
      <c r="B13932" s="618">
        <v>2013</v>
      </c>
      <c r="C13932" s="619" t="s">
        <v>424</v>
      </c>
    </row>
    <row r="13933" spans="1:3" x14ac:dyDescent="0.15">
      <c r="A13933" s="619" t="s">
        <v>1122</v>
      </c>
      <c r="B13933" s="618">
        <v>2013</v>
      </c>
      <c r="C13933" s="619" t="s">
        <v>424</v>
      </c>
    </row>
    <row r="13934" spans="1:3" x14ac:dyDescent="0.15">
      <c r="A13934" s="619" t="s">
        <v>1122</v>
      </c>
      <c r="B13934" s="618">
        <v>2013</v>
      </c>
      <c r="C13934" s="619" t="s">
        <v>1103</v>
      </c>
    </row>
    <row r="13935" spans="1:3" x14ac:dyDescent="0.15">
      <c r="A13935" s="619" t="s">
        <v>1122</v>
      </c>
      <c r="B13935" s="618">
        <v>2013</v>
      </c>
      <c r="C13935" s="619" t="s">
        <v>1103</v>
      </c>
    </row>
    <row r="13936" spans="1:3" x14ac:dyDescent="0.15">
      <c r="A13936" s="619" t="s">
        <v>1122</v>
      </c>
      <c r="B13936" s="618">
        <v>2013</v>
      </c>
      <c r="C13936" s="619" t="s">
        <v>1080</v>
      </c>
    </row>
    <row r="13937" spans="1:3" x14ac:dyDescent="0.15">
      <c r="A13937" s="619" t="s">
        <v>1122</v>
      </c>
      <c r="B13937" s="618">
        <v>2013</v>
      </c>
      <c r="C13937" s="619" t="s">
        <v>424</v>
      </c>
    </row>
    <row r="13938" spans="1:3" x14ac:dyDescent="0.15">
      <c r="A13938" s="619" t="s">
        <v>1122</v>
      </c>
      <c r="B13938" s="618">
        <v>2013</v>
      </c>
      <c r="C13938" s="619" t="s">
        <v>424</v>
      </c>
    </row>
    <row r="13939" spans="1:3" x14ac:dyDescent="0.15">
      <c r="A13939" s="619" t="s">
        <v>1122</v>
      </c>
      <c r="B13939" s="618">
        <v>2013</v>
      </c>
      <c r="C13939" s="619" t="s">
        <v>424</v>
      </c>
    </row>
    <row r="13940" spans="1:3" x14ac:dyDescent="0.15">
      <c r="A13940" s="619" t="s">
        <v>1122</v>
      </c>
      <c r="B13940" s="618">
        <v>2013</v>
      </c>
      <c r="C13940" s="619" t="s">
        <v>424</v>
      </c>
    </row>
    <row r="13941" spans="1:3" x14ac:dyDescent="0.15">
      <c r="A13941" s="619" t="s">
        <v>1122</v>
      </c>
      <c r="B13941" s="618">
        <v>2013</v>
      </c>
      <c r="C13941" s="619" t="s">
        <v>1102</v>
      </c>
    </row>
    <row r="13942" spans="1:3" x14ac:dyDescent="0.15">
      <c r="A13942" s="619" t="s">
        <v>1122</v>
      </c>
      <c r="B13942" s="618">
        <v>2013</v>
      </c>
      <c r="C13942" s="619" t="s">
        <v>1102</v>
      </c>
    </row>
    <row r="13943" spans="1:3" x14ac:dyDescent="0.15">
      <c r="A13943" s="619" t="s">
        <v>1122</v>
      </c>
      <c r="B13943" s="618">
        <v>2013</v>
      </c>
      <c r="C13943" s="619" t="s">
        <v>1103</v>
      </c>
    </row>
    <row r="13944" spans="1:3" x14ac:dyDescent="0.15">
      <c r="A13944" s="619" t="s">
        <v>1122</v>
      </c>
      <c r="B13944" s="618">
        <v>2013</v>
      </c>
      <c r="C13944" s="619" t="s">
        <v>1102</v>
      </c>
    </row>
    <row r="13945" spans="1:3" x14ac:dyDescent="0.15">
      <c r="A13945" s="619" t="s">
        <v>1122</v>
      </c>
      <c r="B13945" s="618">
        <v>2013</v>
      </c>
      <c r="C13945" s="619" t="s">
        <v>437</v>
      </c>
    </row>
    <row r="13946" spans="1:3" x14ac:dyDescent="0.15">
      <c r="A13946" s="619" t="s">
        <v>1122</v>
      </c>
      <c r="B13946" s="618">
        <v>2013</v>
      </c>
      <c r="C13946" s="619" t="s">
        <v>1080</v>
      </c>
    </row>
    <row r="13947" spans="1:3" x14ac:dyDescent="0.15">
      <c r="A13947" s="619" t="s">
        <v>1122</v>
      </c>
      <c r="B13947" s="618">
        <v>2013</v>
      </c>
      <c r="C13947" s="619" t="s">
        <v>1103</v>
      </c>
    </row>
    <row r="13948" spans="1:3" x14ac:dyDescent="0.15">
      <c r="A13948" s="619" t="s">
        <v>1122</v>
      </c>
      <c r="B13948" s="618">
        <v>2013</v>
      </c>
      <c r="C13948" s="619" t="s">
        <v>437</v>
      </c>
    </row>
    <row r="13949" spans="1:3" x14ac:dyDescent="0.15">
      <c r="A13949" s="619" t="s">
        <v>1122</v>
      </c>
      <c r="B13949" s="618">
        <v>2013</v>
      </c>
      <c r="C13949" s="619" t="s">
        <v>437</v>
      </c>
    </row>
    <row r="13950" spans="1:3" x14ac:dyDescent="0.15">
      <c r="A13950" s="619" t="s">
        <v>1122</v>
      </c>
      <c r="B13950" s="618">
        <v>2013</v>
      </c>
      <c r="C13950" s="619" t="s">
        <v>437</v>
      </c>
    </row>
    <row r="13951" spans="1:3" x14ac:dyDescent="0.15">
      <c r="A13951" s="619" t="s">
        <v>1122</v>
      </c>
      <c r="B13951" s="618">
        <v>2013</v>
      </c>
      <c r="C13951" s="619" t="s">
        <v>1080</v>
      </c>
    </row>
    <row r="13952" spans="1:3" x14ac:dyDescent="0.15">
      <c r="A13952" s="619" t="s">
        <v>1122</v>
      </c>
      <c r="B13952" s="618">
        <v>2013</v>
      </c>
      <c r="C13952" s="619" t="s">
        <v>437</v>
      </c>
    </row>
    <row r="13953" spans="1:3" x14ac:dyDescent="0.15">
      <c r="A13953" s="619" t="s">
        <v>1122</v>
      </c>
      <c r="B13953" s="618">
        <v>2013</v>
      </c>
      <c r="C13953" s="619" t="s">
        <v>1102</v>
      </c>
    </row>
    <row r="13954" spans="1:3" x14ac:dyDescent="0.15">
      <c r="A13954" s="619" t="s">
        <v>1122</v>
      </c>
      <c r="B13954" s="618">
        <v>2013</v>
      </c>
      <c r="C13954" s="619" t="s">
        <v>437</v>
      </c>
    </row>
    <row r="13955" spans="1:3" x14ac:dyDescent="0.15">
      <c r="A13955" s="619" t="s">
        <v>1122</v>
      </c>
      <c r="B13955" s="618">
        <v>2013</v>
      </c>
      <c r="C13955" s="619" t="s">
        <v>1080</v>
      </c>
    </row>
    <row r="13956" spans="1:3" x14ac:dyDescent="0.15">
      <c r="A13956" s="619" t="s">
        <v>1122</v>
      </c>
      <c r="B13956" s="618">
        <v>2013</v>
      </c>
      <c r="C13956" s="619" t="s">
        <v>1104</v>
      </c>
    </row>
    <row r="13957" spans="1:3" x14ac:dyDescent="0.15">
      <c r="A13957" s="619" t="s">
        <v>1122</v>
      </c>
      <c r="B13957" s="618">
        <v>2013</v>
      </c>
      <c r="C13957" s="619" t="s">
        <v>1080</v>
      </c>
    </row>
    <row r="13958" spans="1:3" x14ac:dyDescent="0.15">
      <c r="A13958" s="619" t="s">
        <v>1122</v>
      </c>
      <c r="B13958" s="618">
        <v>2013</v>
      </c>
      <c r="C13958" s="619" t="s">
        <v>1103</v>
      </c>
    </row>
    <row r="13959" spans="1:3" x14ac:dyDescent="0.15">
      <c r="A13959" s="619" t="s">
        <v>1122</v>
      </c>
      <c r="B13959" s="618">
        <v>2013</v>
      </c>
      <c r="C13959" s="619" t="s">
        <v>1080</v>
      </c>
    </row>
    <row r="13960" spans="1:3" x14ac:dyDescent="0.15">
      <c r="A13960" s="619" t="s">
        <v>1122</v>
      </c>
      <c r="B13960" s="618">
        <v>2013</v>
      </c>
      <c r="C13960" s="619" t="s">
        <v>437</v>
      </c>
    </row>
    <row r="13961" spans="1:3" x14ac:dyDescent="0.15">
      <c r="A13961" s="619" t="s">
        <v>1122</v>
      </c>
      <c r="B13961" s="618">
        <v>2013</v>
      </c>
      <c r="C13961" s="619" t="s">
        <v>437</v>
      </c>
    </row>
    <row r="13962" spans="1:3" x14ac:dyDescent="0.15">
      <c r="A13962" s="619" t="s">
        <v>1122</v>
      </c>
      <c r="B13962" s="618">
        <v>2013</v>
      </c>
      <c r="C13962" s="619" t="s">
        <v>1080</v>
      </c>
    </row>
    <row r="13963" spans="1:3" x14ac:dyDescent="0.15">
      <c r="A13963" s="618" t="s">
        <v>1122</v>
      </c>
      <c r="B13963" s="618">
        <v>2013</v>
      </c>
      <c r="C13963" s="619" t="s">
        <v>1103</v>
      </c>
    </row>
    <row r="13964" spans="1:3" x14ac:dyDescent="0.15">
      <c r="A13964" s="619" t="s">
        <v>1122</v>
      </c>
      <c r="B13964" s="618">
        <v>2013</v>
      </c>
      <c r="C13964" s="619" t="s">
        <v>437</v>
      </c>
    </row>
    <row r="13965" spans="1:3" x14ac:dyDescent="0.15">
      <c r="A13965" s="619" t="s">
        <v>1122</v>
      </c>
      <c r="B13965" s="618">
        <v>2013</v>
      </c>
      <c r="C13965" s="619" t="s">
        <v>437</v>
      </c>
    </row>
    <row r="13966" spans="1:3" x14ac:dyDescent="0.15">
      <c r="A13966" s="619" t="s">
        <v>1122</v>
      </c>
      <c r="B13966" s="618">
        <v>2013</v>
      </c>
      <c r="C13966" s="619" t="s">
        <v>424</v>
      </c>
    </row>
    <row r="13967" spans="1:3" x14ac:dyDescent="0.15">
      <c r="A13967" s="619" t="s">
        <v>1122</v>
      </c>
      <c r="B13967" s="618">
        <v>2013</v>
      </c>
      <c r="C13967" s="619" t="s">
        <v>1103</v>
      </c>
    </row>
    <row r="13968" spans="1:3" x14ac:dyDescent="0.15">
      <c r="A13968" s="619" t="s">
        <v>1122</v>
      </c>
      <c r="B13968" s="618">
        <v>2013</v>
      </c>
      <c r="C13968" s="619" t="s">
        <v>424</v>
      </c>
    </row>
    <row r="13969" spans="1:3" x14ac:dyDescent="0.15">
      <c r="A13969" s="619" t="s">
        <v>1122</v>
      </c>
      <c r="B13969" s="618">
        <v>2013</v>
      </c>
      <c r="C13969" s="619" t="s">
        <v>1080</v>
      </c>
    </row>
    <row r="13970" spans="1:3" x14ac:dyDescent="0.15">
      <c r="A13970" s="619" t="s">
        <v>1122</v>
      </c>
      <c r="B13970" s="618">
        <v>2013</v>
      </c>
      <c r="C13970" s="619" t="s">
        <v>424</v>
      </c>
    </row>
    <row r="13971" spans="1:3" x14ac:dyDescent="0.15">
      <c r="A13971" s="619" t="s">
        <v>1122</v>
      </c>
      <c r="B13971" s="618">
        <v>2013</v>
      </c>
      <c r="C13971" s="619" t="s">
        <v>1103</v>
      </c>
    </row>
    <row r="13972" spans="1:3" x14ac:dyDescent="0.15">
      <c r="A13972" s="619" t="s">
        <v>1122</v>
      </c>
      <c r="B13972" s="618">
        <v>2013</v>
      </c>
      <c r="C13972" s="619" t="s">
        <v>424</v>
      </c>
    </row>
    <row r="13973" spans="1:3" x14ac:dyDescent="0.15">
      <c r="A13973" s="619" t="s">
        <v>1122</v>
      </c>
      <c r="B13973" s="618">
        <v>2013</v>
      </c>
      <c r="C13973" s="619" t="s">
        <v>1102</v>
      </c>
    </row>
    <row r="13974" spans="1:3" x14ac:dyDescent="0.15">
      <c r="A13974" s="619" t="s">
        <v>1122</v>
      </c>
      <c r="B13974" s="618">
        <v>2013</v>
      </c>
      <c r="C13974" s="619" t="s">
        <v>437</v>
      </c>
    </row>
    <row r="13975" spans="1:3" x14ac:dyDescent="0.15">
      <c r="A13975" s="619" t="s">
        <v>1122</v>
      </c>
      <c r="B13975" s="618">
        <v>2013</v>
      </c>
      <c r="C13975" s="619" t="s">
        <v>1103</v>
      </c>
    </row>
    <row r="13976" spans="1:3" x14ac:dyDescent="0.15">
      <c r="A13976" s="619" t="s">
        <v>1122</v>
      </c>
      <c r="B13976" s="618">
        <v>2013</v>
      </c>
      <c r="C13976" s="619" t="s">
        <v>1103</v>
      </c>
    </row>
    <row r="13977" spans="1:3" x14ac:dyDescent="0.15">
      <c r="A13977" s="619" t="s">
        <v>1122</v>
      </c>
      <c r="B13977" s="618">
        <v>2013</v>
      </c>
      <c r="C13977" s="619" t="s">
        <v>1080</v>
      </c>
    </row>
    <row r="13978" spans="1:3" x14ac:dyDescent="0.15">
      <c r="A13978" s="619" t="s">
        <v>1122</v>
      </c>
      <c r="B13978" s="618">
        <v>2013</v>
      </c>
      <c r="C13978" s="619" t="s">
        <v>1103</v>
      </c>
    </row>
    <row r="13979" spans="1:3" x14ac:dyDescent="0.15">
      <c r="A13979" s="619" t="s">
        <v>1122</v>
      </c>
      <c r="B13979" s="618">
        <v>2013</v>
      </c>
      <c r="C13979" s="619" t="s">
        <v>424</v>
      </c>
    </row>
    <row r="13980" spans="1:3" x14ac:dyDescent="0.15">
      <c r="A13980" s="619" t="s">
        <v>1122</v>
      </c>
      <c r="B13980" s="618">
        <v>2013</v>
      </c>
      <c r="C13980" s="619" t="s">
        <v>1103</v>
      </c>
    </row>
    <row r="13981" spans="1:3" x14ac:dyDescent="0.15">
      <c r="A13981" s="619" t="s">
        <v>1122</v>
      </c>
      <c r="B13981" s="618">
        <v>2013</v>
      </c>
      <c r="C13981" s="619" t="s">
        <v>1080</v>
      </c>
    </row>
    <row r="13982" spans="1:3" x14ac:dyDescent="0.15">
      <c r="A13982" s="619" t="s">
        <v>1122</v>
      </c>
      <c r="B13982" s="618">
        <v>2013</v>
      </c>
      <c r="C13982" s="619" t="s">
        <v>1080</v>
      </c>
    </row>
    <row r="13983" spans="1:3" x14ac:dyDescent="0.15">
      <c r="A13983" s="619" t="s">
        <v>1122</v>
      </c>
      <c r="B13983" s="618">
        <v>2013</v>
      </c>
      <c r="C13983" s="619" t="s">
        <v>437</v>
      </c>
    </row>
    <row r="13984" spans="1:3" x14ac:dyDescent="0.15">
      <c r="A13984" s="619" t="s">
        <v>1122</v>
      </c>
      <c r="B13984" s="618">
        <v>2013</v>
      </c>
      <c r="C13984" s="619" t="s">
        <v>1103</v>
      </c>
    </row>
    <row r="13985" spans="1:3" x14ac:dyDescent="0.15">
      <c r="A13985" s="619" t="s">
        <v>1122</v>
      </c>
      <c r="B13985" s="618">
        <v>2013</v>
      </c>
      <c r="C13985" s="619" t="s">
        <v>1080</v>
      </c>
    </row>
    <row r="13986" spans="1:3" x14ac:dyDescent="0.15">
      <c r="A13986" s="619" t="s">
        <v>1122</v>
      </c>
      <c r="B13986" s="618">
        <v>2013</v>
      </c>
      <c r="C13986" s="619" t="s">
        <v>437</v>
      </c>
    </row>
    <row r="13987" spans="1:3" x14ac:dyDescent="0.15">
      <c r="A13987" s="619" t="s">
        <v>1122</v>
      </c>
      <c r="B13987" s="618">
        <v>2013</v>
      </c>
      <c r="C13987" s="619" t="s">
        <v>424</v>
      </c>
    </row>
    <row r="13988" spans="1:3" x14ac:dyDescent="0.15">
      <c r="A13988" s="619" t="s">
        <v>1122</v>
      </c>
      <c r="B13988" s="618">
        <v>2013</v>
      </c>
      <c r="C13988" s="619" t="s">
        <v>437</v>
      </c>
    </row>
    <row r="13989" spans="1:3" x14ac:dyDescent="0.15">
      <c r="A13989" s="619" t="s">
        <v>1122</v>
      </c>
      <c r="B13989" s="618">
        <v>2013</v>
      </c>
      <c r="C13989" s="619" t="s">
        <v>424</v>
      </c>
    </row>
    <row r="13990" spans="1:3" x14ac:dyDescent="0.15">
      <c r="A13990" s="619" t="s">
        <v>1122</v>
      </c>
      <c r="B13990" s="618">
        <v>2013</v>
      </c>
      <c r="C13990" s="619" t="s">
        <v>1080</v>
      </c>
    </row>
    <row r="13991" spans="1:3" x14ac:dyDescent="0.15">
      <c r="A13991" s="619" t="s">
        <v>1122</v>
      </c>
      <c r="B13991" s="618">
        <v>2013</v>
      </c>
      <c r="C13991" s="619" t="s">
        <v>1103</v>
      </c>
    </row>
    <row r="13992" spans="1:3" x14ac:dyDescent="0.15">
      <c r="A13992" s="619" t="s">
        <v>1122</v>
      </c>
      <c r="B13992" s="618">
        <v>2013</v>
      </c>
      <c r="C13992" s="619" t="s">
        <v>1103</v>
      </c>
    </row>
    <row r="13993" spans="1:3" x14ac:dyDescent="0.15">
      <c r="A13993" s="619" t="s">
        <v>1122</v>
      </c>
      <c r="B13993" s="618">
        <v>2013</v>
      </c>
      <c r="C13993" s="619" t="s">
        <v>1102</v>
      </c>
    </row>
    <row r="13994" spans="1:3" x14ac:dyDescent="0.15">
      <c r="A13994" s="619" t="s">
        <v>1122</v>
      </c>
      <c r="B13994" s="618">
        <v>2013</v>
      </c>
      <c r="C13994" s="619" t="s">
        <v>424</v>
      </c>
    </row>
    <row r="13995" spans="1:3" x14ac:dyDescent="0.15">
      <c r="A13995" s="619" t="s">
        <v>1122</v>
      </c>
      <c r="B13995" s="618">
        <v>2013</v>
      </c>
      <c r="C13995" s="619" t="s">
        <v>424</v>
      </c>
    </row>
    <row r="13996" spans="1:3" x14ac:dyDescent="0.15">
      <c r="A13996" s="619" t="s">
        <v>1122</v>
      </c>
      <c r="B13996" s="618">
        <v>2013</v>
      </c>
      <c r="C13996" s="619" t="s">
        <v>424</v>
      </c>
    </row>
    <row r="13997" spans="1:3" x14ac:dyDescent="0.15">
      <c r="A13997" s="619" t="s">
        <v>1122</v>
      </c>
      <c r="B13997" s="618">
        <v>2013</v>
      </c>
      <c r="C13997" s="619" t="s">
        <v>1104</v>
      </c>
    </row>
    <row r="13998" spans="1:3" x14ac:dyDescent="0.15">
      <c r="A13998" s="619" t="s">
        <v>1122</v>
      </c>
      <c r="B13998" s="618">
        <v>2013</v>
      </c>
      <c r="C13998" s="619" t="s">
        <v>424</v>
      </c>
    </row>
    <row r="13999" spans="1:3" x14ac:dyDescent="0.15">
      <c r="A13999" s="619" t="s">
        <v>1122</v>
      </c>
      <c r="B13999" s="618">
        <v>2013</v>
      </c>
      <c r="C13999" s="619" t="s">
        <v>1103</v>
      </c>
    </row>
    <row r="14000" spans="1:3" x14ac:dyDescent="0.15">
      <c r="A14000" s="619" t="s">
        <v>1122</v>
      </c>
      <c r="B14000" s="618">
        <v>2013</v>
      </c>
      <c r="C14000" s="619" t="s">
        <v>437</v>
      </c>
    </row>
    <row r="14001" spans="1:3" x14ac:dyDescent="0.15">
      <c r="A14001" s="619" t="s">
        <v>1122</v>
      </c>
      <c r="B14001" s="618">
        <v>2013</v>
      </c>
      <c r="C14001" s="619" t="s">
        <v>1102</v>
      </c>
    </row>
    <row r="14002" spans="1:3" x14ac:dyDescent="0.15">
      <c r="A14002" s="619" t="s">
        <v>1122</v>
      </c>
      <c r="B14002" s="618">
        <v>2013</v>
      </c>
      <c r="C14002" s="619" t="s">
        <v>1103</v>
      </c>
    </row>
    <row r="14003" spans="1:3" x14ac:dyDescent="0.15">
      <c r="A14003" s="619" t="s">
        <v>1122</v>
      </c>
      <c r="B14003" s="618">
        <v>2013</v>
      </c>
      <c r="C14003" s="619" t="s">
        <v>1103</v>
      </c>
    </row>
    <row r="14004" spans="1:3" x14ac:dyDescent="0.15">
      <c r="A14004" s="619" t="s">
        <v>1122</v>
      </c>
      <c r="B14004" s="618">
        <v>2013</v>
      </c>
      <c r="C14004" s="619" t="s">
        <v>1103</v>
      </c>
    </row>
    <row r="14005" spans="1:3" x14ac:dyDescent="0.15">
      <c r="A14005" s="619" t="s">
        <v>1122</v>
      </c>
      <c r="B14005" s="618">
        <v>2013</v>
      </c>
      <c r="C14005" s="619" t="s">
        <v>437</v>
      </c>
    </row>
    <row r="14006" spans="1:3" x14ac:dyDescent="0.15">
      <c r="A14006" s="619" t="s">
        <v>1122</v>
      </c>
      <c r="B14006" s="618">
        <v>2013</v>
      </c>
      <c r="C14006" s="619" t="s">
        <v>1080</v>
      </c>
    </row>
    <row r="14007" spans="1:3" x14ac:dyDescent="0.15">
      <c r="A14007" s="619" t="s">
        <v>1122</v>
      </c>
      <c r="B14007" s="618">
        <v>2013</v>
      </c>
      <c r="C14007" s="619" t="s">
        <v>1101</v>
      </c>
    </row>
    <row r="14008" spans="1:3" x14ac:dyDescent="0.15">
      <c r="A14008" s="619" t="s">
        <v>1122</v>
      </c>
      <c r="B14008" s="618">
        <v>2013</v>
      </c>
      <c r="C14008" s="619" t="s">
        <v>1080</v>
      </c>
    </row>
    <row r="14009" spans="1:3" x14ac:dyDescent="0.15">
      <c r="A14009" s="619" t="s">
        <v>1122</v>
      </c>
      <c r="B14009" s="618">
        <v>2013</v>
      </c>
      <c r="C14009" s="619" t="s">
        <v>1101</v>
      </c>
    </row>
    <row r="14010" spans="1:3" x14ac:dyDescent="0.15">
      <c r="A14010" s="619" t="s">
        <v>1122</v>
      </c>
      <c r="B14010" s="618">
        <v>2013</v>
      </c>
      <c r="C14010" s="619" t="s">
        <v>1080</v>
      </c>
    </row>
    <row r="14011" spans="1:3" x14ac:dyDescent="0.15">
      <c r="A14011" s="619" t="s">
        <v>1122</v>
      </c>
      <c r="B14011" s="618">
        <v>2013</v>
      </c>
      <c r="C14011" s="619" t="s">
        <v>1080</v>
      </c>
    </row>
    <row r="14012" spans="1:3" x14ac:dyDescent="0.15">
      <c r="A14012" s="619" t="s">
        <v>1122</v>
      </c>
      <c r="B14012" s="618">
        <v>2013</v>
      </c>
      <c r="C14012" s="619" t="s">
        <v>424</v>
      </c>
    </row>
    <row r="14013" spans="1:3" x14ac:dyDescent="0.15">
      <c r="A14013" s="619" t="s">
        <v>1122</v>
      </c>
      <c r="B14013" s="618">
        <v>2013</v>
      </c>
      <c r="C14013" s="619" t="s">
        <v>1080</v>
      </c>
    </row>
    <row r="14014" spans="1:3" x14ac:dyDescent="0.15">
      <c r="A14014" s="619" t="s">
        <v>1122</v>
      </c>
      <c r="B14014" s="618">
        <v>2013</v>
      </c>
      <c r="C14014" s="619" t="s">
        <v>1080</v>
      </c>
    </row>
    <row r="14015" spans="1:3" x14ac:dyDescent="0.15">
      <c r="A14015" s="619" t="s">
        <v>1122</v>
      </c>
      <c r="B14015" s="618">
        <v>2013</v>
      </c>
      <c r="C14015" s="619" t="s">
        <v>1080</v>
      </c>
    </row>
    <row r="14016" spans="1:3" x14ac:dyDescent="0.15">
      <c r="A14016" s="619" t="s">
        <v>1122</v>
      </c>
      <c r="B14016" s="618">
        <v>2013</v>
      </c>
      <c r="C14016" s="619" t="s">
        <v>437</v>
      </c>
    </row>
    <row r="14017" spans="1:3" x14ac:dyDescent="0.15">
      <c r="A14017" s="619" t="s">
        <v>1122</v>
      </c>
      <c r="B14017" s="618">
        <v>2013</v>
      </c>
      <c r="C14017" s="619" t="s">
        <v>1101</v>
      </c>
    </row>
    <row r="14018" spans="1:3" x14ac:dyDescent="0.15">
      <c r="A14018" s="619" t="s">
        <v>1122</v>
      </c>
      <c r="B14018" s="618">
        <v>2013</v>
      </c>
      <c r="C14018" s="619" t="s">
        <v>437</v>
      </c>
    </row>
    <row r="14019" spans="1:3" x14ac:dyDescent="0.15">
      <c r="A14019" s="619" t="s">
        <v>1122</v>
      </c>
      <c r="B14019" s="618">
        <v>2013</v>
      </c>
      <c r="C14019" s="619" t="s">
        <v>437</v>
      </c>
    </row>
    <row r="14020" spans="1:3" x14ac:dyDescent="0.15">
      <c r="A14020" s="619" t="s">
        <v>1122</v>
      </c>
      <c r="B14020" s="618">
        <v>2013</v>
      </c>
      <c r="C14020" s="619" t="s">
        <v>1101</v>
      </c>
    </row>
    <row r="14021" spans="1:3" x14ac:dyDescent="0.15">
      <c r="A14021" s="619" t="s">
        <v>1122</v>
      </c>
      <c r="B14021" s="618">
        <v>2013</v>
      </c>
      <c r="C14021" s="619" t="s">
        <v>424</v>
      </c>
    </row>
    <row r="14022" spans="1:3" x14ac:dyDescent="0.15">
      <c r="A14022" s="619" t="s">
        <v>1122</v>
      </c>
      <c r="B14022" s="618">
        <v>2013</v>
      </c>
      <c r="C14022" s="619" t="s">
        <v>424</v>
      </c>
    </row>
    <row r="14023" spans="1:3" x14ac:dyDescent="0.15">
      <c r="A14023" s="619" t="s">
        <v>1122</v>
      </c>
      <c r="B14023" s="618">
        <v>2013</v>
      </c>
      <c r="C14023" s="619" t="s">
        <v>424</v>
      </c>
    </row>
    <row r="14024" spans="1:3" x14ac:dyDescent="0.15">
      <c r="A14024" s="619" t="s">
        <v>1122</v>
      </c>
      <c r="B14024" s="618">
        <v>2013</v>
      </c>
      <c r="C14024" s="619" t="s">
        <v>1080</v>
      </c>
    </row>
    <row r="14025" spans="1:3" x14ac:dyDescent="0.15">
      <c r="A14025" s="619" t="s">
        <v>1122</v>
      </c>
      <c r="B14025" s="618">
        <v>2013</v>
      </c>
      <c r="C14025" s="619" t="s">
        <v>424</v>
      </c>
    </row>
    <row r="14026" spans="1:3" x14ac:dyDescent="0.15">
      <c r="A14026" s="619" t="s">
        <v>1122</v>
      </c>
      <c r="B14026" s="618">
        <v>2013</v>
      </c>
      <c r="C14026" s="619" t="s">
        <v>1103</v>
      </c>
    </row>
    <row r="14027" spans="1:3" x14ac:dyDescent="0.15">
      <c r="A14027" s="619" t="s">
        <v>1122</v>
      </c>
      <c r="B14027" s="618">
        <v>2013</v>
      </c>
      <c r="C14027" s="619" t="s">
        <v>1103</v>
      </c>
    </row>
    <row r="14028" spans="1:3" x14ac:dyDescent="0.15">
      <c r="A14028" s="619" t="s">
        <v>1122</v>
      </c>
      <c r="B14028" s="618">
        <v>2013</v>
      </c>
      <c r="C14028" s="619" t="s">
        <v>1080</v>
      </c>
    </row>
    <row r="14029" spans="1:3" x14ac:dyDescent="0.15">
      <c r="A14029" s="619" t="s">
        <v>1122</v>
      </c>
      <c r="B14029" s="618">
        <v>2013</v>
      </c>
      <c r="C14029" s="619" t="s">
        <v>437</v>
      </c>
    </row>
    <row r="14030" spans="1:3" x14ac:dyDescent="0.15">
      <c r="A14030" s="619" t="s">
        <v>1122</v>
      </c>
      <c r="B14030" s="618">
        <v>2013</v>
      </c>
      <c r="C14030" s="619" t="s">
        <v>1080</v>
      </c>
    </row>
    <row r="14031" spans="1:3" x14ac:dyDescent="0.15">
      <c r="A14031" s="619" t="s">
        <v>1122</v>
      </c>
      <c r="B14031" s="618">
        <v>2013</v>
      </c>
      <c r="C14031" s="619" t="s">
        <v>424</v>
      </c>
    </row>
    <row r="14032" spans="1:3" x14ac:dyDescent="0.15">
      <c r="A14032" s="619" t="s">
        <v>1122</v>
      </c>
      <c r="B14032" s="618">
        <v>2013</v>
      </c>
      <c r="C14032" s="619" t="s">
        <v>424</v>
      </c>
    </row>
    <row r="14033" spans="1:3" x14ac:dyDescent="0.15">
      <c r="A14033" s="619" t="s">
        <v>1122</v>
      </c>
      <c r="B14033" s="618">
        <v>2013</v>
      </c>
      <c r="C14033" s="619" t="s">
        <v>424</v>
      </c>
    </row>
    <row r="14034" spans="1:3" x14ac:dyDescent="0.15">
      <c r="A14034" s="619" t="s">
        <v>1122</v>
      </c>
      <c r="B14034" s="618">
        <v>2013</v>
      </c>
      <c r="C14034" s="619" t="s">
        <v>424</v>
      </c>
    </row>
    <row r="14035" spans="1:3" x14ac:dyDescent="0.15">
      <c r="A14035" s="619" t="s">
        <v>1122</v>
      </c>
      <c r="B14035" s="618">
        <v>2013</v>
      </c>
      <c r="C14035" s="619" t="s">
        <v>424</v>
      </c>
    </row>
    <row r="14036" spans="1:3" x14ac:dyDescent="0.15">
      <c r="A14036" s="619" t="s">
        <v>1122</v>
      </c>
      <c r="B14036" s="618">
        <v>2013</v>
      </c>
      <c r="C14036" s="619" t="s">
        <v>424</v>
      </c>
    </row>
    <row r="14037" spans="1:3" x14ac:dyDescent="0.15">
      <c r="A14037" s="619" t="s">
        <v>1122</v>
      </c>
      <c r="B14037" s="618">
        <v>2013</v>
      </c>
      <c r="C14037" s="619" t="s">
        <v>437</v>
      </c>
    </row>
    <row r="14038" spans="1:3" x14ac:dyDescent="0.15">
      <c r="A14038" s="619" t="s">
        <v>1122</v>
      </c>
      <c r="B14038" s="618">
        <v>2013</v>
      </c>
      <c r="C14038" s="619" t="s">
        <v>424</v>
      </c>
    </row>
    <row r="14039" spans="1:3" x14ac:dyDescent="0.15">
      <c r="A14039" s="619" t="s">
        <v>1122</v>
      </c>
      <c r="B14039" s="618">
        <v>2013</v>
      </c>
      <c r="C14039" s="619" t="s">
        <v>437</v>
      </c>
    </row>
    <row r="14040" spans="1:3" x14ac:dyDescent="0.15">
      <c r="A14040" s="619" t="s">
        <v>1122</v>
      </c>
      <c r="B14040" s="618">
        <v>2013</v>
      </c>
      <c r="C14040" s="619" t="s">
        <v>424</v>
      </c>
    </row>
    <row r="14041" spans="1:3" x14ac:dyDescent="0.15">
      <c r="A14041" s="619" t="s">
        <v>1122</v>
      </c>
      <c r="B14041" s="618">
        <v>2013</v>
      </c>
      <c r="C14041" s="619" t="s">
        <v>424</v>
      </c>
    </row>
    <row r="14042" spans="1:3" x14ac:dyDescent="0.15">
      <c r="A14042" s="619" t="s">
        <v>1122</v>
      </c>
      <c r="B14042" s="618">
        <v>2013</v>
      </c>
      <c r="C14042" s="619" t="s">
        <v>424</v>
      </c>
    </row>
    <row r="14043" spans="1:3" x14ac:dyDescent="0.15">
      <c r="A14043" s="619" t="s">
        <v>1122</v>
      </c>
      <c r="B14043" s="618">
        <v>2013</v>
      </c>
      <c r="C14043" s="619" t="s">
        <v>424</v>
      </c>
    </row>
    <row r="14044" spans="1:3" x14ac:dyDescent="0.15">
      <c r="A14044" s="619" t="s">
        <v>1122</v>
      </c>
      <c r="B14044" s="618">
        <v>2013</v>
      </c>
      <c r="C14044" s="619" t="s">
        <v>1101</v>
      </c>
    </row>
    <row r="14045" spans="1:3" x14ac:dyDescent="0.15">
      <c r="A14045" s="619" t="s">
        <v>1122</v>
      </c>
      <c r="B14045" s="618">
        <v>2013</v>
      </c>
      <c r="C14045" s="619" t="s">
        <v>1080</v>
      </c>
    </row>
    <row r="14046" spans="1:3" x14ac:dyDescent="0.15">
      <c r="A14046" s="619" t="s">
        <v>1122</v>
      </c>
      <c r="B14046" s="618">
        <v>2013</v>
      </c>
      <c r="C14046" s="619" t="s">
        <v>1101</v>
      </c>
    </row>
    <row r="14047" spans="1:3" x14ac:dyDescent="0.15">
      <c r="A14047" s="619" t="s">
        <v>1122</v>
      </c>
      <c r="B14047" s="618">
        <v>2013</v>
      </c>
      <c r="C14047" s="619" t="s">
        <v>1101</v>
      </c>
    </row>
    <row r="14048" spans="1:3" x14ac:dyDescent="0.15">
      <c r="A14048" s="619" t="s">
        <v>1122</v>
      </c>
      <c r="B14048" s="618">
        <v>2013</v>
      </c>
      <c r="C14048" s="619" t="s">
        <v>424</v>
      </c>
    </row>
    <row r="14049" spans="1:3" x14ac:dyDescent="0.15">
      <c r="A14049" s="619" t="s">
        <v>1122</v>
      </c>
      <c r="B14049" s="618">
        <v>2013</v>
      </c>
      <c r="C14049" s="619" t="s">
        <v>424</v>
      </c>
    </row>
    <row r="14050" spans="1:3" x14ac:dyDescent="0.15">
      <c r="A14050" s="619" t="s">
        <v>1122</v>
      </c>
      <c r="B14050" s="618">
        <v>2013</v>
      </c>
      <c r="C14050" s="619" t="s">
        <v>424</v>
      </c>
    </row>
    <row r="14051" spans="1:3" x14ac:dyDescent="0.15">
      <c r="A14051" s="619" t="s">
        <v>1122</v>
      </c>
      <c r="B14051" s="618">
        <v>2013</v>
      </c>
      <c r="C14051" s="619" t="s">
        <v>424</v>
      </c>
    </row>
    <row r="14052" spans="1:3" x14ac:dyDescent="0.15">
      <c r="A14052" s="619" t="s">
        <v>1122</v>
      </c>
      <c r="B14052" s="618">
        <v>2013</v>
      </c>
      <c r="C14052" s="619" t="s">
        <v>424</v>
      </c>
    </row>
    <row r="14053" spans="1:3" x14ac:dyDescent="0.15">
      <c r="A14053" s="619" t="s">
        <v>1122</v>
      </c>
      <c r="B14053" s="618">
        <v>2013</v>
      </c>
      <c r="C14053" s="619" t="s">
        <v>424</v>
      </c>
    </row>
    <row r="14054" spans="1:3" x14ac:dyDescent="0.15">
      <c r="A14054" s="619" t="s">
        <v>1122</v>
      </c>
      <c r="B14054" s="618">
        <v>2013</v>
      </c>
      <c r="C14054" s="619" t="s">
        <v>424</v>
      </c>
    </row>
    <row r="14055" spans="1:3" x14ac:dyDescent="0.15">
      <c r="A14055" s="619" t="s">
        <v>1122</v>
      </c>
      <c r="B14055" s="618">
        <v>2013</v>
      </c>
      <c r="C14055" s="619" t="s">
        <v>424</v>
      </c>
    </row>
    <row r="14056" spans="1:3" x14ac:dyDescent="0.15">
      <c r="A14056" s="619" t="s">
        <v>1122</v>
      </c>
      <c r="B14056" s="618">
        <v>2013</v>
      </c>
      <c r="C14056" s="619" t="s">
        <v>424</v>
      </c>
    </row>
    <row r="14057" spans="1:3" x14ac:dyDescent="0.15">
      <c r="A14057" s="619" t="s">
        <v>1122</v>
      </c>
      <c r="B14057" s="618">
        <v>2013</v>
      </c>
      <c r="C14057" s="619" t="s">
        <v>424</v>
      </c>
    </row>
    <row r="14058" spans="1:3" x14ac:dyDescent="0.15">
      <c r="A14058" s="619" t="s">
        <v>1122</v>
      </c>
      <c r="B14058" s="618">
        <v>2013</v>
      </c>
      <c r="C14058" s="619" t="s">
        <v>424</v>
      </c>
    </row>
    <row r="14059" spans="1:3" x14ac:dyDescent="0.15">
      <c r="A14059" s="619" t="s">
        <v>1122</v>
      </c>
      <c r="B14059" s="618">
        <v>2013</v>
      </c>
      <c r="C14059" s="619" t="s">
        <v>424</v>
      </c>
    </row>
    <row r="14060" spans="1:3" x14ac:dyDescent="0.15">
      <c r="A14060" s="619" t="s">
        <v>1122</v>
      </c>
      <c r="B14060" s="618">
        <v>2013</v>
      </c>
      <c r="C14060" s="619" t="s">
        <v>424</v>
      </c>
    </row>
    <row r="14061" spans="1:3" x14ac:dyDescent="0.15">
      <c r="A14061" s="619" t="s">
        <v>1122</v>
      </c>
      <c r="B14061" s="618">
        <v>2013</v>
      </c>
      <c r="C14061" s="619" t="s">
        <v>424</v>
      </c>
    </row>
    <row r="14062" spans="1:3" x14ac:dyDescent="0.15">
      <c r="A14062" s="619" t="s">
        <v>1122</v>
      </c>
      <c r="B14062" s="618">
        <v>2013</v>
      </c>
      <c r="C14062" s="619" t="s">
        <v>424</v>
      </c>
    </row>
    <row r="14063" spans="1:3" x14ac:dyDescent="0.15">
      <c r="A14063" s="619" t="s">
        <v>1122</v>
      </c>
      <c r="B14063" s="618">
        <v>2013</v>
      </c>
      <c r="C14063" s="619" t="s">
        <v>1080</v>
      </c>
    </row>
    <row r="14064" spans="1:3" x14ac:dyDescent="0.15">
      <c r="A14064" s="619" t="s">
        <v>1122</v>
      </c>
      <c r="B14064" s="618">
        <v>2013</v>
      </c>
      <c r="C14064" s="619" t="s">
        <v>437</v>
      </c>
    </row>
    <row r="14065" spans="1:3" x14ac:dyDescent="0.15">
      <c r="A14065" s="619" t="s">
        <v>1122</v>
      </c>
      <c r="B14065" s="618">
        <v>2013</v>
      </c>
      <c r="C14065" s="619" t="s">
        <v>424</v>
      </c>
    </row>
    <row r="14066" spans="1:3" x14ac:dyDescent="0.15">
      <c r="A14066" s="619" t="s">
        <v>1122</v>
      </c>
      <c r="B14066" s="618">
        <v>2013</v>
      </c>
      <c r="C14066" s="619" t="s">
        <v>424</v>
      </c>
    </row>
    <row r="14067" spans="1:3" x14ac:dyDescent="0.15">
      <c r="A14067" s="619" t="s">
        <v>1122</v>
      </c>
      <c r="B14067" s="618">
        <v>2013</v>
      </c>
      <c r="C14067" s="619" t="s">
        <v>1080</v>
      </c>
    </row>
    <row r="14068" spans="1:3" x14ac:dyDescent="0.15">
      <c r="A14068" s="619" t="s">
        <v>1122</v>
      </c>
      <c r="B14068" s="618">
        <v>2013</v>
      </c>
      <c r="C14068" s="619" t="s">
        <v>437</v>
      </c>
    </row>
    <row r="14069" spans="1:3" x14ac:dyDescent="0.15">
      <c r="A14069" s="619" t="s">
        <v>1122</v>
      </c>
      <c r="B14069" s="618">
        <v>2013</v>
      </c>
      <c r="C14069" s="619" t="s">
        <v>1102</v>
      </c>
    </row>
    <row r="14070" spans="1:3" x14ac:dyDescent="0.15">
      <c r="A14070" s="618" t="s">
        <v>1122</v>
      </c>
      <c r="B14070" s="618">
        <v>2013</v>
      </c>
      <c r="C14070" s="619" t="s">
        <v>424</v>
      </c>
    </row>
    <row r="14071" spans="1:3" x14ac:dyDescent="0.15">
      <c r="A14071" s="619" t="s">
        <v>1122</v>
      </c>
      <c r="B14071" s="618">
        <v>2013</v>
      </c>
      <c r="C14071" s="619" t="s">
        <v>424</v>
      </c>
    </row>
    <row r="14072" spans="1:3" x14ac:dyDescent="0.15">
      <c r="A14072" s="619" t="s">
        <v>1122</v>
      </c>
      <c r="B14072" s="618">
        <v>2013</v>
      </c>
      <c r="C14072" s="619" t="s">
        <v>1102</v>
      </c>
    </row>
    <row r="14073" spans="1:3" x14ac:dyDescent="0.15">
      <c r="A14073" s="619" t="s">
        <v>1122</v>
      </c>
      <c r="B14073" s="618">
        <v>2013</v>
      </c>
      <c r="C14073" s="619" t="s">
        <v>424</v>
      </c>
    </row>
    <row r="14074" spans="1:3" x14ac:dyDescent="0.15">
      <c r="A14074" s="619" t="s">
        <v>1122</v>
      </c>
      <c r="B14074" s="618">
        <v>2013</v>
      </c>
      <c r="C14074" s="619" t="s">
        <v>1105</v>
      </c>
    </row>
    <row r="14075" spans="1:3" x14ac:dyDescent="0.15">
      <c r="A14075" s="619" t="s">
        <v>1122</v>
      </c>
      <c r="B14075" s="618">
        <v>2013</v>
      </c>
      <c r="C14075" s="619" t="s">
        <v>424</v>
      </c>
    </row>
    <row r="14076" spans="1:3" x14ac:dyDescent="0.15">
      <c r="A14076" s="619" t="s">
        <v>1122</v>
      </c>
      <c r="B14076" s="618">
        <v>2013</v>
      </c>
      <c r="C14076" s="619" t="s">
        <v>424</v>
      </c>
    </row>
    <row r="14077" spans="1:3" x14ac:dyDescent="0.15">
      <c r="A14077" s="619" t="s">
        <v>1122</v>
      </c>
      <c r="B14077" s="618">
        <v>2013</v>
      </c>
      <c r="C14077" s="619" t="s">
        <v>1080</v>
      </c>
    </row>
    <row r="14078" spans="1:3" x14ac:dyDescent="0.15">
      <c r="A14078" s="619" t="s">
        <v>1122</v>
      </c>
      <c r="B14078" s="618">
        <v>2013</v>
      </c>
      <c r="C14078" s="619" t="s">
        <v>1080</v>
      </c>
    </row>
    <row r="14079" spans="1:3" x14ac:dyDescent="0.15">
      <c r="A14079" s="619" t="s">
        <v>1122</v>
      </c>
      <c r="B14079" s="618">
        <v>2013</v>
      </c>
      <c r="C14079" s="619" t="s">
        <v>1080</v>
      </c>
    </row>
    <row r="14080" spans="1:3" x14ac:dyDescent="0.15">
      <c r="A14080" s="618" t="s">
        <v>1122</v>
      </c>
      <c r="B14080" s="618">
        <v>2013</v>
      </c>
      <c r="C14080" s="619" t="s">
        <v>424</v>
      </c>
    </row>
    <row r="14081" spans="1:3" x14ac:dyDescent="0.15">
      <c r="A14081" s="618" t="s">
        <v>1122</v>
      </c>
      <c r="B14081" s="618">
        <v>2013</v>
      </c>
      <c r="C14081" s="619" t="s">
        <v>1080</v>
      </c>
    </row>
    <row r="14082" spans="1:3" x14ac:dyDescent="0.15">
      <c r="A14082" s="619" t="s">
        <v>1122</v>
      </c>
      <c r="B14082" s="618">
        <v>2013</v>
      </c>
      <c r="C14082" s="619" t="s">
        <v>437</v>
      </c>
    </row>
    <row r="14083" spans="1:3" x14ac:dyDescent="0.15">
      <c r="A14083" s="619" t="s">
        <v>1122</v>
      </c>
      <c r="B14083" s="618">
        <v>2013</v>
      </c>
      <c r="C14083" s="619" t="s">
        <v>1107</v>
      </c>
    </row>
    <row r="14084" spans="1:3" x14ac:dyDescent="0.15">
      <c r="A14084" s="619" t="s">
        <v>1122</v>
      </c>
      <c r="B14084" s="618">
        <v>2013</v>
      </c>
      <c r="C14084" s="619" t="s">
        <v>424</v>
      </c>
    </row>
    <row r="14085" spans="1:3" x14ac:dyDescent="0.15">
      <c r="A14085" s="619" t="s">
        <v>1122</v>
      </c>
      <c r="B14085" s="618">
        <v>2013</v>
      </c>
      <c r="C14085" s="619" t="s">
        <v>1103</v>
      </c>
    </row>
    <row r="14086" spans="1:3" x14ac:dyDescent="0.15">
      <c r="A14086" s="619" t="s">
        <v>1122</v>
      </c>
      <c r="B14086" s="618">
        <v>2013</v>
      </c>
      <c r="C14086" s="619" t="s">
        <v>1105</v>
      </c>
    </row>
    <row r="14087" spans="1:3" x14ac:dyDescent="0.15">
      <c r="A14087" s="619" t="s">
        <v>1122</v>
      </c>
      <c r="B14087" s="618">
        <v>2013</v>
      </c>
      <c r="C14087" s="619" t="s">
        <v>1080</v>
      </c>
    </row>
    <row r="14088" spans="1:3" x14ac:dyDescent="0.15">
      <c r="A14088" s="619" t="s">
        <v>1122</v>
      </c>
      <c r="B14088" s="618">
        <v>2013</v>
      </c>
      <c r="C14088" s="619" t="s">
        <v>437</v>
      </c>
    </row>
    <row r="14089" spans="1:3" x14ac:dyDescent="0.15">
      <c r="A14089" s="619" t="s">
        <v>1122</v>
      </c>
      <c r="B14089" s="618">
        <v>2013</v>
      </c>
      <c r="C14089" s="619" t="s">
        <v>437</v>
      </c>
    </row>
    <row r="14090" spans="1:3" x14ac:dyDescent="0.15">
      <c r="A14090" s="619" t="s">
        <v>1122</v>
      </c>
      <c r="B14090" s="618">
        <v>2013</v>
      </c>
      <c r="C14090" s="619" t="s">
        <v>1102</v>
      </c>
    </row>
    <row r="14091" spans="1:3" x14ac:dyDescent="0.15">
      <c r="A14091" s="619" t="s">
        <v>1122</v>
      </c>
      <c r="B14091" s="618">
        <v>2013</v>
      </c>
      <c r="C14091" s="619" t="s">
        <v>437</v>
      </c>
    </row>
    <row r="14092" spans="1:3" x14ac:dyDescent="0.15">
      <c r="A14092" s="619" t="s">
        <v>1122</v>
      </c>
      <c r="B14092" s="618">
        <v>2013</v>
      </c>
      <c r="C14092" s="619" t="s">
        <v>1080</v>
      </c>
    </row>
    <row r="14093" spans="1:3" x14ac:dyDescent="0.15">
      <c r="A14093" s="619" t="s">
        <v>1122</v>
      </c>
      <c r="B14093" s="618">
        <v>2013</v>
      </c>
      <c r="C14093" s="619" t="s">
        <v>1102</v>
      </c>
    </row>
    <row r="14094" spans="1:3" x14ac:dyDescent="0.15">
      <c r="A14094" s="619" t="s">
        <v>1122</v>
      </c>
      <c r="B14094" s="618">
        <v>2013</v>
      </c>
      <c r="C14094" s="619" t="s">
        <v>1102</v>
      </c>
    </row>
    <row r="14095" spans="1:3" x14ac:dyDescent="0.15">
      <c r="A14095" s="619" t="s">
        <v>1122</v>
      </c>
      <c r="B14095" s="618">
        <v>2013</v>
      </c>
      <c r="C14095" s="619" t="s">
        <v>1102</v>
      </c>
    </row>
    <row r="14096" spans="1:3" x14ac:dyDescent="0.15">
      <c r="A14096" s="619" t="s">
        <v>1122</v>
      </c>
      <c r="B14096" s="618">
        <v>2013</v>
      </c>
      <c r="C14096" s="619" t="s">
        <v>424</v>
      </c>
    </row>
    <row r="14097" spans="1:3" x14ac:dyDescent="0.15">
      <c r="A14097" s="619" t="s">
        <v>1122</v>
      </c>
      <c r="B14097" s="618">
        <v>2013</v>
      </c>
      <c r="C14097" s="619" t="s">
        <v>424</v>
      </c>
    </row>
    <row r="14098" spans="1:3" x14ac:dyDescent="0.15">
      <c r="A14098" s="619" t="s">
        <v>1122</v>
      </c>
      <c r="B14098" s="618">
        <v>2013</v>
      </c>
      <c r="C14098" s="619" t="s">
        <v>1080</v>
      </c>
    </row>
    <row r="14099" spans="1:3" x14ac:dyDescent="0.15">
      <c r="A14099" s="619" t="s">
        <v>1122</v>
      </c>
      <c r="B14099" s="618">
        <v>2013</v>
      </c>
      <c r="C14099" s="619" t="s">
        <v>1102</v>
      </c>
    </row>
    <row r="14100" spans="1:3" x14ac:dyDescent="0.15">
      <c r="A14100" s="619" t="s">
        <v>1122</v>
      </c>
      <c r="B14100" s="618">
        <v>2013</v>
      </c>
      <c r="C14100" s="619" t="s">
        <v>1102</v>
      </c>
    </row>
    <row r="14101" spans="1:3" x14ac:dyDescent="0.15">
      <c r="A14101" s="619" t="s">
        <v>1122</v>
      </c>
      <c r="B14101" s="618">
        <v>2013</v>
      </c>
      <c r="C14101" s="619" t="s">
        <v>424</v>
      </c>
    </row>
    <row r="14102" spans="1:3" x14ac:dyDescent="0.15">
      <c r="A14102" s="619" t="s">
        <v>1122</v>
      </c>
      <c r="B14102" s="618">
        <v>2013</v>
      </c>
      <c r="C14102" s="619" t="s">
        <v>424</v>
      </c>
    </row>
    <row r="14103" spans="1:3" x14ac:dyDescent="0.15">
      <c r="A14103" s="619" t="s">
        <v>1122</v>
      </c>
      <c r="B14103" s="618">
        <v>2013</v>
      </c>
      <c r="C14103" s="619" t="s">
        <v>424</v>
      </c>
    </row>
    <row r="14104" spans="1:3" x14ac:dyDescent="0.15">
      <c r="A14104" s="619" t="s">
        <v>1122</v>
      </c>
      <c r="B14104" s="618">
        <v>2013</v>
      </c>
      <c r="C14104" s="619" t="s">
        <v>424</v>
      </c>
    </row>
    <row r="14105" spans="1:3" x14ac:dyDescent="0.15">
      <c r="A14105" s="619" t="s">
        <v>1122</v>
      </c>
      <c r="B14105" s="618">
        <v>2013</v>
      </c>
      <c r="C14105" s="619" t="s">
        <v>424</v>
      </c>
    </row>
    <row r="14106" spans="1:3" x14ac:dyDescent="0.15">
      <c r="A14106" s="619" t="s">
        <v>1122</v>
      </c>
      <c r="B14106" s="618">
        <v>2013</v>
      </c>
      <c r="C14106" s="619" t="s">
        <v>424</v>
      </c>
    </row>
    <row r="14107" spans="1:3" x14ac:dyDescent="0.15">
      <c r="A14107" s="619" t="s">
        <v>1122</v>
      </c>
      <c r="B14107" s="618">
        <v>2013</v>
      </c>
      <c r="C14107" s="619" t="s">
        <v>424</v>
      </c>
    </row>
    <row r="14108" spans="1:3" x14ac:dyDescent="0.15">
      <c r="A14108" s="619" t="s">
        <v>1122</v>
      </c>
      <c r="B14108" s="618">
        <v>2013</v>
      </c>
      <c r="C14108" s="619" t="s">
        <v>1080</v>
      </c>
    </row>
    <row r="14109" spans="1:3" x14ac:dyDescent="0.15">
      <c r="A14109" s="619" t="s">
        <v>1122</v>
      </c>
      <c r="B14109" s="618">
        <v>2013</v>
      </c>
      <c r="C14109" s="619" t="s">
        <v>1080</v>
      </c>
    </row>
    <row r="14110" spans="1:3" x14ac:dyDescent="0.15">
      <c r="A14110" s="619" t="s">
        <v>1122</v>
      </c>
      <c r="B14110" s="618">
        <v>2013</v>
      </c>
      <c r="C14110" s="619" t="s">
        <v>1109</v>
      </c>
    </row>
    <row r="14111" spans="1:3" x14ac:dyDescent="0.15">
      <c r="A14111" s="619" t="s">
        <v>1122</v>
      </c>
      <c r="B14111" s="618">
        <v>2013</v>
      </c>
      <c r="C14111" s="619" t="s">
        <v>424</v>
      </c>
    </row>
    <row r="14112" spans="1:3" x14ac:dyDescent="0.15">
      <c r="A14112" s="619" t="s">
        <v>1122</v>
      </c>
      <c r="B14112" s="618">
        <v>2013</v>
      </c>
      <c r="C14112" s="619" t="s">
        <v>424</v>
      </c>
    </row>
    <row r="14113" spans="1:3" x14ac:dyDescent="0.15">
      <c r="A14113" s="619" t="s">
        <v>1122</v>
      </c>
      <c r="B14113" s="618">
        <v>2013</v>
      </c>
      <c r="C14113" s="619" t="s">
        <v>424</v>
      </c>
    </row>
    <row r="14114" spans="1:3" x14ac:dyDescent="0.15">
      <c r="A14114" s="619" t="s">
        <v>1122</v>
      </c>
      <c r="B14114" s="618">
        <v>2013</v>
      </c>
      <c r="C14114" s="619" t="s">
        <v>424</v>
      </c>
    </row>
    <row r="14115" spans="1:3" x14ac:dyDescent="0.15">
      <c r="A14115" s="619" t="s">
        <v>1122</v>
      </c>
      <c r="B14115" s="618">
        <v>2013</v>
      </c>
      <c r="C14115" s="619" t="s">
        <v>1104</v>
      </c>
    </row>
    <row r="14116" spans="1:3" x14ac:dyDescent="0.15">
      <c r="A14116" s="619" t="s">
        <v>1122</v>
      </c>
      <c r="B14116" s="618">
        <v>2013</v>
      </c>
      <c r="C14116" s="619" t="s">
        <v>1080</v>
      </c>
    </row>
    <row r="14117" spans="1:3" x14ac:dyDescent="0.15">
      <c r="A14117" s="619" t="s">
        <v>1122</v>
      </c>
      <c r="B14117" s="618">
        <v>2013</v>
      </c>
      <c r="C14117" s="619" t="s">
        <v>424</v>
      </c>
    </row>
    <row r="14118" spans="1:3" x14ac:dyDescent="0.15">
      <c r="A14118" s="619" t="s">
        <v>1122</v>
      </c>
      <c r="B14118" s="618">
        <v>2013</v>
      </c>
      <c r="C14118" s="619" t="s">
        <v>437</v>
      </c>
    </row>
    <row r="14119" spans="1:3" x14ac:dyDescent="0.15">
      <c r="A14119" s="619" t="s">
        <v>1122</v>
      </c>
      <c r="B14119" s="618">
        <v>2013</v>
      </c>
      <c r="C14119" s="619" t="s">
        <v>1109</v>
      </c>
    </row>
    <row r="14120" spans="1:3" x14ac:dyDescent="0.15">
      <c r="A14120" s="619" t="s">
        <v>1122</v>
      </c>
      <c r="B14120" s="618">
        <v>2013</v>
      </c>
      <c r="C14120" s="619" t="s">
        <v>1109</v>
      </c>
    </row>
    <row r="14121" spans="1:3" x14ac:dyDescent="0.15">
      <c r="A14121" s="619" t="s">
        <v>1122</v>
      </c>
      <c r="B14121" s="618">
        <v>2013</v>
      </c>
      <c r="C14121" s="619" t="s">
        <v>424</v>
      </c>
    </row>
    <row r="14122" spans="1:3" x14ac:dyDescent="0.15">
      <c r="A14122" s="619" t="s">
        <v>1122</v>
      </c>
      <c r="B14122" s="618">
        <v>2013</v>
      </c>
      <c r="C14122" s="619" t="s">
        <v>424</v>
      </c>
    </row>
    <row r="14123" spans="1:3" x14ac:dyDescent="0.15">
      <c r="A14123" s="619" t="s">
        <v>1122</v>
      </c>
      <c r="B14123" s="618">
        <v>2013</v>
      </c>
      <c r="C14123" s="619" t="s">
        <v>424</v>
      </c>
    </row>
    <row r="14124" spans="1:3" x14ac:dyDescent="0.15">
      <c r="A14124" s="619" t="s">
        <v>1122</v>
      </c>
      <c r="B14124" s="618">
        <v>2013</v>
      </c>
      <c r="C14124" s="619" t="s">
        <v>424</v>
      </c>
    </row>
    <row r="14125" spans="1:3" x14ac:dyDescent="0.15">
      <c r="A14125" s="619" t="s">
        <v>1122</v>
      </c>
      <c r="B14125" s="618">
        <v>2013</v>
      </c>
      <c r="C14125" s="619" t="s">
        <v>1102</v>
      </c>
    </row>
    <row r="14126" spans="1:3" x14ac:dyDescent="0.15">
      <c r="A14126" s="619" t="s">
        <v>1122</v>
      </c>
      <c r="B14126" s="618">
        <v>2013</v>
      </c>
      <c r="C14126" s="619" t="s">
        <v>437</v>
      </c>
    </row>
    <row r="14127" spans="1:3" x14ac:dyDescent="0.15">
      <c r="A14127" s="619" t="s">
        <v>1122</v>
      </c>
      <c r="B14127" s="618">
        <v>2013</v>
      </c>
      <c r="C14127" s="619" t="s">
        <v>424</v>
      </c>
    </row>
    <row r="14128" spans="1:3" x14ac:dyDescent="0.15">
      <c r="A14128" s="619" t="s">
        <v>1122</v>
      </c>
      <c r="B14128" s="618">
        <v>2013</v>
      </c>
      <c r="C14128" s="619" t="s">
        <v>437</v>
      </c>
    </row>
    <row r="14129" spans="1:3" x14ac:dyDescent="0.15">
      <c r="A14129" s="619" t="s">
        <v>1122</v>
      </c>
      <c r="B14129" s="618">
        <v>2013</v>
      </c>
      <c r="C14129" s="619" t="s">
        <v>424</v>
      </c>
    </row>
    <row r="14130" spans="1:3" x14ac:dyDescent="0.15">
      <c r="A14130" s="619" t="s">
        <v>1122</v>
      </c>
      <c r="B14130" s="618">
        <v>2013</v>
      </c>
      <c r="C14130" s="619" t="s">
        <v>1103</v>
      </c>
    </row>
    <row r="14131" spans="1:3" x14ac:dyDescent="0.15">
      <c r="A14131" s="619" t="s">
        <v>1122</v>
      </c>
      <c r="B14131" s="618">
        <v>2013</v>
      </c>
      <c r="C14131" s="619" t="s">
        <v>424</v>
      </c>
    </row>
    <row r="14132" spans="1:3" x14ac:dyDescent="0.15">
      <c r="A14132" s="618" t="s">
        <v>1122</v>
      </c>
      <c r="B14132" s="618">
        <v>2013</v>
      </c>
      <c r="C14132" s="619" t="s">
        <v>1080</v>
      </c>
    </row>
    <row r="14133" spans="1:3" x14ac:dyDescent="0.15">
      <c r="A14133" s="618" t="s">
        <v>1122</v>
      </c>
      <c r="B14133" s="618">
        <v>2013</v>
      </c>
      <c r="C14133" s="619" t="s">
        <v>1102</v>
      </c>
    </row>
    <row r="14134" spans="1:3" x14ac:dyDescent="0.15">
      <c r="A14134" s="618" t="s">
        <v>1122</v>
      </c>
      <c r="B14134" s="618">
        <v>2013</v>
      </c>
      <c r="C14134" s="619" t="s">
        <v>424</v>
      </c>
    </row>
    <row r="14135" spans="1:3" x14ac:dyDescent="0.15">
      <c r="A14135" s="619" t="s">
        <v>1122</v>
      </c>
      <c r="B14135" s="618">
        <v>2013</v>
      </c>
      <c r="C14135" s="619" t="s">
        <v>424</v>
      </c>
    </row>
    <row r="14136" spans="1:3" x14ac:dyDescent="0.15">
      <c r="A14136" s="619" t="s">
        <v>1122</v>
      </c>
      <c r="B14136" s="618">
        <v>2013</v>
      </c>
      <c r="C14136" s="619" t="s">
        <v>1080</v>
      </c>
    </row>
    <row r="14137" spans="1:3" x14ac:dyDescent="0.15">
      <c r="A14137" s="619" t="s">
        <v>1122</v>
      </c>
      <c r="B14137" s="618">
        <v>2013</v>
      </c>
      <c r="C14137" s="619" t="s">
        <v>1102</v>
      </c>
    </row>
    <row r="14138" spans="1:3" x14ac:dyDescent="0.15">
      <c r="A14138" s="619" t="s">
        <v>1122</v>
      </c>
      <c r="B14138" s="618">
        <v>2013</v>
      </c>
      <c r="C14138" s="619" t="s">
        <v>1110</v>
      </c>
    </row>
    <row r="14139" spans="1:3" x14ac:dyDescent="0.15">
      <c r="A14139" s="619" t="s">
        <v>1122</v>
      </c>
      <c r="B14139" s="618">
        <v>2013</v>
      </c>
      <c r="C14139" s="619" t="s">
        <v>437</v>
      </c>
    </row>
    <row r="14140" spans="1:3" x14ac:dyDescent="0.15">
      <c r="A14140" s="619" t="s">
        <v>1122</v>
      </c>
      <c r="B14140" s="618">
        <v>2013</v>
      </c>
      <c r="C14140" s="619" t="s">
        <v>1080</v>
      </c>
    </row>
    <row r="14141" spans="1:3" x14ac:dyDescent="0.15">
      <c r="A14141" s="619" t="s">
        <v>1122</v>
      </c>
      <c r="B14141" s="618">
        <v>2013</v>
      </c>
      <c r="C14141" s="619" t="s">
        <v>437</v>
      </c>
    </row>
    <row r="14142" spans="1:3" x14ac:dyDescent="0.15">
      <c r="A14142" s="619" t="s">
        <v>1122</v>
      </c>
      <c r="B14142" s="618">
        <v>2013</v>
      </c>
      <c r="C14142" s="619" t="s">
        <v>1102</v>
      </c>
    </row>
    <row r="14143" spans="1:3" x14ac:dyDescent="0.15">
      <c r="A14143" s="619" t="s">
        <v>1122</v>
      </c>
      <c r="B14143" s="618">
        <v>2013</v>
      </c>
      <c r="C14143" s="619" t="s">
        <v>424</v>
      </c>
    </row>
    <row r="14144" spans="1:3" x14ac:dyDescent="0.15">
      <c r="A14144" s="619" t="s">
        <v>1122</v>
      </c>
      <c r="B14144" s="618">
        <v>2013</v>
      </c>
      <c r="C14144" s="619" t="s">
        <v>424</v>
      </c>
    </row>
    <row r="14145" spans="1:3" x14ac:dyDescent="0.15">
      <c r="A14145" s="619" t="s">
        <v>1122</v>
      </c>
      <c r="B14145" s="618">
        <v>2013</v>
      </c>
      <c r="C14145" s="619" t="s">
        <v>437</v>
      </c>
    </row>
    <row r="14146" spans="1:3" x14ac:dyDescent="0.15">
      <c r="A14146" s="619" t="s">
        <v>1122</v>
      </c>
      <c r="B14146" s="618">
        <v>2013</v>
      </c>
      <c r="C14146" s="619" t="s">
        <v>424</v>
      </c>
    </row>
    <row r="14147" spans="1:3" x14ac:dyDescent="0.15">
      <c r="A14147" s="619" t="s">
        <v>1122</v>
      </c>
      <c r="B14147" s="618">
        <v>2013</v>
      </c>
      <c r="C14147" s="619" t="s">
        <v>424</v>
      </c>
    </row>
    <row r="14148" spans="1:3" x14ac:dyDescent="0.15">
      <c r="A14148" s="619" t="s">
        <v>1122</v>
      </c>
      <c r="B14148" s="618">
        <v>2013</v>
      </c>
      <c r="C14148" s="619" t="s">
        <v>424</v>
      </c>
    </row>
    <row r="14149" spans="1:3" x14ac:dyDescent="0.15">
      <c r="A14149" s="619" t="s">
        <v>1122</v>
      </c>
      <c r="B14149" s="618">
        <v>2013</v>
      </c>
      <c r="C14149" s="619" t="s">
        <v>424</v>
      </c>
    </row>
    <row r="14150" spans="1:3" x14ac:dyDescent="0.15">
      <c r="A14150" s="619" t="s">
        <v>1122</v>
      </c>
      <c r="B14150" s="618">
        <v>2013</v>
      </c>
      <c r="C14150" s="619" t="s">
        <v>424</v>
      </c>
    </row>
    <row r="14151" spans="1:3" x14ac:dyDescent="0.15">
      <c r="A14151" s="619" t="s">
        <v>1122</v>
      </c>
      <c r="B14151" s="618">
        <v>2013</v>
      </c>
      <c r="C14151" s="619" t="s">
        <v>424</v>
      </c>
    </row>
    <row r="14152" spans="1:3" x14ac:dyDescent="0.15">
      <c r="A14152" s="619" t="s">
        <v>1122</v>
      </c>
      <c r="B14152" s="618">
        <v>2013</v>
      </c>
      <c r="C14152" s="619" t="s">
        <v>1103</v>
      </c>
    </row>
    <row r="14153" spans="1:3" x14ac:dyDescent="0.15">
      <c r="A14153" s="619" t="s">
        <v>1122</v>
      </c>
      <c r="B14153" s="618">
        <v>2013</v>
      </c>
      <c r="C14153" s="619" t="s">
        <v>424</v>
      </c>
    </row>
    <row r="14154" spans="1:3" x14ac:dyDescent="0.15">
      <c r="A14154" s="619" t="s">
        <v>1122</v>
      </c>
      <c r="B14154" s="618">
        <v>2013</v>
      </c>
      <c r="C14154" s="619" t="s">
        <v>1103</v>
      </c>
    </row>
    <row r="14155" spans="1:3" x14ac:dyDescent="0.15">
      <c r="A14155" s="619" t="s">
        <v>1122</v>
      </c>
      <c r="B14155" s="618">
        <v>2013</v>
      </c>
      <c r="C14155" s="619" t="s">
        <v>1080</v>
      </c>
    </row>
    <row r="14156" spans="1:3" x14ac:dyDescent="0.15">
      <c r="A14156" s="619" t="s">
        <v>1122</v>
      </c>
      <c r="B14156" s="618">
        <v>2013</v>
      </c>
      <c r="C14156" s="619" t="s">
        <v>1104</v>
      </c>
    </row>
    <row r="14157" spans="1:3" x14ac:dyDescent="0.15">
      <c r="A14157" s="619" t="s">
        <v>1122</v>
      </c>
      <c r="B14157" s="618">
        <v>2013</v>
      </c>
      <c r="C14157" s="619" t="s">
        <v>1080</v>
      </c>
    </row>
    <row r="14158" spans="1:3" x14ac:dyDescent="0.15">
      <c r="A14158" s="619" t="s">
        <v>1122</v>
      </c>
      <c r="B14158" s="618">
        <v>2013</v>
      </c>
      <c r="C14158" s="619" t="s">
        <v>1080</v>
      </c>
    </row>
    <row r="14159" spans="1:3" x14ac:dyDescent="0.15">
      <c r="A14159" s="619" t="s">
        <v>1122</v>
      </c>
      <c r="B14159" s="618">
        <v>2013</v>
      </c>
      <c r="C14159" s="619" t="s">
        <v>1080</v>
      </c>
    </row>
    <row r="14160" spans="1:3" x14ac:dyDescent="0.15">
      <c r="A14160" s="619" t="s">
        <v>1122</v>
      </c>
      <c r="B14160" s="618">
        <v>2013</v>
      </c>
      <c r="C14160" s="619" t="s">
        <v>1080</v>
      </c>
    </row>
    <row r="14161" spans="1:3" x14ac:dyDescent="0.15">
      <c r="A14161" s="619" t="s">
        <v>1122</v>
      </c>
      <c r="B14161" s="618">
        <v>2013</v>
      </c>
      <c r="C14161" s="619" t="s">
        <v>424</v>
      </c>
    </row>
    <row r="14162" spans="1:3" x14ac:dyDescent="0.15">
      <c r="A14162" s="619" t="s">
        <v>1122</v>
      </c>
      <c r="B14162" s="618">
        <v>2013</v>
      </c>
      <c r="C14162" s="619" t="s">
        <v>1102</v>
      </c>
    </row>
    <row r="14163" spans="1:3" x14ac:dyDescent="0.15">
      <c r="A14163" s="619" t="s">
        <v>1122</v>
      </c>
      <c r="B14163" s="618">
        <v>2013</v>
      </c>
      <c r="C14163" s="619" t="s">
        <v>1102</v>
      </c>
    </row>
    <row r="14164" spans="1:3" x14ac:dyDescent="0.15">
      <c r="A14164" s="619" t="s">
        <v>1122</v>
      </c>
      <c r="B14164" s="618">
        <v>2013</v>
      </c>
      <c r="C14164" s="619" t="s">
        <v>1080</v>
      </c>
    </row>
    <row r="14165" spans="1:3" x14ac:dyDescent="0.15">
      <c r="A14165" s="619" t="s">
        <v>1122</v>
      </c>
      <c r="B14165" s="618">
        <v>2013</v>
      </c>
      <c r="C14165" s="619" t="s">
        <v>424</v>
      </c>
    </row>
    <row r="14166" spans="1:3" x14ac:dyDescent="0.15">
      <c r="A14166" s="619" t="s">
        <v>1122</v>
      </c>
      <c r="B14166" s="618">
        <v>2013</v>
      </c>
      <c r="C14166" s="619" t="s">
        <v>1080</v>
      </c>
    </row>
    <row r="14167" spans="1:3" x14ac:dyDescent="0.15">
      <c r="A14167" s="619" t="s">
        <v>1122</v>
      </c>
      <c r="B14167" s="618">
        <v>2013</v>
      </c>
      <c r="C14167" s="619" t="s">
        <v>1102</v>
      </c>
    </row>
    <row r="14168" spans="1:3" x14ac:dyDescent="0.15">
      <c r="A14168" s="619" t="s">
        <v>1122</v>
      </c>
      <c r="B14168" s="618">
        <v>2013</v>
      </c>
      <c r="C14168" s="619" t="s">
        <v>424</v>
      </c>
    </row>
    <row r="14169" spans="1:3" x14ac:dyDescent="0.15">
      <c r="A14169" s="619" t="s">
        <v>1122</v>
      </c>
      <c r="B14169" s="618">
        <v>2013</v>
      </c>
      <c r="C14169" s="619" t="s">
        <v>424</v>
      </c>
    </row>
    <row r="14170" spans="1:3" x14ac:dyDescent="0.15">
      <c r="A14170" s="619" t="s">
        <v>1122</v>
      </c>
      <c r="B14170" s="618">
        <v>2013</v>
      </c>
      <c r="C14170" s="619" t="s">
        <v>1103</v>
      </c>
    </row>
    <row r="14171" spans="1:3" x14ac:dyDescent="0.15">
      <c r="A14171" s="619" t="s">
        <v>1122</v>
      </c>
      <c r="B14171" s="618">
        <v>2013</v>
      </c>
      <c r="C14171" s="619" t="s">
        <v>1080</v>
      </c>
    </row>
    <row r="14172" spans="1:3" x14ac:dyDescent="0.15">
      <c r="A14172" s="619" t="s">
        <v>1122</v>
      </c>
      <c r="B14172" s="618">
        <v>2013</v>
      </c>
      <c r="C14172" s="619" t="s">
        <v>1080</v>
      </c>
    </row>
    <row r="14173" spans="1:3" x14ac:dyDescent="0.15">
      <c r="A14173" s="619" t="s">
        <v>1122</v>
      </c>
      <c r="B14173" s="618">
        <v>2013</v>
      </c>
      <c r="C14173" s="619" t="s">
        <v>437</v>
      </c>
    </row>
    <row r="14174" spans="1:3" x14ac:dyDescent="0.15">
      <c r="A14174" s="619" t="s">
        <v>1122</v>
      </c>
      <c r="B14174" s="618">
        <v>2013</v>
      </c>
      <c r="C14174" s="619" t="s">
        <v>424</v>
      </c>
    </row>
    <row r="14175" spans="1:3" x14ac:dyDescent="0.15">
      <c r="A14175" s="619" t="s">
        <v>1122</v>
      </c>
      <c r="B14175" s="618">
        <v>2013</v>
      </c>
      <c r="C14175" s="619" t="s">
        <v>424</v>
      </c>
    </row>
    <row r="14176" spans="1:3" x14ac:dyDescent="0.15">
      <c r="A14176" s="619" t="s">
        <v>1122</v>
      </c>
      <c r="B14176" s="618">
        <v>2013</v>
      </c>
      <c r="C14176" s="619" t="s">
        <v>424</v>
      </c>
    </row>
    <row r="14177" spans="1:3" x14ac:dyDescent="0.15">
      <c r="A14177" s="619" t="s">
        <v>1122</v>
      </c>
      <c r="B14177" s="618">
        <v>2013</v>
      </c>
      <c r="C14177" s="619" t="s">
        <v>424</v>
      </c>
    </row>
    <row r="14178" spans="1:3" x14ac:dyDescent="0.15">
      <c r="A14178" s="619" t="s">
        <v>1122</v>
      </c>
      <c r="B14178" s="618">
        <v>2013</v>
      </c>
      <c r="C14178" s="619" t="s">
        <v>424</v>
      </c>
    </row>
    <row r="14179" spans="1:3" x14ac:dyDescent="0.15">
      <c r="A14179" s="619" t="s">
        <v>1122</v>
      </c>
      <c r="B14179" s="618">
        <v>2013</v>
      </c>
      <c r="C14179" s="619" t="s">
        <v>437</v>
      </c>
    </row>
    <row r="14180" spans="1:3" x14ac:dyDescent="0.15">
      <c r="A14180" s="619" t="s">
        <v>1122</v>
      </c>
      <c r="B14180" s="618">
        <v>2013</v>
      </c>
      <c r="C14180" s="619" t="s">
        <v>424</v>
      </c>
    </row>
    <row r="14181" spans="1:3" x14ac:dyDescent="0.15">
      <c r="A14181" s="619" t="s">
        <v>1122</v>
      </c>
      <c r="B14181" s="618">
        <v>2013</v>
      </c>
      <c r="C14181" s="619" t="s">
        <v>1102</v>
      </c>
    </row>
    <row r="14182" spans="1:3" x14ac:dyDescent="0.15">
      <c r="A14182" s="619" t="s">
        <v>1122</v>
      </c>
      <c r="B14182" s="618">
        <v>2013</v>
      </c>
      <c r="C14182" s="619" t="s">
        <v>437</v>
      </c>
    </row>
    <row r="14183" spans="1:3" x14ac:dyDescent="0.15">
      <c r="A14183" s="619" t="s">
        <v>1122</v>
      </c>
      <c r="B14183" s="618">
        <v>2013</v>
      </c>
      <c r="C14183" s="619" t="s">
        <v>437</v>
      </c>
    </row>
    <row r="14184" spans="1:3" x14ac:dyDescent="0.15">
      <c r="A14184" s="619" t="s">
        <v>1122</v>
      </c>
      <c r="B14184" s="618">
        <v>2013</v>
      </c>
      <c r="C14184" s="619" t="s">
        <v>437</v>
      </c>
    </row>
    <row r="14185" spans="1:3" x14ac:dyDescent="0.15">
      <c r="A14185" s="619" t="s">
        <v>1122</v>
      </c>
      <c r="B14185" s="618">
        <v>2013</v>
      </c>
      <c r="C14185" s="619" t="s">
        <v>424</v>
      </c>
    </row>
    <row r="14186" spans="1:3" x14ac:dyDescent="0.15">
      <c r="A14186" s="619" t="s">
        <v>1122</v>
      </c>
      <c r="B14186" s="618">
        <v>2013</v>
      </c>
      <c r="C14186" s="619" t="s">
        <v>424</v>
      </c>
    </row>
    <row r="14187" spans="1:3" x14ac:dyDescent="0.15">
      <c r="A14187" s="619" t="s">
        <v>1122</v>
      </c>
      <c r="B14187" s="618">
        <v>2013</v>
      </c>
      <c r="C14187" s="619" t="s">
        <v>424</v>
      </c>
    </row>
    <row r="14188" spans="1:3" x14ac:dyDescent="0.15">
      <c r="A14188" s="619" t="s">
        <v>1122</v>
      </c>
      <c r="B14188" s="618">
        <v>2013</v>
      </c>
      <c r="C14188" s="619" t="s">
        <v>437</v>
      </c>
    </row>
    <row r="14189" spans="1:3" x14ac:dyDescent="0.15">
      <c r="A14189" s="619" t="s">
        <v>1122</v>
      </c>
      <c r="B14189" s="618">
        <v>2013</v>
      </c>
      <c r="C14189" s="619" t="s">
        <v>1080</v>
      </c>
    </row>
    <row r="14190" spans="1:3" x14ac:dyDescent="0.15">
      <c r="A14190" s="619" t="s">
        <v>1122</v>
      </c>
      <c r="B14190" s="618">
        <v>2013</v>
      </c>
      <c r="C14190" s="619" t="s">
        <v>437</v>
      </c>
    </row>
    <row r="14191" spans="1:3" x14ac:dyDescent="0.15">
      <c r="A14191" s="619" t="s">
        <v>1122</v>
      </c>
      <c r="B14191" s="618">
        <v>2013</v>
      </c>
      <c r="C14191" s="619" t="s">
        <v>424</v>
      </c>
    </row>
    <row r="14192" spans="1:3" x14ac:dyDescent="0.15">
      <c r="A14192" s="619" t="s">
        <v>1122</v>
      </c>
      <c r="B14192" s="618">
        <v>2013</v>
      </c>
      <c r="C14192" s="619" t="s">
        <v>424</v>
      </c>
    </row>
    <row r="14193" spans="1:3" x14ac:dyDescent="0.15">
      <c r="A14193" s="619" t="s">
        <v>1122</v>
      </c>
      <c r="B14193" s="618">
        <v>2013</v>
      </c>
      <c r="C14193" s="619" t="s">
        <v>424</v>
      </c>
    </row>
    <row r="14194" spans="1:3" x14ac:dyDescent="0.15">
      <c r="A14194" s="619" t="s">
        <v>1122</v>
      </c>
      <c r="B14194" s="618">
        <v>2013</v>
      </c>
      <c r="C14194" s="619" t="s">
        <v>1080</v>
      </c>
    </row>
    <row r="14195" spans="1:3" x14ac:dyDescent="0.15">
      <c r="A14195" s="619" t="s">
        <v>1122</v>
      </c>
      <c r="B14195" s="618">
        <v>2013</v>
      </c>
      <c r="C14195" s="619" t="s">
        <v>1103</v>
      </c>
    </row>
    <row r="14196" spans="1:3" x14ac:dyDescent="0.15">
      <c r="A14196" s="619" t="s">
        <v>1122</v>
      </c>
      <c r="B14196" s="618">
        <v>2013</v>
      </c>
      <c r="C14196" s="619" t="s">
        <v>1080</v>
      </c>
    </row>
    <row r="14197" spans="1:3" x14ac:dyDescent="0.15">
      <c r="A14197" s="619" t="s">
        <v>1122</v>
      </c>
      <c r="B14197" s="618">
        <v>2013</v>
      </c>
      <c r="C14197" s="619" t="s">
        <v>437</v>
      </c>
    </row>
    <row r="14198" spans="1:3" x14ac:dyDescent="0.15">
      <c r="A14198" s="619" t="s">
        <v>1122</v>
      </c>
      <c r="B14198" s="618">
        <v>2013</v>
      </c>
      <c r="C14198" s="619" t="s">
        <v>437</v>
      </c>
    </row>
    <row r="14199" spans="1:3" x14ac:dyDescent="0.15">
      <c r="A14199" s="619" t="s">
        <v>1122</v>
      </c>
      <c r="B14199" s="618">
        <v>2013</v>
      </c>
      <c r="C14199" s="619" t="s">
        <v>437</v>
      </c>
    </row>
    <row r="14200" spans="1:3" x14ac:dyDescent="0.15">
      <c r="A14200" s="619" t="s">
        <v>1122</v>
      </c>
      <c r="B14200" s="618">
        <v>2013</v>
      </c>
      <c r="C14200" s="619" t="s">
        <v>424</v>
      </c>
    </row>
    <row r="14201" spans="1:3" x14ac:dyDescent="0.15">
      <c r="A14201" s="619" t="s">
        <v>1122</v>
      </c>
      <c r="B14201" s="618">
        <v>2013</v>
      </c>
      <c r="C14201" s="619" t="s">
        <v>1103</v>
      </c>
    </row>
    <row r="14202" spans="1:3" x14ac:dyDescent="0.15">
      <c r="A14202" s="619" t="s">
        <v>1122</v>
      </c>
      <c r="B14202" s="618">
        <v>2013</v>
      </c>
      <c r="C14202" s="619" t="s">
        <v>437</v>
      </c>
    </row>
    <row r="14203" spans="1:3" x14ac:dyDescent="0.15">
      <c r="A14203" s="619" t="s">
        <v>1122</v>
      </c>
      <c r="B14203" s="618">
        <v>2013</v>
      </c>
      <c r="C14203" s="619" t="s">
        <v>424</v>
      </c>
    </row>
    <row r="14204" spans="1:3" x14ac:dyDescent="0.15">
      <c r="A14204" s="619" t="s">
        <v>1122</v>
      </c>
      <c r="B14204" s="618">
        <v>2013</v>
      </c>
      <c r="C14204" s="619" t="s">
        <v>424</v>
      </c>
    </row>
    <row r="14205" spans="1:3" x14ac:dyDescent="0.15">
      <c r="A14205" s="619" t="s">
        <v>1122</v>
      </c>
      <c r="B14205" s="618">
        <v>2013</v>
      </c>
      <c r="C14205" s="619" t="s">
        <v>1108</v>
      </c>
    </row>
    <row r="14206" spans="1:3" x14ac:dyDescent="0.15">
      <c r="A14206" s="619" t="s">
        <v>1122</v>
      </c>
      <c r="B14206" s="618">
        <v>2013</v>
      </c>
      <c r="C14206" s="619" t="s">
        <v>1104</v>
      </c>
    </row>
    <row r="14207" spans="1:3" x14ac:dyDescent="0.15">
      <c r="A14207" s="619" t="s">
        <v>1122</v>
      </c>
      <c r="B14207" s="618">
        <v>2013</v>
      </c>
      <c r="C14207" s="619" t="s">
        <v>1104</v>
      </c>
    </row>
    <row r="14208" spans="1:3" x14ac:dyDescent="0.15">
      <c r="A14208" s="619" t="s">
        <v>1122</v>
      </c>
      <c r="B14208" s="618">
        <v>2013</v>
      </c>
      <c r="C14208" s="619" t="s">
        <v>1102</v>
      </c>
    </row>
    <row r="14209" spans="1:3" x14ac:dyDescent="0.15">
      <c r="A14209" s="619" t="s">
        <v>1122</v>
      </c>
      <c r="B14209" s="618">
        <v>2013</v>
      </c>
      <c r="C14209" s="619" t="s">
        <v>1102</v>
      </c>
    </row>
    <row r="14210" spans="1:3" x14ac:dyDescent="0.15">
      <c r="A14210" s="619" t="s">
        <v>1122</v>
      </c>
      <c r="B14210" s="618">
        <v>2013</v>
      </c>
      <c r="C14210" s="619" t="s">
        <v>424</v>
      </c>
    </row>
    <row r="14211" spans="1:3" x14ac:dyDescent="0.15">
      <c r="A14211" s="619" t="s">
        <v>1122</v>
      </c>
      <c r="B14211" s="618">
        <v>2013</v>
      </c>
      <c r="C14211" s="619" t="s">
        <v>424</v>
      </c>
    </row>
    <row r="14212" spans="1:3" x14ac:dyDescent="0.15">
      <c r="A14212" s="619" t="s">
        <v>1122</v>
      </c>
      <c r="B14212" s="618">
        <v>2013</v>
      </c>
      <c r="C14212" s="619" t="s">
        <v>424</v>
      </c>
    </row>
    <row r="14213" spans="1:3" x14ac:dyDescent="0.15">
      <c r="A14213" s="619" t="s">
        <v>1122</v>
      </c>
      <c r="B14213" s="618">
        <v>2013</v>
      </c>
      <c r="C14213" s="619" t="s">
        <v>1102</v>
      </c>
    </row>
    <row r="14214" spans="1:3" x14ac:dyDescent="0.15">
      <c r="A14214" s="619" t="s">
        <v>1122</v>
      </c>
      <c r="B14214" s="618">
        <v>2013</v>
      </c>
      <c r="C14214" s="619" t="s">
        <v>1080</v>
      </c>
    </row>
    <row r="14215" spans="1:3" x14ac:dyDescent="0.15">
      <c r="A14215" s="619" t="s">
        <v>1122</v>
      </c>
      <c r="B14215" s="618">
        <v>2013</v>
      </c>
      <c r="C14215" s="619" t="s">
        <v>1080</v>
      </c>
    </row>
    <row r="14216" spans="1:3" x14ac:dyDescent="0.15">
      <c r="A14216" s="619" t="s">
        <v>1122</v>
      </c>
      <c r="B14216" s="618">
        <v>2013</v>
      </c>
      <c r="C14216" s="619" t="s">
        <v>424</v>
      </c>
    </row>
    <row r="14217" spans="1:3" x14ac:dyDescent="0.15">
      <c r="A14217" s="619" t="s">
        <v>1122</v>
      </c>
      <c r="B14217" s="618">
        <v>2013</v>
      </c>
      <c r="C14217" s="619" t="s">
        <v>424</v>
      </c>
    </row>
    <row r="14218" spans="1:3" x14ac:dyDescent="0.15">
      <c r="A14218" s="619" t="s">
        <v>1122</v>
      </c>
      <c r="B14218" s="618">
        <v>2013</v>
      </c>
      <c r="C14218" s="619" t="s">
        <v>424</v>
      </c>
    </row>
    <row r="14219" spans="1:3" x14ac:dyDescent="0.15">
      <c r="A14219" s="619" t="s">
        <v>1122</v>
      </c>
      <c r="B14219" s="618">
        <v>2013</v>
      </c>
      <c r="C14219" s="619" t="s">
        <v>424</v>
      </c>
    </row>
    <row r="14220" spans="1:3" x14ac:dyDescent="0.15">
      <c r="A14220" s="619" t="s">
        <v>1122</v>
      </c>
      <c r="B14220" s="618">
        <v>2013</v>
      </c>
      <c r="C14220" s="619" t="s">
        <v>424</v>
      </c>
    </row>
    <row r="14221" spans="1:3" x14ac:dyDescent="0.15">
      <c r="A14221" s="619" t="s">
        <v>1122</v>
      </c>
      <c r="B14221" s="618">
        <v>2013</v>
      </c>
      <c r="C14221" s="619" t="s">
        <v>424</v>
      </c>
    </row>
    <row r="14222" spans="1:3" x14ac:dyDescent="0.15">
      <c r="A14222" s="619" t="s">
        <v>1122</v>
      </c>
      <c r="B14222" s="618">
        <v>2013</v>
      </c>
      <c r="C14222" s="619" t="s">
        <v>1103</v>
      </c>
    </row>
    <row r="14223" spans="1:3" x14ac:dyDescent="0.15">
      <c r="A14223" s="619" t="s">
        <v>1122</v>
      </c>
      <c r="B14223" s="618">
        <v>2013</v>
      </c>
      <c r="C14223" s="619" t="s">
        <v>1102</v>
      </c>
    </row>
    <row r="14224" spans="1:3" x14ac:dyDescent="0.15">
      <c r="A14224" s="619" t="s">
        <v>1122</v>
      </c>
      <c r="B14224" s="618">
        <v>2013</v>
      </c>
      <c r="C14224" s="619" t="s">
        <v>1103</v>
      </c>
    </row>
    <row r="14225" spans="1:3" x14ac:dyDescent="0.15">
      <c r="A14225" s="619" t="s">
        <v>1122</v>
      </c>
      <c r="B14225" s="618">
        <v>2013</v>
      </c>
      <c r="C14225" s="619" t="s">
        <v>1115</v>
      </c>
    </row>
    <row r="14226" spans="1:3" x14ac:dyDescent="0.15">
      <c r="A14226" s="619" t="s">
        <v>1122</v>
      </c>
      <c r="B14226" s="618">
        <v>2013</v>
      </c>
      <c r="C14226" s="619" t="s">
        <v>424</v>
      </c>
    </row>
    <row r="14227" spans="1:3" x14ac:dyDescent="0.15">
      <c r="A14227" s="619" t="s">
        <v>1122</v>
      </c>
      <c r="B14227" s="618">
        <v>2013</v>
      </c>
      <c r="C14227" s="619" t="s">
        <v>424</v>
      </c>
    </row>
    <row r="14228" spans="1:3" x14ac:dyDescent="0.15">
      <c r="A14228" s="619" t="s">
        <v>1122</v>
      </c>
      <c r="B14228" s="618">
        <v>2013</v>
      </c>
      <c r="C14228" s="619" t="s">
        <v>1109</v>
      </c>
    </row>
    <row r="14229" spans="1:3" x14ac:dyDescent="0.15">
      <c r="A14229" s="619" t="s">
        <v>1122</v>
      </c>
      <c r="B14229" s="618">
        <v>2013</v>
      </c>
      <c r="C14229" s="619" t="s">
        <v>1115</v>
      </c>
    </row>
    <row r="14230" spans="1:3" x14ac:dyDescent="0.15">
      <c r="A14230" s="619" t="s">
        <v>1122</v>
      </c>
      <c r="B14230" s="618">
        <v>2013</v>
      </c>
      <c r="C14230" s="619" t="s">
        <v>437</v>
      </c>
    </row>
    <row r="14231" spans="1:3" x14ac:dyDescent="0.15">
      <c r="A14231" s="619" t="s">
        <v>1122</v>
      </c>
      <c r="B14231" s="618">
        <v>2013</v>
      </c>
      <c r="C14231" s="619" t="s">
        <v>1080</v>
      </c>
    </row>
    <row r="14232" spans="1:3" x14ac:dyDescent="0.15">
      <c r="A14232" s="619" t="s">
        <v>1122</v>
      </c>
      <c r="B14232" s="618">
        <v>2013</v>
      </c>
      <c r="C14232" s="619" t="s">
        <v>1080</v>
      </c>
    </row>
    <row r="14233" spans="1:3" x14ac:dyDescent="0.15">
      <c r="A14233" s="618" t="s">
        <v>1122</v>
      </c>
      <c r="B14233" s="618">
        <v>2013</v>
      </c>
      <c r="C14233" s="619" t="s">
        <v>424</v>
      </c>
    </row>
    <row r="14234" spans="1:3" x14ac:dyDescent="0.15">
      <c r="A14234" s="618" t="s">
        <v>1122</v>
      </c>
      <c r="B14234" s="618">
        <v>2013</v>
      </c>
      <c r="C14234" s="619" t="s">
        <v>437</v>
      </c>
    </row>
    <row r="14235" spans="1:3" x14ac:dyDescent="0.15">
      <c r="A14235" s="618" t="s">
        <v>1122</v>
      </c>
      <c r="B14235" s="618">
        <v>2013</v>
      </c>
      <c r="C14235" s="619" t="s">
        <v>437</v>
      </c>
    </row>
    <row r="14236" spans="1:3" x14ac:dyDescent="0.15">
      <c r="A14236" s="618" t="s">
        <v>1122</v>
      </c>
      <c r="B14236" s="618">
        <v>2013</v>
      </c>
      <c r="C14236" s="619" t="s">
        <v>1102</v>
      </c>
    </row>
    <row r="14237" spans="1:3" x14ac:dyDescent="0.15">
      <c r="A14237" s="618" t="s">
        <v>1122</v>
      </c>
      <c r="B14237" s="618">
        <v>2013</v>
      </c>
      <c r="C14237" s="619" t="s">
        <v>437</v>
      </c>
    </row>
    <row r="14238" spans="1:3" x14ac:dyDescent="0.15">
      <c r="A14238" s="619" t="s">
        <v>1122</v>
      </c>
      <c r="B14238" s="618">
        <v>2013</v>
      </c>
      <c r="C14238" s="619" t="s">
        <v>437</v>
      </c>
    </row>
    <row r="14239" spans="1:3" x14ac:dyDescent="0.15">
      <c r="A14239" s="618" t="s">
        <v>1122</v>
      </c>
      <c r="B14239" s="618">
        <v>2013</v>
      </c>
      <c r="C14239" s="619" t="s">
        <v>437</v>
      </c>
    </row>
    <row r="14240" spans="1:3" x14ac:dyDescent="0.15">
      <c r="A14240" s="619" t="s">
        <v>1122</v>
      </c>
      <c r="B14240" s="618">
        <v>2013</v>
      </c>
      <c r="C14240" s="619" t="s">
        <v>1103</v>
      </c>
    </row>
    <row r="14241" spans="1:3" x14ac:dyDescent="0.15">
      <c r="A14241" s="619" t="s">
        <v>1122</v>
      </c>
      <c r="B14241" s="618">
        <v>2013</v>
      </c>
      <c r="C14241" s="619" t="s">
        <v>424</v>
      </c>
    </row>
    <row r="14242" spans="1:3" x14ac:dyDescent="0.15">
      <c r="A14242" s="619" t="s">
        <v>1122</v>
      </c>
      <c r="B14242" s="618">
        <v>2013</v>
      </c>
      <c r="C14242" s="619" t="s">
        <v>1102</v>
      </c>
    </row>
    <row r="14243" spans="1:3" x14ac:dyDescent="0.15">
      <c r="A14243" s="619" t="s">
        <v>1122</v>
      </c>
      <c r="B14243" s="618">
        <v>2013</v>
      </c>
      <c r="C14243" s="619" t="s">
        <v>1103</v>
      </c>
    </row>
    <row r="14244" spans="1:3" x14ac:dyDescent="0.15">
      <c r="A14244" s="619" t="s">
        <v>1122</v>
      </c>
      <c r="B14244" s="618">
        <v>2013</v>
      </c>
      <c r="C14244" s="619" t="s">
        <v>1110</v>
      </c>
    </row>
    <row r="14245" spans="1:3" x14ac:dyDescent="0.15">
      <c r="A14245" s="619" t="s">
        <v>1122</v>
      </c>
      <c r="B14245" s="618">
        <v>2013</v>
      </c>
      <c r="C14245" s="619" t="s">
        <v>1107</v>
      </c>
    </row>
    <row r="14246" spans="1:3" x14ac:dyDescent="0.15">
      <c r="A14246" s="619" t="s">
        <v>1122</v>
      </c>
      <c r="B14246" s="618">
        <v>2013</v>
      </c>
      <c r="C14246" s="619" t="s">
        <v>1103</v>
      </c>
    </row>
    <row r="14247" spans="1:3" x14ac:dyDescent="0.15">
      <c r="A14247" s="619" t="s">
        <v>1122</v>
      </c>
      <c r="B14247" s="618">
        <v>2013</v>
      </c>
      <c r="C14247" s="619" t="s">
        <v>1080</v>
      </c>
    </row>
    <row r="14248" spans="1:3" x14ac:dyDescent="0.15">
      <c r="A14248" s="619" t="s">
        <v>1122</v>
      </c>
      <c r="B14248" s="618">
        <v>2013</v>
      </c>
      <c r="C14248" s="619" t="s">
        <v>424</v>
      </c>
    </row>
    <row r="14249" spans="1:3" x14ac:dyDescent="0.15">
      <c r="A14249" s="619" t="s">
        <v>1122</v>
      </c>
      <c r="B14249" s="618">
        <v>2013</v>
      </c>
      <c r="C14249" s="619" t="s">
        <v>424</v>
      </c>
    </row>
    <row r="14250" spans="1:3" x14ac:dyDescent="0.15">
      <c r="A14250" s="619" t="s">
        <v>1122</v>
      </c>
      <c r="B14250" s="618">
        <v>2013</v>
      </c>
      <c r="C14250" s="619" t="s">
        <v>424</v>
      </c>
    </row>
    <row r="14251" spans="1:3" x14ac:dyDescent="0.15">
      <c r="A14251" s="619" t="s">
        <v>1122</v>
      </c>
      <c r="B14251" s="618">
        <v>2013</v>
      </c>
      <c r="C14251" s="619" t="s">
        <v>424</v>
      </c>
    </row>
    <row r="14252" spans="1:3" x14ac:dyDescent="0.15">
      <c r="A14252" s="619" t="s">
        <v>1122</v>
      </c>
      <c r="B14252" s="618">
        <v>2013</v>
      </c>
      <c r="C14252" s="619" t="s">
        <v>424</v>
      </c>
    </row>
    <row r="14253" spans="1:3" x14ac:dyDescent="0.15">
      <c r="A14253" s="619" t="s">
        <v>1122</v>
      </c>
      <c r="B14253" s="618">
        <v>2013</v>
      </c>
      <c r="C14253" s="619" t="s">
        <v>424</v>
      </c>
    </row>
    <row r="14254" spans="1:3" x14ac:dyDescent="0.15">
      <c r="A14254" s="619" t="s">
        <v>1122</v>
      </c>
      <c r="B14254" s="618">
        <v>2013</v>
      </c>
      <c r="C14254" s="619" t="s">
        <v>437</v>
      </c>
    </row>
    <row r="14255" spans="1:3" x14ac:dyDescent="0.15">
      <c r="A14255" s="619" t="s">
        <v>1122</v>
      </c>
      <c r="B14255" s="618">
        <v>2013</v>
      </c>
      <c r="C14255" s="619" t="s">
        <v>424</v>
      </c>
    </row>
    <row r="14256" spans="1:3" x14ac:dyDescent="0.15">
      <c r="A14256" s="619" t="s">
        <v>1122</v>
      </c>
      <c r="B14256" s="618">
        <v>2013</v>
      </c>
      <c r="C14256" s="619" t="s">
        <v>1102</v>
      </c>
    </row>
    <row r="14257" spans="1:3" x14ac:dyDescent="0.15">
      <c r="A14257" s="619" t="s">
        <v>1122</v>
      </c>
      <c r="B14257" s="618">
        <v>2013</v>
      </c>
      <c r="C14257" s="619" t="s">
        <v>1103</v>
      </c>
    </row>
    <row r="14258" spans="1:3" x14ac:dyDescent="0.15">
      <c r="A14258" s="619" t="s">
        <v>1122</v>
      </c>
      <c r="B14258" s="618">
        <v>2013</v>
      </c>
      <c r="C14258" s="619" t="s">
        <v>424</v>
      </c>
    </row>
    <row r="14259" spans="1:3" x14ac:dyDescent="0.15">
      <c r="A14259" s="619" t="s">
        <v>1122</v>
      </c>
      <c r="B14259" s="618">
        <v>2013</v>
      </c>
      <c r="C14259" s="619" t="s">
        <v>437</v>
      </c>
    </row>
    <row r="14260" spans="1:3" x14ac:dyDescent="0.15">
      <c r="A14260" s="619" t="s">
        <v>1122</v>
      </c>
      <c r="B14260" s="618">
        <v>2013</v>
      </c>
      <c r="C14260" s="619" t="s">
        <v>1102</v>
      </c>
    </row>
    <row r="14261" spans="1:3" x14ac:dyDescent="0.15">
      <c r="A14261" s="619" t="s">
        <v>1122</v>
      </c>
      <c r="B14261" s="618">
        <v>2013</v>
      </c>
      <c r="C14261" s="619" t="s">
        <v>424</v>
      </c>
    </row>
    <row r="14262" spans="1:3" x14ac:dyDescent="0.15">
      <c r="A14262" s="619" t="s">
        <v>1122</v>
      </c>
      <c r="B14262" s="618">
        <v>2013</v>
      </c>
      <c r="C14262" s="619" t="s">
        <v>424</v>
      </c>
    </row>
    <row r="14263" spans="1:3" x14ac:dyDescent="0.15">
      <c r="A14263" s="619" t="s">
        <v>1122</v>
      </c>
      <c r="B14263" s="618">
        <v>2013</v>
      </c>
      <c r="C14263" s="619" t="s">
        <v>1102</v>
      </c>
    </row>
    <row r="14264" spans="1:3" x14ac:dyDescent="0.15">
      <c r="A14264" s="619" t="s">
        <v>1122</v>
      </c>
      <c r="B14264" s="618">
        <v>2013</v>
      </c>
      <c r="C14264" s="619" t="s">
        <v>424</v>
      </c>
    </row>
    <row r="14265" spans="1:3" x14ac:dyDescent="0.15">
      <c r="A14265" s="619" t="s">
        <v>1122</v>
      </c>
      <c r="B14265" s="618">
        <v>2013</v>
      </c>
      <c r="C14265" s="619" t="s">
        <v>1102</v>
      </c>
    </row>
    <row r="14266" spans="1:3" x14ac:dyDescent="0.15">
      <c r="A14266" s="619" t="s">
        <v>1122</v>
      </c>
      <c r="B14266" s="618">
        <v>2013</v>
      </c>
      <c r="C14266" s="619" t="s">
        <v>437</v>
      </c>
    </row>
    <row r="14267" spans="1:3" x14ac:dyDescent="0.15">
      <c r="A14267" s="619" t="s">
        <v>1122</v>
      </c>
      <c r="B14267" s="618">
        <v>2013</v>
      </c>
      <c r="C14267" s="619" t="s">
        <v>437</v>
      </c>
    </row>
    <row r="14268" spans="1:3" x14ac:dyDescent="0.15">
      <c r="A14268" s="619" t="s">
        <v>1122</v>
      </c>
      <c r="B14268" s="618">
        <v>2013</v>
      </c>
      <c r="C14268" s="619" t="s">
        <v>424</v>
      </c>
    </row>
    <row r="14269" spans="1:3" x14ac:dyDescent="0.15">
      <c r="A14269" s="619" t="s">
        <v>1122</v>
      </c>
      <c r="B14269" s="618">
        <v>2013</v>
      </c>
      <c r="C14269" s="619" t="s">
        <v>424</v>
      </c>
    </row>
    <row r="14270" spans="1:3" x14ac:dyDescent="0.15">
      <c r="A14270" s="619" t="s">
        <v>1122</v>
      </c>
      <c r="B14270" s="618">
        <v>2013</v>
      </c>
      <c r="C14270" s="619" t="s">
        <v>1102</v>
      </c>
    </row>
    <row r="14271" spans="1:3" x14ac:dyDescent="0.15">
      <c r="A14271" s="619" t="s">
        <v>1122</v>
      </c>
      <c r="B14271" s="618">
        <v>2013</v>
      </c>
      <c r="C14271" s="619" t="s">
        <v>1103</v>
      </c>
    </row>
    <row r="14272" spans="1:3" x14ac:dyDescent="0.15">
      <c r="A14272" s="619" t="s">
        <v>1122</v>
      </c>
      <c r="B14272" s="618">
        <v>2013</v>
      </c>
      <c r="C14272" s="619" t="s">
        <v>437</v>
      </c>
    </row>
    <row r="14273" spans="1:3" x14ac:dyDescent="0.15">
      <c r="A14273" s="619" t="s">
        <v>1122</v>
      </c>
      <c r="B14273" s="618">
        <v>2013</v>
      </c>
      <c r="C14273" s="619" t="s">
        <v>424</v>
      </c>
    </row>
    <row r="14274" spans="1:3" x14ac:dyDescent="0.15">
      <c r="A14274" s="619" t="s">
        <v>1122</v>
      </c>
      <c r="B14274" s="618">
        <v>2013</v>
      </c>
      <c r="C14274" s="619" t="s">
        <v>424</v>
      </c>
    </row>
    <row r="14275" spans="1:3" x14ac:dyDescent="0.15">
      <c r="A14275" s="619" t="s">
        <v>1122</v>
      </c>
      <c r="B14275" s="618">
        <v>2013</v>
      </c>
      <c r="C14275" s="619" t="s">
        <v>1102</v>
      </c>
    </row>
    <row r="14276" spans="1:3" x14ac:dyDescent="0.15">
      <c r="A14276" s="619" t="s">
        <v>1122</v>
      </c>
      <c r="B14276" s="618">
        <v>2013</v>
      </c>
      <c r="C14276" s="619" t="s">
        <v>424</v>
      </c>
    </row>
    <row r="14277" spans="1:3" x14ac:dyDescent="0.15">
      <c r="A14277" s="619" t="s">
        <v>1122</v>
      </c>
      <c r="B14277" s="618">
        <v>2013</v>
      </c>
      <c r="C14277" s="619" t="s">
        <v>437</v>
      </c>
    </row>
    <row r="14278" spans="1:3" x14ac:dyDescent="0.15">
      <c r="A14278" s="619" t="s">
        <v>1122</v>
      </c>
      <c r="B14278" s="618">
        <v>2013</v>
      </c>
      <c r="C14278" s="619" t="s">
        <v>424</v>
      </c>
    </row>
    <row r="14279" spans="1:3" x14ac:dyDescent="0.15">
      <c r="A14279" s="619" t="s">
        <v>1122</v>
      </c>
      <c r="B14279" s="618">
        <v>2013</v>
      </c>
      <c r="C14279" s="619" t="s">
        <v>437</v>
      </c>
    </row>
    <row r="14280" spans="1:3" x14ac:dyDescent="0.15">
      <c r="A14280" s="619" t="s">
        <v>1122</v>
      </c>
      <c r="B14280" s="618">
        <v>2013</v>
      </c>
      <c r="C14280" s="619" t="s">
        <v>424</v>
      </c>
    </row>
    <row r="14281" spans="1:3" x14ac:dyDescent="0.15">
      <c r="A14281" s="619" t="s">
        <v>1122</v>
      </c>
      <c r="B14281" s="618">
        <v>2013</v>
      </c>
      <c r="C14281" s="619" t="s">
        <v>424</v>
      </c>
    </row>
    <row r="14282" spans="1:3" x14ac:dyDescent="0.15">
      <c r="A14282" s="618" t="s">
        <v>1122</v>
      </c>
      <c r="B14282" s="618">
        <v>2013</v>
      </c>
      <c r="C14282" s="619" t="s">
        <v>424</v>
      </c>
    </row>
    <row r="14283" spans="1:3" x14ac:dyDescent="0.15">
      <c r="A14283" s="619" t="s">
        <v>1122</v>
      </c>
      <c r="B14283" s="618">
        <v>2013</v>
      </c>
      <c r="C14283" s="619" t="s">
        <v>424</v>
      </c>
    </row>
    <row r="14284" spans="1:3" x14ac:dyDescent="0.15">
      <c r="A14284" s="619" t="s">
        <v>1122</v>
      </c>
      <c r="B14284" s="618">
        <v>2013</v>
      </c>
      <c r="C14284" s="619" t="s">
        <v>424</v>
      </c>
    </row>
    <row r="14285" spans="1:3" x14ac:dyDescent="0.15">
      <c r="A14285" s="618" t="s">
        <v>1122</v>
      </c>
      <c r="B14285" s="618">
        <v>2013</v>
      </c>
      <c r="C14285" s="619" t="s">
        <v>424</v>
      </c>
    </row>
    <row r="14286" spans="1:3" x14ac:dyDescent="0.15">
      <c r="A14286" s="619" t="s">
        <v>1122</v>
      </c>
      <c r="B14286" s="618">
        <v>2013</v>
      </c>
      <c r="C14286" s="619" t="s">
        <v>424</v>
      </c>
    </row>
    <row r="14287" spans="1:3" x14ac:dyDescent="0.15">
      <c r="A14287" s="619" t="s">
        <v>1122</v>
      </c>
      <c r="B14287" s="618">
        <v>2013</v>
      </c>
      <c r="C14287" s="619" t="s">
        <v>424</v>
      </c>
    </row>
    <row r="14288" spans="1:3" x14ac:dyDescent="0.15">
      <c r="A14288" s="619" t="s">
        <v>1122</v>
      </c>
      <c r="B14288" s="618">
        <v>2013</v>
      </c>
      <c r="C14288" s="619" t="s">
        <v>437</v>
      </c>
    </row>
    <row r="14289" spans="1:3" x14ac:dyDescent="0.15">
      <c r="A14289" s="619" t="s">
        <v>1122</v>
      </c>
      <c r="B14289" s="618">
        <v>2013</v>
      </c>
      <c r="C14289" s="619" t="s">
        <v>424</v>
      </c>
    </row>
    <row r="14290" spans="1:3" x14ac:dyDescent="0.15">
      <c r="A14290" s="619" t="s">
        <v>1122</v>
      </c>
      <c r="B14290" s="618">
        <v>2013</v>
      </c>
      <c r="C14290" s="619" t="s">
        <v>437</v>
      </c>
    </row>
    <row r="14291" spans="1:3" x14ac:dyDescent="0.15">
      <c r="A14291" s="619" t="s">
        <v>1122</v>
      </c>
      <c r="B14291" s="618">
        <v>2013</v>
      </c>
      <c r="C14291" s="619" t="s">
        <v>437</v>
      </c>
    </row>
    <row r="14292" spans="1:3" x14ac:dyDescent="0.15">
      <c r="A14292" s="619" t="s">
        <v>1122</v>
      </c>
      <c r="B14292" s="618">
        <v>2013</v>
      </c>
      <c r="C14292" s="619" t="s">
        <v>424</v>
      </c>
    </row>
    <row r="14293" spans="1:3" x14ac:dyDescent="0.15">
      <c r="A14293" s="619" t="s">
        <v>1122</v>
      </c>
      <c r="B14293" s="618">
        <v>2013</v>
      </c>
      <c r="C14293" s="619" t="s">
        <v>424</v>
      </c>
    </row>
    <row r="14294" spans="1:3" x14ac:dyDescent="0.15">
      <c r="A14294" s="619" t="s">
        <v>1122</v>
      </c>
      <c r="B14294" s="618">
        <v>2013</v>
      </c>
      <c r="C14294" s="619" t="s">
        <v>424</v>
      </c>
    </row>
    <row r="14295" spans="1:3" x14ac:dyDescent="0.15">
      <c r="A14295" s="619" t="s">
        <v>1122</v>
      </c>
      <c r="B14295" s="618">
        <v>2013</v>
      </c>
      <c r="C14295" s="619" t="s">
        <v>437</v>
      </c>
    </row>
    <row r="14296" spans="1:3" x14ac:dyDescent="0.15">
      <c r="A14296" s="619" t="s">
        <v>1122</v>
      </c>
      <c r="B14296" s="618">
        <v>2013</v>
      </c>
      <c r="C14296" s="619" t="s">
        <v>1103</v>
      </c>
    </row>
    <row r="14297" spans="1:3" x14ac:dyDescent="0.15">
      <c r="A14297" s="619" t="s">
        <v>1122</v>
      </c>
      <c r="B14297" s="618">
        <v>2013</v>
      </c>
      <c r="C14297" s="619" t="s">
        <v>424</v>
      </c>
    </row>
    <row r="14298" spans="1:3" x14ac:dyDescent="0.15">
      <c r="A14298" s="619" t="s">
        <v>1122</v>
      </c>
      <c r="B14298" s="618">
        <v>2013</v>
      </c>
      <c r="C14298" s="619" t="s">
        <v>424</v>
      </c>
    </row>
    <row r="14299" spans="1:3" x14ac:dyDescent="0.15">
      <c r="A14299" s="619" t="s">
        <v>1122</v>
      </c>
      <c r="B14299" s="618">
        <v>2013</v>
      </c>
      <c r="C14299" s="619" t="s">
        <v>424</v>
      </c>
    </row>
    <row r="14300" spans="1:3" x14ac:dyDescent="0.15">
      <c r="A14300" s="619" t="s">
        <v>1122</v>
      </c>
      <c r="B14300" s="618">
        <v>2013</v>
      </c>
      <c r="C14300" s="619" t="s">
        <v>1109</v>
      </c>
    </row>
    <row r="14301" spans="1:3" x14ac:dyDescent="0.15">
      <c r="A14301" s="619" t="s">
        <v>1122</v>
      </c>
      <c r="B14301" s="618">
        <v>2013</v>
      </c>
      <c r="C14301" s="619" t="s">
        <v>424</v>
      </c>
    </row>
    <row r="14302" spans="1:3" x14ac:dyDescent="0.15">
      <c r="A14302" s="619" t="s">
        <v>1122</v>
      </c>
      <c r="B14302" s="618">
        <v>2013</v>
      </c>
      <c r="C14302" s="619" t="s">
        <v>424</v>
      </c>
    </row>
    <row r="14303" spans="1:3" x14ac:dyDescent="0.15">
      <c r="A14303" s="619" t="s">
        <v>1122</v>
      </c>
      <c r="B14303" s="618">
        <v>2013</v>
      </c>
      <c r="C14303" s="619" t="s">
        <v>1080</v>
      </c>
    </row>
    <row r="14304" spans="1:3" x14ac:dyDescent="0.15">
      <c r="A14304" s="619" t="s">
        <v>1122</v>
      </c>
      <c r="B14304" s="618">
        <v>2013</v>
      </c>
      <c r="C14304" s="619" t="s">
        <v>437</v>
      </c>
    </row>
    <row r="14305" spans="1:3" x14ac:dyDescent="0.15">
      <c r="A14305" s="619" t="s">
        <v>1122</v>
      </c>
      <c r="B14305" s="618">
        <v>2013</v>
      </c>
      <c r="C14305" s="619" t="s">
        <v>1105</v>
      </c>
    </row>
    <row r="14306" spans="1:3" x14ac:dyDescent="0.15">
      <c r="A14306" s="618" t="s">
        <v>1122</v>
      </c>
      <c r="B14306" s="618">
        <v>2013</v>
      </c>
      <c r="C14306" s="619" t="s">
        <v>1105</v>
      </c>
    </row>
    <row r="14307" spans="1:3" x14ac:dyDescent="0.15">
      <c r="A14307" s="619" t="s">
        <v>1122</v>
      </c>
      <c r="B14307" s="618">
        <v>2013</v>
      </c>
      <c r="C14307" s="619" t="s">
        <v>1105</v>
      </c>
    </row>
    <row r="14308" spans="1:3" x14ac:dyDescent="0.15">
      <c r="A14308" s="619" t="s">
        <v>1122</v>
      </c>
      <c r="B14308" s="618">
        <v>2013</v>
      </c>
      <c r="C14308" s="619" t="s">
        <v>437</v>
      </c>
    </row>
    <row r="14309" spans="1:3" x14ac:dyDescent="0.15">
      <c r="A14309" s="618" t="s">
        <v>1122</v>
      </c>
      <c r="B14309" s="618">
        <v>2013</v>
      </c>
      <c r="C14309" s="619" t="s">
        <v>424</v>
      </c>
    </row>
    <row r="14310" spans="1:3" x14ac:dyDescent="0.15">
      <c r="A14310" s="619" t="s">
        <v>1122</v>
      </c>
      <c r="B14310" s="618">
        <v>2013</v>
      </c>
      <c r="C14310" s="619" t="s">
        <v>1103</v>
      </c>
    </row>
    <row r="14311" spans="1:3" x14ac:dyDescent="0.15">
      <c r="A14311" s="619" t="s">
        <v>1122</v>
      </c>
      <c r="B14311" s="618">
        <v>2013</v>
      </c>
      <c r="C14311" s="619" t="s">
        <v>424</v>
      </c>
    </row>
    <row r="14312" spans="1:3" x14ac:dyDescent="0.15">
      <c r="A14312" s="619" t="s">
        <v>1122</v>
      </c>
      <c r="B14312" s="618">
        <v>2013</v>
      </c>
      <c r="C14312" s="619" t="s">
        <v>437</v>
      </c>
    </row>
    <row r="14313" spans="1:3" x14ac:dyDescent="0.15">
      <c r="A14313" s="618" t="s">
        <v>1122</v>
      </c>
      <c r="B14313" s="618">
        <v>2013</v>
      </c>
      <c r="C14313" s="619" t="s">
        <v>437</v>
      </c>
    </row>
    <row r="14314" spans="1:3" x14ac:dyDescent="0.15">
      <c r="A14314" s="619" t="s">
        <v>1122</v>
      </c>
      <c r="B14314" s="618">
        <v>2013</v>
      </c>
      <c r="C14314" s="619" t="s">
        <v>437</v>
      </c>
    </row>
    <row r="14315" spans="1:3" x14ac:dyDescent="0.15">
      <c r="A14315" s="619" t="s">
        <v>1122</v>
      </c>
      <c r="B14315" s="618">
        <v>2013</v>
      </c>
      <c r="C14315" s="619" t="s">
        <v>1080</v>
      </c>
    </row>
    <row r="14316" spans="1:3" x14ac:dyDescent="0.15">
      <c r="A14316" s="619" t="s">
        <v>1122</v>
      </c>
      <c r="B14316" s="618">
        <v>2013</v>
      </c>
      <c r="C14316" s="619" t="s">
        <v>1103</v>
      </c>
    </row>
    <row r="14317" spans="1:3" x14ac:dyDescent="0.15">
      <c r="A14317" s="619" t="s">
        <v>1122</v>
      </c>
      <c r="B14317" s="618">
        <v>2013</v>
      </c>
      <c r="C14317" s="619" t="s">
        <v>1103</v>
      </c>
    </row>
    <row r="14318" spans="1:3" x14ac:dyDescent="0.15">
      <c r="A14318" s="619" t="s">
        <v>1122</v>
      </c>
      <c r="B14318" s="618">
        <v>2013</v>
      </c>
      <c r="C14318" s="619" t="s">
        <v>437</v>
      </c>
    </row>
    <row r="14319" spans="1:3" x14ac:dyDescent="0.15">
      <c r="A14319" s="619" t="s">
        <v>1122</v>
      </c>
      <c r="B14319" s="618">
        <v>2013</v>
      </c>
      <c r="C14319" s="619" t="s">
        <v>437</v>
      </c>
    </row>
    <row r="14320" spans="1:3" x14ac:dyDescent="0.15">
      <c r="A14320" s="619" t="s">
        <v>1122</v>
      </c>
      <c r="B14320" s="618">
        <v>2013</v>
      </c>
      <c r="C14320" s="619" t="s">
        <v>437</v>
      </c>
    </row>
    <row r="14321" spans="1:3" x14ac:dyDescent="0.15">
      <c r="A14321" s="619" t="s">
        <v>1122</v>
      </c>
      <c r="B14321" s="618">
        <v>2013</v>
      </c>
      <c r="C14321" s="619" t="s">
        <v>1103</v>
      </c>
    </row>
    <row r="14322" spans="1:3" x14ac:dyDescent="0.15">
      <c r="A14322" s="619" t="s">
        <v>1122</v>
      </c>
      <c r="B14322" s="618">
        <v>2013</v>
      </c>
      <c r="C14322" s="619" t="s">
        <v>437</v>
      </c>
    </row>
    <row r="14323" spans="1:3" x14ac:dyDescent="0.15">
      <c r="A14323" s="619" t="s">
        <v>1122</v>
      </c>
      <c r="B14323" s="618">
        <v>2013</v>
      </c>
      <c r="C14323" s="619" t="s">
        <v>1103</v>
      </c>
    </row>
    <row r="14324" spans="1:3" x14ac:dyDescent="0.15">
      <c r="A14324" s="619" t="s">
        <v>1122</v>
      </c>
      <c r="B14324" s="618">
        <v>2013</v>
      </c>
      <c r="C14324" s="619" t="s">
        <v>1080</v>
      </c>
    </row>
    <row r="14325" spans="1:3" x14ac:dyDescent="0.15">
      <c r="A14325" s="619" t="s">
        <v>1122</v>
      </c>
      <c r="B14325" s="618">
        <v>2013</v>
      </c>
      <c r="C14325" s="619" t="s">
        <v>1103</v>
      </c>
    </row>
    <row r="14326" spans="1:3" x14ac:dyDescent="0.15">
      <c r="A14326" s="619" t="s">
        <v>1122</v>
      </c>
      <c r="B14326" s="618">
        <v>2013</v>
      </c>
      <c r="C14326" s="619" t="s">
        <v>437</v>
      </c>
    </row>
    <row r="14327" spans="1:3" x14ac:dyDescent="0.15">
      <c r="A14327" s="619" t="s">
        <v>1122</v>
      </c>
      <c r="B14327" s="618">
        <v>2013</v>
      </c>
      <c r="C14327" s="619" t="s">
        <v>1105</v>
      </c>
    </row>
    <row r="14328" spans="1:3" x14ac:dyDescent="0.15">
      <c r="A14328" s="619" t="s">
        <v>1122</v>
      </c>
      <c r="B14328" s="618">
        <v>2013</v>
      </c>
      <c r="C14328" s="619" t="s">
        <v>424</v>
      </c>
    </row>
    <row r="14329" spans="1:3" x14ac:dyDescent="0.15">
      <c r="A14329" s="619" t="s">
        <v>1122</v>
      </c>
      <c r="B14329" s="618">
        <v>2013</v>
      </c>
      <c r="C14329" s="619" t="s">
        <v>424</v>
      </c>
    </row>
    <row r="14330" spans="1:3" x14ac:dyDescent="0.15">
      <c r="A14330" s="619" t="s">
        <v>1122</v>
      </c>
      <c r="B14330" s="618">
        <v>2013</v>
      </c>
      <c r="C14330" s="619" t="s">
        <v>1080</v>
      </c>
    </row>
    <row r="14331" spans="1:3" x14ac:dyDescent="0.15">
      <c r="A14331" s="619" t="s">
        <v>1122</v>
      </c>
      <c r="B14331" s="618">
        <v>2013</v>
      </c>
      <c r="C14331" s="619" t="s">
        <v>437</v>
      </c>
    </row>
    <row r="14332" spans="1:3" x14ac:dyDescent="0.15">
      <c r="A14332" s="619" t="s">
        <v>1122</v>
      </c>
      <c r="B14332" s="618">
        <v>2013</v>
      </c>
      <c r="C14332" s="619" t="s">
        <v>424</v>
      </c>
    </row>
    <row r="14333" spans="1:3" x14ac:dyDescent="0.15">
      <c r="A14333" s="619" t="s">
        <v>1122</v>
      </c>
      <c r="B14333" s="618">
        <v>2013</v>
      </c>
      <c r="C14333" s="619" t="s">
        <v>424</v>
      </c>
    </row>
    <row r="14334" spans="1:3" x14ac:dyDescent="0.15">
      <c r="A14334" s="619" t="s">
        <v>1122</v>
      </c>
      <c r="B14334" s="618">
        <v>2013</v>
      </c>
      <c r="C14334" s="619" t="s">
        <v>424</v>
      </c>
    </row>
    <row r="14335" spans="1:3" x14ac:dyDescent="0.15">
      <c r="A14335" s="619" t="s">
        <v>1122</v>
      </c>
      <c r="B14335" s="618">
        <v>2013</v>
      </c>
      <c r="C14335" s="619" t="s">
        <v>424</v>
      </c>
    </row>
    <row r="14336" spans="1:3" x14ac:dyDescent="0.15">
      <c r="A14336" s="619" t="s">
        <v>1122</v>
      </c>
      <c r="B14336" s="618">
        <v>2013</v>
      </c>
      <c r="C14336" s="619" t="s">
        <v>1101</v>
      </c>
    </row>
    <row r="14337" spans="1:3" x14ac:dyDescent="0.15">
      <c r="A14337" s="619" t="s">
        <v>1122</v>
      </c>
      <c r="B14337" s="618">
        <v>2013</v>
      </c>
      <c r="C14337" s="619" t="s">
        <v>437</v>
      </c>
    </row>
    <row r="14338" spans="1:3" x14ac:dyDescent="0.15">
      <c r="A14338" s="619" t="s">
        <v>1122</v>
      </c>
      <c r="B14338" s="618">
        <v>2013</v>
      </c>
      <c r="C14338" s="619" t="s">
        <v>424</v>
      </c>
    </row>
    <row r="14339" spans="1:3" x14ac:dyDescent="0.15">
      <c r="A14339" s="619" t="s">
        <v>1122</v>
      </c>
      <c r="B14339" s="618">
        <v>2013</v>
      </c>
      <c r="C14339" s="619" t="s">
        <v>1080</v>
      </c>
    </row>
    <row r="14340" spans="1:3" x14ac:dyDescent="0.15">
      <c r="A14340" s="619" t="s">
        <v>1122</v>
      </c>
      <c r="B14340" s="618">
        <v>2013</v>
      </c>
      <c r="C14340" s="619" t="s">
        <v>424</v>
      </c>
    </row>
    <row r="14341" spans="1:3" x14ac:dyDescent="0.15">
      <c r="A14341" s="619" t="s">
        <v>1122</v>
      </c>
      <c r="B14341" s="618">
        <v>2013</v>
      </c>
      <c r="C14341" s="619" t="s">
        <v>424</v>
      </c>
    </row>
    <row r="14342" spans="1:3" x14ac:dyDescent="0.15">
      <c r="A14342" s="619" t="s">
        <v>1122</v>
      </c>
      <c r="B14342" s="618">
        <v>2013</v>
      </c>
      <c r="C14342" s="619" t="s">
        <v>424</v>
      </c>
    </row>
    <row r="14343" spans="1:3" x14ac:dyDescent="0.15">
      <c r="A14343" s="619" t="s">
        <v>1122</v>
      </c>
      <c r="B14343" s="618">
        <v>2013</v>
      </c>
      <c r="C14343" s="619" t="s">
        <v>1103</v>
      </c>
    </row>
    <row r="14344" spans="1:3" x14ac:dyDescent="0.15">
      <c r="A14344" s="619" t="s">
        <v>1122</v>
      </c>
      <c r="B14344" s="618">
        <v>2013</v>
      </c>
      <c r="C14344" s="619" t="s">
        <v>1103</v>
      </c>
    </row>
    <row r="14345" spans="1:3" x14ac:dyDescent="0.15">
      <c r="A14345" s="619" t="s">
        <v>1122</v>
      </c>
      <c r="B14345" s="618">
        <v>2013</v>
      </c>
      <c r="C14345" s="619" t="s">
        <v>1103</v>
      </c>
    </row>
    <row r="14346" spans="1:3" x14ac:dyDescent="0.15">
      <c r="A14346" s="619" t="s">
        <v>1122</v>
      </c>
      <c r="B14346" s="618">
        <v>2013</v>
      </c>
      <c r="C14346" s="619" t="s">
        <v>424</v>
      </c>
    </row>
    <row r="14347" spans="1:3" x14ac:dyDescent="0.15">
      <c r="A14347" s="619" t="s">
        <v>1122</v>
      </c>
      <c r="B14347" s="618">
        <v>2013</v>
      </c>
      <c r="C14347" s="619" t="s">
        <v>1102</v>
      </c>
    </row>
    <row r="14348" spans="1:3" x14ac:dyDescent="0.15">
      <c r="A14348" s="619" t="s">
        <v>1122</v>
      </c>
      <c r="B14348" s="618">
        <v>2013</v>
      </c>
      <c r="C14348" s="619" t="s">
        <v>1080</v>
      </c>
    </row>
    <row r="14349" spans="1:3" x14ac:dyDescent="0.15">
      <c r="A14349" s="619" t="s">
        <v>1122</v>
      </c>
      <c r="B14349" s="618">
        <v>2013</v>
      </c>
      <c r="C14349" s="619" t="s">
        <v>1117</v>
      </c>
    </row>
    <row r="14350" spans="1:3" x14ac:dyDescent="0.15">
      <c r="A14350" s="619" t="s">
        <v>1122</v>
      </c>
      <c r="B14350" s="618">
        <v>2013</v>
      </c>
      <c r="C14350" s="619" t="s">
        <v>424</v>
      </c>
    </row>
    <row r="14351" spans="1:3" x14ac:dyDescent="0.15">
      <c r="A14351" s="619" t="s">
        <v>1122</v>
      </c>
      <c r="B14351" s="618">
        <v>2013</v>
      </c>
      <c r="C14351" s="619" t="s">
        <v>1102</v>
      </c>
    </row>
    <row r="14352" spans="1:3" x14ac:dyDescent="0.15">
      <c r="A14352" s="619" t="s">
        <v>1122</v>
      </c>
      <c r="B14352" s="618">
        <v>2013</v>
      </c>
      <c r="C14352" s="619" t="s">
        <v>1102</v>
      </c>
    </row>
    <row r="14353" spans="1:3" x14ac:dyDescent="0.15">
      <c r="A14353" s="619" t="s">
        <v>1122</v>
      </c>
      <c r="B14353" s="618">
        <v>2013</v>
      </c>
      <c r="C14353" s="619" t="s">
        <v>1102</v>
      </c>
    </row>
    <row r="14354" spans="1:3" x14ac:dyDescent="0.15">
      <c r="A14354" s="619" t="s">
        <v>1122</v>
      </c>
      <c r="B14354" s="618">
        <v>2013</v>
      </c>
      <c r="C14354" s="619" t="s">
        <v>1102</v>
      </c>
    </row>
    <row r="14355" spans="1:3" x14ac:dyDescent="0.15">
      <c r="A14355" s="619" t="s">
        <v>1122</v>
      </c>
      <c r="B14355" s="618">
        <v>2013</v>
      </c>
      <c r="C14355" s="619" t="s">
        <v>424</v>
      </c>
    </row>
    <row r="14356" spans="1:3" x14ac:dyDescent="0.15">
      <c r="A14356" s="619" t="s">
        <v>1122</v>
      </c>
      <c r="B14356" s="618">
        <v>2013</v>
      </c>
      <c r="C14356" s="619" t="s">
        <v>1080</v>
      </c>
    </row>
    <row r="14357" spans="1:3" x14ac:dyDescent="0.15">
      <c r="A14357" s="619" t="s">
        <v>1122</v>
      </c>
      <c r="B14357" s="618">
        <v>2013</v>
      </c>
      <c r="C14357" s="619" t="s">
        <v>1117</v>
      </c>
    </row>
    <row r="14358" spans="1:3" x14ac:dyDescent="0.15">
      <c r="A14358" s="619" t="s">
        <v>1122</v>
      </c>
      <c r="B14358" s="618">
        <v>2013</v>
      </c>
      <c r="C14358" s="619" t="s">
        <v>1113</v>
      </c>
    </row>
    <row r="14359" spans="1:3" x14ac:dyDescent="0.15">
      <c r="A14359" s="619" t="s">
        <v>1122</v>
      </c>
      <c r="B14359" s="618">
        <v>2013</v>
      </c>
      <c r="C14359" s="619" t="s">
        <v>424</v>
      </c>
    </row>
    <row r="14360" spans="1:3" x14ac:dyDescent="0.15">
      <c r="A14360" s="619" t="s">
        <v>1122</v>
      </c>
      <c r="B14360" s="618">
        <v>2013</v>
      </c>
      <c r="C14360" s="619" t="s">
        <v>1102</v>
      </c>
    </row>
    <row r="14361" spans="1:3" x14ac:dyDescent="0.15">
      <c r="A14361" s="619" t="s">
        <v>1122</v>
      </c>
      <c r="B14361" s="618">
        <v>2013</v>
      </c>
      <c r="C14361" s="619" t="s">
        <v>424</v>
      </c>
    </row>
    <row r="14362" spans="1:3" x14ac:dyDescent="0.15">
      <c r="A14362" s="619" t="s">
        <v>1122</v>
      </c>
      <c r="B14362" s="618">
        <v>2013</v>
      </c>
      <c r="C14362" s="619" t="s">
        <v>424</v>
      </c>
    </row>
    <row r="14363" spans="1:3" x14ac:dyDescent="0.15">
      <c r="A14363" s="619" t="s">
        <v>1122</v>
      </c>
      <c r="B14363" s="618">
        <v>2013</v>
      </c>
      <c r="C14363" s="619" t="s">
        <v>1080</v>
      </c>
    </row>
    <row r="14364" spans="1:3" x14ac:dyDescent="0.15">
      <c r="A14364" s="619" t="s">
        <v>1122</v>
      </c>
      <c r="B14364" s="618">
        <v>2013</v>
      </c>
      <c r="C14364" s="619" t="s">
        <v>1102</v>
      </c>
    </row>
    <row r="14365" spans="1:3" x14ac:dyDescent="0.15">
      <c r="A14365" s="619" t="s">
        <v>1122</v>
      </c>
      <c r="B14365" s="618">
        <v>2013</v>
      </c>
      <c r="C14365" s="619" t="s">
        <v>1102</v>
      </c>
    </row>
    <row r="14366" spans="1:3" x14ac:dyDescent="0.15">
      <c r="A14366" s="619" t="s">
        <v>1122</v>
      </c>
      <c r="B14366" s="618">
        <v>2013</v>
      </c>
      <c r="C14366" s="619" t="s">
        <v>1102</v>
      </c>
    </row>
    <row r="14367" spans="1:3" x14ac:dyDescent="0.15">
      <c r="A14367" s="619" t="s">
        <v>1122</v>
      </c>
      <c r="B14367" s="618">
        <v>2013</v>
      </c>
      <c r="C14367" s="619" t="s">
        <v>1102</v>
      </c>
    </row>
    <row r="14368" spans="1:3" x14ac:dyDescent="0.15">
      <c r="A14368" s="619" t="s">
        <v>1122</v>
      </c>
      <c r="B14368" s="618">
        <v>2013</v>
      </c>
      <c r="C14368" s="619" t="s">
        <v>424</v>
      </c>
    </row>
    <row r="14369" spans="1:3" x14ac:dyDescent="0.15">
      <c r="A14369" s="619" t="s">
        <v>1122</v>
      </c>
      <c r="B14369" s="618">
        <v>2013</v>
      </c>
      <c r="C14369" s="619" t="s">
        <v>424</v>
      </c>
    </row>
    <row r="14370" spans="1:3" x14ac:dyDescent="0.15">
      <c r="A14370" s="619" t="s">
        <v>1122</v>
      </c>
      <c r="B14370" s="618">
        <v>2013</v>
      </c>
      <c r="C14370" s="619" t="s">
        <v>424</v>
      </c>
    </row>
    <row r="14371" spans="1:3" x14ac:dyDescent="0.15">
      <c r="A14371" s="619" t="s">
        <v>1122</v>
      </c>
      <c r="B14371" s="618">
        <v>2013</v>
      </c>
      <c r="C14371" s="619" t="s">
        <v>1102</v>
      </c>
    </row>
    <row r="14372" spans="1:3" x14ac:dyDescent="0.15">
      <c r="A14372" s="619" t="s">
        <v>1122</v>
      </c>
      <c r="B14372" s="618">
        <v>2013</v>
      </c>
      <c r="C14372" s="619" t="s">
        <v>1102</v>
      </c>
    </row>
    <row r="14373" spans="1:3" x14ac:dyDescent="0.15">
      <c r="A14373" s="619" t="s">
        <v>1122</v>
      </c>
      <c r="B14373" s="618">
        <v>2013</v>
      </c>
      <c r="C14373" s="619" t="s">
        <v>437</v>
      </c>
    </row>
    <row r="14374" spans="1:3" x14ac:dyDescent="0.15">
      <c r="A14374" s="619" t="s">
        <v>1122</v>
      </c>
      <c r="B14374" s="618">
        <v>2013</v>
      </c>
      <c r="C14374" s="619" t="s">
        <v>424</v>
      </c>
    </row>
    <row r="14375" spans="1:3" x14ac:dyDescent="0.15">
      <c r="A14375" s="619" t="s">
        <v>1122</v>
      </c>
      <c r="B14375" s="618">
        <v>2013</v>
      </c>
      <c r="C14375" s="619" t="s">
        <v>437</v>
      </c>
    </row>
    <row r="14376" spans="1:3" x14ac:dyDescent="0.15">
      <c r="A14376" s="619" t="s">
        <v>1122</v>
      </c>
      <c r="B14376" s="618">
        <v>2013</v>
      </c>
      <c r="C14376" s="619" t="s">
        <v>424</v>
      </c>
    </row>
    <row r="14377" spans="1:3" x14ac:dyDescent="0.15">
      <c r="A14377" s="619" t="s">
        <v>1122</v>
      </c>
      <c r="B14377" s="618">
        <v>2013</v>
      </c>
      <c r="C14377" s="619" t="s">
        <v>424</v>
      </c>
    </row>
    <row r="14378" spans="1:3" x14ac:dyDescent="0.15">
      <c r="A14378" s="619" t="s">
        <v>1122</v>
      </c>
      <c r="B14378" s="618">
        <v>2013</v>
      </c>
      <c r="C14378" s="619" t="s">
        <v>424</v>
      </c>
    </row>
    <row r="14379" spans="1:3" x14ac:dyDescent="0.15">
      <c r="A14379" s="619" t="s">
        <v>1122</v>
      </c>
      <c r="B14379" s="618">
        <v>2013</v>
      </c>
      <c r="C14379" s="619" t="s">
        <v>437</v>
      </c>
    </row>
    <row r="14380" spans="1:3" x14ac:dyDescent="0.15">
      <c r="A14380" s="619" t="s">
        <v>1122</v>
      </c>
      <c r="B14380" s="618">
        <v>2013</v>
      </c>
      <c r="C14380" s="619" t="s">
        <v>1101</v>
      </c>
    </row>
    <row r="14381" spans="1:3" x14ac:dyDescent="0.15">
      <c r="A14381" s="619" t="s">
        <v>1122</v>
      </c>
      <c r="B14381" s="618">
        <v>2013</v>
      </c>
      <c r="C14381" s="619" t="s">
        <v>424</v>
      </c>
    </row>
    <row r="14382" spans="1:3" x14ac:dyDescent="0.15">
      <c r="A14382" s="619" t="s">
        <v>1122</v>
      </c>
      <c r="B14382" s="618">
        <v>2013</v>
      </c>
      <c r="C14382" s="619" t="s">
        <v>1101</v>
      </c>
    </row>
    <row r="14383" spans="1:3" x14ac:dyDescent="0.15">
      <c r="A14383" s="619" t="s">
        <v>1122</v>
      </c>
      <c r="B14383" s="618">
        <v>2013</v>
      </c>
      <c r="C14383" s="619" t="s">
        <v>424</v>
      </c>
    </row>
    <row r="14384" spans="1:3" x14ac:dyDescent="0.15">
      <c r="A14384" s="619" t="s">
        <v>1122</v>
      </c>
      <c r="B14384" s="618">
        <v>2013</v>
      </c>
      <c r="C14384" s="619" t="s">
        <v>1104</v>
      </c>
    </row>
    <row r="14385" spans="1:3" x14ac:dyDescent="0.15">
      <c r="A14385" s="619" t="s">
        <v>1122</v>
      </c>
      <c r="B14385" s="618">
        <v>2013</v>
      </c>
      <c r="C14385" s="619" t="s">
        <v>424</v>
      </c>
    </row>
    <row r="14386" spans="1:3" x14ac:dyDescent="0.15">
      <c r="A14386" s="619" t="s">
        <v>1122</v>
      </c>
      <c r="B14386" s="618">
        <v>2013</v>
      </c>
      <c r="C14386" s="619" t="s">
        <v>424</v>
      </c>
    </row>
    <row r="14387" spans="1:3" x14ac:dyDescent="0.15">
      <c r="A14387" s="619" t="s">
        <v>1122</v>
      </c>
      <c r="B14387" s="618">
        <v>2013</v>
      </c>
      <c r="C14387" s="619" t="s">
        <v>437</v>
      </c>
    </row>
    <row r="14388" spans="1:3" x14ac:dyDescent="0.15">
      <c r="A14388" s="619" t="s">
        <v>1122</v>
      </c>
      <c r="B14388" s="618">
        <v>2013</v>
      </c>
      <c r="C14388" s="619" t="s">
        <v>424</v>
      </c>
    </row>
    <row r="14389" spans="1:3" x14ac:dyDescent="0.15">
      <c r="A14389" s="619" t="s">
        <v>1122</v>
      </c>
      <c r="B14389" s="618">
        <v>2013</v>
      </c>
      <c r="C14389" s="619" t="s">
        <v>424</v>
      </c>
    </row>
    <row r="14390" spans="1:3" x14ac:dyDescent="0.15">
      <c r="A14390" s="619" t="s">
        <v>1122</v>
      </c>
      <c r="B14390" s="618">
        <v>2013</v>
      </c>
      <c r="C14390" s="619" t="s">
        <v>424</v>
      </c>
    </row>
    <row r="14391" spans="1:3" x14ac:dyDescent="0.15">
      <c r="A14391" s="619" t="s">
        <v>1122</v>
      </c>
      <c r="B14391" s="618">
        <v>2013</v>
      </c>
      <c r="C14391" s="619" t="s">
        <v>424</v>
      </c>
    </row>
    <row r="14392" spans="1:3" x14ac:dyDescent="0.15">
      <c r="A14392" s="619" t="s">
        <v>1122</v>
      </c>
      <c r="B14392" s="618">
        <v>2013</v>
      </c>
      <c r="C14392" s="619" t="s">
        <v>1080</v>
      </c>
    </row>
    <row r="14393" spans="1:3" x14ac:dyDescent="0.15">
      <c r="A14393" s="619" t="s">
        <v>1122</v>
      </c>
      <c r="B14393" s="618">
        <v>2013</v>
      </c>
      <c r="C14393" s="619" t="s">
        <v>424</v>
      </c>
    </row>
    <row r="14394" spans="1:3" x14ac:dyDescent="0.15">
      <c r="A14394" s="619" t="s">
        <v>1122</v>
      </c>
      <c r="B14394" s="618">
        <v>2013</v>
      </c>
      <c r="C14394" s="619" t="s">
        <v>437</v>
      </c>
    </row>
    <row r="14395" spans="1:3" x14ac:dyDescent="0.15">
      <c r="A14395" s="619" t="s">
        <v>1122</v>
      </c>
      <c r="B14395" s="618">
        <v>2013</v>
      </c>
      <c r="C14395" s="619" t="s">
        <v>1107</v>
      </c>
    </row>
    <row r="14396" spans="1:3" x14ac:dyDescent="0.15">
      <c r="A14396" s="619" t="s">
        <v>1122</v>
      </c>
      <c r="B14396" s="618">
        <v>2013</v>
      </c>
      <c r="C14396" s="619" t="s">
        <v>424</v>
      </c>
    </row>
    <row r="14397" spans="1:3" x14ac:dyDescent="0.15">
      <c r="A14397" s="619" t="s">
        <v>1122</v>
      </c>
      <c r="B14397" s="618">
        <v>2013</v>
      </c>
      <c r="C14397" s="619" t="s">
        <v>424</v>
      </c>
    </row>
    <row r="14398" spans="1:3" x14ac:dyDescent="0.15">
      <c r="A14398" s="619" t="s">
        <v>1122</v>
      </c>
      <c r="B14398" s="618">
        <v>2013</v>
      </c>
      <c r="C14398" s="619" t="s">
        <v>1080</v>
      </c>
    </row>
    <row r="14399" spans="1:3" x14ac:dyDescent="0.15">
      <c r="A14399" s="619" t="s">
        <v>1122</v>
      </c>
      <c r="B14399" s="618">
        <v>2013</v>
      </c>
      <c r="C14399" s="619" t="s">
        <v>424</v>
      </c>
    </row>
    <row r="14400" spans="1:3" x14ac:dyDescent="0.15">
      <c r="A14400" s="619" t="s">
        <v>1122</v>
      </c>
      <c r="B14400" s="618">
        <v>2013</v>
      </c>
      <c r="C14400" s="619" t="s">
        <v>424</v>
      </c>
    </row>
    <row r="14401" spans="1:3" x14ac:dyDescent="0.15">
      <c r="A14401" s="618" t="s">
        <v>1122</v>
      </c>
      <c r="B14401" s="618">
        <v>2013</v>
      </c>
      <c r="C14401" s="619" t="s">
        <v>1080</v>
      </c>
    </row>
    <row r="14402" spans="1:3" x14ac:dyDescent="0.15">
      <c r="A14402" s="619" t="s">
        <v>1122</v>
      </c>
      <c r="B14402" s="618">
        <v>2013</v>
      </c>
      <c r="C14402" s="619" t="s">
        <v>1080</v>
      </c>
    </row>
    <row r="14403" spans="1:3" x14ac:dyDescent="0.15">
      <c r="A14403" s="619" t="s">
        <v>1122</v>
      </c>
      <c r="B14403" s="618">
        <v>2013</v>
      </c>
      <c r="C14403" s="619" t="s">
        <v>437</v>
      </c>
    </row>
    <row r="14404" spans="1:3" x14ac:dyDescent="0.15">
      <c r="A14404" s="619" t="s">
        <v>1122</v>
      </c>
      <c r="B14404" s="618">
        <v>2013</v>
      </c>
      <c r="C14404" s="619" t="s">
        <v>437</v>
      </c>
    </row>
    <row r="14405" spans="1:3" x14ac:dyDescent="0.15">
      <c r="A14405" s="619" t="s">
        <v>1122</v>
      </c>
      <c r="B14405" s="618">
        <v>2013</v>
      </c>
      <c r="C14405" s="619" t="s">
        <v>424</v>
      </c>
    </row>
    <row r="14406" spans="1:3" x14ac:dyDescent="0.15">
      <c r="A14406" s="619" t="s">
        <v>1122</v>
      </c>
      <c r="B14406" s="618">
        <v>2013</v>
      </c>
      <c r="C14406" s="619" t="s">
        <v>437</v>
      </c>
    </row>
    <row r="14407" spans="1:3" x14ac:dyDescent="0.15">
      <c r="A14407" s="619" t="s">
        <v>1122</v>
      </c>
      <c r="B14407" s="618">
        <v>2013</v>
      </c>
      <c r="C14407" s="619" t="s">
        <v>424</v>
      </c>
    </row>
    <row r="14408" spans="1:3" x14ac:dyDescent="0.15">
      <c r="A14408" s="619" t="s">
        <v>1122</v>
      </c>
      <c r="B14408" s="618">
        <v>2013</v>
      </c>
      <c r="C14408" s="619" t="s">
        <v>1101</v>
      </c>
    </row>
    <row r="14409" spans="1:3" x14ac:dyDescent="0.15">
      <c r="A14409" s="619" t="s">
        <v>1122</v>
      </c>
      <c r="B14409" s="618">
        <v>2013</v>
      </c>
      <c r="C14409" s="619" t="s">
        <v>424</v>
      </c>
    </row>
    <row r="14410" spans="1:3" x14ac:dyDescent="0.15">
      <c r="A14410" s="619" t="s">
        <v>1122</v>
      </c>
      <c r="B14410" s="618">
        <v>2013</v>
      </c>
      <c r="C14410" s="619" t="s">
        <v>1102</v>
      </c>
    </row>
    <row r="14411" spans="1:3" x14ac:dyDescent="0.15">
      <c r="A14411" s="619" t="s">
        <v>1122</v>
      </c>
      <c r="B14411" s="618">
        <v>2013</v>
      </c>
      <c r="C14411" s="619" t="s">
        <v>1102</v>
      </c>
    </row>
    <row r="14412" spans="1:3" x14ac:dyDescent="0.15">
      <c r="A14412" s="619" t="s">
        <v>1122</v>
      </c>
      <c r="B14412" s="618">
        <v>2013</v>
      </c>
      <c r="C14412" s="619" t="s">
        <v>424</v>
      </c>
    </row>
    <row r="14413" spans="1:3" x14ac:dyDescent="0.15">
      <c r="A14413" s="619" t="s">
        <v>1122</v>
      </c>
      <c r="B14413" s="618">
        <v>2013</v>
      </c>
      <c r="C14413" s="619" t="s">
        <v>424</v>
      </c>
    </row>
    <row r="14414" spans="1:3" x14ac:dyDescent="0.15">
      <c r="A14414" s="619" t="s">
        <v>1122</v>
      </c>
      <c r="B14414" s="618">
        <v>2013</v>
      </c>
      <c r="C14414" s="619" t="s">
        <v>424</v>
      </c>
    </row>
    <row r="14415" spans="1:3" x14ac:dyDescent="0.15">
      <c r="A14415" s="619" t="s">
        <v>1122</v>
      </c>
      <c r="B14415" s="618">
        <v>2013</v>
      </c>
      <c r="C14415" s="619" t="s">
        <v>424</v>
      </c>
    </row>
    <row r="14416" spans="1:3" x14ac:dyDescent="0.15">
      <c r="A14416" s="619" t="s">
        <v>1122</v>
      </c>
      <c r="B14416" s="618">
        <v>2013</v>
      </c>
      <c r="C14416" s="619" t="s">
        <v>455</v>
      </c>
    </row>
    <row r="14417" spans="1:3" x14ac:dyDescent="0.15">
      <c r="A14417" s="619" t="s">
        <v>1122</v>
      </c>
      <c r="B14417" s="618">
        <v>2013</v>
      </c>
      <c r="C14417" s="619" t="s">
        <v>1101</v>
      </c>
    </row>
    <row r="14418" spans="1:3" x14ac:dyDescent="0.15">
      <c r="A14418" s="619" t="s">
        <v>1122</v>
      </c>
      <c r="B14418" s="618">
        <v>2013</v>
      </c>
      <c r="C14418" s="619" t="s">
        <v>1101</v>
      </c>
    </row>
    <row r="14419" spans="1:3" x14ac:dyDescent="0.15">
      <c r="A14419" s="619" t="s">
        <v>1122</v>
      </c>
      <c r="B14419" s="618">
        <v>2013</v>
      </c>
      <c r="C14419" s="619" t="s">
        <v>424</v>
      </c>
    </row>
    <row r="14420" spans="1:3" x14ac:dyDescent="0.15">
      <c r="A14420" s="619" t="s">
        <v>1122</v>
      </c>
      <c r="B14420" s="618">
        <v>2013</v>
      </c>
      <c r="C14420" s="619" t="s">
        <v>437</v>
      </c>
    </row>
    <row r="14421" spans="1:3" x14ac:dyDescent="0.15">
      <c r="A14421" s="619" t="s">
        <v>1122</v>
      </c>
      <c r="B14421" s="618">
        <v>2013</v>
      </c>
      <c r="C14421" s="619" t="s">
        <v>424</v>
      </c>
    </row>
    <row r="14422" spans="1:3" x14ac:dyDescent="0.15">
      <c r="A14422" s="619" t="s">
        <v>1122</v>
      </c>
      <c r="B14422" s="618">
        <v>2013</v>
      </c>
      <c r="C14422" s="619" t="s">
        <v>424</v>
      </c>
    </row>
    <row r="14423" spans="1:3" x14ac:dyDescent="0.15">
      <c r="A14423" s="619" t="s">
        <v>1122</v>
      </c>
      <c r="B14423" s="618">
        <v>2013</v>
      </c>
      <c r="C14423" s="619" t="s">
        <v>424</v>
      </c>
    </row>
    <row r="14424" spans="1:3" x14ac:dyDescent="0.15">
      <c r="A14424" s="619" t="s">
        <v>1122</v>
      </c>
      <c r="B14424" s="618">
        <v>2013</v>
      </c>
      <c r="C14424" s="619" t="s">
        <v>424</v>
      </c>
    </row>
    <row r="14425" spans="1:3" x14ac:dyDescent="0.15">
      <c r="A14425" s="619" t="s">
        <v>1122</v>
      </c>
      <c r="B14425" s="618">
        <v>2013</v>
      </c>
      <c r="C14425" s="619" t="s">
        <v>437</v>
      </c>
    </row>
    <row r="14426" spans="1:3" x14ac:dyDescent="0.15">
      <c r="A14426" s="619" t="s">
        <v>1122</v>
      </c>
      <c r="B14426" s="618">
        <v>2013</v>
      </c>
      <c r="C14426" s="619" t="s">
        <v>1080</v>
      </c>
    </row>
    <row r="14427" spans="1:3" x14ac:dyDescent="0.15">
      <c r="A14427" s="619" t="s">
        <v>1122</v>
      </c>
      <c r="B14427" s="618">
        <v>2013</v>
      </c>
      <c r="C14427" s="619" t="s">
        <v>1080</v>
      </c>
    </row>
    <row r="14428" spans="1:3" x14ac:dyDescent="0.15">
      <c r="A14428" s="619" t="s">
        <v>1122</v>
      </c>
      <c r="B14428" s="618">
        <v>2013</v>
      </c>
      <c r="C14428" s="619" t="s">
        <v>424</v>
      </c>
    </row>
    <row r="14429" spans="1:3" x14ac:dyDescent="0.15">
      <c r="A14429" s="619" t="s">
        <v>1122</v>
      </c>
      <c r="B14429" s="618">
        <v>2013</v>
      </c>
      <c r="C14429" s="619" t="s">
        <v>1102</v>
      </c>
    </row>
    <row r="14430" spans="1:3" x14ac:dyDescent="0.15">
      <c r="A14430" s="619" t="s">
        <v>1122</v>
      </c>
      <c r="B14430" s="618">
        <v>2013</v>
      </c>
      <c r="C14430" s="619" t="s">
        <v>437</v>
      </c>
    </row>
    <row r="14431" spans="1:3" x14ac:dyDescent="0.15">
      <c r="A14431" s="619" t="s">
        <v>1122</v>
      </c>
      <c r="B14431" s="618">
        <v>2013</v>
      </c>
      <c r="C14431" s="619" t="s">
        <v>1102</v>
      </c>
    </row>
    <row r="14432" spans="1:3" x14ac:dyDescent="0.15">
      <c r="A14432" s="619" t="s">
        <v>1122</v>
      </c>
      <c r="B14432" s="618">
        <v>2013</v>
      </c>
      <c r="C14432" s="619" t="s">
        <v>437</v>
      </c>
    </row>
    <row r="14433" spans="1:3" x14ac:dyDescent="0.15">
      <c r="A14433" s="619" t="s">
        <v>1122</v>
      </c>
      <c r="B14433" s="618">
        <v>2013</v>
      </c>
      <c r="C14433" s="619" t="s">
        <v>1080</v>
      </c>
    </row>
    <row r="14434" spans="1:3" x14ac:dyDescent="0.15">
      <c r="A14434" s="619" t="s">
        <v>1122</v>
      </c>
      <c r="B14434" s="618">
        <v>2013</v>
      </c>
      <c r="C14434" s="619" t="s">
        <v>424</v>
      </c>
    </row>
    <row r="14435" spans="1:3" x14ac:dyDescent="0.15">
      <c r="A14435" s="619" t="s">
        <v>1122</v>
      </c>
      <c r="B14435" s="618">
        <v>2013</v>
      </c>
      <c r="C14435" s="619" t="s">
        <v>1102</v>
      </c>
    </row>
    <row r="14436" spans="1:3" x14ac:dyDescent="0.15">
      <c r="A14436" s="619" t="s">
        <v>1122</v>
      </c>
      <c r="B14436" s="618">
        <v>2013</v>
      </c>
      <c r="C14436" s="619" t="s">
        <v>1102</v>
      </c>
    </row>
    <row r="14437" spans="1:3" x14ac:dyDescent="0.15">
      <c r="A14437" s="619" t="s">
        <v>1122</v>
      </c>
      <c r="B14437" s="618">
        <v>2013</v>
      </c>
      <c r="C14437" s="619" t="s">
        <v>424</v>
      </c>
    </row>
    <row r="14438" spans="1:3" x14ac:dyDescent="0.15">
      <c r="A14438" s="619" t="s">
        <v>1122</v>
      </c>
      <c r="B14438" s="618">
        <v>2013</v>
      </c>
      <c r="C14438" s="619" t="s">
        <v>437</v>
      </c>
    </row>
    <row r="14439" spans="1:3" x14ac:dyDescent="0.15">
      <c r="A14439" s="619" t="s">
        <v>1122</v>
      </c>
      <c r="B14439" s="618">
        <v>2013</v>
      </c>
      <c r="C14439" s="619" t="s">
        <v>437</v>
      </c>
    </row>
    <row r="14440" spans="1:3" x14ac:dyDescent="0.15">
      <c r="A14440" s="619" t="s">
        <v>1122</v>
      </c>
      <c r="B14440" s="618">
        <v>2013</v>
      </c>
      <c r="C14440" s="619" t="s">
        <v>424</v>
      </c>
    </row>
    <row r="14441" spans="1:3" x14ac:dyDescent="0.15">
      <c r="A14441" s="619" t="s">
        <v>1122</v>
      </c>
      <c r="B14441" s="618">
        <v>2013</v>
      </c>
      <c r="C14441" s="619" t="s">
        <v>437</v>
      </c>
    </row>
    <row r="14442" spans="1:3" x14ac:dyDescent="0.15">
      <c r="A14442" s="619" t="s">
        <v>1122</v>
      </c>
      <c r="B14442" s="618">
        <v>2013</v>
      </c>
      <c r="C14442" s="619" t="s">
        <v>437</v>
      </c>
    </row>
    <row r="14443" spans="1:3" x14ac:dyDescent="0.15">
      <c r="A14443" s="619" t="s">
        <v>1122</v>
      </c>
      <c r="B14443" s="618">
        <v>2013</v>
      </c>
      <c r="C14443" s="619" t="s">
        <v>1102</v>
      </c>
    </row>
    <row r="14444" spans="1:3" x14ac:dyDescent="0.15">
      <c r="A14444" s="619" t="s">
        <v>1122</v>
      </c>
      <c r="B14444" s="618">
        <v>2013</v>
      </c>
      <c r="C14444" s="619" t="s">
        <v>424</v>
      </c>
    </row>
    <row r="14445" spans="1:3" x14ac:dyDescent="0.15">
      <c r="A14445" s="619" t="s">
        <v>1122</v>
      </c>
      <c r="B14445" s="618">
        <v>2013</v>
      </c>
      <c r="C14445" s="619" t="s">
        <v>424</v>
      </c>
    </row>
    <row r="14446" spans="1:3" x14ac:dyDescent="0.15">
      <c r="A14446" s="619" t="s">
        <v>1122</v>
      </c>
      <c r="B14446" s="618">
        <v>2013</v>
      </c>
      <c r="C14446" s="619" t="s">
        <v>1080</v>
      </c>
    </row>
    <row r="14447" spans="1:3" x14ac:dyDescent="0.15">
      <c r="A14447" s="619" t="s">
        <v>1122</v>
      </c>
      <c r="B14447" s="618">
        <v>2013</v>
      </c>
      <c r="C14447" s="619" t="s">
        <v>437</v>
      </c>
    </row>
    <row r="14448" spans="1:3" x14ac:dyDescent="0.15">
      <c r="A14448" s="619" t="s">
        <v>1122</v>
      </c>
      <c r="B14448" s="618">
        <v>2013</v>
      </c>
      <c r="C14448" s="619" t="s">
        <v>1080</v>
      </c>
    </row>
    <row r="14449" spans="1:3" x14ac:dyDescent="0.15">
      <c r="A14449" s="619" t="s">
        <v>1122</v>
      </c>
      <c r="B14449" s="618">
        <v>2013</v>
      </c>
      <c r="C14449" s="619" t="s">
        <v>437</v>
      </c>
    </row>
    <row r="14450" spans="1:3" x14ac:dyDescent="0.15">
      <c r="A14450" s="619" t="s">
        <v>1122</v>
      </c>
      <c r="B14450" s="618">
        <v>2013</v>
      </c>
      <c r="C14450" s="619" t="s">
        <v>1105</v>
      </c>
    </row>
    <row r="14451" spans="1:3" x14ac:dyDescent="0.15">
      <c r="A14451" s="619" t="s">
        <v>1122</v>
      </c>
      <c r="B14451" s="618">
        <v>2013</v>
      </c>
      <c r="C14451" s="619" t="s">
        <v>424</v>
      </c>
    </row>
    <row r="14452" spans="1:3" x14ac:dyDescent="0.15">
      <c r="A14452" s="619" t="s">
        <v>1122</v>
      </c>
      <c r="B14452" s="618">
        <v>2013</v>
      </c>
      <c r="C14452" s="619" t="s">
        <v>424</v>
      </c>
    </row>
    <row r="14453" spans="1:3" x14ac:dyDescent="0.15">
      <c r="A14453" s="619" t="s">
        <v>1122</v>
      </c>
      <c r="B14453" s="618">
        <v>2013</v>
      </c>
      <c r="C14453" s="619" t="s">
        <v>1080</v>
      </c>
    </row>
    <row r="14454" spans="1:3" x14ac:dyDescent="0.15">
      <c r="A14454" s="619" t="s">
        <v>1122</v>
      </c>
      <c r="B14454" s="618">
        <v>2013</v>
      </c>
      <c r="C14454" s="619" t="s">
        <v>1103</v>
      </c>
    </row>
    <row r="14455" spans="1:3" x14ac:dyDescent="0.15">
      <c r="A14455" s="619" t="s">
        <v>1122</v>
      </c>
      <c r="B14455" s="618">
        <v>2013</v>
      </c>
      <c r="C14455" s="619" t="s">
        <v>424</v>
      </c>
    </row>
    <row r="14456" spans="1:3" x14ac:dyDescent="0.15">
      <c r="A14456" s="619" t="s">
        <v>1122</v>
      </c>
      <c r="B14456" s="618">
        <v>2013</v>
      </c>
      <c r="C14456" s="619" t="s">
        <v>437</v>
      </c>
    </row>
    <row r="14457" spans="1:3" x14ac:dyDescent="0.15">
      <c r="A14457" s="619" t="s">
        <v>1122</v>
      </c>
      <c r="B14457" s="618">
        <v>2013</v>
      </c>
      <c r="C14457" s="619" t="s">
        <v>424</v>
      </c>
    </row>
    <row r="14458" spans="1:3" x14ac:dyDescent="0.15">
      <c r="A14458" s="619" t="s">
        <v>1122</v>
      </c>
      <c r="B14458" s="618">
        <v>2013</v>
      </c>
      <c r="C14458" s="619" t="s">
        <v>437</v>
      </c>
    </row>
    <row r="14459" spans="1:3" x14ac:dyDescent="0.15">
      <c r="A14459" s="619" t="s">
        <v>1122</v>
      </c>
      <c r="B14459" s="618">
        <v>2013</v>
      </c>
      <c r="C14459" s="619" t="s">
        <v>424</v>
      </c>
    </row>
    <row r="14460" spans="1:3" x14ac:dyDescent="0.15">
      <c r="A14460" s="619" t="s">
        <v>1122</v>
      </c>
      <c r="B14460" s="618">
        <v>2013</v>
      </c>
      <c r="C14460" s="619" t="s">
        <v>437</v>
      </c>
    </row>
    <row r="14461" spans="1:3" x14ac:dyDescent="0.15">
      <c r="A14461" s="619" t="s">
        <v>1122</v>
      </c>
      <c r="B14461" s="618">
        <v>2013</v>
      </c>
      <c r="C14461" s="619" t="s">
        <v>1080</v>
      </c>
    </row>
    <row r="14462" spans="1:3" x14ac:dyDescent="0.15">
      <c r="A14462" s="619" t="s">
        <v>1122</v>
      </c>
      <c r="B14462" s="618">
        <v>2013</v>
      </c>
      <c r="C14462" s="619" t="s">
        <v>437</v>
      </c>
    </row>
    <row r="14463" spans="1:3" x14ac:dyDescent="0.15">
      <c r="A14463" s="619" t="s">
        <v>1122</v>
      </c>
      <c r="B14463" s="618">
        <v>2013</v>
      </c>
      <c r="C14463" s="619" t="s">
        <v>437</v>
      </c>
    </row>
    <row r="14464" spans="1:3" x14ac:dyDescent="0.15">
      <c r="A14464" s="619" t="s">
        <v>1122</v>
      </c>
      <c r="B14464" s="618">
        <v>2013</v>
      </c>
      <c r="C14464" s="619" t="s">
        <v>437</v>
      </c>
    </row>
    <row r="14465" spans="1:3" x14ac:dyDescent="0.15">
      <c r="A14465" s="619" t="s">
        <v>1122</v>
      </c>
      <c r="B14465" s="618">
        <v>2013</v>
      </c>
      <c r="C14465" s="619" t="s">
        <v>424</v>
      </c>
    </row>
    <row r="14466" spans="1:3" x14ac:dyDescent="0.15">
      <c r="A14466" s="619" t="s">
        <v>1122</v>
      </c>
      <c r="B14466" s="618">
        <v>2013</v>
      </c>
      <c r="C14466" s="619" t="s">
        <v>437</v>
      </c>
    </row>
    <row r="14467" spans="1:3" x14ac:dyDescent="0.15">
      <c r="A14467" s="619" t="s">
        <v>1122</v>
      </c>
      <c r="B14467" s="618">
        <v>2013</v>
      </c>
      <c r="C14467" s="619" t="s">
        <v>437</v>
      </c>
    </row>
    <row r="14468" spans="1:3" x14ac:dyDescent="0.15">
      <c r="A14468" s="619" t="s">
        <v>1122</v>
      </c>
      <c r="B14468" s="618">
        <v>2013</v>
      </c>
      <c r="C14468" s="619" t="s">
        <v>1103</v>
      </c>
    </row>
    <row r="14469" spans="1:3" x14ac:dyDescent="0.15">
      <c r="A14469" s="619" t="s">
        <v>1122</v>
      </c>
      <c r="B14469" s="618">
        <v>2013</v>
      </c>
      <c r="C14469" s="619" t="s">
        <v>424</v>
      </c>
    </row>
    <row r="14470" spans="1:3" x14ac:dyDescent="0.15">
      <c r="A14470" s="619" t="s">
        <v>1122</v>
      </c>
      <c r="B14470" s="618">
        <v>2013</v>
      </c>
      <c r="C14470" s="619" t="s">
        <v>1103</v>
      </c>
    </row>
    <row r="14471" spans="1:3" x14ac:dyDescent="0.15">
      <c r="A14471" s="619" t="s">
        <v>1122</v>
      </c>
      <c r="B14471" s="618">
        <v>2013</v>
      </c>
      <c r="C14471" s="619" t="s">
        <v>437</v>
      </c>
    </row>
    <row r="14472" spans="1:3" x14ac:dyDescent="0.15">
      <c r="A14472" s="619" t="s">
        <v>1122</v>
      </c>
      <c r="B14472" s="618">
        <v>2013</v>
      </c>
      <c r="C14472" s="619" t="s">
        <v>424</v>
      </c>
    </row>
    <row r="14473" spans="1:3" x14ac:dyDescent="0.15">
      <c r="A14473" s="619" t="s">
        <v>1122</v>
      </c>
      <c r="B14473" s="618">
        <v>2013</v>
      </c>
      <c r="C14473" s="619" t="s">
        <v>437</v>
      </c>
    </row>
    <row r="14474" spans="1:3" x14ac:dyDescent="0.15">
      <c r="A14474" s="619" t="s">
        <v>1122</v>
      </c>
      <c r="B14474" s="618">
        <v>2013</v>
      </c>
      <c r="C14474" s="619" t="s">
        <v>1103</v>
      </c>
    </row>
    <row r="14475" spans="1:3" x14ac:dyDescent="0.15">
      <c r="A14475" s="619" t="s">
        <v>1122</v>
      </c>
      <c r="B14475" s="618">
        <v>2013</v>
      </c>
      <c r="C14475" s="619" t="s">
        <v>1103</v>
      </c>
    </row>
    <row r="14476" spans="1:3" x14ac:dyDescent="0.15">
      <c r="A14476" s="619" t="s">
        <v>1122</v>
      </c>
      <c r="B14476" s="618">
        <v>2013</v>
      </c>
      <c r="C14476" s="619" t="s">
        <v>1103</v>
      </c>
    </row>
    <row r="14477" spans="1:3" x14ac:dyDescent="0.15">
      <c r="A14477" s="619" t="s">
        <v>1122</v>
      </c>
      <c r="B14477" s="618">
        <v>2013</v>
      </c>
      <c r="C14477" s="619" t="s">
        <v>437</v>
      </c>
    </row>
    <row r="14478" spans="1:3" x14ac:dyDescent="0.15">
      <c r="A14478" s="619" t="s">
        <v>1122</v>
      </c>
      <c r="B14478" s="618">
        <v>2013</v>
      </c>
      <c r="C14478" s="619" t="s">
        <v>424</v>
      </c>
    </row>
    <row r="14479" spans="1:3" x14ac:dyDescent="0.15">
      <c r="A14479" s="619" t="s">
        <v>1122</v>
      </c>
      <c r="B14479" s="618">
        <v>2013</v>
      </c>
      <c r="C14479" s="619" t="s">
        <v>424</v>
      </c>
    </row>
    <row r="14480" spans="1:3" x14ac:dyDescent="0.15">
      <c r="A14480" s="619" t="s">
        <v>1122</v>
      </c>
      <c r="B14480" s="618">
        <v>2013</v>
      </c>
      <c r="C14480" s="619" t="s">
        <v>1102</v>
      </c>
    </row>
    <row r="14481" spans="1:3" x14ac:dyDescent="0.15">
      <c r="A14481" s="619" t="s">
        <v>1122</v>
      </c>
      <c r="B14481" s="618">
        <v>2013</v>
      </c>
      <c r="C14481" s="619" t="s">
        <v>1102</v>
      </c>
    </row>
    <row r="14482" spans="1:3" x14ac:dyDescent="0.15">
      <c r="A14482" s="619" t="s">
        <v>1122</v>
      </c>
      <c r="B14482" s="618">
        <v>2013</v>
      </c>
      <c r="C14482" s="619" t="s">
        <v>1102</v>
      </c>
    </row>
    <row r="14483" spans="1:3" x14ac:dyDescent="0.15">
      <c r="A14483" s="619" t="s">
        <v>1122</v>
      </c>
      <c r="B14483" s="618">
        <v>2013</v>
      </c>
      <c r="C14483" s="619" t="s">
        <v>437</v>
      </c>
    </row>
    <row r="14484" spans="1:3" x14ac:dyDescent="0.15">
      <c r="A14484" s="619" t="s">
        <v>1122</v>
      </c>
      <c r="B14484" s="618">
        <v>2013</v>
      </c>
      <c r="C14484" s="619" t="s">
        <v>437</v>
      </c>
    </row>
    <row r="14485" spans="1:3" x14ac:dyDescent="0.15">
      <c r="A14485" s="619" t="s">
        <v>1122</v>
      </c>
      <c r="B14485" s="618">
        <v>2013</v>
      </c>
      <c r="C14485" s="619" t="s">
        <v>424</v>
      </c>
    </row>
    <row r="14486" spans="1:3" x14ac:dyDescent="0.15">
      <c r="A14486" s="619" t="s">
        <v>1122</v>
      </c>
      <c r="B14486" s="618">
        <v>2013</v>
      </c>
      <c r="C14486" s="619" t="s">
        <v>1102</v>
      </c>
    </row>
    <row r="14487" spans="1:3" x14ac:dyDescent="0.15">
      <c r="A14487" s="619" t="s">
        <v>1122</v>
      </c>
      <c r="B14487" s="618">
        <v>2013</v>
      </c>
      <c r="C14487" s="619" t="s">
        <v>437</v>
      </c>
    </row>
    <row r="14488" spans="1:3" x14ac:dyDescent="0.15">
      <c r="A14488" s="619" t="s">
        <v>1122</v>
      </c>
      <c r="B14488" s="618">
        <v>2013</v>
      </c>
      <c r="C14488" s="619" t="s">
        <v>437</v>
      </c>
    </row>
    <row r="14489" spans="1:3" x14ac:dyDescent="0.15">
      <c r="A14489" s="619" t="s">
        <v>1122</v>
      </c>
      <c r="B14489" s="618">
        <v>2013</v>
      </c>
      <c r="C14489" s="619" t="s">
        <v>437</v>
      </c>
    </row>
    <row r="14490" spans="1:3" x14ac:dyDescent="0.15">
      <c r="A14490" s="619" t="s">
        <v>1122</v>
      </c>
      <c r="B14490" s="618">
        <v>2013</v>
      </c>
      <c r="C14490" s="619" t="s">
        <v>1103</v>
      </c>
    </row>
    <row r="14491" spans="1:3" x14ac:dyDescent="0.15">
      <c r="A14491" s="619" t="s">
        <v>1122</v>
      </c>
      <c r="B14491" s="618">
        <v>2013</v>
      </c>
      <c r="C14491" s="619" t="s">
        <v>424</v>
      </c>
    </row>
    <row r="14492" spans="1:3" x14ac:dyDescent="0.15">
      <c r="A14492" s="619" t="s">
        <v>1122</v>
      </c>
      <c r="B14492" s="618">
        <v>2013</v>
      </c>
      <c r="C14492" s="619" t="s">
        <v>1103</v>
      </c>
    </row>
    <row r="14493" spans="1:3" x14ac:dyDescent="0.15">
      <c r="A14493" s="619" t="s">
        <v>1122</v>
      </c>
      <c r="B14493" s="618">
        <v>2013</v>
      </c>
      <c r="C14493" s="619" t="s">
        <v>437</v>
      </c>
    </row>
    <row r="14494" spans="1:3" x14ac:dyDescent="0.15">
      <c r="A14494" s="619" t="s">
        <v>1122</v>
      </c>
      <c r="B14494" s="618">
        <v>2013</v>
      </c>
      <c r="C14494" s="619" t="s">
        <v>437</v>
      </c>
    </row>
    <row r="14495" spans="1:3" x14ac:dyDescent="0.15">
      <c r="A14495" s="619" t="s">
        <v>1122</v>
      </c>
      <c r="B14495" s="618">
        <v>2013</v>
      </c>
      <c r="C14495" s="619" t="s">
        <v>424</v>
      </c>
    </row>
    <row r="14496" spans="1:3" x14ac:dyDescent="0.15">
      <c r="A14496" s="619" t="s">
        <v>1122</v>
      </c>
      <c r="B14496" s="618">
        <v>2013</v>
      </c>
      <c r="C14496" s="619" t="s">
        <v>1104</v>
      </c>
    </row>
    <row r="14497" spans="1:3" x14ac:dyDescent="0.15">
      <c r="A14497" s="619" t="s">
        <v>1122</v>
      </c>
      <c r="B14497" s="618">
        <v>2013</v>
      </c>
      <c r="C14497" s="619" t="s">
        <v>437</v>
      </c>
    </row>
    <row r="14498" spans="1:3" x14ac:dyDescent="0.15">
      <c r="A14498" s="619" t="s">
        <v>1122</v>
      </c>
      <c r="B14498" s="618">
        <v>2013</v>
      </c>
      <c r="C14498" s="619" t="s">
        <v>1103</v>
      </c>
    </row>
    <row r="14499" spans="1:3" x14ac:dyDescent="0.15">
      <c r="A14499" s="619" t="s">
        <v>1122</v>
      </c>
      <c r="B14499" s="618">
        <v>2013</v>
      </c>
      <c r="C14499" s="619" t="s">
        <v>1101</v>
      </c>
    </row>
    <row r="14500" spans="1:3" x14ac:dyDescent="0.15">
      <c r="A14500" s="619" t="s">
        <v>1122</v>
      </c>
      <c r="B14500" s="618">
        <v>2013</v>
      </c>
      <c r="C14500" s="619" t="s">
        <v>1104</v>
      </c>
    </row>
    <row r="14501" spans="1:3" x14ac:dyDescent="0.15">
      <c r="A14501" s="619" t="s">
        <v>1122</v>
      </c>
      <c r="B14501" s="618">
        <v>2013</v>
      </c>
      <c r="C14501" s="619" t="s">
        <v>1103</v>
      </c>
    </row>
    <row r="14502" spans="1:3" x14ac:dyDescent="0.15">
      <c r="A14502" s="619" t="s">
        <v>1122</v>
      </c>
      <c r="B14502" s="618">
        <v>2013</v>
      </c>
      <c r="C14502" s="619" t="s">
        <v>424</v>
      </c>
    </row>
    <row r="14503" spans="1:3" x14ac:dyDescent="0.15">
      <c r="A14503" s="619" t="s">
        <v>1122</v>
      </c>
      <c r="B14503" s="618">
        <v>2013</v>
      </c>
      <c r="C14503" s="619" t="s">
        <v>424</v>
      </c>
    </row>
    <row r="14504" spans="1:3" x14ac:dyDescent="0.15">
      <c r="A14504" s="619" t="s">
        <v>1122</v>
      </c>
      <c r="B14504" s="618">
        <v>2013</v>
      </c>
      <c r="C14504" s="619" t="s">
        <v>1102</v>
      </c>
    </row>
    <row r="14505" spans="1:3" x14ac:dyDescent="0.15">
      <c r="A14505" s="619" t="s">
        <v>1122</v>
      </c>
      <c r="B14505" s="618">
        <v>2013</v>
      </c>
      <c r="C14505" s="619" t="s">
        <v>1102</v>
      </c>
    </row>
    <row r="14506" spans="1:3" x14ac:dyDescent="0.15">
      <c r="A14506" s="619" t="s">
        <v>1122</v>
      </c>
      <c r="B14506" s="618">
        <v>2013</v>
      </c>
      <c r="C14506" s="619" t="s">
        <v>437</v>
      </c>
    </row>
    <row r="14507" spans="1:3" x14ac:dyDescent="0.15">
      <c r="A14507" s="619" t="s">
        <v>1122</v>
      </c>
      <c r="B14507" s="618">
        <v>2013</v>
      </c>
      <c r="C14507" s="619" t="s">
        <v>437</v>
      </c>
    </row>
    <row r="14508" spans="1:3" x14ac:dyDescent="0.15">
      <c r="A14508" s="619" t="s">
        <v>1122</v>
      </c>
      <c r="B14508" s="618">
        <v>2013</v>
      </c>
      <c r="C14508" s="619" t="s">
        <v>424</v>
      </c>
    </row>
    <row r="14509" spans="1:3" x14ac:dyDescent="0.15">
      <c r="A14509" s="619" t="s">
        <v>1122</v>
      </c>
      <c r="B14509" s="618">
        <v>2013</v>
      </c>
      <c r="C14509" s="619" t="s">
        <v>437</v>
      </c>
    </row>
    <row r="14510" spans="1:3" x14ac:dyDescent="0.15">
      <c r="A14510" s="619" t="s">
        <v>1122</v>
      </c>
      <c r="B14510" s="618">
        <v>2013</v>
      </c>
      <c r="C14510" s="619" t="s">
        <v>437</v>
      </c>
    </row>
    <row r="14511" spans="1:3" x14ac:dyDescent="0.15">
      <c r="A14511" s="619" t="s">
        <v>1122</v>
      </c>
      <c r="B14511" s="618">
        <v>2013</v>
      </c>
      <c r="C14511" s="619" t="s">
        <v>1103</v>
      </c>
    </row>
    <row r="14512" spans="1:3" x14ac:dyDescent="0.15">
      <c r="A14512" s="619" t="s">
        <v>1122</v>
      </c>
      <c r="B14512" s="618">
        <v>2013</v>
      </c>
      <c r="C14512" s="619" t="s">
        <v>1103</v>
      </c>
    </row>
    <row r="14513" spans="1:3" x14ac:dyDescent="0.15">
      <c r="A14513" s="619" t="s">
        <v>1122</v>
      </c>
      <c r="B14513" s="618">
        <v>2013</v>
      </c>
      <c r="C14513" s="619" t="s">
        <v>424</v>
      </c>
    </row>
    <row r="14514" spans="1:3" x14ac:dyDescent="0.15">
      <c r="A14514" s="619" t="s">
        <v>1122</v>
      </c>
      <c r="B14514" s="618">
        <v>2013</v>
      </c>
      <c r="C14514" s="619" t="s">
        <v>424</v>
      </c>
    </row>
    <row r="14515" spans="1:3" x14ac:dyDescent="0.15">
      <c r="A14515" s="619" t="s">
        <v>1122</v>
      </c>
      <c r="B14515" s="618">
        <v>2013</v>
      </c>
      <c r="C14515" s="619" t="s">
        <v>424</v>
      </c>
    </row>
    <row r="14516" spans="1:3" x14ac:dyDescent="0.15">
      <c r="A14516" s="619" t="s">
        <v>1122</v>
      </c>
      <c r="B14516" s="618">
        <v>2013</v>
      </c>
      <c r="C14516" s="619" t="s">
        <v>424</v>
      </c>
    </row>
    <row r="14517" spans="1:3" x14ac:dyDescent="0.15">
      <c r="A14517" s="618" t="s">
        <v>1122</v>
      </c>
      <c r="B14517" s="618">
        <v>2013</v>
      </c>
      <c r="C14517" s="619" t="s">
        <v>424</v>
      </c>
    </row>
    <row r="14518" spans="1:3" x14ac:dyDescent="0.15">
      <c r="A14518" s="619" t="s">
        <v>1122</v>
      </c>
      <c r="B14518" s="618">
        <v>2013</v>
      </c>
      <c r="C14518" s="619" t="s">
        <v>424</v>
      </c>
    </row>
    <row r="14519" spans="1:3" x14ac:dyDescent="0.15">
      <c r="A14519" s="619" t="s">
        <v>1122</v>
      </c>
      <c r="B14519" s="618">
        <v>2013</v>
      </c>
      <c r="C14519" s="619" t="s">
        <v>424</v>
      </c>
    </row>
    <row r="14520" spans="1:3" x14ac:dyDescent="0.15">
      <c r="A14520" s="619" t="s">
        <v>1122</v>
      </c>
      <c r="B14520" s="618">
        <v>2013</v>
      </c>
      <c r="C14520" s="619" t="s">
        <v>424</v>
      </c>
    </row>
    <row r="14521" spans="1:3" x14ac:dyDescent="0.15">
      <c r="A14521" s="619" t="s">
        <v>1122</v>
      </c>
      <c r="B14521" s="618">
        <v>2013</v>
      </c>
      <c r="C14521" s="619" t="s">
        <v>424</v>
      </c>
    </row>
    <row r="14522" spans="1:3" x14ac:dyDescent="0.15">
      <c r="A14522" s="619" t="s">
        <v>1122</v>
      </c>
      <c r="B14522" s="618">
        <v>2013</v>
      </c>
      <c r="C14522" s="619" t="s">
        <v>437</v>
      </c>
    </row>
    <row r="14523" spans="1:3" x14ac:dyDescent="0.15">
      <c r="A14523" s="619" t="s">
        <v>1122</v>
      </c>
      <c r="B14523" s="618">
        <v>2013</v>
      </c>
      <c r="C14523" s="619" t="s">
        <v>1102</v>
      </c>
    </row>
    <row r="14524" spans="1:3" x14ac:dyDescent="0.15">
      <c r="A14524" s="619" t="s">
        <v>1122</v>
      </c>
      <c r="B14524" s="618">
        <v>2013</v>
      </c>
      <c r="C14524" s="619" t="s">
        <v>1102</v>
      </c>
    </row>
    <row r="14525" spans="1:3" x14ac:dyDescent="0.15">
      <c r="A14525" s="619" t="s">
        <v>1122</v>
      </c>
      <c r="B14525" s="618">
        <v>2013</v>
      </c>
      <c r="C14525" s="619" t="s">
        <v>437</v>
      </c>
    </row>
    <row r="14526" spans="1:3" x14ac:dyDescent="0.15">
      <c r="A14526" s="619" t="s">
        <v>1122</v>
      </c>
      <c r="B14526" s="618">
        <v>2013</v>
      </c>
      <c r="C14526" s="619" t="s">
        <v>437</v>
      </c>
    </row>
    <row r="14527" spans="1:3" x14ac:dyDescent="0.15">
      <c r="A14527" s="619" t="s">
        <v>1122</v>
      </c>
      <c r="B14527" s="618">
        <v>2013</v>
      </c>
      <c r="C14527" s="619" t="s">
        <v>424</v>
      </c>
    </row>
    <row r="14528" spans="1:3" x14ac:dyDescent="0.15">
      <c r="A14528" s="619" t="s">
        <v>1122</v>
      </c>
      <c r="B14528" s="618">
        <v>2013</v>
      </c>
      <c r="C14528" s="619" t="s">
        <v>424</v>
      </c>
    </row>
    <row r="14529" spans="1:3" x14ac:dyDescent="0.15">
      <c r="A14529" s="619" t="s">
        <v>1122</v>
      </c>
      <c r="B14529" s="618">
        <v>2013</v>
      </c>
      <c r="C14529" s="619" t="s">
        <v>437</v>
      </c>
    </row>
    <row r="14530" spans="1:3" x14ac:dyDescent="0.15">
      <c r="A14530" s="619" t="s">
        <v>1122</v>
      </c>
      <c r="B14530" s="618">
        <v>2013</v>
      </c>
      <c r="C14530" s="619" t="s">
        <v>1102</v>
      </c>
    </row>
    <row r="14531" spans="1:3" x14ac:dyDescent="0.15">
      <c r="A14531" s="619" t="s">
        <v>1122</v>
      </c>
      <c r="B14531" s="618">
        <v>2013</v>
      </c>
      <c r="C14531" s="619" t="s">
        <v>424</v>
      </c>
    </row>
    <row r="14532" spans="1:3" x14ac:dyDescent="0.15">
      <c r="A14532" s="619" t="s">
        <v>1122</v>
      </c>
      <c r="B14532" s="618">
        <v>2013</v>
      </c>
      <c r="C14532" s="619" t="s">
        <v>437</v>
      </c>
    </row>
    <row r="14533" spans="1:3" x14ac:dyDescent="0.15">
      <c r="A14533" s="619" t="s">
        <v>1122</v>
      </c>
      <c r="B14533" s="618">
        <v>2013</v>
      </c>
      <c r="C14533" s="619" t="s">
        <v>1102</v>
      </c>
    </row>
    <row r="14534" spans="1:3" x14ac:dyDescent="0.15">
      <c r="A14534" s="619" t="s">
        <v>1122</v>
      </c>
      <c r="B14534" s="618">
        <v>2013</v>
      </c>
      <c r="C14534" s="619" t="s">
        <v>424</v>
      </c>
    </row>
    <row r="14535" spans="1:3" x14ac:dyDescent="0.15">
      <c r="A14535" s="619" t="s">
        <v>1122</v>
      </c>
      <c r="B14535" s="618">
        <v>2013</v>
      </c>
      <c r="C14535" s="619" t="s">
        <v>424</v>
      </c>
    </row>
    <row r="14536" spans="1:3" x14ac:dyDescent="0.15">
      <c r="A14536" s="619" t="s">
        <v>1122</v>
      </c>
      <c r="B14536" s="618">
        <v>2013</v>
      </c>
      <c r="C14536" s="619" t="s">
        <v>437</v>
      </c>
    </row>
    <row r="14537" spans="1:3" x14ac:dyDescent="0.15">
      <c r="A14537" s="619" t="s">
        <v>1122</v>
      </c>
      <c r="B14537" s="618">
        <v>2013</v>
      </c>
      <c r="C14537" s="619" t="s">
        <v>437</v>
      </c>
    </row>
    <row r="14538" spans="1:3" x14ac:dyDescent="0.15">
      <c r="A14538" s="619" t="s">
        <v>1122</v>
      </c>
      <c r="B14538" s="618">
        <v>2013</v>
      </c>
      <c r="C14538" s="619" t="s">
        <v>424</v>
      </c>
    </row>
    <row r="14539" spans="1:3" x14ac:dyDescent="0.15">
      <c r="A14539" s="619" t="s">
        <v>1122</v>
      </c>
      <c r="B14539" s="618">
        <v>2013</v>
      </c>
      <c r="C14539" s="619" t="s">
        <v>424</v>
      </c>
    </row>
    <row r="14540" spans="1:3" x14ac:dyDescent="0.15">
      <c r="A14540" s="619" t="s">
        <v>1122</v>
      </c>
      <c r="B14540" s="618">
        <v>2013</v>
      </c>
      <c r="C14540" s="619" t="s">
        <v>437</v>
      </c>
    </row>
    <row r="14541" spans="1:3" x14ac:dyDescent="0.15">
      <c r="A14541" s="619" t="s">
        <v>1122</v>
      </c>
      <c r="B14541" s="618">
        <v>2013</v>
      </c>
      <c r="C14541" s="619" t="s">
        <v>424</v>
      </c>
    </row>
    <row r="14542" spans="1:3" x14ac:dyDescent="0.15">
      <c r="A14542" s="619" t="s">
        <v>1122</v>
      </c>
      <c r="B14542" s="618">
        <v>2013</v>
      </c>
      <c r="C14542" s="619" t="s">
        <v>1101</v>
      </c>
    </row>
    <row r="14543" spans="1:3" x14ac:dyDescent="0.15">
      <c r="A14543" s="619" t="s">
        <v>1122</v>
      </c>
      <c r="B14543" s="618">
        <v>2013</v>
      </c>
      <c r="C14543" s="619" t="s">
        <v>437</v>
      </c>
    </row>
    <row r="14544" spans="1:3" x14ac:dyDescent="0.15">
      <c r="A14544" s="619" t="s">
        <v>1122</v>
      </c>
      <c r="B14544" s="618">
        <v>2013</v>
      </c>
      <c r="C14544" s="619" t="s">
        <v>1104</v>
      </c>
    </row>
    <row r="14545" spans="1:3" x14ac:dyDescent="0.15">
      <c r="A14545" s="619" t="s">
        <v>1122</v>
      </c>
      <c r="B14545" s="618">
        <v>2013</v>
      </c>
      <c r="C14545" s="619" t="s">
        <v>1080</v>
      </c>
    </row>
    <row r="14546" spans="1:3" x14ac:dyDescent="0.15">
      <c r="A14546" s="619" t="s">
        <v>1122</v>
      </c>
      <c r="B14546" s="618">
        <v>2013</v>
      </c>
      <c r="C14546" s="619" t="s">
        <v>424</v>
      </c>
    </row>
    <row r="14547" spans="1:3" x14ac:dyDescent="0.15">
      <c r="A14547" s="619" t="s">
        <v>1122</v>
      </c>
      <c r="B14547" s="618">
        <v>2013</v>
      </c>
      <c r="C14547" s="619" t="s">
        <v>424</v>
      </c>
    </row>
    <row r="14548" spans="1:3" x14ac:dyDescent="0.15">
      <c r="A14548" s="619" t="s">
        <v>1122</v>
      </c>
      <c r="B14548" s="618">
        <v>2013</v>
      </c>
      <c r="C14548" s="619" t="s">
        <v>424</v>
      </c>
    </row>
    <row r="14549" spans="1:3" x14ac:dyDescent="0.15">
      <c r="A14549" s="619" t="s">
        <v>1122</v>
      </c>
      <c r="B14549" s="618">
        <v>2013</v>
      </c>
      <c r="C14549" s="619" t="s">
        <v>455</v>
      </c>
    </row>
    <row r="14550" spans="1:3" x14ac:dyDescent="0.15">
      <c r="A14550" s="619" t="s">
        <v>1122</v>
      </c>
      <c r="B14550" s="618">
        <v>2013</v>
      </c>
      <c r="C14550" s="619" t="s">
        <v>424</v>
      </c>
    </row>
    <row r="14551" spans="1:3" x14ac:dyDescent="0.15">
      <c r="A14551" s="619" t="s">
        <v>1122</v>
      </c>
      <c r="B14551" s="618">
        <v>2013</v>
      </c>
      <c r="C14551" s="619" t="s">
        <v>437</v>
      </c>
    </row>
    <row r="14552" spans="1:3" x14ac:dyDescent="0.15">
      <c r="A14552" s="619" t="s">
        <v>1122</v>
      </c>
      <c r="B14552" s="618">
        <v>2013</v>
      </c>
      <c r="C14552" s="619" t="s">
        <v>437</v>
      </c>
    </row>
    <row r="14553" spans="1:3" x14ac:dyDescent="0.15">
      <c r="A14553" s="619" t="s">
        <v>1122</v>
      </c>
      <c r="B14553" s="618">
        <v>2013</v>
      </c>
      <c r="C14553" s="619" t="s">
        <v>437</v>
      </c>
    </row>
    <row r="14554" spans="1:3" x14ac:dyDescent="0.15">
      <c r="A14554" s="619" t="s">
        <v>1122</v>
      </c>
      <c r="B14554" s="618">
        <v>2013</v>
      </c>
      <c r="C14554" s="619" t="s">
        <v>1080</v>
      </c>
    </row>
    <row r="14555" spans="1:3" x14ac:dyDescent="0.15">
      <c r="A14555" s="619" t="s">
        <v>1122</v>
      </c>
      <c r="B14555" s="618">
        <v>2013</v>
      </c>
      <c r="C14555" s="619" t="s">
        <v>1102</v>
      </c>
    </row>
    <row r="14556" spans="1:3" x14ac:dyDescent="0.15">
      <c r="A14556" s="619" t="s">
        <v>1122</v>
      </c>
      <c r="B14556" s="618">
        <v>2013</v>
      </c>
      <c r="C14556" s="619" t="s">
        <v>424</v>
      </c>
    </row>
    <row r="14557" spans="1:3" x14ac:dyDescent="0.15">
      <c r="A14557" s="619" t="s">
        <v>1122</v>
      </c>
      <c r="B14557" s="618">
        <v>2013</v>
      </c>
      <c r="C14557" s="619" t="s">
        <v>1102</v>
      </c>
    </row>
    <row r="14558" spans="1:3" x14ac:dyDescent="0.15">
      <c r="A14558" s="619" t="s">
        <v>1122</v>
      </c>
      <c r="B14558" s="618">
        <v>2013</v>
      </c>
      <c r="C14558" s="619" t="s">
        <v>1102</v>
      </c>
    </row>
    <row r="14559" spans="1:3" x14ac:dyDescent="0.15">
      <c r="A14559" s="619" t="s">
        <v>1122</v>
      </c>
      <c r="B14559" s="618">
        <v>2013</v>
      </c>
      <c r="C14559" s="619" t="s">
        <v>437</v>
      </c>
    </row>
    <row r="14560" spans="1:3" x14ac:dyDescent="0.15">
      <c r="A14560" s="619" t="s">
        <v>1122</v>
      </c>
      <c r="B14560" s="618">
        <v>2013</v>
      </c>
      <c r="C14560" s="619" t="s">
        <v>437</v>
      </c>
    </row>
    <row r="14561" spans="1:3" x14ac:dyDescent="0.15">
      <c r="A14561" s="619" t="s">
        <v>1122</v>
      </c>
      <c r="B14561" s="618">
        <v>2013</v>
      </c>
      <c r="C14561" s="619" t="s">
        <v>437</v>
      </c>
    </row>
    <row r="14562" spans="1:3" x14ac:dyDescent="0.15">
      <c r="A14562" s="619" t="s">
        <v>1122</v>
      </c>
      <c r="B14562" s="618">
        <v>2013</v>
      </c>
      <c r="C14562" s="619" t="s">
        <v>1080</v>
      </c>
    </row>
    <row r="14563" spans="1:3" x14ac:dyDescent="0.15">
      <c r="A14563" s="619" t="s">
        <v>1122</v>
      </c>
      <c r="B14563" s="618">
        <v>2013</v>
      </c>
      <c r="C14563" s="619" t="s">
        <v>1107</v>
      </c>
    </row>
    <row r="14564" spans="1:3" x14ac:dyDescent="0.15">
      <c r="A14564" s="619" t="s">
        <v>1122</v>
      </c>
      <c r="B14564" s="618">
        <v>2013</v>
      </c>
      <c r="C14564" s="619" t="s">
        <v>1102</v>
      </c>
    </row>
    <row r="14565" spans="1:3" x14ac:dyDescent="0.15">
      <c r="A14565" s="619" t="s">
        <v>1122</v>
      </c>
      <c r="B14565" s="618">
        <v>2013</v>
      </c>
      <c r="C14565" s="619" t="s">
        <v>1115</v>
      </c>
    </row>
    <row r="14566" spans="1:3" x14ac:dyDescent="0.15">
      <c r="A14566" s="619" t="s">
        <v>1122</v>
      </c>
      <c r="B14566" s="618">
        <v>2013</v>
      </c>
      <c r="C14566" s="619" t="s">
        <v>1102</v>
      </c>
    </row>
    <row r="14567" spans="1:3" x14ac:dyDescent="0.15">
      <c r="A14567" s="619" t="s">
        <v>1122</v>
      </c>
      <c r="B14567" s="618">
        <v>2013</v>
      </c>
      <c r="C14567" s="619" t="s">
        <v>424</v>
      </c>
    </row>
    <row r="14568" spans="1:3" x14ac:dyDescent="0.15">
      <c r="A14568" s="619" t="s">
        <v>1122</v>
      </c>
      <c r="B14568" s="618">
        <v>2013</v>
      </c>
      <c r="C14568" s="619" t="s">
        <v>437</v>
      </c>
    </row>
    <row r="14569" spans="1:3" x14ac:dyDescent="0.15">
      <c r="A14569" s="619" t="s">
        <v>1122</v>
      </c>
      <c r="B14569" s="618">
        <v>2013</v>
      </c>
      <c r="C14569" s="619" t="s">
        <v>437</v>
      </c>
    </row>
    <row r="14570" spans="1:3" x14ac:dyDescent="0.15">
      <c r="A14570" s="619" t="s">
        <v>1122</v>
      </c>
      <c r="B14570" s="618">
        <v>2013</v>
      </c>
      <c r="C14570" s="619" t="s">
        <v>424</v>
      </c>
    </row>
    <row r="14571" spans="1:3" x14ac:dyDescent="0.15">
      <c r="A14571" s="619" t="s">
        <v>1122</v>
      </c>
      <c r="B14571" s="618">
        <v>2013</v>
      </c>
      <c r="C14571" s="619" t="s">
        <v>437</v>
      </c>
    </row>
    <row r="14572" spans="1:3" x14ac:dyDescent="0.15">
      <c r="A14572" s="619" t="s">
        <v>1122</v>
      </c>
      <c r="B14572" s="618">
        <v>2013</v>
      </c>
      <c r="C14572" s="619" t="s">
        <v>424</v>
      </c>
    </row>
    <row r="14573" spans="1:3" x14ac:dyDescent="0.15">
      <c r="A14573" s="619" t="s">
        <v>1122</v>
      </c>
      <c r="B14573" s="618">
        <v>2013</v>
      </c>
      <c r="C14573" s="619" t="s">
        <v>437</v>
      </c>
    </row>
    <row r="14574" spans="1:3" x14ac:dyDescent="0.15">
      <c r="A14574" s="619" t="s">
        <v>1122</v>
      </c>
      <c r="B14574" s="618">
        <v>2013</v>
      </c>
      <c r="C14574" s="619" t="s">
        <v>437</v>
      </c>
    </row>
    <row r="14575" spans="1:3" x14ac:dyDescent="0.15">
      <c r="A14575" s="619" t="s">
        <v>1122</v>
      </c>
      <c r="B14575" s="618">
        <v>2013</v>
      </c>
      <c r="C14575" s="619" t="s">
        <v>437</v>
      </c>
    </row>
    <row r="14576" spans="1:3" x14ac:dyDescent="0.15">
      <c r="A14576" s="619" t="s">
        <v>1122</v>
      </c>
      <c r="B14576" s="618">
        <v>2013</v>
      </c>
      <c r="C14576" s="619" t="s">
        <v>424</v>
      </c>
    </row>
    <row r="14577" spans="1:3" x14ac:dyDescent="0.15">
      <c r="A14577" s="619" t="s">
        <v>1122</v>
      </c>
      <c r="B14577" s="618">
        <v>2013</v>
      </c>
      <c r="C14577" s="619" t="s">
        <v>1080</v>
      </c>
    </row>
    <row r="14578" spans="1:3" x14ac:dyDescent="0.15">
      <c r="A14578" s="619" t="s">
        <v>1122</v>
      </c>
      <c r="B14578" s="618">
        <v>2013</v>
      </c>
      <c r="C14578" s="619" t="s">
        <v>1101</v>
      </c>
    </row>
    <row r="14579" spans="1:3" x14ac:dyDescent="0.15">
      <c r="A14579" s="619" t="s">
        <v>1122</v>
      </c>
      <c r="B14579" s="618">
        <v>2013</v>
      </c>
      <c r="C14579" s="619" t="s">
        <v>424</v>
      </c>
    </row>
    <row r="14580" spans="1:3" x14ac:dyDescent="0.15">
      <c r="A14580" s="619" t="s">
        <v>1122</v>
      </c>
      <c r="B14580" s="618">
        <v>2013</v>
      </c>
      <c r="C14580" s="619" t="s">
        <v>437</v>
      </c>
    </row>
    <row r="14581" spans="1:3" x14ac:dyDescent="0.15">
      <c r="A14581" s="619" t="s">
        <v>1122</v>
      </c>
      <c r="B14581" s="618">
        <v>2013</v>
      </c>
      <c r="C14581" s="619" t="s">
        <v>437</v>
      </c>
    </row>
    <row r="14582" spans="1:3" x14ac:dyDescent="0.15">
      <c r="A14582" s="619" t="s">
        <v>1122</v>
      </c>
      <c r="B14582" s="618">
        <v>2013</v>
      </c>
      <c r="C14582" s="619" t="s">
        <v>437</v>
      </c>
    </row>
    <row r="14583" spans="1:3" x14ac:dyDescent="0.15">
      <c r="A14583" s="619" t="s">
        <v>1122</v>
      </c>
      <c r="B14583" s="618">
        <v>2013</v>
      </c>
      <c r="C14583" s="619" t="s">
        <v>1102</v>
      </c>
    </row>
    <row r="14584" spans="1:3" x14ac:dyDescent="0.15">
      <c r="A14584" s="619" t="s">
        <v>1122</v>
      </c>
      <c r="B14584" s="618">
        <v>2013</v>
      </c>
      <c r="C14584" s="619" t="s">
        <v>437</v>
      </c>
    </row>
    <row r="14585" spans="1:3" x14ac:dyDescent="0.15">
      <c r="A14585" s="619" t="s">
        <v>1122</v>
      </c>
      <c r="B14585" s="618">
        <v>2013</v>
      </c>
      <c r="C14585" s="619" t="s">
        <v>437</v>
      </c>
    </row>
    <row r="14586" spans="1:3" x14ac:dyDescent="0.15">
      <c r="A14586" s="619" t="s">
        <v>1122</v>
      </c>
      <c r="B14586" s="618">
        <v>2013</v>
      </c>
      <c r="C14586" s="619" t="s">
        <v>437</v>
      </c>
    </row>
    <row r="14587" spans="1:3" x14ac:dyDescent="0.15">
      <c r="A14587" s="619" t="s">
        <v>1122</v>
      </c>
      <c r="B14587" s="618">
        <v>2013</v>
      </c>
      <c r="C14587" s="619" t="s">
        <v>1102</v>
      </c>
    </row>
    <row r="14588" spans="1:3" x14ac:dyDescent="0.15">
      <c r="A14588" s="619" t="s">
        <v>1122</v>
      </c>
      <c r="B14588" s="618">
        <v>2013</v>
      </c>
      <c r="C14588" s="619" t="s">
        <v>437</v>
      </c>
    </row>
    <row r="14589" spans="1:3" x14ac:dyDescent="0.15">
      <c r="A14589" s="619" t="s">
        <v>1122</v>
      </c>
      <c r="B14589" s="618">
        <v>2013</v>
      </c>
      <c r="C14589" s="619" t="s">
        <v>424</v>
      </c>
    </row>
    <row r="14590" spans="1:3" x14ac:dyDescent="0.15">
      <c r="A14590" s="619" t="s">
        <v>1122</v>
      </c>
      <c r="B14590" s="618">
        <v>2013</v>
      </c>
      <c r="C14590" s="619" t="s">
        <v>424</v>
      </c>
    </row>
    <row r="14591" spans="1:3" x14ac:dyDescent="0.15">
      <c r="A14591" s="619" t="s">
        <v>1122</v>
      </c>
      <c r="B14591" s="618">
        <v>2013</v>
      </c>
      <c r="C14591" s="619" t="s">
        <v>424</v>
      </c>
    </row>
    <row r="14592" spans="1:3" x14ac:dyDescent="0.15">
      <c r="A14592" s="619" t="s">
        <v>1122</v>
      </c>
      <c r="B14592" s="618">
        <v>2013</v>
      </c>
      <c r="C14592" s="619" t="s">
        <v>424</v>
      </c>
    </row>
    <row r="14593" spans="1:3" x14ac:dyDescent="0.15">
      <c r="A14593" s="619" t="s">
        <v>1122</v>
      </c>
      <c r="B14593" s="618">
        <v>2013</v>
      </c>
      <c r="C14593" s="619" t="s">
        <v>424</v>
      </c>
    </row>
    <row r="14594" spans="1:3" x14ac:dyDescent="0.15">
      <c r="A14594" s="619" t="s">
        <v>1122</v>
      </c>
      <c r="B14594" s="618">
        <v>2013</v>
      </c>
      <c r="C14594" s="619" t="s">
        <v>424</v>
      </c>
    </row>
    <row r="14595" spans="1:3" x14ac:dyDescent="0.15">
      <c r="A14595" s="619" t="s">
        <v>1122</v>
      </c>
      <c r="B14595" s="618">
        <v>2013</v>
      </c>
      <c r="C14595" s="619" t="s">
        <v>424</v>
      </c>
    </row>
    <row r="14596" spans="1:3" x14ac:dyDescent="0.15">
      <c r="A14596" s="619" t="s">
        <v>1122</v>
      </c>
      <c r="B14596" s="618">
        <v>2013</v>
      </c>
      <c r="C14596" s="619" t="s">
        <v>437</v>
      </c>
    </row>
    <row r="14597" spans="1:3" x14ac:dyDescent="0.15">
      <c r="A14597" s="619" t="s">
        <v>1122</v>
      </c>
      <c r="B14597" s="618">
        <v>2013</v>
      </c>
      <c r="C14597" s="619" t="s">
        <v>424</v>
      </c>
    </row>
    <row r="14598" spans="1:3" x14ac:dyDescent="0.15">
      <c r="A14598" s="619" t="s">
        <v>1122</v>
      </c>
      <c r="B14598" s="618">
        <v>2013</v>
      </c>
      <c r="C14598" s="619" t="s">
        <v>424</v>
      </c>
    </row>
    <row r="14599" spans="1:3" x14ac:dyDescent="0.15">
      <c r="A14599" s="619" t="s">
        <v>1122</v>
      </c>
      <c r="B14599" s="618">
        <v>2013</v>
      </c>
      <c r="C14599" s="619" t="s">
        <v>424</v>
      </c>
    </row>
    <row r="14600" spans="1:3" x14ac:dyDescent="0.15">
      <c r="A14600" s="619" t="s">
        <v>1122</v>
      </c>
      <c r="B14600" s="618">
        <v>2013</v>
      </c>
      <c r="C14600" s="619" t="s">
        <v>1101</v>
      </c>
    </row>
    <row r="14601" spans="1:3" x14ac:dyDescent="0.15">
      <c r="A14601" s="619" t="s">
        <v>1122</v>
      </c>
      <c r="B14601" s="618">
        <v>2013</v>
      </c>
      <c r="C14601" s="619" t="s">
        <v>424</v>
      </c>
    </row>
    <row r="14602" spans="1:3" x14ac:dyDescent="0.15">
      <c r="A14602" s="619" t="s">
        <v>1122</v>
      </c>
      <c r="B14602" s="618">
        <v>2013</v>
      </c>
      <c r="C14602" s="619" t="s">
        <v>424</v>
      </c>
    </row>
    <row r="14603" spans="1:3" x14ac:dyDescent="0.15">
      <c r="A14603" s="619" t="s">
        <v>1122</v>
      </c>
      <c r="B14603" s="618">
        <v>2013</v>
      </c>
      <c r="C14603" s="619" t="s">
        <v>1104</v>
      </c>
    </row>
    <row r="14604" spans="1:3" x14ac:dyDescent="0.15">
      <c r="A14604" s="619" t="s">
        <v>1122</v>
      </c>
      <c r="B14604" s="618">
        <v>2013</v>
      </c>
      <c r="C14604" s="619" t="s">
        <v>437</v>
      </c>
    </row>
    <row r="14605" spans="1:3" x14ac:dyDescent="0.15">
      <c r="A14605" s="619" t="s">
        <v>1122</v>
      </c>
      <c r="B14605" s="618">
        <v>2013</v>
      </c>
      <c r="C14605" s="619" t="s">
        <v>437</v>
      </c>
    </row>
    <row r="14606" spans="1:3" x14ac:dyDescent="0.15">
      <c r="A14606" s="619" t="s">
        <v>1122</v>
      </c>
      <c r="B14606" s="618">
        <v>2013</v>
      </c>
      <c r="C14606" s="619" t="s">
        <v>437</v>
      </c>
    </row>
    <row r="14607" spans="1:3" x14ac:dyDescent="0.15">
      <c r="A14607" s="618" t="s">
        <v>1122</v>
      </c>
      <c r="B14607" s="618">
        <v>2013</v>
      </c>
      <c r="C14607" s="619" t="s">
        <v>437</v>
      </c>
    </row>
    <row r="14608" spans="1:3" x14ac:dyDescent="0.15">
      <c r="A14608" s="619" t="s">
        <v>1122</v>
      </c>
      <c r="B14608" s="618">
        <v>2013</v>
      </c>
      <c r="C14608" s="619" t="s">
        <v>424</v>
      </c>
    </row>
    <row r="14609" spans="1:3" x14ac:dyDescent="0.15">
      <c r="A14609" s="619" t="s">
        <v>1122</v>
      </c>
      <c r="B14609" s="618">
        <v>2013</v>
      </c>
      <c r="C14609" s="619" t="s">
        <v>1102</v>
      </c>
    </row>
    <row r="14610" spans="1:3" x14ac:dyDescent="0.15">
      <c r="A14610" s="619" t="s">
        <v>1122</v>
      </c>
      <c r="B14610" s="618">
        <v>2013</v>
      </c>
      <c r="C14610" s="619" t="s">
        <v>437</v>
      </c>
    </row>
    <row r="14611" spans="1:3" x14ac:dyDescent="0.15">
      <c r="A14611" s="619" t="s">
        <v>1122</v>
      </c>
      <c r="B14611" s="618">
        <v>2013</v>
      </c>
      <c r="C14611" s="619" t="s">
        <v>437</v>
      </c>
    </row>
    <row r="14612" spans="1:3" x14ac:dyDescent="0.15">
      <c r="A14612" s="619" t="s">
        <v>1122</v>
      </c>
      <c r="B14612" s="618">
        <v>2013</v>
      </c>
      <c r="C14612" s="619" t="s">
        <v>437</v>
      </c>
    </row>
    <row r="14613" spans="1:3" x14ac:dyDescent="0.15">
      <c r="A14613" s="619" t="s">
        <v>1122</v>
      </c>
      <c r="B14613" s="618">
        <v>2013</v>
      </c>
      <c r="C14613" s="619" t="s">
        <v>424</v>
      </c>
    </row>
    <row r="14614" spans="1:3" x14ac:dyDescent="0.15">
      <c r="A14614" s="619" t="s">
        <v>1122</v>
      </c>
      <c r="B14614" s="618">
        <v>2013</v>
      </c>
      <c r="C14614" s="619" t="s">
        <v>424</v>
      </c>
    </row>
    <row r="14615" spans="1:3" x14ac:dyDescent="0.15">
      <c r="A14615" s="619" t="s">
        <v>1122</v>
      </c>
      <c r="B14615" s="618">
        <v>2013</v>
      </c>
      <c r="C14615" s="619" t="s">
        <v>424</v>
      </c>
    </row>
    <row r="14616" spans="1:3" x14ac:dyDescent="0.15">
      <c r="A14616" s="619" t="s">
        <v>1122</v>
      </c>
      <c r="B14616" s="618">
        <v>2013</v>
      </c>
      <c r="C14616" s="619" t="s">
        <v>424</v>
      </c>
    </row>
    <row r="14617" spans="1:3" x14ac:dyDescent="0.15">
      <c r="A14617" s="619" t="s">
        <v>1122</v>
      </c>
      <c r="B14617" s="618">
        <v>2013</v>
      </c>
      <c r="C14617" s="619" t="s">
        <v>437</v>
      </c>
    </row>
    <row r="14618" spans="1:3" x14ac:dyDescent="0.15">
      <c r="A14618" s="619" t="s">
        <v>1122</v>
      </c>
      <c r="B14618" s="618">
        <v>2013</v>
      </c>
      <c r="C14618" s="619" t="s">
        <v>424</v>
      </c>
    </row>
    <row r="14619" spans="1:3" x14ac:dyDescent="0.15">
      <c r="A14619" s="619" t="s">
        <v>1122</v>
      </c>
      <c r="B14619" s="618">
        <v>2013</v>
      </c>
      <c r="C14619" s="619" t="s">
        <v>437</v>
      </c>
    </row>
    <row r="14620" spans="1:3" x14ac:dyDescent="0.15">
      <c r="A14620" s="619" t="s">
        <v>1122</v>
      </c>
      <c r="B14620" s="618">
        <v>2013</v>
      </c>
      <c r="C14620" s="619" t="s">
        <v>424</v>
      </c>
    </row>
    <row r="14621" spans="1:3" x14ac:dyDescent="0.15">
      <c r="A14621" s="619" t="s">
        <v>1122</v>
      </c>
      <c r="B14621" s="618">
        <v>2013</v>
      </c>
      <c r="C14621" s="619" t="s">
        <v>437</v>
      </c>
    </row>
    <row r="14622" spans="1:3" x14ac:dyDescent="0.15">
      <c r="A14622" s="619" t="s">
        <v>1122</v>
      </c>
      <c r="B14622" s="618">
        <v>2013</v>
      </c>
      <c r="C14622" s="619" t="s">
        <v>1102</v>
      </c>
    </row>
    <row r="14623" spans="1:3" x14ac:dyDescent="0.15">
      <c r="A14623" s="619" t="s">
        <v>1122</v>
      </c>
      <c r="B14623" s="618">
        <v>2013</v>
      </c>
      <c r="C14623" s="619" t="s">
        <v>424</v>
      </c>
    </row>
    <row r="14624" spans="1:3" x14ac:dyDescent="0.15">
      <c r="A14624" s="619" t="s">
        <v>1122</v>
      </c>
      <c r="B14624" s="618">
        <v>2013</v>
      </c>
      <c r="C14624" s="619" t="s">
        <v>424</v>
      </c>
    </row>
    <row r="14625" spans="1:3" x14ac:dyDescent="0.15">
      <c r="A14625" s="619" t="s">
        <v>1122</v>
      </c>
      <c r="B14625" s="618">
        <v>2013</v>
      </c>
      <c r="C14625" s="619" t="s">
        <v>437</v>
      </c>
    </row>
    <row r="14626" spans="1:3" x14ac:dyDescent="0.15">
      <c r="A14626" s="619" t="s">
        <v>1122</v>
      </c>
      <c r="B14626" s="618">
        <v>2013</v>
      </c>
      <c r="C14626" s="619" t="s">
        <v>424</v>
      </c>
    </row>
    <row r="14627" spans="1:3" x14ac:dyDescent="0.15">
      <c r="A14627" s="619" t="s">
        <v>1122</v>
      </c>
      <c r="B14627" s="618">
        <v>2013</v>
      </c>
      <c r="C14627" s="619" t="s">
        <v>424</v>
      </c>
    </row>
    <row r="14628" spans="1:3" x14ac:dyDescent="0.15">
      <c r="A14628" s="619" t="s">
        <v>1122</v>
      </c>
      <c r="B14628" s="618">
        <v>2013</v>
      </c>
      <c r="C14628" s="619" t="s">
        <v>424</v>
      </c>
    </row>
    <row r="14629" spans="1:3" x14ac:dyDescent="0.15">
      <c r="A14629" s="619" t="s">
        <v>1122</v>
      </c>
      <c r="B14629" s="618">
        <v>2013</v>
      </c>
      <c r="C14629" s="619" t="s">
        <v>424</v>
      </c>
    </row>
    <row r="14630" spans="1:3" x14ac:dyDescent="0.15">
      <c r="A14630" s="619" t="s">
        <v>1122</v>
      </c>
      <c r="B14630" s="618">
        <v>2013</v>
      </c>
      <c r="C14630" s="619" t="s">
        <v>1103</v>
      </c>
    </row>
    <row r="14631" spans="1:3" x14ac:dyDescent="0.15">
      <c r="A14631" s="619" t="s">
        <v>1122</v>
      </c>
      <c r="B14631" s="618">
        <v>2013</v>
      </c>
      <c r="C14631" s="619" t="s">
        <v>1080</v>
      </c>
    </row>
    <row r="14632" spans="1:3" x14ac:dyDescent="0.15">
      <c r="A14632" s="619" t="s">
        <v>1122</v>
      </c>
      <c r="B14632" s="618">
        <v>2013</v>
      </c>
      <c r="C14632" s="619" t="s">
        <v>1080</v>
      </c>
    </row>
    <row r="14633" spans="1:3" x14ac:dyDescent="0.15">
      <c r="A14633" s="619" t="s">
        <v>1122</v>
      </c>
      <c r="B14633" s="618">
        <v>2013</v>
      </c>
      <c r="C14633" s="619" t="s">
        <v>424</v>
      </c>
    </row>
    <row r="14634" spans="1:3" x14ac:dyDescent="0.15">
      <c r="A14634" s="619" t="s">
        <v>1122</v>
      </c>
      <c r="B14634" s="618">
        <v>2013</v>
      </c>
      <c r="C14634" s="619" t="s">
        <v>424</v>
      </c>
    </row>
    <row r="14635" spans="1:3" x14ac:dyDescent="0.15">
      <c r="A14635" s="619" t="s">
        <v>1122</v>
      </c>
      <c r="B14635" s="618">
        <v>2013</v>
      </c>
      <c r="C14635" s="619" t="s">
        <v>1107</v>
      </c>
    </row>
    <row r="14636" spans="1:3" x14ac:dyDescent="0.15">
      <c r="A14636" s="619" t="s">
        <v>1122</v>
      </c>
      <c r="B14636" s="618">
        <v>2013</v>
      </c>
      <c r="C14636" s="619" t="s">
        <v>1103</v>
      </c>
    </row>
    <row r="14637" spans="1:3" x14ac:dyDescent="0.15">
      <c r="A14637" s="619" t="s">
        <v>1122</v>
      </c>
      <c r="B14637" s="618">
        <v>2013</v>
      </c>
      <c r="C14637" s="619" t="s">
        <v>424</v>
      </c>
    </row>
    <row r="14638" spans="1:3" x14ac:dyDescent="0.15">
      <c r="A14638" s="618" t="s">
        <v>1122</v>
      </c>
      <c r="B14638" s="618">
        <v>2013</v>
      </c>
      <c r="C14638" s="619" t="s">
        <v>424</v>
      </c>
    </row>
    <row r="14639" spans="1:3" x14ac:dyDescent="0.15">
      <c r="A14639" s="619" t="s">
        <v>1122</v>
      </c>
      <c r="B14639" s="618">
        <v>2013</v>
      </c>
      <c r="C14639" s="619" t="s">
        <v>424</v>
      </c>
    </row>
    <row r="14640" spans="1:3" x14ac:dyDescent="0.15">
      <c r="A14640" s="619" t="s">
        <v>1122</v>
      </c>
      <c r="B14640" s="618">
        <v>2013</v>
      </c>
      <c r="C14640" s="619" t="s">
        <v>1080</v>
      </c>
    </row>
    <row r="14641" spans="1:3" x14ac:dyDescent="0.15">
      <c r="A14641" s="619" t="s">
        <v>1122</v>
      </c>
      <c r="B14641" s="618">
        <v>2013</v>
      </c>
      <c r="C14641" s="619" t="s">
        <v>1080</v>
      </c>
    </row>
    <row r="14642" spans="1:3" x14ac:dyDescent="0.15">
      <c r="A14642" s="619" t="s">
        <v>1122</v>
      </c>
      <c r="B14642" s="618">
        <v>2013</v>
      </c>
      <c r="C14642" s="619" t="s">
        <v>1107</v>
      </c>
    </row>
    <row r="14643" spans="1:3" x14ac:dyDescent="0.15">
      <c r="A14643" s="619" t="s">
        <v>1122</v>
      </c>
      <c r="B14643" s="618">
        <v>2013</v>
      </c>
      <c r="C14643" s="619" t="s">
        <v>424</v>
      </c>
    </row>
    <row r="14644" spans="1:3" x14ac:dyDescent="0.15">
      <c r="A14644" s="619" t="s">
        <v>1122</v>
      </c>
      <c r="B14644" s="618">
        <v>2013</v>
      </c>
      <c r="C14644" s="619" t="s">
        <v>1080</v>
      </c>
    </row>
    <row r="14645" spans="1:3" x14ac:dyDescent="0.15">
      <c r="A14645" s="619" t="s">
        <v>1122</v>
      </c>
      <c r="B14645" s="618">
        <v>2013</v>
      </c>
      <c r="C14645" s="619" t="s">
        <v>424</v>
      </c>
    </row>
    <row r="14646" spans="1:3" x14ac:dyDescent="0.15">
      <c r="A14646" s="619" t="s">
        <v>1122</v>
      </c>
      <c r="B14646" s="618">
        <v>2013</v>
      </c>
      <c r="C14646" s="619" t="s">
        <v>424</v>
      </c>
    </row>
    <row r="14647" spans="1:3" x14ac:dyDescent="0.15">
      <c r="A14647" s="619" t="s">
        <v>1122</v>
      </c>
      <c r="B14647" s="618">
        <v>2013</v>
      </c>
      <c r="C14647" s="619" t="s">
        <v>1080</v>
      </c>
    </row>
    <row r="14648" spans="1:3" x14ac:dyDescent="0.15">
      <c r="A14648" s="619" t="s">
        <v>1122</v>
      </c>
      <c r="B14648" s="618">
        <v>2013</v>
      </c>
      <c r="C14648" s="619" t="s">
        <v>424</v>
      </c>
    </row>
    <row r="14649" spans="1:3" x14ac:dyDescent="0.15">
      <c r="A14649" s="619" t="s">
        <v>1122</v>
      </c>
      <c r="B14649" s="618">
        <v>2013</v>
      </c>
      <c r="C14649" s="619" t="s">
        <v>1080</v>
      </c>
    </row>
    <row r="14650" spans="1:3" x14ac:dyDescent="0.15">
      <c r="A14650" s="619" t="s">
        <v>1122</v>
      </c>
      <c r="B14650" s="618">
        <v>2013</v>
      </c>
      <c r="C14650" s="619" t="s">
        <v>424</v>
      </c>
    </row>
    <row r="14651" spans="1:3" x14ac:dyDescent="0.15">
      <c r="A14651" s="619" t="s">
        <v>1122</v>
      </c>
      <c r="B14651" s="618">
        <v>2013</v>
      </c>
      <c r="C14651" s="619" t="s">
        <v>437</v>
      </c>
    </row>
    <row r="14652" spans="1:3" x14ac:dyDescent="0.15">
      <c r="A14652" s="619" t="s">
        <v>1122</v>
      </c>
      <c r="B14652" s="618">
        <v>2013</v>
      </c>
      <c r="C14652" s="619" t="s">
        <v>424</v>
      </c>
    </row>
    <row r="14653" spans="1:3" x14ac:dyDescent="0.15">
      <c r="A14653" s="619" t="s">
        <v>1122</v>
      </c>
      <c r="B14653" s="618">
        <v>2013</v>
      </c>
      <c r="C14653" s="619" t="s">
        <v>437</v>
      </c>
    </row>
    <row r="14654" spans="1:3" x14ac:dyDescent="0.15">
      <c r="A14654" s="619" t="s">
        <v>1122</v>
      </c>
      <c r="B14654" s="618">
        <v>2013</v>
      </c>
      <c r="C14654" s="619" t="s">
        <v>424</v>
      </c>
    </row>
    <row r="14655" spans="1:3" x14ac:dyDescent="0.15">
      <c r="A14655" s="619" t="s">
        <v>1122</v>
      </c>
      <c r="B14655" s="618">
        <v>2013</v>
      </c>
      <c r="C14655" s="619" t="s">
        <v>424</v>
      </c>
    </row>
    <row r="14656" spans="1:3" x14ac:dyDescent="0.15">
      <c r="A14656" s="619" t="s">
        <v>1122</v>
      </c>
      <c r="B14656" s="618">
        <v>2013</v>
      </c>
      <c r="C14656" s="619" t="s">
        <v>424</v>
      </c>
    </row>
    <row r="14657" spans="1:3" x14ac:dyDescent="0.15">
      <c r="A14657" s="619" t="s">
        <v>1122</v>
      </c>
      <c r="B14657" s="618">
        <v>2013</v>
      </c>
      <c r="C14657" s="619" t="s">
        <v>1080</v>
      </c>
    </row>
    <row r="14658" spans="1:3" x14ac:dyDescent="0.15">
      <c r="A14658" s="619" t="s">
        <v>1122</v>
      </c>
      <c r="B14658" s="618">
        <v>2013</v>
      </c>
      <c r="C14658" s="619" t="s">
        <v>424</v>
      </c>
    </row>
    <row r="14659" spans="1:3" x14ac:dyDescent="0.15">
      <c r="A14659" s="619" t="s">
        <v>1122</v>
      </c>
      <c r="B14659" s="618">
        <v>2013</v>
      </c>
      <c r="C14659" s="619" t="s">
        <v>424</v>
      </c>
    </row>
    <row r="14660" spans="1:3" x14ac:dyDescent="0.15">
      <c r="A14660" s="619" t="s">
        <v>1122</v>
      </c>
      <c r="B14660" s="618">
        <v>2013</v>
      </c>
      <c r="C14660" s="619" t="s">
        <v>424</v>
      </c>
    </row>
    <row r="14661" spans="1:3" x14ac:dyDescent="0.15">
      <c r="A14661" s="619" t="s">
        <v>1122</v>
      </c>
      <c r="B14661" s="618">
        <v>2013</v>
      </c>
      <c r="C14661" s="619" t="s">
        <v>424</v>
      </c>
    </row>
    <row r="14662" spans="1:3" x14ac:dyDescent="0.15">
      <c r="A14662" s="618" t="s">
        <v>1122</v>
      </c>
      <c r="B14662" s="618">
        <v>2013</v>
      </c>
      <c r="C14662" s="619" t="s">
        <v>424</v>
      </c>
    </row>
    <row r="14663" spans="1:3" x14ac:dyDescent="0.15">
      <c r="A14663" s="618" t="s">
        <v>1122</v>
      </c>
      <c r="B14663" s="618">
        <v>2013</v>
      </c>
      <c r="C14663" s="619" t="s">
        <v>424</v>
      </c>
    </row>
    <row r="14664" spans="1:3" x14ac:dyDescent="0.15">
      <c r="A14664" s="619" t="s">
        <v>1122</v>
      </c>
      <c r="B14664" s="618">
        <v>2013</v>
      </c>
      <c r="C14664" s="619" t="s">
        <v>424</v>
      </c>
    </row>
    <row r="14665" spans="1:3" x14ac:dyDescent="0.15">
      <c r="A14665" s="619" t="s">
        <v>1122</v>
      </c>
      <c r="B14665" s="618">
        <v>2013</v>
      </c>
      <c r="C14665" s="619" t="s">
        <v>424</v>
      </c>
    </row>
    <row r="14666" spans="1:3" x14ac:dyDescent="0.15">
      <c r="A14666" s="619" t="s">
        <v>1122</v>
      </c>
      <c r="B14666" s="618">
        <v>2013</v>
      </c>
      <c r="C14666" s="619" t="s">
        <v>424</v>
      </c>
    </row>
    <row r="14667" spans="1:3" x14ac:dyDescent="0.15">
      <c r="A14667" s="619" t="s">
        <v>1122</v>
      </c>
      <c r="B14667" s="618">
        <v>2013</v>
      </c>
      <c r="C14667" s="619" t="s">
        <v>424</v>
      </c>
    </row>
    <row r="14668" spans="1:3" x14ac:dyDescent="0.15">
      <c r="A14668" s="619" t="s">
        <v>1122</v>
      </c>
      <c r="B14668" s="618">
        <v>2013</v>
      </c>
      <c r="C14668" s="619" t="s">
        <v>424</v>
      </c>
    </row>
    <row r="14669" spans="1:3" x14ac:dyDescent="0.15">
      <c r="A14669" s="619" t="s">
        <v>1122</v>
      </c>
      <c r="B14669" s="618">
        <v>2013</v>
      </c>
      <c r="C14669" s="619" t="s">
        <v>424</v>
      </c>
    </row>
    <row r="14670" spans="1:3" x14ac:dyDescent="0.15">
      <c r="A14670" s="619" t="s">
        <v>1122</v>
      </c>
      <c r="B14670" s="618">
        <v>2013</v>
      </c>
      <c r="C14670" s="619" t="s">
        <v>424</v>
      </c>
    </row>
    <row r="14671" spans="1:3" x14ac:dyDescent="0.15">
      <c r="A14671" s="619" t="s">
        <v>1122</v>
      </c>
      <c r="B14671" s="618">
        <v>2013</v>
      </c>
      <c r="C14671" s="619" t="s">
        <v>424</v>
      </c>
    </row>
    <row r="14672" spans="1:3" x14ac:dyDescent="0.15">
      <c r="A14672" s="619" t="s">
        <v>1122</v>
      </c>
      <c r="B14672" s="618">
        <v>2013</v>
      </c>
      <c r="C14672" s="619" t="s">
        <v>1101</v>
      </c>
    </row>
    <row r="14673" spans="1:3" x14ac:dyDescent="0.15">
      <c r="A14673" s="619" t="s">
        <v>1122</v>
      </c>
      <c r="B14673" s="618">
        <v>2013</v>
      </c>
      <c r="C14673" s="619" t="s">
        <v>1101</v>
      </c>
    </row>
    <row r="14674" spans="1:3" x14ac:dyDescent="0.15">
      <c r="A14674" s="619" t="s">
        <v>1122</v>
      </c>
      <c r="B14674" s="618">
        <v>2013</v>
      </c>
      <c r="C14674" s="619" t="s">
        <v>424</v>
      </c>
    </row>
    <row r="14675" spans="1:3" x14ac:dyDescent="0.15">
      <c r="A14675" s="619" t="s">
        <v>1122</v>
      </c>
      <c r="B14675" s="618">
        <v>2013</v>
      </c>
      <c r="C14675" s="619" t="s">
        <v>424</v>
      </c>
    </row>
    <row r="14676" spans="1:3" x14ac:dyDescent="0.15">
      <c r="A14676" s="619" t="s">
        <v>1122</v>
      </c>
      <c r="B14676" s="618">
        <v>2013</v>
      </c>
      <c r="C14676" s="619" t="s">
        <v>1102</v>
      </c>
    </row>
    <row r="14677" spans="1:3" x14ac:dyDescent="0.15">
      <c r="A14677" s="619" t="s">
        <v>1122</v>
      </c>
      <c r="B14677" s="618">
        <v>2013</v>
      </c>
      <c r="C14677" s="619" t="s">
        <v>1103</v>
      </c>
    </row>
    <row r="14678" spans="1:3" x14ac:dyDescent="0.15">
      <c r="A14678" s="618" t="s">
        <v>1122</v>
      </c>
      <c r="B14678" s="618">
        <v>2013</v>
      </c>
      <c r="C14678" s="619" t="s">
        <v>437</v>
      </c>
    </row>
    <row r="14679" spans="1:3" x14ac:dyDescent="0.15">
      <c r="A14679" s="619" t="s">
        <v>1122</v>
      </c>
      <c r="B14679" s="618">
        <v>2013</v>
      </c>
      <c r="C14679" s="619" t="s">
        <v>437</v>
      </c>
    </row>
    <row r="14680" spans="1:3" x14ac:dyDescent="0.15">
      <c r="A14680" s="619" t="s">
        <v>1122</v>
      </c>
      <c r="B14680" s="618">
        <v>2013</v>
      </c>
      <c r="C14680" s="619" t="s">
        <v>424</v>
      </c>
    </row>
    <row r="14681" spans="1:3" x14ac:dyDescent="0.15">
      <c r="A14681" s="619" t="s">
        <v>1122</v>
      </c>
      <c r="B14681" s="618">
        <v>2013</v>
      </c>
      <c r="C14681" s="619" t="s">
        <v>1102</v>
      </c>
    </row>
    <row r="14682" spans="1:3" x14ac:dyDescent="0.15">
      <c r="A14682" s="619" t="s">
        <v>1122</v>
      </c>
      <c r="B14682" s="618">
        <v>2013</v>
      </c>
      <c r="C14682" s="619" t="s">
        <v>1102</v>
      </c>
    </row>
    <row r="14683" spans="1:3" x14ac:dyDescent="0.15">
      <c r="A14683" s="619" t="s">
        <v>1122</v>
      </c>
      <c r="B14683" s="618">
        <v>2013</v>
      </c>
      <c r="C14683" s="619" t="s">
        <v>424</v>
      </c>
    </row>
    <row r="14684" spans="1:3" x14ac:dyDescent="0.15">
      <c r="A14684" s="619" t="s">
        <v>1122</v>
      </c>
      <c r="B14684" s="618">
        <v>2013</v>
      </c>
      <c r="C14684" s="619" t="s">
        <v>1102</v>
      </c>
    </row>
    <row r="14685" spans="1:3" x14ac:dyDescent="0.15">
      <c r="A14685" s="619" t="s">
        <v>1122</v>
      </c>
      <c r="B14685" s="618">
        <v>2013</v>
      </c>
      <c r="C14685" s="619" t="s">
        <v>437</v>
      </c>
    </row>
    <row r="14686" spans="1:3" x14ac:dyDescent="0.15">
      <c r="A14686" s="619" t="s">
        <v>1122</v>
      </c>
      <c r="B14686" s="618">
        <v>2013</v>
      </c>
      <c r="C14686" s="619" t="s">
        <v>424</v>
      </c>
    </row>
    <row r="14687" spans="1:3" x14ac:dyDescent="0.15">
      <c r="A14687" s="619" t="s">
        <v>1122</v>
      </c>
      <c r="B14687" s="618">
        <v>2013</v>
      </c>
      <c r="C14687" s="619" t="s">
        <v>437</v>
      </c>
    </row>
    <row r="14688" spans="1:3" x14ac:dyDescent="0.15">
      <c r="A14688" s="619" t="s">
        <v>1122</v>
      </c>
      <c r="B14688" s="618">
        <v>2013</v>
      </c>
      <c r="C14688" s="619" t="s">
        <v>437</v>
      </c>
    </row>
    <row r="14689" spans="1:3" x14ac:dyDescent="0.15">
      <c r="A14689" s="619" t="s">
        <v>1122</v>
      </c>
      <c r="B14689" s="618">
        <v>2013</v>
      </c>
      <c r="C14689" s="619" t="s">
        <v>424</v>
      </c>
    </row>
    <row r="14690" spans="1:3" x14ac:dyDescent="0.15">
      <c r="A14690" s="619" t="s">
        <v>1122</v>
      </c>
      <c r="B14690" s="618">
        <v>2013</v>
      </c>
      <c r="C14690" s="619" t="s">
        <v>424</v>
      </c>
    </row>
    <row r="14691" spans="1:3" x14ac:dyDescent="0.15">
      <c r="A14691" s="619" t="s">
        <v>1122</v>
      </c>
      <c r="B14691" s="618">
        <v>2013</v>
      </c>
      <c r="C14691" s="619" t="s">
        <v>424</v>
      </c>
    </row>
    <row r="14692" spans="1:3" x14ac:dyDescent="0.15">
      <c r="A14692" s="619" t="s">
        <v>1122</v>
      </c>
      <c r="B14692" s="618">
        <v>2013</v>
      </c>
      <c r="C14692" s="619" t="s">
        <v>424</v>
      </c>
    </row>
    <row r="14693" spans="1:3" x14ac:dyDescent="0.15">
      <c r="A14693" s="619" t="s">
        <v>1122</v>
      </c>
      <c r="B14693" s="618">
        <v>2013</v>
      </c>
      <c r="C14693" s="619" t="s">
        <v>424</v>
      </c>
    </row>
    <row r="14694" spans="1:3" x14ac:dyDescent="0.15">
      <c r="A14694" s="619" t="s">
        <v>1122</v>
      </c>
      <c r="B14694" s="618">
        <v>2013</v>
      </c>
      <c r="C14694" s="619" t="s">
        <v>424</v>
      </c>
    </row>
    <row r="14695" spans="1:3" x14ac:dyDescent="0.15">
      <c r="A14695" s="619" t="s">
        <v>1122</v>
      </c>
      <c r="B14695" s="618">
        <v>2013</v>
      </c>
      <c r="C14695" s="619" t="s">
        <v>1102</v>
      </c>
    </row>
    <row r="14696" spans="1:3" x14ac:dyDescent="0.15">
      <c r="A14696" s="619" t="s">
        <v>1122</v>
      </c>
      <c r="B14696" s="618">
        <v>2013</v>
      </c>
      <c r="C14696" s="619" t="s">
        <v>424</v>
      </c>
    </row>
    <row r="14697" spans="1:3" x14ac:dyDescent="0.15">
      <c r="A14697" s="619" t="s">
        <v>1122</v>
      </c>
      <c r="B14697" s="618">
        <v>2013</v>
      </c>
      <c r="C14697" s="619" t="s">
        <v>437</v>
      </c>
    </row>
    <row r="14698" spans="1:3" x14ac:dyDescent="0.15">
      <c r="A14698" s="619" t="s">
        <v>1122</v>
      </c>
      <c r="B14698" s="618">
        <v>2013</v>
      </c>
      <c r="C14698" s="619" t="s">
        <v>424</v>
      </c>
    </row>
    <row r="14699" spans="1:3" x14ac:dyDescent="0.15">
      <c r="A14699" s="619" t="s">
        <v>1122</v>
      </c>
      <c r="B14699" s="618">
        <v>2013</v>
      </c>
      <c r="C14699" s="619" t="s">
        <v>1103</v>
      </c>
    </row>
    <row r="14700" spans="1:3" x14ac:dyDescent="0.15">
      <c r="A14700" s="619" t="s">
        <v>1122</v>
      </c>
      <c r="B14700" s="618">
        <v>2013</v>
      </c>
      <c r="C14700" s="619" t="s">
        <v>437</v>
      </c>
    </row>
    <row r="14701" spans="1:3" x14ac:dyDescent="0.15">
      <c r="A14701" s="619" t="s">
        <v>1122</v>
      </c>
      <c r="B14701" s="618">
        <v>2013</v>
      </c>
      <c r="C14701" s="619" t="s">
        <v>437</v>
      </c>
    </row>
    <row r="14702" spans="1:3" x14ac:dyDescent="0.15">
      <c r="A14702" s="619" t="s">
        <v>1122</v>
      </c>
      <c r="B14702" s="618">
        <v>2013</v>
      </c>
      <c r="C14702" s="619" t="s">
        <v>424</v>
      </c>
    </row>
    <row r="14703" spans="1:3" x14ac:dyDescent="0.15">
      <c r="A14703" s="619" t="s">
        <v>1122</v>
      </c>
      <c r="B14703" s="618">
        <v>2013</v>
      </c>
      <c r="C14703" s="619" t="s">
        <v>1103</v>
      </c>
    </row>
    <row r="14704" spans="1:3" x14ac:dyDescent="0.15">
      <c r="A14704" s="619" t="s">
        <v>1122</v>
      </c>
      <c r="B14704" s="618">
        <v>2013</v>
      </c>
      <c r="C14704" s="619" t="s">
        <v>424</v>
      </c>
    </row>
    <row r="14705" spans="1:3" x14ac:dyDescent="0.15">
      <c r="A14705" s="619" t="s">
        <v>1122</v>
      </c>
      <c r="B14705" s="618">
        <v>2013</v>
      </c>
      <c r="C14705" s="619" t="s">
        <v>1108</v>
      </c>
    </row>
    <row r="14706" spans="1:3" x14ac:dyDescent="0.15">
      <c r="A14706" s="619" t="s">
        <v>1122</v>
      </c>
      <c r="B14706" s="618">
        <v>2013</v>
      </c>
      <c r="C14706" s="619" t="s">
        <v>424</v>
      </c>
    </row>
    <row r="14707" spans="1:3" x14ac:dyDescent="0.15">
      <c r="A14707" s="619" t="s">
        <v>1122</v>
      </c>
      <c r="B14707" s="618">
        <v>2013</v>
      </c>
      <c r="C14707" s="619" t="s">
        <v>424</v>
      </c>
    </row>
    <row r="14708" spans="1:3" x14ac:dyDescent="0.15">
      <c r="A14708" s="619" t="s">
        <v>1122</v>
      </c>
      <c r="B14708" s="618">
        <v>2013</v>
      </c>
      <c r="C14708" s="619" t="s">
        <v>1101</v>
      </c>
    </row>
    <row r="14709" spans="1:3" x14ac:dyDescent="0.15">
      <c r="A14709" s="619" t="s">
        <v>1122</v>
      </c>
      <c r="B14709" s="618">
        <v>2013</v>
      </c>
      <c r="C14709" s="619" t="s">
        <v>437</v>
      </c>
    </row>
    <row r="14710" spans="1:3" x14ac:dyDescent="0.15">
      <c r="A14710" s="619" t="s">
        <v>1122</v>
      </c>
      <c r="B14710" s="618">
        <v>2013</v>
      </c>
      <c r="C14710" s="619" t="s">
        <v>1102</v>
      </c>
    </row>
    <row r="14711" spans="1:3" x14ac:dyDescent="0.15">
      <c r="A14711" s="619" t="s">
        <v>1122</v>
      </c>
      <c r="B14711" s="618">
        <v>2013</v>
      </c>
      <c r="C14711" s="619" t="s">
        <v>424</v>
      </c>
    </row>
    <row r="14712" spans="1:3" x14ac:dyDescent="0.15">
      <c r="A14712" s="618" t="s">
        <v>1122</v>
      </c>
      <c r="B14712" s="618">
        <v>2013</v>
      </c>
      <c r="C14712" s="619" t="s">
        <v>424</v>
      </c>
    </row>
    <row r="14713" spans="1:3" x14ac:dyDescent="0.15">
      <c r="A14713" s="619" t="s">
        <v>1122</v>
      </c>
      <c r="B14713" s="618">
        <v>2013</v>
      </c>
      <c r="C14713" s="619" t="s">
        <v>424</v>
      </c>
    </row>
    <row r="14714" spans="1:3" x14ac:dyDescent="0.15">
      <c r="A14714" s="619" t="s">
        <v>1122</v>
      </c>
      <c r="B14714" s="618">
        <v>2013</v>
      </c>
      <c r="C14714" s="619" t="s">
        <v>455</v>
      </c>
    </row>
    <row r="14715" spans="1:3" x14ac:dyDescent="0.15">
      <c r="A14715" s="619" t="s">
        <v>1122</v>
      </c>
      <c r="B14715" s="618">
        <v>2013</v>
      </c>
      <c r="C14715" s="619" t="s">
        <v>1102</v>
      </c>
    </row>
    <row r="14716" spans="1:3" x14ac:dyDescent="0.15">
      <c r="A14716" s="619" t="s">
        <v>1122</v>
      </c>
      <c r="B14716" s="618">
        <v>2013</v>
      </c>
      <c r="C14716" s="619" t="s">
        <v>424</v>
      </c>
    </row>
    <row r="14717" spans="1:3" x14ac:dyDescent="0.15">
      <c r="A14717" s="619" t="s">
        <v>1122</v>
      </c>
      <c r="B14717" s="618">
        <v>2013</v>
      </c>
      <c r="C14717" s="619" t="s">
        <v>1107</v>
      </c>
    </row>
    <row r="14718" spans="1:3" x14ac:dyDescent="0.15">
      <c r="A14718" s="619" t="s">
        <v>1122</v>
      </c>
      <c r="B14718" s="618">
        <v>2013</v>
      </c>
      <c r="C14718" s="619" t="s">
        <v>424</v>
      </c>
    </row>
    <row r="14719" spans="1:3" x14ac:dyDescent="0.15">
      <c r="A14719" s="619" t="s">
        <v>1122</v>
      </c>
      <c r="B14719" s="618">
        <v>2013</v>
      </c>
      <c r="C14719" s="619" t="s">
        <v>424</v>
      </c>
    </row>
    <row r="14720" spans="1:3" x14ac:dyDescent="0.15">
      <c r="A14720" s="619" t="s">
        <v>1122</v>
      </c>
      <c r="B14720" s="618">
        <v>2013</v>
      </c>
      <c r="C14720" s="619" t="s">
        <v>424</v>
      </c>
    </row>
    <row r="14721" spans="1:3" x14ac:dyDescent="0.15">
      <c r="A14721" s="619" t="s">
        <v>1122</v>
      </c>
      <c r="B14721" s="618">
        <v>2013</v>
      </c>
      <c r="C14721" s="619" t="s">
        <v>1107</v>
      </c>
    </row>
    <row r="14722" spans="1:3" x14ac:dyDescent="0.15">
      <c r="A14722" s="619" t="s">
        <v>1122</v>
      </c>
      <c r="B14722" s="618">
        <v>2013</v>
      </c>
      <c r="C14722" s="619" t="s">
        <v>424</v>
      </c>
    </row>
    <row r="14723" spans="1:3" x14ac:dyDescent="0.15">
      <c r="A14723" s="619" t="s">
        <v>1122</v>
      </c>
      <c r="B14723" s="618">
        <v>2013</v>
      </c>
      <c r="C14723" s="619" t="s">
        <v>424</v>
      </c>
    </row>
    <row r="14724" spans="1:3" x14ac:dyDescent="0.15">
      <c r="A14724" s="619" t="s">
        <v>1122</v>
      </c>
      <c r="B14724" s="618">
        <v>2013</v>
      </c>
      <c r="C14724" s="619" t="s">
        <v>1102</v>
      </c>
    </row>
    <row r="14725" spans="1:3" x14ac:dyDescent="0.15">
      <c r="A14725" s="619" t="s">
        <v>1122</v>
      </c>
      <c r="B14725" s="618">
        <v>2013</v>
      </c>
      <c r="C14725" s="619" t="s">
        <v>1102</v>
      </c>
    </row>
    <row r="14726" spans="1:3" x14ac:dyDescent="0.15">
      <c r="A14726" s="619" t="s">
        <v>1122</v>
      </c>
      <c r="B14726" s="618">
        <v>2013</v>
      </c>
      <c r="C14726" s="619" t="s">
        <v>1102</v>
      </c>
    </row>
    <row r="14727" spans="1:3" x14ac:dyDescent="0.15">
      <c r="A14727" s="619" t="s">
        <v>1122</v>
      </c>
      <c r="B14727" s="618">
        <v>2013</v>
      </c>
      <c r="C14727" s="619" t="s">
        <v>1102</v>
      </c>
    </row>
    <row r="14728" spans="1:3" x14ac:dyDescent="0.15">
      <c r="A14728" s="619" t="s">
        <v>1122</v>
      </c>
      <c r="B14728" s="618">
        <v>2013</v>
      </c>
      <c r="C14728" s="619" t="s">
        <v>424</v>
      </c>
    </row>
    <row r="14729" spans="1:3" x14ac:dyDescent="0.15">
      <c r="A14729" s="619" t="s">
        <v>1122</v>
      </c>
      <c r="B14729" s="618">
        <v>2013</v>
      </c>
      <c r="C14729" s="619" t="s">
        <v>1102</v>
      </c>
    </row>
    <row r="14730" spans="1:3" x14ac:dyDescent="0.15">
      <c r="A14730" s="619" t="s">
        <v>1122</v>
      </c>
      <c r="B14730" s="618">
        <v>2013</v>
      </c>
      <c r="C14730" s="619" t="s">
        <v>424</v>
      </c>
    </row>
    <row r="14731" spans="1:3" x14ac:dyDescent="0.15">
      <c r="A14731" s="619" t="s">
        <v>1122</v>
      </c>
      <c r="B14731" s="618">
        <v>2013</v>
      </c>
      <c r="C14731" s="619" t="s">
        <v>424</v>
      </c>
    </row>
    <row r="14732" spans="1:3" x14ac:dyDescent="0.15">
      <c r="A14732" s="619" t="s">
        <v>1122</v>
      </c>
      <c r="B14732" s="618">
        <v>2013</v>
      </c>
      <c r="C14732" s="619" t="s">
        <v>1080</v>
      </c>
    </row>
    <row r="14733" spans="1:3" x14ac:dyDescent="0.15">
      <c r="A14733" s="619" t="s">
        <v>1122</v>
      </c>
      <c r="B14733" s="618">
        <v>2013</v>
      </c>
      <c r="C14733" s="619" t="s">
        <v>424</v>
      </c>
    </row>
    <row r="14734" spans="1:3" x14ac:dyDescent="0.15">
      <c r="A14734" s="619" t="s">
        <v>1122</v>
      </c>
      <c r="B14734" s="618">
        <v>2013</v>
      </c>
      <c r="C14734" s="619" t="s">
        <v>424</v>
      </c>
    </row>
    <row r="14735" spans="1:3" x14ac:dyDescent="0.15">
      <c r="A14735" s="619" t="s">
        <v>1122</v>
      </c>
      <c r="B14735" s="618">
        <v>2013</v>
      </c>
      <c r="C14735" s="619" t="s">
        <v>424</v>
      </c>
    </row>
    <row r="14736" spans="1:3" x14ac:dyDescent="0.15">
      <c r="A14736" s="619" t="s">
        <v>1122</v>
      </c>
      <c r="B14736" s="618">
        <v>2013</v>
      </c>
      <c r="C14736" s="619" t="s">
        <v>424</v>
      </c>
    </row>
    <row r="14737" spans="1:3" x14ac:dyDescent="0.15">
      <c r="A14737" s="619" t="s">
        <v>1122</v>
      </c>
      <c r="B14737" s="618">
        <v>2013</v>
      </c>
      <c r="C14737" s="619" t="s">
        <v>1102</v>
      </c>
    </row>
    <row r="14738" spans="1:3" x14ac:dyDescent="0.15">
      <c r="A14738" s="619" t="s">
        <v>1122</v>
      </c>
      <c r="B14738" s="618">
        <v>2013</v>
      </c>
      <c r="C14738" s="619" t="s">
        <v>1102</v>
      </c>
    </row>
    <row r="14739" spans="1:3" x14ac:dyDescent="0.15">
      <c r="A14739" s="619" t="s">
        <v>1122</v>
      </c>
      <c r="B14739" s="618">
        <v>2013</v>
      </c>
      <c r="C14739" s="619" t="s">
        <v>1102</v>
      </c>
    </row>
    <row r="14740" spans="1:3" x14ac:dyDescent="0.15">
      <c r="A14740" s="619" t="s">
        <v>1122</v>
      </c>
      <c r="B14740" s="618">
        <v>2013</v>
      </c>
      <c r="C14740" s="619" t="s">
        <v>1102</v>
      </c>
    </row>
    <row r="14741" spans="1:3" x14ac:dyDescent="0.15">
      <c r="A14741" s="619" t="s">
        <v>1122</v>
      </c>
      <c r="B14741" s="618">
        <v>2013</v>
      </c>
      <c r="C14741" s="619" t="s">
        <v>424</v>
      </c>
    </row>
    <row r="14742" spans="1:3" x14ac:dyDescent="0.15">
      <c r="A14742" s="619" t="s">
        <v>1122</v>
      </c>
      <c r="B14742" s="618">
        <v>2013</v>
      </c>
      <c r="C14742" s="619" t="s">
        <v>1113</v>
      </c>
    </row>
    <row r="14743" spans="1:3" x14ac:dyDescent="0.15">
      <c r="A14743" s="619" t="s">
        <v>1122</v>
      </c>
      <c r="B14743" s="618">
        <v>2013</v>
      </c>
      <c r="C14743" s="619" t="s">
        <v>437</v>
      </c>
    </row>
    <row r="14744" spans="1:3" x14ac:dyDescent="0.15">
      <c r="A14744" s="619" t="s">
        <v>1122</v>
      </c>
      <c r="B14744" s="618">
        <v>2013</v>
      </c>
      <c r="C14744" s="619" t="s">
        <v>1107</v>
      </c>
    </row>
    <row r="14745" spans="1:3" x14ac:dyDescent="0.15">
      <c r="A14745" s="619" t="s">
        <v>1122</v>
      </c>
      <c r="B14745" s="618">
        <v>2013</v>
      </c>
      <c r="C14745" s="619" t="s">
        <v>424</v>
      </c>
    </row>
    <row r="14746" spans="1:3" x14ac:dyDescent="0.15">
      <c r="A14746" s="619" t="s">
        <v>1122</v>
      </c>
      <c r="B14746" s="618">
        <v>2013</v>
      </c>
      <c r="C14746" s="619" t="s">
        <v>1109</v>
      </c>
    </row>
    <row r="14747" spans="1:3" x14ac:dyDescent="0.15">
      <c r="A14747" s="619" t="s">
        <v>1122</v>
      </c>
      <c r="B14747" s="618">
        <v>2013</v>
      </c>
      <c r="C14747" s="619" t="s">
        <v>424</v>
      </c>
    </row>
    <row r="14748" spans="1:3" x14ac:dyDescent="0.15">
      <c r="A14748" s="619" t="s">
        <v>1122</v>
      </c>
      <c r="B14748" s="618">
        <v>2013</v>
      </c>
      <c r="C14748" s="619" t="s">
        <v>1102</v>
      </c>
    </row>
    <row r="14749" spans="1:3" x14ac:dyDescent="0.15">
      <c r="A14749" s="619" t="s">
        <v>1122</v>
      </c>
      <c r="B14749" s="618">
        <v>2013</v>
      </c>
      <c r="C14749" s="619" t="s">
        <v>424</v>
      </c>
    </row>
    <row r="14750" spans="1:3" x14ac:dyDescent="0.15">
      <c r="A14750" s="619" t="s">
        <v>1122</v>
      </c>
      <c r="B14750" s="618">
        <v>2013</v>
      </c>
      <c r="C14750" s="619" t="s">
        <v>424</v>
      </c>
    </row>
    <row r="14751" spans="1:3" x14ac:dyDescent="0.15">
      <c r="A14751" s="619" t="s">
        <v>1122</v>
      </c>
      <c r="B14751" s="618">
        <v>2013</v>
      </c>
      <c r="C14751" s="619" t="s">
        <v>424</v>
      </c>
    </row>
    <row r="14752" spans="1:3" x14ac:dyDescent="0.15">
      <c r="A14752" s="619" t="s">
        <v>1122</v>
      </c>
      <c r="B14752" s="618">
        <v>2013</v>
      </c>
      <c r="C14752" s="619" t="s">
        <v>437</v>
      </c>
    </row>
    <row r="14753" spans="1:3" x14ac:dyDescent="0.15">
      <c r="A14753" s="619" t="s">
        <v>1122</v>
      </c>
      <c r="B14753" s="618">
        <v>2013</v>
      </c>
      <c r="C14753" s="619" t="s">
        <v>424</v>
      </c>
    </row>
    <row r="14754" spans="1:3" x14ac:dyDescent="0.15">
      <c r="A14754" s="619" t="s">
        <v>1122</v>
      </c>
      <c r="B14754" s="618">
        <v>2013</v>
      </c>
      <c r="C14754" s="619" t="s">
        <v>424</v>
      </c>
    </row>
    <row r="14755" spans="1:3" x14ac:dyDescent="0.15">
      <c r="A14755" s="619" t="s">
        <v>1122</v>
      </c>
      <c r="B14755" s="618">
        <v>2013</v>
      </c>
      <c r="C14755" s="619" t="s">
        <v>1102</v>
      </c>
    </row>
    <row r="14756" spans="1:3" x14ac:dyDescent="0.15">
      <c r="A14756" s="619" t="s">
        <v>1122</v>
      </c>
      <c r="B14756" s="618">
        <v>2013</v>
      </c>
      <c r="C14756" s="619" t="s">
        <v>1102</v>
      </c>
    </row>
    <row r="14757" spans="1:3" x14ac:dyDescent="0.15">
      <c r="A14757" s="619" t="s">
        <v>1122</v>
      </c>
      <c r="B14757" s="618">
        <v>2013</v>
      </c>
      <c r="C14757" s="619" t="s">
        <v>1102</v>
      </c>
    </row>
    <row r="14758" spans="1:3" x14ac:dyDescent="0.15">
      <c r="A14758" s="619" t="s">
        <v>1122</v>
      </c>
      <c r="B14758" s="618">
        <v>2013</v>
      </c>
      <c r="C14758" s="619" t="s">
        <v>1102</v>
      </c>
    </row>
    <row r="14759" spans="1:3" x14ac:dyDescent="0.15">
      <c r="A14759" s="619" t="s">
        <v>1122</v>
      </c>
      <c r="B14759" s="618">
        <v>2013</v>
      </c>
      <c r="C14759" s="619" t="s">
        <v>424</v>
      </c>
    </row>
    <row r="14760" spans="1:3" x14ac:dyDescent="0.15">
      <c r="A14760" s="619" t="s">
        <v>1122</v>
      </c>
      <c r="B14760" s="618">
        <v>2013</v>
      </c>
      <c r="C14760" s="619" t="s">
        <v>1102</v>
      </c>
    </row>
    <row r="14761" spans="1:3" x14ac:dyDescent="0.15">
      <c r="A14761" s="619" t="s">
        <v>1122</v>
      </c>
      <c r="B14761" s="618">
        <v>2013</v>
      </c>
      <c r="C14761" s="619" t="s">
        <v>424</v>
      </c>
    </row>
    <row r="14762" spans="1:3" x14ac:dyDescent="0.15">
      <c r="A14762" s="619" t="s">
        <v>1122</v>
      </c>
      <c r="B14762" s="618">
        <v>2013</v>
      </c>
      <c r="C14762" s="619" t="s">
        <v>424</v>
      </c>
    </row>
    <row r="14763" spans="1:3" x14ac:dyDescent="0.15">
      <c r="A14763" s="619" t="s">
        <v>1122</v>
      </c>
      <c r="B14763" s="618">
        <v>2013</v>
      </c>
      <c r="C14763" s="619" t="s">
        <v>424</v>
      </c>
    </row>
    <row r="14764" spans="1:3" x14ac:dyDescent="0.15">
      <c r="A14764" s="619" t="s">
        <v>1122</v>
      </c>
      <c r="B14764" s="618">
        <v>2013</v>
      </c>
      <c r="C14764" s="619" t="s">
        <v>1103</v>
      </c>
    </row>
    <row r="14765" spans="1:3" x14ac:dyDescent="0.15">
      <c r="A14765" s="619" t="s">
        <v>1122</v>
      </c>
      <c r="B14765" s="618">
        <v>2013</v>
      </c>
      <c r="C14765" s="619" t="s">
        <v>424</v>
      </c>
    </row>
    <row r="14766" spans="1:3" x14ac:dyDescent="0.15">
      <c r="A14766" s="619" t="s">
        <v>1122</v>
      </c>
      <c r="B14766" s="618">
        <v>2013</v>
      </c>
      <c r="C14766" s="619" t="s">
        <v>1080</v>
      </c>
    </row>
    <row r="14767" spans="1:3" x14ac:dyDescent="0.15">
      <c r="A14767" s="619" t="s">
        <v>1122</v>
      </c>
      <c r="B14767" s="618">
        <v>2013</v>
      </c>
      <c r="C14767" s="619" t="s">
        <v>1109</v>
      </c>
    </row>
    <row r="14768" spans="1:3" x14ac:dyDescent="0.15">
      <c r="A14768" s="619" t="s">
        <v>1122</v>
      </c>
      <c r="B14768" s="618">
        <v>2013</v>
      </c>
      <c r="C14768" s="619" t="s">
        <v>1109</v>
      </c>
    </row>
    <row r="14769" spans="1:3" x14ac:dyDescent="0.15">
      <c r="A14769" s="619" t="s">
        <v>1122</v>
      </c>
      <c r="B14769" s="618">
        <v>2013</v>
      </c>
      <c r="C14769" s="619" t="s">
        <v>424</v>
      </c>
    </row>
    <row r="14770" spans="1:3" x14ac:dyDescent="0.15">
      <c r="A14770" s="619" t="s">
        <v>1122</v>
      </c>
      <c r="B14770" s="618">
        <v>2013</v>
      </c>
      <c r="C14770" s="619" t="s">
        <v>1101</v>
      </c>
    </row>
    <row r="14771" spans="1:3" x14ac:dyDescent="0.15">
      <c r="A14771" s="619" t="s">
        <v>1122</v>
      </c>
      <c r="B14771" s="618">
        <v>2013</v>
      </c>
      <c r="C14771" s="619" t="s">
        <v>424</v>
      </c>
    </row>
    <row r="14772" spans="1:3" x14ac:dyDescent="0.15">
      <c r="A14772" s="619" t="s">
        <v>1122</v>
      </c>
      <c r="B14772" s="618">
        <v>2013</v>
      </c>
      <c r="C14772" s="619" t="s">
        <v>437</v>
      </c>
    </row>
    <row r="14773" spans="1:3" x14ac:dyDescent="0.15">
      <c r="A14773" s="619" t="s">
        <v>1122</v>
      </c>
      <c r="B14773" s="618">
        <v>2013</v>
      </c>
      <c r="C14773" s="619" t="s">
        <v>1113</v>
      </c>
    </row>
    <row r="14774" spans="1:3" x14ac:dyDescent="0.15">
      <c r="A14774" s="619" t="s">
        <v>1122</v>
      </c>
      <c r="B14774" s="618">
        <v>2013</v>
      </c>
      <c r="C14774" s="619" t="s">
        <v>424</v>
      </c>
    </row>
    <row r="14775" spans="1:3" x14ac:dyDescent="0.15">
      <c r="A14775" s="619" t="s">
        <v>1122</v>
      </c>
      <c r="B14775" s="618">
        <v>2013</v>
      </c>
      <c r="C14775" s="619" t="s">
        <v>424</v>
      </c>
    </row>
    <row r="14776" spans="1:3" x14ac:dyDescent="0.15">
      <c r="A14776" s="619" t="s">
        <v>1122</v>
      </c>
      <c r="B14776" s="618">
        <v>2013</v>
      </c>
      <c r="C14776" s="619" t="s">
        <v>1102</v>
      </c>
    </row>
    <row r="14777" spans="1:3" x14ac:dyDescent="0.15">
      <c r="A14777" s="619" t="s">
        <v>1122</v>
      </c>
      <c r="B14777" s="618">
        <v>2013</v>
      </c>
      <c r="C14777" s="619" t="s">
        <v>424</v>
      </c>
    </row>
    <row r="14778" spans="1:3" x14ac:dyDescent="0.15">
      <c r="A14778" s="619" t="s">
        <v>1122</v>
      </c>
      <c r="B14778" s="618">
        <v>2013</v>
      </c>
      <c r="C14778" s="619" t="s">
        <v>424</v>
      </c>
    </row>
    <row r="14779" spans="1:3" x14ac:dyDescent="0.15">
      <c r="A14779" s="619" t="s">
        <v>1122</v>
      </c>
      <c r="B14779" s="618">
        <v>2013</v>
      </c>
      <c r="C14779" s="619" t="s">
        <v>424</v>
      </c>
    </row>
    <row r="14780" spans="1:3" x14ac:dyDescent="0.15">
      <c r="A14780" s="619" t="s">
        <v>1122</v>
      </c>
      <c r="B14780" s="618">
        <v>2013</v>
      </c>
      <c r="C14780" s="619" t="s">
        <v>424</v>
      </c>
    </row>
    <row r="14781" spans="1:3" x14ac:dyDescent="0.15">
      <c r="A14781" s="619" t="s">
        <v>1122</v>
      </c>
      <c r="B14781" s="618">
        <v>2013</v>
      </c>
      <c r="C14781" s="619" t="s">
        <v>1103</v>
      </c>
    </row>
    <row r="14782" spans="1:3" x14ac:dyDescent="0.15">
      <c r="A14782" s="619" t="s">
        <v>1122</v>
      </c>
      <c r="B14782" s="618">
        <v>2013</v>
      </c>
      <c r="C14782" s="619" t="s">
        <v>437</v>
      </c>
    </row>
    <row r="14783" spans="1:3" x14ac:dyDescent="0.15">
      <c r="A14783" s="619" t="s">
        <v>1122</v>
      </c>
      <c r="B14783" s="618">
        <v>2013</v>
      </c>
      <c r="C14783" s="619" t="s">
        <v>424</v>
      </c>
    </row>
    <row r="14784" spans="1:3" x14ac:dyDescent="0.15">
      <c r="A14784" s="619" t="s">
        <v>1122</v>
      </c>
      <c r="B14784" s="618">
        <v>2013</v>
      </c>
      <c r="C14784" s="619" t="s">
        <v>1080</v>
      </c>
    </row>
    <row r="14785" spans="1:3" x14ac:dyDescent="0.15">
      <c r="A14785" s="619" t="s">
        <v>1122</v>
      </c>
      <c r="B14785" s="618">
        <v>2013</v>
      </c>
      <c r="C14785" s="619" t="s">
        <v>424</v>
      </c>
    </row>
    <row r="14786" spans="1:3" x14ac:dyDescent="0.15">
      <c r="A14786" s="619" t="s">
        <v>1122</v>
      </c>
      <c r="B14786" s="618">
        <v>2013</v>
      </c>
      <c r="C14786" s="619" t="s">
        <v>424</v>
      </c>
    </row>
    <row r="14787" spans="1:3" x14ac:dyDescent="0.15">
      <c r="A14787" s="619" t="s">
        <v>1122</v>
      </c>
      <c r="B14787" s="618">
        <v>2013</v>
      </c>
      <c r="C14787" s="619" t="s">
        <v>424</v>
      </c>
    </row>
    <row r="14788" spans="1:3" x14ac:dyDescent="0.15">
      <c r="A14788" s="619" t="s">
        <v>1122</v>
      </c>
      <c r="B14788" s="618">
        <v>2013</v>
      </c>
      <c r="C14788" s="619" t="s">
        <v>1107</v>
      </c>
    </row>
    <row r="14789" spans="1:3" x14ac:dyDescent="0.15">
      <c r="A14789" s="619" t="s">
        <v>1122</v>
      </c>
      <c r="B14789" s="618">
        <v>2013</v>
      </c>
      <c r="C14789" s="619" t="s">
        <v>424</v>
      </c>
    </row>
    <row r="14790" spans="1:3" x14ac:dyDescent="0.15">
      <c r="A14790" s="619" t="s">
        <v>1122</v>
      </c>
      <c r="B14790" s="618">
        <v>2013</v>
      </c>
      <c r="C14790" s="619" t="s">
        <v>1102</v>
      </c>
    </row>
    <row r="14791" spans="1:3" x14ac:dyDescent="0.15">
      <c r="A14791" s="619" t="s">
        <v>1122</v>
      </c>
      <c r="B14791" s="618">
        <v>2013</v>
      </c>
      <c r="C14791" s="619" t="s">
        <v>424</v>
      </c>
    </row>
    <row r="14792" spans="1:3" x14ac:dyDescent="0.15">
      <c r="A14792" s="619" t="s">
        <v>1122</v>
      </c>
      <c r="B14792" s="618">
        <v>2013</v>
      </c>
      <c r="C14792" s="619" t="s">
        <v>424</v>
      </c>
    </row>
    <row r="14793" spans="1:3" x14ac:dyDescent="0.15">
      <c r="A14793" s="619" t="s">
        <v>1122</v>
      </c>
      <c r="B14793" s="618">
        <v>2013</v>
      </c>
      <c r="C14793" s="619" t="s">
        <v>424</v>
      </c>
    </row>
    <row r="14794" spans="1:3" x14ac:dyDescent="0.15">
      <c r="A14794" s="619" t="s">
        <v>1122</v>
      </c>
      <c r="B14794" s="618">
        <v>2013</v>
      </c>
      <c r="C14794" s="619" t="s">
        <v>424</v>
      </c>
    </row>
    <row r="14795" spans="1:3" x14ac:dyDescent="0.15">
      <c r="A14795" s="619" t="s">
        <v>1122</v>
      </c>
      <c r="B14795" s="618">
        <v>2013</v>
      </c>
      <c r="C14795" s="619" t="s">
        <v>1102</v>
      </c>
    </row>
    <row r="14796" spans="1:3" x14ac:dyDescent="0.15">
      <c r="A14796" s="619" t="s">
        <v>1122</v>
      </c>
      <c r="B14796" s="618">
        <v>2013</v>
      </c>
      <c r="C14796" s="619" t="s">
        <v>1102</v>
      </c>
    </row>
    <row r="14797" spans="1:3" x14ac:dyDescent="0.15">
      <c r="A14797" s="619" t="s">
        <v>1122</v>
      </c>
      <c r="B14797" s="618">
        <v>2013</v>
      </c>
      <c r="C14797" s="619" t="s">
        <v>424</v>
      </c>
    </row>
    <row r="14798" spans="1:3" x14ac:dyDescent="0.15">
      <c r="A14798" s="619" t="s">
        <v>1122</v>
      </c>
      <c r="B14798" s="618">
        <v>2013</v>
      </c>
      <c r="C14798" s="619" t="s">
        <v>424</v>
      </c>
    </row>
    <row r="14799" spans="1:3" x14ac:dyDescent="0.15">
      <c r="A14799" s="619" t="s">
        <v>1122</v>
      </c>
      <c r="B14799" s="618">
        <v>2013</v>
      </c>
      <c r="C14799" s="619" t="s">
        <v>424</v>
      </c>
    </row>
    <row r="14800" spans="1:3" x14ac:dyDescent="0.15">
      <c r="A14800" s="619" t="s">
        <v>1122</v>
      </c>
      <c r="B14800" s="618">
        <v>2013</v>
      </c>
      <c r="C14800" s="619" t="s">
        <v>424</v>
      </c>
    </row>
    <row r="14801" spans="1:3" x14ac:dyDescent="0.15">
      <c r="A14801" s="619" t="s">
        <v>1122</v>
      </c>
      <c r="B14801" s="618">
        <v>2013</v>
      </c>
      <c r="C14801" s="619" t="s">
        <v>424</v>
      </c>
    </row>
    <row r="14802" spans="1:3" x14ac:dyDescent="0.15">
      <c r="A14802" s="619" t="s">
        <v>1122</v>
      </c>
      <c r="B14802" s="618">
        <v>2013</v>
      </c>
      <c r="C14802" s="619" t="s">
        <v>424</v>
      </c>
    </row>
    <row r="14803" spans="1:3" x14ac:dyDescent="0.15">
      <c r="A14803" s="619" t="s">
        <v>1122</v>
      </c>
      <c r="B14803" s="618">
        <v>2013</v>
      </c>
      <c r="C14803" s="619" t="s">
        <v>424</v>
      </c>
    </row>
    <row r="14804" spans="1:3" x14ac:dyDescent="0.15">
      <c r="A14804" s="619" t="s">
        <v>1122</v>
      </c>
      <c r="B14804" s="618">
        <v>2013</v>
      </c>
      <c r="C14804" s="619" t="s">
        <v>424</v>
      </c>
    </row>
    <row r="14805" spans="1:3" x14ac:dyDescent="0.15">
      <c r="A14805" s="619" t="s">
        <v>1122</v>
      </c>
      <c r="B14805" s="618">
        <v>2013</v>
      </c>
      <c r="C14805" s="619" t="s">
        <v>424</v>
      </c>
    </row>
    <row r="14806" spans="1:3" x14ac:dyDescent="0.15">
      <c r="A14806" s="619" t="s">
        <v>1122</v>
      </c>
      <c r="B14806" s="618">
        <v>2013</v>
      </c>
      <c r="C14806" s="619" t="s">
        <v>424</v>
      </c>
    </row>
    <row r="14807" spans="1:3" x14ac:dyDescent="0.15">
      <c r="A14807" s="619" t="s">
        <v>1122</v>
      </c>
      <c r="B14807" s="618">
        <v>2013</v>
      </c>
      <c r="C14807" s="619" t="s">
        <v>437</v>
      </c>
    </row>
    <row r="14808" spans="1:3" x14ac:dyDescent="0.15">
      <c r="A14808" s="619" t="s">
        <v>1122</v>
      </c>
      <c r="B14808" s="618">
        <v>2013</v>
      </c>
      <c r="C14808" s="619" t="s">
        <v>1102</v>
      </c>
    </row>
    <row r="14809" spans="1:3" x14ac:dyDescent="0.15">
      <c r="A14809" s="619" t="s">
        <v>1122</v>
      </c>
      <c r="B14809" s="618">
        <v>2013</v>
      </c>
      <c r="C14809" s="619" t="s">
        <v>1080</v>
      </c>
    </row>
    <row r="14810" spans="1:3" x14ac:dyDescent="0.15">
      <c r="A14810" s="619" t="s">
        <v>1122</v>
      </c>
      <c r="B14810" s="618">
        <v>2013</v>
      </c>
      <c r="C14810" s="619" t="s">
        <v>424</v>
      </c>
    </row>
    <row r="14811" spans="1:3" x14ac:dyDescent="0.15">
      <c r="A14811" s="619" t="s">
        <v>1122</v>
      </c>
      <c r="B14811" s="618">
        <v>2013</v>
      </c>
      <c r="C14811" s="619" t="s">
        <v>1103</v>
      </c>
    </row>
    <row r="14812" spans="1:3" x14ac:dyDescent="0.15">
      <c r="A14812" s="619" t="s">
        <v>1122</v>
      </c>
      <c r="B14812" s="618">
        <v>2013</v>
      </c>
      <c r="C14812" s="619" t="s">
        <v>1080</v>
      </c>
    </row>
    <row r="14813" spans="1:3" x14ac:dyDescent="0.15">
      <c r="A14813" s="619" t="s">
        <v>1122</v>
      </c>
      <c r="B14813" s="618">
        <v>2013</v>
      </c>
      <c r="C14813" s="619" t="s">
        <v>437</v>
      </c>
    </row>
    <row r="14814" spans="1:3" x14ac:dyDescent="0.15">
      <c r="A14814" s="619" t="s">
        <v>1122</v>
      </c>
      <c r="B14814" s="618">
        <v>2013</v>
      </c>
      <c r="C14814" s="619" t="s">
        <v>424</v>
      </c>
    </row>
    <row r="14815" spans="1:3" x14ac:dyDescent="0.15">
      <c r="A14815" s="619" t="s">
        <v>1122</v>
      </c>
      <c r="B14815" s="618">
        <v>2013</v>
      </c>
      <c r="C14815" s="619" t="s">
        <v>437</v>
      </c>
    </row>
    <row r="14816" spans="1:3" x14ac:dyDescent="0.15">
      <c r="A14816" s="619" t="s">
        <v>1122</v>
      </c>
      <c r="B14816" s="618">
        <v>2013</v>
      </c>
      <c r="C14816" s="619" t="s">
        <v>424</v>
      </c>
    </row>
    <row r="14817" spans="1:3" x14ac:dyDescent="0.15">
      <c r="A14817" s="619" t="s">
        <v>1122</v>
      </c>
      <c r="B14817" s="618">
        <v>2013</v>
      </c>
      <c r="C14817" s="619" t="s">
        <v>437</v>
      </c>
    </row>
    <row r="14818" spans="1:3" x14ac:dyDescent="0.15">
      <c r="A14818" s="619" t="s">
        <v>1122</v>
      </c>
      <c r="B14818" s="618">
        <v>2013</v>
      </c>
      <c r="C14818" s="619" t="s">
        <v>424</v>
      </c>
    </row>
    <row r="14819" spans="1:3" x14ac:dyDescent="0.15">
      <c r="A14819" s="619" t="s">
        <v>1122</v>
      </c>
      <c r="B14819" s="618">
        <v>2013</v>
      </c>
      <c r="C14819" s="619" t="s">
        <v>1080</v>
      </c>
    </row>
    <row r="14820" spans="1:3" x14ac:dyDescent="0.15">
      <c r="A14820" s="619" t="s">
        <v>1122</v>
      </c>
      <c r="B14820" s="618">
        <v>2013</v>
      </c>
      <c r="C14820" s="619" t="s">
        <v>437</v>
      </c>
    </row>
    <row r="14821" spans="1:3" x14ac:dyDescent="0.15">
      <c r="A14821" s="619" t="s">
        <v>1122</v>
      </c>
      <c r="B14821" s="618">
        <v>2013</v>
      </c>
      <c r="C14821" s="619" t="s">
        <v>437</v>
      </c>
    </row>
    <row r="14822" spans="1:3" x14ac:dyDescent="0.15">
      <c r="A14822" s="619" t="s">
        <v>1122</v>
      </c>
      <c r="B14822" s="618">
        <v>2013</v>
      </c>
      <c r="C14822" s="619" t="s">
        <v>424</v>
      </c>
    </row>
    <row r="14823" spans="1:3" x14ac:dyDescent="0.15">
      <c r="A14823" s="619" t="s">
        <v>1122</v>
      </c>
      <c r="B14823" s="618">
        <v>2013</v>
      </c>
      <c r="C14823" s="619" t="s">
        <v>1080</v>
      </c>
    </row>
    <row r="14824" spans="1:3" x14ac:dyDescent="0.15">
      <c r="A14824" s="619" t="s">
        <v>1122</v>
      </c>
      <c r="B14824" s="618">
        <v>2013</v>
      </c>
      <c r="C14824" s="619" t="s">
        <v>437</v>
      </c>
    </row>
    <row r="14825" spans="1:3" x14ac:dyDescent="0.15">
      <c r="A14825" s="619" t="s">
        <v>1122</v>
      </c>
      <c r="B14825" s="618">
        <v>2013</v>
      </c>
      <c r="C14825" s="619" t="s">
        <v>1080</v>
      </c>
    </row>
    <row r="14826" spans="1:3" x14ac:dyDescent="0.15">
      <c r="A14826" s="619" t="s">
        <v>1122</v>
      </c>
      <c r="B14826" s="618">
        <v>2013</v>
      </c>
      <c r="C14826" s="619" t="s">
        <v>1103</v>
      </c>
    </row>
    <row r="14827" spans="1:3" x14ac:dyDescent="0.15">
      <c r="A14827" s="619" t="s">
        <v>1122</v>
      </c>
      <c r="B14827" s="618">
        <v>2013</v>
      </c>
      <c r="C14827" s="619" t="s">
        <v>437</v>
      </c>
    </row>
    <row r="14828" spans="1:3" x14ac:dyDescent="0.15">
      <c r="A14828" s="619" t="s">
        <v>1122</v>
      </c>
      <c r="B14828" s="618">
        <v>2013</v>
      </c>
      <c r="C14828" s="619" t="s">
        <v>1102</v>
      </c>
    </row>
    <row r="14829" spans="1:3" x14ac:dyDescent="0.15">
      <c r="A14829" s="619" t="s">
        <v>1122</v>
      </c>
      <c r="B14829" s="618">
        <v>2013</v>
      </c>
      <c r="C14829" s="619" t="s">
        <v>424</v>
      </c>
    </row>
    <row r="14830" spans="1:3" x14ac:dyDescent="0.15">
      <c r="A14830" s="619" t="s">
        <v>1122</v>
      </c>
      <c r="B14830" s="618">
        <v>2013</v>
      </c>
      <c r="C14830" s="619" t="s">
        <v>424</v>
      </c>
    </row>
    <row r="14831" spans="1:3" x14ac:dyDescent="0.15">
      <c r="A14831" s="619" t="s">
        <v>1122</v>
      </c>
      <c r="B14831" s="618">
        <v>2013</v>
      </c>
      <c r="C14831" s="619" t="s">
        <v>437</v>
      </c>
    </row>
    <row r="14832" spans="1:3" x14ac:dyDescent="0.15">
      <c r="A14832" s="619" t="s">
        <v>1122</v>
      </c>
      <c r="B14832" s="618">
        <v>2013</v>
      </c>
      <c r="C14832" s="619" t="s">
        <v>437</v>
      </c>
    </row>
    <row r="14833" spans="1:3" x14ac:dyDescent="0.15">
      <c r="A14833" s="619" t="s">
        <v>1122</v>
      </c>
      <c r="B14833" s="618">
        <v>2013</v>
      </c>
      <c r="C14833" s="619" t="s">
        <v>1080</v>
      </c>
    </row>
    <row r="14834" spans="1:3" x14ac:dyDescent="0.15">
      <c r="A14834" s="619" t="s">
        <v>1122</v>
      </c>
      <c r="B14834" s="618">
        <v>2013</v>
      </c>
      <c r="C14834" s="619" t="s">
        <v>424</v>
      </c>
    </row>
    <row r="14835" spans="1:3" x14ac:dyDescent="0.15">
      <c r="A14835" s="619" t="s">
        <v>1122</v>
      </c>
      <c r="B14835" s="618">
        <v>2013</v>
      </c>
      <c r="C14835" s="619" t="s">
        <v>1103</v>
      </c>
    </row>
    <row r="14836" spans="1:3" x14ac:dyDescent="0.15">
      <c r="A14836" s="619" t="s">
        <v>1122</v>
      </c>
      <c r="B14836" s="618">
        <v>2013</v>
      </c>
      <c r="C14836" s="619" t="s">
        <v>437</v>
      </c>
    </row>
    <row r="14837" spans="1:3" x14ac:dyDescent="0.15">
      <c r="A14837" s="619" t="s">
        <v>1122</v>
      </c>
      <c r="B14837" s="618">
        <v>2013</v>
      </c>
      <c r="C14837" s="619" t="s">
        <v>437</v>
      </c>
    </row>
    <row r="14838" spans="1:3" x14ac:dyDescent="0.15">
      <c r="A14838" s="619" t="s">
        <v>1122</v>
      </c>
      <c r="B14838" s="618">
        <v>2013</v>
      </c>
      <c r="C14838" s="619" t="s">
        <v>1103</v>
      </c>
    </row>
    <row r="14839" spans="1:3" x14ac:dyDescent="0.15">
      <c r="A14839" s="619" t="s">
        <v>1122</v>
      </c>
      <c r="B14839" s="618">
        <v>2013</v>
      </c>
      <c r="C14839" s="619" t="s">
        <v>1080</v>
      </c>
    </row>
    <row r="14840" spans="1:3" x14ac:dyDescent="0.15">
      <c r="A14840" s="619" t="s">
        <v>1122</v>
      </c>
      <c r="B14840" s="618">
        <v>2013</v>
      </c>
      <c r="C14840" s="619" t="s">
        <v>1080</v>
      </c>
    </row>
    <row r="14841" spans="1:3" x14ac:dyDescent="0.15">
      <c r="A14841" s="619" t="s">
        <v>1122</v>
      </c>
      <c r="B14841" s="618">
        <v>2013</v>
      </c>
      <c r="C14841" s="619" t="s">
        <v>1105</v>
      </c>
    </row>
    <row r="14842" spans="1:3" x14ac:dyDescent="0.15">
      <c r="A14842" s="619" t="s">
        <v>1122</v>
      </c>
      <c r="B14842" s="618">
        <v>2013</v>
      </c>
      <c r="C14842" s="619" t="s">
        <v>1103</v>
      </c>
    </row>
    <row r="14843" spans="1:3" x14ac:dyDescent="0.15">
      <c r="A14843" s="619" t="s">
        <v>1122</v>
      </c>
      <c r="B14843" s="618">
        <v>2013</v>
      </c>
      <c r="C14843" s="619" t="s">
        <v>424</v>
      </c>
    </row>
    <row r="14844" spans="1:3" x14ac:dyDescent="0.15">
      <c r="A14844" s="619" t="s">
        <v>1122</v>
      </c>
      <c r="B14844" s="618">
        <v>2013</v>
      </c>
      <c r="C14844" s="619" t="s">
        <v>1103</v>
      </c>
    </row>
    <row r="14845" spans="1:3" x14ac:dyDescent="0.15">
      <c r="A14845" s="619" t="s">
        <v>1122</v>
      </c>
      <c r="B14845" s="618">
        <v>2013</v>
      </c>
      <c r="C14845" s="619" t="s">
        <v>437</v>
      </c>
    </row>
    <row r="14846" spans="1:3" x14ac:dyDescent="0.15">
      <c r="A14846" s="619" t="s">
        <v>1122</v>
      </c>
      <c r="B14846" s="618">
        <v>2013</v>
      </c>
      <c r="C14846" s="619" t="s">
        <v>437</v>
      </c>
    </row>
    <row r="14847" spans="1:3" x14ac:dyDescent="0.15">
      <c r="A14847" s="619" t="s">
        <v>1122</v>
      </c>
      <c r="B14847" s="618">
        <v>2013</v>
      </c>
      <c r="C14847" s="619" t="s">
        <v>424</v>
      </c>
    </row>
    <row r="14848" spans="1:3" x14ac:dyDescent="0.15">
      <c r="A14848" s="619" t="s">
        <v>1122</v>
      </c>
      <c r="B14848" s="618">
        <v>2013</v>
      </c>
      <c r="C14848" s="619" t="s">
        <v>424</v>
      </c>
    </row>
    <row r="14849" spans="1:3" x14ac:dyDescent="0.15">
      <c r="A14849" s="619" t="s">
        <v>1122</v>
      </c>
      <c r="B14849" s="618">
        <v>2013</v>
      </c>
      <c r="C14849" s="619" t="s">
        <v>437</v>
      </c>
    </row>
    <row r="14850" spans="1:3" x14ac:dyDescent="0.15">
      <c r="A14850" s="619" t="s">
        <v>1122</v>
      </c>
      <c r="B14850" s="618">
        <v>2013</v>
      </c>
      <c r="C14850" s="619" t="s">
        <v>437</v>
      </c>
    </row>
    <row r="14851" spans="1:3" x14ac:dyDescent="0.15">
      <c r="A14851" s="619" t="s">
        <v>1122</v>
      </c>
      <c r="B14851" s="618">
        <v>2013</v>
      </c>
      <c r="C14851" s="619" t="s">
        <v>1103</v>
      </c>
    </row>
    <row r="14852" spans="1:3" x14ac:dyDescent="0.15">
      <c r="A14852" s="619" t="s">
        <v>1122</v>
      </c>
      <c r="B14852" s="618">
        <v>2013</v>
      </c>
      <c r="C14852" s="619" t="s">
        <v>1104</v>
      </c>
    </row>
    <row r="14853" spans="1:3" x14ac:dyDescent="0.15">
      <c r="A14853" s="619" t="s">
        <v>1122</v>
      </c>
      <c r="B14853" s="618">
        <v>2013</v>
      </c>
      <c r="C14853" s="619" t="s">
        <v>1102</v>
      </c>
    </row>
    <row r="14854" spans="1:3" x14ac:dyDescent="0.15">
      <c r="A14854" s="619" t="s">
        <v>1122</v>
      </c>
      <c r="B14854" s="618">
        <v>2013</v>
      </c>
      <c r="C14854" s="619" t="s">
        <v>424</v>
      </c>
    </row>
    <row r="14855" spans="1:3" x14ac:dyDescent="0.15">
      <c r="A14855" s="619" t="s">
        <v>1122</v>
      </c>
      <c r="B14855" s="618">
        <v>2013</v>
      </c>
      <c r="C14855" s="619" t="s">
        <v>1104</v>
      </c>
    </row>
    <row r="14856" spans="1:3" x14ac:dyDescent="0.15">
      <c r="A14856" s="619" t="s">
        <v>1122</v>
      </c>
      <c r="B14856" s="618">
        <v>2013</v>
      </c>
      <c r="C14856" s="619" t="s">
        <v>1109</v>
      </c>
    </row>
    <row r="14857" spans="1:3" x14ac:dyDescent="0.15">
      <c r="A14857" s="619" t="s">
        <v>1122</v>
      </c>
      <c r="B14857" s="618">
        <v>2013</v>
      </c>
      <c r="C14857" s="619" t="s">
        <v>437</v>
      </c>
    </row>
    <row r="14858" spans="1:3" x14ac:dyDescent="0.15">
      <c r="A14858" s="619" t="s">
        <v>1122</v>
      </c>
      <c r="B14858" s="618">
        <v>2013</v>
      </c>
      <c r="C14858" s="619" t="s">
        <v>1103</v>
      </c>
    </row>
    <row r="14859" spans="1:3" x14ac:dyDescent="0.15">
      <c r="A14859" s="619" t="s">
        <v>1122</v>
      </c>
      <c r="B14859" s="618">
        <v>2013</v>
      </c>
      <c r="C14859" s="619" t="s">
        <v>424</v>
      </c>
    </row>
    <row r="14860" spans="1:3" x14ac:dyDescent="0.15">
      <c r="A14860" s="619" t="s">
        <v>1122</v>
      </c>
      <c r="B14860" s="618">
        <v>2013</v>
      </c>
      <c r="C14860" s="619" t="s">
        <v>1102</v>
      </c>
    </row>
    <row r="14861" spans="1:3" x14ac:dyDescent="0.15">
      <c r="A14861" s="619" t="s">
        <v>1122</v>
      </c>
      <c r="B14861" s="618">
        <v>2013</v>
      </c>
      <c r="C14861" s="619" t="s">
        <v>1103</v>
      </c>
    </row>
    <row r="14862" spans="1:3" x14ac:dyDescent="0.15">
      <c r="A14862" s="619" t="s">
        <v>1122</v>
      </c>
      <c r="B14862" s="618">
        <v>2013</v>
      </c>
      <c r="C14862" s="619" t="s">
        <v>437</v>
      </c>
    </row>
    <row r="14863" spans="1:3" x14ac:dyDescent="0.15">
      <c r="A14863" s="619" t="s">
        <v>1122</v>
      </c>
      <c r="B14863" s="618">
        <v>2013</v>
      </c>
      <c r="C14863" s="619" t="s">
        <v>424</v>
      </c>
    </row>
    <row r="14864" spans="1:3" x14ac:dyDescent="0.15">
      <c r="A14864" s="619" t="s">
        <v>1122</v>
      </c>
      <c r="B14864" s="618">
        <v>2013</v>
      </c>
      <c r="C14864" s="619" t="s">
        <v>424</v>
      </c>
    </row>
    <row r="14865" spans="1:3" x14ac:dyDescent="0.15">
      <c r="A14865" s="619" t="s">
        <v>1122</v>
      </c>
      <c r="B14865" s="618">
        <v>2013</v>
      </c>
      <c r="C14865" s="619" t="s">
        <v>1103</v>
      </c>
    </row>
    <row r="14866" spans="1:3" x14ac:dyDescent="0.15">
      <c r="A14866" s="619" t="s">
        <v>1122</v>
      </c>
      <c r="B14866" s="618">
        <v>2013</v>
      </c>
      <c r="C14866" s="619" t="s">
        <v>1103</v>
      </c>
    </row>
    <row r="14867" spans="1:3" x14ac:dyDescent="0.15">
      <c r="A14867" s="619" t="s">
        <v>1122</v>
      </c>
      <c r="B14867" s="618">
        <v>2013</v>
      </c>
      <c r="C14867" s="619" t="s">
        <v>424</v>
      </c>
    </row>
    <row r="14868" spans="1:3" x14ac:dyDescent="0.15">
      <c r="A14868" s="619" t="s">
        <v>1122</v>
      </c>
      <c r="B14868" s="618">
        <v>2013</v>
      </c>
      <c r="C14868" s="619" t="s">
        <v>1103</v>
      </c>
    </row>
    <row r="14869" spans="1:3" x14ac:dyDescent="0.15">
      <c r="A14869" s="619" t="s">
        <v>1122</v>
      </c>
      <c r="B14869" s="618">
        <v>2013</v>
      </c>
      <c r="C14869" s="619" t="s">
        <v>1103</v>
      </c>
    </row>
    <row r="14870" spans="1:3" x14ac:dyDescent="0.15">
      <c r="A14870" s="619" t="s">
        <v>1122</v>
      </c>
      <c r="B14870" s="618">
        <v>2013</v>
      </c>
      <c r="C14870" s="619" t="s">
        <v>1103</v>
      </c>
    </row>
    <row r="14871" spans="1:3" x14ac:dyDescent="0.15">
      <c r="A14871" s="619" t="s">
        <v>1122</v>
      </c>
      <c r="B14871" s="618">
        <v>2013</v>
      </c>
      <c r="C14871" s="619" t="s">
        <v>437</v>
      </c>
    </row>
    <row r="14872" spans="1:3" x14ac:dyDescent="0.15">
      <c r="A14872" s="619" t="s">
        <v>1122</v>
      </c>
      <c r="B14872" s="618">
        <v>2013</v>
      </c>
      <c r="C14872" s="619" t="s">
        <v>1105</v>
      </c>
    </row>
    <row r="14873" spans="1:3" x14ac:dyDescent="0.15">
      <c r="A14873" s="619" t="s">
        <v>1122</v>
      </c>
      <c r="B14873" s="618">
        <v>2013</v>
      </c>
      <c r="C14873" s="619" t="s">
        <v>1103</v>
      </c>
    </row>
    <row r="14874" spans="1:3" x14ac:dyDescent="0.15">
      <c r="A14874" s="619" t="s">
        <v>1122</v>
      </c>
      <c r="B14874" s="618">
        <v>2013</v>
      </c>
      <c r="C14874" s="619" t="s">
        <v>1102</v>
      </c>
    </row>
    <row r="14875" spans="1:3" x14ac:dyDescent="0.15">
      <c r="A14875" s="619" t="s">
        <v>1122</v>
      </c>
      <c r="B14875" s="618">
        <v>2013</v>
      </c>
      <c r="C14875" s="619" t="s">
        <v>1102</v>
      </c>
    </row>
    <row r="14876" spans="1:3" x14ac:dyDescent="0.15">
      <c r="A14876" s="619" t="s">
        <v>1122</v>
      </c>
      <c r="B14876" s="618">
        <v>2013</v>
      </c>
      <c r="C14876" s="619" t="s">
        <v>1104</v>
      </c>
    </row>
    <row r="14877" spans="1:3" x14ac:dyDescent="0.15">
      <c r="A14877" s="619" t="s">
        <v>1122</v>
      </c>
      <c r="B14877" s="618">
        <v>2013</v>
      </c>
      <c r="C14877" s="619" t="s">
        <v>1102</v>
      </c>
    </row>
    <row r="14878" spans="1:3" x14ac:dyDescent="0.15">
      <c r="A14878" s="619" t="s">
        <v>1122</v>
      </c>
      <c r="B14878" s="618">
        <v>2013</v>
      </c>
      <c r="C14878" s="619" t="s">
        <v>424</v>
      </c>
    </row>
    <row r="14879" spans="1:3" x14ac:dyDescent="0.15">
      <c r="A14879" s="619" t="s">
        <v>1122</v>
      </c>
      <c r="B14879" s="618">
        <v>2013</v>
      </c>
      <c r="C14879" s="619" t="s">
        <v>1102</v>
      </c>
    </row>
    <row r="14880" spans="1:3" x14ac:dyDescent="0.15">
      <c r="A14880" s="619" t="s">
        <v>1122</v>
      </c>
      <c r="B14880" s="618">
        <v>2013</v>
      </c>
      <c r="C14880" s="619" t="s">
        <v>424</v>
      </c>
    </row>
    <row r="14881" spans="1:3" x14ac:dyDescent="0.15">
      <c r="A14881" s="619" t="s">
        <v>1122</v>
      </c>
      <c r="B14881" s="618">
        <v>2013</v>
      </c>
      <c r="C14881" s="619" t="s">
        <v>1080</v>
      </c>
    </row>
    <row r="14882" spans="1:3" x14ac:dyDescent="0.15">
      <c r="A14882" s="619" t="s">
        <v>1122</v>
      </c>
      <c r="B14882" s="618">
        <v>2013</v>
      </c>
      <c r="C14882" s="619" t="s">
        <v>1102</v>
      </c>
    </row>
    <row r="14883" spans="1:3" x14ac:dyDescent="0.15">
      <c r="A14883" s="619" t="s">
        <v>1122</v>
      </c>
      <c r="B14883" s="618">
        <v>2013</v>
      </c>
      <c r="C14883" s="619" t="s">
        <v>424</v>
      </c>
    </row>
    <row r="14884" spans="1:3" x14ac:dyDescent="0.15">
      <c r="A14884" s="619" t="s">
        <v>1122</v>
      </c>
      <c r="B14884" s="618">
        <v>2013</v>
      </c>
      <c r="C14884" s="619" t="s">
        <v>424</v>
      </c>
    </row>
    <row r="14885" spans="1:3" x14ac:dyDescent="0.15">
      <c r="A14885" s="618" t="s">
        <v>1122</v>
      </c>
      <c r="B14885" s="618">
        <v>2013</v>
      </c>
      <c r="C14885" s="619" t="s">
        <v>1102</v>
      </c>
    </row>
    <row r="14886" spans="1:3" x14ac:dyDescent="0.15">
      <c r="A14886" s="619" t="s">
        <v>1122</v>
      </c>
      <c r="B14886" s="618">
        <v>2013</v>
      </c>
      <c r="C14886" s="619" t="s">
        <v>1102</v>
      </c>
    </row>
    <row r="14887" spans="1:3" x14ac:dyDescent="0.15">
      <c r="A14887" s="618" t="s">
        <v>1122</v>
      </c>
      <c r="B14887" s="618">
        <v>2013</v>
      </c>
      <c r="C14887" s="619" t="s">
        <v>424</v>
      </c>
    </row>
    <row r="14888" spans="1:3" x14ac:dyDescent="0.15">
      <c r="A14888" s="618" t="s">
        <v>1122</v>
      </c>
      <c r="B14888" s="618">
        <v>2013</v>
      </c>
      <c r="C14888" s="619" t="s">
        <v>1080</v>
      </c>
    </row>
    <row r="14889" spans="1:3" x14ac:dyDescent="0.15">
      <c r="A14889" s="618" t="s">
        <v>1122</v>
      </c>
      <c r="B14889" s="618">
        <v>2013</v>
      </c>
      <c r="C14889" s="619" t="s">
        <v>424</v>
      </c>
    </row>
    <row r="14890" spans="1:3" x14ac:dyDescent="0.15">
      <c r="A14890" s="618" t="s">
        <v>1122</v>
      </c>
      <c r="B14890" s="618">
        <v>2013</v>
      </c>
      <c r="C14890" s="619" t="s">
        <v>1080</v>
      </c>
    </row>
    <row r="14891" spans="1:3" x14ac:dyDescent="0.15">
      <c r="A14891" s="618" t="s">
        <v>1122</v>
      </c>
      <c r="B14891" s="618">
        <v>2013</v>
      </c>
      <c r="C14891" s="619" t="s">
        <v>1104</v>
      </c>
    </row>
    <row r="14892" spans="1:3" x14ac:dyDescent="0.15">
      <c r="A14892" s="618" t="s">
        <v>1122</v>
      </c>
      <c r="B14892" s="618">
        <v>2013</v>
      </c>
      <c r="C14892" s="619" t="s">
        <v>424</v>
      </c>
    </row>
    <row r="14893" spans="1:3" x14ac:dyDescent="0.15">
      <c r="A14893" s="618" t="s">
        <v>1122</v>
      </c>
      <c r="B14893" s="618">
        <v>2013</v>
      </c>
      <c r="C14893" s="619" t="s">
        <v>1102</v>
      </c>
    </row>
    <row r="14894" spans="1:3" x14ac:dyDescent="0.15">
      <c r="A14894" s="618" t="s">
        <v>1122</v>
      </c>
      <c r="B14894" s="618">
        <v>2013</v>
      </c>
      <c r="C14894" s="619" t="s">
        <v>424</v>
      </c>
    </row>
    <row r="14895" spans="1:3" x14ac:dyDescent="0.15">
      <c r="A14895" s="618" t="s">
        <v>1122</v>
      </c>
      <c r="B14895" s="618">
        <v>2013</v>
      </c>
      <c r="C14895" s="619" t="s">
        <v>424</v>
      </c>
    </row>
    <row r="14896" spans="1:3" x14ac:dyDescent="0.15">
      <c r="A14896" s="618" t="s">
        <v>1122</v>
      </c>
      <c r="B14896" s="618">
        <v>2013</v>
      </c>
      <c r="C14896" s="619" t="s">
        <v>424</v>
      </c>
    </row>
    <row r="14897" spans="1:3" x14ac:dyDescent="0.15">
      <c r="A14897" s="618" t="s">
        <v>1122</v>
      </c>
      <c r="B14897" s="618">
        <v>2013</v>
      </c>
      <c r="C14897" s="619" t="s">
        <v>437</v>
      </c>
    </row>
    <row r="14898" spans="1:3" x14ac:dyDescent="0.15">
      <c r="A14898" s="618" t="s">
        <v>1122</v>
      </c>
      <c r="B14898" s="618">
        <v>2013</v>
      </c>
      <c r="C14898" s="619" t="s">
        <v>424</v>
      </c>
    </row>
    <row r="14899" spans="1:3" x14ac:dyDescent="0.15">
      <c r="A14899" s="618" t="s">
        <v>1122</v>
      </c>
      <c r="B14899" s="618">
        <v>2013</v>
      </c>
      <c r="C14899" s="619" t="s">
        <v>424</v>
      </c>
    </row>
    <row r="14900" spans="1:3" x14ac:dyDescent="0.15">
      <c r="A14900" s="618" t="s">
        <v>1122</v>
      </c>
      <c r="B14900" s="618">
        <v>2013</v>
      </c>
      <c r="C14900" s="619" t="s">
        <v>424</v>
      </c>
    </row>
    <row r="14901" spans="1:3" x14ac:dyDescent="0.15">
      <c r="A14901" s="618" t="s">
        <v>1122</v>
      </c>
      <c r="B14901" s="618">
        <v>2013</v>
      </c>
      <c r="C14901" s="619" t="s">
        <v>1080</v>
      </c>
    </row>
    <row r="14902" spans="1:3" x14ac:dyDescent="0.15">
      <c r="A14902" s="618" t="s">
        <v>1122</v>
      </c>
      <c r="B14902" s="618">
        <v>2013</v>
      </c>
      <c r="C14902" s="619" t="s">
        <v>1103</v>
      </c>
    </row>
    <row r="14903" spans="1:3" x14ac:dyDescent="0.15">
      <c r="A14903" s="618" t="s">
        <v>1122</v>
      </c>
      <c r="B14903" s="618">
        <v>2013</v>
      </c>
      <c r="C14903" s="619" t="s">
        <v>424</v>
      </c>
    </row>
    <row r="14904" spans="1:3" x14ac:dyDescent="0.15">
      <c r="A14904" s="618" t="s">
        <v>1122</v>
      </c>
      <c r="B14904" s="618">
        <v>2013</v>
      </c>
      <c r="C14904" s="619" t="s">
        <v>1102</v>
      </c>
    </row>
    <row r="14905" spans="1:3" x14ac:dyDescent="0.15">
      <c r="A14905" s="618" t="s">
        <v>1122</v>
      </c>
      <c r="B14905" s="618">
        <v>2013</v>
      </c>
      <c r="C14905" s="619" t="s">
        <v>1103</v>
      </c>
    </row>
    <row r="14906" spans="1:3" x14ac:dyDescent="0.15">
      <c r="A14906" s="618" t="s">
        <v>1122</v>
      </c>
      <c r="B14906" s="618">
        <v>2013</v>
      </c>
      <c r="C14906" s="619" t="s">
        <v>437</v>
      </c>
    </row>
    <row r="14907" spans="1:3" x14ac:dyDescent="0.15">
      <c r="A14907" s="618" t="s">
        <v>1122</v>
      </c>
      <c r="B14907" s="618">
        <v>2013</v>
      </c>
      <c r="C14907" s="619" t="s">
        <v>1102</v>
      </c>
    </row>
    <row r="14908" spans="1:3" x14ac:dyDescent="0.15">
      <c r="A14908" s="618" t="s">
        <v>1122</v>
      </c>
      <c r="B14908" s="618">
        <v>2013</v>
      </c>
      <c r="C14908" s="619" t="s">
        <v>1105</v>
      </c>
    </row>
    <row r="14909" spans="1:3" x14ac:dyDescent="0.15">
      <c r="A14909" s="618" t="s">
        <v>1122</v>
      </c>
      <c r="B14909" s="618">
        <v>2013</v>
      </c>
      <c r="C14909" s="619" t="s">
        <v>437</v>
      </c>
    </row>
    <row r="14910" spans="1:3" x14ac:dyDescent="0.15">
      <c r="A14910" s="618" t="s">
        <v>1122</v>
      </c>
      <c r="B14910" s="618">
        <v>2013</v>
      </c>
      <c r="C14910" s="619" t="s">
        <v>1104</v>
      </c>
    </row>
    <row r="14911" spans="1:3" x14ac:dyDescent="0.15">
      <c r="A14911" s="618" t="s">
        <v>1122</v>
      </c>
      <c r="B14911" s="618">
        <v>2013</v>
      </c>
      <c r="C14911" s="619" t="s">
        <v>1103</v>
      </c>
    </row>
    <row r="14912" spans="1:3" x14ac:dyDescent="0.15">
      <c r="A14912" s="618" t="s">
        <v>1122</v>
      </c>
      <c r="B14912" s="618">
        <v>2013</v>
      </c>
      <c r="C14912" s="619" t="s">
        <v>424</v>
      </c>
    </row>
    <row r="14913" spans="1:3" x14ac:dyDescent="0.15">
      <c r="A14913" s="618" t="s">
        <v>1122</v>
      </c>
      <c r="B14913" s="618">
        <v>2013</v>
      </c>
      <c r="C14913" s="619" t="s">
        <v>1104</v>
      </c>
    </row>
    <row r="14914" spans="1:3" x14ac:dyDescent="0.15">
      <c r="A14914" s="618" t="s">
        <v>1122</v>
      </c>
      <c r="B14914" s="618">
        <v>2013</v>
      </c>
      <c r="C14914" s="619" t="s">
        <v>1109</v>
      </c>
    </row>
    <row r="14915" spans="1:3" x14ac:dyDescent="0.15">
      <c r="A14915" s="618" t="s">
        <v>1122</v>
      </c>
      <c r="B14915" s="618">
        <v>2013</v>
      </c>
      <c r="C14915" s="619" t="s">
        <v>1103</v>
      </c>
    </row>
    <row r="14916" spans="1:3" x14ac:dyDescent="0.15">
      <c r="A14916" s="618" t="s">
        <v>1122</v>
      </c>
      <c r="B14916" s="618">
        <v>2013</v>
      </c>
      <c r="C14916" s="619" t="s">
        <v>424</v>
      </c>
    </row>
    <row r="14917" spans="1:3" x14ac:dyDescent="0.15">
      <c r="A14917" s="618" t="s">
        <v>1122</v>
      </c>
      <c r="B14917" s="618">
        <v>2013</v>
      </c>
      <c r="C14917" s="619" t="s">
        <v>437</v>
      </c>
    </row>
    <row r="14918" spans="1:3" x14ac:dyDescent="0.15">
      <c r="A14918" s="618" t="s">
        <v>1122</v>
      </c>
      <c r="B14918" s="618">
        <v>2013</v>
      </c>
      <c r="C14918" s="619" t="s">
        <v>437</v>
      </c>
    </row>
    <row r="14919" spans="1:3" x14ac:dyDescent="0.15">
      <c r="A14919" s="618" t="s">
        <v>1122</v>
      </c>
      <c r="B14919" s="618">
        <v>2013</v>
      </c>
      <c r="C14919" s="619" t="s">
        <v>424</v>
      </c>
    </row>
    <row r="14920" spans="1:3" x14ac:dyDescent="0.15">
      <c r="A14920" s="618" t="s">
        <v>1122</v>
      </c>
      <c r="B14920" s="618">
        <v>2013</v>
      </c>
      <c r="C14920" s="619" t="s">
        <v>424</v>
      </c>
    </row>
    <row r="14921" spans="1:3" x14ac:dyDescent="0.15">
      <c r="A14921" s="618" t="s">
        <v>1122</v>
      </c>
      <c r="B14921" s="618">
        <v>2013</v>
      </c>
      <c r="C14921" s="619" t="s">
        <v>437</v>
      </c>
    </row>
    <row r="14922" spans="1:3" x14ac:dyDescent="0.15">
      <c r="A14922" s="618" t="s">
        <v>1122</v>
      </c>
      <c r="B14922" s="618">
        <v>2013</v>
      </c>
      <c r="C14922" s="619" t="s">
        <v>424</v>
      </c>
    </row>
    <row r="14923" spans="1:3" x14ac:dyDescent="0.15">
      <c r="A14923" s="618" t="s">
        <v>1122</v>
      </c>
      <c r="B14923" s="618">
        <v>2013</v>
      </c>
      <c r="C14923" s="619" t="s">
        <v>437</v>
      </c>
    </row>
    <row r="14924" spans="1:3" x14ac:dyDescent="0.15">
      <c r="A14924" s="618" t="s">
        <v>1122</v>
      </c>
      <c r="B14924" s="618">
        <v>2013</v>
      </c>
      <c r="C14924" s="619" t="s">
        <v>424</v>
      </c>
    </row>
    <row r="14925" spans="1:3" x14ac:dyDescent="0.15">
      <c r="A14925" s="618" t="s">
        <v>1122</v>
      </c>
      <c r="B14925" s="618">
        <v>2013</v>
      </c>
      <c r="C14925" s="619" t="s">
        <v>1104</v>
      </c>
    </row>
    <row r="14926" spans="1:3" x14ac:dyDescent="0.15">
      <c r="A14926" s="618" t="s">
        <v>1122</v>
      </c>
      <c r="B14926" s="618">
        <v>2013</v>
      </c>
      <c r="C14926" s="619" t="s">
        <v>424</v>
      </c>
    </row>
    <row r="14927" spans="1:3" x14ac:dyDescent="0.15">
      <c r="A14927" s="618" t="s">
        <v>1122</v>
      </c>
      <c r="B14927" s="618">
        <v>2013</v>
      </c>
      <c r="C14927" s="619" t="s">
        <v>424</v>
      </c>
    </row>
    <row r="14928" spans="1:3" x14ac:dyDescent="0.15">
      <c r="A14928" s="618" t="s">
        <v>1122</v>
      </c>
      <c r="B14928" s="618">
        <v>2013</v>
      </c>
      <c r="C14928" s="619" t="s">
        <v>424</v>
      </c>
    </row>
    <row r="14929" spans="1:3" x14ac:dyDescent="0.15">
      <c r="A14929" s="618" t="s">
        <v>1122</v>
      </c>
      <c r="B14929" s="618">
        <v>2013</v>
      </c>
      <c r="C14929" s="619" t="s">
        <v>1104</v>
      </c>
    </row>
    <row r="14930" spans="1:3" x14ac:dyDescent="0.15">
      <c r="A14930" s="618" t="s">
        <v>1122</v>
      </c>
      <c r="B14930" s="618">
        <v>2013</v>
      </c>
      <c r="C14930" s="619" t="s">
        <v>1104</v>
      </c>
    </row>
    <row r="14931" spans="1:3" x14ac:dyDescent="0.15">
      <c r="A14931" s="618" t="s">
        <v>1122</v>
      </c>
      <c r="B14931" s="618">
        <v>2013</v>
      </c>
      <c r="C14931" s="619" t="s">
        <v>1104</v>
      </c>
    </row>
    <row r="14932" spans="1:3" x14ac:dyDescent="0.15">
      <c r="A14932" s="618" t="s">
        <v>1122</v>
      </c>
      <c r="B14932" s="618">
        <v>2013</v>
      </c>
      <c r="C14932" s="619" t="s">
        <v>1102</v>
      </c>
    </row>
    <row r="14933" spans="1:3" x14ac:dyDescent="0.15">
      <c r="A14933" s="618" t="s">
        <v>1122</v>
      </c>
      <c r="B14933" s="618">
        <v>2013</v>
      </c>
      <c r="C14933" s="619" t="s">
        <v>437</v>
      </c>
    </row>
    <row r="14934" spans="1:3" x14ac:dyDescent="0.15">
      <c r="A14934" s="618" t="s">
        <v>1122</v>
      </c>
      <c r="B14934" s="618">
        <v>2013</v>
      </c>
      <c r="C14934" s="619" t="s">
        <v>1104</v>
      </c>
    </row>
    <row r="14935" spans="1:3" x14ac:dyDescent="0.15">
      <c r="A14935" s="618" t="s">
        <v>1122</v>
      </c>
      <c r="B14935" s="618">
        <v>2013</v>
      </c>
      <c r="C14935" s="619" t="s">
        <v>424</v>
      </c>
    </row>
    <row r="14936" spans="1:3" x14ac:dyDescent="0.15">
      <c r="A14936" s="618" t="s">
        <v>1122</v>
      </c>
      <c r="B14936" s="618">
        <v>2013</v>
      </c>
      <c r="C14936" s="619" t="s">
        <v>1104</v>
      </c>
    </row>
    <row r="14937" spans="1:3" x14ac:dyDescent="0.15">
      <c r="A14937" s="618" t="s">
        <v>1122</v>
      </c>
      <c r="B14937" s="618">
        <v>2013</v>
      </c>
      <c r="C14937" s="619" t="s">
        <v>437</v>
      </c>
    </row>
    <row r="14938" spans="1:3" x14ac:dyDescent="0.15">
      <c r="A14938" s="619" t="s">
        <v>1122</v>
      </c>
      <c r="B14938" s="618">
        <v>2013</v>
      </c>
      <c r="C14938" s="619" t="s">
        <v>437</v>
      </c>
    </row>
    <row r="14939" spans="1:3" x14ac:dyDescent="0.15">
      <c r="A14939" s="619" t="s">
        <v>1122</v>
      </c>
      <c r="B14939" s="618">
        <v>2013</v>
      </c>
      <c r="C14939" s="619" t="s">
        <v>1104</v>
      </c>
    </row>
    <row r="14940" spans="1:3" x14ac:dyDescent="0.15">
      <c r="A14940" s="619" t="s">
        <v>1122</v>
      </c>
      <c r="B14940" s="618">
        <v>2013</v>
      </c>
      <c r="C14940" s="619" t="s">
        <v>1104</v>
      </c>
    </row>
    <row r="14941" spans="1:3" x14ac:dyDescent="0.15">
      <c r="A14941" s="619" t="s">
        <v>1122</v>
      </c>
      <c r="B14941" s="618">
        <v>2013</v>
      </c>
      <c r="C14941" s="619" t="s">
        <v>424</v>
      </c>
    </row>
    <row r="14942" spans="1:3" x14ac:dyDescent="0.15">
      <c r="A14942" s="619" t="s">
        <v>1122</v>
      </c>
      <c r="B14942" s="618">
        <v>2013</v>
      </c>
      <c r="C14942" s="619" t="s">
        <v>424</v>
      </c>
    </row>
    <row r="14943" spans="1:3" x14ac:dyDescent="0.15">
      <c r="A14943" s="619" t="s">
        <v>1122</v>
      </c>
      <c r="B14943" s="618">
        <v>2013</v>
      </c>
      <c r="C14943" s="619" t="s">
        <v>437</v>
      </c>
    </row>
    <row r="14944" spans="1:3" x14ac:dyDescent="0.15">
      <c r="A14944" s="619" t="s">
        <v>1122</v>
      </c>
      <c r="B14944" s="618">
        <v>2013</v>
      </c>
      <c r="C14944" s="619" t="s">
        <v>1104</v>
      </c>
    </row>
    <row r="14945" spans="1:3" x14ac:dyDescent="0.15">
      <c r="A14945" s="619" t="s">
        <v>1122</v>
      </c>
      <c r="B14945" s="618">
        <v>2013</v>
      </c>
      <c r="C14945" s="619" t="s">
        <v>437</v>
      </c>
    </row>
    <row r="14946" spans="1:3" x14ac:dyDescent="0.15">
      <c r="A14946" s="619" t="s">
        <v>1122</v>
      </c>
      <c r="B14946" s="618">
        <v>2013</v>
      </c>
      <c r="C14946" s="619" t="s">
        <v>424</v>
      </c>
    </row>
    <row r="14947" spans="1:3" x14ac:dyDescent="0.15">
      <c r="A14947" s="619" t="s">
        <v>1122</v>
      </c>
      <c r="B14947" s="618">
        <v>2013</v>
      </c>
      <c r="C14947" s="619" t="s">
        <v>424</v>
      </c>
    </row>
    <row r="14948" spans="1:3" x14ac:dyDescent="0.15">
      <c r="A14948" s="619" t="s">
        <v>1122</v>
      </c>
      <c r="B14948" s="618">
        <v>2013</v>
      </c>
      <c r="C14948" s="619" t="s">
        <v>424</v>
      </c>
    </row>
    <row r="14949" spans="1:3" x14ac:dyDescent="0.15">
      <c r="A14949" s="618" t="s">
        <v>1122</v>
      </c>
      <c r="B14949" s="618">
        <v>2013</v>
      </c>
      <c r="C14949" s="619" t="s">
        <v>424</v>
      </c>
    </row>
    <row r="14950" spans="1:3" x14ac:dyDescent="0.15">
      <c r="A14950" s="618" t="s">
        <v>1122</v>
      </c>
      <c r="B14950" s="618">
        <v>2013</v>
      </c>
      <c r="C14950" s="619" t="s">
        <v>1104</v>
      </c>
    </row>
    <row r="14951" spans="1:3" x14ac:dyDescent="0.15">
      <c r="A14951" s="619" t="s">
        <v>1122</v>
      </c>
      <c r="B14951" s="618">
        <v>2013</v>
      </c>
      <c r="C14951" s="619" t="s">
        <v>437</v>
      </c>
    </row>
    <row r="14952" spans="1:3" x14ac:dyDescent="0.15">
      <c r="A14952" s="619" t="s">
        <v>1122</v>
      </c>
      <c r="B14952" s="618">
        <v>2013</v>
      </c>
      <c r="C14952" s="619" t="s">
        <v>1104</v>
      </c>
    </row>
    <row r="14953" spans="1:3" x14ac:dyDescent="0.15">
      <c r="A14953" s="619" t="s">
        <v>1122</v>
      </c>
      <c r="B14953" s="618">
        <v>2013</v>
      </c>
      <c r="C14953" s="619" t="s">
        <v>437</v>
      </c>
    </row>
    <row r="14954" spans="1:3" x14ac:dyDescent="0.15">
      <c r="A14954" s="618" t="s">
        <v>1122</v>
      </c>
      <c r="B14954" s="618">
        <v>2013</v>
      </c>
      <c r="C14954" s="619" t="s">
        <v>424</v>
      </c>
    </row>
    <row r="14955" spans="1:3" x14ac:dyDescent="0.15">
      <c r="A14955" s="618" t="s">
        <v>1122</v>
      </c>
      <c r="B14955" s="618">
        <v>2013</v>
      </c>
      <c r="C14955" s="619" t="s">
        <v>437</v>
      </c>
    </row>
    <row r="14956" spans="1:3" x14ac:dyDescent="0.15">
      <c r="A14956" s="618" t="s">
        <v>1122</v>
      </c>
      <c r="B14956" s="618">
        <v>2013</v>
      </c>
      <c r="C14956" s="619" t="s">
        <v>1104</v>
      </c>
    </row>
    <row r="14957" spans="1:3" x14ac:dyDescent="0.15">
      <c r="A14957" s="618" t="s">
        <v>1122</v>
      </c>
      <c r="B14957" s="618">
        <v>2013</v>
      </c>
      <c r="C14957" s="619" t="s">
        <v>1104</v>
      </c>
    </row>
    <row r="14958" spans="1:3" x14ac:dyDescent="0.15">
      <c r="A14958" s="618" t="s">
        <v>1122</v>
      </c>
      <c r="B14958" s="618">
        <v>2013</v>
      </c>
      <c r="C14958" s="619" t="s">
        <v>1102</v>
      </c>
    </row>
    <row r="14959" spans="1:3" x14ac:dyDescent="0.15">
      <c r="A14959" s="618" t="s">
        <v>1122</v>
      </c>
      <c r="B14959" s="618">
        <v>2013</v>
      </c>
      <c r="C14959" s="619" t="s">
        <v>437</v>
      </c>
    </row>
    <row r="14960" spans="1:3" x14ac:dyDescent="0.15">
      <c r="A14960" s="618" t="s">
        <v>1122</v>
      </c>
      <c r="B14960" s="618">
        <v>2013</v>
      </c>
      <c r="C14960" s="619" t="s">
        <v>424</v>
      </c>
    </row>
    <row r="14961" spans="1:3" x14ac:dyDescent="0.15">
      <c r="A14961" s="618" t="s">
        <v>1122</v>
      </c>
      <c r="B14961" s="618">
        <v>2013</v>
      </c>
      <c r="C14961" s="619" t="s">
        <v>1102</v>
      </c>
    </row>
    <row r="14962" spans="1:3" x14ac:dyDescent="0.15">
      <c r="A14962" s="618" t="s">
        <v>1122</v>
      </c>
      <c r="B14962" s="618">
        <v>2013</v>
      </c>
      <c r="C14962" s="619" t="s">
        <v>1102</v>
      </c>
    </row>
    <row r="14963" spans="1:3" x14ac:dyDescent="0.15">
      <c r="A14963" s="618" t="s">
        <v>1122</v>
      </c>
      <c r="B14963" s="618">
        <v>2013</v>
      </c>
      <c r="C14963" s="619" t="s">
        <v>437</v>
      </c>
    </row>
    <row r="14964" spans="1:3" x14ac:dyDescent="0.15">
      <c r="A14964" s="618" t="s">
        <v>1122</v>
      </c>
      <c r="B14964" s="618">
        <v>2013</v>
      </c>
      <c r="C14964" s="619" t="s">
        <v>437</v>
      </c>
    </row>
    <row r="14965" spans="1:3" x14ac:dyDescent="0.15">
      <c r="A14965" s="618" t="s">
        <v>1122</v>
      </c>
      <c r="B14965" s="618">
        <v>2013</v>
      </c>
      <c r="C14965" s="619" t="s">
        <v>424</v>
      </c>
    </row>
    <row r="14966" spans="1:3" x14ac:dyDescent="0.15">
      <c r="A14966" s="618" t="s">
        <v>1122</v>
      </c>
      <c r="B14966" s="618">
        <v>2013</v>
      </c>
      <c r="C14966" s="619" t="s">
        <v>424</v>
      </c>
    </row>
    <row r="14967" spans="1:3" x14ac:dyDescent="0.15">
      <c r="A14967" s="619" t="s">
        <v>1122</v>
      </c>
      <c r="B14967" s="618">
        <v>2013</v>
      </c>
      <c r="C14967" s="619" t="s">
        <v>1102</v>
      </c>
    </row>
    <row r="14968" spans="1:3" x14ac:dyDescent="0.15">
      <c r="A14968" s="618" t="s">
        <v>1122</v>
      </c>
      <c r="B14968" s="618">
        <v>2013</v>
      </c>
      <c r="C14968" s="619" t="s">
        <v>437</v>
      </c>
    </row>
    <row r="14969" spans="1:3" x14ac:dyDescent="0.15">
      <c r="A14969" s="618" t="s">
        <v>1122</v>
      </c>
      <c r="B14969" s="618">
        <v>2013</v>
      </c>
      <c r="C14969" s="619" t="s">
        <v>1102</v>
      </c>
    </row>
    <row r="14970" spans="1:3" x14ac:dyDescent="0.15">
      <c r="A14970" s="618" t="s">
        <v>1122</v>
      </c>
      <c r="B14970" s="618">
        <v>2013</v>
      </c>
      <c r="C14970" s="619" t="s">
        <v>437</v>
      </c>
    </row>
    <row r="14971" spans="1:3" x14ac:dyDescent="0.15">
      <c r="A14971" s="618" t="s">
        <v>1122</v>
      </c>
      <c r="B14971" s="618">
        <v>2013</v>
      </c>
      <c r="C14971" s="619" t="s">
        <v>1105</v>
      </c>
    </row>
    <row r="14972" spans="1:3" x14ac:dyDescent="0.15">
      <c r="A14972" s="618" t="s">
        <v>1122</v>
      </c>
      <c r="B14972" s="618">
        <v>2013</v>
      </c>
      <c r="C14972" s="619" t="s">
        <v>424</v>
      </c>
    </row>
    <row r="14973" spans="1:3" x14ac:dyDescent="0.15">
      <c r="A14973" s="618" t="s">
        <v>1122</v>
      </c>
      <c r="B14973" s="618">
        <v>2013</v>
      </c>
      <c r="C14973" s="619" t="s">
        <v>1102</v>
      </c>
    </row>
    <row r="14974" spans="1:3" x14ac:dyDescent="0.15">
      <c r="A14974" s="619" t="s">
        <v>1122</v>
      </c>
      <c r="B14974" s="618">
        <v>2013</v>
      </c>
      <c r="C14974" s="619" t="s">
        <v>437</v>
      </c>
    </row>
    <row r="14975" spans="1:3" x14ac:dyDescent="0.15">
      <c r="A14975" s="619" t="s">
        <v>1122</v>
      </c>
      <c r="B14975" s="618">
        <v>2013</v>
      </c>
      <c r="C14975" s="619" t="s">
        <v>437</v>
      </c>
    </row>
    <row r="14976" spans="1:3" x14ac:dyDescent="0.15">
      <c r="A14976" s="619" t="s">
        <v>1122</v>
      </c>
      <c r="B14976" s="618">
        <v>2013</v>
      </c>
      <c r="C14976" s="619" t="s">
        <v>437</v>
      </c>
    </row>
    <row r="14977" spans="1:3" x14ac:dyDescent="0.15">
      <c r="A14977" s="618" t="s">
        <v>1122</v>
      </c>
      <c r="B14977" s="618">
        <v>2013</v>
      </c>
      <c r="C14977" s="619" t="s">
        <v>424</v>
      </c>
    </row>
    <row r="14978" spans="1:3" x14ac:dyDescent="0.15">
      <c r="A14978" s="619" t="s">
        <v>1122</v>
      </c>
      <c r="B14978" s="618">
        <v>2013</v>
      </c>
      <c r="C14978" s="619" t="s">
        <v>424</v>
      </c>
    </row>
    <row r="14979" spans="1:3" x14ac:dyDescent="0.15">
      <c r="A14979" s="619" t="s">
        <v>1122</v>
      </c>
      <c r="B14979" s="618">
        <v>2013</v>
      </c>
      <c r="C14979" s="619" t="s">
        <v>437</v>
      </c>
    </row>
    <row r="14980" spans="1:3" x14ac:dyDescent="0.15">
      <c r="A14980" s="619" t="s">
        <v>1122</v>
      </c>
      <c r="B14980" s="618">
        <v>2013</v>
      </c>
      <c r="C14980" s="619" t="s">
        <v>437</v>
      </c>
    </row>
    <row r="14981" spans="1:3" x14ac:dyDescent="0.15">
      <c r="A14981" s="618" t="s">
        <v>1122</v>
      </c>
      <c r="B14981" s="618">
        <v>2013</v>
      </c>
      <c r="C14981" s="619" t="s">
        <v>437</v>
      </c>
    </row>
    <row r="14982" spans="1:3" x14ac:dyDescent="0.15">
      <c r="A14982" s="619" t="s">
        <v>1122</v>
      </c>
      <c r="B14982" s="618">
        <v>2013</v>
      </c>
      <c r="C14982" s="619" t="s">
        <v>437</v>
      </c>
    </row>
    <row r="14983" spans="1:3" x14ac:dyDescent="0.15">
      <c r="A14983" s="619" t="s">
        <v>1122</v>
      </c>
      <c r="B14983" s="618">
        <v>2013</v>
      </c>
      <c r="C14983" s="619" t="s">
        <v>437</v>
      </c>
    </row>
    <row r="14984" spans="1:3" x14ac:dyDescent="0.15">
      <c r="A14984" s="619" t="s">
        <v>1122</v>
      </c>
      <c r="B14984" s="618">
        <v>2013</v>
      </c>
      <c r="C14984" s="619" t="s">
        <v>437</v>
      </c>
    </row>
    <row r="14985" spans="1:3" x14ac:dyDescent="0.15">
      <c r="A14985" s="619" t="s">
        <v>1122</v>
      </c>
      <c r="B14985" s="618">
        <v>2013</v>
      </c>
      <c r="C14985" s="619" t="s">
        <v>424</v>
      </c>
    </row>
    <row r="14986" spans="1:3" x14ac:dyDescent="0.15">
      <c r="A14986" s="619" t="s">
        <v>1122</v>
      </c>
      <c r="B14986" s="618">
        <v>2013</v>
      </c>
      <c r="C14986" s="619" t="s">
        <v>424</v>
      </c>
    </row>
    <row r="14987" spans="1:3" x14ac:dyDescent="0.15">
      <c r="A14987" s="619" t="s">
        <v>1122</v>
      </c>
      <c r="B14987" s="618">
        <v>2013</v>
      </c>
      <c r="C14987" s="619" t="s">
        <v>424</v>
      </c>
    </row>
    <row r="14988" spans="1:3" x14ac:dyDescent="0.15">
      <c r="A14988" s="619" t="s">
        <v>1122</v>
      </c>
      <c r="B14988" s="618">
        <v>2013</v>
      </c>
      <c r="C14988" s="619" t="s">
        <v>424</v>
      </c>
    </row>
    <row r="14989" spans="1:3" x14ac:dyDescent="0.15">
      <c r="A14989" s="619" t="s">
        <v>1122</v>
      </c>
      <c r="B14989" s="618">
        <v>2013</v>
      </c>
      <c r="C14989" s="619" t="s">
        <v>1102</v>
      </c>
    </row>
    <row r="14990" spans="1:3" x14ac:dyDescent="0.15">
      <c r="A14990" s="619" t="s">
        <v>1122</v>
      </c>
      <c r="B14990" s="618">
        <v>2013</v>
      </c>
      <c r="C14990" s="619" t="s">
        <v>1102</v>
      </c>
    </row>
    <row r="14991" spans="1:3" x14ac:dyDescent="0.15">
      <c r="A14991" s="619" t="s">
        <v>1122</v>
      </c>
      <c r="B14991" s="618">
        <v>2013</v>
      </c>
      <c r="C14991" s="619" t="s">
        <v>1104</v>
      </c>
    </row>
    <row r="14992" spans="1:3" x14ac:dyDescent="0.15">
      <c r="A14992" s="619" t="s">
        <v>1122</v>
      </c>
      <c r="B14992" s="618">
        <v>2013</v>
      </c>
      <c r="C14992" s="619" t="s">
        <v>1104</v>
      </c>
    </row>
    <row r="14993" spans="1:3" x14ac:dyDescent="0.15">
      <c r="A14993" s="619" t="s">
        <v>1122</v>
      </c>
      <c r="B14993" s="618">
        <v>2013</v>
      </c>
      <c r="C14993" s="619" t="s">
        <v>437</v>
      </c>
    </row>
    <row r="14994" spans="1:3" x14ac:dyDescent="0.15">
      <c r="A14994" s="619" t="s">
        <v>1122</v>
      </c>
      <c r="B14994" s="618">
        <v>2013</v>
      </c>
      <c r="C14994" s="619" t="s">
        <v>437</v>
      </c>
    </row>
    <row r="14995" spans="1:3" x14ac:dyDescent="0.15">
      <c r="A14995" s="619" t="s">
        <v>1122</v>
      </c>
      <c r="B14995" s="618">
        <v>2013</v>
      </c>
      <c r="C14995" s="619" t="s">
        <v>424</v>
      </c>
    </row>
    <row r="14996" spans="1:3" x14ac:dyDescent="0.15">
      <c r="A14996" s="619" t="s">
        <v>1122</v>
      </c>
      <c r="B14996" s="618">
        <v>2013</v>
      </c>
      <c r="C14996" s="619" t="s">
        <v>1102</v>
      </c>
    </row>
    <row r="14997" spans="1:3" x14ac:dyDescent="0.15">
      <c r="A14997" s="619" t="s">
        <v>1122</v>
      </c>
      <c r="B14997" s="618">
        <v>2013</v>
      </c>
      <c r="C14997" s="619" t="s">
        <v>1102</v>
      </c>
    </row>
    <row r="14998" spans="1:3" x14ac:dyDescent="0.15">
      <c r="A14998" s="619" t="s">
        <v>1122</v>
      </c>
      <c r="B14998" s="618">
        <v>2013</v>
      </c>
      <c r="C14998" s="619" t="s">
        <v>424</v>
      </c>
    </row>
    <row r="14999" spans="1:3" x14ac:dyDescent="0.15">
      <c r="A14999" s="619" t="s">
        <v>1122</v>
      </c>
      <c r="B14999" s="618">
        <v>2013</v>
      </c>
      <c r="C14999" s="619" t="s">
        <v>424</v>
      </c>
    </row>
    <row r="15000" spans="1:3" x14ac:dyDescent="0.15">
      <c r="A15000" s="619" t="s">
        <v>1122</v>
      </c>
      <c r="B15000" s="618">
        <v>2013</v>
      </c>
      <c r="C15000" s="619" t="s">
        <v>1102</v>
      </c>
    </row>
    <row r="15001" spans="1:3" x14ac:dyDescent="0.15">
      <c r="A15001" s="619" t="s">
        <v>1122</v>
      </c>
      <c r="B15001" s="618">
        <v>2013</v>
      </c>
      <c r="C15001" s="619" t="s">
        <v>1107</v>
      </c>
    </row>
    <row r="15002" spans="1:3" x14ac:dyDescent="0.15">
      <c r="A15002" s="619" t="s">
        <v>1122</v>
      </c>
      <c r="B15002" s="618">
        <v>2013</v>
      </c>
      <c r="C15002" s="619" t="s">
        <v>1102</v>
      </c>
    </row>
    <row r="15003" spans="1:3" x14ac:dyDescent="0.15">
      <c r="A15003" s="619" t="s">
        <v>1122</v>
      </c>
      <c r="B15003" s="618">
        <v>2013</v>
      </c>
      <c r="C15003" s="619" t="s">
        <v>424</v>
      </c>
    </row>
    <row r="15004" spans="1:3" x14ac:dyDescent="0.15">
      <c r="A15004" s="619" t="s">
        <v>1122</v>
      </c>
      <c r="B15004" s="618">
        <v>2013</v>
      </c>
      <c r="C15004" s="619" t="s">
        <v>1107</v>
      </c>
    </row>
    <row r="15005" spans="1:3" x14ac:dyDescent="0.15">
      <c r="A15005" s="619" t="s">
        <v>1122</v>
      </c>
      <c r="B15005" s="618">
        <v>2013</v>
      </c>
      <c r="C15005" s="619" t="s">
        <v>437</v>
      </c>
    </row>
    <row r="15006" spans="1:3" x14ac:dyDescent="0.15">
      <c r="A15006" s="619" t="s">
        <v>1122</v>
      </c>
      <c r="B15006" s="618">
        <v>2013</v>
      </c>
      <c r="C15006" s="619" t="s">
        <v>437</v>
      </c>
    </row>
    <row r="15007" spans="1:3" x14ac:dyDescent="0.15">
      <c r="A15007" s="619" t="s">
        <v>1122</v>
      </c>
      <c r="B15007" s="618">
        <v>2013</v>
      </c>
      <c r="C15007" s="619" t="s">
        <v>1104</v>
      </c>
    </row>
    <row r="15008" spans="1:3" x14ac:dyDescent="0.15">
      <c r="A15008" s="619" t="s">
        <v>1122</v>
      </c>
      <c r="B15008" s="618">
        <v>2013</v>
      </c>
      <c r="C15008" s="619" t="s">
        <v>424</v>
      </c>
    </row>
    <row r="15009" spans="1:3" x14ac:dyDescent="0.15">
      <c r="A15009" s="619" t="s">
        <v>1122</v>
      </c>
      <c r="B15009" s="618">
        <v>2013</v>
      </c>
      <c r="C15009" s="619" t="s">
        <v>437</v>
      </c>
    </row>
    <row r="15010" spans="1:3" x14ac:dyDescent="0.15">
      <c r="A15010" s="619" t="s">
        <v>1122</v>
      </c>
      <c r="B15010" s="618">
        <v>2013</v>
      </c>
      <c r="C15010" s="619" t="s">
        <v>437</v>
      </c>
    </row>
    <row r="15011" spans="1:3" x14ac:dyDescent="0.15">
      <c r="A15011" s="619" t="s">
        <v>1122</v>
      </c>
      <c r="B15011" s="618">
        <v>2013</v>
      </c>
      <c r="C15011" s="619" t="s">
        <v>437</v>
      </c>
    </row>
    <row r="15012" spans="1:3" x14ac:dyDescent="0.15">
      <c r="A15012" s="619" t="s">
        <v>1122</v>
      </c>
      <c r="B15012" s="618">
        <v>2013</v>
      </c>
      <c r="C15012" s="619" t="s">
        <v>424</v>
      </c>
    </row>
    <row r="15013" spans="1:3" x14ac:dyDescent="0.15">
      <c r="A15013" s="619" t="s">
        <v>1122</v>
      </c>
      <c r="B15013" s="618">
        <v>2013</v>
      </c>
      <c r="C15013" s="619" t="s">
        <v>424</v>
      </c>
    </row>
    <row r="15014" spans="1:3" x14ac:dyDescent="0.15">
      <c r="A15014" s="619" t="s">
        <v>1122</v>
      </c>
      <c r="B15014" s="618">
        <v>2013</v>
      </c>
      <c r="C15014" s="619" t="s">
        <v>1102</v>
      </c>
    </row>
    <row r="15015" spans="1:3" x14ac:dyDescent="0.15">
      <c r="A15015" s="619" t="s">
        <v>1122</v>
      </c>
      <c r="B15015" s="618">
        <v>2013</v>
      </c>
      <c r="C15015" s="619" t="s">
        <v>424</v>
      </c>
    </row>
    <row r="15016" spans="1:3" x14ac:dyDescent="0.15">
      <c r="A15016" s="619" t="s">
        <v>1122</v>
      </c>
      <c r="B15016" s="618">
        <v>2013</v>
      </c>
      <c r="C15016" s="619" t="s">
        <v>1104</v>
      </c>
    </row>
    <row r="15017" spans="1:3" x14ac:dyDescent="0.15">
      <c r="A15017" s="619" t="s">
        <v>1122</v>
      </c>
      <c r="B15017" s="618">
        <v>2013</v>
      </c>
      <c r="C15017" s="619" t="s">
        <v>424</v>
      </c>
    </row>
    <row r="15018" spans="1:3" x14ac:dyDescent="0.15">
      <c r="A15018" s="619" t="s">
        <v>1122</v>
      </c>
      <c r="B15018" s="618">
        <v>2013</v>
      </c>
      <c r="C15018" s="619" t="s">
        <v>424</v>
      </c>
    </row>
    <row r="15019" spans="1:3" x14ac:dyDescent="0.15">
      <c r="A15019" s="619" t="s">
        <v>1122</v>
      </c>
      <c r="B15019" s="618">
        <v>2013</v>
      </c>
      <c r="C15019" s="619" t="s">
        <v>424</v>
      </c>
    </row>
    <row r="15020" spans="1:3" x14ac:dyDescent="0.15">
      <c r="A15020" s="619" t="s">
        <v>1122</v>
      </c>
      <c r="B15020" s="618">
        <v>2013</v>
      </c>
      <c r="C15020" s="619" t="s">
        <v>1104</v>
      </c>
    </row>
    <row r="15021" spans="1:3" x14ac:dyDescent="0.15">
      <c r="A15021" s="619" t="s">
        <v>1122</v>
      </c>
      <c r="B15021" s="618">
        <v>2013</v>
      </c>
      <c r="C15021" s="619" t="s">
        <v>1102</v>
      </c>
    </row>
    <row r="15022" spans="1:3" x14ac:dyDescent="0.15">
      <c r="A15022" s="619" t="s">
        <v>1122</v>
      </c>
      <c r="B15022" s="618">
        <v>2013</v>
      </c>
      <c r="C15022" s="619" t="s">
        <v>437</v>
      </c>
    </row>
    <row r="15023" spans="1:3" x14ac:dyDescent="0.15">
      <c r="A15023" s="619" t="s">
        <v>1122</v>
      </c>
      <c r="B15023" s="618">
        <v>2013</v>
      </c>
      <c r="C15023" s="619" t="s">
        <v>424</v>
      </c>
    </row>
    <row r="15024" spans="1:3" x14ac:dyDescent="0.15">
      <c r="A15024" s="619" t="s">
        <v>1122</v>
      </c>
      <c r="B15024" s="618">
        <v>2013</v>
      </c>
      <c r="C15024" s="619" t="s">
        <v>424</v>
      </c>
    </row>
    <row r="15025" spans="1:3" x14ac:dyDescent="0.15">
      <c r="A15025" s="619" t="s">
        <v>1122</v>
      </c>
      <c r="B15025" s="618">
        <v>2013</v>
      </c>
      <c r="C15025" s="619" t="s">
        <v>437</v>
      </c>
    </row>
    <row r="15026" spans="1:3" x14ac:dyDescent="0.15">
      <c r="A15026" s="619" t="s">
        <v>1122</v>
      </c>
      <c r="B15026" s="618">
        <v>2013</v>
      </c>
      <c r="C15026" s="619" t="s">
        <v>455</v>
      </c>
    </row>
    <row r="15027" spans="1:3" x14ac:dyDescent="0.15">
      <c r="A15027" s="619" t="s">
        <v>1122</v>
      </c>
      <c r="B15027" s="618">
        <v>2013</v>
      </c>
      <c r="C15027" s="619" t="s">
        <v>424</v>
      </c>
    </row>
    <row r="15028" spans="1:3" x14ac:dyDescent="0.15">
      <c r="A15028" s="619" t="s">
        <v>1122</v>
      </c>
      <c r="B15028" s="618">
        <v>2013</v>
      </c>
      <c r="C15028" s="619" t="s">
        <v>437</v>
      </c>
    </row>
    <row r="15029" spans="1:3" x14ac:dyDescent="0.15">
      <c r="A15029" s="619" t="s">
        <v>1122</v>
      </c>
      <c r="B15029" s="618">
        <v>2013</v>
      </c>
      <c r="C15029" s="619" t="s">
        <v>424</v>
      </c>
    </row>
    <row r="15030" spans="1:3" x14ac:dyDescent="0.15">
      <c r="A15030" s="619" t="s">
        <v>1122</v>
      </c>
      <c r="B15030" s="618">
        <v>2013</v>
      </c>
      <c r="C15030" s="619" t="s">
        <v>424</v>
      </c>
    </row>
    <row r="15031" spans="1:3" x14ac:dyDescent="0.15">
      <c r="A15031" s="619" t="s">
        <v>1122</v>
      </c>
      <c r="B15031" s="618">
        <v>2013</v>
      </c>
      <c r="C15031" s="619" t="s">
        <v>424</v>
      </c>
    </row>
    <row r="15032" spans="1:3" x14ac:dyDescent="0.15">
      <c r="A15032" s="619" t="s">
        <v>1122</v>
      </c>
      <c r="B15032" s="618">
        <v>2013</v>
      </c>
      <c r="C15032" s="619" t="s">
        <v>1102</v>
      </c>
    </row>
    <row r="15033" spans="1:3" x14ac:dyDescent="0.15">
      <c r="A15033" s="619" t="s">
        <v>1122</v>
      </c>
      <c r="B15033" s="618">
        <v>2013</v>
      </c>
      <c r="C15033" s="619" t="s">
        <v>1102</v>
      </c>
    </row>
    <row r="15034" spans="1:3" x14ac:dyDescent="0.15">
      <c r="A15034" s="619" t="s">
        <v>1122</v>
      </c>
      <c r="B15034" s="618">
        <v>2013</v>
      </c>
      <c r="C15034" s="619" t="s">
        <v>1102</v>
      </c>
    </row>
    <row r="15035" spans="1:3" x14ac:dyDescent="0.15">
      <c r="A15035" s="619" t="s">
        <v>1122</v>
      </c>
      <c r="B15035" s="618">
        <v>2013</v>
      </c>
      <c r="C15035" s="619" t="s">
        <v>1102</v>
      </c>
    </row>
    <row r="15036" spans="1:3" x14ac:dyDescent="0.15">
      <c r="A15036" s="619" t="s">
        <v>1122</v>
      </c>
      <c r="B15036" s="618">
        <v>2013</v>
      </c>
      <c r="C15036" s="619" t="s">
        <v>437</v>
      </c>
    </row>
    <row r="15037" spans="1:3" x14ac:dyDescent="0.15">
      <c r="A15037" s="619" t="s">
        <v>1122</v>
      </c>
      <c r="B15037" s="618">
        <v>2013</v>
      </c>
      <c r="C15037" s="619" t="s">
        <v>1102</v>
      </c>
    </row>
    <row r="15038" spans="1:3" x14ac:dyDescent="0.15">
      <c r="A15038" s="618" t="s">
        <v>1122</v>
      </c>
      <c r="B15038" s="618">
        <v>2013</v>
      </c>
      <c r="C15038" s="619" t="s">
        <v>1102</v>
      </c>
    </row>
    <row r="15039" spans="1:3" x14ac:dyDescent="0.15">
      <c r="A15039" s="619" t="s">
        <v>1122</v>
      </c>
      <c r="B15039" s="618">
        <v>2013</v>
      </c>
      <c r="C15039" s="619" t="s">
        <v>1102</v>
      </c>
    </row>
    <row r="15040" spans="1:3" x14ac:dyDescent="0.15">
      <c r="A15040" s="619" t="s">
        <v>1122</v>
      </c>
      <c r="B15040" s="618">
        <v>2013</v>
      </c>
      <c r="C15040" s="619" t="s">
        <v>1102</v>
      </c>
    </row>
    <row r="15041" spans="1:3" x14ac:dyDescent="0.15">
      <c r="A15041" s="619" t="s">
        <v>1122</v>
      </c>
      <c r="B15041" s="618">
        <v>2013</v>
      </c>
      <c r="C15041" s="619" t="s">
        <v>437</v>
      </c>
    </row>
    <row r="15042" spans="1:3" x14ac:dyDescent="0.15">
      <c r="A15042" s="619" t="s">
        <v>1122</v>
      </c>
      <c r="B15042" s="618">
        <v>2013</v>
      </c>
      <c r="C15042" s="619" t="s">
        <v>437</v>
      </c>
    </row>
    <row r="15043" spans="1:3" x14ac:dyDescent="0.15">
      <c r="A15043" s="619" t="s">
        <v>1122</v>
      </c>
      <c r="B15043" s="618">
        <v>2013</v>
      </c>
      <c r="C15043" s="619" t="s">
        <v>424</v>
      </c>
    </row>
    <row r="15044" spans="1:3" x14ac:dyDescent="0.15">
      <c r="A15044" s="618" t="s">
        <v>1122</v>
      </c>
      <c r="B15044" s="618">
        <v>2013</v>
      </c>
      <c r="C15044" s="619" t="s">
        <v>424</v>
      </c>
    </row>
    <row r="15045" spans="1:3" x14ac:dyDescent="0.15">
      <c r="A15045" s="619" t="s">
        <v>1122</v>
      </c>
      <c r="B15045" s="618">
        <v>2013</v>
      </c>
      <c r="C15045" s="619" t="s">
        <v>1103</v>
      </c>
    </row>
    <row r="15046" spans="1:3" x14ac:dyDescent="0.15">
      <c r="A15046" s="619" t="s">
        <v>1122</v>
      </c>
      <c r="B15046" s="618">
        <v>2013</v>
      </c>
      <c r="C15046" s="619" t="s">
        <v>437</v>
      </c>
    </row>
    <row r="15047" spans="1:3" x14ac:dyDescent="0.15">
      <c r="A15047" s="619" t="s">
        <v>1122</v>
      </c>
      <c r="B15047" s="618">
        <v>2013</v>
      </c>
      <c r="C15047" s="619" t="s">
        <v>437</v>
      </c>
    </row>
    <row r="15048" spans="1:3" x14ac:dyDescent="0.15">
      <c r="A15048" s="619" t="s">
        <v>1122</v>
      </c>
      <c r="B15048" s="618">
        <v>2013</v>
      </c>
      <c r="C15048" s="619" t="s">
        <v>424</v>
      </c>
    </row>
    <row r="15049" spans="1:3" x14ac:dyDescent="0.15">
      <c r="A15049" s="619" t="s">
        <v>1122</v>
      </c>
      <c r="B15049" s="618">
        <v>2013</v>
      </c>
      <c r="C15049" s="619" t="s">
        <v>1103</v>
      </c>
    </row>
    <row r="15050" spans="1:3" x14ac:dyDescent="0.15">
      <c r="A15050" s="619" t="s">
        <v>1122</v>
      </c>
      <c r="B15050" s="618">
        <v>2013</v>
      </c>
      <c r="C15050" s="619" t="s">
        <v>1102</v>
      </c>
    </row>
    <row r="15051" spans="1:3" x14ac:dyDescent="0.15">
      <c r="A15051" s="619" t="s">
        <v>1122</v>
      </c>
      <c r="B15051" s="618">
        <v>2013</v>
      </c>
      <c r="C15051" s="619" t="s">
        <v>424</v>
      </c>
    </row>
    <row r="15052" spans="1:3" x14ac:dyDescent="0.15">
      <c r="A15052" s="619" t="s">
        <v>1122</v>
      </c>
      <c r="B15052" s="618">
        <v>2013</v>
      </c>
      <c r="C15052" s="619" t="s">
        <v>437</v>
      </c>
    </row>
    <row r="15053" spans="1:3" x14ac:dyDescent="0.15">
      <c r="A15053" s="619" t="s">
        <v>1122</v>
      </c>
      <c r="B15053" s="618">
        <v>2013</v>
      </c>
      <c r="C15053" s="619" t="s">
        <v>437</v>
      </c>
    </row>
    <row r="15054" spans="1:3" x14ac:dyDescent="0.15">
      <c r="A15054" s="619" t="s">
        <v>1122</v>
      </c>
      <c r="B15054" s="618">
        <v>2013</v>
      </c>
      <c r="C15054" s="619" t="s">
        <v>437</v>
      </c>
    </row>
    <row r="15055" spans="1:3" x14ac:dyDescent="0.15">
      <c r="A15055" s="619" t="s">
        <v>1122</v>
      </c>
      <c r="B15055" s="618">
        <v>2013</v>
      </c>
      <c r="C15055" s="619" t="s">
        <v>437</v>
      </c>
    </row>
    <row r="15056" spans="1:3" x14ac:dyDescent="0.15">
      <c r="A15056" s="619" t="s">
        <v>1122</v>
      </c>
      <c r="B15056" s="618">
        <v>2013</v>
      </c>
      <c r="C15056" s="619" t="s">
        <v>424</v>
      </c>
    </row>
    <row r="15057" spans="1:3" x14ac:dyDescent="0.15">
      <c r="A15057" s="619" t="s">
        <v>1122</v>
      </c>
      <c r="B15057" s="618">
        <v>2013</v>
      </c>
      <c r="C15057" s="619" t="s">
        <v>437</v>
      </c>
    </row>
    <row r="15058" spans="1:3" x14ac:dyDescent="0.15">
      <c r="A15058" s="619" t="s">
        <v>1122</v>
      </c>
      <c r="B15058" s="618">
        <v>2013</v>
      </c>
      <c r="C15058" s="619" t="s">
        <v>424</v>
      </c>
    </row>
    <row r="15059" spans="1:3" x14ac:dyDescent="0.15">
      <c r="A15059" s="619" t="s">
        <v>1122</v>
      </c>
      <c r="B15059" s="618">
        <v>2013</v>
      </c>
      <c r="C15059" s="619" t="s">
        <v>437</v>
      </c>
    </row>
    <row r="15060" spans="1:3" x14ac:dyDescent="0.15">
      <c r="A15060" s="619" t="s">
        <v>1122</v>
      </c>
      <c r="B15060" s="618">
        <v>2013</v>
      </c>
      <c r="C15060" s="619" t="s">
        <v>1102</v>
      </c>
    </row>
    <row r="15061" spans="1:3" x14ac:dyDescent="0.15">
      <c r="A15061" s="619" t="s">
        <v>1122</v>
      </c>
      <c r="B15061" s="618">
        <v>2013</v>
      </c>
      <c r="C15061" s="619" t="s">
        <v>424</v>
      </c>
    </row>
    <row r="15062" spans="1:3" x14ac:dyDescent="0.15">
      <c r="A15062" s="619" t="s">
        <v>1122</v>
      </c>
      <c r="B15062" s="618">
        <v>2013</v>
      </c>
      <c r="C15062" s="619" t="s">
        <v>424</v>
      </c>
    </row>
    <row r="15063" spans="1:3" x14ac:dyDescent="0.15">
      <c r="A15063" s="619" t="s">
        <v>1122</v>
      </c>
      <c r="B15063" s="618">
        <v>2013</v>
      </c>
      <c r="C15063" s="619" t="s">
        <v>424</v>
      </c>
    </row>
    <row r="15064" spans="1:3" x14ac:dyDescent="0.15">
      <c r="A15064" s="619" t="s">
        <v>1122</v>
      </c>
      <c r="B15064" s="618">
        <v>2013</v>
      </c>
      <c r="C15064" s="619" t="s">
        <v>437</v>
      </c>
    </row>
    <row r="15065" spans="1:3" x14ac:dyDescent="0.15">
      <c r="A15065" s="619" t="s">
        <v>1122</v>
      </c>
      <c r="B15065" s="618">
        <v>2013</v>
      </c>
      <c r="C15065" s="619" t="s">
        <v>1102</v>
      </c>
    </row>
    <row r="15066" spans="1:3" x14ac:dyDescent="0.15">
      <c r="A15066" s="619" t="s">
        <v>1122</v>
      </c>
      <c r="B15066" s="618">
        <v>2013</v>
      </c>
      <c r="C15066" s="619" t="s">
        <v>437</v>
      </c>
    </row>
    <row r="15067" spans="1:3" x14ac:dyDescent="0.15">
      <c r="A15067" s="619" t="s">
        <v>1122</v>
      </c>
      <c r="B15067" s="618">
        <v>2013</v>
      </c>
      <c r="C15067" s="619" t="s">
        <v>437</v>
      </c>
    </row>
    <row r="15068" spans="1:3" x14ac:dyDescent="0.15">
      <c r="A15068" s="619" t="s">
        <v>1122</v>
      </c>
      <c r="B15068" s="618">
        <v>2013</v>
      </c>
      <c r="C15068" s="619" t="s">
        <v>424</v>
      </c>
    </row>
    <row r="15069" spans="1:3" x14ac:dyDescent="0.15">
      <c r="A15069" s="619" t="s">
        <v>1122</v>
      </c>
      <c r="B15069" s="618">
        <v>2013</v>
      </c>
      <c r="C15069" s="619" t="s">
        <v>437</v>
      </c>
    </row>
    <row r="15070" spans="1:3" x14ac:dyDescent="0.15">
      <c r="A15070" s="619" t="s">
        <v>1122</v>
      </c>
      <c r="B15070" s="618">
        <v>2013</v>
      </c>
      <c r="C15070" s="619" t="s">
        <v>1102</v>
      </c>
    </row>
    <row r="15071" spans="1:3" x14ac:dyDescent="0.15">
      <c r="A15071" s="619" t="s">
        <v>1122</v>
      </c>
      <c r="B15071" s="618">
        <v>2013</v>
      </c>
      <c r="C15071" s="619" t="s">
        <v>424</v>
      </c>
    </row>
    <row r="15072" spans="1:3" x14ac:dyDescent="0.15">
      <c r="A15072" s="619" t="s">
        <v>1122</v>
      </c>
      <c r="B15072" s="618">
        <v>2013</v>
      </c>
      <c r="C15072" s="619" t="s">
        <v>1102</v>
      </c>
    </row>
    <row r="15073" spans="1:3" x14ac:dyDescent="0.15">
      <c r="A15073" s="619" t="s">
        <v>1122</v>
      </c>
      <c r="B15073" s="618">
        <v>2013</v>
      </c>
      <c r="C15073" s="619" t="s">
        <v>1103</v>
      </c>
    </row>
    <row r="15074" spans="1:3" x14ac:dyDescent="0.15">
      <c r="A15074" s="619" t="s">
        <v>1122</v>
      </c>
      <c r="B15074" s="618">
        <v>2013</v>
      </c>
      <c r="C15074" s="619" t="s">
        <v>1118</v>
      </c>
    </row>
    <row r="15075" spans="1:3" x14ac:dyDescent="0.15">
      <c r="A15075" s="619" t="s">
        <v>1122</v>
      </c>
      <c r="B15075" s="618">
        <v>2013</v>
      </c>
      <c r="C15075" s="619" t="s">
        <v>1102</v>
      </c>
    </row>
    <row r="15076" spans="1:3" x14ac:dyDescent="0.15">
      <c r="A15076" s="619" t="s">
        <v>1122</v>
      </c>
      <c r="B15076" s="618">
        <v>2013</v>
      </c>
      <c r="C15076" s="619" t="s">
        <v>1080</v>
      </c>
    </row>
    <row r="15077" spans="1:3" x14ac:dyDescent="0.15">
      <c r="A15077" s="619" t="s">
        <v>1122</v>
      </c>
      <c r="B15077" s="618">
        <v>2013</v>
      </c>
      <c r="C15077" s="619" t="s">
        <v>1102</v>
      </c>
    </row>
    <row r="15078" spans="1:3" x14ac:dyDescent="0.15">
      <c r="A15078" s="619" t="s">
        <v>1122</v>
      </c>
      <c r="B15078" s="618">
        <v>2013</v>
      </c>
      <c r="C15078" s="619" t="s">
        <v>437</v>
      </c>
    </row>
    <row r="15079" spans="1:3" x14ac:dyDescent="0.15">
      <c r="A15079" s="619" t="s">
        <v>1122</v>
      </c>
      <c r="B15079" s="618">
        <v>2013</v>
      </c>
      <c r="C15079" s="619" t="s">
        <v>1109</v>
      </c>
    </row>
    <row r="15080" spans="1:3" x14ac:dyDescent="0.15">
      <c r="A15080" s="619" t="s">
        <v>1122</v>
      </c>
      <c r="B15080" s="618">
        <v>2013</v>
      </c>
      <c r="C15080" s="619" t="s">
        <v>1109</v>
      </c>
    </row>
    <row r="15081" spans="1:3" x14ac:dyDescent="0.15">
      <c r="A15081" s="619" t="s">
        <v>1122</v>
      </c>
      <c r="B15081" s="618">
        <v>2013</v>
      </c>
      <c r="C15081" s="619" t="s">
        <v>437</v>
      </c>
    </row>
    <row r="15082" spans="1:3" x14ac:dyDescent="0.15">
      <c r="A15082" s="619" t="s">
        <v>1122</v>
      </c>
      <c r="B15082" s="618">
        <v>2013</v>
      </c>
      <c r="C15082" s="619" t="s">
        <v>437</v>
      </c>
    </row>
    <row r="15083" spans="1:3" x14ac:dyDescent="0.15">
      <c r="A15083" s="619" t="s">
        <v>1122</v>
      </c>
      <c r="B15083" s="618">
        <v>2013</v>
      </c>
      <c r="C15083" s="619" t="s">
        <v>437</v>
      </c>
    </row>
    <row r="15084" spans="1:3" x14ac:dyDescent="0.15">
      <c r="A15084" s="619" t="s">
        <v>1122</v>
      </c>
      <c r="B15084" s="618">
        <v>2013</v>
      </c>
      <c r="C15084" s="619" t="s">
        <v>437</v>
      </c>
    </row>
    <row r="15085" spans="1:3" x14ac:dyDescent="0.15">
      <c r="A15085" s="619" t="s">
        <v>1122</v>
      </c>
      <c r="B15085" s="618">
        <v>2013</v>
      </c>
      <c r="C15085" s="619" t="s">
        <v>424</v>
      </c>
    </row>
    <row r="15086" spans="1:3" x14ac:dyDescent="0.15">
      <c r="A15086" s="619" t="s">
        <v>1122</v>
      </c>
      <c r="B15086" s="618">
        <v>2013</v>
      </c>
      <c r="C15086" s="619" t="s">
        <v>437</v>
      </c>
    </row>
    <row r="15087" spans="1:3" x14ac:dyDescent="0.15">
      <c r="A15087" s="619" t="s">
        <v>1122</v>
      </c>
      <c r="B15087" s="618">
        <v>2013</v>
      </c>
      <c r="C15087" s="619" t="s">
        <v>424</v>
      </c>
    </row>
    <row r="15088" spans="1:3" x14ac:dyDescent="0.15">
      <c r="A15088" s="619" t="s">
        <v>1122</v>
      </c>
      <c r="B15088" s="618">
        <v>2013</v>
      </c>
      <c r="C15088" s="619" t="s">
        <v>437</v>
      </c>
    </row>
    <row r="15089" spans="1:3" x14ac:dyDescent="0.15">
      <c r="A15089" s="619" t="s">
        <v>1122</v>
      </c>
      <c r="B15089" s="618">
        <v>2013</v>
      </c>
      <c r="C15089" s="619" t="s">
        <v>1080</v>
      </c>
    </row>
    <row r="15090" spans="1:3" x14ac:dyDescent="0.15">
      <c r="A15090" s="619" t="s">
        <v>1122</v>
      </c>
      <c r="B15090" s="618">
        <v>2013</v>
      </c>
      <c r="C15090" s="619" t="s">
        <v>424</v>
      </c>
    </row>
    <row r="15091" spans="1:3" x14ac:dyDescent="0.15">
      <c r="A15091" s="619" t="s">
        <v>1122</v>
      </c>
      <c r="B15091" s="618">
        <v>2013</v>
      </c>
      <c r="C15091" s="619" t="s">
        <v>1102</v>
      </c>
    </row>
    <row r="15092" spans="1:3" x14ac:dyDescent="0.15">
      <c r="A15092" s="619" t="s">
        <v>1122</v>
      </c>
      <c r="B15092" s="618">
        <v>2013</v>
      </c>
      <c r="C15092" s="619" t="s">
        <v>1102</v>
      </c>
    </row>
    <row r="15093" spans="1:3" x14ac:dyDescent="0.15">
      <c r="A15093" s="619" t="s">
        <v>1122</v>
      </c>
      <c r="B15093" s="618">
        <v>2013</v>
      </c>
      <c r="C15093" s="619" t="s">
        <v>424</v>
      </c>
    </row>
    <row r="15094" spans="1:3" x14ac:dyDescent="0.15">
      <c r="A15094" s="619" t="s">
        <v>1122</v>
      </c>
      <c r="B15094" s="618">
        <v>2013</v>
      </c>
      <c r="C15094" s="619" t="s">
        <v>1103</v>
      </c>
    </row>
    <row r="15095" spans="1:3" x14ac:dyDescent="0.15">
      <c r="A15095" s="619" t="s">
        <v>1122</v>
      </c>
      <c r="B15095" s="618">
        <v>2013</v>
      </c>
      <c r="C15095" s="619" t="s">
        <v>1102</v>
      </c>
    </row>
    <row r="15096" spans="1:3" x14ac:dyDescent="0.15">
      <c r="A15096" s="619" t="s">
        <v>1122</v>
      </c>
      <c r="B15096" s="618">
        <v>2013</v>
      </c>
      <c r="C15096" s="619" t="s">
        <v>424</v>
      </c>
    </row>
    <row r="15097" spans="1:3" x14ac:dyDescent="0.15">
      <c r="A15097" s="619" t="s">
        <v>1122</v>
      </c>
      <c r="B15097" s="618">
        <v>2013</v>
      </c>
      <c r="C15097" s="619" t="s">
        <v>1080</v>
      </c>
    </row>
    <row r="15098" spans="1:3" x14ac:dyDescent="0.15">
      <c r="A15098" s="619" t="s">
        <v>1122</v>
      </c>
      <c r="B15098" s="618">
        <v>2013</v>
      </c>
      <c r="C15098" s="619" t="s">
        <v>1101</v>
      </c>
    </row>
    <row r="15099" spans="1:3" x14ac:dyDescent="0.15">
      <c r="A15099" s="619" t="s">
        <v>1122</v>
      </c>
      <c r="B15099" s="618">
        <v>2013</v>
      </c>
      <c r="C15099" s="619" t="s">
        <v>424</v>
      </c>
    </row>
    <row r="15100" spans="1:3" x14ac:dyDescent="0.15">
      <c r="A15100" s="619" t="s">
        <v>1122</v>
      </c>
      <c r="B15100" s="618">
        <v>2013</v>
      </c>
      <c r="C15100" s="619" t="s">
        <v>1104</v>
      </c>
    </row>
    <row r="15101" spans="1:3" x14ac:dyDescent="0.15">
      <c r="A15101" s="619" t="s">
        <v>1122</v>
      </c>
      <c r="B15101" s="618">
        <v>2013</v>
      </c>
      <c r="C15101" s="619" t="s">
        <v>1080</v>
      </c>
    </row>
    <row r="15102" spans="1:3" x14ac:dyDescent="0.15">
      <c r="A15102" s="619" t="s">
        <v>1122</v>
      </c>
      <c r="B15102" s="618">
        <v>2013</v>
      </c>
      <c r="C15102" s="619" t="s">
        <v>1104</v>
      </c>
    </row>
    <row r="15103" spans="1:3" x14ac:dyDescent="0.15">
      <c r="A15103" s="619" t="s">
        <v>1122</v>
      </c>
      <c r="B15103" s="618">
        <v>2013</v>
      </c>
      <c r="C15103" s="619" t="s">
        <v>1103</v>
      </c>
    </row>
    <row r="15104" spans="1:3" x14ac:dyDescent="0.15">
      <c r="A15104" s="619" t="s">
        <v>1122</v>
      </c>
      <c r="B15104" s="618">
        <v>2013</v>
      </c>
      <c r="C15104" s="619" t="s">
        <v>424</v>
      </c>
    </row>
    <row r="15105" spans="1:3" x14ac:dyDescent="0.15">
      <c r="A15105" s="619" t="s">
        <v>1122</v>
      </c>
      <c r="B15105" s="618">
        <v>2013</v>
      </c>
      <c r="C15105" s="619" t="s">
        <v>1102</v>
      </c>
    </row>
    <row r="15106" spans="1:3" x14ac:dyDescent="0.15">
      <c r="A15106" s="619" t="s">
        <v>1122</v>
      </c>
      <c r="B15106" s="618">
        <v>2013</v>
      </c>
      <c r="C15106" s="619" t="s">
        <v>1102</v>
      </c>
    </row>
    <row r="15107" spans="1:3" x14ac:dyDescent="0.15">
      <c r="A15107" s="619" t="s">
        <v>1122</v>
      </c>
      <c r="B15107" s="618">
        <v>2013</v>
      </c>
      <c r="C15107" s="619" t="s">
        <v>437</v>
      </c>
    </row>
    <row r="15108" spans="1:3" x14ac:dyDescent="0.15">
      <c r="A15108" s="619" t="s">
        <v>1122</v>
      </c>
      <c r="B15108" s="618">
        <v>2013</v>
      </c>
      <c r="C15108" s="619" t="s">
        <v>424</v>
      </c>
    </row>
    <row r="15109" spans="1:3" x14ac:dyDescent="0.15">
      <c r="A15109" s="619" t="s">
        <v>1122</v>
      </c>
      <c r="B15109" s="618">
        <v>2013</v>
      </c>
      <c r="C15109" s="619" t="s">
        <v>1101</v>
      </c>
    </row>
    <row r="15110" spans="1:3" x14ac:dyDescent="0.15">
      <c r="A15110" s="619" t="s">
        <v>1122</v>
      </c>
      <c r="B15110" s="618">
        <v>2013</v>
      </c>
      <c r="C15110" s="619" t="s">
        <v>437</v>
      </c>
    </row>
    <row r="15111" spans="1:3" x14ac:dyDescent="0.15">
      <c r="A15111" s="619" t="s">
        <v>1122</v>
      </c>
      <c r="B15111" s="618">
        <v>2013</v>
      </c>
      <c r="C15111" s="619" t="s">
        <v>437</v>
      </c>
    </row>
    <row r="15112" spans="1:3" x14ac:dyDescent="0.15">
      <c r="A15112" s="618" t="s">
        <v>1122</v>
      </c>
      <c r="B15112" s="618">
        <v>2013</v>
      </c>
      <c r="C15112" s="619" t="s">
        <v>1080</v>
      </c>
    </row>
    <row r="15113" spans="1:3" x14ac:dyDescent="0.15">
      <c r="A15113" s="618" t="s">
        <v>1122</v>
      </c>
      <c r="B15113" s="618">
        <v>2013</v>
      </c>
      <c r="C15113" s="619" t="s">
        <v>424</v>
      </c>
    </row>
    <row r="15114" spans="1:3" x14ac:dyDescent="0.15">
      <c r="A15114" s="618" t="s">
        <v>1122</v>
      </c>
      <c r="B15114" s="618">
        <v>2013</v>
      </c>
      <c r="C15114" s="619" t="s">
        <v>1103</v>
      </c>
    </row>
    <row r="15115" spans="1:3" x14ac:dyDescent="0.15">
      <c r="A15115" s="618" t="s">
        <v>1122</v>
      </c>
      <c r="B15115" s="618">
        <v>2013</v>
      </c>
      <c r="C15115" s="619" t="s">
        <v>1103</v>
      </c>
    </row>
    <row r="15116" spans="1:3" x14ac:dyDescent="0.15">
      <c r="A15116" s="618" t="s">
        <v>1122</v>
      </c>
      <c r="B15116" s="618">
        <v>2013</v>
      </c>
      <c r="C15116" s="619" t="s">
        <v>1101</v>
      </c>
    </row>
    <row r="15117" spans="1:3" x14ac:dyDescent="0.15">
      <c r="A15117" s="618" t="s">
        <v>1122</v>
      </c>
      <c r="B15117" s="618">
        <v>2013</v>
      </c>
      <c r="C15117" s="619" t="s">
        <v>1103</v>
      </c>
    </row>
    <row r="15118" spans="1:3" x14ac:dyDescent="0.15">
      <c r="A15118" s="619" t="s">
        <v>1122</v>
      </c>
      <c r="B15118" s="618">
        <v>2013</v>
      </c>
      <c r="C15118" s="619" t="s">
        <v>1103</v>
      </c>
    </row>
    <row r="15119" spans="1:3" x14ac:dyDescent="0.15">
      <c r="A15119" s="619" t="s">
        <v>1122</v>
      </c>
      <c r="B15119" s="618">
        <v>2013</v>
      </c>
      <c r="C15119" s="619" t="s">
        <v>1080</v>
      </c>
    </row>
    <row r="15120" spans="1:3" x14ac:dyDescent="0.15">
      <c r="A15120" s="619" t="s">
        <v>1122</v>
      </c>
      <c r="B15120" s="618">
        <v>2013</v>
      </c>
      <c r="C15120" s="619" t="s">
        <v>1103</v>
      </c>
    </row>
    <row r="15121" spans="1:3" x14ac:dyDescent="0.15">
      <c r="A15121" s="619" t="s">
        <v>1122</v>
      </c>
      <c r="B15121" s="618">
        <v>2013</v>
      </c>
      <c r="C15121" s="619" t="s">
        <v>424</v>
      </c>
    </row>
    <row r="15122" spans="1:3" x14ac:dyDescent="0.15">
      <c r="A15122" s="619" t="s">
        <v>1122</v>
      </c>
      <c r="B15122" s="618">
        <v>2013</v>
      </c>
      <c r="C15122" s="619" t="s">
        <v>437</v>
      </c>
    </row>
    <row r="15123" spans="1:3" x14ac:dyDescent="0.15">
      <c r="A15123" s="619" t="s">
        <v>1122</v>
      </c>
      <c r="B15123" s="618">
        <v>2013</v>
      </c>
      <c r="C15123" s="619" t="s">
        <v>437</v>
      </c>
    </row>
    <row r="15124" spans="1:3" x14ac:dyDescent="0.15">
      <c r="A15124" s="619" t="s">
        <v>1122</v>
      </c>
      <c r="B15124" s="618">
        <v>2013</v>
      </c>
      <c r="C15124" s="619" t="s">
        <v>1080</v>
      </c>
    </row>
    <row r="15125" spans="1:3" x14ac:dyDescent="0.15">
      <c r="A15125" s="619" t="s">
        <v>1122</v>
      </c>
      <c r="B15125" s="618">
        <v>2013</v>
      </c>
      <c r="C15125" s="619" t="s">
        <v>437</v>
      </c>
    </row>
    <row r="15126" spans="1:3" x14ac:dyDescent="0.15">
      <c r="A15126" s="619" t="s">
        <v>1122</v>
      </c>
      <c r="B15126" s="618">
        <v>2013</v>
      </c>
      <c r="C15126" s="619" t="s">
        <v>1101</v>
      </c>
    </row>
    <row r="15127" spans="1:3" x14ac:dyDescent="0.15">
      <c r="A15127" s="619" t="s">
        <v>1122</v>
      </c>
      <c r="B15127" s="618">
        <v>2013</v>
      </c>
      <c r="C15127" s="619" t="s">
        <v>1101</v>
      </c>
    </row>
    <row r="15128" spans="1:3" x14ac:dyDescent="0.15">
      <c r="A15128" s="619" t="s">
        <v>1122</v>
      </c>
      <c r="B15128" s="618">
        <v>2013</v>
      </c>
      <c r="C15128" s="619" t="s">
        <v>1101</v>
      </c>
    </row>
    <row r="15129" spans="1:3" x14ac:dyDescent="0.15">
      <c r="A15129" s="619" t="s">
        <v>1122</v>
      </c>
      <c r="B15129" s="618">
        <v>2013</v>
      </c>
      <c r="C15129" s="619" t="s">
        <v>437</v>
      </c>
    </row>
    <row r="15130" spans="1:3" x14ac:dyDescent="0.15">
      <c r="A15130" s="619" t="s">
        <v>1122</v>
      </c>
      <c r="B15130" s="618">
        <v>2013</v>
      </c>
      <c r="C15130" s="619" t="s">
        <v>424</v>
      </c>
    </row>
    <row r="15131" spans="1:3" x14ac:dyDescent="0.15">
      <c r="A15131" s="619" t="s">
        <v>1122</v>
      </c>
      <c r="B15131" s="618">
        <v>2013</v>
      </c>
      <c r="C15131" s="619" t="s">
        <v>424</v>
      </c>
    </row>
    <row r="15132" spans="1:3" x14ac:dyDescent="0.15">
      <c r="A15132" s="619" t="s">
        <v>1122</v>
      </c>
      <c r="B15132" s="618">
        <v>2013</v>
      </c>
      <c r="C15132" s="619" t="s">
        <v>424</v>
      </c>
    </row>
    <row r="15133" spans="1:3" x14ac:dyDescent="0.15">
      <c r="A15133" s="619" t="s">
        <v>1122</v>
      </c>
      <c r="B15133" s="618">
        <v>2013</v>
      </c>
      <c r="C15133" s="619" t="s">
        <v>437</v>
      </c>
    </row>
    <row r="15134" spans="1:3" x14ac:dyDescent="0.15">
      <c r="A15134" s="619" t="s">
        <v>1122</v>
      </c>
      <c r="B15134" s="618">
        <v>2013</v>
      </c>
      <c r="C15134" s="619" t="s">
        <v>424</v>
      </c>
    </row>
    <row r="15135" spans="1:3" x14ac:dyDescent="0.15">
      <c r="A15135" s="619" t="s">
        <v>1122</v>
      </c>
      <c r="B15135" s="618">
        <v>2013</v>
      </c>
      <c r="C15135" s="619" t="s">
        <v>424</v>
      </c>
    </row>
    <row r="15136" spans="1:3" x14ac:dyDescent="0.15">
      <c r="A15136" s="619" t="s">
        <v>1122</v>
      </c>
      <c r="B15136" s="618">
        <v>2013</v>
      </c>
      <c r="C15136" s="619" t="s">
        <v>424</v>
      </c>
    </row>
    <row r="15137" spans="1:3" x14ac:dyDescent="0.15">
      <c r="A15137" s="619" t="s">
        <v>1122</v>
      </c>
      <c r="B15137" s="618">
        <v>2013</v>
      </c>
      <c r="C15137" s="619" t="s">
        <v>1080</v>
      </c>
    </row>
    <row r="15138" spans="1:3" x14ac:dyDescent="0.15">
      <c r="A15138" s="619" t="s">
        <v>1122</v>
      </c>
      <c r="B15138" s="618">
        <v>2013</v>
      </c>
      <c r="C15138" s="619" t="s">
        <v>1080</v>
      </c>
    </row>
    <row r="15139" spans="1:3" x14ac:dyDescent="0.15">
      <c r="A15139" s="619" t="s">
        <v>1122</v>
      </c>
      <c r="B15139" s="618">
        <v>2013</v>
      </c>
      <c r="C15139" s="619" t="s">
        <v>424</v>
      </c>
    </row>
    <row r="15140" spans="1:3" x14ac:dyDescent="0.15">
      <c r="A15140" s="619" t="s">
        <v>1122</v>
      </c>
      <c r="B15140" s="618">
        <v>2013</v>
      </c>
      <c r="C15140" s="619" t="s">
        <v>424</v>
      </c>
    </row>
    <row r="15141" spans="1:3" x14ac:dyDescent="0.15">
      <c r="A15141" s="619" t="s">
        <v>1122</v>
      </c>
      <c r="B15141" s="618">
        <v>2013</v>
      </c>
      <c r="C15141" s="619" t="s">
        <v>1103</v>
      </c>
    </row>
    <row r="15142" spans="1:3" x14ac:dyDescent="0.15">
      <c r="A15142" s="619" t="s">
        <v>1122</v>
      </c>
      <c r="B15142" s="618">
        <v>2013</v>
      </c>
      <c r="C15142" s="619" t="s">
        <v>424</v>
      </c>
    </row>
    <row r="15143" spans="1:3" x14ac:dyDescent="0.15">
      <c r="A15143" s="619" t="s">
        <v>1122</v>
      </c>
      <c r="B15143" s="618">
        <v>2013</v>
      </c>
      <c r="C15143" s="619" t="s">
        <v>1103</v>
      </c>
    </row>
    <row r="15144" spans="1:3" x14ac:dyDescent="0.15">
      <c r="A15144" s="619" t="s">
        <v>1122</v>
      </c>
      <c r="B15144" s="618">
        <v>2013</v>
      </c>
      <c r="C15144" s="619" t="s">
        <v>424</v>
      </c>
    </row>
    <row r="15145" spans="1:3" x14ac:dyDescent="0.15">
      <c r="A15145" s="619" t="s">
        <v>1122</v>
      </c>
      <c r="B15145" s="618">
        <v>2013</v>
      </c>
      <c r="C15145" s="619" t="s">
        <v>437</v>
      </c>
    </row>
    <row r="15146" spans="1:3" x14ac:dyDescent="0.15">
      <c r="A15146" s="619" t="s">
        <v>1122</v>
      </c>
      <c r="B15146" s="618">
        <v>2013</v>
      </c>
      <c r="C15146" s="619" t="s">
        <v>1109</v>
      </c>
    </row>
    <row r="15147" spans="1:3" x14ac:dyDescent="0.15">
      <c r="A15147" s="619" t="s">
        <v>1122</v>
      </c>
      <c r="B15147" s="618">
        <v>2013</v>
      </c>
      <c r="C15147" s="619" t="s">
        <v>1102</v>
      </c>
    </row>
    <row r="15148" spans="1:3" x14ac:dyDescent="0.15">
      <c r="A15148" s="619" t="s">
        <v>1122</v>
      </c>
      <c r="B15148" s="618">
        <v>2013</v>
      </c>
      <c r="C15148" s="619" t="s">
        <v>424</v>
      </c>
    </row>
    <row r="15149" spans="1:3" x14ac:dyDescent="0.15">
      <c r="A15149" s="619" t="s">
        <v>1122</v>
      </c>
      <c r="B15149" s="618">
        <v>2013</v>
      </c>
      <c r="C15149" s="619" t="s">
        <v>1080</v>
      </c>
    </row>
    <row r="15150" spans="1:3" x14ac:dyDescent="0.15">
      <c r="A15150" s="619" t="s">
        <v>1122</v>
      </c>
      <c r="B15150" s="618">
        <v>2013</v>
      </c>
      <c r="C15150" s="619" t="s">
        <v>1080</v>
      </c>
    </row>
    <row r="15151" spans="1:3" x14ac:dyDescent="0.15">
      <c r="A15151" s="619" t="s">
        <v>1122</v>
      </c>
      <c r="B15151" s="618">
        <v>2013</v>
      </c>
      <c r="C15151" s="619" t="s">
        <v>424</v>
      </c>
    </row>
    <row r="15152" spans="1:3" x14ac:dyDescent="0.15">
      <c r="A15152" s="619" t="s">
        <v>1122</v>
      </c>
      <c r="B15152" s="618">
        <v>2013</v>
      </c>
      <c r="C15152" s="619" t="s">
        <v>1080</v>
      </c>
    </row>
    <row r="15153" spans="1:3" x14ac:dyDescent="0.15">
      <c r="A15153" s="619" t="s">
        <v>1122</v>
      </c>
      <c r="B15153" s="618">
        <v>2013</v>
      </c>
      <c r="C15153" s="619" t="s">
        <v>424</v>
      </c>
    </row>
    <row r="15154" spans="1:3" x14ac:dyDescent="0.15">
      <c r="A15154" s="619" t="s">
        <v>1122</v>
      </c>
      <c r="B15154" s="618">
        <v>2013</v>
      </c>
      <c r="C15154" s="619" t="s">
        <v>1080</v>
      </c>
    </row>
    <row r="15155" spans="1:3" x14ac:dyDescent="0.15">
      <c r="A15155" s="619" t="s">
        <v>1122</v>
      </c>
      <c r="B15155" s="618">
        <v>2013</v>
      </c>
      <c r="C15155" s="619" t="s">
        <v>424</v>
      </c>
    </row>
    <row r="15156" spans="1:3" x14ac:dyDescent="0.15">
      <c r="A15156" s="619" t="s">
        <v>1122</v>
      </c>
      <c r="B15156" s="618">
        <v>2013</v>
      </c>
      <c r="C15156" s="619" t="s">
        <v>1102</v>
      </c>
    </row>
    <row r="15157" spans="1:3" x14ac:dyDescent="0.15">
      <c r="A15157" s="619" t="s">
        <v>1122</v>
      </c>
      <c r="B15157" s="618">
        <v>2013</v>
      </c>
      <c r="C15157" s="619" t="s">
        <v>424</v>
      </c>
    </row>
    <row r="15158" spans="1:3" x14ac:dyDescent="0.15">
      <c r="A15158" s="619" t="s">
        <v>1122</v>
      </c>
      <c r="B15158" s="618">
        <v>2013</v>
      </c>
      <c r="C15158" s="619" t="s">
        <v>1080</v>
      </c>
    </row>
    <row r="15159" spans="1:3" x14ac:dyDescent="0.15">
      <c r="A15159" s="619" t="s">
        <v>1122</v>
      </c>
      <c r="B15159" s="618">
        <v>2013</v>
      </c>
      <c r="C15159" s="619" t="s">
        <v>1080</v>
      </c>
    </row>
    <row r="15160" spans="1:3" x14ac:dyDescent="0.15">
      <c r="A15160" s="619" t="s">
        <v>1122</v>
      </c>
      <c r="B15160" s="618">
        <v>2013</v>
      </c>
      <c r="C15160" s="619" t="s">
        <v>1080</v>
      </c>
    </row>
    <row r="15161" spans="1:3" x14ac:dyDescent="0.15">
      <c r="A15161" s="619" t="s">
        <v>1122</v>
      </c>
      <c r="B15161" s="618">
        <v>2013</v>
      </c>
      <c r="C15161" s="619" t="s">
        <v>1103</v>
      </c>
    </row>
    <row r="15162" spans="1:3" x14ac:dyDescent="0.15">
      <c r="A15162" s="619" t="s">
        <v>1122</v>
      </c>
      <c r="B15162" s="618">
        <v>2013</v>
      </c>
      <c r="C15162" s="619" t="s">
        <v>1080</v>
      </c>
    </row>
    <row r="15163" spans="1:3" x14ac:dyDescent="0.15">
      <c r="A15163" s="619" t="s">
        <v>1122</v>
      </c>
      <c r="B15163" s="618">
        <v>2013</v>
      </c>
      <c r="C15163" s="619" t="s">
        <v>437</v>
      </c>
    </row>
    <row r="15164" spans="1:3" x14ac:dyDescent="0.15">
      <c r="A15164" s="619" t="s">
        <v>1122</v>
      </c>
      <c r="B15164" s="618">
        <v>2013</v>
      </c>
      <c r="C15164" s="619" t="s">
        <v>1102</v>
      </c>
    </row>
    <row r="15165" spans="1:3" x14ac:dyDescent="0.15">
      <c r="A15165" s="619" t="s">
        <v>1122</v>
      </c>
      <c r="B15165" s="618">
        <v>2013</v>
      </c>
      <c r="C15165" s="619" t="s">
        <v>1080</v>
      </c>
    </row>
    <row r="15166" spans="1:3" x14ac:dyDescent="0.15">
      <c r="A15166" s="619" t="s">
        <v>1122</v>
      </c>
      <c r="B15166" s="618">
        <v>2013</v>
      </c>
      <c r="C15166" s="619" t="s">
        <v>1080</v>
      </c>
    </row>
    <row r="15167" spans="1:3" x14ac:dyDescent="0.15">
      <c r="A15167" s="619" t="s">
        <v>1122</v>
      </c>
      <c r="B15167" s="618">
        <v>2013</v>
      </c>
      <c r="C15167" s="619" t="s">
        <v>1080</v>
      </c>
    </row>
    <row r="15168" spans="1:3" x14ac:dyDescent="0.15">
      <c r="A15168" s="619" t="s">
        <v>1122</v>
      </c>
      <c r="B15168" s="618">
        <v>2013</v>
      </c>
      <c r="C15168" s="619" t="s">
        <v>424</v>
      </c>
    </row>
    <row r="15169" spans="1:3" x14ac:dyDescent="0.15">
      <c r="A15169" s="619" t="s">
        <v>1122</v>
      </c>
      <c r="B15169" s="618">
        <v>2013</v>
      </c>
      <c r="C15169" s="619" t="s">
        <v>1105</v>
      </c>
    </row>
    <row r="15170" spans="1:3" x14ac:dyDescent="0.15">
      <c r="A15170" s="619" t="s">
        <v>1122</v>
      </c>
      <c r="B15170" s="618">
        <v>2013</v>
      </c>
      <c r="C15170" s="619" t="s">
        <v>1105</v>
      </c>
    </row>
    <row r="15171" spans="1:3" x14ac:dyDescent="0.15">
      <c r="A15171" s="619" t="s">
        <v>1122</v>
      </c>
      <c r="B15171" s="618">
        <v>2013</v>
      </c>
      <c r="C15171" s="619" t="s">
        <v>1105</v>
      </c>
    </row>
    <row r="15172" spans="1:3" x14ac:dyDescent="0.15">
      <c r="A15172" s="619" t="s">
        <v>1122</v>
      </c>
      <c r="B15172" s="618">
        <v>2013</v>
      </c>
      <c r="C15172" s="619" t="s">
        <v>424</v>
      </c>
    </row>
    <row r="15173" spans="1:3" x14ac:dyDescent="0.15">
      <c r="A15173" s="619" t="s">
        <v>1122</v>
      </c>
      <c r="B15173" s="618">
        <v>2013</v>
      </c>
      <c r="C15173" s="619" t="s">
        <v>1107</v>
      </c>
    </row>
    <row r="15174" spans="1:3" x14ac:dyDescent="0.15">
      <c r="A15174" s="619" t="s">
        <v>1122</v>
      </c>
      <c r="B15174" s="618">
        <v>2013</v>
      </c>
      <c r="C15174" s="619" t="s">
        <v>1103</v>
      </c>
    </row>
    <row r="15175" spans="1:3" x14ac:dyDescent="0.15">
      <c r="A15175" s="619" t="s">
        <v>1122</v>
      </c>
      <c r="B15175" s="618">
        <v>2013</v>
      </c>
      <c r="C15175" s="619" t="s">
        <v>1080</v>
      </c>
    </row>
    <row r="15176" spans="1:3" x14ac:dyDescent="0.15">
      <c r="A15176" s="619" t="s">
        <v>1122</v>
      </c>
      <c r="B15176" s="618">
        <v>2013</v>
      </c>
      <c r="C15176" s="619" t="s">
        <v>424</v>
      </c>
    </row>
    <row r="15177" spans="1:3" x14ac:dyDescent="0.15">
      <c r="A15177" s="619" t="s">
        <v>1122</v>
      </c>
      <c r="B15177" s="618">
        <v>2013</v>
      </c>
      <c r="C15177" s="619" t="s">
        <v>437</v>
      </c>
    </row>
    <row r="15178" spans="1:3" x14ac:dyDescent="0.15">
      <c r="A15178" s="619" t="s">
        <v>1122</v>
      </c>
      <c r="B15178" s="618">
        <v>2013</v>
      </c>
      <c r="C15178" s="619" t="s">
        <v>1103</v>
      </c>
    </row>
    <row r="15179" spans="1:3" x14ac:dyDescent="0.15">
      <c r="A15179" s="619" t="s">
        <v>1122</v>
      </c>
      <c r="B15179" s="618">
        <v>2013</v>
      </c>
      <c r="C15179" s="619" t="s">
        <v>1080</v>
      </c>
    </row>
    <row r="15180" spans="1:3" x14ac:dyDescent="0.15">
      <c r="A15180" s="619" t="s">
        <v>1122</v>
      </c>
      <c r="B15180" s="618">
        <v>2013</v>
      </c>
      <c r="C15180" s="619" t="s">
        <v>1080</v>
      </c>
    </row>
    <row r="15181" spans="1:3" x14ac:dyDescent="0.15">
      <c r="A15181" s="619" t="s">
        <v>1122</v>
      </c>
      <c r="B15181" s="618">
        <v>2013</v>
      </c>
      <c r="C15181" s="619" t="s">
        <v>1080</v>
      </c>
    </row>
    <row r="15182" spans="1:3" x14ac:dyDescent="0.15">
      <c r="A15182" s="619" t="s">
        <v>1122</v>
      </c>
      <c r="B15182" s="618">
        <v>2013</v>
      </c>
      <c r="C15182" s="619" t="s">
        <v>424</v>
      </c>
    </row>
    <row r="15183" spans="1:3" x14ac:dyDescent="0.15">
      <c r="A15183" s="619" t="s">
        <v>1122</v>
      </c>
      <c r="B15183" s="618">
        <v>2013</v>
      </c>
      <c r="C15183" s="619" t="s">
        <v>1117</v>
      </c>
    </row>
    <row r="15184" spans="1:3" x14ac:dyDescent="0.15">
      <c r="A15184" s="619" t="s">
        <v>1122</v>
      </c>
      <c r="B15184" s="618">
        <v>2013</v>
      </c>
      <c r="C15184" s="619" t="s">
        <v>424</v>
      </c>
    </row>
    <row r="15185" spans="1:3" x14ac:dyDescent="0.15">
      <c r="A15185" s="619" t="s">
        <v>1122</v>
      </c>
      <c r="B15185" s="618">
        <v>2013</v>
      </c>
      <c r="C15185" s="619" t="s">
        <v>424</v>
      </c>
    </row>
    <row r="15186" spans="1:3" x14ac:dyDescent="0.15">
      <c r="A15186" s="619" t="s">
        <v>1122</v>
      </c>
      <c r="B15186" s="618">
        <v>2013</v>
      </c>
      <c r="C15186" s="619" t="s">
        <v>437</v>
      </c>
    </row>
    <row r="15187" spans="1:3" x14ac:dyDescent="0.15">
      <c r="A15187" s="619" t="s">
        <v>1122</v>
      </c>
      <c r="B15187" s="618">
        <v>2013</v>
      </c>
      <c r="C15187" s="619" t="s">
        <v>437</v>
      </c>
    </row>
    <row r="15188" spans="1:3" x14ac:dyDescent="0.15">
      <c r="A15188" s="619" t="s">
        <v>1122</v>
      </c>
      <c r="B15188" s="618">
        <v>2013</v>
      </c>
      <c r="C15188" s="619" t="s">
        <v>424</v>
      </c>
    </row>
    <row r="15189" spans="1:3" x14ac:dyDescent="0.15">
      <c r="A15189" s="619" t="s">
        <v>1122</v>
      </c>
      <c r="B15189" s="618">
        <v>2013</v>
      </c>
      <c r="C15189" s="619" t="s">
        <v>437</v>
      </c>
    </row>
    <row r="15190" spans="1:3" x14ac:dyDescent="0.15">
      <c r="A15190" s="619" t="s">
        <v>1122</v>
      </c>
      <c r="B15190" s="618">
        <v>2013</v>
      </c>
      <c r="C15190" s="619" t="s">
        <v>437</v>
      </c>
    </row>
    <row r="15191" spans="1:3" x14ac:dyDescent="0.15">
      <c r="A15191" s="619" t="s">
        <v>1122</v>
      </c>
      <c r="B15191" s="618">
        <v>2013</v>
      </c>
      <c r="C15191" s="619" t="s">
        <v>437</v>
      </c>
    </row>
    <row r="15192" spans="1:3" x14ac:dyDescent="0.15">
      <c r="A15192" s="619" t="s">
        <v>1122</v>
      </c>
      <c r="B15192" s="618">
        <v>2013</v>
      </c>
      <c r="C15192" s="619" t="s">
        <v>437</v>
      </c>
    </row>
    <row r="15193" spans="1:3" x14ac:dyDescent="0.15">
      <c r="A15193" s="619" t="s">
        <v>1122</v>
      </c>
      <c r="B15193" s="618">
        <v>2013</v>
      </c>
      <c r="C15193" s="619" t="s">
        <v>424</v>
      </c>
    </row>
    <row r="15194" spans="1:3" x14ac:dyDescent="0.15">
      <c r="A15194" s="619" t="s">
        <v>1122</v>
      </c>
      <c r="B15194" s="618">
        <v>2013</v>
      </c>
      <c r="C15194" s="619" t="s">
        <v>424</v>
      </c>
    </row>
    <row r="15195" spans="1:3" x14ac:dyDescent="0.15">
      <c r="A15195" s="619" t="s">
        <v>1122</v>
      </c>
      <c r="B15195" s="618">
        <v>2013</v>
      </c>
      <c r="C15195" s="619" t="s">
        <v>437</v>
      </c>
    </row>
    <row r="15196" spans="1:3" x14ac:dyDescent="0.15">
      <c r="A15196" s="619" t="s">
        <v>1122</v>
      </c>
      <c r="B15196" s="618">
        <v>2013</v>
      </c>
      <c r="C15196" s="619" t="s">
        <v>424</v>
      </c>
    </row>
    <row r="15197" spans="1:3" x14ac:dyDescent="0.15">
      <c r="A15197" s="619" t="s">
        <v>1122</v>
      </c>
      <c r="B15197" s="618">
        <v>2013</v>
      </c>
      <c r="C15197" s="619" t="s">
        <v>437</v>
      </c>
    </row>
    <row r="15198" spans="1:3" x14ac:dyDescent="0.15">
      <c r="A15198" s="619" t="s">
        <v>1122</v>
      </c>
      <c r="B15198" s="618">
        <v>2013</v>
      </c>
      <c r="C15198" s="619" t="s">
        <v>424</v>
      </c>
    </row>
    <row r="15199" spans="1:3" x14ac:dyDescent="0.15">
      <c r="A15199" s="619" t="s">
        <v>1122</v>
      </c>
      <c r="B15199" s="618">
        <v>2013</v>
      </c>
      <c r="C15199" s="619" t="s">
        <v>424</v>
      </c>
    </row>
    <row r="15200" spans="1:3" x14ac:dyDescent="0.15">
      <c r="A15200" s="619" t="s">
        <v>1122</v>
      </c>
      <c r="B15200" s="618">
        <v>2013</v>
      </c>
      <c r="C15200" s="619" t="s">
        <v>424</v>
      </c>
    </row>
    <row r="15201" spans="1:3" x14ac:dyDescent="0.15">
      <c r="A15201" s="619" t="s">
        <v>1122</v>
      </c>
      <c r="B15201" s="618">
        <v>2013</v>
      </c>
      <c r="C15201" s="619" t="s">
        <v>424</v>
      </c>
    </row>
    <row r="15202" spans="1:3" x14ac:dyDescent="0.15">
      <c r="A15202" s="619" t="s">
        <v>1122</v>
      </c>
      <c r="B15202" s="618">
        <v>2013</v>
      </c>
      <c r="C15202" s="619" t="s">
        <v>437</v>
      </c>
    </row>
    <row r="15203" spans="1:3" x14ac:dyDescent="0.15">
      <c r="A15203" s="619" t="s">
        <v>1122</v>
      </c>
      <c r="B15203" s="618">
        <v>2013</v>
      </c>
      <c r="C15203" s="619" t="s">
        <v>437</v>
      </c>
    </row>
    <row r="15204" spans="1:3" x14ac:dyDescent="0.15">
      <c r="A15204" s="619" t="s">
        <v>1122</v>
      </c>
      <c r="B15204" s="618">
        <v>2013</v>
      </c>
      <c r="C15204" s="619" t="s">
        <v>437</v>
      </c>
    </row>
    <row r="15205" spans="1:3" x14ac:dyDescent="0.15">
      <c r="A15205" s="619" t="s">
        <v>1122</v>
      </c>
      <c r="B15205" s="618">
        <v>2013</v>
      </c>
      <c r="C15205" s="619" t="s">
        <v>437</v>
      </c>
    </row>
    <row r="15206" spans="1:3" x14ac:dyDescent="0.15">
      <c r="A15206" s="619" t="s">
        <v>1122</v>
      </c>
      <c r="B15206" s="618">
        <v>2013</v>
      </c>
      <c r="C15206" s="619" t="s">
        <v>424</v>
      </c>
    </row>
    <row r="15207" spans="1:3" x14ac:dyDescent="0.15">
      <c r="A15207" s="619" t="s">
        <v>1122</v>
      </c>
      <c r="B15207" s="618">
        <v>2013</v>
      </c>
      <c r="C15207" s="619" t="s">
        <v>1103</v>
      </c>
    </row>
    <row r="15208" spans="1:3" x14ac:dyDescent="0.15">
      <c r="A15208" s="619" t="s">
        <v>1122</v>
      </c>
      <c r="B15208" s="618">
        <v>2013</v>
      </c>
      <c r="C15208" s="619" t="s">
        <v>424</v>
      </c>
    </row>
    <row r="15209" spans="1:3" x14ac:dyDescent="0.15">
      <c r="A15209" s="619" t="s">
        <v>1122</v>
      </c>
      <c r="B15209" s="618">
        <v>2013</v>
      </c>
      <c r="C15209" s="619" t="s">
        <v>424</v>
      </c>
    </row>
    <row r="15210" spans="1:3" x14ac:dyDescent="0.15">
      <c r="A15210" s="619" t="s">
        <v>1122</v>
      </c>
      <c r="B15210" s="618">
        <v>2013</v>
      </c>
      <c r="C15210" s="619" t="s">
        <v>1080</v>
      </c>
    </row>
    <row r="15211" spans="1:3" x14ac:dyDescent="0.15">
      <c r="A15211" s="619" t="s">
        <v>1122</v>
      </c>
      <c r="B15211" s="618">
        <v>2013</v>
      </c>
      <c r="C15211" s="619" t="s">
        <v>1103</v>
      </c>
    </row>
    <row r="15212" spans="1:3" x14ac:dyDescent="0.15">
      <c r="A15212" s="619" t="s">
        <v>1122</v>
      </c>
      <c r="B15212" s="618">
        <v>2013</v>
      </c>
      <c r="C15212" s="619" t="s">
        <v>1103</v>
      </c>
    </row>
    <row r="15213" spans="1:3" x14ac:dyDescent="0.15">
      <c r="A15213" s="619" t="s">
        <v>1122</v>
      </c>
      <c r="B15213" s="618">
        <v>2013</v>
      </c>
      <c r="C15213" s="619" t="s">
        <v>1102</v>
      </c>
    </row>
    <row r="15214" spans="1:3" x14ac:dyDescent="0.15">
      <c r="A15214" s="619" t="s">
        <v>1122</v>
      </c>
      <c r="B15214" s="618">
        <v>2013</v>
      </c>
      <c r="C15214" s="619" t="s">
        <v>437</v>
      </c>
    </row>
    <row r="15215" spans="1:3" x14ac:dyDescent="0.15">
      <c r="A15215" s="619" t="s">
        <v>1122</v>
      </c>
      <c r="B15215" s="618">
        <v>2013</v>
      </c>
      <c r="C15215" s="619" t="s">
        <v>437</v>
      </c>
    </row>
    <row r="15216" spans="1:3" x14ac:dyDescent="0.15">
      <c r="A15216" s="619" t="s">
        <v>1122</v>
      </c>
      <c r="B15216" s="618">
        <v>2013</v>
      </c>
      <c r="C15216" s="619" t="s">
        <v>437</v>
      </c>
    </row>
    <row r="15217" spans="1:3" x14ac:dyDescent="0.15">
      <c r="A15217" s="619" t="s">
        <v>1122</v>
      </c>
      <c r="B15217" s="618">
        <v>2013</v>
      </c>
      <c r="C15217" s="619" t="s">
        <v>437</v>
      </c>
    </row>
    <row r="15218" spans="1:3" x14ac:dyDescent="0.15">
      <c r="A15218" s="619" t="s">
        <v>1122</v>
      </c>
      <c r="B15218" s="618">
        <v>2013</v>
      </c>
      <c r="C15218" s="619" t="s">
        <v>437</v>
      </c>
    </row>
    <row r="15219" spans="1:3" x14ac:dyDescent="0.15">
      <c r="A15219" s="619" t="s">
        <v>1122</v>
      </c>
      <c r="B15219" s="618">
        <v>2013</v>
      </c>
      <c r="C15219" s="619" t="s">
        <v>437</v>
      </c>
    </row>
    <row r="15220" spans="1:3" x14ac:dyDescent="0.15">
      <c r="A15220" s="619" t="s">
        <v>1122</v>
      </c>
      <c r="B15220" s="618">
        <v>2013</v>
      </c>
      <c r="C15220" s="619" t="s">
        <v>1102</v>
      </c>
    </row>
    <row r="15221" spans="1:3" x14ac:dyDescent="0.15">
      <c r="A15221" s="619" t="s">
        <v>1122</v>
      </c>
      <c r="B15221" s="618">
        <v>2013</v>
      </c>
      <c r="C15221" s="619" t="s">
        <v>1102</v>
      </c>
    </row>
    <row r="15222" spans="1:3" x14ac:dyDescent="0.15">
      <c r="A15222" s="619" t="s">
        <v>1122</v>
      </c>
      <c r="B15222" s="618">
        <v>2013</v>
      </c>
      <c r="C15222" s="619" t="s">
        <v>437</v>
      </c>
    </row>
    <row r="15223" spans="1:3" x14ac:dyDescent="0.15">
      <c r="A15223" s="619" t="s">
        <v>1122</v>
      </c>
      <c r="B15223" s="618">
        <v>2013</v>
      </c>
      <c r="C15223" s="619" t="s">
        <v>424</v>
      </c>
    </row>
    <row r="15224" spans="1:3" x14ac:dyDescent="0.15">
      <c r="A15224" s="619" t="s">
        <v>1122</v>
      </c>
      <c r="B15224" s="618">
        <v>2013</v>
      </c>
      <c r="C15224" s="619" t="s">
        <v>437</v>
      </c>
    </row>
    <row r="15225" spans="1:3" x14ac:dyDescent="0.15">
      <c r="A15225" s="619" t="s">
        <v>1122</v>
      </c>
      <c r="B15225" s="618">
        <v>2013</v>
      </c>
      <c r="C15225" s="619" t="s">
        <v>437</v>
      </c>
    </row>
    <row r="15226" spans="1:3" x14ac:dyDescent="0.15">
      <c r="A15226" s="619" t="s">
        <v>1122</v>
      </c>
      <c r="B15226" s="618">
        <v>2013</v>
      </c>
      <c r="C15226" s="619" t="s">
        <v>424</v>
      </c>
    </row>
    <row r="15227" spans="1:3" x14ac:dyDescent="0.15">
      <c r="A15227" s="619" t="s">
        <v>1122</v>
      </c>
      <c r="B15227" s="618">
        <v>2013</v>
      </c>
      <c r="C15227" s="619" t="s">
        <v>1103</v>
      </c>
    </row>
    <row r="15228" spans="1:3" x14ac:dyDescent="0.15">
      <c r="A15228" s="619" t="s">
        <v>1122</v>
      </c>
      <c r="B15228" s="618">
        <v>2013</v>
      </c>
      <c r="C15228" s="619" t="s">
        <v>1120</v>
      </c>
    </row>
    <row r="15229" spans="1:3" x14ac:dyDescent="0.15">
      <c r="A15229" s="619" t="s">
        <v>1122</v>
      </c>
      <c r="B15229" s="618">
        <v>2013</v>
      </c>
      <c r="C15229" s="619" t="s">
        <v>1120</v>
      </c>
    </row>
    <row r="15230" spans="1:3" x14ac:dyDescent="0.15">
      <c r="A15230" s="619" t="s">
        <v>1122</v>
      </c>
      <c r="B15230" s="618">
        <v>2013</v>
      </c>
      <c r="C15230" s="619" t="s">
        <v>1120</v>
      </c>
    </row>
    <row r="15231" spans="1:3" x14ac:dyDescent="0.15">
      <c r="A15231" s="619" t="s">
        <v>1122</v>
      </c>
      <c r="B15231" s="618">
        <v>2013</v>
      </c>
      <c r="C15231" s="619" t="s">
        <v>424</v>
      </c>
    </row>
    <row r="15232" spans="1:3" x14ac:dyDescent="0.15">
      <c r="A15232" s="619" t="s">
        <v>1122</v>
      </c>
      <c r="B15232" s="618">
        <v>2013</v>
      </c>
      <c r="C15232" s="619" t="s">
        <v>424</v>
      </c>
    </row>
    <row r="15233" spans="1:3" x14ac:dyDescent="0.15">
      <c r="A15233" s="619" t="s">
        <v>1122</v>
      </c>
      <c r="B15233" s="618">
        <v>2013</v>
      </c>
      <c r="C15233" s="619" t="s">
        <v>424</v>
      </c>
    </row>
    <row r="15234" spans="1:3" x14ac:dyDescent="0.15">
      <c r="A15234" s="619" t="s">
        <v>1122</v>
      </c>
      <c r="B15234" s="618">
        <v>2013</v>
      </c>
      <c r="C15234" s="619" t="s">
        <v>1105</v>
      </c>
    </row>
    <row r="15235" spans="1:3" x14ac:dyDescent="0.15">
      <c r="A15235" s="619" t="s">
        <v>1122</v>
      </c>
      <c r="B15235" s="618">
        <v>2013</v>
      </c>
      <c r="C15235" s="619" t="s">
        <v>1117</v>
      </c>
    </row>
    <row r="15236" spans="1:3" x14ac:dyDescent="0.15">
      <c r="A15236" s="619" t="s">
        <v>1122</v>
      </c>
      <c r="B15236" s="618">
        <v>2013</v>
      </c>
      <c r="C15236" s="619" t="s">
        <v>437</v>
      </c>
    </row>
    <row r="15237" spans="1:3" x14ac:dyDescent="0.15">
      <c r="A15237" s="619" t="s">
        <v>1122</v>
      </c>
      <c r="B15237" s="618">
        <v>2013</v>
      </c>
      <c r="C15237" s="619" t="s">
        <v>437</v>
      </c>
    </row>
    <row r="15238" spans="1:3" x14ac:dyDescent="0.15">
      <c r="A15238" s="619" t="s">
        <v>1122</v>
      </c>
      <c r="B15238" s="618">
        <v>2013</v>
      </c>
      <c r="C15238" s="619" t="s">
        <v>1104</v>
      </c>
    </row>
    <row r="15239" spans="1:3" x14ac:dyDescent="0.15">
      <c r="A15239" s="619" t="s">
        <v>1122</v>
      </c>
      <c r="B15239" s="618">
        <v>2013</v>
      </c>
      <c r="C15239" s="619" t="s">
        <v>437</v>
      </c>
    </row>
    <row r="15240" spans="1:3" x14ac:dyDescent="0.15">
      <c r="A15240" s="619" t="s">
        <v>1122</v>
      </c>
      <c r="B15240" s="618">
        <v>2013</v>
      </c>
      <c r="C15240" s="619" t="s">
        <v>437</v>
      </c>
    </row>
    <row r="15241" spans="1:3" x14ac:dyDescent="0.15">
      <c r="A15241" s="619" t="s">
        <v>1122</v>
      </c>
      <c r="B15241" s="618">
        <v>2013</v>
      </c>
      <c r="C15241" s="619" t="s">
        <v>424</v>
      </c>
    </row>
    <row r="15242" spans="1:3" x14ac:dyDescent="0.15">
      <c r="A15242" s="619" t="s">
        <v>1122</v>
      </c>
      <c r="B15242" s="618">
        <v>2013</v>
      </c>
      <c r="C15242" s="619" t="s">
        <v>1102</v>
      </c>
    </row>
    <row r="15243" spans="1:3" x14ac:dyDescent="0.15">
      <c r="A15243" s="619" t="s">
        <v>1122</v>
      </c>
      <c r="B15243" s="618">
        <v>2013</v>
      </c>
      <c r="C15243" s="619" t="s">
        <v>1102</v>
      </c>
    </row>
    <row r="15244" spans="1:3" x14ac:dyDescent="0.15">
      <c r="A15244" s="619" t="s">
        <v>1122</v>
      </c>
      <c r="B15244" s="618">
        <v>2013</v>
      </c>
      <c r="C15244" s="619" t="s">
        <v>437</v>
      </c>
    </row>
    <row r="15245" spans="1:3" x14ac:dyDescent="0.15">
      <c r="A15245" s="619" t="s">
        <v>1122</v>
      </c>
      <c r="B15245" s="618">
        <v>2013</v>
      </c>
      <c r="C15245" s="619" t="s">
        <v>437</v>
      </c>
    </row>
    <row r="15246" spans="1:3" x14ac:dyDescent="0.15">
      <c r="A15246" s="619" t="s">
        <v>1122</v>
      </c>
      <c r="B15246" s="618">
        <v>2013</v>
      </c>
      <c r="C15246" s="619" t="s">
        <v>424</v>
      </c>
    </row>
    <row r="15247" spans="1:3" x14ac:dyDescent="0.15">
      <c r="A15247" s="619" t="s">
        <v>1122</v>
      </c>
      <c r="B15247" s="618">
        <v>2013</v>
      </c>
      <c r="C15247" s="619" t="s">
        <v>1105</v>
      </c>
    </row>
    <row r="15248" spans="1:3" x14ac:dyDescent="0.15">
      <c r="A15248" s="619" t="s">
        <v>1122</v>
      </c>
      <c r="B15248" s="618">
        <v>2013</v>
      </c>
      <c r="C15248" s="619" t="s">
        <v>437</v>
      </c>
    </row>
    <row r="15249" spans="1:3" x14ac:dyDescent="0.15">
      <c r="A15249" s="619" t="s">
        <v>1122</v>
      </c>
      <c r="B15249" s="618">
        <v>2013</v>
      </c>
      <c r="C15249" s="619" t="s">
        <v>437</v>
      </c>
    </row>
    <row r="15250" spans="1:3" x14ac:dyDescent="0.15">
      <c r="A15250" s="619" t="s">
        <v>1122</v>
      </c>
      <c r="B15250" s="618">
        <v>2013</v>
      </c>
      <c r="C15250" s="619" t="s">
        <v>424</v>
      </c>
    </row>
    <row r="15251" spans="1:3" x14ac:dyDescent="0.15">
      <c r="A15251" s="619" t="s">
        <v>1122</v>
      </c>
      <c r="B15251" s="618">
        <v>2013</v>
      </c>
      <c r="C15251" s="619" t="s">
        <v>437</v>
      </c>
    </row>
    <row r="15252" spans="1:3" x14ac:dyDescent="0.15">
      <c r="A15252" s="619" t="s">
        <v>1122</v>
      </c>
      <c r="B15252" s="618">
        <v>2013</v>
      </c>
      <c r="C15252" s="619" t="s">
        <v>437</v>
      </c>
    </row>
    <row r="15253" spans="1:3" x14ac:dyDescent="0.15">
      <c r="A15253" s="619" t="s">
        <v>1122</v>
      </c>
      <c r="B15253" s="618">
        <v>2013</v>
      </c>
      <c r="C15253" s="619" t="s">
        <v>424</v>
      </c>
    </row>
    <row r="15254" spans="1:3" x14ac:dyDescent="0.15">
      <c r="A15254" s="619" t="s">
        <v>1122</v>
      </c>
      <c r="B15254" s="618">
        <v>2013</v>
      </c>
      <c r="C15254" s="619" t="s">
        <v>437</v>
      </c>
    </row>
    <row r="15255" spans="1:3" x14ac:dyDescent="0.15">
      <c r="A15255" s="619" t="s">
        <v>1122</v>
      </c>
      <c r="B15255" s="618">
        <v>2013</v>
      </c>
      <c r="C15255" s="619" t="s">
        <v>437</v>
      </c>
    </row>
    <row r="15256" spans="1:3" x14ac:dyDescent="0.15">
      <c r="A15256" s="619" t="s">
        <v>1122</v>
      </c>
      <c r="B15256" s="618">
        <v>2013</v>
      </c>
      <c r="C15256" s="619" t="s">
        <v>424</v>
      </c>
    </row>
    <row r="15257" spans="1:3" x14ac:dyDescent="0.15">
      <c r="A15257" s="619" t="s">
        <v>1122</v>
      </c>
      <c r="B15257" s="618">
        <v>2013</v>
      </c>
      <c r="C15257" s="619" t="s">
        <v>437</v>
      </c>
    </row>
    <row r="15258" spans="1:3" x14ac:dyDescent="0.15">
      <c r="A15258" s="619" t="s">
        <v>1122</v>
      </c>
      <c r="B15258" s="618">
        <v>2013</v>
      </c>
      <c r="C15258" s="619" t="s">
        <v>1080</v>
      </c>
    </row>
    <row r="15259" spans="1:3" x14ac:dyDescent="0.15">
      <c r="A15259" s="619" t="s">
        <v>1122</v>
      </c>
      <c r="B15259" s="618">
        <v>2013</v>
      </c>
      <c r="C15259" s="619" t="s">
        <v>1102</v>
      </c>
    </row>
    <row r="15260" spans="1:3" x14ac:dyDescent="0.15">
      <c r="A15260" s="619" t="s">
        <v>1122</v>
      </c>
      <c r="B15260" s="618">
        <v>2013</v>
      </c>
      <c r="C15260" s="619" t="s">
        <v>1102</v>
      </c>
    </row>
    <row r="15261" spans="1:3" x14ac:dyDescent="0.15">
      <c r="A15261" s="619" t="s">
        <v>1122</v>
      </c>
      <c r="B15261" s="618">
        <v>2013</v>
      </c>
      <c r="C15261" s="619" t="s">
        <v>1102</v>
      </c>
    </row>
    <row r="15262" spans="1:3" x14ac:dyDescent="0.15">
      <c r="A15262" s="619" t="s">
        <v>1122</v>
      </c>
      <c r="B15262" s="618">
        <v>2013</v>
      </c>
      <c r="C15262" s="619" t="s">
        <v>1102</v>
      </c>
    </row>
    <row r="15263" spans="1:3" x14ac:dyDescent="0.15">
      <c r="A15263" s="619" t="s">
        <v>1122</v>
      </c>
      <c r="B15263" s="618">
        <v>2013</v>
      </c>
      <c r="C15263" s="619" t="s">
        <v>1117</v>
      </c>
    </row>
    <row r="15264" spans="1:3" x14ac:dyDescent="0.15">
      <c r="A15264" s="619" t="s">
        <v>1122</v>
      </c>
      <c r="B15264" s="618">
        <v>2013</v>
      </c>
      <c r="C15264" s="619" t="s">
        <v>1110</v>
      </c>
    </row>
    <row r="15265" spans="1:3" x14ac:dyDescent="0.15">
      <c r="A15265" s="619" t="s">
        <v>1122</v>
      </c>
      <c r="B15265" s="618">
        <v>2013</v>
      </c>
      <c r="C15265" s="619" t="s">
        <v>1102</v>
      </c>
    </row>
    <row r="15266" spans="1:3" x14ac:dyDescent="0.15">
      <c r="A15266" s="619" t="s">
        <v>1122</v>
      </c>
      <c r="B15266" s="618">
        <v>2013</v>
      </c>
      <c r="C15266" s="619" t="s">
        <v>424</v>
      </c>
    </row>
    <row r="15267" spans="1:3" x14ac:dyDescent="0.15">
      <c r="A15267" s="619" t="s">
        <v>1122</v>
      </c>
      <c r="B15267" s="618">
        <v>2013</v>
      </c>
      <c r="C15267" s="619" t="s">
        <v>1102</v>
      </c>
    </row>
    <row r="15268" spans="1:3" x14ac:dyDescent="0.15">
      <c r="A15268" s="619" t="s">
        <v>1122</v>
      </c>
      <c r="B15268" s="618">
        <v>2013</v>
      </c>
      <c r="C15268" s="619" t="s">
        <v>424</v>
      </c>
    </row>
    <row r="15269" spans="1:3" x14ac:dyDescent="0.15">
      <c r="A15269" s="619" t="s">
        <v>1122</v>
      </c>
      <c r="B15269" s="618">
        <v>2013</v>
      </c>
      <c r="C15269" s="619" t="s">
        <v>424</v>
      </c>
    </row>
    <row r="15270" spans="1:3" x14ac:dyDescent="0.15">
      <c r="A15270" s="619" t="s">
        <v>1122</v>
      </c>
      <c r="B15270" s="618">
        <v>2013</v>
      </c>
      <c r="C15270" s="619" t="s">
        <v>1101</v>
      </c>
    </row>
    <row r="15271" spans="1:3" x14ac:dyDescent="0.15">
      <c r="A15271" s="619" t="s">
        <v>1122</v>
      </c>
      <c r="B15271" s="618">
        <v>2013</v>
      </c>
      <c r="C15271" s="619" t="s">
        <v>424</v>
      </c>
    </row>
    <row r="15272" spans="1:3" x14ac:dyDescent="0.15">
      <c r="A15272" s="619" t="s">
        <v>1122</v>
      </c>
      <c r="B15272" s="618">
        <v>2013</v>
      </c>
      <c r="C15272" s="619" t="s">
        <v>1109</v>
      </c>
    </row>
    <row r="15273" spans="1:3" x14ac:dyDescent="0.15">
      <c r="A15273" s="619" t="s">
        <v>1122</v>
      </c>
      <c r="B15273" s="618">
        <v>2013</v>
      </c>
      <c r="C15273" s="619" t="s">
        <v>1101</v>
      </c>
    </row>
    <row r="15274" spans="1:3" x14ac:dyDescent="0.15">
      <c r="A15274" s="619" t="s">
        <v>1122</v>
      </c>
      <c r="B15274" s="618">
        <v>2013</v>
      </c>
      <c r="C15274" s="619" t="s">
        <v>424</v>
      </c>
    </row>
    <row r="15275" spans="1:3" x14ac:dyDescent="0.15">
      <c r="A15275" s="619" t="s">
        <v>1122</v>
      </c>
      <c r="B15275" s="618">
        <v>2013</v>
      </c>
      <c r="C15275" s="619" t="s">
        <v>424</v>
      </c>
    </row>
    <row r="15276" spans="1:3" x14ac:dyDescent="0.15">
      <c r="A15276" s="619" t="s">
        <v>1122</v>
      </c>
      <c r="B15276" s="618">
        <v>2013</v>
      </c>
      <c r="C15276" s="619" t="s">
        <v>424</v>
      </c>
    </row>
    <row r="15277" spans="1:3" x14ac:dyDescent="0.15">
      <c r="A15277" s="619" t="s">
        <v>1122</v>
      </c>
      <c r="B15277" s="618">
        <v>2013</v>
      </c>
      <c r="C15277" s="619" t="s">
        <v>437</v>
      </c>
    </row>
    <row r="15278" spans="1:3" x14ac:dyDescent="0.15">
      <c r="A15278" s="619" t="s">
        <v>1122</v>
      </c>
      <c r="B15278" s="618">
        <v>2013</v>
      </c>
      <c r="C15278" s="619" t="s">
        <v>424</v>
      </c>
    </row>
    <row r="15279" spans="1:3" x14ac:dyDescent="0.15">
      <c r="A15279" s="619" t="s">
        <v>1122</v>
      </c>
      <c r="B15279" s="618">
        <v>2013</v>
      </c>
      <c r="C15279" s="619" t="s">
        <v>1080</v>
      </c>
    </row>
    <row r="15280" spans="1:3" x14ac:dyDescent="0.15">
      <c r="A15280" s="619" t="s">
        <v>1122</v>
      </c>
      <c r="B15280" s="618">
        <v>2013</v>
      </c>
      <c r="C15280" s="619" t="s">
        <v>424</v>
      </c>
    </row>
    <row r="15281" spans="1:3" x14ac:dyDescent="0.15">
      <c r="A15281" s="619" t="s">
        <v>1122</v>
      </c>
      <c r="B15281" s="618">
        <v>2013</v>
      </c>
      <c r="C15281" s="619" t="s">
        <v>424</v>
      </c>
    </row>
    <row r="15282" spans="1:3" x14ac:dyDescent="0.15">
      <c r="A15282" s="619" t="s">
        <v>1122</v>
      </c>
      <c r="B15282" s="618">
        <v>2013</v>
      </c>
      <c r="C15282" s="619" t="s">
        <v>455</v>
      </c>
    </row>
    <row r="15283" spans="1:3" x14ac:dyDescent="0.15">
      <c r="A15283" s="619" t="s">
        <v>1122</v>
      </c>
      <c r="B15283" s="618">
        <v>2013</v>
      </c>
      <c r="C15283" s="619" t="s">
        <v>1102</v>
      </c>
    </row>
    <row r="15284" spans="1:3" x14ac:dyDescent="0.15">
      <c r="A15284" s="619" t="s">
        <v>1122</v>
      </c>
      <c r="B15284" s="618">
        <v>2013</v>
      </c>
      <c r="C15284" s="619" t="s">
        <v>1102</v>
      </c>
    </row>
    <row r="15285" spans="1:3" x14ac:dyDescent="0.15">
      <c r="A15285" s="619" t="s">
        <v>1122</v>
      </c>
      <c r="B15285" s="618">
        <v>2013</v>
      </c>
      <c r="C15285" s="619" t="s">
        <v>1102</v>
      </c>
    </row>
    <row r="15286" spans="1:3" x14ac:dyDescent="0.15">
      <c r="A15286" s="619" t="s">
        <v>1122</v>
      </c>
      <c r="B15286" s="618">
        <v>2013</v>
      </c>
      <c r="C15286" s="619" t="s">
        <v>424</v>
      </c>
    </row>
    <row r="15287" spans="1:3" x14ac:dyDescent="0.15">
      <c r="A15287" s="619" t="s">
        <v>1122</v>
      </c>
      <c r="B15287" s="618">
        <v>2013</v>
      </c>
      <c r="C15287" s="619" t="s">
        <v>424</v>
      </c>
    </row>
    <row r="15288" spans="1:3" x14ac:dyDescent="0.15">
      <c r="A15288" s="619" t="s">
        <v>1122</v>
      </c>
      <c r="B15288" s="618">
        <v>2013</v>
      </c>
      <c r="C15288" s="619" t="s">
        <v>424</v>
      </c>
    </row>
    <row r="15289" spans="1:3" x14ac:dyDescent="0.15">
      <c r="A15289" s="619" t="s">
        <v>1122</v>
      </c>
      <c r="B15289" s="618">
        <v>2013</v>
      </c>
      <c r="C15289" s="619" t="s">
        <v>437</v>
      </c>
    </row>
    <row r="15290" spans="1:3" x14ac:dyDescent="0.15">
      <c r="A15290" s="618" t="s">
        <v>1122</v>
      </c>
      <c r="B15290" s="618">
        <v>2013</v>
      </c>
      <c r="C15290" s="619" t="s">
        <v>437</v>
      </c>
    </row>
    <row r="15291" spans="1:3" x14ac:dyDescent="0.15">
      <c r="A15291" s="619" t="s">
        <v>1122</v>
      </c>
      <c r="B15291" s="618">
        <v>2013</v>
      </c>
      <c r="C15291" s="619" t="s">
        <v>424</v>
      </c>
    </row>
    <row r="15292" spans="1:3" x14ac:dyDescent="0.15">
      <c r="A15292" s="619" t="s">
        <v>1122</v>
      </c>
      <c r="B15292" s="618">
        <v>2013</v>
      </c>
      <c r="C15292" s="619" t="s">
        <v>424</v>
      </c>
    </row>
    <row r="15293" spans="1:3" x14ac:dyDescent="0.15">
      <c r="A15293" s="619" t="s">
        <v>1122</v>
      </c>
      <c r="B15293" s="618">
        <v>2013</v>
      </c>
      <c r="C15293" s="619" t="s">
        <v>424</v>
      </c>
    </row>
    <row r="15294" spans="1:3" x14ac:dyDescent="0.15">
      <c r="A15294" s="619" t="s">
        <v>1122</v>
      </c>
      <c r="B15294" s="618">
        <v>2013</v>
      </c>
      <c r="C15294" s="619" t="s">
        <v>424</v>
      </c>
    </row>
    <row r="15295" spans="1:3" x14ac:dyDescent="0.15">
      <c r="A15295" s="619" t="s">
        <v>1122</v>
      </c>
      <c r="B15295" s="618">
        <v>2013</v>
      </c>
      <c r="C15295" s="619" t="s">
        <v>424</v>
      </c>
    </row>
    <row r="15296" spans="1:3" x14ac:dyDescent="0.15">
      <c r="A15296" s="619" t="s">
        <v>1122</v>
      </c>
      <c r="B15296" s="618">
        <v>2013</v>
      </c>
      <c r="C15296" s="619" t="s">
        <v>424</v>
      </c>
    </row>
    <row r="15297" spans="1:3" x14ac:dyDescent="0.15">
      <c r="A15297" s="619" t="s">
        <v>1122</v>
      </c>
      <c r="B15297" s="618">
        <v>2013</v>
      </c>
      <c r="C15297" s="619" t="s">
        <v>437</v>
      </c>
    </row>
    <row r="15298" spans="1:3" x14ac:dyDescent="0.15">
      <c r="A15298" s="619" t="s">
        <v>1122</v>
      </c>
      <c r="B15298" s="618">
        <v>2013</v>
      </c>
      <c r="C15298" s="619" t="s">
        <v>424</v>
      </c>
    </row>
    <row r="15299" spans="1:3" x14ac:dyDescent="0.15">
      <c r="A15299" s="619" t="s">
        <v>1122</v>
      </c>
      <c r="B15299" s="618">
        <v>2013</v>
      </c>
      <c r="C15299" s="619" t="s">
        <v>1102</v>
      </c>
    </row>
    <row r="15300" spans="1:3" x14ac:dyDescent="0.15">
      <c r="A15300" s="619" t="s">
        <v>1122</v>
      </c>
      <c r="B15300" s="618">
        <v>2013</v>
      </c>
      <c r="C15300" s="619" t="s">
        <v>437</v>
      </c>
    </row>
    <row r="15301" spans="1:3" x14ac:dyDescent="0.15">
      <c r="A15301" s="619" t="s">
        <v>1122</v>
      </c>
      <c r="B15301" s="618">
        <v>2013</v>
      </c>
      <c r="C15301" s="619" t="s">
        <v>424</v>
      </c>
    </row>
    <row r="15302" spans="1:3" x14ac:dyDescent="0.15">
      <c r="A15302" s="619" t="s">
        <v>1122</v>
      </c>
      <c r="B15302" s="618">
        <v>2013</v>
      </c>
      <c r="C15302" s="619" t="s">
        <v>424</v>
      </c>
    </row>
    <row r="15303" spans="1:3" x14ac:dyDescent="0.15">
      <c r="A15303" s="619" t="s">
        <v>1122</v>
      </c>
      <c r="B15303" s="618">
        <v>2013</v>
      </c>
      <c r="C15303" s="619" t="s">
        <v>1101</v>
      </c>
    </row>
    <row r="15304" spans="1:3" x14ac:dyDescent="0.15">
      <c r="A15304" s="619" t="s">
        <v>1122</v>
      </c>
      <c r="B15304" s="618">
        <v>2013</v>
      </c>
      <c r="C15304" s="619" t="s">
        <v>1080</v>
      </c>
    </row>
    <row r="15305" spans="1:3" x14ac:dyDescent="0.15">
      <c r="A15305" s="619" t="s">
        <v>1122</v>
      </c>
      <c r="B15305" s="618">
        <v>2013</v>
      </c>
      <c r="C15305" s="619" t="s">
        <v>1080</v>
      </c>
    </row>
    <row r="15306" spans="1:3" x14ac:dyDescent="0.15">
      <c r="A15306" s="619" t="s">
        <v>1122</v>
      </c>
      <c r="B15306" s="618">
        <v>2013</v>
      </c>
      <c r="C15306" s="619" t="s">
        <v>1102</v>
      </c>
    </row>
    <row r="15307" spans="1:3" x14ac:dyDescent="0.15">
      <c r="A15307" s="619" t="s">
        <v>1122</v>
      </c>
      <c r="B15307" s="618">
        <v>2013</v>
      </c>
      <c r="C15307" s="619" t="s">
        <v>1102</v>
      </c>
    </row>
    <row r="15308" spans="1:3" x14ac:dyDescent="0.15">
      <c r="A15308" s="619" t="s">
        <v>1122</v>
      </c>
      <c r="B15308" s="618">
        <v>2013</v>
      </c>
      <c r="C15308" s="619" t="s">
        <v>424</v>
      </c>
    </row>
    <row r="15309" spans="1:3" x14ac:dyDescent="0.15">
      <c r="A15309" s="619" t="s">
        <v>1122</v>
      </c>
      <c r="B15309" s="618">
        <v>2013</v>
      </c>
      <c r="C15309" s="619" t="s">
        <v>424</v>
      </c>
    </row>
    <row r="15310" spans="1:3" x14ac:dyDescent="0.15">
      <c r="A15310" s="619" t="s">
        <v>1122</v>
      </c>
      <c r="B15310" s="618">
        <v>2013</v>
      </c>
      <c r="C15310" s="619" t="s">
        <v>1102</v>
      </c>
    </row>
    <row r="15311" spans="1:3" x14ac:dyDescent="0.15">
      <c r="A15311" s="619" t="s">
        <v>1122</v>
      </c>
      <c r="B15311" s="618">
        <v>2013</v>
      </c>
      <c r="C15311" s="619" t="s">
        <v>424</v>
      </c>
    </row>
    <row r="15312" spans="1:3" x14ac:dyDescent="0.15">
      <c r="A15312" s="619" t="s">
        <v>1122</v>
      </c>
      <c r="B15312" s="618">
        <v>2013</v>
      </c>
      <c r="C15312" s="619" t="s">
        <v>1080</v>
      </c>
    </row>
    <row r="15313" spans="1:3" x14ac:dyDescent="0.15">
      <c r="A15313" s="619" t="s">
        <v>1122</v>
      </c>
      <c r="B15313" s="618">
        <v>2013</v>
      </c>
      <c r="C15313" s="619" t="s">
        <v>1102</v>
      </c>
    </row>
    <row r="15314" spans="1:3" x14ac:dyDescent="0.15">
      <c r="A15314" s="619" t="s">
        <v>1122</v>
      </c>
      <c r="B15314" s="618">
        <v>2013</v>
      </c>
      <c r="C15314" s="619" t="s">
        <v>437</v>
      </c>
    </row>
    <row r="15315" spans="1:3" x14ac:dyDescent="0.15">
      <c r="A15315" s="619" t="s">
        <v>1122</v>
      </c>
      <c r="B15315" s="618">
        <v>2013</v>
      </c>
      <c r="C15315" s="619" t="s">
        <v>1102</v>
      </c>
    </row>
    <row r="15316" spans="1:3" x14ac:dyDescent="0.15">
      <c r="A15316" s="619" t="s">
        <v>1122</v>
      </c>
      <c r="B15316" s="618">
        <v>2013</v>
      </c>
      <c r="C15316" s="619" t="s">
        <v>424</v>
      </c>
    </row>
    <row r="15317" spans="1:3" x14ac:dyDescent="0.15">
      <c r="A15317" s="619" t="s">
        <v>1122</v>
      </c>
      <c r="B15317" s="618">
        <v>2013</v>
      </c>
      <c r="C15317" s="619" t="s">
        <v>437</v>
      </c>
    </row>
    <row r="15318" spans="1:3" x14ac:dyDescent="0.15">
      <c r="A15318" s="619" t="s">
        <v>1122</v>
      </c>
      <c r="B15318" s="618">
        <v>2013</v>
      </c>
      <c r="C15318" s="619" t="s">
        <v>437</v>
      </c>
    </row>
    <row r="15319" spans="1:3" x14ac:dyDescent="0.15">
      <c r="A15319" s="619" t="s">
        <v>1122</v>
      </c>
      <c r="B15319" s="618">
        <v>2013</v>
      </c>
      <c r="C15319" s="619" t="s">
        <v>1102</v>
      </c>
    </row>
    <row r="15320" spans="1:3" x14ac:dyDescent="0.15">
      <c r="A15320" s="619" t="s">
        <v>1122</v>
      </c>
      <c r="B15320" s="618">
        <v>2013</v>
      </c>
      <c r="C15320" s="619" t="s">
        <v>424</v>
      </c>
    </row>
    <row r="15321" spans="1:3" x14ac:dyDescent="0.15">
      <c r="A15321" s="619" t="s">
        <v>1122</v>
      </c>
      <c r="B15321" s="618">
        <v>2013</v>
      </c>
      <c r="C15321" s="619" t="s">
        <v>1102</v>
      </c>
    </row>
    <row r="15322" spans="1:3" x14ac:dyDescent="0.15">
      <c r="A15322" s="619" t="s">
        <v>1122</v>
      </c>
      <c r="B15322" s="618">
        <v>2013</v>
      </c>
      <c r="C15322" s="619" t="s">
        <v>424</v>
      </c>
    </row>
    <row r="15323" spans="1:3" x14ac:dyDescent="0.15">
      <c r="A15323" s="619" t="s">
        <v>1122</v>
      </c>
      <c r="B15323" s="618">
        <v>2013</v>
      </c>
      <c r="C15323" s="619" t="s">
        <v>1102</v>
      </c>
    </row>
    <row r="15324" spans="1:3" x14ac:dyDescent="0.15">
      <c r="A15324" s="619" t="s">
        <v>1122</v>
      </c>
      <c r="B15324" s="618">
        <v>2013</v>
      </c>
      <c r="C15324" s="619" t="s">
        <v>424</v>
      </c>
    </row>
    <row r="15325" spans="1:3" x14ac:dyDescent="0.15">
      <c r="A15325" s="619" t="s">
        <v>1122</v>
      </c>
      <c r="B15325" s="618">
        <v>2013</v>
      </c>
      <c r="C15325" s="619" t="s">
        <v>424</v>
      </c>
    </row>
    <row r="15326" spans="1:3" x14ac:dyDescent="0.15">
      <c r="A15326" s="619" t="s">
        <v>1122</v>
      </c>
      <c r="B15326" s="618">
        <v>2013</v>
      </c>
      <c r="C15326" s="619" t="s">
        <v>437</v>
      </c>
    </row>
    <row r="15327" spans="1:3" x14ac:dyDescent="0.15">
      <c r="A15327" s="619" t="s">
        <v>1122</v>
      </c>
      <c r="B15327" s="618">
        <v>2013</v>
      </c>
      <c r="C15327" s="619" t="s">
        <v>1102</v>
      </c>
    </row>
    <row r="15328" spans="1:3" x14ac:dyDescent="0.15">
      <c r="A15328" s="619" t="s">
        <v>1122</v>
      </c>
      <c r="B15328" s="618">
        <v>2013</v>
      </c>
      <c r="C15328" s="619" t="s">
        <v>424</v>
      </c>
    </row>
    <row r="15329" spans="1:3" x14ac:dyDescent="0.15">
      <c r="A15329" s="619" t="s">
        <v>1122</v>
      </c>
      <c r="B15329" s="618">
        <v>2013</v>
      </c>
      <c r="C15329" s="619" t="s">
        <v>437</v>
      </c>
    </row>
    <row r="15330" spans="1:3" x14ac:dyDescent="0.15">
      <c r="A15330" s="619" t="s">
        <v>1122</v>
      </c>
      <c r="B15330" s="618">
        <v>2013</v>
      </c>
      <c r="C15330" s="619" t="s">
        <v>424</v>
      </c>
    </row>
    <row r="15331" spans="1:3" x14ac:dyDescent="0.15">
      <c r="A15331" s="619" t="s">
        <v>1122</v>
      </c>
      <c r="B15331" s="618">
        <v>2013</v>
      </c>
      <c r="C15331" s="619" t="s">
        <v>424</v>
      </c>
    </row>
    <row r="15332" spans="1:3" x14ac:dyDescent="0.15">
      <c r="A15332" s="618" t="s">
        <v>1122</v>
      </c>
      <c r="B15332" s="618">
        <v>2013</v>
      </c>
      <c r="C15332" s="619" t="s">
        <v>424</v>
      </c>
    </row>
    <row r="15333" spans="1:3" x14ac:dyDescent="0.15">
      <c r="A15333" s="618" t="s">
        <v>1122</v>
      </c>
      <c r="B15333" s="618">
        <v>2013</v>
      </c>
      <c r="C15333" s="619" t="s">
        <v>424</v>
      </c>
    </row>
    <row r="15334" spans="1:3" x14ac:dyDescent="0.15">
      <c r="A15334" s="618" t="s">
        <v>1122</v>
      </c>
      <c r="B15334" s="618">
        <v>2013</v>
      </c>
      <c r="C15334" s="619" t="s">
        <v>424</v>
      </c>
    </row>
    <row r="15335" spans="1:3" x14ac:dyDescent="0.15">
      <c r="A15335" s="618" t="s">
        <v>1122</v>
      </c>
      <c r="B15335" s="618">
        <v>2013</v>
      </c>
      <c r="C15335" s="619" t="s">
        <v>1102</v>
      </c>
    </row>
    <row r="15336" spans="1:3" x14ac:dyDescent="0.15">
      <c r="A15336" s="618" t="s">
        <v>1122</v>
      </c>
      <c r="B15336" s="618">
        <v>2013</v>
      </c>
      <c r="C15336" s="619" t="s">
        <v>437</v>
      </c>
    </row>
    <row r="15337" spans="1:3" x14ac:dyDescent="0.15">
      <c r="A15337" s="618" t="s">
        <v>1122</v>
      </c>
      <c r="B15337" s="618">
        <v>2013</v>
      </c>
      <c r="C15337" s="619" t="s">
        <v>424</v>
      </c>
    </row>
    <row r="15338" spans="1:3" x14ac:dyDescent="0.15">
      <c r="A15338" s="618" t="s">
        <v>1122</v>
      </c>
      <c r="B15338" s="618">
        <v>2013</v>
      </c>
      <c r="C15338" s="619" t="s">
        <v>1102</v>
      </c>
    </row>
    <row r="15339" spans="1:3" x14ac:dyDescent="0.15">
      <c r="A15339" s="618" t="s">
        <v>1122</v>
      </c>
      <c r="B15339" s="618">
        <v>2013</v>
      </c>
      <c r="C15339" s="619" t="s">
        <v>1102</v>
      </c>
    </row>
    <row r="15340" spans="1:3" x14ac:dyDescent="0.15">
      <c r="A15340" s="618" t="s">
        <v>1122</v>
      </c>
      <c r="B15340" s="618">
        <v>2013</v>
      </c>
      <c r="C15340" s="619" t="s">
        <v>1102</v>
      </c>
    </row>
    <row r="15341" spans="1:3" x14ac:dyDescent="0.15">
      <c r="A15341" s="618" t="s">
        <v>1122</v>
      </c>
      <c r="B15341" s="618">
        <v>2013</v>
      </c>
      <c r="C15341" s="619" t="s">
        <v>1102</v>
      </c>
    </row>
    <row r="15342" spans="1:3" x14ac:dyDescent="0.15">
      <c r="A15342" s="619" t="s">
        <v>1122</v>
      </c>
      <c r="B15342" s="618">
        <v>2013</v>
      </c>
      <c r="C15342" s="619" t="s">
        <v>1118</v>
      </c>
    </row>
    <row r="15343" spans="1:3" x14ac:dyDescent="0.15">
      <c r="A15343" s="618" t="s">
        <v>1122</v>
      </c>
      <c r="B15343" s="618">
        <v>2013</v>
      </c>
      <c r="C15343" s="619" t="s">
        <v>1080</v>
      </c>
    </row>
    <row r="15344" spans="1:3" x14ac:dyDescent="0.15">
      <c r="A15344" s="618" t="s">
        <v>1122</v>
      </c>
      <c r="B15344" s="618">
        <v>2013</v>
      </c>
      <c r="C15344" s="619" t="s">
        <v>424</v>
      </c>
    </row>
    <row r="15345" spans="1:3" x14ac:dyDescent="0.15">
      <c r="A15345" s="618" t="s">
        <v>1122</v>
      </c>
      <c r="B15345" s="618">
        <v>2013</v>
      </c>
      <c r="C15345" s="619" t="s">
        <v>424</v>
      </c>
    </row>
    <row r="15346" spans="1:3" x14ac:dyDescent="0.15">
      <c r="A15346" s="618" t="s">
        <v>1122</v>
      </c>
      <c r="B15346" s="618">
        <v>2013</v>
      </c>
      <c r="C15346" s="619" t="s">
        <v>437</v>
      </c>
    </row>
    <row r="15347" spans="1:3" x14ac:dyDescent="0.15">
      <c r="A15347" s="618" t="s">
        <v>1122</v>
      </c>
      <c r="B15347" s="618">
        <v>2013</v>
      </c>
      <c r="C15347" s="619" t="s">
        <v>437</v>
      </c>
    </row>
    <row r="15348" spans="1:3" x14ac:dyDescent="0.15">
      <c r="A15348" s="618" t="s">
        <v>1122</v>
      </c>
      <c r="B15348" s="618">
        <v>2013</v>
      </c>
      <c r="C15348" s="619" t="s">
        <v>437</v>
      </c>
    </row>
    <row r="15349" spans="1:3" x14ac:dyDescent="0.15">
      <c r="A15349" s="618" t="s">
        <v>1122</v>
      </c>
      <c r="B15349" s="618">
        <v>2013</v>
      </c>
      <c r="C15349" s="619" t="s">
        <v>1103</v>
      </c>
    </row>
    <row r="15350" spans="1:3" x14ac:dyDescent="0.15">
      <c r="A15350" s="619" t="s">
        <v>1122</v>
      </c>
      <c r="B15350" s="618">
        <v>2013</v>
      </c>
      <c r="C15350" s="619" t="s">
        <v>1103</v>
      </c>
    </row>
    <row r="15351" spans="1:3" x14ac:dyDescent="0.15">
      <c r="A15351" s="619" t="s">
        <v>1122</v>
      </c>
      <c r="B15351" s="618">
        <v>2013</v>
      </c>
      <c r="C15351" s="619" t="s">
        <v>1103</v>
      </c>
    </row>
    <row r="15352" spans="1:3" x14ac:dyDescent="0.15">
      <c r="A15352" s="618" t="s">
        <v>1122</v>
      </c>
      <c r="B15352" s="618">
        <v>2013</v>
      </c>
      <c r="C15352" s="619" t="s">
        <v>1103</v>
      </c>
    </row>
    <row r="15353" spans="1:3" x14ac:dyDescent="0.15">
      <c r="A15353" s="619" t="s">
        <v>1122</v>
      </c>
      <c r="B15353" s="618">
        <v>2013</v>
      </c>
      <c r="C15353" s="619" t="s">
        <v>437</v>
      </c>
    </row>
    <row r="15354" spans="1:3" x14ac:dyDescent="0.15">
      <c r="A15354" s="618" t="s">
        <v>1122</v>
      </c>
      <c r="B15354" s="618">
        <v>2013</v>
      </c>
      <c r="C15354" s="619" t="s">
        <v>424</v>
      </c>
    </row>
    <row r="15355" spans="1:3" x14ac:dyDescent="0.15">
      <c r="A15355" s="618" t="s">
        <v>1122</v>
      </c>
      <c r="B15355" s="618">
        <v>2013</v>
      </c>
      <c r="C15355" s="619" t="s">
        <v>424</v>
      </c>
    </row>
    <row r="15356" spans="1:3" x14ac:dyDescent="0.15">
      <c r="A15356" s="618" t="s">
        <v>1122</v>
      </c>
      <c r="B15356" s="618">
        <v>2013</v>
      </c>
      <c r="C15356" s="619" t="s">
        <v>437</v>
      </c>
    </row>
    <row r="15357" spans="1:3" x14ac:dyDescent="0.15">
      <c r="A15357" s="618" t="s">
        <v>1122</v>
      </c>
      <c r="B15357" s="618">
        <v>2013</v>
      </c>
      <c r="C15357" s="619" t="s">
        <v>1103</v>
      </c>
    </row>
    <row r="15358" spans="1:3" x14ac:dyDescent="0.15">
      <c r="A15358" s="618" t="s">
        <v>1122</v>
      </c>
      <c r="B15358" s="618">
        <v>2013</v>
      </c>
      <c r="C15358" s="619" t="s">
        <v>1103</v>
      </c>
    </row>
    <row r="15359" spans="1:3" x14ac:dyDescent="0.15">
      <c r="A15359" s="618" t="s">
        <v>1122</v>
      </c>
      <c r="B15359" s="618">
        <v>2013</v>
      </c>
      <c r="C15359" s="619" t="s">
        <v>424</v>
      </c>
    </row>
    <row r="15360" spans="1:3" x14ac:dyDescent="0.15">
      <c r="A15360" s="618" t="s">
        <v>1122</v>
      </c>
      <c r="B15360" s="618">
        <v>2013</v>
      </c>
      <c r="C15360" s="619" t="s">
        <v>1103</v>
      </c>
    </row>
    <row r="15361" spans="1:3" x14ac:dyDescent="0.15">
      <c r="A15361" s="618" t="s">
        <v>1122</v>
      </c>
      <c r="B15361" s="618">
        <v>2013</v>
      </c>
      <c r="C15361" s="619" t="s">
        <v>1103</v>
      </c>
    </row>
    <row r="15362" spans="1:3" x14ac:dyDescent="0.15">
      <c r="A15362" s="618" t="s">
        <v>1122</v>
      </c>
      <c r="B15362" s="618">
        <v>2013</v>
      </c>
      <c r="C15362" s="619" t="s">
        <v>437</v>
      </c>
    </row>
    <row r="15363" spans="1:3" x14ac:dyDescent="0.15">
      <c r="A15363" s="618" t="s">
        <v>1122</v>
      </c>
      <c r="B15363" s="618">
        <v>2013</v>
      </c>
      <c r="C15363" s="619" t="s">
        <v>424</v>
      </c>
    </row>
    <row r="15364" spans="1:3" x14ac:dyDescent="0.15">
      <c r="A15364" s="618" t="s">
        <v>1122</v>
      </c>
      <c r="B15364" s="618">
        <v>2013</v>
      </c>
      <c r="C15364" s="619" t="s">
        <v>1101</v>
      </c>
    </row>
    <row r="15365" spans="1:3" x14ac:dyDescent="0.15">
      <c r="A15365" s="618" t="s">
        <v>1122</v>
      </c>
      <c r="B15365" s="618">
        <v>2013</v>
      </c>
      <c r="C15365" s="619" t="s">
        <v>424</v>
      </c>
    </row>
    <row r="15366" spans="1:3" x14ac:dyDescent="0.15">
      <c r="A15366" s="618" t="s">
        <v>1122</v>
      </c>
      <c r="B15366" s="618">
        <v>2013</v>
      </c>
      <c r="C15366" s="619" t="s">
        <v>1103</v>
      </c>
    </row>
    <row r="15367" spans="1:3" x14ac:dyDescent="0.15">
      <c r="A15367" s="619" t="s">
        <v>1122</v>
      </c>
      <c r="B15367" s="618">
        <v>2013</v>
      </c>
      <c r="C15367" s="619" t="s">
        <v>437</v>
      </c>
    </row>
    <row r="15368" spans="1:3" x14ac:dyDescent="0.15">
      <c r="A15368" s="619" t="s">
        <v>1122</v>
      </c>
      <c r="B15368" s="618">
        <v>2013</v>
      </c>
      <c r="C15368" s="619" t="s">
        <v>437</v>
      </c>
    </row>
    <row r="15369" spans="1:3" x14ac:dyDescent="0.15">
      <c r="A15369" s="619" t="s">
        <v>1122</v>
      </c>
      <c r="B15369" s="618">
        <v>2013</v>
      </c>
      <c r="C15369" s="619" t="s">
        <v>1102</v>
      </c>
    </row>
    <row r="15370" spans="1:3" x14ac:dyDescent="0.15">
      <c r="A15370" s="619" t="s">
        <v>1122</v>
      </c>
      <c r="B15370" s="618">
        <v>2013</v>
      </c>
      <c r="C15370" s="619" t="s">
        <v>1102</v>
      </c>
    </row>
    <row r="15371" spans="1:3" x14ac:dyDescent="0.15">
      <c r="A15371" s="619" t="s">
        <v>1122</v>
      </c>
      <c r="B15371" s="618">
        <v>2013</v>
      </c>
      <c r="C15371" s="619" t="s">
        <v>424</v>
      </c>
    </row>
    <row r="15372" spans="1:3" x14ac:dyDescent="0.15">
      <c r="A15372" s="619" t="s">
        <v>1122</v>
      </c>
      <c r="B15372" s="618">
        <v>2013</v>
      </c>
      <c r="C15372" s="619" t="s">
        <v>1080</v>
      </c>
    </row>
    <row r="15373" spans="1:3" x14ac:dyDescent="0.15">
      <c r="A15373" s="619" t="s">
        <v>1122</v>
      </c>
      <c r="B15373" s="618">
        <v>2013</v>
      </c>
      <c r="C15373" s="619" t="s">
        <v>424</v>
      </c>
    </row>
    <row r="15374" spans="1:3" x14ac:dyDescent="0.15">
      <c r="A15374" s="619" t="s">
        <v>1122</v>
      </c>
      <c r="B15374" s="618">
        <v>2013</v>
      </c>
      <c r="C15374" s="619" t="s">
        <v>1103</v>
      </c>
    </row>
    <row r="15375" spans="1:3" x14ac:dyDescent="0.15">
      <c r="A15375" s="619" t="s">
        <v>1122</v>
      </c>
      <c r="B15375" s="618">
        <v>2013</v>
      </c>
      <c r="C15375" s="619" t="s">
        <v>1080</v>
      </c>
    </row>
    <row r="15376" spans="1:3" x14ac:dyDescent="0.15">
      <c r="A15376" s="619" t="s">
        <v>1122</v>
      </c>
      <c r="B15376" s="618">
        <v>2013</v>
      </c>
      <c r="C15376" s="619" t="s">
        <v>424</v>
      </c>
    </row>
    <row r="15377" spans="1:3" x14ac:dyDescent="0.15">
      <c r="A15377" s="619" t="s">
        <v>1122</v>
      </c>
      <c r="B15377" s="618">
        <v>2013</v>
      </c>
      <c r="C15377" s="619" t="s">
        <v>424</v>
      </c>
    </row>
    <row r="15378" spans="1:3" x14ac:dyDescent="0.15">
      <c r="A15378" s="619" t="s">
        <v>1122</v>
      </c>
      <c r="B15378" s="618">
        <v>2013</v>
      </c>
      <c r="C15378" s="619" t="s">
        <v>424</v>
      </c>
    </row>
    <row r="15379" spans="1:3" x14ac:dyDescent="0.15">
      <c r="A15379" s="619" t="s">
        <v>1122</v>
      </c>
      <c r="B15379" s="618">
        <v>2013</v>
      </c>
      <c r="C15379" s="619" t="s">
        <v>437</v>
      </c>
    </row>
    <row r="15380" spans="1:3" x14ac:dyDescent="0.15">
      <c r="A15380" s="619" t="s">
        <v>1122</v>
      </c>
      <c r="B15380" s="618">
        <v>2013</v>
      </c>
      <c r="C15380" s="619" t="s">
        <v>424</v>
      </c>
    </row>
    <row r="15381" spans="1:3" x14ac:dyDescent="0.15">
      <c r="A15381" s="619" t="s">
        <v>1122</v>
      </c>
      <c r="B15381" s="618">
        <v>2013</v>
      </c>
      <c r="C15381" s="619" t="s">
        <v>424</v>
      </c>
    </row>
    <row r="15382" spans="1:3" x14ac:dyDescent="0.15">
      <c r="A15382" s="619" t="s">
        <v>1122</v>
      </c>
      <c r="B15382" s="618">
        <v>2013</v>
      </c>
      <c r="C15382" s="619" t="s">
        <v>1102</v>
      </c>
    </row>
    <row r="15383" spans="1:3" x14ac:dyDescent="0.15">
      <c r="A15383" s="619" t="s">
        <v>1122</v>
      </c>
      <c r="B15383" s="618">
        <v>2013</v>
      </c>
      <c r="C15383" s="619" t="s">
        <v>1103</v>
      </c>
    </row>
    <row r="15384" spans="1:3" x14ac:dyDescent="0.15">
      <c r="A15384" s="619" t="s">
        <v>1122</v>
      </c>
      <c r="B15384" s="618">
        <v>2013</v>
      </c>
      <c r="C15384" s="619" t="s">
        <v>1080</v>
      </c>
    </row>
    <row r="15385" spans="1:3" x14ac:dyDescent="0.15">
      <c r="A15385" s="619" t="s">
        <v>1122</v>
      </c>
      <c r="B15385" s="618">
        <v>2013</v>
      </c>
      <c r="C15385" s="619" t="s">
        <v>424</v>
      </c>
    </row>
    <row r="15386" spans="1:3" x14ac:dyDescent="0.15">
      <c r="A15386" s="619" t="s">
        <v>1122</v>
      </c>
      <c r="B15386" s="618">
        <v>2013</v>
      </c>
      <c r="C15386" s="619" t="s">
        <v>424</v>
      </c>
    </row>
    <row r="15387" spans="1:3" x14ac:dyDescent="0.15">
      <c r="A15387" s="619" t="s">
        <v>1122</v>
      </c>
      <c r="B15387" s="618">
        <v>2013</v>
      </c>
      <c r="C15387" s="619" t="s">
        <v>1103</v>
      </c>
    </row>
    <row r="15388" spans="1:3" x14ac:dyDescent="0.15">
      <c r="A15388" s="619" t="s">
        <v>1122</v>
      </c>
      <c r="B15388" s="618">
        <v>2013</v>
      </c>
      <c r="C15388" s="619" t="s">
        <v>1111</v>
      </c>
    </row>
    <row r="15389" spans="1:3" x14ac:dyDescent="0.15">
      <c r="A15389" s="619" t="s">
        <v>1122</v>
      </c>
      <c r="B15389" s="618">
        <v>2013</v>
      </c>
      <c r="C15389" s="619" t="s">
        <v>424</v>
      </c>
    </row>
    <row r="15390" spans="1:3" x14ac:dyDescent="0.15">
      <c r="A15390" s="619" t="s">
        <v>1122</v>
      </c>
      <c r="B15390" s="618">
        <v>2013</v>
      </c>
      <c r="C15390" s="619" t="s">
        <v>1103</v>
      </c>
    </row>
    <row r="15391" spans="1:3" x14ac:dyDescent="0.15">
      <c r="A15391" s="619" t="s">
        <v>1122</v>
      </c>
      <c r="B15391" s="618">
        <v>2013</v>
      </c>
      <c r="C15391" s="619" t="s">
        <v>1101</v>
      </c>
    </row>
    <row r="15392" spans="1:3" x14ac:dyDescent="0.15">
      <c r="A15392" s="618" t="s">
        <v>1122</v>
      </c>
      <c r="B15392" s="618">
        <v>2013</v>
      </c>
      <c r="C15392" s="619" t="s">
        <v>424</v>
      </c>
    </row>
    <row r="15393" spans="1:3" x14ac:dyDescent="0.15">
      <c r="A15393" s="619" t="s">
        <v>1122</v>
      </c>
      <c r="B15393" s="618">
        <v>2013</v>
      </c>
      <c r="C15393" s="619" t="s">
        <v>424</v>
      </c>
    </row>
    <row r="15394" spans="1:3" x14ac:dyDescent="0.15">
      <c r="A15394" s="619" t="s">
        <v>1122</v>
      </c>
      <c r="B15394" s="618">
        <v>2013</v>
      </c>
      <c r="C15394" s="619" t="s">
        <v>437</v>
      </c>
    </row>
    <row r="15395" spans="1:3" x14ac:dyDescent="0.15">
      <c r="A15395" s="619" t="s">
        <v>1122</v>
      </c>
      <c r="B15395" s="618">
        <v>2013</v>
      </c>
      <c r="C15395" s="619" t="s">
        <v>437</v>
      </c>
    </row>
    <row r="15396" spans="1:3" x14ac:dyDescent="0.15">
      <c r="A15396" s="619" t="s">
        <v>1122</v>
      </c>
      <c r="B15396" s="618">
        <v>2013</v>
      </c>
      <c r="C15396" s="619" t="s">
        <v>1105</v>
      </c>
    </row>
    <row r="15397" spans="1:3" x14ac:dyDescent="0.15">
      <c r="A15397" s="619" t="s">
        <v>1122</v>
      </c>
      <c r="B15397" s="618">
        <v>2013</v>
      </c>
      <c r="C15397" s="619" t="s">
        <v>424</v>
      </c>
    </row>
    <row r="15398" spans="1:3" x14ac:dyDescent="0.15">
      <c r="A15398" s="618" t="s">
        <v>1122</v>
      </c>
      <c r="B15398" s="618">
        <v>2013</v>
      </c>
      <c r="C15398" s="619" t="s">
        <v>424</v>
      </c>
    </row>
    <row r="15399" spans="1:3" x14ac:dyDescent="0.15">
      <c r="A15399" s="619" t="s">
        <v>1122</v>
      </c>
      <c r="B15399" s="618">
        <v>2013</v>
      </c>
      <c r="C15399" s="619" t="s">
        <v>437</v>
      </c>
    </row>
    <row r="15400" spans="1:3" x14ac:dyDescent="0.15">
      <c r="A15400" s="619" t="s">
        <v>1122</v>
      </c>
      <c r="B15400" s="618">
        <v>2013</v>
      </c>
      <c r="C15400" s="619" t="s">
        <v>1102</v>
      </c>
    </row>
    <row r="15401" spans="1:3" x14ac:dyDescent="0.15">
      <c r="A15401" s="619" t="s">
        <v>1122</v>
      </c>
      <c r="B15401" s="618">
        <v>2013</v>
      </c>
      <c r="C15401" s="619" t="s">
        <v>424</v>
      </c>
    </row>
    <row r="15402" spans="1:3" x14ac:dyDescent="0.15">
      <c r="A15402" s="619" t="s">
        <v>1122</v>
      </c>
      <c r="B15402" s="618">
        <v>2013</v>
      </c>
      <c r="C15402" s="619" t="s">
        <v>1102</v>
      </c>
    </row>
    <row r="15403" spans="1:3" x14ac:dyDescent="0.15">
      <c r="A15403" s="618" t="s">
        <v>1122</v>
      </c>
      <c r="B15403" s="618">
        <v>2013</v>
      </c>
      <c r="C15403" s="619" t="s">
        <v>424</v>
      </c>
    </row>
    <row r="15404" spans="1:3" x14ac:dyDescent="0.15">
      <c r="A15404" s="619" t="s">
        <v>1122</v>
      </c>
      <c r="B15404" s="618" t="s">
        <v>1081</v>
      </c>
      <c r="C15404" s="619" t="s">
        <v>1104</v>
      </c>
    </row>
    <row r="15405" spans="1:3" x14ac:dyDescent="0.15">
      <c r="A15405" s="619" t="s">
        <v>1122</v>
      </c>
      <c r="B15405" s="618">
        <v>2013</v>
      </c>
      <c r="C15405" s="619" t="s">
        <v>1104</v>
      </c>
    </row>
    <row r="15406" spans="1:3" x14ac:dyDescent="0.15">
      <c r="A15406" s="619" t="s">
        <v>1122</v>
      </c>
      <c r="B15406" s="618">
        <v>2013</v>
      </c>
      <c r="C15406" s="619" t="s">
        <v>437</v>
      </c>
    </row>
    <row r="15407" spans="1:3" x14ac:dyDescent="0.15">
      <c r="A15407" s="619" t="s">
        <v>1122</v>
      </c>
      <c r="B15407" s="618">
        <v>2013</v>
      </c>
      <c r="C15407" s="619" t="s">
        <v>1104</v>
      </c>
    </row>
    <row r="15408" spans="1:3" x14ac:dyDescent="0.15">
      <c r="A15408" s="619" t="s">
        <v>1122</v>
      </c>
      <c r="B15408" s="618">
        <v>2013</v>
      </c>
      <c r="C15408" s="619" t="s">
        <v>424</v>
      </c>
    </row>
    <row r="15409" spans="1:3" x14ac:dyDescent="0.15">
      <c r="A15409" s="619" t="s">
        <v>1122</v>
      </c>
      <c r="B15409" s="618">
        <v>2013</v>
      </c>
      <c r="C15409" s="619" t="s">
        <v>424</v>
      </c>
    </row>
    <row r="15410" spans="1:3" x14ac:dyDescent="0.15">
      <c r="A15410" s="619" t="s">
        <v>1122</v>
      </c>
      <c r="B15410" s="618">
        <v>2013</v>
      </c>
      <c r="C15410" s="619" t="s">
        <v>424</v>
      </c>
    </row>
    <row r="15411" spans="1:3" x14ac:dyDescent="0.15">
      <c r="A15411" s="619" t="s">
        <v>1122</v>
      </c>
      <c r="B15411" s="618">
        <v>2013</v>
      </c>
      <c r="C15411" s="619" t="s">
        <v>424</v>
      </c>
    </row>
    <row r="15412" spans="1:3" x14ac:dyDescent="0.15">
      <c r="A15412" s="619" t="s">
        <v>1122</v>
      </c>
      <c r="B15412" s="618">
        <v>2013</v>
      </c>
      <c r="C15412" s="619" t="s">
        <v>1102</v>
      </c>
    </row>
    <row r="15413" spans="1:3" x14ac:dyDescent="0.15">
      <c r="A15413" s="618" t="s">
        <v>1122</v>
      </c>
      <c r="B15413" s="618">
        <v>2013</v>
      </c>
      <c r="C15413" s="619" t="s">
        <v>1102</v>
      </c>
    </row>
    <row r="15414" spans="1:3" x14ac:dyDescent="0.15">
      <c r="A15414" s="619" t="s">
        <v>1122</v>
      </c>
      <c r="B15414" s="618">
        <v>2013</v>
      </c>
      <c r="C15414" s="619" t="s">
        <v>424</v>
      </c>
    </row>
    <row r="15415" spans="1:3" x14ac:dyDescent="0.15">
      <c r="A15415" s="618" t="s">
        <v>1122</v>
      </c>
      <c r="B15415" s="618">
        <v>2013</v>
      </c>
      <c r="C15415" s="619" t="s">
        <v>1102</v>
      </c>
    </row>
    <row r="15416" spans="1:3" x14ac:dyDescent="0.15">
      <c r="A15416" s="619" t="s">
        <v>1122</v>
      </c>
      <c r="B15416" s="618">
        <v>2013</v>
      </c>
      <c r="C15416" s="619" t="s">
        <v>424</v>
      </c>
    </row>
    <row r="15417" spans="1:3" x14ac:dyDescent="0.15">
      <c r="A15417" s="619" t="s">
        <v>1122</v>
      </c>
      <c r="B15417" s="618">
        <v>2013</v>
      </c>
      <c r="C15417" s="619" t="s">
        <v>1102</v>
      </c>
    </row>
    <row r="15418" spans="1:3" x14ac:dyDescent="0.15">
      <c r="A15418" s="619" t="s">
        <v>1122</v>
      </c>
      <c r="B15418" s="618">
        <v>2013</v>
      </c>
      <c r="C15418" s="619" t="s">
        <v>424</v>
      </c>
    </row>
    <row r="15419" spans="1:3" x14ac:dyDescent="0.15">
      <c r="A15419" s="619" t="s">
        <v>1122</v>
      </c>
      <c r="B15419" s="618">
        <v>2013</v>
      </c>
      <c r="C15419" s="619" t="s">
        <v>1102</v>
      </c>
    </row>
    <row r="15420" spans="1:3" x14ac:dyDescent="0.15">
      <c r="A15420" s="619" t="s">
        <v>1122</v>
      </c>
      <c r="B15420" s="618">
        <v>2013</v>
      </c>
      <c r="C15420" s="619" t="s">
        <v>424</v>
      </c>
    </row>
    <row r="15421" spans="1:3" x14ac:dyDescent="0.15">
      <c r="A15421" s="619" t="s">
        <v>1122</v>
      </c>
      <c r="B15421" s="618" t="s">
        <v>1081</v>
      </c>
      <c r="C15421" s="619" t="s">
        <v>1104</v>
      </c>
    </row>
    <row r="15422" spans="1:3" x14ac:dyDescent="0.15">
      <c r="A15422" s="619" t="s">
        <v>1122</v>
      </c>
      <c r="B15422" s="618">
        <v>2013</v>
      </c>
      <c r="C15422" s="619" t="s">
        <v>424</v>
      </c>
    </row>
    <row r="15423" spans="1:3" x14ac:dyDescent="0.15">
      <c r="A15423" s="619" t="s">
        <v>1122</v>
      </c>
      <c r="B15423" s="618">
        <v>2013</v>
      </c>
      <c r="C15423" s="619" t="s">
        <v>1107</v>
      </c>
    </row>
    <row r="15424" spans="1:3" x14ac:dyDescent="0.15">
      <c r="A15424" s="619" t="s">
        <v>1122</v>
      </c>
      <c r="B15424" s="618">
        <v>2013</v>
      </c>
      <c r="C15424" s="619" t="s">
        <v>424</v>
      </c>
    </row>
    <row r="15425" spans="1:3" x14ac:dyDescent="0.15">
      <c r="A15425" s="619" t="s">
        <v>1122</v>
      </c>
      <c r="B15425" s="618">
        <v>2013</v>
      </c>
      <c r="C15425" s="619" t="s">
        <v>1102</v>
      </c>
    </row>
    <row r="15426" spans="1:3" x14ac:dyDescent="0.15">
      <c r="A15426" s="619" t="s">
        <v>1122</v>
      </c>
      <c r="B15426" s="618">
        <v>2013</v>
      </c>
      <c r="C15426" s="619" t="s">
        <v>1102</v>
      </c>
    </row>
    <row r="15427" spans="1:3" x14ac:dyDescent="0.15">
      <c r="A15427" s="619" t="s">
        <v>1122</v>
      </c>
      <c r="B15427" s="618">
        <v>2013</v>
      </c>
      <c r="C15427" s="619" t="s">
        <v>1102</v>
      </c>
    </row>
    <row r="15428" spans="1:3" x14ac:dyDescent="0.15">
      <c r="A15428" s="619" t="s">
        <v>1122</v>
      </c>
      <c r="B15428" s="618">
        <v>2013</v>
      </c>
      <c r="C15428" s="619" t="s">
        <v>424</v>
      </c>
    </row>
    <row r="15429" spans="1:3" x14ac:dyDescent="0.15">
      <c r="A15429" s="619" t="s">
        <v>1122</v>
      </c>
      <c r="B15429" s="618">
        <v>2013</v>
      </c>
      <c r="C15429" s="619" t="s">
        <v>424</v>
      </c>
    </row>
    <row r="15430" spans="1:3" x14ac:dyDescent="0.15">
      <c r="A15430" s="619" t="s">
        <v>1122</v>
      </c>
      <c r="B15430" s="618">
        <v>2013</v>
      </c>
      <c r="C15430" s="619" t="s">
        <v>1103</v>
      </c>
    </row>
    <row r="15431" spans="1:3" x14ac:dyDescent="0.15">
      <c r="A15431" s="618" t="s">
        <v>1122</v>
      </c>
      <c r="B15431" s="618">
        <v>2013</v>
      </c>
      <c r="C15431" s="619" t="s">
        <v>1103</v>
      </c>
    </row>
    <row r="15432" spans="1:3" x14ac:dyDescent="0.15">
      <c r="A15432" s="618" t="s">
        <v>1122</v>
      </c>
      <c r="B15432" s="618">
        <v>2013</v>
      </c>
      <c r="C15432" s="619" t="s">
        <v>424</v>
      </c>
    </row>
    <row r="15433" spans="1:3" x14ac:dyDescent="0.15">
      <c r="A15433" s="618" t="s">
        <v>1122</v>
      </c>
      <c r="B15433" s="618">
        <v>2013</v>
      </c>
      <c r="C15433" s="619" t="s">
        <v>424</v>
      </c>
    </row>
    <row r="15434" spans="1:3" x14ac:dyDescent="0.15">
      <c r="A15434" s="618" t="s">
        <v>1122</v>
      </c>
      <c r="B15434" s="618">
        <v>2013</v>
      </c>
      <c r="C15434" s="619" t="s">
        <v>1104</v>
      </c>
    </row>
    <row r="15435" spans="1:3" x14ac:dyDescent="0.15">
      <c r="A15435" s="618" t="s">
        <v>1122</v>
      </c>
      <c r="B15435" s="618">
        <v>2013</v>
      </c>
      <c r="C15435" s="619" t="s">
        <v>437</v>
      </c>
    </row>
    <row r="15436" spans="1:3" x14ac:dyDescent="0.15">
      <c r="A15436" s="619" t="s">
        <v>1122</v>
      </c>
      <c r="B15436" s="618">
        <v>2013</v>
      </c>
      <c r="C15436" s="619" t="s">
        <v>1103</v>
      </c>
    </row>
    <row r="15437" spans="1:3" x14ac:dyDescent="0.15">
      <c r="A15437" s="619" t="s">
        <v>1122</v>
      </c>
      <c r="B15437" s="618">
        <v>2013</v>
      </c>
      <c r="C15437" s="619" t="s">
        <v>424</v>
      </c>
    </row>
    <row r="15438" spans="1:3" x14ac:dyDescent="0.15">
      <c r="A15438" s="619" t="s">
        <v>1122</v>
      </c>
      <c r="B15438" s="618">
        <v>2013</v>
      </c>
      <c r="C15438" s="619" t="s">
        <v>1101</v>
      </c>
    </row>
    <row r="15439" spans="1:3" x14ac:dyDescent="0.15">
      <c r="A15439" s="619" t="s">
        <v>1122</v>
      </c>
      <c r="B15439" s="618">
        <v>2013</v>
      </c>
      <c r="C15439" s="619" t="s">
        <v>1101</v>
      </c>
    </row>
    <row r="15440" spans="1:3" x14ac:dyDescent="0.15">
      <c r="A15440" s="619" t="s">
        <v>1122</v>
      </c>
      <c r="B15440" s="618">
        <v>2013</v>
      </c>
      <c r="C15440" s="619" t="s">
        <v>424</v>
      </c>
    </row>
    <row r="15441" spans="1:3" x14ac:dyDescent="0.15">
      <c r="A15441" s="619" t="s">
        <v>1122</v>
      </c>
      <c r="B15441" s="618">
        <v>2013</v>
      </c>
      <c r="C15441" s="619" t="s">
        <v>1115</v>
      </c>
    </row>
    <row r="15442" spans="1:3" x14ac:dyDescent="0.15">
      <c r="A15442" s="619" t="s">
        <v>1122</v>
      </c>
      <c r="B15442" s="618">
        <v>2013</v>
      </c>
      <c r="C15442" s="619" t="s">
        <v>1105</v>
      </c>
    </row>
    <row r="15443" spans="1:3" x14ac:dyDescent="0.15">
      <c r="A15443" s="619" t="s">
        <v>1122</v>
      </c>
      <c r="B15443" s="618">
        <v>2013</v>
      </c>
      <c r="C15443" s="619" t="s">
        <v>437</v>
      </c>
    </row>
    <row r="15444" spans="1:3" x14ac:dyDescent="0.15">
      <c r="A15444" s="619" t="s">
        <v>1122</v>
      </c>
      <c r="B15444" s="618">
        <v>2013</v>
      </c>
      <c r="C15444" s="619" t="s">
        <v>1103</v>
      </c>
    </row>
    <row r="15445" spans="1:3" x14ac:dyDescent="0.15">
      <c r="A15445" s="619" t="s">
        <v>1122</v>
      </c>
      <c r="B15445" s="618">
        <v>2013</v>
      </c>
      <c r="C15445" s="619" t="s">
        <v>424</v>
      </c>
    </row>
    <row r="15446" spans="1:3" x14ac:dyDescent="0.15">
      <c r="A15446" s="619" t="s">
        <v>1122</v>
      </c>
      <c r="B15446" s="618">
        <v>2013</v>
      </c>
      <c r="C15446" s="619" t="s">
        <v>1103</v>
      </c>
    </row>
    <row r="15447" spans="1:3" x14ac:dyDescent="0.15">
      <c r="A15447" s="619" t="s">
        <v>1122</v>
      </c>
      <c r="B15447" s="618">
        <v>2013</v>
      </c>
      <c r="C15447" s="619" t="s">
        <v>1103</v>
      </c>
    </row>
    <row r="15448" spans="1:3" x14ac:dyDescent="0.15">
      <c r="A15448" s="619" t="s">
        <v>1122</v>
      </c>
      <c r="B15448" s="618">
        <v>2013</v>
      </c>
      <c r="C15448" s="619" t="s">
        <v>1080</v>
      </c>
    </row>
    <row r="15449" spans="1:3" x14ac:dyDescent="0.15">
      <c r="A15449" s="619" t="s">
        <v>1122</v>
      </c>
      <c r="B15449" s="618">
        <v>2013</v>
      </c>
      <c r="C15449" s="619" t="s">
        <v>424</v>
      </c>
    </row>
    <row r="15450" spans="1:3" x14ac:dyDescent="0.15">
      <c r="A15450" s="619" t="s">
        <v>1122</v>
      </c>
      <c r="B15450" s="618">
        <v>2013</v>
      </c>
      <c r="C15450" s="619" t="s">
        <v>1115</v>
      </c>
    </row>
    <row r="15451" spans="1:3" x14ac:dyDescent="0.15">
      <c r="A15451" s="619" t="s">
        <v>1122</v>
      </c>
      <c r="B15451" s="618">
        <v>2013</v>
      </c>
      <c r="C15451" s="619" t="s">
        <v>424</v>
      </c>
    </row>
    <row r="15452" spans="1:3" x14ac:dyDescent="0.15">
      <c r="A15452" s="619" t="s">
        <v>1122</v>
      </c>
      <c r="B15452" s="618">
        <v>2013</v>
      </c>
      <c r="C15452" s="619" t="s">
        <v>424</v>
      </c>
    </row>
    <row r="15453" spans="1:3" x14ac:dyDescent="0.15">
      <c r="A15453" s="619" t="s">
        <v>1122</v>
      </c>
      <c r="B15453" s="618">
        <v>2013</v>
      </c>
      <c r="C15453" s="619" t="s">
        <v>1117</v>
      </c>
    </row>
    <row r="15454" spans="1:3" x14ac:dyDescent="0.15">
      <c r="A15454" s="619" t="s">
        <v>1122</v>
      </c>
      <c r="B15454" s="618">
        <v>2013</v>
      </c>
      <c r="C15454" s="619" t="s">
        <v>437</v>
      </c>
    </row>
    <row r="15455" spans="1:3" x14ac:dyDescent="0.15">
      <c r="A15455" s="619" t="s">
        <v>1122</v>
      </c>
      <c r="B15455" s="618">
        <v>2013</v>
      </c>
      <c r="C15455" s="619" t="s">
        <v>437</v>
      </c>
    </row>
    <row r="15456" spans="1:3" x14ac:dyDescent="0.15">
      <c r="A15456" s="619" t="s">
        <v>1122</v>
      </c>
      <c r="B15456" s="618">
        <v>2013</v>
      </c>
      <c r="C15456" s="619" t="s">
        <v>1103</v>
      </c>
    </row>
    <row r="15457" spans="1:3" x14ac:dyDescent="0.15">
      <c r="A15457" s="619" t="s">
        <v>1122</v>
      </c>
      <c r="B15457" s="618">
        <v>2013</v>
      </c>
      <c r="C15457" s="619" t="s">
        <v>1111</v>
      </c>
    </row>
    <row r="15458" spans="1:3" x14ac:dyDescent="0.15">
      <c r="A15458" s="619" t="s">
        <v>1122</v>
      </c>
      <c r="B15458" s="618">
        <v>2013</v>
      </c>
      <c r="C15458" s="619" t="s">
        <v>424</v>
      </c>
    </row>
    <row r="15459" spans="1:3" x14ac:dyDescent="0.15">
      <c r="A15459" s="619" t="s">
        <v>1122</v>
      </c>
      <c r="B15459" s="618">
        <v>2013</v>
      </c>
      <c r="C15459" s="619" t="s">
        <v>1103</v>
      </c>
    </row>
    <row r="15460" spans="1:3" x14ac:dyDescent="0.15">
      <c r="A15460" s="619" t="s">
        <v>1122</v>
      </c>
      <c r="B15460" s="618">
        <v>2013</v>
      </c>
      <c r="C15460" s="619" t="s">
        <v>424</v>
      </c>
    </row>
    <row r="15461" spans="1:3" x14ac:dyDescent="0.15">
      <c r="A15461" s="619" t="s">
        <v>1122</v>
      </c>
      <c r="B15461" s="618">
        <v>2013</v>
      </c>
      <c r="C15461" s="619" t="s">
        <v>424</v>
      </c>
    </row>
    <row r="15462" spans="1:3" x14ac:dyDescent="0.15">
      <c r="A15462" s="618" t="s">
        <v>1122</v>
      </c>
      <c r="B15462" s="618">
        <v>2013</v>
      </c>
      <c r="C15462" s="619" t="s">
        <v>424</v>
      </c>
    </row>
    <row r="15463" spans="1:3" x14ac:dyDescent="0.15">
      <c r="A15463" s="619" t="s">
        <v>1122</v>
      </c>
      <c r="B15463" s="618">
        <v>2013</v>
      </c>
      <c r="C15463" s="619" t="s">
        <v>424</v>
      </c>
    </row>
    <row r="15464" spans="1:3" x14ac:dyDescent="0.15">
      <c r="A15464" s="619" t="s">
        <v>1122</v>
      </c>
      <c r="B15464" s="618">
        <v>2013</v>
      </c>
      <c r="C15464" s="619" t="s">
        <v>424</v>
      </c>
    </row>
    <row r="15465" spans="1:3" x14ac:dyDescent="0.15">
      <c r="A15465" s="619" t="s">
        <v>1122</v>
      </c>
      <c r="B15465" s="618">
        <v>2013</v>
      </c>
      <c r="C15465" s="619" t="s">
        <v>424</v>
      </c>
    </row>
    <row r="15466" spans="1:3" x14ac:dyDescent="0.15">
      <c r="A15466" s="619" t="s">
        <v>1122</v>
      </c>
      <c r="B15466" s="618">
        <v>2013</v>
      </c>
      <c r="C15466" s="619" t="s">
        <v>424</v>
      </c>
    </row>
    <row r="15467" spans="1:3" x14ac:dyDescent="0.15">
      <c r="A15467" s="619" t="s">
        <v>1122</v>
      </c>
      <c r="B15467" s="618">
        <v>2013</v>
      </c>
      <c r="C15467" s="619" t="s">
        <v>424</v>
      </c>
    </row>
    <row r="15468" spans="1:3" x14ac:dyDescent="0.15">
      <c r="A15468" s="619" t="s">
        <v>1122</v>
      </c>
      <c r="B15468" s="618">
        <v>2013</v>
      </c>
      <c r="C15468" s="619" t="s">
        <v>437</v>
      </c>
    </row>
    <row r="15469" spans="1:3" x14ac:dyDescent="0.15">
      <c r="A15469" s="619" t="s">
        <v>1122</v>
      </c>
      <c r="B15469" s="618">
        <v>2013</v>
      </c>
      <c r="C15469" s="619" t="s">
        <v>424</v>
      </c>
    </row>
    <row r="15470" spans="1:3" x14ac:dyDescent="0.15">
      <c r="A15470" s="619" t="s">
        <v>1122</v>
      </c>
      <c r="B15470" s="618">
        <v>2013</v>
      </c>
      <c r="C15470" s="619" t="s">
        <v>424</v>
      </c>
    </row>
    <row r="15471" spans="1:3" x14ac:dyDescent="0.15">
      <c r="A15471" s="619" t="s">
        <v>1122</v>
      </c>
      <c r="B15471" s="618">
        <v>2013</v>
      </c>
      <c r="C15471" s="619" t="s">
        <v>424</v>
      </c>
    </row>
    <row r="15472" spans="1:3" x14ac:dyDescent="0.15">
      <c r="A15472" s="619" t="s">
        <v>1122</v>
      </c>
      <c r="B15472" s="618">
        <v>2013</v>
      </c>
      <c r="C15472" s="619" t="s">
        <v>424</v>
      </c>
    </row>
    <row r="15473" spans="1:3" x14ac:dyDescent="0.15">
      <c r="A15473" s="619" t="s">
        <v>1122</v>
      </c>
      <c r="B15473" s="618">
        <v>2013</v>
      </c>
      <c r="C15473" s="619" t="s">
        <v>424</v>
      </c>
    </row>
    <row r="15474" spans="1:3" x14ac:dyDescent="0.15">
      <c r="A15474" s="619" t="s">
        <v>1122</v>
      </c>
      <c r="B15474" s="618">
        <v>2013</v>
      </c>
      <c r="C15474" s="619" t="s">
        <v>1102</v>
      </c>
    </row>
    <row r="15475" spans="1:3" x14ac:dyDescent="0.15">
      <c r="A15475" s="619" t="s">
        <v>1122</v>
      </c>
      <c r="B15475" s="618">
        <v>2013</v>
      </c>
      <c r="C15475" s="619" t="s">
        <v>424</v>
      </c>
    </row>
    <row r="15476" spans="1:3" x14ac:dyDescent="0.15">
      <c r="A15476" s="619" t="s">
        <v>1122</v>
      </c>
      <c r="B15476" s="618">
        <v>2013</v>
      </c>
      <c r="C15476" s="619" t="s">
        <v>1103</v>
      </c>
    </row>
    <row r="15477" spans="1:3" x14ac:dyDescent="0.15">
      <c r="A15477" s="619" t="s">
        <v>1122</v>
      </c>
      <c r="B15477" s="618">
        <v>2013</v>
      </c>
      <c r="C15477" s="619" t="s">
        <v>424</v>
      </c>
    </row>
    <row r="15478" spans="1:3" x14ac:dyDescent="0.15">
      <c r="A15478" s="619" t="s">
        <v>1122</v>
      </c>
      <c r="B15478" s="618">
        <v>2013</v>
      </c>
      <c r="C15478" s="619" t="s">
        <v>424</v>
      </c>
    </row>
    <row r="15479" spans="1:3" x14ac:dyDescent="0.15">
      <c r="A15479" s="619" t="s">
        <v>1122</v>
      </c>
      <c r="B15479" s="618">
        <v>2013</v>
      </c>
      <c r="C15479" s="619" t="s">
        <v>424</v>
      </c>
    </row>
    <row r="15480" spans="1:3" x14ac:dyDescent="0.15">
      <c r="A15480" s="619" t="s">
        <v>1122</v>
      </c>
      <c r="B15480" s="618">
        <v>2013</v>
      </c>
      <c r="C15480" s="619" t="s">
        <v>1105</v>
      </c>
    </row>
    <row r="15481" spans="1:3" x14ac:dyDescent="0.15">
      <c r="A15481" s="619" t="s">
        <v>1122</v>
      </c>
      <c r="B15481" s="618">
        <v>2013</v>
      </c>
      <c r="C15481" s="619" t="s">
        <v>424</v>
      </c>
    </row>
    <row r="15482" spans="1:3" x14ac:dyDescent="0.15">
      <c r="A15482" s="619" t="s">
        <v>1122</v>
      </c>
      <c r="B15482" s="618">
        <v>2013</v>
      </c>
      <c r="C15482" s="619" t="s">
        <v>1103</v>
      </c>
    </row>
    <row r="15483" spans="1:3" x14ac:dyDescent="0.15">
      <c r="A15483" s="619" t="s">
        <v>1122</v>
      </c>
      <c r="B15483" s="618">
        <v>2013</v>
      </c>
      <c r="C15483" s="619" t="s">
        <v>424</v>
      </c>
    </row>
    <row r="15484" spans="1:3" x14ac:dyDescent="0.15">
      <c r="A15484" s="619" t="s">
        <v>1122</v>
      </c>
      <c r="B15484" s="618">
        <v>2013</v>
      </c>
      <c r="C15484" s="619" t="s">
        <v>424</v>
      </c>
    </row>
    <row r="15485" spans="1:3" x14ac:dyDescent="0.15">
      <c r="A15485" s="619" t="s">
        <v>1122</v>
      </c>
      <c r="B15485" s="618">
        <v>2013</v>
      </c>
      <c r="C15485" s="619" t="s">
        <v>1102</v>
      </c>
    </row>
    <row r="15486" spans="1:3" x14ac:dyDescent="0.15">
      <c r="A15486" s="619" t="s">
        <v>1122</v>
      </c>
      <c r="B15486" s="618">
        <v>2013</v>
      </c>
      <c r="C15486" s="619" t="s">
        <v>424</v>
      </c>
    </row>
    <row r="15487" spans="1:3" x14ac:dyDescent="0.15">
      <c r="A15487" s="619" t="s">
        <v>1122</v>
      </c>
      <c r="B15487" s="618">
        <v>2013</v>
      </c>
      <c r="C15487" s="619" t="s">
        <v>424</v>
      </c>
    </row>
    <row r="15488" spans="1:3" x14ac:dyDescent="0.15">
      <c r="A15488" s="619" t="s">
        <v>1122</v>
      </c>
      <c r="B15488" s="618">
        <v>2013</v>
      </c>
      <c r="C15488" s="619" t="s">
        <v>424</v>
      </c>
    </row>
    <row r="15489" spans="1:3" x14ac:dyDescent="0.15">
      <c r="A15489" s="619" t="s">
        <v>1122</v>
      </c>
      <c r="B15489" s="618">
        <v>2013</v>
      </c>
      <c r="C15489" s="619" t="s">
        <v>1102</v>
      </c>
    </row>
    <row r="15490" spans="1:3" x14ac:dyDescent="0.15">
      <c r="A15490" s="619" t="s">
        <v>1122</v>
      </c>
      <c r="B15490" s="618">
        <v>2013</v>
      </c>
      <c r="C15490" s="619" t="s">
        <v>424</v>
      </c>
    </row>
    <row r="15491" spans="1:3" x14ac:dyDescent="0.15">
      <c r="A15491" s="619" t="s">
        <v>1122</v>
      </c>
      <c r="B15491" s="618">
        <v>2013</v>
      </c>
      <c r="C15491" s="619" t="s">
        <v>424</v>
      </c>
    </row>
    <row r="15492" spans="1:3" x14ac:dyDescent="0.15">
      <c r="A15492" s="619" t="s">
        <v>1122</v>
      </c>
      <c r="B15492" s="618">
        <v>2013</v>
      </c>
      <c r="C15492" s="619" t="s">
        <v>1102</v>
      </c>
    </row>
    <row r="15493" spans="1:3" x14ac:dyDescent="0.15">
      <c r="A15493" s="619" t="s">
        <v>1122</v>
      </c>
      <c r="B15493" s="618">
        <v>2013</v>
      </c>
      <c r="C15493" s="619" t="s">
        <v>424</v>
      </c>
    </row>
    <row r="15494" spans="1:3" x14ac:dyDescent="0.15">
      <c r="A15494" s="619" t="s">
        <v>1122</v>
      </c>
      <c r="B15494" s="618">
        <v>2013</v>
      </c>
      <c r="C15494" s="619" t="s">
        <v>1102</v>
      </c>
    </row>
    <row r="15495" spans="1:3" x14ac:dyDescent="0.15">
      <c r="A15495" s="619" t="s">
        <v>1122</v>
      </c>
      <c r="B15495" s="618">
        <v>2013</v>
      </c>
      <c r="C15495" s="619" t="s">
        <v>1102</v>
      </c>
    </row>
    <row r="15496" spans="1:3" x14ac:dyDescent="0.15">
      <c r="A15496" s="619" t="s">
        <v>1122</v>
      </c>
      <c r="B15496" s="618">
        <v>2013</v>
      </c>
      <c r="C15496" s="619" t="s">
        <v>424</v>
      </c>
    </row>
    <row r="15497" spans="1:3" x14ac:dyDescent="0.15">
      <c r="A15497" s="619" t="s">
        <v>1122</v>
      </c>
      <c r="B15497" s="618">
        <v>2013</v>
      </c>
      <c r="C15497" s="619" t="s">
        <v>424</v>
      </c>
    </row>
    <row r="15498" spans="1:3" x14ac:dyDescent="0.15">
      <c r="A15498" s="619" t="s">
        <v>1122</v>
      </c>
      <c r="B15498" s="618">
        <v>2013</v>
      </c>
      <c r="C15498" s="619" t="s">
        <v>424</v>
      </c>
    </row>
    <row r="15499" spans="1:3" x14ac:dyDescent="0.15">
      <c r="A15499" s="619" t="s">
        <v>1122</v>
      </c>
      <c r="B15499" s="618">
        <v>2013</v>
      </c>
      <c r="C15499" s="619" t="s">
        <v>1103</v>
      </c>
    </row>
    <row r="15500" spans="1:3" x14ac:dyDescent="0.15">
      <c r="A15500" s="619" t="s">
        <v>1122</v>
      </c>
      <c r="B15500" s="618">
        <v>2013</v>
      </c>
      <c r="C15500" s="619" t="s">
        <v>424</v>
      </c>
    </row>
    <row r="15501" spans="1:3" x14ac:dyDescent="0.15">
      <c r="A15501" s="619" t="s">
        <v>1122</v>
      </c>
      <c r="B15501" s="618">
        <v>2013</v>
      </c>
      <c r="C15501" s="619" t="s">
        <v>424</v>
      </c>
    </row>
    <row r="15502" spans="1:3" x14ac:dyDescent="0.15">
      <c r="A15502" s="619" t="s">
        <v>1122</v>
      </c>
      <c r="B15502" s="618">
        <v>2013</v>
      </c>
      <c r="C15502" s="619" t="s">
        <v>424</v>
      </c>
    </row>
    <row r="15503" spans="1:3" x14ac:dyDescent="0.15">
      <c r="A15503" s="619" t="s">
        <v>1122</v>
      </c>
      <c r="B15503" s="618">
        <v>2013</v>
      </c>
      <c r="C15503" s="619" t="s">
        <v>1103</v>
      </c>
    </row>
    <row r="15504" spans="1:3" x14ac:dyDescent="0.15">
      <c r="A15504" s="619" t="s">
        <v>1122</v>
      </c>
      <c r="B15504" s="618">
        <v>2013</v>
      </c>
      <c r="C15504" s="619" t="s">
        <v>424</v>
      </c>
    </row>
    <row r="15505" spans="1:3" x14ac:dyDescent="0.15">
      <c r="A15505" s="619" t="s">
        <v>1122</v>
      </c>
      <c r="B15505" s="618">
        <v>2013</v>
      </c>
      <c r="C15505" s="619" t="s">
        <v>1102</v>
      </c>
    </row>
    <row r="15506" spans="1:3" x14ac:dyDescent="0.15">
      <c r="A15506" s="619" t="s">
        <v>1122</v>
      </c>
      <c r="B15506" s="618">
        <v>2013</v>
      </c>
      <c r="C15506" s="619" t="s">
        <v>1102</v>
      </c>
    </row>
    <row r="15507" spans="1:3" x14ac:dyDescent="0.15">
      <c r="A15507" s="619" t="s">
        <v>1122</v>
      </c>
      <c r="B15507" s="618">
        <v>2013</v>
      </c>
      <c r="C15507" s="619" t="s">
        <v>424</v>
      </c>
    </row>
    <row r="15508" spans="1:3" x14ac:dyDescent="0.15">
      <c r="A15508" s="619" t="s">
        <v>1122</v>
      </c>
      <c r="B15508" s="618">
        <v>2013</v>
      </c>
      <c r="C15508" s="619" t="s">
        <v>424</v>
      </c>
    </row>
    <row r="15509" spans="1:3" x14ac:dyDescent="0.15">
      <c r="A15509" s="619" t="s">
        <v>1122</v>
      </c>
      <c r="B15509" s="618">
        <v>2013</v>
      </c>
      <c r="C15509" s="619" t="s">
        <v>424</v>
      </c>
    </row>
    <row r="15510" spans="1:3" x14ac:dyDescent="0.15">
      <c r="A15510" s="619" t="s">
        <v>1122</v>
      </c>
      <c r="B15510" s="618">
        <v>2013</v>
      </c>
      <c r="C15510" s="619" t="s">
        <v>1102</v>
      </c>
    </row>
    <row r="15511" spans="1:3" x14ac:dyDescent="0.15">
      <c r="A15511" s="619" t="s">
        <v>1122</v>
      </c>
      <c r="B15511" s="618">
        <v>2013</v>
      </c>
      <c r="C15511" s="619" t="s">
        <v>1102</v>
      </c>
    </row>
    <row r="15512" spans="1:3" x14ac:dyDescent="0.15">
      <c r="A15512" s="619" t="s">
        <v>1122</v>
      </c>
      <c r="B15512" s="618">
        <v>2013</v>
      </c>
      <c r="C15512" s="619" t="s">
        <v>1115</v>
      </c>
    </row>
    <row r="15513" spans="1:3" x14ac:dyDescent="0.15">
      <c r="A15513" s="619" t="s">
        <v>1122</v>
      </c>
      <c r="B15513" s="618">
        <v>2013</v>
      </c>
      <c r="C15513" s="619" t="s">
        <v>1103</v>
      </c>
    </row>
    <row r="15514" spans="1:3" x14ac:dyDescent="0.15">
      <c r="A15514" s="619" t="s">
        <v>1122</v>
      </c>
      <c r="B15514" s="618">
        <v>2013</v>
      </c>
      <c r="C15514" s="619" t="s">
        <v>424</v>
      </c>
    </row>
    <row r="15515" spans="1:3" x14ac:dyDescent="0.15">
      <c r="A15515" s="619" t="s">
        <v>1122</v>
      </c>
      <c r="B15515" s="618">
        <v>2013</v>
      </c>
      <c r="C15515" s="619" t="s">
        <v>424</v>
      </c>
    </row>
    <row r="15516" spans="1:3" x14ac:dyDescent="0.15">
      <c r="A15516" s="619" t="s">
        <v>1122</v>
      </c>
      <c r="B15516" s="618">
        <v>2013</v>
      </c>
      <c r="C15516" s="619" t="s">
        <v>424</v>
      </c>
    </row>
    <row r="15517" spans="1:3" x14ac:dyDescent="0.15">
      <c r="A15517" s="619" t="s">
        <v>1122</v>
      </c>
      <c r="B15517" s="618">
        <v>2013</v>
      </c>
      <c r="C15517" s="619" t="s">
        <v>1103</v>
      </c>
    </row>
    <row r="15518" spans="1:3" x14ac:dyDescent="0.15">
      <c r="A15518" s="619" t="s">
        <v>1122</v>
      </c>
      <c r="B15518" s="618">
        <v>2013</v>
      </c>
      <c r="C15518" s="619" t="s">
        <v>1103</v>
      </c>
    </row>
    <row r="15519" spans="1:3" x14ac:dyDescent="0.15">
      <c r="A15519" s="619" t="s">
        <v>1122</v>
      </c>
      <c r="B15519" s="618">
        <v>2013</v>
      </c>
      <c r="C15519" s="619" t="s">
        <v>424</v>
      </c>
    </row>
    <row r="15520" spans="1:3" x14ac:dyDescent="0.15">
      <c r="A15520" s="619" t="s">
        <v>1122</v>
      </c>
      <c r="B15520" s="618">
        <v>2013</v>
      </c>
      <c r="C15520" s="619" t="s">
        <v>424</v>
      </c>
    </row>
    <row r="15521" spans="1:3" x14ac:dyDescent="0.15">
      <c r="A15521" s="619" t="s">
        <v>1122</v>
      </c>
      <c r="B15521" s="618">
        <v>2013</v>
      </c>
      <c r="C15521" s="619" t="s">
        <v>424</v>
      </c>
    </row>
    <row r="15522" spans="1:3" x14ac:dyDescent="0.15">
      <c r="A15522" s="619" t="s">
        <v>1122</v>
      </c>
      <c r="B15522" s="618">
        <v>2013</v>
      </c>
      <c r="C15522" s="619" t="s">
        <v>1103</v>
      </c>
    </row>
    <row r="15523" spans="1:3" x14ac:dyDescent="0.15">
      <c r="A15523" s="619" t="s">
        <v>1122</v>
      </c>
      <c r="B15523" s="618">
        <v>2013</v>
      </c>
      <c r="C15523" s="619" t="s">
        <v>1101</v>
      </c>
    </row>
    <row r="15524" spans="1:3" x14ac:dyDescent="0.15">
      <c r="A15524" s="619" t="s">
        <v>1122</v>
      </c>
      <c r="B15524" s="618">
        <v>2013</v>
      </c>
      <c r="C15524" s="619" t="s">
        <v>424</v>
      </c>
    </row>
    <row r="15525" spans="1:3" x14ac:dyDescent="0.15">
      <c r="A15525" s="619" t="s">
        <v>1122</v>
      </c>
      <c r="B15525" s="618">
        <v>2013</v>
      </c>
      <c r="C15525" s="619" t="s">
        <v>1102</v>
      </c>
    </row>
    <row r="15526" spans="1:3" x14ac:dyDescent="0.15">
      <c r="A15526" s="619" t="s">
        <v>1122</v>
      </c>
      <c r="B15526" s="618">
        <v>2013</v>
      </c>
      <c r="C15526" s="619" t="s">
        <v>1102</v>
      </c>
    </row>
    <row r="15527" spans="1:3" x14ac:dyDescent="0.15">
      <c r="A15527" s="619" t="s">
        <v>1122</v>
      </c>
      <c r="B15527" s="618">
        <v>2013</v>
      </c>
      <c r="C15527" s="619" t="s">
        <v>1111</v>
      </c>
    </row>
    <row r="15528" spans="1:3" x14ac:dyDescent="0.15">
      <c r="A15528" s="619" t="s">
        <v>1122</v>
      </c>
      <c r="B15528" s="618">
        <v>2013</v>
      </c>
      <c r="C15528" s="619" t="s">
        <v>424</v>
      </c>
    </row>
    <row r="15529" spans="1:3" x14ac:dyDescent="0.15">
      <c r="A15529" s="619" t="s">
        <v>1122</v>
      </c>
      <c r="B15529" s="618">
        <v>2013</v>
      </c>
      <c r="C15529" s="619" t="s">
        <v>424</v>
      </c>
    </row>
    <row r="15530" spans="1:3" x14ac:dyDescent="0.15">
      <c r="A15530" s="619" t="s">
        <v>1122</v>
      </c>
      <c r="B15530" s="618">
        <v>2013</v>
      </c>
      <c r="C15530" s="619" t="s">
        <v>1103</v>
      </c>
    </row>
    <row r="15531" spans="1:3" x14ac:dyDescent="0.15">
      <c r="A15531" s="619" t="s">
        <v>1122</v>
      </c>
      <c r="B15531" s="618">
        <v>2013</v>
      </c>
      <c r="C15531" s="619" t="s">
        <v>437</v>
      </c>
    </row>
    <row r="15532" spans="1:3" x14ac:dyDescent="0.15">
      <c r="A15532" s="619" t="s">
        <v>1122</v>
      </c>
      <c r="B15532" s="618">
        <v>2013</v>
      </c>
      <c r="C15532" s="619" t="s">
        <v>424</v>
      </c>
    </row>
    <row r="15533" spans="1:3" x14ac:dyDescent="0.15">
      <c r="A15533" s="619" t="s">
        <v>1122</v>
      </c>
      <c r="B15533" s="618">
        <v>2013</v>
      </c>
      <c r="C15533" s="619" t="s">
        <v>1103</v>
      </c>
    </row>
    <row r="15534" spans="1:3" x14ac:dyDescent="0.15">
      <c r="A15534" s="619" t="s">
        <v>1122</v>
      </c>
      <c r="B15534" s="618">
        <v>2013</v>
      </c>
      <c r="C15534" s="619" t="s">
        <v>424</v>
      </c>
    </row>
    <row r="15535" spans="1:3" x14ac:dyDescent="0.15">
      <c r="A15535" s="619" t="s">
        <v>1122</v>
      </c>
      <c r="B15535" s="618">
        <v>2013</v>
      </c>
      <c r="C15535" s="619" t="s">
        <v>1102</v>
      </c>
    </row>
    <row r="15536" spans="1:3" x14ac:dyDescent="0.15">
      <c r="A15536" s="619" t="s">
        <v>1122</v>
      </c>
      <c r="B15536" s="618">
        <v>2013</v>
      </c>
      <c r="C15536" s="619" t="s">
        <v>424</v>
      </c>
    </row>
    <row r="15537" spans="1:3" x14ac:dyDescent="0.15">
      <c r="A15537" s="619" t="s">
        <v>1122</v>
      </c>
      <c r="B15537" s="618">
        <v>2013</v>
      </c>
      <c r="C15537" s="619" t="s">
        <v>424</v>
      </c>
    </row>
    <row r="15538" spans="1:3" x14ac:dyDescent="0.15">
      <c r="A15538" s="619" t="s">
        <v>1122</v>
      </c>
      <c r="B15538" s="618">
        <v>2013</v>
      </c>
      <c r="C15538" s="619" t="s">
        <v>424</v>
      </c>
    </row>
    <row r="15539" spans="1:3" x14ac:dyDescent="0.15">
      <c r="A15539" s="619" t="s">
        <v>1122</v>
      </c>
      <c r="B15539" s="618">
        <v>2013</v>
      </c>
      <c r="C15539" s="619" t="s">
        <v>437</v>
      </c>
    </row>
    <row r="15540" spans="1:3" x14ac:dyDescent="0.15">
      <c r="A15540" s="619" t="s">
        <v>1122</v>
      </c>
      <c r="B15540" s="618">
        <v>2013</v>
      </c>
      <c r="C15540" s="619" t="s">
        <v>424</v>
      </c>
    </row>
    <row r="15541" spans="1:3" x14ac:dyDescent="0.15">
      <c r="A15541" s="619" t="s">
        <v>1122</v>
      </c>
      <c r="B15541" s="618">
        <v>2013</v>
      </c>
      <c r="C15541" s="619" t="s">
        <v>424</v>
      </c>
    </row>
    <row r="15542" spans="1:3" x14ac:dyDescent="0.15">
      <c r="A15542" s="618" t="s">
        <v>1122</v>
      </c>
      <c r="B15542" s="618">
        <v>2013</v>
      </c>
      <c r="C15542" s="619" t="s">
        <v>424</v>
      </c>
    </row>
    <row r="15543" spans="1:3" x14ac:dyDescent="0.15">
      <c r="A15543" s="619" t="s">
        <v>1122</v>
      </c>
      <c r="B15543" s="618">
        <v>2013</v>
      </c>
      <c r="C15543" s="619" t="s">
        <v>437</v>
      </c>
    </row>
    <row r="15544" spans="1:3" x14ac:dyDescent="0.15">
      <c r="A15544" s="619" t="s">
        <v>1122</v>
      </c>
      <c r="B15544" s="618">
        <v>2013</v>
      </c>
      <c r="C15544" s="619" t="s">
        <v>424</v>
      </c>
    </row>
    <row r="15545" spans="1:3" x14ac:dyDescent="0.15">
      <c r="A15545" s="619" t="s">
        <v>1122</v>
      </c>
      <c r="B15545" s="618">
        <v>2013</v>
      </c>
      <c r="C15545" s="619" t="s">
        <v>424</v>
      </c>
    </row>
    <row r="15546" spans="1:3" x14ac:dyDescent="0.15">
      <c r="A15546" s="619" t="s">
        <v>1122</v>
      </c>
      <c r="B15546" s="618">
        <v>2013</v>
      </c>
      <c r="C15546" s="619" t="s">
        <v>437</v>
      </c>
    </row>
    <row r="15547" spans="1:3" x14ac:dyDescent="0.15">
      <c r="A15547" s="619" t="s">
        <v>1122</v>
      </c>
      <c r="B15547" s="618">
        <v>2013</v>
      </c>
      <c r="C15547" s="619" t="s">
        <v>424</v>
      </c>
    </row>
    <row r="15548" spans="1:3" x14ac:dyDescent="0.15">
      <c r="A15548" s="619" t="s">
        <v>1122</v>
      </c>
      <c r="B15548" s="618">
        <v>2013</v>
      </c>
      <c r="C15548" s="619" t="s">
        <v>1080</v>
      </c>
    </row>
    <row r="15549" spans="1:3" x14ac:dyDescent="0.15">
      <c r="A15549" s="619" t="s">
        <v>1122</v>
      </c>
      <c r="B15549" s="618">
        <v>2013</v>
      </c>
      <c r="C15549" s="619" t="s">
        <v>424</v>
      </c>
    </row>
    <row r="15550" spans="1:3" x14ac:dyDescent="0.15">
      <c r="A15550" s="619" t="s">
        <v>1122</v>
      </c>
      <c r="B15550" s="618">
        <v>2013</v>
      </c>
      <c r="C15550" s="619" t="s">
        <v>1120</v>
      </c>
    </row>
    <row r="15551" spans="1:3" x14ac:dyDescent="0.15">
      <c r="A15551" s="619" t="s">
        <v>1122</v>
      </c>
      <c r="B15551" s="618">
        <v>2013</v>
      </c>
      <c r="C15551" s="619" t="s">
        <v>1120</v>
      </c>
    </row>
    <row r="15552" spans="1:3" x14ac:dyDescent="0.15">
      <c r="A15552" s="618" t="s">
        <v>1122</v>
      </c>
      <c r="B15552" s="618">
        <v>2013</v>
      </c>
      <c r="C15552" s="619" t="s">
        <v>1104</v>
      </c>
    </row>
    <row r="15553" spans="1:3" x14ac:dyDescent="0.15">
      <c r="A15553" s="618" t="s">
        <v>1122</v>
      </c>
      <c r="B15553" s="618">
        <v>2013</v>
      </c>
      <c r="C15553" s="619" t="s">
        <v>1102</v>
      </c>
    </row>
    <row r="15554" spans="1:3" x14ac:dyDescent="0.15">
      <c r="A15554" s="619" t="s">
        <v>1122</v>
      </c>
      <c r="B15554" s="618">
        <v>2013</v>
      </c>
      <c r="C15554" s="619" t="s">
        <v>424</v>
      </c>
    </row>
    <row r="15555" spans="1:3" x14ac:dyDescent="0.15">
      <c r="A15555" s="618" t="s">
        <v>1122</v>
      </c>
      <c r="B15555" s="618">
        <v>2013</v>
      </c>
      <c r="C15555" s="619" t="s">
        <v>424</v>
      </c>
    </row>
    <row r="15556" spans="1:3" x14ac:dyDescent="0.15">
      <c r="A15556" s="618" t="s">
        <v>1122</v>
      </c>
      <c r="B15556" s="618">
        <v>2013</v>
      </c>
      <c r="C15556" s="619" t="s">
        <v>1102</v>
      </c>
    </row>
    <row r="15557" spans="1:3" x14ac:dyDescent="0.15">
      <c r="A15557" s="618" t="s">
        <v>1122</v>
      </c>
      <c r="B15557" s="618">
        <v>2013</v>
      </c>
      <c r="C15557" s="619" t="s">
        <v>1102</v>
      </c>
    </row>
    <row r="15558" spans="1:3" x14ac:dyDescent="0.15">
      <c r="A15558" s="618" t="s">
        <v>1122</v>
      </c>
      <c r="B15558" s="618">
        <v>2013</v>
      </c>
      <c r="C15558" s="619" t="s">
        <v>1102</v>
      </c>
    </row>
    <row r="15559" spans="1:3" x14ac:dyDescent="0.15">
      <c r="A15559" s="618" t="s">
        <v>1122</v>
      </c>
      <c r="B15559" s="618">
        <v>2013</v>
      </c>
      <c r="C15559" s="619" t="s">
        <v>455</v>
      </c>
    </row>
    <row r="15560" spans="1:3" x14ac:dyDescent="0.15">
      <c r="A15560" s="618" t="s">
        <v>1122</v>
      </c>
      <c r="B15560" s="618">
        <v>2013</v>
      </c>
      <c r="C15560" s="619" t="s">
        <v>424</v>
      </c>
    </row>
    <row r="15561" spans="1:3" x14ac:dyDescent="0.15">
      <c r="A15561" s="618" t="s">
        <v>1122</v>
      </c>
      <c r="B15561" s="618">
        <v>2013</v>
      </c>
      <c r="C15561" s="619" t="s">
        <v>1102</v>
      </c>
    </row>
    <row r="15562" spans="1:3" x14ac:dyDescent="0.15">
      <c r="A15562" s="619" t="s">
        <v>1122</v>
      </c>
      <c r="B15562" s="618">
        <v>2013</v>
      </c>
      <c r="C15562" s="619" t="s">
        <v>1102</v>
      </c>
    </row>
    <row r="15563" spans="1:3" x14ac:dyDescent="0.15">
      <c r="A15563" s="618" t="s">
        <v>1122</v>
      </c>
      <c r="B15563" s="618">
        <v>2013</v>
      </c>
      <c r="C15563" s="619" t="s">
        <v>1102</v>
      </c>
    </row>
    <row r="15564" spans="1:3" x14ac:dyDescent="0.15">
      <c r="A15564" s="618" t="s">
        <v>1122</v>
      </c>
      <c r="B15564" s="618">
        <v>2013</v>
      </c>
      <c r="C15564" s="619" t="s">
        <v>1102</v>
      </c>
    </row>
    <row r="15565" spans="1:3" x14ac:dyDescent="0.15">
      <c r="A15565" s="618" t="s">
        <v>1122</v>
      </c>
      <c r="B15565" s="618">
        <v>2013</v>
      </c>
      <c r="C15565" s="619" t="s">
        <v>1102</v>
      </c>
    </row>
    <row r="15566" spans="1:3" x14ac:dyDescent="0.15">
      <c r="A15566" s="618" t="s">
        <v>1122</v>
      </c>
      <c r="B15566" s="618">
        <v>2013</v>
      </c>
      <c r="C15566" s="619" t="s">
        <v>1102</v>
      </c>
    </row>
    <row r="15567" spans="1:3" x14ac:dyDescent="0.15">
      <c r="A15567" s="618" t="s">
        <v>1122</v>
      </c>
      <c r="B15567" s="618">
        <v>2013</v>
      </c>
      <c r="C15567" s="619" t="s">
        <v>1102</v>
      </c>
    </row>
    <row r="15568" spans="1:3" x14ac:dyDescent="0.15">
      <c r="A15568" s="618" t="s">
        <v>1122</v>
      </c>
      <c r="B15568" s="618">
        <v>2013</v>
      </c>
      <c r="C15568" s="619" t="s">
        <v>1104</v>
      </c>
    </row>
    <row r="15569" spans="1:3" x14ac:dyDescent="0.15">
      <c r="A15569" s="618" t="s">
        <v>1122</v>
      </c>
      <c r="B15569" s="618">
        <v>2013</v>
      </c>
      <c r="C15569" s="619" t="s">
        <v>1080</v>
      </c>
    </row>
    <row r="15570" spans="1:3" x14ac:dyDescent="0.15">
      <c r="A15570" s="618" t="s">
        <v>1122</v>
      </c>
      <c r="B15570" s="618">
        <v>2013</v>
      </c>
      <c r="C15570" s="619" t="s">
        <v>437</v>
      </c>
    </row>
    <row r="15571" spans="1:3" x14ac:dyDescent="0.15">
      <c r="A15571" s="618" t="s">
        <v>1122</v>
      </c>
      <c r="B15571" s="618">
        <v>2013</v>
      </c>
      <c r="C15571" s="619" t="s">
        <v>1103</v>
      </c>
    </row>
    <row r="15572" spans="1:3" x14ac:dyDescent="0.15">
      <c r="A15572" s="618" t="s">
        <v>1122</v>
      </c>
      <c r="B15572" s="618">
        <v>2013</v>
      </c>
      <c r="C15572" s="619" t="s">
        <v>1104</v>
      </c>
    </row>
    <row r="15573" spans="1:3" x14ac:dyDescent="0.15">
      <c r="A15573" s="618" t="s">
        <v>1122</v>
      </c>
      <c r="B15573" s="618">
        <v>2013</v>
      </c>
      <c r="C15573" s="619" t="s">
        <v>424</v>
      </c>
    </row>
    <row r="15574" spans="1:3" x14ac:dyDescent="0.15">
      <c r="A15574" s="618" t="s">
        <v>1122</v>
      </c>
      <c r="B15574" s="618">
        <v>2013</v>
      </c>
      <c r="C15574" s="619" t="s">
        <v>437</v>
      </c>
    </row>
    <row r="15575" spans="1:3" x14ac:dyDescent="0.15">
      <c r="A15575" s="618" t="s">
        <v>1122</v>
      </c>
      <c r="B15575" s="618">
        <v>2013</v>
      </c>
      <c r="C15575" s="619" t="s">
        <v>437</v>
      </c>
    </row>
    <row r="15576" spans="1:3" x14ac:dyDescent="0.15">
      <c r="A15576" s="618" t="s">
        <v>1122</v>
      </c>
      <c r="B15576" s="618">
        <v>2013</v>
      </c>
      <c r="C15576" s="619" t="s">
        <v>437</v>
      </c>
    </row>
    <row r="15577" spans="1:3" x14ac:dyDescent="0.15">
      <c r="A15577" s="618" t="s">
        <v>1122</v>
      </c>
      <c r="B15577" s="618">
        <v>2013</v>
      </c>
      <c r="C15577" s="619" t="s">
        <v>437</v>
      </c>
    </row>
    <row r="15578" spans="1:3" x14ac:dyDescent="0.15">
      <c r="A15578" s="618" t="s">
        <v>1122</v>
      </c>
      <c r="B15578" s="618">
        <v>2013</v>
      </c>
      <c r="C15578" s="619" t="s">
        <v>1080</v>
      </c>
    </row>
    <row r="15579" spans="1:3" x14ac:dyDescent="0.15">
      <c r="A15579" s="618" t="s">
        <v>1122</v>
      </c>
      <c r="B15579" s="618">
        <v>2013</v>
      </c>
      <c r="C15579" s="619" t="s">
        <v>424</v>
      </c>
    </row>
    <row r="15580" spans="1:3" x14ac:dyDescent="0.15">
      <c r="A15580" s="618" t="s">
        <v>1122</v>
      </c>
      <c r="B15580" s="618">
        <v>2013</v>
      </c>
      <c r="C15580" s="619" t="s">
        <v>1102</v>
      </c>
    </row>
    <row r="15581" spans="1:3" x14ac:dyDescent="0.15">
      <c r="A15581" s="618" t="s">
        <v>1122</v>
      </c>
      <c r="B15581" s="618">
        <v>2013</v>
      </c>
      <c r="C15581" s="619" t="s">
        <v>424</v>
      </c>
    </row>
    <row r="15582" spans="1:3" x14ac:dyDescent="0.15">
      <c r="A15582" s="618" t="s">
        <v>1122</v>
      </c>
      <c r="B15582" s="618">
        <v>2013</v>
      </c>
      <c r="C15582" s="619" t="s">
        <v>437</v>
      </c>
    </row>
    <row r="15583" spans="1:3" x14ac:dyDescent="0.15">
      <c r="A15583" s="618" t="s">
        <v>1122</v>
      </c>
      <c r="B15583" s="618">
        <v>2013</v>
      </c>
      <c r="C15583" s="619" t="s">
        <v>437</v>
      </c>
    </row>
    <row r="15584" spans="1:3" x14ac:dyDescent="0.15">
      <c r="A15584" s="618" t="s">
        <v>1122</v>
      </c>
      <c r="B15584" s="618">
        <v>2013</v>
      </c>
      <c r="C15584" s="619" t="s">
        <v>437</v>
      </c>
    </row>
    <row r="15585" spans="1:3" x14ac:dyDescent="0.15">
      <c r="A15585" s="618" t="s">
        <v>1122</v>
      </c>
      <c r="B15585" s="618">
        <v>2013</v>
      </c>
      <c r="C15585" s="619" t="s">
        <v>437</v>
      </c>
    </row>
    <row r="15586" spans="1:3" x14ac:dyDescent="0.15">
      <c r="A15586" s="618" t="s">
        <v>1122</v>
      </c>
      <c r="B15586" s="618">
        <v>2013</v>
      </c>
      <c r="C15586" s="619" t="s">
        <v>1102</v>
      </c>
    </row>
    <row r="15587" spans="1:3" x14ac:dyDescent="0.15">
      <c r="A15587" s="618" t="s">
        <v>1122</v>
      </c>
      <c r="B15587" s="618">
        <v>2013</v>
      </c>
      <c r="C15587" s="619" t="s">
        <v>424</v>
      </c>
    </row>
    <row r="15588" spans="1:3" x14ac:dyDescent="0.15">
      <c r="A15588" s="618" t="s">
        <v>1122</v>
      </c>
      <c r="B15588" s="618">
        <v>2013</v>
      </c>
      <c r="C15588" s="619" t="s">
        <v>437</v>
      </c>
    </row>
    <row r="15589" spans="1:3" x14ac:dyDescent="0.15">
      <c r="A15589" s="618" t="s">
        <v>1122</v>
      </c>
      <c r="B15589" s="618">
        <v>2013</v>
      </c>
      <c r="C15589" s="619" t="s">
        <v>437</v>
      </c>
    </row>
    <row r="15590" spans="1:3" x14ac:dyDescent="0.15">
      <c r="A15590" s="618" t="s">
        <v>1122</v>
      </c>
      <c r="B15590" s="618">
        <v>2013</v>
      </c>
      <c r="C15590" s="619" t="s">
        <v>1104</v>
      </c>
    </row>
    <row r="15591" spans="1:3" x14ac:dyDescent="0.15">
      <c r="A15591" s="618" t="s">
        <v>1122</v>
      </c>
      <c r="B15591" s="618">
        <v>2013</v>
      </c>
      <c r="C15591" s="619" t="s">
        <v>424</v>
      </c>
    </row>
    <row r="15592" spans="1:3" x14ac:dyDescent="0.15">
      <c r="A15592" s="618" t="s">
        <v>1122</v>
      </c>
      <c r="B15592" s="618">
        <v>2013</v>
      </c>
      <c r="C15592" s="619" t="s">
        <v>1101</v>
      </c>
    </row>
    <row r="15593" spans="1:3" x14ac:dyDescent="0.15">
      <c r="A15593" s="618" t="s">
        <v>1122</v>
      </c>
      <c r="B15593" s="618">
        <v>2013</v>
      </c>
      <c r="C15593" s="619" t="s">
        <v>1080</v>
      </c>
    </row>
    <row r="15594" spans="1:3" x14ac:dyDescent="0.15">
      <c r="A15594" s="618" t="s">
        <v>1122</v>
      </c>
      <c r="B15594" s="618">
        <v>2013</v>
      </c>
      <c r="C15594" s="619" t="s">
        <v>424</v>
      </c>
    </row>
    <row r="15595" spans="1:3" x14ac:dyDescent="0.15">
      <c r="A15595" s="619" t="s">
        <v>1122</v>
      </c>
      <c r="B15595" s="618">
        <v>2013</v>
      </c>
      <c r="C15595" s="619" t="s">
        <v>437</v>
      </c>
    </row>
    <row r="15596" spans="1:3" x14ac:dyDescent="0.15">
      <c r="A15596" s="619" t="s">
        <v>1122</v>
      </c>
      <c r="B15596" s="618">
        <v>2013</v>
      </c>
      <c r="C15596" s="619" t="s">
        <v>437</v>
      </c>
    </row>
    <row r="15597" spans="1:3" x14ac:dyDescent="0.15">
      <c r="A15597" s="619" t="s">
        <v>1122</v>
      </c>
      <c r="B15597" s="618">
        <v>2013</v>
      </c>
      <c r="C15597" s="619" t="s">
        <v>437</v>
      </c>
    </row>
    <row r="15598" spans="1:3" x14ac:dyDescent="0.15">
      <c r="A15598" s="619" t="s">
        <v>1122</v>
      </c>
      <c r="B15598" s="618">
        <v>2013</v>
      </c>
      <c r="C15598" s="619" t="s">
        <v>1107</v>
      </c>
    </row>
    <row r="15599" spans="1:3" x14ac:dyDescent="0.15">
      <c r="A15599" s="619" t="s">
        <v>1122</v>
      </c>
      <c r="B15599" s="618">
        <v>2013</v>
      </c>
      <c r="C15599" s="619" t="s">
        <v>1102</v>
      </c>
    </row>
    <row r="15600" spans="1:3" x14ac:dyDescent="0.15">
      <c r="A15600" s="619" t="s">
        <v>1122</v>
      </c>
      <c r="B15600" s="618">
        <v>2013</v>
      </c>
      <c r="C15600" s="619" t="s">
        <v>424</v>
      </c>
    </row>
    <row r="15601" spans="1:3" x14ac:dyDescent="0.15">
      <c r="A15601" s="619" t="s">
        <v>1122</v>
      </c>
      <c r="B15601" s="618">
        <v>2013</v>
      </c>
      <c r="C15601" s="619" t="s">
        <v>1103</v>
      </c>
    </row>
    <row r="15602" spans="1:3" x14ac:dyDescent="0.15">
      <c r="A15602" s="619" t="s">
        <v>1122</v>
      </c>
      <c r="B15602" s="618">
        <v>2013</v>
      </c>
      <c r="C15602" s="619" t="s">
        <v>424</v>
      </c>
    </row>
    <row r="15603" spans="1:3" x14ac:dyDescent="0.15">
      <c r="A15603" s="619" t="s">
        <v>1122</v>
      </c>
      <c r="B15603" s="618">
        <v>2013</v>
      </c>
      <c r="C15603" s="619" t="s">
        <v>437</v>
      </c>
    </row>
    <row r="15604" spans="1:3" x14ac:dyDescent="0.15">
      <c r="A15604" s="619" t="s">
        <v>1122</v>
      </c>
      <c r="B15604" s="618">
        <v>2013</v>
      </c>
      <c r="C15604" s="619" t="s">
        <v>437</v>
      </c>
    </row>
    <row r="15605" spans="1:3" x14ac:dyDescent="0.15">
      <c r="A15605" s="619" t="s">
        <v>1122</v>
      </c>
      <c r="B15605" s="618">
        <v>2013</v>
      </c>
      <c r="C15605" s="619" t="s">
        <v>424</v>
      </c>
    </row>
    <row r="15606" spans="1:3" x14ac:dyDescent="0.15">
      <c r="A15606" s="619" t="s">
        <v>1122</v>
      </c>
      <c r="B15606" s="618">
        <v>2013</v>
      </c>
      <c r="C15606" s="619" t="s">
        <v>1080</v>
      </c>
    </row>
    <row r="15607" spans="1:3" x14ac:dyDescent="0.15">
      <c r="A15607" s="619" t="s">
        <v>1122</v>
      </c>
      <c r="B15607" s="618">
        <v>2013</v>
      </c>
      <c r="C15607" s="619" t="s">
        <v>437</v>
      </c>
    </row>
    <row r="15608" spans="1:3" x14ac:dyDescent="0.15">
      <c r="A15608" s="619" t="s">
        <v>1122</v>
      </c>
      <c r="B15608" s="618">
        <v>2013</v>
      </c>
      <c r="C15608" s="619" t="s">
        <v>1080</v>
      </c>
    </row>
    <row r="15609" spans="1:3" x14ac:dyDescent="0.15">
      <c r="A15609" s="619" t="s">
        <v>1122</v>
      </c>
      <c r="B15609" s="618">
        <v>2013</v>
      </c>
      <c r="C15609" s="619" t="s">
        <v>1102</v>
      </c>
    </row>
    <row r="15610" spans="1:3" x14ac:dyDescent="0.15">
      <c r="A15610" s="619" t="s">
        <v>1122</v>
      </c>
      <c r="B15610" s="618">
        <v>2013</v>
      </c>
      <c r="C15610" s="619" t="s">
        <v>1080</v>
      </c>
    </row>
    <row r="15611" spans="1:3" x14ac:dyDescent="0.15">
      <c r="A15611" s="619" t="s">
        <v>1122</v>
      </c>
      <c r="B15611" s="618">
        <v>2013</v>
      </c>
      <c r="C15611" s="619" t="s">
        <v>424</v>
      </c>
    </row>
    <row r="15612" spans="1:3" x14ac:dyDescent="0.15">
      <c r="A15612" s="619" t="s">
        <v>1122</v>
      </c>
      <c r="B15612" s="618">
        <v>2013</v>
      </c>
      <c r="C15612" s="619" t="s">
        <v>424</v>
      </c>
    </row>
    <row r="15613" spans="1:3" x14ac:dyDescent="0.15">
      <c r="A15613" s="619" t="s">
        <v>1122</v>
      </c>
      <c r="B15613" s="618">
        <v>2013</v>
      </c>
      <c r="C15613" s="619" t="s">
        <v>424</v>
      </c>
    </row>
    <row r="15614" spans="1:3" x14ac:dyDescent="0.15">
      <c r="A15614" s="619" t="s">
        <v>1122</v>
      </c>
      <c r="B15614" s="618">
        <v>2013</v>
      </c>
      <c r="C15614" s="619" t="s">
        <v>1080</v>
      </c>
    </row>
    <row r="15615" spans="1:3" x14ac:dyDescent="0.15">
      <c r="A15615" s="619" t="s">
        <v>1122</v>
      </c>
      <c r="B15615" s="618">
        <v>2013</v>
      </c>
      <c r="C15615" s="619" t="s">
        <v>424</v>
      </c>
    </row>
    <row r="15616" spans="1:3" x14ac:dyDescent="0.15">
      <c r="A15616" s="619" t="s">
        <v>1122</v>
      </c>
      <c r="B15616" s="618">
        <v>2013</v>
      </c>
      <c r="C15616" s="619" t="s">
        <v>1102</v>
      </c>
    </row>
    <row r="15617" spans="1:3" x14ac:dyDescent="0.15">
      <c r="A15617" s="619" t="s">
        <v>1122</v>
      </c>
      <c r="B15617" s="618">
        <v>2013</v>
      </c>
      <c r="C15617" s="619" t="s">
        <v>424</v>
      </c>
    </row>
    <row r="15618" spans="1:3" x14ac:dyDescent="0.15">
      <c r="A15618" s="619" t="s">
        <v>1095</v>
      </c>
      <c r="B15618" s="618">
        <v>2013</v>
      </c>
      <c r="C15618" s="619" t="s">
        <v>1102</v>
      </c>
    </row>
    <row r="15619" spans="1:3" x14ac:dyDescent="0.15">
      <c r="A15619" s="619" t="s">
        <v>1095</v>
      </c>
      <c r="B15619" s="618">
        <v>2013</v>
      </c>
      <c r="C15619" s="619" t="s">
        <v>424</v>
      </c>
    </row>
    <row r="15620" spans="1:3" x14ac:dyDescent="0.15">
      <c r="A15620" s="619" t="s">
        <v>1095</v>
      </c>
      <c r="B15620" s="618">
        <v>2013</v>
      </c>
      <c r="C15620" s="619" t="s">
        <v>1102</v>
      </c>
    </row>
    <row r="15621" spans="1:3" x14ac:dyDescent="0.15">
      <c r="A15621" s="619" t="s">
        <v>1095</v>
      </c>
      <c r="B15621" s="618">
        <v>2013</v>
      </c>
      <c r="C15621" s="619" t="s">
        <v>1102</v>
      </c>
    </row>
    <row r="15622" spans="1:3" x14ac:dyDescent="0.15">
      <c r="A15622" s="619" t="s">
        <v>1095</v>
      </c>
      <c r="B15622" s="618">
        <v>2013</v>
      </c>
      <c r="C15622" s="619" t="s">
        <v>424</v>
      </c>
    </row>
    <row r="15623" spans="1:3" x14ac:dyDescent="0.15">
      <c r="A15623" s="619" t="s">
        <v>1095</v>
      </c>
      <c r="B15623" s="618">
        <v>2013</v>
      </c>
      <c r="C15623" s="619" t="s">
        <v>424</v>
      </c>
    </row>
    <row r="15624" spans="1:3" x14ac:dyDescent="0.15">
      <c r="A15624" s="619" t="s">
        <v>1095</v>
      </c>
      <c r="B15624" s="618">
        <v>2013</v>
      </c>
      <c r="C15624" s="619" t="s">
        <v>1111</v>
      </c>
    </row>
    <row r="15625" spans="1:3" x14ac:dyDescent="0.15">
      <c r="A15625" s="619" t="s">
        <v>1095</v>
      </c>
      <c r="B15625" s="618">
        <v>2013</v>
      </c>
      <c r="C15625" s="619" t="s">
        <v>1102</v>
      </c>
    </row>
    <row r="15626" spans="1:3" x14ac:dyDescent="0.15">
      <c r="A15626" s="619" t="s">
        <v>1095</v>
      </c>
      <c r="B15626" s="618">
        <v>2013</v>
      </c>
      <c r="C15626" s="619" t="s">
        <v>424</v>
      </c>
    </row>
    <row r="15627" spans="1:3" x14ac:dyDescent="0.15">
      <c r="A15627" s="619" t="s">
        <v>1095</v>
      </c>
      <c r="B15627" s="618">
        <v>2013</v>
      </c>
      <c r="C15627" s="619" t="s">
        <v>424</v>
      </c>
    </row>
    <row r="15628" spans="1:3" x14ac:dyDescent="0.15">
      <c r="A15628" s="619" t="s">
        <v>1095</v>
      </c>
      <c r="B15628" s="618">
        <v>2013</v>
      </c>
      <c r="C15628" s="619" t="s">
        <v>1107</v>
      </c>
    </row>
    <row r="15629" spans="1:3" x14ac:dyDescent="0.15">
      <c r="A15629" s="619" t="s">
        <v>1095</v>
      </c>
      <c r="B15629" s="618">
        <v>2013</v>
      </c>
      <c r="C15629" s="619" t="s">
        <v>437</v>
      </c>
    </row>
    <row r="15630" spans="1:3" x14ac:dyDescent="0.15">
      <c r="A15630" s="619" t="s">
        <v>1095</v>
      </c>
      <c r="B15630" s="618">
        <v>2013</v>
      </c>
      <c r="C15630" s="619" t="s">
        <v>437</v>
      </c>
    </row>
    <row r="15631" spans="1:3" x14ac:dyDescent="0.15">
      <c r="A15631" s="619" t="s">
        <v>1095</v>
      </c>
      <c r="B15631" s="618">
        <v>2013</v>
      </c>
      <c r="C15631" s="619" t="s">
        <v>437</v>
      </c>
    </row>
    <row r="15632" spans="1:3" x14ac:dyDescent="0.15">
      <c r="A15632" s="619" t="s">
        <v>1095</v>
      </c>
      <c r="B15632" s="618">
        <v>2013</v>
      </c>
      <c r="C15632" s="619" t="s">
        <v>437</v>
      </c>
    </row>
    <row r="15633" spans="1:3" x14ac:dyDescent="0.15">
      <c r="A15633" s="619" t="s">
        <v>1095</v>
      </c>
      <c r="B15633" s="618">
        <v>2013</v>
      </c>
      <c r="C15633" s="619" t="s">
        <v>424</v>
      </c>
    </row>
    <row r="15634" spans="1:3" x14ac:dyDescent="0.15">
      <c r="A15634" s="619" t="s">
        <v>1095</v>
      </c>
      <c r="B15634" s="618">
        <v>2013</v>
      </c>
      <c r="C15634" s="619" t="s">
        <v>424</v>
      </c>
    </row>
    <row r="15635" spans="1:3" x14ac:dyDescent="0.15">
      <c r="A15635" s="619" t="s">
        <v>1095</v>
      </c>
      <c r="B15635" s="618">
        <v>2013</v>
      </c>
      <c r="C15635" s="619" t="s">
        <v>424</v>
      </c>
    </row>
    <row r="15636" spans="1:3" x14ac:dyDescent="0.15">
      <c r="A15636" s="619" t="s">
        <v>1095</v>
      </c>
      <c r="B15636" s="618">
        <v>2013</v>
      </c>
      <c r="C15636" s="619" t="s">
        <v>424</v>
      </c>
    </row>
    <row r="15637" spans="1:3" x14ac:dyDescent="0.15">
      <c r="A15637" s="619" t="s">
        <v>1095</v>
      </c>
      <c r="B15637" s="618">
        <v>2013</v>
      </c>
      <c r="C15637" s="619" t="s">
        <v>424</v>
      </c>
    </row>
    <row r="15638" spans="1:3" x14ac:dyDescent="0.15">
      <c r="A15638" s="619" t="s">
        <v>1095</v>
      </c>
      <c r="B15638" s="618">
        <v>2013</v>
      </c>
      <c r="C15638" s="619" t="s">
        <v>1102</v>
      </c>
    </row>
    <row r="15639" spans="1:3" x14ac:dyDescent="0.15">
      <c r="A15639" s="619" t="s">
        <v>1095</v>
      </c>
      <c r="B15639" s="618">
        <v>2013</v>
      </c>
      <c r="C15639" s="619" t="s">
        <v>424</v>
      </c>
    </row>
    <row r="15640" spans="1:3" x14ac:dyDescent="0.15">
      <c r="A15640" s="619" t="s">
        <v>1095</v>
      </c>
      <c r="B15640" s="618">
        <v>2013</v>
      </c>
      <c r="C15640" s="619" t="s">
        <v>424</v>
      </c>
    </row>
    <row r="15641" spans="1:3" x14ac:dyDescent="0.15">
      <c r="A15641" s="619" t="s">
        <v>1095</v>
      </c>
      <c r="B15641" s="618">
        <v>2013</v>
      </c>
      <c r="C15641" s="619" t="s">
        <v>424</v>
      </c>
    </row>
    <row r="15642" spans="1:3" x14ac:dyDescent="0.15">
      <c r="A15642" s="619" t="s">
        <v>1095</v>
      </c>
      <c r="B15642" s="618">
        <v>2013</v>
      </c>
      <c r="C15642" s="619" t="s">
        <v>424</v>
      </c>
    </row>
    <row r="15643" spans="1:3" x14ac:dyDescent="0.15">
      <c r="A15643" s="619" t="s">
        <v>1095</v>
      </c>
      <c r="B15643" s="618">
        <v>2013</v>
      </c>
      <c r="C15643" s="619" t="s">
        <v>424</v>
      </c>
    </row>
    <row r="15644" spans="1:3" x14ac:dyDescent="0.15">
      <c r="A15644" s="619" t="s">
        <v>1095</v>
      </c>
      <c r="B15644" s="618">
        <v>2013</v>
      </c>
      <c r="C15644" s="619" t="s">
        <v>424</v>
      </c>
    </row>
    <row r="15645" spans="1:3" x14ac:dyDescent="0.15">
      <c r="A15645" s="619" t="s">
        <v>1095</v>
      </c>
      <c r="B15645" s="618">
        <v>2013</v>
      </c>
      <c r="C15645" s="619" t="s">
        <v>424</v>
      </c>
    </row>
    <row r="15646" spans="1:3" x14ac:dyDescent="0.15">
      <c r="A15646" s="619" t="s">
        <v>1095</v>
      </c>
      <c r="B15646" s="618">
        <v>2013</v>
      </c>
      <c r="C15646" s="619" t="s">
        <v>424</v>
      </c>
    </row>
    <row r="15647" spans="1:3" x14ac:dyDescent="0.15">
      <c r="A15647" s="619" t="s">
        <v>1095</v>
      </c>
      <c r="B15647" s="618">
        <v>2013</v>
      </c>
      <c r="C15647" s="619" t="s">
        <v>424</v>
      </c>
    </row>
    <row r="15648" spans="1:3" x14ac:dyDescent="0.15">
      <c r="A15648" s="619" t="s">
        <v>1095</v>
      </c>
      <c r="B15648" s="618">
        <v>2013</v>
      </c>
      <c r="C15648" s="619" t="s">
        <v>424</v>
      </c>
    </row>
    <row r="15649" spans="1:3" x14ac:dyDescent="0.15">
      <c r="A15649" s="619" t="s">
        <v>1095</v>
      </c>
      <c r="B15649" s="618">
        <v>2013</v>
      </c>
      <c r="C15649" s="619" t="s">
        <v>1102</v>
      </c>
    </row>
    <row r="15650" spans="1:3" x14ac:dyDescent="0.15">
      <c r="A15650" s="619" t="s">
        <v>1095</v>
      </c>
      <c r="B15650" s="618">
        <v>2013</v>
      </c>
      <c r="C15650" s="619" t="s">
        <v>1102</v>
      </c>
    </row>
    <row r="15651" spans="1:3" x14ac:dyDescent="0.15">
      <c r="A15651" s="619" t="s">
        <v>1095</v>
      </c>
      <c r="B15651" s="618">
        <v>2013</v>
      </c>
      <c r="C15651" s="619" t="s">
        <v>424</v>
      </c>
    </row>
    <row r="15652" spans="1:3" x14ac:dyDescent="0.15">
      <c r="A15652" s="619" t="s">
        <v>1095</v>
      </c>
      <c r="B15652" s="618">
        <v>2013</v>
      </c>
      <c r="C15652" s="619" t="s">
        <v>437</v>
      </c>
    </row>
    <row r="15653" spans="1:3" x14ac:dyDescent="0.15">
      <c r="A15653" s="619" t="s">
        <v>1095</v>
      </c>
      <c r="B15653" s="618">
        <v>2013</v>
      </c>
      <c r="C15653" s="619" t="s">
        <v>1080</v>
      </c>
    </row>
    <row r="15654" spans="1:3" x14ac:dyDescent="0.15">
      <c r="A15654" s="619" t="s">
        <v>1095</v>
      </c>
      <c r="B15654" s="618">
        <v>2013</v>
      </c>
      <c r="C15654" s="619" t="s">
        <v>1102</v>
      </c>
    </row>
    <row r="15655" spans="1:3" x14ac:dyDescent="0.15">
      <c r="A15655" s="619" t="s">
        <v>1095</v>
      </c>
      <c r="B15655" s="618">
        <v>2013</v>
      </c>
      <c r="C15655" s="619" t="s">
        <v>1103</v>
      </c>
    </row>
    <row r="15656" spans="1:3" x14ac:dyDescent="0.15">
      <c r="A15656" s="619" t="s">
        <v>1095</v>
      </c>
      <c r="B15656" s="618">
        <v>2013</v>
      </c>
      <c r="C15656" s="619" t="s">
        <v>437</v>
      </c>
    </row>
    <row r="15657" spans="1:3" x14ac:dyDescent="0.15">
      <c r="A15657" s="619" t="s">
        <v>1095</v>
      </c>
      <c r="B15657" s="618">
        <v>2013</v>
      </c>
      <c r="C15657" s="619" t="s">
        <v>1102</v>
      </c>
    </row>
    <row r="15658" spans="1:3" x14ac:dyDescent="0.15">
      <c r="A15658" s="619" t="s">
        <v>1095</v>
      </c>
      <c r="B15658" s="618">
        <v>2013</v>
      </c>
      <c r="C15658" s="619" t="s">
        <v>1102</v>
      </c>
    </row>
    <row r="15659" spans="1:3" x14ac:dyDescent="0.15">
      <c r="A15659" s="619" t="s">
        <v>1095</v>
      </c>
      <c r="B15659" s="618">
        <v>2013</v>
      </c>
      <c r="C15659" s="619" t="s">
        <v>1102</v>
      </c>
    </row>
    <row r="15660" spans="1:3" x14ac:dyDescent="0.15">
      <c r="A15660" s="619" t="s">
        <v>1095</v>
      </c>
      <c r="B15660" s="618">
        <v>2013</v>
      </c>
      <c r="C15660" s="619" t="s">
        <v>1102</v>
      </c>
    </row>
    <row r="15661" spans="1:3" x14ac:dyDescent="0.15">
      <c r="A15661" s="619" t="s">
        <v>1095</v>
      </c>
      <c r="B15661" s="618">
        <v>2013</v>
      </c>
      <c r="C15661" s="619" t="s">
        <v>1107</v>
      </c>
    </row>
    <row r="15662" spans="1:3" x14ac:dyDescent="0.15">
      <c r="A15662" s="619" t="s">
        <v>1095</v>
      </c>
      <c r="B15662" s="618" t="s">
        <v>1081</v>
      </c>
      <c r="C15662" s="619" t="s">
        <v>437</v>
      </c>
    </row>
    <row r="15663" spans="1:3" x14ac:dyDescent="0.15">
      <c r="A15663" s="619" t="s">
        <v>1095</v>
      </c>
      <c r="B15663" s="618">
        <v>2013</v>
      </c>
      <c r="C15663" s="619" t="s">
        <v>437</v>
      </c>
    </row>
    <row r="15664" spans="1:3" x14ac:dyDescent="0.15">
      <c r="A15664" s="619" t="s">
        <v>1095</v>
      </c>
      <c r="B15664" s="618">
        <v>2013</v>
      </c>
      <c r="C15664" s="619" t="s">
        <v>424</v>
      </c>
    </row>
    <row r="15665" spans="1:3" x14ac:dyDescent="0.15">
      <c r="A15665" s="619" t="s">
        <v>1095</v>
      </c>
      <c r="B15665" s="618">
        <v>2013</v>
      </c>
      <c r="C15665" s="619" t="s">
        <v>424</v>
      </c>
    </row>
    <row r="15666" spans="1:3" x14ac:dyDescent="0.15">
      <c r="A15666" s="619" t="s">
        <v>1095</v>
      </c>
      <c r="B15666" s="618">
        <v>2013</v>
      </c>
      <c r="C15666" s="619" t="s">
        <v>424</v>
      </c>
    </row>
    <row r="15667" spans="1:3" x14ac:dyDescent="0.15">
      <c r="A15667" s="619" t="s">
        <v>1095</v>
      </c>
      <c r="B15667" s="618">
        <v>2013</v>
      </c>
      <c r="C15667" s="619" t="s">
        <v>1080</v>
      </c>
    </row>
    <row r="15668" spans="1:3" x14ac:dyDescent="0.15">
      <c r="A15668" s="619" t="s">
        <v>1095</v>
      </c>
      <c r="B15668" s="618">
        <v>2013</v>
      </c>
      <c r="C15668" s="619" t="s">
        <v>1102</v>
      </c>
    </row>
    <row r="15669" spans="1:3" x14ac:dyDescent="0.15">
      <c r="A15669" s="619" t="s">
        <v>1095</v>
      </c>
      <c r="B15669" s="618">
        <v>2013</v>
      </c>
      <c r="C15669" s="619" t="s">
        <v>1080</v>
      </c>
    </row>
    <row r="15670" spans="1:3" x14ac:dyDescent="0.15">
      <c r="A15670" s="619" t="s">
        <v>1095</v>
      </c>
      <c r="B15670" s="618">
        <v>2013</v>
      </c>
      <c r="C15670" s="619" t="s">
        <v>1080</v>
      </c>
    </row>
    <row r="15671" spans="1:3" x14ac:dyDescent="0.15">
      <c r="A15671" s="619" t="s">
        <v>1095</v>
      </c>
      <c r="B15671" s="618">
        <v>2013</v>
      </c>
      <c r="C15671" s="619" t="s">
        <v>424</v>
      </c>
    </row>
    <row r="15672" spans="1:3" x14ac:dyDescent="0.15">
      <c r="A15672" s="619" t="s">
        <v>1095</v>
      </c>
      <c r="B15672" s="618">
        <v>2013</v>
      </c>
      <c r="C15672" s="619" t="s">
        <v>424</v>
      </c>
    </row>
    <row r="15673" spans="1:3" x14ac:dyDescent="0.15">
      <c r="A15673" s="619" t="s">
        <v>1095</v>
      </c>
      <c r="B15673" s="618">
        <v>2013</v>
      </c>
      <c r="C15673" s="619" t="s">
        <v>424</v>
      </c>
    </row>
    <row r="15674" spans="1:3" x14ac:dyDescent="0.15">
      <c r="A15674" s="619" t="s">
        <v>1095</v>
      </c>
      <c r="B15674" s="618">
        <v>2013</v>
      </c>
      <c r="C15674" s="619" t="s">
        <v>1080</v>
      </c>
    </row>
    <row r="15675" spans="1:3" x14ac:dyDescent="0.15">
      <c r="A15675" s="619" t="s">
        <v>1095</v>
      </c>
      <c r="B15675" s="618">
        <v>2013</v>
      </c>
      <c r="C15675" s="619" t="s">
        <v>437</v>
      </c>
    </row>
    <row r="15676" spans="1:3" x14ac:dyDescent="0.15">
      <c r="A15676" s="619" t="s">
        <v>1095</v>
      </c>
      <c r="B15676" s="618">
        <v>2013</v>
      </c>
      <c r="C15676" s="619" t="s">
        <v>424</v>
      </c>
    </row>
    <row r="15677" spans="1:3" x14ac:dyDescent="0.15">
      <c r="A15677" s="619" t="s">
        <v>1095</v>
      </c>
      <c r="B15677" s="618">
        <v>2013</v>
      </c>
      <c r="C15677" s="619" t="s">
        <v>1102</v>
      </c>
    </row>
    <row r="15678" spans="1:3" x14ac:dyDescent="0.15">
      <c r="A15678" s="619" t="s">
        <v>1095</v>
      </c>
      <c r="B15678" s="618">
        <v>2013</v>
      </c>
      <c r="C15678" s="619" t="s">
        <v>1102</v>
      </c>
    </row>
    <row r="15679" spans="1:3" x14ac:dyDescent="0.15">
      <c r="A15679" s="619" t="s">
        <v>1095</v>
      </c>
      <c r="B15679" s="618">
        <v>2013</v>
      </c>
      <c r="C15679" s="619" t="s">
        <v>1102</v>
      </c>
    </row>
    <row r="15680" spans="1:3" x14ac:dyDescent="0.15">
      <c r="A15680" s="619" t="s">
        <v>1095</v>
      </c>
      <c r="B15680" s="618">
        <v>2013</v>
      </c>
      <c r="C15680" s="619" t="s">
        <v>1102</v>
      </c>
    </row>
    <row r="15681" spans="1:3" x14ac:dyDescent="0.15">
      <c r="A15681" s="619" t="s">
        <v>1095</v>
      </c>
      <c r="B15681" s="618">
        <v>2013</v>
      </c>
      <c r="C15681" s="619" t="s">
        <v>1102</v>
      </c>
    </row>
    <row r="15682" spans="1:3" x14ac:dyDescent="0.15">
      <c r="A15682" s="619" t="s">
        <v>1095</v>
      </c>
      <c r="B15682" s="618">
        <v>2013</v>
      </c>
      <c r="C15682" s="619" t="s">
        <v>1102</v>
      </c>
    </row>
    <row r="15683" spans="1:3" x14ac:dyDescent="0.15">
      <c r="A15683" s="619" t="s">
        <v>1095</v>
      </c>
      <c r="B15683" s="618">
        <v>2013</v>
      </c>
      <c r="C15683" s="619" t="s">
        <v>424</v>
      </c>
    </row>
    <row r="15684" spans="1:3" x14ac:dyDescent="0.15">
      <c r="A15684" s="619" t="s">
        <v>1095</v>
      </c>
      <c r="B15684" s="618">
        <v>2013</v>
      </c>
      <c r="C15684" s="619" t="s">
        <v>1102</v>
      </c>
    </row>
    <row r="15685" spans="1:3" x14ac:dyDescent="0.15">
      <c r="A15685" s="619" t="s">
        <v>1095</v>
      </c>
      <c r="B15685" s="618">
        <v>2013</v>
      </c>
      <c r="C15685" s="619" t="s">
        <v>1102</v>
      </c>
    </row>
    <row r="15686" spans="1:3" x14ac:dyDescent="0.15">
      <c r="A15686" s="619" t="s">
        <v>1095</v>
      </c>
      <c r="B15686" s="618">
        <v>2013</v>
      </c>
      <c r="C15686" s="619" t="s">
        <v>1102</v>
      </c>
    </row>
    <row r="15687" spans="1:3" x14ac:dyDescent="0.15">
      <c r="A15687" s="619" t="s">
        <v>1095</v>
      </c>
      <c r="B15687" s="618">
        <v>2013</v>
      </c>
      <c r="C15687" s="619" t="s">
        <v>1102</v>
      </c>
    </row>
    <row r="15688" spans="1:3" x14ac:dyDescent="0.15">
      <c r="A15688" s="619" t="s">
        <v>1095</v>
      </c>
      <c r="B15688" s="618">
        <v>2013</v>
      </c>
      <c r="C15688" s="619" t="s">
        <v>1110</v>
      </c>
    </row>
    <row r="15689" spans="1:3" x14ac:dyDescent="0.15">
      <c r="A15689" s="619" t="s">
        <v>1095</v>
      </c>
      <c r="B15689" s="618">
        <v>2013</v>
      </c>
      <c r="C15689" s="619" t="s">
        <v>424</v>
      </c>
    </row>
    <row r="15690" spans="1:3" x14ac:dyDescent="0.15">
      <c r="A15690" s="618" t="s">
        <v>1095</v>
      </c>
      <c r="B15690" s="618">
        <v>2013</v>
      </c>
      <c r="C15690" s="619" t="s">
        <v>424</v>
      </c>
    </row>
    <row r="15691" spans="1:3" x14ac:dyDescent="0.15">
      <c r="A15691" s="618" t="s">
        <v>1095</v>
      </c>
      <c r="B15691" s="618">
        <v>2013</v>
      </c>
      <c r="C15691" s="619" t="s">
        <v>1080</v>
      </c>
    </row>
    <row r="15692" spans="1:3" x14ac:dyDescent="0.15">
      <c r="A15692" s="618" t="s">
        <v>1095</v>
      </c>
      <c r="B15692" s="618">
        <v>2013</v>
      </c>
      <c r="C15692" s="619" t="s">
        <v>424</v>
      </c>
    </row>
    <row r="15693" spans="1:3" x14ac:dyDescent="0.15">
      <c r="A15693" s="618" t="s">
        <v>1095</v>
      </c>
      <c r="B15693" s="618">
        <v>2013</v>
      </c>
      <c r="C15693" s="619" t="s">
        <v>424</v>
      </c>
    </row>
    <row r="15694" spans="1:3" x14ac:dyDescent="0.15">
      <c r="A15694" s="618" t="s">
        <v>1095</v>
      </c>
      <c r="B15694" s="618">
        <v>2013</v>
      </c>
      <c r="C15694" s="619" t="s">
        <v>424</v>
      </c>
    </row>
    <row r="15695" spans="1:3" x14ac:dyDescent="0.15">
      <c r="A15695" s="618" t="s">
        <v>1095</v>
      </c>
      <c r="B15695" s="618">
        <v>2013</v>
      </c>
      <c r="C15695" s="619" t="s">
        <v>437</v>
      </c>
    </row>
    <row r="15696" spans="1:3" x14ac:dyDescent="0.15">
      <c r="A15696" s="618" t="s">
        <v>1095</v>
      </c>
      <c r="B15696" s="618">
        <v>2013</v>
      </c>
      <c r="C15696" s="619" t="s">
        <v>1102</v>
      </c>
    </row>
    <row r="15697" spans="1:3" x14ac:dyDescent="0.15">
      <c r="A15697" s="618" t="s">
        <v>1095</v>
      </c>
      <c r="B15697" s="618">
        <v>2013</v>
      </c>
      <c r="C15697" s="619" t="s">
        <v>1102</v>
      </c>
    </row>
    <row r="15698" spans="1:3" x14ac:dyDescent="0.15">
      <c r="A15698" s="618" t="s">
        <v>1095</v>
      </c>
      <c r="B15698" s="618">
        <v>2013</v>
      </c>
      <c r="C15698" s="619" t="s">
        <v>437</v>
      </c>
    </row>
    <row r="15699" spans="1:3" x14ac:dyDescent="0.15">
      <c r="A15699" s="618" t="s">
        <v>1095</v>
      </c>
      <c r="B15699" s="618">
        <v>2013</v>
      </c>
      <c r="C15699" s="619" t="s">
        <v>424</v>
      </c>
    </row>
    <row r="15700" spans="1:3" x14ac:dyDescent="0.15">
      <c r="A15700" s="618" t="s">
        <v>1095</v>
      </c>
      <c r="B15700" s="618">
        <v>2013</v>
      </c>
      <c r="C15700" s="619" t="s">
        <v>424</v>
      </c>
    </row>
    <row r="15701" spans="1:3" x14ac:dyDescent="0.15">
      <c r="A15701" s="618" t="s">
        <v>1095</v>
      </c>
      <c r="B15701" s="618">
        <v>2013</v>
      </c>
      <c r="C15701" s="619" t="s">
        <v>1102</v>
      </c>
    </row>
    <row r="15702" spans="1:3" x14ac:dyDescent="0.15">
      <c r="A15702" s="618" t="s">
        <v>1095</v>
      </c>
      <c r="B15702" s="618">
        <v>2013</v>
      </c>
      <c r="C15702" s="619" t="s">
        <v>424</v>
      </c>
    </row>
    <row r="15703" spans="1:3" x14ac:dyDescent="0.15">
      <c r="A15703" s="618" t="s">
        <v>1095</v>
      </c>
      <c r="B15703" s="618">
        <v>2013</v>
      </c>
      <c r="C15703" s="619" t="s">
        <v>1104</v>
      </c>
    </row>
    <row r="15704" spans="1:3" x14ac:dyDescent="0.15">
      <c r="A15704" s="618" t="s">
        <v>1095</v>
      </c>
      <c r="B15704" s="618">
        <v>2013</v>
      </c>
      <c r="C15704" s="619" t="s">
        <v>424</v>
      </c>
    </row>
    <row r="15705" spans="1:3" x14ac:dyDescent="0.15">
      <c r="A15705" s="618" t="s">
        <v>1095</v>
      </c>
      <c r="B15705" s="618">
        <v>2013</v>
      </c>
      <c r="C15705" s="619" t="s">
        <v>424</v>
      </c>
    </row>
    <row r="15706" spans="1:3" x14ac:dyDescent="0.15">
      <c r="A15706" s="618" t="s">
        <v>1095</v>
      </c>
      <c r="B15706" s="618">
        <v>2013</v>
      </c>
      <c r="C15706" s="619" t="s">
        <v>424</v>
      </c>
    </row>
    <row r="15707" spans="1:3" x14ac:dyDescent="0.15">
      <c r="A15707" s="618" t="s">
        <v>1095</v>
      </c>
      <c r="B15707" s="618">
        <v>2013</v>
      </c>
      <c r="C15707" s="619" t="s">
        <v>424</v>
      </c>
    </row>
    <row r="15708" spans="1:3" x14ac:dyDescent="0.15">
      <c r="A15708" s="618" t="s">
        <v>1095</v>
      </c>
      <c r="B15708" s="618">
        <v>2013</v>
      </c>
      <c r="C15708" s="619" t="s">
        <v>424</v>
      </c>
    </row>
    <row r="15709" spans="1:3" x14ac:dyDescent="0.15">
      <c r="A15709" s="618" t="s">
        <v>1095</v>
      </c>
      <c r="B15709" s="618">
        <v>2013</v>
      </c>
      <c r="C15709" s="619" t="s">
        <v>424</v>
      </c>
    </row>
    <row r="15710" spans="1:3" x14ac:dyDescent="0.15">
      <c r="A15710" s="618" t="s">
        <v>1095</v>
      </c>
      <c r="B15710" s="618">
        <v>2013</v>
      </c>
      <c r="C15710" s="619" t="s">
        <v>1102</v>
      </c>
    </row>
    <row r="15711" spans="1:3" x14ac:dyDescent="0.15">
      <c r="A15711" s="618" t="s">
        <v>1095</v>
      </c>
      <c r="B15711" s="618">
        <v>2013</v>
      </c>
      <c r="C15711" s="619" t="s">
        <v>437</v>
      </c>
    </row>
    <row r="15712" spans="1:3" x14ac:dyDescent="0.15">
      <c r="A15712" s="619" t="s">
        <v>1095</v>
      </c>
      <c r="B15712" s="618">
        <v>2013</v>
      </c>
      <c r="C15712" s="619" t="s">
        <v>424</v>
      </c>
    </row>
    <row r="15713" spans="1:3" x14ac:dyDescent="0.15">
      <c r="A15713" s="618" t="s">
        <v>1095</v>
      </c>
      <c r="B15713" s="618">
        <v>2013</v>
      </c>
      <c r="C15713" s="619" t="s">
        <v>1103</v>
      </c>
    </row>
    <row r="15714" spans="1:3" x14ac:dyDescent="0.15">
      <c r="A15714" s="618" t="s">
        <v>1095</v>
      </c>
      <c r="B15714" s="618">
        <v>2013</v>
      </c>
      <c r="C15714" s="619" t="s">
        <v>1103</v>
      </c>
    </row>
    <row r="15715" spans="1:3" x14ac:dyDescent="0.15">
      <c r="A15715" s="618" t="s">
        <v>1095</v>
      </c>
      <c r="B15715" s="618">
        <v>2013</v>
      </c>
      <c r="C15715" s="619" t="s">
        <v>1102</v>
      </c>
    </row>
    <row r="15716" spans="1:3" x14ac:dyDescent="0.15">
      <c r="A15716" s="619" t="s">
        <v>1095</v>
      </c>
      <c r="B15716" s="618">
        <v>2013</v>
      </c>
      <c r="C15716" s="619" t="s">
        <v>424</v>
      </c>
    </row>
    <row r="15717" spans="1:3" x14ac:dyDescent="0.15">
      <c r="A15717" s="619" t="s">
        <v>1095</v>
      </c>
      <c r="B15717" s="618">
        <v>2013</v>
      </c>
      <c r="C15717" s="619" t="s">
        <v>1102</v>
      </c>
    </row>
    <row r="15718" spans="1:3" x14ac:dyDescent="0.15">
      <c r="A15718" s="619" t="s">
        <v>1095</v>
      </c>
      <c r="B15718" s="618">
        <v>2013</v>
      </c>
      <c r="C15718" s="619" t="s">
        <v>1102</v>
      </c>
    </row>
    <row r="15719" spans="1:3" x14ac:dyDescent="0.15">
      <c r="A15719" s="619" t="s">
        <v>1095</v>
      </c>
      <c r="B15719" s="618">
        <v>2013</v>
      </c>
      <c r="C15719" s="619" t="s">
        <v>1102</v>
      </c>
    </row>
    <row r="15720" spans="1:3" x14ac:dyDescent="0.15">
      <c r="A15720" s="619" t="s">
        <v>1095</v>
      </c>
      <c r="B15720" s="618">
        <v>2013</v>
      </c>
      <c r="C15720" s="619" t="s">
        <v>1109</v>
      </c>
    </row>
    <row r="15721" spans="1:3" x14ac:dyDescent="0.15">
      <c r="A15721" s="619" t="s">
        <v>1095</v>
      </c>
      <c r="B15721" s="618">
        <v>2013</v>
      </c>
      <c r="C15721" s="619" t="s">
        <v>424</v>
      </c>
    </row>
    <row r="15722" spans="1:3" x14ac:dyDescent="0.15">
      <c r="A15722" s="619" t="s">
        <v>1095</v>
      </c>
      <c r="B15722" s="618">
        <v>2013</v>
      </c>
      <c r="C15722" s="619" t="s">
        <v>437</v>
      </c>
    </row>
    <row r="15723" spans="1:3" x14ac:dyDescent="0.15">
      <c r="A15723" s="619" t="s">
        <v>1095</v>
      </c>
      <c r="B15723" s="618">
        <v>2013</v>
      </c>
      <c r="C15723" s="619" t="s">
        <v>437</v>
      </c>
    </row>
    <row r="15724" spans="1:3" x14ac:dyDescent="0.15">
      <c r="A15724" s="619" t="s">
        <v>1095</v>
      </c>
      <c r="B15724" s="618">
        <v>2013</v>
      </c>
      <c r="C15724" s="619" t="s">
        <v>424</v>
      </c>
    </row>
    <row r="15725" spans="1:3" x14ac:dyDescent="0.15">
      <c r="A15725" s="618" t="s">
        <v>1095</v>
      </c>
      <c r="B15725" s="618">
        <v>2013</v>
      </c>
      <c r="C15725" s="619" t="s">
        <v>424</v>
      </c>
    </row>
    <row r="15726" spans="1:3" x14ac:dyDescent="0.15">
      <c r="A15726" s="618" t="s">
        <v>1095</v>
      </c>
      <c r="B15726" s="618">
        <v>2013</v>
      </c>
      <c r="C15726" s="619" t="s">
        <v>424</v>
      </c>
    </row>
    <row r="15727" spans="1:3" x14ac:dyDescent="0.15">
      <c r="A15727" s="619" t="s">
        <v>1095</v>
      </c>
      <c r="B15727" s="618">
        <v>2013</v>
      </c>
      <c r="C15727" s="619" t="s">
        <v>424</v>
      </c>
    </row>
    <row r="15728" spans="1:3" x14ac:dyDescent="0.15">
      <c r="A15728" s="619" t="s">
        <v>1095</v>
      </c>
      <c r="B15728" s="618">
        <v>2013</v>
      </c>
      <c r="C15728" s="619" t="s">
        <v>424</v>
      </c>
    </row>
    <row r="15729" spans="1:3" x14ac:dyDescent="0.15">
      <c r="A15729" s="619" t="s">
        <v>1095</v>
      </c>
      <c r="B15729" s="618">
        <v>2013</v>
      </c>
      <c r="C15729" s="619" t="s">
        <v>424</v>
      </c>
    </row>
    <row r="15730" spans="1:3" x14ac:dyDescent="0.15">
      <c r="A15730" s="619" t="s">
        <v>1095</v>
      </c>
      <c r="B15730" s="618">
        <v>2013</v>
      </c>
      <c r="C15730" s="619" t="s">
        <v>424</v>
      </c>
    </row>
    <row r="15731" spans="1:3" x14ac:dyDescent="0.15">
      <c r="A15731" s="619" t="s">
        <v>1095</v>
      </c>
      <c r="B15731" s="618">
        <v>2013</v>
      </c>
      <c r="C15731" s="619" t="s">
        <v>424</v>
      </c>
    </row>
    <row r="15732" spans="1:3" x14ac:dyDescent="0.15">
      <c r="A15732" s="619" t="s">
        <v>1095</v>
      </c>
      <c r="B15732" s="618">
        <v>2013</v>
      </c>
      <c r="C15732" s="619" t="s">
        <v>1102</v>
      </c>
    </row>
    <row r="15733" spans="1:3" x14ac:dyDescent="0.15">
      <c r="A15733" s="619" t="s">
        <v>1095</v>
      </c>
      <c r="B15733" s="618">
        <v>2013</v>
      </c>
      <c r="C15733" s="619" t="s">
        <v>437</v>
      </c>
    </row>
    <row r="15734" spans="1:3" x14ac:dyDescent="0.15">
      <c r="A15734" s="619" t="s">
        <v>1095</v>
      </c>
      <c r="B15734" s="618">
        <v>2013</v>
      </c>
      <c r="C15734" s="619" t="s">
        <v>437</v>
      </c>
    </row>
    <row r="15735" spans="1:3" x14ac:dyDescent="0.15">
      <c r="A15735" s="619" t="s">
        <v>1095</v>
      </c>
      <c r="B15735" s="618">
        <v>2013</v>
      </c>
      <c r="C15735" s="619" t="s">
        <v>437</v>
      </c>
    </row>
    <row r="15736" spans="1:3" x14ac:dyDescent="0.15">
      <c r="A15736" s="618" t="s">
        <v>1095</v>
      </c>
      <c r="B15736" s="618">
        <v>2013</v>
      </c>
      <c r="C15736" s="619" t="s">
        <v>424</v>
      </c>
    </row>
    <row r="15737" spans="1:3" x14ac:dyDescent="0.15">
      <c r="A15737" s="618" t="s">
        <v>1095</v>
      </c>
      <c r="B15737" s="618">
        <v>2013</v>
      </c>
      <c r="C15737" s="619" t="s">
        <v>424</v>
      </c>
    </row>
    <row r="15738" spans="1:3" x14ac:dyDescent="0.15">
      <c r="A15738" s="618" t="s">
        <v>1095</v>
      </c>
      <c r="B15738" s="618">
        <v>2013</v>
      </c>
      <c r="C15738" s="619" t="s">
        <v>424</v>
      </c>
    </row>
    <row r="15739" spans="1:3" x14ac:dyDescent="0.15">
      <c r="A15739" s="618" t="s">
        <v>1095</v>
      </c>
      <c r="B15739" s="618">
        <v>2013</v>
      </c>
      <c r="C15739" s="619" t="s">
        <v>1102</v>
      </c>
    </row>
    <row r="15740" spans="1:3" x14ac:dyDescent="0.15">
      <c r="A15740" s="618" t="s">
        <v>1095</v>
      </c>
      <c r="B15740" s="618">
        <v>2013</v>
      </c>
      <c r="C15740" s="619" t="s">
        <v>1102</v>
      </c>
    </row>
    <row r="15741" spans="1:3" x14ac:dyDescent="0.15">
      <c r="A15741" s="618" t="s">
        <v>1095</v>
      </c>
      <c r="B15741" s="618">
        <v>2013</v>
      </c>
      <c r="C15741" s="619" t="s">
        <v>1102</v>
      </c>
    </row>
    <row r="15742" spans="1:3" x14ac:dyDescent="0.15">
      <c r="A15742" s="618" t="s">
        <v>1095</v>
      </c>
      <c r="B15742" s="618">
        <v>2013</v>
      </c>
      <c r="C15742" s="619" t="s">
        <v>1080</v>
      </c>
    </row>
    <row r="15743" spans="1:3" x14ac:dyDescent="0.15">
      <c r="A15743" s="618" t="s">
        <v>1095</v>
      </c>
      <c r="B15743" s="618">
        <v>2013</v>
      </c>
      <c r="C15743" s="619" t="s">
        <v>437</v>
      </c>
    </row>
    <row r="15744" spans="1:3" x14ac:dyDescent="0.15">
      <c r="A15744" s="618" t="s">
        <v>1095</v>
      </c>
      <c r="B15744" s="618">
        <v>2013</v>
      </c>
      <c r="C15744" s="619" t="s">
        <v>1080</v>
      </c>
    </row>
    <row r="15745" spans="1:3" x14ac:dyDescent="0.15">
      <c r="A15745" s="618" t="s">
        <v>1095</v>
      </c>
      <c r="B15745" s="618">
        <v>2013</v>
      </c>
      <c r="C15745" s="619" t="s">
        <v>1102</v>
      </c>
    </row>
    <row r="15746" spans="1:3" x14ac:dyDescent="0.15">
      <c r="A15746" s="618" t="s">
        <v>1095</v>
      </c>
      <c r="B15746" s="618">
        <v>2013</v>
      </c>
      <c r="C15746" s="619" t="s">
        <v>1102</v>
      </c>
    </row>
    <row r="15747" spans="1:3" x14ac:dyDescent="0.15">
      <c r="A15747" s="618" t="s">
        <v>1095</v>
      </c>
      <c r="B15747" s="618">
        <v>2013</v>
      </c>
      <c r="C15747" s="619" t="s">
        <v>1102</v>
      </c>
    </row>
    <row r="15748" spans="1:3" x14ac:dyDescent="0.15">
      <c r="A15748" s="619" t="s">
        <v>1095</v>
      </c>
      <c r="B15748" s="618">
        <v>2013</v>
      </c>
      <c r="C15748" s="619" t="s">
        <v>1102</v>
      </c>
    </row>
    <row r="15749" spans="1:3" x14ac:dyDescent="0.15">
      <c r="A15749" s="619" t="s">
        <v>1095</v>
      </c>
      <c r="B15749" s="618">
        <v>2013</v>
      </c>
      <c r="C15749" s="619" t="s">
        <v>1102</v>
      </c>
    </row>
    <row r="15750" spans="1:3" x14ac:dyDescent="0.15">
      <c r="A15750" s="619" t="s">
        <v>1095</v>
      </c>
      <c r="B15750" s="618">
        <v>2013</v>
      </c>
      <c r="C15750" s="619" t="s">
        <v>424</v>
      </c>
    </row>
    <row r="15751" spans="1:3" x14ac:dyDescent="0.15">
      <c r="A15751" s="619" t="s">
        <v>1095</v>
      </c>
      <c r="B15751" s="618">
        <v>2013</v>
      </c>
      <c r="C15751" s="619" t="s">
        <v>424</v>
      </c>
    </row>
    <row r="15752" spans="1:3" x14ac:dyDescent="0.15">
      <c r="A15752" s="619" t="s">
        <v>1095</v>
      </c>
      <c r="B15752" s="618">
        <v>2013</v>
      </c>
      <c r="C15752" s="619" t="s">
        <v>1102</v>
      </c>
    </row>
    <row r="15753" spans="1:3" x14ac:dyDescent="0.15">
      <c r="A15753" s="619" t="s">
        <v>1095</v>
      </c>
      <c r="B15753" s="618">
        <v>2013</v>
      </c>
      <c r="C15753" s="619" t="s">
        <v>1102</v>
      </c>
    </row>
    <row r="15754" spans="1:3" x14ac:dyDescent="0.15">
      <c r="A15754" s="619" t="s">
        <v>1095</v>
      </c>
      <c r="B15754" s="618">
        <v>2013</v>
      </c>
      <c r="C15754" s="619" t="s">
        <v>437</v>
      </c>
    </row>
    <row r="15755" spans="1:3" x14ac:dyDescent="0.15">
      <c r="A15755" s="619" t="s">
        <v>1095</v>
      </c>
      <c r="B15755" s="618">
        <v>2013</v>
      </c>
      <c r="C15755" s="619" t="s">
        <v>424</v>
      </c>
    </row>
    <row r="15756" spans="1:3" x14ac:dyDescent="0.15">
      <c r="A15756" s="619" t="s">
        <v>1095</v>
      </c>
      <c r="B15756" s="618">
        <v>2013</v>
      </c>
      <c r="C15756" s="619" t="s">
        <v>437</v>
      </c>
    </row>
    <row r="15757" spans="1:3" x14ac:dyDescent="0.15">
      <c r="A15757" s="619" t="s">
        <v>1095</v>
      </c>
      <c r="B15757" s="618">
        <v>2013</v>
      </c>
      <c r="C15757" s="619" t="s">
        <v>437</v>
      </c>
    </row>
    <row r="15758" spans="1:3" x14ac:dyDescent="0.15">
      <c r="A15758" s="619" t="s">
        <v>1095</v>
      </c>
      <c r="B15758" s="618">
        <v>2013</v>
      </c>
      <c r="C15758" s="619" t="s">
        <v>424</v>
      </c>
    </row>
    <row r="15759" spans="1:3" x14ac:dyDescent="0.15">
      <c r="A15759" s="619" t="s">
        <v>1095</v>
      </c>
      <c r="B15759" s="618">
        <v>2013</v>
      </c>
      <c r="C15759" s="619" t="s">
        <v>1102</v>
      </c>
    </row>
    <row r="15760" spans="1:3" x14ac:dyDescent="0.15">
      <c r="A15760" s="619" t="s">
        <v>1095</v>
      </c>
      <c r="B15760" s="618">
        <v>2013</v>
      </c>
      <c r="C15760" s="619" t="s">
        <v>437</v>
      </c>
    </row>
    <row r="15761" spans="1:3" x14ac:dyDescent="0.15">
      <c r="A15761" s="619" t="s">
        <v>1095</v>
      </c>
      <c r="B15761" s="618">
        <v>2013</v>
      </c>
      <c r="C15761" s="619" t="s">
        <v>424</v>
      </c>
    </row>
    <row r="15762" spans="1:3" x14ac:dyDescent="0.15">
      <c r="A15762" s="619" t="s">
        <v>1095</v>
      </c>
      <c r="B15762" s="618">
        <v>2013</v>
      </c>
      <c r="C15762" s="619" t="s">
        <v>437</v>
      </c>
    </row>
    <row r="15763" spans="1:3" x14ac:dyDescent="0.15">
      <c r="A15763" s="619" t="s">
        <v>1095</v>
      </c>
      <c r="B15763" s="618">
        <v>2013</v>
      </c>
      <c r="C15763" s="619" t="s">
        <v>424</v>
      </c>
    </row>
    <row r="15764" spans="1:3" x14ac:dyDescent="0.15">
      <c r="A15764" s="619" t="s">
        <v>1095</v>
      </c>
      <c r="B15764" s="618">
        <v>2013</v>
      </c>
      <c r="C15764" s="619" t="s">
        <v>424</v>
      </c>
    </row>
    <row r="15765" spans="1:3" x14ac:dyDescent="0.15">
      <c r="A15765" s="619" t="s">
        <v>1095</v>
      </c>
      <c r="B15765" s="618">
        <v>2013</v>
      </c>
      <c r="C15765" s="619" t="s">
        <v>1102</v>
      </c>
    </row>
    <row r="15766" spans="1:3" x14ac:dyDescent="0.15">
      <c r="A15766" s="619" t="s">
        <v>1095</v>
      </c>
      <c r="B15766" s="618">
        <v>2013</v>
      </c>
      <c r="C15766" s="619" t="s">
        <v>1102</v>
      </c>
    </row>
    <row r="15767" spans="1:3" x14ac:dyDescent="0.15">
      <c r="A15767" s="619" t="s">
        <v>1095</v>
      </c>
      <c r="B15767" s="618">
        <v>2013</v>
      </c>
      <c r="C15767" s="619" t="s">
        <v>1102</v>
      </c>
    </row>
    <row r="15768" spans="1:3" x14ac:dyDescent="0.15">
      <c r="A15768" s="619" t="s">
        <v>1095</v>
      </c>
      <c r="B15768" s="618">
        <v>2013</v>
      </c>
      <c r="C15768" s="619" t="s">
        <v>1102</v>
      </c>
    </row>
    <row r="15769" spans="1:3" x14ac:dyDescent="0.15">
      <c r="A15769" s="619" t="s">
        <v>1095</v>
      </c>
      <c r="B15769" s="618">
        <v>2013</v>
      </c>
      <c r="C15769" s="619" t="s">
        <v>437</v>
      </c>
    </row>
    <row r="15770" spans="1:3" x14ac:dyDescent="0.15">
      <c r="A15770" s="619" t="s">
        <v>1095</v>
      </c>
      <c r="B15770" s="618">
        <v>2013</v>
      </c>
      <c r="C15770" s="619" t="s">
        <v>1102</v>
      </c>
    </row>
    <row r="15771" spans="1:3" x14ac:dyDescent="0.15">
      <c r="A15771" s="619" t="s">
        <v>1095</v>
      </c>
      <c r="B15771" s="618">
        <v>2013</v>
      </c>
      <c r="C15771" s="619" t="s">
        <v>424</v>
      </c>
    </row>
    <row r="15772" spans="1:3" x14ac:dyDescent="0.15">
      <c r="A15772" s="619" t="s">
        <v>1095</v>
      </c>
      <c r="B15772" s="618">
        <v>2013</v>
      </c>
      <c r="C15772" s="619" t="s">
        <v>424</v>
      </c>
    </row>
    <row r="15773" spans="1:3" x14ac:dyDescent="0.15">
      <c r="A15773" s="619" t="s">
        <v>1095</v>
      </c>
      <c r="B15773" s="618">
        <v>2013</v>
      </c>
      <c r="C15773" s="619" t="s">
        <v>424</v>
      </c>
    </row>
    <row r="15774" spans="1:3" x14ac:dyDescent="0.15">
      <c r="A15774" s="619" t="s">
        <v>1095</v>
      </c>
      <c r="B15774" s="618">
        <v>2013</v>
      </c>
      <c r="C15774" s="619" t="s">
        <v>424</v>
      </c>
    </row>
    <row r="15775" spans="1:3" x14ac:dyDescent="0.15">
      <c r="A15775" s="619" t="s">
        <v>1095</v>
      </c>
      <c r="B15775" s="618">
        <v>2013</v>
      </c>
      <c r="C15775" s="619" t="s">
        <v>424</v>
      </c>
    </row>
    <row r="15776" spans="1:3" x14ac:dyDescent="0.15">
      <c r="A15776" s="619" t="s">
        <v>1095</v>
      </c>
      <c r="B15776" s="618">
        <v>2013</v>
      </c>
      <c r="C15776" s="619" t="s">
        <v>424</v>
      </c>
    </row>
    <row r="15777" spans="1:3" x14ac:dyDescent="0.15">
      <c r="A15777" s="619" t="s">
        <v>1095</v>
      </c>
      <c r="B15777" s="618">
        <v>2013</v>
      </c>
      <c r="C15777" s="619" t="s">
        <v>424</v>
      </c>
    </row>
    <row r="15778" spans="1:3" x14ac:dyDescent="0.15">
      <c r="A15778" s="619" t="s">
        <v>1095</v>
      </c>
      <c r="B15778" s="618">
        <v>2013</v>
      </c>
      <c r="C15778" s="619" t="s">
        <v>1115</v>
      </c>
    </row>
    <row r="15779" spans="1:3" x14ac:dyDescent="0.15">
      <c r="A15779" s="619" t="s">
        <v>1095</v>
      </c>
      <c r="B15779" s="618">
        <v>2013</v>
      </c>
      <c r="C15779" s="619" t="s">
        <v>1103</v>
      </c>
    </row>
    <row r="15780" spans="1:3" x14ac:dyDescent="0.15">
      <c r="A15780" s="619" t="s">
        <v>1095</v>
      </c>
      <c r="B15780" s="618">
        <v>2013</v>
      </c>
      <c r="C15780" s="619" t="s">
        <v>455</v>
      </c>
    </row>
    <row r="15781" spans="1:3" x14ac:dyDescent="0.15">
      <c r="A15781" s="619" t="s">
        <v>1095</v>
      </c>
      <c r="B15781" s="618">
        <v>2013</v>
      </c>
      <c r="C15781" s="619" t="s">
        <v>424</v>
      </c>
    </row>
    <row r="15782" spans="1:3" x14ac:dyDescent="0.15">
      <c r="A15782" s="619" t="s">
        <v>1095</v>
      </c>
      <c r="B15782" s="618">
        <v>2013</v>
      </c>
      <c r="C15782" s="619" t="s">
        <v>424</v>
      </c>
    </row>
    <row r="15783" spans="1:3" x14ac:dyDescent="0.15">
      <c r="A15783" s="619" t="s">
        <v>1095</v>
      </c>
      <c r="B15783" s="618">
        <v>2013</v>
      </c>
      <c r="C15783" s="619" t="s">
        <v>455</v>
      </c>
    </row>
    <row r="15784" spans="1:3" x14ac:dyDescent="0.15">
      <c r="A15784" s="619" t="s">
        <v>1095</v>
      </c>
      <c r="B15784" s="618">
        <v>2013</v>
      </c>
      <c r="C15784" s="619" t="s">
        <v>424</v>
      </c>
    </row>
    <row r="15785" spans="1:3" x14ac:dyDescent="0.15">
      <c r="A15785" s="619" t="s">
        <v>1095</v>
      </c>
      <c r="B15785" s="618">
        <v>2013</v>
      </c>
      <c r="C15785" s="619" t="s">
        <v>1110</v>
      </c>
    </row>
    <row r="15786" spans="1:3" x14ac:dyDescent="0.15">
      <c r="A15786" s="619" t="s">
        <v>1095</v>
      </c>
      <c r="B15786" s="618">
        <v>2013</v>
      </c>
      <c r="C15786" s="619" t="s">
        <v>424</v>
      </c>
    </row>
    <row r="15787" spans="1:3" x14ac:dyDescent="0.15">
      <c r="A15787" s="619" t="s">
        <v>1095</v>
      </c>
      <c r="B15787" s="618">
        <v>2013</v>
      </c>
      <c r="C15787" s="619" t="s">
        <v>1103</v>
      </c>
    </row>
    <row r="15788" spans="1:3" x14ac:dyDescent="0.15">
      <c r="A15788" s="619" t="s">
        <v>1095</v>
      </c>
      <c r="B15788" s="618">
        <v>2013</v>
      </c>
      <c r="C15788" s="619" t="s">
        <v>424</v>
      </c>
    </row>
    <row r="15789" spans="1:3" x14ac:dyDescent="0.15">
      <c r="A15789" s="619" t="s">
        <v>1095</v>
      </c>
      <c r="B15789" s="618">
        <v>2013</v>
      </c>
      <c r="C15789" s="619" t="s">
        <v>437</v>
      </c>
    </row>
    <row r="15790" spans="1:3" x14ac:dyDescent="0.15">
      <c r="A15790" s="619" t="s">
        <v>1095</v>
      </c>
      <c r="B15790" s="618">
        <v>2013</v>
      </c>
      <c r="C15790" s="619" t="s">
        <v>1102</v>
      </c>
    </row>
    <row r="15791" spans="1:3" x14ac:dyDescent="0.15">
      <c r="A15791" s="619" t="s">
        <v>1095</v>
      </c>
      <c r="B15791" s="618">
        <v>2013</v>
      </c>
      <c r="C15791" s="619" t="s">
        <v>1102</v>
      </c>
    </row>
    <row r="15792" spans="1:3" x14ac:dyDescent="0.15">
      <c r="A15792" s="619" t="s">
        <v>1095</v>
      </c>
      <c r="B15792" s="618">
        <v>2013</v>
      </c>
      <c r="C15792" s="619" t="s">
        <v>1102</v>
      </c>
    </row>
    <row r="15793" spans="1:3" x14ac:dyDescent="0.15">
      <c r="A15793" s="619" t="s">
        <v>1095</v>
      </c>
      <c r="B15793" s="618">
        <v>2013</v>
      </c>
      <c r="C15793" s="619" t="s">
        <v>1102</v>
      </c>
    </row>
    <row r="15794" spans="1:3" x14ac:dyDescent="0.15">
      <c r="A15794" s="619" t="s">
        <v>1095</v>
      </c>
      <c r="B15794" s="618">
        <v>2013</v>
      </c>
      <c r="C15794" s="619" t="s">
        <v>1102</v>
      </c>
    </row>
    <row r="15795" spans="1:3" x14ac:dyDescent="0.15">
      <c r="A15795" s="619" t="s">
        <v>1095</v>
      </c>
      <c r="B15795" s="618">
        <v>2013</v>
      </c>
      <c r="C15795" s="619" t="s">
        <v>424</v>
      </c>
    </row>
    <row r="15796" spans="1:3" x14ac:dyDescent="0.15">
      <c r="A15796" s="619" t="s">
        <v>1095</v>
      </c>
      <c r="B15796" s="618">
        <v>2013</v>
      </c>
      <c r="C15796" s="619" t="s">
        <v>424</v>
      </c>
    </row>
    <row r="15797" spans="1:3" x14ac:dyDescent="0.15">
      <c r="A15797" s="619" t="s">
        <v>1095</v>
      </c>
      <c r="B15797" s="618">
        <v>2013</v>
      </c>
      <c r="C15797" s="619" t="s">
        <v>424</v>
      </c>
    </row>
    <row r="15798" spans="1:3" x14ac:dyDescent="0.15">
      <c r="A15798" s="619" t="s">
        <v>1095</v>
      </c>
      <c r="B15798" s="618">
        <v>2013</v>
      </c>
      <c r="C15798" s="619" t="s">
        <v>424</v>
      </c>
    </row>
    <row r="15799" spans="1:3" x14ac:dyDescent="0.15">
      <c r="A15799" s="619" t="s">
        <v>1095</v>
      </c>
      <c r="B15799" s="618">
        <v>2013</v>
      </c>
      <c r="C15799" s="619" t="s">
        <v>437</v>
      </c>
    </row>
    <row r="15800" spans="1:3" x14ac:dyDescent="0.15">
      <c r="A15800" s="619" t="s">
        <v>1095</v>
      </c>
      <c r="B15800" s="618">
        <v>2013</v>
      </c>
      <c r="C15800" s="619" t="s">
        <v>437</v>
      </c>
    </row>
    <row r="15801" spans="1:3" x14ac:dyDescent="0.15">
      <c r="A15801" s="619" t="s">
        <v>1095</v>
      </c>
      <c r="B15801" s="618">
        <v>2013</v>
      </c>
      <c r="C15801" s="619" t="s">
        <v>1107</v>
      </c>
    </row>
    <row r="15802" spans="1:3" x14ac:dyDescent="0.15">
      <c r="A15802" s="619" t="s">
        <v>1095</v>
      </c>
      <c r="B15802" s="618">
        <v>2013</v>
      </c>
      <c r="C15802" s="619" t="s">
        <v>424</v>
      </c>
    </row>
    <row r="15803" spans="1:3" x14ac:dyDescent="0.15">
      <c r="A15803" s="619" t="s">
        <v>1095</v>
      </c>
      <c r="B15803" s="618">
        <v>2013</v>
      </c>
      <c r="C15803" s="619" t="s">
        <v>424</v>
      </c>
    </row>
    <row r="15804" spans="1:3" x14ac:dyDescent="0.15">
      <c r="A15804" s="619" t="s">
        <v>1095</v>
      </c>
      <c r="B15804" s="618">
        <v>2013</v>
      </c>
      <c r="C15804" s="619" t="s">
        <v>437</v>
      </c>
    </row>
    <row r="15805" spans="1:3" x14ac:dyDescent="0.15">
      <c r="A15805" s="618" t="s">
        <v>1095</v>
      </c>
      <c r="B15805" s="618">
        <v>2013</v>
      </c>
      <c r="C15805" s="619" t="s">
        <v>437</v>
      </c>
    </row>
    <row r="15806" spans="1:3" x14ac:dyDescent="0.15">
      <c r="A15806" s="618" t="s">
        <v>1095</v>
      </c>
      <c r="B15806" s="618">
        <v>2013</v>
      </c>
      <c r="C15806" s="619" t="s">
        <v>437</v>
      </c>
    </row>
    <row r="15807" spans="1:3" x14ac:dyDescent="0.15">
      <c r="A15807" s="618" t="s">
        <v>1095</v>
      </c>
      <c r="B15807" s="618">
        <v>2013</v>
      </c>
      <c r="C15807" s="619" t="s">
        <v>424</v>
      </c>
    </row>
    <row r="15808" spans="1:3" x14ac:dyDescent="0.15">
      <c r="A15808" s="618" t="s">
        <v>1095</v>
      </c>
      <c r="B15808" s="618">
        <v>2013</v>
      </c>
      <c r="C15808" s="619" t="s">
        <v>437</v>
      </c>
    </row>
    <row r="15809" spans="1:3" x14ac:dyDescent="0.15">
      <c r="A15809" s="618" t="s">
        <v>1095</v>
      </c>
      <c r="B15809" s="618">
        <v>2013</v>
      </c>
      <c r="C15809" s="619" t="s">
        <v>437</v>
      </c>
    </row>
    <row r="15810" spans="1:3" x14ac:dyDescent="0.15">
      <c r="A15810" s="618" t="s">
        <v>1095</v>
      </c>
      <c r="B15810" s="618">
        <v>2013</v>
      </c>
      <c r="C15810" s="619" t="s">
        <v>437</v>
      </c>
    </row>
    <row r="15811" spans="1:3" x14ac:dyDescent="0.15">
      <c r="A15811" s="618" t="s">
        <v>1095</v>
      </c>
      <c r="B15811" s="618">
        <v>2013</v>
      </c>
      <c r="C15811" s="619" t="s">
        <v>1102</v>
      </c>
    </row>
    <row r="15812" spans="1:3" x14ac:dyDescent="0.15">
      <c r="A15812" s="618" t="s">
        <v>1095</v>
      </c>
      <c r="B15812" s="618">
        <v>2013</v>
      </c>
      <c r="C15812" s="619" t="s">
        <v>424</v>
      </c>
    </row>
    <row r="15813" spans="1:3" x14ac:dyDescent="0.15">
      <c r="A15813" s="618" t="s">
        <v>1095</v>
      </c>
      <c r="B15813" s="618">
        <v>2013</v>
      </c>
      <c r="C15813" s="619" t="s">
        <v>437</v>
      </c>
    </row>
    <row r="15814" spans="1:3" x14ac:dyDescent="0.15">
      <c r="A15814" s="618" t="s">
        <v>1095</v>
      </c>
      <c r="B15814" s="618">
        <v>2013</v>
      </c>
      <c r="C15814" s="619" t="s">
        <v>424</v>
      </c>
    </row>
    <row r="15815" spans="1:3" x14ac:dyDescent="0.15">
      <c r="A15815" s="618" t="s">
        <v>1095</v>
      </c>
      <c r="B15815" s="618">
        <v>2013</v>
      </c>
      <c r="C15815" s="619" t="s">
        <v>424</v>
      </c>
    </row>
    <row r="15816" spans="1:3" x14ac:dyDescent="0.15">
      <c r="A15816" s="618" t="s">
        <v>1095</v>
      </c>
      <c r="B15816" s="618">
        <v>2013</v>
      </c>
      <c r="C15816" s="619" t="s">
        <v>437</v>
      </c>
    </row>
    <row r="15817" spans="1:3" x14ac:dyDescent="0.15">
      <c r="A15817" s="618" t="s">
        <v>1095</v>
      </c>
      <c r="B15817" s="618">
        <v>2013</v>
      </c>
      <c r="C15817" s="619" t="s">
        <v>1080</v>
      </c>
    </row>
    <row r="15818" spans="1:3" x14ac:dyDescent="0.15">
      <c r="A15818" s="618" t="s">
        <v>1095</v>
      </c>
      <c r="B15818" s="618">
        <v>2013</v>
      </c>
      <c r="C15818" s="619" t="s">
        <v>437</v>
      </c>
    </row>
    <row r="15819" spans="1:3" x14ac:dyDescent="0.15">
      <c r="A15819" s="618" t="s">
        <v>1095</v>
      </c>
      <c r="B15819" s="618">
        <v>2013</v>
      </c>
      <c r="C15819" s="619" t="s">
        <v>437</v>
      </c>
    </row>
    <row r="15820" spans="1:3" x14ac:dyDescent="0.15">
      <c r="A15820" s="618" t="s">
        <v>1095</v>
      </c>
      <c r="B15820" s="618">
        <v>2013</v>
      </c>
      <c r="C15820" s="619" t="s">
        <v>424</v>
      </c>
    </row>
    <row r="15821" spans="1:3" x14ac:dyDescent="0.15">
      <c r="A15821" s="618" t="s">
        <v>1095</v>
      </c>
      <c r="B15821" s="618">
        <v>2013</v>
      </c>
      <c r="C15821" s="619" t="s">
        <v>1102</v>
      </c>
    </row>
    <row r="15822" spans="1:3" x14ac:dyDescent="0.15">
      <c r="A15822" s="618" t="s">
        <v>1095</v>
      </c>
      <c r="B15822" s="618">
        <v>2013</v>
      </c>
      <c r="C15822" s="619" t="s">
        <v>1102</v>
      </c>
    </row>
    <row r="15823" spans="1:3" x14ac:dyDescent="0.15">
      <c r="A15823" s="618" t="s">
        <v>1095</v>
      </c>
      <c r="B15823" s="618">
        <v>2013</v>
      </c>
      <c r="C15823" s="619" t="s">
        <v>1102</v>
      </c>
    </row>
    <row r="15824" spans="1:3" x14ac:dyDescent="0.15">
      <c r="A15824" s="618" t="s">
        <v>1095</v>
      </c>
      <c r="B15824" s="618">
        <v>2013</v>
      </c>
      <c r="C15824" s="619" t="s">
        <v>1102</v>
      </c>
    </row>
    <row r="15825" spans="1:3" x14ac:dyDescent="0.15">
      <c r="A15825" s="618" t="s">
        <v>1095</v>
      </c>
      <c r="B15825" s="618">
        <v>2013</v>
      </c>
      <c r="C15825" s="619" t="s">
        <v>1102</v>
      </c>
    </row>
    <row r="15826" spans="1:3" x14ac:dyDescent="0.15">
      <c r="A15826" s="618" t="s">
        <v>1095</v>
      </c>
      <c r="B15826" s="618">
        <v>2013</v>
      </c>
      <c r="C15826" s="619" t="s">
        <v>1102</v>
      </c>
    </row>
    <row r="15827" spans="1:3" x14ac:dyDescent="0.15">
      <c r="A15827" s="618" t="s">
        <v>1095</v>
      </c>
      <c r="B15827" s="618">
        <v>2013</v>
      </c>
      <c r="C15827" s="619" t="s">
        <v>1102</v>
      </c>
    </row>
    <row r="15828" spans="1:3" x14ac:dyDescent="0.15">
      <c r="A15828" s="618" t="s">
        <v>1095</v>
      </c>
      <c r="B15828" s="618">
        <v>2013</v>
      </c>
      <c r="C15828" s="619" t="s">
        <v>1102</v>
      </c>
    </row>
    <row r="15829" spans="1:3" x14ac:dyDescent="0.15">
      <c r="A15829" s="618" t="s">
        <v>1095</v>
      </c>
      <c r="B15829" s="618">
        <v>2013</v>
      </c>
      <c r="C15829" s="619" t="s">
        <v>1102</v>
      </c>
    </row>
    <row r="15830" spans="1:3" x14ac:dyDescent="0.15">
      <c r="A15830" s="618" t="s">
        <v>1095</v>
      </c>
      <c r="B15830" s="618">
        <v>2013</v>
      </c>
      <c r="C15830" s="619" t="s">
        <v>1102</v>
      </c>
    </row>
    <row r="15831" spans="1:3" x14ac:dyDescent="0.15">
      <c r="A15831" s="618" t="s">
        <v>1095</v>
      </c>
      <c r="B15831" s="618">
        <v>2013</v>
      </c>
      <c r="C15831" s="619" t="s">
        <v>1102</v>
      </c>
    </row>
    <row r="15832" spans="1:3" x14ac:dyDescent="0.15">
      <c r="A15832" s="618" t="s">
        <v>1095</v>
      </c>
      <c r="B15832" s="618">
        <v>2013</v>
      </c>
      <c r="C15832" s="619" t="s">
        <v>1102</v>
      </c>
    </row>
    <row r="15833" spans="1:3" x14ac:dyDescent="0.15">
      <c r="A15833" s="619" t="s">
        <v>1095</v>
      </c>
      <c r="B15833" s="618">
        <v>2013</v>
      </c>
      <c r="C15833" s="619" t="s">
        <v>1102</v>
      </c>
    </row>
    <row r="15834" spans="1:3" x14ac:dyDescent="0.15">
      <c r="A15834" s="618" t="s">
        <v>1095</v>
      </c>
      <c r="B15834" s="618">
        <v>2013</v>
      </c>
      <c r="C15834" s="619" t="s">
        <v>424</v>
      </c>
    </row>
    <row r="15835" spans="1:3" x14ac:dyDescent="0.15">
      <c r="A15835" s="618" t="s">
        <v>1095</v>
      </c>
      <c r="B15835" s="618">
        <v>2013</v>
      </c>
      <c r="C15835" s="619" t="s">
        <v>424</v>
      </c>
    </row>
    <row r="15836" spans="1:3" x14ac:dyDescent="0.15">
      <c r="A15836" s="618" t="s">
        <v>1095</v>
      </c>
      <c r="B15836" s="618">
        <v>2013</v>
      </c>
      <c r="C15836" s="619" t="s">
        <v>1102</v>
      </c>
    </row>
    <row r="15837" spans="1:3" x14ac:dyDescent="0.15">
      <c r="A15837" s="619" t="s">
        <v>1095</v>
      </c>
      <c r="B15837" s="618">
        <v>2013</v>
      </c>
      <c r="C15837" s="619" t="s">
        <v>1102</v>
      </c>
    </row>
    <row r="15838" spans="1:3" x14ac:dyDescent="0.15">
      <c r="A15838" s="618" t="s">
        <v>1095</v>
      </c>
      <c r="B15838" s="618">
        <v>2013</v>
      </c>
      <c r="C15838" s="619" t="s">
        <v>424</v>
      </c>
    </row>
    <row r="15839" spans="1:3" x14ac:dyDescent="0.15">
      <c r="A15839" s="618" t="s">
        <v>1095</v>
      </c>
      <c r="B15839" s="618">
        <v>2013</v>
      </c>
      <c r="C15839" s="619" t="s">
        <v>437</v>
      </c>
    </row>
    <row r="15840" spans="1:3" x14ac:dyDescent="0.15">
      <c r="A15840" s="618" t="s">
        <v>1095</v>
      </c>
      <c r="B15840" s="618">
        <v>2013</v>
      </c>
      <c r="C15840" s="619" t="s">
        <v>424</v>
      </c>
    </row>
    <row r="15841" spans="1:3" x14ac:dyDescent="0.15">
      <c r="A15841" s="618" t="s">
        <v>1095</v>
      </c>
      <c r="B15841" s="618">
        <v>2013</v>
      </c>
      <c r="C15841" s="619" t="s">
        <v>424</v>
      </c>
    </row>
    <row r="15842" spans="1:3" x14ac:dyDescent="0.15">
      <c r="A15842" s="618" t="s">
        <v>1095</v>
      </c>
      <c r="B15842" s="618">
        <v>2013</v>
      </c>
      <c r="C15842" s="619" t="s">
        <v>424</v>
      </c>
    </row>
    <row r="15843" spans="1:3" x14ac:dyDescent="0.15">
      <c r="A15843" s="618" t="s">
        <v>1095</v>
      </c>
      <c r="B15843" s="618">
        <v>2013</v>
      </c>
      <c r="C15843" s="619" t="s">
        <v>424</v>
      </c>
    </row>
    <row r="15844" spans="1:3" x14ac:dyDescent="0.15">
      <c r="A15844" s="618" t="s">
        <v>1095</v>
      </c>
      <c r="B15844" s="618">
        <v>2013</v>
      </c>
      <c r="C15844" s="619" t="s">
        <v>424</v>
      </c>
    </row>
    <row r="15845" spans="1:3" x14ac:dyDescent="0.15">
      <c r="A15845" s="618" t="s">
        <v>1095</v>
      </c>
      <c r="B15845" s="618">
        <v>2013</v>
      </c>
      <c r="C15845" s="619" t="s">
        <v>424</v>
      </c>
    </row>
    <row r="15846" spans="1:3" x14ac:dyDescent="0.15">
      <c r="A15846" s="618" t="s">
        <v>1095</v>
      </c>
      <c r="B15846" s="618">
        <v>2013</v>
      </c>
      <c r="C15846" s="619" t="s">
        <v>424</v>
      </c>
    </row>
    <row r="15847" spans="1:3" x14ac:dyDescent="0.15">
      <c r="A15847" s="618" t="s">
        <v>1095</v>
      </c>
      <c r="B15847" s="618">
        <v>2013</v>
      </c>
      <c r="C15847" s="619" t="s">
        <v>424</v>
      </c>
    </row>
    <row r="15848" spans="1:3" x14ac:dyDescent="0.15">
      <c r="A15848" s="618" t="s">
        <v>1095</v>
      </c>
      <c r="B15848" s="618">
        <v>2013</v>
      </c>
      <c r="C15848" s="619" t="s">
        <v>424</v>
      </c>
    </row>
    <row r="15849" spans="1:3" x14ac:dyDescent="0.15">
      <c r="A15849" s="618" t="s">
        <v>1095</v>
      </c>
      <c r="B15849" s="618">
        <v>2013</v>
      </c>
      <c r="C15849" s="619" t="s">
        <v>424</v>
      </c>
    </row>
    <row r="15850" spans="1:3" x14ac:dyDescent="0.15">
      <c r="A15850" s="618" t="s">
        <v>1095</v>
      </c>
      <c r="B15850" s="618">
        <v>2013</v>
      </c>
      <c r="C15850" s="619" t="s">
        <v>424</v>
      </c>
    </row>
    <row r="15851" spans="1:3" x14ac:dyDescent="0.15">
      <c r="A15851" s="618" t="s">
        <v>1095</v>
      </c>
      <c r="B15851" s="618">
        <v>2013</v>
      </c>
      <c r="C15851" s="619" t="s">
        <v>424</v>
      </c>
    </row>
    <row r="15852" spans="1:3" x14ac:dyDescent="0.15">
      <c r="A15852" s="619" t="s">
        <v>1095</v>
      </c>
      <c r="B15852" s="618">
        <v>2013</v>
      </c>
      <c r="C15852" s="619" t="s">
        <v>424</v>
      </c>
    </row>
    <row r="15853" spans="1:3" x14ac:dyDescent="0.15">
      <c r="A15853" s="619" t="s">
        <v>1095</v>
      </c>
      <c r="B15853" s="618">
        <v>2013</v>
      </c>
      <c r="C15853" s="619" t="s">
        <v>1102</v>
      </c>
    </row>
    <row r="15854" spans="1:3" x14ac:dyDescent="0.15">
      <c r="A15854" s="619" t="s">
        <v>1095</v>
      </c>
      <c r="B15854" s="618">
        <v>2013</v>
      </c>
      <c r="C15854" s="619" t="s">
        <v>1102</v>
      </c>
    </row>
    <row r="15855" spans="1:3" x14ac:dyDescent="0.15">
      <c r="A15855" s="619" t="s">
        <v>1095</v>
      </c>
      <c r="B15855" s="618">
        <v>2013</v>
      </c>
      <c r="C15855" s="619" t="s">
        <v>424</v>
      </c>
    </row>
    <row r="15856" spans="1:3" x14ac:dyDescent="0.15">
      <c r="A15856" s="619" t="s">
        <v>1095</v>
      </c>
      <c r="B15856" s="618">
        <v>2013</v>
      </c>
      <c r="C15856" s="619" t="s">
        <v>424</v>
      </c>
    </row>
    <row r="15857" spans="1:3" x14ac:dyDescent="0.15">
      <c r="A15857" s="619" t="s">
        <v>1095</v>
      </c>
      <c r="B15857" s="618">
        <v>2013</v>
      </c>
      <c r="C15857" s="619" t="s">
        <v>424</v>
      </c>
    </row>
    <row r="15858" spans="1:3" x14ac:dyDescent="0.15">
      <c r="A15858" s="619" t="s">
        <v>1095</v>
      </c>
      <c r="B15858" s="618">
        <v>2013</v>
      </c>
      <c r="C15858" s="619" t="s">
        <v>424</v>
      </c>
    </row>
    <row r="15859" spans="1:3" x14ac:dyDescent="0.15">
      <c r="A15859" s="619" t="s">
        <v>1095</v>
      </c>
      <c r="B15859" s="618">
        <v>2013</v>
      </c>
      <c r="C15859" s="619" t="s">
        <v>424</v>
      </c>
    </row>
    <row r="15860" spans="1:3" x14ac:dyDescent="0.15">
      <c r="A15860" s="619" t="s">
        <v>1095</v>
      </c>
      <c r="B15860" s="618">
        <v>2013</v>
      </c>
      <c r="C15860" s="619" t="s">
        <v>1102</v>
      </c>
    </row>
    <row r="15861" spans="1:3" x14ac:dyDescent="0.15">
      <c r="A15861" s="619" t="s">
        <v>1095</v>
      </c>
      <c r="B15861" s="618">
        <v>2013</v>
      </c>
      <c r="C15861" s="619" t="s">
        <v>1102</v>
      </c>
    </row>
    <row r="15862" spans="1:3" x14ac:dyDescent="0.15">
      <c r="A15862" s="619" t="s">
        <v>1095</v>
      </c>
      <c r="B15862" s="618">
        <v>2013</v>
      </c>
      <c r="C15862" s="619" t="s">
        <v>424</v>
      </c>
    </row>
    <row r="15863" spans="1:3" x14ac:dyDescent="0.15">
      <c r="A15863" s="619" t="s">
        <v>1095</v>
      </c>
      <c r="B15863" s="618">
        <v>2013</v>
      </c>
      <c r="C15863" s="619" t="s">
        <v>424</v>
      </c>
    </row>
    <row r="15864" spans="1:3" x14ac:dyDescent="0.15">
      <c r="A15864" s="619" t="s">
        <v>1095</v>
      </c>
      <c r="B15864" s="618">
        <v>2013</v>
      </c>
      <c r="C15864" s="619" t="s">
        <v>424</v>
      </c>
    </row>
    <row r="15865" spans="1:3" x14ac:dyDescent="0.15">
      <c r="A15865" s="619" t="s">
        <v>1095</v>
      </c>
      <c r="B15865" s="618">
        <v>2013</v>
      </c>
      <c r="C15865" s="619" t="s">
        <v>424</v>
      </c>
    </row>
    <row r="15866" spans="1:3" x14ac:dyDescent="0.15">
      <c r="A15866" s="618" t="s">
        <v>1095</v>
      </c>
      <c r="B15866" s="618">
        <v>2013</v>
      </c>
      <c r="C15866" s="619" t="s">
        <v>1102</v>
      </c>
    </row>
    <row r="15867" spans="1:3" x14ac:dyDescent="0.15">
      <c r="A15867" s="618" t="s">
        <v>1095</v>
      </c>
      <c r="B15867" s="618">
        <v>2013</v>
      </c>
      <c r="C15867" s="619" t="s">
        <v>1102</v>
      </c>
    </row>
    <row r="15868" spans="1:3" x14ac:dyDescent="0.15">
      <c r="A15868" s="618" t="s">
        <v>1095</v>
      </c>
      <c r="B15868" s="618">
        <v>2013</v>
      </c>
      <c r="C15868" s="619" t="s">
        <v>1102</v>
      </c>
    </row>
    <row r="15869" spans="1:3" x14ac:dyDescent="0.15">
      <c r="A15869" s="618" t="s">
        <v>1095</v>
      </c>
      <c r="B15869" s="618">
        <v>2013</v>
      </c>
      <c r="C15869" s="619" t="s">
        <v>1102</v>
      </c>
    </row>
    <row r="15870" spans="1:3" x14ac:dyDescent="0.15">
      <c r="A15870" s="618" t="s">
        <v>1095</v>
      </c>
      <c r="B15870" s="618">
        <v>2013</v>
      </c>
      <c r="C15870" s="619" t="s">
        <v>1102</v>
      </c>
    </row>
    <row r="15871" spans="1:3" x14ac:dyDescent="0.15">
      <c r="A15871" s="618" t="s">
        <v>1095</v>
      </c>
      <c r="B15871" s="618">
        <v>2013</v>
      </c>
      <c r="C15871" s="619" t="s">
        <v>424</v>
      </c>
    </row>
    <row r="15872" spans="1:3" x14ac:dyDescent="0.15">
      <c r="A15872" s="618" t="s">
        <v>1095</v>
      </c>
      <c r="B15872" s="618">
        <v>2013</v>
      </c>
      <c r="C15872" s="619" t="s">
        <v>1103</v>
      </c>
    </row>
    <row r="15873" spans="1:3" x14ac:dyDescent="0.15">
      <c r="A15873" s="618" t="s">
        <v>1095</v>
      </c>
      <c r="B15873" s="618">
        <v>2013</v>
      </c>
      <c r="C15873" s="619" t="s">
        <v>1103</v>
      </c>
    </row>
    <row r="15874" spans="1:3" x14ac:dyDescent="0.15">
      <c r="A15874" s="618" t="s">
        <v>1095</v>
      </c>
      <c r="B15874" s="618">
        <v>2013</v>
      </c>
      <c r="C15874" s="619" t="s">
        <v>1102</v>
      </c>
    </row>
    <row r="15875" spans="1:3" x14ac:dyDescent="0.15">
      <c r="A15875" s="618" t="s">
        <v>1095</v>
      </c>
      <c r="B15875" s="618">
        <v>2013</v>
      </c>
      <c r="C15875" s="619" t="s">
        <v>1102</v>
      </c>
    </row>
    <row r="15876" spans="1:3" x14ac:dyDescent="0.15">
      <c r="A15876" s="618" t="s">
        <v>1095</v>
      </c>
      <c r="B15876" s="618">
        <v>2013</v>
      </c>
      <c r="C15876" s="619" t="s">
        <v>1102</v>
      </c>
    </row>
    <row r="15877" spans="1:3" x14ac:dyDescent="0.15">
      <c r="A15877" s="618" t="s">
        <v>1095</v>
      </c>
      <c r="B15877" s="618">
        <v>2013</v>
      </c>
      <c r="C15877" s="619" t="s">
        <v>1102</v>
      </c>
    </row>
    <row r="15878" spans="1:3" x14ac:dyDescent="0.15">
      <c r="A15878" s="618" t="s">
        <v>1095</v>
      </c>
      <c r="B15878" s="618">
        <v>2013</v>
      </c>
      <c r="C15878" s="619" t="s">
        <v>1102</v>
      </c>
    </row>
    <row r="15879" spans="1:3" x14ac:dyDescent="0.15">
      <c r="A15879" s="618" t="s">
        <v>1095</v>
      </c>
      <c r="B15879" s="618">
        <v>2013</v>
      </c>
      <c r="C15879" s="619" t="s">
        <v>1102</v>
      </c>
    </row>
    <row r="15880" spans="1:3" x14ac:dyDescent="0.15">
      <c r="A15880" s="618" t="s">
        <v>1095</v>
      </c>
      <c r="B15880" s="618">
        <v>2013</v>
      </c>
      <c r="C15880" s="619" t="s">
        <v>1102</v>
      </c>
    </row>
    <row r="15881" spans="1:3" x14ac:dyDescent="0.15">
      <c r="A15881" s="618" t="s">
        <v>1095</v>
      </c>
      <c r="B15881" s="618">
        <v>2013</v>
      </c>
      <c r="C15881" s="619" t="s">
        <v>1102</v>
      </c>
    </row>
    <row r="15882" spans="1:3" x14ac:dyDescent="0.15">
      <c r="A15882" s="618" t="s">
        <v>1095</v>
      </c>
      <c r="B15882" s="618">
        <v>2013</v>
      </c>
      <c r="C15882" s="619" t="s">
        <v>424</v>
      </c>
    </row>
    <row r="15883" spans="1:3" x14ac:dyDescent="0.15">
      <c r="A15883" s="618" t="s">
        <v>1095</v>
      </c>
      <c r="B15883" s="618">
        <v>2013</v>
      </c>
      <c r="C15883" s="619" t="s">
        <v>424</v>
      </c>
    </row>
    <row r="15884" spans="1:3" x14ac:dyDescent="0.15">
      <c r="A15884" s="618" t="s">
        <v>1095</v>
      </c>
      <c r="B15884" s="618">
        <v>2013</v>
      </c>
      <c r="C15884" s="619" t="s">
        <v>1104</v>
      </c>
    </row>
    <row r="15885" spans="1:3" x14ac:dyDescent="0.15">
      <c r="A15885" s="618" t="s">
        <v>1095</v>
      </c>
      <c r="B15885" s="618">
        <v>2013</v>
      </c>
      <c r="C15885" s="619" t="s">
        <v>424</v>
      </c>
    </row>
    <row r="15886" spans="1:3" x14ac:dyDescent="0.15">
      <c r="A15886" s="618" t="s">
        <v>1095</v>
      </c>
      <c r="B15886" s="618">
        <v>2013</v>
      </c>
      <c r="C15886" s="619" t="s">
        <v>424</v>
      </c>
    </row>
    <row r="15887" spans="1:3" x14ac:dyDescent="0.15">
      <c r="A15887" s="618" t="s">
        <v>1095</v>
      </c>
      <c r="B15887" s="618">
        <v>2013</v>
      </c>
      <c r="C15887" s="619" t="s">
        <v>1104</v>
      </c>
    </row>
    <row r="15888" spans="1:3" x14ac:dyDescent="0.15">
      <c r="A15888" s="618" t="s">
        <v>1095</v>
      </c>
      <c r="B15888" s="618">
        <v>2013</v>
      </c>
      <c r="C15888" s="619" t="s">
        <v>1104</v>
      </c>
    </row>
    <row r="15889" spans="1:3" x14ac:dyDescent="0.15">
      <c r="A15889" s="618" t="s">
        <v>1095</v>
      </c>
      <c r="B15889" s="618">
        <v>2013</v>
      </c>
      <c r="C15889" s="619" t="s">
        <v>1103</v>
      </c>
    </row>
    <row r="15890" spans="1:3" x14ac:dyDescent="0.15">
      <c r="A15890" s="618" t="s">
        <v>1095</v>
      </c>
      <c r="B15890" s="618">
        <v>2013</v>
      </c>
      <c r="C15890" s="619" t="s">
        <v>437</v>
      </c>
    </row>
    <row r="15891" spans="1:3" x14ac:dyDescent="0.15">
      <c r="A15891" s="618" t="s">
        <v>1095</v>
      </c>
      <c r="B15891" s="618">
        <v>2013</v>
      </c>
      <c r="C15891" s="619" t="s">
        <v>437</v>
      </c>
    </row>
    <row r="15892" spans="1:3" x14ac:dyDescent="0.15">
      <c r="A15892" s="618" t="s">
        <v>1095</v>
      </c>
      <c r="B15892" s="618">
        <v>2013</v>
      </c>
      <c r="C15892" s="619" t="s">
        <v>437</v>
      </c>
    </row>
    <row r="15893" spans="1:3" x14ac:dyDescent="0.15">
      <c r="A15893" s="619" t="s">
        <v>1095</v>
      </c>
      <c r="B15893" s="618">
        <v>2013</v>
      </c>
      <c r="C15893" s="619" t="s">
        <v>437</v>
      </c>
    </row>
    <row r="15894" spans="1:3" x14ac:dyDescent="0.15">
      <c r="A15894" s="618" t="s">
        <v>1095</v>
      </c>
      <c r="B15894" s="618">
        <v>2013</v>
      </c>
      <c r="C15894" s="619" t="s">
        <v>437</v>
      </c>
    </row>
    <row r="15895" spans="1:3" x14ac:dyDescent="0.15">
      <c r="A15895" s="618" t="s">
        <v>1095</v>
      </c>
      <c r="B15895" s="618">
        <v>2013</v>
      </c>
      <c r="C15895" s="619" t="s">
        <v>424</v>
      </c>
    </row>
    <row r="15896" spans="1:3" x14ac:dyDescent="0.15">
      <c r="A15896" s="619" t="s">
        <v>1095</v>
      </c>
      <c r="B15896" s="618">
        <v>2013</v>
      </c>
      <c r="C15896" s="619" t="s">
        <v>437</v>
      </c>
    </row>
    <row r="15897" spans="1:3" x14ac:dyDescent="0.15">
      <c r="A15897" s="618" t="s">
        <v>1095</v>
      </c>
      <c r="B15897" s="618">
        <v>2013</v>
      </c>
      <c r="C15897" s="619" t="s">
        <v>1102</v>
      </c>
    </row>
    <row r="15898" spans="1:3" x14ac:dyDescent="0.15">
      <c r="A15898" s="618" t="s">
        <v>1095</v>
      </c>
      <c r="B15898" s="618">
        <v>2013</v>
      </c>
      <c r="C15898" s="619" t="s">
        <v>424</v>
      </c>
    </row>
    <row r="15899" spans="1:3" x14ac:dyDescent="0.15">
      <c r="A15899" s="618" t="s">
        <v>1095</v>
      </c>
      <c r="B15899" s="618">
        <v>2013</v>
      </c>
      <c r="C15899" s="619" t="s">
        <v>424</v>
      </c>
    </row>
    <row r="15900" spans="1:3" x14ac:dyDescent="0.15">
      <c r="A15900" s="618" t="s">
        <v>1095</v>
      </c>
      <c r="B15900" s="618">
        <v>2013</v>
      </c>
      <c r="C15900" s="619" t="s">
        <v>424</v>
      </c>
    </row>
    <row r="15901" spans="1:3" x14ac:dyDescent="0.15">
      <c r="A15901" s="618" t="s">
        <v>1095</v>
      </c>
      <c r="B15901" s="618">
        <v>2013</v>
      </c>
      <c r="C15901" s="619" t="s">
        <v>1102</v>
      </c>
    </row>
    <row r="15902" spans="1:3" x14ac:dyDescent="0.15">
      <c r="A15902" s="618" t="s">
        <v>1095</v>
      </c>
      <c r="B15902" s="618">
        <v>2013</v>
      </c>
      <c r="C15902" s="619" t="s">
        <v>1102</v>
      </c>
    </row>
    <row r="15903" spans="1:3" x14ac:dyDescent="0.15">
      <c r="A15903" s="618" t="s">
        <v>1095</v>
      </c>
      <c r="B15903" s="618">
        <v>2013</v>
      </c>
      <c r="C15903" s="619" t="s">
        <v>1102</v>
      </c>
    </row>
    <row r="15904" spans="1:3" x14ac:dyDescent="0.15">
      <c r="A15904" s="618" t="s">
        <v>1095</v>
      </c>
      <c r="B15904" s="618">
        <v>2013</v>
      </c>
      <c r="C15904" s="619" t="s">
        <v>1102</v>
      </c>
    </row>
    <row r="15905" spans="1:3" x14ac:dyDescent="0.15">
      <c r="A15905" s="618" t="s">
        <v>1095</v>
      </c>
      <c r="B15905" s="618">
        <v>2013</v>
      </c>
      <c r="C15905" s="619" t="s">
        <v>424</v>
      </c>
    </row>
    <row r="15906" spans="1:3" x14ac:dyDescent="0.15">
      <c r="A15906" s="619" t="s">
        <v>1095</v>
      </c>
      <c r="B15906" s="618">
        <v>2013</v>
      </c>
      <c r="C15906" s="619" t="s">
        <v>424</v>
      </c>
    </row>
    <row r="15907" spans="1:3" x14ac:dyDescent="0.15">
      <c r="A15907" s="618" t="s">
        <v>1095</v>
      </c>
      <c r="B15907" s="618">
        <v>2013</v>
      </c>
      <c r="C15907" s="619" t="s">
        <v>424</v>
      </c>
    </row>
    <row r="15908" spans="1:3" x14ac:dyDescent="0.15">
      <c r="A15908" s="618" t="s">
        <v>1095</v>
      </c>
      <c r="B15908" s="618">
        <v>2013</v>
      </c>
      <c r="C15908" s="619" t="s">
        <v>437</v>
      </c>
    </row>
    <row r="15909" spans="1:3" x14ac:dyDescent="0.15">
      <c r="A15909" s="618" t="s">
        <v>1095</v>
      </c>
      <c r="B15909" s="618">
        <v>2013</v>
      </c>
      <c r="C15909" s="619" t="s">
        <v>437</v>
      </c>
    </row>
    <row r="15910" spans="1:3" x14ac:dyDescent="0.15">
      <c r="A15910" s="618" t="s">
        <v>1095</v>
      </c>
      <c r="B15910" s="618">
        <v>2013</v>
      </c>
      <c r="C15910" s="619" t="s">
        <v>424</v>
      </c>
    </row>
    <row r="15911" spans="1:3" x14ac:dyDescent="0.15">
      <c r="A15911" s="618" t="s">
        <v>1095</v>
      </c>
      <c r="B15911" s="618">
        <v>2013</v>
      </c>
      <c r="C15911" s="619" t="s">
        <v>424</v>
      </c>
    </row>
    <row r="15912" spans="1:3" x14ac:dyDescent="0.15">
      <c r="A15912" s="618" t="s">
        <v>1095</v>
      </c>
      <c r="B15912" s="618">
        <v>2013</v>
      </c>
      <c r="C15912" s="619" t="s">
        <v>437</v>
      </c>
    </row>
    <row r="15913" spans="1:3" x14ac:dyDescent="0.15">
      <c r="A15913" s="618" t="s">
        <v>1095</v>
      </c>
      <c r="B15913" s="618">
        <v>2013</v>
      </c>
      <c r="C15913" s="619" t="s">
        <v>437</v>
      </c>
    </row>
    <row r="15914" spans="1:3" x14ac:dyDescent="0.15">
      <c r="A15914" s="619" t="s">
        <v>1095</v>
      </c>
      <c r="B15914" s="618">
        <v>2013</v>
      </c>
      <c r="C15914" s="619" t="s">
        <v>1080</v>
      </c>
    </row>
    <row r="15915" spans="1:3" x14ac:dyDescent="0.15">
      <c r="A15915" s="619" t="s">
        <v>1095</v>
      </c>
      <c r="B15915" s="618">
        <v>2013</v>
      </c>
      <c r="C15915" s="619" t="s">
        <v>437</v>
      </c>
    </row>
    <row r="15916" spans="1:3" x14ac:dyDescent="0.15">
      <c r="A15916" s="619" t="s">
        <v>1095</v>
      </c>
      <c r="B15916" s="618">
        <v>2013</v>
      </c>
      <c r="C15916" s="619" t="s">
        <v>424</v>
      </c>
    </row>
    <row r="15917" spans="1:3" x14ac:dyDescent="0.15">
      <c r="A15917" s="619" t="s">
        <v>1095</v>
      </c>
      <c r="B15917" s="618">
        <v>2013</v>
      </c>
      <c r="C15917" s="619" t="s">
        <v>437</v>
      </c>
    </row>
    <row r="15918" spans="1:3" x14ac:dyDescent="0.15">
      <c r="A15918" s="619" t="s">
        <v>1095</v>
      </c>
      <c r="B15918" s="618">
        <v>2013</v>
      </c>
      <c r="C15918" s="619" t="s">
        <v>424</v>
      </c>
    </row>
    <row r="15919" spans="1:3" x14ac:dyDescent="0.15">
      <c r="A15919" s="618" t="s">
        <v>1095</v>
      </c>
      <c r="B15919" s="618">
        <v>2013</v>
      </c>
      <c r="C15919" s="619" t="s">
        <v>424</v>
      </c>
    </row>
    <row r="15920" spans="1:3" x14ac:dyDescent="0.15">
      <c r="A15920" s="619" t="s">
        <v>1095</v>
      </c>
      <c r="B15920" s="618">
        <v>2013</v>
      </c>
      <c r="C15920" s="619" t="s">
        <v>437</v>
      </c>
    </row>
    <row r="15921" spans="1:3" x14ac:dyDescent="0.15">
      <c r="A15921" s="618" t="s">
        <v>1095</v>
      </c>
      <c r="B15921" s="618">
        <v>2013</v>
      </c>
      <c r="C15921" s="619" t="s">
        <v>424</v>
      </c>
    </row>
    <row r="15922" spans="1:3" x14ac:dyDescent="0.15">
      <c r="A15922" s="619" t="s">
        <v>1095</v>
      </c>
      <c r="B15922" s="618">
        <v>2013</v>
      </c>
      <c r="C15922" s="619" t="s">
        <v>437</v>
      </c>
    </row>
    <row r="15923" spans="1:3" x14ac:dyDescent="0.15">
      <c r="A15923" s="618" t="s">
        <v>1095</v>
      </c>
      <c r="B15923" s="618">
        <v>2013</v>
      </c>
      <c r="C15923" s="619" t="s">
        <v>1080</v>
      </c>
    </row>
    <row r="15924" spans="1:3" x14ac:dyDescent="0.15">
      <c r="A15924" s="619" t="s">
        <v>1095</v>
      </c>
      <c r="B15924" s="618">
        <v>2013</v>
      </c>
      <c r="C15924" s="619" t="s">
        <v>437</v>
      </c>
    </row>
    <row r="15925" spans="1:3" x14ac:dyDescent="0.15">
      <c r="A15925" s="619" t="s">
        <v>1095</v>
      </c>
      <c r="B15925" s="618">
        <v>2013</v>
      </c>
      <c r="C15925" s="619" t="s">
        <v>1080</v>
      </c>
    </row>
    <row r="15926" spans="1:3" x14ac:dyDescent="0.15">
      <c r="A15926" s="618" t="s">
        <v>1095</v>
      </c>
      <c r="B15926" s="618">
        <v>2013</v>
      </c>
      <c r="C15926" s="619" t="s">
        <v>1080</v>
      </c>
    </row>
    <row r="15927" spans="1:3" x14ac:dyDescent="0.15">
      <c r="A15927" s="619" t="s">
        <v>1095</v>
      </c>
      <c r="B15927" s="618">
        <v>2013</v>
      </c>
      <c r="C15927" s="619" t="s">
        <v>1080</v>
      </c>
    </row>
    <row r="15928" spans="1:3" x14ac:dyDescent="0.15">
      <c r="A15928" s="618" t="s">
        <v>1095</v>
      </c>
      <c r="B15928" s="618">
        <v>2013</v>
      </c>
      <c r="C15928" s="619" t="s">
        <v>1080</v>
      </c>
    </row>
    <row r="15929" spans="1:3" x14ac:dyDescent="0.15">
      <c r="A15929" s="618" t="s">
        <v>1095</v>
      </c>
      <c r="B15929" s="618">
        <v>2013</v>
      </c>
      <c r="C15929" s="619" t="s">
        <v>1080</v>
      </c>
    </row>
    <row r="15930" spans="1:3" x14ac:dyDescent="0.15">
      <c r="A15930" s="619" t="s">
        <v>1095</v>
      </c>
      <c r="B15930" s="618">
        <v>2013</v>
      </c>
      <c r="C15930" s="619" t="s">
        <v>1080</v>
      </c>
    </row>
    <row r="15931" spans="1:3" x14ac:dyDescent="0.15">
      <c r="A15931" s="619" t="s">
        <v>1095</v>
      </c>
      <c r="B15931" s="618">
        <v>2013</v>
      </c>
      <c r="C15931" s="619" t="s">
        <v>424</v>
      </c>
    </row>
    <row r="15932" spans="1:3" x14ac:dyDescent="0.15">
      <c r="A15932" s="618" t="s">
        <v>1095</v>
      </c>
      <c r="B15932" s="618">
        <v>2013</v>
      </c>
      <c r="C15932" s="619" t="s">
        <v>424</v>
      </c>
    </row>
    <row r="15933" spans="1:3" x14ac:dyDescent="0.15">
      <c r="A15933" s="618" t="s">
        <v>1095</v>
      </c>
      <c r="B15933" s="618">
        <v>2013</v>
      </c>
      <c r="C15933" s="619" t="s">
        <v>424</v>
      </c>
    </row>
    <row r="15934" spans="1:3" x14ac:dyDescent="0.15">
      <c r="A15934" s="618" t="s">
        <v>1095</v>
      </c>
      <c r="B15934" s="618">
        <v>2013</v>
      </c>
      <c r="C15934" s="619" t="s">
        <v>424</v>
      </c>
    </row>
    <row r="15935" spans="1:3" x14ac:dyDescent="0.15">
      <c r="A15935" s="618" t="s">
        <v>1095</v>
      </c>
      <c r="B15935" s="618">
        <v>2013</v>
      </c>
      <c r="C15935" s="619" t="s">
        <v>424</v>
      </c>
    </row>
    <row r="15936" spans="1:3" x14ac:dyDescent="0.15">
      <c r="A15936" s="618" t="s">
        <v>1095</v>
      </c>
      <c r="B15936" s="618">
        <v>2013</v>
      </c>
      <c r="C15936" s="619" t="s">
        <v>437</v>
      </c>
    </row>
    <row r="15937" spans="1:3" x14ac:dyDescent="0.15">
      <c r="A15937" s="619" t="s">
        <v>1095</v>
      </c>
      <c r="B15937" s="618">
        <v>2013</v>
      </c>
      <c r="C15937" s="619" t="s">
        <v>1102</v>
      </c>
    </row>
    <row r="15938" spans="1:3" x14ac:dyDescent="0.15">
      <c r="A15938" s="619" t="s">
        <v>1095</v>
      </c>
      <c r="B15938" s="618">
        <v>2013</v>
      </c>
      <c r="C15938" s="619" t="s">
        <v>1080</v>
      </c>
    </row>
    <row r="15939" spans="1:3" x14ac:dyDescent="0.15">
      <c r="A15939" s="618" t="s">
        <v>1095</v>
      </c>
      <c r="B15939" s="618">
        <v>2013</v>
      </c>
      <c r="C15939" s="619" t="s">
        <v>424</v>
      </c>
    </row>
    <row r="15940" spans="1:3" x14ac:dyDescent="0.15">
      <c r="A15940" s="618" t="s">
        <v>1095</v>
      </c>
      <c r="B15940" s="618">
        <v>2013</v>
      </c>
      <c r="C15940" s="619" t="s">
        <v>424</v>
      </c>
    </row>
    <row r="15941" spans="1:3" x14ac:dyDescent="0.15">
      <c r="A15941" s="618" t="s">
        <v>1095</v>
      </c>
      <c r="B15941" s="618">
        <v>2013</v>
      </c>
      <c r="C15941" s="619" t="s">
        <v>424</v>
      </c>
    </row>
    <row r="15942" spans="1:3" x14ac:dyDescent="0.15">
      <c r="A15942" s="618" t="s">
        <v>1095</v>
      </c>
      <c r="B15942" s="618">
        <v>2013</v>
      </c>
      <c r="C15942" s="619" t="s">
        <v>1103</v>
      </c>
    </row>
    <row r="15943" spans="1:3" x14ac:dyDescent="0.15">
      <c r="A15943" s="618" t="s">
        <v>1095</v>
      </c>
      <c r="B15943" s="618">
        <v>2013</v>
      </c>
      <c r="C15943" s="619" t="s">
        <v>437</v>
      </c>
    </row>
    <row r="15944" spans="1:3" x14ac:dyDescent="0.15">
      <c r="A15944" s="618" t="s">
        <v>1095</v>
      </c>
      <c r="B15944" s="618">
        <v>2013</v>
      </c>
      <c r="C15944" s="619" t="s">
        <v>424</v>
      </c>
    </row>
    <row r="15945" spans="1:3" x14ac:dyDescent="0.15">
      <c r="A15945" s="618" t="s">
        <v>1095</v>
      </c>
      <c r="B15945" s="618">
        <v>2013</v>
      </c>
      <c r="C15945" s="619" t="s">
        <v>424</v>
      </c>
    </row>
    <row r="15946" spans="1:3" x14ac:dyDescent="0.15">
      <c r="A15946" s="618" t="s">
        <v>1095</v>
      </c>
      <c r="B15946" s="618">
        <v>2013</v>
      </c>
      <c r="C15946" s="619" t="s">
        <v>437</v>
      </c>
    </row>
    <row r="15947" spans="1:3" x14ac:dyDescent="0.15">
      <c r="A15947" s="619" t="s">
        <v>1095</v>
      </c>
      <c r="B15947" s="618">
        <v>2013</v>
      </c>
      <c r="C15947" s="619" t="s">
        <v>424</v>
      </c>
    </row>
    <row r="15948" spans="1:3" x14ac:dyDescent="0.15">
      <c r="A15948" s="619" t="s">
        <v>1095</v>
      </c>
      <c r="B15948" s="618">
        <v>2013</v>
      </c>
      <c r="C15948" s="619" t="s">
        <v>424</v>
      </c>
    </row>
    <row r="15949" spans="1:3" x14ac:dyDescent="0.15">
      <c r="A15949" s="618" t="s">
        <v>1095</v>
      </c>
      <c r="B15949" s="618">
        <v>2013</v>
      </c>
      <c r="C15949" s="619" t="s">
        <v>424</v>
      </c>
    </row>
    <row r="15950" spans="1:3" x14ac:dyDescent="0.15">
      <c r="A15950" s="618" t="s">
        <v>1095</v>
      </c>
      <c r="B15950" s="618">
        <v>2013</v>
      </c>
      <c r="C15950" s="619" t="s">
        <v>1080</v>
      </c>
    </row>
    <row r="15951" spans="1:3" x14ac:dyDescent="0.15">
      <c r="A15951" s="618" t="s">
        <v>1095</v>
      </c>
      <c r="B15951" s="618">
        <v>2013</v>
      </c>
      <c r="C15951" s="619" t="s">
        <v>424</v>
      </c>
    </row>
    <row r="15952" spans="1:3" x14ac:dyDescent="0.15">
      <c r="A15952" s="618" t="s">
        <v>1095</v>
      </c>
      <c r="B15952" s="618">
        <v>2013</v>
      </c>
      <c r="C15952" s="619" t="s">
        <v>424</v>
      </c>
    </row>
    <row r="15953" spans="1:3" x14ac:dyDescent="0.15">
      <c r="A15953" s="618" t="s">
        <v>1095</v>
      </c>
      <c r="B15953" s="618">
        <v>2013</v>
      </c>
      <c r="C15953" s="619" t="s">
        <v>1080</v>
      </c>
    </row>
    <row r="15954" spans="1:3" x14ac:dyDescent="0.15">
      <c r="A15954" s="618" t="s">
        <v>1095</v>
      </c>
      <c r="B15954" s="618">
        <v>2013</v>
      </c>
      <c r="C15954" s="619" t="s">
        <v>424</v>
      </c>
    </row>
    <row r="15955" spans="1:3" x14ac:dyDescent="0.15">
      <c r="A15955" s="618" t="s">
        <v>1095</v>
      </c>
      <c r="B15955" s="618">
        <v>2013</v>
      </c>
      <c r="C15955" s="619" t="s">
        <v>1080</v>
      </c>
    </row>
    <row r="15956" spans="1:3" x14ac:dyDescent="0.15">
      <c r="A15956" s="618" t="s">
        <v>1095</v>
      </c>
      <c r="B15956" s="618">
        <v>2013</v>
      </c>
      <c r="C15956" s="619" t="s">
        <v>424</v>
      </c>
    </row>
    <row r="15957" spans="1:3" x14ac:dyDescent="0.15">
      <c r="A15957" s="618" t="s">
        <v>1095</v>
      </c>
      <c r="B15957" s="618">
        <v>2013</v>
      </c>
      <c r="C15957" s="619" t="s">
        <v>1102</v>
      </c>
    </row>
    <row r="15958" spans="1:3" x14ac:dyDescent="0.15">
      <c r="A15958" s="618" t="s">
        <v>1095</v>
      </c>
      <c r="B15958" s="618">
        <v>2013</v>
      </c>
      <c r="C15958" s="619" t="s">
        <v>437</v>
      </c>
    </row>
    <row r="15959" spans="1:3" x14ac:dyDescent="0.15">
      <c r="A15959" s="618" t="s">
        <v>1095</v>
      </c>
      <c r="B15959" s="618">
        <v>2013</v>
      </c>
      <c r="C15959" s="619" t="s">
        <v>1102</v>
      </c>
    </row>
    <row r="15960" spans="1:3" x14ac:dyDescent="0.15">
      <c r="A15960" s="618" t="s">
        <v>1095</v>
      </c>
      <c r="B15960" s="618">
        <v>2013</v>
      </c>
      <c r="C15960" s="619" t="s">
        <v>424</v>
      </c>
    </row>
    <row r="15961" spans="1:3" x14ac:dyDescent="0.15">
      <c r="A15961" s="618" t="s">
        <v>1095</v>
      </c>
      <c r="B15961" s="618">
        <v>2013</v>
      </c>
      <c r="C15961" s="619" t="s">
        <v>424</v>
      </c>
    </row>
    <row r="15962" spans="1:3" x14ac:dyDescent="0.15">
      <c r="A15962" s="618" t="s">
        <v>1095</v>
      </c>
      <c r="B15962" s="618">
        <v>2013</v>
      </c>
      <c r="C15962" s="619" t="s">
        <v>1102</v>
      </c>
    </row>
    <row r="15963" spans="1:3" x14ac:dyDescent="0.15">
      <c r="A15963" s="618" t="s">
        <v>1095</v>
      </c>
      <c r="B15963" s="618">
        <v>2013</v>
      </c>
      <c r="C15963" s="619" t="s">
        <v>1102</v>
      </c>
    </row>
    <row r="15964" spans="1:3" x14ac:dyDescent="0.15">
      <c r="A15964" s="618" t="s">
        <v>1095</v>
      </c>
      <c r="B15964" s="618">
        <v>2013</v>
      </c>
      <c r="C15964" s="619" t="s">
        <v>1102</v>
      </c>
    </row>
    <row r="15965" spans="1:3" x14ac:dyDescent="0.15">
      <c r="A15965" s="618" t="s">
        <v>1095</v>
      </c>
      <c r="B15965" s="618">
        <v>2013</v>
      </c>
      <c r="C15965" s="619" t="s">
        <v>424</v>
      </c>
    </row>
    <row r="15966" spans="1:3" x14ac:dyDescent="0.15">
      <c r="A15966" s="618" t="s">
        <v>1095</v>
      </c>
      <c r="B15966" s="618">
        <v>2013</v>
      </c>
      <c r="C15966" s="619" t="s">
        <v>424</v>
      </c>
    </row>
    <row r="15967" spans="1:3" x14ac:dyDescent="0.15">
      <c r="A15967" s="618" t="s">
        <v>1095</v>
      </c>
      <c r="B15967" s="618">
        <v>2013</v>
      </c>
      <c r="C15967" s="619" t="s">
        <v>1102</v>
      </c>
    </row>
    <row r="15968" spans="1:3" x14ac:dyDescent="0.15">
      <c r="A15968" s="618" t="s">
        <v>1095</v>
      </c>
      <c r="B15968" s="618">
        <v>2013</v>
      </c>
      <c r="C15968" s="619" t="s">
        <v>424</v>
      </c>
    </row>
    <row r="15969" spans="1:3" x14ac:dyDescent="0.15">
      <c r="A15969" s="618" t="s">
        <v>1095</v>
      </c>
      <c r="B15969" s="618">
        <v>2013</v>
      </c>
      <c r="C15969" s="619" t="s">
        <v>424</v>
      </c>
    </row>
    <row r="15970" spans="1:3" x14ac:dyDescent="0.15">
      <c r="A15970" s="619" t="s">
        <v>1095</v>
      </c>
      <c r="B15970" s="618">
        <v>2013</v>
      </c>
      <c r="C15970" s="619" t="s">
        <v>424</v>
      </c>
    </row>
    <row r="15971" spans="1:3" x14ac:dyDescent="0.15">
      <c r="A15971" s="618" t="s">
        <v>1095</v>
      </c>
      <c r="B15971" s="618">
        <v>2013</v>
      </c>
      <c r="C15971" s="619" t="s">
        <v>424</v>
      </c>
    </row>
    <row r="15972" spans="1:3" x14ac:dyDescent="0.15">
      <c r="A15972" s="618" t="s">
        <v>1095</v>
      </c>
      <c r="B15972" s="618">
        <v>2013</v>
      </c>
      <c r="C15972" s="619" t="s">
        <v>424</v>
      </c>
    </row>
    <row r="15973" spans="1:3" x14ac:dyDescent="0.15">
      <c r="A15973" s="618" t="s">
        <v>1095</v>
      </c>
      <c r="B15973" s="618">
        <v>2013</v>
      </c>
      <c r="C15973" s="619" t="s">
        <v>437</v>
      </c>
    </row>
    <row r="15974" spans="1:3" x14ac:dyDescent="0.15">
      <c r="A15974" s="618" t="s">
        <v>1095</v>
      </c>
      <c r="B15974" s="618">
        <v>2013</v>
      </c>
      <c r="C15974" s="619" t="s">
        <v>424</v>
      </c>
    </row>
    <row r="15975" spans="1:3" x14ac:dyDescent="0.15">
      <c r="A15975" s="618" t="s">
        <v>1095</v>
      </c>
      <c r="B15975" s="618">
        <v>2013</v>
      </c>
      <c r="C15975" s="619" t="s">
        <v>437</v>
      </c>
    </row>
    <row r="15976" spans="1:3" x14ac:dyDescent="0.15">
      <c r="A15976" s="618" t="s">
        <v>1095</v>
      </c>
      <c r="B15976" s="618">
        <v>2013</v>
      </c>
      <c r="C15976" s="619" t="s">
        <v>424</v>
      </c>
    </row>
    <row r="15977" spans="1:3" x14ac:dyDescent="0.15">
      <c r="A15977" s="618" t="s">
        <v>1095</v>
      </c>
      <c r="B15977" s="618">
        <v>2013</v>
      </c>
      <c r="C15977" s="619" t="s">
        <v>437</v>
      </c>
    </row>
    <row r="15978" spans="1:3" x14ac:dyDescent="0.15">
      <c r="A15978" s="618" t="s">
        <v>1095</v>
      </c>
      <c r="B15978" s="618">
        <v>2013</v>
      </c>
      <c r="C15978" s="619" t="s">
        <v>437</v>
      </c>
    </row>
    <row r="15979" spans="1:3" x14ac:dyDescent="0.15">
      <c r="A15979" s="619" t="s">
        <v>1095</v>
      </c>
      <c r="B15979" s="618">
        <v>2013</v>
      </c>
      <c r="C15979" s="619" t="s">
        <v>437</v>
      </c>
    </row>
    <row r="15980" spans="1:3" x14ac:dyDescent="0.15">
      <c r="A15980" s="619" t="s">
        <v>1095</v>
      </c>
      <c r="B15980" s="618">
        <v>2013</v>
      </c>
      <c r="C15980" s="619" t="s">
        <v>1102</v>
      </c>
    </row>
    <row r="15981" spans="1:3" x14ac:dyDescent="0.15">
      <c r="A15981" s="618" t="s">
        <v>1095</v>
      </c>
      <c r="B15981" s="618">
        <v>2013</v>
      </c>
      <c r="C15981" s="619" t="s">
        <v>1102</v>
      </c>
    </row>
    <row r="15982" spans="1:3" x14ac:dyDescent="0.15">
      <c r="A15982" s="618" t="s">
        <v>1095</v>
      </c>
      <c r="B15982" s="618">
        <v>2013</v>
      </c>
      <c r="C15982" s="619" t="s">
        <v>424</v>
      </c>
    </row>
    <row r="15983" spans="1:3" x14ac:dyDescent="0.15">
      <c r="A15983" s="618" t="s">
        <v>1095</v>
      </c>
      <c r="B15983" s="618">
        <v>2013</v>
      </c>
      <c r="C15983" s="619" t="s">
        <v>424</v>
      </c>
    </row>
    <row r="15984" spans="1:3" x14ac:dyDescent="0.15">
      <c r="A15984" s="618" t="s">
        <v>1095</v>
      </c>
      <c r="B15984" s="618">
        <v>2013</v>
      </c>
      <c r="C15984" s="619" t="s">
        <v>1102</v>
      </c>
    </row>
    <row r="15985" spans="1:3" x14ac:dyDescent="0.15">
      <c r="A15985" s="618" t="s">
        <v>1095</v>
      </c>
      <c r="B15985" s="618">
        <v>2013</v>
      </c>
      <c r="C15985" s="619" t="s">
        <v>1102</v>
      </c>
    </row>
    <row r="15986" spans="1:3" x14ac:dyDescent="0.15">
      <c r="A15986" s="618" t="s">
        <v>1095</v>
      </c>
      <c r="B15986" s="618">
        <v>2013</v>
      </c>
      <c r="C15986" s="619" t="s">
        <v>1102</v>
      </c>
    </row>
    <row r="15987" spans="1:3" x14ac:dyDescent="0.15">
      <c r="A15987" s="618" t="s">
        <v>1095</v>
      </c>
      <c r="B15987" s="618">
        <v>2013</v>
      </c>
      <c r="C15987" s="619" t="s">
        <v>1080</v>
      </c>
    </row>
    <row r="15988" spans="1:3" x14ac:dyDescent="0.15">
      <c r="A15988" s="618" t="s">
        <v>1095</v>
      </c>
      <c r="B15988" s="618">
        <v>2013</v>
      </c>
      <c r="C15988" s="619" t="s">
        <v>437</v>
      </c>
    </row>
    <row r="15989" spans="1:3" x14ac:dyDescent="0.15">
      <c r="A15989" s="618" t="s">
        <v>1095</v>
      </c>
      <c r="B15989" s="618">
        <v>2013</v>
      </c>
      <c r="C15989" s="619" t="s">
        <v>1102</v>
      </c>
    </row>
    <row r="15990" spans="1:3" x14ac:dyDescent="0.15">
      <c r="A15990" s="618" t="s">
        <v>1095</v>
      </c>
      <c r="B15990" s="618">
        <v>2013</v>
      </c>
      <c r="C15990" s="619" t="s">
        <v>1080</v>
      </c>
    </row>
    <row r="15991" spans="1:3" x14ac:dyDescent="0.15">
      <c r="A15991" s="618" t="s">
        <v>1095</v>
      </c>
      <c r="B15991" s="618">
        <v>2013</v>
      </c>
      <c r="C15991" s="619" t="s">
        <v>424</v>
      </c>
    </row>
    <row r="15992" spans="1:3" x14ac:dyDescent="0.15">
      <c r="A15992" s="618" t="s">
        <v>1095</v>
      </c>
      <c r="B15992" s="618">
        <v>2013</v>
      </c>
      <c r="C15992" s="619" t="s">
        <v>424</v>
      </c>
    </row>
    <row r="15993" spans="1:3" x14ac:dyDescent="0.15">
      <c r="A15993" s="618" t="s">
        <v>1095</v>
      </c>
      <c r="B15993" s="618">
        <v>2013</v>
      </c>
      <c r="C15993" s="619" t="s">
        <v>424</v>
      </c>
    </row>
    <row r="15994" spans="1:3" x14ac:dyDescent="0.15">
      <c r="A15994" s="618" t="s">
        <v>1095</v>
      </c>
      <c r="B15994" s="618">
        <v>2013</v>
      </c>
      <c r="C15994" s="619" t="s">
        <v>424</v>
      </c>
    </row>
    <row r="15995" spans="1:3" x14ac:dyDescent="0.15">
      <c r="A15995" s="618" t="s">
        <v>1095</v>
      </c>
      <c r="B15995" s="618">
        <v>2013</v>
      </c>
      <c r="C15995" s="619" t="s">
        <v>1080</v>
      </c>
    </row>
    <row r="15996" spans="1:3" x14ac:dyDescent="0.15">
      <c r="A15996" s="618" t="s">
        <v>1095</v>
      </c>
      <c r="B15996" s="618">
        <v>2013</v>
      </c>
      <c r="C15996" s="619" t="s">
        <v>1080</v>
      </c>
    </row>
    <row r="15997" spans="1:3" x14ac:dyDescent="0.15">
      <c r="A15997" s="618" t="s">
        <v>1095</v>
      </c>
      <c r="B15997" s="618">
        <v>2013</v>
      </c>
      <c r="C15997" s="619" t="s">
        <v>1080</v>
      </c>
    </row>
    <row r="15998" spans="1:3" x14ac:dyDescent="0.15">
      <c r="A15998" s="618" t="s">
        <v>1095</v>
      </c>
      <c r="B15998" s="618">
        <v>2013</v>
      </c>
      <c r="C15998" s="619" t="s">
        <v>1080</v>
      </c>
    </row>
    <row r="15999" spans="1:3" x14ac:dyDescent="0.15">
      <c r="A15999" s="618" t="s">
        <v>1095</v>
      </c>
      <c r="B15999" s="618">
        <v>2013</v>
      </c>
      <c r="C15999" s="619" t="s">
        <v>424</v>
      </c>
    </row>
    <row r="16000" spans="1:3" x14ac:dyDescent="0.15">
      <c r="A16000" s="618" t="s">
        <v>1095</v>
      </c>
      <c r="B16000" s="618">
        <v>2013</v>
      </c>
      <c r="C16000" s="619" t="s">
        <v>1080</v>
      </c>
    </row>
    <row r="16001" spans="1:3" x14ac:dyDescent="0.15">
      <c r="A16001" s="618" t="s">
        <v>1095</v>
      </c>
      <c r="B16001" s="618">
        <v>2013</v>
      </c>
      <c r="C16001" s="619" t="s">
        <v>424</v>
      </c>
    </row>
    <row r="16002" spans="1:3" x14ac:dyDescent="0.15">
      <c r="A16002" s="618" t="s">
        <v>1095</v>
      </c>
      <c r="B16002" s="618">
        <v>2013</v>
      </c>
      <c r="C16002" s="619" t="s">
        <v>424</v>
      </c>
    </row>
    <row r="16003" spans="1:3" x14ac:dyDescent="0.15">
      <c r="A16003" s="618" t="s">
        <v>1095</v>
      </c>
      <c r="B16003" s="618">
        <v>2013</v>
      </c>
      <c r="C16003" s="619" t="s">
        <v>424</v>
      </c>
    </row>
    <row r="16004" spans="1:3" x14ac:dyDescent="0.15">
      <c r="A16004" s="619" t="s">
        <v>1095</v>
      </c>
      <c r="B16004" s="618">
        <v>2013</v>
      </c>
      <c r="C16004" s="619" t="s">
        <v>424</v>
      </c>
    </row>
    <row r="16005" spans="1:3" x14ac:dyDescent="0.15">
      <c r="A16005" s="618" t="s">
        <v>1095</v>
      </c>
      <c r="B16005" s="618">
        <v>2013</v>
      </c>
      <c r="C16005" s="619" t="s">
        <v>424</v>
      </c>
    </row>
    <row r="16006" spans="1:3" x14ac:dyDescent="0.15">
      <c r="A16006" s="618" t="s">
        <v>1095</v>
      </c>
      <c r="B16006" s="618">
        <v>2013</v>
      </c>
      <c r="C16006" s="619" t="s">
        <v>424</v>
      </c>
    </row>
    <row r="16007" spans="1:3" x14ac:dyDescent="0.15">
      <c r="A16007" s="618" t="s">
        <v>1095</v>
      </c>
      <c r="B16007" s="618">
        <v>2013</v>
      </c>
      <c r="C16007" s="619" t="s">
        <v>424</v>
      </c>
    </row>
    <row r="16008" spans="1:3" x14ac:dyDescent="0.15">
      <c r="A16008" s="618" t="s">
        <v>1095</v>
      </c>
      <c r="B16008" s="618">
        <v>2013</v>
      </c>
      <c r="C16008" s="619" t="s">
        <v>1080</v>
      </c>
    </row>
    <row r="16009" spans="1:3" x14ac:dyDescent="0.15">
      <c r="A16009" s="618" t="s">
        <v>1095</v>
      </c>
      <c r="B16009" s="618">
        <v>2013</v>
      </c>
      <c r="C16009" s="619" t="s">
        <v>1080</v>
      </c>
    </row>
    <row r="16010" spans="1:3" x14ac:dyDescent="0.15">
      <c r="A16010" s="618" t="s">
        <v>1095</v>
      </c>
      <c r="B16010" s="618">
        <v>2013</v>
      </c>
      <c r="C16010" s="619" t="s">
        <v>1080</v>
      </c>
    </row>
    <row r="16011" spans="1:3" x14ac:dyDescent="0.15">
      <c r="A16011" s="619" t="s">
        <v>1095</v>
      </c>
      <c r="B16011" s="618">
        <v>2013</v>
      </c>
      <c r="C16011" s="619" t="s">
        <v>437</v>
      </c>
    </row>
    <row r="16012" spans="1:3" x14ac:dyDescent="0.15">
      <c r="A16012" s="618" t="s">
        <v>1095</v>
      </c>
      <c r="B16012" s="618">
        <v>2013</v>
      </c>
      <c r="C16012" s="619" t="s">
        <v>437</v>
      </c>
    </row>
    <row r="16013" spans="1:3" x14ac:dyDescent="0.15">
      <c r="A16013" s="618" t="s">
        <v>1095</v>
      </c>
      <c r="B16013" s="618">
        <v>2013</v>
      </c>
      <c r="C16013" s="619" t="s">
        <v>437</v>
      </c>
    </row>
    <row r="16014" spans="1:3" x14ac:dyDescent="0.15">
      <c r="A16014" s="618" t="s">
        <v>1095</v>
      </c>
      <c r="B16014" s="618">
        <v>2013</v>
      </c>
      <c r="C16014" s="619" t="s">
        <v>424</v>
      </c>
    </row>
    <row r="16015" spans="1:3" x14ac:dyDescent="0.15">
      <c r="A16015" s="618" t="s">
        <v>1095</v>
      </c>
      <c r="B16015" s="618">
        <v>2013</v>
      </c>
      <c r="C16015" s="619" t="s">
        <v>1102</v>
      </c>
    </row>
    <row r="16016" spans="1:3" x14ac:dyDescent="0.15">
      <c r="A16016" s="618" t="s">
        <v>1095</v>
      </c>
      <c r="B16016" s="618">
        <v>2013</v>
      </c>
      <c r="C16016" s="619" t="s">
        <v>1102</v>
      </c>
    </row>
    <row r="16017" spans="1:3" x14ac:dyDescent="0.15">
      <c r="A16017" s="618" t="s">
        <v>1095</v>
      </c>
      <c r="B16017" s="618">
        <v>2013</v>
      </c>
      <c r="C16017" s="619" t="s">
        <v>437</v>
      </c>
    </row>
    <row r="16018" spans="1:3" x14ac:dyDescent="0.15">
      <c r="A16018" s="618" t="s">
        <v>1095</v>
      </c>
      <c r="B16018" s="618">
        <v>2013</v>
      </c>
      <c r="C16018" s="619" t="s">
        <v>437</v>
      </c>
    </row>
    <row r="16019" spans="1:3" x14ac:dyDescent="0.15">
      <c r="A16019" s="618" t="s">
        <v>1095</v>
      </c>
      <c r="B16019" s="618">
        <v>2013</v>
      </c>
      <c r="C16019" s="619" t="s">
        <v>1102</v>
      </c>
    </row>
    <row r="16020" spans="1:3" x14ac:dyDescent="0.15">
      <c r="A16020" s="618" t="s">
        <v>1095</v>
      </c>
      <c r="B16020" s="618">
        <v>2013</v>
      </c>
      <c r="C16020" s="619" t="s">
        <v>437</v>
      </c>
    </row>
    <row r="16021" spans="1:3" x14ac:dyDescent="0.15">
      <c r="A16021" s="618" t="s">
        <v>1124</v>
      </c>
      <c r="B16021" s="618">
        <v>2013</v>
      </c>
      <c r="C16021" s="619" t="s">
        <v>1102</v>
      </c>
    </row>
    <row r="16022" spans="1:3" x14ac:dyDescent="0.15">
      <c r="A16022" s="618" t="s">
        <v>1124</v>
      </c>
      <c r="B16022" s="618" t="s">
        <v>1081</v>
      </c>
      <c r="C16022" s="619" t="s">
        <v>437</v>
      </c>
    </row>
    <row r="16023" spans="1:3" x14ac:dyDescent="0.15">
      <c r="A16023" s="618" t="s">
        <v>1124</v>
      </c>
      <c r="B16023" s="618" t="s">
        <v>1081</v>
      </c>
      <c r="C16023" s="619" t="s">
        <v>437</v>
      </c>
    </row>
    <row r="16024" spans="1:3" x14ac:dyDescent="0.15">
      <c r="A16024" s="618" t="s">
        <v>1124</v>
      </c>
      <c r="B16024" s="618" t="s">
        <v>1081</v>
      </c>
      <c r="C16024" s="619" t="s">
        <v>1103</v>
      </c>
    </row>
    <row r="16025" spans="1:3" x14ac:dyDescent="0.15">
      <c r="A16025" s="618" t="s">
        <v>1124</v>
      </c>
      <c r="B16025" s="618" t="s">
        <v>1081</v>
      </c>
      <c r="C16025" s="619" t="s">
        <v>1102</v>
      </c>
    </row>
    <row r="16026" spans="1:3" x14ac:dyDescent="0.15">
      <c r="A16026" s="618" t="s">
        <v>1124</v>
      </c>
      <c r="B16026" s="618" t="s">
        <v>1081</v>
      </c>
      <c r="C16026" s="619" t="s">
        <v>1102</v>
      </c>
    </row>
    <row r="16027" spans="1:3" x14ac:dyDescent="0.15">
      <c r="A16027" s="618" t="s">
        <v>1124</v>
      </c>
      <c r="B16027" s="618" t="s">
        <v>1081</v>
      </c>
      <c r="C16027" s="619" t="s">
        <v>1102</v>
      </c>
    </row>
    <row r="16028" spans="1:3" x14ac:dyDescent="0.15">
      <c r="A16028" s="618" t="s">
        <v>1124</v>
      </c>
      <c r="B16028" s="618" t="s">
        <v>1081</v>
      </c>
      <c r="C16028" s="619" t="s">
        <v>1102</v>
      </c>
    </row>
    <row r="16029" spans="1:3" x14ac:dyDescent="0.15">
      <c r="A16029" s="618" t="s">
        <v>1124</v>
      </c>
      <c r="B16029" s="618" t="s">
        <v>1081</v>
      </c>
      <c r="C16029" s="619" t="s">
        <v>1102</v>
      </c>
    </row>
    <row r="16030" spans="1:3" x14ac:dyDescent="0.15">
      <c r="A16030" s="618" t="s">
        <v>1124</v>
      </c>
      <c r="B16030" s="618" t="s">
        <v>1081</v>
      </c>
      <c r="C16030" s="619" t="s">
        <v>1103</v>
      </c>
    </row>
    <row r="16031" spans="1:3" x14ac:dyDescent="0.15">
      <c r="A16031" s="618" t="s">
        <v>1124</v>
      </c>
      <c r="B16031" s="618" t="s">
        <v>1081</v>
      </c>
      <c r="C16031" s="619" t="s">
        <v>437</v>
      </c>
    </row>
    <row r="16032" spans="1:3" x14ac:dyDescent="0.15">
      <c r="A16032" s="618" t="s">
        <v>1124</v>
      </c>
      <c r="B16032" s="618" t="s">
        <v>1081</v>
      </c>
      <c r="C16032" s="619" t="s">
        <v>1103</v>
      </c>
    </row>
    <row r="16033" spans="1:3" x14ac:dyDescent="0.15">
      <c r="A16033" s="618" t="s">
        <v>1124</v>
      </c>
      <c r="B16033" s="618" t="s">
        <v>1081</v>
      </c>
      <c r="C16033" s="619" t="s">
        <v>1102</v>
      </c>
    </row>
    <row r="16034" spans="1:3" x14ac:dyDescent="0.15">
      <c r="A16034" s="618" t="s">
        <v>1124</v>
      </c>
      <c r="B16034" s="618" t="s">
        <v>1081</v>
      </c>
      <c r="C16034" s="619" t="s">
        <v>1102</v>
      </c>
    </row>
    <row r="16035" spans="1:3" x14ac:dyDescent="0.15">
      <c r="A16035" s="618" t="s">
        <v>1124</v>
      </c>
      <c r="B16035" s="618" t="s">
        <v>1081</v>
      </c>
      <c r="C16035" s="619" t="s">
        <v>1102</v>
      </c>
    </row>
    <row r="16036" spans="1:3" x14ac:dyDescent="0.15">
      <c r="A16036" s="618" t="s">
        <v>1124</v>
      </c>
      <c r="B16036" s="618" t="s">
        <v>1081</v>
      </c>
      <c r="C16036" s="619" t="s">
        <v>424</v>
      </c>
    </row>
    <row r="16037" spans="1:3" x14ac:dyDescent="0.15">
      <c r="A16037" s="618" t="s">
        <v>1124</v>
      </c>
      <c r="B16037" s="618" t="s">
        <v>1081</v>
      </c>
      <c r="C16037" s="619" t="s">
        <v>1102</v>
      </c>
    </row>
    <row r="16038" spans="1:3" x14ac:dyDescent="0.15">
      <c r="A16038" s="618" t="s">
        <v>1124</v>
      </c>
      <c r="B16038" s="618" t="s">
        <v>1081</v>
      </c>
      <c r="C16038" s="619" t="s">
        <v>1102</v>
      </c>
    </row>
    <row r="16039" spans="1:3" x14ac:dyDescent="0.15">
      <c r="A16039" s="618" t="s">
        <v>1124</v>
      </c>
      <c r="B16039" s="618" t="s">
        <v>1081</v>
      </c>
      <c r="C16039" s="619" t="s">
        <v>437</v>
      </c>
    </row>
    <row r="16040" spans="1:3" x14ac:dyDescent="0.15">
      <c r="A16040" s="618" t="s">
        <v>1124</v>
      </c>
      <c r="B16040" s="618" t="s">
        <v>1081</v>
      </c>
      <c r="C16040" s="619" t="s">
        <v>437</v>
      </c>
    </row>
    <row r="16041" spans="1:3" x14ac:dyDescent="0.15">
      <c r="A16041" s="618" t="s">
        <v>1124</v>
      </c>
      <c r="B16041" s="618" t="s">
        <v>1081</v>
      </c>
      <c r="C16041" s="619" t="s">
        <v>424</v>
      </c>
    </row>
    <row r="16042" spans="1:3" x14ac:dyDescent="0.15">
      <c r="A16042" s="618" t="s">
        <v>1124</v>
      </c>
      <c r="B16042" s="618" t="s">
        <v>1081</v>
      </c>
      <c r="C16042" s="619" t="s">
        <v>1102</v>
      </c>
    </row>
    <row r="16043" spans="1:3" x14ac:dyDescent="0.15">
      <c r="A16043" s="618" t="s">
        <v>1124</v>
      </c>
      <c r="B16043" s="618" t="s">
        <v>1081</v>
      </c>
      <c r="C16043" s="619" t="s">
        <v>424</v>
      </c>
    </row>
    <row r="16044" spans="1:3" x14ac:dyDescent="0.15">
      <c r="A16044" s="618" t="s">
        <v>1124</v>
      </c>
      <c r="B16044" s="618" t="s">
        <v>1081</v>
      </c>
      <c r="C16044" s="619" t="s">
        <v>424</v>
      </c>
    </row>
    <row r="16045" spans="1:3" x14ac:dyDescent="0.15">
      <c r="A16045" s="618" t="s">
        <v>1124</v>
      </c>
      <c r="B16045" s="618" t="s">
        <v>1081</v>
      </c>
      <c r="C16045" s="619" t="s">
        <v>424</v>
      </c>
    </row>
    <row r="16046" spans="1:3" x14ac:dyDescent="0.15">
      <c r="A16046" s="618" t="s">
        <v>1124</v>
      </c>
      <c r="B16046" s="618" t="s">
        <v>1081</v>
      </c>
      <c r="C16046" s="619" t="s">
        <v>1102</v>
      </c>
    </row>
    <row r="16047" spans="1:3" x14ac:dyDescent="0.15">
      <c r="A16047" s="618" t="s">
        <v>1124</v>
      </c>
      <c r="B16047" s="618" t="s">
        <v>1081</v>
      </c>
      <c r="C16047" s="619" t="s">
        <v>1102</v>
      </c>
    </row>
    <row r="16048" spans="1:3" x14ac:dyDescent="0.15">
      <c r="A16048" s="618" t="s">
        <v>1124</v>
      </c>
      <c r="B16048" s="618" t="s">
        <v>1081</v>
      </c>
      <c r="C16048" s="619" t="s">
        <v>1102</v>
      </c>
    </row>
    <row r="16049" spans="1:3" x14ac:dyDescent="0.15">
      <c r="A16049" s="618" t="s">
        <v>1124</v>
      </c>
      <c r="B16049" s="618" t="s">
        <v>1081</v>
      </c>
      <c r="C16049" s="619" t="s">
        <v>1102</v>
      </c>
    </row>
    <row r="16050" spans="1:3" x14ac:dyDescent="0.15">
      <c r="A16050" s="618" t="s">
        <v>1124</v>
      </c>
      <c r="B16050" s="618" t="s">
        <v>1081</v>
      </c>
      <c r="C16050" s="619" t="s">
        <v>1102</v>
      </c>
    </row>
    <row r="16051" spans="1:3" x14ac:dyDescent="0.15">
      <c r="A16051" s="618" t="s">
        <v>1124</v>
      </c>
      <c r="B16051" s="618" t="s">
        <v>1081</v>
      </c>
      <c r="C16051" s="619" t="s">
        <v>1102</v>
      </c>
    </row>
    <row r="16052" spans="1:3" x14ac:dyDescent="0.15">
      <c r="A16052" s="618" t="s">
        <v>1124</v>
      </c>
      <c r="B16052" s="618" t="s">
        <v>1081</v>
      </c>
      <c r="C16052" s="619" t="s">
        <v>424</v>
      </c>
    </row>
    <row r="16053" spans="1:3" x14ac:dyDescent="0.15">
      <c r="A16053" s="619" t="s">
        <v>1124</v>
      </c>
      <c r="B16053" s="618" t="s">
        <v>1081</v>
      </c>
      <c r="C16053" s="619" t="s">
        <v>424</v>
      </c>
    </row>
    <row r="16054" spans="1:3" x14ac:dyDescent="0.15">
      <c r="A16054" s="618" t="s">
        <v>1124</v>
      </c>
      <c r="B16054" s="618" t="s">
        <v>1081</v>
      </c>
      <c r="C16054" s="619" t="s">
        <v>424</v>
      </c>
    </row>
    <row r="16055" spans="1:3" x14ac:dyDescent="0.15">
      <c r="A16055" s="618" t="s">
        <v>1124</v>
      </c>
      <c r="B16055" s="618" t="s">
        <v>1081</v>
      </c>
      <c r="C16055" s="619" t="s">
        <v>1102</v>
      </c>
    </row>
    <row r="16056" spans="1:3" x14ac:dyDescent="0.15">
      <c r="A16056" s="618" t="s">
        <v>1124</v>
      </c>
      <c r="B16056" s="618" t="s">
        <v>1081</v>
      </c>
      <c r="C16056" s="619" t="s">
        <v>1102</v>
      </c>
    </row>
    <row r="16057" spans="1:3" x14ac:dyDescent="0.15">
      <c r="A16057" s="618" t="s">
        <v>1124</v>
      </c>
      <c r="B16057" s="618" t="s">
        <v>1081</v>
      </c>
      <c r="C16057" s="619" t="s">
        <v>1102</v>
      </c>
    </row>
    <row r="16058" spans="1:3" x14ac:dyDescent="0.15">
      <c r="A16058" s="618" t="s">
        <v>1124</v>
      </c>
      <c r="B16058" s="618" t="s">
        <v>1081</v>
      </c>
      <c r="C16058" s="619" t="s">
        <v>1102</v>
      </c>
    </row>
    <row r="16059" spans="1:3" x14ac:dyDescent="0.15">
      <c r="A16059" s="618" t="s">
        <v>1124</v>
      </c>
      <c r="B16059" s="618" t="s">
        <v>1081</v>
      </c>
      <c r="C16059" s="619" t="s">
        <v>1102</v>
      </c>
    </row>
    <row r="16060" spans="1:3" x14ac:dyDescent="0.15">
      <c r="A16060" s="618" t="s">
        <v>1124</v>
      </c>
      <c r="B16060" s="618" t="s">
        <v>1081</v>
      </c>
      <c r="C16060" s="619" t="s">
        <v>1102</v>
      </c>
    </row>
    <row r="16061" spans="1:3" x14ac:dyDescent="0.15">
      <c r="A16061" s="618" t="s">
        <v>1124</v>
      </c>
      <c r="B16061" s="618" t="s">
        <v>1081</v>
      </c>
      <c r="C16061" s="619" t="s">
        <v>1102</v>
      </c>
    </row>
    <row r="16062" spans="1:3" x14ac:dyDescent="0.15">
      <c r="A16062" s="618" t="s">
        <v>1124</v>
      </c>
      <c r="B16062" s="618" t="s">
        <v>1081</v>
      </c>
      <c r="C16062" s="619" t="s">
        <v>1102</v>
      </c>
    </row>
    <row r="16063" spans="1:3" x14ac:dyDescent="0.15">
      <c r="A16063" s="618" t="s">
        <v>1124</v>
      </c>
      <c r="B16063" s="618" t="s">
        <v>1081</v>
      </c>
      <c r="C16063" s="619" t="s">
        <v>424</v>
      </c>
    </row>
    <row r="16064" spans="1:3" x14ac:dyDescent="0.15">
      <c r="A16064" s="618" t="s">
        <v>1124</v>
      </c>
      <c r="B16064" s="618" t="s">
        <v>1081</v>
      </c>
      <c r="C16064" s="619" t="s">
        <v>424</v>
      </c>
    </row>
    <row r="16065" spans="1:3" x14ac:dyDescent="0.15">
      <c r="A16065" s="618" t="s">
        <v>1124</v>
      </c>
      <c r="B16065" s="618" t="s">
        <v>1081</v>
      </c>
      <c r="C16065" s="619" t="s">
        <v>424</v>
      </c>
    </row>
    <row r="16066" spans="1:3" x14ac:dyDescent="0.15">
      <c r="A16066" s="618" t="s">
        <v>1124</v>
      </c>
      <c r="B16066" s="618" t="s">
        <v>1081</v>
      </c>
      <c r="C16066" s="619" t="s">
        <v>424</v>
      </c>
    </row>
    <row r="16067" spans="1:3" x14ac:dyDescent="0.15">
      <c r="A16067" s="618" t="s">
        <v>1124</v>
      </c>
      <c r="B16067" s="618" t="s">
        <v>1081</v>
      </c>
      <c r="C16067" s="619" t="s">
        <v>424</v>
      </c>
    </row>
    <row r="16068" spans="1:3" x14ac:dyDescent="0.15">
      <c r="A16068" s="618" t="s">
        <v>1124</v>
      </c>
      <c r="B16068" s="618" t="s">
        <v>1081</v>
      </c>
      <c r="C16068" s="619" t="s">
        <v>1080</v>
      </c>
    </row>
    <row r="16069" spans="1:3" x14ac:dyDescent="0.15">
      <c r="A16069" s="618" t="s">
        <v>1124</v>
      </c>
      <c r="B16069" s="618" t="s">
        <v>1081</v>
      </c>
      <c r="C16069" s="619" t="s">
        <v>1103</v>
      </c>
    </row>
    <row r="16070" spans="1:3" x14ac:dyDescent="0.15">
      <c r="A16070" s="618" t="s">
        <v>1124</v>
      </c>
      <c r="B16070" s="618" t="s">
        <v>1081</v>
      </c>
      <c r="C16070" s="619" t="s">
        <v>1080</v>
      </c>
    </row>
    <row r="16071" spans="1:3" x14ac:dyDescent="0.15">
      <c r="A16071" s="618" t="s">
        <v>1124</v>
      </c>
      <c r="B16071" s="618" t="s">
        <v>1081</v>
      </c>
      <c r="C16071" s="619" t="s">
        <v>1102</v>
      </c>
    </row>
    <row r="16072" spans="1:3" x14ac:dyDescent="0.15">
      <c r="A16072" s="618" t="s">
        <v>1124</v>
      </c>
      <c r="B16072" s="618" t="s">
        <v>1081</v>
      </c>
      <c r="C16072" s="619" t="s">
        <v>1080</v>
      </c>
    </row>
    <row r="16073" spans="1:3" x14ac:dyDescent="0.15">
      <c r="A16073" s="618" t="s">
        <v>1124</v>
      </c>
      <c r="B16073" s="618" t="s">
        <v>1081</v>
      </c>
      <c r="C16073" s="619" t="s">
        <v>1080</v>
      </c>
    </row>
    <row r="16074" spans="1:3" x14ac:dyDescent="0.15">
      <c r="A16074" s="618" t="s">
        <v>1124</v>
      </c>
      <c r="B16074" s="618" t="s">
        <v>1081</v>
      </c>
      <c r="C16074" s="619" t="s">
        <v>437</v>
      </c>
    </row>
    <row r="16075" spans="1:3" x14ac:dyDescent="0.15">
      <c r="A16075" s="619" t="s">
        <v>1124</v>
      </c>
      <c r="B16075" s="618" t="s">
        <v>1081</v>
      </c>
      <c r="C16075" s="619" t="s">
        <v>1102</v>
      </c>
    </row>
    <row r="16076" spans="1:3" x14ac:dyDescent="0.15">
      <c r="A16076" s="619" t="s">
        <v>1124</v>
      </c>
      <c r="B16076" s="618" t="s">
        <v>1081</v>
      </c>
      <c r="C16076" s="619" t="s">
        <v>1102</v>
      </c>
    </row>
    <row r="16077" spans="1:3" x14ac:dyDescent="0.15">
      <c r="A16077" s="619" t="s">
        <v>1124</v>
      </c>
      <c r="B16077" s="618" t="s">
        <v>1081</v>
      </c>
      <c r="C16077" s="619" t="s">
        <v>1102</v>
      </c>
    </row>
    <row r="16078" spans="1:3" x14ac:dyDescent="0.15">
      <c r="A16078" s="619" t="s">
        <v>1124</v>
      </c>
      <c r="B16078" s="618" t="s">
        <v>1081</v>
      </c>
      <c r="C16078" s="619" t="s">
        <v>424</v>
      </c>
    </row>
    <row r="16079" spans="1:3" x14ac:dyDescent="0.15">
      <c r="A16079" s="619" t="s">
        <v>1124</v>
      </c>
      <c r="B16079" s="618" t="s">
        <v>1081</v>
      </c>
      <c r="C16079" s="619" t="s">
        <v>1102</v>
      </c>
    </row>
    <row r="16080" spans="1:3" x14ac:dyDescent="0.15">
      <c r="A16080" s="619" t="s">
        <v>1124</v>
      </c>
      <c r="B16080" s="618" t="s">
        <v>1081</v>
      </c>
      <c r="C16080" s="619" t="s">
        <v>1102</v>
      </c>
    </row>
    <row r="16081" spans="1:3" x14ac:dyDescent="0.15">
      <c r="A16081" s="618" t="s">
        <v>1124</v>
      </c>
      <c r="B16081" s="618" t="s">
        <v>1081</v>
      </c>
      <c r="C16081" s="619" t="s">
        <v>1102</v>
      </c>
    </row>
    <row r="16082" spans="1:3" x14ac:dyDescent="0.15">
      <c r="A16082" s="618" t="s">
        <v>1124</v>
      </c>
      <c r="B16082" s="618" t="s">
        <v>1081</v>
      </c>
      <c r="C16082" s="619" t="s">
        <v>1102</v>
      </c>
    </row>
    <row r="16083" spans="1:3" x14ac:dyDescent="0.15">
      <c r="A16083" s="618" t="s">
        <v>1124</v>
      </c>
      <c r="B16083" s="618" t="s">
        <v>1081</v>
      </c>
      <c r="C16083" s="619" t="s">
        <v>1102</v>
      </c>
    </row>
    <row r="16084" spans="1:3" x14ac:dyDescent="0.15">
      <c r="A16084" s="618" t="s">
        <v>1124</v>
      </c>
      <c r="B16084" s="618" t="s">
        <v>1081</v>
      </c>
      <c r="C16084" s="619" t="s">
        <v>1102</v>
      </c>
    </row>
    <row r="16085" spans="1:3" x14ac:dyDescent="0.15">
      <c r="A16085" s="618" t="s">
        <v>1124</v>
      </c>
      <c r="B16085" s="618" t="s">
        <v>1081</v>
      </c>
      <c r="C16085" s="619" t="s">
        <v>1102</v>
      </c>
    </row>
    <row r="16086" spans="1:3" x14ac:dyDescent="0.15">
      <c r="A16086" s="618" t="s">
        <v>1124</v>
      </c>
      <c r="B16086" s="618" t="s">
        <v>1081</v>
      </c>
      <c r="C16086" s="619" t="s">
        <v>1102</v>
      </c>
    </row>
    <row r="16087" spans="1:3" x14ac:dyDescent="0.15">
      <c r="A16087" s="618" t="s">
        <v>1124</v>
      </c>
      <c r="B16087" s="618" t="s">
        <v>1081</v>
      </c>
      <c r="C16087" s="619" t="s">
        <v>1102</v>
      </c>
    </row>
    <row r="16088" spans="1:3" x14ac:dyDescent="0.15">
      <c r="A16088" s="618" t="s">
        <v>1124</v>
      </c>
      <c r="B16088" s="618" t="s">
        <v>1081</v>
      </c>
      <c r="C16088" s="619" t="s">
        <v>1102</v>
      </c>
    </row>
    <row r="16089" spans="1:3" x14ac:dyDescent="0.15">
      <c r="A16089" s="618" t="s">
        <v>1124</v>
      </c>
      <c r="B16089" s="618" t="s">
        <v>1081</v>
      </c>
      <c r="C16089" s="619" t="s">
        <v>424</v>
      </c>
    </row>
    <row r="16090" spans="1:3" x14ac:dyDescent="0.15">
      <c r="A16090" s="618" t="s">
        <v>1124</v>
      </c>
      <c r="B16090" s="618" t="s">
        <v>1081</v>
      </c>
      <c r="C16090" s="619" t="s">
        <v>424</v>
      </c>
    </row>
    <row r="16091" spans="1:3" x14ac:dyDescent="0.15">
      <c r="A16091" s="618" t="s">
        <v>1124</v>
      </c>
      <c r="B16091" s="618" t="s">
        <v>1081</v>
      </c>
      <c r="C16091" s="619" t="s">
        <v>437</v>
      </c>
    </row>
    <row r="16092" spans="1:3" x14ac:dyDescent="0.15">
      <c r="A16092" s="619" t="s">
        <v>1124</v>
      </c>
      <c r="B16092" s="618" t="s">
        <v>1081</v>
      </c>
      <c r="C16092" s="619" t="s">
        <v>437</v>
      </c>
    </row>
    <row r="16093" spans="1:3" x14ac:dyDescent="0.15">
      <c r="A16093" s="618" t="s">
        <v>1124</v>
      </c>
      <c r="B16093" s="618">
        <v>2013</v>
      </c>
      <c r="C16093" s="619" t="s">
        <v>424</v>
      </c>
    </row>
    <row r="16094" spans="1:3" x14ac:dyDescent="0.15">
      <c r="A16094" s="618" t="s">
        <v>1124</v>
      </c>
      <c r="B16094" s="618" t="s">
        <v>1081</v>
      </c>
      <c r="C16094" s="619" t="s">
        <v>424</v>
      </c>
    </row>
    <row r="16095" spans="1:3" x14ac:dyDescent="0.15">
      <c r="A16095" s="618" t="s">
        <v>1124</v>
      </c>
      <c r="B16095" s="618" t="s">
        <v>1081</v>
      </c>
      <c r="C16095" s="619" t="s">
        <v>424</v>
      </c>
    </row>
    <row r="16096" spans="1:3" x14ac:dyDescent="0.15">
      <c r="A16096" s="619" t="s">
        <v>1124</v>
      </c>
      <c r="B16096" s="618" t="s">
        <v>1081</v>
      </c>
      <c r="C16096" s="619" t="s">
        <v>424</v>
      </c>
    </row>
    <row r="16097" spans="1:3" x14ac:dyDescent="0.15">
      <c r="A16097" s="618" t="s">
        <v>1124</v>
      </c>
      <c r="B16097" s="618" t="s">
        <v>1081</v>
      </c>
      <c r="C16097" s="619" t="s">
        <v>424</v>
      </c>
    </row>
    <row r="16098" spans="1:3" x14ac:dyDescent="0.15">
      <c r="A16098" s="618" t="s">
        <v>1124</v>
      </c>
      <c r="B16098" s="618" t="s">
        <v>1081</v>
      </c>
      <c r="C16098" s="619" t="s">
        <v>437</v>
      </c>
    </row>
    <row r="16099" spans="1:3" x14ac:dyDescent="0.15">
      <c r="A16099" s="619" t="s">
        <v>1124</v>
      </c>
      <c r="B16099" s="618" t="s">
        <v>1081</v>
      </c>
      <c r="C16099" s="619" t="s">
        <v>437</v>
      </c>
    </row>
    <row r="16100" spans="1:3" x14ac:dyDescent="0.15">
      <c r="A16100" s="618" t="s">
        <v>1124</v>
      </c>
      <c r="B16100" s="618" t="s">
        <v>1081</v>
      </c>
      <c r="C16100" s="619" t="s">
        <v>1104</v>
      </c>
    </row>
    <row r="16101" spans="1:3" x14ac:dyDescent="0.15">
      <c r="A16101" s="618" t="s">
        <v>1124</v>
      </c>
      <c r="B16101" s="618" t="s">
        <v>1081</v>
      </c>
      <c r="C16101" s="619" t="s">
        <v>1080</v>
      </c>
    </row>
    <row r="16102" spans="1:3" x14ac:dyDescent="0.15">
      <c r="A16102" s="618" t="s">
        <v>1124</v>
      </c>
      <c r="B16102" s="618" t="s">
        <v>1081</v>
      </c>
      <c r="C16102" s="619" t="s">
        <v>424</v>
      </c>
    </row>
    <row r="16103" spans="1:3" x14ac:dyDescent="0.15">
      <c r="A16103" s="618" t="s">
        <v>1124</v>
      </c>
      <c r="B16103" s="618" t="s">
        <v>1081</v>
      </c>
      <c r="C16103" s="619" t="s">
        <v>1080</v>
      </c>
    </row>
    <row r="16104" spans="1:3" x14ac:dyDescent="0.15">
      <c r="A16104" s="619" t="s">
        <v>1124</v>
      </c>
      <c r="B16104" s="618" t="s">
        <v>1081</v>
      </c>
      <c r="C16104" s="619" t="s">
        <v>437</v>
      </c>
    </row>
    <row r="16105" spans="1:3" x14ac:dyDescent="0.15">
      <c r="A16105" s="618" t="s">
        <v>1124</v>
      </c>
      <c r="B16105" s="618" t="s">
        <v>1081</v>
      </c>
      <c r="C16105" s="619" t="s">
        <v>424</v>
      </c>
    </row>
    <row r="16106" spans="1:3" x14ac:dyDescent="0.15">
      <c r="A16106" s="618" t="s">
        <v>1124</v>
      </c>
      <c r="B16106" s="618" t="s">
        <v>1081</v>
      </c>
      <c r="C16106" s="619" t="s">
        <v>424</v>
      </c>
    </row>
    <row r="16107" spans="1:3" x14ac:dyDescent="0.15">
      <c r="A16107" s="619" t="s">
        <v>1124</v>
      </c>
      <c r="B16107" s="618" t="s">
        <v>1081</v>
      </c>
      <c r="C16107" s="619" t="s">
        <v>424</v>
      </c>
    </row>
    <row r="16108" spans="1:3" x14ac:dyDescent="0.15">
      <c r="A16108" s="618" t="s">
        <v>1124</v>
      </c>
      <c r="B16108" s="618" t="s">
        <v>1081</v>
      </c>
      <c r="C16108" s="619" t="s">
        <v>424</v>
      </c>
    </row>
    <row r="16109" spans="1:3" x14ac:dyDescent="0.15">
      <c r="A16109" s="619" t="s">
        <v>1124</v>
      </c>
      <c r="B16109" s="618" t="s">
        <v>1081</v>
      </c>
      <c r="C16109" s="619" t="s">
        <v>1104</v>
      </c>
    </row>
    <row r="16110" spans="1:3" x14ac:dyDescent="0.15">
      <c r="A16110" s="619" t="s">
        <v>1124</v>
      </c>
      <c r="B16110" s="618" t="s">
        <v>1081</v>
      </c>
      <c r="C16110" s="619" t="s">
        <v>1103</v>
      </c>
    </row>
    <row r="16111" spans="1:3" x14ac:dyDescent="0.15">
      <c r="A16111" s="619" t="s">
        <v>1124</v>
      </c>
      <c r="B16111" s="618" t="s">
        <v>1081</v>
      </c>
      <c r="C16111" s="619" t="s">
        <v>1104</v>
      </c>
    </row>
    <row r="16112" spans="1:3" x14ac:dyDescent="0.15">
      <c r="A16112" s="619" t="s">
        <v>1124</v>
      </c>
      <c r="B16112" s="618" t="s">
        <v>1081</v>
      </c>
      <c r="C16112" s="619" t="s">
        <v>437</v>
      </c>
    </row>
    <row r="16113" spans="1:3" x14ac:dyDescent="0.15">
      <c r="A16113" s="619" t="s">
        <v>1124</v>
      </c>
      <c r="B16113" s="618" t="s">
        <v>1081</v>
      </c>
      <c r="C16113" s="619" t="s">
        <v>424</v>
      </c>
    </row>
    <row r="16114" spans="1:3" x14ac:dyDescent="0.15">
      <c r="A16114" s="619" t="s">
        <v>1124</v>
      </c>
      <c r="B16114" s="618" t="s">
        <v>1081</v>
      </c>
      <c r="C16114" s="619" t="s">
        <v>1103</v>
      </c>
    </row>
    <row r="16115" spans="1:3" x14ac:dyDescent="0.15">
      <c r="A16115" s="619" t="s">
        <v>1124</v>
      </c>
      <c r="B16115" s="618" t="s">
        <v>1081</v>
      </c>
      <c r="C16115" s="619" t="s">
        <v>437</v>
      </c>
    </row>
    <row r="16116" spans="1:3" x14ac:dyDescent="0.15">
      <c r="A16116" s="619" t="s">
        <v>1124</v>
      </c>
      <c r="B16116" s="618" t="s">
        <v>1081</v>
      </c>
      <c r="C16116" s="619" t="s">
        <v>424</v>
      </c>
    </row>
    <row r="16117" spans="1:3" x14ac:dyDescent="0.15">
      <c r="A16117" s="619" t="s">
        <v>1124</v>
      </c>
      <c r="B16117" s="618" t="s">
        <v>1081</v>
      </c>
      <c r="C16117" s="619" t="s">
        <v>1103</v>
      </c>
    </row>
    <row r="16118" spans="1:3" x14ac:dyDescent="0.15">
      <c r="A16118" s="618" t="s">
        <v>1124</v>
      </c>
      <c r="B16118" s="618" t="s">
        <v>1081</v>
      </c>
      <c r="C16118" s="619" t="s">
        <v>437</v>
      </c>
    </row>
    <row r="16119" spans="1:3" x14ac:dyDescent="0.15">
      <c r="A16119" s="619" t="s">
        <v>1124</v>
      </c>
      <c r="B16119" s="618" t="s">
        <v>1081</v>
      </c>
      <c r="C16119" s="619" t="s">
        <v>424</v>
      </c>
    </row>
    <row r="16120" spans="1:3" x14ac:dyDescent="0.15">
      <c r="A16120" s="619" t="s">
        <v>1124</v>
      </c>
      <c r="B16120" s="618" t="s">
        <v>1081</v>
      </c>
      <c r="C16120" s="619" t="s">
        <v>424</v>
      </c>
    </row>
    <row r="16121" spans="1:3" x14ac:dyDescent="0.15">
      <c r="A16121" s="618" t="s">
        <v>1124</v>
      </c>
      <c r="B16121" s="618" t="s">
        <v>1081</v>
      </c>
      <c r="C16121" s="619" t="s">
        <v>437</v>
      </c>
    </row>
    <row r="16122" spans="1:3" x14ac:dyDescent="0.15">
      <c r="A16122" s="618" t="s">
        <v>1124</v>
      </c>
      <c r="B16122" s="618" t="s">
        <v>1081</v>
      </c>
      <c r="C16122" s="619" t="s">
        <v>437</v>
      </c>
    </row>
    <row r="16123" spans="1:3" x14ac:dyDescent="0.15">
      <c r="A16123" s="618" t="s">
        <v>1124</v>
      </c>
      <c r="B16123" s="618" t="s">
        <v>1081</v>
      </c>
      <c r="C16123" s="619" t="s">
        <v>424</v>
      </c>
    </row>
    <row r="16124" spans="1:3" x14ac:dyDescent="0.15">
      <c r="A16124" s="618" t="s">
        <v>1124</v>
      </c>
      <c r="B16124" s="618" t="s">
        <v>1081</v>
      </c>
      <c r="C16124" s="619" t="s">
        <v>424</v>
      </c>
    </row>
    <row r="16125" spans="1:3" x14ac:dyDescent="0.15">
      <c r="A16125" s="618" t="s">
        <v>1124</v>
      </c>
      <c r="B16125" s="618" t="s">
        <v>1081</v>
      </c>
      <c r="C16125" s="619" t="s">
        <v>424</v>
      </c>
    </row>
    <row r="16126" spans="1:3" x14ac:dyDescent="0.15">
      <c r="A16126" s="619" t="s">
        <v>1124</v>
      </c>
      <c r="B16126" s="618" t="s">
        <v>1081</v>
      </c>
      <c r="C16126" s="619" t="s">
        <v>1104</v>
      </c>
    </row>
    <row r="16127" spans="1:3" x14ac:dyDescent="0.15">
      <c r="A16127" s="618" t="s">
        <v>1124</v>
      </c>
      <c r="B16127" s="618" t="s">
        <v>1081</v>
      </c>
      <c r="C16127" s="619" t="s">
        <v>437</v>
      </c>
    </row>
    <row r="16128" spans="1:3" x14ac:dyDescent="0.15">
      <c r="A16128" s="618" t="s">
        <v>1124</v>
      </c>
      <c r="B16128" s="618" t="s">
        <v>1081</v>
      </c>
      <c r="C16128" s="619" t="s">
        <v>437</v>
      </c>
    </row>
    <row r="16129" spans="1:3" x14ac:dyDescent="0.15">
      <c r="A16129" s="618" t="s">
        <v>1124</v>
      </c>
      <c r="B16129" s="618" t="s">
        <v>1081</v>
      </c>
      <c r="C16129" s="619" t="s">
        <v>437</v>
      </c>
    </row>
    <row r="16130" spans="1:3" x14ac:dyDescent="0.15">
      <c r="A16130" s="619" t="s">
        <v>1124</v>
      </c>
      <c r="B16130" s="618" t="s">
        <v>1081</v>
      </c>
      <c r="C16130" s="619" t="s">
        <v>424</v>
      </c>
    </row>
    <row r="16131" spans="1:3" x14ac:dyDescent="0.15">
      <c r="A16131" s="619" t="s">
        <v>1124</v>
      </c>
      <c r="B16131" s="618" t="s">
        <v>1081</v>
      </c>
      <c r="C16131" s="619" t="s">
        <v>437</v>
      </c>
    </row>
    <row r="16132" spans="1:3" x14ac:dyDescent="0.15">
      <c r="A16132" s="618" t="s">
        <v>1124</v>
      </c>
      <c r="B16132" s="618" t="s">
        <v>1081</v>
      </c>
      <c r="C16132" s="619" t="s">
        <v>1103</v>
      </c>
    </row>
    <row r="16133" spans="1:3" x14ac:dyDescent="0.15">
      <c r="A16133" s="618" t="s">
        <v>1124</v>
      </c>
      <c r="B16133" s="618" t="s">
        <v>1081</v>
      </c>
      <c r="C16133" s="619" t="s">
        <v>424</v>
      </c>
    </row>
    <row r="16134" spans="1:3" x14ac:dyDescent="0.15">
      <c r="A16134" s="619" t="s">
        <v>1124</v>
      </c>
      <c r="B16134" s="618" t="s">
        <v>1081</v>
      </c>
      <c r="C16134" s="619" t="s">
        <v>1080</v>
      </c>
    </row>
    <row r="16135" spans="1:3" x14ac:dyDescent="0.15">
      <c r="A16135" s="619" t="s">
        <v>1124</v>
      </c>
      <c r="B16135" s="618" t="s">
        <v>1081</v>
      </c>
      <c r="C16135" s="619" t="s">
        <v>1080</v>
      </c>
    </row>
    <row r="16136" spans="1:3" x14ac:dyDescent="0.15">
      <c r="A16136" s="619" t="s">
        <v>1124</v>
      </c>
      <c r="B16136" s="618" t="s">
        <v>1081</v>
      </c>
      <c r="C16136" s="619" t="s">
        <v>1104</v>
      </c>
    </row>
    <row r="16137" spans="1:3" x14ac:dyDescent="0.15">
      <c r="A16137" s="618" t="s">
        <v>1124</v>
      </c>
      <c r="B16137" s="618" t="s">
        <v>1081</v>
      </c>
      <c r="C16137" s="619" t="s">
        <v>1103</v>
      </c>
    </row>
    <row r="16138" spans="1:3" x14ac:dyDescent="0.15">
      <c r="A16138" s="619" t="s">
        <v>1124</v>
      </c>
      <c r="B16138" s="618" t="s">
        <v>1081</v>
      </c>
      <c r="C16138" s="619" t="s">
        <v>1080</v>
      </c>
    </row>
    <row r="16139" spans="1:3" x14ac:dyDescent="0.15">
      <c r="A16139" s="618" t="s">
        <v>1124</v>
      </c>
      <c r="B16139" s="618" t="s">
        <v>1081</v>
      </c>
      <c r="C16139" s="619" t="s">
        <v>437</v>
      </c>
    </row>
    <row r="16140" spans="1:3" x14ac:dyDescent="0.15">
      <c r="A16140" s="618" t="s">
        <v>1124</v>
      </c>
      <c r="B16140" s="618" t="s">
        <v>1081</v>
      </c>
      <c r="C16140" s="619" t="s">
        <v>1080</v>
      </c>
    </row>
    <row r="16141" spans="1:3" x14ac:dyDescent="0.15">
      <c r="A16141" s="618" t="s">
        <v>1124</v>
      </c>
      <c r="B16141" s="618" t="s">
        <v>1081</v>
      </c>
      <c r="C16141" s="619" t="s">
        <v>1080</v>
      </c>
    </row>
    <row r="16142" spans="1:3" x14ac:dyDescent="0.15">
      <c r="A16142" s="618" t="s">
        <v>1124</v>
      </c>
      <c r="B16142" s="618" t="s">
        <v>1081</v>
      </c>
      <c r="C16142" s="619" t="s">
        <v>1104</v>
      </c>
    </row>
    <row r="16143" spans="1:3" x14ac:dyDescent="0.15">
      <c r="A16143" s="618" t="s">
        <v>1124</v>
      </c>
      <c r="B16143" s="618" t="s">
        <v>1081</v>
      </c>
      <c r="C16143" s="619" t="s">
        <v>437</v>
      </c>
    </row>
    <row r="16144" spans="1:3" x14ac:dyDescent="0.15">
      <c r="A16144" s="618" t="s">
        <v>1124</v>
      </c>
      <c r="B16144" s="618" t="s">
        <v>1081</v>
      </c>
      <c r="C16144" s="619" t="s">
        <v>424</v>
      </c>
    </row>
    <row r="16145" spans="1:3" x14ac:dyDescent="0.15">
      <c r="A16145" s="618" t="s">
        <v>1124</v>
      </c>
      <c r="B16145" s="618" t="s">
        <v>1081</v>
      </c>
      <c r="C16145" s="619" t="s">
        <v>424</v>
      </c>
    </row>
    <row r="16146" spans="1:3" x14ac:dyDescent="0.15">
      <c r="A16146" s="618" t="s">
        <v>1124</v>
      </c>
      <c r="B16146" s="618" t="s">
        <v>1081</v>
      </c>
      <c r="C16146" s="619" t="s">
        <v>1080</v>
      </c>
    </row>
    <row r="16147" spans="1:3" x14ac:dyDescent="0.15">
      <c r="A16147" s="618" t="s">
        <v>1124</v>
      </c>
      <c r="B16147" s="618" t="s">
        <v>1081</v>
      </c>
      <c r="C16147" s="619" t="s">
        <v>1080</v>
      </c>
    </row>
    <row r="16148" spans="1:3" x14ac:dyDescent="0.15">
      <c r="A16148" s="618" t="s">
        <v>1124</v>
      </c>
      <c r="B16148" s="618" t="s">
        <v>1081</v>
      </c>
      <c r="C16148" s="619" t="s">
        <v>1080</v>
      </c>
    </row>
    <row r="16149" spans="1:3" x14ac:dyDescent="0.15">
      <c r="A16149" s="618" t="s">
        <v>1124</v>
      </c>
      <c r="B16149" s="618" t="s">
        <v>1081</v>
      </c>
      <c r="C16149" s="619" t="s">
        <v>424</v>
      </c>
    </row>
    <row r="16150" spans="1:3" x14ac:dyDescent="0.15">
      <c r="A16150" s="618" t="s">
        <v>1124</v>
      </c>
      <c r="B16150" s="618" t="s">
        <v>1081</v>
      </c>
      <c r="C16150" s="619" t="s">
        <v>1080</v>
      </c>
    </row>
    <row r="16151" spans="1:3" x14ac:dyDescent="0.15">
      <c r="A16151" s="618" t="s">
        <v>1124</v>
      </c>
      <c r="B16151" s="618" t="s">
        <v>1081</v>
      </c>
      <c r="C16151" s="619" t="s">
        <v>424</v>
      </c>
    </row>
    <row r="16152" spans="1:3" x14ac:dyDescent="0.15">
      <c r="A16152" s="618" t="s">
        <v>1124</v>
      </c>
      <c r="B16152" s="618" t="s">
        <v>1081</v>
      </c>
      <c r="C16152" s="619" t="s">
        <v>437</v>
      </c>
    </row>
    <row r="16153" spans="1:3" x14ac:dyDescent="0.15">
      <c r="A16153" s="618" t="s">
        <v>1124</v>
      </c>
      <c r="B16153" s="618" t="s">
        <v>1081</v>
      </c>
      <c r="C16153" s="619" t="s">
        <v>437</v>
      </c>
    </row>
    <row r="16154" spans="1:3" x14ac:dyDescent="0.15">
      <c r="A16154" s="618" t="s">
        <v>1124</v>
      </c>
      <c r="B16154" s="618" t="s">
        <v>1081</v>
      </c>
      <c r="C16154" s="619" t="s">
        <v>424</v>
      </c>
    </row>
    <row r="16155" spans="1:3" x14ac:dyDescent="0.15">
      <c r="A16155" s="618" t="s">
        <v>1124</v>
      </c>
      <c r="B16155" s="618" t="s">
        <v>1081</v>
      </c>
      <c r="C16155" s="619" t="s">
        <v>437</v>
      </c>
    </row>
    <row r="16156" spans="1:3" x14ac:dyDescent="0.15">
      <c r="A16156" s="618" t="s">
        <v>1124</v>
      </c>
      <c r="B16156" s="618" t="s">
        <v>1081</v>
      </c>
      <c r="C16156" s="619" t="s">
        <v>437</v>
      </c>
    </row>
    <row r="16157" spans="1:3" x14ac:dyDescent="0.15">
      <c r="A16157" s="618" t="s">
        <v>1124</v>
      </c>
      <c r="B16157" s="618" t="s">
        <v>1081</v>
      </c>
      <c r="C16157" s="619" t="s">
        <v>437</v>
      </c>
    </row>
    <row r="16158" spans="1:3" x14ac:dyDescent="0.15">
      <c r="A16158" s="618" t="s">
        <v>1124</v>
      </c>
      <c r="B16158" s="618" t="s">
        <v>1081</v>
      </c>
      <c r="C16158" s="619" t="s">
        <v>424</v>
      </c>
    </row>
    <row r="16159" spans="1:3" x14ac:dyDescent="0.15">
      <c r="A16159" s="618" t="s">
        <v>1124</v>
      </c>
      <c r="B16159" s="618" t="s">
        <v>1081</v>
      </c>
      <c r="C16159" s="619" t="s">
        <v>424</v>
      </c>
    </row>
    <row r="16160" spans="1:3" x14ac:dyDescent="0.15">
      <c r="A16160" s="618" t="s">
        <v>1124</v>
      </c>
      <c r="B16160" s="618" t="s">
        <v>1081</v>
      </c>
      <c r="C16160" s="619" t="s">
        <v>424</v>
      </c>
    </row>
    <row r="16161" spans="1:3" x14ac:dyDescent="0.15">
      <c r="A16161" s="618" t="s">
        <v>1124</v>
      </c>
      <c r="B16161" s="618" t="s">
        <v>1081</v>
      </c>
      <c r="C16161" s="619" t="s">
        <v>437</v>
      </c>
    </row>
    <row r="16162" spans="1:3" x14ac:dyDescent="0.15">
      <c r="A16162" s="619" t="s">
        <v>1124</v>
      </c>
      <c r="B16162" s="618" t="s">
        <v>1081</v>
      </c>
      <c r="C16162" s="619" t="s">
        <v>437</v>
      </c>
    </row>
    <row r="16163" spans="1:3" x14ac:dyDescent="0.15">
      <c r="A16163" s="618" t="s">
        <v>1124</v>
      </c>
      <c r="B16163" s="618" t="s">
        <v>1081</v>
      </c>
      <c r="C16163" s="619" t="s">
        <v>437</v>
      </c>
    </row>
    <row r="16164" spans="1:3" x14ac:dyDescent="0.15">
      <c r="A16164" s="618" t="s">
        <v>1124</v>
      </c>
      <c r="B16164" s="618">
        <v>2013</v>
      </c>
      <c r="C16164" s="619" t="s">
        <v>1102</v>
      </c>
    </row>
    <row r="16165" spans="1:3" x14ac:dyDescent="0.15">
      <c r="A16165" s="618" t="s">
        <v>1124</v>
      </c>
      <c r="B16165" s="618">
        <v>2013</v>
      </c>
      <c r="C16165" s="619" t="s">
        <v>1102</v>
      </c>
    </row>
    <row r="16166" spans="1:3" x14ac:dyDescent="0.15">
      <c r="A16166" s="618" t="s">
        <v>1124</v>
      </c>
      <c r="B16166" s="618">
        <v>2013</v>
      </c>
      <c r="C16166" s="619" t="s">
        <v>424</v>
      </c>
    </row>
    <row r="16167" spans="1:3" x14ac:dyDescent="0.15">
      <c r="A16167" s="618" t="s">
        <v>1124</v>
      </c>
      <c r="B16167" s="618">
        <v>2013</v>
      </c>
      <c r="C16167" s="619" t="s">
        <v>424</v>
      </c>
    </row>
    <row r="16168" spans="1:3" x14ac:dyDescent="0.15">
      <c r="A16168" s="619" t="s">
        <v>1124</v>
      </c>
      <c r="B16168" s="618">
        <v>2013</v>
      </c>
      <c r="C16168" s="619" t="s">
        <v>1080</v>
      </c>
    </row>
    <row r="16169" spans="1:3" x14ac:dyDescent="0.15">
      <c r="A16169" s="618" t="s">
        <v>1124</v>
      </c>
      <c r="B16169" s="618">
        <v>2013</v>
      </c>
      <c r="C16169" s="619" t="s">
        <v>424</v>
      </c>
    </row>
    <row r="16170" spans="1:3" x14ac:dyDescent="0.15">
      <c r="A16170" s="618" t="s">
        <v>1124</v>
      </c>
      <c r="B16170" s="618">
        <v>2013</v>
      </c>
      <c r="C16170" s="619" t="s">
        <v>424</v>
      </c>
    </row>
    <row r="16171" spans="1:3" x14ac:dyDescent="0.15">
      <c r="A16171" s="618" t="s">
        <v>1124</v>
      </c>
      <c r="B16171" s="618" t="s">
        <v>1081</v>
      </c>
      <c r="C16171" s="619" t="s">
        <v>424</v>
      </c>
    </row>
    <row r="16172" spans="1:3" x14ac:dyDescent="0.15">
      <c r="A16172" s="618" t="s">
        <v>1124</v>
      </c>
      <c r="B16172" s="618" t="s">
        <v>1081</v>
      </c>
      <c r="C16172" s="619" t="s">
        <v>437</v>
      </c>
    </row>
    <row r="16173" spans="1:3" x14ac:dyDescent="0.15">
      <c r="A16173" s="618" t="s">
        <v>1124</v>
      </c>
      <c r="B16173" s="618" t="s">
        <v>1081</v>
      </c>
      <c r="C16173" s="619" t="s">
        <v>1102</v>
      </c>
    </row>
    <row r="16174" spans="1:3" x14ac:dyDescent="0.15">
      <c r="A16174" s="618" t="s">
        <v>1124</v>
      </c>
      <c r="B16174" s="618" t="s">
        <v>1081</v>
      </c>
      <c r="C16174" s="619" t="s">
        <v>1102</v>
      </c>
    </row>
    <row r="16175" spans="1:3" x14ac:dyDescent="0.15">
      <c r="A16175" s="618" t="s">
        <v>1124</v>
      </c>
      <c r="B16175" s="618" t="s">
        <v>1081</v>
      </c>
      <c r="C16175" s="619" t="s">
        <v>424</v>
      </c>
    </row>
    <row r="16176" spans="1:3" x14ac:dyDescent="0.15">
      <c r="A16176" s="618" t="s">
        <v>1124</v>
      </c>
      <c r="B16176" s="618" t="s">
        <v>1081</v>
      </c>
      <c r="C16176" s="619" t="s">
        <v>424</v>
      </c>
    </row>
    <row r="16177" spans="1:3" x14ac:dyDescent="0.15">
      <c r="A16177" s="618" t="s">
        <v>1124</v>
      </c>
      <c r="B16177" s="618" t="s">
        <v>1081</v>
      </c>
      <c r="C16177" s="619" t="s">
        <v>437</v>
      </c>
    </row>
    <row r="16178" spans="1:3" x14ac:dyDescent="0.15">
      <c r="A16178" s="618" t="s">
        <v>1124</v>
      </c>
      <c r="B16178" s="618">
        <v>2013</v>
      </c>
      <c r="C16178" s="619" t="s">
        <v>424</v>
      </c>
    </row>
    <row r="16179" spans="1:3" x14ac:dyDescent="0.15">
      <c r="A16179" s="618" t="s">
        <v>1124</v>
      </c>
      <c r="B16179" s="618">
        <v>2013</v>
      </c>
      <c r="C16179" s="619" t="s">
        <v>424</v>
      </c>
    </row>
    <row r="16180" spans="1:3" x14ac:dyDescent="0.15">
      <c r="A16180" s="618" t="s">
        <v>1124</v>
      </c>
      <c r="B16180" s="618">
        <v>2013</v>
      </c>
      <c r="C16180" s="619" t="s">
        <v>424</v>
      </c>
    </row>
    <row r="16181" spans="1:3" x14ac:dyDescent="0.15">
      <c r="A16181" s="618" t="s">
        <v>1124</v>
      </c>
      <c r="B16181" s="618">
        <v>2013</v>
      </c>
      <c r="C16181" s="619" t="s">
        <v>424</v>
      </c>
    </row>
    <row r="16182" spans="1:3" x14ac:dyDescent="0.15">
      <c r="A16182" s="618" t="s">
        <v>1124</v>
      </c>
      <c r="B16182" s="618">
        <v>2013</v>
      </c>
      <c r="C16182" s="619" t="s">
        <v>424</v>
      </c>
    </row>
    <row r="16183" spans="1:3" x14ac:dyDescent="0.15">
      <c r="A16183" s="619" t="s">
        <v>1124</v>
      </c>
      <c r="B16183" s="618">
        <v>2013</v>
      </c>
      <c r="C16183" s="619" t="s">
        <v>424</v>
      </c>
    </row>
    <row r="16184" spans="1:3" x14ac:dyDescent="0.15">
      <c r="A16184" s="618" t="s">
        <v>1124</v>
      </c>
      <c r="B16184" s="618">
        <v>2013</v>
      </c>
      <c r="C16184" s="619" t="s">
        <v>424</v>
      </c>
    </row>
    <row r="16185" spans="1:3" x14ac:dyDescent="0.15">
      <c r="A16185" s="618" t="s">
        <v>1124</v>
      </c>
      <c r="B16185" s="618">
        <v>2013</v>
      </c>
      <c r="C16185" s="619" t="s">
        <v>424</v>
      </c>
    </row>
    <row r="16186" spans="1:3" x14ac:dyDescent="0.15">
      <c r="A16186" s="618" t="s">
        <v>1124</v>
      </c>
      <c r="B16186" s="618">
        <v>2013</v>
      </c>
      <c r="C16186" s="619" t="s">
        <v>424</v>
      </c>
    </row>
    <row r="16187" spans="1:3" x14ac:dyDescent="0.15">
      <c r="A16187" s="618" t="s">
        <v>1124</v>
      </c>
      <c r="B16187" s="618" t="s">
        <v>1081</v>
      </c>
      <c r="C16187" s="619" t="s">
        <v>437</v>
      </c>
    </row>
    <row r="16188" spans="1:3" x14ac:dyDescent="0.15">
      <c r="A16188" s="618" t="s">
        <v>1124</v>
      </c>
      <c r="B16188" s="618">
        <v>2013</v>
      </c>
      <c r="C16188" s="619" t="s">
        <v>1107</v>
      </c>
    </row>
    <row r="16189" spans="1:3" x14ac:dyDescent="0.15">
      <c r="A16189" s="619" t="s">
        <v>1124</v>
      </c>
      <c r="B16189" s="618">
        <v>2013</v>
      </c>
      <c r="C16189" s="619" t="s">
        <v>1103</v>
      </c>
    </row>
    <row r="16190" spans="1:3" x14ac:dyDescent="0.15">
      <c r="A16190" s="618" t="s">
        <v>1124</v>
      </c>
      <c r="B16190" s="618">
        <v>2013</v>
      </c>
      <c r="C16190" s="619" t="s">
        <v>1105</v>
      </c>
    </row>
    <row r="16191" spans="1:3" x14ac:dyDescent="0.15">
      <c r="A16191" s="618" t="s">
        <v>1124</v>
      </c>
      <c r="B16191" s="618">
        <v>2013</v>
      </c>
      <c r="C16191" s="619" t="s">
        <v>1105</v>
      </c>
    </row>
    <row r="16192" spans="1:3" x14ac:dyDescent="0.15">
      <c r="A16192" s="618" t="s">
        <v>1124</v>
      </c>
      <c r="B16192" s="618">
        <v>2013</v>
      </c>
      <c r="C16192" s="619" t="s">
        <v>1107</v>
      </c>
    </row>
    <row r="16193" spans="1:3" x14ac:dyDescent="0.15">
      <c r="A16193" s="618" t="s">
        <v>1124</v>
      </c>
      <c r="B16193" s="618">
        <v>2013</v>
      </c>
      <c r="C16193" s="619" t="s">
        <v>1107</v>
      </c>
    </row>
    <row r="16194" spans="1:3" x14ac:dyDescent="0.15">
      <c r="A16194" s="618" t="s">
        <v>1124</v>
      </c>
      <c r="B16194" s="618">
        <v>2013</v>
      </c>
      <c r="C16194" s="619" t="s">
        <v>1107</v>
      </c>
    </row>
    <row r="16195" spans="1:3" x14ac:dyDescent="0.15">
      <c r="A16195" s="618" t="s">
        <v>1124</v>
      </c>
      <c r="B16195" s="618">
        <v>2013</v>
      </c>
      <c r="C16195" s="619" t="s">
        <v>1105</v>
      </c>
    </row>
    <row r="16196" spans="1:3" x14ac:dyDescent="0.15">
      <c r="A16196" s="618" t="s">
        <v>1124</v>
      </c>
      <c r="B16196" s="618">
        <v>2013</v>
      </c>
      <c r="C16196" s="619" t="s">
        <v>1105</v>
      </c>
    </row>
    <row r="16197" spans="1:3" x14ac:dyDescent="0.15">
      <c r="A16197" s="618" t="s">
        <v>1124</v>
      </c>
      <c r="B16197" s="618">
        <v>2013</v>
      </c>
      <c r="C16197" s="619" t="s">
        <v>1080</v>
      </c>
    </row>
    <row r="16198" spans="1:3" x14ac:dyDescent="0.15">
      <c r="A16198" s="618" t="s">
        <v>1124</v>
      </c>
      <c r="B16198" s="618">
        <v>2013</v>
      </c>
      <c r="C16198" s="619" t="s">
        <v>1080</v>
      </c>
    </row>
    <row r="16199" spans="1:3" x14ac:dyDescent="0.15">
      <c r="A16199" s="618" t="s">
        <v>1124</v>
      </c>
      <c r="B16199" s="618">
        <v>2013</v>
      </c>
      <c r="C16199" s="619" t="s">
        <v>1080</v>
      </c>
    </row>
    <row r="16200" spans="1:3" x14ac:dyDescent="0.15">
      <c r="A16200" s="618" t="s">
        <v>1124</v>
      </c>
      <c r="B16200" s="618">
        <v>2013</v>
      </c>
      <c r="C16200" s="619" t="s">
        <v>1080</v>
      </c>
    </row>
    <row r="16201" spans="1:3" x14ac:dyDescent="0.15">
      <c r="A16201" s="618" t="s">
        <v>1124</v>
      </c>
      <c r="B16201" s="618">
        <v>2013</v>
      </c>
      <c r="C16201" s="619" t="s">
        <v>1080</v>
      </c>
    </row>
    <row r="16202" spans="1:3" x14ac:dyDescent="0.15">
      <c r="A16202" s="618" t="s">
        <v>1124</v>
      </c>
      <c r="B16202" s="618">
        <v>2013</v>
      </c>
      <c r="C16202" s="619" t="s">
        <v>1080</v>
      </c>
    </row>
    <row r="16203" spans="1:3" x14ac:dyDescent="0.15">
      <c r="A16203" s="618" t="s">
        <v>1124</v>
      </c>
      <c r="B16203" s="618">
        <v>2013</v>
      </c>
      <c r="C16203" s="619" t="s">
        <v>1080</v>
      </c>
    </row>
    <row r="16204" spans="1:3" x14ac:dyDescent="0.15">
      <c r="A16204" s="618" t="s">
        <v>1124</v>
      </c>
      <c r="B16204" s="618">
        <v>2013</v>
      </c>
      <c r="C16204" s="619" t="s">
        <v>1080</v>
      </c>
    </row>
    <row r="16205" spans="1:3" x14ac:dyDescent="0.15">
      <c r="A16205" s="618" t="s">
        <v>1124</v>
      </c>
      <c r="B16205" s="618">
        <v>2013</v>
      </c>
      <c r="C16205" s="619" t="s">
        <v>1103</v>
      </c>
    </row>
    <row r="16206" spans="1:3" x14ac:dyDescent="0.15">
      <c r="A16206" s="618" t="s">
        <v>1124</v>
      </c>
      <c r="B16206" s="618">
        <v>2013</v>
      </c>
      <c r="C16206" s="619" t="s">
        <v>1103</v>
      </c>
    </row>
    <row r="16207" spans="1:3" x14ac:dyDescent="0.15">
      <c r="A16207" s="618" t="s">
        <v>1124</v>
      </c>
      <c r="B16207" s="618">
        <v>2013</v>
      </c>
      <c r="C16207" s="619" t="s">
        <v>1105</v>
      </c>
    </row>
    <row r="16208" spans="1:3" x14ac:dyDescent="0.15">
      <c r="A16208" s="618" t="s">
        <v>1124</v>
      </c>
      <c r="B16208" s="618">
        <v>2013</v>
      </c>
      <c r="C16208" s="619" t="s">
        <v>1103</v>
      </c>
    </row>
    <row r="16209" spans="1:3" x14ac:dyDescent="0.15">
      <c r="A16209" s="618" t="s">
        <v>1124</v>
      </c>
      <c r="B16209" s="618">
        <v>2013</v>
      </c>
      <c r="C16209" s="619" t="s">
        <v>1102</v>
      </c>
    </row>
    <row r="16210" spans="1:3" x14ac:dyDescent="0.15">
      <c r="A16210" s="618" t="s">
        <v>1124</v>
      </c>
      <c r="B16210" s="618">
        <v>2013</v>
      </c>
      <c r="C16210" s="619" t="s">
        <v>1108</v>
      </c>
    </row>
    <row r="16211" spans="1:3" x14ac:dyDescent="0.15">
      <c r="A16211" s="618" t="s">
        <v>1124</v>
      </c>
      <c r="B16211" s="618">
        <v>2013</v>
      </c>
      <c r="C16211" s="619" t="s">
        <v>1108</v>
      </c>
    </row>
    <row r="16212" spans="1:3" x14ac:dyDescent="0.15">
      <c r="A16212" s="618" t="s">
        <v>1124</v>
      </c>
      <c r="B16212" s="618">
        <v>2013</v>
      </c>
      <c r="C16212" s="619" t="s">
        <v>1107</v>
      </c>
    </row>
    <row r="16213" spans="1:3" x14ac:dyDescent="0.15">
      <c r="A16213" s="618" t="s">
        <v>1124</v>
      </c>
      <c r="B16213" s="618" t="s">
        <v>1081</v>
      </c>
      <c r="C16213" s="619" t="s">
        <v>437</v>
      </c>
    </row>
    <row r="16214" spans="1:3" x14ac:dyDescent="0.15">
      <c r="A16214" s="618" t="s">
        <v>1124</v>
      </c>
      <c r="B16214" s="618" t="s">
        <v>1081</v>
      </c>
      <c r="C16214" s="619" t="s">
        <v>1102</v>
      </c>
    </row>
    <row r="16215" spans="1:3" x14ac:dyDescent="0.15">
      <c r="A16215" s="618" t="s">
        <v>1124</v>
      </c>
      <c r="B16215" s="618" t="s">
        <v>1081</v>
      </c>
      <c r="C16215" s="619" t="s">
        <v>1103</v>
      </c>
    </row>
    <row r="16216" spans="1:3" x14ac:dyDescent="0.15">
      <c r="A16216" s="618" t="s">
        <v>1124</v>
      </c>
      <c r="B16216" s="618" t="s">
        <v>1081</v>
      </c>
      <c r="C16216" s="619" t="s">
        <v>1103</v>
      </c>
    </row>
    <row r="16217" spans="1:3" x14ac:dyDescent="0.15">
      <c r="A16217" s="618" t="s">
        <v>1124</v>
      </c>
      <c r="B16217" s="618" t="s">
        <v>1081</v>
      </c>
      <c r="C16217" s="619" t="s">
        <v>1103</v>
      </c>
    </row>
    <row r="16218" spans="1:3" x14ac:dyDescent="0.15">
      <c r="A16218" s="618" t="s">
        <v>1124</v>
      </c>
      <c r="B16218" s="618">
        <v>2013</v>
      </c>
      <c r="C16218" s="619" t="s">
        <v>424</v>
      </c>
    </row>
    <row r="16219" spans="1:3" x14ac:dyDescent="0.15">
      <c r="A16219" s="618" t="s">
        <v>1124</v>
      </c>
      <c r="B16219" s="618">
        <v>2013</v>
      </c>
      <c r="C16219" s="619" t="s">
        <v>424</v>
      </c>
    </row>
    <row r="16220" spans="1:3" x14ac:dyDescent="0.15">
      <c r="A16220" s="618" t="s">
        <v>1124</v>
      </c>
      <c r="B16220" s="618">
        <v>2013</v>
      </c>
      <c r="C16220" s="619" t="s">
        <v>424</v>
      </c>
    </row>
    <row r="16221" spans="1:3" x14ac:dyDescent="0.15">
      <c r="A16221" s="618" t="s">
        <v>1124</v>
      </c>
      <c r="B16221" s="618">
        <v>2013</v>
      </c>
      <c r="C16221" s="619" t="s">
        <v>424</v>
      </c>
    </row>
    <row r="16222" spans="1:3" x14ac:dyDescent="0.15">
      <c r="A16222" s="618" t="s">
        <v>1124</v>
      </c>
      <c r="B16222" s="618">
        <v>2013</v>
      </c>
      <c r="C16222" s="619" t="s">
        <v>424</v>
      </c>
    </row>
    <row r="16223" spans="1:3" x14ac:dyDescent="0.15">
      <c r="A16223" s="618" t="s">
        <v>1124</v>
      </c>
      <c r="B16223" s="618">
        <v>2013</v>
      </c>
      <c r="C16223" s="619" t="s">
        <v>424</v>
      </c>
    </row>
    <row r="16224" spans="1:3" x14ac:dyDescent="0.15">
      <c r="A16224" s="618" t="s">
        <v>1124</v>
      </c>
      <c r="B16224" s="618">
        <v>2013</v>
      </c>
      <c r="C16224" s="619" t="s">
        <v>1080</v>
      </c>
    </row>
    <row r="16225" spans="1:3" x14ac:dyDescent="0.15">
      <c r="A16225" s="618" t="s">
        <v>1124</v>
      </c>
      <c r="B16225" s="618">
        <v>2013</v>
      </c>
      <c r="C16225" s="619" t="s">
        <v>424</v>
      </c>
    </row>
    <row r="16226" spans="1:3" x14ac:dyDescent="0.15">
      <c r="A16226" s="618" t="s">
        <v>1124</v>
      </c>
      <c r="B16226" s="618">
        <v>2013</v>
      </c>
      <c r="C16226" s="619" t="s">
        <v>424</v>
      </c>
    </row>
    <row r="16227" spans="1:3" x14ac:dyDescent="0.15">
      <c r="A16227" s="618" t="s">
        <v>1124</v>
      </c>
      <c r="B16227" s="618">
        <v>2013</v>
      </c>
      <c r="C16227" s="619" t="s">
        <v>424</v>
      </c>
    </row>
    <row r="16228" spans="1:3" x14ac:dyDescent="0.15">
      <c r="A16228" s="618" t="s">
        <v>1124</v>
      </c>
      <c r="B16228" s="618">
        <v>2013</v>
      </c>
      <c r="C16228" s="619" t="s">
        <v>424</v>
      </c>
    </row>
    <row r="16229" spans="1:3" x14ac:dyDescent="0.15">
      <c r="A16229" s="618" t="s">
        <v>1124</v>
      </c>
      <c r="B16229" s="618">
        <v>2013</v>
      </c>
      <c r="C16229" s="619" t="s">
        <v>424</v>
      </c>
    </row>
    <row r="16230" spans="1:3" x14ac:dyDescent="0.15">
      <c r="A16230" s="618" t="s">
        <v>1124</v>
      </c>
      <c r="B16230" s="618">
        <v>2013</v>
      </c>
      <c r="C16230" s="619" t="s">
        <v>424</v>
      </c>
    </row>
    <row r="16231" spans="1:3" x14ac:dyDescent="0.15">
      <c r="A16231" s="618" t="s">
        <v>1124</v>
      </c>
      <c r="B16231" s="618">
        <v>2013</v>
      </c>
      <c r="C16231" s="619" t="s">
        <v>424</v>
      </c>
    </row>
    <row r="16232" spans="1:3" x14ac:dyDescent="0.15">
      <c r="A16232" s="618" t="s">
        <v>1124</v>
      </c>
      <c r="B16232" s="618">
        <v>2013</v>
      </c>
      <c r="C16232" s="619" t="s">
        <v>1105</v>
      </c>
    </row>
    <row r="16233" spans="1:3" x14ac:dyDescent="0.15">
      <c r="A16233" s="618" t="s">
        <v>1124</v>
      </c>
      <c r="B16233" s="618">
        <v>2013</v>
      </c>
      <c r="C16233" s="619" t="s">
        <v>424</v>
      </c>
    </row>
    <row r="16234" spans="1:3" x14ac:dyDescent="0.15">
      <c r="A16234" s="618" t="s">
        <v>1124</v>
      </c>
      <c r="B16234" s="618">
        <v>2013</v>
      </c>
      <c r="C16234" s="619" t="s">
        <v>1102</v>
      </c>
    </row>
    <row r="16235" spans="1:3" x14ac:dyDescent="0.15">
      <c r="A16235" s="618" t="s">
        <v>1124</v>
      </c>
      <c r="B16235" s="618">
        <v>2013</v>
      </c>
      <c r="C16235" s="619" t="s">
        <v>1080</v>
      </c>
    </row>
    <row r="16236" spans="1:3" x14ac:dyDescent="0.15">
      <c r="A16236" s="618" t="s">
        <v>1124</v>
      </c>
      <c r="B16236" s="618">
        <v>2013</v>
      </c>
      <c r="C16236" s="619" t="s">
        <v>437</v>
      </c>
    </row>
    <row r="16237" spans="1:3" x14ac:dyDescent="0.15">
      <c r="A16237" s="619" t="s">
        <v>1124</v>
      </c>
      <c r="B16237" s="618">
        <v>2013</v>
      </c>
      <c r="C16237" s="619" t="s">
        <v>437</v>
      </c>
    </row>
    <row r="16238" spans="1:3" x14ac:dyDescent="0.15">
      <c r="A16238" s="618" t="s">
        <v>1124</v>
      </c>
      <c r="B16238" s="618">
        <v>2013</v>
      </c>
      <c r="C16238" s="619" t="s">
        <v>437</v>
      </c>
    </row>
    <row r="16239" spans="1:3" x14ac:dyDescent="0.15">
      <c r="A16239" s="619" t="s">
        <v>1124</v>
      </c>
      <c r="B16239" s="618">
        <v>2013</v>
      </c>
      <c r="C16239" s="619" t="s">
        <v>437</v>
      </c>
    </row>
    <row r="16240" spans="1:3" x14ac:dyDescent="0.15">
      <c r="A16240" s="619" t="s">
        <v>1124</v>
      </c>
      <c r="B16240" s="618">
        <v>2013</v>
      </c>
      <c r="C16240" s="619" t="s">
        <v>437</v>
      </c>
    </row>
    <row r="16241" spans="1:3" x14ac:dyDescent="0.15">
      <c r="A16241" s="618" t="s">
        <v>1124</v>
      </c>
      <c r="B16241" s="618">
        <v>2013</v>
      </c>
      <c r="C16241" s="619" t="s">
        <v>437</v>
      </c>
    </row>
    <row r="16242" spans="1:3" x14ac:dyDescent="0.15">
      <c r="A16242" s="618" t="s">
        <v>1124</v>
      </c>
      <c r="B16242" s="618">
        <v>2013</v>
      </c>
      <c r="C16242" s="619" t="s">
        <v>437</v>
      </c>
    </row>
    <row r="16243" spans="1:3" x14ac:dyDescent="0.15">
      <c r="A16243" s="618" t="s">
        <v>1124</v>
      </c>
      <c r="B16243" s="618">
        <v>2013</v>
      </c>
      <c r="C16243" s="619" t="s">
        <v>437</v>
      </c>
    </row>
    <row r="16244" spans="1:3" x14ac:dyDescent="0.15">
      <c r="A16244" s="618" t="s">
        <v>1124</v>
      </c>
      <c r="B16244" s="618">
        <v>2013</v>
      </c>
      <c r="C16244" s="619" t="s">
        <v>437</v>
      </c>
    </row>
    <row r="16245" spans="1:3" x14ac:dyDescent="0.15">
      <c r="A16245" s="618" t="s">
        <v>1124</v>
      </c>
      <c r="B16245" s="618">
        <v>2013</v>
      </c>
      <c r="C16245" s="619" t="s">
        <v>437</v>
      </c>
    </row>
    <row r="16246" spans="1:3" x14ac:dyDescent="0.15">
      <c r="A16246" s="618" t="s">
        <v>1124</v>
      </c>
      <c r="B16246" s="618">
        <v>2013</v>
      </c>
      <c r="C16246" s="619" t="s">
        <v>424</v>
      </c>
    </row>
    <row r="16247" spans="1:3" x14ac:dyDescent="0.15">
      <c r="A16247" s="618" t="s">
        <v>1124</v>
      </c>
      <c r="B16247" s="618">
        <v>2013</v>
      </c>
      <c r="C16247" s="619" t="s">
        <v>424</v>
      </c>
    </row>
    <row r="16248" spans="1:3" x14ac:dyDescent="0.15">
      <c r="A16248" s="618" t="s">
        <v>1124</v>
      </c>
      <c r="B16248" s="618">
        <v>2013</v>
      </c>
      <c r="C16248" s="619" t="s">
        <v>1102</v>
      </c>
    </row>
    <row r="16249" spans="1:3" x14ac:dyDescent="0.15">
      <c r="A16249" s="618" t="s">
        <v>1124</v>
      </c>
      <c r="B16249" s="618">
        <v>2013</v>
      </c>
      <c r="C16249" s="619" t="s">
        <v>1110</v>
      </c>
    </row>
    <row r="16250" spans="1:3" x14ac:dyDescent="0.15">
      <c r="A16250" s="619" t="s">
        <v>1124</v>
      </c>
      <c r="B16250" s="618">
        <v>2013</v>
      </c>
      <c r="C16250" s="619" t="s">
        <v>1110</v>
      </c>
    </row>
    <row r="16251" spans="1:3" x14ac:dyDescent="0.15">
      <c r="A16251" s="618" t="s">
        <v>1124</v>
      </c>
      <c r="B16251" s="618">
        <v>2013</v>
      </c>
      <c r="C16251" s="619" t="s">
        <v>424</v>
      </c>
    </row>
    <row r="16252" spans="1:3" x14ac:dyDescent="0.15">
      <c r="A16252" s="618" t="s">
        <v>1124</v>
      </c>
      <c r="B16252" s="618">
        <v>2013</v>
      </c>
      <c r="C16252" s="619" t="s">
        <v>1080</v>
      </c>
    </row>
    <row r="16253" spans="1:3" x14ac:dyDescent="0.15">
      <c r="A16253" s="619" t="s">
        <v>1124</v>
      </c>
      <c r="B16253" s="618">
        <v>2013</v>
      </c>
      <c r="C16253" s="619" t="s">
        <v>424</v>
      </c>
    </row>
    <row r="16254" spans="1:3" x14ac:dyDescent="0.15">
      <c r="A16254" s="618" t="s">
        <v>1124</v>
      </c>
      <c r="B16254" s="618">
        <v>2013</v>
      </c>
      <c r="C16254" s="619" t="s">
        <v>424</v>
      </c>
    </row>
    <row r="16255" spans="1:3" x14ac:dyDescent="0.15">
      <c r="A16255" s="618" t="s">
        <v>1124</v>
      </c>
      <c r="B16255" s="618">
        <v>2013</v>
      </c>
      <c r="C16255" s="619" t="s">
        <v>1104</v>
      </c>
    </row>
    <row r="16256" spans="1:3" x14ac:dyDescent="0.15">
      <c r="A16256" s="618" t="s">
        <v>1124</v>
      </c>
      <c r="B16256" s="618">
        <v>2013</v>
      </c>
      <c r="C16256" s="619" t="s">
        <v>1104</v>
      </c>
    </row>
    <row r="16257" spans="1:3" x14ac:dyDescent="0.15">
      <c r="A16257" s="618" t="s">
        <v>1124</v>
      </c>
      <c r="B16257" s="618">
        <v>2013</v>
      </c>
      <c r="C16257" s="619" t="s">
        <v>1104</v>
      </c>
    </row>
    <row r="16258" spans="1:3" x14ac:dyDescent="0.15">
      <c r="A16258" s="618" t="s">
        <v>1124</v>
      </c>
      <c r="B16258" s="618">
        <v>2013</v>
      </c>
      <c r="C16258" s="619" t="s">
        <v>424</v>
      </c>
    </row>
    <row r="16259" spans="1:3" x14ac:dyDescent="0.15">
      <c r="A16259" s="618" t="s">
        <v>1124</v>
      </c>
      <c r="B16259" s="618">
        <v>2013</v>
      </c>
      <c r="C16259" s="619" t="s">
        <v>1103</v>
      </c>
    </row>
    <row r="16260" spans="1:3" x14ac:dyDescent="0.15">
      <c r="A16260" s="618" t="s">
        <v>1124</v>
      </c>
      <c r="B16260" s="618">
        <v>2013</v>
      </c>
      <c r="C16260" s="619" t="s">
        <v>424</v>
      </c>
    </row>
    <row r="16261" spans="1:3" x14ac:dyDescent="0.15">
      <c r="A16261" s="618" t="s">
        <v>1124</v>
      </c>
      <c r="B16261" s="618">
        <v>2013</v>
      </c>
      <c r="C16261" s="619" t="s">
        <v>1102</v>
      </c>
    </row>
    <row r="16262" spans="1:3" x14ac:dyDescent="0.15">
      <c r="A16262" s="618" t="s">
        <v>1124</v>
      </c>
      <c r="B16262" s="618">
        <v>2013</v>
      </c>
      <c r="C16262" s="619" t="s">
        <v>1102</v>
      </c>
    </row>
    <row r="16263" spans="1:3" x14ac:dyDescent="0.15">
      <c r="A16263" s="618" t="s">
        <v>1124</v>
      </c>
      <c r="B16263" s="618">
        <v>2013</v>
      </c>
      <c r="C16263" s="619" t="s">
        <v>1102</v>
      </c>
    </row>
    <row r="16264" spans="1:3" x14ac:dyDescent="0.15">
      <c r="A16264" s="618" t="s">
        <v>1124</v>
      </c>
      <c r="B16264" s="618">
        <v>2013</v>
      </c>
      <c r="C16264" s="619" t="s">
        <v>1102</v>
      </c>
    </row>
    <row r="16265" spans="1:3" x14ac:dyDescent="0.15">
      <c r="A16265" s="618" t="s">
        <v>1124</v>
      </c>
      <c r="B16265" s="618">
        <v>2013</v>
      </c>
      <c r="C16265" s="619" t="s">
        <v>424</v>
      </c>
    </row>
    <row r="16266" spans="1:3" x14ac:dyDescent="0.15">
      <c r="A16266" s="619" t="s">
        <v>1124</v>
      </c>
      <c r="B16266" s="618">
        <v>2013</v>
      </c>
      <c r="C16266" s="619" t="s">
        <v>1102</v>
      </c>
    </row>
    <row r="16267" spans="1:3" x14ac:dyDescent="0.15">
      <c r="A16267" s="619" t="s">
        <v>1124</v>
      </c>
      <c r="B16267" s="618">
        <v>2013</v>
      </c>
      <c r="C16267" s="619" t="s">
        <v>1108</v>
      </c>
    </row>
    <row r="16268" spans="1:3" x14ac:dyDescent="0.15">
      <c r="A16268" s="618" t="s">
        <v>1124</v>
      </c>
      <c r="B16268" s="618">
        <v>2013</v>
      </c>
      <c r="C16268" s="619" t="s">
        <v>1102</v>
      </c>
    </row>
    <row r="16269" spans="1:3" x14ac:dyDescent="0.15">
      <c r="A16269" s="618" t="s">
        <v>1124</v>
      </c>
      <c r="B16269" s="618">
        <v>2013</v>
      </c>
      <c r="C16269" s="619" t="s">
        <v>424</v>
      </c>
    </row>
    <row r="16270" spans="1:3" x14ac:dyDescent="0.15">
      <c r="A16270" s="618" t="s">
        <v>1124</v>
      </c>
      <c r="B16270" s="618">
        <v>2013</v>
      </c>
      <c r="C16270" s="619" t="s">
        <v>1080</v>
      </c>
    </row>
    <row r="16271" spans="1:3" x14ac:dyDescent="0.15">
      <c r="A16271" s="619" t="s">
        <v>1124</v>
      </c>
      <c r="B16271" s="618">
        <v>2013</v>
      </c>
      <c r="C16271" s="619" t="s">
        <v>1104</v>
      </c>
    </row>
    <row r="16272" spans="1:3" x14ac:dyDescent="0.15">
      <c r="A16272" s="619" t="s">
        <v>1124</v>
      </c>
      <c r="B16272" s="618">
        <v>2013</v>
      </c>
      <c r="C16272" s="619" t="s">
        <v>1102</v>
      </c>
    </row>
    <row r="16273" spans="1:3" x14ac:dyDescent="0.15">
      <c r="A16273" s="618" t="s">
        <v>1124</v>
      </c>
      <c r="B16273" s="618">
        <v>2013</v>
      </c>
      <c r="C16273" s="619" t="s">
        <v>424</v>
      </c>
    </row>
    <row r="16274" spans="1:3" x14ac:dyDescent="0.15">
      <c r="A16274" s="619" t="s">
        <v>1124</v>
      </c>
      <c r="B16274" s="618">
        <v>2013</v>
      </c>
      <c r="C16274" s="619" t="s">
        <v>1102</v>
      </c>
    </row>
    <row r="16275" spans="1:3" x14ac:dyDescent="0.15">
      <c r="A16275" s="618" t="s">
        <v>1124</v>
      </c>
      <c r="B16275" s="618">
        <v>2013</v>
      </c>
      <c r="C16275" s="619" t="s">
        <v>1102</v>
      </c>
    </row>
    <row r="16276" spans="1:3" x14ac:dyDescent="0.15">
      <c r="A16276" s="618" t="s">
        <v>1124</v>
      </c>
      <c r="B16276" s="618">
        <v>2013</v>
      </c>
      <c r="C16276" s="619" t="s">
        <v>1102</v>
      </c>
    </row>
    <row r="16277" spans="1:3" x14ac:dyDescent="0.15">
      <c r="A16277" s="618" t="s">
        <v>1124</v>
      </c>
      <c r="B16277" s="618">
        <v>2013</v>
      </c>
      <c r="C16277" s="619" t="s">
        <v>1104</v>
      </c>
    </row>
    <row r="16278" spans="1:3" x14ac:dyDescent="0.15">
      <c r="A16278" s="619" t="s">
        <v>1124</v>
      </c>
      <c r="B16278" s="618">
        <v>2013</v>
      </c>
      <c r="C16278" s="619" t="s">
        <v>1102</v>
      </c>
    </row>
    <row r="16279" spans="1:3" x14ac:dyDescent="0.15">
      <c r="A16279" s="618" t="s">
        <v>1124</v>
      </c>
      <c r="B16279" s="618">
        <v>2013</v>
      </c>
      <c r="C16279" s="619" t="s">
        <v>1102</v>
      </c>
    </row>
    <row r="16280" spans="1:3" x14ac:dyDescent="0.15">
      <c r="A16280" s="618" t="s">
        <v>1124</v>
      </c>
      <c r="B16280" s="618">
        <v>2013</v>
      </c>
      <c r="C16280" s="619" t="s">
        <v>424</v>
      </c>
    </row>
    <row r="16281" spans="1:3" x14ac:dyDescent="0.15">
      <c r="A16281" s="618" t="s">
        <v>1124</v>
      </c>
      <c r="B16281" s="618">
        <v>2013</v>
      </c>
      <c r="C16281" s="619" t="s">
        <v>424</v>
      </c>
    </row>
    <row r="16282" spans="1:3" x14ac:dyDescent="0.15">
      <c r="A16282" s="618" t="s">
        <v>1124</v>
      </c>
      <c r="B16282" s="618">
        <v>2013</v>
      </c>
      <c r="C16282" s="619" t="s">
        <v>1102</v>
      </c>
    </row>
    <row r="16283" spans="1:3" x14ac:dyDescent="0.15">
      <c r="A16283" s="618" t="s">
        <v>1124</v>
      </c>
      <c r="B16283" s="618">
        <v>2013</v>
      </c>
      <c r="C16283" s="619" t="s">
        <v>1102</v>
      </c>
    </row>
    <row r="16284" spans="1:3" x14ac:dyDescent="0.15">
      <c r="A16284" s="618" t="s">
        <v>1124</v>
      </c>
      <c r="B16284" s="618">
        <v>2013</v>
      </c>
      <c r="C16284" s="619" t="s">
        <v>1102</v>
      </c>
    </row>
    <row r="16285" spans="1:3" x14ac:dyDescent="0.15">
      <c r="A16285" s="618" t="s">
        <v>1124</v>
      </c>
      <c r="B16285" s="618">
        <v>2013</v>
      </c>
      <c r="C16285" s="619" t="s">
        <v>1080</v>
      </c>
    </row>
    <row r="16286" spans="1:3" x14ac:dyDescent="0.15">
      <c r="A16286" s="618" t="s">
        <v>1124</v>
      </c>
      <c r="B16286" s="618">
        <v>2013</v>
      </c>
      <c r="C16286" s="619" t="s">
        <v>1080</v>
      </c>
    </row>
    <row r="16287" spans="1:3" x14ac:dyDescent="0.15">
      <c r="A16287" s="618" t="s">
        <v>1124</v>
      </c>
      <c r="B16287" s="618">
        <v>2013</v>
      </c>
      <c r="C16287" s="619" t="s">
        <v>1110</v>
      </c>
    </row>
    <row r="16288" spans="1:3" x14ac:dyDescent="0.15">
      <c r="A16288" s="618" t="s">
        <v>1124</v>
      </c>
      <c r="B16288" s="618">
        <v>2013</v>
      </c>
      <c r="C16288" s="619" t="s">
        <v>1080</v>
      </c>
    </row>
    <row r="16289" spans="1:3" x14ac:dyDescent="0.15">
      <c r="A16289" s="618" t="s">
        <v>1124</v>
      </c>
      <c r="B16289" s="618">
        <v>2013</v>
      </c>
      <c r="C16289" s="619" t="s">
        <v>1102</v>
      </c>
    </row>
    <row r="16290" spans="1:3" x14ac:dyDescent="0.15">
      <c r="A16290" s="618" t="s">
        <v>1124</v>
      </c>
      <c r="B16290" s="618">
        <v>2013</v>
      </c>
      <c r="C16290" s="619" t="s">
        <v>1080</v>
      </c>
    </row>
    <row r="16291" spans="1:3" x14ac:dyDescent="0.15">
      <c r="A16291" s="618" t="s">
        <v>1124</v>
      </c>
      <c r="B16291" s="618">
        <v>2013</v>
      </c>
      <c r="C16291" s="619" t="s">
        <v>1080</v>
      </c>
    </row>
    <row r="16292" spans="1:3" x14ac:dyDescent="0.15">
      <c r="A16292" s="618" t="s">
        <v>1124</v>
      </c>
      <c r="B16292" s="618">
        <v>2013</v>
      </c>
      <c r="C16292" s="619" t="s">
        <v>1080</v>
      </c>
    </row>
    <row r="16293" spans="1:3" x14ac:dyDescent="0.15">
      <c r="A16293" s="619" t="s">
        <v>1124</v>
      </c>
      <c r="B16293" s="618">
        <v>2013</v>
      </c>
      <c r="C16293" s="619" t="s">
        <v>424</v>
      </c>
    </row>
    <row r="16294" spans="1:3" x14ac:dyDescent="0.15">
      <c r="A16294" s="618" t="s">
        <v>1124</v>
      </c>
      <c r="B16294" s="618">
        <v>2013</v>
      </c>
      <c r="C16294" s="619" t="s">
        <v>424</v>
      </c>
    </row>
    <row r="16295" spans="1:3" x14ac:dyDescent="0.15">
      <c r="A16295" s="618" t="s">
        <v>1124</v>
      </c>
      <c r="B16295" s="618">
        <v>2013</v>
      </c>
      <c r="C16295" s="619" t="s">
        <v>1102</v>
      </c>
    </row>
    <row r="16296" spans="1:3" x14ac:dyDescent="0.15">
      <c r="A16296" s="618" t="s">
        <v>1124</v>
      </c>
      <c r="B16296" s="618">
        <v>2013</v>
      </c>
      <c r="C16296" s="619" t="s">
        <v>1102</v>
      </c>
    </row>
    <row r="16297" spans="1:3" x14ac:dyDescent="0.15">
      <c r="A16297" s="618" t="s">
        <v>1124</v>
      </c>
      <c r="B16297" s="618">
        <v>2013</v>
      </c>
      <c r="C16297" s="619" t="s">
        <v>424</v>
      </c>
    </row>
    <row r="16298" spans="1:3" x14ac:dyDescent="0.15">
      <c r="A16298" s="618" t="s">
        <v>1124</v>
      </c>
      <c r="B16298" s="618">
        <v>2013</v>
      </c>
      <c r="C16298" s="619" t="s">
        <v>1102</v>
      </c>
    </row>
    <row r="16299" spans="1:3" x14ac:dyDescent="0.15">
      <c r="A16299" s="618" t="s">
        <v>1124</v>
      </c>
      <c r="B16299" s="618">
        <v>2013</v>
      </c>
      <c r="C16299" s="619" t="s">
        <v>424</v>
      </c>
    </row>
    <row r="16300" spans="1:3" x14ac:dyDescent="0.15">
      <c r="A16300" s="618" t="s">
        <v>1124</v>
      </c>
      <c r="B16300" s="618">
        <v>2013</v>
      </c>
      <c r="C16300" s="619" t="s">
        <v>1102</v>
      </c>
    </row>
    <row r="16301" spans="1:3" x14ac:dyDescent="0.15">
      <c r="A16301" s="618" t="s">
        <v>1124</v>
      </c>
      <c r="B16301" s="618">
        <v>2013</v>
      </c>
      <c r="C16301" s="619" t="s">
        <v>1080</v>
      </c>
    </row>
    <row r="16302" spans="1:3" x14ac:dyDescent="0.15">
      <c r="A16302" s="618" t="s">
        <v>1124</v>
      </c>
      <c r="B16302" s="618">
        <v>2013</v>
      </c>
      <c r="C16302" s="619" t="s">
        <v>1103</v>
      </c>
    </row>
    <row r="16303" spans="1:3" x14ac:dyDescent="0.15">
      <c r="A16303" s="618" t="s">
        <v>1124</v>
      </c>
      <c r="B16303" s="618">
        <v>2013</v>
      </c>
      <c r="C16303" s="619" t="s">
        <v>424</v>
      </c>
    </row>
    <row r="16304" spans="1:3" x14ac:dyDescent="0.15">
      <c r="A16304" s="618" t="s">
        <v>1124</v>
      </c>
      <c r="B16304" s="618">
        <v>2013</v>
      </c>
      <c r="C16304" s="619" t="s">
        <v>424</v>
      </c>
    </row>
    <row r="16305" spans="1:3" x14ac:dyDescent="0.15">
      <c r="A16305" s="618" t="s">
        <v>1124</v>
      </c>
      <c r="B16305" s="618">
        <v>2013</v>
      </c>
      <c r="C16305" s="619" t="s">
        <v>424</v>
      </c>
    </row>
    <row r="16306" spans="1:3" x14ac:dyDescent="0.15">
      <c r="A16306" s="618" t="s">
        <v>1124</v>
      </c>
      <c r="B16306" s="618">
        <v>2013</v>
      </c>
      <c r="C16306" s="619" t="s">
        <v>424</v>
      </c>
    </row>
    <row r="16307" spans="1:3" x14ac:dyDescent="0.15">
      <c r="A16307" s="618" t="s">
        <v>1124</v>
      </c>
      <c r="B16307" s="618">
        <v>2013</v>
      </c>
      <c r="C16307" s="619" t="s">
        <v>1102</v>
      </c>
    </row>
    <row r="16308" spans="1:3" x14ac:dyDescent="0.15">
      <c r="A16308" s="618" t="s">
        <v>1124</v>
      </c>
      <c r="B16308" s="618">
        <v>2013</v>
      </c>
      <c r="C16308" s="619" t="s">
        <v>1080</v>
      </c>
    </row>
    <row r="16309" spans="1:3" x14ac:dyDescent="0.15">
      <c r="A16309" s="618" t="s">
        <v>1124</v>
      </c>
      <c r="B16309" s="618">
        <v>2013</v>
      </c>
      <c r="C16309" s="619" t="s">
        <v>1104</v>
      </c>
    </row>
    <row r="16310" spans="1:3" x14ac:dyDescent="0.15">
      <c r="A16310" s="619" t="s">
        <v>1124</v>
      </c>
      <c r="B16310" s="618">
        <v>2013</v>
      </c>
      <c r="C16310" s="619" t="s">
        <v>437</v>
      </c>
    </row>
    <row r="16311" spans="1:3" x14ac:dyDescent="0.15">
      <c r="A16311" s="618" t="s">
        <v>1124</v>
      </c>
      <c r="B16311" s="618">
        <v>2013</v>
      </c>
      <c r="C16311" s="619" t="s">
        <v>1104</v>
      </c>
    </row>
    <row r="16312" spans="1:3" x14ac:dyDescent="0.15">
      <c r="A16312" s="619" t="s">
        <v>1124</v>
      </c>
      <c r="B16312" s="618">
        <v>2013</v>
      </c>
      <c r="C16312" s="619" t="s">
        <v>1102</v>
      </c>
    </row>
    <row r="16313" spans="1:3" x14ac:dyDescent="0.15">
      <c r="A16313" s="618" t="s">
        <v>1124</v>
      </c>
      <c r="B16313" s="618">
        <v>2013</v>
      </c>
      <c r="C16313" s="619" t="s">
        <v>424</v>
      </c>
    </row>
    <row r="16314" spans="1:3" x14ac:dyDescent="0.15">
      <c r="A16314" s="618" t="s">
        <v>1124</v>
      </c>
      <c r="B16314" s="618">
        <v>2013</v>
      </c>
      <c r="C16314" s="619" t="s">
        <v>1102</v>
      </c>
    </row>
    <row r="16315" spans="1:3" x14ac:dyDescent="0.15">
      <c r="A16315" s="619" t="s">
        <v>1124</v>
      </c>
      <c r="B16315" s="618">
        <v>2013</v>
      </c>
      <c r="C16315" s="619" t="s">
        <v>1102</v>
      </c>
    </row>
    <row r="16316" spans="1:3" x14ac:dyDescent="0.15">
      <c r="A16316" s="618" t="s">
        <v>1124</v>
      </c>
      <c r="B16316" s="618">
        <v>2013</v>
      </c>
      <c r="C16316" s="619" t="s">
        <v>1104</v>
      </c>
    </row>
    <row r="16317" spans="1:3" x14ac:dyDescent="0.15">
      <c r="A16317" s="618" t="s">
        <v>1124</v>
      </c>
      <c r="B16317" s="618">
        <v>2013</v>
      </c>
      <c r="C16317" s="619" t="s">
        <v>424</v>
      </c>
    </row>
    <row r="16318" spans="1:3" x14ac:dyDescent="0.15">
      <c r="A16318" s="618" t="s">
        <v>1124</v>
      </c>
      <c r="B16318" s="618">
        <v>2013</v>
      </c>
      <c r="C16318" s="619" t="s">
        <v>437</v>
      </c>
    </row>
    <row r="16319" spans="1:3" x14ac:dyDescent="0.15">
      <c r="A16319" s="618" t="s">
        <v>1124</v>
      </c>
      <c r="B16319" s="618">
        <v>2013</v>
      </c>
      <c r="C16319" s="619" t="s">
        <v>1080</v>
      </c>
    </row>
    <row r="16320" spans="1:3" x14ac:dyDescent="0.15">
      <c r="A16320" s="618" t="s">
        <v>1124</v>
      </c>
      <c r="B16320" s="618">
        <v>2013</v>
      </c>
      <c r="C16320" s="619" t="s">
        <v>424</v>
      </c>
    </row>
    <row r="16321" spans="1:3" x14ac:dyDescent="0.15">
      <c r="A16321" s="618" t="s">
        <v>1124</v>
      </c>
      <c r="B16321" s="618">
        <v>2013</v>
      </c>
      <c r="C16321" s="619" t="s">
        <v>1104</v>
      </c>
    </row>
    <row r="16322" spans="1:3" x14ac:dyDescent="0.15">
      <c r="A16322" s="618" t="s">
        <v>1124</v>
      </c>
      <c r="B16322" s="618">
        <v>2013</v>
      </c>
      <c r="C16322" s="619" t="s">
        <v>1104</v>
      </c>
    </row>
    <row r="16323" spans="1:3" x14ac:dyDescent="0.15">
      <c r="A16323" s="618" t="s">
        <v>1124</v>
      </c>
      <c r="B16323" s="618">
        <v>2013</v>
      </c>
      <c r="C16323" s="619" t="s">
        <v>1080</v>
      </c>
    </row>
    <row r="16324" spans="1:3" x14ac:dyDescent="0.15">
      <c r="A16324" s="618" t="s">
        <v>1124</v>
      </c>
      <c r="B16324" s="618">
        <v>2013</v>
      </c>
      <c r="C16324" s="619" t="s">
        <v>1108</v>
      </c>
    </row>
    <row r="16325" spans="1:3" x14ac:dyDescent="0.15">
      <c r="A16325" s="618" t="s">
        <v>1124</v>
      </c>
      <c r="B16325" s="618">
        <v>2013</v>
      </c>
      <c r="C16325" s="619" t="s">
        <v>1080</v>
      </c>
    </row>
    <row r="16326" spans="1:3" x14ac:dyDescent="0.15">
      <c r="A16326" s="618" t="s">
        <v>1124</v>
      </c>
      <c r="B16326" s="618">
        <v>2013</v>
      </c>
      <c r="C16326" s="619" t="s">
        <v>424</v>
      </c>
    </row>
    <row r="16327" spans="1:3" x14ac:dyDescent="0.15">
      <c r="A16327" s="619" t="s">
        <v>1124</v>
      </c>
      <c r="B16327" s="618">
        <v>2013</v>
      </c>
      <c r="C16327" s="619" t="s">
        <v>424</v>
      </c>
    </row>
    <row r="16328" spans="1:3" x14ac:dyDescent="0.15">
      <c r="A16328" s="618" t="s">
        <v>1124</v>
      </c>
      <c r="B16328" s="618">
        <v>2013</v>
      </c>
      <c r="C16328" s="619" t="s">
        <v>1080</v>
      </c>
    </row>
    <row r="16329" spans="1:3" x14ac:dyDescent="0.15">
      <c r="A16329" s="618" t="s">
        <v>1124</v>
      </c>
      <c r="B16329" s="618">
        <v>2013</v>
      </c>
      <c r="C16329" s="619" t="s">
        <v>424</v>
      </c>
    </row>
    <row r="16330" spans="1:3" x14ac:dyDescent="0.15">
      <c r="A16330" s="618" t="s">
        <v>1124</v>
      </c>
      <c r="B16330" s="618">
        <v>2013</v>
      </c>
      <c r="C16330" s="619" t="s">
        <v>424</v>
      </c>
    </row>
    <row r="16331" spans="1:3" x14ac:dyDescent="0.15">
      <c r="A16331" s="619" t="s">
        <v>1124</v>
      </c>
      <c r="B16331" s="618">
        <v>2013</v>
      </c>
      <c r="C16331" s="619" t="s">
        <v>424</v>
      </c>
    </row>
    <row r="16332" spans="1:3" x14ac:dyDescent="0.15">
      <c r="A16332" s="619" t="s">
        <v>1124</v>
      </c>
      <c r="B16332" s="618">
        <v>2013</v>
      </c>
      <c r="C16332" s="619" t="s">
        <v>1103</v>
      </c>
    </row>
    <row r="16333" spans="1:3" x14ac:dyDescent="0.15">
      <c r="A16333" s="619" t="s">
        <v>1124</v>
      </c>
      <c r="B16333" s="618">
        <v>2013</v>
      </c>
      <c r="C16333" s="619" t="s">
        <v>1104</v>
      </c>
    </row>
    <row r="16334" spans="1:3" x14ac:dyDescent="0.15">
      <c r="A16334" s="618" t="s">
        <v>1124</v>
      </c>
      <c r="B16334" s="618">
        <v>2013</v>
      </c>
      <c r="C16334" s="619" t="s">
        <v>1102</v>
      </c>
    </row>
    <row r="16335" spans="1:3" x14ac:dyDescent="0.15">
      <c r="A16335" s="618" t="s">
        <v>1124</v>
      </c>
      <c r="B16335" s="618">
        <v>2013</v>
      </c>
      <c r="C16335" s="619" t="s">
        <v>424</v>
      </c>
    </row>
    <row r="16336" spans="1:3" x14ac:dyDescent="0.15">
      <c r="A16336" s="619" t="s">
        <v>1124</v>
      </c>
      <c r="B16336" s="618">
        <v>2013</v>
      </c>
      <c r="C16336" s="619" t="s">
        <v>1104</v>
      </c>
    </row>
    <row r="16337" spans="1:3" x14ac:dyDescent="0.15">
      <c r="A16337" s="618" t="s">
        <v>1124</v>
      </c>
      <c r="B16337" s="618">
        <v>2013</v>
      </c>
      <c r="C16337" s="619" t="s">
        <v>1080</v>
      </c>
    </row>
    <row r="16338" spans="1:3" x14ac:dyDescent="0.15">
      <c r="A16338" s="619" t="s">
        <v>1124</v>
      </c>
      <c r="B16338" s="618">
        <v>2013</v>
      </c>
      <c r="C16338" s="619" t="s">
        <v>1104</v>
      </c>
    </row>
    <row r="16339" spans="1:3" x14ac:dyDescent="0.15">
      <c r="A16339" s="618" t="s">
        <v>1124</v>
      </c>
      <c r="B16339" s="618">
        <v>2013</v>
      </c>
      <c r="C16339" s="619" t="s">
        <v>1110</v>
      </c>
    </row>
    <row r="16340" spans="1:3" x14ac:dyDescent="0.15">
      <c r="A16340" s="618" t="s">
        <v>1124</v>
      </c>
      <c r="B16340" s="618">
        <v>2013</v>
      </c>
      <c r="C16340" s="619" t="s">
        <v>1080</v>
      </c>
    </row>
    <row r="16341" spans="1:3" x14ac:dyDescent="0.15">
      <c r="A16341" s="619" t="s">
        <v>1124</v>
      </c>
      <c r="B16341" s="618">
        <v>2013</v>
      </c>
      <c r="C16341" s="619" t="s">
        <v>1103</v>
      </c>
    </row>
    <row r="16342" spans="1:3" x14ac:dyDescent="0.15">
      <c r="A16342" s="619" t="s">
        <v>1124</v>
      </c>
      <c r="B16342" s="618">
        <v>2013</v>
      </c>
      <c r="C16342" s="619" t="s">
        <v>1102</v>
      </c>
    </row>
    <row r="16343" spans="1:3" x14ac:dyDescent="0.15">
      <c r="A16343" s="618" t="s">
        <v>1124</v>
      </c>
      <c r="B16343" s="618">
        <v>2013</v>
      </c>
      <c r="C16343" s="619" t="s">
        <v>1102</v>
      </c>
    </row>
    <row r="16344" spans="1:3" x14ac:dyDescent="0.15">
      <c r="A16344" s="618" t="s">
        <v>1124</v>
      </c>
      <c r="B16344" s="618">
        <v>2013</v>
      </c>
      <c r="C16344" s="619" t="s">
        <v>424</v>
      </c>
    </row>
    <row r="16345" spans="1:3" x14ac:dyDescent="0.15">
      <c r="A16345" s="618" t="s">
        <v>1124</v>
      </c>
      <c r="B16345" s="618">
        <v>2013</v>
      </c>
      <c r="C16345" s="619" t="s">
        <v>1080</v>
      </c>
    </row>
    <row r="16346" spans="1:3" x14ac:dyDescent="0.15">
      <c r="A16346" s="619" t="s">
        <v>1124</v>
      </c>
      <c r="B16346" s="618">
        <v>2013</v>
      </c>
      <c r="C16346" s="619" t="s">
        <v>1103</v>
      </c>
    </row>
    <row r="16347" spans="1:3" x14ac:dyDescent="0.15">
      <c r="A16347" s="618" t="s">
        <v>1124</v>
      </c>
      <c r="B16347" s="618">
        <v>2013</v>
      </c>
      <c r="C16347" s="619" t="s">
        <v>1080</v>
      </c>
    </row>
    <row r="16348" spans="1:3" x14ac:dyDescent="0.15">
      <c r="A16348" s="618" t="s">
        <v>1124</v>
      </c>
      <c r="B16348" s="618">
        <v>2013</v>
      </c>
      <c r="C16348" s="619" t="s">
        <v>424</v>
      </c>
    </row>
    <row r="16349" spans="1:3" x14ac:dyDescent="0.15">
      <c r="A16349" s="618" t="s">
        <v>1124</v>
      </c>
      <c r="B16349" s="618">
        <v>2013</v>
      </c>
      <c r="C16349" s="619" t="s">
        <v>424</v>
      </c>
    </row>
    <row r="16350" spans="1:3" x14ac:dyDescent="0.15">
      <c r="A16350" s="618" t="s">
        <v>1124</v>
      </c>
      <c r="B16350" s="618">
        <v>2013</v>
      </c>
      <c r="C16350" s="619" t="s">
        <v>424</v>
      </c>
    </row>
    <row r="16351" spans="1:3" x14ac:dyDescent="0.15">
      <c r="A16351" s="618" t="s">
        <v>1124</v>
      </c>
      <c r="B16351" s="618">
        <v>2013</v>
      </c>
      <c r="C16351" s="619" t="s">
        <v>1102</v>
      </c>
    </row>
    <row r="16352" spans="1:3" x14ac:dyDescent="0.15">
      <c r="A16352" s="619" t="s">
        <v>1124</v>
      </c>
      <c r="B16352" s="618">
        <v>2013</v>
      </c>
      <c r="C16352" s="619" t="s">
        <v>1102</v>
      </c>
    </row>
    <row r="16353" spans="1:3" x14ac:dyDescent="0.15">
      <c r="A16353" s="618" t="s">
        <v>1124</v>
      </c>
      <c r="B16353" s="618">
        <v>2013</v>
      </c>
      <c r="C16353" s="619" t="s">
        <v>424</v>
      </c>
    </row>
    <row r="16354" spans="1:3" x14ac:dyDescent="0.15">
      <c r="A16354" s="619" t="s">
        <v>1124</v>
      </c>
      <c r="B16354" s="618">
        <v>2013</v>
      </c>
      <c r="C16354" s="619" t="s">
        <v>424</v>
      </c>
    </row>
    <row r="16355" spans="1:3" x14ac:dyDescent="0.15">
      <c r="A16355" s="618" t="s">
        <v>1124</v>
      </c>
      <c r="B16355" s="618">
        <v>2013</v>
      </c>
      <c r="C16355" s="619" t="s">
        <v>424</v>
      </c>
    </row>
    <row r="16356" spans="1:3" x14ac:dyDescent="0.15">
      <c r="A16356" s="618" t="s">
        <v>1124</v>
      </c>
      <c r="B16356" s="618">
        <v>2013</v>
      </c>
      <c r="C16356" s="619" t="s">
        <v>424</v>
      </c>
    </row>
    <row r="16357" spans="1:3" x14ac:dyDescent="0.15">
      <c r="A16357" s="618" t="s">
        <v>1124</v>
      </c>
      <c r="B16357" s="618">
        <v>2013</v>
      </c>
      <c r="C16357" s="619" t="s">
        <v>424</v>
      </c>
    </row>
    <row r="16358" spans="1:3" x14ac:dyDescent="0.15">
      <c r="A16358" s="619" t="s">
        <v>1124</v>
      </c>
      <c r="B16358" s="618">
        <v>2013</v>
      </c>
      <c r="C16358" s="619" t="s">
        <v>424</v>
      </c>
    </row>
    <row r="16359" spans="1:3" x14ac:dyDescent="0.15">
      <c r="A16359" s="619" t="s">
        <v>1124</v>
      </c>
      <c r="B16359" s="618">
        <v>2013</v>
      </c>
      <c r="C16359" s="619" t="s">
        <v>424</v>
      </c>
    </row>
    <row r="16360" spans="1:3" x14ac:dyDescent="0.15">
      <c r="A16360" s="618" t="s">
        <v>1124</v>
      </c>
      <c r="B16360" s="618">
        <v>2013</v>
      </c>
      <c r="C16360" s="619" t="s">
        <v>424</v>
      </c>
    </row>
    <row r="16361" spans="1:3" x14ac:dyDescent="0.15">
      <c r="A16361" s="618" t="s">
        <v>1124</v>
      </c>
      <c r="B16361" s="618">
        <v>2013</v>
      </c>
      <c r="C16361" s="619" t="s">
        <v>424</v>
      </c>
    </row>
    <row r="16362" spans="1:3" x14ac:dyDescent="0.15">
      <c r="A16362" s="618" t="s">
        <v>1124</v>
      </c>
      <c r="B16362" s="618">
        <v>2013</v>
      </c>
      <c r="C16362" s="619" t="s">
        <v>1110</v>
      </c>
    </row>
    <row r="16363" spans="1:3" x14ac:dyDescent="0.15">
      <c r="A16363" s="618" t="s">
        <v>1124</v>
      </c>
      <c r="B16363" s="618">
        <v>2013</v>
      </c>
      <c r="C16363" s="619" t="s">
        <v>437</v>
      </c>
    </row>
    <row r="16364" spans="1:3" x14ac:dyDescent="0.15">
      <c r="A16364" s="618" t="s">
        <v>1124</v>
      </c>
      <c r="B16364" s="618">
        <v>2013</v>
      </c>
      <c r="C16364" s="619" t="s">
        <v>437</v>
      </c>
    </row>
    <row r="16365" spans="1:3" x14ac:dyDescent="0.15">
      <c r="A16365" s="618" t="s">
        <v>1124</v>
      </c>
      <c r="B16365" s="618">
        <v>2013</v>
      </c>
      <c r="C16365" s="619" t="s">
        <v>424</v>
      </c>
    </row>
    <row r="16366" spans="1:3" x14ac:dyDescent="0.15">
      <c r="A16366" s="618" t="s">
        <v>1124</v>
      </c>
      <c r="B16366" s="618">
        <v>2013</v>
      </c>
      <c r="C16366" s="619" t="s">
        <v>1107</v>
      </c>
    </row>
    <row r="16367" spans="1:3" x14ac:dyDescent="0.15">
      <c r="A16367" s="618" t="s">
        <v>1124</v>
      </c>
      <c r="B16367" s="618">
        <v>2013</v>
      </c>
      <c r="C16367" s="619" t="s">
        <v>1107</v>
      </c>
    </row>
    <row r="16368" spans="1:3" x14ac:dyDescent="0.15">
      <c r="A16368" s="618" t="s">
        <v>1124</v>
      </c>
      <c r="B16368" s="618">
        <v>2013</v>
      </c>
      <c r="C16368" s="619" t="s">
        <v>1107</v>
      </c>
    </row>
    <row r="16369" spans="1:3" x14ac:dyDescent="0.15">
      <c r="A16369" s="618" t="s">
        <v>1124</v>
      </c>
      <c r="B16369" s="618">
        <v>2013</v>
      </c>
      <c r="C16369" s="619" t="s">
        <v>1105</v>
      </c>
    </row>
    <row r="16370" spans="1:3" x14ac:dyDescent="0.15">
      <c r="A16370" s="618" t="s">
        <v>1124</v>
      </c>
      <c r="B16370" s="618">
        <v>2013</v>
      </c>
      <c r="C16370" s="619" t="s">
        <v>1105</v>
      </c>
    </row>
    <row r="16371" spans="1:3" x14ac:dyDescent="0.15">
      <c r="A16371" s="618" t="s">
        <v>1124</v>
      </c>
      <c r="B16371" s="618">
        <v>2013</v>
      </c>
      <c r="C16371" s="619" t="s">
        <v>1080</v>
      </c>
    </row>
    <row r="16372" spans="1:3" x14ac:dyDescent="0.15">
      <c r="A16372" s="618" t="s">
        <v>1124</v>
      </c>
      <c r="B16372" s="618">
        <v>2013</v>
      </c>
      <c r="C16372" s="619" t="s">
        <v>1080</v>
      </c>
    </row>
    <row r="16373" spans="1:3" x14ac:dyDescent="0.15">
      <c r="A16373" s="619" t="s">
        <v>1124</v>
      </c>
      <c r="B16373" s="618">
        <v>2013</v>
      </c>
      <c r="C16373" s="619" t="s">
        <v>1080</v>
      </c>
    </row>
    <row r="16374" spans="1:3" x14ac:dyDescent="0.15">
      <c r="A16374" s="618" t="s">
        <v>1124</v>
      </c>
      <c r="B16374" s="618">
        <v>2013</v>
      </c>
      <c r="C16374" s="619" t="s">
        <v>1080</v>
      </c>
    </row>
    <row r="16375" spans="1:3" x14ac:dyDescent="0.15">
      <c r="A16375" s="618" t="s">
        <v>1124</v>
      </c>
      <c r="B16375" s="618">
        <v>2013</v>
      </c>
      <c r="C16375" s="619" t="s">
        <v>1080</v>
      </c>
    </row>
    <row r="16376" spans="1:3" x14ac:dyDescent="0.15">
      <c r="A16376" s="618" t="s">
        <v>1124</v>
      </c>
      <c r="B16376" s="618">
        <v>2013</v>
      </c>
      <c r="C16376" s="619" t="s">
        <v>1080</v>
      </c>
    </row>
    <row r="16377" spans="1:3" x14ac:dyDescent="0.15">
      <c r="A16377" s="618" t="s">
        <v>1124</v>
      </c>
      <c r="B16377" s="618">
        <v>2013</v>
      </c>
      <c r="C16377" s="619" t="s">
        <v>1080</v>
      </c>
    </row>
    <row r="16378" spans="1:3" x14ac:dyDescent="0.15">
      <c r="A16378" s="618" t="s">
        <v>1124</v>
      </c>
      <c r="B16378" s="618">
        <v>2013</v>
      </c>
      <c r="C16378" s="619" t="s">
        <v>1080</v>
      </c>
    </row>
    <row r="16379" spans="1:3" x14ac:dyDescent="0.15">
      <c r="A16379" s="618" t="s">
        <v>1124</v>
      </c>
      <c r="B16379" s="618">
        <v>2013</v>
      </c>
      <c r="C16379" s="619" t="s">
        <v>1103</v>
      </c>
    </row>
    <row r="16380" spans="1:3" x14ac:dyDescent="0.15">
      <c r="A16380" s="618" t="s">
        <v>1124</v>
      </c>
      <c r="B16380" s="618">
        <v>2013</v>
      </c>
      <c r="C16380" s="619" t="s">
        <v>1103</v>
      </c>
    </row>
    <row r="16381" spans="1:3" x14ac:dyDescent="0.15">
      <c r="A16381" s="618" t="s">
        <v>1124</v>
      </c>
      <c r="B16381" s="618">
        <v>2013</v>
      </c>
      <c r="C16381" s="619" t="s">
        <v>1105</v>
      </c>
    </row>
    <row r="16382" spans="1:3" x14ac:dyDescent="0.15">
      <c r="A16382" s="618" t="s">
        <v>1124</v>
      </c>
      <c r="B16382" s="618">
        <v>2013</v>
      </c>
      <c r="C16382" s="619" t="s">
        <v>1103</v>
      </c>
    </row>
    <row r="16383" spans="1:3" x14ac:dyDescent="0.15">
      <c r="A16383" s="618" t="s">
        <v>1124</v>
      </c>
      <c r="B16383" s="618">
        <v>2013</v>
      </c>
      <c r="C16383" s="619" t="s">
        <v>1102</v>
      </c>
    </row>
    <row r="16384" spans="1:3" x14ac:dyDescent="0.15">
      <c r="A16384" s="618" t="s">
        <v>1124</v>
      </c>
      <c r="B16384" s="618">
        <v>2013</v>
      </c>
      <c r="C16384" s="619" t="s">
        <v>437</v>
      </c>
    </row>
    <row r="16385" spans="1:3" x14ac:dyDescent="0.15">
      <c r="A16385" s="618" t="s">
        <v>1124</v>
      </c>
      <c r="B16385" s="618">
        <v>2013</v>
      </c>
      <c r="C16385" s="619" t="s">
        <v>424</v>
      </c>
    </row>
    <row r="16386" spans="1:3" x14ac:dyDescent="0.15">
      <c r="A16386" s="618" t="s">
        <v>1124</v>
      </c>
      <c r="B16386" s="618">
        <v>2013</v>
      </c>
      <c r="C16386" s="619" t="s">
        <v>1103</v>
      </c>
    </row>
    <row r="16387" spans="1:3" x14ac:dyDescent="0.15">
      <c r="A16387" s="618" t="s">
        <v>1124</v>
      </c>
      <c r="B16387" s="618">
        <v>2013</v>
      </c>
      <c r="C16387" s="619" t="s">
        <v>1107</v>
      </c>
    </row>
    <row r="16388" spans="1:3" x14ac:dyDescent="0.15">
      <c r="A16388" s="618" t="s">
        <v>1124</v>
      </c>
      <c r="B16388" s="618">
        <v>2013</v>
      </c>
      <c r="C16388" s="619" t="s">
        <v>424</v>
      </c>
    </row>
    <row r="16389" spans="1:3" x14ac:dyDescent="0.15">
      <c r="A16389" s="618" t="s">
        <v>1124</v>
      </c>
      <c r="B16389" s="618">
        <v>2013</v>
      </c>
      <c r="C16389" s="619" t="s">
        <v>424</v>
      </c>
    </row>
    <row r="16390" spans="1:3" x14ac:dyDescent="0.15">
      <c r="A16390" s="618" t="s">
        <v>1124</v>
      </c>
      <c r="B16390" s="618">
        <v>2013</v>
      </c>
      <c r="C16390" s="619" t="s">
        <v>1080</v>
      </c>
    </row>
    <row r="16391" spans="1:3" x14ac:dyDescent="0.15">
      <c r="A16391" s="618" t="s">
        <v>1124</v>
      </c>
      <c r="B16391" s="618">
        <v>2013</v>
      </c>
      <c r="C16391" s="619" t="s">
        <v>424</v>
      </c>
    </row>
    <row r="16392" spans="1:3" x14ac:dyDescent="0.15">
      <c r="A16392" s="618" t="s">
        <v>1124</v>
      </c>
      <c r="B16392" s="618">
        <v>2013</v>
      </c>
      <c r="C16392" s="619" t="s">
        <v>424</v>
      </c>
    </row>
    <row r="16393" spans="1:3" x14ac:dyDescent="0.15">
      <c r="A16393" s="619" t="s">
        <v>1124</v>
      </c>
      <c r="B16393" s="618">
        <v>2013</v>
      </c>
      <c r="C16393" s="619" t="s">
        <v>1080</v>
      </c>
    </row>
    <row r="16394" spans="1:3" x14ac:dyDescent="0.15">
      <c r="A16394" s="619" t="s">
        <v>1124</v>
      </c>
      <c r="B16394" s="618">
        <v>2013</v>
      </c>
      <c r="C16394" s="619" t="s">
        <v>1103</v>
      </c>
    </row>
    <row r="16395" spans="1:3" x14ac:dyDescent="0.15">
      <c r="A16395" s="618" t="s">
        <v>1124</v>
      </c>
      <c r="B16395" s="618">
        <v>2013</v>
      </c>
      <c r="C16395" s="619" t="s">
        <v>1103</v>
      </c>
    </row>
    <row r="16396" spans="1:3" x14ac:dyDescent="0.15">
      <c r="A16396" s="618" t="s">
        <v>1124</v>
      </c>
      <c r="B16396" s="618">
        <v>2013</v>
      </c>
      <c r="C16396" s="619" t="s">
        <v>1103</v>
      </c>
    </row>
    <row r="16397" spans="1:3" x14ac:dyDescent="0.15">
      <c r="A16397" s="618" t="s">
        <v>1124</v>
      </c>
      <c r="B16397" s="618">
        <v>2013</v>
      </c>
      <c r="C16397" s="619" t="s">
        <v>437</v>
      </c>
    </row>
    <row r="16398" spans="1:3" x14ac:dyDescent="0.15">
      <c r="A16398" s="618" t="s">
        <v>1124</v>
      </c>
      <c r="B16398" s="618">
        <v>2013</v>
      </c>
      <c r="C16398" s="619" t="s">
        <v>1107</v>
      </c>
    </row>
    <row r="16399" spans="1:3" x14ac:dyDescent="0.15">
      <c r="A16399" s="618" t="s">
        <v>1124</v>
      </c>
      <c r="B16399" s="618">
        <v>2013</v>
      </c>
      <c r="C16399" s="619" t="s">
        <v>424</v>
      </c>
    </row>
    <row r="16400" spans="1:3" x14ac:dyDescent="0.15">
      <c r="A16400" s="618" t="s">
        <v>1124</v>
      </c>
      <c r="B16400" s="618">
        <v>2013</v>
      </c>
      <c r="C16400" s="619" t="s">
        <v>424</v>
      </c>
    </row>
    <row r="16401" spans="1:3" x14ac:dyDescent="0.15">
      <c r="A16401" s="618" t="s">
        <v>1124</v>
      </c>
      <c r="B16401" s="618">
        <v>2013</v>
      </c>
      <c r="C16401" s="619" t="s">
        <v>424</v>
      </c>
    </row>
    <row r="16402" spans="1:3" x14ac:dyDescent="0.15">
      <c r="A16402" s="618" t="s">
        <v>1124</v>
      </c>
      <c r="B16402" s="618">
        <v>2013</v>
      </c>
      <c r="C16402" s="619" t="s">
        <v>424</v>
      </c>
    </row>
    <row r="16403" spans="1:3" x14ac:dyDescent="0.15">
      <c r="A16403" s="619" t="s">
        <v>1124</v>
      </c>
      <c r="B16403" s="618">
        <v>2013</v>
      </c>
      <c r="C16403" s="619" t="s">
        <v>424</v>
      </c>
    </row>
    <row r="16404" spans="1:3" x14ac:dyDescent="0.15">
      <c r="A16404" s="618" t="s">
        <v>1124</v>
      </c>
      <c r="B16404" s="618">
        <v>2013</v>
      </c>
      <c r="C16404" s="619" t="s">
        <v>437</v>
      </c>
    </row>
    <row r="16405" spans="1:3" x14ac:dyDescent="0.15">
      <c r="A16405" s="618" t="s">
        <v>1124</v>
      </c>
      <c r="B16405" s="618">
        <v>2013</v>
      </c>
      <c r="C16405" s="619" t="s">
        <v>437</v>
      </c>
    </row>
    <row r="16406" spans="1:3" x14ac:dyDescent="0.15">
      <c r="A16406" s="619" t="s">
        <v>1124</v>
      </c>
      <c r="B16406" s="618">
        <v>2013</v>
      </c>
      <c r="C16406" s="619" t="s">
        <v>424</v>
      </c>
    </row>
    <row r="16407" spans="1:3" x14ac:dyDescent="0.15">
      <c r="A16407" s="618" t="s">
        <v>1124</v>
      </c>
      <c r="B16407" s="618">
        <v>2013</v>
      </c>
      <c r="C16407" s="619" t="s">
        <v>424</v>
      </c>
    </row>
    <row r="16408" spans="1:3" x14ac:dyDescent="0.15">
      <c r="A16408" s="618" t="s">
        <v>1124</v>
      </c>
      <c r="B16408" s="618">
        <v>2013</v>
      </c>
      <c r="C16408" s="619" t="s">
        <v>424</v>
      </c>
    </row>
    <row r="16409" spans="1:3" x14ac:dyDescent="0.15">
      <c r="A16409" s="619" t="s">
        <v>1124</v>
      </c>
      <c r="B16409" s="618">
        <v>2013</v>
      </c>
      <c r="C16409" s="619" t="s">
        <v>424</v>
      </c>
    </row>
    <row r="16410" spans="1:3" x14ac:dyDescent="0.15">
      <c r="A16410" s="618" t="s">
        <v>1124</v>
      </c>
      <c r="B16410" s="618">
        <v>2013</v>
      </c>
      <c r="C16410" s="619" t="s">
        <v>424</v>
      </c>
    </row>
    <row r="16411" spans="1:3" x14ac:dyDescent="0.15">
      <c r="A16411" s="618" t="s">
        <v>1124</v>
      </c>
      <c r="B16411" s="618">
        <v>2013</v>
      </c>
      <c r="C16411" s="619" t="s">
        <v>424</v>
      </c>
    </row>
    <row r="16412" spans="1:3" x14ac:dyDescent="0.15">
      <c r="A16412" s="618" t="s">
        <v>1124</v>
      </c>
      <c r="B16412" s="618">
        <v>2013</v>
      </c>
      <c r="C16412" s="619" t="s">
        <v>424</v>
      </c>
    </row>
    <row r="16413" spans="1:3" x14ac:dyDescent="0.15">
      <c r="A16413" s="618" t="s">
        <v>1124</v>
      </c>
      <c r="B16413" s="618">
        <v>2013</v>
      </c>
      <c r="C16413" s="619" t="s">
        <v>424</v>
      </c>
    </row>
    <row r="16414" spans="1:3" x14ac:dyDescent="0.15">
      <c r="A16414" s="618" t="s">
        <v>1124</v>
      </c>
      <c r="B16414" s="618">
        <v>2013</v>
      </c>
      <c r="C16414" s="619" t="s">
        <v>424</v>
      </c>
    </row>
    <row r="16415" spans="1:3" x14ac:dyDescent="0.15">
      <c r="A16415" s="618" t="s">
        <v>1124</v>
      </c>
      <c r="B16415" s="618">
        <v>2013</v>
      </c>
      <c r="C16415" s="619" t="s">
        <v>424</v>
      </c>
    </row>
    <row r="16416" spans="1:3" x14ac:dyDescent="0.15">
      <c r="A16416" s="618" t="s">
        <v>1124</v>
      </c>
      <c r="B16416" s="618">
        <v>2013</v>
      </c>
      <c r="C16416" s="619" t="s">
        <v>424</v>
      </c>
    </row>
    <row r="16417" spans="1:3" x14ac:dyDescent="0.15">
      <c r="A16417" s="618" t="s">
        <v>1124</v>
      </c>
      <c r="B16417" s="618">
        <v>2013</v>
      </c>
      <c r="C16417" s="619" t="s">
        <v>424</v>
      </c>
    </row>
    <row r="16418" spans="1:3" x14ac:dyDescent="0.15">
      <c r="A16418" s="619" t="s">
        <v>1124</v>
      </c>
      <c r="B16418" s="618">
        <v>2013</v>
      </c>
      <c r="C16418" s="619" t="s">
        <v>1080</v>
      </c>
    </row>
    <row r="16419" spans="1:3" x14ac:dyDescent="0.15">
      <c r="A16419" s="618" t="s">
        <v>1124</v>
      </c>
      <c r="B16419" s="618">
        <v>2013</v>
      </c>
      <c r="C16419" s="619" t="s">
        <v>424</v>
      </c>
    </row>
    <row r="16420" spans="1:3" x14ac:dyDescent="0.15">
      <c r="A16420" s="618" t="s">
        <v>1124</v>
      </c>
      <c r="B16420" s="618">
        <v>2013</v>
      </c>
      <c r="C16420" s="619" t="s">
        <v>424</v>
      </c>
    </row>
    <row r="16421" spans="1:3" x14ac:dyDescent="0.15">
      <c r="A16421" s="618" t="s">
        <v>1124</v>
      </c>
      <c r="B16421" s="618">
        <v>2013</v>
      </c>
      <c r="C16421" s="619" t="s">
        <v>1103</v>
      </c>
    </row>
    <row r="16422" spans="1:3" x14ac:dyDescent="0.15">
      <c r="A16422" s="619" t="s">
        <v>1124</v>
      </c>
      <c r="B16422" s="618">
        <v>2013</v>
      </c>
      <c r="C16422" s="619" t="s">
        <v>424</v>
      </c>
    </row>
    <row r="16423" spans="1:3" x14ac:dyDescent="0.15">
      <c r="A16423" s="618" t="s">
        <v>1124</v>
      </c>
      <c r="B16423" s="618">
        <v>2013</v>
      </c>
      <c r="C16423" s="619" t="s">
        <v>424</v>
      </c>
    </row>
    <row r="16424" spans="1:3" x14ac:dyDescent="0.15">
      <c r="A16424" s="618" t="s">
        <v>1124</v>
      </c>
      <c r="B16424" s="618">
        <v>2013</v>
      </c>
      <c r="C16424" s="619" t="s">
        <v>1103</v>
      </c>
    </row>
    <row r="16425" spans="1:3" x14ac:dyDescent="0.15">
      <c r="A16425" s="618" t="s">
        <v>1124</v>
      </c>
      <c r="B16425" s="618">
        <v>2013</v>
      </c>
      <c r="C16425" s="619" t="s">
        <v>1080</v>
      </c>
    </row>
    <row r="16426" spans="1:3" x14ac:dyDescent="0.15">
      <c r="A16426" s="618" t="s">
        <v>1124</v>
      </c>
      <c r="B16426" s="618">
        <v>2013</v>
      </c>
      <c r="C16426" s="619" t="s">
        <v>1103</v>
      </c>
    </row>
    <row r="16427" spans="1:3" x14ac:dyDescent="0.15">
      <c r="A16427" s="618" t="s">
        <v>1124</v>
      </c>
      <c r="B16427" s="618">
        <v>2013</v>
      </c>
      <c r="C16427" s="619" t="s">
        <v>1080</v>
      </c>
    </row>
    <row r="16428" spans="1:3" x14ac:dyDescent="0.15">
      <c r="A16428" s="618" t="s">
        <v>1124</v>
      </c>
      <c r="B16428" s="618">
        <v>2013</v>
      </c>
      <c r="C16428" s="619" t="s">
        <v>424</v>
      </c>
    </row>
    <row r="16429" spans="1:3" x14ac:dyDescent="0.15">
      <c r="A16429" s="618" t="s">
        <v>1124</v>
      </c>
      <c r="B16429" s="618">
        <v>2013</v>
      </c>
      <c r="C16429" s="619" t="s">
        <v>1103</v>
      </c>
    </row>
    <row r="16430" spans="1:3" x14ac:dyDescent="0.15">
      <c r="A16430" s="618" t="s">
        <v>1124</v>
      </c>
      <c r="B16430" s="618">
        <v>2013</v>
      </c>
      <c r="C16430" s="619" t="s">
        <v>1080</v>
      </c>
    </row>
    <row r="16431" spans="1:3" x14ac:dyDescent="0.15">
      <c r="A16431" s="618" t="s">
        <v>1124</v>
      </c>
      <c r="B16431" s="618">
        <v>2013</v>
      </c>
      <c r="C16431" s="619" t="s">
        <v>1107</v>
      </c>
    </row>
    <row r="16432" spans="1:3" x14ac:dyDescent="0.15">
      <c r="A16432" s="618" t="s">
        <v>1124</v>
      </c>
      <c r="B16432" s="618">
        <v>2013</v>
      </c>
      <c r="C16432" s="619" t="s">
        <v>424</v>
      </c>
    </row>
    <row r="16433" spans="1:3" x14ac:dyDescent="0.15">
      <c r="A16433" s="618" t="s">
        <v>1124</v>
      </c>
      <c r="B16433" s="618">
        <v>2013</v>
      </c>
      <c r="C16433" s="619" t="s">
        <v>424</v>
      </c>
    </row>
    <row r="16434" spans="1:3" x14ac:dyDescent="0.15">
      <c r="A16434" s="618" t="s">
        <v>1124</v>
      </c>
      <c r="B16434" s="618">
        <v>2013</v>
      </c>
      <c r="C16434" s="619" t="s">
        <v>424</v>
      </c>
    </row>
    <row r="16435" spans="1:3" x14ac:dyDescent="0.15">
      <c r="A16435" s="618" t="s">
        <v>1124</v>
      </c>
      <c r="B16435" s="618">
        <v>2013</v>
      </c>
      <c r="C16435" s="619" t="s">
        <v>424</v>
      </c>
    </row>
    <row r="16436" spans="1:3" x14ac:dyDescent="0.15">
      <c r="A16436" s="618" t="s">
        <v>1124</v>
      </c>
      <c r="B16436" s="618">
        <v>2013</v>
      </c>
      <c r="C16436" s="619" t="s">
        <v>424</v>
      </c>
    </row>
    <row r="16437" spans="1:3" x14ac:dyDescent="0.15">
      <c r="A16437" s="618" t="s">
        <v>1124</v>
      </c>
      <c r="B16437" s="618">
        <v>2013</v>
      </c>
      <c r="C16437" s="619" t="s">
        <v>424</v>
      </c>
    </row>
    <row r="16438" spans="1:3" x14ac:dyDescent="0.15">
      <c r="A16438" s="618" t="s">
        <v>1124</v>
      </c>
      <c r="B16438" s="618">
        <v>2013</v>
      </c>
      <c r="C16438" s="619" t="s">
        <v>424</v>
      </c>
    </row>
    <row r="16439" spans="1:3" x14ac:dyDescent="0.15">
      <c r="A16439" s="618" t="s">
        <v>1124</v>
      </c>
      <c r="B16439" s="618">
        <v>2013</v>
      </c>
      <c r="C16439" s="619" t="s">
        <v>424</v>
      </c>
    </row>
    <row r="16440" spans="1:3" x14ac:dyDescent="0.15">
      <c r="A16440" s="618" t="s">
        <v>1124</v>
      </c>
      <c r="B16440" s="618">
        <v>2013</v>
      </c>
      <c r="C16440" s="619" t="s">
        <v>424</v>
      </c>
    </row>
    <row r="16441" spans="1:3" x14ac:dyDescent="0.15">
      <c r="A16441" s="618" t="s">
        <v>1124</v>
      </c>
      <c r="B16441" s="618">
        <v>2013</v>
      </c>
      <c r="C16441" s="619" t="s">
        <v>424</v>
      </c>
    </row>
    <row r="16442" spans="1:3" x14ac:dyDescent="0.15">
      <c r="A16442" s="618" t="s">
        <v>1124</v>
      </c>
      <c r="B16442" s="618">
        <v>2013</v>
      </c>
      <c r="C16442" s="619" t="s">
        <v>437</v>
      </c>
    </row>
    <row r="16443" spans="1:3" x14ac:dyDescent="0.15">
      <c r="A16443" s="618" t="s">
        <v>1124</v>
      </c>
      <c r="B16443" s="618">
        <v>2013</v>
      </c>
      <c r="C16443" s="619" t="s">
        <v>424</v>
      </c>
    </row>
    <row r="16444" spans="1:3" x14ac:dyDescent="0.15">
      <c r="A16444" s="618" t="s">
        <v>1124</v>
      </c>
      <c r="B16444" s="618">
        <v>2013</v>
      </c>
      <c r="C16444" s="619" t="s">
        <v>1080</v>
      </c>
    </row>
    <row r="16445" spans="1:3" x14ac:dyDescent="0.15">
      <c r="A16445" s="618" t="s">
        <v>1124</v>
      </c>
      <c r="B16445" s="618">
        <v>2013</v>
      </c>
      <c r="C16445" s="619" t="s">
        <v>1080</v>
      </c>
    </row>
    <row r="16446" spans="1:3" x14ac:dyDescent="0.15">
      <c r="A16446" s="618" t="s">
        <v>1124</v>
      </c>
      <c r="B16446" s="618">
        <v>2013</v>
      </c>
      <c r="C16446" s="619" t="s">
        <v>424</v>
      </c>
    </row>
    <row r="16447" spans="1:3" x14ac:dyDescent="0.15">
      <c r="A16447" s="618" t="s">
        <v>1124</v>
      </c>
      <c r="B16447" s="618">
        <v>2013</v>
      </c>
      <c r="C16447" s="619" t="s">
        <v>1104</v>
      </c>
    </row>
    <row r="16448" spans="1:3" x14ac:dyDescent="0.15">
      <c r="A16448" s="618" t="s">
        <v>1124</v>
      </c>
      <c r="B16448" s="618">
        <v>2013</v>
      </c>
      <c r="C16448" s="619" t="s">
        <v>1105</v>
      </c>
    </row>
    <row r="16449" spans="1:3" x14ac:dyDescent="0.15">
      <c r="A16449" s="618" t="s">
        <v>1124</v>
      </c>
      <c r="B16449" s="618">
        <v>2013</v>
      </c>
      <c r="C16449" s="619" t="s">
        <v>424</v>
      </c>
    </row>
    <row r="16450" spans="1:3" x14ac:dyDescent="0.15">
      <c r="A16450" s="618" t="s">
        <v>1124</v>
      </c>
      <c r="B16450" s="618">
        <v>2013</v>
      </c>
      <c r="C16450" s="619" t="s">
        <v>424</v>
      </c>
    </row>
    <row r="16451" spans="1:3" x14ac:dyDescent="0.15">
      <c r="A16451" s="618" t="s">
        <v>1124</v>
      </c>
      <c r="B16451" s="618">
        <v>2013</v>
      </c>
      <c r="C16451" s="619" t="s">
        <v>424</v>
      </c>
    </row>
    <row r="16452" spans="1:3" x14ac:dyDescent="0.15">
      <c r="A16452" s="618" t="s">
        <v>1124</v>
      </c>
      <c r="B16452" s="618">
        <v>2013</v>
      </c>
      <c r="C16452" s="619" t="s">
        <v>424</v>
      </c>
    </row>
    <row r="16453" spans="1:3" x14ac:dyDescent="0.15">
      <c r="A16453" s="618" t="s">
        <v>1124</v>
      </c>
      <c r="B16453" s="618">
        <v>2013</v>
      </c>
      <c r="C16453" s="619" t="s">
        <v>424</v>
      </c>
    </row>
    <row r="16454" spans="1:3" x14ac:dyDescent="0.15">
      <c r="A16454" s="618" t="s">
        <v>1124</v>
      </c>
      <c r="B16454" s="618">
        <v>2013</v>
      </c>
      <c r="C16454" s="619" t="s">
        <v>424</v>
      </c>
    </row>
    <row r="16455" spans="1:3" x14ac:dyDescent="0.15">
      <c r="A16455" s="618" t="s">
        <v>1124</v>
      </c>
      <c r="B16455" s="618">
        <v>2013</v>
      </c>
      <c r="C16455" s="619" t="s">
        <v>424</v>
      </c>
    </row>
    <row r="16456" spans="1:3" x14ac:dyDescent="0.15">
      <c r="A16456" s="618" t="s">
        <v>1124</v>
      </c>
      <c r="B16456" s="618">
        <v>2013</v>
      </c>
      <c r="C16456" s="619" t="s">
        <v>424</v>
      </c>
    </row>
    <row r="16457" spans="1:3" x14ac:dyDescent="0.15">
      <c r="A16457" s="618" t="s">
        <v>1124</v>
      </c>
      <c r="B16457" s="618">
        <v>2013</v>
      </c>
      <c r="C16457" s="619" t="s">
        <v>424</v>
      </c>
    </row>
    <row r="16458" spans="1:3" x14ac:dyDescent="0.15">
      <c r="A16458" s="618" t="s">
        <v>1124</v>
      </c>
      <c r="B16458" s="618">
        <v>2013</v>
      </c>
      <c r="C16458" s="619" t="s">
        <v>424</v>
      </c>
    </row>
    <row r="16459" spans="1:3" x14ac:dyDescent="0.15">
      <c r="A16459" s="618" t="s">
        <v>1124</v>
      </c>
      <c r="B16459" s="618">
        <v>2013</v>
      </c>
      <c r="C16459" s="619" t="s">
        <v>424</v>
      </c>
    </row>
    <row r="16460" spans="1:3" x14ac:dyDescent="0.15">
      <c r="A16460" s="618" t="s">
        <v>1124</v>
      </c>
      <c r="B16460" s="618">
        <v>2013</v>
      </c>
      <c r="C16460" s="619" t="s">
        <v>1104</v>
      </c>
    </row>
    <row r="16461" spans="1:3" x14ac:dyDescent="0.15">
      <c r="A16461" s="618" t="s">
        <v>1124</v>
      </c>
      <c r="B16461" s="618">
        <v>2013</v>
      </c>
      <c r="C16461" s="619" t="s">
        <v>424</v>
      </c>
    </row>
    <row r="16462" spans="1:3" x14ac:dyDescent="0.15">
      <c r="A16462" s="618" t="s">
        <v>1124</v>
      </c>
      <c r="B16462" s="618">
        <v>2013</v>
      </c>
      <c r="C16462" s="619" t="s">
        <v>437</v>
      </c>
    </row>
    <row r="16463" spans="1:3" x14ac:dyDescent="0.15">
      <c r="A16463" s="618" t="s">
        <v>1124</v>
      </c>
      <c r="B16463" s="618">
        <v>2013</v>
      </c>
      <c r="C16463" s="619" t="s">
        <v>437</v>
      </c>
    </row>
    <row r="16464" spans="1:3" x14ac:dyDescent="0.15">
      <c r="A16464" s="618" t="s">
        <v>1124</v>
      </c>
      <c r="B16464" s="618">
        <v>2013</v>
      </c>
      <c r="C16464" s="619" t="s">
        <v>1103</v>
      </c>
    </row>
    <row r="16465" spans="1:3" x14ac:dyDescent="0.15">
      <c r="A16465" s="618" t="s">
        <v>1124</v>
      </c>
      <c r="B16465" s="618">
        <v>2013</v>
      </c>
      <c r="C16465" s="619" t="s">
        <v>424</v>
      </c>
    </row>
    <row r="16466" spans="1:3" x14ac:dyDescent="0.15">
      <c r="A16466" s="618" t="s">
        <v>1124</v>
      </c>
      <c r="B16466" s="618">
        <v>2013</v>
      </c>
      <c r="C16466" s="619" t="s">
        <v>424</v>
      </c>
    </row>
    <row r="16467" spans="1:3" x14ac:dyDescent="0.15">
      <c r="A16467" s="618" t="s">
        <v>1124</v>
      </c>
      <c r="B16467" s="618">
        <v>2013</v>
      </c>
      <c r="C16467" s="619" t="s">
        <v>424</v>
      </c>
    </row>
    <row r="16468" spans="1:3" x14ac:dyDescent="0.15">
      <c r="A16468" s="618" t="s">
        <v>1124</v>
      </c>
      <c r="B16468" s="618">
        <v>2013</v>
      </c>
      <c r="C16468" s="619" t="s">
        <v>1104</v>
      </c>
    </row>
    <row r="16469" spans="1:3" x14ac:dyDescent="0.15">
      <c r="A16469" s="618" t="s">
        <v>1124</v>
      </c>
      <c r="B16469" s="618">
        <v>2013</v>
      </c>
      <c r="C16469" s="619" t="s">
        <v>424</v>
      </c>
    </row>
    <row r="16470" spans="1:3" x14ac:dyDescent="0.15">
      <c r="A16470" s="618" t="s">
        <v>1124</v>
      </c>
      <c r="B16470" s="618">
        <v>2013</v>
      </c>
      <c r="C16470" s="619" t="s">
        <v>424</v>
      </c>
    </row>
    <row r="16471" spans="1:3" x14ac:dyDescent="0.15">
      <c r="A16471" s="618" t="s">
        <v>1124</v>
      </c>
      <c r="B16471" s="618">
        <v>2013</v>
      </c>
      <c r="C16471" s="619" t="s">
        <v>424</v>
      </c>
    </row>
    <row r="16472" spans="1:3" x14ac:dyDescent="0.15">
      <c r="A16472" s="618" t="s">
        <v>1124</v>
      </c>
      <c r="B16472" s="618">
        <v>2013</v>
      </c>
      <c r="C16472" s="619" t="s">
        <v>424</v>
      </c>
    </row>
    <row r="16473" spans="1:3" x14ac:dyDescent="0.15">
      <c r="A16473" s="618" t="s">
        <v>1124</v>
      </c>
      <c r="B16473" s="618">
        <v>2013</v>
      </c>
      <c r="C16473" s="619" t="s">
        <v>424</v>
      </c>
    </row>
    <row r="16474" spans="1:3" x14ac:dyDescent="0.15">
      <c r="A16474" s="618" t="s">
        <v>1124</v>
      </c>
      <c r="B16474" s="618">
        <v>2013</v>
      </c>
      <c r="C16474" s="619" t="s">
        <v>424</v>
      </c>
    </row>
    <row r="16475" spans="1:3" x14ac:dyDescent="0.15">
      <c r="A16475" s="618" t="s">
        <v>1124</v>
      </c>
      <c r="B16475" s="618">
        <v>2013</v>
      </c>
      <c r="C16475" s="619" t="s">
        <v>424</v>
      </c>
    </row>
    <row r="16476" spans="1:3" x14ac:dyDescent="0.15">
      <c r="A16476" s="619" t="s">
        <v>1124</v>
      </c>
      <c r="B16476" s="618">
        <v>2013</v>
      </c>
      <c r="C16476" s="619" t="s">
        <v>1104</v>
      </c>
    </row>
    <row r="16477" spans="1:3" x14ac:dyDescent="0.15">
      <c r="A16477" s="618" t="s">
        <v>1124</v>
      </c>
      <c r="B16477" s="618">
        <v>2013</v>
      </c>
      <c r="C16477" s="619" t="s">
        <v>424</v>
      </c>
    </row>
    <row r="16478" spans="1:3" x14ac:dyDescent="0.15">
      <c r="A16478" s="618" t="s">
        <v>1124</v>
      </c>
      <c r="B16478" s="618">
        <v>2013</v>
      </c>
      <c r="C16478" s="619" t="s">
        <v>424</v>
      </c>
    </row>
    <row r="16479" spans="1:3" x14ac:dyDescent="0.15">
      <c r="A16479" s="618" t="s">
        <v>1124</v>
      </c>
      <c r="B16479" s="618">
        <v>2013</v>
      </c>
      <c r="C16479" s="619" t="s">
        <v>424</v>
      </c>
    </row>
    <row r="16480" spans="1:3" x14ac:dyDescent="0.15">
      <c r="A16480" s="618" t="s">
        <v>1124</v>
      </c>
      <c r="B16480" s="618">
        <v>2013</v>
      </c>
      <c r="C16480" s="619" t="s">
        <v>424</v>
      </c>
    </row>
    <row r="16481" spans="1:3" x14ac:dyDescent="0.15">
      <c r="A16481" s="618" t="s">
        <v>1124</v>
      </c>
      <c r="B16481" s="618">
        <v>2013</v>
      </c>
      <c r="C16481" s="619" t="s">
        <v>424</v>
      </c>
    </row>
    <row r="16482" spans="1:3" x14ac:dyDescent="0.15">
      <c r="A16482" s="618" t="s">
        <v>1124</v>
      </c>
      <c r="B16482" s="618">
        <v>2013</v>
      </c>
      <c r="C16482" s="619" t="s">
        <v>424</v>
      </c>
    </row>
    <row r="16483" spans="1:3" x14ac:dyDescent="0.15">
      <c r="A16483" s="618" t="s">
        <v>1124</v>
      </c>
      <c r="B16483" s="618">
        <v>2013</v>
      </c>
      <c r="C16483" s="619" t="s">
        <v>424</v>
      </c>
    </row>
    <row r="16484" spans="1:3" x14ac:dyDescent="0.15">
      <c r="A16484" s="618" t="s">
        <v>1124</v>
      </c>
      <c r="B16484" s="618">
        <v>2013</v>
      </c>
      <c r="C16484" s="619" t="s">
        <v>424</v>
      </c>
    </row>
    <row r="16485" spans="1:3" x14ac:dyDescent="0.15">
      <c r="A16485" s="618" t="s">
        <v>1124</v>
      </c>
      <c r="B16485" s="618">
        <v>2013</v>
      </c>
      <c r="C16485" s="619" t="s">
        <v>424</v>
      </c>
    </row>
    <row r="16486" spans="1:3" x14ac:dyDescent="0.15">
      <c r="A16486" s="618" t="s">
        <v>1124</v>
      </c>
      <c r="B16486" s="618">
        <v>2013</v>
      </c>
      <c r="C16486" s="619" t="s">
        <v>424</v>
      </c>
    </row>
    <row r="16487" spans="1:3" x14ac:dyDescent="0.15">
      <c r="A16487" s="618" t="s">
        <v>1124</v>
      </c>
      <c r="B16487" s="618">
        <v>2013</v>
      </c>
      <c r="C16487" s="619" t="s">
        <v>437</v>
      </c>
    </row>
    <row r="16488" spans="1:3" x14ac:dyDescent="0.15">
      <c r="A16488" s="618" t="s">
        <v>1124</v>
      </c>
      <c r="B16488" s="618">
        <v>2013</v>
      </c>
      <c r="C16488" s="619" t="s">
        <v>424</v>
      </c>
    </row>
    <row r="16489" spans="1:3" x14ac:dyDescent="0.15">
      <c r="A16489" s="618" t="s">
        <v>1124</v>
      </c>
      <c r="B16489" s="618">
        <v>2013</v>
      </c>
      <c r="C16489" s="619" t="s">
        <v>424</v>
      </c>
    </row>
    <row r="16490" spans="1:3" x14ac:dyDescent="0.15">
      <c r="A16490" s="618" t="s">
        <v>1124</v>
      </c>
      <c r="B16490" s="618">
        <v>2013</v>
      </c>
      <c r="C16490" s="619" t="s">
        <v>437</v>
      </c>
    </row>
    <row r="16491" spans="1:3" x14ac:dyDescent="0.15">
      <c r="A16491" s="618" t="s">
        <v>1124</v>
      </c>
      <c r="B16491" s="618">
        <v>2013</v>
      </c>
      <c r="C16491" s="619" t="s">
        <v>437</v>
      </c>
    </row>
    <row r="16492" spans="1:3" x14ac:dyDescent="0.15">
      <c r="A16492" s="618" t="s">
        <v>1124</v>
      </c>
      <c r="B16492" s="618">
        <v>2013</v>
      </c>
      <c r="C16492" s="619" t="s">
        <v>424</v>
      </c>
    </row>
    <row r="16493" spans="1:3" x14ac:dyDescent="0.15">
      <c r="A16493" s="618" t="s">
        <v>1124</v>
      </c>
      <c r="B16493" s="618">
        <v>2013</v>
      </c>
      <c r="C16493" s="619" t="s">
        <v>424</v>
      </c>
    </row>
    <row r="16494" spans="1:3" x14ac:dyDescent="0.15">
      <c r="A16494" s="618" t="s">
        <v>1124</v>
      </c>
      <c r="B16494" s="618">
        <v>2013</v>
      </c>
      <c r="C16494" s="619" t="s">
        <v>424</v>
      </c>
    </row>
    <row r="16495" spans="1:3" x14ac:dyDescent="0.15">
      <c r="A16495" s="618" t="s">
        <v>1124</v>
      </c>
      <c r="B16495" s="618">
        <v>2013</v>
      </c>
      <c r="C16495" s="619" t="s">
        <v>437</v>
      </c>
    </row>
    <row r="16496" spans="1:3" x14ac:dyDescent="0.15">
      <c r="A16496" s="618" t="s">
        <v>1124</v>
      </c>
      <c r="B16496" s="618">
        <v>2013</v>
      </c>
      <c r="C16496" s="619" t="s">
        <v>1103</v>
      </c>
    </row>
    <row r="16497" spans="1:3" x14ac:dyDescent="0.15">
      <c r="A16497" s="618" t="s">
        <v>1124</v>
      </c>
      <c r="B16497" s="618">
        <v>2013</v>
      </c>
      <c r="C16497" s="619" t="s">
        <v>1104</v>
      </c>
    </row>
    <row r="16498" spans="1:3" x14ac:dyDescent="0.15">
      <c r="A16498" s="618" t="s">
        <v>1124</v>
      </c>
      <c r="B16498" s="618">
        <v>2013</v>
      </c>
      <c r="C16498" s="619" t="s">
        <v>1080</v>
      </c>
    </row>
    <row r="16499" spans="1:3" x14ac:dyDescent="0.15">
      <c r="A16499" s="618" t="s">
        <v>1124</v>
      </c>
      <c r="B16499" s="618">
        <v>2013</v>
      </c>
      <c r="C16499" s="619" t="s">
        <v>1103</v>
      </c>
    </row>
    <row r="16500" spans="1:3" x14ac:dyDescent="0.15">
      <c r="A16500" s="618" t="s">
        <v>1124</v>
      </c>
      <c r="B16500" s="618">
        <v>2013</v>
      </c>
      <c r="C16500" s="619" t="s">
        <v>424</v>
      </c>
    </row>
    <row r="16501" spans="1:3" x14ac:dyDescent="0.15">
      <c r="A16501" s="618" t="s">
        <v>1124</v>
      </c>
      <c r="B16501" s="618">
        <v>2013</v>
      </c>
      <c r="C16501" s="619" t="s">
        <v>424</v>
      </c>
    </row>
    <row r="16502" spans="1:3" x14ac:dyDescent="0.15">
      <c r="A16502" s="619" t="s">
        <v>1124</v>
      </c>
      <c r="B16502" s="618">
        <v>2013</v>
      </c>
      <c r="C16502" s="619" t="s">
        <v>437</v>
      </c>
    </row>
    <row r="16503" spans="1:3" x14ac:dyDescent="0.15">
      <c r="A16503" s="618" t="s">
        <v>1124</v>
      </c>
      <c r="B16503" s="618">
        <v>2013</v>
      </c>
      <c r="C16503" s="619" t="s">
        <v>437</v>
      </c>
    </row>
    <row r="16504" spans="1:3" x14ac:dyDescent="0.15">
      <c r="A16504" s="619" t="s">
        <v>1124</v>
      </c>
      <c r="B16504" s="618">
        <v>2013</v>
      </c>
      <c r="C16504" s="619" t="s">
        <v>437</v>
      </c>
    </row>
    <row r="16505" spans="1:3" x14ac:dyDescent="0.15">
      <c r="A16505" s="618" t="s">
        <v>1124</v>
      </c>
      <c r="B16505" s="618">
        <v>2013</v>
      </c>
      <c r="C16505" s="619" t="s">
        <v>437</v>
      </c>
    </row>
    <row r="16506" spans="1:3" x14ac:dyDescent="0.15">
      <c r="A16506" s="618" t="s">
        <v>1124</v>
      </c>
      <c r="B16506" s="618">
        <v>2013</v>
      </c>
      <c r="C16506" s="619" t="s">
        <v>437</v>
      </c>
    </row>
    <row r="16507" spans="1:3" x14ac:dyDescent="0.15">
      <c r="A16507" s="619" t="s">
        <v>1124</v>
      </c>
      <c r="B16507" s="618">
        <v>2013</v>
      </c>
      <c r="C16507" s="619" t="s">
        <v>437</v>
      </c>
    </row>
    <row r="16508" spans="1:3" x14ac:dyDescent="0.15">
      <c r="A16508" s="618" t="s">
        <v>1124</v>
      </c>
      <c r="B16508" s="618">
        <v>2013</v>
      </c>
      <c r="C16508" s="619" t="s">
        <v>424</v>
      </c>
    </row>
    <row r="16509" spans="1:3" x14ac:dyDescent="0.15">
      <c r="A16509" s="618" t="s">
        <v>1124</v>
      </c>
      <c r="B16509" s="618">
        <v>2013</v>
      </c>
      <c r="C16509" s="619" t="s">
        <v>1103</v>
      </c>
    </row>
    <row r="16510" spans="1:3" x14ac:dyDescent="0.15">
      <c r="A16510" s="618" t="s">
        <v>1124</v>
      </c>
      <c r="B16510" s="618">
        <v>2013</v>
      </c>
      <c r="C16510" s="619" t="s">
        <v>1107</v>
      </c>
    </row>
    <row r="16511" spans="1:3" x14ac:dyDescent="0.15">
      <c r="A16511" s="618" t="s">
        <v>1124</v>
      </c>
      <c r="B16511" s="618">
        <v>2013</v>
      </c>
      <c r="C16511" s="619" t="s">
        <v>424</v>
      </c>
    </row>
    <row r="16512" spans="1:3" x14ac:dyDescent="0.15">
      <c r="A16512" s="618" t="s">
        <v>1124</v>
      </c>
      <c r="B16512" s="618">
        <v>2013</v>
      </c>
      <c r="C16512" s="619" t="s">
        <v>424</v>
      </c>
    </row>
    <row r="16513" spans="1:3" x14ac:dyDescent="0.15">
      <c r="A16513" s="618" t="s">
        <v>1124</v>
      </c>
      <c r="B16513" s="618">
        <v>2013</v>
      </c>
      <c r="C16513" s="619" t="s">
        <v>1080</v>
      </c>
    </row>
    <row r="16514" spans="1:3" x14ac:dyDescent="0.15">
      <c r="A16514" s="618" t="s">
        <v>1124</v>
      </c>
      <c r="B16514" s="618">
        <v>2013</v>
      </c>
      <c r="C16514" s="619" t="s">
        <v>424</v>
      </c>
    </row>
    <row r="16515" spans="1:3" x14ac:dyDescent="0.15">
      <c r="A16515" s="618" t="s">
        <v>1124</v>
      </c>
      <c r="B16515" s="618">
        <v>2013</v>
      </c>
      <c r="C16515" s="619" t="s">
        <v>424</v>
      </c>
    </row>
    <row r="16516" spans="1:3" x14ac:dyDescent="0.15">
      <c r="A16516" s="618" t="s">
        <v>1124</v>
      </c>
      <c r="B16516" s="618">
        <v>2013</v>
      </c>
      <c r="C16516" s="619" t="s">
        <v>1080</v>
      </c>
    </row>
    <row r="16517" spans="1:3" x14ac:dyDescent="0.15">
      <c r="A16517" s="618" t="s">
        <v>1124</v>
      </c>
      <c r="B16517" s="618">
        <v>2013</v>
      </c>
      <c r="C16517" s="619" t="s">
        <v>1103</v>
      </c>
    </row>
    <row r="16518" spans="1:3" x14ac:dyDescent="0.15">
      <c r="A16518" s="618" t="s">
        <v>1124</v>
      </c>
      <c r="B16518" s="618">
        <v>2013</v>
      </c>
      <c r="C16518" s="619" t="s">
        <v>1103</v>
      </c>
    </row>
    <row r="16519" spans="1:3" x14ac:dyDescent="0.15">
      <c r="A16519" s="618" t="s">
        <v>1124</v>
      </c>
      <c r="B16519" s="618">
        <v>2013</v>
      </c>
      <c r="C16519" s="619" t="s">
        <v>1103</v>
      </c>
    </row>
    <row r="16520" spans="1:3" x14ac:dyDescent="0.15">
      <c r="A16520" s="618" t="s">
        <v>1124</v>
      </c>
      <c r="B16520" s="618">
        <v>2013</v>
      </c>
      <c r="C16520" s="619" t="s">
        <v>437</v>
      </c>
    </row>
    <row r="16521" spans="1:3" x14ac:dyDescent="0.15">
      <c r="A16521" s="618" t="s">
        <v>1124</v>
      </c>
      <c r="B16521" s="618">
        <v>2013</v>
      </c>
      <c r="C16521" s="619" t="s">
        <v>1107</v>
      </c>
    </row>
    <row r="16522" spans="1:3" x14ac:dyDescent="0.15">
      <c r="A16522" s="618" t="s">
        <v>1124</v>
      </c>
      <c r="B16522" s="618">
        <v>2013</v>
      </c>
      <c r="C16522" s="619" t="s">
        <v>424</v>
      </c>
    </row>
    <row r="16523" spans="1:3" x14ac:dyDescent="0.15">
      <c r="A16523" s="618" t="s">
        <v>1124</v>
      </c>
      <c r="B16523" s="618">
        <v>2013</v>
      </c>
      <c r="C16523" s="619" t="s">
        <v>424</v>
      </c>
    </row>
    <row r="16524" spans="1:3" x14ac:dyDescent="0.15">
      <c r="A16524" s="618" t="s">
        <v>1124</v>
      </c>
      <c r="B16524" s="618">
        <v>2013</v>
      </c>
      <c r="C16524" s="619" t="s">
        <v>424</v>
      </c>
    </row>
    <row r="16525" spans="1:3" x14ac:dyDescent="0.15">
      <c r="A16525" s="618" t="s">
        <v>1124</v>
      </c>
      <c r="B16525" s="618">
        <v>2013</v>
      </c>
      <c r="C16525" s="619" t="s">
        <v>424</v>
      </c>
    </row>
    <row r="16526" spans="1:3" x14ac:dyDescent="0.15">
      <c r="A16526" s="618" t="s">
        <v>1124</v>
      </c>
      <c r="B16526" s="618">
        <v>2013</v>
      </c>
      <c r="C16526" s="619" t="s">
        <v>424</v>
      </c>
    </row>
    <row r="16527" spans="1:3" x14ac:dyDescent="0.15">
      <c r="A16527" s="618" t="s">
        <v>1124</v>
      </c>
      <c r="B16527" s="618">
        <v>2013</v>
      </c>
      <c r="C16527" s="619" t="s">
        <v>424</v>
      </c>
    </row>
    <row r="16528" spans="1:3" x14ac:dyDescent="0.15">
      <c r="A16528" s="618" t="s">
        <v>1124</v>
      </c>
      <c r="B16528" s="618">
        <v>2013</v>
      </c>
      <c r="C16528" s="619" t="s">
        <v>437</v>
      </c>
    </row>
    <row r="16529" spans="1:3" x14ac:dyDescent="0.15">
      <c r="A16529" s="618" t="s">
        <v>1124</v>
      </c>
      <c r="B16529" s="618">
        <v>2013</v>
      </c>
      <c r="C16529" s="619" t="s">
        <v>437</v>
      </c>
    </row>
    <row r="16530" spans="1:3" x14ac:dyDescent="0.15">
      <c r="A16530" s="618" t="s">
        <v>1124</v>
      </c>
      <c r="B16530" s="618">
        <v>2013</v>
      </c>
      <c r="C16530" s="619" t="s">
        <v>424</v>
      </c>
    </row>
    <row r="16531" spans="1:3" x14ac:dyDescent="0.15">
      <c r="A16531" s="618" t="s">
        <v>1124</v>
      </c>
      <c r="B16531" s="618">
        <v>2013</v>
      </c>
      <c r="C16531" s="619" t="s">
        <v>424</v>
      </c>
    </row>
    <row r="16532" spans="1:3" x14ac:dyDescent="0.15">
      <c r="A16532" s="618" t="s">
        <v>1124</v>
      </c>
      <c r="B16532" s="618">
        <v>2013</v>
      </c>
      <c r="C16532" s="619" t="s">
        <v>424</v>
      </c>
    </row>
    <row r="16533" spans="1:3" x14ac:dyDescent="0.15">
      <c r="A16533" s="618" t="s">
        <v>1124</v>
      </c>
      <c r="B16533" s="618">
        <v>2013</v>
      </c>
      <c r="C16533" s="619" t="s">
        <v>424</v>
      </c>
    </row>
    <row r="16534" spans="1:3" x14ac:dyDescent="0.15">
      <c r="A16534" s="618" t="s">
        <v>1124</v>
      </c>
      <c r="B16534" s="618">
        <v>2013</v>
      </c>
      <c r="C16534" s="619" t="s">
        <v>424</v>
      </c>
    </row>
    <row r="16535" spans="1:3" x14ac:dyDescent="0.15">
      <c r="A16535" s="618" t="s">
        <v>1124</v>
      </c>
      <c r="B16535" s="618">
        <v>2013</v>
      </c>
      <c r="C16535" s="619" t="s">
        <v>424</v>
      </c>
    </row>
    <row r="16536" spans="1:3" x14ac:dyDescent="0.15">
      <c r="A16536" s="618" t="s">
        <v>1124</v>
      </c>
      <c r="B16536" s="618">
        <v>2013</v>
      </c>
      <c r="C16536" s="619" t="s">
        <v>424</v>
      </c>
    </row>
    <row r="16537" spans="1:3" x14ac:dyDescent="0.15">
      <c r="A16537" s="619" t="s">
        <v>1124</v>
      </c>
      <c r="B16537" s="618">
        <v>2013</v>
      </c>
      <c r="C16537" s="619" t="s">
        <v>424</v>
      </c>
    </row>
    <row r="16538" spans="1:3" x14ac:dyDescent="0.15">
      <c r="A16538" s="619" t="s">
        <v>1124</v>
      </c>
      <c r="B16538" s="618">
        <v>2013</v>
      </c>
      <c r="C16538" s="619" t="s">
        <v>424</v>
      </c>
    </row>
    <row r="16539" spans="1:3" x14ac:dyDescent="0.15">
      <c r="A16539" s="619" t="s">
        <v>1124</v>
      </c>
      <c r="B16539" s="618">
        <v>2013</v>
      </c>
      <c r="C16539" s="619" t="s">
        <v>424</v>
      </c>
    </row>
    <row r="16540" spans="1:3" x14ac:dyDescent="0.15">
      <c r="A16540" s="619" t="s">
        <v>1124</v>
      </c>
      <c r="B16540" s="618">
        <v>2013</v>
      </c>
      <c r="C16540" s="619" t="s">
        <v>424</v>
      </c>
    </row>
    <row r="16541" spans="1:3" x14ac:dyDescent="0.15">
      <c r="A16541" s="619" t="s">
        <v>1124</v>
      </c>
      <c r="B16541" s="618">
        <v>2013</v>
      </c>
      <c r="C16541" s="619" t="s">
        <v>424</v>
      </c>
    </row>
    <row r="16542" spans="1:3" x14ac:dyDescent="0.15">
      <c r="A16542" s="619" t="s">
        <v>1124</v>
      </c>
      <c r="B16542" s="618">
        <v>2013</v>
      </c>
      <c r="C16542" s="619" t="s">
        <v>1080</v>
      </c>
    </row>
    <row r="16543" spans="1:3" x14ac:dyDescent="0.15">
      <c r="A16543" s="619" t="s">
        <v>1124</v>
      </c>
      <c r="B16543" s="618">
        <v>2013</v>
      </c>
      <c r="C16543" s="619" t="s">
        <v>424</v>
      </c>
    </row>
    <row r="16544" spans="1:3" x14ac:dyDescent="0.15">
      <c r="A16544" s="619" t="s">
        <v>1124</v>
      </c>
      <c r="B16544" s="618">
        <v>2013</v>
      </c>
      <c r="C16544" s="619" t="s">
        <v>424</v>
      </c>
    </row>
    <row r="16545" spans="1:3" x14ac:dyDescent="0.15">
      <c r="A16545" s="619" t="s">
        <v>1124</v>
      </c>
      <c r="B16545" s="618">
        <v>2013</v>
      </c>
      <c r="C16545" s="619" t="s">
        <v>1103</v>
      </c>
    </row>
    <row r="16546" spans="1:3" x14ac:dyDescent="0.15">
      <c r="A16546" s="619" t="s">
        <v>1124</v>
      </c>
      <c r="B16546" s="618">
        <v>2013</v>
      </c>
      <c r="C16546" s="619" t="s">
        <v>424</v>
      </c>
    </row>
    <row r="16547" spans="1:3" x14ac:dyDescent="0.15">
      <c r="A16547" s="619" t="s">
        <v>1124</v>
      </c>
      <c r="B16547" s="618">
        <v>2013</v>
      </c>
      <c r="C16547" s="619" t="s">
        <v>424</v>
      </c>
    </row>
    <row r="16548" spans="1:3" x14ac:dyDescent="0.15">
      <c r="A16548" s="619" t="s">
        <v>1124</v>
      </c>
      <c r="B16548" s="618">
        <v>2013</v>
      </c>
      <c r="C16548" s="619" t="s">
        <v>1103</v>
      </c>
    </row>
    <row r="16549" spans="1:3" x14ac:dyDescent="0.15">
      <c r="A16549" s="619" t="s">
        <v>1124</v>
      </c>
      <c r="B16549" s="618">
        <v>2013</v>
      </c>
      <c r="C16549" s="619" t="s">
        <v>1080</v>
      </c>
    </row>
    <row r="16550" spans="1:3" x14ac:dyDescent="0.15">
      <c r="A16550" s="619" t="s">
        <v>1124</v>
      </c>
      <c r="B16550" s="618">
        <v>2013</v>
      </c>
      <c r="C16550" s="619" t="s">
        <v>1103</v>
      </c>
    </row>
    <row r="16551" spans="1:3" x14ac:dyDescent="0.15">
      <c r="A16551" s="619" t="s">
        <v>1124</v>
      </c>
      <c r="B16551" s="618">
        <v>2013</v>
      </c>
      <c r="C16551" s="619" t="s">
        <v>1080</v>
      </c>
    </row>
    <row r="16552" spans="1:3" x14ac:dyDescent="0.15">
      <c r="A16552" s="618" t="s">
        <v>1124</v>
      </c>
      <c r="B16552" s="618">
        <v>2013</v>
      </c>
      <c r="C16552" s="619" t="s">
        <v>424</v>
      </c>
    </row>
    <row r="16553" spans="1:3" x14ac:dyDescent="0.15">
      <c r="A16553" s="619" t="s">
        <v>1124</v>
      </c>
      <c r="B16553" s="618">
        <v>2013</v>
      </c>
      <c r="C16553" s="619" t="s">
        <v>1103</v>
      </c>
    </row>
    <row r="16554" spans="1:3" x14ac:dyDescent="0.15">
      <c r="A16554" s="619" t="s">
        <v>1124</v>
      </c>
      <c r="B16554" s="618">
        <v>2013</v>
      </c>
      <c r="C16554" s="619" t="s">
        <v>1080</v>
      </c>
    </row>
    <row r="16555" spans="1:3" x14ac:dyDescent="0.15">
      <c r="A16555" s="619" t="s">
        <v>1124</v>
      </c>
      <c r="B16555" s="618">
        <v>2013</v>
      </c>
      <c r="C16555" s="619" t="s">
        <v>1107</v>
      </c>
    </row>
    <row r="16556" spans="1:3" x14ac:dyDescent="0.15">
      <c r="A16556" s="619" t="s">
        <v>1124</v>
      </c>
      <c r="B16556" s="618">
        <v>2013</v>
      </c>
      <c r="C16556" s="619" t="s">
        <v>424</v>
      </c>
    </row>
    <row r="16557" spans="1:3" x14ac:dyDescent="0.15">
      <c r="A16557" s="619" t="s">
        <v>1124</v>
      </c>
      <c r="B16557" s="618">
        <v>2013</v>
      </c>
      <c r="C16557" s="619" t="s">
        <v>424</v>
      </c>
    </row>
    <row r="16558" spans="1:3" x14ac:dyDescent="0.15">
      <c r="A16558" s="619" t="s">
        <v>1124</v>
      </c>
      <c r="B16558" s="618">
        <v>2013</v>
      </c>
      <c r="C16558" s="619" t="s">
        <v>424</v>
      </c>
    </row>
    <row r="16559" spans="1:3" x14ac:dyDescent="0.15">
      <c r="A16559" s="618" t="s">
        <v>1124</v>
      </c>
      <c r="B16559" s="618">
        <v>2013</v>
      </c>
      <c r="C16559" s="619" t="s">
        <v>424</v>
      </c>
    </row>
    <row r="16560" spans="1:3" x14ac:dyDescent="0.15">
      <c r="A16560" s="618" t="s">
        <v>1124</v>
      </c>
      <c r="B16560" s="618">
        <v>2013</v>
      </c>
      <c r="C16560" s="619" t="s">
        <v>424</v>
      </c>
    </row>
    <row r="16561" spans="1:3" x14ac:dyDescent="0.15">
      <c r="A16561" s="619" t="s">
        <v>1124</v>
      </c>
      <c r="B16561" s="618">
        <v>2013</v>
      </c>
      <c r="C16561" s="619" t="s">
        <v>424</v>
      </c>
    </row>
    <row r="16562" spans="1:3" x14ac:dyDescent="0.15">
      <c r="A16562" s="619" t="s">
        <v>1124</v>
      </c>
      <c r="B16562" s="618">
        <v>2013</v>
      </c>
      <c r="C16562" s="619" t="s">
        <v>424</v>
      </c>
    </row>
    <row r="16563" spans="1:3" x14ac:dyDescent="0.15">
      <c r="A16563" s="618" t="s">
        <v>1124</v>
      </c>
      <c r="B16563" s="618">
        <v>2013</v>
      </c>
      <c r="C16563" s="619" t="s">
        <v>424</v>
      </c>
    </row>
    <row r="16564" spans="1:3" x14ac:dyDescent="0.15">
      <c r="A16564" s="618" t="s">
        <v>1124</v>
      </c>
      <c r="B16564" s="618">
        <v>2013</v>
      </c>
      <c r="C16564" s="619" t="s">
        <v>424</v>
      </c>
    </row>
    <row r="16565" spans="1:3" x14ac:dyDescent="0.15">
      <c r="A16565" s="618" t="s">
        <v>1124</v>
      </c>
      <c r="B16565" s="618">
        <v>2013</v>
      </c>
      <c r="C16565" s="619" t="s">
        <v>424</v>
      </c>
    </row>
    <row r="16566" spans="1:3" x14ac:dyDescent="0.15">
      <c r="A16566" s="618" t="s">
        <v>1124</v>
      </c>
      <c r="B16566" s="618">
        <v>2013</v>
      </c>
      <c r="C16566" s="619" t="s">
        <v>437</v>
      </c>
    </row>
    <row r="16567" spans="1:3" x14ac:dyDescent="0.15">
      <c r="A16567" s="619" t="s">
        <v>1124</v>
      </c>
      <c r="B16567" s="618">
        <v>2013</v>
      </c>
      <c r="C16567" s="619" t="s">
        <v>424</v>
      </c>
    </row>
    <row r="16568" spans="1:3" x14ac:dyDescent="0.15">
      <c r="A16568" s="619" t="s">
        <v>1124</v>
      </c>
      <c r="B16568" s="618">
        <v>2013</v>
      </c>
      <c r="C16568" s="619" t="s">
        <v>1080</v>
      </c>
    </row>
    <row r="16569" spans="1:3" x14ac:dyDescent="0.15">
      <c r="A16569" s="619" t="s">
        <v>1124</v>
      </c>
      <c r="B16569" s="618">
        <v>2013</v>
      </c>
      <c r="C16569" s="619" t="s">
        <v>1080</v>
      </c>
    </row>
    <row r="16570" spans="1:3" x14ac:dyDescent="0.15">
      <c r="A16570" s="619" t="s">
        <v>1124</v>
      </c>
      <c r="B16570" s="618">
        <v>2013</v>
      </c>
      <c r="C16570" s="619" t="s">
        <v>424</v>
      </c>
    </row>
    <row r="16571" spans="1:3" x14ac:dyDescent="0.15">
      <c r="A16571" s="618" t="s">
        <v>1124</v>
      </c>
      <c r="B16571" s="618">
        <v>2013</v>
      </c>
      <c r="C16571" s="619" t="s">
        <v>1105</v>
      </c>
    </row>
    <row r="16572" spans="1:3" x14ac:dyDescent="0.15">
      <c r="A16572" s="619" t="s">
        <v>1124</v>
      </c>
      <c r="B16572" s="618">
        <v>2013</v>
      </c>
      <c r="C16572" s="619" t="s">
        <v>424</v>
      </c>
    </row>
    <row r="16573" spans="1:3" x14ac:dyDescent="0.15">
      <c r="A16573" s="619" t="s">
        <v>1124</v>
      </c>
      <c r="B16573" s="618">
        <v>2013</v>
      </c>
      <c r="C16573" s="619" t="s">
        <v>424</v>
      </c>
    </row>
    <row r="16574" spans="1:3" x14ac:dyDescent="0.15">
      <c r="A16574" s="619" t="s">
        <v>1124</v>
      </c>
      <c r="B16574" s="618">
        <v>2013</v>
      </c>
      <c r="C16574" s="619" t="s">
        <v>424</v>
      </c>
    </row>
    <row r="16575" spans="1:3" x14ac:dyDescent="0.15">
      <c r="A16575" s="619" t="s">
        <v>1124</v>
      </c>
      <c r="B16575" s="618">
        <v>2013</v>
      </c>
      <c r="C16575" s="619" t="s">
        <v>424</v>
      </c>
    </row>
    <row r="16576" spans="1:3" x14ac:dyDescent="0.15">
      <c r="A16576" s="619" t="s">
        <v>1124</v>
      </c>
      <c r="B16576" s="618">
        <v>2013</v>
      </c>
      <c r="C16576" s="619" t="s">
        <v>424</v>
      </c>
    </row>
    <row r="16577" spans="1:3" x14ac:dyDescent="0.15">
      <c r="A16577" s="619" t="s">
        <v>1124</v>
      </c>
      <c r="B16577" s="618">
        <v>2013</v>
      </c>
      <c r="C16577" s="619" t="s">
        <v>424</v>
      </c>
    </row>
    <row r="16578" spans="1:3" x14ac:dyDescent="0.15">
      <c r="A16578" s="619" t="s">
        <v>1124</v>
      </c>
      <c r="B16578" s="618">
        <v>2013</v>
      </c>
      <c r="C16578" s="619" t="s">
        <v>424</v>
      </c>
    </row>
    <row r="16579" spans="1:3" x14ac:dyDescent="0.15">
      <c r="A16579" s="619" t="s">
        <v>1124</v>
      </c>
      <c r="B16579" s="618">
        <v>2013</v>
      </c>
      <c r="C16579" s="619" t="s">
        <v>424</v>
      </c>
    </row>
    <row r="16580" spans="1:3" x14ac:dyDescent="0.15">
      <c r="A16580" s="619" t="s">
        <v>1124</v>
      </c>
      <c r="B16580" s="618">
        <v>2013</v>
      </c>
      <c r="C16580" s="619" t="s">
        <v>424</v>
      </c>
    </row>
    <row r="16581" spans="1:3" x14ac:dyDescent="0.15">
      <c r="A16581" s="619" t="s">
        <v>1124</v>
      </c>
      <c r="B16581" s="618">
        <v>2013</v>
      </c>
      <c r="C16581" s="619" t="s">
        <v>424</v>
      </c>
    </row>
    <row r="16582" spans="1:3" x14ac:dyDescent="0.15">
      <c r="A16582" s="619" t="s">
        <v>1124</v>
      </c>
      <c r="B16582" s="618">
        <v>2013</v>
      </c>
      <c r="C16582" s="619" t="s">
        <v>424</v>
      </c>
    </row>
    <row r="16583" spans="1:3" x14ac:dyDescent="0.15">
      <c r="A16583" s="619" t="s">
        <v>1124</v>
      </c>
      <c r="B16583" s="618">
        <v>2013</v>
      </c>
      <c r="C16583" s="619" t="s">
        <v>424</v>
      </c>
    </row>
    <row r="16584" spans="1:3" x14ac:dyDescent="0.15">
      <c r="A16584" s="619" t="s">
        <v>1124</v>
      </c>
      <c r="B16584" s="618">
        <v>2013</v>
      </c>
      <c r="C16584" s="619" t="s">
        <v>437</v>
      </c>
    </row>
    <row r="16585" spans="1:3" x14ac:dyDescent="0.15">
      <c r="A16585" s="619" t="s">
        <v>1124</v>
      </c>
      <c r="B16585" s="618">
        <v>2013</v>
      </c>
      <c r="C16585" s="619" t="s">
        <v>437</v>
      </c>
    </row>
    <row r="16586" spans="1:3" x14ac:dyDescent="0.15">
      <c r="A16586" s="619" t="s">
        <v>1124</v>
      </c>
      <c r="B16586" s="618">
        <v>2013</v>
      </c>
      <c r="C16586" s="619" t="s">
        <v>1103</v>
      </c>
    </row>
    <row r="16587" spans="1:3" x14ac:dyDescent="0.15">
      <c r="A16587" s="619" t="s">
        <v>1124</v>
      </c>
      <c r="B16587" s="618">
        <v>2013</v>
      </c>
      <c r="C16587" s="619" t="s">
        <v>424</v>
      </c>
    </row>
    <row r="16588" spans="1:3" x14ac:dyDescent="0.15">
      <c r="A16588" s="619" t="s">
        <v>1124</v>
      </c>
      <c r="B16588" s="618">
        <v>2013</v>
      </c>
      <c r="C16588" s="619" t="s">
        <v>424</v>
      </c>
    </row>
    <row r="16589" spans="1:3" x14ac:dyDescent="0.15">
      <c r="A16589" s="619" t="s">
        <v>1124</v>
      </c>
      <c r="B16589" s="618">
        <v>2013</v>
      </c>
      <c r="C16589" s="619" t="s">
        <v>424</v>
      </c>
    </row>
    <row r="16590" spans="1:3" x14ac:dyDescent="0.15">
      <c r="A16590" s="619" t="s">
        <v>1124</v>
      </c>
      <c r="B16590" s="618">
        <v>2013</v>
      </c>
      <c r="C16590" s="619" t="s">
        <v>424</v>
      </c>
    </row>
    <row r="16591" spans="1:3" x14ac:dyDescent="0.15">
      <c r="A16591" s="619" t="s">
        <v>1124</v>
      </c>
      <c r="B16591" s="618">
        <v>2013</v>
      </c>
      <c r="C16591" s="619" t="s">
        <v>424</v>
      </c>
    </row>
    <row r="16592" spans="1:3" x14ac:dyDescent="0.15">
      <c r="A16592" s="619" t="s">
        <v>1124</v>
      </c>
      <c r="B16592" s="618">
        <v>2013</v>
      </c>
      <c r="C16592" s="619" t="s">
        <v>424</v>
      </c>
    </row>
    <row r="16593" spans="1:3" x14ac:dyDescent="0.15">
      <c r="A16593" s="619" t="s">
        <v>1124</v>
      </c>
      <c r="B16593" s="618">
        <v>2013</v>
      </c>
      <c r="C16593" s="619" t="s">
        <v>424</v>
      </c>
    </row>
    <row r="16594" spans="1:3" x14ac:dyDescent="0.15">
      <c r="A16594" s="618" t="s">
        <v>1124</v>
      </c>
      <c r="B16594" s="618">
        <v>2013</v>
      </c>
      <c r="C16594" s="619" t="s">
        <v>424</v>
      </c>
    </row>
    <row r="16595" spans="1:3" x14ac:dyDescent="0.15">
      <c r="A16595" s="619" t="s">
        <v>1124</v>
      </c>
      <c r="B16595" s="618">
        <v>2013</v>
      </c>
      <c r="C16595" s="619" t="s">
        <v>424</v>
      </c>
    </row>
    <row r="16596" spans="1:3" x14ac:dyDescent="0.15">
      <c r="A16596" s="619" t="s">
        <v>1124</v>
      </c>
      <c r="B16596" s="618">
        <v>2013</v>
      </c>
      <c r="C16596" s="619" t="s">
        <v>424</v>
      </c>
    </row>
    <row r="16597" spans="1:3" x14ac:dyDescent="0.15">
      <c r="A16597" s="619" t="s">
        <v>1124</v>
      </c>
      <c r="B16597" s="618">
        <v>2013</v>
      </c>
      <c r="C16597" s="619" t="s">
        <v>424</v>
      </c>
    </row>
    <row r="16598" spans="1:3" x14ac:dyDescent="0.15">
      <c r="A16598" s="619" t="s">
        <v>1124</v>
      </c>
      <c r="B16598" s="618">
        <v>2013</v>
      </c>
      <c r="C16598" s="619" t="s">
        <v>424</v>
      </c>
    </row>
    <row r="16599" spans="1:3" x14ac:dyDescent="0.15">
      <c r="A16599" s="619" t="s">
        <v>1124</v>
      </c>
      <c r="B16599" s="618">
        <v>2013</v>
      </c>
      <c r="C16599" s="619" t="s">
        <v>424</v>
      </c>
    </row>
    <row r="16600" spans="1:3" x14ac:dyDescent="0.15">
      <c r="A16600" s="619" t="s">
        <v>1124</v>
      </c>
      <c r="B16600" s="618">
        <v>2013</v>
      </c>
      <c r="C16600" s="619" t="s">
        <v>424</v>
      </c>
    </row>
    <row r="16601" spans="1:3" x14ac:dyDescent="0.15">
      <c r="A16601" s="619" t="s">
        <v>1124</v>
      </c>
      <c r="B16601" s="618">
        <v>2013</v>
      </c>
      <c r="C16601" s="619" t="s">
        <v>424</v>
      </c>
    </row>
    <row r="16602" spans="1:3" x14ac:dyDescent="0.15">
      <c r="A16602" s="619" t="s">
        <v>1124</v>
      </c>
      <c r="B16602" s="618">
        <v>2013</v>
      </c>
      <c r="C16602" s="619" t="s">
        <v>424</v>
      </c>
    </row>
    <row r="16603" spans="1:3" x14ac:dyDescent="0.15">
      <c r="A16603" s="619" t="s">
        <v>1124</v>
      </c>
      <c r="B16603" s="618">
        <v>2013</v>
      </c>
      <c r="C16603" s="619" t="s">
        <v>424</v>
      </c>
    </row>
    <row r="16604" spans="1:3" x14ac:dyDescent="0.15">
      <c r="A16604" s="619" t="s">
        <v>1124</v>
      </c>
      <c r="B16604" s="618">
        <v>2013</v>
      </c>
      <c r="C16604" s="619" t="s">
        <v>424</v>
      </c>
    </row>
    <row r="16605" spans="1:3" x14ac:dyDescent="0.15">
      <c r="A16605" s="619" t="s">
        <v>1124</v>
      </c>
      <c r="B16605" s="618">
        <v>2013</v>
      </c>
      <c r="C16605" s="619" t="s">
        <v>424</v>
      </c>
    </row>
    <row r="16606" spans="1:3" x14ac:dyDescent="0.15">
      <c r="A16606" s="618" t="s">
        <v>1124</v>
      </c>
      <c r="B16606" s="618">
        <v>2013</v>
      </c>
      <c r="C16606" s="619" t="s">
        <v>424</v>
      </c>
    </row>
    <row r="16607" spans="1:3" x14ac:dyDescent="0.15">
      <c r="A16607" s="618" t="s">
        <v>1124</v>
      </c>
      <c r="B16607" s="618">
        <v>2013</v>
      </c>
      <c r="C16607" s="619" t="s">
        <v>437</v>
      </c>
    </row>
    <row r="16608" spans="1:3" x14ac:dyDescent="0.15">
      <c r="A16608" s="618" t="s">
        <v>1124</v>
      </c>
      <c r="B16608" s="618">
        <v>2013</v>
      </c>
      <c r="C16608" s="619" t="s">
        <v>424</v>
      </c>
    </row>
    <row r="16609" spans="1:3" x14ac:dyDescent="0.15">
      <c r="A16609" s="619" t="s">
        <v>1124</v>
      </c>
      <c r="B16609" s="618">
        <v>2013</v>
      </c>
      <c r="C16609" s="619" t="s">
        <v>424</v>
      </c>
    </row>
    <row r="16610" spans="1:3" x14ac:dyDescent="0.15">
      <c r="A16610" s="619" t="s">
        <v>1124</v>
      </c>
      <c r="B16610" s="618">
        <v>2013</v>
      </c>
      <c r="C16610" s="619" t="s">
        <v>437</v>
      </c>
    </row>
    <row r="16611" spans="1:3" x14ac:dyDescent="0.15">
      <c r="A16611" s="619" t="s">
        <v>1124</v>
      </c>
      <c r="B16611" s="618">
        <v>2013</v>
      </c>
      <c r="C16611" s="619" t="s">
        <v>437</v>
      </c>
    </row>
    <row r="16612" spans="1:3" x14ac:dyDescent="0.15">
      <c r="A16612" s="619" t="s">
        <v>1124</v>
      </c>
      <c r="B16612" s="618">
        <v>2013</v>
      </c>
      <c r="C16612" s="619" t="s">
        <v>424</v>
      </c>
    </row>
    <row r="16613" spans="1:3" x14ac:dyDescent="0.15">
      <c r="A16613" s="619" t="s">
        <v>1124</v>
      </c>
      <c r="B16613" s="618">
        <v>2013</v>
      </c>
      <c r="C16613" s="619" t="s">
        <v>424</v>
      </c>
    </row>
    <row r="16614" spans="1:3" x14ac:dyDescent="0.15">
      <c r="A16614" s="619" t="s">
        <v>1124</v>
      </c>
      <c r="B16614" s="618">
        <v>2013</v>
      </c>
      <c r="C16614" s="619" t="s">
        <v>424</v>
      </c>
    </row>
    <row r="16615" spans="1:3" x14ac:dyDescent="0.15">
      <c r="A16615" s="619" t="s">
        <v>1124</v>
      </c>
      <c r="B16615" s="618">
        <v>2013</v>
      </c>
      <c r="C16615" s="619" t="s">
        <v>437</v>
      </c>
    </row>
    <row r="16616" spans="1:3" x14ac:dyDescent="0.15">
      <c r="A16616" s="619" t="s">
        <v>1124</v>
      </c>
      <c r="B16616" s="618">
        <v>2013</v>
      </c>
      <c r="C16616" s="619" t="s">
        <v>1103</v>
      </c>
    </row>
    <row r="16617" spans="1:3" x14ac:dyDescent="0.15">
      <c r="A16617" s="619" t="s">
        <v>1124</v>
      </c>
      <c r="B16617" s="618">
        <v>2013</v>
      </c>
      <c r="C16617" s="619" t="s">
        <v>1080</v>
      </c>
    </row>
    <row r="16618" spans="1:3" x14ac:dyDescent="0.15">
      <c r="A16618" s="619" t="s">
        <v>1124</v>
      </c>
      <c r="B16618" s="618">
        <v>2013</v>
      </c>
      <c r="C16618" s="619" t="s">
        <v>1103</v>
      </c>
    </row>
    <row r="16619" spans="1:3" x14ac:dyDescent="0.15">
      <c r="A16619" s="619" t="s">
        <v>1124</v>
      </c>
      <c r="B16619" s="618">
        <v>2013</v>
      </c>
      <c r="C16619" s="619" t="s">
        <v>424</v>
      </c>
    </row>
    <row r="16620" spans="1:3" x14ac:dyDescent="0.15">
      <c r="A16620" s="619" t="s">
        <v>1124</v>
      </c>
      <c r="B16620" s="618">
        <v>2013</v>
      </c>
      <c r="C16620" s="619" t="s">
        <v>424</v>
      </c>
    </row>
    <row r="16621" spans="1:3" x14ac:dyDescent="0.15">
      <c r="A16621" s="619" t="s">
        <v>1124</v>
      </c>
      <c r="B16621" s="618">
        <v>2013</v>
      </c>
      <c r="C16621" s="619" t="s">
        <v>437</v>
      </c>
    </row>
    <row r="16622" spans="1:3" x14ac:dyDescent="0.15">
      <c r="A16622" s="619" t="s">
        <v>1124</v>
      </c>
      <c r="B16622" s="618">
        <v>2013</v>
      </c>
      <c r="C16622" s="619" t="s">
        <v>1080</v>
      </c>
    </row>
    <row r="16623" spans="1:3" x14ac:dyDescent="0.15">
      <c r="A16623" s="619" t="s">
        <v>1124</v>
      </c>
      <c r="B16623" s="618">
        <v>2013</v>
      </c>
      <c r="C16623" s="619" t="s">
        <v>1080</v>
      </c>
    </row>
    <row r="16624" spans="1:3" x14ac:dyDescent="0.15">
      <c r="A16624" s="619" t="s">
        <v>1124</v>
      </c>
      <c r="B16624" s="618">
        <v>2013</v>
      </c>
      <c r="C16624" s="619" t="s">
        <v>424</v>
      </c>
    </row>
    <row r="16625" spans="1:3" x14ac:dyDescent="0.15">
      <c r="A16625" s="619" t="s">
        <v>1124</v>
      </c>
      <c r="B16625" s="618">
        <v>2013</v>
      </c>
      <c r="C16625" s="619" t="s">
        <v>424</v>
      </c>
    </row>
    <row r="16626" spans="1:3" x14ac:dyDescent="0.15">
      <c r="A16626" s="619" t="s">
        <v>1124</v>
      </c>
      <c r="B16626" s="618">
        <v>2013</v>
      </c>
      <c r="C16626" s="619" t="s">
        <v>1080</v>
      </c>
    </row>
    <row r="16627" spans="1:3" x14ac:dyDescent="0.15">
      <c r="A16627" s="619" t="s">
        <v>1124</v>
      </c>
      <c r="B16627" s="618">
        <v>2013</v>
      </c>
      <c r="C16627" s="619" t="s">
        <v>1080</v>
      </c>
    </row>
    <row r="16628" spans="1:3" x14ac:dyDescent="0.15">
      <c r="A16628" s="619" t="s">
        <v>1124</v>
      </c>
      <c r="B16628" s="618">
        <v>2013</v>
      </c>
      <c r="C16628" s="619" t="s">
        <v>1080</v>
      </c>
    </row>
    <row r="16629" spans="1:3" x14ac:dyDescent="0.15">
      <c r="A16629" s="619" t="s">
        <v>1124</v>
      </c>
      <c r="B16629" s="618">
        <v>2013</v>
      </c>
      <c r="C16629" s="619" t="s">
        <v>424</v>
      </c>
    </row>
    <row r="16630" spans="1:3" x14ac:dyDescent="0.15">
      <c r="A16630" s="618" t="s">
        <v>1124</v>
      </c>
      <c r="B16630" s="618">
        <v>2013</v>
      </c>
      <c r="C16630" s="619" t="s">
        <v>424</v>
      </c>
    </row>
    <row r="16631" spans="1:3" x14ac:dyDescent="0.15">
      <c r="A16631" s="619" t="s">
        <v>1124</v>
      </c>
      <c r="B16631" s="618">
        <v>2013</v>
      </c>
      <c r="C16631" s="619" t="s">
        <v>424</v>
      </c>
    </row>
    <row r="16632" spans="1:3" x14ac:dyDescent="0.15">
      <c r="A16632" s="619" t="s">
        <v>1124</v>
      </c>
      <c r="B16632" s="618">
        <v>2013</v>
      </c>
      <c r="C16632" s="619" t="s">
        <v>424</v>
      </c>
    </row>
    <row r="16633" spans="1:3" x14ac:dyDescent="0.15">
      <c r="A16633" s="619" t="s">
        <v>1124</v>
      </c>
      <c r="B16633" s="618">
        <v>2013</v>
      </c>
      <c r="C16633" s="619" t="s">
        <v>424</v>
      </c>
    </row>
    <row r="16634" spans="1:3" x14ac:dyDescent="0.15">
      <c r="A16634" s="619" t="s">
        <v>1124</v>
      </c>
      <c r="B16634" s="618">
        <v>2013</v>
      </c>
      <c r="C16634" s="619" t="s">
        <v>424</v>
      </c>
    </row>
    <row r="16635" spans="1:3" x14ac:dyDescent="0.15">
      <c r="A16635" s="619" t="s">
        <v>1124</v>
      </c>
      <c r="B16635" s="618">
        <v>2013</v>
      </c>
      <c r="C16635" s="619" t="s">
        <v>424</v>
      </c>
    </row>
    <row r="16636" spans="1:3" x14ac:dyDescent="0.15">
      <c r="A16636" s="619" t="s">
        <v>1124</v>
      </c>
      <c r="B16636" s="618">
        <v>2013</v>
      </c>
      <c r="C16636" s="619" t="s">
        <v>424</v>
      </c>
    </row>
    <row r="16637" spans="1:3" x14ac:dyDescent="0.15">
      <c r="A16637" s="619" t="s">
        <v>1124</v>
      </c>
      <c r="B16637" s="618">
        <v>2013</v>
      </c>
      <c r="C16637" s="619" t="s">
        <v>424</v>
      </c>
    </row>
    <row r="16638" spans="1:3" x14ac:dyDescent="0.15">
      <c r="A16638" s="619" t="s">
        <v>1124</v>
      </c>
      <c r="B16638" s="618">
        <v>2013</v>
      </c>
      <c r="C16638" s="619" t="s">
        <v>424</v>
      </c>
    </row>
    <row r="16639" spans="1:3" x14ac:dyDescent="0.15">
      <c r="A16639" s="619" t="s">
        <v>1124</v>
      </c>
      <c r="B16639" s="618">
        <v>2013</v>
      </c>
      <c r="C16639" s="619" t="s">
        <v>424</v>
      </c>
    </row>
    <row r="16640" spans="1:3" x14ac:dyDescent="0.15">
      <c r="A16640" s="619" t="s">
        <v>1124</v>
      </c>
      <c r="B16640" s="618">
        <v>2013</v>
      </c>
      <c r="C16640" s="619" t="s">
        <v>424</v>
      </c>
    </row>
    <row r="16641" spans="1:3" x14ac:dyDescent="0.15">
      <c r="A16641" s="619" t="s">
        <v>1124</v>
      </c>
      <c r="B16641" s="618">
        <v>2013</v>
      </c>
      <c r="C16641" s="619" t="s">
        <v>424</v>
      </c>
    </row>
    <row r="16642" spans="1:3" x14ac:dyDescent="0.15">
      <c r="A16642" s="619" t="s">
        <v>1124</v>
      </c>
      <c r="B16642" s="618">
        <v>2013</v>
      </c>
      <c r="C16642" s="619" t="s">
        <v>1080</v>
      </c>
    </row>
    <row r="16643" spans="1:3" x14ac:dyDescent="0.15">
      <c r="A16643" s="619" t="s">
        <v>1124</v>
      </c>
      <c r="B16643" s="618">
        <v>2013</v>
      </c>
      <c r="C16643" s="619" t="s">
        <v>424</v>
      </c>
    </row>
    <row r="16644" spans="1:3" x14ac:dyDescent="0.15">
      <c r="A16644" s="619" t="s">
        <v>1124</v>
      </c>
      <c r="B16644" s="618">
        <v>2013</v>
      </c>
      <c r="C16644" s="619" t="s">
        <v>424</v>
      </c>
    </row>
    <row r="16645" spans="1:3" x14ac:dyDescent="0.15">
      <c r="A16645" s="619" t="s">
        <v>1124</v>
      </c>
      <c r="B16645" s="618">
        <v>2013</v>
      </c>
      <c r="C16645" s="619" t="s">
        <v>424</v>
      </c>
    </row>
    <row r="16646" spans="1:3" x14ac:dyDescent="0.15">
      <c r="A16646" s="619" t="s">
        <v>1124</v>
      </c>
      <c r="B16646" s="618">
        <v>2013</v>
      </c>
      <c r="C16646" s="619" t="s">
        <v>424</v>
      </c>
    </row>
    <row r="16647" spans="1:3" x14ac:dyDescent="0.15">
      <c r="A16647" s="619" t="s">
        <v>1124</v>
      </c>
      <c r="B16647" s="618">
        <v>2013</v>
      </c>
      <c r="C16647" s="619" t="s">
        <v>424</v>
      </c>
    </row>
    <row r="16648" spans="1:3" x14ac:dyDescent="0.15">
      <c r="A16648" s="619" t="s">
        <v>1124</v>
      </c>
      <c r="B16648" s="618">
        <v>2013</v>
      </c>
      <c r="C16648" s="619" t="s">
        <v>437</v>
      </c>
    </row>
    <row r="16649" spans="1:3" x14ac:dyDescent="0.15">
      <c r="A16649" s="619" t="s">
        <v>1124</v>
      </c>
      <c r="B16649" s="618">
        <v>2013</v>
      </c>
      <c r="C16649" s="619" t="s">
        <v>424</v>
      </c>
    </row>
    <row r="16650" spans="1:3" x14ac:dyDescent="0.15">
      <c r="A16650" s="619" t="s">
        <v>1124</v>
      </c>
      <c r="B16650" s="618">
        <v>2013</v>
      </c>
      <c r="C16650" s="619" t="s">
        <v>424</v>
      </c>
    </row>
    <row r="16651" spans="1:3" x14ac:dyDescent="0.15">
      <c r="A16651" s="619" t="s">
        <v>1124</v>
      </c>
      <c r="B16651" s="618">
        <v>2013</v>
      </c>
      <c r="C16651" s="619" t="s">
        <v>424</v>
      </c>
    </row>
    <row r="16652" spans="1:3" x14ac:dyDescent="0.15">
      <c r="A16652" s="619" t="s">
        <v>1124</v>
      </c>
      <c r="B16652" s="618">
        <v>2013</v>
      </c>
      <c r="C16652" s="619" t="s">
        <v>424</v>
      </c>
    </row>
    <row r="16653" spans="1:3" x14ac:dyDescent="0.15">
      <c r="A16653" s="619" t="s">
        <v>1124</v>
      </c>
      <c r="B16653" s="618">
        <v>2013</v>
      </c>
      <c r="C16653" s="619" t="s">
        <v>424</v>
      </c>
    </row>
    <row r="16654" spans="1:3" x14ac:dyDescent="0.15">
      <c r="A16654" s="618" t="s">
        <v>1124</v>
      </c>
      <c r="B16654" s="618">
        <v>2013</v>
      </c>
      <c r="C16654" s="619" t="s">
        <v>424</v>
      </c>
    </row>
    <row r="16655" spans="1:3" x14ac:dyDescent="0.15">
      <c r="A16655" s="618" t="s">
        <v>1124</v>
      </c>
      <c r="B16655" s="618">
        <v>2013</v>
      </c>
      <c r="C16655" s="619" t="s">
        <v>424</v>
      </c>
    </row>
    <row r="16656" spans="1:3" x14ac:dyDescent="0.15">
      <c r="A16656" s="619" t="s">
        <v>1124</v>
      </c>
      <c r="B16656" s="618">
        <v>2013</v>
      </c>
      <c r="C16656" s="619" t="s">
        <v>1080</v>
      </c>
    </row>
    <row r="16657" spans="1:3" x14ac:dyDescent="0.15">
      <c r="A16657" s="619" t="s">
        <v>1124</v>
      </c>
      <c r="B16657" s="618">
        <v>2013</v>
      </c>
      <c r="C16657" s="619" t="s">
        <v>424</v>
      </c>
    </row>
    <row r="16658" spans="1:3" x14ac:dyDescent="0.15">
      <c r="A16658" s="619" t="s">
        <v>1124</v>
      </c>
      <c r="B16658" s="618">
        <v>2013</v>
      </c>
      <c r="C16658" s="619" t="s">
        <v>424</v>
      </c>
    </row>
    <row r="16659" spans="1:3" x14ac:dyDescent="0.15">
      <c r="A16659" s="619" t="s">
        <v>1124</v>
      </c>
      <c r="B16659" s="618">
        <v>2013</v>
      </c>
      <c r="C16659" s="619" t="s">
        <v>424</v>
      </c>
    </row>
    <row r="16660" spans="1:3" x14ac:dyDescent="0.15">
      <c r="A16660" s="619" t="s">
        <v>1124</v>
      </c>
      <c r="B16660" s="618">
        <v>2013</v>
      </c>
      <c r="C16660" s="619" t="s">
        <v>424</v>
      </c>
    </row>
    <row r="16661" spans="1:3" x14ac:dyDescent="0.15">
      <c r="A16661" s="619" t="s">
        <v>1124</v>
      </c>
      <c r="B16661" s="618">
        <v>2013</v>
      </c>
      <c r="C16661" s="619" t="s">
        <v>424</v>
      </c>
    </row>
    <row r="16662" spans="1:3" x14ac:dyDescent="0.15">
      <c r="A16662" s="619" t="s">
        <v>1124</v>
      </c>
      <c r="B16662" s="618">
        <v>2013</v>
      </c>
      <c r="C16662" s="619" t="s">
        <v>424</v>
      </c>
    </row>
    <row r="16663" spans="1:3" x14ac:dyDescent="0.15">
      <c r="A16663" s="619" t="s">
        <v>1124</v>
      </c>
      <c r="B16663" s="618">
        <v>2013</v>
      </c>
      <c r="C16663" s="619" t="s">
        <v>424</v>
      </c>
    </row>
    <row r="16664" spans="1:3" x14ac:dyDescent="0.15">
      <c r="A16664" s="619" t="s">
        <v>1124</v>
      </c>
      <c r="B16664" s="618">
        <v>2013</v>
      </c>
      <c r="C16664" s="619" t="s">
        <v>1103</v>
      </c>
    </row>
    <row r="16665" spans="1:3" x14ac:dyDescent="0.15">
      <c r="A16665" s="619" t="s">
        <v>1124</v>
      </c>
      <c r="B16665" s="618">
        <v>2013</v>
      </c>
      <c r="C16665" s="619" t="s">
        <v>424</v>
      </c>
    </row>
    <row r="16666" spans="1:3" x14ac:dyDescent="0.15">
      <c r="A16666" s="619" t="s">
        <v>1124</v>
      </c>
      <c r="B16666" s="618">
        <v>2013</v>
      </c>
      <c r="C16666" s="619" t="s">
        <v>424</v>
      </c>
    </row>
    <row r="16667" spans="1:3" x14ac:dyDescent="0.15">
      <c r="A16667" s="619" t="s">
        <v>1124</v>
      </c>
      <c r="B16667" s="618">
        <v>2013</v>
      </c>
      <c r="C16667" s="619" t="s">
        <v>424</v>
      </c>
    </row>
    <row r="16668" spans="1:3" x14ac:dyDescent="0.15">
      <c r="A16668" s="619" t="s">
        <v>1124</v>
      </c>
      <c r="B16668" s="618">
        <v>2013</v>
      </c>
      <c r="C16668" s="619" t="s">
        <v>424</v>
      </c>
    </row>
    <row r="16669" spans="1:3" x14ac:dyDescent="0.15">
      <c r="A16669" s="619" t="s">
        <v>1124</v>
      </c>
      <c r="B16669" s="618">
        <v>2013</v>
      </c>
      <c r="C16669" s="619" t="s">
        <v>424</v>
      </c>
    </row>
    <row r="16670" spans="1:3" x14ac:dyDescent="0.15">
      <c r="A16670" s="619" t="s">
        <v>1124</v>
      </c>
      <c r="B16670" s="618">
        <v>2013</v>
      </c>
      <c r="C16670" s="619" t="s">
        <v>424</v>
      </c>
    </row>
    <row r="16671" spans="1:3" x14ac:dyDescent="0.15">
      <c r="A16671" s="619" t="s">
        <v>1124</v>
      </c>
      <c r="B16671" s="618">
        <v>2013</v>
      </c>
      <c r="C16671" s="619" t="s">
        <v>424</v>
      </c>
    </row>
    <row r="16672" spans="1:3" x14ac:dyDescent="0.15">
      <c r="A16672" s="619" t="s">
        <v>1124</v>
      </c>
      <c r="B16672" s="618">
        <v>2013</v>
      </c>
      <c r="C16672" s="619" t="s">
        <v>424</v>
      </c>
    </row>
    <row r="16673" spans="1:3" x14ac:dyDescent="0.15">
      <c r="A16673" s="619" t="s">
        <v>1124</v>
      </c>
      <c r="B16673" s="618">
        <v>2013</v>
      </c>
      <c r="C16673" s="619" t="s">
        <v>424</v>
      </c>
    </row>
    <row r="16674" spans="1:3" x14ac:dyDescent="0.15">
      <c r="A16674" s="619" t="s">
        <v>1124</v>
      </c>
      <c r="B16674" s="618">
        <v>2013</v>
      </c>
      <c r="C16674" s="619" t="s">
        <v>1080</v>
      </c>
    </row>
    <row r="16675" spans="1:3" x14ac:dyDescent="0.15">
      <c r="A16675" s="619" t="s">
        <v>1124</v>
      </c>
      <c r="B16675" s="618">
        <v>2013</v>
      </c>
      <c r="C16675" s="619" t="s">
        <v>424</v>
      </c>
    </row>
    <row r="16676" spans="1:3" x14ac:dyDescent="0.15">
      <c r="A16676" s="619" t="s">
        <v>1124</v>
      </c>
      <c r="B16676" s="618">
        <v>2013</v>
      </c>
      <c r="C16676" s="619" t="s">
        <v>437</v>
      </c>
    </row>
    <row r="16677" spans="1:3" x14ac:dyDescent="0.15">
      <c r="A16677" s="619" t="s">
        <v>1124</v>
      </c>
      <c r="B16677" s="618">
        <v>2013</v>
      </c>
      <c r="C16677" s="619" t="s">
        <v>1080</v>
      </c>
    </row>
    <row r="16678" spans="1:3" x14ac:dyDescent="0.15">
      <c r="A16678" s="619" t="s">
        <v>1124</v>
      </c>
      <c r="B16678" s="618">
        <v>2013</v>
      </c>
      <c r="C16678" s="619" t="s">
        <v>424</v>
      </c>
    </row>
    <row r="16679" spans="1:3" x14ac:dyDescent="0.15">
      <c r="A16679" s="619" t="s">
        <v>1124</v>
      </c>
      <c r="B16679" s="618">
        <v>2013</v>
      </c>
      <c r="C16679" s="619" t="s">
        <v>424</v>
      </c>
    </row>
    <row r="16680" spans="1:3" x14ac:dyDescent="0.15">
      <c r="A16680" s="619" t="s">
        <v>1124</v>
      </c>
      <c r="B16680" s="618">
        <v>2013</v>
      </c>
      <c r="C16680" s="619" t="s">
        <v>424</v>
      </c>
    </row>
    <row r="16681" spans="1:3" x14ac:dyDescent="0.15">
      <c r="A16681" s="619" t="s">
        <v>1124</v>
      </c>
      <c r="B16681" s="618">
        <v>2013</v>
      </c>
      <c r="C16681" s="619" t="s">
        <v>424</v>
      </c>
    </row>
    <row r="16682" spans="1:3" x14ac:dyDescent="0.15">
      <c r="A16682" s="619" t="s">
        <v>1124</v>
      </c>
      <c r="B16682" s="618">
        <v>2013</v>
      </c>
      <c r="C16682" s="619" t="s">
        <v>424</v>
      </c>
    </row>
    <row r="16683" spans="1:3" x14ac:dyDescent="0.15">
      <c r="A16683" s="619" t="s">
        <v>1124</v>
      </c>
      <c r="B16683" s="618">
        <v>2013</v>
      </c>
      <c r="C16683" s="619" t="s">
        <v>424</v>
      </c>
    </row>
    <row r="16684" spans="1:3" x14ac:dyDescent="0.15">
      <c r="A16684" s="619" t="s">
        <v>1124</v>
      </c>
      <c r="B16684" s="618">
        <v>2013</v>
      </c>
      <c r="C16684" s="619" t="s">
        <v>424</v>
      </c>
    </row>
    <row r="16685" spans="1:3" x14ac:dyDescent="0.15">
      <c r="A16685" s="619" t="s">
        <v>1124</v>
      </c>
      <c r="B16685" s="618">
        <v>2013</v>
      </c>
      <c r="C16685" s="619" t="s">
        <v>424</v>
      </c>
    </row>
    <row r="16686" spans="1:3" x14ac:dyDescent="0.15">
      <c r="A16686" s="619" t="s">
        <v>1124</v>
      </c>
      <c r="B16686" s="618">
        <v>2013</v>
      </c>
      <c r="C16686" s="619" t="s">
        <v>424</v>
      </c>
    </row>
    <row r="16687" spans="1:3" x14ac:dyDescent="0.15">
      <c r="A16687" s="618" t="s">
        <v>1124</v>
      </c>
      <c r="B16687" s="618">
        <v>2013</v>
      </c>
      <c r="C16687" s="619" t="s">
        <v>424</v>
      </c>
    </row>
    <row r="16688" spans="1:3" x14ac:dyDescent="0.15">
      <c r="A16688" s="618" t="s">
        <v>1124</v>
      </c>
      <c r="B16688" s="618">
        <v>2013</v>
      </c>
      <c r="C16688" s="619" t="s">
        <v>424</v>
      </c>
    </row>
    <row r="16689" spans="1:3" x14ac:dyDescent="0.15">
      <c r="A16689" s="618" t="s">
        <v>1124</v>
      </c>
      <c r="B16689" s="618">
        <v>2013</v>
      </c>
      <c r="C16689" s="619" t="s">
        <v>424</v>
      </c>
    </row>
    <row r="16690" spans="1:3" x14ac:dyDescent="0.15">
      <c r="A16690" s="618" t="s">
        <v>1124</v>
      </c>
      <c r="B16690" s="618">
        <v>2013</v>
      </c>
      <c r="C16690" s="619" t="s">
        <v>424</v>
      </c>
    </row>
    <row r="16691" spans="1:3" x14ac:dyDescent="0.15">
      <c r="A16691" s="618" t="s">
        <v>1124</v>
      </c>
      <c r="B16691" s="618">
        <v>2013</v>
      </c>
      <c r="C16691" s="619" t="s">
        <v>424</v>
      </c>
    </row>
    <row r="16692" spans="1:3" x14ac:dyDescent="0.15">
      <c r="A16692" s="618" t="s">
        <v>1124</v>
      </c>
      <c r="B16692" s="618">
        <v>2013</v>
      </c>
      <c r="C16692" s="619" t="s">
        <v>424</v>
      </c>
    </row>
    <row r="16693" spans="1:3" x14ac:dyDescent="0.15">
      <c r="A16693" s="618" t="s">
        <v>1124</v>
      </c>
      <c r="B16693" s="618">
        <v>2013</v>
      </c>
      <c r="C16693" s="619" t="s">
        <v>1103</v>
      </c>
    </row>
    <row r="16694" spans="1:3" x14ac:dyDescent="0.15">
      <c r="A16694" s="618" t="s">
        <v>1124</v>
      </c>
      <c r="B16694" s="618">
        <v>2013</v>
      </c>
      <c r="C16694" s="619" t="s">
        <v>424</v>
      </c>
    </row>
    <row r="16695" spans="1:3" x14ac:dyDescent="0.15">
      <c r="A16695" s="618" t="s">
        <v>1124</v>
      </c>
      <c r="B16695" s="618">
        <v>2013</v>
      </c>
      <c r="C16695" s="619" t="s">
        <v>424</v>
      </c>
    </row>
    <row r="16696" spans="1:3" x14ac:dyDescent="0.15">
      <c r="A16696" s="618" t="s">
        <v>1124</v>
      </c>
      <c r="B16696" s="618">
        <v>2013</v>
      </c>
      <c r="C16696" s="619" t="s">
        <v>424</v>
      </c>
    </row>
    <row r="16697" spans="1:3" x14ac:dyDescent="0.15">
      <c r="A16697" s="618" t="s">
        <v>1124</v>
      </c>
      <c r="B16697" s="618">
        <v>2013</v>
      </c>
      <c r="C16697" s="619" t="s">
        <v>1080</v>
      </c>
    </row>
    <row r="16698" spans="1:3" x14ac:dyDescent="0.15">
      <c r="A16698" s="618" t="s">
        <v>1124</v>
      </c>
      <c r="B16698" s="618">
        <v>2013</v>
      </c>
      <c r="C16698" s="619" t="s">
        <v>1080</v>
      </c>
    </row>
    <row r="16699" spans="1:3" x14ac:dyDescent="0.15">
      <c r="A16699" s="618" t="s">
        <v>1124</v>
      </c>
      <c r="B16699" s="618">
        <v>2013</v>
      </c>
      <c r="C16699" s="619" t="s">
        <v>424</v>
      </c>
    </row>
    <row r="16700" spans="1:3" x14ac:dyDescent="0.15">
      <c r="A16700" s="618" t="s">
        <v>1124</v>
      </c>
      <c r="B16700" s="618">
        <v>2013</v>
      </c>
      <c r="C16700" s="619" t="s">
        <v>1080</v>
      </c>
    </row>
    <row r="16701" spans="1:3" x14ac:dyDescent="0.15">
      <c r="A16701" s="618" t="s">
        <v>1124</v>
      </c>
      <c r="B16701" s="618">
        <v>2013</v>
      </c>
      <c r="C16701" s="619" t="s">
        <v>424</v>
      </c>
    </row>
    <row r="16702" spans="1:3" x14ac:dyDescent="0.15">
      <c r="A16702" s="618" t="s">
        <v>1124</v>
      </c>
      <c r="B16702" s="618">
        <v>2013</v>
      </c>
      <c r="C16702" s="619" t="s">
        <v>424</v>
      </c>
    </row>
    <row r="16703" spans="1:3" x14ac:dyDescent="0.15">
      <c r="A16703" s="618" t="s">
        <v>1124</v>
      </c>
      <c r="B16703" s="618">
        <v>2013</v>
      </c>
      <c r="C16703" s="619" t="s">
        <v>1080</v>
      </c>
    </row>
    <row r="16704" spans="1:3" x14ac:dyDescent="0.15">
      <c r="A16704" s="618" t="s">
        <v>1124</v>
      </c>
      <c r="B16704" s="618">
        <v>2013</v>
      </c>
      <c r="C16704" s="619" t="s">
        <v>437</v>
      </c>
    </row>
    <row r="16705" spans="1:3" x14ac:dyDescent="0.15">
      <c r="A16705" s="618" t="s">
        <v>1124</v>
      </c>
      <c r="B16705" s="618">
        <v>2013</v>
      </c>
      <c r="C16705" s="619" t="s">
        <v>424</v>
      </c>
    </row>
    <row r="16706" spans="1:3" x14ac:dyDescent="0.15">
      <c r="A16706" s="618" t="s">
        <v>1124</v>
      </c>
      <c r="B16706" s="618">
        <v>2013</v>
      </c>
      <c r="C16706" s="619" t="s">
        <v>437</v>
      </c>
    </row>
    <row r="16707" spans="1:3" x14ac:dyDescent="0.15">
      <c r="A16707" s="619" t="s">
        <v>1124</v>
      </c>
      <c r="B16707" s="618">
        <v>2013</v>
      </c>
      <c r="C16707" s="619" t="s">
        <v>424</v>
      </c>
    </row>
    <row r="16708" spans="1:3" x14ac:dyDescent="0.15">
      <c r="A16708" s="619" t="s">
        <v>1124</v>
      </c>
      <c r="B16708" s="618">
        <v>2013</v>
      </c>
      <c r="C16708" s="619" t="s">
        <v>424</v>
      </c>
    </row>
    <row r="16709" spans="1:3" x14ac:dyDescent="0.15">
      <c r="A16709" s="619" t="s">
        <v>1124</v>
      </c>
      <c r="B16709" s="618">
        <v>2013</v>
      </c>
      <c r="C16709" s="619" t="s">
        <v>424</v>
      </c>
    </row>
    <row r="16710" spans="1:3" x14ac:dyDescent="0.15">
      <c r="A16710" s="619" t="s">
        <v>1124</v>
      </c>
      <c r="B16710" s="618">
        <v>2013</v>
      </c>
      <c r="C16710" s="619" t="s">
        <v>424</v>
      </c>
    </row>
    <row r="16711" spans="1:3" x14ac:dyDescent="0.15">
      <c r="A16711" s="619" t="s">
        <v>1124</v>
      </c>
      <c r="B16711" s="618">
        <v>2013</v>
      </c>
      <c r="C16711" s="619" t="s">
        <v>1080</v>
      </c>
    </row>
    <row r="16712" spans="1:3" x14ac:dyDescent="0.15">
      <c r="A16712" s="619" t="s">
        <v>1124</v>
      </c>
      <c r="B16712" s="618">
        <v>2013</v>
      </c>
      <c r="C16712" s="619" t="s">
        <v>424</v>
      </c>
    </row>
    <row r="16713" spans="1:3" x14ac:dyDescent="0.15">
      <c r="A16713" s="618" t="s">
        <v>1124</v>
      </c>
      <c r="B16713" s="618">
        <v>2013</v>
      </c>
      <c r="C16713" s="619" t="s">
        <v>424</v>
      </c>
    </row>
    <row r="16714" spans="1:3" x14ac:dyDescent="0.15">
      <c r="A16714" s="619" t="s">
        <v>1124</v>
      </c>
      <c r="B16714" s="618">
        <v>2013</v>
      </c>
      <c r="C16714" s="619" t="s">
        <v>424</v>
      </c>
    </row>
    <row r="16715" spans="1:3" x14ac:dyDescent="0.15">
      <c r="A16715" s="618" t="s">
        <v>1124</v>
      </c>
      <c r="B16715" s="618">
        <v>2013</v>
      </c>
      <c r="C16715" s="619" t="s">
        <v>1080</v>
      </c>
    </row>
    <row r="16716" spans="1:3" x14ac:dyDescent="0.15">
      <c r="A16716" s="618" t="s">
        <v>1124</v>
      </c>
      <c r="B16716" s="618">
        <v>2013</v>
      </c>
      <c r="C16716" s="619" t="s">
        <v>1103</v>
      </c>
    </row>
    <row r="16717" spans="1:3" x14ac:dyDescent="0.15">
      <c r="A16717" s="619" t="s">
        <v>1124</v>
      </c>
      <c r="B16717" s="618">
        <v>2013</v>
      </c>
      <c r="C16717" s="619" t="s">
        <v>424</v>
      </c>
    </row>
    <row r="16718" spans="1:3" x14ac:dyDescent="0.15">
      <c r="A16718" s="618" t="s">
        <v>1124</v>
      </c>
      <c r="B16718" s="618">
        <v>2013</v>
      </c>
      <c r="C16718" s="619" t="s">
        <v>424</v>
      </c>
    </row>
    <row r="16719" spans="1:3" x14ac:dyDescent="0.15">
      <c r="A16719" s="618" t="s">
        <v>1124</v>
      </c>
      <c r="B16719" s="618">
        <v>2013</v>
      </c>
      <c r="C16719" s="619" t="s">
        <v>424</v>
      </c>
    </row>
    <row r="16720" spans="1:3" x14ac:dyDescent="0.15">
      <c r="A16720" s="618" t="s">
        <v>1124</v>
      </c>
      <c r="B16720" s="618">
        <v>2013</v>
      </c>
      <c r="C16720" s="619" t="s">
        <v>1080</v>
      </c>
    </row>
    <row r="16721" spans="1:3" x14ac:dyDescent="0.15">
      <c r="A16721" s="618" t="s">
        <v>1124</v>
      </c>
      <c r="B16721" s="618">
        <v>2013</v>
      </c>
      <c r="C16721" s="619" t="s">
        <v>1103</v>
      </c>
    </row>
    <row r="16722" spans="1:3" x14ac:dyDescent="0.15">
      <c r="A16722" s="618" t="s">
        <v>1124</v>
      </c>
      <c r="B16722" s="618">
        <v>2013</v>
      </c>
      <c r="C16722" s="619" t="s">
        <v>424</v>
      </c>
    </row>
    <row r="16723" spans="1:3" x14ac:dyDescent="0.15">
      <c r="A16723" s="618" t="s">
        <v>1124</v>
      </c>
      <c r="B16723" s="618">
        <v>2013</v>
      </c>
      <c r="C16723" s="619" t="s">
        <v>1103</v>
      </c>
    </row>
    <row r="16724" spans="1:3" x14ac:dyDescent="0.15">
      <c r="A16724" s="618" t="s">
        <v>1124</v>
      </c>
      <c r="B16724" s="618">
        <v>2013</v>
      </c>
      <c r="C16724" s="619" t="s">
        <v>1080</v>
      </c>
    </row>
    <row r="16725" spans="1:3" x14ac:dyDescent="0.15">
      <c r="A16725" s="619" t="s">
        <v>1124</v>
      </c>
      <c r="B16725" s="618">
        <v>2013</v>
      </c>
      <c r="C16725" s="619" t="s">
        <v>424</v>
      </c>
    </row>
    <row r="16726" spans="1:3" x14ac:dyDescent="0.15">
      <c r="A16726" s="618" t="s">
        <v>1124</v>
      </c>
      <c r="B16726" s="618">
        <v>2013</v>
      </c>
      <c r="C16726" s="619" t="s">
        <v>424</v>
      </c>
    </row>
    <row r="16727" spans="1:3" x14ac:dyDescent="0.15">
      <c r="A16727" s="618" t="s">
        <v>1124</v>
      </c>
      <c r="B16727" s="618">
        <v>2013</v>
      </c>
      <c r="C16727" s="619" t="s">
        <v>424</v>
      </c>
    </row>
    <row r="16728" spans="1:3" x14ac:dyDescent="0.15">
      <c r="A16728" s="618" t="s">
        <v>1124</v>
      </c>
      <c r="B16728" s="618">
        <v>2013</v>
      </c>
      <c r="C16728" s="619" t="s">
        <v>424</v>
      </c>
    </row>
    <row r="16729" spans="1:3" x14ac:dyDescent="0.15">
      <c r="A16729" s="618" t="s">
        <v>1124</v>
      </c>
      <c r="B16729" s="618">
        <v>2013</v>
      </c>
      <c r="C16729" s="619" t="s">
        <v>424</v>
      </c>
    </row>
    <row r="16730" spans="1:3" x14ac:dyDescent="0.15">
      <c r="A16730" s="618" t="s">
        <v>1124</v>
      </c>
      <c r="B16730" s="618">
        <v>2013</v>
      </c>
      <c r="C16730" s="619" t="s">
        <v>424</v>
      </c>
    </row>
    <row r="16731" spans="1:3" x14ac:dyDescent="0.15">
      <c r="A16731" s="618" t="s">
        <v>1124</v>
      </c>
      <c r="B16731" s="618">
        <v>2013</v>
      </c>
      <c r="C16731" s="619" t="s">
        <v>1080</v>
      </c>
    </row>
    <row r="16732" spans="1:3" x14ac:dyDescent="0.15">
      <c r="A16732" s="618" t="s">
        <v>1124</v>
      </c>
      <c r="B16732" s="618">
        <v>2013</v>
      </c>
      <c r="C16732" s="619" t="s">
        <v>1080</v>
      </c>
    </row>
    <row r="16733" spans="1:3" x14ac:dyDescent="0.15">
      <c r="A16733" s="618" t="s">
        <v>1124</v>
      </c>
      <c r="B16733" s="618">
        <v>2013</v>
      </c>
      <c r="C16733" s="619" t="s">
        <v>1080</v>
      </c>
    </row>
    <row r="16734" spans="1:3" x14ac:dyDescent="0.15">
      <c r="A16734" s="618" t="s">
        <v>1124</v>
      </c>
      <c r="B16734" s="618">
        <v>2013</v>
      </c>
      <c r="C16734" s="619" t="s">
        <v>424</v>
      </c>
    </row>
    <row r="16735" spans="1:3" x14ac:dyDescent="0.15">
      <c r="A16735" s="618" t="s">
        <v>1124</v>
      </c>
      <c r="B16735" s="618">
        <v>2013</v>
      </c>
      <c r="C16735" s="619" t="s">
        <v>424</v>
      </c>
    </row>
    <row r="16736" spans="1:3" x14ac:dyDescent="0.15">
      <c r="A16736" s="618" t="s">
        <v>1124</v>
      </c>
      <c r="B16736" s="618">
        <v>2013</v>
      </c>
      <c r="C16736" s="619" t="s">
        <v>424</v>
      </c>
    </row>
    <row r="16737" spans="1:3" x14ac:dyDescent="0.15">
      <c r="A16737" s="618" t="s">
        <v>1124</v>
      </c>
      <c r="B16737" s="618">
        <v>2013</v>
      </c>
      <c r="C16737" s="619" t="s">
        <v>424</v>
      </c>
    </row>
    <row r="16738" spans="1:3" x14ac:dyDescent="0.15">
      <c r="A16738" s="618" t="s">
        <v>1124</v>
      </c>
      <c r="B16738" s="618">
        <v>2013</v>
      </c>
      <c r="C16738" s="619" t="s">
        <v>424</v>
      </c>
    </row>
    <row r="16739" spans="1:3" x14ac:dyDescent="0.15">
      <c r="A16739" s="618" t="s">
        <v>1124</v>
      </c>
      <c r="B16739" s="618">
        <v>2013</v>
      </c>
      <c r="C16739" s="619" t="s">
        <v>424</v>
      </c>
    </row>
    <row r="16740" spans="1:3" x14ac:dyDescent="0.15">
      <c r="A16740" s="618" t="s">
        <v>1124</v>
      </c>
      <c r="B16740" s="618">
        <v>2013</v>
      </c>
      <c r="C16740" s="619" t="s">
        <v>1080</v>
      </c>
    </row>
    <row r="16741" spans="1:3" x14ac:dyDescent="0.15">
      <c r="A16741" s="618" t="s">
        <v>1124</v>
      </c>
      <c r="B16741" s="618">
        <v>2013</v>
      </c>
      <c r="C16741" s="619" t="s">
        <v>424</v>
      </c>
    </row>
    <row r="16742" spans="1:3" x14ac:dyDescent="0.15">
      <c r="A16742" s="618" t="s">
        <v>1124</v>
      </c>
      <c r="B16742" s="618">
        <v>2013</v>
      </c>
      <c r="C16742" s="619" t="s">
        <v>424</v>
      </c>
    </row>
    <row r="16743" spans="1:3" x14ac:dyDescent="0.15">
      <c r="A16743" s="618" t="s">
        <v>1124</v>
      </c>
      <c r="B16743" s="618">
        <v>2013</v>
      </c>
      <c r="C16743" s="619" t="s">
        <v>424</v>
      </c>
    </row>
    <row r="16744" spans="1:3" x14ac:dyDescent="0.15">
      <c r="A16744" s="618" t="s">
        <v>1124</v>
      </c>
      <c r="B16744" s="618">
        <v>2013</v>
      </c>
      <c r="C16744" s="619" t="s">
        <v>424</v>
      </c>
    </row>
    <row r="16745" spans="1:3" x14ac:dyDescent="0.15">
      <c r="A16745" s="618" t="s">
        <v>1124</v>
      </c>
      <c r="B16745" s="618">
        <v>2013</v>
      </c>
      <c r="C16745" s="619" t="s">
        <v>424</v>
      </c>
    </row>
    <row r="16746" spans="1:3" x14ac:dyDescent="0.15">
      <c r="A16746" s="618" t="s">
        <v>1124</v>
      </c>
      <c r="B16746" s="618">
        <v>2013</v>
      </c>
      <c r="C16746" s="619" t="s">
        <v>424</v>
      </c>
    </row>
    <row r="16747" spans="1:3" x14ac:dyDescent="0.15">
      <c r="A16747" s="618" t="s">
        <v>1124</v>
      </c>
      <c r="B16747" s="618">
        <v>2013</v>
      </c>
      <c r="C16747" s="619" t="s">
        <v>424</v>
      </c>
    </row>
    <row r="16748" spans="1:3" x14ac:dyDescent="0.15">
      <c r="A16748" s="618" t="s">
        <v>1124</v>
      </c>
      <c r="B16748" s="618">
        <v>2013</v>
      </c>
      <c r="C16748" s="619" t="s">
        <v>424</v>
      </c>
    </row>
    <row r="16749" spans="1:3" x14ac:dyDescent="0.15">
      <c r="A16749" s="619" t="s">
        <v>1124</v>
      </c>
      <c r="B16749" s="618">
        <v>2013</v>
      </c>
      <c r="C16749" s="619" t="s">
        <v>424</v>
      </c>
    </row>
    <row r="16750" spans="1:3" x14ac:dyDescent="0.15">
      <c r="A16750" s="618" t="s">
        <v>1124</v>
      </c>
      <c r="B16750" s="618">
        <v>2013</v>
      </c>
      <c r="C16750" s="619" t="s">
        <v>437</v>
      </c>
    </row>
    <row r="16751" spans="1:3" x14ac:dyDescent="0.15">
      <c r="A16751" s="618" t="s">
        <v>1124</v>
      </c>
      <c r="B16751" s="618">
        <v>2013</v>
      </c>
      <c r="C16751" s="619" t="s">
        <v>424</v>
      </c>
    </row>
    <row r="16752" spans="1:3" x14ac:dyDescent="0.15">
      <c r="A16752" s="619" t="s">
        <v>1124</v>
      </c>
      <c r="B16752" s="618">
        <v>2013</v>
      </c>
      <c r="C16752" s="619" t="s">
        <v>424</v>
      </c>
    </row>
    <row r="16753" spans="1:3" x14ac:dyDescent="0.15">
      <c r="A16753" s="618" t="s">
        <v>1124</v>
      </c>
      <c r="B16753" s="618">
        <v>2013</v>
      </c>
      <c r="C16753" s="619" t="s">
        <v>424</v>
      </c>
    </row>
    <row r="16754" spans="1:3" x14ac:dyDescent="0.15">
      <c r="A16754" s="618" t="s">
        <v>1124</v>
      </c>
      <c r="B16754" s="618">
        <v>2013</v>
      </c>
      <c r="C16754" s="619" t="s">
        <v>1080</v>
      </c>
    </row>
    <row r="16755" spans="1:3" x14ac:dyDescent="0.15">
      <c r="A16755" s="618" t="s">
        <v>1124</v>
      </c>
      <c r="B16755" s="618">
        <v>2013</v>
      </c>
      <c r="C16755" s="619" t="s">
        <v>424</v>
      </c>
    </row>
    <row r="16756" spans="1:3" x14ac:dyDescent="0.15">
      <c r="A16756" s="618" t="s">
        <v>1124</v>
      </c>
      <c r="B16756" s="618">
        <v>2013</v>
      </c>
      <c r="C16756" s="619" t="s">
        <v>424</v>
      </c>
    </row>
    <row r="16757" spans="1:3" x14ac:dyDescent="0.15">
      <c r="A16757" s="618" t="s">
        <v>1124</v>
      </c>
      <c r="B16757" s="618">
        <v>2013</v>
      </c>
      <c r="C16757" s="619" t="s">
        <v>424</v>
      </c>
    </row>
    <row r="16758" spans="1:3" x14ac:dyDescent="0.15">
      <c r="A16758" s="618" t="s">
        <v>1124</v>
      </c>
      <c r="B16758" s="618">
        <v>2013</v>
      </c>
      <c r="C16758" s="619" t="s">
        <v>424</v>
      </c>
    </row>
    <row r="16759" spans="1:3" x14ac:dyDescent="0.15">
      <c r="A16759" s="618" t="s">
        <v>1124</v>
      </c>
      <c r="B16759" s="618">
        <v>2013</v>
      </c>
      <c r="C16759" s="619" t="s">
        <v>424</v>
      </c>
    </row>
    <row r="16760" spans="1:3" x14ac:dyDescent="0.15">
      <c r="A16760" s="619" t="s">
        <v>1124</v>
      </c>
      <c r="B16760" s="618">
        <v>2013</v>
      </c>
      <c r="C16760" s="619" t="s">
        <v>424</v>
      </c>
    </row>
    <row r="16761" spans="1:3" x14ac:dyDescent="0.15">
      <c r="A16761" s="619" t="s">
        <v>1124</v>
      </c>
      <c r="B16761" s="618">
        <v>2013</v>
      </c>
      <c r="C16761" s="619" t="s">
        <v>424</v>
      </c>
    </row>
    <row r="16762" spans="1:3" x14ac:dyDescent="0.15">
      <c r="A16762" s="619" t="s">
        <v>1124</v>
      </c>
      <c r="B16762" s="618">
        <v>2013</v>
      </c>
      <c r="C16762" s="619" t="s">
        <v>424</v>
      </c>
    </row>
    <row r="16763" spans="1:3" x14ac:dyDescent="0.15">
      <c r="A16763" s="619" t="s">
        <v>1124</v>
      </c>
      <c r="B16763" s="618">
        <v>2013</v>
      </c>
      <c r="C16763" s="619" t="s">
        <v>424</v>
      </c>
    </row>
    <row r="16764" spans="1:3" x14ac:dyDescent="0.15">
      <c r="A16764" s="619" t="s">
        <v>1124</v>
      </c>
      <c r="B16764" s="618">
        <v>2013</v>
      </c>
      <c r="C16764" s="619" t="s">
        <v>424</v>
      </c>
    </row>
    <row r="16765" spans="1:3" x14ac:dyDescent="0.15">
      <c r="A16765" s="619" t="s">
        <v>1124</v>
      </c>
      <c r="B16765" s="618">
        <v>2013</v>
      </c>
      <c r="C16765" s="619" t="s">
        <v>424</v>
      </c>
    </row>
    <row r="16766" spans="1:3" x14ac:dyDescent="0.15">
      <c r="A16766" s="619" t="s">
        <v>1124</v>
      </c>
      <c r="B16766" s="618">
        <v>2013</v>
      </c>
      <c r="C16766" s="619" t="s">
        <v>1103</v>
      </c>
    </row>
    <row r="16767" spans="1:3" x14ac:dyDescent="0.15">
      <c r="A16767" s="619" t="s">
        <v>1124</v>
      </c>
      <c r="B16767" s="618">
        <v>2013</v>
      </c>
      <c r="C16767" s="619" t="s">
        <v>424</v>
      </c>
    </row>
    <row r="16768" spans="1:3" x14ac:dyDescent="0.15">
      <c r="A16768" s="619" t="s">
        <v>1124</v>
      </c>
      <c r="B16768" s="618">
        <v>2013</v>
      </c>
      <c r="C16768" s="619" t="s">
        <v>424</v>
      </c>
    </row>
    <row r="16769" spans="1:3" x14ac:dyDescent="0.15">
      <c r="A16769" s="619" t="s">
        <v>1124</v>
      </c>
      <c r="B16769" s="618">
        <v>2013</v>
      </c>
      <c r="C16769" s="619" t="s">
        <v>437</v>
      </c>
    </row>
    <row r="16770" spans="1:3" x14ac:dyDescent="0.15">
      <c r="A16770" s="619" t="s">
        <v>1124</v>
      </c>
      <c r="B16770" s="618">
        <v>2013</v>
      </c>
      <c r="C16770" s="619" t="s">
        <v>437</v>
      </c>
    </row>
    <row r="16771" spans="1:3" x14ac:dyDescent="0.15">
      <c r="A16771" s="619" t="s">
        <v>1124</v>
      </c>
      <c r="B16771" s="618">
        <v>2013</v>
      </c>
      <c r="C16771" s="619" t="s">
        <v>1080</v>
      </c>
    </row>
    <row r="16772" spans="1:3" x14ac:dyDescent="0.15">
      <c r="A16772" s="619" t="s">
        <v>1124</v>
      </c>
      <c r="B16772" s="618">
        <v>2013</v>
      </c>
      <c r="C16772" s="619" t="s">
        <v>424</v>
      </c>
    </row>
    <row r="16773" spans="1:3" x14ac:dyDescent="0.15">
      <c r="A16773" s="618" t="s">
        <v>1124</v>
      </c>
      <c r="B16773" s="618">
        <v>2013</v>
      </c>
      <c r="C16773" s="619" t="s">
        <v>424</v>
      </c>
    </row>
    <row r="16774" spans="1:3" x14ac:dyDescent="0.15">
      <c r="A16774" s="619" t="s">
        <v>1124</v>
      </c>
      <c r="B16774" s="618">
        <v>2013</v>
      </c>
      <c r="C16774" s="619" t="s">
        <v>424</v>
      </c>
    </row>
    <row r="16775" spans="1:3" x14ac:dyDescent="0.15">
      <c r="A16775" s="619" t="s">
        <v>1124</v>
      </c>
      <c r="B16775" s="618">
        <v>2013</v>
      </c>
      <c r="C16775" s="619" t="s">
        <v>424</v>
      </c>
    </row>
    <row r="16776" spans="1:3" x14ac:dyDescent="0.15">
      <c r="A16776" s="618" t="s">
        <v>1124</v>
      </c>
      <c r="B16776" s="618">
        <v>2013</v>
      </c>
      <c r="C16776" s="619" t="s">
        <v>1080</v>
      </c>
    </row>
    <row r="16777" spans="1:3" x14ac:dyDescent="0.15">
      <c r="A16777" s="619" t="s">
        <v>1124</v>
      </c>
      <c r="B16777" s="618">
        <v>2013</v>
      </c>
      <c r="C16777" s="619" t="s">
        <v>437</v>
      </c>
    </row>
    <row r="16778" spans="1:3" x14ac:dyDescent="0.15">
      <c r="A16778" s="619" t="s">
        <v>1124</v>
      </c>
      <c r="B16778" s="618">
        <v>2013</v>
      </c>
      <c r="C16778" s="619" t="s">
        <v>424</v>
      </c>
    </row>
    <row r="16779" spans="1:3" x14ac:dyDescent="0.15">
      <c r="A16779" s="619" t="s">
        <v>1124</v>
      </c>
      <c r="B16779" s="618">
        <v>2013</v>
      </c>
      <c r="C16779" s="619" t="s">
        <v>424</v>
      </c>
    </row>
    <row r="16780" spans="1:3" x14ac:dyDescent="0.15">
      <c r="A16780" s="619" t="s">
        <v>1124</v>
      </c>
      <c r="B16780" s="618">
        <v>2013</v>
      </c>
      <c r="C16780" s="619" t="s">
        <v>424</v>
      </c>
    </row>
    <row r="16781" spans="1:3" x14ac:dyDescent="0.15">
      <c r="A16781" s="619" t="s">
        <v>1124</v>
      </c>
      <c r="B16781" s="618">
        <v>2013</v>
      </c>
      <c r="C16781" s="619" t="s">
        <v>424</v>
      </c>
    </row>
    <row r="16782" spans="1:3" x14ac:dyDescent="0.15">
      <c r="A16782" s="619" t="s">
        <v>1124</v>
      </c>
      <c r="B16782" s="618">
        <v>2013</v>
      </c>
      <c r="C16782" s="619" t="s">
        <v>424</v>
      </c>
    </row>
    <row r="16783" spans="1:3" x14ac:dyDescent="0.15">
      <c r="A16783" s="619" t="s">
        <v>1124</v>
      </c>
      <c r="B16783" s="618">
        <v>2013</v>
      </c>
      <c r="C16783" s="619" t="s">
        <v>424</v>
      </c>
    </row>
    <row r="16784" spans="1:3" x14ac:dyDescent="0.15">
      <c r="A16784" s="618" t="s">
        <v>1124</v>
      </c>
      <c r="B16784" s="618">
        <v>2013</v>
      </c>
      <c r="C16784" s="619" t="s">
        <v>424</v>
      </c>
    </row>
    <row r="16785" spans="1:3" x14ac:dyDescent="0.15">
      <c r="A16785" s="618" t="s">
        <v>1124</v>
      </c>
      <c r="B16785" s="618">
        <v>2013</v>
      </c>
      <c r="C16785" s="619" t="s">
        <v>1080</v>
      </c>
    </row>
    <row r="16786" spans="1:3" x14ac:dyDescent="0.15">
      <c r="A16786" s="619" t="s">
        <v>1124</v>
      </c>
      <c r="B16786" s="618">
        <v>2013</v>
      </c>
      <c r="C16786" s="619" t="s">
        <v>1080</v>
      </c>
    </row>
    <row r="16787" spans="1:3" x14ac:dyDescent="0.15">
      <c r="A16787" s="619" t="s">
        <v>1124</v>
      </c>
      <c r="B16787" s="618">
        <v>2013</v>
      </c>
      <c r="C16787" s="619" t="s">
        <v>424</v>
      </c>
    </row>
    <row r="16788" spans="1:3" x14ac:dyDescent="0.15">
      <c r="A16788" s="619" t="s">
        <v>1124</v>
      </c>
      <c r="B16788" s="618">
        <v>2013</v>
      </c>
      <c r="C16788" s="619" t="s">
        <v>424</v>
      </c>
    </row>
    <row r="16789" spans="1:3" x14ac:dyDescent="0.15">
      <c r="A16789" s="619" t="s">
        <v>1124</v>
      </c>
      <c r="B16789" s="618">
        <v>2013</v>
      </c>
      <c r="C16789" s="619" t="s">
        <v>424</v>
      </c>
    </row>
    <row r="16790" spans="1:3" x14ac:dyDescent="0.15">
      <c r="A16790" s="619" t="s">
        <v>1124</v>
      </c>
      <c r="B16790" s="618">
        <v>2013</v>
      </c>
      <c r="C16790" s="619" t="s">
        <v>424</v>
      </c>
    </row>
    <row r="16791" spans="1:3" x14ac:dyDescent="0.15">
      <c r="A16791" s="619" t="s">
        <v>1124</v>
      </c>
      <c r="B16791" s="618">
        <v>2013</v>
      </c>
      <c r="C16791" s="619" t="s">
        <v>424</v>
      </c>
    </row>
    <row r="16792" spans="1:3" x14ac:dyDescent="0.15">
      <c r="A16792" s="619" t="s">
        <v>1124</v>
      </c>
      <c r="B16792" s="618">
        <v>2013</v>
      </c>
      <c r="C16792" s="619" t="s">
        <v>424</v>
      </c>
    </row>
    <row r="16793" spans="1:3" x14ac:dyDescent="0.15">
      <c r="A16793" s="619" t="s">
        <v>1124</v>
      </c>
      <c r="B16793" s="618">
        <v>2013</v>
      </c>
      <c r="C16793" s="619" t="s">
        <v>424</v>
      </c>
    </row>
    <row r="16794" spans="1:3" x14ac:dyDescent="0.15">
      <c r="A16794" s="619" t="s">
        <v>1124</v>
      </c>
      <c r="B16794" s="618">
        <v>2013</v>
      </c>
      <c r="C16794" s="619" t="s">
        <v>424</v>
      </c>
    </row>
    <row r="16795" spans="1:3" x14ac:dyDescent="0.15">
      <c r="A16795" s="618" t="s">
        <v>1124</v>
      </c>
      <c r="B16795" s="618">
        <v>2013</v>
      </c>
      <c r="C16795" s="619" t="s">
        <v>424</v>
      </c>
    </row>
    <row r="16796" spans="1:3" x14ac:dyDescent="0.15">
      <c r="A16796" s="618" t="s">
        <v>1124</v>
      </c>
      <c r="B16796" s="618">
        <v>2013</v>
      </c>
      <c r="C16796" s="619" t="s">
        <v>1080</v>
      </c>
    </row>
    <row r="16797" spans="1:3" x14ac:dyDescent="0.15">
      <c r="A16797" s="619" t="s">
        <v>1124</v>
      </c>
      <c r="B16797" s="618">
        <v>2013</v>
      </c>
      <c r="C16797" s="619" t="s">
        <v>424</v>
      </c>
    </row>
    <row r="16798" spans="1:3" x14ac:dyDescent="0.15">
      <c r="A16798" s="619" t="s">
        <v>1124</v>
      </c>
      <c r="B16798" s="618">
        <v>2013</v>
      </c>
      <c r="C16798" s="619" t="s">
        <v>1103</v>
      </c>
    </row>
    <row r="16799" spans="1:3" x14ac:dyDescent="0.15">
      <c r="A16799" s="619" t="s">
        <v>1124</v>
      </c>
      <c r="B16799" s="618">
        <v>2013</v>
      </c>
      <c r="C16799" s="619" t="s">
        <v>437</v>
      </c>
    </row>
    <row r="16800" spans="1:3" x14ac:dyDescent="0.15">
      <c r="A16800" s="619" t="s">
        <v>1124</v>
      </c>
      <c r="B16800" s="618">
        <v>2013</v>
      </c>
      <c r="C16800" s="619" t="s">
        <v>424</v>
      </c>
    </row>
    <row r="16801" spans="1:3" x14ac:dyDescent="0.15">
      <c r="A16801" s="619" t="s">
        <v>1124</v>
      </c>
      <c r="B16801" s="618">
        <v>2013</v>
      </c>
      <c r="C16801" s="619" t="s">
        <v>424</v>
      </c>
    </row>
    <row r="16802" spans="1:3" x14ac:dyDescent="0.15">
      <c r="A16802" s="619" t="s">
        <v>1124</v>
      </c>
      <c r="B16802" s="618">
        <v>2013</v>
      </c>
      <c r="C16802" s="619" t="s">
        <v>424</v>
      </c>
    </row>
    <row r="16803" spans="1:3" x14ac:dyDescent="0.15">
      <c r="A16803" s="619" t="s">
        <v>1124</v>
      </c>
      <c r="B16803" s="618">
        <v>2013</v>
      </c>
      <c r="C16803" s="619" t="s">
        <v>424</v>
      </c>
    </row>
    <row r="16804" spans="1:3" x14ac:dyDescent="0.15">
      <c r="A16804" s="619" t="s">
        <v>1124</v>
      </c>
      <c r="B16804" s="618">
        <v>2013</v>
      </c>
      <c r="C16804" s="619" t="s">
        <v>1104</v>
      </c>
    </row>
    <row r="16805" spans="1:3" x14ac:dyDescent="0.15">
      <c r="A16805" s="619" t="s">
        <v>1124</v>
      </c>
      <c r="B16805" s="618">
        <v>2013</v>
      </c>
      <c r="C16805" s="619" t="s">
        <v>1103</v>
      </c>
    </row>
    <row r="16806" spans="1:3" x14ac:dyDescent="0.15">
      <c r="A16806" s="619" t="s">
        <v>1124</v>
      </c>
      <c r="B16806" s="618">
        <v>2013</v>
      </c>
      <c r="C16806" s="619" t="s">
        <v>1080</v>
      </c>
    </row>
    <row r="16807" spans="1:3" x14ac:dyDescent="0.15">
      <c r="A16807" s="619" t="s">
        <v>1124</v>
      </c>
      <c r="B16807" s="618">
        <v>2013</v>
      </c>
      <c r="C16807" s="619" t="s">
        <v>1103</v>
      </c>
    </row>
    <row r="16808" spans="1:3" x14ac:dyDescent="0.15">
      <c r="A16808" s="619" t="s">
        <v>1124</v>
      </c>
      <c r="B16808" s="618">
        <v>2013</v>
      </c>
      <c r="C16808" s="619" t="s">
        <v>424</v>
      </c>
    </row>
    <row r="16809" spans="1:3" x14ac:dyDescent="0.15">
      <c r="A16809" s="619" t="s">
        <v>1124</v>
      </c>
      <c r="B16809" s="618">
        <v>2013</v>
      </c>
      <c r="C16809" s="619" t="s">
        <v>424</v>
      </c>
    </row>
    <row r="16810" spans="1:3" x14ac:dyDescent="0.15">
      <c r="A16810" s="619" t="s">
        <v>1124</v>
      </c>
      <c r="B16810" s="618">
        <v>2013</v>
      </c>
      <c r="C16810" s="619" t="s">
        <v>424</v>
      </c>
    </row>
    <row r="16811" spans="1:3" x14ac:dyDescent="0.15">
      <c r="A16811" s="619" t="s">
        <v>1124</v>
      </c>
      <c r="B16811" s="618">
        <v>2013</v>
      </c>
      <c r="C16811" s="619" t="s">
        <v>424</v>
      </c>
    </row>
    <row r="16812" spans="1:3" x14ac:dyDescent="0.15">
      <c r="A16812" s="619" t="s">
        <v>1124</v>
      </c>
      <c r="B16812" s="618">
        <v>2013</v>
      </c>
      <c r="C16812" s="619" t="s">
        <v>424</v>
      </c>
    </row>
    <row r="16813" spans="1:3" x14ac:dyDescent="0.15">
      <c r="A16813" s="619" t="s">
        <v>1124</v>
      </c>
      <c r="B16813" s="618">
        <v>2013</v>
      </c>
      <c r="C16813" s="619" t="s">
        <v>1080</v>
      </c>
    </row>
    <row r="16814" spans="1:3" x14ac:dyDescent="0.15">
      <c r="A16814" s="619" t="s">
        <v>1124</v>
      </c>
      <c r="B16814" s="618">
        <v>2013</v>
      </c>
      <c r="C16814" s="619" t="s">
        <v>424</v>
      </c>
    </row>
    <row r="16815" spans="1:3" x14ac:dyDescent="0.15">
      <c r="A16815" s="619" t="s">
        <v>1124</v>
      </c>
      <c r="B16815" s="618">
        <v>2013</v>
      </c>
      <c r="C16815" s="619" t="s">
        <v>424</v>
      </c>
    </row>
    <row r="16816" spans="1:3" x14ac:dyDescent="0.15">
      <c r="A16816" s="619" t="s">
        <v>1124</v>
      </c>
      <c r="B16816" s="618">
        <v>2013</v>
      </c>
      <c r="C16816" s="619" t="s">
        <v>1080</v>
      </c>
    </row>
    <row r="16817" spans="1:3" x14ac:dyDescent="0.15">
      <c r="A16817" s="619" t="s">
        <v>1124</v>
      </c>
      <c r="B16817" s="618">
        <v>2013</v>
      </c>
      <c r="C16817" s="619" t="s">
        <v>424</v>
      </c>
    </row>
    <row r="16818" spans="1:3" x14ac:dyDescent="0.15">
      <c r="A16818" s="619" t="s">
        <v>1124</v>
      </c>
      <c r="B16818" s="618">
        <v>2013</v>
      </c>
      <c r="C16818" s="619" t="s">
        <v>424</v>
      </c>
    </row>
    <row r="16819" spans="1:3" x14ac:dyDescent="0.15">
      <c r="A16819" s="619" t="s">
        <v>1124</v>
      </c>
      <c r="B16819" s="618">
        <v>2013</v>
      </c>
      <c r="C16819" s="619" t="s">
        <v>424</v>
      </c>
    </row>
    <row r="16820" spans="1:3" x14ac:dyDescent="0.15">
      <c r="A16820" s="619" t="s">
        <v>1124</v>
      </c>
      <c r="B16820" s="618">
        <v>2013</v>
      </c>
      <c r="C16820" s="619" t="s">
        <v>424</v>
      </c>
    </row>
    <row r="16821" spans="1:3" x14ac:dyDescent="0.15">
      <c r="A16821" s="619" t="s">
        <v>1124</v>
      </c>
      <c r="B16821" s="618">
        <v>2013</v>
      </c>
      <c r="C16821" s="619" t="s">
        <v>424</v>
      </c>
    </row>
    <row r="16822" spans="1:3" x14ac:dyDescent="0.15">
      <c r="A16822" s="619" t="s">
        <v>1124</v>
      </c>
      <c r="B16822" s="618">
        <v>2013</v>
      </c>
      <c r="C16822" s="619" t="s">
        <v>424</v>
      </c>
    </row>
    <row r="16823" spans="1:3" x14ac:dyDescent="0.15">
      <c r="A16823" s="619" t="s">
        <v>1124</v>
      </c>
      <c r="B16823" s="618">
        <v>2013</v>
      </c>
      <c r="C16823" s="619" t="s">
        <v>424</v>
      </c>
    </row>
    <row r="16824" spans="1:3" x14ac:dyDescent="0.15">
      <c r="A16824" s="619" t="s">
        <v>1124</v>
      </c>
      <c r="B16824" s="618">
        <v>2013</v>
      </c>
      <c r="C16824" s="619" t="s">
        <v>424</v>
      </c>
    </row>
    <row r="16825" spans="1:3" x14ac:dyDescent="0.15">
      <c r="A16825" s="619" t="s">
        <v>1124</v>
      </c>
      <c r="B16825" s="618">
        <v>2013</v>
      </c>
      <c r="C16825" s="619" t="s">
        <v>1080</v>
      </c>
    </row>
    <row r="16826" spans="1:3" x14ac:dyDescent="0.15">
      <c r="A16826" s="619" t="s">
        <v>1124</v>
      </c>
      <c r="B16826" s="618">
        <v>2013</v>
      </c>
      <c r="C16826" s="619" t="s">
        <v>424</v>
      </c>
    </row>
    <row r="16827" spans="1:3" x14ac:dyDescent="0.15">
      <c r="A16827" s="619" t="s">
        <v>1124</v>
      </c>
      <c r="B16827" s="618">
        <v>2013</v>
      </c>
      <c r="C16827" s="619" t="s">
        <v>424</v>
      </c>
    </row>
    <row r="16828" spans="1:3" x14ac:dyDescent="0.15">
      <c r="A16828" s="619" t="s">
        <v>1124</v>
      </c>
      <c r="B16828" s="618">
        <v>2013</v>
      </c>
      <c r="C16828" s="619" t="s">
        <v>424</v>
      </c>
    </row>
    <row r="16829" spans="1:3" x14ac:dyDescent="0.15">
      <c r="A16829" s="619" t="s">
        <v>1124</v>
      </c>
      <c r="B16829" s="618">
        <v>2013</v>
      </c>
      <c r="C16829" s="619" t="s">
        <v>424</v>
      </c>
    </row>
    <row r="16830" spans="1:3" x14ac:dyDescent="0.15">
      <c r="A16830" s="619" t="s">
        <v>1124</v>
      </c>
      <c r="B16830" s="618">
        <v>2013</v>
      </c>
      <c r="C16830" s="619" t="s">
        <v>1080</v>
      </c>
    </row>
    <row r="16831" spans="1:3" x14ac:dyDescent="0.15">
      <c r="A16831" s="619" t="s">
        <v>1124</v>
      </c>
      <c r="B16831" s="618">
        <v>2013</v>
      </c>
      <c r="C16831" s="619" t="s">
        <v>1080</v>
      </c>
    </row>
    <row r="16832" spans="1:3" x14ac:dyDescent="0.15">
      <c r="A16832" s="619" t="s">
        <v>1124</v>
      </c>
      <c r="B16832" s="618">
        <v>2013</v>
      </c>
      <c r="C16832" s="619" t="s">
        <v>424</v>
      </c>
    </row>
    <row r="16833" spans="1:3" x14ac:dyDescent="0.15">
      <c r="A16833" s="619" t="s">
        <v>1124</v>
      </c>
      <c r="B16833" s="618">
        <v>2013</v>
      </c>
      <c r="C16833" s="619" t="s">
        <v>424</v>
      </c>
    </row>
    <row r="16834" spans="1:3" x14ac:dyDescent="0.15">
      <c r="A16834" s="619" t="s">
        <v>1124</v>
      </c>
      <c r="B16834" s="618">
        <v>2013</v>
      </c>
      <c r="C16834" s="619" t="s">
        <v>424</v>
      </c>
    </row>
    <row r="16835" spans="1:3" x14ac:dyDescent="0.15">
      <c r="A16835" s="619" t="s">
        <v>1124</v>
      </c>
      <c r="B16835" s="618">
        <v>2013</v>
      </c>
      <c r="C16835" s="619" t="s">
        <v>1080</v>
      </c>
    </row>
    <row r="16836" spans="1:3" x14ac:dyDescent="0.15">
      <c r="A16836" s="619" t="s">
        <v>1124</v>
      </c>
      <c r="B16836" s="618">
        <v>2013</v>
      </c>
      <c r="C16836" s="619" t="s">
        <v>424</v>
      </c>
    </row>
    <row r="16837" spans="1:3" x14ac:dyDescent="0.15">
      <c r="A16837" s="619" t="s">
        <v>1124</v>
      </c>
      <c r="B16837" s="618">
        <v>2013</v>
      </c>
      <c r="C16837" s="619" t="s">
        <v>424</v>
      </c>
    </row>
    <row r="16838" spans="1:3" x14ac:dyDescent="0.15">
      <c r="A16838" s="619" t="s">
        <v>1124</v>
      </c>
      <c r="B16838" s="618">
        <v>2013</v>
      </c>
      <c r="C16838" s="619" t="s">
        <v>424</v>
      </c>
    </row>
    <row r="16839" spans="1:3" x14ac:dyDescent="0.15">
      <c r="A16839" s="619" t="s">
        <v>1124</v>
      </c>
      <c r="B16839" s="618">
        <v>2013</v>
      </c>
      <c r="C16839" s="619" t="s">
        <v>424</v>
      </c>
    </row>
    <row r="16840" spans="1:3" x14ac:dyDescent="0.15">
      <c r="A16840" s="619" t="s">
        <v>1124</v>
      </c>
      <c r="B16840" s="618">
        <v>2013</v>
      </c>
      <c r="C16840" s="619" t="s">
        <v>424</v>
      </c>
    </row>
    <row r="16841" spans="1:3" x14ac:dyDescent="0.15">
      <c r="A16841" s="619" t="s">
        <v>1124</v>
      </c>
      <c r="B16841" s="618">
        <v>2013</v>
      </c>
      <c r="C16841" s="619" t="s">
        <v>424</v>
      </c>
    </row>
    <row r="16842" spans="1:3" x14ac:dyDescent="0.15">
      <c r="A16842" s="619" t="s">
        <v>1124</v>
      </c>
      <c r="B16842" s="618">
        <v>2013</v>
      </c>
      <c r="C16842" s="619" t="s">
        <v>424</v>
      </c>
    </row>
    <row r="16843" spans="1:3" x14ac:dyDescent="0.15">
      <c r="A16843" s="619" t="s">
        <v>1124</v>
      </c>
      <c r="B16843" s="618">
        <v>2013</v>
      </c>
      <c r="C16843" s="619" t="s">
        <v>1080</v>
      </c>
    </row>
    <row r="16844" spans="1:3" x14ac:dyDescent="0.15">
      <c r="A16844" s="619" t="s">
        <v>1124</v>
      </c>
      <c r="B16844" s="618">
        <v>2013</v>
      </c>
      <c r="C16844" s="619" t="s">
        <v>1080</v>
      </c>
    </row>
    <row r="16845" spans="1:3" x14ac:dyDescent="0.15">
      <c r="A16845" s="619" t="s">
        <v>1124</v>
      </c>
      <c r="B16845" s="618">
        <v>2013</v>
      </c>
      <c r="C16845" s="619" t="s">
        <v>424</v>
      </c>
    </row>
    <row r="16846" spans="1:3" x14ac:dyDescent="0.15">
      <c r="A16846" s="619" t="s">
        <v>1124</v>
      </c>
      <c r="B16846" s="618">
        <v>2013</v>
      </c>
      <c r="C16846" s="619" t="s">
        <v>1080</v>
      </c>
    </row>
    <row r="16847" spans="1:3" x14ac:dyDescent="0.15">
      <c r="A16847" s="619" t="s">
        <v>1124</v>
      </c>
      <c r="B16847" s="618">
        <v>2013</v>
      </c>
      <c r="C16847" s="619" t="s">
        <v>424</v>
      </c>
    </row>
    <row r="16848" spans="1:3" x14ac:dyDescent="0.15">
      <c r="A16848" s="619" t="s">
        <v>1124</v>
      </c>
      <c r="B16848" s="618">
        <v>2013</v>
      </c>
      <c r="C16848" s="619" t="s">
        <v>424</v>
      </c>
    </row>
    <row r="16849" spans="1:3" x14ac:dyDescent="0.15">
      <c r="A16849" s="619" t="s">
        <v>1124</v>
      </c>
      <c r="B16849" s="618">
        <v>2013</v>
      </c>
      <c r="C16849" s="619" t="s">
        <v>424</v>
      </c>
    </row>
    <row r="16850" spans="1:3" x14ac:dyDescent="0.15">
      <c r="A16850" s="619" t="s">
        <v>1124</v>
      </c>
      <c r="B16850" s="618">
        <v>2013</v>
      </c>
      <c r="C16850" s="619" t="s">
        <v>424</v>
      </c>
    </row>
    <row r="16851" spans="1:3" x14ac:dyDescent="0.15">
      <c r="A16851" s="619" t="s">
        <v>1124</v>
      </c>
      <c r="B16851" s="618">
        <v>2013</v>
      </c>
      <c r="C16851" s="619" t="s">
        <v>424</v>
      </c>
    </row>
    <row r="16852" spans="1:3" x14ac:dyDescent="0.15">
      <c r="A16852" s="619" t="s">
        <v>1124</v>
      </c>
      <c r="B16852" s="618">
        <v>2013</v>
      </c>
      <c r="C16852" s="619" t="s">
        <v>437</v>
      </c>
    </row>
    <row r="16853" spans="1:3" x14ac:dyDescent="0.15">
      <c r="A16853" s="619" t="s">
        <v>1124</v>
      </c>
      <c r="B16853" s="618">
        <v>2013</v>
      </c>
      <c r="C16853" s="619" t="s">
        <v>424</v>
      </c>
    </row>
    <row r="16854" spans="1:3" x14ac:dyDescent="0.15">
      <c r="A16854" s="619" t="s">
        <v>1124</v>
      </c>
      <c r="B16854" s="618">
        <v>2013</v>
      </c>
      <c r="C16854" s="619" t="s">
        <v>437</v>
      </c>
    </row>
    <row r="16855" spans="1:3" x14ac:dyDescent="0.15">
      <c r="A16855" s="619" t="s">
        <v>1124</v>
      </c>
      <c r="B16855" s="618">
        <v>2013</v>
      </c>
      <c r="C16855" s="619" t="s">
        <v>1103</v>
      </c>
    </row>
    <row r="16856" spans="1:3" x14ac:dyDescent="0.15">
      <c r="A16856" s="619" t="s">
        <v>1124</v>
      </c>
      <c r="B16856" s="618">
        <v>2013</v>
      </c>
      <c r="C16856" s="619" t="s">
        <v>1080</v>
      </c>
    </row>
    <row r="16857" spans="1:3" x14ac:dyDescent="0.15">
      <c r="A16857" s="619" t="s">
        <v>1124</v>
      </c>
      <c r="B16857" s="618">
        <v>2013</v>
      </c>
      <c r="C16857" s="619" t="s">
        <v>1103</v>
      </c>
    </row>
    <row r="16858" spans="1:3" x14ac:dyDescent="0.15">
      <c r="A16858" s="619" t="s">
        <v>1124</v>
      </c>
      <c r="B16858" s="618">
        <v>2013</v>
      </c>
      <c r="C16858" s="619" t="s">
        <v>424</v>
      </c>
    </row>
    <row r="16859" spans="1:3" x14ac:dyDescent="0.15">
      <c r="A16859" s="619" t="s">
        <v>1124</v>
      </c>
      <c r="B16859" s="618">
        <v>2013</v>
      </c>
      <c r="C16859" s="619" t="s">
        <v>424</v>
      </c>
    </row>
    <row r="16860" spans="1:3" x14ac:dyDescent="0.15">
      <c r="A16860" s="619" t="s">
        <v>1124</v>
      </c>
      <c r="B16860" s="618">
        <v>2013</v>
      </c>
      <c r="C16860" s="619" t="s">
        <v>424</v>
      </c>
    </row>
    <row r="16861" spans="1:3" x14ac:dyDescent="0.15">
      <c r="A16861" s="619" t="s">
        <v>1124</v>
      </c>
      <c r="B16861" s="618">
        <v>2013</v>
      </c>
      <c r="C16861" s="619" t="s">
        <v>424</v>
      </c>
    </row>
    <row r="16862" spans="1:3" x14ac:dyDescent="0.15">
      <c r="A16862" s="619" t="s">
        <v>1124</v>
      </c>
      <c r="B16862" s="618">
        <v>2013</v>
      </c>
      <c r="C16862" s="619" t="s">
        <v>424</v>
      </c>
    </row>
    <row r="16863" spans="1:3" x14ac:dyDescent="0.15">
      <c r="A16863" s="619" t="s">
        <v>1124</v>
      </c>
      <c r="B16863" s="618">
        <v>2013</v>
      </c>
      <c r="C16863" s="619" t="s">
        <v>424</v>
      </c>
    </row>
    <row r="16864" spans="1:3" x14ac:dyDescent="0.15">
      <c r="A16864" s="619" t="s">
        <v>1124</v>
      </c>
      <c r="B16864" s="618">
        <v>2013</v>
      </c>
      <c r="C16864" s="619" t="s">
        <v>424</v>
      </c>
    </row>
    <row r="16865" spans="1:3" x14ac:dyDescent="0.15">
      <c r="A16865" s="619" t="s">
        <v>1124</v>
      </c>
      <c r="B16865" s="618">
        <v>2013</v>
      </c>
      <c r="C16865" s="619" t="s">
        <v>424</v>
      </c>
    </row>
    <row r="16866" spans="1:3" x14ac:dyDescent="0.15">
      <c r="A16866" s="619" t="s">
        <v>1124</v>
      </c>
      <c r="B16866" s="618">
        <v>2013</v>
      </c>
      <c r="C16866" s="619" t="s">
        <v>424</v>
      </c>
    </row>
    <row r="16867" spans="1:3" x14ac:dyDescent="0.15">
      <c r="A16867" s="619" t="s">
        <v>1124</v>
      </c>
      <c r="B16867" s="618">
        <v>2013</v>
      </c>
      <c r="C16867" s="619" t="s">
        <v>424</v>
      </c>
    </row>
    <row r="16868" spans="1:3" x14ac:dyDescent="0.15">
      <c r="A16868" s="619" t="s">
        <v>1124</v>
      </c>
      <c r="B16868" s="618">
        <v>2013</v>
      </c>
      <c r="C16868" s="619" t="s">
        <v>424</v>
      </c>
    </row>
    <row r="16869" spans="1:3" x14ac:dyDescent="0.15">
      <c r="A16869" s="619" t="s">
        <v>1124</v>
      </c>
      <c r="B16869" s="618">
        <v>2013</v>
      </c>
      <c r="C16869" s="619" t="s">
        <v>424</v>
      </c>
    </row>
    <row r="16870" spans="1:3" x14ac:dyDescent="0.15">
      <c r="A16870" s="619" t="s">
        <v>1124</v>
      </c>
      <c r="B16870" s="618">
        <v>2013</v>
      </c>
      <c r="C16870" s="619" t="s">
        <v>1080</v>
      </c>
    </row>
    <row r="16871" spans="1:3" x14ac:dyDescent="0.15">
      <c r="A16871" s="619" t="s">
        <v>1124</v>
      </c>
      <c r="B16871" s="618">
        <v>2013</v>
      </c>
      <c r="C16871" s="619" t="s">
        <v>1080</v>
      </c>
    </row>
    <row r="16872" spans="1:3" x14ac:dyDescent="0.15">
      <c r="A16872" s="619" t="s">
        <v>1124</v>
      </c>
      <c r="B16872" s="618">
        <v>2013</v>
      </c>
      <c r="C16872" s="619" t="s">
        <v>424</v>
      </c>
    </row>
    <row r="16873" spans="1:3" x14ac:dyDescent="0.15">
      <c r="A16873" s="619" t="s">
        <v>1124</v>
      </c>
      <c r="B16873" s="618">
        <v>2013</v>
      </c>
      <c r="C16873" s="619" t="s">
        <v>424</v>
      </c>
    </row>
    <row r="16874" spans="1:3" x14ac:dyDescent="0.15">
      <c r="A16874" s="619" t="s">
        <v>1124</v>
      </c>
      <c r="B16874" s="618">
        <v>2013</v>
      </c>
      <c r="C16874" s="619" t="s">
        <v>424</v>
      </c>
    </row>
    <row r="16875" spans="1:3" x14ac:dyDescent="0.15">
      <c r="A16875" s="619" t="s">
        <v>1124</v>
      </c>
      <c r="B16875" s="618">
        <v>2013</v>
      </c>
      <c r="C16875" s="619" t="s">
        <v>424</v>
      </c>
    </row>
    <row r="16876" spans="1:3" x14ac:dyDescent="0.15">
      <c r="A16876" s="619" t="s">
        <v>1124</v>
      </c>
      <c r="B16876" s="618">
        <v>2013</v>
      </c>
      <c r="C16876" s="619" t="s">
        <v>424</v>
      </c>
    </row>
    <row r="16877" spans="1:3" x14ac:dyDescent="0.15">
      <c r="A16877" s="619" t="s">
        <v>1124</v>
      </c>
      <c r="B16877" s="618">
        <v>2013</v>
      </c>
      <c r="C16877" s="619" t="s">
        <v>424</v>
      </c>
    </row>
    <row r="16878" spans="1:3" x14ac:dyDescent="0.15">
      <c r="A16878" s="619" t="s">
        <v>1124</v>
      </c>
      <c r="B16878" s="618">
        <v>2013</v>
      </c>
      <c r="C16878" s="619" t="s">
        <v>424</v>
      </c>
    </row>
    <row r="16879" spans="1:3" x14ac:dyDescent="0.15">
      <c r="A16879" s="619" t="s">
        <v>1124</v>
      </c>
      <c r="B16879" s="618">
        <v>2013</v>
      </c>
      <c r="C16879" s="619" t="s">
        <v>424</v>
      </c>
    </row>
    <row r="16880" spans="1:3" x14ac:dyDescent="0.15">
      <c r="A16880" s="619" t="s">
        <v>1124</v>
      </c>
      <c r="B16880" s="618">
        <v>2013</v>
      </c>
      <c r="C16880" s="619" t="s">
        <v>424</v>
      </c>
    </row>
    <row r="16881" spans="1:3" x14ac:dyDescent="0.15">
      <c r="A16881" s="619" t="s">
        <v>1124</v>
      </c>
      <c r="B16881" s="618">
        <v>2013</v>
      </c>
      <c r="C16881" s="619" t="s">
        <v>424</v>
      </c>
    </row>
    <row r="16882" spans="1:3" x14ac:dyDescent="0.15">
      <c r="A16882" s="619" t="s">
        <v>1124</v>
      </c>
      <c r="B16882" s="618">
        <v>2013</v>
      </c>
      <c r="C16882" s="619" t="s">
        <v>424</v>
      </c>
    </row>
    <row r="16883" spans="1:3" x14ac:dyDescent="0.15">
      <c r="A16883" s="619" t="s">
        <v>1124</v>
      </c>
      <c r="B16883" s="618">
        <v>2013</v>
      </c>
      <c r="C16883" s="619" t="s">
        <v>424</v>
      </c>
    </row>
    <row r="16884" spans="1:3" x14ac:dyDescent="0.15">
      <c r="A16884" s="619" t="s">
        <v>1124</v>
      </c>
      <c r="B16884" s="618">
        <v>2013</v>
      </c>
      <c r="C16884" s="619" t="s">
        <v>424</v>
      </c>
    </row>
    <row r="16885" spans="1:3" x14ac:dyDescent="0.15">
      <c r="A16885" s="619" t="s">
        <v>1124</v>
      </c>
      <c r="B16885" s="618">
        <v>2013</v>
      </c>
      <c r="C16885" s="619" t="s">
        <v>424</v>
      </c>
    </row>
    <row r="16886" spans="1:3" x14ac:dyDescent="0.15">
      <c r="A16886" s="619" t="s">
        <v>1124</v>
      </c>
      <c r="B16886" s="618">
        <v>2013</v>
      </c>
      <c r="C16886" s="619" t="s">
        <v>424</v>
      </c>
    </row>
    <row r="16887" spans="1:3" x14ac:dyDescent="0.15">
      <c r="A16887" s="619" t="s">
        <v>1124</v>
      </c>
      <c r="B16887" s="618">
        <v>2013</v>
      </c>
      <c r="C16887" s="619" t="s">
        <v>424</v>
      </c>
    </row>
    <row r="16888" spans="1:3" x14ac:dyDescent="0.15">
      <c r="A16888" s="619" t="s">
        <v>1124</v>
      </c>
      <c r="B16888" s="618">
        <v>2013</v>
      </c>
      <c r="C16888" s="619" t="s">
        <v>424</v>
      </c>
    </row>
    <row r="16889" spans="1:3" x14ac:dyDescent="0.15">
      <c r="A16889" s="619" t="s">
        <v>1124</v>
      </c>
      <c r="B16889" s="618">
        <v>2013</v>
      </c>
      <c r="C16889" s="619" t="s">
        <v>424</v>
      </c>
    </row>
    <row r="16890" spans="1:3" x14ac:dyDescent="0.15">
      <c r="A16890" s="619" t="s">
        <v>1124</v>
      </c>
      <c r="B16890" s="618">
        <v>2013</v>
      </c>
      <c r="C16890" s="619" t="s">
        <v>424</v>
      </c>
    </row>
    <row r="16891" spans="1:3" x14ac:dyDescent="0.15">
      <c r="A16891" s="619" t="s">
        <v>1124</v>
      </c>
      <c r="B16891" s="618">
        <v>2013</v>
      </c>
      <c r="C16891" s="619" t="s">
        <v>424</v>
      </c>
    </row>
    <row r="16892" spans="1:3" x14ac:dyDescent="0.15">
      <c r="A16892" s="619" t="s">
        <v>1124</v>
      </c>
      <c r="B16892" s="618">
        <v>2013</v>
      </c>
      <c r="C16892" s="619" t="s">
        <v>424</v>
      </c>
    </row>
    <row r="16893" spans="1:3" x14ac:dyDescent="0.15">
      <c r="A16893" s="619" t="s">
        <v>1124</v>
      </c>
      <c r="B16893" s="618">
        <v>2013</v>
      </c>
      <c r="C16893" s="619" t="s">
        <v>424</v>
      </c>
    </row>
    <row r="16894" spans="1:3" x14ac:dyDescent="0.15">
      <c r="A16894" s="619" t="s">
        <v>1124</v>
      </c>
      <c r="B16894" s="618">
        <v>2013</v>
      </c>
      <c r="C16894" s="619" t="s">
        <v>1080</v>
      </c>
    </row>
    <row r="16895" spans="1:3" x14ac:dyDescent="0.15">
      <c r="A16895" s="619" t="s">
        <v>1124</v>
      </c>
      <c r="B16895" s="618">
        <v>2013</v>
      </c>
      <c r="C16895" s="619" t="s">
        <v>424</v>
      </c>
    </row>
    <row r="16896" spans="1:3" x14ac:dyDescent="0.15">
      <c r="A16896" s="619" t="s">
        <v>1124</v>
      </c>
      <c r="B16896" s="618">
        <v>2013</v>
      </c>
      <c r="C16896" s="619" t="s">
        <v>424</v>
      </c>
    </row>
    <row r="16897" spans="1:3" x14ac:dyDescent="0.15">
      <c r="A16897" s="619" t="s">
        <v>1124</v>
      </c>
      <c r="B16897" s="618">
        <v>2013</v>
      </c>
      <c r="C16897" s="619" t="s">
        <v>424</v>
      </c>
    </row>
    <row r="16898" spans="1:3" x14ac:dyDescent="0.15">
      <c r="A16898" s="619" t="s">
        <v>1124</v>
      </c>
      <c r="B16898" s="618">
        <v>2013</v>
      </c>
      <c r="C16898" s="619" t="s">
        <v>424</v>
      </c>
    </row>
    <row r="16899" spans="1:3" x14ac:dyDescent="0.15">
      <c r="A16899" s="619" t="s">
        <v>1124</v>
      </c>
      <c r="B16899" s="618">
        <v>2013</v>
      </c>
      <c r="C16899" s="619" t="s">
        <v>424</v>
      </c>
    </row>
    <row r="16900" spans="1:3" x14ac:dyDescent="0.15">
      <c r="A16900" s="619" t="s">
        <v>1124</v>
      </c>
      <c r="B16900" s="618">
        <v>2013</v>
      </c>
      <c r="C16900" s="619" t="s">
        <v>424</v>
      </c>
    </row>
    <row r="16901" spans="1:3" x14ac:dyDescent="0.15">
      <c r="A16901" s="619" t="s">
        <v>1124</v>
      </c>
      <c r="B16901" s="618">
        <v>2013</v>
      </c>
      <c r="C16901" s="619" t="s">
        <v>424</v>
      </c>
    </row>
    <row r="16902" spans="1:3" x14ac:dyDescent="0.15">
      <c r="A16902" s="619" t="s">
        <v>1124</v>
      </c>
      <c r="B16902" s="618">
        <v>2013</v>
      </c>
      <c r="C16902" s="619" t="s">
        <v>424</v>
      </c>
    </row>
    <row r="16903" spans="1:3" x14ac:dyDescent="0.15">
      <c r="A16903" s="619" t="s">
        <v>1124</v>
      </c>
      <c r="B16903" s="618">
        <v>2013</v>
      </c>
      <c r="C16903" s="619" t="s">
        <v>424</v>
      </c>
    </row>
    <row r="16904" spans="1:3" x14ac:dyDescent="0.15">
      <c r="A16904" s="619" t="s">
        <v>1124</v>
      </c>
      <c r="B16904" s="618">
        <v>2013</v>
      </c>
      <c r="C16904" s="619" t="s">
        <v>424</v>
      </c>
    </row>
    <row r="16905" spans="1:3" x14ac:dyDescent="0.15">
      <c r="A16905" s="619" t="s">
        <v>1124</v>
      </c>
      <c r="B16905" s="618">
        <v>2013</v>
      </c>
      <c r="C16905" s="619" t="s">
        <v>1080</v>
      </c>
    </row>
    <row r="16906" spans="1:3" x14ac:dyDescent="0.15">
      <c r="A16906" s="619" t="s">
        <v>1124</v>
      </c>
      <c r="B16906" s="618">
        <v>2013</v>
      </c>
      <c r="C16906" s="619" t="s">
        <v>424</v>
      </c>
    </row>
    <row r="16907" spans="1:3" x14ac:dyDescent="0.15">
      <c r="A16907" s="619" t="s">
        <v>1124</v>
      </c>
      <c r="B16907" s="618">
        <v>2013</v>
      </c>
      <c r="C16907" s="619" t="s">
        <v>424</v>
      </c>
    </row>
    <row r="16908" spans="1:3" x14ac:dyDescent="0.15">
      <c r="A16908" s="619" t="s">
        <v>1124</v>
      </c>
      <c r="B16908" s="618">
        <v>2013</v>
      </c>
      <c r="C16908" s="619" t="s">
        <v>424</v>
      </c>
    </row>
    <row r="16909" spans="1:3" x14ac:dyDescent="0.15">
      <c r="A16909" s="619" t="s">
        <v>1124</v>
      </c>
      <c r="B16909" s="618">
        <v>2013</v>
      </c>
      <c r="C16909" s="619" t="s">
        <v>424</v>
      </c>
    </row>
    <row r="16910" spans="1:3" x14ac:dyDescent="0.15">
      <c r="A16910" s="619" t="s">
        <v>1124</v>
      </c>
      <c r="B16910" s="618">
        <v>2013</v>
      </c>
      <c r="C16910" s="619" t="s">
        <v>424</v>
      </c>
    </row>
    <row r="16911" spans="1:3" x14ac:dyDescent="0.15">
      <c r="A16911" s="619" t="s">
        <v>1124</v>
      </c>
      <c r="B16911" s="618">
        <v>2013</v>
      </c>
      <c r="C16911" s="619" t="s">
        <v>424</v>
      </c>
    </row>
    <row r="16912" spans="1:3" x14ac:dyDescent="0.15">
      <c r="A16912" s="619" t="s">
        <v>1124</v>
      </c>
      <c r="B16912" s="618">
        <v>2013</v>
      </c>
      <c r="C16912" s="619" t="s">
        <v>424</v>
      </c>
    </row>
    <row r="16913" spans="1:3" x14ac:dyDescent="0.15">
      <c r="A16913" s="619" t="s">
        <v>1124</v>
      </c>
      <c r="B16913" s="618">
        <v>2013</v>
      </c>
      <c r="C16913" s="619" t="s">
        <v>424</v>
      </c>
    </row>
    <row r="16914" spans="1:3" x14ac:dyDescent="0.15">
      <c r="A16914" s="619" t="s">
        <v>1124</v>
      </c>
      <c r="B16914" s="618">
        <v>2013</v>
      </c>
      <c r="C16914" s="619" t="s">
        <v>1080</v>
      </c>
    </row>
    <row r="16915" spans="1:3" x14ac:dyDescent="0.15">
      <c r="A16915" s="619" t="s">
        <v>1124</v>
      </c>
      <c r="B16915" s="618">
        <v>2013</v>
      </c>
      <c r="C16915" s="619" t="s">
        <v>1103</v>
      </c>
    </row>
    <row r="16916" spans="1:3" x14ac:dyDescent="0.15">
      <c r="A16916" s="619" t="s">
        <v>1124</v>
      </c>
      <c r="B16916" s="618">
        <v>2013</v>
      </c>
      <c r="C16916" s="619" t="s">
        <v>424</v>
      </c>
    </row>
    <row r="16917" spans="1:3" x14ac:dyDescent="0.15">
      <c r="A16917" s="619" t="s">
        <v>1124</v>
      </c>
      <c r="B16917" s="618">
        <v>2013</v>
      </c>
      <c r="C16917" s="619" t="s">
        <v>1080</v>
      </c>
    </row>
    <row r="16918" spans="1:3" x14ac:dyDescent="0.15">
      <c r="A16918" s="619" t="s">
        <v>1124</v>
      </c>
      <c r="B16918" s="618">
        <v>2013</v>
      </c>
      <c r="C16918" s="619" t="s">
        <v>1080</v>
      </c>
    </row>
    <row r="16919" spans="1:3" x14ac:dyDescent="0.15">
      <c r="A16919" s="619" t="s">
        <v>1124</v>
      </c>
      <c r="B16919" s="618">
        <v>2013</v>
      </c>
      <c r="C16919" s="619" t="s">
        <v>424</v>
      </c>
    </row>
    <row r="16920" spans="1:3" x14ac:dyDescent="0.15">
      <c r="A16920" s="619" t="s">
        <v>1124</v>
      </c>
      <c r="B16920" s="618">
        <v>2013</v>
      </c>
      <c r="C16920" s="619" t="s">
        <v>1080</v>
      </c>
    </row>
    <row r="16921" spans="1:3" x14ac:dyDescent="0.15">
      <c r="A16921" s="619" t="s">
        <v>1124</v>
      </c>
      <c r="B16921" s="618">
        <v>2013</v>
      </c>
      <c r="C16921" s="619" t="s">
        <v>1080</v>
      </c>
    </row>
    <row r="16922" spans="1:3" x14ac:dyDescent="0.15">
      <c r="A16922" s="619" t="s">
        <v>1124</v>
      </c>
      <c r="B16922" s="618">
        <v>2013</v>
      </c>
      <c r="C16922" s="619" t="s">
        <v>424</v>
      </c>
    </row>
    <row r="16923" spans="1:3" x14ac:dyDescent="0.15">
      <c r="A16923" s="619" t="s">
        <v>1124</v>
      </c>
      <c r="B16923" s="618">
        <v>2013</v>
      </c>
      <c r="C16923" s="619" t="s">
        <v>424</v>
      </c>
    </row>
    <row r="16924" spans="1:3" x14ac:dyDescent="0.15">
      <c r="A16924" s="619" t="s">
        <v>1124</v>
      </c>
      <c r="B16924" s="618">
        <v>2013</v>
      </c>
      <c r="C16924" s="619" t="s">
        <v>424</v>
      </c>
    </row>
    <row r="16925" spans="1:3" x14ac:dyDescent="0.15">
      <c r="A16925" s="619" t="s">
        <v>1124</v>
      </c>
      <c r="B16925" s="618">
        <v>2013</v>
      </c>
      <c r="C16925" s="619" t="s">
        <v>424</v>
      </c>
    </row>
    <row r="16926" spans="1:3" x14ac:dyDescent="0.15">
      <c r="A16926" s="619" t="s">
        <v>1124</v>
      </c>
      <c r="B16926" s="618">
        <v>2013</v>
      </c>
      <c r="C16926" s="619" t="s">
        <v>424</v>
      </c>
    </row>
    <row r="16927" spans="1:3" x14ac:dyDescent="0.15">
      <c r="A16927" s="619" t="s">
        <v>1124</v>
      </c>
      <c r="B16927" s="618">
        <v>2013</v>
      </c>
      <c r="C16927" s="619" t="s">
        <v>424</v>
      </c>
    </row>
    <row r="16928" spans="1:3" x14ac:dyDescent="0.15">
      <c r="A16928" s="619" t="s">
        <v>1124</v>
      </c>
      <c r="B16928" s="618">
        <v>2013</v>
      </c>
      <c r="C16928" s="619" t="s">
        <v>424</v>
      </c>
    </row>
    <row r="16929" spans="1:3" x14ac:dyDescent="0.15">
      <c r="A16929" s="619" t="s">
        <v>1124</v>
      </c>
      <c r="B16929" s="618">
        <v>2013</v>
      </c>
      <c r="C16929" s="619" t="s">
        <v>424</v>
      </c>
    </row>
    <row r="16930" spans="1:3" x14ac:dyDescent="0.15">
      <c r="A16930" s="619" t="s">
        <v>1124</v>
      </c>
      <c r="B16930" s="618">
        <v>2013</v>
      </c>
      <c r="C16930" s="619" t="s">
        <v>424</v>
      </c>
    </row>
    <row r="16931" spans="1:3" x14ac:dyDescent="0.15">
      <c r="A16931" s="619" t="s">
        <v>1124</v>
      </c>
      <c r="B16931" s="618">
        <v>2013</v>
      </c>
      <c r="C16931" s="619" t="s">
        <v>424</v>
      </c>
    </row>
    <row r="16932" spans="1:3" x14ac:dyDescent="0.15">
      <c r="A16932" s="619" t="s">
        <v>1124</v>
      </c>
      <c r="B16932" s="618">
        <v>2013</v>
      </c>
      <c r="C16932" s="619" t="s">
        <v>1103</v>
      </c>
    </row>
    <row r="16933" spans="1:3" x14ac:dyDescent="0.15">
      <c r="A16933" s="619" t="s">
        <v>1124</v>
      </c>
      <c r="B16933" s="618">
        <v>2013</v>
      </c>
      <c r="C16933" s="619" t="s">
        <v>424</v>
      </c>
    </row>
    <row r="16934" spans="1:3" x14ac:dyDescent="0.15">
      <c r="A16934" s="619" t="s">
        <v>1124</v>
      </c>
      <c r="B16934" s="618">
        <v>2013</v>
      </c>
      <c r="C16934" s="619" t="s">
        <v>424</v>
      </c>
    </row>
    <row r="16935" spans="1:3" x14ac:dyDescent="0.15">
      <c r="A16935" s="619" t="s">
        <v>1124</v>
      </c>
      <c r="B16935" s="618">
        <v>2013</v>
      </c>
      <c r="C16935" s="619" t="s">
        <v>424</v>
      </c>
    </row>
    <row r="16936" spans="1:3" x14ac:dyDescent="0.15">
      <c r="A16936" s="619" t="s">
        <v>1124</v>
      </c>
      <c r="B16936" s="618">
        <v>2013</v>
      </c>
      <c r="C16936" s="619" t="s">
        <v>424</v>
      </c>
    </row>
    <row r="16937" spans="1:3" x14ac:dyDescent="0.15">
      <c r="A16937" s="619" t="s">
        <v>1124</v>
      </c>
      <c r="B16937" s="618">
        <v>2013</v>
      </c>
      <c r="C16937" s="619" t="s">
        <v>1103</v>
      </c>
    </row>
    <row r="16938" spans="1:3" x14ac:dyDescent="0.15">
      <c r="A16938" s="619" t="s">
        <v>1124</v>
      </c>
      <c r="B16938" s="618">
        <v>2013</v>
      </c>
      <c r="C16938" s="619" t="s">
        <v>1080</v>
      </c>
    </row>
    <row r="16939" spans="1:3" x14ac:dyDescent="0.15">
      <c r="A16939" s="619" t="s">
        <v>1124</v>
      </c>
      <c r="B16939" s="618">
        <v>2013</v>
      </c>
      <c r="C16939" s="619" t="s">
        <v>1104</v>
      </c>
    </row>
    <row r="16940" spans="1:3" x14ac:dyDescent="0.15">
      <c r="A16940" s="619" t="s">
        <v>1124</v>
      </c>
      <c r="B16940" s="618">
        <v>2013</v>
      </c>
      <c r="C16940" s="619" t="s">
        <v>424</v>
      </c>
    </row>
    <row r="16941" spans="1:3" x14ac:dyDescent="0.15">
      <c r="A16941" s="619" t="s">
        <v>1124</v>
      </c>
      <c r="B16941" s="618">
        <v>2013</v>
      </c>
      <c r="C16941" s="619" t="s">
        <v>424</v>
      </c>
    </row>
    <row r="16942" spans="1:3" x14ac:dyDescent="0.15">
      <c r="A16942" s="619" t="s">
        <v>1124</v>
      </c>
      <c r="B16942" s="618">
        <v>2013</v>
      </c>
      <c r="C16942" s="619" t="s">
        <v>424</v>
      </c>
    </row>
    <row r="16943" spans="1:3" x14ac:dyDescent="0.15">
      <c r="A16943" s="619" t="s">
        <v>1124</v>
      </c>
      <c r="B16943" s="618">
        <v>2013</v>
      </c>
      <c r="C16943" s="619" t="s">
        <v>424</v>
      </c>
    </row>
    <row r="16944" spans="1:3" x14ac:dyDescent="0.15">
      <c r="A16944" s="619" t="s">
        <v>1124</v>
      </c>
      <c r="B16944" s="618">
        <v>2013</v>
      </c>
      <c r="C16944" s="619" t="s">
        <v>424</v>
      </c>
    </row>
    <row r="16945" spans="1:3" x14ac:dyDescent="0.15">
      <c r="A16945" s="619" t="s">
        <v>1124</v>
      </c>
      <c r="B16945" s="618">
        <v>2013</v>
      </c>
      <c r="C16945" s="619" t="s">
        <v>424</v>
      </c>
    </row>
    <row r="16946" spans="1:3" x14ac:dyDescent="0.15">
      <c r="A16946" s="619" t="s">
        <v>1124</v>
      </c>
      <c r="B16946" s="618">
        <v>2013</v>
      </c>
      <c r="C16946" s="619" t="s">
        <v>424</v>
      </c>
    </row>
    <row r="16947" spans="1:3" x14ac:dyDescent="0.15">
      <c r="A16947" s="619" t="s">
        <v>1124</v>
      </c>
      <c r="B16947" s="618">
        <v>2013</v>
      </c>
      <c r="C16947" s="619" t="s">
        <v>424</v>
      </c>
    </row>
    <row r="16948" spans="1:3" x14ac:dyDescent="0.15">
      <c r="A16948" s="619" t="s">
        <v>1124</v>
      </c>
      <c r="B16948" s="618">
        <v>2013</v>
      </c>
      <c r="C16948" s="619" t="s">
        <v>424</v>
      </c>
    </row>
    <row r="16949" spans="1:3" x14ac:dyDescent="0.15">
      <c r="A16949" s="619" t="s">
        <v>1124</v>
      </c>
      <c r="B16949" s="618">
        <v>2013</v>
      </c>
      <c r="C16949" s="619" t="s">
        <v>424</v>
      </c>
    </row>
    <row r="16950" spans="1:3" x14ac:dyDescent="0.15">
      <c r="A16950" s="619" t="s">
        <v>1124</v>
      </c>
      <c r="B16950" s="618">
        <v>2013</v>
      </c>
      <c r="C16950" s="619" t="s">
        <v>424</v>
      </c>
    </row>
    <row r="16951" spans="1:3" x14ac:dyDescent="0.15">
      <c r="A16951" s="619" t="s">
        <v>1124</v>
      </c>
      <c r="B16951" s="618">
        <v>2013</v>
      </c>
      <c r="C16951" s="619" t="s">
        <v>424</v>
      </c>
    </row>
    <row r="16952" spans="1:3" x14ac:dyDescent="0.15">
      <c r="A16952" s="619" t="s">
        <v>1124</v>
      </c>
      <c r="B16952" s="618">
        <v>2013</v>
      </c>
      <c r="C16952" s="619" t="s">
        <v>437</v>
      </c>
    </row>
    <row r="16953" spans="1:3" x14ac:dyDescent="0.15">
      <c r="A16953" s="619" t="s">
        <v>1124</v>
      </c>
      <c r="B16953" s="618">
        <v>2013</v>
      </c>
      <c r="C16953" s="619" t="s">
        <v>424</v>
      </c>
    </row>
    <row r="16954" spans="1:3" x14ac:dyDescent="0.15">
      <c r="A16954" s="619" t="s">
        <v>1124</v>
      </c>
      <c r="B16954" s="618">
        <v>2013</v>
      </c>
      <c r="C16954" s="619" t="s">
        <v>424</v>
      </c>
    </row>
    <row r="16955" spans="1:3" x14ac:dyDescent="0.15">
      <c r="A16955" s="619" t="s">
        <v>1124</v>
      </c>
      <c r="B16955" s="618">
        <v>2013</v>
      </c>
      <c r="C16955" s="619" t="s">
        <v>1080</v>
      </c>
    </row>
    <row r="16956" spans="1:3" x14ac:dyDescent="0.15">
      <c r="A16956" s="618" t="s">
        <v>1124</v>
      </c>
      <c r="B16956" s="618">
        <v>2013</v>
      </c>
      <c r="C16956" s="619" t="s">
        <v>424</v>
      </c>
    </row>
    <row r="16957" spans="1:3" x14ac:dyDescent="0.15">
      <c r="A16957" s="619" t="s">
        <v>1124</v>
      </c>
      <c r="B16957" s="618">
        <v>2013</v>
      </c>
      <c r="C16957" s="619" t="s">
        <v>1080</v>
      </c>
    </row>
    <row r="16958" spans="1:3" x14ac:dyDescent="0.15">
      <c r="A16958" s="619" t="s">
        <v>1124</v>
      </c>
      <c r="B16958" s="618">
        <v>2013</v>
      </c>
      <c r="C16958" s="619" t="s">
        <v>424</v>
      </c>
    </row>
    <row r="16959" spans="1:3" x14ac:dyDescent="0.15">
      <c r="A16959" s="619" t="s">
        <v>1124</v>
      </c>
      <c r="B16959" s="618">
        <v>2013</v>
      </c>
      <c r="C16959" s="619" t="s">
        <v>424</v>
      </c>
    </row>
    <row r="16960" spans="1:3" x14ac:dyDescent="0.15">
      <c r="A16960" s="618" t="s">
        <v>1124</v>
      </c>
      <c r="B16960" s="618">
        <v>2013</v>
      </c>
      <c r="C16960" s="619" t="s">
        <v>424</v>
      </c>
    </row>
    <row r="16961" spans="1:3" x14ac:dyDescent="0.15">
      <c r="A16961" s="618" t="s">
        <v>1124</v>
      </c>
      <c r="B16961" s="618">
        <v>2013</v>
      </c>
      <c r="C16961" s="619" t="s">
        <v>424</v>
      </c>
    </row>
    <row r="16962" spans="1:3" x14ac:dyDescent="0.15">
      <c r="A16962" s="619" t="s">
        <v>1124</v>
      </c>
      <c r="B16962" s="618">
        <v>2013</v>
      </c>
      <c r="C16962" s="619" t="s">
        <v>424</v>
      </c>
    </row>
    <row r="16963" spans="1:3" x14ac:dyDescent="0.15">
      <c r="A16963" s="619" t="s">
        <v>1124</v>
      </c>
      <c r="B16963" s="618">
        <v>2013</v>
      </c>
      <c r="C16963" s="619" t="s">
        <v>424</v>
      </c>
    </row>
    <row r="16964" spans="1:3" x14ac:dyDescent="0.15">
      <c r="A16964" s="619" t="s">
        <v>1124</v>
      </c>
      <c r="B16964" s="618">
        <v>2013</v>
      </c>
      <c r="C16964" s="619" t="s">
        <v>424</v>
      </c>
    </row>
    <row r="16965" spans="1:3" x14ac:dyDescent="0.15">
      <c r="A16965" s="619" t="s">
        <v>1124</v>
      </c>
      <c r="B16965" s="618">
        <v>2013</v>
      </c>
      <c r="C16965" s="619" t="s">
        <v>424</v>
      </c>
    </row>
    <row r="16966" spans="1:3" x14ac:dyDescent="0.15">
      <c r="A16966" s="619" t="s">
        <v>1124</v>
      </c>
      <c r="B16966" s="618">
        <v>2013</v>
      </c>
      <c r="C16966" s="619" t="s">
        <v>1080</v>
      </c>
    </row>
    <row r="16967" spans="1:3" x14ac:dyDescent="0.15">
      <c r="A16967" s="619" t="s">
        <v>1124</v>
      </c>
      <c r="B16967" s="618">
        <v>2013</v>
      </c>
      <c r="C16967" s="619" t="s">
        <v>424</v>
      </c>
    </row>
    <row r="16968" spans="1:3" x14ac:dyDescent="0.15">
      <c r="A16968" s="619" t="s">
        <v>1124</v>
      </c>
      <c r="B16968" s="618">
        <v>2013</v>
      </c>
      <c r="C16968" s="619" t="s">
        <v>424</v>
      </c>
    </row>
    <row r="16969" spans="1:3" x14ac:dyDescent="0.15">
      <c r="A16969" s="619" t="s">
        <v>1124</v>
      </c>
      <c r="B16969" s="618">
        <v>2013</v>
      </c>
      <c r="C16969" s="619" t="s">
        <v>1080</v>
      </c>
    </row>
    <row r="16970" spans="1:3" x14ac:dyDescent="0.15">
      <c r="A16970" s="619" t="s">
        <v>1124</v>
      </c>
      <c r="B16970" s="618">
        <v>2013</v>
      </c>
      <c r="C16970" s="619" t="s">
        <v>1080</v>
      </c>
    </row>
    <row r="16971" spans="1:3" x14ac:dyDescent="0.15">
      <c r="A16971" s="619" t="s">
        <v>1124</v>
      </c>
      <c r="B16971" s="618">
        <v>2013</v>
      </c>
      <c r="C16971" s="619" t="s">
        <v>1104</v>
      </c>
    </row>
    <row r="16972" spans="1:3" x14ac:dyDescent="0.15">
      <c r="A16972" s="619" t="s">
        <v>1124</v>
      </c>
      <c r="B16972" s="618">
        <v>2013</v>
      </c>
      <c r="C16972" s="619" t="s">
        <v>1080</v>
      </c>
    </row>
    <row r="16973" spans="1:3" x14ac:dyDescent="0.15">
      <c r="A16973" s="619" t="s">
        <v>1124</v>
      </c>
      <c r="B16973" s="618">
        <v>2013</v>
      </c>
      <c r="C16973" s="619" t="s">
        <v>1103</v>
      </c>
    </row>
    <row r="16974" spans="1:3" x14ac:dyDescent="0.15">
      <c r="A16974" s="619" t="s">
        <v>1124</v>
      </c>
      <c r="B16974" s="618">
        <v>2013</v>
      </c>
      <c r="C16974" s="619" t="s">
        <v>424</v>
      </c>
    </row>
    <row r="16975" spans="1:3" x14ac:dyDescent="0.15">
      <c r="A16975" s="619" t="s">
        <v>1124</v>
      </c>
      <c r="B16975" s="618">
        <v>2013</v>
      </c>
      <c r="C16975" s="619" t="s">
        <v>1080</v>
      </c>
    </row>
    <row r="16976" spans="1:3" x14ac:dyDescent="0.15">
      <c r="A16976" s="619" t="s">
        <v>1124</v>
      </c>
      <c r="B16976" s="618">
        <v>2013</v>
      </c>
      <c r="C16976" s="619" t="s">
        <v>1103</v>
      </c>
    </row>
    <row r="16977" spans="1:3" x14ac:dyDescent="0.15">
      <c r="A16977" s="619" t="s">
        <v>1124</v>
      </c>
      <c r="B16977" s="618">
        <v>2013</v>
      </c>
      <c r="C16977" s="619" t="s">
        <v>424</v>
      </c>
    </row>
    <row r="16978" spans="1:3" x14ac:dyDescent="0.15">
      <c r="A16978" s="619" t="s">
        <v>1124</v>
      </c>
      <c r="B16978" s="618">
        <v>2013</v>
      </c>
      <c r="C16978" s="619" t="s">
        <v>1080</v>
      </c>
    </row>
    <row r="16979" spans="1:3" x14ac:dyDescent="0.15">
      <c r="A16979" s="619" t="s">
        <v>1124</v>
      </c>
      <c r="B16979" s="618">
        <v>2013</v>
      </c>
      <c r="C16979" s="619" t="s">
        <v>1104</v>
      </c>
    </row>
    <row r="16980" spans="1:3" x14ac:dyDescent="0.15">
      <c r="A16980" s="619" t="s">
        <v>1124</v>
      </c>
      <c r="B16980" s="618">
        <v>2013</v>
      </c>
      <c r="C16980" s="619" t="s">
        <v>1080</v>
      </c>
    </row>
    <row r="16981" spans="1:3" x14ac:dyDescent="0.15">
      <c r="A16981" s="619" t="s">
        <v>1124</v>
      </c>
      <c r="B16981" s="618">
        <v>2013</v>
      </c>
      <c r="C16981" s="619" t="s">
        <v>1080</v>
      </c>
    </row>
    <row r="16982" spans="1:3" x14ac:dyDescent="0.15">
      <c r="A16982" s="619" t="s">
        <v>1124</v>
      </c>
      <c r="B16982" s="618">
        <v>2013</v>
      </c>
      <c r="C16982" s="619" t="s">
        <v>424</v>
      </c>
    </row>
    <row r="16983" spans="1:3" x14ac:dyDescent="0.15">
      <c r="A16983" s="619" t="s">
        <v>1124</v>
      </c>
      <c r="B16983" s="618">
        <v>2013</v>
      </c>
      <c r="C16983" s="619" t="s">
        <v>424</v>
      </c>
    </row>
    <row r="16984" spans="1:3" x14ac:dyDescent="0.15">
      <c r="A16984" s="619" t="s">
        <v>1124</v>
      </c>
      <c r="B16984" s="618">
        <v>2013</v>
      </c>
      <c r="C16984" s="619" t="s">
        <v>424</v>
      </c>
    </row>
    <row r="16985" spans="1:3" x14ac:dyDescent="0.15">
      <c r="A16985" s="619" t="s">
        <v>1124</v>
      </c>
      <c r="B16985" s="618">
        <v>2013</v>
      </c>
      <c r="C16985" s="619" t="s">
        <v>1080</v>
      </c>
    </row>
    <row r="16986" spans="1:3" x14ac:dyDescent="0.15">
      <c r="A16986" s="619" t="s">
        <v>1124</v>
      </c>
      <c r="B16986" s="618">
        <v>2013</v>
      </c>
      <c r="C16986" s="619" t="s">
        <v>424</v>
      </c>
    </row>
    <row r="16987" spans="1:3" x14ac:dyDescent="0.15">
      <c r="A16987" s="619" t="s">
        <v>1124</v>
      </c>
      <c r="B16987" s="618">
        <v>2013</v>
      </c>
      <c r="C16987" s="619" t="s">
        <v>437</v>
      </c>
    </row>
    <row r="16988" spans="1:3" x14ac:dyDescent="0.15">
      <c r="A16988" s="619" t="s">
        <v>1124</v>
      </c>
      <c r="B16988" s="618">
        <v>2013</v>
      </c>
      <c r="C16988" s="619" t="s">
        <v>1103</v>
      </c>
    </row>
    <row r="16989" spans="1:3" x14ac:dyDescent="0.15">
      <c r="A16989" s="619" t="s">
        <v>1124</v>
      </c>
      <c r="B16989" s="618">
        <v>2013</v>
      </c>
      <c r="C16989" s="619" t="s">
        <v>1103</v>
      </c>
    </row>
    <row r="16990" spans="1:3" x14ac:dyDescent="0.15">
      <c r="A16990" s="619" t="s">
        <v>1124</v>
      </c>
      <c r="B16990" s="618">
        <v>2013</v>
      </c>
      <c r="C16990" s="619" t="s">
        <v>1080</v>
      </c>
    </row>
    <row r="16991" spans="1:3" x14ac:dyDescent="0.15">
      <c r="A16991" s="619" t="s">
        <v>1124</v>
      </c>
      <c r="B16991" s="618">
        <v>2013</v>
      </c>
      <c r="C16991" s="619" t="s">
        <v>437</v>
      </c>
    </row>
    <row r="16992" spans="1:3" x14ac:dyDescent="0.15">
      <c r="A16992" s="619" t="s">
        <v>1124</v>
      </c>
      <c r="B16992" s="618">
        <v>2013</v>
      </c>
      <c r="C16992" s="619" t="s">
        <v>437</v>
      </c>
    </row>
    <row r="16993" spans="1:3" x14ac:dyDescent="0.15">
      <c r="A16993" s="619" t="s">
        <v>1124</v>
      </c>
      <c r="B16993" s="618">
        <v>2013</v>
      </c>
      <c r="C16993" s="619" t="s">
        <v>1080</v>
      </c>
    </row>
    <row r="16994" spans="1:3" x14ac:dyDescent="0.15">
      <c r="A16994" s="619" t="s">
        <v>1124</v>
      </c>
      <c r="B16994" s="618">
        <v>2013</v>
      </c>
      <c r="C16994" s="619" t="s">
        <v>1110</v>
      </c>
    </row>
    <row r="16995" spans="1:3" x14ac:dyDescent="0.15">
      <c r="A16995" s="619" t="s">
        <v>1124</v>
      </c>
      <c r="B16995" s="618">
        <v>2013</v>
      </c>
      <c r="C16995" s="619" t="s">
        <v>1080</v>
      </c>
    </row>
    <row r="16996" spans="1:3" x14ac:dyDescent="0.15">
      <c r="A16996" s="619" t="s">
        <v>1124</v>
      </c>
      <c r="B16996" s="618">
        <v>2013</v>
      </c>
      <c r="C16996" s="619" t="s">
        <v>437</v>
      </c>
    </row>
    <row r="16997" spans="1:3" x14ac:dyDescent="0.15">
      <c r="A16997" s="619" t="s">
        <v>1124</v>
      </c>
      <c r="B16997" s="618">
        <v>2013</v>
      </c>
      <c r="C16997" s="619" t="s">
        <v>1080</v>
      </c>
    </row>
    <row r="16998" spans="1:3" x14ac:dyDescent="0.15">
      <c r="A16998" s="619" t="s">
        <v>1124</v>
      </c>
      <c r="B16998" s="618">
        <v>2013</v>
      </c>
      <c r="C16998" s="619" t="s">
        <v>1080</v>
      </c>
    </row>
    <row r="16999" spans="1:3" x14ac:dyDescent="0.15">
      <c r="A16999" s="619" t="s">
        <v>1124</v>
      </c>
      <c r="B16999" s="618">
        <v>2013</v>
      </c>
      <c r="C16999" s="619" t="s">
        <v>437</v>
      </c>
    </row>
    <row r="17000" spans="1:3" x14ac:dyDescent="0.15">
      <c r="A17000" s="619" t="s">
        <v>1124</v>
      </c>
      <c r="B17000" s="618">
        <v>2013</v>
      </c>
      <c r="C17000" s="619" t="s">
        <v>437</v>
      </c>
    </row>
    <row r="17001" spans="1:3" x14ac:dyDescent="0.15">
      <c r="A17001" s="619" t="s">
        <v>1124</v>
      </c>
      <c r="B17001" s="618">
        <v>2013</v>
      </c>
      <c r="C17001" s="619" t="s">
        <v>1080</v>
      </c>
    </row>
    <row r="17002" spans="1:3" x14ac:dyDescent="0.15">
      <c r="A17002" s="619" t="s">
        <v>1124</v>
      </c>
      <c r="B17002" s="618">
        <v>2013</v>
      </c>
      <c r="C17002" s="619" t="s">
        <v>437</v>
      </c>
    </row>
    <row r="17003" spans="1:3" x14ac:dyDescent="0.15">
      <c r="A17003" s="619" t="s">
        <v>1124</v>
      </c>
      <c r="B17003" s="618">
        <v>2013</v>
      </c>
      <c r="C17003" s="619" t="s">
        <v>437</v>
      </c>
    </row>
    <row r="17004" spans="1:3" x14ac:dyDescent="0.15">
      <c r="A17004" s="619" t="s">
        <v>1124</v>
      </c>
      <c r="B17004" s="618">
        <v>2013</v>
      </c>
      <c r="C17004" s="619" t="s">
        <v>437</v>
      </c>
    </row>
    <row r="17005" spans="1:3" x14ac:dyDescent="0.15">
      <c r="A17005" s="619" t="s">
        <v>1124</v>
      </c>
      <c r="B17005" s="618">
        <v>2013</v>
      </c>
      <c r="C17005" s="619" t="s">
        <v>437</v>
      </c>
    </row>
    <row r="17006" spans="1:3" x14ac:dyDescent="0.15">
      <c r="A17006" s="619" t="s">
        <v>1124</v>
      </c>
      <c r="B17006" s="618">
        <v>2013</v>
      </c>
      <c r="C17006" s="619" t="s">
        <v>1080</v>
      </c>
    </row>
    <row r="17007" spans="1:3" x14ac:dyDescent="0.15">
      <c r="A17007" s="619" t="s">
        <v>1124</v>
      </c>
      <c r="B17007" s="618">
        <v>2013</v>
      </c>
      <c r="C17007" s="619" t="s">
        <v>1080</v>
      </c>
    </row>
    <row r="17008" spans="1:3" x14ac:dyDescent="0.15">
      <c r="A17008" s="619" t="s">
        <v>1124</v>
      </c>
      <c r="B17008" s="618">
        <v>2013</v>
      </c>
      <c r="C17008" s="619" t="s">
        <v>1102</v>
      </c>
    </row>
    <row r="17009" spans="1:3" x14ac:dyDescent="0.15">
      <c r="A17009" s="619" t="s">
        <v>1124</v>
      </c>
      <c r="B17009" s="618">
        <v>2013</v>
      </c>
      <c r="C17009" s="619" t="s">
        <v>1102</v>
      </c>
    </row>
    <row r="17010" spans="1:3" x14ac:dyDescent="0.15">
      <c r="A17010" s="619" t="s">
        <v>1124</v>
      </c>
      <c r="B17010" s="618">
        <v>2013</v>
      </c>
      <c r="C17010" s="619" t="s">
        <v>437</v>
      </c>
    </row>
    <row r="17011" spans="1:3" x14ac:dyDescent="0.15">
      <c r="A17011" s="619" t="s">
        <v>1124</v>
      </c>
      <c r="B17011" s="618">
        <v>2013</v>
      </c>
      <c r="C17011" s="619" t="s">
        <v>1080</v>
      </c>
    </row>
    <row r="17012" spans="1:3" x14ac:dyDescent="0.15">
      <c r="A17012" s="619" t="s">
        <v>1124</v>
      </c>
      <c r="B17012" s="618">
        <v>2013</v>
      </c>
      <c r="C17012" s="619" t="s">
        <v>437</v>
      </c>
    </row>
    <row r="17013" spans="1:3" x14ac:dyDescent="0.15">
      <c r="A17013" s="619" t="s">
        <v>1124</v>
      </c>
      <c r="B17013" s="618">
        <v>2013</v>
      </c>
      <c r="C17013" s="619" t="s">
        <v>1110</v>
      </c>
    </row>
    <row r="17014" spans="1:3" x14ac:dyDescent="0.15">
      <c r="A17014" s="619" t="s">
        <v>1124</v>
      </c>
      <c r="B17014" s="618">
        <v>2013</v>
      </c>
      <c r="C17014" s="619" t="s">
        <v>1080</v>
      </c>
    </row>
    <row r="17015" spans="1:3" x14ac:dyDescent="0.15">
      <c r="A17015" s="619" t="s">
        <v>1124</v>
      </c>
      <c r="B17015" s="618">
        <v>2013</v>
      </c>
      <c r="C17015" s="619" t="s">
        <v>437</v>
      </c>
    </row>
    <row r="17016" spans="1:3" x14ac:dyDescent="0.15">
      <c r="A17016" s="619" t="s">
        <v>1124</v>
      </c>
      <c r="B17016" s="618">
        <v>2013</v>
      </c>
      <c r="C17016" s="619" t="s">
        <v>437</v>
      </c>
    </row>
    <row r="17017" spans="1:3" x14ac:dyDescent="0.15">
      <c r="A17017" s="619" t="s">
        <v>1124</v>
      </c>
      <c r="B17017" s="618">
        <v>2013</v>
      </c>
      <c r="C17017" s="619" t="s">
        <v>1080</v>
      </c>
    </row>
    <row r="17018" spans="1:3" x14ac:dyDescent="0.15">
      <c r="A17018" s="619" t="s">
        <v>1124</v>
      </c>
      <c r="B17018" s="618">
        <v>2013</v>
      </c>
      <c r="C17018" s="619" t="s">
        <v>1110</v>
      </c>
    </row>
    <row r="17019" spans="1:3" x14ac:dyDescent="0.15">
      <c r="A17019" s="619" t="s">
        <v>1124</v>
      </c>
      <c r="B17019" s="618">
        <v>2013</v>
      </c>
      <c r="C17019" s="619" t="s">
        <v>1110</v>
      </c>
    </row>
    <row r="17020" spans="1:3" x14ac:dyDescent="0.15">
      <c r="A17020" s="619" t="s">
        <v>1124</v>
      </c>
      <c r="B17020" s="618">
        <v>2013</v>
      </c>
      <c r="C17020" s="619" t="s">
        <v>1110</v>
      </c>
    </row>
    <row r="17021" spans="1:3" x14ac:dyDescent="0.15">
      <c r="A17021" s="619" t="s">
        <v>1124</v>
      </c>
      <c r="B17021" s="618">
        <v>2013</v>
      </c>
      <c r="C17021" s="619" t="s">
        <v>1102</v>
      </c>
    </row>
    <row r="17022" spans="1:3" x14ac:dyDescent="0.15">
      <c r="A17022" s="619" t="s">
        <v>1124</v>
      </c>
      <c r="B17022" s="618">
        <v>2013</v>
      </c>
      <c r="C17022" s="619" t="s">
        <v>424</v>
      </c>
    </row>
    <row r="17023" spans="1:3" x14ac:dyDescent="0.15">
      <c r="A17023" s="619" t="s">
        <v>1124</v>
      </c>
      <c r="B17023" s="618">
        <v>2013</v>
      </c>
      <c r="C17023" s="619" t="s">
        <v>1102</v>
      </c>
    </row>
    <row r="17024" spans="1:3" x14ac:dyDescent="0.15">
      <c r="A17024" s="619" t="s">
        <v>1124</v>
      </c>
      <c r="B17024" s="618">
        <v>2013</v>
      </c>
      <c r="C17024" s="619" t="s">
        <v>1102</v>
      </c>
    </row>
    <row r="17025" spans="1:3" x14ac:dyDescent="0.15">
      <c r="A17025" s="619" t="s">
        <v>1124</v>
      </c>
      <c r="B17025" s="618">
        <v>2013</v>
      </c>
      <c r="C17025" s="619" t="s">
        <v>1102</v>
      </c>
    </row>
    <row r="17026" spans="1:3" x14ac:dyDescent="0.15">
      <c r="A17026" s="619" t="s">
        <v>1124</v>
      </c>
      <c r="B17026" s="618">
        <v>2013</v>
      </c>
      <c r="C17026" s="619" t="s">
        <v>1102</v>
      </c>
    </row>
    <row r="17027" spans="1:3" x14ac:dyDescent="0.15">
      <c r="A17027" s="619" t="s">
        <v>1124</v>
      </c>
      <c r="B17027" s="618">
        <v>2013</v>
      </c>
      <c r="C17027" s="619" t="s">
        <v>1102</v>
      </c>
    </row>
    <row r="17028" spans="1:3" x14ac:dyDescent="0.15">
      <c r="A17028" s="619" t="s">
        <v>1124</v>
      </c>
      <c r="B17028" s="618">
        <v>2013</v>
      </c>
      <c r="C17028" s="619" t="s">
        <v>1105</v>
      </c>
    </row>
    <row r="17029" spans="1:3" x14ac:dyDescent="0.15">
      <c r="A17029" s="619" t="s">
        <v>1124</v>
      </c>
      <c r="B17029" s="618">
        <v>2013</v>
      </c>
      <c r="C17029" s="619" t="s">
        <v>1111</v>
      </c>
    </row>
    <row r="17030" spans="1:3" x14ac:dyDescent="0.15">
      <c r="A17030" s="619" t="s">
        <v>1124</v>
      </c>
      <c r="B17030" s="618">
        <v>2013</v>
      </c>
      <c r="C17030" s="619" t="s">
        <v>1105</v>
      </c>
    </row>
    <row r="17031" spans="1:3" x14ac:dyDescent="0.15">
      <c r="A17031" s="619" t="s">
        <v>1124</v>
      </c>
      <c r="B17031" s="618">
        <v>2013</v>
      </c>
      <c r="C17031" s="619" t="s">
        <v>1105</v>
      </c>
    </row>
    <row r="17032" spans="1:3" x14ac:dyDescent="0.15">
      <c r="A17032" s="619" t="s">
        <v>1124</v>
      </c>
      <c r="B17032" s="618">
        <v>2013</v>
      </c>
      <c r="C17032" s="619" t="s">
        <v>1080</v>
      </c>
    </row>
    <row r="17033" spans="1:3" x14ac:dyDescent="0.15">
      <c r="A17033" s="619" t="s">
        <v>1124</v>
      </c>
      <c r="B17033" s="618">
        <v>2013</v>
      </c>
      <c r="C17033" s="619" t="s">
        <v>1105</v>
      </c>
    </row>
    <row r="17034" spans="1:3" x14ac:dyDescent="0.15">
      <c r="A17034" s="619" t="s">
        <v>1124</v>
      </c>
      <c r="B17034" s="618">
        <v>2013</v>
      </c>
      <c r="C17034" s="619" t="s">
        <v>1113</v>
      </c>
    </row>
    <row r="17035" spans="1:3" x14ac:dyDescent="0.15">
      <c r="A17035" s="619" t="s">
        <v>1124</v>
      </c>
      <c r="B17035" s="618">
        <v>2013</v>
      </c>
      <c r="C17035" s="619" t="s">
        <v>1111</v>
      </c>
    </row>
    <row r="17036" spans="1:3" x14ac:dyDescent="0.15">
      <c r="A17036" s="619" t="s">
        <v>1124</v>
      </c>
      <c r="B17036" s="618">
        <v>2013</v>
      </c>
      <c r="C17036" s="619" t="s">
        <v>1105</v>
      </c>
    </row>
    <row r="17037" spans="1:3" x14ac:dyDescent="0.15">
      <c r="A17037" s="619" t="s">
        <v>1124</v>
      </c>
      <c r="B17037" s="618">
        <v>2013</v>
      </c>
      <c r="C17037" s="619" t="s">
        <v>1111</v>
      </c>
    </row>
    <row r="17038" spans="1:3" x14ac:dyDescent="0.15">
      <c r="A17038" s="619" t="s">
        <v>1124</v>
      </c>
      <c r="B17038" s="618">
        <v>2013</v>
      </c>
      <c r="C17038" s="619" t="s">
        <v>1102</v>
      </c>
    </row>
    <row r="17039" spans="1:3" x14ac:dyDescent="0.15">
      <c r="A17039" s="619" t="s">
        <v>1124</v>
      </c>
      <c r="B17039" s="618">
        <v>2013</v>
      </c>
      <c r="C17039" s="619" t="s">
        <v>424</v>
      </c>
    </row>
    <row r="17040" spans="1:3" x14ac:dyDescent="0.15">
      <c r="A17040" s="619" t="s">
        <v>1124</v>
      </c>
      <c r="B17040" s="618">
        <v>2013</v>
      </c>
      <c r="C17040" s="619" t="s">
        <v>424</v>
      </c>
    </row>
    <row r="17041" spans="1:3" x14ac:dyDescent="0.15">
      <c r="A17041" s="619" t="s">
        <v>1124</v>
      </c>
      <c r="B17041" s="618">
        <v>2013</v>
      </c>
      <c r="C17041" s="619" t="s">
        <v>424</v>
      </c>
    </row>
    <row r="17042" spans="1:3" x14ac:dyDescent="0.15">
      <c r="A17042" s="619" t="s">
        <v>1124</v>
      </c>
      <c r="B17042" s="618">
        <v>2013</v>
      </c>
      <c r="C17042" s="619" t="s">
        <v>424</v>
      </c>
    </row>
    <row r="17043" spans="1:3" x14ac:dyDescent="0.15">
      <c r="A17043" s="619" t="s">
        <v>1124</v>
      </c>
      <c r="B17043" s="618">
        <v>2013</v>
      </c>
      <c r="C17043" s="619" t="s">
        <v>437</v>
      </c>
    </row>
    <row r="17044" spans="1:3" x14ac:dyDescent="0.15">
      <c r="A17044" s="619" t="s">
        <v>1124</v>
      </c>
      <c r="B17044" s="618">
        <v>2013</v>
      </c>
      <c r="C17044" s="619" t="s">
        <v>424</v>
      </c>
    </row>
    <row r="17045" spans="1:3" x14ac:dyDescent="0.15">
      <c r="A17045" s="619" t="s">
        <v>1124</v>
      </c>
      <c r="B17045" s="618">
        <v>2013</v>
      </c>
      <c r="C17045" s="619" t="s">
        <v>424</v>
      </c>
    </row>
    <row r="17046" spans="1:3" x14ac:dyDescent="0.15">
      <c r="A17046" s="619" t="s">
        <v>1124</v>
      </c>
      <c r="B17046" s="618">
        <v>2013</v>
      </c>
      <c r="C17046" s="619" t="s">
        <v>437</v>
      </c>
    </row>
    <row r="17047" spans="1:3" x14ac:dyDescent="0.15">
      <c r="A17047" s="619" t="s">
        <v>1124</v>
      </c>
      <c r="B17047" s="618">
        <v>2013</v>
      </c>
      <c r="C17047" s="619" t="s">
        <v>437</v>
      </c>
    </row>
    <row r="17048" spans="1:3" x14ac:dyDescent="0.15">
      <c r="A17048" s="619" t="s">
        <v>1124</v>
      </c>
      <c r="B17048" s="618">
        <v>2013</v>
      </c>
      <c r="C17048" s="619" t="s">
        <v>424</v>
      </c>
    </row>
    <row r="17049" spans="1:3" x14ac:dyDescent="0.15">
      <c r="A17049" s="619" t="s">
        <v>1124</v>
      </c>
      <c r="B17049" s="618">
        <v>2013</v>
      </c>
      <c r="C17049" s="619" t="s">
        <v>424</v>
      </c>
    </row>
    <row r="17050" spans="1:3" x14ac:dyDescent="0.15">
      <c r="A17050" s="619" t="s">
        <v>1124</v>
      </c>
      <c r="B17050" s="618">
        <v>2013</v>
      </c>
      <c r="C17050" s="619" t="s">
        <v>424</v>
      </c>
    </row>
    <row r="17051" spans="1:3" x14ac:dyDescent="0.15">
      <c r="A17051" s="619" t="s">
        <v>1124</v>
      </c>
      <c r="B17051" s="618">
        <v>2013</v>
      </c>
      <c r="C17051" s="619" t="s">
        <v>1080</v>
      </c>
    </row>
    <row r="17052" spans="1:3" x14ac:dyDescent="0.15">
      <c r="A17052" s="619" t="s">
        <v>1124</v>
      </c>
      <c r="B17052" s="618">
        <v>2013</v>
      </c>
      <c r="C17052" s="619" t="s">
        <v>1080</v>
      </c>
    </row>
    <row r="17053" spans="1:3" x14ac:dyDescent="0.15">
      <c r="A17053" s="619" t="s">
        <v>1124</v>
      </c>
      <c r="B17053" s="618">
        <v>2013</v>
      </c>
      <c r="C17053" s="619" t="s">
        <v>424</v>
      </c>
    </row>
    <row r="17054" spans="1:3" x14ac:dyDescent="0.15">
      <c r="A17054" s="619" t="s">
        <v>1124</v>
      </c>
      <c r="B17054" s="618">
        <v>2013</v>
      </c>
      <c r="C17054" s="619" t="s">
        <v>1080</v>
      </c>
    </row>
    <row r="17055" spans="1:3" x14ac:dyDescent="0.15">
      <c r="A17055" s="619" t="s">
        <v>1124</v>
      </c>
      <c r="B17055" s="618">
        <v>2013</v>
      </c>
      <c r="C17055" s="619" t="s">
        <v>424</v>
      </c>
    </row>
    <row r="17056" spans="1:3" x14ac:dyDescent="0.15">
      <c r="A17056" s="619" t="s">
        <v>1124</v>
      </c>
      <c r="B17056" s="618">
        <v>2013</v>
      </c>
      <c r="C17056" s="619" t="s">
        <v>424</v>
      </c>
    </row>
    <row r="17057" spans="1:3" x14ac:dyDescent="0.15">
      <c r="A17057" s="619" t="s">
        <v>1124</v>
      </c>
      <c r="B17057" s="618">
        <v>2013</v>
      </c>
      <c r="C17057" s="619" t="s">
        <v>424</v>
      </c>
    </row>
    <row r="17058" spans="1:3" x14ac:dyDescent="0.15">
      <c r="A17058" s="619" t="s">
        <v>1124</v>
      </c>
      <c r="B17058" s="618">
        <v>2013</v>
      </c>
      <c r="C17058" s="619" t="s">
        <v>424</v>
      </c>
    </row>
    <row r="17059" spans="1:3" x14ac:dyDescent="0.15">
      <c r="A17059" s="619" t="s">
        <v>1124</v>
      </c>
      <c r="B17059" s="618">
        <v>2013</v>
      </c>
      <c r="C17059" s="619" t="s">
        <v>424</v>
      </c>
    </row>
    <row r="17060" spans="1:3" x14ac:dyDescent="0.15">
      <c r="A17060" s="619" t="s">
        <v>1124</v>
      </c>
      <c r="B17060" s="618">
        <v>2013</v>
      </c>
      <c r="C17060" s="619" t="s">
        <v>1080</v>
      </c>
    </row>
    <row r="17061" spans="1:3" x14ac:dyDescent="0.15">
      <c r="A17061" s="619" t="s">
        <v>1124</v>
      </c>
      <c r="B17061" s="618">
        <v>2013</v>
      </c>
      <c r="C17061" s="619" t="s">
        <v>424</v>
      </c>
    </row>
    <row r="17062" spans="1:3" x14ac:dyDescent="0.15">
      <c r="A17062" s="619" t="s">
        <v>1124</v>
      </c>
      <c r="B17062" s="618">
        <v>2013</v>
      </c>
      <c r="C17062" s="619" t="s">
        <v>424</v>
      </c>
    </row>
    <row r="17063" spans="1:3" x14ac:dyDescent="0.15">
      <c r="A17063" s="619" t="s">
        <v>1124</v>
      </c>
      <c r="B17063" s="618">
        <v>2013</v>
      </c>
      <c r="C17063" s="619" t="s">
        <v>424</v>
      </c>
    </row>
    <row r="17064" spans="1:3" x14ac:dyDescent="0.15">
      <c r="A17064" s="619" t="s">
        <v>1124</v>
      </c>
      <c r="B17064" s="618">
        <v>2013</v>
      </c>
      <c r="C17064" s="619" t="s">
        <v>424</v>
      </c>
    </row>
    <row r="17065" spans="1:3" x14ac:dyDescent="0.15">
      <c r="A17065" s="619" t="s">
        <v>1124</v>
      </c>
      <c r="B17065" s="618">
        <v>2013</v>
      </c>
      <c r="C17065" s="619" t="s">
        <v>424</v>
      </c>
    </row>
    <row r="17066" spans="1:3" x14ac:dyDescent="0.15">
      <c r="A17066" s="619" t="s">
        <v>1124</v>
      </c>
      <c r="B17066" s="618">
        <v>2013</v>
      </c>
      <c r="C17066" s="619" t="s">
        <v>424</v>
      </c>
    </row>
    <row r="17067" spans="1:3" x14ac:dyDescent="0.15">
      <c r="A17067" s="619" t="s">
        <v>1124</v>
      </c>
      <c r="B17067" s="618">
        <v>2013</v>
      </c>
      <c r="C17067" s="619" t="s">
        <v>424</v>
      </c>
    </row>
    <row r="17068" spans="1:3" x14ac:dyDescent="0.15">
      <c r="A17068" s="619" t="s">
        <v>1124</v>
      </c>
      <c r="B17068" s="618">
        <v>2013</v>
      </c>
      <c r="C17068" s="619" t="s">
        <v>424</v>
      </c>
    </row>
    <row r="17069" spans="1:3" x14ac:dyDescent="0.15">
      <c r="A17069" s="619" t="s">
        <v>1124</v>
      </c>
      <c r="B17069" s="618">
        <v>2013</v>
      </c>
      <c r="C17069" s="619" t="s">
        <v>1080</v>
      </c>
    </row>
    <row r="17070" spans="1:3" x14ac:dyDescent="0.15">
      <c r="A17070" s="619" t="s">
        <v>1124</v>
      </c>
      <c r="B17070" s="618">
        <v>2013</v>
      </c>
      <c r="C17070" s="619" t="s">
        <v>1080</v>
      </c>
    </row>
    <row r="17071" spans="1:3" x14ac:dyDescent="0.15">
      <c r="A17071" s="619" t="s">
        <v>1124</v>
      </c>
      <c r="B17071" s="618">
        <v>2013</v>
      </c>
      <c r="C17071" s="619" t="s">
        <v>1080</v>
      </c>
    </row>
    <row r="17072" spans="1:3" x14ac:dyDescent="0.15">
      <c r="A17072" s="619" t="s">
        <v>1124</v>
      </c>
      <c r="B17072" s="618">
        <v>2013</v>
      </c>
      <c r="C17072" s="619" t="s">
        <v>424</v>
      </c>
    </row>
    <row r="17073" spans="1:3" x14ac:dyDescent="0.15">
      <c r="A17073" s="619" t="s">
        <v>1124</v>
      </c>
      <c r="B17073" s="618">
        <v>2013</v>
      </c>
      <c r="C17073" s="619" t="s">
        <v>424</v>
      </c>
    </row>
    <row r="17074" spans="1:3" x14ac:dyDescent="0.15">
      <c r="A17074" s="619" t="s">
        <v>1124</v>
      </c>
      <c r="B17074" s="618">
        <v>2013</v>
      </c>
      <c r="C17074" s="619" t="s">
        <v>424</v>
      </c>
    </row>
    <row r="17075" spans="1:3" x14ac:dyDescent="0.15">
      <c r="A17075" s="619" t="s">
        <v>1124</v>
      </c>
      <c r="B17075" s="618">
        <v>2013</v>
      </c>
      <c r="C17075" s="619" t="s">
        <v>424</v>
      </c>
    </row>
    <row r="17076" spans="1:3" x14ac:dyDescent="0.15">
      <c r="A17076" s="619" t="s">
        <v>1124</v>
      </c>
      <c r="B17076" s="618">
        <v>2013</v>
      </c>
      <c r="C17076" s="619" t="s">
        <v>1080</v>
      </c>
    </row>
    <row r="17077" spans="1:3" x14ac:dyDescent="0.15">
      <c r="A17077" s="619" t="s">
        <v>1124</v>
      </c>
      <c r="B17077" s="618">
        <v>2013</v>
      </c>
      <c r="C17077" s="619" t="s">
        <v>424</v>
      </c>
    </row>
    <row r="17078" spans="1:3" x14ac:dyDescent="0.15">
      <c r="A17078" s="619" t="s">
        <v>1124</v>
      </c>
      <c r="B17078" s="618">
        <v>2013</v>
      </c>
      <c r="C17078" s="619" t="s">
        <v>1080</v>
      </c>
    </row>
    <row r="17079" spans="1:3" x14ac:dyDescent="0.15">
      <c r="A17079" s="619" t="s">
        <v>1124</v>
      </c>
      <c r="B17079" s="618">
        <v>2013</v>
      </c>
      <c r="C17079" s="619" t="s">
        <v>424</v>
      </c>
    </row>
    <row r="17080" spans="1:3" x14ac:dyDescent="0.15">
      <c r="A17080" s="619" t="s">
        <v>1124</v>
      </c>
      <c r="B17080" s="618">
        <v>2013</v>
      </c>
      <c r="C17080" s="619" t="s">
        <v>1103</v>
      </c>
    </row>
    <row r="17081" spans="1:3" x14ac:dyDescent="0.15">
      <c r="A17081" s="618" t="s">
        <v>1124</v>
      </c>
      <c r="B17081" s="618">
        <v>2013</v>
      </c>
      <c r="C17081" s="619" t="s">
        <v>1103</v>
      </c>
    </row>
    <row r="17082" spans="1:3" x14ac:dyDescent="0.15">
      <c r="A17082" s="619" t="s">
        <v>1124</v>
      </c>
      <c r="B17082" s="618">
        <v>2013</v>
      </c>
      <c r="C17082" s="619" t="s">
        <v>1080</v>
      </c>
    </row>
    <row r="17083" spans="1:3" x14ac:dyDescent="0.15">
      <c r="A17083" s="618" t="s">
        <v>1124</v>
      </c>
      <c r="B17083" s="618">
        <v>2013</v>
      </c>
      <c r="C17083" s="619" t="s">
        <v>424</v>
      </c>
    </row>
    <row r="17084" spans="1:3" x14ac:dyDescent="0.15">
      <c r="A17084" s="619" t="s">
        <v>1124</v>
      </c>
      <c r="B17084" s="618">
        <v>2013</v>
      </c>
      <c r="C17084" s="619" t="s">
        <v>424</v>
      </c>
    </row>
    <row r="17085" spans="1:3" x14ac:dyDescent="0.15">
      <c r="A17085" s="619" t="s">
        <v>1124</v>
      </c>
      <c r="B17085" s="618">
        <v>2013</v>
      </c>
      <c r="C17085" s="619" t="s">
        <v>1103</v>
      </c>
    </row>
    <row r="17086" spans="1:3" x14ac:dyDescent="0.15">
      <c r="A17086" s="619" t="s">
        <v>1124</v>
      </c>
      <c r="B17086" s="618">
        <v>2013</v>
      </c>
      <c r="C17086" s="619" t="s">
        <v>424</v>
      </c>
    </row>
    <row r="17087" spans="1:3" x14ac:dyDescent="0.15">
      <c r="A17087" s="619" t="s">
        <v>1124</v>
      </c>
      <c r="B17087" s="618">
        <v>2013</v>
      </c>
      <c r="C17087" s="619" t="s">
        <v>424</v>
      </c>
    </row>
    <row r="17088" spans="1:3" x14ac:dyDescent="0.15">
      <c r="A17088" s="619" t="s">
        <v>1124</v>
      </c>
      <c r="B17088" s="618">
        <v>2013</v>
      </c>
      <c r="C17088" s="619" t="s">
        <v>424</v>
      </c>
    </row>
    <row r="17089" spans="1:3" x14ac:dyDescent="0.15">
      <c r="A17089" s="619" t="s">
        <v>1124</v>
      </c>
      <c r="B17089" s="618">
        <v>2013</v>
      </c>
      <c r="C17089" s="619" t="s">
        <v>424</v>
      </c>
    </row>
    <row r="17090" spans="1:3" x14ac:dyDescent="0.15">
      <c r="A17090" s="619" t="s">
        <v>1124</v>
      </c>
      <c r="B17090" s="618">
        <v>2013</v>
      </c>
      <c r="C17090" s="619" t="s">
        <v>424</v>
      </c>
    </row>
    <row r="17091" spans="1:3" x14ac:dyDescent="0.15">
      <c r="A17091" s="619" t="s">
        <v>1124</v>
      </c>
      <c r="B17091" s="618">
        <v>2013</v>
      </c>
      <c r="C17091" s="619" t="s">
        <v>424</v>
      </c>
    </row>
    <row r="17092" spans="1:3" x14ac:dyDescent="0.15">
      <c r="A17092" s="619" t="s">
        <v>1124</v>
      </c>
      <c r="B17092" s="618">
        <v>2013</v>
      </c>
      <c r="C17092" s="619" t="s">
        <v>424</v>
      </c>
    </row>
    <row r="17093" spans="1:3" x14ac:dyDescent="0.15">
      <c r="A17093" s="619" t="s">
        <v>1124</v>
      </c>
      <c r="B17093" s="618">
        <v>2013</v>
      </c>
      <c r="C17093" s="619" t="s">
        <v>424</v>
      </c>
    </row>
    <row r="17094" spans="1:3" x14ac:dyDescent="0.15">
      <c r="A17094" s="619" t="s">
        <v>1124</v>
      </c>
      <c r="B17094" s="618">
        <v>2013</v>
      </c>
      <c r="C17094" s="619" t="s">
        <v>424</v>
      </c>
    </row>
    <row r="17095" spans="1:3" x14ac:dyDescent="0.15">
      <c r="A17095" s="619" t="s">
        <v>1124</v>
      </c>
      <c r="B17095" s="618">
        <v>2013</v>
      </c>
      <c r="C17095" s="619" t="s">
        <v>424</v>
      </c>
    </row>
    <row r="17096" spans="1:3" x14ac:dyDescent="0.15">
      <c r="A17096" s="619" t="s">
        <v>1124</v>
      </c>
      <c r="B17096" s="618">
        <v>2013</v>
      </c>
      <c r="C17096" s="619" t="s">
        <v>424</v>
      </c>
    </row>
    <row r="17097" spans="1:3" x14ac:dyDescent="0.15">
      <c r="A17097" s="619" t="s">
        <v>1124</v>
      </c>
      <c r="B17097" s="618">
        <v>2013</v>
      </c>
      <c r="C17097" s="619" t="s">
        <v>1103</v>
      </c>
    </row>
    <row r="17098" spans="1:3" x14ac:dyDescent="0.15">
      <c r="A17098" s="619" t="s">
        <v>1124</v>
      </c>
      <c r="B17098" s="618">
        <v>2013</v>
      </c>
      <c r="C17098" s="619" t="s">
        <v>424</v>
      </c>
    </row>
    <row r="17099" spans="1:3" x14ac:dyDescent="0.15">
      <c r="A17099" s="619" t="s">
        <v>1124</v>
      </c>
      <c r="B17099" s="618">
        <v>2013</v>
      </c>
      <c r="C17099" s="619" t="s">
        <v>424</v>
      </c>
    </row>
    <row r="17100" spans="1:3" x14ac:dyDescent="0.15">
      <c r="A17100" s="619" t="s">
        <v>1124</v>
      </c>
      <c r="B17100" s="618">
        <v>2013</v>
      </c>
      <c r="C17100" s="619" t="s">
        <v>424</v>
      </c>
    </row>
    <row r="17101" spans="1:3" x14ac:dyDescent="0.15">
      <c r="A17101" s="619" t="s">
        <v>1124</v>
      </c>
      <c r="B17101" s="618">
        <v>2013</v>
      </c>
      <c r="C17101" s="619" t="s">
        <v>424</v>
      </c>
    </row>
    <row r="17102" spans="1:3" x14ac:dyDescent="0.15">
      <c r="A17102" s="619" t="s">
        <v>1124</v>
      </c>
      <c r="B17102" s="618">
        <v>2013</v>
      </c>
      <c r="C17102" s="619" t="s">
        <v>424</v>
      </c>
    </row>
    <row r="17103" spans="1:3" x14ac:dyDescent="0.15">
      <c r="A17103" s="619" t="s">
        <v>1124</v>
      </c>
      <c r="B17103" s="618">
        <v>2013</v>
      </c>
      <c r="C17103" s="619" t="s">
        <v>424</v>
      </c>
    </row>
    <row r="17104" spans="1:3" x14ac:dyDescent="0.15">
      <c r="A17104" s="619" t="s">
        <v>1124</v>
      </c>
      <c r="B17104" s="618">
        <v>2013</v>
      </c>
      <c r="C17104" s="619" t="s">
        <v>424</v>
      </c>
    </row>
    <row r="17105" spans="1:3" x14ac:dyDescent="0.15">
      <c r="A17105" s="619" t="s">
        <v>1124</v>
      </c>
      <c r="B17105" s="618">
        <v>2013</v>
      </c>
      <c r="C17105" s="619" t="s">
        <v>424</v>
      </c>
    </row>
    <row r="17106" spans="1:3" x14ac:dyDescent="0.15">
      <c r="A17106" s="619" t="s">
        <v>1124</v>
      </c>
      <c r="B17106" s="618">
        <v>2013</v>
      </c>
      <c r="C17106" s="619" t="s">
        <v>1080</v>
      </c>
    </row>
    <row r="17107" spans="1:3" x14ac:dyDescent="0.15">
      <c r="A17107" s="619" t="s">
        <v>1124</v>
      </c>
      <c r="B17107" s="618">
        <v>2013</v>
      </c>
      <c r="C17107" s="619" t="s">
        <v>1080</v>
      </c>
    </row>
    <row r="17108" spans="1:3" x14ac:dyDescent="0.15">
      <c r="A17108" s="619" t="s">
        <v>1124</v>
      </c>
      <c r="B17108" s="618">
        <v>2013</v>
      </c>
      <c r="C17108" s="619" t="s">
        <v>1080</v>
      </c>
    </row>
    <row r="17109" spans="1:3" x14ac:dyDescent="0.15">
      <c r="A17109" s="619" t="s">
        <v>1124</v>
      </c>
      <c r="B17109" s="618">
        <v>2013</v>
      </c>
      <c r="C17109" s="619" t="s">
        <v>1080</v>
      </c>
    </row>
    <row r="17110" spans="1:3" x14ac:dyDescent="0.15">
      <c r="A17110" s="619" t="s">
        <v>1124</v>
      </c>
      <c r="B17110" s="618">
        <v>2013</v>
      </c>
      <c r="C17110" s="619" t="s">
        <v>1103</v>
      </c>
    </row>
    <row r="17111" spans="1:3" x14ac:dyDescent="0.15">
      <c r="A17111" s="619" t="s">
        <v>1124</v>
      </c>
      <c r="B17111" s="618">
        <v>2013</v>
      </c>
      <c r="C17111" s="619" t="s">
        <v>1103</v>
      </c>
    </row>
    <row r="17112" spans="1:3" x14ac:dyDescent="0.15">
      <c r="A17112" s="619" t="s">
        <v>1124</v>
      </c>
      <c r="B17112" s="618">
        <v>2013</v>
      </c>
      <c r="C17112" s="619" t="s">
        <v>424</v>
      </c>
    </row>
    <row r="17113" spans="1:3" x14ac:dyDescent="0.15">
      <c r="A17113" s="619" t="s">
        <v>1124</v>
      </c>
      <c r="B17113" s="618">
        <v>2013</v>
      </c>
      <c r="C17113" s="619" t="s">
        <v>424</v>
      </c>
    </row>
    <row r="17114" spans="1:3" x14ac:dyDescent="0.15">
      <c r="A17114" s="619" t="s">
        <v>1124</v>
      </c>
      <c r="B17114" s="618">
        <v>2013</v>
      </c>
      <c r="C17114" s="619" t="s">
        <v>424</v>
      </c>
    </row>
    <row r="17115" spans="1:3" x14ac:dyDescent="0.15">
      <c r="A17115" s="619" t="s">
        <v>1124</v>
      </c>
      <c r="B17115" s="618">
        <v>2013</v>
      </c>
      <c r="C17115" s="619" t="s">
        <v>1080</v>
      </c>
    </row>
    <row r="17116" spans="1:3" x14ac:dyDescent="0.15">
      <c r="A17116" s="619" t="s">
        <v>1124</v>
      </c>
      <c r="B17116" s="618">
        <v>2013</v>
      </c>
      <c r="C17116" s="619" t="s">
        <v>424</v>
      </c>
    </row>
    <row r="17117" spans="1:3" x14ac:dyDescent="0.15">
      <c r="A17117" s="619" t="s">
        <v>1124</v>
      </c>
      <c r="B17117" s="618">
        <v>2013</v>
      </c>
      <c r="C17117" s="619" t="s">
        <v>424</v>
      </c>
    </row>
    <row r="17118" spans="1:3" x14ac:dyDescent="0.15">
      <c r="A17118" s="619" t="s">
        <v>1124</v>
      </c>
      <c r="B17118" s="618">
        <v>2013</v>
      </c>
      <c r="C17118" s="619" t="s">
        <v>1103</v>
      </c>
    </row>
    <row r="17119" spans="1:3" x14ac:dyDescent="0.15">
      <c r="A17119" s="619" t="s">
        <v>1124</v>
      </c>
      <c r="B17119" s="618">
        <v>2013</v>
      </c>
      <c r="C17119" s="619" t="s">
        <v>1103</v>
      </c>
    </row>
    <row r="17120" spans="1:3" x14ac:dyDescent="0.15">
      <c r="A17120" s="619" t="s">
        <v>1124</v>
      </c>
      <c r="B17120" s="618">
        <v>2013</v>
      </c>
      <c r="C17120" s="619" t="s">
        <v>1080</v>
      </c>
    </row>
    <row r="17121" spans="1:3" x14ac:dyDescent="0.15">
      <c r="A17121" s="619" t="s">
        <v>1124</v>
      </c>
      <c r="B17121" s="618">
        <v>2013</v>
      </c>
      <c r="C17121" s="619" t="s">
        <v>424</v>
      </c>
    </row>
    <row r="17122" spans="1:3" x14ac:dyDescent="0.15">
      <c r="A17122" s="618" t="s">
        <v>1124</v>
      </c>
      <c r="B17122" s="618">
        <v>2013</v>
      </c>
      <c r="C17122" s="619" t="s">
        <v>1104</v>
      </c>
    </row>
    <row r="17123" spans="1:3" x14ac:dyDescent="0.15">
      <c r="A17123" s="619" t="s">
        <v>1124</v>
      </c>
      <c r="B17123" s="618">
        <v>2013</v>
      </c>
      <c r="C17123" s="619" t="s">
        <v>1080</v>
      </c>
    </row>
    <row r="17124" spans="1:3" x14ac:dyDescent="0.15">
      <c r="A17124" s="619" t="s">
        <v>1124</v>
      </c>
      <c r="B17124" s="618">
        <v>2013</v>
      </c>
      <c r="C17124" s="619" t="s">
        <v>1104</v>
      </c>
    </row>
    <row r="17125" spans="1:3" x14ac:dyDescent="0.15">
      <c r="A17125" s="619" t="s">
        <v>1124</v>
      </c>
      <c r="B17125" s="618">
        <v>2013</v>
      </c>
      <c r="C17125" s="619" t="s">
        <v>1080</v>
      </c>
    </row>
    <row r="17126" spans="1:3" x14ac:dyDescent="0.15">
      <c r="A17126" s="619" t="s">
        <v>1124</v>
      </c>
      <c r="B17126" s="618">
        <v>2013</v>
      </c>
      <c r="C17126" s="619" t="s">
        <v>424</v>
      </c>
    </row>
    <row r="17127" spans="1:3" x14ac:dyDescent="0.15">
      <c r="A17127" s="619" t="s">
        <v>1124</v>
      </c>
      <c r="B17127" s="618">
        <v>2013</v>
      </c>
      <c r="C17127" s="619" t="s">
        <v>1114</v>
      </c>
    </row>
    <row r="17128" spans="1:3" x14ac:dyDescent="0.15">
      <c r="A17128" s="619" t="s">
        <v>1124</v>
      </c>
      <c r="B17128" s="618">
        <v>2013</v>
      </c>
      <c r="C17128" s="619" t="s">
        <v>424</v>
      </c>
    </row>
    <row r="17129" spans="1:3" x14ac:dyDescent="0.15">
      <c r="A17129" s="619" t="s">
        <v>1124</v>
      </c>
      <c r="B17129" s="618">
        <v>2013</v>
      </c>
      <c r="C17129" s="619" t="s">
        <v>1104</v>
      </c>
    </row>
    <row r="17130" spans="1:3" x14ac:dyDescent="0.15">
      <c r="A17130" s="619" t="s">
        <v>1124</v>
      </c>
      <c r="B17130" s="618">
        <v>2013</v>
      </c>
      <c r="C17130" s="619" t="s">
        <v>424</v>
      </c>
    </row>
    <row r="17131" spans="1:3" x14ac:dyDescent="0.15">
      <c r="A17131" s="619" t="s">
        <v>1124</v>
      </c>
      <c r="B17131" s="618">
        <v>2013</v>
      </c>
      <c r="C17131" s="619" t="s">
        <v>424</v>
      </c>
    </row>
    <row r="17132" spans="1:3" x14ac:dyDescent="0.15">
      <c r="A17132" s="618" t="s">
        <v>1124</v>
      </c>
      <c r="B17132" s="618">
        <v>2013</v>
      </c>
      <c r="C17132" s="619" t="s">
        <v>424</v>
      </c>
    </row>
    <row r="17133" spans="1:3" x14ac:dyDescent="0.15">
      <c r="A17133" s="618" t="s">
        <v>1124</v>
      </c>
      <c r="B17133" s="618">
        <v>2013</v>
      </c>
      <c r="C17133" s="619" t="s">
        <v>1103</v>
      </c>
    </row>
    <row r="17134" spans="1:3" x14ac:dyDescent="0.15">
      <c r="A17134" s="618" t="s">
        <v>1124</v>
      </c>
      <c r="B17134" s="618">
        <v>2013</v>
      </c>
      <c r="C17134" s="619" t="s">
        <v>1104</v>
      </c>
    </row>
    <row r="17135" spans="1:3" x14ac:dyDescent="0.15">
      <c r="A17135" s="619" t="s">
        <v>1124</v>
      </c>
      <c r="B17135" s="618">
        <v>2013</v>
      </c>
      <c r="C17135" s="619" t="s">
        <v>1080</v>
      </c>
    </row>
    <row r="17136" spans="1:3" x14ac:dyDescent="0.15">
      <c r="A17136" s="619" t="s">
        <v>1124</v>
      </c>
      <c r="B17136" s="618">
        <v>2013</v>
      </c>
      <c r="C17136" s="619" t="s">
        <v>424</v>
      </c>
    </row>
    <row r="17137" spans="1:3" x14ac:dyDescent="0.15">
      <c r="A17137" s="619" t="s">
        <v>1124</v>
      </c>
      <c r="B17137" s="618">
        <v>2013</v>
      </c>
      <c r="C17137" s="619" t="s">
        <v>424</v>
      </c>
    </row>
    <row r="17138" spans="1:3" x14ac:dyDescent="0.15">
      <c r="A17138" s="619" t="s">
        <v>1124</v>
      </c>
      <c r="B17138" s="618">
        <v>2013</v>
      </c>
      <c r="C17138" s="619" t="s">
        <v>424</v>
      </c>
    </row>
    <row r="17139" spans="1:3" x14ac:dyDescent="0.15">
      <c r="A17139" s="618" t="s">
        <v>1124</v>
      </c>
      <c r="B17139" s="618">
        <v>2013</v>
      </c>
      <c r="C17139" s="619" t="s">
        <v>1110</v>
      </c>
    </row>
    <row r="17140" spans="1:3" x14ac:dyDescent="0.15">
      <c r="A17140" s="618" t="s">
        <v>1124</v>
      </c>
      <c r="B17140" s="618">
        <v>2013</v>
      </c>
      <c r="C17140" s="619" t="s">
        <v>1115</v>
      </c>
    </row>
    <row r="17141" spans="1:3" x14ac:dyDescent="0.15">
      <c r="A17141" s="619" t="s">
        <v>1124</v>
      </c>
      <c r="B17141" s="618">
        <v>2013</v>
      </c>
      <c r="C17141" s="619" t="s">
        <v>1080</v>
      </c>
    </row>
    <row r="17142" spans="1:3" x14ac:dyDescent="0.15">
      <c r="A17142" s="618" t="s">
        <v>1124</v>
      </c>
      <c r="B17142" s="618">
        <v>2013</v>
      </c>
      <c r="C17142" s="619" t="s">
        <v>424</v>
      </c>
    </row>
    <row r="17143" spans="1:3" x14ac:dyDescent="0.15">
      <c r="A17143" s="618" t="s">
        <v>1124</v>
      </c>
      <c r="B17143" s="618">
        <v>2013</v>
      </c>
      <c r="C17143" s="619" t="s">
        <v>1114</v>
      </c>
    </row>
    <row r="17144" spans="1:3" x14ac:dyDescent="0.15">
      <c r="A17144" s="618" t="s">
        <v>1124</v>
      </c>
      <c r="B17144" s="618">
        <v>2013</v>
      </c>
      <c r="C17144" s="619" t="s">
        <v>1104</v>
      </c>
    </row>
    <row r="17145" spans="1:3" x14ac:dyDescent="0.15">
      <c r="A17145" s="618" t="s">
        <v>1124</v>
      </c>
      <c r="B17145" s="618">
        <v>2013</v>
      </c>
      <c r="C17145" s="619" t="s">
        <v>424</v>
      </c>
    </row>
    <row r="17146" spans="1:3" x14ac:dyDescent="0.15">
      <c r="A17146" s="618" t="s">
        <v>1124</v>
      </c>
      <c r="B17146" s="618">
        <v>2013</v>
      </c>
      <c r="C17146" s="619" t="s">
        <v>424</v>
      </c>
    </row>
    <row r="17147" spans="1:3" x14ac:dyDescent="0.15">
      <c r="A17147" s="618" t="s">
        <v>1124</v>
      </c>
      <c r="B17147" s="618">
        <v>2013</v>
      </c>
      <c r="C17147" s="619" t="s">
        <v>1104</v>
      </c>
    </row>
    <row r="17148" spans="1:3" x14ac:dyDescent="0.15">
      <c r="A17148" s="618" t="s">
        <v>1124</v>
      </c>
      <c r="B17148" s="618">
        <v>2013</v>
      </c>
      <c r="C17148" s="619" t="s">
        <v>424</v>
      </c>
    </row>
    <row r="17149" spans="1:3" x14ac:dyDescent="0.15">
      <c r="A17149" s="618" t="s">
        <v>1124</v>
      </c>
      <c r="B17149" s="618">
        <v>2013</v>
      </c>
      <c r="C17149" s="619" t="s">
        <v>424</v>
      </c>
    </row>
    <row r="17150" spans="1:3" x14ac:dyDescent="0.15">
      <c r="A17150" s="619" t="s">
        <v>1124</v>
      </c>
      <c r="B17150" s="618">
        <v>2013</v>
      </c>
      <c r="C17150" s="619" t="s">
        <v>424</v>
      </c>
    </row>
    <row r="17151" spans="1:3" x14ac:dyDescent="0.15">
      <c r="A17151" s="618" t="s">
        <v>1124</v>
      </c>
      <c r="B17151" s="618">
        <v>2013</v>
      </c>
      <c r="C17151" s="619" t="s">
        <v>1080</v>
      </c>
    </row>
    <row r="17152" spans="1:3" x14ac:dyDescent="0.15">
      <c r="A17152" s="618" t="s">
        <v>1124</v>
      </c>
      <c r="B17152" s="618">
        <v>2013</v>
      </c>
      <c r="C17152" s="619" t="s">
        <v>424</v>
      </c>
    </row>
    <row r="17153" spans="1:3" x14ac:dyDescent="0.15">
      <c r="A17153" s="618" t="s">
        <v>1124</v>
      </c>
      <c r="B17153" s="618">
        <v>2013</v>
      </c>
      <c r="C17153" s="619" t="s">
        <v>1114</v>
      </c>
    </row>
    <row r="17154" spans="1:3" x14ac:dyDescent="0.15">
      <c r="A17154" s="618" t="s">
        <v>1124</v>
      </c>
      <c r="B17154" s="618">
        <v>2013</v>
      </c>
      <c r="C17154" s="619" t="s">
        <v>424</v>
      </c>
    </row>
    <row r="17155" spans="1:3" x14ac:dyDescent="0.15">
      <c r="A17155" s="618" t="s">
        <v>1124</v>
      </c>
      <c r="B17155" s="618">
        <v>2013</v>
      </c>
      <c r="C17155" s="619" t="s">
        <v>424</v>
      </c>
    </row>
    <row r="17156" spans="1:3" x14ac:dyDescent="0.15">
      <c r="A17156" s="618" t="s">
        <v>1124</v>
      </c>
      <c r="B17156" s="618">
        <v>2013</v>
      </c>
      <c r="C17156" s="619" t="s">
        <v>424</v>
      </c>
    </row>
    <row r="17157" spans="1:3" x14ac:dyDescent="0.15">
      <c r="A17157" s="618" t="s">
        <v>1124</v>
      </c>
      <c r="B17157" s="618">
        <v>2013</v>
      </c>
      <c r="C17157" s="619" t="s">
        <v>424</v>
      </c>
    </row>
    <row r="17158" spans="1:3" x14ac:dyDescent="0.15">
      <c r="A17158" s="618" t="s">
        <v>1124</v>
      </c>
      <c r="B17158" s="618">
        <v>2013</v>
      </c>
      <c r="C17158" s="619" t="s">
        <v>424</v>
      </c>
    </row>
    <row r="17159" spans="1:3" x14ac:dyDescent="0.15">
      <c r="A17159" s="618" t="s">
        <v>1124</v>
      </c>
      <c r="B17159" s="618">
        <v>2013</v>
      </c>
      <c r="C17159" s="619" t="s">
        <v>424</v>
      </c>
    </row>
    <row r="17160" spans="1:3" x14ac:dyDescent="0.15">
      <c r="A17160" s="618" t="s">
        <v>1124</v>
      </c>
      <c r="B17160" s="618">
        <v>2013</v>
      </c>
      <c r="C17160" s="619" t="s">
        <v>424</v>
      </c>
    </row>
    <row r="17161" spans="1:3" x14ac:dyDescent="0.15">
      <c r="A17161" s="618" t="s">
        <v>1124</v>
      </c>
      <c r="B17161" s="618">
        <v>2013</v>
      </c>
      <c r="C17161" s="619" t="s">
        <v>424</v>
      </c>
    </row>
    <row r="17162" spans="1:3" x14ac:dyDescent="0.15">
      <c r="A17162" s="618" t="s">
        <v>1124</v>
      </c>
      <c r="B17162" s="618">
        <v>2013</v>
      </c>
      <c r="C17162" s="619" t="s">
        <v>424</v>
      </c>
    </row>
    <row r="17163" spans="1:3" x14ac:dyDescent="0.15">
      <c r="A17163" s="618" t="s">
        <v>1124</v>
      </c>
      <c r="B17163" s="618">
        <v>2013</v>
      </c>
      <c r="C17163" s="619" t="s">
        <v>424</v>
      </c>
    </row>
    <row r="17164" spans="1:3" x14ac:dyDescent="0.15">
      <c r="A17164" s="618" t="s">
        <v>1124</v>
      </c>
      <c r="B17164" s="618">
        <v>2013</v>
      </c>
      <c r="C17164" s="619" t="s">
        <v>424</v>
      </c>
    </row>
    <row r="17165" spans="1:3" x14ac:dyDescent="0.15">
      <c r="A17165" s="618" t="s">
        <v>1124</v>
      </c>
      <c r="B17165" s="618">
        <v>2013</v>
      </c>
      <c r="C17165" s="619" t="s">
        <v>424</v>
      </c>
    </row>
    <row r="17166" spans="1:3" x14ac:dyDescent="0.15">
      <c r="A17166" s="619" t="s">
        <v>1124</v>
      </c>
      <c r="B17166" s="618">
        <v>2013</v>
      </c>
      <c r="C17166" s="619" t="s">
        <v>1104</v>
      </c>
    </row>
    <row r="17167" spans="1:3" x14ac:dyDescent="0.15">
      <c r="A17167" s="619" t="s">
        <v>1124</v>
      </c>
      <c r="B17167" s="618">
        <v>2013</v>
      </c>
      <c r="C17167" s="619" t="s">
        <v>424</v>
      </c>
    </row>
    <row r="17168" spans="1:3" x14ac:dyDescent="0.15">
      <c r="A17168" s="618" t="s">
        <v>1124</v>
      </c>
      <c r="B17168" s="618">
        <v>2013</v>
      </c>
      <c r="C17168" s="619" t="s">
        <v>1080</v>
      </c>
    </row>
    <row r="17169" spans="1:3" x14ac:dyDescent="0.15">
      <c r="A17169" s="618" t="s">
        <v>1124</v>
      </c>
      <c r="B17169" s="618">
        <v>2013</v>
      </c>
      <c r="C17169" s="619" t="s">
        <v>424</v>
      </c>
    </row>
    <row r="17170" spans="1:3" x14ac:dyDescent="0.15">
      <c r="A17170" s="618" t="s">
        <v>1124</v>
      </c>
      <c r="B17170" s="618">
        <v>2013</v>
      </c>
      <c r="C17170" s="619" t="s">
        <v>424</v>
      </c>
    </row>
    <row r="17171" spans="1:3" x14ac:dyDescent="0.15">
      <c r="A17171" s="618" t="s">
        <v>1124</v>
      </c>
      <c r="B17171" s="618">
        <v>2013</v>
      </c>
      <c r="C17171" s="619" t="s">
        <v>1080</v>
      </c>
    </row>
    <row r="17172" spans="1:3" x14ac:dyDescent="0.15">
      <c r="A17172" s="618" t="s">
        <v>1124</v>
      </c>
      <c r="B17172" s="618">
        <v>2013</v>
      </c>
      <c r="C17172" s="619" t="s">
        <v>424</v>
      </c>
    </row>
    <row r="17173" spans="1:3" x14ac:dyDescent="0.15">
      <c r="A17173" s="619" t="s">
        <v>1124</v>
      </c>
      <c r="B17173" s="618">
        <v>2013</v>
      </c>
      <c r="C17173" s="619" t="s">
        <v>424</v>
      </c>
    </row>
    <row r="17174" spans="1:3" x14ac:dyDescent="0.15">
      <c r="A17174" s="618" t="s">
        <v>1124</v>
      </c>
      <c r="B17174" s="618">
        <v>2013</v>
      </c>
      <c r="C17174" s="619" t="s">
        <v>424</v>
      </c>
    </row>
    <row r="17175" spans="1:3" x14ac:dyDescent="0.15">
      <c r="A17175" s="618" t="s">
        <v>1124</v>
      </c>
      <c r="B17175" s="618">
        <v>2013</v>
      </c>
      <c r="C17175" s="619" t="s">
        <v>1104</v>
      </c>
    </row>
    <row r="17176" spans="1:3" x14ac:dyDescent="0.15">
      <c r="A17176" s="618" t="s">
        <v>1124</v>
      </c>
      <c r="B17176" s="618">
        <v>2013</v>
      </c>
      <c r="C17176" s="619" t="s">
        <v>424</v>
      </c>
    </row>
    <row r="17177" spans="1:3" x14ac:dyDescent="0.15">
      <c r="A17177" s="618" t="s">
        <v>1124</v>
      </c>
      <c r="B17177" s="618">
        <v>2013</v>
      </c>
      <c r="C17177" s="619" t="s">
        <v>424</v>
      </c>
    </row>
    <row r="17178" spans="1:3" x14ac:dyDescent="0.15">
      <c r="A17178" s="619" t="s">
        <v>1124</v>
      </c>
      <c r="B17178" s="618">
        <v>2013</v>
      </c>
      <c r="C17178" s="619" t="s">
        <v>424</v>
      </c>
    </row>
    <row r="17179" spans="1:3" x14ac:dyDescent="0.15">
      <c r="A17179" s="618" t="s">
        <v>1124</v>
      </c>
      <c r="B17179" s="618">
        <v>2013</v>
      </c>
      <c r="C17179" s="619" t="s">
        <v>424</v>
      </c>
    </row>
    <row r="17180" spans="1:3" x14ac:dyDescent="0.15">
      <c r="A17180" s="618" t="s">
        <v>1124</v>
      </c>
      <c r="B17180" s="618">
        <v>2013</v>
      </c>
      <c r="C17180" s="619" t="s">
        <v>424</v>
      </c>
    </row>
    <row r="17181" spans="1:3" x14ac:dyDescent="0.15">
      <c r="A17181" s="618" t="s">
        <v>1124</v>
      </c>
      <c r="B17181" s="618">
        <v>2013</v>
      </c>
      <c r="C17181" s="619" t="s">
        <v>424</v>
      </c>
    </row>
    <row r="17182" spans="1:3" x14ac:dyDescent="0.15">
      <c r="A17182" s="618" t="s">
        <v>1124</v>
      </c>
      <c r="B17182" s="618">
        <v>2013</v>
      </c>
      <c r="C17182" s="619" t="s">
        <v>424</v>
      </c>
    </row>
    <row r="17183" spans="1:3" x14ac:dyDescent="0.15">
      <c r="A17183" s="618" t="s">
        <v>1124</v>
      </c>
      <c r="B17183" s="618">
        <v>2013</v>
      </c>
      <c r="C17183" s="619" t="s">
        <v>1080</v>
      </c>
    </row>
    <row r="17184" spans="1:3" x14ac:dyDescent="0.15">
      <c r="A17184" s="619" t="s">
        <v>1124</v>
      </c>
      <c r="B17184" s="618">
        <v>2013</v>
      </c>
      <c r="C17184" s="619" t="s">
        <v>1104</v>
      </c>
    </row>
    <row r="17185" spans="1:3" x14ac:dyDescent="0.15">
      <c r="A17185" s="618" t="s">
        <v>1124</v>
      </c>
      <c r="B17185" s="618">
        <v>2013</v>
      </c>
      <c r="C17185" s="619" t="s">
        <v>424</v>
      </c>
    </row>
    <row r="17186" spans="1:3" x14ac:dyDescent="0.15">
      <c r="A17186" s="618" t="s">
        <v>1124</v>
      </c>
      <c r="B17186" s="618">
        <v>2013</v>
      </c>
      <c r="C17186" s="619" t="s">
        <v>424</v>
      </c>
    </row>
    <row r="17187" spans="1:3" x14ac:dyDescent="0.15">
      <c r="A17187" s="618" t="s">
        <v>1124</v>
      </c>
      <c r="B17187" s="618">
        <v>2013</v>
      </c>
      <c r="C17187" s="619" t="s">
        <v>1104</v>
      </c>
    </row>
    <row r="17188" spans="1:3" x14ac:dyDescent="0.15">
      <c r="A17188" s="618" t="s">
        <v>1124</v>
      </c>
      <c r="B17188" s="618">
        <v>2013</v>
      </c>
      <c r="C17188" s="619" t="s">
        <v>1110</v>
      </c>
    </row>
    <row r="17189" spans="1:3" x14ac:dyDescent="0.15">
      <c r="A17189" s="618" t="s">
        <v>1124</v>
      </c>
      <c r="B17189" s="618">
        <v>2013</v>
      </c>
      <c r="C17189" s="619" t="s">
        <v>424</v>
      </c>
    </row>
    <row r="17190" spans="1:3" x14ac:dyDescent="0.15">
      <c r="A17190" s="618" t="s">
        <v>1124</v>
      </c>
      <c r="B17190" s="618">
        <v>2013</v>
      </c>
      <c r="C17190" s="619" t="s">
        <v>424</v>
      </c>
    </row>
    <row r="17191" spans="1:3" x14ac:dyDescent="0.15">
      <c r="A17191" s="618" t="s">
        <v>1124</v>
      </c>
      <c r="B17191" s="618">
        <v>2013</v>
      </c>
      <c r="C17191" s="619" t="s">
        <v>424</v>
      </c>
    </row>
    <row r="17192" spans="1:3" x14ac:dyDescent="0.15">
      <c r="A17192" s="618" t="s">
        <v>1124</v>
      </c>
      <c r="B17192" s="618">
        <v>2013</v>
      </c>
      <c r="C17192" s="619" t="s">
        <v>424</v>
      </c>
    </row>
    <row r="17193" spans="1:3" x14ac:dyDescent="0.15">
      <c r="A17193" s="618" t="s">
        <v>1124</v>
      </c>
      <c r="B17193" s="618">
        <v>2013</v>
      </c>
      <c r="C17193" s="619" t="s">
        <v>424</v>
      </c>
    </row>
    <row r="17194" spans="1:3" x14ac:dyDescent="0.15">
      <c r="A17194" s="618" t="s">
        <v>1124</v>
      </c>
      <c r="B17194" s="618">
        <v>2013</v>
      </c>
      <c r="C17194" s="619" t="s">
        <v>424</v>
      </c>
    </row>
    <row r="17195" spans="1:3" x14ac:dyDescent="0.15">
      <c r="A17195" s="618" t="s">
        <v>1124</v>
      </c>
      <c r="B17195" s="618">
        <v>2013</v>
      </c>
      <c r="C17195" s="619" t="s">
        <v>424</v>
      </c>
    </row>
    <row r="17196" spans="1:3" x14ac:dyDescent="0.15">
      <c r="A17196" s="618" t="s">
        <v>1124</v>
      </c>
      <c r="B17196" s="618">
        <v>2013</v>
      </c>
      <c r="C17196" s="619" t="s">
        <v>424</v>
      </c>
    </row>
    <row r="17197" spans="1:3" x14ac:dyDescent="0.15">
      <c r="A17197" s="618" t="s">
        <v>1124</v>
      </c>
      <c r="B17197" s="618">
        <v>2013</v>
      </c>
      <c r="C17197" s="619" t="s">
        <v>424</v>
      </c>
    </row>
    <row r="17198" spans="1:3" x14ac:dyDescent="0.15">
      <c r="A17198" s="618" t="s">
        <v>1124</v>
      </c>
      <c r="B17198" s="618">
        <v>2013</v>
      </c>
      <c r="C17198" s="619" t="s">
        <v>1103</v>
      </c>
    </row>
    <row r="17199" spans="1:3" x14ac:dyDescent="0.15">
      <c r="A17199" s="618" t="s">
        <v>1124</v>
      </c>
      <c r="B17199" s="618">
        <v>2013</v>
      </c>
      <c r="C17199" s="619" t="s">
        <v>424</v>
      </c>
    </row>
    <row r="17200" spans="1:3" x14ac:dyDescent="0.15">
      <c r="A17200" s="618" t="s">
        <v>1124</v>
      </c>
      <c r="B17200" s="618">
        <v>2013</v>
      </c>
      <c r="C17200" s="619" t="s">
        <v>424</v>
      </c>
    </row>
    <row r="17201" spans="1:3" x14ac:dyDescent="0.15">
      <c r="A17201" s="618" t="s">
        <v>1124</v>
      </c>
      <c r="B17201" s="618">
        <v>2013</v>
      </c>
      <c r="C17201" s="619" t="s">
        <v>424</v>
      </c>
    </row>
    <row r="17202" spans="1:3" x14ac:dyDescent="0.15">
      <c r="A17202" s="618" t="s">
        <v>1124</v>
      </c>
      <c r="B17202" s="618">
        <v>2013</v>
      </c>
      <c r="C17202" s="619" t="s">
        <v>1103</v>
      </c>
    </row>
    <row r="17203" spans="1:3" x14ac:dyDescent="0.15">
      <c r="A17203" s="618" t="s">
        <v>1124</v>
      </c>
      <c r="B17203" s="618">
        <v>2013</v>
      </c>
      <c r="C17203" s="619" t="s">
        <v>1080</v>
      </c>
    </row>
    <row r="17204" spans="1:3" x14ac:dyDescent="0.15">
      <c r="A17204" s="618" t="s">
        <v>1124</v>
      </c>
      <c r="B17204" s="618">
        <v>2013</v>
      </c>
      <c r="C17204" s="619" t="s">
        <v>424</v>
      </c>
    </row>
    <row r="17205" spans="1:3" x14ac:dyDescent="0.15">
      <c r="A17205" s="618" t="s">
        <v>1124</v>
      </c>
      <c r="B17205" s="618">
        <v>2013</v>
      </c>
      <c r="C17205" s="619" t="s">
        <v>424</v>
      </c>
    </row>
    <row r="17206" spans="1:3" x14ac:dyDescent="0.15">
      <c r="A17206" s="619" t="s">
        <v>1124</v>
      </c>
      <c r="B17206" s="618">
        <v>2013</v>
      </c>
      <c r="C17206" s="619" t="s">
        <v>1103</v>
      </c>
    </row>
    <row r="17207" spans="1:3" x14ac:dyDescent="0.15">
      <c r="A17207" s="618" t="s">
        <v>1124</v>
      </c>
      <c r="B17207" s="618">
        <v>2013</v>
      </c>
      <c r="C17207" s="619" t="s">
        <v>424</v>
      </c>
    </row>
    <row r="17208" spans="1:3" x14ac:dyDescent="0.15">
      <c r="A17208" s="618" t="s">
        <v>1124</v>
      </c>
      <c r="B17208" s="618">
        <v>2013</v>
      </c>
      <c r="C17208" s="619" t="s">
        <v>424</v>
      </c>
    </row>
    <row r="17209" spans="1:3" x14ac:dyDescent="0.15">
      <c r="A17209" s="618" t="s">
        <v>1124</v>
      </c>
      <c r="B17209" s="618">
        <v>2013</v>
      </c>
      <c r="C17209" s="619" t="s">
        <v>424</v>
      </c>
    </row>
    <row r="17210" spans="1:3" x14ac:dyDescent="0.15">
      <c r="A17210" s="618" t="s">
        <v>1124</v>
      </c>
      <c r="B17210" s="618">
        <v>2013</v>
      </c>
      <c r="C17210" s="619" t="s">
        <v>1080</v>
      </c>
    </row>
    <row r="17211" spans="1:3" x14ac:dyDescent="0.15">
      <c r="A17211" s="619" t="s">
        <v>1124</v>
      </c>
      <c r="B17211" s="618">
        <v>2013</v>
      </c>
      <c r="C17211" s="619" t="s">
        <v>1103</v>
      </c>
    </row>
    <row r="17212" spans="1:3" x14ac:dyDescent="0.15">
      <c r="A17212" s="619" t="s">
        <v>1124</v>
      </c>
      <c r="B17212" s="618">
        <v>2013</v>
      </c>
      <c r="C17212" s="619" t="s">
        <v>424</v>
      </c>
    </row>
    <row r="17213" spans="1:3" x14ac:dyDescent="0.15">
      <c r="A17213" s="618" t="s">
        <v>1124</v>
      </c>
      <c r="B17213" s="618">
        <v>2013</v>
      </c>
      <c r="C17213" s="619" t="s">
        <v>1103</v>
      </c>
    </row>
    <row r="17214" spans="1:3" x14ac:dyDescent="0.15">
      <c r="A17214" s="618" t="s">
        <v>1124</v>
      </c>
      <c r="B17214" s="618">
        <v>2013</v>
      </c>
      <c r="C17214" s="619" t="s">
        <v>1103</v>
      </c>
    </row>
    <row r="17215" spans="1:3" x14ac:dyDescent="0.15">
      <c r="A17215" s="618" t="s">
        <v>1124</v>
      </c>
      <c r="B17215" s="618">
        <v>2013</v>
      </c>
      <c r="C17215" s="619" t="s">
        <v>1080</v>
      </c>
    </row>
    <row r="17216" spans="1:3" x14ac:dyDescent="0.15">
      <c r="A17216" s="618" t="s">
        <v>1124</v>
      </c>
      <c r="B17216" s="618">
        <v>2013</v>
      </c>
      <c r="C17216" s="619" t="s">
        <v>424</v>
      </c>
    </row>
    <row r="17217" spans="1:3" x14ac:dyDescent="0.15">
      <c r="A17217" s="618" t="s">
        <v>1124</v>
      </c>
      <c r="B17217" s="618">
        <v>2013</v>
      </c>
      <c r="C17217" s="619" t="s">
        <v>1102</v>
      </c>
    </row>
    <row r="17218" spans="1:3" x14ac:dyDescent="0.15">
      <c r="A17218" s="618" t="s">
        <v>1124</v>
      </c>
      <c r="B17218" s="618">
        <v>2013</v>
      </c>
      <c r="C17218" s="619" t="s">
        <v>424</v>
      </c>
    </row>
    <row r="17219" spans="1:3" x14ac:dyDescent="0.15">
      <c r="A17219" s="618" t="s">
        <v>1124</v>
      </c>
      <c r="B17219" s="618">
        <v>2013</v>
      </c>
      <c r="C17219" s="619" t="s">
        <v>1080</v>
      </c>
    </row>
    <row r="17220" spans="1:3" x14ac:dyDescent="0.15">
      <c r="A17220" s="618" t="s">
        <v>1124</v>
      </c>
      <c r="B17220" s="618">
        <v>2013</v>
      </c>
      <c r="C17220" s="619" t="s">
        <v>424</v>
      </c>
    </row>
    <row r="17221" spans="1:3" x14ac:dyDescent="0.15">
      <c r="A17221" s="618" t="s">
        <v>1124</v>
      </c>
      <c r="B17221" s="618">
        <v>2013</v>
      </c>
      <c r="C17221" s="619" t="s">
        <v>424</v>
      </c>
    </row>
    <row r="17222" spans="1:3" x14ac:dyDescent="0.15">
      <c r="A17222" s="618" t="s">
        <v>1124</v>
      </c>
      <c r="B17222" s="618">
        <v>2013</v>
      </c>
      <c r="C17222" s="619" t="s">
        <v>1103</v>
      </c>
    </row>
    <row r="17223" spans="1:3" x14ac:dyDescent="0.15">
      <c r="A17223" s="618" t="s">
        <v>1124</v>
      </c>
      <c r="B17223" s="618">
        <v>2013</v>
      </c>
      <c r="C17223" s="619" t="s">
        <v>424</v>
      </c>
    </row>
    <row r="17224" spans="1:3" x14ac:dyDescent="0.15">
      <c r="A17224" s="618" t="s">
        <v>1124</v>
      </c>
      <c r="B17224" s="618">
        <v>2013</v>
      </c>
      <c r="C17224" s="619" t="s">
        <v>1104</v>
      </c>
    </row>
    <row r="17225" spans="1:3" x14ac:dyDescent="0.15">
      <c r="A17225" s="618" t="s">
        <v>1124</v>
      </c>
      <c r="B17225" s="618">
        <v>2013</v>
      </c>
      <c r="C17225" s="619" t="s">
        <v>1103</v>
      </c>
    </row>
    <row r="17226" spans="1:3" x14ac:dyDescent="0.15">
      <c r="A17226" s="618" t="s">
        <v>1124</v>
      </c>
      <c r="B17226" s="618">
        <v>2013</v>
      </c>
      <c r="C17226" s="619" t="s">
        <v>424</v>
      </c>
    </row>
    <row r="17227" spans="1:3" x14ac:dyDescent="0.15">
      <c r="A17227" s="618" t="s">
        <v>1124</v>
      </c>
      <c r="B17227" s="618">
        <v>2013</v>
      </c>
      <c r="C17227" s="619" t="s">
        <v>424</v>
      </c>
    </row>
    <row r="17228" spans="1:3" x14ac:dyDescent="0.15">
      <c r="A17228" s="618" t="s">
        <v>1124</v>
      </c>
      <c r="B17228" s="618">
        <v>2013</v>
      </c>
      <c r="C17228" s="619" t="s">
        <v>1080</v>
      </c>
    </row>
    <row r="17229" spans="1:3" x14ac:dyDescent="0.15">
      <c r="A17229" s="618" t="s">
        <v>1124</v>
      </c>
      <c r="B17229" s="618">
        <v>2013</v>
      </c>
      <c r="C17229" s="619" t="s">
        <v>1103</v>
      </c>
    </row>
    <row r="17230" spans="1:3" x14ac:dyDescent="0.15">
      <c r="A17230" s="618" t="s">
        <v>1124</v>
      </c>
      <c r="B17230" s="618">
        <v>2013</v>
      </c>
      <c r="C17230" s="619" t="s">
        <v>1103</v>
      </c>
    </row>
    <row r="17231" spans="1:3" x14ac:dyDescent="0.15">
      <c r="A17231" s="618" t="s">
        <v>1124</v>
      </c>
      <c r="B17231" s="618">
        <v>2013</v>
      </c>
      <c r="C17231" s="619" t="s">
        <v>1103</v>
      </c>
    </row>
    <row r="17232" spans="1:3" x14ac:dyDescent="0.15">
      <c r="A17232" s="618" t="s">
        <v>1124</v>
      </c>
      <c r="B17232" s="618">
        <v>2013</v>
      </c>
      <c r="C17232" s="619" t="s">
        <v>424</v>
      </c>
    </row>
    <row r="17233" spans="1:3" x14ac:dyDescent="0.15">
      <c r="A17233" s="618" t="s">
        <v>1124</v>
      </c>
      <c r="B17233" s="618">
        <v>2013</v>
      </c>
      <c r="C17233" s="619" t="s">
        <v>1080</v>
      </c>
    </row>
    <row r="17234" spans="1:3" x14ac:dyDescent="0.15">
      <c r="A17234" s="618" t="s">
        <v>1124</v>
      </c>
      <c r="B17234" s="618">
        <v>2013</v>
      </c>
      <c r="C17234" s="619" t="s">
        <v>1103</v>
      </c>
    </row>
    <row r="17235" spans="1:3" x14ac:dyDescent="0.15">
      <c r="A17235" s="618" t="s">
        <v>1124</v>
      </c>
      <c r="B17235" s="618">
        <v>2013</v>
      </c>
      <c r="C17235" s="619" t="s">
        <v>424</v>
      </c>
    </row>
    <row r="17236" spans="1:3" x14ac:dyDescent="0.15">
      <c r="A17236" s="618" t="s">
        <v>1124</v>
      </c>
      <c r="B17236" s="618">
        <v>2013</v>
      </c>
      <c r="C17236" s="619" t="s">
        <v>1080</v>
      </c>
    </row>
    <row r="17237" spans="1:3" x14ac:dyDescent="0.15">
      <c r="A17237" s="618" t="s">
        <v>1124</v>
      </c>
      <c r="B17237" s="618">
        <v>2013</v>
      </c>
      <c r="C17237" s="619" t="s">
        <v>1103</v>
      </c>
    </row>
    <row r="17238" spans="1:3" x14ac:dyDescent="0.15">
      <c r="A17238" s="618" t="s">
        <v>1124</v>
      </c>
      <c r="B17238" s="618">
        <v>2013</v>
      </c>
      <c r="C17238" s="619" t="s">
        <v>424</v>
      </c>
    </row>
    <row r="17239" spans="1:3" x14ac:dyDescent="0.15">
      <c r="A17239" s="619" t="s">
        <v>1124</v>
      </c>
      <c r="B17239" s="618">
        <v>2013</v>
      </c>
      <c r="C17239" s="619" t="s">
        <v>1110</v>
      </c>
    </row>
    <row r="17240" spans="1:3" x14ac:dyDescent="0.15">
      <c r="A17240" s="618" t="s">
        <v>1124</v>
      </c>
      <c r="B17240" s="618">
        <v>2013</v>
      </c>
      <c r="C17240" s="619" t="s">
        <v>1110</v>
      </c>
    </row>
    <row r="17241" spans="1:3" x14ac:dyDescent="0.15">
      <c r="A17241" s="618" t="s">
        <v>1124</v>
      </c>
      <c r="B17241" s="618">
        <v>2013</v>
      </c>
      <c r="C17241" s="619" t="s">
        <v>424</v>
      </c>
    </row>
    <row r="17242" spans="1:3" x14ac:dyDescent="0.15">
      <c r="A17242" s="618" t="s">
        <v>1124</v>
      </c>
      <c r="B17242" s="618">
        <v>2013</v>
      </c>
      <c r="C17242" s="619" t="s">
        <v>424</v>
      </c>
    </row>
    <row r="17243" spans="1:3" x14ac:dyDescent="0.15">
      <c r="A17243" s="618" t="s">
        <v>1124</v>
      </c>
      <c r="B17243" s="618">
        <v>2013</v>
      </c>
      <c r="C17243" s="619" t="s">
        <v>1080</v>
      </c>
    </row>
    <row r="17244" spans="1:3" x14ac:dyDescent="0.15">
      <c r="A17244" s="618" t="s">
        <v>1124</v>
      </c>
      <c r="B17244" s="618">
        <v>2013</v>
      </c>
      <c r="C17244" s="619" t="s">
        <v>1080</v>
      </c>
    </row>
    <row r="17245" spans="1:3" x14ac:dyDescent="0.15">
      <c r="A17245" s="618" t="s">
        <v>1124</v>
      </c>
      <c r="B17245" s="618">
        <v>2013</v>
      </c>
      <c r="C17245" s="619" t="s">
        <v>424</v>
      </c>
    </row>
    <row r="17246" spans="1:3" x14ac:dyDescent="0.15">
      <c r="A17246" s="618" t="s">
        <v>1124</v>
      </c>
      <c r="B17246" s="618">
        <v>2013</v>
      </c>
      <c r="C17246" s="619" t="s">
        <v>424</v>
      </c>
    </row>
    <row r="17247" spans="1:3" x14ac:dyDescent="0.15">
      <c r="A17247" s="618" t="s">
        <v>1124</v>
      </c>
      <c r="B17247" s="618">
        <v>2013</v>
      </c>
      <c r="C17247" s="619" t="s">
        <v>424</v>
      </c>
    </row>
    <row r="17248" spans="1:3" x14ac:dyDescent="0.15">
      <c r="A17248" s="618" t="s">
        <v>1124</v>
      </c>
      <c r="B17248" s="618">
        <v>2013</v>
      </c>
      <c r="C17248" s="619" t="s">
        <v>424</v>
      </c>
    </row>
    <row r="17249" spans="1:3" x14ac:dyDescent="0.15">
      <c r="A17249" s="618" t="s">
        <v>1124</v>
      </c>
      <c r="B17249" s="618">
        <v>2013</v>
      </c>
      <c r="C17249" s="619" t="s">
        <v>424</v>
      </c>
    </row>
    <row r="17250" spans="1:3" x14ac:dyDescent="0.15">
      <c r="A17250" s="618" t="s">
        <v>1124</v>
      </c>
      <c r="B17250" s="618">
        <v>2013</v>
      </c>
      <c r="C17250" s="619" t="s">
        <v>424</v>
      </c>
    </row>
    <row r="17251" spans="1:3" x14ac:dyDescent="0.15">
      <c r="A17251" s="618" t="s">
        <v>1124</v>
      </c>
      <c r="B17251" s="618">
        <v>2013</v>
      </c>
      <c r="C17251" s="619" t="s">
        <v>1080</v>
      </c>
    </row>
    <row r="17252" spans="1:3" x14ac:dyDescent="0.15">
      <c r="A17252" s="619" t="s">
        <v>1124</v>
      </c>
      <c r="B17252" s="618">
        <v>2013</v>
      </c>
      <c r="C17252" s="619" t="s">
        <v>1080</v>
      </c>
    </row>
    <row r="17253" spans="1:3" x14ac:dyDescent="0.15">
      <c r="A17253" s="618" t="s">
        <v>1124</v>
      </c>
      <c r="B17253" s="618">
        <v>2013</v>
      </c>
      <c r="C17253" s="619" t="s">
        <v>1080</v>
      </c>
    </row>
    <row r="17254" spans="1:3" x14ac:dyDescent="0.15">
      <c r="A17254" s="618" t="s">
        <v>1124</v>
      </c>
      <c r="B17254" s="618">
        <v>2013</v>
      </c>
      <c r="C17254" s="619" t="s">
        <v>1104</v>
      </c>
    </row>
    <row r="17255" spans="1:3" x14ac:dyDescent="0.15">
      <c r="A17255" s="618" t="s">
        <v>1124</v>
      </c>
      <c r="B17255" s="618">
        <v>2013</v>
      </c>
      <c r="C17255" s="619" t="s">
        <v>424</v>
      </c>
    </row>
    <row r="17256" spans="1:3" x14ac:dyDescent="0.15">
      <c r="A17256" s="618" t="s">
        <v>1124</v>
      </c>
      <c r="B17256" s="618">
        <v>2013</v>
      </c>
      <c r="C17256" s="619" t="s">
        <v>424</v>
      </c>
    </row>
    <row r="17257" spans="1:3" x14ac:dyDescent="0.15">
      <c r="A17257" s="618" t="s">
        <v>1124</v>
      </c>
      <c r="B17257" s="618">
        <v>2013</v>
      </c>
      <c r="C17257" s="619" t="s">
        <v>424</v>
      </c>
    </row>
    <row r="17258" spans="1:3" x14ac:dyDescent="0.15">
      <c r="A17258" s="618" t="s">
        <v>1124</v>
      </c>
      <c r="B17258" s="618">
        <v>2013</v>
      </c>
      <c r="C17258" s="619" t="s">
        <v>424</v>
      </c>
    </row>
    <row r="17259" spans="1:3" x14ac:dyDescent="0.15">
      <c r="A17259" s="619" t="s">
        <v>1124</v>
      </c>
      <c r="B17259" s="618">
        <v>2013</v>
      </c>
      <c r="C17259" s="619" t="s">
        <v>424</v>
      </c>
    </row>
    <row r="17260" spans="1:3" x14ac:dyDescent="0.15">
      <c r="A17260" s="618" t="s">
        <v>1124</v>
      </c>
      <c r="B17260" s="618">
        <v>2013</v>
      </c>
      <c r="C17260" s="619" t="s">
        <v>424</v>
      </c>
    </row>
    <row r="17261" spans="1:3" x14ac:dyDescent="0.15">
      <c r="A17261" s="618" t="s">
        <v>1124</v>
      </c>
      <c r="B17261" s="618">
        <v>2013</v>
      </c>
      <c r="C17261" s="619" t="s">
        <v>424</v>
      </c>
    </row>
    <row r="17262" spans="1:3" x14ac:dyDescent="0.15">
      <c r="A17262" s="618" t="s">
        <v>1124</v>
      </c>
      <c r="B17262" s="618">
        <v>2013</v>
      </c>
      <c r="C17262" s="619" t="s">
        <v>424</v>
      </c>
    </row>
    <row r="17263" spans="1:3" x14ac:dyDescent="0.15">
      <c r="A17263" s="618" t="s">
        <v>1124</v>
      </c>
      <c r="B17263" s="618">
        <v>2013</v>
      </c>
      <c r="C17263" s="619" t="s">
        <v>424</v>
      </c>
    </row>
    <row r="17264" spans="1:3" x14ac:dyDescent="0.15">
      <c r="A17264" s="618" t="s">
        <v>1124</v>
      </c>
      <c r="B17264" s="618">
        <v>2013</v>
      </c>
      <c r="C17264" s="619" t="s">
        <v>424</v>
      </c>
    </row>
    <row r="17265" spans="1:3" x14ac:dyDescent="0.15">
      <c r="A17265" s="619" t="s">
        <v>1124</v>
      </c>
      <c r="B17265" s="618">
        <v>2013</v>
      </c>
      <c r="C17265" s="619" t="s">
        <v>424</v>
      </c>
    </row>
    <row r="17266" spans="1:3" x14ac:dyDescent="0.15">
      <c r="A17266" s="618" t="s">
        <v>1124</v>
      </c>
      <c r="B17266" s="618">
        <v>2013</v>
      </c>
      <c r="C17266" s="619" t="s">
        <v>424</v>
      </c>
    </row>
    <row r="17267" spans="1:3" x14ac:dyDescent="0.15">
      <c r="A17267" s="618" t="s">
        <v>1124</v>
      </c>
      <c r="B17267" s="618">
        <v>2013</v>
      </c>
      <c r="C17267" s="619" t="s">
        <v>424</v>
      </c>
    </row>
    <row r="17268" spans="1:3" x14ac:dyDescent="0.15">
      <c r="A17268" s="618" t="s">
        <v>1124</v>
      </c>
      <c r="B17268" s="618">
        <v>2013</v>
      </c>
      <c r="C17268" s="619" t="s">
        <v>424</v>
      </c>
    </row>
    <row r="17269" spans="1:3" x14ac:dyDescent="0.15">
      <c r="A17269" s="618" t="s">
        <v>1124</v>
      </c>
      <c r="B17269" s="618">
        <v>2013</v>
      </c>
      <c r="C17269" s="619" t="s">
        <v>424</v>
      </c>
    </row>
    <row r="17270" spans="1:3" x14ac:dyDescent="0.15">
      <c r="A17270" s="618" t="s">
        <v>1124</v>
      </c>
      <c r="B17270" s="618">
        <v>2013</v>
      </c>
      <c r="C17270" s="619" t="s">
        <v>424</v>
      </c>
    </row>
    <row r="17271" spans="1:3" x14ac:dyDescent="0.15">
      <c r="A17271" s="619" t="s">
        <v>1124</v>
      </c>
      <c r="B17271" s="618">
        <v>2013</v>
      </c>
      <c r="C17271" s="619" t="s">
        <v>424</v>
      </c>
    </row>
    <row r="17272" spans="1:3" x14ac:dyDescent="0.15">
      <c r="A17272" s="618" t="s">
        <v>1124</v>
      </c>
      <c r="B17272" s="618">
        <v>2013</v>
      </c>
      <c r="C17272" s="619" t="s">
        <v>424</v>
      </c>
    </row>
    <row r="17273" spans="1:3" x14ac:dyDescent="0.15">
      <c r="A17273" s="618" t="s">
        <v>1124</v>
      </c>
      <c r="B17273" s="618">
        <v>2013</v>
      </c>
      <c r="C17273" s="619" t="s">
        <v>424</v>
      </c>
    </row>
    <row r="17274" spans="1:3" x14ac:dyDescent="0.15">
      <c r="A17274" s="618" t="s">
        <v>1124</v>
      </c>
      <c r="B17274" s="618">
        <v>2013</v>
      </c>
      <c r="C17274" s="619" t="s">
        <v>424</v>
      </c>
    </row>
    <row r="17275" spans="1:3" x14ac:dyDescent="0.15">
      <c r="A17275" s="618" t="s">
        <v>1124</v>
      </c>
      <c r="B17275" s="618">
        <v>2013</v>
      </c>
      <c r="C17275" s="619" t="s">
        <v>424</v>
      </c>
    </row>
    <row r="17276" spans="1:3" x14ac:dyDescent="0.15">
      <c r="A17276" s="619" t="s">
        <v>1124</v>
      </c>
      <c r="B17276" s="618">
        <v>2013</v>
      </c>
      <c r="C17276" s="619" t="s">
        <v>424</v>
      </c>
    </row>
    <row r="17277" spans="1:3" x14ac:dyDescent="0.15">
      <c r="A17277" s="619" t="s">
        <v>1124</v>
      </c>
      <c r="B17277" s="618">
        <v>2013</v>
      </c>
      <c r="C17277" s="619" t="s">
        <v>424</v>
      </c>
    </row>
    <row r="17278" spans="1:3" x14ac:dyDescent="0.15">
      <c r="A17278" s="619" t="s">
        <v>1124</v>
      </c>
      <c r="B17278" s="618">
        <v>2013</v>
      </c>
      <c r="C17278" s="619" t="s">
        <v>424</v>
      </c>
    </row>
    <row r="17279" spans="1:3" x14ac:dyDescent="0.15">
      <c r="A17279" s="619" t="s">
        <v>1124</v>
      </c>
      <c r="B17279" s="618">
        <v>2013</v>
      </c>
      <c r="C17279" s="619" t="s">
        <v>424</v>
      </c>
    </row>
    <row r="17280" spans="1:3" x14ac:dyDescent="0.15">
      <c r="A17280" s="619" t="s">
        <v>1124</v>
      </c>
      <c r="B17280" s="618">
        <v>2013</v>
      </c>
      <c r="C17280" s="619" t="s">
        <v>424</v>
      </c>
    </row>
    <row r="17281" spans="1:3" x14ac:dyDescent="0.15">
      <c r="A17281" s="619" t="s">
        <v>1124</v>
      </c>
      <c r="B17281" s="618">
        <v>2013</v>
      </c>
      <c r="C17281" s="619" t="s">
        <v>424</v>
      </c>
    </row>
    <row r="17282" spans="1:3" x14ac:dyDescent="0.15">
      <c r="A17282" s="619" t="s">
        <v>1124</v>
      </c>
      <c r="B17282" s="618">
        <v>2013</v>
      </c>
      <c r="C17282" s="619" t="s">
        <v>424</v>
      </c>
    </row>
    <row r="17283" spans="1:3" x14ac:dyDescent="0.15">
      <c r="A17283" s="619" t="s">
        <v>1124</v>
      </c>
      <c r="B17283" s="618">
        <v>2013</v>
      </c>
      <c r="C17283" s="619" t="s">
        <v>424</v>
      </c>
    </row>
    <row r="17284" spans="1:3" x14ac:dyDescent="0.15">
      <c r="A17284" s="619" t="s">
        <v>1124</v>
      </c>
      <c r="B17284" s="618">
        <v>2013</v>
      </c>
      <c r="C17284" s="619" t="s">
        <v>424</v>
      </c>
    </row>
    <row r="17285" spans="1:3" x14ac:dyDescent="0.15">
      <c r="A17285" s="619" t="s">
        <v>1124</v>
      </c>
      <c r="B17285" s="618">
        <v>2013</v>
      </c>
      <c r="C17285" s="619" t="s">
        <v>424</v>
      </c>
    </row>
    <row r="17286" spans="1:3" x14ac:dyDescent="0.15">
      <c r="A17286" s="619" t="s">
        <v>1124</v>
      </c>
      <c r="B17286" s="618">
        <v>2013</v>
      </c>
      <c r="C17286" s="619" t="s">
        <v>1080</v>
      </c>
    </row>
    <row r="17287" spans="1:3" x14ac:dyDescent="0.15">
      <c r="A17287" s="619" t="s">
        <v>1124</v>
      </c>
      <c r="B17287" s="618">
        <v>2013</v>
      </c>
      <c r="C17287" s="619" t="s">
        <v>1080</v>
      </c>
    </row>
    <row r="17288" spans="1:3" x14ac:dyDescent="0.15">
      <c r="A17288" s="619" t="s">
        <v>1124</v>
      </c>
      <c r="B17288" s="618">
        <v>2013</v>
      </c>
      <c r="C17288" s="619" t="s">
        <v>424</v>
      </c>
    </row>
    <row r="17289" spans="1:3" x14ac:dyDescent="0.15">
      <c r="A17289" s="619" t="s">
        <v>1124</v>
      </c>
      <c r="B17289" s="618">
        <v>2013</v>
      </c>
      <c r="C17289" s="619" t="s">
        <v>1080</v>
      </c>
    </row>
    <row r="17290" spans="1:3" x14ac:dyDescent="0.15">
      <c r="A17290" s="619" t="s">
        <v>1124</v>
      </c>
      <c r="B17290" s="618">
        <v>2013</v>
      </c>
      <c r="C17290" s="619" t="s">
        <v>424</v>
      </c>
    </row>
    <row r="17291" spans="1:3" x14ac:dyDescent="0.15">
      <c r="A17291" s="619" t="s">
        <v>1124</v>
      </c>
      <c r="B17291" s="618">
        <v>2013</v>
      </c>
      <c r="C17291" s="619" t="s">
        <v>424</v>
      </c>
    </row>
    <row r="17292" spans="1:3" x14ac:dyDescent="0.15">
      <c r="A17292" s="619" t="s">
        <v>1124</v>
      </c>
      <c r="B17292" s="618">
        <v>2013</v>
      </c>
      <c r="C17292" s="619" t="s">
        <v>437</v>
      </c>
    </row>
    <row r="17293" spans="1:3" x14ac:dyDescent="0.15">
      <c r="A17293" s="619" t="s">
        <v>1124</v>
      </c>
      <c r="B17293" s="618">
        <v>2013</v>
      </c>
      <c r="C17293" s="619" t="s">
        <v>437</v>
      </c>
    </row>
    <row r="17294" spans="1:3" x14ac:dyDescent="0.15">
      <c r="A17294" s="618" t="s">
        <v>1124</v>
      </c>
      <c r="B17294" s="618">
        <v>2013</v>
      </c>
      <c r="C17294" s="619" t="s">
        <v>437</v>
      </c>
    </row>
    <row r="17295" spans="1:3" x14ac:dyDescent="0.15">
      <c r="A17295" s="618" t="s">
        <v>1124</v>
      </c>
      <c r="B17295" s="618">
        <v>2013</v>
      </c>
      <c r="C17295" s="619" t="s">
        <v>437</v>
      </c>
    </row>
    <row r="17296" spans="1:3" x14ac:dyDescent="0.15">
      <c r="A17296" s="618" t="s">
        <v>1124</v>
      </c>
      <c r="B17296" s="618">
        <v>2013</v>
      </c>
      <c r="C17296" s="619" t="s">
        <v>437</v>
      </c>
    </row>
    <row r="17297" spans="1:3" x14ac:dyDescent="0.15">
      <c r="A17297" s="618" t="s">
        <v>1124</v>
      </c>
      <c r="B17297" s="618">
        <v>2013</v>
      </c>
      <c r="C17297" s="619" t="s">
        <v>437</v>
      </c>
    </row>
    <row r="17298" spans="1:3" x14ac:dyDescent="0.15">
      <c r="A17298" s="618" t="s">
        <v>1124</v>
      </c>
      <c r="B17298" s="618">
        <v>2013</v>
      </c>
      <c r="C17298" s="619" t="s">
        <v>424</v>
      </c>
    </row>
    <row r="17299" spans="1:3" x14ac:dyDescent="0.15">
      <c r="A17299" s="618" t="s">
        <v>1124</v>
      </c>
      <c r="B17299" s="618">
        <v>2013</v>
      </c>
      <c r="C17299" s="619" t="s">
        <v>437</v>
      </c>
    </row>
    <row r="17300" spans="1:3" x14ac:dyDescent="0.15">
      <c r="A17300" s="618" t="s">
        <v>1124</v>
      </c>
      <c r="B17300" s="618">
        <v>2013</v>
      </c>
      <c r="C17300" s="619" t="s">
        <v>437</v>
      </c>
    </row>
    <row r="17301" spans="1:3" x14ac:dyDescent="0.15">
      <c r="A17301" s="618" t="s">
        <v>1124</v>
      </c>
      <c r="B17301" s="618">
        <v>2013</v>
      </c>
      <c r="C17301" s="619" t="s">
        <v>1102</v>
      </c>
    </row>
    <row r="17302" spans="1:3" x14ac:dyDescent="0.15">
      <c r="A17302" s="618" t="s">
        <v>1124</v>
      </c>
      <c r="B17302" s="618">
        <v>2013</v>
      </c>
      <c r="C17302" s="619" t="s">
        <v>424</v>
      </c>
    </row>
    <row r="17303" spans="1:3" x14ac:dyDescent="0.15">
      <c r="A17303" s="618" t="s">
        <v>1124</v>
      </c>
      <c r="B17303" s="618">
        <v>2013</v>
      </c>
      <c r="C17303" s="619" t="s">
        <v>437</v>
      </c>
    </row>
    <row r="17304" spans="1:3" x14ac:dyDescent="0.15">
      <c r="A17304" s="618" t="s">
        <v>1124</v>
      </c>
      <c r="B17304" s="618">
        <v>2013</v>
      </c>
      <c r="C17304" s="619" t="s">
        <v>437</v>
      </c>
    </row>
    <row r="17305" spans="1:3" x14ac:dyDescent="0.15">
      <c r="A17305" s="619" t="s">
        <v>1124</v>
      </c>
      <c r="B17305" s="618">
        <v>2013</v>
      </c>
      <c r="C17305" s="619" t="s">
        <v>437</v>
      </c>
    </row>
    <row r="17306" spans="1:3" x14ac:dyDescent="0.15">
      <c r="A17306" s="619" t="s">
        <v>1124</v>
      </c>
      <c r="B17306" s="618">
        <v>2013</v>
      </c>
      <c r="C17306" s="619" t="s">
        <v>437</v>
      </c>
    </row>
    <row r="17307" spans="1:3" x14ac:dyDescent="0.15">
      <c r="A17307" s="619" t="s">
        <v>1124</v>
      </c>
      <c r="B17307" s="618">
        <v>2013</v>
      </c>
      <c r="C17307" s="619" t="s">
        <v>437</v>
      </c>
    </row>
    <row r="17308" spans="1:3" x14ac:dyDescent="0.15">
      <c r="A17308" s="619" t="s">
        <v>1124</v>
      </c>
      <c r="B17308" s="618">
        <v>2013</v>
      </c>
      <c r="C17308" s="619" t="s">
        <v>437</v>
      </c>
    </row>
    <row r="17309" spans="1:3" x14ac:dyDescent="0.15">
      <c r="A17309" s="619" t="s">
        <v>1124</v>
      </c>
      <c r="B17309" s="618">
        <v>2013</v>
      </c>
      <c r="C17309" s="619" t="s">
        <v>437</v>
      </c>
    </row>
    <row r="17310" spans="1:3" x14ac:dyDescent="0.15">
      <c r="A17310" s="619" t="s">
        <v>1124</v>
      </c>
      <c r="B17310" s="618">
        <v>2013</v>
      </c>
      <c r="C17310" s="619" t="s">
        <v>437</v>
      </c>
    </row>
    <row r="17311" spans="1:3" x14ac:dyDescent="0.15">
      <c r="A17311" s="619" t="s">
        <v>1124</v>
      </c>
      <c r="B17311" s="618">
        <v>2013</v>
      </c>
      <c r="C17311" s="619" t="s">
        <v>424</v>
      </c>
    </row>
    <row r="17312" spans="1:3" x14ac:dyDescent="0.15">
      <c r="A17312" s="619" t="s">
        <v>1124</v>
      </c>
      <c r="B17312" s="618">
        <v>2013</v>
      </c>
      <c r="C17312" s="619" t="s">
        <v>437</v>
      </c>
    </row>
    <row r="17313" spans="1:3" x14ac:dyDescent="0.15">
      <c r="A17313" s="619" t="s">
        <v>1124</v>
      </c>
      <c r="B17313" s="618">
        <v>2013</v>
      </c>
      <c r="C17313" s="619" t="s">
        <v>437</v>
      </c>
    </row>
    <row r="17314" spans="1:3" x14ac:dyDescent="0.15">
      <c r="A17314" s="619" t="s">
        <v>1124</v>
      </c>
      <c r="B17314" s="618">
        <v>2013</v>
      </c>
      <c r="C17314" s="619" t="s">
        <v>437</v>
      </c>
    </row>
    <row r="17315" spans="1:3" x14ac:dyDescent="0.15">
      <c r="A17315" s="619" t="s">
        <v>1124</v>
      </c>
      <c r="B17315" s="618">
        <v>2013</v>
      </c>
      <c r="C17315" s="619" t="s">
        <v>437</v>
      </c>
    </row>
    <row r="17316" spans="1:3" x14ac:dyDescent="0.15">
      <c r="A17316" s="619" t="s">
        <v>1124</v>
      </c>
      <c r="B17316" s="618">
        <v>2013</v>
      </c>
      <c r="C17316" s="619" t="s">
        <v>1102</v>
      </c>
    </row>
    <row r="17317" spans="1:3" x14ac:dyDescent="0.15">
      <c r="A17317" s="619" t="s">
        <v>1124</v>
      </c>
      <c r="B17317" s="618">
        <v>2013</v>
      </c>
      <c r="C17317" s="619" t="s">
        <v>424</v>
      </c>
    </row>
    <row r="17318" spans="1:3" x14ac:dyDescent="0.15">
      <c r="A17318" s="619" t="s">
        <v>1124</v>
      </c>
      <c r="B17318" s="618">
        <v>2013</v>
      </c>
      <c r="C17318" s="619" t="s">
        <v>1102</v>
      </c>
    </row>
    <row r="17319" spans="1:3" x14ac:dyDescent="0.15">
      <c r="A17319" s="619" t="s">
        <v>1124</v>
      </c>
      <c r="B17319" s="618">
        <v>2013</v>
      </c>
      <c r="C17319" s="619" t="s">
        <v>1080</v>
      </c>
    </row>
    <row r="17320" spans="1:3" x14ac:dyDescent="0.15">
      <c r="A17320" s="619" t="s">
        <v>1124</v>
      </c>
      <c r="B17320" s="618">
        <v>2013</v>
      </c>
      <c r="C17320" s="619" t="s">
        <v>1080</v>
      </c>
    </row>
    <row r="17321" spans="1:3" x14ac:dyDescent="0.15">
      <c r="A17321" s="619" t="s">
        <v>1124</v>
      </c>
      <c r="B17321" s="618">
        <v>2013</v>
      </c>
      <c r="C17321" s="619" t="s">
        <v>1103</v>
      </c>
    </row>
    <row r="17322" spans="1:3" x14ac:dyDescent="0.15">
      <c r="A17322" s="619" t="s">
        <v>1124</v>
      </c>
      <c r="B17322" s="618">
        <v>2013</v>
      </c>
      <c r="C17322" s="619" t="s">
        <v>1103</v>
      </c>
    </row>
    <row r="17323" spans="1:3" x14ac:dyDescent="0.15">
      <c r="A17323" s="619" t="s">
        <v>1124</v>
      </c>
      <c r="B17323" s="618">
        <v>2013</v>
      </c>
      <c r="C17323" s="619" t="s">
        <v>1080</v>
      </c>
    </row>
    <row r="17324" spans="1:3" x14ac:dyDescent="0.15">
      <c r="A17324" s="619" t="s">
        <v>1124</v>
      </c>
      <c r="B17324" s="618">
        <v>2013</v>
      </c>
      <c r="C17324" s="619" t="s">
        <v>424</v>
      </c>
    </row>
    <row r="17325" spans="1:3" x14ac:dyDescent="0.15">
      <c r="A17325" s="619" t="s">
        <v>1124</v>
      </c>
      <c r="B17325" s="618">
        <v>2013</v>
      </c>
      <c r="C17325" s="619" t="s">
        <v>1080</v>
      </c>
    </row>
    <row r="17326" spans="1:3" x14ac:dyDescent="0.15">
      <c r="A17326" s="619" t="s">
        <v>1124</v>
      </c>
      <c r="B17326" s="618">
        <v>2013</v>
      </c>
      <c r="C17326" s="619" t="s">
        <v>1080</v>
      </c>
    </row>
    <row r="17327" spans="1:3" x14ac:dyDescent="0.15">
      <c r="A17327" s="619" t="s">
        <v>1124</v>
      </c>
      <c r="B17327" s="618">
        <v>2013</v>
      </c>
      <c r="C17327" s="619" t="s">
        <v>1080</v>
      </c>
    </row>
    <row r="17328" spans="1:3" x14ac:dyDescent="0.15">
      <c r="A17328" s="619" t="s">
        <v>1124</v>
      </c>
      <c r="B17328" s="618">
        <v>2013</v>
      </c>
      <c r="C17328" s="619" t="s">
        <v>1080</v>
      </c>
    </row>
    <row r="17329" spans="1:3" x14ac:dyDescent="0.15">
      <c r="A17329" s="619" t="s">
        <v>1124</v>
      </c>
      <c r="B17329" s="618">
        <v>2013</v>
      </c>
      <c r="C17329" s="619" t="s">
        <v>1080</v>
      </c>
    </row>
    <row r="17330" spans="1:3" x14ac:dyDescent="0.15">
      <c r="A17330" s="619" t="s">
        <v>1124</v>
      </c>
      <c r="B17330" s="618">
        <v>2013</v>
      </c>
      <c r="C17330" s="619" t="s">
        <v>1080</v>
      </c>
    </row>
    <row r="17331" spans="1:3" x14ac:dyDescent="0.15">
      <c r="A17331" s="619" t="s">
        <v>1124</v>
      </c>
      <c r="B17331" s="618">
        <v>2013</v>
      </c>
      <c r="C17331" s="619" t="s">
        <v>1080</v>
      </c>
    </row>
    <row r="17332" spans="1:3" x14ac:dyDescent="0.15">
      <c r="A17332" s="619" t="s">
        <v>1124</v>
      </c>
      <c r="B17332" s="618">
        <v>2013</v>
      </c>
      <c r="C17332" s="619" t="s">
        <v>1080</v>
      </c>
    </row>
    <row r="17333" spans="1:3" x14ac:dyDescent="0.15">
      <c r="A17333" s="619" t="s">
        <v>1124</v>
      </c>
      <c r="B17333" s="618">
        <v>2013</v>
      </c>
      <c r="C17333" s="619" t="s">
        <v>437</v>
      </c>
    </row>
    <row r="17334" spans="1:3" x14ac:dyDescent="0.15">
      <c r="A17334" s="619" t="s">
        <v>1124</v>
      </c>
      <c r="B17334" s="618">
        <v>2013</v>
      </c>
      <c r="C17334" s="619" t="s">
        <v>424</v>
      </c>
    </row>
    <row r="17335" spans="1:3" x14ac:dyDescent="0.15">
      <c r="A17335" s="619" t="s">
        <v>1124</v>
      </c>
      <c r="B17335" s="618">
        <v>2013</v>
      </c>
      <c r="C17335" s="619" t="s">
        <v>437</v>
      </c>
    </row>
    <row r="17336" spans="1:3" x14ac:dyDescent="0.15">
      <c r="A17336" s="619" t="s">
        <v>1124</v>
      </c>
      <c r="B17336" s="618">
        <v>2013</v>
      </c>
      <c r="C17336" s="619" t="s">
        <v>437</v>
      </c>
    </row>
    <row r="17337" spans="1:3" x14ac:dyDescent="0.15">
      <c r="A17337" s="619" t="s">
        <v>1124</v>
      </c>
      <c r="B17337" s="618">
        <v>2013</v>
      </c>
      <c r="C17337" s="619" t="s">
        <v>1102</v>
      </c>
    </row>
    <row r="17338" spans="1:3" x14ac:dyDescent="0.15">
      <c r="A17338" s="619" t="s">
        <v>1124</v>
      </c>
      <c r="B17338" s="618">
        <v>2013</v>
      </c>
      <c r="C17338" s="619" t="s">
        <v>437</v>
      </c>
    </row>
    <row r="17339" spans="1:3" x14ac:dyDescent="0.15">
      <c r="A17339" s="619" t="s">
        <v>1124</v>
      </c>
      <c r="B17339" s="618">
        <v>2013</v>
      </c>
      <c r="C17339" s="619" t="s">
        <v>437</v>
      </c>
    </row>
    <row r="17340" spans="1:3" x14ac:dyDescent="0.15">
      <c r="A17340" s="619" t="s">
        <v>1124</v>
      </c>
      <c r="B17340" s="618">
        <v>2013</v>
      </c>
      <c r="C17340" s="619" t="s">
        <v>1080</v>
      </c>
    </row>
    <row r="17341" spans="1:3" x14ac:dyDescent="0.15">
      <c r="A17341" s="619" t="s">
        <v>1124</v>
      </c>
      <c r="B17341" s="618">
        <v>2013</v>
      </c>
      <c r="C17341" s="619" t="s">
        <v>1080</v>
      </c>
    </row>
    <row r="17342" spans="1:3" x14ac:dyDescent="0.15">
      <c r="A17342" s="619" t="s">
        <v>1124</v>
      </c>
      <c r="B17342" s="618">
        <v>2013</v>
      </c>
      <c r="C17342" s="619" t="s">
        <v>1080</v>
      </c>
    </row>
    <row r="17343" spans="1:3" x14ac:dyDescent="0.15">
      <c r="A17343" s="619" t="s">
        <v>1124</v>
      </c>
      <c r="B17343" s="618">
        <v>2013</v>
      </c>
      <c r="C17343" s="619" t="s">
        <v>437</v>
      </c>
    </row>
    <row r="17344" spans="1:3" x14ac:dyDescent="0.15">
      <c r="A17344" s="619" t="s">
        <v>1124</v>
      </c>
      <c r="B17344" s="618">
        <v>2013</v>
      </c>
      <c r="C17344" s="619" t="s">
        <v>424</v>
      </c>
    </row>
    <row r="17345" spans="1:3" x14ac:dyDescent="0.15">
      <c r="A17345" s="619" t="s">
        <v>1124</v>
      </c>
      <c r="B17345" s="618">
        <v>2013</v>
      </c>
      <c r="C17345" s="619" t="s">
        <v>437</v>
      </c>
    </row>
    <row r="17346" spans="1:3" x14ac:dyDescent="0.15">
      <c r="A17346" s="618" t="s">
        <v>1124</v>
      </c>
      <c r="B17346" s="618">
        <v>2013</v>
      </c>
      <c r="C17346" s="619" t="s">
        <v>424</v>
      </c>
    </row>
    <row r="17347" spans="1:3" x14ac:dyDescent="0.15">
      <c r="A17347" s="619" t="s">
        <v>1124</v>
      </c>
      <c r="B17347" s="618">
        <v>2013</v>
      </c>
      <c r="C17347" s="619" t="s">
        <v>1102</v>
      </c>
    </row>
    <row r="17348" spans="1:3" x14ac:dyDescent="0.15">
      <c r="A17348" s="619" t="s">
        <v>1124</v>
      </c>
      <c r="B17348" s="618">
        <v>2013</v>
      </c>
      <c r="C17348" s="619" t="s">
        <v>437</v>
      </c>
    </row>
    <row r="17349" spans="1:3" x14ac:dyDescent="0.15">
      <c r="A17349" s="619" t="s">
        <v>1124</v>
      </c>
      <c r="B17349" s="618">
        <v>2013</v>
      </c>
      <c r="C17349" s="619" t="s">
        <v>424</v>
      </c>
    </row>
    <row r="17350" spans="1:3" x14ac:dyDescent="0.15">
      <c r="A17350" s="619" t="s">
        <v>1124</v>
      </c>
      <c r="B17350" s="618">
        <v>2013</v>
      </c>
      <c r="C17350" s="619" t="s">
        <v>1102</v>
      </c>
    </row>
    <row r="17351" spans="1:3" x14ac:dyDescent="0.15">
      <c r="A17351" s="619" t="s">
        <v>1124</v>
      </c>
      <c r="B17351" s="618">
        <v>2013</v>
      </c>
      <c r="C17351" s="619" t="s">
        <v>424</v>
      </c>
    </row>
    <row r="17352" spans="1:3" x14ac:dyDescent="0.15">
      <c r="A17352" s="619" t="s">
        <v>1124</v>
      </c>
      <c r="B17352" s="618">
        <v>2013</v>
      </c>
      <c r="C17352" s="619" t="s">
        <v>1107</v>
      </c>
    </row>
    <row r="17353" spans="1:3" x14ac:dyDescent="0.15">
      <c r="A17353" s="619" t="s">
        <v>1124</v>
      </c>
      <c r="B17353" s="618">
        <v>2013</v>
      </c>
      <c r="C17353" s="619" t="s">
        <v>1102</v>
      </c>
    </row>
    <row r="17354" spans="1:3" x14ac:dyDescent="0.15">
      <c r="A17354" s="619" t="s">
        <v>1124</v>
      </c>
      <c r="B17354" s="618">
        <v>2013</v>
      </c>
      <c r="C17354" s="619" t="s">
        <v>424</v>
      </c>
    </row>
    <row r="17355" spans="1:3" x14ac:dyDescent="0.15">
      <c r="A17355" s="619" t="s">
        <v>1124</v>
      </c>
      <c r="B17355" s="618">
        <v>2013</v>
      </c>
      <c r="C17355" s="619" t="s">
        <v>437</v>
      </c>
    </row>
    <row r="17356" spans="1:3" x14ac:dyDescent="0.15">
      <c r="A17356" s="619" t="s">
        <v>1124</v>
      </c>
      <c r="B17356" s="618">
        <v>2013</v>
      </c>
      <c r="C17356" s="619" t="s">
        <v>424</v>
      </c>
    </row>
    <row r="17357" spans="1:3" x14ac:dyDescent="0.15">
      <c r="A17357" s="619" t="s">
        <v>1124</v>
      </c>
      <c r="B17357" s="618">
        <v>2013</v>
      </c>
      <c r="C17357" s="619" t="s">
        <v>424</v>
      </c>
    </row>
    <row r="17358" spans="1:3" x14ac:dyDescent="0.15">
      <c r="A17358" s="619" t="s">
        <v>1124</v>
      </c>
      <c r="B17358" s="618">
        <v>2013</v>
      </c>
      <c r="C17358" s="619" t="s">
        <v>424</v>
      </c>
    </row>
    <row r="17359" spans="1:3" x14ac:dyDescent="0.15">
      <c r="A17359" s="619" t="s">
        <v>1124</v>
      </c>
      <c r="B17359" s="618">
        <v>2013</v>
      </c>
      <c r="C17359" s="619" t="s">
        <v>1102</v>
      </c>
    </row>
    <row r="17360" spans="1:3" x14ac:dyDescent="0.15">
      <c r="A17360" s="619" t="s">
        <v>1124</v>
      </c>
      <c r="B17360" s="618">
        <v>2013</v>
      </c>
      <c r="C17360" s="619" t="s">
        <v>1080</v>
      </c>
    </row>
    <row r="17361" spans="1:3" x14ac:dyDescent="0.15">
      <c r="A17361" s="618" t="s">
        <v>1124</v>
      </c>
      <c r="B17361" s="618">
        <v>2013</v>
      </c>
      <c r="C17361" s="619" t="s">
        <v>437</v>
      </c>
    </row>
    <row r="17362" spans="1:3" x14ac:dyDescent="0.15">
      <c r="A17362" s="619" t="s">
        <v>1124</v>
      </c>
      <c r="B17362" s="618">
        <v>2013</v>
      </c>
      <c r="C17362" s="619" t="s">
        <v>437</v>
      </c>
    </row>
    <row r="17363" spans="1:3" x14ac:dyDescent="0.15">
      <c r="A17363" s="619" t="s">
        <v>1124</v>
      </c>
      <c r="B17363" s="618">
        <v>2013</v>
      </c>
      <c r="C17363" s="619" t="s">
        <v>1080</v>
      </c>
    </row>
    <row r="17364" spans="1:3" x14ac:dyDescent="0.15">
      <c r="A17364" s="619" t="s">
        <v>1124</v>
      </c>
      <c r="B17364" s="618">
        <v>2013</v>
      </c>
      <c r="C17364" s="619" t="s">
        <v>437</v>
      </c>
    </row>
    <row r="17365" spans="1:3" x14ac:dyDescent="0.15">
      <c r="A17365" s="619" t="s">
        <v>1124</v>
      </c>
      <c r="B17365" s="618">
        <v>2013</v>
      </c>
      <c r="C17365" s="619" t="s">
        <v>1080</v>
      </c>
    </row>
    <row r="17366" spans="1:3" x14ac:dyDescent="0.15">
      <c r="A17366" s="619" t="s">
        <v>1124</v>
      </c>
      <c r="B17366" s="618">
        <v>2013</v>
      </c>
      <c r="C17366" s="619" t="s">
        <v>437</v>
      </c>
    </row>
    <row r="17367" spans="1:3" x14ac:dyDescent="0.15">
      <c r="A17367" s="619" t="s">
        <v>1124</v>
      </c>
      <c r="B17367" s="618">
        <v>2013</v>
      </c>
      <c r="C17367" s="619" t="s">
        <v>1102</v>
      </c>
    </row>
    <row r="17368" spans="1:3" x14ac:dyDescent="0.15">
      <c r="A17368" s="619" t="s">
        <v>1124</v>
      </c>
      <c r="B17368" s="618">
        <v>2013</v>
      </c>
      <c r="C17368" s="619" t="s">
        <v>1102</v>
      </c>
    </row>
    <row r="17369" spans="1:3" x14ac:dyDescent="0.15">
      <c r="A17369" s="619" t="s">
        <v>1124</v>
      </c>
      <c r="B17369" s="618">
        <v>2013</v>
      </c>
      <c r="C17369" s="619" t="s">
        <v>1080</v>
      </c>
    </row>
    <row r="17370" spans="1:3" x14ac:dyDescent="0.15">
      <c r="A17370" s="619" t="s">
        <v>1124</v>
      </c>
      <c r="B17370" s="618">
        <v>2013</v>
      </c>
      <c r="C17370" s="619" t="s">
        <v>1080</v>
      </c>
    </row>
    <row r="17371" spans="1:3" x14ac:dyDescent="0.15">
      <c r="A17371" s="619" t="s">
        <v>1124</v>
      </c>
      <c r="B17371" s="618">
        <v>2013</v>
      </c>
      <c r="C17371" s="619" t="s">
        <v>437</v>
      </c>
    </row>
    <row r="17372" spans="1:3" x14ac:dyDescent="0.15">
      <c r="A17372" s="619" t="s">
        <v>1124</v>
      </c>
      <c r="B17372" s="618">
        <v>2013</v>
      </c>
      <c r="C17372" s="619" t="s">
        <v>437</v>
      </c>
    </row>
    <row r="17373" spans="1:3" x14ac:dyDescent="0.15">
      <c r="A17373" s="619" t="s">
        <v>1124</v>
      </c>
      <c r="B17373" s="618">
        <v>2013</v>
      </c>
      <c r="C17373" s="619" t="s">
        <v>437</v>
      </c>
    </row>
    <row r="17374" spans="1:3" x14ac:dyDescent="0.15">
      <c r="A17374" s="619" t="s">
        <v>1124</v>
      </c>
      <c r="B17374" s="618">
        <v>2013</v>
      </c>
      <c r="C17374" s="619" t="s">
        <v>437</v>
      </c>
    </row>
    <row r="17375" spans="1:3" x14ac:dyDescent="0.15">
      <c r="A17375" s="619" t="s">
        <v>1124</v>
      </c>
      <c r="B17375" s="618">
        <v>2013</v>
      </c>
      <c r="C17375" s="619" t="s">
        <v>1080</v>
      </c>
    </row>
    <row r="17376" spans="1:3" x14ac:dyDescent="0.15">
      <c r="A17376" s="618" t="s">
        <v>1124</v>
      </c>
      <c r="B17376" s="618">
        <v>2013</v>
      </c>
      <c r="C17376" s="619" t="s">
        <v>437</v>
      </c>
    </row>
    <row r="17377" spans="1:3" x14ac:dyDescent="0.15">
      <c r="A17377" s="619" t="s">
        <v>1124</v>
      </c>
      <c r="B17377" s="618">
        <v>2013</v>
      </c>
      <c r="C17377" s="619" t="s">
        <v>437</v>
      </c>
    </row>
    <row r="17378" spans="1:3" x14ac:dyDescent="0.15">
      <c r="A17378" s="619" t="s">
        <v>1124</v>
      </c>
      <c r="B17378" s="618">
        <v>2013</v>
      </c>
      <c r="C17378" s="619" t="s">
        <v>1080</v>
      </c>
    </row>
    <row r="17379" spans="1:3" x14ac:dyDescent="0.15">
      <c r="A17379" s="619" t="s">
        <v>1124</v>
      </c>
      <c r="B17379" s="618">
        <v>2013</v>
      </c>
      <c r="C17379" s="619" t="s">
        <v>1080</v>
      </c>
    </row>
    <row r="17380" spans="1:3" x14ac:dyDescent="0.15">
      <c r="A17380" s="619" t="s">
        <v>1124</v>
      </c>
      <c r="B17380" s="618">
        <v>2013</v>
      </c>
      <c r="C17380" s="619" t="s">
        <v>437</v>
      </c>
    </row>
    <row r="17381" spans="1:3" x14ac:dyDescent="0.15">
      <c r="A17381" s="619" t="s">
        <v>1124</v>
      </c>
      <c r="B17381" s="618">
        <v>2013</v>
      </c>
      <c r="C17381" s="619" t="s">
        <v>1080</v>
      </c>
    </row>
    <row r="17382" spans="1:3" x14ac:dyDescent="0.15">
      <c r="A17382" s="619" t="s">
        <v>1124</v>
      </c>
      <c r="B17382" s="618">
        <v>2013</v>
      </c>
      <c r="C17382" s="619" t="s">
        <v>1080</v>
      </c>
    </row>
    <row r="17383" spans="1:3" x14ac:dyDescent="0.15">
      <c r="A17383" s="619" t="s">
        <v>1124</v>
      </c>
      <c r="B17383" s="618">
        <v>2013</v>
      </c>
      <c r="C17383" s="619" t="s">
        <v>437</v>
      </c>
    </row>
    <row r="17384" spans="1:3" x14ac:dyDescent="0.15">
      <c r="A17384" s="619" t="s">
        <v>1124</v>
      </c>
      <c r="B17384" s="618">
        <v>2013</v>
      </c>
      <c r="C17384" s="619" t="s">
        <v>437</v>
      </c>
    </row>
    <row r="17385" spans="1:3" x14ac:dyDescent="0.15">
      <c r="A17385" s="619" t="s">
        <v>1124</v>
      </c>
      <c r="B17385" s="618">
        <v>2013</v>
      </c>
      <c r="C17385" s="619" t="s">
        <v>1080</v>
      </c>
    </row>
    <row r="17386" spans="1:3" x14ac:dyDescent="0.15">
      <c r="A17386" s="619" t="s">
        <v>1124</v>
      </c>
      <c r="B17386" s="618">
        <v>2013</v>
      </c>
      <c r="C17386" s="619" t="s">
        <v>424</v>
      </c>
    </row>
    <row r="17387" spans="1:3" x14ac:dyDescent="0.15">
      <c r="A17387" s="619" t="s">
        <v>1124</v>
      </c>
      <c r="B17387" s="618">
        <v>2013</v>
      </c>
      <c r="C17387" s="619" t="s">
        <v>424</v>
      </c>
    </row>
    <row r="17388" spans="1:3" x14ac:dyDescent="0.15">
      <c r="A17388" s="619" t="s">
        <v>1124</v>
      </c>
      <c r="B17388" s="618">
        <v>2013</v>
      </c>
      <c r="C17388" s="619" t="s">
        <v>1102</v>
      </c>
    </row>
    <row r="17389" spans="1:3" x14ac:dyDescent="0.15">
      <c r="A17389" s="619" t="s">
        <v>1124</v>
      </c>
      <c r="B17389" s="618">
        <v>2013</v>
      </c>
      <c r="C17389" s="619" t="s">
        <v>1102</v>
      </c>
    </row>
    <row r="17390" spans="1:3" x14ac:dyDescent="0.15">
      <c r="A17390" s="619" t="s">
        <v>1124</v>
      </c>
      <c r="B17390" s="618">
        <v>2013</v>
      </c>
      <c r="C17390" s="619" t="s">
        <v>1102</v>
      </c>
    </row>
    <row r="17391" spans="1:3" x14ac:dyDescent="0.15">
      <c r="A17391" s="619" t="s">
        <v>1124</v>
      </c>
      <c r="B17391" s="618">
        <v>2013</v>
      </c>
      <c r="C17391" s="619" t="s">
        <v>1102</v>
      </c>
    </row>
    <row r="17392" spans="1:3" x14ac:dyDescent="0.15">
      <c r="A17392" s="619" t="s">
        <v>1124</v>
      </c>
      <c r="B17392" s="618">
        <v>2013</v>
      </c>
      <c r="C17392" s="619" t="s">
        <v>424</v>
      </c>
    </row>
    <row r="17393" spans="1:3" x14ac:dyDescent="0.15">
      <c r="A17393" s="619" t="s">
        <v>1124</v>
      </c>
      <c r="B17393" s="618">
        <v>2013</v>
      </c>
      <c r="C17393" s="619" t="s">
        <v>424</v>
      </c>
    </row>
    <row r="17394" spans="1:3" x14ac:dyDescent="0.15">
      <c r="A17394" s="619" t="s">
        <v>1124</v>
      </c>
      <c r="B17394" s="618">
        <v>2013</v>
      </c>
      <c r="C17394" s="619" t="s">
        <v>1080</v>
      </c>
    </row>
    <row r="17395" spans="1:3" x14ac:dyDescent="0.15">
      <c r="A17395" s="619" t="s">
        <v>1124</v>
      </c>
      <c r="B17395" s="618">
        <v>2013</v>
      </c>
      <c r="C17395" s="619" t="s">
        <v>424</v>
      </c>
    </row>
    <row r="17396" spans="1:3" x14ac:dyDescent="0.15">
      <c r="A17396" s="619" t="s">
        <v>1124</v>
      </c>
      <c r="B17396" s="618">
        <v>2013</v>
      </c>
      <c r="C17396" s="619" t="s">
        <v>424</v>
      </c>
    </row>
    <row r="17397" spans="1:3" x14ac:dyDescent="0.15">
      <c r="A17397" s="618" t="s">
        <v>1124</v>
      </c>
      <c r="B17397" s="618">
        <v>2013</v>
      </c>
      <c r="C17397" s="619" t="s">
        <v>424</v>
      </c>
    </row>
    <row r="17398" spans="1:3" x14ac:dyDescent="0.15">
      <c r="A17398" s="619" t="s">
        <v>1124</v>
      </c>
      <c r="B17398" s="618">
        <v>2013</v>
      </c>
      <c r="C17398" s="619" t="s">
        <v>424</v>
      </c>
    </row>
    <row r="17399" spans="1:3" x14ac:dyDescent="0.15">
      <c r="A17399" s="619" t="s">
        <v>1124</v>
      </c>
      <c r="B17399" s="618">
        <v>2013</v>
      </c>
      <c r="C17399" s="619" t="s">
        <v>1080</v>
      </c>
    </row>
    <row r="17400" spans="1:3" x14ac:dyDescent="0.15">
      <c r="A17400" s="619" t="s">
        <v>1124</v>
      </c>
      <c r="B17400" s="618">
        <v>2013</v>
      </c>
      <c r="C17400" s="619" t="s">
        <v>424</v>
      </c>
    </row>
    <row r="17401" spans="1:3" x14ac:dyDescent="0.15">
      <c r="A17401" s="619" t="s">
        <v>1124</v>
      </c>
      <c r="B17401" s="618">
        <v>2013</v>
      </c>
      <c r="C17401" s="619" t="s">
        <v>424</v>
      </c>
    </row>
    <row r="17402" spans="1:3" x14ac:dyDescent="0.15">
      <c r="A17402" s="618" t="s">
        <v>1124</v>
      </c>
      <c r="B17402" s="618">
        <v>2013</v>
      </c>
      <c r="C17402" s="619" t="s">
        <v>424</v>
      </c>
    </row>
    <row r="17403" spans="1:3" x14ac:dyDescent="0.15">
      <c r="A17403" s="619" t="s">
        <v>1124</v>
      </c>
      <c r="B17403" s="618">
        <v>2013</v>
      </c>
      <c r="C17403" s="619" t="s">
        <v>424</v>
      </c>
    </row>
    <row r="17404" spans="1:3" x14ac:dyDescent="0.15">
      <c r="A17404" s="619" t="s">
        <v>1124</v>
      </c>
      <c r="B17404" s="618">
        <v>2013</v>
      </c>
      <c r="C17404" s="619" t="s">
        <v>424</v>
      </c>
    </row>
    <row r="17405" spans="1:3" x14ac:dyDescent="0.15">
      <c r="A17405" s="619" t="s">
        <v>1124</v>
      </c>
      <c r="B17405" s="618">
        <v>2013</v>
      </c>
      <c r="C17405" s="619" t="s">
        <v>424</v>
      </c>
    </row>
    <row r="17406" spans="1:3" x14ac:dyDescent="0.15">
      <c r="A17406" s="619" t="s">
        <v>1124</v>
      </c>
      <c r="B17406" s="618">
        <v>2013</v>
      </c>
      <c r="C17406" s="619" t="s">
        <v>424</v>
      </c>
    </row>
    <row r="17407" spans="1:3" x14ac:dyDescent="0.15">
      <c r="A17407" s="619" t="s">
        <v>1124</v>
      </c>
      <c r="B17407" s="618">
        <v>2013</v>
      </c>
      <c r="C17407" s="619" t="s">
        <v>424</v>
      </c>
    </row>
    <row r="17408" spans="1:3" x14ac:dyDescent="0.15">
      <c r="A17408" s="619" t="s">
        <v>1124</v>
      </c>
      <c r="B17408" s="618">
        <v>2013</v>
      </c>
      <c r="C17408" s="619" t="s">
        <v>424</v>
      </c>
    </row>
    <row r="17409" spans="1:3" x14ac:dyDescent="0.15">
      <c r="A17409" s="619" t="s">
        <v>1124</v>
      </c>
      <c r="B17409" s="618">
        <v>2013</v>
      </c>
      <c r="C17409" s="619" t="s">
        <v>424</v>
      </c>
    </row>
    <row r="17410" spans="1:3" x14ac:dyDescent="0.15">
      <c r="A17410" s="619" t="s">
        <v>1124</v>
      </c>
      <c r="B17410" s="618">
        <v>2013</v>
      </c>
      <c r="C17410" s="619" t="s">
        <v>424</v>
      </c>
    </row>
    <row r="17411" spans="1:3" x14ac:dyDescent="0.15">
      <c r="A17411" s="619" t="s">
        <v>1124</v>
      </c>
      <c r="B17411" s="618">
        <v>2013</v>
      </c>
      <c r="C17411" s="619" t="s">
        <v>424</v>
      </c>
    </row>
    <row r="17412" spans="1:3" x14ac:dyDescent="0.15">
      <c r="A17412" s="619" t="s">
        <v>1124</v>
      </c>
      <c r="B17412" s="618">
        <v>2013</v>
      </c>
      <c r="C17412" s="619" t="s">
        <v>424</v>
      </c>
    </row>
    <row r="17413" spans="1:3" x14ac:dyDescent="0.15">
      <c r="A17413" s="619" t="s">
        <v>1124</v>
      </c>
      <c r="B17413" s="618">
        <v>2013</v>
      </c>
      <c r="C17413" s="619" t="s">
        <v>424</v>
      </c>
    </row>
    <row r="17414" spans="1:3" x14ac:dyDescent="0.15">
      <c r="A17414" s="619" t="s">
        <v>1124</v>
      </c>
      <c r="B17414" s="618">
        <v>2013</v>
      </c>
      <c r="C17414" s="619" t="s">
        <v>424</v>
      </c>
    </row>
    <row r="17415" spans="1:3" x14ac:dyDescent="0.15">
      <c r="A17415" s="619" t="s">
        <v>1124</v>
      </c>
      <c r="B17415" s="618">
        <v>2013</v>
      </c>
      <c r="C17415" s="619" t="s">
        <v>1080</v>
      </c>
    </row>
    <row r="17416" spans="1:3" x14ac:dyDescent="0.15">
      <c r="A17416" s="619" t="s">
        <v>1124</v>
      </c>
      <c r="B17416" s="618">
        <v>2013</v>
      </c>
      <c r="C17416" s="619" t="s">
        <v>424</v>
      </c>
    </row>
    <row r="17417" spans="1:3" x14ac:dyDescent="0.15">
      <c r="A17417" s="619" t="s">
        <v>1124</v>
      </c>
      <c r="B17417" s="618">
        <v>2013</v>
      </c>
      <c r="C17417" s="619" t="s">
        <v>1080</v>
      </c>
    </row>
    <row r="17418" spans="1:3" x14ac:dyDescent="0.15">
      <c r="A17418" s="619" t="s">
        <v>1124</v>
      </c>
      <c r="B17418" s="618">
        <v>2013</v>
      </c>
      <c r="C17418" s="619" t="s">
        <v>1080</v>
      </c>
    </row>
    <row r="17419" spans="1:3" x14ac:dyDescent="0.15">
      <c r="A17419" s="619" t="s">
        <v>1124</v>
      </c>
      <c r="B17419" s="618">
        <v>2013</v>
      </c>
      <c r="C17419" s="619" t="s">
        <v>1104</v>
      </c>
    </row>
    <row r="17420" spans="1:3" x14ac:dyDescent="0.15">
      <c r="A17420" s="619" t="s">
        <v>1124</v>
      </c>
      <c r="B17420" s="618">
        <v>2013</v>
      </c>
      <c r="C17420" s="619" t="s">
        <v>1104</v>
      </c>
    </row>
    <row r="17421" spans="1:3" x14ac:dyDescent="0.15">
      <c r="A17421" s="619" t="s">
        <v>1124</v>
      </c>
      <c r="B17421" s="618">
        <v>2013</v>
      </c>
      <c r="C17421" s="619" t="s">
        <v>424</v>
      </c>
    </row>
    <row r="17422" spans="1:3" x14ac:dyDescent="0.15">
      <c r="A17422" s="619" t="s">
        <v>1124</v>
      </c>
      <c r="B17422" s="618">
        <v>2013</v>
      </c>
      <c r="C17422" s="619" t="s">
        <v>1104</v>
      </c>
    </row>
    <row r="17423" spans="1:3" x14ac:dyDescent="0.15">
      <c r="A17423" s="619" t="s">
        <v>1124</v>
      </c>
      <c r="B17423" s="618">
        <v>2013</v>
      </c>
      <c r="C17423" s="619" t="s">
        <v>1080</v>
      </c>
    </row>
    <row r="17424" spans="1:3" x14ac:dyDescent="0.15">
      <c r="A17424" s="618" t="s">
        <v>1124</v>
      </c>
      <c r="B17424" s="618">
        <v>2013</v>
      </c>
      <c r="C17424" s="619" t="s">
        <v>424</v>
      </c>
    </row>
    <row r="17425" spans="1:3" x14ac:dyDescent="0.15">
      <c r="A17425" s="619" t="s">
        <v>1124</v>
      </c>
      <c r="B17425" s="618">
        <v>2013</v>
      </c>
      <c r="C17425" s="619" t="s">
        <v>424</v>
      </c>
    </row>
    <row r="17426" spans="1:3" x14ac:dyDescent="0.15">
      <c r="A17426" s="619" t="s">
        <v>1124</v>
      </c>
      <c r="B17426" s="618">
        <v>2013</v>
      </c>
      <c r="C17426" s="619" t="s">
        <v>424</v>
      </c>
    </row>
    <row r="17427" spans="1:3" x14ac:dyDescent="0.15">
      <c r="A17427" s="619" t="s">
        <v>1124</v>
      </c>
      <c r="B17427" s="618">
        <v>2013</v>
      </c>
      <c r="C17427" s="619" t="s">
        <v>424</v>
      </c>
    </row>
    <row r="17428" spans="1:3" x14ac:dyDescent="0.15">
      <c r="A17428" s="619" t="s">
        <v>1124</v>
      </c>
      <c r="B17428" s="618">
        <v>2013</v>
      </c>
      <c r="C17428" s="619" t="s">
        <v>424</v>
      </c>
    </row>
    <row r="17429" spans="1:3" x14ac:dyDescent="0.15">
      <c r="A17429" s="619" t="s">
        <v>1124</v>
      </c>
      <c r="B17429" s="618">
        <v>2013</v>
      </c>
      <c r="C17429" s="619" t="s">
        <v>424</v>
      </c>
    </row>
    <row r="17430" spans="1:3" x14ac:dyDescent="0.15">
      <c r="A17430" s="619" t="s">
        <v>1124</v>
      </c>
      <c r="B17430" s="618">
        <v>2013</v>
      </c>
      <c r="C17430" s="619" t="s">
        <v>424</v>
      </c>
    </row>
    <row r="17431" spans="1:3" x14ac:dyDescent="0.15">
      <c r="A17431" s="619" t="s">
        <v>1124</v>
      </c>
      <c r="B17431" s="618">
        <v>2013</v>
      </c>
      <c r="C17431" s="619" t="s">
        <v>1080</v>
      </c>
    </row>
    <row r="17432" spans="1:3" x14ac:dyDescent="0.15">
      <c r="A17432" s="619" t="s">
        <v>1124</v>
      </c>
      <c r="B17432" s="618">
        <v>2013</v>
      </c>
      <c r="C17432" s="619" t="s">
        <v>1080</v>
      </c>
    </row>
    <row r="17433" spans="1:3" x14ac:dyDescent="0.15">
      <c r="A17433" s="619" t="s">
        <v>1124</v>
      </c>
      <c r="B17433" s="618">
        <v>2013</v>
      </c>
      <c r="C17433" s="619" t="s">
        <v>1104</v>
      </c>
    </row>
    <row r="17434" spans="1:3" x14ac:dyDescent="0.15">
      <c r="A17434" s="619" t="s">
        <v>1124</v>
      </c>
      <c r="B17434" s="618">
        <v>2013</v>
      </c>
      <c r="C17434" s="619" t="s">
        <v>424</v>
      </c>
    </row>
    <row r="17435" spans="1:3" x14ac:dyDescent="0.15">
      <c r="A17435" s="619" t="s">
        <v>1124</v>
      </c>
      <c r="B17435" s="618">
        <v>2013</v>
      </c>
      <c r="C17435" s="619" t="s">
        <v>424</v>
      </c>
    </row>
    <row r="17436" spans="1:3" x14ac:dyDescent="0.15">
      <c r="A17436" s="619" t="s">
        <v>1124</v>
      </c>
      <c r="B17436" s="618">
        <v>2013</v>
      </c>
      <c r="C17436" s="619" t="s">
        <v>1080</v>
      </c>
    </row>
    <row r="17437" spans="1:3" x14ac:dyDescent="0.15">
      <c r="A17437" s="619" t="s">
        <v>1124</v>
      </c>
      <c r="B17437" s="618">
        <v>2013</v>
      </c>
      <c r="C17437" s="619" t="s">
        <v>424</v>
      </c>
    </row>
    <row r="17438" spans="1:3" x14ac:dyDescent="0.15">
      <c r="A17438" s="619" t="s">
        <v>1124</v>
      </c>
      <c r="B17438" s="618">
        <v>2013</v>
      </c>
      <c r="C17438" s="619" t="s">
        <v>424</v>
      </c>
    </row>
    <row r="17439" spans="1:3" x14ac:dyDescent="0.15">
      <c r="A17439" s="619" t="s">
        <v>1124</v>
      </c>
      <c r="B17439" s="618">
        <v>2013</v>
      </c>
      <c r="C17439" s="619" t="s">
        <v>424</v>
      </c>
    </row>
    <row r="17440" spans="1:3" x14ac:dyDescent="0.15">
      <c r="A17440" s="619" t="s">
        <v>1124</v>
      </c>
      <c r="B17440" s="618">
        <v>2013</v>
      </c>
      <c r="C17440" s="619" t="s">
        <v>424</v>
      </c>
    </row>
    <row r="17441" spans="1:3" x14ac:dyDescent="0.15">
      <c r="A17441" s="619" t="s">
        <v>1124</v>
      </c>
      <c r="B17441" s="618">
        <v>2013</v>
      </c>
      <c r="C17441" s="619" t="s">
        <v>1080</v>
      </c>
    </row>
    <row r="17442" spans="1:3" x14ac:dyDescent="0.15">
      <c r="A17442" s="619" t="s">
        <v>1124</v>
      </c>
      <c r="B17442" s="618">
        <v>2013</v>
      </c>
      <c r="C17442" s="619" t="s">
        <v>424</v>
      </c>
    </row>
    <row r="17443" spans="1:3" x14ac:dyDescent="0.15">
      <c r="A17443" s="619" t="s">
        <v>1124</v>
      </c>
      <c r="B17443" s="618">
        <v>2013</v>
      </c>
      <c r="C17443" s="619" t="s">
        <v>424</v>
      </c>
    </row>
    <row r="17444" spans="1:3" x14ac:dyDescent="0.15">
      <c r="A17444" s="619" t="s">
        <v>1124</v>
      </c>
      <c r="B17444" s="618">
        <v>2013</v>
      </c>
      <c r="C17444" s="619" t="s">
        <v>1104</v>
      </c>
    </row>
    <row r="17445" spans="1:3" x14ac:dyDescent="0.15">
      <c r="A17445" s="619" t="s">
        <v>1124</v>
      </c>
      <c r="B17445" s="618">
        <v>2013</v>
      </c>
      <c r="C17445" s="619" t="s">
        <v>1080</v>
      </c>
    </row>
    <row r="17446" spans="1:3" x14ac:dyDescent="0.15">
      <c r="A17446" s="619" t="s">
        <v>1124</v>
      </c>
      <c r="B17446" s="618">
        <v>2013</v>
      </c>
      <c r="C17446" s="619" t="s">
        <v>1080</v>
      </c>
    </row>
    <row r="17447" spans="1:3" x14ac:dyDescent="0.15">
      <c r="A17447" s="619" t="s">
        <v>1124</v>
      </c>
      <c r="B17447" s="618">
        <v>2013</v>
      </c>
      <c r="C17447" s="619" t="s">
        <v>424</v>
      </c>
    </row>
    <row r="17448" spans="1:3" x14ac:dyDescent="0.15">
      <c r="A17448" s="619" t="s">
        <v>1124</v>
      </c>
      <c r="B17448" s="618">
        <v>2013</v>
      </c>
      <c r="C17448" s="619" t="s">
        <v>424</v>
      </c>
    </row>
    <row r="17449" spans="1:3" x14ac:dyDescent="0.15">
      <c r="A17449" s="618" t="s">
        <v>1124</v>
      </c>
      <c r="B17449" s="618">
        <v>2013</v>
      </c>
      <c r="C17449" s="619" t="s">
        <v>424</v>
      </c>
    </row>
    <row r="17450" spans="1:3" x14ac:dyDescent="0.15">
      <c r="A17450" s="618" t="s">
        <v>1124</v>
      </c>
      <c r="B17450" s="618">
        <v>2013</v>
      </c>
      <c r="C17450" s="619" t="s">
        <v>424</v>
      </c>
    </row>
    <row r="17451" spans="1:3" x14ac:dyDescent="0.15">
      <c r="A17451" s="619" t="s">
        <v>1124</v>
      </c>
      <c r="B17451" s="618">
        <v>2013</v>
      </c>
      <c r="C17451" s="619" t="s">
        <v>424</v>
      </c>
    </row>
    <row r="17452" spans="1:3" x14ac:dyDescent="0.15">
      <c r="A17452" s="619" t="s">
        <v>1124</v>
      </c>
      <c r="B17452" s="618">
        <v>2013</v>
      </c>
      <c r="C17452" s="619" t="s">
        <v>424</v>
      </c>
    </row>
    <row r="17453" spans="1:3" x14ac:dyDescent="0.15">
      <c r="A17453" s="619" t="s">
        <v>1124</v>
      </c>
      <c r="B17453" s="618">
        <v>2013</v>
      </c>
      <c r="C17453" s="619" t="s">
        <v>424</v>
      </c>
    </row>
    <row r="17454" spans="1:3" x14ac:dyDescent="0.15">
      <c r="A17454" s="619" t="s">
        <v>1124</v>
      </c>
      <c r="B17454" s="618">
        <v>2013</v>
      </c>
      <c r="C17454" s="619" t="s">
        <v>1080</v>
      </c>
    </row>
    <row r="17455" spans="1:3" x14ac:dyDescent="0.15">
      <c r="A17455" s="619" t="s">
        <v>1124</v>
      </c>
      <c r="B17455" s="618">
        <v>2013</v>
      </c>
      <c r="C17455" s="619" t="s">
        <v>424</v>
      </c>
    </row>
    <row r="17456" spans="1:3" x14ac:dyDescent="0.15">
      <c r="A17456" s="619" t="s">
        <v>1124</v>
      </c>
      <c r="B17456" s="618">
        <v>2013</v>
      </c>
      <c r="C17456" s="619" t="s">
        <v>424</v>
      </c>
    </row>
    <row r="17457" spans="1:3" x14ac:dyDescent="0.15">
      <c r="A17457" s="619" t="s">
        <v>1124</v>
      </c>
      <c r="B17457" s="618">
        <v>2013</v>
      </c>
      <c r="C17457" s="619" t="s">
        <v>424</v>
      </c>
    </row>
    <row r="17458" spans="1:3" x14ac:dyDescent="0.15">
      <c r="A17458" s="619" t="s">
        <v>1124</v>
      </c>
      <c r="B17458" s="618">
        <v>2013</v>
      </c>
      <c r="C17458" s="619" t="s">
        <v>424</v>
      </c>
    </row>
    <row r="17459" spans="1:3" x14ac:dyDescent="0.15">
      <c r="A17459" s="619" t="s">
        <v>1124</v>
      </c>
      <c r="B17459" s="618">
        <v>2013</v>
      </c>
      <c r="C17459" s="619" t="s">
        <v>1080</v>
      </c>
    </row>
    <row r="17460" spans="1:3" x14ac:dyDescent="0.15">
      <c r="A17460" s="619" t="s">
        <v>1124</v>
      </c>
      <c r="B17460" s="618">
        <v>2013</v>
      </c>
      <c r="C17460" s="619" t="s">
        <v>1080</v>
      </c>
    </row>
    <row r="17461" spans="1:3" x14ac:dyDescent="0.15">
      <c r="A17461" s="619" t="s">
        <v>1124</v>
      </c>
      <c r="B17461" s="618">
        <v>2013</v>
      </c>
      <c r="C17461" s="619" t="s">
        <v>424</v>
      </c>
    </row>
    <row r="17462" spans="1:3" x14ac:dyDescent="0.15">
      <c r="A17462" s="619" t="s">
        <v>1124</v>
      </c>
      <c r="B17462" s="618">
        <v>2013</v>
      </c>
      <c r="C17462" s="619" t="s">
        <v>1080</v>
      </c>
    </row>
    <row r="17463" spans="1:3" x14ac:dyDescent="0.15">
      <c r="A17463" s="619" t="s">
        <v>1124</v>
      </c>
      <c r="B17463" s="618">
        <v>2013</v>
      </c>
      <c r="C17463" s="619" t="s">
        <v>1080</v>
      </c>
    </row>
    <row r="17464" spans="1:3" x14ac:dyDescent="0.15">
      <c r="A17464" s="619" t="s">
        <v>1124</v>
      </c>
      <c r="B17464" s="618">
        <v>2013</v>
      </c>
      <c r="C17464" s="619" t="s">
        <v>1080</v>
      </c>
    </row>
    <row r="17465" spans="1:3" x14ac:dyDescent="0.15">
      <c r="A17465" s="619" t="s">
        <v>1124</v>
      </c>
      <c r="B17465" s="618">
        <v>2013</v>
      </c>
      <c r="C17465" s="619" t="s">
        <v>1080</v>
      </c>
    </row>
    <row r="17466" spans="1:3" x14ac:dyDescent="0.15">
      <c r="A17466" s="619" t="s">
        <v>1124</v>
      </c>
      <c r="B17466" s="618">
        <v>2013</v>
      </c>
      <c r="C17466" s="619" t="s">
        <v>424</v>
      </c>
    </row>
    <row r="17467" spans="1:3" x14ac:dyDescent="0.15">
      <c r="A17467" s="619" t="s">
        <v>1124</v>
      </c>
      <c r="B17467" s="618">
        <v>2013</v>
      </c>
      <c r="C17467" s="619" t="s">
        <v>424</v>
      </c>
    </row>
    <row r="17468" spans="1:3" x14ac:dyDescent="0.15">
      <c r="A17468" s="619" t="s">
        <v>1124</v>
      </c>
      <c r="B17468" s="618">
        <v>2013</v>
      </c>
      <c r="C17468" s="619" t="s">
        <v>1080</v>
      </c>
    </row>
    <row r="17469" spans="1:3" x14ac:dyDescent="0.15">
      <c r="A17469" s="619" t="s">
        <v>1124</v>
      </c>
      <c r="B17469" s="618">
        <v>2013</v>
      </c>
      <c r="C17469" s="619" t="s">
        <v>424</v>
      </c>
    </row>
    <row r="17470" spans="1:3" x14ac:dyDescent="0.15">
      <c r="A17470" s="619" t="s">
        <v>1124</v>
      </c>
      <c r="B17470" s="618">
        <v>2013</v>
      </c>
      <c r="C17470" s="619" t="s">
        <v>1107</v>
      </c>
    </row>
    <row r="17471" spans="1:3" x14ac:dyDescent="0.15">
      <c r="A17471" s="619" t="s">
        <v>1124</v>
      </c>
      <c r="B17471" s="618">
        <v>2013</v>
      </c>
      <c r="C17471" s="619" t="s">
        <v>424</v>
      </c>
    </row>
    <row r="17472" spans="1:3" x14ac:dyDescent="0.15">
      <c r="A17472" s="619" t="s">
        <v>1124</v>
      </c>
      <c r="B17472" s="618">
        <v>2013</v>
      </c>
      <c r="C17472" s="619" t="s">
        <v>1105</v>
      </c>
    </row>
    <row r="17473" spans="1:3" x14ac:dyDescent="0.15">
      <c r="A17473" s="619" t="s">
        <v>1124</v>
      </c>
      <c r="B17473" s="618">
        <v>2013</v>
      </c>
      <c r="C17473" s="619" t="s">
        <v>1105</v>
      </c>
    </row>
    <row r="17474" spans="1:3" x14ac:dyDescent="0.15">
      <c r="A17474" s="619" t="s">
        <v>1124</v>
      </c>
      <c r="B17474" s="618">
        <v>2013</v>
      </c>
      <c r="C17474" s="619" t="s">
        <v>1104</v>
      </c>
    </row>
    <row r="17475" spans="1:3" x14ac:dyDescent="0.15">
      <c r="A17475" s="619" t="s">
        <v>1124</v>
      </c>
      <c r="B17475" s="618">
        <v>2013</v>
      </c>
      <c r="C17475" s="619" t="s">
        <v>1104</v>
      </c>
    </row>
    <row r="17476" spans="1:3" x14ac:dyDescent="0.15">
      <c r="A17476" s="619" t="s">
        <v>1124</v>
      </c>
      <c r="B17476" s="618">
        <v>2013</v>
      </c>
      <c r="C17476" s="619" t="s">
        <v>424</v>
      </c>
    </row>
    <row r="17477" spans="1:3" x14ac:dyDescent="0.15">
      <c r="A17477" s="619" t="s">
        <v>1124</v>
      </c>
      <c r="B17477" s="618">
        <v>2013</v>
      </c>
      <c r="C17477" s="619" t="s">
        <v>1080</v>
      </c>
    </row>
    <row r="17478" spans="1:3" x14ac:dyDescent="0.15">
      <c r="A17478" s="619" t="s">
        <v>1124</v>
      </c>
      <c r="B17478" s="618">
        <v>2013</v>
      </c>
      <c r="C17478" s="619" t="s">
        <v>1080</v>
      </c>
    </row>
    <row r="17479" spans="1:3" x14ac:dyDescent="0.15">
      <c r="A17479" s="619" t="s">
        <v>1124</v>
      </c>
      <c r="B17479" s="618">
        <v>2013</v>
      </c>
      <c r="C17479" s="619" t="s">
        <v>424</v>
      </c>
    </row>
    <row r="17480" spans="1:3" x14ac:dyDescent="0.15">
      <c r="A17480" s="619" t="s">
        <v>1124</v>
      </c>
      <c r="B17480" s="618">
        <v>2013</v>
      </c>
      <c r="C17480" s="619" t="s">
        <v>424</v>
      </c>
    </row>
    <row r="17481" spans="1:3" x14ac:dyDescent="0.15">
      <c r="A17481" s="619" t="s">
        <v>1124</v>
      </c>
      <c r="B17481" s="618">
        <v>2013</v>
      </c>
      <c r="C17481" s="619" t="s">
        <v>424</v>
      </c>
    </row>
    <row r="17482" spans="1:3" x14ac:dyDescent="0.15">
      <c r="A17482" s="619" t="s">
        <v>1124</v>
      </c>
      <c r="B17482" s="618">
        <v>2013</v>
      </c>
      <c r="C17482" s="619" t="s">
        <v>424</v>
      </c>
    </row>
    <row r="17483" spans="1:3" x14ac:dyDescent="0.15">
      <c r="A17483" s="619" t="s">
        <v>1124</v>
      </c>
      <c r="B17483" s="618">
        <v>2013</v>
      </c>
      <c r="C17483" s="619" t="s">
        <v>424</v>
      </c>
    </row>
    <row r="17484" spans="1:3" x14ac:dyDescent="0.15">
      <c r="A17484" s="619" t="s">
        <v>1124</v>
      </c>
      <c r="B17484" s="618">
        <v>2013</v>
      </c>
      <c r="C17484" s="619" t="s">
        <v>424</v>
      </c>
    </row>
    <row r="17485" spans="1:3" x14ac:dyDescent="0.15">
      <c r="A17485" s="619" t="s">
        <v>1124</v>
      </c>
      <c r="B17485" s="618">
        <v>2013</v>
      </c>
      <c r="C17485" s="619" t="s">
        <v>424</v>
      </c>
    </row>
    <row r="17486" spans="1:3" x14ac:dyDescent="0.15">
      <c r="A17486" s="619" t="s">
        <v>1124</v>
      </c>
      <c r="B17486" s="618">
        <v>2013</v>
      </c>
      <c r="C17486" s="619" t="s">
        <v>424</v>
      </c>
    </row>
    <row r="17487" spans="1:3" x14ac:dyDescent="0.15">
      <c r="A17487" s="619" t="s">
        <v>1124</v>
      </c>
      <c r="B17487" s="618">
        <v>2013</v>
      </c>
      <c r="C17487" s="619" t="s">
        <v>1080</v>
      </c>
    </row>
    <row r="17488" spans="1:3" x14ac:dyDescent="0.15">
      <c r="A17488" s="619" t="s">
        <v>1124</v>
      </c>
      <c r="B17488" s="618">
        <v>2013</v>
      </c>
      <c r="C17488" s="619" t="s">
        <v>424</v>
      </c>
    </row>
    <row r="17489" spans="1:3" x14ac:dyDescent="0.15">
      <c r="A17489" s="619" t="s">
        <v>1124</v>
      </c>
      <c r="B17489" s="618">
        <v>2013</v>
      </c>
      <c r="C17489" s="619" t="s">
        <v>424</v>
      </c>
    </row>
    <row r="17490" spans="1:3" x14ac:dyDescent="0.15">
      <c r="A17490" s="619" t="s">
        <v>1124</v>
      </c>
      <c r="B17490" s="618">
        <v>2013</v>
      </c>
      <c r="C17490" s="619" t="s">
        <v>424</v>
      </c>
    </row>
    <row r="17491" spans="1:3" x14ac:dyDescent="0.15">
      <c r="A17491" s="619" t="s">
        <v>1124</v>
      </c>
      <c r="B17491" s="618">
        <v>2013</v>
      </c>
      <c r="C17491" s="619" t="s">
        <v>424</v>
      </c>
    </row>
    <row r="17492" spans="1:3" x14ac:dyDescent="0.15">
      <c r="A17492" s="619" t="s">
        <v>1124</v>
      </c>
      <c r="B17492" s="618">
        <v>2013</v>
      </c>
      <c r="C17492" s="619" t="s">
        <v>424</v>
      </c>
    </row>
    <row r="17493" spans="1:3" x14ac:dyDescent="0.15">
      <c r="A17493" s="619" t="s">
        <v>1124</v>
      </c>
      <c r="B17493" s="618">
        <v>2013</v>
      </c>
      <c r="C17493" s="619" t="s">
        <v>424</v>
      </c>
    </row>
    <row r="17494" spans="1:3" x14ac:dyDescent="0.15">
      <c r="A17494" s="619" t="s">
        <v>1124</v>
      </c>
      <c r="B17494" s="618">
        <v>2013</v>
      </c>
      <c r="C17494" s="619" t="s">
        <v>424</v>
      </c>
    </row>
    <row r="17495" spans="1:3" x14ac:dyDescent="0.15">
      <c r="A17495" s="619" t="s">
        <v>1124</v>
      </c>
      <c r="B17495" s="618">
        <v>2013</v>
      </c>
      <c r="C17495" s="619" t="s">
        <v>424</v>
      </c>
    </row>
    <row r="17496" spans="1:3" x14ac:dyDescent="0.15">
      <c r="A17496" s="619" t="s">
        <v>1124</v>
      </c>
      <c r="B17496" s="618">
        <v>2013</v>
      </c>
      <c r="C17496" s="619" t="s">
        <v>1080</v>
      </c>
    </row>
    <row r="17497" spans="1:3" x14ac:dyDescent="0.15">
      <c r="A17497" s="619" t="s">
        <v>1124</v>
      </c>
      <c r="B17497" s="618">
        <v>2013</v>
      </c>
      <c r="C17497" s="619" t="s">
        <v>424</v>
      </c>
    </row>
    <row r="17498" spans="1:3" x14ac:dyDescent="0.15">
      <c r="A17498" s="619" t="s">
        <v>1124</v>
      </c>
      <c r="B17498" s="618">
        <v>2013</v>
      </c>
      <c r="C17498" s="619" t="s">
        <v>424</v>
      </c>
    </row>
    <row r="17499" spans="1:3" x14ac:dyDescent="0.15">
      <c r="A17499" s="619" t="s">
        <v>1124</v>
      </c>
      <c r="B17499" s="618">
        <v>2013</v>
      </c>
      <c r="C17499" s="619" t="s">
        <v>424</v>
      </c>
    </row>
    <row r="17500" spans="1:3" x14ac:dyDescent="0.15">
      <c r="A17500" s="619" t="s">
        <v>1124</v>
      </c>
      <c r="B17500" s="618">
        <v>2013</v>
      </c>
      <c r="C17500" s="619" t="s">
        <v>424</v>
      </c>
    </row>
    <row r="17501" spans="1:3" x14ac:dyDescent="0.15">
      <c r="A17501" s="619" t="s">
        <v>1124</v>
      </c>
      <c r="B17501" s="618">
        <v>2013</v>
      </c>
      <c r="C17501" s="619" t="s">
        <v>437</v>
      </c>
    </row>
    <row r="17502" spans="1:3" x14ac:dyDescent="0.15">
      <c r="A17502" s="619" t="s">
        <v>1124</v>
      </c>
      <c r="B17502" s="618">
        <v>2013</v>
      </c>
      <c r="C17502" s="619" t="s">
        <v>424</v>
      </c>
    </row>
    <row r="17503" spans="1:3" x14ac:dyDescent="0.15">
      <c r="A17503" s="619" t="s">
        <v>1124</v>
      </c>
      <c r="B17503" s="618">
        <v>2013</v>
      </c>
      <c r="C17503" s="619" t="s">
        <v>437</v>
      </c>
    </row>
    <row r="17504" spans="1:3" x14ac:dyDescent="0.15">
      <c r="A17504" s="619" t="s">
        <v>1124</v>
      </c>
      <c r="B17504" s="618">
        <v>2013</v>
      </c>
      <c r="C17504" s="619" t="s">
        <v>424</v>
      </c>
    </row>
    <row r="17505" spans="1:3" x14ac:dyDescent="0.15">
      <c r="A17505" s="619" t="s">
        <v>1124</v>
      </c>
      <c r="B17505" s="618">
        <v>2013</v>
      </c>
      <c r="C17505" s="619" t="s">
        <v>424</v>
      </c>
    </row>
    <row r="17506" spans="1:3" x14ac:dyDescent="0.15">
      <c r="A17506" s="619" t="s">
        <v>1124</v>
      </c>
      <c r="B17506" s="618">
        <v>2013</v>
      </c>
      <c r="C17506" s="619" t="s">
        <v>437</v>
      </c>
    </row>
    <row r="17507" spans="1:3" x14ac:dyDescent="0.15">
      <c r="A17507" s="619" t="s">
        <v>1124</v>
      </c>
      <c r="B17507" s="618">
        <v>2013</v>
      </c>
      <c r="C17507" s="619" t="s">
        <v>1103</v>
      </c>
    </row>
    <row r="17508" spans="1:3" x14ac:dyDescent="0.15">
      <c r="A17508" s="619" t="s">
        <v>1124</v>
      </c>
      <c r="B17508" s="618">
        <v>2013</v>
      </c>
      <c r="C17508" s="619" t="s">
        <v>424</v>
      </c>
    </row>
    <row r="17509" spans="1:3" x14ac:dyDescent="0.15">
      <c r="A17509" s="619" t="s">
        <v>1124</v>
      </c>
      <c r="B17509" s="618">
        <v>2013</v>
      </c>
      <c r="C17509" s="619" t="s">
        <v>424</v>
      </c>
    </row>
    <row r="17510" spans="1:3" x14ac:dyDescent="0.15">
      <c r="A17510" s="619" t="s">
        <v>1124</v>
      </c>
      <c r="B17510" s="618">
        <v>2013</v>
      </c>
      <c r="C17510" s="619" t="s">
        <v>424</v>
      </c>
    </row>
    <row r="17511" spans="1:3" x14ac:dyDescent="0.15">
      <c r="A17511" s="619" t="s">
        <v>1124</v>
      </c>
      <c r="B17511" s="618">
        <v>2013</v>
      </c>
      <c r="C17511" s="619" t="s">
        <v>437</v>
      </c>
    </row>
    <row r="17512" spans="1:3" x14ac:dyDescent="0.15">
      <c r="A17512" s="619" t="s">
        <v>1124</v>
      </c>
      <c r="B17512" s="618">
        <v>2013</v>
      </c>
      <c r="C17512" s="619" t="s">
        <v>424</v>
      </c>
    </row>
    <row r="17513" spans="1:3" x14ac:dyDescent="0.15">
      <c r="A17513" s="619" t="s">
        <v>1124</v>
      </c>
      <c r="B17513" s="618">
        <v>2013</v>
      </c>
      <c r="C17513" s="619" t="s">
        <v>1103</v>
      </c>
    </row>
    <row r="17514" spans="1:3" x14ac:dyDescent="0.15">
      <c r="A17514" s="619" t="s">
        <v>1124</v>
      </c>
      <c r="B17514" s="618">
        <v>2013</v>
      </c>
      <c r="C17514" s="619" t="s">
        <v>424</v>
      </c>
    </row>
    <row r="17515" spans="1:3" x14ac:dyDescent="0.15">
      <c r="A17515" s="619" t="s">
        <v>1124</v>
      </c>
      <c r="B17515" s="618">
        <v>2013</v>
      </c>
      <c r="C17515" s="619" t="s">
        <v>437</v>
      </c>
    </row>
    <row r="17516" spans="1:3" x14ac:dyDescent="0.15">
      <c r="A17516" s="619" t="s">
        <v>1124</v>
      </c>
      <c r="B17516" s="618">
        <v>2013</v>
      </c>
      <c r="C17516" s="619" t="s">
        <v>1080</v>
      </c>
    </row>
    <row r="17517" spans="1:3" x14ac:dyDescent="0.15">
      <c r="A17517" s="619" t="s">
        <v>1124</v>
      </c>
      <c r="B17517" s="618">
        <v>2013</v>
      </c>
      <c r="C17517" s="619" t="s">
        <v>424</v>
      </c>
    </row>
    <row r="17518" spans="1:3" x14ac:dyDescent="0.15">
      <c r="A17518" s="619" t="s">
        <v>1124</v>
      </c>
      <c r="B17518" s="618">
        <v>2013</v>
      </c>
      <c r="C17518" s="619" t="s">
        <v>424</v>
      </c>
    </row>
    <row r="17519" spans="1:3" x14ac:dyDescent="0.15">
      <c r="A17519" s="619" t="s">
        <v>1124</v>
      </c>
      <c r="B17519" s="618">
        <v>2013</v>
      </c>
      <c r="C17519" s="619" t="s">
        <v>424</v>
      </c>
    </row>
    <row r="17520" spans="1:3" x14ac:dyDescent="0.15">
      <c r="A17520" s="619" t="s">
        <v>1124</v>
      </c>
      <c r="B17520" s="618">
        <v>2013</v>
      </c>
      <c r="C17520" s="619" t="s">
        <v>1080</v>
      </c>
    </row>
    <row r="17521" spans="1:3" x14ac:dyDescent="0.15">
      <c r="A17521" s="619" t="s">
        <v>1124</v>
      </c>
      <c r="B17521" s="618">
        <v>2013</v>
      </c>
      <c r="C17521" s="619" t="s">
        <v>424</v>
      </c>
    </row>
    <row r="17522" spans="1:3" x14ac:dyDescent="0.15">
      <c r="A17522" s="619" t="s">
        <v>1124</v>
      </c>
      <c r="B17522" s="618">
        <v>2013</v>
      </c>
      <c r="C17522" s="619" t="s">
        <v>424</v>
      </c>
    </row>
    <row r="17523" spans="1:3" x14ac:dyDescent="0.15">
      <c r="A17523" s="619" t="s">
        <v>1124</v>
      </c>
      <c r="B17523" s="618">
        <v>2013</v>
      </c>
      <c r="C17523" s="619" t="s">
        <v>424</v>
      </c>
    </row>
    <row r="17524" spans="1:3" x14ac:dyDescent="0.15">
      <c r="A17524" s="619" t="s">
        <v>1124</v>
      </c>
      <c r="B17524" s="618">
        <v>2013</v>
      </c>
      <c r="C17524" s="619" t="s">
        <v>1080</v>
      </c>
    </row>
    <row r="17525" spans="1:3" x14ac:dyDescent="0.15">
      <c r="A17525" s="619" t="s">
        <v>1124</v>
      </c>
      <c r="B17525" s="618">
        <v>2013</v>
      </c>
      <c r="C17525" s="619" t="s">
        <v>424</v>
      </c>
    </row>
    <row r="17526" spans="1:3" x14ac:dyDescent="0.15">
      <c r="A17526" s="619" t="s">
        <v>1124</v>
      </c>
      <c r="B17526" s="618">
        <v>2013</v>
      </c>
      <c r="C17526" s="619" t="s">
        <v>424</v>
      </c>
    </row>
    <row r="17527" spans="1:3" x14ac:dyDescent="0.15">
      <c r="A17527" s="619" t="s">
        <v>1124</v>
      </c>
      <c r="B17527" s="618">
        <v>2013</v>
      </c>
      <c r="C17527" s="619" t="s">
        <v>1103</v>
      </c>
    </row>
    <row r="17528" spans="1:3" x14ac:dyDescent="0.15">
      <c r="A17528" s="619" t="s">
        <v>1124</v>
      </c>
      <c r="B17528" s="618">
        <v>2013</v>
      </c>
      <c r="C17528" s="619" t="s">
        <v>424</v>
      </c>
    </row>
    <row r="17529" spans="1:3" x14ac:dyDescent="0.15">
      <c r="A17529" s="619" t="s">
        <v>1124</v>
      </c>
      <c r="B17529" s="618">
        <v>2013</v>
      </c>
      <c r="C17529" s="619" t="s">
        <v>424</v>
      </c>
    </row>
    <row r="17530" spans="1:3" x14ac:dyDescent="0.15">
      <c r="A17530" s="619" t="s">
        <v>1124</v>
      </c>
      <c r="B17530" s="618">
        <v>2013</v>
      </c>
      <c r="C17530" s="619" t="s">
        <v>424</v>
      </c>
    </row>
    <row r="17531" spans="1:3" x14ac:dyDescent="0.15">
      <c r="A17531" s="619" t="s">
        <v>1124</v>
      </c>
      <c r="B17531" s="618">
        <v>2013</v>
      </c>
      <c r="C17531" s="619" t="s">
        <v>424</v>
      </c>
    </row>
    <row r="17532" spans="1:3" x14ac:dyDescent="0.15">
      <c r="A17532" s="619" t="s">
        <v>1124</v>
      </c>
      <c r="B17532" s="618">
        <v>2013</v>
      </c>
      <c r="C17532" s="619" t="s">
        <v>424</v>
      </c>
    </row>
    <row r="17533" spans="1:3" x14ac:dyDescent="0.15">
      <c r="A17533" s="619" t="s">
        <v>1124</v>
      </c>
      <c r="B17533" s="618">
        <v>2013</v>
      </c>
      <c r="C17533" s="619" t="s">
        <v>424</v>
      </c>
    </row>
    <row r="17534" spans="1:3" x14ac:dyDescent="0.15">
      <c r="A17534" s="619" t="s">
        <v>1124</v>
      </c>
      <c r="B17534" s="618">
        <v>2013</v>
      </c>
      <c r="C17534" s="619" t="s">
        <v>424</v>
      </c>
    </row>
    <row r="17535" spans="1:3" x14ac:dyDescent="0.15">
      <c r="A17535" s="619" t="s">
        <v>1124</v>
      </c>
      <c r="B17535" s="618">
        <v>2013</v>
      </c>
      <c r="C17535" s="619" t="s">
        <v>424</v>
      </c>
    </row>
    <row r="17536" spans="1:3" x14ac:dyDescent="0.15">
      <c r="A17536" s="619" t="s">
        <v>1124</v>
      </c>
      <c r="B17536" s="618">
        <v>2013</v>
      </c>
      <c r="C17536" s="619" t="s">
        <v>424</v>
      </c>
    </row>
    <row r="17537" spans="1:3" x14ac:dyDescent="0.15">
      <c r="A17537" s="619" t="s">
        <v>1124</v>
      </c>
      <c r="B17537" s="618">
        <v>2013</v>
      </c>
      <c r="C17537" s="619" t="s">
        <v>424</v>
      </c>
    </row>
    <row r="17538" spans="1:3" x14ac:dyDescent="0.15">
      <c r="A17538" s="619" t="s">
        <v>1124</v>
      </c>
      <c r="B17538" s="618">
        <v>2013</v>
      </c>
      <c r="C17538" s="619" t="s">
        <v>424</v>
      </c>
    </row>
    <row r="17539" spans="1:3" x14ac:dyDescent="0.15">
      <c r="A17539" s="619" t="s">
        <v>1124</v>
      </c>
      <c r="B17539" s="618">
        <v>2013</v>
      </c>
      <c r="C17539" s="619" t="s">
        <v>437</v>
      </c>
    </row>
    <row r="17540" spans="1:3" x14ac:dyDescent="0.15">
      <c r="A17540" s="619" t="s">
        <v>1124</v>
      </c>
      <c r="B17540" s="618">
        <v>2013</v>
      </c>
      <c r="C17540" s="619" t="s">
        <v>424</v>
      </c>
    </row>
    <row r="17541" spans="1:3" x14ac:dyDescent="0.15">
      <c r="A17541" s="619" t="s">
        <v>1124</v>
      </c>
      <c r="B17541" s="618">
        <v>2013</v>
      </c>
      <c r="C17541" s="619" t="s">
        <v>424</v>
      </c>
    </row>
    <row r="17542" spans="1:3" x14ac:dyDescent="0.15">
      <c r="A17542" s="619" t="s">
        <v>1124</v>
      </c>
      <c r="B17542" s="618">
        <v>2013</v>
      </c>
      <c r="C17542" s="619" t="s">
        <v>424</v>
      </c>
    </row>
    <row r="17543" spans="1:3" x14ac:dyDescent="0.15">
      <c r="A17543" s="619" t="s">
        <v>1124</v>
      </c>
      <c r="B17543" s="618">
        <v>2013</v>
      </c>
      <c r="C17543" s="619" t="s">
        <v>424</v>
      </c>
    </row>
    <row r="17544" spans="1:3" x14ac:dyDescent="0.15">
      <c r="A17544" s="619" t="s">
        <v>1124</v>
      </c>
      <c r="B17544" s="618">
        <v>2013</v>
      </c>
      <c r="C17544" s="619" t="s">
        <v>424</v>
      </c>
    </row>
    <row r="17545" spans="1:3" x14ac:dyDescent="0.15">
      <c r="A17545" s="619" t="s">
        <v>1124</v>
      </c>
      <c r="B17545" s="618">
        <v>2013</v>
      </c>
      <c r="C17545" s="619" t="s">
        <v>424</v>
      </c>
    </row>
    <row r="17546" spans="1:3" x14ac:dyDescent="0.15">
      <c r="A17546" s="618" t="s">
        <v>1124</v>
      </c>
      <c r="B17546" s="618">
        <v>2013</v>
      </c>
      <c r="C17546" s="619" t="s">
        <v>424</v>
      </c>
    </row>
    <row r="17547" spans="1:3" x14ac:dyDescent="0.15">
      <c r="A17547" s="619" t="s">
        <v>1124</v>
      </c>
      <c r="B17547" s="618">
        <v>2013</v>
      </c>
      <c r="C17547" s="619" t="s">
        <v>1103</v>
      </c>
    </row>
    <row r="17548" spans="1:3" x14ac:dyDescent="0.15">
      <c r="A17548" s="619" t="s">
        <v>1124</v>
      </c>
      <c r="B17548" s="618">
        <v>2013</v>
      </c>
      <c r="C17548" s="619" t="s">
        <v>437</v>
      </c>
    </row>
    <row r="17549" spans="1:3" x14ac:dyDescent="0.15">
      <c r="A17549" s="619" t="s">
        <v>1124</v>
      </c>
      <c r="B17549" s="618">
        <v>2013</v>
      </c>
      <c r="C17549" s="619" t="s">
        <v>424</v>
      </c>
    </row>
    <row r="17550" spans="1:3" x14ac:dyDescent="0.15">
      <c r="A17550" s="619" t="s">
        <v>1124</v>
      </c>
      <c r="B17550" s="618">
        <v>2013</v>
      </c>
      <c r="C17550" s="619" t="s">
        <v>424</v>
      </c>
    </row>
    <row r="17551" spans="1:3" x14ac:dyDescent="0.15">
      <c r="A17551" s="619" t="s">
        <v>1124</v>
      </c>
      <c r="B17551" s="618">
        <v>2013</v>
      </c>
      <c r="C17551" s="619" t="s">
        <v>424</v>
      </c>
    </row>
    <row r="17552" spans="1:3" x14ac:dyDescent="0.15">
      <c r="A17552" s="619" t="s">
        <v>1124</v>
      </c>
      <c r="B17552" s="618">
        <v>2013</v>
      </c>
      <c r="C17552" s="619" t="s">
        <v>424</v>
      </c>
    </row>
    <row r="17553" spans="1:3" x14ac:dyDescent="0.15">
      <c r="A17553" s="619" t="s">
        <v>1124</v>
      </c>
      <c r="B17553" s="618">
        <v>2013</v>
      </c>
      <c r="C17553" s="619" t="s">
        <v>424</v>
      </c>
    </row>
    <row r="17554" spans="1:3" x14ac:dyDescent="0.15">
      <c r="A17554" s="619" t="s">
        <v>1124</v>
      </c>
      <c r="B17554" s="618">
        <v>2013</v>
      </c>
      <c r="C17554" s="619" t="s">
        <v>424</v>
      </c>
    </row>
    <row r="17555" spans="1:3" x14ac:dyDescent="0.15">
      <c r="A17555" s="619" t="s">
        <v>1124</v>
      </c>
      <c r="B17555" s="618">
        <v>2013</v>
      </c>
      <c r="C17555" s="619" t="s">
        <v>424</v>
      </c>
    </row>
    <row r="17556" spans="1:3" x14ac:dyDescent="0.15">
      <c r="A17556" s="619" t="s">
        <v>1124</v>
      </c>
      <c r="B17556" s="618">
        <v>2013</v>
      </c>
      <c r="C17556" s="619" t="s">
        <v>1103</v>
      </c>
    </row>
    <row r="17557" spans="1:3" x14ac:dyDescent="0.15">
      <c r="A17557" s="619" t="s">
        <v>1124</v>
      </c>
      <c r="B17557" s="618">
        <v>2013</v>
      </c>
      <c r="C17557" s="619" t="s">
        <v>424</v>
      </c>
    </row>
    <row r="17558" spans="1:3" x14ac:dyDescent="0.15">
      <c r="A17558" s="619" t="s">
        <v>1124</v>
      </c>
      <c r="B17558" s="618">
        <v>2013</v>
      </c>
      <c r="C17558" s="619" t="s">
        <v>424</v>
      </c>
    </row>
    <row r="17559" spans="1:3" x14ac:dyDescent="0.15">
      <c r="A17559" s="619" t="s">
        <v>1124</v>
      </c>
      <c r="B17559" s="618">
        <v>2013</v>
      </c>
      <c r="C17559" s="619" t="s">
        <v>424</v>
      </c>
    </row>
    <row r="17560" spans="1:3" x14ac:dyDescent="0.15">
      <c r="A17560" s="619" t="s">
        <v>1124</v>
      </c>
      <c r="B17560" s="618">
        <v>2013</v>
      </c>
      <c r="C17560" s="619" t="s">
        <v>1104</v>
      </c>
    </row>
    <row r="17561" spans="1:3" x14ac:dyDescent="0.15">
      <c r="A17561" s="619" t="s">
        <v>1124</v>
      </c>
      <c r="B17561" s="618">
        <v>2013</v>
      </c>
      <c r="C17561" s="619" t="s">
        <v>1104</v>
      </c>
    </row>
    <row r="17562" spans="1:3" x14ac:dyDescent="0.15">
      <c r="A17562" s="619" t="s">
        <v>1124</v>
      </c>
      <c r="B17562" s="618">
        <v>2013</v>
      </c>
      <c r="C17562" s="619" t="s">
        <v>1104</v>
      </c>
    </row>
    <row r="17563" spans="1:3" x14ac:dyDescent="0.15">
      <c r="A17563" s="619" t="s">
        <v>1124</v>
      </c>
      <c r="B17563" s="618">
        <v>2013</v>
      </c>
      <c r="C17563" s="619" t="s">
        <v>1107</v>
      </c>
    </row>
    <row r="17564" spans="1:3" x14ac:dyDescent="0.15">
      <c r="A17564" s="619" t="s">
        <v>1124</v>
      </c>
      <c r="B17564" s="618">
        <v>2013</v>
      </c>
      <c r="C17564" s="619" t="s">
        <v>1104</v>
      </c>
    </row>
    <row r="17565" spans="1:3" x14ac:dyDescent="0.15">
      <c r="A17565" s="619" t="s">
        <v>1124</v>
      </c>
      <c r="B17565" s="618">
        <v>2013</v>
      </c>
      <c r="C17565" s="619" t="s">
        <v>1104</v>
      </c>
    </row>
    <row r="17566" spans="1:3" x14ac:dyDescent="0.15">
      <c r="A17566" s="619" t="s">
        <v>1124</v>
      </c>
      <c r="B17566" s="618">
        <v>2013</v>
      </c>
      <c r="C17566" s="619" t="s">
        <v>1103</v>
      </c>
    </row>
    <row r="17567" spans="1:3" x14ac:dyDescent="0.15">
      <c r="A17567" s="619" t="s">
        <v>1124</v>
      </c>
      <c r="B17567" s="618">
        <v>2013</v>
      </c>
      <c r="C17567" s="619" t="s">
        <v>1104</v>
      </c>
    </row>
    <row r="17568" spans="1:3" x14ac:dyDescent="0.15">
      <c r="A17568" s="619" t="s">
        <v>1124</v>
      </c>
      <c r="B17568" s="618">
        <v>2013</v>
      </c>
      <c r="C17568" s="619" t="s">
        <v>1104</v>
      </c>
    </row>
    <row r="17569" spans="1:3" x14ac:dyDescent="0.15">
      <c r="A17569" s="619" t="s">
        <v>1124</v>
      </c>
      <c r="B17569" s="618">
        <v>2013</v>
      </c>
      <c r="C17569" s="619" t="s">
        <v>1103</v>
      </c>
    </row>
    <row r="17570" spans="1:3" x14ac:dyDescent="0.15">
      <c r="A17570" s="619" t="s">
        <v>1124</v>
      </c>
      <c r="B17570" s="618">
        <v>2013</v>
      </c>
      <c r="C17570" s="619" t="s">
        <v>1080</v>
      </c>
    </row>
    <row r="17571" spans="1:3" x14ac:dyDescent="0.15">
      <c r="A17571" s="619" t="s">
        <v>1124</v>
      </c>
      <c r="B17571" s="618">
        <v>2013</v>
      </c>
      <c r="C17571" s="619" t="s">
        <v>424</v>
      </c>
    </row>
    <row r="17572" spans="1:3" x14ac:dyDescent="0.15">
      <c r="A17572" s="619" t="s">
        <v>1124</v>
      </c>
      <c r="B17572" s="618">
        <v>2013</v>
      </c>
      <c r="C17572" s="619" t="s">
        <v>424</v>
      </c>
    </row>
    <row r="17573" spans="1:3" x14ac:dyDescent="0.15">
      <c r="A17573" s="619" t="s">
        <v>1124</v>
      </c>
      <c r="B17573" s="618">
        <v>2013</v>
      </c>
      <c r="C17573" s="619" t="s">
        <v>424</v>
      </c>
    </row>
    <row r="17574" spans="1:3" x14ac:dyDescent="0.15">
      <c r="A17574" s="619" t="s">
        <v>1124</v>
      </c>
      <c r="B17574" s="618">
        <v>2013</v>
      </c>
      <c r="C17574" s="619" t="s">
        <v>424</v>
      </c>
    </row>
    <row r="17575" spans="1:3" x14ac:dyDescent="0.15">
      <c r="A17575" s="619" t="s">
        <v>1124</v>
      </c>
      <c r="B17575" s="618">
        <v>2013</v>
      </c>
      <c r="C17575" s="619" t="s">
        <v>424</v>
      </c>
    </row>
    <row r="17576" spans="1:3" x14ac:dyDescent="0.15">
      <c r="A17576" s="619" t="s">
        <v>1124</v>
      </c>
      <c r="B17576" s="618">
        <v>2013</v>
      </c>
      <c r="C17576" s="619" t="s">
        <v>424</v>
      </c>
    </row>
    <row r="17577" spans="1:3" x14ac:dyDescent="0.15">
      <c r="A17577" s="619" t="s">
        <v>1124</v>
      </c>
      <c r="B17577" s="618">
        <v>2013</v>
      </c>
      <c r="C17577" s="619" t="s">
        <v>424</v>
      </c>
    </row>
    <row r="17578" spans="1:3" x14ac:dyDescent="0.15">
      <c r="A17578" s="619" t="s">
        <v>1124</v>
      </c>
      <c r="B17578" s="618">
        <v>2013</v>
      </c>
      <c r="C17578" s="619" t="s">
        <v>424</v>
      </c>
    </row>
    <row r="17579" spans="1:3" x14ac:dyDescent="0.15">
      <c r="A17579" s="619" t="s">
        <v>1124</v>
      </c>
      <c r="B17579" s="618">
        <v>2013</v>
      </c>
      <c r="C17579" s="619" t="s">
        <v>1080</v>
      </c>
    </row>
    <row r="17580" spans="1:3" x14ac:dyDescent="0.15">
      <c r="A17580" s="619" t="s">
        <v>1124</v>
      </c>
      <c r="B17580" s="618">
        <v>2013</v>
      </c>
      <c r="C17580" s="619" t="s">
        <v>424</v>
      </c>
    </row>
    <row r="17581" spans="1:3" x14ac:dyDescent="0.15">
      <c r="A17581" s="619" t="s">
        <v>1124</v>
      </c>
      <c r="B17581" s="618">
        <v>2013</v>
      </c>
      <c r="C17581" s="619" t="s">
        <v>424</v>
      </c>
    </row>
    <row r="17582" spans="1:3" x14ac:dyDescent="0.15">
      <c r="A17582" s="619" t="s">
        <v>1124</v>
      </c>
      <c r="B17582" s="618">
        <v>2013</v>
      </c>
      <c r="C17582" s="619" t="s">
        <v>424</v>
      </c>
    </row>
    <row r="17583" spans="1:3" x14ac:dyDescent="0.15">
      <c r="A17583" s="619" t="s">
        <v>1124</v>
      </c>
      <c r="B17583" s="618">
        <v>2013</v>
      </c>
      <c r="C17583" s="619" t="s">
        <v>1080</v>
      </c>
    </row>
    <row r="17584" spans="1:3" x14ac:dyDescent="0.15">
      <c r="A17584" s="619" t="s">
        <v>1124</v>
      </c>
      <c r="B17584" s="618">
        <v>2013</v>
      </c>
      <c r="C17584" s="619" t="s">
        <v>424</v>
      </c>
    </row>
    <row r="17585" spans="1:3" x14ac:dyDescent="0.15">
      <c r="A17585" s="619" t="s">
        <v>1124</v>
      </c>
      <c r="B17585" s="618">
        <v>2013</v>
      </c>
      <c r="C17585" s="619" t="s">
        <v>424</v>
      </c>
    </row>
    <row r="17586" spans="1:3" x14ac:dyDescent="0.15">
      <c r="A17586" s="619" t="s">
        <v>1124</v>
      </c>
      <c r="B17586" s="618">
        <v>2013</v>
      </c>
      <c r="C17586" s="619" t="s">
        <v>424</v>
      </c>
    </row>
    <row r="17587" spans="1:3" x14ac:dyDescent="0.15">
      <c r="A17587" s="619" t="s">
        <v>1124</v>
      </c>
      <c r="B17587" s="618">
        <v>2013</v>
      </c>
      <c r="C17587" s="619" t="s">
        <v>424</v>
      </c>
    </row>
    <row r="17588" spans="1:3" x14ac:dyDescent="0.15">
      <c r="A17588" s="619" t="s">
        <v>1124</v>
      </c>
      <c r="B17588" s="618">
        <v>2013</v>
      </c>
      <c r="C17588" s="619" t="s">
        <v>424</v>
      </c>
    </row>
    <row r="17589" spans="1:3" x14ac:dyDescent="0.15">
      <c r="A17589" s="619" t="s">
        <v>1124</v>
      </c>
      <c r="B17589" s="618">
        <v>2013</v>
      </c>
      <c r="C17589" s="619" t="s">
        <v>424</v>
      </c>
    </row>
    <row r="17590" spans="1:3" x14ac:dyDescent="0.15">
      <c r="A17590" s="619" t="s">
        <v>1124</v>
      </c>
      <c r="B17590" s="618">
        <v>2013</v>
      </c>
      <c r="C17590" s="619" t="s">
        <v>424</v>
      </c>
    </row>
    <row r="17591" spans="1:3" x14ac:dyDescent="0.15">
      <c r="A17591" s="619" t="s">
        <v>1124</v>
      </c>
      <c r="B17591" s="618">
        <v>2013</v>
      </c>
      <c r="C17591" s="619" t="s">
        <v>424</v>
      </c>
    </row>
    <row r="17592" spans="1:3" x14ac:dyDescent="0.15">
      <c r="A17592" s="619" t="s">
        <v>1124</v>
      </c>
      <c r="B17592" s="618">
        <v>2013</v>
      </c>
      <c r="C17592" s="619" t="s">
        <v>1080</v>
      </c>
    </row>
    <row r="17593" spans="1:3" x14ac:dyDescent="0.15">
      <c r="A17593" s="619" t="s">
        <v>1124</v>
      </c>
      <c r="B17593" s="618">
        <v>2013</v>
      </c>
      <c r="C17593" s="619" t="s">
        <v>424</v>
      </c>
    </row>
    <row r="17594" spans="1:3" x14ac:dyDescent="0.15">
      <c r="A17594" s="619" t="s">
        <v>1124</v>
      </c>
      <c r="B17594" s="618">
        <v>2013</v>
      </c>
      <c r="C17594" s="619" t="s">
        <v>424</v>
      </c>
    </row>
    <row r="17595" spans="1:3" x14ac:dyDescent="0.15">
      <c r="A17595" s="619" t="s">
        <v>1124</v>
      </c>
      <c r="B17595" s="618">
        <v>2013</v>
      </c>
      <c r="C17595" s="619" t="s">
        <v>424</v>
      </c>
    </row>
    <row r="17596" spans="1:3" x14ac:dyDescent="0.15">
      <c r="A17596" s="619" t="s">
        <v>1124</v>
      </c>
      <c r="B17596" s="618">
        <v>2013</v>
      </c>
      <c r="C17596" s="619" t="s">
        <v>424</v>
      </c>
    </row>
    <row r="17597" spans="1:3" x14ac:dyDescent="0.15">
      <c r="A17597" s="619" t="s">
        <v>1124</v>
      </c>
      <c r="B17597" s="618">
        <v>2013</v>
      </c>
      <c r="C17597" s="619" t="s">
        <v>424</v>
      </c>
    </row>
    <row r="17598" spans="1:3" x14ac:dyDescent="0.15">
      <c r="A17598" s="619" t="s">
        <v>1124</v>
      </c>
      <c r="B17598" s="618">
        <v>2013</v>
      </c>
      <c r="C17598" s="619" t="s">
        <v>424</v>
      </c>
    </row>
    <row r="17599" spans="1:3" x14ac:dyDescent="0.15">
      <c r="A17599" s="619" t="s">
        <v>1124</v>
      </c>
      <c r="B17599" s="618">
        <v>2013</v>
      </c>
      <c r="C17599" s="619" t="s">
        <v>424</v>
      </c>
    </row>
    <row r="17600" spans="1:3" x14ac:dyDescent="0.15">
      <c r="A17600" s="619" t="s">
        <v>1124</v>
      </c>
      <c r="B17600" s="618">
        <v>2013</v>
      </c>
      <c r="C17600" s="619" t="s">
        <v>424</v>
      </c>
    </row>
    <row r="17601" spans="1:3" x14ac:dyDescent="0.15">
      <c r="A17601" s="619" t="s">
        <v>1124</v>
      </c>
      <c r="B17601" s="618">
        <v>2013</v>
      </c>
      <c r="C17601" s="619" t="s">
        <v>424</v>
      </c>
    </row>
    <row r="17602" spans="1:3" x14ac:dyDescent="0.15">
      <c r="A17602" s="619" t="s">
        <v>1124</v>
      </c>
      <c r="B17602" s="618">
        <v>2013</v>
      </c>
      <c r="C17602" s="619" t="s">
        <v>424</v>
      </c>
    </row>
    <row r="17603" spans="1:3" x14ac:dyDescent="0.15">
      <c r="A17603" s="619" t="s">
        <v>1124</v>
      </c>
      <c r="B17603" s="618">
        <v>2013</v>
      </c>
      <c r="C17603" s="619" t="s">
        <v>1080</v>
      </c>
    </row>
    <row r="17604" spans="1:3" x14ac:dyDescent="0.15">
      <c r="A17604" s="619" t="s">
        <v>1124</v>
      </c>
      <c r="B17604" s="618">
        <v>2013</v>
      </c>
      <c r="C17604" s="619" t="s">
        <v>424</v>
      </c>
    </row>
    <row r="17605" spans="1:3" x14ac:dyDescent="0.15">
      <c r="A17605" s="619" t="s">
        <v>1124</v>
      </c>
      <c r="B17605" s="618">
        <v>2013</v>
      </c>
      <c r="C17605" s="619" t="s">
        <v>424</v>
      </c>
    </row>
    <row r="17606" spans="1:3" x14ac:dyDescent="0.15">
      <c r="A17606" s="619" t="s">
        <v>1124</v>
      </c>
      <c r="B17606" s="618">
        <v>2013</v>
      </c>
      <c r="C17606" s="619" t="s">
        <v>424</v>
      </c>
    </row>
    <row r="17607" spans="1:3" x14ac:dyDescent="0.15">
      <c r="A17607" s="619" t="s">
        <v>1124</v>
      </c>
      <c r="B17607" s="618">
        <v>2013</v>
      </c>
      <c r="C17607" s="619" t="s">
        <v>424</v>
      </c>
    </row>
    <row r="17608" spans="1:3" x14ac:dyDescent="0.15">
      <c r="A17608" s="619" t="s">
        <v>1124</v>
      </c>
      <c r="B17608" s="618">
        <v>2013</v>
      </c>
      <c r="C17608" s="619" t="s">
        <v>424</v>
      </c>
    </row>
    <row r="17609" spans="1:3" x14ac:dyDescent="0.15">
      <c r="A17609" s="619" t="s">
        <v>1124</v>
      </c>
      <c r="B17609" s="618">
        <v>2013</v>
      </c>
      <c r="C17609" s="619" t="s">
        <v>424</v>
      </c>
    </row>
    <row r="17610" spans="1:3" x14ac:dyDescent="0.15">
      <c r="A17610" s="619" t="s">
        <v>1124</v>
      </c>
      <c r="B17610" s="618">
        <v>2013</v>
      </c>
      <c r="C17610" s="619" t="s">
        <v>424</v>
      </c>
    </row>
    <row r="17611" spans="1:3" x14ac:dyDescent="0.15">
      <c r="A17611" s="619" t="s">
        <v>1124</v>
      </c>
      <c r="B17611" s="618">
        <v>2013</v>
      </c>
      <c r="C17611" s="619" t="s">
        <v>424</v>
      </c>
    </row>
    <row r="17612" spans="1:3" x14ac:dyDescent="0.15">
      <c r="A17612" s="619" t="s">
        <v>1124</v>
      </c>
      <c r="B17612" s="618">
        <v>2013</v>
      </c>
      <c r="C17612" s="619" t="s">
        <v>424</v>
      </c>
    </row>
    <row r="17613" spans="1:3" x14ac:dyDescent="0.15">
      <c r="A17613" s="619" t="s">
        <v>1124</v>
      </c>
      <c r="B17613" s="618">
        <v>2013</v>
      </c>
      <c r="C17613" s="619" t="s">
        <v>424</v>
      </c>
    </row>
    <row r="17614" spans="1:3" x14ac:dyDescent="0.15">
      <c r="A17614" s="619" t="s">
        <v>1124</v>
      </c>
      <c r="B17614" s="618">
        <v>2013</v>
      </c>
      <c r="C17614" s="619" t="s">
        <v>424</v>
      </c>
    </row>
    <row r="17615" spans="1:3" x14ac:dyDescent="0.15">
      <c r="A17615" s="619" t="s">
        <v>1124</v>
      </c>
      <c r="B17615" s="618">
        <v>2013</v>
      </c>
      <c r="C17615" s="619" t="s">
        <v>1103</v>
      </c>
    </row>
    <row r="17616" spans="1:3" x14ac:dyDescent="0.15">
      <c r="A17616" s="619" t="s">
        <v>1124</v>
      </c>
      <c r="B17616" s="618">
        <v>2013</v>
      </c>
      <c r="C17616" s="619" t="s">
        <v>1080</v>
      </c>
    </row>
    <row r="17617" spans="1:3" x14ac:dyDescent="0.15">
      <c r="A17617" s="619" t="s">
        <v>1124</v>
      </c>
      <c r="B17617" s="618">
        <v>2013</v>
      </c>
      <c r="C17617" s="619" t="s">
        <v>424</v>
      </c>
    </row>
    <row r="17618" spans="1:3" x14ac:dyDescent="0.15">
      <c r="A17618" s="619" t="s">
        <v>1124</v>
      </c>
      <c r="B17618" s="618">
        <v>2013</v>
      </c>
      <c r="C17618" s="619" t="s">
        <v>1107</v>
      </c>
    </row>
    <row r="17619" spans="1:3" x14ac:dyDescent="0.15">
      <c r="A17619" s="619" t="s">
        <v>1124</v>
      </c>
      <c r="B17619" s="618">
        <v>2013</v>
      </c>
      <c r="C17619" s="619" t="s">
        <v>1107</v>
      </c>
    </row>
    <row r="17620" spans="1:3" x14ac:dyDescent="0.15">
      <c r="A17620" s="619" t="s">
        <v>1124</v>
      </c>
      <c r="B17620" s="618">
        <v>2013</v>
      </c>
      <c r="C17620" s="619" t="s">
        <v>424</v>
      </c>
    </row>
    <row r="17621" spans="1:3" x14ac:dyDescent="0.15">
      <c r="A17621" s="619" t="s">
        <v>1124</v>
      </c>
      <c r="B17621" s="618">
        <v>2013</v>
      </c>
      <c r="C17621" s="619" t="s">
        <v>424</v>
      </c>
    </row>
    <row r="17622" spans="1:3" x14ac:dyDescent="0.15">
      <c r="A17622" s="619" t="s">
        <v>1124</v>
      </c>
      <c r="B17622" s="618">
        <v>2013</v>
      </c>
      <c r="C17622" s="619" t="s">
        <v>1080</v>
      </c>
    </row>
    <row r="17623" spans="1:3" x14ac:dyDescent="0.15">
      <c r="A17623" s="619" t="s">
        <v>1124</v>
      </c>
      <c r="B17623" s="618">
        <v>2013</v>
      </c>
      <c r="C17623" s="619" t="s">
        <v>424</v>
      </c>
    </row>
    <row r="17624" spans="1:3" x14ac:dyDescent="0.15">
      <c r="A17624" s="619" t="s">
        <v>1124</v>
      </c>
      <c r="B17624" s="618">
        <v>2013</v>
      </c>
      <c r="C17624" s="619" t="s">
        <v>424</v>
      </c>
    </row>
    <row r="17625" spans="1:3" x14ac:dyDescent="0.15">
      <c r="A17625" s="619" t="s">
        <v>1124</v>
      </c>
      <c r="B17625" s="618">
        <v>2013</v>
      </c>
      <c r="C17625" s="619" t="s">
        <v>424</v>
      </c>
    </row>
    <row r="17626" spans="1:3" x14ac:dyDescent="0.15">
      <c r="A17626" s="619" t="s">
        <v>1124</v>
      </c>
      <c r="B17626" s="618">
        <v>2013</v>
      </c>
      <c r="C17626" s="619" t="s">
        <v>1080</v>
      </c>
    </row>
    <row r="17627" spans="1:3" x14ac:dyDescent="0.15">
      <c r="A17627" s="619" t="s">
        <v>1124</v>
      </c>
      <c r="B17627" s="618">
        <v>2013</v>
      </c>
      <c r="C17627" s="619" t="s">
        <v>424</v>
      </c>
    </row>
    <row r="17628" spans="1:3" x14ac:dyDescent="0.15">
      <c r="A17628" s="619" t="s">
        <v>1124</v>
      </c>
      <c r="B17628" s="618">
        <v>2013</v>
      </c>
      <c r="C17628" s="619" t="s">
        <v>1104</v>
      </c>
    </row>
    <row r="17629" spans="1:3" x14ac:dyDescent="0.15">
      <c r="A17629" s="619" t="s">
        <v>1124</v>
      </c>
      <c r="B17629" s="618">
        <v>2013</v>
      </c>
      <c r="C17629" s="619" t="s">
        <v>424</v>
      </c>
    </row>
    <row r="17630" spans="1:3" x14ac:dyDescent="0.15">
      <c r="A17630" s="619" t="s">
        <v>1124</v>
      </c>
      <c r="B17630" s="618">
        <v>2013</v>
      </c>
      <c r="C17630" s="619" t="s">
        <v>424</v>
      </c>
    </row>
    <row r="17631" spans="1:3" x14ac:dyDescent="0.15">
      <c r="A17631" s="619" t="s">
        <v>1124</v>
      </c>
      <c r="B17631" s="618">
        <v>2013</v>
      </c>
      <c r="C17631" s="619" t="s">
        <v>424</v>
      </c>
    </row>
    <row r="17632" spans="1:3" x14ac:dyDescent="0.15">
      <c r="A17632" s="619" t="s">
        <v>1124</v>
      </c>
      <c r="B17632" s="618">
        <v>2013</v>
      </c>
      <c r="C17632" s="619" t="s">
        <v>424</v>
      </c>
    </row>
    <row r="17633" spans="1:3" x14ac:dyDescent="0.15">
      <c r="A17633" s="619" t="s">
        <v>1124</v>
      </c>
      <c r="B17633" s="618">
        <v>2013</v>
      </c>
      <c r="C17633" s="619" t="s">
        <v>424</v>
      </c>
    </row>
    <row r="17634" spans="1:3" x14ac:dyDescent="0.15">
      <c r="A17634" s="619" t="s">
        <v>1124</v>
      </c>
      <c r="B17634" s="618">
        <v>2013</v>
      </c>
      <c r="C17634" s="619" t="s">
        <v>424</v>
      </c>
    </row>
    <row r="17635" spans="1:3" x14ac:dyDescent="0.15">
      <c r="A17635" s="619" t="s">
        <v>1124</v>
      </c>
      <c r="B17635" s="618">
        <v>2013</v>
      </c>
      <c r="C17635" s="619" t="s">
        <v>424</v>
      </c>
    </row>
    <row r="17636" spans="1:3" x14ac:dyDescent="0.15">
      <c r="A17636" s="619" t="s">
        <v>1124</v>
      </c>
      <c r="B17636" s="618">
        <v>2013</v>
      </c>
      <c r="C17636" s="619" t="s">
        <v>1104</v>
      </c>
    </row>
    <row r="17637" spans="1:3" x14ac:dyDescent="0.15">
      <c r="A17637" s="619" t="s">
        <v>1124</v>
      </c>
      <c r="B17637" s="618">
        <v>2013</v>
      </c>
      <c r="C17637" s="619" t="s">
        <v>424</v>
      </c>
    </row>
    <row r="17638" spans="1:3" x14ac:dyDescent="0.15">
      <c r="A17638" s="619" t="s">
        <v>1124</v>
      </c>
      <c r="B17638" s="618">
        <v>2013</v>
      </c>
      <c r="C17638" s="619" t="s">
        <v>424</v>
      </c>
    </row>
    <row r="17639" spans="1:3" x14ac:dyDescent="0.15">
      <c r="A17639" s="619" t="s">
        <v>1124</v>
      </c>
      <c r="B17639" s="618">
        <v>2013</v>
      </c>
      <c r="C17639" s="619" t="s">
        <v>424</v>
      </c>
    </row>
    <row r="17640" spans="1:3" x14ac:dyDescent="0.15">
      <c r="A17640" s="619" t="s">
        <v>1124</v>
      </c>
      <c r="B17640" s="618">
        <v>2013</v>
      </c>
      <c r="C17640" s="619" t="s">
        <v>424</v>
      </c>
    </row>
    <row r="17641" spans="1:3" x14ac:dyDescent="0.15">
      <c r="A17641" s="619" t="s">
        <v>1124</v>
      </c>
      <c r="B17641" s="618">
        <v>2013</v>
      </c>
      <c r="C17641" s="619" t="s">
        <v>424</v>
      </c>
    </row>
    <row r="17642" spans="1:3" x14ac:dyDescent="0.15">
      <c r="A17642" s="619" t="s">
        <v>1124</v>
      </c>
      <c r="B17642" s="618">
        <v>2013</v>
      </c>
      <c r="C17642" s="619" t="s">
        <v>424</v>
      </c>
    </row>
    <row r="17643" spans="1:3" x14ac:dyDescent="0.15">
      <c r="A17643" s="619" t="s">
        <v>1124</v>
      </c>
      <c r="B17643" s="618">
        <v>2013</v>
      </c>
      <c r="C17643" s="619" t="s">
        <v>424</v>
      </c>
    </row>
    <row r="17644" spans="1:3" x14ac:dyDescent="0.15">
      <c r="A17644" s="619" t="s">
        <v>1124</v>
      </c>
      <c r="B17644" s="618">
        <v>2013</v>
      </c>
      <c r="C17644" s="619" t="s">
        <v>1104</v>
      </c>
    </row>
    <row r="17645" spans="1:3" x14ac:dyDescent="0.15">
      <c r="A17645" s="619" t="s">
        <v>1124</v>
      </c>
      <c r="B17645" s="618">
        <v>2013</v>
      </c>
      <c r="C17645" s="619" t="s">
        <v>1107</v>
      </c>
    </row>
    <row r="17646" spans="1:3" x14ac:dyDescent="0.15">
      <c r="A17646" s="619" t="s">
        <v>1124</v>
      </c>
      <c r="B17646" s="618">
        <v>2013</v>
      </c>
      <c r="C17646" s="619" t="s">
        <v>1104</v>
      </c>
    </row>
    <row r="17647" spans="1:3" x14ac:dyDescent="0.15">
      <c r="A17647" s="619" t="s">
        <v>1124</v>
      </c>
      <c r="B17647" s="618">
        <v>2013</v>
      </c>
      <c r="C17647" s="619" t="s">
        <v>1104</v>
      </c>
    </row>
    <row r="17648" spans="1:3" x14ac:dyDescent="0.15">
      <c r="A17648" s="619" t="s">
        <v>1124</v>
      </c>
      <c r="B17648" s="618">
        <v>2013</v>
      </c>
      <c r="C17648" s="619" t="s">
        <v>1080</v>
      </c>
    </row>
    <row r="17649" spans="1:3" x14ac:dyDescent="0.15">
      <c r="A17649" s="619" t="s">
        <v>1124</v>
      </c>
      <c r="B17649" s="618">
        <v>2013</v>
      </c>
      <c r="C17649" s="619" t="s">
        <v>1103</v>
      </c>
    </row>
    <row r="17650" spans="1:3" x14ac:dyDescent="0.15">
      <c r="A17650" s="618" t="s">
        <v>1124</v>
      </c>
      <c r="B17650" s="618">
        <v>2013</v>
      </c>
      <c r="C17650" s="619" t="s">
        <v>424</v>
      </c>
    </row>
    <row r="17651" spans="1:3" x14ac:dyDescent="0.15">
      <c r="A17651" s="619" t="s">
        <v>1124</v>
      </c>
      <c r="B17651" s="618">
        <v>2013</v>
      </c>
      <c r="C17651" s="619" t="s">
        <v>424</v>
      </c>
    </row>
    <row r="17652" spans="1:3" x14ac:dyDescent="0.15">
      <c r="A17652" s="619" t="s">
        <v>1124</v>
      </c>
      <c r="B17652" s="618">
        <v>2013</v>
      </c>
      <c r="C17652" s="619" t="s">
        <v>437</v>
      </c>
    </row>
    <row r="17653" spans="1:3" x14ac:dyDescent="0.15">
      <c r="A17653" s="619" t="s">
        <v>1124</v>
      </c>
      <c r="B17653" s="618">
        <v>2013</v>
      </c>
      <c r="C17653" s="619" t="s">
        <v>424</v>
      </c>
    </row>
    <row r="17654" spans="1:3" x14ac:dyDescent="0.15">
      <c r="A17654" s="619" t="s">
        <v>1124</v>
      </c>
      <c r="B17654" s="618">
        <v>2013</v>
      </c>
      <c r="C17654" s="619" t="s">
        <v>1103</v>
      </c>
    </row>
    <row r="17655" spans="1:3" x14ac:dyDescent="0.15">
      <c r="A17655" s="619" t="s">
        <v>1124</v>
      </c>
      <c r="B17655" s="618">
        <v>2013</v>
      </c>
      <c r="C17655" s="619" t="s">
        <v>1103</v>
      </c>
    </row>
    <row r="17656" spans="1:3" x14ac:dyDescent="0.15">
      <c r="A17656" s="619" t="s">
        <v>1124</v>
      </c>
      <c r="B17656" s="618">
        <v>2013</v>
      </c>
      <c r="C17656" s="619" t="s">
        <v>424</v>
      </c>
    </row>
    <row r="17657" spans="1:3" x14ac:dyDescent="0.15">
      <c r="A17657" s="619" t="s">
        <v>1124</v>
      </c>
      <c r="B17657" s="618">
        <v>2013</v>
      </c>
      <c r="C17657" s="619" t="s">
        <v>424</v>
      </c>
    </row>
    <row r="17658" spans="1:3" x14ac:dyDescent="0.15">
      <c r="A17658" s="619" t="s">
        <v>1124</v>
      </c>
      <c r="B17658" s="618">
        <v>2013</v>
      </c>
      <c r="C17658" s="619" t="s">
        <v>424</v>
      </c>
    </row>
    <row r="17659" spans="1:3" x14ac:dyDescent="0.15">
      <c r="A17659" s="619" t="s">
        <v>1124</v>
      </c>
      <c r="B17659" s="618">
        <v>2013</v>
      </c>
      <c r="C17659" s="619" t="s">
        <v>424</v>
      </c>
    </row>
    <row r="17660" spans="1:3" x14ac:dyDescent="0.15">
      <c r="A17660" s="618" t="s">
        <v>1124</v>
      </c>
      <c r="B17660" s="618">
        <v>2013</v>
      </c>
      <c r="C17660" s="619" t="s">
        <v>424</v>
      </c>
    </row>
    <row r="17661" spans="1:3" x14ac:dyDescent="0.15">
      <c r="A17661" s="618" t="s">
        <v>1124</v>
      </c>
      <c r="B17661" s="618">
        <v>2013</v>
      </c>
      <c r="C17661" s="619" t="s">
        <v>424</v>
      </c>
    </row>
    <row r="17662" spans="1:3" x14ac:dyDescent="0.15">
      <c r="A17662" s="619" t="s">
        <v>1124</v>
      </c>
      <c r="B17662" s="618">
        <v>2013</v>
      </c>
      <c r="C17662" s="619" t="s">
        <v>424</v>
      </c>
    </row>
    <row r="17663" spans="1:3" x14ac:dyDescent="0.15">
      <c r="A17663" s="619" t="s">
        <v>1124</v>
      </c>
      <c r="B17663" s="618">
        <v>2013</v>
      </c>
      <c r="C17663" s="619" t="s">
        <v>424</v>
      </c>
    </row>
    <row r="17664" spans="1:3" x14ac:dyDescent="0.15">
      <c r="A17664" s="618" t="s">
        <v>1124</v>
      </c>
      <c r="B17664" s="618">
        <v>2013</v>
      </c>
      <c r="C17664" s="619" t="s">
        <v>424</v>
      </c>
    </row>
    <row r="17665" spans="1:3" x14ac:dyDescent="0.15">
      <c r="A17665" s="619" t="s">
        <v>1124</v>
      </c>
      <c r="B17665" s="618">
        <v>2013</v>
      </c>
      <c r="C17665" s="619" t="s">
        <v>424</v>
      </c>
    </row>
    <row r="17666" spans="1:3" x14ac:dyDescent="0.15">
      <c r="A17666" s="619" t="s">
        <v>1124</v>
      </c>
      <c r="B17666" s="618">
        <v>2013</v>
      </c>
      <c r="C17666" s="619" t="s">
        <v>1080</v>
      </c>
    </row>
    <row r="17667" spans="1:3" x14ac:dyDescent="0.15">
      <c r="A17667" s="619" t="s">
        <v>1124</v>
      </c>
      <c r="B17667" s="618">
        <v>2013</v>
      </c>
      <c r="C17667" s="619" t="s">
        <v>424</v>
      </c>
    </row>
    <row r="17668" spans="1:3" x14ac:dyDescent="0.15">
      <c r="A17668" s="619" t="s">
        <v>1124</v>
      </c>
      <c r="B17668" s="618">
        <v>2013</v>
      </c>
      <c r="C17668" s="619" t="s">
        <v>1080</v>
      </c>
    </row>
    <row r="17669" spans="1:3" x14ac:dyDescent="0.15">
      <c r="A17669" s="619" t="s">
        <v>1124</v>
      </c>
      <c r="B17669" s="618">
        <v>2013</v>
      </c>
      <c r="C17669" s="619" t="s">
        <v>424</v>
      </c>
    </row>
    <row r="17670" spans="1:3" x14ac:dyDescent="0.15">
      <c r="A17670" s="619" t="s">
        <v>1124</v>
      </c>
      <c r="B17670" s="618">
        <v>2013</v>
      </c>
      <c r="C17670" s="619" t="s">
        <v>1080</v>
      </c>
    </row>
    <row r="17671" spans="1:3" x14ac:dyDescent="0.15">
      <c r="A17671" s="619" t="s">
        <v>1124</v>
      </c>
      <c r="B17671" s="618">
        <v>2013</v>
      </c>
      <c r="C17671" s="619" t="s">
        <v>1080</v>
      </c>
    </row>
    <row r="17672" spans="1:3" x14ac:dyDescent="0.15">
      <c r="A17672" s="619" t="s">
        <v>1124</v>
      </c>
      <c r="B17672" s="618">
        <v>2013</v>
      </c>
      <c r="C17672" s="619" t="s">
        <v>1080</v>
      </c>
    </row>
    <row r="17673" spans="1:3" x14ac:dyDescent="0.15">
      <c r="A17673" s="619" t="s">
        <v>1124</v>
      </c>
      <c r="B17673" s="618">
        <v>2013</v>
      </c>
      <c r="C17673" s="619" t="s">
        <v>1102</v>
      </c>
    </row>
    <row r="17674" spans="1:3" x14ac:dyDescent="0.15">
      <c r="A17674" s="619" t="s">
        <v>1124</v>
      </c>
      <c r="B17674" s="618">
        <v>2013</v>
      </c>
      <c r="C17674" s="619" t="s">
        <v>424</v>
      </c>
    </row>
    <row r="17675" spans="1:3" x14ac:dyDescent="0.15">
      <c r="A17675" s="619" t="s">
        <v>1124</v>
      </c>
      <c r="B17675" s="618">
        <v>2013</v>
      </c>
      <c r="C17675" s="619" t="s">
        <v>1080</v>
      </c>
    </row>
    <row r="17676" spans="1:3" x14ac:dyDescent="0.15">
      <c r="A17676" s="619" t="s">
        <v>1124</v>
      </c>
      <c r="B17676" s="618">
        <v>2013</v>
      </c>
      <c r="C17676" s="619" t="s">
        <v>1080</v>
      </c>
    </row>
    <row r="17677" spans="1:3" x14ac:dyDescent="0.15">
      <c r="A17677" s="619" t="s">
        <v>1124</v>
      </c>
      <c r="B17677" s="618">
        <v>2013</v>
      </c>
      <c r="C17677" s="619" t="s">
        <v>424</v>
      </c>
    </row>
    <row r="17678" spans="1:3" x14ac:dyDescent="0.15">
      <c r="A17678" s="619" t="s">
        <v>1124</v>
      </c>
      <c r="B17678" s="618">
        <v>2013</v>
      </c>
      <c r="C17678" s="619" t="s">
        <v>424</v>
      </c>
    </row>
    <row r="17679" spans="1:3" x14ac:dyDescent="0.15">
      <c r="A17679" s="619" t="s">
        <v>1124</v>
      </c>
      <c r="B17679" s="618">
        <v>2013</v>
      </c>
      <c r="C17679" s="619" t="s">
        <v>424</v>
      </c>
    </row>
    <row r="17680" spans="1:3" x14ac:dyDescent="0.15">
      <c r="A17680" s="619" t="s">
        <v>1124</v>
      </c>
      <c r="B17680" s="618">
        <v>2013</v>
      </c>
      <c r="C17680" s="619" t="s">
        <v>424</v>
      </c>
    </row>
    <row r="17681" spans="1:3" x14ac:dyDescent="0.15">
      <c r="A17681" s="619" t="s">
        <v>1124</v>
      </c>
      <c r="B17681" s="618">
        <v>2013</v>
      </c>
      <c r="C17681" s="619" t="s">
        <v>424</v>
      </c>
    </row>
    <row r="17682" spans="1:3" x14ac:dyDescent="0.15">
      <c r="A17682" s="619" t="s">
        <v>1124</v>
      </c>
      <c r="B17682" s="618">
        <v>2013</v>
      </c>
      <c r="C17682" s="619" t="s">
        <v>424</v>
      </c>
    </row>
    <row r="17683" spans="1:3" x14ac:dyDescent="0.15">
      <c r="A17683" s="619" t="s">
        <v>1124</v>
      </c>
      <c r="B17683" s="618">
        <v>2013</v>
      </c>
      <c r="C17683" s="619" t="s">
        <v>424</v>
      </c>
    </row>
    <row r="17684" spans="1:3" x14ac:dyDescent="0.15">
      <c r="A17684" s="619" t="s">
        <v>1124</v>
      </c>
      <c r="B17684" s="618">
        <v>2013</v>
      </c>
      <c r="C17684" s="619" t="s">
        <v>1080</v>
      </c>
    </row>
    <row r="17685" spans="1:3" x14ac:dyDescent="0.15">
      <c r="A17685" s="619" t="s">
        <v>1124</v>
      </c>
      <c r="B17685" s="618">
        <v>2013</v>
      </c>
      <c r="C17685" s="619" t="s">
        <v>424</v>
      </c>
    </row>
    <row r="17686" spans="1:3" x14ac:dyDescent="0.15">
      <c r="A17686" s="619" t="s">
        <v>1124</v>
      </c>
      <c r="B17686" s="618">
        <v>2013</v>
      </c>
      <c r="C17686" s="619" t="s">
        <v>424</v>
      </c>
    </row>
    <row r="17687" spans="1:3" x14ac:dyDescent="0.15">
      <c r="A17687" s="619" t="s">
        <v>1124</v>
      </c>
      <c r="B17687" s="618">
        <v>2013</v>
      </c>
      <c r="C17687" s="619" t="s">
        <v>424</v>
      </c>
    </row>
    <row r="17688" spans="1:3" x14ac:dyDescent="0.15">
      <c r="A17688" s="619" t="s">
        <v>1124</v>
      </c>
      <c r="B17688" s="618">
        <v>2013</v>
      </c>
      <c r="C17688" s="619" t="s">
        <v>424</v>
      </c>
    </row>
    <row r="17689" spans="1:3" x14ac:dyDescent="0.15">
      <c r="A17689" s="619" t="s">
        <v>1124</v>
      </c>
      <c r="B17689" s="618">
        <v>2013</v>
      </c>
      <c r="C17689" s="619" t="s">
        <v>424</v>
      </c>
    </row>
    <row r="17690" spans="1:3" x14ac:dyDescent="0.15">
      <c r="A17690" s="619" t="s">
        <v>1124</v>
      </c>
      <c r="B17690" s="618">
        <v>2013</v>
      </c>
      <c r="C17690" s="619" t="s">
        <v>424</v>
      </c>
    </row>
    <row r="17691" spans="1:3" x14ac:dyDescent="0.15">
      <c r="A17691" s="619" t="s">
        <v>1124</v>
      </c>
      <c r="B17691" s="618">
        <v>2013</v>
      </c>
      <c r="C17691" s="619" t="s">
        <v>424</v>
      </c>
    </row>
    <row r="17692" spans="1:3" x14ac:dyDescent="0.15">
      <c r="A17692" s="619" t="s">
        <v>1124</v>
      </c>
      <c r="B17692" s="618">
        <v>2013</v>
      </c>
      <c r="C17692" s="619" t="s">
        <v>424</v>
      </c>
    </row>
    <row r="17693" spans="1:3" x14ac:dyDescent="0.15">
      <c r="A17693" s="619" t="s">
        <v>1124</v>
      </c>
      <c r="B17693" s="618">
        <v>2013</v>
      </c>
      <c r="C17693" s="619" t="s">
        <v>424</v>
      </c>
    </row>
    <row r="17694" spans="1:3" x14ac:dyDescent="0.15">
      <c r="A17694" s="619" t="s">
        <v>1124</v>
      </c>
      <c r="B17694" s="618">
        <v>2013</v>
      </c>
      <c r="C17694" s="619" t="s">
        <v>424</v>
      </c>
    </row>
    <row r="17695" spans="1:3" x14ac:dyDescent="0.15">
      <c r="A17695" s="619" t="s">
        <v>1124</v>
      </c>
      <c r="B17695" s="618">
        <v>2013</v>
      </c>
      <c r="C17695" s="619" t="s">
        <v>424</v>
      </c>
    </row>
    <row r="17696" spans="1:3" x14ac:dyDescent="0.15">
      <c r="A17696" s="619" t="s">
        <v>1124</v>
      </c>
      <c r="B17696" s="618">
        <v>2013</v>
      </c>
      <c r="C17696" s="619" t="s">
        <v>424</v>
      </c>
    </row>
    <row r="17697" spans="1:3" x14ac:dyDescent="0.15">
      <c r="A17697" s="619" t="s">
        <v>1124</v>
      </c>
      <c r="B17697" s="618">
        <v>2013</v>
      </c>
      <c r="C17697" s="619" t="s">
        <v>424</v>
      </c>
    </row>
    <row r="17698" spans="1:3" x14ac:dyDescent="0.15">
      <c r="A17698" s="619" t="s">
        <v>1124</v>
      </c>
      <c r="B17698" s="618">
        <v>2013</v>
      </c>
      <c r="C17698" s="619" t="s">
        <v>424</v>
      </c>
    </row>
    <row r="17699" spans="1:3" x14ac:dyDescent="0.15">
      <c r="A17699" s="619" t="s">
        <v>1124</v>
      </c>
      <c r="B17699" s="618">
        <v>2013</v>
      </c>
      <c r="C17699" s="619" t="s">
        <v>1080</v>
      </c>
    </row>
    <row r="17700" spans="1:3" x14ac:dyDescent="0.15">
      <c r="A17700" s="618" t="s">
        <v>1124</v>
      </c>
      <c r="B17700" s="618">
        <v>2013</v>
      </c>
      <c r="C17700" s="619" t="s">
        <v>424</v>
      </c>
    </row>
    <row r="17701" spans="1:3" x14ac:dyDescent="0.15">
      <c r="A17701" s="619" t="s">
        <v>1124</v>
      </c>
      <c r="B17701" s="618">
        <v>2013</v>
      </c>
      <c r="C17701" s="619" t="s">
        <v>424</v>
      </c>
    </row>
    <row r="17702" spans="1:3" x14ac:dyDescent="0.15">
      <c r="A17702" s="618" t="s">
        <v>1124</v>
      </c>
      <c r="B17702" s="618">
        <v>2013</v>
      </c>
      <c r="C17702" s="619" t="s">
        <v>424</v>
      </c>
    </row>
    <row r="17703" spans="1:3" x14ac:dyDescent="0.15">
      <c r="A17703" s="618" t="s">
        <v>1124</v>
      </c>
      <c r="B17703" s="618">
        <v>2013</v>
      </c>
      <c r="C17703" s="619" t="s">
        <v>424</v>
      </c>
    </row>
    <row r="17704" spans="1:3" x14ac:dyDescent="0.15">
      <c r="A17704" s="618" t="s">
        <v>1124</v>
      </c>
      <c r="B17704" s="618">
        <v>2013</v>
      </c>
      <c r="C17704" s="619" t="s">
        <v>424</v>
      </c>
    </row>
    <row r="17705" spans="1:3" x14ac:dyDescent="0.15">
      <c r="A17705" s="618" t="s">
        <v>1124</v>
      </c>
      <c r="B17705" s="618">
        <v>2013</v>
      </c>
      <c r="C17705" s="619" t="s">
        <v>424</v>
      </c>
    </row>
    <row r="17706" spans="1:3" x14ac:dyDescent="0.15">
      <c r="A17706" s="618" t="s">
        <v>1124</v>
      </c>
      <c r="B17706" s="618">
        <v>2013</v>
      </c>
      <c r="C17706" s="619" t="s">
        <v>424</v>
      </c>
    </row>
    <row r="17707" spans="1:3" x14ac:dyDescent="0.15">
      <c r="A17707" s="618" t="s">
        <v>1124</v>
      </c>
      <c r="B17707" s="618">
        <v>2013</v>
      </c>
      <c r="C17707" s="619" t="s">
        <v>424</v>
      </c>
    </row>
    <row r="17708" spans="1:3" x14ac:dyDescent="0.15">
      <c r="A17708" s="618" t="s">
        <v>1124</v>
      </c>
      <c r="B17708" s="618">
        <v>2013</v>
      </c>
      <c r="C17708" s="619" t="s">
        <v>424</v>
      </c>
    </row>
    <row r="17709" spans="1:3" x14ac:dyDescent="0.15">
      <c r="A17709" s="619" t="s">
        <v>1124</v>
      </c>
      <c r="B17709" s="618">
        <v>2013</v>
      </c>
      <c r="C17709" s="619" t="s">
        <v>424</v>
      </c>
    </row>
    <row r="17710" spans="1:3" x14ac:dyDescent="0.15">
      <c r="A17710" s="619" t="s">
        <v>1124</v>
      </c>
      <c r="B17710" s="618">
        <v>2013</v>
      </c>
      <c r="C17710" s="619" t="s">
        <v>424</v>
      </c>
    </row>
    <row r="17711" spans="1:3" x14ac:dyDescent="0.15">
      <c r="A17711" s="618" t="s">
        <v>1124</v>
      </c>
      <c r="B17711" s="618">
        <v>2013</v>
      </c>
      <c r="C17711" s="619" t="s">
        <v>424</v>
      </c>
    </row>
    <row r="17712" spans="1:3" x14ac:dyDescent="0.15">
      <c r="A17712" s="618" t="s">
        <v>1124</v>
      </c>
      <c r="B17712" s="618">
        <v>2013</v>
      </c>
      <c r="C17712" s="619" t="s">
        <v>424</v>
      </c>
    </row>
    <row r="17713" spans="1:3" x14ac:dyDescent="0.15">
      <c r="A17713" s="618" t="s">
        <v>1124</v>
      </c>
      <c r="B17713" s="618">
        <v>2013</v>
      </c>
      <c r="C17713" s="619" t="s">
        <v>424</v>
      </c>
    </row>
    <row r="17714" spans="1:3" x14ac:dyDescent="0.15">
      <c r="A17714" s="618" t="s">
        <v>1124</v>
      </c>
      <c r="B17714" s="618">
        <v>2013</v>
      </c>
      <c r="C17714" s="619" t="s">
        <v>424</v>
      </c>
    </row>
    <row r="17715" spans="1:3" x14ac:dyDescent="0.15">
      <c r="A17715" s="618" t="s">
        <v>1124</v>
      </c>
      <c r="B17715" s="618">
        <v>2013</v>
      </c>
      <c r="C17715" s="619" t="s">
        <v>1104</v>
      </c>
    </row>
    <row r="17716" spans="1:3" x14ac:dyDescent="0.15">
      <c r="A17716" s="619" t="s">
        <v>1124</v>
      </c>
      <c r="B17716" s="618">
        <v>2013</v>
      </c>
      <c r="C17716" s="619" t="s">
        <v>1104</v>
      </c>
    </row>
    <row r="17717" spans="1:3" x14ac:dyDescent="0.15">
      <c r="A17717" s="618" t="s">
        <v>1124</v>
      </c>
      <c r="B17717" s="618">
        <v>2013</v>
      </c>
      <c r="C17717" s="619" t="s">
        <v>1104</v>
      </c>
    </row>
    <row r="17718" spans="1:3" x14ac:dyDescent="0.15">
      <c r="A17718" s="618" t="s">
        <v>1124</v>
      </c>
      <c r="B17718" s="618">
        <v>2013</v>
      </c>
      <c r="C17718" s="619" t="s">
        <v>1080</v>
      </c>
    </row>
    <row r="17719" spans="1:3" x14ac:dyDescent="0.15">
      <c r="A17719" s="619" t="s">
        <v>1124</v>
      </c>
      <c r="B17719" s="618">
        <v>2013</v>
      </c>
      <c r="C17719" s="619" t="s">
        <v>1080</v>
      </c>
    </row>
    <row r="17720" spans="1:3" x14ac:dyDescent="0.15">
      <c r="A17720" s="619" t="s">
        <v>1124</v>
      </c>
      <c r="B17720" s="618">
        <v>2013</v>
      </c>
      <c r="C17720" s="619" t="s">
        <v>424</v>
      </c>
    </row>
    <row r="17721" spans="1:3" x14ac:dyDescent="0.15">
      <c r="A17721" s="618" t="s">
        <v>1124</v>
      </c>
      <c r="B17721" s="618">
        <v>2013</v>
      </c>
      <c r="C17721" s="619" t="s">
        <v>1080</v>
      </c>
    </row>
    <row r="17722" spans="1:3" x14ac:dyDescent="0.15">
      <c r="A17722" s="619" t="s">
        <v>1124</v>
      </c>
      <c r="B17722" s="618">
        <v>2013</v>
      </c>
      <c r="C17722" s="619" t="s">
        <v>424</v>
      </c>
    </row>
    <row r="17723" spans="1:3" x14ac:dyDescent="0.15">
      <c r="A17723" s="619" t="s">
        <v>1124</v>
      </c>
      <c r="B17723" s="618">
        <v>2013</v>
      </c>
      <c r="C17723" s="619" t="s">
        <v>424</v>
      </c>
    </row>
    <row r="17724" spans="1:3" x14ac:dyDescent="0.15">
      <c r="A17724" s="618" t="s">
        <v>1124</v>
      </c>
      <c r="B17724" s="618">
        <v>2013</v>
      </c>
      <c r="C17724" s="619" t="s">
        <v>1080</v>
      </c>
    </row>
    <row r="17725" spans="1:3" x14ac:dyDescent="0.15">
      <c r="A17725" s="618" t="s">
        <v>1124</v>
      </c>
      <c r="B17725" s="618">
        <v>2013</v>
      </c>
      <c r="C17725" s="619" t="s">
        <v>424</v>
      </c>
    </row>
    <row r="17726" spans="1:3" x14ac:dyDescent="0.15">
      <c r="A17726" s="618" t="s">
        <v>1124</v>
      </c>
      <c r="B17726" s="618">
        <v>2013</v>
      </c>
      <c r="C17726" s="619" t="s">
        <v>424</v>
      </c>
    </row>
    <row r="17727" spans="1:3" x14ac:dyDescent="0.15">
      <c r="A17727" s="618" t="s">
        <v>1124</v>
      </c>
      <c r="B17727" s="618">
        <v>2013</v>
      </c>
      <c r="C17727" s="619" t="s">
        <v>1080</v>
      </c>
    </row>
    <row r="17728" spans="1:3" x14ac:dyDescent="0.15">
      <c r="A17728" s="618" t="s">
        <v>1124</v>
      </c>
      <c r="B17728" s="618">
        <v>2013</v>
      </c>
      <c r="C17728" s="619" t="s">
        <v>1080</v>
      </c>
    </row>
    <row r="17729" spans="1:3" x14ac:dyDescent="0.15">
      <c r="A17729" s="618" t="s">
        <v>1124</v>
      </c>
      <c r="B17729" s="618">
        <v>2013</v>
      </c>
      <c r="C17729" s="619" t="s">
        <v>424</v>
      </c>
    </row>
    <row r="17730" spans="1:3" x14ac:dyDescent="0.15">
      <c r="A17730" s="618" t="s">
        <v>1124</v>
      </c>
      <c r="B17730" s="618">
        <v>2013</v>
      </c>
      <c r="C17730" s="619" t="s">
        <v>424</v>
      </c>
    </row>
    <row r="17731" spans="1:3" x14ac:dyDescent="0.15">
      <c r="A17731" s="618" t="s">
        <v>1124</v>
      </c>
      <c r="B17731" s="618">
        <v>2013</v>
      </c>
      <c r="C17731" s="619" t="s">
        <v>424</v>
      </c>
    </row>
    <row r="17732" spans="1:3" x14ac:dyDescent="0.15">
      <c r="A17732" s="618" t="s">
        <v>1124</v>
      </c>
      <c r="B17732" s="618">
        <v>2013</v>
      </c>
      <c r="C17732" s="619" t="s">
        <v>424</v>
      </c>
    </row>
    <row r="17733" spans="1:3" x14ac:dyDescent="0.15">
      <c r="A17733" s="618" t="s">
        <v>1124</v>
      </c>
      <c r="B17733" s="618">
        <v>2013</v>
      </c>
      <c r="C17733" s="619" t="s">
        <v>1080</v>
      </c>
    </row>
    <row r="17734" spans="1:3" x14ac:dyDescent="0.15">
      <c r="A17734" s="619" t="s">
        <v>1124</v>
      </c>
      <c r="B17734" s="618">
        <v>2013</v>
      </c>
      <c r="C17734" s="619" t="s">
        <v>1080</v>
      </c>
    </row>
    <row r="17735" spans="1:3" x14ac:dyDescent="0.15">
      <c r="A17735" s="618" t="s">
        <v>1124</v>
      </c>
      <c r="B17735" s="618">
        <v>2013</v>
      </c>
      <c r="C17735" s="619" t="s">
        <v>1103</v>
      </c>
    </row>
    <row r="17736" spans="1:3" x14ac:dyDescent="0.15">
      <c r="A17736" s="618" t="s">
        <v>1124</v>
      </c>
      <c r="B17736" s="618">
        <v>2013</v>
      </c>
      <c r="C17736" s="619" t="s">
        <v>424</v>
      </c>
    </row>
    <row r="17737" spans="1:3" x14ac:dyDescent="0.15">
      <c r="A17737" s="618" t="s">
        <v>1124</v>
      </c>
      <c r="B17737" s="618">
        <v>2013</v>
      </c>
      <c r="C17737" s="619" t="s">
        <v>424</v>
      </c>
    </row>
    <row r="17738" spans="1:3" x14ac:dyDescent="0.15">
      <c r="A17738" s="619" t="s">
        <v>1124</v>
      </c>
      <c r="B17738" s="618">
        <v>2013</v>
      </c>
      <c r="C17738" s="619" t="s">
        <v>424</v>
      </c>
    </row>
    <row r="17739" spans="1:3" x14ac:dyDescent="0.15">
      <c r="A17739" s="618" t="s">
        <v>1124</v>
      </c>
      <c r="B17739" s="618">
        <v>2013</v>
      </c>
      <c r="C17739" s="619" t="s">
        <v>424</v>
      </c>
    </row>
    <row r="17740" spans="1:3" x14ac:dyDescent="0.15">
      <c r="A17740" s="619" t="s">
        <v>1124</v>
      </c>
      <c r="B17740" s="618">
        <v>2013</v>
      </c>
      <c r="C17740" s="619" t="s">
        <v>424</v>
      </c>
    </row>
    <row r="17741" spans="1:3" x14ac:dyDescent="0.15">
      <c r="A17741" s="618" t="s">
        <v>1124</v>
      </c>
      <c r="B17741" s="618">
        <v>2013</v>
      </c>
      <c r="C17741" s="619" t="s">
        <v>424</v>
      </c>
    </row>
    <row r="17742" spans="1:3" x14ac:dyDescent="0.15">
      <c r="A17742" s="618" t="s">
        <v>1124</v>
      </c>
      <c r="B17742" s="618">
        <v>2013</v>
      </c>
      <c r="C17742" s="619" t="s">
        <v>437</v>
      </c>
    </row>
    <row r="17743" spans="1:3" x14ac:dyDescent="0.15">
      <c r="A17743" s="618" t="s">
        <v>1124</v>
      </c>
      <c r="B17743" s="618">
        <v>2013</v>
      </c>
      <c r="C17743" s="619" t="s">
        <v>437</v>
      </c>
    </row>
    <row r="17744" spans="1:3" x14ac:dyDescent="0.15">
      <c r="A17744" s="618" t="s">
        <v>1124</v>
      </c>
      <c r="B17744" s="618">
        <v>2013</v>
      </c>
      <c r="C17744" s="619" t="s">
        <v>1103</v>
      </c>
    </row>
    <row r="17745" spans="1:3" x14ac:dyDescent="0.15">
      <c r="A17745" s="619" t="s">
        <v>1124</v>
      </c>
      <c r="B17745" s="618">
        <v>2013</v>
      </c>
      <c r="C17745" s="619" t="s">
        <v>1103</v>
      </c>
    </row>
    <row r="17746" spans="1:3" x14ac:dyDescent="0.15">
      <c r="A17746" s="618" t="s">
        <v>1124</v>
      </c>
      <c r="B17746" s="618">
        <v>2013</v>
      </c>
      <c r="C17746" s="619" t="s">
        <v>1102</v>
      </c>
    </row>
    <row r="17747" spans="1:3" x14ac:dyDescent="0.15">
      <c r="A17747" s="618" t="s">
        <v>1124</v>
      </c>
      <c r="B17747" s="618">
        <v>2013</v>
      </c>
      <c r="C17747" s="619" t="s">
        <v>437</v>
      </c>
    </row>
    <row r="17748" spans="1:3" x14ac:dyDescent="0.15">
      <c r="A17748" s="618" t="s">
        <v>1124</v>
      </c>
      <c r="B17748" s="618">
        <v>2013</v>
      </c>
      <c r="C17748" s="619" t="s">
        <v>424</v>
      </c>
    </row>
    <row r="17749" spans="1:3" x14ac:dyDescent="0.15">
      <c r="A17749" s="618" t="s">
        <v>1124</v>
      </c>
      <c r="B17749" s="618">
        <v>2013</v>
      </c>
      <c r="C17749" s="619" t="s">
        <v>424</v>
      </c>
    </row>
    <row r="17750" spans="1:3" x14ac:dyDescent="0.15">
      <c r="A17750" s="618" t="s">
        <v>1124</v>
      </c>
      <c r="B17750" s="618">
        <v>2013</v>
      </c>
      <c r="C17750" s="619" t="s">
        <v>424</v>
      </c>
    </row>
    <row r="17751" spans="1:3" x14ac:dyDescent="0.15">
      <c r="A17751" s="618" t="s">
        <v>1124</v>
      </c>
      <c r="B17751" s="618">
        <v>2013</v>
      </c>
      <c r="C17751" s="619" t="s">
        <v>424</v>
      </c>
    </row>
    <row r="17752" spans="1:3" x14ac:dyDescent="0.15">
      <c r="A17752" s="619" t="s">
        <v>1124</v>
      </c>
      <c r="B17752" s="618">
        <v>2013</v>
      </c>
      <c r="C17752" s="619" t="s">
        <v>424</v>
      </c>
    </row>
    <row r="17753" spans="1:3" x14ac:dyDescent="0.15">
      <c r="A17753" s="618" t="s">
        <v>1124</v>
      </c>
      <c r="B17753" s="618">
        <v>2013</v>
      </c>
      <c r="C17753" s="619" t="s">
        <v>424</v>
      </c>
    </row>
    <row r="17754" spans="1:3" x14ac:dyDescent="0.15">
      <c r="A17754" s="618" t="s">
        <v>1124</v>
      </c>
      <c r="B17754" s="618">
        <v>2013</v>
      </c>
      <c r="C17754" s="619" t="s">
        <v>424</v>
      </c>
    </row>
    <row r="17755" spans="1:3" x14ac:dyDescent="0.15">
      <c r="A17755" s="618" t="s">
        <v>1124</v>
      </c>
      <c r="B17755" s="618">
        <v>2013</v>
      </c>
      <c r="C17755" s="619" t="s">
        <v>424</v>
      </c>
    </row>
    <row r="17756" spans="1:3" x14ac:dyDescent="0.15">
      <c r="A17756" s="618" t="s">
        <v>1124</v>
      </c>
      <c r="B17756" s="618">
        <v>2013</v>
      </c>
      <c r="C17756" s="619" t="s">
        <v>424</v>
      </c>
    </row>
    <row r="17757" spans="1:3" x14ac:dyDescent="0.15">
      <c r="A17757" s="618" t="s">
        <v>1124</v>
      </c>
      <c r="B17757" s="618">
        <v>2013</v>
      </c>
      <c r="C17757" s="619" t="s">
        <v>424</v>
      </c>
    </row>
    <row r="17758" spans="1:3" x14ac:dyDescent="0.15">
      <c r="A17758" s="618" t="s">
        <v>1124</v>
      </c>
      <c r="B17758" s="618">
        <v>2013</v>
      </c>
      <c r="C17758" s="619" t="s">
        <v>424</v>
      </c>
    </row>
    <row r="17759" spans="1:3" x14ac:dyDescent="0.15">
      <c r="A17759" s="619" t="s">
        <v>1124</v>
      </c>
      <c r="B17759" s="618">
        <v>2013</v>
      </c>
      <c r="C17759" s="619" t="s">
        <v>1080</v>
      </c>
    </row>
    <row r="17760" spans="1:3" x14ac:dyDescent="0.15">
      <c r="A17760" s="619" t="s">
        <v>1124</v>
      </c>
      <c r="B17760" s="618">
        <v>2013</v>
      </c>
      <c r="C17760" s="619" t="s">
        <v>1103</v>
      </c>
    </row>
    <row r="17761" spans="1:3" x14ac:dyDescent="0.15">
      <c r="A17761" s="618" t="s">
        <v>1124</v>
      </c>
      <c r="B17761" s="618">
        <v>2013</v>
      </c>
      <c r="C17761" s="619" t="s">
        <v>1103</v>
      </c>
    </row>
    <row r="17762" spans="1:3" x14ac:dyDescent="0.15">
      <c r="A17762" s="618" t="s">
        <v>1124</v>
      </c>
      <c r="B17762" s="618">
        <v>2013</v>
      </c>
      <c r="C17762" s="619" t="s">
        <v>1103</v>
      </c>
    </row>
    <row r="17763" spans="1:3" x14ac:dyDescent="0.15">
      <c r="A17763" s="618" t="s">
        <v>1124</v>
      </c>
      <c r="B17763" s="618">
        <v>2013</v>
      </c>
      <c r="C17763" s="619" t="s">
        <v>1103</v>
      </c>
    </row>
    <row r="17764" spans="1:3" x14ac:dyDescent="0.15">
      <c r="A17764" s="619" t="s">
        <v>1124</v>
      </c>
      <c r="B17764" s="618">
        <v>2013</v>
      </c>
      <c r="C17764" s="619" t="s">
        <v>1103</v>
      </c>
    </row>
    <row r="17765" spans="1:3" x14ac:dyDescent="0.15">
      <c r="A17765" s="618" t="s">
        <v>1124</v>
      </c>
      <c r="B17765" s="618">
        <v>2013</v>
      </c>
      <c r="C17765" s="619" t="s">
        <v>1110</v>
      </c>
    </row>
    <row r="17766" spans="1:3" x14ac:dyDescent="0.15">
      <c r="A17766" s="619" t="s">
        <v>1124</v>
      </c>
      <c r="B17766" s="618">
        <v>2013</v>
      </c>
      <c r="C17766" s="619" t="s">
        <v>1080</v>
      </c>
    </row>
    <row r="17767" spans="1:3" x14ac:dyDescent="0.15">
      <c r="A17767" s="618" t="s">
        <v>1124</v>
      </c>
      <c r="B17767" s="618">
        <v>2013</v>
      </c>
      <c r="C17767" s="619" t="s">
        <v>1080</v>
      </c>
    </row>
    <row r="17768" spans="1:3" x14ac:dyDescent="0.15">
      <c r="A17768" s="618" t="s">
        <v>1124</v>
      </c>
      <c r="B17768" s="618">
        <v>2013</v>
      </c>
      <c r="C17768" s="619" t="s">
        <v>1080</v>
      </c>
    </row>
    <row r="17769" spans="1:3" x14ac:dyDescent="0.15">
      <c r="A17769" s="619" t="s">
        <v>1124</v>
      </c>
      <c r="B17769" s="618">
        <v>2013</v>
      </c>
      <c r="C17769" s="619" t="s">
        <v>424</v>
      </c>
    </row>
    <row r="17770" spans="1:3" x14ac:dyDescent="0.15">
      <c r="A17770" s="619" t="s">
        <v>1124</v>
      </c>
      <c r="B17770" s="618">
        <v>2013</v>
      </c>
      <c r="C17770" s="619" t="s">
        <v>424</v>
      </c>
    </row>
    <row r="17771" spans="1:3" x14ac:dyDescent="0.15">
      <c r="A17771" s="618" t="s">
        <v>1124</v>
      </c>
      <c r="B17771" s="618">
        <v>2013</v>
      </c>
      <c r="C17771" s="619" t="s">
        <v>1103</v>
      </c>
    </row>
    <row r="17772" spans="1:3" x14ac:dyDescent="0.15">
      <c r="A17772" s="618" t="s">
        <v>1124</v>
      </c>
      <c r="B17772" s="618">
        <v>2013</v>
      </c>
      <c r="C17772" s="619" t="s">
        <v>1103</v>
      </c>
    </row>
    <row r="17773" spans="1:3" x14ac:dyDescent="0.15">
      <c r="A17773" s="619" t="s">
        <v>1124</v>
      </c>
      <c r="B17773" s="618">
        <v>2013</v>
      </c>
      <c r="C17773" s="619" t="s">
        <v>1103</v>
      </c>
    </row>
    <row r="17774" spans="1:3" x14ac:dyDescent="0.15">
      <c r="A17774" s="618" t="s">
        <v>1124</v>
      </c>
      <c r="B17774" s="618">
        <v>2013</v>
      </c>
      <c r="C17774" s="619" t="s">
        <v>424</v>
      </c>
    </row>
    <row r="17775" spans="1:3" x14ac:dyDescent="0.15">
      <c r="A17775" s="618" t="s">
        <v>1124</v>
      </c>
      <c r="B17775" s="618">
        <v>2013</v>
      </c>
      <c r="C17775" s="619" t="s">
        <v>424</v>
      </c>
    </row>
    <row r="17776" spans="1:3" x14ac:dyDescent="0.15">
      <c r="A17776" s="618" t="s">
        <v>1124</v>
      </c>
      <c r="B17776" s="618">
        <v>2013</v>
      </c>
      <c r="C17776" s="619" t="s">
        <v>1080</v>
      </c>
    </row>
    <row r="17777" spans="1:3" x14ac:dyDescent="0.15">
      <c r="A17777" s="619" t="s">
        <v>1124</v>
      </c>
      <c r="B17777" s="618">
        <v>2013</v>
      </c>
      <c r="C17777" s="619" t="s">
        <v>424</v>
      </c>
    </row>
    <row r="17778" spans="1:3" x14ac:dyDescent="0.15">
      <c r="A17778" s="619" t="s">
        <v>1124</v>
      </c>
      <c r="B17778" s="618">
        <v>2013</v>
      </c>
      <c r="C17778" s="619" t="s">
        <v>424</v>
      </c>
    </row>
    <row r="17779" spans="1:3" x14ac:dyDescent="0.15">
      <c r="A17779" s="618" t="s">
        <v>1124</v>
      </c>
      <c r="B17779" s="618">
        <v>2013</v>
      </c>
      <c r="C17779" s="619" t="s">
        <v>1080</v>
      </c>
    </row>
    <row r="17780" spans="1:3" x14ac:dyDescent="0.15">
      <c r="A17780" s="618" t="s">
        <v>1124</v>
      </c>
      <c r="B17780" s="618">
        <v>2013</v>
      </c>
      <c r="C17780" s="619" t="s">
        <v>1103</v>
      </c>
    </row>
    <row r="17781" spans="1:3" x14ac:dyDescent="0.15">
      <c r="A17781" s="618" t="s">
        <v>1124</v>
      </c>
      <c r="B17781" s="618">
        <v>2013</v>
      </c>
      <c r="C17781" s="619" t="s">
        <v>1103</v>
      </c>
    </row>
    <row r="17782" spans="1:3" x14ac:dyDescent="0.15">
      <c r="A17782" s="619" t="s">
        <v>1124</v>
      </c>
      <c r="B17782" s="618">
        <v>2013</v>
      </c>
      <c r="C17782" s="619" t="s">
        <v>1080</v>
      </c>
    </row>
    <row r="17783" spans="1:3" x14ac:dyDescent="0.15">
      <c r="A17783" s="618" t="s">
        <v>1124</v>
      </c>
      <c r="B17783" s="618">
        <v>2013</v>
      </c>
      <c r="C17783" s="619" t="s">
        <v>1110</v>
      </c>
    </row>
    <row r="17784" spans="1:3" x14ac:dyDescent="0.15">
      <c r="A17784" s="618" t="s">
        <v>1124</v>
      </c>
      <c r="B17784" s="618">
        <v>2013</v>
      </c>
      <c r="C17784" s="619" t="s">
        <v>424</v>
      </c>
    </row>
    <row r="17785" spans="1:3" x14ac:dyDescent="0.15">
      <c r="A17785" s="618" t="s">
        <v>1124</v>
      </c>
      <c r="B17785" s="618">
        <v>2013</v>
      </c>
      <c r="C17785" s="619" t="s">
        <v>1080</v>
      </c>
    </row>
    <row r="17786" spans="1:3" x14ac:dyDescent="0.15">
      <c r="A17786" s="618" t="s">
        <v>1124</v>
      </c>
      <c r="B17786" s="618">
        <v>2013</v>
      </c>
      <c r="C17786" s="619" t="s">
        <v>424</v>
      </c>
    </row>
    <row r="17787" spans="1:3" x14ac:dyDescent="0.15">
      <c r="A17787" s="618" t="s">
        <v>1124</v>
      </c>
      <c r="B17787" s="618">
        <v>2013</v>
      </c>
      <c r="C17787" s="619" t="s">
        <v>424</v>
      </c>
    </row>
    <row r="17788" spans="1:3" x14ac:dyDescent="0.15">
      <c r="A17788" s="618" t="s">
        <v>1124</v>
      </c>
      <c r="B17788" s="618">
        <v>2013</v>
      </c>
      <c r="C17788" s="619" t="s">
        <v>424</v>
      </c>
    </row>
    <row r="17789" spans="1:3" x14ac:dyDescent="0.15">
      <c r="A17789" s="618" t="s">
        <v>1124</v>
      </c>
      <c r="B17789" s="618">
        <v>2013</v>
      </c>
      <c r="C17789" s="619" t="s">
        <v>424</v>
      </c>
    </row>
    <row r="17790" spans="1:3" x14ac:dyDescent="0.15">
      <c r="A17790" s="618" t="s">
        <v>1124</v>
      </c>
      <c r="B17790" s="618">
        <v>2013</v>
      </c>
      <c r="C17790" s="619" t="s">
        <v>424</v>
      </c>
    </row>
    <row r="17791" spans="1:3" x14ac:dyDescent="0.15">
      <c r="A17791" s="618" t="s">
        <v>1124</v>
      </c>
      <c r="B17791" s="618">
        <v>2013</v>
      </c>
      <c r="C17791" s="619" t="s">
        <v>424</v>
      </c>
    </row>
    <row r="17792" spans="1:3" x14ac:dyDescent="0.15">
      <c r="A17792" s="618" t="s">
        <v>1124</v>
      </c>
      <c r="B17792" s="618">
        <v>2013</v>
      </c>
      <c r="C17792" s="619" t="s">
        <v>424</v>
      </c>
    </row>
    <row r="17793" spans="1:3" x14ac:dyDescent="0.15">
      <c r="A17793" s="618" t="s">
        <v>1124</v>
      </c>
      <c r="B17793" s="618">
        <v>2013</v>
      </c>
      <c r="C17793" s="619" t="s">
        <v>424</v>
      </c>
    </row>
    <row r="17794" spans="1:3" x14ac:dyDescent="0.15">
      <c r="A17794" s="618" t="s">
        <v>1124</v>
      </c>
      <c r="B17794" s="618">
        <v>2013</v>
      </c>
      <c r="C17794" s="619" t="s">
        <v>424</v>
      </c>
    </row>
    <row r="17795" spans="1:3" x14ac:dyDescent="0.15">
      <c r="A17795" s="618" t="s">
        <v>1124</v>
      </c>
      <c r="B17795" s="618">
        <v>2013</v>
      </c>
      <c r="C17795" s="619" t="s">
        <v>1110</v>
      </c>
    </row>
    <row r="17796" spans="1:3" x14ac:dyDescent="0.15">
      <c r="A17796" s="618" t="s">
        <v>1124</v>
      </c>
      <c r="B17796" s="618">
        <v>2013</v>
      </c>
      <c r="C17796" s="619" t="s">
        <v>1107</v>
      </c>
    </row>
    <row r="17797" spans="1:3" x14ac:dyDescent="0.15">
      <c r="A17797" s="618" t="s">
        <v>1124</v>
      </c>
      <c r="B17797" s="618">
        <v>2013</v>
      </c>
      <c r="C17797" s="619" t="s">
        <v>1110</v>
      </c>
    </row>
    <row r="17798" spans="1:3" x14ac:dyDescent="0.15">
      <c r="A17798" s="618" t="s">
        <v>1124</v>
      </c>
      <c r="B17798" s="618">
        <v>2013</v>
      </c>
      <c r="C17798" s="619" t="s">
        <v>424</v>
      </c>
    </row>
    <row r="17799" spans="1:3" x14ac:dyDescent="0.15">
      <c r="A17799" s="618" t="s">
        <v>1124</v>
      </c>
      <c r="B17799" s="618">
        <v>2013</v>
      </c>
      <c r="C17799" s="619" t="s">
        <v>424</v>
      </c>
    </row>
    <row r="17800" spans="1:3" x14ac:dyDescent="0.15">
      <c r="A17800" s="618" t="s">
        <v>1124</v>
      </c>
      <c r="B17800" s="618">
        <v>2013</v>
      </c>
      <c r="C17800" s="619" t="s">
        <v>424</v>
      </c>
    </row>
    <row r="17801" spans="1:3" x14ac:dyDescent="0.15">
      <c r="A17801" s="619" t="s">
        <v>1124</v>
      </c>
      <c r="B17801" s="618">
        <v>2013</v>
      </c>
      <c r="C17801" s="619" t="s">
        <v>437</v>
      </c>
    </row>
    <row r="17802" spans="1:3" x14ac:dyDescent="0.15">
      <c r="A17802" s="618" t="s">
        <v>1124</v>
      </c>
      <c r="B17802" s="618">
        <v>2013</v>
      </c>
      <c r="C17802" s="619" t="s">
        <v>437</v>
      </c>
    </row>
    <row r="17803" spans="1:3" x14ac:dyDescent="0.15">
      <c r="A17803" s="618" t="s">
        <v>1124</v>
      </c>
      <c r="B17803" s="618">
        <v>2013</v>
      </c>
      <c r="C17803" s="619" t="s">
        <v>437</v>
      </c>
    </row>
    <row r="17804" spans="1:3" x14ac:dyDescent="0.15">
      <c r="A17804" s="618" t="s">
        <v>1124</v>
      </c>
      <c r="B17804" s="618">
        <v>2013</v>
      </c>
      <c r="C17804" s="619" t="s">
        <v>437</v>
      </c>
    </row>
    <row r="17805" spans="1:3" x14ac:dyDescent="0.15">
      <c r="A17805" s="618" t="s">
        <v>1124</v>
      </c>
      <c r="B17805" s="618">
        <v>2013</v>
      </c>
      <c r="C17805" s="619" t="s">
        <v>437</v>
      </c>
    </row>
    <row r="17806" spans="1:3" x14ac:dyDescent="0.15">
      <c r="A17806" s="618" t="s">
        <v>1124</v>
      </c>
      <c r="B17806" s="618">
        <v>2013</v>
      </c>
      <c r="C17806" s="619" t="s">
        <v>424</v>
      </c>
    </row>
    <row r="17807" spans="1:3" x14ac:dyDescent="0.15">
      <c r="A17807" s="618" t="s">
        <v>1124</v>
      </c>
      <c r="B17807" s="618">
        <v>2013</v>
      </c>
      <c r="C17807" s="619" t="s">
        <v>1104</v>
      </c>
    </row>
    <row r="17808" spans="1:3" x14ac:dyDescent="0.15">
      <c r="A17808" s="618" t="s">
        <v>1124</v>
      </c>
      <c r="B17808" s="618">
        <v>2013</v>
      </c>
      <c r="C17808" s="619" t="s">
        <v>424</v>
      </c>
    </row>
    <row r="17809" spans="1:3" x14ac:dyDescent="0.15">
      <c r="A17809" s="618" t="s">
        <v>1124</v>
      </c>
      <c r="B17809" s="618">
        <v>2013</v>
      </c>
      <c r="C17809" s="619" t="s">
        <v>424</v>
      </c>
    </row>
    <row r="17810" spans="1:3" x14ac:dyDescent="0.15">
      <c r="A17810" s="618" t="s">
        <v>1124</v>
      </c>
      <c r="B17810" s="618">
        <v>2013</v>
      </c>
      <c r="C17810" s="619" t="s">
        <v>1103</v>
      </c>
    </row>
    <row r="17811" spans="1:3" x14ac:dyDescent="0.15">
      <c r="A17811" s="618" t="s">
        <v>1124</v>
      </c>
      <c r="B17811" s="618">
        <v>2013</v>
      </c>
      <c r="C17811" s="619" t="s">
        <v>1080</v>
      </c>
    </row>
    <row r="17812" spans="1:3" x14ac:dyDescent="0.15">
      <c r="A17812" s="618" t="s">
        <v>1124</v>
      </c>
      <c r="B17812" s="618">
        <v>2013</v>
      </c>
      <c r="C17812" s="619" t="s">
        <v>424</v>
      </c>
    </row>
    <row r="17813" spans="1:3" x14ac:dyDescent="0.15">
      <c r="A17813" s="618" t="s">
        <v>1124</v>
      </c>
      <c r="B17813" s="618">
        <v>2013</v>
      </c>
      <c r="C17813" s="619" t="s">
        <v>1080</v>
      </c>
    </row>
    <row r="17814" spans="1:3" x14ac:dyDescent="0.15">
      <c r="A17814" s="618" t="s">
        <v>1124</v>
      </c>
      <c r="B17814" s="618">
        <v>2013</v>
      </c>
      <c r="C17814" s="619" t="s">
        <v>1103</v>
      </c>
    </row>
    <row r="17815" spans="1:3" x14ac:dyDescent="0.15">
      <c r="A17815" s="618" t="s">
        <v>1124</v>
      </c>
      <c r="B17815" s="618">
        <v>2013</v>
      </c>
      <c r="C17815" s="619" t="s">
        <v>1103</v>
      </c>
    </row>
    <row r="17816" spans="1:3" x14ac:dyDescent="0.15">
      <c r="A17816" s="618" t="s">
        <v>1124</v>
      </c>
      <c r="B17816" s="618">
        <v>2013</v>
      </c>
      <c r="C17816" s="619" t="s">
        <v>1104</v>
      </c>
    </row>
    <row r="17817" spans="1:3" x14ac:dyDescent="0.15">
      <c r="A17817" s="618" t="s">
        <v>1124</v>
      </c>
      <c r="B17817" s="618">
        <v>2013</v>
      </c>
      <c r="C17817" s="619" t="s">
        <v>1104</v>
      </c>
    </row>
    <row r="17818" spans="1:3" x14ac:dyDescent="0.15">
      <c r="A17818" s="618" t="s">
        <v>1124</v>
      </c>
      <c r="B17818" s="618">
        <v>2013</v>
      </c>
      <c r="C17818" s="619" t="s">
        <v>424</v>
      </c>
    </row>
    <row r="17819" spans="1:3" x14ac:dyDescent="0.15">
      <c r="A17819" s="618" t="s">
        <v>1124</v>
      </c>
      <c r="B17819" s="618">
        <v>2013</v>
      </c>
      <c r="C17819" s="619" t="s">
        <v>424</v>
      </c>
    </row>
    <row r="17820" spans="1:3" x14ac:dyDescent="0.15">
      <c r="A17820" s="618" t="s">
        <v>1124</v>
      </c>
      <c r="B17820" s="618">
        <v>2013</v>
      </c>
      <c r="C17820" s="619" t="s">
        <v>1103</v>
      </c>
    </row>
    <row r="17821" spans="1:3" x14ac:dyDescent="0.15">
      <c r="A17821" s="618" t="s">
        <v>1124</v>
      </c>
      <c r="B17821" s="618">
        <v>2013</v>
      </c>
      <c r="C17821" s="619" t="s">
        <v>1103</v>
      </c>
    </row>
    <row r="17822" spans="1:3" x14ac:dyDescent="0.15">
      <c r="A17822" s="618" t="s">
        <v>1124</v>
      </c>
      <c r="B17822" s="618">
        <v>2013</v>
      </c>
      <c r="C17822" s="619" t="s">
        <v>424</v>
      </c>
    </row>
    <row r="17823" spans="1:3" x14ac:dyDescent="0.15">
      <c r="A17823" s="618" t="s">
        <v>1124</v>
      </c>
      <c r="B17823" s="618">
        <v>2013</v>
      </c>
      <c r="C17823" s="619" t="s">
        <v>424</v>
      </c>
    </row>
    <row r="17824" spans="1:3" x14ac:dyDescent="0.15">
      <c r="A17824" s="618" t="s">
        <v>1124</v>
      </c>
      <c r="B17824" s="618">
        <v>2013</v>
      </c>
      <c r="C17824" s="619" t="s">
        <v>424</v>
      </c>
    </row>
    <row r="17825" spans="1:3" x14ac:dyDescent="0.15">
      <c r="A17825" s="618" t="s">
        <v>1124</v>
      </c>
      <c r="B17825" s="618">
        <v>2013</v>
      </c>
      <c r="C17825" s="619" t="s">
        <v>424</v>
      </c>
    </row>
    <row r="17826" spans="1:3" x14ac:dyDescent="0.15">
      <c r="A17826" s="618" t="s">
        <v>1124</v>
      </c>
      <c r="B17826" s="618">
        <v>2013</v>
      </c>
      <c r="C17826" s="619" t="s">
        <v>424</v>
      </c>
    </row>
    <row r="17827" spans="1:3" x14ac:dyDescent="0.15">
      <c r="A17827" s="619" t="s">
        <v>1124</v>
      </c>
      <c r="B17827" s="618">
        <v>2013</v>
      </c>
      <c r="C17827" s="619" t="s">
        <v>424</v>
      </c>
    </row>
    <row r="17828" spans="1:3" x14ac:dyDescent="0.15">
      <c r="A17828" s="618" t="s">
        <v>1124</v>
      </c>
      <c r="B17828" s="618">
        <v>2013</v>
      </c>
      <c r="C17828" s="619" t="s">
        <v>424</v>
      </c>
    </row>
    <row r="17829" spans="1:3" x14ac:dyDescent="0.15">
      <c r="A17829" s="618" t="s">
        <v>1124</v>
      </c>
      <c r="B17829" s="618">
        <v>2013</v>
      </c>
      <c r="C17829" s="619" t="s">
        <v>424</v>
      </c>
    </row>
    <row r="17830" spans="1:3" x14ac:dyDescent="0.15">
      <c r="A17830" s="618" t="s">
        <v>1124</v>
      </c>
      <c r="B17830" s="618">
        <v>2013</v>
      </c>
      <c r="C17830" s="619" t="s">
        <v>437</v>
      </c>
    </row>
    <row r="17831" spans="1:3" x14ac:dyDescent="0.15">
      <c r="A17831" s="618" t="s">
        <v>1124</v>
      </c>
      <c r="B17831" s="618">
        <v>2013</v>
      </c>
      <c r="C17831" s="619" t="s">
        <v>1103</v>
      </c>
    </row>
    <row r="17832" spans="1:3" x14ac:dyDescent="0.15">
      <c r="A17832" s="618" t="s">
        <v>1124</v>
      </c>
      <c r="B17832" s="618">
        <v>2013</v>
      </c>
      <c r="C17832" s="619" t="s">
        <v>1104</v>
      </c>
    </row>
    <row r="17833" spans="1:3" x14ac:dyDescent="0.15">
      <c r="A17833" s="619" t="s">
        <v>1124</v>
      </c>
      <c r="B17833" s="618">
        <v>2013</v>
      </c>
      <c r="C17833" s="619" t="s">
        <v>424</v>
      </c>
    </row>
    <row r="17834" spans="1:3" x14ac:dyDescent="0.15">
      <c r="A17834" s="618" t="s">
        <v>1124</v>
      </c>
      <c r="B17834" s="618">
        <v>2013</v>
      </c>
      <c r="C17834" s="619" t="s">
        <v>424</v>
      </c>
    </row>
    <row r="17835" spans="1:3" x14ac:dyDescent="0.15">
      <c r="A17835" s="619" t="s">
        <v>1124</v>
      </c>
      <c r="B17835" s="618">
        <v>2013</v>
      </c>
      <c r="C17835" s="619" t="s">
        <v>1103</v>
      </c>
    </row>
    <row r="17836" spans="1:3" x14ac:dyDescent="0.15">
      <c r="A17836" s="619" t="s">
        <v>1124</v>
      </c>
      <c r="B17836" s="618">
        <v>2013</v>
      </c>
      <c r="C17836" s="619" t="s">
        <v>424</v>
      </c>
    </row>
    <row r="17837" spans="1:3" x14ac:dyDescent="0.15">
      <c r="A17837" s="619" t="s">
        <v>1124</v>
      </c>
      <c r="B17837" s="618">
        <v>2013</v>
      </c>
      <c r="C17837" s="619" t="s">
        <v>424</v>
      </c>
    </row>
    <row r="17838" spans="1:3" x14ac:dyDescent="0.15">
      <c r="A17838" s="619" t="s">
        <v>1124</v>
      </c>
      <c r="B17838" s="618">
        <v>2013</v>
      </c>
      <c r="C17838" s="619" t="s">
        <v>424</v>
      </c>
    </row>
    <row r="17839" spans="1:3" x14ac:dyDescent="0.15">
      <c r="A17839" s="619" t="s">
        <v>1124</v>
      </c>
      <c r="B17839" s="618">
        <v>2013</v>
      </c>
      <c r="C17839" s="619" t="s">
        <v>424</v>
      </c>
    </row>
    <row r="17840" spans="1:3" x14ac:dyDescent="0.15">
      <c r="A17840" s="618" t="s">
        <v>1124</v>
      </c>
      <c r="B17840" s="618">
        <v>2013</v>
      </c>
      <c r="C17840" s="619" t="s">
        <v>1104</v>
      </c>
    </row>
    <row r="17841" spans="1:3" x14ac:dyDescent="0.15">
      <c r="A17841" s="618" t="s">
        <v>1124</v>
      </c>
      <c r="B17841" s="618">
        <v>2013</v>
      </c>
      <c r="C17841" s="619" t="s">
        <v>1103</v>
      </c>
    </row>
    <row r="17842" spans="1:3" x14ac:dyDescent="0.15">
      <c r="A17842" s="618" t="s">
        <v>1124</v>
      </c>
      <c r="B17842" s="618">
        <v>2013</v>
      </c>
      <c r="C17842" s="619" t="s">
        <v>424</v>
      </c>
    </row>
    <row r="17843" spans="1:3" x14ac:dyDescent="0.15">
      <c r="A17843" s="618" t="s">
        <v>1124</v>
      </c>
      <c r="B17843" s="618">
        <v>2013</v>
      </c>
      <c r="C17843" s="619" t="s">
        <v>1080</v>
      </c>
    </row>
    <row r="17844" spans="1:3" x14ac:dyDescent="0.15">
      <c r="A17844" s="618" t="s">
        <v>1124</v>
      </c>
      <c r="B17844" s="618">
        <v>2013</v>
      </c>
      <c r="C17844" s="619" t="s">
        <v>1102</v>
      </c>
    </row>
    <row r="17845" spans="1:3" x14ac:dyDescent="0.15">
      <c r="A17845" s="618" t="s">
        <v>1124</v>
      </c>
      <c r="B17845" s="618">
        <v>2013</v>
      </c>
      <c r="C17845" s="619" t="s">
        <v>437</v>
      </c>
    </row>
    <row r="17846" spans="1:3" x14ac:dyDescent="0.15">
      <c r="A17846" s="618" t="s">
        <v>1124</v>
      </c>
      <c r="B17846" s="618">
        <v>2013</v>
      </c>
      <c r="C17846" s="619" t="s">
        <v>424</v>
      </c>
    </row>
    <row r="17847" spans="1:3" x14ac:dyDescent="0.15">
      <c r="A17847" s="618" t="s">
        <v>1124</v>
      </c>
      <c r="B17847" s="618">
        <v>2013</v>
      </c>
      <c r="C17847" s="619" t="s">
        <v>424</v>
      </c>
    </row>
    <row r="17848" spans="1:3" x14ac:dyDescent="0.15">
      <c r="A17848" s="618" t="s">
        <v>1124</v>
      </c>
      <c r="B17848" s="618">
        <v>2013</v>
      </c>
      <c r="C17848" s="619" t="s">
        <v>424</v>
      </c>
    </row>
    <row r="17849" spans="1:3" x14ac:dyDescent="0.15">
      <c r="A17849" s="618" t="s">
        <v>1124</v>
      </c>
      <c r="B17849" s="618">
        <v>2013</v>
      </c>
      <c r="C17849" s="619" t="s">
        <v>424</v>
      </c>
    </row>
    <row r="17850" spans="1:3" x14ac:dyDescent="0.15">
      <c r="A17850" s="618" t="s">
        <v>1124</v>
      </c>
      <c r="B17850" s="618">
        <v>2013</v>
      </c>
      <c r="C17850" s="619" t="s">
        <v>437</v>
      </c>
    </row>
    <row r="17851" spans="1:3" x14ac:dyDescent="0.15">
      <c r="A17851" s="618" t="s">
        <v>1124</v>
      </c>
      <c r="B17851" s="618">
        <v>2013</v>
      </c>
      <c r="C17851" s="619" t="s">
        <v>437</v>
      </c>
    </row>
    <row r="17852" spans="1:3" x14ac:dyDescent="0.15">
      <c r="A17852" s="618" t="s">
        <v>1124</v>
      </c>
      <c r="B17852" s="618">
        <v>2013</v>
      </c>
      <c r="C17852" s="619" t="s">
        <v>424</v>
      </c>
    </row>
    <row r="17853" spans="1:3" x14ac:dyDescent="0.15">
      <c r="A17853" s="618" t="s">
        <v>1124</v>
      </c>
      <c r="B17853" s="618">
        <v>2013</v>
      </c>
      <c r="C17853" s="619" t="s">
        <v>424</v>
      </c>
    </row>
    <row r="17854" spans="1:3" x14ac:dyDescent="0.15">
      <c r="A17854" s="619" t="s">
        <v>1124</v>
      </c>
      <c r="B17854" s="618">
        <v>2013</v>
      </c>
      <c r="C17854" s="619" t="s">
        <v>437</v>
      </c>
    </row>
    <row r="17855" spans="1:3" x14ac:dyDescent="0.15">
      <c r="A17855" s="619" t="s">
        <v>1124</v>
      </c>
      <c r="B17855" s="618">
        <v>2013</v>
      </c>
      <c r="C17855" s="619" t="s">
        <v>424</v>
      </c>
    </row>
    <row r="17856" spans="1:3" x14ac:dyDescent="0.15">
      <c r="A17856" s="619" t="s">
        <v>1124</v>
      </c>
      <c r="B17856" s="618">
        <v>2013</v>
      </c>
      <c r="C17856" s="619" t="s">
        <v>424</v>
      </c>
    </row>
    <row r="17857" spans="1:3" x14ac:dyDescent="0.15">
      <c r="A17857" s="619" t="s">
        <v>1124</v>
      </c>
      <c r="B17857" s="618">
        <v>2013</v>
      </c>
      <c r="C17857" s="619" t="s">
        <v>1080</v>
      </c>
    </row>
    <row r="17858" spans="1:3" x14ac:dyDescent="0.15">
      <c r="A17858" s="619" t="s">
        <v>1124</v>
      </c>
      <c r="B17858" s="618">
        <v>2013</v>
      </c>
      <c r="C17858" s="619" t="s">
        <v>1080</v>
      </c>
    </row>
    <row r="17859" spans="1:3" x14ac:dyDescent="0.15">
      <c r="A17859" s="619" t="s">
        <v>1124</v>
      </c>
      <c r="B17859" s="618">
        <v>2013</v>
      </c>
      <c r="C17859" s="619" t="s">
        <v>424</v>
      </c>
    </row>
    <row r="17860" spans="1:3" x14ac:dyDescent="0.15">
      <c r="A17860" s="619" t="s">
        <v>1124</v>
      </c>
      <c r="B17860" s="618">
        <v>2013</v>
      </c>
      <c r="C17860" s="619" t="s">
        <v>1080</v>
      </c>
    </row>
    <row r="17861" spans="1:3" x14ac:dyDescent="0.15">
      <c r="A17861" s="619" t="s">
        <v>1124</v>
      </c>
      <c r="B17861" s="618">
        <v>2013</v>
      </c>
      <c r="C17861" s="619" t="s">
        <v>424</v>
      </c>
    </row>
    <row r="17862" spans="1:3" x14ac:dyDescent="0.15">
      <c r="A17862" s="619" t="s">
        <v>1124</v>
      </c>
      <c r="B17862" s="618">
        <v>2013</v>
      </c>
      <c r="C17862" s="619" t="s">
        <v>424</v>
      </c>
    </row>
    <row r="17863" spans="1:3" x14ac:dyDescent="0.15">
      <c r="A17863" s="619" t="s">
        <v>1124</v>
      </c>
      <c r="B17863" s="618">
        <v>2013</v>
      </c>
      <c r="C17863" s="619" t="s">
        <v>1080</v>
      </c>
    </row>
    <row r="17864" spans="1:3" x14ac:dyDescent="0.15">
      <c r="A17864" s="619" t="s">
        <v>1124</v>
      </c>
      <c r="B17864" s="618">
        <v>2013</v>
      </c>
      <c r="C17864" s="619" t="s">
        <v>1080</v>
      </c>
    </row>
    <row r="17865" spans="1:3" x14ac:dyDescent="0.15">
      <c r="A17865" s="619" t="s">
        <v>1124</v>
      </c>
      <c r="B17865" s="618">
        <v>2013</v>
      </c>
      <c r="C17865" s="619" t="s">
        <v>424</v>
      </c>
    </row>
    <row r="17866" spans="1:3" x14ac:dyDescent="0.15">
      <c r="A17866" s="619" t="s">
        <v>1124</v>
      </c>
      <c r="B17866" s="618">
        <v>2013</v>
      </c>
      <c r="C17866" s="619" t="s">
        <v>424</v>
      </c>
    </row>
    <row r="17867" spans="1:3" x14ac:dyDescent="0.15">
      <c r="A17867" s="619" t="s">
        <v>1124</v>
      </c>
      <c r="B17867" s="618">
        <v>2013</v>
      </c>
      <c r="C17867" s="619" t="s">
        <v>424</v>
      </c>
    </row>
    <row r="17868" spans="1:3" x14ac:dyDescent="0.15">
      <c r="A17868" s="619" t="s">
        <v>1124</v>
      </c>
      <c r="B17868" s="618">
        <v>2013</v>
      </c>
      <c r="C17868" s="619" t="s">
        <v>1080</v>
      </c>
    </row>
    <row r="17869" spans="1:3" x14ac:dyDescent="0.15">
      <c r="A17869" s="619" t="s">
        <v>1124</v>
      </c>
      <c r="B17869" s="618">
        <v>2013</v>
      </c>
      <c r="C17869" s="619" t="s">
        <v>424</v>
      </c>
    </row>
    <row r="17870" spans="1:3" x14ac:dyDescent="0.15">
      <c r="A17870" s="619" t="s">
        <v>1124</v>
      </c>
      <c r="B17870" s="618">
        <v>2013</v>
      </c>
      <c r="C17870" s="619" t="s">
        <v>424</v>
      </c>
    </row>
    <row r="17871" spans="1:3" x14ac:dyDescent="0.15">
      <c r="A17871" s="619" t="s">
        <v>1124</v>
      </c>
      <c r="B17871" s="618">
        <v>2013</v>
      </c>
      <c r="C17871" s="619" t="s">
        <v>424</v>
      </c>
    </row>
    <row r="17872" spans="1:3" x14ac:dyDescent="0.15">
      <c r="A17872" s="619" t="s">
        <v>1124</v>
      </c>
      <c r="B17872" s="618">
        <v>2013</v>
      </c>
      <c r="C17872" s="619" t="s">
        <v>424</v>
      </c>
    </row>
    <row r="17873" spans="1:3" x14ac:dyDescent="0.15">
      <c r="A17873" s="619" t="s">
        <v>1124</v>
      </c>
      <c r="B17873" s="618">
        <v>2013</v>
      </c>
      <c r="C17873" s="619" t="s">
        <v>424</v>
      </c>
    </row>
    <row r="17874" spans="1:3" x14ac:dyDescent="0.15">
      <c r="A17874" s="619" t="s">
        <v>1124</v>
      </c>
      <c r="B17874" s="618">
        <v>2013</v>
      </c>
      <c r="C17874" s="619" t="s">
        <v>424</v>
      </c>
    </row>
    <row r="17875" spans="1:3" x14ac:dyDescent="0.15">
      <c r="A17875" s="619" t="s">
        <v>1124</v>
      </c>
      <c r="B17875" s="618">
        <v>2013</v>
      </c>
      <c r="C17875" s="619" t="s">
        <v>424</v>
      </c>
    </row>
    <row r="17876" spans="1:3" x14ac:dyDescent="0.15">
      <c r="A17876" s="619" t="s">
        <v>1124</v>
      </c>
      <c r="B17876" s="618">
        <v>2013</v>
      </c>
      <c r="C17876" s="619" t="s">
        <v>424</v>
      </c>
    </row>
    <row r="17877" spans="1:3" x14ac:dyDescent="0.15">
      <c r="A17877" s="619" t="s">
        <v>1124</v>
      </c>
      <c r="B17877" s="618">
        <v>2013</v>
      </c>
      <c r="C17877" s="619" t="s">
        <v>424</v>
      </c>
    </row>
    <row r="17878" spans="1:3" x14ac:dyDescent="0.15">
      <c r="A17878" s="619" t="s">
        <v>1124</v>
      </c>
      <c r="B17878" s="618">
        <v>2013</v>
      </c>
      <c r="C17878" s="619" t="s">
        <v>424</v>
      </c>
    </row>
    <row r="17879" spans="1:3" x14ac:dyDescent="0.15">
      <c r="A17879" s="619" t="s">
        <v>1124</v>
      </c>
      <c r="B17879" s="618">
        <v>2013</v>
      </c>
      <c r="C17879" s="619" t="s">
        <v>424</v>
      </c>
    </row>
    <row r="17880" spans="1:3" x14ac:dyDescent="0.15">
      <c r="A17880" s="619" t="s">
        <v>1124</v>
      </c>
      <c r="B17880" s="618">
        <v>2013</v>
      </c>
      <c r="C17880" s="619" t="s">
        <v>1080</v>
      </c>
    </row>
    <row r="17881" spans="1:3" x14ac:dyDescent="0.15">
      <c r="A17881" s="619" t="s">
        <v>1124</v>
      </c>
      <c r="B17881" s="618">
        <v>2013</v>
      </c>
      <c r="C17881" s="619" t="s">
        <v>437</v>
      </c>
    </row>
    <row r="17882" spans="1:3" x14ac:dyDescent="0.15">
      <c r="A17882" s="619" t="s">
        <v>1124</v>
      </c>
      <c r="B17882" s="618">
        <v>2013</v>
      </c>
      <c r="C17882" s="619" t="s">
        <v>437</v>
      </c>
    </row>
    <row r="17883" spans="1:3" x14ac:dyDescent="0.15">
      <c r="A17883" s="619" t="s">
        <v>1124</v>
      </c>
      <c r="B17883" s="618">
        <v>2013</v>
      </c>
      <c r="C17883" s="619" t="s">
        <v>424</v>
      </c>
    </row>
    <row r="17884" spans="1:3" x14ac:dyDescent="0.15">
      <c r="A17884" s="619" t="s">
        <v>1124</v>
      </c>
      <c r="B17884" s="618">
        <v>2013</v>
      </c>
      <c r="C17884" s="619" t="s">
        <v>424</v>
      </c>
    </row>
    <row r="17885" spans="1:3" x14ac:dyDescent="0.15">
      <c r="A17885" s="619" t="s">
        <v>1124</v>
      </c>
      <c r="B17885" s="618">
        <v>2013</v>
      </c>
      <c r="C17885" s="619" t="s">
        <v>437</v>
      </c>
    </row>
    <row r="17886" spans="1:3" x14ac:dyDescent="0.15">
      <c r="A17886" s="619" t="s">
        <v>1124</v>
      </c>
      <c r="B17886" s="618">
        <v>2013</v>
      </c>
      <c r="C17886" s="619" t="s">
        <v>424</v>
      </c>
    </row>
    <row r="17887" spans="1:3" x14ac:dyDescent="0.15">
      <c r="A17887" s="619" t="s">
        <v>1124</v>
      </c>
      <c r="B17887" s="618">
        <v>2013</v>
      </c>
      <c r="C17887" s="619" t="s">
        <v>424</v>
      </c>
    </row>
    <row r="17888" spans="1:3" x14ac:dyDescent="0.15">
      <c r="A17888" s="619" t="s">
        <v>1124</v>
      </c>
      <c r="B17888" s="618">
        <v>2013</v>
      </c>
      <c r="C17888" s="619" t="s">
        <v>424</v>
      </c>
    </row>
    <row r="17889" spans="1:3" x14ac:dyDescent="0.15">
      <c r="A17889" s="619" t="s">
        <v>1124</v>
      </c>
      <c r="B17889" s="618">
        <v>2013</v>
      </c>
      <c r="C17889" s="619" t="s">
        <v>424</v>
      </c>
    </row>
    <row r="17890" spans="1:3" x14ac:dyDescent="0.15">
      <c r="A17890" s="619" t="s">
        <v>1124</v>
      </c>
      <c r="B17890" s="618">
        <v>2013</v>
      </c>
      <c r="C17890" s="619" t="s">
        <v>424</v>
      </c>
    </row>
    <row r="17891" spans="1:3" x14ac:dyDescent="0.15">
      <c r="A17891" s="619" t="s">
        <v>1124</v>
      </c>
      <c r="B17891" s="618">
        <v>2013</v>
      </c>
      <c r="C17891" s="619" t="s">
        <v>424</v>
      </c>
    </row>
    <row r="17892" spans="1:3" x14ac:dyDescent="0.15">
      <c r="A17892" s="619" t="s">
        <v>1124</v>
      </c>
      <c r="B17892" s="618">
        <v>2013</v>
      </c>
      <c r="C17892" s="619" t="s">
        <v>424</v>
      </c>
    </row>
    <row r="17893" spans="1:3" x14ac:dyDescent="0.15">
      <c r="A17893" s="619" t="s">
        <v>1124</v>
      </c>
      <c r="B17893" s="618">
        <v>2013</v>
      </c>
      <c r="C17893" s="619" t="s">
        <v>437</v>
      </c>
    </row>
    <row r="17894" spans="1:3" x14ac:dyDescent="0.15">
      <c r="A17894" s="619" t="s">
        <v>1124</v>
      </c>
      <c r="B17894" s="618">
        <v>2013</v>
      </c>
      <c r="C17894" s="619" t="s">
        <v>424</v>
      </c>
    </row>
    <row r="17895" spans="1:3" x14ac:dyDescent="0.15">
      <c r="A17895" s="619" t="s">
        <v>1124</v>
      </c>
      <c r="B17895" s="618">
        <v>2013</v>
      </c>
      <c r="C17895" s="619" t="s">
        <v>424</v>
      </c>
    </row>
    <row r="17896" spans="1:3" x14ac:dyDescent="0.15">
      <c r="A17896" s="619" t="s">
        <v>1124</v>
      </c>
      <c r="B17896" s="618">
        <v>2013</v>
      </c>
      <c r="C17896" s="619" t="s">
        <v>424</v>
      </c>
    </row>
    <row r="17897" spans="1:3" x14ac:dyDescent="0.15">
      <c r="A17897" s="619" t="s">
        <v>1124</v>
      </c>
      <c r="B17897" s="618">
        <v>2013</v>
      </c>
      <c r="C17897" s="619" t="s">
        <v>424</v>
      </c>
    </row>
    <row r="17898" spans="1:3" x14ac:dyDescent="0.15">
      <c r="A17898" s="619" t="s">
        <v>1124</v>
      </c>
      <c r="B17898" s="618">
        <v>2013</v>
      </c>
      <c r="C17898" s="619" t="s">
        <v>424</v>
      </c>
    </row>
    <row r="17899" spans="1:3" x14ac:dyDescent="0.15">
      <c r="A17899" s="619" t="s">
        <v>1124</v>
      </c>
      <c r="B17899" s="618">
        <v>2013</v>
      </c>
      <c r="C17899" s="619" t="s">
        <v>424</v>
      </c>
    </row>
    <row r="17900" spans="1:3" x14ac:dyDescent="0.15">
      <c r="A17900" s="619" t="s">
        <v>1124</v>
      </c>
      <c r="B17900" s="618">
        <v>2013</v>
      </c>
      <c r="C17900" s="619" t="s">
        <v>424</v>
      </c>
    </row>
    <row r="17901" spans="1:3" x14ac:dyDescent="0.15">
      <c r="A17901" s="619" t="s">
        <v>1124</v>
      </c>
      <c r="B17901" s="618">
        <v>2013</v>
      </c>
      <c r="C17901" s="619" t="s">
        <v>424</v>
      </c>
    </row>
    <row r="17902" spans="1:3" x14ac:dyDescent="0.15">
      <c r="A17902" s="619" t="s">
        <v>1124</v>
      </c>
      <c r="B17902" s="618">
        <v>2013</v>
      </c>
      <c r="C17902" s="619" t="s">
        <v>424</v>
      </c>
    </row>
    <row r="17903" spans="1:3" x14ac:dyDescent="0.15">
      <c r="A17903" s="619" t="s">
        <v>1124</v>
      </c>
      <c r="B17903" s="618">
        <v>2013</v>
      </c>
      <c r="C17903" s="619" t="s">
        <v>1080</v>
      </c>
    </row>
    <row r="17904" spans="1:3" x14ac:dyDescent="0.15">
      <c r="A17904" s="619" t="s">
        <v>1124</v>
      </c>
      <c r="B17904" s="618">
        <v>2013</v>
      </c>
      <c r="C17904" s="619" t="s">
        <v>424</v>
      </c>
    </row>
    <row r="17905" spans="1:3" x14ac:dyDescent="0.15">
      <c r="A17905" s="619" t="s">
        <v>1124</v>
      </c>
      <c r="B17905" s="618">
        <v>2013</v>
      </c>
      <c r="C17905" s="619" t="s">
        <v>424</v>
      </c>
    </row>
    <row r="17906" spans="1:3" x14ac:dyDescent="0.15">
      <c r="A17906" s="619" t="s">
        <v>1124</v>
      </c>
      <c r="B17906" s="618">
        <v>2013</v>
      </c>
      <c r="C17906" s="619" t="s">
        <v>424</v>
      </c>
    </row>
    <row r="17907" spans="1:3" x14ac:dyDescent="0.15">
      <c r="A17907" s="619" t="s">
        <v>1124</v>
      </c>
      <c r="B17907" s="618">
        <v>2013</v>
      </c>
      <c r="C17907" s="619" t="s">
        <v>424</v>
      </c>
    </row>
    <row r="17908" spans="1:3" x14ac:dyDescent="0.15">
      <c r="A17908" s="619" t="s">
        <v>1124</v>
      </c>
      <c r="B17908" s="618">
        <v>2013</v>
      </c>
      <c r="C17908" s="619" t="s">
        <v>424</v>
      </c>
    </row>
    <row r="17909" spans="1:3" x14ac:dyDescent="0.15">
      <c r="A17909" s="619" t="s">
        <v>1124</v>
      </c>
      <c r="B17909" s="618">
        <v>2013</v>
      </c>
      <c r="C17909" s="619" t="s">
        <v>424</v>
      </c>
    </row>
    <row r="17910" spans="1:3" x14ac:dyDescent="0.15">
      <c r="A17910" s="619" t="s">
        <v>1124</v>
      </c>
      <c r="B17910" s="618">
        <v>2013</v>
      </c>
      <c r="C17910" s="619" t="s">
        <v>424</v>
      </c>
    </row>
    <row r="17911" spans="1:3" x14ac:dyDescent="0.15">
      <c r="A17911" s="619" t="s">
        <v>1124</v>
      </c>
      <c r="B17911" s="618">
        <v>2013</v>
      </c>
      <c r="C17911" s="619" t="s">
        <v>424</v>
      </c>
    </row>
    <row r="17912" spans="1:3" x14ac:dyDescent="0.15">
      <c r="A17912" s="619" t="s">
        <v>1124</v>
      </c>
      <c r="B17912" s="618">
        <v>2013</v>
      </c>
      <c r="C17912" s="619" t="s">
        <v>424</v>
      </c>
    </row>
    <row r="17913" spans="1:3" x14ac:dyDescent="0.15">
      <c r="A17913" s="619" t="s">
        <v>1124</v>
      </c>
      <c r="B17913" s="618">
        <v>2013</v>
      </c>
      <c r="C17913" s="619" t="s">
        <v>424</v>
      </c>
    </row>
    <row r="17914" spans="1:3" x14ac:dyDescent="0.15">
      <c r="A17914" s="619" t="s">
        <v>1124</v>
      </c>
      <c r="B17914" s="618">
        <v>2013</v>
      </c>
      <c r="C17914" s="619" t="s">
        <v>424</v>
      </c>
    </row>
    <row r="17915" spans="1:3" x14ac:dyDescent="0.15">
      <c r="A17915" s="619" t="s">
        <v>1124</v>
      </c>
      <c r="B17915" s="618">
        <v>2013</v>
      </c>
      <c r="C17915" s="619" t="s">
        <v>424</v>
      </c>
    </row>
    <row r="17916" spans="1:3" x14ac:dyDescent="0.15">
      <c r="A17916" s="619" t="s">
        <v>1124</v>
      </c>
      <c r="B17916" s="618">
        <v>2013</v>
      </c>
      <c r="C17916" s="619" t="s">
        <v>424</v>
      </c>
    </row>
    <row r="17917" spans="1:3" x14ac:dyDescent="0.15">
      <c r="A17917" s="619" t="s">
        <v>1124</v>
      </c>
      <c r="B17917" s="618">
        <v>2013</v>
      </c>
      <c r="C17917" s="619" t="s">
        <v>424</v>
      </c>
    </row>
    <row r="17918" spans="1:3" x14ac:dyDescent="0.15">
      <c r="A17918" s="619" t="s">
        <v>1124</v>
      </c>
      <c r="B17918" s="618">
        <v>2013</v>
      </c>
      <c r="C17918" s="619" t="s">
        <v>424</v>
      </c>
    </row>
    <row r="17919" spans="1:3" x14ac:dyDescent="0.15">
      <c r="A17919" s="619" t="s">
        <v>1124</v>
      </c>
      <c r="B17919" s="618">
        <v>2013</v>
      </c>
      <c r="C17919" s="619" t="s">
        <v>424</v>
      </c>
    </row>
    <row r="17920" spans="1:3" x14ac:dyDescent="0.15">
      <c r="A17920" s="619" t="s">
        <v>1124</v>
      </c>
      <c r="B17920" s="618">
        <v>2013</v>
      </c>
      <c r="C17920" s="619" t="s">
        <v>1103</v>
      </c>
    </row>
    <row r="17921" spans="1:3" x14ac:dyDescent="0.15">
      <c r="A17921" s="619" t="s">
        <v>1124</v>
      </c>
      <c r="B17921" s="618">
        <v>2013</v>
      </c>
      <c r="C17921" s="619" t="s">
        <v>1103</v>
      </c>
    </row>
    <row r="17922" spans="1:3" x14ac:dyDescent="0.15">
      <c r="A17922" s="619" t="s">
        <v>1124</v>
      </c>
      <c r="B17922" s="618">
        <v>2013</v>
      </c>
      <c r="C17922" s="619" t="s">
        <v>1103</v>
      </c>
    </row>
    <row r="17923" spans="1:3" x14ac:dyDescent="0.15">
      <c r="A17923" s="619" t="s">
        <v>1124</v>
      </c>
      <c r="B17923" s="618">
        <v>2013</v>
      </c>
      <c r="C17923" s="619" t="s">
        <v>1080</v>
      </c>
    </row>
    <row r="17924" spans="1:3" x14ac:dyDescent="0.15">
      <c r="A17924" s="619" t="s">
        <v>1124</v>
      </c>
      <c r="B17924" s="618">
        <v>2013</v>
      </c>
      <c r="C17924" s="619" t="s">
        <v>1080</v>
      </c>
    </row>
    <row r="17925" spans="1:3" x14ac:dyDescent="0.15">
      <c r="A17925" s="619" t="s">
        <v>1124</v>
      </c>
      <c r="B17925" s="618">
        <v>2013</v>
      </c>
      <c r="C17925" s="619" t="s">
        <v>1080</v>
      </c>
    </row>
    <row r="17926" spans="1:3" x14ac:dyDescent="0.15">
      <c r="A17926" s="619" t="s">
        <v>1124</v>
      </c>
      <c r="B17926" s="618">
        <v>2013</v>
      </c>
      <c r="C17926" s="619" t="s">
        <v>1080</v>
      </c>
    </row>
    <row r="17927" spans="1:3" x14ac:dyDescent="0.15">
      <c r="A17927" s="619" t="s">
        <v>1124</v>
      </c>
      <c r="B17927" s="618">
        <v>2013</v>
      </c>
      <c r="C17927" s="619" t="s">
        <v>424</v>
      </c>
    </row>
    <row r="17928" spans="1:3" x14ac:dyDescent="0.15">
      <c r="A17928" s="619" t="s">
        <v>1124</v>
      </c>
      <c r="B17928" s="618">
        <v>2013</v>
      </c>
      <c r="C17928" s="619" t="s">
        <v>424</v>
      </c>
    </row>
    <row r="17929" spans="1:3" x14ac:dyDescent="0.15">
      <c r="A17929" s="619" t="s">
        <v>1124</v>
      </c>
      <c r="B17929" s="618">
        <v>2013</v>
      </c>
      <c r="C17929" s="619" t="s">
        <v>424</v>
      </c>
    </row>
    <row r="17930" spans="1:3" x14ac:dyDescent="0.15">
      <c r="A17930" s="619" t="s">
        <v>1124</v>
      </c>
      <c r="B17930" s="618">
        <v>2013</v>
      </c>
      <c r="C17930" s="619" t="s">
        <v>437</v>
      </c>
    </row>
    <row r="17931" spans="1:3" x14ac:dyDescent="0.15">
      <c r="A17931" s="619" t="s">
        <v>1124</v>
      </c>
      <c r="B17931" s="618">
        <v>2013</v>
      </c>
      <c r="C17931" s="619" t="s">
        <v>437</v>
      </c>
    </row>
    <row r="17932" spans="1:3" x14ac:dyDescent="0.15">
      <c r="A17932" s="619" t="s">
        <v>1124</v>
      </c>
      <c r="B17932" s="618">
        <v>2013</v>
      </c>
      <c r="C17932" s="619" t="s">
        <v>1103</v>
      </c>
    </row>
    <row r="17933" spans="1:3" x14ac:dyDescent="0.15">
      <c r="A17933" s="619" t="s">
        <v>1124</v>
      </c>
      <c r="B17933" s="618">
        <v>2013</v>
      </c>
      <c r="C17933" s="619" t="s">
        <v>424</v>
      </c>
    </row>
    <row r="17934" spans="1:3" x14ac:dyDescent="0.15">
      <c r="A17934" s="619" t="s">
        <v>1124</v>
      </c>
      <c r="B17934" s="618">
        <v>2013</v>
      </c>
      <c r="C17934" s="619" t="s">
        <v>437</v>
      </c>
    </row>
    <row r="17935" spans="1:3" x14ac:dyDescent="0.15">
      <c r="A17935" s="619" t="s">
        <v>1124</v>
      </c>
      <c r="B17935" s="618">
        <v>2013</v>
      </c>
      <c r="C17935" s="619" t="s">
        <v>424</v>
      </c>
    </row>
    <row r="17936" spans="1:3" x14ac:dyDescent="0.15">
      <c r="A17936" s="619" t="s">
        <v>1124</v>
      </c>
      <c r="B17936" s="618">
        <v>2013</v>
      </c>
      <c r="C17936" s="619" t="s">
        <v>424</v>
      </c>
    </row>
    <row r="17937" spans="1:3" x14ac:dyDescent="0.15">
      <c r="A17937" s="619" t="s">
        <v>1124</v>
      </c>
      <c r="B17937" s="618">
        <v>2013</v>
      </c>
      <c r="C17937" s="619" t="s">
        <v>424</v>
      </c>
    </row>
    <row r="17938" spans="1:3" x14ac:dyDescent="0.15">
      <c r="A17938" s="619" t="s">
        <v>1124</v>
      </c>
      <c r="B17938" s="618">
        <v>2013</v>
      </c>
      <c r="C17938" s="619" t="s">
        <v>1080</v>
      </c>
    </row>
    <row r="17939" spans="1:3" x14ac:dyDescent="0.15">
      <c r="A17939" s="619" t="s">
        <v>1124</v>
      </c>
      <c r="B17939" s="618">
        <v>2013</v>
      </c>
      <c r="C17939" s="619" t="s">
        <v>424</v>
      </c>
    </row>
    <row r="17940" spans="1:3" x14ac:dyDescent="0.15">
      <c r="A17940" s="619" t="s">
        <v>1124</v>
      </c>
      <c r="B17940" s="618">
        <v>2013</v>
      </c>
      <c r="C17940" s="619" t="s">
        <v>424</v>
      </c>
    </row>
    <row r="17941" spans="1:3" x14ac:dyDescent="0.15">
      <c r="A17941" s="619" t="s">
        <v>1124</v>
      </c>
      <c r="B17941" s="618">
        <v>2013</v>
      </c>
      <c r="C17941" s="619" t="s">
        <v>424</v>
      </c>
    </row>
    <row r="17942" spans="1:3" x14ac:dyDescent="0.15">
      <c r="A17942" s="619" t="s">
        <v>1124</v>
      </c>
      <c r="B17942" s="618">
        <v>2013</v>
      </c>
      <c r="C17942" s="619" t="s">
        <v>424</v>
      </c>
    </row>
    <row r="17943" spans="1:3" x14ac:dyDescent="0.15">
      <c r="A17943" s="619" t="s">
        <v>1124</v>
      </c>
      <c r="B17943" s="618">
        <v>2013</v>
      </c>
      <c r="C17943" s="619" t="s">
        <v>1080</v>
      </c>
    </row>
    <row r="17944" spans="1:3" x14ac:dyDescent="0.15">
      <c r="A17944" s="619" t="s">
        <v>1124</v>
      </c>
      <c r="B17944" s="618">
        <v>2013</v>
      </c>
      <c r="C17944" s="619" t="s">
        <v>437</v>
      </c>
    </row>
    <row r="17945" spans="1:3" x14ac:dyDescent="0.15">
      <c r="A17945" s="619" t="s">
        <v>1124</v>
      </c>
      <c r="B17945" s="618">
        <v>2013</v>
      </c>
      <c r="C17945" s="619" t="s">
        <v>1080</v>
      </c>
    </row>
    <row r="17946" spans="1:3" x14ac:dyDescent="0.15">
      <c r="A17946" s="619" t="s">
        <v>1124</v>
      </c>
      <c r="B17946" s="618">
        <v>2013</v>
      </c>
      <c r="C17946" s="619" t="s">
        <v>424</v>
      </c>
    </row>
    <row r="17947" spans="1:3" x14ac:dyDescent="0.15">
      <c r="A17947" s="619" t="s">
        <v>1124</v>
      </c>
      <c r="B17947" s="618">
        <v>2013</v>
      </c>
      <c r="C17947" s="619" t="s">
        <v>424</v>
      </c>
    </row>
    <row r="17948" spans="1:3" x14ac:dyDescent="0.15">
      <c r="A17948" s="619" t="s">
        <v>1124</v>
      </c>
      <c r="B17948" s="618">
        <v>2013</v>
      </c>
      <c r="C17948" s="619" t="s">
        <v>424</v>
      </c>
    </row>
    <row r="17949" spans="1:3" x14ac:dyDescent="0.15">
      <c r="A17949" s="619" t="s">
        <v>1124</v>
      </c>
      <c r="B17949" s="618">
        <v>2013</v>
      </c>
      <c r="C17949" s="619" t="s">
        <v>424</v>
      </c>
    </row>
    <row r="17950" spans="1:3" x14ac:dyDescent="0.15">
      <c r="A17950" s="619" t="s">
        <v>1124</v>
      </c>
      <c r="B17950" s="618">
        <v>2013</v>
      </c>
      <c r="C17950" s="619" t="s">
        <v>424</v>
      </c>
    </row>
    <row r="17951" spans="1:3" x14ac:dyDescent="0.15">
      <c r="A17951" s="619" t="s">
        <v>1124</v>
      </c>
      <c r="B17951" s="618">
        <v>2013</v>
      </c>
      <c r="C17951" s="619" t="s">
        <v>424</v>
      </c>
    </row>
    <row r="17952" spans="1:3" x14ac:dyDescent="0.15">
      <c r="A17952" s="619" t="s">
        <v>1124</v>
      </c>
      <c r="B17952" s="618">
        <v>2013</v>
      </c>
      <c r="C17952" s="619" t="s">
        <v>424</v>
      </c>
    </row>
    <row r="17953" spans="1:3" x14ac:dyDescent="0.15">
      <c r="A17953" s="619" t="s">
        <v>1124</v>
      </c>
      <c r="B17953" s="618">
        <v>2013</v>
      </c>
      <c r="C17953" s="619" t="s">
        <v>1080</v>
      </c>
    </row>
    <row r="17954" spans="1:3" x14ac:dyDescent="0.15">
      <c r="A17954" s="619" t="s">
        <v>1124</v>
      </c>
      <c r="B17954" s="618">
        <v>2013</v>
      </c>
      <c r="C17954" s="619" t="s">
        <v>1080</v>
      </c>
    </row>
    <row r="17955" spans="1:3" x14ac:dyDescent="0.15">
      <c r="A17955" s="619" t="s">
        <v>1124</v>
      </c>
      <c r="B17955" s="618">
        <v>2013</v>
      </c>
      <c r="C17955" s="619" t="s">
        <v>424</v>
      </c>
    </row>
    <row r="17956" spans="1:3" x14ac:dyDescent="0.15">
      <c r="A17956" s="619" t="s">
        <v>1124</v>
      </c>
      <c r="B17956" s="618">
        <v>2013</v>
      </c>
      <c r="C17956" s="619" t="s">
        <v>424</v>
      </c>
    </row>
    <row r="17957" spans="1:3" x14ac:dyDescent="0.15">
      <c r="A17957" s="619" t="s">
        <v>1124</v>
      </c>
      <c r="B17957" s="618">
        <v>2013</v>
      </c>
      <c r="C17957" s="619" t="s">
        <v>424</v>
      </c>
    </row>
    <row r="17958" spans="1:3" x14ac:dyDescent="0.15">
      <c r="A17958" s="619" t="s">
        <v>1124</v>
      </c>
      <c r="B17958" s="618">
        <v>2013</v>
      </c>
      <c r="C17958" s="619" t="s">
        <v>424</v>
      </c>
    </row>
    <row r="17959" spans="1:3" x14ac:dyDescent="0.15">
      <c r="A17959" s="619" t="s">
        <v>1124</v>
      </c>
      <c r="B17959" s="618">
        <v>2013</v>
      </c>
      <c r="C17959" s="619" t="s">
        <v>424</v>
      </c>
    </row>
    <row r="17960" spans="1:3" x14ac:dyDescent="0.15">
      <c r="A17960" s="619" t="s">
        <v>1124</v>
      </c>
      <c r="B17960" s="618">
        <v>2013</v>
      </c>
      <c r="C17960" s="619" t="s">
        <v>1080</v>
      </c>
    </row>
    <row r="17961" spans="1:3" x14ac:dyDescent="0.15">
      <c r="A17961" s="619" t="s">
        <v>1124</v>
      </c>
      <c r="B17961" s="618">
        <v>2013</v>
      </c>
      <c r="C17961" s="619" t="s">
        <v>1080</v>
      </c>
    </row>
    <row r="17962" spans="1:3" x14ac:dyDescent="0.15">
      <c r="A17962" s="619" t="s">
        <v>1124</v>
      </c>
      <c r="B17962" s="618">
        <v>2013</v>
      </c>
      <c r="C17962" s="619" t="s">
        <v>424</v>
      </c>
    </row>
    <row r="17963" spans="1:3" x14ac:dyDescent="0.15">
      <c r="A17963" s="619" t="s">
        <v>1124</v>
      </c>
      <c r="B17963" s="618">
        <v>2013</v>
      </c>
      <c r="C17963" s="619" t="s">
        <v>424</v>
      </c>
    </row>
    <row r="17964" spans="1:3" x14ac:dyDescent="0.15">
      <c r="A17964" s="619" t="s">
        <v>1124</v>
      </c>
      <c r="B17964" s="618">
        <v>2013</v>
      </c>
      <c r="C17964" s="619" t="s">
        <v>1080</v>
      </c>
    </row>
    <row r="17965" spans="1:3" x14ac:dyDescent="0.15">
      <c r="A17965" s="619" t="s">
        <v>1124</v>
      </c>
      <c r="B17965" s="618">
        <v>2013</v>
      </c>
      <c r="C17965" s="619" t="s">
        <v>1103</v>
      </c>
    </row>
    <row r="17966" spans="1:3" x14ac:dyDescent="0.15">
      <c r="A17966" s="619" t="s">
        <v>1124</v>
      </c>
      <c r="B17966" s="618">
        <v>2013</v>
      </c>
      <c r="C17966" s="619" t="s">
        <v>424</v>
      </c>
    </row>
    <row r="17967" spans="1:3" x14ac:dyDescent="0.15">
      <c r="A17967" s="619" t="s">
        <v>1124</v>
      </c>
      <c r="B17967" s="618">
        <v>2013</v>
      </c>
      <c r="C17967" s="619" t="s">
        <v>424</v>
      </c>
    </row>
    <row r="17968" spans="1:3" x14ac:dyDescent="0.15">
      <c r="A17968" s="619" t="s">
        <v>1124</v>
      </c>
      <c r="B17968" s="618">
        <v>2013</v>
      </c>
      <c r="C17968" s="619" t="s">
        <v>1103</v>
      </c>
    </row>
    <row r="17969" spans="1:3" x14ac:dyDescent="0.15">
      <c r="A17969" s="619" t="s">
        <v>1124</v>
      </c>
      <c r="B17969" s="618">
        <v>2013</v>
      </c>
      <c r="C17969" s="619" t="s">
        <v>424</v>
      </c>
    </row>
    <row r="17970" spans="1:3" x14ac:dyDescent="0.15">
      <c r="A17970" s="619" t="s">
        <v>1124</v>
      </c>
      <c r="B17970" s="618">
        <v>2013</v>
      </c>
      <c r="C17970" s="619" t="s">
        <v>1080</v>
      </c>
    </row>
    <row r="17971" spans="1:3" x14ac:dyDescent="0.15">
      <c r="A17971" s="619" t="s">
        <v>1124</v>
      </c>
      <c r="B17971" s="618">
        <v>2013</v>
      </c>
      <c r="C17971" s="619" t="s">
        <v>424</v>
      </c>
    </row>
    <row r="17972" spans="1:3" x14ac:dyDescent="0.15">
      <c r="A17972" s="619" t="s">
        <v>1124</v>
      </c>
      <c r="B17972" s="618">
        <v>2013</v>
      </c>
      <c r="C17972" s="619" t="s">
        <v>424</v>
      </c>
    </row>
    <row r="17973" spans="1:3" x14ac:dyDescent="0.15">
      <c r="A17973" s="619" t="s">
        <v>1124</v>
      </c>
      <c r="B17973" s="618">
        <v>2013</v>
      </c>
      <c r="C17973" s="619" t="s">
        <v>424</v>
      </c>
    </row>
    <row r="17974" spans="1:3" x14ac:dyDescent="0.15">
      <c r="A17974" s="619" t="s">
        <v>1124</v>
      </c>
      <c r="B17974" s="618">
        <v>2013</v>
      </c>
      <c r="C17974" s="619" t="s">
        <v>424</v>
      </c>
    </row>
    <row r="17975" spans="1:3" x14ac:dyDescent="0.15">
      <c r="A17975" s="619" t="s">
        <v>1124</v>
      </c>
      <c r="B17975" s="618">
        <v>2013</v>
      </c>
      <c r="C17975" s="619" t="s">
        <v>424</v>
      </c>
    </row>
    <row r="17976" spans="1:3" x14ac:dyDescent="0.15">
      <c r="A17976" s="619" t="s">
        <v>1124</v>
      </c>
      <c r="B17976" s="618">
        <v>2013</v>
      </c>
      <c r="C17976" s="619" t="s">
        <v>424</v>
      </c>
    </row>
    <row r="17977" spans="1:3" x14ac:dyDescent="0.15">
      <c r="A17977" s="619" t="s">
        <v>1124</v>
      </c>
      <c r="B17977" s="618">
        <v>2013</v>
      </c>
      <c r="C17977" s="619" t="s">
        <v>424</v>
      </c>
    </row>
    <row r="17978" spans="1:3" x14ac:dyDescent="0.15">
      <c r="A17978" s="619" t="s">
        <v>1124</v>
      </c>
      <c r="B17978" s="618">
        <v>2013</v>
      </c>
      <c r="C17978" s="619" t="s">
        <v>424</v>
      </c>
    </row>
    <row r="17979" spans="1:3" x14ac:dyDescent="0.15">
      <c r="A17979" s="619" t="s">
        <v>1124</v>
      </c>
      <c r="B17979" s="618">
        <v>2013</v>
      </c>
      <c r="C17979" s="619" t="s">
        <v>424</v>
      </c>
    </row>
    <row r="17980" spans="1:3" x14ac:dyDescent="0.15">
      <c r="A17980" s="619" t="s">
        <v>1124</v>
      </c>
      <c r="B17980" s="618">
        <v>2013</v>
      </c>
      <c r="C17980" s="619" t="s">
        <v>424</v>
      </c>
    </row>
    <row r="17981" spans="1:3" x14ac:dyDescent="0.15">
      <c r="A17981" s="619" t="s">
        <v>1124</v>
      </c>
      <c r="B17981" s="618">
        <v>2013</v>
      </c>
      <c r="C17981" s="619" t="s">
        <v>424</v>
      </c>
    </row>
    <row r="17982" spans="1:3" x14ac:dyDescent="0.15">
      <c r="A17982" s="619" t="s">
        <v>1124</v>
      </c>
      <c r="B17982" s="618">
        <v>2013</v>
      </c>
      <c r="C17982" s="619" t="s">
        <v>424</v>
      </c>
    </row>
    <row r="17983" spans="1:3" x14ac:dyDescent="0.15">
      <c r="A17983" s="619" t="s">
        <v>1124</v>
      </c>
      <c r="B17983" s="618">
        <v>2013</v>
      </c>
      <c r="C17983" s="619" t="s">
        <v>424</v>
      </c>
    </row>
    <row r="17984" spans="1:3" x14ac:dyDescent="0.15">
      <c r="A17984" s="619" t="s">
        <v>1124</v>
      </c>
      <c r="B17984" s="618">
        <v>2013</v>
      </c>
      <c r="C17984" s="619" t="s">
        <v>424</v>
      </c>
    </row>
    <row r="17985" spans="1:3" x14ac:dyDescent="0.15">
      <c r="A17985" s="619" t="s">
        <v>1124</v>
      </c>
      <c r="B17985" s="618">
        <v>2013</v>
      </c>
      <c r="C17985" s="619" t="s">
        <v>424</v>
      </c>
    </row>
    <row r="17986" spans="1:3" x14ac:dyDescent="0.15">
      <c r="A17986" s="619" t="s">
        <v>1124</v>
      </c>
      <c r="B17986" s="618">
        <v>2013</v>
      </c>
      <c r="C17986" s="619" t="s">
        <v>424</v>
      </c>
    </row>
    <row r="17987" spans="1:3" x14ac:dyDescent="0.15">
      <c r="A17987" s="619" t="s">
        <v>1124</v>
      </c>
      <c r="B17987" s="618">
        <v>2013</v>
      </c>
      <c r="C17987" s="619" t="s">
        <v>437</v>
      </c>
    </row>
    <row r="17988" spans="1:3" x14ac:dyDescent="0.15">
      <c r="A17988" s="619" t="s">
        <v>1124</v>
      </c>
      <c r="B17988" s="618">
        <v>2013</v>
      </c>
      <c r="C17988" s="619" t="s">
        <v>424</v>
      </c>
    </row>
    <row r="17989" spans="1:3" x14ac:dyDescent="0.15">
      <c r="A17989" s="619" t="s">
        <v>1124</v>
      </c>
      <c r="B17989" s="618">
        <v>2013</v>
      </c>
      <c r="C17989" s="619" t="s">
        <v>1103</v>
      </c>
    </row>
    <row r="17990" spans="1:3" x14ac:dyDescent="0.15">
      <c r="A17990" s="619" t="s">
        <v>1124</v>
      </c>
      <c r="B17990" s="618">
        <v>2013</v>
      </c>
      <c r="C17990" s="619" t="s">
        <v>424</v>
      </c>
    </row>
    <row r="17991" spans="1:3" x14ac:dyDescent="0.15">
      <c r="A17991" s="619" t="s">
        <v>1124</v>
      </c>
      <c r="B17991" s="618">
        <v>2013</v>
      </c>
      <c r="C17991" s="619" t="s">
        <v>1103</v>
      </c>
    </row>
    <row r="17992" spans="1:3" x14ac:dyDescent="0.15">
      <c r="A17992" s="619" t="s">
        <v>1124</v>
      </c>
      <c r="B17992" s="618">
        <v>2013</v>
      </c>
      <c r="C17992" s="619" t="s">
        <v>1080</v>
      </c>
    </row>
    <row r="17993" spans="1:3" x14ac:dyDescent="0.15">
      <c r="A17993" s="619" t="s">
        <v>1124</v>
      </c>
      <c r="B17993" s="618">
        <v>2013</v>
      </c>
      <c r="C17993" s="619" t="s">
        <v>424</v>
      </c>
    </row>
    <row r="17994" spans="1:3" x14ac:dyDescent="0.15">
      <c r="A17994" s="619" t="s">
        <v>1124</v>
      </c>
      <c r="B17994" s="618">
        <v>2013</v>
      </c>
      <c r="C17994" s="619" t="s">
        <v>424</v>
      </c>
    </row>
    <row r="17995" spans="1:3" x14ac:dyDescent="0.15">
      <c r="A17995" s="619" t="s">
        <v>1124</v>
      </c>
      <c r="B17995" s="618">
        <v>2013</v>
      </c>
      <c r="C17995" s="619" t="s">
        <v>424</v>
      </c>
    </row>
    <row r="17996" spans="1:3" x14ac:dyDescent="0.15">
      <c r="A17996" s="619" t="s">
        <v>1124</v>
      </c>
      <c r="B17996" s="618">
        <v>2013</v>
      </c>
      <c r="C17996" s="619" t="s">
        <v>424</v>
      </c>
    </row>
    <row r="17997" spans="1:3" x14ac:dyDescent="0.15">
      <c r="A17997" s="618" t="s">
        <v>1124</v>
      </c>
      <c r="B17997" s="618">
        <v>2013</v>
      </c>
      <c r="C17997" s="619" t="s">
        <v>424</v>
      </c>
    </row>
    <row r="17998" spans="1:3" x14ac:dyDescent="0.15">
      <c r="A17998" s="619" t="s">
        <v>1124</v>
      </c>
      <c r="B17998" s="618">
        <v>2013</v>
      </c>
      <c r="C17998" s="619" t="s">
        <v>1080</v>
      </c>
    </row>
    <row r="17999" spans="1:3" x14ac:dyDescent="0.15">
      <c r="A17999" s="618" t="s">
        <v>1124</v>
      </c>
      <c r="B17999" s="618">
        <v>2013</v>
      </c>
      <c r="C17999" s="619" t="s">
        <v>437</v>
      </c>
    </row>
    <row r="18000" spans="1:3" x14ac:dyDescent="0.15">
      <c r="A18000" s="618" t="s">
        <v>1124</v>
      </c>
      <c r="B18000" s="618">
        <v>2013</v>
      </c>
      <c r="C18000" s="619" t="s">
        <v>424</v>
      </c>
    </row>
    <row r="18001" spans="1:3" x14ac:dyDescent="0.15">
      <c r="A18001" s="619" t="s">
        <v>1124</v>
      </c>
      <c r="B18001" s="618">
        <v>2013</v>
      </c>
      <c r="C18001" s="619" t="s">
        <v>424</v>
      </c>
    </row>
    <row r="18002" spans="1:3" x14ac:dyDescent="0.15">
      <c r="A18002" s="619" t="s">
        <v>1124</v>
      </c>
      <c r="B18002" s="618">
        <v>2013</v>
      </c>
      <c r="C18002" s="619" t="s">
        <v>424</v>
      </c>
    </row>
    <row r="18003" spans="1:3" x14ac:dyDescent="0.15">
      <c r="A18003" s="619" t="s">
        <v>1124</v>
      </c>
      <c r="B18003" s="618">
        <v>2013</v>
      </c>
      <c r="C18003" s="619" t="s">
        <v>424</v>
      </c>
    </row>
    <row r="18004" spans="1:3" x14ac:dyDescent="0.15">
      <c r="A18004" s="619" t="s">
        <v>1124</v>
      </c>
      <c r="B18004" s="618">
        <v>2013</v>
      </c>
      <c r="C18004" s="619" t="s">
        <v>424</v>
      </c>
    </row>
    <row r="18005" spans="1:3" x14ac:dyDescent="0.15">
      <c r="A18005" s="618" t="s">
        <v>1124</v>
      </c>
      <c r="B18005" s="618">
        <v>2013</v>
      </c>
      <c r="C18005" s="619" t="s">
        <v>424</v>
      </c>
    </row>
    <row r="18006" spans="1:3" x14ac:dyDescent="0.15">
      <c r="A18006" s="619" t="s">
        <v>1124</v>
      </c>
      <c r="B18006" s="618">
        <v>2013</v>
      </c>
      <c r="C18006" s="619" t="s">
        <v>424</v>
      </c>
    </row>
    <row r="18007" spans="1:3" x14ac:dyDescent="0.15">
      <c r="A18007" s="619" t="s">
        <v>1124</v>
      </c>
      <c r="B18007" s="618">
        <v>2013</v>
      </c>
      <c r="C18007" s="619" t="s">
        <v>424</v>
      </c>
    </row>
    <row r="18008" spans="1:3" x14ac:dyDescent="0.15">
      <c r="A18008" s="619" t="s">
        <v>1124</v>
      </c>
      <c r="B18008" s="618">
        <v>2013</v>
      </c>
      <c r="C18008" s="619" t="s">
        <v>424</v>
      </c>
    </row>
    <row r="18009" spans="1:3" x14ac:dyDescent="0.15">
      <c r="A18009" s="619" t="s">
        <v>1124</v>
      </c>
      <c r="B18009" s="618">
        <v>2013</v>
      </c>
      <c r="C18009" s="619" t="s">
        <v>424</v>
      </c>
    </row>
    <row r="18010" spans="1:3" x14ac:dyDescent="0.15">
      <c r="A18010" s="619" t="s">
        <v>1124</v>
      </c>
      <c r="B18010" s="618">
        <v>2013</v>
      </c>
      <c r="C18010" s="619" t="s">
        <v>424</v>
      </c>
    </row>
    <row r="18011" spans="1:3" x14ac:dyDescent="0.15">
      <c r="A18011" s="619" t="s">
        <v>1124</v>
      </c>
      <c r="B18011" s="618">
        <v>2013</v>
      </c>
      <c r="C18011" s="619" t="s">
        <v>424</v>
      </c>
    </row>
    <row r="18012" spans="1:3" x14ac:dyDescent="0.15">
      <c r="A18012" s="619" t="s">
        <v>1124</v>
      </c>
      <c r="B18012" s="618">
        <v>2013</v>
      </c>
      <c r="C18012" s="619" t="s">
        <v>424</v>
      </c>
    </row>
    <row r="18013" spans="1:3" x14ac:dyDescent="0.15">
      <c r="A18013" s="619" t="s">
        <v>1124</v>
      </c>
      <c r="B18013" s="618">
        <v>2013</v>
      </c>
      <c r="C18013" s="619" t="s">
        <v>437</v>
      </c>
    </row>
    <row r="18014" spans="1:3" x14ac:dyDescent="0.15">
      <c r="A18014" s="619" t="s">
        <v>1124</v>
      </c>
      <c r="B18014" s="618">
        <v>2013</v>
      </c>
      <c r="C18014" s="619" t="s">
        <v>437</v>
      </c>
    </row>
    <row r="18015" spans="1:3" x14ac:dyDescent="0.15">
      <c r="A18015" s="619" t="s">
        <v>1124</v>
      </c>
      <c r="B18015" s="618">
        <v>2013</v>
      </c>
      <c r="C18015" s="619" t="s">
        <v>424</v>
      </c>
    </row>
    <row r="18016" spans="1:3" x14ac:dyDescent="0.15">
      <c r="A18016" s="619" t="s">
        <v>1124</v>
      </c>
      <c r="B18016" s="618">
        <v>2013</v>
      </c>
      <c r="C18016" s="619" t="s">
        <v>424</v>
      </c>
    </row>
    <row r="18017" spans="1:3" x14ac:dyDescent="0.15">
      <c r="A18017" s="619" t="s">
        <v>1124</v>
      </c>
      <c r="B18017" s="618">
        <v>2013</v>
      </c>
      <c r="C18017" s="619" t="s">
        <v>424</v>
      </c>
    </row>
    <row r="18018" spans="1:3" x14ac:dyDescent="0.15">
      <c r="A18018" s="619" t="s">
        <v>1124</v>
      </c>
      <c r="B18018" s="618">
        <v>2013</v>
      </c>
      <c r="C18018" s="619" t="s">
        <v>424</v>
      </c>
    </row>
    <row r="18019" spans="1:3" x14ac:dyDescent="0.15">
      <c r="A18019" s="619" t="s">
        <v>1124</v>
      </c>
      <c r="B18019" s="618">
        <v>2013</v>
      </c>
      <c r="C18019" s="619" t="s">
        <v>424</v>
      </c>
    </row>
    <row r="18020" spans="1:3" x14ac:dyDescent="0.15">
      <c r="A18020" s="619" t="s">
        <v>1124</v>
      </c>
      <c r="B18020" s="618">
        <v>2013</v>
      </c>
      <c r="C18020" s="619" t="s">
        <v>1080</v>
      </c>
    </row>
    <row r="18021" spans="1:3" x14ac:dyDescent="0.15">
      <c r="A18021" s="619" t="s">
        <v>1124</v>
      </c>
      <c r="B18021" s="618">
        <v>2013</v>
      </c>
      <c r="C18021" s="619" t="s">
        <v>1080</v>
      </c>
    </row>
    <row r="18022" spans="1:3" x14ac:dyDescent="0.15">
      <c r="A18022" s="619" t="s">
        <v>1124</v>
      </c>
      <c r="B18022" s="618">
        <v>2013</v>
      </c>
      <c r="C18022" s="619" t="s">
        <v>424</v>
      </c>
    </row>
    <row r="18023" spans="1:3" x14ac:dyDescent="0.15">
      <c r="A18023" s="619" t="s">
        <v>1124</v>
      </c>
      <c r="B18023" s="618">
        <v>2013</v>
      </c>
      <c r="C18023" s="619" t="s">
        <v>424</v>
      </c>
    </row>
    <row r="18024" spans="1:3" x14ac:dyDescent="0.15">
      <c r="A18024" s="619" t="s">
        <v>1124</v>
      </c>
      <c r="B18024" s="618">
        <v>2013</v>
      </c>
      <c r="C18024" s="619" t="s">
        <v>1080</v>
      </c>
    </row>
    <row r="18025" spans="1:3" x14ac:dyDescent="0.15">
      <c r="A18025" s="619" t="s">
        <v>1124</v>
      </c>
      <c r="B18025" s="618">
        <v>2013</v>
      </c>
      <c r="C18025" s="619" t="s">
        <v>424</v>
      </c>
    </row>
    <row r="18026" spans="1:3" x14ac:dyDescent="0.15">
      <c r="A18026" s="619" t="s">
        <v>1124</v>
      </c>
      <c r="B18026" s="618">
        <v>2013</v>
      </c>
      <c r="C18026" s="619" t="s">
        <v>424</v>
      </c>
    </row>
    <row r="18027" spans="1:3" x14ac:dyDescent="0.15">
      <c r="A18027" s="619" t="s">
        <v>1124</v>
      </c>
      <c r="B18027" s="618">
        <v>2013</v>
      </c>
      <c r="C18027" s="619" t="s">
        <v>424</v>
      </c>
    </row>
    <row r="18028" spans="1:3" x14ac:dyDescent="0.15">
      <c r="A18028" s="619" t="s">
        <v>1124</v>
      </c>
      <c r="B18028" s="618">
        <v>2013</v>
      </c>
      <c r="C18028" s="619" t="s">
        <v>437</v>
      </c>
    </row>
    <row r="18029" spans="1:3" x14ac:dyDescent="0.15">
      <c r="A18029" s="619" t="s">
        <v>1124</v>
      </c>
      <c r="B18029" s="618">
        <v>2013</v>
      </c>
      <c r="C18029" s="619" t="s">
        <v>424</v>
      </c>
    </row>
    <row r="18030" spans="1:3" x14ac:dyDescent="0.15">
      <c r="A18030" s="619" t="s">
        <v>1124</v>
      </c>
      <c r="B18030" s="618">
        <v>2013</v>
      </c>
      <c r="C18030" s="619" t="s">
        <v>1080</v>
      </c>
    </row>
    <row r="18031" spans="1:3" x14ac:dyDescent="0.15">
      <c r="A18031" s="619" t="s">
        <v>1124</v>
      </c>
      <c r="B18031" s="618">
        <v>2013</v>
      </c>
      <c r="C18031" s="619" t="s">
        <v>1103</v>
      </c>
    </row>
    <row r="18032" spans="1:3" x14ac:dyDescent="0.15">
      <c r="A18032" s="619" t="s">
        <v>1124</v>
      </c>
      <c r="B18032" s="618">
        <v>2013</v>
      </c>
      <c r="C18032" s="619" t="s">
        <v>1103</v>
      </c>
    </row>
    <row r="18033" spans="1:3" x14ac:dyDescent="0.15">
      <c r="A18033" s="619" t="s">
        <v>1124</v>
      </c>
      <c r="B18033" s="618">
        <v>2013</v>
      </c>
      <c r="C18033" s="619" t="s">
        <v>424</v>
      </c>
    </row>
    <row r="18034" spans="1:3" x14ac:dyDescent="0.15">
      <c r="A18034" s="619" t="s">
        <v>1124</v>
      </c>
      <c r="B18034" s="618">
        <v>2013</v>
      </c>
      <c r="C18034" s="619" t="s">
        <v>1104</v>
      </c>
    </row>
    <row r="18035" spans="1:3" x14ac:dyDescent="0.15">
      <c r="A18035" s="619" t="s">
        <v>1124</v>
      </c>
      <c r="B18035" s="618">
        <v>2013</v>
      </c>
      <c r="C18035" s="619" t="s">
        <v>1080</v>
      </c>
    </row>
    <row r="18036" spans="1:3" x14ac:dyDescent="0.15">
      <c r="A18036" s="619" t="s">
        <v>1124</v>
      </c>
      <c r="B18036" s="618">
        <v>2013</v>
      </c>
      <c r="C18036" s="619" t="s">
        <v>424</v>
      </c>
    </row>
    <row r="18037" spans="1:3" x14ac:dyDescent="0.15">
      <c r="A18037" s="619" t="s">
        <v>1124</v>
      </c>
      <c r="B18037" s="618">
        <v>2013</v>
      </c>
      <c r="C18037" s="619" t="s">
        <v>1103</v>
      </c>
    </row>
    <row r="18038" spans="1:3" x14ac:dyDescent="0.15">
      <c r="A18038" s="618" t="s">
        <v>1124</v>
      </c>
      <c r="B18038" s="618">
        <v>2013</v>
      </c>
      <c r="C18038" s="619" t="s">
        <v>1103</v>
      </c>
    </row>
    <row r="18039" spans="1:3" x14ac:dyDescent="0.15">
      <c r="A18039" s="619" t="s">
        <v>1124</v>
      </c>
      <c r="B18039" s="618">
        <v>2013</v>
      </c>
      <c r="C18039" s="619" t="s">
        <v>1080</v>
      </c>
    </row>
    <row r="18040" spans="1:3" x14ac:dyDescent="0.15">
      <c r="A18040" s="619" t="s">
        <v>1124</v>
      </c>
      <c r="B18040" s="618">
        <v>2013</v>
      </c>
      <c r="C18040" s="619" t="s">
        <v>1080</v>
      </c>
    </row>
    <row r="18041" spans="1:3" x14ac:dyDescent="0.15">
      <c r="A18041" s="619" t="s">
        <v>1124</v>
      </c>
      <c r="B18041" s="618">
        <v>2013</v>
      </c>
      <c r="C18041" s="619" t="s">
        <v>1080</v>
      </c>
    </row>
    <row r="18042" spans="1:3" x14ac:dyDescent="0.15">
      <c r="A18042" s="619" t="s">
        <v>1124</v>
      </c>
      <c r="B18042" s="618">
        <v>2013</v>
      </c>
      <c r="C18042" s="619" t="s">
        <v>437</v>
      </c>
    </row>
    <row r="18043" spans="1:3" x14ac:dyDescent="0.15">
      <c r="A18043" s="619" t="s">
        <v>1124</v>
      </c>
      <c r="B18043" s="618">
        <v>2013</v>
      </c>
      <c r="C18043" s="619" t="s">
        <v>1080</v>
      </c>
    </row>
    <row r="18044" spans="1:3" x14ac:dyDescent="0.15">
      <c r="A18044" s="619" t="s">
        <v>1124</v>
      </c>
      <c r="B18044" s="618">
        <v>2013</v>
      </c>
      <c r="C18044" s="619" t="s">
        <v>1080</v>
      </c>
    </row>
    <row r="18045" spans="1:3" x14ac:dyDescent="0.15">
      <c r="A18045" s="619" t="s">
        <v>1124</v>
      </c>
      <c r="B18045" s="618">
        <v>2013</v>
      </c>
      <c r="C18045" s="619" t="s">
        <v>424</v>
      </c>
    </row>
    <row r="18046" spans="1:3" x14ac:dyDescent="0.15">
      <c r="A18046" s="619" t="s">
        <v>1124</v>
      </c>
      <c r="B18046" s="618">
        <v>2013</v>
      </c>
      <c r="C18046" s="619" t="s">
        <v>1103</v>
      </c>
    </row>
    <row r="18047" spans="1:3" x14ac:dyDescent="0.15">
      <c r="A18047" s="619" t="s">
        <v>1124</v>
      </c>
      <c r="B18047" s="618">
        <v>2013</v>
      </c>
      <c r="C18047" s="619" t="s">
        <v>424</v>
      </c>
    </row>
    <row r="18048" spans="1:3" x14ac:dyDescent="0.15">
      <c r="A18048" s="619" t="s">
        <v>1124</v>
      </c>
      <c r="B18048" s="618">
        <v>2013</v>
      </c>
      <c r="C18048" s="619" t="s">
        <v>424</v>
      </c>
    </row>
    <row r="18049" spans="1:3" x14ac:dyDescent="0.15">
      <c r="A18049" s="619" t="s">
        <v>1124</v>
      </c>
      <c r="B18049" s="618">
        <v>2013</v>
      </c>
      <c r="C18049" s="619" t="s">
        <v>437</v>
      </c>
    </row>
    <row r="18050" spans="1:3" x14ac:dyDescent="0.15">
      <c r="A18050" s="619" t="s">
        <v>1124</v>
      </c>
      <c r="B18050" s="618">
        <v>2013</v>
      </c>
      <c r="C18050" s="619" t="s">
        <v>424</v>
      </c>
    </row>
    <row r="18051" spans="1:3" x14ac:dyDescent="0.15">
      <c r="A18051" s="619" t="s">
        <v>1124</v>
      </c>
      <c r="B18051" s="618">
        <v>2013</v>
      </c>
      <c r="C18051" s="619" t="s">
        <v>437</v>
      </c>
    </row>
    <row r="18052" spans="1:3" x14ac:dyDescent="0.15">
      <c r="A18052" s="619" t="s">
        <v>1124</v>
      </c>
      <c r="B18052" s="618">
        <v>2013</v>
      </c>
      <c r="C18052" s="619" t="s">
        <v>424</v>
      </c>
    </row>
    <row r="18053" spans="1:3" x14ac:dyDescent="0.15">
      <c r="A18053" s="619" t="s">
        <v>1124</v>
      </c>
      <c r="B18053" s="618">
        <v>2013</v>
      </c>
      <c r="C18053" s="619" t="s">
        <v>437</v>
      </c>
    </row>
    <row r="18054" spans="1:3" x14ac:dyDescent="0.15">
      <c r="A18054" s="619" t="s">
        <v>1124</v>
      </c>
      <c r="B18054" s="618">
        <v>2013</v>
      </c>
      <c r="C18054" s="619" t="s">
        <v>1101</v>
      </c>
    </row>
    <row r="18055" spans="1:3" x14ac:dyDescent="0.15">
      <c r="A18055" s="619" t="s">
        <v>1124</v>
      </c>
      <c r="B18055" s="618">
        <v>2013</v>
      </c>
      <c r="C18055" s="619" t="s">
        <v>1080</v>
      </c>
    </row>
    <row r="18056" spans="1:3" x14ac:dyDescent="0.15">
      <c r="A18056" s="619" t="s">
        <v>1124</v>
      </c>
      <c r="B18056" s="618">
        <v>2013</v>
      </c>
      <c r="C18056" s="619" t="s">
        <v>1101</v>
      </c>
    </row>
    <row r="18057" spans="1:3" x14ac:dyDescent="0.15">
      <c r="A18057" s="619" t="s">
        <v>1124</v>
      </c>
      <c r="B18057" s="618">
        <v>2013</v>
      </c>
      <c r="C18057" s="619" t="s">
        <v>1080</v>
      </c>
    </row>
    <row r="18058" spans="1:3" x14ac:dyDescent="0.15">
      <c r="A18058" s="619" t="s">
        <v>1124</v>
      </c>
      <c r="B18058" s="618">
        <v>2013</v>
      </c>
      <c r="C18058" s="619" t="s">
        <v>1080</v>
      </c>
    </row>
    <row r="18059" spans="1:3" x14ac:dyDescent="0.15">
      <c r="A18059" s="618" t="s">
        <v>1124</v>
      </c>
      <c r="B18059" s="618">
        <v>2013</v>
      </c>
      <c r="C18059" s="619" t="s">
        <v>424</v>
      </c>
    </row>
    <row r="18060" spans="1:3" x14ac:dyDescent="0.15">
      <c r="A18060" s="618" t="s">
        <v>1124</v>
      </c>
      <c r="B18060" s="618">
        <v>2013</v>
      </c>
      <c r="C18060" s="619" t="s">
        <v>424</v>
      </c>
    </row>
    <row r="18061" spans="1:3" x14ac:dyDescent="0.15">
      <c r="A18061" s="619" t="s">
        <v>1124</v>
      </c>
      <c r="B18061" s="618">
        <v>2013</v>
      </c>
      <c r="C18061" s="619" t="s">
        <v>424</v>
      </c>
    </row>
    <row r="18062" spans="1:3" x14ac:dyDescent="0.15">
      <c r="A18062" s="619" t="s">
        <v>1124</v>
      </c>
      <c r="B18062" s="618">
        <v>2013</v>
      </c>
      <c r="C18062" s="619" t="s">
        <v>424</v>
      </c>
    </row>
    <row r="18063" spans="1:3" x14ac:dyDescent="0.15">
      <c r="A18063" s="619" t="s">
        <v>1124</v>
      </c>
      <c r="B18063" s="618">
        <v>2013</v>
      </c>
      <c r="C18063" s="619" t="s">
        <v>424</v>
      </c>
    </row>
    <row r="18064" spans="1:3" x14ac:dyDescent="0.15">
      <c r="A18064" s="619" t="s">
        <v>1124</v>
      </c>
      <c r="B18064" s="618">
        <v>2013</v>
      </c>
      <c r="C18064" s="619" t="s">
        <v>424</v>
      </c>
    </row>
    <row r="18065" spans="1:3" x14ac:dyDescent="0.15">
      <c r="A18065" s="619" t="s">
        <v>1124</v>
      </c>
      <c r="B18065" s="618">
        <v>2013</v>
      </c>
      <c r="C18065" s="619" t="s">
        <v>424</v>
      </c>
    </row>
    <row r="18066" spans="1:3" x14ac:dyDescent="0.15">
      <c r="A18066" s="619" t="s">
        <v>1124</v>
      </c>
      <c r="B18066" s="618">
        <v>2013</v>
      </c>
      <c r="C18066" s="619" t="s">
        <v>424</v>
      </c>
    </row>
    <row r="18067" spans="1:3" x14ac:dyDescent="0.15">
      <c r="A18067" s="619" t="s">
        <v>1124</v>
      </c>
      <c r="B18067" s="618">
        <v>2013</v>
      </c>
      <c r="C18067" s="619" t="s">
        <v>437</v>
      </c>
    </row>
    <row r="18068" spans="1:3" x14ac:dyDescent="0.15">
      <c r="A18068" s="619" t="s">
        <v>1124</v>
      </c>
      <c r="B18068" s="618">
        <v>2013</v>
      </c>
      <c r="C18068" s="619" t="s">
        <v>437</v>
      </c>
    </row>
    <row r="18069" spans="1:3" x14ac:dyDescent="0.15">
      <c r="A18069" s="619" t="s">
        <v>1124</v>
      </c>
      <c r="B18069" s="618">
        <v>2013</v>
      </c>
      <c r="C18069" s="619" t="s">
        <v>424</v>
      </c>
    </row>
    <row r="18070" spans="1:3" x14ac:dyDescent="0.15">
      <c r="A18070" s="619" t="s">
        <v>1124</v>
      </c>
      <c r="B18070" s="618">
        <v>2013</v>
      </c>
      <c r="C18070" s="619" t="s">
        <v>437</v>
      </c>
    </row>
    <row r="18071" spans="1:3" x14ac:dyDescent="0.15">
      <c r="A18071" s="619" t="s">
        <v>1124</v>
      </c>
      <c r="B18071" s="618">
        <v>2013</v>
      </c>
      <c r="C18071" s="619" t="s">
        <v>1102</v>
      </c>
    </row>
    <row r="18072" spans="1:3" x14ac:dyDescent="0.15">
      <c r="A18072" s="619" t="s">
        <v>1124</v>
      </c>
      <c r="B18072" s="618">
        <v>2013</v>
      </c>
      <c r="C18072" s="619" t="s">
        <v>424</v>
      </c>
    </row>
    <row r="18073" spans="1:3" x14ac:dyDescent="0.15">
      <c r="A18073" s="619" t="s">
        <v>1124</v>
      </c>
      <c r="B18073" s="618">
        <v>2013</v>
      </c>
      <c r="C18073" s="619" t="s">
        <v>1080</v>
      </c>
    </row>
    <row r="18074" spans="1:3" x14ac:dyDescent="0.15">
      <c r="A18074" s="619" t="s">
        <v>1124</v>
      </c>
      <c r="B18074" s="618">
        <v>2013</v>
      </c>
      <c r="C18074" s="619" t="s">
        <v>424</v>
      </c>
    </row>
    <row r="18075" spans="1:3" x14ac:dyDescent="0.15">
      <c r="A18075" s="619" t="s">
        <v>1124</v>
      </c>
      <c r="B18075" s="618">
        <v>2013</v>
      </c>
      <c r="C18075" s="619" t="s">
        <v>1102</v>
      </c>
    </row>
    <row r="18076" spans="1:3" x14ac:dyDescent="0.15">
      <c r="A18076" s="618" t="s">
        <v>1124</v>
      </c>
      <c r="B18076" s="618">
        <v>2013</v>
      </c>
      <c r="C18076" s="619" t="s">
        <v>424</v>
      </c>
    </row>
    <row r="18077" spans="1:3" x14ac:dyDescent="0.15">
      <c r="A18077" s="619" t="s">
        <v>1124</v>
      </c>
      <c r="B18077" s="618">
        <v>2013</v>
      </c>
      <c r="C18077" s="619" t="s">
        <v>424</v>
      </c>
    </row>
    <row r="18078" spans="1:3" x14ac:dyDescent="0.15">
      <c r="A18078" s="619" t="s">
        <v>1124</v>
      </c>
      <c r="B18078" s="618">
        <v>2013</v>
      </c>
      <c r="C18078" s="619" t="s">
        <v>437</v>
      </c>
    </row>
    <row r="18079" spans="1:3" x14ac:dyDescent="0.15">
      <c r="A18079" s="619" t="s">
        <v>1124</v>
      </c>
      <c r="B18079" s="618">
        <v>2013</v>
      </c>
      <c r="C18079" s="619" t="s">
        <v>1080</v>
      </c>
    </row>
    <row r="18080" spans="1:3" x14ac:dyDescent="0.15">
      <c r="A18080" s="619" t="s">
        <v>1124</v>
      </c>
      <c r="B18080" s="618">
        <v>2013</v>
      </c>
      <c r="C18080" s="619" t="s">
        <v>437</v>
      </c>
    </row>
    <row r="18081" spans="1:3" x14ac:dyDescent="0.15">
      <c r="A18081" s="619" t="s">
        <v>1124</v>
      </c>
      <c r="B18081" s="618">
        <v>2013</v>
      </c>
      <c r="C18081" s="619" t="s">
        <v>424</v>
      </c>
    </row>
    <row r="18082" spans="1:3" x14ac:dyDescent="0.15">
      <c r="A18082" s="619" t="s">
        <v>1124</v>
      </c>
      <c r="B18082" s="618">
        <v>2013</v>
      </c>
      <c r="C18082" s="619" t="s">
        <v>424</v>
      </c>
    </row>
    <row r="18083" spans="1:3" x14ac:dyDescent="0.15">
      <c r="A18083" s="619" t="s">
        <v>1124</v>
      </c>
      <c r="B18083" s="618">
        <v>2013</v>
      </c>
      <c r="C18083" s="619" t="s">
        <v>424</v>
      </c>
    </row>
    <row r="18084" spans="1:3" x14ac:dyDescent="0.15">
      <c r="A18084" s="619" t="s">
        <v>1124</v>
      </c>
      <c r="B18084" s="618">
        <v>2013</v>
      </c>
      <c r="C18084" s="619" t="s">
        <v>424</v>
      </c>
    </row>
    <row r="18085" spans="1:3" x14ac:dyDescent="0.15">
      <c r="A18085" s="619" t="s">
        <v>1124</v>
      </c>
      <c r="B18085" s="618">
        <v>2013</v>
      </c>
      <c r="C18085" s="619" t="s">
        <v>424</v>
      </c>
    </row>
    <row r="18086" spans="1:3" x14ac:dyDescent="0.15">
      <c r="A18086" s="619" t="s">
        <v>1124</v>
      </c>
      <c r="B18086" s="618">
        <v>2013</v>
      </c>
      <c r="C18086" s="619" t="s">
        <v>424</v>
      </c>
    </row>
    <row r="18087" spans="1:3" x14ac:dyDescent="0.15">
      <c r="A18087" s="619" t="s">
        <v>1124</v>
      </c>
      <c r="B18087" s="618">
        <v>2013</v>
      </c>
      <c r="C18087" s="619" t="s">
        <v>424</v>
      </c>
    </row>
    <row r="18088" spans="1:3" x14ac:dyDescent="0.15">
      <c r="A18088" s="619" t="s">
        <v>1124</v>
      </c>
      <c r="B18088" s="618">
        <v>2013</v>
      </c>
      <c r="C18088" s="619" t="s">
        <v>424</v>
      </c>
    </row>
    <row r="18089" spans="1:3" x14ac:dyDescent="0.15">
      <c r="A18089" s="619" t="s">
        <v>1124</v>
      </c>
      <c r="B18089" s="618">
        <v>2013</v>
      </c>
      <c r="C18089" s="619" t="s">
        <v>424</v>
      </c>
    </row>
    <row r="18090" spans="1:3" x14ac:dyDescent="0.15">
      <c r="A18090" s="619" t="s">
        <v>1124</v>
      </c>
      <c r="B18090" s="618">
        <v>2013</v>
      </c>
      <c r="C18090" s="619" t="s">
        <v>424</v>
      </c>
    </row>
    <row r="18091" spans="1:3" x14ac:dyDescent="0.15">
      <c r="A18091" s="619" t="s">
        <v>1124</v>
      </c>
      <c r="B18091" s="618">
        <v>2013</v>
      </c>
      <c r="C18091" s="619" t="s">
        <v>424</v>
      </c>
    </row>
    <row r="18092" spans="1:3" x14ac:dyDescent="0.15">
      <c r="A18092" s="618" t="s">
        <v>1124</v>
      </c>
      <c r="B18092" s="618">
        <v>2013</v>
      </c>
      <c r="C18092" s="619" t="s">
        <v>437</v>
      </c>
    </row>
    <row r="18093" spans="1:3" x14ac:dyDescent="0.15">
      <c r="A18093" s="618" t="s">
        <v>1124</v>
      </c>
      <c r="B18093" s="618">
        <v>2013</v>
      </c>
      <c r="C18093" s="619" t="s">
        <v>437</v>
      </c>
    </row>
    <row r="18094" spans="1:3" x14ac:dyDescent="0.15">
      <c r="A18094" s="619" t="s">
        <v>1124</v>
      </c>
      <c r="B18094" s="618">
        <v>2013</v>
      </c>
      <c r="C18094" s="619" t="s">
        <v>437</v>
      </c>
    </row>
    <row r="18095" spans="1:3" x14ac:dyDescent="0.15">
      <c r="A18095" s="619" t="s">
        <v>1124</v>
      </c>
      <c r="B18095" s="618">
        <v>2013</v>
      </c>
      <c r="C18095" s="619" t="s">
        <v>437</v>
      </c>
    </row>
    <row r="18096" spans="1:3" x14ac:dyDescent="0.15">
      <c r="A18096" s="619" t="s">
        <v>1124</v>
      </c>
      <c r="B18096" s="618">
        <v>2013</v>
      </c>
      <c r="C18096" s="619" t="s">
        <v>437</v>
      </c>
    </row>
    <row r="18097" spans="1:3" x14ac:dyDescent="0.15">
      <c r="A18097" s="619" t="s">
        <v>1124</v>
      </c>
      <c r="B18097" s="618">
        <v>2013</v>
      </c>
      <c r="C18097" s="619" t="s">
        <v>437</v>
      </c>
    </row>
    <row r="18098" spans="1:3" x14ac:dyDescent="0.15">
      <c r="A18098" s="619" t="s">
        <v>1124</v>
      </c>
      <c r="B18098" s="618">
        <v>2013</v>
      </c>
      <c r="C18098" s="619" t="s">
        <v>437</v>
      </c>
    </row>
    <row r="18099" spans="1:3" x14ac:dyDescent="0.15">
      <c r="A18099" s="619" t="s">
        <v>1124</v>
      </c>
      <c r="B18099" s="618">
        <v>2013</v>
      </c>
      <c r="C18099" s="619" t="s">
        <v>437</v>
      </c>
    </row>
    <row r="18100" spans="1:3" x14ac:dyDescent="0.15">
      <c r="A18100" s="619" t="s">
        <v>1124</v>
      </c>
      <c r="B18100" s="618">
        <v>2013</v>
      </c>
      <c r="C18100" s="619" t="s">
        <v>437</v>
      </c>
    </row>
    <row r="18101" spans="1:3" x14ac:dyDescent="0.15">
      <c r="A18101" s="619" t="s">
        <v>1124</v>
      </c>
      <c r="B18101" s="618">
        <v>2013</v>
      </c>
      <c r="C18101" s="619" t="s">
        <v>1102</v>
      </c>
    </row>
    <row r="18102" spans="1:3" x14ac:dyDescent="0.15">
      <c r="A18102" s="619" t="s">
        <v>1124</v>
      </c>
      <c r="B18102" s="618">
        <v>2013</v>
      </c>
      <c r="C18102" s="619" t="s">
        <v>424</v>
      </c>
    </row>
    <row r="18103" spans="1:3" x14ac:dyDescent="0.15">
      <c r="A18103" s="619" t="s">
        <v>1124</v>
      </c>
      <c r="B18103" s="618">
        <v>2013</v>
      </c>
      <c r="C18103" s="619" t="s">
        <v>1080</v>
      </c>
    </row>
    <row r="18104" spans="1:3" x14ac:dyDescent="0.15">
      <c r="A18104" s="619" t="s">
        <v>1124</v>
      </c>
      <c r="B18104" s="618">
        <v>2013</v>
      </c>
      <c r="C18104" s="619" t="s">
        <v>424</v>
      </c>
    </row>
    <row r="18105" spans="1:3" x14ac:dyDescent="0.15">
      <c r="A18105" s="619" t="s">
        <v>1124</v>
      </c>
      <c r="B18105" s="618">
        <v>2013</v>
      </c>
      <c r="C18105" s="619" t="s">
        <v>1102</v>
      </c>
    </row>
    <row r="18106" spans="1:3" x14ac:dyDescent="0.15">
      <c r="A18106" s="619" t="s">
        <v>1124</v>
      </c>
      <c r="B18106" s="618">
        <v>2013</v>
      </c>
      <c r="C18106" s="619" t="s">
        <v>424</v>
      </c>
    </row>
    <row r="18107" spans="1:3" x14ac:dyDescent="0.15">
      <c r="A18107" s="618" t="s">
        <v>1124</v>
      </c>
      <c r="B18107" s="618">
        <v>2013</v>
      </c>
      <c r="C18107" s="619" t="s">
        <v>424</v>
      </c>
    </row>
    <row r="18108" spans="1:3" x14ac:dyDescent="0.15">
      <c r="A18108" s="619" t="s">
        <v>1124</v>
      </c>
      <c r="B18108" s="618">
        <v>2013</v>
      </c>
      <c r="C18108" s="619" t="s">
        <v>437</v>
      </c>
    </row>
    <row r="18109" spans="1:3" x14ac:dyDescent="0.15">
      <c r="A18109" s="619" t="s">
        <v>1124</v>
      </c>
      <c r="B18109" s="618">
        <v>2013</v>
      </c>
      <c r="C18109" s="619" t="s">
        <v>437</v>
      </c>
    </row>
    <row r="18110" spans="1:3" x14ac:dyDescent="0.15">
      <c r="A18110" s="618" t="s">
        <v>1124</v>
      </c>
      <c r="B18110" s="618">
        <v>2013</v>
      </c>
      <c r="C18110" s="619" t="s">
        <v>1080</v>
      </c>
    </row>
    <row r="18111" spans="1:3" x14ac:dyDescent="0.15">
      <c r="A18111" s="619" t="s">
        <v>1124</v>
      </c>
      <c r="B18111" s="618">
        <v>2013</v>
      </c>
      <c r="C18111" s="619" t="s">
        <v>437</v>
      </c>
    </row>
    <row r="18112" spans="1:3" x14ac:dyDescent="0.15">
      <c r="A18112" s="619" t="s">
        <v>1124</v>
      </c>
      <c r="B18112" s="618">
        <v>2013</v>
      </c>
      <c r="C18112" s="619" t="s">
        <v>424</v>
      </c>
    </row>
    <row r="18113" spans="1:3" x14ac:dyDescent="0.15">
      <c r="A18113" s="619" t="s">
        <v>1124</v>
      </c>
      <c r="B18113" s="618">
        <v>2013</v>
      </c>
      <c r="C18113" s="619" t="s">
        <v>424</v>
      </c>
    </row>
    <row r="18114" spans="1:3" x14ac:dyDescent="0.15">
      <c r="A18114" s="619" t="s">
        <v>1124</v>
      </c>
      <c r="B18114" s="618">
        <v>2013</v>
      </c>
      <c r="C18114" s="619" t="s">
        <v>424</v>
      </c>
    </row>
    <row r="18115" spans="1:3" x14ac:dyDescent="0.15">
      <c r="A18115" s="619" t="s">
        <v>1124</v>
      </c>
      <c r="B18115" s="618">
        <v>2013</v>
      </c>
      <c r="C18115" s="619" t="s">
        <v>424</v>
      </c>
    </row>
    <row r="18116" spans="1:3" x14ac:dyDescent="0.15">
      <c r="A18116" s="619" t="s">
        <v>1124</v>
      </c>
      <c r="B18116" s="618">
        <v>2013</v>
      </c>
      <c r="C18116" s="619" t="s">
        <v>424</v>
      </c>
    </row>
    <row r="18117" spans="1:3" x14ac:dyDescent="0.15">
      <c r="A18117" s="619" t="s">
        <v>1124</v>
      </c>
      <c r="B18117" s="618">
        <v>2013</v>
      </c>
      <c r="C18117" s="619" t="s">
        <v>424</v>
      </c>
    </row>
    <row r="18118" spans="1:3" x14ac:dyDescent="0.15">
      <c r="A18118" s="619" t="s">
        <v>1124</v>
      </c>
      <c r="B18118" s="618">
        <v>2013</v>
      </c>
      <c r="C18118" s="619" t="s">
        <v>424</v>
      </c>
    </row>
    <row r="18119" spans="1:3" x14ac:dyDescent="0.15">
      <c r="A18119" s="619" t="s">
        <v>1124</v>
      </c>
      <c r="B18119" s="618">
        <v>2013</v>
      </c>
      <c r="C18119" s="619" t="s">
        <v>424</v>
      </c>
    </row>
    <row r="18120" spans="1:3" x14ac:dyDescent="0.15">
      <c r="A18120" s="619" t="s">
        <v>1124</v>
      </c>
      <c r="B18120" s="618">
        <v>2013</v>
      </c>
      <c r="C18120" s="619" t="s">
        <v>424</v>
      </c>
    </row>
    <row r="18121" spans="1:3" x14ac:dyDescent="0.15">
      <c r="A18121" s="619" t="s">
        <v>1124</v>
      </c>
      <c r="B18121" s="618">
        <v>2013</v>
      </c>
      <c r="C18121" s="619" t="s">
        <v>424</v>
      </c>
    </row>
    <row r="18122" spans="1:3" x14ac:dyDescent="0.15">
      <c r="A18122" s="619" t="s">
        <v>1124</v>
      </c>
      <c r="B18122" s="618">
        <v>2013</v>
      </c>
      <c r="C18122" s="619" t="s">
        <v>437</v>
      </c>
    </row>
    <row r="18123" spans="1:3" x14ac:dyDescent="0.15">
      <c r="A18123" s="619" t="s">
        <v>1124</v>
      </c>
      <c r="B18123" s="618">
        <v>2013</v>
      </c>
      <c r="C18123" s="619" t="s">
        <v>437</v>
      </c>
    </row>
    <row r="18124" spans="1:3" x14ac:dyDescent="0.15">
      <c r="A18124" s="619" t="s">
        <v>1124</v>
      </c>
      <c r="B18124" s="618">
        <v>2013</v>
      </c>
      <c r="C18124" s="619" t="s">
        <v>437</v>
      </c>
    </row>
    <row r="18125" spans="1:3" x14ac:dyDescent="0.15">
      <c r="A18125" s="619" t="s">
        <v>1124</v>
      </c>
      <c r="B18125" s="618">
        <v>2013</v>
      </c>
      <c r="C18125" s="619" t="s">
        <v>437</v>
      </c>
    </row>
    <row r="18126" spans="1:3" x14ac:dyDescent="0.15">
      <c r="A18126" s="619" t="s">
        <v>1124</v>
      </c>
      <c r="B18126" s="618">
        <v>2013</v>
      </c>
      <c r="C18126" s="619" t="s">
        <v>437</v>
      </c>
    </row>
    <row r="18127" spans="1:3" x14ac:dyDescent="0.15">
      <c r="A18127" s="619" t="s">
        <v>1124</v>
      </c>
      <c r="B18127" s="618">
        <v>2013</v>
      </c>
      <c r="C18127" s="619" t="s">
        <v>437</v>
      </c>
    </row>
    <row r="18128" spans="1:3" x14ac:dyDescent="0.15">
      <c r="A18128" s="619" t="s">
        <v>1124</v>
      </c>
      <c r="B18128" s="618">
        <v>2013</v>
      </c>
      <c r="C18128" s="619" t="s">
        <v>437</v>
      </c>
    </row>
    <row r="18129" spans="1:3" x14ac:dyDescent="0.15">
      <c r="A18129" s="619" t="s">
        <v>1124</v>
      </c>
      <c r="B18129" s="618">
        <v>2013</v>
      </c>
      <c r="C18129" s="619" t="s">
        <v>437</v>
      </c>
    </row>
    <row r="18130" spans="1:3" x14ac:dyDescent="0.15">
      <c r="A18130" s="619" t="s">
        <v>1124</v>
      </c>
      <c r="B18130" s="618">
        <v>2013</v>
      </c>
      <c r="C18130" s="619" t="s">
        <v>437</v>
      </c>
    </row>
    <row r="18131" spans="1:3" x14ac:dyDescent="0.15">
      <c r="A18131" s="619" t="s">
        <v>1124</v>
      </c>
      <c r="B18131" s="618">
        <v>2013</v>
      </c>
      <c r="C18131" s="619" t="s">
        <v>437</v>
      </c>
    </row>
    <row r="18132" spans="1:3" x14ac:dyDescent="0.15">
      <c r="A18132" s="619" t="s">
        <v>1124</v>
      </c>
      <c r="B18132" s="618">
        <v>2013</v>
      </c>
      <c r="C18132" s="619" t="s">
        <v>437</v>
      </c>
    </row>
    <row r="18133" spans="1:3" x14ac:dyDescent="0.15">
      <c r="A18133" s="619" t="s">
        <v>1124</v>
      </c>
      <c r="B18133" s="618">
        <v>2013</v>
      </c>
      <c r="C18133" s="619" t="s">
        <v>437</v>
      </c>
    </row>
    <row r="18134" spans="1:3" x14ac:dyDescent="0.15">
      <c r="A18134" s="619" t="s">
        <v>1124</v>
      </c>
      <c r="B18134" s="618">
        <v>2013</v>
      </c>
      <c r="C18134" s="619" t="s">
        <v>437</v>
      </c>
    </row>
    <row r="18135" spans="1:3" x14ac:dyDescent="0.15">
      <c r="A18135" s="619" t="s">
        <v>1124</v>
      </c>
      <c r="B18135" s="618">
        <v>2013</v>
      </c>
      <c r="C18135" s="619" t="s">
        <v>437</v>
      </c>
    </row>
    <row r="18136" spans="1:3" x14ac:dyDescent="0.15">
      <c r="A18136" s="619" t="s">
        <v>1124</v>
      </c>
      <c r="B18136" s="618">
        <v>2013</v>
      </c>
      <c r="C18136" s="619" t="s">
        <v>437</v>
      </c>
    </row>
    <row r="18137" spans="1:3" x14ac:dyDescent="0.15">
      <c r="A18137" s="619" t="s">
        <v>1124</v>
      </c>
      <c r="B18137" s="618">
        <v>2013</v>
      </c>
      <c r="C18137" s="619" t="s">
        <v>437</v>
      </c>
    </row>
    <row r="18138" spans="1:3" x14ac:dyDescent="0.15">
      <c r="A18138" s="619" t="s">
        <v>1124</v>
      </c>
      <c r="B18138" s="618">
        <v>2013</v>
      </c>
      <c r="C18138" s="619" t="s">
        <v>437</v>
      </c>
    </row>
    <row r="18139" spans="1:3" x14ac:dyDescent="0.15">
      <c r="A18139" s="618" t="s">
        <v>1124</v>
      </c>
      <c r="B18139" s="618">
        <v>2013</v>
      </c>
      <c r="C18139" s="619" t="s">
        <v>437</v>
      </c>
    </row>
    <row r="18140" spans="1:3" x14ac:dyDescent="0.15">
      <c r="A18140" s="619" t="s">
        <v>1124</v>
      </c>
      <c r="B18140" s="618">
        <v>2013</v>
      </c>
      <c r="C18140" s="619" t="s">
        <v>437</v>
      </c>
    </row>
    <row r="18141" spans="1:3" x14ac:dyDescent="0.15">
      <c r="A18141" s="619" t="s">
        <v>1124</v>
      </c>
      <c r="B18141" s="618">
        <v>2013</v>
      </c>
      <c r="C18141" s="619" t="s">
        <v>437</v>
      </c>
    </row>
    <row r="18142" spans="1:3" x14ac:dyDescent="0.15">
      <c r="A18142" s="619" t="s">
        <v>1124</v>
      </c>
      <c r="B18142" s="618">
        <v>2013</v>
      </c>
      <c r="C18142" s="619" t="s">
        <v>437</v>
      </c>
    </row>
    <row r="18143" spans="1:3" x14ac:dyDescent="0.15">
      <c r="A18143" s="619" t="s">
        <v>1124</v>
      </c>
      <c r="B18143" s="618">
        <v>2013</v>
      </c>
      <c r="C18143" s="619" t="s">
        <v>437</v>
      </c>
    </row>
    <row r="18144" spans="1:3" x14ac:dyDescent="0.15">
      <c r="A18144" s="619" t="s">
        <v>1124</v>
      </c>
      <c r="B18144" s="618">
        <v>2013</v>
      </c>
      <c r="C18144" s="619" t="s">
        <v>424</v>
      </c>
    </row>
    <row r="18145" spans="1:3" x14ac:dyDescent="0.15">
      <c r="A18145" s="619" t="s">
        <v>1124</v>
      </c>
      <c r="B18145" s="618">
        <v>2013</v>
      </c>
      <c r="C18145" s="619" t="s">
        <v>424</v>
      </c>
    </row>
    <row r="18146" spans="1:3" x14ac:dyDescent="0.15">
      <c r="A18146" s="619" t="s">
        <v>1124</v>
      </c>
      <c r="B18146" s="618">
        <v>2013</v>
      </c>
      <c r="C18146" s="619" t="s">
        <v>424</v>
      </c>
    </row>
    <row r="18147" spans="1:3" x14ac:dyDescent="0.15">
      <c r="A18147" s="619" t="s">
        <v>1124</v>
      </c>
      <c r="B18147" s="618">
        <v>2013</v>
      </c>
      <c r="C18147" s="619" t="s">
        <v>437</v>
      </c>
    </row>
    <row r="18148" spans="1:3" x14ac:dyDescent="0.15">
      <c r="A18148" s="619" t="s">
        <v>1124</v>
      </c>
      <c r="B18148" s="618">
        <v>2013</v>
      </c>
      <c r="C18148" s="619" t="s">
        <v>1102</v>
      </c>
    </row>
    <row r="18149" spans="1:3" x14ac:dyDescent="0.15">
      <c r="A18149" s="619" t="s">
        <v>1124</v>
      </c>
      <c r="B18149" s="618">
        <v>2013</v>
      </c>
      <c r="C18149" s="619" t="s">
        <v>424</v>
      </c>
    </row>
    <row r="18150" spans="1:3" x14ac:dyDescent="0.15">
      <c r="A18150" s="619" t="s">
        <v>1124</v>
      </c>
      <c r="B18150" s="618">
        <v>2013</v>
      </c>
      <c r="C18150" s="619" t="s">
        <v>424</v>
      </c>
    </row>
    <row r="18151" spans="1:3" x14ac:dyDescent="0.15">
      <c r="A18151" s="619" t="s">
        <v>1124</v>
      </c>
      <c r="B18151" s="618">
        <v>2013</v>
      </c>
      <c r="C18151" s="619" t="s">
        <v>424</v>
      </c>
    </row>
    <row r="18152" spans="1:3" x14ac:dyDescent="0.15">
      <c r="A18152" s="619" t="s">
        <v>1124</v>
      </c>
      <c r="B18152" s="618">
        <v>2013</v>
      </c>
      <c r="C18152" s="619" t="s">
        <v>424</v>
      </c>
    </row>
    <row r="18153" spans="1:3" x14ac:dyDescent="0.15">
      <c r="A18153" s="619" t="s">
        <v>1124</v>
      </c>
      <c r="B18153" s="618">
        <v>2013</v>
      </c>
      <c r="C18153" s="619" t="s">
        <v>1102</v>
      </c>
    </row>
    <row r="18154" spans="1:3" x14ac:dyDescent="0.15">
      <c r="A18154" s="619" t="s">
        <v>1124</v>
      </c>
      <c r="B18154" s="618">
        <v>2013</v>
      </c>
      <c r="C18154" s="619" t="s">
        <v>437</v>
      </c>
    </row>
    <row r="18155" spans="1:3" x14ac:dyDescent="0.15">
      <c r="A18155" s="619" t="s">
        <v>1124</v>
      </c>
      <c r="B18155" s="618">
        <v>2013</v>
      </c>
      <c r="C18155" s="619" t="s">
        <v>1102</v>
      </c>
    </row>
    <row r="18156" spans="1:3" x14ac:dyDescent="0.15">
      <c r="A18156" s="619" t="s">
        <v>1124</v>
      </c>
      <c r="B18156" s="618">
        <v>2013</v>
      </c>
      <c r="C18156" s="619" t="s">
        <v>1102</v>
      </c>
    </row>
    <row r="18157" spans="1:3" x14ac:dyDescent="0.15">
      <c r="A18157" s="619" t="s">
        <v>1124</v>
      </c>
      <c r="B18157" s="618">
        <v>2013</v>
      </c>
      <c r="C18157" s="619" t="s">
        <v>437</v>
      </c>
    </row>
    <row r="18158" spans="1:3" x14ac:dyDescent="0.15">
      <c r="A18158" s="619" t="s">
        <v>1124</v>
      </c>
      <c r="B18158" s="618">
        <v>2013</v>
      </c>
      <c r="C18158" s="619" t="s">
        <v>1102</v>
      </c>
    </row>
    <row r="18159" spans="1:3" x14ac:dyDescent="0.15">
      <c r="A18159" s="619" t="s">
        <v>1124</v>
      </c>
      <c r="B18159" s="618">
        <v>2013</v>
      </c>
      <c r="C18159" s="619" t="s">
        <v>1102</v>
      </c>
    </row>
    <row r="18160" spans="1:3" x14ac:dyDescent="0.15">
      <c r="A18160" s="619" t="s">
        <v>1124</v>
      </c>
      <c r="B18160" s="618">
        <v>2013</v>
      </c>
      <c r="C18160" s="619" t="s">
        <v>1102</v>
      </c>
    </row>
    <row r="18161" spans="1:3" x14ac:dyDescent="0.15">
      <c r="A18161" s="619" t="s">
        <v>1124</v>
      </c>
      <c r="B18161" s="618">
        <v>2013</v>
      </c>
      <c r="C18161" s="619" t="s">
        <v>1102</v>
      </c>
    </row>
    <row r="18162" spans="1:3" x14ac:dyDescent="0.15">
      <c r="A18162" s="619" t="s">
        <v>1124</v>
      </c>
      <c r="B18162" s="618">
        <v>2013</v>
      </c>
      <c r="C18162" s="619" t="s">
        <v>1102</v>
      </c>
    </row>
    <row r="18163" spans="1:3" x14ac:dyDescent="0.15">
      <c r="A18163" s="619" t="s">
        <v>1124</v>
      </c>
      <c r="B18163" s="618">
        <v>2013</v>
      </c>
      <c r="C18163" s="619" t="s">
        <v>1102</v>
      </c>
    </row>
    <row r="18164" spans="1:3" x14ac:dyDescent="0.15">
      <c r="A18164" s="619" t="s">
        <v>1124</v>
      </c>
      <c r="B18164" s="618">
        <v>2013</v>
      </c>
      <c r="C18164" s="619" t="s">
        <v>1102</v>
      </c>
    </row>
    <row r="18165" spans="1:3" x14ac:dyDescent="0.15">
      <c r="A18165" s="619" t="s">
        <v>1124</v>
      </c>
      <c r="B18165" s="618">
        <v>2013</v>
      </c>
      <c r="C18165" s="619" t="s">
        <v>1080</v>
      </c>
    </row>
    <row r="18166" spans="1:3" x14ac:dyDescent="0.15">
      <c r="A18166" s="619" t="s">
        <v>1124</v>
      </c>
      <c r="B18166" s="618">
        <v>2013</v>
      </c>
      <c r="C18166" s="619" t="s">
        <v>424</v>
      </c>
    </row>
    <row r="18167" spans="1:3" x14ac:dyDescent="0.15">
      <c r="A18167" s="619" t="s">
        <v>1124</v>
      </c>
      <c r="B18167" s="618">
        <v>2013</v>
      </c>
      <c r="C18167" s="619" t="s">
        <v>1080</v>
      </c>
    </row>
    <row r="18168" spans="1:3" x14ac:dyDescent="0.15">
      <c r="A18168" s="619" t="s">
        <v>1124</v>
      </c>
      <c r="B18168" s="618">
        <v>2013</v>
      </c>
      <c r="C18168" s="619" t="s">
        <v>424</v>
      </c>
    </row>
    <row r="18169" spans="1:3" x14ac:dyDescent="0.15">
      <c r="A18169" s="619" t="s">
        <v>1124</v>
      </c>
      <c r="B18169" s="618">
        <v>2013</v>
      </c>
      <c r="C18169" s="619" t="s">
        <v>1102</v>
      </c>
    </row>
    <row r="18170" spans="1:3" x14ac:dyDescent="0.15">
      <c r="A18170" s="619" t="s">
        <v>1124</v>
      </c>
      <c r="B18170" s="618">
        <v>2013</v>
      </c>
      <c r="C18170" s="619" t="s">
        <v>1080</v>
      </c>
    </row>
    <row r="18171" spans="1:3" x14ac:dyDescent="0.15">
      <c r="A18171" s="619" t="s">
        <v>1124</v>
      </c>
      <c r="B18171" s="618">
        <v>2013</v>
      </c>
      <c r="C18171" s="619" t="s">
        <v>424</v>
      </c>
    </row>
    <row r="18172" spans="1:3" x14ac:dyDescent="0.15">
      <c r="A18172" s="619" t="s">
        <v>1124</v>
      </c>
      <c r="B18172" s="618">
        <v>2013</v>
      </c>
      <c r="C18172" s="619" t="s">
        <v>1102</v>
      </c>
    </row>
    <row r="18173" spans="1:3" x14ac:dyDescent="0.15">
      <c r="A18173" s="619" t="s">
        <v>1124</v>
      </c>
      <c r="B18173" s="618">
        <v>2013</v>
      </c>
      <c r="C18173" s="619" t="s">
        <v>1102</v>
      </c>
    </row>
    <row r="18174" spans="1:3" x14ac:dyDescent="0.15">
      <c r="A18174" s="619" t="s">
        <v>1124</v>
      </c>
      <c r="B18174" s="618">
        <v>2013</v>
      </c>
      <c r="C18174" s="619" t="s">
        <v>1102</v>
      </c>
    </row>
    <row r="18175" spans="1:3" x14ac:dyDescent="0.15">
      <c r="A18175" s="619" t="s">
        <v>1124</v>
      </c>
      <c r="B18175" s="618">
        <v>2013</v>
      </c>
      <c r="C18175" s="619" t="s">
        <v>1102</v>
      </c>
    </row>
    <row r="18176" spans="1:3" x14ac:dyDescent="0.15">
      <c r="A18176" s="619" t="s">
        <v>1124</v>
      </c>
      <c r="B18176" s="618">
        <v>2013</v>
      </c>
      <c r="C18176" s="619" t="s">
        <v>1102</v>
      </c>
    </row>
    <row r="18177" spans="1:3" x14ac:dyDescent="0.15">
      <c r="A18177" s="619" t="s">
        <v>1124</v>
      </c>
      <c r="B18177" s="618">
        <v>2013</v>
      </c>
      <c r="C18177" s="619" t="s">
        <v>1080</v>
      </c>
    </row>
    <row r="18178" spans="1:3" x14ac:dyDescent="0.15">
      <c r="A18178" s="619" t="s">
        <v>1124</v>
      </c>
      <c r="B18178" s="618">
        <v>2013</v>
      </c>
      <c r="C18178" s="619" t="s">
        <v>1102</v>
      </c>
    </row>
    <row r="18179" spans="1:3" x14ac:dyDescent="0.15">
      <c r="A18179" s="619" t="s">
        <v>1124</v>
      </c>
      <c r="B18179" s="618">
        <v>2013</v>
      </c>
      <c r="C18179" s="619" t="s">
        <v>1102</v>
      </c>
    </row>
    <row r="18180" spans="1:3" x14ac:dyDescent="0.15">
      <c r="A18180" s="619" t="s">
        <v>1124</v>
      </c>
      <c r="B18180" s="618">
        <v>2013</v>
      </c>
      <c r="C18180" s="619" t="s">
        <v>1102</v>
      </c>
    </row>
    <row r="18181" spans="1:3" x14ac:dyDescent="0.15">
      <c r="A18181" s="619" t="s">
        <v>1124</v>
      </c>
      <c r="B18181" s="618">
        <v>2013</v>
      </c>
      <c r="C18181" s="619" t="s">
        <v>1102</v>
      </c>
    </row>
    <row r="18182" spans="1:3" x14ac:dyDescent="0.15">
      <c r="A18182" s="619" t="s">
        <v>1124</v>
      </c>
      <c r="B18182" s="618">
        <v>2013</v>
      </c>
      <c r="C18182" s="619" t="s">
        <v>1102</v>
      </c>
    </row>
    <row r="18183" spans="1:3" x14ac:dyDescent="0.15">
      <c r="A18183" s="619" t="s">
        <v>1124</v>
      </c>
      <c r="B18183" s="618">
        <v>2013</v>
      </c>
      <c r="C18183" s="619" t="s">
        <v>1102</v>
      </c>
    </row>
    <row r="18184" spans="1:3" x14ac:dyDescent="0.15">
      <c r="A18184" s="618" t="s">
        <v>1124</v>
      </c>
      <c r="B18184" s="618">
        <v>2013</v>
      </c>
      <c r="C18184" s="619" t="s">
        <v>1103</v>
      </c>
    </row>
    <row r="18185" spans="1:3" x14ac:dyDescent="0.15">
      <c r="A18185" s="619" t="s">
        <v>1124</v>
      </c>
      <c r="B18185" s="618">
        <v>2013</v>
      </c>
      <c r="C18185" s="619" t="s">
        <v>1080</v>
      </c>
    </row>
    <row r="18186" spans="1:3" x14ac:dyDescent="0.15">
      <c r="A18186" s="619" t="s">
        <v>1124</v>
      </c>
      <c r="B18186" s="618">
        <v>2013</v>
      </c>
      <c r="C18186" s="619" t="s">
        <v>1102</v>
      </c>
    </row>
    <row r="18187" spans="1:3" x14ac:dyDescent="0.15">
      <c r="A18187" s="619" t="s">
        <v>1124</v>
      </c>
      <c r="B18187" s="618">
        <v>2013</v>
      </c>
      <c r="C18187" s="619" t="s">
        <v>1102</v>
      </c>
    </row>
    <row r="18188" spans="1:3" x14ac:dyDescent="0.15">
      <c r="A18188" s="619" t="s">
        <v>1124</v>
      </c>
      <c r="B18188" s="618">
        <v>2013</v>
      </c>
      <c r="C18188" s="619" t="s">
        <v>437</v>
      </c>
    </row>
    <row r="18189" spans="1:3" x14ac:dyDescent="0.15">
      <c r="A18189" s="619" t="s">
        <v>1124</v>
      </c>
      <c r="B18189" s="618">
        <v>2013</v>
      </c>
      <c r="C18189" s="619" t="s">
        <v>1102</v>
      </c>
    </row>
    <row r="18190" spans="1:3" x14ac:dyDescent="0.15">
      <c r="A18190" s="619" t="s">
        <v>1124</v>
      </c>
      <c r="B18190" s="618">
        <v>2013</v>
      </c>
      <c r="C18190" s="619" t="s">
        <v>1102</v>
      </c>
    </row>
    <row r="18191" spans="1:3" x14ac:dyDescent="0.15">
      <c r="A18191" s="619" t="s">
        <v>1124</v>
      </c>
      <c r="B18191" s="618">
        <v>2013</v>
      </c>
      <c r="C18191" s="619" t="s">
        <v>424</v>
      </c>
    </row>
    <row r="18192" spans="1:3" x14ac:dyDescent="0.15">
      <c r="A18192" s="619" t="s">
        <v>1124</v>
      </c>
      <c r="B18192" s="618">
        <v>2013</v>
      </c>
      <c r="C18192" s="619" t="s">
        <v>437</v>
      </c>
    </row>
    <row r="18193" spans="1:3" x14ac:dyDescent="0.15">
      <c r="A18193" s="619" t="s">
        <v>1124</v>
      </c>
      <c r="B18193" s="618">
        <v>2013</v>
      </c>
      <c r="C18193" s="619" t="s">
        <v>437</v>
      </c>
    </row>
    <row r="18194" spans="1:3" x14ac:dyDescent="0.15">
      <c r="A18194" s="619" t="s">
        <v>1124</v>
      </c>
      <c r="B18194" s="618">
        <v>2013</v>
      </c>
      <c r="C18194" s="619" t="s">
        <v>1103</v>
      </c>
    </row>
    <row r="18195" spans="1:3" x14ac:dyDescent="0.15">
      <c r="A18195" s="619" t="s">
        <v>1124</v>
      </c>
      <c r="B18195" s="618">
        <v>2013</v>
      </c>
      <c r="C18195" s="619" t="s">
        <v>1116</v>
      </c>
    </row>
    <row r="18196" spans="1:3" x14ac:dyDescent="0.15">
      <c r="A18196" s="619" t="s">
        <v>1124</v>
      </c>
      <c r="B18196" s="618">
        <v>2013</v>
      </c>
      <c r="C18196" s="619" t="s">
        <v>1107</v>
      </c>
    </row>
    <row r="18197" spans="1:3" x14ac:dyDescent="0.15">
      <c r="A18197" s="619" t="s">
        <v>1124</v>
      </c>
      <c r="B18197" s="618">
        <v>2013</v>
      </c>
      <c r="C18197" s="619" t="s">
        <v>1103</v>
      </c>
    </row>
    <row r="18198" spans="1:3" x14ac:dyDescent="0.15">
      <c r="A18198" s="619" t="s">
        <v>1124</v>
      </c>
      <c r="B18198" s="618">
        <v>2013</v>
      </c>
      <c r="C18198" s="619" t="s">
        <v>1103</v>
      </c>
    </row>
    <row r="18199" spans="1:3" x14ac:dyDescent="0.15">
      <c r="A18199" s="619" t="s">
        <v>1124</v>
      </c>
      <c r="B18199" s="618">
        <v>2013</v>
      </c>
      <c r="C18199" s="619" t="s">
        <v>1116</v>
      </c>
    </row>
    <row r="18200" spans="1:3" x14ac:dyDescent="0.15">
      <c r="A18200" s="619" t="s">
        <v>1124</v>
      </c>
      <c r="B18200" s="618">
        <v>2013</v>
      </c>
      <c r="C18200" s="619" t="s">
        <v>1102</v>
      </c>
    </row>
    <row r="18201" spans="1:3" x14ac:dyDescent="0.15">
      <c r="A18201" s="619" t="s">
        <v>1124</v>
      </c>
      <c r="B18201" s="618">
        <v>2013</v>
      </c>
      <c r="C18201" s="619" t="s">
        <v>424</v>
      </c>
    </row>
    <row r="18202" spans="1:3" x14ac:dyDescent="0.15">
      <c r="A18202" s="619" t="s">
        <v>1124</v>
      </c>
      <c r="B18202" s="618">
        <v>2013</v>
      </c>
      <c r="C18202" s="619" t="s">
        <v>1103</v>
      </c>
    </row>
    <row r="18203" spans="1:3" x14ac:dyDescent="0.15">
      <c r="A18203" s="619" t="s">
        <v>1124</v>
      </c>
      <c r="B18203" s="618">
        <v>2013</v>
      </c>
      <c r="C18203" s="619" t="s">
        <v>1116</v>
      </c>
    </row>
    <row r="18204" spans="1:3" x14ac:dyDescent="0.15">
      <c r="A18204" s="619" t="s">
        <v>1124</v>
      </c>
      <c r="B18204" s="618">
        <v>2013</v>
      </c>
      <c r="C18204" s="619" t="s">
        <v>1102</v>
      </c>
    </row>
    <row r="18205" spans="1:3" x14ac:dyDescent="0.15">
      <c r="A18205" s="619" t="s">
        <v>1124</v>
      </c>
      <c r="B18205" s="618">
        <v>2013</v>
      </c>
      <c r="C18205" s="619" t="s">
        <v>1102</v>
      </c>
    </row>
    <row r="18206" spans="1:3" x14ac:dyDescent="0.15">
      <c r="A18206" s="619" t="s">
        <v>1124</v>
      </c>
      <c r="B18206" s="618">
        <v>2013</v>
      </c>
      <c r="C18206" s="619" t="s">
        <v>424</v>
      </c>
    </row>
    <row r="18207" spans="1:3" x14ac:dyDescent="0.15">
      <c r="A18207" s="619" t="s">
        <v>1124</v>
      </c>
      <c r="B18207" s="618">
        <v>2013</v>
      </c>
      <c r="C18207" s="619" t="s">
        <v>424</v>
      </c>
    </row>
    <row r="18208" spans="1:3" x14ac:dyDescent="0.15">
      <c r="A18208" s="619" t="s">
        <v>1124</v>
      </c>
      <c r="B18208" s="618">
        <v>2013</v>
      </c>
      <c r="C18208" s="619" t="s">
        <v>424</v>
      </c>
    </row>
    <row r="18209" spans="1:3" x14ac:dyDescent="0.15">
      <c r="A18209" s="619" t="s">
        <v>1124</v>
      </c>
      <c r="B18209" s="618">
        <v>2013</v>
      </c>
      <c r="C18209" s="619" t="s">
        <v>424</v>
      </c>
    </row>
    <row r="18210" spans="1:3" x14ac:dyDescent="0.15">
      <c r="A18210" s="619" t="s">
        <v>1124</v>
      </c>
      <c r="B18210" s="618">
        <v>2013</v>
      </c>
      <c r="C18210" s="619" t="s">
        <v>424</v>
      </c>
    </row>
    <row r="18211" spans="1:3" x14ac:dyDescent="0.15">
      <c r="A18211" s="619" t="s">
        <v>1124</v>
      </c>
      <c r="B18211" s="618">
        <v>2013</v>
      </c>
      <c r="C18211" s="619" t="s">
        <v>1080</v>
      </c>
    </row>
    <row r="18212" spans="1:3" x14ac:dyDescent="0.15">
      <c r="A18212" s="619" t="s">
        <v>1124</v>
      </c>
      <c r="B18212" s="618">
        <v>2013</v>
      </c>
      <c r="C18212" s="619" t="s">
        <v>1080</v>
      </c>
    </row>
    <row r="18213" spans="1:3" x14ac:dyDescent="0.15">
      <c r="A18213" s="619" t="s">
        <v>1124</v>
      </c>
      <c r="B18213" s="618">
        <v>2013</v>
      </c>
      <c r="C18213" s="619" t="s">
        <v>1103</v>
      </c>
    </row>
    <row r="18214" spans="1:3" x14ac:dyDescent="0.15">
      <c r="A18214" s="619" t="s">
        <v>1124</v>
      </c>
      <c r="B18214" s="618">
        <v>2013</v>
      </c>
      <c r="C18214" s="619" t="s">
        <v>1103</v>
      </c>
    </row>
    <row r="18215" spans="1:3" x14ac:dyDescent="0.15">
      <c r="A18215" s="619" t="s">
        <v>1124</v>
      </c>
      <c r="B18215" s="618">
        <v>2013</v>
      </c>
      <c r="C18215" s="619" t="s">
        <v>424</v>
      </c>
    </row>
    <row r="18216" spans="1:3" x14ac:dyDescent="0.15">
      <c r="A18216" s="619" t="s">
        <v>1124</v>
      </c>
      <c r="B18216" s="618">
        <v>2013</v>
      </c>
      <c r="C18216" s="619" t="s">
        <v>1103</v>
      </c>
    </row>
    <row r="18217" spans="1:3" x14ac:dyDescent="0.15">
      <c r="A18217" s="619" t="s">
        <v>1124</v>
      </c>
      <c r="B18217" s="618">
        <v>2013</v>
      </c>
      <c r="C18217" s="619" t="s">
        <v>437</v>
      </c>
    </row>
    <row r="18218" spans="1:3" x14ac:dyDescent="0.15">
      <c r="A18218" s="619" t="s">
        <v>1124</v>
      </c>
      <c r="B18218" s="618">
        <v>2013</v>
      </c>
      <c r="C18218" s="619" t="s">
        <v>1103</v>
      </c>
    </row>
    <row r="18219" spans="1:3" x14ac:dyDescent="0.15">
      <c r="A18219" s="619" t="s">
        <v>1124</v>
      </c>
      <c r="B18219" s="618">
        <v>2013</v>
      </c>
      <c r="C18219" s="619" t="s">
        <v>424</v>
      </c>
    </row>
    <row r="18220" spans="1:3" x14ac:dyDescent="0.15">
      <c r="A18220" s="619" t="s">
        <v>1124</v>
      </c>
      <c r="B18220" s="618">
        <v>2013</v>
      </c>
      <c r="C18220" s="619" t="s">
        <v>424</v>
      </c>
    </row>
    <row r="18221" spans="1:3" x14ac:dyDescent="0.15">
      <c r="A18221" s="619" t="s">
        <v>1124</v>
      </c>
      <c r="B18221" s="618">
        <v>2013</v>
      </c>
      <c r="C18221" s="619" t="s">
        <v>424</v>
      </c>
    </row>
    <row r="18222" spans="1:3" x14ac:dyDescent="0.15">
      <c r="A18222" s="619" t="s">
        <v>1124</v>
      </c>
      <c r="B18222" s="618">
        <v>2013</v>
      </c>
      <c r="C18222" s="619" t="s">
        <v>1103</v>
      </c>
    </row>
    <row r="18223" spans="1:3" x14ac:dyDescent="0.15">
      <c r="A18223" s="618" t="s">
        <v>1124</v>
      </c>
      <c r="B18223" s="618">
        <v>2013</v>
      </c>
      <c r="C18223" s="619" t="s">
        <v>1080</v>
      </c>
    </row>
    <row r="18224" spans="1:3" x14ac:dyDescent="0.15">
      <c r="A18224" s="619" t="s">
        <v>1124</v>
      </c>
      <c r="B18224" s="618">
        <v>2013</v>
      </c>
      <c r="C18224" s="619" t="s">
        <v>437</v>
      </c>
    </row>
    <row r="18225" spans="1:3" x14ac:dyDescent="0.15">
      <c r="A18225" s="619" t="s">
        <v>1124</v>
      </c>
      <c r="B18225" s="618">
        <v>2013</v>
      </c>
      <c r="C18225" s="619" t="s">
        <v>424</v>
      </c>
    </row>
    <row r="18226" spans="1:3" x14ac:dyDescent="0.15">
      <c r="A18226" s="619" t="s">
        <v>1124</v>
      </c>
      <c r="B18226" s="618">
        <v>2013</v>
      </c>
      <c r="C18226" s="619" t="s">
        <v>424</v>
      </c>
    </row>
    <row r="18227" spans="1:3" x14ac:dyDescent="0.15">
      <c r="A18227" s="619" t="s">
        <v>1124</v>
      </c>
      <c r="B18227" s="618">
        <v>2013</v>
      </c>
      <c r="C18227" s="619" t="s">
        <v>424</v>
      </c>
    </row>
    <row r="18228" spans="1:3" x14ac:dyDescent="0.15">
      <c r="A18228" s="619" t="s">
        <v>1124</v>
      </c>
      <c r="B18228" s="618">
        <v>2013</v>
      </c>
      <c r="C18228" s="619" t="s">
        <v>424</v>
      </c>
    </row>
    <row r="18229" spans="1:3" x14ac:dyDescent="0.15">
      <c r="A18229" s="619" t="s">
        <v>1124</v>
      </c>
      <c r="B18229" s="618">
        <v>2013</v>
      </c>
      <c r="C18229" s="619" t="s">
        <v>424</v>
      </c>
    </row>
    <row r="18230" spans="1:3" x14ac:dyDescent="0.15">
      <c r="A18230" s="619" t="s">
        <v>1124</v>
      </c>
      <c r="B18230" s="618">
        <v>2013</v>
      </c>
      <c r="C18230" s="619" t="s">
        <v>437</v>
      </c>
    </row>
    <row r="18231" spans="1:3" x14ac:dyDescent="0.15">
      <c r="A18231" s="619" t="s">
        <v>1124</v>
      </c>
      <c r="B18231" s="618">
        <v>2013</v>
      </c>
      <c r="C18231" s="619" t="s">
        <v>437</v>
      </c>
    </row>
    <row r="18232" spans="1:3" x14ac:dyDescent="0.15">
      <c r="A18232" s="619" t="s">
        <v>1124</v>
      </c>
      <c r="B18232" s="618">
        <v>2013</v>
      </c>
      <c r="C18232" s="619" t="s">
        <v>424</v>
      </c>
    </row>
    <row r="18233" spans="1:3" x14ac:dyDescent="0.15">
      <c r="A18233" s="619" t="s">
        <v>1124</v>
      </c>
      <c r="B18233" s="618">
        <v>2013</v>
      </c>
      <c r="C18233" s="619" t="s">
        <v>1080</v>
      </c>
    </row>
    <row r="18234" spans="1:3" x14ac:dyDescent="0.15">
      <c r="A18234" s="619" t="s">
        <v>1124</v>
      </c>
      <c r="B18234" s="618">
        <v>2013</v>
      </c>
      <c r="C18234" s="619" t="s">
        <v>1080</v>
      </c>
    </row>
    <row r="18235" spans="1:3" x14ac:dyDescent="0.15">
      <c r="A18235" s="619" t="s">
        <v>1124</v>
      </c>
      <c r="B18235" s="618">
        <v>2013</v>
      </c>
      <c r="C18235" s="619" t="s">
        <v>424</v>
      </c>
    </row>
    <row r="18236" spans="1:3" x14ac:dyDescent="0.15">
      <c r="A18236" s="619" t="s">
        <v>1124</v>
      </c>
      <c r="B18236" s="618">
        <v>2013</v>
      </c>
      <c r="C18236" s="619" t="s">
        <v>424</v>
      </c>
    </row>
    <row r="18237" spans="1:3" x14ac:dyDescent="0.15">
      <c r="A18237" s="619" t="s">
        <v>1124</v>
      </c>
      <c r="B18237" s="618">
        <v>2013</v>
      </c>
      <c r="C18237" s="619" t="s">
        <v>424</v>
      </c>
    </row>
    <row r="18238" spans="1:3" x14ac:dyDescent="0.15">
      <c r="A18238" s="619" t="s">
        <v>1124</v>
      </c>
      <c r="B18238" s="618">
        <v>2013</v>
      </c>
      <c r="C18238" s="619" t="s">
        <v>1080</v>
      </c>
    </row>
    <row r="18239" spans="1:3" x14ac:dyDescent="0.15">
      <c r="A18239" s="619" t="s">
        <v>1124</v>
      </c>
      <c r="B18239" s="618">
        <v>2013</v>
      </c>
      <c r="C18239" s="619" t="s">
        <v>424</v>
      </c>
    </row>
    <row r="18240" spans="1:3" x14ac:dyDescent="0.15">
      <c r="A18240" s="619" t="s">
        <v>1124</v>
      </c>
      <c r="B18240" s="618">
        <v>2013</v>
      </c>
      <c r="C18240" s="619" t="s">
        <v>1080</v>
      </c>
    </row>
    <row r="18241" spans="1:3" x14ac:dyDescent="0.15">
      <c r="A18241" s="619" t="s">
        <v>1124</v>
      </c>
      <c r="B18241" s="618">
        <v>2013</v>
      </c>
      <c r="C18241" s="619" t="s">
        <v>437</v>
      </c>
    </row>
    <row r="18242" spans="1:3" x14ac:dyDescent="0.15">
      <c r="A18242" s="619" t="s">
        <v>1124</v>
      </c>
      <c r="B18242" s="618">
        <v>2013</v>
      </c>
      <c r="C18242" s="619" t="s">
        <v>1080</v>
      </c>
    </row>
    <row r="18243" spans="1:3" x14ac:dyDescent="0.15">
      <c r="A18243" s="619" t="s">
        <v>1124</v>
      </c>
      <c r="B18243" s="618">
        <v>2013</v>
      </c>
      <c r="C18243" s="619" t="s">
        <v>424</v>
      </c>
    </row>
    <row r="18244" spans="1:3" x14ac:dyDescent="0.15">
      <c r="A18244" s="619" t="s">
        <v>1124</v>
      </c>
      <c r="B18244" s="618">
        <v>2013</v>
      </c>
      <c r="C18244" s="619" t="s">
        <v>437</v>
      </c>
    </row>
    <row r="18245" spans="1:3" x14ac:dyDescent="0.15">
      <c r="A18245" s="619" t="s">
        <v>1124</v>
      </c>
      <c r="B18245" s="618">
        <v>2013</v>
      </c>
      <c r="C18245" s="619" t="s">
        <v>1080</v>
      </c>
    </row>
    <row r="18246" spans="1:3" x14ac:dyDescent="0.15">
      <c r="A18246" s="619" t="s">
        <v>1124</v>
      </c>
      <c r="B18246" s="618">
        <v>2013</v>
      </c>
      <c r="C18246" s="619" t="s">
        <v>1080</v>
      </c>
    </row>
    <row r="18247" spans="1:3" x14ac:dyDescent="0.15">
      <c r="A18247" s="619" t="s">
        <v>1124</v>
      </c>
      <c r="B18247" s="618">
        <v>2013</v>
      </c>
      <c r="C18247" s="619" t="s">
        <v>1080</v>
      </c>
    </row>
    <row r="18248" spans="1:3" x14ac:dyDescent="0.15">
      <c r="A18248" s="619" t="s">
        <v>1124</v>
      </c>
      <c r="B18248" s="618">
        <v>2013</v>
      </c>
      <c r="C18248" s="619" t="s">
        <v>437</v>
      </c>
    </row>
    <row r="18249" spans="1:3" x14ac:dyDescent="0.15">
      <c r="A18249" s="619" t="s">
        <v>1124</v>
      </c>
      <c r="B18249" s="618">
        <v>2013</v>
      </c>
      <c r="C18249" s="619" t="s">
        <v>1080</v>
      </c>
    </row>
    <row r="18250" spans="1:3" x14ac:dyDescent="0.15">
      <c r="A18250" s="619" t="s">
        <v>1124</v>
      </c>
      <c r="B18250" s="618">
        <v>2013</v>
      </c>
      <c r="C18250" s="619" t="s">
        <v>437</v>
      </c>
    </row>
    <row r="18251" spans="1:3" x14ac:dyDescent="0.15">
      <c r="A18251" s="619" t="s">
        <v>1124</v>
      </c>
      <c r="B18251" s="618">
        <v>2013</v>
      </c>
      <c r="C18251" s="619" t="s">
        <v>437</v>
      </c>
    </row>
    <row r="18252" spans="1:3" x14ac:dyDescent="0.15">
      <c r="A18252" s="619" t="s">
        <v>1124</v>
      </c>
      <c r="B18252" s="618">
        <v>2013</v>
      </c>
      <c r="C18252" s="619" t="s">
        <v>437</v>
      </c>
    </row>
    <row r="18253" spans="1:3" x14ac:dyDescent="0.15">
      <c r="A18253" s="619" t="s">
        <v>1124</v>
      </c>
      <c r="B18253" s="618">
        <v>2013</v>
      </c>
      <c r="C18253" s="619" t="s">
        <v>424</v>
      </c>
    </row>
    <row r="18254" spans="1:3" x14ac:dyDescent="0.15">
      <c r="A18254" s="619" t="s">
        <v>1124</v>
      </c>
      <c r="B18254" s="618">
        <v>2013</v>
      </c>
      <c r="C18254" s="619" t="s">
        <v>1080</v>
      </c>
    </row>
    <row r="18255" spans="1:3" x14ac:dyDescent="0.15">
      <c r="A18255" s="619" t="s">
        <v>1124</v>
      </c>
      <c r="B18255" s="618">
        <v>2013</v>
      </c>
      <c r="C18255" s="619" t="s">
        <v>424</v>
      </c>
    </row>
    <row r="18256" spans="1:3" x14ac:dyDescent="0.15">
      <c r="A18256" s="619" t="s">
        <v>1124</v>
      </c>
      <c r="B18256" s="618">
        <v>2013</v>
      </c>
      <c r="C18256" s="619" t="s">
        <v>424</v>
      </c>
    </row>
    <row r="18257" spans="1:3" x14ac:dyDescent="0.15">
      <c r="A18257" s="619" t="s">
        <v>1124</v>
      </c>
      <c r="B18257" s="618">
        <v>2013</v>
      </c>
      <c r="C18257" s="619" t="s">
        <v>424</v>
      </c>
    </row>
    <row r="18258" spans="1:3" x14ac:dyDescent="0.15">
      <c r="A18258" s="619" t="s">
        <v>1124</v>
      </c>
      <c r="B18258" s="618">
        <v>2013</v>
      </c>
      <c r="C18258" s="619" t="s">
        <v>1080</v>
      </c>
    </row>
    <row r="18259" spans="1:3" x14ac:dyDescent="0.15">
      <c r="A18259" s="619" t="s">
        <v>1124</v>
      </c>
      <c r="B18259" s="618">
        <v>2013</v>
      </c>
      <c r="C18259" s="619" t="s">
        <v>424</v>
      </c>
    </row>
    <row r="18260" spans="1:3" x14ac:dyDescent="0.15">
      <c r="A18260" s="619" t="s">
        <v>1124</v>
      </c>
      <c r="B18260" s="618">
        <v>2013</v>
      </c>
      <c r="C18260" s="619" t="s">
        <v>1080</v>
      </c>
    </row>
    <row r="18261" spans="1:3" x14ac:dyDescent="0.15">
      <c r="A18261" s="619" t="s">
        <v>1124</v>
      </c>
      <c r="B18261" s="618">
        <v>2013</v>
      </c>
      <c r="C18261" s="619" t="s">
        <v>1080</v>
      </c>
    </row>
    <row r="18262" spans="1:3" x14ac:dyDescent="0.15">
      <c r="A18262" s="619" t="s">
        <v>1124</v>
      </c>
      <c r="B18262" s="618">
        <v>2013</v>
      </c>
      <c r="C18262" s="619" t="s">
        <v>424</v>
      </c>
    </row>
    <row r="18263" spans="1:3" x14ac:dyDescent="0.15">
      <c r="A18263" s="619" t="s">
        <v>1124</v>
      </c>
      <c r="B18263" s="618">
        <v>2013</v>
      </c>
      <c r="C18263" s="619" t="s">
        <v>1103</v>
      </c>
    </row>
    <row r="18264" spans="1:3" x14ac:dyDescent="0.15">
      <c r="A18264" s="619" t="s">
        <v>1124</v>
      </c>
      <c r="B18264" s="618">
        <v>2013</v>
      </c>
      <c r="C18264" s="619" t="s">
        <v>1102</v>
      </c>
    </row>
    <row r="18265" spans="1:3" x14ac:dyDescent="0.15">
      <c r="A18265" s="619" t="s">
        <v>1124</v>
      </c>
      <c r="B18265" s="618">
        <v>2013</v>
      </c>
      <c r="C18265" s="619" t="s">
        <v>1102</v>
      </c>
    </row>
    <row r="18266" spans="1:3" x14ac:dyDescent="0.15">
      <c r="A18266" s="619" t="s">
        <v>1124</v>
      </c>
      <c r="B18266" s="618">
        <v>2013</v>
      </c>
      <c r="C18266" s="619" t="s">
        <v>424</v>
      </c>
    </row>
    <row r="18267" spans="1:3" x14ac:dyDescent="0.15">
      <c r="A18267" s="619" t="s">
        <v>1124</v>
      </c>
      <c r="B18267" s="618">
        <v>2013</v>
      </c>
      <c r="C18267" s="619" t="s">
        <v>1102</v>
      </c>
    </row>
    <row r="18268" spans="1:3" x14ac:dyDescent="0.15">
      <c r="A18268" s="619" t="s">
        <v>1124</v>
      </c>
      <c r="B18268" s="618">
        <v>2013</v>
      </c>
      <c r="C18268" s="619" t="s">
        <v>1102</v>
      </c>
    </row>
    <row r="18269" spans="1:3" x14ac:dyDescent="0.15">
      <c r="A18269" s="619" t="s">
        <v>1124</v>
      </c>
      <c r="B18269" s="618">
        <v>2013</v>
      </c>
      <c r="C18269" s="619" t="s">
        <v>424</v>
      </c>
    </row>
    <row r="18270" spans="1:3" x14ac:dyDescent="0.15">
      <c r="A18270" s="619" t="s">
        <v>1124</v>
      </c>
      <c r="B18270" s="618">
        <v>2013</v>
      </c>
      <c r="C18270" s="619" t="s">
        <v>424</v>
      </c>
    </row>
    <row r="18271" spans="1:3" x14ac:dyDescent="0.15">
      <c r="A18271" s="619" t="s">
        <v>1124</v>
      </c>
      <c r="B18271" s="618">
        <v>2013</v>
      </c>
      <c r="C18271" s="619" t="s">
        <v>1102</v>
      </c>
    </row>
    <row r="18272" spans="1:3" x14ac:dyDescent="0.15">
      <c r="A18272" s="619" t="s">
        <v>1124</v>
      </c>
      <c r="B18272" s="618">
        <v>2013</v>
      </c>
      <c r="C18272" s="619" t="s">
        <v>1103</v>
      </c>
    </row>
    <row r="18273" spans="1:3" x14ac:dyDescent="0.15">
      <c r="A18273" s="619" t="s">
        <v>1124</v>
      </c>
      <c r="B18273" s="618">
        <v>2013</v>
      </c>
      <c r="C18273" s="619" t="s">
        <v>424</v>
      </c>
    </row>
    <row r="18274" spans="1:3" x14ac:dyDescent="0.15">
      <c r="A18274" s="619" t="s">
        <v>1124</v>
      </c>
      <c r="B18274" s="618">
        <v>2013</v>
      </c>
      <c r="C18274" s="619" t="s">
        <v>424</v>
      </c>
    </row>
    <row r="18275" spans="1:3" x14ac:dyDescent="0.15">
      <c r="A18275" s="619" t="s">
        <v>1124</v>
      </c>
      <c r="B18275" s="618">
        <v>2013</v>
      </c>
      <c r="C18275" s="619" t="s">
        <v>424</v>
      </c>
    </row>
    <row r="18276" spans="1:3" x14ac:dyDescent="0.15">
      <c r="A18276" s="619" t="s">
        <v>1124</v>
      </c>
      <c r="B18276" s="618">
        <v>2013</v>
      </c>
      <c r="C18276" s="619" t="s">
        <v>424</v>
      </c>
    </row>
    <row r="18277" spans="1:3" x14ac:dyDescent="0.15">
      <c r="A18277" s="618" t="s">
        <v>1124</v>
      </c>
      <c r="B18277" s="618">
        <v>2013</v>
      </c>
      <c r="C18277" s="619" t="s">
        <v>424</v>
      </c>
    </row>
    <row r="18278" spans="1:3" x14ac:dyDescent="0.15">
      <c r="A18278" s="619" t="s">
        <v>1124</v>
      </c>
      <c r="B18278" s="618">
        <v>2013</v>
      </c>
      <c r="C18278" s="619" t="s">
        <v>424</v>
      </c>
    </row>
    <row r="18279" spans="1:3" x14ac:dyDescent="0.15">
      <c r="A18279" s="619" t="s">
        <v>1124</v>
      </c>
      <c r="B18279" s="618">
        <v>2013</v>
      </c>
      <c r="C18279" s="619" t="s">
        <v>424</v>
      </c>
    </row>
    <row r="18280" spans="1:3" x14ac:dyDescent="0.15">
      <c r="A18280" s="619" t="s">
        <v>1124</v>
      </c>
      <c r="B18280" s="618">
        <v>2013</v>
      </c>
      <c r="C18280" s="619" t="s">
        <v>424</v>
      </c>
    </row>
    <row r="18281" spans="1:3" x14ac:dyDescent="0.15">
      <c r="A18281" s="619" t="s">
        <v>1124</v>
      </c>
      <c r="B18281" s="618">
        <v>2013</v>
      </c>
      <c r="C18281" s="619" t="s">
        <v>424</v>
      </c>
    </row>
    <row r="18282" spans="1:3" x14ac:dyDescent="0.15">
      <c r="A18282" s="619" t="s">
        <v>1124</v>
      </c>
      <c r="B18282" s="618">
        <v>2013</v>
      </c>
      <c r="C18282" s="619" t="s">
        <v>424</v>
      </c>
    </row>
    <row r="18283" spans="1:3" x14ac:dyDescent="0.15">
      <c r="A18283" s="619" t="s">
        <v>1124</v>
      </c>
      <c r="B18283" s="618">
        <v>2013</v>
      </c>
      <c r="C18283" s="619" t="s">
        <v>424</v>
      </c>
    </row>
    <row r="18284" spans="1:3" x14ac:dyDescent="0.15">
      <c r="A18284" s="619" t="s">
        <v>1124</v>
      </c>
      <c r="B18284" s="618">
        <v>2013</v>
      </c>
      <c r="C18284" s="619" t="s">
        <v>424</v>
      </c>
    </row>
    <row r="18285" spans="1:3" x14ac:dyDescent="0.15">
      <c r="A18285" s="619" t="s">
        <v>1124</v>
      </c>
      <c r="B18285" s="618">
        <v>2013</v>
      </c>
      <c r="C18285" s="619" t="s">
        <v>424</v>
      </c>
    </row>
    <row r="18286" spans="1:3" x14ac:dyDescent="0.15">
      <c r="A18286" s="618" t="s">
        <v>1124</v>
      </c>
      <c r="B18286" s="618">
        <v>2013</v>
      </c>
      <c r="C18286" s="619" t="s">
        <v>1103</v>
      </c>
    </row>
    <row r="18287" spans="1:3" x14ac:dyDescent="0.15">
      <c r="A18287" s="619" t="s">
        <v>1124</v>
      </c>
      <c r="B18287" s="618">
        <v>2013</v>
      </c>
      <c r="C18287" s="619" t="s">
        <v>424</v>
      </c>
    </row>
    <row r="18288" spans="1:3" x14ac:dyDescent="0.15">
      <c r="A18288" s="618" t="s">
        <v>1124</v>
      </c>
      <c r="B18288" s="618">
        <v>2013</v>
      </c>
      <c r="C18288" s="619" t="s">
        <v>424</v>
      </c>
    </row>
    <row r="18289" spans="1:3" x14ac:dyDescent="0.15">
      <c r="A18289" s="619" t="s">
        <v>1124</v>
      </c>
      <c r="B18289" s="618">
        <v>2013</v>
      </c>
      <c r="C18289" s="619" t="s">
        <v>424</v>
      </c>
    </row>
    <row r="18290" spans="1:3" x14ac:dyDescent="0.15">
      <c r="A18290" s="619" t="s">
        <v>1124</v>
      </c>
      <c r="B18290" s="618">
        <v>2013</v>
      </c>
      <c r="C18290" s="619" t="s">
        <v>424</v>
      </c>
    </row>
    <row r="18291" spans="1:3" x14ac:dyDescent="0.15">
      <c r="A18291" s="619" t="s">
        <v>1124</v>
      </c>
      <c r="B18291" s="618">
        <v>2013</v>
      </c>
      <c r="C18291" s="619" t="s">
        <v>424</v>
      </c>
    </row>
    <row r="18292" spans="1:3" x14ac:dyDescent="0.15">
      <c r="A18292" s="619" t="s">
        <v>1124</v>
      </c>
      <c r="B18292" s="618">
        <v>2013</v>
      </c>
      <c r="C18292" s="619" t="s">
        <v>424</v>
      </c>
    </row>
    <row r="18293" spans="1:3" x14ac:dyDescent="0.15">
      <c r="A18293" s="619" t="s">
        <v>1124</v>
      </c>
      <c r="B18293" s="618">
        <v>2013</v>
      </c>
      <c r="C18293" s="619" t="s">
        <v>424</v>
      </c>
    </row>
    <row r="18294" spans="1:3" x14ac:dyDescent="0.15">
      <c r="A18294" s="619" t="s">
        <v>1124</v>
      </c>
      <c r="B18294" s="618">
        <v>2013</v>
      </c>
      <c r="C18294" s="619" t="s">
        <v>424</v>
      </c>
    </row>
    <row r="18295" spans="1:3" x14ac:dyDescent="0.15">
      <c r="A18295" s="619" t="s">
        <v>1124</v>
      </c>
      <c r="B18295" s="618">
        <v>2013</v>
      </c>
      <c r="C18295" s="619" t="s">
        <v>424</v>
      </c>
    </row>
    <row r="18296" spans="1:3" x14ac:dyDescent="0.15">
      <c r="A18296" s="619" t="s">
        <v>1124</v>
      </c>
      <c r="B18296" s="618">
        <v>2013</v>
      </c>
      <c r="C18296" s="619" t="s">
        <v>424</v>
      </c>
    </row>
    <row r="18297" spans="1:3" x14ac:dyDescent="0.15">
      <c r="A18297" s="619" t="s">
        <v>1124</v>
      </c>
      <c r="B18297" s="618">
        <v>2013</v>
      </c>
      <c r="C18297" s="619" t="s">
        <v>1103</v>
      </c>
    </row>
    <row r="18298" spans="1:3" x14ac:dyDescent="0.15">
      <c r="A18298" s="619" t="s">
        <v>1124</v>
      </c>
      <c r="B18298" s="618">
        <v>2013</v>
      </c>
      <c r="C18298" s="619" t="s">
        <v>1080</v>
      </c>
    </row>
    <row r="18299" spans="1:3" x14ac:dyDescent="0.15">
      <c r="A18299" s="619" t="s">
        <v>1124</v>
      </c>
      <c r="B18299" s="618">
        <v>2013</v>
      </c>
      <c r="C18299" s="619" t="s">
        <v>424</v>
      </c>
    </row>
    <row r="18300" spans="1:3" x14ac:dyDescent="0.15">
      <c r="A18300" s="619" t="s">
        <v>1124</v>
      </c>
      <c r="B18300" s="618">
        <v>2013</v>
      </c>
      <c r="C18300" s="619" t="s">
        <v>437</v>
      </c>
    </row>
    <row r="18301" spans="1:3" x14ac:dyDescent="0.15">
      <c r="A18301" s="619" t="s">
        <v>1124</v>
      </c>
      <c r="B18301" s="618">
        <v>2013</v>
      </c>
      <c r="C18301" s="619" t="s">
        <v>424</v>
      </c>
    </row>
    <row r="18302" spans="1:3" x14ac:dyDescent="0.15">
      <c r="A18302" s="619" t="s">
        <v>1124</v>
      </c>
      <c r="B18302" s="618">
        <v>2013</v>
      </c>
      <c r="C18302" s="619" t="s">
        <v>424</v>
      </c>
    </row>
    <row r="18303" spans="1:3" x14ac:dyDescent="0.15">
      <c r="A18303" s="619" t="s">
        <v>1124</v>
      </c>
      <c r="B18303" s="618">
        <v>2013</v>
      </c>
      <c r="C18303" s="619" t="s">
        <v>424</v>
      </c>
    </row>
    <row r="18304" spans="1:3" x14ac:dyDescent="0.15">
      <c r="A18304" s="619" t="s">
        <v>1124</v>
      </c>
      <c r="B18304" s="618">
        <v>2013</v>
      </c>
      <c r="C18304" s="619" t="s">
        <v>1103</v>
      </c>
    </row>
    <row r="18305" spans="1:3" x14ac:dyDescent="0.15">
      <c r="A18305" s="619" t="s">
        <v>1124</v>
      </c>
      <c r="B18305" s="618">
        <v>2013</v>
      </c>
      <c r="C18305" s="619" t="s">
        <v>424</v>
      </c>
    </row>
    <row r="18306" spans="1:3" x14ac:dyDescent="0.15">
      <c r="A18306" s="619" t="s">
        <v>1124</v>
      </c>
      <c r="B18306" s="618">
        <v>2013</v>
      </c>
      <c r="C18306" s="619" t="s">
        <v>424</v>
      </c>
    </row>
    <row r="18307" spans="1:3" x14ac:dyDescent="0.15">
      <c r="A18307" s="619" t="s">
        <v>1124</v>
      </c>
      <c r="B18307" s="618">
        <v>2013</v>
      </c>
      <c r="C18307" s="619" t="s">
        <v>424</v>
      </c>
    </row>
    <row r="18308" spans="1:3" x14ac:dyDescent="0.15">
      <c r="A18308" s="619" t="s">
        <v>1124</v>
      </c>
      <c r="B18308" s="618">
        <v>2013</v>
      </c>
      <c r="C18308" s="619" t="s">
        <v>1102</v>
      </c>
    </row>
    <row r="18309" spans="1:3" x14ac:dyDescent="0.15">
      <c r="A18309" s="619" t="s">
        <v>1124</v>
      </c>
      <c r="B18309" s="618">
        <v>2013</v>
      </c>
      <c r="C18309" s="619" t="s">
        <v>424</v>
      </c>
    </row>
    <row r="18310" spans="1:3" x14ac:dyDescent="0.15">
      <c r="A18310" s="619" t="s">
        <v>1124</v>
      </c>
      <c r="B18310" s="618">
        <v>2013</v>
      </c>
      <c r="C18310" s="619" t="s">
        <v>424</v>
      </c>
    </row>
    <row r="18311" spans="1:3" x14ac:dyDescent="0.15">
      <c r="A18311" s="619" t="s">
        <v>1124</v>
      </c>
      <c r="B18311" s="618">
        <v>2013</v>
      </c>
      <c r="C18311" s="619" t="s">
        <v>1080</v>
      </c>
    </row>
    <row r="18312" spans="1:3" x14ac:dyDescent="0.15">
      <c r="A18312" s="619" t="s">
        <v>1124</v>
      </c>
      <c r="B18312" s="618">
        <v>2013</v>
      </c>
      <c r="C18312" s="619" t="s">
        <v>424</v>
      </c>
    </row>
    <row r="18313" spans="1:3" x14ac:dyDescent="0.15">
      <c r="A18313" s="619" t="s">
        <v>1124</v>
      </c>
      <c r="B18313" s="618">
        <v>2013</v>
      </c>
      <c r="C18313" s="619" t="s">
        <v>424</v>
      </c>
    </row>
    <row r="18314" spans="1:3" x14ac:dyDescent="0.15">
      <c r="A18314" s="619" t="s">
        <v>1124</v>
      </c>
      <c r="B18314" s="618">
        <v>2013</v>
      </c>
      <c r="C18314" s="619" t="s">
        <v>424</v>
      </c>
    </row>
    <row r="18315" spans="1:3" x14ac:dyDescent="0.15">
      <c r="A18315" s="618" t="s">
        <v>1124</v>
      </c>
      <c r="B18315" s="618">
        <v>2013</v>
      </c>
      <c r="C18315" s="619" t="s">
        <v>1080</v>
      </c>
    </row>
    <row r="18316" spans="1:3" x14ac:dyDescent="0.15">
      <c r="A18316" s="619" t="s">
        <v>1124</v>
      </c>
      <c r="B18316" s="618">
        <v>2013</v>
      </c>
      <c r="C18316" s="619" t="s">
        <v>1080</v>
      </c>
    </row>
    <row r="18317" spans="1:3" x14ac:dyDescent="0.15">
      <c r="A18317" s="619" t="s">
        <v>1124</v>
      </c>
      <c r="B18317" s="618">
        <v>2013</v>
      </c>
      <c r="C18317" s="619" t="s">
        <v>424</v>
      </c>
    </row>
    <row r="18318" spans="1:3" x14ac:dyDescent="0.15">
      <c r="A18318" s="619" t="s">
        <v>1124</v>
      </c>
      <c r="B18318" s="618">
        <v>2013</v>
      </c>
      <c r="C18318" s="619" t="s">
        <v>424</v>
      </c>
    </row>
    <row r="18319" spans="1:3" x14ac:dyDescent="0.15">
      <c r="A18319" s="619" t="s">
        <v>1124</v>
      </c>
      <c r="B18319" s="618">
        <v>2013</v>
      </c>
      <c r="C18319" s="619" t="s">
        <v>424</v>
      </c>
    </row>
    <row r="18320" spans="1:3" x14ac:dyDescent="0.15">
      <c r="A18320" s="619" t="s">
        <v>1124</v>
      </c>
      <c r="B18320" s="618">
        <v>2013</v>
      </c>
      <c r="C18320" s="619" t="s">
        <v>424</v>
      </c>
    </row>
    <row r="18321" spans="1:3" x14ac:dyDescent="0.15">
      <c r="A18321" s="619" t="s">
        <v>1124</v>
      </c>
      <c r="B18321" s="618">
        <v>2013</v>
      </c>
      <c r="C18321" s="619" t="s">
        <v>1103</v>
      </c>
    </row>
    <row r="18322" spans="1:3" x14ac:dyDescent="0.15">
      <c r="A18322" s="619" t="s">
        <v>1124</v>
      </c>
      <c r="B18322" s="618">
        <v>2013</v>
      </c>
      <c r="C18322" s="619" t="s">
        <v>424</v>
      </c>
    </row>
    <row r="18323" spans="1:3" x14ac:dyDescent="0.15">
      <c r="A18323" s="619" t="s">
        <v>1124</v>
      </c>
      <c r="B18323" s="618">
        <v>2013</v>
      </c>
      <c r="C18323" s="619" t="s">
        <v>1080</v>
      </c>
    </row>
    <row r="18324" spans="1:3" x14ac:dyDescent="0.15">
      <c r="A18324" s="619" t="s">
        <v>1124</v>
      </c>
      <c r="B18324" s="618">
        <v>2013</v>
      </c>
      <c r="C18324" s="619" t="s">
        <v>424</v>
      </c>
    </row>
    <row r="18325" spans="1:3" x14ac:dyDescent="0.15">
      <c r="A18325" s="619" t="s">
        <v>1124</v>
      </c>
      <c r="B18325" s="618">
        <v>2013</v>
      </c>
      <c r="C18325" s="619" t="s">
        <v>424</v>
      </c>
    </row>
    <row r="18326" spans="1:3" x14ac:dyDescent="0.15">
      <c r="A18326" s="619" t="s">
        <v>1124</v>
      </c>
      <c r="B18326" s="618">
        <v>2013</v>
      </c>
      <c r="C18326" s="619" t="s">
        <v>424</v>
      </c>
    </row>
    <row r="18327" spans="1:3" x14ac:dyDescent="0.15">
      <c r="A18327" s="619" t="s">
        <v>1124</v>
      </c>
      <c r="B18327" s="618">
        <v>2013</v>
      </c>
      <c r="C18327" s="619" t="s">
        <v>1103</v>
      </c>
    </row>
    <row r="18328" spans="1:3" x14ac:dyDescent="0.15">
      <c r="A18328" s="619" t="s">
        <v>1124</v>
      </c>
      <c r="B18328" s="618">
        <v>2013</v>
      </c>
      <c r="C18328" s="619" t="s">
        <v>1080</v>
      </c>
    </row>
    <row r="18329" spans="1:3" x14ac:dyDescent="0.15">
      <c r="A18329" s="619" t="s">
        <v>1124</v>
      </c>
      <c r="B18329" s="618">
        <v>2013</v>
      </c>
      <c r="C18329" s="619" t="s">
        <v>424</v>
      </c>
    </row>
    <row r="18330" spans="1:3" x14ac:dyDescent="0.15">
      <c r="A18330" s="619" t="s">
        <v>1124</v>
      </c>
      <c r="B18330" s="618">
        <v>2013</v>
      </c>
      <c r="C18330" s="619" t="s">
        <v>1103</v>
      </c>
    </row>
    <row r="18331" spans="1:3" x14ac:dyDescent="0.15">
      <c r="A18331" s="619" t="s">
        <v>1124</v>
      </c>
      <c r="B18331" s="618">
        <v>2013</v>
      </c>
      <c r="C18331" s="619" t="s">
        <v>1080</v>
      </c>
    </row>
    <row r="18332" spans="1:3" x14ac:dyDescent="0.15">
      <c r="A18332" s="619" t="s">
        <v>1124</v>
      </c>
      <c r="B18332" s="618">
        <v>2013</v>
      </c>
      <c r="C18332" s="619" t="s">
        <v>1080</v>
      </c>
    </row>
    <row r="18333" spans="1:3" x14ac:dyDescent="0.15">
      <c r="A18333" s="619" t="s">
        <v>1124</v>
      </c>
      <c r="B18333" s="618">
        <v>2013</v>
      </c>
      <c r="C18333" s="619" t="s">
        <v>424</v>
      </c>
    </row>
    <row r="18334" spans="1:3" x14ac:dyDescent="0.15">
      <c r="A18334" s="619" t="s">
        <v>1124</v>
      </c>
      <c r="B18334" s="618">
        <v>2013</v>
      </c>
      <c r="C18334" s="619" t="s">
        <v>424</v>
      </c>
    </row>
    <row r="18335" spans="1:3" x14ac:dyDescent="0.15">
      <c r="A18335" s="619" t="s">
        <v>1124</v>
      </c>
      <c r="B18335" s="618">
        <v>2013</v>
      </c>
      <c r="C18335" s="619" t="s">
        <v>424</v>
      </c>
    </row>
    <row r="18336" spans="1:3" x14ac:dyDescent="0.15">
      <c r="A18336" s="619" t="s">
        <v>1124</v>
      </c>
      <c r="B18336" s="618">
        <v>2013</v>
      </c>
      <c r="C18336" s="619" t="s">
        <v>1080</v>
      </c>
    </row>
    <row r="18337" spans="1:3" x14ac:dyDescent="0.15">
      <c r="A18337" s="619" t="s">
        <v>1124</v>
      </c>
      <c r="B18337" s="618">
        <v>2013</v>
      </c>
      <c r="C18337" s="619" t="s">
        <v>1080</v>
      </c>
    </row>
    <row r="18338" spans="1:3" x14ac:dyDescent="0.15">
      <c r="A18338" s="619" t="s">
        <v>1124</v>
      </c>
      <c r="B18338" s="618">
        <v>2013</v>
      </c>
      <c r="C18338" s="619" t="s">
        <v>1080</v>
      </c>
    </row>
    <row r="18339" spans="1:3" x14ac:dyDescent="0.15">
      <c r="A18339" s="619" t="s">
        <v>1124</v>
      </c>
      <c r="B18339" s="618">
        <v>2013</v>
      </c>
      <c r="C18339" s="619" t="s">
        <v>1080</v>
      </c>
    </row>
    <row r="18340" spans="1:3" x14ac:dyDescent="0.15">
      <c r="A18340" s="619" t="s">
        <v>1124</v>
      </c>
      <c r="B18340" s="618">
        <v>2013</v>
      </c>
      <c r="C18340" s="619" t="s">
        <v>1103</v>
      </c>
    </row>
    <row r="18341" spans="1:3" x14ac:dyDescent="0.15">
      <c r="A18341" s="619" t="s">
        <v>1124</v>
      </c>
      <c r="B18341" s="618">
        <v>2013</v>
      </c>
      <c r="C18341" s="619" t="s">
        <v>1080</v>
      </c>
    </row>
    <row r="18342" spans="1:3" x14ac:dyDescent="0.15">
      <c r="A18342" s="619" t="s">
        <v>1124</v>
      </c>
      <c r="B18342" s="618">
        <v>2013</v>
      </c>
      <c r="C18342" s="619" t="s">
        <v>1103</v>
      </c>
    </row>
    <row r="18343" spans="1:3" x14ac:dyDescent="0.15">
      <c r="A18343" s="619" t="s">
        <v>1124</v>
      </c>
      <c r="B18343" s="618">
        <v>2013</v>
      </c>
      <c r="C18343" s="619" t="s">
        <v>424</v>
      </c>
    </row>
    <row r="18344" spans="1:3" x14ac:dyDescent="0.15">
      <c r="A18344" s="619" t="s">
        <v>1124</v>
      </c>
      <c r="B18344" s="618">
        <v>2013</v>
      </c>
      <c r="C18344" s="619" t="s">
        <v>437</v>
      </c>
    </row>
    <row r="18345" spans="1:3" x14ac:dyDescent="0.15">
      <c r="A18345" s="619" t="s">
        <v>1124</v>
      </c>
      <c r="B18345" s="618">
        <v>2013</v>
      </c>
      <c r="C18345" s="619" t="s">
        <v>437</v>
      </c>
    </row>
    <row r="18346" spans="1:3" x14ac:dyDescent="0.15">
      <c r="A18346" s="619" t="s">
        <v>1124</v>
      </c>
      <c r="B18346" s="618">
        <v>2013</v>
      </c>
      <c r="C18346" s="619" t="s">
        <v>424</v>
      </c>
    </row>
    <row r="18347" spans="1:3" x14ac:dyDescent="0.15">
      <c r="A18347" s="619" t="s">
        <v>1124</v>
      </c>
      <c r="B18347" s="618">
        <v>2013</v>
      </c>
      <c r="C18347" s="619" t="s">
        <v>424</v>
      </c>
    </row>
    <row r="18348" spans="1:3" x14ac:dyDescent="0.15">
      <c r="A18348" s="619" t="s">
        <v>1124</v>
      </c>
      <c r="B18348" s="618">
        <v>2013</v>
      </c>
      <c r="C18348" s="619" t="s">
        <v>1080</v>
      </c>
    </row>
    <row r="18349" spans="1:3" x14ac:dyDescent="0.15">
      <c r="A18349" s="619" t="s">
        <v>1124</v>
      </c>
      <c r="B18349" s="618">
        <v>2013</v>
      </c>
      <c r="C18349" s="619" t="s">
        <v>437</v>
      </c>
    </row>
    <row r="18350" spans="1:3" x14ac:dyDescent="0.15">
      <c r="A18350" s="619" t="s">
        <v>1124</v>
      </c>
      <c r="B18350" s="618">
        <v>2013</v>
      </c>
      <c r="C18350" s="619" t="s">
        <v>437</v>
      </c>
    </row>
    <row r="18351" spans="1:3" x14ac:dyDescent="0.15">
      <c r="A18351" s="619" t="s">
        <v>1124</v>
      </c>
      <c r="B18351" s="618">
        <v>2013</v>
      </c>
      <c r="C18351" s="619" t="s">
        <v>437</v>
      </c>
    </row>
    <row r="18352" spans="1:3" x14ac:dyDescent="0.15">
      <c r="A18352" s="619" t="s">
        <v>1124</v>
      </c>
      <c r="B18352" s="618">
        <v>2013</v>
      </c>
      <c r="C18352" s="619" t="s">
        <v>437</v>
      </c>
    </row>
    <row r="18353" spans="1:3" x14ac:dyDescent="0.15">
      <c r="A18353" s="619" t="s">
        <v>1124</v>
      </c>
      <c r="B18353" s="618">
        <v>2013</v>
      </c>
      <c r="C18353" s="619" t="s">
        <v>437</v>
      </c>
    </row>
    <row r="18354" spans="1:3" x14ac:dyDescent="0.15">
      <c r="A18354" s="619" t="s">
        <v>1124</v>
      </c>
      <c r="B18354" s="618">
        <v>2013</v>
      </c>
      <c r="C18354" s="619" t="s">
        <v>424</v>
      </c>
    </row>
    <row r="18355" spans="1:3" x14ac:dyDescent="0.15">
      <c r="A18355" s="619" t="s">
        <v>1124</v>
      </c>
      <c r="B18355" s="618">
        <v>2013</v>
      </c>
      <c r="C18355" s="619" t="s">
        <v>424</v>
      </c>
    </row>
    <row r="18356" spans="1:3" x14ac:dyDescent="0.15">
      <c r="A18356" s="619" t="s">
        <v>1124</v>
      </c>
      <c r="B18356" s="618">
        <v>2013</v>
      </c>
      <c r="C18356" s="619" t="s">
        <v>1080</v>
      </c>
    </row>
    <row r="18357" spans="1:3" x14ac:dyDescent="0.15">
      <c r="A18357" s="619" t="s">
        <v>1124</v>
      </c>
      <c r="B18357" s="618">
        <v>2013</v>
      </c>
      <c r="C18357" s="619" t="s">
        <v>1080</v>
      </c>
    </row>
    <row r="18358" spans="1:3" x14ac:dyDescent="0.15">
      <c r="A18358" s="619" t="s">
        <v>1124</v>
      </c>
      <c r="B18358" s="618">
        <v>2013</v>
      </c>
      <c r="C18358" s="619" t="s">
        <v>1080</v>
      </c>
    </row>
    <row r="18359" spans="1:3" x14ac:dyDescent="0.15">
      <c r="A18359" s="619" t="s">
        <v>1124</v>
      </c>
      <c r="B18359" s="618">
        <v>2013</v>
      </c>
      <c r="C18359" s="619" t="s">
        <v>1080</v>
      </c>
    </row>
    <row r="18360" spans="1:3" x14ac:dyDescent="0.15">
      <c r="A18360" s="619" t="s">
        <v>1124</v>
      </c>
      <c r="B18360" s="618">
        <v>2013</v>
      </c>
      <c r="C18360" s="619" t="s">
        <v>1103</v>
      </c>
    </row>
    <row r="18361" spans="1:3" x14ac:dyDescent="0.15">
      <c r="A18361" s="619" t="s">
        <v>1124</v>
      </c>
      <c r="B18361" s="618">
        <v>2013</v>
      </c>
      <c r="C18361" s="619" t="s">
        <v>1080</v>
      </c>
    </row>
    <row r="18362" spans="1:3" x14ac:dyDescent="0.15">
      <c r="A18362" s="619" t="s">
        <v>1124</v>
      </c>
      <c r="B18362" s="618">
        <v>2013</v>
      </c>
      <c r="C18362" s="619" t="s">
        <v>1080</v>
      </c>
    </row>
    <row r="18363" spans="1:3" x14ac:dyDescent="0.15">
      <c r="A18363" s="619" t="s">
        <v>1124</v>
      </c>
      <c r="B18363" s="618">
        <v>2013</v>
      </c>
      <c r="C18363" s="619" t="s">
        <v>424</v>
      </c>
    </row>
    <row r="18364" spans="1:3" x14ac:dyDescent="0.15">
      <c r="A18364" s="619" t="s">
        <v>1124</v>
      </c>
      <c r="B18364" s="618">
        <v>2013</v>
      </c>
      <c r="C18364" s="619" t="s">
        <v>424</v>
      </c>
    </row>
    <row r="18365" spans="1:3" x14ac:dyDescent="0.15">
      <c r="A18365" s="619" t="s">
        <v>1124</v>
      </c>
      <c r="B18365" s="618">
        <v>2013</v>
      </c>
      <c r="C18365" s="619" t="s">
        <v>424</v>
      </c>
    </row>
    <row r="18366" spans="1:3" x14ac:dyDescent="0.15">
      <c r="A18366" s="619" t="s">
        <v>1124</v>
      </c>
      <c r="B18366" s="618">
        <v>2013</v>
      </c>
      <c r="C18366" s="619" t="s">
        <v>424</v>
      </c>
    </row>
    <row r="18367" spans="1:3" x14ac:dyDescent="0.15">
      <c r="A18367" s="619" t="s">
        <v>1124</v>
      </c>
      <c r="B18367" s="618">
        <v>2013</v>
      </c>
      <c r="C18367" s="619" t="s">
        <v>1103</v>
      </c>
    </row>
    <row r="18368" spans="1:3" x14ac:dyDescent="0.15">
      <c r="A18368" s="619" t="s">
        <v>1124</v>
      </c>
      <c r="B18368" s="618">
        <v>2013</v>
      </c>
      <c r="C18368" s="619" t="s">
        <v>424</v>
      </c>
    </row>
    <row r="18369" spans="1:3" x14ac:dyDescent="0.15">
      <c r="A18369" s="619" t="s">
        <v>1124</v>
      </c>
      <c r="B18369" s="618">
        <v>2013</v>
      </c>
      <c r="C18369" s="619" t="s">
        <v>1080</v>
      </c>
    </row>
    <row r="18370" spans="1:3" x14ac:dyDescent="0.15">
      <c r="A18370" s="619" t="s">
        <v>1124</v>
      </c>
      <c r="B18370" s="618">
        <v>2013</v>
      </c>
      <c r="C18370" s="619" t="s">
        <v>424</v>
      </c>
    </row>
    <row r="18371" spans="1:3" x14ac:dyDescent="0.15">
      <c r="A18371" s="619" t="s">
        <v>1124</v>
      </c>
      <c r="B18371" s="618">
        <v>2013</v>
      </c>
      <c r="C18371" s="619" t="s">
        <v>437</v>
      </c>
    </row>
    <row r="18372" spans="1:3" x14ac:dyDescent="0.15">
      <c r="A18372" s="619" t="s">
        <v>1124</v>
      </c>
      <c r="B18372" s="618">
        <v>2013</v>
      </c>
      <c r="C18372" s="619" t="s">
        <v>437</v>
      </c>
    </row>
    <row r="18373" spans="1:3" x14ac:dyDescent="0.15">
      <c r="A18373" s="619" t="s">
        <v>1124</v>
      </c>
      <c r="B18373" s="618">
        <v>2013</v>
      </c>
      <c r="C18373" s="619" t="s">
        <v>424</v>
      </c>
    </row>
    <row r="18374" spans="1:3" x14ac:dyDescent="0.15">
      <c r="A18374" s="619" t="s">
        <v>1124</v>
      </c>
      <c r="B18374" s="618">
        <v>2013</v>
      </c>
      <c r="C18374" s="619" t="s">
        <v>424</v>
      </c>
    </row>
    <row r="18375" spans="1:3" x14ac:dyDescent="0.15">
      <c r="A18375" s="619" t="s">
        <v>1124</v>
      </c>
      <c r="B18375" s="618">
        <v>2013</v>
      </c>
      <c r="C18375" s="619" t="s">
        <v>424</v>
      </c>
    </row>
    <row r="18376" spans="1:3" x14ac:dyDescent="0.15">
      <c r="A18376" s="619" t="s">
        <v>1124</v>
      </c>
      <c r="B18376" s="618">
        <v>2013</v>
      </c>
      <c r="C18376" s="619" t="s">
        <v>424</v>
      </c>
    </row>
    <row r="18377" spans="1:3" x14ac:dyDescent="0.15">
      <c r="A18377" s="618" t="s">
        <v>1124</v>
      </c>
      <c r="B18377" s="618">
        <v>2013</v>
      </c>
      <c r="C18377" s="619" t="s">
        <v>424</v>
      </c>
    </row>
    <row r="18378" spans="1:3" x14ac:dyDescent="0.15">
      <c r="A18378" s="619" t="s">
        <v>1124</v>
      </c>
      <c r="B18378" s="618">
        <v>2013</v>
      </c>
      <c r="C18378" s="619" t="s">
        <v>437</v>
      </c>
    </row>
    <row r="18379" spans="1:3" x14ac:dyDescent="0.15">
      <c r="A18379" s="619" t="s">
        <v>1124</v>
      </c>
      <c r="B18379" s="618">
        <v>2013</v>
      </c>
      <c r="C18379" s="619" t="s">
        <v>424</v>
      </c>
    </row>
    <row r="18380" spans="1:3" x14ac:dyDescent="0.15">
      <c r="A18380" s="619" t="s">
        <v>1124</v>
      </c>
      <c r="B18380" s="618">
        <v>2013</v>
      </c>
      <c r="C18380" s="619" t="s">
        <v>424</v>
      </c>
    </row>
    <row r="18381" spans="1:3" x14ac:dyDescent="0.15">
      <c r="A18381" s="619" t="s">
        <v>1124</v>
      </c>
      <c r="B18381" s="618">
        <v>2013</v>
      </c>
      <c r="C18381" s="619" t="s">
        <v>1102</v>
      </c>
    </row>
    <row r="18382" spans="1:3" x14ac:dyDescent="0.15">
      <c r="A18382" s="619" t="s">
        <v>1124</v>
      </c>
      <c r="B18382" s="618">
        <v>2013</v>
      </c>
      <c r="C18382" s="619" t="s">
        <v>1102</v>
      </c>
    </row>
    <row r="18383" spans="1:3" x14ac:dyDescent="0.15">
      <c r="A18383" s="619" t="s">
        <v>1124</v>
      </c>
      <c r="B18383" s="618">
        <v>2013</v>
      </c>
      <c r="C18383" s="619" t="s">
        <v>1080</v>
      </c>
    </row>
    <row r="18384" spans="1:3" x14ac:dyDescent="0.15">
      <c r="A18384" s="618" t="s">
        <v>1124</v>
      </c>
      <c r="B18384" s="618">
        <v>2013</v>
      </c>
      <c r="C18384" s="619" t="s">
        <v>424</v>
      </c>
    </row>
    <row r="18385" spans="1:3" x14ac:dyDescent="0.15">
      <c r="A18385" s="619" t="s">
        <v>1124</v>
      </c>
      <c r="B18385" s="618">
        <v>2013</v>
      </c>
      <c r="C18385" s="619" t="s">
        <v>424</v>
      </c>
    </row>
    <row r="18386" spans="1:3" x14ac:dyDescent="0.15">
      <c r="A18386" s="619" t="s">
        <v>1124</v>
      </c>
      <c r="B18386" s="618">
        <v>2013</v>
      </c>
      <c r="C18386" s="619" t="s">
        <v>424</v>
      </c>
    </row>
    <row r="18387" spans="1:3" x14ac:dyDescent="0.15">
      <c r="A18387" s="619" t="s">
        <v>1124</v>
      </c>
      <c r="B18387" s="618">
        <v>2013</v>
      </c>
      <c r="C18387" s="619" t="s">
        <v>424</v>
      </c>
    </row>
    <row r="18388" spans="1:3" x14ac:dyDescent="0.15">
      <c r="A18388" s="619" t="s">
        <v>1124</v>
      </c>
      <c r="B18388" s="618">
        <v>2013</v>
      </c>
      <c r="C18388" s="619" t="s">
        <v>1102</v>
      </c>
    </row>
    <row r="18389" spans="1:3" x14ac:dyDescent="0.15">
      <c r="A18389" s="618" t="s">
        <v>1124</v>
      </c>
      <c r="B18389" s="618">
        <v>2013</v>
      </c>
      <c r="C18389" s="619" t="s">
        <v>1103</v>
      </c>
    </row>
    <row r="18390" spans="1:3" x14ac:dyDescent="0.15">
      <c r="A18390" s="619" t="s">
        <v>1124</v>
      </c>
      <c r="B18390" s="618">
        <v>2013</v>
      </c>
      <c r="C18390" s="619" t="s">
        <v>424</v>
      </c>
    </row>
    <row r="18391" spans="1:3" x14ac:dyDescent="0.15">
      <c r="A18391" s="619" t="s">
        <v>1124</v>
      </c>
      <c r="B18391" s="618">
        <v>2013</v>
      </c>
      <c r="C18391" s="619" t="s">
        <v>1103</v>
      </c>
    </row>
    <row r="18392" spans="1:3" x14ac:dyDescent="0.15">
      <c r="A18392" s="619" t="s">
        <v>1124</v>
      </c>
      <c r="B18392" s="618">
        <v>2013</v>
      </c>
      <c r="C18392" s="619" t="s">
        <v>424</v>
      </c>
    </row>
    <row r="18393" spans="1:3" x14ac:dyDescent="0.15">
      <c r="A18393" s="619" t="s">
        <v>1124</v>
      </c>
      <c r="B18393" s="618">
        <v>2013</v>
      </c>
      <c r="C18393" s="619" t="s">
        <v>1080</v>
      </c>
    </row>
    <row r="18394" spans="1:3" x14ac:dyDescent="0.15">
      <c r="A18394" s="619" t="s">
        <v>1124</v>
      </c>
      <c r="B18394" s="618">
        <v>2013</v>
      </c>
      <c r="C18394" s="619" t="s">
        <v>424</v>
      </c>
    </row>
    <row r="18395" spans="1:3" x14ac:dyDescent="0.15">
      <c r="A18395" s="619" t="s">
        <v>1124</v>
      </c>
      <c r="B18395" s="618">
        <v>2013</v>
      </c>
      <c r="C18395" s="619" t="s">
        <v>424</v>
      </c>
    </row>
    <row r="18396" spans="1:3" x14ac:dyDescent="0.15">
      <c r="A18396" s="619" t="s">
        <v>1124</v>
      </c>
      <c r="B18396" s="618">
        <v>2013</v>
      </c>
      <c r="C18396" s="619" t="s">
        <v>424</v>
      </c>
    </row>
    <row r="18397" spans="1:3" x14ac:dyDescent="0.15">
      <c r="A18397" s="619" t="s">
        <v>1124</v>
      </c>
      <c r="B18397" s="618">
        <v>2013</v>
      </c>
      <c r="C18397" s="619" t="s">
        <v>1080</v>
      </c>
    </row>
    <row r="18398" spans="1:3" x14ac:dyDescent="0.15">
      <c r="A18398" s="619" t="s">
        <v>1124</v>
      </c>
      <c r="B18398" s="618">
        <v>2013</v>
      </c>
      <c r="C18398" s="619" t="s">
        <v>424</v>
      </c>
    </row>
    <row r="18399" spans="1:3" x14ac:dyDescent="0.15">
      <c r="A18399" s="619" t="s">
        <v>1124</v>
      </c>
      <c r="B18399" s="618">
        <v>2013</v>
      </c>
      <c r="C18399" s="619" t="s">
        <v>1080</v>
      </c>
    </row>
    <row r="18400" spans="1:3" x14ac:dyDescent="0.15">
      <c r="A18400" s="619" t="s">
        <v>1124</v>
      </c>
      <c r="B18400" s="618">
        <v>2013</v>
      </c>
      <c r="C18400" s="619" t="s">
        <v>424</v>
      </c>
    </row>
    <row r="18401" spans="1:3" x14ac:dyDescent="0.15">
      <c r="A18401" s="619" t="s">
        <v>1124</v>
      </c>
      <c r="B18401" s="618">
        <v>2013</v>
      </c>
      <c r="C18401" s="619" t="s">
        <v>1103</v>
      </c>
    </row>
    <row r="18402" spans="1:3" x14ac:dyDescent="0.15">
      <c r="A18402" s="619" t="s">
        <v>1124</v>
      </c>
      <c r="B18402" s="618">
        <v>2013</v>
      </c>
      <c r="C18402" s="619" t="s">
        <v>424</v>
      </c>
    </row>
    <row r="18403" spans="1:3" x14ac:dyDescent="0.15">
      <c r="A18403" s="619" t="s">
        <v>1124</v>
      </c>
      <c r="B18403" s="618">
        <v>2013</v>
      </c>
      <c r="C18403" s="619" t="s">
        <v>424</v>
      </c>
    </row>
    <row r="18404" spans="1:3" x14ac:dyDescent="0.15">
      <c r="A18404" s="619" t="s">
        <v>1124</v>
      </c>
      <c r="B18404" s="618">
        <v>2013</v>
      </c>
      <c r="C18404" s="619" t="s">
        <v>1103</v>
      </c>
    </row>
    <row r="18405" spans="1:3" x14ac:dyDescent="0.15">
      <c r="A18405" s="619" t="s">
        <v>1124</v>
      </c>
      <c r="B18405" s="618">
        <v>2013</v>
      </c>
      <c r="C18405" s="619" t="s">
        <v>424</v>
      </c>
    </row>
    <row r="18406" spans="1:3" x14ac:dyDescent="0.15">
      <c r="A18406" s="619" t="s">
        <v>1124</v>
      </c>
      <c r="B18406" s="618">
        <v>2013</v>
      </c>
      <c r="C18406" s="619" t="s">
        <v>424</v>
      </c>
    </row>
    <row r="18407" spans="1:3" x14ac:dyDescent="0.15">
      <c r="A18407" s="619" t="s">
        <v>1124</v>
      </c>
      <c r="B18407" s="618">
        <v>2013</v>
      </c>
      <c r="C18407" s="619" t="s">
        <v>424</v>
      </c>
    </row>
    <row r="18408" spans="1:3" x14ac:dyDescent="0.15">
      <c r="A18408" s="619" t="s">
        <v>1124</v>
      </c>
      <c r="B18408" s="618">
        <v>2013</v>
      </c>
      <c r="C18408" s="619" t="s">
        <v>424</v>
      </c>
    </row>
    <row r="18409" spans="1:3" x14ac:dyDescent="0.15">
      <c r="A18409" s="619" t="s">
        <v>1124</v>
      </c>
      <c r="B18409" s="618">
        <v>2013</v>
      </c>
      <c r="C18409" s="619" t="s">
        <v>424</v>
      </c>
    </row>
    <row r="18410" spans="1:3" x14ac:dyDescent="0.15">
      <c r="A18410" s="619" t="s">
        <v>1124</v>
      </c>
      <c r="B18410" s="618">
        <v>2013</v>
      </c>
      <c r="C18410" s="619" t="s">
        <v>424</v>
      </c>
    </row>
    <row r="18411" spans="1:3" x14ac:dyDescent="0.15">
      <c r="A18411" s="619" t="s">
        <v>1124</v>
      </c>
      <c r="B18411" s="618">
        <v>2013</v>
      </c>
      <c r="C18411" s="619" t="s">
        <v>424</v>
      </c>
    </row>
    <row r="18412" spans="1:3" x14ac:dyDescent="0.15">
      <c r="A18412" s="619" t="s">
        <v>1124</v>
      </c>
      <c r="B18412" s="618">
        <v>2013</v>
      </c>
      <c r="C18412" s="619" t="s">
        <v>424</v>
      </c>
    </row>
    <row r="18413" spans="1:3" x14ac:dyDescent="0.15">
      <c r="A18413" s="619" t="s">
        <v>1124</v>
      </c>
      <c r="B18413" s="618">
        <v>2013</v>
      </c>
      <c r="C18413" s="619" t="s">
        <v>424</v>
      </c>
    </row>
    <row r="18414" spans="1:3" x14ac:dyDescent="0.15">
      <c r="A18414" s="619" t="s">
        <v>1124</v>
      </c>
      <c r="B18414" s="618">
        <v>2013</v>
      </c>
      <c r="C18414" s="619" t="s">
        <v>424</v>
      </c>
    </row>
    <row r="18415" spans="1:3" x14ac:dyDescent="0.15">
      <c r="A18415" s="619" t="s">
        <v>1124</v>
      </c>
      <c r="B18415" s="618">
        <v>2013</v>
      </c>
      <c r="C18415" s="619" t="s">
        <v>1102</v>
      </c>
    </row>
    <row r="18416" spans="1:3" x14ac:dyDescent="0.15">
      <c r="A18416" s="619" t="s">
        <v>1124</v>
      </c>
      <c r="B18416" s="618">
        <v>2013</v>
      </c>
      <c r="C18416" s="619" t="s">
        <v>1102</v>
      </c>
    </row>
    <row r="18417" spans="1:3" x14ac:dyDescent="0.15">
      <c r="A18417" s="619" t="s">
        <v>1124</v>
      </c>
      <c r="B18417" s="618">
        <v>2013</v>
      </c>
      <c r="C18417" s="619" t="s">
        <v>1117</v>
      </c>
    </row>
    <row r="18418" spans="1:3" x14ac:dyDescent="0.15">
      <c r="A18418" s="619" t="s">
        <v>1124</v>
      </c>
      <c r="B18418" s="618">
        <v>2013</v>
      </c>
      <c r="C18418" s="619" t="s">
        <v>1102</v>
      </c>
    </row>
    <row r="18419" spans="1:3" x14ac:dyDescent="0.15">
      <c r="A18419" s="619" t="s">
        <v>1124</v>
      </c>
      <c r="B18419" s="618">
        <v>2013</v>
      </c>
      <c r="C18419" s="619" t="s">
        <v>1102</v>
      </c>
    </row>
    <row r="18420" spans="1:3" x14ac:dyDescent="0.15">
      <c r="A18420" s="619" t="s">
        <v>1124</v>
      </c>
      <c r="B18420" s="618">
        <v>2013</v>
      </c>
      <c r="C18420" s="619" t="s">
        <v>424</v>
      </c>
    </row>
    <row r="18421" spans="1:3" x14ac:dyDescent="0.15">
      <c r="A18421" s="619" t="s">
        <v>1124</v>
      </c>
      <c r="B18421" s="618">
        <v>2013</v>
      </c>
      <c r="C18421" s="619" t="s">
        <v>1102</v>
      </c>
    </row>
    <row r="18422" spans="1:3" x14ac:dyDescent="0.15">
      <c r="A18422" s="619" t="s">
        <v>1124</v>
      </c>
      <c r="B18422" s="618">
        <v>2013</v>
      </c>
      <c r="C18422" s="619" t="s">
        <v>1102</v>
      </c>
    </row>
    <row r="18423" spans="1:3" x14ac:dyDescent="0.15">
      <c r="A18423" s="619" t="s">
        <v>1124</v>
      </c>
      <c r="B18423" s="618">
        <v>2013</v>
      </c>
      <c r="C18423" s="619" t="s">
        <v>424</v>
      </c>
    </row>
    <row r="18424" spans="1:3" x14ac:dyDescent="0.15">
      <c r="A18424" s="619" t="s">
        <v>1124</v>
      </c>
      <c r="B18424" s="618">
        <v>2013</v>
      </c>
      <c r="C18424" s="619" t="s">
        <v>437</v>
      </c>
    </row>
    <row r="18425" spans="1:3" x14ac:dyDescent="0.15">
      <c r="A18425" s="619" t="s">
        <v>1124</v>
      </c>
      <c r="B18425" s="618">
        <v>2013</v>
      </c>
      <c r="C18425" s="619" t="s">
        <v>1080</v>
      </c>
    </row>
    <row r="18426" spans="1:3" x14ac:dyDescent="0.15">
      <c r="A18426" s="619" t="s">
        <v>1124</v>
      </c>
      <c r="B18426" s="618">
        <v>2013</v>
      </c>
      <c r="C18426" s="619" t="s">
        <v>424</v>
      </c>
    </row>
    <row r="18427" spans="1:3" x14ac:dyDescent="0.15">
      <c r="A18427" s="619" t="s">
        <v>1124</v>
      </c>
      <c r="B18427" s="618">
        <v>2013</v>
      </c>
      <c r="C18427" s="619" t="s">
        <v>424</v>
      </c>
    </row>
    <row r="18428" spans="1:3" x14ac:dyDescent="0.15">
      <c r="A18428" s="619" t="s">
        <v>1124</v>
      </c>
      <c r="B18428" s="618">
        <v>2013</v>
      </c>
      <c r="C18428" s="619" t="s">
        <v>437</v>
      </c>
    </row>
    <row r="18429" spans="1:3" x14ac:dyDescent="0.15">
      <c r="A18429" s="619" t="s">
        <v>1124</v>
      </c>
      <c r="B18429" s="618">
        <v>2013</v>
      </c>
      <c r="C18429" s="619" t="s">
        <v>424</v>
      </c>
    </row>
    <row r="18430" spans="1:3" x14ac:dyDescent="0.15">
      <c r="A18430" s="619" t="s">
        <v>1124</v>
      </c>
      <c r="B18430" s="618">
        <v>2013</v>
      </c>
      <c r="C18430" s="619" t="s">
        <v>437</v>
      </c>
    </row>
    <row r="18431" spans="1:3" x14ac:dyDescent="0.15">
      <c r="A18431" s="619" t="s">
        <v>1124</v>
      </c>
      <c r="B18431" s="618">
        <v>2013</v>
      </c>
      <c r="C18431" s="619" t="s">
        <v>424</v>
      </c>
    </row>
    <row r="18432" spans="1:3" x14ac:dyDescent="0.15">
      <c r="A18432" s="619" t="s">
        <v>1124</v>
      </c>
      <c r="B18432" s="618">
        <v>2013</v>
      </c>
      <c r="C18432" s="619" t="s">
        <v>1080</v>
      </c>
    </row>
    <row r="18433" spans="1:3" x14ac:dyDescent="0.15">
      <c r="A18433" s="619" t="s">
        <v>1124</v>
      </c>
      <c r="B18433" s="618">
        <v>2013</v>
      </c>
      <c r="C18433" s="619" t="s">
        <v>1080</v>
      </c>
    </row>
    <row r="18434" spans="1:3" x14ac:dyDescent="0.15">
      <c r="A18434" s="619" t="s">
        <v>1124</v>
      </c>
      <c r="B18434" s="618">
        <v>2013</v>
      </c>
      <c r="C18434" s="619" t="s">
        <v>1102</v>
      </c>
    </row>
    <row r="18435" spans="1:3" x14ac:dyDescent="0.15">
      <c r="A18435" s="619" t="s">
        <v>1124</v>
      </c>
      <c r="B18435" s="618">
        <v>2013</v>
      </c>
      <c r="C18435" s="619" t="s">
        <v>1103</v>
      </c>
    </row>
    <row r="18436" spans="1:3" x14ac:dyDescent="0.15">
      <c r="A18436" s="619" t="s">
        <v>1124</v>
      </c>
      <c r="B18436" s="618">
        <v>2013</v>
      </c>
      <c r="C18436" s="619" t="s">
        <v>1102</v>
      </c>
    </row>
    <row r="18437" spans="1:3" x14ac:dyDescent="0.15">
      <c r="A18437" s="619" t="s">
        <v>1124</v>
      </c>
      <c r="B18437" s="618">
        <v>2013</v>
      </c>
      <c r="C18437" s="619" t="s">
        <v>1103</v>
      </c>
    </row>
    <row r="18438" spans="1:3" x14ac:dyDescent="0.15">
      <c r="A18438" s="619" t="s">
        <v>1124</v>
      </c>
      <c r="B18438" s="618">
        <v>2013</v>
      </c>
      <c r="C18438" s="619" t="s">
        <v>1080</v>
      </c>
    </row>
    <row r="18439" spans="1:3" x14ac:dyDescent="0.15">
      <c r="A18439" s="619" t="s">
        <v>1124</v>
      </c>
      <c r="B18439" s="618">
        <v>2013</v>
      </c>
      <c r="C18439" s="619" t="s">
        <v>424</v>
      </c>
    </row>
    <row r="18440" spans="1:3" x14ac:dyDescent="0.15">
      <c r="A18440" s="619" t="s">
        <v>1124</v>
      </c>
      <c r="B18440" s="618">
        <v>2013</v>
      </c>
      <c r="C18440" s="619" t="s">
        <v>1102</v>
      </c>
    </row>
    <row r="18441" spans="1:3" x14ac:dyDescent="0.15">
      <c r="A18441" s="619" t="s">
        <v>1124</v>
      </c>
      <c r="B18441" s="618">
        <v>2013</v>
      </c>
      <c r="C18441" s="619" t="s">
        <v>1080</v>
      </c>
    </row>
    <row r="18442" spans="1:3" x14ac:dyDescent="0.15">
      <c r="A18442" s="619" t="s">
        <v>1124</v>
      </c>
      <c r="B18442" s="618">
        <v>2013</v>
      </c>
      <c r="C18442" s="619" t="s">
        <v>1102</v>
      </c>
    </row>
    <row r="18443" spans="1:3" x14ac:dyDescent="0.15">
      <c r="A18443" s="619" t="s">
        <v>1124</v>
      </c>
      <c r="B18443" s="618">
        <v>2013</v>
      </c>
      <c r="C18443" s="619" t="s">
        <v>1102</v>
      </c>
    </row>
    <row r="18444" spans="1:3" x14ac:dyDescent="0.15">
      <c r="A18444" s="619" t="s">
        <v>1124</v>
      </c>
      <c r="B18444" s="618">
        <v>2013</v>
      </c>
      <c r="C18444" s="619" t="s">
        <v>437</v>
      </c>
    </row>
    <row r="18445" spans="1:3" x14ac:dyDescent="0.15">
      <c r="A18445" s="619" t="s">
        <v>1124</v>
      </c>
      <c r="B18445" s="618">
        <v>2013</v>
      </c>
      <c r="C18445" s="619" t="s">
        <v>1102</v>
      </c>
    </row>
    <row r="18446" spans="1:3" x14ac:dyDescent="0.15">
      <c r="A18446" s="619" t="s">
        <v>1124</v>
      </c>
      <c r="B18446" s="618">
        <v>2013</v>
      </c>
      <c r="C18446" s="619" t="s">
        <v>1080</v>
      </c>
    </row>
    <row r="18447" spans="1:3" x14ac:dyDescent="0.15">
      <c r="A18447" s="619" t="s">
        <v>1124</v>
      </c>
      <c r="B18447" s="618">
        <v>2013</v>
      </c>
      <c r="C18447" s="619" t="s">
        <v>1102</v>
      </c>
    </row>
    <row r="18448" spans="1:3" x14ac:dyDescent="0.15">
      <c r="A18448" s="619" t="s">
        <v>1124</v>
      </c>
      <c r="B18448" s="618">
        <v>2013</v>
      </c>
      <c r="C18448" s="619" t="s">
        <v>424</v>
      </c>
    </row>
    <row r="18449" spans="1:3" x14ac:dyDescent="0.15">
      <c r="A18449" s="619" t="s">
        <v>1124</v>
      </c>
      <c r="B18449" s="618">
        <v>2013</v>
      </c>
      <c r="C18449" s="619" t="s">
        <v>1102</v>
      </c>
    </row>
    <row r="18450" spans="1:3" x14ac:dyDescent="0.15">
      <c r="A18450" s="619" t="s">
        <v>1124</v>
      </c>
      <c r="B18450" s="618">
        <v>2013</v>
      </c>
      <c r="C18450" s="619" t="s">
        <v>437</v>
      </c>
    </row>
    <row r="18451" spans="1:3" x14ac:dyDescent="0.15">
      <c r="A18451" s="619" t="s">
        <v>1124</v>
      </c>
      <c r="B18451" s="618">
        <v>2013</v>
      </c>
      <c r="C18451" s="619" t="s">
        <v>437</v>
      </c>
    </row>
    <row r="18452" spans="1:3" x14ac:dyDescent="0.15">
      <c r="A18452" s="619" t="s">
        <v>1124</v>
      </c>
      <c r="B18452" s="618">
        <v>2013</v>
      </c>
      <c r="C18452" s="619" t="s">
        <v>1102</v>
      </c>
    </row>
    <row r="18453" spans="1:3" x14ac:dyDescent="0.15">
      <c r="A18453" s="619" t="s">
        <v>1124</v>
      </c>
      <c r="B18453" s="618">
        <v>2013</v>
      </c>
      <c r="C18453" s="619" t="s">
        <v>1080</v>
      </c>
    </row>
    <row r="18454" spans="1:3" x14ac:dyDescent="0.15">
      <c r="A18454" s="619" t="s">
        <v>1124</v>
      </c>
      <c r="B18454" s="618">
        <v>2013</v>
      </c>
      <c r="C18454" s="619" t="s">
        <v>1080</v>
      </c>
    </row>
    <row r="18455" spans="1:3" x14ac:dyDescent="0.15">
      <c r="A18455" s="619" t="s">
        <v>1124</v>
      </c>
      <c r="B18455" s="618">
        <v>2013</v>
      </c>
      <c r="C18455" s="619" t="s">
        <v>1102</v>
      </c>
    </row>
    <row r="18456" spans="1:3" x14ac:dyDescent="0.15">
      <c r="A18456" s="619" t="s">
        <v>1124</v>
      </c>
      <c r="B18456" s="618">
        <v>2013</v>
      </c>
      <c r="C18456" s="619" t="s">
        <v>437</v>
      </c>
    </row>
    <row r="18457" spans="1:3" x14ac:dyDescent="0.15">
      <c r="A18457" s="619" t="s">
        <v>1124</v>
      </c>
      <c r="B18457" s="618">
        <v>2013</v>
      </c>
      <c r="C18457" s="619" t="s">
        <v>424</v>
      </c>
    </row>
    <row r="18458" spans="1:3" x14ac:dyDescent="0.15">
      <c r="A18458" s="619" t="s">
        <v>1124</v>
      </c>
      <c r="B18458" s="618">
        <v>2013</v>
      </c>
      <c r="C18458" s="619" t="s">
        <v>1080</v>
      </c>
    </row>
    <row r="18459" spans="1:3" x14ac:dyDescent="0.15">
      <c r="A18459" s="619" t="s">
        <v>1124</v>
      </c>
      <c r="B18459" s="618">
        <v>2013</v>
      </c>
      <c r="C18459" s="619" t="s">
        <v>1080</v>
      </c>
    </row>
    <row r="18460" spans="1:3" x14ac:dyDescent="0.15">
      <c r="A18460" s="619" t="s">
        <v>1124</v>
      </c>
      <c r="B18460" s="618">
        <v>2013</v>
      </c>
      <c r="C18460" s="619" t="s">
        <v>1102</v>
      </c>
    </row>
    <row r="18461" spans="1:3" x14ac:dyDescent="0.15">
      <c r="A18461" s="619" t="s">
        <v>1124</v>
      </c>
      <c r="B18461" s="618">
        <v>2013</v>
      </c>
      <c r="C18461" s="619" t="s">
        <v>1102</v>
      </c>
    </row>
    <row r="18462" spans="1:3" x14ac:dyDescent="0.15">
      <c r="A18462" s="619" t="s">
        <v>1124</v>
      </c>
      <c r="B18462" s="618">
        <v>2013</v>
      </c>
      <c r="C18462" s="619" t="s">
        <v>1102</v>
      </c>
    </row>
    <row r="18463" spans="1:3" x14ac:dyDescent="0.15">
      <c r="A18463" s="619" t="s">
        <v>1124</v>
      </c>
      <c r="B18463" s="618">
        <v>2013</v>
      </c>
      <c r="C18463" s="619" t="s">
        <v>1102</v>
      </c>
    </row>
    <row r="18464" spans="1:3" x14ac:dyDescent="0.15">
      <c r="A18464" s="619" t="s">
        <v>1124</v>
      </c>
      <c r="B18464" s="618">
        <v>2013</v>
      </c>
      <c r="C18464" s="619" t="s">
        <v>1102</v>
      </c>
    </row>
    <row r="18465" spans="1:3" x14ac:dyDescent="0.15">
      <c r="A18465" s="619" t="s">
        <v>1124</v>
      </c>
      <c r="B18465" s="618">
        <v>2013</v>
      </c>
      <c r="C18465" s="619" t="s">
        <v>1080</v>
      </c>
    </row>
    <row r="18466" spans="1:3" x14ac:dyDescent="0.15">
      <c r="A18466" s="619" t="s">
        <v>1124</v>
      </c>
      <c r="B18466" s="618">
        <v>2013</v>
      </c>
      <c r="C18466" s="619" t="s">
        <v>1080</v>
      </c>
    </row>
    <row r="18467" spans="1:3" x14ac:dyDescent="0.15">
      <c r="A18467" s="619" t="s">
        <v>1124</v>
      </c>
      <c r="B18467" s="618">
        <v>2013</v>
      </c>
      <c r="C18467" s="619" t="s">
        <v>1103</v>
      </c>
    </row>
    <row r="18468" spans="1:3" x14ac:dyDescent="0.15">
      <c r="A18468" s="619" t="s">
        <v>1124</v>
      </c>
      <c r="B18468" s="618">
        <v>2013</v>
      </c>
      <c r="C18468" s="619" t="s">
        <v>1102</v>
      </c>
    </row>
    <row r="18469" spans="1:3" x14ac:dyDescent="0.15">
      <c r="A18469" s="619" t="s">
        <v>1124</v>
      </c>
      <c r="B18469" s="618">
        <v>2013</v>
      </c>
      <c r="C18469" s="619" t="s">
        <v>1080</v>
      </c>
    </row>
    <row r="18470" spans="1:3" x14ac:dyDescent="0.15">
      <c r="A18470" s="619" t="s">
        <v>1124</v>
      </c>
      <c r="B18470" s="618">
        <v>2013</v>
      </c>
      <c r="C18470" s="619" t="s">
        <v>1102</v>
      </c>
    </row>
    <row r="18471" spans="1:3" x14ac:dyDescent="0.15">
      <c r="A18471" s="619" t="s">
        <v>1124</v>
      </c>
      <c r="B18471" s="618">
        <v>2013</v>
      </c>
      <c r="C18471" s="619" t="s">
        <v>1102</v>
      </c>
    </row>
    <row r="18472" spans="1:3" x14ac:dyDescent="0.15">
      <c r="A18472" s="619" t="s">
        <v>1124</v>
      </c>
      <c r="B18472" s="618">
        <v>2013</v>
      </c>
      <c r="C18472" s="619" t="s">
        <v>424</v>
      </c>
    </row>
    <row r="18473" spans="1:3" x14ac:dyDescent="0.15">
      <c r="A18473" s="619" t="s">
        <v>1124</v>
      </c>
      <c r="B18473" s="618">
        <v>2013</v>
      </c>
      <c r="C18473" s="619" t="s">
        <v>424</v>
      </c>
    </row>
    <row r="18474" spans="1:3" x14ac:dyDescent="0.15">
      <c r="A18474" s="619" t="s">
        <v>1124</v>
      </c>
      <c r="B18474" s="618">
        <v>2013</v>
      </c>
      <c r="C18474" s="619" t="s">
        <v>1080</v>
      </c>
    </row>
    <row r="18475" spans="1:3" x14ac:dyDescent="0.15">
      <c r="A18475" s="619" t="s">
        <v>1124</v>
      </c>
      <c r="B18475" s="618">
        <v>2013</v>
      </c>
      <c r="C18475" s="619" t="s">
        <v>1102</v>
      </c>
    </row>
    <row r="18476" spans="1:3" x14ac:dyDescent="0.15">
      <c r="A18476" s="619" t="s">
        <v>1124</v>
      </c>
      <c r="B18476" s="618">
        <v>2013</v>
      </c>
      <c r="C18476" s="619" t="s">
        <v>437</v>
      </c>
    </row>
    <row r="18477" spans="1:3" x14ac:dyDescent="0.15">
      <c r="A18477" s="619" t="s">
        <v>1124</v>
      </c>
      <c r="B18477" s="618">
        <v>2013</v>
      </c>
      <c r="C18477" s="619" t="s">
        <v>1102</v>
      </c>
    </row>
    <row r="18478" spans="1:3" x14ac:dyDescent="0.15">
      <c r="A18478" s="619" t="s">
        <v>1124</v>
      </c>
      <c r="B18478" s="618">
        <v>2013</v>
      </c>
      <c r="C18478" s="619" t="s">
        <v>1102</v>
      </c>
    </row>
    <row r="18479" spans="1:3" x14ac:dyDescent="0.15">
      <c r="A18479" s="619" t="s">
        <v>1124</v>
      </c>
      <c r="B18479" s="618">
        <v>2013</v>
      </c>
      <c r="C18479" s="619" t="s">
        <v>437</v>
      </c>
    </row>
    <row r="18480" spans="1:3" x14ac:dyDescent="0.15">
      <c r="A18480" s="619" t="s">
        <v>1124</v>
      </c>
      <c r="B18480" s="618">
        <v>2013</v>
      </c>
      <c r="C18480" s="619" t="s">
        <v>1080</v>
      </c>
    </row>
    <row r="18481" spans="1:3" x14ac:dyDescent="0.15">
      <c r="A18481" s="619" t="s">
        <v>1124</v>
      </c>
      <c r="B18481" s="618">
        <v>2013</v>
      </c>
      <c r="C18481" s="619" t="s">
        <v>1102</v>
      </c>
    </row>
    <row r="18482" spans="1:3" x14ac:dyDescent="0.15">
      <c r="A18482" s="619" t="s">
        <v>1124</v>
      </c>
      <c r="B18482" s="618">
        <v>2013</v>
      </c>
      <c r="C18482" s="619" t="s">
        <v>437</v>
      </c>
    </row>
    <row r="18483" spans="1:3" x14ac:dyDescent="0.15">
      <c r="A18483" s="619" t="s">
        <v>1124</v>
      </c>
      <c r="B18483" s="618">
        <v>2013</v>
      </c>
      <c r="C18483" s="619" t="s">
        <v>424</v>
      </c>
    </row>
    <row r="18484" spans="1:3" x14ac:dyDescent="0.15">
      <c r="A18484" s="619" t="s">
        <v>1124</v>
      </c>
      <c r="B18484" s="618">
        <v>2013</v>
      </c>
      <c r="C18484" s="619" t="s">
        <v>437</v>
      </c>
    </row>
    <row r="18485" spans="1:3" x14ac:dyDescent="0.15">
      <c r="A18485" s="619" t="s">
        <v>1124</v>
      </c>
      <c r="B18485" s="618">
        <v>2013</v>
      </c>
      <c r="C18485" s="619" t="s">
        <v>1080</v>
      </c>
    </row>
    <row r="18486" spans="1:3" x14ac:dyDescent="0.15">
      <c r="A18486" s="619" t="s">
        <v>1124</v>
      </c>
      <c r="B18486" s="618">
        <v>2013</v>
      </c>
      <c r="C18486" s="619" t="s">
        <v>424</v>
      </c>
    </row>
    <row r="18487" spans="1:3" x14ac:dyDescent="0.15">
      <c r="A18487" s="619" t="s">
        <v>1124</v>
      </c>
      <c r="B18487" s="618">
        <v>2013</v>
      </c>
      <c r="C18487" s="619" t="s">
        <v>424</v>
      </c>
    </row>
    <row r="18488" spans="1:3" x14ac:dyDescent="0.15">
      <c r="A18488" s="619" t="s">
        <v>1124</v>
      </c>
      <c r="B18488" s="618">
        <v>2013</v>
      </c>
      <c r="C18488" s="619" t="s">
        <v>1102</v>
      </c>
    </row>
    <row r="18489" spans="1:3" x14ac:dyDescent="0.15">
      <c r="A18489" s="619" t="s">
        <v>1124</v>
      </c>
      <c r="B18489" s="618">
        <v>2013</v>
      </c>
      <c r="C18489" s="619" t="s">
        <v>1103</v>
      </c>
    </row>
    <row r="18490" spans="1:3" x14ac:dyDescent="0.15">
      <c r="A18490" s="619" t="s">
        <v>1124</v>
      </c>
      <c r="B18490" s="618">
        <v>2013</v>
      </c>
      <c r="C18490" s="619" t="s">
        <v>1102</v>
      </c>
    </row>
    <row r="18491" spans="1:3" x14ac:dyDescent="0.15">
      <c r="A18491" s="619" t="s">
        <v>1124</v>
      </c>
      <c r="B18491" s="618">
        <v>2013</v>
      </c>
      <c r="C18491" s="619" t="s">
        <v>424</v>
      </c>
    </row>
    <row r="18492" spans="1:3" x14ac:dyDescent="0.15">
      <c r="A18492" s="619" t="s">
        <v>1124</v>
      </c>
      <c r="B18492" s="618">
        <v>2013</v>
      </c>
      <c r="C18492" s="619" t="s">
        <v>1080</v>
      </c>
    </row>
    <row r="18493" spans="1:3" x14ac:dyDescent="0.15">
      <c r="A18493" s="619" t="s">
        <v>1124</v>
      </c>
      <c r="B18493" s="618">
        <v>2013</v>
      </c>
      <c r="C18493" s="619" t="s">
        <v>1102</v>
      </c>
    </row>
    <row r="18494" spans="1:3" x14ac:dyDescent="0.15">
      <c r="A18494" s="619" t="s">
        <v>1124</v>
      </c>
      <c r="B18494" s="618">
        <v>2013</v>
      </c>
      <c r="C18494" s="619" t="s">
        <v>424</v>
      </c>
    </row>
    <row r="18495" spans="1:3" x14ac:dyDescent="0.15">
      <c r="A18495" s="619" t="s">
        <v>1124</v>
      </c>
      <c r="B18495" s="618">
        <v>2013</v>
      </c>
      <c r="C18495" s="619" t="s">
        <v>1102</v>
      </c>
    </row>
    <row r="18496" spans="1:3" x14ac:dyDescent="0.15">
      <c r="A18496" s="619" t="s">
        <v>1124</v>
      </c>
      <c r="B18496" s="618">
        <v>2013</v>
      </c>
      <c r="C18496" s="619" t="s">
        <v>424</v>
      </c>
    </row>
    <row r="18497" spans="1:3" x14ac:dyDescent="0.15">
      <c r="A18497" s="619" t="s">
        <v>1124</v>
      </c>
      <c r="B18497" s="618">
        <v>2013</v>
      </c>
      <c r="C18497" s="619" t="s">
        <v>1102</v>
      </c>
    </row>
    <row r="18498" spans="1:3" x14ac:dyDescent="0.15">
      <c r="A18498" s="619" t="s">
        <v>1124</v>
      </c>
      <c r="B18498" s="618">
        <v>2013</v>
      </c>
      <c r="C18498" s="619" t="s">
        <v>1102</v>
      </c>
    </row>
    <row r="18499" spans="1:3" x14ac:dyDescent="0.15">
      <c r="A18499" s="619" t="s">
        <v>1124</v>
      </c>
      <c r="B18499" s="618">
        <v>2013</v>
      </c>
      <c r="C18499" s="619" t="s">
        <v>1102</v>
      </c>
    </row>
    <row r="18500" spans="1:3" x14ac:dyDescent="0.15">
      <c r="A18500" s="619" t="s">
        <v>1124</v>
      </c>
      <c r="B18500" s="618">
        <v>2013</v>
      </c>
      <c r="C18500" s="619" t="s">
        <v>1102</v>
      </c>
    </row>
    <row r="18501" spans="1:3" x14ac:dyDescent="0.15">
      <c r="A18501" s="619" t="s">
        <v>1124</v>
      </c>
      <c r="B18501" s="618">
        <v>2013</v>
      </c>
      <c r="C18501" s="619" t="s">
        <v>1102</v>
      </c>
    </row>
    <row r="18502" spans="1:3" x14ac:dyDescent="0.15">
      <c r="A18502" s="619" t="s">
        <v>1124</v>
      </c>
      <c r="B18502" s="618">
        <v>2013</v>
      </c>
      <c r="C18502" s="619" t="s">
        <v>424</v>
      </c>
    </row>
    <row r="18503" spans="1:3" x14ac:dyDescent="0.15">
      <c r="A18503" s="619" t="s">
        <v>1124</v>
      </c>
      <c r="B18503" s="618">
        <v>2013</v>
      </c>
      <c r="C18503" s="619" t="s">
        <v>1103</v>
      </c>
    </row>
    <row r="18504" spans="1:3" x14ac:dyDescent="0.15">
      <c r="A18504" s="619" t="s">
        <v>1124</v>
      </c>
      <c r="B18504" s="618">
        <v>2013</v>
      </c>
      <c r="C18504" s="619" t="s">
        <v>437</v>
      </c>
    </row>
    <row r="18505" spans="1:3" x14ac:dyDescent="0.15">
      <c r="A18505" s="619" t="s">
        <v>1124</v>
      </c>
      <c r="B18505" s="618">
        <v>2013</v>
      </c>
      <c r="C18505" s="619" t="s">
        <v>1102</v>
      </c>
    </row>
    <row r="18506" spans="1:3" x14ac:dyDescent="0.15">
      <c r="A18506" s="619" t="s">
        <v>1124</v>
      </c>
      <c r="B18506" s="618">
        <v>2013</v>
      </c>
      <c r="C18506" s="619" t="s">
        <v>424</v>
      </c>
    </row>
    <row r="18507" spans="1:3" x14ac:dyDescent="0.15">
      <c r="A18507" s="619" t="s">
        <v>1124</v>
      </c>
      <c r="B18507" s="618">
        <v>2013</v>
      </c>
      <c r="C18507" s="619" t="s">
        <v>1080</v>
      </c>
    </row>
    <row r="18508" spans="1:3" x14ac:dyDescent="0.15">
      <c r="A18508" s="619" t="s">
        <v>1124</v>
      </c>
      <c r="B18508" s="618">
        <v>2013</v>
      </c>
      <c r="C18508" s="619" t="s">
        <v>424</v>
      </c>
    </row>
    <row r="18509" spans="1:3" x14ac:dyDescent="0.15">
      <c r="A18509" s="619" t="s">
        <v>1124</v>
      </c>
      <c r="B18509" s="618">
        <v>2013</v>
      </c>
      <c r="C18509" s="619" t="s">
        <v>424</v>
      </c>
    </row>
    <row r="18510" spans="1:3" x14ac:dyDescent="0.15">
      <c r="A18510" s="619" t="s">
        <v>1124</v>
      </c>
      <c r="B18510" s="618">
        <v>2013</v>
      </c>
      <c r="C18510" s="619" t="s">
        <v>1080</v>
      </c>
    </row>
    <row r="18511" spans="1:3" x14ac:dyDescent="0.15">
      <c r="A18511" s="619" t="s">
        <v>1124</v>
      </c>
      <c r="B18511" s="618">
        <v>2013</v>
      </c>
      <c r="C18511" s="619" t="s">
        <v>1102</v>
      </c>
    </row>
    <row r="18512" spans="1:3" x14ac:dyDescent="0.15">
      <c r="A18512" s="619" t="s">
        <v>1124</v>
      </c>
      <c r="B18512" s="618">
        <v>2013</v>
      </c>
      <c r="C18512" s="619" t="s">
        <v>1080</v>
      </c>
    </row>
    <row r="18513" spans="1:3" x14ac:dyDescent="0.15">
      <c r="A18513" s="619" t="s">
        <v>1124</v>
      </c>
      <c r="B18513" s="618">
        <v>2013</v>
      </c>
      <c r="C18513" s="619" t="s">
        <v>1102</v>
      </c>
    </row>
    <row r="18514" spans="1:3" x14ac:dyDescent="0.15">
      <c r="A18514" s="619" t="s">
        <v>1124</v>
      </c>
      <c r="B18514" s="618">
        <v>2013</v>
      </c>
      <c r="C18514" s="619" t="s">
        <v>424</v>
      </c>
    </row>
    <row r="18515" spans="1:3" x14ac:dyDescent="0.15">
      <c r="A18515" s="619" t="s">
        <v>1124</v>
      </c>
      <c r="B18515" s="618">
        <v>2013</v>
      </c>
      <c r="C18515" s="619" t="s">
        <v>424</v>
      </c>
    </row>
    <row r="18516" spans="1:3" x14ac:dyDescent="0.15">
      <c r="A18516" s="619" t="s">
        <v>1124</v>
      </c>
      <c r="B18516" s="618">
        <v>2013</v>
      </c>
      <c r="C18516" s="619" t="s">
        <v>424</v>
      </c>
    </row>
    <row r="18517" spans="1:3" x14ac:dyDescent="0.15">
      <c r="A18517" s="619" t="s">
        <v>1124</v>
      </c>
      <c r="B18517" s="618">
        <v>2013</v>
      </c>
      <c r="C18517" s="619" t="s">
        <v>424</v>
      </c>
    </row>
    <row r="18518" spans="1:3" x14ac:dyDescent="0.15">
      <c r="A18518" s="619" t="s">
        <v>1124</v>
      </c>
      <c r="B18518" s="618">
        <v>2013</v>
      </c>
      <c r="C18518" s="619" t="s">
        <v>424</v>
      </c>
    </row>
    <row r="18519" spans="1:3" x14ac:dyDescent="0.15">
      <c r="A18519" s="619" t="s">
        <v>1124</v>
      </c>
      <c r="B18519" s="618">
        <v>2013</v>
      </c>
      <c r="C18519" s="619" t="s">
        <v>424</v>
      </c>
    </row>
    <row r="18520" spans="1:3" x14ac:dyDescent="0.15">
      <c r="A18520" s="619" t="s">
        <v>1124</v>
      </c>
      <c r="B18520" s="618">
        <v>2013</v>
      </c>
      <c r="C18520" s="619" t="s">
        <v>437</v>
      </c>
    </row>
    <row r="18521" spans="1:3" x14ac:dyDescent="0.15">
      <c r="A18521" s="619" t="s">
        <v>1124</v>
      </c>
      <c r="B18521" s="618">
        <v>2013</v>
      </c>
      <c r="C18521" s="619" t="s">
        <v>424</v>
      </c>
    </row>
    <row r="18522" spans="1:3" x14ac:dyDescent="0.15">
      <c r="A18522" s="619" t="s">
        <v>1124</v>
      </c>
      <c r="B18522" s="618">
        <v>2013</v>
      </c>
      <c r="C18522" s="619" t="s">
        <v>1102</v>
      </c>
    </row>
    <row r="18523" spans="1:3" x14ac:dyDescent="0.15">
      <c r="A18523" s="619" t="s">
        <v>1124</v>
      </c>
      <c r="B18523" s="618">
        <v>2013</v>
      </c>
      <c r="C18523" s="619" t="s">
        <v>1102</v>
      </c>
    </row>
    <row r="18524" spans="1:3" x14ac:dyDescent="0.15">
      <c r="A18524" s="619" t="s">
        <v>1124</v>
      </c>
      <c r="B18524" s="618">
        <v>2013</v>
      </c>
      <c r="C18524" s="619" t="s">
        <v>1109</v>
      </c>
    </row>
    <row r="18525" spans="1:3" x14ac:dyDescent="0.15">
      <c r="A18525" s="619" t="s">
        <v>1124</v>
      </c>
      <c r="B18525" s="618">
        <v>2013</v>
      </c>
      <c r="C18525" s="619" t="s">
        <v>424</v>
      </c>
    </row>
    <row r="18526" spans="1:3" x14ac:dyDescent="0.15">
      <c r="A18526" s="619" t="s">
        <v>1124</v>
      </c>
      <c r="B18526" s="618">
        <v>2013</v>
      </c>
      <c r="C18526" s="619" t="s">
        <v>1103</v>
      </c>
    </row>
    <row r="18527" spans="1:3" x14ac:dyDescent="0.15">
      <c r="A18527" s="619" t="s">
        <v>1124</v>
      </c>
      <c r="B18527" s="618">
        <v>2013</v>
      </c>
      <c r="C18527" s="619" t="s">
        <v>1102</v>
      </c>
    </row>
    <row r="18528" spans="1:3" x14ac:dyDescent="0.15">
      <c r="A18528" s="619" t="s">
        <v>1124</v>
      </c>
      <c r="B18528" s="618">
        <v>2013</v>
      </c>
      <c r="C18528" s="619" t="s">
        <v>1080</v>
      </c>
    </row>
    <row r="18529" spans="1:3" x14ac:dyDescent="0.15">
      <c r="A18529" s="619" t="s">
        <v>1124</v>
      </c>
      <c r="B18529" s="618">
        <v>2013</v>
      </c>
      <c r="C18529" s="619" t="s">
        <v>1117</v>
      </c>
    </row>
    <row r="18530" spans="1:3" x14ac:dyDescent="0.15">
      <c r="A18530" s="619" t="s">
        <v>1124</v>
      </c>
      <c r="B18530" s="618">
        <v>2013</v>
      </c>
      <c r="C18530" s="619" t="s">
        <v>1104</v>
      </c>
    </row>
    <row r="18531" spans="1:3" x14ac:dyDescent="0.15">
      <c r="A18531" s="619" t="s">
        <v>1124</v>
      </c>
      <c r="B18531" s="618">
        <v>2013</v>
      </c>
      <c r="C18531" s="619" t="s">
        <v>424</v>
      </c>
    </row>
    <row r="18532" spans="1:3" x14ac:dyDescent="0.15">
      <c r="A18532" s="619" t="s">
        <v>1124</v>
      </c>
      <c r="B18532" s="618">
        <v>2013</v>
      </c>
      <c r="C18532" s="619" t="s">
        <v>437</v>
      </c>
    </row>
    <row r="18533" spans="1:3" x14ac:dyDescent="0.15">
      <c r="A18533" s="619" t="s">
        <v>1124</v>
      </c>
      <c r="B18533" s="618">
        <v>2013</v>
      </c>
      <c r="C18533" s="619" t="s">
        <v>1109</v>
      </c>
    </row>
    <row r="18534" spans="1:3" x14ac:dyDescent="0.15">
      <c r="A18534" s="619" t="s">
        <v>1124</v>
      </c>
      <c r="B18534" s="618">
        <v>2013</v>
      </c>
      <c r="C18534" s="619" t="s">
        <v>1102</v>
      </c>
    </row>
    <row r="18535" spans="1:3" x14ac:dyDescent="0.15">
      <c r="A18535" s="619" t="s">
        <v>1124</v>
      </c>
      <c r="B18535" s="618">
        <v>2013</v>
      </c>
      <c r="C18535" s="619" t="s">
        <v>1103</v>
      </c>
    </row>
    <row r="18536" spans="1:3" x14ac:dyDescent="0.15">
      <c r="A18536" s="619" t="s">
        <v>1124</v>
      </c>
      <c r="B18536" s="618">
        <v>2013</v>
      </c>
      <c r="C18536" s="619" t="s">
        <v>424</v>
      </c>
    </row>
    <row r="18537" spans="1:3" x14ac:dyDescent="0.15">
      <c r="A18537" s="619" t="s">
        <v>1124</v>
      </c>
      <c r="B18537" s="618">
        <v>2013</v>
      </c>
      <c r="C18537" s="619" t="s">
        <v>1080</v>
      </c>
    </row>
    <row r="18538" spans="1:3" x14ac:dyDescent="0.15">
      <c r="A18538" s="619" t="s">
        <v>1124</v>
      </c>
      <c r="B18538" s="618">
        <v>2013</v>
      </c>
      <c r="C18538" s="619" t="s">
        <v>1080</v>
      </c>
    </row>
    <row r="18539" spans="1:3" x14ac:dyDescent="0.15">
      <c r="A18539" s="619" t="s">
        <v>1124</v>
      </c>
      <c r="B18539" s="618">
        <v>2013</v>
      </c>
      <c r="C18539" s="619" t="s">
        <v>1080</v>
      </c>
    </row>
    <row r="18540" spans="1:3" x14ac:dyDescent="0.15">
      <c r="A18540" s="619" t="s">
        <v>1124</v>
      </c>
      <c r="B18540" s="618">
        <v>2013</v>
      </c>
      <c r="C18540" s="619" t="s">
        <v>1080</v>
      </c>
    </row>
    <row r="18541" spans="1:3" x14ac:dyDescent="0.15">
      <c r="A18541" s="619" t="s">
        <v>1124</v>
      </c>
      <c r="B18541" s="618">
        <v>2013</v>
      </c>
      <c r="C18541" s="619" t="s">
        <v>1103</v>
      </c>
    </row>
    <row r="18542" spans="1:3" x14ac:dyDescent="0.15">
      <c r="A18542" s="619" t="s">
        <v>1124</v>
      </c>
      <c r="B18542" s="618">
        <v>2013</v>
      </c>
      <c r="C18542" s="619" t="s">
        <v>1102</v>
      </c>
    </row>
    <row r="18543" spans="1:3" x14ac:dyDescent="0.15">
      <c r="A18543" s="619" t="s">
        <v>1124</v>
      </c>
      <c r="B18543" s="618">
        <v>2013</v>
      </c>
      <c r="C18543" s="619" t="s">
        <v>1080</v>
      </c>
    </row>
    <row r="18544" spans="1:3" x14ac:dyDescent="0.15">
      <c r="A18544" s="619" t="s">
        <v>1124</v>
      </c>
      <c r="B18544" s="618">
        <v>2013</v>
      </c>
      <c r="C18544" s="619" t="s">
        <v>1080</v>
      </c>
    </row>
    <row r="18545" spans="1:3" x14ac:dyDescent="0.15">
      <c r="A18545" s="619" t="s">
        <v>1124</v>
      </c>
      <c r="B18545" s="618">
        <v>2013</v>
      </c>
      <c r="C18545" s="619" t="s">
        <v>1104</v>
      </c>
    </row>
    <row r="18546" spans="1:3" x14ac:dyDescent="0.15">
      <c r="A18546" s="619" t="s">
        <v>1124</v>
      </c>
      <c r="B18546" s="618">
        <v>2013</v>
      </c>
      <c r="C18546" s="619" t="s">
        <v>424</v>
      </c>
    </row>
    <row r="18547" spans="1:3" x14ac:dyDescent="0.15">
      <c r="A18547" s="619" t="s">
        <v>1124</v>
      </c>
      <c r="B18547" s="618">
        <v>2013</v>
      </c>
      <c r="C18547" s="619" t="s">
        <v>1103</v>
      </c>
    </row>
    <row r="18548" spans="1:3" x14ac:dyDescent="0.15">
      <c r="A18548" s="619" t="s">
        <v>1124</v>
      </c>
      <c r="B18548" s="618">
        <v>2013</v>
      </c>
      <c r="C18548" s="619" t="s">
        <v>1080</v>
      </c>
    </row>
    <row r="18549" spans="1:3" x14ac:dyDescent="0.15">
      <c r="A18549" s="619" t="s">
        <v>1124</v>
      </c>
      <c r="B18549" s="618">
        <v>2013</v>
      </c>
      <c r="C18549" s="619" t="s">
        <v>437</v>
      </c>
    </row>
    <row r="18550" spans="1:3" x14ac:dyDescent="0.15">
      <c r="A18550" s="619" t="s">
        <v>1124</v>
      </c>
      <c r="B18550" s="618">
        <v>2013</v>
      </c>
      <c r="C18550" s="619" t="s">
        <v>424</v>
      </c>
    </row>
    <row r="18551" spans="1:3" x14ac:dyDescent="0.15">
      <c r="A18551" s="619" t="s">
        <v>1124</v>
      </c>
      <c r="B18551" s="618">
        <v>2013</v>
      </c>
      <c r="C18551" s="619" t="s">
        <v>437</v>
      </c>
    </row>
    <row r="18552" spans="1:3" x14ac:dyDescent="0.15">
      <c r="A18552" s="619" t="s">
        <v>1124</v>
      </c>
      <c r="B18552" s="618">
        <v>2013</v>
      </c>
      <c r="C18552" s="619" t="s">
        <v>1102</v>
      </c>
    </row>
    <row r="18553" spans="1:3" x14ac:dyDescent="0.15">
      <c r="A18553" s="619" t="s">
        <v>1124</v>
      </c>
      <c r="B18553" s="618">
        <v>2013</v>
      </c>
      <c r="C18553" s="619" t="s">
        <v>1080</v>
      </c>
    </row>
    <row r="18554" spans="1:3" x14ac:dyDescent="0.15">
      <c r="A18554" s="619" t="s">
        <v>1124</v>
      </c>
      <c r="B18554" s="618">
        <v>2013</v>
      </c>
      <c r="C18554" s="619" t="s">
        <v>1103</v>
      </c>
    </row>
    <row r="18555" spans="1:3" x14ac:dyDescent="0.15">
      <c r="A18555" s="619" t="s">
        <v>1124</v>
      </c>
      <c r="B18555" s="618">
        <v>2013</v>
      </c>
      <c r="C18555" s="619" t="s">
        <v>1103</v>
      </c>
    </row>
    <row r="18556" spans="1:3" x14ac:dyDescent="0.15">
      <c r="A18556" s="619" t="s">
        <v>1124</v>
      </c>
      <c r="B18556" s="618">
        <v>2013</v>
      </c>
      <c r="C18556" s="619" t="s">
        <v>424</v>
      </c>
    </row>
    <row r="18557" spans="1:3" x14ac:dyDescent="0.15">
      <c r="A18557" s="619" t="s">
        <v>1124</v>
      </c>
      <c r="B18557" s="618">
        <v>2013</v>
      </c>
      <c r="C18557" s="619" t="s">
        <v>424</v>
      </c>
    </row>
    <row r="18558" spans="1:3" x14ac:dyDescent="0.15">
      <c r="A18558" s="618" t="s">
        <v>1124</v>
      </c>
      <c r="B18558" s="618">
        <v>2013</v>
      </c>
      <c r="C18558" s="619" t="s">
        <v>424</v>
      </c>
    </row>
    <row r="18559" spans="1:3" x14ac:dyDescent="0.15">
      <c r="A18559" s="619" t="s">
        <v>1124</v>
      </c>
      <c r="B18559" s="618">
        <v>2013</v>
      </c>
      <c r="C18559" s="619" t="s">
        <v>424</v>
      </c>
    </row>
    <row r="18560" spans="1:3" x14ac:dyDescent="0.15">
      <c r="A18560" s="619" t="s">
        <v>1124</v>
      </c>
      <c r="B18560" s="618">
        <v>2013</v>
      </c>
      <c r="C18560" s="619" t="s">
        <v>1080</v>
      </c>
    </row>
    <row r="18561" spans="1:3" x14ac:dyDescent="0.15">
      <c r="A18561" s="619" t="s">
        <v>1124</v>
      </c>
      <c r="B18561" s="618">
        <v>2013</v>
      </c>
      <c r="C18561" s="619" t="s">
        <v>1080</v>
      </c>
    </row>
    <row r="18562" spans="1:3" x14ac:dyDescent="0.15">
      <c r="A18562" s="619" t="s">
        <v>1124</v>
      </c>
      <c r="B18562" s="618">
        <v>2013</v>
      </c>
      <c r="C18562" s="619" t="s">
        <v>1102</v>
      </c>
    </row>
    <row r="18563" spans="1:3" x14ac:dyDescent="0.15">
      <c r="A18563" s="619" t="s">
        <v>1124</v>
      </c>
      <c r="B18563" s="618">
        <v>2013</v>
      </c>
      <c r="C18563" s="619" t="s">
        <v>424</v>
      </c>
    </row>
    <row r="18564" spans="1:3" x14ac:dyDescent="0.15">
      <c r="A18564" s="619" t="s">
        <v>1124</v>
      </c>
      <c r="B18564" s="618">
        <v>2013</v>
      </c>
      <c r="C18564" s="619" t="s">
        <v>437</v>
      </c>
    </row>
    <row r="18565" spans="1:3" x14ac:dyDescent="0.15">
      <c r="A18565" s="619" t="s">
        <v>1124</v>
      </c>
      <c r="B18565" s="618">
        <v>2013</v>
      </c>
      <c r="C18565" s="619" t="s">
        <v>424</v>
      </c>
    </row>
    <row r="18566" spans="1:3" x14ac:dyDescent="0.15">
      <c r="A18566" s="619" t="s">
        <v>1124</v>
      </c>
      <c r="B18566" s="618">
        <v>2013</v>
      </c>
      <c r="C18566" s="619" t="s">
        <v>1102</v>
      </c>
    </row>
    <row r="18567" spans="1:3" x14ac:dyDescent="0.15">
      <c r="A18567" s="619" t="s">
        <v>1124</v>
      </c>
      <c r="B18567" s="618">
        <v>2013</v>
      </c>
      <c r="C18567" s="619" t="s">
        <v>1102</v>
      </c>
    </row>
    <row r="18568" spans="1:3" x14ac:dyDescent="0.15">
      <c r="A18568" s="619" t="s">
        <v>1124</v>
      </c>
      <c r="B18568" s="618">
        <v>2013</v>
      </c>
      <c r="C18568" s="619" t="s">
        <v>1102</v>
      </c>
    </row>
    <row r="18569" spans="1:3" x14ac:dyDescent="0.15">
      <c r="A18569" s="619" t="s">
        <v>1124</v>
      </c>
      <c r="B18569" s="618">
        <v>2013</v>
      </c>
      <c r="C18569" s="619" t="s">
        <v>1080</v>
      </c>
    </row>
    <row r="18570" spans="1:3" x14ac:dyDescent="0.15">
      <c r="A18570" s="619" t="s">
        <v>1124</v>
      </c>
      <c r="B18570" s="618">
        <v>2013</v>
      </c>
      <c r="C18570" s="619" t="s">
        <v>437</v>
      </c>
    </row>
    <row r="18571" spans="1:3" x14ac:dyDescent="0.15">
      <c r="A18571" s="619" t="s">
        <v>1124</v>
      </c>
      <c r="B18571" s="618">
        <v>2013</v>
      </c>
      <c r="C18571" s="619" t="s">
        <v>437</v>
      </c>
    </row>
    <row r="18572" spans="1:3" x14ac:dyDescent="0.15">
      <c r="A18572" s="619" t="s">
        <v>1124</v>
      </c>
      <c r="B18572" s="618">
        <v>2013</v>
      </c>
      <c r="C18572" s="619" t="s">
        <v>1080</v>
      </c>
    </row>
    <row r="18573" spans="1:3" x14ac:dyDescent="0.15">
      <c r="A18573" s="619" t="s">
        <v>1124</v>
      </c>
      <c r="B18573" s="618">
        <v>2013</v>
      </c>
      <c r="C18573" s="619" t="s">
        <v>1080</v>
      </c>
    </row>
    <row r="18574" spans="1:3" x14ac:dyDescent="0.15">
      <c r="A18574" s="619" t="s">
        <v>1124</v>
      </c>
      <c r="B18574" s="618">
        <v>2013</v>
      </c>
      <c r="C18574" s="619" t="s">
        <v>424</v>
      </c>
    </row>
    <row r="18575" spans="1:3" x14ac:dyDescent="0.15">
      <c r="A18575" s="619" t="s">
        <v>1124</v>
      </c>
      <c r="B18575" s="618">
        <v>2013</v>
      </c>
      <c r="C18575" s="619" t="s">
        <v>1080</v>
      </c>
    </row>
    <row r="18576" spans="1:3" x14ac:dyDescent="0.15">
      <c r="A18576" s="619" t="s">
        <v>1124</v>
      </c>
      <c r="B18576" s="618">
        <v>2013</v>
      </c>
      <c r="C18576" s="619" t="s">
        <v>437</v>
      </c>
    </row>
    <row r="18577" spans="1:3" x14ac:dyDescent="0.15">
      <c r="A18577" s="619" t="s">
        <v>1124</v>
      </c>
      <c r="B18577" s="618">
        <v>2013</v>
      </c>
      <c r="C18577" s="619" t="s">
        <v>1102</v>
      </c>
    </row>
    <row r="18578" spans="1:3" x14ac:dyDescent="0.15">
      <c r="A18578" s="619" t="s">
        <v>1124</v>
      </c>
      <c r="B18578" s="618">
        <v>2013</v>
      </c>
      <c r="C18578" s="619" t="s">
        <v>1102</v>
      </c>
    </row>
    <row r="18579" spans="1:3" x14ac:dyDescent="0.15">
      <c r="A18579" s="619" t="s">
        <v>1124</v>
      </c>
      <c r="B18579" s="618">
        <v>2013</v>
      </c>
      <c r="C18579" s="619" t="s">
        <v>1102</v>
      </c>
    </row>
    <row r="18580" spans="1:3" x14ac:dyDescent="0.15">
      <c r="A18580" s="619" t="s">
        <v>1124</v>
      </c>
      <c r="B18580" s="618">
        <v>2013</v>
      </c>
      <c r="C18580" s="619" t="s">
        <v>1102</v>
      </c>
    </row>
    <row r="18581" spans="1:3" x14ac:dyDescent="0.15">
      <c r="A18581" s="619" t="s">
        <v>1124</v>
      </c>
      <c r="B18581" s="618">
        <v>2013</v>
      </c>
      <c r="C18581" s="619" t="s">
        <v>1102</v>
      </c>
    </row>
    <row r="18582" spans="1:3" x14ac:dyDescent="0.15">
      <c r="A18582" s="619" t="s">
        <v>1124</v>
      </c>
      <c r="B18582" s="618">
        <v>2013</v>
      </c>
      <c r="C18582" s="619" t="s">
        <v>1102</v>
      </c>
    </row>
    <row r="18583" spans="1:3" x14ac:dyDescent="0.15">
      <c r="A18583" s="619" t="s">
        <v>1124</v>
      </c>
      <c r="B18583" s="618">
        <v>2013</v>
      </c>
      <c r="C18583" s="619" t="s">
        <v>1080</v>
      </c>
    </row>
    <row r="18584" spans="1:3" x14ac:dyDescent="0.15">
      <c r="A18584" s="619" t="s">
        <v>1124</v>
      </c>
      <c r="B18584" s="618">
        <v>2013</v>
      </c>
      <c r="C18584" s="619" t="s">
        <v>1102</v>
      </c>
    </row>
    <row r="18585" spans="1:3" x14ac:dyDescent="0.15">
      <c r="A18585" s="619" t="s">
        <v>1124</v>
      </c>
      <c r="B18585" s="618">
        <v>2013</v>
      </c>
      <c r="C18585" s="619" t="s">
        <v>1102</v>
      </c>
    </row>
    <row r="18586" spans="1:3" x14ac:dyDescent="0.15">
      <c r="A18586" s="619" t="s">
        <v>1124</v>
      </c>
      <c r="B18586" s="618">
        <v>2013</v>
      </c>
      <c r="C18586" s="619" t="s">
        <v>1102</v>
      </c>
    </row>
    <row r="18587" spans="1:3" x14ac:dyDescent="0.15">
      <c r="A18587" s="619" t="s">
        <v>1124</v>
      </c>
      <c r="B18587" s="618">
        <v>2013</v>
      </c>
      <c r="C18587" s="619" t="s">
        <v>1102</v>
      </c>
    </row>
    <row r="18588" spans="1:3" x14ac:dyDescent="0.15">
      <c r="A18588" s="619" t="s">
        <v>1124</v>
      </c>
      <c r="B18588" s="618">
        <v>2013</v>
      </c>
      <c r="C18588" s="619" t="s">
        <v>424</v>
      </c>
    </row>
    <row r="18589" spans="1:3" x14ac:dyDescent="0.15">
      <c r="A18589" s="619" t="s">
        <v>1124</v>
      </c>
      <c r="B18589" s="618">
        <v>2013</v>
      </c>
      <c r="C18589" s="619" t="s">
        <v>1102</v>
      </c>
    </row>
    <row r="18590" spans="1:3" x14ac:dyDescent="0.15">
      <c r="A18590" s="619" t="s">
        <v>1124</v>
      </c>
      <c r="B18590" s="618">
        <v>2013</v>
      </c>
      <c r="C18590" s="619" t="s">
        <v>1080</v>
      </c>
    </row>
    <row r="18591" spans="1:3" x14ac:dyDescent="0.15">
      <c r="A18591" s="619" t="s">
        <v>1124</v>
      </c>
      <c r="B18591" s="618">
        <v>2013</v>
      </c>
      <c r="C18591" s="619" t="s">
        <v>1080</v>
      </c>
    </row>
    <row r="18592" spans="1:3" x14ac:dyDescent="0.15">
      <c r="A18592" s="619" t="s">
        <v>1124</v>
      </c>
      <c r="B18592" s="618">
        <v>2013</v>
      </c>
      <c r="C18592" s="619" t="s">
        <v>1103</v>
      </c>
    </row>
    <row r="18593" spans="1:3" x14ac:dyDescent="0.15">
      <c r="A18593" s="619" t="s">
        <v>1124</v>
      </c>
      <c r="B18593" s="618">
        <v>2013</v>
      </c>
      <c r="C18593" s="619" t="s">
        <v>1103</v>
      </c>
    </row>
    <row r="18594" spans="1:3" x14ac:dyDescent="0.15">
      <c r="A18594" s="619" t="s">
        <v>1124</v>
      </c>
      <c r="B18594" s="618">
        <v>2013</v>
      </c>
      <c r="C18594" s="619" t="s">
        <v>1103</v>
      </c>
    </row>
    <row r="18595" spans="1:3" x14ac:dyDescent="0.15">
      <c r="A18595" s="618" t="s">
        <v>1124</v>
      </c>
      <c r="B18595" s="618">
        <v>2013</v>
      </c>
      <c r="C18595" s="619" t="s">
        <v>1105</v>
      </c>
    </row>
    <row r="18596" spans="1:3" x14ac:dyDescent="0.15">
      <c r="A18596" s="618" t="s">
        <v>1124</v>
      </c>
      <c r="B18596" s="618">
        <v>2013</v>
      </c>
      <c r="C18596" s="619" t="s">
        <v>424</v>
      </c>
    </row>
    <row r="18597" spans="1:3" x14ac:dyDescent="0.15">
      <c r="A18597" s="619" t="s">
        <v>1124</v>
      </c>
      <c r="B18597" s="618">
        <v>2013</v>
      </c>
      <c r="C18597" s="619" t="s">
        <v>1104</v>
      </c>
    </row>
    <row r="18598" spans="1:3" x14ac:dyDescent="0.15">
      <c r="A18598" s="619" t="s">
        <v>1124</v>
      </c>
      <c r="B18598" s="618">
        <v>2013</v>
      </c>
      <c r="C18598" s="619" t="s">
        <v>424</v>
      </c>
    </row>
    <row r="18599" spans="1:3" x14ac:dyDescent="0.15">
      <c r="A18599" s="619" t="s">
        <v>1124</v>
      </c>
      <c r="B18599" s="618">
        <v>2013</v>
      </c>
      <c r="C18599" s="619" t="s">
        <v>1103</v>
      </c>
    </row>
    <row r="18600" spans="1:3" x14ac:dyDescent="0.15">
      <c r="A18600" s="619" t="s">
        <v>1124</v>
      </c>
      <c r="B18600" s="618">
        <v>2013</v>
      </c>
      <c r="C18600" s="619" t="s">
        <v>1102</v>
      </c>
    </row>
    <row r="18601" spans="1:3" x14ac:dyDescent="0.15">
      <c r="A18601" s="619" t="s">
        <v>1124</v>
      </c>
      <c r="B18601" s="618">
        <v>2013</v>
      </c>
      <c r="C18601" s="619" t="s">
        <v>1080</v>
      </c>
    </row>
    <row r="18602" spans="1:3" x14ac:dyDescent="0.15">
      <c r="A18602" s="619" t="s">
        <v>1124</v>
      </c>
      <c r="B18602" s="618">
        <v>2013</v>
      </c>
      <c r="C18602" s="619" t="s">
        <v>1104</v>
      </c>
    </row>
    <row r="18603" spans="1:3" x14ac:dyDescent="0.15">
      <c r="A18603" s="619" t="s">
        <v>1124</v>
      </c>
      <c r="B18603" s="618">
        <v>2013</v>
      </c>
      <c r="C18603" s="619" t="s">
        <v>424</v>
      </c>
    </row>
    <row r="18604" spans="1:3" x14ac:dyDescent="0.15">
      <c r="A18604" s="619" t="s">
        <v>1124</v>
      </c>
      <c r="B18604" s="618">
        <v>2013</v>
      </c>
      <c r="C18604" s="619" t="s">
        <v>1102</v>
      </c>
    </row>
    <row r="18605" spans="1:3" x14ac:dyDescent="0.15">
      <c r="A18605" s="619" t="s">
        <v>1124</v>
      </c>
      <c r="B18605" s="618">
        <v>2013</v>
      </c>
      <c r="C18605" s="619" t="s">
        <v>1080</v>
      </c>
    </row>
    <row r="18606" spans="1:3" x14ac:dyDescent="0.15">
      <c r="A18606" s="619" t="s">
        <v>1124</v>
      </c>
      <c r="B18606" s="618">
        <v>2013</v>
      </c>
      <c r="C18606" s="619" t="s">
        <v>1103</v>
      </c>
    </row>
    <row r="18607" spans="1:3" x14ac:dyDescent="0.15">
      <c r="A18607" s="619" t="s">
        <v>1124</v>
      </c>
      <c r="B18607" s="618">
        <v>2013</v>
      </c>
      <c r="C18607" s="619" t="s">
        <v>1103</v>
      </c>
    </row>
    <row r="18608" spans="1:3" x14ac:dyDescent="0.15">
      <c r="A18608" s="619" t="s">
        <v>1124</v>
      </c>
      <c r="B18608" s="618">
        <v>2013</v>
      </c>
      <c r="C18608" s="619" t="s">
        <v>424</v>
      </c>
    </row>
    <row r="18609" spans="1:3" x14ac:dyDescent="0.15">
      <c r="A18609" s="619" t="s">
        <v>1124</v>
      </c>
      <c r="B18609" s="618">
        <v>2013</v>
      </c>
      <c r="C18609" s="619" t="s">
        <v>424</v>
      </c>
    </row>
    <row r="18610" spans="1:3" x14ac:dyDescent="0.15">
      <c r="A18610" s="619" t="s">
        <v>1124</v>
      </c>
      <c r="B18610" s="618">
        <v>2013</v>
      </c>
      <c r="C18610" s="619" t="s">
        <v>1080</v>
      </c>
    </row>
    <row r="18611" spans="1:3" x14ac:dyDescent="0.15">
      <c r="A18611" s="619" t="s">
        <v>1124</v>
      </c>
      <c r="B18611" s="618">
        <v>2013</v>
      </c>
      <c r="C18611" s="619" t="s">
        <v>1080</v>
      </c>
    </row>
    <row r="18612" spans="1:3" x14ac:dyDescent="0.15">
      <c r="A18612" s="619" t="s">
        <v>1124</v>
      </c>
      <c r="B18612" s="618">
        <v>2013</v>
      </c>
      <c r="C18612" s="619" t="s">
        <v>1080</v>
      </c>
    </row>
    <row r="18613" spans="1:3" x14ac:dyDescent="0.15">
      <c r="A18613" s="619" t="s">
        <v>1124</v>
      </c>
      <c r="B18613" s="618">
        <v>2013</v>
      </c>
      <c r="C18613" s="619" t="s">
        <v>1102</v>
      </c>
    </row>
    <row r="18614" spans="1:3" x14ac:dyDescent="0.15">
      <c r="A18614" s="619" t="s">
        <v>1124</v>
      </c>
      <c r="B18614" s="618">
        <v>2013</v>
      </c>
      <c r="C18614" s="619" t="s">
        <v>1102</v>
      </c>
    </row>
    <row r="18615" spans="1:3" x14ac:dyDescent="0.15">
      <c r="A18615" s="619" t="s">
        <v>1124</v>
      </c>
      <c r="B18615" s="618">
        <v>2013</v>
      </c>
      <c r="C18615" s="619" t="s">
        <v>437</v>
      </c>
    </row>
    <row r="18616" spans="1:3" x14ac:dyDescent="0.15">
      <c r="A18616" s="619" t="s">
        <v>1124</v>
      </c>
      <c r="B18616" s="618">
        <v>2013</v>
      </c>
      <c r="C18616" s="619" t="s">
        <v>1103</v>
      </c>
    </row>
    <row r="18617" spans="1:3" x14ac:dyDescent="0.15">
      <c r="A18617" s="619" t="s">
        <v>1124</v>
      </c>
      <c r="B18617" s="618">
        <v>2013</v>
      </c>
      <c r="C18617" s="619" t="s">
        <v>424</v>
      </c>
    </row>
    <row r="18618" spans="1:3" x14ac:dyDescent="0.15">
      <c r="A18618" s="619" t="s">
        <v>1124</v>
      </c>
      <c r="B18618" s="618">
        <v>2013</v>
      </c>
      <c r="C18618" s="619" t="s">
        <v>437</v>
      </c>
    </row>
    <row r="18619" spans="1:3" x14ac:dyDescent="0.15">
      <c r="A18619" s="619" t="s">
        <v>1124</v>
      </c>
      <c r="B18619" s="618">
        <v>2013</v>
      </c>
      <c r="C18619" s="619" t="s">
        <v>1103</v>
      </c>
    </row>
    <row r="18620" spans="1:3" x14ac:dyDescent="0.15">
      <c r="A18620" s="619" t="s">
        <v>1124</v>
      </c>
      <c r="B18620" s="618">
        <v>2013</v>
      </c>
      <c r="C18620" s="619" t="s">
        <v>424</v>
      </c>
    </row>
    <row r="18621" spans="1:3" x14ac:dyDescent="0.15">
      <c r="A18621" s="619" t="s">
        <v>1124</v>
      </c>
      <c r="B18621" s="618">
        <v>2013</v>
      </c>
      <c r="C18621" s="619" t="s">
        <v>1102</v>
      </c>
    </row>
    <row r="18622" spans="1:3" x14ac:dyDescent="0.15">
      <c r="A18622" s="619" t="s">
        <v>1124</v>
      </c>
      <c r="B18622" s="618">
        <v>2013</v>
      </c>
      <c r="C18622" s="619" t="s">
        <v>1102</v>
      </c>
    </row>
    <row r="18623" spans="1:3" x14ac:dyDescent="0.15">
      <c r="A18623" s="619" t="s">
        <v>1124</v>
      </c>
      <c r="B18623" s="618">
        <v>2013</v>
      </c>
      <c r="C18623" s="619" t="s">
        <v>1080</v>
      </c>
    </row>
    <row r="18624" spans="1:3" x14ac:dyDescent="0.15">
      <c r="A18624" s="619" t="s">
        <v>1124</v>
      </c>
      <c r="B18624" s="618">
        <v>2013</v>
      </c>
      <c r="C18624" s="619" t="s">
        <v>1102</v>
      </c>
    </row>
    <row r="18625" spans="1:3" x14ac:dyDescent="0.15">
      <c r="A18625" s="619" t="s">
        <v>1124</v>
      </c>
      <c r="B18625" s="618">
        <v>2013</v>
      </c>
      <c r="C18625" s="619" t="s">
        <v>424</v>
      </c>
    </row>
    <row r="18626" spans="1:3" x14ac:dyDescent="0.15">
      <c r="A18626" s="619" t="s">
        <v>1124</v>
      </c>
      <c r="B18626" s="618">
        <v>2013</v>
      </c>
      <c r="C18626" s="619" t="s">
        <v>424</v>
      </c>
    </row>
    <row r="18627" spans="1:3" x14ac:dyDescent="0.15">
      <c r="A18627" s="618" t="s">
        <v>1124</v>
      </c>
      <c r="B18627" s="618">
        <v>2013</v>
      </c>
      <c r="C18627" s="619" t="s">
        <v>1102</v>
      </c>
    </row>
    <row r="18628" spans="1:3" x14ac:dyDescent="0.15">
      <c r="A18628" s="619" t="s">
        <v>1124</v>
      </c>
      <c r="B18628" s="618">
        <v>2013</v>
      </c>
      <c r="C18628" s="619" t="s">
        <v>1102</v>
      </c>
    </row>
    <row r="18629" spans="1:3" x14ac:dyDescent="0.15">
      <c r="A18629" s="619" t="s">
        <v>1124</v>
      </c>
      <c r="B18629" s="618">
        <v>2013</v>
      </c>
      <c r="C18629" s="619" t="s">
        <v>1102</v>
      </c>
    </row>
    <row r="18630" spans="1:3" x14ac:dyDescent="0.15">
      <c r="A18630" s="619" t="s">
        <v>1124</v>
      </c>
      <c r="B18630" s="618">
        <v>2013</v>
      </c>
      <c r="C18630" s="619" t="s">
        <v>1102</v>
      </c>
    </row>
    <row r="18631" spans="1:3" x14ac:dyDescent="0.15">
      <c r="A18631" s="619" t="s">
        <v>1124</v>
      </c>
      <c r="B18631" s="618">
        <v>2013</v>
      </c>
      <c r="C18631" s="619" t="s">
        <v>1102</v>
      </c>
    </row>
    <row r="18632" spans="1:3" x14ac:dyDescent="0.15">
      <c r="A18632" s="619" t="s">
        <v>1124</v>
      </c>
      <c r="B18632" s="618">
        <v>2013</v>
      </c>
      <c r="C18632" s="619" t="s">
        <v>424</v>
      </c>
    </row>
    <row r="18633" spans="1:3" x14ac:dyDescent="0.15">
      <c r="A18633" s="619" t="s">
        <v>1124</v>
      </c>
      <c r="B18633" s="618">
        <v>2013</v>
      </c>
      <c r="C18633" s="619" t="s">
        <v>424</v>
      </c>
    </row>
    <row r="18634" spans="1:3" x14ac:dyDescent="0.15">
      <c r="A18634" s="619" t="s">
        <v>1124</v>
      </c>
      <c r="B18634" s="618">
        <v>2013</v>
      </c>
      <c r="C18634" s="619" t="s">
        <v>424</v>
      </c>
    </row>
    <row r="18635" spans="1:3" x14ac:dyDescent="0.15">
      <c r="A18635" s="619" t="s">
        <v>1124</v>
      </c>
      <c r="B18635" s="618">
        <v>2013</v>
      </c>
      <c r="C18635" s="619" t="s">
        <v>424</v>
      </c>
    </row>
    <row r="18636" spans="1:3" x14ac:dyDescent="0.15">
      <c r="A18636" s="619" t="s">
        <v>1124</v>
      </c>
      <c r="B18636" s="618">
        <v>2013</v>
      </c>
      <c r="C18636" s="619" t="s">
        <v>424</v>
      </c>
    </row>
    <row r="18637" spans="1:3" x14ac:dyDescent="0.15">
      <c r="A18637" s="619" t="s">
        <v>1124</v>
      </c>
      <c r="B18637" s="618">
        <v>2013</v>
      </c>
      <c r="C18637" s="619" t="s">
        <v>424</v>
      </c>
    </row>
    <row r="18638" spans="1:3" x14ac:dyDescent="0.15">
      <c r="A18638" s="619" t="s">
        <v>1124</v>
      </c>
      <c r="B18638" s="618">
        <v>2013</v>
      </c>
      <c r="C18638" s="619" t="s">
        <v>424</v>
      </c>
    </row>
    <row r="18639" spans="1:3" x14ac:dyDescent="0.15">
      <c r="A18639" s="619" t="s">
        <v>1124</v>
      </c>
      <c r="B18639" s="618">
        <v>2013</v>
      </c>
      <c r="C18639" s="619" t="s">
        <v>424</v>
      </c>
    </row>
    <row r="18640" spans="1:3" x14ac:dyDescent="0.15">
      <c r="A18640" s="619" t="s">
        <v>1124</v>
      </c>
      <c r="B18640" s="618">
        <v>2013</v>
      </c>
      <c r="C18640" s="619" t="s">
        <v>1103</v>
      </c>
    </row>
    <row r="18641" spans="1:3" x14ac:dyDescent="0.15">
      <c r="A18641" s="619" t="s">
        <v>1124</v>
      </c>
      <c r="B18641" s="618">
        <v>2013</v>
      </c>
      <c r="C18641" s="619" t="s">
        <v>1109</v>
      </c>
    </row>
    <row r="18642" spans="1:3" x14ac:dyDescent="0.15">
      <c r="A18642" s="619" t="s">
        <v>1124</v>
      </c>
      <c r="B18642" s="618">
        <v>2013</v>
      </c>
      <c r="C18642" s="619" t="s">
        <v>424</v>
      </c>
    </row>
    <row r="18643" spans="1:3" x14ac:dyDescent="0.15">
      <c r="A18643" s="619" t="s">
        <v>1124</v>
      </c>
      <c r="B18643" s="618">
        <v>2013</v>
      </c>
      <c r="C18643" s="619" t="s">
        <v>1080</v>
      </c>
    </row>
    <row r="18644" spans="1:3" x14ac:dyDescent="0.15">
      <c r="A18644" s="619" t="s">
        <v>1124</v>
      </c>
      <c r="B18644" s="618">
        <v>2013</v>
      </c>
      <c r="C18644" s="619" t="s">
        <v>424</v>
      </c>
    </row>
    <row r="18645" spans="1:3" x14ac:dyDescent="0.15">
      <c r="A18645" s="619" t="s">
        <v>1124</v>
      </c>
      <c r="B18645" s="618">
        <v>2013</v>
      </c>
      <c r="C18645" s="619" t="s">
        <v>424</v>
      </c>
    </row>
    <row r="18646" spans="1:3" x14ac:dyDescent="0.15">
      <c r="A18646" s="619" t="s">
        <v>1124</v>
      </c>
      <c r="B18646" s="618">
        <v>2013</v>
      </c>
      <c r="C18646" s="619" t="s">
        <v>437</v>
      </c>
    </row>
    <row r="18647" spans="1:3" x14ac:dyDescent="0.15">
      <c r="A18647" s="619" t="s">
        <v>1124</v>
      </c>
      <c r="B18647" s="618">
        <v>2013</v>
      </c>
      <c r="C18647" s="619" t="s">
        <v>424</v>
      </c>
    </row>
    <row r="18648" spans="1:3" x14ac:dyDescent="0.15">
      <c r="A18648" s="619" t="s">
        <v>1124</v>
      </c>
      <c r="B18648" s="618">
        <v>2013</v>
      </c>
      <c r="C18648" s="619" t="s">
        <v>424</v>
      </c>
    </row>
    <row r="18649" spans="1:3" x14ac:dyDescent="0.15">
      <c r="A18649" s="619" t="s">
        <v>1124</v>
      </c>
      <c r="B18649" s="618">
        <v>2013</v>
      </c>
      <c r="C18649" s="619" t="s">
        <v>424</v>
      </c>
    </row>
    <row r="18650" spans="1:3" x14ac:dyDescent="0.15">
      <c r="A18650" s="619" t="s">
        <v>1124</v>
      </c>
      <c r="B18650" s="618">
        <v>2013</v>
      </c>
      <c r="C18650" s="619" t="s">
        <v>424</v>
      </c>
    </row>
    <row r="18651" spans="1:3" x14ac:dyDescent="0.15">
      <c r="A18651" s="619" t="s">
        <v>1124</v>
      </c>
      <c r="B18651" s="618">
        <v>2013</v>
      </c>
      <c r="C18651" s="619" t="s">
        <v>424</v>
      </c>
    </row>
    <row r="18652" spans="1:3" x14ac:dyDescent="0.15">
      <c r="A18652" s="619" t="s">
        <v>1124</v>
      </c>
      <c r="B18652" s="618">
        <v>2013</v>
      </c>
      <c r="C18652" s="619" t="s">
        <v>424</v>
      </c>
    </row>
    <row r="18653" spans="1:3" x14ac:dyDescent="0.15">
      <c r="A18653" s="619" t="s">
        <v>1124</v>
      </c>
      <c r="B18653" s="618">
        <v>2013</v>
      </c>
      <c r="C18653" s="619" t="s">
        <v>424</v>
      </c>
    </row>
    <row r="18654" spans="1:3" x14ac:dyDescent="0.15">
      <c r="A18654" s="619" t="s">
        <v>1124</v>
      </c>
      <c r="B18654" s="618">
        <v>2013</v>
      </c>
      <c r="C18654" s="619" t="s">
        <v>424</v>
      </c>
    </row>
    <row r="18655" spans="1:3" x14ac:dyDescent="0.15">
      <c r="A18655" s="619" t="s">
        <v>1124</v>
      </c>
      <c r="B18655" s="618">
        <v>2013</v>
      </c>
      <c r="C18655" s="619" t="s">
        <v>424</v>
      </c>
    </row>
    <row r="18656" spans="1:3" x14ac:dyDescent="0.15">
      <c r="A18656" s="619" t="s">
        <v>1124</v>
      </c>
      <c r="B18656" s="618">
        <v>2013</v>
      </c>
      <c r="C18656" s="619" t="s">
        <v>424</v>
      </c>
    </row>
    <row r="18657" spans="1:3" x14ac:dyDescent="0.15">
      <c r="A18657" s="619" t="s">
        <v>1124</v>
      </c>
      <c r="B18657" s="618">
        <v>2013</v>
      </c>
      <c r="C18657" s="619" t="s">
        <v>424</v>
      </c>
    </row>
    <row r="18658" spans="1:3" x14ac:dyDescent="0.15">
      <c r="A18658" s="619" t="s">
        <v>1124</v>
      </c>
      <c r="B18658" s="618">
        <v>2013</v>
      </c>
      <c r="C18658" s="619" t="s">
        <v>424</v>
      </c>
    </row>
    <row r="18659" spans="1:3" x14ac:dyDescent="0.15">
      <c r="A18659" s="619" t="s">
        <v>1124</v>
      </c>
      <c r="B18659" s="618">
        <v>2013</v>
      </c>
      <c r="C18659" s="619" t="s">
        <v>424</v>
      </c>
    </row>
    <row r="18660" spans="1:3" x14ac:dyDescent="0.15">
      <c r="A18660" s="619" t="s">
        <v>1124</v>
      </c>
      <c r="B18660" s="618">
        <v>2013</v>
      </c>
      <c r="C18660" s="619" t="s">
        <v>424</v>
      </c>
    </row>
    <row r="18661" spans="1:3" x14ac:dyDescent="0.15">
      <c r="A18661" s="619" t="s">
        <v>1124</v>
      </c>
      <c r="B18661" s="618">
        <v>2013</v>
      </c>
      <c r="C18661" s="619" t="s">
        <v>1103</v>
      </c>
    </row>
    <row r="18662" spans="1:3" x14ac:dyDescent="0.15">
      <c r="A18662" s="619" t="s">
        <v>1124</v>
      </c>
      <c r="B18662" s="618">
        <v>2013</v>
      </c>
      <c r="C18662" s="619" t="s">
        <v>1080</v>
      </c>
    </row>
    <row r="18663" spans="1:3" x14ac:dyDescent="0.15">
      <c r="A18663" s="619" t="s">
        <v>1124</v>
      </c>
      <c r="B18663" s="618">
        <v>2013</v>
      </c>
      <c r="C18663" s="619" t="s">
        <v>424</v>
      </c>
    </row>
    <row r="18664" spans="1:3" x14ac:dyDescent="0.15">
      <c r="A18664" s="619" t="s">
        <v>1124</v>
      </c>
      <c r="B18664" s="618">
        <v>2013</v>
      </c>
      <c r="C18664" s="619" t="s">
        <v>424</v>
      </c>
    </row>
    <row r="18665" spans="1:3" x14ac:dyDescent="0.15">
      <c r="A18665" s="619" t="s">
        <v>1124</v>
      </c>
      <c r="B18665" s="618">
        <v>2013</v>
      </c>
      <c r="C18665" s="619" t="s">
        <v>424</v>
      </c>
    </row>
    <row r="18666" spans="1:3" x14ac:dyDescent="0.15">
      <c r="A18666" s="619" t="s">
        <v>1124</v>
      </c>
      <c r="B18666" s="618">
        <v>2013</v>
      </c>
      <c r="C18666" s="619" t="s">
        <v>424</v>
      </c>
    </row>
    <row r="18667" spans="1:3" x14ac:dyDescent="0.15">
      <c r="A18667" s="619" t="s">
        <v>1124</v>
      </c>
      <c r="B18667" s="618">
        <v>2013</v>
      </c>
      <c r="C18667" s="619" t="s">
        <v>424</v>
      </c>
    </row>
    <row r="18668" spans="1:3" x14ac:dyDescent="0.15">
      <c r="A18668" s="619" t="s">
        <v>1124</v>
      </c>
      <c r="B18668" s="618">
        <v>2013</v>
      </c>
      <c r="C18668" s="619" t="s">
        <v>424</v>
      </c>
    </row>
    <row r="18669" spans="1:3" x14ac:dyDescent="0.15">
      <c r="A18669" s="619" t="s">
        <v>1124</v>
      </c>
      <c r="B18669" s="618">
        <v>2013</v>
      </c>
      <c r="C18669" s="619" t="s">
        <v>424</v>
      </c>
    </row>
    <row r="18670" spans="1:3" x14ac:dyDescent="0.15">
      <c r="A18670" s="619" t="s">
        <v>1124</v>
      </c>
      <c r="B18670" s="618">
        <v>2013</v>
      </c>
      <c r="C18670" s="619" t="s">
        <v>424</v>
      </c>
    </row>
    <row r="18671" spans="1:3" x14ac:dyDescent="0.15">
      <c r="A18671" s="619" t="s">
        <v>1124</v>
      </c>
      <c r="B18671" s="618">
        <v>2013</v>
      </c>
      <c r="C18671" s="619" t="s">
        <v>1080</v>
      </c>
    </row>
    <row r="18672" spans="1:3" x14ac:dyDescent="0.15">
      <c r="A18672" s="619" t="s">
        <v>1124</v>
      </c>
      <c r="B18672" s="618">
        <v>2013</v>
      </c>
      <c r="C18672" s="619" t="s">
        <v>1103</v>
      </c>
    </row>
    <row r="18673" spans="1:3" x14ac:dyDescent="0.15">
      <c r="A18673" s="619" t="s">
        <v>1124</v>
      </c>
      <c r="B18673" s="618">
        <v>2013</v>
      </c>
      <c r="C18673" s="619" t="s">
        <v>424</v>
      </c>
    </row>
    <row r="18674" spans="1:3" x14ac:dyDescent="0.15">
      <c r="A18674" s="619" t="s">
        <v>1124</v>
      </c>
      <c r="B18674" s="618">
        <v>2013</v>
      </c>
      <c r="C18674" s="619" t="s">
        <v>424</v>
      </c>
    </row>
    <row r="18675" spans="1:3" x14ac:dyDescent="0.15">
      <c r="A18675" s="619" t="s">
        <v>1124</v>
      </c>
      <c r="B18675" s="618">
        <v>2013</v>
      </c>
      <c r="C18675" s="619" t="s">
        <v>424</v>
      </c>
    </row>
    <row r="18676" spans="1:3" x14ac:dyDescent="0.15">
      <c r="A18676" s="619" t="s">
        <v>1124</v>
      </c>
      <c r="B18676" s="618">
        <v>2013</v>
      </c>
      <c r="C18676" s="619" t="s">
        <v>424</v>
      </c>
    </row>
    <row r="18677" spans="1:3" x14ac:dyDescent="0.15">
      <c r="A18677" s="619" t="s">
        <v>1124</v>
      </c>
      <c r="B18677" s="618">
        <v>2013</v>
      </c>
      <c r="C18677" s="619" t="s">
        <v>424</v>
      </c>
    </row>
    <row r="18678" spans="1:3" x14ac:dyDescent="0.15">
      <c r="A18678" s="619" t="s">
        <v>1124</v>
      </c>
      <c r="B18678" s="618">
        <v>2013</v>
      </c>
      <c r="C18678" s="619" t="s">
        <v>424</v>
      </c>
    </row>
    <row r="18679" spans="1:3" x14ac:dyDescent="0.15">
      <c r="A18679" s="619" t="s">
        <v>1124</v>
      </c>
      <c r="B18679" s="618">
        <v>2013</v>
      </c>
      <c r="C18679" s="619" t="s">
        <v>424</v>
      </c>
    </row>
    <row r="18680" spans="1:3" x14ac:dyDescent="0.15">
      <c r="A18680" s="618" t="s">
        <v>1124</v>
      </c>
      <c r="B18680" s="618">
        <v>2013</v>
      </c>
      <c r="C18680" s="619" t="s">
        <v>424</v>
      </c>
    </row>
    <row r="18681" spans="1:3" x14ac:dyDescent="0.15">
      <c r="A18681" s="618" t="s">
        <v>1124</v>
      </c>
      <c r="B18681" s="618">
        <v>2013</v>
      </c>
      <c r="C18681" s="619" t="s">
        <v>424</v>
      </c>
    </row>
    <row r="18682" spans="1:3" x14ac:dyDescent="0.15">
      <c r="A18682" s="619" t="s">
        <v>1124</v>
      </c>
      <c r="B18682" s="618">
        <v>2013</v>
      </c>
      <c r="C18682" s="619" t="s">
        <v>424</v>
      </c>
    </row>
    <row r="18683" spans="1:3" x14ac:dyDescent="0.15">
      <c r="A18683" s="619" t="s">
        <v>1124</v>
      </c>
      <c r="B18683" s="618">
        <v>2013</v>
      </c>
      <c r="C18683" s="619" t="s">
        <v>424</v>
      </c>
    </row>
    <row r="18684" spans="1:3" x14ac:dyDescent="0.15">
      <c r="A18684" s="619" t="s">
        <v>1124</v>
      </c>
      <c r="B18684" s="618">
        <v>2013</v>
      </c>
      <c r="C18684" s="619" t="s">
        <v>1080</v>
      </c>
    </row>
    <row r="18685" spans="1:3" x14ac:dyDescent="0.15">
      <c r="A18685" s="619" t="s">
        <v>1124</v>
      </c>
      <c r="B18685" s="618">
        <v>2013</v>
      </c>
      <c r="C18685" s="619" t="s">
        <v>424</v>
      </c>
    </row>
    <row r="18686" spans="1:3" x14ac:dyDescent="0.15">
      <c r="A18686" s="619" t="s">
        <v>1124</v>
      </c>
      <c r="B18686" s="618">
        <v>2013</v>
      </c>
      <c r="C18686" s="619" t="s">
        <v>424</v>
      </c>
    </row>
    <row r="18687" spans="1:3" x14ac:dyDescent="0.15">
      <c r="A18687" s="619" t="s">
        <v>1124</v>
      </c>
      <c r="B18687" s="618">
        <v>2013</v>
      </c>
      <c r="C18687" s="619" t="s">
        <v>424</v>
      </c>
    </row>
    <row r="18688" spans="1:3" x14ac:dyDescent="0.15">
      <c r="A18688" s="619" t="s">
        <v>1124</v>
      </c>
      <c r="B18688" s="618">
        <v>2013</v>
      </c>
      <c r="C18688" s="619" t="s">
        <v>1080</v>
      </c>
    </row>
    <row r="18689" spans="1:3" x14ac:dyDescent="0.15">
      <c r="A18689" s="619" t="s">
        <v>1124</v>
      </c>
      <c r="B18689" s="618">
        <v>2013</v>
      </c>
      <c r="C18689" s="619" t="s">
        <v>424</v>
      </c>
    </row>
    <row r="18690" spans="1:3" x14ac:dyDescent="0.15">
      <c r="A18690" s="619" t="s">
        <v>1124</v>
      </c>
      <c r="B18690" s="618">
        <v>2013</v>
      </c>
      <c r="C18690" s="619" t="s">
        <v>424</v>
      </c>
    </row>
    <row r="18691" spans="1:3" x14ac:dyDescent="0.15">
      <c r="A18691" s="619" t="s">
        <v>1124</v>
      </c>
      <c r="B18691" s="618">
        <v>2013</v>
      </c>
      <c r="C18691" s="619" t="s">
        <v>1103</v>
      </c>
    </row>
    <row r="18692" spans="1:3" x14ac:dyDescent="0.15">
      <c r="A18692" s="619" t="s">
        <v>1124</v>
      </c>
      <c r="B18692" s="618">
        <v>2013</v>
      </c>
      <c r="C18692" s="619" t="s">
        <v>424</v>
      </c>
    </row>
    <row r="18693" spans="1:3" x14ac:dyDescent="0.15">
      <c r="A18693" s="619" t="s">
        <v>1124</v>
      </c>
      <c r="B18693" s="618">
        <v>2013</v>
      </c>
      <c r="C18693" s="619" t="s">
        <v>424</v>
      </c>
    </row>
    <row r="18694" spans="1:3" x14ac:dyDescent="0.15">
      <c r="A18694" s="619" t="s">
        <v>1124</v>
      </c>
      <c r="B18694" s="618">
        <v>2013</v>
      </c>
      <c r="C18694" s="619" t="s">
        <v>424</v>
      </c>
    </row>
    <row r="18695" spans="1:3" x14ac:dyDescent="0.15">
      <c r="A18695" s="619" t="s">
        <v>1124</v>
      </c>
      <c r="B18695" s="618">
        <v>2013</v>
      </c>
      <c r="C18695" s="619" t="s">
        <v>424</v>
      </c>
    </row>
    <row r="18696" spans="1:3" x14ac:dyDescent="0.15">
      <c r="A18696" s="619" t="s">
        <v>1124</v>
      </c>
      <c r="B18696" s="618">
        <v>2013</v>
      </c>
      <c r="C18696" s="619" t="s">
        <v>424</v>
      </c>
    </row>
    <row r="18697" spans="1:3" x14ac:dyDescent="0.15">
      <c r="A18697" s="619" t="s">
        <v>1124</v>
      </c>
      <c r="B18697" s="618">
        <v>2013</v>
      </c>
      <c r="C18697" s="619" t="s">
        <v>424</v>
      </c>
    </row>
    <row r="18698" spans="1:3" x14ac:dyDescent="0.15">
      <c r="A18698" s="619" t="s">
        <v>1124</v>
      </c>
      <c r="B18698" s="618">
        <v>2013</v>
      </c>
      <c r="C18698" s="619" t="s">
        <v>1103</v>
      </c>
    </row>
    <row r="18699" spans="1:3" x14ac:dyDescent="0.15">
      <c r="A18699" s="619" t="s">
        <v>1124</v>
      </c>
      <c r="B18699" s="618">
        <v>2013</v>
      </c>
      <c r="C18699" s="619" t="s">
        <v>424</v>
      </c>
    </row>
    <row r="18700" spans="1:3" x14ac:dyDescent="0.15">
      <c r="A18700" s="619" t="s">
        <v>1124</v>
      </c>
      <c r="B18700" s="618">
        <v>2013</v>
      </c>
      <c r="C18700" s="619" t="s">
        <v>424</v>
      </c>
    </row>
    <row r="18701" spans="1:3" x14ac:dyDescent="0.15">
      <c r="A18701" s="619" t="s">
        <v>1124</v>
      </c>
      <c r="B18701" s="618">
        <v>2013</v>
      </c>
      <c r="C18701" s="619" t="s">
        <v>424</v>
      </c>
    </row>
    <row r="18702" spans="1:3" x14ac:dyDescent="0.15">
      <c r="A18702" s="619" t="s">
        <v>1124</v>
      </c>
      <c r="B18702" s="618">
        <v>2013</v>
      </c>
      <c r="C18702" s="619" t="s">
        <v>424</v>
      </c>
    </row>
    <row r="18703" spans="1:3" x14ac:dyDescent="0.15">
      <c r="A18703" s="619" t="s">
        <v>1124</v>
      </c>
      <c r="B18703" s="618">
        <v>2013</v>
      </c>
      <c r="C18703" s="619" t="s">
        <v>424</v>
      </c>
    </row>
    <row r="18704" spans="1:3" x14ac:dyDescent="0.15">
      <c r="A18704" s="619" t="s">
        <v>1124</v>
      </c>
      <c r="B18704" s="618">
        <v>2013</v>
      </c>
      <c r="C18704" s="619" t="s">
        <v>424</v>
      </c>
    </row>
    <row r="18705" spans="1:3" x14ac:dyDescent="0.15">
      <c r="A18705" s="619" t="s">
        <v>1124</v>
      </c>
      <c r="B18705" s="618">
        <v>2013</v>
      </c>
      <c r="C18705" s="619" t="s">
        <v>424</v>
      </c>
    </row>
    <row r="18706" spans="1:3" x14ac:dyDescent="0.15">
      <c r="A18706" s="619" t="s">
        <v>1124</v>
      </c>
      <c r="B18706" s="618">
        <v>2013</v>
      </c>
      <c r="C18706" s="619" t="s">
        <v>424</v>
      </c>
    </row>
    <row r="18707" spans="1:3" x14ac:dyDescent="0.15">
      <c r="A18707" s="619" t="s">
        <v>1124</v>
      </c>
      <c r="B18707" s="618">
        <v>2013</v>
      </c>
      <c r="C18707" s="619" t="s">
        <v>424</v>
      </c>
    </row>
    <row r="18708" spans="1:3" x14ac:dyDescent="0.15">
      <c r="A18708" s="619" t="s">
        <v>1124</v>
      </c>
      <c r="B18708" s="618">
        <v>2013</v>
      </c>
      <c r="C18708" s="619" t="s">
        <v>1107</v>
      </c>
    </row>
    <row r="18709" spans="1:3" x14ac:dyDescent="0.15">
      <c r="A18709" s="619" t="s">
        <v>1124</v>
      </c>
      <c r="B18709" s="618">
        <v>2013</v>
      </c>
      <c r="C18709" s="619" t="s">
        <v>1080</v>
      </c>
    </row>
    <row r="18710" spans="1:3" x14ac:dyDescent="0.15">
      <c r="A18710" s="619" t="s">
        <v>1124</v>
      </c>
      <c r="B18710" s="618">
        <v>2013</v>
      </c>
      <c r="C18710" s="619" t="s">
        <v>424</v>
      </c>
    </row>
    <row r="18711" spans="1:3" x14ac:dyDescent="0.15">
      <c r="A18711" s="619" t="s">
        <v>1124</v>
      </c>
      <c r="B18711" s="618">
        <v>2013</v>
      </c>
      <c r="C18711" s="619" t="s">
        <v>424</v>
      </c>
    </row>
    <row r="18712" spans="1:3" x14ac:dyDescent="0.15">
      <c r="A18712" s="619" t="s">
        <v>1124</v>
      </c>
      <c r="B18712" s="618">
        <v>2013</v>
      </c>
      <c r="C18712" s="619" t="s">
        <v>437</v>
      </c>
    </row>
    <row r="18713" spans="1:3" x14ac:dyDescent="0.15">
      <c r="A18713" s="619" t="s">
        <v>1124</v>
      </c>
      <c r="B18713" s="618">
        <v>2013</v>
      </c>
      <c r="C18713" s="619" t="s">
        <v>437</v>
      </c>
    </row>
    <row r="18714" spans="1:3" x14ac:dyDescent="0.15">
      <c r="A18714" s="619" t="s">
        <v>1124</v>
      </c>
      <c r="B18714" s="618">
        <v>2013</v>
      </c>
      <c r="C18714" s="619" t="s">
        <v>437</v>
      </c>
    </row>
    <row r="18715" spans="1:3" x14ac:dyDescent="0.15">
      <c r="A18715" s="619" t="s">
        <v>1124</v>
      </c>
      <c r="B18715" s="618">
        <v>2013</v>
      </c>
      <c r="C18715" s="619" t="s">
        <v>1103</v>
      </c>
    </row>
    <row r="18716" spans="1:3" x14ac:dyDescent="0.15">
      <c r="A18716" s="619" t="s">
        <v>1124</v>
      </c>
      <c r="B18716" s="618">
        <v>2013</v>
      </c>
      <c r="C18716" s="619" t="s">
        <v>1107</v>
      </c>
    </row>
    <row r="18717" spans="1:3" x14ac:dyDescent="0.15">
      <c r="A18717" s="619" t="s">
        <v>1124</v>
      </c>
      <c r="B18717" s="618">
        <v>2013</v>
      </c>
      <c r="C18717" s="619" t="s">
        <v>1107</v>
      </c>
    </row>
    <row r="18718" spans="1:3" x14ac:dyDescent="0.15">
      <c r="A18718" s="619" t="s">
        <v>1124</v>
      </c>
      <c r="B18718" s="618">
        <v>2013</v>
      </c>
      <c r="C18718" s="619" t="s">
        <v>1080</v>
      </c>
    </row>
    <row r="18719" spans="1:3" x14ac:dyDescent="0.15">
      <c r="A18719" s="619" t="s">
        <v>1124</v>
      </c>
      <c r="B18719" s="618">
        <v>2013</v>
      </c>
      <c r="C18719" s="619" t="s">
        <v>424</v>
      </c>
    </row>
    <row r="18720" spans="1:3" x14ac:dyDescent="0.15">
      <c r="A18720" s="619" t="s">
        <v>1124</v>
      </c>
      <c r="B18720" s="618">
        <v>2013</v>
      </c>
      <c r="C18720" s="619" t="s">
        <v>424</v>
      </c>
    </row>
    <row r="18721" spans="1:3" x14ac:dyDescent="0.15">
      <c r="A18721" s="619" t="s">
        <v>1124</v>
      </c>
      <c r="B18721" s="618">
        <v>2013</v>
      </c>
      <c r="C18721" s="619" t="s">
        <v>424</v>
      </c>
    </row>
    <row r="18722" spans="1:3" x14ac:dyDescent="0.15">
      <c r="A18722" s="619" t="s">
        <v>1124</v>
      </c>
      <c r="B18722" s="618">
        <v>2013</v>
      </c>
      <c r="C18722" s="619" t="s">
        <v>1109</v>
      </c>
    </row>
    <row r="18723" spans="1:3" x14ac:dyDescent="0.15">
      <c r="A18723" s="619" t="s">
        <v>1124</v>
      </c>
      <c r="B18723" s="618">
        <v>2013</v>
      </c>
      <c r="C18723" s="619" t="s">
        <v>1103</v>
      </c>
    </row>
    <row r="18724" spans="1:3" x14ac:dyDescent="0.15">
      <c r="A18724" s="619" t="s">
        <v>1124</v>
      </c>
      <c r="B18724" s="618">
        <v>2013</v>
      </c>
      <c r="C18724" s="619" t="s">
        <v>424</v>
      </c>
    </row>
    <row r="18725" spans="1:3" x14ac:dyDescent="0.15">
      <c r="A18725" s="619" t="s">
        <v>1124</v>
      </c>
      <c r="B18725" s="618">
        <v>2013</v>
      </c>
      <c r="C18725" s="619" t="s">
        <v>424</v>
      </c>
    </row>
    <row r="18726" spans="1:3" x14ac:dyDescent="0.15">
      <c r="A18726" s="619" t="s">
        <v>1124</v>
      </c>
      <c r="B18726" s="618">
        <v>2013</v>
      </c>
      <c r="C18726" s="619" t="s">
        <v>437</v>
      </c>
    </row>
    <row r="18727" spans="1:3" x14ac:dyDescent="0.15">
      <c r="A18727" s="618" t="s">
        <v>1124</v>
      </c>
      <c r="B18727" s="618">
        <v>2013</v>
      </c>
      <c r="C18727" s="619" t="s">
        <v>1080</v>
      </c>
    </row>
    <row r="18728" spans="1:3" x14ac:dyDescent="0.15">
      <c r="A18728" s="619" t="s">
        <v>1124</v>
      </c>
      <c r="B18728" s="618">
        <v>2013</v>
      </c>
      <c r="C18728" s="619" t="s">
        <v>424</v>
      </c>
    </row>
    <row r="18729" spans="1:3" x14ac:dyDescent="0.15">
      <c r="A18729" s="619" t="s">
        <v>1124</v>
      </c>
      <c r="B18729" s="618">
        <v>2013</v>
      </c>
      <c r="C18729" s="619" t="s">
        <v>424</v>
      </c>
    </row>
    <row r="18730" spans="1:3" x14ac:dyDescent="0.15">
      <c r="A18730" s="619" t="s">
        <v>1124</v>
      </c>
      <c r="B18730" s="618">
        <v>2013</v>
      </c>
      <c r="C18730" s="619" t="s">
        <v>424</v>
      </c>
    </row>
    <row r="18731" spans="1:3" x14ac:dyDescent="0.15">
      <c r="A18731" s="619" t="s">
        <v>1124</v>
      </c>
      <c r="B18731" s="618">
        <v>2013</v>
      </c>
      <c r="C18731" s="619" t="s">
        <v>1080</v>
      </c>
    </row>
    <row r="18732" spans="1:3" x14ac:dyDescent="0.15">
      <c r="A18732" s="619" t="s">
        <v>1124</v>
      </c>
      <c r="B18732" s="618">
        <v>2013</v>
      </c>
      <c r="C18732" s="619" t="s">
        <v>424</v>
      </c>
    </row>
    <row r="18733" spans="1:3" x14ac:dyDescent="0.15">
      <c r="A18733" s="619" t="s">
        <v>1124</v>
      </c>
      <c r="B18733" s="618">
        <v>2013</v>
      </c>
      <c r="C18733" s="619" t="s">
        <v>1080</v>
      </c>
    </row>
    <row r="18734" spans="1:3" x14ac:dyDescent="0.15">
      <c r="A18734" s="619" t="s">
        <v>1124</v>
      </c>
      <c r="B18734" s="618">
        <v>2013</v>
      </c>
      <c r="C18734" s="619" t="s">
        <v>424</v>
      </c>
    </row>
    <row r="18735" spans="1:3" x14ac:dyDescent="0.15">
      <c r="A18735" s="619" t="s">
        <v>1124</v>
      </c>
      <c r="B18735" s="618">
        <v>2013</v>
      </c>
      <c r="C18735" s="619" t="s">
        <v>424</v>
      </c>
    </row>
    <row r="18736" spans="1:3" x14ac:dyDescent="0.15">
      <c r="A18736" s="619" t="s">
        <v>1124</v>
      </c>
      <c r="B18736" s="618">
        <v>2013</v>
      </c>
      <c r="C18736" s="619" t="s">
        <v>424</v>
      </c>
    </row>
    <row r="18737" spans="1:3" x14ac:dyDescent="0.15">
      <c r="A18737" s="619" t="s">
        <v>1124</v>
      </c>
      <c r="B18737" s="618">
        <v>2013</v>
      </c>
      <c r="C18737" s="619" t="s">
        <v>424</v>
      </c>
    </row>
    <row r="18738" spans="1:3" x14ac:dyDescent="0.15">
      <c r="A18738" s="619" t="s">
        <v>1124</v>
      </c>
      <c r="B18738" s="618">
        <v>2013</v>
      </c>
      <c r="C18738" s="619" t="s">
        <v>424</v>
      </c>
    </row>
    <row r="18739" spans="1:3" x14ac:dyDescent="0.15">
      <c r="A18739" s="619" t="s">
        <v>1124</v>
      </c>
      <c r="B18739" s="618">
        <v>2013</v>
      </c>
      <c r="C18739" s="619" t="s">
        <v>424</v>
      </c>
    </row>
    <row r="18740" spans="1:3" x14ac:dyDescent="0.15">
      <c r="A18740" s="619" t="s">
        <v>1124</v>
      </c>
      <c r="B18740" s="618">
        <v>2013</v>
      </c>
      <c r="C18740" s="619" t="s">
        <v>424</v>
      </c>
    </row>
    <row r="18741" spans="1:3" x14ac:dyDescent="0.15">
      <c r="A18741" s="619" t="s">
        <v>1124</v>
      </c>
      <c r="B18741" s="618">
        <v>2013</v>
      </c>
      <c r="C18741" s="619" t="s">
        <v>424</v>
      </c>
    </row>
    <row r="18742" spans="1:3" x14ac:dyDescent="0.15">
      <c r="A18742" s="619" t="s">
        <v>1124</v>
      </c>
      <c r="B18742" s="618">
        <v>2013</v>
      </c>
      <c r="C18742" s="619" t="s">
        <v>424</v>
      </c>
    </row>
    <row r="18743" spans="1:3" x14ac:dyDescent="0.15">
      <c r="A18743" s="619" t="s">
        <v>1124</v>
      </c>
      <c r="B18743" s="618">
        <v>2013</v>
      </c>
      <c r="C18743" s="619" t="s">
        <v>1080</v>
      </c>
    </row>
    <row r="18744" spans="1:3" x14ac:dyDescent="0.15">
      <c r="A18744" s="619" t="s">
        <v>1124</v>
      </c>
      <c r="B18744" s="618">
        <v>2013</v>
      </c>
      <c r="C18744" s="619" t="s">
        <v>1080</v>
      </c>
    </row>
    <row r="18745" spans="1:3" x14ac:dyDescent="0.15">
      <c r="A18745" s="619" t="s">
        <v>1124</v>
      </c>
      <c r="B18745" s="618">
        <v>2013</v>
      </c>
      <c r="C18745" s="619" t="s">
        <v>424</v>
      </c>
    </row>
    <row r="18746" spans="1:3" x14ac:dyDescent="0.15">
      <c r="A18746" s="619" t="s">
        <v>1124</v>
      </c>
      <c r="B18746" s="618">
        <v>2013</v>
      </c>
      <c r="C18746" s="619" t="s">
        <v>424</v>
      </c>
    </row>
    <row r="18747" spans="1:3" x14ac:dyDescent="0.15">
      <c r="A18747" s="619" t="s">
        <v>1124</v>
      </c>
      <c r="B18747" s="618">
        <v>2013</v>
      </c>
      <c r="C18747" s="619" t="s">
        <v>424</v>
      </c>
    </row>
    <row r="18748" spans="1:3" x14ac:dyDescent="0.15">
      <c r="A18748" s="619" t="s">
        <v>1124</v>
      </c>
      <c r="B18748" s="618">
        <v>2013</v>
      </c>
      <c r="C18748" s="619" t="s">
        <v>424</v>
      </c>
    </row>
    <row r="18749" spans="1:3" x14ac:dyDescent="0.15">
      <c r="A18749" s="619" t="s">
        <v>1124</v>
      </c>
      <c r="B18749" s="618">
        <v>2013</v>
      </c>
      <c r="C18749" s="619" t="s">
        <v>424</v>
      </c>
    </row>
    <row r="18750" spans="1:3" x14ac:dyDescent="0.15">
      <c r="A18750" s="619" t="s">
        <v>1124</v>
      </c>
      <c r="B18750" s="618">
        <v>2013</v>
      </c>
      <c r="C18750" s="619" t="s">
        <v>424</v>
      </c>
    </row>
    <row r="18751" spans="1:3" x14ac:dyDescent="0.15">
      <c r="A18751" s="619" t="s">
        <v>1124</v>
      </c>
      <c r="B18751" s="618">
        <v>2013</v>
      </c>
      <c r="C18751" s="619" t="s">
        <v>437</v>
      </c>
    </row>
    <row r="18752" spans="1:3" x14ac:dyDescent="0.15">
      <c r="A18752" s="619" t="s">
        <v>1124</v>
      </c>
      <c r="B18752" s="618">
        <v>2013</v>
      </c>
      <c r="C18752" s="619" t="s">
        <v>437</v>
      </c>
    </row>
    <row r="18753" spans="1:3" x14ac:dyDescent="0.15">
      <c r="A18753" s="618" t="s">
        <v>1124</v>
      </c>
      <c r="B18753" s="618">
        <v>2013</v>
      </c>
      <c r="C18753" s="619" t="s">
        <v>437</v>
      </c>
    </row>
    <row r="18754" spans="1:3" x14ac:dyDescent="0.15">
      <c r="A18754" s="619" t="s">
        <v>1124</v>
      </c>
      <c r="B18754" s="618">
        <v>2013</v>
      </c>
      <c r="C18754" s="619" t="s">
        <v>437</v>
      </c>
    </row>
    <row r="18755" spans="1:3" x14ac:dyDescent="0.15">
      <c r="A18755" s="618" t="s">
        <v>1124</v>
      </c>
      <c r="B18755" s="618">
        <v>2013</v>
      </c>
      <c r="C18755" s="619" t="s">
        <v>437</v>
      </c>
    </row>
    <row r="18756" spans="1:3" x14ac:dyDescent="0.15">
      <c r="A18756" s="619" t="s">
        <v>1124</v>
      </c>
      <c r="B18756" s="618">
        <v>2013</v>
      </c>
      <c r="C18756" s="619" t="s">
        <v>1080</v>
      </c>
    </row>
    <row r="18757" spans="1:3" x14ac:dyDescent="0.15">
      <c r="A18757" s="619" t="s">
        <v>1124</v>
      </c>
      <c r="B18757" s="618">
        <v>2013</v>
      </c>
      <c r="C18757" s="619" t="s">
        <v>1080</v>
      </c>
    </row>
    <row r="18758" spans="1:3" x14ac:dyDescent="0.15">
      <c r="A18758" s="619" t="s">
        <v>1124</v>
      </c>
      <c r="B18758" s="618">
        <v>2013</v>
      </c>
      <c r="C18758" s="619" t="s">
        <v>437</v>
      </c>
    </row>
    <row r="18759" spans="1:3" x14ac:dyDescent="0.15">
      <c r="A18759" s="619" t="s">
        <v>1124</v>
      </c>
      <c r="B18759" s="618">
        <v>2013</v>
      </c>
      <c r="C18759" s="619" t="s">
        <v>1102</v>
      </c>
    </row>
    <row r="18760" spans="1:3" x14ac:dyDescent="0.15">
      <c r="A18760" s="619" t="s">
        <v>1124</v>
      </c>
      <c r="B18760" s="618">
        <v>2013</v>
      </c>
      <c r="C18760" s="619" t="s">
        <v>1102</v>
      </c>
    </row>
    <row r="18761" spans="1:3" x14ac:dyDescent="0.15">
      <c r="A18761" s="619" t="s">
        <v>1124</v>
      </c>
      <c r="B18761" s="618">
        <v>2013</v>
      </c>
      <c r="C18761" s="619" t="s">
        <v>424</v>
      </c>
    </row>
    <row r="18762" spans="1:3" x14ac:dyDescent="0.15">
      <c r="A18762" s="619" t="s">
        <v>1124</v>
      </c>
      <c r="B18762" s="618">
        <v>2013</v>
      </c>
      <c r="C18762" s="619" t="s">
        <v>437</v>
      </c>
    </row>
    <row r="18763" spans="1:3" x14ac:dyDescent="0.15">
      <c r="A18763" s="619" t="s">
        <v>1124</v>
      </c>
      <c r="B18763" s="618">
        <v>2013</v>
      </c>
      <c r="C18763" s="619" t="s">
        <v>424</v>
      </c>
    </row>
    <row r="18764" spans="1:3" x14ac:dyDescent="0.15">
      <c r="A18764" s="619" t="s">
        <v>1124</v>
      </c>
      <c r="B18764" s="618">
        <v>2013</v>
      </c>
      <c r="C18764" s="619" t="s">
        <v>424</v>
      </c>
    </row>
    <row r="18765" spans="1:3" x14ac:dyDescent="0.15">
      <c r="A18765" s="619" t="s">
        <v>1124</v>
      </c>
      <c r="B18765" s="618">
        <v>2013</v>
      </c>
      <c r="C18765" s="619" t="s">
        <v>424</v>
      </c>
    </row>
    <row r="18766" spans="1:3" x14ac:dyDescent="0.15">
      <c r="A18766" s="619" t="s">
        <v>1124</v>
      </c>
      <c r="B18766" s="618">
        <v>2013</v>
      </c>
      <c r="C18766" s="619" t="s">
        <v>424</v>
      </c>
    </row>
    <row r="18767" spans="1:3" x14ac:dyDescent="0.15">
      <c r="A18767" s="619" t="s">
        <v>1124</v>
      </c>
      <c r="B18767" s="618">
        <v>2013</v>
      </c>
      <c r="C18767" s="619" t="s">
        <v>424</v>
      </c>
    </row>
    <row r="18768" spans="1:3" x14ac:dyDescent="0.15">
      <c r="A18768" s="619" t="s">
        <v>1124</v>
      </c>
      <c r="B18768" s="618">
        <v>2013</v>
      </c>
      <c r="C18768" s="619" t="s">
        <v>424</v>
      </c>
    </row>
    <row r="18769" spans="1:3" x14ac:dyDescent="0.15">
      <c r="A18769" s="619" t="s">
        <v>1124</v>
      </c>
      <c r="B18769" s="618">
        <v>2013</v>
      </c>
      <c r="C18769" s="619" t="s">
        <v>424</v>
      </c>
    </row>
    <row r="18770" spans="1:3" x14ac:dyDescent="0.15">
      <c r="A18770" s="619" t="s">
        <v>1124</v>
      </c>
      <c r="B18770" s="618">
        <v>2013</v>
      </c>
      <c r="C18770" s="619" t="s">
        <v>424</v>
      </c>
    </row>
    <row r="18771" spans="1:3" x14ac:dyDescent="0.15">
      <c r="A18771" s="619" t="s">
        <v>1124</v>
      </c>
      <c r="B18771" s="618">
        <v>2013</v>
      </c>
      <c r="C18771" s="619" t="s">
        <v>1080</v>
      </c>
    </row>
    <row r="18772" spans="1:3" x14ac:dyDescent="0.15">
      <c r="A18772" s="619" t="s">
        <v>1124</v>
      </c>
      <c r="B18772" s="618">
        <v>2013</v>
      </c>
      <c r="C18772" s="619" t="s">
        <v>1080</v>
      </c>
    </row>
    <row r="18773" spans="1:3" x14ac:dyDescent="0.15">
      <c r="A18773" s="619" t="s">
        <v>1124</v>
      </c>
      <c r="B18773" s="618">
        <v>2013</v>
      </c>
      <c r="C18773" s="619" t="s">
        <v>1080</v>
      </c>
    </row>
    <row r="18774" spans="1:3" x14ac:dyDescent="0.15">
      <c r="A18774" s="619" t="s">
        <v>1124</v>
      </c>
      <c r="B18774" s="618">
        <v>2013</v>
      </c>
      <c r="C18774" s="619" t="s">
        <v>437</v>
      </c>
    </row>
    <row r="18775" spans="1:3" x14ac:dyDescent="0.15">
      <c r="A18775" s="619" t="s">
        <v>1124</v>
      </c>
      <c r="B18775" s="618">
        <v>2013</v>
      </c>
      <c r="C18775" s="619" t="s">
        <v>424</v>
      </c>
    </row>
    <row r="18776" spans="1:3" x14ac:dyDescent="0.15">
      <c r="A18776" s="619" t="s">
        <v>1124</v>
      </c>
      <c r="B18776" s="618">
        <v>2013</v>
      </c>
      <c r="C18776" s="619" t="s">
        <v>424</v>
      </c>
    </row>
    <row r="18777" spans="1:3" x14ac:dyDescent="0.15">
      <c r="A18777" s="619" t="s">
        <v>1124</v>
      </c>
      <c r="B18777" s="618">
        <v>2013</v>
      </c>
      <c r="C18777" s="619" t="s">
        <v>437</v>
      </c>
    </row>
    <row r="18778" spans="1:3" x14ac:dyDescent="0.15">
      <c r="A18778" s="619" t="s">
        <v>1124</v>
      </c>
      <c r="B18778" s="618">
        <v>2013</v>
      </c>
      <c r="C18778" s="619" t="s">
        <v>437</v>
      </c>
    </row>
    <row r="18779" spans="1:3" x14ac:dyDescent="0.15">
      <c r="A18779" s="619" t="s">
        <v>1124</v>
      </c>
      <c r="B18779" s="618">
        <v>2013</v>
      </c>
      <c r="C18779" s="619" t="s">
        <v>424</v>
      </c>
    </row>
    <row r="18780" spans="1:3" x14ac:dyDescent="0.15">
      <c r="A18780" s="619" t="s">
        <v>1124</v>
      </c>
      <c r="B18780" s="618">
        <v>2013</v>
      </c>
      <c r="C18780" s="619" t="s">
        <v>424</v>
      </c>
    </row>
    <row r="18781" spans="1:3" x14ac:dyDescent="0.15">
      <c r="A18781" s="619" t="s">
        <v>1124</v>
      </c>
      <c r="B18781" s="618">
        <v>2013</v>
      </c>
      <c r="C18781" s="619" t="s">
        <v>424</v>
      </c>
    </row>
    <row r="18782" spans="1:3" x14ac:dyDescent="0.15">
      <c r="A18782" s="619" t="s">
        <v>1124</v>
      </c>
      <c r="B18782" s="618">
        <v>2013</v>
      </c>
      <c r="C18782" s="619" t="s">
        <v>1080</v>
      </c>
    </row>
    <row r="18783" spans="1:3" x14ac:dyDescent="0.15">
      <c r="A18783" s="619" t="s">
        <v>1124</v>
      </c>
      <c r="B18783" s="618">
        <v>2013</v>
      </c>
      <c r="C18783" s="619" t="s">
        <v>437</v>
      </c>
    </row>
    <row r="18784" spans="1:3" x14ac:dyDescent="0.15">
      <c r="A18784" s="619" t="s">
        <v>1124</v>
      </c>
      <c r="B18784" s="618">
        <v>2013</v>
      </c>
      <c r="C18784" s="619" t="s">
        <v>424</v>
      </c>
    </row>
    <row r="18785" spans="1:3" x14ac:dyDescent="0.15">
      <c r="A18785" s="619" t="s">
        <v>1124</v>
      </c>
      <c r="B18785" s="618">
        <v>2013</v>
      </c>
      <c r="C18785" s="619" t="s">
        <v>424</v>
      </c>
    </row>
    <row r="18786" spans="1:3" x14ac:dyDescent="0.15">
      <c r="A18786" s="619" t="s">
        <v>1124</v>
      </c>
      <c r="B18786" s="618">
        <v>2013</v>
      </c>
      <c r="C18786" s="619" t="s">
        <v>437</v>
      </c>
    </row>
    <row r="18787" spans="1:3" x14ac:dyDescent="0.15">
      <c r="A18787" s="619" t="s">
        <v>1124</v>
      </c>
      <c r="B18787" s="618">
        <v>2013</v>
      </c>
      <c r="C18787" s="619" t="s">
        <v>424</v>
      </c>
    </row>
    <row r="18788" spans="1:3" x14ac:dyDescent="0.15">
      <c r="A18788" s="619" t="s">
        <v>1124</v>
      </c>
      <c r="B18788" s="618">
        <v>2013</v>
      </c>
      <c r="C18788" s="619" t="s">
        <v>424</v>
      </c>
    </row>
    <row r="18789" spans="1:3" x14ac:dyDescent="0.15">
      <c r="A18789" s="619" t="s">
        <v>1124</v>
      </c>
      <c r="B18789" s="618">
        <v>2013</v>
      </c>
      <c r="C18789" s="619" t="s">
        <v>437</v>
      </c>
    </row>
    <row r="18790" spans="1:3" x14ac:dyDescent="0.15">
      <c r="A18790" s="619" t="s">
        <v>1124</v>
      </c>
      <c r="B18790" s="618">
        <v>2013</v>
      </c>
      <c r="C18790" s="619" t="s">
        <v>424</v>
      </c>
    </row>
    <row r="18791" spans="1:3" x14ac:dyDescent="0.15">
      <c r="A18791" s="619" t="s">
        <v>1124</v>
      </c>
      <c r="B18791" s="618">
        <v>2013</v>
      </c>
      <c r="C18791" s="619" t="s">
        <v>437</v>
      </c>
    </row>
    <row r="18792" spans="1:3" x14ac:dyDescent="0.15">
      <c r="A18792" s="619" t="s">
        <v>1124</v>
      </c>
      <c r="B18792" s="618">
        <v>2013</v>
      </c>
      <c r="C18792" s="619" t="s">
        <v>424</v>
      </c>
    </row>
    <row r="18793" spans="1:3" x14ac:dyDescent="0.15">
      <c r="A18793" s="619" t="s">
        <v>1124</v>
      </c>
      <c r="B18793" s="618">
        <v>2013</v>
      </c>
      <c r="C18793" s="619" t="s">
        <v>424</v>
      </c>
    </row>
    <row r="18794" spans="1:3" x14ac:dyDescent="0.15">
      <c r="A18794" s="619" t="s">
        <v>1124</v>
      </c>
      <c r="B18794" s="618">
        <v>2013</v>
      </c>
      <c r="C18794" s="619" t="s">
        <v>424</v>
      </c>
    </row>
    <row r="18795" spans="1:3" x14ac:dyDescent="0.15">
      <c r="A18795" s="619" t="s">
        <v>1124</v>
      </c>
      <c r="B18795" s="618">
        <v>2013</v>
      </c>
      <c r="C18795" s="619" t="s">
        <v>437</v>
      </c>
    </row>
    <row r="18796" spans="1:3" x14ac:dyDescent="0.15">
      <c r="A18796" s="618" t="s">
        <v>1124</v>
      </c>
      <c r="B18796" s="618">
        <v>2013</v>
      </c>
      <c r="C18796" s="619" t="s">
        <v>424</v>
      </c>
    </row>
    <row r="18797" spans="1:3" x14ac:dyDescent="0.15">
      <c r="A18797" s="619" t="s">
        <v>1124</v>
      </c>
      <c r="B18797" s="618">
        <v>2013</v>
      </c>
      <c r="C18797" s="619" t="s">
        <v>424</v>
      </c>
    </row>
    <row r="18798" spans="1:3" x14ac:dyDescent="0.15">
      <c r="A18798" s="619" t="s">
        <v>1124</v>
      </c>
      <c r="B18798" s="618">
        <v>2013</v>
      </c>
      <c r="C18798" s="619" t="s">
        <v>424</v>
      </c>
    </row>
    <row r="18799" spans="1:3" x14ac:dyDescent="0.15">
      <c r="A18799" s="618" t="s">
        <v>1124</v>
      </c>
      <c r="B18799" s="618">
        <v>2013</v>
      </c>
      <c r="C18799" s="619" t="s">
        <v>424</v>
      </c>
    </row>
    <row r="18800" spans="1:3" x14ac:dyDescent="0.15">
      <c r="A18800" s="618" t="s">
        <v>1124</v>
      </c>
      <c r="B18800" s="618">
        <v>2013</v>
      </c>
      <c r="C18800" s="619" t="s">
        <v>424</v>
      </c>
    </row>
    <row r="18801" spans="1:3" x14ac:dyDescent="0.15">
      <c r="A18801" s="619" t="s">
        <v>1124</v>
      </c>
      <c r="B18801" s="618">
        <v>2013</v>
      </c>
      <c r="C18801" s="619" t="s">
        <v>437</v>
      </c>
    </row>
    <row r="18802" spans="1:3" x14ac:dyDescent="0.15">
      <c r="A18802" s="619" t="s">
        <v>1124</v>
      </c>
      <c r="B18802" s="618">
        <v>2013</v>
      </c>
      <c r="C18802" s="619" t="s">
        <v>1080</v>
      </c>
    </row>
    <row r="18803" spans="1:3" x14ac:dyDescent="0.15">
      <c r="A18803" s="619" t="s">
        <v>1124</v>
      </c>
      <c r="B18803" s="618">
        <v>2013</v>
      </c>
      <c r="C18803" s="619" t="s">
        <v>1080</v>
      </c>
    </row>
    <row r="18804" spans="1:3" x14ac:dyDescent="0.15">
      <c r="A18804" s="619" t="s">
        <v>1124</v>
      </c>
      <c r="B18804" s="618">
        <v>2013</v>
      </c>
      <c r="C18804" s="619" t="s">
        <v>437</v>
      </c>
    </row>
    <row r="18805" spans="1:3" x14ac:dyDescent="0.15">
      <c r="A18805" s="618" t="s">
        <v>1124</v>
      </c>
      <c r="B18805" s="618">
        <v>2013</v>
      </c>
      <c r="C18805" s="619" t="s">
        <v>424</v>
      </c>
    </row>
    <row r="18806" spans="1:3" x14ac:dyDescent="0.15">
      <c r="A18806" s="619" t="s">
        <v>1124</v>
      </c>
      <c r="B18806" s="618">
        <v>2013</v>
      </c>
      <c r="C18806" s="619" t="s">
        <v>1080</v>
      </c>
    </row>
    <row r="18807" spans="1:3" x14ac:dyDescent="0.15">
      <c r="A18807" s="618" t="s">
        <v>1124</v>
      </c>
      <c r="B18807" s="618">
        <v>2013</v>
      </c>
      <c r="C18807" s="619" t="s">
        <v>424</v>
      </c>
    </row>
    <row r="18808" spans="1:3" x14ac:dyDescent="0.15">
      <c r="A18808" s="619" t="s">
        <v>1124</v>
      </c>
      <c r="B18808" s="618">
        <v>2013</v>
      </c>
      <c r="C18808" s="619" t="s">
        <v>424</v>
      </c>
    </row>
    <row r="18809" spans="1:3" x14ac:dyDescent="0.15">
      <c r="A18809" s="619" t="s">
        <v>1124</v>
      </c>
      <c r="B18809" s="618">
        <v>2013</v>
      </c>
      <c r="C18809" s="619" t="s">
        <v>1080</v>
      </c>
    </row>
    <row r="18810" spans="1:3" x14ac:dyDescent="0.15">
      <c r="A18810" s="619" t="s">
        <v>1124</v>
      </c>
      <c r="B18810" s="618">
        <v>2013</v>
      </c>
      <c r="C18810" s="619" t="s">
        <v>437</v>
      </c>
    </row>
    <row r="18811" spans="1:3" x14ac:dyDescent="0.15">
      <c r="A18811" s="619" t="s">
        <v>1124</v>
      </c>
      <c r="B18811" s="618">
        <v>2013</v>
      </c>
      <c r="C18811" s="619" t="s">
        <v>424</v>
      </c>
    </row>
    <row r="18812" spans="1:3" x14ac:dyDescent="0.15">
      <c r="A18812" s="619" t="s">
        <v>1124</v>
      </c>
      <c r="B18812" s="618">
        <v>2013</v>
      </c>
      <c r="C18812" s="619" t="s">
        <v>437</v>
      </c>
    </row>
    <row r="18813" spans="1:3" x14ac:dyDescent="0.15">
      <c r="A18813" s="619" t="s">
        <v>1124</v>
      </c>
      <c r="B18813" s="618">
        <v>2013</v>
      </c>
      <c r="C18813" s="619" t="s">
        <v>424</v>
      </c>
    </row>
    <row r="18814" spans="1:3" x14ac:dyDescent="0.15">
      <c r="A18814" s="619" t="s">
        <v>1124</v>
      </c>
      <c r="B18814" s="618">
        <v>2013</v>
      </c>
      <c r="C18814" s="619" t="s">
        <v>424</v>
      </c>
    </row>
    <row r="18815" spans="1:3" x14ac:dyDescent="0.15">
      <c r="A18815" s="619" t="s">
        <v>1124</v>
      </c>
      <c r="B18815" s="618">
        <v>2013</v>
      </c>
      <c r="C18815" s="619" t="s">
        <v>437</v>
      </c>
    </row>
    <row r="18816" spans="1:3" x14ac:dyDescent="0.15">
      <c r="A18816" s="619" t="s">
        <v>1124</v>
      </c>
      <c r="B18816" s="618">
        <v>2013</v>
      </c>
      <c r="C18816" s="619" t="s">
        <v>437</v>
      </c>
    </row>
    <row r="18817" spans="1:3" x14ac:dyDescent="0.15">
      <c r="A18817" s="619" t="s">
        <v>1124</v>
      </c>
      <c r="B18817" s="618">
        <v>2013</v>
      </c>
      <c r="C18817" s="619" t="s">
        <v>1080</v>
      </c>
    </row>
    <row r="18818" spans="1:3" x14ac:dyDescent="0.15">
      <c r="A18818" s="619" t="s">
        <v>1124</v>
      </c>
      <c r="B18818" s="618">
        <v>2013</v>
      </c>
      <c r="C18818" s="619" t="s">
        <v>1080</v>
      </c>
    </row>
    <row r="18819" spans="1:3" x14ac:dyDescent="0.15">
      <c r="A18819" s="619" t="s">
        <v>1124</v>
      </c>
      <c r="B18819" s="618">
        <v>2013</v>
      </c>
      <c r="C18819" s="619" t="s">
        <v>437</v>
      </c>
    </row>
    <row r="18820" spans="1:3" x14ac:dyDescent="0.15">
      <c r="A18820" s="619" t="s">
        <v>1124</v>
      </c>
      <c r="B18820" s="618">
        <v>2013</v>
      </c>
      <c r="C18820" s="619" t="s">
        <v>424</v>
      </c>
    </row>
    <row r="18821" spans="1:3" x14ac:dyDescent="0.15">
      <c r="A18821" s="619" t="s">
        <v>1124</v>
      </c>
      <c r="B18821" s="618">
        <v>2013</v>
      </c>
      <c r="C18821" s="619" t="s">
        <v>424</v>
      </c>
    </row>
    <row r="18822" spans="1:3" x14ac:dyDescent="0.15">
      <c r="A18822" s="619" t="s">
        <v>1124</v>
      </c>
      <c r="B18822" s="618">
        <v>2013</v>
      </c>
      <c r="C18822" s="619" t="s">
        <v>424</v>
      </c>
    </row>
    <row r="18823" spans="1:3" x14ac:dyDescent="0.15">
      <c r="A18823" s="619" t="s">
        <v>1124</v>
      </c>
      <c r="B18823" s="618">
        <v>2013</v>
      </c>
      <c r="C18823" s="619" t="s">
        <v>1103</v>
      </c>
    </row>
    <row r="18824" spans="1:3" x14ac:dyDescent="0.15">
      <c r="A18824" s="619" t="s">
        <v>1124</v>
      </c>
      <c r="B18824" s="618">
        <v>2013</v>
      </c>
      <c r="C18824" s="619" t="s">
        <v>437</v>
      </c>
    </row>
    <row r="18825" spans="1:3" x14ac:dyDescent="0.15">
      <c r="A18825" s="619" t="s">
        <v>1124</v>
      </c>
      <c r="B18825" s="618">
        <v>2013</v>
      </c>
      <c r="C18825" s="619" t="s">
        <v>1102</v>
      </c>
    </row>
    <row r="18826" spans="1:3" x14ac:dyDescent="0.15">
      <c r="A18826" s="619" t="s">
        <v>1124</v>
      </c>
      <c r="B18826" s="618">
        <v>2013</v>
      </c>
      <c r="C18826" s="619" t="s">
        <v>437</v>
      </c>
    </row>
    <row r="18827" spans="1:3" x14ac:dyDescent="0.15">
      <c r="A18827" s="619" t="s">
        <v>1124</v>
      </c>
      <c r="B18827" s="618">
        <v>2013</v>
      </c>
      <c r="C18827" s="619" t="s">
        <v>1102</v>
      </c>
    </row>
    <row r="18828" spans="1:3" x14ac:dyDescent="0.15">
      <c r="A18828" s="619" t="s">
        <v>1124</v>
      </c>
      <c r="B18828" s="618">
        <v>2013</v>
      </c>
      <c r="C18828" s="619" t="s">
        <v>424</v>
      </c>
    </row>
    <row r="18829" spans="1:3" x14ac:dyDescent="0.15">
      <c r="A18829" s="619" t="s">
        <v>1124</v>
      </c>
      <c r="B18829" s="618">
        <v>2013</v>
      </c>
      <c r="C18829" s="619" t="s">
        <v>424</v>
      </c>
    </row>
    <row r="18830" spans="1:3" x14ac:dyDescent="0.15">
      <c r="A18830" s="619" t="s">
        <v>1124</v>
      </c>
      <c r="B18830" s="618">
        <v>2013</v>
      </c>
      <c r="C18830" s="619" t="s">
        <v>424</v>
      </c>
    </row>
    <row r="18831" spans="1:3" x14ac:dyDescent="0.15">
      <c r="A18831" s="619" t="s">
        <v>1124</v>
      </c>
      <c r="B18831" s="618">
        <v>2013</v>
      </c>
      <c r="C18831" s="619" t="s">
        <v>424</v>
      </c>
    </row>
    <row r="18832" spans="1:3" x14ac:dyDescent="0.15">
      <c r="A18832" s="619" t="s">
        <v>1124</v>
      </c>
      <c r="B18832" s="618">
        <v>2013</v>
      </c>
      <c r="C18832" s="619" t="s">
        <v>437</v>
      </c>
    </row>
    <row r="18833" spans="1:3" x14ac:dyDescent="0.15">
      <c r="A18833" s="619" t="s">
        <v>1124</v>
      </c>
      <c r="B18833" s="618">
        <v>2013</v>
      </c>
      <c r="C18833" s="619" t="s">
        <v>1103</v>
      </c>
    </row>
    <row r="18834" spans="1:3" x14ac:dyDescent="0.15">
      <c r="A18834" s="619" t="s">
        <v>1124</v>
      </c>
      <c r="B18834" s="618">
        <v>2013</v>
      </c>
      <c r="C18834" s="619" t="s">
        <v>424</v>
      </c>
    </row>
    <row r="18835" spans="1:3" x14ac:dyDescent="0.15">
      <c r="A18835" s="619" t="s">
        <v>1124</v>
      </c>
      <c r="B18835" s="618">
        <v>2013</v>
      </c>
      <c r="C18835" s="619" t="s">
        <v>437</v>
      </c>
    </row>
    <row r="18836" spans="1:3" x14ac:dyDescent="0.15">
      <c r="A18836" s="619" t="s">
        <v>1124</v>
      </c>
      <c r="B18836" s="618">
        <v>2013</v>
      </c>
      <c r="C18836" s="619" t="s">
        <v>424</v>
      </c>
    </row>
    <row r="18837" spans="1:3" x14ac:dyDescent="0.15">
      <c r="A18837" s="619" t="s">
        <v>1124</v>
      </c>
      <c r="B18837" s="618">
        <v>2013</v>
      </c>
      <c r="C18837" s="619" t="s">
        <v>1102</v>
      </c>
    </row>
    <row r="18838" spans="1:3" x14ac:dyDescent="0.15">
      <c r="A18838" s="619" t="s">
        <v>1124</v>
      </c>
      <c r="B18838" s="618">
        <v>2013</v>
      </c>
      <c r="C18838" s="619" t="s">
        <v>1102</v>
      </c>
    </row>
    <row r="18839" spans="1:3" x14ac:dyDescent="0.15">
      <c r="A18839" s="619" t="s">
        <v>1124</v>
      </c>
      <c r="B18839" s="618">
        <v>2013</v>
      </c>
      <c r="C18839" s="619" t="s">
        <v>1103</v>
      </c>
    </row>
    <row r="18840" spans="1:3" x14ac:dyDescent="0.15">
      <c r="A18840" s="619" t="s">
        <v>1124</v>
      </c>
      <c r="B18840" s="618">
        <v>2013</v>
      </c>
      <c r="C18840" s="619" t="s">
        <v>1103</v>
      </c>
    </row>
    <row r="18841" spans="1:3" x14ac:dyDescent="0.15">
      <c r="A18841" s="619" t="s">
        <v>1124</v>
      </c>
      <c r="B18841" s="618">
        <v>2013</v>
      </c>
      <c r="C18841" s="619" t="s">
        <v>1103</v>
      </c>
    </row>
    <row r="18842" spans="1:3" x14ac:dyDescent="0.15">
      <c r="A18842" s="619" t="s">
        <v>1124</v>
      </c>
      <c r="B18842" s="618">
        <v>2013</v>
      </c>
      <c r="C18842" s="619" t="s">
        <v>1080</v>
      </c>
    </row>
    <row r="18843" spans="1:3" x14ac:dyDescent="0.15">
      <c r="A18843" s="619" t="s">
        <v>1124</v>
      </c>
      <c r="B18843" s="618">
        <v>2013</v>
      </c>
      <c r="C18843" s="619" t="s">
        <v>424</v>
      </c>
    </row>
    <row r="18844" spans="1:3" x14ac:dyDescent="0.15">
      <c r="A18844" s="619" t="s">
        <v>1124</v>
      </c>
      <c r="B18844" s="618">
        <v>2013</v>
      </c>
      <c r="C18844" s="619" t="s">
        <v>1102</v>
      </c>
    </row>
    <row r="18845" spans="1:3" x14ac:dyDescent="0.15">
      <c r="A18845" s="619" t="s">
        <v>1124</v>
      </c>
      <c r="B18845" s="618">
        <v>2013</v>
      </c>
      <c r="C18845" s="619" t="s">
        <v>1102</v>
      </c>
    </row>
    <row r="18846" spans="1:3" x14ac:dyDescent="0.15">
      <c r="A18846" s="619" t="s">
        <v>1124</v>
      </c>
      <c r="B18846" s="618">
        <v>2013</v>
      </c>
      <c r="C18846" s="619" t="s">
        <v>1102</v>
      </c>
    </row>
    <row r="18847" spans="1:3" x14ac:dyDescent="0.15">
      <c r="A18847" s="619" t="s">
        <v>1124</v>
      </c>
      <c r="B18847" s="618">
        <v>2013</v>
      </c>
      <c r="C18847" s="619" t="s">
        <v>1080</v>
      </c>
    </row>
    <row r="18848" spans="1:3" x14ac:dyDescent="0.15">
      <c r="A18848" s="619" t="s">
        <v>1124</v>
      </c>
      <c r="B18848" s="618">
        <v>2013</v>
      </c>
      <c r="C18848" s="619" t="s">
        <v>1102</v>
      </c>
    </row>
    <row r="18849" spans="1:3" x14ac:dyDescent="0.15">
      <c r="A18849" s="619" t="s">
        <v>1124</v>
      </c>
      <c r="B18849" s="618">
        <v>2013</v>
      </c>
      <c r="C18849" s="619" t="s">
        <v>1102</v>
      </c>
    </row>
    <row r="18850" spans="1:3" x14ac:dyDescent="0.15">
      <c r="A18850" s="619" t="s">
        <v>1124</v>
      </c>
      <c r="B18850" s="618">
        <v>2013</v>
      </c>
      <c r="C18850" s="619" t="s">
        <v>1080</v>
      </c>
    </row>
    <row r="18851" spans="1:3" x14ac:dyDescent="0.15">
      <c r="A18851" s="619" t="s">
        <v>1124</v>
      </c>
      <c r="B18851" s="618">
        <v>2013</v>
      </c>
      <c r="C18851" s="619" t="s">
        <v>1102</v>
      </c>
    </row>
    <row r="18852" spans="1:3" x14ac:dyDescent="0.15">
      <c r="A18852" s="619" t="s">
        <v>1124</v>
      </c>
      <c r="B18852" s="618">
        <v>2013</v>
      </c>
      <c r="C18852" s="619" t="s">
        <v>424</v>
      </c>
    </row>
    <row r="18853" spans="1:3" x14ac:dyDescent="0.15">
      <c r="A18853" s="619" t="s">
        <v>1124</v>
      </c>
      <c r="B18853" s="618">
        <v>2013</v>
      </c>
      <c r="C18853" s="619" t="s">
        <v>1080</v>
      </c>
    </row>
    <row r="18854" spans="1:3" x14ac:dyDescent="0.15">
      <c r="A18854" s="619" t="s">
        <v>1124</v>
      </c>
      <c r="B18854" s="618">
        <v>2013</v>
      </c>
      <c r="C18854" s="619" t="s">
        <v>424</v>
      </c>
    </row>
    <row r="18855" spans="1:3" x14ac:dyDescent="0.15">
      <c r="A18855" s="619" t="s">
        <v>1124</v>
      </c>
      <c r="B18855" s="618">
        <v>2013</v>
      </c>
      <c r="C18855" s="619" t="s">
        <v>424</v>
      </c>
    </row>
    <row r="18856" spans="1:3" x14ac:dyDescent="0.15">
      <c r="A18856" s="619" t="s">
        <v>1124</v>
      </c>
      <c r="B18856" s="618">
        <v>2013</v>
      </c>
      <c r="C18856" s="619" t="s">
        <v>1102</v>
      </c>
    </row>
    <row r="18857" spans="1:3" x14ac:dyDescent="0.15">
      <c r="A18857" s="619" t="s">
        <v>1124</v>
      </c>
      <c r="B18857" s="618">
        <v>2013</v>
      </c>
      <c r="C18857" s="619" t="s">
        <v>437</v>
      </c>
    </row>
    <row r="18858" spans="1:3" x14ac:dyDescent="0.15">
      <c r="A18858" s="619" t="s">
        <v>1124</v>
      </c>
      <c r="B18858" s="618">
        <v>2013</v>
      </c>
      <c r="C18858" s="619" t="s">
        <v>424</v>
      </c>
    </row>
    <row r="18859" spans="1:3" x14ac:dyDescent="0.15">
      <c r="A18859" s="619" t="s">
        <v>1124</v>
      </c>
      <c r="B18859" s="618">
        <v>2013</v>
      </c>
      <c r="C18859" s="619" t="s">
        <v>424</v>
      </c>
    </row>
    <row r="18860" spans="1:3" x14ac:dyDescent="0.15">
      <c r="A18860" s="619" t="s">
        <v>1124</v>
      </c>
      <c r="B18860" s="618">
        <v>2013</v>
      </c>
      <c r="C18860" s="619" t="s">
        <v>424</v>
      </c>
    </row>
    <row r="18861" spans="1:3" x14ac:dyDescent="0.15">
      <c r="A18861" s="619" t="s">
        <v>1124</v>
      </c>
      <c r="B18861" s="618">
        <v>2013</v>
      </c>
      <c r="C18861" s="619" t="s">
        <v>1080</v>
      </c>
    </row>
    <row r="18862" spans="1:3" x14ac:dyDescent="0.15">
      <c r="A18862" s="619" t="s">
        <v>1124</v>
      </c>
      <c r="B18862" s="618">
        <v>2013</v>
      </c>
      <c r="C18862" s="619" t="s">
        <v>1080</v>
      </c>
    </row>
    <row r="18863" spans="1:3" x14ac:dyDescent="0.15">
      <c r="A18863" s="619" t="s">
        <v>1124</v>
      </c>
      <c r="B18863" s="618">
        <v>2013</v>
      </c>
      <c r="C18863" s="619" t="s">
        <v>1103</v>
      </c>
    </row>
    <row r="18864" spans="1:3" x14ac:dyDescent="0.15">
      <c r="A18864" s="619" t="s">
        <v>1124</v>
      </c>
      <c r="B18864" s="618">
        <v>2013</v>
      </c>
      <c r="C18864" s="619" t="s">
        <v>1103</v>
      </c>
    </row>
    <row r="18865" spans="1:3" x14ac:dyDescent="0.15">
      <c r="A18865" s="619" t="s">
        <v>1124</v>
      </c>
      <c r="B18865" s="618">
        <v>2013</v>
      </c>
      <c r="C18865" s="619" t="s">
        <v>1080</v>
      </c>
    </row>
    <row r="18866" spans="1:3" x14ac:dyDescent="0.15">
      <c r="A18866" s="619" t="s">
        <v>1124</v>
      </c>
      <c r="B18866" s="618">
        <v>2013</v>
      </c>
      <c r="C18866" s="619" t="s">
        <v>1080</v>
      </c>
    </row>
    <row r="18867" spans="1:3" x14ac:dyDescent="0.15">
      <c r="A18867" s="619" t="s">
        <v>1124</v>
      </c>
      <c r="B18867" s="618">
        <v>2013</v>
      </c>
      <c r="C18867" s="619" t="s">
        <v>1102</v>
      </c>
    </row>
    <row r="18868" spans="1:3" x14ac:dyDescent="0.15">
      <c r="A18868" s="618" t="s">
        <v>1124</v>
      </c>
      <c r="B18868" s="618">
        <v>2013</v>
      </c>
      <c r="C18868" s="619" t="s">
        <v>1102</v>
      </c>
    </row>
    <row r="18869" spans="1:3" x14ac:dyDescent="0.15">
      <c r="A18869" s="619" t="s">
        <v>1124</v>
      </c>
      <c r="B18869" s="618">
        <v>2013</v>
      </c>
      <c r="C18869" s="619" t="s">
        <v>424</v>
      </c>
    </row>
    <row r="18870" spans="1:3" x14ac:dyDescent="0.15">
      <c r="A18870" s="618" t="s">
        <v>1124</v>
      </c>
      <c r="B18870" s="618">
        <v>2013</v>
      </c>
      <c r="C18870" s="619" t="s">
        <v>1102</v>
      </c>
    </row>
    <row r="18871" spans="1:3" x14ac:dyDescent="0.15">
      <c r="A18871" s="618" t="s">
        <v>1124</v>
      </c>
      <c r="B18871" s="618">
        <v>2013</v>
      </c>
      <c r="C18871" s="619" t="s">
        <v>1102</v>
      </c>
    </row>
    <row r="18872" spans="1:3" x14ac:dyDescent="0.15">
      <c r="A18872" s="618" t="s">
        <v>1124</v>
      </c>
      <c r="B18872" s="618">
        <v>2013</v>
      </c>
      <c r="C18872" s="619" t="s">
        <v>1102</v>
      </c>
    </row>
    <row r="18873" spans="1:3" x14ac:dyDescent="0.15">
      <c r="A18873" s="619" t="s">
        <v>1124</v>
      </c>
      <c r="B18873" s="618">
        <v>2013</v>
      </c>
      <c r="C18873" s="619" t="s">
        <v>1080</v>
      </c>
    </row>
    <row r="18874" spans="1:3" x14ac:dyDescent="0.15">
      <c r="A18874" s="618" t="s">
        <v>1124</v>
      </c>
      <c r="B18874" s="618">
        <v>2013</v>
      </c>
      <c r="C18874" s="619" t="s">
        <v>424</v>
      </c>
    </row>
    <row r="18875" spans="1:3" x14ac:dyDescent="0.15">
      <c r="A18875" s="618" t="s">
        <v>1124</v>
      </c>
      <c r="B18875" s="618">
        <v>2013</v>
      </c>
      <c r="C18875" s="619" t="s">
        <v>1080</v>
      </c>
    </row>
    <row r="18876" spans="1:3" x14ac:dyDescent="0.15">
      <c r="A18876" s="618" t="s">
        <v>1124</v>
      </c>
      <c r="B18876" s="618">
        <v>2013</v>
      </c>
      <c r="C18876" s="619" t="s">
        <v>1080</v>
      </c>
    </row>
    <row r="18877" spans="1:3" x14ac:dyDescent="0.15">
      <c r="A18877" s="618" t="s">
        <v>1124</v>
      </c>
      <c r="B18877" s="618">
        <v>2013</v>
      </c>
      <c r="C18877" s="619" t="s">
        <v>1080</v>
      </c>
    </row>
    <row r="18878" spans="1:3" x14ac:dyDescent="0.15">
      <c r="A18878" s="618" t="s">
        <v>1124</v>
      </c>
      <c r="B18878" s="618">
        <v>2013</v>
      </c>
      <c r="C18878" s="619" t="s">
        <v>1080</v>
      </c>
    </row>
    <row r="18879" spans="1:3" x14ac:dyDescent="0.15">
      <c r="A18879" s="618" t="s">
        <v>1124</v>
      </c>
      <c r="B18879" s="618">
        <v>2013</v>
      </c>
      <c r="C18879" s="619" t="s">
        <v>1103</v>
      </c>
    </row>
    <row r="18880" spans="1:3" x14ac:dyDescent="0.15">
      <c r="A18880" s="618" t="s">
        <v>1124</v>
      </c>
      <c r="B18880" s="618">
        <v>2013</v>
      </c>
      <c r="C18880" s="619" t="s">
        <v>424</v>
      </c>
    </row>
    <row r="18881" spans="1:3" x14ac:dyDescent="0.15">
      <c r="A18881" s="618" t="s">
        <v>1124</v>
      </c>
      <c r="B18881" s="618">
        <v>2013</v>
      </c>
      <c r="C18881" s="619" t="s">
        <v>1102</v>
      </c>
    </row>
    <row r="18882" spans="1:3" x14ac:dyDescent="0.15">
      <c r="A18882" s="618" t="s">
        <v>1124</v>
      </c>
      <c r="B18882" s="618">
        <v>2013</v>
      </c>
      <c r="C18882" s="619" t="s">
        <v>1080</v>
      </c>
    </row>
    <row r="18883" spans="1:3" x14ac:dyDescent="0.15">
      <c r="A18883" s="618" t="s">
        <v>1124</v>
      </c>
      <c r="B18883" s="618">
        <v>2013</v>
      </c>
      <c r="C18883" s="619" t="s">
        <v>1080</v>
      </c>
    </row>
    <row r="18884" spans="1:3" x14ac:dyDescent="0.15">
      <c r="A18884" s="618" t="s">
        <v>1124</v>
      </c>
      <c r="B18884" s="618">
        <v>2013</v>
      </c>
      <c r="C18884" s="619" t="s">
        <v>424</v>
      </c>
    </row>
    <row r="18885" spans="1:3" x14ac:dyDescent="0.15">
      <c r="A18885" s="618" t="s">
        <v>1124</v>
      </c>
      <c r="B18885" s="618">
        <v>2013</v>
      </c>
      <c r="C18885" s="619" t="s">
        <v>424</v>
      </c>
    </row>
    <row r="18886" spans="1:3" x14ac:dyDescent="0.15">
      <c r="A18886" s="618" t="s">
        <v>1124</v>
      </c>
      <c r="B18886" s="618">
        <v>2013</v>
      </c>
      <c r="C18886" s="619" t="s">
        <v>1102</v>
      </c>
    </row>
    <row r="18887" spans="1:3" x14ac:dyDescent="0.15">
      <c r="A18887" s="618" t="s">
        <v>1124</v>
      </c>
      <c r="B18887" s="618">
        <v>2013</v>
      </c>
      <c r="C18887" s="619" t="s">
        <v>1102</v>
      </c>
    </row>
    <row r="18888" spans="1:3" x14ac:dyDescent="0.15">
      <c r="A18888" s="619" t="s">
        <v>1124</v>
      </c>
      <c r="B18888" s="618">
        <v>2013</v>
      </c>
      <c r="C18888" s="619" t="s">
        <v>1102</v>
      </c>
    </row>
    <row r="18889" spans="1:3" x14ac:dyDescent="0.15">
      <c r="A18889" s="619" t="s">
        <v>1124</v>
      </c>
      <c r="B18889" s="618">
        <v>2013</v>
      </c>
      <c r="C18889" s="619" t="s">
        <v>1102</v>
      </c>
    </row>
    <row r="18890" spans="1:3" x14ac:dyDescent="0.15">
      <c r="A18890" s="619" t="s">
        <v>1124</v>
      </c>
      <c r="B18890" s="618">
        <v>2013</v>
      </c>
      <c r="C18890" s="619" t="s">
        <v>1102</v>
      </c>
    </row>
    <row r="18891" spans="1:3" x14ac:dyDescent="0.15">
      <c r="A18891" s="619" t="s">
        <v>1124</v>
      </c>
      <c r="B18891" s="618">
        <v>2013</v>
      </c>
      <c r="C18891" s="619" t="s">
        <v>1102</v>
      </c>
    </row>
    <row r="18892" spans="1:3" x14ac:dyDescent="0.15">
      <c r="A18892" s="619" t="s">
        <v>1124</v>
      </c>
      <c r="B18892" s="618">
        <v>2013</v>
      </c>
      <c r="C18892" s="619" t="s">
        <v>424</v>
      </c>
    </row>
    <row r="18893" spans="1:3" x14ac:dyDescent="0.15">
      <c r="A18893" s="619" t="s">
        <v>1124</v>
      </c>
      <c r="B18893" s="618">
        <v>2013</v>
      </c>
      <c r="C18893" s="619" t="s">
        <v>1102</v>
      </c>
    </row>
    <row r="18894" spans="1:3" x14ac:dyDescent="0.15">
      <c r="A18894" s="619" t="s">
        <v>1124</v>
      </c>
      <c r="B18894" s="618">
        <v>2013</v>
      </c>
      <c r="C18894" s="619" t="s">
        <v>1102</v>
      </c>
    </row>
    <row r="18895" spans="1:3" x14ac:dyDescent="0.15">
      <c r="A18895" s="619" t="s">
        <v>1124</v>
      </c>
      <c r="B18895" s="618">
        <v>2013</v>
      </c>
      <c r="C18895" s="619" t="s">
        <v>1102</v>
      </c>
    </row>
    <row r="18896" spans="1:3" x14ac:dyDescent="0.15">
      <c r="A18896" s="619" t="s">
        <v>1124</v>
      </c>
      <c r="B18896" s="618">
        <v>2013</v>
      </c>
      <c r="C18896" s="619" t="s">
        <v>424</v>
      </c>
    </row>
    <row r="18897" spans="1:3" x14ac:dyDescent="0.15">
      <c r="A18897" s="619" t="s">
        <v>1124</v>
      </c>
      <c r="B18897" s="618">
        <v>2013</v>
      </c>
      <c r="C18897" s="619" t="s">
        <v>424</v>
      </c>
    </row>
    <row r="18898" spans="1:3" x14ac:dyDescent="0.15">
      <c r="A18898" s="619" t="s">
        <v>1124</v>
      </c>
      <c r="B18898" s="618">
        <v>2013</v>
      </c>
      <c r="C18898" s="619" t="s">
        <v>424</v>
      </c>
    </row>
    <row r="18899" spans="1:3" x14ac:dyDescent="0.15">
      <c r="A18899" s="619" t="s">
        <v>1124</v>
      </c>
      <c r="B18899" s="618">
        <v>2013</v>
      </c>
      <c r="C18899" s="619" t="s">
        <v>1102</v>
      </c>
    </row>
    <row r="18900" spans="1:3" x14ac:dyDescent="0.15">
      <c r="A18900" s="619" t="s">
        <v>1124</v>
      </c>
      <c r="B18900" s="618">
        <v>2013</v>
      </c>
      <c r="C18900" s="619" t="s">
        <v>424</v>
      </c>
    </row>
    <row r="18901" spans="1:3" x14ac:dyDescent="0.15">
      <c r="A18901" s="619" t="s">
        <v>1124</v>
      </c>
      <c r="B18901" s="618">
        <v>2013</v>
      </c>
      <c r="C18901" s="619" t="s">
        <v>1102</v>
      </c>
    </row>
    <row r="18902" spans="1:3" x14ac:dyDescent="0.15">
      <c r="A18902" s="619" t="s">
        <v>1124</v>
      </c>
      <c r="B18902" s="618">
        <v>2013</v>
      </c>
      <c r="C18902" s="619" t="s">
        <v>1102</v>
      </c>
    </row>
    <row r="18903" spans="1:3" x14ac:dyDescent="0.15">
      <c r="A18903" s="619" t="s">
        <v>1124</v>
      </c>
      <c r="B18903" s="618">
        <v>2013</v>
      </c>
      <c r="C18903" s="619" t="s">
        <v>1102</v>
      </c>
    </row>
    <row r="18904" spans="1:3" x14ac:dyDescent="0.15">
      <c r="A18904" s="619" t="s">
        <v>1124</v>
      </c>
      <c r="B18904" s="618">
        <v>2013</v>
      </c>
      <c r="C18904" s="619" t="s">
        <v>1102</v>
      </c>
    </row>
    <row r="18905" spans="1:3" x14ac:dyDescent="0.15">
      <c r="A18905" s="619" t="s">
        <v>1124</v>
      </c>
      <c r="B18905" s="618">
        <v>2013</v>
      </c>
      <c r="C18905" s="619" t="s">
        <v>424</v>
      </c>
    </row>
    <row r="18906" spans="1:3" x14ac:dyDescent="0.15">
      <c r="A18906" s="619" t="s">
        <v>1124</v>
      </c>
      <c r="B18906" s="618">
        <v>2013</v>
      </c>
      <c r="C18906" s="619" t="s">
        <v>424</v>
      </c>
    </row>
    <row r="18907" spans="1:3" x14ac:dyDescent="0.15">
      <c r="A18907" s="619" t="s">
        <v>1124</v>
      </c>
      <c r="B18907" s="618">
        <v>2013</v>
      </c>
      <c r="C18907" s="619" t="s">
        <v>424</v>
      </c>
    </row>
    <row r="18908" spans="1:3" x14ac:dyDescent="0.15">
      <c r="A18908" s="619" t="s">
        <v>1124</v>
      </c>
      <c r="B18908" s="618">
        <v>2013</v>
      </c>
      <c r="C18908" s="619" t="s">
        <v>1102</v>
      </c>
    </row>
    <row r="18909" spans="1:3" x14ac:dyDescent="0.15">
      <c r="A18909" s="619" t="s">
        <v>1124</v>
      </c>
      <c r="B18909" s="618">
        <v>2013</v>
      </c>
      <c r="C18909" s="619" t="s">
        <v>1102</v>
      </c>
    </row>
    <row r="18910" spans="1:3" x14ac:dyDescent="0.15">
      <c r="A18910" s="619" t="s">
        <v>1124</v>
      </c>
      <c r="B18910" s="618">
        <v>2013</v>
      </c>
      <c r="C18910" s="619" t="s">
        <v>1102</v>
      </c>
    </row>
    <row r="18911" spans="1:3" x14ac:dyDescent="0.15">
      <c r="A18911" s="619" t="s">
        <v>1124</v>
      </c>
      <c r="B18911" s="618">
        <v>2013</v>
      </c>
      <c r="C18911" s="619" t="s">
        <v>1102</v>
      </c>
    </row>
    <row r="18912" spans="1:3" x14ac:dyDescent="0.15">
      <c r="A18912" s="619" t="s">
        <v>1124</v>
      </c>
      <c r="B18912" s="618">
        <v>2013</v>
      </c>
      <c r="C18912" s="619" t="s">
        <v>1102</v>
      </c>
    </row>
    <row r="18913" spans="1:3" x14ac:dyDescent="0.15">
      <c r="A18913" s="619" t="s">
        <v>1124</v>
      </c>
      <c r="B18913" s="618">
        <v>2013</v>
      </c>
      <c r="C18913" s="619" t="s">
        <v>1102</v>
      </c>
    </row>
    <row r="18914" spans="1:3" x14ac:dyDescent="0.15">
      <c r="A18914" s="619" t="s">
        <v>1124</v>
      </c>
      <c r="B18914" s="618">
        <v>2013</v>
      </c>
      <c r="C18914" s="619" t="s">
        <v>437</v>
      </c>
    </row>
    <row r="18915" spans="1:3" x14ac:dyDescent="0.15">
      <c r="A18915" s="619" t="s">
        <v>1124</v>
      </c>
      <c r="B18915" s="618">
        <v>2013</v>
      </c>
      <c r="C18915" s="619" t="s">
        <v>437</v>
      </c>
    </row>
    <row r="18916" spans="1:3" x14ac:dyDescent="0.15">
      <c r="A18916" s="619" t="s">
        <v>1124</v>
      </c>
      <c r="B18916" s="618">
        <v>2013</v>
      </c>
      <c r="C18916" s="619" t="s">
        <v>1102</v>
      </c>
    </row>
    <row r="18917" spans="1:3" x14ac:dyDescent="0.15">
      <c r="A18917" s="619" t="s">
        <v>1124</v>
      </c>
      <c r="B18917" s="618">
        <v>2013</v>
      </c>
      <c r="C18917" s="619" t="s">
        <v>1102</v>
      </c>
    </row>
    <row r="18918" spans="1:3" x14ac:dyDescent="0.15">
      <c r="A18918" s="619" t="s">
        <v>1124</v>
      </c>
      <c r="B18918" s="618">
        <v>2013</v>
      </c>
      <c r="C18918" s="619" t="s">
        <v>1102</v>
      </c>
    </row>
    <row r="18919" spans="1:3" x14ac:dyDescent="0.15">
      <c r="A18919" s="619" t="s">
        <v>1124</v>
      </c>
      <c r="B18919" s="618">
        <v>2013</v>
      </c>
      <c r="C18919" s="619" t="s">
        <v>437</v>
      </c>
    </row>
    <row r="18920" spans="1:3" x14ac:dyDescent="0.15">
      <c r="A18920" s="619" t="s">
        <v>1124</v>
      </c>
      <c r="B18920" s="618">
        <v>2013</v>
      </c>
      <c r="C18920" s="619" t="s">
        <v>424</v>
      </c>
    </row>
    <row r="18921" spans="1:3" x14ac:dyDescent="0.15">
      <c r="A18921" s="619" t="s">
        <v>1124</v>
      </c>
      <c r="B18921" s="618">
        <v>2013</v>
      </c>
      <c r="C18921" s="619" t="s">
        <v>1102</v>
      </c>
    </row>
    <row r="18922" spans="1:3" x14ac:dyDescent="0.15">
      <c r="A18922" s="619" t="s">
        <v>1124</v>
      </c>
      <c r="B18922" s="618">
        <v>2013</v>
      </c>
      <c r="C18922" s="619" t="s">
        <v>1102</v>
      </c>
    </row>
    <row r="18923" spans="1:3" x14ac:dyDescent="0.15">
      <c r="A18923" s="619" t="s">
        <v>1124</v>
      </c>
      <c r="B18923" s="618">
        <v>2013</v>
      </c>
      <c r="C18923" s="619" t="s">
        <v>1102</v>
      </c>
    </row>
    <row r="18924" spans="1:3" x14ac:dyDescent="0.15">
      <c r="A18924" s="619" t="s">
        <v>1124</v>
      </c>
      <c r="B18924" s="618">
        <v>2013</v>
      </c>
      <c r="C18924" s="619" t="s">
        <v>424</v>
      </c>
    </row>
    <row r="18925" spans="1:3" x14ac:dyDescent="0.15">
      <c r="A18925" s="619" t="s">
        <v>1124</v>
      </c>
      <c r="B18925" s="618">
        <v>2013</v>
      </c>
      <c r="C18925" s="619" t="s">
        <v>424</v>
      </c>
    </row>
    <row r="18926" spans="1:3" x14ac:dyDescent="0.15">
      <c r="A18926" s="619" t="s">
        <v>1124</v>
      </c>
      <c r="B18926" s="618">
        <v>2013</v>
      </c>
      <c r="C18926" s="619" t="s">
        <v>437</v>
      </c>
    </row>
    <row r="18927" spans="1:3" x14ac:dyDescent="0.15">
      <c r="A18927" s="619" t="s">
        <v>1124</v>
      </c>
      <c r="B18927" s="618">
        <v>2013</v>
      </c>
      <c r="C18927" s="619" t="s">
        <v>437</v>
      </c>
    </row>
    <row r="18928" spans="1:3" x14ac:dyDescent="0.15">
      <c r="A18928" s="619" t="s">
        <v>1124</v>
      </c>
      <c r="B18928" s="618">
        <v>2013</v>
      </c>
      <c r="C18928" s="619" t="s">
        <v>424</v>
      </c>
    </row>
    <row r="18929" spans="1:3" x14ac:dyDescent="0.15">
      <c r="A18929" s="619" t="s">
        <v>1124</v>
      </c>
      <c r="B18929" s="618">
        <v>2013</v>
      </c>
      <c r="C18929" s="619" t="s">
        <v>1102</v>
      </c>
    </row>
    <row r="18930" spans="1:3" x14ac:dyDescent="0.15">
      <c r="A18930" s="619" t="s">
        <v>1124</v>
      </c>
      <c r="B18930" s="618">
        <v>2013</v>
      </c>
      <c r="C18930" s="619" t="s">
        <v>1102</v>
      </c>
    </row>
    <row r="18931" spans="1:3" x14ac:dyDescent="0.15">
      <c r="A18931" s="619" t="s">
        <v>1124</v>
      </c>
      <c r="B18931" s="618">
        <v>2013</v>
      </c>
      <c r="C18931" s="619" t="s">
        <v>1102</v>
      </c>
    </row>
    <row r="18932" spans="1:3" x14ac:dyDescent="0.15">
      <c r="A18932" s="619" t="s">
        <v>1124</v>
      </c>
      <c r="B18932" s="618">
        <v>2013</v>
      </c>
      <c r="C18932" s="619" t="s">
        <v>424</v>
      </c>
    </row>
    <row r="18933" spans="1:3" x14ac:dyDescent="0.15">
      <c r="A18933" s="619" t="s">
        <v>1124</v>
      </c>
      <c r="B18933" s="618">
        <v>2013</v>
      </c>
      <c r="C18933" s="619" t="s">
        <v>1102</v>
      </c>
    </row>
    <row r="18934" spans="1:3" x14ac:dyDescent="0.15">
      <c r="A18934" s="619" t="s">
        <v>1124</v>
      </c>
      <c r="B18934" s="618">
        <v>2013</v>
      </c>
      <c r="C18934" s="619" t="s">
        <v>1080</v>
      </c>
    </row>
    <row r="18935" spans="1:3" x14ac:dyDescent="0.15">
      <c r="A18935" s="619" t="s">
        <v>1124</v>
      </c>
      <c r="B18935" s="618">
        <v>2013</v>
      </c>
      <c r="C18935" s="619" t="s">
        <v>1080</v>
      </c>
    </row>
    <row r="18936" spans="1:3" x14ac:dyDescent="0.15">
      <c r="A18936" s="619" t="s">
        <v>1124</v>
      </c>
      <c r="B18936" s="618">
        <v>2013</v>
      </c>
      <c r="C18936" s="619" t="s">
        <v>424</v>
      </c>
    </row>
    <row r="18937" spans="1:3" x14ac:dyDescent="0.15">
      <c r="A18937" s="619" t="s">
        <v>1124</v>
      </c>
      <c r="B18937" s="618">
        <v>2013</v>
      </c>
      <c r="C18937" s="619" t="s">
        <v>1102</v>
      </c>
    </row>
    <row r="18938" spans="1:3" x14ac:dyDescent="0.15">
      <c r="A18938" s="619" t="s">
        <v>1124</v>
      </c>
      <c r="B18938" s="618">
        <v>2013</v>
      </c>
      <c r="C18938" s="619" t="s">
        <v>424</v>
      </c>
    </row>
    <row r="18939" spans="1:3" x14ac:dyDescent="0.15">
      <c r="A18939" s="619" t="s">
        <v>1124</v>
      </c>
      <c r="B18939" s="618">
        <v>2013</v>
      </c>
      <c r="C18939" s="619" t="s">
        <v>437</v>
      </c>
    </row>
    <row r="18940" spans="1:3" x14ac:dyDescent="0.15">
      <c r="A18940" s="619" t="s">
        <v>1124</v>
      </c>
      <c r="B18940" s="618">
        <v>2013</v>
      </c>
      <c r="C18940" s="619" t="s">
        <v>424</v>
      </c>
    </row>
    <row r="18941" spans="1:3" x14ac:dyDescent="0.15">
      <c r="A18941" s="619" t="s">
        <v>1124</v>
      </c>
      <c r="B18941" s="618">
        <v>2013</v>
      </c>
      <c r="C18941" s="619" t="s">
        <v>437</v>
      </c>
    </row>
    <row r="18942" spans="1:3" x14ac:dyDescent="0.15">
      <c r="A18942" s="619" t="s">
        <v>1124</v>
      </c>
      <c r="B18942" s="618">
        <v>2013</v>
      </c>
      <c r="C18942" s="619" t="s">
        <v>1103</v>
      </c>
    </row>
    <row r="18943" spans="1:3" x14ac:dyDescent="0.15">
      <c r="A18943" s="619" t="s">
        <v>1124</v>
      </c>
      <c r="B18943" s="618">
        <v>2013</v>
      </c>
      <c r="C18943" s="619" t="s">
        <v>424</v>
      </c>
    </row>
    <row r="18944" spans="1:3" x14ac:dyDescent="0.15">
      <c r="A18944" s="619" t="s">
        <v>1124</v>
      </c>
      <c r="B18944" s="618">
        <v>2013</v>
      </c>
      <c r="C18944" s="619" t="s">
        <v>424</v>
      </c>
    </row>
    <row r="18945" spans="1:3" x14ac:dyDescent="0.15">
      <c r="A18945" s="619" t="s">
        <v>1124</v>
      </c>
      <c r="B18945" s="618">
        <v>2013</v>
      </c>
      <c r="C18945" s="619" t="s">
        <v>424</v>
      </c>
    </row>
    <row r="18946" spans="1:3" x14ac:dyDescent="0.15">
      <c r="A18946" s="619" t="s">
        <v>1124</v>
      </c>
      <c r="B18946" s="618">
        <v>2013</v>
      </c>
      <c r="C18946" s="619" t="s">
        <v>1103</v>
      </c>
    </row>
    <row r="18947" spans="1:3" x14ac:dyDescent="0.15">
      <c r="A18947" s="619" t="s">
        <v>1124</v>
      </c>
      <c r="B18947" s="618">
        <v>2013</v>
      </c>
      <c r="C18947" s="619" t="s">
        <v>1102</v>
      </c>
    </row>
    <row r="18948" spans="1:3" x14ac:dyDescent="0.15">
      <c r="A18948" s="619" t="s">
        <v>1124</v>
      </c>
      <c r="B18948" s="618">
        <v>2013</v>
      </c>
      <c r="C18948" s="619" t="s">
        <v>1103</v>
      </c>
    </row>
    <row r="18949" spans="1:3" x14ac:dyDescent="0.15">
      <c r="A18949" s="619" t="s">
        <v>1124</v>
      </c>
      <c r="B18949" s="618">
        <v>2013</v>
      </c>
      <c r="C18949" s="619" t="s">
        <v>424</v>
      </c>
    </row>
    <row r="18950" spans="1:3" x14ac:dyDescent="0.15">
      <c r="A18950" s="619" t="s">
        <v>1124</v>
      </c>
      <c r="B18950" s="618">
        <v>2013</v>
      </c>
      <c r="C18950" s="619" t="s">
        <v>424</v>
      </c>
    </row>
    <row r="18951" spans="1:3" x14ac:dyDescent="0.15">
      <c r="A18951" s="619" t="s">
        <v>1124</v>
      </c>
      <c r="B18951" s="618">
        <v>2013</v>
      </c>
      <c r="C18951" s="619" t="s">
        <v>1080</v>
      </c>
    </row>
    <row r="18952" spans="1:3" x14ac:dyDescent="0.15">
      <c r="A18952" s="619" t="s">
        <v>1124</v>
      </c>
      <c r="B18952" s="618">
        <v>2013</v>
      </c>
      <c r="C18952" s="619" t="s">
        <v>437</v>
      </c>
    </row>
    <row r="18953" spans="1:3" x14ac:dyDescent="0.15">
      <c r="A18953" s="619" t="s">
        <v>1124</v>
      </c>
      <c r="B18953" s="618">
        <v>2013</v>
      </c>
      <c r="C18953" s="619" t="s">
        <v>437</v>
      </c>
    </row>
    <row r="18954" spans="1:3" x14ac:dyDescent="0.15">
      <c r="A18954" s="619" t="s">
        <v>1124</v>
      </c>
      <c r="B18954" s="618">
        <v>2013</v>
      </c>
      <c r="C18954" s="619" t="s">
        <v>1102</v>
      </c>
    </row>
    <row r="18955" spans="1:3" x14ac:dyDescent="0.15">
      <c r="A18955" s="619" t="s">
        <v>1124</v>
      </c>
      <c r="B18955" s="618">
        <v>2013</v>
      </c>
      <c r="C18955" s="619" t="s">
        <v>424</v>
      </c>
    </row>
    <row r="18956" spans="1:3" x14ac:dyDescent="0.15">
      <c r="A18956" s="619" t="s">
        <v>1124</v>
      </c>
      <c r="B18956" s="618">
        <v>2013</v>
      </c>
      <c r="C18956" s="619" t="s">
        <v>1109</v>
      </c>
    </row>
    <row r="18957" spans="1:3" x14ac:dyDescent="0.15">
      <c r="A18957" s="619" t="s">
        <v>1124</v>
      </c>
      <c r="B18957" s="618">
        <v>2013</v>
      </c>
      <c r="C18957" s="619" t="s">
        <v>1080</v>
      </c>
    </row>
    <row r="18958" spans="1:3" x14ac:dyDescent="0.15">
      <c r="A18958" s="619" t="s">
        <v>1124</v>
      </c>
      <c r="B18958" s="618">
        <v>2013</v>
      </c>
      <c r="C18958" s="619" t="s">
        <v>1102</v>
      </c>
    </row>
    <row r="18959" spans="1:3" x14ac:dyDescent="0.15">
      <c r="A18959" s="618" t="s">
        <v>1124</v>
      </c>
      <c r="B18959" s="618">
        <v>2013</v>
      </c>
      <c r="C18959" s="619" t="s">
        <v>424</v>
      </c>
    </row>
    <row r="18960" spans="1:3" x14ac:dyDescent="0.15">
      <c r="A18960" s="619" t="s">
        <v>1124</v>
      </c>
      <c r="B18960" s="618">
        <v>2013</v>
      </c>
      <c r="C18960" s="619" t="s">
        <v>1102</v>
      </c>
    </row>
    <row r="18961" spans="1:3" x14ac:dyDescent="0.15">
      <c r="A18961" s="619" t="s">
        <v>1124</v>
      </c>
      <c r="B18961" s="618">
        <v>2013</v>
      </c>
      <c r="C18961" s="619" t="s">
        <v>424</v>
      </c>
    </row>
    <row r="18962" spans="1:3" x14ac:dyDescent="0.15">
      <c r="A18962" s="619" t="s">
        <v>1124</v>
      </c>
      <c r="B18962" s="618">
        <v>2013</v>
      </c>
      <c r="C18962" s="619" t="s">
        <v>424</v>
      </c>
    </row>
    <row r="18963" spans="1:3" x14ac:dyDescent="0.15">
      <c r="A18963" s="619" t="s">
        <v>1124</v>
      </c>
      <c r="B18963" s="618">
        <v>2013</v>
      </c>
      <c r="C18963" s="619" t="s">
        <v>424</v>
      </c>
    </row>
    <row r="18964" spans="1:3" x14ac:dyDescent="0.15">
      <c r="A18964" s="619" t="s">
        <v>1124</v>
      </c>
      <c r="B18964" s="618">
        <v>2013</v>
      </c>
      <c r="C18964" s="619" t="s">
        <v>1102</v>
      </c>
    </row>
    <row r="18965" spans="1:3" x14ac:dyDescent="0.15">
      <c r="A18965" s="619" t="s">
        <v>1124</v>
      </c>
      <c r="B18965" s="618">
        <v>2013</v>
      </c>
      <c r="C18965" s="619" t="s">
        <v>424</v>
      </c>
    </row>
    <row r="18966" spans="1:3" x14ac:dyDescent="0.15">
      <c r="A18966" s="619" t="s">
        <v>1124</v>
      </c>
      <c r="B18966" s="618">
        <v>2013</v>
      </c>
      <c r="C18966" s="619" t="s">
        <v>424</v>
      </c>
    </row>
    <row r="18967" spans="1:3" x14ac:dyDescent="0.15">
      <c r="A18967" s="619" t="s">
        <v>1124</v>
      </c>
      <c r="B18967" s="618">
        <v>2013</v>
      </c>
      <c r="C18967" s="619" t="s">
        <v>424</v>
      </c>
    </row>
    <row r="18968" spans="1:3" x14ac:dyDescent="0.15">
      <c r="A18968" s="619" t="s">
        <v>1124</v>
      </c>
      <c r="B18968" s="618">
        <v>2013</v>
      </c>
      <c r="C18968" s="619" t="s">
        <v>424</v>
      </c>
    </row>
    <row r="18969" spans="1:3" x14ac:dyDescent="0.15">
      <c r="A18969" s="619" t="s">
        <v>1124</v>
      </c>
      <c r="B18969" s="618">
        <v>2013</v>
      </c>
      <c r="C18969" s="619" t="s">
        <v>424</v>
      </c>
    </row>
    <row r="18970" spans="1:3" x14ac:dyDescent="0.15">
      <c r="A18970" s="619" t="s">
        <v>1124</v>
      </c>
      <c r="B18970" s="618">
        <v>2013</v>
      </c>
      <c r="C18970" s="619" t="s">
        <v>437</v>
      </c>
    </row>
    <row r="18971" spans="1:3" x14ac:dyDescent="0.15">
      <c r="A18971" s="619" t="s">
        <v>1124</v>
      </c>
      <c r="B18971" s="618">
        <v>2013</v>
      </c>
      <c r="C18971" s="619" t="s">
        <v>1080</v>
      </c>
    </row>
    <row r="18972" spans="1:3" x14ac:dyDescent="0.15">
      <c r="A18972" s="619" t="s">
        <v>1124</v>
      </c>
      <c r="B18972" s="618">
        <v>2013</v>
      </c>
      <c r="C18972" s="619" t="s">
        <v>424</v>
      </c>
    </row>
    <row r="18973" spans="1:3" x14ac:dyDescent="0.15">
      <c r="A18973" s="619" t="s">
        <v>1124</v>
      </c>
      <c r="B18973" s="618">
        <v>2013</v>
      </c>
      <c r="C18973" s="619" t="s">
        <v>424</v>
      </c>
    </row>
    <row r="18974" spans="1:3" x14ac:dyDescent="0.15">
      <c r="A18974" s="619" t="s">
        <v>1124</v>
      </c>
      <c r="B18974" s="618">
        <v>2013</v>
      </c>
      <c r="C18974" s="619" t="s">
        <v>424</v>
      </c>
    </row>
    <row r="18975" spans="1:3" x14ac:dyDescent="0.15">
      <c r="A18975" s="619" t="s">
        <v>1124</v>
      </c>
      <c r="B18975" s="618">
        <v>2013</v>
      </c>
      <c r="C18975" s="619" t="s">
        <v>424</v>
      </c>
    </row>
    <row r="18976" spans="1:3" x14ac:dyDescent="0.15">
      <c r="A18976" s="619" t="s">
        <v>1124</v>
      </c>
      <c r="B18976" s="618">
        <v>2013</v>
      </c>
      <c r="C18976" s="619" t="s">
        <v>424</v>
      </c>
    </row>
    <row r="18977" spans="1:3" x14ac:dyDescent="0.15">
      <c r="A18977" s="619" t="s">
        <v>1124</v>
      </c>
      <c r="B18977" s="618">
        <v>2013</v>
      </c>
      <c r="C18977" s="619" t="s">
        <v>424</v>
      </c>
    </row>
    <row r="18978" spans="1:3" x14ac:dyDescent="0.15">
      <c r="A18978" s="619" t="s">
        <v>1124</v>
      </c>
      <c r="B18978" s="618">
        <v>2013</v>
      </c>
      <c r="C18978" s="619" t="s">
        <v>424</v>
      </c>
    </row>
    <row r="18979" spans="1:3" x14ac:dyDescent="0.15">
      <c r="A18979" s="619" t="s">
        <v>1124</v>
      </c>
      <c r="B18979" s="618">
        <v>2013</v>
      </c>
      <c r="C18979" s="619" t="s">
        <v>424</v>
      </c>
    </row>
    <row r="18980" spans="1:3" x14ac:dyDescent="0.15">
      <c r="A18980" s="619" t="s">
        <v>1124</v>
      </c>
      <c r="B18980" s="618">
        <v>2013</v>
      </c>
      <c r="C18980" s="619" t="s">
        <v>424</v>
      </c>
    </row>
    <row r="18981" spans="1:3" x14ac:dyDescent="0.15">
      <c r="A18981" s="619" t="s">
        <v>1124</v>
      </c>
      <c r="B18981" s="618">
        <v>2013</v>
      </c>
      <c r="C18981" s="619" t="s">
        <v>1102</v>
      </c>
    </row>
    <row r="18982" spans="1:3" x14ac:dyDescent="0.15">
      <c r="A18982" s="618" t="s">
        <v>1124</v>
      </c>
      <c r="B18982" s="618">
        <v>2013</v>
      </c>
      <c r="C18982" s="619" t="s">
        <v>424</v>
      </c>
    </row>
    <row r="18983" spans="1:3" x14ac:dyDescent="0.15">
      <c r="A18983" s="619" t="s">
        <v>1124</v>
      </c>
      <c r="B18983" s="618">
        <v>2013</v>
      </c>
      <c r="C18983" s="619" t="s">
        <v>424</v>
      </c>
    </row>
    <row r="18984" spans="1:3" x14ac:dyDescent="0.15">
      <c r="A18984" s="619" t="s">
        <v>1124</v>
      </c>
      <c r="B18984" s="618">
        <v>2013</v>
      </c>
      <c r="C18984" s="619" t="s">
        <v>1080</v>
      </c>
    </row>
    <row r="18985" spans="1:3" x14ac:dyDescent="0.15">
      <c r="A18985" s="619" t="s">
        <v>1124</v>
      </c>
      <c r="B18985" s="618">
        <v>2013</v>
      </c>
      <c r="C18985" s="619" t="s">
        <v>424</v>
      </c>
    </row>
    <row r="18986" spans="1:3" x14ac:dyDescent="0.15">
      <c r="A18986" s="619" t="s">
        <v>1124</v>
      </c>
      <c r="B18986" s="618">
        <v>2013</v>
      </c>
      <c r="C18986" s="619" t="s">
        <v>424</v>
      </c>
    </row>
    <row r="18987" spans="1:3" x14ac:dyDescent="0.15">
      <c r="A18987" s="619" t="s">
        <v>1124</v>
      </c>
      <c r="B18987" s="618">
        <v>2013</v>
      </c>
      <c r="C18987" s="619" t="s">
        <v>1102</v>
      </c>
    </row>
    <row r="18988" spans="1:3" x14ac:dyDescent="0.15">
      <c r="A18988" s="619" t="s">
        <v>1124</v>
      </c>
      <c r="B18988" s="618">
        <v>2013</v>
      </c>
      <c r="C18988" s="619" t="s">
        <v>424</v>
      </c>
    </row>
    <row r="18989" spans="1:3" x14ac:dyDescent="0.15">
      <c r="A18989" s="619" t="s">
        <v>1124</v>
      </c>
      <c r="B18989" s="618">
        <v>2013</v>
      </c>
      <c r="C18989" s="619" t="s">
        <v>424</v>
      </c>
    </row>
    <row r="18990" spans="1:3" x14ac:dyDescent="0.15">
      <c r="A18990" s="619" t="s">
        <v>1124</v>
      </c>
      <c r="B18990" s="618">
        <v>2013</v>
      </c>
      <c r="C18990" s="619" t="s">
        <v>424</v>
      </c>
    </row>
    <row r="18991" spans="1:3" x14ac:dyDescent="0.15">
      <c r="A18991" s="619" t="s">
        <v>1124</v>
      </c>
      <c r="B18991" s="618">
        <v>2013</v>
      </c>
      <c r="C18991" s="619" t="s">
        <v>1102</v>
      </c>
    </row>
    <row r="18992" spans="1:3" x14ac:dyDescent="0.15">
      <c r="A18992" s="619" t="s">
        <v>1124</v>
      </c>
      <c r="B18992" s="618">
        <v>2013</v>
      </c>
      <c r="C18992" s="619" t="s">
        <v>1102</v>
      </c>
    </row>
    <row r="18993" spans="1:3" x14ac:dyDescent="0.15">
      <c r="A18993" s="619" t="s">
        <v>1124</v>
      </c>
      <c r="B18993" s="618">
        <v>2013</v>
      </c>
      <c r="C18993" s="619" t="s">
        <v>424</v>
      </c>
    </row>
    <row r="18994" spans="1:3" x14ac:dyDescent="0.15">
      <c r="A18994" s="619" t="s">
        <v>1124</v>
      </c>
      <c r="B18994" s="618">
        <v>2013</v>
      </c>
      <c r="C18994" s="619" t="s">
        <v>1080</v>
      </c>
    </row>
    <row r="18995" spans="1:3" x14ac:dyDescent="0.15">
      <c r="A18995" s="618" t="s">
        <v>1124</v>
      </c>
      <c r="B18995" s="618">
        <v>2013</v>
      </c>
      <c r="C18995" s="619" t="s">
        <v>424</v>
      </c>
    </row>
    <row r="18996" spans="1:3" x14ac:dyDescent="0.15">
      <c r="A18996" s="619" t="s">
        <v>1124</v>
      </c>
      <c r="B18996" s="618">
        <v>2013</v>
      </c>
      <c r="C18996" s="619" t="s">
        <v>424</v>
      </c>
    </row>
    <row r="18997" spans="1:3" x14ac:dyDescent="0.15">
      <c r="A18997" s="618" t="s">
        <v>1124</v>
      </c>
      <c r="B18997" s="618">
        <v>2013</v>
      </c>
      <c r="C18997" s="619" t="s">
        <v>424</v>
      </c>
    </row>
    <row r="18998" spans="1:3" x14ac:dyDescent="0.15">
      <c r="A18998" s="618" t="s">
        <v>1124</v>
      </c>
      <c r="B18998" s="618">
        <v>2013</v>
      </c>
      <c r="C18998" s="619" t="s">
        <v>424</v>
      </c>
    </row>
    <row r="18999" spans="1:3" x14ac:dyDescent="0.15">
      <c r="A18999" s="618" t="s">
        <v>1124</v>
      </c>
      <c r="B18999" s="618">
        <v>2013</v>
      </c>
      <c r="C18999" s="619" t="s">
        <v>424</v>
      </c>
    </row>
    <row r="19000" spans="1:3" x14ac:dyDescent="0.15">
      <c r="A19000" s="618" t="s">
        <v>1124</v>
      </c>
      <c r="B19000" s="618">
        <v>2013</v>
      </c>
      <c r="C19000" s="619" t="s">
        <v>424</v>
      </c>
    </row>
    <row r="19001" spans="1:3" x14ac:dyDescent="0.15">
      <c r="A19001" s="619" t="s">
        <v>1124</v>
      </c>
      <c r="B19001" s="618">
        <v>2013</v>
      </c>
      <c r="C19001" s="619" t="s">
        <v>424</v>
      </c>
    </row>
    <row r="19002" spans="1:3" x14ac:dyDescent="0.15">
      <c r="A19002" s="619" t="s">
        <v>1124</v>
      </c>
      <c r="B19002" s="618">
        <v>2013</v>
      </c>
      <c r="C19002" s="619" t="s">
        <v>424</v>
      </c>
    </row>
    <row r="19003" spans="1:3" x14ac:dyDescent="0.15">
      <c r="A19003" s="619" t="s">
        <v>1124</v>
      </c>
      <c r="B19003" s="618">
        <v>2013</v>
      </c>
      <c r="C19003" s="619" t="s">
        <v>1102</v>
      </c>
    </row>
    <row r="19004" spans="1:3" x14ac:dyDescent="0.15">
      <c r="A19004" s="619" t="s">
        <v>1124</v>
      </c>
      <c r="B19004" s="618">
        <v>2013</v>
      </c>
      <c r="C19004" s="619" t="s">
        <v>424</v>
      </c>
    </row>
    <row r="19005" spans="1:3" x14ac:dyDescent="0.15">
      <c r="A19005" s="619" t="s">
        <v>1124</v>
      </c>
      <c r="B19005" s="618">
        <v>2013</v>
      </c>
      <c r="C19005" s="619" t="s">
        <v>424</v>
      </c>
    </row>
    <row r="19006" spans="1:3" x14ac:dyDescent="0.15">
      <c r="A19006" s="619" t="s">
        <v>1124</v>
      </c>
      <c r="B19006" s="618">
        <v>2013</v>
      </c>
      <c r="C19006" s="619" t="s">
        <v>1102</v>
      </c>
    </row>
    <row r="19007" spans="1:3" x14ac:dyDescent="0.15">
      <c r="A19007" s="619" t="s">
        <v>1124</v>
      </c>
      <c r="B19007" s="618">
        <v>2013</v>
      </c>
      <c r="C19007" s="619" t="s">
        <v>424</v>
      </c>
    </row>
    <row r="19008" spans="1:3" x14ac:dyDescent="0.15">
      <c r="A19008" s="619" t="s">
        <v>1124</v>
      </c>
      <c r="B19008" s="618">
        <v>2013</v>
      </c>
      <c r="C19008" s="619" t="s">
        <v>424</v>
      </c>
    </row>
    <row r="19009" spans="1:3" x14ac:dyDescent="0.15">
      <c r="A19009" s="619" t="s">
        <v>1124</v>
      </c>
      <c r="B19009" s="618">
        <v>2013</v>
      </c>
      <c r="C19009" s="619" t="s">
        <v>424</v>
      </c>
    </row>
    <row r="19010" spans="1:3" x14ac:dyDescent="0.15">
      <c r="A19010" s="619" t="s">
        <v>1124</v>
      </c>
      <c r="B19010" s="618">
        <v>2013</v>
      </c>
      <c r="C19010" s="619" t="s">
        <v>1102</v>
      </c>
    </row>
    <row r="19011" spans="1:3" x14ac:dyDescent="0.15">
      <c r="A19011" s="618" t="s">
        <v>1124</v>
      </c>
      <c r="B19011" s="618">
        <v>2013</v>
      </c>
      <c r="C19011" s="619" t="s">
        <v>424</v>
      </c>
    </row>
    <row r="19012" spans="1:3" x14ac:dyDescent="0.15">
      <c r="A19012" s="619" t="s">
        <v>1124</v>
      </c>
      <c r="B19012" s="618">
        <v>2013</v>
      </c>
      <c r="C19012" s="619" t="s">
        <v>424</v>
      </c>
    </row>
    <row r="19013" spans="1:3" x14ac:dyDescent="0.15">
      <c r="A19013" s="618" t="s">
        <v>1124</v>
      </c>
      <c r="B19013" s="618">
        <v>2013</v>
      </c>
      <c r="C19013" s="619" t="s">
        <v>424</v>
      </c>
    </row>
    <row r="19014" spans="1:3" x14ac:dyDescent="0.15">
      <c r="A19014" s="619" t="s">
        <v>1124</v>
      </c>
      <c r="B19014" s="618">
        <v>2013</v>
      </c>
      <c r="C19014" s="619" t="s">
        <v>424</v>
      </c>
    </row>
    <row r="19015" spans="1:3" x14ac:dyDescent="0.15">
      <c r="A19015" s="619" t="s">
        <v>1124</v>
      </c>
      <c r="B19015" s="618">
        <v>2013</v>
      </c>
      <c r="C19015" s="619" t="s">
        <v>424</v>
      </c>
    </row>
    <row r="19016" spans="1:3" x14ac:dyDescent="0.15">
      <c r="A19016" s="619" t="s">
        <v>1124</v>
      </c>
      <c r="B19016" s="618">
        <v>2013</v>
      </c>
      <c r="C19016" s="619" t="s">
        <v>1104</v>
      </c>
    </row>
    <row r="19017" spans="1:3" x14ac:dyDescent="0.15">
      <c r="A19017" s="619" t="s">
        <v>1124</v>
      </c>
      <c r="B19017" s="618">
        <v>2013</v>
      </c>
      <c r="C19017" s="619" t="s">
        <v>1102</v>
      </c>
    </row>
    <row r="19018" spans="1:3" x14ac:dyDescent="0.15">
      <c r="A19018" s="619" t="s">
        <v>1124</v>
      </c>
      <c r="B19018" s="618">
        <v>2013</v>
      </c>
      <c r="C19018" s="619" t="s">
        <v>1102</v>
      </c>
    </row>
    <row r="19019" spans="1:3" x14ac:dyDescent="0.15">
      <c r="A19019" s="618" t="s">
        <v>1124</v>
      </c>
      <c r="B19019" s="618">
        <v>2013</v>
      </c>
      <c r="C19019" s="619" t="s">
        <v>1103</v>
      </c>
    </row>
    <row r="19020" spans="1:3" x14ac:dyDescent="0.15">
      <c r="A19020" s="619" t="s">
        <v>1124</v>
      </c>
      <c r="B19020" s="618">
        <v>2013</v>
      </c>
      <c r="C19020" s="619" t="s">
        <v>1102</v>
      </c>
    </row>
    <row r="19021" spans="1:3" x14ac:dyDescent="0.15">
      <c r="A19021" s="619" t="s">
        <v>1124</v>
      </c>
      <c r="B19021" s="618">
        <v>2013</v>
      </c>
      <c r="C19021" s="619" t="s">
        <v>1109</v>
      </c>
    </row>
    <row r="19022" spans="1:3" x14ac:dyDescent="0.15">
      <c r="A19022" s="619" t="s">
        <v>1124</v>
      </c>
      <c r="B19022" s="618">
        <v>2013</v>
      </c>
      <c r="C19022" s="619" t="s">
        <v>1104</v>
      </c>
    </row>
    <row r="19023" spans="1:3" x14ac:dyDescent="0.15">
      <c r="A19023" s="619" t="s">
        <v>1124</v>
      </c>
      <c r="B19023" s="618">
        <v>2013</v>
      </c>
      <c r="C19023" s="619" t="s">
        <v>1105</v>
      </c>
    </row>
    <row r="19024" spans="1:3" x14ac:dyDescent="0.15">
      <c r="A19024" s="619" t="s">
        <v>1124</v>
      </c>
      <c r="B19024" s="618">
        <v>2013</v>
      </c>
      <c r="C19024" s="619" t="s">
        <v>1104</v>
      </c>
    </row>
    <row r="19025" spans="1:3" x14ac:dyDescent="0.15">
      <c r="A19025" s="619" t="s">
        <v>1124</v>
      </c>
      <c r="B19025" s="618">
        <v>2013</v>
      </c>
      <c r="C19025" s="619" t="s">
        <v>424</v>
      </c>
    </row>
    <row r="19026" spans="1:3" x14ac:dyDescent="0.15">
      <c r="A19026" s="619" t="s">
        <v>1124</v>
      </c>
      <c r="B19026" s="618">
        <v>2013</v>
      </c>
      <c r="C19026" s="619" t="s">
        <v>424</v>
      </c>
    </row>
    <row r="19027" spans="1:3" x14ac:dyDescent="0.15">
      <c r="A19027" s="619" t="s">
        <v>1124</v>
      </c>
      <c r="B19027" s="618">
        <v>2013</v>
      </c>
      <c r="C19027" s="619" t="s">
        <v>424</v>
      </c>
    </row>
    <row r="19028" spans="1:3" x14ac:dyDescent="0.15">
      <c r="A19028" s="619" t="s">
        <v>1124</v>
      </c>
      <c r="B19028" s="618">
        <v>2013</v>
      </c>
      <c r="C19028" s="619" t="s">
        <v>424</v>
      </c>
    </row>
    <row r="19029" spans="1:3" x14ac:dyDescent="0.15">
      <c r="A19029" s="619" t="s">
        <v>1124</v>
      </c>
      <c r="B19029" s="618">
        <v>2013</v>
      </c>
      <c r="C19029" s="619" t="s">
        <v>1103</v>
      </c>
    </row>
    <row r="19030" spans="1:3" x14ac:dyDescent="0.15">
      <c r="A19030" s="619" t="s">
        <v>1124</v>
      </c>
      <c r="B19030" s="618">
        <v>2013</v>
      </c>
      <c r="C19030" s="619" t="s">
        <v>1080</v>
      </c>
    </row>
    <row r="19031" spans="1:3" x14ac:dyDescent="0.15">
      <c r="A19031" s="619" t="s">
        <v>1124</v>
      </c>
      <c r="B19031" s="618">
        <v>2013</v>
      </c>
      <c r="C19031" s="619" t="s">
        <v>1102</v>
      </c>
    </row>
    <row r="19032" spans="1:3" x14ac:dyDescent="0.15">
      <c r="A19032" s="619" t="s">
        <v>1124</v>
      </c>
      <c r="B19032" s="618">
        <v>2013</v>
      </c>
      <c r="C19032" s="619" t="s">
        <v>1104</v>
      </c>
    </row>
    <row r="19033" spans="1:3" x14ac:dyDescent="0.15">
      <c r="A19033" s="619" t="s">
        <v>1124</v>
      </c>
      <c r="B19033" s="618">
        <v>2013</v>
      </c>
      <c r="C19033" s="619" t="s">
        <v>437</v>
      </c>
    </row>
    <row r="19034" spans="1:3" x14ac:dyDescent="0.15">
      <c r="A19034" s="619" t="s">
        <v>1124</v>
      </c>
      <c r="B19034" s="618">
        <v>2013</v>
      </c>
      <c r="C19034" s="619" t="s">
        <v>424</v>
      </c>
    </row>
    <row r="19035" spans="1:3" x14ac:dyDescent="0.15">
      <c r="A19035" s="619" t="s">
        <v>1124</v>
      </c>
      <c r="B19035" s="618">
        <v>2013</v>
      </c>
      <c r="C19035" s="619" t="s">
        <v>437</v>
      </c>
    </row>
    <row r="19036" spans="1:3" x14ac:dyDescent="0.15">
      <c r="A19036" s="619" t="s">
        <v>1124</v>
      </c>
      <c r="B19036" s="618">
        <v>2013</v>
      </c>
      <c r="C19036" s="619" t="s">
        <v>1102</v>
      </c>
    </row>
    <row r="19037" spans="1:3" x14ac:dyDescent="0.15">
      <c r="A19037" s="619" t="s">
        <v>1124</v>
      </c>
      <c r="B19037" s="618">
        <v>2013</v>
      </c>
      <c r="C19037" s="619" t="s">
        <v>1104</v>
      </c>
    </row>
    <row r="19038" spans="1:3" x14ac:dyDescent="0.15">
      <c r="A19038" s="619" t="s">
        <v>1124</v>
      </c>
      <c r="B19038" s="618">
        <v>2013</v>
      </c>
      <c r="C19038" s="619" t="s">
        <v>1102</v>
      </c>
    </row>
    <row r="19039" spans="1:3" x14ac:dyDescent="0.15">
      <c r="A19039" s="619" t="s">
        <v>1124</v>
      </c>
      <c r="B19039" s="618">
        <v>2013</v>
      </c>
      <c r="C19039" s="619" t="s">
        <v>1080</v>
      </c>
    </row>
    <row r="19040" spans="1:3" x14ac:dyDescent="0.15">
      <c r="A19040" s="619" t="s">
        <v>1124</v>
      </c>
      <c r="B19040" s="618">
        <v>2013</v>
      </c>
      <c r="C19040" s="619" t="s">
        <v>1080</v>
      </c>
    </row>
    <row r="19041" spans="1:3" x14ac:dyDescent="0.15">
      <c r="A19041" s="619" t="s">
        <v>1124</v>
      </c>
      <c r="B19041" s="618">
        <v>2013</v>
      </c>
      <c r="C19041" s="619" t="s">
        <v>1103</v>
      </c>
    </row>
    <row r="19042" spans="1:3" x14ac:dyDescent="0.15">
      <c r="A19042" s="619" t="s">
        <v>1124</v>
      </c>
      <c r="B19042" s="618">
        <v>2013</v>
      </c>
      <c r="C19042" s="619" t="s">
        <v>1102</v>
      </c>
    </row>
    <row r="19043" spans="1:3" x14ac:dyDescent="0.15">
      <c r="A19043" s="619" t="s">
        <v>1124</v>
      </c>
      <c r="B19043" s="618">
        <v>2013</v>
      </c>
      <c r="C19043" s="619" t="s">
        <v>1102</v>
      </c>
    </row>
    <row r="19044" spans="1:3" x14ac:dyDescent="0.15">
      <c r="A19044" s="619" t="s">
        <v>1124</v>
      </c>
      <c r="B19044" s="618">
        <v>2013</v>
      </c>
      <c r="C19044" s="619" t="s">
        <v>424</v>
      </c>
    </row>
    <row r="19045" spans="1:3" x14ac:dyDescent="0.15">
      <c r="A19045" s="619" t="s">
        <v>1124</v>
      </c>
      <c r="B19045" s="618">
        <v>2013</v>
      </c>
      <c r="C19045" s="619" t="s">
        <v>437</v>
      </c>
    </row>
    <row r="19046" spans="1:3" x14ac:dyDescent="0.15">
      <c r="A19046" s="619" t="s">
        <v>1124</v>
      </c>
      <c r="B19046" s="618">
        <v>2013</v>
      </c>
      <c r="C19046" s="619" t="s">
        <v>424</v>
      </c>
    </row>
    <row r="19047" spans="1:3" x14ac:dyDescent="0.15">
      <c r="A19047" s="619" t="s">
        <v>1124</v>
      </c>
      <c r="B19047" s="618">
        <v>2013</v>
      </c>
      <c r="C19047" s="619" t="s">
        <v>1109</v>
      </c>
    </row>
    <row r="19048" spans="1:3" x14ac:dyDescent="0.15">
      <c r="A19048" s="619" t="s">
        <v>1124</v>
      </c>
      <c r="B19048" s="618">
        <v>2013</v>
      </c>
      <c r="C19048" s="619" t="s">
        <v>437</v>
      </c>
    </row>
    <row r="19049" spans="1:3" x14ac:dyDescent="0.15">
      <c r="A19049" s="619" t="s">
        <v>1124</v>
      </c>
      <c r="B19049" s="618">
        <v>2013</v>
      </c>
      <c r="C19049" s="619" t="s">
        <v>424</v>
      </c>
    </row>
    <row r="19050" spans="1:3" x14ac:dyDescent="0.15">
      <c r="A19050" s="619" t="s">
        <v>1124</v>
      </c>
      <c r="B19050" s="618">
        <v>2013</v>
      </c>
      <c r="C19050" s="619" t="s">
        <v>424</v>
      </c>
    </row>
    <row r="19051" spans="1:3" x14ac:dyDescent="0.15">
      <c r="A19051" s="619" t="s">
        <v>1124</v>
      </c>
      <c r="B19051" s="618">
        <v>2013</v>
      </c>
      <c r="C19051" s="619" t="s">
        <v>1102</v>
      </c>
    </row>
    <row r="19052" spans="1:3" x14ac:dyDescent="0.15">
      <c r="A19052" s="619" t="s">
        <v>1124</v>
      </c>
      <c r="B19052" s="618">
        <v>2013</v>
      </c>
      <c r="C19052" s="619" t="s">
        <v>1103</v>
      </c>
    </row>
    <row r="19053" spans="1:3" x14ac:dyDescent="0.15">
      <c r="A19053" s="619" t="s">
        <v>1124</v>
      </c>
      <c r="B19053" s="618">
        <v>2013</v>
      </c>
      <c r="C19053" s="619" t="s">
        <v>424</v>
      </c>
    </row>
    <row r="19054" spans="1:3" x14ac:dyDescent="0.15">
      <c r="A19054" s="619" t="s">
        <v>1124</v>
      </c>
      <c r="B19054" s="618">
        <v>2013</v>
      </c>
      <c r="C19054" s="619" t="s">
        <v>1102</v>
      </c>
    </row>
    <row r="19055" spans="1:3" x14ac:dyDescent="0.15">
      <c r="A19055" s="619" t="s">
        <v>1124</v>
      </c>
      <c r="B19055" s="618">
        <v>2013</v>
      </c>
      <c r="C19055" s="619" t="s">
        <v>1117</v>
      </c>
    </row>
    <row r="19056" spans="1:3" x14ac:dyDescent="0.15">
      <c r="A19056" s="619" t="s">
        <v>1124</v>
      </c>
      <c r="B19056" s="618">
        <v>2013</v>
      </c>
      <c r="C19056" s="619" t="s">
        <v>1109</v>
      </c>
    </row>
    <row r="19057" spans="1:3" x14ac:dyDescent="0.15">
      <c r="A19057" s="619" t="s">
        <v>1124</v>
      </c>
      <c r="B19057" s="618">
        <v>2013</v>
      </c>
      <c r="C19057" s="619" t="s">
        <v>1102</v>
      </c>
    </row>
    <row r="19058" spans="1:3" x14ac:dyDescent="0.15">
      <c r="A19058" s="619" t="s">
        <v>1124</v>
      </c>
      <c r="B19058" s="618">
        <v>2013</v>
      </c>
      <c r="C19058" s="619" t="s">
        <v>424</v>
      </c>
    </row>
    <row r="19059" spans="1:3" x14ac:dyDescent="0.15">
      <c r="A19059" s="619" t="s">
        <v>1124</v>
      </c>
      <c r="B19059" s="618">
        <v>2013</v>
      </c>
      <c r="C19059" s="619" t="s">
        <v>437</v>
      </c>
    </row>
    <row r="19060" spans="1:3" x14ac:dyDescent="0.15">
      <c r="A19060" s="619" t="s">
        <v>1124</v>
      </c>
      <c r="B19060" s="618">
        <v>2013</v>
      </c>
      <c r="C19060" s="619" t="s">
        <v>424</v>
      </c>
    </row>
    <row r="19061" spans="1:3" x14ac:dyDescent="0.15">
      <c r="A19061" s="619" t="s">
        <v>1124</v>
      </c>
      <c r="B19061" s="618">
        <v>2013</v>
      </c>
      <c r="C19061" s="619" t="s">
        <v>424</v>
      </c>
    </row>
    <row r="19062" spans="1:3" x14ac:dyDescent="0.15">
      <c r="A19062" s="619" t="s">
        <v>1124</v>
      </c>
      <c r="B19062" s="618">
        <v>2013</v>
      </c>
      <c r="C19062" s="619" t="s">
        <v>424</v>
      </c>
    </row>
    <row r="19063" spans="1:3" x14ac:dyDescent="0.15">
      <c r="A19063" s="619" t="s">
        <v>1124</v>
      </c>
      <c r="B19063" s="618">
        <v>2013</v>
      </c>
      <c r="C19063" s="619" t="s">
        <v>437</v>
      </c>
    </row>
    <row r="19064" spans="1:3" x14ac:dyDescent="0.15">
      <c r="A19064" s="619" t="s">
        <v>1124</v>
      </c>
      <c r="B19064" s="618">
        <v>2013</v>
      </c>
      <c r="C19064" s="619" t="s">
        <v>424</v>
      </c>
    </row>
    <row r="19065" spans="1:3" x14ac:dyDescent="0.15">
      <c r="A19065" s="619" t="s">
        <v>1124</v>
      </c>
      <c r="B19065" s="618">
        <v>2013</v>
      </c>
      <c r="C19065" s="619" t="s">
        <v>424</v>
      </c>
    </row>
    <row r="19066" spans="1:3" x14ac:dyDescent="0.15">
      <c r="A19066" s="619" t="s">
        <v>1124</v>
      </c>
      <c r="B19066" s="618">
        <v>2013</v>
      </c>
      <c r="C19066" s="619" t="s">
        <v>1080</v>
      </c>
    </row>
    <row r="19067" spans="1:3" x14ac:dyDescent="0.15">
      <c r="A19067" s="619" t="s">
        <v>1124</v>
      </c>
      <c r="B19067" s="618">
        <v>2013</v>
      </c>
      <c r="C19067" s="619" t="s">
        <v>1103</v>
      </c>
    </row>
    <row r="19068" spans="1:3" x14ac:dyDescent="0.15">
      <c r="A19068" s="619" t="s">
        <v>1124</v>
      </c>
      <c r="B19068" s="618">
        <v>2013</v>
      </c>
      <c r="C19068" s="619" t="s">
        <v>1102</v>
      </c>
    </row>
    <row r="19069" spans="1:3" x14ac:dyDescent="0.15">
      <c r="A19069" s="619" t="s">
        <v>1124</v>
      </c>
      <c r="B19069" s="618">
        <v>2013</v>
      </c>
      <c r="C19069" s="619" t="s">
        <v>1102</v>
      </c>
    </row>
    <row r="19070" spans="1:3" x14ac:dyDescent="0.15">
      <c r="A19070" s="619" t="s">
        <v>1124</v>
      </c>
      <c r="B19070" s="618">
        <v>2013</v>
      </c>
      <c r="C19070" s="619" t="s">
        <v>424</v>
      </c>
    </row>
    <row r="19071" spans="1:3" x14ac:dyDescent="0.15">
      <c r="A19071" s="619" t="s">
        <v>1124</v>
      </c>
      <c r="B19071" s="618">
        <v>2013</v>
      </c>
      <c r="C19071" s="619" t="s">
        <v>1109</v>
      </c>
    </row>
    <row r="19072" spans="1:3" x14ac:dyDescent="0.15">
      <c r="A19072" s="619" t="s">
        <v>1124</v>
      </c>
      <c r="B19072" s="618">
        <v>2013</v>
      </c>
      <c r="C19072" s="619" t="s">
        <v>1109</v>
      </c>
    </row>
    <row r="19073" spans="1:3" x14ac:dyDescent="0.15">
      <c r="A19073" s="619" t="s">
        <v>1124</v>
      </c>
      <c r="B19073" s="618">
        <v>2013</v>
      </c>
      <c r="C19073" s="619" t="s">
        <v>424</v>
      </c>
    </row>
    <row r="19074" spans="1:3" x14ac:dyDescent="0.15">
      <c r="A19074" s="619" t="s">
        <v>1124</v>
      </c>
      <c r="B19074" s="618">
        <v>2013</v>
      </c>
      <c r="C19074" s="619" t="s">
        <v>424</v>
      </c>
    </row>
    <row r="19075" spans="1:3" x14ac:dyDescent="0.15">
      <c r="A19075" s="619" t="s">
        <v>1124</v>
      </c>
      <c r="B19075" s="618">
        <v>2013</v>
      </c>
      <c r="C19075" s="619" t="s">
        <v>1104</v>
      </c>
    </row>
    <row r="19076" spans="1:3" x14ac:dyDescent="0.15">
      <c r="A19076" s="619" t="s">
        <v>1124</v>
      </c>
      <c r="B19076" s="618">
        <v>2013</v>
      </c>
      <c r="C19076" s="619" t="s">
        <v>424</v>
      </c>
    </row>
    <row r="19077" spans="1:3" x14ac:dyDescent="0.15">
      <c r="A19077" s="619" t="s">
        <v>1124</v>
      </c>
      <c r="B19077" s="618">
        <v>2013</v>
      </c>
      <c r="C19077" s="619" t="s">
        <v>1080</v>
      </c>
    </row>
    <row r="19078" spans="1:3" x14ac:dyDescent="0.15">
      <c r="A19078" s="619" t="s">
        <v>1124</v>
      </c>
      <c r="B19078" s="618">
        <v>2013</v>
      </c>
      <c r="C19078" s="619" t="s">
        <v>1080</v>
      </c>
    </row>
    <row r="19079" spans="1:3" x14ac:dyDescent="0.15">
      <c r="A19079" s="619" t="s">
        <v>1124</v>
      </c>
      <c r="B19079" s="618">
        <v>2013</v>
      </c>
      <c r="C19079" s="619" t="s">
        <v>1080</v>
      </c>
    </row>
    <row r="19080" spans="1:3" x14ac:dyDescent="0.15">
      <c r="A19080" s="619" t="s">
        <v>1124</v>
      </c>
      <c r="B19080" s="618">
        <v>2013</v>
      </c>
      <c r="C19080" s="619" t="s">
        <v>424</v>
      </c>
    </row>
    <row r="19081" spans="1:3" x14ac:dyDescent="0.15">
      <c r="A19081" s="619" t="s">
        <v>1124</v>
      </c>
      <c r="B19081" s="618">
        <v>2013</v>
      </c>
      <c r="C19081" s="619" t="s">
        <v>424</v>
      </c>
    </row>
    <row r="19082" spans="1:3" x14ac:dyDescent="0.15">
      <c r="A19082" s="619" t="s">
        <v>1124</v>
      </c>
      <c r="B19082" s="618">
        <v>2013</v>
      </c>
      <c r="C19082" s="619" t="s">
        <v>1102</v>
      </c>
    </row>
    <row r="19083" spans="1:3" x14ac:dyDescent="0.15">
      <c r="A19083" s="619" t="s">
        <v>1124</v>
      </c>
      <c r="B19083" s="618">
        <v>2013</v>
      </c>
      <c r="C19083" s="619" t="s">
        <v>437</v>
      </c>
    </row>
    <row r="19084" spans="1:3" x14ac:dyDescent="0.15">
      <c r="A19084" s="619" t="s">
        <v>1124</v>
      </c>
      <c r="B19084" s="618">
        <v>2013</v>
      </c>
      <c r="C19084" s="619" t="s">
        <v>1080</v>
      </c>
    </row>
    <row r="19085" spans="1:3" x14ac:dyDescent="0.15">
      <c r="A19085" s="619" t="s">
        <v>1124</v>
      </c>
      <c r="B19085" s="618">
        <v>2013</v>
      </c>
      <c r="C19085" s="619" t="s">
        <v>424</v>
      </c>
    </row>
    <row r="19086" spans="1:3" x14ac:dyDescent="0.15">
      <c r="A19086" s="619" t="s">
        <v>1124</v>
      </c>
      <c r="B19086" s="618">
        <v>2013</v>
      </c>
      <c r="C19086" s="619" t="s">
        <v>1080</v>
      </c>
    </row>
    <row r="19087" spans="1:3" x14ac:dyDescent="0.15">
      <c r="A19087" s="619" t="s">
        <v>1124</v>
      </c>
      <c r="B19087" s="618">
        <v>2013</v>
      </c>
      <c r="C19087" s="619" t="s">
        <v>424</v>
      </c>
    </row>
    <row r="19088" spans="1:3" x14ac:dyDescent="0.15">
      <c r="A19088" s="619" t="s">
        <v>1124</v>
      </c>
      <c r="B19088" s="618">
        <v>2013</v>
      </c>
      <c r="C19088" s="619" t="s">
        <v>424</v>
      </c>
    </row>
    <row r="19089" spans="1:3" x14ac:dyDescent="0.15">
      <c r="A19089" s="619" t="s">
        <v>1124</v>
      </c>
      <c r="B19089" s="618">
        <v>2013</v>
      </c>
      <c r="C19089" s="619" t="s">
        <v>424</v>
      </c>
    </row>
    <row r="19090" spans="1:3" x14ac:dyDescent="0.15">
      <c r="A19090" s="619" t="s">
        <v>1124</v>
      </c>
      <c r="B19090" s="618">
        <v>2013</v>
      </c>
      <c r="C19090" s="619" t="s">
        <v>1080</v>
      </c>
    </row>
    <row r="19091" spans="1:3" x14ac:dyDescent="0.15">
      <c r="A19091" s="619" t="s">
        <v>1124</v>
      </c>
      <c r="B19091" s="618">
        <v>2013</v>
      </c>
      <c r="C19091" s="619" t="s">
        <v>424</v>
      </c>
    </row>
    <row r="19092" spans="1:3" x14ac:dyDescent="0.15">
      <c r="A19092" s="619" t="s">
        <v>1124</v>
      </c>
      <c r="B19092" s="618">
        <v>2013</v>
      </c>
      <c r="C19092" s="619" t="s">
        <v>1080</v>
      </c>
    </row>
    <row r="19093" spans="1:3" x14ac:dyDescent="0.15">
      <c r="A19093" s="619" t="s">
        <v>1124</v>
      </c>
      <c r="B19093" s="618">
        <v>2013</v>
      </c>
      <c r="C19093" s="619" t="s">
        <v>1080</v>
      </c>
    </row>
    <row r="19094" spans="1:3" x14ac:dyDescent="0.15">
      <c r="A19094" s="619" t="s">
        <v>1124</v>
      </c>
      <c r="B19094" s="618">
        <v>2013</v>
      </c>
      <c r="C19094" s="619" t="s">
        <v>437</v>
      </c>
    </row>
    <row r="19095" spans="1:3" x14ac:dyDescent="0.15">
      <c r="A19095" s="619" t="s">
        <v>1124</v>
      </c>
      <c r="B19095" s="618">
        <v>2013</v>
      </c>
      <c r="C19095" s="619" t="s">
        <v>1102</v>
      </c>
    </row>
    <row r="19096" spans="1:3" x14ac:dyDescent="0.15">
      <c r="A19096" s="619" t="s">
        <v>1124</v>
      </c>
      <c r="B19096" s="618">
        <v>2013</v>
      </c>
      <c r="C19096" s="619" t="s">
        <v>1102</v>
      </c>
    </row>
    <row r="19097" spans="1:3" x14ac:dyDescent="0.15">
      <c r="A19097" s="619" t="s">
        <v>1124</v>
      </c>
      <c r="B19097" s="618">
        <v>2013</v>
      </c>
      <c r="C19097" s="619" t="s">
        <v>1102</v>
      </c>
    </row>
    <row r="19098" spans="1:3" x14ac:dyDescent="0.15">
      <c r="A19098" s="619" t="s">
        <v>1124</v>
      </c>
      <c r="B19098" s="618">
        <v>2013</v>
      </c>
      <c r="C19098" s="619" t="s">
        <v>1102</v>
      </c>
    </row>
    <row r="19099" spans="1:3" x14ac:dyDescent="0.15">
      <c r="A19099" s="619" t="s">
        <v>1124</v>
      </c>
      <c r="B19099" s="618">
        <v>2013</v>
      </c>
      <c r="C19099" s="619" t="s">
        <v>437</v>
      </c>
    </row>
    <row r="19100" spans="1:3" x14ac:dyDescent="0.15">
      <c r="A19100" s="619" t="s">
        <v>1124</v>
      </c>
      <c r="B19100" s="618">
        <v>2013</v>
      </c>
      <c r="C19100" s="619" t="s">
        <v>437</v>
      </c>
    </row>
    <row r="19101" spans="1:3" x14ac:dyDescent="0.15">
      <c r="A19101" s="619" t="s">
        <v>1124</v>
      </c>
      <c r="B19101" s="618">
        <v>2013</v>
      </c>
      <c r="C19101" s="619" t="s">
        <v>437</v>
      </c>
    </row>
    <row r="19102" spans="1:3" x14ac:dyDescent="0.15">
      <c r="A19102" s="619" t="s">
        <v>1124</v>
      </c>
      <c r="B19102" s="618">
        <v>2013</v>
      </c>
      <c r="C19102" s="619" t="s">
        <v>424</v>
      </c>
    </row>
    <row r="19103" spans="1:3" x14ac:dyDescent="0.15">
      <c r="A19103" s="619" t="s">
        <v>1124</v>
      </c>
      <c r="B19103" s="618">
        <v>2013</v>
      </c>
      <c r="C19103" s="619" t="s">
        <v>424</v>
      </c>
    </row>
    <row r="19104" spans="1:3" x14ac:dyDescent="0.15">
      <c r="A19104" s="619" t="s">
        <v>1124</v>
      </c>
      <c r="B19104" s="618">
        <v>2013</v>
      </c>
      <c r="C19104" s="619" t="s">
        <v>424</v>
      </c>
    </row>
    <row r="19105" spans="1:3" x14ac:dyDescent="0.15">
      <c r="A19105" s="619" t="s">
        <v>1124</v>
      </c>
      <c r="B19105" s="618">
        <v>2013</v>
      </c>
      <c r="C19105" s="619" t="s">
        <v>424</v>
      </c>
    </row>
    <row r="19106" spans="1:3" x14ac:dyDescent="0.15">
      <c r="A19106" s="619" t="s">
        <v>1124</v>
      </c>
      <c r="B19106" s="618">
        <v>2013</v>
      </c>
      <c r="C19106" s="619" t="s">
        <v>1102</v>
      </c>
    </row>
    <row r="19107" spans="1:3" x14ac:dyDescent="0.15">
      <c r="A19107" s="619" t="s">
        <v>1124</v>
      </c>
      <c r="B19107" s="618">
        <v>2013</v>
      </c>
      <c r="C19107" s="619" t="s">
        <v>424</v>
      </c>
    </row>
    <row r="19108" spans="1:3" x14ac:dyDescent="0.15">
      <c r="A19108" s="619" t="s">
        <v>1124</v>
      </c>
      <c r="B19108" s="618">
        <v>2013</v>
      </c>
      <c r="C19108" s="619" t="s">
        <v>424</v>
      </c>
    </row>
    <row r="19109" spans="1:3" x14ac:dyDescent="0.15">
      <c r="A19109" s="619" t="s">
        <v>1124</v>
      </c>
      <c r="B19109" s="618">
        <v>2013</v>
      </c>
      <c r="C19109" s="619" t="s">
        <v>424</v>
      </c>
    </row>
    <row r="19110" spans="1:3" x14ac:dyDescent="0.15">
      <c r="A19110" s="619" t="s">
        <v>1124</v>
      </c>
      <c r="B19110" s="618">
        <v>2013</v>
      </c>
      <c r="C19110" s="619" t="s">
        <v>424</v>
      </c>
    </row>
    <row r="19111" spans="1:3" x14ac:dyDescent="0.15">
      <c r="A19111" s="619" t="s">
        <v>1124</v>
      </c>
      <c r="B19111" s="618">
        <v>2013</v>
      </c>
      <c r="C19111" s="619" t="s">
        <v>424</v>
      </c>
    </row>
    <row r="19112" spans="1:3" x14ac:dyDescent="0.15">
      <c r="A19112" s="619" t="s">
        <v>1124</v>
      </c>
      <c r="B19112" s="618">
        <v>2013</v>
      </c>
      <c r="C19112" s="619" t="s">
        <v>1102</v>
      </c>
    </row>
    <row r="19113" spans="1:3" x14ac:dyDescent="0.15">
      <c r="A19113" s="619" t="s">
        <v>1124</v>
      </c>
      <c r="B19113" s="618">
        <v>2013</v>
      </c>
      <c r="C19113" s="619" t="s">
        <v>1102</v>
      </c>
    </row>
    <row r="19114" spans="1:3" x14ac:dyDescent="0.15">
      <c r="A19114" s="619" t="s">
        <v>1124</v>
      </c>
      <c r="B19114" s="618">
        <v>2013</v>
      </c>
      <c r="C19114" s="619" t="s">
        <v>437</v>
      </c>
    </row>
    <row r="19115" spans="1:3" x14ac:dyDescent="0.15">
      <c r="A19115" s="619" t="s">
        <v>1124</v>
      </c>
      <c r="B19115" s="618">
        <v>2013</v>
      </c>
      <c r="C19115" s="619" t="s">
        <v>437</v>
      </c>
    </row>
    <row r="19116" spans="1:3" x14ac:dyDescent="0.15">
      <c r="A19116" s="619" t="s">
        <v>1124</v>
      </c>
      <c r="B19116" s="618">
        <v>2013</v>
      </c>
      <c r="C19116" s="619" t="s">
        <v>437</v>
      </c>
    </row>
    <row r="19117" spans="1:3" x14ac:dyDescent="0.15">
      <c r="A19117" s="619" t="s">
        <v>1124</v>
      </c>
      <c r="B19117" s="618">
        <v>2013</v>
      </c>
      <c r="C19117" s="619" t="s">
        <v>437</v>
      </c>
    </row>
    <row r="19118" spans="1:3" x14ac:dyDescent="0.15">
      <c r="A19118" s="619" t="s">
        <v>1124</v>
      </c>
      <c r="B19118" s="618">
        <v>2013</v>
      </c>
      <c r="C19118" s="619" t="s">
        <v>1080</v>
      </c>
    </row>
    <row r="19119" spans="1:3" x14ac:dyDescent="0.15">
      <c r="A19119" s="619" t="s">
        <v>1124</v>
      </c>
      <c r="B19119" s="618">
        <v>2013</v>
      </c>
      <c r="C19119" s="619" t="s">
        <v>1080</v>
      </c>
    </row>
    <row r="19120" spans="1:3" x14ac:dyDescent="0.15">
      <c r="A19120" s="619" t="s">
        <v>1124</v>
      </c>
      <c r="B19120" s="618">
        <v>2013</v>
      </c>
      <c r="C19120" s="619" t="s">
        <v>1080</v>
      </c>
    </row>
    <row r="19121" spans="1:3" x14ac:dyDescent="0.15">
      <c r="A19121" s="619" t="s">
        <v>1124</v>
      </c>
      <c r="B19121" s="618">
        <v>2013</v>
      </c>
      <c r="C19121" s="619" t="s">
        <v>424</v>
      </c>
    </row>
    <row r="19122" spans="1:3" x14ac:dyDescent="0.15">
      <c r="A19122" s="619" t="s">
        <v>1124</v>
      </c>
      <c r="B19122" s="618">
        <v>2013</v>
      </c>
      <c r="C19122" s="619" t="s">
        <v>1080</v>
      </c>
    </row>
    <row r="19123" spans="1:3" x14ac:dyDescent="0.15">
      <c r="A19123" s="619" t="s">
        <v>1124</v>
      </c>
      <c r="B19123" s="618">
        <v>2013</v>
      </c>
      <c r="C19123" s="619" t="s">
        <v>1080</v>
      </c>
    </row>
    <row r="19124" spans="1:3" x14ac:dyDescent="0.15">
      <c r="A19124" s="619" t="s">
        <v>1124</v>
      </c>
      <c r="B19124" s="618">
        <v>2013</v>
      </c>
      <c r="C19124" s="619" t="s">
        <v>1080</v>
      </c>
    </row>
    <row r="19125" spans="1:3" x14ac:dyDescent="0.15">
      <c r="A19125" s="619" t="s">
        <v>1124</v>
      </c>
      <c r="B19125" s="618">
        <v>2013</v>
      </c>
      <c r="C19125" s="619" t="s">
        <v>437</v>
      </c>
    </row>
    <row r="19126" spans="1:3" x14ac:dyDescent="0.15">
      <c r="A19126" s="619" t="s">
        <v>1124</v>
      </c>
      <c r="B19126" s="618">
        <v>2013</v>
      </c>
      <c r="C19126" s="619" t="s">
        <v>424</v>
      </c>
    </row>
    <row r="19127" spans="1:3" x14ac:dyDescent="0.15">
      <c r="A19127" s="619" t="s">
        <v>1124</v>
      </c>
      <c r="B19127" s="618">
        <v>2013</v>
      </c>
      <c r="C19127" s="619" t="s">
        <v>1103</v>
      </c>
    </row>
    <row r="19128" spans="1:3" x14ac:dyDescent="0.15">
      <c r="A19128" s="619" t="s">
        <v>1124</v>
      </c>
      <c r="B19128" s="618">
        <v>2013</v>
      </c>
      <c r="C19128" s="619" t="s">
        <v>1080</v>
      </c>
    </row>
    <row r="19129" spans="1:3" x14ac:dyDescent="0.15">
      <c r="A19129" s="619" t="s">
        <v>1124</v>
      </c>
      <c r="B19129" s="618">
        <v>2013</v>
      </c>
      <c r="C19129" s="619" t="s">
        <v>1103</v>
      </c>
    </row>
    <row r="19130" spans="1:3" x14ac:dyDescent="0.15">
      <c r="A19130" s="619" t="s">
        <v>1124</v>
      </c>
      <c r="B19130" s="618">
        <v>2013</v>
      </c>
      <c r="C19130" s="619" t="s">
        <v>1080</v>
      </c>
    </row>
    <row r="19131" spans="1:3" x14ac:dyDescent="0.15">
      <c r="A19131" s="619" t="s">
        <v>1124</v>
      </c>
      <c r="B19131" s="618">
        <v>2013</v>
      </c>
      <c r="C19131" s="619" t="s">
        <v>1103</v>
      </c>
    </row>
    <row r="19132" spans="1:3" x14ac:dyDescent="0.15">
      <c r="A19132" s="619" t="s">
        <v>1124</v>
      </c>
      <c r="B19132" s="618">
        <v>2013</v>
      </c>
      <c r="C19132" s="619" t="s">
        <v>1103</v>
      </c>
    </row>
    <row r="19133" spans="1:3" x14ac:dyDescent="0.15">
      <c r="A19133" s="619" t="s">
        <v>1124</v>
      </c>
      <c r="B19133" s="618">
        <v>2013</v>
      </c>
      <c r="C19133" s="619" t="s">
        <v>1080</v>
      </c>
    </row>
    <row r="19134" spans="1:3" x14ac:dyDescent="0.15">
      <c r="A19134" s="619" t="s">
        <v>1124</v>
      </c>
      <c r="B19134" s="618">
        <v>2013</v>
      </c>
      <c r="C19134" s="619" t="s">
        <v>1080</v>
      </c>
    </row>
    <row r="19135" spans="1:3" x14ac:dyDescent="0.15">
      <c r="A19135" s="619" t="s">
        <v>1124</v>
      </c>
      <c r="B19135" s="618">
        <v>2013</v>
      </c>
      <c r="C19135" s="619" t="s">
        <v>1103</v>
      </c>
    </row>
    <row r="19136" spans="1:3" x14ac:dyDescent="0.15">
      <c r="A19136" s="619" t="s">
        <v>1124</v>
      </c>
      <c r="B19136" s="618">
        <v>2013</v>
      </c>
      <c r="C19136" s="619" t="s">
        <v>1103</v>
      </c>
    </row>
    <row r="19137" spans="1:3" x14ac:dyDescent="0.15">
      <c r="A19137" s="619" t="s">
        <v>1124</v>
      </c>
      <c r="B19137" s="618">
        <v>2013</v>
      </c>
      <c r="C19137" s="619" t="s">
        <v>437</v>
      </c>
    </row>
    <row r="19138" spans="1:3" x14ac:dyDescent="0.15">
      <c r="A19138" s="619" t="s">
        <v>1124</v>
      </c>
      <c r="B19138" s="618">
        <v>2013</v>
      </c>
      <c r="C19138" s="619" t="s">
        <v>1080</v>
      </c>
    </row>
    <row r="19139" spans="1:3" x14ac:dyDescent="0.15">
      <c r="A19139" s="619" t="s">
        <v>1124</v>
      </c>
      <c r="B19139" s="618">
        <v>2013</v>
      </c>
      <c r="C19139" s="619" t="s">
        <v>437</v>
      </c>
    </row>
    <row r="19140" spans="1:3" x14ac:dyDescent="0.15">
      <c r="A19140" s="619" t="s">
        <v>1124</v>
      </c>
      <c r="B19140" s="618">
        <v>2013</v>
      </c>
      <c r="C19140" s="619" t="s">
        <v>1080</v>
      </c>
    </row>
    <row r="19141" spans="1:3" x14ac:dyDescent="0.15">
      <c r="A19141" s="619" t="s">
        <v>1124</v>
      </c>
      <c r="B19141" s="618">
        <v>2013</v>
      </c>
      <c r="C19141" s="619" t="s">
        <v>1105</v>
      </c>
    </row>
    <row r="19142" spans="1:3" x14ac:dyDescent="0.15">
      <c r="A19142" s="619" t="s">
        <v>1124</v>
      </c>
      <c r="B19142" s="618">
        <v>2013</v>
      </c>
      <c r="C19142" s="619" t="s">
        <v>1080</v>
      </c>
    </row>
    <row r="19143" spans="1:3" x14ac:dyDescent="0.15">
      <c r="A19143" s="619" t="s">
        <v>1124</v>
      </c>
      <c r="B19143" s="618">
        <v>2013</v>
      </c>
      <c r="C19143" s="619" t="s">
        <v>424</v>
      </c>
    </row>
    <row r="19144" spans="1:3" x14ac:dyDescent="0.15">
      <c r="A19144" s="619" t="s">
        <v>1124</v>
      </c>
      <c r="B19144" s="618">
        <v>2013</v>
      </c>
      <c r="C19144" s="619" t="s">
        <v>424</v>
      </c>
    </row>
    <row r="19145" spans="1:3" x14ac:dyDescent="0.15">
      <c r="A19145" s="619" t="s">
        <v>1124</v>
      </c>
      <c r="B19145" s="618">
        <v>2013</v>
      </c>
      <c r="C19145" s="619" t="s">
        <v>424</v>
      </c>
    </row>
    <row r="19146" spans="1:3" x14ac:dyDescent="0.15">
      <c r="A19146" s="619" t="s">
        <v>1124</v>
      </c>
      <c r="B19146" s="618">
        <v>2013</v>
      </c>
      <c r="C19146" s="619" t="s">
        <v>1103</v>
      </c>
    </row>
    <row r="19147" spans="1:3" x14ac:dyDescent="0.15">
      <c r="A19147" s="619" t="s">
        <v>1124</v>
      </c>
      <c r="B19147" s="618">
        <v>2013</v>
      </c>
      <c r="C19147" s="619" t="s">
        <v>1080</v>
      </c>
    </row>
    <row r="19148" spans="1:3" x14ac:dyDescent="0.15">
      <c r="A19148" s="619" t="s">
        <v>1124</v>
      </c>
      <c r="B19148" s="618">
        <v>2013</v>
      </c>
      <c r="C19148" s="619" t="s">
        <v>1080</v>
      </c>
    </row>
    <row r="19149" spans="1:3" x14ac:dyDescent="0.15">
      <c r="A19149" s="619" t="s">
        <v>1124</v>
      </c>
      <c r="B19149" s="618">
        <v>2013</v>
      </c>
      <c r="C19149" s="619" t="s">
        <v>1080</v>
      </c>
    </row>
    <row r="19150" spans="1:3" x14ac:dyDescent="0.15">
      <c r="A19150" s="619" t="s">
        <v>1124</v>
      </c>
      <c r="B19150" s="618">
        <v>2013</v>
      </c>
      <c r="C19150" s="619" t="s">
        <v>1080</v>
      </c>
    </row>
    <row r="19151" spans="1:3" x14ac:dyDescent="0.15">
      <c r="A19151" s="619" t="s">
        <v>1124</v>
      </c>
      <c r="B19151" s="618">
        <v>2013</v>
      </c>
      <c r="C19151" s="619" t="s">
        <v>1080</v>
      </c>
    </row>
    <row r="19152" spans="1:3" x14ac:dyDescent="0.15">
      <c r="A19152" s="619" t="s">
        <v>1124</v>
      </c>
      <c r="B19152" s="618">
        <v>2013</v>
      </c>
      <c r="C19152" s="619" t="s">
        <v>1080</v>
      </c>
    </row>
    <row r="19153" spans="1:3" x14ac:dyDescent="0.15">
      <c r="A19153" s="619" t="s">
        <v>1124</v>
      </c>
      <c r="B19153" s="618">
        <v>2013</v>
      </c>
      <c r="C19153" s="619" t="s">
        <v>1102</v>
      </c>
    </row>
    <row r="19154" spans="1:3" x14ac:dyDescent="0.15">
      <c r="A19154" s="619" t="s">
        <v>1124</v>
      </c>
      <c r="B19154" s="618">
        <v>2013</v>
      </c>
      <c r="C19154" s="619" t="s">
        <v>1080</v>
      </c>
    </row>
    <row r="19155" spans="1:3" x14ac:dyDescent="0.15">
      <c r="A19155" s="619" t="s">
        <v>1124</v>
      </c>
      <c r="B19155" s="618">
        <v>2013</v>
      </c>
      <c r="C19155" s="619" t="s">
        <v>1102</v>
      </c>
    </row>
    <row r="19156" spans="1:3" x14ac:dyDescent="0.15">
      <c r="A19156" s="619" t="s">
        <v>1124</v>
      </c>
      <c r="B19156" s="618">
        <v>2013</v>
      </c>
      <c r="C19156" s="619" t="s">
        <v>424</v>
      </c>
    </row>
    <row r="19157" spans="1:3" x14ac:dyDescent="0.15">
      <c r="A19157" s="619" t="s">
        <v>1124</v>
      </c>
      <c r="B19157" s="618">
        <v>2013</v>
      </c>
      <c r="C19157" s="619" t="s">
        <v>424</v>
      </c>
    </row>
    <row r="19158" spans="1:3" x14ac:dyDescent="0.15">
      <c r="A19158" s="619" t="s">
        <v>1124</v>
      </c>
      <c r="B19158" s="618">
        <v>2013</v>
      </c>
      <c r="C19158" s="619" t="s">
        <v>424</v>
      </c>
    </row>
    <row r="19159" spans="1:3" x14ac:dyDescent="0.15">
      <c r="A19159" s="619" t="s">
        <v>1124</v>
      </c>
      <c r="B19159" s="618">
        <v>2013</v>
      </c>
      <c r="C19159" s="619" t="s">
        <v>1080</v>
      </c>
    </row>
    <row r="19160" spans="1:3" x14ac:dyDescent="0.15">
      <c r="A19160" s="619" t="s">
        <v>1124</v>
      </c>
      <c r="B19160" s="618">
        <v>2013</v>
      </c>
      <c r="C19160" s="619" t="s">
        <v>1080</v>
      </c>
    </row>
    <row r="19161" spans="1:3" x14ac:dyDescent="0.15">
      <c r="A19161" s="619" t="s">
        <v>1124</v>
      </c>
      <c r="B19161" s="618">
        <v>2013</v>
      </c>
      <c r="C19161" s="619" t="s">
        <v>1080</v>
      </c>
    </row>
    <row r="19162" spans="1:3" x14ac:dyDescent="0.15">
      <c r="A19162" s="619" t="s">
        <v>1124</v>
      </c>
      <c r="B19162" s="618">
        <v>2013</v>
      </c>
      <c r="C19162" s="619" t="s">
        <v>1080</v>
      </c>
    </row>
    <row r="19163" spans="1:3" x14ac:dyDescent="0.15">
      <c r="A19163" s="619" t="s">
        <v>1124</v>
      </c>
      <c r="B19163" s="618">
        <v>2013</v>
      </c>
      <c r="C19163" s="619" t="s">
        <v>424</v>
      </c>
    </row>
    <row r="19164" spans="1:3" x14ac:dyDescent="0.15">
      <c r="A19164" s="619" t="s">
        <v>1124</v>
      </c>
      <c r="B19164" s="618">
        <v>2013</v>
      </c>
      <c r="C19164" s="619" t="s">
        <v>437</v>
      </c>
    </row>
    <row r="19165" spans="1:3" x14ac:dyDescent="0.15">
      <c r="A19165" s="619" t="s">
        <v>1124</v>
      </c>
      <c r="B19165" s="618">
        <v>2013</v>
      </c>
      <c r="C19165" s="619" t="s">
        <v>424</v>
      </c>
    </row>
    <row r="19166" spans="1:3" x14ac:dyDescent="0.15">
      <c r="A19166" s="619" t="s">
        <v>1124</v>
      </c>
      <c r="B19166" s="618">
        <v>2013</v>
      </c>
      <c r="C19166" s="619" t="s">
        <v>424</v>
      </c>
    </row>
    <row r="19167" spans="1:3" x14ac:dyDescent="0.15">
      <c r="A19167" s="619" t="s">
        <v>1124</v>
      </c>
      <c r="B19167" s="618">
        <v>2013</v>
      </c>
      <c r="C19167" s="619" t="s">
        <v>1110</v>
      </c>
    </row>
    <row r="19168" spans="1:3" x14ac:dyDescent="0.15">
      <c r="A19168" s="619" t="s">
        <v>1124</v>
      </c>
      <c r="B19168" s="618">
        <v>2013</v>
      </c>
      <c r="C19168" s="619" t="s">
        <v>1080</v>
      </c>
    </row>
    <row r="19169" spans="1:3" x14ac:dyDescent="0.15">
      <c r="A19169" s="619" t="s">
        <v>1124</v>
      </c>
      <c r="B19169" s="618">
        <v>2013</v>
      </c>
      <c r="C19169" s="619" t="s">
        <v>437</v>
      </c>
    </row>
    <row r="19170" spans="1:3" x14ac:dyDescent="0.15">
      <c r="A19170" s="619" t="s">
        <v>1124</v>
      </c>
      <c r="B19170" s="618">
        <v>2013</v>
      </c>
      <c r="C19170" s="619" t="s">
        <v>437</v>
      </c>
    </row>
    <row r="19171" spans="1:3" x14ac:dyDescent="0.15">
      <c r="A19171" s="619" t="s">
        <v>1124</v>
      </c>
      <c r="B19171" s="618">
        <v>2013</v>
      </c>
      <c r="C19171" s="619" t="s">
        <v>424</v>
      </c>
    </row>
    <row r="19172" spans="1:3" x14ac:dyDescent="0.15">
      <c r="A19172" s="619" t="s">
        <v>1124</v>
      </c>
      <c r="B19172" s="618">
        <v>2013</v>
      </c>
      <c r="C19172" s="619" t="s">
        <v>424</v>
      </c>
    </row>
    <row r="19173" spans="1:3" x14ac:dyDescent="0.15">
      <c r="A19173" s="619" t="s">
        <v>1124</v>
      </c>
      <c r="B19173" s="618">
        <v>2013</v>
      </c>
      <c r="C19173" s="619" t="s">
        <v>437</v>
      </c>
    </row>
    <row r="19174" spans="1:3" x14ac:dyDescent="0.15">
      <c r="A19174" s="619" t="s">
        <v>1124</v>
      </c>
      <c r="B19174" s="618">
        <v>2013</v>
      </c>
      <c r="C19174" s="619" t="s">
        <v>424</v>
      </c>
    </row>
    <row r="19175" spans="1:3" x14ac:dyDescent="0.15">
      <c r="A19175" s="619" t="s">
        <v>1124</v>
      </c>
      <c r="B19175" s="618">
        <v>2013</v>
      </c>
      <c r="C19175" s="619" t="s">
        <v>424</v>
      </c>
    </row>
    <row r="19176" spans="1:3" x14ac:dyDescent="0.15">
      <c r="A19176" s="619" t="s">
        <v>1124</v>
      </c>
      <c r="B19176" s="618">
        <v>2013</v>
      </c>
      <c r="C19176" s="619" t="s">
        <v>424</v>
      </c>
    </row>
    <row r="19177" spans="1:3" x14ac:dyDescent="0.15">
      <c r="A19177" s="619" t="s">
        <v>1124</v>
      </c>
      <c r="B19177" s="618">
        <v>2013</v>
      </c>
      <c r="C19177" s="619" t="s">
        <v>424</v>
      </c>
    </row>
    <row r="19178" spans="1:3" x14ac:dyDescent="0.15">
      <c r="A19178" s="619" t="s">
        <v>1124</v>
      </c>
      <c r="B19178" s="618">
        <v>2013</v>
      </c>
      <c r="C19178" s="619" t="s">
        <v>424</v>
      </c>
    </row>
    <row r="19179" spans="1:3" x14ac:dyDescent="0.15">
      <c r="A19179" s="619" t="s">
        <v>1124</v>
      </c>
      <c r="B19179" s="618">
        <v>2013</v>
      </c>
      <c r="C19179" s="619" t="s">
        <v>424</v>
      </c>
    </row>
    <row r="19180" spans="1:3" x14ac:dyDescent="0.15">
      <c r="A19180" s="619" t="s">
        <v>1124</v>
      </c>
      <c r="B19180" s="618">
        <v>2013</v>
      </c>
      <c r="C19180" s="619" t="s">
        <v>424</v>
      </c>
    </row>
    <row r="19181" spans="1:3" x14ac:dyDescent="0.15">
      <c r="A19181" s="619" t="s">
        <v>1124</v>
      </c>
      <c r="B19181" s="618">
        <v>2013</v>
      </c>
      <c r="C19181" s="619" t="s">
        <v>424</v>
      </c>
    </row>
    <row r="19182" spans="1:3" x14ac:dyDescent="0.15">
      <c r="A19182" s="619" t="s">
        <v>1124</v>
      </c>
      <c r="B19182" s="618">
        <v>2013</v>
      </c>
      <c r="C19182" s="619" t="s">
        <v>424</v>
      </c>
    </row>
    <row r="19183" spans="1:3" x14ac:dyDescent="0.15">
      <c r="A19183" s="619" t="s">
        <v>1124</v>
      </c>
      <c r="B19183" s="618">
        <v>2013</v>
      </c>
      <c r="C19183" s="619" t="s">
        <v>424</v>
      </c>
    </row>
    <row r="19184" spans="1:3" x14ac:dyDescent="0.15">
      <c r="A19184" s="619" t="s">
        <v>1124</v>
      </c>
      <c r="B19184" s="618">
        <v>2013</v>
      </c>
      <c r="C19184" s="619" t="s">
        <v>424</v>
      </c>
    </row>
    <row r="19185" spans="1:3" x14ac:dyDescent="0.15">
      <c r="A19185" s="619" t="s">
        <v>1124</v>
      </c>
      <c r="B19185" s="618">
        <v>2013</v>
      </c>
      <c r="C19185" s="619" t="s">
        <v>437</v>
      </c>
    </row>
    <row r="19186" spans="1:3" x14ac:dyDescent="0.15">
      <c r="A19186" s="619" t="s">
        <v>1124</v>
      </c>
      <c r="B19186" s="618">
        <v>2013</v>
      </c>
      <c r="C19186" s="619" t="s">
        <v>424</v>
      </c>
    </row>
    <row r="19187" spans="1:3" x14ac:dyDescent="0.15">
      <c r="A19187" s="619" t="s">
        <v>1124</v>
      </c>
      <c r="B19187" s="618">
        <v>2013</v>
      </c>
      <c r="C19187" s="619" t="s">
        <v>424</v>
      </c>
    </row>
    <row r="19188" spans="1:3" x14ac:dyDescent="0.15">
      <c r="A19188" s="619" t="s">
        <v>1124</v>
      </c>
      <c r="B19188" s="618">
        <v>2013</v>
      </c>
      <c r="C19188" s="619" t="s">
        <v>1104</v>
      </c>
    </row>
    <row r="19189" spans="1:3" x14ac:dyDescent="0.15">
      <c r="A19189" s="619" t="s">
        <v>1124</v>
      </c>
      <c r="B19189" s="618">
        <v>2013</v>
      </c>
      <c r="C19189" s="619" t="s">
        <v>1080</v>
      </c>
    </row>
    <row r="19190" spans="1:3" x14ac:dyDescent="0.15">
      <c r="A19190" s="619" t="s">
        <v>1124</v>
      </c>
      <c r="B19190" s="618">
        <v>2013</v>
      </c>
      <c r="C19190" s="619" t="s">
        <v>424</v>
      </c>
    </row>
    <row r="19191" spans="1:3" x14ac:dyDescent="0.15">
      <c r="A19191" s="619" t="s">
        <v>1124</v>
      </c>
      <c r="B19191" s="618">
        <v>2013</v>
      </c>
      <c r="C19191" s="619" t="s">
        <v>437</v>
      </c>
    </row>
    <row r="19192" spans="1:3" x14ac:dyDescent="0.15">
      <c r="A19192" s="619" t="s">
        <v>1124</v>
      </c>
      <c r="B19192" s="618">
        <v>2013</v>
      </c>
      <c r="C19192" s="619" t="s">
        <v>1104</v>
      </c>
    </row>
    <row r="19193" spans="1:3" x14ac:dyDescent="0.15">
      <c r="A19193" s="619" t="s">
        <v>1124</v>
      </c>
      <c r="B19193" s="618">
        <v>2013</v>
      </c>
      <c r="C19193" s="619" t="s">
        <v>424</v>
      </c>
    </row>
    <row r="19194" spans="1:3" x14ac:dyDescent="0.15">
      <c r="A19194" s="619" t="s">
        <v>1124</v>
      </c>
      <c r="B19194" s="618">
        <v>2013</v>
      </c>
      <c r="C19194" s="619" t="s">
        <v>1080</v>
      </c>
    </row>
    <row r="19195" spans="1:3" x14ac:dyDescent="0.15">
      <c r="A19195" s="619" t="s">
        <v>1124</v>
      </c>
      <c r="B19195" s="618">
        <v>2013</v>
      </c>
      <c r="C19195" s="619" t="s">
        <v>1080</v>
      </c>
    </row>
    <row r="19196" spans="1:3" x14ac:dyDescent="0.15">
      <c r="A19196" s="619" t="s">
        <v>1124</v>
      </c>
      <c r="B19196" s="618">
        <v>2013</v>
      </c>
      <c r="C19196" s="619" t="s">
        <v>437</v>
      </c>
    </row>
    <row r="19197" spans="1:3" x14ac:dyDescent="0.15">
      <c r="A19197" s="619" t="s">
        <v>1124</v>
      </c>
      <c r="B19197" s="618">
        <v>2013</v>
      </c>
      <c r="C19197" s="619" t="s">
        <v>424</v>
      </c>
    </row>
    <row r="19198" spans="1:3" x14ac:dyDescent="0.15">
      <c r="A19198" s="619" t="s">
        <v>1124</v>
      </c>
      <c r="B19198" s="618">
        <v>2013</v>
      </c>
      <c r="C19198" s="619" t="s">
        <v>1080</v>
      </c>
    </row>
    <row r="19199" spans="1:3" x14ac:dyDescent="0.15">
      <c r="A19199" s="619" t="s">
        <v>1124</v>
      </c>
      <c r="B19199" s="618">
        <v>2013</v>
      </c>
      <c r="C19199" s="619" t="s">
        <v>424</v>
      </c>
    </row>
    <row r="19200" spans="1:3" x14ac:dyDescent="0.15">
      <c r="A19200" s="619" t="s">
        <v>1124</v>
      </c>
      <c r="B19200" s="618">
        <v>2013</v>
      </c>
      <c r="C19200" s="619" t="s">
        <v>424</v>
      </c>
    </row>
    <row r="19201" spans="1:3" x14ac:dyDescent="0.15">
      <c r="A19201" s="619" t="s">
        <v>1124</v>
      </c>
      <c r="B19201" s="618">
        <v>2013</v>
      </c>
      <c r="C19201" s="619" t="s">
        <v>424</v>
      </c>
    </row>
    <row r="19202" spans="1:3" x14ac:dyDescent="0.15">
      <c r="A19202" s="619" t="s">
        <v>1124</v>
      </c>
      <c r="B19202" s="618">
        <v>2013</v>
      </c>
      <c r="C19202" s="619" t="s">
        <v>437</v>
      </c>
    </row>
    <row r="19203" spans="1:3" x14ac:dyDescent="0.15">
      <c r="A19203" s="619" t="s">
        <v>1124</v>
      </c>
      <c r="B19203" s="618">
        <v>2013</v>
      </c>
      <c r="C19203" s="619" t="s">
        <v>424</v>
      </c>
    </row>
    <row r="19204" spans="1:3" x14ac:dyDescent="0.15">
      <c r="A19204" s="619" t="s">
        <v>1124</v>
      </c>
      <c r="B19204" s="618">
        <v>2013</v>
      </c>
      <c r="C19204" s="619" t="s">
        <v>437</v>
      </c>
    </row>
    <row r="19205" spans="1:3" x14ac:dyDescent="0.15">
      <c r="A19205" s="619" t="s">
        <v>1124</v>
      </c>
      <c r="B19205" s="618">
        <v>2013</v>
      </c>
      <c r="C19205" s="619" t="s">
        <v>424</v>
      </c>
    </row>
    <row r="19206" spans="1:3" x14ac:dyDescent="0.15">
      <c r="A19206" s="619" t="s">
        <v>1124</v>
      </c>
      <c r="B19206" s="618">
        <v>2013</v>
      </c>
      <c r="C19206" s="619" t="s">
        <v>424</v>
      </c>
    </row>
    <row r="19207" spans="1:3" x14ac:dyDescent="0.15">
      <c r="A19207" s="619" t="s">
        <v>1124</v>
      </c>
      <c r="B19207" s="618">
        <v>2013</v>
      </c>
      <c r="C19207" s="619" t="s">
        <v>424</v>
      </c>
    </row>
    <row r="19208" spans="1:3" x14ac:dyDescent="0.15">
      <c r="A19208" s="619" t="s">
        <v>1124</v>
      </c>
      <c r="B19208" s="618">
        <v>2013</v>
      </c>
      <c r="C19208" s="619" t="s">
        <v>1102</v>
      </c>
    </row>
    <row r="19209" spans="1:3" x14ac:dyDescent="0.15">
      <c r="A19209" s="619" t="s">
        <v>1124</v>
      </c>
      <c r="B19209" s="618">
        <v>2013</v>
      </c>
      <c r="C19209" s="619" t="s">
        <v>424</v>
      </c>
    </row>
    <row r="19210" spans="1:3" x14ac:dyDescent="0.15">
      <c r="A19210" s="619" t="s">
        <v>1124</v>
      </c>
      <c r="B19210" s="618">
        <v>2013</v>
      </c>
      <c r="C19210" s="619" t="s">
        <v>424</v>
      </c>
    </row>
    <row r="19211" spans="1:3" x14ac:dyDescent="0.15">
      <c r="A19211" s="619" t="s">
        <v>1124</v>
      </c>
      <c r="B19211" s="618">
        <v>2013</v>
      </c>
      <c r="C19211" s="619" t="s">
        <v>424</v>
      </c>
    </row>
    <row r="19212" spans="1:3" x14ac:dyDescent="0.15">
      <c r="A19212" s="619" t="s">
        <v>1124</v>
      </c>
      <c r="B19212" s="618">
        <v>2013</v>
      </c>
      <c r="C19212" s="619" t="s">
        <v>424</v>
      </c>
    </row>
    <row r="19213" spans="1:3" x14ac:dyDescent="0.15">
      <c r="A19213" s="619" t="s">
        <v>1124</v>
      </c>
      <c r="B19213" s="618">
        <v>2013</v>
      </c>
      <c r="C19213" s="619" t="s">
        <v>437</v>
      </c>
    </row>
    <row r="19214" spans="1:3" x14ac:dyDescent="0.15">
      <c r="A19214" s="619" t="s">
        <v>1124</v>
      </c>
      <c r="B19214" s="618">
        <v>2013</v>
      </c>
      <c r="C19214" s="619" t="s">
        <v>1103</v>
      </c>
    </row>
    <row r="19215" spans="1:3" x14ac:dyDescent="0.15">
      <c r="A19215" s="619" t="s">
        <v>1124</v>
      </c>
      <c r="B19215" s="618">
        <v>2013</v>
      </c>
      <c r="C19215" s="619" t="s">
        <v>1103</v>
      </c>
    </row>
    <row r="19216" spans="1:3" x14ac:dyDescent="0.15">
      <c r="A19216" s="619" t="s">
        <v>1124</v>
      </c>
      <c r="B19216" s="618">
        <v>2013</v>
      </c>
      <c r="C19216" s="619" t="s">
        <v>424</v>
      </c>
    </row>
    <row r="19217" spans="1:3" x14ac:dyDescent="0.15">
      <c r="A19217" s="619" t="s">
        <v>1124</v>
      </c>
      <c r="B19217" s="618">
        <v>2013</v>
      </c>
      <c r="C19217" s="619" t="s">
        <v>1103</v>
      </c>
    </row>
    <row r="19218" spans="1:3" x14ac:dyDescent="0.15">
      <c r="A19218" s="619" t="s">
        <v>1124</v>
      </c>
      <c r="B19218" s="618">
        <v>2013</v>
      </c>
      <c r="C19218" s="619" t="s">
        <v>424</v>
      </c>
    </row>
    <row r="19219" spans="1:3" x14ac:dyDescent="0.15">
      <c r="A19219" s="619" t="s">
        <v>1124</v>
      </c>
      <c r="B19219" s="618">
        <v>2013</v>
      </c>
      <c r="C19219" s="619" t="s">
        <v>1103</v>
      </c>
    </row>
    <row r="19220" spans="1:3" x14ac:dyDescent="0.15">
      <c r="A19220" s="619" t="s">
        <v>1124</v>
      </c>
      <c r="B19220" s="618">
        <v>2013</v>
      </c>
      <c r="C19220" s="619" t="s">
        <v>424</v>
      </c>
    </row>
    <row r="19221" spans="1:3" x14ac:dyDescent="0.15">
      <c r="A19221" s="619" t="s">
        <v>1124</v>
      </c>
      <c r="B19221" s="618">
        <v>2013</v>
      </c>
      <c r="C19221" s="619" t="s">
        <v>424</v>
      </c>
    </row>
    <row r="19222" spans="1:3" x14ac:dyDescent="0.15">
      <c r="A19222" s="619" t="s">
        <v>1124</v>
      </c>
      <c r="B19222" s="618">
        <v>2013</v>
      </c>
      <c r="C19222" s="619" t="s">
        <v>424</v>
      </c>
    </row>
    <row r="19223" spans="1:3" x14ac:dyDescent="0.15">
      <c r="A19223" s="619" t="s">
        <v>1124</v>
      </c>
      <c r="B19223" s="618">
        <v>2013</v>
      </c>
      <c r="C19223" s="619" t="s">
        <v>424</v>
      </c>
    </row>
    <row r="19224" spans="1:3" x14ac:dyDescent="0.15">
      <c r="A19224" s="619" t="s">
        <v>1124</v>
      </c>
      <c r="B19224" s="618">
        <v>2013</v>
      </c>
      <c r="C19224" s="619" t="s">
        <v>424</v>
      </c>
    </row>
    <row r="19225" spans="1:3" x14ac:dyDescent="0.15">
      <c r="A19225" s="619" t="s">
        <v>1124</v>
      </c>
      <c r="B19225" s="618">
        <v>2013</v>
      </c>
      <c r="C19225" s="619" t="s">
        <v>1103</v>
      </c>
    </row>
    <row r="19226" spans="1:3" x14ac:dyDescent="0.15">
      <c r="A19226" s="619" t="s">
        <v>1124</v>
      </c>
      <c r="B19226" s="618">
        <v>2013</v>
      </c>
      <c r="C19226" s="619" t="s">
        <v>437</v>
      </c>
    </row>
    <row r="19227" spans="1:3" x14ac:dyDescent="0.15">
      <c r="A19227" s="619" t="s">
        <v>1124</v>
      </c>
      <c r="B19227" s="618">
        <v>2013</v>
      </c>
      <c r="C19227" s="619" t="s">
        <v>1080</v>
      </c>
    </row>
    <row r="19228" spans="1:3" x14ac:dyDescent="0.15">
      <c r="A19228" s="619" t="s">
        <v>1124</v>
      </c>
      <c r="B19228" s="618">
        <v>2013</v>
      </c>
      <c r="C19228" s="619" t="s">
        <v>424</v>
      </c>
    </row>
    <row r="19229" spans="1:3" x14ac:dyDescent="0.15">
      <c r="A19229" s="619" t="s">
        <v>1124</v>
      </c>
      <c r="B19229" s="618">
        <v>2013</v>
      </c>
      <c r="C19229" s="619" t="s">
        <v>424</v>
      </c>
    </row>
    <row r="19230" spans="1:3" x14ac:dyDescent="0.15">
      <c r="A19230" s="619" t="s">
        <v>1124</v>
      </c>
      <c r="B19230" s="618">
        <v>2013</v>
      </c>
      <c r="C19230" s="619" t="s">
        <v>424</v>
      </c>
    </row>
    <row r="19231" spans="1:3" x14ac:dyDescent="0.15">
      <c r="A19231" s="619" t="s">
        <v>1124</v>
      </c>
      <c r="B19231" s="618">
        <v>2013</v>
      </c>
      <c r="C19231" s="619" t="s">
        <v>424</v>
      </c>
    </row>
    <row r="19232" spans="1:3" x14ac:dyDescent="0.15">
      <c r="A19232" s="619" t="s">
        <v>1124</v>
      </c>
      <c r="B19232" s="618">
        <v>2013</v>
      </c>
      <c r="C19232" s="619" t="s">
        <v>424</v>
      </c>
    </row>
    <row r="19233" spans="1:3" x14ac:dyDescent="0.15">
      <c r="A19233" s="619" t="s">
        <v>1124</v>
      </c>
      <c r="B19233" s="618">
        <v>2013</v>
      </c>
      <c r="C19233" s="619" t="s">
        <v>424</v>
      </c>
    </row>
    <row r="19234" spans="1:3" x14ac:dyDescent="0.15">
      <c r="A19234" s="619" t="s">
        <v>1124</v>
      </c>
      <c r="B19234" s="618">
        <v>2013</v>
      </c>
      <c r="C19234" s="619" t="s">
        <v>424</v>
      </c>
    </row>
    <row r="19235" spans="1:3" x14ac:dyDescent="0.15">
      <c r="A19235" s="619" t="s">
        <v>1124</v>
      </c>
      <c r="B19235" s="618">
        <v>2013</v>
      </c>
      <c r="C19235" s="619" t="s">
        <v>424</v>
      </c>
    </row>
    <row r="19236" spans="1:3" x14ac:dyDescent="0.15">
      <c r="A19236" s="619" t="s">
        <v>1124</v>
      </c>
      <c r="B19236" s="618">
        <v>2013</v>
      </c>
      <c r="C19236" s="619" t="s">
        <v>1103</v>
      </c>
    </row>
    <row r="19237" spans="1:3" x14ac:dyDescent="0.15">
      <c r="A19237" s="619" t="s">
        <v>1124</v>
      </c>
      <c r="B19237" s="618">
        <v>2013</v>
      </c>
      <c r="C19237" s="619" t="s">
        <v>424</v>
      </c>
    </row>
    <row r="19238" spans="1:3" x14ac:dyDescent="0.15">
      <c r="A19238" s="619" t="s">
        <v>1124</v>
      </c>
      <c r="B19238" s="618">
        <v>2013</v>
      </c>
      <c r="C19238" s="619" t="s">
        <v>424</v>
      </c>
    </row>
    <row r="19239" spans="1:3" x14ac:dyDescent="0.15">
      <c r="A19239" s="619" t="s">
        <v>1124</v>
      </c>
      <c r="B19239" s="618">
        <v>2013</v>
      </c>
      <c r="C19239" s="619" t="s">
        <v>1080</v>
      </c>
    </row>
    <row r="19240" spans="1:3" x14ac:dyDescent="0.15">
      <c r="A19240" s="619" t="s">
        <v>1124</v>
      </c>
      <c r="B19240" s="618">
        <v>2013</v>
      </c>
      <c r="C19240" s="619" t="s">
        <v>1104</v>
      </c>
    </row>
    <row r="19241" spans="1:3" x14ac:dyDescent="0.15">
      <c r="A19241" s="619" t="s">
        <v>1124</v>
      </c>
      <c r="B19241" s="618">
        <v>2013</v>
      </c>
      <c r="C19241" s="619" t="s">
        <v>437</v>
      </c>
    </row>
    <row r="19242" spans="1:3" x14ac:dyDescent="0.15">
      <c r="A19242" s="619" t="s">
        <v>1124</v>
      </c>
      <c r="B19242" s="618">
        <v>2013</v>
      </c>
      <c r="C19242" s="619" t="s">
        <v>1104</v>
      </c>
    </row>
    <row r="19243" spans="1:3" x14ac:dyDescent="0.15">
      <c r="A19243" s="619" t="s">
        <v>1124</v>
      </c>
      <c r="B19243" s="618">
        <v>2013</v>
      </c>
      <c r="C19243" s="619" t="s">
        <v>1104</v>
      </c>
    </row>
    <row r="19244" spans="1:3" x14ac:dyDescent="0.15">
      <c r="A19244" s="619" t="s">
        <v>1124</v>
      </c>
      <c r="B19244" s="618">
        <v>2013</v>
      </c>
      <c r="C19244" s="619" t="s">
        <v>437</v>
      </c>
    </row>
    <row r="19245" spans="1:3" x14ac:dyDescent="0.15">
      <c r="A19245" s="619" t="s">
        <v>1124</v>
      </c>
      <c r="B19245" s="618">
        <v>2013</v>
      </c>
      <c r="C19245" s="619" t="s">
        <v>437</v>
      </c>
    </row>
    <row r="19246" spans="1:3" x14ac:dyDescent="0.15">
      <c r="A19246" s="619" t="s">
        <v>1124</v>
      </c>
      <c r="B19246" s="618">
        <v>2013</v>
      </c>
      <c r="C19246" s="619" t="s">
        <v>1105</v>
      </c>
    </row>
    <row r="19247" spans="1:3" x14ac:dyDescent="0.15">
      <c r="A19247" s="619" t="s">
        <v>1124</v>
      </c>
      <c r="B19247" s="618">
        <v>2013</v>
      </c>
      <c r="C19247" s="619" t="s">
        <v>1104</v>
      </c>
    </row>
    <row r="19248" spans="1:3" x14ac:dyDescent="0.15">
      <c r="A19248" s="619" t="s">
        <v>1124</v>
      </c>
      <c r="B19248" s="618">
        <v>2013</v>
      </c>
      <c r="C19248" s="619" t="s">
        <v>1105</v>
      </c>
    </row>
    <row r="19249" spans="1:3" x14ac:dyDescent="0.15">
      <c r="A19249" s="619" t="s">
        <v>1124</v>
      </c>
      <c r="B19249" s="618">
        <v>2013</v>
      </c>
      <c r="C19249" s="619" t="s">
        <v>1107</v>
      </c>
    </row>
    <row r="19250" spans="1:3" x14ac:dyDescent="0.15">
      <c r="A19250" s="619" t="s">
        <v>1124</v>
      </c>
      <c r="B19250" s="618">
        <v>2013</v>
      </c>
      <c r="C19250" s="619" t="s">
        <v>1102</v>
      </c>
    </row>
    <row r="19251" spans="1:3" x14ac:dyDescent="0.15">
      <c r="A19251" s="619" t="s">
        <v>1124</v>
      </c>
      <c r="B19251" s="618">
        <v>2013</v>
      </c>
      <c r="C19251" s="619" t="s">
        <v>437</v>
      </c>
    </row>
    <row r="19252" spans="1:3" x14ac:dyDescent="0.15">
      <c r="A19252" s="619" t="s">
        <v>1124</v>
      </c>
      <c r="B19252" s="618">
        <v>2013</v>
      </c>
      <c r="C19252" s="619" t="s">
        <v>1103</v>
      </c>
    </row>
    <row r="19253" spans="1:3" x14ac:dyDescent="0.15">
      <c r="A19253" s="619" t="s">
        <v>1124</v>
      </c>
      <c r="B19253" s="618">
        <v>2013</v>
      </c>
      <c r="C19253" s="619" t="s">
        <v>424</v>
      </c>
    </row>
    <row r="19254" spans="1:3" x14ac:dyDescent="0.15">
      <c r="A19254" s="619" t="s">
        <v>1124</v>
      </c>
      <c r="B19254" s="618">
        <v>2013</v>
      </c>
      <c r="C19254" s="619" t="s">
        <v>1102</v>
      </c>
    </row>
    <row r="19255" spans="1:3" x14ac:dyDescent="0.15">
      <c r="A19255" s="619" t="s">
        <v>1124</v>
      </c>
      <c r="B19255" s="618">
        <v>2013</v>
      </c>
      <c r="C19255" s="619" t="s">
        <v>1102</v>
      </c>
    </row>
    <row r="19256" spans="1:3" x14ac:dyDescent="0.15">
      <c r="A19256" s="619" t="s">
        <v>1124</v>
      </c>
      <c r="B19256" s="618">
        <v>2013</v>
      </c>
      <c r="C19256" s="619" t="s">
        <v>424</v>
      </c>
    </row>
    <row r="19257" spans="1:3" x14ac:dyDescent="0.15">
      <c r="A19257" s="619" t="s">
        <v>1124</v>
      </c>
      <c r="B19257" s="618">
        <v>2013</v>
      </c>
      <c r="C19257" s="619" t="s">
        <v>437</v>
      </c>
    </row>
    <row r="19258" spans="1:3" x14ac:dyDescent="0.15">
      <c r="A19258" s="619" t="s">
        <v>1124</v>
      </c>
      <c r="B19258" s="618">
        <v>2013</v>
      </c>
      <c r="C19258" s="619" t="s">
        <v>424</v>
      </c>
    </row>
    <row r="19259" spans="1:3" x14ac:dyDescent="0.15">
      <c r="A19259" s="619" t="s">
        <v>1124</v>
      </c>
      <c r="B19259" s="618">
        <v>2013</v>
      </c>
      <c r="C19259" s="619" t="s">
        <v>1104</v>
      </c>
    </row>
    <row r="19260" spans="1:3" x14ac:dyDescent="0.15">
      <c r="A19260" s="619" t="s">
        <v>1124</v>
      </c>
      <c r="B19260" s="618">
        <v>2013</v>
      </c>
      <c r="C19260" s="619" t="s">
        <v>1110</v>
      </c>
    </row>
    <row r="19261" spans="1:3" x14ac:dyDescent="0.15">
      <c r="A19261" s="619" t="s">
        <v>1124</v>
      </c>
      <c r="B19261" s="618">
        <v>2013</v>
      </c>
      <c r="C19261" s="619" t="s">
        <v>1105</v>
      </c>
    </row>
    <row r="19262" spans="1:3" x14ac:dyDescent="0.15">
      <c r="A19262" s="619" t="s">
        <v>1124</v>
      </c>
      <c r="B19262" s="618">
        <v>2013</v>
      </c>
      <c r="C19262" s="619" t="s">
        <v>1105</v>
      </c>
    </row>
    <row r="19263" spans="1:3" x14ac:dyDescent="0.15">
      <c r="A19263" s="619" t="s">
        <v>1124</v>
      </c>
      <c r="B19263" s="618">
        <v>2013</v>
      </c>
      <c r="C19263" s="619" t="s">
        <v>1105</v>
      </c>
    </row>
    <row r="19264" spans="1:3" x14ac:dyDescent="0.15">
      <c r="A19264" s="619" t="s">
        <v>1124</v>
      </c>
      <c r="B19264" s="618">
        <v>2013</v>
      </c>
      <c r="C19264" s="619" t="s">
        <v>1105</v>
      </c>
    </row>
    <row r="19265" spans="1:3" x14ac:dyDescent="0.15">
      <c r="A19265" s="619" t="s">
        <v>1124</v>
      </c>
      <c r="B19265" s="618">
        <v>2013</v>
      </c>
      <c r="C19265" s="619" t="s">
        <v>1080</v>
      </c>
    </row>
    <row r="19266" spans="1:3" x14ac:dyDescent="0.15">
      <c r="A19266" s="619" t="s">
        <v>1124</v>
      </c>
      <c r="B19266" s="618">
        <v>2013</v>
      </c>
      <c r="C19266" s="619" t="s">
        <v>1080</v>
      </c>
    </row>
    <row r="19267" spans="1:3" x14ac:dyDescent="0.15">
      <c r="A19267" s="619" t="s">
        <v>1124</v>
      </c>
      <c r="B19267" s="618">
        <v>2013</v>
      </c>
      <c r="C19267" s="619" t="s">
        <v>424</v>
      </c>
    </row>
    <row r="19268" spans="1:3" x14ac:dyDescent="0.15">
      <c r="A19268" s="619" t="s">
        <v>1124</v>
      </c>
      <c r="B19268" s="618">
        <v>2013</v>
      </c>
      <c r="C19268" s="619" t="s">
        <v>424</v>
      </c>
    </row>
    <row r="19269" spans="1:3" x14ac:dyDescent="0.15">
      <c r="A19269" s="619" t="s">
        <v>1124</v>
      </c>
      <c r="B19269" s="618">
        <v>2013</v>
      </c>
      <c r="C19269" s="619" t="s">
        <v>1080</v>
      </c>
    </row>
    <row r="19270" spans="1:3" x14ac:dyDescent="0.15">
      <c r="A19270" s="619" t="s">
        <v>1124</v>
      </c>
      <c r="B19270" s="618">
        <v>2013</v>
      </c>
      <c r="C19270" s="619" t="s">
        <v>424</v>
      </c>
    </row>
    <row r="19271" spans="1:3" x14ac:dyDescent="0.15">
      <c r="A19271" s="619" t="s">
        <v>1124</v>
      </c>
      <c r="B19271" s="618">
        <v>2013</v>
      </c>
      <c r="C19271" s="619" t="s">
        <v>437</v>
      </c>
    </row>
    <row r="19272" spans="1:3" x14ac:dyDescent="0.15">
      <c r="A19272" s="619" t="s">
        <v>1124</v>
      </c>
      <c r="B19272" s="618">
        <v>2013</v>
      </c>
      <c r="C19272" s="619" t="s">
        <v>424</v>
      </c>
    </row>
    <row r="19273" spans="1:3" x14ac:dyDescent="0.15">
      <c r="A19273" s="619" t="s">
        <v>1124</v>
      </c>
      <c r="B19273" s="618">
        <v>2013</v>
      </c>
      <c r="C19273" s="619" t="s">
        <v>424</v>
      </c>
    </row>
    <row r="19274" spans="1:3" x14ac:dyDescent="0.15">
      <c r="A19274" s="619" t="s">
        <v>1124</v>
      </c>
      <c r="B19274" s="618">
        <v>2013</v>
      </c>
      <c r="C19274" s="619" t="s">
        <v>437</v>
      </c>
    </row>
    <row r="19275" spans="1:3" x14ac:dyDescent="0.15">
      <c r="A19275" s="619" t="s">
        <v>1124</v>
      </c>
      <c r="B19275" s="618">
        <v>2013</v>
      </c>
      <c r="C19275" s="619" t="s">
        <v>424</v>
      </c>
    </row>
    <row r="19276" spans="1:3" x14ac:dyDescent="0.15">
      <c r="A19276" s="619" t="s">
        <v>1124</v>
      </c>
      <c r="B19276" s="618">
        <v>2013</v>
      </c>
      <c r="C19276" s="619" t="s">
        <v>424</v>
      </c>
    </row>
    <row r="19277" spans="1:3" x14ac:dyDescent="0.15">
      <c r="A19277" s="619" t="s">
        <v>1124</v>
      </c>
      <c r="B19277" s="618">
        <v>2013</v>
      </c>
      <c r="C19277" s="619" t="s">
        <v>437</v>
      </c>
    </row>
    <row r="19278" spans="1:3" x14ac:dyDescent="0.15">
      <c r="A19278" s="619" t="s">
        <v>1124</v>
      </c>
      <c r="B19278" s="618">
        <v>2013</v>
      </c>
      <c r="C19278" s="619" t="s">
        <v>424</v>
      </c>
    </row>
    <row r="19279" spans="1:3" x14ac:dyDescent="0.15">
      <c r="A19279" s="619" t="s">
        <v>1124</v>
      </c>
      <c r="B19279" s="618">
        <v>2013</v>
      </c>
      <c r="C19279" s="619" t="s">
        <v>424</v>
      </c>
    </row>
    <row r="19280" spans="1:3" x14ac:dyDescent="0.15">
      <c r="A19280" s="619" t="s">
        <v>1124</v>
      </c>
      <c r="B19280" s="618">
        <v>2013</v>
      </c>
      <c r="C19280" s="619" t="s">
        <v>424</v>
      </c>
    </row>
    <row r="19281" spans="1:3" x14ac:dyDescent="0.15">
      <c r="A19281" s="619" t="s">
        <v>1124</v>
      </c>
      <c r="B19281" s="618">
        <v>2013</v>
      </c>
      <c r="C19281" s="619" t="s">
        <v>1080</v>
      </c>
    </row>
    <row r="19282" spans="1:3" x14ac:dyDescent="0.15">
      <c r="A19282" s="619" t="s">
        <v>1124</v>
      </c>
      <c r="B19282" s="618">
        <v>2013</v>
      </c>
      <c r="C19282" s="619" t="s">
        <v>1080</v>
      </c>
    </row>
    <row r="19283" spans="1:3" x14ac:dyDescent="0.15">
      <c r="A19283" s="619" t="s">
        <v>1124</v>
      </c>
      <c r="B19283" s="618">
        <v>2013</v>
      </c>
      <c r="C19283" s="619" t="s">
        <v>1107</v>
      </c>
    </row>
    <row r="19284" spans="1:3" x14ac:dyDescent="0.15">
      <c r="A19284" s="619" t="s">
        <v>1124</v>
      </c>
      <c r="B19284" s="618">
        <v>2013</v>
      </c>
      <c r="C19284" s="619" t="s">
        <v>1080</v>
      </c>
    </row>
    <row r="19285" spans="1:3" x14ac:dyDescent="0.15">
      <c r="A19285" s="619" t="s">
        <v>1124</v>
      </c>
      <c r="B19285" s="618">
        <v>2013</v>
      </c>
      <c r="C19285" s="619" t="s">
        <v>1107</v>
      </c>
    </row>
    <row r="19286" spans="1:3" x14ac:dyDescent="0.15">
      <c r="A19286" s="619" t="s">
        <v>1124</v>
      </c>
      <c r="B19286" s="618">
        <v>2013</v>
      </c>
      <c r="C19286" s="619" t="s">
        <v>1105</v>
      </c>
    </row>
    <row r="19287" spans="1:3" x14ac:dyDescent="0.15">
      <c r="A19287" s="619" t="s">
        <v>1124</v>
      </c>
      <c r="B19287" s="618">
        <v>2013</v>
      </c>
      <c r="C19287" s="619" t="s">
        <v>424</v>
      </c>
    </row>
    <row r="19288" spans="1:3" x14ac:dyDescent="0.15">
      <c r="A19288" s="619" t="s">
        <v>1124</v>
      </c>
      <c r="B19288" s="618">
        <v>2013</v>
      </c>
      <c r="C19288" s="619" t="s">
        <v>424</v>
      </c>
    </row>
    <row r="19289" spans="1:3" x14ac:dyDescent="0.15">
      <c r="A19289" s="619" t="s">
        <v>1124</v>
      </c>
      <c r="B19289" s="618">
        <v>2013</v>
      </c>
      <c r="C19289" s="619" t="s">
        <v>1105</v>
      </c>
    </row>
    <row r="19290" spans="1:3" x14ac:dyDescent="0.15">
      <c r="A19290" s="619" t="s">
        <v>1124</v>
      </c>
      <c r="B19290" s="618">
        <v>2013</v>
      </c>
      <c r="C19290" s="619" t="s">
        <v>424</v>
      </c>
    </row>
    <row r="19291" spans="1:3" x14ac:dyDescent="0.15">
      <c r="A19291" s="619" t="s">
        <v>1124</v>
      </c>
      <c r="B19291" s="618">
        <v>2013</v>
      </c>
      <c r="C19291" s="619" t="s">
        <v>424</v>
      </c>
    </row>
    <row r="19292" spans="1:3" x14ac:dyDescent="0.15">
      <c r="A19292" s="619" t="s">
        <v>1124</v>
      </c>
      <c r="B19292" s="618">
        <v>2013</v>
      </c>
      <c r="C19292" s="619" t="s">
        <v>424</v>
      </c>
    </row>
    <row r="19293" spans="1:3" x14ac:dyDescent="0.15">
      <c r="A19293" s="619" t="s">
        <v>1124</v>
      </c>
      <c r="B19293" s="618">
        <v>2013</v>
      </c>
      <c r="C19293" s="619" t="s">
        <v>424</v>
      </c>
    </row>
    <row r="19294" spans="1:3" x14ac:dyDescent="0.15">
      <c r="A19294" s="619" t="s">
        <v>1124</v>
      </c>
      <c r="B19294" s="618">
        <v>2013</v>
      </c>
      <c r="C19294" s="619" t="s">
        <v>1080</v>
      </c>
    </row>
    <row r="19295" spans="1:3" x14ac:dyDescent="0.15">
      <c r="A19295" s="619" t="s">
        <v>1124</v>
      </c>
      <c r="B19295" s="618">
        <v>2013</v>
      </c>
      <c r="C19295" s="619" t="s">
        <v>1102</v>
      </c>
    </row>
    <row r="19296" spans="1:3" x14ac:dyDescent="0.15">
      <c r="A19296" s="619" t="s">
        <v>1124</v>
      </c>
      <c r="B19296" s="618">
        <v>2013</v>
      </c>
      <c r="C19296" s="619" t="s">
        <v>1102</v>
      </c>
    </row>
    <row r="19297" spans="1:3" x14ac:dyDescent="0.15">
      <c r="A19297" s="619" t="s">
        <v>1124</v>
      </c>
      <c r="B19297" s="618">
        <v>2013</v>
      </c>
      <c r="C19297" s="619" t="s">
        <v>1102</v>
      </c>
    </row>
    <row r="19298" spans="1:3" x14ac:dyDescent="0.15">
      <c r="A19298" s="619" t="s">
        <v>1124</v>
      </c>
      <c r="B19298" s="618">
        <v>2013</v>
      </c>
      <c r="C19298" s="619" t="s">
        <v>1102</v>
      </c>
    </row>
    <row r="19299" spans="1:3" x14ac:dyDescent="0.15">
      <c r="A19299" s="619" t="s">
        <v>1124</v>
      </c>
      <c r="B19299" s="618">
        <v>2013</v>
      </c>
      <c r="C19299" s="619" t="s">
        <v>1102</v>
      </c>
    </row>
    <row r="19300" spans="1:3" x14ac:dyDescent="0.15">
      <c r="A19300" s="619" t="s">
        <v>1124</v>
      </c>
      <c r="B19300" s="618">
        <v>2013</v>
      </c>
      <c r="C19300" s="619" t="s">
        <v>437</v>
      </c>
    </row>
    <row r="19301" spans="1:3" x14ac:dyDescent="0.15">
      <c r="A19301" s="619" t="s">
        <v>1124</v>
      </c>
      <c r="B19301" s="618">
        <v>2013</v>
      </c>
      <c r="C19301" s="619" t="s">
        <v>424</v>
      </c>
    </row>
    <row r="19302" spans="1:3" x14ac:dyDescent="0.15">
      <c r="A19302" s="619" t="s">
        <v>1124</v>
      </c>
      <c r="B19302" s="618">
        <v>2013</v>
      </c>
      <c r="C19302" s="619" t="s">
        <v>1102</v>
      </c>
    </row>
    <row r="19303" spans="1:3" x14ac:dyDescent="0.15">
      <c r="A19303" s="619" t="s">
        <v>1124</v>
      </c>
      <c r="B19303" s="618">
        <v>2013</v>
      </c>
      <c r="C19303" s="619" t="s">
        <v>437</v>
      </c>
    </row>
    <row r="19304" spans="1:3" x14ac:dyDescent="0.15">
      <c r="A19304" s="619" t="s">
        <v>1124</v>
      </c>
      <c r="B19304" s="618">
        <v>2013</v>
      </c>
      <c r="C19304" s="619" t="s">
        <v>437</v>
      </c>
    </row>
    <row r="19305" spans="1:3" x14ac:dyDescent="0.15">
      <c r="A19305" s="619" t="s">
        <v>1124</v>
      </c>
      <c r="B19305" s="618">
        <v>2013</v>
      </c>
      <c r="C19305" s="619" t="s">
        <v>437</v>
      </c>
    </row>
    <row r="19306" spans="1:3" x14ac:dyDescent="0.15">
      <c r="A19306" s="619" t="s">
        <v>1124</v>
      </c>
      <c r="B19306" s="618">
        <v>2013</v>
      </c>
      <c r="C19306" s="619" t="s">
        <v>437</v>
      </c>
    </row>
    <row r="19307" spans="1:3" x14ac:dyDescent="0.15">
      <c r="A19307" s="619" t="s">
        <v>1124</v>
      </c>
      <c r="B19307" s="618">
        <v>2013</v>
      </c>
      <c r="C19307" s="619" t="s">
        <v>437</v>
      </c>
    </row>
    <row r="19308" spans="1:3" x14ac:dyDescent="0.15">
      <c r="A19308" s="619" t="s">
        <v>1124</v>
      </c>
      <c r="B19308" s="618">
        <v>2013</v>
      </c>
      <c r="C19308" s="619" t="s">
        <v>424</v>
      </c>
    </row>
    <row r="19309" spans="1:3" x14ac:dyDescent="0.15">
      <c r="A19309" s="619" t="s">
        <v>1124</v>
      </c>
      <c r="B19309" s="618">
        <v>2013</v>
      </c>
      <c r="C19309" s="619" t="s">
        <v>437</v>
      </c>
    </row>
    <row r="19310" spans="1:3" x14ac:dyDescent="0.15">
      <c r="A19310" s="619" t="s">
        <v>1124</v>
      </c>
      <c r="B19310" s="618">
        <v>2013</v>
      </c>
      <c r="C19310" s="619" t="s">
        <v>437</v>
      </c>
    </row>
    <row r="19311" spans="1:3" x14ac:dyDescent="0.15">
      <c r="A19311" s="619" t="s">
        <v>1124</v>
      </c>
      <c r="B19311" s="618">
        <v>2013</v>
      </c>
      <c r="C19311" s="619" t="s">
        <v>1102</v>
      </c>
    </row>
    <row r="19312" spans="1:3" x14ac:dyDescent="0.15">
      <c r="A19312" s="619" t="s">
        <v>1124</v>
      </c>
      <c r="B19312" s="618">
        <v>2013</v>
      </c>
      <c r="C19312" s="619" t="s">
        <v>424</v>
      </c>
    </row>
    <row r="19313" spans="1:3" x14ac:dyDescent="0.15">
      <c r="A19313" s="619" t="s">
        <v>1124</v>
      </c>
      <c r="B19313" s="618">
        <v>2013</v>
      </c>
      <c r="C19313" s="619" t="s">
        <v>1080</v>
      </c>
    </row>
    <row r="19314" spans="1:3" x14ac:dyDescent="0.15">
      <c r="A19314" s="619" t="s">
        <v>1124</v>
      </c>
      <c r="B19314" s="618">
        <v>2013</v>
      </c>
      <c r="C19314" s="619" t="s">
        <v>424</v>
      </c>
    </row>
    <row r="19315" spans="1:3" x14ac:dyDescent="0.15">
      <c r="A19315" s="619" t="s">
        <v>1124</v>
      </c>
      <c r="B19315" s="618">
        <v>2013</v>
      </c>
      <c r="C19315" s="619" t="s">
        <v>424</v>
      </c>
    </row>
    <row r="19316" spans="1:3" x14ac:dyDescent="0.15">
      <c r="A19316" s="619" t="s">
        <v>1124</v>
      </c>
      <c r="B19316" s="618">
        <v>2013</v>
      </c>
      <c r="C19316" s="619" t="s">
        <v>424</v>
      </c>
    </row>
    <row r="19317" spans="1:3" x14ac:dyDescent="0.15">
      <c r="A19317" s="619" t="s">
        <v>1124</v>
      </c>
      <c r="B19317" s="618">
        <v>2013</v>
      </c>
      <c r="C19317" s="619" t="s">
        <v>1080</v>
      </c>
    </row>
    <row r="19318" spans="1:3" x14ac:dyDescent="0.15">
      <c r="A19318" s="619" t="s">
        <v>1124</v>
      </c>
      <c r="B19318" s="618">
        <v>2013</v>
      </c>
      <c r="C19318" s="619" t="s">
        <v>424</v>
      </c>
    </row>
    <row r="19319" spans="1:3" x14ac:dyDescent="0.15">
      <c r="A19319" s="619" t="s">
        <v>1124</v>
      </c>
      <c r="B19319" s="618">
        <v>2013</v>
      </c>
      <c r="C19319" s="619" t="s">
        <v>1080</v>
      </c>
    </row>
    <row r="19320" spans="1:3" x14ac:dyDescent="0.15">
      <c r="A19320" s="619" t="s">
        <v>1124</v>
      </c>
      <c r="B19320" s="618">
        <v>2013</v>
      </c>
      <c r="C19320" s="619" t="s">
        <v>1080</v>
      </c>
    </row>
    <row r="19321" spans="1:3" x14ac:dyDescent="0.15">
      <c r="A19321" s="619" t="s">
        <v>1124</v>
      </c>
      <c r="B19321" s="618">
        <v>2013</v>
      </c>
      <c r="C19321" s="619" t="s">
        <v>1103</v>
      </c>
    </row>
    <row r="19322" spans="1:3" x14ac:dyDescent="0.15">
      <c r="A19322" s="619" t="s">
        <v>1124</v>
      </c>
      <c r="B19322" s="618">
        <v>2013</v>
      </c>
      <c r="C19322" s="619" t="s">
        <v>1107</v>
      </c>
    </row>
    <row r="19323" spans="1:3" x14ac:dyDescent="0.15">
      <c r="A19323" s="619" t="s">
        <v>1124</v>
      </c>
      <c r="B19323" s="618">
        <v>2013</v>
      </c>
      <c r="C19323" s="619" t="s">
        <v>424</v>
      </c>
    </row>
    <row r="19324" spans="1:3" x14ac:dyDescent="0.15">
      <c r="A19324" s="619" t="s">
        <v>1124</v>
      </c>
      <c r="B19324" s="618">
        <v>2013</v>
      </c>
      <c r="C19324" s="619" t="s">
        <v>424</v>
      </c>
    </row>
    <row r="19325" spans="1:3" x14ac:dyDescent="0.15">
      <c r="A19325" s="619" t="s">
        <v>1124</v>
      </c>
      <c r="B19325" s="618">
        <v>2013</v>
      </c>
      <c r="C19325" s="619" t="s">
        <v>437</v>
      </c>
    </row>
    <row r="19326" spans="1:3" x14ac:dyDescent="0.15">
      <c r="A19326" s="619" t="s">
        <v>1124</v>
      </c>
      <c r="B19326" s="618">
        <v>2013</v>
      </c>
      <c r="C19326" s="619" t="s">
        <v>1080</v>
      </c>
    </row>
    <row r="19327" spans="1:3" x14ac:dyDescent="0.15">
      <c r="A19327" s="619" t="s">
        <v>1124</v>
      </c>
      <c r="B19327" s="618">
        <v>2013</v>
      </c>
      <c r="C19327" s="619" t="s">
        <v>424</v>
      </c>
    </row>
    <row r="19328" spans="1:3" x14ac:dyDescent="0.15">
      <c r="A19328" s="619" t="s">
        <v>1124</v>
      </c>
      <c r="B19328" s="618">
        <v>2013</v>
      </c>
      <c r="C19328" s="619" t="s">
        <v>437</v>
      </c>
    </row>
    <row r="19329" spans="1:3" x14ac:dyDescent="0.15">
      <c r="A19329" s="619" t="s">
        <v>1124</v>
      </c>
      <c r="B19329" s="618">
        <v>2013</v>
      </c>
      <c r="C19329" s="619" t="s">
        <v>437</v>
      </c>
    </row>
    <row r="19330" spans="1:3" x14ac:dyDescent="0.15">
      <c r="A19330" s="619" t="s">
        <v>1124</v>
      </c>
      <c r="B19330" s="618">
        <v>2013</v>
      </c>
      <c r="C19330" s="619" t="s">
        <v>424</v>
      </c>
    </row>
    <row r="19331" spans="1:3" x14ac:dyDescent="0.15">
      <c r="A19331" s="619" t="s">
        <v>1124</v>
      </c>
      <c r="B19331" s="618">
        <v>2013</v>
      </c>
      <c r="C19331" s="619" t="s">
        <v>424</v>
      </c>
    </row>
    <row r="19332" spans="1:3" x14ac:dyDescent="0.15">
      <c r="A19332" s="619" t="s">
        <v>1124</v>
      </c>
      <c r="B19332" s="618">
        <v>2013</v>
      </c>
      <c r="C19332" s="619" t="s">
        <v>424</v>
      </c>
    </row>
    <row r="19333" spans="1:3" x14ac:dyDescent="0.15">
      <c r="A19333" s="619" t="s">
        <v>1124</v>
      </c>
      <c r="B19333" s="618">
        <v>2013</v>
      </c>
      <c r="C19333" s="619" t="s">
        <v>1080</v>
      </c>
    </row>
    <row r="19334" spans="1:3" x14ac:dyDescent="0.15">
      <c r="A19334" s="619" t="s">
        <v>1124</v>
      </c>
      <c r="B19334" s="618">
        <v>2013</v>
      </c>
      <c r="C19334" s="619" t="s">
        <v>1107</v>
      </c>
    </row>
    <row r="19335" spans="1:3" x14ac:dyDescent="0.15">
      <c r="A19335" s="619" t="s">
        <v>1124</v>
      </c>
      <c r="B19335" s="618">
        <v>2013</v>
      </c>
      <c r="C19335" s="619" t="s">
        <v>424</v>
      </c>
    </row>
    <row r="19336" spans="1:3" x14ac:dyDescent="0.15">
      <c r="A19336" s="619" t="s">
        <v>1124</v>
      </c>
      <c r="B19336" s="618">
        <v>2013</v>
      </c>
      <c r="C19336" s="619" t="s">
        <v>424</v>
      </c>
    </row>
    <row r="19337" spans="1:3" x14ac:dyDescent="0.15">
      <c r="A19337" s="619" t="s">
        <v>1124</v>
      </c>
      <c r="B19337" s="618">
        <v>2013</v>
      </c>
      <c r="C19337" s="619" t="s">
        <v>424</v>
      </c>
    </row>
    <row r="19338" spans="1:3" x14ac:dyDescent="0.15">
      <c r="A19338" s="619" t="s">
        <v>1124</v>
      </c>
      <c r="B19338" s="618">
        <v>2013</v>
      </c>
      <c r="C19338" s="619" t="s">
        <v>1102</v>
      </c>
    </row>
    <row r="19339" spans="1:3" x14ac:dyDescent="0.15">
      <c r="A19339" s="619" t="s">
        <v>1124</v>
      </c>
      <c r="B19339" s="618">
        <v>2013</v>
      </c>
      <c r="C19339" s="619" t="s">
        <v>424</v>
      </c>
    </row>
    <row r="19340" spans="1:3" x14ac:dyDescent="0.15">
      <c r="A19340" s="619" t="s">
        <v>1124</v>
      </c>
      <c r="B19340" s="618">
        <v>2013</v>
      </c>
      <c r="C19340" s="619" t="s">
        <v>437</v>
      </c>
    </row>
    <row r="19341" spans="1:3" x14ac:dyDescent="0.15">
      <c r="A19341" s="619" t="s">
        <v>1124</v>
      </c>
      <c r="B19341" s="618">
        <v>2013</v>
      </c>
      <c r="C19341" s="619" t="s">
        <v>1102</v>
      </c>
    </row>
    <row r="19342" spans="1:3" x14ac:dyDescent="0.15">
      <c r="A19342" s="619" t="s">
        <v>1124</v>
      </c>
      <c r="B19342" s="618">
        <v>2013</v>
      </c>
      <c r="C19342" s="619" t="s">
        <v>437</v>
      </c>
    </row>
    <row r="19343" spans="1:3" x14ac:dyDescent="0.15">
      <c r="A19343" s="619" t="s">
        <v>1124</v>
      </c>
      <c r="B19343" s="618">
        <v>2013</v>
      </c>
      <c r="C19343" s="619" t="s">
        <v>437</v>
      </c>
    </row>
    <row r="19344" spans="1:3" x14ac:dyDescent="0.15">
      <c r="A19344" s="619" t="s">
        <v>1124</v>
      </c>
      <c r="B19344" s="618">
        <v>2013</v>
      </c>
      <c r="C19344" s="619" t="s">
        <v>437</v>
      </c>
    </row>
    <row r="19345" spans="1:3" x14ac:dyDescent="0.15">
      <c r="A19345" s="619" t="s">
        <v>1124</v>
      </c>
      <c r="B19345" s="618">
        <v>2013</v>
      </c>
      <c r="C19345" s="619" t="s">
        <v>437</v>
      </c>
    </row>
    <row r="19346" spans="1:3" x14ac:dyDescent="0.15">
      <c r="A19346" s="619" t="s">
        <v>1124</v>
      </c>
      <c r="B19346" s="618">
        <v>2013</v>
      </c>
      <c r="C19346" s="619" t="s">
        <v>437</v>
      </c>
    </row>
    <row r="19347" spans="1:3" x14ac:dyDescent="0.15">
      <c r="A19347" s="619" t="s">
        <v>1124</v>
      </c>
      <c r="B19347" s="618">
        <v>2013</v>
      </c>
      <c r="C19347" s="619" t="s">
        <v>437</v>
      </c>
    </row>
    <row r="19348" spans="1:3" x14ac:dyDescent="0.15">
      <c r="A19348" s="619" t="s">
        <v>1124</v>
      </c>
      <c r="B19348" s="618">
        <v>2013</v>
      </c>
      <c r="C19348" s="619" t="s">
        <v>437</v>
      </c>
    </row>
    <row r="19349" spans="1:3" x14ac:dyDescent="0.15">
      <c r="A19349" s="619" t="s">
        <v>1124</v>
      </c>
      <c r="B19349" s="618">
        <v>2013</v>
      </c>
      <c r="C19349" s="619" t="s">
        <v>437</v>
      </c>
    </row>
    <row r="19350" spans="1:3" x14ac:dyDescent="0.15">
      <c r="A19350" s="619" t="s">
        <v>1124</v>
      </c>
      <c r="B19350" s="618">
        <v>2013</v>
      </c>
      <c r="C19350" s="619" t="s">
        <v>437</v>
      </c>
    </row>
    <row r="19351" spans="1:3" x14ac:dyDescent="0.15">
      <c r="A19351" s="619" t="s">
        <v>1124</v>
      </c>
      <c r="B19351" s="618">
        <v>2013</v>
      </c>
      <c r="C19351" s="619" t="s">
        <v>1080</v>
      </c>
    </row>
    <row r="19352" spans="1:3" x14ac:dyDescent="0.15">
      <c r="A19352" s="619" t="s">
        <v>1124</v>
      </c>
      <c r="B19352" s="618">
        <v>2013</v>
      </c>
      <c r="C19352" s="619" t="s">
        <v>1102</v>
      </c>
    </row>
    <row r="19353" spans="1:3" x14ac:dyDescent="0.15">
      <c r="A19353" s="619" t="s">
        <v>1124</v>
      </c>
      <c r="B19353" s="618">
        <v>2013</v>
      </c>
      <c r="C19353" s="619" t="s">
        <v>1102</v>
      </c>
    </row>
    <row r="19354" spans="1:3" x14ac:dyDescent="0.15">
      <c r="A19354" s="619" t="s">
        <v>1124</v>
      </c>
      <c r="B19354" s="618">
        <v>2013</v>
      </c>
      <c r="C19354" s="619" t="s">
        <v>424</v>
      </c>
    </row>
    <row r="19355" spans="1:3" x14ac:dyDescent="0.15">
      <c r="A19355" s="619" t="s">
        <v>1124</v>
      </c>
      <c r="B19355" s="618">
        <v>2013</v>
      </c>
      <c r="C19355" s="619" t="s">
        <v>1080</v>
      </c>
    </row>
    <row r="19356" spans="1:3" x14ac:dyDescent="0.15">
      <c r="A19356" s="619" t="s">
        <v>1124</v>
      </c>
      <c r="B19356" s="618">
        <v>2013</v>
      </c>
      <c r="C19356" s="619" t="s">
        <v>1080</v>
      </c>
    </row>
    <row r="19357" spans="1:3" x14ac:dyDescent="0.15">
      <c r="A19357" s="619" t="s">
        <v>1124</v>
      </c>
      <c r="B19357" s="618">
        <v>2013</v>
      </c>
      <c r="C19357" s="619" t="s">
        <v>424</v>
      </c>
    </row>
    <row r="19358" spans="1:3" x14ac:dyDescent="0.15">
      <c r="A19358" s="619" t="s">
        <v>1124</v>
      </c>
      <c r="B19358" s="618">
        <v>2013</v>
      </c>
      <c r="C19358" s="619" t="s">
        <v>424</v>
      </c>
    </row>
    <row r="19359" spans="1:3" x14ac:dyDescent="0.15">
      <c r="A19359" s="619" t="s">
        <v>1124</v>
      </c>
      <c r="B19359" s="618">
        <v>2013</v>
      </c>
      <c r="C19359" s="619" t="s">
        <v>424</v>
      </c>
    </row>
    <row r="19360" spans="1:3" x14ac:dyDescent="0.15">
      <c r="A19360" s="619" t="s">
        <v>1124</v>
      </c>
      <c r="B19360" s="618">
        <v>2013</v>
      </c>
      <c r="C19360" s="619" t="s">
        <v>424</v>
      </c>
    </row>
    <row r="19361" spans="1:3" x14ac:dyDescent="0.15">
      <c r="A19361" s="619" t="s">
        <v>1124</v>
      </c>
      <c r="B19361" s="618">
        <v>2013</v>
      </c>
      <c r="C19361" s="619" t="s">
        <v>1102</v>
      </c>
    </row>
    <row r="19362" spans="1:3" x14ac:dyDescent="0.15">
      <c r="A19362" s="619" t="s">
        <v>1124</v>
      </c>
      <c r="B19362" s="618">
        <v>2013</v>
      </c>
      <c r="C19362" s="619" t="s">
        <v>424</v>
      </c>
    </row>
    <row r="19363" spans="1:3" x14ac:dyDescent="0.15">
      <c r="A19363" s="619" t="s">
        <v>1124</v>
      </c>
      <c r="B19363" s="618">
        <v>2013</v>
      </c>
      <c r="C19363" s="619" t="s">
        <v>437</v>
      </c>
    </row>
    <row r="19364" spans="1:3" x14ac:dyDescent="0.15">
      <c r="A19364" s="619" t="s">
        <v>1124</v>
      </c>
      <c r="B19364" s="618">
        <v>2013</v>
      </c>
      <c r="C19364" s="619" t="s">
        <v>1080</v>
      </c>
    </row>
    <row r="19365" spans="1:3" x14ac:dyDescent="0.15">
      <c r="A19365" s="619" t="s">
        <v>1124</v>
      </c>
      <c r="B19365" s="618">
        <v>2013</v>
      </c>
      <c r="C19365" s="619" t="s">
        <v>1080</v>
      </c>
    </row>
    <row r="19366" spans="1:3" x14ac:dyDescent="0.15">
      <c r="A19366" s="619" t="s">
        <v>1124</v>
      </c>
      <c r="B19366" s="618">
        <v>2013</v>
      </c>
      <c r="C19366" s="619" t="s">
        <v>1102</v>
      </c>
    </row>
    <row r="19367" spans="1:3" x14ac:dyDescent="0.15">
      <c r="A19367" s="619" t="s">
        <v>1124</v>
      </c>
      <c r="B19367" s="618">
        <v>2013</v>
      </c>
      <c r="C19367" s="619" t="s">
        <v>437</v>
      </c>
    </row>
    <row r="19368" spans="1:3" x14ac:dyDescent="0.15">
      <c r="A19368" s="619" t="s">
        <v>1124</v>
      </c>
      <c r="B19368" s="618">
        <v>2013</v>
      </c>
      <c r="C19368" s="619" t="s">
        <v>437</v>
      </c>
    </row>
    <row r="19369" spans="1:3" x14ac:dyDescent="0.15">
      <c r="A19369" s="619" t="s">
        <v>1124</v>
      </c>
      <c r="B19369" s="618">
        <v>2013</v>
      </c>
      <c r="C19369" s="619" t="s">
        <v>1102</v>
      </c>
    </row>
    <row r="19370" spans="1:3" x14ac:dyDescent="0.15">
      <c r="A19370" s="619" t="s">
        <v>1124</v>
      </c>
      <c r="B19370" s="618">
        <v>2013</v>
      </c>
      <c r="C19370" s="619" t="s">
        <v>424</v>
      </c>
    </row>
    <row r="19371" spans="1:3" x14ac:dyDescent="0.15">
      <c r="A19371" s="619" t="s">
        <v>1124</v>
      </c>
      <c r="B19371" s="618">
        <v>2013</v>
      </c>
      <c r="C19371" s="619" t="s">
        <v>437</v>
      </c>
    </row>
    <row r="19372" spans="1:3" x14ac:dyDescent="0.15">
      <c r="A19372" s="619" t="s">
        <v>1124</v>
      </c>
      <c r="B19372" s="618">
        <v>2013</v>
      </c>
      <c r="C19372" s="619" t="s">
        <v>424</v>
      </c>
    </row>
    <row r="19373" spans="1:3" x14ac:dyDescent="0.15">
      <c r="A19373" s="619" t="s">
        <v>1124</v>
      </c>
      <c r="B19373" s="618">
        <v>2013</v>
      </c>
      <c r="C19373" s="619" t="s">
        <v>437</v>
      </c>
    </row>
    <row r="19374" spans="1:3" x14ac:dyDescent="0.15">
      <c r="A19374" s="619" t="s">
        <v>1124</v>
      </c>
      <c r="B19374" s="618">
        <v>2013</v>
      </c>
      <c r="C19374" s="619" t="s">
        <v>437</v>
      </c>
    </row>
    <row r="19375" spans="1:3" x14ac:dyDescent="0.15">
      <c r="A19375" s="619" t="s">
        <v>1124</v>
      </c>
      <c r="B19375" s="618">
        <v>2013</v>
      </c>
      <c r="C19375" s="619" t="s">
        <v>1080</v>
      </c>
    </row>
    <row r="19376" spans="1:3" x14ac:dyDescent="0.15">
      <c r="A19376" s="619" t="s">
        <v>1124</v>
      </c>
      <c r="B19376" s="618">
        <v>2013</v>
      </c>
      <c r="C19376" s="619" t="s">
        <v>437</v>
      </c>
    </row>
    <row r="19377" spans="1:3" x14ac:dyDescent="0.15">
      <c r="A19377" s="619" t="s">
        <v>1124</v>
      </c>
      <c r="B19377" s="618">
        <v>2013</v>
      </c>
      <c r="C19377" s="619" t="s">
        <v>437</v>
      </c>
    </row>
    <row r="19378" spans="1:3" x14ac:dyDescent="0.15">
      <c r="A19378" s="619" t="s">
        <v>1124</v>
      </c>
      <c r="B19378" s="618">
        <v>2013</v>
      </c>
      <c r="C19378" s="619" t="s">
        <v>1080</v>
      </c>
    </row>
    <row r="19379" spans="1:3" x14ac:dyDescent="0.15">
      <c r="A19379" s="618" t="s">
        <v>1124</v>
      </c>
      <c r="B19379" s="618">
        <v>2013</v>
      </c>
      <c r="C19379" s="619" t="s">
        <v>424</v>
      </c>
    </row>
    <row r="19380" spans="1:3" x14ac:dyDescent="0.15">
      <c r="A19380" s="619" t="s">
        <v>1124</v>
      </c>
      <c r="B19380" s="618">
        <v>2013</v>
      </c>
      <c r="C19380" s="619" t="s">
        <v>437</v>
      </c>
    </row>
    <row r="19381" spans="1:3" x14ac:dyDescent="0.15">
      <c r="A19381" s="619" t="s">
        <v>1124</v>
      </c>
      <c r="B19381" s="618">
        <v>2013</v>
      </c>
      <c r="C19381" s="619" t="s">
        <v>424</v>
      </c>
    </row>
    <row r="19382" spans="1:3" x14ac:dyDescent="0.15">
      <c r="A19382" s="619" t="s">
        <v>1124</v>
      </c>
      <c r="B19382" s="618">
        <v>2013</v>
      </c>
      <c r="C19382" s="619" t="s">
        <v>1102</v>
      </c>
    </row>
    <row r="19383" spans="1:3" x14ac:dyDescent="0.15">
      <c r="A19383" s="619" t="s">
        <v>1124</v>
      </c>
      <c r="B19383" s="618">
        <v>2013</v>
      </c>
      <c r="C19383" s="619" t="s">
        <v>424</v>
      </c>
    </row>
    <row r="19384" spans="1:3" x14ac:dyDescent="0.15">
      <c r="A19384" s="619" t="s">
        <v>1124</v>
      </c>
      <c r="B19384" s="618">
        <v>2013</v>
      </c>
      <c r="C19384" s="619" t="s">
        <v>437</v>
      </c>
    </row>
    <row r="19385" spans="1:3" x14ac:dyDescent="0.15">
      <c r="A19385" s="619" t="s">
        <v>1124</v>
      </c>
      <c r="B19385" s="618">
        <v>2013</v>
      </c>
      <c r="C19385" s="619" t="s">
        <v>424</v>
      </c>
    </row>
    <row r="19386" spans="1:3" x14ac:dyDescent="0.15">
      <c r="A19386" s="619" t="s">
        <v>1124</v>
      </c>
      <c r="B19386" s="618">
        <v>2013</v>
      </c>
      <c r="C19386" s="619" t="s">
        <v>424</v>
      </c>
    </row>
    <row r="19387" spans="1:3" x14ac:dyDescent="0.15">
      <c r="A19387" s="619" t="s">
        <v>1124</v>
      </c>
      <c r="B19387" s="618">
        <v>2013</v>
      </c>
      <c r="C19387" s="619" t="s">
        <v>424</v>
      </c>
    </row>
    <row r="19388" spans="1:3" x14ac:dyDescent="0.15">
      <c r="A19388" s="619" t="s">
        <v>1124</v>
      </c>
      <c r="B19388" s="618">
        <v>2013</v>
      </c>
      <c r="C19388" s="619" t="s">
        <v>424</v>
      </c>
    </row>
    <row r="19389" spans="1:3" x14ac:dyDescent="0.15">
      <c r="A19389" s="619" t="s">
        <v>1124</v>
      </c>
      <c r="B19389" s="618">
        <v>2013</v>
      </c>
      <c r="C19389" s="619" t="s">
        <v>1080</v>
      </c>
    </row>
    <row r="19390" spans="1:3" x14ac:dyDescent="0.15">
      <c r="A19390" s="619" t="s">
        <v>1124</v>
      </c>
      <c r="B19390" s="618">
        <v>2013</v>
      </c>
      <c r="C19390" s="619" t="s">
        <v>424</v>
      </c>
    </row>
    <row r="19391" spans="1:3" x14ac:dyDescent="0.15">
      <c r="A19391" s="619" t="s">
        <v>1124</v>
      </c>
      <c r="B19391" s="618">
        <v>2013</v>
      </c>
      <c r="C19391" s="619" t="s">
        <v>437</v>
      </c>
    </row>
    <row r="19392" spans="1:3" x14ac:dyDescent="0.15">
      <c r="A19392" s="619" t="s">
        <v>1124</v>
      </c>
      <c r="B19392" s="618">
        <v>2013</v>
      </c>
      <c r="C19392" s="619" t="s">
        <v>424</v>
      </c>
    </row>
    <row r="19393" spans="1:3" x14ac:dyDescent="0.15">
      <c r="A19393" s="619" t="s">
        <v>1124</v>
      </c>
      <c r="B19393" s="618">
        <v>2013</v>
      </c>
      <c r="C19393" s="619" t="s">
        <v>424</v>
      </c>
    </row>
    <row r="19394" spans="1:3" x14ac:dyDescent="0.15">
      <c r="A19394" s="619" t="s">
        <v>1124</v>
      </c>
      <c r="B19394" s="618">
        <v>2013</v>
      </c>
      <c r="C19394" s="619" t="s">
        <v>1080</v>
      </c>
    </row>
    <row r="19395" spans="1:3" x14ac:dyDescent="0.15">
      <c r="A19395" s="619" t="s">
        <v>1124</v>
      </c>
      <c r="B19395" s="618">
        <v>2013</v>
      </c>
      <c r="C19395" s="619" t="s">
        <v>424</v>
      </c>
    </row>
    <row r="19396" spans="1:3" x14ac:dyDescent="0.15">
      <c r="A19396" s="619" t="s">
        <v>1124</v>
      </c>
      <c r="B19396" s="618">
        <v>2013</v>
      </c>
      <c r="C19396" s="619" t="s">
        <v>424</v>
      </c>
    </row>
    <row r="19397" spans="1:3" x14ac:dyDescent="0.15">
      <c r="A19397" s="619" t="s">
        <v>1124</v>
      </c>
      <c r="B19397" s="618">
        <v>2013</v>
      </c>
      <c r="C19397" s="619" t="s">
        <v>424</v>
      </c>
    </row>
    <row r="19398" spans="1:3" x14ac:dyDescent="0.15">
      <c r="A19398" s="619" t="s">
        <v>1124</v>
      </c>
      <c r="B19398" s="618">
        <v>2013</v>
      </c>
      <c r="C19398" s="619" t="s">
        <v>424</v>
      </c>
    </row>
    <row r="19399" spans="1:3" x14ac:dyDescent="0.15">
      <c r="A19399" s="619" t="s">
        <v>1124</v>
      </c>
      <c r="B19399" s="618">
        <v>2013</v>
      </c>
      <c r="C19399" s="619" t="s">
        <v>424</v>
      </c>
    </row>
    <row r="19400" spans="1:3" x14ac:dyDescent="0.15">
      <c r="A19400" s="619" t="s">
        <v>1124</v>
      </c>
      <c r="B19400" s="618">
        <v>2013</v>
      </c>
      <c r="C19400" s="619" t="s">
        <v>424</v>
      </c>
    </row>
    <row r="19401" spans="1:3" x14ac:dyDescent="0.15">
      <c r="A19401" s="619" t="s">
        <v>1124</v>
      </c>
      <c r="B19401" s="618">
        <v>2013</v>
      </c>
      <c r="C19401" s="619" t="s">
        <v>1080</v>
      </c>
    </row>
    <row r="19402" spans="1:3" x14ac:dyDescent="0.15">
      <c r="A19402" s="619" t="s">
        <v>1124</v>
      </c>
      <c r="B19402" s="618">
        <v>2013</v>
      </c>
      <c r="C19402" s="619" t="s">
        <v>1102</v>
      </c>
    </row>
    <row r="19403" spans="1:3" x14ac:dyDescent="0.15">
      <c r="A19403" s="619" t="s">
        <v>1124</v>
      </c>
      <c r="B19403" s="618">
        <v>2013</v>
      </c>
      <c r="C19403" s="619" t="s">
        <v>437</v>
      </c>
    </row>
    <row r="19404" spans="1:3" x14ac:dyDescent="0.15">
      <c r="A19404" s="619" t="s">
        <v>1124</v>
      </c>
      <c r="B19404" s="618">
        <v>2013</v>
      </c>
      <c r="C19404" s="619" t="s">
        <v>424</v>
      </c>
    </row>
    <row r="19405" spans="1:3" x14ac:dyDescent="0.15">
      <c r="A19405" s="619" t="s">
        <v>1124</v>
      </c>
      <c r="B19405" s="618">
        <v>2013</v>
      </c>
      <c r="C19405" s="619" t="s">
        <v>437</v>
      </c>
    </row>
    <row r="19406" spans="1:3" x14ac:dyDescent="0.15">
      <c r="A19406" s="619" t="s">
        <v>1124</v>
      </c>
      <c r="B19406" s="618">
        <v>2013</v>
      </c>
      <c r="C19406" s="619" t="s">
        <v>1107</v>
      </c>
    </row>
    <row r="19407" spans="1:3" x14ac:dyDescent="0.15">
      <c r="A19407" s="619" t="s">
        <v>1124</v>
      </c>
      <c r="B19407" s="618">
        <v>2013</v>
      </c>
      <c r="C19407" s="619" t="s">
        <v>1080</v>
      </c>
    </row>
    <row r="19408" spans="1:3" x14ac:dyDescent="0.15">
      <c r="A19408" s="619" t="s">
        <v>1124</v>
      </c>
      <c r="B19408" s="618">
        <v>2013</v>
      </c>
      <c r="C19408" s="619" t="s">
        <v>1080</v>
      </c>
    </row>
    <row r="19409" spans="1:3" x14ac:dyDescent="0.15">
      <c r="A19409" s="619" t="s">
        <v>1124</v>
      </c>
      <c r="B19409" s="618">
        <v>2013</v>
      </c>
      <c r="C19409" s="619" t="s">
        <v>1080</v>
      </c>
    </row>
    <row r="19410" spans="1:3" x14ac:dyDescent="0.15">
      <c r="A19410" s="619" t="s">
        <v>1124</v>
      </c>
      <c r="B19410" s="618">
        <v>2013</v>
      </c>
      <c r="C19410" s="619" t="s">
        <v>424</v>
      </c>
    </row>
    <row r="19411" spans="1:3" x14ac:dyDescent="0.15">
      <c r="A19411" s="619" t="s">
        <v>1124</v>
      </c>
      <c r="B19411" s="618">
        <v>2013</v>
      </c>
      <c r="C19411" s="619" t="s">
        <v>424</v>
      </c>
    </row>
    <row r="19412" spans="1:3" x14ac:dyDescent="0.15">
      <c r="A19412" s="619" t="s">
        <v>1124</v>
      </c>
      <c r="B19412" s="618">
        <v>2013</v>
      </c>
      <c r="C19412" s="619" t="s">
        <v>424</v>
      </c>
    </row>
    <row r="19413" spans="1:3" x14ac:dyDescent="0.15">
      <c r="A19413" s="619" t="s">
        <v>1124</v>
      </c>
      <c r="B19413" s="618">
        <v>2013</v>
      </c>
      <c r="C19413" s="619" t="s">
        <v>424</v>
      </c>
    </row>
    <row r="19414" spans="1:3" x14ac:dyDescent="0.15">
      <c r="A19414" s="619" t="s">
        <v>1124</v>
      </c>
      <c r="B19414" s="618">
        <v>2013</v>
      </c>
      <c r="C19414" s="619" t="s">
        <v>424</v>
      </c>
    </row>
    <row r="19415" spans="1:3" x14ac:dyDescent="0.15">
      <c r="A19415" s="619" t="s">
        <v>1124</v>
      </c>
      <c r="B19415" s="618">
        <v>2013</v>
      </c>
      <c r="C19415" s="619" t="s">
        <v>424</v>
      </c>
    </row>
    <row r="19416" spans="1:3" x14ac:dyDescent="0.15">
      <c r="A19416" s="619" t="s">
        <v>1124</v>
      </c>
      <c r="B19416" s="618">
        <v>2013</v>
      </c>
      <c r="C19416" s="619" t="s">
        <v>424</v>
      </c>
    </row>
    <row r="19417" spans="1:3" x14ac:dyDescent="0.15">
      <c r="A19417" s="619" t="s">
        <v>1124</v>
      </c>
      <c r="B19417" s="618">
        <v>2013</v>
      </c>
      <c r="C19417" s="619" t="s">
        <v>424</v>
      </c>
    </row>
    <row r="19418" spans="1:3" x14ac:dyDescent="0.15">
      <c r="A19418" s="619" t="s">
        <v>1124</v>
      </c>
      <c r="B19418" s="618">
        <v>2013</v>
      </c>
      <c r="C19418" s="619" t="s">
        <v>424</v>
      </c>
    </row>
    <row r="19419" spans="1:3" x14ac:dyDescent="0.15">
      <c r="A19419" s="619" t="s">
        <v>1124</v>
      </c>
      <c r="B19419" s="618">
        <v>2013</v>
      </c>
      <c r="C19419" s="619" t="s">
        <v>424</v>
      </c>
    </row>
    <row r="19420" spans="1:3" x14ac:dyDescent="0.15">
      <c r="A19420" s="619" t="s">
        <v>1124</v>
      </c>
      <c r="B19420" s="618">
        <v>2013</v>
      </c>
      <c r="C19420" s="619" t="s">
        <v>424</v>
      </c>
    </row>
    <row r="19421" spans="1:3" x14ac:dyDescent="0.15">
      <c r="A19421" s="619" t="s">
        <v>1124</v>
      </c>
      <c r="B19421" s="618">
        <v>2013</v>
      </c>
      <c r="C19421" s="619" t="s">
        <v>424</v>
      </c>
    </row>
    <row r="19422" spans="1:3" x14ac:dyDescent="0.15">
      <c r="A19422" s="619" t="s">
        <v>1124</v>
      </c>
      <c r="B19422" s="618">
        <v>2013</v>
      </c>
      <c r="C19422" s="619" t="s">
        <v>424</v>
      </c>
    </row>
    <row r="19423" spans="1:3" x14ac:dyDescent="0.15">
      <c r="A19423" s="619" t="s">
        <v>1124</v>
      </c>
      <c r="B19423" s="618">
        <v>2013</v>
      </c>
      <c r="C19423" s="619" t="s">
        <v>424</v>
      </c>
    </row>
    <row r="19424" spans="1:3" x14ac:dyDescent="0.15">
      <c r="A19424" s="619" t="s">
        <v>1124</v>
      </c>
      <c r="B19424" s="618">
        <v>2013</v>
      </c>
      <c r="C19424" s="619" t="s">
        <v>424</v>
      </c>
    </row>
    <row r="19425" spans="1:3" x14ac:dyDescent="0.15">
      <c r="A19425" s="619" t="s">
        <v>1124</v>
      </c>
      <c r="B19425" s="618">
        <v>2013</v>
      </c>
      <c r="C19425" s="619" t="s">
        <v>424</v>
      </c>
    </row>
    <row r="19426" spans="1:3" x14ac:dyDescent="0.15">
      <c r="A19426" s="619" t="s">
        <v>1124</v>
      </c>
      <c r="B19426" s="618">
        <v>2013</v>
      </c>
      <c r="C19426" s="619" t="s">
        <v>424</v>
      </c>
    </row>
    <row r="19427" spans="1:3" x14ac:dyDescent="0.15">
      <c r="A19427" s="619" t="s">
        <v>1124</v>
      </c>
      <c r="B19427" s="618">
        <v>2013</v>
      </c>
      <c r="C19427" s="619" t="s">
        <v>1080</v>
      </c>
    </row>
    <row r="19428" spans="1:3" x14ac:dyDescent="0.15">
      <c r="A19428" s="619" t="s">
        <v>1124</v>
      </c>
      <c r="B19428" s="618">
        <v>2013</v>
      </c>
      <c r="C19428" s="619" t="s">
        <v>424</v>
      </c>
    </row>
    <row r="19429" spans="1:3" x14ac:dyDescent="0.15">
      <c r="A19429" s="619" t="s">
        <v>1124</v>
      </c>
      <c r="B19429" s="618">
        <v>2013</v>
      </c>
      <c r="C19429" s="619" t="s">
        <v>424</v>
      </c>
    </row>
    <row r="19430" spans="1:3" x14ac:dyDescent="0.15">
      <c r="A19430" s="619" t="s">
        <v>1124</v>
      </c>
      <c r="B19430" s="618">
        <v>2013</v>
      </c>
      <c r="C19430" s="619" t="s">
        <v>424</v>
      </c>
    </row>
    <row r="19431" spans="1:3" x14ac:dyDescent="0.15">
      <c r="A19431" s="619" t="s">
        <v>1124</v>
      </c>
      <c r="B19431" s="618">
        <v>2013</v>
      </c>
      <c r="C19431" s="619" t="s">
        <v>424</v>
      </c>
    </row>
    <row r="19432" spans="1:3" x14ac:dyDescent="0.15">
      <c r="A19432" s="619" t="s">
        <v>1124</v>
      </c>
      <c r="B19432" s="618">
        <v>2013</v>
      </c>
      <c r="C19432" s="619" t="s">
        <v>437</v>
      </c>
    </row>
    <row r="19433" spans="1:3" x14ac:dyDescent="0.15">
      <c r="A19433" s="619" t="s">
        <v>1124</v>
      </c>
      <c r="B19433" s="618">
        <v>2013</v>
      </c>
      <c r="C19433" s="619" t="s">
        <v>437</v>
      </c>
    </row>
    <row r="19434" spans="1:3" x14ac:dyDescent="0.15">
      <c r="A19434" s="619" t="s">
        <v>1124</v>
      </c>
      <c r="B19434" s="618">
        <v>2013</v>
      </c>
      <c r="C19434" s="619" t="s">
        <v>1102</v>
      </c>
    </row>
    <row r="19435" spans="1:3" x14ac:dyDescent="0.15">
      <c r="A19435" s="619" t="s">
        <v>1124</v>
      </c>
      <c r="B19435" s="618">
        <v>2013</v>
      </c>
      <c r="C19435" s="619" t="s">
        <v>437</v>
      </c>
    </row>
    <row r="19436" spans="1:3" x14ac:dyDescent="0.15">
      <c r="A19436" s="619" t="s">
        <v>1124</v>
      </c>
      <c r="B19436" s="618">
        <v>2013</v>
      </c>
      <c r="C19436" s="619" t="s">
        <v>424</v>
      </c>
    </row>
    <row r="19437" spans="1:3" x14ac:dyDescent="0.15">
      <c r="A19437" s="619" t="s">
        <v>1124</v>
      </c>
      <c r="B19437" s="618">
        <v>2013</v>
      </c>
      <c r="C19437" s="619" t="s">
        <v>1102</v>
      </c>
    </row>
    <row r="19438" spans="1:3" x14ac:dyDescent="0.15">
      <c r="A19438" s="619" t="s">
        <v>1124</v>
      </c>
      <c r="B19438" s="618">
        <v>2013</v>
      </c>
      <c r="C19438" s="619" t="s">
        <v>1080</v>
      </c>
    </row>
    <row r="19439" spans="1:3" x14ac:dyDescent="0.15">
      <c r="A19439" s="619" t="s">
        <v>1124</v>
      </c>
      <c r="B19439" s="618">
        <v>2013</v>
      </c>
      <c r="C19439" s="619" t="s">
        <v>424</v>
      </c>
    </row>
    <row r="19440" spans="1:3" x14ac:dyDescent="0.15">
      <c r="A19440" s="619" t="s">
        <v>1124</v>
      </c>
      <c r="B19440" s="618">
        <v>2013</v>
      </c>
      <c r="C19440" s="619" t="s">
        <v>424</v>
      </c>
    </row>
    <row r="19441" spans="1:3" x14ac:dyDescent="0.15">
      <c r="A19441" s="619" t="s">
        <v>1124</v>
      </c>
      <c r="B19441" s="618">
        <v>2013</v>
      </c>
      <c r="C19441" s="619" t="s">
        <v>424</v>
      </c>
    </row>
    <row r="19442" spans="1:3" x14ac:dyDescent="0.15">
      <c r="A19442" s="619" t="s">
        <v>1124</v>
      </c>
      <c r="B19442" s="618">
        <v>2013</v>
      </c>
      <c r="C19442" s="619" t="s">
        <v>424</v>
      </c>
    </row>
    <row r="19443" spans="1:3" x14ac:dyDescent="0.15">
      <c r="A19443" s="619" t="s">
        <v>1124</v>
      </c>
      <c r="B19443" s="618">
        <v>2013</v>
      </c>
      <c r="C19443" s="619" t="s">
        <v>424</v>
      </c>
    </row>
    <row r="19444" spans="1:3" x14ac:dyDescent="0.15">
      <c r="A19444" s="619" t="s">
        <v>1124</v>
      </c>
      <c r="B19444" s="618">
        <v>2013</v>
      </c>
      <c r="C19444" s="619" t="s">
        <v>424</v>
      </c>
    </row>
    <row r="19445" spans="1:3" x14ac:dyDescent="0.15">
      <c r="A19445" s="619" t="s">
        <v>1124</v>
      </c>
      <c r="B19445" s="618">
        <v>2013</v>
      </c>
      <c r="C19445" s="619" t="s">
        <v>1102</v>
      </c>
    </row>
    <row r="19446" spans="1:3" x14ac:dyDescent="0.15">
      <c r="A19446" s="619" t="s">
        <v>1124</v>
      </c>
      <c r="B19446" s="618">
        <v>2013</v>
      </c>
      <c r="C19446" s="619" t="s">
        <v>437</v>
      </c>
    </row>
    <row r="19447" spans="1:3" x14ac:dyDescent="0.15">
      <c r="A19447" s="619" t="s">
        <v>1124</v>
      </c>
      <c r="B19447" s="618">
        <v>2013</v>
      </c>
      <c r="C19447" s="619" t="s">
        <v>424</v>
      </c>
    </row>
    <row r="19448" spans="1:3" x14ac:dyDescent="0.15">
      <c r="A19448" s="619" t="s">
        <v>1124</v>
      </c>
      <c r="B19448" s="618">
        <v>2013</v>
      </c>
      <c r="C19448" s="619" t="s">
        <v>424</v>
      </c>
    </row>
    <row r="19449" spans="1:3" x14ac:dyDescent="0.15">
      <c r="A19449" s="619" t="s">
        <v>1124</v>
      </c>
      <c r="B19449" s="618">
        <v>2013</v>
      </c>
      <c r="C19449" s="619" t="s">
        <v>437</v>
      </c>
    </row>
    <row r="19450" spans="1:3" x14ac:dyDescent="0.15">
      <c r="A19450" s="619" t="s">
        <v>1124</v>
      </c>
      <c r="B19450" s="618">
        <v>2013</v>
      </c>
      <c r="C19450" s="619" t="s">
        <v>424</v>
      </c>
    </row>
    <row r="19451" spans="1:3" x14ac:dyDescent="0.15">
      <c r="A19451" s="619" t="s">
        <v>1124</v>
      </c>
      <c r="B19451" s="618">
        <v>2013</v>
      </c>
      <c r="C19451" s="619" t="s">
        <v>424</v>
      </c>
    </row>
    <row r="19452" spans="1:3" x14ac:dyDescent="0.15">
      <c r="A19452" s="619" t="s">
        <v>1124</v>
      </c>
      <c r="B19452" s="618">
        <v>2013</v>
      </c>
      <c r="C19452" s="619" t="s">
        <v>424</v>
      </c>
    </row>
    <row r="19453" spans="1:3" x14ac:dyDescent="0.15">
      <c r="A19453" s="619" t="s">
        <v>1124</v>
      </c>
      <c r="B19453" s="618">
        <v>2013</v>
      </c>
      <c r="C19453" s="619" t="s">
        <v>424</v>
      </c>
    </row>
    <row r="19454" spans="1:3" x14ac:dyDescent="0.15">
      <c r="A19454" s="619" t="s">
        <v>1124</v>
      </c>
      <c r="B19454" s="618">
        <v>2013</v>
      </c>
      <c r="C19454" s="619" t="s">
        <v>424</v>
      </c>
    </row>
    <row r="19455" spans="1:3" x14ac:dyDescent="0.15">
      <c r="A19455" s="619" t="s">
        <v>1124</v>
      </c>
      <c r="B19455" s="618">
        <v>2013</v>
      </c>
      <c r="C19455" s="619" t="s">
        <v>424</v>
      </c>
    </row>
    <row r="19456" spans="1:3" x14ac:dyDescent="0.15">
      <c r="A19456" s="619" t="s">
        <v>1124</v>
      </c>
      <c r="B19456" s="618">
        <v>2013</v>
      </c>
      <c r="C19456" s="619" t="s">
        <v>1102</v>
      </c>
    </row>
    <row r="19457" spans="1:3" x14ac:dyDescent="0.15">
      <c r="A19457" s="619" t="s">
        <v>1124</v>
      </c>
      <c r="B19457" s="618">
        <v>2013</v>
      </c>
      <c r="C19457" s="619" t="s">
        <v>1102</v>
      </c>
    </row>
    <row r="19458" spans="1:3" x14ac:dyDescent="0.15">
      <c r="A19458" s="619" t="s">
        <v>1124</v>
      </c>
      <c r="B19458" s="618">
        <v>2013</v>
      </c>
      <c r="C19458" s="619" t="s">
        <v>437</v>
      </c>
    </row>
    <row r="19459" spans="1:3" x14ac:dyDescent="0.15">
      <c r="A19459" s="619" t="s">
        <v>1124</v>
      </c>
      <c r="B19459" s="618">
        <v>2013</v>
      </c>
      <c r="C19459" s="619" t="s">
        <v>437</v>
      </c>
    </row>
    <row r="19460" spans="1:3" x14ac:dyDescent="0.15">
      <c r="A19460" s="619" t="s">
        <v>1124</v>
      </c>
      <c r="B19460" s="618">
        <v>2013</v>
      </c>
      <c r="C19460" s="619" t="s">
        <v>437</v>
      </c>
    </row>
    <row r="19461" spans="1:3" x14ac:dyDescent="0.15">
      <c r="A19461" s="619" t="s">
        <v>1124</v>
      </c>
      <c r="B19461" s="618">
        <v>2013</v>
      </c>
      <c r="C19461" s="619" t="s">
        <v>424</v>
      </c>
    </row>
    <row r="19462" spans="1:3" x14ac:dyDescent="0.15">
      <c r="A19462" s="619" t="s">
        <v>1124</v>
      </c>
      <c r="B19462" s="618">
        <v>2013</v>
      </c>
      <c r="C19462" s="619" t="s">
        <v>424</v>
      </c>
    </row>
    <row r="19463" spans="1:3" x14ac:dyDescent="0.15">
      <c r="A19463" s="619" t="s">
        <v>1124</v>
      </c>
      <c r="B19463" s="618">
        <v>2013</v>
      </c>
      <c r="C19463" s="619" t="s">
        <v>437</v>
      </c>
    </row>
    <row r="19464" spans="1:3" x14ac:dyDescent="0.15">
      <c r="A19464" s="619" t="s">
        <v>1124</v>
      </c>
      <c r="B19464" s="618">
        <v>2013</v>
      </c>
      <c r="C19464" s="619" t="s">
        <v>424</v>
      </c>
    </row>
    <row r="19465" spans="1:3" x14ac:dyDescent="0.15">
      <c r="A19465" s="619" t="s">
        <v>1124</v>
      </c>
      <c r="B19465" s="618">
        <v>2013</v>
      </c>
      <c r="C19465" s="619" t="s">
        <v>1102</v>
      </c>
    </row>
    <row r="19466" spans="1:3" x14ac:dyDescent="0.15">
      <c r="A19466" s="619" t="s">
        <v>1124</v>
      </c>
      <c r="B19466" s="618">
        <v>2013</v>
      </c>
      <c r="C19466" s="619" t="s">
        <v>437</v>
      </c>
    </row>
    <row r="19467" spans="1:3" x14ac:dyDescent="0.15">
      <c r="A19467" s="619" t="s">
        <v>1124</v>
      </c>
      <c r="B19467" s="618">
        <v>2013</v>
      </c>
      <c r="C19467" s="619" t="s">
        <v>1102</v>
      </c>
    </row>
    <row r="19468" spans="1:3" x14ac:dyDescent="0.15">
      <c r="A19468" s="619" t="s">
        <v>1124</v>
      </c>
      <c r="B19468" s="618">
        <v>2013</v>
      </c>
      <c r="C19468" s="619" t="s">
        <v>437</v>
      </c>
    </row>
    <row r="19469" spans="1:3" x14ac:dyDescent="0.15">
      <c r="A19469" s="619" t="s">
        <v>1124</v>
      </c>
      <c r="B19469" s="618">
        <v>2013</v>
      </c>
      <c r="C19469" s="619" t="s">
        <v>437</v>
      </c>
    </row>
    <row r="19470" spans="1:3" x14ac:dyDescent="0.15">
      <c r="A19470" s="619" t="s">
        <v>1124</v>
      </c>
      <c r="B19470" s="618">
        <v>2013</v>
      </c>
      <c r="C19470" s="619" t="s">
        <v>437</v>
      </c>
    </row>
    <row r="19471" spans="1:3" x14ac:dyDescent="0.15">
      <c r="A19471" s="619" t="s">
        <v>1124</v>
      </c>
      <c r="B19471" s="618">
        <v>2013</v>
      </c>
      <c r="C19471" s="619" t="s">
        <v>424</v>
      </c>
    </row>
    <row r="19472" spans="1:3" x14ac:dyDescent="0.15">
      <c r="A19472" s="619" t="s">
        <v>1124</v>
      </c>
      <c r="B19472" s="618">
        <v>2013</v>
      </c>
      <c r="C19472" s="619" t="s">
        <v>424</v>
      </c>
    </row>
    <row r="19473" spans="1:3" x14ac:dyDescent="0.15">
      <c r="A19473" s="619" t="s">
        <v>1124</v>
      </c>
      <c r="B19473" s="618">
        <v>2013</v>
      </c>
      <c r="C19473" s="619" t="s">
        <v>424</v>
      </c>
    </row>
    <row r="19474" spans="1:3" x14ac:dyDescent="0.15">
      <c r="A19474" s="619" t="s">
        <v>1124</v>
      </c>
      <c r="B19474" s="618">
        <v>2013</v>
      </c>
      <c r="C19474" s="619" t="s">
        <v>424</v>
      </c>
    </row>
    <row r="19475" spans="1:3" x14ac:dyDescent="0.15">
      <c r="A19475" s="619" t="s">
        <v>1124</v>
      </c>
      <c r="B19475" s="618">
        <v>2013</v>
      </c>
      <c r="C19475" s="619" t="s">
        <v>437</v>
      </c>
    </row>
    <row r="19476" spans="1:3" x14ac:dyDescent="0.15">
      <c r="A19476" s="619" t="s">
        <v>1124</v>
      </c>
      <c r="B19476" s="618">
        <v>2013</v>
      </c>
      <c r="C19476" s="619" t="s">
        <v>437</v>
      </c>
    </row>
    <row r="19477" spans="1:3" x14ac:dyDescent="0.15">
      <c r="A19477" s="619" t="s">
        <v>1124</v>
      </c>
      <c r="B19477" s="618">
        <v>2013</v>
      </c>
      <c r="C19477" s="619" t="s">
        <v>437</v>
      </c>
    </row>
    <row r="19478" spans="1:3" x14ac:dyDescent="0.15">
      <c r="A19478" s="619" t="s">
        <v>1124</v>
      </c>
      <c r="B19478" s="618">
        <v>2013</v>
      </c>
      <c r="C19478" s="619" t="s">
        <v>437</v>
      </c>
    </row>
    <row r="19479" spans="1:3" x14ac:dyDescent="0.15">
      <c r="A19479" s="619" t="s">
        <v>1124</v>
      </c>
      <c r="B19479" s="618">
        <v>2013</v>
      </c>
      <c r="C19479" s="619" t="s">
        <v>1080</v>
      </c>
    </row>
    <row r="19480" spans="1:3" x14ac:dyDescent="0.15">
      <c r="A19480" s="619" t="s">
        <v>1124</v>
      </c>
      <c r="B19480" s="618">
        <v>2013</v>
      </c>
      <c r="C19480" s="619" t="s">
        <v>1107</v>
      </c>
    </row>
    <row r="19481" spans="1:3" x14ac:dyDescent="0.15">
      <c r="A19481" s="619" t="s">
        <v>1124</v>
      </c>
      <c r="B19481" s="618">
        <v>2013</v>
      </c>
      <c r="C19481" s="619" t="s">
        <v>1107</v>
      </c>
    </row>
    <row r="19482" spans="1:3" x14ac:dyDescent="0.15">
      <c r="A19482" s="619" t="s">
        <v>1124</v>
      </c>
      <c r="B19482" s="618">
        <v>2013</v>
      </c>
      <c r="C19482" s="619" t="s">
        <v>1117</v>
      </c>
    </row>
    <row r="19483" spans="1:3" x14ac:dyDescent="0.15">
      <c r="A19483" s="619" t="s">
        <v>1124</v>
      </c>
      <c r="B19483" s="618">
        <v>2013</v>
      </c>
      <c r="C19483" s="619" t="s">
        <v>424</v>
      </c>
    </row>
    <row r="19484" spans="1:3" x14ac:dyDescent="0.15">
      <c r="A19484" s="619" t="s">
        <v>1124</v>
      </c>
      <c r="B19484" s="618">
        <v>2013</v>
      </c>
      <c r="C19484" s="619" t="s">
        <v>437</v>
      </c>
    </row>
    <row r="19485" spans="1:3" x14ac:dyDescent="0.15">
      <c r="A19485" s="619" t="s">
        <v>1124</v>
      </c>
      <c r="B19485" s="618">
        <v>2013</v>
      </c>
      <c r="C19485" s="619" t="s">
        <v>437</v>
      </c>
    </row>
    <row r="19486" spans="1:3" x14ac:dyDescent="0.15">
      <c r="A19486" s="619" t="s">
        <v>1124</v>
      </c>
      <c r="B19486" s="618">
        <v>2013</v>
      </c>
      <c r="C19486" s="619" t="s">
        <v>424</v>
      </c>
    </row>
    <row r="19487" spans="1:3" x14ac:dyDescent="0.15">
      <c r="A19487" s="619" t="s">
        <v>1124</v>
      </c>
      <c r="B19487" s="618">
        <v>2013</v>
      </c>
      <c r="C19487" s="619" t="s">
        <v>424</v>
      </c>
    </row>
    <row r="19488" spans="1:3" x14ac:dyDescent="0.15">
      <c r="A19488" s="619" t="s">
        <v>1124</v>
      </c>
      <c r="B19488" s="618">
        <v>2013</v>
      </c>
      <c r="C19488" s="619" t="s">
        <v>424</v>
      </c>
    </row>
    <row r="19489" spans="1:3" x14ac:dyDescent="0.15">
      <c r="A19489" s="619" t="s">
        <v>1124</v>
      </c>
      <c r="B19489" s="618">
        <v>2013</v>
      </c>
      <c r="C19489" s="619" t="s">
        <v>1103</v>
      </c>
    </row>
    <row r="19490" spans="1:3" x14ac:dyDescent="0.15">
      <c r="A19490" s="619" t="s">
        <v>1124</v>
      </c>
      <c r="B19490" s="618">
        <v>2013</v>
      </c>
      <c r="C19490" s="619" t="s">
        <v>1102</v>
      </c>
    </row>
    <row r="19491" spans="1:3" x14ac:dyDescent="0.15">
      <c r="A19491" s="619" t="s">
        <v>1124</v>
      </c>
      <c r="B19491" s="618">
        <v>2013</v>
      </c>
      <c r="C19491" s="619" t="s">
        <v>424</v>
      </c>
    </row>
    <row r="19492" spans="1:3" x14ac:dyDescent="0.15">
      <c r="A19492" s="619" t="s">
        <v>1124</v>
      </c>
      <c r="B19492" s="618">
        <v>2013</v>
      </c>
      <c r="C19492" s="619" t="s">
        <v>424</v>
      </c>
    </row>
    <row r="19493" spans="1:3" x14ac:dyDescent="0.15">
      <c r="A19493" s="619" t="s">
        <v>1124</v>
      </c>
      <c r="B19493" s="618">
        <v>2013</v>
      </c>
      <c r="C19493" s="619" t="s">
        <v>424</v>
      </c>
    </row>
    <row r="19494" spans="1:3" x14ac:dyDescent="0.15">
      <c r="A19494" s="619" t="s">
        <v>1124</v>
      </c>
      <c r="B19494" s="618">
        <v>2013</v>
      </c>
      <c r="C19494" s="619" t="s">
        <v>424</v>
      </c>
    </row>
    <row r="19495" spans="1:3" x14ac:dyDescent="0.15">
      <c r="A19495" s="619" t="s">
        <v>1124</v>
      </c>
      <c r="B19495" s="618">
        <v>2013</v>
      </c>
      <c r="C19495" s="619" t="s">
        <v>1102</v>
      </c>
    </row>
    <row r="19496" spans="1:3" x14ac:dyDescent="0.15">
      <c r="A19496" s="619" t="s">
        <v>1124</v>
      </c>
      <c r="B19496" s="618">
        <v>2013</v>
      </c>
      <c r="C19496" s="619" t="s">
        <v>424</v>
      </c>
    </row>
    <row r="19497" spans="1:3" x14ac:dyDescent="0.15">
      <c r="A19497" s="619" t="s">
        <v>1124</v>
      </c>
      <c r="B19497" s="618">
        <v>2013</v>
      </c>
      <c r="C19497" s="619" t="s">
        <v>424</v>
      </c>
    </row>
    <row r="19498" spans="1:3" x14ac:dyDescent="0.15">
      <c r="A19498" s="619" t="s">
        <v>1124</v>
      </c>
      <c r="B19498" s="618">
        <v>2013</v>
      </c>
      <c r="C19498" s="619" t="s">
        <v>424</v>
      </c>
    </row>
    <row r="19499" spans="1:3" x14ac:dyDescent="0.15">
      <c r="A19499" s="619" t="s">
        <v>1124</v>
      </c>
      <c r="B19499" s="618">
        <v>2013</v>
      </c>
      <c r="C19499" s="619" t="s">
        <v>1102</v>
      </c>
    </row>
    <row r="19500" spans="1:3" x14ac:dyDescent="0.15">
      <c r="A19500" s="619" t="s">
        <v>1124</v>
      </c>
      <c r="B19500" s="618">
        <v>2013</v>
      </c>
      <c r="C19500" s="619" t="s">
        <v>1102</v>
      </c>
    </row>
    <row r="19501" spans="1:3" x14ac:dyDescent="0.15">
      <c r="A19501" s="619" t="s">
        <v>1124</v>
      </c>
      <c r="B19501" s="618">
        <v>2013</v>
      </c>
      <c r="C19501" s="619" t="s">
        <v>1102</v>
      </c>
    </row>
    <row r="19502" spans="1:3" x14ac:dyDescent="0.15">
      <c r="A19502" s="619" t="s">
        <v>1124</v>
      </c>
      <c r="B19502" s="618">
        <v>2013</v>
      </c>
      <c r="C19502" s="619" t="s">
        <v>424</v>
      </c>
    </row>
    <row r="19503" spans="1:3" x14ac:dyDescent="0.15">
      <c r="A19503" s="619" t="s">
        <v>1124</v>
      </c>
      <c r="B19503" s="618">
        <v>2013</v>
      </c>
      <c r="C19503" s="619" t="s">
        <v>424</v>
      </c>
    </row>
    <row r="19504" spans="1:3" x14ac:dyDescent="0.15">
      <c r="A19504" s="619" t="s">
        <v>1124</v>
      </c>
      <c r="B19504" s="618">
        <v>2013</v>
      </c>
      <c r="C19504" s="619" t="s">
        <v>1102</v>
      </c>
    </row>
    <row r="19505" spans="1:3" x14ac:dyDescent="0.15">
      <c r="A19505" s="619" t="s">
        <v>1124</v>
      </c>
      <c r="B19505" s="618">
        <v>2013</v>
      </c>
      <c r="C19505" s="619" t="s">
        <v>424</v>
      </c>
    </row>
    <row r="19506" spans="1:3" x14ac:dyDescent="0.15">
      <c r="A19506" s="619" t="s">
        <v>1124</v>
      </c>
      <c r="B19506" s="618">
        <v>2013</v>
      </c>
      <c r="C19506" s="619" t="s">
        <v>1103</v>
      </c>
    </row>
    <row r="19507" spans="1:3" x14ac:dyDescent="0.15">
      <c r="A19507" s="619" t="s">
        <v>1124</v>
      </c>
      <c r="B19507" s="618">
        <v>2013</v>
      </c>
      <c r="C19507" s="619" t="s">
        <v>424</v>
      </c>
    </row>
    <row r="19508" spans="1:3" x14ac:dyDescent="0.15">
      <c r="A19508" s="619" t="s">
        <v>1124</v>
      </c>
      <c r="B19508" s="618">
        <v>2013</v>
      </c>
      <c r="C19508" s="619" t="s">
        <v>1103</v>
      </c>
    </row>
    <row r="19509" spans="1:3" x14ac:dyDescent="0.15">
      <c r="A19509" s="619" t="s">
        <v>1124</v>
      </c>
      <c r="B19509" s="618">
        <v>2013</v>
      </c>
      <c r="C19509" s="619" t="s">
        <v>1080</v>
      </c>
    </row>
    <row r="19510" spans="1:3" x14ac:dyDescent="0.15">
      <c r="A19510" s="619" t="s">
        <v>1124</v>
      </c>
      <c r="B19510" s="618">
        <v>2013</v>
      </c>
      <c r="C19510" s="619" t="s">
        <v>1080</v>
      </c>
    </row>
    <row r="19511" spans="1:3" x14ac:dyDescent="0.15">
      <c r="A19511" s="619" t="s">
        <v>1124</v>
      </c>
      <c r="B19511" s="618">
        <v>2013</v>
      </c>
      <c r="C19511" s="619" t="s">
        <v>424</v>
      </c>
    </row>
    <row r="19512" spans="1:3" x14ac:dyDescent="0.15">
      <c r="A19512" s="619" t="s">
        <v>1124</v>
      </c>
      <c r="B19512" s="618">
        <v>2013</v>
      </c>
      <c r="C19512" s="619" t="s">
        <v>424</v>
      </c>
    </row>
    <row r="19513" spans="1:3" x14ac:dyDescent="0.15">
      <c r="A19513" s="619" t="s">
        <v>1124</v>
      </c>
      <c r="B19513" s="618">
        <v>2013</v>
      </c>
      <c r="C19513" s="619" t="s">
        <v>424</v>
      </c>
    </row>
    <row r="19514" spans="1:3" x14ac:dyDescent="0.15">
      <c r="A19514" s="619" t="s">
        <v>1124</v>
      </c>
      <c r="B19514" s="618">
        <v>2013</v>
      </c>
      <c r="C19514" s="619" t="s">
        <v>424</v>
      </c>
    </row>
    <row r="19515" spans="1:3" x14ac:dyDescent="0.15">
      <c r="A19515" s="619" t="s">
        <v>1124</v>
      </c>
      <c r="B19515" s="618">
        <v>2013</v>
      </c>
      <c r="C19515" s="619" t="s">
        <v>424</v>
      </c>
    </row>
    <row r="19516" spans="1:3" x14ac:dyDescent="0.15">
      <c r="A19516" s="619" t="s">
        <v>1124</v>
      </c>
      <c r="B19516" s="618">
        <v>2013</v>
      </c>
      <c r="C19516" s="619" t="s">
        <v>1102</v>
      </c>
    </row>
    <row r="19517" spans="1:3" x14ac:dyDescent="0.15">
      <c r="A19517" s="619" t="s">
        <v>1124</v>
      </c>
      <c r="B19517" s="618">
        <v>2013</v>
      </c>
      <c r="C19517" s="619" t="s">
        <v>424</v>
      </c>
    </row>
    <row r="19518" spans="1:3" x14ac:dyDescent="0.15">
      <c r="A19518" s="619" t="s">
        <v>1124</v>
      </c>
      <c r="B19518" s="618">
        <v>2013</v>
      </c>
      <c r="C19518" s="619" t="s">
        <v>424</v>
      </c>
    </row>
    <row r="19519" spans="1:3" x14ac:dyDescent="0.15">
      <c r="A19519" s="619" t="s">
        <v>1124</v>
      </c>
      <c r="B19519" s="618">
        <v>2013</v>
      </c>
      <c r="C19519" s="619" t="s">
        <v>424</v>
      </c>
    </row>
    <row r="19520" spans="1:3" x14ac:dyDescent="0.15">
      <c r="A19520" s="619" t="s">
        <v>1124</v>
      </c>
      <c r="B19520" s="618">
        <v>2013</v>
      </c>
      <c r="C19520" s="619" t="s">
        <v>1103</v>
      </c>
    </row>
    <row r="19521" spans="1:3" x14ac:dyDescent="0.15">
      <c r="A19521" s="619" t="s">
        <v>1124</v>
      </c>
      <c r="B19521" s="618">
        <v>2013</v>
      </c>
      <c r="C19521" s="619" t="s">
        <v>1103</v>
      </c>
    </row>
    <row r="19522" spans="1:3" x14ac:dyDescent="0.15">
      <c r="A19522" s="619" t="s">
        <v>1124</v>
      </c>
      <c r="B19522" s="618">
        <v>2013</v>
      </c>
      <c r="C19522" s="619" t="s">
        <v>437</v>
      </c>
    </row>
    <row r="19523" spans="1:3" x14ac:dyDescent="0.15">
      <c r="A19523" s="619" t="s">
        <v>1124</v>
      </c>
      <c r="B19523" s="618">
        <v>2013</v>
      </c>
      <c r="C19523" s="619" t="s">
        <v>424</v>
      </c>
    </row>
    <row r="19524" spans="1:3" x14ac:dyDescent="0.15">
      <c r="A19524" s="619" t="s">
        <v>1124</v>
      </c>
      <c r="B19524" s="618">
        <v>2013</v>
      </c>
      <c r="C19524" s="619" t="s">
        <v>424</v>
      </c>
    </row>
    <row r="19525" spans="1:3" x14ac:dyDescent="0.15">
      <c r="A19525" s="619" t="s">
        <v>1124</v>
      </c>
      <c r="B19525" s="618">
        <v>2013</v>
      </c>
      <c r="C19525" s="619" t="s">
        <v>424</v>
      </c>
    </row>
    <row r="19526" spans="1:3" x14ac:dyDescent="0.15">
      <c r="A19526" s="619" t="s">
        <v>1124</v>
      </c>
      <c r="B19526" s="618">
        <v>2013</v>
      </c>
      <c r="C19526" s="619" t="s">
        <v>424</v>
      </c>
    </row>
    <row r="19527" spans="1:3" x14ac:dyDescent="0.15">
      <c r="A19527" s="619" t="s">
        <v>1124</v>
      </c>
      <c r="B19527" s="618">
        <v>2013</v>
      </c>
      <c r="C19527" s="619" t="s">
        <v>1103</v>
      </c>
    </row>
    <row r="19528" spans="1:3" x14ac:dyDescent="0.15">
      <c r="A19528" s="619" t="s">
        <v>1124</v>
      </c>
      <c r="B19528" s="618">
        <v>2013</v>
      </c>
      <c r="C19528" s="619" t="s">
        <v>437</v>
      </c>
    </row>
    <row r="19529" spans="1:3" x14ac:dyDescent="0.15">
      <c r="A19529" s="619" t="s">
        <v>1124</v>
      </c>
      <c r="B19529" s="618">
        <v>2013</v>
      </c>
      <c r="C19529" s="619" t="s">
        <v>424</v>
      </c>
    </row>
    <row r="19530" spans="1:3" x14ac:dyDescent="0.15">
      <c r="A19530" s="619" t="s">
        <v>1124</v>
      </c>
      <c r="B19530" s="618">
        <v>2013</v>
      </c>
      <c r="C19530" s="619" t="s">
        <v>424</v>
      </c>
    </row>
    <row r="19531" spans="1:3" x14ac:dyDescent="0.15">
      <c r="A19531" s="619" t="s">
        <v>1124</v>
      </c>
      <c r="B19531" s="618">
        <v>2013</v>
      </c>
      <c r="C19531" s="619" t="s">
        <v>1104</v>
      </c>
    </row>
    <row r="19532" spans="1:3" x14ac:dyDescent="0.15">
      <c r="A19532" s="619" t="s">
        <v>1124</v>
      </c>
      <c r="B19532" s="618">
        <v>2013</v>
      </c>
      <c r="C19532" s="619" t="s">
        <v>1104</v>
      </c>
    </row>
    <row r="19533" spans="1:3" x14ac:dyDescent="0.15">
      <c r="A19533" s="619" t="s">
        <v>1124</v>
      </c>
      <c r="B19533" s="618">
        <v>2013</v>
      </c>
      <c r="C19533" s="619" t="s">
        <v>424</v>
      </c>
    </row>
    <row r="19534" spans="1:3" x14ac:dyDescent="0.15">
      <c r="A19534" s="619" t="s">
        <v>1124</v>
      </c>
      <c r="B19534" s="618">
        <v>2013</v>
      </c>
      <c r="C19534" s="619" t="s">
        <v>1103</v>
      </c>
    </row>
    <row r="19535" spans="1:3" x14ac:dyDescent="0.15">
      <c r="A19535" s="619" t="s">
        <v>1124</v>
      </c>
      <c r="B19535" s="618">
        <v>2013</v>
      </c>
      <c r="C19535" s="619" t="s">
        <v>424</v>
      </c>
    </row>
    <row r="19536" spans="1:3" x14ac:dyDescent="0.15">
      <c r="A19536" s="619" t="s">
        <v>1124</v>
      </c>
      <c r="B19536" s="618">
        <v>2013</v>
      </c>
      <c r="C19536" s="619" t="s">
        <v>1080</v>
      </c>
    </row>
    <row r="19537" spans="1:3" x14ac:dyDescent="0.15">
      <c r="A19537" s="619" t="s">
        <v>1124</v>
      </c>
      <c r="B19537" s="618">
        <v>2013</v>
      </c>
      <c r="C19537" s="619" t="s">
        <v>1080</v>
      </c>
    </row>
    <row r="19538" spans="1:3" x14ac:dyDescent="0.15">
      <c r="A19538" s="619" t="s">
        <v>1124</v>
      </c>
      <c r="B19538" s="618">
        <v>2013</v>
      </c>
      <c r="C19538" s="619" t="s">
        <v>1104</v>
      </c>
    </row>
    <row r="19539" spans="1:3" x14ac:dyDescent="0.15">
      <c r="A19539" s="619" t="s">
        <v>1124</v>
      </c>
      <c r="B19539" s="618">
        <v>2013</v>
      </c>
      <c r="C19539" s="619" t="s">
        <v>424</v>
      </c>
    </row>
    <row r="19540" spans="1:3" x14ac:dyDescent="0.15">
      <c r="A19540" s="619" t="s">
        <v>1124</v>
      </c>
      <c r="B19540" s="618">
        <v>2013</v>
      </c>
      <c r="C19540" s="619" t="s">
        <v>424</v>
      </c>
    </row>
    <row r="19541" spans="1:3" x14ac:dyDescent="0.15">
      <c r="A19541" s="619" t="s">
        <v>1124</v>
      </c>
      <c r="B19541" s="618">
        <v>2013</v>
      </c>
      <c r="C19541" s="619" t="s">
        <v>424</v>
      </c>
    </row>
    <row r="19542" spans="1:3" x14ac:dyDescent="0.15">
      <c r="A19542" s="619" t="s">
        <v>1124</v>
      </c>
      <c r="B19542" s="618">
        <v>2013</v>
      </c>
      <c r="C19542" s="619" t="s">
        <v>424</v>
      </c>
    </row>
    <row r="19543" spans="1:3" x14ac:dyDescent="0.15">
      <c r="A19543" s="619" t="s">
        <v>1124</v>
      </c>
      <c r="B19543" s="618">
        <v>2013</v>
      </c>
      <c r="C19543" s="619" t="s">
        <v>437</v>
      </c>
    </row>
    <row r="19544" spans="1:3" x14ac:dyDescent="0.15">
      <c r="A19544" s="619" t="s">
        <v>1124</v>
      </c>
      <c r="B19544" s="618">
        <v>2013</v>
      </c>
      <c r="C19544" s="619" t="s">
        <v>1104</v>
      </c>
    </row>
    <row r="19545" spans="1:3" x14ac:dyDescent="0.15">
      <c r="A19545" s="619" t="s">
        <v>1124</v>
      </c>
      <c r="B19545" s="618">
        <v>2013</v>
      </c>
      <c r="C19545" s="619" t="s">
        <v>424</v>
      </c>
    </row>
    <row r="19546" spans="1:3" x14ac:dyDescent="0.15">
      <c r="A19546" s="619" t="s">
        <v>1124</v>
      </c>
      <c r="B19546" s="618">
        <v>2013</v>
      </c>
      <c r="C19546" s="619" t="s">
        <v>424</v>
      </c>
    </row>
    <row r="19547" spans="1:3" x14ac:dyDescent="0.15">
      <c r="A19547" s="619" t="s">
        <v>1124</v>
      </c>
      <c r="B19547" s="618">
        <v>2013</v>
      </c>
      <c r="C19547" s="619" t="s">
        <v>1103</v>
      </c>
    </row>
    <row r="19548" spans="1:3" x14ac:dyDescent="0.15">
      <c r="A19548" s="619" t="s">
        <v>1124</v>
      </c>
      <c r="B19548" s="618">
        <v>2013</v>
      </c>
      <c r="C19548" s="619" t="s">
        <v>424</v>
      </c>
    </row>
    <row r="19549" spans="1:3" x14ac:dyDescent="0.15">
      <c r="A19549" s="619" t="s">
        <v>1124</v>
      </c>
      <c r="B19549" s="618">
        <v>2013</v>
      </c>
      <c r="C19549" s="619" t="s">
        <v>1104</v>
      </c>
    </row>
    <row r="19550" spans="1:3" x14ac:dyDescent="0.15">
      <c r="A19550" s="619" t="s">
        <v>1124</v>
      </c>
      <c r="B19550" s="618">
        <v>2013</v>
      </c>
      <c r="C19550" s="619" t="s">
        <v>1104</v>
      </c>
    </row>
    <row r="19551" spans="1:3" x14ac:dyDescent="0.15">
      <c r="A19551" s="619" t="s">
        <v>1124</v>
      </c>
      <c r="B19551" s="618">
        <v>2013</v>
      </c>
      <c r="C19551" s="619" t="s">
        <v>1103</v>
      </c>
    </row>
    <row r="19552" spans="1:3" x14ac:dyDescent="0.15">
      <c r="A19552" s="619" t="s">
        <v>1124</v>
      </c>
      <c r="B19552" s="618">
        <v>2013</v>
      </c>
      <c r="C19552" s="619" t="s">
        <v>1117</v>
      </c>
    </row>
    <row r="19553" spans="1:3" x14ac:dyDescent="0.15">
      <c r="A19553" s="619" t="s">
        <v>1124</v>
      </c>
      <c r="B19553" s="618">
        <v>2013</v>
      </c>
      <c r="C19553" s="619" t="s">
        <v>1105</v>
      </c>
    </row>
    <row r="19554" spans="1:3" x14ac:dyDescent="0.15">
      <c r="A19554" s="619" t="s">
        <v>1124</v>
      </c>
      <c r="B19554" s="618">
        <v>2013</v>
      </c>
      <c r="C19554" s="619" t="s">
        <v>1105</v>
      </c>
    </row>
    <row r="19555" spans="1:3" x14ac:dyDescent="0.15">
      <c r="A19555" s="619" t="s">
        <v>1124</v>
      </c>
      <c r="B19555" s="618">
        <v>2013</v>
      </c>
      <c r="C19555" s="619" t="s">
        <v>1104</v>
      </c>
    </row>
    <row r="19556" spans="1:3" x14ac:dyDescent="0.15">
      <c r="A19556" s="619" t="s">
        <v>1124</v>
      </c>
      <c r="B19556" s="618">
        <v>2013</v>
      </c>
      <c r="C19556" s="619" t="s">
        <v>1105</v>
      </c>
    </row>
    <row r="19557" spans="1:3" x14ac:dyDescent="0.15">
      <c r="A19557" s="619" t="s">
        <v>1124</v>
      </c>
      <c r="B19557" s="618">
        <v>2013</v>
      </c>
      <c r="C19557" s="619" t="s">
        <v>1105</v>
      </c>
    </row>
    <row r="19558" spans="1:3" x14ac:dyDescent="0.15">
      <c r="A19558" s="619" t="s">
        <v>1124</v>
      </c>
      <c r="B19558" s="618">
        <v>2013</v>
      </c>
      <c r="C19558" s="619" t="s">
        <v>1105</v>
      </c>
    </row>
    <row r="19559" spans="1:3" x14ac:dyDescent="0.15">
      <c r="A19559" s="619" t="s">
        <v>1124</v>
      </c>
      <c r="B19559" s="618">
        <v>2013</v>
      </c>
      <c r="C19559" s="619" t="s">
        <v>1105</v>
      </c>
    </row>
    <row r="19560" spans="1:3" x14ac:dyDescent="0.15">
      <c r="A19560" s="619" t="s">
        <v>1124</v>
      </c>
      <c r="B19560" s="618" t="s">
        <v>1081</v>
      </c>
      <c r="C19560" s="619" t="s">
        <v>1105</v>
      </c>
    </row>
    <row r="19561" spans="1:3" x14ac:dyDescent="0.15">
      <c r="A19561" s="619" t="s">
        <v>1124</v>
      </c>
      <c r="B19561" s="618">
        <v>2013</v>
      </c>
      <c r="C19561" s="619" t="s">
        <v>1105</v>
      </c>
    </row>
    <row r="19562" spans="1:3" x14ac:dyDescent="0.15">
      <c r="A19562" s="619" t="s">
        <v>1124</v>
      </c>
      <c r="B19562" s="618">
        <v>2013</v>
      </c>
      <c r="C19562" s="619" t="s">
        <v>1080</v>
      </c>
    </row>
    <row r="19563" spans="1:3" x14ac:dyDescent="0.15">
      <c r="A19563" s="619" t="s">
        <v>1124</v>
      </c>
      <c r="B19563" s="618">
        <v>2013</v>
      </c>
      <c r="C19563" s="619" t="s">
        <v>1080</v>
      </c>
    </row>
    <row r="19564" spans="1:3" x14ac:dyDescent="0.15">
      <c r="A19564" s="619" t="s">
        <v>1124</v>
      </c>
      <c r="B19564" s="618">
        <v>2013</v>
      </c>
      <c r="C19564" s="619" t="s">
        <v>1103</v>
      </c>
    </row>
    <row r="19565" spans="1:3" x14ac:dyDescent="0.15">
      <c r="A19565" s="619" t="s">
        <v>1124</v>
      </c>
      <c r="B19565" s="618">
        <v>2013</v>
      </c>
      <c r="C19565" s="619" t="s">
        <v>1103</v>
      </c>
    </row>
    <row r="19566" spans="1:3" x14ac:dyDescent="0.15">
      <c r="A19566" s="619" t="s">
        <v>1124</v>
      </c>
      <c r="B19566" s="618">
        <v>2013</v>
      </c>
      <c r="C19566" s="619" t="s">
        <v>1103</v>
      </c>
    </row>
    <row r="19567" spans="1:3" x14ac:dyDescent="0.15">
      <c r="A19567" s="619" t="s">
        <v>1124</v>
      </c>
      <c r="B19567" s="618">
        <v>2013</v>
      </c>
      <c r="C19567" s="619" t="s">
        <v>1105</v>
      </c>
    </row>
    <row r="19568" spans="1:3" x14ac:dyDescent="0.15">
      <c r="A19568" s="619" t="s">
        <v>1124</v>
      </c>
      <c r="B19568" s="618">
        <v>2013</v>
      </c>
      <c r="C19568" s="619" t="s">
        <v>1105</v>
      </c>
    </row>
    <row r="19569" spans="1:3" x14ac:dyDescent="0.15">
      <c r="A19569" s="619" t="s">
        <v>1124</v>
      </c>
      <c r="B19569" s="618">
        <v>2013</v>
      </c>
      <c r="C19569" s="619" t="s">
        <v>424</v>
      </c>
    </row>
    <row r="19570" spans="1:3" x14ac:dyDescent="0.15">
      <c r="A19570" s="619" t="s">
        <v>1124</v>
      </c>
      <c r="B19570" s="618">
        <v>2013</v>
      </c>
      <c r="C19570" s="619" t="s">
        <v>1080</v>
      </c>
    </row>
    <row r="19571" spans="1:3" x14ac:dyDescent="0.15">
      <c r="A19571" s="619" t="s">
        <v>1124</v>
      </c>
      <c r="B19571" s="618">
        <v>2013</v>
      </c>
      <c r="C19571" s="619" t="s">
        <v>424</v>
      </c>
    </row>
    <row r="19572" spans="1:3" x14ac:dyDescent="0.15">
      <c r="A19572" s="619" t="s">
        <v>1124</v>
      </c>
      <c r="B19572" s="618">
        <v>2013</v>
      </c>
      <c r="C19572" s="619" t="s">
        <v>424</v>
      </c>
    </row>
    <row r="19573" spans="1:3" x14ac:dyDescent="0.15">
      <c r="A19573" s="619" t="s">
        <v>1124</v>
      </c>
      <c r="B19573" s="618">
        <v>2013</v>
      </c>
      <c r="C19573" s="619" t="s">
        <v>424</v>
      </c>
    </row>
    <row r="19574" spans="1:3" x14ac:dyDescent="0.15">
      <c r="A19574" s="619" t="s">
        <v>1124</v>
      </c>
      <c r="B19574" s="618">
        <v>2013</v>
      </c>
      <c r="C19574" s="619" t="s">
        <v>1102</v>
      </c>
    </row>
    <row r="19575" spans="1:3" x14ac:dyDescent="0.15">
      <c r="A19575" s="619" t="s">
        <v>1124</v>
      </c>
      <c r="B19575" s="618">
        <v>2013</v>
      </c>
      <c r="C19575" s="619" t="s">
        <v>424</v>
      </c>
    </row>
    <row r="19576" spans="1:3" x14ac:dyDescent="0.15">
      <c r="A19576" s="619" t="s">
        <v>1124</v>
      </c>
      <c r="B19576" s="618">
        <v>2013</v>
      </c>
      <c r="C19576" s="619" t="s">
        <v>1080</v>
      </c>
    </row>
    <row r="19577" spans="1:3" x14ac:dyDescent="0.15">
      <c r="A19577" s="619" t="s">
        <v>1124</v>
      </c>
      <c r="B19577" s="618">
        <v>2013</v>
      </c>
      <c r="C19577" s="619" t="s">
        <v>1104</v>
      </c>
    </row>
    <row r="19578" spans="1:3" x14ac:dyDescent="0.15">
      <c r="A19578" s="619" t="s">
        <v>1124</v>
      </c>
      <c r="B19578" s="618">
        <v>2013</v>
      </c>
      <c r="C19578" s="619" t="s">
        <v>1104</v>
      </c>
    </row>
    <row r="19579" spans="1:3" x14ac:dyDescent="0.15">
      <c r="A19579" s="619" t="s">
        <v>1124</v>
      </c>
      <c r="B19579" s="618">
        <v>2013</v>
      </c>
      <c r="C19579" s="619" t="s">
        <v>1080</v>
      </c>
    </row>
    <row r="19580" spans="1:3" x14ac:dyDescent="0.15">
      <c r="A19580" s="619" t="s">
        <v>1124</v>
      </c>
      <c r="B19580" s="618">
        <v>2013</v>
      </c>
      <c r="C19580" s="619" t="s">
        <v>1080</v>
      </c>
    </row>
    <row r="19581" spans="1:3" x14ac:dyDescent="0.15">
      <c r="A19581" s="619" t="s">
        <v>1124</v>
      </c>
      <c r="B19581" s="618">
        <v>2013</v>
      </c>
      <c r="C19581" s="619" t="s">
        <v>1104</v>
      </c>
    </row>
    <row r="19582" spans="1:3" x14ac:dyDescent="0.15">
      <c r="A19582" s="619" t="s">
        <v>1124</v>
      </c>
      <c r="B19582" s="618">
        <v>2013</v>
      </c>
      <c r="C19582" s="619" t="s">
        <v>1104</v>
      </c>
    </row>
    <row r="19583" spans="1:3" x14ac:dyDescent="0.15">
      <c r="A19583" s="619" t="s">
        <v>1124</v>
      </c>
      <c r="B19583" s="618">
        <v>2013</v>
      </c>
      <c r="C19583" s="619" t="s">
        <v>1104</v>
      </c>
    </row>
    <row r="19584" spans="1:3" x14ac:dyDescent="0.15">
      <c r="A19584" s="619" t="s">
        <v>1124</v>
      </c>
      <c r="B19584" s="618">
        <v>2013</v>
      </c>
      <c r="C19584" s="619" t="s">
        <v>424</v>
      </c>
    </row>
    <row r="19585" spans="1:3" x14ac:dyDescent="0.15">
      <c r="A19585" s="619" t="s">
        <v>1124</v>
      </c>
      <c r="B19585" s="618">
        <v>2013</v>
      </c>
      <c r="C19585" s="619" t="s">
        <v>1102</v>
      </c>
    </row>
    <row r="19586" spans="1:3" x14ac:dyDescent="0.15">
      <c r="A19586" s="619" t="s">
        <v>1124</v>
      </c>
      <c r="B19586" s="618">
        <v>2013</v>
      </c>
      <c r="C19586" s="619" t="s">
        <v>424</v>
      </c>
    </row>
    <row r="19587" spans="1:3" x14ac:dyDescent="0.15">
      <c r="A19587" s="619" t="s">
        <v>1124</v>
      </c>
      <c r="B19587" s="618">
        <v>2013</v>
      </c>
      <c r="C19587" s="619" t="s">
        <v>424</v>
      </c>
    </row>
    <row r="19588" spans="1:3" x14ac:dyDescent="0.15">
      <c r="A19588" s="619" t="s">
        <v>1124</v>
      </c>
      <c r="B19588" s="618">
        <v>2013</v>
      </c>
      <c r="C19588" s="619" t="s">
        <v>424</v>
      </c>
    </row>
    <row r="19589" spans="1:3" x14ac:dyDescent="0.15">
      <c r="A19589" s="619" t="s">
        <v>1124</v>
      </c>
      <c r="B19589" s="618">
        <v>2013</v>
      </c>
      <c r="C19589" s="619" t="s">
        <v>424</v>
      </c>
    </row>
    <row r="19590" spans="1:3" x14ac:dyDescent="0.15">
      <c r="A19590" s="619" t="s">
        <v>1124</v>
      </c>
      <c r="B19590" s="618">
        <v>2013</v>
      </c>
      <c r="C19590" s="619" t="s">
        <v>424</v>
      </c>
    </row>
    <row r="19591" spans="1:3" x14ac:dyDescent="0.15">
      <c r="A19591" s="619" t="s">
        <v>1124</v>
      </c>
      <c r="B19591" s="618">
        <v>2013</v>
      </c>
      <c r="C19591" s="619" t="s">
        <v>424</v>
      </c>
    </row>
    <row r="19592" spans="1:3" x14ac:dyDescent="0.15">
      <c r="A19592" s="619" t="s">
        <v>1124</v>
      </c>
      <c r="B19592" s="618">
        <v>2013</v>
      </c>
      <c r="C19592" s="619" t="s">
        <v>424</v>
      </c>
    </row>
    <row r="19593" spans="1:3" x14ac:dyDescent="0.15">
      <c r="A19593" s="619" t="s">
        <v>1124</v>
      </c>
      <c r="B19593" s="618">
        <v>2013</v>
      </c>
      <c r="C19593" s="619" t="s">
        <v>424</v>
      </c>
    </row>
    <row r="19594" spans="1:3" x14ac:dyDescent="0.15">
      <c r="A19594" s="619" t="s">
        <v>1124</v>
      </c>
      <c r="B19594" s="618">
        <v>2013</v>
      </c>
      <c r="C19594" s="619" t="s">
        <v>437</v>
      </c>
    </row>
    <row r="19595" spans="1:3" x14ac:dyDescent="0.15">
      <c r="A19595" s="619" t="s">
        <v>1124</v>
      </c>
      <c r="B19595" s="618">
        <v>2013</v>
      </c>
      <c r="C19595" s="619" t="s">
        <v>424</v>
      </c>
    </row>
    <row r="19596" spans="1:3" x14ac:dyDescent="0.15">
      <c r="A19596" s="619" t="s">
        <v>1124</v>
      </c>
      <c r="B19596" s="618">
        <v>2013</v>
      </c>
      <c r="C19596" s="619" t="s">
        <v>424</v>
      </c>
    </row>
    <row r="19597" spans="1:3" x14ac:dyDescent="0.15">
      <c r="A19597" s="619" t="s">
        <v>1124</v>
      </c>
      <c r="B19597" s="618">
        <v>2013</v>
      </c>
      <c r="C19597" s="619" t="s">
        <v>437</v>
      </c>
    </row>
    <row r="19598" spans="1:3" x14ac:dyDescent="0.15">
      <c r="A19598" s="619" t="s">
        <v>1124</v>
      </c>
      <c r="B19598" s="618">
        <v>2013</v>
      </c>
      <c r="C19598" s="619" t="s">
        <v>437</v>
      </c>
    </row>
    <row r="19599" spans="1:3" x14ac:dyDescent="0.15">
      <c r="A19599" s="619" t="s">
        <v>1124</v>
      </c>
      <c r="B19599" s="618">
        <v>2013</v>
      </c>
      <c r="C19599" s="619" t="s">
        <v>437</v>
      </c>
    </row>
    <row r="19600" spans="1:3" x14ac:dyDescent="0.15">
      <c r="A19600" s="619" t="s">
        <v>1124</v>
      </c>
      <c r="B19600" s="618">
        <v>2013</v>
      </c>
      <c r="C19600" s="619" t="s">
        <v>424</v>
      </c>
    </row>
    <row r="19601" spans="1:3" x14ac:dyDescent="0.15">
      <c r="A19601" s="619" t="s">
        <v>1124</v>
      </c>
      <c r="B19601" s="618">
        <v>2013</v>
      </c>
      <c r="C19601" s="619" t="s">
        <v>424</v>
      </c>
    </row>
    <row r="19602" spans="1:3" x14ac:dyDescent="0.15">
      <c r="A19602" s="619" t="s">
        <v>1124</v>
      </c>
      <c r="B19602" s="618">
        <v>2013</v>
      </c>
      <c r="C19602" s="619" t="s">
        <v>424</v>
      </c>
    </row>
    <row r="19603" spans="1:3" x14ac:dyDescent="0.15">
      <c r="A19603" s="619" t="s">
        <v>1124</v>
      </c>
      <c r="B19603" s="618">
        <v>2013</v>
      </c>
      <c r="C19603" s="619" t="s">
        <v>424</v>
      </c>
    </row>
    <row r="19604" spans="1:3" x14ac:dyDescent="0.15">
      <c r="A19604" s="619" t="s">
        <v>1124</v>
      </c>
      <c r="B19604" s="618">
        <v>2013</v>
      </c>
      <c r="C19604" s="619" t="s">
        <v>424</v>
      </c>
    </row>
    <row r="19605" spans="1:3" x14ac:dyDescent="0.15">
      <c r="A19605" s="619" t="s">
        <v>1124</v>
      </c>
      <c r="B19605" s="618">
        <v>2013</v>
      </c>
      <c r="C19605" s="619" t="s">
        <v>1102</v>
      </c>
    </row>
    <row r="19606" spans="1:3" x14ac:dyDescent="0.15">
      <c r="A19606" s="619" t="s">
        <v>1124</v>
      </c>
      <c r="B19606" s="618">
        <v>2013</v>
      </c>
      <c r="C19606" s="619" t="s">
        <v>424</v>
      </c>
    </row>
    <row r="19607" spans="1:3" x14ac:dyDescent="0.15">
      <c r="A19607" s="619" t="s">
        <v>1124</v>
      </c>
      <c r="B19607" s="618">
        <v>2013</v>
      </c>
      <c r="C19607" s="619" t="s">
        <v>437</v>
      </c>
    </row>
    <row r="19608" spans="1:3" x14ac:dyDescent="0.15">
      <c r="A19608" s="619" t="s">
        <v>1124</v>
      </c>
      <c r="B19608" s="618">
        <v>2013</v>
      </c>
      <c r="C19608" s="619" t="s">
        <v>437</v>
      </c>
    </row>
    <row r="19609" spans="1:3" x14ac:dyDescent="0.15">
      <c r="A19609" s="619" t="s">
        <v>1124</v>
      </c>
      <c r="B19609" s="618">
        <v>2013</v>
      </c>
      <c r="C19609" s="619" t="s">
        <v>424</v>
      </c>
    </row>
    <row r="19610" spans="1:3" x14ac:dyDescent="0.15">
      <c r="A19610" s="619" t="s">
        <v>1124</v>
      </c>
      <c r="B19610" s="618">
        <v>2013</v>
      </c>
      <c r="C19610" s="619" t="s">
        <v>424</v>
      </c>
    </row>
    <row r="19611" spans="1:3" x14ac:dyDescent="0.15">
      <c r="A19611" s="619" t="s">
        <v>1124</v>
      </c>
      <c r="B19611" s="618">
        <v>2013</v>
      </c>
      <c r="C19611" s="619" t="s">
        <v>424</v>
      </c>
    </row>
    <row r="19612" spans="1:3" x14ac:dyDescent="0.15">
      <c r="A19612" s="619" t="s">
        <v>1124</v>
      </c>
      <c r="B19612" s="618">
        <v>2013</v>
      </c>
      <c r="C19612" s="619" t="s">
        <v>424</v>
      </c>
    </row>
    <row r="19613" spans="1:3" x14ac:dyDescent="0.15">
      <c r="A19613" s="619" t="s">
        <v>1124</v>
      </c>
      <c r="B19613" s="618">
        <v>2013</v>
      </c>
      <c r="C19613" s="619" t="s">
        <v>424</v>
      </c>
    </row>
    <row r="19614" spans="1:3" x14ac:dyDescent="0.15">
      <c r="A19614" s="619" t="s">
        <v>1124</v>
      </c>
      <c r="B19614" s="618">
        <v>2013</v>
      </c>
      <c r="C19614" s="619" t="s">
        <v>424</v>
      </c>
    </row>
    <row r="19615" spans="1:3" x14ac:dyDescent="0.15">
      <c r="A19615" s="619" t="s">
        <v>1124</v>
      </c>
      <c r="B19615" s="618">
        <v>2013</v>
      </c>
      <c r="C19615" s="619" t="s">
        <v>437</v>
      </c>
    </row>
    <row r="19616" spans="1:3" x14ac:dyDescent="0.15">
      <c r="A19616" s="619" t="s">
        <v>1124</v>
      </c>
      <c r="B19616" s="618">
        <v>2013</v>
      </c>
      <c r="C19616" s="619" t="s">
        <v>424</v>
      </c>
    </row>
    <row r="19617" spans="1:3" x14ac:dyDescent="0.15">
      <c r="A19617" s="619" t="s">
        <v>1124</v>
      </c>
      <c r="B19617" s="618">
        <v>2013</v>
      </c>
      <c r="C19617" s="619" t="s">
        <v>424</v>
      </c>
    </row>
    <row r="19618" spans="1:3" x14ac:dyDescent="0.15">
      <c r="A19618" s="619" t="s">
        <v>1124</v>
      </c>
      <c r="B19618" s="618">
        <v>2013</v>
      </c>
      <c r="C19618" s="619" t="s">
        <v>437</v>
      </c>
    </row>
    <row r="19619" spans="1:3" x14ac:dyDescent="0.15">
      <c r="A19619" s="619" t="s">
        <v>1124</v>
      </c>
      <c r="B19619" s="618">
        <v>2013</v>
      </c>
      <c r="C19619" s="619" t="s">
        <v>437</v>
      </c>
    </row>
    <row r="19620" spans="1:3" x14ac:dyDescent="0.15">
      <c r="A19620" s="619" t="s">
        <v>1124</v>
      </c>
      <c r="B19620" s="618">
        <v>2013</v>
      </c>
      <c r="C19620" s="619" t="s">
        <v>437</v>
      </c>
    </row>
    <row r="19621" spans="1:3" x14ac:dyDescent="0.15">
      <c r="A19621" s="619" t="s">
        <v>1124</v>
      </c>
      <c r="B19621" s="618">
        <v>2013</v>
      </c>
      <c r="C19621" s="619" t="s">
        <v>424</v>
      </c>
    </row>
    <row r="19622" spans="1:3" x14ac:dyDescent="0.15">
      <c r="A19622" s="619" t="s">
        <v>1124</v>
      </c>
      <c r="B19622" s="618">
        <v>2013</v>
      </c>
      <c r="C19622" s="619" t="s">
        <v>437</v>
      </c>
    </row>
    <row r="19623" spans="1:3" x14ac:dyDescent="0.15">
      <c r="A19623" s="619" t="s">
        <v>1124</v>
      </c>
      <c r="B19623" s="618">
        <v>2013</v>
      </c>
      <c r="C19623" s="619" t="s">
        <v>424</v>
      </c>
    </row>
    <row r="19624" spans="1:3" x14ac:dyDescent="0.15">
      <c r="A19624" s="619" t="s">
        <v>1124</v>
      </c>
      <c r="B19624" s="618">
        <v>2013</v>
      </c>
      <c r="C19624" s="619" t="s">
        <v>424</v>
      </c>
    </row>
    <row r="19625" spans="1:3" x14ac:dyDescent="0.15">
      <c r="A19625" s="619" t="s">
        <v>1124</v>
      </c>
      <c r="B19625" s="618">
        <v>2013</v>
      </c>
      <c r="C19625" s="619" t="s">
        <v>424</v>
      </c>
    </row>
    <row r="19626" spans="1:3" x14ac:dyDescent="0.15">
      <c r="A19626" s="619" t="s">
        <v>1124</v>
      </c>
      <c r="B19626" s="618">
        <v>2013</v>
      </c>
      <c r="C19626" s="619" t="s">
        <v>424</v>
      </c>
    </row>
    <row r="19627" spans="1:3" x14ac:dyDescent="0.15">
      <c r="A19627" s="619" t="s">
        <v>1124</v>
      </c>
      <c r="B19627" s="618">
        <v>2013</v>
      </c>
      <c r="C19627" s="619" t="s">
        <v>424</v>
      </c>
    </row>
    <row r="19628" spans="1:3" x14ac:dyDescent="0.15">
      <c r="A19628" s="619" t="s">
        <v>1124</v>
      </c>
      <c r="B19628" s="618">
        <v>2013</v>
      </c>
      <c r="C19628" s="619" t="s">
        <v>424</v>
      </c>
    </row>
    <row r="19629" spans="1:3" x14ac:dyDescent="0.15">
      <c r="A19629" s="619" t="s">
        <v>1124</v>
      </c>
      <c r="B19629" s="618">
        <v>2013</v>
      </c>
      <c r="C19629" s="619" t="s">
        <v>424</v>
      </c>
    </row>
    <row r="19630" spans="1:3" x14ac:dyDescent="0.15">
      <c r="A19630" s="619" t="s">
        <v>1124</v>
      </c>
      <c r="B19630" s="618">
        <v>2013</v>
      </c>
      <c r="C19630" s="619" t="s">
        <v>1102</v>
      </c>
    </row>
    <row r="19631" spans="1:3" x14ac:dyDescent="0.15">
      <c r="A19631" s="619" t="s">
        <v>1124</v>
      </c>
      <c r="B19631" s="618">
        <v>2013</v>
      </c>
      <c r="C19631" s="619" t="s">
        <v>1102</v>
      </c>
    </row>
    <row r="19632" spans="1:3" x14ac:dyDescent="0.15">
      <c r="A19632" s="619" t="s">
        <v>1124</v>
      </c>
      <c r="B19632" s="618">
        <v>2013</v>
      </c>
      <c r="C19632" s="619" t="s">
        <v>424</v>
      </c>
    </row>
    <row r="19633" spans="1:3" x14ac:dyDescent="0.15">
      <c r="A19633" s="619" t="s">
        <v>1124</v>
      </c>
      <c r="B19633" s="618">
        <v>2013</v>
      </c>
      <c r="C19633" s="619" t="s">
        <v>1080</v>
      </c>
    </row>
    <row r="19634" spans="1:3" x14ac:dyDescent="0.15">
      <c r="A19634" s="619" t="s">
        <v>1124</v>
      </c>
      <c r="B19634" s="618">
        <v>2013</v>
      </c>
      <c r="C19634" s="619" t="s">
        <v>1102</v>
      </c>
    </row>
    <row r="19635" spans="1:3" x14ac:dyDescent="0.15">
      <c r="A19635" s="619" t="s">
        <v>1124</v>
      </c>
      <c r="B19635" s="618">
        <v>2013</v>
      </c>
      <c r="C19635" s="619" t="s">
        <v>1080</v>
      </c>
    </row>
    <row r="19636" spans="1:3" x14ac:dyDescent="0.15">
      <c r="A19636" s="619" t="s">
        <v>1124</v>
      </c>
      <c r="B19636" s="618">
        <v>2013</v>
      </c>
      <c r="C19636" s="619" t="s">
        <v>1080</v>
      </c>
    </row>
    <row r="19637" spans="1:3" x14ac:dyDescent="0.15">
      <c r="A19637" s="619" t="s">
        <v>1124</v>
      </c>
      <c r="B19637" s="618">
        <v>2013</v>
      </c>
      <c r="C19637" s="619" t="s">
        <v>1080</v>
      </c>
    </row>
    <row r="19638" spans="1:3" x14ac:dyDescent="0.15">
      <c r="A19638" s="619" t="s">
        <v>1124</v>
      </c>
      <c r="B19638" s="618">
        <v>2013</v>
      </c>
      <c r="C19638" s="619" t="s">
        <v>1103</v>
      </c>
    </row>
    <row r="19639" spans="1:3" x14ac:dyDescent="0.15">
      <c r="A19639" s="619" t="s">
        <v>1124</v>
      </c>
      <c r="B19639" s="618">
        <v>2013</v>
      </c>
      <c r="C19639" s="619" t="s">
        <v>424</v>
      </c>
    </row>
    <row r="19640" spans="1:3" x14ac:dyDescent="0.15">
      <c r="A19640" s="619" t="s">
        <v>1124</v>
      </c>
      <c r="B19640" s="618">
        <v>2013</v>
      </c>
      <c r="C19640" s="619" t="s">
        <v>437</v>
      </c>
    </row>
    <row r="19641" spans="1:3" x14ac:dyDescent="0.15">
      <c r="A19641" s="619" t="s">
        <v>1124</v>
      </c>
      <c r="B19641" s="618">
        <v>2013</v>
      </c>
      <c r="C19641" s="619" t="s">
        <v>1103</v>
      </c>
    </row>
    <row r="19642" spans="1:3" x14ac:dyDescent="0.15">
      <c r="A19642" s="619" t="s">
        <v>1124</v>
      </c>
      <c r="B19642" s="618">
        <v>2013</v>
      </c>
      <c r="C19642" s="619" t="s">
        <v>424</v>
      </c>
    </row>
    <row r="19643" spans="1:3" x14ac:dyDescent="0.15">
      <c r="A19643" s="619" t="s">
        <v>1124</v>
      </c>
      <c r="B19643" s="618">
        <v>2013</v>
      </c>
      <c r="C19643" s="619" t="s">
        <v>1080</v>
      </c>
    </row>
    <row r="19644" spans="1:3" x14ac:dyDescent="0.15">
      <c r="A19644" s="619" t="s">
        <v>1124</v>
      </c>
      <c r="B19644" s="618">
        <v>2013</v>
      </c>
      <c r="C19644" s="619" t="s">
        <v>424</v>
      </c>
    </row>
    <row r="19645" spans="1:3" x14ac:dyDescent="0.15">
      <c r="A19645" s="619" t="s">
        <v>1124</v>
      </c>
      <c r="B19645" s="618">
        <v>2013</v>
      </c>
      <c r="C19645" s="619" t="s">
        <v>437</v>
      </c>
    </row>
    <row r="19646" spans="1:3" x14ac:dyDescent="0.15">
      <c r="A19646" s="619" t="s">
        <v>1124</v>
      </c>
      <c r="B19646" s="618">
        <v>2013</v>
      </c>
      <c r="C19646" s="619" t="s">
        <v>424</v>
      </c>
    </row>
    <row r="19647" spans="1:3" x14ac:dyDescent="0.15">
      <c r="A19647" s="619" t="s">
        <v>1124</v>
      </c>
      <c r="B19647" s="618">
        <v>2013</v>
      </c>
      <c r="C19647" s="619" t="s">
        <v>424</v>
      </c>
    </row>
    <row r="19648" spans="1:3" x14ac:dyDescent="0.15">
      <c r="A19648" s="619" t="s">
        <v>1124</v>
      </c>
      <c r="B19648" s="618">
        <v>2013</v>
      </c>
      <c r="C19648" s="619" t="s">
        <v>1103</v>
      </c>
    </row>
    <row r="19649" spans="1:3" x14ac:dyDescent="0.15">
      <c r="A19649" s="619" t="s">
        <v>1124</v>
      </c>
      <c r="B19649" s="618">
        <v>2013</v>
      </c>
      <c r="C19649" s="619" t="s">
        <v>424</v>
      </c>
    </row>
    <row r="19650" spans="1:3" x14ac:dyDescent="0.15">
      <c r="A19650" s="619" t="s">
        <v>1124</v>
      </c>
      <c r="B19650" s="618">
        <v>2013</v>
      </c>
      <c r="C19650" s="619" t="s">
        <v>437</v>
      </c>
    </row>
    <row r="19651" spans="1:3" x14ac:dyDescent="0.15">
      <c r="A19651" s="619" t="s">
        <v>1124</v>
      </c>
      <c r="B19651" s="618">
        <v>2013</v>
      </c>
      <c r="C19651" s="619" t="s">
        <v>437</v>
      </c>
    </row>
    <row r="19652" spans="1:3" x14ac:dyDescent="0.15">
      <c r="A19652" s="619" t="s">
        <v>1124</v>
      </c>
      <c r="B19652" s="618">
        <v>2013</v>
      </c>
      <c r="C19652" s="619" t="s">
        <v>437</v>
      </c>
    </row>
    <row r="19653" spans="1:3" x14ac:dyDescent="0.15">
      <c r="A19653" s="619" t="s">
        <v>1124</v>
      </c>
      <c r="B19653" s="618">
        <v>2013</v>
      </c>
      <c r="C19653" s="619" t="s">
        <v>437</v>
      </c>
    </row>
    <row r="19654" spans="1:3" x14ac:dyDescent="0.15">
      <c r="A19654" s="619" t="s">
        <v>1124</v>
      </c>
      <c r="B19654" s="618">
        <v>2013</v>
      </c>
      <c r="C19654" s="619" t="s">
        <v>437</v>
      </c>
    </row>
    <row r="19655" spans="1:3" x14ac:dyDescent="0.15">
      <c r="A19655" s="619" t="s">
        <v>1124</v>
      </c>
      <c r="B19655" s="618">
        <v>2013</v>
      </c>
      <c r="C19655" s="619" t="s">
        <v>424</v>
      </c>
    </row>
    <row r="19656" spans="1:3" x14ac:dyDescent="0.15">
      <c r="A19656" s="619" t="s">
        <v>1124</v>
      </c>
      <c r="B19656" s="618">
        <v>2013</v>
      </c>
      <c r="C19656" s="619" t="s">
        <v>1102</v>
      </c>
    </row>
    <row r="19657" spans="1:3" x14ac:dyDescent="0.15">
      <c r="A19657" s="619" t="s">
        <v>1124</v>
      </c>
      <c r="B19657" s="618">
        <v>2013</v>
      </c>
      <c r="C19657" s="619" t="s">
        <v>424</v>
      </c>
    </row>
    <row r="19658" spans="1:3" x14ac:dyDescent="0.15">
      <c r="A19658" s="619" t="s">
        <v>1124</v>
      </c>
      <c r="B19658" s="618">
        <v>2013</v>
      </c>
      <c r="C19658" s="619" t="s">
        <v>1102</v>
      </c>
    </row>
    <row r="19659" spans="1:3" x14ac:dyDescent="0.15">
      <c r="A19659" s="619" t="s">
        <v>1124</v>
      </c>
      <c r="B19659" s="618">
        <v>2013</v>
      </c>
      <c r="C19659" s="619" t="s">
        <v>424</v>
      </c>
    </row>
    <row r="19660" spans="1:3" x14ac:dyDescent="0.15">
      <c r="A19660" s="619" t="s">
        <v>1124</v>
      </c>
      <c r="B19660" s="618">
        <v>2013</v>
      </c>
      <c r="C19660" s="619" t="s">
        <v>1102</v>
      </c>
    </row>
    <row r="19661" spans="1:3" x14ac:dyDescent="0.15">
      <c r="A19661" s="619" t="s">
        <v>1124</v>
      </c>
      <c r="B19661" s="618">
        <v>2013</v>
      </c>
      <c r="C19661" s="619" t="s">
        <v>1102</v>
      </c>
    </row>
    <row r="19662" spans="1:3" x14ac:dyDescent="0.15">
      <c r="A19662" s="619" t="s">
        <v>1124</v>
      </c>
      <c r="B19662" s="618">
        <v>2013</v>
      </c>
      <c r="C19662" s="619" t="s">
        <v>424</v>
      </c>
    </row>
    <row r="19663" spans="1:3" x14ac:dyDescent="0.15">
      <c r="A19663" s="619" t="s">
        <v>1124</v>
      </c>
      <c r="B19663" s="618">
        <v>2013</v>
      </c>
      <c r="C19663" s="619" t="s">
        <v>437</v>
      </c>
    </row>
    <row r="19664" spans="1:3" x14ac:dyDescent="0.15">
      <c r="A19664" s="619" t="s">
        <v>1124</v>
      </c>
      <c r="B19664" s="618">
        <v>2013</v>
      </c>
      <c r="C19664" s="619" t="s">
        <v>437</v>
      </c>
    </row>
    <row r="19665" spans="1:3" x14ac:dyDescent="0.15">
      <c r="A19665" s="619" t="s">
        <v>1124</v>
      </c>
      <c r="B19665" s="618">
        <v>2013</v>
      </c>
      <c r="C19665" s="619" t="s">
        <v>437</v>
      </c>
    </row>
    <row r="19666" spans="1:3" x14ac:dyDescent="0.15">
      <c r="A19666" s="619" t="s">
        <v>1124</v>
      </c>
      <c r="B19666" s="618">
        <v>2013</v>
      </c>
      <c r="C19666" s="619" t="s">
        <v>437</v>
      </c>
    </row>
    <row r="19667" spans="1:3" x14ac:dyDescent="0.15">
      <c r="A19667" s="619" t="s">
        <v>1124</v>
      </c>
      <c r="B19667" s="618">
        <v>2013</v>
      </c>
      <c r="C19667" s="619" t="s">
        <v>1104</v>
      </c>
    </row>
    <row r="19668" spans="1:3" x14ac:dyDescent="0.15">
      <c r="A19668" s="619" t="s">
        <v>1124</v>
      </c>
      <c r="B19668" s="618">
        <v>2013</v>
      </c>
      <c r="C19668" s="619" t="s">
        <v>1107</v>
      </c>
    </row>
    <row r="19669" spans="1:3" x14ac:dyDescent="0.15">
      <c r="A19669" s="618" t="s">
        <v>1124</v>
      </c>
      <c r="B19669" s="618">
        <v>2013</v>
      </c>
      <c r="C19669" s="619" t="s">
        <v>1104</v>
      </c>
    </row>
    <row r="19670" spans="1:3" x14ac:dyDescent="0.15">
      <c r="A19670" s="619" t="s">
        <v>1124</v>
      </c>
      <c r="B19670" s="618">
        <v>2013</v>
      </c>
      <c r="C19670" s="619" t="s">
        <v>424</v>
      </c>
    </row>
    <row r="19671" spans="1:3" x14ac:dyDescent="0.15">
      <c r="A19671" s="619" t="s">
        <v>1124</v>
      </c>
      <c r="B19671" s="618">
        <v>2013</v>
      </c>
      <c r="C19671" s="619" t="s">
        <v>1117</v>
      </c>
    </row>
    <row r="19672" spans="1:3" x14ac:dyDescent="0.15">
      <c r="A19672" s="619" t="s">
        <v>1124</v>
      </c>
      <c r="B19672" s="618">
        <v>2013</v>
      </c>
      <c r="C19672" s="619" t="s">
        <v>1080</v>
      </c>
    </row>
    <row r="19673" spans="1:3" x14ac:dyDescent="0.15">
      <c r="A19673" s="619" t="s">
        <v>1124</v>
      </c>
      <c r="B19673" s="618">
        <v>2013</v>
      </c>
      <c r="C19673" s="619" t="s">
        <v>1107</v>
      </c>
    </row>
    <row r="19674" spans="1:3" x14ac:dyDescent="0.15">
      <c r="A19674" s="619" t="s">
        <v>1124</v>
      </c>
      <c r="B19674" s="618">
        <v>2013</v>
      </c>
      <c r="C19674" s="619" t="s">
        <v>1080</v>
      </c>
    </row>
    <row r="19675" spans="1:3" x14ac:dyDescent="0.15">
      <c r="A19675" s="619" t="s">
        <v>1124</v>
      </c>
      <c r="B19675" s="618">
        <v>2013</v>
      </c>
      <c r="C19675" s="619" t="s">
        <v>1080</v>
      </c>
    </row>
    <row r="19676" spans="1:3" x14ac:dyDescent="0.15">
      <c r="A19676" s="619" t="s">
        <v>1124</v>
      </c>
      <c r="B19676" s="618">
        <v>2013</v>
      </c>
      <c r="C19676" s="619" t="s">
        <v>424</v>
      </c>
    </row>
    <row r="19677" spans="1:3" x14ac:dyDescent="0.15">
      <c r="A19677" s="619" t="s">
        <v>1124</v>
      </c>
      <c r="B19677" s="618">
        <v>2013</v>
      </c>
      <c r="C19677" s="619" t="s">
        <v>424</v>
      </c>
    </row>
    <row r="19678" spans="1:3" x14ac:dyDescent="0.15">
      <c r="A19678" s="619" t="s">
        <v>1124</v>
      </c>
      <c r="B19678" s="618">
        <v>2013</v>
      </c>
      <c r="C19678" s="619" t="s">
        <v>424</v>
      </c>
    </row>
    <row r="19679" spans="1:3" x14ac:dyDescent="0.15">
      <c r="A19679" s="619" t="s">
        <v>1124</v>
      </c>
      <c r="B19679" s="618">
        <v>2013</v>
      </c>
      <c r="C19679" s="619" t="s">
        <v>424</v>
      </c>
    </row>
    <row r="19680" spans="1:3" x14ac:dyDescent="0.15">
      <c r="A19680" s="619" t="s">
        <v>1124</v>
      </c>
      <c r="B19680" s="618">
        <v>2013</v>
      </c>
      <c r="C19680" s="619" t="s">
        <v>424</v>
      </c>
    </row>
    <row r="19681" spans="1:3" x14ac:dyDescent="0.15">
      <c r="A19681" s="619" t="s">
        <v>1124</v>
      </c>
      <c r="B19681" s="618">
        <v>2013</v>
      </c>
      <c r="C19681" s="619" t="s">
        <v>424</v>
      </c>
    </row>
    <row r="19682" spans="1:3" x14ac:dyDescent="0.15">
      <c r="A19682" s="619" t="s">
        <v>1124</v>
      </c>
      <c r="B19682" s="618">
        <v>2013</v>
      </c>
      <c r="C19682" s="619" t="s">
        <v>424</v>
      </c>
    </row>
    <row r="19683" spans="1:3" x14ac:dyDescent="0.15">
      <c r="A19683" s="619" t="s">
        <v>1124</v>
      </c>
      <c r="B19683" s="618">
        <v>2013</v>
      </c>
      <c r="C19683" s="619" t="s">
        <v>424</v>
      </c>
    </row>
    <row r="19684" spans="1:3" x14ac:dyDescent="0.15">
      <c r="A19684" s="619" t="s">
        <v>1124</v>
      </c>
      <c r="B19684" s="618">
        <v>2013</v>
      </c>
      <c r="C19684" s="619" t="s">
        <v>424</v>
      </c>
    </row>
    <row r="19685" spans="1:3" x14ac:dyDescent="0.15">
      <c r="A19685" s="619" t="s">
        <v>1124</v>
      </c>
      <c r="B19685" s="618">
        <v>2013</v>
      </c>
      <c r="C19685" s="619" t="s">
        <v>1102</v>
      </c>
    </row>
    <row r="19686" spans="1:3" x14ac:dyDescent="0.15">
      <c r="A19686" s="619" t="s">
        <v>1124</v>
      </c>
      <c r="B19686" s="618">
        <v>2013</v>
      </c>
      <c r="C19686" s="619" t="s">
        <v>437</v>
      </c>
    </row>
    <row r="19687" spans="1:3" x14ac:dyDescent="0.15">
      <c r="A19687" s="619" t="s">
        <v>1124</v>
      </c>
      <c r="B19687" s="618">
        <v>2013</v>
      </c>
      <c r="C19687" s="619" t="s">
        <v>1107</v>
      </c>
    </row>
    <row r="19688" spans="1:3" x14ac:dyDescent="0.15">
      <c r="A19688" s="619" t="s">
        <v>1124</v>
      </c>
      <c r="B19688" s="618">
        <v>2013</v>
      </c>
      <c r="C19688" s="619" t="s">
        <v>1107</v>
      </c>
    </row>
    <row r="19689" spans="1:3" x14ac:dyDescent="0.15">
      <c r="A19689" s="619" t="s">
        <v>1124</v>
      </c>
      <c r="B19689" s="618">
        <v>2013</v>
      </c>
      <c r="C19689" s="619" t="s">
        <v>1102</v>
      </c>
    </row>
    <row r="19690" spans="1:3" x14ac:dyDescent="0.15">
      <c r="A19690" s="619" t="s">
        <v>1124</v>
      </c>
      <c r="B19690" s="618">
        <v>2013</v>
      </c>
      <c r="C19690" s="619" t="s">
        <v>1102</v>
      </c>
    </row>
    <row r="19691" spans="1:3" x14ac:dyDescent="0.15">
      <c r="A19691" s="619" t="s">
        <v>1124</v>
      </c>
      <c r="B19691" s="618">
        <v>2013</v>
      </c>
      <c r="C19691" s="619" t="s">
        <v>424</v>
      </c>
    </row>
    <row r="19692" spans="1:3" x14ac:dyDescent="0.15">
      <c r="A19692" s="619" t="s">
        <v>1124</v>
      </c>
      <c r="B19692" s="618">
        <v>2013</v>
      </c>
      <c r="C19692" s="619" t="s">
        <v>1103</v>
      </c>
    </row>
    <row r="19693" spans="1:3" x14ac:dyDescent="0.15">
      <c r="A19693" s="619" t="s">
        <v>1124</v>
      </c>
      <c r="B19693" s="618">
        <v>2013</v>
      </c>
      <c r="C19693" s="619" t="s">
        <v>1107</v>
      </c>
    </row>
    <row r="19694" spans="1:3" x14ac:dyDescent="0.15">
      <c r="A19694" s="619" t="s">
        <v>1124</v>
      </c>
      <c r="B19694" s="618">
        <v>2013</v>
      </c>
      <c r="C19694" s="619" t="s">
        <v>1080</v>
      </c>
    </row>
    <row r="19695" spans="1:3" x14ac:dyDescent="0.15">
      <c r="A19695" s="619" t="s">
        <v>1124</v>
      </c>
      <c r="B19695" s="618">
        <v>2013</v>
      </c>
      <c r="C19695" s="619" t="s">
        <v>437</v>
      </c>
    </row>
    <row r="19696" spans="1:3" x14ac:dyDescent="0.15">
      <c r="A19696" s="619" t="s">
        <v>1124</v>
      </c>
      <c r="B19696" s="618">
        <v>2013</v>
      </c>
      <c r="C19696" s="619" t="s">
        <v>424</v>
      </c>
    </row>
    <row r="19697" spans="1:3" x14ac:dyDescent="0.15">
      <c r="A19697" s="619" t="s">
        <v>1124</v>
      </c>
      <c r="B19697" s="618">
        <v>2013</v>
      </c>
      <c r="C19697" s="619" t="s">
        <v>424</v>
      </c>
    </row>
    <row r="19698" spans="1:3" x14ac:dyDescent="0.15">
      <c r="A19698" s="619" t="s">
        <v>1124</v>
      </c>
      <c r="B19698" s="618">
        <v>2013</v>
      </c>
      <c r="C19698" s="619" t="s">
        <v>424</v>
      </c>
    </row>
    <row r="19699" spans="1:3" x14ac:dyDescent="0.15">
      <c r="A19699" s="619" t="s">
        <v>1124</v>
      </c>
      <c r="B19699" s="618">
        <v>2013</v>
      </c>
      <c r="C19699" s="619" t="s">
        <v>437</v>
      </c>
    </row>
    <row r="19700" spans="1:3" x14ac:dyDescent="0.15">
      <c r="A19700" s="619" t="s">
        <v>1124</v>
      </c>
      <c r="B19700" s="618">
        <v>2013</v>
      </c>
      <c r="C19700" s="619" t="s">
        <v>424</v>
      </c>
    </row>
    <row r="19701" spans="1:3" x14ac:dyDescent="0.15">
      <c r="A19701" s="619" t="s">
        <v>1124</v>
      </c>
      <c r="B19701" s="618">
        <v>2013</v>
      </c>
      <c r="C19701" s="619" t="s">
        <v>1102</v>
      </c>
    </row>
    <row r="19702" spans="1:3" x14ac:dyDescent="0.15">
      <c r="A19702" s="619" t="s">
        <v>1124</v>
      </c>
      <c r="B19702" s="618">
        <v>2013</v>
      </c>
      <c r="C19702" s="619" t="s">
        <v>437</v>
      </c>
    </row>
    <row r="19703" spans="1:3" x14ac:dyDescent="0.15">
      <c r="A19703" s="619" t="s">
        <v>1124</v>
      </c>
      <c r="B19703" s="618">
        <v>2013</v>
      </c>
      <c r="C19703" s="619" t="s">
        <v>437</v>
      </c>
    </row>
    <row r="19704" spans="1:3" x14ac:dyDescent="0.15">
      <c r="A19704" s="619" t="s">
        <v>1124</v>
      </c>
      <c r="B19704" s="618">
        <v>2013</v>
      </c>
      <c r="C19704" s="619" t="s">
        <v>424</v>
      </c>
    </row>
    <row r="19705" spans="1:3" x14ac:dyDescent="0.15">
      <c r="A19705" s="619" t="s">
        <v>1124</v>
      </c>
      <c r="B19705" s="618">
        <v>2013</v>
      </c>
      <c r="C19705" s="619" t="s">
        <v>437</v>
      </c>
    </row>
    <row r="19706" spans="1:3" x14ac:dyDescent="0.15">
      <c r="A19706" s="619" t="s">
        <v>1124</v>
      </c>
      <c r="B19706" s="618">
        <v>2013</v>
      </c>
      <c r="C19706" s="619" t="s">
        <v>1103</v>
      </c>
    </row>
    <row r="19707" spans="1:3" x14ac:dyDescent="0.15">
      <c r="A19707" s="619" t="s">
        <v>1124</v>
      </c>
      <c r="B19707" s="618">
        <v>2013</v>
      </c>
      <c r="C19707" s="619" t="s">
        <v>424</v>
      </c>
    </row>
    <row r="19708" spans="1:3" x14ac:dyDescent="0.15">
      <c r="A19708" s="619" t="s">
        <v>1124</v>
      </c>
      <c r="B19708" s="618">
        <v>2013</v>
      </c>
      <c r="C19708" s="619" t="s">
        <v>424</v>
      </c>
    </row>
    <row r="19709" spans="1:3" x14ac:dyDescent="0.15">
      <c r="A19709" s="619" t="s">
        <v>1124</v>
      </c>
      <c r="B19709" s="618">
        <v>2013</v>
      </c>
      <c r="C19709" s="619" t="s">
        <v>424</v>
      </c>
    </row>
    <row r="19710" spans="1:3" x14ac:dyDescent="0.15">
      <c r="A19710" s="619" t="s">
        <v>1124</v>
      </c>
      <c r="B19710" s="618">
        <v>2013</v>
      </c>
      <c r="C19710" s="619" t="s">
        <v>424</v>
      </c>
    </row>
    <row r="19711" spans="1:3" x14ac:dyDescent="0.15">
      <c r="A19711" s="619" t="s">
        <v>1124</v>
      </c>
      <c r="B19711" s="618">
        <v>2013</v>
      </c>
      <c r="C19711" s="619" t="s">
        <v>424</v>
      </c>
    </row>
    <row r="19712" spans="1:3" x14ac:dyDescent="0.15">
      <c r="A19712" s="619" t="s">
        <v>1124</v>
      </c>
      <c r="B19712" s="618">
        <v>2013</v>
      </c>
      <c r="C19712" s="619" t="s">
        <v>424</v>
      </c>
    </row>
    <row r="19713" spans="1:3" x14ac:dyDescent="0.15">
      <c r="A19713" s="619" t="s">
        <v>1124</v>
      </c>
      <c r="B19713" s="618">
        <v>2013</v>
      </c>
      <c r="C19713" s="619" t="s">
        <v>437</v>
      </c>
    </row>
    <row r="19714" spans="1:3" x14ac:dyDescent="0.15">
      <c r="A19714" s="619" t="s">
        <v>1124</v>
      </c>
      <c r="B19714" s="618">
        <v>2013</v>
      </c>
      <c r="C19714" s="619" t="s">
        <v>424</v>
      </c>
    </row>
    <row r="19715" spans="1:3" x14ac:dyDescent="0.15">
      <c r="A19715" s="619" t="s">
        <v>1124</v>
      </c>
      <c r="B19715" s="618">
        <v>2013</v>
      </c>
      <c r="C19715" s="619" t="s">
        <v>1080</v>
      </c>
    </row>
    <row r="19716" spans="1:3" x14ac:dyDescent="0.15">
      <c r="A19716" s="619" t="s">
        <v>1124</v>
      </c>
      <c r="B19716" s="618">
        <v>2013</v>
      </c>
      <c r="C19716" s="619" t="s">
        <v>437</v>
      </c>
    </row>
    <row r="19717" spans="1:3" x14ac:dyDescent="0.15">
      <c r="A19717" s="619" t="s">
        <v>1124</v>
      </c>
      <c r="B19717" s="618">
        <v>2013</v>
      </c>
      <c r="C19717" s="619" t="s">
        <v>1080</v>
      </c>
    </row>
    <row r="19718" spans="1:3" x14ac:dyDescent="0.15">
      <c r="A19718" s="619" t="s">
        <v>1124</v>
      </c>
      <c r="B19718" s="618">
        <v>2013</v>
      </c>
      <c r="C19718" s="619" t="s">
        <v>424</v>
      </c>
    </row>
    <row r="19719" spans="1:3" x14ac:dyDescent="0.15">
      <c r="A19719" s="619" t="s">
        <v>1124</v>
      </c>
      <c r="B19719" s="618">
        <v>2013</v>
      </c>
      <c r="C19719" s="619" t="s">
        <v>1080</v>
      </c>
    </row>
    <row r="19720" spans="1:3" x14ac:dyDescent="0.15">
      <c r="A19720" s="619" t="s">
        <v>1124</v>
      </c>
      <c r="B19720" s="618">
        <v>2013</v>
      </c>
      <c r="C19720" s="619" t="s">
        <v>437</v>
      </c>
    </row>
    <row r="19721" spans="1:3" x14ac:dyDescent="0.15">
      <c r="A19721" s="619" t="s">
        <v>1124</v>
      </c>
      <c r="B19721" s="618">
        <v>2013</v>
      </c>
      <c r="C19721" s="619" t="s">
        <v>1080</v>
      </c>
    </row>
    <row r="19722" spans="1:3" x14ac:dyDescent="0.15">
      <c r="A19722" s="619" t="s">
        <v>1124</v>
      </c>
      <c r="B19722" s="618">
        <v>2013</v>
      </c>
      <c r="C19722" s="619" t="s">
        <v>424</v>
      </c>
    </row>
    <row r="19723" spans="1:3" x14ac:dyDescent="0.15">
      <c r="A19723" s="619" t="s">
        <v>1124</v>
      </c>
      <c r="B19723" s="618">
        <v>2013</v>
      </c>
      <c r="C19723" s="619" t="s">
        <v>1080</v>
      </c>
    </row>
    <row r="19724" spans="1:3" x14ac:dyDescent="0.15">
      <c r="A19724" s="619" t="s">
        <v>1124</v>
      </c>
      <c r="B19724" s="618">
        <v>2013</v>
      </c>
      <c r="C19724" s="619" t="s">
        <v>437</v>
      </c>
    </row>
    <row r="19725" spans="1:3" x14ac:dyDescent="0.15">
      <c r="A19725" s="619" t="s">
        <v>1124</v>
      </c>
      <c r="B19725" s="618">
        <v>2013</v>
      </c>
      <c r="C19725" s="619" t="s">
        <v>1102</v>
      </c>
    </row>
    <row r="19726" spans="1:3" x14ac:dyDescent="0.15">
      <c r="A19726" s="619" t="s">
        <v>1124</v>
      </c>
      <c r="B19726" s="618">
        <v>2013</v>
      </c>
      <c r="C19726" s="619" t="s">
        <v>424</v>
      </c>
    </row>
    <row r="19727" spans="1:3" x14ac:dyDescent="0.15">
      <c r="A19727" s="619" t="s">
        <v>1124</v>
      </c>
      <c r="B19727" s="618">
        <v>2013</v>
      </c>
      <c r="C19727" s="619" t="s">
        <v>424</v>
      </c>
    </row>
    <row r="19728" spans="1:3" x14ac:dyDescent="0.15">
      <c r="A19728" s="619" t="s">
        <v>1124</v>
      </c>
      <c r="B19728" s="618">
        <v>2013</v>
      </c>
      <c r="C19728" s="619" t="s">
        <v>424</v>
      </c>
    </row>
    <row r="19729" spans="1:3" x14ac:dyDescent="0.15">
      <c r="A19729" s="619" t="s">
        <v>1124</v>
      </c>
      <c r="B19729" s="618">
        <v>2013</v>
      </c>
      <c r="C19729" s="619" t="s">
        <v>437</v>
      </c>
    </row>
    <row r="19730" spans="1:3" x14ac:dyDescent="0.15">
      <c r="A19730" s="619" t="s">
        <v>1124</v>
      </c>
      <c r="B19730" s="618">
        <v>2013</v>
      </c>
      <c r="C19730" s="619" t="s">
        <v>1080</v>
      </c>
    </row>
    <row r="19731" spans="1:3" x14ac:dyDescent="0.15">
      <c r="A19731" s="619" t="s">
        <v>1124</v>
      </c>
      <c r="B19731" s="618">
        <v>2013</v>
      </c>
      <c r="C19731" s="619" t="s">
        <v>437</v>
      </c>
    </row>
    <row r="19732" spans="1:3" x14ac:dyDescent="0.15">
      <c r="A19732" s="619" t="s">
        <v>1124</v>
      </c>
      <c r="B19732" s="618">
        <v>2013</v>
      </c>
      <c r="C19732" s="619" t="s">
        <v>424</v>
      </c>
    </row>
    <row r="19733" spans="1:3" x14ac:dyDescent="0.15">
      <c r="A19733" s="619" t="s">
        <v>1124</v>
      </c>
      <c r="B19733" s="618">
        <v>2013</v>
      </c>
      <c r="C19733" s="619" t="s">
        <v>424</v>
      </c>
    </row>
    <row r="19734" spans="1:3" x14ac:dyDescent="0.15">
      <c r="A19734" s="619" t="s">
        <v>1124</v>
      </c>
      <c r="B19734" s="618">
        <v>2013</v>
      </c>
      <c r="C19734" s="619" t="s">
        <v>437</v>
      </c>
    </row>
    <row r="19735" spans="1:3" x14ac:dyDescent="0.15">
      <c r="A19735" s="619" t="s">
        <v>1124</v>
      </c>
      <c r="B19735" s="618">
        <v>2013</v>
      </c>
      <c r="C19735" s="619" t="s">
        <v>437</v>
      </c>
    </row>
    <row r="19736" spans="1:3" x14ac:dyDescent="0.15">
      <c r="A19736" s="619" t="s">
        <v>1124</v>
      </c>
      <c r="B19736" s="618">
        <v>2013</v>
      </c>
      <c r="C19736" s="619" t="s">
        <v>1102</v>
      </c>
    </row>
    <row r="19737" spans="1:3" x14ac:dyDescent="0.15">
      <c r="A19737" s="619" t="s">
        <v>1124</v>
      </c>
      <c r="B19737" s="618">
        <v>2013</v>
      </c>
      <c r="C19737" s="619" t="s">
        <v>437</v>
      </c>
    </row>
    <row r="19738" spans="1:3" x14ac:dyDescent="0.15">
      <c r="A19738" s="619" t="s">
        <v>1124</v>
      </c>
      <c r="B19738" s="618">
        <v>2013</v>
      </c>
      <c r="C19738" s="619" t="s">
        <v>424</v>
      </c>
    </row>
    <row r="19739" spans="1:3" x14ac:dyDescent="0.15">
      <c r="A19739" s="619" t="s">
        <v>1124</v>
      </c>
      <c r="B19739" s="618">
        <v>2013</v>
      </c>
      <c r="C19739" s="619" t="s">
        <v>424</v>
      </c>
    </row>
    <row r="19740" spans="1:3" x14ac:dyDescent="0.15">
      <c r="A19740" s="619" t="s">
        <v>1124</v>
      </c>
      <c r="B19740" s="618">
        <v>2013</v>
      </c>
      <c r="C19740" s="619" t="s">
        <v>424</v>
      </c>
    </row>
    <row r="19741" spans="1:3" x14ac:dyDescent="0.15">
      <c r="A19741" s="619" t="s">
        <v>1124</v>
      </c>
      <c r="B19741" s="618">
        <v>2013</v>
      </c>
      <c r="C19741" s="619" t="s">
        <v>424</v>
      </c>
    </row>
    <row r="19742" spans="1:3" x14ac:dyDescent="0.15">
      <c r="A19742" s="619" t="s">
        <v>1124</v>
      </c>
      <c r="B19742" s="618">
        <v>2013</v>
      </c>
      <c r="C19742" s="619" t="s">
        <v>1080</v>
      </c>
    </row>
    <row r="19743" spans="1:3" x14ac:dyDescent="0.15">
      <c r="A19743" s="619" t="s">
        <v>1124</v>
      </c>
      <c r="B19743" s="618">
        <v>2013</v>
      </c>
      <c r="C19743" s="619" t="s">
        <v>424</v>
      </c>
    </row>
    <row r="19744" spans="1:3" x14ac:dyDescent="0.15">
      <c r="A19744" s="619" t="s">
        <v>1124</v>
      </c>
      <c r="B19744" s="618">
        <v>2013</v>
      </c>
      <c r="C19744" s="619" t="s">
        <v>424</v>
      </c>
    </row>
    <row r="19745" spans="1:3" x14ac:dyDescent="0.15">
      <c r="A19745" s="619" t="s">
        <v>1124</v>
      </c>
      <c r="B19745" s="618">
        <v>2013</v>
      </c>
      <c r="C19745" s="619" t="s">
        <v>1104</v>
      </c>
    </row>
    <row r="19746" spans="1:3" x14ac:dyDescent="0.15">
      <c r="A19746" s="619" t="s">
        <v>1124</v>
      </c>
      <c r="B19746" s="618">
        <v>2013</v>
      </c>
      <c r="C19746" s="619" t="s">
        <v>424</v>
      </c>
    </row>
    <row r="19747" spans="1:3" x14ac:dyDescent="0.15">
      <c r="A19747" s="619" t="s">
        <v>1124</v>
      </c>
      <c r="B19747" s="618">
        <v>2013</v>
      </c>
      <c r="C19747" s="619" t="s">
        <v>424</v>
      </c>
    </row>
    <row r="19748" spans="1:3" x14ac:dyDescent="0.15">
      <c r="A19748" s="619" t="s">
        <v>1124</v>
      </c>
      <c r="B19748" s="618">
        <v>2013</v>
      </c>
      <c r="C19748" s="619" t="s">
        <v>437</v>
      </c>
    </row>
    <row r="19749" spans="1:3" x14ac:dyDescent="0.15">
      <c r="A19749" s="619" t="s">
        <v>1124</v>
      </c>
      <c r="B19749" s="618">
        <v>2013</v>
      </c>
      <c r="C19749" s="619" t="s">
        <v>437</v>
      </c>
    </row>
    <row r="19750" spans="1:3" x14ac:dyDescent="0.15">
      <c r="A19750" s="619" t="s">
        <v>1124</v>
      </c>
      <c r="B19750" s="618">
        <v>2013</v>
      </c>
      <c r="C19750" s="619" t="s">
        <v>424</v>
      </c>
    </row>
    <row r="19751" spans="1:3" x14ac:dyDescent="0.15">
      <c r="A19751" s="619" t="s">
        <v>1124</v>
      </c>
      <c r="B19751" s="618">
        <v>2013</v>
      </c>
      <c r="C19751" s="619" t="s">
        <v>1103</v>
      </c>
    </row>
    <row r="19752" spans="1:3" x14ac:dyDescent="0.15">
      <c r="A19752" s="619" t="s">
        <v>1124</v>
      </c>
      <c r="B19752" s="618">
        <v>2013</v>
      </c>
      <c r="C19752" s="619" t="s">
        <v>424</v>
      </c>
    </row>
    <row r="19753" spans="1:3" x14ac:dyDescent="0.15">
      <c r="A19753" s="619" t="s">
        <v>1124</v>
      </c>
      <c r="B19753" s="618">
        <v>2013</v>
      </c>
      <c r="C19753" s="619" t="s">
        <v>437</v>
      </c>
    </row>
    <row r="19754" spans="1:3" x14ac:dyDescent="0.15">
      <c r="A19754" s="618" t="s">
        <v>1124</v>
      </c>
      <c r="B19754" s="618">
        <v>2013</v>
      </c>
      <c r="C19754" s="619" t="s">
        <v>437</v>
      </c>
    </row>
    <row r="19755" spans="1:3" x14ac:dyDescent="0.15">
      <c r="A19755" s="618" t="s">
        <v>1124</v>
      </c>
      <c r="B19755" s="618">
        <v>2013</v>
      </c>
      <c r="C19755" s="619" t="s">
        <v>437</v>
      </c>
    </row>
    <row r="19756" spans="1:3" x14ac:dyDescent="0.15">
      <c r="A19756" s="618" t="s">
        <v>1124</v>
      </c>
      <c r="B19756" s="618">
        <v>2013</v>
      </c>
      <c r="C19756" s="619" t="s">
        <v>437</v>
      </c>
    </row>
    <row r="19757" spans="1:3" x14ac:dyDescent="0.15">
      <c r="A19757" s="618" t="s">
        <v>1124</v>
      </c>
      <c r="B19757" s="618">
        <v>2013</v>
      </c>
      <c r="C19757" s="619" t="s">
        <v>424</v>
      </c>
    </row>
    <row r="19758" spans="1:3" x14ac:dyDescent="0.15">
      <c r="A19758" s="618" t="s">
        <v>1124</v>
      </c>
      <c r="B19758" s="618">
        <v>2013</v>
      </c>
      <c r="C19758" s="619" t="s">
        <v>424</v>
      </c>
    </row>
    <row r="19759" spans="1:3" x14ac:dyDescent="0.15">
      <c r="A19759" s="618" t="s">
        <v>1124</v>
      </c>
      <c r="B19759" s="618">
        <v>2013</v>
      </c>
      <c r="C19759" s="619" t="s">
        <v>424</v>
      </c>
    </row>
    <row r="19760" spans="1:3" x14ac:dyDescent="0.15">
      <c r="A19760" s="618" t="s">
        <v>1124</v>
      </c>
      <c r="B19760" s="618">
        <v>2013</v>
      </c>
      <c r="C19760" s="619" t="s">
        <v>424</v>
      </c>
    </row>
    <row r="19761" spans="1:3" x14ac:dyDescent="0.15">
      <c r="A19761" s="618" t="s">
        <v>1124</v>
      </c>
      <c r="B19761" s="618">
        <v>2013</v>
      </c>
      <c r="C19761" s="619" t="s">
        <v>424</v>
      </c>
    </row>
    <row r="19762" spans="1:3" x14ac:dyDescent="0.15">
      <c r="A19762" s="618" t="s">
        <v>1124</v>
      </c>
      <c r="B19762" s="618">
        <v>2013</v>
      </c>
      <c r="C19762" s="619" t="s">
        <v>424</v>
      </c>
    </row>
    <row r="19763" spans="1:3" x14ac:dyDescent="0.15">
      <c r="A19763" s="618" t="s">
        <v>1124</v>
      </c>
      <c r="B19763" s="618">
        <v>2013</v>
      </c>
      <c r="C19763" s="619" t="s">
        <v>424</v>
      </c>
    </row>
    <row r="19764" spans="1:3" x14ac:dyDescent="0.15">
      <c r="A19764" s="618" t="s">
        <v>1124</v>
      </c>
      <c r="B19764" s="618">
        <v>2013</v>
      </c>
      <c r="C19764" s="619" t="s">
        <v>437</v>
      </c>
    </row>
    <row r="19765" spans="1:3" x14ac:dyDescent="0.15">
      <c r="A19765" s="619" t="s">
        <v>1124</v>
      </c>
      <c r="B19765" s="618">
        <v>2013</v>
      </c>
      <c r="C19765" s="619" t="s">
        <v>424</v>
      </c>
    </row>
    <row r="19766" spans="1:3" x14ac:dyDescent="0.15">
      <c r="A19766" s="619" t="s">
        <v>1124</v>
      </c>
      <c r="B19766" s="618">
        <v>2013</v>
      </c>
      <c r="C19766" s="619" t="s">
        <v>424</v>
      </c>
    </row>
    <row r="19767" spans="1:3" x14ac:dyDescent="0.15">
      <c r="A19767" s="619" t="s">
        <v>1124</v>
      </c>
      <c r="B19767" s="618">
        <v>2013</v>
      </c>
      <c r="C19767" s="619" t="s">
        <v>424</v>
      </c>
    </row>
    <row r="19768" spans="1:3" x14ac:dyDescent="0.15">
      <c r="A19768" s="619" t="s">
        <v>1124</v>
      </c>
      <c r="B19768" s="618">
        <v>2013</v>
      </c>
      <c r="C19768" s="619" t="s">
        <v>424</v>
      </c>
    </row>
    <row r="19769" spans="1:3" x14ac:dyDescent="0.15">
      <c r="A19769" s="619" t="s">
        <v>1124</v>
      </c>
      <c r="B19769" s="618">
        <v>2013</v>
      </c>
      <c r="C19769" s="619" t="s">
        <v>424</v>
      </c>
    </row>
    <row r="19770" spans="1:3" x14ac:dyDescent="0.15">
      <c r="A19770" s="619" t="s">
        <v>1124</v>
      </c>
      <c r="B19770" s="618">
        <v>2013</v>
      </c>
      <c r="C19770" s="619" t="s">
        <v>424</v>
      </c>
    </row>
    <row r="19771" spans="1:3" x14ac:dyDescent="0.15">
      <c r="A19771" s="619" t="s">
        <v>1124</v>
      </c>
      <c r="B19771" s="618">
        <v>2013</v>
      </c>
      <c r="C19771" s="619" t="s">
        <v>424</v>
      </c>
    </row>
    <row r="19772" spans="1:3" x14ac:dyDescent="0.15">
      <c r="A19772" s="619" t="s">
        <v>1124</v>
      </c>
      <c r="B19772" s="618">
        <v>2013</v>
      </c>
      <c r="C19772" s="619" t="s">
        <v>424</v>
      </c>
    </row>
    <row r="19773" spans="1:3" x14ac:dyDescent="0.15">
      <c r="A19773" s="619" t="s">
        <v>1124</v>
      </c>
      <c r="B19773" s="618">
        <v>2013</v>
      </c>
      <c r="C19773" s="619" t="s">
        <v>424</v>
      </c>
    </row>
    <row r="19774" spans="1:3" x14ac:dyDescent="0.15">
      <c r="A19774" s="619" t="s">
        <v>1124</v>
      </c>
      <c r="B19774" s="618">
        <v>2013</v>
      </c>
      <c r="C19774" s="619" t="s">
        <v>424</v>
      </c>
    </row>
    <row r="19775" spans="1:3" x14ac:dyDescent="0.15">
      <c r="A19775" s="619" t="s">
        <v>1124</v>
      </c>
      <c r="B19775" s="618">
        <v>2013</v>
      </c>
      <c r="C19775" s="619" t="s">
        <v>424</v>
      </c>
    </row>
    <row r="19776" spans="1:3" x14ac:dyDescent="0.15">
      <c r="A19776" s="619" t="s">
        <v>1124</v>
      </c>
      <c r="B19776" s="618">
        <v>2013</v>
      </c>
      <c r="C19776" s="619" t="s">
        <v>424</v>
      </c>
    </row>
    <row r="19777" spans="1:3" x14ac:dyDescent="0.15">
      <c r="A19777" s="619" t="s">
        <v>1124</v>
      </c>
      <c r="B19777" s="618">
        <v>2013</v>
      </c>
      <c r="C19777" s="619" t="s">
        <v>1080</v>
      </c>
    </row>
    <row r="19778" spans="1:3" x14ac:dyDescent="0.15">
      <c r="A19778" s="619" t="s">
        <v>1124</v>
      </c>
      <c r="B19778" s="618">
        <v>2013</v>
      </c>
      <c r="C19778" s="619" t="s">
        <v>424</v>
      </c>
    </row>
    <row r="19779" spans="1:3" x14ac:dyDescent="0.15">
      <c r="A19779" s="619" t="s">
        <v>1124</v>
      </c>
      <c r="B19779" s="618">
        <v>2013</v>
      </c>
      <c r="C19779" s="619" t="s">
        <v>1117</v>
      </c>
    </row>
    <row r="19780" spans="1:3" x14ac:dyDescent="0.15">
      <c r="A19780" s="619" t="s">
        <v>1124</v>
      </c>
      <c r="B19780" s="618">
        <v>2013</v>
      </c>
      <c r="C19780" s="619" t="s">
        <v>1105</v>
      </c>
    </row>
    <row r="19781" spans="1:3" x14ac:dyDescent="0.15">
      <c r="A19781" s="619" t="s">
        <v>1124</v>
      </c>
      <c r="B19781" s="618">
        <v>2013</v>
      </c>
      <c r="C19781" s="619" t="s">
        <v>1103</v>
      </c>
    </row>
    <row r="19782" spans="1:3" x14ac:dyDescent="0.15">
      <c r="A19782" s="619" t="s">
        <v>1124</v>
      </c>
      <c r="B19782" s="618">
        <v>2013</v>
      </c>
      <c r="C19782" s="619" t="s">
        <v>1103</v>
      </c>
    </row>
    <row r="19783" spans="1:3" x14ac:dyDescent="0.15">
      <c r="A19783" s="619" t="s">
        <v>1124</v>
      </c>
      <c r="B19783" s="618">
        <v>2013</v>
      </c>
      <c r="C19783" s="619" t="s">
        <v>424</v>
      </c>
    </row>
    <row r="19784" spans="1:3" x14ac:dyDescent="0.15">
      <c r="A19784" s="619" t="s">
        <v>1124</v>
      </c>
      <c r="B19784" s="618">
        <v>2013</v>
      </c>
      <c r="C19784" s="619" t="s">
        <v>1105</v>
      </c>
    </row>
    <row r="19785" spans="1:3" x14ac:dyDescent="0.15">
      <c r="A19785" s="619" t="s">
        <v>1124</v>
      </c>
      <c r="B19785" s="618">
        <v>2013</v>
      </c>
      <c r="C19785" s="619" t="s">
        <v>424</v>
      </c>
    </row>
    <row r="19786" spans="1:3" x14ac:dyDescent="0.15">
      <c r="A19786" s="619" t="s">
        <v>1124</v>
      </c>
      <c r="B19786" s="618">
        <v>2013</v>
      </c>
      <c r="C19786" s="619" t="s">
        <v>1080</v>
      </c>
    </row>
    <row r="19787" spans="1:3" x14ac:dyDescent="0.15">
      <c r="A19787" s="619" t="s">
        <v>1124</v>
      </c>
      <c r="B19787" s="618">
        <v>2013</v>
      </c>
      <c r="C19787" s="619" t="s">
        <v>424</v>
      </c>
    </row>
    <row r="19788" spans="1:3" x14ac:dyDescent="0.15">
      <c r="A19788" s="619" t="s">
        <v>1124</v>
      </c>
      <c r="B19788" s="618">
        <v>2013</v>
      </c>
      <c r="C19788" s="619" t="s">
        <v>424</v>
      </c>
    </row>
    <row r="19789" spans="1:3" x14ac:dyDescent="0.15">
      <c r="A19789" s="619" t="s">
        <v>1124</v>
      </c>
      <c r="B19789" s="618">
        <v>2013</v>
      </c>
      <c r="C19789" s="619" t="s">
        <v>424</v>
      </c>
    </row>
    <row r="19790" spans="1:3" x14ac:dyDescent="0.15">
      <c r="A19790" s="619" t="s">
        <v>1124</v>
      </c>
      <c r="B19790" s="618">
        <v>2013</v>
      </c>
      <c r="C19790" s="619" t="s">
        <v>424</v>
      </c>
    </row>
    <row r="19791" spans="1:3" x14ac:dyDescent="0.15">
      <c r="A19791" s="619" t="s">
        <v>1124</v>
      </c>
      <c r="B19791" s="618">
        <v>2013</v>
      </c>
      <c r="C19791" s="619" t="s">
        <v>424</v>
      </c>
    </row>
    <row r="19792" spans="1:3" x14ac:dyDescent="0.15">
      <c r="A19792" s="619" t="s">
        <v>1124</v>
      </c>
      <c r="B19792" s="618">
        <v>2013</v>
      </c>
      <c r="C19792" s="619" t="s">
        <v>424</v>
      </c>
    </row>
    <row r="19793" spans="1:3" x14ac:dyDescent="0.15">
      <c r="A19793" s="619" t="s">
        <v>1124</v>
      </c>
      <c r="B19793" s="618">
        <v>2013</v>
      </c>
      <c r="C19793" s="619" t="s">
        <v>424</v>
      </c>
    </row>
    <row r="19794" spans="1:3" x14ac:dyDescent="0.15">
      <c r="A19794" s="619" t="s">
        <v>1124</v>
      </c>
      <c r="B19794" s="618">
        <v>2013</v>
      </c>
      <c r="C19794" s="619" t="s">
        <v>424</v>
      </c>
    </row>
    <row r="19795" spans="1:3" x14ac:dyDescent="0.15">
      <c r="A19795" s="619" t="s">
        <v>1124</v>
      </c>
      <c r="B19795" s="618">
        <v>2013</v>
      </c>
      <c r="C19795" s="619" t="s">
        <v>424</v>
      </c>
    </row>
    <row r="19796" spans="1:3" x14ac:dyDescent="0.15">
      <c r="A19796" s="619" t="s">
        <v>1124</v>
      </c>
      <c r="B19796" s="618">
        <v>2013</v>
      </c>
      <c r="C19796" s="619" t="s">
        <v>424</v>
      </c>
    </row>
    <row r="19797" spans="1:3" x14ac:dyDescent="0.15">
      <c r="A19797" s="619" t="s">
        <v>1124</v>
      </c>
      <c r="B19797" s="618">
        <v>2013</v>
      </c>
      <c r="C19797" s="619" t="s">
        <v>424</v>
      </c>
    </row>
    <row r="19798" spans="1:3" x14ac:dyDescent="0.15">
      <c r="A19798" s="619" t="s">
        <v>1124</v>
      </c>
      <c r="B19798" s="618">
        <v>2013</v>
      </c>
      <c r="C19798" s="619" t="s">
        <v>424</v>
      </c>
    </row>
    <row r="19799" spans="1:3" x14ac:dyDescent="0.15">
      <c r="A19799" s="619" t="s">
        <v>1124</v>
      </c>
      <c r="B19799" s="618">
        <v>2013</v>
      </c>
      <c r="C19799" s="619" t="s">
        <v>424</v>
      </c>
    </row>
    <row r="19800" spans="1:3" x14ac:dyDescent="0.15">
      <c r="A19800" s="619" t="s">
        <v>1124</v>
      </c>
      <c r="B19800" s="618">
        <v>2013</v>
      </c>
      <c r="C19800" s="619" t="s">
        <v>424</v>
      </c>
    </row>
    <row r="19801" spans="1:3" x14ac:dyDescent="0.15">
      <c r="A19801" s="619" t="s">
        <v>1124</v>
      </c>
      <c r="B19801" s="618">
        <v>2013</v>
      </c>
      <c r="C19801" s="619" t="s">
        <v>424</v>
      </c>
    </row>
    <row r="19802" spans="1:3" x14ac:dyDescent="0.15">
      <c r="A19802" s="619" t="s">
        <v>1124</v>
      </c>
      <c r="B19802" s="618">
        <v>2013</v>
      </c>
      <c r="C19802" s="619" t="s">
        <v>424</v>
      </c>
    </row>
    <row r="19803" spans="1:3" x14ac:dyDescent="0.15">
      <c r="A19803" s="619" t="s">
        <v>1124</v>
      </c>
      <c r="B19803" s="618">
        <v>2013</v>
      </c>
      <c r="C19803" s="619" t="s">
        <v>424</v>
      </c>
    </row>
    <row r="19804" spans="1:3" x14ac:dyDescent="0.15">
      <c r="A19804" s="619" t="s">
        <v>1124</v>
      </c>
      <c r="B19804" s="618">
        <v>2013</v>
      </c>
      <c r="C19804" s="619" t="s">
        <v>424</v>
      </c>
    </row>
    <row r="19805" spans="1:3" x14ac:dyDescent="0.15">
      <c r="A19805" s="619" t="s">
        <v>1124</v>
      </c>
      <c r="B19805" s="618">
        <v>2013</v>
      </c>
      <c r="C19805" s="619" t="s">
        <v>437</v>
      </c>
    </row>
    <row r="19806" spans="1:3" x14ac:dyDescent="0.15">
      <c r="A19806" s="619" t="s">
        <v>1124</v>
      </c>
      <c r="B19806" s="618">
        <v>2013</v>
      </c>
      <c r="C19806" s="619" t="s">
        <v>437</v>
      </c>
    </row>
    <row r="19807" spans="1:3" x14ac:dyDescent="0.15">
      <c r="A19807" s="619" t="s">
        <v>1124</v>
      </c>
      <c r="B19807" s="618">
        <v>2013</v>
      </c>
      <c r="C19807" s="619" t="s">
        <v>437</v>
      </c>
    </row>
    <row r="19808" spans="1:3" x14ac:dyDescent="0.15">
      <c r="A19808" s="619" t="s">
        <v>1124</v>
      </c>
      <c r="B19808" s="618">
        <v>2013</v>
      </c>
      <c r="C19808" s="619" t="s">
        <v>1104</v>
      </c>
    </row>
    <row r="19809" spans="1:3" x14ac:dyDescent="0.15">
      <c r="A19809" s="619" t="s">
        <v>1124</v>
      </c>
      <c r="B19809" s="618">
        <v>2013</v>
      </c>
      <c r="C19809" s="619" t="s">
        <v>424</v>
      </c>
    </row>
    <row r="19810" spans="1:3" x14ac:dyDescent="0.15">
      <c r="A19810" s="619" t="s">
        <v>1124</v>
      </c>
      <c r="B19810" s="618">
        <v>2013</v>
      </c>
      <c r="C19810" s="619" t="s">
        <v>424</v>
      </c>
    </row>
    <row r="19811" spans="1:3" x14ac:dyDescent="0.15">
      <c r="A19811" s="619" t="s">
        <v>1124</v>
      </c>
      <c r="B19811" s="618">
        <v>2013</v>
      </c>
      <c r="C19811" s="619" t="s">
        <v>424</v>
      </c>
    </row>
    <row r="19812" spans="1:3" x14ac:dyDescent="0.15">
      <c r="A19812" s="619" t="s">
        <v>1124</v>
      </c>
      <c r="B19812" s="618">
        <v>2013</v>
      </c>
      <c r="C19812" s="619" t="s">
        <v>424</v>
      </c>
    </row>
    <row r="19813" spans="1:3" x14ac:dyDescent="0.15">
      <c r="A19813" s="619" t="s">
        <v>1124</v>
      </c>
      <c r="B19813" s="618">
        <v>2013</v>
      </c>
      <c r="C19813" s="619" t="s">
        <v>424</v>
      </c>
    </row>
    <row r="19814" spans="1:3" x14ac:dyDescent="0.15">
      <c r="A19814" s="619" t="s">
        <v>1124</v>
      </c>
      <c r="B19814" s="618">
        <v>2013</v>
      </c>
      <c r="C19814" s="619" t="s">
        <v>1102</v>
      </c>
    </row>
    <row r="19815" spans="1:3" x14ac:dyDescent="0.15">
      <c r="A19815" s="619" t="s">
        <v>1124</v>
      </c>
      <c r="B19815" s="618">
        <v>2013</v>
      </c>
      <c r="C19815" s="619" t="s">
        <v>424</v>
      </c>
    </row>
    <row r="19816" spans="1:3" x14ac:dyDescent="0.15">
      <c r="A19816" s="619" t="s">
        <v>1124</v>
      </c>
      <c r="B19816" s="618">
        <v>2013</v>
      </c>
      <c r="C19816" s="619" t="s">
        <v>437</v>
      </c>
    </row>
    <row r="19817" spans="1:3" x14ac:dyDescent="0.15">
      <c r="A19817" s="619" t="s">
        <v>1124</v>
      </c>
      <c r="B19817" s="618">
        <v>2013</v>
      </c>
      <c r="C19817" s="619" t="s">
        <v>424</v>
      </c>
    </row>
    <row r="19818" spans="1:3" x14ac:dyDescent="0.15">
      <c r="A19818" s="619" t="s">
        <v>1124</v>
      </c>
      <c r="B19818" s="618">
        <v>2013</v>
      </c>
      <c r="C19818" s="619" t="s">
        <v>437</v>
      </c>
    </row>
    <row r="19819" spans="1:3" x14ac:dyDescent="0.15">
      <c r="A19819" s="619" t="s">
        <v>1124</v>
      </c>
      <c r="B19819" s="618">
        <v>2013</v>
      </c>
      <c r="C19819" s="619" t="s">
        <v>437</v>
      </c>
    </row>
    <row r="19820" spans="1:3" x14ac:dyDescent="0.15">
      <c r="A19820" s="619" t="s">
        <v>1124</v>
      </c>
      <c r="B19820" s="618">
        <v>2013</v>
      </c>
      <c r="C19820" s="619" t="s">
        <v>424</v>
      </c>
    </row>
    <row r="19821" spans="1:3" x14ac:dyDescent="0.15">
      <c r="A19821" s="619" t="s">
        <v>1124</v>
      </c>
      <c r="B19821" s="618">
        <v>2013</v>
      </c>
      <c r="C19821" s="619" t="s">
        <v>437</v>
      </c>
    </row>
    <row r="19822" spans="1:3" x14ac:dyDescent="0.15">
      <c r="A19822" s="619" t="s">
        <v>1124</v>
      </c>
      <c r="B19822" s="618">
        <v>2013</v>
      </c>
      <c r="C19822" s="619" t="s">
        <v>437</v>
      </c>
    </row>
    <row r="19823" spans="1:3" x14ac:dyDescent="0.15">
      <c r="A19823" s="619" t="s">
        <v>1124</v>
      </c>
      <c r="B19823" s="618">
        <v>2013</v>
      </c>
      <c r="C19823" s="619" t="s">
        <v>437</v>
      </c>
    </row>
    <row r="19824" spans="1:3" x14ac:dyDescent="0.15">
      <c r="A19824" s="619" t="s">
        <v>1124</v>
      </c>
      <c r="B19824" s="618">
        <v>2013</v>
      </c>
      <c r="C19824" s="619" t="s">
        <v>437</v>
      </c>
    </row>
    <row r="19825" spans="1:3" x14ac:dyDescent="0.15">
      <c r="A19825" s="619" t="s">
        <v>1124</v>
      </c>
      <c r="B19825" s="618">
        <v>2013</v>
      </c>
      <c r="C19825" s="619" t="s">
        <v>437</v>
      </c>
    </row>
    <row r="19826" spans="1:3" x14ac:dyDescent="0.15">
      <c r="A19826" s="619" t="s">
        <v>1124</v>
      </c>
      <c r="B19826" s="618">
        <v>2013</v>
      </c>
      <c r="C19826" s="619" t="s">
        <v>437</v>
      </c>
    </row>
    <row r="19827" spans="1:3" x14ac:dyDescent="0.15">
      <c r="A19827" s="619" t="s">
        <v>1124</v>
      </c>
      <c r="B19827" s="618">
        <v>2013</v>
      </c>
      <c r="C19827" s="619" t="s">
        <v>424</v>
      </c>
    </row>
    <row r="19828" spans="1:3" x14ac:dyDescent="0.15">
      <c r="A19828" s="619" t="s">
        <v>1124</v>
      </c>
      <c r="B19828" s="618">
        <v>2013</v>
      </c>
      <c r="C19828" s="619" t="s">
        <v>424</v>
      </c>
    </row>
    <row r="19829" spans="1:3" x14ac:dyDescent="0.15">
      <c r="A19829" s="619" t="s">
        <v>1124</v>
      </c>
      <c r="B19829" s="618">
        <v>2013</v>
      </c>
      <c r="C19829" s="619" t="s">
        <v>424</v>
      </c>
    </row>
    <row r="19830" spans="1:3" x14ac:dyDescent="0.15">
      <c r="A19830" s="619" t="s">
        <v>1124</v>
      </c>
      <c r="B19830" s="618">
        <v>2013</v>
      </c>
      <c r="C19830" s="619" t="s">
        <v>1102</v>
      </c>
    </row>
    <row r="19831" spans="1:3" x14ac:dyDescent="0.15">
      <c r="A19831" s="619" t="s">
        <v>1124</v>
      </c>
      <c r="B19831" s="618">
        <v>2013</v>
      </c>
      <c r="C19831" s="619" t="s">
        <v>424</v>
      </c>
    </row>
    <row r="19832" spans="1:3" x14ac:dyDescent="0.15">
      <c r="A19832" s="619" t="s">
        <v>1124</v>
      </c>
      <c r="B19832" s="618">
        <v>2013</v>
      </c>
      <c r="C19832" s="619" t="s">
        <v>424</v>
      </c>
    </row>
    <row r="19833" spans="1:3" x14ac:dyDescent="0.15">
      <c r="A19833" s="619" t="s">
        <v>1124</v>
      </c>
      <c r="B19833" s="618">
        <v>2013</v>
      </c>
      <c r="C19833" s="619" t="s">
        <v>424</v>
      </c>
    </row>
    <row r="19834" spans="1:3" x14ac:dyDescent="0.15">
      <c r="A19834" s="619" t="s">
        <v>1124</v>
      </c>
      <c r="B19834" s="618">
        <v>2013</v>
      </c>
      <c r="C19834" s="619" t="s">
        <v>424</v>
      </c>
    </row>
    <row r="19835" spans="1:3" x14ac:dyDescent="0.15">
      <c r="A19835" s="619" t="s">
        <v>1124</v>
      </c>
      <c r="B19835" s="618">
        <v>2013</v>
      </c>
      <c r="C19835" s="619" t="s">
        <v>437</v>
      </c>
    </row>
    <row r="19836" spans="1:3" x14ac:dyDescent="0.15">
      <c r="A19836" s="619" t="s">
        <v>1124</v>
      </c>
      <c r="B19836" s="618">
        <v>2013</v>
      </c>
      <c r="C19836" s="619" t="s">
        <v>424</v>
      </c>
    </row>
    <row r="19837" spans="1:3" x14ac:dyDescent="0.15">
      <c r="A19837" s="619" t="s">
        <v>1124</v>
      </c>
      <c r="B19837" s="618">
        <v>2013</v>
      </c>
      <c r="C19837" s="619" t="s">
        <v>424</v>
      </c>
    </row>
    <row r="19838" spans="1:3" x14ac:dyDescent="0.15">
      <c r="A19838" s="619" t="s">
        <v>1124</v>
      </c>
      <c r="B19838" s="618">
        <v>2013</v>
      </c>
      <c r="C19838" s="619" t="s">
        <v>424</v>
      </c>
    </row>
    <row r="19839" spans="1:3" x14ac:dyDescent="0.15">
      <c r="A19839" s="619" t="s">
        <v>1124</v>
      </c>
      <c r="B19839" s="618">
        <v>2013</v>
      </c>
      <c r="C19839" s="619" t="s">
        <v>437</v>
      </c>
    </row>
    <row r="19840" spans="1:3" x14ac:dyDescent="0.15">
      <c r="A19840" s="619" t="s">
        <v>1124</v>
      </c>
      <c r="B19840" s="618">
        <v>2013</v>
      </c>
      <c r="C19840" s="619" t="s">
        <v>1080</v>
      </c>
    </row>
    <row r="19841" spans="1:3" x14ac:dyDescent="0.15">
      <c r="A19841" s="619" t="s">
        <v>1124</v>
      </c>
      <c r="B19841" s="618">
        <v>2013</v>
      </c>
      <c r="C19841" s="619" t="s">
        <v>424</v>
      </c>
    </row>
    <row r="19842" spans="1:3" x14ac:dyDescent="0.15">
      <c r="A19842" s="619" t="s">
        <v>1124</v>
      </c>
      <c r="B19842" s="618">
        <v>2013</v>
      </c>
      <c r="C19842" s="619" t="s">
        <v>1080</v>
      </c>
    </row>
    <row r="19843" spans="1:3" x14ac:dyDescent="0.15">
      <c r="A19843" s="619" t="s">
        <v>1124</v>
      </c>
      <c r="B19843" s="618">
        <v>2013</v>
      </c>
      <c r="C19843" s="619" t="s">
        <v>424</v>
      </c>
    </row>
    <row r="19844" spans="1:3" x14ac:dyDescent="0.15">
      <c r="A19844" s="619" t="s">
        <v>1124</v>
      </c>
      <c r="B19844" s="618">
        <v>2013</v>
      </c>
      <c r="C19844" s="619" t="s">
        <v>437</v>
      </c>
    </row>
    <row r="19845" spans="1:3" x14ac:dyDescent="0.15">
      <c r="A19845" s="619" t="s">
        <v>1124</v>
      </c>
      <c r="B19845" s="618">
        <v>2013</v>
      </c>
      <c r="C19845" s="619" t="s">
        <v>1103</v>
      </c>
    </row>
    <row r="19846" spans="1:3" x14ac:dyDescent="0.15">
      <c r="A19846" s="619" t="s">
        <v>1124</v>
      </c>
      <c r="B19846" s="618">
        <v>2013</v>
      </c>
      <c r="C19846" s="619" t="s">
        <v>1080</v>
      </c>
    </row>
    <row r="19847" spans="1:3" x14ac:dyDescent="0.15">
      <c r="A19847" s="619" t="s">
        <v>1124</v>
      </c>
      <c r="B19847" s="618">
        <v>2013</v>
      </c>
      <c r="C19847" s="619" t="s">
        <v>424</v>
      </c>
    </row>
    <row r="19848" spans="1:3" x14ac:dyDescent="0.15">
      <c r="A19848" s="619" t="s">
        <v>1124</v>
      </c>
      <c r="B19848" s="618">
        <v>2013</v>
      </c>
      <c r="C19848" s="619" t="s">
        <v>437</v>
      </c>
    </row>
    <row r="19849" spans="1:3" x14ac:dyDescent="0.15">
      <c r="A19849" s="619" t="s">
        <v>1124</v>
      </c>
      <c r="B19849" s="618">
        <v>2013</v>
      </c>
      <c r="C19849" s="619" t="s">
        <v>437</v>
      </c>
    </row>
    <row r="19850" spans="1:3" x14ac:dyDescent="0.15">
      <c r="A19850" s="619" t="s">
        <v>1124</v>
      </c>
      <c r="B19850" s="618">
        <v>2013</v>
      </c>
      <c r="C19850" s="619" t="s">
        <v>1102</v>
      </c>
    </row>
    <row r="19851" spans="1:3" x14ac:dyDescent="0.15">
      <c r="A19851" s="619" t="s">
        <v>1124</v>
      </c>
      <c r="B19851" s="618">
        <v>2013</v>
      </c>
      <c r="C19851" s="619" t="s">
        <v>1102</v>
      </c>
    </row>
    <row r="19852" spans="1:3" x14ac:dyDescent="0.15">
      <c r="A19852" s="619" t="s">
        <v>1124</v>
      </c>
      <c r="B19852" s="618">
        <v>2013</v>
      </c>
      <c r="C19852" s="619" t="s">
        <v>424</v>
      </c>
    </row>
    <row r="19853" spans="1:3" x14ac:dyDescent="0.15">
      <c r="A19853" s="619" t="s">
        <v>1124</v>
      </c>
      <c r="B19853" s="618">
        <v>2013</v>
      </c>
      <c r="C19853" s="619" t="s">
        <v>1109</v>
      </c>
    </row>
    <row r="19854" spans="1:3" x14ac:dyDescent="0.15">
      <c r="A19854" s="619" t="s">
        <v>1124</v>
      </c>
      <c r="B19854" s="618">
        <v>2013</v>
      </c>
      <c r="C19854" s="619" t="s">
        <v>1109</v>
      </c>
    </row>
    <row r="19855" spans="1:3" x14ac:dyDescent="0.15">
      <c r="A19855" s="619" t="s">
        <v>1124</v>
      </c>
      <c r="B19855" s="618">
        <v>2013</v>
      </c>
      <c r="C19855" s="619" t="s">
        <v>1109</v>
      </c>
    </row>
    <row r="19856" spans="1:3" x14ac:dyDescent="0.15">
      <c r="A19856" s="619" t="s">
        <v>1124</v>
      </c>
      <c r="B19856" s="618">
        <v>2013</v>
      </c>
      <c r="C19856" s="619" t="s">
        <v>1109</v>
      </c>
    </row>
    <row r="19857" spans="1:3" x14ac:dyDescent="0.15">
      <c r="A19857" s="619" t="s">
        <v>1124</v>
      </c>
      <c r="B19857" s="618">
        <v>2013</v>
      </c>
      <c r="C19857" s="619" t="s">
        <v>1080</v>
      </c>
    </row>
    <row r="19858" spans="1:3" x14ac:dyDescent="0.15">
      <c r="A19858" s="619" t="s">
        <v>1124</v>
      </c>
      <c r="B19858" s="618">
        <v>2013</v>
      </c>
      <c r="C19858" s="619" t="s">
        <v>1104</v>
      </c>
    </row>
    <row r="19859" spans="1:3" x14ac:dyDescent="0.15">
      <c r="A19859" s="619" t="s">
        <v>1124</v>
      </c>
      <c r="B19859" s="618">
        <v>2013</v>
      </c>
      <c r="C19859" s="619" t="s">
        <v>424</v>
      </c>
    </row>
    <row r="19860" spans="1:3" x14ac:dyDescent="0.15">
      <c r="A19860" s="619" t="s">
        <v>1124</v>
      </c>
      <c r="B19860" s="618">
        <v>2013</v>
      </c>
      <c r="C19860" s="619" t="s">
        <v>424</v>
      </c>
    </row>
    <row r="19861" spans="1:3" x14ac:dyDescent="0.15">
      <c r="A19861" s="619" t="s">
        <v>1124</v>
      </c>
      <c r="B19861" s="618">
        <v>2013</v>
      </c>
      <c r="C19861" s="619" t="s">
        <v>424</v>
      </c>
    </row>
    <row r="19862" spans="1:3" x14ac:dyDescent="0.15">
      <c r="A19862" s="619" t="s">
        <v>1124</v>
      </c>
      <c r="B19862" s="618">
        <v>2013</v>
      </c>
      <c r="C19862" s="619" t="s">
        <v>424</v>
      </c>
    </row>
    <row r="19863" spans="1:3" x14ac:dyDescent="0.15">
      <c r="A19863" s="619" t="s">
        <v>1124</v>
      </c>
      <c r="B19863" s="618">
        <v>2013</v>
      </c>
      <c r="C19863" s="619" t="s">
        <v>1107</v>
      </c>
    </row>
    <row r="19864" spans="1:3" x14ac:dyDescent="0.15">
      <c r="A19864" s="619" t="s">
        <v>1124</v>
      </c>
      <c r="B19864" s="618">
        <v>2013</v>
      </c>
      <c r="C19864" s="619" t="s">
        <v>1107</v>
      </c>
    </row>
    <row r="19865" spans="1:3" x14ac:dyDescent="0.15">
      <c r="A19865" s="619" t="s">
        <v>1124</v>
      </c>
      <c r="B19865" s="618">
        <v>2013</v>
      </c>
      <c r="C19865" s="619" t="s">
        <v>1102</v>
      </c>
    </row>
    <row r="19866" spans="1:3" x14ac:dyDescent="0.15">
      <c r="A19866" s="619" t="s">
        <v>1124</v>
      </c>
      <c r="B19866" s="618">
        <v>2013</v>
      </c>
      <c r="C19866" s="619" t="s">
        <v>424</v>
      </c>
    </row>
    <row r="19867" spans="1:3" x14ac:dyDescent="0.15">
      <c r="A19867" s="619" t="s">
        <v>1124</v>
      </c>
      <c r="B19867" s="618">
        <v>2013</v>
      </c>
      <c r="C19867" s="619" t="s">
        <v>1102</v>
      </c>
    </row>
    <row r="19868" spans="1:3" x14ac:dyDescent="0.15">
      <c r="A19868" s="619" t="s">
        <v>1124</v>
      </c>
      <c r="B19868" s="618">
        <v>2013</v>
      </c>
      <c r="C19868" s="619" t="s">
        <v>1080</v>
      </c>
    </row>
    <row r="19869" spans="1:3" x14ac:dyDescent="0.15">
      <c r="A19869" s="619" t="s">
        <v>1124</v>
      </c>
      <c r="B19869" s="618">
        <v>2013</v>
      </c>
      <c r="C19869" s="619" t="s">
        <v>1102</v>
      </c>
    </row>
    <row r="19870" spans="1:3" x14ac:dyDescent="0.15">
      <c r="A19870" s="619" t="s">
        <v>1124</v>
      </c>
      <c r="B19870" s="618">
        <v>2013</v>
      </c>
      <c r="C19870" s="619" t="s">
        <v>424</v>
      </c>
    </row>
    <row r="19871" spans="1:3" x14ac:dyDescent="0.15">
      <c r="A19871" s="619" t="s">
        <v>1124</v>
      </c>
      <c r="B19871" s="618">
        <v>2013</v>
      </c>
      <c r="C19871" s="619" t="s">
        <v>1109</v>
      </c>
    </row>
    <row r="19872" spans="1:3" x14ac:dyDescent="0.15">
      <c r="A19872" s="619" t="s">
        <v>1124</v>
      </c>
      <c r="B19872" s="618">
        <v>2013</v>
      </c>
      <c r="C19872" s="619" t="s">
        <v>1080</v>
      </c>
    </row>
    <row r="19873" spans="1:3" x14ac:dyDescent="0.15">
      <c r="A19873" s="619" t="s">
        <v>1124</v>
      </c>
      <c r="B19873" s="618">
        <v>2013</v>
      </c>
      <c r="C19873" s="619" t="s">
        <v>424</v>
      </c>
    </row>
    <row r="19874" spans="1:3" x14ac:dyDescent="0.15">
      <c r="A19874" s="619" t="s">
        <v>1124</v>
      </c>
      <c r="B19874" s="618">
        <v>2013</v>
      </c>
      <c r="C19874" s="619" t="s">
        <v>424</v>
      </c>
    </row>
    <row r="19875" spans="1:3" x14ac:dyDescent="0.15">
      <c r="A19875" s="619" t="s">
        <v>1124</v>
      </c>
      <c r="B19875" s="618">
        <v>2013</v>
      </c>
      <c r="C19875" s="619" t="s">
        <v>424</v>
      </c>
    </row>
    <row r="19876" spans="1:3" x14ac:dyDescent="0.15">
      <c r="A19876" s="618" t="s">
        <v>1124</v>
      </c>
      <c r="B19876" s="618">
        <v>2013</v>
      </c>
      <c r="C19876" s="619" t="s">
        <v>1102</v>
      </c>
    </row>
    <row r="19877" spans="1:3" x14ac:dyDescent="0.15">
      <c r="A19877" s="619" t="s">
        <v>1124</v>
      </c>
      <c r="B19877" s="618">
        <v>2013</v>
      </c>
      <c r="C19877" s="619" t="s">
        <v>1109</v>
      </c>
    </row>
    <row r="19878" spans="1:3" x14ac:dyDescent="0.15">
      <c r="A19878" s="619" t="s">
        <v>1124</v>
      </c>
      <c r="B19878" s="618">
        <v>2013</v>
      </c>
      <c r="C19878" s="619" t="s">
        <v>424</v>
      </c>
    </row>
    <row r="19879" spans="1:3" x14ac:dyDescent="0.15">
      <c r="A19879" s="619" t="s">
        <v>1124</v>
      </c>
      <c r="B19879" s="618">
        <v>2013</v>
      </c>
      <c r="C19879" s="619" t="s">
        <v>424</v>
      </c>
    </row>
    <row r="19880" spans="1:3" x14ac:dyDescent="0.15">
      <c r="A19880" s="619" t="s">
        <v>1124</v>
      </c>
      <c r="B19880" s="618">
        <v>2013</v>
      </c>
      <c r="C19880" s="619" t="s">
        <v>1080</v>
      </c>
    </row>
    <row r="19881" spans="1:3" x14ac:dyDescent="0.15">
      <c r="A19881" s="619" t="s">
        <v>1124</v>
      </c>
      <c r="B19881" s="618">
        <v>2013</v>
      </c>
      <c r="C19881" s="619" t="s">
        <v>1080</v>
      </c>
    </row>
    <row r="19882" spans="1:3" x14ac:dyDescent="0.15">
      <c r="A19882" s="619" t="s">
        <v>1124</v>
      </c>
      <c r="B19882" s="618">
        <v>2013</v>
      </c>
      <c r="C19882" s="619" t="s">
        <v>1080</v>
      </c>
    </row>
    <row r="19883" spans="1:3" x14ac:dyDescent="0.15">
      <c r="A19883" s="619" t="s">
        <v>1124</v>
      </c>
      <c r="B19883" s="618">
        <v>2013</v>
      </c>
      <c r="C19883" s="619" t="s">
        <v>1080</v>
      </c>
    </row>
    <row r="19884" spans="1:3" x14ac:dyDescent="0.15">
      <c r="A19884" s="619" t="s">
        <v>1124</v>
      </c>
      <c r="B19884" s="618">
        <v>2013</v>
      </c>
      <c r="C19884" s="619" t="s">
        <v>1109</v>
      </c>
    </row>
    <row r="19885" spans="1:3" x14ac:dyDescent="0.15">
      <c r="A19885" s="619" t="s">
        <v>1124</v>
      </c>
      <c r="B19885" s="618">
        <v>2013</v>
      </c>
      <c r="C19885" s="619" t="s">
        <v>1109</v>
      </c>
    </row>
    <row r="19886" spans="1:3" x14ac:dyDescent="0.15">
      <c r="A19886" s="619" t="s">
        <v>1124</v>
      </c>
      <c r="B19886" s="618">
        <v>2013</v>
      </c>
      <c r="C19886" s="619" t="s">
        <v>424</v>
      </c>
    </row>
    <row r="19887" spans="1:3" x14ac:dyDescent="0.15">
      <c r="A19887" s="619" t="s">
        <v>1124</v>
      </c>
      <c r="B19887" s="618">
        <v>2013</v>
      </c>
      <c r="C19887" s="619" t="s">
        <v>1080</v>
      </c>
    </row>
    <row r="19888" spans="1:3" x14ac:dyDescent="0.15">
      <c r="A19888" s="619" t="s">
        <v>1124</v>
      </c>
      <c r="B19888" s="618">
        <v>2013</v>
      </c>
      <c r="C19888" s="619" t="s">
        <v>424</v>
      </c>
    </row>
    <row r="19889" spans="1:3" x14ac:dyDescent="0.15">
      <c r="A19889" s="619" t="s">
        <v>1124</v>
      </c>
      <c r="B19889" s="618">
        <v>2013</v>
      </c>
      <c r="C19889" s="619" t="s">
        <v>1109</v>
      </c>
    </row>
    <row r="19890" spans="1:3" x14ac:dyDescent="0.15">
      <c r="A19890" s="619" t="s">
        <v>1124</v>
      </c>
      <c r="B19890" s="618">
        <v>2013</v>
      </c>
      <c r="C19890" s="619" t="s">
        <v>1102</v>
      </c>
    </row>
    <row r="19891" spans="1:3" x14ac:dyDescent="0.15">
      <c r="A19891" s="619" t="s">
        <v>1124</v>
      </c>
      <c r="B19891" s="618">
        <v>2013</v>
      </c>
      <c r="C19891" s="619" t="s">
        <v>1102</v>
      </c>
    </row>
    <row r="19892" spans="1:3" x14ac:dyDescent="0.15">
      <c r="A19892" s="619" t="s">
        <v>1124</v>
      </c>
      <c r="B19892" s="618">
        <v>2013</v>
      </c>
      <c r="C19892" s="619" t="s">
        <v>1102</v>
      </c>
    </row>
    <row r="19893" spans="1:3" x14ac:dyDescent="0.15">
      <c r="A19893" s="619" t="s">
        <v>1124</v>
      </c>
      <c r="B19893" s="618">
        <v>2013</v>
      </c>
      <c r="C19893" s="619" t="s">
        <v>424</v>
      </c>
    </row>
    <row r="19894" spans="1:3" x14ac:dyDescent="0.15">
      <c r="A19894" s="619" t="s">
        <v>1124</v>
      </c>
      <c r="B19894" s="618">
        <v>2013</v>
      </c>
      <c r="C19894" s="619" t="s">
        <v>437</v>
      </c>
    </row>
    <row r="19895" spans="1:3" x14ac:dyDescent="0.15">
      <c r="A19895" s="619" t="s">
        <v>1124</v>
      </c>
      <c r="B19895" s="618">
        <v>2013</v>
      </c>
      <c r="C19895" s="619" t="s">
        <v>424</v>
      </c>
    </row>
    <row r="19896" spans="1:3" x14ac:dyDescent="0.15">
      <c r="A19896" s="619" t="s">
        <v>1124</v>
      </c>
      <c r="B19896" s="618">
        <v>2013</v>
      </c>
      <c r="C19896" s="619" t="s">
        <v>1102</v>
      </c>
    </row>
    <row r="19897" spans="1:3" x14ac:dyDescent="0.15">
      <c r="A19897" s="619" t="s">
        <v>1124</v>
      </c>
      <c r="B19897" s="618">
        <v>2013</v>
      </c>
      <c r="C19897" s="619" t="s">
        <v>1102</v>
      </c>
    </row>
    <row r="19898" spans="1:3" x14ac:dyDescent="0.15">
      <c r="A19898" s="619" t="s">
        <v>1124</v>
      </c>
      <c r="B19898" s="618">
        <v>2013</v>
      </c>
      <c r="C19898" s="619" t="s">
        <v>424</v>
      </c>
    </row>
    <row r="19899" spans="1:3" x14ac:dyDescent="0.15">
      <c r="A19899" s="619" t="s">
        <v>1124</v>
      </c>
      <c r="B19899" s="618">
        <v>2013</v>
      </c>
      <c r="C19899" s="619" t="s">
        <v>424</v>
      </c>
    </row>
    <row r="19900" spans="1:3" x14ac:dyDescent="0.15">
      <c r="A19900" s="619" t="s">
        <v>1124</v>
      </c>
      <c r="B19900" s="618">
        <v>2013</v>
      </c>
      <c r="C19900" s="619" t="s">
        <v>1102</v>
      </c>
    </row>
    <row r="19901" spans="1:3" x14ac:dyDescent="0.15">
      <c r="A19901" s="619" t="s">
        <v>1124</v>
      </c>
      <c r="B19901" s="618">
        <v>2013</v>
      </c>
      <c r="C19901" s="619" t="s">
        <v>437</v>
      </c>
    </row>
    <row r="19902" spans="1:3" x14ac:dyDescent="0.15">
      <c r="A19902" s="619" t="s">
        <v>1124</v>
      </c>
      <c r="B19902" s="618">
        <v>2013</v>
      </c>
      <c r="C19902" s="619" t="s">
        <v>1102</v>
      </c>
    </row>
    <row r="19903" spans="1:3" x14ac:dyDescent="0.15">
      <c r="A19903" s="619" t="s">
        <v>1124</v>
      </c>
      <c r="B19903" s="618">
        <v>2013</v>
      </c>
      <c r="C19903" s="619" t="s">
        <v>1102</v>
      </c>
    </row>
    <row r="19904" spans="1:3" x14ac:dyDescent="0.15">
      <c r="A19904" s="619" t="s">
        <v>1124</v>
      </c>
      <c r="B19904" s="618">
        <v>2013</v>
      </c>
      <c r="C19904" s="619" t="s">
        <v>424</v>
      </c>
    </row>
    <row r="19905" spans="1:3" x14ac:dyDescent="0.15">
      <c r="A19905" s="619" t="s">
        <v>1124</v>
      </c>
      <c r="B19905" s="618">
        <v>2013</v>
      </c>
      <c r="C19905" s="619" t="s">
        <v>424</v>
      </c>
    </row>
    <row r="19906" spans="1:3" x14ac:dyDescent="0.15">
      <c r="A19906" s="619" t="s">
        <v>1124</v>
      </c>
      <c r="B19906" s="618">
        <v>2013</v>
      </c>
      <c r="C19906" s="619" t="s">
        <v>424</v>
      </c>
    </row>
    <row r="19907" spans="1:3" x14ac:dyDescent="0.15">
      <c r="A19907" s="619" t="s">
        <v>1124</v>
      </c>
      <c r="B19907" s="618">
        <v>2013</v>
      </c>
      <c r="C19907" s="619" t="s">
        <v>424</v>
      </c>
    </row>
    <row r="19908" spans="1:3" x14ac:dyDescent="0.15">
      <c r="A19908" s="619" t="s">
        <v>1124</v>
      </c>
      <c r="B19908" s="618">
        <v>2013</v>
      </c>
      <c r="C19908" s="619" t="s">
        <v>424</v>
      </c>
    </row>
    <row r="19909" spans="1:3" x14ac:dyDescent="0.15">
      <c r="A19909" s="619" t="s">
        <v>1124</v>
      </c>
      <c r="B19909" s="618">
        <v>2013</v>
      </c>
      <c r="C19909" s="619" t="s">
        <v>424</v>
      </c>
    </row>
    <row r="19910" spans="1:3" x14ac:dyDescent="0.15">
      <c r="A19910" s="619" t="s">
        <v>1124</v>
      </c>
      <c r="B19910" s="618">
        <v>2013</v>
      </c>
      <c r="C19910" s="619" t="s">
        <v>1102</v>
      </c>
    </row>
    <row r="19911" spans="1:3" x14ac:dyDescent="0.15">
      <c r="A19911" s="619" t="s">
        <v>1124</v>
      </c>
      <c r="B19911" s="618">
        <v>2013</v>
      </c>
      <c r="C19911" s="619" t="s">
        <v>1080</v>
      </c>
    </row>
    <row r="19912" spans="1:3" x14ac:dyDescent="0.15">
      <c r="A19912" s="619" t="s">
        <v>1124</v>
      </c>
      <c r="B19912" s="618">
        <v>2013</v>
      </c>
      <c r="C19912" s="619" t="s">
        <v>1102</v>
      </c>
    </row>
    <row r="19913" spans="1:3" x14ac:dyDescent="0.15">
      <c r="A19913" s="619" t="s">
        <v>1124</v>
      </c>
      <c r="B19913" s="618">
        <v>2013</v>
      </c>
      <c r="C19913" s="619" t="s">
        <v>1102</v>
      </c>
    </row>
    <row r="19914" spans="1:3" x14ac:dyDescent="0.15">
      <c r="A19914" s="619" t="s">
        <v>1124</v>
      </c>
      <c r="B19914" s="618">
        <v>2013</v>
      </c>
      <c r="C19914" s="619" t="s">
        <v>1103</v>
      </c>
    </row>
    <row r="19915" spans="1:3" x14ac:dyDescent="0.15">
      <c r="A19915" s="619" t="s">
        <v>1124</v>
      </c>
      <c r="B19915" s="618">
        <v>2013</v>
      </c>
      <c r="C19915" s="619" t="s">
        <v>437</v>
      </c>
    </row>
    <row r="19916" spans="1:3" x14ac:dyDescent="0.15">
      <c r="A19916" s="619" t="s">
        <v>1124</v>
      </c>
      <c r="B19916" s="618">
        <v>2013</v>
      </c>
      <c r="C19916" s="619" t="s">
        <v>424</v>
      </c>
    </row>
    <row r="19917" spans="1:3" x14ac:dyDescent="0.15">
      <c r="A19917" s="619" t="s">
        <v>1124</v>
      </c>
      <c r="B19917" s="618">
        <v>2013</v>
      </c>
      <c r="C19917" s="619" t="s">
        <v>424</v>
      </c>
    </row>
    <row r="19918" spans="1:3" x14ac:dyDescent="0.15">
      <c r="A19918" s="618" t="s">
        <v>1124</v>
      </c>
      <c r="B19918" s="618">
        <v>2013</v>
      </c>
      <c r="C19918" s="619" t="s">
        <v>437</v>
      </c>
    </row>
    <row r="19919" spans="1:3" x14ac:dyDescent="0.15">
      <c r="A19919" s="619" t="s">
        <v>1124</v>
      </c>
      <c r="B19919" s="618">
        <v>2013</v>
      </c>
      <c r="C19919" s="619" t="s">
        <v>1103</v>
      </c>
    </row>
    <row r="19920" spans="1:3" x14ac:dyDescent="0.15">
      <c r="A19920" s="619" t="s">
        <v>1124</v>
      </c>
      <c r="B19920" s="618">
        <v>2013</v>
      </c>
      <c r="C19920" s="619" t="s">
        <v>1080</v>
      </c>
    </row>
    <row r="19921" spans="1:3" x14ac:dyDescent="0.15">
      <c r="A19921" s="619" t="s">
        <v>1124</v>
      </c>
      <c r="B19921" s="618">
        <v>2013</v>
      </c>
      <c r="C19921" s="619" t="s">
        <v>1102</v>
      </c>
    </row>
    <row r="19922" spans="1:3" x14ac:dyDescent="0.15">
      <c r="A19922" s="619" t="s">
        <v>1124</v>
      </c>
      <c r="B19922" s="618">
        <v>2013</v>
      </c>
      <c r="C19922" s="619" t="s">
        <v>424</v>
      </c>
    </row>
    <row r="19923" spans="1:3" x14ac:dyDescent="0.15">
      <c r="A19923" s="619" t="s">
        <v>1124</v>
      </c>
      <c r="B19923" s="618">
        <v>2013</v>
      </c>
      <c r="C19923" s="619" t="s">
        <v>1102</v>
      </c>
    </row>
    <row r="19924" spans="1:3" x14ac:dyDescent="0.15">
      <c r="A19924" s="619" t="s">
        <v>1124</v>
      </c>
      <c r="B19924" s="618">
        <v>2013</v>
      </c>
      <c r="C19924" s="619" t="s">
        <v>424</v>
      </c>
    </row>
    <row r="19925" spans="1:3" x14ac:dyDescent="0.15">
      <c r="A19925" s="619" t="s">
        <v>1124</v>
      </c>
      <c r="B19925" s="618">
        <v>2013</v>
      </c>
      <c r="C19925" s="619" t="s">
        <v>424</v>
      </c>
    </row>
    <row r="19926" spans="1:3" x14ac:dyDescent="0.15">
      <c r="A19926" s="619" t="s">
        <v>1124</v>
      </c>
      <c r="B19926" s="618">
        <v>2013</v>
      </c>
      <c r="C19926" s="619" t="s">
        <v>424</v>
      </c>
    </row>
    <row r="19927" spans="1:3" x14ac:dyDescent="0.15">
      <c r="A19927" s="619" t="s">
        <v>1124</v>
      </c>
      <c r="B19927" s="618">
        <v>2013</v>
      </c>
      <c r="C19927" s="619" t="s">
        <v>424</v>
      </c>
    </row>
    <row r="19928" spans="1:3" x14ac:dyDescent="0.15">
      <c r="A19928" s="619" t="s">
        <v>1124</v>
      </c>
      <c r="B19928" s="618">
        <v>2013</v>
      </c>
      <c r="C19928" s="619" t="s">
        <v>424</v>
      </c>
    </row>
    <row r="19929" spans="1:3" x14ac:dyDescent="0.15">
      <c r="A19929" s="618" t="s">
        <v>1124</v>
      </c>
      <c r="B19929" s="618">
        <v>2013</v>
      </c>
      <c r="C19929" s="619" t="s">
        <v>424</v>
      </c>
    </row>
    <row r="19930" spans="1:3" x14ac:dyDescent="0.15">
      <c r="A19930" s="619" t="s">
        <v>1124</v>
      </c>
      <c r="B19930" s="618">
        <v>2013</v>
      </c>
      <c r="C19930" s="619" t="s">
        <v>424</v>
      </c>
    </row>
    <row r="19931" spans="1:3" x14ac:dyDescent="0.15">
      <c r="A19931" s="619" t="s">
        <v>1124</v>
      </c>
      <c r="B19931" s="618">
        <v>2013</v>
      </c>
      <c r="C19931" s="619" t="s">
        <v>424</v>
      </c>
    </row>
    <row r="19932" spans="1:3" x14ac:dyDescent="0.15">
      <c r="A19932" s="619" t="s">
        <v>1124</v>
      </c>
      <c r="B19932" s="618">
        <v>2013</v>
      </c>
      <c r="C19932" s="619" t="s">
        <v>424</v>
      </c>
    </row>
    <row r="19933" spans="1:3" x14ac:dyDescent="0.15">
      <c r="A19933" s="619" t="s">
        <v>1124</v>
      </c>
      <c r="B19933" s="618">
        <v>2013</v>
      </c>
      <c r="C19933" s="619" t="s">
        <v>424</v>
      </c>
    </row>
    <row r="19934" spans="1:3" x14ac:dyDescent="0.15">
      <c r="A19934" s="619" t="s">
        <v>1124</v>
      </c>
      <c r="B19934" s="618">
        <v>2013</v>
      </c>
      <c r="C19934" s="619" t="s">
        <v>424</v>
      </c>
    </row>
    <row r="19935" spans="1:3" x14ac:dyDescent="0.15">
      <c r="A19935" s="619" t="s">
        <v>1124</v>
      </c>
      <c r="B19935" s="618">
        <v>2013</v>
      </c>
      <c r="C19935" s="619" t="s">
        <v>424</v>
      </c>
    </row>
    <row r="19936" spans="1:3" x14ac:dyDescent="0.15">
      <c r="A19936" s="619" t="s">
        <v>1124</v>
      </c>
      <c r="B19936" s="618">
        <v>2013</v>
      </c>
      <c r="C19936" s="619" t="s">
        <v>424</v>
      </c>
    </row>
    <row r="19937" spans="1:3" x14ac:dyDescent="0.15">
      <c r="A19937" s="619" t="s">
        <v>1124</v>
      </c>
      <c r="B19937" s="618">
        <v>2013</v>
      </c>
      <c r="C19937" s="619" t="s">
        <v>1080</v>
      </c>
    </row>
    <row r="19938" spans="1:3" x14ac:dyDescent="0.15">
      <c r="A19938" s="619" t="s">
        <v>1124</v>
      </c>
      <c r="B19938" s="618">
        <v>2013</v>
      </c>
      <c r="C19938" s="619" t="s">
        <v>1102</v>
      </c>
    </row>
    <row r="19939" spans="1:3" x14ac:dyDescent="0.15">
      <c r="A19939" s="619" t="s">
        <v>1124</v>
      </c>
      <c r="B19939" s="618">
        <v>2013</v>
      </c>
      <c r="C19939" s="619" t="s">
        <v>424</v>
      </c>
    </row>
    <row r="19940" spans="1:3" x14ac:dyDescent="0.15">
      <c r="A19940" s="619" t="s">
        <v>1124</v>
      </c>
      <c r="B19940" s="618">
        <v>2013</v>
      </c>
      <c r="C19940" s="619" t="s">
        <v>437</v>
      </c>
    </row>
    <row r="19941" spans="1:3" x14ac:dyDescent="0.15">
      <c r="A19941" s="619" t="s">
        <v>1124</v>
      </c>
      <c r="B19941" s="618">
        <v>2013</v>
      </c>
      <c r="C19941" s="619" t="s">
        <v>424</v>
      </c>
    </row>
    <row r="19942" spans="1:3" x14ac:dyDescent="0.15">
      <c r="A19942" s="619" t="s">
        <v>1124</v>
      </c>
      <c r="B19942" s="618">
        <v>2013</v>
      </c>
      <c r="C19942" s="619" t="s">
        <v>437</v>
      </c>
    </row>
    <row r="19943" spans="1:3" x14ac:dyDescent="0.15">
      <c r="A19943" s="619" t="s">
        <v>1124</v>
      </c>
      <c r="B19943" s="618">
        <v>2013</v>
      </c>
      <c r="C19943" s="619" t="s">
        <v>1102</v>
      </c>
    </row>
    <row r="19944" spans="1:3" x14ac:dyDescent="0.15">
      <c r="A19944" s="619" t="s">
        <v>1124</v>
      </c>
      <c r="B19944" s="618">
        <v>2013</v>
      </c>
      <c r="C19944" s="619" t="s">
        <v>424</v>
      </c>
    </row>
    <row r="19945" spans="1:3" x14ac:dyDescent="0.15">
      <c r="A19945" s="619" t="s">
        <v>1124</v>
      </c>
      <c r="B19945" s="618">
        <v>2013</v>
      </c>
      <c r="C19945" s="619" t="s">
        <v>1102</v>
      </c>
    </row>
    <row r="19946" spans="1:3" x14ac:dyDescent="0.15">
      <c r="A19946" s="619" t="s">
        <v>1124</v>
      </c>
      <c r="B19946" s="618">
        <v>2013</v>
      </c>
      <c r="C19946" s="619" t="s">
        <v>1080</v>
      </c>
    </row>
    <row r="19947" spans="1:3" x14ac:dyDescent="0.15">
      <c r="A19947" s="618" t="s">
        <v>1124</v>
      </c>
      <c r="B19947" s="618">
        <v>2013</v>
      </c>
      <c r="C19947" s="619" t="s">
        <v>1080</v>
      </c>
    </row>
    <row r="19948" spans="1:3" x14ac:dyDescent="0.15">
      <c r="A19948" s="619" t="s">
        <v>1124</v>
      </c>
      <c r="B19948" s="618">
        <v>2013</v>
      </c>
      <c r="C19948" s="619" t="s">
        <v>424</v>
      </c>
    </row>
    <row r="19949" spans="1:3" x14ac:dyDescent="0.15">
      <c r="A19949" s="619" t="s">
        <v>1124</v>
      </c>
      <c r="B19949" s="618">
        <v>2013</v>
      </c>
      <c r="C19949" s="619" t="s">
        <v>1080</v>
      </c>
    </row>
    <row r="19950" spans="1:3" x14ac:dyDescent="0.15">
      <c r="A19950" s="619" t="s">
        <v>1124</v>
      </c>
      <c r="B19950" s="618">
        <v>2013</v>
      </c>
      <c r="C19950" s="619" t="s">
        <v>1102</v>
      </c>
    </row>
    <row r="19951" spans="1:3" x14ac:dyDescent="0.15">
      <c r="A19951" s="618" t="s">
        <v>1124</v>
      </c>
      <c r="B19951" s="618">
        <v>2013</v>
      </c>
      <c r="C19951" s="619" t="s">
        <v>424</v>
      </c>
    </row>
    <row r="19952" spans="1:3" x14ac:dyDescent="0.15">
      <c r="A19952" s="619" t="s">
        <v>1124</v>
      </c>
      <c r="B19952" s="618">
        <v>2013</v>
      </c>
      <c r="C19952" s="619" t="s">
        <v>1102</v>
      </c>
    </row>
    <row r="19953" spans="1:3" x14ac:dyDescent="0.15">
      <c r="A19953" s="619" t="s">
        <v>1124</v>
      </c>
      <c r="B19953" s="618">
        <v>2013</v>
      </c>
      <c r="C19953" s="619" t="s">
        <v>1102</v>
      </c>
    </row>
    <row r="19954" spans="1:3" x14ac:dyDescent="0.15">
      <c r="A19954" s="619" t="s">
        <v>1124</v>
      </c>
      <c r="B19954" s="618">
        <v>2013</v>
      </c>
      <c r="C19954" s="619" t="s">
        <v>1102</v>
      </c>
    </row>
    <row r="19955" spans="1:3" x14ac:dyDescent="0.15">
      <c r="A19955" s="619" t="s">
        <v>1124</v>
      </c>
      <c r="B19955" s="618">
        <v>2013</v>
      </c>
      <c r="C19955" s="619" t="s">
        <v>1102</v>
      </c>
    </row>
    <row r="19956" spans="1:3" x14ac:dyDescent="0.15">
      <c r="A19956" s="619" t="s">
        <v>1124</v>
      </c>
      <c r="B19956" s="618">
        <v>2013</v>
      </c>
      <c r="C19956" s="619" t="s">
        <v>424</v>
      </c>
    </row>
    <row r="19957" spans="1:3" x14ac:dyDescent="0.15">
      <c r="A19957" s="619" t="s">
        <v>1124</v>
      </c>
      <c r="B19957" s="618">
        <v>2013</v>
      </c>
      <c r="C19957" s="619" t="s">
        <v>424</v>
      </c>
    </row>
    <row r="19958" spans="1:3" x14ac:dyDescent="0.15">
      <c r="A19958" s="619" t="s">
        <v>1124</v>
      </c>
      <c r="B19958" s="618">
        <v>2013</v>
      </c>
      <c r="C19958" s="619" t="s">
        <v>1102</v>
      </c>
    </row>
    <row r="19959" spans="1:3" x14ac:dyDescent="0.15">
      <c r="A19959" s="619" t="s">
        <v>1124</v>
      </c>
      <c r="B19959" s="618">
        <v>2013</v>
      </c>
      <c r="C19959" s="619" t="s">
        <v>1102</v>
      </c>
    </row>
    <row r="19960" spans="1:3" x14ac:dyDescent="0.15">
      <c r="A19960" s="619" t="s">
        <v>1124</v>
      </c>
      <c r="B19960" s="618">
        <v>2013</v>
      </c>
      <c r="C19960" s="619" t="s">
        <v>1102</v>
      </c>
    </row>
    <row r="19961" spans="1:3" x14ac:dyDescent="0.15">
      <c r="A19961" s="619" t="s">
        <v>1124</v>
      </c>
      <c r="B19961" s="618">
        <v>2013</v>
      </c>
      <c r="C19961" s="619" t="s">
        <v>1102</v>
      </c>
    </row>
    <row r="19962" spans="1:3" x14ac:dyDescent="0.15">
      <c r="A19962" s="619" t="s">
        <v>1124</v>
      </c>
      <c r="B19962" s="618">
        <v>2013</v>
      </c>
      <c r="C19962" s="619" t="s">
        <v>424</v>
      </c>
    </row>
    <row r="19963" spans="1:3" x14ac:dyDescent="0.15">
      <c r="A19963" s="619" t="s">
        <v>1124</v>
      </c>
      <c r="B19963" s="618">
        <v>2013</v>
      </c>
      <c r="C19963" s="619" t="s">
        <v>424</v>
      </c>
    </row>
    <row r="19964" spans="1:3" x14ac:dyDescent="0.15">
      <c r="A19964" s="619" t="s">
        <v>1124</v>
      </c>
      <c r="B19964" s="618">
        <v>2013</v>
      </c>
      <c r="C19964" s="619" t="s">
        <v>424</v>
      </c>
    </row>
    <row r="19965" spans="1:3" x14ac:dyDescent="0.15">
      <c r="A19965" s="619" t="s">
        <v>1124</v>
      </c>
      <c r="B19965" s="618">
        <v>2013</v>
      </c>
      <c r="C19965" s="619" t="s">
        <v>1102</v>
      </c>
    </row>
    <row r="19966" spans="1:3" x14ac:dyDescent="0.15">
      <c r="A19966" s="619" t="s">
        <v>1124</v>
      </c>
      <c r="B19966" s="618">
        <v>2013</v>
      </c>
      <c r="C19966" s="619" t="s">
        <v>437</v>
      </c>
    </row>
    <row r="19967" spans="1:3" x14ac:dyDescent="0.15">
      <c r="A19967" s="619" t="s">
        <v>1124</v>
      </c>
      <c r="B19967" s="618">
        <v>2013</v>
      </c>
      <c r="C19967" s="619" t="s">
        <v>1080</v>
      </c>
    </row>
    <row r="19968" spans="1:3" x14ac:dyDescent="0.15">
      <c r="A19968" s="619" t="s">
        <v>1124</v>
      </c>
      <c r="B19968" s="618">
        <v>2013</v>
      </c>
      <c r="C19968" s="619" t="s">
        <v>1102</v>
      </c>
    </row>
    <row r="19969" spans="1:3" x14ac:dyDescent="0.15">
      <c r="A19969" s="619" t="s">
        <v>1124</v>
      </c>
      <c r="B19969" s="618">
        <v>2013</v>
      </c>
      <c r="C19969" s="619" t="s">
        <v>1102</v>
      </c>
    </row>
    <row r="19970" spans="1:3" x14ac:dyDescent="0.15">
      <c r="A19970" s="619" t="s">
        <v>1124</v>
      </c>
      <c r="B19970" s="618">
        <v>2013</v>
      </c>
      <c r="C19970" s="619" t="s">
        <v>424</v>
      </c>
    </row>
    <row r="19971" spans="1:3" x14ac:dyDescent="0.15">
      <c r="A19971" s="619" t="s">
        <v>1124</v>
      </c>
      <c r="B19971" s="618">
        <v>2013</v>
      </c>
      <c r="C19971" s="619" t="s">
        <v>424</v>
      </c>
    </row>
    <row r="19972" spans="1:3" x14ac:dyDescent="0.15">
      <c r="A19972" s="619" t="s">
        <v>1124</v>
      </c>
      <c r="B19972" s="618">
        <v>2013</v>
      </c>
      <c r="C19972" s="619" t="s">
        <v>424</v>
      </c>
    </row>
    <row r="19973" spans="1:3" x14ac:dyDescent="0.15">
      <c r="A19973" s="619" t="s">
        <v>1124</v>
      </c>
      <c r="B19973" s="618">
        <v>2013</v>
      </c>
      <c r="C19973" s="619" t="s">
        <v>424</v>
      </c>
    </row>
    <row r="19974" spans="1:3" x14ac:dyDescent="0.15">
      <c r="A19974" s="619" t="s">
        <v>1124</v>
      </c>
      <c r="B19974" s="618">
        <v>2013</v>
      </c>
      <c r="C19974" s="619" t="s">
        <v>424</v>
      </c>
    </row>
    <row r="19975" spans="1:3" x14ac:dyDescent="0.15">
      <c r="A19975" s="619" t="s">
        <v>1124</v>
      </c>
      <c r="B19975" s="618">
        <v>2013</v>
      </c>
      <c r="C19975" s="619" t="s">
        <v>424</v>
      </c>
    </row>
    <row r="19976" spans="1:3" x14ac:dyDescent="0.15">
      <c r="A19976" s="619" t="s">
        <v>1124</v>
      </c>
      <c r="B19976" s="618">
        <v>2013</v>
      </c>
      <c r="C19976" s="619" t="s">
        <v>424</v>
      </c>
    </row>
    <row r="19977" spans="1:3" x14ac:dyDescent="0.15">
      <c r="A19977" s="619" t="s">
        <v>1124</v>
      </c>
      <c r="B19977" s="618">
        <v>2013</v>
      </c>
      <c r="C19977" s="619" t="s">
        <v>424</v>
      </c>
    </row>
    <row r="19978" spans="1:3" x14ac:dyDescent="0.15">
      <c r="A19978" s="619" t="s">
        <v>1124</v>
      </c>
      <c r="B19978" s="618">
        <v>2013</v>
      </c>
      <c r="C19978" s="619" t="s">
        <v>424</v>
      </c>
    </row>
    <row r="19979" spans="1:3" x14ac:dyDescent="0.15">
      <c r="A19979" s="619" t="s">
        <v>1124</v>
      </c>
      <c r="B19979" s="618">
        <v>2013</v>
      </c>
      <c r="C19979" s="619" t="s">
        <v>1107</v>
      </c>
    </row>
    <row r="19980" spans="1:3" x14ac:dyDescent="0.15">
      <c r="A19980" s="619" t="s">
        <v>1124</v>
      </c>
      <c r="B19980" s="618">
        <v>2013</v>
      </c>
      <c r="C19980" s="619" t="s">
        <v>1107</v>
      </c>
    </row>
    <row r="19981" spans="1:3" x14ac:dyDescent="0.15">
      <c r="A19981" s="619" t="s">
        <v>1124</v>
      </c>
      <c r="B19981" s="618">
        <v>2013</v>
      </c>
      <c r="C19981" s="619" t="s">
        <v>1080</v>
      </c>
    </row>
    <row r="19982" spans="1:3" x14ac:dyDescent="0.15">
      <c r="A19982" s="619" t="s">
        <v>1124</v>
      </c>
      <c r="B19982" s="618">
        <v>2013</v>
      </c>
      <c r="C19982" s="619" t="s">
        <v>1080</v>
      </c>
    </row>
    <row r="19983" spans="1:3" x14ac:dyDescent="0.15">
      <c r="A19983" s="619" t="s">
        <v>1124</v>
      </c>
      <c r="B19983" s="618">
        <v>2013</v>
      </c>
      <c r="C19983" s="619" t="s">
        <v>1080</v>
      </c>
    </row>
    <row r="19984" spans="1:3" x14ac:dyDescent="0.15">
      <c r="A19984" s="619" t="s">
        <v>1124</v>
      </c>
      <c r="B19984" s="618">
        <v>2013</v>
      </c>
      <c r="C19984" s="619" t="s">
        <v>1107</v>
      </c>
    </row>
    <row r="19985" spans="1:3" x14ac:dyDescent="0.15">
      <c r="A19985" s="619" t="s">
        <v>1124</v>
      </c>
      <c r="B19985" s="618">
        <v>2013</v>
      </c>
      <c r="C19985" s="619" t="s">
        <v>1107</v>
      </c>
    </row>
    <row r="19986" spans="1:3" x14ac:dyDescent="0.15">
      <c r="A19986" s="619" t="s">
        <v>1124</v>
      </c>
      <c r="B19986" s="618">
        <v>2013</v>
      </c>
      <c r="C19986" s="619" t="s">
        <v>424</v>
      </c>
    </row>
    <row r="19987" spans="1:3" x14ac:dyDescent="0.15">
      <c r="A19987" s="619" t="s">
        <v>1124</v>
      </c>
      <c r="B19987" s="618">
        <v>2013</v>
      </c>
      <c r="C19987" s="619" t="s">
        <v>424</v>
      </c>
    </row>
    <row r="19988" spans="1:3" x14ac:dyDescent="0.15">
      <c r="A19988" s="619" t="s">
        <v>1124</v>
      </c>
      <c r="B19988" s="618">
        <v>2013</v>
      </c>
      <c r="C19988" s="619" t="s">
        <v>1080</v>
      </c>
    </row>
    <row r="19989" spans="1:3" x14ac:dyDescent="0.15">
      <c r="A19989" s="619" t="s">
        <v>1124</v>
      </c>
      <c r="B19989" s="618">
        <v>2013</v>
      </c>
      <c r="C19989" s="619" t="s">
        <v>424</v>
      </c>
    </row>
    <row r="19990" spans="1:3" x14ac:dyDescent="0.15">
      <c r="A19990" s="619" t="s">
        <v>1124</v>
      </c>
      <c r="B19990" s="618">
        <v>2013</v>
      </c>
      <c r="C19990" s="619" t="s">
        <v>424</v>
      </c>
    </row>
    <row r="19991" spans="1:3" x14ac:dyDescent="0.15">
      <c r="A19991" s="619" t="s">
        <v>1124</v>
      </c>
      <c r="B19991" s="618">
        <v>2013</v>
      </c>
      <c r="C19991" s="619" t="s">
        <v>1080</v>
      </c>
    </row>
    <row r="19992" spans="1:3" x14ac:dyDescent="0.15">
      <c r="A19992" s="619" t="s">
        <v>1124</v>
      </c>
      <c r="B19992" s="618">
        <v>2013</v>
      </c>
      <c r="C19992" s="619" t="s">
        <v>1080</v>
      </c>
    </row>
    <row r="19993" spans="1:3" x14ac:dyDescent="0.15">
      <c r="A19993" s="619" t="s">
        <v>1124</v>
      </c>
      <c r="B19993" s="618">
        <v>2013</v>
      </c>
      <c r="C19993" s="619" t="s">
        <v>437</v>
      </c>
    </row>
    <row r="19994" spans="1:3" x14ac:dyDescent="0.15">
      <c r="A19994" s="619" t="s">
        <v>1124</v>
      </c>
      <c r="B19994" s="618">
        <v>2013</v>
      </c>
      <c r="C19994" s="619" t="s">
        <v>424</v>
      </c>
    </row>
    <row r="19995" spans="1:3" x14ac:dyDescent="0.15">
      <c r="A19995" s="619" t="s">
        <v>1124</v>
      </c>
      <c r="B19995" s="618">
        <v>2013</v>
      </c>
      <c r="C19995" s="619" t="s">
        <v>424</v>
      </c>
    </row>
    <row r="19996" spans="1:3" x14ac:dyDescent="0.15">
      <c r="A19996" s="619" t="s">
        <v>1124</v>
      </c>
      <c r="B19996" s="618">
        <v>2013</v>
      </c>
      <c r="C19996" s="619" t="s">
        <v>1102</v>
      </c>
    </row>
    <row r="19997" spans="1:3" x14ac:dyDescent="0.15">
      <c r="A19997" s="619" t="s">
        <v>1124</v>
      </c>
      <c r="B19997" s="618">
        <v>2013</v>
      </c>
      <c r="C19997" s="619" t="s">
        <v>437</v>
      </c>
    </row>
    <row r="19998" spans="1:3" x14ac:dyDescent="0.15">
      <c r="A19998" s="619" t="s">
        <v>1124</v>
      </c>
      <c r="B19998" s="618">
        <v>2013</v>
      </c>
      <c r="C19998" s="619" t="s">
        <v>1102</v>
      </c>
    </row>
    <row r="19999" spans="1:3" x14ac:dyDescent="0.15">
      <c r="A19999" s="619" t="s">
        <v>1124</v>
      </c>
      <c r="B19999" s="618">
        <v>2013</v>
      </c>
      <c r="C19999" s="619" t="s">
        <v>424</v>
      </c>
    </row>
    <row r="20000" spans="1:3" x14ac:dyDescent="0.15">
      <c r="A20000" s="619" t="s">
        <v>1124</v>
      </c>
      <c r="B20000" s="618">
        <v>2013</v>
      </c>
      <c r="C20000" s="619" t="s">
        <v>437</v>
      </c>
    </row>
    <row r="20001" spans="1:3" x14ac:dyDescent="0.15">
      <c r="A20001" s="619" t="s">
        <v>1124</v>
      </c>
      <c r="B20001" s="618">
        <v>2013</v>
      </c>
      <c r="C20001" s="619" t="s">
        <v>424</v>
      </c>
    </row>
    <row r="20002" spans="1:3" x14ac:dyDescent="0.15">
      <c r="A20002" s="619" t="s">
        <v>1124</v>
      </c>
      <c r="B20002" s="618">
        <v>2013</v>
      </c>
      <c r="C20002" s="619" t="s">
        <v>424</v>
      </c>
    </row>
    <row r="20003" spans="1:3" x14ac:dyDescent="0.15">
      <c r="A20003" s="619" t="s">
        <v>1124</v>
      </c>
      <c r="B20003" s="618">
        <v>2013</v>
      </c>
      <c r="C20003" s="619" t="s">
        <v>424</v>
      </c>
    </row>
    <row r="20004" spans="1:3" x14ac:dyDescent="0.15">
      <c r="A20004" s="619" t="s">
        <v>1124</v>
      </c>
      <c r="B20004" s="618">
        <v>2013</v>
      </c>
      <c r="C20004" s="619" t="s">
        <v>437</v>
      </c>
    </row>
    <row r="20005" spans="1:3" x14ac:dyDescent="0.15">
      <c r="A20005" s="619" t="s">
        <v>1124</v>
      </c>
      <c r="B20005" s="618">
        <v>2013</v>
      </c>
      <c r="C20005" s="619" t="s">
        <v>437</v>
      </c>
    </row>
    <row r="20006" spans="1:3" x14ac:dyDescent="0.15">
      <c r="A20006" s="619" t="s">
        <v>1124</v>
      </c>
      <c r="B20006" s="618">
        <v>2013</v>
      </c>
      <c r="C20006" s="619" t="s">
        <v>1102</v>
      </c>
    </row>
    <row r="20007" spans="1:3" x14ac:dyDescent="0.15">
      <c r="A20007" s="619" t="s">
        <v>1124</v>
      </c>
      <c r="B20007" s="618">
        <v>2013</v>
      </c>
      <c r="C20007" s="619" t="s">
        <v>437</v>
      </c>
    </row>
    <row r="20008" spans="1:3" x14ac:dyDescent="0.15">
      <c r="A20008" s="619" t="s">
        <v>1124</v>
      </c>
      <c r="B20008" s="618">
        <v>2013</v>
      </c>
      <c r="C20008" s="619" t="s">
        <v>437</v>
      </c>
    </row>
    <row r="20009" spans="1:3" x14ac:dyDescent="0.15">
      <c r="A20009" s="619" t="s">
        <v>1124</v>
      </c>
      <c r="B20009" s="618">
        <v>2013</v>
      </c>
      <c r="C20009" s="619" t="s">
        <v>1103</v>
      </c>
    </row>
    <row r="20010" spans="1:3" x14ac:dyDescent="0.15">
      <c r="A20010" s="619" t="s">
        <v>1124</v>
      </c>
      <c r="B20010" s="618">
        <v>2013</v>
      </c>
      <c r="C20010" s="619" t="s">
        <v>1080</v>
      </c>
    </row>
    <row r="20011" spans="1:3" x14ac:dyDescent="0.15">
      <c r="A20011" s="619" t="s">
        <v>1124</v>
      </c>
      <c r="B20011" s="618">
        <v>2013</v>
      </c>
      <c r="C20011" s="619" t="s">
        <v>1103</v>
      </c>
    </row>
    <row r="20012" spans="1:3" x14ac:dyDescent="0.15">
      <c r="A20012" s="619" t="s">
        <v>1124</v>
      </c>
      <c r="B20012" s="618">
        <v>2013</v>
      </c>
      <c r="C20012" s="619" t="s">
        <v>1080</v>
      </c>
    </row>
    <row r="20013" spans="1:3" x14ac:dyDescent="0.15">
      <c r="A20013" s="619" t="s">
        <v>1124</v>
      </c>
      <c r="B20013" s="618">
        <v>2013</v>
      </c>
      <c r="C20013" s="619" t="s">
        <v>1102</v>
      </c>
    </row>
    <row r="20014" spans="1:3" x14ac:dyDescent="0.15">
      <c r="A20014" s="619" t="s">
        <v>1124</v>
      </c>
      <c r="B20014" s="618">
        <v>2013</v>
      </c>
      <c r="C20014" s="619" t="s">
        <v>1103</v>
      </c>
    </row>
    <row r="20015" spans="1:3" x14ac:dyDescent="0.15">
      <c r="A20015" s="619" t="s">
        <v>1124</v>
      </c>
      <c r="B20015" s="618">
        <v>2013</v>
      </c>
      <c r="C20015" s="619" t="s">
        <v>1102</v>
      </c>
    </row>
    <row r="20016" spans="1:3" x14ac:dyDescent="0.15">
      <c r="A20016" s="619" t="s">
        <v>1124</v>
      </c>
      <c r="B20016" s="618">
        <v>2013</v>
      </c>
      <c r="C20016" s="619" t="s">
        <v>424</v>
      </c>
    </row>
    <row r="20017" spans="1:3" x14ac:dyDescent="0.15">
      <c r="A20017" s="619" t="s">
        <v>1124</v>
      </c>
      <c r="B20017" s="618">
        <v>2013</v>
      </c>
      <c r="C20017" s="619" t="s">
        <v>437</v>
      </c>
    </row>
    <row r="20018" spans="1:3" x14ac:dyDescent="0.15">
      <c r="A20018" s="619" t="s">
        <v>1124</v>
      </c>
      <c r="B20018" s="618">
        <v>2013</v>
      </c>
      <c r="C20018" s="619" t="s">
        <v>437</v>
      </c>
    </row>
    <row r="20019" spans="1:3" x14ac:dyDescent="0.15">
      <c r="A20019" s="619" t="s">
        <v>1124</v>
      </c>
      <c r="B20019" s="618">
        <v>2013</v>
      </c>
      <c r="C20019" s="619" t="s">
        <v>437</v>
      </c>
    </row>
    <row r="20020" spans="1:3" x14ac:dyDescent="0.15">
      <c r="A20020" s="619" t="s">
        <v>1124</v>
      </c>
      <c r="B20020" s="618">
        <v>2013</v>
      </c>
      <c r="C20020" s="619" t="s">
        <v>437</v>
      </c>
    </row>
    <row r="20021" spans="1:3" x14ac:dyDescent="0.15">
      <c r="A20021" s="619" t="s">
        <v>1124</v>
      </c>
      <c r="B20021" s="618">
        <v>2013</v>
      </c>
      <c r="C20021" s="619" t="s">
        <v>424</v>
      </c>
    </row>
    <row r="20022" spans="1:3" x14ac:dyDescent="0.15">
      <c r="A20022" s="619" t="s">
        <v>1124</v>
      </c>
      <c r="B20022" s="618">
        <v>2013</v>
      </c>
      <c r="C20022" s="619" t="s">
        <v>437</v>
      </c>
    </row>
    <row r="20023" spans="1:3" x14ac:dyDescent="0.15">
      <c r="A20023" s="619" t="s">
        <v>1124</v>
      </c>
      <c r="B20023" s="618">
        <v>2013</v>
      </c>
      <c r="C20023" s="619" t="s">
        <v>424</v>
      </c>
    </row>
    <row r="20024" spans="1:3" x14ac:dyDescent="0.15">
      <c r="A20024" s="619" t="s">
        <v>1124</v>
      </c>
      <c r="B20024" s="618">
        <v>2013</v>
      </c>
      <c r="C20024" s="619" t="s">
        <v>424</v>
      </c>
    </row>
    <row r="20025" spans="1:3" x14ac:dyDescent="0.15">
      <c r="A20025" s="619" t="s">
        <v>1124</v>
      </c>
      <c r="B20025" s="618">
        <v>2013</v>
      </c>
      <c r="C20025" s="619" t="s">
        <v>437</v>
      </c>
    </row>
    <row r="20026" spans="1:3" x14ac:dyDescent="0.15">
      <c r="A20026" s="619" t="s">
        <v>1124</v>
      </c>
      <c r="B20026" s="618">
        <v>2013</v>
      </c>
      <c r="C20026" s="619" t="s">
        <v>437</v>
      </c>
    </row>
    <row r="20027" spans="1:3" x14ac:dyDescent="0.15">
      <c r="A20027" s="619" t="s">
        <v>1124</v>
      </c>
      <c r="B20027" s="618">
        <v>2013</v>
      </c>
      <c r="C20027" s="619" t="s">
        <v>437</v>
      </c>
    </row>
    <row r="20028" spans="1:3" x14ac:dyDescent="0.15">
      <c r="A20028" s="619" t="s">
        <v>1124</v>
      </c>
      <c r="B20028" s="618">
        <v>2013</v>
      </c>
      <c r="C20028" s="619" t="s">
        <v>424</v>
      </c>
    </row>
    <row r="20029" spans="1:3" x14ac:dyDescent="0.15">
      <c r="A20029" s="619" t="s">
        <v>1124</v>
      </c>
      <c r="B20029" s="618">
        <v>2013</v>
      </c>
      <c r="C20029" s="619" t="s">
        <v>437</v>
      </c>
    </row>
    <row r="20030" spans="1:3" x14ac:dyDescent="0.15">
      <c r="A20030" s="619" t="s">
        <v>1124</v>
      </c>
      <c r="B20030" s="618">
        <v>2013</v>
      </c>
      <c r="C20030" s="619" t="s">
        <v>424</v>
      </c>
    </row>
    <row r="20031" spans="1:3" x14ac:dyDescent="0.15">
      <c r="A20031" s="619" t="s">
        <v>1124</v>
      </c>
      <c r="B20031" s="618">
        <v>2013</v>
      </c>
      <c r="C20031" s="619" t="s">
        <v>1080</v>
      </c>
    </row>
    <row r="20032" spans="1:3" x14ac:dyDescent="0.15">
      <c r="A20032" s="619" t="s">
        <v>1124</v>
      </c>
      <c r="B20032" s="618">
        <v>2013</v>
      </c>
      <c r="C20032" s="619" t="s">
        <v>1103</v>
      </c>
    </row>
    <row r="20033" spans="1:3" x14ac:dyDescent="0.15">
      <c r="A20033" s="619" t="s">
        <v>1124</v>
      </c>
      <c r="B20033" s="618">
        <v>2013</v>
      </c>
      <c r="C20033" s="619" t="s">
        <v>424</v>
      </c>
    </row>
    <row r="20034" spans="1:3" x14ac:dyDescent="0.15">
      <c r="A20034" s="619" t="s">
        <v>1124</v>
      </c>
      <c r="B20034" s="618">
        <v>2013</v>
      </c>
      <c r="C20034" s="619" t="s">
        <v>1104</v>
      </c>
    </row>
    <row r="20035" spans="1:3" x14ac:dyDescent="0.15">
      <c r="A20035" s="619" t="s">
        <v>1124</v>
      </c>
      <c r="B20035" s="618">
        <v>2013</v>
      </c>
      <c r="C20035" s="619" t="s">
        <v>424</v>
      </c>
    </row>
    <row r="20036" spans="1:3" x14ac:dyDescent="0.15">
      <c r="A20036" s="619" t="s">
        <v>1124</v>
      </c>
      <c r="B20036" s="618">
        <v>2013</v>
      </c>
      <c r="C20036" s="619" t="s">
        <v>424</v>
      </c>
    </row>
    <row r="20037" spans="1:3" x14ac:dyDescent="0.15">
      <c r="A20037" s="619" t="s">
        <v>1124</v>
      </c>
      <c r="B20037" s="618">
        <v>2013</v>
      </c>
      <c r="C20037" s="619" t="s">
        <v>437</v>
      </c>
    </row>
    <row r="20038" spans="1:3" x14ac:dyDescent="0.15">
      <c r="A20038" s="619" t="s">
        <v>1124</v>
      </c>
      <c r="B20038" s="618">
        <v>2013</v>
      </c>
      <c r="C20038" s="619" t="s">
        <v>424</v>
      </c>
    </row>
    <row r="20039" spans="1:3" x14ac:dyDescent="0.15">
      <c r="A20039" s="619" t="s">
        <v>1124</v>
      </c>
      <c r="B20039" s="618">
        <v>2013</v>
      </c>
      <c r="C20039" s="619" t="s">
        <v>424</v>
      </c>
    </row>
    <row r="20040" spans="1:3" x14ac:dyDescent="0.15">
      <c r="A20040" s="619" t="s">
        <v>1124</v>
      </c>
      <c r="B20040" s="618">
        <v>2013</v>
      </c>
      <c r="C20040" s="619" t="s">
        <v>437</v>
      </c>
    </row>
    <row r="20041" spans="1:3" x14ac:dyDescent="0.15">
      <c r="A20041" s="619" t="s">
        <v>1124</v>
      </c>
      <c r="B20041" s="618">
        <v>2013</v>
      </c>
      <c r="C20041" s="619" t="s">
        <v>437</v>
      </c>
    </row>
    <row r="20042" spans="1:3" x14ac:dyDescent="0.15">
      <c r="A20042" s="619" t="s">
        <v>1124</v>
      </c>
      <c r="B20042" s="618">
        <v>2013</v>
      </c>
      <c r="C20042" s="619" t="s">
        <v>437</v>
      </c>
    </row>
    <row r="20043" spans="1:3" x14ac:dyDescent="0.15">
      <c r="A20043" s="619" t="s">
        <v>1124</v>
      </c>
      <c r="B20043" s="618">
        <v>2013</v>
      </c>
      <c r="C20043" s="619" t="s">
        <v>437</v>
      </c>
    </row>
    <row r="20044" spans="1:3" x14ac:dyDescent="0.15">
      <c r="A20044" s="619" t="s">
        <v>1124</v>
      </c>
      <c r="B20044" s="618">
        <v>2013</v>
      </c>
      <c r="C20044" s="619" t="s">
        <v>437</v>
      </c>
    </row>
    <row r="20045" spans="1:3" x14ac:dyDescent="0.15">
      <c r="A20045" s="619" t="s">
        <v>1124</v>
      </c>
      <c r="B20045" s="618">
        <v>2013</v>
      </c>
      <c r="C20045" s="619" t="s">
        <v>424</v>
      </c>
    </row>
    <row r="20046" spans="1:3" x14ac:dyDescent="0.15">
      <c r="A20046" s="619" t="s">
        <v>1124</v>
      </c>
      <c r="B20046" s="618">
        <v>2013</v>
      </c>
      <c r="C20046" s="619" t="s">
        <v>437</v>
      </c>
    </row>
    <row r="20047" spans="1:3" x14ac:dyDescent="0.15">
      <c r="A20047" s="619" t="s">
        <v>1124</v>
      </c>
      <c r="B20047" s="618">
        <v>2013</v>
      </c>
      <c r="C20047" s="619" t="s">
        <v>437</v>
      </c>
    </row>
    <row r="20048" spans="1:3" x14ac:dyDescent="0.15">
      <c r="A20048" s="619" t="s">
        <v>1124</v>
      </c>
      <c r="B20048" s="618">
        <v>2013</v>
      </c>
      <c r="C20048" s="619" t="s">
        <v>437</v>
      </c>
    </row>
    <row r="20049" spans="1:3" x14ac:dyDescent="0.15">
      <c r="A20049" s="619" t="s">
        <v>1124</v>
      </c>
      <c r="B20049" s="618">
        <v>2013</v>
      </c>
      <c r="C20049" s="619" t="s">
        <v>424</v>
      </c>
    </row>
    <row r="20050" spans="1:3" x14ac:dyDescent="0.15">
      <c r="A20050" s="619" t="s">
        <v>1124</v>
      </c>
      <c r="B20050" s="618">
        <v>2013</v>
      </c>
      <c r="C20050" s="619" t="s">
        <v>424</v>
      </c>
    </row>
    <row r="20051" spans="1:3" x14ac:dyDescent="0.15">
      <c r="A20051" s="619" t="s">
        <v>1124</v>
      </c>
      <c r="B20051" s="618">
        <v>2013</v>
      </c>
      <c r="C20051" s="619" t="s">
        <v>424</v>
      </c>
    </row>
    <row r="20052" spans="1:3" x14ac:dyDescent="0.15">
      <c r="A20052" s="619" t="s">
        <v>1124</v>
      </c>
      <c r="B20052" s="618">
        <v>2013</v>
      </c>
      <c r="C20052" s="619" t="s">
        <v>437</v>
      </c>
    </row>
    <row r="20053" spans="1:3" x14ac:dyDescent="0.15">
      <c r="A20053" s="619" t="s">
        <v>1124</v>
      </c>
      <c r="B20053" s="618">
        <v>2013</v>
      </c>
      <c r="C20053" s="619" t="s">
        <v>437</v>
      </c>
    </row>
    <row r="20054" spans="1:3" x14ac:dyDescent="0.15">
      <c r="A20054" s="619" t="s">
        <v>1124</v>
      </c>
      <c r="B20054" s="618">
        <v>2013</v>
      </c>
      <c r="C20054" s="619" t="s">
        <v>437</v>
      </c>
    </row>
    <row r="20055" spans="1:3" x14ac:dyDescent="0.15">
      <c r="A20055" s="619" t="s">
        <v>1124</v>
      </c>
      <c r="B20055" s="618">
        <v>2013</v>
      </c>
      <c r="C20055" s="619" t="s">
        <v>437</v>
      </c>
    </row>
    <row r="20056" spans="1:3" x14ac:dyDescent="0.15">
      <c r="A20056" s="619" t="s">
        <v>1124</v>
      </c>
      <c r="B20056" s="618">
        <v>2013</v>
      </c>
      <c r="C20056" s="619" t="s">
        <v>424</v>
      </c>
    </row>
    <row r="20057" spans="1:3" x14ac:dyDescent="0.15">
      <c r="A20057" s="619" t="s">
        <v>1124</v>
      </c>
      <c r="B20057" s="618">
        <v>2013</v>
      </c>
      <c r="C20057" s="619" t="s">
        <v>437</v>
      </c>
    </row>
    <row r="20058" spans="1:3" x14ac:dyDescent="0.15">
      <c r="A20058" s="619" t="s">
        <v>1124</v>
      </c>
      <c r="B20058" s="618">
        <v>2013</v>
      </c>
      <c r="C20058" s="619" t="s">
        <v>424</v>
      </c>
    </row>
    <row r="20059" spans="1:3" x14ac:dyDescent="0.15">
      <c r="A20059" s="619" t="s">
        <v>1124</v>
      </c>
      <c r="B20059" s="618">
        <v>2013</v>
      </c>
      <c r="C20059" s="619" t="s">
        <v>424</v>
      </c>
    </row>
    <row r="20060" spans="1:3" x14ac:dyDescent="0.15">
      <c r="A20060" s="619" t="s">
        <v>1124</v>
      </c>
      <c r="B20060" s="618">
        <v>2013</v>
      </c>
      <c r="C20060" s="619" t="s">
        <v>424</v>
      </c>
    </row>
    <row r="20061" spans="1:3" x14ac:dyDescent="0.15">
      <c r="A20061" s="619" t="s">
        <v>1124</v>
      </c>
      <c r="B20061" s="618">
        <v>2013</v>
      </c>
      <c r="C20061" s="619" t="s">
        <v>424</v>
      </c>
    </row>
    <row r="20062" spans="1:3" x14ac:dyDescent="0.15">
      <c r="A20062" s="619" t="s">
        <v>1124</v>
      </c>
      <c r="B20062" s="618">
        <v>2013</v>
      </c>
      <c r="C20062" s="619" t="s">
        <v>1080</v>
      </c>
    </row>
    <row r="20063" spans="1:3" x14ac:dyDescent="0.15">
      <c r="A20063" s="619" t="s">
        <v>1124</v>
      </c>
      <c r="B20063" s="618">
        <v>2013</v>
      </c>
      <c r="C20063" s="619" t="s">
        <v>1080</v>
      </c>
    </row>
    <row r="20064" spans="1:3" x14ac:dyDescent="0.15">
      <c r="A20064" s="619" t="s">
        <v>1124</v>
      </c>
      <c r="B20064" s="618">
        <v>2013</v>
      </c>
      <c r="C20064" s="619" t="s">
        <v>424</v>
      </c>
    </row>
    <row r="20065" spans="1:3" x14ac:dyDescent="0.15">
      <c r="A20065" s="619" t="s">
        <v>1124</v>
      </c>
      <c r="B20065" s="618">
        <v>2013</v>
      </c>
      <c r="C20065" s="619" t="s">
        <v>1102</v>
      </c>
    </row>
    <row r="20066" spans="1:3" x14ac:dyDescent="0.15">
      <c r="A20066" s="619" t="s">
        <v>1124</v>
      </c>
      <c r="B20066" s="618">
        <v>2013</v>
      </c>
      <c r="C20066" s="619" t="s">
        <v>424</v>
      </c>
    </row>
    <row r="20067" spans="1:3" x14ac:dyDescent="0.15">
      <c r="A20067" s="619" t="s">
        <v>1124</v>
      </c>
      <c r="B20067" s="618">
        <v>2013</v>
      </c>
      <c r="C20067" s="619" t="s">
        <v>424</v>
      </c>
    </row>
    <row r="20068" spans="1:3" x14ac:dyDescent="0.15">
      <c r="A20068" s="619" t="s">
        <v>1124</v>
      </c>
      <c r="B20068" s="618">
        <v>2013</v>
      </c>
      <c r="C20068" s="619" t="s">
        <v>424</v>
      </c>
    </row>
    <row r="20069" spans="1:3" x14ac:dyDescent="0.15">
      <c r="A20069" s="619" t="s">
        <v>1124</v>
      </c>
      <c r="B20069" s="618">
        <v>2013</v>
      </c>
      <c r="C20069" s="619" t="s">
        <v>1080</v>
      </c>
    </row>
    <row r="20070" spans="1:3" x14ac:dyDescent="0.15">
      <c r="A20070" s="619" t="s">
        <v>1124</v>
      </c>
      <c r="B20070" s="618">
        <v>2013</v>
      </c>
      <c r="C20070" s="619" t="s">
        <v>1080</v>
      </c>
    </row>
    <row r="20071" spans="1:3" x14ac:dyDescent="0.15">
      <c r="A20071" s="619" t="s">
        <v>1124</v>
      </c>
      <c r="B20071" s="618">
        <v>2013</v>
      </c>
      <c r="C20071" s="619" t="s">
        <v>1102</v>
      </c>
    </row>
    <row r="20072" spans="1:3" x14ac:dyDescent="0.15">
      <c r="A20072" s="619" t="s">
        <v>1124</v>
      </c>
      <c r="B20072" s="618">
        <v>2013</v>
      </c>
      <c r="C20072" s="619" t="s">
        <v>424</v>
      </c>
    </row>
    <row r="20073" spans="1:3" x14ac:dyDescent="0.15">
      <c r="A20073" s="619" t="s">
        <v>1124</v>
      </c>
      <c r="B20073" s="618">
        <v>2013</v>
      </c>
      <c r="C20073" s="619" t="s">
        <v>424</v>
      </c>
    </row>
    <row r="20074" spans="1:3" x14ac:dyDescent="0.15">
      <c r="A20074" s="619" t="s">
        <v>1124</v>
      </c>
      <c r="B20074" s="618">
        <v>2013</v>
      </c>
      <c r="C20074" s="619" t="s">
        <v>424</v>
      </c>
    </row>
    <row r="20075" spans="1:3" x14ac:dyDescent="0.15">
      <c r="A20075" s="619" t="s">
        <v>1124</v>
      </c>
      <c r="B20075" s="618">
        <v>2013</v>
      </c>
      <c r="C20075" s="619" t="s">
        <v>424</v>
      </c>
    </row>
    <row r="20076" spans="1:3" x14ac:dyDescent="0.15">
      <c r="A20076" s="619" t="s">
        <v>1124</v>
      </c>
      <c r="B20076" s="618">
        <v>2013</v>
      </c>
      <c r="C20076" s="619" t="s">
        <v>437</v>
      </c>
    </row>
    <row r="20077" spans="1:3" x14ac:dyDescent="0.15">
      <c r="A20077" s="619" t="s">
        <v>1124</v>
      </c>
      <c r="B20077" s="618">
        <v>2013</v>
      </c>
      <c r="C20077" s="619" t="s">
        <v>424</v>
      </c>
    </row>
    <row r="20078" spans="1:3" x14ac:dyDescent="0.15">
      <c r="A20078" s="619" t="s">
        <v>1124</v>
      </c>
      <c r="B20078" s="618">
        <v>2013</v>
      </c>
      <c r="C20078" s="619" t="s">
        <v>424</v>
      </c>
    </row>
    <row r="20079" spans="1:3" x14ac:dyDescent="0.15">
      <c r="A20079" s="619" t="s">
        <v>1124</v>
      </c>
      <c r="B20079" s="618">
        <v>2013</v>
      </c>
      <c r="C20079" s="619" t="s">
        <v>437</v>
      </c>
    </row>
    <row r="20080" spans="1:3" x14ac:dyDescent="0.15">
      <c r="A20080" s="619" t="s">
        <v>1124</v>
      </c>
      <c r="B20080" s="618">
        <v>2013</v>
      </c>
      <c r="C20080" s="619" t="s">
        <v>1102</v>
      </c>
    </row>
    <row r="20081" spans="1:3" x14ac:dyDescent="0.15">
      <c r="A20081" s="619" t="s">
        <v>1124</v>
      </c>
      <c r="B20081" s="618">
        <v>2013</v>
      </c>
      <c r="C20081" s="619" t="s">
        <v>424</v>
      </c>
    </row>
    <row r="20082" spans="1:3" x14ac:dyDescent="0.15">
      <c r="A20082" s="619" t="s">
        <v>1124</v>
      </c>
      <c r="B20082" s="618">
        <v>2013</v>
      </c>
      <c r="C20082" s="619" t="s">
        <v>424</v>
      </c>
    </row>
    <row r="20083" spans="1:3" x14ac:dyDescent="0.15">
      <c r="A20083" s="619" t="s">
        <v>1124</v>
      </c>
      <c r="B20083" s="618">
        <v>2013</v>
      </c>
      <c r="C20083" s="619" t="s">
        <v>424</v>
      </c>
    </row>
    <row r="20084" spans="1:3" x14ac:dyDescent="0.15">
      <c r="A20084" s="619" t="s">
        <v>1124</v>
      </c>
      <c r="B20084" s="618">
        <v>2013</v>
      </c>
      <c r="C20084" s="619" t="s">
        <v>424</v>
      </c>
    </row>
    <row r="20085" spans="1:3" x14ac:dyDescent="0.15">
      <c r="A20085" s="619" t="s">
        <v>1124</v>
      </c>
      <c r="B20085" s="618">
        <v>2013</v>
      </c>
      <c r="C20085" s="619" t="s">
        <v>1080</v>
      </c>
    </row>
    <row r="20086" spans="1:3" x14ac:dyDescent="0.15">
      <c r="A20086" s="619" t="s">
        <v>1124</v>
      </c>
      <c r="B20086" s="618">
        <v>2013</v>
      </c>
      <c r="C20086" s="619" t="s">
        <v>424</v>
      </c>
    </row>
    <row r="20087" spans="1:3" x14ac:dyDescent="0.15">
      <c r="A20087" s="619" t="s">
        <v>1124</v>
      </c>
      <c r="B20087" s="618">
        <v>2013</v>
      </c>
      <c r="C20087" s="619" t="s">
        <v>424</v>
      </c>
    </row>
    <row r="20088" spans="1:3" x14ac:dyDescent="0.15">
      <c r="A20088" s="619" t="s">
        <v>1124</v>
      </c>
      <c r="B20088" s="618">
        <v>2013</v>
      </c>
      <c r="C20088" s="619" t="s">
        <v>424</v>
      </c>
    </row>
    <row r="20089" spans="1:3" x14ac:dyDescent="0.15">
      <c r="A20089" s="619" t="s">
        <v>1124</v>
      </c>
      <c r="B20089" s="618">
        <v>2013</v>
      </c>
      <c r="C20089" s="619" t="s">
        <v>424</v>
      </c>
    </row>
    <row r="20090" spans="1:3" x14ac:dyDescent="0.15">
      <c r="A20090" s="619" t="s">
        <v>1124</v>
      </c>
      <c r="B20090" s="618">
        <v>2013</v>
      </c>
      <c r="C20090" s="619" t="s">
        <v>424</v>
      </c>
    </row>
    <row r="20091" spans="1:3" x14ac:dyDescent="0.15">
      <c r="A20091" s="619" t="s">
        <v>1124</v>
      </c>
      <c r="B20091" s="618">
        <v>2013</v>
      </c>
      <c r="C20091" s="619" t="s">
        <v>424</v>
      </c>
    </row>
    <row r="20092" spans="1:3" x14ac:dyDescent="0.15">
      <c r="A20092" s="619" t="s">
        <v>1124</v>
      </c>
      <c r="B20092" s="618">
        <v>2013</v>
      </c>
      <c r="C20092" s="619" t="s">
        <v>424</v>
      </c>
    </row>
    <row r="20093" spans="1:3" x14ac:dyDescent="0.15">
      <c r="A20093" s="619" t="s">
        <v>1124</v>
      </c>
      <c r="B20093" s="618">
        <v>2013</v>
      </c>
      <c r="C20093" s="619" t="s">
        <v>424</v>
      </c>
    </row>
    <row r="20094" spans="1:3" x14ac:dyDescent="0.15">
      <c r="A20094" s="619" t="s">
        <v>1124</v>
      </c>
      <c r="B20094" s="618">
        <v>2013</v>
      </c>
      <c r="C20094" s="619" t="s">
        <v>424</v>
      </c>
    </row>
    <row r="20095" spans="1:3" x14ac:dyDescent="0.15">
      <c r="A20095" s="619" t="s">
        <v>1124</v>
      </c>
      <c r="B20095" s="618">
        <v>2013</v>
      </c>
      <c r="C20095" s="619" t="s">
        <v>424</v>
      </c>
    </row>
    <row r="20096" spans="1:3" x14ac:dyDescent="0.15">
      <c r="A20096" s="619" t="s">
        <v>1124</v>
      </c>
      <c r="B20096" s="618">
        <v>2013</v>
      </c>
      <c r="C20096" s="619" t="s">
        <v>424</v>
      </c>
    </row>
    <row r="20097" spans="1:3" x14ac:dyDescent="0.15">
      <c r="A20097" s="619" t="s">
        <v>1124</v>
      </c>
      <c r="B20097" s="618">
        <v>2013</v>
      </c>
      <c r="C20097" s="619" t="s">
        <v>1080</v>
      </c>
    </row>
    <row r="20098" spans="1:3" x14ac:dyDescent="0.15">
      <c r="A20098" s="619" t="s">
        <v>1124</v>
      </c>
      <c r="B20098" s="618">
        <v>2013</v>
      </c>
      <c r="C20098" s="619" t="s">
        <v>424</v>
      </c>
    </row>
    <row r="20099" spans="1:3" x14ac:dyDescent="0.15">
      <c r="A20099" s="619" t="s">
        <v>1124</v>
      </c>
      <c r="B20099" s="618">
        <v>2013</v>
      </c>
      <c r="C20099" s="619" t="s">
        <v>1080</v>
      </c>
    </row>
    <row r="20100" spans="1:3" x14ac:dyDescent="0.15">
      <c r="A20100" s="619" t="s">
        <v>1124</v>
      </c>
      <c r="B20100" s="618">
        <v>2013</v>
      </c>
      <c r="C20100" s="619" t="s">
        <v>1080</v>
      </c>
    </row>
    <row r="20101" spans="1:3" x14ac:dyDescent="0.15">
      <c r="A20101" s="619" t="s">
        <v>1124</v>
      </c>
      <c r="B20101" s="618">
        <v>2013</v>
      </c>
      <c r="C20101" s="619" t="s">
        <v>424</v>
      </c>
    </row>
    <row r="20102" spans="1:3" x14ac:dyDescent="0.15">
      <c r="A20102" s="619" t="s">
        <v>1124</v>
      </c>
      <c r="B20102" s="618">
        <v>2013</v>
      </c>
      <c r="C20102" s="619" t="s">
        <v>1117</v>
      </c>
    </row>
    <row r="20103" spans="1:3" x14ac:dyDescent="0.15">
      <c r="A20103" s="619" t="s">
        <v>1124</v>
      </c>
      <c r="B20103" s="618">
        <v>2013</v>
      </c>
      <c r="C20103" s="619" t="s">
        <v>424</v>
      </c>
    </row>
    <row r="20104" spans="1:3" x14ac:dyDescent="0.15">
      <c r="A20104" s="619" t="s">
        <v>1124</v>
      </c>
      <c r="B20104" s="618">
        <v>2013</v>
      </c>
      <c r="C20104" s="619" t="s">
        <v>424</v>
      </c>
    </row>
    <row r="20105" spans="1:3" x14ac:dyDescent="0.15">
      <c r="A20105" s="619" t="s">
        <v>1124</v>
      </c>
      <c r="B20105" s="618">
        <v>2013</v>
      </c>
      <c r="C20105" s="619" t="s">
        <v>424</v>
      </c>
    </row>
    <row r="20106" spans="1:3" x14ac:dyDescent="0.15">
      <c r="A20106" s="619" t="s">
        <v>1124</v>
      </c>
      <c r="B20106" s="618">
        <v>2013</v>
      </c>
      <c r="C20106" s="619" t="s">
        <v>1080</v>
      </c>
    </row>
    <row r="20107" spans="1:3" x14ac:dyDescent="0.15">
      <c r="A20107" s="619" t="s">
        <v>1124</v>
      </c>
      <c r="B20107" s="618">
        <v>2013</v>
      </c>
      <c r="C20107" s="619" t="s">
        <v>424</v>
      </c>
    </row>
    <row r="20108" spans="1:3" x14ac:dyDescent="0.15">
      <c r="A20108" s="619" t="s">
        <v>1124</v>
      </c>
      <c r="B20108" s="618">
        <v>2013</v>
      </c>
      <c r="C20108" s="619" t="s">
        <v>424</v>
      </c>
    </row>
    <row r="20109" spans="1:3" x14ac:dyDescent="0.15">
      <c r="A20109" s="619" t="s">
        <v>1124</v>
      </c>
      <c r="B20109" s="618">
        <v>2013</v>
      </c>
      <c r="C20109" s="619" t="s">
        <v>424</v>
      </c>
    </row>
    <row r="20110" spans="1:3" x14ac:dyDescent="0.15">
      <c r="A20110" s="619" t="s">
        <v>1124</v>
      </c>
      <c r="B20110" s="618">
        <v>2013</v>
      </c>
      <c r="C20110" s="619" t="s">
        <v>424</v>
      </c>
    </row>
    <row r="20111" spans="1:3" x14ac:dyDescent="0.15">
      <c r="A20111" s="619" t="s">
        <v>1124</v>
      </c>
      <c r="B20111" s="618">
        <v>2013</v>
      </c>
      <c r="C20111" s="619" t="s">
        <v>437</v>
      </c>
    </row>
    <row r="20112" spans="1:3" x14ac:dyDescent="0.15">
      <c r="A20112" s="619" t="s">
        <v>1124</v>
      </c>
      <c r="B20112" s="618">
        <v>2013</v>
      </c>
      <c r="C20112" s="619" t="s">
        <v>424</v>
      </c>
    </row>
    <row r="20113" spans="1:3" x14ac:dyDescent="0.15">
      <c r="A20113" s="619" t="s">
        <v>1124</v>
      </c>
      <c r="B20113" s="618">
        <v>2013</v>
      </c>
      <c r="C20113" s="619" t="s">
        <v>1080</v>
      </c>
    </row>
    <row r="20114" spans="1:3" x14ac:dyDescent="0.15">
      <c r="A20114" s="619" t="s">
        <v>1124</v>
      </c>
      <c r="B20114" s="618">
        <v>2013</v>
      </c>
      <c r="C20114" s="619" t="s">
        <v>424</v>
      </c>
    </row>
    <row r="20115" spans="1:3" x14ac:dyDescent="0.15">
      <c r="A20115" s="619" t="s">
        <v>1124</v>
      </c>
      <c r="B20115" s="618">
        <v>2013</v>
      </c>
      <c r="C20115" s="619" t="s">
        <v>424</v>
      </c>
    </row>
    <row r="20116" spans="1:3" x14ac:dyDescent="0.15">
      <c r="A20116" s="619" t="s">
        <v>1124</v>
      </c>
      <c r="B20116" s="618">
        <v>2013</v>
      </c>
      <c r="C20116" s="619" t="s">
        <v>424</v>
      </c>
    </row>
    <row r="20117" spans="1:3" x14ac:dyDescent="0.15">
      <c r="A20117" s="619" t="s">
        <v>1124</v>
      </c>
      <c r="B20117" s="618">
        <v>2013</v>
      </c>
      <c r="C20117" s="619" t="s">
        <v>424</v>
      </c>
    </row>
    <row r="20118" spans="1:3" x14ac:dyDescent="0.15">
      <c r="A20118" s="619" t="s">
        <v>1124</v>
      </c>
      <c r="B20118" s="618">
        <v>2013</v>
      </c>
      <c r="C20118" s="619" t="s">
        <v>424</v>
      </c>
    </row>
    <row r="20119" spans="1:3" x14ac:dyDescent="0.15">
      <c r="A20119" s="619" t="s">
        <v>1124</v>
      </c>
      <c r="B20119" s="618">
        <v>2013</v>
      </c>
      <c r="C20119" s="619" t="s">
        <v>437</v>
      </c>
    </row>
    <row r="20120" spans="1:3" x14ac:dyDescent="0.15">
      <c r="A20120" s="619" t="s">
        <v>1124</v>
      </c>
      <c r="B20120" s="618">
        <v>2013</v>
      </c>
      <c r="C20120" s="619" t="s">
        <v>424</v>
      </c>
    </row>
    <row r="20121" spans="1:3" x14ac:dyDescent="0.15">
      <c r="A20121" s="619" t="s">
        <v>1124</v>
      </c>
      <c r="B20121" s="618">
        <v>2013</v>
      </c>
      <c r="C20121" s="619" t="s">
        <v>424</v>
      </c>
    </row>
    <row r="20122" spans="1:3" x14ac:dyDescent="0.15">
      <c r="A20122" s="619" t="s">
        <v>1124</v>
      </c>
      <c r="B20122" s="618">
        <v>2013</v>
      </c>
      <c r="C20122" s="619" t="s">
        <v>424</v>
      </c>
    </row>
    <row r="20123" spans="1:3" x14ac:dyDescent="0.15">
      <c r="A20123" s="619" t="s">
        <v>1124</v>
      </c>
      <c r="B20123" s="618">
        <v>2013</v>
      </c>
      <c r="C20123" s="619" t="s">
        <v>437</v>
      </c>
    </row>
    <row r="20124" spans="1:3" x14ac:dyDescent="0.15">
      <c r="A20124" s="619" t="s">
        <v>1124</v>
      </c>
      <c r="B20124" s="618">
        <v>2013</v>
      </c>
      <c r="C20124" s="619" t="s">
        <v>424</v>
      </c>
    </row>
    <row r="20125" spans="1:3" x14ac:dyDescent="0.15">
      <c r="A20125" s="619" t="s">
        <v>1124</v>
      </c>
      <c r="B20125" s="618">
        <v>2013</v>
      </c>
      <c r="C20125" s="619" t="s">
        <v>424</v>
      </c>
    </row>
    <row r="20126" spans="1:3" x14ac:dyDescent="0.15">
      <c r="A20126" s="619" t="s">
        <v>1124</v>
      </c>
      <c r="B20126" s="618">
        <v>2013</v>
      </c>
      <c r="C20126" s="619" t="s">
        <v>424</v>
      </c>
    </row>
    <row r="20127" spans="1:3" x14ac:dyDescent="0.15">
      <c r="A20127" s="619" t="s">
        <v>1124</v>
      </c>
      <c r="B20127" s="618">
        <v>2013</v>
      </c>
      <c r="C20127" s="619" t="s">
        <v>1080</v>
      </c>
    </row>
    <row r="20128" spans="1:3" x14ac:dyDescent="0.15">
      <c r="A20128" s="619" t="s">
        <v>1124</v>
      </c>
      <c r="B20128" s="618">
        <v>2013</v>
      </c>
      <c r="C20128" s="619" t="s">
        <v>424</v>
      </c>
    </row>
    <row r="20129" spans="1:3" x14ac:dyDescent="0.15">
      <c r="A20129" s="619" t="s">
        <v>1124</v>
      </c>
      <c r="B20129" s="618">
        <v>2013</v>
      </c>
      <c r="C20129" s="619" t="s">
        <v>437</v>
      </c>
    </row>
    <row r="20130" spans="1:3" x14ac:dyDescent="0.15">
      <c r="A20130" s="619" t="s">
        <v>1124</v>
      </c>
      <c r="B20130" s="618">
        <v>2013</v>
      </c>
      <c r="C20130" s="619" t="s">
        <v>424</v>
      </c>
    </row>
    <row r="20131" spans="1:3" x14ac:dyDescent="0.15">
      <c r="A20131" s="618" t="s">
        <v>1124</v>
      </c>
      <c r="B20131" s="618">
        <v>2013</v>
      </c>
      <c r="C20131" s="619" t="s">
        <v>424</v>
      </c>
    </row>
    <row r="20132" spans="1:3" x14ac:dyDescent="0.15">
      <c r="A20132" s="619" t="s">
        <v>1124</v>
      </c>
      <c r="B20132" s="618">
        <v>2013</v>
      </c>
      <c r="C20132" s="619" t="s">
        <v>424</v>
      </c>
    </row>
    <row r="20133" spans="1:3" x14ac:dyDescent="0.15">
      <c r="A20133" s="619" t="s">
        <v>1124</v>
      </c>
      <c r="B20133" s="618">
        <v>2013</v>
      </c>
      <c r="C20133" s="619" t="s">
        <v>424</v>
      </c>
    </row>
    <row r="20134" spans="1:3" x14ac:dyDescent="0.15">
      <c r="A20134" s="619" t="s">
        <v>1124</v>
      </c>
      <c r="B20134" s="618">
        <v>2013</v>
      </c>
      <c r="C20134" s="619" t="s">
        <v>424</v>
      </c>
    </row>
    <row r="20135" spans="1:3" x14ac:dyDescent="0.15">
      <c r="A20135" s="619" t="s">
        <v>1124</v>
      </c>
      <c r="B20135" s="618">
        <v>2013</v>
      </c>
      <c r="C20135" s="619" t="s">
        <v>437</v>
      </c>
    </row>
    <row r="20136" spans="1:3" x14ac:dyDescent="0.15">
      <c r="A20136" s="619" t="s">
        <v>1124</v>
      </c>
      <c r="B20136" s="618">
        <v>2013</v>
      </c>
      <c r="C20136" s="619" t="s">
        <v>424</v>
      </c>
    </row>
    <row r="20137" spans="1:3" x14ac:dyDescent="0.15">
      <c r="A20137" s="619" t="s">
        <v>1124</v>
      </c>
      <c r="B20137" s="618">
        <v>2013</v>
      </c>
      <c r="C20137" s="619" t="s">
        <v>1080</v>
      </c>
    </row>
    <row r="20138" spans="1:3" x14ac:dyDescent="0.15">
      <c r="A20138" s="619" t="s">
        <v>1124</v>
      </c>
      <c r="B20138" s="618">
        <v>2013</v>
      </c>
      <c r="C20138" s="619" t="s">
        <v>1117</v>
      </c>
    </row>
    <row r="20139" spans="1:3" x14ac:dyDescent="0.15">
      <c r="A20139" s="619" t="s">
        <v>1124</v>
      </c>
      <c r="B20139" s="618">
        <v>2013</v>
      </c>
      <c r="C20139" s="619" t="s">
        <v>424</v>
      </c>
    </row>
    <row r="20140" spans="1:3" x14ac:dyDescent="0.15">
      <c r="A20140" s="619" t="s">
        <v>1124</v>
      </c>
      <c r="B20140" s="618">
        <v>2013</v>
      </c>
      <c r="C20140" s="619" t="s">
        <v>1080</v>
      </c>
    </row>
    <row r="20141" spans="1:3" x14ac:dyDescent="0.15">
      <c r="A20141" s="619" t="s">
        <v>1124</v>
      </c>
      <c r="B20141" s="618">
        <v>2013</v>
      </c>
      <c r="C20141" s="619" t="s">
        <v>437</v>
      </c>
    </row>
    <row r="20142" spans="1:3" x14ac:dyDescent="0.15">
      <c r="A20142" s="619" t="s">
        <v>1124</v>
      </c>
      <c r="B20142" s="618">
        <v>2013</v>
      </c>
      <c r="C20142" s="619" t="s">
        <v>424</v>
      </c>
    </row>
    <row r="20143" spans="1:3" x14ac:dyDescent="0.15">
      <c r="A20143" s="619" t="s">
        <v>1124</v>
      </c>
      <c r="B20143" s="618">
        <v>2013</v>
      </c>
      <c r="C20143" s="619" t="s">
        <v>424</v>
      </c>
    </row>
    <row r="20144" spans="1:3" x14ac:dyDescent="0.15">
      <c r="A20144" s="619" t="s">
        <v>1124</v>
      </c>
      <c r="B20144" s="618">
        <v>2013</v>
      </c>
      <c r="C20144" s="619" t="s">
        <v>424</v>
      </c>
    </row>
    <row r="20145" spans="1:3" x14ac:dyDescent="0.15">
      <c r="A20145" s="619" t="s">
        <v>1124</v>
      </c>
      <c r="B20145" s="618">
        <v>2013</v>
      </c>
      <c r="C20145" s="619" t="s">
        <v>424</v>
      </c>
    </row>
    <row r="20146" spans="1:3" x14ac:dyDescent="0.15">
      <c r="A20146" s="619" t="s">
        <v>1124</v>
      </c>
      <c r="B20146" s="618">
        <v>2013</v>
      </c>
      <c r="C20146" s="619" t="s">
        <v>424</v>
      </c>
    </row>
    <row r="20147" spans="1:3" x14ac:dyDescent="0.15">
      <c r="A20147" s="619" t="s">
        <v>1124</v>
      </c>
      <c r="B20147" s="618">
        <v>2013</v>
      </c>
      <c r="C20147" s="619" t="s">
        <v>424</v>
      </c>
    </row>
    <row r="20148" spans="1:3" x14ac:dyDescent="0.15">
      <c r="A20148" s="619" t="s">
        <v>1124</v>
      </c>
      <c r="B20148" s="618">
        <v>2013</v>
      </c>
      <c r="C20148" s="619" t="s">
        <v>424</v>
      </c>
    </row>
    <row r="20149" spans="1:3" x14ac:dyDescent="0.15">
      <c r="A20149" s="619" t="s">
        <v>1124</v>
      </c>
      <c r="B20149" s="618">
        <v>2013</v>
      </c>
      <c r="C20149" s="619" t="s">
        <v>424</v>
      </c>
    </row>
    <row r="20150" spans="1:3" x14ac:dyDescent="0.15">
      <c r="A20150" s="619" t="s">
        <v>1124</v>
      </c>
      <c r="B20150" s="618">
        <v>2013</v>
      </c>
      <c r="C20150" s="619" t="s">
        <v>1080</v>
      </c>
    </row>
    <row r="20151" spans="1:3" x14ac:dyDescent="0.15">
      <c r="A20151" s="619" t="s">
        <v>1124</v>
      </c>
      <c r="B20151" s="618">
        <v>2013</v>
      </c>
      <c r="C20151" s="619" t="s">
        <v>424</v>
      </c>
    </row>
    <row r="20152" spans="1:3" x14ac:dyDescent="0.15">
      <c r="A20152" s="619" t="s">
        <v>1124</v>
      </c>
      <c r="B20152" s="618">
        <v>2013</v>
      </c>
      <c r="C20152" s="619" t="s">
        <v>1080</v>
      </c>
    </row>
    <row r="20153" spans="1:3" x14ac:dyDescent="0.15">
      <c r="A20153" s="619" t="s">
        <v>1124</v>
      </c>
      <c r="B20153" s="618">
        <v>2013</v>
      </c>
      <c r="C20153" s="619" t="s">
        <v>424</v>
      </c>
    </row>
    <row r="20154" spans="1:3" x14ac:dyDescent="0.15">
      <c r="A20154" s="619" t="s">
        <v>1124</v>
      </c>
      <c r="B20154" s="618">
        <v>2013</v>
      </c>
      <c r="C20154" s="619" t="s">
        <v>424</v>
      </c>
    </row>
    <row r="20155" spans="1:3" x14ac:dyDescent="0.15">
      <c r="A20155" s="619" t="s">
        <v>1124</v>
      </c>
      <c r="B20155" s="618">
        <v>2013</v>
      </c>
      <c r="C20155" s="619" t="s">
        <v>424</v>
      </c>
    </row>
    <row r="20156" spans="1:3" x14ac:dyDescent="0.15">
      <c r="A20156" s="619" t="s">
        <v>1124</v>
      </c>
      <c r="B20156" s="618">
        <v>2013</v>
      </c>
      <c r="C20156" s="619" t="s">
        <v>424</v>
      </c>
    </row>
    <row r="20157" spans="1:3" x14ac:dyDescent="0.15">
      <c r="A20157" s="619" t="s">
        <v>1124</v>
      </c>
      <c r="B20157" s="618">
        <v>2013</v>
      </c>
      <c r="C20157" s="619" t="s">
        <v>424</v>
      </c>
    </row>
    <row r="20158" spans="1:3" x14ac:dyDescent="0.15">
      <c r="A20158" s="619" t="s">
        <v>1124</v>
      </c>
      <c r="B20158" s="618">
        <v>2013</v>
      </c>
      <c r="C20158" s="619" t="s">
        <v>424</v>
      </c>
    </row>
    <row r="20159" spans="1:3" x14ac:dyDescent="0.15">
      <c r="A20159" s="619" t="s">
        <v>1124</v>
      </c>
      <c r="B20159" s="618">
        <v>2013</v>
      </c>
      <c r="C20159" s="619" t="s">
        <v>424</v>
      </c>
    </row>
    <row r="20160" spans="1:3" x14ac:dyDescent="0.15">
      <c r="A20160" s="619" t="s">
        <v>1124</v>
      </c>
      <c r="B20160" s="618">
        <v>2013</v>
      </c>
      <c r="C20160" s="619" t="s">
        <v>424</v>
      </c>
    </row>
    <row r="20161" spans="1:3" x14ac:dyDescent="0.15">
      <c r="A20161" s="619" t="s">
        <v>1124</v>
      </c>
      <c r="B20161" s="618">
        <v>2013</v>
      </c>
      <c r="C20161" s="619" t="s">
        <v>424</v>
      </c>
    </row>
    <row r="20162" spans="1:3" x14ac:dyDescent="0.15">
      <c r="A20162" s="619" t="s">
        <v>1124</v>
      </c>
      <c r="B20162" s="618">
        <v>2013</v>
      </c>
      <c r="C20162" s="619" t="s">
        <v>424</v>
      </c>
    </row>
    <row r="20163" spans="1:3" x14ac:dyDescent="0.15">
      <c r="A20163" s="619" t="s">
        <v>1124</v>
      </c>
      <c r="B20163" s="618">
        <v>2013</v>
      </c>
      <c r="C20163" s="619" t="s">
        <v>424</v>
      </c>
    </row>
    <row r="20164" spans="1:3" x14ac:dyDescent="0.15">
      <c r="A20164" s="619" t="s">
        <v>1124</v>
      </c>
      <c r="B20164" s="618">
        <v>2013</v>
      </c>
      <c r="C20164" s="619" t="s">
        <v>424</v>
      </c>
    </row>
    <row r="20165" spans="1:3" x14ac:dyDescent="0.15">
      <c r="A20165" s="619" t="s">
        <v>1124</v>
      </c>
      <c r="B20165" s="618">
        <v>2013</v>
      </c>
      <c r="C20165" s="619" t="s">
        <v>424</v>
      </c>
    </row>
    <row r="20166" spans="1:3" x14ac:dyDescent="0.15">
      <c r="A20166" s="619" t="s">
        <v>1124</v>
      </c>
      <c r="B20166" s="618">
        <v>2013</v>
      </c>
      <c r="C20166" s="619" t="s">
        <v>424</v>
      </c>
    </row>
    <row r="20167" spans="1:3" x14ac:dyDescent="0.15">
      <c r="A20167" s="619" t="s">
        <v>1124</v>
      </c>
      <c r="B20167" s="618">
        <v>2013</v>
      </c>
      <c r="C20167" s="619" t="s">
        <v>424</v>
      </c>
    </row>
    <row r="20168" spans="1:3" x14ac:dyDescent="0.15">
      <c r="A20168" s="619" t="s">
        <v>1124</v>
      </c>
      <c r="B20168" s="618">
        <v>2013</v>
      </c>
      <c r="C20168" s="619" t="s">
        <v>424</v>
      </c>
    </row>
    <row r="20169" spans="1:3" x14ac:dyDescent="0.15">
      <c r="A20169" s="619" t="s">
        <v>1124</v>
      </c>
      <c r="B20169" s="618">
        <v>2013</v>
      </c>
      <c r="C20169" s="619" t="s">
        <v>424</v>
      </c>
    </row>
    <row r="20170" spans="1:3" x14ac:dyDescent="0.15">
      <c r="A20170" s="619" t="s">
        <v>1124</v>
      </c>
      <c r="B20170" s="618">
        <v>2013</v>
      </c>
      <c r="C20170" s="619" t="s">
        <v>437</v>
      </c>
    </row>
    <row r="20171" spans="1:3" x14ac:dyDescent="0.15">
      <c r="A20171" s="619" t="s">
        <v>1124</v>
      </c>
      <c r="B20171" s="618">
        <v>2013</v>
      </c>
      <c r="C20171" s="619" t="s">
        <v>424</v>
      </c>
    </row>
    <row r="20172" spans="1:3" x14ac:dyDescent="0.15">
      <c r="A20172" s="619" t="s">
        <v>1124</v>
      </c>
      <c r="B20172" s="618">
        <v>2013</v>
      </c>
      <c r="C20172" s="619" t="s">
        <v>424</v>
      </c>
    </row>
    <row r="20173" spans="1:3" x14ac:dyDescent="0.15">
      <c r="A20173" s="619" t="s">
        <v>1124</v>
      </c>
      <c r="B20173" s="618">
        <v>2013</v>
      </c>
      <c r="C20173" s="619" t="s">
        <v>424</v>
      </c>
    </row>
    <row r="20174" spans="1:3" x14ac:dyDescent="0.15">
      <c r="A20174" s="619" t="s">
        <v>1124</v>
      </c>
      <c r="B20174" s="618">
        <v>2013</v>
      </c>
      <c r="C20174" s="619" t="s">
        <v>424</v>
      </c>
    </row>
    <row r="20175" spans="1:3" x14ac:dyDescent="0.15">
      <c r="A20175" s="619" t="s">
        <v>1124</v>
      </c>
      <c r="B20175" s="618">
        <v>2013</v>
      </c>
      <c r="C20175" s="619" t="s">
        <v>424</v>
      </c>
    </row>
    <row r="20176" spans="1:3" x14ac:dyDescent="0.15">
      <c r="A20176" s="619" t="s">
        <v>1124</v>
      </c>
      <c r="B20176" s="618">
        <v>2013</v>
      </c>
      <c r="C20176" s="619" t="s">
        <v>424</v>
      </c>
    </row>
    <row r="20177" spans="1:3" x14ac:dyDescent="0.15">
      <c r="A20177" s="619" t="s">
        <v>1124</v>
      </c>
      <c r="B20177" s="618">
        <v>2013</v>
      </c>
      <c r="C20177" s="619" t="s">
        <v>424</v>
      </c>
    </row>
    <row r="20178" spans="1:3" x14ac:dyDescent="0.15">
      <c r="A20178" s="619" t="s">
        <v>1124</v>
      </c>
      <c r="B20178" s="618">
        <v>2013</v>
      </c>
      <c r="C20178" s="619" t="s">
        <v>424</v>
      </c>
    </row>
    <row r="20179" spans="1:3" x14ac:dyDescent="0.15">
      <c r="A20179" s="619" t="s">
        <v>1124</v>
      </c>
      <c r="B20179" s="618">
        <v>2013</v>
      </c>
      <c r="C20179" s="619" t="s">
        <v>1080</v>
      </c>
    </row>
    <row r="20180" spans="1:3" x14ac:dyDescent="0.15">
      <c r="A20180" s="619" t="s">
        <v>1124</v>
      </c>
      <c r="B20180" s="618">
        <v>2013</v>
      </c>
      <c r="C20180" s="619" t="s">
        <v>1080</v>
      </c>
    </row>
    <row r="20181" spans="1:3" x14ac:dyDescent="0.15">
      <c r="A20181" s="619" t="s">
        <v>1124</v>
      </c>
      <c r="B20181" s="618">
        <v>2013</v>
      </c>
      <c r="C20181" s="619" t="s">
        <v>1080</v>
      </c>
    </row>
    <row r="20182" spans="1:3" x14ac:dyDescent="0.15">
      <c r="A20182" s="619" t="s">
        <v>1124</v>
      </c>
      <c r="B20182" s="618">
        <v>2013</v>
      </c>
      <c r="C20182" s="619" t="s">
        <v>424</v>
      </c>
    </row>
    <row r="20183" spans="1:3" x14ac:dyDescent="0.15">
      <c r="A20183" s="619" t="s">
        <v>1124</v>
      </c>
      <c r="B20183" s="618">
        <v>2013</v>
      </c>
      <c r="C20183" s="619" t="s">
        <v>424</v>
      </c>
    </row>
    <row r="20184" spans="1:3" x14ac:dyDescent="0.15">
      <c r="A20184" s="619" t="s">
        <v>1124</v>
      </c>
      <c r="B20184" s="618">
        <v>2013</v>
      </c>
      <c r="C20184" s="619" t="s">
        <v>424</v>
      </c>
    </row>
    <row r="20185" spans="1:3" x14ac:dyDescent="0.15">
      <c r="A20185" s="619" t="s">
        <v>1124</v>
      </c>
      <c r="B20185" s="618">
        <v>2013</v>
      </c>
      <c r="C20185" s="619" t="s">
        <v>1117</v>
      </c>
    </row>
    <row r="20186" spans="1:3" x14ac:dyDescent="0.15">
      <c r="A20186" s="619" t="s">
        <v>1124</v>
      </c>
      <c r="B20186" s="618">
        <v>2013</v>
      </c>
      <c r="C20186" s="619" t="s">
        <v>437</v>
      </c>
    </row>
    <row r="20187" spans="1:3" x14ac:dyDescent="0.15">
      <c r="A20187" s="619" t="s">
        <v>1124</v>
      </c>
      <c r="B20187" s="618">
        <v>2013</v>
      </c>
      <c r="C20187" s="619" t="s">
        <v>424</v>
      </c>
    </row>
    <row r="20188" spans="1:3" x14ac:dyDescent="0.15">
      <c r="A20188" s="619" t="s">
        <v>1124</v>
      </c>
      <c r="B20188" s="618">
        <v>2013</v>
      </c>
      <c r="C20188" s="619" t="s">
        <v>424</v>
      </c>
    </row>
    <row r="20189" spans="1:3" x14ac:dyDescent="0.15">
      <c r="A20189" s="619" t="s">
        <v>1124</v>
      </c>
      <c r="B20189" s="618">
        <v>2013</v>
      </c>
      <c r="C20189" s="619" t="s">
        <v>1080</v>
      </c>
    </row>
    <row r="20190" spans="1:3" x14ac:dyDescent="0.15">
      <c r="A20190" s="619" t="s">
        <v>1124</v>
      </c>
      <c r="B20190" s="618">
        <v>2013</v>
      </c>
      <c r="C20190" s="619" t="s">
        <v>424</v>
      </c>
    </row>
    <row r="20191" spans="1:3" x14ac:dyDescent="0.15">
      <c r="A20191" s="619" t="s">
        <v>1124</v>
      </c>
      <c r="B20191" s="618">
        <v>2013</v>
      </c>
      <c r="C20191" s="619" t="s">
        <v>424</v>
      </c>
    </row>
    <row r="20192" spans="1:3" x14ac:dyDescent="0.15">
      <c r="A20192" s="619" t="s">
        <v>1124</v>
      </c>
      <c r="B20192" s="618">
        <v>2013</v>
      </c>
      <c r="C20192" s="619" t="s">
        <v>424</v>
      </c>
    </row>
    <row r="20193" spans="1:3" x14ac:dyDescent="0.15">
      <c r="A20193" s="619" t="s">
        <v>1124</v>
      </c>
      <c r="B20193" s="618">
        <v>2013</v>
      </c>
      <c r="C20193" s="619" t="s">
        <v>424</v>
      </c>
    </row>
    <row r="20194" spans="1:3" x14ac:dyDescent="0.15">
      <c r="A20194" s="619" t="s">
        <v>1124</v>
      </c>
      <c r="B20194" s="618">
        <v>2013</v>
      </c>
      <c r="C20194" s="619" t="s">
        <v>424</v>
      </c>
    </row>
    <row r="20195" spans="1:3" x14ac:dyDescent="0.15">
      <c r="A20195" s="619" t="s">
        <v>1124</v>
      </c>
      <c r="B20195" s="618">
        <v>2013</v>
      </c>
      <c r="C20195" s="619" t="s">
        <v>424</v>
      </c>
    </row>
    <row r="20196" spans="1:3" x14ac:dyDescent="0.15">
      <c r="A20196" s="619" t="s">
        <v>1124</v>
      </c>
      <c r="B20196" s="618">
        <v>2013</v>
      </c>
      <c r="C20196" s="619" t="s">
        <v>1102</v>
      </c>
    </row>
    <row r="20197" spans="1:3" x14ac:dyDescent="0.15">
      <c r="A20197" s="619" t="s">
        <v>1124</v>
      </c>
      <c r="B20197" s="618">
        <v>2013</v>
      </c>
      <c r="C20197" s="619" t="s">
        <v>424</v>
      </c>
    </row>
    <row r="20198" spans="1:3" x14ac:dyDescent="0.15">
      <c r="A20198" s="619" t="s">
        <v>1124</v>
      </c>
      <c r="B20198" s="618">
        <v>2013</v>
      </c>
      <c r="C20198" s="619" t="s">
        <v>424</v>
      </c>
    </row>
    <row r="20199" spans="1:3" x14ac:dyDescent="0.15">
      <c r="A20199" s="619" t="s">
        <v>1124</v>
      </c>
      <c r="B20199" s="618">
        <v>2013</v>
      </c>
      <c r="C20199" s="619" t="s">
        <v>424</v>
      </c>
    </row>
    <row r="20200" spans="1:3" x14ac:dyDescent="0.15">
      <c r="A20200" s="619" t="s">
        <v>1124</v>
      </c>
      <c r="B20200" s="618">
        <v>2013</v>
      </c>
      <c r="C20200" s="619" t="s">
        <v>424</v>
      </c>
    </row>
    <row r="20201" spans="1:3" x14ac:dyDescent="0.15">
      <c r="A20201" s="619" t="s">
        <v>1124</v>
      </c>
      <c r="B20201" s="618">
        <v>2013</v>
      </c>
      <c r="C20201" s="619" t="s">
        <v>424</v>
      </c>
    </row>
    <row r="20202" spans="1:3" x14ac:dyDescent="0.15">
      <c r="A20202" s="619" t="s">
        <v>1124</v>
      </c>
      <c r="B20202" s="618">
        <v>2013</v>
      </c>
      <c r="C20202" s="619" t="s">
        <v>424</v>
      </c>
    </row>
    <row r="20203" spans="1:3" x14ac:dyDescent="0.15">
      <c r="A20203" s="619" t="s">
        <v>1124</v>
      </c>
      <c r="B20203" s="618">
        <v>2013</v>
      </c>
      <c r="C20203" s="619" t="s">
        <v>424</v>
      </c>
    </row>
    <row r="20204" spans="1:3" x14ac:dyDescent="0.15">
      <c r="A20204" s="619" t="s">
        <v>1124</v>
      </c>
      <c r="B20204" s="618">
        <v>2013</v>
      </c>
      <c r="C20204" s="619" t="s">
        <v>424</v>
      </c>
    </row>
    <row r="20205" spans="1:3" x14ac:dyDescent="0.15">
      <c r="A20205" s="619" t="s">
        <v>1124</v>
      </c>
      <c r="B20205" s="618">
        <v>2013</v>
      </c>
      <c r="C20205" s="619" t="s">
        <v>424</v>
      </c>
    </row>
    <row r="20206" spans="1:3" x14ac:dyDescent="0.15">
      <c r="A20206" s="619" t="s">
        <v>1124</v>
      </c>
      <c r="B20206" s="618">
        <v>2013</v>
      </c>
      <c r="C20206" s="619" t="s">
        <v>424</v>
      </c>
    </row>
    <row r="20207" spans="1:3" x14ac:dyDescent="0.15">
      <c r="A20207" s="619" t="s">
        <v>1124</v>
      </c>
      <c r="B20207" s="618">
        <v>2013</v>
      </c>
      <c r="C20207" s="619" t="s">
        <v>424</v>
      </c>
    </row>
    <row r="20208" spans="1:3" x14ac:dyDescent="0.15">
      <c r="A20208" s="619" t="s">
        <v>1124</v>
      </c>
      <c r="B20208" s="618">
        <v>2013</v>
      </c>
      <c r="C20208" s="619" t="s">
        <v>424</v>
      </c>
    </row>
    <row r="20209" spans="1:3" x14ac:dyDescent="0.15">
      <c r="A20209" s="619" t="s">
        <v>1124</v>
      </c>
      <c r="B20209" s="618">
        <v>2013</v>
      </c>
      <c r="C20209" s="619" t="s">
        <v>424</v>
      </c>
    </row>
    <row r="20210" spans="1:3" x14ac:dyDescent="0.15">
      <c r="A20210" s="619" t="s">
        <v>1124</v>
      </c>
      <c r="B20210" s="618">
        <v>2013</v>
      </c>
      <c r="C20210" s="619" t="s">
        <v>424</v>
      </c>
    </row>
    <row r="20211" spans="1:3" x14ac:dyDescent="0.15">
      <c r="A20211" s="619" t="s">
        <v>1124</v>
      </c>
      <c r="B20211" s="618">
        <v>2013</v>
      </c>
      <c r="C20211" s="619" t="s">
        <v>424</v>
      </c>
    </row>
    <row r="20212" spans="1:3" x14ac:dyDescent="0.15">
      <c r="A20212" s="619" t="s">
        <v>1124</v>
      </c>
      <c r="B20212" s="618">
        <v>2013</v>
      </c>
      <c r="C20212" s="619" t="s">
        <v>424</v>
      </c>
    </row>
    <row r="20213" spans="1:3" x14ac:dyDescent="0.15">
      <c r="A20213" s="619" t="s">
        <v>1124</v>
      </c>
      <c r="B20213" s="618">
        <v>2013</v>
      </c>
      <c r="C20213" s="619" t="s">
        <v>1080</v>
      </c>
    </row>
    <row r="20214" spans="1:3" x14ac:dyDescent="0.15">
      <c r="A20214" s="619" t="s">
        <v>1124</v>
      </c>
      <c r="B20214" s="618">
        <v>2013</v>
      </c>
      <c r="C20214" s="619" t="s">
        <v>424</v>
      </c>
    </row>
    <row r="20215" spans="1:3" x14ac:dyDescent="0.15">
      <c r="A20215" s="619" t="s">
        <v>1124</v>
      </c>
      <c r="B20215" s="618">
        <v>2013</v>
      </c>
      <c r="C20215" s="619" t="s">
        <v>1103</v>
      </c>
    </row>
    <row r="20216" spans="1:3" x14ac:dyDescent="0.15">
      <c r="A20216" s="619" t="s">
        <v>1124</v>
      </c>
      <c r="B20216" s="618">
        <v>2013</v>
      </c>
      <c r="C20216" s="619" t="s">
        <v>424</v>
      </c>
    </row>
    <row r="20217" spans="1:3" x14ac:dyDescent="0.15">
      <c r="A20217" s="619" t="s">
        <v>1124</v>
      </c>
      <c r="B20217" s="618">
        <v>2013</v>
      </c>
      <c r="C20217" s="619" t="s">
        <v>424</v>
      </c>
    </row>
    <row r="20218" spans="1:3" x14ac:dyDescent="0.15">
      <c r="A20218" s="619" t="s">
        <v>1124</v>
      </c>
      <c r="B20218" s="618">
        <v>2013</v>
      </c>
      <c r="C20218" s="619" t="s">
        <v>437</v>
      </c>
    </row>
    <row r="20219" spans="1:3" x14ac:dyDescent="0.15">
      <c r="A20219" s="619" t="s">
        <v>1124</v>
      </c>
      <c r="B20219" s="618">
        <v>2013</v>
      </c>
      <c r="C20219" s="619" t="s">
        <v>437</v>
      </c>
    </row>
    <row r="20220" spans="1:3" x14ac:dyDescent="0.15">
      <c r="A20220" s="619" t="s">
        <v>1124</v>
      </c>
      <c r="B20220" s="618">
        <v>2013</v>
      </c>
      <c r="C20220" s="619" t="s">
        <v>437</v>
      </c>
    </row>
    <row r="20221" spans="1:3" x14ac:dyDescent="0.15">
      <c r="A20221" s="619" t="s">
        <v>1124</v>
      </c>
      <c r="B20221" s="618">
        <v>2013</v>
      </c>
      <c r="C20221" s="619" t="s">
        <v>1103</v>
      </c>
    </row>
    <row r="20222" spans="1:3" x14ac:dyDescent="0.15">
      <c r="A20222" s="619" t="s">
        <v>1124</v>
      </c>
      <c r="B20222" s="618">
        <v>2013</v>
      </c>
      <c r="C20222" s="619" t="s">
        <v>424</v>
      </c>
    </row>
    <row r="20223" spans="1:3" x14ac:dyDescent="0.15">
      <c r="A20223" s="619" t="s">
        <v>1124</v>
      </c>
      <c r="B20223" s="618">
        <v>2013</v>
      </c>
      <c r="C20223" s="619" t="s">
        <v>424</v>
      </c>
    </row>
    <row r="20224" spans="1:3" x14ac:dyDescent="0.15">
      <c r="A20224" s="619" t="s">
        <v>1124</v>
      </c>
      <c r="B20224" s="618">
        <v>2013</v>
      </c>
      <c r="C20224" s="619" t="s">
        <v>424</v>
      </c>
    </row>
    <row r="20225" spans="1:3" x14ac:dyDescent="0.15">
      <c r="A20225" s="619" t="s">
        <v>1124</v>
      </c>
      <c r="B20225" s="618">
        <v>2013</v>
      </c>
      <c r="C20225" s="619" t="s">
        <v>424</v>
      </c>
    </row>
    <row r="20226" spans="1:3" x14ac:dyDescent="0.15">
      <c r="A20226" s="619" t="s">
        <v>1124</v>
      </c>
      <c r="B20226" s="618">
        <v>2013</v>
      </c>
      <c r="C20226" s="619" t="s">
        <v>437</v>
      </c>
    </row>
    <row r="20227" spans="1:3" x14ac:dyDescent="0.15">
      <c r="A20227" s="619" t="s">
        <v>1124</v>
      </c>
      <c r="B20227" s="618">
        <v>2013</v>
      </c>
      <c r="C20227" s="619" t="s">
        <v>437</v>
      </c>
    </row>
    <row r="20228" spans="1:3" x14ac:dyDescent="0.15">
      <c r="A20228" s="619" t="s">
        <v>1124</v>
      </c>
      <c r="B20228" s="618">
        <v>2013</v>
      </c>
      <c r="C20228" s="619" t="s">
        <v>1103</v>
      </c>
    </row>
    <row r="20229" spans="1:3" x14ac:dyDescent="0.15">
      <c r="A20229" s="619" t="s">
        <v>1124</v>
      </c>
      <c r="B20229" s="618">
        <v>2013</v>
      </c>
      <c r="C20229" s="619" t="s">
        <v>424</v>
      </c>
    </row>
    <row r="20230" spans="1:3" x14ac:dyDescent="0.15">
      <c r="A20230" s="619" t="s">
        <v>1124</v>
      </c>
      <c r="B20230" s="618">
        <v>2013</v>
      </c>
      <c r="C20230" s="619" t="s">
        <v>424</v>
      </c>
    </row>
    <row r="20231" spans="1:3" x14ac:dyDescent="0.15">
      <c r="A20231" s="619" t="s">
        <v>1124</v>
      </c>
      <c r="B20231" s="618">
        <v>2013</v>
      </c>
      <c r="C20231" s="619" t="s">
        <v>424</v>
      </c>
    </row>
    <row r="20232" spans="1:3" x14ac:dyDescent="0.15">
      <c r="A20232" s="619" t="s">
        <v>1124</v>
      </c>
      <c r="B20232" s="618">
        <v>2013</v>
      </c>
      <c r="C20232" s="619" t="s">
        <v>424</v>
      </c>
    </row>
    <row r="20233" spans="1:3" x14ac:dyDescent="0.15">
      <c r="A20233" s="619" t="s">
        <v>1124</v>
      </c>
      <c r="B20233" s="618">
        <v>2013</v>
      </c>
      <c r="C20233" s="619" t="s">
        <v>424</v>
      </c>
    </row>
    <row r="20234" spans="1:3" x14ac:dyDescent="0.15">
      <c r="A20234" s="619" t="s">
        <v>1124</v>
      </c>
      <c r="B20234" s="618">
        <v>2013</v>
      </c>
      <c r="C20234" s="619" t="s">
        <v>424</v>
      </c>
    </row>
    <row r="20235" spans="1:3" x14ac:dyDescent="0.15">
      <c r="A20235" s="619" t="s">
        <v>1124</v>
      </c>
      <c r="B20235" s="618">
        <v>2013</v>
      </c>
      <c r="C20235" s="619" t="s">
        <v>424</v>
      </c>
    </row>
    <row r="20236" spans="1:3" x14ac:dyDescent="0.15">
      <c r="A20236" s="619" t="s">
        <v>1124</v>
      </c>
      <c r="B20236" s="618">
        <v>2013</v>
      </c>
      <c r="C20236" s="619" t="s">
        <v>424</v>
      </c>
    </row>
    <row r="20237" spans="1:3" x14ac:dyDescent="0.15">
      <c r="A20237" s="619" t="s">
        <v>1124</v>
      </c>
      <c r="B20237" s="618">
        <v>2013</v>
      </c>
      <c r="C20237" s="619" t="s">
        <v>424</v>
      </c>
    </row>
    <row r="20238" spans="1:3" x14ac:dyDescent="0.15">
      <c r="A20238" s="619" t="s">
        <v>1124</v>
      </c>
      <c r="B20238" s="618">
        <v>2013</v>
      </c>
      <c r="C20238" s="619" t="s">
        <v>424</v>
      </c>
    </row>
    <row r="20239" spans="1:3" x14ac:dyDescent="0.15">
      <c r="A20239" s="619" t="s">
        <v>1124</v>
      </c>
      <c r="B20239" s="618">
        <v>2013</v>
      </c>
      <c r="C20239" s="619" t="s">
        <v>424</v>
      </c>
    </row>
    <row r="20240" spans="1:3" x14ac:dyDescent="0.15">
      <c r="A20240" s="619" t="s">
        <v>1124</v>
      </c>
      <c r="B20240" s="618">
        <v>2013</v>
      </c>
      <c r="C20240" s="619" t="s">
        <v>424</v>
      </c>
    </row>
    <row r="20241" spans="1:3" x14ac:dyDescent="0.15">
      <c r="A20241" s="619" t="s">
        <v>1124</v>
      </c>
      <c r="B20241" s="618">
        <v>2013</v>
      </c>
      <c r="C20241" s="619" t="s">
        <v>1103</v>
      </c>
    </row>
    <row r="20242" spans="1:3" x14ac:dyDescent="0.15">
      <c r="A20242" s="619" t="s">
        <v>1124</v>
      </c>
      <c r="B20242" s="618">
        <v>2013</v>
      </c>
      <c r="C20242" s="619" t="s">
        <v>424</v>
      </c>
    </row>
    <row r="20243" spans="1:3" x14ac:dyDescent="0.15">
      <c r="A20243" s="619" t="s">
        <v>1124</v>
      </c>
      <c r="B20243" s="618">
        <v>2013</v>
      </c>
      <c r="C20243" s="619" t="s">
        <v>424</v>
      </c>
    </row>
    <row r="20244" spans="1:3" x14ac:dyDescent="0.15">
      <c r="A20244" s="619" t="s">
        <v>1124</v>
      </c>
      <c r="B20244" s="618">
        <v>2013</v>
      </c>
      <c r="C20244" s="619" t="s">
        <v>424</v>
      </c>
    </row>
    <row r="20245" spans="1:3" x14ac:dyDescent="0.15">
      <c r="A20245" s="619" t="s">
        <v>1124</v>
      </c>
      <c r="B20245" s="618">
        <v>2013</v>
      </c>
      <c r="C20245" s="619" t="s">
        <v>424</v>
      </c>
    </row>
    <row r="20246" spans="1:3" x14ac:dyDescent="0.15">
      <c r="A20246" s="619" t="s">
        <v>1124</v>
      </c>
      <c r="B20246" s="618">
        <v>2013</v>
      </c>
      <c r="C20246" s="619" t="s">
        <v>424</v>
      </c>
    </row>
    <row r="20247" spans="1:3" x14ac:dyDescent="0.15">
      <c r="A20247" s="619" t="s">
        <v>1124</v>
      </c>
      <c r="B20247" s="618">
        <v>2013</v>
      </c>
      <c r="C20247" s="619" t="s">
        <v>1103</v>
      </c>
    </row>
    <row r="20248" spans="1:3" x14ac:dyDescent="0.15">
      <c r="A20248" s="619" t="s">
        <v>1124</v>
      </c>
      <c r="B20248" s="618">
        <v>2013</v>
      </c>
      <c r="C20248" s="619" t="s">
        <v>424</v>
      </c>
    </row>
    <row r="20249" spans="1:3" x14ac:dyDescent="0.15">
      <c r="A20249" s="619" t="s">
        <v>1124</v>
      </c>
      <c r="B20249" s="618">
        <v>2013</v>
      </c>
      <c r="C20249" s="619" t="s">
        <v>424</v>
      </c>
    </row>
    <row r="20250" spans="1:3" x14ac:dyDescent="0.15">
      <c r="A20250" s="619" t="s">
        <v>1124</v>
      </c>
      <c r="B20250" s="618">
        <v>2013</v>
      </c>
      <c r="C20250" s="619" t="s">
        <v>424</v>
      </c>
    </row>
    <row r="20251" spans="1:3" x14ac:dyDescent="0.15">
      <c r="A20251" s="619" t="s">
        <v>1124</v>
      </c>
      <c r="B20251" s="618">
        <v>2013</v>
      </c>
      <c r="C20251" s="619" t="s">
        <v>1103</v>
      </c>
    </row>
    <row r="20252" spans="1:3" x14ac:dyDescent="0.15">
      <c r="A20252" s="619" t="s">
        <v>1124</v>
      </c>
      <c r="B20252" s="618">
        <v>2013</v>
      </c>
      <c r="C20252" s="619" t="s">
        <v>1080</v>
      </c>
    </row>
    <row r="20253" spans="1:3" x14ac:dyDescent="0.15">
      <c r="A20253" s="619" t="s">
        <v>1124</v>
      </c>
      <c r="B20253" s="618">
        <v>2013</v>
      </c>
      <c r="C20253" s="619" t="s">
        <v>1117</v>
      </c>
    </row>
    <row r="20254" spans="1:3" x14ac:dyDescent="0.15">
      <c r="A20254" s="619" t="s">
        <v>1124</v>
      </c>
      <c r="B20254" s="618">
        <v>2013</v>
      </c>
      <c r="C20254" s="619" t="s">
        <v>1080</v>
      </c>
    </row>
    <row r="20255" spans="1:3" x14ac:dyDescent="0.15">
      <c r="A20255" s="619" t="s">
        <v>1124</v>
      </c>
      <c r="B20255" s="618">
        <v>2013</v>
      </c>
      <c r="C20255" s="619" t="s">
        <v>1117</v>
      </c>
    </row>
    <row r="20256" spans="1:3" x14ac:dyDescent="0.15">
      <c r="A20256" s="619" t="s">
        <v>1124</v>
      </c>
      <c r="B20256" s="618">
        <v>2013</v>
      </c>
      <c r="C20256" s="619" t="s">
        <v>424</v>
      </c>
    </row>
    <row r="20257" spans="1:3" x14ac:dyDescent="0.15">
      <c r="A20257" s="619" t="s">
        <v>1124</v>
      </c>
      <c r="B20257" s="618">
        <v>2013</v>
      </c>
      <c r="C20257" s="619" t="s">
        <v>1104</v>
      </c>
    </row>
    <row r="20258" spans="1:3" x14ac:dyDescent="0.15">
      <c r="A20258" s="619" t="s">
        <v>1124</v>
      </c>
      <c r="B20258" s="618">
        <v>2013</v>
      </c>
      <c r="C20258" s="619" t="s">
        <v>424</v>
      </c>
    </row>
    <row r="20259" spans="1:3" x14ac:dyDescent="0.15">
      <c r="A20259" s="619" t="s">
        <v>1124</v>
      </c>
      <c r="B20259" s="618">
        <v>2013</v>
      </c>
      <c r="C20259" s="619" t="s">
        <v>424</v>
      </c>
    </row>
    <row r="20260" spans="1:3" x14ac:dyDescent="0.15">
      <c r="A20260" s="619" t="s">
        <v>1124</v>
      </c>
      <c r="B20260" s="618">
        <v>2013</v>
      </c>
      <c r="C20260" s="619" t="s">
        <v>424</v>
      </c>
    </row>
    <row r="20261" spans="1:3" x14ac:dyDescent="0.15">
      <c r="A20261" s="619" t="s">
        <v>1124</v>
      </c>
      <c r="B20261" s="618">
        <v>2013</v>
      </c>
      <c r="C20261" s="619" t="s">
        <v>424</v>
      </c>
    </row>
    <row r="20262" spans="1:3" x14ac:dyDescent="0.15">
      <c r="A20262" s="619" t="s">
        <v>1124</v>
      </c>
      <c r="B20262" s="618">
        <v>2013</v>
      </c>
      <c r="C20262" s="619" t="s">
        <v>1117</v>
      </c>
    </row>
    <row r="20263" spans="1:3" x14ac:dyDescent="0.15">
      <c r="A20263" s="619" t="s">
        <v>1124</v>
      </c>
      <c r="B20263" s="618">
        <v>2013</v>
      </c>
      <c r="C20263" s="619" t="s">
        <v>1080</v>
      </c>
    </row>
    <row r="20264" spans="1:3" x14ac:dyDescent="0.15">
      <c r="A20264" s="619" t="s">
        <v>1124</v>
      </c>
      <c r="B20264" s="618">
        <v>2013</v>
      </c>
      <c r="C20264" s="619" t="s">
        <v>424</v>
      </c>
    </row>
    <row r="20265" spans="1:3" x14ac:dyDescent="0.15">
      <c r="A20265" s="619" t="s">
        <v>1124</v>
      </c>
      <c r="B20265" s="618">
        <v>2013</v>
      </c>
      <c r="C20265" s="619" t="s">
        <v>1113</v>
      </c>
    </row>
    <row r="20266" spans="1:3" x14ac:dyDescent="0.15">
      <c r="A20266" s="619" t="s">
        <v>1124</v>
      </c>
      <c r="B20266" s="618">
        <v>2013</v>
      </c>
      <c r="C20266" s="619" t="s">
        <v>424</v>
      </c>
    </row>
    <row r="20267" spans="1:3" x14ac:dyDescent="0.15">
      <c r="A20267" s="619" t="s">
        <v>1124</v>
      </c>
      <c r="B20267" s="618">
        <v>2013</v>
      </c>
      <c r="C20267" s="619" t="s">
        <v>1107</v>
      </c>
    </row>
    <row r="20268" spans="1:3" x14ac:dyDescent="0.15">
      <c r="A20268" s="619" t="s">
        <v>1124</v>
      </c>
      <c r="B20268" s="618">
        <v>2013</v>
      </c>
      <c r="C20268" s="619" t="s">
        <v>1080</v>
      </c>
    </row>
    <row r="20269" spans="1:3" x14ac:dyDescent="0.15">
      <c r="A20269" s="619" t="s">
        <v>1124</v>
      </c>
      <c r="B20269" s="618">
        <v>2013</v>
      </c>
      <c r="C20269" s="619" t="s">
        <v>424</v>
      </c>
    </row>
    <row r="20270" spans="1:3" x14ac:dyDescent="0.15">
      <c r="A20270" s="619" t="s">
        <v>1124</v>
      </c>
      <c r="B20270" s="618">
        <v>2013</v>
      </c>
      <c r="C20270" s="619" t="s">
        <v>1107</v>
      </c>
    </row>
    <row r="20271" spans="1:3" x14ac:dyDescent="0.15">
      <c r="A20271" s="619" t="s">
        <v>1124</v>
      </c>
      <c r="B20271" s="618">
        <v>2013</v>
      </c>
      <c r="C20271" s="619" t="s">
        <v>424</v>
      </c>
    </row>
    <row r="20272" spans="1:3" x14ac:dyDescent="0.15">
      <c r="A20272" s="619" t="s">
        <v>1124</v>
      </c>
      <c r="B20272" s="618">
        <v>2013</v>
      </c>
      <c r="C20272" s="619" t="s">
        <v>424</v>
      </c>
    </row>
    <row r="20273" spans="1:3" x14ac:dyDescent="0.15">
      <c r="A20273" s="619" t="s">
        <v>1124</v>
      </c>
      <c r="B20273" s="618">
        <v>2013</v>
      </c>
      <c r="C20273" s="619" t="s">
        <v>424</v>
      </c>
    </row>
    <row r="20274" spans="1:3" x14ac:dyDescent="0.15">
      <c r="A20274" s="619" t="s">
        <v>1124</v>
      </c>
      <c r="B20274" s="618">
        <v>2013</v>
      </c>
      <c r="C20274" s="619" t="s">
        <v>424</v>
      </c>
    </row>
    <row r="20275" spans="1:3" x14ac:dyDescent="0.15">
      <c r="A20275" s="619" t="s">
        <v>1124</v>
      </c>
      <c r="B20275" s="618">
        <v>2013</v>
      </c>
      <c r="C20275" s="619" t="s">
        <v>424</v>
      </c>
    </row>
    <row r="20276" spans="1:3" x14ac:dyDescent="0.15">
      <c r="A20276" s="619" t="s">
        <v>1124</v>
      </c>
      <c r="B20276" s="618">
        <v>2013</v>
      </c>
      <c r="C20276" s="619" t="s">
        <v>1080</v>
      </c>
    </row>
    <row r="20277" spans="1:3" x14ac:dyDescent="0.15">
      <c r="A20277" s="619" t="s">
        <v>1124</v>
      </c>
      <c r="B20277" s="618">
        <v>2013</v>
      </c>
      <c r="C20277" s="619" t="s">
        <v>424</v>
      </c>
    </row>
    <row r="20278" spans="1:3" x14ac:dyDescent="0.15">
      <c r="A20278" s="619" t="s">
        <v>1124</v>
      </c>
      <c r="B20278" s="618">
        <v>2013</v>
      </c>
      <c r="C20278" s="619" t="s">
        <v>424</v>
      </c>
    </row>
    <row r="20279" spans="1:3" x14ac:dyDescent="0.15">
      <c r="A20279" s="619" t="s">
        <v>1124</v>
      </c>
      <c r="B20279" s="618">
        <v>2013</v>
      </c>
      <c r="C20279" s="619" t="s">
        <v>424</v>
      </c>
    </row>
    <row r="20280" spans="1:3" x14ac:dyDescent="0.15">
      <c r="A20280" s="619" t="s">
        <v>1124</v>
      </c>
      <c r="B20280" s="618">
        <v>2013</v>
      </c>
      <c r="C20280" s="619" t="s">
        <v>424</v>
      </c>
    </row>
    <row r="20281" spans="1:3" x14ac:dyDescent="0.15">
      <c r="A20281" s="619" t="s">
        <v>1124</v>
      </c>
      <c r="B20281" s="618">
        <v>2013</v>
      </c>
      <c r="C20281" s="619" t="s">
        <v>424</v>
      </c>
    </row>
    <row r="20282" spans="1:3" x14ac:dyDescent="0.15">
      <c r="A20282" s="619" t="s">
        <v>1124</v>
      </c>
      <c r="B20282" s="618">
        <v>2013</v>
      </c>
      <c r="C20282" s="619" t="s">
        <v>424</v>
      </c>
    </row>
    <row r="20283" spans="1:3" x14ac:dyDescent="0.15">
      <c r="A20283" s="619" t="s">
        <v>1124</v>
      </c>
      <c r="B20283" s="618">
        <v>2013</v>
      </c>
      <c r="C20283" s="619" t="s">
        <v>424</v>
      </c>
    </row>
    <row r="20284" spans="1:3" x14ac:dyDescent="0.15">
      <c r="A20284" s="619" t="s">
        <v>1124</v>
      </c>
      <c r="B20284" s="618">
        <v>2013</v>
      </c>
      <c r="C20284" s="619" t="s">
        <v>424</v>
      </c>
    </row>
    <row r="20285" spans="1:3" x14ac:dyDescent="0.15">
      <c r="A20285" s="619" t="s">
        <v>1124</v>
      </c>
      <c r="B20285" s="618">
        <v>2013</v>
      </c>
      <c r="C20285" s="619" t="s">
        <v>424</v>
      </c>
    </row>
    <row r="20286" spans="1:3" x14ac:dyDescent="0.15">
      <c r="A20286" s="619" t="s">
        <v>1124</v>
      </c>
      <c r="B20286" s="618">
        <v>2013</v>
      </c>
      <c r="C20286" s="619" t="s">
        <v>424</v>
      </c>
    </row>
    <row r="20287" spans="1:3" x14ac:dyDescent="0.15">
      <c r="A20287" s="619" t="s">
        <v>1124</v>
      </c>
      <c r="B20287" s="618">
        <v>2013</v>
      </c>
      <c r="C20287" s="619" t="s">
        <v>424</v>
      </c>
    </row>
    <row r="20288" spans="1:3" x14ac:dyDescent="0.15">
      <c r="A20288" s="619" t="s">
        <v>1124</v>
      </c>
      <c r="B20288" s="618">
        <v>2013</v>
      </c>
      <c r="C20288" s="619" t="s">
        <v>424</v>
      </c>
    </row>
    <row r="20289" spans="1:3" x14ac:dyDescent="0.15">
      <c r="A20289" s="619" t="s">
        <v>1124</v>
      </c>
      <c r="B20289" s="618">
        <v>2013</v>
      </c>
      <c r="C20289" s="619" t="s">
        <v>1104</v>
      </c>
    </row>
    <row r="20290" spans="1:3" x14ac:dyDescent="0.15">
      <c r="A20290" s="619" t="s">
        <v>1124</v>
      </c>
      <c r="B20290" s="618">
        <v>2013</v>
      </c>
      <c r="C20290" s="619" t="s">
        <v>424</v>
      </c>
    </row>
    <row r="20291" spans="1:3" x14ac:dyDescent="0.15">
      <c r="A20291" s="619" t="s">
        <v>1124</v>
      </c>
      <c r="B20291" s="618">
        <v>2013</v>
      </c>
      <c r="C20291" s="619" t="s">
        <v>424</v>
      </c>
    </row>
    <row r="20292" spans="1:3" x14ac:dyDescent="0.15">
      <c r="A20292" s="619" t="s">
        <v>1124</v>
      </c>
      <c r="B20292" s="618">
        <v>2013</v>
      </c>
      <c r="C20292" s="619" t="s">
        <v>424</v>
      </c>
    </row>
    <row r="20293" spans="1:3" x14ac:dyDescent="0.15">
      <c r="A20293" s="619" t="s">
        <v>1124</v>
      </c>
      <c r="B20293" s="618">
        <v>2013</v>
      </c>
      <c r="C20293" s="619" t="s">
        <v>424</v>
      </c>
    </row>
    <row r="20294" spans="1:3" x14ac:dyDescent="0.15">
      <c r="A20294" s="619" t="s">
        <v>1124</v>
      </c>
      <c r="B20294" s="618">
        <v>2013</v>
      </c>
      <c r="C20294" s="619" t="s">
        <v>424</v>
      </c>
    </row>
    <row r="20295" spans="1:3" x14ac:dyDescent="0.15">
      <c r="A20295" s="619" t="s">
        <v>1124</v>
      </c>
      <c r="B20295" s="618">
        <v>2013</v>
      </c>
      <c r="C20295" s="619" t="s">
        <v>424</v>
      </c>
    </row>
    <row r="20296" spans="1:3" x14ac:dyDescent="0.15">
      <c r="A20296" s="619" t="s">
        <v>1124</v>
      </c>
      <c r="B20296" s="618">
        <v>2013</v>
      </c>
      <c r="C20296" s="619" t="s">
        <v>424</v>
      </c>
    </row>
    <row r="20297" spans="1:3" x14ac:dyDescent="0.15">
      <c r="A20297" s="619" t="s">
        <v>1124</v>
      </c>
      <c r="B20297" s="618">
        <v>2013</v>
      </c>
      <c r="C20297" s="619" t="s">
        <v>424</v>
      </c>
    </row>
    <row r="20298" spans="1:3" x14ac:dyDescent="0.15">
      <c r="A20298" s="619" t="s">
        <v>1124</v>
      </c>
      <c r="B20298" s="618">
        <v>2013</v>
      </c>
      <c r="C20298" s="619" t="s">
        <v>424</v>
      </c>
    </row>
    <row r="20299" spans="1:3" x14ac:dyDescent="0.15">
      <c r="A20299" s="619" t="s">
        <v>1124</v>
      </c>
      <c r="B20299" s="618">
        <v>2013</v>
      </c>
      <c r="C20299" s="619" t="s">
        <v>424</v>
      </c>
    </row>
    <row r="20300" spans="1:3" x14ac:dyDescent="0.15">
      <c r="A20300" s="619" t="s">
        <v>1124</v>
      </c>
      <c r="B20300" s="618">
        <v>2013</v>
      </c>
      <c r="C20300" s="619" t="s">
        <v>424</v>
      </c>
    </row>
    <row r="20301" spans="1:3" x14ac:dyDescent="0.15">
      <c r="A20301" s="619" t="s">
        <v>1124</v>
      </c>
      <c r="B20301" s="618">
        <v>2013</v>
      </c>
      <c r="C20301" s="619" t="s">
        <v>1080</v>
      </c>
    </row>
    <row r="20302" spans="1:3" x14ac:dyDescent="0.15">
      <c r="A20302" s="619" t="s">
        <v>1124</v>
      </c>
      <c r="B20302" s="618">
        <v>2013</v>
      </c>
      <c r="C20302" s="619" t="s">
        <v>1080</v>
      </c>
    </row>
    <row r="20303" spans="1:3" x14ac:dyDescent="0.15">
      <c r="A20303" s="619" t="s">
        <v>1124</v>
      </c>
      <c r="B20303" s="618">
        <v>2013</v>
      </c>
      <c r="C20303" s="619" t="s">
        <v>437</v>
      </c>
    </row>
    <row r="20304" spans="1:3" x14ac:dyDescent="0.15">
      <c r="A20304" s="619" t="s">
        <v>1124</v>
      </c>
      <c r="B20304" s="618">
        <v>2013</v>
      </c>
      <c r="C20304" s="619" t="s">
        <v>424</v>
      </c>
    </row>
    <row r="20305" spans="1:3" x14ac:dyDescent="0.15">
      <c r="A20305" s="619" t="s">
        <v>1124</v>
      </c>
      <c r="B20305" s="618">
        <v>2013</v>
      </c>
      <c r="C20305" s="619" t="s">
        <v>424</v>
      </c>
    </row>
    <row r="20306" spans="1:3" x14ac:dyDescent="0.15">
      <c r="A20306" s="619" t="s">
        <v>1124</v>
      </c>
      <c r="B20306" s="618">
        <v>2013</v>
      </c>
      <c r="C20306" s="619" t="s">
        <v>424</v>
      </c>
    </row>
    <row r="20307" spans="1:3" x14ac:dyDescent="0.15">
      <c r="A20307" s="619" t="s">
        <v>1124</v>
      </c>
      <c r="B20307" s="618">
        <v>2013</v>
      </c>
      <c r="C20307" s="619" t="s">
        <v>424</v>
      </c>
    </row>
    <row r="20308" spans="1:3" x14ac:dyDescent="0.15">
      <c r="A20308" s="619" t="s">
        <v>1124</v>
      </c>
      <c r="B20308" s="618">
        <v>2013</v>
      </c>
      <c r="C20308" s="619" t="s">
        <v>424</v>
      </c>
    </row>
    <row r="20309" spans="1:3" x14ac:dyDescent="0.15">
      <c r="A20309" s="619" t="s">
        <v>1124</v>
      </c>
      <c r="B20309" s="618">
        <v>2013</v>
      </c>
      <c r="C20309" s="619" t="s">
        <v>424</v>
      </c>
    </row>
    <row r="20310" spans="1:3" x14ac:dyDescent="0.15">
      <c r="A20310" s="619" t="s">
        <v>1124</v>
      </c>
      <c r="B20310" s="618">
        <v>2013</v>
      </c>
      <c r="C20310" s="619" t="s">
        <v>424</v>
      </c>
    </row>
    <row r="20311" spans="1:3" x14ac:dyDescent="0.15">
      <c r="A20311" s="619" t="s">
        <v>1124</v>
      </c>
      <c r="B20311" s="618">
        <v>2013</v>
      </c>
      <c r="C20311" s="619" t="s">
        <v>424</v>
      </c>
    </row>
    <row r="20312" spans="1:3" x14ac:dyDescent="0.15">
      <c r="A20312" s="619" t="s">
        <v>1124</v>
      </c>
      <c r="B20312" s="618">
        <v>2013</v>
      </c>
      <c r="C20312" s="619" t="s">
        <v>424</v>
      </c>
    </row>
    <row r="20313" spans="1:3" x14ac:dyDescent="0.15">
      <c r="A20313" s="619" t="s">
        <v>1124</v>
      </c>
      <c r="B20313" s="618">
        <v>2013</v>
      </c>
      <c r="C20313" s="619" t="s">
        <v>424</v>
      </c>
    </row>
    <row r="20314" spans="1:3" x14ac:dyDescent="0.15">
      <c r="A20314" s="619" t="s">
        <v>1124</v>
      </c>
      <c r="B20314" s="618">
        <v>2013</v>
      </c>
      <c r="C20314" s="619" t="s">
        <v>424</v>
      </c>
    </row>
    <row r="20315" spans="1:3" x14ac:dyDescent="0.15">
      <c r="A20315" s="619" t="s">
        <v>1124</v>
      </c>
      <c r="B20315" s="618">
        <v>2013</v>
      </c>
      <c r="C20315" s="619" t="s">
        <v>424</v>
      </c>
    </row>
    <row r="20316" spans="1:3" x14ac:dyDescent="0.15">
      <c r="A20316" s="619" t="s">
        <v>1124</v>
      </c>
      <c r="B20316" s="618">
        <v>2013</v>
      </c>
      <c r="C20316" s="619" t="s">
        <v>1080</v>
      </c>
    </row>
    <row r="20317" spans="1:3" x14ac:dyDescent="0.15">
      <c r="A20317" s="619" t="s">
        <v>1124</v>
      </c>
      <c r="B20317" s="618">
        <v>2013</v>
      </c>
      <c r="C20317" s="619" t="s">
        <v>424</v>
      </c>
    </row>
    <row r="20318" spans="1:3" x14ac:dyDescent="0.15">
      <c r="A20318" s="619" t="s">
        <v>1124</v>
      </c>
      <c r="B20318" s="618">
        <v>2013</v>
      </c>
      <c r="C20318" s="619" t="s">
        <v>424</v>
      </c>
    </row>
    <row r="20319" spans="1:3" x14ac:dyDescent="0.15">
      <c r="A20319" s="619" t="s">
        <v>1124</v>
      </c>
      <c r="B20319" s="618">
        <v>2013</v>
      </c>
      <c r="C20319" s="619" t="s">
        <v>437</v>
      </c>
    </row>
    <row r="20320" spans="1:3" x14ac:dyDescent="0.15">
      <c r="A20320" s="619" t="s">
        <v>1124</v>
      </c>
      <c r="B20320" s="618">
        <v>2013</v>
      </c>
      <c r="C20320" s="619" t="s">
        <v>424</v>
      </c>
    </row>
    <row r="20321" spans="1:3" x14ac:dyDescent="0.15">
      <c r="A20321" s="619" t="s">
        <v>1124</v>
      </c>
      <c r="B20321" s="618">
        <v>2013</v>
      </c>
      <c r="C20321" s="619" t="s">
        <v>424</v>
      </c>
    </row>
    <row r="20322" spans="1:3" x14ac:dyDescent="0.15">
      <c r="A20322" s="619" t="s">
        <v>1124</v>
      </c>
      <c r="B20322" s="618">
        <v>2013</v>
      </c>
      <c r="C20322" s="619" t="s">
        <v>437</v>
      </c>
    </row>
    <row r="20323" spans="1:3" x14ac:dyDescent="0.15">
      <c r="A20323" s="619" t="s">
        <v>1124</v>
      </c>
      <c r="B20323" s="618">
        <v>2013</v>
      </c>
      <c r="C20323" s="619" t="s">
        <v>424</v>
      </c>
    </row>
    <row r="20324" spans="1:3" x14ac:dyDescent="0.15">
      <c r="A20324" s="619" t="s">
        <v>1124</v>
      </c>
      <c r="B20324" s="618">
        <v>2013</v>
      </c>
      <c r="C20324" s="619" t="s">
        <v>437</v>
      </c>
    </row>
    <row r="20325" spans="1:3" x14ac:dyDescent="0.15">
      <c r="A20325" s="619" t="s">
        <v>1124</v>
      </c>
      <c r="B20325" s="618">
        <v>2013</v>
      </c>
      <c r="C20325" s="619" t="s">
        <v>424</v>
      </c>
    </row>
    <row r="20326" spans="1:3" x14ac:dyDescent="0.15">
      <c r="A20326" s="619" t="s">
        <v>1124</v>
      </c>
      <c r="B20326" s="618">
        <v>2013</v>
      </c>
      <c r="C20326" s="619" t="s">
        <v>424</v>
      </c>
    </row>
    <row r="20327" spans="1:3" x14ac:dyDescent="0.15">
      <c r="A20327" s="619" t="s">
        <v>1124</v>
      </c>
      <c r="B20327" s="618">
        <v>2013</v>
      </c>
      <c r="C20327" s="619" t="s">
        <v>424</v>
      </c>
    </row>
    <row r="20328" spans="1:3" x14ac:dyDescent="0.15">
      <c r="A20328" s="619" t="s">
        <v>1124</v>
      </c>
      <c r="B20328" s="618">
        <v>2013</v>
      </c>
      <c r="C20328" s="619" t="s">
        <v>437</v>
      </c>
    </row>
    <row r="20329" spans="1:3" x14ac:dyDescent="0.15">
      <c r="A20329" s="619" t="s">
        <v>1124</v>
      </c>
      <c r="B20329" s="618">
        <v>2013</v>
      </c>
      <c r="C20329" s="619" t="s">
        <v>1080</v>
      </c>
    </row>
    <row r="20330" spans="1:3" x14ac:dyDescent="0.15">
      <c r="A20330" s="619" t="s">
        <v>1124</v>
      </c>
      <c r="B20330" s="618">
        <v>2013</v>
      </c>
      <c r="C20330" s="619" t="s">
        <v>424</v>
      </c>
    </row>
    <row r="20331" spans="1:3" x14ac:dyDescent="0.15">
      <c r="A20331" s="619" t="s">
        <v>1124</v>
      </c>
      <c r="B20331" s="618">
        <v>2013</v>
      </c>
      <c r="C20331" s="619" t="s">
        <v>424</v>
      </c>
    </row>
    <row r="20332" spans="1:3" x14ac:dyDescent="0.15">
      <c r="A20332" s="619" t="s">
        <v>1124</v>
      </c>
      <c r="B20332" s="618">
        <v>2013</v>
      </c>
      <c r="C20332" s="619" t="s">
        <v>1080</v>
      </c>
    </row>
    <row r="20333" spans="1:3" x14ac:dyDescent="0.15">
      <c r="A20333" s="619" t="s">
        <v>1124</v>
      </c>
      <c r="B20333" s="618">
        <v>2013</v>
      </c>
      <c r="C20333" s="619" t="s">
        <v>1103</v>
      </c>
    </row>
    <row r="20334" spans="1:3" x14ac:dyDescent="0.15">
      <c r="A20334" s="619" t="s">
        <v>1124</v>
      </c>
      <c r="B20334" s="618">
        <v>2013</v>
      </c>
      <c r="C20334" s="619" t="s">
        <v>424</v>
      </c>
    </row>
    <row r="20335" spans="1:3" x14ac:dyDescent="0.15">
      <c r="A20335" s="619" t="s">
        <v>1124</v>
      </c>
      <c r="B20335" s="618">
        <v>2013</v>
      </c>
      <c r="C20335" s="619" t="s">
        <v>424</v>
      </c>
    </row>
    <row r="20336" spans="1:3" x14ac:dyDescent="0.15">
      <c r="A20336" s="619" t="s">
        <v>1124</v>
      </c>
      <c r="B20336" s="618">
        <v>2013</v>
      </c>
      <c r="C20336" s="619" t="s">
        <v>424</v>
      </c>
    </row>
    <row r="20337" spans="1:3" x14ac:dyDescent="0.15">
      <c r="A20337" s="619" t="s">
        <v>1124</v>
      </c>
      <c r="B20337" s="618">
        <v>2013</v>
      </c>
      <c r="C20337" s="619" t="s">
        <v>424</v>
      </c>
    </row>
    <row r="20338" spans="1:3" x14ac:dyDescent="0.15">
      <c r="A20338" s="619" t="s">
        <v>1124</v>
      </c>
      <c r="B20338" s="618">
        <v>2013</v>
      </c>
      <c r="C20338" s="619" t="s">
        <v>424</v>
      </c>
    </row>
    <row r="20339" spans="1:3" x14ac:dyDescent="0.15">
      <c r="A20339" s="619" t="s">
        <v>1124</v>
      </c>
      <c r="B20339" s="618">
        <v>2013</v>
      </c>
      <c r="C20339" s="619" t="s">
        <v>424</v>
      </c>
    </row>
    <row r="20340" spans="1:3" x14ac:dyDescent="0.15">
      <c r="A20340" s="619" t="s">
        <v>1124</v>
      </c>
      <c r="B20340" s="618">
        <v>2013</v>
      </c>
      <c r="C20340" s="619" t="s">
        <v>437</v>
      </c>
    </row>
    <row r="20341" spans="1:3" x14ac:dyDescent="0.15">
      <c r="A20341" s="619" t="s">
        <v>1124</v>
      </c>
      <c r="B20341" s="618">
        <v>2013</v>
      </c>
      <c r="C20341" s="619" t="s">
        <v>424</v>
      </c>
    </row>
    <row r="20342" spans="1:3" x14ac:dyDescent="0.15">
      <c r="A20342" s="619" t="s">
        <v>1124</v>
      </c>
      <c r="B20342" s="618">
        <v>2013</v>
      </c>
      <c r="C20342" s="619" t="s">
        <v>424</v>
      </c>
    </row>
    <row r="20343" spans="1:3" x14ac:dyDescent="0.15">
      <c r="A20343" s="619" t="s">
        <v>1124</v>
      </c>
      <c r="B20343" s="618">
        <v>2013</v>
      </c>
      <c r="C20343" s="619" t="s">
        <v>437</v>
      </c>
    </row>
    <row r="20344" spans="1:3" x14ac:dyDescent="0.15">
      <c r="A20344" s="619" t="s">
        <v>1124</v>
      </c>
      <c r="B20344" s="618">
        <v>2013</v>
      </c>
      <c r="C20344" s="619" t="s">
        <v>424</v>
      </c>
    </row>
    <row r="20345" spans="1:3" x14ac:dyDescent="0.15">
      <c r="A20345" s="619" t="s">
        <v>1124</v>
      </c>
      <c r="B20345" s="618">
        <v>2013</v>
      </c>
      <c r="C20345" s="619" t="s">
        <v>424</v>
      </c>
    </row>
    <row r="20346" spans="1:3" x14ac:dyDescent="0.15">
      <c r="A20346" s="619" t="s">
        <v>1124</v>
      </c>
      <c r="B20346" s="618">
        <v>2013</v>
      </c>
      <c r="C20346" s="619" t="s">
        <v>437</v>
      </c>
    </row>
    <row r="20347" spans="1:3" x14ac:dyDescent="0.15">
      <c r="A20347" s="619" t="s">
        <v>1124</v>
      </c>
      <c r="B20347" s="618">
        <v>2013</v>
      </c>
      <c r="C20347" s="619" t="s">
        <v>1080</v>
      </c>
    </row>
    <row r="20348" spans="1:3" x14ac:dyDescent="0.15">
      <c r="A20348" s="619" t="s">
        <v>1124</v>
      </c>
      <c r="B20348" s="618">
        <v>2013</v>
      </c>
      <c r="C20348" s="619" t="s">
        <v>424</v>
      </c>
    </row>
    <row r="20349" spans="1:3" x14ac:dyDescent="0.15">
      <c r="A20349" s="619" t="s">
        <v>1124</v>
      </c>
      <c r="B20349" s="618">
        <v>2013</v>
      </c>
      <c r="C20349" s="619" t="s">
        <v>424</v>
      </c>
    </row>
    <row r="20350" spans="1:3" x14ac:dyDescent="0.15">
      <c r="A20350" s="619" t="s">
        <v>1124</v>
      </c>
      <c r="B20350" s="618">
        <v>2013</v>
      </c>
      <c r="C20350" s="619" t="s">
        <v>424</v>
      </c>
    </row>
    <row r="20351" spans="1:3" x14ac:dyDescent="0.15">
      <c r="A20351" s="619" t="s">
        <v>1124</v>
      </c>
      <c r="B20351" s="618">
        <v>2013</v>
      </c>
      <c r="C20351" s="619" t="s">
        <v>424</v>
      </c>
    </row>
    <row r="20352" spans="1:3" x14ac:dyDescent="0.15">
      <c r="A20352" s="619" t="s">
        <v>1124</v>
      </c>
      <c r="B20352" s="618">
        <v>2013</v>
      </c>
      <c r="C20352" s="619" t="s">
        <v>424</v>
      </c>
    </row>
    <row r="20353" spans="1:3" x14ac:dyDescent="0.15">
      <c r="A20353" s="619" t="s">
        <v>1124</v>
      </c>
      <c r="B20353" s="618">
        <v>2013</v>
      </c>
      <c r="C20353" s="619" t="s">
        <v>424</v>
      </c>
    </row>
    <row r="20354" spans="1:3" x14ac:dyDescent="0.15">
      <c r="A20354" s="619" t="s">
        <v>1124</v>
      </c>
      <c r="B20354" s="618">
        <v>2013</v>
      </c>
      <c r="C20354" s="619" t="s">
        <v>1102</v>
      </c>
    </row>
    <row r="20355" spans="1:3" x14ac:dyDescent="0.15">
      <c r="A20355" s="619" t="s">
        <v>1124</v>
      </c>
      <c r="B20355" s="618">
        <v>2013</v>
      </c>
      <c r="C20355" s="619" t="s">
        <v>424</v>
      </c>
    </row>
    <row r="20356" spans="1:3" x14ac:dyDescent="0.15">
      <c r="A20356" s="619" t="s">
        <v>1124</v>
      </c>
      <c r="B20356" s="618">
        <v>2013</v>
      </c>
      <c r="C20356" s="619" t="s">
        <v>437</v>
      </c>
    </row>
    <row r="20357" spans="1:3" x14ac:dyDescent="0.15">
      <c r="A20357" s="619" t="s">
        <v>1124</v>
      </c>
      <c r="B20357" s="618">
        <v>2013</v>
      </c>
      <c r="C20357" s="619" t="s">
        <v>424</v>
      </c>
    </row>
    <row r="20358" spans="1:3" x14ac:dyDescent="0.15">
      <c r="A20358" s="619" t="s">
        <v>1124</v>
      </c>
      <c r="B20358" s="618">
        <v>2013</v>
      </c>
      <c r="C20358" s="619" t="s">
        <v>437</v>
      </c>
    </row>
    <row r="20359" spans="1:3" x14ac:dyDescent="0.15">
      <c r="A20359" s="619" t="s">
        <v>1124</v>
      </c>
      <c r="B20359" s="618">
        <v>2013</v>
      </c>
      <c r="C20359" s="619" t="s">
        <v>437</v>
      </c>
    </row>
    <row r="20360" spans="1:3" x14ac:dyDescent="0.15">
      <c r="A20360" s="619" t="s">
        <v>1124</v>
      </c>
      <c r="B20360" s="618">
        <v>2013</v>
      </c>
      <c r="C20360" s="619" t="s">
        <v>1102</v>
      </c>
    </row>
    <row r="20361" spans="1:3" x14ac:dyDescent="0.15">
      <c r="A20361" s="619" t="s">
        <v>1124</v>
      </c>
      <c r="B20361" s="618">
        <v>2013</v>
      </c>
      <c r="C20361" s="619" t="s">
        <v>1102</v>
      </c>
    </row>
    <row r="20362" spans="1:3" x14ac:dyDescent="0.15">
      <c r="A20362" s="619" t="s">
        <v>1124</v>
      </c>
      <c r="B20362" s="618">
        <v>2013</v>
      </c>
      <c r="C20362" s="619" t="s">
        <v>424</v>
      </c>
    </row>
    <row r="20363" spans="1:3" x14ac:dyDescent="0.15">
      <c r="A20363" s="619" t="s">
        <v>1124</v>
      </c>
      <c r="B20363" s="618">
        <v>2013</v>
      </c>
      <c r="C20363" s="619" t="s">
        <v>437</v>
      </c>
    </row>
    <row r="20364" spans="1:3" x14ac:dyDescent="0.15">
      <c r="A20364" s="619" t="s">
        <v>1124</v>
      </c>
      <c r="B20364" s="618">
        <v>2013</v>
      </c>
      <c r="C20364" s="619" t="s">
        <v>437</v>
      </c>
    </row>
    <row r="20365" spans="1:3" x14ac:dyDescent="0.15">
      <c r="A20365" s="619" t="s">
        <v>1124</v>
      </c>
      <c r="B20365" s="618">
        <v>2013</v>
      </c>
      <c r="C20365" s="619" t="s">
        <v>424</v>
      </c>
    </row>
    <row r="20366" spans="1:3" x14ac:dyDescent="0.15">
      <c r="A20366" s="619" t="s">
        <v>1124</v>
      </c>
      <c r="B20366" s="618">
        <v>2013</v>
      </c>
      <c r="C20366" s="619" t="s">
        <v>437</v>
      </c>
    </row>
    <row r="20367" spans="1:3" x14ac:dyDescent="0.15">
      <c r="A20367" s="619" t="s">
        <v>1124</v>
      </c>
      <c r="B20367" s="618">
        <v>2013</v>
      </c>
      <c r="C20367" s="619" t="s">
        <v>1080</v>
      </c>
    </row>
    <row r="20368" spans="1:3" x14ac:dyDescent="0.15">
      <c r="A20368" s="619" t="s">
        <v>1124</v>
      </c>
      <c r="B20368" s="618">
        <v>2013</v>
      </c>
      <c r="C20368" s="619" t="s">
        <v>1080</v>
      </c>
    </row>
    <row r="20369" spans="1:3" x14ac:dyDescent="0.15">
      <c r="A20369" s="619" t="s">
        <v>1124</v>
      </c>
      <c r="B20369" s="618">
        <v>2013</v>
      </c>
      <c r="C20369" s="619" t="s">
        <v>424</v>
      </c>
    </row>
    <row r="20370" spans="1:3" x14ac:dyDescent="0.15">
      <c r="A20370" s="619" t="s">
        <v>1124</v>
      </c>
      <c r="B20370" s="618">
        <v>2013</v>
      </c>
      <c r="C20370" s="619" t="s">
        <v>424</v>
      </c>
    </row>
    <row r="20371" spans="1:3" x14ac:dyDescent="0.15">
      <c r="A20371" s="619" t="s">
        <v>1124</v>
      </c>
      <c r="B20371" s="618">
        <v>2013</v>
      </c>
      <c r="C20371" s="619" t="s">
        <v>437</v>
      </c>
    </row>
    <row r="20372" spans="1:3" x14ac:dyDescent="0.15">
      <c r="A20372" s="619" t="s">
        <v>1124</v>
      </c>
      <c r="B20372" s="618">
        <v>2013</v>
      </c>
      <c r="C20372" s="619" t="s">
        <v>437</v>
      </c>
    </row>
    <row r="20373" spans="1:3" x14ac:dyDescent="0.15">
      <c r="A20373" s="619" t="s">
        <v>1124</v>
      </c>
      <c r="B20373" s="618">
        <v>2013</v>
      </c>
      <c r="C20373" s="619" t="s">
        <v>424</v>
      </c>
    </row>
    <row r="20374" spans="1:3" x14ac:dyDescent="0.15">
      <c r="A20374" s="619" t="s">
        <v>1124</v>
      </c>
      <c r="B20374" s="618">
        <v>2013</v>
      </c>
      <c r="C20374" s="619" t="s">
        <v>1102</v>
      </c>
    </row>
    <row r="20375" spans="1:3" x14ac:dyDescent="0.15">
      <c r="A20375" s="619" t="s">
        <v>1124</v>
      </c>
      <c r="B20375" s="618">
        <v>2013</v>
      </c>
      <c r="C20375" s="619" t="s">
        <v>1080</v>
      </c>
    </row>
    <row r="20376" spans="1:3" x14ac:dyDescent="0.15">
      <c r="A20376" s="619" t="s">
        <v>1124</v>
      </c>
      <c r="B20376" s="618">
        <v>2013</v>
      </c>
      <c r="C20376" s="619" t="s">
        <v>424</v>
      </c>
    </row>
    <row r="20377" spans="1:3" x14ac:dyDescent="0.15">
      <c r="A20377" s="619" t="s">
        <v>1124</v>
      </c>
      <c r="B20377" s="618">
        <v>2013</v>
      </c>
      <c r="C20377" s="619" t="s">
        <v>1080</v>
      </c>
    </row>
    <row r="20378" spans="1:3" x14ac:dyDescent="0.15">
      <c r="A20378" s="619" t="s">
        <v>1124</v>
      </c>
      <c r="B20378" s="618">
        <v>2013</v>
      </c>
      <c r="C20378" s="619" t="s">
        <v>1080</v>
      </c>
    </row>
    <row r="20379" spans="1:3" x14ac:dyDescent="0.15">
      <c r="A20379" s="619" t="s">
        <v>1124</v>
      </c>
      <c r="B20379" s="618">
        <v>2013</v>
      </c>
      <c r="C20379" s="619" t="s">
        <v>424</v>
      </c>
    </row>
    <row r="20380" spans="1:3" x14ac:dyDescent="0.15">
      <c r="A20380" s="619" t="s">
        <v>1124</v>
      </c>
      <c r="B20380" s="618">
        <v>2013</v>
      </c>
      <c r="C20380" s="619" t="s">
        <v>1080</v>
      </c>
    </row>
    <row r="20381" spans="1:3" x14ac:dyDescent="0.15">
      <c r="A20381" s="619" t="s">
        <v>1124</v>
      </c>
      <c r="B20381" s="618">
        <v>2013</v>
      </c>
      <c r="C20381" s="619" t="s">
        <v>424</v>
      </c>
    </row>
    <row r="20382" spans="1:3" x14ac:dyDescent="0.15">
      <c r="A20382" s="619" t="s">
        <v>1124</v>
      </c>
      <c r="B20382" s="618">
        <v>2013</v>
      </c>
      <c r="C20382" s="619" t="s">
        <v>424</v>
      </c>
    </row>
    <row r="20383" spans="1:3" x14ac:dyDescent="0.15">
      <c r="A20383" s="619" t="s">
        <v>1124</v>
      </c>
      <c r="B20383" s="618">
        <v>2013</v>
      </c>
      <c r="C20383" s="619" t="s">
        <v>424</v>
      </c>
    </row>
    <row r="20384" spans="1:3" x14ac:dyDescent="0.15">
      <c r="A20384" s="619" t="s">
        <v>1124</v>
      </c>
      <c r="B20384" s="618">
        <v>2013</v>
      </c>
      <c r="C20384" s="619" t="s">
        <v>424</v>
      </c>
    </row>
    <row r="20385" spans="1:3" x14ac:dyDescent="0.15">
      <c r="A20385" s="619" t="s">
        <v>1124</v>
      </c>
      <c r="B20385" s="618">
        <v>2013</v>
      </c>
      <c r="C20385" s="619" t="s">
        <v>1102</v>
      </c>
    </row>
    <row r="20386" spans="1:3" x14ac:dyDescent="0.15">
      <c r="A20386" s="619" t="s">
        <v>1124</v>
      </c>
      <c r="B20386" s="618">
        <v>2013</v>
      </c>
      <c r="C20386" s="619" t="s">
        <v>1080</v>
      </c>
    </row>
    <row r="20387" spans="1:3" x14ac:dyDescent="0.15">
      <c r="A20387" s="619" t="s">
        <v>1124</v>
      </c>
      <c r="B20387" s="618">
        <v>2013</v>
      </c>
      <c r="C20387" s="619" t="s">
        <v>424</v>
      </c>
    </row>
    <row r="20388" spans="1:3" x14ac:dyDescent="0.15">
      <c r="A20388" s="619" t="s">
        <v>1124</v>
      </c>
      <c r="B20388" s="618">
        <v>2013</v>
      </c>
      <c r="C20388" s="619" t="s">
        <v>424</v>
      </c>
    </row>
    <row r="20389" spans="1:3" x14ac:dyDescent="0.15">
      <c r="A20389" s="619" t="s">
        <v>1124</v>
      </c>
      <c r="B20389" s="618">
        <v>2013</v>
      </c>
      <c r="C20389" s="619" t="s">
        <v>424</v>
      </c>
    </row>
    <row r="20390" spans="1:3" x14ac:dyDescent="0.15">
      <c r="A20390" s="619" t="s">
        <v>1124</v>
      </c>
      <c r="B20390" s="618">
        <v>2013</v>
      </c>
      <c r="C20390" s="619" t="s">
        <v>424</v>
      </c>
    </row>
    <row r="20391" spans="1:3" x14ac:dyDescent="0.15">
      <c r="A20391" s="619" t="s">
        <v>1124</v>
      </c>
      <c r="B20391" s="618">
        <v>2013</v>
      </c>
      <c r="C20391" s="619" t="s">
        <v>1080</v>
      </c>
    </row>
    <row r="20392" spans="1:3" x14ac:dyDescent="0.15">
      <c r="A20392" s="619" t="s">
        <v>1124</v>
      </c>
      <c r="B20392" s="618">
        <v>2013</v>
      </c>
      <c r="C20392" s="619" t="s">
        <v>437</v>
      </c>
    </row>
    <row r="20393" spans="1:3" x14ac:dyDescent="0.15">
      <c r="A20393" s="619" t="s">
        <v>1124</v>
      </c>
      <c r="B20393" s="618">
        <v>2013</v>
      </c>
      <c r="C20393" s="619" t="s">
        <v>1080</v>
      </c>
    </row>
    <row r="20394" spans="1:3" x14ac:dyDescent="0.15">
      <c r="A20394" s="619" t="s">
        <v>1124</v>
      </c>
      <c r="B20394" s="618">
        <v>2013</v>
      </c>
      <c r="C20394" s="619" t="s">
        <v>424</v>
      </c>
    </row>
    <row r="20395" spans="1:3" x14ac:dyDescent="0.15">
      <c r="A20395" s="619" t="s">
        <v>1124</v>
      </c>
      <c r="B20395" s="618">
        <v>2013</v>
      </c>
      <c r="C20395" s="619" t="s">
        <v>437</v>
      </c>
    </row>
    <row r="20396" spans="1:3" x14ac:dyDescent="0.15">
      <c r="A20396" s="619" t="s">
        <v>1124</v>
      </c>
      <c r="B20396" s="618">
        <v>2013</v>
      </c>
      <c r="C20396" s="619" t="s">
        <v>424</v>
      </c>
    </row>
    <row r="20397" spans="1:3" x14ac:dyDescent="0.15">
      <c r="A20397" s="619" t="s">
        <v>1124</v>
      </c>
      <c r="B20397" s="618">
        <v>2013</v>
      </c>
      <c r="C20397" s="619" t="s">
        <v>424</v>
      </c>
    </row>
    <row r="20398" spans="1:3" x14ac:dyDescent="0.15">
      <c r="A20398" s="619" t="s">
        <v>1124</v>
      </c>
      <c r="B20398" s="618">
        <v>2013</v>
      </c>
      <c r="C20398" s="619" t="s">
        <v>1102</v>
      </c>
    </row>
    <row r="20399" spans="1:3" x14ac:dyDescent="0.15">
      <c r="A20399" s="619" t="s">
        <v>1124</v>
      </c>
      <c r="B20399" s="618">
        <v>2013</v>
      </c>
      <c r="C20399" s="619" t="s">
        <v>1080</v>
      </c>
    </row>
    <row r="20400" spans="1:3" x14ac:dyDescent="0.15">
      <c r="A20400" s="619" t="s">
        <v>1124</v>
      </c>
      <c r="B20400" s="618">
        <v>2013</v>
      </c>
      <c r="C20400" s="619" t="s">
        <v>1102</v>
      </c>
    </row>
    <row r="20401" spans="1:3" x14ac:dyDescent="0.15">
      <c r="A20401" s="619" t="s">
        <v>1124</v>
      </c>
      <c r="B20401" s="618">
        <v>2013</v>
      </c>
      <c r="C20401" s="619" t="s">
        <v>437</v>
      </c>
    </row>
    <row r="20402" spans="1:3" x14ac:dyDescent="0.15">
      <c r="A20402" s="619" t="s">
        <v>1124</v>
      </c>
      <c r="B20402" s="618">
        <v>2013</v>
      </c>
      <c r="C20402" s="619" t="s">
        <v>424</v>
      </c>
    </row>
    <row r="20403" spans="1:3" x14ac:dyDescent="0.15">
      <c r="A20403" s="619" t="s">
        <v>1124</v>
      </c>
      <c r="B20403" s="618">
        <v>2013</v>
      </c>
      <c r="C20403" s="619" t="s">
        <v>437</v>
      </c>
    </row>
    <row r="20404" spans="1:3" x14ac:dyDescent="0.15">
      <c r="A20404" s="619" t="s">
        <v>1124</v>
      </c>
      <c r="B20404" s="618">
        <v>2013</v>
      </c>
      <c r="C20404" s="619" t="s">
        <v>1102</v>
      </c>
    </row>
    <row r="20405" spans="1:3" x14ac:dyDescent="0.15">
      <c r="A20405" s="619" t="s">
        <v>1124</v>
      </c>
      <c r="B20405" s="618">
        <v>2013</v>
      </c>
      <c r="C20405" s="619" t="s">
        <v>424</v>
      </c>
    </row>
    <row r="20406" spans="1:3" x14ac:dyDescent="0.15">
      <c r="A20406" s="619" t="s">
        <v>1124</v>
      </c>
      <c r="B20406" s="618">
        <v>2013</v>
      </c>
      <c r="C20406" s="619" t="s">
        <v>1103</v>
      </c>
    </row>
    <row r="20407" spans="1:3" x14ac:dyDescent="0.15">
      <c r="A20407" s="619" t="s">
        <v>1124</v>
      </c>
      <c r="B20407" s="618">
        <v>2013</v>
      </c>
      <c r="C20407" s="619" t="s">
        <v>1103</v>
      </c>
    </row>
    <row r="20408" spans="1:3" x14ac:dyDescent="0.15">
      <c r="A20408" s="619" t="s">
        <v>1124</v>
      </c>
      <c r="B20408" s="618">
        <v>2013</v>
      </c>
      <c r="C20408" s="619" t="s">
        <v>437</v>
      </c>
    </row>
    <row r="20409" spans="1:3" x14ac:dyDescent="0.15">
      <c r="A20409" s="619" t="s">
        <v>1124</v>
      </c>
      <c r="B20409" s="618">
        <v>2013</v>
      </c>
      <c r="C20409" s="619" t="s">
        <v>424</v>
      </c>
    </row>
    <row r="20410" spans="1:3" x14ac:dyDescent="0.15">
      <c r="A20410" s="619" t="s">
        <v>1124</v>
      </c>
      <c r="B20410" s="618">
        <v>2013</v>
      </c>
      <c r="C20410" s="619" t="s">
        <v>1080</v>
      </c>
    </row>
    <row r="20411" spans="1:3" x14ac:dyDescent="0.15">
      <c r="A20411" s="619" t="s">
        <v>1124</v>
      </c>
      <c r="B20411" s="618">
        <v>2013</v>
      </c>
      <c r="C20411" s="619" t="s">
        <v>424</v>
      </c>
    </row>
    <row r="20412" spans="1:3" x14ac:dyDescent="0.15">
      <c r="A20412" s="619" t="s">
        <v>1124</v>
      </c>
      <c r="B20412" s="618">
        <v>2013</v>
      </c>
      <c r="C20412" s="619" t="s">
        <v>1102</v>
      </c>
    </row>
    <row r="20413" spans="1:3" x14ac:dyDescent="0.15">
      <c r="A20413" s="619" t="s">
        <v>1124</v>
      </c>
      <c r="B20413" s="618">
        <v>2013</v>
      </c>
      <c r="C20413" s="619" t="s">
        <v>1102</v>
      </c>
    </row>
    <row r="20414" spans="1:3" x14ac:dyDescent="0.15">
      <c r="A20414" s="619" t="s">
        <v>1124</v>
      </c>
      <c r="B20414" s="618">
        <v>2013</v>
      </c>
      <c r="C20414" s="619" t="s">
        <v>1102</v>
      </c>
    </row>
    <row r="20415" spans="1:3" x14ac:dyDescent="0.15">
      <c r="A20415" s="619" t="s">
        <v>1124</v>
      </c>
      <c r="B20415" s="618">
        <v>2013</v>
      </c>
      <c r="C20415" s="619" t="s">
        <v>1102</v>
      </c>
    </row>
    <row r="20416" spans="1:3" x14ac:dyDescent="0.15">
      <c r="A20416" s="619" t="s">
        <v>1124</v>
      </c>
      <c r="B20416" s="618">
        <v>2013</v>
      </c>
      <c r="C20416" s="619" t="s">
        <v>1102</v>
      </c>
    </row>
    <row r="20417" spans="1:3" x14ac:dyDescent="0.15">
      <c r="A20417" s="619" t="s">
        <v>1124</v>
      </c>
      <c r="B20417" s="618">
        <v>2013</v>
      </c>
      <c r="C20417" s="619" t="s">
        <v>1102</v>
      </c>
    </row>
    <row r="20418" spans="1:3" x14ac:dyDescent="0.15">
      <c r="A20418" s="619" t="s">
        <v>1124</v>
      </c>
      <c r="B20418" s="618">
        <v>2013</v>
      </c>
      <c r="C20418" s="619" t="s">
        <v>1080</v>
      </c>
    </row>
    <row r="20419" spans="1:3" x14ac:dyDescent="0.15">
      <c r="A20419" s="619" t="s">
        <v>1124</v>
      </c>
      <c r="B20419" s="618">
        <v>2013</v>
      </c>
      <c r="C20419" s="619" t="s">
        <v>424</v>
      </c>
    </row>
    <row r="20420" spans="1:3" x14ac:dyDescent="0.15">
      <c r="A20420" s="619" t="s">
        <v>1124</v>
      </c>
      <c r="B20420" s="618">
        <v>2013</v>
      </c>
      <c r="C20420" s="619" t="s">
        <v>1102</v>
      </c>
    </row>
    <row r="20421" spans="1:3" x14ac:dyDescent="0.15">
      <c r="A20421" s="619" t="s">
        <v>1124</v>
      </c>
      <c r="B20421" s="618">
        <v>2013</v>
      </c>
      <c r="C20421" s="619" t="s">
        <v>1102</v>
      </c>
    </row>
    <row r="20422" spans="1:3" x14ac:dyDescent="0.15">
      <c r="A20422" s="619" t="s">
        <v>1124</v>
      </c>
      <c r="B20422" s="618">
        <v>2013</v>
      </c>
      <c r="C20422" s="619" t="s">
        <v>424</v>
      </c>
    </row>
    <row r="20423" spans="1:3" x14ac:dyDescent="0.15">
      <c r="A20423" s="619" t="s">
        <v>1124</v>
      </c>
      <c r="B20423" s="618">
        <v>2013</v>
      </c>
      <c r="C20423" s="619" t="s">
        <v>1080</v>
      </c>
    </row>
    <row r="20424" spans="1:3" x14ac:dyDescent="0.15">
      <c r="A20424" s="619" t="s">
        <v>1124</v>
      </c>
      <c r="B20424" s="618">
        <v>2013</v>
      </c>
      <c r="C20424" s="619" t="s">
        <v>424</v>
      </c>
    </row>
    <row r="20425" spans="1:3" x14ac:dyDescent="0.15">
      <c r="A20425" s="619" t="s">
        <v>1124</v>
      </c>
      <c r="B20425" s="618">
        <v>2013</v>
      </c>
      <c r="C20425" s="619" t="s">
        <v>1102</v>
      </c>
    </row>
    <row r="20426" spans="1:3" x14ac:dyDescent="0.15">
      <c r="A20426" s="619" t="s">
        <v>1124</v>
      </c>
      <c r="B20426" s="618">
        <v>2013</v>
      </c>
      <c r="C20426" s="619" t="s">
        <v>1102</v>
      </c>
    </row>
    <row r="20427" spans="1:3" x14ac:dyDescent="0.15">
      <c r="A20427" s="619" t="s">
        <v>1124</v>
      </c>
      <c r="B20427" s="618">
        <v>2013</v>
      </c>
      <c r="C20427" s="619" t="s">
        <v>424</v>
      </c>
    </row>
    <row r="20428" spans="1:3" x14ac:dyDescent="0.15">
      <c r="A20428" s="619" t="s">
        <v>1124</v>
      </c>
      <c r="B20428" s="618">
        <v>2013</v>
      </c>
      <c r="C20428" s="619" t="s">
        <v>424</v>
      </c>
    </row>
    <row r="20429" spans="1:3" x14ac:dyDescent="0.15">
      <c r="A20429" s="619" t="s">
        <v>1124</v>
      </c>
      <c r="B20429" s="618">
        <v>2013</v>
      </c>
      <c r="C20429" s="619" t="s">
        <v>424</v>
      </c>
    </row>
    <row r="20430" spans="1:3" x14ac:dyDescent="0.15">
      <c r="A20430" s="619" t="s">
        <v>1124</v>
      </c>
      <c r="B20430" s="618">
        <v>2013</v>
      </c>
      <c r="C20430" s="619" t="s">
        <v>1102</v>
      </c>
    </row>
    <row r="20431" spans="1:3" x14ac:dyDescent="0.15">
      <c r="A20431" s="619" t="s">
        <v>1124</v>
      </c>
      <c r="B20431" s="618">
        <v>2013</v>
      </c>
      <c r="C20431" s="619" t="s">
        <v>1080</v>
      </c>
    </row>
    <row r="20432" spans="1:3" x14ac:dyDescent="0.15">
      <c r="A20432" s="619" t="s">
        <v>1124</v>
      </c>
      <c r="B20432" s="618">
        <v>2013</v>
      </c>
      <c r="C20432" s="619" t="s">
        <v>1102</v>
      </c>
    </row>
    <row r="20433" spans="1:3" x14ac:dyDescent="0.15">
      <c r="A20433" s="619" t="s">
        <v>1124</v>
      </c>
      <c r="B20433" s="618">
        <v>2013</v>
      </c>
      <c r="C20433" s="619" t="s">
        <v>424</v>
      </c>
    </row>
    <row r="20434" spans="1:3" x14ac:dyDescent="0.15">
      <c r="A20434" s="619" t="s">
        <v>1124</v>
      </c>
      <c r="B20434" s="618">
        <v>2013</v>
      </c>
      <c r="C20434" s="619" t="s">
        <v>424</v>
      </c>
    </row>
    <row r="20435" spans="1:3" x14ac:dyDescent="0.15">
      <c r="A20435" s="619" t="s">
        <v>1124</v>
      </c>
      <c r="B20435" s="618">
        <v>2013</v>
      </c>
      <c r="C20435" s="619" t="s">
        <v>424</v>
      </c>
    </row>
    <row r="20436" spans="1:3" x14ac:dyDescent="0.15">
      <c r="A20436" s="619" t="s">
        <v>1124</v>
      </c>
      <c r="B20436" s="618">
        <v>2013</v>
      </c>
      <c r="C20436" s="619" t="s">
        <v>424</v>
      </c>
    </row>
    <row r="20437" spans="1:3" x14ac:dyDescent="0.15">
      <c r="A20437" s="619" t="s">
        <v>1124</v>
      </c>
      <c r="B20437" s="618">
        <v>2013</v>
      </c>
      <c r="C20437" s="619" t="s">
        <v>424</v>
      </c>
    </row>
    <row r="20438" spans="1:3" x14ac:dyDescent="0.15">
      <c r="A20438" s="619" t="s">
        <v>1124</v>
      </c>
      <c r="B20438" s="618">
        <v>2013</v>
      </c>
      <c r="C20438" s="619" t="s">
        <v>1102</v>
      </c>
    </row>
    <row r="20439" spans="1:3" x14ac:dyDescent="0.15">
      <c r="A20439" s="619" t="s">
        <v>1124</v>
      </c>
      <c r="B20439" s="618">
        <v>2013</v>
      </c>
      <c r="C20439" s="619" t="s">
        <v>1102</v>
      </c>
    </row>
    <row r="20440" spans="1:3" x14ac:dyDescent="0.15">
      <c r="A20440" s="619" t="s">
        <v>1124</v>
      </c>
      <c r="B20440" s="618">
        <v>2013</v>
      </c>
      <c r="C20440" s="619" t="s">
        <v>1102</v>
      </c>
    </row>
    <row r="20441" spans="1:3" x14ac:dyDescent="0.15">
      <c r="A20441" s="619" t="s">
        <v>1124</v>
      </c>
      <c r="B20441" s="618">
        <v>2013</v>
      </c>
      <c r="C20441" s="619" t="s">
        <v>424</v>
      </c>
    </row>
    <row r="20442" spans="1:3" x14ac:dyDescent="0.15">
      <c r="A20442" s="619" t="s">
        <v>1124</v>
      </c>
      <c r="B20442" s="618">
        <v>2013</v>
      </c>
      <c r="C20442" s="619" t="s">
        <v>1102</v>
      </c>
    </row>
    <row r="20443" spans="1:3" x14ac:dyDescent="0.15">
      <c r="A20443" s="619" t="s">
        <v>1124</v>
      </c>
      <c r="B20443" s="618">
        <v>2013</v>
      </c>
      <c r="C20443" s="619" t="s">
        <v>424</v>
      </c>
    </row>
    <row r="20444" spans="1:3" x14ac:dyDescent="0.15">
      <c r="A20444" s="619" t="s">
        <v>1124</v>
      </c>
      <c r="B20444" s="618">
        <v>2013</v>
      </c>
      <c r="C20444" s="619" t="s">
        <v>424</v>
      </c>
    </row>
    <row r="20445" spans="1:3" x14ac:dyDescent="0.15">
      <c r="A20445" s="619" t="s">
        <v>1124</v>
      </c>
      <c r="B20445" s="618">
        <v>2013</v>
      </c>
      <c r="C20445" s="619" t="s">
        <v>424</v>
      </c>
    </row>
    <row r="20446" spans="1:3" x14ac:dyDescent="0.15">
      <c r="A20446" s="619" t="s">
        <v>1124</v>
      </c>
      <c r="B20446" s="618">
        <v>2013</v>
      </c>
      <c r="C20446" s="619" t="s">
        <v>1080</v>
      </c>
    </row>
    <row r="20447" spans="1:3" x14ac:dyDescent="0.15">
      <c r="A20447" s="619" t="s">
        <v>1124</v>
      </c>
      <c r="B20447" s="618">
        <v>2013</v>
      </c>
      <c r="C20447" s="619" t="s">
        <v>1102</v>
      </c>
    </row>
    <row r="20448" spans="1:3" x14ac:dyDescent="0.15">
      <c r="A20448" s="619" t="s">
        <v>1124</v>
      </c>
      <c r="B20448" s="618">
        <v>2013</v>
      </c>
      <c r="C20448" s="619" t="s">
        <v>1102</v>
      </c>
    </row>
    <row r="20449" spans="1:3" x14ac:dyDescent="0.15">
      <c r="A20449" s="619" t="s">
        <v>1124</v>
      </c>
      <c r="B20449" s="618">
        <v>2013</v>
      </c>
      <c r="C20449" s="619" t="s">
        <v>1102</v>
      </c>
    </row>
    <row r="20450" spans="1:3" x14ac:dyDescent="0.15">
      <c r="A20450" s="619" t="s">
        <v>1124</v>
      </c>
      <c r="B20450" s="618">
        <v>2013</v>
      </c>
      <c r="C20450" s="619" t="s">
        <v>1102</v>
      </c>
    </row>
    <row r="20451" spans="1:3" x14ac:dyDescent="0.15">
      <c r="A20451" s="619" t="s">
        <v>1124</v>
      </c>
      <c r="B20451" s="618">
        <v>2013</v>
      </c>
      <c r="C20451" s="619" t="s">
        <v>1102</v>
      </c>
    </row>
    <row r="20452" spans="1:3" x14ac:dyDescent="0.15">
      <c r="A20452" s="619" t="s">
        <v>1124</v>
      </c>
      <c r="B20452" s="618">
        <v>2013</v>
      </c>
      <c r="C20452" s="619" t="s">
        <v>424</v>
      </c>
    </row>
    <row r="20453" spans="1:3" x14ac:dyDescent="0.15">
      <c r="A20453" s="619" t="s">
        <v>1124</v>
      </c>
      <c r="B20453" s="618">
        <v>2013</v>
      </c>
      <c r="C20453" s="619" t="s">
        <v>1102</v>
      </c>
    </row>
    <row r="20454" spans="1:3" x14ac:dyDescent="0.15">
      <c r="A20454" s="619" t="s">
        <v>1124</v>
      </c>
      <c r="B20454" s="618">
        <v>2013</v>
      </c>
      <c r="C20454" s="619" t="s">
        <v>424</v>
      </c>
    </row>
    <row r="20455" spans="1:3" x14ac:dyDescent="0.15">
      <c r="A20455" s="619" t="s">
        <v>1124</v>
      </c>
      <c r="B20455" s="618">
        <v>2013</v>
      </c>
      <c r="C20455" s="619" t="s">
        <v>1102</v>
      </c>
    </row>
    <row r="20456" spans="1:3" x14ac:dyDescent="0.15">
      <c r="A20456" s="619" t="s">
        <v>1124</v>
      </c>
      <c r="B20456" s="618">
        <v>2013</v>
      </c>
      <c r="C20456" s="619" t="s">
        <v>424</v>
      </c>
    </row>
    <row r="20457" spans="1:3" x14ac:dyDescent="0.15">
      <c r="A20457" s="619" t="s">
        <v>1124</v>
      </c>
      <c r="B20457" s="618">
        <v>2013</v>
      </c>
      <c r="C20457" s="619" t="s">
        <v>1102</v>
      </c>
    </row>
    <row r="20458" spans="1:3" x14ac:dyDescent="0.15">
      <c r="A20458" s="619" t="s">
        <v>1124</v>
      </c>
      <c r="B20458" s="618">
        <v>2013</v>
      </c>
      <c r="C20458" s="619" t="s">
        <v>424</v>
      </c>
    </row>
    <row r="20459" spans="1:3" x14ac:dyDescent="0.15">
      <c r="A20459" s="619" t="s">
        <v>1124</v>
      </c>
      <c r="B20459" s="618">
        <v>2013</v>
      </c>
      <c r="C20459" s="619" t="s">
        <v>1102</v>
      </c>
    </row>
    <row r="20460" spans="1:3" x14ac:dyDescent="0.15">
      <c r="A20460" s="619" t="s">
        <v>1124</v>
      </c>
      <c r="B20460" s="618">
        <v>2013</v>
      </c>
      <c r="C20460" s="619" t="s">
        <v>1102</v>
      </c>
    </row>
    <row r="20461" spans="1:3" x14ac:dyDescent="0.15">
      <c r="A20461" s="619" t="s">
        <v>1124</v>
      </c>
      <c r="B20461" s="618">
        <v>2013</v>
      </c>
      <c r="C20461" s="619" t="s">
        <v>1102</v>
      </c>
    </row>
    <row r="20462" spans="1:3" x14ac:dyDescent="0.15">
      <c r="A20462" s="619" t="s">
        <v>1124</v>
      </c>
      <c r="B20462" s="618">
        <v>2013</v>
      </c>
      <c r="C20462" s="619" t="s">
        <v>424</v>
      </c>
    </row>
    <row r="20463" spans="1:3" x14ac:dyDescent="0.15">
      <c r="A20463" s="619" t="s">
        <v>1124</v>
      </c>
      <c r="B20463" s="618">
        <v>2013</v>
      </c>
      <c r="C20463" s="619" t="s">
        <v>424</v>
      </c>
    </row>
    <row r="20464" spans="1:3" x14ac:dyDescent="0.15">
      <c r="A20464" s="619" t="s">
        <v>1124</v>
      </c>
      <c r="B20464" s="618">
        <v>2013</v>
      </c>
      <c r="C20464" s="619" t="s">
        <v>1102</v>
      </c>
    </row>
    <row r="20465" spans="1:3" x14ac:dyDescent="0.15">
      <c r="A20465" s="619" t="s">
        <v>1124</v>
      </c>
      <c r="B20465" s="618">
        <v>2013</v>
      </c>
      <c r="C20465" s="619" t="s">
        <v>1105</v>
      </c>
    </row>
    <row r="20466" spans="1:3" x14ac:dyDescent="0.15">
      <c r="A20466" s="619" t="s">
        <v>1124</v>
      </c>
      <c r="B20466" s="618">
        <v>2013</v>
      </c>
      <c r="C20466" s="619" t="s">
        <v>424</v>
      </c>
    </row>
    <row r="20467" spans="1:3" x14ac:dyDescent="0.15">
      <c r="A20467" s="619" t="s">
        <v>1124</v>
      </c>
      <c r="B20467" s="618">
        <v>2013</v>
      </c>
      <c r="C20467" s="619" t="s">
        <v>1080</v>
      </c>
    </row>
    <row r="20468" spans="1:3" x14ac:dyDescent="0.15">
      <c r="A20468" s="619" t="s">
        <v>1124</v>
      </c>
      <c r="B20468" s="618">
        <v>2013</v>
      </c>
      <c r="C20468" s="619" t="s">
        <v>1102</v>
      </c>
    </row>
    <row r="20469" spans="1:3" x14ac:dyDescent="0.15">
      <c r="A20469" s="619" t="s">
        <v>1124</v>
      </c>
      <c r="B20469" s="618">
        <v>2013</v>
      </c>
      <c r="C20469" s="619" t="s">
        <v>424</v>
      </c>
    </row>
    <row r="20470" spans="1:3" x14ac:dyDescent="0.15">
      <c r="A20470" s="619" t="s">
        <v>1124</v>
      </c>
      <c r="B20470" s="618">
        <v>2013</v>
      </c>
      <c r="C20470" s="619" t="s">
        <v>424</v>
      </c>
    </row>
    <row r="20471" spans="1:3" x14ac:dyDescent="0.15">
      <c r="A20471" s="619" t="s">
        <v>1124</v>
      </c>
      <c r="B20471" s="618">
        <v>2013</v>
      </c>
      <c r="C20471" s="619" t="s">
        <v>1107</v>
      </c>
    </row>
    <row r="20472" spans="1:3" x14ac:dyDescent="0.15">
      <c r="A20472" s="619" t="s">
        <v>1124</v>
      </c>
      <c r="B20472" s="618">
        <v>2013</v>
      </c>
      <c r="C20472" s="619" t="s">
        <v>1102</v>
      </c>
    </row>
    <row r="20473" spans="1:3" x14ac:dyDescent="0.15">
      <c r="A20473" s="619" t="s">
        <v>1124</v>
      </c>
      <c r="B20473" s="618">
        <v>2013</v>
      </c>
      <c r="C20473" s="619" t="s">
        <v>1107</v>
      </c>
    </row>
    <row r="20474" spans="1:3" x14ac:dyDescent="0.15">
      <c r="A20474" s="618" t="s">
        <v>1124</v>
      </c>
      <c r="B20474" s="618">
        <v>2013</v>
      </c>
      <c r="C20474" s="619" t="s">
        <v>437</v>
      </c>
    </row>
    <row r="20475" spans="1:3" x14ac:dyDescent="0.15">
      <c r="A20475" s="618" t="s">
        <v>1124</v>
      </c>
      <c r="B20475" s="618">
        <v>2013</v>
      </c>
      <c r="C20475" s="619" t="s">
        <v>1102</v>
      </c>
    </row>
    <row r="20476" spans="1:3" x14ac:dyDescent="0.15">
      <c r="A20476" s="618" t="s">
        <v>1124</v>
      </c>
      <c r="B20476" s="618">
        <v>2013</v>
      </c>
      <c r="C20476" s="619" t="s">
        <v>1080</v>
      </c>
    </row>
    <row r="20477" spans="1:3" x14ac:dyDescent="0.15">
      <c r="A20477" s="619" t="s">
        <v>1124</v>
      </c>
      <c r="B20477" s="618">
        <v>2013</v>
      </c>
      <c r="C20477" s="619" t="s">
        <v>1080</v>
      </c>
    </row>
    <row r="20478" spans="1:3" x14ac:dyDescent="0.15">
      <c r="A20478" s="619" t="s">
        <v>1124</v>
      </c>
      <c r="B20478" s="618">
        <v>2013</v>
      </c>
      <c r="C20478" s="619" t="s">
        <v>1080</v>
      </c>
    </row>
    <row r="20479" spans="1:3" x14ac:dyDescent="0.15">
      <c r="A20479" s="618" t="s">
        <v>1124</v>
      </c>
      <c r="B20479" s="618">
        <v>2013</v>
      </c>
      <c r="C20479" s="619" t="s">
        <v>424</v>
      </c>
    </row>
    <row r="20480" spans="1:3" x14ac:dyDescent="0.15">
      <c r="A20480" s="619" t="s">
        <v>1124</v>
      </c>
      <c r="B20480" s="618">
        <v>2013</v>
      </c>
      <c r="C20480" s="619" t="s">
        <v>424</v>
      </c>
    </row>
    <row r="20481" spans="1:3" x14ac:dyDescent="0.15">
      <c r="A20481" s="619" t="s">
        <v>1124</v>
      </c>
      <c r="B20481" s="618">
        <v>2013</v>
      </c>
      <c r="C20481" s="619" t="s">
        <v>1102</v>
      </c>
    </row>
    <row r="20482" spans="1:3" x14ac:dyDescent="0.15">
      <c r="A20482" s="619" t="s">
        <v>1124</v>
      </c>
      <c r="B20482" s="618">
        <v>2013</v>
      </c>
      <c r="C20482" s="619" t="s">
        <v>1102</v>
      </c>
    </row>
    <row r="20483" spans="1:3" x14ac:dyDescent="0.15">
      <c r="A20483" s="619" t="s">
        <v>1124</v>
      </c>
      <c r="B20483" s="618">
        <v>2013</v>
      </c>
      <c r="C20483" s="619" t="s">
        <v>424</v>
      </c>
    </row>
    <row r="20484" spans="1:3" x14ac:dyDescent="0.15">
      <c r="A20484" s="619" t="s">
        <v>1124</v>
      </c>
      <c r="B20484" s="618">
        <v>2013</v>
      </c>
      <c r="C20484" s="619" t="s">
        <v>1102</v>
      </c>
    </row>
    <row r="20485" spans="1:3" x14ac:dyDescent="0.15">
      <c r="A20485" s="619" t="s">
        <v>1124</v>
      </c>
      <c r="B20485" s="618">
        <v>2013</v>
      </c>
      <c r="C20485" s="619" t="s">
        <v>1102</v>
      </c>
    </row>
    <row r="20486" spans="1:3" x14ac:dyDescent="0.15">
      <c r="A20486" s="619" t="s">
        <v>1124</v>
      </c>
      <c r="B20486" s="618">
        <v>2013</v>
      </c>
      <c r="C20486" s="619" t="s">
        <v>437</v>
      </c>
    </row>
    <row r="20487" spans="1:3" x14ac:dyDescent="0.15">
      <c r="A20487" s="619" t="s">
        <v>1124</v>
      </c>
      <c r="B20487" s="618">
        <v>2013</v>
      </c>
      <c r="C20487" s="619" t="s">
        <v>424</v>
      </c>
    </row>
    <row r="20488" spans="1:3" x14ac:dyDescent="0.15">
      <c r="A20488" s="619" t="s">
        <v>1124</v>
      </c>
      <c r="B20488" s="618">
        <v>2013</v>
      </c>
      <c r="C20488" s="619" t="s">
        <v>437</v>
      </c>
    </row>
    <row r="20489" spans="1:3" x14ac:dyDescent="0.15">
      <c r="A20489" s="619" t="s">
        <v>1124</v>
      </c>
      <c r="B20489" s="618">
        <v>2013</v>
      </c>
      <c r="C20489" s="619" t="s">
        <v>424</v>
      </c>
    </row>
    <row r="20490" spans="1:3" x14ac:dyDescent="0.15">
      <c r="A20490" s="619" t="s">
        <v>1124</v>
      </c>
      <c r="B20490" s="618">
        <v>2013</v>
      </c>
      <c r="C20490" s="619" t="s">
        <v>1103</v>
      </c>
    </row>
    <row r="20491" spans="1:3" x14ac:dyDescent="0.15">
      <c r="A20491" s="619" t="s">
        <v>1124</v>
      </c>
      <c r="B20491" s="618">
        <v>2013</v>
      </c>
      <c r="C20491" s="619" t="s">
        <v>424</v>
      </c>
    </row>
    <row r="20492" spans="1:3" x14ac:dyDescent="0.15">
      <c r="A20492" s="619" t="s">
        <v>1124</v>
      </c>
      <c r="B20492" s="618">
        <v>2013</v>
      </c>
      <c r="C20492" s="619" t="s">
        <v>424</v>
      </c>
    </row>
    <row r="20493" spans="1:3" x14ac:dyDescent="0.15">
      <c r="A20493" s="619" t="s">
        <v>1124</v>
      </c>
      <c r="B20493" s="618">
        <v>2013</v>
      </c>
      <c r="C20493" s="619" t="s">
        <v>1103</v>
      </c>
    </row>
    <row r="20494" spans="1:3" x14ac:dyDescent="0.15">
      <c r="A20494" s="619" t="s">
        <v>1124</v>
      </c>
      <c r="B20494" s="618">
        <v>2013</v>
      </c>
      <c r="C20494" s="619" t="s">
        <v>1107</v>
      </c>
    </row>
    <row r="20495" spans="1:3" x14ac:dyDescent="0.15">
      <c r="A20495" s="619" t="s">
        <v>1124</v>
      </c>
      <c r="B20495" s="618">
        <v>2013</v>
      </c>
      <c r="C20495" s="619" t="s">
        <v>1102</v>
      </c>
    </row>
    <row r="20496" spans="1:3" x14ac:dyDescent="0.15">
      <c r="A20496" s="619" t="s">
        <v>1124</v>
      </c>
      <c r="B20496" s="618">
        <v>2013</v>
      </c>
      <c r="C20496" s="619" t="s">
        <v>424</v>
      </c>
    </row>
    <row r="20497" spans="1:3" x14ac:dyDescent="0.15">
      <c r="A20497" s="619" t="s">
        <v>1124</v>
      </c>
      <c r="B20497" s="618">
        <v>2013</v>
      </c>
      <c r="C20497" s="619" t="s">
        <v>424</v>
      </c>
    </row>
    <row r="20498" spans="1:3" x14ac:dyDescent="0.15">
      <c r="A20498" s="619" t="s">
        <v>1124</v>
      </c>
      <c r="B20498" s="618">
        <v>2013</v>
      </c>
      <c r="C20498" s="619" t="s">
        <v>1102</v>
      </c>
    </row>
    <row r="20499" spans="1:3" x14ac:dyDescent="0.15">
      <c r="A20499" s="619" t="s">
        <v>1124</v>
      </c>
      <c r="B20499" s="618">
        <v>2013</v>
      </c>
      <c r="C20499" s="619" t="s">
        <v>424</v>
      </c>
    </row>
    <row r="20500" spans="1:3" x14ac:dyDescent="0.15">
      <c r="A20500" s="619" t="s">
        <v>1124</v>
      </c>
      <c r="B20500" s="618">
        <v>2013</v>
      </c>
      <c r="C20500" s="619" t="s">
        <v>424</v>
      </c>
    </row>
    <row r="20501" spans="1:3" x14ac:dyDescent="0.15">
      <c r="A20501" s="619" t="s">
        <v>1124</v>
      </c>
      <c r="B20501" s="618">
        <v>2013</v>
      </c>
      <c r="C20501" s="619" t="s">
        <v>1102</v>
      </c>
    </row>
    <row r="20502" spans="1:3" x14ac:dyDescent="0.15">
      <c r="A20502" s="619" t="s">
        <v>1124</v>
      </c>
      <c r="B20502" s="618">
        <v>2013</v>
      </c>
      <c r="C20502" s="619" t="s">
        <v>1107</v>
      </c>
    </row>
    <row r="20503" spans="1:3" x14ac:dyDescent="0.15">
      <c r="A20503" s="619" t="s">
        <v>1124</v>
      </c>
      <c r="B20503" s="618">
        <v>2013</v>
      </c>
      <c r="C20503" s="619" t="s">
        <v>1103</v>
      </c>
    </row>
    <row r="20504" spans="1:3" x14ac:dyDescent="0.15">
      <c r="A20504" s="619" t="s">
        <v>1124</v>
      </c>
      <c r="B20504" s="618">
        <v>2013</v>
      </c>
      <c r="C20504" s="619" t="s">
        <v>1107</v>
      </c>
    </row>
    <row r="20505" spans="1:3" x14ac:dyDescent="0.15">
      <c r="A20505" s="619" t="s">
        <v>1124</v>
      </c>
      <c r="B20505" s="618">
        <v>2013</v>
      </c>
      <c r="C20505" s="619" t="s">
        <v>1103</v>
      </c>
    </row>
    <row r="20506" spans="1:3" x14ac:dyDescent="0.15">
      <c r="A20506" s="619" t="s">
        <v>1124</v>
      </c>
      <c r="B20506" s="618">
        <v>2013</v>
      </c>
      <c r="C20506" s="619" t="s">
        <v>424</v>
      </c>
    </row>
    <row r="20507" spans="1:3" x14ac:dyDescent="0.15">
      <c r="A20507" s="619" t="s">
        <v>1124</v>
      </c>
      <c r="B20507" s="618">
        <v>2013</v>
      </c>
      <c r="C20507" s="619" t="s">
        <v>1103</v>
      </c>
    </row>
    <row r="20508" spans="1:3" x14ac:dyDescent="0.15">
      <c r="A20508" s="619" t="s">
        <v>1124</v>
      </c>
      <c r="B20508" s="618">
        <v>2013</v>
      </c>
      <c r="C20508" s="619" t="s">
        <v>1102</v>
      </c>
    </row>
    <row r="20509" spans="1:3" x14ac:dyDescent="0.15">
      <c r="A20509" s="619" t="s">
        <v>1124</v>
      </c>
      <c r="B20509" s="618">
        <v>2013</v>
      </c>
      <c r="C20509" s="619" t="s">
        <v>1102</v>
      </c>
    </row>
    <row r="20510" spans="1:3" x14ac:dyDescent="0.15">
      <c r="A20510" s="619" t="s">
        <v>1124</v>
      </c>
      <c r="B20510" s="618">
        <v>2013</v>
      </c>
      <c r="C20510" s="619" t="s">
        <v>1102</v>
      </c>
    </row>
    <row r="20511" spans="1:3" x14ac:dyDescent="0.15">
      <c r="A20511" s="619" t="s">
        <v>1124</v>
      </c>
      <c r="B20511" s="618">
        <v>2013</v>
      </c>
      <c r="C20511" s="619" t="s">
        <v>1102</v>
      </c>
    </row>
    <row r="20512" spans="1:3" x14ac:dyDescent="0.15">
      <c r="A20512" s="619" t="s">
        <v>1124</v>
      </c>
      <c r="B20512" s="618">
        <v>2013</v>
      </c>
      <c r="C20512" s="619" t="s">
        <v>1080</v>
      </c>
    </row>
    <row r="20513" spans="1:3" x14ac:dyDescent="0.15">
      <c r="A20513" s="619" t="s">
        <v>1124</v>
      </c>
      <c r="B20513" s="618">
        <v>2013</v>
      </c>
      <c r="C20513" s="619" t="s">
        <v>424</v>
      </c>
    </row>
    <row r="20514" spans="1:3" x14ac:dyDescent="0.15">
      <c r="A20514" s="619" t="s">
        <v>1124</v>
      </c>
      <c r="B20514" s="618">
        <v>2013</v>
      </c>
      <c r="C20514" s="619" t="s">
        <v>424</v>
      </c>
    </row>
    <row r="20515" spans="1:3" x14ac:dyDescent="0.15">
      <c r="A20515" s="619" t="s">
        <v>1124</v>
      </c>
      <c r="B20515" s="618">
        <v>2013</v>
      </c>
      <c r="C20515" s="619" t="s">
        <v>1102</v>
      </c>
    </row>
    <row r="20516" spans="1:3" x14ac:dyDescent="0.15">
      <c r="A20516" s="619" t="s">
        <v>1124</v>
      </c>
      <c r="B20516" s="618">
        <v>2013</v>
      </c>
      <c r="C20516" s="619" t="s">
        <v>1102</v>
      </c>
    </row>
    <row r="20517" spans="1:3" x14ac:dyDescent="0.15">
      <c r="A20517" s="619" t="s">
        <v>1124</v>
      </c>
      <c r="B20517" s="618">
        <v>2013</v>
      </c>
      <c r="C20517" s="619" t="s">
        <v>1102</v>
      </c>
    </row>
    <row r="20518" spans="1:3" x14ac:dyDescent="0.15">
      <c r="A20518" s="619" t="s">
        <v>1124</v>
      </c>
      <c r="B20518" s="618">
        <v>2013</v>
      </c>
      <c r="C20518" s="619" t="s">
        <v>1080</v>
      </c>
    </row>
    <row r="20519" spans="1:3" x14ac:dyDescent="0.15">
      <c r="A20519" s="619" t="s">
        <v>1124</v>
      </c>
      <c r="B20519" s="618">
        <v>2013</v>
      </c>
      <c r="C20519" s="619" t="s">
        <v>424</v>
      </c>
    </row>
    <row r="20520" spans="1:3" x14ac:dyDescent="0.15">
      <c r="A20520" s="619" t="s">
        <v>1124</v>
      </c>
      <c r="B20520" s="618">
        <v>2013</v>
      </c>
      <c r="C20520" s="619" t="s">
        <v>424</v>
      </c>
    </row>
    <row r="20521" spans="1:3" x14ac:dyDescent="0.15">
      <c r="A20521" s="619" t="s">
        <v>1124</v>
      </c>
      <c r="B20521" s="618">
        <v>2013</v>
      </c>
      <c r="C20521" s="619" t="s">
        <v>424</v>
      </c>
    </row>
    <row r="20522" spans="1:3" x14ac:dyDescent="0.15">
      <c r="A20522" s="619" t="s">
        <v>1124</v>
      </c>
      <c r="B20522" s="618">
        <v>2013</v>
      </c>
      <c r="C20522" s="619" t="s">
        <v>1080</v>
      </c>
    </row>
    <row r="20523" spans="1:3" x14ac:dyDescent="0.15">
      <c r="A20523" s="619" t="s">
        <v>1124</v>
      </c>
      <c r="B20523" s="618">
        <v>2013</v>
      </c>
      <c r="C20523" s="619" t="s">
        <v>1103</v>
      </c>
    </row>
    <row r="20524" spans="1:3" x14ac:dyDescent="0.15">
      <c r="A20524" s="619" t="s">
        <v>1124</v>
      </c>
      <c r="B20524" s="618">
        <v>2013</v>
      </c>
      <c r="C20524" s="619" t="s">
        <v>1080</v>
      </c>
    </row>
    <row r="20525" spans="1:3" x14ac:dyDescent="0.15">
      <c r="A20525" s="619" t="s">
        <v>1124</v>
      </c>
      <c r="B20525" s="618">
        <v>2013</v>
      </c>
      <c r="C20525" s="619" t="s">
        <v>437</v>
      </c>
    </row>
    <row r="20526" spans="1:3" x14ac:dyDescent="0.15">
      <c r="A20526" s="619" t="s">
        <v>1124</v>
      </c>
      <c r="B20526" s="618">
        <v>2013</v>
      </c>
      <c r="C20526" s="619" t="s">
        <v>437</v>
      </c>
    </row>
    <row r="20527" spans="1:3" x14ac:dyDescent="0.15">
      <c r="A20527" s="619" t="s">
        <v>1124</v>
      </c>
      <c r="B20527" s="618">
        <v>2013</v>
      </c>
      <c r="C20527" s="619" t="s">
        <v>437</v>
      </c>
    </row>
    <row r="20528" spans="1:3" x14ac:dyDescent="0.15">
      <c r="A20528" s="619" t="s">
        <v>1124</v>
      </c>
      <c r="B20528" s="618">
        <v>2013</v>
      </c>
      <c r="C20528" s="619" t="s">
        <v>1080</v>
      </c>
    </row>
    <row r="20529" spans="1:3" x14ac:dyDescent="0.15">
      <c r="A20529" s="619" t="s">
        <v>1124</v>
      </c>
      <c r="B20529" s="618">
        <v>2013</v>
      </c>
      <c r="C20529" s="619" t="s">
        <v>424</v>
      </c>
    </row>
    <row r="20530" spans="1:3" x14ac:dyDescent="0.15">
      <c r="A20530" s="619" t="s">
        <v>1124</v>
      </c>
      <c r="B20530" s="618">
        <v>2013</v>
      </c>
      <c r="C20530" s="619" t="s">
        <v>437</v>
      </c>
    </row>
    <row r="20531" spans="1:3" x14ac:dyDescent="0.15">
      <c r="A20531" s="619" t="s">
        <v>1124</v>
      </c>
      <c r="B20531" s="618">
        <v>2013</v>
      </c>
      <c r="C20531" s="619" t="s">
        <v>1080</v>
      </c>
    </row>
    <row r="20532" spans="1:3" x14ac:dyDescent="0.15">
      <c r="A20532" s="619" t="s">
        <v>1124</v>
      </c>
      <c r="B20532" s="618">
        <v>2013</v>
      </c>
      <c r="C20532" s="619" t="s">
        <v>1102</v>
      </c>
    </row>
    <row r="20533" spans="1:3" x14ac:dyDescent="0.15">
      <c r="A20533" s="619" t="s">
        <v>1124</v>
      </c>
      <c r="B20533" s="618">
        <v>2013</v>
      </c>
      <c r="C20533" s="619" t="s">
        <v>437</v>
      </c>
    </row>
    <row r="20534" spans="1:3" x14ac:dyDescent="0.15">
      <c r="A20534" s="619" t="s">
        <v>1124</v>
      </c>
      <c r="B20534" s="618">
        <v>2013</v>
      </c>
      <c r="C20534" s="619" t="s">
        <v>424</v>
      </c>
    </row>
    <row r="20535" spans="1:3" x14ac:dyDescent="0.15">
      <c r="A20535" s="619" t="s">
        <v>1124</v>
      </c>
      <c r="B20535" s="618">
        <v>2013</v>
      </c>
      <c r="C20535" s="619" t="s">
        <v>424</v>
      </c>
    </row>
    <row r="20536" spans="1:3" x14ac:dyDescent="0.15">
      <c r="A20536" s="619" t="s">
        <v>1124</v>
      </c>
      <c r="B20536" s="618">
        <v>2013</v>
      </c>
      <c r="C20536" s="619" t="s">
        <v>424</v>
      </c>
    </row>
    <row r="20537" spans="1:3" x14ac:dyDescent="0.15">
      <c r="A20537" s="619" t="s">
        <v>1124</v>
      </c>
      <c r="B20537" s="618">
        <v>2013</v>
      </c>
      <c r="C20537" s="619" t="s">
        <v>1102</v>
      </c>
    </row>
    <row r="20538" spans="1:3" x14ac:dyDescent="0.15">
      <c r="A20538" s="619" t="s">
        <v>1124</v>
      </c>
      <c r="B20538" s="618">
        <v>2013</v>
      </c>
      <c r="C20538" s="619" t="s">
        <v>424</v>
      </c>
    </row>
    <row r="20539" spans="1:3" x14ac:dyDescent="0.15">
      <c r="A20539" s="619" t="s">
        <v>1124</v>
      </c>
      <c r="B20539" s="618">
        <v>2013</v>
      </c>
      <c r="C20539" s="619" t="s">
        <v>424</v>
      </c>
    </row>
    <row r="20540" spans="1:3" x14ac:dyDescent="0.15">
      <c r="A20540" s="619" t="s">
        <v>1124</v>
      </c>
      <c r="B20540" s="618">
        <v>2013</v>
      </c>
      <c r="C20540" s="619" t="s">
        <v>1102</v>
      </c>
    </row>
    <row r="20541" spans="1:3" x14ac:dyDescent="0.15">
      <c r="A20541" s="618" t="s">
        <v>1124</v>
      </c>
      <c r="B20541" s="618">
        <v>2013</v>
      </c>
      <c r="C20541" s="619" t="s">
        <v>424</v>
      </c>
    </row>
    <row r="20542" spans="1:3" x14ac:dyDescent="0.15">
      <c r="A20542" s="619" t="s">
        <v>1124</v>
      </c>
      <c r="B20542" s="618">
        <v>2013</v>
      </c>
      <c r="C20542" s="619" t="s">
        <v>424</v>
      </c>
    </row>
    <row r="20543" spans="1:3" x14ac:dyDescent="0.15">
      <c r="A20543" s="619" t="s">
        <v>1124</v>
      </c>
      <c r="B20543" s="618">
        <v>2013</v>
      </c>
      <c r="C20543" s="619" t="s">
        <v>424</v>
      </c>
    </row>
    <row r="20544" spans="1:3" x14ac:dyDescent="0.15">
      <c r="A20544" s="619" t="s">
        <v>1124</v>
      </c>
      <c r="B20544" s="618">
        <v>2013</v>
      </c>
      <c r="C20544" s="619" t="s">
        <v>424</v>
      </c>
    </row>
    <row r="20545" spans="1:3" x14ac:dyDescent="0.15">
      <c r="A20545" s="619" t="s">
        <v>1124</v>
      </c>
      <c r="B20545" s="618">
        <v>2013</v>
      </c>
      <c r="C20545" s="619" t="s">
        <v>424</v>
      </c>
    </row>
    <row r="20546" spans="1:3" x14ac:dyDescent="0.15">
      <c r="A20546" s="619" t="s">
        <v>1124</v>
      </c>
      <c r="B20546" s="618">
        <v>2013</v>
      </c>
      <c r="C20546" s="619" t="s">
        <v>424</v>
      </c>
    </row>
    <row r="20547" spans="1:3" x14ac:dyDescent="0.15">
      <c r="A20547" s="619" t="s">
        <v>1124</v>
      </c>
      <c r="B20547" s="618">
        <v>2013</v>
      </c>
      <c r="C20547" s="619" t="s">
        <v>424</v>
      </c>
    </row>
    <row r="20548" spans="1:3" x14ac:dyDescent="0.15">
      <c r="A20548" s="619" t="s">
        <v>1124</v>
      </c>
      <c r="B20548" s="618">
        <v>2013</v>
      </c>
      <c r="C20548" s="619" t="s">
        <v>1102</v>
      </c>
    </row>
    <row r="20549" spans="1:3" x14ac:dyDescent="0.15">
      <c r="A20549" s="619" t="s">
        <v>1124</v>
      </c>
      <c r="B20549" s="618">
        <v>2013</v>
      </c>
      <c r="C20549" s="619" t="s">
        <v>1080</v>
      </c>
    </row>
    <row r="20550" spans="1:3" x14ac:dyDescent="0.15">
      <c r="A20550" s="619" t="s">
        <v>1124</v>
      </c>
      <c r="B20550" s="618">
        <v>2013</v>
      </c>
      <c r="C20550" s="619" t="s">
        <v>1102</v>
      </c>
    </row>
    <row r="20551" spans="1:3" x14ac:dyDescent="0.15">
      <c r="A20551" s="619" t="s">
        <v>1124</v>
      </c>
      <c r="B20551" s="618">
        <v>2013</v>
      </c>
      <c r="C20551" s="619" t="s">
        <v>424</v>
      </c>
    </row>
    <row r="20552" spans="1:3" x14ac:dyDescent="0.15">
      <c r="A20552" s="619" t="s">
        <v>1124</v>
      </c>
      <c r="B20552" s="618">
        <v>2013</v>
      </c>
      <c r="C20552" s="619" t="s">
        <v>424</v>
      </c>
    </row>
    <row r="20553" spans="1:3" x14ac:dyDescent="0.15">
      <c r="A20553" s="619" t="s">
        <v>1124</v>
      </c>
      <c r="B20553" s="618">
        <v>2013</v>
      </c>
      <c r="C20553" s="619" t="s">
        <v>424</v>
      </c>
    </row>
    <row r="20554" spans="1:3" x14ac:dyDescent="0.15">
      <c r="A20554" s="619" t="s">
        <v>1124</v>
      </c>
      <c r="B20554" s="618">
        <v>2013</v>
      </c>
      <c r="C20554" s="619" t="s">
        <v>1102</v>
      </c>
    </row>
    <row r="20555" spans="1:3" x14ac:dyDescent="0.15">
      <c r="A20555" s="619" t="s">
        <v>1124</v>
      </c>
      <c r="B20555" s="618">
        <v>2013</v>
      </c>
      <c r="C20555" s="619" t="s">
        <v>1102</v>
      </c>
    </row>
    <row r="20556" spans="1:3" x14ac:dyDescent="0.15">
      <c r="A20556" s="619" t="s">
        <v>1124</v>
      </c>
      <c r="B20556" s="618">
        <v>2013</v>
      </c>
      <c r="C20556" s="619" t="s">
        <v>437</v>
      </c>
    </row>
    <row r="20557" spans="1:3" x14ac:dyDescent="0.15">
      <c r="A20557" s="619" t="s">
        <v>1124</v>
      </c>
      <c r="B20557" s="618">
        <v>2013</v>
      </c>
      <c r="C20557" s="619" t="s">
        <v>1102</v>
      </c>
    </row>
    <row r="20558" spans="1:3" x14ac:dyDescent="0.15">
      <c r="A20558" s="619" t="s">
        <v>1124</v>
      </c>
      <c r="B20558" s="618">
        <v>2013</v>
      </c>
      <c r="C20558" s="619" t="s">
        <v>1102</v>
      </c>
    </row>
    <row r="20559" spans="1:3" x14ac:dyDescent="0.15">
      <c r="A20559" s="619" t="s">
        <v>1124</v>
      </c>
      <c r="B20559" s="618">
        <v>2013</v>
      </c>
      <c r="C20559" s="619" t="s">
        <v>437</v>
      </c>
    </row>
    <row r="20560" spans="1:3" x14ac:dyDescent="0.15">
      <c r="A20560" s="619" t="s">
        <v>1124</v>
      </c>
      <c r="B20560" s="618">
        <v>2013</v>
      </c>
      <c r="C20560" s="619" t="s">
        <v>424</v>
      </c>
    </row>
    <row r="20561" spans="1:3" x14ac:dyDescent="0.15">
      <c r="A20561" s="619" t="s">
        <v>1124</v>
      </c>
      <c r="B20561" s="618">
        <v>2013</v>
      </c>
      <c r="C20561" s="619" t="s">
        <v>437</v>
      </c>
    </row>
    <row r="20562" spans="1:3" x14ac:dyDescent="0.15">
      <c r="A20562" s="619" t="s">
        <v>1124</v>
      </c>
      <c r="B20562" s="618">
        <v>2013</v>
      </c>
      <c r="C20562" s="619" t="s">
        <v>424</v>
      </c>
    </row>
    <row r="20563" spans="1:3" x14ac:dyDescent="0.15">
      <c r="A20563" s="619" t="s">
        <v>1124</v>
      </c>
      <c r="B20563" s="618">
        <v>2013</v>
      </c>
      <c r="C20563" s="619" t="s">
        <v>424</v>
      </c>
    </row>
    <row r="20564" spans="1:3" x14ac:dyDescent="0.15">
      <c r="A20564" s="619" t="s">
        <v>1124</v>
      </c>
      <c r="B20564" s="618">
        <v>2013</v>
      </c>
      <c r="C20564" s="619" t="s">
        <v>424</v>
      </c>
    </row>
    <row r="20565" spans="1:3" x14ac:dyDescent="0.15">
      <c r="A20565" s="619" t="s">
        <v>1124</v>
      </c>
      <c r="B20565" s="618">
        <v>2013</v>
      </c>
      <c r="C20565" s="619" t="s">
        <v>424</v>
      </c>
    </row>
    <row r="20566" spans="1:3" x14ac:dyDescent="0.15">
      <c r="A20566" s="619" t="s">
        <v>1124</v>
      </c>
      <c r="B20566" s="618">
        <v>2013</v>
      </c>
      <c r="C20566" s="619" t="s">
        <v>1080</v>
      </c>
    </row>
    <row r="20567" spans="1:3" x14ac:dyDescent="0.15">
      <c r="A20567" s="619" t="s">
        <v>1124</v>
      </c>
      <c r="B20567" s="618">
        <v>2013</v>
      </c>
      <c r="C20567" s="619" t="s">
        <v>1103</v>
      </c>
    </row>
    <row r="20568" spans="1:3" x14ac:dyDescent="0.15">
      <c r="A20568" s="619" t="s">
        <v>1124</v>
      </c>
      <c r="B20568" s="618">
        <v>2013</v>
      </c>
      <c r="C20568" s="619" t="s">
        <v>1103</v>
      </c>
    </row>
    <row r="20569" spans="1:3" x14ac:dyDescent="0.15">
      <c r="A20569" s="619" t="s">
        <v>1124</v>
      </c>
      <c r="B20569" s="618">
        <v>2013</v>
      </c>
      <c r="C20569" s="619" t="s">
        <v>424</v>
      </c>
    </row>
    <row r="20570" spans="1:3" x14ac:dyDescent="0.15">
      <c r="A20570" s="619" t="s">
        <v>1124</v>
      </c>
      <c r="B20570" s="618">
        <v>2013</v>
      </c>
      <c r="C20570" s="619" t="s">
        <v>1103</v>
      </c>
    </row>
    <row r="20571" spans="1:3" x14ac:dyDescent="0.15">
      <c r="A20571" s="619" t="s">
        <v>1124</v>
      </c>
      <c r="B20571" s="618">
        <v>2013</v>
      </c>
      <c r="C20571" s="619" t="s">
        <v>424</v>
      </c>
    </row>
    <row r="20572" spans="1:3" x14ac:dyDescent="0.15">
      <c r="A20572" s="619" t="s">
        <v>1124</v>
      </c>
      <c r="B20572" s="618">
        <v>2013</v>
      </c>
      <c r="C20572" s="619" t="s">
        <v>424</v>
      </c>
    </row>
    <row r="20573" spans="1:3" x14ac:dyDescent="0.15">
      <c r="A20573" s="619" t="s">
        <v>1124</v>
      </c>
      <c r="B20573" s="618">
        <v>2013</v>
      </c>
      <c r="C20573" s="619" t="s">
        <v>1102</v>
      </c>
    </row>
    <row r="20574" spans="1:3" x14ac:dyDescent="0.15">
      <c r="A20574" s="619" t="s">
        <v>1124</v>
      </c>
      <c r="B20574" s="618">
        <v>2013</v>
      </c>
      <c r="C20574" s="619" t="s">
        <v>424</v>
      </c>
    </row>
    <row r="20575" spans="1:3" x14ac:dyDescent="0.15">
      <c r="A20575" s="619" t="s">
        <v>1124</v>
      </c>
      <c r="B20575" s="618">
        <v>2013</v>
      </c>
      <c r="C20575" s="619" t="s">
        <v>424</v>
      </c>
    </row>
    <row r="20576" spans="1:3" x14ac:dyDescent="0.15">
      <c r="A20576" s="619" t="s">
        <v>1124</v>
      </c>
      <c r="B20576" s="618">
        <v>2013</v>
      </c>
      <c r="C20576" s="619" t="s">
        <v>1080</v>
      </c>
    </row>
    <row r="20577" spans="1:3" x14ac:dyDescent="0.15">
      <c r="A20577" s="619" t="s">
        <v>1124</v>
      </c>
      <c r="B20577" s="618">
        <v>2013</v>
      </c>
      <c r="C20577" s="619" t="s">
        <v>1080</v>
      </c>
    </row>
    <row r="20578" spans="1:3" x14ac:dyDescent="0.15">
      <c r="A20578" s="619" t="s">
        <v>1124</v>
      </c>
      <c r="B20578" s="618">
        <v>2013</v>
      </c>
      <c r="C20578" s="619" t="s">
        <v>1102</v>
      </c>
    </row>
    <row r="20579" spans="1:3" x14ac:dyDescent="0.15">
      <c r="A20579" s="619" t="s">
        <v>1124</v>
      </c>
      <c r="B20579" s="618">
        <v>2013</v>
      </c>
      <c r="C20579" s="619" t="s">
        <v>1102</v>
      </c>
    </row>
    <row r="20580" spans="1:3" x14ac:dyDescent="0.15">
      <c r="A20580" s="619" t="s">
        <v>1124</v>
      </c>
      <c r="B20580" s="618">
        <v>2013</v>
      </c>
      <c r="C20580" s="619" t="s">
        <v>424</v>
      </c>
    </row>
    <row r="20581" spans="1:3" x14ac:dyDescent="0.15">
      <c r="A20581" s="619" t="s">
        <v>1124</v>
      </c>
      <c r="B20581" s="618">
        <v>2013</v>
      </c>
      <c r="C20581" s="619" t="s">
        <v>1102</v>
      </c>
    </row>
    <row r="20582" spans="1:3" x14ac:dyDescent="0.15">
      <c r="A20582" s="619" t="s">
        <v>1124</v>
      </c>
      <c r="B20582" s="618">
        <v>2013</v>
      </c>
      <c r="C20582" s="619" t="s">
        <v>424</v>
      </c>
    </row>
    <row r="20583" spans="1:3" x14ac:dyDescent="0.15">
      <c r="A20583" s="619" t="s">
        <v>1124</v>
      </c>
      <c r="B20583" s="618">
        <v>2013</v>
      </c>
      <c r="C20583" s="619" t="s">
        <v>1102</v>
      </c>
    </row>
    <row r="20584" spans="1:3" x14ac:dyDescent="0.15">
      <c r="A20584" s="619" t="s">
        <v>1124</v>
      </c>
      <c r="B20584" s="618">
        <v>2013</v>
      </c>
      <c r="C20584" s="619" t="s">
        <v>1107</v>
      </c>
    </row>
    <row r="20585" spans="1:3" x14ac:dyDescent="0.15">
      <c r="A20585" s="619" t="s">
        <v>1124</v>
      </c>
      <c r="B20585" s="618">
        <v>2013</v>
      </c>
      <c r="C20585" s="619" t="s">
        <v>1103</v>
      </c>
    </row>
    <row r="20586" spans="1:3" x14ac:dyDescent="0.15">
      <c r="A20586" s="619" t="s">
        <v>1124</v>
      </c>
      <c r="B20586" s="618">
        <v>2013</v>
      </c>
      <c r="C20586" s="619" t="s">
        <v>424</v>
      </c>
    </row>
    <row r="20587" spans="1:3" x14ac:dyDescent="0.15">
      <c r="A20587" s="619" t="s">
        <v>1124</v>
      </c>
      <c r="B20587" s="618">
        <v>2013</v>
      </c>
      <c r="C20587" s="619" t="s">
        <v>437</v>
      </c>
    </row>
    <row r="20588" spans="1:3" x14ac:dyDescent="0.15">
      <c r="A20588" s="619" t="s">
        <v>1124</v>
      </c>
      <c r="B20588" s="618">
        <v>2013</v>
      </c>
      <c r="C20588" s="619" t="s">
        <v>424</v>
      </c>
    </row>
    <row r="20589" spans="1:3" x14ac:dyDescent="0.15">
      <c r="A20589" s="619" t="s">
        <v>1124</v>
      </c>
      <c r="B20589" s="618">
        <v>2013</v>
      </c>
      <c r="C20589" s="619" t="s">
        <v>1107</v>
      </c>
    </row>
    <row r="20590" spans="1:3" x14ac:dyDescent="0.15">
      <c r="A20590" s="619" t="s">
        <v>1124</v>
      </c>
      <c r="B20590" s="618">
        <v>2013</v>
      </c>
      <c r="C20590" s="619" t="s">
        <v>1102</v>
      </c>
    </row>
    <row r="20591" spans="1:3" x14ac:dyDescent="0.15">
      <c r="A20591" s="619" t="s">
        <v>1124</v>
      </c>
      <c r="B20591" s="618">
        <v>2013</v>
      </c>
      <c r="C20591" s="619" t="s">
        <v>424</v>
      </c>
    </row>
    <row r="20592" spans="1:3" x14ac:dyDescent="0.15">
      <c r="A20592" s="619" t="s">
        <v>1124</v>
      </c>
      <c r="B20592" s="618">
        <v>2013</v>
      </c>
      <c r="C20592" s="619" t="s">
        <v>437</v>
      </c>
    </row>
    <row r="20593" spans="1:3" x14ac:dyDescent="0.15">
      <c r="A20593" s="619" t="s">
        <v>1124</v>
      </c>
      <c r="B20593" s="618">
        <v>2013</v>
      </c>
      <c r="C20593" s="619" t="s">
        <v>424</v>
      </c>
    </row>
    <row r="20594" spans="1:3" x14ac:dyDescent="0.15">
      <c r="A20594" s="619" t="s">
        <v>1124</v>
      </c>
      <c r="B20594" s="618">
        <v>2013</v>
      </c>
      <c r="C20594" s="619" t="s">
        <v>424</v>
      </c>
    </row>
    <row r="20595" spans="1:3" x14ac:dyDescent="0.15">
      <c r="A20595" s="619" t="s">
        <v>1124</v>
      </c>
      <c r="B20595" s="618">
        <v>2013</v>
      </c>
      <c r="C20595" s="619" t="s">
        <v>437</v>
      </c>
    </row>
    <row r="20596" spans="1:3" x14ac:dyDescent="0.15">
      <c r="A20596" s="619" t="s">
        <v>1124</v>
      </c>
      <c r="B20596" s="618">
        <v>2013</v>
      </c>
      <c r="C20596" s="619" t="s">
        <v>437</v>
      </c>
    </row>
    <row r="20597" spans="1:3" x14ac:dyDescent="0.15">
      <c r="A20597" s="619" t="s">
        <v>1124</v>
      </c>
      <c r="B20597" s="618">
        <v>2013</v>
      </c>
      <c r="C20597" s="619" t="s">
        <v>437</v>
      </c>
    </row>
    <row r="20598" spans="1:3" x14ac:dyDescent="0.15">
      <c r="A20598" s="619" t="s">
        <v>1124</v>
      </c>
      <c r="B20598" s="618">
        <v>2013</v>
      </c>
      <c r="C20598" s="619" t="s">
        <v>1102</v>
      </c>
    </row>
    <row r="20599" spans="1:3" x14ac:dyDescent="0.15">
      <c r="A20599" s="619" t="s">
        <v>1124</v>
      </c>
      <c r="B20599" s="618">
        <v>2013</v>
      </c>
      <c r="C20599" s="619" t="s">
        <v>1102</v>
      </c>
    </row>
    <row r="20600" spans="1:3" x14ac:dyDescent="0.15">
      <c r="A20600" s="619" t="s">
        <v>1124</v>
      </c>
      <c r="B20600" s="618">
        <v>2013</v>
      </c>
      <c r="C20600" s="619" t="s">
        <v>437</v>
      </c>
    </row>
    <row r="20601" spans="1:3" x14ac:dyDescent="0.15">
      <c r="A20601" s="619" t="s">
        <v>1124</v>
      </c>
      <c r="B20601" s="618">
        <v>2013</v>
      </c>
      <c r="C20601" s="619" t="s">
        <v>437</v>
      </c>
    </row>
    <row r="20602" spans="1:3" x14ac:dyDescent="0.15">
      <c r="A20602" s="619" t="s">
        <v>1124</v>
      </c>
      <c r="B20602" s="618">
        <v>2013</v>
      </c>
      <c r="C20602" s="619" t="s">
        <v>437</v>
      </c>
    </row>
    <row r="20603" spans="1:3" x14ac:dyDescent="0.15">
      <c r="A20603" s="619" t="s">
        <v>1124</v>
      </c>
      <c r="B20603" s="618">
        <v>2013</v>
      </c>
      <c r="C20603" s="619" t="s">
        <v>424</v>
      </c>
    </row>
    <row r="20604" spans="1:3" x14ac:dyDescent="0.15">
      <c r="A20604" s="619" t="s">
        <v>1124</v>
      </c>
      <c r="B20604" s="618">
        <v>2013</v>
      </c>
      <c r="C20604" s="619" t="s">
        <v>1102</v>
      </c>
    </row>
    <row r="20605" spans="1:3" x14ac:dyDescent="0.15">
      <c r="A20605" s="619" t="s">
        <v>1124</v>
      </c>
      <c r="B20605" s="618">
        <v>2013</v>
      </c>
      <c r="C20605" s="619" t="s">
        <v>1102</v>
      </c>
    </row>
    <row r="20606" spans="1:3" x14ac:dyDescent="0.15">
      <c r="A20606" s="619" t="s">
        <v>1124</v>
      </c>
      <c r="B20606" s="618">
        <v>2013</v>
      </c>
      <c r="C20606" s="619" t="s">
        <v>424</v>
      </c>
    </row>
    <row r="20607" spans="1:3" x14ac:dyDescent="0.15">
      <c r="A20607" s="619" t="s">
        <v>1124</v>
      </c>
      <c r="B20607" s="618">
        <v>2013</v>
      </c>
      <c r="C20607" s="619" t="s">
        <v>1102</v>
      </c>
    </row>
    <row r="20608" spans="1:3" x14ac:dyDescent="0.15">
      <c r="A20608" s="619" t="s">
        <v>1124</v>
      </c>
      <c r="B20608" s="618">
        <v>2013</v>
      </c>
      <c r="C20608" s="619" t="s">
        <v>424</v>
      </c>
    </row>
    <row r="20609" spans="1:3" x14ac:dyDescent="0.15">
      <c r="A20609" s="619" t="s">
        <v>1124</v>
      </c>
      <c r="B20609" s="618">
        <v>2013</v>
      </c>
      <c r="C20609" s="619" t="s">
        <v>424</v>
      </c>
    </row>
    <row r="20610" spans="1:3" x14ac:dyDescent="0.15">
      <c r="A20610" s="619" t="s">
        <v>1124</v>
      </c>
      <c r="B20610" s="618">
        <v>2013</v>
      </c>
      <c r="C20610" s="619" t="s">
        <v>424</v>
      </c>
    </row>
    <row r="20611" spans="1:3" x14ac:dyDescent="0.15">
      <c r="A20611" s="619" t="s">
        <v>1124</v>
      </c>
      <c r="B20611" s="618">
        <v>2013</v>
      </c>
      <c r="C20611" s="619" t="s">
        <v>424</v>
      </c>
    </row>
    <row r="20612" spans="1:3" x14ac:dyDescent="0.15">
      <c r="A20612" s="619" t="s">
        <v>1124</v>
      </c>
      <c r="B20612" s="618">
        <v>2013</v>
      </c>
      <c r="C20612" s="619" t="s">
        <v>424</v>
      </c>
    </row>
    <row r="20613" spans="1:3" x14ac:dyDescent="0.15">
      <c r="A20613" s="619" t="s">
        <v>1124</v>
      </c>
      <c r="B20613" s="618">
        <v>2013</v>
      </c>
      <c r="C20613" s="619" t="s">
        <v>1102</v>
      </c>
    </row>
    <row r="20614" spans="1:3" x14ac:dyDescent="0.15">
      <c r="A20614" s="619" t="s">
        <v>1124</v>
      </c>
      <c r="B20614" s="618">
        <v>2013</v>
      </c>
      <c r="C20614" s="619" t="s">
        <v>424</v>
      </c>
    </row>
    <row r="20615" spans="1:3" x14ac:dyDescent="0.15">
      <c r="A20615" s="619" t="s">
        <v>1124</v>
      </c>
      <c r="B20615" s="618">
        <v>2013</v>
      </c>
      <c r="C20615" s="619" t="s">
        <v>424</v>
      </c>
    </row>
    <row r="20616" spans="1:3" x14ac:dyDescent="0.15">
      <c r="A20616" s="619" t="s">
        <v>1124</v>
      </c>
      <c r="B20616" s="618">
        <v>2013</v>
      </c>
      <c r="C20616" s="619" t="s">
        <v>437</v>
      </c>
    </row>
    <row r="20617" spans="1:3" x14ac:dyDescent="0.15">
      <c r="A20617" s="619" t="s">
        <v>1124</v>
      </c>
      <c r="B20617" s="618">
        <v>2013</v>
      </c>
      <c r="C20617" s="619" t="s">
        <v>437</v>
      </c>
    </row>
    <row r="20618" spans="1:3" x14ac:dyDescent="0.15">
      <c r="A20618" s="619" t="s">
        <v>1124</v>
      </c>
      <c r="B20618" s="618">
        <v>2013</v>
      </c>
      <c r="C20618" s="619" t="s">
        <v>424</v>
      </c>
    </row>
    <row r="20619" spans="1:3" x14ac:dyDescent="0.15">
      <c r="A20619" s="619" t="s">
        <v>1124</v>
      </c>
      <c r="B20619" s="618">
        <v>2013</v>
      </c>
      <c r="C20619" s="619" t="s">
        <v>424</v>
      </c>
    </row>
    <row r="20620" spans="1:3" x14ac:dyDescent="0.15">
      <c r="A20620" s="619" t="s">
        <v>1124</v>
      </c>
      <c r="B20620" s="618">
        <v>2013</v>
      </c>
      <c r="C20620" s="619" t="s">
        <v>1102</v>
      </c>
    </row>
    <row r="20621" spans="1:3" x14ac:dyDescent="0.15">
      <c r="A20621" s="619" t="s">
        <v>1124</v>
      </c>
      <c r="B20621" s="618">
        <v>2013</v>
      </c>
      <c r="C20621" s="619" t="s">
        <v>1080</v>
      </c>
    </row>
    <row r="20622" spans="1:3" x14ac:dyDescent="0.15">
      <c r="A20622" s="619" t="s">
        <v>1124</v>
      </c>
      <c r="B20622" s="618">
        <v>2013</v>
      </c>
      <c r="C20622" s="619" t="s">
        <v>437</v>
      </c>
    </row>
    <row r="20623" spans="1:3" x14ac:dyDescent="0.15">
      <c r="A20623" s="619" t="s">
        <v>1124</v>
      </c>
      <c r="B20623" s="618">
        <v>2013</v>
      </c>
      <c r="C20623" s="619" t="s">
        <v>437</v>
      </c>
    </row>
    <row r="20624" spans="1:3" x14ac:dyDescent="0.15">
      <c r="A20624" s="619" t="s">
        <v>1124</v>
      </c>
      <c r="B20624" s="618">
        <v>2013</v>
      </c>
      <c r="C20624" s="619" t="s">
        <v>1102</v>
      </c>
    </row>
    <row r="20625" spans="1:3" x14ac:dyDescent="0.15">
      <c r="A20625" s="619" t="s">
        <v>1124</v>
      </c>
      <c r="B20625" s="618">
        <v>2013</v>
      </c>
      <c r="C20625" s="619" t="s">
        <v>1102</v>
      </c>
    </row>
    <row r="20626" spans="1:3" x14ac:dyDescent="0.15">
      <c r="A20626" s="619" t="s">
        <v>1124</v>
      </c>
      <c r="B20626" s="618">
        <v>2013</v>
      </c>
      <c r="C20626" s="619" t="s">
        <v>1102</v>
      </c>
    </row>
    <row r="20627" spans="1:3" x14ac:dyDescent="0.15">
      <c r="A20627" s="619" t="s">
        <v>1124</v>
      </c>
      <c r="B20627" s="618">
        <v>2013</v>
      </c>
      <c r="C20627" s="619" t="s">
        <v>424</v>
      </c>
    </row>
    <row r="20628" spans="1:3" x14ac:dyDescent="0.15">
      <c r="A20628" s="619" t="s">
        <v>1124</v>
      </c>
      <c r="B20628" s="618">
        <v>2013</v>
      </c>
      <c r="C20628" s="619" t="s">
        <v>1102</v>
      </c>
    </row>
    <row r="20629" spans="1:3" x14ac:dyDescent="0.15">
      <c r="A20629" s="619" t="s">
        <v>1124</v>
      </c>
      <c r="B20629" s="618">
        <v>2013</v>
      </c>
      <c r="C20629" s="619" t="s">
        <v>1102</v>
      </c>
    </row>
    <row r="20630" spans="1:3" x14ac:dyDescent="0.15">
      <c r="A20630" s="619" t="s">
        <v>1124</v>
      </c>
      <c r="B20630" s="618">
        <v>2013</v>
      </c>
      <c r="C20630" s="619" t="s">
        <v>1103</v>
      </c>
    </row>
    <row r="20631" spans="1:3" x14ac:dyDescent="0.15">
      <c r="A20631" s="619" t="s">
        <v>1124</v>
      </c>
      <c r="B20631" s="618">
        <v>2013</v>
      </c>
      <c r="C20631" s="619" t="s">
        <v>1080</v>
      </c>
    </row>
    <row r="20632" spans="1:3" x14ac:dyDescent="0.15">
      <c r="A20632" s="619" t="s">
        <v>1124</v>
      </c>
      <c r="B20632" s="618">
        <v>2013</v>
      </c>
      <c r="C20632" s="619" t="s">
        <v>1080</v>
      </c>
    </row>
    <row r="20633" spans="1:3" x14ac:dyDescent="0.15">
      <c r="A20633" s="618" t="s">
        <v>1124</v>
      </c>
      <c r="B20633" s="618">
        <v>2013</v>
      </c>
      <c r="C20633" s="619" t="s">
        <v>1080</v>
      </c>
    </row>
    <row r="20634" spans="1:3" x14ac:dyDescent="0.15">
      <c r="A20634" s="619" t="s">
        <v>1124</v>
      </c>
      <c r="B20634" s="618">
        <v>2013</v>
      </c>
      <c r="C20634" s="619" t="s">
        <v>424</v>
      </c>
    </row>
    <row r="20635" spans="1:3" x14ac:dyDescent="0.15">
      <c r="A20635" s="619" t="s">
        <v>1124</v>
      </c>
      <c r="B20635" s="618">
        <v>2013</v>
      </c>
      <c r="C20635" s="619" t="s">
        <v>424</v>
      </c>
    </row>
    <row r="20636" spans="1:3" x14ac:dyDescent="0.15">
      <c r="A20636" s="619" t="s">
        <v>1124</v>
      </c>
      <c r="B20636" s="618">
        <v>2013</v>
      </c>
      <c r="C20636" s="619" t="s">
        <v>1102</v>
      </c>
    </row>
    <row r="20637" spans="1:3" x14ac:dyDescent="0.15">
      <c r="A20637" s="619" t="s">
        <v>1124</v>
      </c>
      <c r="B20637" s="618">
        <v>2013</v>
      </c>
      <c r="C20637" s="619" t="s">
        <v>1102</v>
      </c>
    </row>
    <row r="20638" spans="1:3" x14ac:dyDescent="0.15">
      <c r="A20638" s="619" t="s">
        <v>1124</v>
      </c>
      <c r="B20638" s="618">
        <v>2013</v>
      </c>
      <c r="C20638" s="619" t="s">
        <v>1102</v>
      </c>
    </row>
    <row r="20639" spans="1:3" x14ac:dyDescent="0.15">
      <c r="A20639" s="619" t="s">
        <v>1124</v>
      </c>
      <c r="B20639" s="618">
        <v>2013</v>
      </c>
      <c r="C20639" s="619" t="s">
        <v>1102</v>
      </c>
    </row>
    <row r="20640" spans="1:3" x14ac:dyDescent="0.15">
      <c r="A20640" s="619" t="s">
        <v>1124</v>
      </c>
      <c r="B20640" s="618">
        <v>2013</v>
      </c>
      <c r="C20640" s="619" t="s">
        <v>1102</v>
      </c>
    </row>
    <row r="20641" spans="1:3" x14ac:dyDescent="0.15">
      <c r="A20641" s="619" t="s">
        <v>1124</v>
      </c>
      <c r="B20641" s="618">
        <v>2013</v>
      </c>
      <c r="C20641" s="619" t="s">
        <v>424</v>
      </c>
    </row>
    <row r="20642" spans="1:3" x14ac:dyDescent="0.15">
      <c r="A20642" s="619" t="s">
        <v>1124</v>
      </c>
      <c r="B20642" s="618">
        <v>2013</v>
      </c>
      <c r="C20642" s="619" t="s">
        <v>1102</v>
      </c>
    </row>
    <row r="20643" spans="1:3" x14ac:dyDescent="0.15">
      <c r="A20643" s="619" t="s">
        <v>1124</v>
      </c>
      <c r="B20643" s="618">
        <v>2013</v>
      </c>
      <c r="C20643" s="619" t="s">
        <v>1102</v>
      </c>
    </row>
    <row r="20644" spans="1:3" x14ac:dyDescent="0.15">
      <c r="A20644" s="619" t="s">
        <v>1124</v>
      </c>
      <c r="B20644" s="618">
        <v>2013</v>
      </c>
      <c r="C20644" s="619" t="s">
        <v>437</v>
      </c>
    </row>
    <row r="20645" spans="1:3" x14ac:dyDescent="0.15">
      <c r="A20645" s="619" t="s">
        <v>1124</v>
      </c>
      <c r="B20645" s="618">
        <v>2013</v>
      </c>
      <c r="C20645" s="619" t="s">
        <v>1102</v>
      </c>
    </row>
    <row r="20646" spans="1:3" x14ac:dyDescent="0.15">
      <c r="A20646" s="619" t="s">
        <v>1124</v>
      </c>
      <c r="B20646" s="618">
        <v>2013</v>
      </c>
      <c r="C20646" s="619" t="s">
        <v>1102</v>
      </c>
    </row>
    <row r="20647" spans="1:3" x14ac:dyDescent="0.15">
      <c r="A20647" s="619" t="s">
        <v>1124</v>
      </c>
      <c r="B20647" s="618">
        <v>2013</v>
      </c>
      <c r="C20647" s="619" t="s">
        <v>1102</v>
      </c>
    </row>
    <row r="20648" spans="1:3" x14ac:dyDescent="0.15">
      <c r="A20648" s="619" t="s">
        <v>1124</v>
      </c>
      <c r="B20648" s="618">
        <v>2013</v>
      </c>
      <c r="C20648" s="619" t="s">
        <v>1102</v>
      </c>
    </row>
    <row r="20649" spans="1:3" x14ac:dyDescent="0.15">
      <c r="A20649" s="619" t="s">
        <v>1124</v>
      </c>
      <c r="B20649" s="618">
        <v>2013</v>
      </c>
      <c r="C20649" s="619" t="s">
        <v>1102</v>
      </c>
    </row>
    <row r="20650" spans="1:3" x14ac:dyDescent="0.15">
      <c r="A20650" s="619" t="s">
        <v>1124</v>
      </c>
      <c r="B20650" s="618">
        <v>2013</v>
      </c>
      <c r="C20650" s="619" t="s">
        <v>424</v>
      </c>
    </row>
    <row r="20651" spans="1:3" x14ac:dyDescent="0.15">
      <c r="A20651" s="619" t="s">
        <v>1124</v>
      </c>
      <c r="B20651" s="618">
        <v>2013</v>
      </c>
      <c r="C20651" s="619" t="s">
        <v>424</v>
      </c>
    </row>
    <row r="20652" spans="1:3" x14ac:dyDescent="0.15">
      <c r="A20652" s="619" t="s">
        <v>1124</v>
      </c>
      <c r="B20652" s="618">
        <v>2013</v>
      </c>
      <c r="C20652" s="619" t="s">
        <v>424</v>
      </c>
    </row>
    <row r="20653" spans="1:3" x14ac:dyDescent="0.15">
      <c r="A20653" s="619" t="s">
        <v>1124</v>
      </c>
      <c r="B20653" s="618">
        <v>2013</v>
      </c>
      <c r="C20653" s="619" t="s">
        <v>424</v>
      </c>
    </row>
    <row r="20654" spans="1:3" x14ac:dyDescent="0.15">
      <c r="A20654" s="619" t="s">
        <v>1124</v>
      </c>
      <c r="B20654" s="618">
        <v>2013</v>
      </c>
      <c r="C20654" s="619" t="s">
        <v>437</v>
      </c>
    </row>
    <row r="20655" spans="1:3" x14ac:dyDescent="0.15">
      <c r="A20655" s="619" t="s">
        <v>1124</v>
      </c>
      <c r="B20655" s="618">
        <v>2013</v>
      </c>
      <c r="C20655" s="619" t="s">
        <v>424</v>
      </c>
    </row>
    <row r="20656" spans="1:3" x14ac:dyDescent="0.15">
      <c r="A20656" s="619" t="s">
        <v>1124</v>
      </c>
      <c r="B20656" s="618">
        <v>2013</v>
      </c>
      <c r="C20656" s="619" t="s">
        <v>424</v>
      </c>
    </row>
    <row r="20657" spans="1:3" x14ac:dyDescent="0.15">
      <c r="A20657" s="619" t="s">
        <v>1124</v>
      </c>
      <c r="B20657" s="618">
        <v>2013</v>
      </c>
      <c r="C20657" s="619" t="s">
        <v>424</v>
      </c>
    </row>
    <row r="20658" spans="1:3" x14ac:dyDescent="0.15">
      <c r="A20658" s="619" t="s">
        <v>1124</v>
      </c>
      <c r="B20658" s="618">
        <v>2013</v>
      </c>
      <c r="C20658" s="619" t="s">
        <v>1107</v>
      </c>
    </row>
    <row r="20659" spans="1:3" x14ac:dyDescent="0.15">
      <c r="A20659" s="619" t="s">
        <v>1124</v>
      </c>
      <c r="B20659" s="618">
        <v>2013</v>
      </c>
      <c r="C20659" s="619" t="s">
        <v>1102</v>
      </c>
    </row>
    <row r="20660" spans="1:3" x14ac:dyDescent="0.15">
      <c r="A20660" s="619" t="s">
        <v>1124</v>
      </c>
      <c r="B20660" s="618">
        <v>2013</v>
      </c>
      <c r="C20660" s="619" t="s">
        <v>437</v>
      </c>
    </row>
    <row r="20661" spans="1:3" x14ac:dyDescent="0.15">
      <c r="A20661" s="619" t="s">
        <v>1124</v>
      </c>
      <c r="B20661" s="618">
        <v>2013</v>
      </c>
      <c r="C20661" s="619" t="s">
        <v>1080</v>
      </c>
    </row>
    <row r="20662" spans="1:3" x14ac:dyDescent="0.15">
      <c r="A20662" s="619" t="s">
        <v>1124</v>
      </c>
      <c r="B20662" s="618">
        <v>2013</v>
      </c>
      <c r="C20662" s="619" t="s">
        <v>1080</v>
      </c>
    </row>
    <row r="20663" spans="1:3" x14ac:dyDescent="0.15">
      <c r="A20663" s="619" t="s">
        <v>1124</v>
      </c>
      <c r="B20663" s="618">
        <v>2013</v>
      </c>
      <c r="C20663" s="619" t="s">
        <v>424</v>
      </c>
    </row>
    <row r="20664" spans="1:3" x14ac:dyDescent="0.15">
      <c r="A20664" s="619" t="s">
        <v>1124</v>
      </c>
      <c r="B20664" s="618">
        <v>2013</v>
      </c>
      <c r="C20664" s="619" t="s">
        <v>424</v>
      </c>
    </row>
    <row r="20665" spans="1:3" x14ac:dyDescent="0.15">
      <c r="A20665" s="619" t="s">
        <v>1124</v>
      </c>
      <c r="B20665" s="618">
        <v>2013</v>
      </c>
      <c r="C20665" s="619" t="s">
        <v>424</v>
      </c>
    </row>
    <row r="20666" spans="1:3" x14ac:dyDescent="0.15">
      <c r="A20666" s="619" t="s">
        <v>1124</v>
      </c>
      <c r="B20666" s="618">
        <v>2013</v>
      </c>
      <c r="C20666" s="619" t="s">
        <v>1080</v>
      </c>
    </row>
    <row r="20667" spans="1:3" x14ac:dyDescent="0.15">
      <c r="A20667" s="619" t="s">
        <v>1124</v>
      </c>
      <c r="B20667" s="618">
        <v>2013</v>
      </c>
      <c r="C20667" s="619" t="s">
        <v>1103</v>
      </c>
    </row>
    <row r="20668" spans="1:3" x14ac:dyDescent="0.15">
      <c r="A20668" s="619" t="s">
        <v>1124</v>
      </c>
      <c r="B20668" s="618">
        <v>2013</v>
      </c>
      <c r="C20668" s="619" t="s">
        <v>1080</v>
      </c>
    </row>
    <row r="20669" spans="1:3" x14ac:dyDescent="0.15">
      <c r="A20669" s="619" t="s">
        <v>1124</v>
      </c>
      <c r="B20669" s="618">
        <v>2013</v>
      </c>
      <c r="C20669" s="619" t="s">
        <v>1080</v>
      </c>
    </row>
    <row r="20670" spans="1:3" x14ac:dyDescent="0.15">
      <c r="A20670" s="619" t="s">
        <v>1124</v>
      </c>
      <c r="B20670" s="618">
        <v>2013</v>
      </c>
      <c r="C20670" s="619" t="s">
        <v>1103</v>
      </c>
    </row>
    <row r="20671" spans="1:3" x14ac:dyDescent="0.15">
      <c r="A20671" s="619" t="s">
        <v>1124</v>
      </c>
      <c r="B20671" s="618">
        <v>2013</v>
      </c>
      <c r="C20671" s="619" t="s">
        <v>424</v>
      </c>
    </row>
    <row r="20672" spans="1:3" x14ac:dyDescent="0.15">
      <c r="A20672" s="619" t="s">
        <v>1124</v>
      </c>
      <c r="B20672" s="618">
        <v>2013</v>
      </c>
      <c r="C20672" s="619" t="s">
        <v>1080</v>
      </c>
    </row>
    <row r="20673" spans="1:3" x14ac:dyDescent="0.15">
      <c r="A20673" s="619" t="s">
        <v>1124</v>
      </c>
      <c r="B20673" s="618">
        <v>2013</v>
      </c>
      <c r="C20673" s="619" t="s">
        <v>424</v>
      </c>
    </row>
    <row r="20674" spans="1:3" x14ac:dyDescent="0.15">
      <c r="A20674" s="619" t="s">
        <v>1124</v>
      </c>
      <c r="B20674" s="618">
        <v>2013</v>
      </c>
      <c r="C20674" s="619" t="s">
        <v>1102</v>
      </c>
    </row>
    <row r="20675" spans="1:3" x14ac:dyDescent="0.15">
      <c r="A20675" s="619" t="s">
        <v>1124</v>
      </c>
      <c r="B20675" s="618">
        <v>2013</v>
      </c>
      <c r="C20675" s="619" t="s">
        <v>424</v>
      </c>
    </row>
    <row r="20676" spans="1:3" x14ac:dyDescent="0.15">
      <c r="A20676" s="619" t="s">
        <v>1124</v>
      </c>
      <c r="B20676" s="618">
        <v>2013</v>
      </c>
      <c r="C20676" s="619" t="s">
        <v>1080</v>
      </c>
    </row>
    <row r="20677" spans="1:3" x14ac:dyDescent="0.15">
      <c r="A20677" s="619" t="s">
        <v>1124</v>
      </c>
      <c r="B20677" s="618">
        <v>2013</v>
      </c>
      <c r="C20677" s="619" t="s">
        <v>1080</v>
      </c>
    </row>
    <row r="20678" spans="1:3" x14ac:dyDescent="0.15">
      <c r="A20678" s="619" t="s">
        <v>1124</v>
      </c>
      <c r="B20678" s="618">
        <v>2013</v>
      </c>
      <c r="C20678" s="619" t="s">
        <v>424</v>
      </c>
    </row>
    <row r="20679" spans="1:3" x14ac:dyDescent="0.15">
      <c r="A20679" s="619" t="s">
        <v>1124</v>
      </c>
      <c r="B20679" s="618">
        <v>2013</v>
      </c>
      <c r="C20679" s="619" t="s">
        <v>1101</v>
      </c>
    </row>
    <row r="20680" spans="1:3" x14ac:dyDescent="0.15">
      <c r="A20680" s="619" t="s">
        <v>1124</v>
      </c>
      <c r="B20680" s="618">
        <v>2013</v>
      </c>
      <c r="C20680" s="619" t="s">
        <v>424</v>
      </c>
    </row>
    <row r="20681" spans="1:3" x14ac:dyDescent="0.15">
      <c r="A20681" s="619" t="s">
        <v>1124</v>
      </c>
      <c r="B20681" s="618">
        <v>2013</v>
      </c>
      <c r="C20681" s="619" t="s">
        <v>424</v>
      </c>
    </row>
    <row r="20682" spans="1:3" x14ac:dyDescent="0.15">
      <c r="A20682" s="619" t="s">
        <v>1124</v>
      </c>
      <c r="B20682" s="618">
        <v>2013</v>
      </c>
      <c r="C20682" s="619" t="s">
        <v>1080</v>
      </c>
    </row>
    <row r="20683" spans="1:3" x14ac:dyDescent="0.15">
      <c r="A20683" s="619" t="s">
        <v>1124</v>
      </c>
      <c r="B20683" s="618">
        <v>2013</v>
      </c>
      <c r="C20683" s="619" t="s">
        <v>1080</v>
      </c>
    </row>
    <row r="20684" spans="1:3" x14ac:dyDescent="0.15">
      <c r="A20684" s="619" t="s">
        <v>1124</v>
      </c>
      <c r="B20684" s="618">
        <v>2013</v>
      </c>
      <c r="C20684" s="619" t="s">
        <v>1111</v>
      </c>
    </row>
    <row r="20685" spans="1:3" x14ac:dyDescent="0.15">
      <c r="A20685" s="619" t="s">
        <v>1124</v>
      </c>
      <c r="B20685" s="618">
        <v>2013</v>
      </c>
      <c r="C20685" s="619" t="s">
        <v>1080</v>
      </c>
    </row>
    <row r="20686" spans="1:3" x14ac:dyDescent="0.15">
      <c r="A20686" s="619" t="s">
        <v>1124</v>
      </c>
      <c r="B20686" s="618">
        <v>2013</v>
      </c>
      <c r="C20686" s="619" t="s">
        <v>1102</v>
      </c>
    </row>
    <row r="20687" spans="1:3" x14ac:dyDescent="0.15">
      <c r="A20687" s="619" t="s">
        <v>1124</v>
      </c>
      <c r="B20687" s="618">
        <v>2013</v>
      </c>
      <c r="C20687" s="619" t="s">
        <v>1102</v>
      </c>
    </row>
    <row r="20688" spans="1:3" x14ac:dyDescent="0.15">
      <c r="A20688" s="619" t="s">
        <v>1124</v>
      </c>
      <c r="B20688" s="618">
        <v>2013</v>
      </c>
      <c r="C20688" s="619" t="s">
        <v>1080</v>
      </c>
    </row>
    <row r="20689" spans="1:3" x14ac:dyDescent="0.15">
      <c r="A20689" s="619" t="s">
        <v>1124</v>
      </c>
      <c r="B20689" s="618">
        <v>2013</v>
      </c>
      <c r="C20689" s="619" t="s">
        <v>1102</v>
      </c>
    </row>
    <row r="20690" spans="1:3" x14ac:dyDescent="0.15">
      <c r="A20690" s="619" t="s">
        <v>1124</v>
      </c>
      <c r="B20690" s="618">
        <v>2013</v>
      </c>
      <c r="C20690" s="619" t="s">
        <v>424</v>
      </c>
    </row>
    <row r="20691" spans="1:3" x14ac:dyDescent="0.15">
      <c r="A20691" s="619" t="s">
        <v>1124</v>
      </c>
      <c r="B20691" s="618">
        <v>2013</v>
      </c>
      <c r="C20691" s="619" t="s">
        <v>1102</v>
      </c>
    </row>
    <row r="20692" spans="1:3" x14ac:dyDescent="0.15">
      <c r="A20692" s="619" t="s">
        <v>1124</v>
      </c>
      <c r="B20692" s="618">
        <v>2013</v>
      </c>
      <c r="C20692" s="619" t="s">
        <v>1101</v>
      </c>
    </row>
    <row r="20693" spans="1:3" x14ac:dyDescent="0.15">
      <c r="A20693" s="619" t="s">
        <v>1124</v>
      </c>
      <c r="B20693" s="618">
        <v>2013</v>
      </c>
      <c r="C20693" s="619" t="s">
        <v>1103</v>
      </c>
    </row>
    <row r="20694" spans="1:3" x14ac:dyDescent="0.15">
      <c r="A20694" s="619" t="s">
        <v>1124</v>
      </c>
      <c r="B20694" s="618">
        <v>2013</v>
      </c>
      <c r="C20694" s="619" t="s">
        <v>1103</v>
      </c>
    </row>
    <row r="20695" spans="1:3" x14ac:dyDescent="0.15">
      <c r="A20695" s="619" t="s">
        <v>1124</v>
      </c>
      <c r="B20695" s="618">
        <v>2013</v>
      </c>
      <c r="C20695" s="619" t="s">
        <v>1103</v>
      </c>
    </row>
    <row r="20696" spans="1:3" x14ac:dyDescent="0.15">
      <c r="A20696" s="619" t="s">
        <v>1124</v>
      </c>
      <c r="B20696" s="618">
        <v>2013</v>
      </c>
      <c r="C20696" s="619" t="s">
        <v>1103</v>
      </c>
    </row>
    <row r="20697" spans="1:3" x14ac:dyDescent="0.15">
      <c r="A20697" s="619" t="s">
        <v>1124</v>
      </c>
      <c r="B20697" s="618">
        <v>2013</v>
      </c>
      <c r="C20697" s="619" t="s">
        <v>424</v>
      </c>
    </row>
    <row r="20698" spans="1:3" x14ac:dyDescent="0.15">
      <c r="A20698" s="619" t="s">
        <v>1124</v>
      </c>
      <c r="B20698" s="618">
        <v>2013</v>
      </c>
      <c r="C20698" s="619" t="s">
        <v>424</v>
      </c>
    </row>
    <row r="20699" spans="1:3" x14ac:dyDescent="0.15">
      <c r="A20699" s="619" t="s">
        <v>1124</v>
      </c>
      <c r="B20699" s="618">
        <v>2013</v>
      </c>
      <c r="C20699" s="619" t="s">
        <v>424</v>
      </c>
    </row>
    <row r="20700" spans="1:3" x14ac:dyDescent="0.15">
      <c r="A20700" s="619" t="s">
        <v>1124</v>
      </c>
      <c r="B20700" s="618">
        <v>2013</v>
      </c>
      <c r="C20700" s="619" t="s">
        <v>437</v>
      </c>
    </row>
    <row r="20701" spans="1:3" x14ac:dyDescent="0.15">
      <c r="A20701" s="619" t="s">
        <v>1124</v>
      </c>
      <c r="B20701" s="618">
        <v>2013</v>
      </c>
      <c r="C20701" s="619" t="s">
        <v>424</v>
      </c>
    </row>
    <row r="20702" spans="1:3" x14ac:dyDescent="0.15">
      <c r="A20702" s="619" t="s">
        <v>1124</v>
      </c>
      <c r="B20702" s="618">
        <v>2013</v>
      </c>
      <c r="C20702" s="619" t="s">
        <v>1103</v>
      </c>
    </row>
    <row r="20703" spans="1:3" x14ac:dyDescent="0.15">
      <c r="A20703" s="619" t="s">
        <v>1124</v>
      </c>
      <c r="B20703" s="618">
        <v>2013</v>
      </c>
      <c r="C20703" s="619" t="s">
        <v>1103</v>
      </c>
    </row>
    <row r="20704" spans="1:3" x14ac:dyDescent="0.15">
      <c r="A20704" s="619" t="s">
        <v>1124</v>
      </c>
      <c r="B20704" s="618">
        <v>2013</v>
      </c>
      <c r="C20704" s="619" t="s">
        <v>424</v>
      </c>
    </row>
    <row r="20705" spans="1:3" x14ac:dyDescent="0.15">
      <c r="A20705" s="619" t="s">
        <v>1124</v>
      </c>
      <c r="B20705" s="618">
        <v>2013</v>
      </c>
      <c r="C20705" s="619" t="s">
        <v>424</v>
      </c>
    </row>
    <row r="20706" spans="1:3" x14ac:dyDescent="0.15">
      <c r="A20706" s="619" t="s">
        <v>1124</v>
      </c>
      <c r="B20706" s="618">
        <v>2013</v>
      </c>
      <c r="C20706" s="619" t="s">
        <v>1107</v>
      </c>
    </row>
    <row r="20707" spans="1:3" x14ac:dyDescent="0.15">
      <c r="A20707" s="619" t="s">
        <v>1124</v>
      </c>
      <c r="B20707" s="618">
        <v>2013</v>
      </c>
      <c r="C20707" s="619" t="s">
        <v>1107</v>
      </c>
    </row>
    <row r="20708" spans="1:3" x14ac:dyDescent="0.15">
      <c r="A20708" s="619" t="s">
        <v>1124</v>
      </c>
      <c r="B20708" s="618">
        <v>2013</v>
      </c>
      <c r="C20708" s="619" t="s">
        <v>1107</v>
      </c>
    </row>
    <row r="20709" spans="1:3" x14ac:dyDescent="0.15">
      <c r="A20709" s="619" t="s">
        <v>1124</v>
      </c>
      <c r="B20709" s="618">
        <v>2013</v>
      </c>
      <c r="C20709" s="619" t="s">
        <v>1080</v>
      </c>
    </row>
    <row r="20710" spans="1:3" x14ac:dyDescent="0.15">
      <c r="A20710" s="619" t="s">
        <v>1124</v>
      </c>
      <c r="B20710" s="618">
        <v>2013</v>
      </c>
      <c r="C20710" s="619" t="s">
        <v>424</v>
      </c>
    </row>
    <row r="20711" spans="1:3" x14ac:dyDescent="0.15">
      <c r="A20711" s="619" t="s">
        <v>1124</v>
      </c>
      <c r="B20711" s="618">
        <v>2013</v>
      </c>
      <c r="C20711" s="619" t="s">
        <v>424</v>
      </c>
    </row>
    <row r="20712" spans="1:3" x14ac:dyDescent="0.15">
      <c r="A20712" s="619" t="s">
        <v>1124</v>
      </c>
      <c r="B20712" s="618">
        <v>2013</v>
      </c>
      <c r="C20712" s="619" t="s">
        <v>437</v>
      </c>
    </row>
    <row r="20713" spans="1:3" x14ac:dyDescent="0.15">
      <c r="A20713" s="619" t="s">
        <v>1124</v>
      </c>
      <c r="B20713" s="618">
        <v>2013</v>
      </c>
      <c r="C20713" s="619" t="s">
        <v>424</v>
      </c>
    </row>
    <row r="20714" spans="1:3" x14ac:dyDescent="0.15">
      <c r="A20714" s="619" t="s">
        <v>1124</v>
      </c>
      <c r="B20714" s="618">
        <v>2013</v>
      </c>
      <c r="C20714" s="619" t="s">
        <v>424</v>
      </c>
    </row>
    <row r="20715" spans="1:3" x14ac:dyDescent="0.15">
      <c r="A20715" s="619" t="s">
        <v>1124</v>
      </c>
      <c r="B20715" s="618">
        <v>2013</v>
      </c>
      <c r="C20715" s="619" t="s">
        <v>424</v>
      </c>
    </row>
    <row r="20716" spans="1:3" x14ac:dyDescent="0.15">
      <c r="A20716" s="619" t="s">
        <v>1124</v>
      </c>
      <c r="B20716" s="618">
        <v>2013</v>
      </c>
      <c r="C20716" s="619" t="s">
        <v>424</v>
      </c>
    </row>
    <row r="20717" spans="1:3" x14ac:dyDescent="0.15">
      <c r="A20717" s="619" t="s">
        <v>1124</v>
      </c>
      <c r="B20717" s="618">
        <v>2013</v>
      </c>
      <c r="C20717" s="619" t="s">
        <v>424</v>
      </c>
    </row>
    <row r="20718" spans="1:3" x14ac:dyDescent="0.15">
      <c r="A20718" s="619" t="s">
        <v>1124</v>
      </c>
      <c r="B20718" s="618">
        <v>2013</v>
      </c>
      <c r="C20718" s="619" t="s">
        <v>424</v>
      </c>
    </row>
    <row r="20719" spans="1:3" x14ac:dyDescent="0.15">
      <c r="A20719" s="619" t="s">
        <v>1124</v>
      </c>
      <c r="B20719" s="618">
        <v>2013</v>
      </c>
      <c r="C20719" s="619" t="s">
        <v>424</v>
      </c>
    </row>
    <row r="20720" spans="1:3" x14ac:dyDescent="0.15">
      <c r="A20720" s="619" t="s">
        <v>1124</v>
      </c>
      <c r="B20720" s="618">
        <v>2013</v>
      </c>
      <c r="C20720" s="619" t="s">
        <v>1102</v>
      </c>
    </row>
    <row r="20721" spans="1:3" x14ac:dyDescent="0.15">
      <c r="A20721" s="619" t="s">
        <v>1124</v>
      </c>
      <c r="B20721" s="618">
        <v>2013</v>
      </c>
      <c r="C20721" s="619" t="s">
        <v>1104</v>
      </c>
    </row>
    <row r="20722" spans="1:3" x14ac:dyDescent="0.15">
      <c r="A20722" s="619" t="s">
        <v>1124</v>
      </c>
      <c r="B20722" s="618">
        <v>2013</v>
      </c>
      <c r="C20722" s="619" t="s">
        <v>424</v>
      </c>
    </row>
    <row r="20723" spans="1:3" x14ac:dyDescent="0.15">
      <c r="A20723" s="619" t="s">
        <v>1124</v>
      </c>
      <c r="B20723" s="618">
        <v>2013</v>
      </c>
      <c r="C20723" s="619" t="s">
        <v>424</v>
      </c>
    </row>
    <row r="20724" spans="1:3" x14ac:dyDescent="0.15">
      <c r="A20724" s="619" t="s">
        <v>1124</v>
      </c>
      <c r="B20724" s="618">
        <v>2013</v>
      </c>
      <c r="C20724" s="619" t="s">
        <v>1103</v>
      </c>
    </row>
    <row r="20725" spans="1:3" x14ac:dyDescent="0.15">
      <c r="A20725" s="619" t="s">
        <v>1124</v>
      </c>
      <c r="B20725" s="618">
        <v>2013</v>
      </c>
      <c r="C20725" s="619" t="s">
        <v>1107</v>
      </c>
    </row>
    <row r="20726" spans="1:3" x14ac:dyDescent="0.15">
      <c r="A20726" s="619" t="s">
        <v>1124</v>
      </c>
      <c r="B20726" s="618">
        <v>2013</v>
      </c>
      <c r="C20726" s="619" t="s">
        <v>424</v>
      </c>
    </row>
    <row r="20727" spans="1:3" x14ac:dyDescent="0.15">
      <c r="A20727" s="619" t="s">
        <v>1124</v>
      </c>
      <c r="B20727" s="618">
        <v>2013</v>
      </c>
      <c r="C20727" s="619" t="s">
        <v>424</v>
      </c>
    </row>
    <row r="20728" spans="1:3" x14ac:dyDescent="0.15">
      <c r="A20728" s="619" t="s">
        <v>1124</v>
      </c>
      <c r="B20728" s="618">
        <v>2013</v>
      </c>
      <c r="C20728" s="619" t="s">
        <v>424</v>
      </c>
    </row>
    <row r="20729" spans="1:3" x14ac:dyDescent="0.15">
      <c r="A20729" s="619" t="s">
        <v>1124</v>
      </c>
      <c r="B20729" s="618">
        <v>2013</v>
      </c>
      <c r="C20729" s="619" t="s">
        <v>1102</v>
      </c>
    </row>
    <row r="20730" spans="1:3" x14ac:dyDescent="0.15">
      <c r="A20730" s="619" t="s">
        <v>1124</v>
      </c>
      <c r="B20730" s="618">
        <v>2013</v>
      </c>
      <c r="C20730" s="619" t="s">
        <v>424</v>
      </c>
    </row>
    <row r="20731" spans="1:3" x14ac:dyDescent="0.15">
      <c r="A20731" s="619" t="s">
        <v>1124</v>
      </c>
      <c r="B20731" s="618">
        <v>2013</v>
      </c>
      <c r="C20731" s="619" t="s">
        <v>1103</v>
      </c>
    </row>
    <row r="20732" spans="1:3" x14ac:dyDescent="0.15">
      <c r="A20732" s="619" t="s">
        <v>1124</v>
      </c>
      <c r="B20732" s="618">
        <v>2013</v>
      </c>
      <c r="C20732" s="619" t="s">
        <v>1102</v>
      </c>
    </row>
    <row r="20733" spans="1:3" x14ac:dyDescent="0.15">
      <c r="A20733" s="619" t="s">
        <v>1124</v>
      </c>
      <c r="B20733" s="618">
        <v>2013</v>
      </c>
      <c r="C20733" s="619" t="s">
        <v>1102</v>
      </c>
    </row>
    <row r="20734" spans="1:3" x14ac:dyDescent="0.15">
      <c r="A20734" s="619" t="s">
        <v>1124</v>
      </c>
      <c r="B20734" s="618">
        <v>2013</v>
      </c>
      <c r="C20734" s="619" t="s">
        <v>424</v>
      </c>
    </row>
    <row r="20735" spans="1:3" x14ac:dyDescent="0.15">
      <c r="A20735" s="619" t="s">
        <v>1124</v>
      </c>
      <c r="B20735" s="618">
        <v>2013</v>
      </c>
      <c r="C20735" s="619" t="s">
        <v>1102</v>
      </c>
    </row>
    <row r="20736" spans="1:3" x14ac:dyDescent="0.15">
      <c r="A20736" s="619" t="s">
        <v>1124</v>
      </c>
      <c r="B20736" s="618">
        <v>2013</v>
      </c>
      <c r="C20736" s="619" t="s">
        <v>424</v>
      </c>
    </row>
    <row r="20737" spans="1:3" x14ac:dyDescent="0.15">
      <c r="A20737" s="619" t="s">
        <v>1124</v>
      </c>
      <c r="B20737" s="618">
        <v>2013</v>
      </c>
      <c r="C20737" s="619" t="s">
        <v>424</v>
      </c>
    </row>
    <row r="20738" spans="1:3" x14ac:dyDescent="0.15">
      <c r="A20738" s="619" t="s">
        <v>1124</v>
      </c>
      <c r="B20738" s="618">
        <v>2013</v>
      </c>
      <c r="C20738" s="619" t="s">
        <v>424</v>
      </c>
    </row>
    <row r="20739" spans="1:3" x14ac:dyDescent="0.15">
      <c r="A20739" s="619" t="s">
        <v>1124</v>
      </c>
      <c r="B20739" s="618">
        <v>2013</v>
      </c>
      <c r="C20739" s="619" t="s">
        <v>1103</v>
      </c>
    </row>
    <row r="20740" spans="1:3" x14ac:dyDescent="0.15">
      <c r="A20740" s="619" t="s">
        <v>1124</v>
      </c>
      <c r="B20740" s="618">
        <v>2013</v>
      </c>
      <c r="C20740" s="619" t="s">
        <v>424</v>
      </c>
    </row>
    <row r="20741" spans="1:3" x14ac:dyDescent="0.15">
      <c r="A20741" s="619" t="s">
        <v>1124</v>
      </c>
      <c r="B20741" s="618">
        <v>2013</v>
      </c>
      <c r="C20741" s="619" t="s">
        <v>1103</v>
      </c>
    </row>
    <row r="20742" spans="1:3" x14ac:dyDescent="0.15">
      <c r="A20742" s="619" t="s">
        <v>1124</v>
      </c>
      <c r="B20742" s="618">
        <v>2013</v>
      </c>
      <c r="C20742" s="619" t="s">
        <v>424</v>
      </c>
    </row>
    <row r="20743" spans="1:3" x14ac:dyDescent="0.15">
      <c r="A20743" s="619" t="s">
        <v>1124</v>
      </c>
      <c r="B20743" s="618">
        <v>2013</v>
      </c>
      <c r="C20743" s="619" t="s">
        <v>424</v>
      </c>
    </row>
    <row r="20744" spans="1:3" x14ac:dyDescent="0.15">
      <c r="A20744" s="619" t="s">
        <v>1124</v>
      </c>
      <c r="B20744" s="618">
        <v>2013</v>
      </c>
      <c r="C20744" s="619" t="s">
        <v>424</v>
      </c>
    </row>
    <row r="20745" spans="1:3" x14ac:dyDescent="0.15">
      <c r="A20745" s="619" t="s">
        <v>1124</v>
      </c>
      <c r="B20745" s="618">
        <v>2013</v>
      </c>
      <c r="C20745" s="619" t="s">
        <v>424</v>
      </c>
    </row>
    <row r="20746" spans="1:3" x14ac:dyDescent="0.15">
      <c r="A20746" s="619" t="s">
        <v>1124</v>
      </c>
      <c r="B20746" s="618">
        <v>2013</v>
      </c>
      <c r="C20746" s="619" t="s">
        <v>424</v>
      </c>
    </row>
    <row r="20747" spans="1:3" x14ac:dyDescent="0.15">
      <c r="A20747" s="619" t="s">
        <v>1124</v>
      </c>
      <c r="B20747" s="618">
        <v>2013</v>
      </c>
      <c r="C20747" s="619" t="s">
        <v>1102</v>
      </c>
    </row>
    <row r="20748" spans="1:3" x14ac:dyDescent="0.15">
      <c r="A20748" s="619" t="s">
        <v>1124</v>
      </c>
      <c r="B20748" s="618">
        <v>2013</v>
      </c>
      <c r="C20748" s="619" t="s">
        <v>1109</v>
      </c>
    </row>
    <row r="20749" spans="1:3" x14ac:dyDescent="0.15">
      <c r="A20749" s="619" t="s">
        <v>1124</v>
      </c>
      <c r="B20749" s="618">
        <v>2013</v>
      </c>
      <c r="C20749" s="619" t="s">
        <v>424</v>
      </c>
    </row>
    <row r="20750" spans="1:3" x14ac:dyDescent="0.15">
      <c r="A20750" s="619" t="s">
        <v>1124</v>
      </c>
      <c r="B20750" s="618">
        <v>2013</v>
      </c>
      <c r="C20750" s="619" t="s">
        <v>1103</v>
      </c>
    </row>
    <row r="20751" spans="1:3" x14ac:dyDescent="0.15">
      <c r="A20751" s="619" t="s">
        <v>1124</v>
      </c>
      <c r="B20751" s="618">
        <v>2013</v>
      </c>
      <c r="C20751" s="619" t="s">
        <v>424</v>
      </c>
    </row>
    <row r="20752" spans="1:3" x14ac:dyDescent="0.15">
      <c r="A20752" s="619" t="s">
        <v>1124</v>
      </c>
      <c r="B20752" s="618">
        <v>2013</v>
      </c>
      <c r="C20752" s="619" t="s">
        <v>424</v>
      </c>
    </row>
    <row r="20753" spans="1:3" x14ac:dyDescent="0.15">
      <c r="A20753" s="619" t="s">
        <v>1124</v>
      </c>
      <c r="B20753" s="618">
        <v>2013</v>
      </c>
      <c r="C20753" s="619" t="s">
        <v>424</v>
      </c>
    </row>
    <row r="20754" spans="1:3" x14ac:dyDescent="0.15">
      <c r="A20754" s="619" t="s">
        <v>1124</v>
      </c>
      <c r="B20754" s="618">
        <v>2013</v>
      </c>
      <c r="C20754" s="619" t="s">
        <v>424</v>
      </c>
    </row>
    <row r="20755" spans="1:3" x14ac:dyDescent="0.15">
      <c r="A20755" s="619" t="s">
        <v>1124</v>
      </c>
      <c r="B20755" s="618">
        <v>2013</v>
      </c>
      <c r="C20755" s="619" t="s">
        <v>424</v>
      </c>
    </row>
    <row r="20756" spans="1:3" x14ac:dyDescent="0.15">
      <c r="A20756" s="619" t="s">
        <v>1124</v>
      </c>
      <c r="B20756" s="618">
        <v>2013</v>
      </c>
      <c r="C20756" s="619" t="s">
        <v>437</v>
      </c>
    </row>
    <row r="20757" spans="1:3" x14ac:dyDescent="0.15">
      <c r="A20757" s="619" t="s">
        <v>1124</v>
      </c>
      <c r="B20757" s="618">
        <v>2013</v>
      </c>
      <c r="C20757" s="619" t="s">
        <v>424</v>
      </c>
    </row>
    <row r="20758" spans="1:3" x14ac:dyDescent="0.15">
      <c r="A20758" s="619" t="s">
        <v>1124</v>
      </c>
      <c r="B20758" s="618">
        <v>2013</v>
      </c>
      <c r="C20758" s="619" t="s">
        <v>437</v>
      </c>
    </row>
    <row r="20759" spans="1:3" x14ac:dyDescent="0.15">
      <c r="A20759" s="619" t="s">
        <v>1124</v>
      </c>
      <c r="B20759" s="618">
        <v>2013</v>
      </c>
      <c r="C20759" s="619" t="s">
        <v>437</v>
      </c>
    </row>
    <row r="20760" spans="1:3" x14ac:dyDescent="0.15">
      <c r="A20760" s="619" t="s">
        <v>1124</v>
      </c>
      <c r="B20760" s="618">
        <v>2013</v>
      </c>
      <c r="C20760" s="619" t="s">
        <v>437</v>
      </c>
    </row>
    <row r="20761" spans="1:3" x14ac:dyDescent="0.15">
      <c r="A20761" s="619" t="s">
        <v>1124</v>
      </c>
      <c r="B20761" s="618">
        <v>2013</v>
      </c>
      <c r="C20761" s="619" t="s">
        <v>424</v>
      </c>
    </row>
    <row r="20762" spans="1:3" x14ac:dyDescent="0.15">
      <c r="A20762" s="619" t="s">
        <v>1124</v>
      </c>
      <c r="B20762" s="618">
        <v>2013</v>
      </c>
      <c r="C20762" s="619" t="s">
        <v>424</v>
      </c>
    </row>
    <row r="20763" spans="1:3" x14ac:dyDescent="0.15">
      <c r="A20763" s="619" t="s">
        <v>1124</v>
      </c>
      <c r="B20763" s="618">
        <v>2013</v>
      </c>
      <c r="C20763" s="619" t="s">
        <v>424</v>
      </c>
    </row>
    <row r="20764" spans="1:3" x14ac:dyDescent="0.15">
      <c r="A20764" s="619" t="s">
        <v>1124</v>
      </c>
      <c r="B20764" s="618">
        <v>2013</v>
      </c>
      <c r="C20764" s="619" t="s">
        <v>437</v>
      </c>
    </row>
    <row r="20765" spans="1:3" x14ac:dyDescent="0.15">
      <c r="A20765" s="619" t="s">
        <v>1124</v>
      </c>
      <c r="B20765" s="618">
        <v>2013</v>
      </c>
      <c r="C20765" s="619" t="s">
        <v>424</v>
      </c>
    </row>
    <row r="20766" spans="1:3" x14ac:dyDescent="0.15">
      <c r="A20766" s="619" t="s">
        <v>1124</v>
      </c>
      <c r="B20766" s="618">
        <v>2013</v>
      </c>
      <c r="C20766" s="619" t="s">
        <v>437</v>
      </c>
    </row>
    <row r="20767" spans="1:3" x14ac:dyDescent="0.15">
      <c r="A20767" s="619" t="s">
        <v>1124</v>
      </c>
      <c r="B20767" s="618">
        <v>2013</v>
      </c>
      <c r="C20767" s="619" t="s">
        <v>437</v>
      </c>
    </row>
    <row r="20768" spans="1:3" x14ac:dyDescent="0.15">
      <c r="A20768" s="619" t="s">
        <v>1124</v>
      </c>
      <c r="B20768" s="618">
        <v>2013</v>
      </c>
      <c r="C20768" s="619" t="s">
        <v>1102</v>
      </c>
    </row>
    <row r="20769" spans="1:3" x14ac:dyDescent="0.15">
      <c r="A20769" s="619" t="s">
        <v>1124</v>
      </c>
      <c r="B20769" s="618">
        <v>2013</v>
      </c>
      <c r="C20769" s="619" t="s">
        <v>424</v>
      </c>
    </row>
    <row r="20770" spans="1:3" x14ac:dyDescent="0.15">
      <c r="A20770" s="619" t="s">
        <v>1124</v>
      </c>
      <c r="B20770" s="618">
        <v>2013</v>
      </c>
      <c r="C20770" s="619" t="s">
        <v>424</v>
      </c>
    </row>
    <row r="20771" spans="1:3" x14ac:dyDescent="0.15">
      <c r="A20771" s="619" t="s">
        <v>1124</v>
      </c>
      <c r="B20771" s="618">
        <v>2013</v>
      </c>
      <c r="C20771" s="619" t="s">
        <v>424</v>
      </c>
    </row>
    <row r="20772" spans="1:3" x14ac:dyDescent="0.15">
      <c r="A20772" s="619" t="s">
        <v>1124</v>
      </c>
      <c r="B20772" s="618">
        <v>2013</v>
      </c>
      <c r="C20772" s="619" t="s">
        <v>437</v>
      </c>
    </row>
    <row r="20773" spans="1:3" x14ac:dyDescent="0.15">
      <c r="A20773" s="619" t="s">
        <v>1124</v>
      </c>
      <c r="B20773" s="618">
        <v>2013</v>
      </c>
      <c r="C20773" s="619" t="s">
        <v>437</v>
      </c>
    </row>
    <row r="20774" spans="1:3" x14ac:dyDescent="0.15">
      <c r="A20774" s="619" t="s">
        <v>1124</v>
      </c>
      <c r="B20774" s="618">
        <v>2013</v>
      </c>
      <c r="C20774" s="619" t="s">
        <v>424</v>
      </c>
    </row>
    <row r="20775" spans="1:3" x14ac:dyDescent="0.15">
      <c r="A20775" s="619" t="s">
        <v>1124</v>
      </c>
      <c r="B20775" s="618">
        <v>2013</v>
      </c>
      <c r="C20775" s="619" t="s">
        <v>1103</v>
      </c>
    </row>
    <row r="20776" spans="1:3" x14ac:dyDescent="0.15">
      <c r="A20776" s="619" t="s">
        <v>1124</v>
      </c>
      <c r="B20776" s="618">
        <v>2013</v>
      </c>
      <c r="C20776" s="619" t="s">
        <v>437</v>
      </c>
    </row>
    <row r="20777" spans="1:3" x14ac:dyDescent="0.15">
      <c r="A20777" s="619" t="s">
        <v>1124</v>
      </c>
      <c r="B20777" s="618">
        <v>2013</v>
      </c>
      <c r="C20777" s="619" t="s">
        <v>1103</v>
      </c>
    </row>
    <row r="20778" spans="1:3" x14ac:dyDescent="0.15">
      <c r="A20778" s="619" t="s">
        <v>1124</v>
      </c>
      <c r="B20778" s="618">
        <v>2013</v>
      </c>
      <c r="C20778" s="619" t="s">
        <v>424</v>
      </c>
    </row>
    <row r="20779" spans="1:3" x14ac:dyDescent="0.15">
      <c r="A20779" s="619" t="s">
        <v>1124</v>
      </c>
      <c r="B20779" s="618">
        <v>2013</v>
      </c>
      <c r="C20779" s="619" t="s">
        <v>437</v>
      </c>
    </row>
    <row r="20780" spans="1:3" x14ac:dyDescent="0.15">
      <c r="A20780" s="619" t="s">
        <v>1124</v>
      </c>
      <c r="B20780" s="618">
        <v>2013</v>
      </c>
      <c r="C20780" s="619" t="s">
        <v>424</v>
      </c>
    </row>
    <row r="20781" spans="1:3" x14ac:dyDescent="0.15">
      <c r="A20781" s="619" t="s">
        <v>1124</v>
      </c>
      <c r="B20781" s="618">
        <v>2013</v>
      </c>
      <c r="C20781" s="619" t="s">
        <v>1103</v>
      </c>
    </row>
    <row r="20782" spans="1:3" x14ac:dyDescent="0.15">
      <c r="A20782" s="619" t="s">
        <v>1124</v>
      </c>
      <c r="B20782" s="618">
        <v>2013</v>
      </c>
      <c r="C20782" s="619" t="s">
        <v>1103</v>
      </c>
    </row>
    <row r="20783" spans="1:3" x14ac:dyDescent="0.15">
      <c r="A20783" s="619" t="s">
        <v>1124</v>
      </c>
      <c r="B20783" s="618">
        <v>2013</v>
      </c>
      <c r="C20783" s="619" t="s">
        <v>424</v>
      </c>
    </row>
    <row r="20784" spans="1:3" x14ac:dyDescent="0.15">
      <c r="A20784" s="619" t="s">
        <v>1124</v>
      </c>
      <c r="B20784" s="618">
        <v>2013</v>
      </c>
      <c r="C20784" s="619" t="s">
        <v>1103</v>
      </c>
    </row>
    <row r="20785" spans="1:3" x14ac:dyDescent="0.15">
      <c r="A20785" s="619" t="s">
        <v>1124</v>
      </c>
      <c r="B20785" s="618">
        <v>2013</v>
      </c>
      <c r="C20785" s="619" t="s">
        <v>424</v>
      </c>
    </row>
    <row r="20786" spans="1:3" x14ac:dyDescent="0.15">
      <c r="A20786" s="619" t="s">
        <v>1124</v>
      </c>
      <c r="B20786" s="618">
        <v>2013</v>
      </c>
      <c r="C20786" s="619" t="s">
        <v>424</v>
      </c>
    </row>
    <row r="20787" spans="1:3" x14ac:dyDescent="0.15">
      <c r="A20787" s="619" t="s">
        <v>1124</v>
      </c>
      <c r="B20787" s="618">
        <v>2013</v>
      </c>
      <c r="C20787" s="619" t="s">
        <v>1080</v>
      </c>
    </row>
    <row r="20788" spans="1:3" x14ac:dyDescent="0.15">
      <c r="A20788" s="619" t="s">
        <v>1124</v>
      </c>
      <c r="B20788" s="618">
        <v>2013</v>
      </c>
      <c r="C20788" s="619" t="s">
        <v>1080</v>
      </c>
    </row>
    <row r="20789" spans="1:3" x14ac:dyDescent="0.15">
      <c r="A20789" s="619" t="s">
        <v>1124</v>
      </c>
      <c r="B20789" s="618">
        <v>2013</v>
      </c>
      <c r="C20789" s="619" t="s">
        <v>437</v>
      </c>
    </row>
    <row r="20790" spans="1:3" x14ac:dyDescent="0.15">
      <c r="A20790" s="619" t="s">
        <v>1124</v>
      </c>
      <c r="B20790" s="618">
        <v>2013</v>
      </c>
      <c r="C20790" s="619" t="s">
        <v>1104</v>
      </c>
    </row>
    <row r="20791" spans="1:3" x14ac:dyDescent="0.15">
      <c r="A20791" s="619" t="s">
        <v>1124</v>
      </c>
      <c r="B20791" s="618">
        <v>2013</v>
      </c>
      <c r="C20791" s="619" t="s">
        <v>1103</v>
      </c>
    </row>
    <row r="20792" spans="1:3" x14ac:dyDescent="0.15">
      <c r="A20792" s="619" t="s">
        <v>1124</v>
      </c>
      <c r="B20792" s="618">
        <v>2013</v>
      </c>
      <c r="C20792" s="619" t="s">
        <v>424</v>
      </c>
    </row>
    <row r="20793" spans="1:3" x14ac:dyDescent="0.15">
      <c r="A20793" s="619" t="s">
        <v>1124</v>
      </c>
      <c r="B20793" s="618">
        <v>2013</v>
      </c>
      <c r="C20793" s="619" t="s">
        <v>424</v>
      </c>
    </row>
    <row r="20794" spans="1:3" x14ac:dyDescent="0.15">
      <c r="A20794" s="619" t="s">
        <v>1124</v>
      </c>
      <c r="B20794" s="618">
        <v>2013</v>
      </c>
      <c r="C20794" s="619" t="s">
        <v>1103</v>
      </c>
    </row>
    <row r="20795" spans="1:3" x14ac:dyDescent="0.15">
      <c r="A20795" s="619" t="s">
        <v>1124</v>
      </c>
      <c r="B20795" s="618">
        <v>2013</v>
      </c>
      <c r="C20795" s="619" t="s">
        <v>1105</v>
      </c>
    </row>
    <row r="20796" spans="1:3" x14ac:dyDescent="0.15">
      <c r="A20796" s="619" t="s">
        <v>1124</v>
      </c>
      <c r="B20796" s="618">
        <v>2013</v>
      </c>
      <c r="C20796" s="619" t="s">
        <v>437</v>
      </c>
    </row>
    <row r="20797" spans="1:3" x14ac:dyDescent="0.15">
      <c r="A20797" s="619" t="s">
        <v>1124</v>
      </c>
      <c r="B20797" s="618">
        <v>2013</v>
      </c>
      <c r="C20797" s="619" t="s">
        <v>437</v>
      </c>
    </row>
    <row r="20798" spans="1:3" x14ac:dyDescent="0.15">
      <c r="A20798" s="619" t="s">
        <v>1124</v>
      </c>
      <c r="B20798" s="618">
        <v>2013</v>
      </c>
      <c r="C20798" s="619" t="s">
        <v>1080</v>
      </c>
    </row>
    <row r="20799" spans="1:3" x14ac:dyDescent="0.15">
      <c r="A20799" s="619" t="s">
        <v>1124</v>
      </c>
      <c r="B20799" s="618">
        <v>2013</v>
      </c>
      <c r="C20799" s="619" t="s">
        <v>1080</v>
      </c>
    </row>
    <row r="20800" spans="1:3" x14ac:dyDescent="0.15">
      <c r="A20800" s="619" t="s">
        <v>1124</v>
      </c>
      <c r="B20800" s="618">
        <v>2013</v>
      </c>
      <c r="C20800" s="619" t="s">
        <v>1117</v>
      </c>
    </row>
    <row r="20801" spans="1:3" x14ac:dyDescent="0.15">
      <c r="A20801" s="619" t="s">
        <v>1124</v>
      </c>
      <c r="B20801" s="618">
        <v>2013</v>
      </c>
      <c r="C20801" s="619" t="s">
        <v>1102</v>
      </c>
    </row>
    <row r="20802" spans="1:3" x14ac:dyDescent="0.15">
      <c r="A20802" s="619" t="s">
        <v>1124</v>
      </c>
      <c r="B20802" s="618">
        <v>2013</v>
      </c>
      <c r="C20802" s="619" t="s">
        <v>1111</v>
      </c>
    </row>
    <row r="20803" spans="1:3" x14ac:dyDescent="0.15">
      <c r="A20803" s="619" t="s">
        <v>1124</v>
      </c>
      <c r="B20803" s="618">
        <v>2013</v>
      </c>
      <c r="C20803" s="619" t="s">
        <v>1080</v>
      </c>
    </row>
    <row r="20804" spans="1:3" x14ac:dyDescent="0.15">
      <c r="A20804" s="619" t="s">
        <v>1124</v>
      </c>
      <c r="B20804" s="618">
        <v>2013</v>
      </c>
      <c r="C20804" s="619" t="s">
        <v>424</v>
      </c>
    </row>
    <row r="20805" spans="1:3" x14ac:dyDescent="0.15">
      <c r="A20805" s="619" t="s">
        <v>1124</v>
      </c>
      <c r="B20805" s="618">
        <v>2013</v>
      </c>
      <c r="C20805" s="619" t="s">
        <v>1103</v>
      </c>
    </row>
    <row r="20806" spans="1:3" x14ac:dyDescent="0.15">
      <c r="A20806" s="619" t="s">
        <v>1124</v>
      </c>
      <c r="B20806" s="618">
        <v>2013</v>
      </c>
      <c r="C20806" s="619" t="s">
        <v>424</v>
      </c>
    </row>
    <row r="20807" spans="1:3" x14ac:dyDescent="0.15">
      <c r="A20807" s="619" t="s">
        <v>1124</v>
      </c>
      <c r="B20807" s="618">
        <v>2013</v>
      </c>
      <c r="C20807" s="619" t="s">
        <v>424</v>
      </c>
    </row>
    <row r="20808" spans="1:3" x14ac:dyDescent="0.15">
      <c r="A20808" s="619" t="s">
        <v>1124</v>
      </c>
      <c r="B20808" s="618">
        <v>2013</v>
      </c>
      <c r="C20808" s="619" t="s">
        <v>424</v>
      </c>
    </row>
    <row r="20809" spans="1:3" x14ac:dyDescent="0.15">
      <c r="A20809" s="619" t="s">
        <v>1124</v>
      </c>
      <c r="B20809" s="618" t="s">
        <v>1081</v>
      </c>
      <c r="C20809" s="619" t="s">
        <v>1102</v>
      </c>
    </row>
    <row r="20810" spans="1:3" x14ac:dyDescent="0.15">
      <c r="A20810" s="619" t="s">
        <v>1124</v>
      </c>
      <c r="B20810" s="618">
        <v>2013</v>
      </c>
      <c r="C20810" s="619" t="s">
        <v>424</v>
      </c>
    </row>
    <row r="20811" spans="1:3" x14ac:dyDescent="0.15">
      <c r="A20811" s="619" t="s">
        <v>1124</v>
      </c>
      <c r="B20811" s="618">
        <v>2013</v>
      </c>
      <c r="C20811" s="619" t="s">
        <v>1080</v>
      </c>
    </row>
    <row r="20812" spans="1:3" x14ac:dyDescent="0.15">
      <c r="A20812" s="619" t="s">
        <v>1124</v>
      </c>
      <c r="B20812" s="618">
        <v>2013</v>
      </c>
      <c r="C20812" s="619" t="s">
        <v>424</v>
      </c>
    </row>
    <row r="20813" spans="1:3" x14ac:dyDescent="0.15">
      <c r="A20813" s="619" t="s">
        <v>1124</v>
      </c>
      <c r="B20813" s="618">
        <v>2013</v>
      </c>
      <c r="C20813" s="619" t="s">
        <v>424</v>
      </c>
    </row>
    <row r="20814" spans="1:3" x14ac:dyDescent="0.15">
      <c r="A20814" s="619" t="s">
        <v>1124</v>
      </c>
      <c r="B20814" s="618">
        <v>2013</v>
      </c>
      <c r="C20814" s="619" t="s">
        <v>1080</v>
      </c>
    </row>
    <row r="20815" spans="1:3" x14ac:dyDescent="0.15">
      <c r="A20815" s="619" t="s">
        <v>1124</v>
      </c>
      <c r="B20815" s="618">
        <v>2013</v>
      </c>
      <c r="C20815" s="619" t="s">
        <v>424</v>
      </c>
    </row>
    <row r="20816" spans="1:3" x14ac:dyDescent="0.15">
      <c r="A20816" s="619" t="s">
        <v>1124</v>
      </c>
      <c r="B20816" s="618">
        <v>2013</v>
      </c>
      <c r="C20816" s="619" t="s">
        <v>1080</v>
      </c>
    </row>
    <row r="20817" spans="1:3" x14ac:dyDescent="0.15">
      <c r="A20817" s="619" t="s">
        <v>1124</v>
      </c>
      <c r="B20817" s="618">
        <v>2013</v>
      </c>
      <c r="C20817" s="619" t="s">
        <v>437</v>
      </c>
    </row>
    <row r="20818" spans="1:3" x14ac:dyDescent="0.15">
      <c r="A20818" s="619" t="s">
        <v>1124</v>
      </c>
      <c r="B20818" s="618">
        <v>2013</v>
      </c>
      <c r="C20818" s="619" t="s">
        <v>424</v>
      </c>
    </row>
    <row r="20819" spans="1:3" x14ac:dyDescent="0.15">
      <c r="A20819" s="619" t="s">
        <v>1124</v>
      </c>
      <c r="B20819" s="618">
        <v>2013</v>
      </c>
      <c r="C20819" s="619" t="s">
        <v>1103</v>
      </c>
    </row>
    <row r="20820" spans="1:3" x14ac:dyDescent="0.15">
      <c r="A20820" s="619" t="s">
        <v>1124</v>
      </c>
      <c r="B20820" s="618">
        <v>2013</v>
      </c>
      <c r="C20820" s="619" t="s">
        <v>437</v>
      </c>
    </row>
    <row r="20821" spans="1:3" x14ac:dyDescent="0.15">
      <c r="A20821" s="619" t="s">
        <v>1124</v>
      </c>
      <c r="B20821" s="618">
        <v>2013</v>
      </c>
      <c r="C20821" s="619" t="s">
        <v>424</v>
      </c>
    </row>
    <row r="20822" spans="1:3" x14ac:dyDescent="0.15">
      <c r="A20822" s="619" t="s">
        <v>1124</v>
      </c>
      <c r="B20822" s="618">
        <v>2013</v>
      </c>
      <c r="C20822" s="619" t="s">
        <v>424</v>
      </c>
    </row>
    <row r="20823" spans="1:3" x14ac:dyDescent="0.15">
      <c r="A20823" s="619" t="s">
        <v>1124</v>
      </c>
      <c r="B20823" s="618">
        <v>2013</v>
      </c>
      <c r="C20823" s="619" t="s">
        <v>424</v>
      </c>
    </row>
    <row r="20824" spans="1:3" x14ac:dyDescent="0.15">
      <c r="A20824" s="619" t="s">
        <v>1124</v>
      </c>
      <c r="B20824" s="618">
        <v>2013</v>
      </c>
      <c r="C20824" s="619" t="s">
        <v>1102</v>
      </c>
    </row>
    <row r="20825" spans="1:3" x14ac:dyDescent="0.15">
      <c r="A20825" s="619" t="s">
        <v>1124</v>
      </c>
      <c r="B20825" s="618">
        <v>2013</v>
      </c>
      <c r="C20825" s="619" t="s">
        <v>437</v>
      </c>
    </row>
    <row r="20826" spans="1:3" x14ac:dyDescent="0.15">
      <c r="A20826" s="619" t="s">
        <v>1124</v>
      </c>
      <c r="B20826" s="618">
        <v>2013</v>
      </c>
      <c r="C20826" s="619" t="s">
        <v>437</v>
      </c>
    </row>
    <row r="20827" spans="1:3" x14ac:dyDescent="0.15">
      <c r="A20827" s="619" t="s">
        <v>1124</v>
      </c>
      <c r="B20827" s="618">
        <v>2013</v>
      </c>
      <c r="C20827" s="619" t="s">
        <v>1103</v>
      </c>
    </row>
    <row r="20828" spans="1:3" x14ac:dyDescent="0.15">
      <c r="A20828" s="619" t="s">
        <v>1124</v>
      </c>
      <c r="B20828" s="618">
        <v>2013</v>
      </c>
      <c r="C20828" s="619" t="s">
        <v>1080</v>
      </c>
    </row>
    <row r="20829" spans="1:3" x14ac:dyDescent="0.15">
      <c r="A20829" s="619" t="s">
        <v>1124</v>
      </c>
      <c r="B20829" s="618">
        <v>2013</v>
      </c>
      <c r="C20829" s="619" t="s">
        <v>1102</v>
      </c>
    </row>
    <row r="20830" spans="1:3" x14ac:dyDescent="0.15">
      <c r="A20830" s="619" t="s">
        <v>1124</v>
      </c>
      <c r="B20830" s="618">
        <v>2013</v>
      </c>
      <c r="C20830" s="619" t="s">
        <v>1102</v>
      </c>
    </row>
    <row r="20831" spans="1:3" x14ac:dyDescent="0.15">
      <c r="A20831" s="619" t="s">
        <v>1124</v>
      </c>
      <c r="B20831" s="618">
        <v>2013</v>
      </c>
      <c r="C20831" s="619" t="s">
        <v>1102</v>
      </c>
    </row>
    <row r="20832" spans="1:3" x14ac:dyDescent="0.15">
      <c r="A20832" s="619" t="s">
        <v>1124</v>
      </c>
      <c r="B20832" s="618">
        <v>2013</v>
      </c>
      <c r="C20832" s="619" t="s">
        <v>437</v>
      </c>
    </row>
    <row r="20833" spans="1:3" x14ac:dyDescent="0.15">
      <c r="A20833" s="619" t="s">
        <v>1124</v>
      </c>
      <c r="B20833" s="618">
        <v>2013</v>
      </c>
      <c r="C20833" s="619" t="s">
        <v>437</v>
      </c>
    </row>
    <row r="20834" spans="1:3" x14ac:dyDescent="0.15">
      <c r="A20834" s="619" t="s">
        <v>1124</v>
      </c>
      <c r="B20834" s="618">
        <v>2013</v>
      </c>
      <c r="C20834" s="619" t="s">
        <v>1102</v>
      </c>
    </row>
    <row r="20835" spans="1:3" x14ac:dyDescent="0.15">
      <c r="A20835" s="619" t="s">
        <v>1124</v>
      </c>
      <c r="B20835" s="618">
        <v>2013</v>
      </c>
      <c r="C20835" s="619" t="s">
        <v>1111</v>
      </c>
    </row>
    <row r="20836" spans="1:3" x14ac:dyDescent="0.15">
      <c r="A20836" s="619" t="s">
        <v>1124</v>
      </c>
      <c r="B20836" s="618">
        <v>2013</v>
      </c>
      <c r="C20836" s="619" t="s">
        <v>1103</v>
      </c>
    </row>
    <row r="20837" spans="1:3" x14ac:dyDescent="0.15">
      <c r="A20837" s="619" t="s">
        <v>1124</v>
      </c>
      <c r="B20837" s="618">
        <v>2013</v>
      </c>
      <c r="C20837" s="619" t="s">
        <v>424</v>
      </c>
    </row>
    <row r="20838" spans="1:3" x14ac:dyDescent="0.15">
      <c r="A20838" s="619" t="s">
        <v>1124</v>
      </c>
      <c r="B20838" s="618">
        <v>2013</v>
      </c>
      <c r="C20838" s="619" t="s">
        <v>424</v>
      </c>
    </row>
    <row r="20839" spans="1:3" x14ac:dyDescent="0.15">
      <c r="A20839" s="619" t="s">
        <v>1124</v>
      </c>
      <c r="B20839" s="618">
        <v>2013</v>
      </c>
      <c r="C20839" s="619" t="s">
        <v>1102</v>
      </c>
    </row>
    <row r="20840" spans="1:3" x14ac:dyDescent="0.15">
      <c r="A20840" s="619" t="s">
        <v>1124</v>
      </c>
      <c r="B20840" s="618">
        <v>2013</v>
      </c>
      <c r="C20840" s="619" t="s">
        <v>437</v>
      </c>
    </row>
    <row r="20841" spans="1:3" x14ac:dyDescent="0.15">
      <c r="A20841" s="619" t="s">
        <v>1124</v>
      </c>
      <c r="B20841" s="618">
        <v>2013</v>
      </c>
      <c r="C20841" s="619" t="s">
        <v>424</v>
      </c>
    </row>
    <row r="20842" spans="1:3" x14ac:dyDescent="0.15">
      <c r="A20842" s="619" t="s">
        <v>1124</v>
      </c>
      <c r="B20842" s="618">
        <v>2013</v>
      </c>
      <c r="C20842" s="619" t="s">
        <v>437</v>
      </c>
    </row>
    <row r="20843" spans="1:3" x14ac:dyDescent="0.15">
      <c r="A20843" s="619" t="s">
        <v>1124</v>
      </c>
      <c r="B20843" s="618">
        <v>2013</v>
      </c>
      <c r="C20843" s="619" t="s">
        <v>424</v>
      </c>
    </row>
    <row r="20844" spans="1:3" x14ac:dyDescent="0.15">
      <c r="A20844" s="619" t="s">
        <v>1124</v>
      </c>
      <c r="B20844" s="618">
        <v>2013</v>
      </c>
      <c r="C20844" s="619" t="s">
        <v>1104</v>
      </c>
    </row>
    <row r="20845" spans="1:3" x14ac:dyDescent="0.15">
      <c r="A20845" s="619" t="s">
        <v>1124</v>
      </c>
      <c r="B20845" s="618">
        <v>2013</v>
      </c>
      <c r="C20845" s="619" t="s">
        <v>424</v>
      </c>
    </row>
    <row r="20846" spans="1:3" x14ac:dyDescent="0.15">
      <c r="A20846" s="619" t="s">
        <v>1124</v>
      </c>
      <c r="B20846" s="618">
        <v>2013</v>
      </c>
      <c r="C20846" s="619" t="s">
        <v>437</v>
      </c>
    </row>
    <row r="20847" spans="1:3" x14ac:dyDescent="0.15">
      <c r="A20847" s="619" t="s">
        <v>1124</v>
      </c>
      <c r="B20847" s="618">
        <v>2013</v>
      </c>
      <c r="C20847" s="619" t="s">
        <v>437</v>
      </c>
    </row>
    <row r="20848" spans="1:3" x14ac:dyDescent="0.15">
      <c r="A20848" s="619" t="s">
        <v>1124</v>
      </c>
      <c r="B20848" s="618">
        <v>2013</v>
      </c>
      <c r="C20848" s="619" t="s">
        <v>437</v>
      </c>
    </row>
    <row r="20849" spans="1:3" x14ac:dyDescent="0.15">
      <c r="A20849" s="619" t="s">
        <v>1124</v>
      </c>
      <c r="B20849" s="618">
        <v>2013</v>
      </c>
      <c r="C20849" s="619" t="s">
        <v>424</v>
      </c>
    </row>
    <row r="20850" spans="1:3" x14ac:dyDescent="0.15">
      <c r="A20850" s="619" t="s">
        <v>1124</v>
      </c>
      <c r="B20850" s="618">
        <v>2013</v>
      </c>
      <c r="C20850" s="619" t="s">
        <v>1111</v>
      </c>
    </row>
    <row r="20851" spans="1:3" x14ac:dyDescent="0.15">
      <c r="A20851" s="619" t="s">
        <v>1124</v>
      </c>
      <c r="B20851" s="618">
        <v>2013</v>
      </c>
      <c r="C20851" s="619" t="s">
        <v>424</v>
      </c>
    </row>
    <row r="20852" spans="1:3" x14ac:dyDescent="0.15">
      <c r="A20852" s="619" t="s">
        <v>1124</v>
      </c>
      <c r="B20852" s="618">
        <v>2013</v>
      </c>
      <c r="C20852" s="619" t="s">
        <v>424</v>
      </c>
    </row>
    <row r="20853" spans="1:3" x14ac:dyDescent="0.15">
      <c r="A20853" s="619" t="s">
        <v>1124</v>
      </c>
      <c r="B20853" s="618">
        <v>2013</v>
      </c>
      <c r="C20853" s="619" t="s">
        <v>424</v>
      </c>
    </row>
    <row r="20854" spans="1:3" x14ac:dyDescent="0.15">
      <c r="A20854" s="619" t="s">
        <v>1124</v>
      </c>
      <c r="B20854" s="618">
        <v>2013</v>
      </c>
      <c r="C20854" s="619" t="s">
        <v>424</v>
      </c>
    </row>
    <row r="20855" spans="1:3" x14ac:dyDescent="0.15">
      <c r="A20855" s="619" t="s">
        <v>1124</v>
      </c>
      <c r="B20855" s="618">
        <v>2013</v>
      </c>
      <c r="C20855" s="619" t="s">
        <v>1102</v>
      </c>
    </row>
    <row r="20856" spans="1:3" x14ac:dyDescent="0.15">
      <c r="A20856" s="619" t="s">
        <v>1124</v>
      </c>
      <c r="B20856" s="618">
        <v>2013</v>
      </c>
      <c r="C20856" s="619" t="s">
        <v>424</v>
      </c>
    </row>
    <row r="20857" spans="1:3" x14ac:dyDescent="0.15">
      <c r="A20857" s="619" t="s">
        <v>1124</v>
      </c>
      <c r="B20857" s="618">
        <v>2013</v>
      </c>
      <c r="C20857" s="619" t="s">
        <v>424</v>
      </c>
    </row>
    <row r="20858" spans="1:3" x14ac:dyDescent="0.15">
      <c r="A20858" s="619" t="s">
        <v>1124</v>
      </c>
      <c r="B20858" s="618">
        <v>2013</v>
      </c>
      <c r="C20858" s="619" t="s">
        <v>424</v>
      </c>
    </row>
    <row r="20859" spans="1:3" x14ac:dyDescent="0.15">
      <c r="A20859" s="619" t="s">
        <v>1124</v>
      </c>
      <c r="B20859" s="618">
        <v>2013</v>
      </c>
      <c r="C20859" s="619" t="s">
        <v>1102</v>
      </c>
    </row>
    <row r="20860" spans="1:3" x14ac:dyDescent="0.15">
      <c r="A20860" s="619" t="s">
        <v>1124</v>
      </c>
      <c r="B20860" s="618">
        <v>2013</v>
      </c>
      <c r="C20860" s="619" t="s">
        <v>1102</v>
      </c>
    </row>
    <row r="20861" spans="1:3" x14ac:dyDescent="0.15">
      <c r="A20861" s="619" t="s">
        <v>1124</v>
      </c>
      <c r="B20861" s="618">
        <v>2013</v>
      </c>
      <c r="C20861" s="619" t="s">
        <v>1102</v>
      </c>
    </row>
    <row r="20862" spans="1:3" x14ac:dyDescent="0.15">
      <c r="A20862" s="619" t="s">
        <v>1124</v>
      </c>
      <c r="B20862" s="618">
        <v>2013</v>
      </c>
      <c r="C20862" s="619" t="s">
        <v>1080</v>
      </c>
    </row>
    <row r="20863" spans="1:3" x14ac:dyDescent="0.15">
      <c r="A20863" s="623" t="s">
        <v>1097</v>
      </c>
      <c r="B20863" s="618">
        <v>2013</v>
      </c>
      <c r="C20863" s="619" t="s">
        <v>1104</v>
      </c>
    </row>
    <row r="20864" spans="1:3" x14ac:dyDescent="0.15">
      <c r="A20864" s="619" t="s">
        <v>1124</v>
      </c>
      <c r="B20864" s="618">
        <v>2013</v>
      </c>
      <c r="C20864" s="619" t="s">
        <v>424</v>
      </c>
    </row>
    <row r="20865" spans="1:3" x14ac:dyDescent="0.15">
      <c r="A20865" s="619" t="s">
        <v>1124</v>
      </c>
      <c r="B20865" s="618">
        <v>2013</v>
      </c>
      <c r="C20865" s="619" t="s">
        <v>1102</v>
      </c>
    </row>
    <row r="20866" spans="1:3" x14ac:dyDescent="0.15">
      <c r="A20866" s="619" t="s">
        <v>1124</v>
      </c>
      <c r="B20866" s="618">
        <v>2013</v>
      </c>
      <c r="C20866" s="619" t="s">
        <v>1102</v>
      </c>
    </row>
    <row r="20867" spans="1:3" x14ac:dyDescent="0.15">
      <c r="A20867" s="619" t="s">
        <v>1124</v>
      </c>
      <c r="B20867" s="618">
        <v>2013</v>
      </c>
      <c r="C20867" s="619" t="s">
        <v>424</v>
      </c>
    </row>
    <row r="20868" spans="1:3" x14ac:dyDescent="0.15">
      <c r="A20868" s="619" t="s">
        <v>1124</v>
      </c>
      <c r="B20868" s="618">
        <v>2013</v>
      </c>
      <c r="C20868" s="619" t="s">
        <v>424</v>
      </c>
    </row>
    <row r="20869" spans="1:3" x14ac:dyDescent="0.15">
      <c r="A20869" s="619" t="s">
        <v>1124</v>
      </c>
      <c r="B20869" s="618">
        <v>2013</v>
      </c>
      <c r="C20869" s="619" t="s">
        <v>1080</v>
      </c>
    </row>
    <row r="20870" spans="1:3" x14ac:dyDescent="0.15">
      <c r="A20870" s="619" t="s">
        <v>1124</v>
      </c>
      <c r="B20870" s="618">
        <v>2013</v>
      </c>
      <c r="C20870" s="619" t="s">
        <v>1080</v>
      </c>
    </row>
    <row r="20871" spans="1:3" x14ac:dyDescent="0.15">
      <c r="A20871" s="619" t="s">
        <v>1124</v>
      </c>
      <c r="B20871" s="618">
        <v>2013</v>
      </c>
      <c r="C20871" s="619" t="s">
        <v>1080</v>
      </c>
    </row>
    <row r="20872" spans="1:3" x14ac:dyDescent="0.15">
      <c r="A20872" s="619" t="s">
        <v>1124</v>
      </c>
      <c r="B20872" s="618">
        <v>2013</v>
      </c>
      <c r="C20872" s="619" t="s">
        <v>1102</v>
      </c>
    </row>
    <row r="20873" spans="1:3" x14ac:dyDescent="0.15">
      <c r="A20873" s="619" t="s">
        <v>1124</v>
      </c>
      <c r="B20873" s="618">
        <v>2013</v>
      </c>
      <c r="C20873" s="619" t="s">
        <v>424</v>
      </c>
    </row>
    <row r="20874" spans="1:3" x14ac:dyDescent="0.15">
      <c r="A20874" s="619" t="s">
        <v>1124</v>
      </c>
      <c r="B20874" s="618">
        <v>2013</v>
      </c>
      <c r="C20874" s="619" t="s">
        <v>424</v>
      </c>
    </row>
    <row r="20875" spans="1:3" x14ac:dyDescent="0.15">
      <c r="A20875" s="619" t="s">
        <v>1124</v>
      </c>
      <c r="B20875" s="618">
        <v>2013</v>
      </c>
      <c r="C20875" s="619" t="s">
        <v>424</v>
      </c>
    </row>
    <row r="20876" spans="1:3" x14ac:dyDescent="0.15">
      <c r="A20876" s="619" t="s">
        <v>1124</v>
      </c>
      <c r="B20876" s="618">
        <v>2013</v>
      </c>
      <c r="C20876" s="619" t="s">
        <v>424</v>
      </c>
    </row>
    <row r="20877" spans="1:3" x14ac:dyDescent="0.15">
      <c r="A20877" s="619" t="s">
        <v>1124</v>
      </c>
      <c r="B20877" s="618">
        <v>2013</v>
      </c>
      <c r="C20877" s="619" t="s">
        <v>1111</v>
      </c>
    </row>
    <row r="20878" spans="1:3" x14ac:dyDescent="0.15">
      <c r="A20878" s="619" t="s">
        <v>1124</v>
      </c>
      <c r="B20878" s="618">
        <v>2013</v>
      </c>
      <c r="C20878" s="619" t="s">
        <v>1104</v>
      </c>
    </row>
    <row r="20879" spans="1:3" x14ac:dyDescent="0.15">
      <c r="A20879" s="619" t="s">
        <v>1124</v>
      </c>
      <c r="B20879" s="618">
        <v>2013</v>
      </c>
      <c r="C20879" s="619" t="s">
        <v>1111</v>
      </c>
    </row>
    <row r="20880" spans="1:3" x14ac:dyDescent="0.15">
      <c r="A20880" s="619" t="s">
        <v>1124</v>
      </c>
      <c r="B20880" s="618">
        <v>2013</v>
      </c>
      <c r="C20880" s="619" t="s">
        <v>1111</v>
      </c>
    </row>
    <row r="20881" spans="1:3" x14ac:dyDescent="0.15">
      <c r="A20881" s="619" t="s">
        <v>1124</v>
      </c>
      <c r="B20881" s="618">
        <v>2013</v>
      </c>
      <c r="C20881" s="619" t="s">
        <v>424</v>
      </c>
    </row>
    <row r="20882" spans="1:3" x14ac:dyDescent="0.15">
      <c r="A20882" s="619" t="s">
        <v>1124</v>
      </c>
      <c r="B20882" s="618">
        <v>2013</v>
      </c>
      <c r="C20882" s="619" t="s">
        <v>1103</v>
      </c>
    </row>
    <row r="20883" spans="1:3" x14ac:dyDescent="0.15">
      <c r="A20883" s="619" t="s">
        <v>1124</v>
      </c>
      <c r="B20883" s="618">
        <v>2013</v>
      </c>
      <c r="C20883" s="619" t="s">
        <v>437</v>
      </c>
    </row>
    <row r="20884" spans="1:3" x14ac:dyDescent="0.15">
      <c r="A20884" s="619" t="s">
        <v>1124</v>
      </c>
      <c r="B20884" s="618">
        <v>2013</v>
      </c>
      <c r="C20884" s="619" t="s">
        <v>424</v>
      </c>
    </row>
    <row r="20885" spans="1:3" x14ac:dyDescent="0.15">
      <c r="A20885" s="619" t="s">
        <v>1124</v>
      </c>
      <c r="B20885" s="618">
        <v>2013</v>
      </c>
      <c r="C20885" s="619" t="s">
        <v>424</v>
      </c>
    </row>
    <row r="20886" spans="1:3" x14ac:dyDescent="0.15">
      <c r="A20886" s="619" t="s">
        <v>1124</v>
      </c>
      <c r="B20886" s="618">
        <v>2013</v>
      </c>
      <c r="C20886" s="619" t="s">
        <v>1103</v>
      </c>
    </row>
    <row r="20887" spans="1:3" x14ac:dyDescent="0.15">
      <c r="A20887" s="619" t="s">
        <v>1124</v>
      </c>
      <c r="B20887" s="618">
        <v>2013</v>
      </c>
      <c r="C20887" s="619" t="s">
        <v>1103</v>
      </c>
    </row>
    <row r="20888" spans="1:3" x14ac:dyDescent="0.15">
      <c r="A20888" s="619" t="s">
        <v>1124</v>
      </c>
      <c r="B20888" s="618">
        <v>2013</v>
      </c>
      <c r="C20888" s="619" t="s">
        <v>1080</v>
      </c>
    </row>
    <row r="20889" spans="1:3" x14ac:dyDescent="0.15">
      <c r="A20889" s="619" t="s">
        <v>1124</v>
      </c>
      <c r="B20889" s="618">
        <v>2013</v>
      </c>
      <c r="C20889" s="619" t="s">
        <v>1105</v>
      </c>
    </row>
    <row r="20890" spans="1:3" x14ac:dyDescent="0.15">
      <c r="A20890" s="619" t="s">
        <v>1124</v>
      </c>
      <c r="B20890" s="618">
        <v>2013</v>
      </c>
      <c r="C20890" s="619" t="s">
        <v>1103</v>
      </c>
    </row>
    <row r="20891" spans="1:3" x14ac:dyDescent="0.15">
      <c r="A20891" s="619" t="s">
        <v>1124</v>
      </c>
      <c r="B20891" s="618">
        <v>2013</v>
      </c>
      <c r="C20891" s="619" t="s">
        <v>1104</v>
      </c>
    </row>
    <row r="20892" spans="1:3" x14ac:dyDescent="0.15">
      <c r="A20892" s="619" t="s">
        <v>1124</v>
      </c>
      <c r="B20892" s="618">
        <v>2013</v>
      </c>
      <c r="C20892" s="619" t="s">
        <v>424</v>
      </c>
    </row>
    <row r="20893" spans="1:3" x14ac:dyDescent="0.15">
      <c r="A20893" s="619" t="s">
        <v>1124</v>
      </c>
      <c r="B20893" s="618">
        <v>2013</v>
      </c>
      <c r="C20893" s="619" t="s">
        <v>424</v>
      </c>
    </row>
    <row r="20894" spans="1:3" x14ac:dyDescent="0.15">
      <c r="A20894" s="619" t="s">
        <v>1124</v>
      </c>
      <c r="B20894" s="618">
        <v>2013</v>
      </c>
      <c r="C20894" s="619" t="s">
        <v>1080</v>
      </c>
    </row>
    <row r="20895" spans="1:3" x14ac:dyDescent="0.15">
      <c r="A20895" s="619" t="s">
        <v>1124</v>
      </c>
      <c r="B20895" s="618">
        <v>2013</v>
      </c>
      <c r="C20895" s="619" t="s">
        <v>424</v>
      </c>
    </row>
    <row r="20896" spans="1:3" x14ac:dyDescent="0.15">
      <c r="A20896" s="619" t="s">
        <v>1124</v>
      </c>
      <c r="B20896" s="618">
        <v>2013</v>
      </c>
      <c r="C20896" s="619" t="s">
        <v>424</v>
      </c>
    </row>
    <row r="20897" spans="1:3" x14ac:dyDescent="0.15">
      <c r="A20897" s="619" t="s">
        <v>1124</v>
      </c>
      <c r="B20897" s="618">
        <v>2013</v>
      </c>
      <c r="C20897" s="619" t="s">
        <v>1102</v>
      </c>
    </row>
    <row r="20898" spans="1:3" x14ac:dyDescent="0.15">
      <c r="A20898" s="619" t="s">
        <v>1124</v>
      </c>
      <c r="B20898" s="618">
        <v>2013</v>
      </c>
      <c r="C20898" s="619" t="s">
        <v>1102</v>
      </c>
    </row>
    <row r="20899" spans="1:3" x14ac:dyDescent="0.15">
      <c r="A20899" s="619" t="s">
        <v>1124</v>
      </c>
      <c r="B20899" s="618">
        <v>2013</v>
      </c>
      <c r="C20899" s="619" t="s">
        <v>437</v>
      </c>
    </row>
    <row r="20900" spans="1:3" x14ac:dyDescent="0.15">
      <c r="A20900" s="619" t="s">
        <v>1124</v>
      </c>
      <c r="B20900" s="618">
        <v>2013</v>
      </c>
      <c r="C20900" s="619" t="s">
        <v>424</v>
      </c>
    </row>
    <row r="20901" spans="1:3" x14ac:dyDescent="0.15">
      <c r="A20901" s="619" t="s">
        <v>1124</v>
      </c>
      <c r="B20901" s="618">
        <v>2013</v>
      </c>
      <c r="C20901" s="619" t="s">
        <v>1080</v>
      </c>
    </row>
    <row r="20902" spans="1:3" x14ac:dyDescent="0.15">
      <c r="A20902" s="619" t="s">
        <v>1124</v>
      </c>
      <c r="B20902" s="618">
        <v>2013</v>
      </c>
      <c r="C20902" s="619" t="s">
        <v>424</v>
      </c>
    </row>
    <row r="20903" spans="1:3" x14ac:dyDescent="0.15">
      <c r="A20903" s="619" t="s">
        <v>1124</v>
      </c>
      <c r="B20903" s="618">
        <v>2013</v>
      </c>
      <c r="C20903" s="619" t="s">
        <v>424</v>
      </c>
    </row>
    <row r="20904" spans="1:3" x14ac:dyDescent="0.15">
      <c r="A20904" s="619" t="s">
        <v>1124</v>
      </c>
      <c r="B20904" s="618">
        <v>2013</v>
      </c>
      <c r="C20904" s="619" t="s">
        <v>1104</v>
      </c>
    </row>
    <row r="20905" spans="1:3" x14ac:dyDescent="0.15">
      <c r="A20905" s="619" t="s">
        <v>1124</v>
      </c>
      <c r="B20905" s="618">
        <v>2013</v>
      </c>
      <c r="C20905" s="619" t="s">
        <v>1103</v>
      </c>
    </row>
    <row r="20906" spans="1:3" x14ac:dyDescent="0.15">
      <c r="A20906" s="619" t="s">
        <v>1124</v>
      </c>
      <c r="B20906" s="618">
        <v>2013</v>
      </c>
      <c r="C20906" s="619" t="s">
        <v>1103</v>
      </c>
    </row>
    <row r="20907" spans="1:3" x14ac:dyDescent="0.15">
      <c r="A20907" s="619" t="s">
        <v>1124</v>
      </c>
      <c r="B20907" s="618">
        <v>2013</v>
      </c>
      <c r="C20907" s="619" t="s">
        <v>424</v>
      </c>
    </row>
    <row r="20908" spans="1:3" x14ac:dyDescent="0.15">
      <c r="A20908" s="618" t="s">
        <v>1124</v>
      </c>
      <c r="B20908" s="618">
        <v>2013</v>
      </c>
      <c r="C20908" s="619" t="s">
        <v>424</v>
      </c>
    </row>
    <row r="20909" spans="1:3" x14ac:dyDescent="0.15">
      <c r="A20909" s="618" t="s">
        <v>1124</v>
      </c>
      <c r="B20909" s="618">
        <v>2013</v>
      </c>
      <c r="C20909" s="619" t="s">
        <v>1102</v>
      </c>
    </row>
    <row r="20910" spans="1:3" x14ac:dyDescent="0.15">
      <c r="A20910" s="619" t="s">
        <v>1124</v>
      </c>
      <c r="B20910" s="618">
        <v>2013</v>
      </c>
      <c r="C20910" s="619" t="s">
        <v>424</v>
      </c>
    </row>
    <row r="20911" spans="1:3" x14ac:dyDescent="0.15">
      <c r="A20911" s="619" t="s">
        <v>1124</v>
      </c>
      <c r="B20911" s="618">
        <v>2013</v>
      </c>
      <c r="C20911" s="619" t="s">
        <v>424</v>
      </c>
    </row>
    <row r="20912" spans="1:3" x14ac:dyDescent="0.15">
      <c r="A20912" s="619" t="s">
        <v>1124</v>
      </c>
      <c r="B20912" s="618">
        <v>2013</v>
      </c>
      <c r="C20912" s="619" t="s">
        <v>437</v>
      </c>
    </row>
    <row r="20913" spans="1:3" x14ac:dyDescent="0.15">
      <c r="A20913" s="619" t="s">
        <v>1124</v>
      </c>
      <c r="B20913" s="618">
        <v>2013</v>
      </c>
      <c r="C20913" s="619" t="s">
        <v>1104</v>
      </c>
    </row>
    <row r="20914" spans="1:3" x14ac:dyDescent="0.15">
      <c r="A20914" s="619" t="s">
        <v>1124</v>
      </c>
      <c r="B20914" s="618">
        <v>2013</v>
      </c>
      <c r="C20914" s="619" t="s">
        <v>1080</v>
      </c>
    </row>
    <row r="20915" spans="1:3" x14ac:dyDescent="0.15">
      <c r="A20915" s="619" t="s">
        <v>1124</v>
      </c>
      <c r="B20915" s="618">
        <v>2013</v>
      </c>
      <c r="C20915" s="619" t="s">
        <v>1080</v>
      </c>
    </row>
    <row r="20916" spans="1:3" x14ac:dyDescent="0.15">
      <c r="A20916" s="619" t="s">
        <v>1124</v>
      </c>
      <c r="B20916" s="618">
        <v>2013</v>
      </c>
      <c r="C20916" s="619" t="s">
        <v>1104</v>
      </c>
    </row>
    <row r="20917" spans="1:3" x14ac:dyDescent="0.15">
      <c r="A20917" s="619" t="s">
        <v>1124</v>
      </c>
      <c r="B20917" s="618">
        <v>2013</v>
      </c>
      <c r="C20917" s="619" t="s">
        <v>424</v>
      </c>
    </row>
    <row r="20918" spans="1:3" x14ac:dyDescent="0.15">
      <c r="A20918" s="619" t="s">
        <v>1124</v>
      </c>
      <c r="B20918" s="618">
        <v>2013</v>
      </c>
      <c r="C20918" s="619" t="s">
        <v>1102</v>
      </c>
    </row>
    <row r="20919" spans="1:3" x14ac:dyDescent="0.15">
      <c r="A20919" s="619" t="s">
        <v>1124</v>
      </c>
      <c r="B20919" s="618">
        <v>2013</v>
      </c>
      <c r="C20919" s="619" t="s">
        <v>1102</v>
      </c>
    </row>
    <row r="20920" spans="1:3" x14ac:dyDescent="0.15">
      <c r="A20920" s="619" t="s">
        <v>1124</v>
      </c>
      <c r="B20920" s="618">
        <v>2013</v>
      </c>
      <c r="C20920" s="619" t="s">
        <v>1102</v>
      </c>
    </row>
    <row r="20921" spans="1:3" x14ac:dyDescent="0.15">
      <c r="A20921" s="619" t="s">
        <v>1124</v>
      </c>
      <c r="B20921" s="618">
        <v>2013</v>
      </c>
      <c r="C20921" s="619" t="s">
        <v>1104</v>
      </c>
    </row>
    <row r="20922" spans="1:3" x14ac:dyDescent="0.15">
      <c r="A20922" s="619" t="s">
        <v>1124</v>
      </c>
      <c r="B20922" s="618">
        <v>2013</v>
      </c>
      <c r="C20922" s="619" t="s">
        <v>424</v>
      </c>
    </row>
    <row r="20923" spans="1:3" x14ac:dyDescent="0.15">
      <c r="A20923" s="619" t="s">
        <v>1124</v>
      </c>
      <c r="B20923" s="618">
        <v>2013</v>
      </c>
      <c r="C20923" s="619" t="s">
        <v>1102</v>
      </c>
    </row>
    <row r="20924" spans="1:3" x14ac:dyDescent="0.15">
      <c r="A20924" s="619" t="s">
        <v>1124</v>
      </c>
      <c r="B20924" s="618">
        <v>2013</v>
      </c>
      <c r="C20924" s="619" t="s">
        <v>1102</v>
      </c>
    </row>
    <row r="20925" spans="1:3" x14ac:dyDescent="0.15">
      <c r="A20925" s="619" t="s">
        <v>1124</v>
      </c>
      <c r="B20925" s="618">
        <v>2013</v>
      </c>
      <c r="C20925" s="619" t="s">
        <v>1102</v>
      </c>
    </row>
    <row r="20926" spans="1:3" x14ac:dyDescent="0.15">
      <c r="A20926" s="619" t="s">
        <v>1124</v>
      </c>
      <c r="B20926" s="618">
        <v>2013</v>
      </c>
      <c r="C20926" s="619" t="s">
        <v>1102</v>
      </c>
    </row>
    <row r="20927" spans="1:3" x14ac:dyDescent="0.15">
      <c r="A20927" s="619" t="s">
        <v>1124</v>
      </c>
      <c r="B20927" s="618">
        <v>2013</v>
      </c>
      <c r="C20927" s="619" t="s">
        <v>1102</v>
      </c>
    </row>
    <row r="20928" spans="1:3" x14ac:dyDescent="0.15">
      <c r="A20928" s="619" t="s">
        <v>1124</v>
      </c>
      <c r="B20928" s="618">
        <v>2013</v>
      </c>
      <c r="C20928" s="619" t="s">
        <v>1102</v>
      </c>
    </row>
    <row r="20929" spans="1:3" x14ac:dyDescent="0.15">
      <c r="A20929" s="618" t="s">
        <v>1124</v>
      </c>
      <c r="B20929" s="618">
        <v>2013</v>
      </c>
      <c r="C20929" s="619" t="s">
        <v>424</v>
      </c>
    </row>
    <row r="20930" spans="1:3" x14ac:dyDescent="0.15">
      <c r="A20930" s="619" t="s">
        <v>1124</v>
      </c>
      <c r="B20930" s="618">
        <v>2013</v>
      </c>
      <c r="C20930" s="619" t="s">
        <v>1102</v>
      </c>
    </row>
    <row r="20931" spans="1:3" x14ac:dyDescent="0.15">
      <c r="A20931" s="619" t="s">
        <v>1124</v>
      </c>
      <c r="B20931" s="618">
        <v>2013</v>
      </c>
      <c r="C20931" s="619" t="s">
        <v>1102</v>
      </c>
    </row>
    <row r="20932" spans="1:3" x14ac:dyDescent="0.15">
      <c r="A20932" s="619" t="s">
        <v>1124</v>
      </c>
      <c r="B20932" s="618">
        <v>2013</v>
      </c>
      <c r="C20932" s="619" t="s">
        <v>1102</v>
      </c>
    </row>
    <row r="20933" spans="1:3" x14ac:dyDescent="0.15">
      <c r="A20933" s="619" t="s">
        <v>1124</v>
      </c>
      <c r="B20933" s="618">
        <v>2013</v>
      </c>
      <c r="C20933" s="619" t="s">
        <v>1102</v>
      </c>
    </row>
    <row r="20934" spans="1:3" x14ac:dyDescent="0.15">
      <c r="A20934" s="619" t="s">
        <v>1124</v>
      </c>
      <c r="B20934" s="618">
        <v>2013</v>
      </c>
      <c r="C20934" s="619" t="s">
        <v>1102</v>
      </c>
    </row>
    <row r="20935" spans="1:3" x14ac:dyDescent="0.15">
      <c r="A20935" s="619" t="s">
        <v>1124</v>
      </c>
      <c r="B20935" s="618">
        <v>2013</v>
      </c>
      <c r="C20935" s="619" t="s">
        <v>1104</v>
      </c>
    </row>
    <row r="20936" spans="1:3" x14ac:dyDescent="0.15">
      <c r="A20936" s="619" t="s">
        <v>1124</v>
      </c>
      <c r="B20936" s="618">
        <v>2013</v>
      </c>
      <c r="C20936" s="619" t="s">
        <v>424</v>
      </c>
    </row>
    <row r="20937" spans="1:3" x14ac:dyDescent="0.15">
      <c r="A20937" s="619" t="s">
        <v>1124</v>
      </c>
      <c r="B20937" s="618">
        <v>2013</v>
      </c>
      <c r="C20937" s="619" t="s">
        <v>437</v>
      </c>
    </row>
    <row r="20938" spans="1:3" x14ac:dyDescent="0.15">
      <c r="A20938" s="619" t="s">
        <v>1124</v>
      </c>
      <c r="B20938" s="618">
        <v>2013</v>
      </c>
      <c r="C20938" s="619" t="s">
        <v>424</v>
      </c>
    </row>
    <row r="20939" spans="1:3" x14ac:dyDescent="0.15">
      <c r="A20939" s="619" t="s">
        <v>1124</v>
      </c>
      <c r="B20939" s="618">
        <v>2013</v>
      </c>
      <c r="C20939" s="619" t="s">
        <v>437</v>
      </c>
    </row>
    <row r="20940" spans="1:3" x14ac:dyDescent="0.15">
      <c r="A20940" s="619" t="s">
        <v>1124</v>
      </c>
      <c r="B20940" s="618">
        <v>2013</v>
      </c>
      <c r="C20940" s="619" t="s">
        <v>424</v>
      </c>
    </row>
    <row r="20941" spans="1:3" x14ac:dyDescent="0.15">
      <c r="A20941" s="619" t="s">
        <v>1124</v>
      </c>
      <c r="B20941" s="618">
        <v>2013</v>
      </c>
      <c r="C20941" s="619" t="s">
        <v>424</v>
      </c>
    </row>
    <row r="20942" spans="1:3" x14ac:dyDescent="0.15">
      <c r="A20942" s="619" t="s">
        <v>1124</v>
      </c>
      <c r="B20942" s="618">
        <v>2013</v>
      </c>
      <c r="C20942" s="619" t="s">
        <v>1102</v>
      </c>
    </row>
    <row r="20943" spans="1:3" x14ac:dyDescent="0.15">
      <c r="A20943" s="619" t="s">
        <v>1124</v>
      </c>
      <c r="B20943" s="618">
        <v>2013</v>
      </c>
      <c r="C20943" s="619" t="s">
        <v>1102</v>
      </c>
    </row>
    <row r="20944" spans="1:3" x14ac:dyDescent="0.15">
      <c r="A20944" s="619" t="s">
        <v>1124</v>
      </c>
      <c r="B20944" s="618">
        <v>2013</v>
      </c>
      <c r="C20944" s="619" t="s">
        <v>1102</v>
      </c>
    </row>
    <row r="20945" spans="1:3" x14ac:dyDescent="0.15">
      <c r="A20945" s="619" t="s">
        <v>1124</v>
      </c>
      <c r="B20945" s="618">
        <v>2013</v>
      </c>
      <c r="C20945" s="619" t="s">
        <v>1080</v>
      </c>
    </row>
    <row r="20946" spans="1:3" x14ac:dyDescent="0.15">
      <c r="A20946" s="619" t="s">
        <v>1124</v>
      </c>
      <c r="B20946" s="618">
        <v>2013</v>
      </c>
      <c r="C20946" s="619" t="s">
        <v>1102</v>
      </c>
    </row>
    <row r="20947" spans="1:3" x14ac:dyDescent="0.15">
      <c r="A20947" s="619" t="s">
        <v>1124</v>
      </c>
      <c r="B20947" s="618">
        <v>2013</v>
      </c>
      <c r="C20947" s="619" t="s">
        <v>424</v>
      </c>
    </row>
    <row r="20948" spans="1:3" x14ac:dyDescent="0.15">
      <c r="A20948" s="619" t="s">
        <v>1124</v>
      </c>
      <c r="B20948" s="618">
        <v>2013</v>
      </c>
      <c r="C20948" s="619" t="s">
        <v>1080</v>
      </c>
    </row>
    <row r="20949" spans="1:3" x14ac:dyDescent="0.15">
      <c r="A20949" s="619" t="s">
        <v>1124</v>
      </c>
      <c r="B20949" s="618">
        <v>2013</v>
      </c>
      <c r="C20949" s="619" t="s">
        <v>1102</v>
      </c>
    </row>
    <row r="20950" spans="1:3" x14ac:dyDescent="0.15">
      <c r="A20950" s="619" t="s">
        <v>1124</v>
      </c>
      <c r="B20950" s="618">
        <v>2013</v>
      </c>
      <c r="C20950" s="619" t="s">
        <v>424</v>
      </c>
    </row>
    <row r="20951" spans="1:3" x14ac:dyDescent="0.15">
      <c r="A20951" s="619" t="s">
        <v>1124</v>
      </c>
      <c r="B20951" s="618">
        <v>2013</v>
      </c>
      <c r="C20951" s="619" t="s">
        <v>1102</v>
      </c>
    </row>
    <row r="20952" spans="1:3" x14ac:dyDescent="0.15">
      <c r="A20952" s="619" t="s">
        <v>1124</v>
      </c>
      <c r="B20952" s="618">
        <v>2013</v>
      </c>
      <c r="C20952" s="619" t="s">
        <v>424</v>
      </c>
    </row>
    <row r="20953" spans="1:3" x14ac:dyDescent="0.15">
      <c r="A20953" s="619" t="s">
        <v>1124</v>
      </c>
      <c r="B20953" s="618">
        <v>2013</v>
      </c>
      <c r="C20953" s="619" t="s">
        <v>1102</v>
      </c>
    </row>
    <row r="20954" spans="1:3" x14ac:dyDescent="0.15">
      <c r="A20954" s="619" t="s">
        <v>1124</v>
      </c>
      <c r="B20954" s="618">
        <v>2013</v>
      </c>
      <c r="C20954" s="619" t="s">
        <v>1102</v>
      </c>
    </row>
    <row r="20955" spans="1:3" x14ac:dyDescent="0.15">
      <c r="A20955" s="619" t="s">
        <v>1124</v>
      </c>
      <c r="B20955" s="618">
        <v>2013</v>
      </c>
      <c r="C20955" s="619" t="s">
        <v>1102</v>
      </c>
    </row>
    <row r="20956" spans="1:3" x14ac:dyDescent="0.15">
      <c r="A20956" s="619" t="s">
        <v>1124</v>
      </c>
      <c r="B20956" s="618">
        <v>2013</v>
      </c>
      <c r="C20956" s="619" t="s">
        <v>1102</v>
      </c>
    </row>
    <row r="20957" spans="1:3" x14ac:dyDescent="0.15">
      <c r="A20957" s="619" t="s">
        <v>1124</v>
      </c>
      <c r="B20957" s="618">
        <v>2013</v>
      </c>
      <c r="C20957" s="619" t="s">
        <v>1102</v>
      </c>
    </row>
    <row r="20958" spans="1:3" x14ac:dyDescent="0.15">
      <c r="A20958" s="619" t="s">
        <v>1124</v>
      </c>
      <c r="B20958" s="618">
        <v>2013</v>
      </c>
      <c r="C20958" s="619" t="s">
        <v>1102</v>
      </c>
    </row>
    <row r="20959" spans="1:3" x14ac:dyDescent="0.15">
      <c r="A20959" s="619" t="s">
        <v>1124</v>
      </c>
      <c r="B20959" s="618">
        <v>2013</v>
      </c>
      <c r="C20959" s="619" t="s">
        <v>1102</v>
      </c>
    </row>
    <row r="20960" spans="1:3" x14ac:dyDescent="0.15">
      <c r="A20960" s="619" t="s">
        <v>1124</v>
      </c>
      <c r="B20960" s="618">
        <v>2013</v>
      </c>
      <c r="C20960" s="619" t="s">
        <v>1102</v>
      </c>
    </row>
    <row r="20961" spans="1:3" x14ac:dyDescent="0.15">
      <c r="A20961" s="619" t="s">
        <v>1124</v>
      </c>
      <c r="B20961" s="618">
        <v>2013</v>
      </c>
      <c r="C20961" s="619" t="s">
        <v>1102</v>
      </c>
    </row>
    <row r="20962" spans="1:3" x14ac:dyDescent="0.15">
      <c r="A20962" s="619" t="s">
        <v>1124</v>
      </c>
      <c r="B20962" s="618">
        <v>2013</v>
      </c>
      <c r="C20962" s="619" t="s">
        <v>1102</v>
      </c>
    </row>
    <row r="20963" spans="1:3" x14ac:dyDescent="0.15">
      <c r="A20963" s="619" t="s">
        <v>1124</v>
      </c>
      <c r="B20963" s="618">
        <v>2013</v>
      </c>
      <c r="C20963" s="619" t="s">
        <v>437</v>
      </c>
    </row>
    <row r="20964" spans="1:3" x14ac:dyDescent="0.15">
      <c r="A20964" s="619" t="s">
        <v>1124</v>
      </c>
      <c r="B20964" s="618">
        <v>2013</v>
      </c>
      <c r="C20964" s="619" t="s">
        <v>1102</v>
      </c>
    </row>
    <row r="20965" spans="1:3" x14ac:dyDescent="0.15">
      <c r="A20965" s="619" t="s">
        <v>1124</v>
      </c>
      <c r="B20965" s="618">
        <v>2013</v>
      </c>
      <c r="C20965" s="619" t="s">
        <v>424</v>
      </c>
    </row>
    <row r="20966" spans="1:3" x14ac:dyDescent="0.15">
      <c r="A20966" s="619" t="s">
        <v>1124</v>
      </c>
      <c r="B20966" s="618">
        <v>2013</v>
      </c>
      <c r="C20966" s="619" t="s">
        <v>1080</v>
      </c>
    </row>
    <row r="20967" spans="1:3" x14ac:dyDescent="0.15">
      <c r="A20967" s="619" t="s">
        <v>1124</v>
      </c>
      <c r="B20967" s="618">
        <v>2013</v>
      </c>
      <c r="C20967" s="619" t="s">
        <v>424</v>
      </c>
    </row>
    <row r="20968" spans="1:3" x14ac:dyDescent="0.15">
      <c r="A20968" s="619" t="s">
        <v>1124</v>
      </c>
      <c r="B20968" s="618">
        <v>2013</v>
      </c>
      <c r="C20968" s="619" t="s">
        <v>1102</v>
      </c>
    </row>
    <row r="20969" spans="1:3" x14ac:dyDescent="0.15">
      <c r="A20969" s="619" t="s">
        <v>1124</v>
      </c>
      <c r="B20969" s="618">
        <v>2013</v>
      </c>
      <c r="C20969" s="619" t="s">
        <v>424</v>
      </c>
    </row>
    <row r="20970" spans="1:3" x14ac:dyDescent="0.15">
      <c r="A20970" s="619" t="s">
        <v>1124</v>
      </c>
      <c r="B20970" s="618">
        <v>2013</v>
      </c>
      <c r="C20970" s="619" t="s">
        <v>1080</v>
      </c>
    </row>
    <row r="20971" spans="1:3" x14ac:dyDescent="0.15">
      <c r="A20971" s="619" t="s">
        <v>1124</v>
      </c>
      <c r="B20971" s="618">
        <v>2013</v>
      </c>
      <c r="C20971" s="619" t="s">
        <v>424</v>
      </c>
    </row>
    <row r="20972" spans="1:3" x14ac:dyDescent="0.15">
      <c r="A20972" s="619" t="s">
        <v>1124</v>
      </c>
      <c r="B20972" s="618">
        <v>2013</v>
      </c>
      <c r="C20972" s="619" t="s">
        <v>437</v>
      </c>
    </row>
    <row r="20973" spans="1:3" x14ac:dyDescent="0.15">
      <c r="A20973" s="619" t="s">
        <v>1124</v>
      </c>
      <c r="B20973" s="618">
        <v>2013</v>
      </c>
      <c r="C20973" s="619" t="s">
        <v>424</v>
      </c>
    </row>
    <row r="20974" spans="1:3" x14ac:dyDescent="0.15">
      <c r="A20974" s="619" t="s">
        <v>1124</v>
      </c>
      <c r="B20974" s="618">
        <v>2013</v>
      </c>
      <c r="C20974" s="619" t="s">
        <v>1103</v>
      </c>
    </row>
    <row r="20975" spans="1:3" x14ac:dyDescent="0.15">
      <c r="A20975" s="619" t="s">
        <v>1124</v>
      </c>
      <c r="B20975" s="618">
        <v>2013</v>
      </c>
      <c r="C20975" s="619" t="s">
        <v>1080</v>
      </c>
    </row>
    <row r="20976" spans="1:3" x14ac:dyDescent="0.15">
      <c r="A20976" s="619" t="s">
        <v>1124</v>
      </c>
      <c r="B20976" s="618">
        <v>2013</v>
      </c>
      <c r="C20976" s="619" t="s">
        <v>424</v>
      </c>
    </row>
    <row r="20977" spans="1:3" x14ac:dyDescent="0.15">
      <c r="A20977" s="618" t="s">
        <v>1124</v>
      </c>
      <c r="B20977" s="618">
        <v>2013</v>
      </c>
      <c r="C20977" s="619" t="s">
        <v>1103</v>
      </c>
    </row>
    <row r="20978" spans="1:3" x14ac:dyDescent="0.15">
      <c r="A20978" s="618" t="s">
        <v>1124</v>
      </c>
      <c r="B20978" s="618">
        <v>2013</v>
      </c>
      <c r="C20978" s="619" t="s">
        <v>1080</v>
      </c>
    </row>
    <row r="20979" spans="1:3" x14ac:dyDescent="0.15">
      <c r="A20979" s="619" t="s">
        <v>1124</v>
      </c>
      <c r="B20979" s="618">
        <v>2013</v>
      </c>
      <c r="C20979" s="619" t="s">
        <v>424</v>
      </c>
    </row>
    <row r="20980" spans="1:3" x14ac:dyDescent="0.15">
      <c r="A20980" s="619" t="s">
        <v>1124</v>
      </c>
      <c r="B20980" s="618">
        <v>2013</v>
      </c>
      <c r="C20980" s="619" t="s">
        <v>1103</v>
      </c>
    </row>
    <row r="20981" spans="1:3" x14ac:dyDescent="0.15">
      <c r="A20981" s="619" t="s">
        <v>1124</v>
      </c>
      <c r="B20981" s="618">
        <v>2013</v>
      </c>
      <c r="C20981" s="619" t="s">
        <v>437</v>
      </c>
    </row>
    <row r="20982" spans="1:3" x14ac:dyDescent="0.15">
      <c r="A20982" s="619" t="s">
        <v>1124</v>
      </c>
      <c r="B20982" s="618">
        <v>2013</v>
      </c>
      <c r="C20982" s="619" t="s">
        <v>1102</v>
      </c>
    </row>
    <row r="20983" spans="1:3" x14ac:dyDescent="0.15">
      <c r="A20983" s="619" t="s">
        <v>1124</v>
      </c>
      <c r="B20983" s="618">
        <v>2013</v>
      </c>
      <c r="C20983" s="619" t="s">
        <v>1102</v>
      </c>
    </row>
    <row r="20984" spans="1:3" x14ac:dyDescent="0.15">
      <c r="A20984" s="619" t="s">
        <v>1124</v>
      </c>
      <c r="B20984" s="618">
        <v>2013</v>
      </c>
      <c r="C20984" s="619" t="s">
        <v>1102</v>
      </c>
    </row>
    <row r="20985" spans="1:3" x14ac:dyDescent="0.15">
      <c r="A20985" s="619" t="s">
        <v>1124</v>
      </c>
      <c r="B20985" s="618">
        <v>2013</v>
      </c>
      <c r="C20985" s="619" t="s">
        <v>424</v>
      </c>
    </row>
    <row r="20986" spans="1:3" x14ac:dyDescent="0.15">
      <c r="A20986" s="619" t="s">
        <v>1124</v>
      </c>
      <c r="B20986" s="618">
        <v>2013</v>
      </c>
      <c r="C20986" s="619" t="s">
        <v>1103</v>
      </c>
    </row>
    <row r="20987" spans="1:3" x14ac:dyDescent="0.15">
      <c r="A20987" s="619" t="s">
        <v>1124</v>
      </c>
      <c r="B20987" s="618">
        <v>2013</v>
      </c>
      <c r="C20987" s="619" t="s">
        <v>424</v>
      </c>
    </row>
    <row r="20988" spans="1:3" x14ac:dyDescent="0.15">
      <c r="A20988" s="619" t="s">
        <v>1124</v>
      </c>
      <c r="B20988" s="618">
        <v>2013</v>
      </c>
      <c r="C20988" s="619" t="s">
        <v>1102</v>
      </c>
    </row>
    <row r="20989" spans="1:3" x14ac:dyDescent="0.15">
      <c r="A20989" s="619" t="s">
        <v>1124</v>
      </c>
      <c r="B20989" s="618">
        <v>2013</v>
      </c>
      <c r="C20989" s="619" t="s">
        <v>1102</v>
      </c>
    </row>
    <row r="20990" spans="1:3" x14ac:dyDescent="0.15">
      <c r="A20990" s="619" t="s">
        <v>1124</v>
      </c>
      <c r="B20990" s="618">
        <v>2013</v>
      </c>
      <c r="C20990" s="619" t="s">
        <v>1102</v>
      </c>
    </row>
    <row r="20991" spans="1:3" x14ac:dyDescent="0.15">
      <c r="A20991" s="619" t="s">
        <v>1124</v>
      </c>
      <c r="B20991" s="618">
        <v>2013</v>
      </c>
      <c r="C20991" s="619" t="s">
        <v>1102</v>
      </c>
    </row>
    <row r="20992" spans="1:3" x14ac:dyDescent="0.15">
      <c r="A20992" s="619" t="s">
        <v>1124</v>
      </c>
      <c r="B20992" s="618">
        <v>2013</v>
      </c>
      <c r="C20992" s="619" t="s">
        <v>1102</v>
      </c>
    </row>
    <row r="20993" spans="1:3" x14ac:dyDescent="0.15">
      <c r="A20993" s="619" t="s">
        <v>1124</v>
      </c>
      <c r="B20993" s="618">
        <v>2013</v>
      </c>
      <c r="C20993" s="619" t="s">
        <v>437</v>
      </c>
    </row>
    <row r="20994" spans="1:3" x14ac:dyDescent="0.15">
      <c r="A20994" s="619" t="s">
        <v>1124</v>
      </c>
      <c r="B20994" s="618">
        <v>2013</v>
      </c>
      <c r="C20994" s="619" t="s">
        <v>1080</v>
      </c>
    </row>
    <row r="20995" spans="1:3" x14ac:dyDescent="0.15">
      <c r="A20995" s="619" t="s">
        <v>1124</v>
      </c>
      <c r="B20995" s="618">
        <v>2013</v>
      </c>
      <c r="C20995" s="619" t="s">
        <v>424</v>
      </c>
    </row>
    <row r="20996" spans="1:3" x14ac:dyDescent="0.15">
      <c r="A20996" s="619" t="s">
        <v>1124</v>
      </c>
      <c r="B20996" s="618">
        <v>2013</v>
      </c>
      <c r="C20996" s="619" t="s">
        <v>437</v>
      </c>
    </row>
    <row r="20997" spans="1:3" x14ac:dyDescent="0.15">
      <c r="A20997" s="619" t="s">
        <v>1124</v>
      </c>
      <c r="B20997" s="618">
        <v>2013</v>
      </c>
      <c r="C20997" s="619" t="s">
        <v>1102</v>
      </c>
    </row>
    <row r="20998" spans="1:3" x14ac:dyDescent="0.15">
      <c r="A20998" s="619" t="s">
        <v>1124</v>
      </c>
      <c r="B20998" s="618">
        <v>2013</v>
      </c>
      <c r="C20998" s="619" t="s">
        <v>424</v>
      </c>
    </row>
    <row r="20999" spans="1:3" x14ac:dyDescent="0.15">
      <c r="A20999" s="618" t="s">
        <v>1124</v>
      </c>
      <c r="B20999" s="618">
        <v>2013</v>
      </c>
      <c r="C20999" s="619" t="s">
        <v>424</v>
      </c>
    </row>
    <row r="21000" spans="1:3" x14ac:dyDescent="0.15">
      <c r="A21000" s="618" t="s">
        <v>1124</v>
      </c>
      <c r="B21000" s="618">
        <v>2013</v>
      </c>
      <c r="C21000" s="619" t="s">
        <v>1102</v>
      </c>
    </row>
    <row r="21001" spans="1:3" x14ac:dyDescent="0.15">
      <c r="A21001" s="619" t="s">
        <v>1124</v>
      </c>
      <c r="B21001" s="618">
        <v>2013</v>
      </c>
      <c r="C21001" s="619" t="s">
        <v>1102</v>
      </c>
    </row>
    <row r="21002" spans="1:3" x14ac:dyDescent="0.15">
      <c r="A21002" s="619" t="s">
        <v>1124</v>
      </c>
      <c r="B21002" s="618">
        <v>2013</v>
      </c>
      <c r="C21002" s="619" t="s">
        <v>1102</v>
      </c>
    </row>
    <row r="21003" spans="1:3" x14ac:dyDescent="0.15">
      <c r="A21003" s="619" t="s">
        <v>1124</v>
      </c>
      <c r="B21003" s="618">
        <v>2013</v>
      </c>
      <c r="C21003" s="619" t="s">
        <v>1080</v>
      </c>
    </row>
    <row r="21004" spans="1:3" x14ac:dyDescent="0.15">
      <c r="A21004" s="619" t="s">
        <v>1124</v>
      </c>
      <c r="B21004" s="618">
        <v>2013</v>
      </c>
      <c r="C21004" s="619" t="s">
        <v>1102</v>
      </c>
    </row>
    <row r="21005" spans="1:3" x14ac:dyDescent="0.15">
      <c r="A21005" s="619" t="s">
        <v>1124</v>
      </c>
      <c r="B21005" s="618">
        <v>2013</v>
      </c>
      <c r="C21005" s="619" t="s">
        <v>424</v>
      </c>
    </row>
    <row r="21006" spans="1:3" x14ac:dyDescent="0.15">
      <c r="A21006" s="619" t="s">
        <v>1124</v>
      </c>
      <c r="B21006" s="618">
        <v>2013</v>
      </c>
      <c r="C21006" s="619" t="s">
        <v>1080</v>
      </c>
    </row>
    <row r="21007" spans="1:3" x14ac:dyDescent="0.15">
      <c r="A21007" s="619" t="s">
        <v>1124</v>
      </c>
      <c r="B21007" s="618">
        <v>2013</v>
      </c>
      <c r="C21007" s="619" t="s">
        <v>1080</v>
      </c>
    </row>
    <row r="21008" spans="1:3" x14ac:dyDescent="0.15">
      <c r="A21008" s="619" t="s">
        <v>1124</v>
      </c>
      <c r="B21008" s="618">
        <v>2013</v>
      </c>
      <c r="C21008" s="619" t="s">
        <v>424</v>
      </c>
    </row>
    <row r="21009" spans="1:3" x14ac:dyDescent="0.15">
      <c r="A21009" s="619" t="s">
        <v>1124</v>
      </c>
      <c r="B21009" s="618">
        <v>2013</v>
      </c>
      <c r="C21009" s="619" t="s">
        <v>1103</v>
      </c>
    </row>
    <row r="21010" spans="1:3" x14ac:dyDescent="0.15">
      <c r="A21010" s="619" t="s">
        <v>1124</v>
      </c>
      <c r="B21010" s="618">
        <v>2013</v>
      </c>
      <c r="C21010" s="619" t="s">
        <v>1102</v>
      </c>
    </row>
    <row r="21011" spans="1:3" x14ac:dyDescent="0.15">
      <c r="A21011" s="619" t="s">
        <v>1124</v>
      </c>
      <c r="B21011" s="618">
        <v>2013</v>
      </c>
      <c r="C21011" s="619" t="s">
        <v>1102</v>
      </c>
    </row>
    <row r="21012" spans="1:3" x14ac:dyDescent="0.15">
      <c r="A21012" s="619" t="s">
        <v>1124</v>
      </c>
      <c r="B21012" s="618">
        <v>2013</v>
      </c>
      <c r="C21012" s="619" t="s">
        <v>1102</v>
      </c>
    </row>
    <row r="21013" spans="1:3" x14ac:dyDescent="0.15">
      <c r="A21013" s="619" t="s">
        <v>1124</v>
      </c>
      <c r="B21013" s="618">
        <v>2013</v>
      </c>
      <c r="C21013" s="619" t="s">
        <v>424</v>
      </c>
    </row>
    <row r="21014" spans="1:3" x14ac:dyDescent="0.15">
      <c r="A21014" s="619" t="s">
        <v>1124</v>
      </c>
      <c r="B21014" s="618">
        <v>2013</v>
      </c>
      <c r="C21014" s="619" t="s">
        <v>424</v>
      </c>
    </row>
    <row r="21015" spans="1:3" x14ac:dyDescent="0.15">
      <c r="A21015" s="619" t="s">
        <v>1124</v>
      </c>
      <c r="B21015" s="618">
        <v>2013</v>
      </c>
      <c r="C21015" s="619" t="s">
        <v>424</v>
      </c>
    </row>
    <row r="21016" spans="1:3" x14ac:dyDescent="0.15">
      <c r="A21016" s="619" t="s">
        <v>1124</v>
      </c>
      <c r="B21016" s="618">
        <v>2013</v>
      </c>
      <c r="C21016" s="619" t="s">
        <v>424</v>
      </c>
    </row>
    <row r="21017" spans="1:3" x14ac:dyDescent="0.15">
      <c r="A21017" s="619" t="s">
        <v>1124</v>
      </c>
      <c r="B21017" s="618">
        <v>2013</v>
      </c>
      <c r="C21017" s="619" t="s">
        <v>1103</v>
      </c>
    </row>
    <row r="21018" spans="1:3" x14ac:dyDescent="0.15">
      <c r="A21018" s="619" t="s">
        <v>1124</v>
      </c>
      <c r="B21018" s="618">
        <v>2013</v>
      </c>
      <c r="C21018" s="619" t="s">
        <v>1080</v>
      </c>
    </row>
    <row r="21019" spans="1:3" x14ac:dyDescent="0.15">
      <c r="A21019" s="619" t="s">
        <v>1124</v>
      </c>
      <c r="B21019" s="618">
        <v>2013</v>
      </c>
      <c r="C21019" s="619" t="s">
        <v>1103</v>
      </c>
    </row>
    <row r="21020" spans="1:3" x14ac:dyDescent="0.15">
      <c r="A21020" s="619" t="s">
        <v>1124</v>
      </c>
      <c r="B21020" s="618">
        <v>2013</v>
      </c>
      <c r="C21020" s="619" t="s">
        <v>1103</v>
      </c>
    </row>
    <row r="21021" spans="1:3" x14ac:dyDescent="0.15">
      <c r="A21021" s="619" t="s">
        <v>1124</v>
      </c>
      <c r="B21021" s="618">
        <v>2013</v>
      </c>
      <c r="C21021" s="619" t="s">
        <v>1103</v>
      </c>
    </row>
    <row r="21022" spans="1:3" x14ac:dyDescent="0.15">
      <c r="A21022" s="619" t="s">
        <v>1124</v>
      </c>
      <c r="B21022" s="618">
        <v>2013</v>
      </c>
      <c r="C21022" s="619" t="s">
        <v>424</v>
      </c>
    </row>
    <row r="21023" spans="1:3" x14ac:dyDescent="0.15">
      <c r="A21023" s="619" t="s">
        <v>1124</v>
      </c>
      <c r="B21023" s="618">
        <v>2013</v>
      </c>
      <c r="C21023" s="619" t="s">
        <v>424</v>
      </c>
    </row>
    <row r="21024" spans="1:3" x14ac:dyDescent="0.15">
      <c r="A21024" s="619" t="s">
        <v>1124</v>
      </c>
      <c r="B21024" s="618">
        <v>2013</v>
      </c>
      <c r="C21024" s="619" t="s">
        <v>1102</v>
      </c>
    </row>
    <row r="21025" spans="1:3" x14ac:dyDescent="0.15">
      <c r="A21025" s="619" t="s">
        <v>1124</v>
      </c>
      <c r="B21025" s="618">
        <v>2013</v>
      </c>
      <c r="C21025" s="619" t="s">
        <v>1103</v>
      </c>
    </row>
    <row r="21026" spans="1:3" x14ac:dyDescent="0.15">
      <c r="A21026" s="619" t="s">
        <v>1124</v>
      </c>
      <c r="B21026" s="618">
        <v>2013</v>
      </c>
      <c r="C21026" s="619" t="s">
        <v>424</v>
      </c>
    </row>
    <row r="21027" spans="1:3" x14ac:dyDescent="0.15">
      <c r="A21027" s="619" t="s">
        <v>1124</v>
      </c>
      <c r="B21027" s="618">
        <v>2013</v>
      </c>
      <c r="C21027" s="619" t="s">
        <v>424</v>
      </c>
    </row>
    <row r="21028" spans="1:3" x14ac:dyDescent="0.15">
      <c r="A21028" s="619" t="s">
        <v>1124</v>
      </c>
      <c r="B21028" s="618">
        <v>2013</v>
      </c>
      <c r="C21028" s="619" t="s">
        <v>424</v>
      </c>
    </row>
    <row r="21029" spans="1:3" x14ac:dyDescent="0.15">
      <c r="A21029" s="619" t="s">
        <v>1124</v>
      </c>
      <c r="B21029" s="618">
        <v>2013</v>
      </c>
      <c r="C21029" s="619" t="s">
        <v>1080</v>
      </c>
    </row>
    <row r="21030" spans="1:3" x14ac:dyDescent="0.15">
      <c r="A21030" s="619" t="s">
        <v>1124</v>
      </c>
      <c r="B21030" s="618">
        <v>2013</v>
      </c>
      <c r="C21030" s="619" t="s">
        <v>1103</v>
      </c>
    </row>
    <row r="21031" spans="1:3" x14ac:dyDescent="0.15">
      <c r="A21031" s="619" t="s">
        <v>1124</v>
      </c>
      <c r="B21031" s="618">
        <v>2013</v>
      </c>
      <c r="C21031" s="619" t="s">
        <v>424</v>
      </c>
    </row>
    <row r="21032" spans="1:3" x14ac:dyDescent="0.15">
      <c r="A21032" s="619" t="s">
        <v>1124</v>
      </c>
      <c r="B21032" s="618">
        <v>2013</v>
      </c>
      <c r="C21032" s="619" t="s">
        <v>1080</v>
      </c>
    </row>
    <row r="21033" spans="1:3" x14ac:dyDescent="0.15">
      <c r="A21033" s="619" t="s">
        <v>1124</v>
      </c>
      <c r="B21033" s="618">
        <v>2013</v>
      </c>
      <c r="C21033" s="619" t="s">
        <v>437</v>
      </c>
    </row>
    <row r="21034" spans="1:3" x14ac:dyDescent="0.15">
      <c r="A21034" s="619" t="s">
        <v>1124</v>
      </c>
      <c r="B21034" s="618">
        <v>2013</v>
      </c>
      <c r="C21034" s="619" t="s">
        <v>1080</v>
      </c>
    </row>
    <row r="21035" spans="1:3" x14ac:dyDescent="0.15">
      <c r="A21035" s="619" t="s">
        <v>1124</v>
      </c>
      <c r="B21035" s="618">
        <v>2013</v>
      </c>
      <c r="C21035" s="619" t="s">
        <v>1080</v>
      </c>
    </row>
    <row r="21036" spans="1:3" x14ac:dyDescent="0.15">
      <c r="A21036" s="619" t="s">
        <v>1124</v>
      </c>
      <c r="B21036" s="618">
        <v>2013</v>
      </c>
      <c r="C21036" s="619" t="s">
        <v>1080</v>
      </c>
    </row>
    <row r="21037" spans="1:3" x14ac:dyDescent="0.15">
      <c r="A21037" s="619" t="s">
        <v>1124</v>
      </c>
      <c r="B21037" s="618">
        <v>2013</v>
      </c>
      <c r="C21037" s="619" t="s">
        <v>424</v>
      </c>
    </row>
    <row r="21038" spans="1:3" x14ac:dyDescent="0.15">
      <c r="A21038" s="619" t="s">
        <v>1124</v>
      </c>
      <c r="B21038" s="618">
        <v>2013</v>
      </c>
      <c r="C21038" s="619" t="s">
        <v>424</v>
      </c>
    </row>
    <row r="21039" spans="1:3" x14ac:dyDescent="0.15">
      <c r="A21039" s="619" t="s">
        <v>1124</v>
      </c>
      <c r="B21039" s="618">
        <v>2013</v>
      </c>
      <c r="C21039" s="619" t="s">
        <v>1103</v>
      </c>
    </row>
    <row r="21040" spans="1:3" x14ac:dyDescent="0.15">
      <c r="A21040" s="619" t="s">
        <v>1124</v>
      </c>
      <c r="B21040" s="618">
        <v>2013</v>
      </c>
      <c r="C21040" s="619" t="s">
        <v>1080</v>
      </c>
    </row>
    <row r="21041" spans="1:3" x14ac:dyDescent="0.15">
      <c r="A21041" s="619" t="s">
        <v>1124</v>
      </c>
      <c r="B21041" s="618">
        <v>2013</v>
      </c>
      <c r="C21041" s="619" t="s">
        <v>1080</v>
      </c>
    </row>
    <row r="21042" spans="1:3" x14ac:dyDescent="0.15">
      <c r="A21042" s="619" t="s">
        <v>1124</v>
      </c>
      <c r="B21042" s="618">
        <v>2013</v>
      </c>
      <c r="C21042" s="619" t="s">
        <v>1102</v>
      </c>
    </row>
    <row r="21043" spans="1:3" x14ac:dyDescent="0.15">
      <c r="A21043" s="619" t="s">
        <v>1124</v>
      </c>
      <c r="B21043" s="618">
        <v>2013</v>
      </c>
      <c r="C21043" s="619" t="s">
        <v>1080</v>
      </c>
    </row>
    <row r="21044" spans="1:3" x14ac:dyDescent="0.15">
      <c r="A21044" s="619" t="s">
        <v>1124</v>
      </c>
      <c r="B21044" s="618">
        <v>2013</v>
      </c>
      <c r="C21044" s="619" t="s">
        <v>424</v>
      </c>
    </row>
    <row r="21045" spans="1:3" x14ac:dyDescent="0.15">
      <c r="A21045" s="619" t="s">
        <v>1124</v>
      </c>
      <c r="B21045" s="618">
        <v>2013</v>
      </c>
      <c r="C21045" s="619" t="s">
        <v>1080</v>
      </c>
    </row>
    <row r="21046" spans="1:3" x14ac:dyDescent="0.15">
      <c r="A21046" s="619" t="s">
        <v>1124</v>
      </c>
      <c r="B21046" s="618">
        <v>2013</v>
      </c>
      <c r="C21046" s="619" t="s">
        <v>437</v>
      </c>
    </row>
    <row r="21047" spans="1:3" x14ac:dyDescent="0.15">
      <c r="A21047" s="619" t="s">
        <v>1124</v>
      </c>
      <c r="B21047" s="618">
        <v>2013</v>
      </c>
      <c r="C21047" s="619" t="s">
        <v>1102</v>
      </c>
    </row>
    <row r="21048" spans="1:3" x14ac:dyDescent="0.15">
      <c r="A21048" s="619" t="s">
        <v>1124</v>
      </c>
      <c r="B21048" s="618">
        <v>2013</v>
      </c>
      <c r="C21048" s="619" t="s">
        <v>424</v>
      </c>
    </row>
    <row r="21049" spans="1:3" x14ac:dyDescent="0.15">
      <c r="A21049" s="619" t="s">
        <v>1124</v>
      </c>
      <c r="B21049" s="618">
        <v>2013</v>
      </c>
      <c r="C21049" s="619" t="s">
        <v>1102</v>
      </c>
    </row>
    <row r="21050" spans="1:3" x14ac:dyDescent="0.15">
      <c r="A21050" s="619" t="s">
        <v>1124</v>
      </c>
      <c r="B21050" s="618">
        <v>2013</v>
      </c>
      <c r="C21050" s="619" t="s">
        <v>1102</v>
      </c>
    </row>
    <row r="21051" spans="1:3" x14ac:dyDescent="0.15">
      <c r="A21051" s="619" t="s">
        <v>1124</v>
      </c>
      <c r="B21051" s="618">
        <v>2013</v>
      </c>
      <c r="C21051" s="619" t="s">
        <v>424</v>
      </c>
    </row>
    <row r="21052" spans="1:3" x14ac:dyDescent="0.15">
      <c r="A21052" s="619" t="s">
        <v>1124</v>
      </c>
      <c r="B21052" s="618">
        <v>2013</v>
      </c>
      <c r="C21052" s="619" t="s">
        <v>1102</v>
      </c>
    </row>
    <row r="21053" spans="1:3" x14ac:dyDescent="0.15">
      <c r="A21053" s="619" t="s">
        <v>1124</v>
      </c>
      <c r="B21053" s="618">
        <v>2013</v>
      </c>
      <c r="C21053" s="619" t="s">
        <v>1102</v>
      </c>
    </row>
    <row r="21054" spans="1:3" x14ac:dyDescent="0.15">
      <c r="A21054" s="618" t="s">
        <v>1124</v>
      </c>
      <c r="B21054" s="618">
        <v>2013</v>
      </c>
      <c r="C21054" s="619" t="s">
        <v>424</v>
      </c>
    </row>
    <row r="21055" spans="1:3" x14ac:dyDescent="0.15">
      <c r="A21055" s="618" t="s">
        <v>1124</v>
      </c>
      <c r="B21055" s="618">
        <v>2013</v>
      </c>
      <c r="C21055" s="619" t="s">
        <v>1102</v>
      </c>
    </row>
    <row r="21056" spans="1:3" x14ac:dyDescent="0.15">
      <c r="A21056" s="619" t="s">
        <v>1124</v>
      </c>
      <c r="B21056" s="618">
        <v>2013</v>
      </c>
      <c r="C21056" s="619" t="s">
        <v>1080</v>
      </c>
    </row>
    <row r="21057" spans="1:3" x14ac:dyDescent="0.15">
      <c r="A21057" s="619" t="s">
        <v>1124</v>
      </c>
      <c r="B21057" s="618">
        <v>2013</v>
      </c>
      <c r="C21057" s="619" t="s">
        <v>424</v>
      </c>
    </row>
    <row r="21058" spans="1:3" x14ac:dyDescent="0.15">
      <c r="A21058" s="619" t="s">
        <v>1124</v>
      </c>
      <c r="B21058" s="618">
        <v>2013</v>
      </c>
      <c r="C21058" s="619" t="s">
        <v>424</v>
      </c>
    </row>
    <row r="21059" spans="1:3" x14ac:dyDescent="0.15">
      <c r="A21059" s="619" t="s">
        <v>1124</v>
      </c>
      <c r="B21059" s="618">
        <v>2013</v>
      </c>
      <c r="C21059" s="619" t="s">
        <v>424</v>
      </c>
    </row>
    <row r="21060" spans="1:3" x14ac:dyDescent="0.15">
      <c r="A21060" s="619" t="s">
        <v>1124</v>
      </c>
      <c r="B21060" s="618">
        <v>2013</v>
      </c>
      <c r="C21060" s="619" t="s">
        <v>1080</v>
      </c>
    </row>
    <row r="21061" spans="1:3" x14ac:dyDescent="0.15">
      <c r="A21061" s="619" t="s">
        <v>1124</v>
      </c>
      <c r="B21061" s="618">
        <v>2013</v>
      </c>
      <c r="C21061" s="619" t="s">
        <v>1103</v>
      </c>
    </row>
    <row r="21062" spans="1:3" x14ac:dyDescent="0.15">
      <c r="A21062" s="619" t="s">
        <v>1124</v>
      </c>
      <c r="B21062" s="618">
        <v>2013</v>
      </c>
      <c r="C21062" s="619" t="s">
        <v>1102</v>
      </c>
    </row>
    <row r="21063" spans="1:3" x14ac:dyDescent="0.15">
      <c r="A21063" s="619" t="s">
        <v>1124</v>
      </c>
      <c r="B21063" s="618">
        <v>2013</v>
      </c>
      <c r="C21063" s="619" t="s">
        <v>1080</v>
      </c>
    </row>
    <row r="21064" spans="1:3" x14ac:dyDescent="0.15">
      <c r="A21064" s="619" t="s">
        <v>1124</v>
      </c>
      <c r="B21064" s="618">
        <v>2013</v>
      </c>
      <c r="C21064" s="619" t="s">
        <v>1080</v>
      </c>
    </row>
    <row r="21065" spans="1:3" x14ac:dyDescent="0.15">
      <c r="A21065" s="619" t="s">
        <v>1124</v>
      </c>
      <c r="B21065" s="618">
        <v>2013</v>
      </c>
      <c r="C21065" s="619" t="s">
        <v>437</v>
      </c>
    </row>
    <row r="21066" spans="1:3" x14ac:dyDescent="0.15">
      <c r="A21066" s="619" t="s">
        <v>1124</v>
      </c>
      <c r="B21066" s="618">
        <v>2013</v>
      </c>
      <c r="C21066" s="619" t="s">
        <v>1080</v>
      </c>
    </row>
    <row r="21067" spans="1:3" x14ac:dyDescent="0.15">
      <c r="A21067" s="619" t="s">
        <v>1124</v>
      </c>
      <c r="B21067" s="618">
        <v>2013</v>
      </c>
      <c r="C21067" s="619" t="s">
        <v>424</v>
      </c>
    </row>
    <row r="21068" spans="1:3" x14ac:dyDescent="0.15">
      <c r="A21068" s="619" t="s">
        <v>1124</v>
      </c>
      <c r="B21068" s="618">
        <v>2013</v>
      </c>
      <c r="C21068" s="619" t="s">
        <v>1080</v>
      </c>
    </row>
    <row r="21069" spans="1:3" x14ac:dyDescent="0.15">
      <c r="A21069" s="619" t="s">
        <v>1124</v>
      </c>
      <c r="B21069" s="618">
        <v>2013</v>
      </c>
      <c r="C21069" s="619" t="s">
        <v>1080</v>
      </c>
    </row>
    <row r="21070" spans="1:3" x14ac:dyDescent="0.15">
      <c r="A21070" s="619" t="s">
        <v>1124</v>
      </c>
      <c r="B21070" s="618">
        <v>2013</v>
      </c>
      <c r="C21070" s="619" t="s">
        <v>424</v>
      </c>
    </row>
    <row r="21071" spans="1:3" x14ac:dyDescent="0.15">
      <c r="A21071" s="619" t="s">
        <v>1124</v>
      </c>
      <c r="B21071" s="618">
        <v>2013</v>
      </c>
      <c r="C21071" s="619" t="s">
        <v>1080</v>
      </c>
    </row>
    <row r="21072" spans="1:3" x14ac:dyDescent="0.15">
      <c r="A21072" s="619" t="s">
        <v>1124</v>
      </c>
      <c r="B21072" s="618">
        <v>2013</v>
      </c>
      <c r="C21072" s="619" t="s">
        <v>424</v>
      </c>
    </row>
    <row r="21073" spans="1:3" x14ac:dyDescent="0.15">
      <c r="A21073" s="619" t="s">
        <v>1124</v>
      </c>
      <c r="B21073" s="618">
        <v>2013</v>
      </c>
      <c r="C21073" s="619" t="s">
        <v>1102</v>
      </c>
    </row>
    <row r="21074" spans="1:3" x14ac:dyDescent="0.15">
      <c r="A21074" s="619" t="s">
        <v>1124</v>
      </c>
      <c r="B21074" s="618">
        <v>2013</v>
      </c>
      <c r="C21074" s="619" t="s">
        <v>424</v>
      </c>
    </row>
    <row r="21075" spans="1:3" x14ac:dyDescent="0.15">
      <c r="A21075" s="619" t="s">
        <v>1124</v>
      </c>
      <c r="B21075" s="618">
        <v>2013</v>
      </c>
      <c r="C21075" s="619" t="s">
        <v>1102</v>
      </c>
    </row>
    <row r="21076" spans="1:3" x14ac:dyDescent="0.15">
      <c r="A21076" s="619" t="s">
        <v>1124</v>
      </c>
      <c r="B21076" s="618">
        <v>2013</v>
      </c>
      <c r="C21076" s="619" t="s">
        <v>424</v>
      </c>
    </row>
    <row r="21077" spans="1:3" x14ac:dyDescent="0.15">
      <c r="A21077" s="619" t="s">
        <v>1124</v>
      </c>
      <c r="B21077" s="618">
        <v>2013</v>
      </c>
      <c r="C21077" s="619" t="s">
        <v>1102</v>
      </c>
    </row>
    <row r="21078" spans="1:3" x14ac:dyDescent="0.15">
      <c r="A21078" s="619" t="s">
        <v>1124</v>
      </c>
      <c r="B21078" s="618">
        <v>2013</v>
      </c>
      <c r="C21078" s="619" t="s">
        <v>1102</v>
      </c>
    </row>
    <row r="21079" spans="1:3" x14ac:dyDescent="0.15">
      <c r="A21079" s="619" t="s">
        <v>1124</v>
      </c>
      <c r="B21079" s="618">
        <v>2013</v>
      </c>
      <c r="C21079" s="619" t="s">
        <v>424</v>
      </c>
    </row>
    <row r="21080" spans="1:3" x14ac:dyDescent="0.15">
      <c r="A21080" s="619" t="s">
        <v>1124</v>
      </c>
      <c r="B21080" s="618">
        <v>2013</v>
      </c>
      <c r="C21080" s="619" t="s">
        <v>424</v>
      </c>
    </row>
    <row r="21081" spans="1:3" x14ac:dyDescent="0.15">
      <c r="A21081" s="619" t="s">
        <v>1124</v>
      </c>
      <c r="B21081" s="618">
        <v>2013</v>
      </c>
      <c r="C21081" s="619" t="s">
        <v>424</v>
      </c>
    </row>
    <row r="21082" spans="1:3" x14ac:dyDescent="0.15">
      <c r="A21082" s="619" t="s">
        <v>1124</v>
      </c>
      <c r="B21082" s="618">
        <v>2013</v>
      </c>
      <c r="C21082" s="619" t="s">
        <v>424</v>
      </c>
    </row>
    <row r="21083" spans="1:3" x14ac:dyDescent="0.15">
      <c r="A21083" s="619" t="s">
        <v>1124</v>
      </c>
      <c r="B21083" s="618">
        <v>2013</v>
      </c>
      <c r="C21083" s="619" t="s">
        <v>424</v>
      </c>
    </row>
    <row r="21084" spans="1:3" x14ac:dyDescent="0.15">
      <c r="A21084" s="619" t="s">
        <v>1124</v>
      </c>
      <c r="B21084" s="618">
        <v>2013</v>
      </c>
      <c r="C21084" s="619" t="s">
        <v>1107</v>
      </c>
    </row>
    <row r="21085" spans="1:3" x14ac:dyDescent="0.15">
      <c r="A21085" s="619" t="s">
        <v>1124</v>
      </c>
      <c r="B21085" s="618">
        <v>2013</v>
      </c>
      <c r="C21085" s="619" t="s">
        <v>1103</v>
      </c>
    </row>
    <row r="21086" spans="1:3" x14ac:dyDescent="0.15">
      <c r="A21086" s="619" t="s">
        <v>1124</v>
      </c>
      <c r="B21086" s="618">
        <v>2013</v>
      </c>
      <c r="C21086" s="619" t="s">
        <v>424</v>
      </c>
    </row>
    <row r="21087" spans="1:3" x14ac:dyDescent="0.15">
      <c r="A21087" s="619" t="s">
        <v>1124</v>
      </c>
      <c r="B21087" s="618">
        <v>2013</v>
      </c>
      <c r="C21087" s="619" t="s">
        <v>424</v>
      </c>
    </row>
    <row r="21088" spans="1:3" x14ac:dyDescent="0.15">
      <c r="A21088" s="619" t="s">
        <v>1097</v>
      </c>
      <c r="B21088" s="618">
        <v>2013</v>
      </c>
      <c r="C21088" s="619" t="s">
        <v>437</v>
      </c>
    </row>
    <row r="21089" spans="1:3" x14ac:dyDescent="0.15">
      <c r="A21089" s="619" t="s">
        <v>1097</v>
      </c>
      <c r="B21089" s="618">
        <v>2013</v>
      </c>
      <c r="C21089" s="619" t="s">
        <v>424</v>
      </c>
    </row>
    <row r="21090" spans="1:3" x14ac:dyDescent="0.15">
      <c r="A21090" s="619" t="s">
        <v>1097</v>
      </c>
      <c r="B21090" s="618">
        <v>2013</v>
      </c>
      <c r="C21090" s="619" t="s">
        <v>437</v>
      </c>
    </row>
    <row r="21091" spans="1:3" x14ac:dyDescent="0.15">
      <c r="A21091" s="619" t="s">
        <v>1097</v>
      </c>
      <c r="B21091" s="618">
        <v>2013</v>
      </c>
      <c r="C21091" s="619" t="s">
        <v>424</v>
      </c>
    </row>
    <row r="21092" spans="1:3" x14ac:dyDescent="0.15">
      <c r="A21092" s="619" t="s">
        <v>1097</v>
      </c>
      <c r="B21092" s="618">
        <v>2013</v>
      </c>
      <c r="C21092" s="619" t="s">
        <v>1102</v>
      </c>
    </row>
    <row r="21093" spans="1:3" x14ac:dyDescent="0.15">
      <c r="A21093" s="619" t="s">
        <v>1097</v>
      </c>
      <c r="B21093" s="618">
        <v>2013</v>
      </c>
      <c r="C21093" s="619" t="s">
        <v>424</v>
      </c>
    </row>
    <row r="21094" spans="1:3" x14ac:dyDescent="0.15">
      <c r="A21094" s="619" t="s">
        <v>1097</v>
      </c>
      <c r="B21094" s="618">
        <v>2013</v>
      </c>
      <c r="C21094" s="619" t="s">
        <v>424</v>
      </c>
    </row>
    <row r="21095" spans="1:3" x14ac:dyDescent="0.15">
      <c r="A21095" s="619" t="s">
        <v>1097</v>
      </c>
      <c r="B21095" s="618">
        <v>2013</v>
      </c>
      <c r="C21095" s="619" t="s">
        <v>1080</v>
      </c>
    </row>
    <row r="21096" spans="1:3" x14ac:dyDescent="0.15">
      <c r="A21096" s="619" t="s">
        <v>1097</v>
      </c>
      <c r="B21096" s="618">
        <v>2013</v>
      </c>
      <c r="C21096" s="619" t="s">
        <v>1104</v>
      </c>
    </row>
    <row r="21097" spans="1:3" x14ac:dyDescent="0.15">
      <c r="A21097" s="619" t="s">
        <v>1097</v>
      </c>
      <c r="B21097" s="618">
        <v>2013</v>
      </c>
      <c r="C21097" s="619" t="s">
        <v>424</v>
      </c>
    </row>
    <row r="21098" spans="1:3" x14ac:dyDescent="0.15">
      <c r="A21098" s="619" t="s">
        <v>1097</v>
      </c>
      <c r="B21098" s="618">
        <v>2013</v>
      </c>
      <c r="C21098" s="619" t="s">
        <v>1102</v>
      </c>
    </row>
    <row r="21099" spans="1:3" x14ac:dyDescent="0.15">
      <c r="A21099" s="619" t="s">
        <v>1097</v>
      </c>
      <c r="B21099" s="618">
        <v>2013</v>
      </c>
      <c r="C21099" s="619" t="s">
        <v>424</v>
      </c>
    </row>
    <row r="21100" spans="1:3" x14ac:dyDescent="0.15">
      <c r="A21100" s="619" t="s">
        <v>1097</v>
      </c>
      <c r="B21100" s="618">
        <v>2013</v>
      </c>
      <c r="C21100" s="619" t="s">
        <v>1102</v>
      </c>
    </row>
    <row r="21101" spans="1:3" x14ac:dyDescent="0.15">
      <c r="A21101" s="619" t="s">
        <v>1097</v>
      </c>
      <c r="B21101" s="618">
        <v>2013</v>
      </c>
      <c r="C21101" s="619" t="s">
        <v>424</v>
      </c>
    </row>
    <row r="21102" spans="1:3" x14ac:dyDescent="0.15">
      <c r="A21102" s="619" t="s">
        <v>1097</v>
      </c>
      <c r="B21102" s="618">
        <v>2013</v>
      </c>
      <c r="C21102" s="619" t="s">
        <v>424</v>
      </c>
    </row>
    <row r="21103" spans="1:3" x14ac:dyDescent="0.15">
      <c r="A21103" s="619" t="s">
        <v>1097</v>
      </c>
      <c r="B21103" s="618">
        <v>2013</v>
      </c>
      <c r="C21103" s="619" t="s">
        <v>424</v>
      </c>
    </row>
    <row r="21104" spans="1:3" x14ac:dyDescent="0.15">
      <c r="A21104" s="619" t="s">
        <v>1097</v>
      </c>
      <c r="B21104" s="618">
        <v>2013</v>
      </c>
      <c r="C21104" s="619" t="s">
        <v>1102</v>
      </c>
    </row>
    <row r="21105" spans="1:3" x14ac:dyDescent="0.15">
      <c r="A21105" s="619" t="s">
        <v>1097</v>
      </c>
      <c r="B21105" s="618">
        <v>2013</v>
      </c>
      <c r="C21105" s="619" t="s">
        <v>437</v>
      </c>
    </row>
    <row r="21106" spans="1:3" x14ac:dyDescent="0.15">
      <c r="A21106" s="619" t="s">
        <v>1097</v>
      </c>
      <c r="B21106" s="618">
        <v>2013</v>
      </c>
      <c r="C21106" s="619" t="s">
        <v>1102</v>
      </c>
    </row>
    <row r="21107" spans="1:3" x14ac:dyDescent="0.15">
      <c r="A21107" s="619" t="s">
        <v>1097</v>
      </c>
      <c r="B21107" s="618">
        <v>2013</v>
      </c>
      <c r="C21107" s="619" t="s">
        <v>1102</v>
      </c>
    </row>
    <row r="21108" spans="1:3" x14ac:dyDescent="0.15">
      <c r="A21108" s="619" t="s">
        <v>1097</v>
      </c>
      <c r="B21108" s="618">
        <v>2013</v>
      </c>
      <c r="C21108" s="619" t="s">
        <v>1102</v>
      </c>
    </row>
    <row r="21109" spans="1:3" x14ac:dyDescent="0.15">
      <c r="A21109" s="619" t="s">
        <v>1097</v>
      </c>
      <c r="B21109" s="618">
        <v>2013</v>
      </c>
      <c r="C21109" s="619" t="s">
        <v>1111</v>
      </c>
    </row>
    <row r="21110" spans="1:3" x14ac:dyDescent="0.15">
      <c r="A21110" s="619" t="s">
        <v>1097</v>
      </c>
      <c r="B21110" s="618">
        <v>2013</v>
      </c>
      <c r="C21110" s="619" t="s">
        <v>1102</v>
      </c>
    </row>
    <row r="21111" spans="1:3" x14ac:dyDescent="0.15">
      <c r="A21111" s="619" t="s">
        <v>1097</v>
      </c>
      <c r="B21111" s="618">
        <v>2013</v>
      </c>
      <c r="C21111" s="619" t="s">
        <v>1102</v>
      </c>
    </row>
    <row r="21112" spans="1:3" x14ac:dyDescent="0.15">
      <c r="A21112" s="619" t="s">
        <v>1097</v>
      </c>
      <c r="B21112" s="618">
        <v>2013</v>
      </c>
      <c r="C21112" s="619" t="s">
        <v>1102</v>
      </c>
    </row>
    <row r="21113" spans="1:3" x14ac:dyDescent="0.15">
      <c r="A21113" s="619" t="s">
        <v>1097</v>
      </c>
      <c r="B21113" s="618">
        <v>2013</v>
      </c>
      <c r="C21113" s="619" t="s">
        <v>424</v>
      </c>
    </row>
    <row r="21114" spans="1:3" x14ac:dyDescent="0.15">
      <c r="A21114" s="619" t="s">
        <v>1097</v>
      </c>
      <c r="B21114" s="618">
        <v>2013</v>
      </c>
      <c r="C21114" s="619" t="s">
        <v>437</v>
      </c>
    </row>
    <row r="21115" spans="1:3" x14ac:dyDescent="0.15">
      <c r="A21115" s="619" t="s">
        <v>1097</v>
      </c>
      <c r="B21115" s="618">
        <v>2013</v>
      </c>
      <c r="C21115" s="619" t="s">
        <v>1102</v>
      </c>
    </row>
    <row r="21116" spans="1:3" x14ac:dyDescent="0.15">
      <c r="A21116" s="619" t="s">
        <v>1097</v>
      </c>
      <c r="B21116" s="618">
        <v>2013</v>
      </c>
      <c r="C21116" s="619" t="s">
        <v>1102</v>
      </c>
    </row>
    <row r="21117" spans="1:3" x14ac:dyDescent="0.15">
      <c r="A21117" s="619" t="s">
        <v>1097</v>
      </c>
      <c r="B21117" s="618">
        <v>2013</v>
      </c>
      <c r="C21117" s="619" t="s">
        <v>1102</v>
      </c>
    </row>
    <row r="21118" spans="1:3" x14ac:dyDescent="0.15">
      <c r="A21118" s="619" t="s">
        <v>1097</v>
      </c>
      <c r="B21118" s="618">
        <v>2013</v>
      </c>
      <c r="C21118" s="619" t="s">
        <v>1102</v>
      </c>
    </row>
    <row r="21119" spans="1:3" x14ac:dyDescent="0.15">
      <c r="A21119" s="619" t="s">
        <v>1097</v>
      </c>
      <c r="B21119" s="618">
        <v>2013</v>
      </c>
      <c r="C21119" s="619" t="s">
        <v>1080</v>
      </c>
    </row>
    <row r="21120" spans="1:3" x14ac:dyDescent="0.15">
      <c r="A21120" s="619" t="s">
        <v>1097</v>
      </c>
      <c r="B21120" s="618">
        <v>2013</v>
      </c>
      <c r="C21120" s="619" t="s">
        <v>1080</v>
      </c>
    </row>
    <row r="21121" spans="1:3" x14ac:dyDescent="0.15">
      <c r="A21121" s="619" t="s">
        <v>1097</v>
      </c>
      <c r="B21121" s="618">
        <v>2013</v>
      </c>
      <c r="C21121" s="619" t="s">
        <v>1080</v>
      </c>
    </row>
    <row r="21122" spans="1:3" x14ac:dyDescent="0.15">
      <c r="A21122" s="619" t="s">
        <v>1097</v>
      </c>
      <c r="B21122" s="618">
        <v>2013</v>
      </c>
      <c r="C21122" s="619" t="s">
        <v>1080</v>
      </c>
    </row>
    <row r="21123" spans="1:3" x14ac:dyDescent="0.15">
      <c r="A21123" s="619" t="s">
        <v>1097</v>
      </c>
      <c r="B21123" s="618">
        <v>2013</v>
      </c>
      <c r="C21123" s="619" t="s">
        <v>424</v>
      </c>
    </row>
    <row r="21124" spans="1:3" x14ac:dyDescent="0.15">
      <c r="A21124" s="619" t="s">
        <v>1097</v>
      </c>
      <c r="B21124" s="618">
        <v>2013</v>
      </c>
      <c r="C21124" s="619" t="s">
        <v>1080</v>
      </c>
    </row>
    <row r="21125" spans="1:3" x14ac:dyDescent="0.15">
      <c r="A21125" s="619" t="s">
        <v>1097</v>
      </c>
      <c r="B21125" s="618">
        <v>2013</v>
      </c>
      <c r="C21125" s="619" t="s">
        <v>1080</v>
      </c>
    </row>
    <row r="21126" spans="1:3" x14ac:dyDescent="0.15">
      <c r="A21126" s="619" t="s">
        <v>1097</v>
      </c>
      <c r="B21126" s="618">
        <v>2013</v>
      </c>
      <c r="C21126" s="619" t="s">
        <v>1102</v>
      </c>
    </row>
    <row r="21127" spans="1:3" x14ac:dyDescent="0.15">
      <c r="A21127" s="619" t="s">
        <v>1097</v>
      </c>
      <c r="B21127" s="618">
        <v>2013</v>
      </c>
      <c r="C21127" s="619" t="s">
        <v>1080</v>
      </c>
    </row>
    <row r="21128" spans="1:3" x14ac:dyDescent="0.15">
      <c r="A21128" s="619" t="s">
        <v>1097</v>
      </c>
      <c r="B21128" s="618">
        <v>2013</v>
      </c>
      <c r="C21128" s="619" t="s">
        <v>437</v>
      </c>
    </row>
    <row r="21129" spans="1:3" x14ac:dyDescent="0.15">
      <c r="A21129" s="619" t="s">
        <v>1097</v>
      </c>
      <c r="B21129" s="618">
        <v>2013</v>
      </c>
      <c r="C21129" s="619" t="s">
        <v>424</v>
      </c>
    </row>
    <row r="21130" spans="1:3" x14ac:dyDescent="0.15">
      <c r="A21130" s="619" t="s">
        <v>1097</v>
      </c>
      <c r="B21130" s="618">
        <v>2013</v>
      </c>
      <c r="C21130" s="619" t="s">
        <v>1102</v>
      </c>
    </row>
    <row r="21131" spans="1:3" x14ac:dyDescent="0.15">
      <c r="A21131" s="619" t="s">
        <v>1097</v>
      </c>
      <c r="B21131" s="618">
        <v>2013</v>
      </c>
      <c r="C21131" s="619" t="s">
        <v>1102</v>
      </c>
    </row>
    <row r="21132" spans="1:3" x14ac:dyDescent="0.15">
      <c r="A21132" s="619" t="s">
        <v>1097</v>
      </c>
      <c r="B21132" s="618">
        <v>2013</v>
      </c>
      <c r="C21132" s="619" t="s">
        <v>1102</v>
      </c>
    </row>
    <row r="21133" spans="1:3" x14ac:dyDescent="0.15">
      <c r="A21133" s="619" t="s">
        <v>1097</v>
      </c>
      <c r="B21133" s="618">
        <v>2013</v>
      </c>
      <c r="C21133" s="619" t="s">
        <v>1080</v>
      </c>
    </row>
    <row r="21134" spans="1:3" x14ac:dyDescent="0.15">
      <c r="A21134" s="619" t="s">
        <v>1097</v>
      </c>
      <c r="B21134" s="618">
        <v>2013</v>
      </c>
      <c r="C21134" s="619" t="s">
        <v>1102</v>
      </c>
    </row>
    <row r="21135" spans="1:3" x14ac:dyDescent="0.15">
      <c r="A21135" s="619" t="s">
        <v>1097</v>
      </c>
      <c r="B21135" s="618">
        <v>2013</v>
      </c>
      <c r="C21135" s="619" t="s">
        <v>1102</v>
      </c>
    </row>
    <row r="21136" spans="1:3" x14ac:dyDescent="0.15">
      <c r="A21136" s="619" t="s">
        <v>1097</v>
      </c>
      <c r="B21136" s="618">
        <v>2013</v>
      </c>
      <c r="C21136" s="619" t="s">
        <v>424</v>
      </c>
    </row>
    <row r="21137" spans="1:3" x14ac:dyDescent="0.15">
      <c r="A21137" s="619" t="s">
        <v>1097</v>
      </c>
      <c r="B21137" s="618">
        <v>2013</v>
      </c>
      <c r="C21137" s="619" t="s">
        <v>1102</v>
      </c>
    </row>
    <row r="21138" spans="1:3" x14ac:dyDescent="0.15">
      <c r="A21138" s="619" t="s">
        <v>1097</v>
      </c>
      <c r="B21138" s="618">
        <v>2013</v>
      </c>
      <c r="C21138" s="619" t="s">
        <v>1102</v>
      </c>
    </row>
    <row r="21139" spans="1:3" x14ac:dyDescent="0.15">
      <c r="A21139" s="619" t="s">
        <v>1097</v>
      </c>
      <c r="B21139" s="618">
        <v>2013</v>
      </c>
      <c r="C21139" s="619" t="s">
        <v>424</v>
      </c>
    </row>
    <row r="21140" spans="1:3" x14ac:dyDescent="0.15">
      <c r="A21140" s="619" t="s">
        <v>1097</v>
      </c>
      <c r="B21140" s="618">
        <v>2013</v>
      </c>
      <c r="C21140" s="619" t="s">
        <v>424</v>
      </c>
    </row>
    <row r="21141" spans="1:3" x14ac:dyDescent="0.15">
      <c r="A21141" s="619" t="s">
        <v>1097</v>
      </c>
      <c r="B21141" s="618">
        <v>2013</v>
      </c>
      <c r="C21141" s="619" t="s">
        <v>437</v>
      </c>
    </row>
    <row r="21142" spans="1:3" x14ac:dyDescent="0.15">
      <c r="A21142" s="619" t="s">
        <v>1097</v>
      </c>
      <c r="B21142" s="618">
        <v>2013</v>
      </c>
      <c r="C21142" s="619" t="s">
        <v>1080</v>
      </c>
    </row>
    <row r="21143" spans="1:3" x14ac:dyDescent="0.15">
      <c r="A21143" s="619" t="s">
        <v>1097</v>
      </c>
      <c r="B21143" s="618">
        <v>2013</v>
      </c>
      <c r="C21143" s="619" t="s">
        <v>1104</v>
      </c>
    </row>
    <row r="21144" spans="1:3" x14ac:dyDescent="0.15">
      <c r="A21144" s="619" t="s">
        <v>1097</v>
      </c>
      <c r="B21144" s="618">
        <v>2013</v>
      </c>
      <c r="C21144" s="619" t="s">
        <v>424</v>
      </c>
    </row>
    <row r="21145" spans="1:3" x14ac:dyDescent="0.15">
      <c r="A21145" s="619" t="s">
        <v>1097</v>
      </c>
      <c r="B21145" s="618">
        <v>2013</v>
      </c>
      <c r="C21145" s="619" t="s">
        <v>424</v>
      </c>
    </row>
    <row r="21146" spans="1:3" x14ac:dyDescent="0.15">
      <c r="A21146" s="619" t="s">
        <v>1097</v>
      </c>
      <c r="B21146" s="618">
        <v>2013</v>
      </c>
      <c r="C21146" s="619" t="s">
        <v>424</v>
      </c>
    </row>
    <row r="21147" spans="1:3" x14ac:dyDescent="0.15">
      <c r="A21147" s="619" t="s">
        <v>1097</v>
      </c>
      <c r="B21147" s="618">
        <v>2013</v>
      </c>
      <c r="C21147" s="619" t="s">
        <v>424</v>
      </c>
    </row>
    <row r="21148" spans="1:3" x14ac:dyDescent="0.15">
      <c r="A21148" s="619" t="s">
        <v>1097</v>
      </c>
      <c r="B21148" s="618">
        <v>2013</v>
      </c>
      <c r="C21148" s="619" t="s">
        <v>424</v>
      </c>
    </row>
    <row r="21149" spans="1:3" x14ac:dyDescent="0.15">
      <c r="A21149" s="619" t="s">
        <v>1097</v>
      </c>
      <c r="B21149" s="618">
        <v>2013</v>
      </c>
      <c r="C21149" s="619" t="s">
        <v>1102</v>
      </c>
    </row>
    <row r="21150" spans="1:3" x14ac:dyDescent="0.15">
      <c r="A21150" s="619" t="s">
        <v>1097</v>
      </c>
      <c r="B21150" s="618">
        <v>2013</v>
      </c>
      <c r="C21150" s="619" t="s">
        <v>437</v>
      </c>
    </row>
    <row r="21151" spans="1:3" x14ac:dyDescent="0.15">
      <c r="A21151" s="619" t="s">
        <v>1097</v>
      </c>
      <c r="B21151" s="618">
        <v>2013</v>
      </c>
      <c r="C21151" s="619" t="s">
        <v>424</v>
      </c>
    </row>
    <row r="21152" spans="1:3" x14ac:dyDescent="0.15">
      <c r="A21152" s="619" t="s">
        <v>1097</v>
      </c>
      <c r="B21152" s="618">
        <v>2013</v>
      </c>
      <c r="C21152" s="619" t="s">
        <v>1080</v>
      </c>
    </row>
    <row r="21153" spans="1:3" x14ac:dyDescent="0.15">
      <c r="A21153" s="619" t="s">
        <v>1097</v>
      </c>
      <c r="B21153" s="618">
        <v>2013</v>
      </c>
      <c r="C21153" s="619" t="s">
        <v>1102</v>
      </c>
    </row>
    <row r="21154" spans="1:3" x14ac:dyDescent="0.15">
      <c r="A21154" s="619" t="s">
        <v>1097</v>
      </c>
      <c r="B21154" s="618">
        <v>2013</v>
      </c>
      <c r="C21154" s="619" t="s">
        <v>1102</v>
      </c>
    </row>
    <row r="21155" spans="1:3" x14ac:dyDescent="0.15">
      <c r="A21155" s="619" t="s">
        <v>1097</v>
      </c>
      <c r="B21155" s="618">
        <v>2013</v>
      </c>
      <c r="C21155" s="619" t="s">
        <v>1080</v>
      </c>
    </row>
    <row r="21156" spans="1:3" x14ac:dyDescent="0.15">
      <c r="A21156" s="619" t="s">
        <v>1097</v>
      </c>
      <c r="B21156" s="618">
        <v>2013</v>
      </c>
      <c r="C21156" s="619" t="s">
        <v>424</v>
      </c>
    </row>
    <row r="21157" spans="1:3" x14ac:dyDescent="0.15">
      <c r="A21157" s="619" t="s">
        <v>1097</v>
      </c>
      <c r="B21157" s="618">
        <v>2013</v>
      </c>
      <c r="C21157" s="619" t="s">
        <v>1102</v>
      </c>
    </row>
    <row r="21158" spans="1:3" x14ac:dyDescent="0.15">
      <c r="A21158" s="619" t="s">
        <v>1097</v>
      </c>
      <c r="B21158" s="618">
        <v>2013</v>
      </c>
      <c r="C21158" s="619" t="s">
        <v>1102</v>
      </c>
    </row>
    <row r="21159" spans="1:3" x14ac:dyDescent="0.15">
      <c r="A21159" s="619" t="s">
        <v>1097</v>
      </c>
      <c r="B21159" s="618">
        <v>2013</v>
      </c>
      <c r="C21159" s="619" t="s">
        <v>1102</v>
      </c>
    </row>
    <row r="21160" spans="1:3" x14ac:dyDescent="0.15">
      <c r="A21160" s="619" t="s">
        <v>1097</v>
      </c>
      <c r="B21160" s="618">
        <v>2013</v>
      </c>
      <c r="C21160" s="619" t="s">
        <v>1102</v>
      </c>
    </row>
    <row r="21161" spans="1:3" x14ac:dyDescent="0.15">
      <c r="A21161" s="619" t="s">
        <v>1097</v>
      </c>
      <c r="B21161" s="618">
        <v>2013</v>
      </c>
      <c r="C21161" s="619" t="s">
        <v>424</v>
      </c>
    </row>
    <row r="21162" spans="1:3" x14ac:dyDescent="0.15">
      <c r="A21162" s="619" t="s">
        <v>1097</v>
      </c>
      <c r="B21162" s="618">
        <v>2013</v>
      </c>
      <c r="C21162" s="619" t="s">
        <v>1103</v>
      </c>
    </row>
    <row r="21163" spans="1:3" x14ac:dyDescent="0.15">
      <c r="A21163" s="619" t="s">
        <v>1097</v>
      </c>
      <c r="B21163" s="618">
        <v>2013</v>
      </c>
      <c r="C21163" s="619" t="s">
        <v>437</v>
      </c>
    </row>
    <row r="21164" spans="1:3" x14ac:dyDescent="0.15">
      <c r="A21164" s="619" t="s">
        <v>1097</v>
      </c>
      <c r="B21164" s="618">
        <v>2013</v>
      </c>
      <c r="C21164" s="619" t="s">
        <v>424</v>
      </c>
    </row>
    <row r="21165" spans="1:3" x14ac:dyDescent="0.15">
      <c r="A21165" s="619" t="s">
        <v>1097</v>
      </c>
      <c r="B21165" s="618">
        <v>2013</v>
      </c>
      <c r="C21165" s="619" t="s">
        <v>437</v>
      </c>
    </row>
    <row r="21166" spans="1:3" x14ac:dyDescent="0.15">
      <c r="A21166" s="619" t="s">
        <v>1097</v>
      </c>
      <c r="B21166" s="618">
        <v>2013</v>
      </c>
      <c r="C21166" s="619" t="s">
        <v>437</v>
      </c>
    </row>
    <row r="21167" spans="1:3" x14ac:dyDescent="0.15">
      <c r="A21167" s="619" t="s">
        <v>1097</v>
      </c>
      <c r="B21167" s="618">
        <v>2013</v>
      </c>
      <c r="C21167" s="619" t="s">
        <v>437</v>
      </c>
    </row>
    <row r="21168" spans="1:3" x14ac:dyDescent="0.15">
      <c r="A21168" s="619" t="s">
        <v>1097</v>
      </c>
      <c r="B21168" s="618">
        <v>2013</v>
      </c>
      <c r="C21168" s="619" t="s">
        <v>424</v>
      </c>
    </row>
    <row r="21169" spans="1:3" x14ac:dyDescent="0.15">
      <c r="A21169" s="619" t="s">
        <v>1097</v>
      </c>
      <c r="B21169" s="618">
        <v>2013</v>
      </c>
      <c r="C21169" s="619" t="s">
        <v>437</v>
      </c>
    </row>
    <row r="21170" spans="1:3" x14ac:dyDescent="0.15">
      <c r="A21170" s="619" t="s">
        <v>1097</v>
      </c>
      <c r="B21170" s="618">
        <v>2013</v>
      </c>
      <c r="C21170" s="619" t="s">
        <v>424</v>
      </c>
    </row>
    <row r="21171" spans="1:3" x14ac:dyDescent="0.15">
      <c r="A21171" s="619" t="s">
        <v>1097</v>
      </c>
      <c r="B21171" s="618">
        <v>2013</v>
      </c>
      <c r="C21171" s="619" t="s">
        <v>437</v>
      </c>
    </row>
    <row r="21172" spans="1:3" x14ac:dyDescent="0.15">
      <c r="A21172" s="619" t="s">
        <v>1097</v>
      </c>
      <c r="B21172" s="618">
        <v>2013</v>
      </c>
      <c r="C21172" s="619" t="s">
        <v>437</v>
      </c>
    </row>
    <row r="21173" spans="1:3" x14ac:dyDescent="0.15">
      <c r="A21173" s="619" t="s">
        <v>1097</v>
      </c>
      <c r="B21173" s="618">
        <v>2013</v>
      </c>
      <c r="C21173" s="619" t="s">
        <v>424</v>
      </c>
    </row>
    <row r="21174" spans="1:3" x14ac:dyDescent="0.15">
      <c r="A21174" s="619" t="s">
        <v>1097</v>
      </c>
      <c r="B21174" s="618">
        <v>2013</v>
      </c>
      <c r="C21174" s="619" t="s">
        <v>1102</v>
      </c>
    </row>
    <row r="21175" spans="1:3" x14ac:dyDescent="0.15">
      <c r="A21175" s="619" t="s">
        <v>1097</v>
      </c>
      <c r="B21175" s="618">
        <v>2013</v>
      </c>
      <c r="C21175" s="619" t="s">
        <v>1103</v>
      </c>
    </row>
    <row r="21176" spans="1:3" x14ac:dyDescent="0.15">
      <c r="A21176" s="619" t="s">
        <v>1097</v>
      </c>
      <c r="B21176" s="618">
        <v>2013</v>
      </c>
      <c r="C21176" s="619" t="s">
        <v>1102</v>
      </c>
    </row>
    <row r="21177" spans="1:3" x14ac:dyDescent="0.15">
      <c r="A21177" s="619" t="s">
        <v>1097</v>
      </c>
      <c r="B21177" s="618">
        <v>2013</v>
      </c>
      <c r="C21177" s="619" t="s">
        <v>437</v>
      </c>
    </row>
    <row r="21178" spans="1:3" x14ac:dyDescent="0.15">
      <c r="A21178" s="619" t="s">
        <v>1097</v>
      </c>
      <c r="B21178" s="618">
        <v>2013</v>
      </c>
      <c r="C21178" s="619" t="s">
        <v>437</v>
      </c>
    </row>
    <row r="21179" spans="1:3" x14ac:dyDescent="0.15">
      <c r="A21179" s="619" t="s">
        <v>1097</v>
      </c>
      <c r="B21179" s="618">
        <v>2013</v>
      </c>
      <c r="C21179" s="619" t="s">
        <v>424</v>
      </c>
    </row>
    <row r="21180" spans="1:3" x14ac:dyDescent="0.15">
      <c r="A21180" s="619" t="s">
        <v>1097</v>
      </c>
      <c r="B21180" s="618">
        <v>2013</v>
      </c>
      <c r="C21180" s="619" t="s">
        <v>1102</v>
      </c>
    </row>
    <row r="21181" spans="1:3" x14ac:dyDescent="0.15">
      <c r="A21181" s="619" t="s">
        <v>1097</v>
      </c>
      <c r="B21181" s="618">
        <v>2013</v>
      </c>
      <c r="C21181" s="619" t="s">
        <v>437</v>
      </c>
    </row>
    <row r="21182" spans="1:3" x14ac:dyDescent="0.15">
      <c r="A21182" s="619" t="s">
        <v>1097</v>
      </c>
      <c r="B21182" s="618">
        <v>2013</v>
      </c>
      <c r="C21182" s="619" t="s">
        <v>1080</v>
      </c>
    </row>
    <row r="21183" spans="1:3" x14ac:dyDescent="0.15">
      <c r="A21183" s="619" t="s">
        <v>1097</v>
      </c>
      <c r="B21183" s="618">
        <v>2013</v>
      </c>
      <c r="C21183" s="619" t="s">
        <v>424</v>
      </c>
    </row>
    <row r="21184" spans="1:3" x14ac:dyDescent="0.15">
      <c r="A21184" s="619" t="s">
        <v>1097</v>
      </c>
      <c r="B21184" s="618">
        <v>2013</v>
      </c>
      <c r="C21184" s="619" t="s">
        <v>437</v>
      </c>
    </row>
    <row r="21185" spans="1:3" x14ac:dyDescent="0.15">
      <c r="A21185" s="619" t="s">
        <v>1097</v>
      </c>
      <c r="B21185" s="618">
        <v>2013</v>
      </c>
      <c r="C21185" s="619" t="s">
        <v>1102</v>
      </c>
    </row>
    <row r="21186" spans="1:3" x14ac:dyDescent="0.15">
      <c r="A21186" s="619" t="s">
        <v>1097</v>
      </c>
      <c r="B21186" s="618">
        <v>2013</v>
      </c>
      <c r="C21186" s="619" t="s">
        <v>424</v>
      </c>
    </row>
    <row r="21187" spans="1:3" x14ac:dyDescent="0.15">
      <c r="A21187" s="619" t="s">
        <v>1097</v>
      </c>
      <c r="B21187" s="618">
        <v>2013</v>
      </c>
      <c r="C21187" s="619" t="s">
        <v>424</v>
      </c>
    </row>
    <row r="21188" spans="1:3" x14ac:dyDescent="0.15">
      <c r="A21188" s="619" t="s">
        <v>1097</v>
      </c>
      <c r="B21188" s="618">
        <v>2013</v>
      </c>
      <c r="C21188" s="619" t="s">
        <v>424</v>
      </c>
    </row>
    <row r="21189" spans="1:3" x14ac:dyDescent="0.15">
      <c r="A21189" s="619" t="s">
        <v>1097</v>
      </c>
      <c r="B21189" s="618">
        <v>2013</v>
      </c>
      <c r="C21189" s="619" t="s">
        <v>1080</v>
      </c>
    </row>
    <row r="21190" spans="1:3" x14ac:dyDescent="0.15">
      <c r="A21190" s="619" t="s">
        <v>1097</v>
      </c>
      <c r="B21190" s="618">
        <v>2013</v>
      </c>
      <c r="C21190" s="619" t="s">
        <v>1103</v>
      </c>
    </row>
    <row r="21191" spans="1:3" x14ac:dyDescent="0.15">
      <c r="A21191" s="619" t="s">
        <v>1097</v>
      </c>
      <c r="B21191" s="618">
        <v>2013</v>
      </c>
      <c r="C21191" s="619" t="s">
        <v>1103</v>
      </c>
    </row>
    <row r="21192" spans="1:3" x14ac:dyDescent="0.15">
      <c r="A21192" s="619" t="s">
        <v>1097</v>
      </c>
      <c r="B21192" s="618">
        <v>2013</v>
      </c>
      <c r="C21192" s="619" t="s">
        <v>1102</v>
      </c>
    </row>
    <row r="21193" spans="1:3" x14ac:dyDescent="0.15">
      <c r="A21193" s="619" t="s">
        <v>1097</v>
      </c>
      <c r="B21193" s="618">
        <v>2013</v>
      </c>
      <c r="C21193" s="619" t="s">
        <v>1102</v>
      </c>
    </row>
    <row r="21194" spans="1:3" x14ac:dyDescent="0.15">
      <c r="A21194" s="619" t="s">
        <v>1097</v>
      </c>
      <c r="B21194" s="618">
        <v>2013</v>
      </c>
      <c r="C21194" s="619" t="s">
        <v>1102</v>
      </c>
    </row>
    <row r="21195" spans="1:3" x14ac:dyDescent="0.15">
      <c r="A21195" s="619" t="s">
        <v>1097</v>
      </c>
      <c r="B21195" s="618">
        <v>2013</v>
      </c>
      <c r="C21195" s="619" t="s">
        <v>1102</v>
      </c>
    </row>
    <row r="21196" spans="1:3" x14ac:dyDescent="0.15">
      <c r="A21196" s="619" t="s">
        <v>1097</v>
      </c>
      <c r="B21196" s="618">
        <v>2013</v>
      </c>
      <c r="C21196" s="619" t="s">
        <v>1101</v>
      </c>
    </row>
    <row r="21197" spans="1:3" x14ac:dyDescent="0.15">
      <c r="A21197" s="619" t="s">
        <v>1097</v>
      </c>
      <c r="B21197" s="618">
        <v>2013</v>
      </c>
      <c r="C21197" s="619" t="s">
        <v>1102</v>
      </c>
    </row>
    <row r="21198" spans="1:3" x14ac:dyDescent="0.15">
      <c r="A21198" s="619" t="s">
        <v>1097</v>
      </c>
      <c r="B21198" s="618">
        <v>2013</v>
      </c>
      <c r="C21198" s="619" t="s">
        <v>424</v>
      </c>
    </row>
    <row r="21199" spans="1:3" x14ac:dyDescent="0.15">
      <c r="A21199" s="619" t="s">
        <v>1097</v>
      </c>
      <c r="B21199" s="618">
        <v>2013</v>
      </c>
      <c r="C21199" s="619" t="s">
        <v>424</v>
      </c>
    </row>
    <row r="21200" spans="1:3" x14ac:dyDescent="0.15">
      <c r="A21200" s="619" t="s">
        <v>1097</v>
      </c>
      <c r="B21200" s="618">
        <v>2013</v>
      </c>
      <c r="C21200" s="619" t="s">
        <v>424</v>
      </c>
    </row>
    <row r="21201" spans="1:3" x14ac:dyDescent="0.15">
      <c r="A21201" s="619" t="s">
        <v>1097</v>
      </c>
      <c r="B21201" s="618">
        <v>2013</v>
      </c>
      <c r="C21201" s="619" t="s">
        <v>1103</v>
      </c>
    </row>
    <row r="21202" spans="1:3" x14ac:dyDescent="0.15">
      <c r="A21202" s="619" t="s">
        <v>1097</v>
      </c>
      <c r="B21202" s="618">
        <v>2013</v>
      </c>
      <c r="C21202" s="619" t="s">
        <v>424</v>
      </c>
    </row>
    <row r="21203" spans="1:3" x14ac:dyDescent="0.15">
      <c r="A21203" s="619" t="s">
        <v>1097</v>
      </c>
      <c r="B21203" s="618">
        <v>2013</v>
      </c>
      <c r="C21203" s="619" t="s">
        <v>437</v>
      </c>
    </row>
    <row r="21204" spans="1:3" x14ac:dyDescent="0.15">
      <c r="A21204" s="619" t="s">
        <v>1097</v>
      </c>
      <c r="B21204" s="618">
        <v>2013</v>
      </c>
      <c r="C21204" s="619" t="s">
        <v>424</v>
      </c>
    </row>
    <row r="21205" spans="1:3" x14ac:dyDescent="0.15">
      <c r="A21205" s="619" t="s">
        <v>1097</v>
      </c>
      <c r="B21205" s="618">
        <v>2013</v>
      </c>
      <c r="C21205" s="619" t="s">
        <v>437</v>
      </c>
    </row>
    <row r="21206" spans="1:3" x14ac:dyDescent="0.15">
      <c r="A21206" s="619" t="s">
        <v>1097</v>
      </c>
      <c r="B21206" s="618">
        <v>2013</v>
      </c>
      <c r="C21206" s="619" t="s">
        <v>1103</v>
      </c>
    </row>
    <row r="21207" spans="1:3" x14ac:dyDescent="0.15">
      <c r="A21207" s="619" t="s">
        <v>1097</v>
      </c>
      <c r="B21207" s="618">
        <v>2013</v>
      </c>
      <c r="C21207" s="619" t="s">
        <v>1102</v>
      </c>
    </row>
    <row r="21208" spans="1:3" x14ac:dyDescent="0.15">
      <c r="A21208" s="619" t="s">
        <v>1097</v>
      </c>
      <c r="B21208" s="618">
        <v>2013</v>
      </c>
      <c r="C21208" s="619" t="s">
        <v>424</v>
      </c>
    </row>
    <row r="21209" spans="1:3" x14ac:dyDescent="0.15">
      <c r="A21209" s="619" t="s">
        <v>1097</v>
      </c>
      <c r="B21209" s="618">
        <v>2013</v>
      </c>
      <c r="C21209" s="619" t="s">
        <v>1103</v>
      </c>
    </row>
    <row r="21210" spans="1:3" x14ac:dyDescent="0.15">
      <c r="A21210" s="619" t="s">
        <v>1097</v>
      </c>
      <c r="B21210" s="618">
        <v>2013</v>
      </c>
      <c r="C21210" s="619" t="s">
        <v>1103</v>
      </c>
    </row>
    <row r="21211" spans="1:3" x14ac:dyDescent="0.15">
      <c r="A21211" s="619" t="s">
        <v>1097</v>
      </c>
      <c r="B21211" s="618">
        <v>2013</v>
      </c>
      <c r="C21211" s="619" t="s">
        <v>424</v>
      </c>
    </row>
    <row r="21212" spans="1:3" x14ac:dyDescent="0.15">
      <c r="A21212" s="619" t="s">
        <v>1097</v>
      </c>
      <c r="B21212" s="618">
        <v>2013</v>
      </c>
      <c r="C21212" s="619" t="s">
        <v>424</v>
      </c>
    </row>
    <row r="21213" spans="1:3" x14ac:dyDescent="0.15">
      <c r="A21213" s="619" t="s">
        <v>1097</v>
      </c>
      <c r="B21213" s="618">
        <v>2013</v>
      </c>
      <c r="C21213" s="619" t="s">
        <v>424</v>
      </c>
    </row>
    <row r="21214" spans="1:3" x14ac:dyDescent="0.15">
      <c r="A21214" s="619" t="s">
        <v>1097</v>
      </c>
      <c r="B21214" s="618">
        <v>2013</v>
      </c>
      <c r="C21214" s="619" t="s">
        <v>424</v>
      </c>
    </row>
    <row r="21215" spans="1:3" x14ac:dyDescent="0.15">
      <c r="A21215" s="619" t="s">
        <v>1097</v>
      </c>
      <c r="B21215" s="618">
        <v>2013</v>
      </c>
      <c r="C21215" s="619" t="s">
        <v>424</v>
      </c>
    </row>
    <row r="21216" spans="1:3" x14ac:dyDescent="0.15">
      <c r="A21216" s="619" t="s">
        <v>1097</v>
      </c>
      <c r="B21216" s="618">
        <v>2013</v>
      </c>
      <c r="C21216" s="619" t="s">
        <v>424</v>
      </c>
    </row>
    <row r="21217" spans="1:3" x14ac:dyDescent="0.15">
      <c r="A21217" s="619" t="s">
        <v>1097</v>
      </c>
      <c r="B21217" s="618">
        <v>2013</v>
      </c>
      <c r="C21217" s="619" t="s">
        <v>437</v>
      </c>
    </row>
    <row r="21218" spans="1:3" x14ac:dyDescent="0.15">
      <c r="A21218" s="619" t="s">
        <v>1097</v>
      </c>
      <c r="B21218" s="618">
        <v>2013</v>
      </c>
      <c r="C21218" s="619" t="s">
        <v>424</v>
      </c>
    </row>
    <row r="21219" spans="1:3" x14ac:dyDescent="0.15">
      <c r="A21219" s="619" t="s">
        <v>1097</v>
      </c>
      <c r="B21219" s="618">
        <v>2013</v>
      </c>
      <c r="C21219" s="619" t="s">
        <v>424</v>
      </c>
    </row>
    <row r="21220" spans="1:3" x14ac:dyDescent="0.15">
      <c r="A21220" s="619" t="s">
        <v>1097</v>
      </c>
      <c r="B21220" s="618">
        <v>2013</v>
      </c>
      <c r="C21220" s="619" t="s">
        <v>424</v>
      </c>
    </row>
    <row r="21221" spans="1:3" x14ac:dyDescent="0.15">
      <c r="A21221" s="619" t="s">
        <v>1097</v>
      </c>
      <c r="B21221" s="618">
        <v>2013</v>
      </c>
      <c r="C21221" s="619" t="s">
        <v>1107</v>
      </c>
    </row>
    <row r="21222" spans="1:3" x14ac:dyDescent="0.15">
      <c r="A21222" s="618" t="s">
        <v>1097</v>
      </c>
      <c r="B21222" s="618">
        <v>2013</v>
      </c>
      <c r="C21222" s="619" t="s">
        <v>1104</v>
      </c>
    </row>
    <row r="21223" spans="1:3" x14ac:dyDescent="0.15">
      <c r="A21223" s="619" t="s">
        <v>1097</v>
      </c>
      <c r="B21223" s="618">
        <v>2013</v>
      </c>
      <c r="C21223" s="619" t="s">
        <v>424</v>
      </c>
    </row>
    <row r="21224" spans="1:3" x14ac:dyDescent="0.15">
      <c r="A21224" s="619" t="s">
        <v>1097</v>
      </c>
      <c r="B21224" s="618">
        <v>2013</v>
      </c>
      <c r="C21224" s="619" t="s">
        <v>1104</v>
      </c>
    </row>
    <row r="21225" spans="1:3" x14ac:dyDescent="0.15">
      <c r="A21225" s="619" t="s">
        <v>1097</v>
      </c>
      <c r="B21225" s="618">
        <v>2013</v>
      </c>
      <c r="C21225" s="619" t="s">
        <v>1103</v>
      </c>
    </row>
    <row r="21226" spans="1:3" x14ac:dyDescent="0.15">
      <c r="A21226" s="619" t="s">
        <v>1097</v>
      </c>
      <c r="B21226" s="618">
        <v>2013</v>
      </c>
      <c r="C21226" s="619" t="s">
        <v>424</v>
      </c>
    </row>
    <row r="21227" spans="1:3" x14ac:dyDescent="0.15">
      <c r="A21227" s="619" t="s">
        <v>1097</v>
      </c>
      <c r="B21227" s="618">
        <v>2013</v>
      </c>
      <c r="C21227" s="619" t="s">
        <v>437</v>
      </c>
    </row>
    <row r="21228" spans="1:3" x14ac:dyDescent="0.15">
      <c r="A21228" s="619" t="s">
        <v>1097</v>
      </c>
      <c r="B21228" s="618">
        <v>2013</v>
      </c>
      <c r="C21228" s="619" t="s">
        <v>1102</v>
      </c>
    </row>
    <row r="21229" spans="1:3" x14ac:dyDescent="0.15">
      <c r="A21229" s="619" t="s">
        <v>1097</v>
      </c>
      <c r="B21229" s="618">
        <v>2013</v>
      </c>
      <c r="C21229" s="619" t="s">
        <v>1102</v>
      </c>
    </row>
    <row r="21230" spans="1:3" x14ac:dyDescent="0.15">
      <c r="A21230" s="619" t="s">
        <v>1097</v>
      </c>
      <c r="B21230" s="618">
        <v>2013</v>
      </c>
      <c r="C21230" s="619" t="s">
        <v>1102</v>
      </c>
    </row>
    <row r="21231" spans="1:3" x14ac:dyDescent="0.15">
      <c r="A21231" s="619" t="s">
        <v>1097</v>
      </c>
      <c r="B21231" s="618">
        <v>2013</v>
      </c>
      <c r="C21231" s="619" t="s">
        <v>424</v>
      </c>
    </row>
    <row r="21232" spans="1:3" x14ac:dyDescent="0.15">
      <c r="A21232" s="619" t="s">
        <v>1097</v>
      </c>
      <c r="B21232" s="618">
        <v>2013</v>
      </c>
      <c r="C21232" s="619" t="s">
        <v>437</v>
      </c>
    </row>
    <row r="21233" spans="1:3" x14ac:dyDescent="0.15">
      <c r="A21233" s="618" t="s">
        <v>1097</v>
      </c>
      <c r="B21233" s="618">
        <v>2013</v>
      </c>
      <c r="C21233" s="619" t="s">
        <v>424</v>
      </c>
    </row>
    <row r="21234" spans="1:3" x14ac:dyDescent="0.15">
      <c r="A21234" s="619" t="s">
        <v>1097</v>
      </c>
      <c r="B21234" s="618">
        <v>2013</v>
      </c>
      <c r="C21234" s="619" t="s">
        <v>424</v>
      </c>
    </row>
    <row r="21235" spans="1:3" x14ac:dyDescent="0.15">
      <c r="A21235" s="619" t="s">
        <v>1097</v>
      </c>
      <c r="B21235" s="618">
        <v>2013</v>
      </c>
      <c r="C21235" s="619" t="s">
        <v>437</v>
      </c>
    </row>
    <row r="21236" spans="1:3" x14ac:dyDescent="0.15">
      <c r="A21236" s="619" t="s">
        <v>1097</v>
      </c>
      <c r="B21236" s="618">
        <v>2013</v>
      </c>
      <c r="C21236" s="619" t="s">
        <v>1080</v>
      </c>
    </row>
    <row r="21237" spans="1:3" x14ac:dyDescent="0.15">
      <c r="A21237" s="619" t="s">
        <v>1097</v>
      </c>
      <c r="B21237" s="618">
        <v>2013</v>
      </c>
      <c r="C21237" s="619" t="s">
        <v>437</v>
      </c>
    </row>
    <row r="21238" spans="1:3" x14ac:dyDescent="0.15">
      <c r="A21238" s="619" t="s">
        <v>1097</v>
      </c>
      <c r="B21238" s="618">
        <v>2013</v>
      </c>
      <c r="C21238" s="619" t="s">
        <v>424</v>
      </c>
    </row>
    <row r="21239" spans="1:3" x14ac:dyDescent="0.15">
      <c r="A21239" s="619" t="s">
        <v>1097</v>
      </c>
      <c r="B21239" s="618">
        <v>2013</v>
      </c>
      <c r="C21239" s="619" t="s">
        <v>424</v>
      </c>
    </row>
    <row r="21240" spans="1:3" x14ac:dyDescent="0.15">
      <c r="A21240" s="619" t="s">
        <v>1097</v>
      </c>
      <c r="B21240" s="618">
        <v>2013</v>
      </c>
      <c r="C21240" s="619" t="s">
        <v>424</v>
      </c>
    </row>
    <row r="21241" spans="1:3" x14ac:dyDescent="0.15">
      <c r="A21241" s="619" t="s">
        <v>1097</v>
      </c>
      <c r="B21241" s="618">
        <v>2013</v>
      </c>
      <c r="C21241" s="619" t="s">
        <v>1105</v>
      </c>
    </row>
    <row r="21242" spans="1:3" x14ac:dyDescent="0.15">
      <c r="A21242" s="619" t="s">
        <v>1097</v>
      </c>
      <c r="B21242" s="618">
        <v>2013</v>
      </c>
      <c r="C21242" s="619" t="s">
        <v>1102</v>
      </c>
    </row>
    <row r="21243" spans="1:3" x14ac:dyDescent="0.15">
      <c r="A21243" s="619" t="s">
        <v>1097</v>
      </c>
      <c r="B21243" s="618">
        <v>2013</v>
      </c>
      <c r="C21243" s="619" t="s">
        <v>1102</v>
      </c>
    </row>
    <row r="21244" spans="1:3" x14ac:dyDescent="0.15">
      <c r="A21244" s="619" t="s">
        <v>1097</v>
      </c>
      <c r="B21244" s="618">
        <v>2013</v>
      </c>
      <c r="C21244" s="619" t="s">
        <v>424</v>
      </c>
    </row>
    <row r="21245" spans="1:3" x14ac:dyDescent="0.15">
      <c r="A21245" s="619" t="s">
        <v>1097</v>
      </c>
      <c r="B21245" s="618">
        <v>2013</v>
      </c>
      <c r="C21245" s="619" t="s">
        <v>1110</v>
      </c>
    </row>
    <row r="21246" spans="1:3" x14ac:dyDescent="0.15">
      <c r="A21246" s="619" t="s">
        <v>1097</v>
      </c>
      <c r="B21246" s="618">
        <v>2013</v>
      </c>
      <c r="C21246" s="619" t="s">
        <v>1110</v>
      </c>
    </row>
    <row r="21247" spans="1:3" x14ac:dyDescent="0.15">
      <c r="A21247" s="619" t="s">
        <v>1097</v>
      </c>
      <c r="B21247" s="618">
        <v>2013</v>
      </c>
      <c r="C21247" s="619" t="s">
        <v>1110</v>
      </c>
    </row>
    <row r="21248" spans="1:3" x14ac:dyDescent="0.15">
      <c r="A21248" s="619" t="s">
        <v>1097</v>
      </c>
      <c r="B21248" s="618">
        <v>2013</v>
      </c>
      <c r="C21248" s="619" t="s">
        <v>1107</v>
      </c>
    </row>
    <row r="21249" spans="1:3" x14ac:dyDescent="0.15">
      <c r="A21249" s="619" t="s">
        <v>1097</v>
      </c>
      <c r="B21249" s="618">
        <v>2013</v>
      </c>
      <c r="C21249" s="619" t="s">
        <v>424</v>
      </c>
    </row>
    <row r="21250" spans="1:3" x14ac:dyDescent="0.15">
      <c r="A21250" s="619" t="s">
        <v>1097</v>
      </c>
      <c r="B21250" s="618">
        <v>2013</v>
      </c>
      <c r="C21250" s="619" t="s">
        <v>424</v>
      </c>
    </row>
    <row r="21251" spans="1:3" x14ac:dyDescent="0.15">
      <c r="A21251" s="619" t="s">
        <v>1097</v>
      </c>
      <c r="B21251" s="618">
        <v>2013</v>
      </c>
      <c r="C21251" s="619" t="s">
        <v>424</v>
      </c>
    </row>
    <row r="21252" spans="1:3" x14ac:dyDescent="0.15">
      <c r="A21252" s="619" t="s">
        <v>1097</v>
      </c>
      <c r="B21252" s="618">
        <v>2013</v>
      </c>
      <c r="C21252" s="619" t="s">
        <v>424</v>
      </c>
    </row>
    <row r="21253" spans="1:3" x14ac:dyDescent="0.15">
      <c r="A21253" s="619" t="s">
        <v>1097</v>
      </c>
      <c r="B21253" s="618">
        <v>2013</v>
      </c>
      <c r="C21253" s="619" t="s">
        <v>424</v>
      </c>
    </row>
    <row r="21254" spans="1:3" x14ac:dyDescent="0.15">
      <c r="A21254" s="619" t="s">
        <v>1097</v>
      </c>
      <c r="B21254" s="618">
        <v>2013</v>
      </c>
      <c r="C21254" s="619" t="s">
        <v>424</v>
      </c>
    </row>
    <row r="21255" spans="1:3" x14ac:dyDescent="0.15">
      <c r="A21255" s="619" t="s">
        <v>1097</v>
      </c>
      <c r="B21255" s="618">
        <v>2013</v>
      </c>
      <c r="C21255" s="619" t="s">
        <v>424</v>
      </c>
    </row>
    <row r="21256" spans="1:3" x14ac:dyDescent="0.15">
      <c r="A21256" s="619" t="s">
        <v>1097</v>
      </c>
      <c r="B21256" s="618">
        <v>2013</v>
      </c>
      <c r="C21256" s="619" t="s">
        <v>424</v>
      </c>
    </row>
    <row r="21257" spans="1:3" x14ac:dyDescent="0.15">
      <c r="A21257" s="619" t="s">
        <v>1097</v>
      </c>
      <c r="B21257" s="618">
        <v>2013</v>
      </c>
      <c r="C21257" s="619" t="s">
        <v>424</v>
      </c>
    </row>
    <row r="21258" spans="1:3" x14ac:dyDescent="0.15">
      <c r="A21258" s="619" t="s">
        <v>1097</v>
      </c>
      <c r="B21258" s="618">
        <v>2013</v>
      </c>
      <c r="C21258" s="619" t="s">
        <v>424</v>
      </c>
    </row>
    <row r="21259" spans="1:3" x14ac:dyDescent="0.15">
      <c r="A21259" s="619" t="s">
        <v>1097</v>
      </c>
      <c r="B21259" s="618">
        <v>2013</v>
      </c>
      <c r="C21259" s="619" t="s">
        <v>424</v>
      </c>
    </row>
    <row r="21260" spans="1:3" x14ac:dyDescent="0.15">
      <c r="A21260" s="619" t="s">
        <v>1097</v>
      </c>
      <c r="B21260" s="618">
        <v>2013</v>
      </c>
      <c r="C21260" s="619" t="s">
        <v>1080</v>
      </c>
    </row>
    <row r="21261" spans="1:3" x14ac:dyDescent="0.15">
      <c r="A21261" s="618" t="s">
        <v>1097</v>
      </c>
      <c r="B21261" s="618">
        <v>2013</v>
      </c>
      <c r="C21261" s="619" t="s">
        <v>424</v>
      </c>
    </row>
    <row r="21262" spans="1:3" x14ac:dyDescent="0.15">
      <c r="A21262" s="619" t="s">
        <v>1097</v>
      </c>
      <c r="B21262" s="618">
        <v>2013</v>
      </c>
      <c r="C21262" s="619" t="s">
        <v>437</v>
      </c>
    </row>
    <row r="21263" spans="1:3" x14ac:dyDescent="0.15">
      <c r="A21263" s="619" t="s">
        <v>1097</v>
      </c>
      <c r="B21263" s="618">
        <v>2013</v>
      </c>
      <c r="C21263" s="619" t="s">
        <v>1103</v>
      </c>
    </row>
    <row r="21264" spans="1:3" x14ac:dyDescent="0.15">
      <c r="A21264" s="619" t="s">
        <v>1097</v>
      </c>
      <c r="B21264" s="618">
        <v>2013</v>
      </c>
      <c r="C21264" s="619" t="s">
        <v>1107</v>
      </c>
    </row>
    <row r="21265" spans="1:3" x14ac:dyDescent="0.15">
      <c r="A21265" s="619" t="s">
        <v>1097</v>
      </c>
      <c r="B21265" s="618">
        <v>2013</v>
      </c>
      <c r="C21265" s="619" t="s">
        <v>1080</v>
      </c>
    </row>
    <row r="21266" spans="1:3" x14ac:dyDescent="0.15">
      <c r="A21266" s="619" t="s">
        <v>1097</v>
      </c>
      <c r="B21266" s="618">
        <v>2013</v>
      </c>
      <c r="C21266" s="619" t="s">
        <v>424</v>
      </c>
    </row>
    <row r="21267" spans="1:3" x14ac:dyDescent="0.15">
      <c r="A21267" s="619" t="s">
        <v>1097</v>
      </c>
      <c r="B21267" s="618">
        <v>2013</v>
      </c>
      <c r="C21267" s="619" t="s">
        <v>424</v>
      </c>
    </row>
    <row r="21268" spans="1:3" x14ac:dyDescent="0.15">
      <c r="A21268" s="619" t="s">
        <v>1097</v>
      </c>
      <c r="B21268" s="618">
        <v>2013</v>
      </c>
      <c r="C21268" s="619" t="s">
        <v>424</v>
      </c>
    </row>
    <row r="21269" spans="1:3" x14ac:dyDescent="0.15">
      <c r="A21269" s="619" t="s">
        <v>1097</v>
      </c>
      <c r="B21269" s="618">
        <v>2013</v>
      </c>
      <c r="C21269" s="619" t="s">
        <v>1080</v>
      </c>
    </row>
    <row r="21270" spans="1:3" x14ac:dyDescent="0.15">
      <c r="A21270" s="619" t="s">
        <v>1097</v>
      </c>
      <c r="B21270" s="618">
        <v>2013</v>
      </c>
      <c r="C21270" s="619" t="s">
        <v>1102</v>
      </c>
    </row>
    <row r="21271" spans="1:3" x14ac:dyDescent="0.15">
      <c r="A21271" s="619" t="s">
        <v>1097</v>
      </c>
      <c r="B21271" s="618">
        <v>2013</v>
      </c>
      <c r="C21271" s="619" t="s">
        <v>1080</v>
      </c>
    </row>
    <row r="21272" spans="1:3" x14ac:dyDescent="0.15">
      <c r="A21272" s="619" t="s">
        <v>1097</v>
      </c>
      <c r="B21272" s="618">
        <v>2013</v>
      </c>
      <c r="C21272" s="619" t="s">
        <v>1080</v>
      </c>
    </row>
    <row r="21273" spans="1:3" x14ac:dyDescent="0.15">
      <c r="A21273" s="619" t="s">
        <v>1097</v>
      </c>
      <c r="B21273" s="618">
        <v>2013</v>
      </c>
      <c r="C21273" s="619" t="s">
        <v>1107</v>
      </c>
    </row>
    <row r="21274" spans="1:3" x14ac:dyDescent="0.15">
      <c r="A21274" s="619" t="s">
        <v>1097</v>
      </c>
      <c r="B21274" s="618">
        <v>2013</v>
      </c>
      <c r="C21274" s="619" t="s">
        <v>424</v>
      </c>
    </row>
    <row r="21275" spans="1:3" x14ac:dyDescent="0.15">
      <c r="A21275" s="619" t="s">
        <v>1097</v>
      </c>
      <c r="B21275" s="618">
        <v>2013</v>
      </c>
      <c r="C21275" s="619" t="s">
        <v>1104</v>
      </c>
    </row>
    <row r="21276" spans="1:3" x14ac:dyDescent="0.15">
      <c r="A21276" s="619" t="s">
        <v>1097</v>
      </c>
      <c r="B21276" s="618">
        <v>2013</v>
      </c>
      <c r="C21276" s="619" t="s">
        <v>1107</v>
      </c>
    </row>
    <row r="21277" spans="1:3" x14ac:dyDescent="0.15">
      <c r="A21277" s="619" t="s">
        <v>1097</v>
      </c>
      <c r="B21277" s="618">
        <v>2013</v>
      </c>
      <c r="C21277" s="619" t="s">
        <v>1103</v>
      </c>
    </row>
    <row r="21278" spans="1:3" x14ac:dyDescent="0.15">
      <c r="A21278" s="619" t="s">
        <v>1097</v>
      </c>
      <c r="B21278" s="618">
        <v>2013</v>
      </c>
      <c r="C21278" s="619" t="s">
        <v>1102</v>
      </c>
    </row>
    <row r="21279" spans="1:3" x14ac:dyDescent="0.15">
      <c r="A21279" s="619" t="s">
        <v>1097</v>
      </c>
      <c r="B21279" s="618">
        <v>2013</v>
      </c>
      <c r="C21279" s="619" t="s">
        <v>424</v>
      </c>
    </row>
    <row r="21280" spans="1:3" x14ac:dyDescent="0.15">
      <c r="A21280" s="619" t="s">
        <v>1097</v>
      </c>
      <c r="B21280" s="618">
        <v>2013</v>
      </c>
      <c r="C21280" s="619" t="s">
        <v>424</v>
      </c>
    </row>
    <row r="21281" spans="1:3" x14ac:dyDescent="0.15">
      <c r="A21281" s="619" t="s">
        <v>1097</v>
      </c>
      <c r="B21281" s="618">
        <v>2013</v>
      </c>
      <c r="C21281" s="619" t="s">
        <v>424</v>
      </c>
    </row>
    <row r="21282" spans="1:3" x14ac:dyDescent="0.15">
      <c r="A21282" s="619" t="s">
        <v>1097</v>
      </c>
      <c r="B21282" s="618">
        <v>2013</v>
      </c>
      <c r="C21282" s="619" t="s">
        <v>1101</v>
      </c>
    </row>
    <row r="21283" spans="1:3" x14ac:dyDescent="0.15">
      <c r="A21283" s="619" t="s">
        <v>1097</v>
      </c>
      <c r="B21283" s="618">
        <v>2013</v>
      </c>
      <c r="C21283" s="619" t="s">
        <v>424</v>
      </c>
    </row>
    <row r="21284" spans="1:3" x14ac:dyDescent="0.15">
      <c r="A21284" s="619" t="s">
        <v>1097</v>
      </c>
      <c r="B21284" s="618">
        <v>2013</v>
      </c>
      <c r="C21284" s="619" t="s">
        <v>1103</v>
      </c>
    </row>
    <row r="21285" spans="1:3" x14ac:dyDescent="0.15">
      <c r="A21285" s="619" t="s">
        <v>1097</v>
      </c>
      <c r="B21285" s="618">
        <v>2013</v>
      </c>
      <c r="C21285" s="619" t="s">
        <v>1101</v>
      </c>
    </row>
    <row r="21286" spans="1:3" x14ac:dyDescent="0.15">
      <c r="A21286" s="619" t="s">
        <v>1097</v>
      </c>
      <c r="B21286" s="618">
        <v>2013</v>
      </c>
      <c r="C21286" s="619" t="s">
        <v>1102</v>
      </c>
    </row>
    <row r="21287" spans="1:3" x14ac:dyDescent="0.15">
      <c r="A21287" s="619" t="s">
        <v>1097</v>
      </c>
      <c r="B21287" s="618">
        <v>2013</v>
      </c>
      <c r="C21287" s="619" t="s">
        <v>437</v>
      </c>
    </row>
    <row r="21288" spans="1:3" x14ac:dyDescent="0.15">
      <c r="A21288" s="619" t="s">
        <v>1097</v>
      </c>
      <c r="B21288" s="618">
        <v>2013</v>
      </c>
      <c r="C21288" s="619" t="s">
        <v>1102</v>
      </c>
    </row>
    <row r="21289" spans="1:3" x14ac:dyDescent="0.15">
      <c r="A21289" s="619" t="s">
        <v>1097</v>
      </c>
      <c r="B21289" s="618">
        <v>2013</v>
      </c>
      <c r="C21289" s="619" t="s">
        <v>1102</v>
      </c>
    </row>
    <row r="21290" spans="1:3" x14ac:dyDescent="0.15">
      <c r="A21290" s="619" t="s">
        <v>1097</v>
      </c>
      <c r="B21290" s="618">
        <v>2013</v>
      </c>
      <c r="C21290" s="619" t="s">
        <v>424</v>
      </c>
    </row>
    <row r="21291" spans="1:3" x14ac:dyDescent="0.15">
      <c r="A21291" s="619" t="s">
        <v>1097</v>
      </c>
      <c r="B21291" s="618">
        <v>2013</v>
      </c>
      <c r="C21291" s="619" t="s">
        <v>424</v>
      </c>
    </row>
    <row r="21292" spans="1:3" x14ac:dyDescent="0.15">
      <c r="A21292" s="619" t="s">
        <v>1097</v>
      </c>
      <c r="B21292" s="618">
        <v>2013</v>
      </c>
      <c r="C21292" s="619" t="s">
        <v>1102</v>
      </c>
    </row>
    <row r="21293" spans="1:3" x14ac:dyDescent="0.15">
      <c r="A21293" s="619" t="s">
        <v>1097</v>
      </c>
      <c r="B21293" s="618">
        <v>2013</v>
      </c>
      <c r="C21293" s="619" t="s">
        <v>424</v>
      </c>
    </row>
    <row r="21294" spans="1:3" x14ac:dyDescent="0.15">
      <c r="A21294" s="619" t="s">
        <v>1097</v>
      </c>
      <c r="B21294" s="618">
        <v>2013</v>
      </c>
      <c r="C21294" s="619" t="s">
        <v>424</v>
      </c>
    </row>
    <row r="21295" spans="1:3" x14ac:dyDescent="0.15">
      <c r="A21295" s="619" t="s">
        <v>1097</v>
      </c>
      <c r="B21295" s="618">
        <v>2013</v>
      </c>
      <c r="C21295" s="619" t="s">
        <v>424</v>
      </c>
    </row>
    <row r="21296" spans="1:3" x14ac:dyDescent="0.15">
      <c r="A21296" s="619" t="s">
        <v>1097</v>
      </c>
      <c r="B21296" s="618">
        <v>2013</v>
      </c>
      <c r="C21296" s="619" t="s">
        <v>1102</v>
      </c>
    </row>
    <row r="21297" spans="1:3" x14ac:dyDescent="0.15">
      <c r="A21297" s="619" t="s">
        <v>1097</v>
      </c>
      <c r="B21297" s="618">
        <v>2013</v>
      </c>
      <c r="C21297" s="619" t="s">
        <v>1102</v>
      </c>
    </row>
    <row r="21298" spans="1:3" x14ac:dyDescent="0.15">
      <c r="A21298" s="619" t="s">
        <v>1097</v>
      </c>
      <c r="B21298" s="618">
        <v>2013</v>
      </c>
      <c r="C21298" s="619" t="s">
        <v>424</v>
      </c>
    </row>
    <row r="21299" spans="1:3" x14ac:dyDescent="0.15">
      <c r="A21299" s="619" t="s">
        <v>1097</v>
      </c>
      <c r="B21299" s="618">
        <v>2013</v>
      </c>
      <c r="C21299" s="619" t="s">
        <v>424</v>
      </c>
    </row>
    <row r="21300" spans="1:3" x14ac:dyDescent="0.15">
      <c r="A21300" s="619" t="s">
        <v>1097</v>
      </c>
      <c r="B21300" s="618">
        <v>2013</v>
      </c>
      <c r="C21300" s="619" t="s">
        <v>424</v>
      </c>
    </row>
    <row r="21301" spans="1:3" x14ac:dyDescent="0.15">
      <c r="A21301" s="619" t="s">
        <v>1097</v>
      </c>
      <c r="B21301" s="618">
        <v>2013</v>
      </c>
      <c r="C21301" s="619" t="s">
        <v>424</v>
      </c>
    </row>
    <row r="21302" spans="1:3" x14ac:dyDescent="0.15">
      <c r="A21302" s="619" t="s">
        <v>1097</v>
      </c>
      <c r="B21302" s="618">
        <v>2013</v>
      </c>
      <c r="C21302" s="619" t="s">
        <v>1102</v>
      </c>
    </row>
    <row r="21303" spans="1:3" x14ac:dyDescent="0.15">
      <c r="A21303" s="619" t="s">
        <v>1097</v>
      </c>
      <c r="B21303" s="618">
        <v>2013</v>
      </c>
      <c r="C21303" s="619" t="s">
        <v>1102</v>
      </c>
    </row>
    <row r="21304" spans="1:3" x14ac:dyDescent="0.15">
      <c r="A21304" s="619" t="s">
        <v>1097</v>
      </c>
      <c r="B21304" s="618">
        <v>2013</v>
      </c>
      <c r="C21304" s="619" t="s">
        <v>424</v>
      </c>
    </row>
    <row r="21305" spans="1:3" x14ac:dyDescent="0.15">
      <c r="A21305" s="619" t="s">
        <v>1097</v>
      </c>
      <c r="B21305" s="618">
        <v>2013</v>
      </c>
      <c r="C21305" s="619" t="s">
        <v>424</v>
      </c>
    </row>
    <row r="21306" spans="1:3" x14ac:dyDescent="0.15">
      <c r="A21306" s="619" t="s">
        <v>1097</v>
      </c>
      <c r="B21306" s="618">
        <v>2013</v>
      </c>
      <c r="C21306" s="619" t="s">
        <v>424</v>
      </c>
    </row>
    <row r="21307" spans="1:3" x14ac:dyDescent="0.15">
      <c r="A21307" s="619" t="s">
        <v>1097</v>
      </c>
      <c r="B21307" s="618">
        <v>2013</v>
      </c>
      <c r="C21307" s="619" t="s">
        <v>1102</v>
      </c>
    </row>
    <row r="21308" spans="1:3" x14ac:dyDescent="0.15">
      <c r="A21308" s="619" t="s">
        <v>1097</v>
      </c>
      <c r="B21308" s="618">
        <v>2013</v>
      </c>
      <c r="C21308" s="619" t="s">
        <v>424</v>
      </c>
    </row>
    <row r="21309" spans="1:3" x14ac:dyDescent="0.15">
      <c r="A21309" s="619" t="s">
        <v>1097</v>
      </c>
      <c r="B21309" s="618">
        <v>2013</v>
      </c>
      <c r="C21309" s="619" t="s">
        <v>437</v>
      </c>
    </row>
    <row r="21310" spans="1:3" x14ac:dyDescent="0.15">
      <c r="A21310" s="619" t="s">
        <v>1097</v>
      </c>
      <c r="B21310" s="618">
        <v>2013</v>
      </c>
      <c r="C21310" s="619" t="s">
        <v>424</v>
      </c>
    </row>
    <row r="21311" spans="1:3" x14ac:dyDescent="0.15">
      <c r="A21311" s="619" t="s">
        <v>1097</v>
      </c>
      <c r="B21311" s="618">
        <v>2013</v>
      </c>
      <c r="C21311" s="619" t="s">
        <v>424</v>
      </c>
    </row>
    <row r="21312" spans="1:3" x14ac:dyDescent="0.15">
      <c r="A21312" s="619" t="s">
        <v>1097</v>
      </c>
      <c r="B21312" s="618">
        <v>2013</v>
      </c>
      <c r="C21312" s="619" t="s">
        <v>424</v>
      </c>
    </row>
    <row r="21313" spans="1:3" x14ac:dyDescent="0.15">
      <c r="A21313" s="619" t="s">
        <v>1097</v>
      </c>
      <c r="B21313" s="618">
        <v>2013</v>
      </c>
      <c r="C21313" s="619" t="s">
        <v>1102</v>
      </c>
    </row>
    <row r="21314" spans="1:3" x14ac:dyDescent="0.15">
      <c r="A21314" s="619" t="s">
        <v>1097</v>
      </c>
      <c r="B21314" s="618">
        <v>2013</v>
      </c>
      <c r="C21314" s="619" t="s">
        <v>424</v>
      </c>
    </row>
    <row r="21315" spans="1:3" x14ac:dyDescent="0.15">
      <c r="A21315" s="619" t="s">
        <v>1097</v>
      </c>
      <c r="B21315" s="618">
        <v>2013</v>
      </c>
      <c r="C21315" s="619" t="s">
        <v>424</v>
      </c>
    </row>
    <row r="21316" spans="1:3" x14ac:dyDescent="0.15">
      <c r="A21316" s="619" t="s">
        <v>1097</v>
      </c>
      <c r="B21316" s="618">
        <v>2013</v>
      </c>
      <c r="C21316" s="619" t="s">
        <v>424</v>
      </c>
    </row>
    <row r="21317" spans="1:3" x14ac:dyDescent="0.15">
      <c r="A21317" s="619" t="s">
        <v>1097</v>
      </c>
      <c r="B21317" s="618">
        <v>2013</v>
      </c>
      <c r="C21317" s="619" t="s">
        <v>424</v>
      </c>
    </row>
    <row r="21318" spans="1:3" x14ac:dyDescent="0.15">
      <c r="A21318" s="619" t="s">
        <v>1097</v>
      </c>
      <c r="B21318" s="618">
        <v>2013</v>
      </c>
      <c r="C21318" s="619" t="s">
        <v>1102</v>
      </c>
    </row>
    <row r="21319" spans="1:3" x14ac:dyDescent="0.15">
      <c r="A21319" s="619" t="s">
        <v>1097</v>
      </c>
      <c r="B21319" s="618">
        <v>2013</v>
      </c>
      <c r="C21319" s="619" t="s">
        <v>424</v>
      </c>
    </row>
    <row r="21320" spans="1:3" x14ac:dyDescent="0.15">
      <c r="A21320" s="619" t="s">
        <v>1097</v>
      </c>
      <c r="B21320" s="618">
        <v>2013</v>
      </c>
      <c r="C21320" s="619" t="s">
        <v>424</v>
      </c>
    </row>
    <row r="21321" spans="1:3" x14ac:dyDescent="0.15">
      <c r="A21321" s="619" t="s">
        <v>1097</v>
      </c>
      <c r="B21321" s="618">
        <v>2013</v>
      </c>
      <c r="C21321" s="619" t="s">
        <v>1102</v>
      </c>
    </row>
    <row r="21322" spans="1:3" x14ac:dyDescent="0.15">
      <c r="A21322" s="619" t="s">
        <v>1097</v>
      </c>
      <c r="B21322" s="618">
        <v>2013</v>
      </c>
      <c r="C21322" s="619" t="s">
        <v>1102</v>
      </c>
    </row>
    <row r="21323" spans="1:3" x14ac:dyDescent="0.15">
      <c r="A21323" s="619" t="s">
        <v>1097</v>
      </c>
      <c r="B21323" s="618">
        <v>2013</v>
      </c>
      <c r="C21323" s="619" t="s">
        <v>1102</v>
      </c>
    </row>
    <row r="21324" spans="1:3" x14ac:dyDescent="0.15">
      <c r="A21324" s="619" t="s">
        <v>1097</v>
      </c>
      <c r="B21324" s="618">
        <v>2013</v>
      </c>
      <c r="C21324" s="619" t="s">
        <v>1102</v>
      </c>
    </row>
    <row r="21325" spans="1:3" x14ac:dyDescent="0.15">
      <c r="A21325" s="619" t="s">
        <v>1097</v>
      </c>
      <c r="B21325" s="618">
        <v>2013</v>
      </c>
      <c r="C21325" s="619" t="s">
        <v>424</v>
      </c>
    </row>
    <row r="21326" spans="1:3" x14ac:dyDescent="0.15">
      <c r="A21326" s="619" t="s">
        <v>1097</v>
      </c>
      <c r="B21326" s="618">
        <v>2013</v>
      </c>
      <c r="C21326" s="619" t="s">
        <v>1102</v>
      </c>
    </row>
    <row r="21327" spans="1:3" x14ac:dyDescent="0.15">
      <c r="A21327" s="619" t="s">
        <v>1097</v>
      </c>
      <c r="B21327" s="618">
        <v>2013</v>
      </c>
      <c r="C21327" s="619" t="s">
        <v>1102</v>
      </c>
    </row>
    <row r="21328" spans="1:3" x14ac:dyDescent="0.15">
      <c r="A21328" s="619" t="s">
        <v>1097</v>
      </c>
      <c r="B21328" s="618">
        <v>2013</v>
      </c>
      <c r="C21328" s="619" t="s">
        <v>424</v>
      </c>
    </row>
    <row r="21329" spans="1:3" x14ac:dyDescent="0.15">
      <c r="A21329" s="619" t="s">
        <v>1097</v>
      </c>
      <c r="B21329" s="618">
        <v>2013</v>
      </c>
      <c r="C21329" s="619" t="s">
        <v>424</v>
      </c>
    </row>
    <row r="21330" spans="1:3" x14ac:dyDescent="0.15">
      <c r="A21330" s="619" t="s">
        <v>1097</v>
      </c>
      <c r="B21330" s="618">
        <v>2013</v>
      </c>
      <c r="C21330" s="619" t="s">
        <v>424</v>
      </c>
    </row>
    <row r="21331" spans="1:3" x14ac:dyDescent="0.15">
      <c r="A21331" s="619" t="s">
        <v>1097</v>
      </c>
      <c r="B21331" s="618">
        <v>2013</v>
      </c>
      <c r="C21331" s="619" t="s">
        <v>424</v>
      </c>
    </row>
    <row r="21332" spans="1:3" x14ac:dyDescent="0.15">
      <c r="A21332" s="619" t="s">
        <v>1097</v>
      </c>
      <c r="B21332" s="618">
        <v>2013</v>
      </c>
      <c r="C21332" s="619" t="s">
        <v>424</v>
      </c>
    </row>
    <row r="21333" spans="1:3" x14ac:dyDescent="0.15">
      <c r="A21333" s="619" t="s">
        <v>1097</v>
      </c>
      <c r="B21333" s="618">
        <v>2013</v>
      </c>
      <c r="C21333" s="619" t="s">
        <v>1102</v>
      </c>
    </row>
    <row r="21334" spans="1:3" x14ac:dyDescent="0.15">
      <c r="A21334" s="619" t="s">
        <v>1097</v>
      </c>
      <c r="B21334" s="618">
        <v>2013</v>
      </c>
      <c r="C21334" s="619" t="s">
        <v>437</v>
      </c>
    </row>
    <row r="21335" spans="1:3" x14ac:dyDescent="0.15">
      <c r="A21335" s="619" t="s">
        <v>1097</v>
      </c>
      <c r="B21335" s="618">
        <v>2013</v>
      </c>
      <c r="C21335" s="619" t="s">
        <v>1102</v>
      </c>
    </row>
    <row r="21336" spans="1:3" x14ac:dyDescent="0.15">
      <c r="A21336" s="619" t="s">
        <v>1097</v>
      </c>
      <c r="B21336" s="618">
        <v>2013</v>
      </c>
      <c r="C21336" s="619" t="s">
        <v>437</v>
      </c>
    </row>
    <row r="21337" spans="1:3" x14ac:dyDescent="0.15">
      <c r="A21337" s="619" t="s">
        <v>1097</v>
      </c>
      <c r="B21337" s="618">
        <v>2013</v>
      </c>
      <c r="C21337" s="619" t="s">
        <v>424</v>
      </c>
    </row>
    <row r="21338" spans="1:3" x14ac:dyDescent="0.15">
      <c r="A21338" s="619" t="s">
        <v>1097</v>
      </c>
      <c r="B21338" s="618">
        <v>2013</v>
      </c>
      <c r="C21338" s="619" t="s">
        <v>437</v>
      </c>
    </row>
    <row r="21339" spans="1:3" x14ac:dyDescent="0.15">
      <c r="A21339" s="619" t="s">
        <v>1097</v>
      </c>
      <c r="B21339" s="618">
        <v>2013</v>
      </c>
      <c r="C21339" s="619" t="s">
        <v>424</v>
      </c>
    </row>
    <row r="21340" spans="1:3" x14ac:dyDescent="0.15">
      <c r="A21340" s="619" t="s">
        <v>1097</v>
      </c>
      <c r="B21340" s="618">
        <v>2013</v>
      </c>
      <c r="C21340" s="619" t="s">
        <v>424</v>
      </c>
    </row>
    <row r="21341" spans="1:3" x14ac:dyDescent="0.15">
      <c r="A21341" s="619" t="s">
        <v>1097</v>
      </c>
      <c r="B21341" s="618">
        <v>2013</v>
      </c>
      <c r="C21341" s="619" t="s">
        <v>424</v>
      </c>
    </row>
    <row r="21342" spans="1:3" x14ac:dyDescent="0.15">
      <c r="A21342" s="619" t="s">
        <v>1097</v>
      </c>
      <c r="B21342" s="618">
        <v>2013</v>
      </c>
      <c r="C21342" s="619" t="s">
        <v>1102</v>
      </c>
    </row>
    <row r="21343" spans="1:3" x14ac:dyDescent="0.15">
      <c r="A21343" s="619" t="s">
        <v>1097</v>
      </c>
      <c r="B21343" s="618">
        <v>2013</v>
      </c>
      <c r="C21343" s="619" t="s">
        <v>437</v>
      </c>
    </row>
    <row r="21344" spans="1:3" x14ac:dyDescent="0.15">
      <c r="A21344" s="619" t="s">
        <v>1097</v>
      </c>
      <c r="B21344" s="618">
        <v>2013</v>
      </c>
      <c r="C21344" s="619" t="s">
        <v>437</v>
      </c>
    </row>
    <row r="21345" spans="1:3" x14ac:dyDescent="0.15">
      <c r="A21345" s="619" t="s">
        <v>1097</v>
      </c>
      <c r="B21345" s="618">
        <v>2013</v>
      </c>
      <c r="C21345" s="619" t="s">
        <v>424</v>
      </c>
    </row>
    <row r="21346" spans="1:3" x14ac:dyDescent="0.15">
      <c r="A21346" s="619" t="s">
        <v>1097</v>
      </c>
      <c r="B21346" s="618">
        <v>2013</v>
      </c>
      <c r="C21346" s="619" t="s">
        <v>437</v>
      </c>
    </row>
    <row r="21347" spans="1:3" x14ac:dyDescent="0.15">
      <c r="A21347" s="619" t="s">
        <v>1097</v>
      </c>
      <c r="B21347" s="618">
        <v>2013</v>
      </c>
      <c r="C21347" s="619" t="s">
        <v>437</v>
      </c>
    </row>
    <row r="21348" spans="1:3" x14ac:dyDescent="0.15">
      <c r="A21348" s="619" t="s">
        <v>1097</v>
      </c>
      <c r="B21348" s="618">
        <v>2013</v>
      </c>
      <c r="C21348" s="619" t="s">
        <v>424</v>
      </c>
    </row>
    <row r="21349" spans="1:3" x14ac:dyDescent="0.15">
      <c r="A21349" s="619" t="s">
        <v>1097</v>
      </c>
      <c r="B21349" s="618">
        <v>2013</v>
      </c>
      <c r="C21349" s="619" t="s">
        <v>424</v>
      </c>
    </row>
    <row r="21350" spans="1:3" x14ac:dyDescent="0.15">
      <c r="A21350" s="619" t="s">
        <v>1097</v>
      </c>
      <c r="B21350" s="618">
        <v>2013</v>
      </c>
      <c r="C21350" s="619" t="s">
        <v>437</v>
      </c>
    </row>
    <row r="21351" spans="1:3" x14ac:dyDescent="0.15">
      <c r="A21351" s="619" t="s">
        <v>1097</v>
      </c>
      <c r="B21351" s="618">
        <v>2013</v>
      </c>
      <c r="C21351" s="619" t="s">
        <v>437</v>
      </c>
    </row>
    <row r="21352" spans="1:3" x14ac:dyDescent="0.15">
      <c r="A21352" s="619" t="s">
        <v>1097</v>
      </c>
      <c r="B21352" s="618">
        <v>2013</v>
      </c>
      <c r="C21352" s="619" t="s">
        <v>1102</v>
      </c>
    </row>
    <row r="21353" spans="1:3" x14ac:dyDescent="0.15">
      <c r="A21353" s="619" t="s">
        <v>1097</v>
      </c>
      <c r="B21353" s="618">
        <v>2013</v>
      </c>
      <c r="C21353" s="619" t="s">
        <v>424</v>
      </c>
    </row>
    <row r="21354" spans="1:3" x14ac:dyDescent="0.15">
      <c r="A21354" s="619" t="s">
        <v>1097</v>
      </c>
      <c r="B21354" s="618">
        <v>2013</v>
      </c>
      <c r="C21354" s="619" t="s">
        <v>424</v>
      </c>
    </row>
    <row r="21355" spans="1:3" x14ac:dyDescent="0.15">
      <c r="A21355" s="619" t="s">
        <v>1097</v>
      </c>
      <c r="B21355" s="618">
        <v>2013</v>
      </c>
      <c r="C21355" s="619" t="s">
        <v>424</v>
      </c>
    </row>
    <row r="21356" spans="1:3" x14ac:dyDescent="0.15">
      <c r="A21356" s="619" t="s">
        <v>1097</v>
      </c>
      <c r="B21356" s="618">
        <v>2013</v>
      </c>
      <c r="C21356" s="619" t="s">
        <v>424</v>
      </c>
    </row>
    <row r="21357" spans="1:3" x14ac:dyDescent="0.15">
      <c r="A21357" s="619" t="s">
        <v>1097</v>
      </c>
      <c r="B21357" s="618">
        <v>2013</v>
      </c>
      <c r="C21357" s="619" t="s">
        <v>424</v>
      </c>
    </row>
    <row r="21358" spans="1:3" x14ac:dyDescent="0.15">
      <c r="A21358" s="619" t="s">
        <v>1097</v>
      </c>
      <c r="B21358" s="618">
        <v>2013</v>
      </c>
      <c r="C21358" s="619" t="s">
        <v>1102</v>
      </c>
    </row>
    <row r="21359" spans="1:3" x14ac:dyDescent="0.15">
      <c r="A21359" s="619" t="s">
        <v>1097</v>
      </c>
      <c r="B21359" s="618">
        <v>2013</v>
      </c>
      <c r="C21359" s="619" t="s">
        <v>437</v>
      </c>
    </row>
    <row r="21360" spans="1:3" x14ac:dyDescent="0.15">
      <c r="A21360" s="619" t="s">
        <v>1097</v>
      </c>
      <c r="B21360" s="618">
        <v>2013</v>
      </c>
      <c r="C21360" s="619" t="s">
        <v>424</v>
      </c>
    </row>
    <row r="21361" spans="1:3" x14ac:dyDescent="0.15">
      <c r="A21361" s="619" t="s">
        <v>1097</v>
      </c>
      <c r="B21361" s="618">
        <v>2013</v>
      </c>
      <c r="C21361" s="619" t="s">
        <v>1102</v>
      </c>
    </row>
    <row r="21362" spans="1:3" x14ac:dyDescent="0.15">
      <c r="A21362" s="619" t="s">
        <v>1097</v>
      </c>
      <c r="B21362" s="618">
        <v>2013</v>
      </c>
      <c r="C21362" s="619" t="s">
        <v>424</v>
      </c>
    </row>
    <row r="21363" spans="1:3" x14ac:dyDescent="0.15">
      <c r="A21363" s="619" t="s">
        <v>1097</v>
      </c>
      <c r="B21363" s="618">
        <v>2013</v>
      </c>
      <c r="C21363" s="619" t="s">
        <v>437</v>
      </c>
    </row>
    <row r="21364" spans="1:3" x14ac:dyDescent="0.15">
      <c r="A21364" s="619" t="s">
        <v>1097</v>
      </c>
      <c r="B21364" s="618">
        <v>2013</v>
      </c>
      <c r="C21364" s="619" t="s">
        <v>437</v>
      </c>
    </row>
    <row r="21365" spans="1:3" x14ac:dyDescent="0.15">
      <c r="A21365" s="619" t="s">
        <v>1097</v>
      </c>
      <c r="B21365" s="618">
        <v>2013</v>
      </c>
      <c r="C21365" s="619" t="s">
        <v>1102</v>
      </c>
    </row>
    <row r="21366" spans="1:3" x14ac:dyDescent="0.15">
      <c r="A21366" s="619" t="s">
        <v>1097</v>
      </c>
      <c r="B21366" s="618">
        <v>2013</v>
      </c>
      <c r="C21366" s="619" t="s">
        <v>437</v>
      </c>
    </row>
    <row r="21367" spans="1:3" x14ac:dyDescent="0.15">
      <c r="A21367" s="619" t="s">
        <v>1097</v>
      </c>
      <c r="B21367" s="618">
        <v>2013</v>
      </c>
      <c r="C21367" s="619" t="s">
        <v>424</v>
      </c>
    </row>
    <row r="21368" spans="1:3" x14ac:dyDescent="0.15">
      <c r="A21368" s="619" t="s">
        <v>1097</v>
      </c>
      <c r="B21368" s="618">
        <v>2013</v>
      </c>
      <c r="C21368" s="619" t="s">
        <v>424</v>
      </c>
    </row>
    <row r="21369" spans="1:3" x14ac:dyDescent="0.15">
      <c r="A21369" s="619" t="s">
        <v>1097</v>
      </c>
      <c r="B21369" s="618">
        <v>2013</v>
      </c>
      <c r="C21369" s="619" t="s">
        <v>424</v>
      </c>
    </row>
    <row r="21370" spans="1:3" x14ac:dyDescent="0.15">
      <c r="A21370" s="619" t="s">
        <v>1097</v>
      </c>
      <c r="B21370" s="618">
        <v>2013</v>
      </c>
      <c r="C21370" s="619" t="s">
        <v>424</v>
      </c>
    </row>
    <row r="21371" spans="1:3" x14ac:dyDescent="0.15">
      <c r="A21371" s="619" t="s">
        <v>1097</v>
      </c>
      <c r="B21371" s="618">
        <v>2013</v>
      </c>
      <c r="C21371" s="619" t="s">
        <v>424</v>
      </c>
    </row>
    <row r="21372" spans="1:3" x14ac:dyDescent="0.15">
      <c r="A21372" s="619" t="s">
        <v>1097</v>
      </c>
      <c r="B21372" s="618">
        <v>2013</v>
      </c>
      <c r="C21372" s="619" t="s">
        <v>424</v>
      </c>
    </row>
    <row r="21373" spans="1:3" x14ac:dyDescent="0.15">
      <c r="A21373" s="619" t="s">
        <v>1097</v>
      </c>
      <c r="B21373" s="618">
        <v>2013</v>
      </c>
      <c r="C21373" s="619" t="s">
        <v>437</v>
      </c>
    </row>
    <row r="21374" spans="1:3" x14ac:dyDescent="0.15">
      <c r="A21374" s="619" t="s">
        <v>1097</v>
      </c>
      <c r="B21374" s="618">
        <v>2013</v>
      </c>
      <c r="C21374" s="619" t="s">
        <v>1102</v>
      </c>
    </row>
    <row r="21375" spans="1:3" x14ac:dyDescent="0.15">
      <c r="A21375" s="619" t="s">
        <v>1097</v>
      </c>
      <c r="B21375" s="618">
        <v>2013</v>
      </c>
      <c r="C21375" s="619" t="s">
        <v>424</v>
      </c>
    </row>
    <row r="21376" spans="1:3" x14ac:dyDescent="0.15">
      <c r="A21376" s="619" t="s">
        <v>1097</v>
      </c>
      <c r="B21376" s="618">
        <v>2013</v>
      </c>
      <c r="C21376" s="619" t="s">
        <v>1102</v>
      </c>
    </row>
    <row r="21377" spans="1:3" x14ac:dyDescent="0.15">
      <c r="A21377" s="619" t="s">
        <v>1097</v>
      </c>
      <c r="B21377" s="618">
        <v>2013</v>
      </c>
      <c r="C21377" s="619" t="s">
        <v>1102</v>
      </c>
    </row>
    <row r="21378" spans="1:3" x14ac:dyDescent="0.15">
      <c r="A21378" s="618" t="s">
        <v>1097</v>
      </c>
      <c r="B21378" s="618">
        <v>2013</v>
      </c>
      <c r="C21378" s="619" t="s">
        <v>1102</v>
      </c>
    </row>
    <row r="21379" spans="1:3" x14ac:dyDescent="0.15">
      <c r="A21379" s="619" t="s">
        <v>1097</v>
      </c>
      <c r="B21379" s="618">
        <v>2013</v>
      </c>
      <c r="C21379" s="619" t="s">
        <v>424</v>
      </c>
    </row>
    <row r="21380" spans="1:3" x14ac:dyDescent="0.15">
      <c r="A21380" s="619" t="s">
        <v>1097</v>
      </c>
      <c r="B21380" s="618">
        <v>2013</v>
      </c>
      <c r="C21380" s="619" t="s">
        <v>424</v>
      </c>
    </row>
    <row r="21381" spans="1:3" x14ac:dyDescent="0.15">
      <c r="A21381" s="619" t="s">
        <v>1097</v>
      </c>
      <c r="B21381" s="618">
        <v>2013</v>
      </c>
      <c r="C21381" s="619" t="s">
        <v>1109</v>
      </c>
    </row>
    <row r="21382" spans="1:3" x14ac:dyDescent="0.15">
      <c r="A21382" s="619" t="s">
        <v>1097</v>
      </c>
      <c r="B21382" s="618">
        <v>2013</v>
      </c>
      <c r="C21382" s="619" t="s">
        <v>424</v>
      </c>
    </row>
    <row r="21383" spans="1:3" x14ac:dyDescent="0.15">
      <c r="A21383" s="619" t="s">
        <v>1097</v>
      </c>
      <c r="B21383" s="618">
        <v>2013</v>
      </c>
      <c r="C21383" s="619" t="s">
        <v>1080</v>
      </c>
    </row>
    <row r="21384" spans="1:3" x14ac:dyDescent="0.15">
      <c r="A21384" s="619" t="s">
        <v>1097</v>
      </c>
      <c r="B21384" s="618">
        <v>2013</v>
      </c>
      <c r="C21384" s="619" t="s">
        <v>1101</v>
      </c>
    </row>
    <row r="21385" spans="1:3" x14ac:dyDescent="0.15">
      <c r="A21385" s="619" t="s">
        <v>1097</v>
      </c>
      <c r="B21385" s="618">
        <v>2013</v>
      </c>
      <c r="C21385" s="619" t="s">
        <v>1080</v>
      </c>
    </row>
    <row r="21386" spans="1:3" x14ac:dyDescent="0.15">
      <c r="A21386" s="619" t="s">
        <v>1097</v>
      </c>
      <c r="B21386" s="618">
        <v>2013</v>
      </c>
      <c r="C21386" s="619" t="s">
        <v>424</v>
      </c>
    </row>
    <row r="21387" spans="1:3" x14ac:dyDescent="0.15">
      <c r="A21387" s="619" t="s">
        <v>1097</v>
      </c>
      <c r="B21387" s="618">
        <v>2013</v>
      </c>
      <c r="C21387" s="619" t="s">
        <v>437</v>
      </c>
    </row>
    <row r="21388" spans="1:3" x14ac:dyDescent="0.15">
      <c r="A21388" s="619" t="s">
        <v>1097</v>
      </c>
      <c r="B21388" s="618">
        <v>2013</v>
      </c>
      <c r="C21388" s="619" t="s">
        <v>1080</v>
      </c>
    </row>
    <row r="21389" spans="1:3" x14ac:dyDescent="0.15">
      <c r="A21389" s="619" t="s">
        <v>1097</v>
      </c>
      <c r="B21389" s="618">
        <v>2013</v>
      </c>
      <c r="C21389" s="619" t="s">
        <v>424</v>
      </c>
    </row>
    <row r="21390" spans="1:3" x14ac:dyDescent="0.15">
      <c r="A21390" s="619" t="s">
        <v>1097</v>
      </c>
      <c r="B21390" s="618">
        <v>2013</v>
      </c>
      <c r="C21390" s="619" t="s">
        <v>1102</v>
      </c>
    </row>
    <row r="21391" spans="1:3" x14ac:dyDescent="0.15">
      <c r="A21391" s="619" t="s">
        <v>1097</v>
      </c>
      <c r="B21391" s="618">
        <v>2013</v>
      </c>
      <c r="C21391" s="619" t="s">
        <v>424</v>
      </c>
    </row>
    <row r="21392" spans="1:3" x14ac:dyDescent="0.15">
      <c r="A21392" s="619" t="s">
        <v>1097</v>
      </c>
      <c r="B21392" s="618">
        <v>2013</v>
      </c>
      <c r="C21392" s="619" t="s">
        <v>1102</v>
      </c>
    </row>
    <row r="21393" spans="1:3" x14ac:dyDescent="0.15">
      <c r="A21393" s="619" t="s">
        <v>1097</v>
      </c>
      <c r="B21393" s="618">
        <v>2013</v>
      </c>
      <c r="C21393" s="619" t="s">
        <v>1080</v>
      </c>
    </row>
    <row r="21394" spans="1:3" x14ac:dyDescent="0.15">
      <c r="A21394" s="619" t="s">
        <v>1097</v>
      </c>
      <c r="B21394" s="618">
        <v>2013</v>
      </c>
      <c r="C21394" s="619" t="s">
        <v>424</v>
      </c>
    </row>
    <row r="21395" spans="1:3" x14ac:dyDescent="0.15">
      <c r="A21395" s="619" t="s">
        <v>1097</v>
      </c>
      <c r="B21395" s="618">
        <v>2013</v>
      </c>
      <c r="C21395" s="619" t="s">
        <v>437</v>
      </c>
    </row>
    <row r="21396" spans="1:3" x14ac:dyDescent="0.15">
      <c r="A21396" s="619" t="s">
        <v>1097</v>
      </c>
      <c r="B21396" s="618">
        <v>2013</v>
      </c>
      <c r="C21396" s="619" t="s">
        <v>1080</v>
      </c>
    </row>
    <row r="21397" spans="1:3" x14ac:dyDescent="0.15">
      <c r="A21397" s="619" t="s">
        <v>1097</v>
      </c>
      <c r="B21397" s="618">
        <v>2013</v>
      </c>
      <c r="C21397" s="619" t="s">
        <v>424</v>
      </c>
    </row>
    <row r="21398" spans="1:3" x14ac:dyDescent="0.15">
      <c r="A21398" s="619" t="s">
        <v>1097</v>
      </c>
      <c r="B21398" s="618">
        <v>2013</v>
      </c>
      <c r="C21398" s="619" t="s">
        <v>424</v>
      </c>
    </row>
    <row r="21399" spans="1:3" x14ac:dyDescent="0.15">
      <c r="A21399" s="619" t="s">
        <v>1097</v>
      </c>
      <c r="B21399" s="618">
        <v>2013</v>
      </c>
      <c r="C21399" s="619" t="s">
        <v>424</v>
      </c>
    </row>
    <row r="21400" spans="1:3" x14ac:dyDescent="0.15">
      <c r="A21400" s="619" t="s">
        <v>1097</v>
      </c>
      <c r="B21400" s="618">
        <v>2013</v>
      </c>
      <c r="C21400" s="619" t="s">
        <v>437</v>
      </c>
    </row>
    <row r="21401" spans="1:3" x14ac:dyDescent="0.15">
      <c r="A21401" s="619" t="s">
        <v>1097</v>
      </c>
      <c r="B21401" s="618">
        <v>2013</v>
      </c>
      <c r="C21401" s="619" t="s">
        <v>424</v>
      </c>
    </row>
    <row r="21402" spans="1:3" x14ac:dyDescent="0.15">
      <c r="A21402" s="619" t="s">
        <v>1097</v>
      </c>
      <c r="B21402" s="618">
        <v>2013</v>
      </c>
      <c r="C21402" s="619" t="s">
        <v>437</v>
      </c>
    </row>
    <row r="21403" spans="1:3" x14ac:dyDescent="0.15">
      <c r="A21403" s="619" t="s">
        <v>1097</v>
      </c>
      <c r="B21403" s="618">
        <v>2013</v>
      </c>
      <c r="C21403" s="619" t="s">
        <v>1102</v>
      </c>
    </row>
    <row r="21404" spans="1:3" x14ac:dyDescent="0.15">
      <c r="A21404" s="619" t="s">
        <v>1097</v>
      </c>
      <c r="B21404" s="618">
        <v>2013</v>
      </c>
      <c r="C21404" s="619" t="s">
        <v>424</v>
      </c>
    </row>
    <row r="21405" spans="1:3" x14ac:dyDescent="0.15">
      <c r="A21405" s="619" t="s">
        <v>1097</v>
      </c>
      <c r="B21405" s="618">
        <v>2013</v>
      </c>
      <c r="C21405" s="619" t="s">
        <v>424</v>
      </c>
    </row>
    <row r="21406" spans="1:3" x14ac:dyDescent="0.15">
      <c r="A21406" s="619" t="s">
        <v>1097</v>
      </c>
      <c r="B21406" s="618">
        <v>2013</v>
      </c>
      <c r="C21406" s="619" t="s">
        <v>424</v>
      </c>
    </row>
    <row r="21407" spans="1:3" x14ac:dyDescent="0.15">
      <c r="A21407" s="619" t="s">
        <v>1097</v>
      </c>
      <c r="B21407" s="618">
        <v>2013</v>
      </c>
      <c r="C21407" s="619" t="s">
        <v>424</v>
      </c>
    </row>
    <row r="21408" spans="1:3" x14ac:dyDescent="0.15">
      <c r="A21408" s="619" t="s">
        <v>1097</v>
      </c>
      <c r="B21408" s="618">
        <v>2013</v>
      </c>
      <c r="C21408" s="619" t="s">
        <v>1102</v>
      </c>
    </row>
    <row r="21409" spans="1:3" x14ac:dyDescent="0.15">
      <c r="A21409" s="619" t="s">
        <v>1097</v>
      </c>
      <c r="B21409" s="618">
        <v>2013</v>
      </c>
      <c r="C21409" s="619" t="s">
        <v>1102</v>
      </c>
    </row>
    <row r="21410" spans="1:3" x14ac:dyDescent="0.15">
      <c r="A21410" s="618" t="s">
        <v>1097</v>
      </c>
      <c r="B21410" s="618">
        <v>2013</v>
      </c>
      <c r="C21410" s="619" t="s">
        <v>424</v>
      </c>
    </row>
    <row r="21411" spans="1:3" x14ac:dyDescent="0.15">
      <c r="A21411" s="619" t="s">
        <v>1097</v>
      </c>
      <c r="B21411" s="618">
        <v>2013</v>
      </c>
      <c r="C21411" s="619" t="s">
        <v>1102</v>
      </c>
    </row>
    <row r="21412" spans="1:3" x14ac:dyDescent="0.15">
      <c r="A21412" s="619" t="s">
        <v>1097</v>
      </c>
      <c r="B21412" s="618">
        <v>2013</v>
      </c>
      <c r="C21412" s="619" t="s">
        <v>1102</v>
      </c>
    </row>
    <row r="21413" spans="1:3" x14ac:dyDescent="0.15">
      <c r="A21413" s="619" t="s">
        <v>1097</v>
      </c>
      <c r="B21413" s="618">
        <v>2013</v>
      </c>
      <c r="C21413" s="619" t="s">
        <v>424</v>
      </c>
    </row>
    <row r="21414" spans="1:3" x14ac:dyDescent="0.15">
      <c r="A21414" s="619" t="s">
        <v>1097</v>
      </c>
      <c r="B21414" s="618">
        <v>2013</v>
      </c>
      <c r="C21414" s="619" t="s">
        <v>424</v>
      </c>
    </row>
    <row r="21415" spans="1:3" x14ac:dyDescent="0.15">
      <c r="A21415" s="619" t="s">
        <v>1097</v>
      </c>
      <c r="B21415" s="618">
        <v>2013</v>
      </c>
      <c r="C21415" s="619" t="s">
        <v>1102</v>
      </c>
    </row>
    <row r="21416" spans="1:3" x14ac:dyDescent="0.15">
      <c r="A21416" s="619" t="s">
        <v>1097</v>
      </c>
      <c r="B21416" s="618">
        <v>2013</v>
      </c>
      <c r="C21416" s="619" t="s">
        <v>437</v>
      </c>
    </row>
    <row r="21417" spans="1:3" x14ac:dyDescent="0.15">
      <c r="A21417" s="619" t="s">
        <v>1097</v>
      </c>
      <c r="B21417" s="618">
        <v>2013</v>
      </c>
      <c r="C21417" s="619" t="s">
        <v>424</v>
      </c>
    </row>
    <row r="21418" spans="1:3" x14ac:dyDescent="0.15">
      <c r="A21418" s="619" t="s">
        <v>1097</v>
      </c>
      <c r="B21418" s="618">
        <v>2013</v>
      </c>
      <c r="C21418" s="619" t="s">
        <v>437</v>
      </c>
    </row>
    <row r="21419" spans="1:3" x14ac:dyDescent="0.15">
      <c r="A21419" s="619" t="s">
        <v>1097</v>
      </c>
      <c r="B21419" s="618">
        <v>2013</v>
      </c>
      <c r="C21419" s="619" t="s">
        <v>424</v>
      </c>
    </row>
    <row r="21420" spans="1:3" x14ac:dyDescent="0.15">
      <c r="A21420" s="619" t="s">
        <v>1097</v>
      </c>
      <c r="B21420" s="618">
        <v>2013</v>
      </c>
      <c r="C21420" s="619" t="s">
        <v>1080</v>
      </c>
    </row>
    <row r="21421" spans="1:3" x14ac:dyDescent="0.15">
      <c r="A21421" s="619" t="s">
        <v>1097</v>
      </c>
      <c r="B21421" s="618">
        <v>2013</v>
      </c>
      <c r="C21421" s="619" t="s">
        <v>424</v>
      </c>
    </row>
    <row r="21422" spans="1:3" x14ac:dyDescent="0.15">
      <c r="A21422" s="619" t="s">
        <v>1097</v>
      </c>
      <c r="B21422" s="618">
        <v>2013</v>
      </c>
      <c r="C21422" s="619" t="s">
        <v>1102</v>
      </c>
    </row>
    <row r="21423" spans="1:3" x14ac:dyDescent="0.15">
      <c r="A21423" s="619" t="s">
        <v>1097</v>
      </c>
      <c r="B21423" s="618">
        <v>2013</v>
      </c>
      <c r="C21423" s="619" t="s">
        <v>424</v>
      </c>
    </row>
    <row r="21424" spans="1:3" x14ac:dyDescent="0.15">
      <c r="A21424" s="619" t="s">
        <v>1097</v>
      </c>
      <c r="B21424" s="618">
        <v>2013</v>
      </c>
      <c r="C21424" s="619" t="s">
        <v>1080</v>
      </c>
    </row>
    <row r="21425" spans="1:3" x14ac:dyDescent="0.15">
      <c r="A21425" s="619" t="s">
        <v>1097</v>
      </c>
      <c r="B21425" s="618">
        <v>2013</v>
      </c>
      <c r="C21425" s="619" t="s">
        <v>424</v>
      </c>
    </row>
    <row r="21426" spans="1:3" x14ac:dyDescent="0.15">
      <c r="A21426" s="619" t="s">
        <v>1097</v>
      </c>
      <c r="B21426" s="618">
        <v>2013</v>
      </c>
      <c r="C21426" s="619" t="s">
        <v>1080</v>
      </c>
    </row>
    <row r="21427" spans="1:3" x14ac:dyDescent="0.15">
      <c r="A21427" s="619" t="s">
        <v>1097</v>
      </c>
      <c r="B21427" s="618">
        <v>2013</v>
      </c>
      <c r="C21427" s="619" t="s">
        <v>424</v>
      </c>
    </row>
    <row r="21428" spans="1:3" x14ac:dyDescent="0.15">
      <c r="A21428" s="619" t="s">
        <v>1097</v>
      </c>
      <c r="B21428" s="618">
        <v>2013</v>
      </c>
      <c r="C21428" s="619" t="s">
        <v>424</v>
      </c>
    </row>
    <row r="21429" spans="1:3" x14ac:dyDescent="0.15">
      <c r="A21429" s="619" t="s">
        <v>1097</v>
      </c>
      <c r="B21429" s="618">
        <v>2013</v>
      </c>
      <c r="C21429" s="619" t="s">
        <v>424</v>
      </c>
    </row>
    <row r="21430" spans="1:3" x14ac:dyDescent="0.15">
      <c r="A21430" s="619" t="s">
        <v>1097</v>
      </c>
      <c r="B21430" s="618">
        <v>2013</v>
      </c>
      <c r="C21430" s="619" t="s">
        <v>424</v>
      </c>
    </row>
    <row r="21431" spans="1:3" x14ac:dyDescent="0.15">
      <c r="A21431" s="619" t="s">
        <v>1097</v>
      </c>
      <c r="B21431" s="618">
        <v>2013</v>
      </c>
      <c r="C21431" s="619" t="s">
        <v>1102</v>
      </c>
    </row>
    <row r="21432" spans="1:3" x14ac:dyDescent="0.15">
      <c r="A21432" s="619" t="s">
        <v>1097</v>
      </c>
      <c r="B21432" s="618">
        <v>2013</v>
      </c>
      <c r="C21432" s="619" t="s">
        <v>424</v>
      </c>
    </row>
    <row r="21433" spans="1:3" x14ac:dyDescent="0.15">
      <c r="A21433" s="619" t="s">
        <v>1097</v>
      </c>
      <c r="B21433" s="618">
        <v>2013</v>
      </c>
      <c r="C21433" s="619" t="s">
        <v>424</v>
      </c>
    </row>
    <row r="21434" spans="1:3" x14ac:dyDescent="0.15">
      <c r="A21434" s="619" t="s">
        <v>1097</v>
      </c>
      <c r="B21434" s="618">
        <v>2013</v>
      </c>
      <c r="C21434" s="619" t="s">
        <v>1101</v>
      </c>
    </row>
    <row r="21435" spans="1:3" x14ac:dyDescent="0.15">
      <c r="A21435" s="619" t="s">
        <v>1097</v>
      </c>
      <c r="B21435" s="618">
        <v>2013</v>
      </c>
      <c r="C21435" s="619" t="s">
        <v>1080</v>
      </c>
    </row>
    <row r="21436" spans="1:3" x14ac:dyDescent="0.15">
      <c r="A21436" s="619" t="s">
        <v>1097</v>
      </c>
      <c r="B21436" s="618">
        <v>2013</v>
      </c>
      <c r="C21436" s="619" t="s">
        <v>1105</v>
      </c>
    </row>
    <row r="21437" spans="1:3" x14ac:dyDescent="0.15">
      <c r="A21437" s="619" t="s">
        <v>1097</v>
      </c>
      <c r="B21437" s="618">
        <v>2013</v>
      </c>
      <c r="C21437" s="619" t="s">
        <v>1103</v>
      </c>
    </row>
    <row r="21438" spans="1:3" x14ac:dyDescent="0.15">
      <c r="A21438" s="619" t="s">
        <v>1097</v>
      </c>
      <c r="B21438" s="618">
        <v>2013</v>
      </c>
      <c r="C21438" s="619" t="s">
        <v>424</v>
      </c>
    </row>
    <row r="21439" spans="1:3" x14ac:dyDescent="0.15">
      <c r="A21439" s="619" t="s">
        <v>1097</v>
      </c>
      <c r="B21439" s="618">
        <v>2013</v>
      </c>
      <c r="C21439" s="619" t="s">
        <v>424</v>
      </c>
    </row>
    <row r="21440" spans="1:3" x14ac:dyDescent="0.15">
      <c r="A21440" s="619" t="s">
        <v>1097</v>
      </c>
      <c r="B21440" s="618">
        <v>2013</v>
      </c>
      <c r="C21440" s="619" t="s">
        <v>1080</v>
      </c>
    </row>
    <row r="21441" spans="1:3" x14ac:dyDescent="0.15">
      <c r="A21441" s="619" t="s">
        <v>1097</v>
      </c>
      <c r="B21441" s="618">
        <v>2013</v>
      </c>
      <c r="C21441" s="619" t="s">
        <v>1103</v>
      </c>
    </row>
    <row r="21442" spans="1:3" x14ac:dyDescent="0.15">
      <c r="A21442" s="619" t="s">
        <v>1097</v>
      </c>
      <c r="B21442" s="618">
        <v>2013</v>
      </c>
      <c r="C21442" s="619" t="s">
        <v>1102</v>
      </c>
    </row>
    <row r="21443" spans="1:3" x14ac:dyDescent="0.15">
      <c r="A21443" s="619" t="s">
        <v>1097</v>
      </c>
      <c r="B21443" s="618">
        <v>2013</v>
      </c>
      <c r="C21443" s="619" t="s">
        <v>424</v>
      </c>
    </row>
    <row r="21444" spans="1:3" x14ac:dyDescent="0.15">
      <c r="A21444" s="619" t="s">
        <v>1097</v>
      </c>
      <c r="B21444" s="618">
        <v>2013</v>
      </c>
      <c r="C21444" s="619" t="s">
        <v>1102</v>
      </c>
    </row>
    <row r="21445" spans="1:3" x14ac:dyDescent="0.15">
      <c r="A21445" s="619" t="s">
        <v>1097</v>
      </c>
      <c r="B21445" s="618">
        <v>2013</v>
      </c>
      <c r="C21445" s="619" t="s">
        <v>1102</v>
      </c>
    </row>
    <row r="21446" spans="1:3" x14ac:dyDescent="0.15">
      <c r="A21446" s="619" t="s">
        <v>1097</v>
      </c>
      <c r="B21446" s="618">
        <v>2013</v>
      </c>
      <c r="C21446" s="619" t="s">
        <v>424</v>
      </c>
    </row>
    <row r="21447" spans="1:3" x14ac:dyDescent="0.15">
      <c r="A21447" s="619" t="s">
        <v>1097</v>
      </c>
      <c r="B21447" s="618">
        <v>2013</v>
      </c>
      <c r="C21447" s="619" t="s">
        <v>1104</v>
      </c>
    </row>
    <row r="21448" spans="1:3" x14ac:dyDescent="0.15">
      <c r="A21448" s="619" t="s">
        <v>1097</v>
      </c>
      <c r="B21448" s="618">
        <v>2013</v>
      </c>
      <c r="C21448" s="619" t="s">
        <v>424</v>
      </c>
    </row>
    <row r="21449" spans="1:3" x14ac:dyDescent="0.15">
      <c r="A21449" s="619" t="s">
        <v>1097</v>
      </c>
      <c r="B21449" s="618">
        <v>2013</v>
      </c>
      <c r="C21449" s="619" t="s">
        <v>1104</v>
      </c>
    </row>
    <row r="21450" spans="1:3" x14ac:dyDescent="0.15">
      <c r="A21450" s="619" t="s">
        <v>1097</v>
      </c>
      <c r="B21450" s="618">
        <v>2013</v>
      </c>
      <c r="C21450" s="619" t="s">
        <v>1080</v>
      </c>
    </row>
    <row r="21451" spans="1:3" x14ac:dyDescent="0.15">
      <c r="A21451" s="619" t="s">
        <v>1097</v>
      </c>
      <c r="B21451" s="618">
        <v>2013</v>
      </c>
      <c r="C21451" s="619" t="s">
        <v>424</v>
      </c>
    </row>
    <row r="21452" spans="1:3" x14ac:dyDescent="0.15">
      <c r="A21452" s="619" t="s">
        <v>1097</v>
      </c>
      <c r="B21452" s="618">
        <v>2013</v>
      </c>
      <c r="C21452" s="619" t="s">
        <v>1104</v>
      </c>
    </row>
    <row r="21453" spans="1:3" x14ac:dyDescent="0.15">
      <c r="A21453" s="619" t="s">
        <v>1097</v>
      </c>
      <c r="B21453" s="618">
        <v>2013</v>
      </c>
      <c r="C21453" s="619" t="s">
        <v>437</v>
      </c>
    </row>
    <row r="21454" spans="1:3" x14ac:dyDescent="0.15">
      <c r="A21454" s="619" t="s">
        <v>1097</v>
      </c>
      <c r="B21454" s="618">
        <v>2013</v>
      </c>
      <c r="C21454" s="619" t="s">
        <v>424</v>
      </c>
    </row>
    <row r="21455" spans="1:3" x14ac:dyDescent="0.15">
      <c r="A21455" s="619" t="s">
        <v>1097</v>
      </c>
      <c r="B21455" s="618">
        <v>2013</v>
      </c>
      <c r="C21455" s="619" t="s">
        <v>437</v>
      </c>
    </row>
    <row r="21456" spans="1:3" x14ac:dyDescent="0.15">
      <c r="A21456" s="619" t="s">
        <v>1097</v>
      </c>
      <c r="B21456" s="618">
        <v>2013</v>
      </c>
      <c r="C21456" s="619" t="s">
        <v>437</v>
      </c>
    </row>
    <row r="21457" spans="1:3" x14ac:dyDescent="0.15">
      <c r="A21457" s="619" t="s">
        <v>1097</v>
      </c>
      <c r="B21457" s="618">
        <v>2013</v>
      </c>
      <c r="C21457" s="619" t="s">
        <v>437</v>
      </c>
    </row>
    <row r="21458" spans="1:3" x14ac:dyDescent="0.15">
      <c r="A21458" s="619" t="s">
        <v>1097</v>
      </c>
      <c r="B21458" s="618">
        <v>2013</v>
      </c>
      <c r="C21458" s="619" t="s">
        <v>437</v>
      </c>
    </row>
    <row r="21459" spans="1:3" x14ac:dyDescent="0.15">
      <c r="A21459" s="619" t="s">
        <v>1097</v>
      </c>
      <c r="B21459" s="618">
        <v>2013</v>
      </c>
      <c r="C21459" s="619" t="s">
        <v>437</v>
      </c>
    </row>
    <row r="21460" spans="1:3" x14ac:dyDescent="0.15">
      <c r="A21460" s="619" t="s">
        <v>1097</v>
      </c>
      <c r="B21460" s="618">
        <v>2013</v>
      </c>
      <c r="C21460" s="619" t="s">
        <v>437</v>
      </c>
    </row>
    <row r="21461" spans="1:3" x14ac:dyDescent="0.15">
      <c r="A21461" s="619" t="s">
        <v>1097</v>
      </c>
      <c r="B21461" s="618">
        <v>2013</v>
      </c>
      <c r="C21461" s="619" t="s">
        <v>437</v>
      </c>
    </row>
    <row r="21462" spans="1:3" x14ac:dyDescent="0.15">
      <c r="A21462" s="619" t="s">
        <v>1097</v>
      </c>
      <c r="B21462" s="618">
        <v>2013</v>
      </c>
      <c r="C21462" s="619" t="s">
        <v>437</v>
      </c>
    </row>
    <row r="21463" spans="1:3" x14ac:dyDescent="0.15">
      <c r="A21463" s="619" t="s">
        <v>1097</v>
      </c>
      <c r="B21463" s="618">
        <v>2013</v>
      </c>
      <c r="C21463" s="619" t="s">
        <v>437</v>
      </c>
    </row>
    <row r="21464" spans="1:3" x14ac:dyDescent="0.15">
      <c r="A21464" s="619" t="s">
        <v>1097</v>
      </c>
      <c r="B21464" s="618">
        <v>2013</v>
      </c>
      <c r="C21464" s="619" t="s">
        <v>1107</v>
      </c>
    </row>
    <row r="21465" spans="1:3" x14ac:dyDescent="0.15">
      <c r="A21465" s="619" t="s">
        <v>1097</v>
      </c>
      <c r="B21465" s="618">
        <v>2013</v>
      </c>
      <c r="C21465" s="619" t="s">
        <v>424</v>
      </c>
    </row>
    <row r="21466" spans="1:3" x14ac:dyDescent="0.15">
      <c r="A21466" s="619" t="s">
        <v>1097</v>
      </c>
      <c r="B21466" s="618">
        <v>2013</v>
      </c>
      <c r="C21466" s="619" t="s">
        <v>1103</v>
      </c>
    </row>
    <row r="21467" spans="1:3" x14ac:dyDescent="0.15">
      <c r="A21467" s="619" t="s">
        <v>1097</v>
      </c>
      <c r="B21467" s="618">
        <v>2013</v>
      </c>
      <c r="C21467" s="619" t="s">
        <v>1101</v>
      </c>
    </row>
    <row r="21468" spans="1:3" x14ac:dyDescent="0.15">
      <c r="A21468" s="619" t="s">
        <v>1097</v>
      </c>
      <c r="B21468" s="618">
        <v>2013</v>
      </c>
      <c r="C21468" s="619" t="s">
        <v>1109</v>
      </c>
    </row>
    <row r="21469" spans="1:3" x14ac:dyDescent="0.15">
      <c r="A21469" s="619" t="s">
        <v>1097</v>
      </c>
      <c r="B21469" s="618">
        <v>2013</v>
      </c>
      <c r="C21469" s="619" t="s">
        <v>1101</v>
      </c>
    </row>
    <row r="21470" spans="1:3" x14ac:dyDescent="0.15">
      <c r="A21470" s="619" t="s">
        <v>1097</v>
      </c>
      <c r="B21470" s="618">
        <v>2013</v>
      </c>
      <c r="C21470" s="619" t="s">
        <v>1101</v>
      </c>
    </row>
    <row r="21471" spans="1:3" x14ac:dyDescent="0.15">
      <c r="A21471" s="618" t="s">
        <v>1097</v>
      </c>
      <c r="B21471" s="618">
        <v>2013</v>
      </c>
      <c r="C21471" s="619" t="s">
        <v>1101</v>
      </c>
    </row>
    <row r="21472" spans="1:3" x14ac:dyDescent="0.15">
      <c r="A21472" s="618" t="s">
        <v>1097</v>
      </c>
      <c r="B21472" s="618">
        <v>2013</v>
      </c>
      <c r="C21472" s="619" t="s">
        <v>437</v>
      </c>
    </row>
    <row r="21473" spans="1:3" x14ac:dyDescent="0.15">
      <c r="A21473" s="619" t="s">
        <v>1097</v>
      </c>
      <c r="B21473" s="618">
        <v>2013</v>
      </c>
      <c r="C21473" s="619" t="s">
        <v>1101</v>
      </c>
    </row>
    <row r="21474" spans="1:3" x14ac:dyDescent="0.15">
      <c r="A21474" s="619" t="s">
        <v>1097</v>
      </c>
      <c r="B21474" s="618">
        <v>2013</v>
      </c>
      <c r="C21474" s="619" t="s">
        <v>437</v>
      </c>
    </row>
    <row r="21475" spans="1:3" x14ac:dyDescent="0.15">
      <c r="A21475" s="618" t="s">
        <v>1097</v>
      </c>
      <c r="B21475" s="618">
        <v>2013</v>
      </c>
      <c r="C21475" s="619" t="s">
        <v>424</v>
      </c>
    </row>
    <row r="21476" spans="1:3" x14ac:dyDescent="0.15">
      <c r="A21476" s="619" t="s">
        <v>1097</v>
      </c>
      <c r="B21476" s="618">
        <v>2013</v>
      </c>
      <c r="C21476" s="619" t="s">
        <v>437</v>
      </c>
    </row>
    <row r="21477" spans="1:3" x14ac:dyDescent="0.15">
      <c r="A21477" s="619" t="s">
        <v>1097</v>
      </c>
      <c r="B21477" s="618">
        <v>2013</v>
      </c>
      <c r="C21477" s="619" t="s">
        <v>437</v>
      </c>
    </row>
    <row r="21478" spans="1:3" x14ac:dyDescent="0.15">
      <c r="A21478" s="619" t="s">
        <v>1097</v>
      </c>
      <c r="B21478" s="618">
        <v>2013</v>
      </c>
      <c r="C21478" s="619" t="s">
        <v>437</v>
      </c>
    </row>
    <row r="21479" spans="1:3" x14ac:dyDescent="0.15">
      <c r="A21479" s="619" t="s">
        <v>1097</v>
      </c>
      <c r="B21479" s="618">
        <v>2013</v>
      </c>
      <c r="C21479" s="619" t="s">
        <v>437</v>
      </c>
    </row>
    <row r="21480" spans="1:3" x14ac:dyDescent="0.15">
      <c r="A21480" s="619" t="s">
        <v>1097</v>
      </c>
      <c r="B21480" s="618">
        <v>2013</v>
      </c>
      <c r="C21480" s="619" t="s">
        <v>437</v>
      </c>
    </row>
    <row r="21481" spans="1:3" x14ac:dyDescent="0.15">
      <c r="A21481" s="619" t="s">
        <v>1097</v>
      </c>
      <c r="B21481" s="618">
        <v>2013</v>
      </c>
      <c r="C21481" s="619" t="s">
        <v>437</v>
      </c>
    </row>
    <row r="21482" spans="1:3" x14ac:dyDescent="0.15">
      <c r="A21482" s="619" t="s">
        <v>1097</v>
      </c>
      <c r="B21482" s="618">
        <v>2013</v>
      </c>
      <c r="C21482" s="619" t="s">
        <v>437</v>
      </c>
    </row>
    <row r="21483" spans="1:3" x14ac:dyDescent="0.15">
      <c r="A21483" s="619" t="s">
        <v>1097</v>
      </c>
      <c r="B21483" s="618">
        <v>2013</v>
      </c>
      <c r="C21483" s="619" t="s">
        <v>424</v>
      </c>
    </row>
    <row r="21484" spans="1:3" x14ac:dyDescent="0.15">
      <c r="A21484" s="619" t="s">
        <v>1097</v>
      </c>
      <c r="B21484" s="618">
        <v>2013</v>
      </c>
      <c r="C21484" s="619" t="s">
        <v>424</v>
      </c>
    </row>
    <row r="21485" spans="1:3" x14ac:dyDescent="0.15">
      <c r="A21485" s="619" t="s">
        <v>1097</v>
      </c>
      <c r="B21485" s="618">
        <v>2013</v>
      </c>
      <c r="C21485" s="619" t="s">
        <v>1102</v>
      </c>
    </row>
    <row r="21486" spans="1:3" x14ac:dyDescent="0.15">
      <c r="A21486" s="619" t="s">
        <v>1097</v>
      </c>
      <c r="B21486" s="618">
        <v>2013</v>
      </c>
      <c r="C21486" s="619" t="s">
        <v>1102</v>
      </c>
    </row>
    <row r="21487" spans="1:3" x14ac:dyDescent="0.15">
      <c r="A21487" s="619" t="s">
        <v>1097</v>
      </c>
      <c r="B21487" s="618">
        <v>2013</v>
      </c>
      <c r="C21487" s="619" t="s">
        <v>424</v>
      </c>
    </row>
    <row r="21488" spans="1:3" x14ac:dyDescent="0.15">
      <c r="A21488" s="619" t="s">
        <v>1097</v>
      </c>
      <c r="B21488" s="618">
        <v>2013</v>
      </c>
      <c r="C21488" s="619" t="s">
        <v>1080</v>
      </c>
    </row>
    <row r="21489" spans="1:3" x14ac:dyDescent="0.15">
      <c r="A21489" s="619" t="s">
        <v>1097</v>
      </c>
      <c r="B21489" s="618">
        <v>2013</v>
      </c>
      <c r="C21489" s="619" t="s">
        <v>1102</v>
      </c>
    </row>
    <row r="21490" spans="1:3" x14ac:dyDescent="0.15">
      <c r="A21490" s="619" t="s">
        <v>1097</v>
      </c>
      <c r="B21490" s="618">
        <v>2013</v>
      </c>
      <c r="C21490" s="619" t="s">
        <v>437</v>
      </c>
    </row>
    <row r="21491" spans="1:3" x14ac:dyDescent="0.15">
      <c r="A21491" s="619" t="s">
        <v>1097</v>
      </c>
      <c r="B21491" s="618">
        <v>2013</v>
      </c>
      <c r="C21491" s="619" t="s">
        <v>1102</v>
      </c>
    </row>
    <row r="21492" spans="1:3" x14ac:dyDescent="0.15">
      <c r="A21492" s="619" t="s">
        <v>1097</v>
      </c>
      <c r="B21492" s="618">
        <v>2013</v>
      </c>
      <c r="C21492" s="619" t="s">
        <v>1102</v>
      </c>
    </row>
    <row r="21493" spans="1:3" x14ac:dyDescent="0.15">
      <c r="A21493" s="619" t="s">
        <v>1097</v>
      </c>
      <c r="B21493" s="618">
        <v>2013</v>
      </c>
      <c r="C21493" s="619" t="s">
        <v>1104</v>
      </c>
    </row>
    <row r="21494" spans="1:3" x14ac:dyDescent="0.15">
      <c r="A21494" s="619" t="s">
        <v>1097</v>
      </c>
      <c r="B21494" s="618">
        <v>2013</v>
      </c>
      <c r="C21494" s="619" t="s">
        <v>1104</v>
      </c>
    </row>
    <row r="21495" spans="1:3" x14ac:dyDescent="0.15">
      <c r="A21495" s="619" t="s">
        <v>1097</v>
      </c>
      <c r="B21495" s="618">
        <v>2013</v>
      </c>
      <c r="C21495" s="619" t="s">
        <v>1111</v>
      </c>
    </row>
    <row r="21496" spans="1:3" x14ac:dyDescent="0.15">
      <c r="A21496" s="619" t="s">
        <v>1097</v>
      </c>
      <c r="B21496" s="618">
        <v>2013</v>
      </c>
      <c r="C21496" s="619" t="s">
        <v>1111</v>
      </c>
    </row>
    <row r="21497" spans="1:3" x14ac:dyDescent="0.15">
      <c r="A21497" s="619" t="s">
        <v>1097</v>
      </c>
      <c r="B21497" s="618">
        <v>2013</v>
      </c>
      <c r="C21497" s="619" t="s">
        <v>1111</v>
      </c>
    </row>
    <row r="21498" spans="1:3" x14ac:dyDescent="0.15">
      <c r="A21498" s="619" t="s">
        <v>1097</v>
      </c>
      <c r="B21498" s="618">
        <v>2013</v>
      </c>
      <c r="C21498" s="619" t="s">
        <v>1080</v>
      </c>
    </row>
    <row r="21499" spans="1:3" x14ac:dyDescent="0.15">
      <c r="A21499" s="619" t="s">
        <v>1097</v>
      </c>
      <c r="B21499" s="618">
        <v>2013</v>
      </c>
      <c r="C21499" s="619" t="s">
        <v>1103</v>
      </c>
    </row>
    <row r="21500" spans="1:3" x14ac:dyDescent="0.15">
      <c r="A21500" s="619" t="s">
        <v>1097</v>
      </c>
      <c r="B21500" s="618">
        <v>2013</v>
      </c>
      <c r="C21500" s="619" t="s">
        <v>1102</v>
      </c>
    </row>
    <row r="21501" spans="1:3" x14ac:dyDescent="0.15">
      <c r="A21501" s="619" t="s">
        <v>1097</v>
      </c>
      <c r="B21501" s="618">
        <v>2013</v>
      </c>
      <c r="C21501" s="619" t="s">
        <v>1102</v>
      </c>
    </row>
    <row r="21502" spans="1:3" x14ac:dyDescent="0.15">
      <c r="A21502" s="619" t="s">
        <v>1097</v>
      </c>
      <c r="B21502" s="618">
        <v>2013</v>
      </c>
      <c r="C21502" s="619" t="s">
        <v>1103</v>
      </c>
    </row>
    <row r="21503" spans="1:3" x14ac:dyDescent="0.15">
      <c r="A21503" s="619" t="s">
        <v>1097</v>
      </c>
      <c r="B21503" s="618">
        <v>2013</v>
      </c>
      <c r="C21503" s="619" t="s">
        <v>424</v>
      </c>
    </row>
    <row r="21504" spans="1:3" x14ac:dyDescent="0.15">
      <c r="A21504" s="619" t="s">
        <v>1097</v>
      </c>
      <c r="B21504" s="618">
        <v>2013</v>
      </c>
      <c r="C21504" s="619" t="s">
        <v>424</v>
      </c>
    </row>
    <row r="21505" spans="1:3" x14ac:dyDescent="0.15">
      <c r="A21505" s="619" t="s">
        <v>1097</v>
      </c>
      <c r="B21505" s="618">
        <v>2013</v>
      </c>
      <c r="C21505" s="619" t="s">
        <v>1102</v>
      </c>
    </row>
    <row r="21506" spans="1:3" x14ac:dyDescent="0.15">
      <c r="A21506" s="619" t="s">
        <v>1097</v>
      </c>
      <c r="B21506" s="618">
        <v>2013</v>
      </c>
      <c r="C21506" s="619" t="s">
        <v>1102</v>
      </c>
    </row>
    <row r="21507" spans="1:3" x14ac:dyDescent="0.15">
      <c r="A21507" s="619" t="s">
        <v>1097</v>
      </c>
      <c r="B21507" s="618">
        <v>2013</v>
      </c>
      <c r="C21507" s="619" t="s">
        <v>424</v>
      </c>
    </row>
    <row r="21508" spans="1:3" x14ac:dyDescent="0.15">
      <c r="A21508" s="619" t="s">
        <v>1097</v>
      </c>
      <c r="B21508" s="618">
        <v>2013</v>
      </c>
      <c r="C21508" s="619" t="s">
        <v>424</v>
      </c>
    </row>
    <row r="21509" spans="1:3" x14ac:dyDescent="0.15">
      <c r="A21509" s="619" t="s">
        <v>1097</v>
      </c>
      <c r="B21509" s="618">
        <v>2013</v>
      </c>
      <c r="C21509" s="619" t="s">
        <v>424</v>
      </c>
    </row>
    <row r="21510" spans="1:3" x14ac:dyDescent="0.15">
      <c r="A21510" s="619" t="s">
        <v>1097</v>
      </c>
      <c r="B21510" s="618">
        <v>2013</v>
      </c>
      <c r="C21510" s="619" t="s">
        <v>1102</v>
      </c>
    </row>
    <row r="21511" spans="1:3" x14ac:dyDescent="0.15">
      <c r="A21511" s="619" t="s">
        <v>1097</v>
      </c>
      <c r="B21511" s="618">
        <v>2013</v>
      </c>
      <c r="C21511" s="619" t="s">
        <v>424</v>
      </c>
    </row>
    <row r="21512" spans="1:3" x14ac:dyDescent="0.15">
      <c r="A21512" s="619" t="s">
        <v>1097</v>
      </c>
      <c r="B21512" s="618">
        <v>2013</v>
      </c>
      <c r="C21512" s="619" t="s">
        <v>424</v>
      </c>
    </row>
    <row r="21513" spans="1:3" x14ac:dyDescent="0.15">
      <c r="A21513" s="619" t="s">
        <v>1097</v>
      </c>
      <c r="B21513" s="618">
        <v>2013</v>
      </c>
      <c r="C21513" s="619" t="s">
        <v>1105</v>
      </c>
    </row>
    <row r="21514" spans="1:3" x14ac:dyDescent="0.15">
      <c r="A21514" s="619" t="s">
        <v>1097</v>
      </c>
      <c r="B21514" s="618">
        <v>2013</v>
      </c>
      <c r="C21514" s="619" t="s">
        <v>1103</v>
      </c>
    </row>
    <row r="21515" spans="1:3" x14ac:dyDescent="0.15">
      <c r="A21515" s="619" t="s">
        <v>1097</v>
      </c>
      <c r="B21515" s="618">
        <v>2013</v>
      </c>
      <c r="C21515" s="619" t="s">
        <v>1105</v>
      </c>
    </row>
    <row r="21516" spans="1:3" x14ac:dyDescent="0.15">
      <c r="A21516" s="619" t="s">
        <v>1097</v>
      </c>
      <c r="B21516" s="618">
        <v>2013</v>
      </c>
      <c r="C21516" s="619" t="s">
        <v>1103</v>
      </c>
    </row>
    <row r="21517" spans="1:3" x14ac:dyDescent="0.15">
      <c r="A21517" s="619" t="s">
        <v>1097</v>
      </c>
      <c r="B21517" s="618">
        <v>2013</v>
      </c>
      <c r="C21517" s="619" t="s">
        <v>1103</v>
      </c>
    </row>
    <row r="21518" spans="1:3" x14ac:dyDescent="0.15">
      <c r="A21518" s="619" t="s">
        <v>1097</v>
      </c>
      <c r="B21518" s="618">
        <v>2013</v>
      </c>
      <c r="C21518" s="619" t="s">
        <v>1080</v>
      </c>
    </row>
    <row r="21519" spans="1:3" x14ac:dyDescent="0.15">
      <c r="A21519" s="619" t="s">
        <v>1097</v>
      </c>
      <c r="B21519" s="618">
        <v>2013</v>
      </c>
      <c r="C21519" s="619" t="s">
        <v>1103</v>
      </c>
    </row>
    <row r="21520" spans="1:3" x14ac:dyDescent="0.15">
      <c r="A21520" s="619" t="s">
        <v>1097</v>
      </c>
      <c r="B21520" s="618">
        <v>2013</v>
      </c>
      <c r="C21520" s="619" t="s">
        <v>1103</v>
      </c>
    </row>
    <row r="21521" spans="1:3" x14ac:dyDescent="0.15">
      <c r="A21521" s="619" t="s">
        <v>1097</v>
      </c>
      <c r="B21521" s="618">
        <v>2013</v>
      </c>
      <c r="C21521" s="619" t="s">
        <v>1103</v>
      </c>
    </row>
    <row r="21522" spans="1:3" x14ac:dyDescent="0.15">
      <c r="A21522" s="619" t="s">
        <v>1097</v>
      </c>
      <c r="B21522" s="618">
        <v>2013</v>
      </c>
      <c r="C21522" s="619" t="s">
        <v>1103</v>
      </c>
    </row>
    <row r="21523" spans="1:3" x14ac:dyDescent="0.15">
      <c r="A21523" s="619" t="s">
        <v>1097</v>
      </c>
      <c r="B21523" s="618">
        <v>2013</v>
      </c>
      <c r="C21523" s="619" t="s">
        <v>1102</v>
      </c>
    </row>
    <row r="21524" spans="1:3" x14ac:dyDescent="0.15">
      <c r="A21524" s="619" t="s">
        <v>1097</v>
      </c>
      <c r="B21524" s="618">
        <v>2013</v>
      </c>
      <c r="C21524" s="619" t="s">
        <v>1080</v>
      </c>
    </row>
    <row r="21525" spans="1:3" x14ac:dyDescent="0.15">
      <c r="A21525" s="619" t="s">
        <v>1097</v>
      </c>
      <c r="B21525" s="618">
        <v>2013</v>
      </c>
      <c r="C21525" s="619" t="s">
        <v>1080</v>
      </c>
    </row>
    <row r="21526" spans="1:3" x14ac:dyDescent="0.15">
      <c r="A21526" s="619" t="s">
        <v>1097</v>
      </c>
      <c r="B21526" s="618">
        <v>2013</v>
      </c>
      <c r="C21526" s="619" t="s">
        <v>424</v>
      </c>
    </row>
    <row r="21527" spans="1:3" x14ac:dyDescent="0.15">
      <c r="A21527" s="619" t="s">
        <v>1097</v>
      </c>
      <c r="B21527" s="618">
        <v>2013</v>
      </c>
      <c r="C21527" s="619" t="s">
        <v>437</v>
      </c>
    </row>
    <row r="21528" spans="1:3" x14ac:dyDescent="0.15">
      <c r="A21528" s="619" t="s">
        <v>1097</v>
      </c>
      <c r="B21528" s="618">
        <v>2013</v>
      </c>
      <c r="C21528" s="619" t="s">
        <v>1080</v>
      </c>
    </row>
    <row r="21529" spans="1:3" x14ac:dyDescent="0.15">
      <c r="A21529" s="619" t="s">
        <v>1097</v>
      </c>
      <c r="B21529" s="618">
        <v>2013</v>
      </c>
      <c r="C21529" s="619" t="s">
        <v>1102</v>
      </c>
    </row>
    <row r="21530" spans="1:3" x14ac:dyDescent="0.15">
      <c r="A21530" s="619" t="s">
        <v>1097</v>
      </c>
      <c r="B21530" s="618">
        <v>2013</v>
      </c>
      <c r="C21530" s="619" t="s">
        <v>1102</v>
      </c>
    </row>
    <row r="21531" spans="1:3" x14ac:dyDescent="0.15">
      <c r="A21531" s="619" t="s">
        <v>1097</v>
      </c>
      <c r="B21531" s="618">
        <v>2013</v>
      </c>
      <c r="C21531" s="619" t="s">
        <v>1102</v>
      </c>
    </row>
    <row r="21532" spans="1:3" x14ac:dyDescent="0.15">
      <c r="A21532" s="619" t="s">
        <v>1097</v>
      </c>
      <c r="B21532" s="618">
        <v>2013</v>
      </c>
      <c r="C21532" s="619" t="s">
        <v>1102</v>
      </c>
    </row>
    <row r="21533" spans="1:3" x14ac:dyDescent="0.15">
      <c r="A21533" s="619" t="s">
        <v>1097</v>
      </c>
      <c r="B21533" s="618">
        <v>2013</v>
      </c>
      <c r="C21533" s="619" t="s">
        <v>424</v>
      </c>
    </row>
    <row r="21534" spans="1:3" x14ac:dyDescent="0.15">
      <c r="A21534" s="619" t="s">
        <v>1097</v>
      </c>
      <c r="B21534" s="618">
        <v>2013</v>
      </c>
      <c r="C21534" s="619" t="s">
        <v>1080</v>
      </c>
    </row>
    <row r="21535" spans="1:3" x14ac:dyDescent="0.15">
      <c r="A21535" s="619" t="s">
        <v>1097</v>
      </c>
      <c r="B21535" s="618">
        <v>2013</v>
      </c>
      <c r="C21535" s="619" t="s">
        <v>424</v>
      </c>
    </row>
    <row r="21536" spans="1:3" x14ac:dyDescent="0.15">
      <c r="A21536" s="619" t="s">
        <v>1097</v>
      </c>
      <c r="B21536" s="618">
        <v>2013</v>
      </c>
      <c r="C21536" s="619" t="s">
        <v>1103</v>
      </c>
    </row>
    <row r="21537" spans="1:3" x14ac:dyDescent="0.15">
      <c r="A21537" s="619" t="s">
        <v>1097</v>
      </c>
      <c r="B21537" s="618">
        <v>2013</v>
      </c>
      <c r="C21537" s="619" t="s">
        <v>1080</v>
      </c>
    </row>
    <row r="21538" spans="1:3" x14ac:dyDescent="0.15">
      <c r="A21538" s="619" t="s">
        <v>1097</v>
      </c>
      <c r="B21538" s="618">
        <v>2013</v>
      </c>
      <c r="C21538" s="619" t="s">
        <v>424</v>
      </c>
    </row>
    <row r="21539" spans="1:3" x14ac:dyDescent="0.15">
      <c r="A21539" s="619" t="s">
        <v>1097</v>
      </c>
      <c r="B21539" s="618">
        <v>2013</v>
      </c>
      <c r="C21539" s="619" t="s">
        <v>424</v>
      </c>
    </row>
    <row r="21540" spans="1:3" x14ac:dyDescent="0.15">
      <c r="A21540" s="619" t="s">
        <v>1097</v>
      </c>
      <c r="B21540" s="618">
        <v>2013</v>
      </c>
      <c r="C21540" s="619" t="s">
        <v>1080</v>
      </c>
    </row>
    <row r="21541" spans="1:3" x14ac:dyDescent="0.15">
      <c r="A21541" s="619" t="s">
        <v>1097</v>
      </c>
      <c r="B21541" s="618">
        <v>2013</v>
      </c>
      <c r="C21541" s="619" t="s">
        <v>1080</v>
      </c>
    </row>
    <row r="21542" spans="1:3" x14ac:dyDescent="0.15">
      <c r="A21542" s="619" t="s">
        <v>1097</v>
      </c>
      <c r="B21542" s="618">
        <v>2013</v>
      </c>
      <c r="C21542" s="619" t="s">
        <v>424</v>
      </c>
    </row>
    <row r="21543" spans="1:3" x14ac:dyDescent="0.15">
      <c r="A21543" s="619" t="s">
        <v>1097</v>
      </c>
      <c r="B21543" s="618">
        <v>2013</v>
      </c>
      <c r="C21543" s="619" t="s">
        <v>424</v>
      </c>
    </row>
    <row r="21544" spans="1:3" x14ac:dyDescent="0.15">
      <c r="A21544" s="619" t="s">
        <v>1097</v>
      </c>
      <c r="B21544" s="618">
        <v>2013</v>
      </c>
      <c r="C21544" s="619" t="s">
        <v>1103</v>
      </c>
    </row>
    <row r="21545" spans="1:3" x14ac:dyDescent="0.15">
      <c r="A21545" s="619" t="s">
        <v>1097</v>
      </c>
      <c r="B21545" s="618">
        <v>2013</v>
      </c>
      <c r="C21545" s="619" t="s">
        <v>1080</v>
      </c>
    </row>
    <row r="21546" spans="1:3" x14ac:dyDescent="0.15">
      <c r="A21546" s="619" t="s">
        <v>1097</v>
      </c>
      <c r="B21546" s="618">
        <v>2013</v>
      </c>
      <c r="C21546" s="619" t="s">
        <v>1080</v>
      </c>
    </row>
    <row r="21547" spans="1:3" x14ac:dyDescent="0.15">
      <c r="A21547" s="619" t="s">
        <v>1097</v>
      </c>
      <c r="B21547" s="618">
        <v>2013</v>
      </c>
      <c r="C21547" s="619" t="s">
        <v>1103</v>
      </c>
    </row>
    <row r="21548" spans="1:3" x14ac:dyDescent="0.15">
      <c r="A21548" s="619" t="s">
        <v>1097</v>
      </c>
      <c r="B21548" s="618">
        <v>2013</v>
      </c>
      <c r="C21548" s="619" t="s">
        <v>1080</v>
      </c>
    </row>
    <row r="21549" spans="1:3" x14ac:dyDescent="0.15">
      <c r="A21549" s="619" t="s">
        <v>1097</v>
      </c>
      <c r="B21549" s="618">
        <v>2013</v>
      </c>
      <c r="C21549" s="619" t="s">
        <v>424</v>
      </c>
    </row>
    <row r="21550" spans="1:3" x14ac:dyDescent="0.15">
      <c r="A21550" s="619" t="s">
        <v>1097</v>
      </c>
      <c r="B21550" s="618">
        <v>2013</v>
      </c>
      <c r="C21550" s="619" t="s">
        <v>1103</v>
      </c>
    </row>
    <row r="21551" spans="1:3" x14ac:dyDescent="0.15">
      <c r="A21551" s="619" t="s">
        <v>1097</v>
      </c>
      <c r="B21551" s="618">
        <v>2013</v>
      </c>
      <c r="C21551" s="619" t="s">
        <v>1103</v>
      </c>
    </row>
    <row r="21552" spans="1:3" x14ac:dyDescent="0.15">
      <c r="A21552" s="619" t="s">
        <v>1097</v>
      </c>
      <c r="B21552" s="618">
        <v>2013</v>
      </c>
      <c r="C21552" s="619" t="s">
        <v>1101</v>
      </c>
    </row>
    <row r="21553" spans="1:3" x14ac:dyDescent="0.15">
      <c r="A21553" s="619" t="s">
        <v>1097</v>
      </c>
      <c r="B21553" s="618">
        <v>2013</v>
      </c>
      <c r="C21553" s="619" t="s">
        <v>424</v>
      </c>
    </row>
    <row r="21554" spans="1:3" x14ac:dyDescent="0.15">
      <c r="A21554" s="619" t="s">
        <v>1097</v>
      </c>
      <c r="B21554" s="618">
        <v>2013</v>
      </c>
      <c r="C21554" s="619" t="s">
        <v>1103</v>
      </c>
    </row>
    <row r="21555" spans="1:3" x14ac:dyDescent="0.15">
      <c r="A21555" s="619" t="s">
        <v>1097</v>
      </c>
      <c r="B21555" s="618">
        <v>2013</v>
      </c>
      <c r="C21555" s="619" t="s">
        <v>424</v>
      </c>
    </row>
    <row r="21556" spans="1:3" x14ac:dyDescent="0.15">
      <c r="A21556" s="619" t="s">
        <v>1097</v>
      </c>
      <c r="B21556" s="618">
        <v>2013</v>
      </c>
      <c r="C21556" s="619" t="s">
        <v>424</v>
      </c>
    </row>
    <row r="21557" spans="1:3" x14ac:dyDescent="0.15">
      <c r="A21557" s="619" t="s">
        <v>1097</v>
      </c>
      <c r="B21557" s="618">
        <v>2013</v>
      </c>
      <c r="C21557" s="619" t="s">
        <v>424</v>
      </c>
    </row>
    <row r="21558" spans="1:3" x14ac:dyDescent="0.15">
      <c r="A21558" s="619" t="s">
        <v>1097</v>
      </c>
      <c r="B21558" s="618">
        <v>2013</v>
      </c>
      <c r="C21558" s="619" t="s">
        <v>424</v>
      </c>
    </row>
    <row r="21559" spans="1:3" x14ac:dyDescent="0.15">
      <c r="A21559" s="619" t="s">
        <v>1097</v>
      </c>
      <c r="B21559" s="618">
        <v>2013</v>
      </c>
      <c r="C21559" s="619" t="s">
        <v>424</v>
      </c>
    </row>
    <row r="21560" spans="1:3" x14ac:dyDescent="0.15">
      <c r="A21560" s="619" t="s">
        <v>1097</v>
      </c>
      <c r="B21560" s="618">
        <v>2013</v>
      </c>
      <c r="C21560" s="619" t="s">
        <v>424</v>
      </c>
    </row>
    <row r="21561" spans="1:3" x14ac:dyDescent="0.15">
      <c r="A21561" s="619" t="s">
        <v>1097</v>
      </c>
      <c r="B21561" s="618">
        <v>2013</v>
      </c>
      <c r="C21561" s="619" t="s">
        <v>1103</v>
      </c>
    </row>
    <row r="21562" spans="1:3" x14ac:dyDescent="0.15">
      <c r="A21562" s="619" t="s">
        <v>1097</v>
      </c>
      <c r="B21562" s="618">
        <v>2013</v>
      </c>
      <c r="C21562" s="619" t="s">
        <v>1103</v>
      </c>
    </row>
    <row r="21563" spans="1:3" x14ac:dyDescent="0.15">
      <c r="A21563" s="619" t="s">
        <v>1097</v>
      </c>
      <c r="B21563" s="618">
        <v>2013</v>
      </c>
      <c r="C21563" s="619" t="s">
        <v>424</v>
      </c>
    </row>
    <row r="21564" spans="1:3" x14ac:dyDescent="0.15">
      <c r="A21564" s="619" t="s">
        <v>1097</v>
      </c>
      <c r="B21564" s="618">
        <v>2013</v>
      </c>
      <c r="C21564" s="619" t="s">
        <v>1103</v>
      </c>
    </row>
    <row r="21565" spans="1:3" x14ac:dyDescent="0.15">
      <c r="A21565" s="619" t="s">
        <v>1097</v>
      </c>
      <c r="B21565" s="618">
        <v>2013</v>
      </c>
      <c r="C21565" s="619" t="s">
        <v>1103</v>
      </c>
    </row>
    <row r="21566" spans="1:3" x14ac:dyDescent="0.15">
      <c r="A21566" s="619" t="s">
        <v>1097</v>
      </c>
      <c r="B21566" s="618">
        <v>2013</v>
      </c>
      <c r="C21566" s="619" t="s">
        <v>1103</v>
      </c>
    </row>
    <row r="21567" spans="1:3" x14ac:dyDescent="0.15">
      <c r="A21567" s="619" t="s">
        <v>1097</v>
      </c>
      <c r="B21567" s="618">
        <v>2013</v>
      </c>
      <c r="C21567" s="619" t="s">
        <v>424</v>
      </c>
    </row>
    <row r="21568" spans="1:3" x14ac:dyDescent="0.15">
      <c r="A21568" s="619" t="s">
        <v>1097</v>
      </c>
      <c r="B21568" s="618">
        <v>2013</v>
      </c>
      <c r="C21568" s="619" t="s">
        <v>424</v>
      </c>
    </row>
    <row r="21569" spans="1:3" x14ac:dyDescent="0.15">
      <c r="A21569" s="619" t="s">
        <v>1097</v>
      </c>
      <c r="B21569" s="618">
        <v>2013</v>
      </c>
      <c r="C21569" s="619" t="s">
        <v>424</v>
      </c>
    </row>
    <row r="21570" spans="1:3" x14ac:dyDescent="0.15">
      <c r="A21570" s="619" t="s">
        <v>1097</v>
      </c>
      <c r="B21570" s="618">
        <v>2013</v>
      </c>
      <c r="C21570" s="619" t="s">
        <v>424</v>
      </c>
    </row>
    <row r="21571" spans="1:3" x14ac:dyDescent="0.15">
      <c r="A21571" s="619" t="s">
        <v>1097</v>
      </c>
      <c r="B21571" s="618">
        <v>2013</v>
      </c>
      <c r="C21571" s="619" t="s">
        <v>424</v>
      </c>
    </row>
    <row r="21572" spans="1:3" x14ac:dyDescent="0.15">
      <c r="A21572" s="619" t="s">
        <v>1097</v>
      </c>
      <c r="B21572" s="618">
        <v>2013</v>
      </c>
      <c r="C21572" s="619" t="s">
        <v>424</v>
      </c>
    </row>
    <row r="21573" spans="1:3" x14ac:dyDescent="0.15">
      <c r="A21573" s="619" t="s">
        <v>1097</v>
      </c>
      <c r="B21573" s="618">
        <v>2013</v>
      </c>
      <c r="C21573" s="619" t="s">
        <v>424</v>
      </c>
    </row>
    <row r="21574" spans="1:3" x14ac:dyDescent="0.15">
      <c r="A21574" s="619" t="s">
        <v>1097</v>
      </c>
      <c r="B21574" s="618">
        <v>2013</v>
      </c>
      <c r="C21574" s="619" t="s">
        <v>424</v>
      </c>
    </row>
    <row r="21575" spans="1:3" x14ac:dyDescent="0.15">
      <c r="A21575" s="619" t="s">
        <v>1097</v>
      </c>
      <c r="B21575" s="618">
        <v>2013</v>
      </c>
      <c r="C21575" s="619" t="s">
        <v>424</v>
      </c>
    </row>
    <row r="21576" spans="1:3" x14ac:dyDescent="0.15">
      <c r="A21576" s="619" t="s">
        <v>1097</v>
      </c>
      <c r="B21576" s="618">
        <v>2013</v>
      </c>
      <c r="C21576" s="619" t="s">
        <v>1104</v>
      </c>
    </row>
    <row r="21577" spans="1:3" x14ac:dyDescent="0.15">
      <c r="A21577" s="619" t="s">
        <v>1097</v>
      </c>
      <c r="B21577" s="618">
        <v>2013</v>
      </c>
      <c r="C21577" s="619" t="s">
        <v>1107</v>
      </c>
    </row>
    <row r="21578" spans="1:3" x14ac:dyDescent="0.15">
      <c r="A21578" s="619" t="s">
        <v>1097</v>
      </c>
      <c r="B21578" s="618">
        <v>2013</v>
      </c>
      <c r="C21578" s="619" t="s">
        <v>424</v>
      </c>
    </row>
    <row r="21579" spans="1:3" x14ac:dyDescent="0.15">
      <c r="A21579" s="619" t="s">
        <v>1097</v>
      </c>
      <c r="B21579" s="618">
        <v>2013</v>
      </c>
      <c r="C21579" s="619" t="s">
        <v>424</v>
      </c>
    </row>
    <row r="21580" spans="1:3" x14ac:dyDescent="0.15">
      <c r="A21580" s="619" t="s">
        <v>1097</v>
      </c>
      <c r="B21580" s="618">
        <v>2013</v>
      </c>
      <c r="C21580" s="619" t="s">
        <v>424</v>
      </c>
    </row>
    <row r="21581" spans="1:3" x14ac:dyDescent="0.15">
      <c r="A21581" s="619" t="s">
        <v>1097</v>
      </c>
      <c r="B21581" s="618">
        <v>2013</v>
      </c>
      <c r="C21581" s="619" t="s">
        <v>424</v>
      </c>
    </row>
    <row r="21582" spans="1:3" x14ac:dyDescent="0.15">
      <c r="A21582" s="619" t="s">
        <v>1097</v>
      </c>
      <c r="B21582" s="618">
        <v>2013</v>
      </c>
      <c r="C21582" s="619" t="s">
        <v>424</v>
      </c>
    </row>
    <row r="21583" spans="1:3" x14ac:dyDescent="0.15">
      <c r="A21583" s="619" t="s">
        <v>1097</v>
      </c>
      <c r="B21583" s="618">
        <v>2013</v>
      </c>
      <c r="C21583" s="619" t="s">
        <v>1109</v>
      </c>
    </row>
    <row r="21584" spans="1:3" x14ac:dyDescent="0.15">
      <c r="A21584" s="619" t="s">
        <v>1097</v>
      </c>
      <c r="B21584" s="618">
        <v>2013</v>
      </c>
      <c r="C21584" s="619" t="s">
        <v>437</v>
      </c>
    </row>
    <row r="21585" spans="1:3" x14ac:dyDescent="0.15">
      <c r="A21585" s="619" t="s">
        <v>1097</v>
      </c>
      <c r="B21585" s="618">
        <v>2013</v>
      </c>
      <c r="C21585" s="619" t="s">
        <v>1103</v>
      </c>
    </row>
    <row r="21586" spans="1:3" x14ac:dyDescent="0.15">
      <c r="A21586" s="619" t="s">
        <v>1097</v>
      </c>
      <c r="B21586" s="618">
        <v>2013</v>
      </c>
      <c r="C21586" s="619" t="s">
        <v>424</v>
      </c>
    </row>
    <row r="21587" spans="1:3" x14ac:dyDescent="0.15">
      <c r="A21587" s="619" t="s">
        <v>1097</v>
      </c>
      <c r="B21587" s="618">
        <v>2013</v>
      </c>
      <c r="C21587" s="619" t="s">
        <v>437</v>
      </c>
    </row>
    <row r="21588" spans="1:3" x14ac:dyDescent="0.15">
      <c r="A21588" s="619" t="s">
        <v>1097</v>
      </c>
      <c r="B21588" s="618">
        <v>2013</v>
      </c>
      <c r="C21588" s="619" t="s">
        <v>424</v>
      </c>
    </row>
    <row r="21589" spans="1:3" x14ac:dyDescent="0.15">
      <c r="A21589" s="619" t="s">
        <v>1097</v>
      </c>
      <c r="B21589" s="618">
        <v>2013</v>
      </c>
      <c r="C21589" s="619" t="s">
        <v>424</v>
      </c>
    </row>
    <row r="21590" spans="1:3" x14ac:dyDescent="0.15">
      <c r="A21590" s="619" t="s">
        <v>1097</v>
      </c>
      <c r="B21590" s="618">
        <v>2013</v>
      </c>
      <c r="C21590" s="619" t="s">
        <v>437</v>
      </c>
    </row>
    <row r="21591" spans="1:3" x14ac:dyDescent="0.15">
      <c r="A21591" s="619" t="s">
        <v>1097</v>
      </c>
      <c r="B21591" s="618">
        <v>2013</v>
      </c>
      <c r="C21591" s="619" t="s">
        <v>437</v>
      </c>
    </row>
    <row r="21592" spans="1:3" x14ac:dyDescent="0.15">
      <c r="A21592" s="619" t="s">
        <v>1097</v>
      </c>
      <c r="B21592" s="618">
        <v>2013</v>
      </c>
      <c r="C21592" s="619" t="s">
        <v>437</v>
      </c>
    </row>
    <row r="21593" spans="1:3" x14ac:dyDescent="0.15">
      <c r="A21593" s="619" t="s">
        <v>1097</v>
      </c>
      <c r="B21593" s="618">
        <v>2013</v>
      </c>
      <c r="C21593" s="619" t="s">
        <v>1102</v>
      </c>
    </row>
    <row r="21594" spans="1:3" x14ac:dyDescent="0.15">
      <c r="A21594" s="619" t="s">
        <v>1097</v>
      </c>
      <c r="B21594" s="618">
        <v>2013</v>
      </c>
      <c r="C21594" s="619" t="s">
        <v>437</v>
      </c>
    </row>
    <row r="21595" spans="1:3" x14ac:dyDescent="0.15">
      <c r="A21595" s="619" t="s">
        <v>1097</v>
      </c>
      <c r="B21595" s="618">
        <v>2013</v>
      </c>
      <c r="C21595" s="619" t="s">
        <v>1102</v>
      </c>
    </row>
    <row r="21596" spans="1:3" x14ac:dyDescent="0.15">
      <c r="A21596" s="619" t="s">
        <v>1097</v>
      </c>
      <c r="B21596" s="618">
        <v>2013</v>
      </c>
      <c r="C21596" s="619" t="s">
        <v>424</v>
      </c>
    </row>
    <row r="21597" spans="1:3" x14ac:dyDescent="0.15">
      <c r="A21597" s="619" t="s">
        <v>1097</v>
      </c>
      <c r="B21597" s="618">
        <v>2013</v>
      </c>
      <c r="C21597" s="619" t="s">
        <v>424</v>
      </c>
    </row>
    <row r="21598" spans="1:3" x14ac:dyDescent="0.15">
      <c r="A21598" s="619" t="s">
        <v>1097</v>
      </c>
      <c r="B21598" s="618">
        <v>2013</v>
      </c>
      <c r="C21598" s="619" t="s">
        <v>1080</v>
      </c>
    </row>
    <row r="21599" spans="1:3" x14ac:dyDescent="0.15">
      <c r="A21599" s="619" t="s">
        <v>1097</v>
      </c>
      <c r="B21599" s="618">
        <v>2013</v>
      </c>
      <c r="C21599" s="619" t="s">
        <v>424</v>
      </c>
    </row>
    <row r="21600" spans="1:3" x14ac:dyDescent="0.15">
      <c r="A21600" s="619" t="s">
        <v>1097</v>
      </c>
      <c r="B21600" s="618">
        <v>2013</v>
      </c>
      <c r="C21600" s="619" t="s">
        <v>1080</v>
      </c>
    </row>
    <row r="21601" spans="1:3" x14ac:dyDescent="0.15">
      <c r="A21601" s="619" t="s">
        <v>1097</v>
      </c>
      <c r="B21601" s="618">
        <v>2013</v>
      </c>
      <c r="C21601" s="619" t="s">
        <v>424</v>
      </c>
    </row>
    <row r="21602" spans="1:3" x14ac:dyDescent="0.15">
      <c r="A21602" s="619" t="s">
        <v>1097</v>
      </c>
      <c r="B21602" s="618">
        <v>2013</v>
      </c>
      <c r="C21602" s="619" t="s">
        <v>437</v>
      </c>
    </row>
    <row r="21603" spans="1:3" x14ac:dyDescent="0.15">
      <c r="A21603" s="619" t="s">
        <v>1097</v>
      </c>
      <c r="B21603" s="618">
        <v>2013</v>
      </c>
      <c r="C21603" s="619" t="s">
        <v>424</v>
      </c>
    </row>
    <row r="21604" spans="1:3" x14ac:dyDescent="0.15">
      <c r="A21604" s="619" t="s">
        <v>1097</v>
      </c>
      <c r="B21604" s="618">
        <v>2013</v>
      </c>
      <c r="C21604" s="619" t="s">
        <v>1103</v>
      </c>
    </row>
    <row r="21605" spans="1:3" x14ac:dyDescent="0.15">
      <c r="A21605" s="619" t="s">
        <v>1097</v>
      </c>
      <c r="B21605" s="618">
        <v>2013</v>
      </c>
      <c r="C21605" s="619" t="s">
        <v>1107</v>
      </c>
    </row>
    <row r="21606" spans="1:3" x14ac:dyDescent="0.15">
      <c r="A21606" s="619" t="s">
        <v>1097</v>
      </c>
      <c r="B21606" s="618">
        <v>2013</v>
      </c>
      <c r="C21606" s="619" t="s">
        <v>1110</v>
      </c>
    </row>
    <row r="21607" spans="1:3" x14ac:dyDescent="0.15">
      <c r="A21607" s="619" t="s">
        <v>1097</v>
      </c>
      <c r="B21607" s="618">
        <v>2013</v>
      </c>
      <c r="C21607" s="619" t="s">
        <v>1102</v>
      </c>
    </row>
    <row r="21608" spans="1:3" x14ac:dyDescent="0.15">
      <c r="A21608" s="619" t="s">
        <v>1097</v>
      </c>
      <c r="B21608" s="618">
        <v>2013</v>
      </c>
      <c r="C21608" s="619" t="s">
        <v>1102</v>
      </c>
    </row>
    <row r="21609" spans="1:3" x14ac:dyDescent="0.15">
      <c r="A21609" s="619" t="s">
        <v>1097</v>
      </c>
      <c r="B21609" s="618">
        <v>2013</v>
      </c>
      <c r="C21609" s="619" t="s">
        <v>424</v>
      </c>
    </row>
    <row r="21610" spans="1:3" x14ac:dyDescent="0.15">
      <c r="A21610" s="619" t="s">
        <v>1097</v>
      </c>
      <c r="B21610" s="618">
        <v>2013</v>
      </c>
      <c r="C21610" s="619" t="s">
        <v>424</v>
      </c>
    </row>
    <row r="21611" spans="1:3" x14ac:dyDescent="0.15">
      <c r="A21611" s="619" t="s">
        <v>1097</v>
      </c>
      <c r="B21611" s="618">
        <v>2013</v>
      </c>
      <c r="C21611" s="619" t="s">
        <v>424</v>
      </c>
    </row>
    <row r="21612" spans="1:3" x14ac:dyDescent="0.15">
      <c r="A21612" s="619" t="s">
        <v>1097</v>
      </c>
      <c r="B21612" s="618">
        <v>2013</v>
      </c>
      <c r="C21612" s="619" t="s">
        <v>424</v>
      </c>
    </row>
    <row r="21613" spans="1:3" x14ac:dyDescent="0.15">
      <c r="A21613" s="619" t="s">
        <v>1097</v>
      </c>
      <c r="B21613" s="618">
        <v>2013</v>
      </c>
      <c r="C21613" s="619" t="s">
        <v>1080</v>
      </c>
    </row>
    <row r="21614" spans="1:3" x14ac:dyDescent="0.15">
      <c r="A21614" s="619" t="s">
        <v>1097</v>
      </c>
      <c r="B21614" s="618">
        <v>2013</v>
      </c>
      <c r="C21614" s="619" t="s">
        <v>1080</v>
      </c>
    </row>
    <row r="21615" spans="1:3" x14ac:dyDescent="0.15">
      <c r="A21615" s="619" t="s">
        <v>1097</v>
      </c>
      <c r="B21615" s="618">
        <v>2013</v>
      </c>
      <c r="C21615" s="619" t="s">
        <v>424</v>
      </c>
    </row>
    <row r="21616" spans="1:3" x14ac:dyDescent="0.15">
      <c r="A21616" s="619" t="s">
        <v>1097</v>
      </c>
      <c r="B21616" s="618">
        <v>2013</v>
      </c>
      <c r="C21616" s="619" t="s">
        <v>1103</v>
      </c>
    </row>
    <row r="21617" spans="1:3" x14ac:dyDescent="0.15">
      <c r="A21617" s="619" t="s">
        <v>1097</v>
      </c>
      <c r="B21617" s="618">
        <v>2013</v>
      </c>
      <c r="C21617" s="619" t="s">
        <v>424</v>
      </c>
    </row>
    <row r="21618" spans="1:3" x14ac:dyDescent="0.15">
      <c r="A21618" s="619" t="s">
        <v>1097</v>
      </c>
      <c r="B21618" s="618">
        <v>2013</v>
      </c>
      <c r="C21618" s="619" t="s">
        <v>437</v>
      </c>
    </row>
    <row r="21619" spans="1:3" x14ac:dyDescent="0.15">
      <c r="A21619" s="619" t="s">
        <v>1097</v>
      </c>
      <c r="B21619" s="618">
        <v>2013</v>
      </c>
      <c r="C21619" s="619" t="s">
        <v>424</v>
      </c>
    </row>
    <row r="21620" spans="1:3" x14ac:dyDescent="0.15">
      <c r="A21620" s="619" t="s">
        <v>1097</v>
      </c>
      <c r="B21620" s="618">
        <v>2013</v>
      </c>
      <c r="C21620" s="619" t="s">
        <v>424</v>
      </c>
    </row>
    <row r="21621" spans="1:3" x14ac:dyDescent="0.15">
      <c r="A21621" s="619" t="s">
        <v>1097</v>
      </c>
      <c r="B21621" s="618">
        <v>2013</v>
      </c>
      <c r="C21621" s="619" t="s">
        <v>424</v>
      </c>
    </row>
    <row r="21622" spans="1:3" x14ac:dyDescent="0.15">
      <c r="A21622" s="619" t="s">
        <v>1097</v>
      </c>
      <c r="B21622" s="618">
        <v>2013</v>
      </c>
      <c r="C21622" s="619" t="s">
        <v>424</v>
      </c>
    </row>
    <row r="21623" spans="1:3" x14ac:dyDescent="0.15">
      <c r="A21623" s="619" t="s">
        <v>1097</v>
      </c>
      <c r="B21623" s="618">
        <v>2013</v>
      </c>
      <c r="C21623" s="619" t="s">
        <v>424</v>
      </c>
    </row>
    <row r="21624" spans="1:3" x14ac:dyDescent="0.15">
      <c r="A21624" s="619" t="s">
        <v>1097</v>
      </c>
      <c r="B21624" s="618">
        <v>2013</v>
      </c>
      <c r="C21624" s="619" t="s">
        <v>424</v>
      </c>
    </row>
    <row r="21625" spans="1:3" x14ac:dyDescent="0.15">
      <c r="A21625" s="619" t="s">
        <v>1097</v>
      </c>
      <c r="B21625" s="618">
        <v>2013</v>
      </c>
      <c r="C21625" s="619" t="s">
        <v>1103</v>
      </c>
    </row>
    <row r="21626" spans="1:3" x14ac:dyDescent="0.15">
      <c r="A21626" s="619" t="s">
        <v>1097</v>
      </c>
      <c r="B21626" s="618">
        <v>2013</v>
      </c>
      <c r="C21626" s="619" t="s">
        <v>424</v>
      </c>
    </row>
    <row r="21627" spans="1:3" x14ac:dyDescent="0.15">
      <c r="A21627" s="619" t="s">
        <v>1097</v>
      </c>
      <c r="B21627" s="618">
        <v>2013</v>
      </c>
      <c r="C21627" s="619" t="s">
        <v>424</v>
      </c>
    </row>
    <row r="21628" spans="1:3" x14ac:dyDescent="0.15">
      <c r="A21628" s="619" t="s">
        <v>1097</v>
      </c>
      <c r="B21628" s="618">
        <v>2013</v>
      </c>
      <c r="C21628" s="619" t="s">
        <v>424</v>
      </c>
    </row>
    <row r="21629" spans="1:3" x14ac:dyDescent="0.15">
      <c r="A21629" s="619" t="s">
        <v>1097</v>
      </c>
      <c r="B21629" s="618">
        <v>2013</v>
      </c>
      <c r="C21629" s="619" t="s">
        <v>424</v>
      </c>
    </row>
    <row r="21630" spans="1:3" x14ac:dyDescent="0.15">
      <c r="A21630" s="619" t="s">
        <v>1097</v>
      </c>
      <c r="B21630" s="618">
        <v>2013</v>
      </c>
      <c r="C21630" s="619" t="s">
        <v>424</v>
      </c>
    </row>
    <row r="21631" spans="1:3" x14ac:dyDescent="0.15">
      <c r="A21631" s="619" t="s">
        <v>1097</v>
      </c>
      <c r="B21631" s="618">
        <v>2013</v>
      </c>
      <c r="C21631" s="619" t="s">
        <v>424</v>
      </c>
    </row>
    <row r="21632" spans="1:3" x14ac:dyDescent="0.15">
      <c r="A21632" s="619" t="s">
        <v>1097</v>
      </c>
      <c r="B21632" s="618">
        <v>2013</v>
      </c>
      <c r="C21632" s="619" t="s">
        <v>1103</v>
      </c>
    </row>
    <row r="21633" spans="1:3" x14ac:dyDescent="0.15">
      <c r="A21633" s="619" t="s">
        <v>1097</v>
      </c>
      <c r="B21633" s="618">
        <v>2013</v>
      </c>
      <c r="C21633" s="619" t="s">
        <v>424</v>
      </c>
    </row>
    <row r="21634" spans="1:3" x14ac:dyDescent="0.15">
      <c r="A21634" s="618" t="s">
        <v>1097</v>
      </c>
      <c r="B21634" s="618">
        <v>2013</v>
      </c>
      <c r="C21634" s="619" t="s">
        <v>424</v>
      </c>
    </row>
    <row r="21635" spans="1:3" x14ac:dyDescent="0.15">
      <c r="A21635" s="618" t="s">
        <v>1097</v>
      </c>
      <c r="B21635" s="618">
        <v>2013</v>
      </c>
      <c r="C21635" s="619" t="s">
        <v>1107</v>
      </c>
    </row>
    <row r="21636" spans="1:3" x14ac:dyDescent="0.15">
      <c r="A21636" s="619" t="s">
        <v>1097</v>
      </c>
      <c r="B21636" s="618">
        <v>2013</v>
      </c>
      <c r="C21636" s="619" t="s">
        <v>1103</v>
      </c>
    </row>
    <row r="21637" spans="1:3" x14ac:dyDescent="0.15">
      <c r="A21637" s="619" t="s">
        <v>1097</v>
      </c>
      <c r="B21637" s="618">
        <v>2013</v>
      </c>
      <c r="C21637" s="619" t="s">
        <v>424</v>
      </c>
    </row>
    <row r="21638" spans="1:3" x14ac:dyDescent="0.15">
      <c r="A21638" s="619" t="s">
        <v>1097</v>
      </c>
      <c r="B21638" s="618">
        <v>2013</v>
      </c>
      <c r="C21638" s="619" t="s">
        <v>437</v>
      </c>
    </row>
    <row r="21639" spans="1:3" x14ac:dyDescent="0.15">
      <c r="A21639" s="619" t="s">
        <v>1097</v>
      </c>
      <c r="B21639" s="618">
        <v>2013</v>
      </c>
      <c r="C21639" s="619" t="s">
        <v>1102</v>
      </c>
    </row>
    <row r="21640" spans="1:3" x14ac:dyDescent="0.15">
      <c r="A21640" s="619" t="s">
        <v>1097</v>
      </c>
      <c r="B21640" s="618">
        <v>2013</v>
      </c>
      <c r="C21640" s="619" t="s">
        <v>1103</v>
      </c>
    </row>
    <row r="21641" spans="1:3" x14ac:dyDescent="0.15">
      <c r="A21641" s="619" t="s">
        <v>1097</v>
      </c>
      <c r="B21641" s="618">
        <v>2013</v>
      </c>
      <c r="C21641" s="619" t="s">
        <v>1104</v>
      </c>
    </row>
    <row r="21642" spans="1:3" x14ac:dyDescent="0.15">
      <c r="A21642" s="619" t="s">
        <v>1097</v>
      </c>
      <c r="B21642" s="618">
        <v>2013</v>
      </c>
      <c r="C21642" s="619" t="s">
        <v>1104</v>
      </c>
    </row>
    <row r="21643" spans="1:3" x14ac:dyDescent="0.15">
      <c r="A21643" s="619" t="s">
        <v>1097</v>
      </c>
      <c r="B21643" s="618">
        <v>2013</v>
      </c>
      <c r="C21643" s="619" t="s">
        <v>424</v>
      </c>
    </row>
    <row r="21644" spans="1:3" x14ac:dyDescent="0.15">
      <c r="A21644" s="619" t="s">
        <v>1097</v>
      </c>
      <c r="B21644" s="618">
        <v>2013</v>
      </c>
      <c r="C21644" s="619" t="s">
        <v>1102</v>
      </c>
    </row>
    <row r="21645" spans="1:3" x14ac:dyDescent="0.15">
      <c r="A21645" s="619" t="s">
        <v>1097</v>
      </c>
      <c r="B21645" s="618">
        <v>2013</v>
      </c>
      <c r="C21645" s="619" t="s">
        <v>424</v>
      </c>
    </row>
    <row r="21646" spans="1:3" x14ac:dyDescent="0.15">
      <c r="A21646" s="619" t="s">
        <v>1097</v>
      </c>
      <c r="B21646" s="618">
        <v>2013</v>
      </c>
      <c r="C21646" s="619" t="s">
        <v>1103</v>
      </c>
    </row>
    <row r="21647" spans="1:3" x14ac:dyDescent="0.15">
      <c r="A21647" s="619" t="s">
        <v>1097</v>
      </c>
      <c r="B21647" s="618">
        <v>2013</v>
      </c>
      <c r="C21647" s="619" t="s">
        <v>1103</v>
      </c>
    </row>
    <row r="21648" spans="1:3" x14ac:dyDescent="0.15">
      <c r="A21648" s="619" t="s">
        <v>1097</v>
      </c>
      <c r="B21648" s="618">
        <v>2013</v>
      </c>
      <c r="C21648" s="619" t="s">
        <v>424</v>
      </c>
    </row>
    <row r="21649" spans="1:3" x14ac:dyDescent="0.15">
      <c r="A21649" s="619" t="s">
        <v>1097</v>
      </c>
      <c r="B21649" s="618">
        <v>2013</v>
      </c>
      <c r="C21649" s="619" t="s">
        <v>424</v>
      </c>
    </row>
    <row r="21650" spans="1:3" x14ac:dyDescent="0.15">
      <c r="A21650" s="619" t="s">
        <v>1097</v>
      </c>
      <c r="B21650" s="618">
        <v>2013</v>
      </c>
      <c r="C21650" s="619" t="s">
        <v>424</v>
      </c>
    </row>
    <row r="21651" spans="1:3" x14ac:dyDescent="0.15">
      <c r="A21651" s="619" t="s">
        <v>1097</v>
      </c>
      <c r="B21651" s="618">
        <v>2013</v>
      </c>
      <c r="C21651" s="619" t="s">
        <v>1103</v>
      </c>
    </row>
    <row r="21652" spans="1:3" x14ac:dyDescent="0.15">
      <c r="A21652" s="619" t="s">
        <v>1097</v>
      </c>
      <c r="B21652" s="618">
        <v>2013</v>
      </c>
      <c r="C21652" s="619" t="s">
        <v>437</v>
      </c>
    </row>
    <row r="21653" spans="1:3" x14ac:dyDescent="0.15">
      <c r="A21653" s="619" t="s">
        <v>1097</v>
      </c>
      <c r="B21653" s="618">
        <v>2013</v>
      </c>
      <c r="C21653" s="619" t="s">
        <v>1107</v>
      </c>
    </row>
    <row r="21654" spans="1:3" x14ac:dyDescent="0.15">
      <c r="A21654" s="619" t="s">
        <v>1097</v>
      </c>
      <c r="B21654" s="618">
        <v>2013</v>
      </c>
      <c r="C21654" s="619" t="s">
        <v>1107</v>
      </c>
    </row>
    <row r="21655" spans="1:3" x14ac:dyDescent="0.15">
      <c r="A21655" s="619" t="s">
        <v>1097</v>
      </c>
      <c r="B21655" s="618">
        <v>2013</v>
      </c>
      <c r="C21655" s="619" t="s">
        <v>1107</v>
      </c>
    </row>
    <row r="21656" spans="1:3" x14ac:dyDescent="0.15">
      <c r="A21656" s="619" t="s">
        <v>1097</v>
      </c>
      <c r="B21656" s="618">
        <v>2013</v>
      </c>
      <c r="C21656" s="619" t="s">
        <v>1117</v>
      </c>
    </row>
    <row r="21657" spans="1:3" x14ac:dyDescent="0.15">
      <c r="A21657" s="619" t="s">
        <v>1097</v>
      </c>
      <c r="B21657" s="618">
        <v>2013</v>
      </c>
      <c r="C21657" s="619" t="s">
        <v>1104</v>
      </c>
    </row>
    <row r="21658" spans="1:3" x14ac:dyDescent="0.15">
      <c r="A21658" s="619" t="s">
        <v>1097</v>
      </c>
      <c r="B21658" s="618">
        <v>2013</v>
      </c>
      <c r="C21658" s="619" t="s">
        <v>1104</v>
      </c>
    </row>
    <row r="21659" spans="1:3" x14ac:dyDescent="0.15">
      <c r="A21659" s="619" t="s">
        <v>1097</v>
      </c>
      <c r="B21659" s="618">
        <v>2013</v>
      </c>
      <c r="C21659" s="619" t="s">
        <v>424</v>
      </c>
    </row>
    <row r="21660" spans="1:3" x14ac:dyDescent="0.15">
      <c r="A21660" s="619" t="s">
        <v>1097</v>
      </c>
      <c r="B21660" s="618">
        <v>2013</v>
      </c>
      <c r="C21660" s="619" t="s">
        <v>424</v>
      </c>
    </row>
    <row r="21661" spans="1:3" x14ac:dyDescent="0.15">
      <c r="A21661" s="619" t="s">
        <v>1097</v>
      </c>
      <c r="B21661" s="618">
        <v>2013</v>
      </c>
      <c r="C21661" s="619" t="s">
        <v>1102</v>
      </c>
    </row>
    <row r="21662" spans="1:3" x14ac:dyDescent="0.15">
      <c r="A21662" s="619" t="s">
        <v>1097</v>
      </c>
      <c r="B21662" s="618">
        <v>2013</v>
      </c>
      <c r="C21662" s="619" t="s">
        <v>1102</v>
      </c>
    </row>
    <row r="21663" spans="1:3" x14ac:dyDescent="0.15">
      <c r="A21663" s="619" t="s">
        <v>1097</v>
      </c>
      <c r="B21663" s="618">
        <v>2013</v>
      </c>
      <c r="C21663" s="619" t="s">
        <v>1102</v>
      </c>
    </row>
    <row r="21664" spans="1:3" x14ac:dyDescent="0.15">
      <c r="A21664" s="619" t="s">
        <v>1097</v>
      </c>
      <c r="B21664" s="618">
        <v>2013</v>
      </c>
      <c r="C21664" s="619" t="s">
        <v>1102</v>
      </c>
    </row>
    <row r="21665" spans="1:3" x14ac:dyDescent="0.15">
      <c r="A21665" s="619" t="s">
        <v>1097</v>
      </c>
      <c r="B21665" s="618">
        <v>2013</v>
      </c>
      <c r="C21665" s="619" t="s">
        <v>1102</v>
      </c>
    </row>
    <row r="21666" spans="1:3" x14ac:dyDescent="0.15">
      <c r="A21666" s="619" t="s">
        <v>1097</v>
      </c>
      <c r="B21666" s="618">
        <v>2013</v>
      </c>
      <c r="C21666" s="619" t="s">
        <v>1102</v>
      </c>
    </row>
    <row r="21667" spans="1:3" x14ac:dyDescent="0.15">
      <c r="A21667" s="619" t="s">
        <v>1097</v>
      </c>
      <c r="B21667" s="618">
        <v>2013</v>
      </c>
      <c r="C21667" s="619" t="s">
        <v>1102</v>
      </c>
    </row>
    <row r="21668" spans="1:3" x14ac:dyDescent="0.15">
      <c r="A21668" s="619" t="s">
        <v>1097</v>
      </c>
      <c r="B21668" s="618">
        <v>2013</v>
      </c>
      <c r="C21668" s="619" t="s">
        <v>1102</v>
      </c>
    </row>
    <row r="21669" spans="1:3" x14ac:dyDescent="0.15">
      <c r="A21669" s="619" t="s">
        <v>1097</v>
      </c>
      <c r="B21669" s="618">
        <v>2013</v>
      </c>
      <c r="C21669" s="619" t="s">
        <v>1102</v>
      </c>
    </row>
    <row r="21670" spans="1:3" x14ac:dyDescent="0.15">
      <c r="A21670" s="619" t="s">
        <v>1097</v>
      </c>
      <c r="B21670" s="618">
        <v>2013</v>
      </c>
      <c r="C21670" s="619" t="s">
        <v>424</v>
      </c>
    </row>
    <row r="21671" spans="1:3" x14ac:dyDescent="0.15">
      <c r="A21671" s="619" t="s">
        <v>1097</v>
      </c>
      <c r="B21671" s="618">
        <v>2013</v>
      </c>
      <c r="C21671" s="619" t="s">
        <v>424</v>
      </c>
    </row>
    <row r="21672" spans="1:3" x14ac:dyDescent="0.15">
      <c r="A21672" s="619" t="s">
        <v>1097</v>
      </c>
      <c r="B21672" s="618">
        <v>2013</v>
      </c>
      <c r="C21672" s="619" t="s">
        <v>424</v>
      </c>
    </row>
    <row r="21673" spans="1:3" x14ac:dyDescent="0.15">
      <c r="A21673" s="619" t="s">
        <v>1097</v>
      </c>
      <c r="B21673" s="618">
        <v>2013</v>
      </c>
      <c r="C21673" s="619" t="s">
        <v>424</v>
      </c>
    </row>
    <row r="21674" spans="1:3" x14ac:dyDescent="0.15">
      <c r="A21674" s="619" t="s">
        <v>1097</v>
      </c>
      <c r="B21674" s="618">
        <v>2013</v>
      </c>
      <c r="C21674" s="619" t="s">
        <v>424</v>
      </c>
    </row>
    <row r="21675" spans="1:3" x14ac:dyDescent="0.15">
      <c r="A21675" s="619" t="s">
        <v>1097</v>
      </c>
      <c r="B21675" s="618">
        <v>2013</v>
      </c>
      <c r="C21675" s="619" t="s">
        <v>424</v>
      </c>
    </row>
    <row r="21676" spans="1:3" x14ac:dyDescent="0.15">
      <c r="A21676" s="619" t="s">
        <v>1097</v>
      </c>
      <c r="B21676" s="618">
        <v>2013</v>
      </c>
      <c r="C21676" s="619" t="s">
        <v>424</v>
      </c>
    </row>
    <row r="21677" spans="1:3" x14ac:dyDescent="0.15">
      <c r="A21677" s="619" t="s">
        <v>1097</v>
      </c>
      <c r="B21677" s="618">
        <v>2013</v>
      </c>
      <c r="C21677" s="619" t="s">
        <v>424</v>
      </c>
    </row>
    <row r="21678" spans="1:3" x14ac:dyDescent="0.15">
      <c r="A21678" s="619" t="s">
        <v>1097</v>
      </c>
      <c r="B21678" s="618">
        <v>2013</v>
      </c>
      <c r="C21678" s="619" t="s">
        <v>424</v>
      </c>
    </row>
    <row r="21679" spans="1:3" x14ac:dyDescent="0.15">
      <c r="A21679" s="619" t="s">
        <v>1097</v>
      </c>
      <c r="B21679" s="618">
        <v>2013</v>
      </c>
      <c r="C21679" s="619" t="s">
        <v>424</v>
      </c>
    </row>
    <row r="21680" spans="1:3" x14ac:dyDescent="0.15">
      <c r="A21680" s="619" t="s">
        <v>1097</v>
      </c>
      <c r="B21680" s="618">
        <v>2013</v>
      </c>
      <c r="C21680" s="619" t="s">
        <v>424</v>
      </c>
    </row>
    <row r="21681" spans="1:3" x14ac:dyDescent="0.15">
      <c r="A21681" s="619" t="s">
        <v>1097</v>
      </c>
      <c r="B21681" s="618">
        <v>2013</v>
      </c>
      <c r="C21681" s="619" t="s">
        <v>424</v>
      </c>
    </row>
    <row r="21682" spans="1:3" x14ac:dyDescent="0.15">
      <c r="A21682" s="619" t="s">
        <v>1097</v>
      </c>
      <c r="B21682" s="618">
        <v>2013</v>
      </c>
      <c r="C21682" s="619" t="s">
        <v>424</v>
      </c>
    </row>
    <row r="21683" spans="1:3" x14ac:dyDescent="0.15">
      <c r="A21683" s="619" t="s">
        <v>1097</v>
      </c>
      <c r="B21683" s="618">
        <v>2013</v>
      </c>
      <c r="C21683" s="619" t="s">
        <v>1102</v>
      </c>
    </row>
    <row r="21684" spans="1:3" x14ac:dyDescent="0.15">
      <c r="A21684" s="619" t="s">
        <v>1097</v>
      </c>
      <c r="B21684" s="618">
        <v>2013</v>
      </c>
      <c r="C21684" s="619" t="s">
        <v>1103</v>
      </c>
    </row>
    <row r="21685" spans="1:3" x14ac:dyDescent="0.15">
      <c r="A21685" s="619" t="s">
        <v>1097</v>
      </c>
      <c r="B21685" s="618">
        <v>2013</v>
      </c>
      <c r="C21685" s="619" t="s">
        <v>1102</v>
      </c>
    </row>
    <row r="21686" spans="1:3" x14ac:dyDescent="0.15">
      <c r="A21686" s="619" t="s">
        <v>1097</v>
      </c>
      <c r="B21686" s="618">
        <v>2013</v>
      </c>
      <c r="C21686" s="619" t="s">
        <v>1102</v>
      </c>
    </row>
    <row r="21687" spans="1:3" x14ac:dyDescent="0.15">
      <c r="A21687" s="619" t="s">
        <v>1097</v>
      </c>
      <c r="B21687" s="618">
        <v>2013</v>
      </c>
      <c r="C21687" s="619" t="s">
        <v>1102</v>
      </c>
    </row>
    <row r="21688" spans="1:3" x14ac:dyDescent="0.15">
      <c r="A21688" s="619" t="s">
        <v>1097</v>
      </c>
      <c r="B21688" s="618">
        <v>2013</v>
      </c>
      <c r="C21688" s="619" t="s">
        <v>1111</v>
      </c>
    </row>
    <row r="21689" spans="1:3" x14ac:dyDescent="0.15">
      <c r="A21689" s="619" t="s">
        <v>1097</v>
      </c>
      <c r="B21689" s="618">
        <v>2013</v>
      </c>
      <c r="C21689" s="619" t="s">
        <v>424</v>
      </c>
    </row>
    <row r="21690" spans="1:3" x14ac:dyDescent="0.15">
      <c r="A21690" s="619" t="s">
        <v>1097</v>
      </c>
      <c r="B21690" s="618">
        <v>2013</v>
      </c>
      <c r="C21690" s="619" t="s">
        <v>437</v>
      </c>
    </row>
    <row r="21691" spans="1:3" x14ac:dyDescent="0.15">
      <c r="A21691" s="619" t="s">
        <v>1097</v>
      </c>
      <c r="B21691" s="618">
        <v>2013</v>
      </c>
      <c r="C21691" s="619" t="s">
        <v>1104</v>
      </c>
    </row>
    <row r="21692" spans="1:3" x14ac:dyDescent="0.15">
      <c r="A21692" s="619" t="s">
        <v>1097</v>
      </c>
      <c r="B21692" s="618">
        <v>2013</v>
      </c>
      <c r="C21692" s="619" t="s">
        <v>1107</v>
      </c>
    </row>
    <row r="21693" spans="1:3" x14ac:dyDescent="0.15">
      <c r="A21693" s="619" t="s">
        <v>1097</v>
      </c>
      <c r="B21693" s="618">
        <v>2013</v>
      </c>
      <c r="C21693" s="619" t="s">
        <v>1107</v>
      </c>
    </row>
    <row r="21694" spans="1:3" x14ac:dyDescent="0.15">
      <c r="A21694" s="619" t="s">
        <v>1097</v>
      </c>
      <c r="B21694" s="618">
        <v>2013</v>
      </c>
      <c r="C21694" s="619" t="s">
        <v>437</v>
      </c>
    </row>
    <row r="21695" spans="1:3" x14ac:dyDescent="0.15">
      <c r="A21695" s="619" t="s">
        <v>1097</v>
      </c>
      <c r="B21695" s="618">
        <v>2013</v>
      </c>
      <c r="C21695" s="619" t="s">
        <v>424</v>
      </c>
    </row>
    <row r="21696" spans="1:3" x14ac:dyDescent="0.15">
      <c r="A21696" s="619" t="s">
        <v>1097</v>
      </c>
      <c r="B21696" s="618">
        <v>2013</v>
      </c>
      <c r="C21696" s="619" t="s">
        <v>437</v>
      </c>
    </row>
    <row r="21697" spans="1:3" x14ac:dyDescent="0.15">
      <c r="A21697" s="619" t="s">
        <v>1097</v>
      </c>
      <c r="B21697" s="618">
        <v>2013</v>
      </c>
      <c r="C21697" s="619" t="s">
        <v>424</v>
      </c>
    </row>
    <row r="21698" spans="1:3" x14ac:dyDescent="0.15">
      <c r="A21698" s="619" t="s">
        <v>1097</v>
      </c>
      <c r="B21698" s="618">
        <v>2013</v>
      </c>
      <c r="C21698" s="619" t="s">
        <v>437</v>
      </c>
    </row>
    <row r="21699" spans="1:3" x14ac:dyDescent="0.15">
      <c r="A21699" s="619" t="s">
        <v>1097</v>
      </c>
      <c r="B21699" s="618">
        <v>2013</v>
      </c>
      <c r="C21699" s="619" t="s">
        <v>424</v>
      </c>
    </row>
    <row r="21700" spans="1:3" x14ac:dyDescent="0.15">
      <c r="A21700" s="619" t="s">
        <v>1097</v>
      </c>
      <c r="B21700" s="618">
        <v>2013</v>
      </c>
      <c r="C21700" s="619" t="s">
        <v>424</v>
      </c>
    </row>
    <row r="21701" spans="1:3" x14ac:dyDescent="0.15">
      <c r="A21701" s="619" t="s">
        <v>1097</v>
      </c>
      <c r="B21701" s="618">
        <v>2013</v>
      </c>
      <c r="C21701" s="619" t="s">
        <v>1104</v>
      </c>
    </row>
    <row r="21702" spans="1:3" x14ac:dyDescent="0.15">
      <c r="A21702" s="619" t="s">
        <v>1097</v>
      </c>
      <c r="B21702" s="618">
        <v>2013</v>
      </c>
      <c r="C21702" s="619" t="s">
        <v>424</v>
      </c>
    </row>
    <row r="21703" spans="1:3" x14ac:dyDescent="0.15">
      <c r="A21703" s="619" t="s">
        <v>1097</v>
      </c>
      <c r="B21703" s="618">
        <v>2013</v>
      </c>
      <c r="C21703" s="619" t="s">
        <v>1103</v>
      </c>
    </row>
    <row r="21704" spans="1:3" x14ac:dyDescent="0.15">
      <c r="A21704" s="619" t="s">
        <v>1097</v>
      </c>
      <c r="B21704" s="618">
        <v>2013</v>
      </c>
      <c r="C21704" s="619" t="s">
        <v>1102</v>
      </c>
    </row>
    <row r="21705" spans="1:3" x14ac:dyDescent="0.15">
      <c r="A21705" s="619" t="s">
        <v>1097</v>
      </c>
      <c r="B21705" s="618">
        <v>2013</v>
      </c>
      <c r="C21705" s="619" t="s">
        <v>424</v>
      </c>
    </row>
    <row r="21706" spans="1:3" x14ac:dyDescent="0.15">
      <c r="A21706" s="619" t="s">
        <v>1097</v>
      </c>
      <c r="B21706" s="618">
        <v>2013</v>
      </c>
      <c r="C21706" s="619" t="s">
        <v>424</v>
      </c>
    </row>
    <row r="21707" spans="1:3" x14ac:dyDescent="0.15">
      <c r="A21707" s="619" t="s">
        <v>1097</v>
      </c>
      <c r="B21707" s="618">
        <v>2013</v>
      </c>
      <c r="C21707" s="619" t="s">
        <v>424</v>
      </c>
    </row>
    <row r="21708" spans="1:3" x14ac:dyDescent="0.15">
      <c r="A21708" s="619" t="s">
        <v>1097</v>
      </c>
      <c r="B21708" s="618">
        <v>2013</v>
      </c>
      <c r="C21708" s="619" t="s">
        <v>1103</v>
      </c>
    </row>
    <row r="21709" spans="1:3" x14ac:dyDescent="0.15">
      <c r="A21709" s="619" t="s">
        <v>1097</v>
      </c>
      <c r="B21709" s="618">
        <v>2013</v>
      </c>
      <c r="C21709" s="619" t="s">
        <v>424</v>
      </c>
    </row>
    <row r="21710" spans="1:3" x14ac:dyDescent="0.15">
      <c r="A21710" s="619" t="s">
        <v>1097</v>
      </c>
      <c r="B21710" s="618">
        <v>2013</v>
      </c>
      <c r="C21710" s="619" t="s">
        <v>1103</v>
      </c>
    </row>
    <row r="21711" spans="1:3" x14ac:dyDescent="0.15">
      <c r="A21711" s="619" t="s">
        <v>1097</v>
      </c>
      <c r="B21711" s="618">
        <v>2013</v>
      </c>
      <c r="C21711" s="619" t="s">
        <v>424</v>
      </c>
    </row>
    <row r="21712" spans="1:3" x14ac:dyDescent="0.15">
      <c r="A21712" s="619" t="s">
        <v>1097</v>
      </c>
      <c r="B21712" s="618">
        <v>2013</v>
      </c>
      <c r="C21712" s="619" t="s">
        <v>437</v>
      </c>
    </row>
    <row r="21713" spans="1:3" x14ac:dyDescent="0.15">
      <c r="A21713" s="619" t="s">
        <v>1097</v>
      </c>
      <c r="B21713" s="618">
        <v>2013</v>
      </c>
      <c r="C21713" s="619" t="s">
        <v>424</v>
      </c>
    </row>
    <row r="21714" spans="1:3" x14ac:dyDescent="0.15">
      <c r="A21714" s="619" t="s">
        <v>1097</v>
      </c>
      <c r="B21714" s="618">
        <v>2013</v>
      </c>
      <c r="C21714" s="619" t="s">
        <v>424</v>
      </c>
    </row>
    <row r="21715" spans="1:3" x14ac:dyDescent="0.15">
      <c r="A21715" s="619" t="s">
        <v>1097</v>
      </c>
      <c r="B21715" s="618">
        <v>2013</v>
      </c>
      <c r="C21715" s="619" t="s">
        <v>424</v>
      </c>
    </row>
    <row r="21716" spans="1:3" x14ac:dyDescent="0.15">
      <c r="A21716" s="619" t="s">
        <v>1097</v>
      </c>
      <c r="B21716" s="618">
        <v>2013</v>
      </c>
      <c r="C21716" s="619" t="s">
        <v>424</v>
      </c>
    </row>
    <row r="21717" spans="1:3" x14ac:dyDescent="0.15">
      <c r="A21717" s="619" t="s">
        <v>1097</v>
      </c>
      <c r="B21717" s="618">
        <v>2013</v>
      </c>
      <c r="C21717" s="619" t="s">
        <v>424</v>
      </c>
    </row>
    <row r="21718" spans="1:3" x14ac:dyDescent="0.15">
      <c r="A21718" s="619" t="s">
        <v>1097</v>
      </c>
      <c r="B21718" s="618">
        <v>2013</v>
      </c>
      <c r="C21718" s="619" t="s">
        <v>1080</v>
      </c>
    </row>
    <row r="21719" spans="1:3" x14ac:dyDescent="0.15">
      <c r="A21719" s="619" t="s">
        <v>1097</v>
      </c>
      <c r="B21719" s="618">
        <v>2013</v>
      </c>
      <c r="C21719" s="619" t="s">
        <v>1103</v>
      </c>
    </row>
    <row r="21720" spans="1:3" x14ac:dyDescent="0.15">
      <c r="A21720" s="619" t="s">
        <v>1097</v>
      </c>
      <c r="B21720" s="618">
        <v>2013</v>
      </c>
      <c r="C21720" s="619" t="s">
        <v>424</v>
      </c>
    </row>
    <row r="21721" spans="1:3" x14ac:dyDescent="0.15">
      <c r="A21721" s="619" t="s">
        <v>1097</v>
      </c>
      <c r="B21721" s="618">
        <v>2013</v>
      </c>
      <c r="C21721" s="619" t="s">
        <v>437</v>
      </c>
    </row>
    <row r="21722" spans="1:3" x14ac:dyDescent="0.15">
      <c r="A21722" s="619" t="s">
        <v>1097</v>
      </c>
      <c r="B21722" s="618">
        <v>2013</v>
      </c>
      <c r="C21722" s="619" t="s">
        <v>1080</v>
      </c>
    </row>
    <row r="21723" spans="1:3" x14ac:dyDescent="0.15">
      <c r="A21723" s="619" t="s">
        <v>1097</v>
      </c>
      <c r="B21723" s="618">
        <v>2013</v>
      </c>
      <c r="C21723" s="619" t="s">
        <v>424</v>
      </c>
    </row>
    <row r="21724" spans="1:3" x14ac:dyDescent="0.15">
      <c r="A21724" s="619" t="s">
        <v>1097</v>
      </c>
      <c r="B21724" s="618">
        <v>2013</v>
      </c>
      <c r="C21724" s="619" t="s">
        <v>424</v>
      </c>
    </row>
    <row r="21725" spans="1:3" x14ac:dyDescent="0.15">
      <c r="A21725" s="619" t="s">
        <v>1097</v>
      </c>
      <c r="B21725" s="618">
        <v>2013</v>
      </c>
      <c r="C21725" s="619" t="s">
        <v>424</v>
      </c>
    </row>
    <row r="21726" spans="1:3" x14ac:dyDescent="0.15">
      <c r="A21726" s="619" t="s">
        <v>1097</v>
      </c>
      <c r="B21726" s="618">
        <v>2013</v>
      </c>
      <c r="C21726" s="619" t="s">
        <v>424</v>
      </c>
    </row>
    <row r="21727" spans="1:3" x14ac:dyDescent="0.15">
      <c r="A21727" s="619" t="s">
        <v>1097</v>
      </c>
      <c r="B21727" s="618">
        <v>2013</v>
      </c>
      <c r="C21727" s="619" t="s">
        <v>1102</v>
      </c>
    </row>
    <row r="21728" spans="1:3" x14ac:dyDescent="0.15">
      <c r="A21728" s="619" t="s">
        <v>1097</v>
      </c>
      <c r="B21728" s="618">
        <v>2013</v>
      </c>
      <c r="C21728" s="619" t="s">
        <v>424</v>
      </c>
    </row>
    <row r="21729" spans="1:3" x14ac:dyDescent="0.15">
      <c r="A21729" s="619" t="s">
        <v>1097</v>
      </c>
      <c r="B21729" s="618">
        <v>2013</v>
      </c>
      <c r="C21729" s="619" t="s">
        <v>424</v>
      </c>
    </row>
    <row r="21730" spans="1:3" x14ac:dyDescent="0.15">
      <c r="A21730" s="619" t="s">
        <v>1097</v>
      </c>
      <c r="B21730" s="618">
        <v>2013</v>
      </c>
      <c r="C21730" s="619" t="s">
        <v>1102</v>
      </c>
    </row>
    <row r="21731" spans="1:3" x14ac:dyDescent="0.15">
      <c r="A21731" s="619" t="s">
        <v>1097</v>
      </c>
      <c r="B21731" s="618">
        <v>2013</v>
      </c>
      <c r="C21731" s="619" t="s">
        <v>1103</v>
      </c>
    </row>
    <row r="21732" spans="1:3" x14ac:dyDescent="0.15">
      <c r="A21732" s="619" t="s">
        <v>1097</v>
      </c>
      <c r="B21732" s="618">
        <v>2013</v>
      </c>
      <c r="C21732" s="619" t="s">
        <v>1103</v>
      </c>
    </row>
    <row r="21733" spans="1:3" x14ac:dyDescent="0.15">
      <c r="A21733" s="619" t="s">
        <v>1097</v>
      </c>
      <c r="B21733" s="618">
        <v>2013</v>
      </c>
      <c r="C21733" s="619" t="s">
        <v>437</v>
      </c>
    </row>
    <row r="21734" spans="1:3" x14ac:dyDescent="0.15">
      <c r="A21734" s="619" t="s">
        <v>1097</v>
      </c>
      <c r="B21734" s="618">
        <v>2013</v>
      </c>
      <c r="C21734" s="619" t="s">
        <v>424</v>
      </c>
    </row>
    <row r="21735" spans="1:3" x14ac:dyDescent="0.15">
      <c r="A21735" s="619" t="s">
        <v>1097</v>
      </c>
      <c r="B21735" s="618">
        <v>2013</v>
      </c>
      <c r="C21735" s="619" t="s">
        <v>424</v>
      </c>
    </row>
    <row r="21736" spans="1:3" x14ac:dyDescent="0.15">
      <c r="A21736" s="619" t="s">
        <v>1097</v>
      </c>
      <c r="B21736" s="618">
        <v>2013</v>
      </c>
      <c r="C21736" s="619" t="s">
        <v>424</v>
      </c>
    </row>
    <row r="21737" spans="1:3" x14ac:dyDescent="0.15">
      <c r="A21737" s="619" t="s">
        <v>1097</v>
      </c>
      <c r="B21737" s="618">
        <v>2013</v>
      </c>
      <c r="C21737" s="619" t="s">
        <v>1104</v>
      </c>
    </row>
    <row r="21738" spans="1:3" x14ac:dyDescent="0.15">
      <c r="A21738" s="619" t="s">
        <v>1097</v>
      </c>
      <c r="B21738" s="618">
        <v>2013</v>
      </c>
      <c r="C21738" s="619" t="s">
        <v>1102</v>
      </c>
    </row>
    <row r="21739" spans="1:3" x14ac:dyDescent="0.15">
      <c r="A21739" s="619" t="s">
        <v>1097</v>
      </c>
      <c r="B21739" s="618">
        <v>2013</v>
      </c>
      <c r="C21739" s="619" t="s">
        <v>1111</v>
      </c>
    </row>
    <row r="21740" spans="1:3" x14ac:dyDescent="0.15">
      <c r="A21740" s="619" t="s">
        <v>1097</v>
      </c>
      <c r="B21740" s="618">
        <v>2013</v>
      </c>
      <c r="C21740" s="619" t="s">
        <v>1102</v>
      </c>
    </row>
    <row r="21741" spans="1:3" x14ac:dyDescent="0.15">
      <c r="A21741" s="619" t="s">
        <v>1097</v>
      </c>
      <c r="B21741" s="618">
        <v>2013</v>
      </c>
      <c r="C21741" s="619" t="s">
        <v>1104</v>
      </c>
    </row>
    <row r="21742" spans="1:3" x14ac:dyDescent="0.15">
      <c r="A21742" s="619" t="s">
        <v>1097</v>
      </c>
      <c r="B21742" s="618">
        <v>2013</v>
      </c>
      <c r="C21742" s="619" t="s">
        <v>1080</v>
      </c>
    </row>
    <row r="21743" spans="1:3" x14ac:dyDescent="0.15">
      <c r="A21743" s="619" t="s">
        <v>1097</v>
      </c>
      <c r="B21743" s="618">
        <v>2013</v>
      </c>
      <c r="C21743" s="619" t="s">
        <v>437</v>
      </c>
    </row>
    <row r="21744" spans="1:3" x14ac:dyDescent="0.15">
      <c r="A21744" s="619" t="s">
        <v>1097</v>
      </c>
      <c r="B21744" s="618">
        <v>2013</v>
      </c>
      <c r="C21744" s="619" t="s">
        <v>437</v>
      </c>
    </row>
    <row r="21745" spans="1:3" x14ac:dyDescent="0.15">
      <c r="A21745" s="619" t="s">
        <v>1097</v>
      </c>
      <c r="B21745" s="618">
        <v>2013</v>
      </c>
      <c r="C21745" s="619" t="s">
        <v>1080</v>
      </c>
    </row>
    <row r="21746" spans="1:3" x14ac:dyDescent="0.15">
      <c r="A21746" s="619" t="s">
        <v>1097</v>
      </c>
      <c r="B21746" s="618">
        <v>2013</v>
      </c>
      <c r="C21746" s="619" t="s">
        <v>424</v>
      </c>
    </row>
    <row r="21747" spans="1:3" x14ac:dyDescent="0.15">
      <c r="A21747" s="619" t="s">
        <v>1097</v>
      </c>
      <c r="B21747" s="618">
        <v>2013</v>
      </c>
      <c r="C21747" s="619" t="s">
        <v>437</v>
      </c>
    </row>
    <row r="21748" spans="1:3" x14ac:dyDescent="0.15">
      <c r="A21748" s="619" t="s">
        <v>1097</v>
      </c>
      <c r="B21748" s="618">
        <v>2013</v>
      </c>
      <c r="C21748" s="619" t="s">
        <v>1080</v>
      </c>
    </row>
    <row r="21749" spans="1:3" x14ac:dyDescent="0.15">
      <c r="A21749" s="619" t="s">
        <v>1097</v>
      </c>
      <c r="B21749" s="618">
        <v>2013</v>
      </c>
      <c r="C21749" s="619" t="s">
        <v>437</v>
      </c>
    </row>
    <row r="21750" spans="1:3" x14ac:dyDescent="0.15">
      <c r="A21750" s="619" t="s">
        <v>1097</v>
      </c>
      <c r="B21750" s="618">
        <v>2013</v>
      </c>
      <c r="C21750" s="619" t="s">
        <v>1080</v>
      </c>
    </row>
    <row r="21751" spans="1:3" x14ac:dyDescent="0.15">
      <c r="A21751" s="619" t="s">
        <v>1097</v>
      </c>
      <c r="B21751" s="618">
        <v>2013</v>
      </c>
      <c r="C21751" s="619" t="s">
        <v>424</v>
      </c>
    </row>
    <row r="21752" spans="1:3" x14ac:dyDescent="0.15">
      <c r="A21752" s="619" t="s">
        <v>1097</v>
      </c>
      <c r="B21752" s="618">
        <v>2013</v>
      </c>
      <c r="C21752" s="619" t="s">
        <v>424</v>
      </c>
    </row>
    <row r="21753" spans="1:3" x14ac:dyDescent="0.15">
      <c r="A21753" s="619" t="s">
        <v>1097</v>
      </c>
      <c r="B21753" s="618">
        <v>2013</v>
      </c>
      <c r="C21753" s="619" t="s">
        <v>424</v>
      </c>
    </row>
    <row r="21754" spans="1:3" x14ac:dyDescent="0.15">
      <c r="A21754" s="619" t="s">
        <v>1097</v>
      </c>
      <c r="B21754" s="618">
        <v>2013</v>
      </c>
      <c r="C21754" s="619" t="s">
        <v>437</v>
      </c>
    </row>
    <row r="21755" spans="1:3" x14ac:dyDescent="0.15">
      <c r="A21755" s="619" t="s">
        <v>1097</v>
      </c>
      <c r="B21755" s="618">
        <v>2013</v>
      </c>
      <c r="C21755" s="619" t="s">
        <v>1103</v>
      </c>
    </row>
    <row r="21756" spans="1:3" x14ac:dyDescent="0.15">
      <c r="A21756" s="619" t="s">
        <v>1097</v>
      </c>
      <c r="B21756" s="618">
        <v>2013</v>
      </c>
      <c r="C21756" s="619" t="s">
        <v>437</v>
      </c>
    </row>
    <row r="21757" spans="1:3" x14ac:dyDescent="0.15">
      <c r="A21757" s="619" t="s">
        <v>1097</v>
      </c>
      <c r="B21757" s="618">
        <v>2013</v>
      </c>
      <c r="C21757" s="619" t="s">
        <v>1080</v>
      </c>
    </row>
    <row r="21758" spans="1:3" x14ac:dyDescent="0.15">
      <c r="A21758" s="619" t="s">
        <v>1097</v>
      </c>
      <c r="B21758" s="618">
        <v>2013</v>
      </c>
      <c r="C21758" s="619" t="s">
        <v>1103</v>
      </c>
    </row>
    <row r="21759" spans="1:3" x14ac:dyDescent="0.15">
      <c r="A21759" s="619" t="s">
        <v>1097</v>
      </c>
      <c r="B21759" s="618">
        <v>2013</v>
      </c>
      <c r="C21759" s="619" t="s">
        <v>1103</v>
      </c>
    </row>
    <row r="21760" spans="1:3" x14ac:dyDescent="0.15">
      <c r="A21760" s="619" t="s">
        <v>1097</v>
      </c>
      <c r="B21760" s="618">
        <v>2013</v>
      </c>
      <c r="C21760" s="619" t="s">
        <v>424</v>
      </c>
    </row>
    <row r="21761" spans="1:3" x14ac:dyDescent="0.15">
      <c r="A21761" s="619" t="s">
        <v>1097</v>
      </c>
      <c r="B21761" s="618">
        <v>2013</v>
      </c>
      <c r="C21761" s="619" t="s">
        <v>424</v>
      </c>
    </row>
    <row r="21762" spans="1:3" x14ac:dyDescent="0.15">
      <c r="A21762" s="619" t="s">
        <v>1097</v>
      </c>
      <c r="B21762" s="618">
        <v>2013</v>
      </c>
      <c r="C21762" s="619" t="s">
        <v>437</v>
      </c>
    </row>
    <row r="21763" spans="1:3" x14ac:dyDescent="0.15">
      <c r="A21763" s="619" t="s">
        <v>1097</v>
      </c>
      <c r="B21763" s="618">
        <v>2013</v>
      </c>
      <c r="C21763" s="619" t="s">
        <v>1103</v>
      </c>
    </row>
    <row r="21764" spans="1:3" x14ac:dyDescent="0.15">
      <c r="A21764" s="619" t="s">
        <v>1097</v>
      </c>
      <c r="B21764" s="618">
        <v>2013</v>
      </c>
      <c r="C21764" s="619" t="s">
        <v>1103</v>
      </c>
    </row>
    <row r="21765" spans="1:3" x14ac:dyDescent="0.15">
      <c r="A21765" s="619" t="s">
        <v>1097</v>
      </c>
      <c r="B21765" s="618">
        <v>2013</v>
      </c>
      <c r="C21765" s="619" t="s">
        <v>424</v>
      </c>
    </row>
    <row r="21766" spans="1:3" x14ac:dyDescent="0.15">
      <c r="A21766" s="619" t="s">
        <v>1097</v>
      </c>
      <c r="B21766" s="618">
        <v>2013</v>
      </c>
      <c r="C21766" s="619" t="s">
        <v>424</v>
      </c>
    </row>
    <row r="21767" spans="1:3" x14ac:dyDescent="0.15">
      <c r="A21767" s="619" t="s">
        <v>1097</v>
      </c>
      <c r="B21767" s="618">
        <v>2013</v>
      </c>
      <c r="C21767" s="619" t="s">
        <v>1080</v>
      </c>
    </row>
    <row r="21768" spans="1:3" x14ac:dyDescent="0.15">
      <c r="A21768" s="619" t="s">
        <v>1097</v>
      </c>
      <c r="B21768" s="618">
        <v>2013</v>
      </c>
      <c r="C21768" s="619" t="s">
        <v>1080</v>
      </c>
    </row>
    <row r="21769" spans="1:3" x14ac:dyDescent="0.15">
      <c r="A21769" s="619" t="s">
        <v>1097</v>
      </c>
      <c r="B21769" s="618">
        <v>2013</v>
      </c>
      <c r="C21769" s="619" t="s">
        <v>424</v>
      </c>
    </row>
    <row r="21770" spans="1:3" x14ac:dyDescent="0.15">
      <c r="A21770" s="619" t="s">
        <v>1097</v>
      </c>
      <c r="B21770" s="618">
        <v>2013</v>
      </c>
      <c r="C21770" s="619" t="s">
        <v>1102</v>
      </c>
    </row>
    <row r="21771" spans="1:3" x14ac:dyDescent="0.15">
      <c r="A21771" s="619" t="s">
        <v>1097</v>
      </c>
      <c r="B21771" s="618">
        <v>2013</v>
      </c>
      <c r="C21771" s="619" t="s">
        <v>424</v>
      </c>
    </row>
    <row r="21772" spans="1:3" x14ac:dyDescent="0.15">
      <c r="A21772" s="619" t="s">
        <v>1097</v>
      </c>
      <c r="B21772" s="618">
        <v>2013</v>
      </c>
      <c r="C21772" s="619" t="s">
        <v>437</v>
      </c>
    </row>
    <row r="21773" spans="1:3" x14ac:dyDescent="0.15">
      <c r="A21773" s="619" t="s">
        <v>1097</v>
      </c>
      <c r="B21773" s="618">
        <v>2013</v>
      </c>
      <c r="C21773" s="619" t="s">
        <v>1102</v>
      </c>
    </row>
    <row r="21774" spans="1:3" x14ac:dyDescent="0.15">
      <c r="A21774" s="619" t="s">
        <v>1097</v>
      </c>
      <c r="B21774" s="618">
        <v>2013</v>
      </c>
      <c r="C21774" s="619" t="s">
        <v>1102</v>
      </c>
    </row>
    <row r="21775" spans="1:3" x14ac:dyDescent="0.15">
      <c r="A21775" s="619" t="s">
        <v>1097</v>
      </c>
      <c r="B21775" s="618">
        <v>2013</v>
      </c>
      <c r="C21775" s="619" t="s">
        <v>1102</v>
      </c>
    </row>
    <row r="21776" spans="1:3" x14ac:dyDescent="0.15">
      <c r="A21776" s="619" t="s">
        <v>1097</v>
      </c>
      <c r="B21776" s="618">
        <v>2013</v>
      </c>
      <c r="C21776" s="619" t="s">
        <v>424</v>
      </c>
    </row>
    <row r="21777" spans="1:3" x14ac:dyDescent="0.15">
      <c r="A21777" s="619" t="s">
        <v>1097</v>
      </c>
      <c r="B21777" s="618">
        <v>2013</v>
      </c>
      <c r="C21777" s="619" t="s">
        <v>1102</v>
      </c>
    </row>
    <row r="21778" spans="1:3" x14ac:dyDescent="0.15">
      <c r="A21778" s="619" t="s">
        <v>1097</v>
      </c>
      <c r="B21778" s="618">
        <v>2013</v>
      </c>
      <c r="C21778" s="619" t="s">
        <v>424</v>
      </c>
    </row>
    <row r="21779" spans="1:3" x14ac:dyDescent="0.15">
      <c r="A21779" s="619" t="s">
        <v>1097</v>
      </c>
      <c r="B21779" s="618">
        <v>2013</v>
      </c>
      <c r="C21779" s="619" t="s">
        <v>437</v>
      </c>
    </row>
    <row r="21780" spans="1:3" x14ac:dyDescent="0.15">
      <c r="A21780" s="619" t="s">
        <v>1097</v>
      </c>
      <c r="B21780" s="618">
        <v>2013</v>
      </c>
      <c r="C21780" s="619" t="s">
        <v>437</v>
      </c>
    </row>
    <row r="21781" spans="1:3" x14ac:dyDescent="0.15">
      <c r="A21781" s="619" t="s">
        <v>1097</v>
      </c>
      <c r="B21781" s="618">
        <v>2013</v>
      </c>
      <c r="C21781" s="619" t="s">
        <v>1104</v>
      </c>
    </row>
    <row r="21782" spans="1:3" x14ac:dyDescent="0.15">
      <c r="A21782" s="619" t="s">
        <v>1097</v>
      </c>
      <c r="B21782" s="618">
        <v>2013</v>
      </c>
      <c r="C21782" s="619" t="s">
        <v>1080</v>
      </c>
    </row>
    <row r="21783" spans="1:3" x14ac:dyDescent="0.15">
      <c r="A21783" s="619" t="s">
        <v>1097</v>
      </c>
      <c r="B21783" s="618">
        <v>2013</v>
      </c>
      <c r="C21783" s="619" t="s">
        <v>1103</v>
      </c>
    </row>
    <row r="21784" spans="1:3" x14ac:dyDescent="0.15">
      <c r="A21784" s="619" t="s">
        <v>1097</v>
      </c>
      <c r="B21784" s="618">
        <v>2013</v>
      </c>
      <c r="C21784" s="619" t="s">
        <v>1103</v>
      </c>
    </row>
    <row r="21785" spans="1:3" x14ac:dyDescent="0.15">
      <c r="A21785" s="619" t="s">
        <v>1097</v>
      </c>
      <c r="B21785" s="618">
        <v>2013</v>
      </c>
      <c r="C21785" s="619" t="s">
        <v>424</v>
      </c>
    </row>
    <row r="21786" spans="1:3" x14ac:dyDescent="0.15">
      <c r="A21786" s="619" t="s">
        <v>1097</v>
      </c>
      <c r="B21786" s="618">
        <v>2013</v>
      </c>
      <c r="C21786" s="619" t="s">
        <v>1103</v>
      </c>
    </row>
    <row r="21787" spans="1:3" x14ac:dyDescent="0.15">
      <c r="A21787" s="619" t="s">
        <v>1097</v>
      </c>
      <c r="B21787" s="618">
        <v>2013</v>
      </c>
      <c r="C21787" s="619" t="s">
        <v>424</v>
      </c>
    </row>
    <row r="21788" spans="1:3" x14ac:dyDescent="0.15">
      <c r="A21788" s="619" t="s">
        <v>1097</v>
      </c>
      <c r="B21788" s="618">
        <v>2013</v>
      </c>
      <c r="C21788" s="619" t="s">
        <v>1107</v>
      </c>
    </row>
    <row r="21789" spans="1:3" x14ac:dyDescent="0.15">
      <c r="A21789" s="619" t="s">
        <v>1097</v>
      </c>
      <c r="B21789" s="618">
        <v>2013</v>
      </c>
      <c r="C21789" s="619" t="s">
        <v>1107</v>
      </c>
    </row>
    <row r="21790" spans="1:3" x14ac:dyDescent="0.15">
      <c r="A21790" s="619" t="s">
        <v>1097</v>
      </c>
      <c r="B21790" s="618">
        <v>2013</v>
      </c>
      <c r="C21790" s="619" t="s">
        <v>1107</v>
      </c>
    </row>
    <row r="21791" spans="1:3" x14ac:dyDescent="0.15">
      <c r="A21791" s="619" t="s">
        <v>1097</v>
      </c>
      <c r="B21791" s="618">
        <v>2013</v>
      </c>
      <c r="C21791" s="619" t="s">
        <v>437</v>
      </c>
    </row>
    <row r="21792" spans="1:3" x14ac:dyDescent="0.15">
      <c r="A21792" s="619" t="s">
        <v>1097</v>
      </c>
      <c r="B21792" s="618">
        <v>2013</v>
      </c>
      <c r="C21792" s="619" t="s">
        <v>1080</v>
      </c>
    </row>
    <row r="21793" spans="1:3" x14ac:dyDescent="0.15">
      <c r="A21793" s="619" t="s">
        <v>1097</v>
      </c>
      <c r="B21793" s="618">
        <v>2013</v>
      </c>
      <c r="C21793" s="619" t="s">
        <v>424</v>
      </c>
    </row>
    <row r="21794" spans="1:3" x14ac:dyDescent="0.15">
      <c r="A21794" s="619" t="s">
        <v>1097</v>
      </c>
      <c r="B21794" s="618">
        <v>2013</v>
      </c>
      <c r="C21794" s="619" t="s">
        <v>424</v>
      </c>
    </row>
    <row r="21795" spans="1:3" x14ac:dyDescent="0.15">
      <c r="A21795" s="619" t="s">
        <v>1097</v>
      </c>
      <c r="B21795" s="618">
        <v>2013</v>
      </c>
      <c r="C21795" s="619" t="s">
        <v>1102</v>
      </c>
    </row>
    <row r="21796" spans="1:3" x14ac:dyDescent="0.15">
      <c r="A21796" s="619" t="s">
        <v>1097</v>
      </c>
      <c r="B21796" s="618">
        <v>2013</v>
      </c>
      <c r="C21796" s="619" t="s">
        <v>1102</v>
      </c>
    </row>
    <row r="21797" spans="1:3" x14ac:dyDescent="0.15">
      <c r="A21797" s="619" t="s">
        <v>1097</v>
      </c>
      <c r="B21797" s="618">
        <v>2013</v>
      </c>
      <c r="C21797" s="619" t="s">
        <v>437</v>
      </c>
    </row>
    <row r="21798" spans="1:3" x14ac:dyDescent="0.15">
      <c r="A21798" s="619" t="s">
        <v>1097</v>
      </c>
      <c r="B21798" s="618">
        <v>2013</v>
      </c>
      <c r="C21798" s="619" t="s">
        <v>437</v>
      </c>
    </row>
    <row r="21799" spans="1:3" x14ac:dyDescent="0.15">
      <c r="A21799" s="619" t="s">
        <v>1097</v>
      </c>
      <c r="B21799" s="618">
        <v>2013</v>
      </c>
      <c r="C21799" s="619" t="s">
        <v>1102</v>
      </c>
    </row>
    <row r="21800" spans="1:3" x14ac:dyDescent="0.15">
      <c r="A21800" s="619" t="s">
        <v>1097</v>
      </c>
      <c r="B21800" s="618">
        <v>2013</v>
      </c>
      <c r="C21800" s="619" t="s">
        <v>1103</v>
      </c>
    </row>
    <row r="21801" spans="1:3" x14ac:dyDescent="0.15">
      <c r="A21801" s="619" t="s">
        <v>1097</v>
      </c>
      <c r="B21801" s="618">
        <v>2013</v>
      </c>
      <c r="C21801" s="619" t="s">
        <v>424</v>
      </c>
    </row>
    <row r="21802" spans="1:3" x14ac:dyDescent="0.15">
      <c r="A21802" s="619" t="s">
        <v>1097</v>
      </c>
      <c r="B21802" s="618">
        <v>2013</v>
      </c>
      <c r="C21802" s="619" t="s">
        <v>1102</v>
      </c>
    </row>
    <row r="21803" spans="1:3" x14ac:dyDescent="0.15">
      <c r="A21803" s="618" t="s">
        <v>1097</v>
      </c>
      <c r="B21803" s="618">
        <v>2013</v>
      </c>
      <c r="C21803" s="619" t="s">
        <v>1102</v>
      </c>
    </row>
    <row r="21804" spans="1:3" x14ac:dyDescent="0.15">
      <c r="A21804" s="618" t="s">
        <v>1097</v>
      </c>
      <c r="B21804" s="618">
        <v>2013</v>
      </c>
      <c r="C21804" s="619" t="s">
        <v>1102</v>
      </c>
    </row>
    <row r="21805" spans="1:3" x14ac:dyDescent="0.15">
      <c r="A21805" s="619" t="s">
        <v>1097</v>
      </c>
      <c r="B21805" s="618">
        <v>2013</v>
      </c>
      <c r="C21805" s="619" t="s">
        <v>1102</v>
      </c>
    </row>
    <row r="21806" spans="1:3" x14ac:dyDescent="0.15">
      <c r="A21806" s="619" t="s">
        <v>1097</v>
      </c>
      <c r="B21806" s="618">
        <v>2013</v>
      </c>
      <c r="C21806" s="619" t="s">
        <v>437</v>
      </c>
    </row>
    <row r="21807" spans="1:3" x14ac:dyDescent="0.15">
      <c r="A21807" s="619" t="s">
        <v>1097</v>
      </c>
      <c r="B21807" s="618">
        <v>2013</v>
      </c>
      <c r="C21807" s="619" t="s">
        <v>424</v>
      </c>
    </row>
    <row r="21808" spans="1:3" x14ac:dyDescent="0.15">
      <c r="A21808" s="619" t="s">
        <v>1097</v>
      </c>
      <c r="B21808" s="618">
        <v>2013</v>
      </c>
      <c r="C21808" s="619" t="s">
        <v>424</v>
      </c>
    </row>
    <row r="21809" spans="1:3" x14ac:dyDescent="0.15">
      <c r="A21809" s="619" t="s">
        <v>1097</v>
      </c>
      <c r="B21809" s="618">
        <v>2013</v>
      </c>
      <c r="C21809" s="619" t="s">
        <v>1102</v>
      </c>
    </row>
    <row r="21810" spans="1:3" x14ac:dyDescent="0.15">
      <c r="A21810" s="619" t="s">
        <v>1097</v>
      </c>
      <c r="B21810" s="618">
        <v>2013</v>
      </c>
      <c r="C21810" s="619" t="s">
        <v>424</v>
      </c>
    </row>
    <row r="21811" spans="1:3" x14ac:dyDescent="0.15">
      <c r="A21811" s="619" t="s">
        <v>1097</v>
      </c>
      <c r="B21811" s="618">
        <v>2013</v>
      </c>
      <c r="C21811" s="619" t="s">
        <v>437</v>
      </c>
    </row>
    <row r="21812" spans="1:3" x14ac:dyDescent="0.15">
      <c r="A21812" s="619" t="s">
        <v>1097</v>
      </c>
      <c r="B21812" s="618">
        <v>2013</v>
      </c>
      <c r="C21812" s="619" t="s">
        <v>424</v>
      </c>
    </row>
    <row r="21813" spans="1:3" x14ac:dyDescent="0.15">
      <c r="A21813" s="619" t="s">
        <v>1097</v>
      </c>
      <c r="B21813" s="618">
        <v>2013</v>
      </c>
      <c r="C21813" s="619" t="s">
        <v>437</v>
      </c>
    </row>
    <row r="21814" spans="1:3" x14ac:dyDescent="0.15">
      <c r="A21814" s="619" t="s">
        <v>1097</v>
      </c>
      <c r="B21814" s="618">
        <v>2013</v>
      </c>
      <c r="C21814" s="619" t="s">
        <v>424</v>
      </c>
    </row>
    <row r="21815" spans="1:3" x14ac:dyDescent="0.15">
      <c r="A21815" s="619" t="s">
        <v>1097</v>
      </c>
      <c r="B21815" s="618">
        <v>2013</v>
      </c>
      <c r="C21815" s="619" t="s">
        <v>437</v>
      </c>
    </row>
    <row r="21816" spans="1:3" x14ac:dyDescent="0.15">
      <c r="A21816" s="619" t="s">
        <v>1097</v>
      </c>
      <c r="B21816" s="618">
        <v>2013</v>
      </c>
      <c r="C21816" s="619" t="s">
        <v>1080</v>
      </c>
    </row>
    <row r="21817" spans="1:3" x14ac:dyDescent="0.15">
      <c r="A21817" s="619" t="s">
        <v>1097</v>
      </c>
      <c r="B21817" s="618">
        <v>2013</v>
      </c>
      <c r="C21817" s="619" t="s">
        <v>1080</v>
      </c>
    </row>
    <row r="21818" spans="1:3" x14ac:dyDescent="0.15">
      <c r="A21818" s="619" t="s">
        <v>1097</v>
      </c>
      <c r="B21818" s="618">
        <v>2013</v>
      </c>
      <c r="C21818" s="619" t="s">
        <v>1080</v>
      </c>
    </row>
    <row r="21819" spans="1:3" x14ac:dyDescent="0.15">
      <c r="A21819" s="619" t="s">
        <v>1097</v>
      </c>
      <c r="B21819" s="618">
        <v>2013</v>
      </c>
      <c r="C21819" s="619" t="s">
        <v>1080</v>
      </c>
    </row>
    <row r="21820" spans="1:3" x14ac:dyDescent="0.15">
      <c r="A21820" s="619" t="s">
        <v>1097</v>
      </c>
      <c r="B21820" s="618">
        <v>2013</v>
      </c>
      <c r="C21820" s="619" t="s">
        <v>1101</v>
      </c>
    </row>
    <row r="21821" spans="1:3" x14ac:dyDescent="0.15">
      <c r="A21821" s="619" t="s">
        <v>1097</v>
      </c>
      <c r="B21821" s="618">
        <v>2013</v>
      </c>
      <c r="C21821" s="619" t="s">
        <v>424</v>
      </c>
    </row>
    <row r="21822" spans="1:3" x14ac:dyDescent="0.15">
      <c r="A21822" s="619" t="s">
        <v>1097</v>
      </c>
      <c r="B21822" s="618">
        <v>2013</v>
      </c>
      <c r="C21822" s="619" t="s">
        <v>424</v>
      </c>
    </row>
    <row r="21823" spans="1:3" x14ac:dyDescent="0.15">
      <c r="A21823" s="619" t="s">
        <v>1097</v>
      </c>
      <c r="B21823" s="618">
        <v>2013</v>
      </c>
      <c r="C21823" s="619" t="s">
        <v>437</v>
      </c>
    </row>
    <row r="21824" spans="1:3" x14ac:dyDescent="0.15">
      <c r="A21824" s="619" t="s">
        <v>1097</v>
      </c>
      <c r="B21824" s="618">
        <v>2013</v>
      </c>
      <c r="C21824" s="619" t="s">
        <v>437</v>
      </c>
    </row>
    <row r="21825" spans="1:3" x14ac:dyDescent="0.15">
      <c r="A21825" s="619" t="s">
        <v>1097</v>
      </c>
      <c r="B21825" s="618">
        <v>2013</v>
      </c>
      <c r="C21825" s="619" t="s">
        <v>437</v>
      </c>
    </row>
    <row r="21826" spans="1:3" x14ac:dyDescent="0.15">
      <c r="A21826" s="619" t="s">
        <v>1097</v>
      </c>
      <c r="B21826" s="618">
        <v>2013</v>
      </c>
      <c r="C21826" s="619" t="s">
        <v>1080</v>
      </c>
    </row>
    <row r="21827" spans="1:3" x14ac:dyDescent="0.15">
      <c r="A21827" s="619" t="s">
        <v>1097</v>
      </c>
      <c r="B21827" s="618">
        <v>2013</v>
      </c>
      <c r="C21827" s="619" t="s">
        <v>437</v>
      </c>
    </row>
    <row r="21828" spans="1:3" x14ac:dyDescent="0.15">
      <c r="A21828" s="619" t="s">
        <v>1097</v>
      </c>
      <c r="B21828" s="618">
        <v>2013</v>
      </c>
      <c r="C21828" s="619" t="s">
        <v>424</v>
      </c>
    </row>
    <row r="21829" spans="1:3" x14ac:dyDescent="0.15">
      <c r="A21829" s="619" t="s">
        <v>1097</v>
      </c>
      <c r="B21829" s="618">
        <v>2013</v>
      </c>
      <c r="C21829" s="619" t="s">
        <v>424</v>
      </c>
    </row>
    <row r="21830" spans="1:3" x14ac:dyDescent="0.15">
      <c r="A21830" s="619" t="s">
        <v>1097</v>
      </c>
      <c r="B21830" s="618">
        <v>2013</v>
      </c>
      <c r="C21830" s="619" t="s">
        <v>424</v>
      </c>
    </row>
    <row r="21831" spans="1:3" x14ac:dyDescent="0.15">
      <c r="A21831" s="619" t="s">
        <v>1097</v>
      </c>
      <c r="B21831" s="618">
        <v>2013</v>
      </c>
      <c r="C21831" s="619" t="s">
        <v>1102</v>
      </c>
    </row>
    <row r="21832" spans="1:3" x14ac:dyDescent="0.15">
      <c r="A21832" s="619" t="s">
        <v>1097</v>
      </c>
      <c r="B21832" s="618">
        <v>2013</v>
      </c>
      <c r="C21832" s="619" t="s">
        <v>1102</v>
      </c>
    </row>
    <row r="21833" spans="1:3" x14ac:dyDescent="0.15">
      <c r="A21833" s="619" t="s">
        <v>1097</v>
      </c>
      <c r="B21833" s="618">
        <v>2013</v>
      </c>
      <c r="C21833" s="619" t="s">
        <v>424</v>
      </c>
    </row>
    <row r="21834" spans="1:3" x14ac:dyDescent="0.15">
      <c r="A21834" s="619" t="s">
        <v>1097</v>
      </c>
      <c r="B21834" s="618">
        <v>2013</v>
      </c>
      <c r="C21834" s="619" t="s">
        <v>1101</v>
      </c>
    </row>
    <row r="21835" spans="1:3" x14ac:dyDescent="0.15">
      <c r="A21835" s="619" t="s">
        <v>1097</v>
      </c>
      <c r="B21835" s="618">
        <v>2013</v>
      </c>
      <c r="C21835" s="619" t="s">
        <v>1103</v>
      </c>
    </row>
    <row r="21836" spans="1:3" x14ac:dyDescent="0.15">
      <c r="A21836" s="619" t="s">
        <v>1097</v>
      </c>
      <c r="B21836" s="618">
        <v>2013</v>
      </c>
      <c r="C21836" s="619" t="s">
        <v>1080</v>
      </c>
    </row>
    <row r="21837" spans="1:3" x14ac:dyDescent="0.15">
      <c r="A21837" s="619" t="s">
        <v>1097</v>
      </c>
      <c r="B21837" s="618">
        <v>2013</v>
      </c>
      <c r="C21837" s="619" t="s">
        <v>1102</v>
      </c>
    </row>
    <row r="21838" spans="1:3" x14ac:dyDescent="0.15">
      <c r="A21838" s="619" t="s">
        <v>1097</v>
      </c>
      <c r="B21838" s="618">
        <v>2013</v>
      </c>
      <c r="C21838" s="619" t="s">
        <v>1102</v>
      </c>
    </row>
    <row r="21839" spans="1:3" x14ac:dyDescent="0.15">
      <c r="A21839" s="619" t="s">
        <v>1097</v>
      </c>
      <c r="B21839" s="618">
        <v>2013</v>
      </c>
      <c r="C21839" s="619" t="s">
        <v>1102</v>
      </c>
    </row>
    <row r="21840" spans="1:3" x14ac:dyDescent="0.15">
      <c r="A21840" s="619" t="s">
        <v>1097</v>
      </c>
      <c r="B21840" s="618">
        <v>2013</v>
      </c>
      <c r="C21840" s="619" t="s">
        <v>1102</v>
      </c>
    </row>
    <row r="21841" spans="1:3" x14ac:dyDescent="0.15">
      <c r="A21841" s="619" t="s">
        <v>1097</v>
      </c>
      <c r="B21841" s="618">
        <v>2013</v>
      </c>
      <c r="C21841" s="619" t="s">
        <v>424</v>
      </c>
    </row>
    <row r="21842" spans="1:3" x14ac:dyDescent="0.15">
      <c r="A21842" s="619" t="s">
        <v>1097</v>
      </c>
      <c r="B21842" s="618">
        <v>2013</v>
      </c>
      <c r="C21842" s="619" t="s">
        <v>1102</v>
      </c>
    </row>
    <row r="21843" spans="1:3" x14ac:dyDescent="0.15">
      <c r="A21843" s="619" t="s">
        <v>1097</v>
      </c>
      <c r="B21843" s="618">
        <v>2013</v>
      </c>
      <c r="C21843" s="619" t="s">
        <v>1104</v>
      </c>
    </row>
    <row r="21844" spans="1:3" x14ac:dyDescent="0.15">
      <c r="A21844" s="619" t="s">
        <v>1097</v>
      </c>
      <c r="B21844" s="618">
        <v>2013</v>
      </c>
      <c r="C21844" s="619" t="s">
        <v>1104</v>
      </c>
    </row>
    <row r="21845" spans="1:3" x14ac:dyDescent="0.15">
      <c r="A21845" s="619" t="s">
        <v>1097</v>
      </c>
      <c r="B21845" s="618">
        <v>2013</v>
      </c>
      <c r="C21845" s="619" t="s">
        <v>1102</v>
      </c>
    </row>
    <row r="21846" spans="1:3" x14ac:dyDescent="0.15">
      <c r="A21846" s="619" t="s">
        <v>1097</v>
      </c>
      <c r="B21846" s="618">
        <v>2013</v>
      </c>
      <c r="C21846" s="619" t="s">
        <v>1102</v>
      </c>
    </row>
    <row r="21847" spans="1:3" x14ac:dyDescent="0.15">
      <c r="A21847" s="619" t="s">
        <v>1097</v>
      </c>
      <c r="B21847" s="618">
        <v>2013</v>
      </c>
      <c r="C21847" s="619" t="s">
        <v>1104</v>
      </c>
    </row>
    <row r="21848" spans="1:3" x14ac:dyDescent="0.15">
      <c r="A21848" s="619" t="s">
        <v>1097</v>
      </c>
      <c r="B21848" s="618">
        <v>2013</v>
      </c>
      <c r="C21848" s="619" t="s">
        <v>424</v>
      </c>
    </row>
    <row r="21849" spans="1:3" x14ac:dyDescent="0.15">
      <c r="A21849" s="619" t="s">
        <v>1097</v>
      </c>
      <c r="B21849" s="618">
        <v>2013</v>
      </c>
      <c r="C21849" s="619" t="s">
        <v>1104</v>
      </c>
    </row>
    <row r="21850" spans="1:3" x14ac:dyDescent="0.15">
      <c r="A21850" s="619" t="s">
        <v>1097</v>
      </c>
      <c r="B21850" s="618">
        <v>2013</v>
      </c>
      <c r="C21850" s="619" t="s">
        <v>1104</v>
      </c>
    </row>
    <row r="21851" spans="1:3" x14ac:dyDescent="0.15">
      <c r="A21851" s="619" t="s">
        <v>1097</v>
      </c>
      <c r="B21851" s="618">
        <v>2013</v>
      </c>
      <c r="C21851" s="619" t="s">
        <v>424</v>
      </c>
    </row>
    <row r="21852" spans="1:3" x14ac:dyDescent="0.15">
      <c r="A21852" s="619" t="s">
        <v>1097</v>
      </c>
      <c r="B21852" s="618">
        <v>2013</v>
      </c>
      <c r="C21852" s="619" t="s">
        <v>1104</v>
      </c>
    </row>
    <row r="21853" spans="1:3" x14ac:dyDescent="0.15">
      <c r="A21853" s="619" t="s">
        <v>1097</v>
      </c>
      <c r="B21853" s="618">
        <v>2013</v>
      </c>
      <c r="C21853" s="619" t="s">
        <v>424</v>
      </c>
    </row>
    <row r="21854" spans="1:3" x14ac:dyDescent="0.15">
      <c r="A21854" s="619" t="s">
        <v>1097</v>
      </c>
      <c r="B21854" s="618">
        <v>2013</v>
      </c>
      <c r="C21854" s="619" t="s">
        <v>437</v>
      </c>
    </row>
    <row r="21855" spans="1:3" x14ac:dyDescent="0.15">
      <c r="A21855" s="619" t="s">
        <v>1097</v>
      </c>
      <c r="B21855" s="618">
        <v>2013</v>
      </c>
      <c r="C21855" s="619" t="s">
        <v>437</v>
      </c>
    </row>
    <row r="21856" spans="1:3" x14ac:dyDescent="0.15">
      <c r="A21856" s="619" t="s">
        <v>1097</v>
      </c>
      <c r="B21856" s="618">
        <v>2013</v>
      </c>
      <c r="C21856" s="619" t="s">
        <v>1080</v>
      </c>
    </row>
    <row r="21857" spans="1:3" x14ac:dyDescent="0.15">
      <c r="A21857" s="619" t="s">
        <v>1097</v>
      </c>
      <c r="B21857" s="618">
        <v>2013</v>
      </c>
      <c r="C21857" s="619" t="s">
        <v>1080</v>
      </c>
    </row>
    <row r="21858" spans="1:3" x14ac:dyDescent="0.15">
      <c r="A21858" s="619" t="s">
        <v>1097</v>
      </c>
      <c r="B21858" s="618">
        <v>2013</v>
      </c>
      <c r="C21858" s="619" t="s">
        <v>424</v>
      </c>
    </row>
    <row r="21859" spans="1:3" x14ac:dyDescent="0.15">
      <c r="A21859" s="619" t="s">
        <v>1097</v>
      </c>
      <c r="B21859" s="618">
        <v>2013</v>
      </c>
      <c r="C21859" s="619" t="s">
        <v>1103</v>
      </c>
    </row>
    <row r="21860" spans="1:3" x14ac:dyDescent="0.15">
      <c r="A21860" s="619" t="s">
        <v>1097</v>
      </c>
      <c r="B21860" s="618">
        <v>2013</v>
      </c>
      <c r="C21860" s="619" t="s">
        <v>1103</v>
      </c>
    </row>
    <row r="21861" spans="1:3" x14ac:dyDescent="0.15">
      <c r="A21861" s="619" t="s">
        <v>1097</v>
      </c>
      <c r="B21861" s="618">
        <v>2013</v>
      </c>
      <c r="C21861" s="619" t="s">
        <v>1080</v>
      </c>
    </row>
    <row r="21862" spans="1:3" x14ac:dyDescent="0.15">
      <c r="A21862" s="619" t="s">
        <v>1097</v>
      </c>
      <c r="B21862" s="618">
        <v>2013</v>
      </c>
      <c r="C21862" s="619" t="s">
        <v>424</v>
      </c>
    </row>
    <row r="21863" spans="1:3" x14ac:dyDescent="0.15">
      <c r="A21863" s="619" t="s">
        <v>1097</v>
      </c>
      <c r="B21863" s="618">
        <v>2013</v>
      </c>
      <c r="C21863" s="619" t="s">
        <v>1104</v>
      </c>
    </row>
    <row r="21864" spans="1:3" x14ac:dyDescent="0.15">
      <c r="A21864" s="619" t="s">
        <v>1097</v>
      </c>
      <c r="B21864" s="618">
        <v>2013</v>
      </c>
      <c r="C21864" s="619" t="s">
        <v>1102</v>
      </c>
    </row>
    <row r="21865" spans="1:3" x14ac:dyDescent="0.15">
      <c r="A21865" s="619" t="s">
        <v>1097</v>
      </c>
      <c r="B21865" s="618">
        <v>2013</v>
      </c>
      <c r="C21865" s="619" t="s">
        <v>424</v>
      </c>
    </row>
    <row r="21866" spans="1:3" x14ac:dyDescent="0.15">
      <c r="A21866" s="619" t="s">
        <v>1097</v>
      </c>
      <c r="B21866" s="618">
        <v>2013</v>
      </c>
      <c r="C21866" s="619" t="s">
        <v>1080</v>
      </c>
    </row>
    <row r="21867" spans="1:3" x14ac:dyDescent="0.15">
      <c r="A21867" s="619" t="s">
        <v>1097</v>
      </c>
      <c r="B21867" s="618">
        <v>2013</v>
      </c>
      <c r="C21867" s="619" t="s">
        <v>1102</v>
      </c>
    </row>
    <row r="21868" spans="1:3" x14ac:dyDescent="0.15">
      <c r="A21868" s="619" t="s">
        <v>1097</v>
      </c>
      <c r="B21868" s="618">
        <v>2013</v>
      </c>
      <c r="C21868" s="619" t="s">
        <v>424</v>
      </c>
    </row>
    <row r="21869" spans="1:3" x14ac:dyDescent="0.15">
      <c r="A21869" s="619" t="s">
        <v>1097</v>
      </c>
      <c r="B21869" s="618">
        <v>2013</v>
      </c>
      <c r="C21869" s="619" t="s">
        <v>1080</v>
      </c>
    </row>
    <row r="21870" spans="1:3" x14ac:dyDescent="0.15">
      <c r="A21870" s="619" t="s">
        <v>1097</v>
      </c>
      <c r="B21870" s="618">
        <v>2013</v>
      </c>
      <c r="C21870" s="619" t="s">
        <v>1104</v>
      </c>
    </row>
    <row r="21871" spans="1:3" x14ac:dyDescent="0.15">
      <c r="A21871" s="619" t="s">
        <v>1097</v>
      </c>
      <c r="B21871" s="618">
        <v>2013</v>
      </c>
      <c r="C21871" s="619" t="s">
        <v>1102</v>
      </c>
    </row>
    <row r="21872" spans="1:3" x14ac:dyDescent="0.15">
      <c r="A21872" s="619" t="s">
        <v>1097</v>
      </c>
      <c r="B21872" s="618">
        <v>2013</v>
      </c>
      <c r="C21872" s="619" t="s">
        <v>1102</v>
      </c>
    </row>
    <row r="21873" spans="1:3" x14ac:dyDescent="0.15">
      <c r="A21873" s="619" t="s">
        <v>1097</v>
      </c>
      <c r="B21873" s="618">
        <v>2013</v>
      </c>
      <c r="C21873" s="619" t="s">
        <v>424</v>
      </c>
    </row>
    <row r="21874" spans="1:3" x14ac:dyDescent="0.15">
      <c r="A21874" s="619" t="s">
        <v>1097</v>
      </c>
      <c r="B21874" s="618">
        <v>2013</v>
      </c>
      <c r="C21874" s="619" t="s">
        <v>1080</v>
      </c>
    </row>
    <row r="21875" spans="1:3" x14ac:dyDescent="0.15">
      <c r="A21875" s="619" t="s">
        <v>1097</v>
      </c>
      <c r="B21875" s="618">
        <v>2013</v>
      </c>
      <c r="C21875" s="619" t="s">
        <v>424</v>
      </c>
    </row>
    <row r="21876" spans="1:3" x14ac:dyDescent="0.15">
      <c r="A21876" s="619" t="s">
        <v>1097</v>
      </c>
      <c r="B21876" s="618">
        <v>2013</v>
      </c>
      <c r="C21876" s="619" t="s">
        <v>1080</v>
      </c>
    </row>
    <row r="21877" spans="1:3" x14ac:dyDescent="0.15">
      <c r="A21877" s="619" t="s">
        <v>1097</v>
      </c>
      <c r="B21877" s="618">
        <v>2013</v>
      </c>
      <c r="C21877" s="619" t="s">
        <v>1080</v>
      </c>
    </row>
    <row r="21878" spans="1:3" x14ac:dyDescent="0.15">
      <c r="A21878" s="619" t="s">
        <v>1097</v>
      </c>
      <c r="B21878" s="618">
        <v>2013</v>
      </c>
      <c r="C21878" s="619" t="s">
        <v>424</v>
      </c>
    </row>
    <row r="21879" spans="1:3" x14ac:dyDescent="0.15">
      <c r="A21879" s="619" t="s">
        <v>1097</v>
      </c>
      <c r="B21879" s="618">
        <v>2013</v>
      </c>
      <c r="C21879" s="619" t="s">
        <v>424</v>
      </c>
    </row>
    <row r="21880" spans="1:3" x14ac:dyDescent="0.15">
      <c r="A21880" s="619" t="s">
        <v>1097</v>
      </c>
      <c r="B21880" s="618">
        <v>2013</v>
      </c>
      <c r="C21880" s="619" t="s">
        <v>424</v>
      </c>
    </row>
    <row r="21881" spans="1:3" x14ac:dyDescent="0.15">
      <c r="A21881" s="619" t="s">
        <v>1097</v>
      </c>
      <c r="B21881" s="618">
        <v>2013</v>
      </c>
      <c r="C21881" s="619" t="s">
        <v>1102</v>
      </c>
    </row>
    <row r="21882" spans="1:3" x14ac:dyDescent="0.15">
      <c r="A21882" s="619" t="s">
        <v>1097</v>
      </c>
      <c r="B21882" s="618">
        <v>2013</v>
      </c>
      <c r="C21882" s="619" t="s">
        <v>1102</v>
      </c>
    </row>
    <row r="21883" spans="1:3" x14ac:dyDescent="0.15">
      <c r="A21883" s="619" t="s">
        <v>1097</v>
      </c>
      <c r="B21883" s="618">
        <v>2013</v>
      </c>
      <c r="C21883" s="619" t="s">
        <v>437</v>
      </c>
    </row>
    <row r="21884" spans="1:3" x14ac:dyDescent="0.15">
      <c r="A21884" s="619" t="s">
        <v>1097</v>
      </c>
      <c r="B21884" s="618">
        <v>2013</v>
      </c>
      <c r="C21884" s="619" t="s">
        <v>424</v>
      </c>
    </row>
    <row r="21885" spans="1:3" x14ac:dyDescent="0.15">
      <c r="A21885" s="619" t="s">
        <v>1097</v>
      </c>
      <c r="B21885" s="618">
        <v>2013</v>
      </c>
      <c r="C21885" s="619" t="s">
        <v>1080</v>
      </c>
    </row>
    <row r="21886" spans="1:3" x14ac:dyDescent="0.15">
      <c r="A21886" s="619" t="s">
        <v>1097</v>
      </c>
      <c r="B21886" s="618">
        <v>2013</v>
      </c>
      <c r="C21886" s="619" t="s">
        <v>424</v>
      </c>
    </row>
    <row r="21887" spans="1:3" x14ac:dyDescent="0.15">
      <c r="A21887" s="619" t="s">
        <v>1097</v>
      </c>
      <c r="B21887" s="618">
        <v>2013</v>
      </c>
      <c r="C21887" s="619" t="s">
        <v>1080</v>
      </c>
    </row>
    <row r="21888" spans="1:3" x14ac:dyDescent="0.15">
      <c r="A21888" s="619" t="s">
        <v>1097</v>
      </c>
      <c r="B21888" s="618">
        <v>2013</v>
      </c>
      <c r="C21888" s="619" t="s">
        <v>1103</v>
      </c>
    </row>
    <row r="21889" spans="1:3" x14ac:dyDescent="0.15">
      <c r="A21889" s="619" t="s">
        <v>1097</v>
      </c>
      <c r="B21889" s="618">
        <v>2013</v>
      </c>
      <c r="C21889" s="619" t="s">
        <v>1080</v>
      </c>
    </row>
    <row r="21890" spans="1:3" x14ac:dyDescent="0.15">
      <c r="A21890" s="619" t="s">
        <v>1097</v>
      </c>
      <c r="B21890" s="618">
        <v>2013</v>
      </c>
      <c r="C21890" s="619" t="s">
        <v>1103</v>
      </c>
    </row>
    <row r="21891" spans="1:3" x14ac:dyDescent="0.15">
      <c r="A21891" s="619" t="s">
        <v>1097</v>
      </c>
      <c r="B21891" s="618">
        <v>2013</v>
      </c>
      <c r="C21891" s="619" t="s">
        <v>424</v>
      </c>
    </row>
    <row r="21892" spans="1:3" x14ac:dyDescent="0.15">
      <c r="A21892" s="619" t="s">
        <v>1097</v>
      </c>
      <c r="B21892" s="618">
        <v>2013</v>
      </c>
      <c r="C21892" s="619" t="s">
        <v>1103</v>
      </c>
    </row>
    <row r="21893" spans="1:3" x14ac:dyDescent="0.15">
      <c r="A21893" s="619" t="s">
        <v>1097</v>
      </c>
      <c r="B21893" s="618">
        <v>2013</v>
      </c>
      <c r="C21893" s="619" t="s">
        <v>424</v>
      </c>
    </row>
    <row r="21894" spans="1:3" x14ac:dyDescent="0.15">
      <c r="A21894" s="619" t="s">
        <v>1097</v>
      </c>
      <c r="B21894" s="618">
        <v>2013</v>
      </c>
      <c r="C21894" s="619" t="s">
        <v>424</v>
      </c>
    </row>
    <row r="21895" spans="1:3" x14ac:dyDescent="0.15">
      <c r="A21895" s="619" t="s">
        <v>1097</v>
      </c>
      <c r="B21895" s="618">
        <v>2013</v>
      </c>
      <c r="C21895" s="619" t="s">
        <v>424</v>
      </c>
    </row>
    <row r="21896" spans="1:3" x14ac:dyDescent="0.15">
      <c r="A21896" s="619" t="s">
        <v>1097</v>
      </c>
      <c r="B21896" s="618">
        <v>2013</v>
      </c>
      <c r="C21896" s="619" t="s">
        <v>1103</v>
      </c>
    </row>
    <row r="21897" spans="1:3" x14ac:dyDescent="0.15">
      <c r="A21897" s="619" t="s">
        <v>1097</v>
      </c>
      <c r="B21897" s="618">
        <v>2013</v>
      </c>
      <c r="C21897" s="619" t="s">
        <v>424</v>
      </c>
    </row>
    <row r="21898" spans="1:3" x14ac:dyDescent="0.15">
      <c r="A21898" s="619" t="s">
        <v>1097</v>
      </c>
      <c r="B21898" s="618">
        <v>2013</v>
      </c>
      <c r="C21898" s="619" t="s">
        <v>1103</v>
      </c>
    </row>
    <row r="21899" spans="1:3" x14ac:dyDescent="0.15">
      <c r="A21899" s="619" t="s">
        <v>1097</v>
      </c>
      <c r="B21899" s="618">
        <v>2013</v>
      </c>
      <c r="C21899" s="619" t="s">
        <v>424</v>
      </c>
    </row>
    <row r="21900" spans="1:3" x14ac:dyDescent="0.15">
      <c r="A21900" s="619" t="s">
        <v>1097</v>
      </c>
      <c r="B21900" s="618">
        <v>2013</v>
      </c>
      <c r="C21900" s="619" t="s">
        <v>424</v>
      </c>
    </row>
    <row r="21901" spans="1:3" x14ac:dyDescent="0.15">
      <c r="A21901" s="619" t="s">
        <v>1097</v>
      </c>
      <c r="B21901" s="618">
        <v>2013</v>
      </c>
      <c r="C21901" s="619" t="s">
        <v>424</v>
      </c>
    </row>
    <row r="21902" spans="1:3" x14ac:dyDescent="0.15">
      <c r="A21902" s="619" t="s">
        <v>1097</v>
      </c>
      <c r="B21902" s="618">
        <v>2013</v>
      </c>
      <c r="C21902" s="619" t="s">
        <v>424</v>
      </c>
    </row>
    <row r="21903" spans="1:3" x14ac:dyDescent="0.15">
      <c r="A21903" s="619" t="s">
        <v>1097</v>
      </c>
      <c r="B21903" s="618">
        <v>2013</v>
      </c>
      <c r="C21903" s="619" t="s">
        <v>424</v>
      </c>
    </row>
    <row r="21904" spans="1:3" x14ac:dyDescent="0.15">
      <c r="A21904" s="619" t="s">
        <v>1097</v>
      </c>
      <c r="B21904" s="618">
        <v>2013</v>
      </c>
      <c r="C21904" s="619" t="s">
        <v>1080</v>
      </c>
    </row>
    <row r="21905" spans="1:3" x14ac:dyDescent="0.15">
      <c r="A21905" s="619" t="s">
        <v>1097</v>
      </c>
      <c r="B21905" s="618">
        <v>2013</v>
      </c>
      <c r="C21905" s="619" t="s">
        <v>1080</v>
      </c>
    </row>
    <row r="21906" spans="1:3" x14ac:dyDescent="0.15">
      <c r="A21906" s="619" t="s">
        <v>1097</v>
      </c>
      <c r="B21906" s="618">
        <v>2013</v>
      </c>
      <c r="C21906" s="619" t="s">
        <v>424</v>
      </c>
    </row>
    <row r="21907" spans="1:3" x14ac:dyDescent="0.15">
      <c r="A21907" s="619" t="s">
        <v>1097</v>
      </c>
      <c r="B21907" s="618">
        <v>2013</v>
      </c>
      <c r="C21907" s="619" t="s">
        <v>1102</v>
      </c>
    </row>
    <row r="21908" spans="1:3" x14ac:dyDescent="0.15">
      <c r="A21908" s="619" t="s">
        <v>1097</v>
      </c>
      <c r="B21908" s="618">
        <v>2013</v>
      </c>
      <c r="C21908" s="619" t="s">
        <v>1102</v>
      </c>
    </row>
    <row r="21909" spans="1:3" x14ac:dyDescent="0.15">
      <c r="A21909" s="619" t="s">
        <v>1097</v>
      </c>
      <c r="B21909" s="618">
        <v>2013</v>
      </c>
      <c r="C21909" s="619" t="s">
        <v>424</v>
      </c>
    </row>
    <row r="21910" spans="1:3" x14ac:dyDescent="0.15">
      <c r="A21910" s="619" t="s">
        <v>1097</v>
      </c>
      <c r="B21910" s="618">
        <v>2013</v>
      </c>
      <c r="C21910" s="619" t="s">
        <v>424</v>
      </c>
    </row>
    <row r="21911" spans="1:3" x14ac:dyDescent="0.15">
      <c r="A21911" s="619" t="s">
        <v>1097</v>
      </c>
      <c r="B21911" s="618">
        <v>2013</v>
      </c>
      <c r="C21911" s="619" t="s">
        <v>424</v>
      </c>
    </row>
    <row r="21912" spans="1:3" x14ac:dyDescent="0.15">
      <c r="A21912" s="619" t="s">
        <v>1097</v>
      </c>
      <c r="B21912" s="618">
        <v>2013</v>
      </c>
      <c r="C21912" s="619" t="s">
        <v>1080</v>
      </c>
    </row>
    <row r="21913" spans="1:3" x14ac:dyDescent="0.15">
      <c r="A21913" s="619" t="s">
        <v>1097</v>
      </c>
      <c r="B21913" s="618">
        <v>2013</v>
      </c>
      <c r="C21913" s="619" t="s">
        <v>1080</v>
      </c>
    </row>
    <row r="21914" spans="1:3" x14ac:dyDescent="0.15">
      <c r="A21914" s="619" t="s">
        <v>1097</v>
      </c>
      <c r="B21914" s="618">
        <v>2013</v>
      </c>
      <c r="C21914" s="619" t="s">
        <v>1080</v>
      </c>
    </row>
    <row r="21915" spans="1:3" x14ac:dyDescent="0.15">
      <c r="A21915" s="619" t="s">
        <v>1097</v>
      </c>
      <c r="B21915" s="618">
        <v>2013</v>
      </c>
      <c r="C21915" s="619" t="s">
        <v>424</v>
      </c>
    </row>
    <row r="21916" spans="1:3" x14ac:dyDescent="0.15">
      <c r="A21916" s="619" t="s">
        <v>1097</v>
      </c>
      <c r="B21916" s="618">
        <v>2013</v>
      </c>
      <c r="C21916" s="619" t="s">
        <v>424</v>
      </c>
    </row>
    <row r="21917" spans="1:3" x14ac:dyDescent="0.15">
      <c r="A21917" s="619" t="s">
        <v>1097</v>
      </c>
      <c r="B21917" s="618">
        <v>2013</v>
      </c>
      <c r="C21917" s="619" t="s">
        <v>424</v>
      </c>
    </row>
    <row r="21918" spans="1:3" x14ac:dyDescent="0.15">
      <c r="A21918" s="619" t="s">
        <v>1097</v>
      </c>
      <c r="B21918" s="618">
        <v>2013</v>
      </c>
      <c r="C21918" s="619" t="s">
        <v>1080</v>
      </c>
    </row>
    <row r="21919" spans="1:3" x14ac:dyDescent="0.15">
      <c r="A21919" s="619" t="s">
        <v>1097</v>
      </c>
      <c r="B21919" s="618">
        <v>2013</v>
      </c>
      <c r="C21919" s="619" t="s">
        <v>437</v>
      </c>
    </row>
    <row r="21920" spans="1:3" x14ac:dyDescent="0.15">
      <c r="A21920" s="619" t="s">
        <v>1097</v>
      </c>
      <c r="B21920" s="618">
        <v>2013</v>
      </c>
      <c r="C21920" s="619" t="s">
        <v>424</v>
      </c>
    </row>
    <row r="21921" spans="1:3" x14ac:dyDescent="0.15">
      <c r="A21921" s="619" t="s">
        <v>1097</v>
      </c>
      <c r="B21921" s="618">
        <v>2013</v>
      </c>
      <c r="C21921" s="619" t="s">
        <v>424</v>
      </c>
    </row>
    <row r="21922" spans="1:3" x14ac:dyDescent="0.15">
      <c r="A21922" s="619" t="s">
        <v>1097</v>
      </c>
      <c r="B21922" s="618">
        <v>2013</v>
      </c>
      <c r="C21922" s="619" t="s">
        <v>424</v>
      </c>
    </row>
    <row r="21923" spans="1:3" x14ac:dyDescent="0.15">
      <c r="A21923" s="619" t="s">
        <v>1097</v>
      </c>
      <c r="B21923" s="618">
        <v>2013</v>
      </c>
      <c r="C21923" s="619" t="s">
        <v>424</v>
      </c>
    </row>
    <row r="21924" spans="1:3" x14ac:dyDescent="0.15">
      <c r="A21924" s="619" t="s">
        <v>1097</v>
      </c>
      <c r="B21924" s="618">
        <v>2013</v>
      </c>
      <c r="C21924" s="619" t="s">
        <v>424</v>
      </c>
    </row>
    <row r="21925" spans="1:3" x14ac:dyDescent="0.15">
      <c r="A21925" s="619" t="s">
        <v>1097</v>
      </c>
      <c r="B21925" s="618">
        <v>2013</v>
      </c>
      <c r="C21925" s="619" t="s">
        <v>424</v>
      </c>
    </row>
    <row r="21926" spans="1:3" x14ac:dyDescent="0.15">
      <c r="A21926" s="619" t="s">
        <v>1097</v>
      </c>
      <c r="B21926" s="618">
        <v>2013</v>
      </c>
      <c r="C21926" s="619" t="s">
        <v>424</v>
      </c>
    </row>
    <row r="21927" spans="1:3" x14ac:dyDescent="0.15">
      <c r="A21927" s="619" t="s">
        <v>1097</v>
      </c>
      <c r="B21927" s="618">
        <v>2013</v>
      </c>
      <c r="C21927" s="619" t="s">
        <v>424</v>
      </c>
    </row>
    <row r="21928" spans="1:3" x14ac:dyDescent="0.15">
      <c r="A21928" s="619" t="s">
        <v>1097</v>
      </c>
      <c r="B21928" s="618">
        <v>2013</v>
      </c>
      <c r="C21928" s="619" t="s">
        <v>424</v>
      </c>
    </row>
    <row r="21929" spans="1:3" x14ac:dyDescent="0.15">
      <c r="A21929" s="619" t="s">
        <v>1097</v>
      </c>
      <c r="B21929" s="618">
        <v>2013</v>
      </c>
      <c r="C21929" s="619" t="s">
        <v>424</v>
      </c>
    </row>
    <row r="21930" spans="1:3" x14ac:dyDescent="0.15">
      <c r="A21930" s="619" t="s">
        <v>1097</v>
      </c>
      <c r="B21930" s="618">
        <v>2013</v>
      </c>
      <c r="C21930" s="619" t="s">
        <v>424</v>
      </c>
    </row>
    <row r="21931" spans="1:3" x14ac:dyDescent="0.15">
      <c r="A21931" s="619" t="s">
        <v>1097</v>
      </c>
      <c r="B21931" s="618">
        <v>2013</v>
      </c>
      <c r="C21931" s="619" t="s">
        <v>424</v>
      </c>
    </row>
    <row r="21932" spans="1:3" x14ac:dyDescent="0.15">
      <c r="A21932" s="619" t="s">
        <v>1097</v>
      </c>
      <c r="B21932" s="618">
        <v>2013</v>
      </c>
      <c r="C21932" s="619" t="s">
        <v>424</v>
      </c>
    </row>
    <row r="21933" spans="1:3" x14ac:dyDescent="0.15">
      <c r="A21933" s="619" t="s">
        <v>1097</v>
      </c>
      <c r="B21933" s="618">
        <v>2013</v>
      </c>
      <c r="C21933" s="619" t="s">
        <v>1080</v>
      </c>
    </row>
    <row r="21934" spans="1:3" x14ac:dyDescent="0.15">
      <c r="A21934" s="619" t="s">
        <v>1097</v>
      </c>
      <c r="B21934" s="618">
        <v>2013</v>
      </c>
      <c r="C21934" s="619" t="s">
        <v>1103</v>
      </c>
    </row>
    <row r="21935" spans="1:3" x14ac:dyDescent="0.15">
      <c r="A21935" s="619" t="s">
        <v>1097</v>
      </c>
      <c r="B21935" s="618">
        <v>2013</v>
      </c>
      <c r="C21935" s="619" t="s">
        <v>424</v>
      </c>
    </row>
    <row r="21936" spans="1:3" x14ac:dyDescent="0.15">
      <c r="A21936" s="619" t="s">
        <v>1097</v>
      </c>
      <c r="B21936" s="618">
        <v>2013</v>
      </c>
      <c r="C21936" s="619" t="s">
        <v>424</v>
      </c>
    </row>
    <row r="21937" spans="1:3" x14ac:dyDescent="0.15">
      <c r="A21937" s="619" t="s">
        <v>1097</v>
      </c>
      <c r="B21937" s="618">
        <v>2013</v>
      </c>
      <c r="C21937" s="619" t="s">
        <v>424</v>
      </c>
    </row>
    <row r="21938" spans="1:3" x14ac:dyDescent="0.15">
      <c r="A21938" s="619" t="s">
        <v>1097</v>
      </c>
      <c r="B21938" s="618">
        <v>2013</v>
      </c>
      <c r="C21938" s="619" t="s">
        <v>424</v>
      </c>
    </row>
    <row r="21939" spans="1:3" x14ac:dyDescent="0.15">
      <c r="A21939" s="619" t="s">
        <v>1097</v>
      </c>
      <c r="B21939" s="618">
        <v>2013</v>
      </c>
      <c r="C21939" s="619" t="s">
        <v>424</v>
      </c>
    </row>
    <row r="21940" spans="1:3" x14ac:dyDescent="0.15">
      <c r="A21940" s="619" t="s">
        <v>1097</v>
      </c>
      <c r="B21940" s="618">
        <v>2013</v>
      </c>
      <c r="C21940" s="619" t="s">
        <v>1080</v>
      </c>
    </row>
    <row r="21941" spans="1:3" x14ac:dyDescent="0.15">
      <c r="A21941" s="619" t="s">
        <v>1097</v>
      </c>
      <c r="B21941" s="618">
        <v>2013</v>
      </c>
      <c r="C21941" s="619" t="s">
        <v>424</v>
      </c>
    </row>
    <row r="21942" spans="1:3" x14ac:dyDescent="0.15">
      <c r="A21942" s="619" t="s">
        <v>1097</v>
      </c>
      <c r="B21942" s="618">
        <v>2013</v>
      </c>
      <c r="C21942" s="619" t="s">
        <v>1080</v>
      </c>
    </row>
    <row r="21943" spans="1:3" x14ac:dyDescent="0.15">
      <c r="A21943" s="619" t="s">
        <v>1097</v>
      </c>
      <c r="B21943" s="618">
        <v>2013</v>
      </c>
      <c r="C21943" s="619" t="s">
        <v>437</v>
      </c>
    </row>
    <row r="21944" spans="1:3" x14ac:dyDescent="0.15">
      <c r="A21944" s="619" t="s">
        <v>1097</v>
      </c>
      <c r="B21944" s="618">
        <v>2013</v>
      </c>
      <c r="C21944" s="619" t="s">
        <v>424</v>
      </c>
    </row>
    <row r="21945" spans="1:3" x14ac:dyDescent="0.15">
      <c r="A21945" s="619" t="s">
        <v>1097</v>
      </c>
      <c r="B21945" s="618">
        <v>2013</v>
      </c>
      <c r="C21945" s="619" t="s">
        <v>1080</v>
      </c>
    </row>
    <row r="21946" spans="1:3" x14ac:dyDescent="0.15">
      <c r="A21946" s="619" t="s">
        <v>1097</v>
      </c>
      <c r="B21946" s="618">
        <v>2013</v>
      </c>
      <c r="C21946" s="619" t="s">
        <v>1080</v>
      </c>
    </row>
    <row r="21947" spans="1:3" x14ac:dyDescent="0.15">
      <c r="A21947" s="619" t="s">
        <v>1097</v>
      </c>
      <c r="B21947" s="618">
        <v>2013</v>
      </c>
      <c r="C21947" s="619" t="s">
        <v>1103</v>
      </c>
    </row>
    <row r="21948" spans="1:3" x14ac:dyDescent="0.15">
      <c r="A21948" s="619" t="s">
        <v>1097</v>
      </c>
      <c r="B21948" s="618">
        <v>2013</v>
      </c>
      <c r="C21948" s="619" t="s">
        <v>424</v>
      </c>
    </row>
    <row r="21949" spans="1:3" x14ac:dyDescent="0.15">
      <c r="A21949" s="619" t="s">
        <v>1097</v>
      </c>
      <c r="B21949" s="618">
        <v>2013</v>
      </c>
      <c r="C21949" s="619" t="s">
        <v>424</v>
      </c>
    </row>
    <row r="21950" spans="1:3" x14ac:dyDescent="0.15">
      <c r="A21950" s="619" t="s">
        <v>1097</v>
      </c>
      <c r="B21950" s="618">
        <v>2013</v>
      </c>
      <c r="C21950" s="619" t="s">
        <v>424</v>
      </c>
    </row>
    <row r="21951" spans="1:3" x14ac:dyDescent="0.15">
      <c r="A21951" s="619" t="s">
        <v>1097</v>
      </c>
      <c r="B21951" s="618">
        <v>2013</v>
      </c>
      <c r="C21951" s="619" t="s">
        <v>424</v>
      </c>
    </row>
    <row r="21952" spans="1:3" x14ac:dyDescent="0.15">
      <c r="A21952" s="619" t="s">
        <v>1097</v>
      </c>
      <c r="B21952" s="618">
        <v>2013</v>
      </c>
      <c r="C21952" s="619" t="s">
        <v>424</v>
      </c>
    </row>
    <row r="21953" spans="1:3" x14ac:dyDescent="0.15">
      <c r="A21953" s="619" t="s">
        <v>1097</v>
      </c>
      <c r="B21953" s="618">
        <v>2013</v>
      </c>
      <c r="C21953" s="619" t="s">
        <v>424</v>
      </c>
    </row>
    <row r="21954" spans="1:3" x14ac:dyDescent="0.15">
      <c r="A21954" s="619" t="s">
        <v>1097</v>
      </c>
      <c r="B21954" s="618">
        <v>2013</v>
      </c>
      <c r="C21954" s="619" t="s">
        <v>424</v>
      </c>
    </row>
    <row r="21955" spans="1:3" x14ac:dyDescent="0.15">
      <c r="A21955" s="619" t="s">
        <v>1097</v>
      </c>
      <c r="B21955" s="618">
        <v>2013</v>
      </c>
      <c r="C21955" s="619" t="s">
        <v>424</v>
      </c>
    </row>
    <row r="21956" spans="1:3" x14ac:dyDescent="0.15">
      <c r="A21956" s="619" t="s">
        <v>1097</v>
      </c>
      <c r="B21956" s="618">
        <v>2013</v>
      </c>
      <c r="C21956" s="619" t="s">
        <v>424</v>
      </c>
    </row>
    <row r="21957" spans="1:3" x14ac:dyDescent="0.15">
      <c r="A21957" s="619" t="s">
        <v>1097</v>
      </c>
      <c r="B21957" s="618">
        <v>2013</v>
      </c>
      <c r="C21957" s="619" t="s">
        <v>424</v>
      </c>
    </row>
    <row r="21958" spans="1:3" x14ac:dyDescent="0.15">
      <c r="A21958" s="619" t="s">
        <v>1097</v>
      </c>
      <c r="B21958" s="618">
        <v>2013</v>
      </c>
      <c r="C21958" s="619" t="s">
        <v>424</v>
      </c>
    </row>
    <row r="21959" spans="1:3" x14ac:dyDescent="0.15">
      <c r="A21959" s="619" t="s">
        <v>1097</v>
      </c>
      <c r="B21959" s="618">
        <v>2013</v>
      </c>
      <c r="C21959" s="619" t="s">
        <v>437</v>
      </c>
    </row>
    <row r="21960" spans="1:3" x14ac:dyDescent="0.15">
      <c r="A21960" s="619" t="s">
        <v>1097</v>
      </c>
      <c r="B21960" s="618">
        <v>2013</v>
      </c>
      <c r="C21960" s="619" t="s">
        <v>424</v>
      </c>
    </row>
    <row r="21961" spans="1:3" x14ac:dyDescent="0.15">
      <c r="A21961" s="619" t="s">
        <v>1097</v>
      </c>
      <c r="B21961" s="618">
        <v>2013</v>
      </c>
      <c r="C21961" s="619" t="s">
        <v>437</v>
      </c>
    </row>
    <row r="21962" spans="1:3" x14ac:dyDescent="0.15">
      <c r="A21962" s="619" t="s">
        <v>1097</v>
      </c>
      <c r="B21962" s="618">
        <v>2013</v>
      </c>
      <c r="C21962" s="619" t="s">
        <v>424</v>
      </c>
    </row>
    <row r="21963" spans="1:3" x14ac:dyDescent="0.15">
      <c r="A21963" s="619" t="s">
        <v>1097</v>
      </c>
      <c r="B21963" s="618">
        <v>2013</v>
      </c>
      <c r="C21963" s="619" t="s">
        <v>1080</v>
      </c>
    </row>
    <row r="21964" spans="1:3" x14ac:dyDescent="0.15">
      <c r="A21964" s="619" t="s">
        <v>1097</v>
      </c>
      <c r="B21964" s="618">
        <v>2013</v>
      </c>
      <c r="C21964" s="619" t="s">
        <v>437</v>
      </c>
    </row>
    <row r="21965" spans="1:3" x14ac:dyDescent="0.15">
      <c r="A21965" s="619" t="s">
        <v>1097</v>
      </c>
      <c r="B21965" s="618">
        <v>2013</v>
      </c>
      <c r="C21965" s="619" t="s">
        <v>437</v>
      </c>
    </row>
    <row r="21966" spans="1:3" x14ac:dyDescent="0.15">
      <c r="A21966" s="619" t="s">
        <v>1097</v>
      </c>
      <c r="B21966" s="618">
        <v>2013</v>
      </c>
      <c r="C21966" s="619" t="s">
        <v>424</v>
      </c>
    </row>
    <row r="21967" spans="1:3" x14ac:dyDescent="0.15">
      <c r="A21967" s="619" t="s">
        <v>1097</v>
      </c>
      <c r="B21967" s="618">
        <v>2013</v>
      </c>
      <c r="C21967" s="619" t="s">
        <v>424</v>
      </c>
    </row>
    <row r="21968" spans="1:3" x14ac:dyDescent="0.15">
      <c r="A21968" s="619" t="s">
        <v>1097</v>
      </c>
      <c r="B21968" s="618">
        <v>2013</v>
      </c>
      <c r="C21968" s="619" t="s">
        <v>437</v>
      </c>
    </row>
    <row r="21969" spans="1:3" x14ac:dyDescent="0.15">
      <c r="A21969" s="619" t="s">
        <v>1097</v>
      </c>
      <c r="B21969" s="618">
        <v>2013</v>
      </c>
      <c r="C21969" s="619" t="s">
        <v>424</v>
      </c>
    </row>
    <row r="21970" spans="1:3" x14ac:dyDescent="0.15">
      <c r="A21970" s="619" t="s">
        <v>1097</v>
      </c>
      <c r="B21970" s="618">
        <v>2013</v>
      </c>
      <c r="C21970" s="619" t="s">
        <v>424</v>
      </c>
    </row>
    <row r="21971" spans="1:3" x14ac:dyDescent="0.15">
      <c r="A21971" s="619" t="s">
        <v>1097</v>
      </c>
      <c r="B21971" s="618">
        <v>2013</v>
      </c>
      <c r="C21971" s="619" t="s">
        <v>1103</v>
      </c>
    </row>
    <row r="21972" spans="1:3" x14ac:dyDescent="0.15">
      <c r="A21972" s="619" t="s">
        <v>1097</v>
      </c>
      <c r="B21972" s="618">
        <v>2013</v>
      </c>
      <c r="C21972" s="619" t="s">
        <v>1080</v>
      </c>
    </row>
    <row r="21973" spans="1:3" x14ac:dyDescent="0.15">
      <c r="A21973" s="619" t="s">
        <v>1097</v>
      </c>
      <c r="B21973" s="618">
        <v>2013</v>
      </c>
      <c r="C21973" s="619" t="s">
        <v>424</v>
      </c>
    </row>
    <row r="21974" spans="1:3" x14ac:dyDescent="0.15">
      <c r="A21974" s="619" t="s">
        <v>1097</v>
      </c>
      <c r="B21974" s="618">
        <v>2013</v>
      </c>
      <c r="C21974" s="619" t="s">
        <v>424</v>
      </c>
    </row>
    <row r="21975" spans="1:3" x14ac:dyDescent="0.15">
      <c r="A21975" s="619" t="s">
        <v>1097</v>
      </c>
      <c r="B21975" s="618">
        <v>2013</v>
      </c>
      <c r="C21975" s="619" t="s">
        <v>437</v>
      </c>
    </row>
    <row r="21976" spans="1:3" x14ac:dyDescent="0.15">
      <c r="A21976" s="619" t="s">
        <v>1097</v>
      </c>
      <c r="B21976" s="618">
        <v>2013</v>
      </c>
      <c r="C21976" s="619" t="s">
        <v>1080</v>
      </c>
    </row>
    <row r="21977" spans="1:3" x14ac:dyDescent="0.15">
      <c r="A21977" s="619" t="s">
        <v>1097</v>
      </c>
      <c r="B21977" s="618">
        <v>2013</v>
      </c>
      <c r="C21977" s="619" t="s">
        <v>424</v>
      </c>
    </row>
    <row r="21978" spans="1:3" x14ac:dyDescent="0.15">
      <c r="A21978" s="619" t="s">
        <v>1097</v>
      </c>
      <c r="B21978" s="618">
        <v>2013</v>
      </c>
      <c r="C21978" s="619" t="s">
        <v>424</v>
      </c>
    </row>
    <row r="21979" spans="1:3" x14ac:dyDescent="0.15">
      <c r="A21979" s="619" t="s">
        <v>1097</v>
      </c>
      <c r="B21979" s="618">
        <v>2013</v>
      </c>
      <c r="C21979" s="619" t="s">
        <v>424</v>
      </c>
    </row>
    <row r="21980" spans="1:3" x14ac:dyDescent="0.15">
      <c r="A21980" s="619" t="s">
        <v>1097</v>
      </c>
      <c r="B21980" s="618">
        <v>2013</v>
      </c>
      <c r="C21980" s="619" t="s">
        <v>424</v>
      </c>
    </row>
    <row r="21981" spans="1:3" x14ac:dyDescent="0.15">
      <c r="A21981" s="619" t="s">
        <v>1097</v>
      </c>
      <c r="B21981" s="618">
        <v>2013</v>
      </c>
      <c r="C21981" s="619" t="s">
        <v>424</v>
      </c>
    </row>
    <row r="21982" spans="1:3" x14ac:dyDescent="0.15">
      <c r="A21982" s="619" t="s">
        <v>1097</v>
      </c>
      <c r="B21982" s="618">
        <v>2013</v>
      </c>
      <c r="C21982" s="619" t="s">
        <v>424</v>
      </c>
    </row>
    <row r="21983" spans="1:3" x14ac:dyDescent="0.15">
      <c r="A21983" s="619" t="s">
        <v>1097</v>
      </c>
      <c r="B21983" s="618">
        <v>2013</v>
      </c>
      <c r="C21983" s="619" t="s">
        <v>1103</v>
      </c>
    </row>
    <row r="21984" spans="1:3" x14ac:dyDescent="0.15">
      <c r="A21984" s="619" t="s">
        <v>1097</v>
      </c>
      <c r="B21984" s="618">
        <v>2013</v>
      </c>
      <c r="C21984" s="619" t="s">
        <v>424</v>
      </c>
    </row>
    <row r="21985" spans="1:3" x14ac:dyDescent="0.15">
      <c r="A21985" s="619" t="s">
        <v>1097</v>
      </c>
      <c r="B21985" s="618">
        <v>2013</v>
      </c>
      <c r="C21985" s="619" t="s">
        <v>1103</v>
      </c>
    </row>
    <row r="21986" spans="1:3" x14ac:dyDescent="0.15">
      <c r="A21986" s="619" t="s">
        <v>1097</v>
      </c>
      <c r="B21986" s="618">
        <v>2013</v>
      </c>
      <c r="C21986" s="619" t="s">
        <v>1103</v>
      </c>
    </row>
    <row r="21987" spans="1:3" x14ac:dyDescent="0.15">
      <c r="A21987" s="619" t="s">
        <v>1097</v>
      </c>
      <c r="B21987" s="618">
        <v>2013</v>
      </c>
      <c r="C21987" s="619" t="s">
        <v>1080</v>
      </c>
    </row>
    <row r="21988" spans="1:3" x14ac:dyDescent="0.15">
      <c r="A21988" s="619" t="s">
        <v>1097</v>
      </c>
      <c r="B21988" s="618">
        <v>2013</v>
      </c>
      <c r="C21988" s="619" t="s">
        <v>424</v>
      </c>
    </row>
    <row r="21989" spans="1:3" x14ac:dyDescent="0.15">
      <c r="A21989" s="619" t="s">
        <v>1097</v>
      </c>
      <c r="B21989" s="618">
        <v>2013</v>
      </c>
      <c r="C21989" s="619" t="s">
        <v>437</v>
      </c>
    </row>
    <row r="21990" spans="1:3" x14ac:dyDescent="0.15">
      <c r="A21990" s="619" t="s">
        <v>1097</v>
      </c>
      <c r="B21990" s="618">
        <v>2013</v>
      </c>
      <c r="C21990" s="619" t="s">
        <v>1103</v>
      </c>
    </row>
    <row r="21991" spans="1:3" x14ac:dyDescent="0.15">
      <c r="A21991" s="619" t="s">
        <v>1097</v>
      </c>
      <c r="B21991" s="618">
        <v>2013</v>
      </c>
      <c r="C21991" s="619" t="s">
        <v>1080</v>
      </c>
    </row>
    <row r="21992" spans="1:3" x14ac:dyDescent="0.15">
      <c r="A21992" s="619" t="s">
        <v>1097</v>
      </c>
      <c r="B21992" s="618">
        <v>2013</v>
      </c>
      <c r="C21992" s="619" t="s">
        <v>424</v>
      </c>
    </row>
    <row r="21993" spans="1:3" x14ac:dyDescent="0.15">
      <c r="A21993" s="619" t="s">
        <v>1097</v>
      </c>
      <c r="B21993" s="618">
        <v>2013</v>
      </c>
      <c r="C21993" s="619" t="s">
        <v>1080</v>
      </c>
    </row>
    <row r="21994" spans="1:3" x14ac:dyDescent="0.15">
      <c r="A21994" s="619" t="s">
        <v>1097</v>
      </c>
      <c r="B21994" s="618">
        <v>2013</v>
      </c>
      <c r="C21994" s="619" t="s">
        <v>424</v>
      </c>
    </row>
    <row r="21995" spans="1:3" x14ac:dyDescent="0.15">
      <c r="A21995" s="619" t="s">
        <v>1097</v>
      </c>
      <c r="B21995" s="618">
        <v>2013</v>
      </c>
      <c r="C21995" s="619" t="s">
        <v>424</v>
      </c>
    </row>
    <row r="21996" spans="1:3" x14ac:dyDescent="0.15">
      <c r="A21996" s="619" t="s">
        <v>1097</v>
      </c>
      <c r="B21996" s="618">
        <v>2013</v>
      </c>
      <c r="C21996" s="619" t="s">
        <v>424</v>
      </c>
    </row>
    <row r="21997" spans="1:3" x14ac:dyDescent="0.15">
      <c r="A21997" s="619" t="s">
        <v>1097</v>
      </c>
      <c r="B21997" s="618">
        <v>2013</v>
      </c>
      <c r="C21997" s="619" t="s">
        <v>424</v>
      </c>
    </row>
    <row r="21998" spans="1:3" x14ac:dyDescent="0.15">
      <c r="A21998" s="619" t="s">
        <v>1097</v>
      </c>
      <c r="B21998" s="618">
        <v>2013</v>
      </c>
      <c r="C21998" s="619" t="s">
        <v>424</v>
      </c>
    </row>
    <row r="21999" spans="1:3" x14ac:dyDescent="0.15">
      <c r="A21999" s="619" t="s">
        <v>1097</v>
      </c>
      <c r="B21999" s="618">
        <v>2013</v>
      </c>
      <c r="C21999" s="619" t="s">
        <v>424</v>
      </c>
    </row>
    <row r="22000" spans="1:3" x14ac:dyDescent="0.15">
      <c r="A22000" s="619" t="s">
        <v>1097</v>
      </c>
      <c r="B22000" s="618">
        <v>2013</v>
      </c>
      <c r="C22000" s="619" t="s">
        <v>424</v>
      </c>
    </row>
    <row r="22001" spans="1:3" x14ac:dyDescent="0.15">
      <c r="A22001" s="619" t="s">
        <v>1097</v>
      </c>
      <c r="B22001" s="618">
        <v>2013</v>
      </c>
      <c r="C22001" s="619" t="s">
        <v>424</v>
      </c>
    </row>
    <row r="22002" spans="1:3" x14ac:dyDescent="0.15">
      <c r="A22002" s="619" t="s">
        <v>1097</v>
      </c>
      <c r="B22002" s="618">
        <v>2013</v>
      </c>
      <c r="C22002" s="619" t="s">
        <v>424</v>
      </c>
    </row>
    <row r="22003" spans="1:3" x14ac:dyDescent="0.15">
      <c r="A22003" s="619" t="s">
        <v>1097</v>
      </c>
      <c r="B22003" s="618">
        <v>2013</v>
      </c>
      <c r="C22003" s="619" t="s">
        <v>1103</v>
      </c>
    </row>
    <row r="22004" spans="1:3" x14ac:dyDescent="0.15">
      <c r="A22004" s="619" t="s">
        <v>1097</v>
      </c>
      <c r="B22004" s="618">
        <v>2013</v>
      </c>
      <c r="C22004" s="619" t="s">
        <v>424</v>
      </c>
    </row>
    <row r="22005" spans="1:3" x14ac:dyDescent="0.15">
      <c r="A22005" s="619" t="s">
        <v>1097</v>
      </c>
      <c r="B22005" s="618">
        <v>2013</v>
      </c>
      <c r="C22005" s="619" t="s">
        <v>424</v>
      </c>
    </row>
    <row r="22006" spans="1:3" x14ac:dyDescent="0.15">
      <c r="A22006" s="619" t="s">
        <v>1097</v>
      </c>
      <c r="B22006" s="618">
        <v>2013</v>
      </c>
      <c r="C22006" s="619" t="s">
        <v>1102</v>
      </c>
    </row>
    <row r="22007" spans="1:3" x14ac:dyDescent="0.15">
      <c r="A22007" s="619" t="s">
        <v>1097</v>
      </c>
      <c r="B22007" s="618">
        <v>2013</v>
      </c>
      <c r="C22007" s="619" t="s">
        <v>1103</v>
      </c>
    </row>
    <row r="22008" spans="1:3" x14ac:dyDescent="0.15">
      <c r="A22008" s="619" t="s">
        <v>1097</v>
      </c>
      <c r="B22008" s="618">
        <v>2013</v>
      </c>
      <c r="C22008" s="619" t="s">
        <v>424</v>
      </c>
    </row>
    <row r="22009" spans="1:3" x14ac:dyDescent="0.15">
      <c r="A22009" s="619" t="s">
        <v>1097</v>
      </c>
      <c r="B22009" s="618">
        <v>2013</v>
      </c>
      <c r="C22009" s="619" t="s">
        <v>424</v>
      </c>
    </row>
    <row r="22010" spans="1:3" x14ac:dyDescent="0.15">
      <c r="A22010" s="619" t="s">
        <v>1097</v>
      </c>
      <c r="B22010" s="618">
        <v>2013</v>
      </c>
      <c r="C22010" s="619" t="s">
        <v>424</v>
      </c>
    </row>
    <row r="22011" spans="1:3" x14ac:dyDescent="0.15">
      <c r="A22011" s="619" t="s">
        <v>1097</v>
      </c>
      <c r="B22011" s="618">
        <v>2013</v>
      </c>
      <c r="C22011" s="619" t="s">
        <v>1102</v>
      </c>
    </row>
    <row r="22012" spans="1:3" x14ac:dyDescent="0.15">
      <c r="A22012" s="619" t="s">
        <v>1097</v>
      </c>
      <c r="B22012" s="618">
        <v>2013</v>
      </c>
      <c r="C22012" s="619" t="s">
        <v>424</v>
      </c>
    </row>
    <row r="22013" spans="1:3" x14ac:dyDescent="0.15">
      <c r="A22013" s="619" t="s">
        <v>1097</v>
      </c>
      <c r="B22013" s="618">
        <v>2013</v>
      </c>
      <c r="C22013" s="619" t="s">
        <v>424</v>
      </c>
    </row>
    <row r="22014" spans="1:3" x14ac:dyDescent="0.15">
      <c r="A22014" s="619" t="s">
        <v>1097</v>
      </c>
      <c r="B22014" s="618">
        <v>2013</v>
      </c>
      <c r="C22014" s="619" t="s">
        <v>1103</v>
      </c>
    </row>
    <row r="22015" spans="1:3" x14ac:dyDescent="0.15">
      <c r="A22015" s="619" t="s">
        <v>1097</v>
      </c>
      <c r="B22015" s="618">
        <v>2013</v>
      </c>
      <c r="C22015" s="619" t="s">
        <v>424</v>
      </c>
    </row>
    <row r="22016" spans="1:3" x14ac:dyDescent="0.15">
      <c r="A22016" s="619" t="s">
        <v>1097</v>
      </c>
      <c r="B22016" s="618">
        <v>2013</v>
      </c>
      <c r="C22016" s="619" t="s">
        <v>424</v>
      </c>
    </row>
    <row r="22017" spans="1:3" x14ac:dyDescent="0.15">
      <c r="A22017" s="619" t="s">
        <v>1097</v>
      </c>
      <c r="B22017" s="618">
        <v>2013</v>
      </c>
      <c r="C22017" s="619" t="s">
        <v>424</v>
      </c>
    </row>
    <row r="22018" spans="1:3" x14ac:dyDescent="0.15">
      <c r="A22018" s="619" t="s">
        <v>1097</v>
      </c>
      <c r="B22018" s="618">
        <v>2013</v>
      </c>
      <c r="C22018" s="619" t="s">
        <v>424</v>
      </c>
    </row>
    <row r="22019" spans="1:3" x14ac:dyDescent="0.15">
      <c r="A22019" s="619" t="s">
        <v>1097</v>
      </c>
      <c r="B22019" s="618">
        <v>2013</v>
      </c>
      <c r="C22019" s="619" t="s">
        <v>1102</v>
      </c>
    </row>
    <row r="22020" spans="1:3" x14ac:dyDescent="0.15">
      <c r="A22020" s="619" t="s">
        <v>1097</v>
      </c>
      <c r="B22020" s="618">
        <v>2013</v>
      </c>
      <c r="C22020" s="619" t="s">
        <v>1102</v>
      </c>
    </row>
    <row r="22021" spans="1:3" x14ac:dyDescent="0.15">
      <c r="A22021" s="619" t="s">
        <v>1097</v>
      </c>
      <c r="B22021" s="618">
        <v>2013</v>
      </c>
      <c r="C22021" s="619" t="s">
        <v>1107</v>
      </c>
    </row>
    <row r="22022" spans="1:3" x14ac:dyDescent="0.15">
      <c r="A22022" s="619" t="s">
        <v>1097</v>
      </c>
      <c r="B22022" s="618">
        <v>2013</v>
      </c>
      <c r="C22022" s="619" t="s">
        <v>1102</v>
      </c>
    </row>
    <row r="22023" spans="1:3" x14ac:dyDescent="0.15">
      <c r="A22023" s="619" t="s">
        <v>1097</v>
      </c>
      <c r="B22023" s="618">
        <v>2013</v>
      </c>
      <c r="C22023" s="619" t="s">
        <v>1103</v>
      </c>
    </row>
    <row r="22024" spans="1:3" x14ac:dyDescent="0.15">
      <c r="A22024" s="619" t="s">
        <v>1097</v>
      </c>
      <c r="B22024" s="618">
        <v>2013</v>
      </c>
      <c r="C22024" s="619" t="s">
        <v>1102</v>
      </c>
    </row>
    <row r="22025" spans="1:3" x14ac:dyDescent="0.15">
      <c r="A22025" s="619" t="s">
        <v>1097</v>
      </c>
      <c r="B22025" s="618">
        <v>2013</v>
      </c>
      <c r="C22025" s="619" t="s">
        <v>424</v>
      </c>
    </row>
    <row r="22026" spans="1:3" x14ac:dyDescent="0.15">
      <c r="A22026" s="619" t="s">
        <v>1097</v>
      </c>
      <c r="B22026" s="618">
        <v>2013</v>
      </c>
      <c r="C22026" s="619" t="s">
        <v>424</v>
      </c>
    </row>
    <row r="22027" spans="1:3" x14ac:dyDescent="0.15">
      <c r="A22027" s="619" t="s">
        <v>1097</v>
      </c>
      <c r="B22027" s="618">
        <v>2013</v>
      </c>
      <c r="C22027" s="619" t="s">
        <v>424</v>
      </c>
    </row>
    <row r="22028" spans="1:3" x14ac:dyDescent="0.15">
      <c r="A22028" s="619" t="s">
        <v>1097</v>
      </c>
      <c r="B22028" s="618">
        <v>2013</v>
      </c>
      <c r="C22028" s="619" t="s">
        <v>424</v>
      </c>
    </row>
    <row r="22029" spans="1:3" x14ac:dyDescent="0.15">
      <c r="A22029" s="619" t="s">
        <v>1097</v>
      </c>
      <c r="B22029" s="618">
        <v>2013</v>
      </c>
      <c r="C22029" s="619" t="s">
        <v>424</v>
      </c>
    </row>
    <row r="22030" spans="1:3" x14ac:dyDescent="0.15">
      <c r="A22030" s="619" t="s">
        <v>1097</v>
      </c>
      <c r="B22030" s="618">
        <v>2013</v>
      </c>
      <c r="C22030" s="619" t="s">
        <v>424</v>
      </c>
    </row>
    <row r="22031" spans="1:3" x14ac:dyDescent="0.15">
      <c r="A22031" s="619" t="s">
        <v>1097</v>
      </c>
      <c r="B22031" s="618">
        <v>2013</v>
      </c>
      <c r="C22031" s="619" t="s">
        <v>1102</v>
      </c>
    </row>
    <row r="22032" spans="1:3" x14ac:dyDescent="0.15">
      <c r="A22032" s="619" t="s">
        <v>1097</v>
      </c>
      <c r="B22032" s="618">
        <v>2013</v>
      </c>
      <c r="C22032" s="619" t="s">
        <v>1102</v>
      </c>
    </row>
    <row r="22033" spans="1:3" x14ac:dyDescent="0.15">
      <c r="A22033" s="619" t="s">
        <v>1097</v>
      </c>
      <c r="B22033" s="618">
        <v>2013</v>
      </c>
      <c r="C22033" s="619" t="s">
        <v>437</v>
      </c>
    </row>
    <row r="22034" spans="1:3" x14ac:dyDescent="0.15">
      <c r="A22034" s="618" t="s">
        <v>1097</v>
      </c>
      <c r="B22034" s="618">
        <v>2013</v>
      </c>
      <c r="C22034" s="619" t="s">
        <v>424</v>
      </c>
    </row>
    <row r="22035" spans="1:3" x14ac:dyDescent="0.15">
      <c r="A22035" s="618" t="s">
        <v>1097</v>
      </c>
      <c r="B22035" s="618">
        <v>2013</v>
      </c>
      <c r="C22035" s="619" t="s">
        <v>1102</v>
      </c>
    </row>
    <row r="22036" spans="1:3" x14ac:dyDescent="0.15">
      <c r="A22036" s="619" t="s">
        <v>1097</v>
      </c>
      <c r="B22036" s="618">
        <v>2013</v>
      </c>
      <c r="C22036" s="619" t="s">
        <v>1103</v>
      </c>
    </row>
    <row r="22037" spans="1:3" x14ac:dyDescent="0.15">
      <c r="A22037" s="619" t="s">
        <v>1097</v>
      </c>
      <c r="B22037" s="618">
        <v>2013</v>
      </c>
      <c r="C22037" s="619" t="s">
        <v>1107</v>
      </c>
    </row>
    <row r="22038" spans="1:3" x14ac:dyDescent="0.15">
      <c r="A22038" s="619" t="s">
        <v>1097</v>
      </c>
      <c r="B22038" s="618">
        <v>2013</v>
      </c>
      <c r="C22038" s="619" t="s">
        <v>1107</v>
      </c>
    </row>
    <row r="22039" spans="1:3" x14ac:dyDescent="0.15">
      <c r="A22039" s="619" t="s">
        <v>1097</v>
      </c>
      <c r="B22039" s="618">
        <v>2013</v>
      </c>
      <c r="C22039" s="619" t="s">
        <v>1104</v>
      </c>
    </row>
    <row r="22040" spans="1:3" x14ac:dyDescent="0.15">
      <c r="A22040" s="619" t="s">
        <v>1097</v>
      </c>
      <c r="B22040" s="618">
        <v>2013</v>
      </c>
      <c r="C22040" s="619" t="s">
        <v>424</v>
      </c>
    </row>
    <row r="22041" spans="1:3" x14ac:dyDescent="0.15">
      <c r="A22041" s="619" t="s">
        <v>1097</v>
      </c>
      <c r="B22041" s="618">
        <v>2013</v>
      </c>
      <c r="C22041" s="619" t="s">
        <v>1107</v>
      </c>
    </row>
    <row r="22042" spans="1:3" x14ac:dyDescent="0.15">
      <c r="A22042" s="619" t="s">
        <v>1097</v>
      </c>
      <c r="B22042" s="618">
        <v>2013</v>
      </c>
      <c r="C22042" s="619" t="s">
        <v>424</v>
      </c>
    </row>
    <row r="22043" spans="1:3" x14ac:dyDescent="0.15">
      <c r="A22043" s="619" t="s">
        <v>1097</v>
      </c>
      <c r="B22043" s="618">
        <v>2013</v>
      </c>
      <c r="C22043" s="619" t="s">
        <v>1107</v>
      </c>
    </row>
    <row r="22044" spans="1:3" x14ac:dyDescent="0.15">
      <c r="A22044" s="619" t="s">
        <v>1097</v>
      </c>
      <c r="B22044" s="618">
        <v>2013</v>
      </c>
      <c r="C22044" s="619" t="s">
        <v>424</v>
      </c>
    </row>
    <row r="22045" spans="1:3" x14ac:dyDescent="0.15">
      <c r="A22045" s="619" t="s">
        <v>1097</v>
      </c>
      <c r="B22045" s="618">
        <v>2013</v>
      </c>
      <c r="C22045" s="619" t="s">
        <v>424</v>
      </c>
    </row>
    <row r="22046" spans="1:3" x14ac:dyDescent="0.15">
      <c r="A22046" s="619" t="s">
        <v>1097</v>
      </c>
      <c r="B22046" s="618">
        <v>2013</v>
      </c>
      <c r="C22046" s="619" t="s">
        <v>424</v>
      </c>
    </row>
    <row r="22047" spans="1:3" x14ac:dyDescent="0.15">
      <c r="A22047" s="619" t="s">
        <v>1097</v>
      </c>
      <c r="B22047" s="618">
        <v>2013</v>
      </c>
      <c r="C22047" s="619" t="s">
        <v>424</v>
      </c>
    </row>
    <row r="22048" spans="1:3" x14ac:dyDescent="0.15">
      <c r="A22048" s="619" t="s">
        <v>1097</v>
      </c>
      <c r="B22048" s="618">
        <v>2013</v>
      </c>
      <c r="C22048" s="619" t="s">
        <v>424</v>
      </c>
    </row>
    <row r="22049" spans="1:3" x14ac:dyDescent="0.15">
      <c r="A22049" s="619" t="s">
        <v>1097</v>
      </c>
      <c r="B22049" s="618">
        <v>2013</v>
      </c>
      <c r="C22049" s="619" t="s">
        <v>1080</v>
      </c>
    </row>
    <row r="22050" spans="1:3" x14ac:dyDescent="0.15">
      <c r="A22050" s="619" t="s">
        <v>1097</v>
      </c>
      <c r="B22050" s="618">
        <v>2013</v>
      </c>
      <c r="C22050" s="619" t="s">
        <v>1104</v>
      </c>
    </row>
    <row r="22051" spans="1:3" x14ac:dyDescent="0.15">
      <c r="A22051" s="619" t="s">
        <v>1097</v>
      </c>
      <c r="B22051" s="618">
        <v>2013</v>
      </c>
      <c r="C22051" s="619" t="s">
        <v>1103</v>
      </c>
    </row>
    <row r="22052" spans="1:3" x14ac:dyDescent="0.15">
      <c r="A22052" s="619" t="s">
        <v>1097</v>
      </c>
      <c r="B22052" s="618">
        <v>2013</v>
      </c>
      <c r="C22052" s="619" t="s">
        <v>424</v>
      </c>
    </row>
    <row r="22053" spans="1:3" x14ac:dyDescent="0.15">
      <c r="A22053" s="619" t="s">
        <v>1097</v>
      </c>
      <c r="B22053" s="618">
        <v>2013</v>
      </c>
      <c r="C22053" s="619" t="s">
        <v>424</v>
      </c>
    </row>
    <row r="22054" spans="1:3" x14ac:dyDescent="0.15">
      <c r="A22054" s="619" t="s">
        <v>1097</v>
      </c>
      <c r="B22054" s="618">
        <v>2013</v>
      </c>
      <c r="C22054" s="619" t="s">
        <v>437</v>
      </c>
    </row>
    <row r="22055" spans="1:3" x14ac:dyDescent="0.15">
      <c r="A22055" s="619" t="s">
        <v>1097</v>
      </c>
      <c r="B22055" s="618">
        <v>2013</v>
      </c>
      <c r="C22055" s="619" t="s">
        <v>424</v>
      </c>
    </row>
    <row r="22056" spans="1:3" x14ac:dyDescent="0.15">
      <c r="A22056" s="619" t="s">
        <v>1097</v>
      </c>
      <c r="B22056" s="618">
        <v>2013</v>
      </c>
      <c r="C22056" s="619" t="s">
        <v>424</v>
      </c>
    </row>
    <row r="22057" spans="1:3" x14ac:dyDescent="0.15">
      <c r="A22057" s="619" t="s">
        <v>1097</v>
      </c>
      <c r="B22057" s="618">
        <v>2013</v>
      </c>
      <c r="C22057" s="619" t="s">
        <v>424</v>
      </c>
    </row>
    <row r="22058" spans="1:3" x14ac:dyDescent="0.15">
      <c r="A22058" s="619" t="s">
        <v>1097</v>
      </c>
      <c r="B22058" s="618">
        <v>2013</v>
      </c>
      <c r="C22058" s="619" t="s">
        <v>424</v>
      </c>
    </row>
    <row r="22059" spans="1:3" x14ac:dyDescent="0.15">
      <c r="A22059" s="619" t="s">
        <v>1097</v>
      </c>
      <c r="B22059" s="618">
        <v>2013</v>
      </c>
      <c r="C22059" s="619" t="s">
        <v>437</v>
      </c>
    </row>
    <row r="22060" spans="1:3" x14ac:dyDescent="0.15">
      <c r="A22060" s="619" t="s">
        <v>1097</v>
      </c>
      <c r="B22060" s="618">
        <v>2013</v>
      </c>
      <c r="C22060" s="619" t="s">
        <v>1080</v>
      </c>
    </row>
    <row r="22061" spans="1:3" x14ac:dyDescent="0.15">
      <c r="A22061" s="619" t="s">
        <v>1097</v>
      </c>
      <c r="B22061" s="618">
        <v>2013</v>
      </c>
      <c r="C22061" s="619" t="s">
        <v>437</v>
      </c>
    </row>
    <row r="22062" spans="1:3" x14ac:dyDescent="0.15">
      <c r="A22062" s="619" t="s">
        <v>1097</v>
      </c>
      <c r="B22062" s="618">
        <v>2013</v>
      </c>
      <c r="C22062" s="619" t="s">
        <v>437</v>
      </c>
    </row>
    <row r="22063" spans="1:3" x14ac:dyDescent="0.15">
      <c r="A22063" s="619" t="s">
        <v>1097</v>
      </c>
      <c r="B22063" s="618">
        <v>2013</v>
      </c>
      <c r="C22063" s="619" t="s">
        <v>424</v>
      </c>
    </row>
    <row r="22064" spans="1:3" x14ac:dyDescent="0.15">
      <c r="A22064" s="619" t="s">
        <v>1097</v>
      </c>
      <c r="B22064" s="618">
        <v>2013</v>
      </c>
      <c r="C22064" s="619" t="s">
        <v>424</v>
      </c>
    </row>
    <row r="22065" spans="1:3" x14ac:dyDescent="0.15">
      <c r="A22065" s="619" t="s">
        <v>1097</v>
      </c>
      <c r="B22065" s="618">
        <v>2013</v>
      </c>
      <c r="C22065" s="619" t="s">
        <v>1104</v>
      </c>
    </row>
    <row r="22066" spans="1:3" x14ac:dyDescent="0.15">
      <c r="A22066" s="619" t="s">
        <v>1097</v>
      </c>
      <c r="B22066" s="618">
        <v>2013</v>
      </c>
      <c r="C22066" s="619" t="s">
        <v>1080</v>
      </c>
    </row>
    <row r="22067" spans="1:3" x14ac:dyDescent="0.15">
      <c r="A22067" s="619" t="s">
        <v>1097</v>
      </c>
      <c r="B22067" s="618">
        <v>2013</v>
      </c>
      <c r="C22067" s="619" t="s">
        <v>1103</v>
      </c>
    </row>
    <row r="22068" spans="1:3" x14ac:dyDescent="0.15">
      <c r="A22068" s="619" t="s">
        <v>1097</v>
      </c>
      <c r="B22068" s="618">
        <v>2013</v>
      </c>
      <c r="C22068" s="619" t="s">
        <v>1103</v>
      </c>
    </row>
    <row r="22069" spans="1:3" x14ac:dyDescent="0.15">
      <c r="A22069" s="619" t="s">
        <v>1097</v>
      </c>
      <c r="B22069" s="618">
        <v>2013</v>
      </c>
      <c r="C22069" s="619" t="s">
        <v>424</v>
      </c>
    </row>
    <row r="22070" spans="1:3" x14ac:dyDescent="0.15">
      <c r="A22070" s="619" t="s">
        <v>1097</v>
      </c>
      <c r="B22070" s="618">
        <v>2013</v>
      </c>
      <c r="C22070" s="619" t="s">
        <v>424</v>
      </c>
    </row>
    <row r="22071" spans="1:3" x14ac:dyDescent="0.15">
      <c r="A22071" s="619" t="s">
        <v>1097</v>
      </c>
      <c r="B22071" s="618">
        <v>2013</v>
      </c>
      <c r="C22071" s="619" t="s">
        <v>424</v>
      </c>
    </row>
    <row r="22072" spans="1:3" x14ac:dyDescent="0.15">
      <c r="A22072" s="619" t="s">
        <v>1097</v>
      </c>
      <c r="B22072" s="618">
        <v>2013</v>
      </c>
      <c r="C22072" s="619" t="s">
        <v>424</v>
      </c>
    </row>
    <row r="22073" spans="1:3" x14ac:dyDescent="0.15">
      <c r="A22073" s="619" t="s">
        <v>1097</v>
      </c>
      <c r="B22073" s="618">
        <v>2013</v>
      </c>
      <c r="C22073" s="619" t="s">
        <v>437</v>
      </c>
    </row>
    <row r="22074" spans="1:3" x14ac:dyDescent="0.15">
      <c r="A22074" s="619" t="s">
        <v>1097</v>
      </c>
      <c r="B22074" s="618">
        <v>2013</v>
      </c>
      <c r="C22074" s="619" t="s">
        <v>424</v>
      </c>
    </row>
    <row r="22075" spans="1:3" x14ac:dyDescent="0.15">
      <c r="A22075" s="619" t="s">
        <v>1097</v>
      </c>
      <c r="B22075" s="618">
        <v>2013</v>
      </c>
      <c r="C22075" s="619" t="s">
        <v>437</v>
      </c>
    </row>
    <row r="22076" spans="1:3" x14ac:dyDescent="0.15">
      <c r="A22076" s="619" t="s">
        <v>1097</v>
      </c>
      <c r="B22076" s="618">
        <v>2013</v>
      </c>
      <c r="C22076" s="619" t="s">
        <v>424</v>
      </c>
    </row>
    <row r="22077" spans="1:3" x14ac:dyDescent="0.15">
      <c r="A22077" s="619" t="s">
        <v>1097</v>
      </c>
      <c r="B22077" s="618">
        <v>2013</v>
      </c>
      <c r="C22077" s="619" t="s">
        <v>424</v>
      </c>
    </row>
    <row r="22078" spans="1:3" x14ac:dyDescent="0.15">
      <c r="A22078" s="619" t="s">
        <v>1097</v>
      </c>
      <c r="B22078" s="618">
        <v>2013</v>
      </c>
      <c r="C22078" s="619" t="s">
        <v>437</v>
      </c>
    </row>
    <row r="22079" spans="1:3" x14ac:dyDescent="0.15">
      <c r="A22079" s="619" t="s">
        <v>1097</v>
      </c>
      <c r="B22079" s="618">
        <v>2013</v>
      </c>
      <c r="C22079" s="619" t="s">
        <v>437</v>
      </c>
    </row>
    <row r="22080" spans="1:3" x14ac:dyDescent="0.15">
      <c r="A22080" s="619" t="s">
        <v>1097</v>
      </c>
      <c r="B22080" s="618">
        <v>2013</v>
      </c>
      <c r="C22080" s="619" t="s">
        <v>1103</v>
      </c>
    </row>
    <row r="22081" spans="1:3" x14ac:dyDescent="0.15">
      <c r="A22081" s="619" t="s">
        <v>1097</v>
      </c>
      <c r="B22081" s="618">
        <v>2013</v>
      </c>
      <c r="C22081" s="619" t="s">
        <v>1080</v>
      </c>
    </row>
    <row r="22082" spans="1:3" x14ac:dyDescent="0.15">
      <c r="A22082" s="619" t="s">
        <v>1097</v>
      </c>
      <c r="B22082" s="618">
        <v>2013</v>
      </c>
      <c r="C22082" s="619" t="s">
        <v>1080</v>
      </c>
    </row>
    <row r="22083" spans="1:3" x14ac:dyDescent="0.15">
      <c r="A22083" s="619" t="s">
        <v>1097</v>
      </c>
      <c r="B22083" s="618">
        <v>2013</v>
      </c>
      <c r="C22083" s="619" t="s">
        <v>437</v>
      </c>
    </row>
    <row r="22084" spans="1:3" x14ac:dyDescent="0.15">
      <c r="A22084" s="619" t="s">
        <v>1097</v>
      </c>
      <c r="B22084" s="618">
        <v>2013</v>
      </c>
      <c r="C22084" s="619" t="s">
        <v>424</v>
      </c>
    </row>
    <row r="22085" spans="1:3" x14ac:dyDescent="0.15">
      <c r="A22085" s="619" t="s">
        <v>1097</v>
      </c>
      <c r="B22085" s="618">
        <v>2013</v>
      </c>
      <c r="C22085" s="619" t="s">
        <v>424</v>
      </c>
    </row>
    <row r="22086" spans="1:3" x14ac:dyDescent="0.15">
      <c r="A22086" s="619" t="s">
        <v>1097</v>
      </c>
      <c r="B22086" s="618">
        <v>2013</v>
      </c>
      <c r="C22086" s="619" t="s">
        <v>424</v>
      </c>
    </row>
    <row r="22087" spans="1:3" x14ac:dyDescent="0.15">
      <c r="A22087" s="619" t="s">
        <v>1097</v>
      </c>
      <c r="B22087" s="618">
        <v>2013</v>
      </c>
      <c r="C22087" s="619" t="s">
        <v>424</v>
      </c>
    </row>
    <row r="22088" spans="1:3" x14ac:dyDescent="0.15">
      <c r="A22088" s="619" t="s">
        <v>1097</v>
      </c>
      <c r="B22088" s="618">
        <v>2013</v>
      </c>
      <c r="C22088" s="619" t="s">
        <v>424</v>
      </c>
    </row>
    <row r="22089" spans="1:3" x14ac:dyDescent="0.15">
      <c r="A22089" s="619" t="s">
        <v>1097</v>
      </c>
      <c r="B22089" s="618">
        <v>2013</v>
      </c>
      <c r="C22089" s="619" t="s">
        <v>1102</v>
      </c>
    </row>
    <row r="22090" spans="1:3" x14ac:dyDescent="0.15">
      <c r="A22090" s="619" t="s">
        <v>1097</v>
      </c>
      <c r="B22090" s="618">
        <v>2013</v>
      </c>
      <c r="C22090" s="619" t="s">
        <v>1080</v>
      </c>
    </row>
    <row r="22091" spans="1:3" x14ac:dyDescent="0.15">
      <c r="A22091" s="619" t="s">
        <v>1097</v>
      </c>
      <c r="B22091" s="618">
        <v>2013</v>
      </c>
      <c r="C22091" s="619" t="s">
        <v>1080</v>
      </c>
    </row>
    <row r="22092" spans="1:3" x14ac:dyDescent="0.15">
      <c r="A22092" s="619" t="s">
        <v>1097</v>
      </c>
      <c r="B22092" s="618">
        <v>2013</v>
      </c>
      <c r="C22092" s="619" t="s">
        <v>424</v>
      </c>
    </row>
    <row r="22093" spans="1:3" x14ac:dyDescent="0.15">
      <c r="A22093" s="619" t="s">
        <v>1097</v>
      </c>
      <c r="B22093" s="618">
        <v>2013</v>
      </c>
      <c r="C22093" s="619" t="s">
        <v>1080</v>
      </c>
    </row>
    <row r="22094" spans="1:3" x14ac:dyDescent="0.15">
      <c r="A22094" s="619" t="s">
        <v>1097</v>
      </c>
      <c r="B22094" s="618">
        <v>2013</v>
      </c>
      <c r="C22094" s="619" t="s">
        <v>1102</v>
      </c>
    </row>
    <row r="22095" spans="1:3" x14ac:dyDescent="0.15">
      <c r="A22095" s="619" t="s">
        <v>1097</v>
      </c>
      <c r="B22095" s="618">
        <v>2013</v>
      </c>
      <c r="C22095" s="619" t="s">
        <v>1080</v>
      </c>
    </row>
    <row r="22096" spans="1:3" x14ac:dyDescent="0.15">
      <c r="A22096" s="619" t="s">
        <v>1097</v>
      </c>
      <c r="B22096" s="618">
        <v>2013</v>
      </c>
      <c r="C22096" s="619" t="s">
        <v>1080</v>
      </c>
    </row>
    <row r="22097" spans="1:3" x14ac:dyDescent="0.15">
      <c r="A22097" s="619" t="s">
        <v>1097</v>
      </c>
      <c r="B22097" s="618">
        <v>2013</v>
      </c>
      <c r="C22097" s="619" t="s">
        <v>437</v>
      </c>
    </row>
    <row r="22098" spans="1:3" x14ac:dyDescent="0.15">
      <c r="A22098" s="619" t="s">
        <v>1097</v>
      </c>
      <c r="B22098" s="618">
        <v>2013</v>
      </c>
      <c r="C22098" s="619" t="s">
        <v>424</v>
      </c>
    </row>
    <row r="22099" spans="1:3" x14ac:dyDescent="0.15">
      <c r="A22099" s="619" t="s">
        <v>1097</v>
      </c>
      <c r="B22099" s="618">
        <v>2013</v>
      </c>
      <c r="C22099" s="619" t="s">
        <v>424</v>
      </c>
    </row>
    <row r="22100" spans="1:3" x14ac:dyDescent="0.15">
      <c r="A22100" s="619" t="s">
        <v>1097</v>
      </c>
      <c r="B22100" s="618">
        <v>2013</v>
      </c>
      <c r="C22100" s="619" t="s">
        <v>437</v>
      </c>
    </row>
    <row r="22101" spans="1:3" x14ac:dyDescent="0.15">
      <c r="A22101" s="619" t="s">
        <v>1097</v>
      </c>
      <c r="B22101" s="618">
        <v>2013</v>
      </c>
      <c r="C22101" s="619" t="s">
        <v>437</v>
      </c>
    </row>
    <row r="22102" spans="1:3" x14ac:dyDescent="0.15">
      <c r="A22102" s="619" t="s">
        <v>1097</v>
      </c>
      <c r="B22102" s="618">
        <v>2013</v>
      </c>
      <c r="C22102" s="619" t="s">
        <v>437</v>
      </c>
    </row>
    <row r="22103" spans="1:3" x14ac:dyDescent="0.15">
      <c r="A22103" s="619" t="s">
        <v>1097</v>
      </c>
      <c r="B22103" s="618">
        <v>2013</v>
      </c>
      <c r="C22103" s="619" t="s">
        <v>437</v>
      </c>
    </row>
    <row r="22104" spans="1:3" x14ac:dyDescent="0.15">
      <c r="A22104" s="619" t="s">
        <v>1097</v>
      </c>
      <c r="B22104" s="618">
        <v>2013</v>
      </c>
      <c r="C22104" s="619" t="s">
        <v>424</v>
      </c>
    </row>
    <row r="22105" spans="1:3" x14ac:dyDescent="0.15">
      <c r="A22105" s="619" t="s">
        <v>1097</v>
      </c>
      <c r="B22105" s="618">
        <v>2013</v>
      </c>
      <c r="C22105" s="619" t="s">
        <v>424</v>
      </c>
    </row>
    <row r="22106" spans="1:3" x14ac:dyDescent="0.15">
      <c r="A22106" s="619" t="s">
        <v>1097</v>
      </c>
      <c r="B22106" s="618">
        <v>2013</v>
      </c>
      <c r="C22106" s="619" t="s">
        <v>424</v>
      </c>
    </row>
    <row r="22107" spans="1:3" x14ac:dyDescent="0.15">
      <c r="A22107" s="619" t="s">
        <v>1097</v>
      </c>
      <c r="B22107" s="618">
        <v>2013</v>
      </c>
      <c r="C22107" s="619" t="s">
        <v>437</v>
      </c>
    </row>
    <row r="22108" spans="1:3" x14ac:dyDescent="0.15">
      <c r="A22108" s="619" t="s">
        <v>1097</v>
      </c>
      <c r="B22108" s="618">
        <v>2013</v>
      </c>
      <c r="C22108" s="619" t="s">
        <v>424</v>
      </c>
    </row>
    <row r="22109" spans="1:3" x14ac:dyDescent="0.15">
      <c r="A22109" s="619" t="s">
        <v>1097</v>
      </c>
      <c r="B22109" s="618">
        <v>2013</v>
      </c>
      <c r="C22109" s="619" t="s">
        <v>424</v>
      </c>
    </row>
    <row r="22110" spans="1:3" x14ac:dyDescent="0.15">
      <c r="A22110" s="619" t="s">
        <v>1097</v>
      </c>
      <c r="B22110" s="618">
        <v>2013</v>
      </c>
      <c r="C22110" s="619" t="s">
        <v>424</v>
      </c>
    </row>
    <row r="22111" spans="1:3" x14ac:dyDescent="0.15">
      <c r="A22111" s="619" t="s">
        <v>1097</v>
      </c>
      <c r="B22111" s="618">
        <v>2013</v>
      </c>
      <c r="C22111" s="619" t="s">
        <v>424</v>
      </c>
    </row>
    <row r="22112" spans="1:3" x14ac:dyDescent="0.15">
      <c r="A22112" s="619" t="s">
        <v>1097</v>
      </c>
      <c r="B22112" s="618">
        <v>2013</v>
      </c>
      <c r="C22112" s="619" t="s">
        <v>424</v>
      </c>
    </row>
    <row r="22113" spans="1:3" x14ac:dyDescent="0.15">
      <c r="A22113" s="619" t="s">
        <v>1097</v>
      </c>
      <c r="B22113" s="618">
        <v>2013</v>
      </c>
      <c r="C22113" s="619" t="s">
        <v>424</v>
      </c>
    </row>
    <row r="22114" spans="1:3" x14ac:dyDescent="0.15">
      <c r="A22114" s="619" t="s">
        <v>1097</v>
      </c>
      <c r="B22114" s="618">
        <v>2013</v>
      </c>
      <c r="C22114" s="619" t="s">
        <v>424</v>
      </c>
    </row>
    <row r="22115" spans="1:3" x14ac:dyDescent="0.15">
      <c r="A22115" s="619" t="s">
        <v>1097</v>
      </c>
      <c r="B22115" s="618">
        <v>2013</v>
      </c>
      <c r="C22115" s="619" t="s">
        <v>424</v>
      </c>
    </row>
    <row r="22116" spans="1:3" x14ac:dyDescent="0.15">
      <c r="A22116" s="619" t="s">
        <v>1097</v>
      </c>
      <c r="B22116" s="618">
        <v>2013</v>
      </c>
      <c r="C22116" s="619" t="s">
        <v>437</v>
      </c>
    </row>
    <row r="22117" spans="1:3" x14ac:dyDescent="0.15">
      <c r="A22117" s="619" t="s">
        <v>1097</v>
      </c>
      <c r="B22117" s="618">
        <v>2013</v>
      </c>
      <c r="C22117" s="619" t="s">
        <v>437</v>
      </c>
    </row>
    <row r="22118" spans="1:3" x14ac:dyDescent="0.15">
      <c r="A22118" s="619" t="s">
        <v>1097</v>
      </c>
      <c r="B22118" s="618">
        <v>2013</v>
      </c>
      <c r="C22118" s="619" t="s">
        <v>1102</v>
      </c>
    </row>
    <row r="22119" spans="1:3" x14ac:dyDescent="0.15">
      <c r="A22119" s="619" t="s">
        <v>1097</v>
      </c>
      <c r="B22119" s="618">
        <v>2013</v>
      </c>
      <c r="C22119" s="619" t="s">
        <v>1107</v>
      </c>
    </row>
    <row r="22120" spans="1:3" x14ac:dyDescent="0.15">
      <c r="A22120" s="619" t="s">
        <v>1097</v>
      </c>
      <c r="B22120" s="618">
        <v>2013</v>
      </c>
      <c r="C22120" s="619" t="s">
        <v>1107</v>
      </c>
    </row>
    <row r="22121" spans="1:3" x14ac:dyDescent="0.15">
      <c r="A22121" s="619" t="s">
        <v>1097</v>
      </c>
      <c r="B22121" s="618">
        <v>2013</v>
      </c>
      <c r="C22121" s="619" t="s">
        <v>1107</v>
      </c>
    </row>
    <row r="22122" spans="1:3" x14ac:dyDescent="0.15">
      <c r="A22122" s="619" t="s">
        <v>1097</v>
      </c>
      <c r="B22122" s="618">
        <v>2013</v>
      </c>
      <c r="C22122" s="619" t="s">
        <v>1103</v>
      </c>
    </row>
    <row r="22123" spans="1:3" x14ac:dyDescent="0.15">
      <c r="A22123" s="619" t="s">
        <v>1097</v>
      </c>
      <c r="B22123" s="618">
        <v>2013</v>
      </c>
      <c r="C22123" s="619" t="s">
        <v>1080</v>
      </c>
    </row>
    <row r="22124" spans="1:3" x14ac:dyDescent="0.15">
      <c r="A22124" s="619" t="s">
        <v>1097</v>
      </c>
      <c r="B22124" s="618">
        <v>2013</v>
      </c>
      <c r="C22124" s="619" t="s">
        <v>1102</v>
      </c>
    </row>
    <row r="22125" spans="1:3" x14ac:dyDescent="0.15">
      <c r="A22125" s="619" t="s">
        <v>1097</v>
      </c>
      <c r="B22125" s="618">
        <v>2013</v>
      </c>
      <c r="C22125" s="619" t="s">
        <v>1080</v>
      </c>
    </row>
    <row r="22126" spans="1:3" x14ac:dyDescent="0.15">
      <c r="A22126" s="619" t="s">
        <v>1097</v>
      </c>
      <c r="B22126" s="618">
        <v>2013</v>
      </c>
      <c r="C22126" s="619" t="s">
        <v>424</v>
      </c>
    </row>
    <row r="22127" spans="1:3" x14ac:dyDescent="0.15">
      <c r="A22127" s="619" t="s">
        <v>1097</v>
      </c>
      <c r="B22127" s="618">
        <v>2013</v>
      </c>
      <c r="C22127" s="619" t="s">
        <v>1102</v>
      </c>
    </row>
    <row r="22128" spans="1:3" x14ac:dyDescent="0.15">
      <c r="A22128" s="619" t="s">
        <v>1097</v>
      </c>
      <c r="B22128" s="618">
        <v>2013</v>
      </c>
      <c r="C22128" s="619" t="s">
        <v>1103</v>
      </c>
    </row>
    <row r="22129" spans="1:3" x14ac:dyDescent="0.15">
      <c r="A22129" s="619" t="s">
        <v>1097</v>
      </c>
      <c r="B22129" s="618">
        <v>2013</v>
      </c>
      <c r="C22129" s="619" t="s">
        <v>424</v>
      </c>
    </row>
    <row r="22130" spans="1:3" x14ac:dyDescent="0.15">
      <c r="A22130" s="619" t="s">
        <v>1097</v>
      </c>
      <c r="B22130" s="618">
        <v>2013</v>
      </c>
      <c r="C22130" s="619" t="s">
        <v>1103</v>
      </c>
    </row>
    <row r="22131" spans="1:3" x14ac:dyDescent="0.15">
      <c r="A22131" s="619" t="s">
        <v>1097</v>
      </c>
      <c r="B22131" s="618">
        <v>2013</v>
      </c>
      <c r="C22131" s="619" t="s">
        <v>424</v>
      </c>
    </row>
    <row r="22132" spans="1:3" x14ac:dyDescent="0.15">
      <c r="A22132" s="619" t="s">
        <v>1097</v>
      </c>
      <c r="B22132" s="618">
        <v>2013</v>
      </c>
      <c r="C22132" s="619" t="s">
        <v>424</v>
      </c>
    </row>
    <row r="22133" spans="1:3" x14ac:dyDescent="0.15">
      <c r="A22133" s="619" t="s">
        <v>1097</v>
      </c>
      <c r="B22133" s="618">
        <v>2013</v>
      </c>
      <c r="C22133" s="619" t="s">
        <v>1103</v>
      </c>
    </row>
    <row r="22134" spans="1:3" x14ac:dyDescent="0.15">
      <c r="A22134" s="619" t="s">
        <v>1097</v>
      </c>
      <c r="B22134" s="618">
        <v>2013</v>
      </c>
      <c r="C22134" s="619" t="s">
        <v>424</v>
      </c>
    </row>
    <row r="22135" spans="1:3" x14ac:dyDescent="0.15">
      <c r="A22135" s="619" t="s">
        <v>1097</v>
      </c>
      <c r="B22135" s="618">
        <v>2013</v>
      </c>
      <c r="C22135" s="619" t="s">
        <v>424</v>
      </c>
    </row>
    <row r="22136" spans="1:3" x14ac:dyDescent="0.15">
      <c r="A22136" s="619" t="s">
        <v>1097</v>
      </c>
      <c r="B22136" s="618">
        <v>2013</v>
      </c>
      <c r="C22136" s="619" t="s">
        <v>1080</v>
      </c>
    </row>
    <row r="22137" spans="1:3" x14ac:dyDescent="0.15">
      <c r="A22137" s="619" t="s">
        <v>1097</v>
      </c>
      <c r="B22137" s="618">
        <v>2013</v>
      </c>
      <c r="C22137" s="619" t="s">
        <v>1080</v>
      </c>
    </row>
    <row r="22138" spans="1:3" x14ac:dyDescent="0.15">
      <c r="A22138" s="619" t="s">
        <v>1097</v>
      </c>
      <c r="B22138" s="618">
        <v>2013</v>
      </c>
      <c r="C22138" s="619" t="s">
        <v>1080</v>
      </c>
    </row>
    <row r="22139" spans="1:3" x14ac:dyDescent="0.15">
      <c r="A22139" s="619" t="s">
        <v>1097</v>
      </c>
      <c r="B22139" s="618">
        <v>2013</v>
      </c>
      <c r="C22139" s="619" t="s">
        <v>437</v>
      </c>
    </row>
    <row r="22140" spans="1:3" x14ac:dyDescent="0.15">
      <c r="A22140" s="619" t="s">
        <v>1097</v>
      </c>
      <c r="B22140" s="618">
        <v>2013</v>
      </c>
      <c r="C22140" s="619" t="s">
        <v>424</v>
      </c>
    </row>
    <row r="22141" spans="1:3" x14ac:dyDescent="0.15">
      <c r="A22141" s="619" t="s">
        <v>1097</v>
      </c>
      <c r="B22141" s="618">
        <v>2013</v>
      </c>
      <c r="C22141" s="619" t="s">
        <v>424</v>
      </c>
    </row>
    <row r="22142" spans="1:3" x14ac:dyDescent="0.15">
      <c r="A22142" s="619" t="s">
        <v>1097</v>
      </c>
      <c r="B22142" s="618">
        <v>2013</v>
      </c>
      <c r="C22142" s="619" t="s">
        <v>424</v>
      </c>
    </row>
    <row r="22143" spans="1:3" x14ac:dyDescent="0.15">
      <c r="A22143" s="619" t="s">
        <v>1097</v>
      </c>
      <c r="B22143" s="618">
        <v>2013</v>
      </c>
      <c r="C22143" s="619" t="s">
        <v>1080</v>
      </c>
    </row>
    <row r="22144" spans="1:3" x14ac:dyDescent="0.15">
      <c r="A22144" s="619" t="s">
        <v>1097</v>
      </c>
      <c r="B22144" s="618">
        <v>2013</v>
      </c>
      <c r="C22144" s="619" t="s">
        <v>424</v>
      </c>
    </row>
    <row r="22145" spans="1:3" x14ac:dyDescent="0.15">
      <c r="A22145" s="619" t="s">
        <v>1097</v>
      </c>
      <c r="B22145" s="618">
        <v>2013</v>
      </c>
      <c r="C22145" s="619" t="s">
        <v>1103</v>
      </c>
    </row>
    <row r="22146" spans="1:3" x14ac:dyDescent="0.15">
      <c r="A22146" s="619" t="s">
        <v>1097</v>
      </c>
      <c r="B22146" s="618">
        <v>2013</v>
      </c>
      <c r="C22146" s="619" t="s">
        <v>1080</v>
      </c>
    </row>
    <row r="22147" spans="1:3" x14ac:dyDescent="0.15">
      <c r="A22147" s="619" t="s">
        <v>1097</v>
      </c>
      <c r="B22147" s="618">
        <v>2013</v>
      </c>
      <c r="C22147" s="619" t="s">
        <v>437</v>
      </c>
    </row>
    <row r="22148" spans="1:3" x14ac:dyDescent="0.15">
      <c r="A22148" s="619" t="s">
        <v>1097</v>
      </c>
      <c r="B22148" s="618">
        <v>2013</v>
      </c>
      <c r="C22148" s="619" t="s">
        <v>1102</v>
      </c>
    </row>
    <row r="22149" spans="1:3" x14ac:dyDescent="0.15">
      <c r="A22149" s="619" t="s">
        <v>1097</v>
      </c>
      <c r="B22149" s="618">
        <v>2013</v>
      </c>
      <c r="C22149" s="619" t="s">
        <v>424</v>
      </c>
    </row>
    <row r="22150" spans="1:3" x14ac:dyDescent="0.15">
      <c r="A22150" s="619" t="s">
        <v>1097</v>
      </c>
      <c r="B22150" s="618">
        <v>2013</v>
      </c>
      <c r="C22150" s="619" t="s">
        <v>424</v>
      </c>
    </row>
    <row r="22151" spans="1:3" x14ac:dyDescent="0.15">
      <c r="A22151" s="619" t="s">
        <v>1097</v>
      </c>
      <c r="B22151" s="618">
        <v>2013</v>
      </c>
      <c r="C22151" s="619" t="s">
        <v>424</v>
      </c>
    </row>
    <row r="22152" spans="1:3" x14ac:dyDescent="0.15">
      <c r="A22152" s="619" t="s">
        <v>1097</v>
      </c>
      <c r="B22152" s="618">
        <v>2013</v>
      </c>
      <c r="C22152" s="619" t="s">
        <v>424</v>
      </c>
    </row>
    <row r="22153" spans="1:3" x14ac:dyDescent="0.15">
      <c r="A22153" s="619" t="s">
        <v>1097</v>
      </c>
      <c r="B22153" s="618">
        <v>2013</v>
      </c>
      <c r="C22153" s="619" t="s">
        <v>1080</v>
      </c>
    </row>
    <row r="22154" spans="1:3" x14ac:dyDescent="0.15">
      <c r="A22154" s="619" t="s">
        <v>1097</v>
      </c>
      <c r="B22154" s="618">
        <v>2013</v>
      </c>
      <c r="C22154" s="619" t="s">
        <v>1080</v>
      </c>
    </row>
    <row r="22155" spans="1:3" x14ac:dyDescent="0.15">
      <c r="A22155" s="619" t="s">
        <v>1097</v>
      </c>
      <c r="B22155" s="618">
        <v>2013</v>
      </c>
      <c r="C22155" s="619" t="s">
        <v>1103</v>
      </c>
    </row>
    <row r="22156" spans="1:3" x14ac:dyDescent="0.15">
      <c r="A22156" s="619" t="s">
        <v>1097</v>
      </c>
      <c r="B22156" s="618">
        <v>2013</v>
      </c>
      <c r="C22156" s="619" t="s">
        <v>424</v>
      </c>
    </row>
    <row r="22157" spans="1:3" x14ac:dyDescent="0.15">
      <c r="A22157" s="619" t="s">
        <v>1097</v>
      </c>
      <c r="B22157" s="618">
        <v>2013</v>
      </c>
      <c r="C22157" s="619" t="s">
        <v>1102</v>
      </c>
    </row>
    <row r="22158" spans="1:3" x14ac:dyDescent="0.15">
      <c r="A22158" s="619" t="s">
        <v>1097</v>
      </c>
      <c r="B22158" s="618">
        <v>2013</v>
      </c>
      <c r="C22158" s="619" t="s">
        <v>1102</v>
      </c>
    </row>
    <row r="22159" spans="1:3" x14ac:dyDescent="0.15">
      <c r="A22159" s="619" t="s">
        <v>1097</v>
      </c>
      <c r="B22159" s="618">
        <v>2013</v>
      </c>
      <c r="C22159" s="619" t="s">
        <v>1104</v>
      </c>
    </row>
    <row r="22160" spans="1:3" x14ac:dyDescent="0.15">
      <c r="A22160" s="619" t="s">
        <v>1097</v>
      </c>
      <c r="B22160" s="618">
        <v>2013</v>
      </c>
      <c r="C22160" s="619" t="s">
        <v>1102</v>
      </c>
    </row>
    <row r="22161" spans="1:3" x14ac:dyDescent="0.15">
      <c r="A22161" s="619" t="s">
        <v>1097</v>
      </c>
      <c r="B22161" s="618">
        <v>2013</v>
      </c>
      <c r="C22161" s="619" t="s">
        <v>424</v>
      </c>
    </row>
    <row r="22162" spans="1:3" x14ac:dyDescent="0.15">
      <c r="A22162" s="619" t="s">
        <v>1097</v>
      </c>
      <c r="B22162" s="618">
        <v>2013</v>
      </c>
      <c r="C22162" s="619" t="s">
        <v>424</v>
      </c>
    </row>
    <row r="22163" spans="1:3" x14ac:dyDescent="0.15">
      <c r="A22163" s="619" t="s">
        <v>1097</v>
      </c>
      <c r="B22163" s="618">
        <v>2013</v>
      </c>
      <c r="C22163" s="619" t="s">
        <v>424</v>
      </c>
    </row>
    <row r="22164" spans="1:3" x14ac:dyDescent="0.15">
      <c r="A22164" s="619" t="s">
        <v>1097</v>
      </c>
      <c r="B22164" s="618">
        <v>2013</v>
      </c>
      <c r="C22164" s="619" t="s">
        <v>1080</v>
      </c>
    </row>
    <row r="22165" spans="1:3" x14ac:dyDescent="0.15">
      <c r="A22165" s="619" t="s">
        <v>1097</v>
      </c>
      <c r="B22165" s="618">
        <v>2013</v>
      </c>
      <c r="C22165" s="619" t="s">
        <v>424</v>
      </c>
    </row>
    <row r="22166" spans="1:3" x14ac:dyDescent="0.15">
      <c r="A22166" s="619" t="s">
        <v>1097</v>
      </c>
      <c r="B22166" s="618">
        <v>2013</v>
      </c>
      <c r="C22166" s="619" t="s">
        <v>424</v>
      </c>
    </row>
    <row r="22167" spans="1:3" x14ac:dyDescent="0.15">
      <c r="A22167" s="619" t="s">
        <v>1097</v>
      </c>
      <c r="B22167" s="618">
        <v>2013</v>
      </c>
      <c r="C22167" s="619" t="s">
        <v>424</v>
      </c>
    </row>
    <row r="22168" spans="1:3" x14ac:dyDescent="0.15">
      <c r="A22168" s="619" t="s">
        <v>1097</v>
      </c>
      <c r="B22168" s="618">
        <v>2013</v>
      </c>
      <c r="C22168" s="619" t="s">
        <v>1103</v>
      </c>
    </row>
    <row r="22169" spans="1:3" x14ac:dyDescent="0.15">
      <c r="A22169" s="619" t="s">
        <v>1097</v>
      </c>
      <c r="B22169" s="618">
        <v>2013</v>
      </c>
      <c r="C22169" s="619" t="s">
        <v>1080</v>
      </c>
    </row>
    <row r="22170" spans="1:3" x14ac:dyDescent="0.15">
      <c r="A22170" s="619" t="s">
        <v>1097</v>
      </c>
      <c r="B22170" s="618">
        <v>2013</v>
      </c>
      <c r="C22170" s="619" t="s">
        <v>424</v>
      </c>
    </row>
    <row r="22171" spans="1:3" x14ac:dyDescent="0.15">
      <c r="A22171" s="619" t="s">
        <v>1097</v>
      </c>
      <c r="B22171" s="618">
        <v>2013</v>
      </c>
      <c r="C22171" s="619" t="s">
        <v>424</v>
      </c>
    </row>
    <row r="22172" spans="1:3" x14ac:dyDescent="0.15">
      <c r="A22172" s="619" t="s">
        <v>1097</v>
      </c>
      <c r="B22172" s="618">
        <v>2013</v>
      </c>
      <c r="C22172" s="619" t="s">
        <v>1102</v>
      </c>
    </row>
    <row r="22173" spans="1:3" x14ac:dyDescent="0.15">
      <c r="A22173" s="619" t="s">
        <v>1097</v>
      </c>
      <c r="B22173" s="618">
        <v>2013</v>
      </c>
      <c r="C22173" s="619" t="s">
        <v>424</v>
      </c>
    </row>
    <row r="22174" spans="1:3" x14ac:dyDescent="0.15">
      <c r="A22174" s="619" t="s">
        <v>1097</v>
      </c>
      <c r="B22174" s="618">
        <v>2013</v>
      </c>
      <c r="C22174" s="619" t="s">
        <v>424</v>
      </c>
    </row>
    <row r="22175" spans="1:3" x14ac:dyDescent="0.15">
      <c r="A22175" s="619" t="s">
        <v>1097</v>
      </c>
      <c r="B22175" s="618">
        <v>2013</v>
      </c>
      <c r="C22175" s="619" t="s">
        <v>1102</v>
      </c>
    </row>
    <row r="22176" spans="1:3" x14ac:dyDescent="0.15">
      <c r="A22176" s="619" t="s">
        <v>1097</v>
      </c>
      <c r="B22176" s="618">
        <v>2013</v>
      </c>
      <c r="C22176" s="619" t="s">
        <v>1102</v>
      </c>
    </row>
    <row r="22177" spans="1:3" x14ac:dyDescent="0.15">
      <c r="A22177" s="619" t="s">
        <v>1097</v>
      </c>
      <c r="B22177" s="618">
        <v>2013</v>
      </c>
      <c r="C22177" s="619" t="s">
        <v>424</v>
      </c>
    </row>
    <row r="22178" spans="1:3" x14ac:dyDescent="0.15">
      <c r="A22178" s="619" t="s">
        <v>1097</v>
      </c>
      <c r="B22178" s="618">
        <v>2013</v>
      </c>
      <c r="C22178" s="619" t="s">
        <v>424</v>
      </c>
    </row>
    <row r="22179" spans="1:3" x14ac:dyDescent="0.15">
      <c r="A22179" s="619" t="s">
        <v>1097</v>
      </c>
      <c r="B22179" s="618">
        <v>2013</v>
      </c>
      <c r="C22179" s="619" t="s">
        <v>1102</v>
      </c>
    </row>
    <row r="22180" spans="1:3" x14ac:dyDescent="0.15">
      <c r="A22180" s="619" t="s">
        <v>1097</v>
      </c>
      <c r="B22180" s="618">
        <v>2013</v>
      </c>
      <c r="C22180" s="619" t="s">
        <v>1102</v>
      </c>
    </row>
    <row r="22181" spans="1:3" x14ac:dyDescent="0.15">
      <c r="A22181" s="619" t="s">
        <v>1097</v>
      </c>
      <c r="B22181" s="618">
        <v>2013</v>
      </c>
      <c r="C22181" s="619" t="s">
        <v>1102</v>
      </c>
    </row>
    <row r="22182" spans="1:3" x14ac:dyDescent="0.15">
      <c r="A22182" s="619" t="s">
        <v>1097</v>
      </c>
      <c r="B22182" s="618">
        <v>2013</v>
      </c>
      <c r="C22182" s="619" t="s">
        <v>424</v>
      </c>
    </row>
    <row r="22183" spans="1:3" x14ac:dyDescent="0.15">
      <c r="A22183" s="619" t="s">
        <v>1097</v>
      </c>
      <c r="B22183" s="618">
        <v>2013</v>
      </c>
      <c r="C22183" s="619" t="s">
        <v>1102</v>
      </c>
    </row>
    <row r="22184" spans="1:3" x14ac:dyDescent="0.15">
      <c r="A22184" s="619" t="s">
        <v>1097</v>
      </c>
      <c r="B22184" s="618">
        <v>2013</v>
      </c>
      <c r="C22184" s="619" t="s">
        <v>424</v>
      </c>
    </row>
    <row r="22185" spans="1:3" x14ac:dyDescent="0.15">
      <c r="A22185" s="619" t="s">
        <v>1097</v>
      </c>
      <c r="B22185" s="618">
        <v>2013</v>
      </c>
      <c r="C22185" s="619" t="s">
        <v>1102</v>
      </c>
    </row>
    <row r="22186" spans="1:3" x14ac:dyDescent="0.15">
      <c r="A22186" s="619" t="s">
        <v>1097</v>
      </c>
      <c r="B22186" s="618">
        <v>2013</v>
      </c>
      <c r="C22186" s="619" t="s">
        <v>424</v>
      </c>
    </row>
    <row r="22187" spans="1:3" x14ac:dyDescent="0.15">
      <c r="A22187" s="619" t="s">
        <v>1097</v>
      </c>
      <c r="B22187" s="618">
        <v>2013</v>
      </c>
      <c r="C22187" s="619" t="s">
        <v>424</v>
      </c>
    </row>
    <row r="22188" spans="1:3" x14ac:dyDescent="0.15">
      <c r="A22188" s="619" t="s">
        <v>1097</v>
      </c>
      <c r="B22188" s="618">
        <v>2013</v>
      </c>
      <c r="C22188" s="619" t="s">
        <v>1102</v>
      </c>
    </row>
    <row r="22189" spans="1:3" x14ac:dyDescent="0.15">
      <c r="A22189" s="619" t="s">
        <v>1097</v>
      </c>
      <c r="B22189" s="618">
        <v>2013</v>
      </c>
      <c r="C22189" s="619" t="s">
        <v>1102</v>
      </c>
    </row>
    <row r="22190" spans="1:3" x14ac:dyDescent="0.15">
      <c r="A22190" s="619" t="s">
        <v>1097</v>
      </c>
      <c r="B22190" s="618">
        <v>2013</v>
      </c>
      <c r="C22190" s="619" t="s">
        <v>1102</v>
      </c>
    </row>
    <row r="22191" spans="1:3" x14ac:dyDescent="0.15">
      <c r="A22191" s="619" t="s">
        <v>1097</v>
      </c>
      <c r="B22191" s="618">
        <v>2013</v>
      </c>
      <c r="C22191" s="619" t="s">
        <v>1080</v>
      </c>
    </row>
    <row r="22192" spans="1:3" x14ac:dyDescent="0.15">
      <c r="A22192" s="619" t="s">
        <v>1097</v>
      </c>
      <c r="B22192" s="618">
        <v>2013</v>
      </c>
      <c r="C22192" s="619" t="s">
        <v>1080</v>
      </c>
    </row>
    <row r="22193" spans="1:3" x14ac:dyDescent="0.15">
      <c r="A22193" s="619" t="s">
        <v>1097</v>
      </c>
      <c r="B22193" s="618">
        <v>2013</v>
      </c>
      <c r="C22193" s="619" t="s">
        <v>1102</v>
      </c>
    </row>
    <row r="22194" spans="1:3" x14ac:dyDescent="0.15">
      <c r="A22194" s="619" t="s">
        <v>1097</v>
      </c>
      <c r="B22194" s="618">
        <v>2013</v>
      </c>
      <c r="C22194" s="619" t="s">
        <v>1102</v>
      </c>
    </row>
    <row r="22195" spans="1:3" x14ac:dyDescent="0.15">
      <c r="A22195" s="619" t="s">
        <v>1097</v>
      </c>
      <c r="B22195" s="618">
        <v>2013</v>
      </c>
      <c r="C22195" s="619" t="s">
        <v>424</v>
      </c>
    </row>
    <row r="22196" spans="1:3" x14ac:dyDescent="0.15">
      <c r="A22196" s="619" t="s">
        <v>1097</v>
      </c>
      <c r="B22196" s="618">
        <v>2013</v>
      </c>
      <c r="C22196" s="619" t="s">
        <v>424</v>
      </c>
    </row>
    <row r="22197" spans="1:3" x14ac:dyDescent="0.15">
      <c r="A22197" s="619" t="s">
        <v>1097</v>
      </c>
      <c r="B22197" s="618">
        <v>2013</v>
      </c>
      <c r="C22197" s="619" t="s">
        <v>424</v>
      </c>
    </row>
    <row r="22198" spans="1:3" x14ac:dyDescent="0.15">
      <c r="A22198" s="619" t="s">
        <v>1097</v>
      </c>
      <c r="B22198" s="618">
        <v>2013</v>
      </c>
      <c r="C22198" s="619" t="s">
        <v>1102</v>
      </c>
    </row>
    <row r="22199" spans="1:3" x14ac:dyDescent="0.15">
      <c r="A22199" s="619" t="s">
        <v>1097</v>
      </c>
      <c r="B22199" s="618">
        <v>2013</v>
      </c>
      <c r="C22199" s="619" t="s">
        <v>424</v>
      </c>
    </row>
    <row r="22200" spans="1:3" x14ac:dyDescent="0.15">
      <c r="A22200" s="619" t="s">
        <v>1097</v>
      </c>
      <c r="B22200" s="618">
        <v>2013</v>
      </c>
      <c r="C22200" s="619" t="s">
        <v>424</v>
      </c>
    </row>
    <row r="22201" spans="1:3" x14ac:dyDescent="0.15">
      <c r="A22201" s="619" t="s">
        <v>1097</v>
      </c>
      <c r="B22201" s="618">
        <v>2013</v>
      </c>
      <c r="C22201" s="619" t="s">
        <v>1102</v>
      </c>
    </row>
    <row r="22202" spans="1:3" x14ac:dyDescent="0.15">
      <c r="A22202" s="619" t="s">
        <v>1097</v>
      </c>
      <c r="B22202" s="618">
        <v>2013</v>
      </c>
      <c r="C22202" s="619" t="s">
        <v>1080</v>
      </c>
    </row>
    <row r="22203" spans="1:3" x14ac:dyDescent="0.15">
      <c r="A22203" s="619" t="s">
        <v>1097</v>
      </c>
      <c r="B22203" s="618">
        <v>2013</v>
      </c>
      <c r="C22203" s="619" t="s">
        <v>424</v>
      </c>
    </row>
    <row r="22204" spans="1:3" x14ac:dyDescent="0.15">
      <c r="A22204" s="619" t="s">
        <v>1097</v>
      </c>
      <c r="B22204" s="618">
        <v>2013</v>
      </c>
      <c r="C22204" s="619" t="s">
        <v>424</v>
      </c>
    </row>
    <row r="22205" spans="1:3" x14ac:dyDescent="0.15">
      <c r="A22205" s="619" t="s">
        <v>1097</v>
      </c>
      <c r="B22205" s="618">
        <v>2013</v>
      </c>
      <c r="C22205" s="619" t="s">
        <v>1110</v>
      </c>
    </row>
    <row r="22206" spans="1:3" x14ac:dyDescent="0.15">
      <c r="A22206" s="619" t="s">
        <v>1097</v>
      </c>
      <c r="B22206" s="618">
        <v>2013</v>
      </c>
      <c r="C22206" s="619" t="s">
        <v>1102</v>
      </c>
    </row>
    <row r="22207" spans="1:3" x14ac:dyDescent="0.15">
      <c r="A22207" s="619" t="s">
        <v>1097</v>
      </c>
      <c r="B22207" s="618">
        <v>2013</v>
      </c>
      <c r="C22207" s="619" t="s">
        <v>1080</v>
      </c>
    </row>
    <row r="22208" spans="1:3" x14ac:dyDescent="0.15">
      <c r="A22208" s="619" t="s">
        <v>1097</v>
      </c>
      <c r="B22208" s="618">
        <v>2013</v>
      </c>
      <c r="C22208" s="619" t="s">
        <v>1080</v>
      </c>
    </row>
    <row r="22209" spans="1:3" x14ac:dyDescent="0.15">
      <c r="A22209" s="619" t="s">
        <v>1097</v>
      </c>
      <c r="B22209" s="618">
        <v>2013</v>
      </c>
      <c r="C22209" s="619" t="s">
        <v>1080</v>
      </c>
    </row>
    <row r="22210" spans="1:3" x14ac:dyDescent="0.15">
      <c r="A22210" s="619" t="s">
        <v>1097</v>
      </c>
      <c r="B22210" s="618">
        <v>2013</v>
      </c>
      <c r="C22210" s="619" t="s">
        <v>424</v>
      </c>
    </row>
    <row r="22211" spans="1:3" x14ac:dyDescent="0.15">
      <c r="A22211" s="619" t="s">
        <v>1097</v>
      </c>
      <c r="B22211" s="618">
        <v>2013</v>
      </c>
      <c r="C22211" s="619" t="s">
        <v>424</v>
      </c>
    </row>
    <row r="22212" spans="1:3" x14ac:dyDescent="0.15">
      <c r="A22212" s="619" t="s">
        <v>1097</v>
      </c>
      <c r="B22212" s="618">
        <v>2013</v>
      </c>
      <c r="C22212" s="619" t="s">
        <v>1102</v>
      </c>
    </row>
    <row r="22213" spans="1:3" x14ac:dyDescent="0.15">
      <c r="A22213" s="619" t="s">
        <v>1097</v>
      </c>
      <c r="B22213" s="618">
        <v>2013</v>
      </c>
      <c r="C22213" s="619" t="s">
        <v>1080</v>
      </c>
    </row>
    <row r="22214" spans="1:3" x14ac:dyDescent="0.15">
      <c r="A22214" s="619" t="s">
        <v>1097</v>
      </c>
      <c r="B22214" s="618">
        <v>2013</v>
      </c>
      <c r="C22214" s="619" t="s">
        <v>1102</v>
      </c>
    </row>
    <row r="22215" spans="1:3" x14ac:dyDescent="0.15">
      <c r="A22215" s="619" t="s">
        <v>1097</v>
      </c>
      <c r="B22215" s="618">
        <v>2013</v>
      </c>
      <c r="C22215" s="619" t="s">
        <v>1080</v>
      </c>
    </row>
    <row r="22216" spans="1:3" x14ac:dyDescent="0.15">
      <c r="A22216" s="619" t="s">
        <v>1097</v>
      </c>
      <c r="B22216" s="618">
        <v>2013</v>
      </c>
      <c r="C22216" s="619" t="s">
        <v>1102</v>
      </c>
    </row>
    <row r="22217" spans="1:3" x14ac:dyDescent="0.15">
      <c r="A22217" s="619" t="s">
        <v>1097</v>
      </c>
      <c r="B22217" s="618">
        <v>2013</v>
      </c>
      <c r="C22217" s="619" t="s">
        <v>1102</v>
      </c>
    </row>
    <row r="22218" spans="1:3" x14ac:dyDescent="0.15">
      <c r="A22218" s="619" t="s">
        <v>1097</v>
      </c>
      <c r="B22218" s="618">
        <v>2013</v>
      </c>
      <c r="C22218" s="619" t="s">
        <v>1080</v>
      </c>
    </row>
    <row r="22219" spans="1:3" x14ac:dyDescent="0.15">
      <c r="A22219" s="619" t="s">
        <v>1097</v>
      </c>
      <c r="B22219" s="618">
        <v>2013</v>
      </c>
      <c r="C22219" s="619" t="s">
        <v>1102</v>
      </c>
    </row>
    <row r="22220" spans="1:3" x14ac:dyDescent="0.15">
      <c r="A22220" s="619" t="s">
        <v>1097</v>
      </c>
      <c r="B22220" s="618">
        <v>2013</v>
      </c>
      <c r="C22220" s="619" t="s">
        <v>1080</v>
      </c>
    </row>
    <row r="22221" spans="1:3" x14ac:dyDescent="0.15">
      <c r="A22221" s="619" t="s">
        <v>1097</v>
      </c>
      <c r="B22221" s="618">
        <v>2013</v>
      </c>
      <c r="C22221" s="619" t="s">
        <v>1102</v>
      </c>
    </row>
    <row r="22222" spans="1:3" x14ac:dyDescent="0.15">
      <c r="A22222" s="619" t="s">
        <v>1097</v>
      </c>
      <c r="B22222" s="618">
        <v>2013</v>
      </c>
      <c r="C22222" s="619" t="s">
        <v>1104</v>
      </c>
    </row>
    <row r="22223" spans="1:3" x14ac:dyDescent="0.15">
      <c r="A22223" s="619" t="s">
        <v>1097</v>
      </c>
      <c r="B22223" s="618">
        <v>2013</v>
      </c>
      <c r="C22223" s="619" t="s">
        <v>1080</v>
      </c>
    </row>
    <row r="22224" spans="1:3" x14ac:dyDescent="0.15">
      <c r="A22224" s="619" t="s">
        <v>1097</v>
      </c>
      <c r="B22224" s="618">
        <v>2013</v>
      </c>
      <c r="C22224" s="619" t="s">
        <v>1102</v>
      </c>
    </row>
    <row r="22225" spans="1:3" x14ac:dyDescent="0.15">
      <c r="A22225" s="619" t="s">
        <v>1097</v>
      </c>
      <c r="B22225" s="618">
        <v>2013</v>
      </c>
      <c r="C22225" s="619" t="s">
        <v>1080</v>
      </c>
    </row>
    <row r="22226" spans="1:3" x14ac:dyDescent="0.15">
      <c r="A22226" s="619" t="s">
        <v>1097</v>
      </c>
      <c r="B22226" s="618">
        <v>2013</v>
      </c>
      <c r="C22226" s="619" t="s">
        <v>424</v>
      </c>
    </row>
    <row r="22227" spans="1:3" x14ac:dyDescent="0.15">
      <c r="A22227" s="619" t="s">
        <v>1097</v>
      </c>
      <c r="B22227" s="618">
        <v>2013</v>
      </c>
      <c r="C22227" s="619" t="s">
        <v>1080</v>
      </c>
    </row>
    <row r="22228" spans="1:3" x14ac:dyDescent="0.15">
      <c r="A22228" s="619" t="s">
        <v>1097</v>
      </c>
      <c r="B22228" s="618">
        <v>2013</v>
      </c>
      <c r="C22228" s="619" t="s">
        <v>1102</v>
      </c>
    </row>
    <row r="22229" spans="1:3" x14ac:dyDescent="0.15">
      <c r="A22229" s="619" t="s">
        <v>1097</v>
      </c>
      <c r="B22229" s="618">
        <v>2013</v>
      </c>
      <c r="C22229" s="619" t="s">
        <v>1080</v>
      </c>
    </row>
    <row r="22230" spans="1:3" x14ac:dyDescent="0.15">
      <c r="A22230" s="619" t="s">
        <v>1097</v>
      </c>
      <c r="B22230" s="618">
        <v>2013</v>
      </c>
      <c r="C22230" s="619" t="s">
        <v>1102</v>
      </c>
    </row>
    <row r="22231" spans="1:3" x14ac:dyDescent="0.15">
      <c r="A22231" s="619" t="s">
        <v>1097</v>
      </c>
      <c r="B22231" s="618">
        <v>2013</v>
      </c>
      <c r="C22231" s="619" t="s">
        <v>1102</v>
      </c>
    </row>
    <row r="22232" spans="1:3" x14ac:dyDescent="0.15">
      <c r="A22232" s="619" t="s">
        <v>1097</v>
      </c>
      <c r="B22232" s="618">
        <v>2013</v>
      </c>
      <c r="C22232" s="619" t="s">
        <v>424</v>
      </c>
    </row>
    <row r="22233" spans="1:3" x14ac:dyDescent="0.15">
      <c r="A22233" s="619" t="s">
        <v>1097</v>
      </c>
      <c r="B22233" s="618">
        <v>2013</v>
      </c>
      <c r="C22233" s="619" t="s">
        <v>1102</v>
      </c>
    </row>
    <row r="22234" spans="1:3" x14ac:dyDescent="0.15">
      <c r="A22234" s="619" t="s">
        <v>1097</v>
      </c>
      <c r="B22234" s="618">
        <v>2013</v>
      </c>
      <c r="C22234" s="619" t="s">
        <v>424</v>
      </c>
    </row>
    <row r="22235" spans="1:3" x14ac:dyDescent="0.15">
      <c r="A22235" s="619" t="s">
        <v>1097</v>
      </c>
      <c r="B22235" s="618">
        <v>2013</v>
      </c>
      <c r="C22235" s="619" t="s">
        <v>1102</v>
      </c>
    </row>
    <row r="22236" spans="1:3" x14ac:dyDescent="0.15">
      <c r="A22236" s="619" t="s">
        <v>1097</v>
      </c>
      <c r="B22236" s="618">
        <v>2013</v>
      </c>
      <c r="C22236" s="619" t="s">
        <v>1102</v>
      </c>
    </row>
    <row r="22237" spans="1:3" x14ac:dyDescent="0.15">
      <c r="A22237" s="619" t="s">
        <v>1097</v>
      </c>
      <c r="B22237" s="618">
        <v>2013</v>
      </c>
      <c r="C22237" s="619" t="s">
        <v>1080</v>
      </c>
    </row>
    <row r="22238" spans="1:3" x14ac:dyDescent="0.15">
      <c r="A22238" s="619" t="s">
        <v>1097</v>
      </c>
      <c r="B22238" s="618">
        <v>2013</v>
      </c>
      <c r="C22238" s="619" t="s">
        <v>424</v>
      </c>
    </row>
    <row r="22239" spans="1:3" x14ac:dyDescent="0.15">
      <c r="A22239" s="619" t="s">
        <v>1097</v>
      </c>
      <c r="B22239" s="618">
        <v>2013</v>
      </c>
      <c r="C22239" s="619" t="s">
        <v>1102</v>
      </c>
    </row>
    <row r="22240" spans="1:3" x14ac:dyDescent="0.15">
      <c r="A22240" s="619" t="s">
        <v>1097</v>
      </c>
      <c r="B22240" s="618">
        <v>2013</v>
      </c>
      <c r="C22240" s="619" t="s">
        <v>1102</v>
      </c>
    </row>
    <row r="22241" spans="1:3" x14ac:dyDescent="0.15">
      <c r="A22241" s="619" t="s">
        <v>1097</v>
      </c>
      <c r="B22241" s="618">
        <v>2013</v>
      </c>
      <c r="C22241" s="619" t="s">
        <v>1102</v>
      </c>
    </row>
    <row r="22242" spans="1:3" x14ac:dyDescent="0.15">
      <c r="A22242" s="619" t="s">
        <v>1097</v>
      </c>
      <c r="B22242" s="618">
        <v>2013</v>
      </c>
      <c r="C22242" s="619" t="s">
        <v>1105</v>
      </c>
    </row>
    <row r="22243" spans="1:3" x14ac:dyDescent="0.15">
      <c r="A22243" s="619" t="s">
        <v>1097</v>
      </c>
      <c r="B22243" s="618">
        <v>2013</v>
      </c>
      <c r="C22243" s="619" t="s">
        <v>1080</v>
      </c>
    </row>
    <row r="22244" spans="1:3" x14ac:dyDescent="0.15">
      <c r="A22244" s="619" t="s">
        <v>1097</v>
      </c>
      <c r="B22244" s="618">
        <v>2013</v>
      </c>
      <c r="C22244" s="619" t="s">
        <v>1102</v>
      </c>
    </row>
    <row r="22245" spans="1:3" x14ac:dyDescent="0.15">
      <c r="A22245" s="619" t="s">
        <v>1097</v>
      </c>
      <c r="B22245" s="618">
        <v>2013</v>
      </c>
      <c r="C22245" s="619" t="s">
        <v>1102</v>
      </c>
    </row>
    <row r="22246" spans="1:3" x14ac:dyDescent="0.15">
      <c r="A22246" s="618" t="s">
        <v>1097</v>
      </c>
      <c r="B22246" s="618">
        <v>2013</v>
      </c>
      <c r="C22246" s="619" t="s">
        <v>1102</v>
      </c>
    </row>
    <row r="22247" spans="1:3" x14ac:dyDescent="0.15">
      <c r="A22247" s="619" t="s">
        <v>1097</v>
      </c>
      <c r="B22247" s="618">
        <v>2013</v>
      </c>
      <c r="C22247" s="619" t="s">
        <v>424</v>
      </c>
    </row>
    <row r="22248" spans="1:3" x14ac:dyDescent="0.15">
      <c r="A22248" s="619" t="s">
        <v>1097</v>
      </c>
      <c r="B22248" s="618">
        <v>2013</v>
      </c>
      <c r="C22248" s="619" t="s">
        <v>1102</v>
      </c>
    </row>
    <row r="22249" spans="1:3" x14ac:dyDescent="0.15">
      <c r="A22249" s="619" t="s">
        <v>1097</v>
      </c>
      <c r="B22249" s="618">
        <v>2013</v>
      </c>
      <c r="C22249" s="619" t="s">
        <v>1102</v>
      </c>
    </row>
    <row r="22250" spans="1:3" x14ac:dyDescent="0.15">
      <c r="A22250" s="619" t="s">
        <v>1097</v>
      </c>
      <c r="B22250" s="618">
        <v>2013</v>
      </c>
      <c r="C22250" s="619" t="s">
        <v>424</v>
      </c>
    </row>
    <row r="22251" spans="1:3" x14ac:dyDescent="0.15">
      <c r="A22251" s="619" t="s">
        <v>1097</v>
      </c>
      <c r="B22251" s="618">
        <v>2013</v>
      </c>
      <c r="C22251" s="619" t="s">
        <v>1104</v>
      </c>
    </row>
    <row r="22252" spans="1:3" x14ac:dyDescent="0.15">
      <c r="A22252" s="619" t="s">
        <v>1097</v>
      </c>
      <c r="B22252" s="618">
        <v>2013</v>
      </c>
      <c r="C22252" s="619" t="s">
        <v>1105</v>
      </c>
    </row>
    <row r="22253" spans="1:3" x14ac:dyDescent="0.15">
      <c r="A22253" s="619" t="s">
        <v>1097</v>
      </c>
      <c r="B22253" s="618">
        <v>2013</v>
      </c>
      <c r="C22253" s="619" t="s">
        <v>1104</v>
      </c>
    </row>
    <row r="22254" spans="1:3" x14ac:dyDescent="0.15">
      <c r="A22254" s="619" t="s">
        <v>1097</v>
      </c>
      <c r="B22254" s="618">
        <v>2013</v>
      </c>
      <c r="C22254" s="619" t="s">
        <v>1080</v>
      </c>
    </row>
    <row r="22255" spans="1:3" x14ac:dyDescent="0.15">
      <c r="A22255" s="619" t="s">
        <v>1097</v>
      </c>
      <c r="B22255" s="618">
        <v>2013</v>
      </c>
      <c r="C22255" s="619" t="s">
        <v>1080</v>
      </c>
    </row>
    <row r="22256" spans="1:3" x14ac:dyDescent="0.15">
      <c r="A22256" s="619" t="s">
        <v>1097</v>
      </c>
      <c r="B22256" s="618">
        <v>2013</v>
      </c>
      <c r="C22256" s="619" t="s">
        <v>1104</v>
      </c>
    </row>
    <row r="22257" spans="1:3" x14ac:dyDescent="0.15">
      <c r="A22257" s="619" t="s">
        <v>1097</v>
      </c>
      <c r="B22257" s="618">
        <v>2013</v>
      </c>
      <c r="C22257" s="619" t="s">
        <v>1080</v>
      </c>
    </row>
    <row r="22258" spans="1:3" x14ac:dyDescent="0.15">
      <c r="A22258" s="619" t="s">
        <v>1097</v>
      </c>
      <c r="B22258" s="618">
        <v>2013</v>
      </c>
      <c r="C22258" s="619" t="s">
        <v>1104</v>
      </c>
    </row>
    <row r="22259" spans="1:3" x14ac:dyDescent="0.15">
      <c r="A22259" s="619" t="s">
        <v>1097</v>
      </c>
      <c r="B22259" s="618">
        <v>2013</v>
      </c>
      <c r="C22259" s="619" t="s">
        <v>424</v>
      </c>
    </row>
    <row r="22260" spans="1:3" x14ac:dyDescent="0.15">
      <c r="A22260" s="619" t="s">
        <v>1097</v>
      </c>
      <c r="B22260" s="618">
        <v>2013</v>
      </c>
      <c r="C22260" s="619" t="s">
        <v>1080</v>
      </c>
    </row>
    <row r="22261" spans="1:3" x14ac:dyDescent="0.15">
      <c r="A22261" s="619" t="s">
        <v>1097</v>
      </c>
      <c r="B22261" s="618">
        <v>2013</v>
      </c>
      <c r="C22261" s="619" t="s">
        <v>1080</v>
      </c>
    </row>
    <row r="22262" spans="1:3" x14ac:dyDescent="0.15">
      <c r="A22262" s="619" t="s">
        <v>1097</v>
      </c>
      <c r="B22262" s="618">
        <v>2013</v>
      </c>
      <c r="C22262" s="619" t="s">
        <v>437</v>
      </c>
    </row>
    <row r="22263" spans="1:3" x14ac:dyDescent="0.15">
      <c r="A22263" s="619" t="s">
        <v>1097</v>
      </c>
      <c r="B22263" s="618">
        <v>2013</v>
      </c>
      <c r="C22263" s="619" t="s">
        <v>1104</v>
      </c>
    </row>
    <row r="22264" spans="1:3" x14ac:dyDescent="0.15">
      <c r="A22264" s="619" t="s">
        <v>1097</v>
      </c>
      <c r="B22264" s="618">
        <v>2013</v>
      </c>
      <c r="C22264" s="619" t="s">
        <v>1080</v>
      </c>
    </row>
    <row r="22265" spans="1:3" x14ac:dyDescent="0.15">
      <c r="A22265" s="619" t="s">
        <v>1097</v>
      </c>
      <c r="B22265" s="618">
        <v>2013</v>
      </c>
      <c r="C22265" s="619" t="s">
        <v>1104</v>
      </c>
    </row>
    <row r="22266" spans="1:3" x14ac:dyDescent="0.15">
      <c r="A22266" s="619" t="s">
        <v>1097</v>
      </c>
      <c r="B22266" s="618">
        <v>2013</v>
      </c>
      <c r="C22266" s="619" t="s">
        <v>424</v>
      </c>
    </row>
    <row r="22267" spans="1:3" x14ac:dyDescent="0.15">
      <c r="A22267" s="619" t="s">
        <v>1097</v>
      </c>
      <c r="B22267" s="618">
        <v>2013</v>
      </c>
      <c r="C22267" s="619" t="s">
        <v>424</v>
      </c>
    </row>
    <row r="22268" spans="1:3" x14ac:dyDescent="0.15">
      <c r="A22268" s="619" t="s">
        <v>1097</v>
      </c>
      <c r="B22268" s="618">
        <v>2013</v>
      </c>
      <c r="C22268" s="619" t="s">
        <v>437</v>
      </c>
    </row>
    <row r="22269" spans="1:3" x14ac:dyDescent="0.15">
      <c r="A22269" s="619" t="s">
        <v>1097</v>
      </c>
      <c r="B22269" s="618">
        <v>2013</v>
      </c>
      <c r="C22269" s="619" t="s">
        <v>437</v>
      </c>
    </row>
    <row r="22270" spans="1:3" x14ac:dyDescent="0.15">
      <c r="A22270" s="619" t="s">
        <v>1097</v>
      </c>
      <c r="B22270" s="618">
        <v>2013</v>
      </c>
      <c r="C22270" s="619" t="s">
        <v>1103</v>
      </c>
    </row>
    <row r="22271" spans="1:3" x14ac:dyDescent="0.15">
      <c r="A22271" s="619" t="s">
        <v>1097</v>
      </c>
      <c r="B22271" s="618">
        <v>2013</v>
      </c>
      <c r="C22271" s="619" t="s">
        <v>1080</v>
      </c>
    </row>
    <row r="22272" spans="1:3" x14ac:dyDescent="0.15">
      <c r="A22272" s="619" t="s">
        <v>1097</v>
      </c>
      <c r="B22272" s="618">
        <v>2013</v>
      </c>
      <c r="C22272" s="619" t="s">
        <v>424</v>
      </c>
    </row>
    <row r="22273" spans="1:3" x14ac:dyDescent="0.15">
      <c r="A22273" s="619" t="s">
        <v>1097</v>
      </c>
      <c r="B22273" s="618">
        <v>2013</v>
      </c>
      <c r="C22273" s="619" t="s">
        <v>1080</v>
      </c>
    </row>
    <row r="22274" spans="1:3" x14ac:dyDescent="0.15">
      <c r="A22274" s="619" t="s">
        <v>1097</v>
      </c>
      <c r="B22274" s="618">
        <v>2013</v>
      </c>
      <c r="C22274" s="619" t="s">
        <v>1080</v>
      </c>
    </row>
    <row r="22275" spans="1:3" x14ac:dyDescent="0.15">
      <c r="A22275" s="619" t="s">
        <v>1097</v>
      </c>
      <c r="B22275" s="618">
        <v>2013</v>
      </c>
      <c r="C22275" s="619" t="s">
        <v>1080</v>
      </c>
    </row>
    <row r="22276" spans="1:3" x14ac:dyDescent="0.15">
      <c r="A22276" s="619" t="s">
        <v>1097</v>
      </c>
      <c r="B22276" s="618">
        <v>2013</v>
      </c>
      <c r="C22276" s="619" t="s">
        <v>1102</v>
      </c>
    </row>
    <row r="22277" spans="1:3" x14ac:dyDescent="0.15">
      <c r="A22277" s="619" t="s">
        <v>1097</v>
      </c>
      <c r="B22277" s="618">
        <v>2013</v>
      </c>
      <c r="C22277" s="619" t="s">
        <v>424</v>
      </c>
    </row>
    <row r="22278" spans="1:3" x14ac:dyDescent="0.15">
      <c r="A22278" s="619" t="s">
        <v>1097</v>
      </c>
      <c r="B22278" s="618">
        <v>2013</v>
      </c>
      <c r="C22278" s="619" t="s">
        <v>1080</v>
      </c>
    </row>
    <row r="22279" spans="1:3" x14ac:dyDescent="0.15">
      <c r="A22279" s="619" t="s">
        <v>1097</v>
      </c>
      <c r="B22279" s="618">
        <v>2013</v>
      </c>
      <c r="C22279" s="619" t="s">
        <v>1080</v>
      </c>
    </row>
    <row r="22280" spans="1:3" x14ac:dyDescent="0.15">
      <c r="A22280" s="619" t="s">
        <v>1097</v>
      </c>
      <c r="B22280" s="618">
        <v>2013</v>
      </c>
      <c r="C22280" s="619" t="s">
        <v>424</v>
      </c>
    </row>
    <row r="22281" spans="1:3" x14ac:dyDescent="0.15">
      <c r="A22281" s="619" t="s">
        <v>1097</v>
      </c>
      <c r="B22281" s="618">
        <v>2013</v>
      </c>
      <c r="C22281" s="619" t="s">
        <v>424</v>
      </c>
    </row>
    <row r="22282" spans="1:3" x14ac:dyDescent="0.15">
      <c r="A22282" s="619" t="s">
        <v>1097</v>
      </c>
      <c r="B22282" s="618">
        <v>2013</v>
      </c>
      <c r="C22282" s="619" t="s">
        <v>1102</v>
      </c>
    </row>
    <row r="22283" spans="1:3" x14ac:dyDescent="0.15">
      <c r="A22283" s="619" t="s">
        <v>1097</v>
      </c>
      <c r="B22283" s="618">
        <v>2013</v>
      </c>
      <c r="C22283" s="619" t="s">
        <v>1104</v>
      </c>
    </row>
    <row r="22284" spans="1:3" x14ac:dyDescent="0.15">
      <c r="A22284" s="619" t="s">
        <v>1097</v>
      </c>
      <c r="B22284" s="618">
        <v>2013</v>
      </c>
      <c r="C22284" s="619" t="s">
        <v>1105</v>
      </c>
    </row>
    <row r="22285" spans="1:3" x14ac:dyDescent="0.15">
      <c r="A22285" s="619" t="s">
        <v>1097</v>
      </c>
      <c r="B22285" s="618">
        <v>2013</v>
      </c>
      <c r="C22285" s="619" t="s">
        <v>1105</v>
      </c>
    </row>
    <row r="22286" spans="1:3" x14ac:dyDescent="0.15">
      <c r="A22286" s="619" t="s">
        <v>1097</v>
      </c>
      <c r="B22286" s="618">
        <v>2013</v>
      </c>
      <c r="C22286" s="619" t="s">
        <v>1105</v>
      </c>
    </row>
    <row r="22287" spans="1:3" x14ac:dyDescent="0.15">
      <c r="A22287" s="619" t="s">
        <v>1097</v>
      </c>
      <c r="B22287" s="618">
        <v>2013</v>
      </c>
      <c r="C22287" s="619" t="s">
        <v>424</v>
      </c>
    </row>
    <row r="22288" spans="1:3" x14ac:dyDescent="0.15">
      <c r="A22288" s="619" t="s">
        <v>1097</v>
      </c>
      <c r="B22288" s="618">
        <v>2013</v>
      </c>
      <c r="C22288" s="619" t="s">
        <v>1104</v>
      </c>
    </row>
    <row r="22289" spans="1:3" x14ac:dyDescent="0.15">
      <c r="A22289" s="619" t="s">
        <v>1097</v>
      </c>
      <c r="B22289" s="618">
        <v>2013</v>
      </c>
      <c r="C22289" s="619" t="s">
        <v>1080</v>
      </c>
    </row>
    <row r="22290" spans="1:3" x14ac:dyDescent="0.15">
      <c r="A22290" s="619" t="s">
        <v>1097</v>
      </c>
      <c r="B22290" s="618">
        <v>2013</v>
      </c>
      <c r="C22290" s="619" t="s">
        <v>1103</v>
      </c>
    </row>
    <row r="22291" spans="1:3" x14ac:dyDescent="0.15">
      <c r="A22291" s="619" t="s">
        <v>1097</v>
      </c>
      <c r="B22291" s="618">
        <v>2013</v>
      </c>
      <c r="C22291" s="619" t="s">
        <v>1103</v>
      </c>
    </row>
    <row r="22292" spans="1:3" x14ac:dyDescent="0.15">
      <c r="A22292" s="619" t="s">
        <v>1097</v>
      </c>
      <c r="B22292" s="618">
        <v>2013</v>
      </c>
      <c r="C22292" s="619" t="s">
        <v>1105</v>
      </c>
    </row>
    <row r="22293" spans="1:3" x14ac:dyDescent="0.15">
      <c r="A22293" s="619" t="s">
        <v>1097</v>
      </c>
      <c r="B22293" s="618">
        <v>2013</v>
      </c>
      <c r="C22293" s="619" t="s">
        <v>1105</v>
      </c>
    </row>
    <row r="22294" spans="1:3" x14ac:dyDescent="0.15">
      <c r="A22294" s="619" t="s">
        <v>1097</v>
      </c>
      <c r="B22294" s="618">
        <v>2013</v>
      </c>
      <c r="C22294" s="619" t="s">
        <v>1104</v>
      </c>
    </row>
    <row r="22295" spans="1:3" x14ac:dyDescent="0.15">
      <c r="A22295" s="619" t="s">
        <v>1097</v>
      </c>
      <c r="B22295" s="618">
        <v>2013</v>
      </c>
      <c r="C22295" s="619" t="s">
        <v>424</v>
      </c>
    </row>
    <row r="22296" spans="1:3" x14ac:dyDescent="0.15">
      <c r="A22296" s="619" t="s">
        <v>1097</v>
      </c>
      <c r="B22296" s="618">
        <v>2013</v>
      </c>
      <c r="C22296" s="619" t="s">
        <v>424</v>
      </c>
    </row>
    <row r="22297" spans="1:3" x14ac:dyDescent="0.15">
      <c r="A22297" s="619" t="s">
        <v>1097</v>
      </c>
      <c r="B22297" s="618">
        <v>2013</v>
      </c>
      <c r="C22297" s="619" t="s">
        <v>1080</v>
      </c>
    </row>
    <row r="22298" spans="1:3" x14ac:dyDescent="0.15">
      <c r="A22298" s="619" t="s">
        <v>1097</v>
      </c>
      <c r="B22298" s="618">
        <v>2013</v>
      </c>
      <c r="C22298" s="619" t="s">
        <v>1103</v>
      </c>
    </row>
    <row r="22299" spans="1:3" x14ac:dyDescent="0.15">
      <c r="A22299" s="619" t="s">
        <v>1097</v>
      </c>
      <c r="B22299" s="618">
        <v>2013</v>
      </c>
      <c r="C22299" s="619" t="s">
        <v>1103</v>
      </c>
    </row>
    <row r="22300" spans="1:3" x14ac:dyDescent="0.15">
      <c r="A22300" s="619" t="s">
        <v>1097</v>
      </c>
      <c r="B22300" s="618">
        <v>2013</v>
      </c>
      <c r="C22300" s="619" t="s">
        <v>424</v>
      </c>
    </row>
    <row r="22301" spans="1:3" x14ac:dyDescent="0.15">
      <c r="A22301" s="619" t="s">
        <v>1097</v>
      </c>
      <c r="B22301" s="618">
        <v>2013</v>
      </c>
      <c r="C22301" s="619" t="s">
        <v>424</v>
      </c>
    </row>
    <row r="22302" spans="1:3" x14ac:dyDescent="0.15">
      <c r="A22302" s="619" t="s">
        <v>1097</v>
      </c>
      <c r="B22302" s="618">
        <v>2013</v>
      </c>
      <c r="C22302" s="619" t="s">
        <v>424</v>
      </c>
    </row>
    <row r="22303" spans="1:3" x14ac:dyDescent="0.15">
      <c r="A22303" s="619" t="s">
        <v>1097</v>
      </c>
      <c r="B22303" s="618">
        <v>2013</v>
      </c>
      <c r="C22303" s="619" t="s">
        <v>424</v>
      </c>
    </row>
    <row r="22304" spans="1:3" x14ac:dyDescent="0.15">
      <c r="A22304" s="619" t="s">
        <v>1097</v>
      </c>
      <c r="B22304" s="618">
        <v>2013</v>
      </c>
      <c r="C22304" s="619" t="s">
        <v>1080</v>
      </c>
    </row>
    <row r="22305" spans="1:3" x14ac:dyDescent="0.15">
      <c r="A22305" s="619" t="s">
        <v>1097</v>
      </c>
      <c r="B22305" s="618">
        <v>2013</v>
      </c>
      <c r="C22305" s="619" t="s">
        <v>1103</v>
      </c>
    </row>
    <row r="22306" spans="1:3" x14ac:dyDescent="0.15">
      <c r="A22306" s="619" t="s">
        <v>1097</v>
      </c>
      <c r="B22306" s="618">
        <v>2013</v>
      </c>
      <c r="C22306" s="619" t="s">
        <v>1080</v>
      </c>
    </row>
    <row r="22307" spans="1:3" x14ac:dyDescent="0.15">
      <c r="A22307" s="619" t="s">
        <v>1097</v>
      </c>
      <c r="B22307" s="618">
        <v>2013</v>
      </c>
      <c r="C22307" s="619" t="s">
        <v>1102</v>
      </c>
    </row>
    <row r="22308" spans="1:3" x14ac:dyDescent="0.15">
      <c r="A22308" s="619" t="s">
        <v>1097</v>
      </c>
      <c r="B22308" s="618">
        <v>2013</v>
      </c>
      <c r="C22308" s="619" t="s">
        <v>1102</v>
      </c>
    </row>
    <row r="22309" spans="1:3" x14ac:dyDescent="0.15">
      <c r="A22309" s="619" t="s">
        <v>1097</v>
      </c>
      <c r="B22309" s="618">
        <v>2013</v>
      </c>
      <c r="C22309" s="619" t="s">
        <v>1080</v>
      </c>
    </row>
    <row r="22310" spans="1:3" x14ac:dyDescent="0.15">
      <c r="A22310" s="619" t="s">
        <v>1097</v>
      </c>
      <c r="B22310" s="618">
        <v>2013</v>
      </c>
      <c r="C22310" s="619" t="s">
        <v>1080</v>
      </c>
    </row>
    <row r="22311" spans="1:3" x14ac:dyDescent="0.15">
      <c r="A22311" s="619" t="s">
        <v>1097</v>
      </c>
      <c r="B22311" s="618">
        <v>2013</v>
      </c>
      <c r="C22311" s="619" t="s">
        <v>1102</v>
      </c>
    </row>
    <row r="22312" spans="1:3" x14ac:dyDescent="0.15">
      <c r="A22312" s="619" t="s">
        <v>1097</v>
      </c>
      <c r="B22312" s="618">
        <v>2013</v>
      </c>
      <c r="C22312" s="619" t="s">
        <v>1080</v>
      </c>
    </row>
    <row r="22313" spans="1:3" x14ac:dyDescent="0.15">
      <c r="A22313" s="619" t="s">
        <v>1097</v>
      </c>
      <c r="B22313" s="618">
        <v>2013</v>
      </c>
      <c r="C22313" s="619" t="s">
        <v>1080</v>
      </c>
    </row>
    <row r="22314" spans="1:3" x14ac:dyDescent="0.15">
      <c r="A22314" s="619" t="s">
        <v>1097</v>
      </c>
      <c r="B22314" s="618">
        <v>2013</v>
      </c>
      <c r="C22314" s="619" t="s">
        <v>1102</v>
      </c>
    </row>
    <row r="22315" spans="1:3" x14ac:dyDescent="0.15">
      <c r="A22315" s="619" t="s">
        <v>1097</v>
      </c>
      <c r="B22315" s="618">
        <v>2013</v>
      </c>
      <c r="C22315" s="619" t="s">
        <v>1102</v>
      </c>
    </row>
    <row r="22316" spans="1:3" x14ac:dyDescent="0.15">
      <c r="A22316" s="619" t="s">
        <v>1097</v>
      </c>
      <c r="B22316" s="618">
        <v>2013</v>
      </c>
      <c r="C22316" s="619" t="s">
        <v>1080</v>
      </c>
    </row>
    <row r="22317" spans="1:3" x14ac:dyDescent="0.15">
      <c r="A22317" s="619" t="s">
        <v>1097</v>
      </c>
      <c r="B22317" s="618">
        <v>2013</v>
      </c>
      <c r="C22317" s="619" t="s">
        <v>424</v>
      </c>
    </row>
    <row r="22318" spans="1:3" x14ac:dyDescent="0.15">
      <c r="A22318" s="619" t="s">
        <v>1097</v>
      </c>
      <c r="B22318" s="618">
        <v>2013</v>
      </c>
      <c r="C22318" s="619" t="s">
        <v>1102</v>
      </c>
    </row>
    <row r="22319" spans="1:3" x14ac:dyDescent="0.15">
      <c r="A22319" s="619" t="s">
        <v>1097</v>
      </c>
      <c r="B22319" s="618">
        <v>2013</v>
      </c>
      <c r="C22319" s="619" t="s">
        <v>1102</v>
      </c>
    </row>
    <row r="22320" spans="1:3" x14ac:dyDescent="0.15">
      <c r="A22320" s="619" t="s">
        <v>1097</v>
      </c>
      <c r="B22320" s="618">
        <v>2013</v>
      </c>
      <c r="C22320" s="619" t="s">
        <v>424</v>
      </c>
    </row>
    <row r="22321" spans="1:3" x14ac:dyDescent="0.15">
      <c r="A22321" s="619" t="s">
        <v>1097</v>
      </c>
      <c r="B22321" s="618">
        <v>2013</v>
      </c>
      <c r="C22321" s="619" t="s">
        <v>424</v>
      </c>
    </row>
    <row r="22322" spans="1:3" x14ac:dyDescent="0.15">
      <c r="A22322" s="619" t="s">
        <v>1097</v>
      </c>
      <c r="B22322" s="618">
        <v>2013</v>
      </c>
      <c r="C22322" s="619" t="s">
        <v>424</v>
      </c>
    </row>
    <row r="22323" spans="1:3" x14ac:dyDescent="0.15">
      <c r="A22323" s="619" t="s">
        <v>1097</v>
      </c>
      <c r="B22323" s="618">
        <v>2013</v>
      </c>
      <c r="C22323" s="619" t="s">
        <v>424</v>
      </c>
    </row>
    <row r="22324" spans="1:3" x14ac:dyDescent="0.15">
      <c r="A22324" s="619" t="s">
        <v>1097</v>
      </c>
      <c r="B22324" s="618">
        <v>2013</v>
      </c>
      <c r="C22324" s="619" t="s">
        <v>1080</v>
      </c>
    </row>
    <row r="22325" spans="1:3" x14ac:dyDescent="0.15">
      <c r="A22325" s="619" t="s">
        <v>1097</v>
      </c>
      <c r="B22325" s="618">
        <v>2013</v>
      </c>
      <c r="C22325" s="619" t="s">
        <v>424</v>
      </c>
    </row>
    <row r="22326" spans="1:3" x14ac:dyDescent="0.15">
      <c r="A22326" s="618" t="s">
        <v>1097</v>
      </c>
      <c r="B22326" s="618">
        <v>2013</v>
      </c>
      <c r="C22326" s="619" t="s">
        <v>424</v>
      </c>
    </row>
    <row r="22327" spans="1:3" x14ac:dyDescent="0.15">
      <c r="A22327" s="619" t="s">
        <v>1097</v>
      </c>
      <c r="B22327" s="618">
        <v>2013</v>
      </c>
      <c r="C22327" s="619" t="s">
        <v>424</v>
      </c>
    </row>
    <row r="22328" spans="1:3" x14ac:dyDescent="0.15">
      <c r="A22328" s="619" t="s">
        <v>1097</v>
      </c>
      <c r="B22328" s="618">
        <v>2013</v>
      </c>
      <c r="C22328" s="619" t="s">
        <v>1102</v>
      </c>
    </row>
    <row r="22329" spans="1:3" x14ac:dyDescent="0.15">
      <c r="A22329" s="619" t="s">
        <v>1097</v>
      </c>
      <c r="B22329" s="618">
        <v>2013</v>
      </c>
      <c r="C22329" s="619" t="s">
        <v>1080</v>
      </c>
    </row>
    <row r="22330" spans="1:3" x14ac:dyDescent="0.15">
      <c r="A22330" s="619" t="s">
        <v>1097</v>
      </c>
      <c r="B22330" s="618">
        <v>2013</v>
      </c>
      <c r="C22330" s="619" t="s">
        <v>424</v>
      </c>
    </row>
    <row r="22331" spans="1:3" x14ac:dyDescent="0.15">
      <c r="A22331" s="619" t="s">
        <v>1097</v>
      </c>
      <c r="B22331" s="618">
        <v>2013</v>
      </c>
      <c r="C22331" s="619" t="s">
        <v>424</v>
      </c>
    </row>
    <row r="22332" spans="1:3" x14ac:dyDescent="0.15">
      <c r="A22332" s="619" t="s">
        <v>1097</v>
      </c>
      <c r="B22332" s="618">
        <v>2013</v>
      </c>
      <c r="C22332" s="619" t="s">
        <v>1080</v>
      </c>
    </row>
    <row r="22333" spans="1:3" x14ac:dyDescent="0.15">
      <c r="A22333" s="619" t="s">
        <v>1097</v>
      </c>
      <c r="B22333" s="618">
        <v>2013</v>
      </c>
      <c r="C22333" s="619" t="s">
        <v>1080</v>
      </c>
    </row>
    <row r="22334" spans="1:3" x14ac:dyDescent="0.15">
      <c r="A22334" s="619" t="s">
        <v>1097</v>
      </c>
      <c r="B22334" s="618">
        <v>2013</v>
      </c>
      <c r="C22334" s="619" t="s">
        <v>1102</v>
      </c>
    </row>
    <row r="22335" spans="1:3" x14ac:dyDescent="0.15">
      <c r="A22335" s="619" t="s">
        <v>1097</v>
      </c>
      <c r="B22335" s="618">
        <v>2013</v>
      </c>
      <c r="C22335" s="619" t="s">
        <v>1080</v>
      </c>
    </row>
    <row r="22336" spans="1:3" x14ac:dyDescent="0.15">
      <c r="A22336" s="619" t="s">
        <v>1097</v>
      </c>
      <c r="B22336" s="618">
        <v>2013</v>
      </c>
      <c r="C22336" s="619" t="s">
        <v>1103</v>
      </c>
    </row>
    <row r="22337" spans="1:3" x14ac:dyDescent="0.15">
      <c r="A22337" s="619" t="s">
        <v>1097</v>
      </c>
      <c r="B22337" s="618">
        <v>2013</v>
      </c>
      <c r="C22337" s="619" t="s">
        <v>1103</v>
      </c>
    </row>
    <row r="22338" spans="1:3" x14ac:dyDescent="0.15">
      <c r="A22338" s="619" t="s">
        <v>1097</v>
      </c>
      <c r="B22338" s="618">
        <v>2013</v>
      </c>
      <c r="C22338" s="619" t="s">
        <v>1103</v>
      </c>
    </row>
    <row r="22339" spans="1:3" x14ac:dyDescent="0.15">
      <c r="A22339" s="619" t="s">
        <v>1097</v>
      </c>
      <c r="B22339" s="618">
        <v>2013</v>
      </c>
      <c r="C22339" s="619" t="s">
        <v>1103</v>
      </c>
    </row>
    <row r="22340" spans="1:3" x14ac:dyDescent="0.15">
      <c r="A22340" s="619" t="s">
        <v>1097</v>
      </c>
      <c r="B22340" s="618">
        <v>2013</v>
      </c>
      <c r="C22340" s="619" t="s">
        <v>1103</v>
      </c>
    </row>
    <row r="22341" spans="1:3" x14ac:dyDescent="0.15">
      <c r="A22341" s="619" t="s">
        <v>1097</v>
      </c>
      <c r="B22341" s="618">
        <v>2013</v>
      </c>
      <c r="C22341" s="619" t="s">
        <v>1103</v>
      </c>
    </row>
    <row r="22342" spans="1:3" x14ac:dyDescent="0.15">
      <c r="A22342" s="619" t="s">
        <v>1097</v>
      </c>
      <c r="B22342" s="618">
        <v>2013</v>
      </c>
      <c r="C22342" s="619" t="s">
        <v>1103</v>
      </c>
    </row>
    <row r="22343" spans="1:3" x14ac:dyDescent="0.15">
      <c r="A22343" s="619" t="s">
        <v>1097</v>
      </c>
      <c r="B22343" s="618">
        <v>2013</v>
      </c>
      <c r="C22343" s="619" t="s">
        <v>1102</v>
      </c>
    </row>
    <row r="22344" spans="1:3" x14ac:dyDescent="0.15">
      <c r="A22344" s="619" t="s">
        <v>1097</v>
      </c>
      <c r="B22344" s="618">
        <v>2013</v>
      </c>
      <c r="C22344" s="619" t="s">
        <v>1102</v>
      </c>
    </row>
    <row r="22345" spans="1:3" x14ac:dyDescent="0.15">
      <c r="A22345" s="619" t="s">
        <v>1097</v>
      </c>
      <c r="B22345" s="618">
        <v>2013</v>
      </c>
      <c r="C22345" s="619" t="s">
        <v>1102</v>
      </c>
    </row>
    <row r="22346" spans="1:3" x14ac:dyDescent="0.15">
      <c r="A22346" s="619" t="s">
        <v>1097</v>
      </c>
      <c r="B22346" s="618">
        <v>2013</v>
      </c>
      <c r="C22346" s="619" t="s">
        <v>1102</v>
      </c>
    </row>
    <row r="22347" spans="1:3" x14ac:dyDescent="0.15">
      <c r="A22347" s="619" t="s">
        <v>1097</v>
      </c>
      <c r="B22347" s="618">
        <v>2013</v>
      </c>
      <c r="C22347" s="619" t="s">
        <v>424</v>
      </c>
    </row>
    <row r="22348" spans="1:3" x14ac:dyDescent="0.15">
      <c r="A22348" s="619" t="s">
        <v>1097</v>
      </c>
      <c r="B22348" s="618">
        <v>2013</v>
      </c>
      <c r="C22348" s="619" t="s">
        <v>1103</v>
      </c>
    </row>
    <row r="22349" spans="1:3" x14ac:dyDescent="0.15">
      <c r="A22349" s="619" t="s">
        <v>1097</v>
      </c>
      <c r="B22349" s="618">
        <v>2013</v>
      </c>
      <c r="C22349" s="619" t="s">
        <v>1103</v>
      </c>
    </row>
    <row r="22350" spans="1:3" x14ac:dyDescent="0.15">
      <c r="A22350" s="619" t="s">
        <v>1097</v>
      </c>
      <c r="B22350" s="618">
        <v>2013</v>
      </c>
      <c r="C22350" s="619" t="s">
        <v>1080</v>
      </c>
    </row>
    <row r="22351" spans="1:3" x14ac:dyDescent="0.15">
      <c r="A22351" s="619" t="s">
        <v>1097</v>
      </c>
      <c r="B22351" s="618">
        <v>2013</v>
      </c>
      <c r="C22351" s="619" t="s">
        <v>424</v>
      </c>
    </row>
    <row r="22352" spans="1:3" x14ac:dyDescent="0.15">
      <c r="A22352" s="619" t="s">
        <v>1097</v>
      </c>
      <c r="B22352" s="618">
        <v>2013</v>
      </c>
      <c r="C22352" s="619" t="s">
        <v>1080</v>
      </c>
    </row>
    <row r="22353" spans="1:3" x14ac:dyDescent="0.15">
      <c r="A22353" s="619" t="s">
        <v>1097</v>
      </c>
      <c r="B22353" s="618">
        <v>2013</v>
      </c>
      <c r="C22353" s="619" t="s">
        <v>1080</v>
      </c>
    </row>
    <row r="22354" spans="1:3" x14ac:dyDescent="0.15">
      <c r="A22354" s="619" t="s">
        <v>1097</v>
      </c>
      <c r="B22354" s="618">
        <v>2013</v>
      </c>
      <c r="C22354" s="619" t="s">
        <v>1080</v>
      </c>
    </row>
    <row r="22355" spans="1:3" x14ac:dyDescent="0.15">
      <c r="A22355" s="619" t="s">
        <v>1097</v>
      </c>
      <c r="B22355" s="618">
        <v>2013</v>
      </c>
      <c r="C22355" s="619" t="s">
        <v>1103</v>
      </c>
    </row>
    <row r="22356" spans="1:3" x14ac:dyDescent="0.15">
      <c r="A22356" s="619" t="s">
        <v>1097</v>
      </c>
      <c r="B22356" s="618">
        <v>2013</v>
      </c>
      <c r="C22356" s="619" t="s">
        <v>437</v>
      </c>
    </row>
    <row r="22357" spans="1:3" x14ac:dyDescent="0.15">
      <c r="A22357" s="619" t="s">
        <v>1097</v>
      </c>
      <c r="B22357" s="618">
        <v>2013</v>
      </c>
      <c r="C22357" s="619" t="s">
        <v>437</v>
      </c>
    </row>
    <row r="22358" spans="1:3" x14ac:dyDescent="0.15">
      <c r="A22358" s="619" t="s">
        <v>1097</v>
      </c>
      <c r="B22358" s="618">
        <v>2013</v>
      </c>
      <c r="C22358" s="619" t="s">
        <v>424</v>
      </c>
    </row>
    <row r="22359" spans="1:3" x14ac:dyDescent="0.15">
      <c r="A22359" s="619" t="s">
        <v>1097</v>
      </c>
      <c r="B22359" s="618">
        <v>2013</v>
      </c>
      <c r="C22359" s="619" t="s">
        <v>424</v>
      </c>
    </row>
    <row r="22360" spans="1:3" x14ac:dyDescent="0.15">
      <c r="A22360" s="619" t="s">
        <v>1097</v>
      </c>
      <c r="B22360" s="618">
        <v>2013</v>
      </c>
      <c r="C22360" s="619" t="s">
        <v>1080</v>
      </c>
    </row>
    <row r="22361" spans="1:3" x14ac:dyDescent="0.15">
      <c r="A22361" s="619" t="s">
        <v>1097</v>
      </c>
      <c r="B22361" s="618">
        <v>2013</v>
      </c>
      <c r="C22361" s="619" t="s">
        <v>1080</v>
      </c>
    </row>
    <row r="22362" spans="1:3" x14ac:dyDescent="0.15">
      <c r="A22362" s="619" t="s">
        <v>1097</v>
      </c>
      <c r="B22362" s="618">
        <v>2013</v>
      </c>
      <c r="C22362" s="619" t="s">
        <v>1104</v>
      </c>
    </row>
    <row r="22363" spans="1:3" x14ac:dyDescent="0.15">
      <c r="A22363" s="619" t="s">
        <v>1097</v>
      </c>
      <c r="B22363" s="618">
        <v>2013</v>
      </c>
      <c r="C22363" s="619" t="s">
        <v>1103</v>
      </c>
    </row>
    <row r="22364" spans="1:3" x14ac:dyDescent="0.15">
      <c r="A22364" s="619" t="s">
        <v>1097</v>
      </c>
      <c r="B22364" s="618">
        <v>2013</v>
      </c>
      <c r="C22364" s="619" t="s">
        <v>1103</v>
      </c>
    </row>
    <row r="22365" spans="1:3" x14ac:dyDescent="0.15">
      <c r="A22365" s="619" t="s">
        <v>1097</v>
      </c>
      <c r="B22365" s="618">
        <v>2013</v>
      </c>
      <c r="C22365" s="619" t="s">
        <v>424</v>
      </c>
    </row>
    <row r="22366" spans="1:3" x14ac:dyDescent="0.15">
      <c r="A22366" s="619" t="s">
        <v>1097</v>
      </c>
      <c r="B22366" s="618">
        <v>2013</v>
      </c>
      <c r="C22366" s="619" t="s">
        <v>437</v>
      </c>
    </row>
    <row r="22367" spans="1:3" x14ac:dyDescent="0.15">
      <c r="A22367" s="619" t="s">
        <v>1097</v>
      </c>
      <c r="B22367" s="618">
        <v>2013</v>
      </c>
      <c r="C22367" s="619" t="s">
        <v>437</v>
      </c>
    </row>
    <row r="22368" spans="1:3" x14ac:dyDescent="0.15">
      <c r="A22368" s="619" t="s">
        <v>1097</v>
      </c>
      <c r="B22368" s="618">
        <v>2013</v>
      </c>
      <c r="C22368" s="619" t="s">
        <v>1102</v>
      </c>
    </row>
    <row r="22369" spans="1:3" x14ac:dyDescent="0.15">
      <c r="A22369" s="619" t="s">
        <v>1097</v>
      </c>
      <c r="B22369" s="618">
        <v>2013</v>
      </c>
      <c r="C22369" s="619" t="s">
        <v>424</v>
      </c>
    </row>
    <row r="22370" spans="1:3" x14ac:dyDescent="0.15">
      <c r="A22370" s="619" t="s">
        <v>1097</v>
      </c>
      <c r="B22370" s="618">
        <v>2013</v>
      </c>
      <c r="C22370" s="619" t="s">
        <v>1102</v>
      </c>
    </row>
    <row r="22371" spans="1:3" x14ac:dyDescent="0.15">
      <c r="A22371" s="619" t="s">
        <v>1097</v>
      </c>
      <c r="B22371" s="618">
        <v>2013</v>
      </c>
      <c r="C22371" s="619" t="s">
        <v>1102</v>
      </c>
    </row>
    <row r="22372" spans="1:3" x14ac:dyDescent="0.15">
      <c r="A22372" s="619" t="s">
        <v>1097</v>
      </c>
      <c r="B22372" s="618">
        <v>2013</v>
      </c>
      <c r="C22372" s="619" t="s">
        <v>1102</v>
      </c>
    </row>
    <row r="22373" spans="1:3" x14ac:dyDescent="0.15">
      <c r="A22373" s="619" t="s">
        <v>1097</v>
      </c>
      <c r="B22373" s="618">
        <v>2013</v>
      </c>
      <c r="C22373" s="619" t="s">
        <v>1102</v>
      </c>
    </row>
    <row r="22374" spans="1:3" x14ac:dyDescent="0.15">
      <c r="A22374" s="619" t="s">
        <v>1097</v>
      </c>
      <c r="B22374" s="618">
        <v>2013</v>
      </c>
      <c r="C22374" s="619" t="s">
        <v>1102</v>
      </c>
    </row>
    <row r="22375" spans="1:3" x14ac:dyDescent="0.15">
      <c r="A22375" s="619" t="s">
        <v>1097</v>
      </c>
      <c r="B22375" s="618">
        <v>2013</v>
      </c>
      <c r="C22375" s="619" t="s">
        <v>1103</v>
      </c>
    </row>
    <row r="22376" spans="1:3" x14ac:dyDescent="0.15">
      <c r="A22376" s="619" t="s">
        <v>1097</v>
      </c>
      <c r="B22376" s="618">
        <v>2013</v>
      </c>
      <c r="C22376" s="619" t="s">
        <v>1102</v>
      </c>
    </row>
    <row r="22377" spans="1:3" x14ac:dyDescent="0.15">
      <c r="A22377" s="619" t="s">
        <v>1097</v>
      </c>
      <c r="B22377" s="618">
        <v>2013</v>
      </c>
      <c r="C22377" s="619" t="s">
        <v>424</v>
      </c>
    </row>
    <row r="22378" spans="1:3" x14ac:dyDescent="0.15">
      <c r="A22378" s="619" t="s">
        <v>1097</v>
      </c>
      <c r="B22378" s="618">
        <v>2013</v>
      </c>
      <c r="C22378" s="619" t="s">
        <v>1103</v>
      </c>
    </row>
    <row r="22379" spans="1:3" x14ac:dyDescent="0.15">
      <c r="A22379" s="619" t="s">
        <v>1097</v>
      </c>
      <c r="B22379" s="618">
        <v>2013</v>
      </c>
      <c r="C22379" s="619" t="s">
        <v>1103</v>
      </c>
    </row>
    <row r="22380" spans="1:3" x14ac:dyDescent="0.15">
      <c r="A22380" s="619" t="s">
        <v>1097</v>
      </c>
      <c r="B22380" s="618">
        <v>2013</v>
      </c>
      <c r="C22380" s="619" t="s">
        <v>1103</v>
      </c>
    </row>
    <row r="22381" spans="1:3" x14ac:dyDescent="0.15">
      <c r="A22381" s="619" t="s">
        <v>1097</v>
      </c>
      <c r="B22381" s="618">
        <v>2013</v>
      </c>
      <c r="C22381" s="619" t="s">
        <v>1103</v>
      </c>
    </row>
    <row r="22382" spans="1:3" x14ac:dyDescent="0.15">
      <c r="A22382" s="619" t="s">
        <v>1097</v>
      </c>
      <c r="B22382" s="618">
        <v>2013</v>
      </c>
      <c r="C22382" s="619" t="s">
        <v>1103</v>
      </c>
    </row>
    <row r="22383" spans="1:3" x14ac:dyDescent="0.15">
      <c r="A22383" s="619" t="s">
        <v>1097</v>
      </c>
      <c r="B22383" s="618">
        <v>2013</v>
      </c>
      <c r="C22383" s="619" t="s">
        <v>1102</v>
      </c>
    </row>
    <row r="22384" spans="1:3" x14ac:dyDescent="0.15">
      <c r="A22384" s="619" t="s">
        <v>1097</v>
      </c>
      <c r="B22384" s="618">
        <v>2013</v>
      </c>
      <c r="C22384" s="619" t="s">
        <v>424</v>
      </c>
    </row>
    <row r="22385" spans="1:3" x14ac:dyDescent="0.15">
      <c r="A22385" s="619" t="s">
        <v>1097</v>
      </c>
      <c r="B22385" s="618">
        <v>2013</v>
      </c>
      <c r="C22385" s="619" t="s">
        <v>424</v>
      </c>
    </row>
    <row r="22386" spans="1:3" x14ac:dyDescent="0.15">
      <c r="A22386" s="619" t="s">
        <v>1097</v>
      </c>
      <c r="B22386" s="618">
        <v>2013</v>
      </c>
      <c r="C22386" s="619" t="s">
        <v>1102</v>
      </c>
    </row>
    <row r="22387" spans="1:3" x14ac:dyDescent="0.15">
      <c r="A22387" s="619" t="s">
        <v>1097</v>
      </c>
      <c r="B22387" s="618">
        <v>2013</v>
      </c>
      <c r="C22387" s="619" t="s">
        <v>1080</v>
      </c>
    </row>
    <row r="22388" spans="1:3" x14ac:dyDescent="0.15">
      <c r="A22388" s="619" t="s">
        <v>1097</v>
      </c>
      <c r="B22388" s="618">
        <v>2013</v>
      </c>
      <c r="C22388" s="619" t="s">
        <v>1102</v>
      </c>
    </row>
    <row r="22389" spans="1:3" x14ac:dyDescent="0.15">
      <c r="A22389" s="619" t="s">
        <v>1097</v>
      </c>
      <c r="B22389" s="618">
        <v>2013</v>
      </c>
      <c r="C22389" s="619" t="s">
        <v>1080</v>
      </c>
    </row>
    <row r="22390" spans="1:3" x14ac:dyDescent="0.15">
      <c r="A22390" s="619" t="s">
        <v>1097</v>
      </c>
      <c r="B22390" s="618">
        <v>2013</v>
      </c>
      <c r="C22390" s="619" t="s">
        <v>424</v>
      </c>
    </row>
    <row r="22391" spans="1:3" x14ac:dyDescent="0.15">
      <c r="A22391" s="619" t="s">
        <v>1097</v>
      </c>
      <c r="B22391" s="618">
        <v>2013</v>
      </c>
      <c r="C22391" s="619" t="s">
        <v>1080</v>
      </c>
    </row>
    <row r="22392" spans="1:3" x14ac:dyDescent="0.15">
      <c r="A22392" s="619" t="s">
        <v>1097</v>
      </c>
      <c r="B22392" s="618">
        <v>2013</v>
      </c>
      <c r="C22392" s="619" t="s">
        <v>1102</v>
      </c>
    </row>
    <row r="22393" spans="1:3" x14ac:dyDescent="0.15">
      <c r="A22393" s="619" t="s">
        <v>1097</v>
      </c>
      <c r="B22393" s="618">
        <v>2013</v>
      </c>
      <c r="C22393" s="619" t="s">
        <v>424</v>
      </c>
    </row>
    <row r="22394" spans="1:3" x14ac:dyDescent="0.15">
      <c r="A22394" s="619" t="s">
        <v>1097</v>
      </c>
      <c r="B22394" s="618">
        <v>2013</v>
      </c>
      <c r="C22394" s="619" t="s">
        <v>1080</v>
      </c>
    </row>
    <row r="22395" spans="1:3" x14ac:dyDescent="0.15">
      <c r="A22395" s="619" t="s">
        <v>1097</v>
      </c>
      <c r="B22395" s="618">
        <v>2013</v>
      </c>
      <c r="C22395" s="619" t="s">
        <v>424</v>
      </c>
    </row>
    <row r="22396" spans="1:3" x14ac:dyDescent="0.15">
      <c r="A22396" s="619" t="s">
        <v>1097</v>
      </c>
      <c r="B22396" s="618">
        <v>2013</v>
      </c>
      <c r="C22396" s="619" t="s">
        <v>1102</v>
      </c>
    </row>
    <row r="22397" spans="1:3" x14ac:dyDescent="0.15">
      <c r="A22397" s="619" t="s">
        <v>1097</v>
      </c>
      <c r="B22397" s="618">
        <v>2013</v>
      </c>
      <c r="C22397" s="619" t="s">
        <v>424</v>
      </c>
    </row>
    <row r="22398" spans="1:3" x14ac:dyDescent="0.15">
      <c r="A22398" s="619" t="s">
        <v>1097</v>
      </c>
      <c r="B22398" s="618">
        <v>2013</v>
      </c>
      <c r="C22398" s="619" t="s">
        <v>1080</v>
      </c>
    </row>
    <row r="22399" spans="1:3" x14ac:dyDescent="0.15">
      <c r="A22399" s="619" t="s">
        <v>1097</v>
      </c>
      <c r="B22399" s="618">
        <v>2013</v>
      </c>
      <c r="C22399" s="619" t="s">
        <v>1102</v>
      </c>
    </row>
    <row r="22400" spans="1:3" x14ac:dyDescent="0.15">
      <c r="A22400" s="619" t="s">
        <v>1097</v>
      </c>
      <c r="B22400" s="618">
        <v>2013</v>
      </c>
      <c r="C22400" s="619" t="s">
        <v>424</v>
      </c>
    </row>
    <row r="22401" spans="1:3" x14ac:dyDescent="0.15">
      <c r="A22401" s="619" t="s">
        <v>1097</v>
      </c>
      <c r="B22401" s="618">
        <v>2013</v>
      </c>
      <c r="C22401" s="619" t="s">
        <v>424</v>
      </c>
    </row>
    <row r="22402" spans="1:3" x14ac:dyDescent="0.15">
      <c r="A22402" s="619" t="s">
        <v>1097</v>
      </c>
      <c r="B22402" s="618">
        <v>2013</v>
      </c>
      <c r="C22402" s="619" t="s">
        <v>1103</v>
      </c>
    </row>
    <row r="22403" spans="1:3" x14ac:dyDescent="0.15">
      <c r="A22403" s="619" t="s">
        <v>1097</v>
      </c>
      <c r="B22403" s="618">
        <v>2013</v>
      </c>
      <c r="C22403" s="619" t="s">
        <v>424</v>
      </c>
    </row>
    <row r="22404" spans="1:3" x14ac:dyDescent="0.15">
      <c r="A22404" s="619" t="s">
        <v>1097</v>
      </c>
      <c r="B22404" s="618">
        <v>2013</v>
      </c>
      <c r="C22404" s="619" t="s">
        <v>1080</v>
      </c>
    </row>
    <row r="22405" spans="1:3" x14ac:dyDescent="0.15">
      <c r="A22405" s="619" t="s">
        <v>1097</v>
      </c>
      <c r="B22405" s="618">
        <v>2013</v>
      </c>
      <c r="C22405" s="619" t="s">
        <v>424</v>
      </c>
    </row>
    <row r="22406" spans="1:3" x14ac:dyDescent="0.15">
      <c r="A22406" s="619" t="s">
        <v>1097</v>
      </c>
      <c r="B22406" s="618">
        <v>2013</v>
      </c>
      <c r="C22406" s="619" t="s">
        <v>1104</v>
      </c>
    </row>
    <row r="22407" spans="1:3" x14ac:dyDescent="0.15">
      <c r="A22407" s="619" t="s">
        <v>1097</v>
      </c>
      <c r="B22407" s="618">
        <v>2013</v>
      </c>
      <c r="C22407" s="619" t="s">
        <v>424</v>
      </c>
    </row>
    <row r="22408" spans="1:3" x14ac:dyDescent="0.15">
      <c r="A22408" s="619" t="s">
        <v>1097</v>
      </c>
      <c r="B22408" s="618">
        <v>2013</v>
      </c>
      <c r="C22408" s="619" t="s">
        <v>1080</v>
      </c>
    </row>
    <row r="22409" spans="1:3" x14ac:dyDescent="0.15">
      <c r="A22409" s="619" t="s">
        <v>1097</v>
      </c>
      <c r="B22409" s="618">
        <v>2013</v>
      </c>
      <c r="C22409" s="619" t="s">
        <v>424</v>
      </c>
    </row>
    <row r="22410" spans="1:3" x14ac:dyDescent="0.15">
      <c r="A22410" s="618" t="s">
        <v>1097</v>
      </c>
      <c r="B22410" s="618">
        <v>2013</v>
      </c>
      <c r="C22410" s="619" t="s">
        <v>424</v>
      </c>
    </row>
    <row r="22411" spans="1:3" x14ac:dyDescent="0.15">
      <c r="A22411" s="619" t="s">
        <v>1097</v>
      </c>
      <c r="B22411" s="618">
        <v>2013</v>
      </c>
      <c r="C22411" s="619" t="s">
        <v>1104</v>
      </c>
    </row>
    <row r="22412" spans="1:3" x14ac:dyDescent="0.15">
      <c r="A22412" s="619" t="s">
        <v>1097</v>
      </c>
      <c r="B22412" s="618">
        <v>2013</v>
      </c>
      <c r="C22412" s="619" t="s">
        <v>424</v>
      </c>
    </row>
    <row r="22413" spans="1:3" x14ac:dyDescent="0.15">
      <c r="A22413" s="619" t="s">
        <v>1097</v>
      </c>
      <c r="B22413" s="618">
        <v>2013</v>
      </c>
      <c r="C22413" s="619" t="s">
        <v>1104</v>
      </c>
    </row>
    <row r="22414" spans="1:3" x14ac:dyDescent="0.15">
      <c r="A22414" s="619" t="s">
        <v>1097</v>
      </c>
      <c r="B22414" s="618">
        <v>2013</v>
      </c>
      <c r="C22414" s="619" t="s">
        <v>1102</v>
      </c>
    </row>
    <row r="22415" spans="1:3" x14ac:dyDescent="0.15">
      <c r="A22415" s="619" t="s">
        <v>1097</v>
      </c>
      <c r="B22415" s="618">
        <v>2013</v>
      </c>
      <c r="C22415" s="619" t="s">
        <v>1103</v>
      </c>
    </row>
    <row r="22416" spans="1:3" x14ac:dyDescent="0.15">
      <c r="A22416" s="619" t="s">
        <v>1097</v>
      </c>
      <c r="B22416" s="618">
        <v>2013</v>
      </c>
      <c r="C22416" s="619" t="s">
        <v>424</v>
      </c>
    </row>
    <row r="22417" spans="1:3" x14ac:dyDescent="0.15">
      <c r="A22417" s="619" t="s">
        <v>1097</v>
      </c>
      <c r="B22417" s="618">
        <v>2013</v>
      </c>
      <c r="C22417" s="619" t="s">
        <v>1102</v>
      </c>
    </row>
    <row r="22418" spans="1:3" x14ac:dyDescent="0.15">
      <c r="A22418" s="619" t="s">
        <v>1097</v>
      </c>
      <c r="B22418" s="618">
        <v>2013</v>
      </c>
      <c r="C22418" s="619" t="s">
        <v>424</v>
      </c>
    </row>
    <row r="22419" spans="1:3" x14ac:dyDescent="0.15">
      <c r="A22419" s="619" t="s">
        <v>1097</v>
      </c>
      <c r="B22419" s="618">
        <v>2013</v>
      </c>
      <c r="C22419" s="619" t="s">
        <v>1102</v>
      </c>
    </row>
    <row r="22420" spans="1:3" x14ac:dyDescent="0.15">
      <c r="A22420" s="619" t="s">
        <v>1097</v>
      </c>
      <c r="B22420" s="618">
        <v>2013</v>
      </c>
      <c r="C22420" s="619" t="s">
        <v>1080</v>
      </c>
    </row>
    <row r="22421" spans="1:3" x14ac:dyDescent="0.15">
      <c r="A22421" s="619" t="s">
        <v>1097</v>
      </c>
      <c r="B22421" s="618">
        <v>2013</v>
      </c>
      <c r="C22421" s="619" t="s">
        <v>424</v>
      </c>
    </row>
    <row r="22422" spans="1:3" x14ac:dyDescent="0.15">
      <c r="A22422" s="619" t="s">
        <v>1097</v>
      </c>
      <c r="B22422" s="618">
        <v>2013</v>
      </c>
      <c r="C22422" s="619" t="s">
        <v>1102</v>
      </c>
    </row>
    <row r="22423" spans="1:3" x14ac:dyDescent="0.15">
      <c r="A22423" s="619" t="s">
        <v>1097</v>
      </c>
      <c r="B22423" s="618">
        <v>2013</v>
      </c>
      <c r="C22423" s="619" t="s">
        <v>1104</v>
      </c>
    </row>
    <row r="22424" spans="1:3" x14ac:dyDescent="0.15">
      <c r="A22424" s="619" t="s">
        <v>1097</v>
      </c>
      <c r="B22424" s="618">
        <v>2013</v>
      </c>
      <c r="C22424" s="619" t="s">
        <v>1102</v>
      </c>
    </row>
    <row r="22425" spans="1:3" x14ac:dyDescent="0.15">
      <c r="A22425" s="619" t="s">
        <v>1097</v>
      </c>
      <c r="B22425" s="618">
        <v>2013</v>
      </c>
      <c r="C22425" s="619" t="s">
        <v>1102</v>
      </c>
    </row>
    <row r="22426" spans="1:3" x14ac:dyDescent="0.15">
      <c r="A22426" s="619" t="s">
        <v>1097</v>
      </c>
      <c r="B22426" s="618">
        <v>2013</v>
      </c>
      <c r="C22426" s="619" t="s">
        <v>1080</v>
      </c>
    </row>
    <row r="22427" spans="1:3" x14ac:dyDescent="0.15">
      <c r="A22427" s="619" t="s">
        <v>1097</v>
      </c>
      <c r="B22427" s="618">
        <v>2013</v>
      </c>
      <c r="C22427" s="619" t="s">
        <v>424</v>
      </c>
    </row>
    <row r="22428" spans="1:3" x14ac:dyDescent="0.15">
      <c r="A22428" s="619" t="s">
        <v>1097</v>
      </c>
      <c r="B22428" s="618">
        <v>2013</v>
      </c>
      <c r="C22428" s="619" t="s">
        <v>1102</v>
      </c>
    </row>
    <row r="22429" spans="1:3" x14ac:dyDescent="0.15">
      <c r="A22429" s="619" t="s">
        <v>1097</v>
      </c>
      <c r="B22429" s="618">
        <v>2013</v>
      </c>
      <c r="C22429" s="619" t="s">
        <v>1102</v>
      </c>
    </row>
    <row r="22430" spans="1:3" x14ac:dyDescent="0.15">
      <c r="A22430" s="619" t="s">
        <v>1097</v>
      </c>
      <c r="B22430" s="618">
        <v>2013</v>
      </c>
      <c r="C22430" s="619" t="s">
        <v>424</v>
      </c>
    </row>
    <row r="22431" spans="1:3" x14ac:dyDescent="0.15">
      <c r="A22431" s="619" t="s">
        <v>1097</v>
      </c>
      <c r="B22431" s="618">
        <v>2013</v>
      </c>
      <c r="C22431" s="619" t="s">
        <v>424</v>
      </c>
    </row>
    <row r="22432" spans="1:3" x14ac:dyDescent="0.15">
      <c r="A22432" s="619" t="s">
        <v>1097</v>
      </c>
      <c r="B22432" s="618">
        <v>2013</v>
      </c>
      <c r="C22432" s="619" t="s">
        <v>1104</v>
      </c>
    </row>
    <row r="22433" spans="1:3" x14ac:dyDescent="0.15">
      <c r="A22433" s="619" t="s">
        <v>1097</v>
      </c>
      <c r="B22433" s="618">
        <v>2013</v>
      </c>
      <c r="C22433" s="619" t="s">
        <v>1102</v>
      </c>
    </row>
    <row r="22434" spans="1:3" x14ac:dyDescent="0.15">
      <c r="A22434" s="619" t="s">
        <v>1097</v>
      </c>
      <c r="B22434" s="618">
        <v>2013</v>
      </c>
      <c r="C22434" s="619" t="s">
        <v>1102</v>
      </c>
    </row>
    <row r="22435" spans="1:3" x14ac:dyDescent="0.15">
      <c r="A22435" s="619" t="s">
        <v>1097</v>
      </c>
      <c r="B22435" s="618">
        <v>2013</v>
      </c>
      <c r="C22435" s="619" t="s">
        <v>1102</v>
      </c>
    </row>
    <row r="22436" spans="1:3" x14ac:dyDescent="0.15">
      <c r="A22436" s="619" t="s">
        <v>1097</v>
      </c>
      <c r="B22436" s="618">
        <v>2013</v>
      </c>
      <c r="C22436" s="619" t="s">
        <v>424</v>
      </c>
    </row>
    <row r="22437" spans="1:3" x14ac:dyDescent="0.15">
      <c r="A22437" s="619" t="s">
        <v>1097</v>
      </c>
      <c r="B22437" s="618">
        <v>2013</v>
      </c>
      <c r="C22437" s="619" t="s">
        <v>424</v>
      </c>
    </row>
    <row r="22438" spans="1:3" x14ac:dyDescent="0.15">
      <c r="A22438" s="619" t="s">
        <v>1097</v>
      </c>
      <c r="B22438" s="618">
        <v>2013</v>
      </c>
      <c r="C22438" s="619" t="s">
        <v>1103</v>
      </c>
    </row>
    <row r="22439" spans="1:3" x14ac:dyDescent="0.15">
      <c r="A22439" s="619" t="s">
        <v>1097</v>
      </c>
      <c r="B22439" s="618">
        <v>2013</v>
      </c>
      <c r="C22439" s="619" t="s">
        <v>1080</v>
      </c>
    </row>
    <row r="22440" spans="1:3" x14ac:dyDescent="0.15">
      <c r="A22440" s="619" t="s">
        <v>1097</v>
      </c>
      <c r="B22440" s="618">
        <v>2013</v>
      </c>
      <c r="C22440" s="619" t="s">
        <v>1102</v>
      </c>
    </row>
    <row r="22441" spans="1:3" x14ac:dyDescent="0.15">
      <c r="A22441" s="619" t="s">
        <v>1097</v>
      </c>
      <c r="B22441" s="618">
        <v>2013</v>
      </c>
      <c r="C22441" s="619" t="s">
        <v>1102</v>
      </c>
    </row>
    <row r="22442" spans="1:3" x14ac:dyDescent="0.15">
      <c r="A22442" s="619" t="s">
        <v>1097</v>
      </c>
      <c r="B22442" s="618">
        <v>2013</v>
      </c>
      <c r="C22442" s="619" t="s">
        <v>1102</v>
      </c>
    </row>
    <row r="22443" spans="1:3" x14ac:dyDescent="0.15">
      <c r="A22443" s="619" t="s">
        <v>1097</v>
      </c>
      <c r="B22443" s="618">
        <v>2013</v>
      </c>
      <c r="C22443" s="619" t="s">
        <v>1102</v>
      </c>
    </row>
    <row r="22444" spans="1:3" x14ac:dyDescent="0.15">
      <c r="A22444" s="619" t="s">
        <v>1097</v>
      </c>
      <c r="B22444" s="618">
        <v>2013</v>
      </c>
      <c r="C22444" s="619" t="s">
        <v>1103</v>
      </c>
    </row>
    <row r="22445" spans="1:3" x14ac:dyDescent="0.15">
      <c r="A22445" s="619" t="s">
        <v>1097</v>
      </c>
      <c r="B22445" s="618">
        <v>2013</v>
      </c>
      <c r="C22445" s="619" t="s">
        <v>1080</v>
      </c>
    </row>
    <row r="22446" spans="1:3" x14ac:dyDescent="0.15">
      <c r="A22446" s="618" t="s">
        <v>1097</v>
      </c>
      <c r="B22446" s="618">
        <v>2013</v>
      </c>
      <c r="C22446" s="619" t="s">
        <v>1103</v>
      </c>
    </row>
    <row r="22447" spans="1:3" x14ac:dyDescent="0.15">
      <c r="A22447" s="618" t="s">
        <v>1097</v>
      </c>
      <c r="B22447" s="618">
        <v>2013</v>
      </c>
      <c r="C22447" s="619" t="s">
        <v>1102</v>
      </c>
    </row>
    <row r="22448" spans="1:3" x14ac:dyDescent="0.15">
      <c r="A22448" s="619" t="s">
        <v>1097</v>
      </c>
      <c r="B22448" s="618">
        <v>2013</v>
      </c>
      <c r="C22448" s="619" t="s">
        <v>424</v>
      </c>
    </row>
    <row r="22449" spans="1:3" x14ac:dyDescent="0.15">
      <c r="A22449" s="619" t="s">
        <v>1097</v>
      </c>
      <c r="B22449" s="618">
        <v>2013</v>
      </c>
      <c r="C22449" s="619" t="s">
        <v>424</v>
      </c>
    </row>
    <row r="22450" spans="1:3" x14ac:dyDescent="0.15">
      <c r="A22450" s="619" t="s">
        <v>1097</v>
      </c>
      <c r="B22450" s="618">
        <v>2013</v>
      </c>
      <c r="C22450" s="619" t="s">
        <v>424</v>
      </c>
    </row>
    <row r="22451" spans="1:3" x14ac:dyDescent="0.15">
      <c r="A22451" s="619" t="s">
        <v>1097</v>
      </c>
      <c r="B22451" s="618">
        <v>2013</v>
      </c>
      <c r="C22451" s="619" t="s">
        <v>424</v>
      </c>
    </row>
    <row r="22452" spans="1:3" x14ac:dyDescent="0.15">
      <c r="A22452" s="619" t="s">
        <v>1097</v>
      </c>
      <c r="B22452" s="618">
        <v>2013</v>
      </c>
      <c r="C22452" s="619" t="s">
        <v>424</v>
      </c>
    </row>
    <row r="22453" spans="1:3" x14ac:dyDescent="0.15">
      <c r="A22453" s="619" t="s">
        <v>1097</v>
      </c>
      <c r="B22453" s="618">
        <v>2013</v>
      </c>
      <c r="C22453" s="619" t="s">
        <v>424</v>
      </c>
    </row>
    <row r="22454" spans="1:3" x14ac:dyDescent="0.15">
      <c r="A22454" s="619" t="s">
        <v>1097</v>
      </c>
      <c r="B22454" s="618">
        <v>2013</v>
      </c>
      <c r="C22454" s="619" t="s">
        <v>424</v>
      </c>
    </row>
    <row r="22455" spans="1:3" x14ac:dyDescent="0.15">
      <c r="A22455" s="619" t="s">
        <v>1097</v>
      </c>
      <c r="B22455" s="618">
        <v>2013</v>
      </c>
      <c r="C22455" s="619" t="s">
        <v>424</v>
      </c>
    </row>
    <row r="22456" spans="1:3" x14ac:dyDescent="0.15">
      <c r="A22456" s="619" t="s">
        <v>1097</v>
      </c>
      <c r="B22456" s="618">
        <v>2013</v>
      </c>
      <c r="C22456" s="619" t="s">
        <v>1102</v>
      </c>
    </row>
    <row r="22457" spans="1:3" x14ac:dyDescent="0.15">
      <c r="A22457" s="618" t="s">
        <v>1097</v>
      </c>
      <c r="B22457" s="618">
        <v>2013</v>
      </c>
      <c r="C22457" s="619" t="s">
        <v>1102</v>
      </c>
    </row>
    <row r="22458" spans="1:3" x14ac:dyDescent="0.15">
      <c r="A22458" s="619" t="s">
        <v>1123</v>
      </c>
      <c r="B22458" s="618" t="s">
        <v>1081</v>
      </c>
      <c r="C22458" s="619" t="s">
        <v>1103</v>
      </c>
    </row>
    <row r="22459" spans="1:3" x14ac:dyDescent="0.15">
      <c r="A22459" s="619" t="s">
        <v>1123</v>
      </c>
      <c r="B22459" s="618" t="s">
        <v>1081</v>
      </c>
      <c r="C22459" s="619" t="s">
        <v>437</v>
      </c>
    </row>
    <row r="22460" spans="1:3" x14ac:dyDescent="0.15">
      <c r="A22460" s="619" t="s">
        <v>1123</v>
      </c>
      <c r="B22460" s="618" t="s">
        <v>1081</v>
      </c>
      <c r="C22460" s="619" t="s">
        <v>437</v>
      </c>
    </row>
    <row r="22461" spans="1:3" x14ac:dyDescent="0.15">
      <c r="A22461" s="619" t="s">
        <v>1123</v>
      </c>
      <c r="B22461" s="618" t="s">
        <v>1081</v>
      </c>
      <c r="C22461" s="619" t="s">
        <v>437</v>
      </c>
    </row>
    <row r="22462" spans="1:3" x14ac:dyDescent="0.15">
      <c r="A22462" s="619" t="s">
        <v>1123</v>
      </c>
      <c r="B22462" s="618" t="s">
        <v>1081</v>
      </c>
      <c r="C22462" s="619" t="s">
        <v>437</v>
      </c>
    </row>
    <row r="22463" spans="1:3" x14ac:dyDescent="0.15">
      <c r="A22463" s="619" t="s">
        <v>1123</v>
      </c>
      <c r="B22463" s="618" t="s">
        <v>1081</v>
      </c>
      <c r="C22463" s="619" t="s">
        <v>1103</v>
      </c>
    </row>
    <row r="22464" spans="1:3" x14ac:dyDescent="0.15">
      <c r="A22464" s="619" t="s">
        <v>1123</v>
      </c>
      <c r="B22464" s="618" t="s">
        <v>1081</v>
      </c>
      <c r="C22464" s="619" t="s">
        <v>437</v>
      </c>
    </row>
    <row r="22465" spans="1:3" x14ac:dyDescent="0.15">
      <c r="A22465" s="619" t="s">
        <v>1123</v>
      </c>
      <c r="B22465" s="618" t="s">
        <v>1081</v>
      </c>
      <c r="C22465" s="619" t="s">
        <v>424</v>
      </c>
    </row>
    <row r="22466" spans="1:3" x14ac:dyDescent="0.15">
      <c r="A22466" s="619" t="s">
        <v>1123</v>
      </c>
      <c r="B22466" s="618" t="s">
        <v>1081</v>
      </c>
      <c r="C22466" s="619" t="s">
        <v>424</v>
      </c>
    </row>
    <row r="22467" spans="1:3" x14ac:dyDescent="0.15">
      <c r="A22467" s="619" t="s">
        <v>1123</v>
      </c>
      <c r="B22467" s="618" t="s">
        <v>1081</v>
      </c>
      <c r="C22467" s="619" t="s">
        <v>1103</v>
      </c>
    </row>
    <row r="22468" spans="1:3" x14ac:dyDescent="0.15">
      <c r="A22468" s="619" t="s">
        <v>1123</v>
      </c>
      <c r="B22468" s="618" t="s">
        <v>1081</v>
      </c>
      <c r="C22468" s="619" t="s">
        <v>1103</v>
      </c>
    </row>
    <row r="22469" spans="1:3" x14ac:dyDescent="0.15">
      <c r="A22469" s="619" t="s">
        <v>1123</v>
      </c>
      <c r="B22469" s="618" t="s">
        <v>1081</v>
      </c>
      <c r="C22469" s="619" t="s">
        <v>1080</v>
      </c>
    </row>
    <row r="22470" spans="1:3" x14ac:dyDescent="0.15">
      <c r="A22470" s="619" t="s">
        <v>1123</v>
      </c>
      <c r="B22470" s="618" t="s">
        <v>1081</v>
      </c>
      <c r="C22470" s="619" t="s">
        <v>424</v>
      </c>
    </row>
    <row r="22471" spans="1:3" x14ac:dyDescent="0.15">
      <c r="A22471" s="619" t="s">
        <v>1123</v>
      </c>
      <c r="B22471" s="618" t="s">
        <v>1081</v>
      </c>
      <c r="C22471" s="619" t="s">
        <v>437</v>
      </c>
    </row>
    <row r="22472" spans="1:3" x14ac:dyDescent="0.15">
      <c r="A22472" s="619" t="s">
        <v>1123</v>
      </c>
      <c r="B22472" s="618" t="s">
        <v>1081</v>
      </c>
      <c r="C22472" s="619" t="s">
        <v>437</v>
      </c>
    </row>
    <row r="22473" spans="1:3" x14ac:dyDescent="0.15">
      <c r="A22473" s="619" t="s">
        <v>1123</v>
      </c>
      <c r="B22473" s="618" t="s">
        <v>1081</v>
      </c>
      <c r="C22473" s="619" t="s">
        <v>1102</v>
      </c>
    </row>
    <row r="22474" spans="1:3" x14ac:dyDescent="0.15">
      <c r="A22474" s="619" t="s">
        <v>1123</v>
      </c>
      <c r="B22474" s="618" t="s">
        <v>1081</v>
      </c>
      <c r="C22474" s="619" t="s">
        <v>437</v>
      </c>
    </row>
    <row r="22475" spans="1:3" x14ac:dyDescent="0.15">
      <c r="A22475" s="619" t="s">
        <v>1123</v>
      </c>
      <c r="B22475" s="618" t="s">
        <v>1081</v>
      </c>
      <c r="C22475" s="619" t="s">
        <v>424</v>
      </c>
    </row>
    <row r="22476" spans="1:3" x14ac:dyDescent="0.15">
      <c r="A22476" s="619" t="s">
        <v>1123</v>
      </c>
      <c r="B22476" s="618" t="s">
        <v>1081</v>
      </c>
      <c r="C22476" s="619" t="s">
        <v>437</v>
      </c>
    </row>
    <row r="22477" spans="1:3" x14ac:dyDescent="0.15">
      <c r="A22477" s="619" t="s">
        <v>1123</v>
      </c>
      <c r="B22477" s="618" t="s">
        <v>1081</v>
      </c>
      <c r="C22477" s="619" t="s">
        <v>424</v>
      </c>
    </row>
    <row r="22478" spans="1:3" x14ac:dyDescent="0.15">
      <c r="A22478" s="619" t="s">
        <v>1123</v>
      </c>
      <c r="B22478" s="618" t="s">
        <v>1081</v>
      </c>
      <c r="C22478" s="619" t="s">
        <v>424</v>
      </c>
    </row>
    <row r="22479" spans="1:3" x14ac:dyDescent="0.15">
      <c r="A22479" s="619" t="s">
        <v>1123</v>
      </c>
      <c r="B22479" s="618" t="s">
        <v>1081</v>
      </c>
      <c r="C22479" s="619" t="s">
        <v>424</v>
      </c>
    </row>
    <row r="22480" spans="1:3" x14ac:dyDescent="0.15">
      <c r="A22480" s="619" t="s">
        <v>1123</v>
      </c>
      <c r="B22480" s="618" t="s">
        <v>1081</v>
      </c>
      <c r="C22480" s="619" t="s">
        <v>424</v>
      </c>
    </row>
    <row r="22481" spans="1:3" x14ac:dyDescent="0.15">
      <c r="A22481" s="619" t="s">
        <v>1123</v>
      </c>
      <c r="B22481" s="618" t="s">
        <v>1081</v>
      </c>
      <c r="C22481" s="619" t="s">
        <v>1080</v>
      </c>
    </row>
    <row r="22482" spans="1:3" x14ac:dyDescent="0.15">
      <c r="A22482" s="619" t="s">
        <v>1123</v>
      </c>
      <c r="B22482" s="618" t="s">
        <v>1081</v>
      </c>
      <c r="C22482" s="619" t="s">
        <v>424</v>
      </c>
    </row>
    <row r="22483" spans="1:3" x14ac:dyDescent="0.15">
      <c r="A22483" s="619" t="s">
        <v>1123</v>
      </c>
      <c r="B22483" s="618" t="s">
        <v>1081</v>
      </c>
      <c r="C22483" s="619" t="s">
        <v>424</v>
      </c>
    </row>
    <row r="22484" spans="1:3" x14ac:dyDescent="0.15">
      <c r="A22484" s="619" t="s">
        <v>1123</v>
      </c>
      <c r="B22484" s="618" t="s">
        <v>1081</v>
      </c>
      <c r="C22484" s="619" t="s">
        <v>437</v>
      </c>
    </row>
    <row r="22485" spans="1:3" x14ac:dyDescent="0.15">
      <c r="A22485" s="619" t="s">
        <v>1123</v>
      </c>
      <c r="B22485" s="618" t="s">
        <v>1081</v>
      </c>
      <c r="C22485" s="619" t="s">
        <v>424</v>
      </c>
    </row>
    <row r="22486" spans="1:3" x14ac:dyDescent="0.15">
      <c r="A22486" s="619" t="s">
        <v>1123</v>
      </c>
      <c r="B22486" s="618" t="s">
        <v>1081</v>
      </c>
      <c r="C22486" s="619" t="s">
        <v>437</v>
      </c>
    </row>
    <row r="22487" spans="1:3" x14ac:dyDescent="0.15">
      <c r="A22487" s="619" t="s">
        <v>1123</v>
      </c>
      <c r="B22487" s="618" t="s">
        <v>1081</v>
      </c>
      <c r="C22487" s="619" t="s">
        <v>424</v>
      </c>
    </row>
    <row r="22488" spans="1:3" x14ac:dyDescent="0.15">
      <c r="A22488" s="619" t="s">
        <v>1123</v>
      </c>
      <c r="B22488" s="618" t="s">
        <v>1081</v>
      </c>
      <c r="C22488" s="619" t="s">
        <v>424</v>
      </c>
    </row>
    <row r="22489" spans="1:3" x14ac:dyDescent="0.15">
      <c r="A22489" s="619" t="s">
        <v>1123</v>
      </c>
      <c r="B22489" s="618" t="s">
        <v>1081</v>
      </c>
      <c r="C22489" s="619" t="s">
        <v>424</v>
      </c>
    </row>
    <row r="22490" spans="1:3" x14ac:dyDescent="0.15">
      <c r="A22490" s="619" t="s">
        <v>1123</v>
      </c>
      <c r="B22490" s="618" t="s">
        <v>1081</v>
      </c>
      <c r="C22490" s="619" t="s">
        <v>424</v>
      </c>
    </row>
    <row r="22491" spans="1:3" x14ac:dyDescent="0.15">
      <c r="A22491" s="619" t="s">
        <v>1123</v>
      </c>
      <c r="B22491" s="618" t="s">
        <v>1081</v>
      </c>
      <c r="C22491" s="619" t="s">
        <v>424</v>
      </c>
    </row>
    <row r="22492" spans="1:3" x14ac:dyDescent="0.15">
      <c r="A22492" s="619" t="s">
        <v>1123</v>
      </c>
      <c r="B22492" s="618" t="s">
        <v>1081</v>
      </c>
      <c r="C22492" s="619" t="s">
        <v>424</v>
      </c>
    </row>
    <row r="22493" spans="1:3" x14ac:dyDescent="0.15">
      <c r="A22493" s="619" t="s">
        <v>1123</v>
      </c>
      <c r="B22493" s="618" t="s">
        <v>1081</v>
      </c>
      <c r="C22493" s="619" t="s">
        <v>424</v>
      </c>
    </row>
    <row r="22494" spans="1:3" x14ac:dyDescent="0.15">
      <c r="A22494" s="619" t="s">
        <v>1123</v>
      </c>
      <c r="B22494" s="618" t="s">
        <v>1081</v>
      </c>
      <c r="C22494" s="619" t="s">
        <v>424</v>
      </c>
    </row>
    <row r="22495" spans="1:3" x14ac:dyDescent="0.15">
      <c r="A22495" s="619" t="s">
        <v>1123</v>
      </c>
      <c r="B22495" s="618" t="s">
        <v>1081</v>
      </c>
      <c r="C22495" s="619" t="s">
        <v>424</v>
      </c>
    </row>
    <row r="22496" spans="1:3" x14ac:dyDescent="0.15">
      <c r="A22496" s="619" t="s">
        <v>1123</v>
      </c>
      <c r="B22496" s="618" t="s">
        <v>1081</v>
      </c>
      <c r="C22496" s="619" t="s">
        <v>424</v>
      </c>
    </row>
    <row r="22497" spans="1:3" x14ac:dyDescent="0.15">
      <c r="A22497" s="619" t="s">
        <v>1123</v>
      </c>
      <c r="B22497" s="618" t="s">
        <v>1081</v>
      </c>
      <c r="C22497" s="619" t="s">
        <v>424</v>
      </c>
    </row>
    <row r="22498" spans="1:3" x14ac:dyDescent="0.15">
      <c r="A22498" s="619" t="s">
        <v>1123</v>
      </c>
      <c r="B22498" s="618" t="s">
        <v>1081</v>
      </c>
      <c r="C22498" s="619" t="s">
        <v>424</v>
      </c>
    </row>
    <row r="22499" spans="1:3" x14ac:dyDescent="0.15">
      <c r="A22499" s="619" t="s">
        <v>1123</v>
      </c>
      <c r="B22499" s="618" t="s">
        <v>1081</v>
      </c>
      <c r="C22499" s="619" t="s">
        <v>437</v>
      </c>
    </row>
    <row r="22500" spans="1:3" x14ac:dyDescent="0.15">
      <c r="A22500" s="619" t="s">
        <v>1123</v>
      </c>
      <c r="B22500" s="618" t="s">
        <v>1081</v>
      </c>
      <c r="C22500" s="619" t="s">
        <v>1080</v>
      </c>
    </row>
    <row r="22501" spans="1:3" x14ac:dyDescent="0.15">
      <c r="A22501" s="619" t="s">
        <v>1123</v>
      </c>
      <c r="B22501" s="618" t="s">
        <v>1081</v>
      </c>
      <c r="C22501" s="619" t="s">
        <v>437</v>
      </c>
    </row>
    <row r="22502" spans="1:3" x14ac:dyDescent="0.15">
      <c r="A22502" s="619" t="s">
        <v>1123</v>
      </c>
      <c r="B22502" s="618" t="s">
        <v>1081</v>
      </c>
      <c r="C22502" s="619" t="s">
        <v>437</v>
      </c>
    </row>
    <row r="22503" spans="1:3" x14ac:dyDescent="0.15">
      <c r="A22503" s="619" t="s">
        <v>1123</v>
      </c>
      <c r="B22503" s="618" t="s">
        <v>1081</v>
      </c>
      <c r="C22503" s="619" t="s">
        <v>424</v>
      </c>
    </row>
    <row r="22504" spans="1:3" x14ac:dyDescent="0.15">
      <c r="A22504" s="619" t="s">
        <v>1123</v>
      </c>
      <c r="B22504" s="618" t="s">
        <v>1081</v>
      </c>
      <c r="C22504" s="619" t="s">
        <v>1080</v>
      </c>
    </row>
    <row r="22505" spans="1:3" x14ac:dyDescent="0.15">
      <c r="A22505" s="619" t="s">
        <v>1123</v>
      </c>
      <c r="B22505" s="618" t="s">
        <v>1081</v>
      </c>
      <c r="C22505" s="619" t="s">
        <v>1080</v>
      </c>
    </row>
    <row r="22506" spans="1:3" x14ac:dyDescent="0.15">
      <c r="A22506" s="619" t="s">
        <v>1123</v>
      </c>
      <c r="B22506" s="618" t="s">
        <v>1081</v>
      </c>
      <c r="C22506" s="619" t="s">
        <v>424</v>
      </c>
    </row>
    <row r="22507" spans="1:3" x14ac:dyDescent="0.15">
      <c r="A22507" s="619" t="s">
        <v>1123</v>
      </c>
      <c r="B22507" s="618" t="s">
        <v>1081</v>
      </c>
      <c r="C22507" s="619" t="s">
        <v>424</v>
      </c>
    </row>
    <row r="22508" spans="1:3" x14ac:dyDescent="0.15">
      <c r="A22508" s="619" t="s">
        <v>1123</v>
      </c>
      <c r="B22508" s="618" t="s">
        <v>1081</v>
      </c>
      <c r="C22508" s="619" t="s">
        <v>1102</v>
      </c>
    </row>
    <row r="22509" spans="1:3" x14ac:dyDescent="0.15">
      <c r="A22509" s="619" t="s">
        <v>1123</v>
      </c>
      <c r="B22509" s="618" t="s">
        <v>1081</v>
      </c>
      <c r="C22509" s="619" t="s">
        <v>1102</v>
      </c>
    </row>
    <row r="22510" spans="1:3" x14ac:dyDescent="0.15">
      <c r="A22510" s="619" t="s">
        <v>1123</v>
      </c>
      <c r="B22510" s="618" t="s">
        <v>1081</v>
      </c>
      <c r="C22510" s="619" t="s">
        <v>1102</v>
      </c>
    </row>
    <row r="22511" spans="1:3" x14ac:dyDescent="0.15">
      <c r="A22511" s="619" t="s">
        <v>1123</v>
      </c>
      <c r="B22511" s="618" t="s">
        <v>1081</v>
      </c>
      <c r="C22511" s="619" t="s">
        <v>1102</v>
      </c>
    </row>
    <row r="22512" spans="1:3" x14ac:dyDescent="0.15">
      <c r="A22512" s="619" t="s">
        <v>1123</v>
      </c>
      <c r="B22512" s="618" t="s">
        <v>1081</v>
      </c>
      <c r="C22512" s="619" t="s">
        <v>1102</v>
      </c>
    </row>
    <row r="22513" spans="1:3" x14ac:dyDescent="0.15">
      <c r="A22513" s="619" t="s">
        <v>1123</v>
      </c>
      <c r="B22513" s="618" t="s">
        <v>1081</v>
      </c>
      <c r="C22513" s="619" t="s">
        <v>1102</v>
      </c>
    </row>
    <row r="22514" spans="1:3" x14ac:dyDescent="0.15">
      <c r="A22514" s="619" t="s">
        <v>1123</v>
      </c>
      <c r="B22514" s="618" t="s">
        <v>1081</v>
      </c>
      <c r="C22514" s="619" t="s">
        <v>1102</v>
      </c>
    </row>
    <row r="22515" spans="1:3" x14ac:dyDescent="0.15">
      <c r="A22515" s="619" t="s">
        <v>1123</v>
      </c>
      <c r="B22515" s="618" t="s">
        <v>1081</v>
      </c>
      <c r="C22515" s="619" t="s">
        <v>1102</v>
      </c>
    </row>
    <row r="22516" spans="1:3" x14ac:dyDescent="0.15">
      <c r="A22516" s="619" t="s">
        <v>1123</v>
      </c>
      <c r="B22516" s="618" t="s">
        <v>1081</v>
      </c>
      <c r="C22516" s="619" t="s">
        <v>1102</v>
      </c>
    </row>
    <row r="22517" spans="1:3" x14ac:dyDescent="0.15">
      <c r="A22517" s="619" t="s">
        <v>1123</v>
      </c>
      <c r="B22517" s="618" t="s">
        <v>1081</v>
      </c>
      <c r="C22517" s="619" t="s">
        <v>1102</v>
      </c>
    </row>
    <row r="22518" spans="1:3" x14ac:dyDescent="0.15">
      <c r="A22518" s="619" t="s">
        <v>1123</v>
      </c>
      <c r="B22518" s="618" t="s">
        <v>1081</v>
      </c>
      <c r="C22518" s="619" t="s">
        <v>1102</v>
      </c>
    </row>
    <row r="22519" spans="1:3" x14ac:dyDescent="0.15">
      <c r="A22519" s="619" t="s">
        <v>1123</v>
      </c>
      <c r="B22519" s="618" t="s">
        <v>1081</v>
      </c>
      <c r="C22519" s="619" t="s">
        <v>1102</v>
      </c>
    </row>
    <row r="22520" spans="1:3" x14ac:dyDescent="0.15">
      <c r="A22520" s="619" t="s">
        <v>1123</v>
      </c>
      <c r="B22520" s="618" t="s">
        <v>1081</v>
      </c>
      <c r="C22520" s="619" t="s">
        <v>1102</v>
      </c>
    </row>
    <row r="22521" spans="1:3" x14ac:dyDescent="0.15">
      <c r="A22521" s="619" t="s">
        <v>1123</v>
      </c>
      <c r="B22521" s="618" t="s">
        <v>1081</v>
      </c>
      <c r="C22521" s="619" t="s">
        <v>1102</v>
      </c>
    </row>
    <row r="22522" spans="1:3" x14ac:dyDescent="0.15">
      <c r="A22522" s="619" t="s">
        <v>1123</v>
      </c>
      <c r="B22522" s="618" t="s">
        <v>1081</v>
      </c>
      <c r="C22522" s="619" t="s">
        <v>424</v>
      </c>
    </row>
    <row r="22523" spans="1:3" x14ac:dyDescent="0.15">
      <c r="A22523" s="619" t="s">
        <v>1123</v>
      </c>
      <c r="B22523" s="618" t="s">
        <v>1081</v>
      </c>
      <c r="C22523" s="619" t="s">
        <v>1102</v>
      </c>
    </row>
    <row r="22524" spans="1:3" x14ac:dyDescent="0.15">
      <c r="A22524" s="619" t="s">
        <v>1123</v>
      </c>
      <c r="B22524" s="618" t="s">
        <v>1081</v>
      </c>
      <c r="C22524" s="619" t="s">
        <v>1102</v>
      </c>
    </row>
    <row r="22525" spans="1:3" x14ac:dyDescent="0.15">
      <c r="A22525" s="619" t="s">
        <v>1123</v>
      </c>
      <c r="B22525" s="618" t="s">
        <v>1081</v>
      </c>
      <c r="C22525" s="619" t="s">
        <v>1103</v>
      </c>
    </row>
    <row r="22526" spans="1:3" x14ac:dyDescent="0.15">
      <c r="A22526" s="619" t="s">
        <v>1123</v>
      </c>
      <c r="B22526" s="618" t="s">
        <v>1081</v>
      </c>
      <c r="C22526" s="619" t="s">
        <v>424</v>
      </c>
    </row>
    <row r="22527" spans="1:3" x14ac:dyDescent="0.15">
      <c r="A22527" s="619" t="s">
        <v>1123</v>
      </c>
      <c r="B22527" s="618" t="s">
        <v>1081</v>
      </c>
      <c r="C22527" s="619" t="s">
        <v>424</v>
      </c>
    </row>
    <row r="22528" spans="1:3" x14ac:dyDescent="0.15">
      <c r="A22528" s="619" t="s">
        <v>1123</v>
      </c>
      <c r="B22528" s="618" t="s">
        <v>1081</v>
      </c>
      <c r="C22528" s="619" t="s">
        <v>1102</v>
      </c>
    </row>
    <row r="22529" spans="1:3" x14ac:dyDescent="0.15">
      <c r="A22529" s="619" t="s">
        <v>1123</v>
      </c>
      <c r="B22529" s="618" t="s">
        <v>1081</v>
      </c>
      <c r="C22529" s="619" t="s">
        <v>424</v>
      </c>
    </row>
    <row r="22530" spans="1:3" x14ac:dyDescent="0.15">
      <c r="A22530" s="619" t="s">
        <v>1123</v>
      </c>
      <c r="B22530" s="618" t="s">
        <v>1081</v>
      </c>
      <c r="C22530" s="619" t="s">
        <v>437</v>
      </c>
    </row>
    <row r="22531" spans="1:3" x14ac:dyDescent="0.15">
      <c r="A22531" s="619" t="s">
        <v>1123</v>
      </c>
      <c r="B22531" s="618" t="s">
        <v>1081</v>
      </c>
      <c r="C22531" s="619" t="s">
        <v>424</v>
      </c>
    </row>
    <row r="22532" spans="1:3" x14ac:dyDescent="0.15">
      <c r="A22532" s="619" t="s">
        <v>1123</v>
      </c>
      <c r="B22532" s="618" t="s">
        <v>1081</v>
      </c>
      <c r="C22532" s="619" t="s">
        <v>437</v>
      </c>
    </row>
    <row r="22533" spans="1:3" x14ac:dyDescent="0.15">
      <c r="A22533" s="619" t="s">
        <v>1123</v>
      </c>
      <c r="B22533" s="618" t="s">
        <v>1081</v>
      </c>
      <c r="C22533" s="619" t="s">
        <v>424</v>
      </c>
    </row>
    <row r="22534" spans="1:3" x14ac:dyDescent="0.15">
      <c r="A22534" s="619" t="s">
        <v>1123</v>
      </c>
      <c r="B22534" s="618" t="s">
        <v>1081</v>
      </c>
      <c r="C22534" s="619" t="s">
        <v>437</v>
      </c>
    </row>
    <row r="22535" spans="1:3" x14ac:dyDescent="0.15">
      <c r="A22535" s="619" t="s">
        <v>1123</v>
      </c>
      <c r="B22535" s="618" t="s">
        <v>1081</v>
      </c>
      <c r="C22535" s="619" t="s">
        <v>437</v>
      </c>
    </row>
    <row r="22536" spans="1:3" x14ac:dyDescent="0.15">
      <c r="A22536" s="619" t="s">
        <v>1123</v>
      </c>
      <c r="B22536" s="618" t="s">
        <v>1081</v>
      </c>
      <c r="C22536" s="619" t="s">
        <v>1102</v>
      </c>
    </row>
    <row r="22537" spans="1:3" x14ac:dyDescent="0.15">
      <c r="A22537" s="619" t="s">
        <v>1123</v>
      </c>
      <c r="B22537" s="618" t="s">
        <v>1081</v>
      </c>
      <c r="C22537" s="619" t="s">
        <v>1102</v>
      </c>
    </row>
    <row r="22538" spans="1:3" x14ac:dyDescent="0.15">
      <c r="A22538" s="619" t="s">
        <v>1123</v>
      </c>
      <c r="B22538" s="618" t="s">
        <v>1081</v>
      </c>
      <c r="C22538" s="619" t="s">
        <v>1102</v>
      </c>
    </row>
    <row r="22539" spans="1:3" x14ac:dyDescent="0.15">
      <c r="A22539" s="619" t="s">
        <v>1123</v>
      </c>
      <c r="B22539" s="618" t="s">
        <v>1081</v>
      </c>
      <c r="C22539" s="619" t="s">
        <v>437</v>
      </c>
    </row>
    <row r="22540" spans="1:3" x14ac:dyDescent="0.15">
      <c r="A22540" s="619" t="s">
        <v>1123</v>
      </c>
      <c r="B22540" s="618" t="s">
        <v>1081</v>
      </c>
      <c r="C22540" s="619" t="s">
        <v>437</v>
      </c>
    </row>
    <row r="22541" spans="1:3" x14ac:dyDescent="0.15">
      <c r="A22541" s="619" t="s">
        <v>1123</v>
      </c>
      <c r="B22541" s="618" t="s">
        <v>1081</v>
      </c>
      <c r="C22541" s="619" t="s">
        <v>424</v>
      </c>
    </row>
    <row r="22542" spans="1:3" x14ac:dyDescent="0.15">
      <c r="A22542" s="619" t="s">
        <v>1123</v>
      </c>
      <c r="B22542" s="618" t="s">
        <v>1081</v>
      </c>
      <c r="C22542" s="619" t="s">
        <v>424</v>
      </c>
    </row>
    <row r="22543" spans="1:3" x14ac:dyDescent="0.15">
      <c r="A22543" s="619" t="s">
        <v>1123</v>
      </c>
      <c r="B22543" s="618" t="s">
        <v>1081</v>
      </c>
      <c r="C22543" s="619" t="s">
        <v>437</v>
      </c>
    </row>
    <row r="22544" spans="1:3" x14ac:dyDescent="0.15">
      <c r="A22544" s="619" t="s">
        <v>1123</v>
      </c>
      <c r="B22544" s="618" t="s">
        <v>1081</v>
      </c>
      <c r="C22544" s="619" t="s">
        <v>424</v>
      </c>
    </row>
    <row r="22545" spans="1:3" x14ac:dyDescent="0.15">
      <c r="A22545" s="619" t="s">
        <v>1123</v>
      </c>
      <c r="B22545" s="618" t="s">
        <v>1081</v>
      </c>
      <c r="C22545" s="619" t="s">
        <v>437</v>
      </c>
    </row>
    <row r="22546" spans="1:3" x14ac:dyDescent="0.15">
      <c r="A22546" s="619" t="s">
        <v>1123</v>
      </c>
      <c r="B22546" s="618" t="s">
        <v>1081</v>
      </c>
      <c r="C22546" s="619" t="s">
        <v>437</v>
      </c>
    </row>
    <row r="22547" spans="1:3" x14ac:dyDescent="0.15">
      <c r="A22547" s="619" t="s">
        <v>1123</v>
      </c>
      <c r="B22547" s="618" t="s">
        <v>1081</v>
      </c>
      <c r="C22547" s="619" t="s">
        <v>424</v>
      </c>
    </row>
    <row r="22548" spans="1:3" x14ac:dyDescent="0.15">
      <c r="A22548" s="619" t="s">
        <v>1123</v>
      </c>
      <c r="B22548" s="618" t="s">
        <v>1081</v>
      </c>
      <c r="C22548" s="619" t="s">
        <v>424</v>
      </c>
    </row>
    <row r="22549" spans="1:3" x14ac:dyDescent="0.15">
      <c r="A22549" s="619" t="s">
        <v>1123</v>
      </c>
      <c r="B22549" s="618" t="s">
        <v>1081</v>
      </c>
      <c r="C22549" s="619" t="s">
        <v>424</v>
      </c>
    </row>
    <row r="22550" spans="1:3" x14ac:dyDescent="0.15">
      <c r="A22550" s="619" t="s">
        <v>1123</v>
      </c>
      <c r="B22550" s="618" t="s">
        <v>1081</v>
      </c>
      <c r="C22550" s="619" t="s">
        <v>424</v>
      </c>
    </row>
    <row r="22551" spans="1:3" x14ac:dyDescent="0.15">
      <c r="A22551" s="619" t="s">
        <v>1123</v>
      </c>
      <c r="B22551" s="618" t="s">
        <v>1081</v>
      </c>
      <c r="C22551" s="619" t="s">
        <v>424</v>
      </c>
    </row>
    <row r="22552" spans="1:3" x14ac:dyDescent="0.15">
      <c r="A22552" s="619" t="s">
        <v>1123</v>
      </c>
      <c r="B22552" s="618" t="s">
        <v>1081</v>
      </c>
      <c r="C22552" s="619" t="s">
        <v>424</v>
      </c>
    </row>
    <row r="22553" spans="1:3" x14ac:dyDescent="0.15">
      <c r="A22553" s="619" t="s">
        <v>1123</v>
      </c>
      <c r="B22553" s="618" t="s">
        <v>1081</v>
      </c>
      <c r="C22553" s="619" t="s">
        <v>424</v>
      </c>
    </row>
    <row r="22554" spans="1:3" x14ac:dyDescent="0.15">
      <c r="A22554" s="619" t="s">
        <v>1123</v>
      </c>
      <c r="B22554" s="618" t="s">
        <v>1081</v>
      </c>
      <c r="C22554" s="619" t="s">
        <v>424</v>
      </c>
    </row>
    <row r="22555" spans="1:3" x14ac:dyDescent="0.15">
      <c r="A22555" s="619" t="s">
        <v>1123</v>
      </c>
      <c r="B22555" s="618" t="s">
        <v>1081</v>
      </c>
      <c r="C22555" s="619" t="s">
        <v>424</v>
      </c>
    </row>
    <row r="22556" spans="1:3" x14ac:dyDescent="0.15">
      <c r="A22556" s="619" t="s">
        <v>1123</v>
      </c>
      <c r="B22556" s="618" t="s">
        <v>1081</v>
      </c>
      <c r="C22556" s="619" t="s">
        <v>424</v>
      </c>
    </row>
    <row r="22557" spans="1:3" x14ac:dyDescent="0.15">
      <c r="A22557" s="619" t="s">
        <v>1123</v>
      </c>
      <c r="B22557" s="618" t="s">
        <v>1081</v>
      </c>
      <c r="C22557" s="619" t="s">
        <v>424</v>
      </c>
    </row>
    <row r="22558" spans="1:3" x14ac:dyDescent="0.15">
      <c r="A22558" s="619" t="s">
        <v>1123</v>
      </c>
      <c r="B22558" s="618" t="s">
        <v>1081</v>
      </c>
      <c r="C22558" s="619" t="s">
        <v>424</v>
      </c>
    </row>
    <row r="22559" spans="1:3" x14ac:dyDescent="0.15">
      <c r="A22559" s="619" t="s">
        <v>1123</v>
      </c>
      <c r="B22559" s="618" t="s">
        <v>1081</v>
      </c>
      <c r="C22559" s="619" t="s">
        <v>424</v>
      </c>
    </row>
    <row r="22560" spans="1:3" x14ac:dyDescent="0.15">
      <c r="A22560" s="619" t="s">
        <v>1123</v>
      </c>
      <c r="B22560" s="618" t="s">
        <v>1081</v>
      </c>
      <c r="C22560" s="619" t="s">
        <v>1080</v>
      </c>
    </row>
    <row r="22561" spans="1:3" x14ac:dyDescent="0.15">
      <c r="A22561" s="619" t="s">
        <v>1123</v>
      </c>
      <c r="B22561" s="618" t="s">
        <v>1081</v>
      </c>
      <c r="C22561" s="619" t="s">
        <v>1080</v>
      </c>
    </row>
    <row r="22562" spans="1:3" x14ac:dyDescent="0.15">
      <c r="A22562" s="619" t="s">
        <v>1123</v>
      </c>
      <c r="B22562" s="618" t="s">
        <v>1081</v>
      </c>
      <c r="C22562" s="619" t="s">
        <v>1080</v>
      </c>
    </row>
    <row r="22563" spans="1:3" x14ac:dyDescent="0.15">
      <c r="A22563" s="619" t="s">
        <v>1123</v>
      </c>
      <c r="B22563" s="618" t="s">
        <v>1081</v>
      </c>
      <c r="C22563" s="619" t="s">
        <v>1103</v>
      </c>
    </row>
    <row r="22564" spans="1:3" x14ac:dyDescent="0.15">
      <c r="A22564" s="619" t="s">
        <v>1123</v>
      </c>
      <c r="B22564" s="618">
        <v>2013</v>
      </c>
      <c r="C22564" s="619" t="s">
        <v>437</v>
      </c>
    </row>
    <row r="22565" spans="1:3" x14ac:dyDescent="0.15">
      <c r="A22565" s="619" t="s">
        <v>1123</v>
      </c>
      <c r="B22565" s="618" t="s">
        <v>1081</v>
      </c>
      <c r="C22565" s="619" t="s">
        <v>424</v>
      </c>
    </row>
    <row r="22566" spans="1:3" x14ac:dyDescent="0.15">
      <c r="A22566" s="619" t="s">
        <v>1123</v>
      </c>
      <c r="B22566" s="618" t="s">
        <v>1081</v>
      </c>
      <c r="C22566" s="619" t="s">
        <v>437</v>
      </c>
    </row>
    <row r="22567" spans="1:3" x14ac:dyDescent="0.15">
      <c r="A22567" s="619" t="s">
        <v>1123</v>
      </c>
      <c r="B22567" s="618" t="s">
        <v>1081</v>
      </c>
      <c r="C22567" s="619" t="s">
        <v>424</v>
      </c>
    </row>
    <row r="22568" spans="1:3" x14ac:dyDescent="0.15">
      <c r="A22568" s="619" t="s">
        <v>1123</v>
      </c>
      <c r="B22568" s="618" t="s">
        <v>1081</v>
      </c>
      <c r="C22568" s="619" t="s">
        <v>437</v>
      </c>
    </row>
    <row r="22569" spans="1:3" x14ac:dyDescent="0.15">
      <c r="A22569" s="619" t="s">
        <v>1123</v>
      </c>
      <c r="B22569" s="618" t="s">
        <v>1081</v>
      </c>
      <c r="C22569" s="619" t="s">
        <v>437</v>
      </c>
    </row>
    <row r="22570" spans="1:3" x14ac:dyDescent="0.15">
      <c r="A22570" s="619" t="s">
        <v>1123</v>
      </c>
      <c r="B22570" s="618" t="s">
        <v>1081</v>
      </c>
      <c r="C22570" s="619" t="s">
        <v>424</v>
      </c>
    </row>
    <row r="22571" spans="1:3" x14ac:dyDescent="0.15">
      <c r="A22571" s="619" t="s">
        <v>1123</v>
      </c>
      <c r="B22571" s="618" t="s">
        <v>1081</v>
      </c>
      <c r="C22571" s="619" t="s">
        <v>437</v>
      </c>
    </row>
    <row r="22572" spans="1:3" x14ac:dyDescent="0.15">
      <c r="A22572" s="619" t="s">
        <v>1123</v>
      </c>
      <c r="B22572" s="618" t="s">
        <v>1081</v>
      </c>
      <c r="C22572" s="619" t="s">
        <v>424</v>
      </c>
    </row>
    <row r="22573" spans="1:3" x14ac:dyDescent="0.15">
      <c r="A22573" s="619" t="s">
        <v>1123</v>
      </c>
      <c r="B22573" s="618" t="s">
        <v>1081</v>
      </c>
      <c r="C22573" s="619" t="s">
        <v>424</v>
      </c>
    </row>
    <row r="22574" spans="1:3" x14ac:dyDescent="0.15">
      <c r="A22574" s="619" t="s">
        <v>1123</v>
      </c>
      <c r="B22574" s="618" t="s">
        <v>1081</v>
      </c>
      <c r="C22574" s="619" t="s">
        <v>437</v>
      </c>
    </row>
    <row r="22575" spans="1:3" x14ac:dyDescent="0.15">
      <c r="A22575" s="619" t="s">
        <v>1123</v>
      </c>
      <c r="B22575" s="618" t="s">
        <v>1081</v>
      </c>
      <c r="C22575" s="619" t="s">
        <v>424</v>
      </c>
    </row>
    <row r="22576" spans="1:3" x14ac:dyDescent="0.15">
      <c r="A22576" s="619" t="s">
        <v>1123</v>
      </c>
      <c r="B22576" s="618" t="s">
        <v>1081</v>
      </c>
      <c r="C22576" s="619" t="s">
        <v>424</v>
      </c>
    </row>
    <row r="22577" spans="1:3" x14ac:dyDescent="0.15">
      <c r="A22577" s="619" t="s">
        <v>1123</v>
      </c>
      <c r="B22577" s="618" t="s">
        <v>1081</v>
      </c>
      <c r="C22577" s="619" t="s">
        <v>424</v>
      </c>
    </row>
    <row r="22578" spans="1:3" x14ac:dyDescent="0.15">
      <c r="A22578" s="619" t="s">
        <v>1123</v>
      </c>
      <c r="B22578" s="618" t="s">
        <v>1081</v>
      </c>
      <c r="C22578" s="619" t="s">
        <v>424</v>
      </c>
    </row>
    <row r="22579" spans="1:3" x14ac:dyDescent="0.15">
      <c r="A22579" s="619" t="s">
        <v>1123</v>
      </c>
      <c r="B22579" s="618" t="s">
        <v>1081</v>
      </c>
      <c r="C22579" s="619" t="s">
        <v>424</v>
      </c>
    </row>
    <row r="22580" spans="1:3" x14ac:dyDescent="0.15">
      <c r="A22580" s="619" t="s">
        <v>1123</v>
      </c>
      <c r="B22580" s="618" t="s">
        <v>1081</v>
      </c>
      <c r="C22580" s="619" t="s">
        <v>424</v>
      </c>
    </row>
    <row r="22581" spans="1:3" x14ac:dyDescent="0.15">
      <c r="A22581" s="619" t="s">
        <v>1123</v>
      </c>
      <c r="B22581" s="618" t="s">
        <v>1081</v>
      </c>
      <c r="C22581" s="619" t="s">
        <v>424</v>
      </c>
    </row>
    <row r="22582" spans="1:3" x14ac:dyDescent="0.15">
      <c r="A22582" s="619" t="s">
        <v>1123</v>
      </c>
      <c r="B22582" s="618" t="s">
        <v>1081</v>
      </c>
      <c r="C22582" s="619" t="s">
        <v>437</v>
      </c>
    </row>
    <row r="22583" spans="1:3" x14ac:dyDescent="0.15">
      <c r="A22583" s="619" t="s">
        <v>1123</v>
      </c>
      <c r="B22583" s="618" t="s">
        <v>1081</v>
      </c>
      <c r="C22583" s="619" t="s">
        <v>424</v>
      </c>
    </row>
    <row r="22584" spans="1:3" x14ac:dyDescent="0.15">
      <c r="A22584" s="619" t="s">
        <v>1123</v>
      </c>
      <c r="B22584" s="618" t="s">
        <v>1081</v>
      </c>
      <c r="C22584" s="619" t="s">
        <v>424</v>
      </c>
    </row>
    <row r="22585" spans="1:3" x14ac:dyDescent="0.15">
      <c r="A22585" s="619" t="s">
        <v>1123</v>
      </c>
      <c r="B22585" s="618" t="s">
        <v>1081</v>
      </c>
      <c r="C22585" s="619" t="s">
        <v>424</v>
      </c>
    </row>
    <row r="22586" spans="1:3" x14ac:dyDescent="0.15">
      <c r="A22586" s="619" t="s">
        <v>1123</v>
      </c>
      <c r="B22586" s="618" t="s">
        <v>1081</v>
      </c>
      <c r="C22586" s="619" t="s">
        <v>437</v>
      </c>
    </row>
    <row r="22587" spans="1:3" x14ac:dyDescent="0.15">
      <c r="A22587" s="619" t="s">
        <v>1123</v>
      </c>
      <c r="B22587" s="618" t="s">
        <v>1081</v>
      </c>
      <c r="C22587" s="619" t="s">
        <v>437</v>
      </c>
    </row>
    <row r="22588" spans="1:3" x14ac:dyDescent="0.15">
      <c r="A22588" s="619" t="s">
        <v>1123</v>
      </c>
      <c r="B22588" s="618" t="s">
        <v>1081</v>
      </c>
      <c r="C22588" s="619" t="s">
        <v>424</v>
      </c>
    </row>
    <row r="22589" spans="1:3" x14ac:dyDescent="0.15">
      <c r="A22589" s="619" t="s">
        <v>1123</v>
      </c>
      <c r="B22589" s="618" t="s">
        <v>1081</v>
      </c>
      <c r="C22589" s="619" t="s">
        <v>437</v>
      </c>
    </row>
    <row r="22590" spans="1:3" x14ac:dyDescent="0.15">
      <c r="A22590" s="619" t="s">
        <v>1123</v>
      </c>
      <c r="B22590" s="618" t="s">
        <v>1081</v>
      </c>
      <c r="C22590" s="619" t="s">
        <v>424</v>
      </c>
    </row>
    <row r="22591" spans="1:3" x14ac:dyDescent="0.15">
      <c r="A22591" s="619" t="s">
        <v>1123</v>
      </c>
      <c r="B22591" s="618" t="s">
        <v>1081</v>
      </c>
      <c r="C22591" s="619" t="s">
        <v>424</v>
      </c>
    </row>
    <row r="22592" spans="1:3" x14ac:dyDescent="0.15">
      <c r="A22592" s="619" t="s">
        <v>1123</v>
      </c>
      <c r="B22592" s="618" t="s">
        <v>1081</v>
      </c>
      <c r="C22592" s="619" t="s">
        <v>1080</v>
      </c>
    </row>
    <row r="22593" spans="1:3" x14ac:dyDescent="0.15">
      <c r="A22593" s="619" t="s">
        <v>1123</v>
      </c>
      <c r="B22593" s="618" t="s">
        <v>1081</v>
      </c>
      <c r="C22593" s="619" t="s">
        <v>1080</v>
      </c>
    </row>
    <row r="22594" spans="1:3" x14ac:dyDescent="0.15">
      <c r="A22594" s="619" t="s">
        <v>1123</v>
      </c>
      <c r="B22594" s="618" t="s">
        <v>1081</v>
      </c>
      <c r="C22594" s="619" t="s">
        <v>424</v>
      </c>
    </row>
    <row r="22595" spans="1:3" x14ac:dyDescent="0.15">
      <c r="A22595" s="619" t="s">
        <v>1123</v>
      </c>
      <c r="B22595" s="618" t="s">
        <v>1081</v>
      </c>
      <c r="C22595" s="619" t="s">
        <v>424</v>
      </c>
    </row>
    <row r="22596" spans="1:3" x14ac:dyDescent="0.15">
      <c r="A22596" s="619" t="s">
        <v>1123</v>
      </c>
      <c r="B22596" s="618" t="s">
        <v>1081</v>
      </c>
      <c r="C22596" s="619" t="s">
        <v>437</v>
      </c>
    </row>
    <row r="22597" spans="1:3" x14ac:dyDescent="0.15">
      <c r="A22597" s="619" t="s">
        <v>1123</v>
      </c>
      <c r="B22597" s="618" t="s">
        <v>1081</v>
      </c>
      <c r="C22597" s="619" t="s">
        <v>424</v>
      </c>
    </row>
    <row r="22598" spans="1:3" x14ac:dyDescent="0.15">
      <c r="A22598" s="619" t="s">
        <v>1123</v>
      </c>
      <c r="B22598" s="618" t="s">
        <v>1081</v>
      </c>
      <c r="C22598" s="619" t="s">
        <v>1103</v>
      </c>
    </row>
    <row r="22599" spans="1:3" x14ac:dyDescent="0.15">
      <c r="A22599" s="619" t="s">
        <v>1123</v>
      </c>
      <c r="B22599" s="618" t="s">
        <v>1081</v>
      </c>
      <c r="C22599" s="619" t="s">
        <v>1103</v>
      </c>
    </row>
    <row r="22600" spans="1:3" x14ac:dyDescent="0.15">
      <c r="A22600" s="619" t="s">
        <v>1123</v>
      </c>
      <c r="B22600" s="618" t="s">
        <v>1081</v>
      </c>
      <c r="C22600" s="619" t="s">
        <v>424</v>
      </c>
    </row>
    <row r="22601" spans="1:3" x14ac:dyDescent="0.15">
      <c r="A22601" s="619" t="s">
        <v>1123</v>
      </c>
      <c r="B22601" s="618" t="s">
        <v>1081</v>
      </c>
      <c r="C22601" s="619" t="s">
        <v>1103</v>
      </c>
    </row>
    <row r="22602" spans="1:3" x14ac:dyDescent="0.15">
      <c r="A22602" s="619" t="s">
        <v>1123</v>
      </c>
      <c r="B22602" s="618" t="s">
        <v>1081</v>
      </c>
      <c r="C22602" s="619" t="s">
        <v>424</v>
      </c>
    </row>
    <row r="22603" spans="1:3" x14ac:dyDescent="0.15">
      <c r="A22603" s="619" t="s">
        <v>1123</v>
      </c>
      <c r="B22603" s="618" t="s">
        <v>1081</v>
      </c>
      <c r="C22603" s="619" t="s">
        <v>1103</v>
      </c>
    </row>
    <row r="22604" spans="1:3" x14ac:dyDescent="0.15">
      <c r="A22604" s="619" t="s">
        <v>1123</v>
      </c>
      <c r="B22604" s="618" t="s">
        <v>1081</v>
      </c>
      <c r="C22604" s="619" t="s">
        <v>424</v>
      </c>
    </row>
    <row r="22605" spans="1:3" x14ac:dyDescent="0.15">
      <c r="A22605" s="619" t="s">
        <v>1123</v>
      </c>
      <c r="B22605" s="618" t="s">
        <v>1081</v>
      </c>
      <c r="C22605" s="619" t="s">
        <v>424</v>
      </c>
    </row>
    <row r="22606" spans="1:3" x14ac:dyDescent="0.15">
      <c r="A22606" s="619" t="s">
        <v>1123</v>
      </c>
      <c r="B22606" s="618" t="s">
        <v>1081</v>
      </c>
      <c r="C22606" s="619" t="s">
        <v>1080</v>
      </c>
    </row>
    <row r="22607" spans="1:3" x14ac:dyDescent="0.15">
      <c r="A22607" s="619" t="s">
        <v>1123</v>
      </c>
      <c r="B22607" s="618" t="s">
        <v>1081</v>
      </c>
      <c r="C22607" s="619" t="s">
        <v>424</v>
      </c>
    </row>
    <row r="22608" spans="1:3" x14ac:dyDescent="0.15">
      <c r="A22608" s="619" t="s">
        <v>1123</v>
      </c>
      <c r="B22608" s="618" t="s">
        <v>1081</v>
      </c>
      <c r="C22608" s="619" t="s">
        <v>1080</v>
      </c>
    </row>
    <row r="22609" spans="1:3" x14ac:dyDescent="0.15">
      <c r="A22609" s="619" t="s">
        <v>1123</v>
      </c>
      <c r="B22609" s="618" t="s">
        <v>1081</v>
      </c>
      <c r="C22609" s="619" t="s">
        <v>1080</v>
      </c>
    </row>
    <row r="22610" spans="1:3" x14ac:dyDescent="0.15">
      <c r="A22610" s="619" t="s">
        <v>1123</v>
      </c>
      <c r="B22610" s="618" t="s">
        <v>1081</v>
      </c>
      <c r="C22610" s="619" t="s">
        <v>424</v>
      </c>
    </row>
    <row r="22611" spans="1:3" x14ac:dyDescent="0.15">
      <c r="A22611" s="619" t="s">
        <v>1123</v>
      </c>
      <c r="B22611" s="618" t="s">
        <v>1081</v>
      </c>
      <c r="C22611" s="619" t="s">
        <v>424</v>
      </c>
    </row>
    <row r="22612" spans="1:3" x14ac:dyDescent="0.15">
      <c r="A22612" s="619" t="s">
        <v>1123</v>
      </c>
      <c r="B22612" s="618" t="s">
        <v>1081</v>
      </c>
      <c r="C22612" s="619" t="s">
        <v>424</v>
      </c>
    </row>
    <row r="22613" spans="1:3" x14ac:dyDescent="0.15">
      <c r="A22613" s="619" t="s">
        <v>1123</v>
      </c>
      <c r="B22613" s="618" t="s">
        <v>1081</v>
      </c>
      <c r="C22613" s="619" t="s">
        <v>424</v>
      </c>
    </row>
    <row r="22614" spans="1:3" x14ac:dyDescent="0.15">
      <c r="A22614" s="619" t="s">
        <v>1123</v>
      </c>
      <c r="B22614" s="618" t="s">
        <v>1081</v>
      </c>
      <c r="C22614" s="619" t="s">
        <v>424</v>
      </c>
    </row>
    <row r="22615" spans="1:3" x14ac:dyDescent="0.15">
      <c r="A22615" s="619" t="s">
        <v>1123</v>
      </c>
      <c r="B22615" s="618">
        <v>2013</v>
      </c>
      <c r="C22615" s="619" t="s">
        <v>424</v>
      </c>
    </row>
    <row r="22616" spans="1:3" x14ac:dyDescent="0.15">
      <c r="A22616" s="619" t="s">
        <v>1123</v>
      </c>
      <c r="B22616" s="618" t="s">
        <v>1081</v>
      </c>
      <c r="C22616" s="619" t="s">
        <v>424</v>
      </c>
    </row>
    <row r="22617" spans="1:3" x14ac:dyDescent="0.15">
      <c r="A22617" s="619" t="s">
        <v>1123</v>
      </c>
      <c r="B22617" s="618" t="s">
        <v>1081</v>
      </c>
      <c r="C22617" s="619" t="s">
        <v>424</v>
      </c>
    </row>
    <row r="22618" spans="1:3" x14ac:dyDescent="0.15">
      <c r="A22618" s="619" t="s">
        <v>1123</v>
      </c>
      <c r="B22618" s="618" t="s">
        <v>1081</v>
      </c>
      <c r="C22618" s="619" t="s">
        <v>1102</v>
      </c>
    </row>
    <row r="22619" spans="1:3" x14ac:dyDescent="0.15">
      <c r="A22619" s="619" t="s">
        <v>1123</v>
      </c>
      <c r="B22619" s="618" t="s">
        <v>1081</v>
      </c>
      <c r="C22619" s="619" t="s">
        <v>424</v>
      </c>
    </row>
    <row r="22620" spans="1:3" x14ac:dyDescent="0.15">
      <c r="A22620" s="619" t="s">
        <v>1123</v>
      </c>
      <c r="B22620" s="618" t="s">
        <v>1081</v>
      </c>
      <c r="C22620" s="619" t="s">
        <v>424</v>
      </c>
    </row>
    <row r="22621" spans="1:3" x14ac:dyDescent="0.15">
      <c r="A22621" s="619" t="s">
        <v>1123</v>
      </c>
      <c r="B22621" s="618" t="s">
        <v>1081</v>
      </c>
      <c r="C22621" s="619" t="s">
        <v>424</v>
      </c>
    </row>
    <row r="22622" spans="1:3" x14ac:dyDescent="0.15">
      <c r="A22622" s="619" t="s">
        <v>1123</v>
      </c>
      <c r="B22622" s="618" t="s">
        <v>1081</v>
      </c>
      <c r="C22622" s="619" t="s">
        <v>424</v>
      </c>
    </row>
    <row r="22623" spans="1:3" x14ac:dyDescent="0.15">
      <c r="A22623" s="619" t="s">
        <v>1123</v>
      </c>
      <c r="B22623" s="618" t="s">
        <v>1081</v>
      </c>
      <c r="C22623" s="619" t="s">
        <v>424</v>
      </c>
    </row>
    <row r="22624" spans="1:3" x14ac:dyDescent="0.15">
      <c r="A22624" s="619" t="s">
        <v>1123</v>
      </c>
      <c r="B22624" s="618" t="s">
        <v>1081</v>
      </c>
      <c r="C22624" s="619" t="s">
        <v>424</v>
      </c>
    </row>
    <row r="22625" spans="1:3" x14ac:dyDescent="0.15">
      <c r="A22625" s="619" t="s">
        <v>1123</v>
      </c>
      <c r="B22625" s="618" t="s">
        <v>1081</v>
      </c>
      <c r="C22625" s="619" t="s">
        <v>1080</v>
      </c>
    </row>
    <row r="22626" spans="1:3" x14ac:dyDescent="0.15">
      <c r="A22626" s="619" t="s">
        <v>1123</v>
      </c>
      <c r="B22626" s="618" t="s">
        <v>1081</v>
      </c>
      <c r="C22626" s="619" t="s">
        <v>424</v>
      </c>
    </row>
    <row r="22627" spans="1:3" x14ac:dyDescent="0.15">
      <c r="A22627" s="619" t="s">
        <v>1123</v>
      </c>
      <c r="B22627" s="618" t="s">
        <v>1081</v>
      </c>
      <c r="C22627" s="619" t="s">
        <v>424</v>
      </c>
    </row>
    <row r="22628" spans="1:3" x14ac:dyDescent="0.15">
      <c r="A22628" s="619" t="s">
        <v>1123</v>
      </c>
      <c r="B22628" s="618" t="s">
        <v>1081</v>
      </c>
      <c r="C22628" s="619" t="s">
        <v>437</v>
      </c>
    </row>
    <row r="22629" spans="1:3" x14ac:dyDescent="0.15">
      <c r="A22629" s="619" t="s">
        <v>1123</v>
      </c>
      <c r="B22629" s="618" t="s">
        <v>1081</v>
      </c>
      <c r="C22629" s="619" t="s">
        <v>424</v>
      </c>
    </row>
    <row r="22630" spans="1:3" x14ac:dyDescent="0.15">
      <c r="A22630" s="619" t="s">
        <v>1123</v>
      </c>
      <c r="B22630" s="618">
        <v>2013</v>
      </c>
      <c r="C22630" s="619" t="s">
        <v>437</v>
      </c>
    </row>
    <row r="22631" spans="1:3" x14ac:dyDescent="0.15">
      <c r="A22631" s="619" t="s">
        <v>1123</v>
      </c>
      <c r="B22631" s="618">
        <v>2013</v>
      </c>
      <c r="C22631" s="619" t="s">
        <v>424</v>
      </c>
    </row>
    <row r="22632" spans="1:3" x14ac:dyDescent="0.15">
      <c r="A22632" s="619" t="s">
        <v>1123</v>
      </c>
      <c r="B22632" s="618">
        <v>2013</v>
      </c>
      <c r="C22632" s="619" t="s">
        <v>437</v>
      </c>
    </row>
    <row r="22633" spans="1:3" x14ac:dyDescent="0.15">
      <c r="A22633" s="619" t="s">
        <v>1123</v>
      </c>
      <c r="B22633" s="618">
        <v>2013</v>
      </c>
      <c r="C22633" s="619" t="s">
        <v>424</v>
      </c>
    </row>
    <row r="22634" spans="1:3" x14ac:dyDescent="0.15">
      <c r="A22634" s="619" t="s">
        <v>1123</v>
      </c>
      <c r="B22634" s="618">
        <v>2013</v>
      </c>
      <c r="C22634" s="619" t="s">
        <v>437</v>
      </c>
    </row>
    <row r="22635" spans="1:3" x14ac:dyDescent="0.15">
      <c r="A22635" s="619" t="s">
        <v>1123</v>
      </c>
      <c r="B22635" s="618">
        <v>2013</v>
      </c>
      <c r="C22635" s="619" t="s">
        <v>437</v>
      </c>
    </row>
    <row r="22636" spans="1:3" x14ac:dyDescent="0.15">
      <c r="A22636" s="619" t="s">
        <v>1123</v>
      </c>
      <c r="B22636" s="618">
        <v>2013</v>
      </c>
      <c r="C22636" s="619" t="s">
        <v>437</v>
      </c>
    </row>
    <row r="22637" spans="1:3" x14ac:dyDescent="0.15">
      <c r="A22637" s="619" t="s">
        <v>1123</v>
      </c>
      <c r="B22637" s="618">
        <v>2013</v>
      </c>
      <c r="C22637" s="619" t="s">
        <v>424</v>
      </c>
    </row>
    <row r="22638" spans="1:3" x14ac:dyDescent="0.15">
      <c r="A22638" s="619" t="s">
        <v>1123</v>
      </c>
      <c r="B22638" s="618">
        <v>2013</v>
      </c>
      <c r="C22638" s="619" t="s">
        <v>437</v>
      </c>
    </row>
    <row r="22639" spans="1:3" x14ac:dyDescent="0.15">
      <c r="A22639" s="619" t="s">
        <v>1123</v>
      </c>
      <c r="B22639" s="618">
        <v>2013</v>
      </c>
      <c r="C22639" s="619" t="s">
        <v>437</v>
      </c>
    </row>
    <row r="22640" spans="1:3" x14ac:dyDescent="0.15">
      <c r="A22640" s="619" t="s">
        <v>1123</v>
      </c>
      <c r="B22640" s="618">
        <v>2013</v>
      </c>
      <c r="C22640" s="619" t="s">
        <v>437</v>
      </c>
    </row>
    <row r="22641" spans="1:3" x14ac:dyDescent="0.15">
      <c r="A22641" s="619" t="s">
        <v>1123</v>
      </c>
      <c r="B22641" s="618" t="s">
        <v>1081</v>
      </c>
      <c r="C22641" s="619" t="s">
        <v>437</v>
      </c>
    </row>
    <row r="22642" spans="1:3" x14ac:dyDescent="0.15">
      <c r="A22642" s="619" t="s">
        <v>1123</v>
      </c>
      <c r="B22642" s="618" t="s">
        <v>1081</v>
      </c>
      <c r="C22642" s="619" t="s">
        <v>424</v>
      </c>
    </row>
    <row r="22643" spans="1:3" x14ac:dyDescent="0.15">
      <c r="A22643" s="619" t="s">
        <v>1123</v>
      </c>
      <c r="B22643" s="618" t="s">
        <v>1081</v>
      </c>
      <c r="C22643" s="619" t="s">
        <v>437</v>
      </c>
    </row>
    <row r="22644" spans="1:3" x14ac:dyDescent="0.15">
      <c r="A22644" s="619" t="s">
        <v>1123</v>
      </c>
      <c r="B22644" s="618" t="s">
        <v>1081</v>
      </c>
      <c r="C22644" s="619" t="s">
        <v>1102</v>
      </c>
    </row>
    <row r="22645" spans="1:3" x14ac:dyDescent="0.15">
      <c r="A22645" s="619" t="s">
        <v>1123</v>
      </c>
      <c r="B22645" s="618" t="s">
        <v>1081</v>
      </c>
      <c r="C22645" s="619" t="s">
        <v>424</v>
      </c>
    </row>
    <row r="22646" spans="1:3" x14ac:dyDescent="0.15">
      <c r="A22646" s="619" t="s">
        <v>1123</v>
      </c>
      <c r="B22646" s="618" t="s">
        <v>1081</v>
      </c>
      <c r="C22646" s="619" t="s">
        <v>424</v>
      </c>
    </row>
    <row r="22647" spans="1:3" x14ac:dyDescent="0.15">
      <c r="A22647" s="619" t="s">
        <v>1123</v>
      </c>
      <c r="B22647" s="618" t="s">
        <v>1081</v>
      </c>
      <c r="C22647" s="619" t="s">
        <v>424</v>
      </c>
    </row>
    <row r="22648" spans="1:3" x14ac:dyDescent="0.15">
      <c r="A22648" s="619" t="s">
        <v>1123</v>
      </c>
      <c r="B22648" s="618" t="s">
        <v>1081</v>
      </c>
      <c r="C22648" s="619" t="s">
        <v>437</v>
      </c>
    </row>
    <row r="22649" spans="1:3" x14ac:dyDescent="0.15">
      <c r="A22649" s="619" t="s">
        <v>1123</v>
      </c>
      <c r="B22649" s="618" t="s">
        <v>1081</v>
      </c>
      <c r="C22649" s="619" t="s">
        <v>437</v>
      </c>
    </row>
    <row r="22650" spans="1:3" x14ac:dyDescent="0.15">
      <c r="A22650" s="619" t="s">
        <v>1123</v>
      </c>
      <c r="B22650" s="618" t="s">
        <v>1081</v>
      </c>
      <c r="C22650" s="619" t="s">
        <v>424</v>
      </c>
    </row>
    <row r="22651" spans="1:3" x14ac:dyDescent="0.15">
      <c r="A22651" s="619" t="s">
        <v>1123</v>
      </c>
      <c r="B22651" s="618" t="s">
        <v>1081</v>
      </c>
      <c r="C22651" s="619" t="s">
        <v>424</v>
      </c>
    </row>
    <row r="22652" spans="1:3" x14ac:dyDescent="0.15">
      <c r="A22652" s="619" t="s">
        <v>1123</v>
      </c>
      <c r="B22652" s="618">
        <v>2013</v>
      </c>
      <c r="C22652" s="619" t="s">
        <v>424</v>
      </c>
    </row>
    <row r="22653" spans="1:3" x14ac:dyDescent="0.15">
      <c r="A22653" s="619" t="s">
        <v>1123</v>
      </c>
      <c r="B22653" s="618" t="s">
        <v>1081</v>
      </c>
      <c r="C22653" s="619" t="s">
        <v>424</v>
      </c>
    </row>
    <row r="22654" spans="1:3" x14ac:dyDescent="0.15">
      <c r="A22654" s="619" t="s">
        <v>1123</v>
      </c>
      <c r="B22654" s="618" t="s">
        <v>1081</v>
      </c>
      <c r="C22654" s="619" t="s">
        <v>424</v>
      </c>
    </row>
    <row r="22655" spans="1:3" x14ac:dyDescent="0.15">
      <c r="A22655" s="619" t="s">
        <v>1123</v>
      </c>
      <c r="B22655" s="618" t="s">
        <v>1081</v>
      </c>
      <c r="C22655" s="619" t="s">
        <v>437</v>
      </c>
    </row>
    <row r="22656" spans="1:3" x14ac:dyDescent="0.15">
      <c r="A22656" s="619" t="s">
        <v>1123</v>
      </c>
      <c r="B22656" s="618">
        <v>2013</v>
      </c>
      <c r="C22656" s="619" t="s">
        <v>437</v>
      </c>
    </row>
    <row r="22657" spans="1:3" x14ac:dyDescent="0.15">
      <c r="A22657" s="619" t="s">
        <v>1123</v>
      </c>
      <c r="B22657" s="618">
        <v>2013</v>
      </c>
      <c r="C22657" s="619" t="s">
        <v>1102</v>
      </c>
    </row>
    <row r="22658" spans="1:3" x14ac:dyDescent="0.15">
      <c r="A22658" s="619" t="s">
        <v>1123</v>
      </c>
      <c r="B22658" s="618">
        <v>2013</v>
      </c>
      <c r="C22658" s="619" t="s">
        <v>424</v>
      </c>
    </row>
    <row r="22659" spans="1:3" x14ac:dyDescent="0.15">
      <c r="A22659" s="619" t="s">
        <v>1123</v>
      </c>
      <c r="B22659" s="618">
        <v>2013</v>
      </c>
      <c r="C22659" s="619" t="s">
        <v>424</v>
      </c>
    </row>
    <row r="22660" spans="1:3" x14ac:dyDescent="0.15">
      <c r="A22660" s="619" t="s">
        <v>1123</v>
      </c>
      <c r="B22660" s="618">
        <v>2013</v>
      </c>
      <c r="C22660" s="619" t="s">
        <v>1102</v>
      </c>
    </row>
    <row r="22661" spans="1:3" x14ac:dyDescent="0.15">
      <c r="A22661" s="619" t="s">
        <v>1123</v>
      </c>
      <c r="B22661" s="618" t="s">
        <v>1081</v>
      </c>
      <c r="C22661" s="619" t="s">
        <v>424</v>
      </c>
    </row>
    <row r="22662" spans="1:3" x14ac:dyDescent="0.15">
      <c r="A22662" s="619" t="s">
        <v>1123</v>
      </c>
      <c r="B22662" s="618">
        <v>2013</v>
      </c>
      <c r="C22662" s="619" t="s">
        <v>424</v>
      </c>
    </row>
    <row r="22663" spans="1:3" x14ac:dyDescent="0.15">
      <c r="A22663" s="619" t="s">
        <v>1123</v>
      </c>
      <c r="B22663" s="618">
        <v>2013</v>
      </c>
      <c r="C22663" s="619" t="s">
        <v>424</v>
      </c>
    </row>
    <row r="22664" spans="1:3" x14ac:dyDescent="0.15">
      <c r="A22664" s="619" t="s">
        <v>1123</v>
      </c>
      <c r="B22664" s="618">
        <v>2013</v>
      </c>
      <c r="C22664" s="619" t="s">
        <v>424</v>
      </c>
    </row>
    <row r="22665" spans="1:3" x14ac:dyDescent="0.15">
      <c r="A22665" s="619" t="s">
        <v>1123</v>
      </c>
      <c r="B22665" s="618">
        <v>2013</v>
      </c>
      <c r="C22665" s="619" t="s">
        <v>424</v>
      </c>
    </row>
    <row r="22666" spans="1:3" x14ac:dyDescent="0.15">
      <c r="A22666" s="619" t="s">
        <v>1123</v>
      </c>
      <c r="B22666" s="618">
        <v>2013</v>
      </c>
      <c r="C22666" s="619" t="s">
        <v>424</v>
      </c>
    </row>
    <row r="22667" spans="1:3" x14ac:dyDescent="0.15">
      <c r="A22667" s="619" t="s">
        <v>1123</v>
      </c>
      <c r="B22667" s="618">
        <v>2013</v>
      </c>
      <c r="C22667" s="619" t="s">
        <v>437</v>
      </c>
    </row>
    <row r="22668" spans="1:3" x14ac:dyDescent="0.15">
      <c r="A22668" s="619" t="s">
        <v>1123</v>
      </c>
      <c r="B22668" s="618">
        <v>2013</v>
      </c>
      <c r="C22668" s="619" t="s">
        <v>437</v>
      </c>
    </row>
    <row r="22669" spans="1:3" x14ac:dyDescent="0.15">
      <c r="A22669" s="619" t="s">
        <v>1123</v>
      </c>
      <c r="B22669" s="618">
        <v>2013</v>
      </c>
      <c r="C22669" s="619" t="s">
        <v>424</v>
      </c>
    </row>
    <row r="22670" spans="1:3" x14ac:dyDescent="0.15">
      <c r="A22670" s="619" t="s">
        <v>1123</v>
      </c>
      <c r="B22670" s="618">
        <v>2013</v>
      </c>
      <c r="C22670" s="619" t="s">
        <v>1102</v>
      </c>
    </row>
    <row r="22671" spans="1:3" x14ac:dyDescent="0.15">
      <c r="A22671" s="619" t="s">
        <v>1123</v>
      </c>
      <c r="B22671" s="618">
        <v>2013</v>
      </c>
      <c r="C22671" s="619" t="s">
        <v>437</v>
      </c>
    </row>
    <row r="22672" spans="1:3" x14ac:dyDescent="0.15">
      <c r="A22672" s="619" t="s">
        <v>1123</v>
      </c>
      <c r="B22672" s="618">
        <v>2013</v>
      </c>
      <c r="C22672" s="619" t="s">
        <v>437</v>
      </c>
    </row>
    <row r="22673" spans="1:3" x14ac:dyDescent="0.15">
      <c r="A22673" s="619" t="s">
        <v>1123</v>
      </c>
      <c r="B22673" s="618" t="s">
        <v>1081</v>
      </c>
      <c r="C22673" s="619" t="s">
        <v>437</v>
      </c>
    </row>
    <row r="22674" spans="1:3" x14ac:dyDescent="0.15">
      <c r="A22674" s="619" t="s">
        <v>1123</v>
      </c>
      <c r="B22674" s="618">
        <v>2013</v>
      </c>
      <c r="C22674" s="619" t="s">
        <v>424</v>
      </c>
    </row>
    <row r="22675" spans="1:3" x14ac:dyDescent="0.15">
      <c r="A22675" s="619" t="s">
        <v>1123</v>
      </c>
      <c r="B22675" s="618">
        <v>2013</v>
      </c>
      <c r="C22675" s="619" t="s">
        <v>424</v>
      </c>
    </row>
    <row r="22676" spans="1:3" x14ac:dyDescent="0.15">
      <c r="A22676" s="619" t="s">
        <v>1123</v>
      </c>
      <c r="B22676" s="618" t="s">
        <v>1081</v>
      </c>
      <c r="C22676" s="619" t="s">
        <v>1080</v>
      </c>
    </row>
    <row r="22677" spans="1:3" x14ac:dyDescent="0.15">
      <c r="A22677" s="619" t="s">
        <v>1123</v>
      </c>
      <c r="B22677" s="618" t="s">
        <v>1081</v>
      </c>
      <c r="C22677" s="619" t="s">
        <v>424</v>
      </c>
    </row>
    <row r="22678" spans="1:3" x14ac:dyDescent="0.15">
      <c r="A22678" s="619" t="s">
        <v>1123</v>
      </c>
      <c r="B22678" s="618" t="s">
        <v>1081</v>
      </c>
      <c r="C22678" s="619" t="s">
        <v>437</v>
      </c>
    </row>
    <row r="22679" spans="1:3" x14ac:dyDescent="0.15">
      <c r="A22679" s="619" t="s">
        <v>1123</v>
      </c>
      <c r="B22679" s="618">
        <v>2013</v>
      </c>
      <c r="C22679" s="619" t="s">
        <v>424</v>
      </c>
    </row>
    <row r="22680" spans="1:3" x14ac:dyDescent="0.15">
      <c r="A22680" s="619" t="s">
        <v>1123</v>
      </c>
      <c r="B22680" s="618" t="s">
        <v>1081</v>
      </c>
      <c r="C22680" s="619" t="s">
        <v>424</v>
      </c>
    </row>
    <row r="22681" spans="1:3" x14ac:dyDescent="0.15">
      <c r="A22681" s="619" t="s">
        <v>1123</v>
      </c>
      <c r="B22681" s="618" t="s">
        <v>1081</v>
      </c>
      <c r="C22681" s="619" t="s">
        <v>424</v>
      </c>
    </row>
    <row r="22682" spans="1:3" x14ac:dyDescent="0.15">
      <c r="A22682" s="619" t="s">
        <v>1123</v>
      </c>
      <c r="B22682" s="618" t="s">
        <v>1081</v>
      </c>
      <c r="C22682" s="619" t="s">
        <v>424</v>
      </c>
    </row>
    <row r="22683" spans="1:3" x14ac:dyDescent="0.15">
      <c r="A22683" s="619" t="s">
        <v>1123</v>
      </c>
      <c r="B22683" s="618" t="s">
        <v>1081</v>
      </c>
      <c r="C22683" s="619" t="s">
        <v>424</v>
      </c>
    </row>
    <row r="22684" spans="1:3" x14ac:dyDescent="0.15">
      <c r="A22684" s="619" t="s">
        <v>1123</v>
      </c>
      <c r="B22684" s="618" t="s">
        <v>1081</v>
      </c>
      <c r="C22684" s="619" t="s">
        <v>424</v>
      </c>
    </row>
    <row r="22685" spans="1:3" x14ac:dyDescent="0.15">
      <c r="A22685" s="619" t="s">
        <v>1123</v>
      </c>
      <c r="B22685" s="618">
        <v>2013</v>
      </c>
      <c r="C22685" s="619" t="s">
        <v>437</v>
      </c>
    </row>
    <row r="22686" spans="1:3" x14ac:dyDescent="0.15">
      <c r="A22686" s="619" t="s">
        <v>1123</v>
      </c>
      <c r="B22686" s="618">
        <v>2013</v>
      </c>
      <c r="C22686" s="619" t="s">
        <v>1080</v>
      </c>
    </row>
    <row r="22687" spans="1:3" x14ac:dyDescent="0.15">
      <c r="A22687" s="619" t="s">
        <v>1123</v>
      </c>
      <c r="B22687" s="618">
        <v>2013</v>
      </c>
      <c r="C22687" s="619" t="s">
        <v>1102</v>
      </c>
    </row>
    <row r="22688" spans="1:3" x14ac:dyDescent="0.15">
      <c r="A22688" s="619" t="s">
        <v>1123</v>
      </c>
      <c r="B22688" s="618">
        <v>2013</v>
      </c>
      <c r="C22688" s="619" t="s">
        <v>1080</v>
      </c>
    </row>
    <row r="22689" spans="1:3" x14ac:dyDescent="0.15">
      <c r="A22689" s="619" t="s">
        <v>1123</v>
      </c>
      <c r="B22689" s="618">
        <v>2013</v>
      </c>
      <c r="C22689" s="619" t="s">
        <v>1080</v>
      </c>
    </row>
    <row r="22690" spans="1:3" x14ac:dyDescent="0.15">
      <c r="A22690" s="619" t="s">
        <v>1123</v>
      </c>
      <c r="B22690" s="618">
        <v>2013</v>
      </c>
      <c r="C22690" s="619" t="s">
        <v>424</v>
      </c>
    </row>
    <row r="22691" spans="1:3" x14ac:dyDescent="0.15">
      <c r="A22691" s="619" t="s">
        <v>1123</v>
      </c>
      <c r="B22691" s="618">
        <v>2013</v>
      </c>
      <c r="C22691" s="619" t="s">
        <v>424</v>
      </c>
    </row>
    <row r="22692" spans="1:3" x14ac:dyDescent="0.15">
      <c r="A22692" s="619" t="s">
        <v>1123</v>
      </c>
      <c r="B22692" s="618">
        <v>2013</v>
      </c>
      <c r="C22692" s="619" t="s">
        <v>424</v>
      </c>
    </row>
    <row r="22693" spans="1:3" x14ac:dyDescent="0.15">
      <c r="A22693" s="619" t="s">
        <v>1123</v>
      </c>
      <c r="B22693" s="618">
        <v>2013</v>
      </c>
      <c r="C22693" s="619" t="s">
        <v>1080</v>
      </c>
    </row>
    <row r="22694" spans="1:3" x14ac:dyDescent="0.15">
      <c r="A22694" s="619" t="s">
        <v>1123</v>
      </c>
      <c r="B22694" s="618">
        <v>2013</v>
      </c>
      <c r="C22694" s="619" t="s">
        <v>1103</v>
      </c>
    </row>
    <row r="22695" spans="1:3" x14ac:dyDescent="0.15">
      <c r="A22695" s="619" t="s">
        <v>1123</v>
      </c>
      <c r="B22695" s="618">
        <v>2013</v>
      </c>
      <c r="C22695" s="619" t="s">
        <v>437</v>
      </c>
    </row>
    <row r="22696" spans="1:3" x14ac:dyDescent="0.15">
      <c r="A22696" s="619" t="s">
        <v>1123</v>
      </c>
      <c r="B22696" s="618">
        <v>2013</v>
      </c>
      <c r="C22696" s="619" t="s">
        <v>424</v>
      </c>
    </row>
    <row r="22697" spans="1:3" x14ac:dyDescent="0.15">
      <c r="A22697" s="619" t="s">
        <v>1123</v>
      </c>
      <c r="B22697" s="618">
        <v>2013</v>
      </c>
      <c r="C22697" s="619" t="s">
        <v>424</v>
      </c>
    </row>
    <row r="22698" spans="1:3" x14ac:dyDescent="0.15">
      <c r="A22698" s="619" t="s">
        <v>1123</v>
      </c>
      <c r="B22698" s="618">
        <v>2013</v>
      </c>
      <c r="C22698" s="619" t="s">
        <v>424</v>
      </c>
    </row>
    <row r="22699" spans="1:3" x14ac:dyDescent="0.15">
      <c r="A22699" s="619" t="s">
        <v>1123</v>
      </c>
      <c r="B22699" s="618">
        <v>2013</v>
      </c>
      <c r="C22699" s="619" t="s">
        <v>424</v>
      </c>
    </row>
    <row r="22700" spans="1:3" x14ac:dyDescent="0.15">
      <c r="A22700" s="619" t="s">
        <v>1123</v>
      </c>
      <c r="B22700" s="618">
        <v>2013</v>
      </c>
      <c r="C22700" s="619" t="s">
        <v>437</v>
      </c>
    </row>
    <row r="22701" spans="1:3" x14ac:dyDescent="0.15">
      <c r="A22701" s="619" t="s">
        <v>1123</v>
      </c>
      <c r="B22701" s="618">
        <v>2013</v>
      </c>
      <c r="C22701" s="619" t="s">
        <v>437</v>
      </c>
    </row>
    <row r="22702" spans="1:3" x14ac:dyDescent="0.15">
      <c r="A22702" s="619" t="s">
        <v>1123</v>
      </c>
      <c r="B22702" s="618">
        <v>2013</v>
      </c>
      <c r="C22702" s="619" t="s">
        <v>424</v>
      </c>
    </row>
    <row r="22703" spans="1:3" x14ac:dyDescent="0.15">
      <c r="A22703" s="619" t="s">
        <v>1123</v>
      </c>
      <c r="B22703" s="618">
        <v>2013</v>
      </c>
      <c r="C22703" s="619" t="s">
        <v>424</v>
      </c>
    </row>
    <row r="22704" spans="1:3" x14ac:dyDescent="0.15">
      <c r="A22704" s="619" t="s">
        <v>1123</v>
      </c>
      <c r="B22704" s="618">
        <v>2013</v>
      </c>
      <c r="C22704" s="619" t="s">
        <v>424</v>
      </c>
    </row>
    <row r="22705" spans="1:3" x14ac:dyDescent="0.15">
      <c r="A22705" s="619" t="s">
        <v>1123</v>
      </c>
      <c r="B22705" s="618">
        <v>2013</v>
      </c>
      <c r="C22705" s="619" t="s">
        <v>424</v>
      </c>
    </row>
    <row r="22706" spans="1:3" x14ac:dyDescent="0.15">
      <c r="A22706" s="619" t="s">
        <v>1123</v>
      </c>
      <c r="B22706" s="618">
        <v>2013</v>
      </c>
      <c r="C22706" s="619" t="s">
        <v>424</v>
      </c>
    </row>
    <row r="22707" spans="1:3" x14ac:dyDescent="0.15">
      <c r="A22707" s="619" t="s">
        <v>1123</v>
      </c>
      <c r="B22707" s="618">
        <v>2013</v>
      </c>
      <c r="C22707" s="619" t="s">
        <v>424</v>
      </c>
    </row>
    <row r="22708" spans="1:3" x14ac:dyDescent="0.15">
      <c r="A22708" s="619" t="s">
        <v>1123</v>
      </c>
      <c r="B22708" s="618">
        <v>2013</v>
      </c>
      <c r="C22708" s="619" t="s">
        <v>424</v>
      </c>
    </row>
    <row r="22709" spans="1:3" x14ac:dyDescent="0.15">
      <c r="A22709" s="619" t="s">
        <v>1123</v>
      </c>
      <c r="B22709" s="618">
        <v>2013</v>
      </c>
      <c r="C22709" s="619" t="s">
        <v>424</v>
      </c>
    </row>
    <row r="22710" spans="1:3" x14ac:dyDescent="0.15">
      <c r="A22710" s="619" t="s">
        <v>1123</v>
      </c>
      <c r="B22710" s="618">
        <v>2013</v>
      </c>
      <c r="C22710" s="619" t="s">
        <v>424</v>
      </c>
    </row>
    <row r="22711" spans="1:3" x14ac:dyDescent="0.15">
      <c r="A22711" s="619" t="s">
        <v>1123</v>
      </c>
      <c r="B22711" s="618">
        <v>2013</v>
      </c>
      <c r="C22711" s="619" t="s">
        <v>424</v>
      </c>
    </row>
    <row r="22712" spans="1:3" x14ac:dyDescent="0.15">
      <c r="A22712" s="619" t="s">
        <v>1123</v>
      </c>
      <c r="B22712" s="618">
        <v>2013</v>
      </c>
      <c r="C22712" s="619" t="s">
        <v>424</v>
      </c>
    </row>
    <row r="22713" spans="1:3" x14ac:dyDescent="0.15">
      <c r="A22713" s="619" t="s">
        <v>1123</v>
      </c>
      <c r="B22713" s="618">
        <v>2013</v>
      </c>
      <c r="C22713" s="619" t="s">
        <v>424</v>
      </c>
    </row>
    <row r="22714" spans="1:3" x14ac:dyDescent="0.15">
      <c r="A22714" s="619" t="s">
        <v>1123</v>
      </c>
      <c r="B22714" s="618">
        <v>2013</v>
      </c>
      <c r="C22714" s="619" t="s">
        <v>424</v>
      </c>
    </row>
    <row r="22715" spans="1:3" x14ac:dyDescent="0.15">
      <c r="A22715" s="619" t="s">
        <v>1123</v>
      </c>
      <c r="B22715" s="618">
        <v>2013</v>
      </c>
      <c r="C22715" s="619" t="s">
        <v>424</v>
      </c>
    </row>
    <row r="22716" spans="1:3" x14ac:dyDescent="0.15">
      <c r="A22716" s="619" t="s">
        <v>1123</v>
      </c>
      <c r="B22716" s="618">
        <v>2013</v>
      </c>
      <c r="C22716" s="619" t="s">
        <v>424</v>
      </c>
    </row>
    <row r="22717" spans="1:3" x14ac:dyDescent="0.15">
      <c r="A22717" s="619" t="s">
        <v>1123</v>
      </c>
      <c r="B22717" s="618">
        <v>2013</v>
      </c>
      <c r="C22717" s="619" t="s">
        <v>1080</v>
      </c>
    </row>
    <row r="22718" spans="1:3" x14ac:dyDescent="0.15">
      <c r="A22718" s="619" t="s">
        <v>1123</v>
      </c>
      <c r="B22718" s="618">
        <v>2013</v>
      </c>
      <c r="C22718" s="619" t="s">
        <v>424</v>
      </c>
    </row>
    <row r="22719" spans="1:3" x14ac:dyDescent="0.15">
      <c r="A22719" s="619" t="s">
        <v>1123</v>
      </c>
      <c r="B22719" s="618">
        <v>2013</v>
      </c>
      <c r="C22719" s="619" t="s">
        <v>437</v>
      </c>
    </row>
    <row r="22720" spans="1:3" x14ac:dyDescent="0.15">
      <c r="A22720" s="619" t="s">
        <v>1123</v>
      </c>
      <c r="B22720" s="618">
        <v>2013</v>
      </c>
      <c r="C22720" s="619" t="s">
        <v>1103</v>
      </c>
    </row>
    <row r="22721" spans="1:3" x14ac:dyDescent="0.15">
      <c r="A22721" s="619" t="s">
        <v>1123</v>
      </c>
      <c r="B22721" s="618">
        <v>2013</v>
      </c>
      <c r="C22721" s="619" t="s">
        <v>1080</v>
      </c>
    </row>
    <row r="22722" spans="1:3" x14ac:dyDescent="0.15">
      <c r="A22722" s="619" t="s">
        <v>1123</v>
      </c>
      <c r="B22722" s="618">
        <v>2013</v>
      </c>
      <c r="C22722" s="619" t="s">
        <v>1103</v>
      </c>
    </row>
    <row r="22723" spans="1:3" x14ac:dyDescent="0.15">
      <c r="A22723" s="619" t="s">
        <v>1123</v>
      </c>
      <c r="B22723" s="618">
        <v>2013</v>
      </c>
      <c r="C22723" s="619" t="s">
        <v>424</v>
      </c>
    </row>
    <row r="22724" spans="1:3" x14ac:dyDescent="0.15">
      <c r="A22724" s="619" t="s">
        <v>1123</v>
      </c>
      <c r="B22724" s="618">
        <v>2013</v>
      </c>
      <c r="C22724" s="619" t="s">
        <v>424</v>
      </c>
    </row>
    <row r="22725" spans="1:3" x14ac:dyDescent="0.15">
      <c r="A22725" s="619" t="s">
        <v>1123</v>
      </c>
      <c r="B22725" s="618">
        <v>2013</v>
      </c>
      <c r="C22725" s="619" t="s">
        <v>424</v>
      </c>
    </row>
    <row r="22726" spans="1:3" x14ac:dyDescent="0.15">
      <c r="A22726" s="619" t="s">
        <v>1123</v>
      </c>
      <c r="B22726" s="618">
        <v>2013</v>
      </c>
      <c r="C22726" s="619" t="s">
        <v>1103</v>
      </c>
    </row>
    <row r="22727" spans="1:3" x14ac:dyDescent="0.15">
      <c r="A22727" s="619" t="s">
        <v>1123</v>
      </c>
      <c r="B22727" s="618">
        <v>2013</v>
      </c>
      <c r="C22727" s="619" t="s">
        <v>437</v>
      </c>
    </row>
    <row r="22728" spans="1:3" x14ac:dyDescent="0.15">
      <c r="A22728" s="619" t="s">
        <v>1123</v>
      </c>
      <c r="B22728" s="618">
        <v>2013</v>
      </c>
      <c r="C22728" s="619" t="s">
        <v>437</v>
      </c>
    </row>
    <row r="22729" spans="1:3" x14ac:dyDescent="0.15">
      <c r="A22729" s="619" t="s">
        <v>1123</v>
      </c>
      <c r="B22729" s="618">
        <v>2013</v>
      </c>
      <c r="C22729" s="619" t="s">
        <v>1103</v>
      </c>
    </row>
    <row r="22730" spans="1:3" x14ac:dyDescent="0.15">
      <c r="A22730" s="619" t="s">
        <v>1123</v>
      </c>
      <c r="B22730" s="618">
        <v>2013</v>
      </c>
      <c r="C22730" s="619" t="s">
        <v>437</v>
      </c>
    </row>
    <row r="22731" spans="1:3" x14ac:dyDescent="0.15">
      <c r="A22731" s="619" t="s">
        <v>1123</v>
      </c>
      <c r="B22731" s="618">
        <v>2013</v>
      </c>
      <c r="C22731" s="619" t="s">
        <v>424</v>
      </c>
    </row>
    <row r="22732" spans="1:3" x14ac:dyDescent="0.15">
      <c r="A22732" s="619" t="s">
        <v>1123</v>
      </c>
      <c r="B22732" s="618">
        <v>2013</v>
      </c>
      <c r="C22732" s="619" t="s">
        <v>437</v>
      </c>
    </row>
    <row r="22733" spans="1:3" x14ac:dyDescent="0.15">
      <c r="A22733" s="619" t="s">
        <v>1123</v>
      </c>
      <c r="B22733" s="618">
        <v>2013</v>
      </c>
      <c r="C22733" s="619" t="s">
        <v>437</v>
      </c>
    </row>
    <row r="22734" spans="1:3" x14ac:dyDescent="0.15">
      <c r="A22734" s="619" t="s">
        <v>1123</v>
      </c>
      <c r="B22734" s="618">
        <v>2013</v>
      </c>
      <c r="C22734" s="619" t="s">
        <v>437</v>
      </c>
    </row>
    <row r="22735" spans="1:3" x14ac:dyDescent="0.15">
      <c r="A22735" s="619" t="s">
        <v>1123</v>
      </c>
      <c r="B22735" s="618">
        <v>2013</v>
      </c>
      <c r="C22735" s="619" t="s">
        <v>437</v>
      </c>
    </row>
    <row r="22736" spans="1:3" x14ac:dyDescent="0.15">
      <c r="A22736" s="619" t="s">
        <v>1123</v>
      </c>
      <c r="B22736" s="618">
        <v>2013</v>
      </c>
      <c r="C22736" s="619" t="s">
        <v>437</v>
      </c>
    </row>
    <row r="22737" spans="1:3" x14ac:dyDescent="0.15">
      <c r="A22737" s="619" t="s">
        <v>1123</v>
      </c>
      <c r="B22737" s="618">
        <v>2013</v>
      </c>
      <c r="C22737" s="619" t="s">
        <v>437</v>
      </c>
    </row>
    <row r="22738" spans="1:3" x14ac:dyDescent="0.15">
      <c r="A22738" s="619" t="s">
        <v>1123</v>
      </c>
      <c r="B22738" s="618">
        <v>2013</v>
      </c>
      <c r="C22738" s="619" t="s">
        <v>424</v>
      </c>
    </row>
    <row r="22739" spans="1:3" x14ac:dyDescent="0.15">
      <c r="A22739" s="619" t="s">
        <v>1123</v>
      </c>
      <c r="B22739" s="618">
        <v>2013</v>
      </c>
      <c r="C22739" s="619" t="s">
        <v>437</v>
      </c>
    </row>
    <row r="22740" spans="1:3" x14ac:dyDescent="0.15">
      <c r="A22740" s="619" t="s">
        <v>1123</v>
      </c>
      <c r="B22740" s="618">
        <v>2013</v>
      </c>
      <c r="C22740" s="619" t="s">
        <v>437</v>
      </c>
    </row>
    <row r="22741" spans="1:3" x14ac:dyDescent="0.15">
      <c r="A22741" s="619" t="s">
        <v>1123</v>
      </c>
      <c r="B22741" s="618">
        <v>2013</v>
      </c>
      <c r="C22741" s="619" t="s">
        <v>424</v>
      </c>
    </row>
    <row r="22742" spans="1:3" x14ac:dyDescent="0.15">
      <c r="A22742" s="619" t="s">
        <v>1123</v>
      </c>
      <c r="B22742" s="618">
        <v>2013</v>
      </c>
      <c r="C22742" s="619" t="s">
        <v>424</v>
      </c>
    </row>
    <row r="22743" spans="1:3" x14ac:dyDescent="0.15">
      <c r="A22743" s="619" t="s">
        <v>1123</v>
      </c>
      <c r="B22743" s="618">
        <v>2013</v>
      </c>
      <c r="C22743" s="619" t="s">
        <v>437</v>
      </c>
    </row>
    <row r="22744" spans="1:3" x14ac:dyDescent="0.15">
      <c r="A22744" s="619" t="s">
        <v>1123</v>
      </c>
      <c r="B22744" s="618">
        <v>2013</v>
      </c>
      <c r="C22744" s="619" t="s">
        <v>424</v>
      </c>
    </row>
    <row r="22745" spans="1:3" x14ac:dyDescent="0.15">
      <c r="A22745" s="619" t="s">
        <v>1123</v>
      </c>
      <c r="B22745" s="618">
        <v>2013</v>
      </c>
      <c r="C22745" s="619" t="s">
        <v>424</v>
      </c>
    </row>
    <row r="22746" spans="1:3" x14ac:dyDescent="0.15">
      <c r="A22746" s="619" t="s">
        <v>1123</v>
      </c>
      <c r="B22746" s="618" t="s">
        <v>1081</v>
      </c>
      <c r="C22746" s="619" t="s">
        <v>1109</v>
      </c>
    </row>
    <row r="22747" spans="1:3" x14ac:dyDescent="0.15">
      <c r="A22747" s="619" t="s">
        <v>1123</v>
      </c>
      <c r="B22747" s="618">
        <v>2013</v>
      </c>
      <c r="C22747" s="619" t="s">
        <v>424</v>
      </c>
    </row>
    <row r="22748" spans="1:3" x14ac:dyDescent="0.15">
      <c r="A22748" s="619" t="s">
        <v>1123</v>
      </c>
      <c r="B22748" s="618">
        <v>2013</v>
      </c>
      <c r="C22748" s="619" t="s">
        <v>437</v>
      </c>
    </row>
    <row r="22749" spans="1:3" x14ac:dyDescent="0.15">
      <c r="A22749" s="619" t="s">
        <v>1123</v>
      </c>
      <c r="B22749" s="618">
        <v>2013</v>
      </c>
      <c r="C22749" s="619" t="s">
        <v>1080</v>
      </c>
    </row>
    <row r="22750" spans="1:3" x14ac:dyDescent="0.15">
      <c r="A22750" s="619" t="s">
        <v>1123</v>
      </c>
      <c r="B22750" s="618">
        <v>2013</v>
      </c>
      <c r="C22750" s="619" t="s">
        <v>424</v>
      </c>
    </row>
    <row r="22751" spans="1:3" x14ac:dyDescent="0.15">
      <c r="A22751" s="619" t="s">
        <v>1123</v>
      </c>
      <c r="B22751" s="618">
        <v>2013</v>
      </c>
      <c r="C22751" s="619" t="s">
        <v>1080</v>
      </c>
    </row>
    <row r="22752" spans="1:3" x14ac:dyDescent="0.15">
      <c r="A22752" s="619" t="s">
        <v>1123</v>
      </c>
      <c r="B22752" s="618">
        <v>2013</v>
      </c>
      <c r="C22752" s="619" t="s">
        <v>1102</v>
      </c>
    </row>
    <row r="22753" spans="1:3" x14ac:dyDescent="0.15">
      <c r="A22753" s="619" t="s">
        <v>1123</v>
      </c>
      <c r="B22753" s="618">
        <v>2013</v>
      </c>
      <c r="C22753" s="619" t="s">
        <v>424</v>
      </c>
    </row>
    <row r="22754" spans="1:3" x14ac:dyDescent="0.15">
      <c r="A22754" s="619" t="s">
        <v>1123</v>
      </c>
      <c r="B22754" s="618">
        <v>2013</v>
      </c>
      <c r="C22754" s="619" t="s">
        <v>437</v>
      </c>
    </row>
    <row r="22755" spans="1:3" x14ac:dyDescent="0.15">
      <c r="A22755" s="619" t="s">
        <v>1123</v>
      </c>
      <c r="B22755" s="618">
        <v>2013</v>
      </c>
      <c r="C22755" s="619" t="s">
        <v>437</v>
      </c>
    </row>
    <row r="22756" spans="1:3" x14ac:dyDescent="0.15">
      <c r="A22756" s="619" t="s">
        <v>1123</v>
      </c>
      <c r="B22756" s="618">
        <v>2013</v>
      </c>
      <c r="C22756" s="619" t="s">
        <v>437</v>
      </c>
    </row>
    <row r="22757" spans="1:3" x14ac:dyDescent="0.15">
      <c r="A22757" s="619" t="s">
        <v>1123</v>
      </c>
      <c r="B22757" s="618">
        <v>2013</v>
      </c>
      <c r="C22757" s="619" t="s">
        <v>424</v>
      </c>
    </row>
    <row r="22758" spans="1:3" x14ac:dyDescent="0.15">
      <c r="A22758" s="619" t="s">
        <v>1123</v>
      </c>
      <c r="B22758" s="618">
        <v>2013</v>
      </c>
      <c r="C22758" s="619" t="s">
        <v>437</v>
      </c>
    </row>
    <row r="22759" spans="1:3" x14ac:dyDescent="0.15">
      <c r="A22759" s="619" t="s">
        <v>1123</v>
      </c>
      <c r="B22759" s="618">
        <v>2013</v>
      </c>
      <c r="C22759" s="619" t="s">
        <v>437</v>
      </c>
    </row>
    <row r="22760" spans="1:3" x14ac:dyDescent="0.15">
      <c r="A22760" s="619" t="s">
        <v>1123</v>
      </c>
      <c r="B22760" s="618">
        <v>2013</v>
      </c>
      <c r="C22760" s="619" t="s">
        <v>437</v>
      </c>
    </row>
    <row r="22761" spans="1:3" x14ac:dyDescent="0.15">
      <c r="A22761" s="619" t="s">
        <v>1123</v>
      </c>
      <c r="B22761" s="618">
        <v>2013</v>
      </c>
      <c r="C22761" s="619" t="s">
        <v>437</v>
      </c>
    </row>
    <row r="22762" spans="1:3" x14ac:dyDescent="0.15">
      <c r="A22762" s="619" t="s">
        <v>1123</v>
      </c>
      <c r="B22762" s="618">
        <v>2013</v>
      </c>
      <c r="C22762" s="619" t="s">
        <v>437</v>
      </c>
    </row>
    <row r="22763" spans="1:3" x14ac:dyDescent="0.15">
      <c r="A22763" s="619" t="s">
        <v>1123</v>
      </c>
      <c r="B22763" s="618">
        <v>2013</v>
      </c>
      <c r="C22763" s="619" t="s">
        <v>424</v>
      </c>
    </row>
    <row r="22764" spans="1:3" x14ac:dyDescent="0.15">
      <c r="A22764" s="619" t="s">
        <v>1123</v>
      </c>
      <c r="B22764" s="618">
        <v>2013</v>
      </c>
      <c r="C22764" s="619" t="s">
        <v>437</v>
      </c>
    </row>
    <row r="22765" spans="1:3" x14ac:dyDescent="0.15">
      <c r="A22765" s="619" t="s">
        <v>1123</v>
      </c>
      <c r="B22765" s="618">
        <v>2013</v>
      </c>
      <c r="C22765" s="619" t="s">
        <v>424</v>
      </c>
    </row>
    <row r="22766" spans="1:3" x14ac:dyDescent="0.15">
      <c r="A22766" s="619" t="s">
        <v>1123</v>
      </c>
      <c r="B22766" s="618">
        <v>2013</v>
      </c>
      <c r="C22766" s="619" t="s">
        <v>424</v>
      </c>
    </row>
    <row r="22767" spans="1:3" x14ac:dyDescent="0.15">
      <c r="A22767" s="619" t="s">
        <v>1123</v>
      </c>
      <c r="B22767" s="618">
        <v>2013</v>
      </c>
      <c r="C22767" s="619" t="s">
        <v>424</v>
      </c>
    </row>
    <row r="22768" spans="1:3" x14ac:dyDescent="0.15">
      <c r="A22768" s="619" t="s">
        <v>1123</v>
      </c>
      <c r="B22768" s="618">
        <v>2013</v>
      </c>
      <c r="C22768" s="619" t="s">
        <v>437</v>
      </c>
    </row>
    <row r="22769" spans="1:3" x14ac:dyDescent="0.15">
      <c r="A22769" s="619" t="s">
        <v>1123</v>
      </c>
      <c r="B22769" s="618">
        <v>2013</v>
      </c>
      <c r="C22769" s="619" t="s">
        <v>437</v>
      </c>
    </row>
    <row r="22770" spans="1:3" x14ac:dyDescent="0.15">
      <c r="A22770" s="619" t="s">
        <v>1123</v>
      </c>
      <c r="B22770" s="618">
        <v>2013</v>
      </c>
      <c r="C22770" s="619" t="s">
        <v>437</v>
      </c>
    </row>
    <row r="22771" spans="1:3" x14ac:dyDescent="0.15">
      <c r="A22771" s="619" t="s">
        <v>1123</v>
      </c>
      <c r="B22771" s="618">
        <v>2013</v>
      </c>
      <c r="C22771" s="619" t="s">
        <v>424</v>
      </c>
    </row>
    <row r="22772" spans="1:3" x14ac:dyDescent="0.15">
      <c r="A22772" s="619" t="s">
        <v>1123</v>
      </c>
      <c r="B22772" s="618">
        <v>2013</v>
      </c>
      <c r="C22772" s="619" t="s">
        <v>424</v>
      </c>
    </row>
    <row r="22773" spans="1:3" x14ac:dyDescent="0.15">
      <c r="A22773" s="619" t="s">
        <v>1123</v>
      </c>
      <c r="B22773" s="618">
        <v>2013</v>
      </c>
      <c r="C22773" s="619" t="s">
        <v>424</v>
      </c>
    </row>
    <row r="22774" spans="1:3" x14ac:dyDescent="0.15">
      <c r="A22774" s="619" t="s">
        <v>1123</v>
      </c>
      <c r="B22774" s="618">
        <v>2013</v>
      </c>
      <c r="C22774" s="619" t="s">
        <v>437</v>
      </c>
    </row>
    <row r="22775" spans="1:3" x14ac:dyDescent="0.15">
      <c r="A22775" s="619" t="s">
        <v>1123</v>
      </c>
      <c r="B22775" s="618">
        <v>2013</v>
      </c>
      <c r="C22775" s="619" t="s">
        <v>424</v>
      </c>
    </row>
    <row r="22776" spans="1:3" x14ac:dyDescent="0.15">
      <c r="A22776" s="619" t="s">
        <v>1123</v>
      </c>
      <c r="B22776" s="618">
        <v>2013</v>
      </c>
      <c r="C22776" s="619" t="s">
        <v>437</v>
      </c>
    </row>
    <row r="22777" spans="1:3" x14ac:dyDescent="0.15">
      <c r="A22777" s="619" t="s">
        <v>1123</v>
      </c>
      <c r="B22777" s="618">
        <v>2013</v>
      </c>
      <c r="C22777" s="619" t="s">
        <v>424</v>
      </c>
    </row>
    <row r="22778" spans="1:3" x14ac:dyDescent="0.15">
      <c r="A22778" s="619" t="s">
        <v>1123</v>
      </c>
      <c r="B22778" s="618">
        <v>2013</v>
      </c>
      <c r="C22778" s="619" t="s">
        <v>437</v>
      </c>
    </row>
    <row r="22779" spans="1:3" x14ac:dyDescent="0.15">
      <c r="A22779" s="619" t="s">
        <v>1123</v>
      </c>
      <c r="B22779" s="618">
        <v>2013</v>
      </c>
      <c r="C22779" s="619" t="s">
        <v>424</v>
      </c>
    </row>
    <row r="22780" spans="1:3" x14ac:dyDescent="0.15">
      <c r="A22780" s="619" t="s">
        <v>1123</v>
      </c>
      <c r="B22780" s="618">
        <v>2013</v>
      </c>
      <c r="C22780" s="619" t="s">
        <v>424</v>
      </c>
    </row>
    <row r="22781" spans="1:3" x14ac:dyDescent="0.15">
      <c r="A22781" s="619" t="s">
        <v>1123</v>
      </c>
      <c r="B22781" s="618">
        <v>2013</v>
      </c>
      <c r="C22781" s="619" t="s">
        <v>437</v>
      </c>
    </row>
    <row r="22782" spans="1:3" x14ac:dyDescent="0.15">
      <c r="A22782" s="619" t="s">
        <v>1123</v>
      </c>
      <c r="B22782" s="618">
        <v>2013</v>
      </c>
      <c r="C22782" s="619" t="s">
        <v>1104</v>
      </c>
    </row>
    <row r="22783" spans="1:3" x14ac:dyDescent="0.15">
      <c r="A22783" s="619" t="s">
        <v>1123</v>
      </c>
      <c r="B22783" s="618">
        <v>2013</v>
      </c>
      <c r="C22783" s="619" t="s">
        <v>1104</v>
      </c>
    </row>
    <row r="22784" spans="1:3" x14ac:dyDescent="0.15">
      <c r="A22784" s="619" t="s">
        <v>1123</v>
      </c>
      <c r="B22784" s="618">
        <v>2013</v>
      </c>
      <c r="C22784" s="619" t="s">
        <v>1103</v>
      </c>
    </row>
    <row r="22785" spans="1:3" x14ac:dyDescent="0.15">
      <c r="A22785" s="619" t="s">
        <v>1123</v>
      </c>
      <c r="B22785" s="618">
        <v>2013</v>
      </c>
      <c r="C22785" s="619" t="s">
        <v>437</v>
      </c>
    </row>
    <row r="22786" spans="1:3" x14ac:dyDescent="0.15">
      <c r="A22786" s="619" t="s">
        <v>1123</v>
      </c>
      <c r="B22786" s="618">
        <v>2013</v>
      </c>
      <c r="C22786" s="619" t="s">
        <v>437</v>
      </c>
    </row>
    <row r="22787" spans="1:3" x14ac:dyDescent="0.15">
      <c r="A22787" s="619" t="s">
        <v>1123</v>
      </c>
      <c r="B22787" s="618">
        <v>2013</v>
      </c>
      <c r="C22787" s="619" t="s">
        <v>437</v>
      </c>
    </row>
    <row r="22788" spans="1:3" x14ac:dyDescent="0.15">
      <c r="A22788" s="619" t="s">
        <v>1123</v>
      </c>
      <c r="B22788" s="618">
        <v>2013</v>
      </c>
      <c r="C22788" s="619" t="s">
        <v>437</v>
      </c>
    </row>
    <row r="22789" spans="1:3" x14ac:dyDescent="0.15">
      <c r="A22789" s="619" t="s">
        <v>1123</v>
      </c>
      <c r="B22789" s="618">
        <v>2013</v>
      </c>
      <c r="C22789" s="619" t="s">
        <v>437</v>
      </c>
    </row>
    <row r="22790" spans="1:3" x14ac:dyDescent="0.15">
      <c r="A22790" s="619" t="s">
        <v>1123</v>
      </c>
      <c r="B22790" s="618">
        <v>2013</v>
      </c>
      <c r="C22790" s="619" t="s">
        <v>437</v>
      </c>
    </row>
    <row r="22791" spans="1:3" x14ac:dyDescent="0.15">
      <c r="A22791" s="619" t="s">
        <v>1123</v>
      </c>
      <c r="B22791" s="618">
        <v>2013</v>
      </c>
      <c r="C22791" s="619" t="s">
        <v>437</v>
      </c>
    </row>
    <row r="22792" spans="1:3" x14ac:dyDescent="0.15">
      <c r="A22792" s="619" t="s">
        <v>1123</v>
      </c>
      <c r="B22792" s="618">
        <v>2013</v>
      </c>
      <c r="C22792" s="619" t="s">
        <v>1104</v>
      </c>
    </row>
    <row r="22793" spans="1:3" x14ac:dyDescent="0.15">
      <c r="A22793" s="619" t="s">
        <v>1123</v>
      </c>
      <c r="B22793" s="618">
        <v>2013</v>
      </c>
      <c r="C22793" s="619" t="s">
        <v>437</v>
      </c>
    </row>
    <row r="22794" spans="1:3" x14ac:dyDescent="0.15">
      <c r="A22794" s="619" t="s">
        <v>1123</v>
      </c>
      <c r="B22794" s="618">
        <v>2013</v>
      </c>
      <c r="C22794" s="619" t="s">
        <v>424</v>
      </c>
    </row>
    <row r="22795" spans="1:3" x14ac:dyDescent="0.15">
      <c r="A22795" s="619" t="s">
        <v>1123</v>
      </c>
      <c r="B22795" s="618">
        <v>2013</v>
      </c>
      <c r="C22795" s="619" t="s">
        <v>437</v>
      </c>
    </row>
    <row r="22796" spans="1:3" x14ac:dyDescent="0.15">
      <c r="A22796" s="619" t="s">
        <v>1123</v>
      </c>
      <c r="B22796" s="618">
        <v>2013</v>
      </c>
      <c r="C22796" s="619" t="s">
        <v>424</v>
      </c>
    </row>
    <row r="22797" spans="1:3" x14ac:dyDescent="0.15">
      <c r="A22797" s="619" t="s">
        <v>1123</v>
      </c>
      <c r="B22797" s="618">
        <v>2013</v>
      </c>
      <c r="C22797" s="619" t="s">
        <v>437</v>
      </c>
    </row>
    <row r="22798" spans="1:3" x14ac:dyDescent="0.15">
      <c r="A22798" s="619" t="s">
        <v>1123</v>
      </c>
      <c r="B22798" s="618">
        <v>2013</v>
      </c>
      <c r="C22798" s="619" t="s">
        <v>424</v>
      </c>
    </row>
    <row r="22799" spans="1:3" x14ac:dyDescent="0.15">
      <c r="A22799" s="619" t="s">
        <v>1123</v>
      </c>
      <c r="B22799" s="618">
        <v>2013</v>
      </c>
      <c r="C22799" s="619" t="s">
        <v>437</v>
      </c>
    </row>
    <row r="22800" spans="1:3" x14ac:dyDescent="0.15">
      <c r="A22800" s="618" t="s">
        <v>1123</v>
      </c>
      <c r="B22800" s="618">
        <v>2013</v>
      </c>
      <c r="C22800" s="619" t="s">
        <v>437</v>
      </c>
    </row>
    <row r="22801" spans="1:3" x14ac:dyDescent="0.15">
      <c r="A22801" s="619" t="s">
        <v>1123</v>
      </c>
      <c r="B22801" s="618">
        <v>2013</v>
      </c>
      <c r="C22801" s="619" t="s">
        <v>437</v>
      </c>
    </row>
    <row r="22802" spans="1:3" x14ac:dyDescent="0.15">
      <c r="A22802" s="619" t="s">
        <v>1123</v>
      </c>
      <c r="B22802" s="618">
        <v>2013</v>
      </c>
      <c r="C22802" s="619" t="s">
        <v>1080</v>
      </c>
    </row>
    <row r="22803" spans="1:3" x14ac:dyDescent="0.15">
      <c r="A22803" s="619" t="s">
        <v>1123</v>
      </c>
      <c r="B22803" s="618">
        <v>2013</v>
      </c>
      <c r="C22803" s="619" t="s">
        <v>1080</v>
      </c>
    </row>
    <row r="22804" spans="1:3" x14ac:dyDescent="0.15">
      <c r="A22804" s="619" t="s">
        <v>1123</v>
      </c>
      <c r="B22804" s="618">
        <v>2013</v>
      </c>
      <c r="C22804" s="619" t="s">
        <v>1080</v>
      </c>
    </row>
    <row r="22805" spans="1:3" x14ac:dyDescent="0.15">
      <c r="A22805" s="619" t="s">
        <v>1123</v>
      </c>
      <c r="B22805" s="618">
        <v>2013</v>
      </c>
      <c r="C22805" s="619" t="s">
        <v>1104</v>
      </c>
    </row>
    <row r="22806" spans="1:3" x14ac:dyDescent="0.15">
      <c r="A22806" s="619" t="s">
        <v>1123</v>
      </c>
      <c r="B22806" s="618">
        <v>2013</v>
      </c>
      <c r="C22806" s="619" t="s">
        <v>437</v>
      </c>
    </row>
    <row r="22807" spans="1:3" x14ac:dyDescent="0.15">
      <c r="A22807" s="619" t="s">
        <v>1123</v>
      </c>
      <c r="B22807" s="618">
        <v>2013</v>
      </c>
      <c r="C22807" s="619" t="s">
        <v>424</v>
      </c>
    </row>
    <row r="22808" spans="1:3" x14ac:dyDescent="0.15">
      <c r="A22808" s="619" t="s">
        <v>1123</v>
      </c>
      <c r="B22808" s="618">
        <v>2013</v>
      </c>
      <c r="C22808" s="619" t="s">
        <v>424</v>
      </c>
    </row>
    <row r="22809" spans="1:3" x14ac:dyDescent="0.15">
      <c r="A22809" s="619" t="s">
        <v>1123</v>
      </c>
      <c r="B22809" s="618">
        <v>2013</v>
      </c>
      <c r="C22809" s="619" t="s">
        <v>1080</v>
      </c>
    </row>
    <row r="22810" spans="1:3" x14ac:dyDescent="0.15">
      <c r="A22810" s="619" t="s">
        <v>1123</v>
      </c>
      <c r="B22810" s="618">
        <v>2013</v>
      </c>
      <c r="C22810" s="619" t="s">
        <v>424</v>
      </c>
    </row>
    <row r="22811" spans="1:3" x14ac:dyDescent="0.15">
      <c r="A22811" s="619" t="s">
        <v>1123</v>
      </c>
      <c r="B22811" s="618">
        <v>2013</v>
      </c>
      <c r="C22811" s="619" t="s">
        <v>424</v>
      </c>
    </row>
    <row r="22812" spans="1:3" x14ac:dyDescent="0.15">
      <c r="A22812" s="619" t="s">
        <v>1123</v>
      </c>
      <c r="B22812" s="618">
        <v>2013</v>
      </c>
      <c r="C22812" s="619" t="s">
        <v>424</v>
      </c>
    </row>
    <row r="22813" spans="1:3" x14ac:dyDescent="0.15">
      <c r="A22813" s="619" t="s">
        <v>1123</v>
      </c>
      <c r="B22813" s="618">
        <v>2013</v>
      </c>
      <c r="C22813" s="619" t="s">
        <v>437</v>
      </c>
    </row>
    <row r="22814" spans="1:3" x14ac:dyDescent="0.15">
      <c r="A22814" s="619" t="s">
        <v>1123</v>
      </c>
      <c r="B22814" s="618">
        <v>2013</v>
      </c>
      <c r="C22814" s="619" t="s">
        <v>424</v>
      </c>
    </row>
    <row r="22815" spans="1:3" x14ac:dyDescent="0.15">
      <c r="A22815" s="619" t="s">
        <v>1123</v>
      </c>
      <c r="B22815" s="618">
        <v>2013</v>
      </c>
      <c r="C22815" s="619" t="s">
        <v>424</v>
      </c>
    </row>
    <row r="22816" spans="1:3" x14ac:dyDescent="0.15">
      <c r="A22816" s="619" t="s">
        <v>1123</v>
      </c>
      <c r="B22816" s="618">
        <v>2013</v>
      </c>
      <c r="C22816" s="619" t="s">
        <v>1080</v>
      </c>
    </row>
    <row r="22817" spans="1:3" x14ac:dyDescent="0.15">
      <c r="A22817" s="619" t="s">
        <v>1123</v>
      </c>
      <c r="B22817" s="618">
        <v>2013</v>
      </c>
      <c r="C22817" s="619" t="s">
        <v>1103</v>
      </c>
    </row>
    <row r="22818" spans="1:3" x14ac:dyDescent="0.15">
      <c r="A22818" s="619" t="s">
        <v>1123</v>
      </c>
      <c r="B22818" s="618">
        <v>2013</v>
      </c>
      <c r="C22818" s="619" t="s">
        <v>437</v>
      </c>
    </row>
    <row r="22819" spans="1:3" x14ac:dyDescent="0.15">
      <c r="A22819" s="619" t="s">
        <v>1123</v>
      </c>
      <c r="B22819" s="618">
        <v>2013</v>
      </c>
      <c r="C22819" s="619" t="s">
        <v>424</v>
      </c>
    </row>
    <row r="22820" spans="1:3" x14ac:dyDescent="0.15">
      <c r="A22820" s="619" t="s">
        <v>1123</v>
      </c>
      <c r="B22820" s="618">
        <v>2013</v>
      </c>
      <c r="C22820" s="619" t="s">
        <v>1080</v>
      </c>
    </row>
    <row r="22821" spans="1:3" x14ac:dyDescent="0.15">
      <c r="A22821" s="619" t="s">
        <v>1123</v>
      </c>
      <c r="B22821" s="618">
        <v>2013</v>
      </c>
      <c r="C22821" s="619" t="s">
        <v>424</v>
      </c>
    </row>
    <row r="22822" spans="1:3" x14ac:dyDescent="0.15">
      <c r="A22822" s="619" t="s">
        <v>1123</v>
      </c>
      <c r="B22822" s="618">
        <v>2013</v>
      </c>
      <c r="C22822" s="619" t="s">
        <v>424</v>
      </c>
    </row>
    <row r="22823" spans="1:3" x14ac:dyDescent="0.15">
      <c r="A22823" s="619" t="s">
        <v>1123</v>
      </c>
      <c r="B22823" s="618">
        <v>2013</v>
      </c>
      <c r="C22823" s="619" t="s">
        <v>1080</v>
      </c>
    </row>
    <row r="22824" spans="1:3" x14ac:dyDescent="0.15">
      <c r="A22824" s="619" t="s">
        <v>1123</v>
      </c>
      <c r="B22824" s="618">
        <v>2013</v>
      </c>
      <c r="C22824" s="619" t="s">
        <v>1103</v>
      </c>
    </row>
    <row r="22825" spans="1:3" x14ac:dyDescent="0.15">
      <c r="A22825" s="619" t="s">
        <v>1123</v>
      </c>
      <c r="B22825" s="618">
        <v>2013</v>
      </c>
      <c r="C22825" s="619" t="s">
        <v>1080</v>
      </c>
    </row>
    <row r="22826" spans="1:3" x14ac:dyDescent="0.15">
      <c r="A22826" s="619" t="s">
        <v>1123</v>
      </c>
      <c r="B22826" s="618">
        <v>2013</v>
      </c>
      <c r="C22826" s="619" t="s">
        <v>1080</v>
      </c>
    </row>
    <row r="22827" spans="1:3" x14ac:dyDescent="0.15">
      <c r="A22827" s="619" t="s">
        <v>1123</v>
      </c>
      <c r="B22827" s="618">
        <v>2013</v>
      </c>
      <c r="C22827" s="619" t="s">
        <v>424</v>
      </c>
    </row>
    <row r="22828" spans="1:3" x14ac:dyDescent="0.15">
      <c r="A22828" s="619" t="s">
        <v>1123</v>
      </c>
      <c r="B22828" s="618">
        <v>2013</v>
      </c>
      <c r="C22828" s="619" t="s">
        <v>424</v>
      </c>
    </row>
    <row r="22829" spans="1:3" x14ac:dyDescent="0.15">
      <c r="A22829" s="619" t="s">
        <v>1123</v>
      </c>
      <c r="B22829" s="618">
        <v>2013</v>
      </c>
      <c r="C22829" s="619" t="s">
        <v>424</v>
      </c>
    </row>
    <row r="22830" spans="1:3" x14ac:dyDescent="0.15">
      <c r="A22830" s="619" t="s">
        <v>1123</v>
      </c>
      <c r="B22830" s="618">
        <v>2013</v>
      </c>
      <c r="C22830" s="619" t="s">
        <v>1080</v>
      </c>
    </row>
    <row r="22831" spans="1:3" x14ac:dyDescent="0.15">
      <c r="A22831" s="619" t="s">
        <v>1123</v>
      </c>
      <c r="B22831" s="618">
        <v>2013</v>
      </c>
      <c r="C22831" s="619" t="s">
        <v>1103</v>
      </c>
    </row>
    <row r="22832" spans="1:3" x14ac:dyDescent="0.15">
      <c r="A22832" s="619" t="s">
        <v>1123</v>
      </c>
      <c r="B22832" s="618">
        <v>2013</v>
      </c>
      <c r="C22832" s="619" t="s">
        <v>424</v>
      </c>
    </row>
    <row r="22833" spans="1:3" x14ac:dyDescent="0.15">
      <c r="A22833" s="619" t="s">
        <v>1123</v>
      </c>
      <c r="B22833" s="618">
        <v>2013</v>
      </c>
      <c r="C22833" s="619" t="s">
        <v>424</v>
      </c>
    </row>
    <row r="22834" spans="1:3" x14ac:dyDescent="0.15">
      <c r="A22834" s="619" t="s">
        <v>1123</v>
      </c>
      <c r="B22834" s="618">
        <v>2013</v>
      </c>
      <c r="C22834" s="619" t="s">
        <v>424</v>
      </c>
    </row>
    <row r="22835" spans="1:3" x14ac:dyDescent="0.15">
      <c r="A22835" s="619" t="s">
        <v>1123</v>
      </c>
      <c r="B22835" s="618">
        <v>2013</v>
      </c>
      <c r="C22835" s="619" t="s">
        <v>424</v>
      </c>
    </row>
    <row r="22836" spans="1:3" x14ac:dyDescent="0.15">
      <c r="A22836" s="619" t="s">
        <v>1123</v>
      </c>
      <c r="B22836" s="618">
        <v>2013</v>
      </c>
      <c r="C22836" s="619" t="s">
        <v>424</v>
      </c>
    </row>
    <row r="22837" spans="1:3" x14ac:dyDescent="0.15">
      <c r="A22837" s="619" t="s">
        <v>1123</v>
      </c>
      <c r="B22837" s="618">
        <v>2013</v>
      </c>
      <c r="C22837" s="619" t="s">
        <v>424</v>
      </c>
    </row>
    <row r="22838" spans="1:3" x14ac:dyDescent="0.15">
      <c r="A22838" s="619" t="s">
        <v>1123</v>
      </c>
      <c r="B22838" s="618">
        <v>2013</v>
      </c>
      <c r="C22838" s="619" t="s">
        <v>1102</v>
      </c>
    </row>
    <row r="22839" spans="1:3" x14ac:dyDescent="0.15">
      <c r="A22839" s="619" t="s">
        <v>1123</v>
      </c>
      <c r="B22839" s="618">
        <v>2013</v>
      </c>
      <c r="C22839" s="619" t="s">
        <v>437</v>
      </c>
    </row>
    <row r="22840" spans="1:3" x14ac:dyDescent="0.15">
      <c r="A22840" s="619" t="s">
        <v>1123</v>
      </c>
      <c r="B22840" s="618">
        <v>2013</v>
      </c>
      <c r="C22840" s="619" t="s">
        <v>424</v>
      </c>
    </row>
    <row r="22841" spans="1:3" x14ac:dyDescent="0.15">
      <c r="A22841" s="619" t="s">
        <v>1123</v>
      </c>
      <c r="B22841" s="618">
        <v>2013</v>
      </c>
      <c r="C22841" s="619" t="s">
        <v>437</v>
      </c>
    </row>
    <row r="22842" spans="1:3" x14ac:dyDescent="0.15">
      <c r="A22842" s="619" t="s">
        <v>1123</v>
      </c>
      <c r="B22842" s="618">
        <v>2013</v>
      </c>
      <c r="C22842" s="619" t="s">
        <v>1102</v>
      </c>
    </row>
    <row r="22843" spans="1:3" x14ac:dyDescent="0.15">
      <c r="A22843" s="619" t="s">
        <v>1123</v>
      </c>
      <c r="B22843" s="618">
        <v>2013</v>
      </c>
      <c r="C22843" s="619" t="s">
        <v>424</v>
      </c>
    </row>
    <row r="22844" spans="1:3" x14ac:dyDescent="0.15">
      <c r="A22844" s="619" t="s">
        <v>1123</v>
      </c>
      <c r="B22844" s="618">
        <v>2013</v>
      </c>
      <c r="C22844" s="619" t="s">
        <v>1102</v>
      </c>
    </row>
    <row r="22845" spans="1:3" x14ac:dyDescent="0.15">
      <c r="A22845" s="619" t="s">
        <v>1123</v>
      </c>
      <c r="B22845" s="618">
        <v>2013</v>
      </c>
      <c r="C22845" s="619" t="s">
        <v>1102</v>
      </c>
    </row>
    <row r="22846" spans="1:3" x14ac:dyDescent="0.15">
      <c r="A22846" s="619" t="s">
        <v>1123</v>
      </c>
      <c r="B22846" s="618">
        <v>2013</v>
      </c>
      <c r="C22846" s="619" t="s">
        <v>424</v>
      </c>
    </row>
    <row r="22847" spans="1:3" x14ac:dyDescent="0.15">
      <c r="A22847" s="619" t="s">
        <v>1123</v>
      </c>
      <c r="B22847" s="618">
        <v>2013</v>
      </c>
      <c r="C22847" s="619" t="s">
        <v>437</v>
      </c>
    </row>
    <row r="22848" spans="1:3" x14ac:dyDescent="0.15">
      <c r="A22848" s="619" t="s">
        <v>1123</v>
      </c>
      <c r="B22848" s="618">
        <v>2013</v>
      </c>
      <c r="C22848" s="619" t="s">
        <v>437</v>
      </c>
    </row>
    <row r="22849" spans="1:3" x14ac:dyDescent="0.15">
      <c r="A22849" s="619" t="s">
        <v>1123</v>
      </c>
      <c r="B22849" s="618">
        <v>2013</v>
      </c>
      <c r="C22849" s="619" t="s">
        <v>424</v>
      </c>
    </row>
    <row r="22850" spans="1:3" x14ac:dyDescent="0.15">
      <c r="A22850" s="619" t="s">
        <v>1123</v>
      </c>
      <c r="B22850" s="618">
        <v>2013</v>
      </c>
      <c r="C22850" s="619" t="s">
        <v>424</v>
      </c>
    </row>
    <row r="22851" spans="1:3" x14ac:dyDescent="0.15">
      <c r="A22851" s="619" t="s">
        <v>1123</v>
      </c>
      <c r="B22851" s="618">
        <v>2013</v>
      </c>
      <c r="C22851" s="619" t="s">
        <v>424</v>
      </c>
    </row>
    <row r="22852" spans="1:3" x14ac:dyDescent="0.15">
      <c r="A22852" s="619" t="s">
        <v>1123</v>
      </c>
      <c r="B22852" s="618">
        <v>2013</v>
      </c>
      <c r="C22852" s="619" t="s">
        <v>424</v>
      </c>
    </row>
    <row r="22853" spans="1:3" x14ac:dyDescent="0.15">
      <c r="A22853" s="619" t="s">
        <v>1123</v>
      </c>
      <c r="B22853" s="618">
        <v>2013</v>
      </c>
      <c r="C22853" s="619" t="s">
        <v>424</v>
      </c>
    </row>
    <row r="22854" spans="1:3" x14ac:dyDescent="0.15">
      <c r="A22854" s="619" t="s">
        <v>1123</v>
      </c>
      <c r="B22854" s="618">
        <v>2013</v>
      </c>
      <c r="C22854" s="619" t="s">
        <v>424</v>
      </c>
    </row>
    <row r="22855" spans="1:3" x14ac:dyDescent="0.15">
      <c r="A22855" s="619" t="s">
        <v>1123</v>
      </c>
      <c r="B22855" s="618">
        <v>2013</v>
      </c>
      <c r="C22855" s="619" t="s">
        <v>424</v>
      </c>
    </row>
    <row r="22856" spans="1:3" x14ac:dyDescent="0.15">
      <c r="A22856" s="619" t="s">
        <v>1123</v>
      </c>
      <c r="B22856" s="618">
        <v>2013</v>
      </c>
      <c r="C22856" s="619" t="s">
        <v>424</v>
      </c>
    </row>
    <row r="22857" spans="1:3" x14ac:dyDescent="0.15">
      <c r="A22857" s="619" t="s">
        <v>1123</v>
      </c>
      <c r="B22857" s="618">
        <v>2013</v>
      </c>
      <c r="C22857" s="619" t="s">
        <v>1102</v>
      </c>
    </row>
    <row r="22858" spans="1:3" x14ac:dyDescent="0.15">
      <c r="A22858" s="619" t="s">
        <v>1123</v>
      </c>
      <c r="B22858" s="618">
        <v>2013</v>
      </c>
      <c r="C22858" s="619" t="s">
        <v>437</v>
      </c>
    </row>
    <row r="22859" spans="1:3" x14ac:dyDescent="0.15">
      <c r="A22859" s="619" t="s">
        <v>1123</v>
      </c>
      <c r="B22859" s="618">
        <v>2013</v>
      </c>
      <c r="C22859" s="619" t="s">
        <v>424</v>
      </c>
    </row>
    <row r="22860" spans="1:3" x14ac:dyDescent="0.15">
      <c r="A22860" s="619" t="s">
        <v>1123</v>
      </c>
      <c r="B22860" s="618">
        <v>2013</v>
      </c>
      <c r="C22860" s="619" t="s">
        <v>424</v>
      </c>
    </row>
    <row r="22861" spans="1:3" x14ac:dyDescent="0.15">
      <c r="A22861" s="619" t="s">
        <v>1123</v>
      </c>
      <c r="B22861" s="618">
        <v>2013</v>
      </c>
      <c r="C22861" s="619" t="s">
        <v>424</v>
      </c>
    </row>
    <row r="22862" spans="1:3" x14ac:dyDescent="0.15">
      <c r="A22862" s="619" t="s">
        <v>1123</v>
      </c>
      <c r="B22862" s="618">
        <v>2013</v>
      </c>
      <c r="C22862" s="619" t="s">
        <v>424</v>
      </c>
    </row>
    <row r="22863" spans="1:3" x14ac:dyDescent="0.15">
      <c r="A22863" s="619" t="s">
        <v>1123</v>
      </c>
      <c r="B22863" s="618">
        <v>2013</v>
      </c>
      <c r="C22863" s="619" t="s">
        <v>424</v>
      </c>
    </row>
    <row r="22864" spans="1:3" x14ac:dyDescent="0.15">
      <c r="A22864" s="619" t="s">
        <v>1123</v>
      </c>
      <c r="B22864" s="618">
        <v>2013</v>
      </c>
      <c r="C22864" s="619" t="s">
        <v>1103</v>
      </c>
    </row>
    <row r="22865" spans="1:3" x14ac:dyDescent="0.15">
      <c r="A22865" s="619" t="s">
        <v>1123</v>
      </c>
      <c r="B22865" s="618">
        <v>2013</v>
      </c>
      <c r="C22865" s="619" t="s">
        <v>437</v>
      </c>
    </row>
    <row r="22866" spans="1:3" x14ac:dyDescent="0.15">
      <c r="A22866" s="619" t="s">
        <v>1123</v>
      </c>
      <c r="B22866" s="618">
        <v>2013</v>
      </c>
      <c r="C22866" s="619" t="s">
        <v>424</v>
      </c>
    </row>
    <row r="22867" spans="1:3" x14ac:dyDescent="0.15">
      <c r="A22867" s="619" t="s">
        <v>1123</v>
      </c>
      <c r="B22867" s="618">
        <v>2013</v>
      </c>
      <c r="C22867" s="619" t="s">
        <v>424</v>
      </c>
    </row>
    <row r="22868" spans="1:3" x14ac:dyDescent="0.15">
      <c r="A22868" s="619" t="s">
        <v>1123</v>
      </c>
      <c r="B22868" s="618">
        <v>2013</v>
      </c>
      <c r="C22868" s="619" t="s">
        <v>424</v>
      </c>
    </row>
    <row r="22869" spans="1:3" x14ac:dyDescent="0.15">
      <c r="A22869" s="619" t="s">
        <v>1123</v>
      </c>
      <c r="B22869" s="618">
        <v>2013</v>
      </c>
      <c r="C22869" s="619" t="s">
        <v>437</v>
      </c>
    </row>
    <row r="22870" spans="1:3" x14ac:dyDescent="0.15">
      <c r="A22870" s="619" t="s">
        <v>1123</v>
      </c>
      <c r="B22870" s="618">
        <v>2013</v>
      </c>
      <c r="C22870" s="619" t="s">
        <v>437</v>
      </c>
    </row>
    <row r="22871" spans="1:3" x14ac:dyDescent="0.15">
      <c r="A22871" s="619" t="s">
        <v>1123</v>
      </c>
      <c r="B22871" s="618">
        <v>2013</v>
      </c>
      <c r="C22871" s="619" t="s">
        <v>437</v>
      </c>
    </row>
    <row r="22872" spans="1:3" x14ac:dyDescent="0.15">
      <c r="A22872" s="618" t="s">
        <v>1123</v>
      </c>
      <c r="B22872" s="618">
        <v>2013</v>
      </c>
      <c r="C22872" s="619" t="s">
        <v>437</v>
      </c>
    </row>
    <row r="22873" spans="1:3" x14ac:dyDescent="0.15">
      <c r="A22873" s="619" t="s">
        <v>1123</v>
      </c>
      <c r="B22873" s="618">
        <v>2013</v>
      </c>
      <c r="C22873" s="619" t="s">
        <v>424</v>
      </c>
    </row>
    <row r="22874" spans="1:3" x14ac:dyDescent="0.15">
      <c r="A22874" s="619" t="s">
        <v>1123</v>
      </c>
      <c r="B22874" s="618">
        <v>2013</v>
      </c>
      <c r="C22874" s="619" t="s">
        <v>424</v>
      </c>
    </row>
    <row r="22875" spans="1:3" x14ac:dyDescent="0.15">
      <c r="A22875" s="619" t="s">
        <v>1123</v>
      </c>
      <c r="B22875" s="618">
        <v>2013</v>
      </c>
      <c r="C22875" s="619" t="s">
        <v>424</v>
      </c>
    </row>
    <row r="22876" spans="1:3" x14ac:dyDescent="0.15">
      <c r="A22876" s="619" t="s">
        <v>1123</v>
      </c>
      <c r="B22876" s="618">
        <v>2013</v>
      </c>
      <c r="C22876" s="619" t="s">
        <v>424</v>
      </c>
    </row>
    <row r="22877" spans="1:3" x14ac:dyDescent="0.15">
      <c r="A22877" s="619" t="s">
        <v>1123</v>
      </c>
      <c r="B22877" s="618">
        <v>2013</v>
      </c>
      <c r="C22877" s="619" t="s">
        <v>424</v>
      </c>
    </row>
    <row r="22878" spans="1:3" x14ac:dyDescent="0.15">
      <c r="A22878" s="619" t="s">
        <v>1123</v>
      </c>
      <c r="B22878" s="618">
        <v>2013</v>
      </c>
      <c r="C22878" s="619" t="s">
        <v>424</v>
      </c>
    </row>
    <row r="22879" spans="1:3" x14ac:dyDescent="0.15">
      <c r="A22879" s="619" t="s">
        <v>1123</v>
      </c>
      <c r="B22879" s="618">
        <v>2013</v>
      </c>
      <c r="C22879" s="619" t="s">
        <v>424</v>
      </c>
    </row>
    <row r="22880" spans="1:3" x14ac:dyDescent="0.15">
      <c r="A22880" s="619" t="s">
        <v>1123</v>
      </c>
      <c r="B22880" s="618">
        <v>2013</v>
      </c>
      <c r="C22880" s="619" t="s">
        <v>424</v>
      </c>
    </row>
    <row r="22881" spans="1:3" x14ac:dyDescent="0.15">
      <c r="A22881" s="619" t="s">
        <v>1123</v>
      </c>
      <c r="B22881" s="618">
        <v>2013</v>
      </c>
      <c r="C22881" s="619" t="s">
        <v>424</v>
      </c>
    </row>
    <row r="22882" spans="1:3" x14ac:dyDescent="0.15">
      <c r="A22882" s="619" t="s">
        <v>1123</v>
      </c>
      <c r="B22882" s="618">
        <v>2013</v>
      </c>
      <c r="C22882" s="619" t="s">
        <v>424</v>
      </c>
    </row>
    <row r="22883" spans="1:3" x14ac:dyDescent="0.15">
      <c r="A22883" s="619" t="s">
        <v>1123</v>
      </c>
      <c r="B22883" s="618">
        <v>2013</v>
      </c>
      <c r="C22883" s="619" t="s">
        <v>424</v>
      </c>
    </row>
    <row r="22884" spans="1:3" x14ac:dyDescent="0.15">
      <c r="A22884" s="619" t="s">
        <v>1123</v>
      </c>
      <c r="B22884" s="618">
        <v>2013</v>
      </c>
      <c r="C22884" s="619" t="s">
        <v>424</v>
      </c>
    </row>
    <row r="22885" spans="1:3" x14ac:dyDescent="0.15">
      <c r="A22885" s="619" t="s">
        <v>1123</v>
      </c>
      <c r="B22885" s="618">
        <v>2013</v>
      </c>
      <c r="C22885" s="619" t="s">
        <v>437</v>
      </c>
    </row>
    <row r="22886" spans="1:3" x14ac:dyDescent="0.15">
      <c r="A22886" s="619" t="s">
        <v>1123</v>
      </c>
      <c r="B22886" s="618">
        <v>2013</v>
      </c>
      <c r="C22886" s="619" t="s">
        <v>424</v>
      </c>
    </row>
    <row r="22887" spans="1:3" x14ac:dyDescent="0.15">
      <c r="A22887" s="619" t="s">
        <v>1123</v>
      </c>
      <c r="B22887" s="618">
        <v>2013</v>
      </c>
      <c r="C22887" s="619" t="s">
        <v>424</v>
      </c>
    </row>
    <row r="22888" spans="1:3" x14ac:dyDescent="0.15">
      <c r="A22888" s="619" t="s">
        <v>1123</v>
      </c>
      <c r="B22888" s="618">
        <v>2013</v>
      </c>
      <c r="C22888" s="619" t="s">
        <v>437</v>
      </c>
    </row>
    <row r="22889" spans="1:3" x14ac:dyDescent="0.15">
      <c r="A22889" s="619" t="s">
        <v>1123</v>
      </c>
      <c r="B22889" s="618">
        <v>2013</v>
      </c>
      <c r="C22889" s="619" t="s">
        <v>437</v>
      </c>
    </row>
    <row r="22890" spans="1:3" x14ac:dyDescent="0.15">
      <c r="A22890" s="619" t="s">
        <v>1123</v>
      </c>
      <c r="B22890" s="618">
        <v>2013</v>
      </c>
      <c r="C22890" s="619" t="s">
        <v>424</v>
      </c>
    </row>
    <row r="22891" spans="1:3" x14ac:dyDescent="0.15">
      <c r="A22891" s="619" t="s">
        <v>1123</v>
      </c>
      <c r="B22891" s="618">
        <v>2013</v>
      </c>
      <c r="C22891" s="619" t="s">
        <v>424</v>
      </c>
    </row>
    <row r="22892" spans="1:3" x14ac:dyDescent="0.15">
      <c r="A22892" s="619" t="s">
        <v>1123</v>
      </c>
      <c r="B22892" s="618">
        <v>2013</v>
      </c>
      <c r="C22892" s="619" t="s">
        <v>424</v>
      </c>
    </row>
    <row r="22893" spans="1:3" x14ac:dyDescent="0.15">
      <c r="A22893" s="619" t="s">
        <v>1123</v>
      </c>
      <c r="B22893" s="618">
        <v>2013</v>
      </c>
      <c r="C22893" s="619" t="s">
        <v>437</v>
      </c>
    </row>
    <row r="22894" spans="1:3" x14ac:dyDescent="0.15">
      <c r="A22894" s="619" t="s">
        <v>1123</v>
      </c>
      <c r="B22894" s="618">
        <v>2013</v>
      </c>
      <c r="C22894" s="619" t="s">
        <v>424</v>
      </c>
    </row>
    <row r="22895" spans="1:3" x14ac:dyDescent="0.15">
      <c r="A22895" s="619" t="s">
        <v>1123</v>
      </c>
      <c r="B22895" s="618">
        <v>2013</v>
      </c>
      <c r="C22895" s="619" t="s">
        <v>424</v>
      </c>
    </row>
    <row r="22896" spans="1:3" x14ac:dyDescent="0.15">
      <c r="A22896" s="619" t="s">
        <v>1123</v>
      </c>
      <c r="B22896" s="618">
        <v>2013</v>
      </c>
      <c r="C22896" s="619" t="s">
        <v>424</v>
      </c>
    </row>
    <row r="22897" spans="1:3" x14ac:dyDescent="0.15">
      <c r="A22897" s="619" t="s">
        <v>1123</v>
      </c>
      <c r="B22897" s="618">
        <v>2013</v>
      </c>
      <c r="C22897" s="619" t="s">
        <v>424</v>
      </c>
    </row>
    <row r="22898" spans="1:3" x14ac:dyDescent="0.15">
      <c r="A22898" s="619" t="s">
        <v>1123</v>
      </c>
      <c r="B22898" s="618">
        <v>2013</v>
      </c>
      <c r="C22898" s="619" t="s">
        <v>424</v>
      </c>
    </row>
    <row r="22899" spans="1:3" x14ac:dyDescent="0.15">
      <c r="A22899" s="619" t="s">
        <v>1123</v>
      </c>
      <c r="B22899" s="618">
        <v>2013</v>
      </c>
      <c r="C22899" s="619" t="s">
        <v>424</v>
      </c>
    </row>
    <row r="22900" spans="1:3" x14ac:dyDescent="0.15">
      <c r="A22900" s="619" t="s">
        <v>1123</v>
      </c>
      <c r="B22900" s="618">
        <v>2013</v>
      </c>
      <c r="C22900" s="619" t="s">
        <v>437</v>
      </c>
    </row>
    <row r="22901" spans="1:3" x14ac:dyDescent="0.15">
      <c r="A22901" s="619" t="s">
        <v>1123</v>
      </c>
      <c r="B22901" s="618">
        <v>2013</v>
      </c>
      <c r="C22901" s="619" t="s">
        <v>437</v>
      </c>
    </row>
    <row r="22902" spans="1:3" x14ac:dyDescent="0.15">
      <c r="A22902" s="619" t="s">
        <v>1123</v>
      </c>
      <c r="B22902" s="618">
        <v>2013</v>
      </c>
      <c r="C22902" s="619" t="s">
        <v>437</v>
      </c>
    </row>
    <row r="22903" spans="1:3" x14ac:dyDescent="0.15">
      <c r="A22903" s="619" t="s">
        <v>1123</v>
      </c>
      <c r="B22903" s="618">
        <v>2013</v>
      </c>
      <c r="C22903" s="619" t="s">
        <v>437</v>
      </c>
    </row>
    <row r="22904" spans="1:3" x14ac:dyDescent="0.15">
      <c r="A22904" s="619" t="s">
        <v>1123</v>
      </c>
      <c r="B22904" s="618">
        <v>2013</v>
      </c>
      <c r="C22904" s="619" t="s">
        <v>437</v>
      </c>
    </row>
    <row r="22905" spans="1:3" x14ac:dyDescent="0.15">
      <c r="A22905" s="619" t="s">
        <v>1123</v>
      </c>
      <c r="B22905" s="618">
        <v>2013</v>
      </c>
      <c r="C22905" s="619" t="s">
        <v>437</v>
      </c>
    </row>
    <row r="22906" spans="1:3" x14ac:dyDescent="0.15">
      <c r="A22906" s="618" t="s">
        <v>1123</v>
      </c>
      <c r="B22906" s="618">
        <v>2013</v>
      </c>
      <c r="C22906" s="619" t="s">
        <v>424</v>
      </c>
    </row>
    <row r="22907" spans="1:3" x14ac:dyDescent="0.15">
      <c r="A22907" s="618" t="s">
        <v>1123</v>
      </c>
      <c r="B22907" s="618">
        <v>2013</v>
      </c>
      <c r="C22907" s="619" t="s">
        <v>424</v>
      </c>
    </row>
    <row r="22908" spans="1:3" x14ac:dyDescent="0.15">
      <c r="A22908" s="619" t="s">
        <v>1123</v>
      </c>
      <c r="B22908" s="618">
        <v>2013</v>
      </c>
      <c r="C22908" s="619" t="s">
        <v>1102</v>
      </c>
    </row>
    <row r="22909" spans="1:3" x14ac:dyDescent="0.15">
      <c r="A22909" s="619" t="s">
        <v>1123</v>
      </c>
      <c r="B22909" s="618">
        <v>2013</v>
      </c>
      <c r="C22909" s="619" t="s">
        <v>437</v>
      </c>
    </row>
    <row r="22910" spans="1:3" x14ac:dyDescent="0.15">
      <c r="A22910" s="619" t="s">
        <v>1123</v>
      </c>
      <c r="B22910" s="618">
        <v>2013</v>
      </c>
      <c r="C22910" s="619" t="s">
        <v>424</v>
      </c>
    </row>
    <row r="22911" spans="1:3" x14ac:dyDescent="0.15">
      <c r="A22911" s="619" t="s">
        <v>1123</v>
      </c>
      <c r="B22911" s="618">
        <v>2013</v>
      </c>
      <c r="C22911" s="619" t="s">
        <v>424</v>
      </c>
    </row>
    <row r="22912" spans="1:3" x14ac:dyDescent="0.15">
      <c r="A22912" s="618" t="s">
        <v>1123</v>
      </c>
      <c r="B22912" s="618">
        <v>2013</v>
      </c>
      <c r="C22912" s="619" t="s">
        <v>1102</v>
      </c>
    </row>
    <row r="22913" spans="1:3" x14ac:dyDescent="0.15">
      <c r="A22913" s="619" t="s">
        <v>1123</v>
      </c>
      <c r="B22913" s="618">
        <v>2013</v>
      </c>
      <c r="C22913" s="619" t="s">
        <v>424</v>
      </c>
    </row>
    <row r="22914" spans="1:3" x14ac:dyDescent="0.15">
      <c r="A22914" s="619" t="s">
        <v>1123</v>
      </c>
      <c r="B22914" s="618">
        <v>2013</v>
      </c>
      <c r="C22914" s="619" t="s">
        <v>424</v>
      </c>
    </row>
    <row r="22915" spans="1:3" x14ac:dyDescent="0.15">
      <c r="A22915" s="619" t="s">
        <v>1123</v>
      </c>
      <c r="B22915" s="618">
        <v>2013</v>
      </c>
      <c r="C22915" s="619" t="s">
        <v>424</v>
      </c>
    </row>
    <row r="22916" spans="1:3" x14ac:dyDescent="0.15">
      <c r="A22916" s="619" t="s">
        <v>1123</v>
      </c>
      <c r="B22916" s="618">
        <v>2013</v>
      </c>
      <c r="C22916" s="619" t="s">
        <v>437</v>
      </c>
    </row>
    <row r="22917" spans="1:3" x14ac:dyDescent="0.15">
      <c r="A22917" s="619" t="s">
        <v>1123</v>
      </c>
      <c r="B22917" s="618">
        <v>2013</v>
      </c>
      <c r="C22917" s="619" t="s">
        <v>424</v>
      </c>
    </row>
    <row r="22918" spans="1:3" x14ac:dyDescent="0.15">
      <c r="A22918" s="619" t="s">
        <v>1123</v>
      </c>
      <c r="B22918" s="618">
        <v>2013</v>
      </c>
      <c r="C22918" s="619" t="s">
        <v>437</v>
      </c>
    </row>
    <row r="22919" spans="1:3" x14ac:dyDescent="0.15">
      <c r="A22919" s="619" t="s">
        <v>1123</v>
      </c>
      <c r="B22919" s="618">
        <v>2013</v>
      </c>
      <c r="C22919" s="619" t="s">
        <v>437</v>
      </c>
    </row>
    <row r="22920" spans="1:3" x14ac:dyDescent="0.15">
      <c r="A22920" s="619" t="s">
        <v>1123</v>
      </c>
      <c r="B22920" s="618">
        <v>2013</v>
      </c>
      <c r="C22920" s="619" t="s">
        <v>437</v>
      </c>
    </row>
    <row r="22921" spans="1:3" x14ac:dyDescent="0.15">
      <c r="A22921" s="619" t="s">
        <v>1123</v>
      </c>
      <c r="B22921" s="618">
        <v>2013</v>
      </c>
      <c r="C22921" s="619" t="s">
        <v>424</v>
      </c>
    </row>
    <row r="22922" spans="1:3" x14ac:dyDescent="0.15">
      <c r="A22922" s="619" t="s">
        <v>1123</v>
      </c>
      <c r="B22922" s="618">
        <v>2013</v>
      </c>
      <c r="C22922" s="619" t="s">
        <v>437</v>
      </c>
    </row>
    <row r="22923" spans="1:3" x14ac:dyDescent="0.15">
      <c r="A22923" s="619" t="s">
        <v>1123</v>
      </c>
      <c r="B22923" s="618">
        <v>2013</v>
      </c>
      <c r="C22923" s="619" t="s">
        <v>437</v>
      </c>
    </row>
    <row r="22924" spans="1:3" x14ac:dyDescent="0.15">
      <c r="A22924" s="619" t="s">
        <v>1123</v>
      </c>
      <c r="B22924" s="618">
        <v>2013</v>
      </c>
      <c r="C22924" s="619" t="s">
        <v>424</v>
      </c>
    </row>
    <row r="22925" spans="1:3" x14ac:dyDescent="0.15">
      <c r="A22925" s="619" t="s">
        <v>1123</v>
      </c>
      <c r="B22925" s="618">
        <v>2013</v>
      </c>
      <c r="C22925" s="619" t="s">
        <v>437</v>
      </c>
    </row>
    <row r="22926" spans="1:3" x14ac:dyDescent="0.15">
      <c r="A22926" s="619" t="s">
        <v>1123</v>
      </c>
      <c r="B22926" s="618">
        <v>2013</v>
      </c>
      <c r="C22926" s="619" t="s">
        <v>424</v>
      </c>
    </row>
    <row r="22927" spans="1:3" x14ac:dyDescent="0.15">
      <c r="A22927" s="619" t="s">
        <v>1123</v>
      </c>
      <c r="B22927" s="618">
        <v>2013</v>
      </c>
      <c r="C22927" s="619" t="s">
        <v>424</v>
      </c>
    </row>
    <row r="22928" spans="1:3" x14ac:dyDescent="0.15">
      <c r="A22928" s="619" t="s">
        <v>1123</v>
      </c>
      <c r="B22928" s="618">
        <v>2013</v>
      </c>
      <c r="C22928" s="619" t="s">
        <v>424</v>
      </c>
    </row>
    <row r="22929" spans="1:3" x14ac:dyDescent="0.15">
      <c r="A22929" s="619" t="s">
        <v>1123</v>
      </c>
      <c r="B22929" s="618">
        <v>2013</v>
      </c>
      <c r="C22929" s="619" t="s">
        <v>424</v>
      </c>
    </row>
    <row r="22930" spans="1:3" x14ac:dyDescent="0.15">
      <c r="A22930" s="619" t="s">
        <v>1123</v>
      </c>
      <c r="B22930" s="618">
        <v>2013</v>
      </c>
      <c r="C22930" s="619" t="s">
        <v>424</v>
      </c>
    </row>
    <row r="22931" spans="1:3" x14ac:dyDescent="0.15">
      <c r="A22931" s="619" t="s">
        <v>1123</v>
      </c>
      <c r="B22931" s="618">
        <v>2013</v>
      </c>
      <c r="C22931" s="619" t="s">
        <v>424</v>
      </c>
    </row>
    <row r="22932" spans="1:3" x14ac:dyDescent="0.15">
      <c r="A22932" s="619" t="s">
        <v>1123</v>
      </c>
      <c r="B22932" s="618">
        <v>2013</v>
      </c>
      <c r="C22932" s="619" t="s">
        <v>424</v>
      </c>
    </row>
    <row r="22933" spans="1:3" x14ac:dyDescent="0.15">
      <c r="A22933" s="619" t="s">
        <v>1123</v>
      </c>
      <c r="B22933" s="618">
        <v>2013</v>
      </c>
      <c r="C22933" s="619" t="s">
        <v>424</v>
      </c>
    </row>
    <row r="22934" spans="1:3" x14ac:dyDescent="0.15">
      <c r="A22934" s="619" t="s">
        <v>1123</v>
      </c>
      <c r="B22934" s="618">
        <v>2013</v>
      </c>
      <c r="C22934" s="619" t="s">
        <v>424</v>
      </c>
    </row>
    <row r="22935" spans="1:3" x14ac:dyDescent="0.15">
      <c r="A22935" s="619" t="s">
        <v>1123</v>
      </c>
      <c r="B22935" s="618">
        <v>2013</v>
      </c>
      <c r="C22935" s="619" t="s">
        <v>424</v>
      </c>
    </row>
    <row r="22936" spans="1:3" x14ac:dyDescent="0.15">
      <c r="A22936" s="619" t="s">
        <v>1123</v>
      </c>
      <c r="B22936" s="618">
        <v>2013</v>
      </c>
      <c r="C22936" s="619" t="s">
        <v>424</v>
      </c>
    </row>
    <row r="22937" spans="1:3" x14ac:dyDescent="0.15">
      <c r="A22937" s="619" t="s">
        <v>1123</v>
      </c>
      <c r="B22937" s="618">
        <v>2013</v>
      </c>
      <c r="C22937" s="619" t="s">
        <v>424</v>
      </c>
    </row>
    <row r="22938" spans="1:3" x14ac:dyDescent="0.15">
      <c r="A22938" s="619" t="s">
        <v>1123</v>
      </c>
      <c r="B22938" s="618">
        <v>2013</v>
      </c>
      <c r="C22938" s="619" t="s">
        <v>437</v>
      </c>
    </row>
    <row r="22939" spans="1:3" x14ac:dyDescent="0.15">
      <c r="A22939" s="619" t="s">
        <v>1123</v>
      </c>
      <c r="B22939" s="618">
        <v>2013</v>
      </c>
      <c r="C22939" s="619" t="s">
        <v>424</v>
      </c>
    </row>
    <row r="22940" spans="1:3" x14ac:dyDescent="0.15">
      <c r="A22940" s="619" t="s">
        <v>1123</v>
      </c>
      <c r="B22940" s="618">
        <v>2013</v>
      </c>
      <c r="C22940" s="619" t="s">
        <v>424</v>
      </c>
    </row>
    <row r="22941" spans="1:3" x14ac:dyDescent="0.15">
      <c r="A22941" s="619" t="s">
        <v>1123</v>
      </c>
      <c r="B22941" s="618">
        <v>2013</v>
      </c>
      <c r="C22941" s="619" t="s">
        <v>424</v>
      </c>
    </row>
    <row r="22942" spans="1:3" x14ac:dyDescent="0.15">
      <c r="A22942" s="619" t="s">
        <v>1123</v>
      </c>
      <c r="B22942" s="618">
        <v>2013</v>
      </c>
      <c r="C22942" s="619" t="s">
        <v>424</v>
      </c>
    </row>
    <row r="22943" spans="1:3" x14ac:dyDescent="0.15">
      <c r="A22943" s="619" t="s">
        <v>1123</v>
      </c>
      <c r="B22943" s="618">
        <v>2013</v>
      </c>
      <c r="C22943" s="619" t="s">
        <v>424</v>
      </c>
    </row>
    <row r="22944" spans="1:3" x14ac:dyDescent="0.15">
      <c r="A22944" s="619" t="s">
        <v>1123</v>
      </c>
      <c r="B22944" s="618">
        <v>2013</v>
      </c>
      <c r="C22944" s="619" t="s">
        <v>424</v>
      </c>
    </row>
    <row r="22945" spans="1:3" x14ac:dyDescent="0.15">
      <c r="A22945" s="619" t="s">
        <v>1123</v>
      </c>
      <c r="B22945" s="618">
        <v>2013</v>
      </c>
      <c r="C22945" s="619" t="s">
        <v>424</v>
      </c>
    </row>
    <row r="22946" spans="1:3" x14ac:dyDescent="0.15">
      <c r="A22946" s="619" t="s">
        <v>1123</v>
      </c>
      <c r="B22946" s="618">
        <v>2013</v>
      </c>
      <c r="C22946" s="619" t="s">
        <v>437</v>
      </c>
    </row>
    <row r="22947" spans="1:3" x14ac:dyDescent="0.15">
      <c r="A22947" s="619" t="s">
        <v>1123</v>
      </c>
      <c r="B22947" s="618">
        <v>2013</v>
      </c>
      <c r="C22947" s="619" t="s">
        <v>424</v>
      </c>
    </row>
    <row r="22948" spans="1:3" x14ac:dyDescent="0.15">
      <c r="A22948" s="619" t="s">
        <v>1123</v>
      </c>
      <c r="B22948" s="618">
        <v>2013</v>
      </c>
      <c r="C22948" s="619" t="s">
        <v>437</v>
      </c>
    </row>
    <row r="22949" spans="1:3" x14ac:dyDescent="0.15">
      <c r="A22949" s="619" t="s">
        <v>1123</v>
      </c>
      <c r="B22949" s="618">
        <v>2013</v>
      </c>
      <c r="C22949" s="619" t="s">
        <v>424</v>
      </c>
    </row>
    <row r="22950" spans="1:3" x14ac:dyDescent="0.15">
      <c r="A22950" s="619" t="s">
        <v>1123</v>
      </c>
      <c r="B22950" s="618">
        <v>2013</v>
      </c>
      <c r="C22950" s="619" t="s">
        <v>424</v>
      </c>
    </row>
    <row r="22951" spans="1:3" x14ac:dyDescent="0.15">
      <c r="A22951" s="619" t="s">
        <v>1123</v>
      </c>
      <c r="B22951" s="618">
        <v>2013</v>
      </c>
      <c r="C22951" s="619" t="s">
        <v>424</v>
      </c>
    </row>
    <row r="22952" spans="1:3" x14ac:dyDescent="0.15">
      <c r="A22952" s="619" t="s">
        <v>1123</v>
      </c>
      <c r="B22952" s="618">
        <v>2013</v>
      </c>
      <c r="C22952" s="619" t="s">
        <v>424</v>
      </c>
    </row>
    <row r="22953" spans="1:3" x14ac:dyDescent="0.15">
      <c r="A22953" s="619" t="s">
        <v>1123</v>
      </c>
      <c r="B22953" s="618">
        <v>2013</v>
      </c>
      <c r="C22953" s="619" t="s">
        <v>424</v>
      </c>
    </row>
    <row r="22954" spans="1:3" x14ac:dyDescent="0.15">
      <c r="A22954" s="619" t="s">
        <v>1123</v>
      </c>
      <c r="B22954" s="618">
        <v>2013</v>
      </c>
      <c r="C22954" s="619" t="s">
        <v>424</v>
      </c>
    </row>
    <row r="22955" spans="1:3" x14ac:dyDescent="0.15">
      <c r="A22955" s="619" t="s">
        <v>1123</v>
      </c>
      <c r="B22955" s="618">
        <v>2013</v>
      </c>
      <c r="C22955" s="619" t="s">
        <v>424</v>
      </c>
    </row>
    <row r="22956" spans="1:3" x14ac:dyDescent="0.15">
      <c r="A22956" s="619" t="s">
        <v>1123</v>
      </c>
      <c r="B22956" s="618">
        <v>2013</v>
      </c>
      <c r="C22956" s="619" t="s">
        <v>424</v>
      </c>
    </row>
    <row r="22957" spans="1:3" x14ac:dyDescent="0.15">
      <c r="A22957" s="619" t="s">
        <v>1123</v>
      </c>
      <c r="B22957" s="618">
        <v>2013</v>
      </c>
      <c r="C22957" s="619" t="s">
        <v>424</v>
      </c>
    </row>
    <row r="22958" spans="1:3" x14ac:dyDescent="0.15">
      <c r="A22958" s="619" t="s">
        <v>1123</v>
      </c>
      <c r="B22958" s="618">
        <v>2013</v>
      </c>
      <c r="C22958" s="619" t="s">
        <v>424</v>
      </c>
    </row>
    <row r="22959" spans="1:3" x14ac:dyDescent="0.15">
      <c r="A22959" s="619" t="s">
        <v>1123</v>
      </c>
      <c r="B22959" s="618">
        <v>2013</v>
      </c>
      <c r="C22959" s="619" t="s">
        <v>424</v>
      </c>
    </row>
    <row r="22960" spans="1:3" x14ac:dyDescent="0.15">
      <c r="A22960" s="619" t="s">
        <v>1123</v>
      </c>
      <c r="B22960" s="618">
        <v>2013</v>
      </c>
      <c r="C22960" s="619" t="s">
        <v>424</v>
      </c>
    </row>
    <row r="22961" spans="1:3" x14ac:dyDescent="0.15">
      <c r="A22961" s="619" t="s">
        <v>1123</v>
      </c>
      <c r="B22961" s="618">
        <v>2013</v>
      </c>
      <c r="C22961" s="619" t="s">
        <v>424</v>
      </c>
    </row>
    <row r="22962" spans="1:3" x14ac:dyDescent="0.15">
      <c r="A22962" s="619" t="s">
        <v>1123</v>
      </c>
      <c r="B22962" s="618">
        <v>2013</v>
      </c>
      <c r="C22962" s="619" t="s">
        <v>424</v>
      </c>
    </row>
    <row r="22963" spans="1:3" x14ac:dyDescent="0.15">
      <c r="A22963" s="619" t="s">
        <v>1123</v>
      </c>
      <c r="B22963" s="618">
        <v>2013</v>
      </c>
      <c r="C22963" s="619" t="s">
        <v>424</v>
      </c>
    </row>
    <row r="22964" spans="1:3" x14ac:dyDescent="0.15">
      <c r="A22964" s="619" t="s">
        <v>1123</v>
      </c>
      <c r="B22964" s="618">
        <v>2013</v>
      </c>
      <c r="C22964" s="619" t="s">
        <v>437</v>
      </c>
    </row>
    <row r="22965" spans="1:3" x14ac:dyDescent="0.15">
      <c r="A22965" s="619" t="s">
        <v>1123</v>
      </c>
      <c r="B22965" s="618">
        <v>2013</v>
      </c>
      <c r="C22965" s="619" t="s">
        <v>437</v>
      </c>
    </row>
    <row r="22966" spans="1:3" x14ac:dyDescent="0.15">
      <c r="A22966" s="619" t="s">
        <v>1123</v>
      </c>
      <c r="B22966" s="618">
        <v>2013</v>
      </c>
      <c r="C22966" s="619" t="s">
        <v>1080</v>
      </c>
    </row>
    <row r="22967" spans="1:3" x14ac:dyDescent="0.15">
      <c r="A22967" s="619" t="s">
        <v>1123</v>
      </c>
      <c r="B22967" s="618">
        <v>2013</v>
      </c>
      <c r="C22967" s="619" t="s">
        <v>437</v>
      </c>
    </row>
    <row r="22968" spans="1:3" x14ac:dyDescent="0.15">
      <c r="A22968" s="619" t="s">
        <v>1123</v>
      </c>
      <c r="B22968" s="618">
        <v>2013</v>
      </c>
      <c r="C22968" s="619" t="s">
        <v>437</v>
      </c>
    </row>
    <row r="22969" spans="1:3" x14ac:dyDescent="0.15">
      <c r="A22969" s="619" t="s">
        <v>1123</v>
      </c>
      <c r="B22969" s="618">
        <v>2013</v>
      </c>
      <c r="C22969" s="619" t="s">
        <v>437</v>
      </c>
    </row>
    <row r="22970" spans="1:3" x14ac:dyDescent="0.15">
      <c r="A22970" s="619" t="s">
        <v>1123</v>
      </c>
      <c r="B22970" s="618">
        <v>2013</v>
      </c>
      <c r="C22970" s="619" t="s">
        <v>424</v>
      </c>
    </row>
    <row r="22971" spans="1:3" x14ac:dyDescent="0.15">
      <c r="A22971" s="619" t="s">
        <v>1123</v>
      </c>
      <c r="B22971" s="618">
        <v>2013</v>
      </c>
      <c r="C22971" s="619" t="s">
        <v>437</v>
      </c>
    </row>
    <row r="22972" spans="1:3" x14ac:dyDescent="0.15">
      <c r="A22972" s="619" t="s">
        <v>1123</v>
      </c>
      <c r="B22972" s="618">
        <v>2013</v>
      </c>
      <c r="C22972" s="619" t="s">
        <v>424</v>
      </c>
    </row>
    <row r="22973" spans="1:3" x14ac:dyDescent="0.15">
      <c r="A22973" s="619" t="s">
        <v>1123</v>
      </c>
      <c r="B22973" s="618">
        <v>2013</v>
      </c>
      <c r="C22973" s="619" t="s">
        <v>424</v>
      </c>
    </row>
    <row r="22974" spans="1:3" x14ac:dyDescent="0.15">
      <c r="A22974" s="619" t="s">
        <v>1123</v>
      </c>
      <c r="B22974" s="618">
        <v>2013</v>
      </c>
      <c r="C22974" s="619" t="s">
        <v>424</v>
      </c>
    </row>
    <row r="22975" spans="1:3" x14ac:dyDescent="0.15">
      <c r="A22975" s="619" t="s">
        <v>1123</v>
      </c>
      <c r="B22975" s="618">
        <v>2013</v>
      </c>
      <c r="C22975" s="619" t="s">
        <v>424</v>
      </c>
    </row>
    <row r="22976" spans="1:3" x14ac:dyDescent="0.15">
      <c r="A22976" s="619" t="s">
        <v>1123</v>
      </c>
      <c r="B22976" s="618">
        <v>2013</v>
      </c>
      <c r="C22976" s="619" t="s">
        <v>437</v>
      </c>
    </row>
    <row r="22977" spans="1:3" x14ac:dyDescent="0.15">
      <c r="A22977" s="619" t="s">
        <v>1123</v>
      </c>
      <c r="B22977" s="618">
        <v>2013</v>
      </c>
      <c r="C22977" s="619" t="s">
        <v>1080</v>
      </c>
    </row>
    <row r="22978" spans="1:3" x14ac:dyDescent="0.15">
      <c r="A22978" s="619" t="s">
        <v>1123</v>
      </c>
      <c r="B22978" s="618">
        <v>2013</v>
      </c>
      <c r="C22978" s="619" t="s">
        <v>1080</v>
      </c>
    </row>
    <row r="22979" spans="1:3" x14ac:dyDescent="0.15">
      <c r="A22979" s="619" t="s">
        <v>1123</v>
      </c>
      <c r="B22979" s="618">
        <v>2013</v>
      </c>
      <c r="C22979" s="619" t="s">
        <v>424</v>
      </c>
    </row>
    <row r="22980" spans="1:3" x14ac:dyDescent="0.15">
      <c r="A22980" s="619" t="s">
        <v>1123</v>
      </c>
      <c r="B22980" s="618">
        <v>2013</v>
      </c>
      <c r="C22980" s="619" t="s">
        <v>1080</v>
      </c>
    </row>
    <row r="22981" spans="1:3" x14ac:dyDescent="0.15">
      <c r="A22981" s="619" t="s">
        <v>1123</v>
      </c>
      <c r="B22981" s="618">
        <v>2013</v>
      </c>
      <c r="C22981" s="619" t="s">
        <v>424</v>
      </c>
    </row>
    <row r="22982" spans="1:3" x14ac:dyDescent="0.15">
      <c r="A22982" s="619" t="s">
        <v>1123</v>
      </c>
      <c r="B22982" s="618">
        <v>2013</v>
      </c>
      <c r="C22982" s="619" t="s">
        <v>1102</v>
      </c>
    </row>
    <row r="22983" spans="1:3" x14ac:dyDescent="0.15">
      <c r="A22983" s="619" t="s">
        <v>1123</v>
      </c>
      <c r="B22983" s="618">
        <v>2013</v>
      </c>
      <c r="C22983" s="619" t="s">
        <v>424</v>
      </c>
    </row>
    <row r="22984" spans="1:3" x14ac:dyDescent="0.15">
      <c r="A22984" s="619" t="s">
        <v>1123</v>
      </c>
      <c r="B22984" s="618">
        <v>2013</v>
      </c>
      <c r="C22984" s="619" t="s">
        <v>1080</v>
      </c>
    </row>
    <row r="22985" spans="1:3" x14ac:dyDescent="0.15">
      <c r="A22985" s="619" t="s">
        <v>1123</v>
      </c>
      <c r="B22985" s="618">
        <v>2013</v>
      </c>
      <c r="C22985" s="619" t="s">
        <v>1103</v>
      </c>
    </row>
    <row r="22986" spans="1:3" x14ac:dyDescent="0.15">
      <c r="A22986" s="619" t="s">
        <v>1123</v>
      </c>
      <c r="B22986" s="618">
        <v>2013</v>
      </c>
      <c r="C22986" s="619" t="s">
        <v>424</v>
      </c>
    </row>
    <row r="22987" spans="1:3" x14ac:dyDescent="0.15">
      <c r="A22987" s="619" t="s">
        <v>1123</v>
      </c>
      <c r="B22987" s="618">
        <v>2013</v>
      </c>
      <c r="C22987" s="619" t="s">
        <v>1080</v>
      </c>
    </row>
    <row r="22988" spans="1:3" x14ac:dyDescent="0.15">
      <c r="A22988" s="619" t="s">
        <v>1123</v>
      </c>
      <c r="B22988" s="618">
        <v>2013</v>
      </c>
      <c r="C22988" s="619" t="s">
        <v>1080</v>
      </c>
    </row>
    <row r="22989" spans="1:3" x14ac:dyDescent="0.15">
      <c r="A22989" s="619" t="s">
        <v>1123</v>
      </c>
      <c r="B22989" s="618">
        <v>2013</v>
      </c>
      <c r="C22989" s="619" t="s">
        <v>424</v>
      </c>
    </row>
    <row r="22990" spans="1:3" x14ac:dyDescent="0.15">
      <c r="A22990" s="619" t="s">
        <v>1123</v>
      </c>
      <c r="B22990" s="618">
        <v>2013</v>
      </c>
      <c r="C22990" s="619" t="s">
        <v>1080</v>
      </c>
    </row>
    <row r="22991" spans="1:3" x14ac:dyDescent="0.15">
      <c r="A22991" s="619" t="s">
        <v>1123</v>
      </c>
      <c r="B22991" s="618">
        <v>2013</v>
      </c>
      <c r="C22991" s="619" t="s">
        <v>1104</v>
      </c>
    </row>
    <row r="22992" spans="1:3" x14ac:dyDescent="0.15">
      <c r="A22992" s="619" t="s">
        <v>1123</v>
      </c>
      <c r="B22992" s="618">
        <v>2013</v>
      </c>
      <c r="C22992" s="619" t="s">
        <v>424</v>
      </c>
    </row>
    <row r="22993" spans="1:3" x14ac:dyDescent="0.15">
      <c r="A22993" s="619" t="s">
        <v>1123</v>
      </c>
      <c r="B22993" s="618">
        <v>2013</v>
      </c>
      <c r="C22993" s="619" t="s">
        <v>1102</v>
      </c>
    </row>
    <row r="22994" spans="1:3" x14ac:dyDescent="0.15">
      <c r="A22994" s="619" t="s">
        <v>1123</v>
      </c>
      <c r="B22994" s="618">
        <v>2013</v>
      </c>
      <c r="C22994" s="619" t="s">
        <v>424</v>
      </c>
    </row>
    <row r="22995" spans="1:3" x14ac:dyDescent="0.15">
      <c r="A22995" s="619" t="s">
        <v>1123</v>
      </c>
      <c r="B22995" s="618">
        <v>2013</v>
      </c>
      <c r="C22995" s="619" t="s">
        <v>424</v>
      </c>
    </row>
    <row r="22996" spans="1:3" x14ac:dyDescent="0.15">
      <c r="A22996" s="619" t="s">
        <v>1123</v>
      </c>
      <c r="B22996" s="618">
        <v>2013</v>
      </c>
      <c r="C22996" s="619" t="s">
        <v>437</v>
      </c>
    </row>
    <row r="22997" spans="1:3" x14ac:dyDescent="0.15">
      <c r="A22997" s="619" t="s">
        <v>1123</v>
      </c>
      <c r="B22997" s="618">
        <v>2013</v>
      </c>
      <c r="C22997" s="619" t="s">
        <v>437</v>
      </c>
    </row>
    <row r="22998" spans="1:3" x14ac:dyDescent="0.15">
      <c r="A22998" s="619" t="s">
        <v>1123</v>
      </c>
      <c r="B22998" s="618">
        <v>2013</v>
      </c>
      <c r="C22998" s="619" t="s">
        <v>424</v>
      </c>
    </row>
    <row r="22999" spans="1:3" x14ac:dyDescent="0.15">
      <c r="A22999" s="619" t="s">
        <v>1123</v>
      </c>
      <c r="B22999" s="618">
        <v>2013</v>
      </c>
      <c r="C22999" s="619" t="s">
        <v>437</v>
      </c>
    </row>
    <row r="23000" spans="1:3" x14ac:dyDescent="0.15">
      <c r="A23000" s="619" t="s">
        <v>1123</v>
      </c>
      <c r="B23000" s="618">
        <v>2013</v>
      </c>
      <c r="C23000" s="619" t="s">
        <v>1103</v>
      </c>
    </row>
    <row r="23001" spans="1:3" x14ac:dyDescent="0.15">
      <c r="A23001" s="619" t="s">
        <v>1123</v>
      </c>
      <c r="B23001" s="618">
        <v>2013</v>
      </c>
      <c r="C23001" s="619" t="s">
        <v>1103</v>
      </c>
    </row>
    <row r="23002" spans="1:3" x14ac:dyDescent="0.15">
      <c r="A23002" s="619" t="s">
        <v>1123</v>
      </c>
      <c r="B23002" s="618">
        <v>2013</v>
      </c>
      <c r="C23002" s="619" t="s">
        <v>424</v>
      </c>
    </row>
    <row r="23003" spans="1:3" x14ac:dyDescent="0.15">
      <c r="A23003" s="619" t="s">
        <v>1123</v>
      </c>
      <c r="B23003" s="618">
        <v>2013</v>
      </c>
      <c r="C23003" s="619" t="s">
        <v>1102</v>
      </c>
    </row>
    <row r="23004" spans="1:3" x14ac:dyDescent="0.15">
      <c r="A23004" s="618" t="s">
        <v>1123</v>
      </c>
      <c r="B23004" s="618">
        <v>2013</v>
      </c>
      <c r="C23004" s="619" t="s">
        <v>424</v>
      </c>
    </row>
    <row r="23005" spans="1:3" x14ac:dyDescent="0.15">
      <c r="A23005" s="619" t="s">
        <v>1123</v>
      </c>
      <c r="B23005" s="618">
        <v>2013</v>
      </c>
      <c r="C23005" s="619" t="s">
        <v>437</v>
      </c>
    </row>
    <row r="23006" spans="1:3" x14ac:dyDescent="0.15">
      <c r="A23006" s="619" t="s">
        <v>1123</v>
      </c>
      <c r="B23006" s="618">
        <v>2013</v>
      </c>
      <c r="C23006" s="619" t="s">
        <v>424</v>
      </c>
    </row>
    <row r="23007" spans="1:3" x14ac:dyDescent="0.15">
      <c r="A23007" s="619" t="s">
        <v>1123</v>
      </c>
      <c r="B23007" s="618">
        <v>2013</v>
      </c>
      <c r="C23007" s="619" t="s">
        <v>437</v>
      </c>
    </row>
    <row r="23008" spans="1:3" x14ac:dyDescent="0.15">
      <c r="A23008" s="619" t="s">
        <v>1123</v>
      </c>
      <c r="B23008" s="618">
        <v>2013</v>
      </c>
      <c r="C23008" s="619" t="s">
        <v>424</v>
      </c>
    </row>
    <row r="23009" spans="1:3" x14ac:dyDescent="0.15">
      <c r="A23009" s="619" t="s">
        <v>1123</v>
      </c>
      <c r="B23009" s="618">
        <v>2013</v>
      </c>
      <c r="C23009" s="619" t="s">
        <v>424</v>
      </c>
    </row>
    <row r="23010" spans="1:3" x14ac:dyDescent="0.15">
      <c r="A23010" s="619" t="s">
        <v>1123</v>
      </c>
      <c r="B23010" s="618">
        <v>2013</v>
      </c>
      <c r="C23010" s="619" t="s">
        <v>424</v>
      </c>
    </row>
    <row r="23011" spans="1:3" x14ac:dyDescent="0.15">
      <c r="A23011" s="619" t="s">
        <v>1123</v>
      </c>
      <c r="B23011" s="618">
        <v>2013</v>
      </c>
      <c r="C23011" s="619" t="s">
        <v>424</v>
      </c>
    </row>
    <row r="23012" spans="1:3" x14ac:dyDescent="0.15">
      <c r="A23012" s="619" t="s">
        <v>1123</v>
      </c>
      <c r="B23012" s="618">
        <v>2013</v>
      </c>
      <c r="C23012" s="619" t="s">
        <v>424</v>
      </c>
    </row>
    <row r="23013" spans="1:3" x14ac:dyDescent="0.15">
      <c r="A23013" s="619" t="s">
        <v>1123</v>
      </c>
      <c r="B23013" s="618">
        <v>2013</v>
      </c>
      <c r="C23013" s="619" t="s">
        <v>437</v>
      </c>
    </row>
    <row r="23014" spans="1:3" x14ac:dyDescent="0.15">
      <c r="A23014" s="619" t="s">
        <v>1123</v>
      </c>
      <c r="B23014" s="618">
        <v>2013</v>
      </c>
      <c r="C23014" s="619" t="s">
        <v>424</v>
      </c>
    </row>
    <row r="23015" spans="1:3" x14ac:dyDescent="0.15">
      <c r="A23015" s="619" t="s">
        <v>1123</v>
      </c>
      <c r="B23015" s="618">
        <v>2013</v>
      </c>
      <c r="C23015" s="619" t="s">
        <v>424</v>
      </c>
    </row>
    <row r="23016" spans="1:3" x14ac:dyDescent="0.15">
      <c r="A23016" s="619" t="s">
        <v>1123</v>
      </c>
      <c r="B23016" s="618">
        <v>2013</v>
      </c>
      <c r="C23016" s="619" t="s">
        <v>424</v>
      </c>
    </row>
    <row r="23017" spans="1:3" x14ac:dyDescent="0.15">
      <c r="A23017" s="619" t="s">
        <v>1123</v>
      </c>
      <c r="B23017" s="618">
        <v>2013</v>
      </c>
      <c r="C23017" s="619" t="s">
        <v>424</v>
      </c>
    </row>
    <row r="23018" spans="1:3" x14ac:dyDescent="0.15">
      <c r="A23018" s="619" t="s">
        <v>1123</v>
      </c>
      <c r="B23018" s="618">
        <v>2013</v>
      </c>
      <c r="C23018" s="619" t="s">
        <v>437</v>
      </c>
    </row>
    <row r="23019" spans="1:3" x14ac:dyDescent="0.15">
      <c r="A23019" s="619" t="s">
        <v>1123</v>
      </c>
      <c r="B23019" s="618">
        <v>2013</v>
      </c>
      <c r="C23019" s="619" t="s">
        <v>424</v>
      </c>
    </row>
    <row r="23020" spans="1:3" x14ac:dyDescent="0.15">
      <c r="A23020" s="619" t="s">
        <v>1123</v>
      </c>
      <c r="B23020" s="618">
        <v>2013</v>
      </c>
      <c r="C23020" s="619" t="s">
        <v>424</v>
      </c>
    </row>
    <row r="23021" spans="1:3" x14ac:dyDescent="0.15">
      <c r="A23021" s="619" t="s">
        <v>1123</v>
      </c>
      <c r="B23021" s="618">
        <v>2013</v>
      </c>
      <c r="C23021" s="619" t="s">
        <v>424</v>
      </c>
    </row>
    <row r="23022" spans="1:3" x14ac:dyDescent="0.15">
      <c r="A23022" s="619" t="s">
        <v>1123</v>
      </c>
      <c r="B23022" s="618">
        <v>2013</v>
      </c>
      <c r="C23022" s="619" t="s">
        <v>424</v>
      </c>
    </row>
    <row r="23023" spans="1:3" x14ac:dyDescent="0.15">
      <c r="A23023" s="619" t="s">
        <v>1123</v>
      </c>
      <c r="B23023" s="618">
        <v>2013</v>
      </c>
      <c r="C23023" s="619" t="s">
        <v>424</v>
      </c>
    </row>
    <row r="23024" spans="1:3" x14ac:dyDescent="0.15">
      <c r="A23024" s="619" t="s">
        <v>1123</v>
      </c>
      <c r="B23024" s="618">
        <v>2013</v>
      </c>
      <c r="C23024" s="619" t="s">
        <v>424</v>
      </c>
    </row>
    <row r="23025" spans="1:3" x14ac:dyDescent="0.15">
      <c r="A23025" s="619" t="s">
        <v>1123</v>
      </c>
      <c r="B23025" s="618">
        <v>2013</v>
      </c>
      <c r="C23025" s="619" t="s">
        <v>437</v>
      </c>
    </row>
    <row r="23026" spans="1:3" x14ac:dyDescent="0.15">
      <c r="A23026" s="619" t="s">
        <v>1123</v>
      </c>
      <c r="B23026" s="618">
        <v>2013</v>
      </c>
      <c r="C23026" s="619" t="s">
        <v>1080</v>
      </c>
    </row>
    <row r="23027" spans="1:3" x14ac:dyDescent="0.15">
      <c r="A23027" s="619" t="s">
        <v>1123</v>
      </c>
      <c r="B23027" s="618">
        <v>2013</v>
      </c>
      <c r="C23027" s="619" t="s">
        <v>424</v>
      </c>
    </row>
    <row r="23028" spans="1:3" x14ac:dyDescent="0.15">
      <c r="A23028" s="619" t="s">
        <v>1123</v>
      </c>
      <c r="B23028" s="618">
        <v>2013</v>
      </c>
      <c r="C23028" s="619" t="s">
        <v>424</v>
      </c>
    </row>
    <row r="23029" spans="1:3" x14ac:dyDescent="0.15">
      <c r="A23029" s="619" t="s">
        <v>1123</v>
      </c>
      <c r="B23029" s="618">
        <v>2013</v>
      </c>
      <c r="C23029" s="619" t="s">
        <v>424</v>
      </c>
    </row>
    <row r="23030" spans="1:3" x14ac:dyDescent="0.15">
      <c r="A23030" s="619" t="s">
        <v>1123</v>
      </c>
      <c r="B23030" s="618">
        <v>2013</v>
      </c>
      <c r="C23030" s="619" t="s">
        <v>424</v>
      </c>
    </row>
    <row r="23031" spans="1:3" x14ac:dyDescent="0.15">
      <c r="A23031" s="619" t="s">
        <v>1123</v>
      </c>
      <c r="B23031" s="618">
        <v>2013</v>
      </c>
      <c r="C23031" s="619" t="s">
        <v>437</v>
      </c>
    </row>
    <row r="23032" spans="1:3" x14ac:dyDescent="0.15">
      <c r="A23032" s="619" t="s">
        <v>1123</v>
      </c>
      <c r="B23032" s="618">
        <v>2013</v>
      </c>
      <c r="C23032" s="619" t="s">
        <v>437</v>
      </c>
    </row>
    <row r="23033" spans="1:3" x14ac:dyDescent="0.15">
      <c r="A23033" s="619" t="s">
        <v>1123</v>
      </c>
      <c r="B23033" s="618">
        <v>2013</v>
      </c>
      <c r="C23033" s="619" t="s">
        <v>424</v>
      </c>
    </row>
    <row r="23034" spans="1:3" x14ac:dyDescent="0.15">
      <c r="A23034" s="619" t="s">
        <v>1123</v>
      </c>
      <c r="B23034" s="618">
        <v>2013</v>
      </c>
      <c r="C23034" s="619" t="s">
        <v>424</v>
      </c>
    </row>
    <row r="23035" spans="1:3" x14ac:dyDescent="0.15">
      <c r="A23035" s="619" t="s">
        <v>1123</v>
      </c>
      <c r="B23035" s="618">
        <v>2013</v>
      </c>
      <c r="C23035" s="619" t="s">
        <v>424</v>
      </c>
    </row>
    <row r="23036" spans="1:3" x14ac:dyDescent="0.15">
      <c r="A23036" s="619" t="s">
        <v>1123</v>
      </c>
      <c r="B23036" s="618">
        <v>2013</v>
      </c>
      <c r="C23036" s="619" t="s">
        <v>424</v>
      </c>
    </row>
    <row r="23037" spans="1:3" x14ac:dyDescent="0.15">
      <c r="A23037" s="619" t="s">
        <v>1123</v>
      </c>
      <c r="B23037" s="618">
        <v>2013</v>
      </c>
      <c r="C23037" s="619" t="s">
        <v>424</v>
      </c>
    </row>
    <row r="23038" spans="1:3" x14ac:dyDescent="0.15">
      <c r="A23038" s="619" t="s">
        <v>1123</v>
      </c>
      <c r="B23038" s="618">
        <v>2013</v>
      </c>
      <c r="C23038" s="619" t="s">
        <v>424</v>
      </c>
    </row>
    <row r="23039" spans="1:3" x14ac:dyDescent="0.15">
      <c r="A23039" s="619" t="s">
        <v>1123</v>
      </c>
      <c r="B23039" s="618">
        <v>2013</v>
      </c>
      <c r="C23039" s="619" t="s">
        <v>424</v>
      </c>
    </row>
    <row r="23040" spans="1:3" x14ac:dyDescent="0.15">
      <c r="A23040" s="619" t="s">
        <v>1123</v>
      </c>
      <c r="B23040" s="618">
        <v>2013</v>
      </c>
      <c r="C23040" s="619" t="s">
        <v>424</v>
      </c>
    </row>
    <row r="23041" spans="1:3" x14ac:dyDescent="0.15">
      <c r="A23041" s="619" t="s">
        <v>1123</v>
      </c>
      <c r="B23041" s="618">
        <v>2013</v>
      </c>
      <c r="C23041" s="619" t="s">
        <v>424</v>
      </c>
    </row>
    <row r="23042" spans="1:3" x14ac:dyDescent="0.15">
      <c r="A23042" s="619" t="s">
        <v>1123</v>
      </c>
      <c r="B23042" s="618">
        <v>2013</v>
      </c>
      <c r="C23042" s="619" t="s">
        <v>424</v>
      </c>
    </row>
    <row r="23043" spans="1:3" x14ac:dyDescent="0.15">
      <c r="A23043" s="619" t="s">
        <v>1123</v>
      </c>
      <c r="B23043" s="618">
        <v>2013</v>
      </c>
      <c r="C23043" s="619" t="s">
        <v>424</v>
      </c>
    </row>
    <row r="23044" spans="1:3" x14ac:dyDescent="0.15">
      <c r="A23044" s="619" t="s">
        <v>1123</v>
      </c>
      <c r="B23044" s="618">
        <v>2013</v>
      </c>
      <c r="C23044" s="619" t="s">
        <v>1080</v>
      </c>
    </row>
    <row r="23045" spans="1:3" x14ac:dyDescent="0.15">
      <c r="A23045" s="619" t="s">
        <v>1123</v>
      </c>
      <c r="B23045" s="618">
        <v>2013</v>
      </c>
      <c r="C23045" s="619" t="s">
        <v>424</v>
      </c>
    </row>
    <row r="23046" spans="1:3" x14ac:dyDescent="0.15">
      <c r="A23046" s="619" t="s">
        <v>1123</v>
      </c>
      <c r="B23046" s="618">
        <v>2013</v>
      </c>
      <c r="C23046" s="619" t="s">
        <v>424</v>
      </c>
    </row>
    <row r="23047" spans="1:3" x14ac:dyDescent="0.15">
      <c r="A23047" s="619" t="s">
        <v>1123</v>
      </c>
      <c r="B23047" s="618">
        <v>2013</v>
      </c>
      <c r="C23047" s="619" t="s">
        <v>1080</v>
      </c>
    </row>
    <row r="23048" spans="1:3" x14ac:dyDescent="0.15">
      <c r="A23048" s="619" t="s">
        <v>1123</v>
      </c>
      <c r="B23048" s="618">
        <v>2013</v>
      </c>
      <c r="C23048" s="619" t="s">
        <v>1103</v>
      </c>
    </row>
    <row r="23049" spans="1:3" x14ac:dyDescent="0.15">
      <c r="A23049" s="619" t="s">
        <v>1123</v>
      </c>
      <c r="B23049" s="618">
        <v>2013</v>
      </c>
      <c r="C23049" s="619" t="s">
        <v>1103</v>
      </c>
    </row>
    <row r="23050" spans="1:3" x14ac:dyDescent="0.15">
      <c r="A23050" s="619" t="s">
        <v>1123</v>
      </c>
      <c r="B23050" s="618">
        <v>2013</v>
      </c>
      <c r="C23050" s="619" t="s">
        <v>424</v>
      </c>
    </row>
    <row r="23051" spans="1:3" x14ac:dyDescent="0.15">
      <c r="A23051" s="619" t="s">
        <v>1123</v>
      </c>
      <c r="B23051" s="618">
        <v>2013</v>
      </c>
      <c r="C23051" s="619" t="s">
        <v>424</v>
      </c>
    </row>
    <row r="23052" spans="1:3" x14ac:dyDescent="0.15">
      <c r="A23052" s="619" t="s">
        <v>1123</v>
      </c>
      <c r="B23052" s="618">
        <v>2013</v>
      </c>
      <c r="C23052" s="619" t="s">
        <v>424</v>
      </c>
    </row>
    <row r="23053" spans="1:3" x14ac:dyDescent="0.15">
      <c r="A23053" s="619" t="s">
        <v>1123</v>
      </c>
      <c r="B23053" s="618">
        <v>2013</v>
      </c>
      <c r="C23053" s="619" t="s">
        <v>1080</v>
      </c>
    </row>
    <row r="23054" spans="1:3" x14ac:dyDescent="0.15">
      <c r="A23054" s="619" t="s">
        <v>1123</v>
      </c>
      <c r="B23054" s="618">
        <v>2013</v>
      </c>
      <c r="C23054" s="619" t="s">
        <v>1080</v>
      </c>
    </row>
    <row r="23055" spans="1:3" x14ac:dyDescent="0.15">
      <c r="A23055" s="619" t="s">
        <v>1123</v>
      </c>
      <c r="B23055" s="618">
        <v>2013</v>
      </c>
      <c r="C23055" s="619" t="s">
        <v>1080</v>
      </c>
    </row>
    <row r="23056" spans="1:3" x14ac:dyDescent="0.15">
      <c r="A23056" s="619" t="s">
        <v>1123</v>
      </c>
      <c r="B23056" s="618">
        <v>2013</v>
      </c>
      <c r="C23056" s="619" t="s">
        <v>424</v>
      </c>
    </row>
    <row r="23057" spans="1:3" x14ac:dyDescent="0.15">
      <c r="A23057" s="619" t="s">
        <v>1123</v>
      </c>
      <c r="B23057" s="618">
        <v>2013</v>
      </c>
      <c r="C23057" s="619" t="s">
        <v>437</v>
      </c>
    </row>
    <row r="23058" spans="1:3" x14ac:dyDescent="0.15">
      <c r="A23058" s="619" t="s">
        <v>1123</v>
      </c>
      <c r="B23058" s="618">
        <v>2013</v>
      </c>
      <c r="C23058" s="619" t="s">
        <v>424</v>
      </c>
    </row>
    <row r="23059" spans="1:3" x14ac:dyDescent="0.15">
      <c r="A23059" s="619" t="s">
        <v>1123</v>
      </c>
      <c r="B23059" s="618">
        <v>2013</v>
      </c>
      <c r="C23059" s="619" t="s">
        <v>424</v>
      </c>
    </row>
    <row r="23060" spans="1:3" x14ac:dyDescent="0.15">
      <c r="A23060" s="619" t="s">
        <v>1123</v>
      </c>
      <c r="B23060" s="618">
        <v>2013</v>
      </c>
      <c r="C23060" s="619" t="s">
        <v>437</v>
      </c>
    </row>
    <row r="23061" spans="1:3" x14ac:dyDescent="0.15">
      <c r="A23061" s="619" t="s">
        <v>1123</v>
      </c>
      <c r="B23061" s="618">
        <v>2013</v>
      </c>
      <c r="C23061" s="619" t="s">
        <v>437</v>
      </c>
    </row>
    <row r="23062" spans="1:3" x14ac:dyDescent="0.15">
      <c r="A23062" s="619" t="s">
        <v>1123</v>
      </c>
      <c r="B23062" s="618">
        <v>2013</v>
      </c>
      <c r="C23062" s="619" t="s">
        <v>437</v>
      </c>
    </row>
    <row r="23063" spans="1:3" x14ac:dyDescent="0.15">
      <c r="A23063" s="619" t="s">
        <v>1123</v>
      </c>
      <c r="B23063" s="618">
        <v>2013</v>
      </c>
      <c r="C23063" s="619" t="s">
        <v>424</v>
      </c>
    </row>
    <row r="23064" spans="1:3" x14ac:dyDescent="0.15">
      <c r="A23064" s="619" t="s">
        <v>1123</v>
      </c>
      <c r="B23064" s="618">
        <v>2013</v>
      </c>
      <c r="C23064" s="619" t="s">
        <v>424</v>
      </c>
    </row>
    <row r="23065" spans="1:3" x14ac:dyDescent="0.15">
      <c r="A23065" s="619" t="s">
        <v>1123</v>
      </c>
      <c r="B23065" s="618">
        <v>2013</v>
      </c>
      <c r="C23065" s="619" t="s">
        <v>437</v>
      </c>
    </row>
    <row r="23066" spans="1:3" x14ac:dyDescent="0.15">
      <c r="A23066" s="619" t="s">
        <v>1123</v>
      </c>
      <c r="B23066" s="618">
        <v>2013</v>
      </c>
      <c r="C23066" s="619" t="s">
        <v>424</v>
      </c>
    </row>
    <row r="23067" spans="1:3" x14ac:dyDescent="0.15">
      <c r="A23067" s="619" t="s">
        <v>1123</v>
      </c>
      <c r="B23067" s="618">
        <v>2013</v>
      </c>
      <c r="C23067" s="619" t="s">
        <v>424</v>
      </c>
    </row>
    <row r="23068" spans="1:3" x14ac:dyDescent="0.15">
      <c r="A23068" s="619" t="s">
        <v>1123</v>
      </c>
      <c r="B23068" s="618">
        <v>2013</v>
      </c>
      <c r="C23068" s="619" t="s">
        <v>424</v>
      </c>
    </row>
    <row r="23069" spans="1:3" x14ac:dyDescent="0.15">
      <c r="A23069" s="619" t="s">
        <v>1123</v>
      </c>
      <c r="B23069" s="618">
        <v>2013</v>
      </c>
      <c r="C23069" s="619" t="s">
        <v>424</v>
      </c>
    </row>
    <row r="23070" spans="1:3" x14ac:dyDescent="0.15">
      <c r="A23070" s="619" t="s">
        <v>1123</v>
      </c>
      <c r="B23070" s="618">
        <v>2013</v>
      </c>
      <c r="C23070" s="619" t="s">
        <v>424</v>
      </c>
    </row>
    <row r="23071" spans="1:3" x14ac:dyDescent="0.15">
      <c r="A23071" s="619" t="s">
        <v>1123</v>
      </c>
      <c r="B23071" s="618">
        <v>2013</v>
      </c>
      <c r="C23071" s="619" t="s">
        <v>437</v>
      </c>
    </row>
    <row r="23072" spans="1:3" x14ac:dyDescent="0.15">
      <c r="A23072" s="619" t="s">
        <v>1123</v>
      </c>
      <c r="B23072" s="618">
        <v>2013</v>
      </c>
      <c r="C23072" s="619" t="s">
        <v>424</v>
      </c>
    </row>
    <row r="23073" spans="1:3" x14ac:dyDescent="0.15">
      <c r="A23073" s="619" t="s">
        <v>1123</v>
      </c>
      <c r="B23073" s="618">
        <v>2013</v>
      </c>
      <c r="C23073" s="619" t="s">
        <v>437</v>
      </c>
    </row>
    <row r="23074" spans="1:3" x14ac:dyDescent="0.15">
      <c r="A23074" s="619" t="s">
        <v>1123</v>
      </c>
      <c r="B23074" s="618">
        <v>2013</v>
      </c>
      <c r="C23074" s="619" t="s">
        <v>424</v>
      </c>
    </row>
    <row r="23075" spans="1:3" x14ac:dyDescent="0.15">
      <c r="A23075" s="619" t="s">
        <v>1123</v>
      </c>
      <c r="B23075" s="618">
        <v>2013</v>
      </c>
      <c r="C23075" s="619" t="s">
        <v>424</v>
      </c>
    </row>
    <row r="23076" spans="1:3" x14ac:dyDescent="0.15">
      <c r="A23076" s="619" t="s">
        <v>1123</v>
      </c>
      <c r="B23076" s="618">
        <v>2013</v>
      </c>
      <c r="C23076" s="619" t="s">
        <v>424</v>
      </c>
    </row>
    <row r="23077" spans="1:3" x14ac:dyDescent="0.15">
      <c r="A23077" s="619" t="s">
        <v>1123</v>
      </c>
      <c r="B23077" s="618">
        <v>2013</v>
      </c>
      <c r="C23077" s="619" t="s">
        <v>437</v>
      </c>
    </row>
    <row r="23078" spans="1:3" x14ac:dyDescent="0.15">
      <c r="A23078" s="619" t="s">
        <v>1123</v>
      </c>
      <c r="B23078" s="618">
        <v>2013</v>
      </c>
      <c r="C23078" s="619" t="s">
        <v>424</v>
      </c>
    </row>
    <row r="23079" spans="1:3" x14ac:dyDescent="0.15">
      <c r="A23079" s="619" t="s">
        <v>1123</v>
      </c>
      <c r="B23079" s="618">
        <v>2013</v>
      </c>
      <c r="C23079" s="619" t="s">
        <v>437</v>
      </c>
    </row>
    <row r="23080" spans="1:3" x14ac:dyDescent="0.15">
      <c r="A23080" s="619" t="s">
        <v>1123</v>
      </c>
      <c r="B23080" s="618">
        <v>2013</v>
      </c>
      <c r="C23080" s="619" t="s">
        <v>424</v>
      </c>
    </row>
    <row r="23081" spans="1:3" x14ac:dyDescent="0.15">
      <c r="A23081" s="619" t="s">
        <v>1123</v>
      </c>
      <c r="B23081" s="618">
        <v>2013</v>
      </c>
      <c r="C23081" s="619" t="s">
        <v>1080</v>
      </c>
    </row>
    <row r="23082" spans="1:3" x14ac:dyDescent="0.15">
      <c r="A23082" s="619" t="s">
        <v>1123</v>
      </c>
      <c r="B23082" s="618">
        <v>2013</v>
      </c>
      <c r="C23082" s="619" t="s">
        <v>437</v>
      </c>
    </row>
    <row r="23083" spans="1:3" x14ac:dyDescent="0.15">
      <c r="A23083" s="619" t="s">
        <v>1123</v>
      </c>
      <c r="B23083" s="618">
        <v>2013</v>
      </c>
      <c r="C23083" s="619" t="s">
        <v>437</v>
      </c>
    </row>
    <row r="23084" spans="1:3" x14ac:dyDescent="0.15">
      <c r="A23084" s="619" t="s">
        <v>1123</v>
      </c>
      <c r="B23084" s="618">
        <v>2013</v>
      </c>
      <c r="C23084" s="619" t="s">
        <v>424</v>
      </c>
    </row>
    <row r="23085" spans="1:3" x14ac:dyDescent="0.15">
      <c r="A23085" s="619" t="s">
        <v>1123</v>
      </c>
      <c r="B23085" s="618">
        <v>2013</v>
      </c>
      <c r="C23085" s="619" t="s">
        <v>424</v>
      </c>
    </row>
    <row r="23086" spans="1:3" x14ac:dyDescent="0.15">
      <c r="A23086" s="619" t="s">
        <v>1123</v>
      </c>
      <c r="B23086" s="618">
        <v>2013</v>
      </c>
      <c r="C23086" s="619" t="s">
        <v>437</v>
      </c>
    </row>
    <row r="23087" spans="1:3" x14ac:dyDescent="0.15">
      <c r="A23087" s="619" t="s">
        <v>1123</v>
      </c>
      <c r="B23087" s="618">
        <v>2013</v>
      </c>
      <c r="C23087" s="619" t="s">
        <v>424</v>
      </c>
    </row>
    <row r="23088" spans="1:3" x14ac:dyDescent="0.15">
      <c r="A23088" s="619" t="s">
        <v>1123</v>
      </c>
      <c r="B23088" s="618">
        <v>2013</v>
      </c>
      <c r="C23088" s="619" t="s">
        <v>424</v>
      </c>
    </row>
    <row r="23089" spans="1:3" x14ac:dyDescent="0.15">
      <c r="A23089" s="619" t="s">
        <v>1123</v>
      </c>
      <c r="B23089" s="618">
        <v>2013</v>
      </c>
      <c r="C23089" s="619" t="s">
        <v>437</v>
      </c>
    </row>
    <row r="23090" spans="1:3" x14ac:dyDescent="0.15">
      <c r="A23090" s="619" t="s">
        <v>1123</v>
      </c>
      <c r="B23090" s="618">
        <v>2013</v>
      </c>
      <c r="C23090" s="619" t="s">
        <v>437</v>
      </c>
    </row>
    <row r="23091" spans="1:3" x14ac:dyDescent="0.15">
      <c r="A23091" s="619" t="s">
        <v>1123</v>
      </c>
      <c r="B23091" s="618">
        <v>2013</v>
      </c>
      <c r="C23091" s="619" t="s">
        <v>437</v>
      </c>
    </row>
    <row r="23092" spans="1:3" x14ac:dyDescent="0.15">
      <c r="A23092" s="619" t="s">
        <v>1123</v>
      </c>
      <c r="B23092" s="618">
        <v>2013</v>
      </c>
      <c r="C23092" s="619" t="s">
        <v>437</v>
      </c>
    </row>
    <row r="23093" spans="1:3" x14ac:dyDescent="0.15">
      <c r="A23093" s="619" t="s">
        <v>1123</v>
      </c>
      <c r="B23093" s="618">
        <v>2013</v>
      </c>
      <c r="C23093" s="619" t="s">
        <v>437</v>
      </c>
    </row>
    <row r="23094" spans="1:3" x14ac:dyDescent="0.15">
      <c r="A23094" s="619" t="s">
        <v>1123</v>
      </c>
      <c r="B23094" s="618">
        <v>2013</v>
      </c>
      <c r="C23094" s="619" t="s">
        <v>437</v>
      </c>
    </row>
    <row r="23095" spans="1:3" x14ac:dyDescent="0.15">
      <c r="A23095" s="619" t="s">
        <v>1123</v>
      </c>
      <c r="B23095" s="618">
        <v>2013</v>
      </c>
      <c r="C23095" s="619" t="s">
        <v>424</v>
      </c>
    </row>
    <row r="23096" spans="1:3" x14ac:dyDescent="0.15">
      <c r="A23096" s="619" t="s">
        <v>1123</v>
      </c>
      <c r="B23096" s="618">
        <v>2013</v>
      </c>
      <c r="C23096" s="619" t="s">
        <v>424</v>
      </c>
    </row>
    <row r="23097" spans="1:3" x14ac:dyDescent="0.15">
      <c r="A23097" s="619" t="s">
        <v>1123</v>
      </c>
      <c r="B23097" s="618">
        <v>2013</v>
      </c>
      <c r="C23097" s="619" t="s">
        <v>424</v>
      </c>
    </row>
    <row r="23098" spans="1:3" x14ac:dyDescent="0.15">
      <c r="A23098" s="619" t="s">
        <v>1123</v>
      </c>
      <c r="B23098" s="618">
        <v>2013</v>
      </c>
      <c r="C23098" s="619" t="s">
        <v>424</v>
      </c>
    </row>
    <row r="23099" spans="1:3" x14ac:dyDescent="0.15">
      <c r="A23099" s="619" t="s">
        <v>1123</v>
      </c>
      <c r="B23099" s="618">
        <v>2013</v>
      </c>
      <c r="C23099" s="619" t="s">
        <v>424</v>
      </c>
    </row>
    <row r="23100" spans="1:3" x14ac:dyDescent="0.15">
      <c r="A23100" s="619" t="s">
        <v>1123</v>
      </c>
      <c r="B23100" s="618">
        <v>2013</v>
      </c>
      <c r="C23100" s="619" t="s">
        <v>424</v>
      </c>
    </row>
    <row r="23101" spans="1:3" x14ac:dyDescent="0.15">
      <c r="A23101" s="619" t="s">
        <v>1123</v>
      </c>
      <c r="B23101" s="618">
        <v>2013</v>
      </c>
      <c r="C23101" s="619" t="s">
        <v>437</v>
      </c>
    </row>
    <row r="23102" spans="1:3" x14ac:dyDescent="0.15">
      <c r="A23102" s="619" t="s">
        <v>1123</v>
      </c>
      <c r="B23102" s="618">
        <v>2013</v>
      </c>
      <c r="C23102" s="619" t="s">
        <v>424</v>
      </c>
    </row>
    <row r="23103" spans="1:3" x14ac:dyDescent="0.15">
      <c r="A23103" s="619" t="s">
        <v>1123</v>
      </c>
      <c r="B23103" s="618">
        <v>2013</v>
      </c>
      <c r="C23103" s="619" t="s">
        <v>437</v>
      </c>
    </row>
    <row r="23104" spans="1:3" x14ac:dyDescent="0.15">
      <c r="A23104" s="619" t="s">
        <v>1123</v>
      </c>
      <c r="B23104" s="618">
        <v>2013</v>
      </c>
      <c r="C23104" s="619" t="s">
        <v>424</v>
      </c>
    </row>
    <row r="23105" spans="1:3" x14ac:dyDescent="0.15">
      <c r="A23105" s="619" t="s">
        <v>1123</v>
      </c>
      <c r="B23105" s="618">
        <v>2013</v>
      </c>
      <c r="C23105" s="619" t="s">
        <v>424</v>
      </c>
    </row>
    <row r="23106" spans="1:3" x14ac:dyDescent="0.15">
      <c r="A23106" s="619" t="s">
        <v>1123</v>
      </c>
      <c r="B23106" s="618">
        <v>2013</v>
      </c>
      <c r="C23106" s="619" t="s">
        <v>437</v>
      </c>
    </row>
    <row r="23107" spans="1:3" x14ac:dyDescent="0.15">
      <c r="A23107" s="619" t="s">
        <v>1123</v>
      </c>
      <c r="B23107" s="618">
        <v>2013</v>
      </c>
      <c r="C23107" s="619" t="s">
        <v>424</v>
      </c>
    </row>
    <row r="23108" spans="1:3" x14ac:dyDescent="0.15">
      <c r="A23108" s="619" t="s">
        <v>1123</v>
      </c>
      <c r="B23108" s="618">
        <v>2013</v>
      </c>
      <c r="C23108" s="619" t="s">
        <v>424</v>
      </c>
    </row>
    <row r="23109" spans="1:3" x14ac:dyDescent="0.15">
      <c r="A23109" s="619" t="s">
        <v>1123</v>
      </c>
      <c r="B23109" s="618">
        <v>2013</v>
      </c>
      <c r="C23109" s="619" t="s">
        <v>424</v>
      </c>
    </row>
    <row r="23110" spans="1:3" x14ac:dyDescent="0.15">
      <c r="A23110" s="619" t="s">
        <v>1123</v>
      </c>
      <c r="B23110" s="618">
        <v>2013</v>
      </c>
      <c r="C23110" s="619" t="s">
        <v>424</v>
      </c>
    </row>
    <row r="23111" spans="1:3" x14ac:dyDescent="0.15">
      <c r="A23111" s="619" t="s">
        <v>1123</v>
      </c>
      <c r="B23111" s="618">
        <v>2013</v>
      </c>
      <c r="C23111" s="619" t="s">
        <v>424</v>
      </c>
    </row>
    <row r="23112" spans="1:3" x14ac:dyDescent="0.15">
      <c r="A23112" s="618" t="s">
        <v>1123</v>
      </c>
      <c r="B23112" s="618">
        <v>2013</v>
      </c>
      <c r="C23112" s="619" t="s">
        <v>424</v>
      </c>
    </row>
    <row r="23113" spans="1:3" x14ac:dyDescent="0.15">
      <c r="A23113" s="618" t="s">
        <v>1123</v>
      </c>
      <c r="B23113" s="618">
        <v>2013</v>
      </c>
      <c r="C23113" s="619" t="s">
        <v>424</v>
      </c>
    </row>
    <row r="23114" spans="1:3" x14ac:dyDescent="0.15">
      <c r="A23114" s="618" t="s">
        <v>1123</v>
      </c>
      <c r="B23114" s="618">
        <v>2013</v>
      </c>
      <c r="C23114" s="619" t="s">
        <v>424</v>
      </c>
    </row>
    <row r="23115" spans="1:3" x14ac:dyDescent="0.15">
      <c r="A23115" s="619" t="s">
        <v>1123</v>
      </c>
      <c r="B23115" s="618">
        <v>2013</v>
      </c>
      <c r="C23115" s="619" t="s">
        <v>437</v>
      </c>
    </row>
    <row r="23116" spans="1:3" x14ac:dyDescent="0.15">
      <c r="A23116" s="618" t="s">
        <v>1123</v>
      </c>
      <c r="B23116" s="618">
        <v>2013</v>
      </c>
      <c r="C23116" s="619" t="s">
        <v>437</v>
      </c>
    </row>
    <row r="23117" spans="1:3" x14ac:dyDescent="0.15">
      <c r="A23117" s="618" t="s">
        <v>1123</v>
      </c>
      <c r="B23117" s="618">
        <v>2013</v>
      </c>
      <c r="C23117" s="619" t="s">
        <v>424</v>
      </c>
    </row>
    <row r="23118" spans="1:3" x14ac:dyDescent="0.15">
      <c r="A23118" s="619" t="s">
        <v>1123</v>
      </c>
      <c r="B23118" s="618">
        <v>2013</v>
      </c>
      <c r="C23118" s="619" t="s">
        <v>424</v>
      </c>
    </row>
    <row r="23119" spans="1:3" x14ac:dyDescent="0.15">
      <c r="A23119" s="619" t="s">
        <v>1123</v>
      </c>
      <c r="B23119" s="618">
        <v>2013</v>
      </c>
      <c r="C23119" s="619" t="s">
        <v>424</v>
      </c>
    </row>
    <row r="23120" spans="1:3" x14ac:dyDescent="0.15">
      <c r="A23120" s="619" t="s">
        <v>1123</v>
      </c>
      <c r="B23120" s="618">
        <v>2013</v>
      </c>
      <c r="C23120" s="619" t="s">
        <v>424</v>
      </c>
    </row>
    <row r="23121" spans="1:3" x14ac:dyDescent="0.15">
      <c r="A23121" s="619" t="s">
        <v>1123</v>
      </c>
      <c r="B23121" s="618">
        <v>2013</v>
      </c>
      <c r="C23121" s="619" t="s">
        <v>424</v>
      </c>
    </row>
    <row r="23122" spans="1:3" x14ac:dyDescent="0.15">
      <c r="A23122" s="619" t="s">
        <v>1123</v>
      </c>
      <c r="B23122" s="618">
        <v>2013</v>
      </c>
      <c r="C23122" s="619" t="s">
        <v>1080</v>
      </c>
    </row>
    <row r="23123" spans="1:3" x14ac:dyDescent="0.15">
      <c r="A23123" s="619" t="s">
        <v>1123</v>
      </c>
      <c r="B23123" s="618">
        <v>2013</v>
      </c>
      <c r="C23123" s="619" t="s">
        <v>1080</v>
      </c>
    </row>
    <row r="23124" spans="1:3" x14ac:dyDescent="0.15">
      <c r="A23124" s="619" t="s">
        <v>1123</v>
      </c>
      <c r="B23124" s="618">
        <v>2013</v>
      </c>
      <c r="C23124" s="619" t="s">
        <v>1080</v>
      </c>
    </row>
    <row r="23125" spans="1:3" x14ac:dyDescent="0.15">
      <c r="A23125" s="619" t="s">
        <v>1123</v>
      </c>
      <c r="B23125" s="618">
        <v>2013</v>
      </c>
      <c r="C23125" s="619" t="s">
        <v>1103</v>
      </c>
    </row>
    <row r="23126" spans="1:3" x14ac:dyDescent="0.15">
      <c r="A23126" s="618" t="s">
        <v>1123</v>
      </c>
      <c r="B23126" s="618">
        <v>2013</v>
      </c>
      <c r="C23126" s="619" t="s">
        <v>1103</v>
      </c>
    </row>
    <row r="23127" spans="1:3" x14ac:dyDescent="0.15">
      <c r="A23127" s="618" t="s">
        <v>1123</v>
      </c>
      <c r="B23127" s="618">
        <v>2013</v>
      </c>
      <c r="C23127" s="619" t="s">
        <v>437</v>
      </c>
    </row>
    <row r="23128" spans="1:3" x14ac:dyDescent="0.15">
      <c r="A23128" s="619" t="s">
        <v>1123</v>
      </c>
      <c r="B23128" s="618">
        <v>2013</v>
      </c>
      <c r="C23128" s="619" t="s">
        <v>437</v>
      </c>
    </row>
    <row r="23129" spans="1:3" x14ac:dyDescent="0.15">
      <c r="A23129" s="619" t="s">
        <v>1123</v>
      </c>
      <c r="B23129" s="618">
        <v>2013</v>
      </c>
      <c r="C23129" s="619" t="s">
        <v>424</v>
      </c>
    </row>
    <row r="23130" spans="1:3" x14ac:dyDescent="0.15">
      <c r="A23130" s="619" t="s">
        <v>1123</v>
      </c>
      <c r="B23130" s="618">
        <v>2013</v>
      </c>
      <c r="C23130" s="619" t="s">
        <v>437</v>
      </c>
    </row>
    <row r="23131" spans="1:3" x14ac:dyDescent="0.15">
      <c r="A23131" s="619" t="s">
        <v>1123</v>
      </c>
      <c r="B23131" s="618">
        <v>2013</v>
      </c>
      <c r="C23131" s="619" t="s">
        <v>424</v>
      </c>
    </row>
    <row r="23132" spans="1:3" x14ac:dyDescent="0.15">
      <c r="A23132" s="619" t="s">
        <v>1123</v>
      </c>
      <c r="B23132" s="618">
        <v>2013</v>
      </c>
      <c r="C23132" s="619" t="s">
        <v>437</v>
      </c>
    </row>
    <row r="23133" spans="1:3" x14ac:dyDescent="0.15">
      <c r="A23133" s="619" t="s">
        <v>1123</v>
      </c>
      <c r="B23133" s="618">
        <v>2013</v>
      </c>
      <c r="C23133" s="619" t="s">
        <v>437</v>
      </c>
    </row>
    <row r="23134" spans="1:3" x14ac:dyDescent="0.15">
      <c r="A23134" s="619" t="s">
        <v>1123</v>
      </c>
      <c r="B23134" s="618">
        <v>2013</v>
      </c>
      <c r="C23134" s="619" t="s">
        <v>437</v>
      </c>
    </row>
    <row r="23135" spans="1:3" x14ac:dyDescent="0.15">
      <c r="A23135" s="619" t="s">
        <v>1123</v>
      </c>
      <c r="B23135" s="618">
        <v>2013</v>
      </c>
      <c r="C23135" s="619" t="s">
        <v>424</v>
      </c>
    </row>
    <row r="23136" spans="1:3" x14ac:dyDescent="0.15">
      <c r="A23136" s="619" t="s">
        <v>1123</v>
      </c>
      <c r="B23136" s="618">
        <v>2013</v>
      </c>
      <c r="C23136" s="619" t="s">
        <v>437</v>
      </c>
    </row>
    <row r="23137" spans="1:3" x14ac:dyDescent="0.15">
      <c r="A23137" s="618" t="s">
        <v>1123</v>
      </c>
      <c r="B23137" s="618">
        <v>2013</v>
      </c>
      <c r="C23137" s="619" t="s">
        <v>437</v>
      </c>
    </row>
    <row r="23138" spans="1:3" x14ac:dyDescent="0.15">
      <c r="A23138" s="618" t="s">
        <v>1123</v>
      </c>
      <c r="B23138" s="618">
        <v>2013</v>
      </c>
      <c r="C23138" s="619" t="s">
        <v>437</v>
      </c>
    </row>
    <row r="23139" spans="1:3" x14ac:dyDescent="0.15">
      <c r="A23139" s="618" t="s">
        <v>1123</v>
      </c>
      <c r="B23139" s="618">
        <v>2013</v>
      </c>
      <c r="C23139" s="619" t="s">
        <v>424</v>
      </c>
    </row>
    <row r="23140" spans="1:3" x14ac:dyDescent="0.15">
      <c r="A23140" s="618" t="s">
        <v>1123</v>
      </c>
      <c r="B23140" s="618">
        <v>2013</v>
      </c>
      <c r="C23140" s="619" t="s">
        <v>424</v>
      </c>
    </row>
    <row r="23141" spans="1:3" x14ac:dyDescent="0.15">
      <c r="A23141" s="619" t="s">
        <v>1123</v>
      </c>
      <c r="B23141" s="618">
        <v>2013</v>
      </c>
      <c r="C23141" s="619" t="s">
        <v>437</v>
      </c>
    </row>
    <row r="23142" spans="1:3" x14ac:dyDescent="0.15">
      <c r="A23142" s="619" t="s">
        <v>1123</v>
      </c>
      <c r="B23142" s="618">
        <v>2013</v>
      </c>
      <c r="C23142" s="619" t="s">
        <v>1102</v>
      </c>
    </row>
    <row r="23143" spans="1:3" x14ac:dyDescent="0.15">
      <c r="A23143" s="619" t="s">
        <v>1123</v>
      </c>
      <c r="B23143" s="618">
        <v>2013</v>
      </c>
      <c r="C23143" s="619" t="s">
        <v>1103</v>
      </c>
    </row>
    <row r="23144" spans="1:3" x14ac:dyDescent="0.15">
      <c r="A23144" s="619" t="s">
        <v>1123</v>
      </c>
      <c r="B23144" s="618">
        <v>2013</v>
      </c>
      <c r="C23144" s="619" t="s">
        <v>437</v>
      </c>
    </row>
    <row r="23145" spans="1:3" x14ac:dyDescent="0.15">
      <c r="A23145" s="619" t="s">
        <v>1123</v>
      </c>
      <c r="B23145" s="618">
        <v>2013</v>
      </c>
      <c r="C23145" s="619" t="s">
        <v>437</v>
      </c>
    </row>
    <row r="23146" spans="1:3" x14ac:dyDescent="0.15">
      <c r="A23146" s="619" t="s">
        <v>1123</v>
      </c>
      <c r="B23146" s="618">
        <v>2013</v>
      </c>
      <c r="C23146" s="619" t="s">
        <v>424</v>
      </c>
    </row>
    <row r="23147" spans="1:3" x14ac:dyDescent="0.15">
      <c r="A23147" s="619" t="s">
        <v>1123</v>
      </c>
      <c r="B23147" s="618">
        <v>2013</v>
      </c>
      <c r="C23147" s="619" t="s">
        <v>424</v>
      </c>
    </row>
    <row r="23148" spans="1:3" x14ac:dyDescent="0.15">
      <c r="A23148" s="619" t="s">
        <v>1123</v>
      </c>
      <c r="B23148" s="618">
        <v>2013</v>
      </c>
      <c r="C23148" s="619" t="s">
        <v>437</v>
      </c>
    </row>
    <row r="23149" spans="1:3" x14ac:dyDescent="0.15">
      <c r="A23149" s="619" t="s">
        <v>1123</v>
      </c>
      <c r="B23149" s="618">
        <v>2013</v>
      </c>
      <c r="C23149" s="619" t="s">
        <v>437</v>
      </c>
    </row>
    <row r="23150" spans="1:3" x14ac:dyDescent="0.15">
      <c r="A23150" s="619" t="s">
        <v>1123</v>
      </c>
      <c r="B23150" s="618">
        <v>2013</v>
      </c>
      <c r="C23150" s="619" t="s">
        <v>424</v>
      </c>
    </row>
    <row r="23151" spans="1:3" x14ac:dyDescent="0.15">
      <c r="A23151" s="619" t="s">
        <v>1123</v>
      </c>
      <c r="B23151" s="618">
        <v>2013</v>
      </c>
      <c r="C23151" s="619" t="s">
        <v>437</v>
      </c>
    </row>
    <row r="23152" spans="1:3" x14ac:dyDescent="0.15">
      <c r="A23152" s="619" t="s">
        <v>1123</v>
      </c>
      <c r="B23152" s="618">
        <v>2013</v>
      </c>
      <c r="C23152" s="619" t="s">
        <v>1101</v>
      </c>
    </row>
    <row r="23153" spans="1:3" x14ac:dyDescent="0.15">
      <c r="A23153" s="619" t="s">
        <v>1123</v>
      </c>
      <c r="B23153" s="618">
        <v>2013</v>
      </c>
      <c r="C23153" s="619" t="s">
        <v>1103</v>
      </c>
    </row>
    <row r="23154" spans="1:3" x14ac:dyDescent="0.15">
      <c r="A23154" s="619" t="s">
        <v>1123</v>
      </c>
      <c r="B23154" s="618">
        <v>2013</v>
      </c>
      <c r="C23154" s="619" t="s">
        <v>1103</v>
      </c>
    </row>
    <row r="23155" spans="1:3" x14ac:dyDescent="0.15">
      <c r="A23155" s="619" t="s">
        <v>1123</v>
      </c>
      <c r="B23155" s="618">
        <v>2013</v>
      </c>
      <c r="C23155" s="619" t="s">
        <v>424</v>
      </c>
    </row>
    <row r="23156" spans="1:3" x14ac:dyDescent="0.15">
      <c r="A23156" s="619" t="s">
        <v>1123</v>
      </c>
      <c r="B23156" s="618">
        <v>2013</v>
      </c>
      <c r="C23156" s="619" t="s">
        <v>437</v>
      </c>
    </row>
    <row r="23157" spans="1:3" x14ac:dyDescent="0.15">
      <c r="A23157" s="619" t="s">
        <v>1123</v>
      </c>
      <c r="B23157" s="618">
        <v>2013</v>
      </c>
      <c r="C23157" s="619" t="s">
        <v>437</v>
      </c>
    </row>
    <row r="23158" spans="1:3" x14ac:dyDescent="0.15">
      <c r="A23158" s="619" t="s">
        <v>1123</v>
      </c>
      <c r="B23158" s="618">
        <v>2013</v>
      </c>
      <c r="C23158" s="619" t="s">
        <v>424</v>
      </c>
    </row>
    <row r="23159" spans="1:3" x14ac:dyDescent="0.15">
      <c r="A23159" s="619" t="s">
        <v>1123</v>
      </c>
      <c r="B23159" s="618">
        <v>2013</v>
      </c>
      <c r="C23159" s="619" t="s">
        <v>424</v>
      </c>
    </row>
    <row r="23160" spans="1:3" x14ac:dyDescent="0.15">
      <c r="A23160" s="619" t="s">
        <v>1123</v>
      </c>
      <c r="B23160" s="618">
        <v>2013</v>
      </c>
      <c r="C23160" s="619" t="s">
        <v>437</v>
      </c>
    </row>
    <row r="23161" spans="1:3" x14ac:dyDescent="0.15">
      <c r="A23161" s="619" t="s">
        <v>1123</v>
      </c>
      <c r="B23161" s="618">
        <v>2013</v>
      </c>
      <c r="C23161" s="619" t="s">
        <v>424</v>
      </c>
    </row>
    <row r="23162" spans="1:3" x14ac:dyDescent="0.15">
      <c r="A23162" s="619" t="s">
        <v>1123</v>
      </c>
      <c r="B23162" s="618">
        <v>2013</v>
      </c>
      <c r="C23162" s="619" t="s">
        <v>1104</v>
      </c>
    </row>
    <row r="23163" spans="1:3" x14ac:dyDescent="0.15">
      <c r="A23163" s="619" t="s">
        <v>1123</v>
      </c>
      <c r="B23163" s="618">
        <v>2013</v>
      </c>
      <c r="C23163" s="619" t="s">
        <v>437</v>
      </c>
    </row>
    <row r="23164" spans="1:3" x14ac:dyDescent="0.15">
      <c r="A23164" s="619" t="s">
        <v>1123</v>
      </c>
      <c r="B23164" s="618">
        <v>2013</v>
      </c>
      <c r="C23164" s="619" t="s">
        <v>437</v>
      </c>
    </row>
    <row r="23165" spans="1:3" x14ac:dyDescent="0.15">
      <c r="A23165" s="619" t="s">
        <v>1123</v>
      </c>
      <c r="B23165" s="618">
        <v>2013</v>
      </c>
      <c r="C23165" s="619" t="s">
        <v>424</v>
      </c>
    </row>
    <row r="23166" spans="1:3" x14ac:dyDescent="0.15">
      <c r="A23166" s="619" t="s">
        <v>1123</v>
      </c>
      <c r="B23166" s="618">
        <v>2013</v>
      </c>
      <c r="C23166" s="619" t="s">
        <v>1080</v>
      </c>
    </row>
    <row r="23167" spans="1:3" x14ac:dyDescent="0.15">
      <c r="A23167" s="619" t="s">
        <v>1123</v>
      </c>
      <c r="B23167" s="618">
        <v>2013</v>
      </c>
      <c r="C23167" s="619" t="s">
        <v>424</v>
      </c>
    </row>
    <row r="23168" spans="1:3" x14ac:dyDescent="0.15">
      <c r="A23168" s="619" t="s">
        <v>1123</v>
      </c>
      <c r="B23168" s="618">
        <v>2013</v>
      </c>
      <c r="C23168" s="619" t="s">
        <v>424</v>
      </c>
    </row>
    <row r="23169" spans="1:3" x14ac:dyDescent="0.15">
      <c r="A23169" s="619" t="s">
        <v>1123</v>
      </c>
      <c r="B23169" s="618">
        <v>2013</v>
      </c>
      <c r="C23169" s="619" t="s">
        <v>1080</v>
      </c>
    </row>
    <row r="23170" spans="1:3" x14ac:dyDescent="0.15">
      <c r="A23170" s="619" t="s">
        <v>1123</v>
      </c>
      <c r="B23170" s="618">
        <v>2013</v>
      </c>
      <c r="C23170" s="619" t="s">
        <v>424</v>
      </c>
    </row>
    <row r="23171" spans="1:3" x14ac:dyDescent="0.15">
      <c r="A23171" s="619" t="s">
        <v>1123</v>
      </c>
      <c r="B23171" s="618">
        <v>2013</v>
      </c>
      <c r="C23171" s="619" t="s">
        <v>424</v>
      </c>
    </row>
    <row r="23172" spans="1:3" x14ac:dyDescent="0.15">
      <c r="A23172" s="619" t="s">
        <v>1123</v>
      </c>
      <c r="B23172" s="618">
        <v>2013</v>
      </c>
      <c r="C23172" s="619" t="s">
        <v>424</v>
      </c>
    </row>
    <row r="23173" spans="1:3" x14ac:dyDescent="0.15">
      <c r="A23173" s="619" t="s">
        <v>1123</v>
      </c>
      <c r="B23173" s="618">
        <v>2013</v>
      </c>
      <c r="C23173" s="619" t="s">
        <v>424</v>
      </c>
    </row>
    <row r="23174" spans="1:3" x14ac:dyDescent="0.15">
      <c r="A23174" s="619" t="s">
        <v>1123</v>
      </c>
      <c r="B23174" s="618">
        <v>2013</v>
      </c>
      <c r="C23174" s="619" t="s">
        <v>1080</v>
      </c>
    </row>
    <row r="23175" spans="1:3" x14ac:dyDescent="0.15">
      <c r="A23175" s="619" t="s">
        <v>1123</v>
      </c>
      <c r="B23175" s="618">
        <v>2013</v>
      </c>
      <c r="C23175" s="619" t="s">
        <v>424</v>
      </c>
    </row>
    <row r="23176" spans="1:3" x14ac:dyDescent="0.15">
      <c r="A23176" s="619" t="s">
        <v>1123</v>
      </c>
      <c r="B23176" s="618">
        <v>2013</v>
      </c>
      <c r="C23176" s="619" t="s">
        <v>424</v>
      </c>
    </row>
    <row r="23177" spans="1:3" x14ac:dyDescent="0.15">
      <c r="A23177" s="619" t="s">
        <v>1123</v>
      </c>
      <c r="B23177" s="618">
        <v>2013</v>
      </c>
      <c r="C23177" s="619" t="s">
        <v>1102</v>
      </c>
    </row>
    <row r="23178" spans="1:3" x14ac:dyDescent="0.15">
      <c r="A23178" s="619" t="s">
        <v>1123</v>
      </c>
      <c r="B23178" s="618">
        <v>2013</v>
      </c>
      <c r="C23178" s="619" t="s">
        <v>424</v>
      </c>
    </row>
    <row r="23179" spans="1:3" x14ac:dyDescent="0.15">
      <c r="A23179" s="619" t="s">
        <v>1123</v>
      </c>
      <c r="B23179" s="618">
        <v>2013</v>
      </c>
      <c r="C23179" s="619" t="s">
        <v>424</v>
      </c>
    </row>
    <row r="23180" spans="1:3" x14ac:dyDescent="0.15">
      <c r="A23180" s="619" t="s">
        <v>1123</v>
      </c>
      <c r="B23180" s="618">
        <v>2013</v>
      </c>
      <c r="C23180" s="619" t="s">
        <v>424</v>
      </c>
    </row>
    <row r="23181" spans="1:3" x14ac:dyDescent="0.15">
      <c r="A23181" s="619" t="s">
        <v>1123</v>
      </c>
      <c r="B23181" s="618">
        <v>2013</v>
      </c>
      <c r="C23181" s="619" t="s">
        <v>424</v>
      </c>
    </row>
    <row r="23182" spans="1:3" x14ac:dyDescent="0.15">
      <c r="A23182" s="619" t="s">
        <v>1123</v>
      </c>
      <c r="B23182" s="618">
        <v>2013</v>
      </c>
      <c r="C23182" s="619" t="s">
        <v>424</v>
      </c>
    </row>
    <row r="23183" spans="1:3" x14ac:dyDescent="0.15">
      <c r="A23183" s="619" t="s">
        <v>1123</v>
      </c>
      <c r="B23183" s="618">
        <v>2013</v>
      </c>
      <c r="C23183" s="619" t="s">
        <v>1102</v>
      </c>
    </row>
    <row r="23184" spans="1:3" x14ac:dyDescent="0.15">
      <c r="A23184" s="619" t="s">
        <v>1123</v>
      </c>
      <c r="B23184" s="618">
        <v>2013</v>
      </c>
      <c r="C23184" s="619" t="s">
        <v>424</v>
      </c>
    </row>
    <row r="23185" spans="1:3" x14ac:dyDescent="0.15">
      <c r="A23185" s="619" t="s">
        <v>1123</v>
      </c>
      <c r="B23185" s="618">
        <v>2013</v>
      </c>
      <c r="C23185" s="619" t="s">
        <v>1080</v>
      </c>
    </row>
    <row r="23186" spans="1:3" x14ac:dyDescent="0.15">
      <c r="A23186" s="619" t="s">
        <v>1123</v>
      </c>
      <c r="B23186" s="618">
        <v>2013</v>
      </c>
      <c r="C23186" s="619" t="s">
        <v>424</v>
      </c>
    </row>
    <row r="23187" spans="1:3" x14ac:dyDescent="0.15">
      <c r="A23187" s="619" t="s">
        <v>1123</v>
      </c>
      <c r="B23187" s="618">
        <v>2013</v>
      </c>
      <c r="C23187" s="619" t="s">
        <v>437</v>
      </c>
    </row>
    <row r="23188" spans="1:3" x14ac:dyDescent="0.15">
      <c r="A23188" s="619" t="s">
        <v>1123</v>
      </c>
      <c r="B23188" s="618">
        <v>2013</v>
      </c>
      <c r="C23188" s="619" t="s">
        <v>424</v>
      </c>
    </row>
    <row r="23189" spans="1:3" x14ac:dyDescent="0.15">
      <c r="A23189" s="619" t="s">
        <v>1123</v>
      </c>
      <c r="B23189" s="618">
        <v>2013</v>
      </c>
      <c r="C23189" s="619" t="s">
        <v>424</v>
      </c>
    </row>
    <row r="23190" spans="1:3" x14ac:dyDescent="0.15">
      <c r="A23190" s="619" t="s">
        <v>1123</v>
      </c>
      <c r="B23190" s="618">
        <v>2013</v>
      </c>
      <c r="C23190" s="619" t="s">
        <v>424</v>
      </c>
    </row>
    <row r="23191" spans="1:3" x14ac:dyDescent="0.15">
      <c r="A23191" s="619" t="s">
        <v>1123</v>
      </c>
      <c r="B23191" s="618">
        <v>2013</v>
      </c>
      <c r="C23191" s="619" t="s">
        <v>424</v>
      </c>
    </row>
    <row r="23192" spans="1:3" x14ac:dyDescent="0.15">
      <c r="A23192" s="619" t="s">
        <v>1123</v>
      </c>
      <c r="B23192" s="618">
        <v>2013</v>
      </c>
      <c r="C23192" s="619" t="s">
        <v>424</v>
      </c>
    </row>
    <row r="23193" spans="1:3" x14ac:dyDescent="0.15">
      <c r="A23193" s="619" t="s">
        <v>1123</v>
      </c>
      <c r="B23193" s="618">
        <v>2013</v>
      </c>
      <c r="C23193" s="619" t="s">
        <v>424</v>
      </c>
    </row>
    <row r="23194" spans="1:3" x14ac:dyDescent="0.15">
      <c r="A23194" s="619" t="s">
        <v>1123</v>
      </c>
      <c r="B23194" s="618">
        <v>2013</v>
      </c>
      <c r="C23194" s="619" t="s">
        <v>424</v>
      </c>
    </row>
    <row r="23195" spans="1:3" x14ac:dyDescent="0.15">
      <c r="A23195" s="619" t="s">
        <v>1123</v>
      </c>
      <c r="B23195" s="618">
        <v>2013</v>
      </c>
      <c r="C23195" s="619" t="s">
        <v>424</v>
      </c>
    </row>
    <row r="23196" spans="1:3" x14ac:dyDescent="0.15">
      <c r="A23196" s="619" t="s">
        <v>1123</v>
      </c>
      <c r="B23196" s="618">
        <v>2013</v>
      </c>
      <c r="C23196" s="619" t="s">
        <v>424</v>
      </c>
    </row>
    <row r="23197" spans="1:3" x14ac:dyDescent="0.15">
      <c r="A23197" s="619" t="s">
        <v>1123</v>
      </c>
      <c r="B23197" s="618">
        <v>2013</v>
      </c>
      <c r="C23197" s="619" t="s">
        <v>424</v>
      </c>
    </row>
    <row r="23198" spans="1:3" x14ac:dyDescent="0.15">
      <c r="A23198" s="619" t="s">
        <v>1123</v>
      </c>
      <c r="B23198" s="618">
        <v>2013</v>
      </c>
      <c r="C23198" s="619" t="s">
        <v>424</v>
      </c>
    </row>
    <row r="23199" spans="1:3" x14ac:dyDescent="0.15">
      <c r="A23199" s="619" t="s">
        <v>1123</v>
      </c>
      <c r="B23199" s="618">
        <v>2013</v>
      </c>
      <c r="C23199" s="619" t="s">
        <v>424</v>
      </c>
    </row>
    <row r="23200" spans="1:3" x14ac:dyDescent="0.15">
      <c r="A23200" s="619" t="s">
        <v>1123</v>
      </c>
      <c r="B23200" s="618">
        <v>2013</v>
      </c>
      <c r="C23200" s="619" t="s">
        <v>424</v>
      </c>
    </row>
    <row r="23201" spans="1:3" x14ac:dyDescent="0.15">
      <c r="A23201" s="619" t="s">
        <v>1123</v>
      </c>
      <c r="B23201" s="618">
        <v>2013</v>
      </c>
      <c r="C23201" s="619" t="s">
        <v>1080</v>
      </c>
    </row>
    <row r="23202" spans="1:3" x14ac:dyDescent="0.15">
      <c r="A23202" s="619" t="s">
        <v>1123</v>
      </c>
      <c r="B23202" s="618">
        <v>2013</v>
      </c>
      <c r="C23202" s="619" t="s">
        <v>424</v>
      </c>
    </row>
    <row r="23203" spans="1:3" x14ac:dyDescent="0.15">
      <c r="A23203" s="619" t="s">
        <v>1123</v>
      </c>
      <c r="B23203" s="618">
        <v>2013</v>
      </c>
      <c r="C23203" s="619" t="s">
        <v>424</v>
      </c>
    </row>
    <row r="23204" spans="1:3" x14ac:dyDescent="0.15">
      <c r="A23204" s="619" t="s">
        <v>1123</v>
      </c>
      <c r="B23204" s="618">
        <v>2013</v>
      </c>
      <c r="C23204" s="619" t="s">
        <v>424</v>
      </c>
    </row>
    <row r="23205" spans="1:3" x14ac:dyDescent="0.15">
      <c r="A23205" s="619" t="s">
        <v>1123</v>
      </c>
      <c r="B23205" s="618">
        <v>2013</v>
      </c>
      <c r="C23205" s="619" t="s">
        <v>424</v>
      </c>
    </row>
    <row r="23206" spans="1:3" x14ac:dyDescent="0.15">
      <c r="A23206" s="619" t="s">
        <v>1123</v>
      </c>
      <c r="B23206" s="618">
        <v>2013</v>
      </c>
      <c r="C23206" s="619" t="s">
        <v>1103</v>
      </c>
    </row>
    <row r="23207" spans="1:3" x14ac:dyDescent="0.15">
      <c r="A23207" s="619" t="s">
        <v>1123</v>
      </c>
      <c r="B23207" s="618">
        <v>2013</v>
      </c>
      <c r="C23207" s="619" t="s">
        <v>424</v>
      </c>
    </row>
    <row r="23208" spans="1:3" x14ac:dyDescent="0.15">
      <c r="A23208" s="619" t="s">
        <v>1123</v>
      </c>
      <c r="B23208" s="618">
        <v>2013</v>
      </c>
      <c r="C23208" s="619" t="s">
        <v>424</v>
      </c>
    </row>
    <row r="23209" spans="1:3" x14ac:dyDescent="0.15">
      <c r="A23209" s="619" t="s">
        <v>1123</v>
      </c>
      <c r="B23209" s="618">
        <v>2013</v>
      </c>
      <c r="C23209" s="619" t="s">
        <v>424</v>
      </c>
    </row>
    <row r="23210" spans="1:3" x14ac:dyDescent="0.15">
      <c r="A23210" s="619" t="s">
        <v>1123</v>
      </c>
      <c r="B23210" s="618">
        <v>2013</v>
      </c>
      <c r="C23210" s="619" t="s">
        <v>437</v>
      </c>
    </row>
    <row r="23211" spans="1:3" x14ac:dyDescent="0.15">
      <c r="A23211" s="619" t="s">
        <v>1123</v>
      </c>
      <c r="B23211" s="618">
        <v>2013</v>
      </c>
      <c r="C23211" s="619" t="s">
        <v>424</v>
      </c>
    </row>
    <row r="23212" spans="1:3" x14ac:dyDescent="0.15">
      <c r="A23212" s="619" t="s">
        <v>1123</v>
      </c>
      <c r="B23212" s="618">
        <v>2013</v>
      </c>
      <c r="C23212" s="619" t="s">
        <v>424</v>
      </c>
    </row>
    <row r="23213" spans="1:3" x14ac:dyDescent="0.15">
      <c r="A23213" s="619" t="s">
        <v>1123</v>
      </c>
      <c r="B23213" s="618">
        <v>2013</v>
      </c>
      <c r="C23213" s="619" t="s">
        <v>424</v>
      </c>
    </row>
    <row r="23214" spans="1:3" x14ac:dyDescent="0.15">
      <c r="A23214" s="619" t="s">
        <v>1123</v>
      </c>
      <c r="B23214" s="618">
        <v>2013</v>
      </c>
      <c r="C23214" s="619" t="s">
        <v>424</v>
      </c>
    </row>
    <row r="23215" spans="1:3" x14ac:dyDescent="0.15">
      <c r="A23215" s="619" t="s">
        <v>1123</v>
      </c>
      <c r="B23215" s="618">
        <v>2013</v>
      </c>
      <c r="C23215" s="619" t="s">
        <v>424</v>
      </c>
    </row>
    <row r="23216" spans="1:3" x14ac:dyDescent="0.15">
      <c r="A23216" s="619" t="s">
        <v>1123</v>
      </c>
      <c r="B23216" s="618">
        <v>2013</v>
      </c>
      <c r="C23216" s="619" t="s">
        <v>1103</v>
      </c>
    </row>
    <row r="23217" spans="1:3" x14ac:dyDescent="0.15">
      <c r="A23217" s="619" t="s">
        <v>1123</v>
      </c>
      <c r="B23217" s="618">
        <v>2013</v>
      </c>
      <c r="C23217" s="619" t="s">
        <v>424</v>
      </c>
    </row>
    <row r="23218" spans="1:3" x14ac:dyDescent="0.15">
      <c r="A23218" s="619" t="s">
        <v>1123</v>
      </c>
      <c r="B23218" s="618">
        <v>2013</v>
      </c>
      <c r="C23218" s="619" t="s">
        <v>424</v>
      </c>
    </row>
    <row r="23219" spans="1:3" x14ac:dyDescent="0.15">
      <c r="A23219" s="619" t="s">
        <v>1123</v>
      </c>
      <c r="B23219" s="618">
        <v>2013</v>
      </c>
      <c r="C23219" s="619" t="s">
        <v>424</v>
      </c>
    </row>
    <row r="23220" spans="1:3" x14ac:dyDescent="0.15">
      <c r="A23220" s="619" t="s">
        <v>1123</v>
      </c>
      <c r="B23220" s="618">
        <v>2013</v>
      </c>
      <c r="C23220" s="619" t="s">
        <v>424</v>
      </c>
    </row>
    <row r="23221" spans="1:3" x14ac:dyDescent="0.15">
      <c r="A23221" s="619" t="s">
        <v>1123</v>
      </c>
      <c r="B23221" s="618">
        <v>2013</v>
      </c>
      <c r="C23221" s="619" t="s">
        <v>424</v>
      </c>
    </row>
    <row r="23222" spans="1:3" x14ac:dyDescent="0.15">
      <c r="A23222" s="619" t="s">
        <v>1123</v>
      </c>
      <c r="B23222" s="618">
        <v>2013</v>
      </c>
      <c r="C23222" s="619" t="s">
        <v>424</v>
      </c>
    </row>
    <row r="23223" spans="1:3" x14ac:dyDescent="0.15">
      <c r="A23223" s="619" t="s">
        <v>1123</v>
      </c>
      <c r="B23223" s="618">
        <v>2013</v>
      </c>
      <c r="C23223" s="619" t="s">
        <v>424</v>
      </c>
    </row>
    <row r="23224" spans="1:3" x14ac:dyDescent="0.15">
      <c r="A23224" s="619" t="s">
        <v>1123</v>
      </c>
      <c r="B23224" s="618">
        <v>2013</v>
      </c>
      <c r="C23224" s="619" t="s">
        <v>424</v>
      </c>
    </row>
    <row r="23225" spans="1:3" x14ac:dyDescent="0.15">
      <c r="A23225" s="619" t="s">
        <v>1123</v>
      </c>
      <c r="B23225" s="618">
        <v>2013</v>
      </c>
      <c r="C23225" s="619" t="s">
        <v>437</v>
      </c>
    </row>
    <row r="23226" spans="1:3" x14ac:dyDescent="0.15">
      <c r="A23226" s="619" t="s">
        <v>1123</v>
      </c>
      <c r="B23226" s="618">
        <v>2013</v>
      </c>
      <c r="C23226" s="619" t="s">
        <v>424</v>
      </c>
    </row>
    <row r="23227" spans="1:3" x14ac:dyDescent="0.15">
      <c r="A23227" s="619" t="s">
        <v>1123</v>
      </c>
      <c r="B23227" s="618">
        <v>2013</v>
      </c>
      <c r="C23227" s="619" t="s">
        <v>1102</v>
      </c>
    </row>
    <row r="23228" spans="1:3" x14ac:dyDescent="0.15">
      <c r="A23228" s="619" t="s">
        <v>1123</v>
      </c>
      <c r="B23228" s="618">
        <v>2013</v>
      </c>
      <c r="C23228" s="619" t="s">
        <v>424</v>
      </c>
    </row>
    <row r="23229" spans="1:3" x14ac:dyDescent="0.15">
      <c r="A23229" s="619" t="s">
        <v>1123</v>
      </c>
      <c r="B23229" s="618">
        <v>2013</v>
      </c>
      <c r="C23229" s="619" t="s">
        <v>424</v>
      </c>
    </row>
    <row r="23230" spans="1:3" x14ac:dyDescent="0.15">
      <c r="A23230" s="619" t="s">
        <v>1123</v>
      </c>
      <c r="B23230" s="618">
        <v>2013</v>
      </c>
      <c r="C23230" s="619" t="s">
        <v>1102</v>
      </c>
    </row>
    <row r="23231" spans="1:3" x14ac:dyDescent="0.15">
      <c r="A23231" s="619" t="s">
        <v>1123</v>
      </c>
      <c r="B23231" s="618">
        <v>2013</v>
      </c>
      <c r="C23231" s="619" t="s">
        <v>424</v>
      </c>
    </row>
    <row r="23232" spans="1:3" x14ac:dyDescent="0.15">
      <c r="A23232" s="619" t="s">
        <v>1123</v>
      </c>
      <c r="B23232" s="618">
        <v>2013</v>
      </c>
      <c r="C23232" s="619" t="s">
        <v>1080</v>
      </c>
    </row>
    <row r="23233" spans="1:3" x14ac:dyDescent="0.15">
      <c r="A23233" s="619" t="s">
        <v>1123</v>
      </c>
      <c r="B23233" s="618">
        <v>2013</v>
      </c>
      <c r="C23233" s="619" t="s">
        <v>424</v>
      </c>
    </row>
    <row r="23234" spans="1:3" x14ac:dyDescent="0.15">
      <c r="A23234" s="619" t="s">
        <v>1123</v>
      </c>
      <c r="B23234" s="618">
        <v>2013</v>
      </c>
      <c r="C23234" s="619" t="s">
        <v>1080</v>
      </c>
    </row>
    <row r="23235" spans="1:3" x14ac:dyDescent="0.15">
      <c r="A23235" s="619" t="s">
        <v>1123</v>
      </c>
      <c r="B23235" s="618">
        <v>2013</v>
      </c>
      <c r="C23235" s="619" t="s">
        <v>1102</v>
      </c>
    </row>
    <row r="23236" spans="1:3" x14ac:dyDescent="0.15">
      <c r="A23236" s="619" t="s">
        <v>1123</v>
      </c>
      <c r="B23236" s="618">
        <v>2013</v>
      </c>
      <c r="C23236" s="619" t="s">
        <v>1080</v>
      </c>
    </row>
    <row r="23237" spans="1:3" x14ac:dyDescent="0.15">
      <c r="A23237" s="619" t="s">
        <v>1123</v>
      </c>
      <c r="B23237" s="618">
        <v>2013</v>
      </c>
      <c r="C23237" s="619" t="s">
        <v>1080</v>
      </c>
    </row>
    <row r="23238" spans="1:3" x14ac:dyDescent="0.15">
      <c r="A23238" s="619" t="s">
        <v>1123</v>
      </c>
      <c r="B23238" s="618">
        <v>2013</v>
      </c>
      <c r="C23238" s="619" t="s">
        <v>424</v>
      </c>
    </row>
    <row r="23239" spans="1:3" x14ac:dyDescent="0.15">
      <c r="A23239" s="619" t="s">
        <v>1123</v>
      </c>
      <c r="B23239" s="618">
        <v>2013</v>
      </c>
      <c r="C23239" s="619" t="s">
        <v>424</v>
      </c>
    </row>
    <row r="23240" spans="1:3" x14ac:dyDescent="0.15">
      <c r="A23240" s="619" t="s">
        <v>1123</v>
      </c>
      <c r="B23240" s="618">
        <v>2013</v>
      </c>
      <c r="C23240" s="619" t="s">
        <v>1104</v>
      </c>
    </row>
    <row r="23241" spans="1:3" x14ac:dyDescent="0.15">
      <c r="A23241" s="619" t="s">
        <v>1123</v>
      </c>
      <c r="B23241" s="618">
        <v>2013</v>
      </c>
      <c r="C23241" s="619" t="s">
        <v>1080</v>
      </c>
    </row>
    <row r="23242" spans="1:3" x14ac:dyDescent="0.15">
      <c r="A23242" s="619" t="s">
        <v>1123</v>
      </c>
      <c r="B23242" s="618">
        <v>2013</v>
      </c>
      <c r="C23242" s="619" t="s">
        <v>424</v>
      </c>
    </row>
    <row r="23243" spans="1:3" x14ac:dyDescent="0.15">
      <c r="A23243" s="619" t="s">
        <v>1123</v>
      </c>
      <c r="B23243" s="618">
        <v>2013</v>
      </c>
      <c r="C23243" s="619" t="s">
        <v>1080</v>
      </c>
    </row>
    <row r="23244" spans="1:3" x14ac:dyDescent="0.15">
      <c r="A23244" s="619" t="s">
        <v>1123</v>
      </c>
      <c r="B23244" s="618">
        <v>2013</v>
      </c>
      <c r="C23244" s="619" t="s">
        <v>1080</v>
      </c>
    </row>
    <row r="23245" spans="1:3" x14ac:dyDescent="0.15">
      <c r="A23245" s="619" t="s">
        <v>1123</v>
      </c>
      <c r="B23245" s="618">
        <v>2013</v>
      </c>
      <c r="C23245" s="619" t="s">
        <v>424</v>
      </c>
    </row>
    <row r="23246" spans="1:3" x14ac:dyDescent="0.15">
      <c r="A23246" s="619" t="s">
        <v>1123</v>
      </c>
      <c r="B23246" s="618">
        <v>2013</v>
      </c>
      <c r="C23246" s="619" t="s">
        <v>1080</v>
      </c>
    </row>
    <row r="23247" spans="1:3" x14ac:dyDescent="0.15">
      <c r="A23247" s="619" t="s">
        <v>1123</v>
      </c>
      <c r="B23247" s="618">
        <v>2013</v>
      </c>
      <c r="C23247" s="619" t="s">
        <v>1080</v>
      </c>
    </row>
    <row r="23248" spans="1:3" x14ac:dyDescent="0.15">
      <c r="A23248" s="619" t="s">
        <v>1123</v>
      </c>
      <c r="B23248" s="618">
        <v>2013</v>
      </c>
      <c r="C23248" s="619" t="s">
        <v>424</v>
      </c>
    </row>
    <row r="23249" spans="1:3" x14ac:dyDescent="0.15">
      <c r="A23249" s="619" t="s">
        <v>1123</v>
      </c>
      <c r="B23249" s="618">
        <v>2013</v>
      </c>
      <c r="C23249" s="619" t="s">
        <v>1102</v>
      </c>
    </row>
    <row r="23250" spans="1:3" x14ac:dyDescent="0.15">
      <c r="A23250" s="619" t="s">
        <v>1123</v>
      </c>
      <c r="B23250" s="618">
        <v>2013</v>
      </c>
      <c r="C23250" s="619" t="s">
        <v>424</v>
      </c>
    </row>
    <row r="23251" spans="1:3" x14ac:dyDescent="0.15">
      <c r="A23251" s="619" t="s">
        <v>1123</v>
      </c>
      <c r="B23251" s="618">
        <v>2013</v>
      </c>
      <c r="C23251" s="619" t="s">
        <v>1102</v>
      </c>
    </row>
    <row r="23252" spans="1:3" x14ac:dyDescent="0.15">
      <c r="A23252" s="619" t="s">
        <v>1123</v>
      </c>
      <c r="B23252" s="618">
        <v>2013</v>
      </c>
      <c r="C23252" s="619" t="s">
        <v>1102</v>
      </c>
    </row>
    <row r="23253" spans="1:3" x14ac:dyDescent="0.15">
      <c r="A23253" s="619" t="s">
        <v>1123</v>
      </c>
      <c r="B23253" s="618">
        <v>2013</v>
      </c>
      <c r="C23253" s="619" t="s">
        <v>424</v>
      </c>
    </row>
    <row r="23254" spans="1:3" x14ac:dyDescent="0.15">
      <c r="A23254" s="619" t="s">
        <v>1123</v>
      </c>
      <c r="B23254" s="618">
        <v>2013</v>
      </c>
      <c r="C23254" s="619" t="s">
        <v>1103</v>
      </c>
    </row>
    <row r="23255" spans="1:3" x14ac:dyDescent="0.15">
      <c r="A23255" s="619" t="s">
        <v>1123</v>
      </c>
      <c r="B23255" s="618">
        <v>2013</v>
      </c>
      <c r="C23255" s="619" t="s">
        <v>1102</v>
      </c>
    </row>
    <row r="23256" spans="1:3" x14ac:dyDescent="0.15">
      <c r="A23256" s="619" t="s">
        <v>1123</v>
      </c>
      <c r="B23256" s="618">
        <v>2013</v>
      </c>
      <c r="C23256" s="619" t="s">
        <v>424</v>
      </c>
    </row>
    <row r="23257" spans="1:3" x14ac:dyDescent="0.15">
      <c r="A23257" s="619" t="s">
        <v>1123</v>
      </c>
      <c r="B23257" s="618">
        <v>2013</v>
      </c>
      <c r="C23257" s="619" t="s">
        <v>424</v>
      </c>
    </row>
    <row r="23258" spans="1:3" x14ac:dyDescent="0.15">
      <c r="A23258" s="619" t="s">
        <v>1123</v>
      </c>
      <c r="B23258" s="618">
        <v>2013</v>
      </c>
      <c r="C23258" s="619" t="s">
        <v>424</v>
      </c>
    </row>
    <row r="23259" spans="1:3" x14ac:dyDescent="0.15">
      <c r="A23259" s="619" t="s">
        <v>1123</v>
      </c>
      <c r="B23259" s="618">
        <v>2013</v>
      </c>
      <c r="C23259" s="619" t="s">
        <v>1103</v>
      </c>
    </row>
    <row r="23260" spans="1:3" x14ac:dyDescent="0.15">
      <c r="A23260" s="619" t="s">
        <v>1123</v>
      </c>
      <c r="B23260" s="618">
        <v>2013</v>
      </c>
      <c r="C23260" s="619" t="s">
        <v>424</v>
      </c>
    </row>
    <row r="23261" spans="1:3" x14ac:dyDescent="0.15">
      <c r="A23261" s="619" t="s">
        <v>1123</v>
      </c>
      <c r="B23261" s="618">
        <v>2013</v>
      </c>
      <c r="C23261" s="619" t="s">
        <v>1103</v>
      </c>
    </row>
    <row r="23262" spans="1:3" x14ac:dyDescent="0.15">
      <c r="A23262" s="619" t="s">
        <v>1123</v>
      </c>
      <c r="B23262" s="618">
        <v>2013</v>
      </c>
      <c r="C23262" s="619" t="s">
        <v>424</v>
      </c>
    </row>
    <row r="23263" spans="1:3" x14ac:dyDescent="0.15">
      <c r="A23263" s="619" t="s">
        <v>1123</v>
      </c>
      <c r="B23263" s="618">
        <v>2013</v>
      </c>
      <c r="C23263" s="619" t="s">
        <v>424</v>
      </c>
    </row>
    <row r="23264" spans="1:3" x14ac:dyDescent="0.15">
      <c r="A23264" s="619" t="s">
        <v>1123</v>
      </c>
      <c r="B23264" s="618">
        <v>2013</v>
      </c>
      <c r="C23264" s="619" t="s">
        <v>1103</v>
      </c>
    </row>
    <row r="23265" spans="1:3" x14ac:dyDescent="0.15">
      <c r="A23265" s="619" t="s">
        <v>1123</v>
      </c>
      <c r="B23265" s="618">
        <v>2013</v>
      </c>
      <c r="C23265" s="619" t="s">
        <v>1102</v>
      </c>
    </row>
    <row r="23266" spans="1:3" x14ac:dyDescent="0.15">
      <c r="A23266" s="619" t="s">
        <v>1123</v>
      </c>
      <c r="B23266" s="618">
        <v>2013</v>
      </c>
      <c r="C23266" s="619" t="s">
        <v>1102</v>
      </c>
    </row>
    <row r="23267" spans="1:3" x14ac:dyDescent="0.15">
      <c r="A23267" s="619" t="s">
        <v>1123</v>
      </c>
      <c r="B23267" s="618">
        <v>2013</v>
      </c>
      <c r="C23267" s="619" t="s">
        <v>424</v>
      </c>
    </row>
    <row r="23268" spans="1:3" x14ac:dyDescent="0.15">
      <c r="A23268" s="619" t="s">
        <v>1123</v>
      </c>
      <c r="B23268" s="618">
        <v>2013</v>
      </c>
      <c r="C23268" s="619" t="s">
        <v>424</v>
      </c>
    </row>
    <row r="23269" spans="1:3" x14ac:dyDescent="0.15">
      <c r="A23269" s="619" t="s">
        <v>1123</v>
      </c>
      <c r="B23269" s="618">
        <v>2013</v>
      </c>
      <c r="C23269" s="619" t="s">
        <v>424</v>
      </c>
    </row>
    <row r="23270" spans="1:3" x14ac:dyDescent="0.15">
      <c r="A23270" s="619" t="s">
        <v>1123</v>
      </c>
      <c r="B23270" s="618">
        <v>2013</v>
      </c>
      <c r="C23270" s="619" t="s">
        <v>424</v>
      </c>
    </row>
    <row r="23271" spans="1:3" x14ac:dyDescent="0.15">
      <c r="A23271" s="619" t="s">
        <v>1123</v>
      </c>
      <c r="B23271" s="618">
        <v>2013</v>
      </c>
      <c r="C23271" s="619" t="s">
        <v>424</v>
      </c>
    </row>
    <row r="23272" spans="1:3" x14ac:dyDescent="0.15">
      <c r="A23272" s="619" t="s">
        <v>1123</v>
      </c>
      <c r="B23272" s="618">
        <v>2013</v>
      </c>
      <c r="C23272" s="619" t="s">
        <v>1103</v>
      </c>
    </row>
    <row r="23273" spans="1:3" x14ac:dyDescent="0.15">
      <c r="A23273" s="619" t="s">
        <v>1123</v>
      </c>
      <c r="B23273" s="618">
        <v>2013</v>
      </c>
      <c r="C23273" s="619" t="s">
        <v>424</v>
      </c>
    </row>
    <row r="23274" spans="1:3" x14ac:dyDescent="0.15">
      <c r="A23274" s="619" t="s">
        <v>1123</v>
      </c>
      <c r="B23274" s="618">
        <v>2013</v>
      </c>
      <c r="C23274" s="619" t="s">
        <v>1109</v>
      </c>
    </row>
    <row r="23275" spans="1:3" x14ac:dyDescent="0.15">
      <c r="A23275" s="619" t="s">
        <v>1123</v>
      </c>
      <c r="B23275" s="618">
        <v>2013</v>
      </c>
      <c r="C23275" s="619" t="s">
        <v>437</v>
      </c>
    </row>
    <row r="23276" spans="1:3" x14ac:dyDescent="0.15">
      <c r="A23276" s="619" t="s">
        <v>1123</v>
      </c>
      <c r="B23276" s="618">
        <v>2013</v>
      </c>
      <c r="C23276" s="619" t="s">
        <v>437</v>
      </c>
    </row>
    <row r="23277" spans="1:3" x14ac:dyDescent="0.15">
      <c r="A23277" s="619" t="s">
        <v>1123</v>
      </c>
      <c r="B23277" s="618">
        <v>2013</v>
      </c>
      <c r="C23277" s="619" t="s">
        <v>1109</v>
      </c>
    </row>
    <row r="23278" spans="1:3" x14ac:dyDescent="0.15">
      <c r="A23278" s="619" t="s">
        <v>1123</v>
      </c>
      <c r="B23278" s="618">
        <v>2013</v>
      </c>
      <c r="C23278" s="619" t="s">
        <v>1103</v>
      </c>
    </row>
    <row r="23279" spans="1:3" x14ac:dyDescent="0.15">
      <c r="A23279" s="619" t="s">
        <v>1123</v>
      </c>
      <c r="B23279" s="618">
        <v>2013</v>
      </c>
      <c r="C23279" s="619" t="s">
        <v>1102</v>
      </c>
    </row>
    <row r="23280" spans="1:3" x14ac:dyDescent="0.15">
      <c r="A23280" s="619" t="s">
        <v>1123</v>
      </c>
      <c r="B23280" s="618">
        <v>2013</v>
      </c>
      <c r="C23280" s="619" t="s">
        <v>1103</v>
      </c>
    </row>
    <row r="23281" spans="1:3" x14ac:dyDescent="0.15">
      <c r="A23281" s="619" t="s">
        <v>1123</v>
      </c>
      <c r="B23281" s="618">
        <v>2013</v>
      </c>
      <c r="C23281" s="619" t="s">
        <v>424</v>
      </c>
    </row>
    <row r="23282" spans="1:3" x14ac:dyDescent="0.15">
      <c r="A23282" s="619" t="s">
        <v>1123</v>
      </c>
      <c r="B23282" s="618">
        <v>2013</v>
      </c>
      <c r="C23282" s="619" t="s">
        <v>424</v>
      </c>
    </row>
    <row r="23283" spans="1:3" x14ac:dyDescent="0.15">
      <c r="A23283" s="619" t="s">
        <v>1123</v>
      </c>
      <c r="B23283" s="618">
        <v>2013</v>
      </c>
      <c r="C23283" s="619" t="s">
        <v>424</v>
      </c>
    </row>
    <row r="23284" spans="1:3" x14ac:dyDescent="0.15">
      <c r="A23284" s="619" t="s">
        <v>1123</v>
      </c>
      <c r="B23284" s="618">
        <v>2013</v>
      </c>
      <c r="C23284" s="619" t="s">
        <v>424</v>
      </c>
    </row>
    <row r="23285" spans="1:3" x14ac:dyDescent="0.15">
      <c r="A23285" s="619" t="s">
        <v>1123</v>
      </c>
      <c r="B23285" s="618">
        <v>2013</v>
      </c>
      <c r="C23285" s="619" t="s">
        <v>1103</v>
      </c>
    </row>
    <row r="23286" spans="1:3" x14ac:dyDescent="0.15">
      <c r="A23286" s="619" t="s">
        <v>1123</v>
      </c>
      <c r="B23286" s="618">
        <v>2013</v>
      </c>
      <c r="C23286" s="619" t="s">
        <v>424</v>
      </c>
    </row>
    <row r="23287" spans="1:3" x14ac:dyDescent="0.15">
      <c r="A23287" s="619" t="s">
        <v>1123</v>
      </c>
      <c r="B23287" s="618">
        <v>2013</v>
      </c>
      <c r="C23287" s="619" t="s">
        <v>1102</v>
      </c>
    </row>
    <row r="23288" spans="1:3" x14ac:dyDescent="0.15">
      <c r="A23288" s="619" t="s">
        <v>1123</v>
      </c>
      <c r="B23288" s="618">
        <v>2013</v>
      </c>
      <c r="C23288" s="619" t="s">
        <v>424</v>
      </c>
    </row>
    <row r="23289" spans="1:3" x14ac:dyDescent="0.15">
      <c r="A23289" s="619" t="s">
        <v>1123</v>
      </c>
      <c r="B23289" s="618">
        <v>2013</v>
      </c>
      <c r="C23289" s="619" t="s">
        <v>1103</v>
      </c>
    </row>
    <row r="23290" spans="1:3" x14ac:dyDescent="0.15">
      <c r="A23290" s="619" t="s">
        <v>1123</v>
      </c>
      <c r="B23290" s="618">
        <v>2013</v>
      </c>
      <c r="C23290" s="619" t="s">
        <v>1103</v>
      </c>
    </row>
    <row r="23291" spans="1:3" x14ac:dyDescent="0.15">
      <c r="A23291" s="619" t="s">
        <v>1123</v>
      </c>
      <c r="B23291" s="618">
        <v>2013</v>
      </c>
      <c r="C23291" s="619" t="s">
        <v>424</v>
      </c>
    </row>
    <row r="23292" spans="1:3" x14ac:dyDescent="0.15">
      <c r="A23292" s="619" t="s">
        <v>1123</v>
      </c>
      <c r="B23292" s="618">
        <v>2013</v>
      </c>
      <c r="C23292" s="619" t="s">
        <v>1102</v>
      </c>
    </row>
    <row r="23293" spans="1:3" x14ac:dyDescent="0.15">
      <c r="A23293" s="619" t="s">
        <v>1123</v>
      </c>
      <c r="B23293" s="618">
        <v>2013</v>
      </c>
      <c r="C23293" s="619" t="s">
        <v>1103</v>
      </c>
    </row>
    <row r="23294" spans="1:3" x14ac:dyDescent="0.15">
      <c r="A23294" s="619" t="s">
        <v>1123</v>
      </c>
      <c r="B23294" s="618">
        <v>2013</v>
      </c>
      <c r="C23294" s="619" t="s">
        <v>424</v>
      </c>
    </row>
    <row r="23295" spans="1:3" x14ac:dyDescent="0.15">
      <c r="A23295" s="619" t="s">
        <v>1123</v>
      </c>
      <c r="B23295" s="618">
        <v>2013</v>
      </c>
      <c r="C23295" s="619" t="s">
        <v>424</v>
      </c>
    </row>
    <row r="23296" spans="1:3" x14ac:dyDescent="0.15">
      <c r="A23296" s="619" t="s">
        <v>1123</v>
      </c>
      <c r="B23296" s="618">
        <v>2013</v>
      </c>
      <c r="C23296" s="619" t="s">
        <v>424</v>
      </c>
    </row>
    <row r="23297" spans="1:3" x14ac:dyDescent="0.15">
      <c r="A23297" s="619" t="s">
        <v>1123</v>
      </c>
      <c r="B23297" s="618">
        <v>2013</v>
      </c>
      <c r="C23297" s="619" t="s">
        <v>424</v>
      </c>
    </row>
    <row r="23298" spans="1:3" x14ac:dyDescent="0.15">
      <c r="A23298" s="619" t="s">
        <v>1123</v>
      </c>
      <c r="B23298" s="618">
        <v>2013</v>
      </c>
      <c r="C23298" s="619" t="s">
        <v>437</v>
      </c>
    </row>
    <row r="23299" spans="1:3" x14ac:dyDescent="0.15">
      <c r="A23299" s="619" t="s">
        <v>1123</v>
      </c>
      <c r="B23299" s="618">
        <v>2013</v>
      </c>
      <c r="C23299" s="619" t="s">
        <v>437</v>
      </c>
    </row>
    <row r="23300" spans="1:3" x14ac:dyDescent="0.15">
      <c r="A23300" s="619" t="s">
        <v>1123</v>
      </c>
      <c r="B23300" s="618">
        <v>2013</v>
      </c>
      <c r="C23300" s="619" t="s">
        <v>1080</v>
      </c>
    </row>
    <row r="23301" spans="1:3" x14ac:dyDescent="0.15">
      <c r="A23301" s="619" t="s">
        <v>1123</v>
      </c>
      <c r="B23301" s="618">
        <v>2013</v>
      </c>
      <c r="C23301" s="619" t="s">
        <v>424</v>
      </c>
    </row>
    <row r="23302" spans="1:3" x14ac:dyDescent="0.15">
      <c r="A23302" s="619" t="s">
        <v>1123</v>
      </c>
      <c r="B23302" s="618">
        <v>2013</v>
      </c>
      <c r="C23302" s="619" t="s">
        <v>437</v>
      </c>
    </row>
    <row r="23303" spans="1:3" x14ac:dyDescent="0.15">
      <c r="A23303" s="619" t="s">
        <v>1123</v>
      </c>
      <c r="B23303" s="618">
        <v>2013</v>
      </c>
      <c r="C23303" s="619" t="s">
        <v>424</v>
      </c>
    </row>
    <row r="23304" spans="1:3" x14ac:dyDescent="0.15">
      <c r="A23304" s="619" t="s">
        <v>1123</v>
      </c>
      <c r="B23304" s="618">
        <v>2013</v>
      </c>
      <c r="C23304" s="619" t="s">
        <v>424</v>
      </c>
    </row>
    <row r="23305" spans="1:3" x14ac:dyDescent="0.15">
      <c r="A23305" s="619" t="s">
        <v>1123</v>
      </c>
      <c r="B23305" s="618">
        <v>2013</v>
      </c>
      <c r="C23305" s="619" t="s">
        <v>1102</v>
      </c>
    </row>
    <row r="23306" spans="1:3" x14ac:dyDescent="0.15">
      <c r="A23306" s="619" t="s">
        <v>1123</v>
      </c>
      <c r="B23306" s="618">
        <v>2013</v>
      </c>
      <c r="C23306" s="619" t="s">
        <v>424</v>
      </c>
    </row>
    <row r="23307" spans="1:3" x14ac:dyDescent="0.15">
      <c r="A23307" s="619" t="s">
        <v>1123</v>
      </c>
      <c r="B23307" s="618">
        <v>2013</v>
      </c>
      <c r="C23307" s="619" t="s">
        <v>437</v>
      </c>
    </row>
    <row r="23308" spans="1:3" x14ac:dyDescent="0.15">
      <c r="A23308" s="619" t="s">
        <v>1123</v>
      </c>
      <c r="B23308" s="618">
        <v>2013</v>
      </c>
      <c r="C23308" s="619" t="s">
        <v>424</v>
      </c>
    </row>
    <row r="23309" spans="1:3" x14ac:dyDescent="0.15">
      <c r="A23309" s="619" t="s">
        <v>1123</v>
      </c>
      <c r="B23309" s="618">
        <v>2013</v>
      </c>
      <c r="C23309" s="619" t="s">
        <v>424</v>
      </c>
    </row>
    <row r="23310" spans="1:3" x14ac:dyDescent="0.15">
      <c r="A23310" s="619" t="s">
        <v>1123</v>
      </c>
      <c r="B23310" s="618">
        <v>2013</v>
      </c>
      <c r="C23310" s="619" t="s">
        <v>424</v>
      </c>
    </row>
    <row r="23311" spans="1:3" x14ac:dyDescent="0.15">
      <c r="A23311" s="619" t="s">
        <v>1123</v>
      </c>
      <c r="B23311" s="618">
        <v>2013</v>
      </c>
      <c r="C23311" s="619" t="s">
        <v>424</v>
      </c>
    </row>
    <row r="23312" spans="1:3" x14ac:dyDescent="0.15">
      <c r="A23312" s="619" t="s">
        <v>1123</v>
      </c>
      <c r="B23312" s="618">
        <v>2013</v>
      </c>
      <c r="C23312" s="619" t="s">
        <v>424</v>
      </c>
    </row>
    <row r="23313" spans="1:3" x14ac:dyDescent="0.15">
      <c r="A23313" s="619" t="s">
        <v>1123</v>
      </c>
      <c r="B23313" s="618">
        <v>2013</v>
      </c>
      <c r="C23313" s="619" t="s">
        <v>437</v>
      </c>
    </row>
    <row r="23314" spans="1:3" x14ac:dyDescent="0.15">
      <c r="A23314" s="619" t="s">
        <v>1123</v>
      </c>
      <c r="B23314" s="618">
        <v>2013</v>
      </c>
      <c r="C23314" s="619" t="s">
        <v>1080</v>
      </c>
    </row>
    <row r="23315" spans="1:3" x14ac:dyDescent="0.15">
      <c r="A23315" s="619" t="s">
        <v>1123</v>
      </c>
      <c r="B23315" s="618">
        <v>2013</v>
      </c>
      <c r="C23315" s="619" t="s">
        <v>424</v>
      </c>
    </row>
    <row r="23316" spans="1:3" x14ac:dyDescent="0.15">
      <c r="A23316" s="619" t="s">
        <v>1123</v>
      </c>
      <c r="B23316" s="618">
        <v>2013</v>
      </c>
      <c r="C23316" s="619" t="s">
        <v>424</v>
      </c>
    </row>
    <row r="23317" spans="1:3" x14ac:dyDescent="0.15">
      <c r="A23317" s="619" t="s">
        <v>1123</v>
      </c>
      <c r="B23317" s="618">
        <v>2013</v>
      </c>
      <c r="C23317" s="619" t="s">
        <v>424</v>
      </c>
    </row>
    <row r="23318" spans="1:3" x14ac:dyDescent="0.15">
      <c r="A23318" s="619" t="s">
        <v>1123</v>
      </c>
      <c r="B23318" s="618">
        <v>2013</v>
      </c>
      <c r="C23318" s="619" t="s">
        <v>1102</v>
      </c>
    </row>
    <row r="23319" spans="1:3" x14ac:dyDescent="0.15">
      <c r="A23319" s="619" t="s">
        <v>1123</v>
      </c>
      <c r="B23319" s="618">
        <v>2013</v>
      </c>
      <c r="C23319" s="619" t="s">
        <v>437</v>
      </c>
    </row>
    <row r="23320" spans="1:3" x14ac:dyDescent="0.15">
      <c r="A23320" s="619" t="s">
        <v>1123</v>
      </c>
      <c r="B23320" s="618">
        <v>2013</v>
      </c>
      <c r="C23320" s="619" t="s">
        <v>424</v>
      </c>
    </row>
    <row r="23321" spans="1:3" x14ac:dyDescent="0.15">
      <c r="A23321" s="619" t="s">
        <v>1123</v>
      </c>
      <c r="B23321" s="618">
        <v>2013</v>
      </c>
      <c r="C23321" s="619" t="s">
        <v>424</v>
      </c>
    </row>
    <row r="23322" spans="1:3" x14ac:dyDescent="0.15">
      <c r="A23322" s="619" t="s">
        <v>1123</v>
      </c>
      <c r="B23322" s="618">
        <v>2013</v>
      </c>
      <c r="C23322" s="619" t="s">
        <v>424</v>
      </c>
    </row>
    <row r="23323" spans="1:3" x14ac:dyDescent="0.15">
      <c r="A23323" s="619" t="s">
        <v>1123</v>
      </c>
      <c r="B23323" s="618">
        <v>2013</v>
      </c>
      <c r="C23323" s="619" t="s">
        <v>424</v>
      </c>
    </row>
    <row r="23324" spans="1:3" x14ac:dyDescent="0.15">
      <c r="A23324" s="619" t="s">
        <v>1123</v>
      </c>
      <c r="B23324" s="618">
        <v>2013</v>
      </c>
      <c r="C23324" s="619" t="s">
        <v>424</v>
      </c>
    </row>
    <row r="23325" spans="1:3" x14ac:dyDescent="0.15">
      <c r="A23325" s="619" t="s">
        <v>1123</v>
      </c>
      <c r="B23325" s="618">
        <v>2013</v>
      </c>
      <c r="C23325" s="619" t="s">
        <v>424</v>
      </c>
    </row>
    <row r="23326" spans="1:3" x14ac:dyDescent="0.15">
      <c r="A23326" s="619" t="s">
        <v>1123</v>
      </c>
      <c r="B23326" s="618">
        <v>2013</v>
      </c>
      <c r="C23326" s="619" t="s">
        <v>424</v>
      </c>
    </row>
    <row r="23327" spans="1:3" x14ac:dyDescent="0.15">
      <c r="A23327" s="619" t="s">
        <v>1123</v>
      </c>
      <c r="B23327" s="618">
        <v>2013</v>
      </c>
      <c r="C23327" s="619" t="s">
        <v>424</v>
      </c>
    </row>
    <row r="23328" spans="1:3" x14ac:dyDescent="0.15">
      <c r="A23328" s="619" t="s">
        <v>1123</v>
      </c>
      <c r="B23328" s="618">
        <v>2013</v>
      </c>
      <c r="C23328" s="619" t="s">
        <v>1103</v>
      </c>
    </row>
    <row r="23329" spans="1:3" x14ac:dyDescent="0.15">
      <c r="A23329" s="619" t="s">
        <v>1123</v>
      </c>
      <c r="B23329" s="618">
        <v>2013</v>
      </c>
      <c r="C23329" s="619" t="s">
        <v>437</v>
      </c>
    </row>
    <row r="23330" spans="1:3" x14ac:dyDescent="0.15">
      <c r="A23330" s="619" t="s">
        <v>1123</v>
      </c>
      <c r="B23330" s="618">
        <v>2013</v>
      </c>
      <c r="C23330" s="619" t="s">
        <v>437</v>
      </c>
    </row>
    <row r="23331" spans="1:3" x14ac:dyDescent="0.15">
      <c r="A23331" s="619" t="s">
        <v>1123</v>
      </c>
      <c r="B23331" s="618">
        <v>2013</v>
      </c>
      <c r="C23331" s="619" t="s">
        <v>437</v>
      </c>
    </row>
    <row r="23332" spans="1:3" x14ac:dyDescent="0.15">
      <c r="A23332" s="619" t="s">
        <v>1123</v>
      </c>
      <c r="B23332" s="618">
        <v>2013</v>
      </c>
      <c r="C23332" s="619" t="s">
        <v>424</v>
      </c>
    </row>
    <row r="23333" spans="1:3" x14ac:dyDescent="0.15">
      <c r="A23333" s="619" t="s">
        <v>1123</v>
      </c>
      <c r="B23333" s="618">
        <v>2013</v>
      </c>
      <c r="C23333" s="619" t="s">
        <v>424</v>
      </c>
    </row>
    <row r="23334" spans="1:3" x14ac:dyDescent="0.15">
      <c r="A23334" s="619" t="s">
        <v>1123</v>
      </c>
      <c r="B23334" s="618">
        <v>2013</v>
      </c>
      <c r="C23334" s="619" t="s">
        <v>424</v>
      </c>
    </row>
    <row r="23335" spans="1:3" x14ac:dyDescent="0.15">
      <c r="A23335" s="619" t="s">
        <v>1123</v>
      </c>
      <c r="B23335" s="618">
        <v>2013</v>
      </c>
      <c r="C23335" s="619" t="s">
        <v>437</v>
      </c>
    </row>
    <row r="23336" spans="1:3" x14ac:dyDescent="0.15">
      <c r="A23336" s="619" t="s">
        <v>1123</v>
      </c>
      <c r="B23336" s="618">
        <v>2013</v>
      </c>
      <c r="C23336" s="619" t="s">
        <v>424</v>
      </c>
    </row>
    <row r="23337" spans="1:3" x14ac:dyDescent="0.15">
      <c r="A23337" s="619" t="s">
        <v>1123</v>
      </c>
      <c r="B23337" s="618">
        <v>2013</v>
      </c>
      <c r="C23337" s="619" t="s">
        <v>424</v>
      </c>
    </row>
    <row r="23338" spans="1:3" x14ac:dyDescent="0.15">
      <c r="A23338" s="618" t="s">
        <v>1123</v>
      </c>
      <c r="B23338" s="618">
        <v>2013</v>
      </c>
      <c r="C23338" s="619" t="s">
        <v>437</v>
      </c>
    </row>
    <row r="23339" spans="1:3" x14ac:dyDescent="0.15">
      <c r="A23339" s="619" t="s">
        <v>1123</v>
      </c>
      <c r="B23339" s="618">
        <v>2013</v>
      </c>
      <c r="C23339" s="619" t="s">
        <v>424</v>
      </c>
    </row>
    <row r="23340" spans="1:3" x14ac:dyDescent="0.15">
      <c r="A23340" s="619" t="s">
        <v>1123</v>
      </c>
      <c r="B23340" s="618">
        <v>2013</v>
      </c>
      <c r="C23340" s="619" t="s">
        <v>424</v>
      </c>
    </row>
    <row r="23341" spans="1:3" x14ac:dyDescent="0.15">
      <c r="A23341" s="619" t="s">
        <v>1123</v>
      </c>
      <c r="B23341" s="618">
        <v>2013</v>
      </c>
      <c r="C23341" s="619" t="s">
        <v>424</v>
      </c>
    </row>
    <row r="23342" spans="1:3" x14ac:dyDescent="0.15">
      <c r="A23342" s="619" t="s">
        <v>1123</v>
      </c>
      <c r="B23342" s="618">
        <v>2013</v>
      </c>
      <c r="C23342" s="619" t="s">
        <v>424</v>
      </c>
    </row>
    <row r="23343" spans="1:3" x14ac:dyDescent="0.15">
      <c r="A23343" s="619" t="s">
        <v>1123</v>
      </c>
      <c r="B23343" s="618">
        <v>2013</v>
      </c>
      <c r="C23343" s="619" t="s">
        <v>424</v>
      </c>
    </row>
    <row r="23344" spans="1:3" x14ac:dyDescent="0.15">
      <c r="A23344" s="619" t="s">
        <v>1123</v>
      </c>
      <c r="B23344" s="618">
        <v>2013</v>
      </c>
      <c r="C23344" s="619" t="s">
        <v>424</v>
      </c>
    </row>
    <row r="23345" spans="1:3" x14ac:dyDescent="0.15">
      <c r="A23345" s="619" t="s">
        <v>1123</v>
      </c>
      <c r="B23345" s="618">
        <v>2013</v>
      </c>
      <c r="C23345" s="619" t="s">
        <v>424</v>
      </c>
    </row>
    <row r="23346" spans="1:3" x14ac:dyDescent="0.15">
      <c r="A23346" s="619" t="s">
        <v>1123</v>
      </c>
      <c r="B23346" s="618">
        <v>2013</v>
      </c>
      <c r="C23346" s="619" t="s">
        <v>424</v>
      </c>
    </row>
    <row r="23347" spans="1:3" x14ac:dyDescent="0.15">
      <c r="A23347" s="619" t="s">
        <v>1123</v>
      </c>
      <c r="B23347" s="618">
        <v>2013</v>
      </c>
      <c r="C23347" s="619" t="s">
        <v>424</v>
      </c>
    </row>
    <row r="23348" spans="1:3" x14ac:dyDescent="0.15">
      <c r="A23348" s="619" t="s">
        <v>1123</v>
      </c>
      <c r="B23348" s="618">
        <v>2013</v>
      </c>
      <c r="C23348" s="619" t="s">
        <v>424</v>
      </c>
    </row>
    <row r="23349" spans="1:3" x14ac:dyDescent="0.15">
      <c r="A23349" s="619" t="s">
        <v>1123</v>
      </c>
      <c r="B23349" s="618">
        <v>2013</v>
      </c>
      <c r="C23349" s="619" t="s">
        <v>424</v>
      </c>
    </row>
    <row r="23350" spans="1:3" x14ac:dyDescent="0.15">
      <c r="A23350" s="619" t="s">
        <v>1123</v>
      </c>
      <c r="B23350" s="618">
        <v>2013</v>
      </c>
      <c r="C23350" s="619" t="s">
        <v>424</v>
      </c>
    </row>
    <row r="23351" spans="1:3" x14ac:dyDescent="0.15">
      <c r="A23351" s="619" t="s">
        <v>1123</v>
      </c>
      <c r="B23351" s="618">
        <v>2013</v>
      </c>
      <c r="C23351" s="619" t="s">
        <v>424</v>
      </c>
    </row>
    <row r="23352" spans="1:3" x14ac:dyDescent="0.15">
      <c r="A23352" s="619" t="s">
        <v>1123</v>
      </c>
      <c r="B23352" s="618">
        <v>2013</v>
      </c>
      <c r="C23352" s="619" t="s">
        <v>424</v>
      </c>
    </row>
    <row r="23353" spans="1:3" x14ac:dyDescent="0.15">
      <c r="A23353" s="619" t="s">
        <v>1123</v>
      </c>
      <c r="B23353" s="618">
        <v>2013</v>
      </c>
      <c r="C23353" s="619" t="s">
        <v>424</v>
      </c>
    </row>
    <row r="23354" spans="1:3" x14ac:dyDescent="0.15">
      <c r="A23354" s="619" t="s">
        <v>1123</v>
      </c>
      <c r="B23354" s="618">
        <v>2013</v>
      </c>
      <c r="C23354" s="619" t="s">
        <v>424</v>
      </c>
    </row>
    <row r="23355" spans="1:3" x14ac:dyDescent="0.15">
      <c r="A23355" s="619" t="s">
        <v>1123</v>
      </c>
      <c r="B23355" s="618">
        <v>2013</v>
      </c>
      <c r="C23355" s="619" t="s">
        <v>424</v>
      </c>
    </row>
    <row r="23356" spans="1:3" x14ac:dyDescent="0.15">
      <c r="A23356" s="619" t="s">
        <v>1123</v>
      </c>
      <c r="B23356" s="618">
        <v>2013</v>
      </c>
      <c r="C23356" s="619" t="s">
        <v>424</v>
      </c>
    </row>
    <row r="23357" spans="1:3" x14ac:dyDescent="0.15">
      <c r="A23357" s="619" t="s">
        <v>1123</v>
      </c>
      <c r="B23357" s="618">
        <v>2013</v>
      </c>
      <c r="C23357" s="619" t="s">
        <v>424</v>
      </c>
    </row>
    <row r="23358" spans="1:3" x14ac:dyDescent="0.15">
      <c r="A23358" s="619" t="s">
        <v>1123</v>
      </c>
      <c r="B23358" s="618">
        <v>2013</v>
      </c>
      <c r="C23358" s="619" t="s">
        <v>424</v>
      </c>
    </row>
    <row r="23359" spans="1:3" x14ac:dyDescent="0.15">
      <c r="A23359" s="619" t="s">
        <v>1123</v>
      </c>
      <c r="B23359" s="618">
        <v>2013</v>
      </c>
      <c r="C23359" s="619" t="s">
        <v>424</v>
      </c>
    </row>
    <row r="23360" spans="1:3" x14ac:dyDescent="0.15">
      <c r="A23360" s="619" t="s">
        <v>1123</v>
      </c>
      <c r="B23360" s="618">
        <v>2013</v>
      </c>
      <c r="C23360" s="619" t="s">
        <v>424</v>
      </c>
    </row>
    <row r="23361" spans="1:3" x14ac:dyDescent="0.15">
      <c r="A23361" s="619" t="s">
        <v>1123</v>
      </c>
      <c r="B23361" s="618">
        <v>2013</v>
      </c>
      <c r="C23361" s="619" t="s">
        <v>424</v>
      </c>
    </row>
    <row r="23362" spans="1:3" x14ac:dyDescent="0.15">
      <c r="A23362" s="619" t="s">
        <v>1123</v>
      </c>
      <c r="B23362" s="618">
        <v>2013</v>
      </c>
      <c r="C23362" s="619" t="s">
        <v>424</v>
      </c>
    </row>
    <row r="23363" spans="1:3" x14ac:dyDescent="0.15">
      <c r="A23363" s="619" t="s">
        <v>1123</v>
      </c>
      <c r="B23363" s="618">
        <v>2013</v>
      </c>
      <c r="C23363" s="619" t="s">
        <v>1080</v>
      </c>
    </row>
    <row r="23364" spans="1:3" x14ac:dyDescent="0.15">
      <c r="A23364" s="619" t="s">
        <v>1123</v>
      </c>
      <c r="B23364" s="618">
        <v>2013</v>
      </c>
      <c r="C23364" s="619" t="s">
        <v>1080</v>
      </c>
    </row>
    <row r="23365" spans="1:3" x14ac:dyDescent="0.15">
      <c r="A23365" s="618" t="s">
        <v>1123</v>
      </c>
      <c r="B23365" s="618">
        <v>2013</v>
      </c>
      <c r="C23365" s="619" t="s">
        <v>1080</v>
      </c>
    </row>
    <row r="23366" spans="1:3" x14ac:dyDescent="0.15">
      <c r="A23366" s="618" t="s">
        <v>1123</v>
      </c>
      <c r="B23366" s="618">
        <v>2013</v>
      </c>
      <c r="C23366" s="619" t="s">
        <v>1080</v>
      </c>
    </row>
    <row r="23367" spans="1:3" x14ac:dyDescent="0.15">
      <c r="A23367" s="618" t="s">
        <v>1123</v>
      </c>
      <c r="B23367" s="618">
        <v>2013</v>
      </c>
      <c r="C23367" s="619" t="s">
        <v>437</v>
      </c>
    </row>
    <row r="23368" spans="1:3" x14ac:dyDescent="0.15">
      <c r="A23368" s="619" t="s">
        <v>1123</v>
      </c>
      <c r="B23368" s="618">
        <v>2013</v>
      </c>
      <c r="C23368" s="619" t="s">
        <v>437</v>
      </c>
    </row>
    <row r="23369" spans="1:3" x14ac:dyDescent="0.15">
      <c r="A23369" s="619" t="s">
        <v>1123</v>
      </c>
      <c r="B23369" s="618">
        <v>2013</v>
      </c>
      <c r="C23369" s="619" t="s">
        <v>424</v>
      </c>
    </row>
    <row r="23370" spans="1:3" x14ac:dyDescent="0.15">
      <c r="A23370" s="619" t="s">
        <v>1123</v>
      </c>
      <c r="B23370" s="618">
        <v>2013</v>
      </c>
      <c r="C23370" s="619" t="s">
        <v>424</v>
      </c>
    </row>
    <row r="23371" spans="1:3" x14ac:dyDescent="0.15">
      <c r="A23371" s="619" t="s">
        <v>1123</v>
      </c>
      <c r="B23371" s="618">
        <v>2013</v>
      </c>
      <c r="C23371" s="619" t="s">
        <v>424</v>
      </c>
    </row>
    <row r="23372" spans="1:3" x14ac:dyDescent="0.15">
      <c r="A23372" s="619" t="s">
        <v>1123</v>
      </c>
      <c r="B23372" s="618">
        <v>2013</v>
      </c>
      <c r="C23372" s="619" t="s">
        <v>424</v>
      </c>
    </row>
    <row r="23373" spans="1:3" x14ac:dyDescent="0.15">
      <c r="A23373" s="619" t="s">
        <v>1123</v>
      </c>
      <c r="B23373" s="618">
        <v>2013</v>
      </c>
      <c r="C23373" s="619" t="s">
        <v>424</v>
      </c>
    </row>
    <row r="23374" spans="1:3" x14ac:dyDescent="0.15">
      <c r="A23374" s="619" t="s">
        <v>1123</v>
      </c>
      <c r="B23374" s="618">
        <v>2013</v>
      </c>
      <c r="C23374" s="619" t="s">
        <v>424</v>
      </c>
    </row>
    <row r="23375" spans="1:3" x14ac:dyDescent="0.15">
      <c r="A23375" s="619" t="s">
        <v>1123</v>
      </c>
      <c r="B23375" s="618">
        <v>2013</v>
      </c>
      <c r="C23375" s="619" t="s">
        <v>437</v>
      </c>
    </row>
    <row r="23376" spans="1:3" x14ac:dyDescent="0.15">
      <c r="A23376" s="619" t="s">
        <v>1123</v>
      </c>
      <c r="B23376" s="618">
        <v>2013</v>
      </c>
      <c r="C23376" s="619" t="s">
        <v>424</v>
      </c>
    </row>
    <row r="23377" spans="1:3" x14ac:dyDescent="0.15">
      <c r="A23377" s="619" t="s">
        <v>1123</v>
      </c>
      <c r="B23377" s="618">
        <v>2013</v>
      </c>
      <c r="C23377" s="619" t="s">
        <v>424</v>
      </c>
    </row>
    <row r="23378" spans="1:3" x14ac:dyDescent="0.15">
      <c r="A23378" s="619" t="s">
        <v>1123</v>
      </c>
      <c r="B23378" s="618">
        <v>2013</v>
      </c>
      <c r="C23378" s="619" t="s">
        <v>424</v>
      </c>
    </row>
    <row r="23379" spans="1:3" x14ac:dyDescent="0.15">
      <c r="A23379" s="619" t="s">
        <v>1123</v>
      </c>
      <c r="B23379" s="618">
        <v>2013</v>
      </c>
      <c r="C23379" s="619" t="s">
        <v>424</v>
      </c>
    </row>
    <row r="23380" spans="1:3" x14ac:dyDescent="0.15">
      <c r="A23380" s="619" t="s">
        <v>1123</v>
      </c>
      <c r="B23380" s="618">
        <v>2013</v>
      </c>
      <c r="C23380" s="619" t="s">
        <v>437</v>
      </c>
    </row>
    <row r="23381" spans="1:3" x14ac:dyDescent="0.15">
      <c r="A23381" s="619" t="s">
        <v>1123</v>
      </c>
      <c r="B23381" s="618">
        <v>2013</v>
      </c>
      <c r="C23381" s="619" t="s">
        <v>424</v>
      </c>
    </row>
    <row r="23382" spans="1:3" x14ac:dyDescent="0.15">
      <c r="A23382" s="619" t="s">
        <v>1123</v>
      </c>
      <c r="B23382" s="618">
        <v>2013</v>
      </c>
      <c r="C23382" s="619" t="s">
        <v>424</v>
      </c>
    </row>
    <row r="23383" spans="1:3" x14ac:dyDescent="0.15">
      <c r="A23383" s="619" t="s">
        <v>1123</v>
      </c>
      <c r="B23383" s="618">
        <v>2013</v>
      </c>
      <c r="C23383" s="619" t="s">
        <v>424</v>
      </c>
    </row>
    <row r="23384" spans="1:3" x14ac:dyDescent="0.15">
      <c r="A23384" s="619" t="s">
        <v>1123</v>
      </c>
      <c r="B23384" s="618">
        <v>2013</v>
      </c>
      <c r="C23384" s="619" t="s">
        <v>424</v>
      </c>
    </row>
    <row r="23385" spans="1:3" x14ac:dyDescent="0.15">
      <c r="A23385" s="619" t="s">
        <v>1123</v>
      </c>
      <c r="B23385" s="618">
        <v>2013</v>
      </c>
      <c r="C23385" s="619" t="s">
        <v>1080</v>
      </c>
    </row>
    <row r="23386" spans="1:3" x14ac:dyDescent="0.15">
      <c r="A23386" s="619" t="s">
        <v>1123</v>
      </c>
      <c r="B23386" s="618">
        <v>2013</v>
      </c>
      <c r="C23386" s="619" t="s">
        <v>1080</v>
      </c>
    </row>
    <row r="23387" spans="1:3" x14ac:dyDescent="0.15">
      <c r="A23387" s="619" t="s">
        <v>1123</v>
      </c>
      <c r="B23387" s="618">
        <v>2013</v>
      </c>
      <c r="C23387" s="619" t="s">
        <v>424</v>
      </c>
    </row>
    <row r="23388" spans="1:3" x14ac:dyDescent="0.15">
      <c r="A23388" s="619" t="s">
        <v>1123</v>
      </c>
      <c r="B23388" s="618">
        <v>2013</v>
      </c>
      <c r="C23388" s="619" t="s">
        <v>424</v>
      </c>
    </row>
    <row r="23389" spans="1:3" x14ac:dyDescent="0.15">
      <c r="A23389" s="619" t="s">
        <v>1123</v>
      </c>
      <c r="B23389" s="618">
        <v>2013</v>
      </c>
      <c r="C23389" s="619" t="s">
        <v>424</v>
      </c>
    </row>
    <row r="23390" spans="1:3" x14ac:dyDescent="0.15">
      <c r="A23390" s="619" t="s">
        <v>1123</v>
      </c>
      <c r="B23390" s="618">
        <v>2013</v>
      </c>
      <c r="C23390" s="619" t="s">
        <v>1080</v>
      </c>
    </row>
    <row r="23391" spans="1:3" x14ac:dyDescent="0.15">
      <c r="A23391" s="619" t="s">
        <v>1123</v>
      </c>
      <c r="B23391" s="618">
        <v>2013</v>
      </c>
      <c r="C23391" s="619" t="s">
        <v>424</v>
      </c>
    </row>
    <row r="23392" spans="1:3" x14ac:dyDescent="0.15">
      <c r="A23392" s="619" t="s">
        <v>1123</v>
      </c>
      <c r="B23392" s="618">
        <v>2013</v>
      </c>
      <c r="C23392" s="619" t="s">
        <v>424</v>
      </c>
    </row>
    <row r="23393" spans="1:3" x14ac:dyDescent="0.15">
      <c r="A23393" s="619" t="s">
        <v>1123</v>
      </c>
      <c r="B23393" s="618">
        <v>2013</v>
      </c>
      <c r="C23393" s="619" t="s">
        <v>424</v>
      </c>
    </row>
    <row r="23394" spans="1:3" x14ac:dyDescent="0.15">
      <c r="A23394" s="619" t="s">
        <v>1123</v>
      </c>
      <c r="B23394" s="618">
        <v>2013</v>
      </c>
      <c r="C23394" s="619" t="s">
        <v>424</v>
      </c>
    </row>
    <row r="23395" spans="1:3" x14ac:dyDescent="0.15">
      <c r="A23395" s="619" t="s">
        <v>1123</v>
      </c>
      <c r="B23395" s="618">
        <v>2013</v>
      </c>
      <c r="C23395" s="619" t="s">
        <v>424</v>
      </c>
    </row>
    <row r="23396" spans="1:3" x14ac:dyDescent="0.15">
      <c r="A23396" s="619" t="s">
        <v>1123</v>
      </c>
      <c r="B23396" s="618">
        <v>2013</v>
      </c>
      <c r="C23396" s="619" t="s">
        <v>1080</v>
      </c>
    </row>
    <row r="23397" spans="1:3" x14ac:dyDescent="0.15">
      <c r="A23397" s="619" t="s">
        <v>1123</v>
      </c>
      <c r="B23397" s="618">
        <v>2013</v>
      </c>
      <c r="C23397" s="619" t="s">
        <v>1080</v>
      </c>
    </row>
    <row r="23398" spans="1:3" x14ac:dyDescent="0.15">
      <c r="A23398" s="619" t="s">
        <v>1123</v>
      </c>
      <c r="B23398" s="618">
        <v>2013</v>
      </c>
      <c r="C23398" s="619" t="s">
        <v>424</v>
      </c>
    </row>
    <row r="23399" spans="1:3" x14ac:dyDescent="0.15">
      <c r="A23399" s="619" t="s">
        <v>1123</v>
      </c>
      <c r="B23399" s="618">
        <v>2013</v>
      </c>
      <c r="C23399" s="619" t="s">
        <v>1080</v>
      </c>
    </row>
    <row r="23400" spans="1:3" x14ac:dyDescent="0.15">
      <c r="A23400" s="619" t="s">
        <v>1123</v>
      </c>
      <c r="B23400" s="618">
        <v>2013</v>
      </c>
      <c r="C23400" s="619" t="s">
        <v>424</v>
      </c>
    </row>
    <row r="23401" spans="1:3" x14ac:dyDescent="0.15">
      <c r="A23401" s="619" t="s">
        <v>1123</v>
      </c>
      <c r="B23401" s="618">
        <v>2013</v>
      </c>
      <c r="C23401" s="619" t="s">
        <v>1080</v>
      </c>
    </row>
    <row r="23402" spans="1:3" x14ac:dyDescent="0.15">
      <c r="A23402" s="619" t="s">
        <v>1123</v>
      </c>
      <c r="B23402" s="618">
        <v>2013</v>
      </c>
      <c r="C23402" s="619" t="s">
        <v>424</v>
      </c>
    </row>
    <row r="23403" spans="1:3" x14ac:dyDescent="0.15">
      <c r="A23403" s="619" t="s">
        <v>1123</v>
      </c>
      <c r="B23403" s="618">
        <v>2013</v>
      </c>
      <c r="C23403" s="619" t="s">
        <v>424</v>
      </c>
    </row>
    <row r="23404" spans="1:3" x14ac:dyDescent="0.15">
      <c r="A23404" s="619" t="s">
        <v>1123</v>
      </c>
      <c r="B23404" s="618">
        <v>2013</v>
      </c>
      <c r="C23404" s="619" t="s">
        <v>1102</v>
      </c>
    </row>
    <row r="23405" spans="1:3" x14ac:dyDescent="0.15">
      <c r="A23405" s="619" t="s">
        <v>1123</v>
      </c>
      <c r="B23405" s="618">
        <v>2013</v>
      </c>
      <c r="C23405" s="619" t="s">
        <v>424</v>
      </c>
    </row>
    <row r="23406" spans="1:3" x14ac:dyDescent="0.15">
      <c r="A23406" s="619" t="s">
        <v>1123</v>
      </c>
      <c r="B23406" s="618">
        <v>2013</v>
      </c>
      <c r="C23406" s="619" t="s">
        <v>424</v>
      </c>
    </row>
    <row r="23407" spans="1:3" x14ac:dyDescent="0.15">
      <c r="A23407" s="619" t="s">
        <v>1123</v>
      </c>
      <c r="B23407" s="618">
        <v>2013</v>
      </c>
      <c r="C23407" s="619" t="s">
        <v>424</v>
      </c>
    </row>
    <row r="23408" spans="1:3" x14ac:dyDescent="0.15">
      <c r="A23408" s="619" t="s">
        <v>1123</v>
      </c>
      <c r="B23408" s="618">
        <v>2013</v>
      </c>
      <c r="C23408" s="619" t="s">
        <v>437</v>
      </c>
    </row>
    <row r="23409" spans="1:3" x14ac:dyDescent="0.15">
      <c r="A23409" s="619" t="s">
        <v>1123</v>
      </c>
      <c r="B23409" s="618">
        <v>2013</v>
      </c>
      <c r="C23409" s="619" t="s">
        <v>424</v>
      </c>
    </row>
    <row r="23410" spans="1:3" x14ac:dyDescent="0.15">
      <c r="A23410" s="619" t="s">
        <v>1123</v>
      </c>
      <c r="B23410" s="618">
        <v>2013</v>
      </c>
      <c r="C23410" s="619" t="s">
        <v>437</v>
      </c>
    </row>
    <row r="23411" spans="1:3" x14ac:dyDescent="0.15">
      <c r="A23411" s="619" t="s">
        <v>1123</v>
      </c>
      <c r="B23411" s="618">
        <v>2013</v>
      </c>
      <c r="C23411" s="619" t="s">
        <v>437</v>
      </c>
    </row>
    <row r="23412" spans="1:3" x14ac:dyDescent="0.15">
      <c r="A23412" s="619" t="s">
        <v>1123</v>
      </c>
      <c r="B23412" s="618">
        <v>2013</v>
      </c>
      <c r="C23412" s="619" t="s">
        <v>437</v>
      </c>
    </row>
    <row r="23413" spans="1:3" x14ac:dyDescent="0.15">
      <c r="A23413" s="619" t="s">
        <v>1123</v>
      </c>
      <c r="B23413" s="618">
        <v>2013</v>
      </c>
      <c r="C23413" s="619" t="s">
        <v>437</v>
      </c>
    </row>
    <row r="23414" spans="1:3" x14ac:dyDescent="0.15">
      <c r="A23414" s="619" t="s">
        <v>1123</v>
      </c>
      <c r="B23414" s="618">
        <v>2013</v>
      </c>
      <c r="C23414" s="619" t="s">
        <v>437</v>
      </c>
    </row>
    <row r="23415" spans="1:3" x14ac:dyDescent="0.15">
      <c r="A23415" s="619" t="s">
        <v>1123</v>
      </c>
      <c r="B23415" s="618">
        <v>2013</v>
      </c>
      <c r="C23415" s="619" t="s">
        <v>424</v>
      </c>
    </row>
    <row r="23416" spans="1:3" x14ac:dyDescent="0.15">
      <c r="A23416" s="619" t="s">
        <v>1123</v>
      </c>
      <c r="B23416" s="618">
        <v>2013</v>
      </c>
      <c r="C23416" s="619" t="s">
        <v>437</v>
      </c>
    </row>
    <row r="23417" spans="1:3" x14ac:dyDescent="0.15">
      <c r="A23417" s="619" t="s">
        <v>1123</v>
      </c>
      <c r="B23417" s="618">
        <v>2013</v>
      </c>
      <c r="C23417" s="619" t="s">
        <v>424</v>
      </c>
    </row>
    <row r="23418" spans="1:3" x14ac:dyDescent="0.15">
      <c r="A23418" s="619" t="s">
        <v>1123</v>
      </c>
      <c r="B23418" s="618">
        <v>2013</v>
      </c>
      <c r="C23418" s="619" t="s">
        <v>437</v>
      </c>
    </row>
    <row r="23419" spans="1:3" x14ac:dyDescent="0.15">
      <c r="A23419" s="619" t="s">
        <v>1123</v>
      </c>
      <c r="B23419" s="618">
        <v>2013</v>
      </c>
      <c r="C23419" s="619" t="s">
        <v>424</v>
      </c>
    </row>
    <row r="23420" spans="1:3" x14ac:dyDescent="0.15">
      <c r="A23420" s="619" t="s">
        <v>1123</v>
      </c>
      <c r="B23420" s="618">
        <v>2013</v>
      </c>
      <c r="C23420" s="619" t="s">
        <v>437</v>
      </c>
    </row>
    <row r="23421" spans="1:3" x14ac:dyDescent="0.15">
      <c r="A23421" s="619" t="s">
        <v>1123</v>
      </c>
      <c r="B23421" s="618">
        <v>2013</v>
      </c>
      <c r="C23421" s="619" t="s">
        <v>424</v>
      </c>
    </row>
    <row r="23422" spans="1:3" x14ac:dyDescent="0.15">
      <c r="A23422" s="619" t="s">
        <v>1123</v>
      </c>
      <c r="B23422" s="618">
        <v>2013</v>
      </c>
      <c r="C23422" s="619" t="s">
        <v>424</v>
      </c>
    </row>
    <row r="23423" spans="1:3" x14ac:dyDescent="0.15">
      <c r="A23423" s="619" t="s">
        <v>1123</v>
      </c>
      <c r="B23423" s="618">
        <v>2013</v>
      </c>
      <c r="C23423" s="619" t="s">
        <v>424</v>
      </c>
    </row>
    <row r="23424" spans="1:3" x14ac:dyDescent="0.15">
      <c r="A23424" s="619" t="s">
        <v>1123</v>
      </c>
      <c r="B23424" s="618">
        <v>2013</v>
      </c>
      <c r="C23424" s="619" t="s">
        <v>437</v>
      </c>
    </row>
    <row r="23425" spans="1:3" x14ac:dyDescent="0.15">
      <c r="A23425" s="619" t="s">
        <v>1123</v>
      </c>
      <c r="B23425" s="618">
        <v>2013</v>
      </c>
      <c r="C23425" s="619" t="s">
        <v>437</v>
      </c>
    </row>
    <row r="23426" spans="1:3" x14ac:dyDescent="0.15">
      <c r="A23426" s="619" t="s">
        <v>1123</v>
      </c>
      <c r="B23426" s="618">
        <v>2013</v>
      </c>
      <c r="C23426" s="619" t="s">
        <v>424</v>
      </c>
    </row>
    <row r="23427" spans="1:3" x14ac:dyDescent="0.15">
      <c r="A23427" s="619" t="s">
        <v>1123</v>
      </c>
      <c r="B23427" s="618">
        <v>2013</v>
      </c>
      <c r="C23427" s="619" t="s">
        <v>437</v>
      </c>
    </row>
    <row r="23428" spans="1:3" x14ac:dyDescent="0.15">
      <c r="A23428" s="619" t="s">
        <v>1123</v>
      </c>
      <c r="B23428" s="618">
        <v>2013</v>
      </c>
      <c r="C23428" s="619" t="s">
        <v>437</v>
      </c>
    </row>
    <row r="23429" spans="1:3" x14ac:dyDescent="0.15">
      <c r="A23429" s="619" t="s">
        <v>1123</v>
      </c>
      <c r="B23429" s="618">
        <v>2013</v>
      </c>
      <c r="C23429" s="619" t="s">
        <v>424</v>
      </c>
    </row>
    <row r="23430" spans="1:3" x14ac:dyDescent="0.15">
      <c r="A23430" s="619" t="s">
        <v>1123</v>
      </c>
      <c r="B23430" s="618">
        <v>2013</v>
      </c>
      <c r="C23430" s="619" t="s">
        <v>424</v>
      </c>
    </row>
    <row r="23431" spans="1:3" x14ac:dyDescent="0.15">
      <c r="A23431" s="619" t="s">
        <v>1123</v>
      </c>
      <c r="B23431" s="618">
        <v>2013</v>
      </c>
      <c r="C23431" s="619" t="s">
        <v>424</v>
      </c>
    </row>
    <row r="23432" spans="1:3" x14ac:dyDescent="0.15">
      <c r="A23432" s="619" t="s">
        <v>1123</v>
      </c>
      <c r="B23432" s="618">
        <v>2013</v>
      </c>
      <c r="C23432" s="619" t="s">
        <v>424</v>
      </c>
    </row>
    <row r="23433" spans="1:3" x14ac:dyDescent="0.15">
      <c r="A23433" s="619" t="s">
        <v>1123</v>
      </c>
      <c r="B23433" s="618">
        <v>2013</v>
      </c>
      <c r="C23433" s="619" t="s">
        <v>437</v>
      </c>
    </row>
    <row r="23434" spans="1:3" x14ac:dyDescent="0.15">
      <c r="A23434" s="619" t="s">
        <v>1123</v>
      </c>
      <c r="B23434" s="618">
        <v>2013</v>
      </c>
      <c r="C23434" s="619" t="s">
        <v>424</v>
      </c>
    </row>
    <row r="23435" spans="1:3" x14ac:dyDescent="0.15">
      <c r="A23435" s="619" t="s">
        <v>1123</v>
      </c>
      <c r="B23435" s="618">
        <v>2013</v>
      </c>
      <c r="C23435" s="619" t="s">
        <v>424</v>
      </c>
    </row>
    <row r="23436" spans="1:3" x14ac:dyDescent="0.15">
      <c r="A23436" s="619" t="s">
        <v>1123</v>
      </c>
      <c r="B23436" s="618">
        <v>2013</v>
      </c>
      <c r="C23436" s="619" t="s">
        <v>424</v>
      </c>
    </row>
    <row r="23437" spans="1:3" x14ac:dyDescent="0.15">
      <c r="A23437" s="619" t="s">
        <v>1123</v>
      </c>
      <c r="B23437" s="618">
        <v>2013</v>
      </c>
      <c r="C23437" s="619" t="s">
        <v>424</v>
      </c>
    </row>
    <row r="23438" spans="1:3" x14ac:dyDescent="0.15">
      <c r="A23438" s="619" t="s">
        <v>1123</v>
      </c>
      <c r="B23438" s="618">
        <v>2013</v>
      </c>
      <c r="C23438" s="619" t="s">
        <v>424</v>
      </c>
    </row>
    <row r="23439" spans="1:3" x14ac:dyDescent="0.15">
      <c r="A23439" s="619" t="s">
        <v>1123</v>
      </c>
      <c r="B23439" s="618">
        <v>2013</v>
      </c>
      <c r="C23439" s="619" t="s">
        <v>424</v>
      </c>
    </row>
    <row r="23440" spans="1:3" x14ac:dyDescent="0.15">
      <c r="A23440" s="619" t="s">
        <v>1123</v>
      </c>
      <c r="B23440" s="618">
        <v>2013</v>
      </c>
      <c r="C23440" s="619" t="s">
        <v>424</v>
      </c>
    </row>
    <row r="23441" spans="1:3" x14ac:dyDescent="0.15">
      <c r="A23441" s="619" t="s">
        <v>1123</v>
      </c>
      <c r="B23441" s="618">
        <v>2013</v>
      </c>
      <c r="C23441" s="619" t="s">
        <v>424</v>
      </c>
    </row>
    <row r="23442" spans="1:3" x14ac:dyDescent="0.15">
      <c r="A23442" s="619" t="s">
        <v>1123</v>
      </c>
      <c r="B23442" s="618">
        <v>2013</v>
      </c>
      <c r="C23442" s="619" t="s">
        <v>424</v>
      </c>
    </row>
    <row r="23443" spans="1:3" x14ac:dyDescent="0.15">
      <c r="A23443" s="619" t="s">
        <v>1123</v>
      </c>
      <c r="B23443" s="618">
        <v>2013</v>
      </c>
      <c r="C23443" s="619" t="s">
        <v>424</v>
      </c>
    </row>
    <row r="23444" spans="1:3" x14ac:dyDescent="0.15">
      <c r="A23444" s="619" t="s">
        <v>1123</v>
      </c>
      <c r="B23444" s="618">
        <v>2013</v>
      </c>
      <c r="C23444" s="619" t="s">
        <v>1103</v>
      </c>
    </row>
    <row r="23445" spans="1:3" x14ac:dyDescent="0.15">
      <c r="A23445" s="619" t="s">
        <v>1123</v>
      </c>
      <c r="B23445" s="618">
        <v>2013</v>
      </c>
      <c r="C23445" s="619" t="s">
        <v>1103</v>
      </c>
    </row>
    <row r="23446" spans="1:3" x14ac:dyDescent="0.15">
      <c r="A23446" s="619" t="s">
        <v>1123</v>
      </c>
      <c r="B23446" s="618">
        <v>2013</v>
      </c>
      <c r="C23446" s="619" t="s">
        <v>424</v>
      </c>
    </row>
    <row r="23447" spans="1:3" x14ac:dyDescent="0.15">
      <c r="A23447" s="619" t="s">
        <v>1123</v>
      </c>
      <c r="B23447" s="618">
        <v>2013</v>
      </c>
      <c r="C23447" s="619" t="s">
        <v>424</v>
      </c>
    </row>
    <row r="23448" spans="1:3" x14ac:dyDescent="0.15">
      <c r="A23448" s="619" t="s">
        <v>1123</v>
      </c>
      <c r="B23448" s="618">
        <v>2013</v>
      </c>
      <c r="C23448" s="619" t="s">
        <v>1103</v>
      </c>
    </row>
    <row r="23449" spans="1:3" x14ac:dyDescent="0.15">
      <c r="A23449" s="619" t="s">
        <v>1123</v>
      </c>
      <c r="B23449" s="618">
        <v>2013</v>
      </c>
      <c r="C23449" s="619" t="s">
        <v>1102</v>
      </c>
    </row>
    <row r="23450" spans="1:3" x14ac:dyDescent="0.15">
      <c r="A23450" s="619" t="s">
        <v>1123</v>
      </c>
      <c r="B23450" s="618">
        <v>2013</v>
      </c>
      <c r="C23450" s="619" t="s">
        <v>1103</v>
      </c>
    </row>
    <row r="23451" spans="1:3" x14ac:dyDescent="0.15">
      <c r="A23451" s="619" t="s">
        <v>1123</v>
      </c>
      <c r="B23451" s="618">
        <v>2013</v>
      </c>
      <c r="C23451" s="619" t="s">
        <v>424</v>
      </c>
    </row>
    <row r="23452" spans="1:3" x14ac:dyDescent="0.15">
      <c r="A23452" s="619" t="s">
        <v>1123</v>
      </c>
      <c r="B23452" s="618">
        <v>2013</v>
      </c>
      <c r="C23452" s="619" t="s">
        <v>424</v>
      </c>
    </row>
    <row r="23453" spans="1:3" x14ac:dyDescent="0.15">
      <c r="A23453" s="619" t="s">
        <v>1123</v>
      </c>
      <c r="B23453" s="618">
        <v>2013</v>
      </c>
      <c r="C23453" s="619" t="s">
        <v>1103</v>
      </c>
    </row>
    <row r="23454" spans="1:3" x14ac:dyDescent="0.15">
      <c r="A23454" s="619" t="s">
        <v>1123</v>
      </c>
      <c r="B23454" s="618">
        <v>2013</v>
      </c>
      <c r="C23454" s="619" t="s">
        <v>424</v>
      </c>
    </row>
    <row r="23455" spans="1:3" x14ac:dyDescent="0.15">
      <c r="A23455" s="619" t="s">
        <v>1123</v>
      </c>
      <c r="B23455" s="618">
        <v>2013</v>
      </c>
      <c r="C23455" s="619" t="s">
        <v>424</v>
      </c>
    </row>
    <row r="23456" spans="1:3" x14ac:dyDescent="0.15">
      <c r="A23456" s="619" t="s">
        <v>1123</v>
      </c>
      <c r="B23456" s="618">
        <v>2013</v>
      </c>
      <c r="C23456" s="619" t="s">
        <v>437</v>
      </c>
    </row>
    <row r="23457" spans="1:3" x14ac:dyDescent="0.15">
      <c r="A23457" s="619" t="s">
        <v>1123</v>
      </c>
      <c r="B23457" s="618">
        <v>2013</v>
      </c>
      <c r="C23457" s="619" t="s">
        <v>424</v>
      </c>
    </row>
    <row r="23458" spans="1:3" x14ac:dyDescent="0.15">
      <c r="A23458" s="619" t="s">
        <v>1123</v>
      </c>
      <c r="B23458" s="618">
        <v>2013</v>
      </c>
      <c r="C23458" s="619" t="s">
        <v>1102</v>
      </c>
    </row>
    <row r="23459" spans="1:3" x14ac:dyDescent="0.15">
      <c r="A23459" s="619" t="s">
        <v>1123</v>
      </c>
      <c r="B23459" s="618">
        <v>2013</v>
      </c>
      <c r="C23459" s="619" t="s">
        <v>424</v>
      </c>
    </row>
    <row r="23460" spans="1:3" x14ac:dyDescent="0.15">
      <c r="A23460" s="619" t="s">
        <v>1123</v>
      </c>
      <c r="B23460" s="618">
        <v>2013</v>
      </c>
      <c r="C23460" s="619" t="s">
        <v>424</v>
      </c>
    </row>
    <row r="23461" spans="1:3" x14ac:dyDescent="0.15">
      <c r="A23461" s="619" t="s">
        <v>1123</v>
      </c>
      <c r="B23461" s="618">
        <v>2013</v>
      </c>
      <c r="C23461" s="619" t="s">
        <v>424</v>
      </c>
    </row>
    <row r="23462" spans="1:3" x14ac:dyDescent="0.15">
      <c r="A23462" s="619" t="s">
        <v>1123</v>
      </c>
      <c r="B23462" s="618">
        <v>2013</v>
      </c>
      <c r="C23462" s="619" t="s">
        <v>424</v>
      </c>
    </row>
    <row r="23463" spans="1:3" x14ac:dyDescent="0.15">
      <c r="A23463" s="619" t="s">
        <v>1123</v>
      </c>
      <c r="B23463" s="618">
        <v>2013</v>
      </c>
      <c r="C23463" s="619" t="s">
        <v>424</v>
      </c>
    </row>
    <row r="23464" spans="1:3" x14ac:dyDescent="0.15">
      <c r="A23464" s="619" t="s">
        <v>1123</v>
      </c>
      <c r="B23464" s="618">
        <v>2013</v>
      </c>
      <c r="C23464" s="619" t="s">
        <v>424</v>
      </c>
    </row>
    <row r="23465" spans="1:3" x14ac:dyDescent="0.15">
      <c r="A23465" s="619" t="s">
        <v>1123</v>
      </c>
      <c r="B23465" s="618">
        <v>2013</v>
      </c>
      <c r="C23465" s="619" t="s">
        <v>424</v>
      </c>
    </row>
    <row r="23466" spans="1:3" x14ac:dyDescent="0.15">
      <c r="A23466" s="619" t="s">
        <v>1123</v>
      </c>
      <c r="B23466" s="618">
        <v>2013</v>
      </c>
      <c r="C23466" s="619" t="s">
        <v>424</v>
      </c>
    </row>
    <row r="23467" spans="1:3" x14ac:dyDescent="0.15">
      <c r="A23467" s="619" t="s">
        <v>1123</v>
      </c>
      <c r="B23467" s="618">
        <v>2013</v>
      </c>
      <c r="C23467" s="619" t="s">
        <v>424</v>
      </c>
    </row>
    <row r="23468" spans="1:3" x14ac:dyDescent="0.15">
      <c r="A23468" s="619" t="s">
        <v>1123</v>
      </c>
      <c r="B23468" s="618">
        <v>2013</v>
      </c>
      <c r="C23468" s="619" t="s">
        <v>424</v>
      </c>
    </row>
    <row r="23469" spans="1:3" x14ac:dyDescent="0.15">
      <c r="A23469" s="619" t="s">
        <v>1123</v>
      </c>
      <c r="B23469" s="618">
        <v>2013</v>
      </c>
      <c r="C23469" s="619" t="s">
        <v>437</v>
      </c>
    </row>
    <row r="23470" spans="1:3" x14ac:dyDescent="0.15">
      <c r="A23470" s="619" t="s">
        <v>1123</v>
      </c>
      <c r="B23470" s="618">
        <v>2013</v>
      </c>
      <c r="C23470" s="619" t="s">
        <v>437</v>
      </c>
    </row>
    <row r="23471" spans="1:3" x14ac:dyDescent="0.15">
      <c r="A23471" s="619" t="s">
        <v>1123</v>
      </c>
      <c r="B23471" s="618">
        <v>2013</v>
      </c>
      <c r="C23471" s="619" t="s">
        <v>437</v>
      </c>
    </row>
    <row r="23472" spans="1:3" x14ac:dyDescent="0.15">
      <c r="A23472" s="619" t="s">
        <v>1123</v>
      </c>
      <c r="B23472" s="618">
        <v>2013</v>
      </c>
      <c r="C23472" s="619" t="s">
        <v>424</v>
      </c>
    </row>
    <row r="23473" spans="1:3" x14ac:dyDescent="0.15">
      <c r="A23473" s="619" t="s">
        <v>1123</v>
      </c>
      <c r="B23473" s="618">
        <v>2013</v>
      </c>
      <c r="C23473" s="619" t="s">
        <v>1103</v>
      </c>
    </row>
    <row r="23474" spans="1:3" x14ac:dyDescent="0.15">
      <c r="A23474" s="619" t="s">
        <v>1123</v>
      </c>
      <c r="B23474" s="618">
        <v>2013</v>
      </c>
      <c r="C23474" s="619" t="s">
        <v>1103</v>
      </c>
    </row>
    <row r="23475" spans="1:3" x14ac:dyDescent="0.15">
      <c r="A23475" s="619" t="s">
        <v>1123</v>
      </c>
      <c r="B23475" s="618">
        <v>2013</v>
      </c>
      <c r="C23475" s="619" t="s">
        <v>424</v>
      </c>
    </row>
    <row r="23476" spans="1:3" x14ac:dyDescent="0.15">
      <c r="A23476" s="619" t="s">
        <v>1123</v>
      </c>
      <c r="B23476" s="618">
        <v>2013</v>
      </c>
      <c r="C23476" s="619" t="s">
        <v>424</v>
      </c>
    </row>
    <row r="23477" spans="1:3" x14ac:dyDescent="0.15">
      <c r="A23477" s="619" t="s">
        <v>1123</v>
      </c>
      <c r="B23477" s="618">
        <v>2013</v>
      </c>
      <c r="C23477" s="619" t="s">
        <v>424</v>
      </c>
    </row>
    <row r="23478" spans="1:3" x14ac:dyDescent="0.15">
      <c r="A23478" s="619" t="s">
        <v>1123</v>
      </c>
      <c r="B23478" s="618">
        <v>2013</v>
      </c>
      <c r="C23478" s="619" t="s">
        <v>424</v>
      </c>
    </row>
    <row r="23479" spans="1:3" x14ac:dyDescent="0.15">
      <c r="A23479" s="619" t="s">
        <v>1123</v>
      </c>
      <c r="B23479" s="618">
        <v>2013</v>
      </c>
      <c r="C23479" s="619" t="s">
        <v>424</v>
      </c>
    </row>
    <row r="23480" spans="1:3" x14ac:dyDescent="0.15">
      <c r="A23480" s="619" t="s">
        <v>1123</v>
      </c>
      <c r="B23480" s="618">
        <v>2013</v>
      </c>
      <c r="C23480" s="619" t="s">
        <v>1103</v>
      </c>
    </row>
    <row r="23481" spans="1:3" x14ac:dyDescent="0.15">
      <c r="A23481" s="619" t="s">
        <v>1123</v>
      </c>
      <c r="B23481" s="618">
        <v>2013</v>
      </c>
      <c r="C23481" s="619" t="s">
        <v>424</v>
      </c>
    </row>
    <row r="23482" spans="1:3" x14ac:dyDescent="0.15">
      <c r="A23482" s="619" t="s">
        <v>1123</v>
      </c>
      <c r="B23482" s="618">
        <v>2013</v>
      </c>
      <c r="C23482" s="619" t="s">
        <v>424</v>
      </c>
    </row>
    <row r="23483" spans="1:3" x14ac:dyDescent="0.15">
      <c r="A23483" s="619" t="s">
        <v>1123</v>
      </c>
      <c r="B23483" s="618">
        <v>2013</v>
      </c>
      <c r="C23483" s="619" t="s">
        <v>437</v>
      </c>
    </row>
    <row r="23484" spans="1:3" x14ac:dyDescent="0.15">
      <c r="A23484" s="619" t="s">
        <v>1123</v>
      </c>
      <c r="B23484" s="618">
        <v>2013</v>
      </c>
      <c r="C23484" s="619" t="s">
        <v>1080</v>
      </c>
    </row>
    <row r="23485" spans="1:3" x14ac:dyDescent="0.15">
      <c r="A23485" s="619" t="s">
        <v>1123</v>
      </c>
      <c r="B23485" s="618">
        <v>2013</v>
      </c>
      <c r="C23485" s="619" t="s">
        <v>424</v>
      </c>
    </row>
    <row r="23486" spans="1:3" x14ac:dyDescent="0.15">
      <c r="A23486" s="619" t="s">
        <v>1123</v>
      </c>
      <c r="B23486" s="618">
        <v>2013</v>
      </c>
      <c r="C23486" s="619" t="s">
        <v>437</v>
      </c>
    </row>
    <row r="23487" spans="1:3" x14ac:dyDescent="0.15">
      <c r="A23487" s="619" t="s">
        <v>1123</v>
      </c>
      <c r="B23487" s="618">
        <v>2013</v>
      </c>
      <c r="C23487" s="619" t="s">
        <v>424</v>
      </c>
    </row>
    <row r="23488" spans="1:3" x14ac:dyDescent="0.15">
      <c r="A23488" s="619" t="s">
        <v>1123</v>
      </c>
      <c r="B23488" s="618">
        <v>2013</v>
      </c>
      <c r="C23488" s="619" t="s">
        <v>437</v>
      </c>
    </row>
    <row r="23489" spans="1:3" x14ac:dyDescent="0.15">
      <c r="A23489" s="619" t="s">
        <v>1123</v>
      </c>
      <c r="B23489" s="618">
        <v>2013</v>
      </c>
      <c r="C23489" s="619" t="s">
        <v>437</v>
      </c>
    </row>
    <row r="23490" spans="1:3" x14ac:dyDescent="0.15">
      <c r="A23490" s="619" t="s">
        <v>1123</v>
      </c>
      <c r="B23490" s="618">
        <v>2013</v>
      </c>
      <c r="C23490" s="619" t="s">
        <v>1080</v>
      </c>
    </row>
    <row r="23491" spans="1:3" x14ac:dyDescent="0.15">
      <c r="A23491" s="619" t="s">
        <v>1123</v>
      </c>
      <c r="B23491" s="618">
        <v>2013</v>
      </c>
      <c r="C23491" s="619" t="s">
        <v>437</v>
      </c>
    </row>
    <row r="23492" spans="1:3" x14ac:dyDescent="0.15">
      <c r="A23492" s="619" t="s">
        <v>1123</v>
      </c>
      <c r="B23492" s="618">
        <v>2013</v>
      </c>
      <c r="C23492" s="619" t="s">
        <v>1080</v>
      </c>
    </row>
    <row r="23493" spans="1:3" x14ac:dyDescent="0.15">
      <c r="A23493" s="619" t="s">
        <v>1123</v>
      </c>
      <c r="B23493" s="618">
        <v>2013</v>
      </c>
      <c r="C23493" s="619" t="s">
        <v>424</v>
      </c>
    </row>
    <row r="23494" spans="1:3" x14ac:dyDescent="0.15">
      <c r="A23494" s="619" t="s">
        <v>1123</v>
      </c>
      <c r="B23494" s="618">
        <v>2013</v>
      </c>
      <c r="C23494" s="619" t="s">
        <v>424</v>
      </c>
    </row>
    <row r="23495" spans="1:3" x14ac:dyDescent="0.15">
      <c r="A23495" s="619" t="s">
        <v>1123</v>
      </c>
      <c r="B23495" s="618">
        <v>2013</v>
      </c>
      <c r="C23495" s="619" t="s">
        <v>437</v>
      </c>
    </row>
    <row r="23496" spans="1:3" x14ac:dyDescent="0.15">
      <c r="A23496" s="619" t="s">
        <v>1123</v>
      </c>
      <c r="B23496" s="618">
        <v>2013</v>
      </c>
      <c r="C23496" s="619" t="s">
        <v>424</v>
      </c>
    </row>
    <row r="23497" spans="1:3" x14ac:dyDescent="0.15">
      <c r="A23497" s="619" t="s">
        <v>1123</v>
      </c>
      <c r="B23497" s="618">
        <v>2013</v>
      </c>
      <c r="C23497" s="619" t="s">
        <v>424</v>
      </c>
    </row>
    <row r="23498" spans="1:3" x14ac:dyDescent="0.15">
      <c r="A23498" s="619" t="s">
        <v>1123</v>
      </c>
      <c r="B23498" s="618">
        <v>2013</v>
      </c>
      <c r="C23498" s="619" t="s">
        <v>437</v>
      </c>
    </row>
    <row r="23499" spans="1:3" x14ac:dyDescent="0.15">
      <c r="A23499" s="619" t="s">
        <v>1123</v>
      </c>
      <c r="B23499" s="618">
        <v>2013</v>
      </c>
      <c r="C23499" s="619" t="s">
        <v>437</v>
      </c>
    </row>
    <row r="23500" spans="1:3" x14ac:dyDescent="0.15">
      <c r="A23500" s="619" t="s">
        <v>1123</v>
      </c>
      <c r="B23500" s="618">
        <v>2013</v>
      </c>
      <c r="C23500" s="619" t="s">
        <v>437</v>
      </c>
    </row>
    <row r="23501" spans="1:3" x14ac:dyDescent="0.15">
      <c r="A23501" s="619" t="s">
        <v>1123</v>
      </c>
      <c r="B23501" s="618">
        <v>2013</v>
      </c>
      <c r="C23501" s="619" t="s">
        <v>424</v>
      </c>
    </row>
    <row r="23502" spans="1:3" x14ac:dyDescent="0.15">
      <c r="A23502" s="619" t="s">
        <v>1123</v>
      </c>
      <c r="B23502" s="618">
        <v>2013</v>
      </c>
      <c r="C23502" s="619" t="s">
        <v>424</v>
      </c>
    </row>
    <row r="23503" spans="1:3" x14ac:dyDescent="0.15">
      <c r="A23503" s="619" t="s">
        <v>1123</v>
      </c>
      <c r="B23503" s="618">
        <v>2013</v>
      </c>
      <c r="C23503" s="619" t="s">
        <v>424</v>
      </c>
    </row>
    <row r="23504" spans="1:3" x14ac:dyDescent="0.15">
      <c r="A23504" s="619" t="s">
        <v>1123</v>
      </c>
      <c r="B23504" s="618">
        <v>2013</v>
      </c>
      <c r="C23504" s="619" t="s">
        <v>1080</v>
      </c>
    </row>
    <row r="23505" spans="1:3" x14ac:dyDescent="0.15">
      <c r="A23505" s="619" t="s">
        <v>1123</v>
      </c>
      <c r="B23505" s="618">
        <v>2013</v>
      </c>
      <c r="C23505" s="619" t="s">
        <v>424</v>
      </c>
    </row>
    <row r="23506" spans="1:3" x14ac:dyDescent="0.15">
      <c r="A23506" s="619" t="s">
        <v>1123</v>
      </c>
      <c r="B23506" s="618">
        <v>2013</v>
      </c>
      <c r="C23506" s="619" t="s">
        <v>424</v>
      </c>
    </row>
    <row r="23507" spans="1:3" x14ac:dyDescent="0.15">
      <c r="A23507" s="619" t="s">
        <v>1123</v>
      </c>
      <c r="B23507" s="618">
        <v>2013</v>
      </c>
      <c r="C23507" s="619" t="s">
        <v>424</v>
      </c>
    </row>
    <row r="23508" spans="1:3" x14ac:dyDescent="0.15">
      <c r="A23508" s="619" t="s">
        <v>1123</v>
      </c>
      <c r="B23508" s="618">
        <v>2013</v>
      </c>
      <c r="C23508" s="619" t="s">
        <v>424</v>
      </c>
    </row>
    <row r="23509" spans="1:3" x14ac:dyDescent="0.15">
      <c r="A23509" s="619" t="s">
        <v>1123</v>
      </c>
      <c r="B23509" s="618">
        <v>2013</v>
      </c>
      <c r="C23509" s="619" t="s">
        <v>1080</v>
      </c>
    </row>
    <row r="23510" spans="1:3" x14ac:dyDescent="0.15">
      <c r="A23510" s="619" t="s">
        <v>1123</v>
      </c>
      <c r="B23510" s="618">
        <v>2013</v>
      </c>
      <c r="C23510" s="619" t="s">
        <v>424</v>
      </c>
    </row>
    <row r="23511" spans="1:3" x14ac:dyDescent="0.15">
      <c r="A23511" s="619" t="s">
        <v>1123</v>
      </c>
      <c r="B23511" s="618">
        <v>2013</v>
      </c>
      <c r="C23511" s="619" t="s">
        <v>1102</v>
      </c>
    </row>
    <row r="23512" spans="1:3" x14ac:dyDescent="0.15">
      <c r="A23512" s="619" t="s">
        <v>1123</v>
      </c>
      <c r="B23512" s="618">
        <v>2013</v>
      </c>
      <c r="C23512" s="619" t="s">
        <v>424</v>
      </c>
    </row>
    <row r="23513" spans="1:3" x14ac:dyDescent="0.15">
      <c r="A23513" s="619" t="s">
        <v>1123</v>
      </c>
      <c r="B23513" s="618">
        <v>2013</v>
      </c>
      <c r="C23513" s="619" t="s">
        <v>424</v>
      </c>
    </row>
    <row r="23514" spans="1:3" x14ac:dyDescent="0.15">
      <c r="A23514" s="619" t="s">
        <v>1123</v>
      </c>
      <c r="B23514" s="618">
        <v>2013</v>
      </c>
      <c r="C23514" s="619" t="s">
        <v>424</v>
      </c>
    </row>
    <row r="23515" spans="1:3" x14ac:dyDescent="0.15">
      <c r="A23515" s="619" t="s">
        <v>1123</v>
      </c>
      <c r="B23515" s="618">
        <v>2013</v>
      </c>
      <c r="C23515" s="619" t="s">
        <v>424</v>
      </c>
    </row>
    <row r="23516" spans="1:3" x14ac:dyDescent="0.15">
      <c r="A23516" s="619" t="s">
        <v>1123</v>
      </c>
      <c r="B23516" s="618">
        <v>2013</v>
      </c>
      <c r="C23516" s="619" t="s">
        <v>424</v>
      </c>
    </row>
    <row r="23517" spans="1:3" x14ac:dyDescent="0.15">
      <c r="A23517" s="619" t="s">
        <v>1123</v>
      </c>
      <c r="B23517" s="618">
        <v>2013</v>
      </c>
      <c r="C23517" s="619" t="s">
        <v>1080</v>
      </c>
    </row>
    <row r="23518" spans="1:3" x14ac:dyDescent="0.15">
      <c r="A23518" s="619" t="s">
        <v>1123</v>
      </c>
      <c r="B23518" s="618">
        <v>2013</v>
      </c>
      <c r="C23518" s="619" t="s">
        <v>424</v>
      </c>
    </row>
    <row r="23519" spans="1:3" x14ac:dyDescent="0.15">
      <c r="A23519" s="619" t="s">
        <v>1123</v>
      </c>
      <c r="B23519" s="618">
        <v>2013</v>
      </c>
      <c r="C23519" s="619" t="s">
        <v>1102</v>
      </c>
    </row>
    <row r="23520" spans="1:3" x14ac:dyDescent="0.15">
      <c r="A23520" s="619" t="s">
        <v>1123</v>
      </c>
      <c r="B23520" s="618">
        <v>2013</v>
      </c>
      <c r="C23520" s="619" t="s">
        <v>424</v>
      </c>
    </row>
    <row r="23521" spans="1:3" x14ac:dyDescent="0.15">
      <c r="A23521" s="619" t="s">
        <v>1123</v>
      </c>
      <c r="B23521" s="618">
        <v>2013</v>
      </c>
      <c r="C23521" s="619" t="s">
        <v>437</v>
      </c>
    </row>
    <row r="23522" spans="1:3" x14ac:dyDescent="0.15">
      <c r="A23522" s="619" t="s">
        <v>1123</v>
      </c>
      <c r="B23522" s="618">
        <v>2013</v>
      </c>
      <c r="C23522" s="619" t="s">
        <v>424</v>
      </c>
    </row>
    <row r="23523" spans="1:3" x14ac:dyDescent="0.15">
      <c r="A23523" s="619" t="s">
        <v>1123</v>
      </c>
      <c r="B23523" s="618">
        <v>2013</v>
      </c>
      <c r="C23523" s="619" t="s">
        <v>424</v>
      </c>
    </row>
    <row r="23524" spans="1:3" x14ac:dyDescent="0.15">
      <c r="A23524" s="619" t="s">
        <v>1123</v>
      </c>
      <c r="B23524" s="618">
        <v>2013</v>
      </c>
      <c r="C23524" s="619" t="s">
        <v>1103</v>
      </c>
    </row>
    <row r="23525" spans="1:3" x14ac:dyDescent="0.15">
      <c r="A23525" s="619" t="s">
        <v>1123</v>
      </c>
      <c r="B23525" s="618">
        <v>2013</v>
      </c>
      <c r="C23525" s="619" t="s">
        <v>424</v>
      </c>
    </row>
    <row r="23526" spans="1:3" x14ac:dyDescent="0.15">
      <c r="A23526" s="619" t="s">
        <v>1123</v>
      </c>
      <c r="B23526" s="618">
        <v>2013</v>
      </c>
      <c r="C23526" s="619" t="s">
        <v>424</v>
      </c>
    </row>
    <row r="23527" spans="1:3" x14ac:dyDescent="0.15">
      <c r="A23527" s="619" t="s">
        <v>1123</v>
      </c>
      <c r="B23527" s="618">
        <v>2013</v>
      </c>
      <c r="C23527" s="619" t="s">
        <v>424</v>
      </c>
    </row>
    <row r="23528" spans="1:3" x14ac:dyDescent="0.15">
      <c r="A23528" s="619" t="s">
        <v>1123</v>
      </c>
      <c r="B23528" s="618">
        <v>2013</v>
      </c>
      <c r="C23528" s="619" t="s">
        <v>424</v>
      </c>
    </row>
    <row r="23529" spans="1:3" x14ac:dyDescent="0.15">
      <c r="A23529" s="619" t="s">
        <v>1123</v>
      </c>
      <c r="B23529" s="618">
        <v>2013</v>
      </c>
      <c r="C23529" s="619" t="s">
        <v>424</v>
      </c>
    </row>
    <row r="23530" spans="1:3" x14ac:dyDescent="0.15">
      <c r="A23530" s="619" t="s">
        <v>1123</v>
      </c>
      <c r="B23530" s="618">
        <v>2013</v>
      </c>
      <c r="C23530" s="619" t="s">
        <v>424</v>
      </c>
    </row>
    <row r="23531" spans="1:3" x14ac:dyDescent="0.15">
      <c r="A23531" s="619" t="s">
        <v>1123</v>
      </c>
      <c r="B23531" s="618">
        <v>2013</v>
      </c>
      <c r="C23531" s="619" t="s">
        <v>424</v>
      </c>
    </row>
    <row r="23532" spans="1:3" x14ac:dyDescent="0.15">
      <c r="A23532" s="619" t="s">
        <v>1123</v>
      </c>
      <c r="B23532" s="618">
        <v>2013</v>
      </c>
      <c r="C23532" s="619" t="s">
        <v>424</v>
      </c>
    </row>
    <row r="23533" spans="1:3" x14ac:dyDescent="0.15">
      <c r="A23533" s="619" t="s">
        <v>1123</v>
      </c>
      <c r="B23533" s="618">
        <v>2013</v>
      </c>
      <c r="C23533" s="619" t="s">
        <v>424</v>
      </c>
    </row>
    <row r="23534" spans="1:3" x14ac:dyDescent="0.15">
      <c r="A23534" s="619" t="s">
        <v>1123</v>
      </c>
      <c r="B23534" s="618">
        <v>2013</v>
      </c>
      <c r="C23534" s="619" t="s">
        <v>424</v>
      </c>
    </row>
    <row r="23535" spans="1:3" x14ac:dyDescent="0.15">
      <c r="A23535" s="619" t="s">
        <v>1123</v>
      </c>
      <c r="B23535" s="618">
        <v>2013</v>
      </c>
      <c r="C23535" s="619" t="s">
        <v>424</v>
      </c>
    </row>
    <row r="23536" spans="1:3" x14ac:dyDescent="0.15">
      <c r="A23536" s="619" t="s">
        <v>1123</v>
      </c>
      <c r="B23536" s="618">
        <v>2013</v>
      </c>
      <c r="C23536" s="619" t="s">
        <v>437</v>
      </c>
    </row>
    <row r="23537" spans="1:3" x14ac:dyDescent="0.15">
      <c r="A23537" s="619" t="s">
        <v>1123</v>
      </c>
      <c r="B23537" s="618">
        <v>2013</v>
      </c>
      <c r="C23537" s="619" t="s">
        <v>437</v>
      </c>
    </row>
    <row r="23538" spans="1:3" x14ac:dyDescent="0.15">
      <c r="A23538" s="619" t="s">
        <v>1123</v>
      </c>
      <c r="B23538" s="618">
        <v>2013</v>
      </c>
      <c r="C23538" s="619" t="s">
        <v>424</v>
      </c>
    </row>
    <row r="23539" spans="1:3" x14ac:dyDescent="0.15">
      <c r="A23539" s="619" t="s">
        <v>1123</v>
      </c>
      <c r="B23539" s="618">
        <v>2013</v>
      </c>
      <c r="C23539" s="619" t="s">
        <v>424</v>
      </c>
    </row>
    <row r="23540" spans="1:3" x14ac:dyDescent="0.15">
      <c r="A23540" s="619" t="s">
        <v>1123</v>
      </c>
      <c r="B23540" s="618">
        <v>2013</v>
      </c>
      <c r="C23540" s="619" t="s">
        <v>424</v>
      </c>
    </row>
    <row r="23541" spans="1:3" x14ac:dyDescent="0.15">
      <c r="A23541" s="619" t="s">
        <v>1123</v>
      </c>
      <c r="B23541" s="618">
        <v>2013</v>
      </c>
      <c r="C23541" s="619" t="s">
        <v>424</v>
      </c>
    </row>
    <row r="23542" spans="1:3" x14ac:dyDescent="0.15">
      <c r="A23542" s="619" t="s">
        <v>1123</v>
      </c>
      <c r="B23542" s="618">
        <v>2013</v>
      </c>
      <c r="C23542" s="619" t="s">
        <v>424</v>
      </c>
    </row>
    <row r="23543" spans="1:3" x14ac:dyDescent="0.15">
      <c r="A23543" s="619" t="s">
        <v>1123</v>
      </c>
      <c r="B23543" s="618">
        <v>2013</v>
      </c>
      <c r="C23543" s="619" t="s">
        <v>424</v>
      </c>
    </row>
    <row r="23544" spans="1:3" x14ac:dyDescent="0.15">
      <c r="A23544" s="619" t="s">
        <v>1123</v>
      </c>
      <c r="B23544" s="618">
        <v>2013</v>
      </c>
      <c r="C23544" s="619" t="s">
        <v>424</v>
      </c>
    </row>
    <row r="23545" spans="1:3" x14ac:dyDescent="0.15">
      <c r="A23545" s="619" t="s">
        <v>1123</v>
      </c>
      <c r="B23545" s="618">
        <v>2013</v>
      </c>
      <c r="C23545" s="619" t="s">
        <v>424</v>
      </c>
    </row>
    <row r="23546" spans="1:3" x14ac:dyDescent="0.15">
      <c r="A23546" s="619" t="s">
        <v>1123</v>
      </c>
      <c r="B23546" s="618">
        <v>2013</v>
      </c>
      <c r="C23546" s="619" t="s">
        <v>424</v>
      </c>
    </row>
    <row r="23547" spans="1:3" x14ac:dyDescent="0.15">
      <c r="A23547" s="619" t="s">
        <v>1123</v>
      </c>
      <c r="B23547" s="618">
        <v>2013</v>
      </c>
      <c r="C23547" s="619" t="s">
        <v>437</v>
      </c>
    </row>
    <row r="23548" spans="1:3" x14ac:dyDescent="0.15">
      <c r="A23548" s="619" t="s">
        <v>1123</v>
      </c>
      <c r="B23548" s="618">
        <v>2013</v>
      </c>
      <c r="C23548" s="619" t="s">
        <v>437</v>
      </c>
    </row>
    <row r="23549" spans="1:3" x14ac:dyDescent="0.15">
      <c r="A23549" s="619" t="s">
        <v>1123</v>
      </c>
      <c r="B23549" s="618">
        <v>2013</v>
      </c>
      <c r="C23549" s="619" t="s">
        <v>1104</v>
      </c>
    </row>
    <row r="23550" spans="1:3" x14ac:dyDescent="0.15">
      <c r="A23550" s="619" t="s">
        <v>1123</v>
      </c>
      <c r="B23550" s="618">
        <v>2013</v>
      </c>
      <c r="C23550" s="619" t="s">
        <v>424</v>
      </c>
    </row>
    <row r="23551" spans="1:3" x14ac:dyDescent="0.15">
      <c r="A23551" s="619" t="s">
        <v>1123</v>
      </c>
      <c r="B23551" s="618">
        <v>2013</v>
      </c>
      <c r="C23551" s="619" t="s">
        <v>1102</v>
      </c>
    </row>
    <row r="23552" spans="1:3" x14ac:dyDescent="0.15">
      <c r="A23552" s="619" t="s">
        <v>1123</v>
      </c>
      <c r="B23552" s="618">
        <v>2013</v>
      </c>
      <c r="C23552" s="619" t="s">
        <v>1102</v>
      </c>
    </row>
    <row r="23553" spans="1:3" x14ac:dyDescent="0.15">
      <c r="A23553" s="619" t="s">
        <v>1123</v>
      </c>
      <c r="B23553" s="618">
        <v>2013</v>
      </c>
      <c r="C23553" s="619" t="s">
        <v>424</v>
      </c>
    </row>
    <row r="23554" spans="1:3" x14ac:dyDescent="0.15">
      <c r="A23554" s="619" t="s">
        <v>1123</v>
      </c>
      <c r="B23554" s="618">
        <v>2013</v>
      </c>
      <c r="C23554" s="619" t="s">
        <v>1102</v>
      </c>
    </row>
    <row r="23555" spans="1:3" x14ac:dyDescent="0.15">
      <c r="A23555" s="619" t="s">
        <v>1123</v>
      </c>
      <c r="B23555" s="618">
        <v>2013</v>
      </c>
      <c r="C23555" s="619" t="s">
        <v>1080</v>
      </c>
    </row>
    <row r="23556" spans="1:3" x14ac:dyDescent="0.15">
      <c r="A23556" s="619" t="s">
        <v>1123</v>
      </c>
      <c r="B23556" s="618">
        <v>2013</v>
      </c>
      <c r="C23556" s="619" t="s">
        <v>1102</v>
      </c>
    </row>
    <row r="23557" spans="1:3" x14ac:dyDescent="0.15">
      <c r="A23557" s="619" t="s">
        <v>1123</v>
      </c>
      <c r="B23557" s="618">
        <v>2013</v>
      </c>
      <c r="C23557" s="619" t="s">
        <v>424</v>
      </c>
    </row>
    <row r="23558" spans="1:3" x14ac:dyDescent="0.15">
      <c r="A23558" s="619" t="s">
        <v>1123</v>
      </c>
      <c r="B23558" s="618">
        <v>2013</v>
      </c>
      <c r="C23558" s="619" t="s">
        <v>424</v>
      </c>
    </row>
    <row r="23559" spans="1:3" x14ac:dyDescent="0.15">
      <c r="A23559" s="619" t="s">
        <v>1123</v>
      </c>
      <c r="B23559" s="618">
        <v>2013</v>
      </c>
      <c r="C23559" s="619" t="s">
        <v>424</v>
      </c>
    </row>
    <row r="23560" spans="1:3" x14ac:dyDescent="0.15">
      <c r="A23560" s="619" t="s">
        <v>1123</v>
      </c>
      <c r="B23560" s="618">
        <v>2013</v>
      </c>
      <c r="C23560" s="619" t="s">
        <v>1104</v>
      </c>
    </row>
    <row r="23561" spans="1:3" x14ac:dyDescent="0.15">
      <c r="A23561" s="619" t="s">
        <v>1123</v>
      </c>
      <c r="B23561" s="618">
        <v>2013</v>
      </c>
      <c r="C23561" s="619" t="s">
        <v>424</v>
      </c>
    </row>
    <row r="23562" spans="1:3" x14ac:dyDescent="0.15">
      <c r="A23562" s="619" t="s">
        <v>1123</v>
      </c>
      <c r="B23562" s="618">
        <v>2013</v>
      </c>
      <c r="C23562" s="619" t="s">
        <v>1080</v>
      </c>
    </row>
    <row r="23563" spans="1:3" x14ac:dyDescent="0.15">
      <c r="A23563" s="619" t="s">
        <v>1123</v>
      </c>
      <c r="B23563" s="618">
        <v>2013</v>
      </c>
      <c r="C23563" s="619" t="s">
        <v>1104</v>
      </c>
    </row>
    <row r="23564" spans="1:3" x14ac:dyDescent="0.15">
      <c r="A23564" s="619" t="s">
        <v>1123</v>
      </c>
      <c r="B23564" s="618">
        <v>2013</v>
      </c>
      <c r="C23564" s="619" t="s">
        <v>437</v>
      </c>
    </row>
    <row r="23565" spans="1:3" x14ac:dyDescent="0.15">
      <c r="A23565" s="619" t="s">
        <v>1123</v>
      </c>
      <c r="B23565" s="618">
        <v>2013</v>
      </c>
      <c r="C23565" s="619" t="s">
        <v>437</v>
      </c>
    </row>
    <row r="23566" spans="1:3" x14ac:dyDescent="0.15">
      <c r="A23566" s="619" t="s">
        <v>1123</v>
      </c>
      <c r="B23566" s="618">
        <v>2013</v>
      </c>
      <c r="C23566" s="619" t="s">
        <v>437</v>
      </c>
    </row>
    <row r="23567" spans="1:3" x14ac:dyDescent="0.15">
      <c r="A23567" s="619" t="s">
        <v>1123</v>
      </c>
      <c r="B23567" s="618">
        <v>2013</v>
      </c>
      <c r="C23567" s="619" t="s">
        <v>424</v>
      </c>
    </row>
    <row r="23568" spans="1:3" x14ac:dyDescent="0.15">
      <c r="A23568" s="619" t="s">
        <v>1123</v>
      </c>
      <c r="B23568" s="618">
        <v>2013</v>
      </c>
      <c r="C23568" s="619" t="s">
        <v>437</v>
      </c>
    </row>
    <row r="23569" spans="1:3" x14ac:dyDescent="0.15">
      <c r="A23569" s="619" t="s">
        <v>1123</v>
      </c>
      <c r="B23569" s="618">
        <v>2013</v>
      </c>
      <c r="C23569" s="619" t="s">
        <v>437</v>
      </c>
    </row>
    <row r="23570" spans="1:3" x14ac:dyDescent="0.15">
      <c r="A23570" s="619" t="s">
        <v>1123</v>
      </c>
      <c r="B23570" s="618">
        <v>2013</v>
      </c>
      <c r="C23570" s="619" t="s">
        <v>424</v>
      </c>
    </row>
    <row r="23571" spans="1:3" x14ac:dyDescent="0.15">
      <c r="A23571" s="619" t="s">
        <v>1123</v>
      </c>
      <c r="B23571" s="618">
        <v>2013</v>
      </c>
      <c r="C23571" s="619" t="s">
        <v>1080</v>
      </c>
    </row>
    <row r="23572" spans="1:3" x14ac:dyDescent="0.15">
      <c r="A23572" s="619" t="s">
        <v>1123</v>
      </c>
      <c r="B23572" s="618">
        <v>2013</v>
      </c>
      <c r="C23572" s="619" t="s">
        <v>1080</v>
      </c>
    </row>
    <row r="23573" spans="1:3" x14ac:dyDescent="0.15">
      <c r="A23573" s="619" t="s">
        <v>1123</v>
      </c>
      <c r="B23573" s="618">
        <v>2013</v>
      </c>
      <c r="C23573" s="619" t="s">
        <v>1104</v>
      </c>
    </row>
    <row r="23574" spans="1:3" x14ac:dyDescent="0.15">
      <c r="A23574" s="619" t="s">
        <v>1123</v>
      </c>
      <c r="B23574" s="618">
        <v>2013</v>
      </c>
      <c r="C23574" s="619" t="s">
        <v>1102</v>
      </c>
    </row>
    <row r="23575" spans="1:3" x14ac:dyDescent="0.15">
      <c r="A23575" s="619" t="s">
        <v>1123</v>
      </c>
      <c r="B23575" s="618">
        <v>2013</v>
      </c>
      <c r="C23575" s="619" t="s">
        <v>1102</v>
      </c>
    </row>
    <row r="23576" spans="1:3" x14ac:dyDescent="0.15">
      <c r="A23576" s="619" t="s">
        <v>1123</v>
      </c>
      <c r="B23576" s="618">
        <v>2013</v>
      </c>
      <c r="C23576" s="619" t="s">
        <v>424</v>
      </c>
    </row>
    <row r="23577" spans="1:3" x14ac:dyDescent="0.15">
      <c r="A23577" s="619" t="s">
        <v>1123</v>
      </c>
      <c r="B23577" s="618">
        <v>2013</v>
      </c>
      <c r="C23577" s="619" t="s">
        <v>1102</v>
      </c>
    </row>
    <row r="23578" spans="1:3" x14ac:dyDescent="0.15">
      <c r="A23578" s="619" t="s">
        <v>1123</v>
      </c>
      <c r="B23578" s="618">
        <v>2013</v>
      </c>
      <c r="C23578" s="619" t="s">
        <v>437</v>
      </c>
    </row>
    <row r="23579" spans="1:3" x14ac:dyDescent="0.15">
      <c r="A23579" s="619" t="s">
        <v>1123</v>
      </c>
      <c r="B23579" s="618">
        <v>2013</v>
      </c>
      <c r="C23579" s="619" t="s">
        <v>424</v>
      </c>
    </row>
    <row r="23580" spans="1:3" x14ac:dyDescent="0.15">
      <c r="A23580" s="619" t="s">
        <v>1123</v>
      </c>
      <c r="B23580" s="618">
        <v>2013</v>
      </c>
      <c r="C23580" s="619" t="s">
        <v>424</v>
      </c>
    </row>
    <row r="23581" spans="1:3" x14ac:dyDescent="0.15">
      <c r="A23581" s="619" t="s">
        <v>1123</v>
      </c>
      <c r="B23581" s="618">
        <v>2013</v>
      </c>
      <c r="C23581" s="619" t="s">
        <v>424</v>
      </c>
    </row>
    <row r="23582" spans="1:3" x14ac:dyDescent="0.15">
      <c r="A23582" s="619" t="s">
        <v>1123</v>
      </c>
      <c r="B23582" s="618">
        <v>2013</v>
      </c>
      <c r="C23582" s="619" t="s">
        <v>424</v>
      </c>
    </row>
    <row r="23583" spans="1:3" x14ac:dyDescent="0.15">
      <c r="A23583" s="619" t="s">
        <v>1123</v>
      </c>
      <c r="B23583" s="618">
        <v>2013</v>
      </c>
      <c r="C23583" s="619" t="s">
        <v>424</v>
      </c>
    </row>
    <row r="23584" spans="1:3" x14ac:dyDescent="0.15">
      <c r="A23584" s="619" t="s">
        <v>1123</v>
      </c>
      <c r="B23584" s="618">
        <v>2013</v>
      </c>
      <c r="C23584" s="619" t="s">
        <v>424</v>
      </c>
    </row>
    <row r="23585" spans="1:3" x14ac:dyDescent="0.15">
      <c r="A23585" s="619" t="s">
        <v>1123</v>
      </c>
      <c r="B23585" s="618">
        <v>2013</v>
      </c>
      <c r="C23585" s="619" t="s">
        <v>424</v>
      </c>
    </row>
    <row r="23586" spans="1:3" x14ac:dyDescent="0.15">
      <c r="A23586" s="619" t="s">
        <v>1123</v>
      </c>
      <c r="B23586" s="618">
        <v>2013</v>
      </c>
      <c r="C23586" s="619" t="s">
        <v>1102</v>
      </c>
    </row>
    <row r="23587" spans="1:3" x14ac:dyDescent="0.15">
      <c r="A23587" s="619" t="s">
        <v>1123</v>
      </c>
      <c r="B23587" s="618">
        <v>2013</v>
      </c>
      <c r="C23587" s="619" t="s">
        <v>424</v>
      </c>
    </row>
    <row r="23588" spans="1:3" x14ac:dyDescent="0.15">
      <c r="A23588" s="619" t="s">
        <v>1123</v>
      </c>
      <c r="B23588" s="618">
        <v>2013</v>
      </c>
      <c r="C23588" s="619" t="s">
        <v>424</v>
      </c>
    </row>
    <row r="23589" spans="1:3" x14ac:dyDescent="0.15">
      <c r="A23589" s="619" t="s">
        <v>1123</v>
      </c>
      <c r="B23589" s="618">
        <v>2013</v>
      </c>
      <c r="C23589" s="619" t="s">
        <v>424</v>
      </c>
    </row>
    <row r="23590" spans="1:3" x14ac:dyDescent="0.15">
      <c r="A23590" s="619" t="s">
        <v>1123</v>
      </c>
      <c r="B23590" s="618">
        <v>2013</v>
      </c>
      <c r="C23590" s="619" t="s">
        <v>424</v>
      </c>
    </row>
    <row r="23591" spans="1:3" x14ac:dyDescent="0.15">
      <c r="A23591" s="619" t="s">
        <v>1123</v>
      </c>
      <c r="B23591" s="618">
        <v>2013</v>
      </c>
      <c r="C23591" s="619" t="s">
        <v>424</v>
      </c>
    </row>
    <row r="23592" spans="1:3" x14ac:dyDescent="0.15">
      <c r="A23592" s="619" t="s">
        <v>1123</v>
      </c>
      <c r="B23592" s="618">
        <v>2013</v>
      </c>
      <c r="C23592" s="619" t="s">
        <v>1080</v>
      </c>
    </row>
    <row r="23593" spans="1:3" x14ac:dyDescent="0.15">
      <c r="A23593" s="619" t="s">
        <v>1123</v>
      </c>
      <c r="B23593" s="618">
        <v>2013</v>
      </c>
      <c r="C23593" s="619" t="s">
        <v>1102</v>
      </c>
    </row>
    <row r="23594" spans="1:3" x14ac:dyDescent="0.15">
      <c r="A23594" s="619" t="s">
        <v>1123</v>
      </c>
      <c r="B23594" s="618">
        <v>2013</v>
      </c>
      <c r="C23594" s="619" t="s">
        <v>1080</v>
      </c>
    </row>
    <row r="23595" spans="1:3" x14ac:dyDescent="0.15">
      <c r="A23595" s="619" t="s">
        <v>1123</v>
      </c>
      <c r="B23595" s="618">
        <v>2013</v>
      </c>
      <c r="C23595" s="619" t="s">
        <v>424</v>
      </c>
    </row>
    <row r="23596" spans="1:3" x14ac:dyDescent="0.15">
      <c r="A23596" s="619" t="s">
        <v>1123</v>
      </c>
      <c r="B23596" s="618">
        <v>2013</v>
      </c>
      <c r="C23596" s="619" t="s">
        <v>437</v>
      </c>
    </row>
    <row r="23597" spans="1:3" x14ac:dyDescent="0.15">
      <c r="A23597" s="619" t="s">
        <v>1123</v>
      </c>
      <c r="B23597" s="618">
        <v>2013</v>
      </c>
      <c r="C23597" s="619" t="s">
        <v>424</v>
      </c>
    </row>
    <row r="23598" spans="1:3" x14ac:dyDescent="0.15">
      <c r="A23598" s="619" t="s">
        <v>1123</v>
      </c>
      <c r="B23598" s="618">
        <v>2013</v>
      </c>
      <c r="C23598" s="619" t="s">
        <v>1102</v>
      </c>
    </row>
    <row r="23599" spans="1:3" x14ac:dyDescent="0.15">
      <c r="A23599" s="619" t="s">
        <v>1123</v>
      </c>
      <c r="B23599" s="618">
        <v>2013</v>
      </c>
      <c r="C23599" s="619" t="s">
        <v>424</v>
      </c>
    </row>
    <row r="23600" spans="1:3" x14ac:dyDescent="0.15">
      <c r="A23600" s="619" t="s">
        <v>1123</v>
      </c>
      <c r="B23600" s="618">
        <v>2013</v>
      </c>
      <c r="C23600" s="619" t="s">
        <v>424</v>
      </c>
    </row>
    <row r="23601" spans="1:3" x14ac:dyDescent="0.15">
      <c r="A23601" s="619" t="s">
        <v>1123</v>
      </c>
      <c r="B23601" s="618">
        <v>2013</v>
      </c>
      <c r="C23601" s="619" t="s">
        <v>424</v>
      </c>
    </row>
    <row r="23602" spans="1:3" x14ac:dyDescent="0.15">
      <c r="A23602" s="619" t="s">
        <v>1123</v>
      </c>
      <c r="B23602" s="618">
        <v>2013</v>
      </c>
      <c r="C23602" s="619" t="s">
        <v>424</v>
      </c>
    </row>
    <row r="23603" spans="1:3" x14ac:dyDescent="0.15">
      <c r="A23603" s="619" t="s">
        <v>1123</v>
      </c>
      <c r="B23603" s="618">
        <v>2013</v>
      </c>
      <c r="C23603" s="619" t="s">
        <v>424</v>
      </c>
    </row>
    <row r="23604" spans="1:3" x14ac:dyDescent="0.15">
      <c r="A23604" s="619" t="s">
        <v>1123</v>
      </c>
      <c r="B23604" s="618">
        <v>2013</v>
      </c>
      <c r="C23604" s="619" t="s">
        <v>1102</v>
      </c>
    </row>
    <row r="23605" spans="1:3" x14ac:dyDescent="0.15">
      <c r="A23605" s="619" t="s">
        <v>1123</v>
      </c>
      <c r="B23605" s="618">
        <v>2013</v>
      </c>
      <c r="C23605" s="619" t="s">
        <v>1102</v>
      </c>
    </row>
    <row r="23606" spans="1:3" x14ac:dyDescent="0.15">
      <c r="A23606" s="619" t="s">
        <v>1123</v>
      </c>
      <c r="B23606" s="618">
        <v>2013</v>
      </c>
      <c r="C23606" s="619" t="s">
        <v>1102</v>
      </c>
    </row>
    <row r="23607" spans="1:3" x14ac:dyDescent="0.15">
      <c r="A23607" s="619" t="s">
        <v>1123</v>
      </c>
      <c r="B23607" s="618">
        <v>2013</v>
      </c>
      <c r="C23607" s="619" t="s">
        <v>437</v>
      </c>
    </row>
    <row r="23608" spans="1:3" x14ac:dyDescent="0.15">
      <c r="A23608" s="619" t="s">
        <v>1123</v>
      </c>
      <c r="B23608" s="618">
        <v>2013</v>
      </c>
      <c r="C23608" s="619" t="s">
        <v>437</v>
      </c>
    </row>
    <row r="23609" spans="1:3" x14ac:dyDescent="0.15">
      <c r="A23609" s="619" t="s">
        <v>1123</v>
      </c>
      <c r="B23609" s="618">
        <v>2013</v>
      </c>
      <c r="C23609" s="619" t="s">
        <v>437</v>
      </c>
    </row>
    <row r="23610" spans="1:3" x14ac:dyDescent="0.15">
      <c r="A23610" s="619" t="s">
        <v>1123</v>
      </c>
      <c r="B23610" s="618">
        <v>2013</v>
      </c>
      <c r="C23610" s="619" t="s">
        <v>1080</v>
      </c>
    </row>
    <row r="23611" spans="1:3" x14ac:dyDescent="0.15">
      <c r="A23611" s="619" t="s">
        <v>1123</v>
      </c>
      <c r="B23611" s="618">
        <v>2013</v>
      </c>
      <c r="C23611" s="619" t="s">
        <v>1080</v>
      </c>
    </row>
    <row r="23612" spans="1:3" x14ac:dyDescent="0.15">
      <c r="A23612" s="619" t="s">
        <v>1123</v>
      </c>
      <c r="B23612" s="618">
        <v>2013</v>
      </c>
      <c r="C23612" s="619" t="s">
        <v>1102</v>
      </c>
    </row>
    <row r="23613" spans="1:3" x14ac:dyDescent="0.15">
      <c r="A23613" s="619" t="s">
        <v>1123</v>
      </c>
      <c r="B23613" s="618">
        <v>2013</v>
      </c>
      <c r="C23613" s="619" t="s">
        <v>424</v>
      </c>
    </row>
    <row r="23614" spans="1:3" x14ac:dyDescent="0.15">
      <c r="A23614" s="619" t="s">
        <v>1123</v>
      </c>
      <c r="B23614" s="618">
        <v>2013</v>
      </c>
      <c r="C23614" s="619" t="s">
        <v>1080</v>
      </c>
    </row>
    <row r="23615" spans="1:3" x14ac:dyDescent="0.15">
      <c r="A23615" s="619" t="s">
        <v>1123</v>
      </c>
      <c r="B23615" s="618">
        <v>2013</v>
      </c>
      <c r="C23615" s="619" t="s">
        <v>1080</v>
      </c>
    </row>
    <row r="23616" spans="1:3" x14ac:dyDescent="0.15">
      <c r="A23616" s="619" t="s">
        <v>1123</v>
      </c>
      <c r="B23616" s="618">
        <v>2013</v>
      </c>
      <c r="C23616" s="619" t="s">
        <v>437</v>
      </c>
    </row>
    <row r="23617" spans="1:3" x14ac:dyDescent="0.15">
      <c r="A23617" s="619" t="s">
        <v>1123</v>
      </c>
      <c r="B23617" s="618">
        <v>2013</v>
      </c>
      <c r="C23617" s="619" t="s">
        <v>437</v>
      </c>
    </row>
    <row r="23618" spans="1:3" x14ac:dyDescent="0.15">
      <c r="A23618" s="619" t="s">
        <v>1123</v>
      </c>
      <c r="B23618" s="618">
        <v>2013</v>
      </c>
      <c r="C23618" s="619" t="s">
        <v>437</v>
      </c>
    </row>
    <row r="23619" spans="1:3" x14ac:dyDescent="0.15">
      <c r="A23619" s="619" t="s">
        <v>1123</v>
      </c>
      <c r="B23619" s="618">
        <v>2013</v>
      </c>
      <c r="C23619" s="619" t="s">
        <v>1102</v>
      </c>
    </row>
    <row r="23620" spans="1:3" x14ac:dyDescent="0.15">
      <c r="A23620" s="619" t="s">
        <v>1123</v>
      </c>
      <c r="B23620" s="618">
        <v>2013</v>
      </c>
      <c r="C23620" s="619" t="s">
        <v>1102</v>
      </c>
    </row>
    <row r="23621" spans="1:3" x14ac:dyDescent="0.15">
      <c r="A23621" s="619" t="s">
        <v>1123</v>
      </c>
      <c r="B23621" s="618">
        <v>2013</v>
      </c>
      <c r="C23621" s="619" t="s">
        <v>1102</v>
      </c>
    </row>
    <row r="23622" spans="1:3" x14ac:dyDescent="0.15">
      <c r="A23622" s="619" t="s">
        <v>1123</v>
      </c>
      <c r="B23622" s="618">
        <v>2013</v>
      </c>
      <c r="C23622" s="619" t="s">
        <v>1102</v>
      </c>
    </row>
    <row r="23623" spans="1:3" x14ac:dyDescent="0.15">
      <c r="A23623" s="619" t="s">
        <v>1123</v>
      </c>
      <c r="B23623" s="618">
        <v>2013</v>
      </c>
      <c r="C23623" s="619" t="s">
        <v>437</v>
      </c>
    </row>
    <row r="23624" spans="1:3" x14ac:dyDescent="0.15">
      <c r="A23624" s="619" t="s">
        <v>1123</v>
      </c>
      <c r="B23624" s="618">
        <v>2013</v>
      </c>
      <c r="C23624" s="619" t="s">
        <v>1102</v>
      </c>
    </row>
    <row r="23625" spans="1:3" x14ac:dyDescent="0.15">
      <c r="A23625" s="619" t="s">
        <v>1123</v>
      </c>
      <c r="B23625" s="618">
        <v>2013</v>
      </c>
      <c r="C23625" s="619" t="s">
        <v>437</v>
      </c>
    </row>
    <row r="23626" spans="1:3" x14ac:dyDescent="0.15">
      <c r="A23626" s="619" t="s">
        <v>1123</v>
      </c>
      <c r="B23626" s="618">
        <v>2013</v>
      </c>
      <c r="C23626" s="619" t="s">
        <v>1102</v>
      </c>
    </row>
    <row r="23627" spans="1:3" x14ac:dyDescent="0.15">
      <c r="A23627" s="619" t="s">
        <v>1123</v>
      </c>
      <c r="B23627" s="618">
        <v>2013</v>
      </c>
      <c r="C23627" s="619" t="s">
        <v>1102</v>
      </c>
    </row>
    <row r="23628" spans="1:3" x14ac:dyDescent="0.15">
      <c r="A23628" s="619" t="s">
        <v>1123</v>
      </c>
      <c r="B23628" s="618">
        <v>2013</v>
      </c>
      <c r="C23628" s="619" t="s">
        <v>1102</v>
      </c>
    </row>
    <row r="23629" spans="1:3" x14ac:dyDescent="0.15">
      <c r="A23629" s="619" t="s">
        <v>1123</v>
      </c>
      <c r="B23629" s="618">
        <v>2013</v>
      </c>
      <c r="C23629" s="619" t="s">
        <v>1102</v>
      </c>
    </row>
    <row r="23630" spans="1:3" x14ac:dyDescent="0.15">
      <c r="A23630" s="619" t="s">
        <v>1123</v>
      </c>
      <c r="B23630" s="618">
        <v>2013</v>
      </c>
      <c r="C23630" s="619" t="s">
        <v>1102</v>
      </c>
    </row>
    <row r="23631" spans="1:3" x14ac:dyDescent="0.15">
      <c r="A23631" s="619" t="s">
        <v>1123</v>
      </c>
      <c r="B23631" s="618">
        <v>2013</v>
      </c>
      <c r="C23631" s="619" t="s">
        <v>1102</v>
      </c>
    </row>
    <row r="23632" spans="1:3" x14ac:dyDescent="0.15">
      <c r="A23632" s="619" t="s">
        <v>1123</v>
      </c>
      <c r="B23632" s="618">
        <v>2013</v>
      </c>
      <c r="C23632" s="619" t="s">
        <v>424</v>
      </c>
    </row>
    <row r="23633" spans="1:3" x14ac:dyDescent="0.15">
      <c r="A23633" s="619" t="s">
        <v>1123</v>
      </c>
      <c r="B23633" s="618">
        <v>2013</v>
      </c>
      <c r="C23633" s="619" t="s">
        <v>1102</v>
      </c>
    </row>
    <row r="23634" spans="1:3" x14ac:dyDescent="0.15">
      <c r="A23634" s="619" t="s">
        <v>1123</v>
      </c>
      <c r="B23634" s="618">
        <v>2013</v>
      </c>
      <c r="C23634" s="619" t="s">
        <v>1102</v>
      </c>
    </row>
    <row r="23635" spans="1:3" x14ac:dyDescent="0.15">
      <c r="A23635" s="619" t="s">
        <v>1123</v>
      </c>
      <c r="B23635" s="618">
        <v>2013</v>
      </c>
      <c r="C23635" s="619" t="s">
        <v>1102</v>
      </c>
    </row>
    <row r="23636" spans="1:3" x14ac:dyDescent="0.15">
      <c r="A23636" s="619" t="s">
        <v>1123</v>
      </c>
      <c r="B23636" s="618">
        <v>2013</v>
      </c>
      <c r="C23636" s="619" t="s">
        <v>1102</v>
      </c>
    </row>
    <row r="23637" spans="1:3" x14ac:dyDescent="0.15">
      <c r="A23637" s="619" t="s">
        <v>1123</v>
      </c>
      <c r="B23637" s="618">
        <v>2013</v>
      </c>
      <c r="C23637" s="619" t="s">
        <v>1102</v>
      </c>
    </row>
    <row r="23638" spans="1:3" x14ac:dyDescent="0.15">
      <c r="A23638" s="619" t="s">
        <v>1123</v>
      </c>
      <c r="B23638" s="618">
        <v>2013</v>
      </c>
      <c r="C23638" s="619" t="s">
        <v>1102</v>
      </c>
    </row>
    <row r="23639" spans="1:3" x14ac:dyDescent="0.15">
      <c r="A23639" s="619" t="s">
        <v>1123</v>
      </c>
      <c r="B23639" s="618">
        <v>2013</v>
      </c>
      <c r="C23639" s="619" t="s">
        <v>1102</v>
      </c>
    </row>
    <row r="23640" spans="1:3" x14ac:dyDescent="0.15">
      <c r="A23640" s="619" t="s">
        <v>1123</v>
      </c>
      <c r="B23640" s="618">
        <v>2013</v>
      </c>
      <c r="C23640" s="619" t="s">
        <v>1102</v>
      </c>
    </row>
    <row r="23641" spans="1:3" x14ac:dyDescent="0.15">
      <c r="A23641" s="619" t="s">
        <v>1123</v>
      </c>
      <c r="B23641" s="618">
        <v>2013</v>
      </c>
      <c r="C23641" s="619" t="s">
        <v>424</v>
      </c>
    </row>
    <row r="23642" spans="1:3" x14ac:dyDescent="0.15">
      <c r="A23642" s="619" t="s">
        <v>1123</v>
      </c>
      <c r="B23642" s="618">
        <v>2013</v>
      </c>
      <c r="C23642" s="619" t="s">
        <v>1102</v>
      </c>
    </row>
    <row r="23643" spans="1:3" x14ac:dyDescent="0.15">
      <c r="A23643" s="619" t="s">
        <v>1123</v>
      </c>
      <c r="B23643" s="618">
        <v>2013</v>
      </c>
      <c r="C23643" s="619" t="s">
        <v>1102</v>
      </c>
    </row>
    <row r="23644" spans="1:3" x14ac:dyDescent="0.15">
      <c r="A23644" s="619" t="s">
        <v>1123</v>
      </c>
      <c r="B23644" s="618">
        <v>2013</v>
      </c>
      <c r="C23644" s="619" t="s">
        <v>424</v>
      </c>
    </row>
    <row r="23645" spans="1:3" x14ac:dyDescent="0.15">
      <c r="A23645" s="619" t="s">
        <v>1123</v>
      </c>
      <c r="B23645" s="618">
        <v>2013</v>
      </c>
      <c r="C23645" s="619" t="s">
        <v>424</v>
      </c>
    </row>
    <row r="23646" spans="1:3" x14ac:dyDescent="0.15">
      <c r="A23646" s="619" t="s">
        <v>1123</v>
      </c>
      <c r="B23646" s="618">
        <v>2013</v>
      </c>
      <c r="C23646" s="619" t="s">
        <v>1102</v>
      </c>
    </row>
    <row r="23647" spans="1:3" x14ac:dyDescent="0.15">
      <c r="A23647" s="619" t="s">
        <v>1123</v>
      </c>
      <c r="B23647" s="618">
        <v>2013</v>
      </c>
      <c r="C23647" s="619" t="s">
        <v>1102</v>
      </c>
    </row>
    <row r="23648" spans="1:3" x14ac:dyDescent="0.15">
      <c r="A23648" s="619" t="s">
        <v>1123</v>
      </c>
      <c r="B23648" s="618">
        <v>2013</v>
      </c>
      <c r="C23648" s="619" t="s">
        <v>1102</v>
      </c>
    </row>
    <row r="23649" spans="1:3" x14ac:dyDescent="0.15">
      <c r="A23649" s="619" t="s">
        <v>1123</v>
      </c>
      <c r="B23649" s="618">
        <v>2013</v>
      </c>
      <c r="C23649" s="619" t="s">
        <v>424</v>
      </c>
    </row>
    <row r="23650" spans="1:3" x14ac:dyDescent="0.15">
      <c r="A23650" s="619" t="s">
        <v>1123</v>
      </c>
      <c r="B23650" s="618">
        <v>2013</v>
      </c>
      <c r="C23650" s="619" t="s">
        <v>424</v>
      </c>
    </row>
    <row r="23651" spans="1:3" x14ac:dyDescent="0.15">
      <c r="A23651" s="619" t="s">
        <v>1123</v>
      </c>
      <c r="B23651" s="618">
        <v>2013</v>
      </c>
      <c r="C23651" s="619" t="s">
        <v>424</v>
      </c>
    </row>
    <row r="23652" spans="1:3" x14ac:dyDescent="0.15">
      <c r="A23652" s="619" t="s">
        <v>1123</v>
      </c>
      <c r="B23652" s="618">
        <v>2013</v>
      </c>
      <c r="C23652" s="619" t="s">
        <v>424</v>
      </c>
    </row>
    <row r="23653" spans="1:3" x14ac:dyDescent="0.15">
      <c r="A23653" s="619" t="s">
        <v>1123</v>
      </c>
      <c r="B23653" s="618">
        <v>2013</v>
      </c>
      <c r="C23653" s="619" t="s">
        <v>424</v>
      </c>
    </row>
    <row r="23654" spans="1:3" x14ac:dyDescent="0.15">
      <c r="A23654" s="619" t="s">
        <v>1123</v>
      </c>
      <c r="B23654" s="618">
        <v>2013</v>
      </c>
      <c r="C23654" s="619" t="s">
        <v>424</v>
      </c>
    </row>
    <row r="23655" spans="1:3" x14ac:dyDescent="0.15">
      <c r="A23655" s="619" t="s">
        <v>1123</v>
      </c>
      <c r="B23655" s="618">
        <v>2013</v>
      </c>
      <c r="C23655" s="619" t="s">
        <v>424</v>
      </c>
    </row>
    <row r="23656" spans="1:3" x14ac:dyDescent="0.15">
      <c r="A23656" s="619" t="s">
        <v>1123</v>
      </c>
      <c r="B23656" s="618">
        <v>2013</v>
      </c>
      <c r="C23656" s="619" t="s">
        <v>424</v>
      </c>
    </row>
    <row r="23657" spans="1:3" x14ac:dyDescent="0.15">
      <c r="A23657" s="619" t="s">
        <v>1123</v>
      </c>
      <c r="B23657" s="618">
        <v>2013</v>
      </c>
      <c r="C23657" s="619" t="s">
        <v>1080</v>
      </c>
    </row>
    <row r="23658" spans="1:3" x14ac:dyDescent="0.15">
      <c r="A23658" s="619" t="s">
        <v>1123</v>
      </c>
      <c r="B23658" s="618">
        <v>2013</v>
      </c>
      <c r="C23658" s="619" t="s">
        <v>424</v>
      </c>
    </row>
    <row r="23659" spans="1:3" x14ac:dyDescent="0.15">
      <c r="A23659" s="619" t="s">
        <v>1123</v>
      </c>
      <c r="B23659" s="618">
        <v>2013</v>
      </c>
      <c r="C23659" s="619" t="s">
        <v>1104</v>
      </c>
    </row>
    <row r="23660" spans="1:3" x14ac:dyDescent="0.15">
      <c r="A23660" s="619" t="s">
        <v>1123</v>
      </c>
      <c r="B23660" s="618">
        <v>2013</v>
      </c>
      <c r="C23660" s="619" t="s">
        <v>424</v>
      </c>
    </row>
    <row r="23661" spans="1:3" x14ac:dyDescent="0.15">
      <c r="A23661" s="619" t="s">
        <v>1123</v>
      </c>
      <c r="B23661" s="618">
        <v>2013</v>
      </c>
      <c r="C23661" s="619" t="s">
        <v>1103</v>
      </c>
    </row>
    <row r="23662" spans="1:3" x14ac:dyDescent="0.15">
      <c r="A23662" s="619" t="s">
        <v>1123</v>
      </c>
      <c r="B23662" s="618">
        <v>2013</v>
      </c>
      <c r="C23662" s="619" t="s">
        <v>437</v>
      </c>
    </row>
    <row r="23663" spans="1:3" x14ac:dyDescent="0.15">
      <c r="A23663" s="619" t="s">
        <v>1123</v>
      </c>
      <c r="B23663" s="618">
        <v>2013</v>
      </c>
      <c r="C23663" s="619" t="s">
        <v>1102</v>
      </c>
    </row>
    <row r="23664" spans="1:3" x14ac:dyDescent="0.15">
      <c r="A23664" s="619" t="s">
        <v>1123</v>
      </c>
      <c r="B23664" s="618">
        <v>2013</v>
      </c>
      <c r="C23664" s="619" t="s">
        <v>424</v>
      </c>
    </row>
    <row r="23665" spans="1:3" x14ac:dyDescent="0.15">
      <c r="A23665" s="619" t="s">
        <v>1123</v>
      </c>
      <c r="B23665" s="618">
        <v>2013</v>
      </c>
      <c r="C23665" s="619" t="s">
        <v>424</v>
      </c>
    </row>
    <row r="23666" spans="1:3" x14ac:dyDescent="0.15">
      <c r="A23666" s="619" t="s">
        <v>1123</v>
      </c>
      <c r="B23666" s="618">
        <v>2013</v>
      </c>
      <c r="C23666" s="619" t="s">
        <v>1102</v>
      </c>
    </row>
    <row r="23667" spans="1:3" x14ac:dyDescent="0.15">
      <c r="A23667" s="619" t="s">
        <v>1123</v>
      </c>
      <c r="B23667" s="618">
        <v>2013</v>
      </c>
      <c r="C23667" s="619" t="s">
        <v>1102</v>
      </c>
    </row>
    <row r="23668" spans="1:3" x14ac:dyDescent="0.15">
      <c r="A23668" s="619" t="s">
        <v>1123</v>
      </c>
      <c r="B23668" s="618">
        <v>2013</v>
      </c>
      <c r="C23668" s="619" t="s">
        <v>1102</v>
      </c>
    </row>
    <row r="23669" spans="1:3" x14ac:dyDescent="0.15">
      <c r="A23669" s="619" t="s">
        <v>1123</v>
      </c>
      <c r="B23669" s="618">
        <v>2013</v>
      </c>
      <c r="C23669" s="619" t="s">
        <v>437</v>
      </c>
    </row>
    <row r="23670" spans="1:3" x14ac:dyDescent="0.15">
      <c r="A23670" s="619" t="s">
        <v>1123</v>
      </c>
      <c r="B23670" s="618">
        <v>2013</v>
      </c>
      <c r="C23670" s="619" t="s">
        <v>1104</v>
      </c>
    </row>
    <row r="23671" spans="1:3" x14ac:dyDescent="0.15">
      <c r="A23671" s="619" t="s">
        <v>1123</v>
      </c>
      <c r="B23671" s="618">
        <v>2013</v>
      </c>
      <c r="C23671" s="619" t="s">
        <v>1104</v>
      </c>
    </row>
    <row r="23672" spans="1:3" x14ac:dyDescent="0.15">
      <c r="A23672" s="619" t="s">
        <v>1123</v>
      </c>
      <c r="B23672" s="618">
        <v>2013</v>
      </c>
      <c r="C23672" s="619" t="s">
        <v>1104</v>
      </c>
    </row>
    <row r="23673" spans="1:3" x14ac:dyDescent="0.15">
      <c r="A23673" s="619" t="s">
        <v>1123</v>
      </c>
      <c r="B23673" s="618">
        <v>2013</v>
      </c>
      <c r="C23673" s="619" t="s">
        <v>424</v>
      </c>
    </row>
    <row r="23674" spans="1:3" x14ac:dyDescent="0.15">
      <c r="A23674" s="619" t="s">
        <v>1123</v>
      </c>
      <c r="B23674" s="618">
        <v>2013</v>
      </c>
      <c r="C23674" s="619" t="s">
        <v>424</v>
      </c>
    </row>
    <row r="23675" spans="1:3" x14ac:dyDescent="0.15">
      <c r="A23675" s="619" t="s">
        <v>1123</v>
      </c>
      <c r="B23675" s="618">
        <v>2013</v>
      </c>
      <c r="C23675" s="619" t="s">
        <v>424</v>
      </c>
    </row>
    <row r="23676" spans="1:3" x14ac:dyDescent="0.15">
      <c r="A23676" s="619" t="s">
        <v>1123</v>
      </c>
      <c r="B23676" s="618">
        <v>2013</v>
      </c>
      <c r="C23676" s="619" t="s">
        <v>424</v>
      </c>
    </row>
    <row r="23677" spans="1:3" x14ac:dyDescent="0.15">
      <c r="A23677" s="619" t="s">
        <v>1123</v>
      </c>
      <c r="B23677" s="618">
        <v>2013</v>
      </c>
      <c r="C23677" s="619" t="s">
        <v>424</v>
      </c>
    </row>
    <row r="23678" spans="1:3" x14ac:dyDescent="0.15">
      <c r="A23678" s="619" t="s">
        <v>1123</v>
      </c>
      <c r="B23678" s="618">
        <v>2013</v>
      </c>
      <c r="C23678" s="619" t="s">
        <v>424</v>
      </c>
    </row>
    <row r="23679" spans="1:3" x14ac:dyDescent="0.15">
      <c r="A23679" s="619" t="s">
        <v>1123</v>
      </c>
      <c r="B23679" s="618">
        <v>2013</v>
      </c>
      <c r="C23679" s="619" t="s">
        <v>1113</v>
      </c>
    </row>
    <row r="23680" spans="1:3" x14ac:dyDescent="0.15">
      <c r="A23680" s="619" t="s">
        <v>1123</v>
      </c>
      <c r="B23680" s="618">
        <v>2013</v>
      </c>
      <c r="C23680" s="619" t="s">
        <v>424</v>
      </c>
    </row>
    <row r="23681" spans="1:3" x14ac:dyDescent="0.15">
      <c r="A23681" s="619" t="s">
        <v>1123</v>
      </c>
      <c r="B23681" s="618">
        <v>2013</v>
      </c>
      <c r="C23681" s="619" t="s">
        <v>437</v>
      </c>
    </row>
    <row r="23682" spans="1:3" x14ac:dyDescent="0.15">
      <c r="A23682" s="619" t="s">
        <v>1123</v>
      </c>
      <c r="B23682" s="618">
        <v>2013</v>
      </c>
      <c r="C23682" s="619" t="s">
        <v>1104</v>
      </c>
    </row>
    <row r="23683" spans="1:3" x14ac:dyDescent="0.15">
      <c r="A23683" s="619" t="s">
        <v>1123</v>
      </c>
      <c r="B23683" s="618">
        <v>2013</v>
      </c>
      <c r="C23683" s="619" t="s">
        <v>1080</v>
      </c>
    </row>
    <row r="23684" spans="1:3" x14ac:dyDescent="0.15">
      <c r="A23684" s="619" t="s">
        <v>1123</v>
      </c>
      <c r="B23684" s="618">
        <v>2013</v>
      </c>
      <c r="C23684" s="619" t="s">
        <v>437</v>
      </c>
    </row>
    <row r="23685" spans="1:3" x14ac:dyDescent="0.15">
      <c r="A23685" s="619" t="s">
        <v>1123</v>
      </c>
      <c r="B23685" s="618">
        <v>2013</v>
      </c>
      <c r="C23685" s="619" t="s">
        <v>424</v>
      </c>
    </row>
    <row r="23686" spans="1:3" x14ac:dyDescent="0.15">
      <c r="A23686" s="619" t="s">
        <v>1123</v>
      </c>
      <c r="B23686" s="618">
        <v>2013</v>
      </c>
      <c r="C23686" s="619" t="s">
        <v>424</v>
      </c>
    </row>
    <row r="23687" spans="1:3" x14ac:dyDescent="0.15">
      <c r="A23687" s="619" t="s">
        <v>1123</v>
      </c>
      <c r="B23687" s="618">
        <v>2013</v>
      </c>
      <c r="C23687" s="619" t="s">
        <v>437</v>
      </c>
    </row>
    <row r="23688" spans="1:3" x14ac:dyDescent="0.15">
      <c r="A23688" s="619" t="s">
        <v>1123</v>
      </c>
      <c r="B23688" s="618">
        <v>2013</v>
      </c>
      <c r="C23688" s="619" t="s">
        <v>424</v>
      </c>
    </row>
    <row r="23689" spans="1:3" x14ac:dyDescent="0.15">
      <c r="A23689" s="619" t="s">
        <v>1123</v>
      </c>
      <c r="B23689" s="618">
        <v>2013</v>
      </c>
      <c r="C23689" s="619" t="s">
        <v>424</v>
      </c>
    </row>
    <row r="23690" spans="1:3" x14ac:dyDescent="0.15">
      <c r="A23690" s="619" t="s">
        <v>1123</v>
      </c>
      <c r="B23690" s="618">
        <v>2013</v>
      </c>
      <c r="C23690" s="619" t="s">
        <v>424</v>
      </c>
    </row>
    <row r="23691" spans="1:3" x14ac:dyDescent="0.15">
      <c r="A23691" s="619" t="s">
        <v>1123</v>
      </c>
      <c r="B23691" s="618">
        <v>2013</v>
      </c>
      <c r="C23691" s="619" t="s">
        <v>1107</v>
      </c>
    </row>
    <row r="23692" spans="1:3" x14ac:dyDescent="0.15">
      <c r="A23692" s="619" t="s">
        <v>1123</v>
      </c>
      <c r="B23692" s="618">
        <v>2013</v>
      </c>
      <c r="C23692" s="619" t="s">
        <v>1107</v>
      </c>
    </row>
    <row r="23693" spans="1:3" x14ac:dyDescent="0.15">
      <c r="A23693" s="619" t="s">
        <v>1123</v>
      </c>
      <c r="B23693" s="618">
        <v>2013</v>
      </c>
      <c r="C23693" s="619" t="s">
        <v>424</v>
      </c>
    </row>
    <row r="23694" spans="1:3" x14ac:dyDescent="0.15">
      <c r="A23694" s="619" t="s">
        <v>1123</v>
      </c>
      <c r="B23694" s="618">
        <v>2013</v>
      </c>
      <c r="C23694" s="619" t="s">
        <v>424</v>
      </c>
    </row>
    <row r="23695" spans="1:3" x14ac:dyDescent="0.15">
      <c r="A23695" s="619" t="s">
        <v>1123</v>
      </c>
      <c r="B23695" s="618">
        <v>2013</v>
      </c>
      <c r="C23695" s="619" t="s">
        <v>424</v>
      </c>
    </row>
    <row r="23696" spans="1:3" x14ac:dyDescent="0.15">
      <c r="A23696" s="619" t="s">
        <v>1123</v>
      </c>
      <c r="B23696" s="618">
        <v>2013</v>
      </c>
      <c r="C23696" s="619" t="s">
        <v>424</v>
      </c>
    </row>
    <row r="23697" spans="1:3" x14ac:dyDescent="0.15">
      <c r="A23697" s="619" t="s">
        <v>1123</v>
      </c>
      <c r="B23697" s="618">
        <v>2013</v>
      </c>
      <c r="C23697" s="619" t="s">
        <v>424</v>
      </c>
    </row>
    <row r="23698" spans="1:3" x14ac:dyDescent="0.15">
      <c r="A23698" s="619" t="s">
        <v>1123</v>
      </c>
      <c r="B23698" s="618">
        <v>2013</v>
      </c>
      <c r="C23698" s="619" t="s">
        <v>424</v>
      </c>
    </row>
    <row r="23699" spans="1:3" x14ac:dyDescent="0.15">
      <c r="A23699" s="619" t="s">
        <v>1123</v>
      </c>
      <c r="B23699" s="618">
        <v>2013</v>
      </c>
      <c r="C23699" s="619" t="s">
        <v>424</v>
      </c>
    </row>
    <row r="23700" spans="1:3" x14ac:dyDescent="0.15">
      <c r="A23700" s="619" t="s">
        <v>1123</v>
      </c>
      <c r="B23700" s="618">
        <v>2013</v>
      </c>
      <c r="C23700" s="619" t="s">
        <v>424</v>
      </c>
    </row>
    <row r="23701" spans="1:3" x14ac:dyDescent="0.15">
      <c r="A23701" s="619" t="s">
        <v>1123</v>
      </c>
      <c r="B23701" s="618">
        <v>2013</v>
      </c>
      <c r="C23701" s="619" t="s">
        <v>424</v>
      </c>
    </row>
    <row r="23702" spans="1:3" x14ac:dyDescent="0.15">
      <c r="A23702" s="619" t="s">
        <v>1123</v>
      </c>
      <c r="B23702" s="618">
        <v>2013</v>
      </c>
      <c r="C23702" s="619" t="s">
        <v>437</v>
      </c>
    </row>
    <row r="23703" spans="1:3" x14ac:dyDescent="0.15">
      <c r="A23703" s="619" t="s">
        <v>1123</v>
      </c>
      <c r="B23703" s="618">
        <v>2013</v>
      </c>
      <c r="C23703" s="619" t="s">
        <v>424</v>
      </c>
    </row>
    <row r="23704" spans="1:3" x14ac:dyDescent="0.15">
      <c r="A23704" s="619" t="s">
        <v>1123</v>
      </c>
      <c r="B23704" s="618">
        <v>2013</v>
      </c>
      <c r="C23704" s="619" t="s">
        <v>1104</v>
      </c>
    </row>
    <row r="23705" spans="1:3" x14ac:dyDescent="0.15">
      <c r="A23705" s="619" t="s">
        <v>1123</v>
      </c>
      <c r="B23705" s="618">
        <v>2013</v>
      </c>
      <c r="C23705" s="619" t="s">
        <v>437</v>
      </c>
    </row>
    <row r="23706" spans="1:3" x14ac:dyDescent="0.15">
      <c r="A23706" s="619" t="s">
        <v>1123</v>
      </c>
      <c r="B23706" s="618">
        <v>2013</v>
      </c>
      <c r="C23706" s="619" t="s">
        <v>424</v>
      </c>
    </row>
    <row r="23707" spans="1:3" x14ac:dyDescent="0.15">
      <c r="A23707" s="619" t="s">
        <v>1123</v>
      </c>
      <c r="B23707" s="618">
        <v>2013</v>
      </c>
      <c r="C23707" s="619" t="s">
        <v>424</v>
      </c>
    </row>
    <row r="23708" spans="1:3" x14ac:dyDescent="0.15">
      <c r="A23708" s="619" t="s">
        <v>1123</v>
      </c>
      <c r="B23708" s="618">
        <v>2013</v>
      </c>
      <c r="C23708" s="619" t="s">
        <v>424</v>
      </c>
    </row>
    <row r="23709" spans="1:3" x14ac:dyDescent="0.15">
      <c r="A23709" s="619" t="s">
        <v>1123</v>
      </c>
      <c r="B23709" s="618">
        <v>2013</v>
      </c>
      <c r="C23709" s="619" t="s">
        <v>424</v>
      </c>
    </row>
    <row r="23710" spans="1:3" x14ac:dyDescent="0.15">
      <c r="A23710" s="619" t="s">
        <v>1123</v>
      </c>
      <c r="B23710" s="618">
        <v>2013</v>
      </c>
      <c r="C23710" s="619" t="s">
        <v>424</v>
      </c>
    </row>
    <row r="23711" spans="1:3" x14ac:dyDescent="0.15">
      <c r="A23711" s="618" t="s">
        <v>1123</v>
      </c>
      <c r="B23711" s="618">
        <v>2013</v>
      </c>
      <c r="C23711" s="619" t="s">
        <v>424</v>
      </c>
    </row>
    <row r="23712" spans="1:3" x14ac:dyDescent="0.15">
      <c r="A23712" s="619" t="s">
        <v>1123</v>
      </c>
      <c r="B23712" s="618">
        <v>2013</v>
      </c>
      <c r="C23712" s="619" t="s">
        <v>424</v>
      </c>
    </row>
    <row r="23713" spans="1:3" x14ac:dyDescent="0.15">
      <c r="A23713" s="619" t="s">
        <v>1123</v>
      </c>
      <c r="B23713" s="618">
        <v>2013</v>
      </c>
      <c r="C23713" s="619" t="s">
        <v>424</v>
      </c>
    </row>
    <row r="23714" spans="1:3" x14ac:dyDescent="0.15">
      <c r="A23714" s="619" t="s">
        <v>1123</v>
      </c>
      <c r="B23714" s="618">
        <v>2013</v>
      </c>
      <c r="C23714" s="619" t="s">
        <v>424</v>
      </c>
    </row>
    <row r="23715" spans="1:3" x14ac:dyDescent="0.15">
      <c r="A23715" s="619" t="s">
        <v>1123</v>
      </c>
      <c r="B23715" s="618">
        <v>2013</v>
      </c>
      <c r="C23715" s="619" t="s">
        <v>424</v>
      </c>
    </row>
    <row r="23716" spans="1:3" x14ac:dyDescent="0.15">
      <c r="A23716" s="619" t="s">
        <v>1123</v>
      </c>
      <c r="B23716" s="618">
        <v>2013</v>
      </c>
      <c r="C23716" s="619" t="s">
        <v>424</v>
      </c>
    </row>
    <row r="23717" spans="1:3" x14ac:dyDescent="0.15">
      <c r="A23717" s="619" t="s">
        <v>1123</v>
      </c>
      <c r="B23717" s="618">
        <v>2013</v>
      </c>
      <c r="C23717" s="619" t="s">
        <v>1104</v>
      </c>
    </row>
    <row r="23718" spans="1:3" x14ac:dyDescent="0.15">
      <c r="A23718" s="619" t="s">
        <v>1123</v>
      </c>
      <c r="B23718" s="618">
        <v>2013</v>
      </c>
      <c r="C23718" s="619" t="s">
        <v>424</v>
      </c>
    </row>
    <row r="23719" spans="1:3" x14ac:dyDescent="0.15">
      <c r="A23719" s="619" t="s">
        <v>1123</v>
      </c>
      <c r="B23719" s="618">
        <v>2013</v>
      </c>
      <c r="C23719" s="619" t="s">
        <v>424</v>
      </c>
    </row>
    <row r="23720" spans="1:3" x14ac:dyDescent="0.15">
      <c r="A23720" s="619" t="s">
        <v>1123</v>
      </c>
      <c r="B23720" s="618">
        <v>2013</v>
      </c>
      <c r="C23720" s="619" t="s">
        <v>424</v>
      </c>
    </row>
    <row r="23721" spans="1:3" x14ac:dyDescent="0.15">
      <c r="A23721" s="619" t="s">
        <v>1123</v>
      </c>
      <c r="B23721" s="618">
        <v>2013</v>
      </c>
      <c r="C23721" s="619" t="s">
        <v>424</v>
      </c>
    </row>
    <row r="23722" spans="1:3" x14ac:dyDescent="0.15">
      <c r="A23722" s="619" t="s">
        <v>1123</v>
      </c>
      <c r="B23722" s="618">
        <v>2013</v>
      </c>
      <c r="C23722" s="619" t="s">
        <v>424</v>
      </c>
    </row>
    <row r="23723" spans="1:3" x14ac:dyDescent="0.15">
      <c r="A23723" s="619" t="s">
        <v>1123</v>
      </c>
      <c r="B23723" s="618">
        <v>2013</v>
      </c>
      <c r="C23723" s="619" t="s">
        <v>424</v>
      </c>
    </row>
    <row r="23724" spans="1:3" x14ac:dyDescent="0.15">
      <c r="A23724" s="619" t="s">
        <v>1123</v>
      </c>
      <c r="B23724" s="618">
        <v>2013</v>
      </c>
      <c r="C23724" s="619" t="s">
        <v>424</v>
      </c>
    </row>
    <row r="23725" spans="1:3" x14ac:dyDescent="0.15">
      <c r="A23725" s="619" t="s">
        <v>1123</v>
      </c>
      <c r="B23725" s="618">
        <v>2013</v>
      </c>
      <c r="C23725" s="619" t="s">
        <v>424</v>
      </c>
    </row>
    <row r="23726" spans="1:3" x14ac:dyDescent="0.15">
      <c r="A23726" s="619" t="s">
        <v>1123</v>
      </c>
      <c r="B23726" s="618">
        <v>2013</v>
      </c>
      <c r="C23726" s="619" t="s">
        <v>424</v>
      </c>
    </row>
    <row r="23727" spans="1:3" x14ac:dyDescent="0.15">
      <c r="A23727" s="619" t="s">
        <v>1123</v>
      </c>
      <c r="B23727" s="618">
        <v>2013</v>
      </c>
      <c r="C23727" s="619" t="s">
        <v>424</v>
      </c>
    </row>
    <row r="23728" spans="1:3" x14ac:dyDescent="0.15">
      <c r="A23728" s="619" t="s">
        <v>1123</v>
      </c>
      <c r="B23728" s="618">
        <v>2013</v>
      </c>
      <c r="C23728" s="619" t="s">
        <v>1080</v>
      </c>
    </row>
    <row r="23729" spans="1:3" x14ac:dyDescent="0.15">
      <c r="A23729" s="619" t="s">
        <v>1123</v>
      </c>
      <c r="B23729" s="618">
        <v>2013</v>
      </c>
      <c r="C23729" s="619" t="s">
        <v>1104</v>
      </c>
    </row>
    <row r="23730" spans="1:3" x14ac:dyDescent="0.15">
      <c r="A23730" s="619" t="s">
        <v>1123</v>
      </c>
      <c r="B23730" s="618">
        <v>2013</v>
      </c>
      <c r="C23730" s="619" t="s">
        <v>424</v>
      </c>
    </row>
    <row r="23731" spans="1:3" x14ac:dyDescent="0.15">
      <c r="A23731" s="619" t="s">
        <v>1123</v>
      </c>
      <c r="B23731" s="618">
        <v>2013</v>
      </c>
      <c r="C23731" s="619" t="s">
        <v>1104</v>
      </c>
    </row>
    <row r="23732" spans="1:3" x14ac:dyDescent="0.15">
      <c r="A23732" s="619" t="s">
        <v>1123</v>
      </c>
      <c r="B23732" s="618">
        <v>2013</v>
      </c>
      <c r="C23732" s="619" t="s">
        <v>424</v>
      </c>
    </row>
    <row r="23733" spans="1:3" x14ac:dyDescent="0.15">
      <c r="A23733" s="619" t="s">
        <v>1123</v>
      </c>
      <c r="B23733" s="618">
        <v>2013</v>
      </c>
      <c r="C23733" s="619" t="s">
        <v>424</v>
      </c>
    </row>
    <row r="23734" spans="1:3" x14ac:dyDescent="0.15">
      <c r="A23734" s="619" t="s">
        <v>1123</v>
      </c>
      <c r="B23734" s="618">
        <v>2013</v>
      </c>
      <c r="C23734" s="619" t="s">
        <v>1102</v>
      </c>
    </row>
    <row r="23735" spans="1:3" x14ac:dyDescent="0.15">
      <c r="A23735" s="619" t="s">
        <v>1123</v>
      </c>
      <c r="B23735" s="618">
        <v>2013</v>
      </c>
      <c r="C23735" s="619" t="s">
        <v>424</v>
      </c>
    </row>
    <row r="23736" spans="1:3" x14ac:dyDescent="0.15">
      <c r="A23736" s="619" t="s">
        <v>1123</v>
      </c>
      <c r="B23736" s="618">
        <v>2013</v>
      </c>
      <c r="C23736" s="619" t="s">
        <v>1102</v>
      </c>
    </row>
    <row r="23737" spans="1:3" x14ac:dyDescent="0.15">
      <c r="A23737" s="619" t="s">
        <v>1123</v>
      </c>
      <c r="B23737" s="618">
        <v>2013</v>
      </c>
      <c r="C23737" s="619" t="s">
        <v>424</v>
      </c>
    </row>
    <row r="23738" spans="1:3" x14ac:dyDescent="0.15">
      <c r="A23738" s="619" t="s">
        <v>1123</v>
      </c>
      <c r="B23738" s="618">
        <v>2013</v>
      </c>
      <c r="C23738" s="619" t="s">
        <v>424</v>
      </c>
    </row>
    <row r="23739" spans="1:3" x14ac:dyDescent="0.15">
      <c r="A23739" s="619" t="s">
        <v>1123</v>
      </c>
      <c r="B23739" s="618">
        <v>2013</v>
      </c>
      <c r="C23739" s="619" t="s">
        <v>424</v>
      </c>
    </row>
    <row r="23740" spans="1:3" x14ac:dyDescent="0.15">
      <c r="A23740" s="619" t="s">
        <v>1123</v>
      </c>
      <c r="B23740" s="618">
        <v>2013</v>
      </c>
      <c r="C23740" s="619" t="s">
        <v>437</v>
      </c>
    </row>
    <row r="23741" spans="1:3" x14ac:dyDescent="0.15">
      <c r="A23741" s="619" t="s">
        <v>1123</v>
      </c>
      <c r="B23741" s="618">
        <v>2013</v>
      </c>
      <c r="C23741" s="619" t="s">
        <v>1080</v>
      </c>
    </row>
    <row r="23742" spans="1:3" x14ac:dyDescent="0.15">
      <c r="A23742" s="619" t="s">
        <v>1123</v>
      </c>
      <c r="B23742" s="618">
        <v>2013</v>
      </c>
      <c r="C23742" s="619" t="s">
        <v>1080</v>
      </c>
    </row>
    <row r="23743" spans="1:3" x14ac:dyDescent="0.15">
      <c r="A23743" s="619" t="s">
        <v>1123</v>
      </c>
      <c r="B23743" s="618">
        <v>2013</v>
      </c>
      <c r="C23743" s="619" t="s">
        <v>1080</v>
      </c>
    </row>
    <row r="23744" spans="1:3" x14ac:dyDescent="0.15">
      <c r="A23744" s="619" t="s">
        <v>1123</v>
      </c>
      <c r="B23744" s="618">
        <v>2013</v>
      </c>
      <c r="C23744" s="619" t="s">
        <v>424</v>
      </c>
    </row>
    <row r="23745" spans="1:3" x14ac:dyDescent="0.15">
      <c r="A23745" s="619" t="s">
        <v>1123</v>
      </c>
      <c r="B23745" s="618">
        <v>2013</v>
      </c>
      <c r="C23745" s="619" t="s">
        <v>1104</v>
      </c>
    </row>
    <row r="23746" spans="1:3" x14ac:dyDescent="0.15">
      <c r="A23746" s="619" t="s">
        <v>1123</v>
      </c>
      <c r="B23746" s="618">
        <v>2013</v>
      </c>
      <c r="C23746" s="619" t="s">
        <v>437</v>
      </c>
    </row>
    <row r="23747" spans="1:3" x14ac:dyDescent="0.15">
      <c r="A23747" s="619" t="s">
        <v>1123</v>
      </c>
      <c r="B23747" s="618">
        <v>2013</v>
      </c>
      <c r="C23747" s="619" t="s">
        <v>1080</v>
      </c>
    </row>
    <row r="23748" spans="1:3" x14ac:dyDescent="0.15">
      <c r="A23748" s="619" t="s">
        <v>1123</v>
      </c>
      <c r="B23748" s="618">
        <v>2013</v>
      </c>
      <c r="C23748" s="619" t="s">
        <v>424</v>
      </c>
    </row>
    <row r="23749" spans="1:3" x14ac:dyDescent="0.15">
      <c r="A23749" s="619" t="s">
        <v>1123</v>
      </c>
      <c r="B23749" s="618">
        <v>2013</v>
      </c>
      <c r="C23749" s="619" t="s">
        <v>437</v>
      </c>
    </row>
    <row r="23750" spans="1:3" x14ac:dyDescent="0.15">
      <c r="A23750" s="619" t="s">
        <v>1123</v>
      </c>
      <c r="B23750" s="618">
        <v>2013</v>
      </c>
      <c r="C23750" s="619" t="s">
        <v>424</v>
      </c>
    </row>
    <row r="23751" spans="1:3" x14ac:dyDescent="0.15">
      <c r="A23751" s="619" t="s">
        <v>1123</v>
      </c>
      <c r="B23751" s="618">
        <v>2013</v>
      </c>
      <c r="C23751" s="619" t="s">
        <v>437</v>
      </c>
    </row>
    <row r="23752" spans="1:3" x14ac:dyDescent="0.15">
      <c r="A23752" s="619" t="s">
        <v>1123</v>
      </c>
      <c r="B23752" s="618">
        <v>2013</v>
      </c>
      <c r="C23752" s="619" t="s">
        <v>437</v>
      </c>
    </row>
    <row r="23753" spans="1:3" x14ac:dyDescent="0.15">
      <c r="A23753" s="619" t="s">
        <v>1123</v>
      </c>
      <c r="B23753" s="618">
        <v>2013</v>
      </c>
      <c r="C23753" s="619" t="s">
        <v>424</v>
      </c>
    </row>
    <row r="23754" spans="1:3" x14ac:dyDescent="0.15">
      <c r="A23754" s="619" t="s">
        <v>1123</v>
      </c>
      <c r="B23754" s="618">
        <v>2013</v>
      </c>
      <c r="C23754" s="619" t="s">
        <v>424</v>
      </c>
    </row>
    <row r="23755" spans="1:3" x14ac:dyDescent="0.15">
      <c r="A23755" s="619" t="s">
        <v>1123</v>
      </c>
      <c r="B23755" s="618">
        <v>2013</v>
      </c>
      <c r="C23755" s="619" t="s">
        <v>424</v>
      </c>
    </row>
    <row r="23756" spans="1:3" x14ac:dyDescent="0.15">
      <c r="A23756" s="619" t="s">
        <v>1123</v>
      </c>
      <c r="B23756" s="618">
        <v>2013</v>
      </c>
      <c r="C23756" s="619" t="s">
        <v>424</v>
      </c>
    </row>
    <row r="23757" spans="1:3" x14ac:dyDescent="0.15">
      <c r="A23757" s="619" t="s">
        <v>1123</v>
      </c>
      <c r="B23757" s="618">
        <v>2013</v>
      </c>
      <c r="C23757" s="619" t="s">
        <v>424</v>
      </c>
    </row>
    <row r="23758" spans="1:3" x14ac:dyDescent="0.15">
      <c r="A23758" s="619" t="s">
        <v>1123</v>
      </c>
      <c r="B23758" s="618">
        <v>2013</v>
      </c>
      <c r="C23758" s="619" t="s">
        <v>424</v>
      </c>
    </row>
    <row r="23759" spans="1:3" x14ac:dyDescent="0.15">
      <c r="A23759" s="619" t="s">
        <v>1123</v>
      </c>
      <c r="B23759" s="618">
        <v>2013</v>
      </c>
      <c r="C23759" s="619" t="s">
        <v>424</v>
      </c>
    </row>
    <row r="23760" spans="1:3" x14ac:dyDescent="0.15">
      <c r="A23760" s="619" t="s">
        <v>1123</v>
      </c>
      <c r="B23760" s="618">
        <v>2013</v>
      </c>
      <c r="C23760" s="619" t="s">
        <v>437</v>
      </c>
    </row>
    <row r="23761" spans="1:3" x14ac:dyDescent="0.15">
      <c r="A23761" s="619" t="s">
        <v>1123</v>
      </c>
      <c r="B23761" s="618">
        <v>2013</v>
      </c>
      <c r="C23761" s="619" t="s">
        <v>1104</v>
      </c>
    </row>
    <row r="23762" spans="1:3" x14ac:dyDescent="0.15">
      <c r="A23762" s="619" t="s">
        <v>1123</v>
      </c>
      <c r="B23762" s="618">
        <v>2013</v>
      </c>
      <c r="C23762" s="619" t="s">
        <v>437</v>
      </c>
    </row>
    <row r="23763" spans="1:3" x14ac:dyDescent="0.15">
      <c r="A23763" s="619" t="s">
        <v>1123</v>
      </c>
      <c r="B23763" s="618">
        <v>2013</v>
      </c>
      <c r="C23763" s="619" t="s">
        <v>437</v>
      </c>
    </row>
    <row r="23764" spans="1:3" x14ac:dyDescent="0.15">
      <c r="A23764" s="619" t="s">
        <v>1123</v>
      </c>
      <c r="B23764" s="618">
        <v>2013</v>
      </c>
      <c r="C23764" s="619" t="s">
        <v>424</v>
      </c>
    </row>
    <row r="23765" spans="1:3" x14ac:dyDescent="0.15">
      <c r="A23765" s="619" t="s">
        <v>1123</v>
      </c>
      <c r="B23765" s="618">
        <v>2013</v>
      </c>
      <c r="C23765" s="619" t="s">
        <v>424</v>
      </c>
    </row>
    <row r="23766" spans="1:3" x14ac:dyDescent="0.15">
      <c r="A23766" s="619" t="s">
        <v>1123</v>
      </c>
      <c r="B23766" s="618">
        <v>2013</v>
      </c>
      <c r="C23766" s="619" t="s">
        <v>424</v>
      </c>
    </row>
    <row r="23767" spans="1:3" x14ac:dyDescent="0.15">
      <c r="A23767" s="619" t="s">
        <v>1123</v>
      </c>
      <c r="B23767" s="618">
        <v>2013</v>
      </c>
      <c r="C23767" s="619" t="s">
        <v>424</v>
      </c>
    </row>
    <row r="23768" spans="1:3" x14ac:dyDescent="0.15">
      <c r="A23768" s="619" t="s">
        <v>1123</v>
      </c>
      <c r="B23768" s="618">
        <v>2013</v>
      </c>
      <c r="C23768" s="619" t="s">
        <v>424</v>
      </c>
    </row>
    <row r="23769" spans="1:3" x14ac:dyDescent="0.15">
      <c r="A23769" s="619" t="s">
        <v>1123</v>
      </c>
      <c r="B23769" s="618">
        <v>2013</v>
      </c>
      <c r="C23769" s="619" t="s">
        <v>1111</v>
      </c>
    </row>
    <row r="23770" spans="1:3" x14ac:dyDescent="0.15">
      <c r="A23770" s="619" t="s">
        <v>1123</v>
      </c>
      <c r="B23770" s="618">
        <v>2013</v>
      </c>
      <c r="C23770" s="619" t="s">
        <v>437</v>
      </c>
    </row>
    <row r="23771" spans="1:3" x14ac:dyDescent="0.15">
      <c r="A23771" s="619" t="s">
        <v>1123</v>
      </c>
      <c r="B23771" s="618">
        <v>2013</v>
      </c>
      <c r="C23771" s="619" t="s">
        <v>437</v>
      </c>
    </row>
    <row r="23772" spans="1:3" x14ac:dyDescent="0.15">
      <c r="A23772" s="619" t="s">
        <v>1123</v>
      </c>
      <c r="B23772" s="618">
        <v>2013</v>
      </c>
      <c r="C23772" s="619" t="s">
        <v>437</v>
      </c>
    </row>
    <row r="23773" spans="1:3" x14ac:dyDescent="0.15">
      <c r="A23773" s="619" t="s">
        <v>1123</v>
      </c>
      <c r="B23773" s="618">
        <v>2013</v>
      </c>
      <c r="C23773" s="619" t="s">
        <v>437</v>
      </c>
    </row>
    <row r="23774" spans="1:3" x14ac:dyDescent="0.15">
      <c r="A23774" s="619" t="s">
        <v>1123</v>
      </c>
      <c r="B23774" s="618">
        <v>2013</v>
      </c>
      <c r="C23774" s="619" t="s">
        <v>1102</v>
      </c>
    </row>
    <row r="23775" spans="1:3" x14ac:dyDescent="0.15">
      <c r="A23775" s="619" t="s">
        <v>1123</v>
      </c>
      <c r="B23775" s="618">
        <v>2013</v>
      </c>
      <c r="C23775" s="619" t="s">
        <v>1080</v>
      </c>
    </row>
    <row r="23776" spans="1:3" x14ac:dyDescent="0.15">
      <c r="A23776" s="619" t="s">
        <v>1123</v>
      </c>
      <c r="B23776" s="618">
        <v>2013</v>
      </c>
      <c r="C23776" s="619" t="s">
        <v>1104</v>
      </c>
    </row>
    <row r="23777" spans="1:3" x14ac:dyDescent="0.15">
      <c r="A23777" s="623" t="s">
        <v>1096</v>
      </c>
      <c r="B23777" s="618">
        <v>2013</v>
      </c>
      <c r="C23777" s="619" t="s">
        <v>1104</v>
      </c>
    </row>
    <row r="23778" spans="1:3" x14ac:dyDescent="0.15">
      <c r="A23778" s="619" t="s">
        <v>1123</v>
      </c>
      <c r="B23778" s="618">
        <v>2013</v>
      </c>
      <c r="C23778" s="619" t="s">
        <v>424</v>
      </c>
    </row>
    <row r="23779" spans="1:3" x14ac:dyDescent="0.15">
      <c r="A23779" s="619" t="s">
        <v>1123</v>
      </c>
      <c r="B23779" s="618">
        <v>2013</v>
      </c>
      <c r="C23779" s="619" t="s">
        <v>424</v>
      </c>
    </row>
    <row r="23780" spans="1:3" x14ac:dyDescent="0.15">
      <c r="A23780" s="619" t="s">
        <v>1123</v>
      </c>
      <c r="B23780" s="618">
        <v>2013</v>
      </c>
      <c r="C23780" s="619" t="s">
        <v>424</v>
      </c>
    </row>
    <row r="23781" spans="1:3" x14ac:dyDescent="0.15">
      <c r="A23781" s="619" t="s">
        <v>1123</v>
      </c>
      <c r="B23781" s="618">
        <v>2013</v>
      </c>
      <c r="C23781" s="619" t="s">
        <v>424</v>
      </c>
    </row>
    <row r="23782" spans="1:3" x14ac:dyDescent="0.15">
      <c r="A23782" s="619" t="s">
        <v>1123</v>
      </c>
      <c r="B23782" s="618">
        <v>2013</v>
      </c>
      <c r="C23782" s="619" t="s">
        <v>424</v>
      </c>
    </row>
    <row r="23783" spans="1:3" x14ac:dyDescent="0.15">
      <c r="A23783" s="619" t="s">
        <v>1123</v>
      </c>
      <c r="B23783" s="618">
        <v>2013</v>
      </c>
      <c r="C23783" s="619" t="s">
        <v>437</v>
      </c>
    </row>
    <row r="23784" spans="1:3" x14ac:dyDescent="0.15">
      <c r="A23784" s="619" t="s">
        <v>1123</v>
      </c>
      <c r="B23784" s="618">
        <v>2013</v>
      </c>
      <c r="C23784" s="619" t="s">
        <v>1109</v>
      </c>
    </row>
    <row r="23785" spans="1:3" x14ac:dyDescent="0.15">
      <c r="A23785" s="619" t="s">
        <v>1123</v>
      </c>
      <c r="B23785" s="618">
        <v>2013</v>
      </c>
      <c r="C23785" s="619" t="s">
        <v>1109</v>
      </c>
    </row>
    <row r="23786" spans="1:3" x14ac:dyDescent="0.15">
      <c r="A23786" s="619" t="s">
        <v>1123</v>
      </c>
      <c r="B23786" s="618">
        <v>2013</v>
      </c>
      <c r="C23786" s="619" t="s">
        <v>1080</v>
      </c>
    </row>
    <row r="23787" spans="1:3" x14ac:dyDescent="0.15">
      <c r="A23787" s="619" t="s">
        <v>1123</v>
      </c>
      <c r="B23787" s="618">
        <v>2013</v>
      </c>
      <c r="C23787" s="619" t="s">
        <v>424</v>
      </c>
    </row>
    <row r="23788" spans="1:3" x14ac:dyDescent="0.15">
      <c r="A23788" s="619" t="s">
        <v>1123</v>
      </c>
      <c r="B23788" s="618">
        <v>2013</v>
      </c>
      <c r="C23788" s="619" t="s">
        <v>424</v>
      </c>
    </row>
    <row r="23789" spans="1:3" x14ac:dyDescent="0.15">
      <c r="A23789" s="619" t="s">
        <v>1123</v>
      </c>
      <c r="B23789" s="618">
        <v>2013</v>
      </c>
      <c r="C23789" s="619" t="s">
        <v>424</v>
      </c>
    </row>
    <row r="23790" spans="1:3" x14ac:dyDescent="0.15">
      <c r="A23790" s="619" t="s">
        <v>1123</v>
      </c>
      <c r="B23790" s="618">
        <v>2013</v>
      </c>
      <c r="C23790" s="619" t="s">
        <v>437</v>
      </c>
    </row>
    <row r="23791" spans="1:3" x14ac:dyDescent="0.15">
      <c r="A23791" s="619" t="s">
        <v>1123</v>
      </c>
      <c r="B23791" s="618">
        <v>2013</v>
      </c>
      <c r="C23791" s="619" t="s">
        <v>437</v>
      </c>
    </row>
    <row r="23792" spans="1:3" x14ac:dyDescent="0.15">
      <c r="A23792" s="619" t="s">
        <v>1123</v>
      </c>
      <c r="B23792" s="618">
        <v>2013</v>
      </c>
      <c r="C23792" s="619" t="s">
        <v>437</v>
      </c>
    </row>
    <row r="23793" spans="1:3" x14ac:dyDescent="0.15">
      <c r="A23793" s="618" t="s">
        <v>1123</v>
      </c>
      <c r="B23793" s="618">
        <v>2013</v>
      </c>
      <c r="C23793" s="619" t="s">
        <v>1103</v>
      </c>
    </row>
    <row r="23794" spans="1:3" x14ac:dyDescent="0.15">
      <c r="A23794" s="619" t="s">
        <v>1123</v>
      </c>
      <c r="B23794" s="618">
        <v>2013</v>
      </c>
      <c r="C23794" s="619" t="s">
        <v>424</v>
      </c>
    </row>
    <row r="23795" spans="1:3" x14ac:dyDescent="0.15">
      <c r="A23795" s="619" t="s">
        <v>1123</v>
      </c>
      <c r="B23795" s="618">
        <v>2013</v>
      </c>
      <c r="C23795" s="619" t="s">
        <v>1080</v>
      </c>
    </row>
    <row r="23796" spans="1:3" x14ac:dyDescent="0.15">
      <c r="A23796" s="619" t="s">
        <v>1123</v>
      </c>
      <c r="B23796" s="618">
        <v>2013</v>
      </c>
      <c r="C23796" s="619" t="s">
        <v>1104</v>
      </c>
    </row>
    <row r="23797" spans="1:3" x14ac:dyDescent="0.15">
      <c r="A23797" s="619" t="s">
        <v>1123</v>
      </c>
      <c r="B23797" s="618">
        <v>2013</v>
      </c>
      <c r="C23797" s="619" t="s">
        <v>1104</v>
      </c>
    </row>
    <row r="23798" spans="1:3" x14ac:dyDescent="0.15">
      <c r="A23798" s="619" t="s">
        <v>1123</v>
      </c>
      <c r="B23798" s="618">
        <v>2013</v>
      </c>
      <c r="C23798" s="619" t="s">
        <v>1104</v>
      </c>
    </row>
    <row r="23799" spans="1:3" x14ac:dyDescent="0.15">
      <c r="A23799" s="619" t="s">
        <v>1123</v>
      </c>
      <c r="B23799" s="618">
        <v>2013</v>
      </c>
      <c r="C23799" s="619" t="s">
        <v>424</v>
      </c>
    </row>
    <row r="23800" spans="1:3" x14ac:dyDescent="0.15">
      <c r="A23800" s="619" t="s">
        <v>1123</v>
      </c>
      <c r="B23800" s="618">
        <v>2013</v>
      </c>
      <c r="C23800" s="619" t="s">
        <v>437</v>
      </c>
    </row>
    <row r="23801" spans="1:3" x14ac:dyDescent="0.15">
      <c r="A23801" s="619" t="s">
        <v>1123</v>
      </c>
      <c r="B23801" s="618">
        <v>2013</v>
      </c>
      <c r="C23801" s="619" t="s">
        <v>437</v>
      </c>
    </row>
    <row r="23802" spans="1:3" x14ac:dyDescent="0.15">
      <c r="A23802" s="619" t="s">
        <v>1123</v>
      </c>
      <c r="B23802" s="618">
        <v>2013</v>
      </c>
      <c r="C23802" s="619" t="s">
        <v>424</v>
      </c>
    </row>
    <row r="23803" spans="1:3" x14ac:dyDescent="0.15">
      <c r="A23803" s="619" t="s">
        <v>1123</v>
      </c>
      <c r="B23803" s="618">
        <v>2013</v>
      </c>
      <c r="C23803" s="619" t="s">
        <v>1109</v>
      </c>
    </row>
    <row r="23804" spans="1:3" x14ac:dyDescent="0.15">
      <c r="A23804" s="619" t="s">
        <v>1123</v>
      </c>
      <c r="B23804" s="618">
        <v>2013</v>
      </c>
      <c r="C23804" s="619" t="s">
        <v>424</v>
      </c>
    </row>
    <row r="23805" spans="1:3" x14ac:dyDescent="0.15">
      <c r="A23805" s="619" t="s">
        <v>1123</v>
      </c>
      <c r="B23805" s="618">
        <v>2013</v>
      </c>
      <c r="C23805" s="619" t="s">
        <v>1102</v>
      </c>
    </row>
    <row r="23806" spans="1:3" x14ac:dyDescent="0.15">
      <c r="A23806" s="619" t="s">
        <v>1123</v>
      </c>
      <c r="B23806" s="618">
        <v>2013</v>
      </c>
      <c r="C23806" s="619" t="s">
        <v>424</v>
      </c>
    </row>
    <row r="23807" spans="1:3" x14ac:dyDescent="0.15">
      <c r="A23807" s="619" t="s">
        <v>1123</v>
      </c>
      <c r="B23807" s="618">
        <v>2013</v>
      </c>
      <c r="C23807" s="619" t="s">
        <v>437</v>
      </c>
    </row>
    <row r="23808" spans="1:3" x14ac:dyDescent="0.15">
      <c r="A23808" s="619" t="s">
        <v>1123</v>
      </c>
      <c r="B23808" s="618">
        <v>2013</v>
      </c>
      <c r="C23808" s="619" t="s">
        <v>424</v>
      </c>
    </row>
    <row r="23809" spans="1:3" x14ac:dyDescent="0.15">
      <c r="A23809" s="619" t="s">
        <v>1123</v>
      </c>
      <c r="B23809" s="618">
        <v>2013</v>
      </c>
      <c r="C23809" s="619" t="s">
        <v>424</v>
      </c>
    </row>
    <row r="23810" spans="1:3" x14ac:dyDescent="0.15">
      <c r="A23810" s="618" t="s">
        <v>1123</v>
      </c>
      <c r="B23810" s="618">
        <v>2013</v>
      </c>
      <c r="C23810" s="619" t="s">
        <v>424</v>
      </c>
    </row>
    <row r="23811" spans="1:3" x14ac:dyDescent="0.15">
      <c r="A23811" s="618" t="s">
        <v>1123</v>
      </c>
      <c r="B23811" s="618">
        <v>2013</v>
      </c>
      <c r="C23811" s="619" t="s">
        <v>424</v>
      </c>
    </row>
    <row r="23812" spans="1:3" x14ac:dyDescent="0.15">
      <c r="A23812" s="618" t="s">
        <v>1123</v>
      </c>
      <c r="B23812" s="618">
        <v>2013</v>
      </c>
      <c r="C23812" s="619" t="s">
        <v>424</v>
      </c>
    </row>
    <row r="23813" spans="1:3" x14ac:dyDescent="0.15">
      <c r="A23813" s="619" t="s">
        <v>1123</v>
      </c>
      <c r="B23813" s="618">
        <v>2013</v>
      </c>
      <c r="C23813" s="619" t="s">
        <v>424</v>
      </c>
    </row>
    <row r="23814" spans="1:3" x14ac:dyDescent="0.15">
      <c r="A23814" s="619" t="s">
        <v>1123</v>
      </c>
      <c r="B23814" s="618">
        <v>2013</v>
      </c>
      <c r="C23814" s="619" t="s">
        <v>424</v>
      </c>
    </row>
    <row r="23815" spans="1:3" x14ac:dyDescent="0.15">
      <c r="A23815" s="619" t="s">
        <v>1123</v>
      </c>
      <c r="B23815" s="618">
        <v>2013</v>
      </c>
      <c r="C23815" s="619" t="s">
        <v>424</v>
      </c>
    </row>
    <row r="23816" spans="1:3" x14ac:dyDescent="0.15">
      <c r="A23816" s="618" t="s">
        <v>1123</v>
      </c>
      <c r="B23816" s="618">
        <v>2013</v>
      </c>
      <c r="C23816" s="619" t="s">
        <v>437</v>
      </c>
    </row>
    <row r="23817" spans="1:3" x14ac:dyDescent="0.15">
      <c r="A23817" s="619" t="s">
        <v>1123</v>
      </c>
      <c r="B23817" s="618">
        <v>2013</v>
      </c>
      <c r="C23817" s="619" t="s">
        <v>424</v>
      </c>
    </row>
    <row r="23818" spans="1:3" x14ac:dyDescent="0.15">
      <c r="A23818" s="619" t="s">
        <v>1123</v>
      </c>
      <c r="B23818" s="618">
        <v>2013</v>
      </c>
      <c r="C23818" s="619" t="s">
        <v>437</v>
      </c>
    </row>
    <row r="23819" spans="1:3" x14ac:dyDescent="0.15">
      <c r="A23819" s="619" t="s">
        <v>1123</v>
      </c>
      <c r="B23819" s="618">
        <v>2013</v>
      </c>
      <c r="C23819" s="619" t="s">
        <v>437</v>
      </c>
    </row>
    <row r="23820" spans="1:3" x14ac:dyDescent="0.15">
      <c r="A23820" s="619" t="s">
        <v>1123</v>
      </c>
      <c r="B23820" s="618">
        <v>2013</v>
      </c>
      <c r="C23820" s="619" t="s">
        <v>424</v>
      </c>
    </row>
    <row r="23821" spans="1:3" x14ac:dyDescent="0.15">
      <c r="A23821" s="619" t="s">
        <v>1123</v>
      </c>
      <c r="B23821" s="618">
        <v>2013</v>
      </c>
      <c r="C23821" s="619" t="s">
        <v>424</v>
      </c>
    </row>
    <row r="23822" spans="1:3" x14ac:dyDescent="0.15">
      <c r="A23822" s="619" t="s">
        <v>1123</v>
      </c>
      <c r="B23822" s="618">
        <v>2013</v>
      </c>
      <c r="C23822" s="619" t="s">
        <v>437</v>
      </c>
    </row>
    <row r="23823" spans="1:3" x14ac:dyDescent="0.15">
      <c r="A23823" s="619" t="s">
        <v>1123</v>
      </c>
      <c r="B23823" s="618">
        <v>2013</v>
      </c>
      <c r="C23823" s="619" t="s">
        <v>424</v>
      </c>
    </row>
    <row r="23824" spans="1:3" x14ac:dyDescent="0.15">
      <c r="A23824" s="619" t="s">
        <v>1123</v>
      </c>
      <c r="B23824" s="618">
        <v>2013</v>
      </c>
      <c r="C23824" s="619" t="s">
        <v>424</v>
      </c>
    </row>
    <row r="23825" spans="1:3" x14ac:dyDescent="0.15">
      <c r="A23825" s="619" t="s">
        <v>1123</v>
      </c>
      <c r="B23825" s="618">
        <v>2013</v>
      </c>
      <c r="C23825" s="619" t="s">
        <v>1080</v>
      </c>
    </row>
    <row r="23826" spans="1:3" x14ac:dyDescent="0.15">
      <c r="A23826" s="619" t="s">
        <v>1123</v>
      </c>
      <c r="B23826" s="618">
        <v>2013</v>
      </c>
      <c r="C23826" s="619" t="s">
        <v>437</v>
      </c>
    </row>
    <row r="23827" spans="1:3" x14ac:dyDescent="0.15">
      <c r="A23827" s="619" t="s">
        <v>1123</v>
      </c>
      <c r="B23827" s="618">
        <v>2013</v>
      </c>
      <c r="C23827" s="619" t="s">
        <v>424</v>
      </c>
    </row>
    <row r="23828" spans="1:3" x14ac:dyDescent="0.15">
      <c r="A23828" s="619" t="s">
        <v>1123</v>
      </c>
      <c r="B23828" s="618">
        <v>2013</v>
      </c>
      <c r="C23828" s="619" t="s">
        <v>424</v>
      </c>
    </row>
    <row r="23829" spans="1:3" x14ac:dyDescent="0.15">
      <c r="A23829" s="619" t="s">
        <v>1123</v>
      </c>
      <c r="B23829" s="618">
        <v>2013</v>
      </c>
      <c r="C23829" s="619" t="s">
        <v>424</v>
      </c>
    </row>
    <row r="23830" spans="1:3" x14ac:dyDescent="0.15">
      <c r="A23830" s="619" t="s">
        <v>1123</v>
      </c>
      <c r="B23830" s="618">
        <v>2013</v>
      </c>
      <c r="C23830" s="619" t="s">
        <v>1080</v>
      </c>
    </row>
    <row r="23831" spans="1:3" x14ac:dyDescent="0.15">
      <c r="A23831" s="619" t="s">
        <v>1123</v>
      </c>
      <c r="B23831" s="618">
        <v>2013</v>
      </c>
      <c r="C23831" s="619" t="s">
        <v>424</v>
      </c>
    </row>
    <row r="23832" spans="1:3" x14ac:dyDescent="0.15">
      <c r="A23832" s="619" t="s">
        <v>1123</v>
      </c>
      <c r="B23832" s="618">
        <v>2013</v>
      </c>
      <c r="C23832" s="619" t="s">
        <v>1104</v>
      </c>
    </row>
    <row r="23833" spans="1:3" x14ac:dyDescent="0.15">
      <c r="A23833" s="619" t="s">
        <v>1123</v>
      </c>
      <c r="B23833" s="618">
        <v>2013</v>
      </c>
      <c r="C23833" s="619" t="s">
        <v>424</v>
      </c>
    </row>
    <row r="23834" spans="1:3" x14ac:dyDescent="0.15">
      <c r="A23834" s="619" t="s">
        <v>1123</v>
      </c>
      <c r="B23834" s="618">
        <v>2013</v>
      </c>
      <c r="C23834" s="619" t="s">
        <v>1080</v>
      </c>
    </row>
    <row r="23835" spans="1:3" x14ac:dyDescent="0.15">
      <c r="A23835" s="619" t="s">
        <v>1123</v>
      </c>
      <c r="B23835" s="618">
        <v>2013</v>
      </c>
      <c r="C23835" s="619" t="s">
        <v>424</v>
      </c>
    </row>
    <row r="23836" spans="1:3" x14ac:dyDescent="0.15">
      <c r="A23836" s="619" t="s">
        <v>1123</v>
      </c>
      <c r="B23836" s="618">
        <v>2013</v>
      </c>
      <c r="C23836" s="619" t="s">
        <v>424</v>
      </c>
    </row>
    <row r="23837" spans="1:3" x14ac:dyDescent="0.15">
      <c r="A23837" s="619" t="s">
        <v>1123</v>
      </c>
      <c r="B23837" s="618">
        <v>2013</v>
      </c>
      <c r="C23837" s="619" t="s">
        <v>424</v>
      </c>
    </row>
    <row r="23838" spans="1:3" x14ac:dyDescent="0.15">
      <c r="A23838" s="619" t="s">
        <v>1123</v>
      </c>
      <c r="B23838" s="618">
        <v>2013</v>
      </c>
      <c r="C23838" s="619" t="s">
        <v>424</v>
      </c>
    </row>
    <row r="23839" spans="1:3" x14ac:dyDescent="0.15">
      <c r="A23839" s="619" t="s">
        <v>1123</v>
      </c>
      <c r="B23839" s="618">
        <v>2013</v>
      </c>
      <c r="C23839" s="619" t="s">
        <v>424</v>
      </c>
    </row>
    <row r="23840" spans="1:3" x14ac:dyDescent="0.15">
      <c r="A23840" s="619" t="s">
        <v>1123</v>
      </c>
      <c r="B23840" s="618">
        <v>2013</v>
      </c>
      <c r="C23840" s="619" t="s">
        <v>424</v>
      </c>
    </row>
    <row r="23841" spans="1:3" x14ac:dyDescent="0.15">
      <c r="A23841" s="619" t="s">
        <v>1123</v>
      </c>
      <c r="B23841" s="618">
        <v>2013</v>
      </c>
      <c r="C23841" s="619" t="s">
        <v>424</v>
      </c>
    </row>
    <row r="23842" spans="1:3" x14ac:dyDescent="0.15">
      <c r="A23842" s="619" t="s">
        <v>1123</v>
      </c>
      <c r="B23842" s="618">
        <v>2013</v>
      </c>
      <c r="C23842" s="619" t="s">
        <v>1080</v>
      </c>
    </row>
    <row r="23843" spans="1:3" x14ac:dyDescent="0.15">
      <c r="A23843" s="619" t="s">
        <v>1123</v>
      </c>
      <c r="B23843" s="618">
        <v>2013</v>
      </c>
      <c r="C23843" s="619" t="s">
        <v>424</v>
      </c>
    </row>
    <row r="23844" spans="1:3" x14ac:dyDescent="0.15">
      <c r="A23844" s="619" t="s">
        <v>1123</v>
      </c>
      <c r="B23844" s="618">
        <v>2013</v>
      </c>
      <c r="C23844" s="619" t="s">
        <v>424</v>
      </c>
    </row>
    <row r="23845" spans="1:3" x14ac:dyDescent="0.15">
      <c r="A23845" s="619" t="s">
        <v>1123</v>
      </c>
      <c r="B23845" s="618">
        <v>2013</v>
      </c>
      <c r="C23845" s="619" t="s">
        <v>1080</v>
      </c>
    </row>
    <row r="23846" spans="1:3" x14ac:dyDescent="0.15">
      <c r="A23846" s="619" t="s">
        <v>1123</v>
      </c>
      <c r="B23846" s="618">
        <v>2013</v>
      </c>
      <c r="C23846" s="619" t="s">
        <v>424</v>
      </c>
    </row>
    <row r="23847" spans="1:3" x14ac:dyDescent="0.15">
      <c r="A23847" s="619" t="s">
        <v>1123</v>
      </c>
      <c r="B23847" s="618">
        <v>2013</v>
      </c>
      <c r="C23847" s="619" t="s">
        <v>1104</v>
      </c>
    </row>
    <row r="23848" spans="1:3" x14ac:dyDescent="0.15">
      <c r="A23848" s="619" t="s">
        <v>1123</v>
      </c>
      <c r="B23848" s="618">
        <v>2013</v>
      </c>
      <c r="C23848" s="619" t="s">
        <v>424</v>
      </c>
    </row>
    <row r="23849" spans="1:3" x14ac:dyDescent="0.15">
      <c r="A23849" s="619" t="s">
        <v>1123</v>
      </c>
      <c r="B23849" s="618">
        <v>2013</v>
      </c>
      <c r="C23849" s="619" t="s">
        <v>1080</v>
      </c>
    </row>
    <row r="23850" spans="1:3" x14ac:dyDescent="0.15">
      <c r="A23850" s="619" t="s">
        <v>1123</v>
      </c>
      <c r="B23850" s="618">
        <v>2013</v>
      </c>
      <c r="C23850" s="619" t="s">
        <v>424</v>
      </c>
    </row>
    <row r="23851" spans="1:3" x14ac:dyDescent="0.15">
      <c r="A23851" s="619" t="s">
        <v>1123</v>
      </c>
      <c r="B23851" s="618">
        <v>2013</v>
      </c>
      <c r="C23851" s="619" t="s">
        <v>437</v>
      </c>
    </row>
    <row r="23852" spans="1:3" x14ac:dyDescent="0.15">
      <c r="A23852" s="619" t="s">
        <v>1123</v>
      </c>
      <c r="B23852" s="618">
        <v>2013</v>
      </c>
      <c r="C23852" s="619" t="s">
        <v>437</v>
      </c>
    </row>
    <row r="23853" spans="1:3" x14ac:dyDescent="0.15">
      <c r="A23853" s="619" t="s">
        <v>1123</v>
      </c>
      <c r="B23853" s="618">
        <v>2013</v>
      </c>
      <c r="C23853" s="619" t="s">
        <v>424</v>
      </c>
    </row>
    <row r="23854" spans="1:3" x14ac:dyDescent="0.15">
      <c r="A23854" s="619" t="s">
        <v>1123</v>
      </c>
      <c r="B23854" s="618">
        <v>2013</v>
      </c>
      <c r="C23854" s="619" t="s">
        <v>424</v>
      </c>
    </row>
    <row r="23855" spans="1:3" x14ac:dyDescent="0.15">
      <c r="A23855" s="619" t="s">
        <v>1123</v>
      </c>
      <c r="B23855" s="618">
        <v>2013</v>
      </c>
      <c r="C23855" s="619" t="s">
        <v>424</v>
      </c>
    </row>
    <row r="23856" spans="1:3" x14ac:dyDescent="0.15">
      <c r="A23856" s="619" t="s">
        <v>1123</v>
      </c>
      <c r="B23856" s="618">
        <v>2013</v>
      </c>
      <c r="C23856" s="619" t="s">
        <v>424</v>
      </c>
    </row>
    <row r="23857" spans="1:3" x14ac:dyDescent="0.15">
      <c r="A23857" s="619" t="s">
        <v>1123</v>
      </c>
      <c r="B23857" s="618">
        <v>2013</v>
      </c>
      <c r="C23857" s="619" t="s">
        <v>424</v>
      </c>
    </row>
    <row r="23858" spans="1:3" x14ac:dyDescent="0.15">
      <c r="A23858" s="619" t="s">
        <v>1123</v>
      </c>
      <c r="B23858" s="618">
        <v>2013</v>
      </c>
      <c r="C23858" s="619" t="s">
        <v>424</v>
      </c>
    </row>
    <row r="23859" spans="1:3" x14ac:dyDescent="0.15">
      <c r="A23859" s="619" t="s">
        <v>1123</v>
      </c>
      <c r="B23859" s="618">
        <v>2013</v>
      </c>
      <c r="C23859" s="619" t="s">
        <v>437</v>
      </c>
    </row>
    <row r="23860" spans="1:3" x14ac:dyDescent="0.15">
      <c r="A23860" s="619" t="s">
        <v>1123</v>
      </c>
      <c r="B23860" s="618">
        <v>2013</v>
      </c>
      <c r="C23860" s="619" t="s">
        <v>437</v>
      </c>
    </row>
    <row r="23861" spans="1:3" x14ac:dyDescent="0.15">
      <c r="A23861" s="619" t="s">
        <v>1123</v>
      </c>
      <c r="B23861" s="618">
        <v>2013</v>
      </c>
      <c r="C23861" s="619" t="s">
        <v>1080</v>
      </c>
    </row>
    <row r="23862" spans="1:3" x14ac:dyDescent="0.15">
      <c r="A23862" s="619" t="s">
        <v>1123</v>
      </c>
      <c r="B23862" s="618">
        <v>2013</v>
      </c>
      <c r="C23862" s="619" t="s">
        <v>424</v>
      </c>
    </row>
    <row r="23863" spans="1:3" x14ac:dyDescent="0.15">
      <c r="A23863" s="619" t="s">
        <v>1123</v>
      </c>
      <c r="B23863" s="618">
        <v>2013</v>
      </c>
      <c r="C23863" s="619" t="s">
        <v>1080</v>
      </c>
    </row>
    <row r="23864" spans="1:3" x14ac:dyDescent="0.15">
      <c r="A23864" s="619" t="s">
        <v>1123</v>
      </c>
      <c r="B23864" s="618">
        <v>2013</v>
      </c>
      <c r="C23864" s="619" t="s">
        <v>424</v>
      </c>
    </row>
    <row r="23865" spans="1:3" x14ac:dyDescent="0.15">
      <c r="A23865" s="619" t="s">
        <v>1123</v>
      </c>
      <c r="B23865" s="618">
        <v>2013</v>
      </c>
      <c r="C23865" s="619" t="s">
        <v>1080</v>
      </c>
    </row>
    <row r="23866" spans="1:3" x14ac:dyDescent="0.15">
      <c r="A23866" s="619" t="s">
        <v>1123</v>
      </c>
      <c r="B23866" s="618">
        <v>2013</v>
      </c>
      <c r="C23866" s="619" t="s">
        <v>424</v>
      </c>
    </row>
    <row r="23867" spans="1:3" x14ac:dyDescent="0.15">
      <c r="A23867" s="619" t="s">
        <v>1123</v>
      </c>
      <c r="B23867" s="618">
        <v>2013</v>
      </c>
      <c r="C23867" s="619" t="s">
        <v>424</v>
      </c>
    </row>
    <row r="23868" spans="1:3" x14ac:dyDescent="0.15">
      <c r="A23868" s="619" t="s">
        <v>1123</v>
      </c>
      <c r="B23868" s="618">
        <v>2013</v>
      </c>
      <c r="C23868" s="619" t="s">
        <v>424</v>
      </c>
    </row>
    <row r="23869" spans="1:3" x14ac:dyDescent="0.15">
      <c r="A23869" s="619" t="s">
        <v>1123</v>
      </c>
      <c r="B23869" s="618">
        <v>2013</v>
      </c>
      <c r="C23869" s="619" t="s">
        <v>424</v>
      </c>
    </row>
    <row r="23870" spans="1:3" x14ac:dyDescent="0.15">
      <c r="A23870" s="619" t="s">
        <v>1123</v>
      </c>
      <c r="B23870" s="618">
        <v>2013</v>
      </c>
      <c r="C23870" s="619" t="s">
        <v>424</v>
      </c>
    </row>
    <row r="23871" spans="1:3" x14ac:dyDescent="0.15">
      <c r="A23871" s="619" t="s">
        <v>1123</v>
      </c>
      <c r="B23871" s="618">
        <v>2013</v>
      </c>
      <c r="C23871" s="619" t="s">
        <v>424</v>
      </c>
    </row>
    <row r="23872" spans="1:3" x14ac:dyDescent="0.15">
      <c r="A23872" s="619" t="s">
        <v>1123</v>
      </c>
      <c r="B23872" s="618">
        <v>2013</v>
      </c>
      <c r="C23872" s="619" t="s">
        <v>424</v>
      </c>
    </row>
    <row r="23873" spans="1:3" x14ac:dyDescent="0.15">
      <c r="A23873" s="619" t="s">
        <v>1123</v>
      </c>
      <c r="B23873" s="618">
        <v>2013</v>
      </c>
      <c r="C23873" s="619" t="s">
        <v>424</v>
      </c>
    </row>
    <row r="23874" spans="1:3" x14ac:dyDescent="0.15">
      <c r="A23874" s="619" t="s">
        <v>1123</v>
      </c>
      <c r="B23874" s="618">
        <v>2013</v>
      </c>
      <c r="C23874" s="619" t="s">
        <v>424</v>
      </c>
    </row>
    <row r="23875" spans="1:3" x14ac:dyDescent="0.15">
      <c r="A23875" s="618" t="s">
        <v>1123</v>
      </c>
      <c r="B23875" s="618">
        <v>2013</v>
      </c>
      <c r="C23875" s="619" t="s">
        <v>424</v>
      </c>
    </row>
    <row r="23876" spans="1:3" x14ac:dyDescent="0.15">
      <c r="A23876" s="619" t="s">
        <v>1123</v>
      </c>
      <c r="B23876" s="618">
        <v>2013</v>
      </c>
      <c r="C23876" s="619" t="s">
        <v>424</v>
      </c>
    </row>
    <row r="23877" spans="1:3" x14ac:dyDescent="0.15">
      <c r="A23877" s="619" t="s">
        <v>1123</v>
      </c>
      <c r="B23877" s="618">
        <v>2013</v>
      </c>
      <c r="C23877" s="619" t="s">
        <v>424</v>
      </c>
    </row>
    <row r="23878" spans="1:3" x14ac:dyDescent="0.15">
      <c r="A23878" s="619" t="s">
        <v>1123</v>
      </c>
      <c r="B23878" s="618">
        <v>2013</v>
      </c>
      <c r="C23878" s="619" t="s">
        <v>424</v>
      </c>
    </row>
    <row r="23879" spans="1:3" x14ac:dyDescent="0.15">
      <c r="A23879" s="619" t="s">
        <v>1123</v>
      </c>
      <c r="B23879" s="618">
        <v>2013</v>
      </c>
      <c r="C23879" s="619" t="s">
        <v>424</v>
      </c>
    </row>
    <row r="23880" spans="1:3" x14ac:dyDescent="0.15">
      <c r="A23880" s="619" t="s">
        <v>1123</v>
      </c>
      <c r="B23880" s="618">
        <v>2013</v>
      </c>
      <c r="C23880" s="619" t="s">
        <v>424</v>
      </c>
    </row>
    <row r="23881" spans="1:3" x14ac:dyDescent="0.15">
      <c r="A23881" s="619" t="s">
        <v>1123</v>
      </c>
      <c r="B23881" s="618">
        <v>2013</v>
      </c>
      <c r="C23881" s="619" t="s">
        <v>424</v>
      </c>
    </row>
    <row r="23882" spans="1:3" x14ac:dyDescent="0.15">
      <c r="A23882" s="619" t="s">
        <v>1123</v>
      </c>
      <c r="B23882" s="618">
        <v>2013</v>
      </c>
      <c r="C23882" s="619" t="s">
        <v>437</v>
      </c>
    </row>
    <row r="23883" spans="1:3" x14ac:dyDescent="0.15">
      <c r="A23883" s="619" t="s">
        <v>1123</v>
      </c>
      <c r="B23883" s="618">
        <v>2013</v>
      </c>
      <c r="C23883" s="619" t="s">
        <v>424</v>
      </c>
    </row>
    <row r="23884" spans="1:3" x14ac:dyDescent="0.15">
      <c r="A23884" s="619" t="s">
        <v>1123</v>
      </c>
      <c r="B23884" s="618">
        <v>2013</v>
      </c>
      <c r="C23884" s="619" t="s">
        <v>424</v>
      </c>
    </row>
    <row r="23885" spans="1:3" x14ac:dyDescent="0.15">
      <c r="A23885" s="619" t="s">
        <v>1123</v>
      </c>
      <c r="B23885" s="618">
        <v>2013</v>
      </c>
      <c r="C23885" s="619" t="s">
        <v>1104</v>
      </c>
    </row>
    <row r="23886" spans="1:3" x14ac:dyDescent="0.15">
      <c r="A23886" s="619" t="s">
        <v>1123</v>
      </c>
      <c r="B23886" s="618">
        <v>2013</v>
      </c>
      <c r="C23886" s="619" t="s">
        <v>424</v>
      </c>
    </row>
    <row r="23887" spans="1:3" x14ac:dyDescent="0.15">
      <c r="A23887" s="618" t="s">
        <v>1123</v>
      </c>
      <c r="B23887" s="618">
        <v>2013</v>
      </c>
      <c r="C23887" s="619" t="s">
        <v>455</v>
      </c>
    </row>
    <row r="23888" spans="1:3" x14ac:dyDescent="0.15">
      <c r="A23888" s="619" t="s">
        <v>1123</v>
      </c>
      <c r="B23888" s="618">
        <v>2013</v>
      </c>
      <c r="C23888" s="619" t="s">
        <v>437</v>
      </c>
    </row>
    <row r="23889" spans="1:3" x14ac:dyDescent="0.15">
      <c r="A23889" s="619" t="s">
        <v>1123</v>
      </c>
      <c r="B23889" s="618">
        <v>2013</v>
      </c>
      <c r="C23889" s="619" t="s">
        <v>424</v>
      </c>
    </row>
    <row r="23890" spans="1:3" x14ac:dyDescent="0.15">
      <c r="A23890" s="618" t="s">
        <v>1123</v>
      </c>
      <c r="B23890" s="618">
        <v>2013</v>
      </c>
      <c r="C23890" s="619" t="s">
        <v>424</v>
      </c>
    </row>
    <row r="23891" spans="1:3" x14ac:dyDescent="0.15">
      <c r="A23891" s="618" t="s">
        <v>1123</v>
      </c>
      <c r="B23891" s="618">
        <v>2013</v>
      </c>
      <c r="C23891" s="619" t="s">
        <v>424</v>
      </c>
    </row>
    <row r="23892" spans="1:3" x14ac:dyDescent="0.15">
      <c r="A23892" s="619" t="s">
        <v>1123</v>
      </c>
      <c r="B23892" s="618">
        <v>2013</v>
      </c>
      <c r="C23892" s="619" t="s">
        <v>424</v>
      </c>
    </row>
    <row r="23893" spans="1:3" x14ac:dyDescent="0.15">
      <c r="A23893" s="619" t="s">
        <v>1123</v>
      </c>
      <c r="B23893" s="618">
        <v>2013</v>
      </c>
      <c r="C23893" s="619" t="s">
        <v>424</v>
      </c>
    </row>
    <row r="23894" spans="1:3" x14ac:dyDescent="0.15">
      <c r="A23894" s="619" t="s">
        <v>1123</v>
      </c>
      <c r="B23894" s="618">
        <v>2013</v>
      </c>
      <c r="C23894" s="619" t="s">
        <v>1080</v>
      </c>
    </row>
    <row r="23895" spans="1:3" x14ac:dyDescent="0.15">
      <c r="A23895" s="619" t="s">
        <v>1123</v>
      </c>
      <c r="B23895" s="618">
        <v>2013</v>
      </c>
      <c r="C23895" s="619" t="s">
        <v>437</v>
      </c>
    </row>
    <row r="23896" spans="1:3" x14ac:dyDescent="0.15">
      <c r="A23896" s="619" t="s">
        <v>1123</v>
      </c>
      <c r="B23896" s="618">
        <v>2013</v>
      </c>
      <c r="C23896" s="619" t="s">
        <v>424</v>
      </c>
    </row>
    <row r="23897" spans="1:3" x14ac:dyDescent="0.15">
      <c r="A23897" s="619" t="s">
        <v>1123</v>
      </c>
      <c r="B23897" s="618">
        <v>2013</v>
      </c>
      <c r="C23897" s="619" t="s">
        <v>437</v>
      </c>
    </row>
    <row r="23898" spans="1:3" x14ac:dyDescent="0.15">
      <c r="A23898" s="618" t="s">
        <v>1123</v>
      </c>
      <c r="B23898" s="618">
        <v>2013</v>
      </c>
      <c r="C23898" s="619" t="s">
        <v>437</v>
      </c>
    </row>
    <row r="23899" spans="1:3" x14ac:dyDescent="0.15">
      <c r="A23899" s="619" t="s">
        <v>1123</v>
      </c>
      <c r="B23899" s="618">
        <v>2013</v>
      </c>
      <c r="C23899" s="619" t="s">
        <v>1080</v>
      </c>
    </row>
    <row r="23900" spans="1:3" x14ac:dyDescent="0.15">
      <c r="A23900" s="619" t="s">
        <v>1123</v>
      </c>
      <c r="B23900" s="618">
        <v>2013</v>
      </c>
      <c r="C23900" s="619" t="s">
        <v>424</v>
      </c>
    </row>
    <row r="23901" spans="1:3" x14ac:dyDescent="0.15">
      <c r="A23901" s="619" t="s">
        <v>1123</v>
      </c>
      <c r="B23901" s="618">
        <v>2013</v>
      </c>
      <c r="C23901" s="619" t="s">
        <v>424</v>
      </c>
    </row>
    <row r="23902" spans="1:3" x14ac:dyDescent="0.15">
      <c r="A23902" s="619" t="s">
        <v>1123</v>
      </c>
      <c r="B23902" s="618">
        <v>2013</v>
      </c>
      <c r="C23902" s="619" t="s">
        <v>424</v>
      </c>
    </row>
    <row r="23903" spans="1:3" x14ac:dyDescent="0.15">
      <c r="A23903" s="619" t="s">
        <v>1123</v>
      </c>
      <c r="B23903" s="618">
        <v>2013</v>
      </c>
      <c r="C23903" s="619" t="s">
        <v>424</v>
      </c>
    </row>
    <row r="23904" spans="1:3" x14ac:dyDescent="0.15">
      <c r="A23904" s="619" t="s">
        <v>1123</v>
      </c>
      <c r="B23904" s="618">
        <v>2013</v>
      </c>
      <c r="C23904" s="619" t="s">
        <v>424</v>
      </c>
    </row>
    <row r="23905" spans="1:3" x14ac:dyDescent="0.15">
      <c r="A23905" s="619" t="s">
        <v>1123</v>
      </c>
      <c r="B23905" s="618">
        <v>2013</v>
      </c>
      <c r="C23905" s="619" t="s">
        <v>424</v>
      </c>
    </row>
    <row r="23906" spans="1:3" x14ac:dyDescent="0.15">
      <c r="A23906" s="619" t="s">
        <v>1123</v>
      </c>
      <c r="B23906" s="618">
        <v>2013</v>
      </c>
      <c r="C23906" s="619" t="s">
        <v>437</v>
      </c>
    </row>
    <row r="23907" spans="1:3" x14ac:dyDescent="0.15">
      <c r="A23907" s="619" t="s">
        <v>1123</v>
      </c>
      <c r="B23907" s="618">
        <v>2013</v>
      </c>
      <c r="C23907" s="619" t="s">
        <v>1104</v>
      </c>
    </row>
    <row r="23908" spans="1:3" x14ac:dyDescent="0.15">
      <c r="A23908" s="619" t="s">
        <v>1123</v>
      </c>
      <c r="B23908" s="618">
        <v>2013</v>
      </c>
      <c r="C23908" s="619" t="s">
        <v>437</v>
      </c>
    </row>
    <row r="23909" spans="1:3" x14ac:dyDescent="0.15">
      <c r="A23909" s="619" t="s">
        <v>1123</v>
      </c>
      <c r="B23909" s="618">
        <v>2013</v>
      </c>
      <c r="C23909" s="619" t="s">
        <v>1101</v>
      </c>
    </row>
    <row r="23910" spans="1:3" x14ac:dyDescent="0.15">
      <c r="A23910" s="619" t="s">
        <v>1123</v>
      </c>
      <c r="B23910" s="618">
        <v>2013</v>
      </c>
      <c r="C23910" s="619" t="s">
        <v>424</v>
      </c>
    </row>
    <row r="23911" spans="1:3" x14ac:dyDescent="0.15">
      <c r="A23911" s="619" t="s">
        <v>1123</v>
      </c>
      <c r="B23911" s="618">
        <v>2013</v>
      </c>
      <c r="C23911" s="619" t="s">
        <v>437</v>
      </c>
    </row>
    <row r="23912" spans="1:3" x14ac:dyDescent="0.15">
      <c r="A23912" s="619" t="s">
        <v>1123</v>
      </c>
      <c r="B23912" s="618">
        <v>2013</v>
      </c>
      <c r="C23912" s="619" t="s">
        <v>424</v>
      </c>
    </row>
    <row r="23913" spans="1:3" x14ac:dyDescent="0.15">
      <c r="A23913" s="619" t="s">
        <v>1123</v>
      </c>
      <c r="B23913" s="618">
        <v>2013</v>
      </c>
      <c r="C23913" s="619" t="s">
        <v>1101</v>
      </c>
    </row>
    <row r="23914" spans="1:3" x14ac:dyDescent="0.15">
      <c r="A23914" s="619" t="s">
        <v>1123</v>
      </c>
      <c r="B23914" s="618">
        <v>2013</v>
      </c>
      <c r="C23914" s="619" t="s">
        <v>1104</v>
      </c>
    </row>
    <row r="23915" spans="1:3" x14ac:dyDescent="0.15">
      <c r="A23915" s="619" t="s">
        <v>1123</v>
      </c>
      <c r="B23915" s="618">
        <v>2013</v>
      </c>
      <c r="C23915" s="619" t="s">
        <v>1080</v>
      </c>
    </row>
    <row r="23916" spans="1:3" x14ac:dyDescent="0.15">
      <c r="A23916" s="619" t="s">
        <v>1123</v>
      </c>
      <c r="B23916" s="618">
        <v>2013</v>
      </c>
      <c r="C23916" s="619" t="s">
        <v>437</v>
      </c>
    </row>
    <row r="23917" spans="1:3" x14ac:dyDescent="0.15">
      <c r="A23917" s="619" t="s">
        <v>1123</v>
      </c>
      <c r="B23917" s="618">
        <v>2013</v>
      </c>
      <c r="C23917" s="619" t="s">
        <v>1102</v>
      </c>
    </row>
    <row r="23918" spans="1:3" x14ac:dyDescent="0.15">
      <c r="A23918" s="619" t="s">
        <v>1123</v>
      </c>
      <c r="B23918" s="618">
        <v>2013</v>
      </c>
      <c r="C23918" s="619" t="s">
        <v>424</v>
      </c>
    </row>
    <row r="23919" spans="1:3" x14ac:dyDescent="0.15">
      <c r="A23919" s="619" t="s">
        <v>1123</v>
      </c>
      <c r="B23919" s="618">
        <v>2013</v>
      </c>
      <c r="C23919" s="619" t="s">
        <v>437</v>
      </c>
    </row>
    <row r="23920" spans="1:3" x14ac:dyDescent="0.15">
      <c r="A23920" s="619" t="s">
        <v>1123</v>
      </c>
      <c r="B23920" s="618">
        <v>2013</v>
      </c>
      <c r="C23920" s="619" t="s">
        <v>1104</v>
      </c>
    </row>
    <row r="23921" spans="1:3" x14ac:dyDescent="0.15">
      <c r="A23921" s="619" t="s">
        <v>1123</v>
      </c>
      <c r="B23921" s="618">
        <v>2013</v>
      </c>
      <c r="C23921" s="619" t="s">
        <v>424</v>
      </c>
    </row>
    <row r="23922" spans="1:3" x14ac:dyDescent="0.15">
      <c r="A23922" s="619" t="s">
        <v>1123</v>
      </c>
      <c r="B23922" s="618">
        <v>2013</v>
      </c>
      <c r="C23922" s="619" t="s">
        <v>437</v>
      </c>
    </row>
    <row r="23923" spans="1:3" x14ac:dyDescent="0.15">
      <c r="A23923" s="619" t="s">
        <v>1123</v>
      </c>
      <c r="B23923" s="618">
        <v>2013</v>
      </c>
      <c r="C23923" s="619" t="s">
        <v>424</v>
      </c>
    </row>
    <row r="23924" spans="1:3" x14ac:dyDescent="0.15">
      <c r="A23924" s="619" t="s">
        <v>1123</v>
      </c>
      <c r="B23924" s="618">
        <v>2013</v>
      </c>
      <c r="C23924" s="619" t="s">
        <v>1113</v>
      </c>
    </row>
    <row r="23925" spans="1:3" x14ac:dyDescent="0.15">
      <c r="A23925" s="619" t="s">
        <v>1123</v>
      </c>
      <c r="B23925" s="618">
        <v>2013</v>
      </c>
      <c r="C23925" s="619" t="s">
        <v>1102</v>
      </c>
    </row>
    <row r="23926" spans="1:3" x14ac:dyDescent="0.15">
      <c r="A23926" s="619" t="s">
        <v>1123</v>
      </c>
      <c r="B23926" s="618">
        <v>2013</v>
      </c>
      <c r="C23926" s="619" t="s">
        <v>1104</v>
      </c>
    </row>
    <row r="23927" spans="1:3" x14ac:dyDescent="0.15">
      <c r="A23927" s="619" t="s">
        <v>1123</v>
      </c>
      <c r="B23927" s="618">
        <v>2013</v>
      </c>
      <c r="C23927" s="619" t="s">
        <v>1104</v>
      </c>
    </row>
    <row r="23928" spans="1:3" x14ac:dyDescent="0.15">
      <c r="A23928" s="619" t="s">
        <v>1123</v>
      </c>
      <c r="B23928" s="618">
        <v>2013</v>
      </c>
      <c r="C23928" s="619" t="s">
        <v>424</v>
      </c>
    </row>
    <row r="23929" spans="1:3" x14ac:dyDescent="0.15">
      <c r="A23929" s="619" t="s">
        <v>1123</v>
      </c>
      <c r="B23929" s="618">
        <v>2013</v>
      </c>
      <c r="C23929" s="619" t="s">
        <v>437</v>
      </c>
    </row>
    <row r="23930" spans="1:3" x14ac:dyDescent="0.15">
      <c r="A23930" s="619" t="s">
        <v>1123</v>
      </c>
      <c r="B23930" s="618">
        <v>2013</v>
      </c>
      <c r="C23930" s="619" t="s">
        <v>437</v>
      </c>
    </row>
    <row r="23931" spans="1:3" x14ac:dyDescent="0.15">
      <c r="A23931" s="619" t="s">
        <v>1123</v>
      </c>
      <c r="B23931" s="618">
        <v>2013</v>
      </c>
      <c r="C23931" s="619" t="s">
        <v>1102</v>
      </c>
    </row>
    <row r="23932" spans="1:3" x14ac:dyDescent="0.15">
      <c r="A23932" s="619" t="s">
        <v>1123</v>
      </c>
      <c r="B23932" s="618">
        <v>2013</v>
      </c>
      <c r="C23932" s="619" t="s">
        <v>437</v>
      </c>
    </row>
    <row r="23933" spans="1:3" x14ac:dyDescent="0.15">
      <c r="A23933" s="619" t="s">
        <v>1123</v>
      </c>
      <c r="B23933" s="618">
        <v>2013</v>
      </c>
      <c r="C23933" s="619" t="s">
        <v>437</v>
      </c>
    </row>
    <row r="23934" spans="1:3" x14ac:dyDescent="0.15">
      <c r="A23934" s="619" t="s">
        <v>1123</v>
      </c>
      <c r="B23934" s="618">
        <v>2013</v>
      </c>
      <c r="C23934" s="619" t="s">
        <v>437</v>
      </c>
    </row>
    <row r="23935" spans="1:3" x14ac:dyDescent="0.15">
      <c r="A23935" s="619" t="s">
        <v>1123</v>
      </c>
      <c r="B23935" s="618">
        <v>2013</v>
      </c>
      <c r="C23935" s="619" t="s">
        <v>424</v>
      </c>
    </row>
    <row r="23936" spans="1:3" x14ac:dyDescent="0.15">
      <c r="A23936" s="619" t="s">
        <v>1123</v>
      </c>
      <c r="B23936" s="618">
        <v>2013</v>
      </c>
      <c r="C23936" s="619" t="s">
        <v>1102</v>
      </c>
    </row>
    <row r="23937" spans="1:3" x14ac:dyDescent="0.15">
      <c r="A23937" s="619" t="s">
        <v>1123</v>
      </c>
      <c r="B23937" s="618">
        <v>2013</v>
      </c>
      <c r="C23937" s="619" t="s">
        <v>424</v>
      </c>
    </row>
    <row r="23938" spans="1:3" x14ac:dyDescent="0.15">
      <c r="A23938" s="619" t="s">
        <v>1123</v>
      </c>
      <c r="B23938" s="618">
        <v>2013</v>
      </c>
      <c r="C23938" s="619" t="s">
        <v>424</v>
      </c>
    </row>
    <row r="23939" spans="1:3" x14ac:dyDescent="0.15">
      <c r="A23939" s="619" t="s">
        <v>1123</v>
      </c>
      <c r="B23939" s="618">
        <v>2013</v>
      </c>
      <c r="C23939" s="619" t="s">
        <v>424</v>
      </c>
    </row>
    <row r="23940" spans="1:3" x14ac:dyDescent="0.15">
      <c r="A23940" s="619" t="s">
        <v>1123</v>
      </c>
      <c r="B23940" s="618">
        <v>2013</v>
      </c>
      <c r="C23940" s="619" t="s">
        <v>1103</v>
      </c>
    </row>
    <row r="23941" spans="1:3" x14ac:dyDescent="0.15">
      <c r="A23941" s="619" t="s">
        <v>1123</v>
      </c>
      <c r="B23941" s="618">
        <v>2013</v>
      </c>
      <c r="C23941" s="619" t="s">
        <v>1102</v>
      </c>
    </row>
    <row r="23942" spans="1:3" x14ac:dyDescent="0.15">
      <c r="A23942" s="619" t="s">
        <v>1123</v>
      </c>
      <c r="B23942" s="618">
        <v>2013</v>
      </c>
      <c r="C23942" s="619" t="s">
        <v>1102</v>
      </c>
    </row>
    <row r="23943" spans="1:3" x14ac:dyDescent="0.15">
      <c r="A23943" s="619" t="s">
        <v>1123</v>
      </c>
      <c r="B23943" s="618">
        <v>2013</v>
      </c>
      <c r="C23943" s="619" t="s">
        <v>424</v>
      </c>
    </row>
    <row r="23944" spans="1:3" x14ac:dyDescent="0.15">
      <c r="A23944" s="619" t="s">
        <v>1123</v>
      </c>
      <c r="B23944" s="618">
        <v>2013</v>
      </c>
      <c r="C23944" s="619" t="s">
        <v>424</v>
      </c>
    </row>
    <row r="23945" spans="1:3" x14ac:dyDescent="0.15">
      <c r="A23945" s="619" t="s">
        <v>1123</v>
      </c>
      <c r="B23945" s="618">
        <v>2013</v>
      </c>
      <c r="C23945" s="619" t="s">
        <v>1102</v>
      </c>
    </row>
    <row r="23946" spans="1:3" x14ac:dyDescent="0.15">
      <c r="A23946" s="619" t="s">
        <v>1123</v>
      </c>
      <c r="B23946" s="618">
        <v>2013</v>
      </c>
      <c r="C23946" s="619" t="s">
        <v>1102</v>
      </c>
    </row>
    <row r="23947" spans="1:3" x14ac:dyDescent="0.15">
      <c r="A23947" s="619" t="s">
        <v>1123</v>
      </c>
      <c r="B23947" s="618">
        <v>2013</v>
      </c>
      <c r="C23947" s="619" t="s">
        <v>1102</v>
      </c>
    </row>
    <row r="23948" spans="1:3" x14ac:dyDescent="0.15">
      <c r="A23948" s="619" t="s">
        <v>1123</v>
      </c>
      <c r="B23948" s="618">
        <v>2013</v>
      </c>
      <c r="C23948" s="619" t="s">
        <v>1102</v>
      </c>
    </row>
    <row r="23949" spans="1:3" x14ac:dyDescent="0.15">
      <c r="A23949" s="619" t="s">
        <v>1123</v>
      </c>
      <c r="B23949" s="618">
        <v>2013</v>
      </c>
      <c r="C23949" s="619" t="s">
        <v>1080</v>
      </c>
    </row>
    <row r="23950" spans="1:3" x14ac:dyDescent="0.15">
      <c r="A23950" s="619" t="s">
        <v>1123</v>
      </c>
      <c r="B23950" s="618">
        <v>2013</v>
      </c>
      <c r="C23950" s="619" t="s">
        <v>1080</v>
      </c>
    </row>
    <row r="23951" spans="1:3" x14ac:dyDescent="0.15">
      <c r="A23951" s="619" t="s">
        <v>1123</v>
      </c>
      <c r="B23951" s="618">
        <v>2013</v>
      </c>
      <c r="C23951" s="619" t="s">
        <v>1103</v>
      </c>
    </row>
    <row r="23952" spans="1:3" x14ac:dyDescent="0.15">
      <c r="A23952" s="619" t="s">
        <v>1123</v>
      </c>
      <c r="B23952" s="618">
        <v>2013</v>
      </c>
      <c r="C23952" s="619" t="s">
        <v>1080</v>
      </c>
    </row>
    <row r="23953" spans="1:3" x14ac:dyDescent="0.15">
      <c r="A23953" s="619" t="s">
        <v>1123</v>
      </c>
      <c r="B23953" s="618">
        <v>2013</v>
      </c>
      <c r="C23953" s="619" t="s">
        <v>424</v>
      </c>
    </row>
    <row r="23954" spans="1:3" x14ac:dyDescent="0.15">
      <c r="A23954" s="619" t="s">
        <v>1123</v>
      </c>
      <c r="B23954" s="618">
        <v>2013</v>
      </c>
      <c r="C23954" s="619" t="s">
        <v>1111</v>
      </c>
    </row>
    <row r="23955" spans="1:3" x14ac:dyDescent="0.15">
      <c r="A23955" s="619" t="s">
        <v>1123</v>
      </c>
      <c r="B23955" s="618">
        <v>2013</v>
      </c>
      <c r="C23955" s="619" t="s">
        <v>437</v>
      </c>
    </row>
    <row r="23956" spans="1:3" x14ac:dyDescent="0.15">
      <c r="A23956" s="619" t="s">
        <v>1123</v>
      </c>
      <c r="B23956" s="618">
        <v>2013</v>
      </c>
      <c r="C23956" s="619" t="s">
        <v>1105</v>
      </c>
    </row>
    <row r="23957" spans="1:3" x14ac:dyDescent="0.15">
      <c r="A23957" s="619" t="s">
        <v>1123</v>
      </c>
      <c r="B23957" s="618">
        <v>2013</v>
      </c>
      <c r="C23957" s="619" t="s">
        <v>1104</v>
      </c>
    </row>
    <row r="23958" spans="1:3" x14ac:dyDescent="0.15">
      <c r="A23958" s="619" t="s">
        <v>1123</v>
      </c>
      <c r="B23958" s="618">
        <v>2013</v>
      </c>
      <c r="C23958" s="619" t="s">
        <v>1104</v>
      </c>
    </row>
    <row r="23959" spans="1:3" x14ac:dyDescent="0.15">
      <c r="A23959" s="619" t="s">
        <v>1123</v>
      </c>
      <c r="B23959" s="618" t="s">
        <v>1081</v>
      </c>
      <c r="C23959" s="619" t="s">
        <v>424</v>
      </c>
    </row>
    <row r="23960" spans="1:3" x14ac:dyDescent="0.15">
      <c r="A23960" s="619" t="s">
        <v>1123</v>
      </c>
      <c r="B23960" s="618">
        <v>2013</v>
      </c>
      <c r="C23960" s="619" t="s">
        <v>424</v>
      </c>
    </row>
    <row r="23961" spans="1:3" x14ac:dyDescent="0.15">
      <c r="A23961" s="619" t="s">
        <v>1123</v>
      </c>
      <c r="B23961" s="618">
        <v>2013</v>
      </c>
      <c r="C23961" s="619" t="s">
        <v>437</v>
      </c>
    </row>
    <row r="23962" spans="1:3" x14ac:dyDescent="0.15">
      <c r="A23962" s="619" t="s">
        <v>1123</v>
      </c>
      <c r="B23962" s="618">
        <v>2013</v>
      </c>
      <c r="C23962" s="619" t="s">
        <v>437</v>
      </c>
    </row>
    <row r="23963" spans="1:3" x14ac:dyDescent="0.15">
      <c r="A23963" s="619" t="s">
        <v>1123</v>
      </c>
      <c r="B23963" s="618">
        <v>2013</v>
      </c>
      <c r="C23963" s="619" t="s">
        <v>424</v>
      </c>
    </row>
    <row r="23964" spans="1:3" x14ac:dyDescent="0.15">
      <c r="A23964" s="619" t="s">
        <v>1123</v>
      </c>
      <c r="B23964" s="618">
        <v>2013</v>
      </c>
      <c r="C23964" s="619" t="s">
        <v>424</v>
      </c>
    </row>
    <row r="23965" spans="1:3" x14ac:dyDescent="0.15">
      <c r="A23965" s="619" t="s">
        <v>1123</v>
      </c>
      <c r="B23965" s="618">
        <v>2013</v>
      </c>
      <c r="C23965" s="619" t="s">
        <v>424</v>
      </c>
    </row>
    <row r="23966" spans="1:3" x14ac:dyDescent="0.15">
      <c r="A23966" s="619" t="s">
        <v>1123</v>
      </c>
      <c r="B23966" s="618">
        <v>2013</v>
      </c>
      <c r="C23966" s="619" t="s">
        <v>1104</v>
      </c>
    </row>
    <row r="23967" spans="1:3" x14ac:dyDescent="0.15">
      <c r="A23967" s="619" t="s">
        <v>1123</v>
      </c>
      <c r="B23967" s="618">
        <v>2013</v>
      </c>
      <c r="C23967" s="619" t="s">
        <v>1104</v>
      </c>
    </row>
    <row r="23968" spans="1:3" x14ac:dyDescent="0.15">
      <c r="A23968" s="619" t="s">
        <v>1123</v>
      </c>
      <c r="B23968" s="618">
        <v>2013</v>
      </c>
      <c r="C23968" s="619" t="s">
        <v>1103</v>
      </c>
    </row>
    <row r="23969" spans="1:3" x14ac:dyDescent="0.15">
      <c r="A23969" s="619" t="s">
        <v>1123</v>
      </c>
      <c r="B23969" s="618">
        <v>2013</v>
      </c>
      <c r="C23969" s="619" t="s">
        <v>1080</v>
      </c>
    </row>
    <row r="23970" spans="1:3" x14ac:dyDescent="0.15">
      <c r="A23970" s="619" t="s">
        <v>1123</v>
      </c>
      <c r="B23970" s="618">
        <v>2013</v>
      </c>
      <c r="C23970" s="619" t="s">
        <v>437</v>
      </c>
    </row>
    <row r="23971" spans="1:3" x14ac:dyDescent="0.15">
      <c r="A23971" s="619" t="s">
        <v>1123</v>
      </c>
      <c r="B23971" s="618">
        <v>2013</v>
      </c>
      <c r="C23971" s="619" t="s">
        <v>437</v>
      </c>
    </row>
    <row r="23972" spans="1:3" x14ac:dyDescent="0.15">
      <c r="A23972" s="619" t="s">
        <v>1123</v>
      </c>
      <c r="B23972" s="618">
        <v>2013</v>
      </c>
      <c r="C23972" s="619" t="s">
        <v>437</v>
      </c>
    </row>
    <row r="23973" spans="1:3" x14ac:dyDescent="0.15">
      <c r="A23973" s="619" t="s">
        <v>1123</v>
      </c>
      <c r="B23973" s="618">
        <v>2013</v>
      </c>
      <c r="C23973" s="619" t="s">
        <v>424</v>
      </c>
    </row>
    <row r="23974" spans="1:3" x14ac:dyDescent="0.15">
      <c r="A23974" s="619" t="s">
        <v>1123</v>
      </c>
      <c r="B23974" s="618">
        <v>2013</v>
      </c>
      <c r="C23974" s="619" t="s">
        <v>437</v>
      </c>
    </row>
    <row r="23975" spans="1:3" x14ac:dyDescent="0.15">
      <c r="A23975" s="619" t="s">
        <v>1123</v>
      </c>
      <c r="B23975" s="618">
        <v>2013</v>
      </c>
      <c r="C23975" s="619" t="s">
        <v>437</v>
      </c>
    </row>
    <row r="23976" spans="1:3" x14ac:dyDescent="0.15">
      <c r="A23976" s="619" t="s">
        <v>1123</v>
      </c>
      <c r="B23976" s="618">
        <v>2013</v>
      </c>
      <c r="C23976" s="619" t="s">
        <v>424</v>
      </c>
    </row>
    <row r="23977" spans="1:3" x14ac:dyDescent="0.15">
      <c r="A23977" s="619" t="s">
        <v>1123</v>
      </c>
      <c r="B23977" s="618">
        <v>2013</v>
      </c>
      <c r="C23977" s="619" t="s">
        <v>455</v>
      </c>
    </row>
    <row r="23978" spans="1:3" x14ac:dyDescent="0.15">
      <c r="A23978" s="619" t="s">
        <v>1123</v>
      </c>
      <c r="B23978" s="618">
        <v>2013</v>
      </c>
      <c r="C23978" s="619" t="s">
        <v>424</v>
      </c>
    </row>
    <row r="23979" spans="1:3" x14ac:dyDescent="0.15">
      <c r="A23979" s="619" t="s">
        <v>1123</v>
      </c>
      <c r="B23979" s="618">
        <v>2013</v>
      </c>
      <c r="C23979" s="619" t="s">
        <v>424</v>
      </c>
    </row>
    <row r="23980" spans="1:3" x14ac:dyDescent="0.15">
      <c r="A23980" s="619" t="s">
        <v>1123</v>
      </c>
      <c r="B23980" s="618">
        <v>2013</v>
      </c>
      <c r="C23980" s="619" t="s">
        <v>437</v>
      </c>
    </row>
    <row r="23981" spans="1:3" x14ac:dyDescent="0.15">
      <c r="A23981" s="619" t="s">
        <v>1123</v>
      </c>
      <c r="B23981" s="618">
        <v>2013</v>
      </c>
      <c r="C23981" s="619" t="s">
        <v>424</v>
      </c>
    </row>
    <row r="23982" spans="1:3" x14ac:dyDescent="0.15">
      <c r="A23982" s="619" t="s">
        <v>1123</v>
      </c>
      <c r="B23982" s="618">
        <v>2013</v>
      </c>
      <c r="C23982" s="619" t="s">
        <v>424</v>
      </c>
    </row>
    <row r="23983" spans="1:3" x14ac:dyDescent="0.15">
      <c r="A23983" s="619" t="s">
        <v>1123</v>
      </c>
      <c r="B23983" s="618">
        <v>2013</v>
      </c>
      <c r="C23983" s="619" t="s">
        <v>437</v>
      </c>
    </row>
    <row r="23984" spans="1:3" x14ac:dyDescent="0.15">
      <c r="A23984" s="619" t="s">
        <v>1123</v>
      </c>
      <c r="B23984" s="618">
        <v>2013</v>
      </c>
      <c r="C23984" s="619" t="s">
        <v>437</v>
      </c>
    </row>
    <row r="23985" spans="1:3" x14ac:dyDescent="0.15">
      <c r="A23985" s="619" t="s">
        <v>1123</v>
      </c>
      <c r="B23985" s="618">
        <v>2013</v>
      </c>
      <c r="C23985" s="619" t="s">
        <v>437</v>
      </c>
    </row>
    <row r="23986" spans="1:3" x14ac:dyDescent="0.15">
      <c r="A23986" s="619" t="s">
        <v>1123</v>
      </c>
      <c r="B23986" s="618">
        <v>2013</v>
      </c>
      <c r="C23986" s="619" t="s">
        <v>437</v>
      </c>
    </row>
    <row r="23987" spans="1:3" x14ac:dyDescent="0.15">
      <c r="A23987" s="619" t="s">
        <v>1123</v>
      </c>
      <c r="B23987" s="618">
        <v>2013</v>
      </c>
      <c r="C23987" s="619" t="s">
        <v>424</v>
      </c>
    </row>
    <row r="23988" spans="1:3" x14ac:dyDescent="0.15">
      <c r="A23988" s="619" t="s">
        <v>1123</v>
      </c>
      <c r="B23988" s="618">
        <v>2013</v>
      </c>
      <c r="C23988" s="619" t="s">
        <v>437</v>
      </c>
    </row>
    <row r="23989" spans="1:3" x14ac:dyDescent="0.15">
      <c r="A23989" s="619" t="s">
        <v>1123</v>
      </c>
      <c r="B23989" s="618">
        <v>2013</v>
      </c>
      <c r="C23989" s="619" t="s">
        <v>1102</v>
      </c>
    </row>
    <row r="23990" spans="1:3" x14ac:dyDescent="0.15">
      <c r="A23990" s="619" t="s">
        <v>1123</v>
      </c>
      <c r="B23990" s="618">
        <v>2013</v>
      </c>
      <c r="C23990" s="619" t="s">
        <v>1102</v>
      </c>
    </row>
    <row r="23991" spans="1:3" x14ac:dyDescent="0.15">
      <c r="A23991" s="619" t="s">
        <v>1123</v>
      </c>
      <c r="B23991" s="618">
        <v>2013</v>
      </c>
      <c r="C23991" s="619" t="s">
        <v>424</v>
      </c>
    </row>
    <row r="23992" spans="1:3" x14ac:dyDescent="0.15">
      <c r="A23992" s="619" t="s">
        <v>1123</v>
      </c>
      <c r="B23992" s="618">
        <v>2013</v>
      </c>
      <c r="C23992" s="619" t="s">
        <v>1102</v>
      </c>
    </row>
    <row r="23993" spans="1:3" x14ac:dyDescent="0.15">
      <c r="A23993" s="619" t="s">
        <v>1123</v>
      </c>
      <c r="B23993" s="618">
        <v>2013</v>
      </c>
      <c r="C23993" s="619" t="s">
        <v>424</v>
      </c>
    </row>
    <row r="23994" spans="1:3" x14ac:dyDescent="0.15">
      <c r="A23994" s="619" t="s">
        <v>1123</v>
      </c>
      <c r="B23994" s="618">
        <v>2013</v>
      </c>
      <c r="C23994" s="619" t="s">
        <v>424</v>
      </c>
    </row>
    <row r="23995" spans="1:3" x14ac:dyDescent="0.15">
      <c r="A23995" s="619" t="s">
        <v>1123</v>
      </c>
      <c r="B23995" s="618">
        <v>2013</v>
      </c>
      <c r="C23995" s="619" t="s">
        <v>424</v>
      </c>
    </row>
    <row r="23996" spans="1:3" x14ac:dyDescent="0.15">
      <c r="A23996" s="619" t="s">
        <v>1123</v>
      </c>
      <c r="B23996" s="618">
        <v>2013</v>
      </c>
      <c r="C23996" s="619" t="s">
        <v>424</v>
      </c>
    </row>
    <row r="23997" spans="1:3" x14ac:dyDescent="0.15">
      <c r="A23997" s="619" t="s">
        <v>1123</v>
      </c>
      <c r="B23997" s="618">
        <v>2013</v>
      </c>
      <c r="C23997" s="619" t="s">
        <v>1080</v>
      </c>
    </row>
    <row r="23998" spans="1:3" x14ac:dyDescent="0.15">
      <c r="A23998" s="619" t="s">
        <v>1123</v>
      </c>
      <c r="B23998" s="618">
        <v>2013</v>
      </c>
      <c r="C23998" s="619" t="s">
        <v>1102</v>
      </c>
    </row>
    <row r="23999" spans="1:3" x14ac:dyDescent="0.15">
      <c r="A23999" s="619" t="s">
        <v>1123</v>
      </c>
      <c r="B23999" s="618">
        <v>2013</v>
      </c>
      <c r="C23999" s="619" t="s">
        <v>424</v>
      </c>
    </row>
    <row r="24000" spans="1:3" x14ac:dyDescent="0.15">
      <c r="A24000" s="619" t="s">
        <v>1123</v>
      </c>
      <c r="B24000" s="618">
        <v>2013</v>
      </c>
      <c r="C24000" s="619" t="s">
        <v>1102</v>
      </c>
    </row>
    <row r="24001" spans="1:3" x14ac:dyDescent="0.15">
      <c r="A24001" s="619" t="s">
        <v>1123</v>
      </c>
      <c r="B24001" s="618">
        <v>2013</v>
      </c>
      <c r="C24001" s="619" t="s">
        <v>424</v>
      </c>
    </row>
    <row r="24002" spans="1:3" x14ac:dyDescent="0.15">
      <c r="A24002" s="619" t="s">
        <v>1123</v>
      </c>
      <c r="B24002" s="618">
        <v>2013</v>
      </c>
      <c r="C24002" s="619" t="s">
        <v>1102</v>
      </c>
    </row>
    <row r="24003" spans="1:3" x14ac:dyDescent="0.15">
      <c r="A24003" s="619" t="s">
        <v>1123</v>
      </c>
      <c r="B24003" s="618">
        <v>2013</v>
      </c>
      <c r="C24003" s="619" t="s">
        <v>424</v>
      </c>
    </row>
    <row r="24004" spans="1:3" x14ac:dyDescent="0.15">
      <c r="A24004" s="619" t="s">
        <v>1123</v>
      </c>
      <c r="B24004" s="618">
        <v>2013</v>
      </c>
      <c r="C24004" s="619" t="s">
        <v>1104</v>
      </c>
    </row>
    <row r="24005" spans="1:3" x14ac:dyDescent="0.15">
      <c r="A24005" s="619" t="s">
        <v>1123</v>
      </c>
      <c r="B24005" s="618">
        <v>2013</v>
      </c>
      <c r="C24005" s="619" t="s">
        <v>437</v>
      </c>
    </row>
    <row r="24006" spans="1:3" x14ac:dyDescent="0.15">
      <c r="A24006" s="619" t="s">
        <v>1123</v>
      </c>
      <c r="B24006" s="618">
        <v>2013</v>
      </c>
      <c r="C24006" s="619" t="s">
        <v>424</v>
      </c>
    </row>
    <row r="24007" spans="1:3" x14ac:dyDescent="0.15">
      <c r="A24007" s="619" t="s">
        <v>1123</v>
      </c>
      <c r="B24007" s="618">
        <v>2013</v>
      </c>
      <c r="C24007" s="619" t="s">
        <v>424</v>
      </c>
    </row>
    <row r="24008" spans="1:3" x14ac:dyDescent="0.15">
      <c r="A24008" s="619" t="s">
        <v>1123</v>
      </c>
      <c r="B24008" s="618">
        <v>2013</v>
      </c>
      <c r="C24008" s="619" t="s">
        <v>424</v>
      </c>
    </row>
    <row r="24009" spans="1:3" x14ac:dyDescent="0.15">
      <c r="A24009" s="619" t="s">
        <v>1123</v>
      </c>
      <c r="B24009" s="618">
        <v>2013</v>
      </c>
      <c r="C24009" s="619" t="s">
        <v>424</v>
      </c>
    </row>
    <row r="24010" spans="1:3" x14ac:dyDescent="0.15">
      <c r="A24010" s="619" t="s">
        <v>1123</v>
      </c>
      <c r="B24010" s="618">
        <v>2013</v>
      </c>
      <c r="C24010" s="619" t="s">
        <v>424</v>
      </c>
    </row>
    <row r="24011" spans="1:3" x14ac:dyDescent="0.15">
      <c r="A24011" s="619" t="s">
        <v>1123</v>
      </c>
      <c r="B24011" s="618">
        <v>2013</v>
      </c>
      <c r="C24011" s="619" t="s">
        <v>437</v>
      </c>
    </row>
    <row r="24012" spans="1:3" x14ac:dyDescent="0.15">
      <c r="A24012" s="619" t="s">
        <v>1123</v>
      </c>
      <c r="B24012" s="618">
        <v>2013</v>
      </c>
      <c r="C24012" s="619" t="s">
        <v>437</v>
      </c>
    </row>
    <row r="24013" spans="1:3" x14ac:dyDescent="0.15">
      <c r="A24013" s="619" t="s">
        <v>1123</v>
      </c>
      <c r="B24013" s="618">
        <v>2013</v>
      </c>
      <c r="C24013" s="619" t="s">
        <v>437</v>
      </c>
    </row>
    <row r="24014" spans="1:3" x14ac:dyDescent="0.15">
      <c r="A24014" s="619" t="s">
        <v>1123</v>
      </c>
      <c r="B24014" s="618">
        <v>2013</v>
      </c>
      <c r="C24014" s="619" t="s">
        <v>424</v>
      </c>
    </row>
    <row r="24015" spans="1:3" x14ac:dyDescent="0.15">
      <c r="A24015" s="619" t="s">
        <v>1123</v>
      </c>
      <c r="B24015" s="618">
        <v>2013</v>
      </c>
      <c r="C24015" s="619" t="s">
        <v>424</v>
      </c>
    </row>
    <row r="24016" spans="1:3" x14ac:dyDescent="0.15">
      <c r="A24016" s="619" t="s">
        <v>1123</v>
      </c>
      <c r="B24016" s="618">
        <v>2013</v>
      </c>
      <c r="C24016" s="619" t="s">
        <v>1102</v>
      </c>
    </row>
    <row r="24017" spans="1:3" x14ac:dyDescent="0.15">
      <c r="A24017" s="619" t="s">
        <v>1123</v>
      </c>
      <c r="B24017" s="618">
        <v>2013</v>
      </c>
      <c r="C24017" s="619" t="s">
        <v>424</v>
      </c>
    </row>
    <row r="24018" spans="1:3" x14ac:dyDescent="0.15">
      <c r="A24018" s="619" t="s">
        <v>1123</v>
      </c>
      <c r="B24018" s="618">
        <v>2013</v>
      </c>
      <c r="C24018" s="619" t="s">
        <v>424</v>
      </c>
    </row>
    <row r="24019" spans="1:3" x14ac:dyDescent="0.15">
      <c r="A24019" s="619" t="s">
        <v>1123</v>
      </c>
      <c r="B24019" s="618">
        <v>2013</v>
      </c>
      <c r="C24019" s="619" t="s">
        <v>424</v>
      </c>
    </row>
    <row r="24020" spans="1:3" x14ac:dyDescent="0.15">
      <c r="A24020" s="619" t="s">
        <v>1123</v>
      </c>
      <c r="B24020" s="618">
        <v>2013</v>
      </c>
      <c r="C24020" s="619" t="s">
        <v>1109</v>
      </c>
    </row>
    <row r="24021" spans="1:3" x14ac:dyDescent="0.15">
      <c r="A24021" s="619" t="s">
        <v>1123</v>
      </c>
      <c r="B24021" s="618">
        <v>2013</v>
      </c>
      <c r="C24021" s="619" t="s">
        <v>424</v>
      </c>
    </row>
    <row r="24022" spans="1:3" x14ac:dyDescent="0.15">
      <c r="A24022" s="619" t="s">
        <v>1123</v>
      </c>
      <c r="B24022" s="618">
        <v>2013</v>
      </c>
      <c r="C24022" s="619" t="s">
        <v>1107</v>
      </c>
    </row>
    <row r="24023" spans="1:3" x14ac:dyDescent="0.15">
      <c r="A24023" s="619" t="s">
        <v>1123</v>
      </c>
      <c r="B24023" s="618">
        <v>2013</v>
      </c>
      <c r="C24023" s="619" t="s">
        <v>424</v>
      </c>
    </row>
    <row r="24024" spans="1:3" x14ac:dyDescent="0.15">
      <c r="A24024" s="619" t="s">
        <v>1123</v>
      </c>
      <c r="B24024" s="618">
        <v>2013</v>
      </c>
      <c r="C24024" s="619" t="s">
        <v>424</v>
      </c>
    </row>
    <row r="24025" spans="1:3" x14ac:dyDescent="0.15">
      <c r="A24025" s="619" t="s">
        <v>1123</v>
      </c>
      <c r="B24025" s="618">
        <v>2013</v>
      </c>
      <c r="C24025" s="619" t="s">
        <v>1080</v>
      </c>
    </row>
    <row r="24026" spans="1:3" x14ac:dyDescent="0.15">
      <c r="A24026" s="619" t="s">
        <v>1123</v>
      </c>
      <c r="B24026" s="618">
        <v>2013</v>
      </c>
      <c r="C24026" s="619" t="s">
        <v>424</v>
      </c>
    </row>
    <row r="24027" spans="1:3" x14ac:dyDescent="0.15">
      <c r="A24027" s="619" t="s">
        <v>1123</v>
      </c>
      <c r="B24027" s="618">
        <v>2013</v>
      </c>
      <c r="C24027" s="619" t="s">
        <v>424</v>
      </c>
    </row>
    <row r="24028" spans="1:3" x14ac:dyDescent="0.15">
      <c r="A24028" s="619" t="s">
        <v>1123</v>
      </c>
      <c r="B24028" s="618">
        <v>2013</v>
      </c>
      <c r="C24028" s="619" t="s">
        <v>1109</v>
      </c>
    </row>
    <row r="24029" spans="1:3" x14ac:dyDescent="0.15">
      <c r="A24029" s="619" t="s">
        <v>1123</v>
      </c>
      <c r="B24029" s="618">
        <v>2013</v>
      </c>
      <c r="C24029" s="619" t="s">
        <v>1080</v>
      </c>
    </row>
    <row r="24030" spans="1:3" x14ac:dyDescent="0.15">
      <c r="A24030" s="619" t="s">
        <v>1123</v>
      </c>
      <c r="B24030" s="618">
        <v>2013</v>
      </c>
      <c r="C24030" s="619" t="s">
        <v>1080</v>
      </c>
    </row>
    <row r="24031" spans="1:3" x14ac:dyDescent="0.15">
      <c r="A24031" s="619" t="s">
        <v>1123</v>
      </c>
      <c r="B24031" s="618">
        <v>2013</v>
      </c>
      <c r="C24031" s="619" t="s">
        <v>424</v>
      </c>
    </row>
    <row r="24032" spans="1:3" x14ac:dyDescent="0.15">
      <c r="A24032" s="619" t="s">
        <v>1123</v>
      </c>
      <c r="B24032" s="618">
        <v>2013</v>
      </c>
      <c r="C24032" s="619" t="s">
        <v>1080</v>
      </c>
    </row>
    <row r="24033" spans="1:3" x14ac:dyDescent="0.15">
      <c r="A24033" s="619" t="s">
        <v>1123</v>
      </c>
      <c r="B24033" s="618">
        <v>2013</v>
      </c>
      <c r="C24033" s="619" t="s">
        <v>424</v>
      </c>
    </row>
    <row r="24034" spans="1:3" x14ac:dyDescent="0.15">
      <c r="A24034" s="619" t="s">
        <v>1123</v>
      </c>
      <c r="B24034" s="618">
        <v>2013</v>
      </c>
      <c r="C24034" s="619" t="s">
        <v>424</v>
      </c>
    </row>
    <row r="24035" spans="1:3" x14ac:dyDescent="0.15">
      <c r="A24035" s="619" t="s">
        <v>1123</v>
      </c>
      <c r="B24035" s="618">
        <v>2013</v>
      </c>
      <c r="C24035" s="619" t="s">
        <v>1109</v>
      </c>
    </row>
    <row r="24036" spans="1:3" x14ac:dyDescent="0.15">
      <c r="A24036" s="619" t="s">
        <v>1123</v>
      </c>
      <c r="B24036" s="618">
        <v>2013</v>
      </c>
      <c r="C24036" s="619" t="s">
        <v>437</v>
      </c>
    </row>
    <row r="24037" spans="1:3" x14ac:dyDescent="0.15">
      <c r="A24037" s="619" t="s">
        <v>1123</v>
      </c>
      <c r="B24037" s="618">
        <v>2013</v>
      </c>
      <c r="C24037" s="619" t="s">
        <v>424</v>
      </c>
    </row>
    <row r="24038" spans="1:3" x14ac:dyDescent="0.15">
      <c r="A24038" s="619" t="s">
        <v>1123</v>
      </c>
      <c r="B24038" s="618">
        <v>2013</v>
      </c>
      <c r="C24038" s="619" t="s">
        <v>1109</v>
      </c>
    </row>
    <row r="24039" spans="1:3" x14ac:dyDescent="0.15">
      <c r="A24039" s="619" t="s">
        <v>1123</v>
      </c>
      <c r="B24039" s="618">
        <v>2013</v>
      </c>
      <c r="C24039" s="619" t="s">
        <v>1109</v>
      </c>
    </row>
    <row r="24040" spans="1:3" x14ac:dyDescent="0.15">
      <c r="A24040" s="619" t="s">
        <v>1123</v>
      </c>
      <c r="B24040" s="618">
        <v>2013</v>
      </c>
      <c r="C24040" s="619" t="s">
        <v>1109</v>
      </c>
    </row>
    <row r="24041" spans="1:3" x14ac:dyDescent="0.15">
      <c r="A24041" s="619" t="s">
        <v>1123</v>
      </c>
      <c r="B24041" s="618">
        <v>2013</v>
      </c>
      <c r="C24041" s="619" t="s">
        <v>437</v>
      </c>
    </row>
    <row r="24042" spans="1:3" x14ac:dyDescent="0.15">
      <c r="A24042" s="619" t="s">
        <v>1123</v>
      </c>
      <c r="B24042" s="618">
        <v>2013</v>
      </c>
      <c r="C24042" s="619" t="s">
        <v>1102</v>
      </c>
    </row>
    <row r="24043" spans="1:3" x14ac:dyDescent="0.15">
      <c r="A24043" s="619" t="s">
        <v>1123</v>
      </c>
      <c r="B24043" s="618">
        <v>2013</v>
      </c>
      <c r="C24043" s="619" t="s">
        <v>424</v>
      </c>
    </row>
    <row r="24044" spans="1:3" x14ac:dyDescent="0.15">
      <c r="A24044" s="619" t="s">
        <v>1123</v>
      </c>
      <c r="B24044" s="618">
        <v>2013</v>
      </c>
      <c r="C24044" s="619" t="s">
        <v>424</v>
      </c>
    </row>
    <row r="24045" spans="1:3" x14ac:dyDescent="0.15">
      <c r="A24045" s="619" t="s">
        <v>1123</v>
      </c>
      <c r="B24045" s="618">
        <v>2013</v>
      </c>
      <c r="C24045" s="619" t="s">
        <v>424</v>
      </c>
    </row>
    <row r="24046" spans="1:3" x14ac:dyDescent="0.15">
      <c r="A24046" s="619" t="s">
        <v>1123</v>
      </c>
      <c r="B24046" s="618">
        <v>2013</v>
      </c>
      <c r="C24046" s="619" t="s">
        <v>424</v>
      </c>
    </row>
    <row r="24047" spans="1:3" x14ac:dyDescent="0.15">
      <c r="A24047" s="619" t="s">
        <v>1123</v>
      </c>
      <c r="B24047" s="618">
        <v>2013</v>
      </c>
      <c r="C24047" s="619" t="s">
        <v>437</v>
      </c>
    </row>
    <row r="24048" spans="1:3" x14ac:dyDescent="0.15">
      <c r="A24048" s="619" t="s">
        <v>1123</v>
      </c>
      <c r="B24048" s="618">
        <v>2013</v>
      </c>
      <c r="C24048" s="619" t="s">
        <v>1102</v>
      </c>
    </row>
    <row r="24049" spans="1:3" x14ac:dyDescent="0.15">
      <c r="A24049" s="619" t="s">
        <v>1123</v>
      </c>
      <c r="B24049" s="618">
        <v>2013</v>
      </c>
      <c r="C24049" s="619" t="s">
        <v>424</v>
      </c>
    </row>
    <row r="24050" spans="1:3" x14ac:dyDescent="0.15">
      <c r="A24050" s="619" t="s">
        <v>1123</v>
      </c>
      <c r="B24050" s="618">
        <v>2013</v>
      </c>
      <c r="C24050" s="619" t="s">
        <v>1080</v>
      </c>
    </row>
    <row r="24051" spans="1:3" x14ac:dyDescent="0.15">
      <c r="A24051" s="619" t="s">
        <v>1123</v>
      </c>
      <c r="B24051" s="618">
        <v>2013</v>
      </c>
      <c r="C24051" s="619" t="s">
        <v>437</v>
      </c>
    </row>
    <row r="24052" spans="1:3" x14ac:dyDescent="0.15">
      <c r="A24052" s="619" t="s">
        <v>1123</v>
      </c>
      <c r="B24052" s="618">
        <v>2013</v>
      </c>
      <c r="C24052" s="619" t="s">
        <v>1080</v>
      </c>
    </row>
    <row r="24053" spans="1:3" x14ac:dyDescent="0.15">
      <c r="A24053" s="619" t="s">
        <v>1123</v>
      </c>
      <c r="B24053" s="618">
        <v>2013</v>
      </c>
      <c r="C24053" s="619" t="s">
        <v>424</v>
      </c>
    </row>
    <row r="24054" spans="1:3" x14ac:dyDescent="0.15">
      <c r="A24054" s="619" t="s">
        <v>1123</v>
      </c>
      <c r="B24054" s="618">
        <v>2013</v>
      </c>
      <c r="C24054" s="619" t="s">
        <v>424</v>
      </c>
    </row>
    <row r="24055" spans="1:3" x14ac:dyDescent="0.15">
      <c r="A24055" s="619" t="s">
        <v>1123</v>
      </c>
      <c r="B24055" s="618">
        <v>2013</v>
      </c>
      <c r="C24055" s="619" t="s">
        <v>424</v>
      </c>
    </row>
    <row r="24056" spans="1:3" x14ac:dyDescent="0.15">
      <c r="A24056" s="619" t="s">
        <v>1123</v>
      </c>
      <c r="B24056" s="618">
        <v>2013</v>
      </c>
      <c r="C24056" s="619" t="s">
        <v>424</v>
      </c>
    </row>
    <row r="24057" spans="1:3" x14ac:dyDescent="0.15">
      <c r="A24057" s="619" t="s">
        <v>1123</v>
      </c>
      <c r="B24057" s="618">
        <v>2013</v>
      </c>
      <c r="C24057" s="619" t="s">
        <v>424</v>
      </c>
    </row>
    <row r="24058" spans="1:3" x14ac:dyDescent="0.15">
      <c r="A24058" s="619" t="s">
        <v>1123</v>
      </c>
      <c r="B24058" s="618">
        <v>2013</v>
      </c>
      <c r="C24058" s="619" t="s">
        <v>424</v>
      </c>
    </row>
    <row r="24059" spans="1:3" x14ac:dyDescent="0.15">
      <c r="A24059" s="619" t="s">
        <v>1123</v>
      </c>
      <c r="B24059" s="618">
        <v>2013</v>
      </c>
      <c r="C24059" s="619" t="s">
        <v>424</v>
      </c>
    </row>
    <row r="24060" spans="1:3" x14ac:dyDescent="0.15">
      <c r="A24060" s="619" t="s">
        <v>1123</v>
      </c>
      <c r="B24060" s="618">
        <v>2013</v>
      </c>
      <c r="C24060" s="619" t="s">
        <v>424</v>
      </c>
    </row>
    <row r="24061" spans="1:3" x14ac:dyDescent="0.15">
      <c r="A24061" s="619" t="s">
        <v>1123</v>
      </c>
      <c r="B24061" s="618">
        <v>2013</v>
      </c>
      <c r="C24061" s="619" t="s">
        <v>1102</v>
      </c>
    </row>
    <row r="24062" spans="1:3" x14ac:dyDescent="0.15">
      <c r="A24062" s="619" t="s">
        <v>1123</v>
      </c>
      <c r="B24062" s="618">
        <v>2013</v>
      </c>
      <c r="C24062" s="619" t="s">
        <v>424</v>
      </c>
    </row>
    <row r="24063" spans="1:3" x14ac:dyDescent="0.15">
      <c r="A24063" s="619" t="s">
        <v>1123</v>
      </c>
      <c r="B24063" s="618">
        <v>2013</v>
      </c>
      <c r="C24063" s="619" t="s">
        <v>424</v>
      </c>
    </row>
    <row r="24064" spans="1:3" x14ac:dyDescent="0.15">
      <c r="A24064" s="619" t="s">
        <v>1123</v>
      </c>
      <c r="B24064" s="618">
        <v>2013</v>
      </c>
      <c r="C24064" s="619" t="s">
        <v>437</v>
      </c>
    </row>
    <row r="24065" spans="1:3" x14ac:dyDescent="0.15">
      <c r="A24065" s="619" t="s">
        <v>1123</v>
      </c>
      <c r="B24065" s="618">
        <v>2013</v>
      </c>
      <c r="C24065" s="619" t="s">
        <v>424</v>
      </c>
    </row>
    <row r="24066" spans="1:3" x14ac:dyDescent="0.15">
      <c r="A24066" s="619" t="s">
        <v>1123</v>
      </c>
      <c r="B24066" s="618">
        <v>2013</v>
      </c>
      <c r="C24066" s="619" t="s">
        <v>424</v>
      </c>
    </row>
    <row r="24067" spans="1:3" x14ac:dyDescent="0.15">
      <c r="A24067" s="619" t="s">
        <v>1123</v>
      </c>
      <c r="B24067" s="618">
        <v>2013</v>
      </c>
      <c r="C24067" s="619" t="s">
        <v>424</v>
      </c>
    </row>
    <row r="24068" spans="1:3" x14ac:dyDescent="0.15">
      <c r="A24068" s="619" t="s">
        <v>1123</v>
      </c>
      <c r="B24068" s="618">
        <v>2013</v>
      </c>
      <c r="C24068" s="619" t="s">
        <v>424</v>
      </c>
    </row>
    <row r="24069" spans="1:3" x14ac:dyDescent="0.15">
      <c r="A24069" s="619" t="s">
        <v>1123</v>
      </c>
      <c r="B24069" s="618">
        <v>2013</v>
      </c>
      <c r="C24069" s="619" t="s">
        <v>1080</v>
      </c>
    </row>
    <row r="24070" spans="1:3" x14ac:dyDescent="0.15">
      <c r="A24070" s="619" t="s">
        <v>1123</v>
      </c>
      <c r="B24070" s="618">
        <v>2013</v>
      </c>
      <c r="C24070" s="619" t="s">
        <v>437</v>
      </c>
    </row>
    <row r="24071" spans="1:3" x14ac:dyDescent="0.15">
      <c r="A24071" s="619" t="s">
        <v>1123</v>
      </c>
      <c r="B24071" s="618">
        <v>2013</v>
      </c>
      <c r="C24071" s="619" t="s">
        <v>424</v>
      </c>
    </row>
    <row r="24072" spans="1:3" x14ac:dyDescent="0.15">
      <c r="A24072" s="619" t="s">
        <v>1123</v>
      </c>
      <c r="B24072" s="618">
        <v>2013</v>
      </c>
      <c r="C24072" s="619" t="s">
        <v>424</v>
      </c>
    </row>
    <row r="24073" spans="1:3" x14ac:dyDescent="0.15">
      <c r="A24073" s="619" t="s">
        <v>1123</v>
      </c>
      <c r="B24073" s="618">
        <v>2013</v>
      </c>
      <c r="C24073" s="619" t="s">
        <v>424</v>
      </c>
    </row>
    <row r="24074" spans="1:3" x14ac:dyDescent="0.15">
      <c r="A24074" s="619" t="s">
        <v>1123</v>
      </c>
      <c r="B24074" s="618">
        <v>2013</v>
      </c>
      <c r="C24074" s="619" t="s">
        <v>424</v>
      </c>
    </row>
    <row r="24075" spans="1:3" x14ac:dyDescent="0.15">
      <c r="A24075" s="619" t="s">
        <v>1123</v>
      </c>
      <c r="B24075" s="618">
        <v>2013</v>
      </c>
      <c r="C24075" s="619" t="s">
        <v>424</v>
      </c>
    </row>
    <row r="24076" spans="1:3" x14ac:dyDescent="0.15">
      <c r="A24076" s="619" t="s">
        <v>1123</v>
      </c>
      <c r="B24076" s="618">
        <v>2013</v>
      </c>
      <c r="C24076" s="619" t="s">
        <v>424</v>
      </c>
    </row>
    <row r="24077" spans="1:3" x14ac:dyDescent="0.15">
      <c r="A24077" s="619" t="s">
        <v>1123</v>
      </c>
      <c r="B24077" s="618">
        <v>2013</v>
      </c>
      <c r="C24077" s="619" t="s">
        <v>424</v>
      </c>
    </row>
    <row r="24078" spans="1:3" x14ac:dyDescent="0.15">
      <c r="A24078" s="619" t="s">
        <v>1123</v>
      </c>
      <c r="B24078" s="618">
        <v>2013</v>
      </c>
      <c r="C24078" s="619" t="s">
        <v>424</v>
      </c>
    </row>
    <row r="24079" spans="1:3" x14ac:dyDescent="0.15">
      <c r="A24079" s="619" t="s">
        <v>1123</v>
      </c>
      <c r="B24079" s="618">
        <v>2013</v>
      </c>
      <c r="C24079" s="619" t="s">
        <v>424</v>
      </c>
    </row>
    <row r="24080" spans="1:3" x14ac:dyDescent="0.15">
      <c r="A24080" s="619" t="s">
        <v>1123</v>
      </c>
      <c r="B24080" s="618">
        <v>2013</v>
      </c>
      <c r="C24080" s="619" t="s">
        <v>437</v>
      </c>
    </row>
    <row r="24081" spans="1:3" x14ac:dyDescent="0.15">
      <c r="A24081" s="619" t="s">
        <v>1123</v>
      </c>
      <c r="B24081" s="618">
        <v>2013</v>
      </c>
      <c r="C24081" s="619" t="s">
        <v>424</v>
      </c>
    </row>
    <row r="24082" spans="1:3" x14ac:dyDescent="0.15">
      <c r="A24082" s="619" t="s">
        <v>1123</v>
      </c>
      <c r="B24082" s="618">
        <v>2013</v>
      </c>
      <c r="C24082" s="619" t="s">
        <v>437</v>
      </c>
    </row>
    <row r="24083" spans="1:3" x14ac:dyDescent="0.15">
      <c r="A24083" s="619" t="s">
        <v>1123</v>
      </c>
      <c r="B24083" s="618">
        <v>2013</v>
      </c>
      <c r="C24083" s="619" t="s">
        <v>424</v>
      </c>
    </row>
    <row r="24084" spans="1:3" x14ac:dyDescent="0.15">
      <c r="A24084" s="619" t="s">
        <v>1123</v>
      </c>
      <c r="B24084" s="618">
        <v>2013</v>
      </c>
      <c r="C24084" s="619" t="s">
        <v>424</v>
      </c>
    </row>
    <row r="24085" spans="1:3" x14ac:dyDescent="0.15">
      <c r="A24085" s="619" t="s">
        <v>1123</v>
      </c>
      <c r="B24085" s="618">
        <v>2013</v>
      </c>
      <c r="C24085" s="619" t="s">
        <v>424</v>
      </c>
    </row>
    <row r="24086" spans="1:3" x14ac:dyDescent="0.15">
      <c r="A24086" s="619" t="s">
        <v>1123</v>
      </c>
      <c r="B24086" s="618">
        <v>2013</v>
      </c>
      <c r="C24086" s="619" t="s">
        <v>1080</v>
      </c>
    </row>
    <row r="24087" spans="1:3" x14ac:dyDescent="0.15">
      <c r="A24087" s="619" t="s">
        <v>1123</v>
      </c>
      <c r="B24087" s="618">
        <v>2013</v>
      </c>
      <c r="C24087" s="619" t="s">
        <v>1102</v>
      </c>
    </row>
    <row r="24088" spans="1:3" x14ac:dyDescent="0.15">
      <c r="A24088" s="619" t="s">
        <v>1123</v>
      </c>
      <c r="B24088" s="618">
        <v>2013</v>
      </c>
      <c r="C24088" s="619" t="s">
        <v>424</v>
      </c>
    </row>
    <row r="24089" spans="1:3" x14ac:dyDescent="0.15">
      <c r="A24089" s="619" t="s">
        <v>1123</v>
      </c>
      <c r="B24089" s="618">
        <v>2013</v>
      </c>
      <c r="C24089" s="619" t="s">
        <v>424</v>
      </c>
    </row>
    <row r="24090" spans="1:3" x14ac:dyDescent="0.15">
      <c r="A24090" s="619" t="s">
        <v>1123</v>
      </c>
      <c r="B24090" s="618">
        <v>2013</v>
      </c>
      <c r="C24090" s="619" t="s">
        <v>424</v>
      </c>
    </row>
    <row r="24091" spans="1:3" x14ac:dyDescent="0.15">
      <c r="A24091" s="619" t="s">
        <v>1123</v>
      </c>
      <c r="B24091" s="618">
        <v>2013</v>
      </c>
      <c r="C24091" s="619" t="s">
        <v>1080</v>
      </c>
    </row>
    <row r="24092" spans="1:3" x14ac:dyDescent="0.15">
      <c r="A24092" s="619" t="s">
        <v>1123</v>
      </c>
      <c r="B24092" s="618">
        <v>2013</v>
      </c>
      <c r="C24092" s="619" t="s">
        <v>1080</v>
      </c>
    </row>
    <row r="24093" spans="1:3" x14ac:dyDescent="0.15">
      <c r="A24093" s="619" t="s">
        <v>1123</v>
      </c>
      <c r="B24093" s="618">
        <v>2013</v>
      </c>
      <c r="C24093" s="619" t="s">
        <v>1107</v>
      </c>
    </row>
    <row r="24094" spans="1:3" x14ac:dyDescent="0.15">
      <c r="A24094" s="619" t="s">
        <v>1123</v>
      </c>
      <c r="B24094" s="618">
        <v>2013</v>
      </c>
      <c r="C24094" s="619" t="s">
        <v>437</v>
      </c>
    </row>
    <row r="24095" spans="1:3" x14ac:dyDescent="0.15">
      <c r="A24095" s="619" t="s">
        <v>1123</v>
      </c>
      <c r="B24095" s="618">
        <v>2013</v>
      </c>
      <c r="C24095" s="619" t="s">
        <v>424</v>
      </c>
    </row>
    <row r="24096" spans="1:3" x14ac:dyDescent="0.15">
      <c r="A24096" s="619" t="s">
        <v>1123</v>
      </c>
      <c r="B24096" s="618">
        <v>2013</v>
      </c>
      <c r="C24096" s="619" t="s">
        <v>1080</v>
      </c>
    </row>
    <row r="24097" spans="1:3" x14ac:dyDescent="0.15">
      <c r="A24097" s="619" t="s">
        <v>1123</v>
      </c>
      <c r="B24097" s="618">
        <v>2013</v>
      </c>
      <c r="C24097" s="619" t="s">
        <v>424</v>
      </c>
    </row>
    <row r="24098" spans="1:3" x14ac:dyDescent="0.15">
      <c r="A24098" s="619" t="s">
        <v>1123</v>
      </c>
      <c r="B24098" s="618">
        <v>2013</v>
      </c>
      <c r="C24098" s="619" t="s">
        <v>424</v>
      </c>
    </row>
    <row r="24099" spans="1:3" x14ac:dyDescent="0.15">
      <c r="A24099" s="619" t="s">
        <v>1123</v>
      </c>
      <c r="B24099" s="618">
        <v>2013</v>
      </c>
      <c r="C24099" s="619" t="s">
        <v>1102</v>
      </c>
    </row>
    <row r="24100" spans="1:3" x14ac:dyDescent="0.15">
      <c r="A24100" s="619" t="s">
        <v>1123</v>
      </c>
      <c r="B24100" s="618">
        <v>2013</v>
      </c>
      <c r="C24100" s="619" t="s">
        <v>424</v>
      </c>
    </row>
    <row r="24101" spans="1:3" x14ac:dyDescent="0.15">
      <c r="A24101" s="619" t="s">
        <v>1123</v>
      </c>
      <c r="B24101" s="618">
        <v>2013</v>
      </c>
      <c r="C24101" s="619" t="s">
        <v>424</v>
      </c>
    </row>
    <row r="24102" spans="1:3" x14ac:dyDescent="0.15">
      <c r="A24102" s="619" t="s">
        <v>1123</v>
      </c>
      <c r="B24102" s="618">
        <v>2013</v>
      </c>
      <c r="C24102" s="619" t="s">
        <v>437</v>
      </c>
    </row>
    <row r="24103" spans="1:3" x14ac:dyDescent="0.15">
      <c r="A24103" s="619" t="s">
        <v>1123</v>
      </c>
      <c r="B24103" s="618">
        <v>2013</v>
      </c>
      <c r="C24103" s="619" t="s">
        <v>1080</v>
      </c>
    </row>
    <row r="24104" spans="1:3" x14ac:dyDescent="0.15">
      <c r="A24104" s="619" t="s">
        <v>1123</v>
      </c>
      <c r="B24104" s="618">
        <v>2013</v>
      </c>
      <c r="C24104" s="619" t="s">
        <v>1102</v>
      </c>
    </row>
    <row r="24105" spans="1:3" x14ac:dyDescent="0.15">
      <c r="A24105" s="619" t="s">
        <v>1123</v>
      </c>
      <c r="B24105" s="618">
        <v>2013</v>
      </c>
      <c r="C24105" s="619" t="s">
        <v>424</v>
      </c>
    </row>
    <row r="24106" spans="1:3" x14ac:dyDescent="0.15">
      <c r="A24106" s="619" t="s">
        <v>1123</v>
      </c>
      <c r="B24106" s="618">
        <v>2013</v>
      </c>
      <c r="C24106" s="619" t="s">
        <v>424</v>
      </c>
    </row>
    <row r="24107" spans="1:3" x14ac:dyDescent="0.15">
      <c r="A24107" s="619" t="s">
        <v>1123</v>
      </c>
      <c r="B24107" s="618">
        <v>2013</v>
      </c>
      <c r="C24107" s="619" t="s">
        <v>424</v>
      </c>
    </row>
    <row r="24108" spans="1:3" x14ac:dyDescent="0.15">
      <c r="A24108" s="619" t="s">
        <v>1123</v>
      </c>
      <c r="B24108" s="618">
        <v>2013</v>
      </c>
      <c r="C24108" s="619" t="s">
        <v>1102</v>
      </c>
    </row>
    <row r="24109" spans="1:3" x14ac:dyDescent="0.15">
      <c r="A24109" s="619" t="s">
        <v>1123</v>
      </c>
      <c r="B24109" s="618">
        <v>2013</v>
      </c>
      <c r="C24109" s="619" t="s">
        <v>1104</v>
      </c>
    </row>
    <row r="24110" spans="1:3" x14ac:dyDescent="0.15">
      <c r="A24110" s="619" t="s">
        <v>1123</v>
      </c>
      <c r="B24110" s="618">
        <v>2013</v>
      </c>
      <c r="C24110" s="619" t="s">
        <v>437</v>
      </c>
    </row>
    <row r="24111" spans="1:3" x14ac:dyDescent="0.15">
      <c r="A24111" s="619" t="s">
        <v>1123</v>
      </c>
      <c r="B24111" s="618">
        <v>2013</v>
      </c>
      <c r="C24111" s="619" t="s">
        <v>1080</v>
      </c>
    </row>
    <row r="24112" spans="1:3" x14ac:dyDescent="0.15">
      <c r="A24112" s="619" t="s">
        <v>1123</v>
      </c>
      <c r="B24112" s="618">
        <v>2013</v>
      </c>
      <c r="C24112" s="619" t="s">
        <v>1080</v>
      </c>
    </row>
    <row r="24113" spans="1:3" x14ac:dyDescent="0.15">
      <c r="A24113" s="619" t="s">
        <v>1123</v>
      </c>
      <c r="B24113" s="618">
        <v>2013</v>
      </c>
      <c r="C24113" s="619" t="s">
        <v>437</v>
      </c>
    </row>
    <row r="24114" spans="1:3" x14ac:dyDescent="0.15">
      <c r="A24114" s="619" t="s">
        <v>1123</v>
      </c>
      <c r="B24114" s="618">
        <v>2013</v>
      </c>
      <c r="C24114" s="619" t="s">
        <v>1102</v>
      </c>
    </row>
    <row r="24115" spans="1:3" x14ac:dyDescent="0.15">
      <c r="A24115" s="619" t="s">
        <v>1123</v>
      </c>
      <c r="B24115" s="618">
        <v>2013</v>
      </c>
      <c r="C24115" s="619" t="s">
        <v>424</v>
      </c>
    </row>
    <row r="24116" spans="1:3" x14ac:dyDescent="0.15">
      <c r="A24116" s="619" t="s">
        <v>1123</v>
      </c>
      <c r="B24116" s="618">
        <v>2013</v>
      </c>
      <c r="C24116" s="619" t="s">
        <v>424</v>
      </c>
    </row>
    <row r="24117" spans="1:3" x14ac:dyDescent="0.15">
      <c r="A24117" s="619" t="s">
        <v>1123</v>
      </c>
      <c r="B24117" s="618">
        <v>2013</v>
      </c>
      <c r="C24117" s="619" t="s">
        <v>1107</v>
      </c>
    </row>
    <row r="24118" spans="1:3" x14ac:dyDescent="0.15">
      <c r="A24118" s="619" t="s">
        <v>1123</v>
      </c>
      <c r="B24118" s="618">
        <v>2013</v>
      </c>
      <c r="C24118" s="619" t="s">
        <v>437</v>
      </c>
    </row>
    <row r="24119" spans="1:3" x14ac:dyDescent="0.15">
      <c r="A24119" s="619" t="s">
        <v>1123</v>
      </c>
      <c r="B24119" s="618">
        <v>2013</v>
      </c>
      <c r="C24119" s="619" t="s">
        <v>1080</v>
      </c>
    </row>
    <row r="24120" spans="1:3" x14ac:dyDescent="0.15">
      <c r="A24120" s="619" t="s">
        <v>1123</v>
      </c>
      <c r="B24120" s="618">
        <v>2013</v>
      </c>
      <c r="C24120" s="619" t="s">
        <v>1103</v>
      </c>
    </row>
    <row r="24121" spans="1:3" x14ac:dyDescent="0.15">
      <c r="A24121" s="619" t="s">
        <v>1123</v>
      </c>
      <c r="B24121" s="618">
        <v>2013</v>
      </c>
      <c r="C24121" s="619" t="s">
        <v>437</v>
      </c>
    </row>
    <row r="24122" spans="1:3" x14ac:dyDescent="0.15">
      <c r="A24122" s="619" t="s">
        <v>1123</v>
      </c>
      <c r="B24122" s="618">
        <v>2013</v>
      </c>
      <c r="C24122" s="619" t="s">
        <v>1080</v>
      </c>
    </row>
    <row r="24123" spans="1:3" x14ac:dyDescent="0.15">
      <c r="A24123" s="619" t="s">
        <v>1123</v>
      </c>
      <c r="B24123" s="618">
        <v>2013</v>
      </c>
      <c r="C24123" s="619" t="s">
        <v>424</v>
      </c>
    </row>
    <row r="24124" spans="1:3" x14ac:dyDescent="0.15">
      <c r="A24124" s="619" t="s">
        <v>1123</v>
      </c>
      <c r="B24124" s="618">
        <v>2013</v>
      </c>
      <c r="C24124" s="619" t="s">
        <v>437</v>
      </c>
    </row>
    <row r="24125" spans="1:3" x14ac:dyDescent="0.15">
      <c r="A24125" s="619" t="s">
        <v>1123</v>
      </c>
      <c r="B24125" s="618">
        <v>2013</v>
      </c>
      <c r="C24125" s="619" t="s">
        <v>1080</v>
      </c>
    </row>
    <row r="24126" spans="1:3" x14ac:dyDescent="0.15">
      <c r="A24126" s="619" t="s">
        <v>1123</v>
      </c>
      <c r="B24126" s="618">
        <v>2013</v>
      </c>
      <c r="C24126" s="619" t="s">
        <v>1103</v>
      </c>
    </row>
    <row r="24127" spans="1:3" x14ac:dyDescent="0.15">
      <c r="A24127" s="619" t="s">
        <v>1123</v>
      </c>
      <c r="B24127" s="618">
        <v>2013</v>
      </c>
      <c r="C24127" s="619" t="s">
        <v>1102</v>
      </c>
    </row>
    <row r="24128" spans="1:3" x14ac:dyDescent="0.15">
      <c r="A24128" s="619" t="s">
        <v>1123</v>
      </c>
      <c r="B24128" s="618">
        <v>2013</v>
      </c>
      <c r="C24128" s="619" t="s">
        <v>1102</v>
      </c>
    </row>
    <row r="24129" spans="1:3" x14ac:dyDescent="0.15">
      <c r="A24129" s="619" t="s">
        <v>1123</v>
      </c>
      <c r="B24129" s="618">
        <v>2013</v>
      </c>
      <c r="C24129" s="619" t="s">
        <v>1104</v>
      </c>
    </row>
    <row r="24130" spans="1:3" x14ac:dyDescent="0.15">
      <c r="A24130" s="619" t="s">
        <v>1123</v>
      </c>
      <c r="B24130" s="618">
        <v>2013</v>
      </c>
      <c r="C24130" s="619" t="s">
        <v>424</v>
      </c>
    </row>
    <row r="24131" spans="1:3" x14ac:dyDescent="0.15">
      <c r="A24131" s="619" t="s">
        <v>1123</v>
      </c>
      <c r="B24131" s="618">
        <v>2013</v>
      </c>
      <c r="C24131" s="619" t="s">
        <v>1103</v>
      </c>
    </row>
    <row r="24132" spans="1:3" x14ac:dyDescent="0.15">
      <c r="A24132" s="619" t="s">
        <v>1123</v>
      </c>
      <c r="B24132" s="618">
        <v>2013</v>
      </c>
      <c r="C24132" s="619" t="s">
        <v>1080</v>
      </c>
    </row>
    <row r="24133" spans="1:3" x14ac:dyDescent="0.15">
      <c r="A24133" s="619" t="s">
        <v>1123</v>
      </c>
      <c r="B24133" s="618">
        <v>2013</v>
      </c>
      <c r="C24133" s="619" t="s">
        <v>1102</v>
      </c>
    </row>
    <row r="24134" spans="1:3" x14ac:dyDescent="0.15">
      <c r="A24134" s="619" t="s">
        <v>1123</v>
      </c>
      <c r="B24134" s="618">
        <v>2013</v>
      </c>
      <c r="C24134" s="619" t="s">
        <v>1104</v>
      </c>
    </row>
    <row r="24135" spans="1:3" x14ac:dyDescent="0.15">
      <c r="A24135" s="619" t="s">
        <v>1123</v>
      </c>
      <c r="B24135" s="618">
        <v>2013</v>
      </c>
      <c r="C24135" s="619" t="s">
        <v>437</v>
      </c>
    </row>
    <row r="24136" spans="1:3" x14ac:dyDescent="0.15">
      <c r="A24136" s="619" t="s">
        <v>1123</v>
      </c>
      <c r="B24136" s="618">
        <v>2013</v>
      </c>
      <c r="C24136" s="619" t="s">
        <v>424</v>
      </c>
    </row>
    <row r="24137" spans="1:3" x14ac:dyDescent="0.15">
      <c r="A24137" s="619" t="s">
        <v>1123</v>
      </c>
      <c r="B24137" s="618">
        <v>2013</v>
      </c>
      <c r="C24137" s="619" t="s">
        <v>424</v>
      </c>
    </row>
    <row r="24138" spans="1:3" x14ac:dyDescent="0.15">
      <c r="A24138" s="619" t="s">
        <v>1123</v>
      </c>
      <c r="B24138" s="618">
        <v>2013</v>
      </c>
      <c r="C24138" s="619" t="s">
        <v>424</v>
      </c>
    </row>
    <row r="24139" spans="1:3" x14ac:dyDescent="0.15">
      <c r="A24139" s="619" t="s">
        <v>1123</v>
      </c>
      <c r="B24139" s="618">
        <v>2013</v>
      </c>
      <c r="C24139" s="619" t="s">
        <v>1102</v>
      </c>
    </row>
    <row r="24140" spans="1:3" x14ac:dyDescent="0.15">
      <c r="A24140" s="619" t="s">
        <v>1123</v>
      </c>
      <c r="B24140" s="618">
        <v>2013</v>
      </c>
      <c r="C24140" s="619" t="s">
        <v>1102</v>
      </c>
    </row>
    <row r="24141" spans="1:3" x14ac:dyDescent="0.15">
      <c r="A24141" s="619" t="s">
        <v>1123</v>
      </c>
      <c r="B24141" s="618">
        <v>2013</v>
      </c>
      <c r="C24141" s="619" t="s">
        <v>424</v>
      </c>
    </row>
    <row r="24142" spans="1:3" x14ac:dyDescent="0.15">
      <c r="A24142" s="619" t="s">
        <v>1123</v>
      </c>
      <c r="B24142" s="618">
        <v>2013</v>
      </c>
      <c r="C24142" s="619" t="s">
        <v>1102</v>
      </c>
    </row>
    <row r="24143" spans="1:3" x14ac:dyDescent="0.15">
      <c r="A24143" s="619" t="s">
        <v>1123</v>
      </c>
      <c r="B24143" s="618">
        <v>2013</v>
      </c>
      <c r="C24143" s="619" t="s">
        <v>424</v>
      </c>
    </row>
    <row r="24144" spans="1:3" x14ac:dyDescent="0.15">
      <c r="A24144" s="619" t="s">
        <v>1123</v>
      </c>
      <c r="B24144" s="618">
        <v>2013</v>
      </c>
      <c r="C24144" s="619" t="s">
        <v>1102</v>
      </c>
    </row>
    <row r="24145" spans="1:3" x14ac:dyDescent="0.15">
      <c r="A24145" s="619" t="s">
        <v>1123</v>
      </c>
      <c r="B24145" s="618">
        <v>2013</v>
      </c>
      <c r="C24145" s="619" t="s">
        <v>437</v>
      </c>
    </row>
    <row r="24146" spans="1:3" x14ac:dyDescent="0.15">
      <c r="A24146" s="619" t="s">
        <v>1123</v>
      </c>
      <c r="B24146" s="618">
        <v>2013</v>
      </c>
      <c r="C24146" s="619" t="s">
        <v>424</v>
      </c>
    </row>
    <row r="24147" spans="1:3" x14ac:dyDescent="0.15">
      <c r="A24147" s="619" t="s">
        <v>1123</v>
      </c>
      <c r="B24147" s="618">
        <v>2013</v>
      </c>
      <c r="C24147" s="619" t="s">
        <v>437</v>
      </c>
    </row>
    <row r="24148" spans="1:3" x14ac:dyDescent="0.15">
      <c r="A24148" s="619" t="s">
        <v>1123</v>
      </c>
      <c r="B24148" s="618">
        <v>2013</v>
      </c>
      <c r="C24148" s="619" t="s">
        <v>424</v>
      </c>
    </row>
    <row r="24149" spans="1:3" x14ac:dyDescent="0.15">
      <c r="A24149" s="619" t="s">
        <v>1123</v>
      </c>
      <c r="B24149" s="618">
        <v>2013</v>
      </c>
      <c r="C24149" s="619" t="s">
        <v>437</v>
      </c>
    </row>
    <row r="24150" spans="1:3" x14ac:dyDescent="0.15">
      <c r="A24150" s="619" t="s">
        <v>1123</v>
      </c>
      <c r="B24150" s="618">
        <v>2013</v>
      </c>
      <c r="C24150" s="619" t="s">
        <v>437</v>
      </c>
    </row>
    <row r="24151" spans="1:3" x14ac:dyDescent="0.15">
      <c r="A24151" s="619" t="s">
        <v>1123</v>
      </c>
      <c r="B24151" s="618">
        <v>2013</v>
      </c>
      <c r="C24151" s="619" t="s">
        <v>1102</v>
      </c>
    </row>
    <row r="24152" spans="1:3" x14ac:dyDescent="0.15">
      <c r="A24152" s="619" t="s">
        <v>1123</v>
      </c>
      <c r="B24152" s="618">
        <v>2013</v>
      </c>
      <c r="C24152" s="619" t="s">
        <v>1080</v>
      </c>
    </row>
    <row r="24153" spans="1:3" x14ac:dyDescent="0.15">
      <c r="A24153" s="619" t="s">
        <v>1123</v>
      </c>
      <c r="B24153" s="618">
        <v>2013</v>
      </c>
      <c r="C24153" s="619" t="s">
        <v>424</v>
      </c>
    </row>
    <row r="24154" spans="1:3" x14ac:dyDescent="0.15">
      <c r="A24154" s="619" t="s">
        <v>1123</v>
      </c>
      <c r="B24154" s="618">
        <v>2013</v>
      </c>
      <c r="C24154" s="619" t="s">
        <v>424</v>
      </c>
    </row>
    <row r="24155" spans="1:3" x14ac:dyDescent="0.15">
      <c r="A24155" s="619" t="s">
        <v>1123</v>
      </c>
      <c r="B24155" s="618">
        <v>2013</v>
      </c>
      <c r="C24155" s="619" t="s">
        <v>1080</v>
      </c>
    </row>
    <row r="24156" spans="1:3" x14ac:dyDescent="0.15">
      <c r="A24156" s="619" t="s">
        <v>1123</v>
      </c>
      <c r="B24156" s="618">
        <v>2013</v>
      </c>
      <c r="C24156" s="619" t="s">
        <v>437</v>
      </c>
    </row>
    <row r="24157" spans="1:3" x14ac:dyDescent="0.15">
      <c r="A24157" s="619" t="s">
        <v>1123</v>
      </c>
      <c r="B24157" s="618">
        <v>2013</v>
      </c>
      <c r="C24157" s="619" t="s">
        <v>424</v>
      </c>
    </row>
    <row r="24158" spans="1:3" x14ac:dyDescent="0.15">
      <c r="A24158" s="619" t="s">
        <v>1123</v>
      </c>
      <c r="B24158" s="618">
        <v>2013</v>
      </c>
      <c r="C24158" s="619" t="s">
        <v>424</v>
      </c>
    </row>
    <row r="24159" spans="1:3" x14ac:dyDescent="0.15">
      <c r="A24159" s="619" t="s">
        <v>1123</v>
      </c>
      <c r="B24159" s="618">
        <v>2013</v>
      </c>
      <c r="C24159" s="619" t="s">
        <v>1080</v>
      </c>
    </row>
    <row r="24160" spans="1:3" x14ac:dyDescent="0.15">
      <c r="A24160" s="619" t="s">
        <v>1123</v>
      </c>
      <c r="B24160" s="618">
        <v>2013</v>
      </c>
      <c r="C24160" s="619" t="s">
        <v>1105</v>
      </c>
    </row>
    <row r="24161" spans="1:3" x14ac:dyDescent="0.15">
      <c r="A24161" s="619" t="s">
        <v>1123</v>
      </c>
      <c r="B24161" s="618">
        <v>2013</v>
      </c>
      <c r="C24161" s="619" t="s">
        <v>424</v>
      </c>
    </row>
    <row r="24162" spans="1:3" x14ac:dyDescent="0.15">
      <c r="A24162" s="619" t="s">
        <v>1123</v>
      </c>
      <c r="B24162" s="618">
        <v>2013</v>
      </c>
      <c r="C24162" s="619" t="s">
        <v>424</v>
      </c>
    </row>
    <row r="24163" spans="1:3" x14ac:dyDescent="0.15">
      <c r="A24163" s="619" t="s">
        <v>1123</v>
      </c>
      <c r="B24163" s="618">
        <v>2013</v>
      </c>
      <c r="C24163" s="619" t="s">
        <v>424</v>
      </c>
    </row>
    <row r="24164" spans="1:3" x14ac:dyDescent="0.15">
      <c r="A24164" s="619" t="s">
        <v>1123</v>
      </c>
      <c r="B24164" s="618">
        <v>2013</v>
      </c>
      <c r="C24164" s="619" t="s">
        <v>424</v>
      </c>
    </row>
    <row r="24165" spans="1:3" x14ac:dyDescent="0.15">
      <c r="A24165" s="619" t="s">
        <v>1123</v>
      </c>
      <c r="B24165" s="618">
        <v>2013</v>
      </c>
      <c r="C24165" s="619" t="s">
        <v>424</v>
      </c>
    </row>
    <row r="24166" spans="1:3" x14ac:dyDescent="0.15">
      <c r="A24166" s="619" t="s">
        <v>1123</v>
      </c>
      <c r="B24166" s="618">
        <v>2013</v>
      </c>
      <c r="C24166" s="619" t="s">
        <v>424</v>
      </c>
    </row>
    <row r="24167" spans="1:3" x14ac:dyDescent="0.15">
      <c r="A24167" s="619" t="s">
        <v>1123</v>
      </c>
      <c r="B24167" s="618">
        <v>2013</v>
      </c>
      <c r="C24167" s="619" t="s">
        <v>424</v>
      </c>
    </row>
    <row r="24168" spans="1:3" x14ac:dyDescent="0.15">
      <c r="A24168" s="619" t="s">
        <v>1123</v>
      </c>
      <c r="B24168" s="618">
        <v>2013</v>
      </c>
      <c r="C24168" s="619" t="s">
        <v>424</v>
      </c>
    </row>
    <row r="24169" spans="1:3" x14ac:dyDescent="0.15">
      <c r="A24169" s="619" t="s">
        <v>1123</v>
      </c>
      <c r="B24169" s="618">
        <v>2013</v>
      </c>
      <c r="C24169" s="619" t="s">
        <v>437</v>
      </c>
    </row>
    <row r="24170" spans="1:3" x14ac:dyDescent="0.15">
      <c r="A24170" s="619" t="s">
        <v>1123</v>
      </c>
      <c r="B24170" s="618">
        <v>2013</v>
      </c>
      <c r="C24170" s="619" t="s">
        <v>424</v>
      </c>
    </row>
    <row r="24171" spans="1:3" x14ac:dyDescent="0.15">
      <c r="A24171" s="619" t="s">
        <v>1123</v>
      </c>
      <c r="B24171" s="618">
        <v>2013</v>
      </c>
      <c r="C24171" s="619" t="s">
        <v>1080</v>
      </c>
    </row>
    <row r="24172" spans="1:3" x14ac:dyDescent="0.15">
      <c r="A24172" s="619" t="s">
        <v>1123</v>
      </c>
      <c r="B24172" s="618">
        <v>2013</v>
      </c>
      <c r="C24172" s="619" t="s">
        <v>1080</v>
      </c>
    </row>
    <row r="24173" spans="1:3" x14ac:dyDescent="0.15">
      <c r="A24173" s="619" t="s">
        <v>1123</v>
      </c>
      <c r="B24173" s="618">
        <v>2013</v>
      </c>
      <c r="C24173" s="619" t="s">
        <v>424</v>
      </c>
    </row>
    <row r="24174" spans="1:3" x14ac:dyDescent="0.15">
      <c r="A24174" s="619" t="s">
        <v>1123</v>
      </c>
      <c r="B24174" s="618">
        <v>2013</v>
      </c>
      <c r="C24174" s="619" t="s">
        <v>424</v>
      </c>
    </row>
    <row r="24175" spans="1:3" x14ac:dyDescent="0.15">
      <c r="A24175" s="619" t="s">
        <v>1123</v>
      </c>
      <c r="B24175" s="618">
        <v>2013</v>
      </c>
      <c r="C24175" s="619" t="s">
        <v>424</v>
      </c>
    </row>
    <row r="24176" spans="1:3" x14ac:dyDescent="0.15">
      <c r="A24176" s="619" t="s">
        <v>1123</v>
      </c>
      <c r="B24176" s="618">
        <v>2013</v>
      </c>
      <c r="C24176" s="619" t="s">
        <v>437</v>
      </c>
    </row>
    <row r="24177" spans="1:3" x14ac:dyDescent="0.15">
      <c r="A24177" s="619" t="s">
        <v>1123</v>
      </c>
      <c r="B24177" s="618">
        <v>2013</v>
      </c>
      <c r="C24177" s="619" t="s">
        <v>424</v>
      </c>
    </row>
    <row r="24178" spans="1:3" x14ac:dyDescent="0.15">
      <c r="A24178" s="619" t="s">
        <v>1123</v>
      </c>
      <c r="B24178" s="618">
        <v>2013</v>
      </c>
      <c r="C24178" s="619" t="s">
        <v>424</v>
      </c>
    </row>
    <row r="24179" spans="1:3" x14ac:dyDescent="0.15">
      <c r="A24179" s="619" t="s">
        <v>1123</v>
      </c>
      <c r="B24179" s="618">
        <v>2013</v>
      </c>
      <c r="C24179" s="619" t="s">
        <v>424</v>
      </c>
    </row>
    <row r="24180" spans="1:3" x14ac:dyDescent="0.15">
      <c r="A24180" s="619" t="s">
        <v>1123</v>
      </c>
      <c r="B24180" s="618">
        <v>2013</v>
      </c>
      <c r="C24180" s="619" t="s">
        <v>424</v>
      </c>
    </row>
    <row r="24181" spans="1:3" x14ac:dyDescent="0.15">
      <c r="A24181" s="619" t="s">
        <v>1123</v>
      </c>
      <c r="B24181" s="618">
        <v>2013</v>
      </c>
      <c r="C24181" s="619" t="s">
        <v>1102</v>
      </c>
    </row>
    <row r="24182" spans="1:3" x14ac:dyDescent="0.15">
      <c r="A24182" s="619" t="s">
        <v>1123</v>
      </c>
      <c r="B24182" s="618">
        <v>2013</v>
      </c>
      <c r="C24182" s="619" t="s">
        <v>437</v>
      </c>
    </row>
    <row r="24183" spans="1:3" x14ac:dyDescent="0.15">
      <c r="A24183" s="619" t="s">
        <v>1123</v>
      </c>
      <c r="B24183" s="618">
        <v>2013</v>
      </c>
      <c r="C24183" s="619" t="s">
        <v>437</v>
      </c>
    </row>
    <row r="24184" spans="1:3" x14ac:dyDescent="0.15">
      <c r="A24184" s="619" t="s">
        <v>1123</v>
      </c>
      <c r="B24184" s="618">
        <v>2013</v>
      </c>
      <c r="C24184" s="619" t="s">
        <v>424</v>
      </c>
    </row>
    <row r="24185" spans="1:3" x14ac:dyDescent="0.15">
      <c r="A24185" s="619" t="s">
        <v>1123</v>
      </c>
      <c r="B24185" s="618">
        <v>2013</v>
      </c>
      <c r="C24185" s="619" t="s">
        <v>437</v>
      </c>
    </row>
    <row r="24186" spans="1:3" x14ac:dyDescent="0.15">
      <c r="A24186" s="619" t="s">
        <v>1123</v>
      </c>
      <c r="B24186" s="618">
        <v>2013</v>
      </c>
      <c r="C24186" s="619" t="s">
        <v>437</v>
      </c>
    </row>
    <row r="24187" spans="1:3" x14ac:dyDescent="0.15">
      <c r="A24187" s="619" t="s">
        <v>1123</v>
      </c>
      <c r="B24187" s="618">
        <v>2013</v>
      </c>
      <c r="C24187" s="619" t="s">
        <v>424</v>
      </c>
    </row>
    <row r="24188" spans="1:3" x14ac:dyDescent="0.15">
      <c r="A24188" s="619" t="s">
        <v>1123</v>
      </c>
      <c r="B24188" s="618">
        <v>2013</v>
      </c>
      <c r="C24188" s="619" t="s">
        <v>437</v>
      </c>
    </row>
    <row r="24189" spans="1:3" x14ac:dyDescent="0.15">
      <c r="A24189" s="619" t="s">
        <v>1123</v>
      </c>
      <c r="B24189" s="618">
        <v>2013</v>
      </c>
      <c r="C24189" s="619" t="s">
        <v>1080</v>
      </c>
    </row>
    <row r="24190" spans="1:3" x14ac:dyDescent="0.15">
      <c r="A24190" s="619" t="s">
        <v>1123</v>
      </c>
      <c r="B24190" s="618">
        <v>2013</v>
      </c>
      <c r="C24190" s="619" t="s">
        <v>437</v>
      </c>
    </row>
    <row r="24191" spans="1:3" x14ac:dyDescent="0.15">
      <c r="A24191" s="619" t="s">
        <v>1123</v>
      </c>
      <c r="B24191" s="618">
        <v>2013</v>
      </c>
      <c r="C24191" s="619" t="s">
        <v>424</v>
      </c>
    </row>
    <row r="24192" spans="1:3" x14ac:dyDescent="0.15">
      <c r="A24192" s="619" t="s">
        <v>1123</v>
      </c>
      <c r="B24192" s="618">
        <v>2013</v>
      </c>
      <c r="C24192" s="619" t="s">
        <v>1101</v>
      </c>
    </row>
    <row r="24193" spans="1:3" x14ac:dyDescent="0.15">
      <c r="A24193" s="619" t="s">
        <v>1123</v>
      </c>
      <c r="B24193" s="618">
        <v>2013</v>
      </c>
      <c r="C24193" s="619" t="s">
        <v>424</v>
      </c>
    </row>
    <row r="24194" spans="1:3" x14ac:dyDescent="0.15">
      <c r="A24194" s="619" t="s">
        <v>1123</v>
      </c>
      <c r="B24194" s="618">
        <v>2013</v>
      </c>
      <c r="C24194" s="619" t="s">
        <v>424</v>
      </c>
    </row>
    <row r="24195" spans="1:3" x14ac:dyDescent="0.15">
      <c r="A24195" s="619" t="s">
        <v>1123</v>
      </c>
      <c r="B24195" s="618">
        <v>2013</v>
      </c>
      <c r="C24195" s="619" t="s">
        <v>424</v>
      </c>
    </row>
    <row r="24196" spans="1:3" x14ac:dyDescent="0.15">
      <c r="A24196" s="619" t="s">
        <v>1123</v>
      </c>
      <c r="B24196" s="618">
        <v>2013</v>
      </c>
      <c r="C24196" s="619" t="s">
        <v>1102</v>
      </c>
    </row>
    <row r="24197" spans="1:3" x14ac:dyDescent="0.15">
      <c r="A24197" s="619" t="s">
        <v>1123</v>
      </c>
      <c r="B24197" s="618">
        <v>2013</v>
      </c>
      <c r="C24197" s="619" t="s">
        <v>437</v>
      </c>
    </row>
    <row r="24198" spans="1:3" x14ac:dyDescent="0.15">
      <c r="A24198" s="619" t="s">
        <v>1123</v>
      </c>
      <c r="B24198" s="618">
        <v>2013</v>
      </c>
      <c r="C24198" s="619" t="s">
        <v>424</v>
      </c>
    </row>
    <row r="24199" spans="1:3" x14ac:dyDescent="0.15">
      <c r="A24199" s="619" t="s">
        <v>1123</v>
      </c>
      <c r="B24199" s="618">
        <v>2013</v>
      </c>
      <c r="C24199" s="619" t="s">
        <v>437</v>
      </c>
    </row>
    <row r="24200" spans="1:3" x14ac:dyDescent="0.15">
      <c r="A24200" s="619" t="s">
        <v>1123</v>
      </c>
      <c r="B24200" s="618">
        <v>2013</v>
      </c>
      <c r="C24200" s="619" t="s">
        <v>437</v>
      </c>
    </row>
    <row r="24201" spans="1:3" x14ac:dyDescent="0.15">
      <c r="A24201" s="619" t="s">
        <v>1123</v>
      </c>
      <c r="B24201" s="618">
        <v>2013</v>
      </c>
      <c r="C24201" s="619" t="s">
        <v>1102</v>
      </c>
    </row>
    <row r="24202" spans="1:3" x14ac:dyDescent="0.15">
      <c r="A24202" s="619" t="s">
        <v>1123</v>
      </c>
      <c r="B24202" s="618">
        <v>2013</v>
      </c>
      <c r="C24202" s="619" t="s">
        <v>424</v>
      </c>
    </row>
    <row r="24203" spans="1:3" x14ac:dyDescent="0.15">
      <c r="A24203" s="619" t="s">
        <v>1123</v>
      </c>
      <c r="B24203" s="618">
        <v>2013</v>
      </c>
      <c r="C24203" s="619" t="s">
        <v>1102</v>
      </c>
    </row>
    <row r="24204" spans="1:3" x14ac:dyDescent="0.15">
      <c r="A24204" s="619" t="s">
        <v>1123</v>
      </c>
      <c r="B24204" s="618">
        <v>2013</v>
      </c>
      <c r="C24204" s="619" t="s">
        <v>424</v>
      </c>
    </row>
    <row r="24205" spans="1:3" x14ac:dyDescent="0.15">
      <c r="A24205" s="619" t="s">
        <v>1123</v>
      </c>
      <c r="B24205" s="618">
        <v>2013</v>
      </c>
      <c r="C24205" s="619" t="s">
        <v>437</v>
      </c>
    </row>
    <row r="24206" spans="1:3" x14ac:dyDescent="0.15">
      <c r="A24206" s="619" t="s">
        <v>1123</v>
      </c>
      <c r="B24206" s="618">
        <v>2013</v>
      </c>
      <c r="C24206" s="619" t="s">
        <v>437</v>
      </c>
    </row>
    <row r="24207" spans="1:3" x14ac:dyDescent="0.15">
      <c r="A24207" s="619" t="s">
        <v>1123</v>
      </c>
      <c r="B24207" s="618">
        <v>2013</v>
      </c>
      <c r="C24207" s="619" t="s">
        <v>424</v>
      </c>
    </row>
    <row r="24208" spans="1:3" x14ac:dyDescent="0.15">
      <c r="A24208" s="619" t="s">
        <v>1123</v>
      </c>
      <c r="B24208" s="618">
        <v>2013</v>
      </c>
      <c r="C24208" s="619" t="s">
        <v>1104</v>
      </c>
    </row>
    <row r="24209" spans="1:3" x14ac:dyDescent="0.15">
      <c r="A24209" s="619" t="s">
        <v>1123</v>
      </c>
      <c r="B24209" s="618">
        <v>2013</v>
      </c>
      <c r="C24209" s="619" t="s">
        <v>1080</v>
      </c>
    </row>
    <row r="24210" spans="1:3" x14ac:dyDescent="0.15">
      <c r="A24210" s="619" t="s">
        <v>1123</v>
      </c>
      <c r="B24210" s="618">
        <v>2013</v>
      </c>
      <c r="C24210" s="619" t="s">
        <v>1080</v>
      </c>
    </row>
    <row r="24211" spans="1:3" x14ac:dyDescent="0.15">
      <c r="A24211" s="619" t="s">
        <v>1123</v>
      </c>
      <c r="B24211" s="618">
        <v>2013</v>
      </c>
      <c r="C24211" s="619" t="s">
        <v>1080</v>
      </c>
    </row>
    <row r="24212" spans="1:3" x14ac:dyDescent="0.15">
      <c r="A24212" s="619" t="s">
        <v>1123</v>
      </c>
      <c r="B24212" s="618">
        <v>2013</v>
      </c>
      <c r="C24212" s="619" t="s">
        <v>424</v>
      </c>
    </row>
    <row r="24213" spans="1:3" x14ac:dyDescent="0.15">
      <c r="A24213" s="619" t="s">
        <v>1123</v>
      </c>
      <c r="B24213" s="618">
        <v>2013</v>
      </c>
      <c r="C24213" s="619" t="s">
        <v>424</v>
      </c>
    </row>
    <row r="24214" spans="1:3" x14ac:dyDescent="0.15">
      <c r="A24214" s="619" t="s">
        <v>1123</v>
      </c>
      <c r="B24214" s="618">
        <v>2013</v>
      </c>
      <c r="C24214" s="619" t="s">
        <v>424</v>
      </c>
    </row>
    <row r="24215" spans="1:3" x14ac:dyDescent="0.15">
      <c r="A24215" s="619" t="s">
        <v>1123</v>
      </c>
      <c r="B24215" s="618">
        <v>2013</v>
      </c>
      <c r="C24215" s="619" t="s">
        <v>424</v>
      </c>
    </row>
    <row r="24216" spans="1:3" x14ac:dyDescent="0.15">
      <c r="A24216" s="619" t="s">
        <v>1123</v>
      </c>
      <c r="B24216" s="618">
        <v>2013</v>
      </c>
      <c r="C24216" s="619" t="s">
        <v>437</v>
      </c>
    </row>
    <row r="24217" spans="1:3" x14ac:dyDescent="0.15">
      <c r="A24217" s="619" t="s">
        <v>1123</v>
      </c>
      <c r="B24217" s="618">
        <v>2013</v>
      </c>
      <c r="C24217" s="619" t="s">
        <v>1104</v>
      </c>
    </row>
    <row r="24218" spans="1:3" x14ac:dyDescent="0.15">
      <c r="A24218" s="619" t="s">
        <v>1123</v>
      </c>
      <c r="B24218" s="618">
        <v>2013</v>
      </c>
      <c r="C24218" s="619" t="s">
        <v>424</v>
      </c>
    </row>
    <row r="24219" spans="1:3" x14ac:dyDescent="0.15">
      <c r="A24219" s="619" t="s">
        <v>1123</v>
      </c>
      <c r="B24219" s="618">
        <v>2013</v>
      </c>
      <c r="C24219" s="619" t="s">
        <v>1080</v>
      </c>
    </row>
    <row r="24220" spans="1:3" x14ac:dyDescent="0.15">
      <c r="A24220" s="619" t="s">
        <v>1123</v>
      </c>
      <c r="B24220" s="618">
        <v>2013</v>
      </c>
      <c r="C24220" s="619" t="s">
        <v>1080</v>
      </c>
    </row>
    <row r="24221" spans="1:3" x14ac:dyDescent="0.15">
      <c r="A24221" s="619" t="s">
        <v>1123</v>
      </c>
      <c r="B24221" s="618">
        <v>2013</v>
      </c>
      <c r="C24221" s="619" t="s">
        <v>1080</v>
      </c>
    </row>
    <row r="24222" spans="1:3" x14ac:dyDescent="0.15">
      <c r="A24222" s="619" t="s">
        <v>1123</v>
      </c>
      <c r="B24222" s="618">
        <v>2013</v>
      </c>
      <c r="C24222" s="619" t="s">
        <v>424</v>
      </c>
    </row>
    <row r="24223" spans="1:3" x14ac:dyDescent="0.15">
      <c r="A24223" s="619" t="s">
        <v>1123</v>
      </c>
      <c r="B24223" s="618">
        <v>2013</v>
      </c>
      <c r="C24223" s="619" t="s">
        <v>1080</v>
      </c>
    </row>
    <row r="24224" spans="1:3" x14ac:dyDescent="0.15">
      <c r="A24224" s="619" t="s">
        <v>1123</v>
      </c>
      <c r="B24224" s="618">
        <v>2013</v>
      </c>
      <c r="C24224" s="619" t="s">
        <v>1080</v>
      </c>
    </row>
    <row r="24225" spans="1:3" x14ac:dyDescent="0.15">
      <c r="A24225" s="619" t="s">
        <v>1123</v>
      </c>
      <c r="B24225" s="618">
        <v>2013</v>
      </c>
      <c r="C24225" s="619" t="s">
        <v>424</v>
      </c>
    </row>
    <row r="24226" spans="1:3" x14ac:dyDescent="0.15">
      <c r="A24226" s="619" t="s">
        <v>1123</v>
      </c>
      <c r="B24226" s="618">
        <v>2013</v>
      </c>
      <c r="C24226" s="619" t="s">
        <v>424</v>
      </c>
    </row>
    <row r="24227" spans="1:3" x14ac:dyDescent="0.15">
      <c r="A24227" s="619" t="s">
        <v>1123</v>
      </c>
      <c r="B24227" s="618">
        <v>2013</v>
      </c>
      <c r="C24227" s="619" t="s">
        <v>424</v>
      </c>
    </row>
    <row r="24228" spans="1:3" x14ac:dyDescent="0.15">
      <c r="A24228" s="619" t="s">
        <v>1123</v>
      </c>
      <c r="B24228" s="618">
        <v>2013</v>
      </c>
      <c r="C24228" s="619" t="s">
        <v>424</v>
      </c>
    </row>
    <row r="24229" spans="1:3" x14ac:dyDescent="0.15">
      <c r="A24229" s="619" t="s">
        <v>1123</v>
      </c>
      <c r="B24229" s="618">
        <v>2013</v>
      </c>
      <c r="C24229" s="619" t="s">
        <v>424</v>
      </c>
    </row>
    <row r="24230" spans="1:3" x14ac:dyDescent="0.15">
      <c r="A24230" s="618" t="s">
        <v>1123</v>
      </c>
      <c r="B24230" s="618">
        <v>2013</v>
      </c>
      <c r="C24230" s="619" t="s">
        <v>424</v>
      </c>
    </row>
    <row r="24231" spans="1:3" x14ac:dyDescent="0.15">
      <c r="A24231" s="618" t="s">
        <v>1123</v>
      </c>
      <c r="B24231" s="618">
        <v>2013</v>
      </c>
      <c r="C24231" s="619" t="s">
        <v>424</v>
      </c>
    </row>
    <row r="24232" spans="1:3" x14ac:dyDescent="0.15">
      <c r="A24232" s="619" t="s">
        <v>1123</v>
      </c>
      <c r="B24232" s="618">
        <v>2013</v>
      </c>
      <c r="C24232" s="619" t="s">
        <v>437</v>
      </c>
    </row>
    <row r="24233" spans="1:3" x14ac:dyDescent="0.15">
      <c r="A24233" s="619" t="s">
        <v>1123</v>
      </c>
      <c r="B24233" s="618">
        <v>2013</v>
      </c>
      <c r="C24233" s="619" t="s">
        <v>424</v>
      </c>
    </row>
    <row r="24234" spans="1:3" x14ac:dyDescent="0.15">
      <c r="A24234" s="619" t="s">
        <v>1123</v>
      </c>
      <c r="B24234" s="618">
        <v>2013</v>
      </c>
      <c r="C24234" s="619" t="s">
        <v>424</v>
      </c>
    </row>
    <row r="24235" spans="1:3" x14ac:dyDescent="0.15">
      <c r="A24235" s="619" t="s">
        <v>1123</v>
      </c>
      <c r="B24235" s="618">
        <v>2013</v>
      </c>
      <c r="C24235" s="619" t="s">
        <v>424</v>
      </c>
    </row>
    <row r="24236" spans="1:3" x14ac:dyDescent="0.15">
      <c r="A24236" s="619" t="s">
        <v>1123</v>
      </c>
      <c r="B24236" s="618">
        <v>2013</v>
      </c>
      <c r="C24236" s="619" t="s">
        <v>1080</v>
      </c>
    </row>
    <row r="24237" spans="1:3" x14ac:dyDescent="0.15">
      <c r="A24237" s="619" t="s">
        <v>1123</v>
      </c>
      <c r="B24237" s="618">
        <v>2013</v>
      </c>
      <c r="C24237" s="619" t="s">
        <v>1080</v>
      </c>
    </row>
    <row r="24238" spans="1:3" x14ac:dyDescent="0.15">
      <c r="A24238" s="619" t="s">
        <v>1123</v>
      </c>
      <c r="B24238" s="618">
        <v>2013</v>
      </c>
      <c r="C24238" s="619" t="s">
        <v>424</v>
      </c>
    </row>
    <row r="24239" spans="1:3" x14ac:dyDescent="0.15">
      <c r="A24239" s="619" t="s">
        <v>1123</v>
      </c>
      <c r="B24239" s="618">
        <v>2013</v>
      </c>
      <c r="C24239" s="619" t="s">
        <v>1080</v>
      </c>
    </row>
    <row r="24240" spans="1:3" x14ac:dyDescent="0.15">
      <c r="A24240" s="619" t="s">
        <v>1123</v>
      </c>
      <c r="B24240" s="618">
        <v>2013</v>
      </c>
      <c r="C24240" s="619" t="s">
        <v>424</v>
      </c>
    </row>
    <row r="24241" spans="1:3" x14ac:dyDescent="0.15">
      <c r="A24241" s="619" t="s">
        <v>1123</v>
      </c>
      <c r="B24241" s="618">
        <v>2013</v>
      </c>
      <c r="C24241" s="619" t="s">
        <v>437</v>
      </c>
    </row>
    <row r="24242" spans="1:3" x14ac:dyDescent="0.15">
      <c r="A24242" s="619" t="s">
        <v>1123</v>
      </c>
      <c r="B24242" s="618">
        <v>2013</v>
      </c>
      <c r="C24242" s="619" t="s">
        <v>424</v>
      </c>
    </row>
    <row r="24243" spans="1:3" x14ac:dyDescent="0.15">
      <c r="A24243" s="619" t="s">
        <v>1123</v>
      </c>
      <c r="B24243" s="618">
        <v>2013</v>
      </c>
      <c r="C24243" s="619" t="s">
        <v>1102</v>
      </c>
    </row>
    <row r="24244" spans="1:3" x14ac:dyDescent="0.15">
      <c r="A24244" s="619" t="s">
        <v>1123</v>
      </c>
      <c r="B24244" s="618">
        <v>2013</v>
      </c>
      <c r="C24244" s="619" t="s">
        <v>424</v>
      </c>
    </row>
    <row r="24245" spans="1:3" x14ac:dyDescent="0.15">
      <c r="A24245" s="619" t="s">
        <v>1123</v>
      </c>
      <c r="B24245" s="618">
        <v>2013</v>
      </c>
      <c r="C24245" s="619" t="s">
        <v>424</v>
      </c>
    </row>
    <row r="24246" spans="1:3" x14ac:dyDescent="0.15">
      <c r="A24246" s="619" t="s">
        <v>1123</v>
      </c>
      <c r="B24246" s="618">
        <v>2013</v>
      </c>
      <c r="C24246" s="619" t="s">
        <v>437</v>
      </c>
    </row>
    <row r="24247" spans="1:3" x14ac:dyDescent="0.15">
      <c r="A24247" s="619" t="s">
        <v>1123</v>
      </c>
      <c r="B24247" s="618">
        <v>2013</v>
      </c>
      <c r="C24247" s="619" t="s">
        <v>437</v>
      </c>
    </row>
    <row r="24248" spans="1:3" x14ac:dyDescent="0.15">
      <c r="A24248" s="619" t="s">
        <v>1123</v>
      </c>
      <c r="B24248" s="618">
        <v>2013</v>
      </c>
      <c r="C24248" s="619" t="s">
        <v>1103</v>
      </c>
    </row>
    <row r="24249" spans="1:3" x14ac:dyDescent="0.15">
      <c r="A24249" s="619" t="s">
        <v>1123</v>
      </c>
      <c r="B24249" s="618">
        <v>2013</v>
      </c>
      <c r="C24249" s="619" t="s">
        <v>1107</v>
      </c>
    </row>
    <row r="24250" spans="1:3" x14ac:dyDescent="0.15">
      <c r="A24250" s="619" t="s">
        <v>1123</v>
      </c>
      <c r="B24250" s="618">
        <v>2013</v>
      </c>
      <c r="C24250" s="619" t="s">
        <v>1104</v>
      </c>
    </row>
    <row r="24251" spans="1:3" x14ac:dyDescent="0.15">
      <c r="A24251" s="619" t="s">
        <v>1123</v>
      </c>
      <c r="B24251" s="618">
        <v>2013</v>
      </c>
      <c r="C24251" s="619" t="s">
        <v>1103</v>
      </c>
    </row>
    <row r="24252" spans="1:3" x14ac:dyDescent="0.15">
      <c r="A24252" s="619" t="s">
        <v>1123</v>
      </c>
      <c r="B24252" s="618">
        <v>2013</v>
      </c>
      <c r="C24252" s="619" t="s">
        <v>424</v>
      </c>
    </row>
    <row r="24253" spans="1:3" x14ac:dyDescent="0.15">
      <c r="A24253" s="619" t="s">
        <v>1123</v>
      </c>
      <c r="B24253" s="618">
        <v>2013</v>
      </c>
      <c r="C24253" s="619" t="s">
        <v>1103</v>
      </c>
    </row>
    <row r="24254" spans="1:3" x14ac:dyDescent="0.15">
      <c r="A24254" s="619" t="s">
        <v>1123</v>
      </c>
      <c r="B24254" s="618">
        <v>2013</v>
      </c>
      <c r="C24254" s="619" t="s">
        <v>1103</v>
      </c>
    </row>
    <row r="24255" spans="1:3" x14ac:dyDescent="0.15">
      <c r="A24255" s="619" t="s">
        <v>1123</v>
      </c>
      <c r="B24255" s="618">
        <v>2013</v>
      </c>
      <c r="C24255" s="619" t="s">
        <v>437</v>
      </c>
    </row>
    <row r="24256" spans="1:3" x14ac:dyDescent="0.15">
      <c r="A24256" s="619" t="s">
        <v>1123</v>
      </c>
      <c r="B24256" s="618">
        <v>2013</v>
      </c>
      <c r="C24256" s="619" t="s">
        <v>1103</v>
      </c>
    </row>
    <row r="24257" spans="1:3" x14ac:dyDescent="0.15">
      <c r="A24257" s="619" t="s">
        <v>1123</v>
      </c>
      <c r="B24257" s="618">
        <v>2013</v>
      </c>
      <c r="C24257" s="619" t="s">
        <v>424</v>
      </c>
    </row>
    <row r="24258" spans="1:3" x14ac:dyDescent="0.15">
      <c r="A24258" s="619" t="s">
        <v>1123</v>
      </c>
      <c r="B24258" s="618">
        <v>2013</v>
      </c>
      <c r="C24258" s="619" t="s">
        <v>424</v>
      </c>
    </row>
    <row r="24259" spans="1:3" x14ac:dyDescent="0.15">
      <c r="A24259" s="619" t="s">
        <v>1123</v>
      </c>
      <c r="B24259" s="618">
        <v>2013</v>
      </c>
      <c r="C24259" s="619" t="s">
        <v>1107</v>
      </c>
    </row>
    <row r="24260" spans="1:3" x14ac:dyDescent="0.15">
      <c r="A24260" s="619" t="s">
        <v>1123</v>
      </c>
      <c r="B24260" s="618">
        <v>2013</v>
      </c>
      <c r="C24260" s="619" t="s">
        <v>424</v>
      </c>
    </row>
    <row r="24261" spans="1:3" x14ac:dyDescent="0.15">
      <c r="A24261" s="619" t="s">
        <v>1123</v>
      </c>
      <c r="B24261" s="618">
        <v>2013</v>
      </c>
      <c r="C24261" s="619" t="s">
        <v>424</v>
      </c>
    </row>
    <row r="24262" spans="1:3" x14ac:dyDescent="0.15">
      <c r="A24262" s="619" t="s">
        <v>1123</v>
      </c>
      <c r="B24262" s="618">
        <v>2013</v>
      </c>
      <c r="C24262" s="619" t="s">
        <v>1104</v>
      </c>
    </row>
    <row r="24263" spans="1:3" x14ac:dyDescent="0.15">
      <c r="A24263" s="619" t="s">
        <v>1123</v>
      </c>
      <c r="B24263" s="618">
        <v>2013</v>
      </c>
      <c r="C24263" s="619" t="s">
        <v>437</v>
      </c>
    </row>
    <row r="24264" spans="1:3" x14ac:dyDescent="0.15">
      <c r="A24264" s="619" t="s">
        <v>1123</v>
      </c>
      <c r="B24264" s="618">
        <v>2013</v>
      </c>
      <c r="C24264" s="619" t="s">
        <v>1104</v>
      </c>
    </row>
    <row r="24265" spans="1:3" x14ac:dyDescent="0.15">
      <c r="A24265" s="619" t="s">
        <v>1123</v>
      </c>
      <c r="B24265" s="618">
        <v>2013</v>
      </c>
      <c r="C24265" s="619" t="s">
        <v>424</v>
      </c>
    </row>
    <row r="24266" spans="1:3" x14ac:dyDescent="0.15">
      <c r="A24266" s="619" t="s">
        <v>1123</v>
      </c>
      <c r="B24266" s="618">
        <v>2013</v>
      </c>
      <c r="C24266" s="619" t="s">
        <v>1104</v>
      </c>
    </row>
    <row r="24267" spans="1:3" x14ac:dyDescent="0.15">
      <c r="A24267" s="619" t="s">
        <v>1123</v>
      </c>
      <c r="B24267" s="618">
        <v>2013</v>
      </c>
      <c r="C24267" s="619" t="s">
        <v>1101</v>
      </c>
    </row>
    <row r="24268" spans="1:3" x14ac:dyDescent="0.15">
      <c r="A24268" s="619" t="s">
        <v>1123</v>
      </c>
      <c r="B24268" s="618">
        <v>2013</v>
      </c>
      <c r="C24268" s="619" t="s">
        <v>424</v>
      </c>
    </row>
    <row r="24269" spans="1:3" x14ac:dyDescent="0.15">
      <c r="A24269" s="619" t="s">
        <v>1123</v>
      </c>
      <c r="B24269" s="618">
        <v>2013</v>
      </c>
      <c r="C24269" s="619" t="s">
        <v>424</v>
      </c>
    </row>
    <row r="24270" spans="1:3" x14ac:dyDescent="0.15">
      <c r="A24270" s="619" t="s">
        <v>1123</v>
      </c>
      <c r="B24270" s="618">
        <v>2013</v>
      </c>
      <c r="C24270" s="619" t="s">
        <v>424</v>
      </c>
    </row>
    <row r="24271" spans="1:3" x14ac:dyDescent="0.15">
      <c r="A24271" s="619" t="s">
        <v>1123</v>
      </c>
      <c r="B24271" s="618">
        <v>2013</v>
      </c>
      <c r="C24271" s="619" t="s">
        <v>424</v>
      </c>
    </row>
    <row r="24272" spans="1:3" x14ac:dyDescent="0.15">
      <c r="A24272" s="619" t="s">
        <v>1123</v>
      </c>
      <c r="B24272" s="618">
        <v>2013</v>
      </c>
      <c r="C24272" s="619" t="s">
        <v>437</v>
      </c>
    </row>
    <row r="24273" spans="1:3" x14ac:dyDescent="0.15">
      <c r="A24273" s="619" t="s">
        <v>1123</v>
      </c>
      <c r="B24273" s="618">
        <v>2013</v>
      </c>
      <c r="C24273" s="619" t="s">
        <v>437</v>
      </c>
    </row>
    <row r="24274" spans="1:3" x14ac:dyDescent="0.15">
      <c r="A24274" s="619" t="s">
        <v>1123</v>
      </c>
      <c r="B24274" s="618">
        <v>2013</v>
      </c>
      <c r="C24274" s="619" t="s">
        <v>1080</v>
      </c>
    </row>
    <row r="24275" spans="1:3" x14ac:dyDescent="0.15">
      <c r="A24275" s="619" t="s">
        <v>1123</v>
      </c>
      <c r="B24275" s="618">
        <v>2013</v>
      </c>
      <c r="C24275" s="619" t="s">
        <v>1080</v>
      </c>
    </row>
    <row r="24276" spans="1:3" x14ac:dyDescent="0.15">
      <c r="A24276" s="619" t="s">
        <v>1123</v>
      </c>
      <c r="B24276" s="618">
        <v>2013</v>
      </c>
      <c r="C24276" s="619" t="s">
        <v>424</v>
      </c>
    </row>
    <row r="24277" spans="1:3" x14ac:dyDescent="0.15">
      <c r="A24277" s="619" t="s">
        <v>1123</v>
      </c>
      <c r="B24277" s="618">
        <v>2013</v>
      </c>
      <c r="C24277" s="619" t="s">
        <v>424</v>
      </c>
    </row>
    <row r="24278" spans="1:3" x14ac:dyDescent="0.15">
      <c r="A24278" s="619" t="s">
        <v>1123</v>
      </c>
      <c r="B24278" s="618">
        <v>2013</v>
      </c>
      <c r="C24278" s="619" t="s">
        <v>424</v>
      </c>
    </row>
    <row r="24279" spans="1:3" x14ac:dyDescent="0.15">
      <c r="A24279" s="619" t="s">
        <v>1123</v>
      </c>
      <c r="B24279" s="618">
        <v>2013</v>
      </c>
      <c r="C24279" s="619" t="s">
        <v>437</v>
      </c>
    </row>
    <row r="24280" spans="1:3" x14ac:dyDescent="0.15">
      <c r="A24280" s="619" t="s">
        <v>1123</v>
      </c>
      <c r="B24280" s="618">
        <v>2013</v>
      </c>
      <c r="C24280" s="619" t="s">
        <v>424</v>
      </c>
    </row>
    <row r="24281" spans="1:3" x14ac:dyDescent="0.15">
      <c r="A24281" s="619" t="s">
        <v>1123</v>
      </c>
      <c r="B24281" s="618">
        <v>2013</v>
      </c>
      <c r="C24281" s="619" t="s">
        <v>437</v>
      </c>
    </row>
    <row r="24282" spans="1:3" x14ac:dyDescent="0.15">
      <c r="A24282" s="619" t="s">
        <v>1123</v>
      </c>
      <c r="B24282" s="618">
        <v>2013</v>
      </c>
      <c r="C24282" s="619" t="s">
        <v>424</v>
      </c>
    </row>
    <row r="24283" spans="1:3" x14ac:dyDescent="0.15">
      <c r="A24283" s="619" t="s">
        <v>1123</v>
      </c>
      <c r="B24283" s="618">
        <v>2013</v>
      </c>
      <c r="C24283" s="619" t="s">
        <v>424</v>
      </c>
    </row>
    <row r="24284" spans="1:3" x14ac:dyDescent="0.15">
      <c r="A24284" s="619" t="s">
        <v>1123</v>
      </c>
      <c r="B24284" s="618">
        <v>2013</v>
      </c>
      <c r="C24284" s="619" t="s">
        <v>1102</v>
      </c>
    </row>
    <row r="24285" spans="1:3" x14ac:dyDescent="0.15">
      <c r="A24285" s="619" t="s">
        <v>1123</v>
      </c>
      <c r="B24285" s="618">
        <v>2013</v>
      </c>
      <c r="C24285" s="619" t="s">
        <v>437</v>
      </c>
    </row>
    <row r="24286" spans="1:3" x14ac:dyDescent="0.15">
      <c r="A24286" s="619" t="s">
        <v>1123</v>
      </c>
      <c r="B24286" s="618">
        <v>2013</v>
      </c>
      <c r="C24286" s="619" t="s">
        <v>424</v>
      </c>
    </row>
    <row r="24287" spans="1:3" x14ac:dyDescent="0.15">
      <c r="A24287" s="619" t="s">
        <v>1123</v>
      </c>
      <c r="B24287" s="618">
        <v>2013</v>
      </c>
      <c r="C24287" s="619" t="s">
        <v>424</v>
      </c>
    </row>
    <row r="24288" spans="1:3" x14ac:dyDescent="0.15">
      <c r="A24288" s="619" t="s">
        <v>1123</v>
      </c>
      <c r="B24288" s="618">
        <v>2013</v>
      </c>
      <c r="C24288" s="619" t="s">
        <v>1102</v>
      </c>
    </row>
    <row r="24289" spans="1:3" x14ac:dyDescent="0.15">
      <c r="A24289" s="619" t="s">
        <v>1123</v>
      </c>
      <c r="B24289" s="618">
        <v>2013</v>
      </c>
      <c r="C24289" s="619" t="s">
        <v>1104</v>
      </c>
    </row>
    <row r="24290" spans="1:3" x14ac:dyDescent="0.15">
      <c r="A24290" s="619" t="s">
        <v>1123</v>
      </c>
      <c r="B24290" s="618">
        <v>2013</v>
      </c>
      <c r="C24290" s="619" t="s">
        <v>1102</v>
      </c>
    </row>
    <row r="24291" spans="1:3" x14ac:dyDescent="0.15">
      <c r="A24291" s="619" t="s">
        <v>1123</v>
      </c>
      <c r="B24291" s="618">
        <v>2013</v>
      </c>
      <c r="C24291" s="619" t="s">
        <v>424</v>
      </c>
    </row>
    <row r="24292" spans="1:3" x14ac:dyDescent="0.15">
      <c r="A24292" s="619" t="s">
        <v>1123</v>
      </c>
      <c r="B24292" s="618">
        <v>2013</v>
      </c>
      <c r="C24292" s="619" t="s">
        <v>437</v>
      </c>
    </row>
    <row r="24293" spans="1:3" x14ac:dyDescent="0.15">
      <c r="A24293" s="619" t="s">
        <v>1123</v>
      </c>
      <c r="B24293" s="618">
        <v>2013</v>
      </c>
      <c r="C24293" s="619" t="s">
        <v>424</v>
      </c>
    </row>
    <row r="24294" spans="1:3" x14ac:dyDescent="0.15">
      <c r="A24294" s="619" t="s">
        <v>1123</v>
      </c>
      <c r="B24294" s="618">
        <v>2013</v>
      </c>
      <c r="C24294" s="619" t="s">
        <v>1103</v>
      </c>
    </row>
    <row r="24295" spans="1:3" x14ac:dyDescent="0.15">
      <c r="A24295" s="619" t="s">
        <v>1123</v>
      </c>
      <c r="B24295" s="618">
        <v>2013</v>
      </c>
      <c r="C24295" s="619" t="s">
        <v>437</v>
      </c>
    </row>
    <row r="24296" spans="1:3" x14ac:dyDescent="0.15">
      <c r="A24296" s="619" t="s">
        <v>1123</v>
      </c>
      <c r="B24296" s="618">
        <v>2013</v>
      </c>
      <c r="C24296" s="619" t="s">
        <v>424</v>
      </c>
    </row>
    <row r="24297" spans="1:3" x14ac:dyDescent="0.15">
      <c r="A24297" s="619" t="s">
        <v>1123</v>
      </c>
      <c r="B24297" s="618">
        <v>2013</v>
      </c>
      <c r="C24297" s="619" t="s">
        <v>455</v>
      </c>
    </row>
    <row r="24298" spans="1:3" x14ac:dyDescent="0.15">
      <c r="A24298" s="619" t="s">
        <v>1123</v>
      </c>
      <c r="B24298" s="618">
        <v>2013</v>
      </c>
      <c r="C24298" s="619" t="s">
        <v>424</v>
      </c>
    </row>
    <row r="24299" spans="1:3" x14ac:dyDescent="0.15">
      <c r="A24299" s="619" t="s">
        <v>1123</v>
      </c>
      <c r="B24299" s="618">
        <v>2013</v>
      </c>
      <c r="C24299" s="619" t="s">
        <v>437</v>
      </c>
    </row>
    <row r="24300" spans="1:3" x14ac:dyDescent="0.15">
      <c r="A24300" s="619" t="s">
        <v>1123</v>
      </c>
      <c r="B24300" s="618">
        <v>2013</v>
      </c>
      <c r="C24300" s="619" t="s">
        <v>437</v>
      </c>
    </row>
    <row r="24301" spans="1:3" x14ac:dyDescent="0.15">
      <c r="A24301" s="619" t="s">
        <v>1123</v>
      </c>
      <c r="B24301" s="618">
        <v>2013</v>
      </c>
      <c r="C24301" s="619" t="s">
        <v>424</v>
      </c>
    </row>
    <row r="24302" spans="1:3" x14ac:dyDescent="0.15">
      <c r="A24302" s="619" t="s">
        <v>1123</v>
      </c>
      <c r="B24302" s="618">
        <v>2013</v>
      </c>
      <c r="C24302" s="619" t="s">
        <v>1102</v>
      </c>
    </row>
    <row r="24303" spans="1:3" x14ac:dyDescent="0.15">
      <c r="A24303" s="619" t="s">
        <v>1123</v>
      </c>
      <c r="B24303" s="618">
        <v>2013</v>
      </c>
      <c r="C24303" s="619" t="s">
        <v>424</v>
      </c>
    </row>
    <row r="24304" spans="1:3" x14ac:dyDescent="0.15">
      <c r="A24304" s="619" t="s">
        <v>1123</v>
      </c>
      <c r="B24304" s="618">
        <v>2013</v>
      </c>
      <c r="C24304" s="619" t="s">
        <v>1102</v>
      </c>
    </row>
    <row r="24305" spans="1:3" x14ac:dyDescent="0.15">
      <c r="A24305" s="619" t="s">
        <v>1123</v>
      </c>
      <c r="B24305" s="618">
        <v>2013</v>
      </c>
      <c r="C24305" s="619" t="s">
        <v>424</v>
      </c>
    </row>
    <row r="24306" spans="1:3" x14ac:dyDescent="0.15">
      <c r="A24306" s="619" t="s">
        <v>1123</v>
      </c>
      <c r="B24306" s="618">
        <v>2013</v>
      </c>
      <c r="C24306" s="619" t="s">
        <v>424</v>
      </c>
    </row>
    <row r="24307" spans="1:3" x14ac:dyDescent="0.15">
      <c r="A24307" s="619" t="s">
        <v>1123</v>
      </c>
      <c r="B24307" s="618">
        <v>2013</v>
      </c>
      <c r="C24307" s="619" t="s">
        <v>424</v>
      </c>
    </row>
    <row r="24308" spans="1:3" x14ac:dyDescent="0.15">
      <c r="A24308" s="619" t="s">
        <v>1123</v>
      </c>
      <c r="B24308" s="618">
        <v>2013</v>
      </c>
      <c r="C24308" s="619" t="s">
        <v>424</v>
      </c>
    </row>
    <row r="24309" spans="1:3" x14ac:dyDescent="0.15">
      <c r="A24309" s="619" t="s">
        <v>1123</v>
      </c>
      <c r="B24309" s="618">
        <v>2013</v>
      </c>
      <c r="C24309" s="619" t="s">
        <v>437</v>
      </c>
    </row>
    <row r="24310" spans="1:3" x14ac:dyDescent="0.15">
      <c r="A24310" s="619" t="s">
        <v>1123</v>
      </c>
      <c r="B24310" s="618">
        <v>2013</v>
      </c>
      <c r="C24310" s="619" t="s">
        <v>424</v>
      </c>
    </row>
    <row r="24311" spans="1:3" x14ac:dyDescent="0.15">
      <c r="A24311" s="619" t="s">
        <v>1123</v>
      </c>
      <c r="B24311" s="618">
        <v>2013</v>
      </c>
      <c r="C24311" s="619" t="s">
        <v>437</v>
      </c>
    </row>
    <row r="24312" spans="1:3" x14ac:dyDescent="0.15">
      <c r="A24312" s="619" t="s">
        <v>1123</v>
      </c>
      <c r="B24312" s="618">
        <v>2013</v>
      </c>
      <c r="C24312" s="619" t="s">
        <v>1102</v>
      </c>
    </row>
    <row r="24313" spans="1:3" x14ac:dyDescent="0.15">
      <c r="A24313" s="618" t="s">
        <v>1123</v>
      </c>
      <c r="B24313" s="618">
        <v>2013</v>
      </c>
      <c r="C24313" s="619" t="s">
        <v>1102</v>
      </c>
    </row>
    <row r="24314" spans="1:3" x14ac:dyDescent="0.15">
      <c r="A24314" s="618" t="s">
        <v>1123</v>
      </c>
      <c r="B24314" s="618">
        <v>2013</v>
      </c>
      <c r="C24314" s="619" t="s">
        <v>1103</v>
      </c>
    </row>
    <row r="24315" spans="1:3" x14ac:dyDescent="0.15">
      <c r="A24315" s="619" t="s">
        <v>1123</v>
      </c>
      <c r="B24315" s="618">
        <v>2013</v>
      </c>
      <c r="C24315" s="619" t="s">
        <v>424</v>
      </c>
    </row>
    <row r="24316" spans="1:3" x14ac:dyDescent="0.15">
      <c r="A24316" s="619" t="s">
        <v>1123</v>
      </c>
      <c r="B24316" s="618">
        <v>2013</v>
      </c>
      <c r="C24316" s="619" t="s">
        <v>424</v>
      </c>
    </row>
    <row r="24317" spans="1:3" x14ac:dyDescent="0.15">
      <c r="A24317" s="619" t="s">
        <v>1123</v>
      </c>
      <c r="B24317" s="618">
        <v>2013</v>
      </c>
      <c r="C24317" s="619" t="s">
        <v>1102</v>
      </c>
    </row>
    <row r="24318" spans="1:3" x14ac:dyDescent="0.15">
      <c r="A24318" s="618" t="s">
        <v>1123</v>
      </c>
      <c r="B24318" s="618">
        <v>2013</v>
      </c>
      <c r="C24318" s="619" t="s">
        <v>1103</v>
      </c>
    </row>
    <row r="24319" spans="1:3" x14ac:dyDescent="0.15">
      <c r="A24319" s="618" t="s">
        <v>1123</v>
      </c>
      <c r="B24319" s="618">
        <v>2013</v>
      </c>
      <c r="C24319" s="619" t="s">
        <v>1101</v>
      </c>
    </row>
    <row r="24320" spans="1:3" x14ac:dyDescent="0.15">
      <c r="A24320" s="619" t="s">
        <v>1123</v>
      </c>
      <c r="B24320" s="618">
        <v>2013</v>
      </c>
      <c r="C24320" s="619" t="s">
        <v>1101</v>
      </c>
    </row>
    <row r="24321" spans="1:3" x14ac:dyDescent="0.15">
      <c r="A24321" s="619" t="s">
        <v>1123</v>
      </c>
      <c r="B24321" s="618">
        <v>2013</v>
      </c>
      <c r="C24321" s="619" t="s">
        <v>424</v>
      </c>
    </row>
    <row r="24322" spans="1:3" x14ac:dyDescent="0.15">
      <c r="A24322" s="618" t="s">
        <v>1123</v>
      </c>
      <c r="B24322" s="618">
        <v>2013</v>
      </c>
      <c r="C24322" s="619" t="s">
        <v>424</v>
      </c>
    </row>
    <row r="24323" spans="1:3" x14ac:dyDescent="0.15">
      <c r="A24323" s="619" t="s">
        <v>1123</v>
      </c>
      <c r="B24323" s="618" t="s">
        <v>1081</v>
      </c>
      <c r="C24323" s="619" t="s">
        <v>437</v>
      </c>
    </row>
    <row r="24324" spans="1:3" x14ac:dyDescent="0.15">
      <c r="A24324" s="619" t="s">
        <v>1123</v>
      </c>
      <c r="B24324" s="618" t="s">
        <v>1081</v>
      </c>
      <c r="C24324" s="619" t="s">
        <v>437</v>
      </c>
    </row>
    <row r="24325" spans="1:3" x14ac:dyDescent="0.15">
      <c r="A24325" s="619" t="s">
        <v>1123</v>
      </c>
      <c r="B24325" s="618" t="s">
        <v>1081</v>
      </c>
      <c r="C24325" s="619" t="s">
        <v>437</v>
      </c>
    </row>
    <row r="24326" spans="1:3" x14ac:dyDescent="0.15">
      <c r="A24326" s="619" t="s">
        <v>1123</v>
      </c>
      <c r="B24326" s="618">
        <v>2013</v>
      </c>
      <c r="C24326" s="619" t="s">
        <v>1103</v>
      </c>
    </row>
    <row r="24327" spans="1:3" x14ac:dyDescent="0.15">
      <c r="A24327" s="619" t="s">
        <v>1123</v>
      </c>
      <c r="B24327" s="618">
        <v>2013</v>
      </c>
      <c r="C24327" s="619" t="s">
        <v>1102</v>
      </c>
    </row>
    <row r="24328" spans="1:3" x14ac:dyDescent="0.15">
      <c r="A24328" s="619" t="s">
        <v>1123</v>
      </c>
      <c r="B24328" s="618">
        <v>2013</v>
      </c>
      <c r="C24328" s="619" t="s">
        <v>1102</v>
      </c>
    </row>
    <row r="24329" spans="1:3" x14ac:dyDescent="0.15">
      <c r="A24329" s="619" t="s">
        <v>1123</v>
      </c>
      <c r="B24329" s="618">
        <v>2013</v>
      </c>
      <c r="C24329" s="619" t="s">
        <v>424</v>
      </c>
    </row>
    <row r="24330" spans="1:3" x14ac:dyDescent="0.15">
      <c r="A24330" s="619" t="s">
        <v>1123</v>
      </c>
      <c r="B24330" s="618">
        <v>2013</v>
      </c>
      <c r="C24330" s="619" t="s">
        <v>437</v>
      </c>
    </row>
    <row r="24331" spans="1:3" x14ac:dyDescent="0.15">
      <c r="A24331" s="619" t="s">
        <v>1123</v>
      </c>
      <c r="B24331" s="618">
        <v>2013</v>
      </c>
      <c r="C24331" s="619" t="s">
        <v>455</v>
      </c>
    </row>
    <row r="24332" spans="1:3" x14ac:dyDescent="0.15">
      <c r="A24332" s="619" t="s">
        <v>1123</v>
      </c>
      <c r="B24332" s="618">
        <v>2013</v>
      </c>
      <c r="C24332" s="619" t="s">
        <v>455</v>
      </c>
    </row>
    <row r="24333" spans="1:3" x14ac:dyDescent="0.15">
      <c r="A24333" s="619" t="s">
        <v>1123</v>
      </c>
      <c r="B24333" s="618">
        <v>2013</v>
      </c>
      <c r="C24333" s="619" t="s">
        <v>437</v>
      </c>
    </row>
    <row r="24334" spans="1:3" x14ac:dyDescent="0.15">
      <c r="A24334" s="619" t="s">
        <v>1123</v>
      </c>
      <c r="B24334" s="618">
        <v>2013</v>
      </c>
      <c r="C24334" s="619" t="s">
        <v>437</v>
      </c>
    </row>
    <row r="24335" spans="1:3" x14ac:dyDescent="0.15">
      <c r="A24335" s="619" t="s">
        <v>1123</v>
      </c>
      <c r="B24335" s="618">
        <v>2013</v>
      </c>
      <c r="C24335" s="619" t="s">
        <v>1101</v>
      </c>
    </row>
    <row r="24336" spans="1:3" x14ac:dyDescent="0.15">
      <c r="A24336" s="619" t="s">
        <v>1123</v>
      </c>
      <c r="B24336" s="618">
        <v>2013</v>
      </c>
      <c r="C24336" s="619" t="s">
        <v>1102</v>
      </c>
    </row>
    <row r="24337" spans="1:3" x14ac:dyDescent="0.15">
      <c r="A24337" s="619" t="s">
        <v>1123</v>
      </c>
      <c r="B24337" s="618">
        <v>2013</v>
      </c>
      <c r="C24337" s="619" t="s">
        <v>1102</v>
      </c>
    </row>
    <row r="24338" spans="1:3" x14ac:dyDescent="0.15">
      <c r="A24338" s="619" t="s">
        <v>1123</v>
      </c>
      <c r="B24338" s="618">
        <v>2013</v>
      </c>
      <c r="C24338" s="619" t="s">
        <v>1109</v>
      </c>
    </row>
    <row r="24339" spans="1:3" x14ac:dyDescent="0.15">
      <c r="A24339" s="619" t="s">
        <v>1123</v>
      </c>
      <c r="B24339" s="618">
        <v>2013</v>
      </c>
      <c r="C24339" s="619" t="s">
        <v>1103</v>
      </c>
    </row>
    <row r="24340" spans="1:3" x14ac:dyDescent="0.15">
      <c r="A24340" s="619" t="s">
        <v>1123</v>
      </c>
      <c r="B24340" s="618">
        <v>2013</v>
      </c>
      <c r="C24340" s="619" t="s">
        <v>424</v>
      </c>
    </row>
    <row r="24341" spans="1:3" x14ac:dyDescent="0.15">
      <c r="A24341" s="619" t="s">
        <v>1123</v>
      </c>
      <c r="B24341" s="618">
        <v>2013</v>
      </c>
      <c r="C24341" s="619" t="s">
        <v>424</v>
      </c>
    </row>
    <row r="24342" spans="1:3" x14ac:dyDescent="0.15">
      <c r="A24342" s="619" t="s">
        <v>1123</v>
      </c>
      <c r="B24342" s="618">
        <v>2013</v>
      </c>
      <c r="C24342" s="619" t="s">
        <v>1080</v>
      </c>
    </row>
    <row r="24343" spans="1:3" x14ac:dyDescent="0.15">
      <c r="A24343" s="619" t="s">
        <v>1123</v>
      </c>
      <c r="B24343" s="618">
        <v>2013</v>
      </c>
      <c r="C24343" s="619" t="s">
        <v>424</v>
      </c>
    </row>
    <row r="24344" spans="1:3" x14ac:dyDescent="0.15">
      <c r="A24344" s="619" t="s">
        <v>1123</v>
      </c>
      <c r="B24344" s="618">
        <v>2013</v>
      </c>
      <c r="C24344" s="619" t="s">
        <v>424</v>
      </c>
    </row>
    <row r="24345" spans="1:3" x14ac:dyDescent="0.15">
      <c r="A24345" s="619" t="s">
        <v>1123</v>
      </c>
      <c r="B24345" s="618">
        <v>2013</v>
      </c>
      <c r="C24345" s="619" t="s">
        <v>1102</v>
      </c>
    </row>
    <row r="24346" spans="1:3" x14ac:dyDescent="0.15">
      <c r="A24346" s="619" t="s">
        <v>1123</v>
      </c>
      <c r="B24346" s="618">
        <v>2013</v>
      </c>
      <c r="C24346" s="619" t="s">
        <v>424</v>
      </c>
    </row>
    <row r="24347" spans="1:3" x14ac:dyDescent="0.15">
      <c r="A24347" s="619" t="s">
        <v>1123</v>
      </c>
      <c r="B24347" s="618">
        <v>2013</v>
      </c>
      <c r="C24347" s="619" t="s">
        <v>424</v>
      </c>
    </row>
    <row r="24348" spans="1:3" x14ac:dyDescent="0.15">
      <c r="A24348" s="619" t="s">
        <v>1123</v>
      </c>
      <c r="B24348" s="618">
        <v>2013</v>
      </c>
      <c r="C24348" s="619" t="s">
        <v>1107</v>
      </c>
    </row>
    <row r="24349" spans="1:3" x14ac:dyDescent="0.15">
      <c r="A24349" s="619" t="s">
        <v>1123</v>
      </c>
      <c r="B24349" s="618">
        <v>2013</v>
      </c>
      <c r="C24349" s="619" t="s">
        <v>424</v>
      </c>
    </row>
    <row r="24350" spans="1:3" x14ac:dyDescent="0.15">
      <c r="A24350" s="619" t="s">
        <v>1123</v>
      </c>
      <c r="B24350" s="618">
        <v>2013</v>
      </c>
      <c r="C24350" s="619" t="s">
        <v>1103</v>
      </c>
    </row>
    <row r="24351" spans="1:3" x14ac:dyDescent="0.15">
      <c r="A24351" s="619" t="s">
        <v>1123</v>
      </c>
      <c r="B24351" s="618">
        <v>2013</v>
      </c>
      <c r="C24351" s="619" t="s">
        <v>424</v>
      </c>
    </row>
    <row r="24352" spans="1:3" x14ac:dyDescent="0.15">
      <c r="A24352" s="619" t="s">
        <v>1123</v>
      </c>
      <c r="B24352" s="618">
        <v>2013</v>
      </c>
      <c r="C24352" s="619" t="s">
        <v>1103</v>
      </c>
    </row>
    <row r="24353" spans="1:3" x14ac:dyDescent="0.15">
      <c r="A24353" s="619" t="s">
        <v>1123</v>
      </c>
      <c r="B24353" s="618">
        <v>2013</v>
      </c>
      <c r="C24353" s="619" t="s">
        <v>1103</v>
      </c>
    </row>
    <row r="24354" spans="1:3" x14ac:dyDescent="0.15">
      <c r="A24354" s="619" t="s">
        <v>1123</v>
      </c>
      <c r="B24354" s="618">
        <v>2013</v>
      </c>
      <c r="C24354" s="619" t="s">
        <v>1103</v>
      </c>
    </row>
    <row r="24355" spans="1:3" x14ac:dyDescent="0.15">
      <c r="A24355" s="619" t="s">
        <v>1123</v>
      </c>
      <c r="B24355" s="618">
        <v>2013</v>
      </c>
      <c r="C24355" s="619" t="s">
        <v>424</v>
      </c>
    </row>
    <row r="24356" spans="1:3" x14ac:dyDescent="0.15">
      <c r="A24356" s="619" t="s">
        <v>1123</v>
      </c>
      <c r="B24356" s="618">
        <v>2013</v>
      </c>
      <c r="C24356" s="619" t="s">
        <v>424</v>
      </c>
    </row>
    <row r="24357" spans="1:3" x14ac:dyDescent="0.15">
      <c r="A24357" s="619" t="s">
        <v>1123</v>
      </c>
      <c r="B24357" s="618">
        <v>2013</v>
      </c>
      <c r="C24357" s="619" t="s">
        <v>437</v>
      </c>
    </row>
    <row r="24358" spans="1:3" x14ac:dyDescent="0.15">
      <c r="A24358" s="619" t="s">
        <v>1123</v>
      </c>
      <c r="B24358" s="618">
        <v>2013</v>
      </c>
      <c r="C24358" s="619" t="s">
        <v>424</v>
      </c>
    </row>
    <row r="24359" spans="1:3" x14ac:dyDescent="0.15">
      <c r="A24359" s="619" t="s">
        <v>1123</v>
      </c>
      <c r="B24359" s="618">
        <v>2013</v>
      </c>
      <c r="C24359" s="619" t="s">
        <v>424</v>
      </c>
    </row>
    <row r="24360" spans="1:3" x14ac:dyDescent="0.15">
      <c r="A24360" s="619" t="s">
        <v>1123</v>
      </c>
      <c r="B24360" s="618">
        <v>2013</v>
      </c>
      <c r="C24360" s="619" t="s">
        <v>424</v>
      </c>
    </row>
    <row r="24361" spans="1:3" x14ac:dyDescent="0.15">
      <c r="A24361" s="619" t="s">
        <v>1123</v>
      </c>
      <c r="B24361" s="618">
        <v>2013</v>
      </c>
      <c r="C24361" s="619" t="s">
        <v>424</v>
      </c>
    </row>
    <row r="24362" spans="1:3" x14ac:dyDescent="0.15">
      <c r="A24362" s="619" t="s">
        <v>1123</v>
      </c>
      <c r="B24362" s="618">
        <v>2013</v>
      </c>
      <c r="C24362" s="619" t="s">
        <v>424</v>
      </c>
    </row>
    <row r="24363" spans="1:3" x14ac:dyDescent="0.15">
      <c r="A24363" s="619" t="s">
        <v>1123</v>
      </c>
      <c r="B24363" s="618">
        <v>2013</v>
      </c>
      <c r="C24363" s="619" t="s">
        <v>424</v>
      </c>
    </row>
    <row r="24364" spans="1:3" x14ac:dyDescent="0.15">
      <c r="A24364" s="618" t="s">
        <v>1123</v>
      </c>
      <c r="B24364" s="618">
        <v>2013</v>
      </c>
      <c r="C24364" s="619" t="s">
        <v>437</v>
      </c>
    </row>
    <row r="24365" spans="1:3" x14ac:dyDescent="0.15">
      <c r="A24365" s="619" t="s">
        <v>1123</v>
      </c>
      <c r="B24365" s="618">
        <v>2013</v>
      </c>
      <c r="C24365" s="619" t="s">
        <v>1103</v>
      </c>
    </row>
    <row r="24366" spans="1:3" x14ac:dyDescent="0.15">
      <c r="A24366" s="619" t="s">
        <v>1123</v>
      </c>
      <c r="B24366" s="618">
        <v>2013</v>
      </c>
      <c r="C24366" s="619" t="s">
        <v>1080</v>
      </c>
    </row>
    <row r="24367" spans="1:3" x14ac:dyDescent="0.15">
      <c r="A24367" s="619" t="s">
        <v>1123</v>
      </c>
      <c r="B24367" s="618">
        <v>2013</v>
      </c>
      <c r="C24367" s="619" t="s">
        <v>1080</v>
      </c>
    </row>
    <row r="24368" spans="1:3" x14ac:dyDescent="0.15">
      <c r="A24368" s="619" t="s">
        <v>1123</v>
      </c>
      <c r="B24368" s="618">
        <v>2013</v>
      </c>
      <c r="C24368" s="619" t="s">
        <v>455</v>
      </c>
    </row>
    <row r="24369" spans="1:3" x14ac:dyDescent="0.15">
      <c r="A24369" s="619" t="s">
        <v>1123</v>
      </c>
      <c r="B24369" s="618">
        <v>2013</v>
      </c>
      <c r="C24369" s="619" t="s">
        <v>424</v>
      </c>
    </row>
    <row r="24370" spans="1:3" x14ac:dyDescent="0.15">
      <c r="A24370" s="619" t="s">
        <v>1123</v>
      </c>
      <c r="B24370" s="618">
        <v>2013</v>
      </c>
      <c r="C24370" s="619" t="s">
        <v>424</v>
      </c>
    </row>
    <row r="24371" spans="1:3" x14ac:dyDescent="0.15">
      <c r="A24371" s="619" t="s">
        <v>1123</v>
      </c>
      <c r="B24371" s="618">
        <v>2013</v>
      </c>
      <c r="C24371" s="619" t="s">
        <v>424</v>
      </c>
    </row>
    <row r="24372" spans="1:3" x14ac:dyDescent="0.15">
      <c r="A24372" s="619" t="s">
        <v>1123</v>
      </c>
      <c r="B24372" s="618">
        <v>2013</v>
      </c>
      <c r="C24372" s="619" t="s">
        <v>424</v>
      </c>
    </row>
    <row r="24373" spans="1:3" x14ac:dyDescent="0.15">
      <c r="A24373" s="619" t="s">
        <v>1123</v>
      </c>
      <c r="B24373" s="618">
        <v>2013</v>
      </c>
      <c r="C24373" s="619" t="s">
        <v>437</v>
      </c>
    </row>
    <row r="24374" spans="1:3" x14ac:dyDescent="0.15">
      <c r="A24374" s="619" t="s">
        <v>1123</v>
      </c>
      <c r="B24374" s="618">
        <v>2013</v>
      </c>
      <c r="C24374" s="619" t="s">
        <v>1103</v>
      </c>
    </row>
    <row r="24375" spans="1:3" x14ac:dyDescent="0.15">
      <c r="A24375" s="619" t="s">
        <v>1123</v>
      </c>
      <c r="B24375" s="618" t="s">
        <v>1081</v>
      </c>
      <c r="C24375" s="619" t="s">
        <v>424</v>
      </c>
    </row>
    <row r="24376" spans="1:3" x14ac:dyDescent="0.15">
      <c r="A24376" s="619" t="s">
        <v>1123</v>
      </c>
      <c r="B24376" s="618">
        <v>2013</v>
      </c>
      <c r="C24376" s="619" t="s">
        <v>1102</v>
      </c>
    </row>
    <row r="24377" spans="1:3" x14ac:dyDescent="0.15">
      <c r="A24377" s="619" t="s">
        <v>1123</v>
      </c>
      <c r="B24377" s="618">
        <v>2013</v>
      </c>
      <c r="C24377" s="619" t="s">
        <v>424</v>
      </c>
    </row>
    <row r="24378" spans="1:3" x14ac:dyDescent="0.15">
      <c r="A24378" s="619" t="s">
        <v>1123</v>
      </c>
      <c r="B24378" s="618">
        <v>2013</v>
      </c>
      <c r="C24378" s="619" t="s">
        <v>424</v>
      </c>
    </row>
    <row r="24379" spans="1:3" x14ac:dyDescent="0.15">
      <c r="A24379" s="619" t="s">
        <v>1123</v>
      </c>
      <c r="B24379" s="618">
        <v>2013</v>
      </c>
      <c r="C24379" s="619" t="s">
        <v>437</v>
      </c>
    </row>
    <row r="24380" spans="1:3" x14ac:dyDescent="0.15">
      <c r="A24380" s="619" t="s">
        <v>1123</v>
      </c>
      <c r="B24380" s="618">
        <v>2013</v>
      </c>
      <c r="C24380" s="619" t="s">
        <v>424</v>
      </c>
    </row>
    <row r="24381" spans="1:3" x14ac:dyDescent="0.15">
      <c r="A24381" s="619" t="s">
        <v>1123</v>
      </c>
      <c r="B24381" s="618">
        <v>2013</v>
      </c>
      <c r="C24381" s="619" t="s">
        <v>424</v>
      </c>
    </row>
    <row r="24382" spans="1:3" x14ac:dyDescent="0.15">
      <c r="A24382" s="619" t="s">
        <v>1123</v>
      </c>
      <c r="B24382" s="618">
        <v>2013</v>
      </c>
      <c r="C24382" s="619" t="s">
        <v>424</v>
      </c>
    </row>
    <row r="24383" spans="1:3" x14ac:dyDescent="0.15">
      <c r="A24383" s="619" t="s">
        <v>1123</v>
      </c>
      <c r="B24383" s="618">
        <v>2013</v>
      </c>
      <c r="C24383" s="619" t="s">
        <v>455</v>
      </c>
    </row>
    <row r="24384" spans="1:3" x14ac:dyDescent="0.15">
      <c r="A24384" s="619" t="s">
        <v>1123</v>
      </c>
      <c r="B24384" s="618">
        <v>2013</v>
      </c>
      <c r="C24384" s="619" t="s">
        <v>1102</v>
      </c>
    </row>
    <row r="24385" spans="1:3" x14ac:dyDescent="0.15">
      <c r="A24385" s="619" t="s">
        <v>1123</v>
      </c>
      <c r="B24385" s="618">
        <v>2013</v>
      </c>
      <c r="C24385" s="619" t="s">
        <v>424</v>
      </c>
    </row>
    <row r="24386" spans="1:3" x14ac:dyDescent="0.15">
      <c r="A24386" s="619" t="s">
        <v>1123</v>
      </c>
      <c r="B24386" s="618">
        <v>2013</v>
      </c>
      <c r="C24386" s="619" t="s">
        <v>424</v>
      </c>
    </row>
    <row r="24387" spans="1:3" x14ac:dyDescent="0.15">
      <c r="A24387" s="619" t="s">
        <v>1123</v>
      </c>
      <c r="B24387" s="618">
        <v>2013</v>
      </c>
      <c r="C24387" s="619" t="s">
        <v>424</v>
      </c>
    </row>
    <row r="24388" spans="1:3" x14ac:dyDescent="0.15">
      <c r="A24388" s="619" t="s">
        <v>1123</v>
      </c>
      <c r="B24388" s="618">
        <v>2013</v>
      </c>
      <c r="C24388" s="619" t="s">
        <v>424</v>
      </c>
    </row>
    <row r="24389" spans="1:3" x14ac:dyDescent="0.15">
      <c r="A24389" s="619" t="s">
        <v>1123</v>
      </c>
      <c r="B24389" s="618">
        <v>2013</v>
      </c>
      <c r="C24389" s="619" t="s">
        <v>424</v>
      </c>
    </row>
    <row r="24390" spans="1:3" x14ac:dyDescent="0.15">
      <c r="A24390" s="619" t="s">
        <v>1123</v>
      </c>
      <c r="B24390" s="618">
        <v>2013</v>
      </c>
      <c r="C24390" s="619" t="s">
        <v>424</v>
      </c>
    </row>
    <row r="24391" spans="1:3" x14ac:dyDescent="0.15">
      <c r="A24391" s="619" t="s">
        <v>1123</v>
      </c>
      <c r="B24391" s="618">
        <v>2013</v>
      </c>
      <c r="C24391" s="619" t="s">
        <v>424</v>
      </c>
    </row>
    <row r="24392" spans="1:3" x14ac:dyDescent="0.15">
      <c r="A24392" s="619" t="s">
        <v>1123</v>
      </c>
      <c r="B24392" s="618">
        <v>2013</v>
      </c>
      <c r="C24392" s="619" t="s">
        <v>424</v>
      </c>
    </row>
    <row r="24393" spans="1:3" x14ac:dyDescent="0.15">
      <c r="A24393" s="619" t="s">
        <v>1123</v>
      </c>
      <c r="B24393" s="618">
        <v>2013</v>
      </c>
      <c r="C24393" s="619" t="s">
        <v>1103</v>
      </c>
    </row>
    <row r="24394" spans="1:3" x14ac:dyDescent="0.15">
      <c r="A24394" s="619" t="s">
        <v>1123</v>
      </c>
      <c r="B24394" s="618">
        <v>2013</v>
      </c>
      <c r="C24394" s="619" t="s">
        <v>424</v>
      </c>
    </row>
    <row r="24395" spans="1:3" x14ac:dyDescent="0.15">
      <c r="A24395" s="619" t="s">
        <v>1123</v>
      </c>
      <c r="B24395" s="618">
        <v>2013</v>
      </c>
      <c r="C24395" s="619" t="s">
        <v>437</v>
      </c>
    </row>
    <row r="24396" spans="1:3" x14ac:dyDescent="0.15">
      <c r="A24396" s="619" t="s">
        <v>1123</v>
      </c>
      <c r="B24396" s="618">
        <v>2013</v>
      </c>
      <c r="C24396" s="619" t="s">
        <v>1103</v>
      </c>
    </row>
    <row r="24397" spans="1:3" x14ac:dyDescent="0.15">
      <c r="A24397" s="619" t="s">
        <v>1123</v>
      </c>
      <c r="B24397" s="618">
        <v>2013</v>
      </c>
      <c r="C24397" s="619" t="s">
        <v>1104</v>
      </c>
    </row>
    <row r="24398" spans="1:3" x14ac:dyDescent="0.15">
      <c r="A24398" s="619" t="s">
        <v>1123</v>
      </c>
      <c r="B24398" s="618">
        <v>2013</v>
      </c>
      <c r="C24398" s="619" t="s">
        <v>1104</v>
      </c>
    </row>
    <row r="24399" spans="1:3" x14ac:dyDescent="0.15">
      <c r="A24399" s="619" t="s">
        <v>1123</v>
      </c>
      <c r="B24399" s="618">
        <v>2013</v>
      </c>
      <c r="C24399" s="619" t="s">
        <v>424</v>
      </c>
    </row>
    <row r="24400" spans="1:3" x14ac:dyDescent="0.15">
      <c r="A24400" s="619" t="s">
        <v>1123</v>
      </c>
      <c r="B24400" s="618">
        <v>2013</v>
      </c>
      <c r="C24400" s="619" t="s">
        <v>424</v>
      </c>
    </row>
    <row r="24401" spans="1:3" x14ac:dyDescent="0.15">
      <c r="A24401" s="619" t="s">
        <v>1123</v>
      </c>
      <c r="B24401" s="618">
        <v>2013</v>
      </c>
      <c r="C24401" s="619" t="s">
        <v>424</v>
      </c>
    </row>
    <row r="24402" spans="1:3" x14ac:dyDescent="0.15">
      <c r="A24402" s="619" t="s">
        <v>1123</v>
      </c>
      <c r="B24402" s="618">
        <v>2013</v>
      </c>
      <c r="C24402" s="619" t="s">
        <v>424</v>
      </c>
    </row>
    <row r="24403" spans="1:3" x14ac:dyDescent="0.15">
      <c r="A24403" s="619" t="s">
        <v>1123</v>
      </c>
      <c r="B24403" s="618">
        <v>2013</v>
      </c>
      <c r="C24403" s="619" t="s">
        <v>1104</v>
      </c>
    </row>
    <row r="24404" spans="1:3" x14ac:dyDescent="0.15">
      <c r="A24404" s="619" t="s">
        <v>1123</v>
      </c>
      <c r="B24404" s="618">
        <v>2013</v>
      </c>
      <c r="C24404" s="619" t="s">
        <v>424</v>
      </c>
    </row>
    <row r="24405" spans="1:3" x14ac:dyDescent="0.15">
      <c r="A24405" s="619" t="s">
        <v>1123</v>
      </c>
      <c r="B24405" s="618">
        <v>2013</v>
      </c>
      <c r="C24405" s="619" t="s">
        <v>1104</v>
      </c>
    </row>
    <row r="24406" spans="1:3" x14ac:dyDescent="0.15">
      <c r="A24406" s="619" t="s">
        <v>1123</v>
      </c>
      <c r="B24406" s="618">
        <v>2013</v>
      </c>
      <c r="C24406" s="619" t="s">
        <v>424</v>
      </c>
    </row>
    <row r="24407" spans="1:3" x14ac:dyDescent="0.15">
      <c r="A24407" s="619" t="s">
        <v>1123</v>
      </c>
      <c r="B24407" s="618">
        <v>2013</v>
      </c>
      <c r="C24407" s="619" t="s">
        <v>424</v>
      </c>
    </row>
    <row r="24408" spans="1:3" x14ac:dyDescent="0.15">
      <c r="A24408" s="619" t="s">
        <v>1123</v>
      </c>
      <c r="B24408" s="618">
        <v>2013</v>
      </c>
      <c r="C24408" s="619" t="s">
        <v>424</v>
      </c>
    </row>
    <row r="24409" spans="1:3" x14ac:dyDescent="0.15">
      <c r="A24409" s="619" t="s">
        <v>1123</v>
      </c>
      <c r="B24409" s="618">
        <v>2013</v>
      </c>
      <c r="C24409" s="619" t="s">
        <v>424</v>
      </c>
    </row>
    <row r="24410" spans="1:3" x14ac:dyDescent="0.15">
      <c r="A24410" s="619" t="s">
        <v>1123</v>
      </c>
      <c r="B24410" s="618">
        <v>2013</v>
      </c>
      <c r="C24410" s="619" t="s">
        <v>437</v>
      </c>
    </row>
    <row r="24411" spans="1:3" x14ac:dyDescent="0.15">
      <c r="A24411" s="619" t="s">
        <v>1123</v>
      </c>
      <c r="B24411" s="618">
        <v>2013</v>
      </c>
      <c r="C24411" s="619" t="s">
        <v>424</v>
      </c>
    </row>
    <row r="24412" spans="1:3" x14ac:dyDescent="0.15">
      <c r="A24412" s="619" t="s">
        <v>1123</v>
      </c>
      <c r="B24412" s="618">
        <v>2013</v>
      </c>
      <c r="C24412" s="619" t="s">
        <v>437</v>
      </c>
    </row>
    <row r="24413" spans="1:3" x14ac:dyDescent="0.15">
      <c r="A24413" s="619" t="s">
        <v>1123</v>
      </c>
      <c r="B24413" s="618">
        <v>2013</v>
      </c>
      <c r="C24413" s="619" t="s">
        <v>424</v>
      </c>
    </row>
    <row r="24414" spans="1:3" x14ac:dyDescent="0.15">
      <c r="A24414" s="619" t="s">
        <v>1123</v>
      </c>
      <c r="B24414" s="618">
        <v>2013</v>
      </c>
      <c r="C24414" s="619" t="s">
        <v>437</v>
      </c>
    </row>
    <row r="24415" spans="1:3" x14ac:dyDescent="0.15">
      <c r="A24415" s="618" t="s">
        <v>1123</v>
      </c>
      <c r="B24415" s="618">
        <v>2013</v>
      </c>
      <c r="C24415" s="619" t="s">
        <v>424</v>
      </c>
    </row>
    <row r="24416" spans="1:3" x14ac:dyDescent="0.15">
      <c r="A24416" s="619" t="s">
        <v>1123</v>
      </c>
      <c r="B24416" s="618">
        <v>2013</v>
      </c>
      <c r="C24416" s="619" t="s">
        <v>424</v>
      </c>
    </row>
    <row r="24417" spans="1:3" x14ac:dyDescent="0.15">
      <c r="A24417" s="619" t="s">
        <v>1123</v>
      </c>
      <c r="B24417" s="618">
        <v>2013</v>
      </c>
      <c r="C24417" s="619" t="s">
        <v>1103</v>
      </c>
    </row>
    <row r="24418" spans="1:3" x14ac:dyDescent="0.15">
      <c r="A24418" s="619" t="s">
        <v>1123</v>
      </c>
      <c r="B24418" s="618">
        <v>2013</v>
      </c>
      <c r="C24418" s="619" t="s">
        <v>437</v>
      </c>
    </row>
    <row r="24419" spans="1:3" x14ac:dyDescent="0.15">
      <c r="A24419" s="619" t="s">
        <v>1123</v>
      </c>
      <c r="B24419" s="618">
        <v>2013</v>
      </c>
      <c r="C24419" s="619" t="s">
        <v>437</v>
      </c>
    </row>
    <row r="24420" spans="1:3" x14ac:dyDescent="0.15">
      <c r="A24420" s="619" t="s">
        <v>1123</v>
      </c>
      <c r="B24420" s="618">
        <v>2013</v>
      </c>
      <c r="C24420" s="619" t="s">
        <v>424</v>
      </c>
    </row>
    <row r="24421" spans="1:3" x14ac:dyDescent="0.15">
      <c r="A24421" s="619" t="s">
        <v>1123</v>
      </c>
      <c r="B24421" s="618">
        <v>2013</v>
      </c>
      <c r="C24421" s="619" t="s">
        <v>437</v>
      </c>
    </row>
    <row r="24422" spans="1:3" x14ac:dyDescent="0.15">
      <c r="A24422" s="619" t="s">
        <v>1123</v>
      </c>
      <c r="B24422" s="618">
        <v>2013</v>
      </c>
      <c r="C24422" s="619" t="s">
        <v>1102</v>
      </c>
    </row>
    <row r="24423" spans="1:3" x14ac:dyDescent="0.15">
      <c r="A24423" s="619" t="s">
        <v>1123</v>
      </c>
      <c r="B24423" s="618">
        <v>2013</v>
      </c>
      <c r="C24423" s="619" t="s">
        <v>424</v>
      </c>
    </row>
    <row r="24424" spans="1:3" x14ac:dyDescent="0.15">
      <c r="A24424" s="619" t="s">
        <v>1123</v>
      </c>
      <c r="B24424" s="618">
        <v>2013</v>
      </c>
      <c r="C24424" s="619" t="s">
        <v>424</v>
      </c>
    </row>
    <row r="24425" spans="1:3" x14ac:dyDescent="0.15">
      <c r="A24425" s="619" t="s">
        <v>1123</v>
      </c>
      <c r="B24425" s="618">
        <v>2013</v>
      </c>
      <c r="C24425" s="619" t="s">
        <v>424</v>
      </c>
    </row>
    <row r="24426" spans="1:3" x14ac:dyDescent="0.15">
      <c r="A24426" s="619" t="s">
        <v>1123</v>
      </c>
      <c r="B24426" s="618">
        <v>2013</v>
      </c>
      <c r="C24426" s="619" t="s">
        <v>424</v>
      </c>
    </row>
    <row r="24427" spans="1:3" x14ac:dyDescent="0.15">
      <c r="A24427" s="619" t="s">
        <v>1123</v>
      </c>
      <c r="B24427" s="618">
        <v>2013</v>
      </c>
      <c r="C24427" s="619" t="s">
        <v>424</v>
      </c>
    </row>
    <row r="24428" spans="1:3" x14ac:dyDescent="0.15">
      <c r="A24428" s="619" t="s">
        <v>1123</v>
      </c>
      <c r="B24428" s="618">
        <v>2013</v>
      </c>
      <c r="C24428" s="619" t="s">
        <v>424</v>
      </c>
    </row>
    <row r="24429" spans="1:3" x14ac:dyDescent="0.15">
      <c r="A24429" s="619" t="s">
        <v>1123</v>
      </c>
      <c r="B24429" s="618">
        <v>2013</v>
      </c>
      <c r="C24429" s="619" t="s">
        <v>1103</v>
      </c>
    </row>
    <row r="24430" spans="1:3" x14ac:dyDescent="0.15">
      <c r="A24430" s="619" t="s">
        <v>1123</v>
      </c>
      <c r="B24430" s="618">
        <v>2013</v>
      </c>
      <c r="C24430" s="619" t="s">
        <v>1080</v>
      </c>
    </row>
    <row r="24431" spans="1:3" x14ac:dyDescent="0.15">
      <c r="A24431" s="619" t="s">
        <v>1123</v>
      </c>
      <c r="B24431" s="618">
        <v>2013</v>
      </c>
      <c r="C24431" s="619" t="s">
        <v>1103</v>
      </c>
    </row>
    <row r="24432" spans="1:3" x14ac:dyDescent="0.15">
      <c r="A24432" s="619" t="s">
        <v>1123</v>
      </c>
      <c r="B24432" s="618">
        <v>2013</v>
      </c>
      <c r="C24432" s="619" t="s">
        <v>1101</v>
      </c>
    </row>
    <row r="24433" spans="1:3" x14ac:dyDescent="0.15">
      <c r="A24433" s="619" t="s">
        <v>1123</v>
      </c>
      <c r="B24433" s="618">
        <v>2013</v>
      </c>
      <c r="C24433" s="619" t="s">
        <v>1080</v>
      </c>
    </row>
    <row r="24434" spans="1:3" x14ac:dyDescent="0.15">
      <c r="A24434" s="619" t="s">
        <v>1123</v>
      </c>
      <c r="B24434" s="618">
        <v>2013</v>
      </c>
      <c r="C24434" s="619" t="s">
        <v>1101</v>
      </c>
    </row>
    <row r="24435" spans="1:3" x14ac:dyDescent="0.15">
      <c r="A24435" s="619" t="s">
        <v>1123</v>
      </c>
      <c r="B24435" s="618">
        <v>2013</v>
      </c>
      <c r="C24435" s="619" t="s">
        <v>1101</v>
      </c>
    </row>
    <row r="24436" spans="1:3" x14ac:dyDescent="0.15">
      <c r="A24436" s="619" t="s">
        <v>1123</v>
      </c>
      <c r="B24436" s="618">
        <v>2013</v>
      </c>
      <c r="C24436" s="619" t="s">
        <v>437</v>
      </c>
    </row>
    <row r="24437" spans="1:3" x14ac:dyDescent="0.15">
      <c r="A24437" s="619" t="s">
        <v>1123</v>
      </c>
      <c r="B24437" s="618">
        <v>2013</v>
      </c>
      <c r="C24437" s="619" t="s">
        <v>1080</v>
      </c>
    </row>
    <row r="24438" spans="1:3" x14ac:dyDescent="0.15">
      <c r="A24438" s="619" t="s">
        <v>1123</v>
      </c>
      <c r="B24438" s="618">
        <v>2013</v>
      </c>
      <c r="C24438" s="619" t="s">
        <v>437</v>
      </c>
    </row>
    <row r="24439" spans="1:3" x14ac:dyDescent="0.15">
      <c r="A24439" s="619" t="s">
        <v>1123</v>
      </c>
      <c r="B24439" s="618">
        <v>2013</v>
      </c>
      <c r="C24439" s="619" t="s">
        <v>424</v>
      </c>
    </row>
    <row r="24440" spans="1:3" x14ac:dyDescent="0.15">
      <c r="A24440" s="619" t="s">
        <v>1123</v>
      </c>
      <c r="B24440" s="618">
        <v>2013</v>
      </c>
      <c r="C24440" s="619" t="s">
        <v>1104</v>
      </c>
    </row>
    <row r="24441" spans="1:3" x14ac:dyDescent="0.15">
      <c r="A24441" s="619" t="s">
        <v>1123</v>
      </c>
      <c r="B24441" s="618">
        <v>2013</v>
      </c>
      <c r="C24441" s="619" t="s">
        <v>437</v>
      </c>
    </row>
    <row r="24442" spans="1:3" x14ac:dyDescent="0.15">
      <c r="A24442" s="619" t="s">
        <v>1123</v>
      </c>
      <c r="B24442" s="618">
        <v>2013</v>
      </c>
      <c r="C24442" s="619" t="s">
        <v>424</v>
      </c>
    </row>
    <row r="24443" spans="1:3" x14ac:dyDescent="0.15">
      <c r="A24443" s="619" t="s">
        <v>1123</v>
      </c>
      <c r="B24443" s="618">
        <v>2013</v>
      </c>
      <c r="C24443" s="619" t="s">
        <v>424</v>
      </c>
    </row>
    <row r="24444" spans="1:3" x14ac:dyDescent="0.15">
      <c r="A24444" s="619" t="s">
        <v>1123</v>
      </c>
      <c r="B24444" s="618">
        <v>2013</v>
      </c>
      <c r="C24444" s="619" t="s">
        <v>1080</v>
      </c>
    </row>
    <row r="24445" spans="1:3" x14ac:dyDescent="0.15">
      <c r="A24445" s="619" t="s">
        <v>1123</v>
      </c>
      <c r="B24445" s="618">
        <v>2013</v>
      </c>
      <c r="C24445" s="619" t="s">
        <v>437</v>
      </c>
    </row>
    <row r="24446" spans="1:3" x14ac:dyDescent="0.15">
      <c r="A24446" s="619" t="s">
        <v>1123</v>
      </c>
      <c r="B24446" s="618">
        <v>2013</v>
      </c>
      <c r="C24446" s="619" t="s">
        <v>1104</v>
      </c>
    </row>
    <row r="24447" spans="1:3" x14ac:dyDescent="0.15">
      <c r="A24447" s="619" t="s">
        <v>1123</v>
      </c>
      <c r="B24447" s="618">
        <v>2013</v>
      </c>
      <c r="C24447" s="619" t="s">
        <v>437</v>
      </c>
    </row>
    <row r="24448" spans="1:3" x14ac:dyDescent="0.15">
      <c r="A24448" s="618" t="s">
        <v>1123</v>
      </c>
      <c r="B24448" s="618">
        <v>2013</v>
      </c>
      <c r="C24448" s="619" t="s">
        <v>1103</v>
      </c>
    </row>
    <row r="24449" spans="1:3" x14ac:dyDescent="0.15">
      <c r="A24449" s="619" t="s">
        <v>1123</v>
      </c>
      <c r="B24449" s="618">
        <v>2013</v>
      </c>
      <c r="C24449" s="619" t="s">
        <v>1101</v>
      </c>
    </row>
    <row r="24450" spans="1:3" x14ac:dyDescent="0.15">
      <c r="A24450" s="619" t="s">
        <v>1123</v>
      </c>
      <c r="B24450" s="618">
        <v>2013</v>
      </c>
      <c r="C24450" s="619" t="s">
        <v>424</v>
      </c>
    </row>
    <row r="24451" spans="1:3" x14ac:dyDescent="0.15">
      <c r="A24451" s="619" t="s">
        <v>1123</v>
      </c>
      <c r="B24451" s="618">
        <v>2013</v>
      </c>
      <c r="C24451" s="619" t="s">
        <v>437</v>
      </c>
    </row>
    <row r="24452" spans="1:3" x14ac:dyDescent="0.15">
      <c r="A24452" s="619" t="s">
        <v>1123</v>
      </c>
      <c r="B24452" s="618">
        <v>2013</v>
      </c>
      <c r="C24452" s="619" t="s">
        <v>1103</v>
      </c>
    </row>
    <row r="24453" spans="1:3" x14ac:dyDescent="0.15">
      <c r="A24453" s="619" t="s">
        <v>1123</v>
      </c>
      <c r="B24453" s="618">
        <v>2013</v>
      </c>
      <c r="C24453" s="619" t="s">
        <v>437</v>
      </c>
    </row>
    <row r="24454" spans="1:3" x14ac:dyDescent="0.15">
      <c r="A24454" s="619" t="s">
        <v>1123</v>
      </c>
      <c r="B24454" s="618">
        <v>2013</v>
      </c>
      <c r="C24454" s="619" t="s">
        <v>1102</v>
      </c>
    </row>
    <row r="24455" spans="1:3" x14ac:dyDescent="0.15">
      <c r="A24455" s="619" t="s">
        <v>1123</v>
      </c>
      <c r="B24455" s="618">
        <v>2013</v>
      </c>
      <c r="C24455" s="619" t="s">
        <v>424</v>
      </c>
    </row>
    <row r="24456" spans="1:3" x14ac:dyDescent="0.15">
      <c r="A24456" s="619" t="s">
        <v>1123</v>
      </c>
      <c r="B24456" s="618">
        <v>2013</v>
      </c>
      <c r="C24456" s="619" t="s">
        <v>424</v>
      </c>
    </row>
    <row r="24457" spans="1:3" x14ac:dyDescent="0.15">
      <c r="A24457" s="619" t="s">
        <v>1123</v>
      </c>
      <c r="B24457" s="618">
        <v>2013</v>
      </c>
      <c r="C24457" s="619" t="s">
        <v>424</v>
      </c>
    </row>
    <row r="24458" spans="1:3" x14ac:dyDescent="0.15">
      <c r="A24458" s="619" t="s">
        <v>1123</v>
      </c>
      <c r="B24458" s="618">
        <v>2013</v>
      </c>
      <c r="C24458" s="619" t="s">
        <v>424</v>
      </c>
    </row>
    <row r="24459" spans="1:3" x14ac:dyDescent="0.15">
      <c r="A24459" s="619" t="s">
        <v>1123</v>
      </c>
      <c r="B24459" s="618">
        <v>2013</v>
      </c>
      <c r="C24459" s="619" t="s">
        <v>437</v>
      </c>
    </row>
    <row r="24460" spans="1:3" x14ac:dyDescent="0.15">
      <c r="A24460" s="619" t="s">
        <v>1123</v>
      </c>
      <c r="B24460" s="618">
        <v>2013</v>
      </c>
      <c r="C24460" s="619" t="s">
        <v>424</v>
      </c>
    </row>
    <row r="24461" spans="1:3" x14ac:dyDescent="0.15">
      <c r="A24461" s="619" t="s">
        <v>1123</v>
      </c>
      <c r="B24461" s="618">
        <v>2013</v>
      </c>
      <c r="C24461" s="619" t="s">
        <v>424</v>
      </c>
    </row>
    <row r="24462" spans="1:3" x14ac:dyDescent="0.15">
      <c r="A24462" s="619" t="s">
        <v>1123</v>
      </c>
      <c r="B24462" s="618">
        <v>2013</v>
      </c>
      <c r="C24462" s="619" t="s">
        <v>1102</v>
      </c>
    </row>
    <row r="24463" spans="1:3" x14ac:dyDescent="0.15">
      <c r="A24463" s="619" t="s">
        <v>1123</v>
      </c>
      <c r="B24463" s="618">
        <v>2013</v>
      </c>
      <c r="C24463" s="619" t="s">
        <v>424</v>
      </c>
    </row>
    <row r="24464" spans="1:3" x14ac:dyDescent="0.15">
      <c r="A24464" s="619" t="s">
        <v>1123</v>
      </c>
      <c r="B24464" s="618">
        <v>2013</v>
      </c>
      <c r="C24464" s="619" t="s">
        <v>1102</v>
      </c>
    </row>
    <row r="24465" spans="1:3" x14ac:dyDescent="0.15">
      <c r="A24465" s="619" t="s">
        <v>1123</v>
      </c>
      <c r="B24465" s="618">
        <v>2013</v>
      </c>
      <c r="C24465" s="619" t="s">
        <v>424</v>
      </c>
    </row>
    <row r="24466" spans="1:3" x14ac:dyDescent="0.15">
      <c r="A24466" s="619" t="s">
        <v>1123</v>
      </c>
      <c r="B24466" s="618">
        <v>2013</v>
      </c>
      <c r="C24466" s="619" t="s">
        <v>424</v>
      </c>
    </row>
    <row r="24467" spans="1:3" x14ac:dyDescent="0.15">
      <c r="A24467" s="619" t="s">
        <v>1123</v>
      </c>
      <c r="B24467" s="618">
        <v>2013</v>
      </c>
      <c r="C24467" s="619" t="s">
        <v>437</v>
      </c>
    </row>
    <row r="24468" spans="1:3" x14ac:dyDescent="0.15">
      <c r="A24468" s="619" t="s">
        <v>1123</v>
      </c>
      <c r="B24468" s="618">
        <v>2013</v>
      </c>
      <c r="C24468" s="619" t="s">
        <v>424</v>
      </c>
    </row>
    <row r="24469" spans="1:3" x14ac:dyDescent="0.15">
      <c r="A24469" s="618" t="s">
        <v>1123</v>
      </c>
      <c r="B24469" s="618">
        <v>2013</v>
      </c>
      <c r="C24469" s="619" t="s">
        <v>1103</v>
      </c>
    </row>
    <row r="24470" spans="1:3" x14ac:dyDescent="0.15">
      <c r="A24470" s="619" t="s">
        <v>1123</v>
      </c>
      <c r="B24470" s="618">
        <v>2013</v>
      </c>
      <c r="C24470" s="619" t="s">
        <v>1109</v>
      </c>
    </row>
    <row r="24471" spans="1:3" x14ac:dyDescent="0.15">
      <c r="A24471" s="619" t="s">
        <v>1123</v>
      </c>
      <c r="B24471" s="618">
        <v>2013</v>
      </c>
      <c r="C24471" s="619" t="s">
        <v>1109</v>
      </c>
    </row>
    <row r="24472" spans="1:3" x14ac:dyDescent="0.15">
      <c r="A24472" s="619" t="s">
        <v>1123</v>
      </c>
      <c r="B24472" s="618">
        <v>2013</v>
      </c>
      <c r="C24472" s="619" t="s">
        <v>424</v>
      </c>
    </row>
    <row r="24473" spans="1:3" x14ac:dyDescent="0.15">
      <c r="A24473" s="619" t="s">
        <v>1123</v>
      </c>
      <c r="B24473" s="618">
        <v>2013</v>
      </c>
      <c r="C24473" s="619" t="s">
        <v>424</v>
      </c>
    </row>
    <row r="24474" spans="1:3" x14ac:dyDescent="0.15">
      <c r="A24474" s="619" t="s">
        <v>1123</v>
      </c>
      <c r="B24474" s="618">
        <v>2013</v>
      </c>
      <c r="C24474" s="619" t="s">
        <v>1101</v>
      </c>
    </row>
    <row r="24475" spans="1:3" x14ac:dyDescent="0.15">
      <c r="A24475" s="619" t="s">
        <v>1123</v>
      </c>
      <c r="B24475" s="618">
        <v>2013</v>
      </c>
      <c r="C24475" s="619" t="s">
        <v>437</v>
      </c>
    </row>
    <row r="24476" spans="1:3" x14ac:dyDescent="0.15">
      <c r="A24476" s="619" t="s">
        <v>1123</v>
      </c>
      <c r="B24476" s="618">
        <v>2013</v>
      </c>
      <c r="C24476" s="619" t="s">
        <v>437</v>
      </c>
    </row>
    <row r="24477" spans="1:3" x14ac:dyDescent="0.15">
      <c r="A24477" s="619" t="s">
        <v>1123</v>
      </c>
      <c r="B24477" s="618">
        <v>2013</v>
      </c>
      <c r="C24477" s="619" t="s">
        <v>424</v>
      </c>
    </row>
    <row r="24478" spans="1:3" x14ac:dyDescent="0.15">
      <c r="A24478" s="619" t="s">
        <v>1123</v>
      </c>
      <c r="B24478" s="618">
        <v>2013</v>
      </c>
      <c r="C24478" s="619" t="s">
        <v>424</v>
      </c>
    </row>
    <row r="24479" spans="1:3" x14ac:dyDescent="0.15">
      <c r="A24479" s="619" t="s">
        <v>1123</v>
      </c>
      <c r="B24479" s="618">
        <v>2013</v>
      </c>
      <c r="C24479" s="619" t="s">
        <v>424</v>
      </c>
    </row>
    <row r="24480" spans="1:3" x14ac:dyDescent="0.15">
      <c r="A24480" s="619" t="s">
        <v>1123</v>
      </c>
      <c r="B24480" s="618">
        <v>2013</v>
      </c>
      <c r="C24480" s="619" t="s">
        <v>1103</v>
      </c>
    </row>
    <row r="24481" spans="1:3" x14ac:dyDescent="0.15">
      <c r="A24481" s="619" t="s">
        <v>1123</v>
      </c>
      <c r="B24481" s="618">
        <v>2013</v>
      </c>
      <c r="C24481" s="619" t="s">
        <v>437</v>
      </c>
    </row>
    <row r="24482" spans="1:3" x14ac:dyDescent="0.15">
      <c r="A24482" s="619" t="s">
        <v>1123</v>
      </c>
      <c r="B24482" s="618">
        <v>2013</v>
      </c>
      <c r="C24482" s="619" t="s">
        <v>437</v>
      </c>
    </row>
    <row r="24483" spans="1:3" x14ac:dyDescent="0.15">
      <c r="A24483" s="619" t="s">
        <v>1123</v>
      </c>
      <c r="B24483" s="618">
        <v>2013</v>
      </c>
      <c r="C24483" s="619" t="s">
        <v>424</v>
      </c>
    </row>
    <row r="24484" spans="1:3" x14ac:dyDescent="0.15">
      <c r="A24484" s="619" t="s">
        <v>1123</v>
      </c>
      <c r="B24484" s="618">
        <v>2013</v>
      </c>
      <c r="C24484" s="619" t="s">
        <v>424</v>
      </c>
    </row>
    <row r="24485" spans="1:3" x14ac:dyDescent="0.15">
      <c r="A24485" s="619" t="s">
        <v>1123</v>
      </c>
      <c r="B24485" s="618">
        <v>2013</v>
      </c>
      <c r="C24485" s="619" t="s">
        <v>437</v>
      </c>
    </row>
    <row r="24486" spans="1:3" x14ac:dyDescent="0.15">
      <c r="A24486" s="619" t="s">
        <v>1123</v>
      </c>
      <c r="B24486" s="618">
        <v>2013</v>
      </c>
      <c r="C24486" s="619" t="s">
        <v>424</v>
      </c>
    </row>
    <row r="24487" spans="1:3" x14ac:dyDescent="0.15">
      <c r="A24487" s="619" t="s">
        <v>1123</v>
      </c>
      <c r="B24487" s="618">
        <v>2013</v>
      </c>
      <c r="C24487" s="619" t="s">
        <v>437</v>
      </c>
    </row>
    <row r="24488" spans="1:3" x14ac:dyDescent="0.15">
      <c r="A24488" s="619" t="s">
        <v>1123</v>
      </c>
      <c r="B24488" s="618">
        <v>2013</v>
      </c>
      <c r="C24488" s="619" t="s">
        <v>1102</v>
      </c>
    </row>
    <row r="24489" spans="1:3" x14ac:dyDescent="0.15">
      <c r="A24489" s="618" t="s">
        <v>1123</v>
      </c>
      <c r="B24489" s="618">
        <v>2013</v>
      </c>
      <c r="C24489" s="619" t="s">
        <v>424</v>
      </c>
    </row>
    <row r="24490" spans="1:3" x14ac:dyDescent="0.15">
      <c r="A24490" s="619" t="s">
        <v>1123</v>
      </c>
      <c r="B24490" s="618">
        <v>2013</v>
      </c>
      <c r="C24490" s="619" t="s">
        <v>1080</v>
      </c>
    </row>
    <row r="24491" spans="1:3" x14ac:dyDescent="0.15">
      <c r="A24491" s="619" t="s">
        <v>1123</v>
      </c>
      <c r="B24491" s="618">
        <v>2013</v>
      </c>
      <c r="C24491" s="619" t="s">
        <v>424</v>
      </c>
    </row>
    <row r="24492" spans="1:3" x14ac:dyDescent="0.15">
      <c r="A24492" s="618" t="s">
        <v>1123</v>
      </c>
      <c r="B24492" s="618">
        <v>2013</v>
      </c>
      <c r="C24492" s="619" t="s">
        <v>424</v>
      </c>
    </row>
    <row r="24493" spans="1:3" x14ac:dyDescent="0.15">
      <c r="A24493" s="619" t="s">
        <v>1123</v>
      </c>
      <c r="B24493" s="618">
        <v>2013</v>
      </c>
      <c r="C24493" s="619" t="s">
        <v>424</v>
      </c>
    </row>
    <row r="24494" spans="1:3" x14ac:dyDescent="0.15">
      <c r="A24494" s="619" t="s">
        <v>1123</v>
      </c>
      <c r="B24494" s="618">
        <v>2013</v>
      </c>
      <c r="C24494" s="619" t="s">
        <v>424</v>
      </c>
    </row>
    <row r="24495" spans="1:3" x14ac:dyDescent="0.15">
      <c r="A24495" s="619" t="s">
        <v>1123</v>
      </c>
      <c r="B24495" s="618">
        <v>2013</v>
      </c>
      <c r="C24495" s="619" t="s">
        <v>1104</v>
      </c>
    </row>
    <row r="24496" spans="1:3" x14ac:dyDescent="0.15">
      <c r="A24496" s="619" t="s">
        <v>1123</v>
      </c>
      <c r="B24496" s="618">
        <v>2013</v>
      </c>
      <c r="C24496" s="619" t="s">
        <v>424</v>
      </c>
    </row>
    <row r="24497" spans="1:3" x14ac:dyDescent="0.15">
      <c r="A24497" s="619" t="s">
        <v>1123</v>
      </c>
      <c r="B24497" s="618">
        <v>2013</v>
      </c>
      <c r="C24497" s="619" t="s">
        <v>455</v>
      </c>
    </row>
    <row r="24498" spans="1:3" x14ac:dyDescent="0.15">
      <c r="A24498" s="619" t="s">
        <v>1123</v>
      </c>
      <c r="B24498" s="618">
        <v>2013</v>
      </c>
      <c r="C24498" s="619" t="s">
        <v>424</v>
      </c>
    </row>
    <row r="24499" spans="1:3" x14ac:dyDescent="0.15">
      <c r="A24499" s="619" t="s">
        <v>1123</v>
      </c>
      <c r="B24499" s="618">
        <v>2013</v>
      </c>
      <c r="C24499" s="619" t="s">
        <v>424</v>
      </c>
    </row>
    <row r="24500" spans="1:3" x14ac:dyDescent="0.15">
      <c r="A24500" s="619" t="s">
        <v>1123</v>
      </c>
      <c r="B24500" s="618">
        <v>2013</v>
      </c>
      <c r="C24500" s="619" t="s">
        <v>424</v>
      </c>
    </row>
    <row r="24501" spans="1:3" x14ac:dyDescent="0.15">
      <c r="A24501" s="619" t="s">
        <v>1123</v>
      </c>
      <c r="B24501" s="618">
        <v>2013</v>
      </c>
      <c r="C24501" s="619" t="s">
        <v>1080</v>
      </c>
    </row>
    <row r="24502" spans="1:3" x14ac:dyDescent="0.15">
      <c r="A24502" s="619" t="s">
        <v>1123</v>
      </c>
      <c r="B24502" s="618">
        <v>2013</v>
      </c>
      <c r="C24502" s="619" t="s">
        <v>424</v>
      </c>
    </row>
    <row r="24503" spans="1:3" x14ac:dyDescent="0.15">
      <c r="A24503" s="618" t="s">
        <v>1123</v>
      </c>
      <c r="B24503" s="618">
        <v>2013</v>
      </c>
      <c r="C24503" s="619" t="s">
        <v>424</v>
      </c>
    </row>
    <row r="24504" spans="1:3" x14ac:dyDescent="0.15">
      <c r="A24504" s="619" t="s">
        <v>1123</v>
      </c>
      <c r="B24504" s="618">
        <v>2013</v>
      </c>
      <c r="C24504" s="619" t="s">
        <v>424</v>
      </c>
    </row>
    <row r="24505" spans="1:3" x14ac:dyDescent="0.15">
      <c r="A24505" s="619" t="s">
        <v>1123</v>
      </c>
      <c r="B24505" s="618">
        <v>2013</v>
      </c>
      <c r="C24505" s="619" t="s">
        <v>424</v>
      </c>
    </row>
    <row r="24506" spans="1:3" x14ac:dyDescent="0.15">
      <c r="A24506" s="619" t="s">
        <v>1123</v>
      </c>
      <c r="B24506" s="618">
        <v>2013</v>
      </c>
      <c r="C24506" s="619" t="s">
        <v>424</v>
      </c>
    </row>
    <row r="24507" spans="1:3" x14ac:dyDescent="0.15">
      <c r="A24507" s="619" t="s">
        <v>1123</v>
      </c>
      <c r="B24507" s="618">
        <v>2013</v>
      </c>
      <c r="C24507" s="619" t="s">
        <v>437</v>
      </c>
    </row>
    <row r="24508" spans="1:3" x14ac:dyDescent="0.15">
      <c r="A24508" s="619" t="s">
        <v>1123</v>
      </c>
      <c r="B24508" s="618">
        <v>2013</v>
      </c>
      <c r="C24508" s="619" t="s">
        <v>424</v>
      </c>
    </row>
    <row r="24509" spans="1:3" x14ac:dyDescent="0.15">
      <c r="A24509" s="619" t="s">
        <v>1123</v>
      </c>
      <c r="B24509" s="618">
        <v>2013</v>
      </c>
      <c r="C24509" s="619" t="s">
        <v>424</v>
      </c>
    </row>
    <row r="24510" spans="1:3" x14ac:dyDescent="0.15">
      <c r="A24510" s="619" t="s">
        <v>1123</v>
      </c>
      <c r="B24510" s="618">
        <v>2013</v>
      </c>
      <c r="C24510" s="619" t="s">
        <v>424</v>
      </c>
    </row>
    <row r="24511" spans="1:3" x14ac:dyDescent="0.15">
      <c r="A24511" s="619" t="s">
        <v>1123</v>
      </c>
      <c r="B24511" s="618">
        <v>2013</v>
      </c>
      <c r="C24511" s="619" t="s">
        <v>424</v>
      </c>
    </row>
    <row r="24512" spans="1:3" x14ac:dyDescent="0.15">
      <c r="A24512" s="619" t="s">
        <v>1123</v>
      </c>
      <c r="B24512" s="618">
        <v>2013</v>
      </c>
      <c r="C24512" s="619" t="s">
        <v>424</v>
      </c>
    </row>
    <row r="24513" spans="1:3" x14ac:dyDescent="0.15">
      <c r="A24513" s="618" t="s">
        <v>1123</v>
      </c>
      <c r="B24513" s="618">
        <v>2013</v>
      </c>
      <c r="C24513" s="619" t="s">
        <v>424</v>
      </c>
    </row>
    <row r="24514" spans="1:3" x14ac:dyDescent="0.15">
      <c r="A24514" s="619" t="s">
        <v>1123</v>
      </c>
      <c r="B24514" s="618">
        <v>2013</v>
      </c>
      <c r="C24514" s="619" t="s">
        <v>424</v>
      </c>
    </row>
    <row r="24515" spans="1:3" x14ac:dyDescent="0.15">
      <c r="A24515" s="619" t="s">
        <v>1123</v>
      </c>
      <c r="B24515" s="618">
        <v>2013</v>
      </c>
      <c r="C24515" s="619" t="s">
        <v>424</v>
      </c>
    </row>
    <row r="24516" spans="1:3" x14ac:dyDescent="0.15">
      <c r="A24516" s="619" t="s">
        <v>1123</v>
      </c>
      <c r="B24516" s="618">
        <v>2013</v>
      </c>
      <c r="C24516" s="619" t="s">
        <v>455</v>
      </c>
    </row>
    <row r="24517" spans="1:3" x14ac:dyDescent="0.15">
      <c r="A24517" s="619" t="s">
        <v>1123</v>
      </c>
      <c r="B24517" s="618">
        <v>2013</v>
      </c>
      <c r="C24517" s="619" t="s">
        <v>437</v>
      </c>
    </row>
    <row r="24518" spans="1:3" x14ac:dyDescent="0.15">
      <c r="A24518" s="619" t="s">
        <v>1123</v>
      </c>
      <c r="B24518" s="618">
        <v>2013</v>
      </c>
      <c r="C24518" s="619" t="s">
        <v>1102</v>
      </c>
    </row>
    <row r="24519" spans="1:3" x14ac:dyDescent="0.15">
      <c r="A24519" s="619" t="s">
        <v>1123</v>
      </c>
      <c r="B24519" s="618">
        <v>2013</v>
      </c>
      <c r="C24519" s="619" t="s">
        <v>424</v>
      </c>
    </row>
    <row r="24520" spans="1:3" x14ac:dyDescent="0.15">
      <c r="A24520" s="619" t="s">
        <v>1123</v>
      </c>
      <c r="B24520" s="618">
        <v>2013</v>
      </c>
      <c r="C24520" s="619" t="s">
        <v>437</v>
      </c>
    </row>
    <row r="24521" spans="1:3" x14ac:dyDescent="0.15">
      <c r="A24521" s="619" t="s">
        <v>1123</v>
      </c>
      <c r="B24521" s="618">
        <v>2013</v>
      </c>
      <c r="C24521" s="619" t="s">
        <v>424</v>
      </c>
    </row>
    <row r="24522" spans="1:3" x14ac:dyDescent="0.15">
      <c r="A24522" s="619" t="s">
        <v>1123</v>
      </c>
      <c r="B24522" s="618">
        <v>2013</v>
      </c>
      <c r="C24522" s="619" t="s">
        <v>424</v>
      </c>
    </row>
    <row r="24523" spans="1:3" x14ac:dyDescent="0.15">
      <c r="A24523" s="619" t="s">
        <v>1123</v>
      </c>
      <c r="B24523" s="618">
        <v>2013</v>
      </c>
      <c r="C24523" s="619" t="s">
        <v>437</v>
      </c>
    </row>
    <row r="24524" spans="1:3" x14ac:dyDescent="0.15">
      <c r="A24524" s="619" t="s">
        <v>1123</v>
      </c>
      <c r="B24524" s="618">
        <v>2013</v>
      </c>
      <c r="C24524" s="619" t="s">
        <v>437</v>
      </c>
    </row>
    <row r="24525" spans="1:3" x14ac:dyDescent="0.15">
      <c r="A24525" s="619" t="s">
        <v>1123</v>
      </c>
      <c r="B24525" s="618">
        <v>2013</v>
      </c>
      <c r="C24525" s="619" t="s">
        <v>437</v>
      </c>
    </row>
    <row r="24526" spans="1:3" x14ac:dyDescent="0.15">
      <c r="A24526" s="619" t="s">
        <v>1123</v>
      </c>
      <c r="B24526" s="618">
        <v>2013</v>
      </c>
      <c r="C24526" s="619" t="s">
        <v>424</v>
      </c>
    </row>
    <row r="24527" spans="1:3" x14ac:dyDescent="0.15">
      <c r="A24527" s="619" t="s">
        <v>1123</v>
      </c>
      <c r="B24527" s="618">
        <v>2013</v>
      </c>
      <c r="C24527" s="619" t="s">
        <v>1104</v>
      </c>
    </row>
    <row r="24528" spans="1:3" x14ac:dyDescent="0.15">
      <c r="A24528" s="619" t="s">
        <v>1123</v>
      </c>
      <c r="B24528" s="618">
        <v>2013</v>
      </c>
      <c r="C24528" s="619" t="s">
        <v>1103</v>
      </c>
    </row>
    <row r="24529" spans="1:3" x14ac:dyDescent="0.15">
      <c r="A24529" s="619" t="s">
        <v>1123</v>
      </c>
      <c r="B24529" s="618">
        <v>2013</v>
      </c>
      <c r="C24529" s="619" t="s">
        <v>437</v>
      </c>
    </row>
    <row r="24530" spans="1:3" x14ac:dyDescent="0.15">
      <c r="A24530" s="619" t="s">
        <v>1123</v>
      </c>
      <c r="B24530" s="618">
        <v>2013</v>
      </c>
      <c r="C24530" s="619" t="s">
        <v>424</v>
      </c>
    </row>
    <row r="24531" spans="1:3" x14ac:dyDescent="0.15">
      <c r="A24531" s="619" t="s">
        <v>1123</v>
      </c>
      <c r="B24531" s="618">
        <v>2013</v>
      </c>
      <c r="C24531" s="619" t="s">
        <v>424</v>
      </c>
    </row>
    <row r="24532" spans="1:3" x14ac:dyDescent="0.15">
      <c r="A24532" s="619" t="s">
        <v>1123</v>
      </c>
      <c r="B24532" s="618">
        <v>2013</v>
      </c>
      <c r="C24532" s="619" t="s">
        <v>437</v>
      </c>
    </row>
    <row r="24533" spans="1:3" x14ac:dyDescent="0.15">
      <c r="A24533" s="619" t="s">
        <v>1123</v>
      </c>
      <c r="B24533" s="618">
        <v>2013</v>
      </c>
      <c r="C24533" s="619" t="s">
        <v>424</v>
      </c>
    </row>
    <row r="24534" spans="1:3" x14ac:dyDescent="0.15">
      <c r="A24534" s="619" t="s">
        <v>1123</v>
      </c>
      <c r="B24534" s="618">
        <v>2013</v>
      </c>
      <c r="C24534" s="619" t="s">
        <v>1104</v>
      </c>
    </row>
    <row r="24535" spans="1:3" x14ac:dyDescent="0.15">
      <c r="A24535" s="619" t="s">
        <v>1123</v>
      </c>
      <c r="B24535" s="618">
        <v>2013</v>
      </c>
      <c r="C24535" s="619" t="s">
        <v>1101</v>
      </c>
    </row>
    <row r="24536" spans="1:3" x14ac:dyDescent="0.15">
      <c r="A24536" s="619" t="s">
        <v>1123</v>
      </c>
      <c r="B24536" s="618">
        <v>2013</v>
      </c>
      <c r="C24536" s="619" t="s">
        <v>424</v>
      </c>
    </row>
    <row r="24537" spans="1:3" x14ac:dyDescent="0.15">
      <c r="A24537" s="619" t="s">
        <v>1123</v>
      </c>
      <c r="B24537" s="618">
        <v>2013</v>
      </c>
      <c r="C24537" s="619" t="s">
        <v>1102</v>
      </c>
    </row>
    <row r="24538" spans="1:3" x14ac:dyDescent="0.15">
      <c r="A24538" s="619" t="s">
        <v>1123</v>
      </c>
      <c r="B24538" s="618">
        <v>2013</v>
      </c>
      <c r="C24538" s="619" t="s">
        <v>1080</v>
      </c>
    </row>
    <row r="24539" spans="1:3" x14ac:dyDescent="0.15">
      <c r="A24539" s="619" t="s">
        <v>1123</v>
      </c>
      <c r="B24539" s="618">
        <v>2013</v>
      </c>
      <c r="C24539" s="619" t="s">
        <v>424</v>
      </c>
    </row>
    <row r="24540" spans="1:3" x14ac:dyDescent="0.15">
      <c r="A24540" s="619" t="s">
        <v>1123</v>
      </c>
      <c r="B24540" s="618">
        <v>2013</v>
      </c>
      <c r="C24540" s="619" t="s">
        <v>437</v>
      </c>
    </row>
    <row r="24541" spans="1:3" x14ac:dyDescent="0.15">
      <c r="A24541" s="619" t="s">
        <v>1123</v>
      </c>
      <c r="B24541" s="618">
        <v>2013</v>
      </c>
      <c r="C24541" s="619" t="s">
        <v>437</v>
      </c>
    </row>
    <row r="24542" spans="1:3" x14ac:dyDescent="0.15">
      <c r="A24542" s="619" t="s">
        <v>1123</v>
      </c>
      <c r="B24542" s="618">
        <v>2013</v>
      </c>
      <c r="C24542" s="619" t="s">
        <v>424</v>
      </c>
    </row>
    <row r="24543" spans="1:3" x14ac:dyDescent="0.15">
      <c r="A24543" s="619" t="s">
        <v>1123</v>
      </c>
      <c r="B24543" s="618">
        <v>2013</v>
      </c>
      <c r="C24543" s="619" t="s">
        <v>424</v>
      </c>
    </row>
    <row r="24544" spans="1:3" x14ac:dyDescent="0.15">
      <c r="A24544" s="619" t="s">
        <v>1123</v>
      </c>
      <c r="B24544" s="618">
        <v>2013</v>
      </c>
      <c r="C24544" s="619" t="s">
        <v>424</v>
      </c>
    </row>
    <row r="24545" spans="1:3" x14ac:dyDescent="0.15">
      <c r="A24545" s="619" t="s">
        <v>1123</v>
      </c>
      <c r="B24545" s="618">
        <v>2013</v>
      </c>
      <c r="C24545" s="619" t="s">
        <v>1104</v>
      </c>
    </row>
    <row r="24546" spans="1:3" x14ac:dyDescent="0.15">
      <c r="A24546" s="619" t="s">
        <v>1123</v>
      </c>
      <c r="B24546" s="618">
        <v>2013</v>
      </c>
      <c r="C24546" s="619" t="s">
        <v>455</v>
      </c>
    </row>
    <row r="24547" spans="1:3" x14ac:dyDescent="0.15">
      <c r="A24547" s="619" t="s">
        <v>1123</v>
      </c>
      <c r="B24547" s="618">
        <v>2013</v>
      </c>
      <c r="C24547" s="619" t="s">
        <v>424</v>
      </c>
    </row>
    <row r="24548" spans="1:3" x14ac:dyDescent="0.15">
      <c r="A24548" s="619" t="s">
        <v>1123</v>
      </c>
      <c r="B24548" s="618">
        <v>2013</v>
      </c>
      <c r="C24548" s="619" t="s">
        <v>1104</v>
      </c>
    </row>
    <row r="24549" spans="1:3" x14ac:dyDescent="0.15">
      <c r="A24549" s="619" t="s">
        <v>1123</v>
      </c>
      <c r="B24549" s="618">
        <v>2013</v>
      </c>
      <c r="C24549" s="619" t="s">
        <v>424</v>
      </c>
    </row>
    <row r="24550" spans="1:3" x14ac:dyDescent="0.15">
      <c r="A24550" s="619" t="s">
        <v>1123</v>
      </c>
      <c r="B24550" s="618">
        <v>2013</v>
      </c>
      <c r="C24550" s="619" t="s">
        <v>1080</v>
      </c>
    </row>
    <row r="24551" spans="1:3" x14ac:dyDescent="0.15">
      <c r="A24551" s="619" t="s">
        <v>1123</v>
      </c>
      <c r="B24551" s="618">
        <v>2013</v>
      </c>
      <c r="C24551" s="619" t="s">
        <v>424</v>
      </c>
    </row>
    <row r="24552" spans="1:3" x14ac:dyDescent="0.15">
      <c r="A24552" s="619" t="s">
        <v>1123</v>
      </c>
      <c r="B24552" s="618">
        <v>2013</v>
      </c>
      <c r="C24552" s="619" t="s">
        <v>1101</v>
      </c>
    </row>
    <row r="24553" spans="1:3" x14ac:dyDescent="0.15">
      <c r="A24553" s="619" t="s">
        <v>1123</v>
      </c>
      <c r="B24553" s="618">
        <v>2013</v>
      </c>
      <c r="C24553" s="619" t="s">
        <v>437</v>
      </c>
    </row>
    <row r="24554" spans="1:3" x14ac:dyDescent="0.15">
      <c r="A24554" s="619" t="s">
        <v>1123</v>
      </c>
      <c r="B24554" s="618">
        <v>2013</v>
      </c>
      <c r="C24554" s="619" t="s">
        <v>424</v>
      </c>
    </row>
    <row r="24555" spans="1:3" x14ac:dyDescent="0.15">
      <c r="A24555" s="619" t="s">
        <v>1123</v>
      </c>
      <c r="B24555" s="618">
        <v>2013</v>
      </c>
      <c r="C24555" s="619" t="s">
        <v>437</v>
      </c>
    </row>
    <row r="24556" spans="1:3" x14ac:dyDescent="0.15">
      <c r="A24556" s="619" t="s">
        <v>1123</v>
      </c>
      <c r="B24556" s="618">
        <v>2013</v>
      </c>
      <c r="C24556" s="619" t="s">
        <v>437</v>
      </c>
    </row>
    <row r="24557" spans="1:3" x14ac:dyDescent="0.15">
      <c r="A24557" s="619" t="s">
        <v>1123</v>
      </c>
      <c r="B24557" s="618">
        <v>2013</v>
      </c>
      <c r="C24557" s="619" t="s">
        <v>437</v>
      </c>
    </row>
    <row r="24558" spans="1:3" x14ac:dyDescent="0.15">
      <c r="A24558" s="619" t="s">
        <v>1123</v>
      </c>
      <c r="B24558" s="618">
        <v>2013</v>
      </c>
      <c r="C24558" s="619" t="s">
        <v>437</v>
      </c>
    </row>
    <row r="24559" spans="1:3" x14ac:dyDescent="0.15">
      <c r="A24559" s="619" t="s">
        <v>1123</v>
      </c>
      <c r="B24559" s="618">
        <v>2013</v>
      </c>
      <c r="C24559" s="619" t="s">
        <v>437</v>
      </c>
    </row>
    <row r="24560" spans="1:3" x14ac:dyDescent="0.15">
      <c r="A24560" s="619" t="s">
        <v>1123</v>
      </c>
      <c r="B24560" s="618">
        <v>2013</v>
      </c>
      <c r="C24560" s="619" t="s">
        <v>437</v>
      </c>
    </row>
    <row r="24561" spans="1:3" x14ac:dyDescent="0.15">
      <c r="A24561" s="619" t="s">
        <v>1123</v>
      </c>
      <c r="B24561" s="618">
        <v>2013</v>
      </c>
      <c r="C24561" s="619" t="s">
        <v>1102</v>
      </c>
    </row>
    <row r="24562" spans="1:3" x14ac:dyDescent="0.15">
      <c r="A24562" s="619" t="s">
        <v>1123</v>
      </c>
      <c r="B24562" s="618">
        <v>2013</v>
      </c>
      <c r="C24562" s="619" t="s">
        <v>424</v>
      </c>
    </row>
    <row r="24563" spans="1:3" x14ac:dyDescent="0.15">
      <c r="A24563" s="619" t="s">
        <v>1123</v>
      </c>
      <c r="B24563" s="618">
        <v>2013</v>
      </c>
      <c r="C24563" s="619" t="s">
        <v>1102</v>
      </c>
    </row>
    <row r="24564" spans="1:3" x14ac:dyDescent="0.15">
      <c r="A24564" s="619" t="s">
        <v>1123</v>
      </c>
      <c r="B24564" s="618">
        <v>2013</v>
      </c>
      <c r="C24564" s="619" t="s">
        <v>1103</v>
      </c>
    </row>
    <row r="24565" spans="1:3" x14ac:dyDescent="0.15">
      <c r="A24565" s="619" t="s">
        <v>1123</v>
      </c>
      <c r="B24565" s="618">
        <v>2013</v>
      </c>
      <c r="C24565" s="619" t="s">
        <v>424</v>
      </c>
    </row>
    <row r="24566" spans="1:3" x14ac:dyDescent="0.15">
      <c r="A24566" s="619" t="s">
        <v>1123</v>
      </c>
      <c r="B24566" s="618">
        <v>2013</v>
      </c>
      <c r="C24566" s="619" t="s">
        <v>424</v>
      </c>
    </row>
    <row r="24567" spans="1:3" x14ac:dyDescent="0.15">
      <c r="A24567" s="619" t="s">
        <v>1123</v>
      </c>
      <c r="B24567" s="618">
        <v>2013</v>
      </c>
      <c r="C24567" s="619" t="s">
        <v>424</v>
      </c>
    </row>
    <row r="24568" spans="1:3" x14ac:dyDescent="0.15">
      <c r="A24568" s="618" t="s">
        <v>1123</v>
      </c>
      <c r="B24568" s="618">
        <v>2013</v>
      </c>
      <c r="C24568" s="619" t="s">
        <v>424</v>
      </c>
    </row>
    <row r="24569" spans="1:3" x14ac:dyDescent="0.15">
      <c r="A24569" s="618" t="s">
        <v>1123</v>
      </c>
      <c r="B24569" s="618">
        <v>2013</v>
      </c>
      <c r="C24569" s="619" t="s">
        <v>424</v>
      </c>
    </row>
    <row r="24570" spans="1:3" x14ac:dyDescent="0.15">
      <c r="A24570" s="619" t="s">
        <v>1123</v>
      </c>
      <c r="B24570" s="618">
        <v>2013</v>
      </c>
      <c r="C24570" s="619" t="s">
        <v>437</v>
      </c>
    </row>
    <row r="24571" spans="1:3" x14ac:dyDescent="0.15">
      <c r="A24571" s="619" t="s">
        <v>1123</v>
      </c>
      <c r="B24571" s="618">
        <v>2013</v>
      </c>
      <c r="C24571" s="619" t="s">
        <v>1080</v>
      </c>
    </row>
    <row r="24572" spans="1:3" x14ac:dyDescent="0.15">
      <c r="A24572" s="619" t="s">
        <v>1123</v>
      </c>
      <c r="B24572" s="618">
        <v>2013</v>
      </c>
      <c r="C24572" s="619" t="s">
        <v>424</v>
      </c>
    </row>
    <row r="24573" spans="1:3" x14ac:dyDescent="0.15">
      <c r="A24573" s="619" t="s">
        <v>1123</v>
      </c>
      <c r="B24573" s="618">
        <v>2013</v>
      </c>
      <c r="C24573" s="619" t="s">
        <v>1103</v>
      </c>
    </row>
    <row r="24574" spans="1:3" x14ac:dyDescent="0.15">
      <c r="A24574" s="619" t="s">
        <v>1123</v>
      </c>
      <c r="B24574" s="618">
        <v>2013</v>
      </c>
      <c r="C24574" s="619" t="s">
        <v>437</v>
      </c>
    </row>
    <row r="24575" spans="1:3" x14ac:dyDescent="0.15">
      <c r="A24575" s="618" t="s">
        <v>1123</v>
      </c>
      <c r="B24575" s="618">
        <v>2013</v>
      </c>
      <c r="C24575" s="619" t="s">
        <v>1103</v>
      </c>
    </row>
    <row r="24576" spans="1:3" x14ac:dyDescent="0.15">
      <c r="A24576" s="619" t="s">
        <v>1123</v>
      </c>
      <c r="B24576" s="618">
        <v>2013</v>
      </c>
      <c r="C24576" s="619" t="s">
        <v>437</v>
      </c>
    </row>
    <row r="24577" spans="1:3" x14ac:dyDescent="0.15">
      <c r="A24577" s="619" t="s">
        <v>1123</v>
      </c>
      <c r="B24577" s="618">
        <v>2013</v>
      </c>
      <c r="C24577" s="619" t="s">
        <v>437</v>
      </c>
    </row>
    <row r="24578" spans="1:3" x14ac:dyDescent="0.15">
      <c r="A24578" s="618" t="s">
        <v>1123</v>
      </c>
      <c r="B24578" s="618">
        <v>2013</v>
      </c>
      <c r="C24578" s="619" t="s">
        <v>437</v>
      </c>
    </row>
    <row r="24579" spans="1:3" x14ac:dyDescent="0.15">
      <c r="A24579" s="618" t="s">
        <v>1123</v>
      </c>
      <c r="B24579" s="618">
        <v>2013</v>
      </c>
      <c r="C24579" s="619" t="s">
        <v>424</v>
      </c>
    </row>
    <row r="24580" spans="1:3" x14ac:dyDescent="0.15">
      <c r="A24580" s="619" t="s">
        <v>1123</v>
      </c>
      <c r="B24580" s="618">
        <v>2013</v>
      </c>
      <c r="C24580" s="619" t="s">
        <v>424</v>
      </c>
    </row>
    <row r="24581" spans="1:3" x14ac:dyDescent="0.15">
      <c r="A24581" s="619" t="s">
        <v>1123</v>
      </c>
      <c r="B24581" s="618">
        <v>2013</v>
      </c>
      <c r="C24581" s="619" t="s">
        <v>437</v>
      </c>
    </row>
    <row r="24582" spans="1:3" x14ac:dyDescent="0.15">
      <c r="A24582" s="619" t="s">
        <v>1123</v>
      </c>
      <c r="B24582" s="618">
        <v>2013</v>
      </c>
      <c r="C24582" s="619" t="s">
        <v>437</v>
      </c>
    </row>
    <row r="24583" spans="1:3" x14ac:dyDescent="0.15">
      <c r="A24583" s="619" t="s">
        <v>1123</v>
      </c>
      <c r="B24583" s="618">
        <v>2013</v>
      </c>
      <c r="C24583" s="619" t="s">
        <v>424</v>
      </c>
    </row>
    <row r="24584" spans="1:3" x14ac:dyDescent="0.15">
      <c r="A24584" s="619" t="s">
        <v>1123</v>
      </c>
      <c r="B24584" s="618">
        <v>2013</v>
      </c>
      <c r="C24584" s="619" t="s">
        <v>1103</v>
      </c>
    </row>
    <row r="24585" spans="1:3" x14ac:dyDescent="0.15">
      <c r="A24585" s="619" t="s">
        <v>1123</v>
      </c>
      <c r="B24585" s="618">
        <v>2013</v>
      </c>
      <c r="C24585" s="619" t="s">
        <v>1102</v>
      </c>
    </row>
    <row r="24586" spans="1:3" x14ac:dyDescent="0.15">
      <c r="A24586" s="619" t="s">
        <v>1123</v>
      </c>
      <c r="B24586" s="618">
        <v>2013</v>
      </c>
      <c r="C24586" s="619" t="s">
        <v>424</v>
      </c>
    </row>
    <row r="24587" spans="1:3" x14ac:dyDescent="0.15">
      <c r="A24587" s="619" t="s">
        <v>1123</v>
      </c>
      <c r="B24587" s="618">
        <v>2013</v>
      </c>
      <c r="C24587" s="619" t="s">
        <v>1103</v>
      </c>
    </row>
    <row r="24588" spans="1:3" x14ac:dyDescent="0.15">
      <c r="A24588" s="619" t="s">
        <v>1123</v>
      </c>
      <c r="B24588" s="618">
        <v>2013</v>
      </c>
      <c r="C24588" s="619" t="s">
        <v>424</v>
      </c>
    </row>
    <row r="24589" spans="1:3" x14ac:dyDescent="0.15">
      <c r="A24589" s="619" t="s">
        <v>1123</v>
      </c>
      <c r="B24589" s="618">
        <v>2013</v>
      </c>
      <c r="C24589" s="619" t="s">
        <v>424</v>
      </c>
    </row>
    <row r="24590" spans="1:3" x14ac:dyDescent="0.15">
      <c r="A24590" s="619" t="s">
        <v>1123</v>
      </c>
      <c r="B24590" s="618">
        <v>2013</v>
      </c>
      <c r="C24590" s="619" t="s">
        <v>424</v>
      </c>
    </row>
    <row r="24591" spans="1:3" x14ac:dyDescent="0.15">
      <c r="A24591" s="619" t="s">
        <v>1123</v>
      </c>
      <c r="B24591" s="618">
        <v>2013</v>
      </c>
      <c r="C24591" s="619" t="s">
        <v>437</v>
      </c>
    </row>
    <row r="24592" spans="1:3" x14ac:dyDescent="0.15">
      <c r="A24592" s="619" t="s">
        <v>1123</v>
      </c>
      <c r="B24592" s="618">
        <v>2013</v>
      </c>
      <c r="C24592" s="619" t="s">
        <v>1103</v>
      </c>
    </row>
    <row r="24593" spans="1:3" x14ac:dyDescent="0.15">
      <c r="A24593" s="619" t="s">
        <v>1123</v>
      </c>
      <c r="B24593" s="618">
        <v>2013</v>
      </c>
      <c r="C24593" s="619" t="s">
        <v>1101</v>
      </c>
    </row>
    <row r="24594" spans="1:3" x14ac:dyDescent="0.15">
      <c r="A24594" s="619" t="s">
        <v>1123</v>
      </c>
      <c r="B24594" s="618">
        <v>2013</v>
      </c>
      <c r="C24594" s="619" t="s">
        <v>424</v>
      </c>
    </row>
    <row r="24595" spans="1:3" x14ac:dyDescent="0.15">
      <c r="A24595" s="619" t="s">
        <v>1123</v>
      </c>
      <c r="B24595" s="618">
        <v>2013</v>
      </c>
      <c r="C24595" s="619" t="s">
        <v>424</v>
      </c>
    </row>
    <row r="24596" spans="1:3" x14ac:dyDescent="0.15">
      <c r="A24596" s="619" t="s">
        <v>1123</v>
      </c>
      <c r="B24596" s="618">
        <v>2013</v>
      </c>
      <c r="C24596" s="619" t="s">
        <v>424</v>
      </c>
    </row>
    <row r="24597" spans="1:3" x14ac:dyDescent="0.15">
      <c r="A24597" s="619" t="s">
        <v>1123</v>
      </c>
      <c r="B24597" s="618">
        <v>2013</v>
      </c>
      <c r="C24597" s="619" t="s">
        <v>424</v>
      </c>
    </row>
    <row r="24598" spans="1:3" x14ac:dyDescent="0.15">
      <c r="A24598" s="619" t="s">
        <v>1123</v>
      </c>
      <c r="B24598" s="618">
        <v>2013</v>
      </c>
      <c r="C24598" s="619" t="s">
        <v>424</v>
      </c>
    </row>
    <row r="24599" spans="1:3" x14ac:dyDescent="0.15">
      <c r="A24599" s="619" t="s">
        <v>1123</v>
      </c>
      <c r="B24599" s="618">
        <v>2013</v>
      </c>
      <c r="C24599" s="619" t="s">
        <v>1080</v>
      </c>
    </row>
    <row r="24600" spans="1:3" x14ac:dyDescent="0.15">
      <c r="A24600" s="619" t="s">
        <v>1123</v>
      </c>
      <c r="B24600" s="618">
        <v>2013</v>
      </c>
      <c r="C24600" s="619" t="s">
        <v>424</v>
      </c>
    </row>
    <row r="24601" spans="1:3" x14ac:dyDescent="0.15">
      <c r="A24601" s="619" t="s">
        <v>1123</v>
      </c>
      <c r="B24601" s="618">
        <v>2013</v>
      </c>
      <c r="C24601" s="619" t="s">
        <v>424</v>
      </c>
    </row>
    <row r="24602" spans="1:3" x14ac:dyDescent="0.15">
      <c r="A24602" s="619" t="s">
        <v>1123</v>
      </c>
      <c r="B24602" s="618">
        <v>2013</v>
      </c>
      <c r="C24602" s="619" t="s">
        <v>424</v>
      </c>
    </row>
    <row r="24603" spans="1:3" x14ac:dyDescent="0.15">
      <c r="A24603" s="619" t="s">
        <v>1123</v>
      </c>
      <c r="B24603" s="618">
        <v>2013</v>
      </c>
      <c r="C24603" s="619" t="s">
        <v>437</v>
      </c>
    </row>
    <row r="24604" spans="1:3" x14ac:dyDescent="0.15">
      <c r="A24604" s="619" t="s">
        <v>1123</v>
      </c>
      <c r="B24604" s="618">
        <v>2013</v>
      </c>
      <c r="C24604" s="619" t="s">
        <v>424</v>
      </c>
    </row>
    <row r="24605" spans="1:3" x14ac:dyDescent="0.15">
      <c r="A24605" s="619" t="s">
        <v>1123</v>
      </c>
      <c r="B24605" s="618">
        <v>2013</v>
      </c>
      <c r="C24605" s="619" t="s">
        <v>424</v>
      </c>
    </row>
    <row r="24606" spans="1:3" x14ac:dyDescent="0.15">
      <c r="A24606" s="619" t="s">
        <v>1123</v>
      </c>
      <c r="B24606" s="618">
        <v>2013</v>
      </c>
      <c r="C24606" s="619" t="s">
        <v>424</v>
      </c>
    </row>
    <row r="24607" spans="1:3" x14ac:dyDescent="0.15">
      <c r="A24607" s="619" t="s">
        <v>1123</v>
      </c>
      <c r="B24607" s="618">
        <v>2013</v>
      </c>
      <c r="C24607" s="619" t="s">
        <v>424</v>
      </c>
    </row>
    <row r="24608" spans="1:3" x14ac:dyDescent="0.15">
      <c r="A24608" s="619" t="s">
        <v>1123</v>
      </c>
      <c r="B24608" s="618">
        <v>2013</v>
      </c>
      <c r="C24608" s="619" t="s">
        <v>437</v>
      </c>
    </row>
    <row r="24609" spans="1:3" x14ac:dyDescent="0.15">
      <c r="A24609" s="619" t="s">
        <v>1123</v>
      </c>
      <c r="B24609" s="618">
        <v>2013</v>
      </c>
      <c r="C24609" s="619" t="s">
        <v>437</v>
      </c>
    </row>
    <row r="24610" spans="1:3" x14ac:dyDescent="0.15">
      <c r="A24610" s="619" t="s">
        <v>1123</v>
      </c>
      <c r="B24610" s="618">
        <v>2013</v>
      </c>
      <c r="C24610" s="619" t="s">
        <v>424</v>
      </c>
    </row>
    <row r="24611" spans="1:3" x14ac:dyDescent="0.15">
      <c r="A24611" s="619" t="s">
        <v>1123</v>
      </c>
      <c r="B24611" s="618">
        <v>2013</v>
      </c>
      <c r="C24611" s="619" t="s">
        <v>437</v>
      </c>
    </row>
    <row r="24612" spans="1:3" x14ac:dyDescent="0.15">
      <c r="A24612" s="619" t="s">
        <v>1123</v>
      </c>
      <c r="B24612" s="618">
        <v>2013</v>
      </c>
      <c r="C24612" s="619" t="s">
        <v>437</v>
      </c>
    </row>
    <row r="24613" spans="1:3" x14ac:dyDescent="0.15">
      <c r="A24613" s="619" t="s">
        <v>1123</v>
      </c>
      <c r="B24613" s="618">
        <v>2013</v>
      </c>
      <c r="C24613" s="619" t="s">
        <v>1102</v>
      </c>
    </row>
    <row r="24614" spans="1:3" x14ac:dyDescent="0.15">
      <c r="A24614" s="619" t="s">
        <v>1123</v>
      </c>
      <c r="B24614" s="618">
        <v>2013</v>
      </c>
      <c r="C24614" s="619" t="s">
        <v>1080</v>
      </c>
    </row>
    <row r="24615" spans="1:3" x14ac:dyDescent="0.15">
      <c r="A24615" s="619" t="s">
        <v>1123</v>
      </c>
      <c r="B24615" s="618">
        <v>2013</v>
      </c>
      <c r="C24615" s="619" t="s">
        <v>424</v>
      </c>
    </row>
    <row r="24616" spans="1:3" x14ac:dyDescent="0.15">
      <c r="A24616" s="619" t="s">
        <v>1123</v>
      </c>
      <c r="B24616" s="618">
        <v>2013</v>
      </c>
      <c r="C24616" s="619" t="s">
        <v>1080</v>
      </c>
    </row>
    <row r="24617" spans="1:3" x14ac:dyDescent="0.15">
      <c r="A24617" s="619" t="s">
        <v>1123</v>
      </c>
      <c r="B24617" s="618">
        <v>2013</v>
      </c>
      <c r="C24617" s="619" t="s">
        <v>1080</v>
      </c>
    </row>
    <row r="24618" spans="1:3" x14ac:dyDescent="0.15">
      <c r="A24618" s="619" t="s">
        <v>1123</v>
      </c>
      <c r="B24618" s="618">
        <v>2013</v>
      </c>
      <c r="C24618" s="619" t="s">
        <v>1080</v>
      </c>
    </row>
    <row r="24619" spans="1:3" x14ac:dyDescent="0.15">
      <c r="A24619" s="619" t="s">
        <v>1123</v>
      </c>
      <c r="B24619" s="618">
        <v>2013</v>
      </c>
      <c r="C24619" s="619" t="s">
        <v>1080</v>
      </c>
    </row>
    <row r="24620" spans="1:3" x14ac:dyDescent="0.15">
      <c r="A24620" s="619" t="s">
        <v>1123</v>
      </c>
      <c r="B24620" s="618">
        <v>2013</v>
      </c>
      <c r="C24620" s="619" t="s">
        <v>1080</v>
      </c>
    </row>
    <row r="24621" spans="1:3" x14ac:dyDescent="0.15">
      <c r="A24621" s="619" t="s">
        <v>1123</v>
      </c>
      <c r="B24621" s="618">
        <v>2013</v>
      </c>
      <c r="C24621" s="619" t="s">
        <v>1080</v>
      </c>
    </row>
    <row r="24622" spans="1:3" x14ac:dyDescent="0.15">
      <c r="A24622" s="619" t="s">
        <v>1123</v>
      </c>
      <c r="B24622" s="618">
        <v>2013</v>
      </c>
      <c r="C24622" s="619" t="s">
        <v>424</v>
      </c>
    </row>
    <row r="24623" spans="1:3" x14ac:dyDescent="0.15">
      <c r="A24623" s="619" t="s">
        <v>1123</v>
      </c>
      <c r="B24623" s="618">
        <v>2013</v>
      </c>
      <c r="C24623" s="619" t="s">
        <v>424</v>
      </c>
    </row>
    <row r="24624" spans="1:3" x14ac:dyDescent="0.15">
      <c r="A24624" s="619" t="s">
        <v>1123</v>
      </c>
      <c r="B24624" s="618">
        <v>2013</v>
      </c>
      <c r="C24624" s="619" t="s">
        <v>424</v>
      </c>
    </row>
    <row r="24625" spans="1:3" x14ac:dyDescent="0.15">
      <c r="A24625" s="619" t="s">
        <v>1123</v>
      </c>
      <c r="B24625" s="618">
        <v>2013</v>
      </c>
      <c r="C24625" s="619" t="s">
        <v>437</v>
      </c>
    </row>
    <row r="24626" spans="1:3" x14ac:dyDescent="0.15">
      <c r="A24626" s="619" t="s">
        <v>1123</v>
      </c>
      <c r="B24626" s="618">
        <v>2013</v>
      </c>
      <c r="C24626" s="619" t="s">
        <v>1080</v>
      </c>
    </row>
    <row r="24627" spans="1:3" x14ac:dyDescent="0.15">
      <c r="A24627" s="619" t="s">
        <v>1123</v>
      </c>
      <c r="B24627" s="618">
        <v>2013</v>
      </c>
      <c r="C24627" s="619" t="s">
        <v>424</v>
      </c>
    </row>
    <row r="24628" spans="1:3" x14ac:dyDescent="0.15">
      <c r="A24628" s="619" t="s">
        <v>1123</v>
      </c>
      <c r="B24628" s="618">
        <v>2013</v>
      </c>
      <c r="C24628" s="619" t="s">
        <v>424</v>
      </c>
    </row>
    <row r="24629" spans="1:3" x14ac:dyDescent="0.15">
      <c r="A24629" s="619" t="s">
        <v>1123</v>
      </c>
      <c r="B24629" s="618">
        <v>2013</v>
      </c>
      <c r="C24629" s="619" t="s">
        <v>424</v>
      </c>
    </row>
    <row r="24630" spans="1:3" x14ac:dyDescent="0.15">
      <c r="A24630" s="619" t="s">
        <v>1123</v>
      </c>
      <c r="B24630" s="618">
        <v>2013</v>
      </c>
      <c r="C24630" s="619" t="s">
        <v>424</v>
      </c>
    </row>
    <row r="24631" spans="1:3" x14ac:dyDescent="0.15">
      <c r="A24631" s="618" t="s">
        <v>1123</v>
      </c>
      <c r="B24631" s="618">
        <v>2013</v>
      </c>
      <c r="C24631" s="619" t="s">
        <v>424</v>
      </c>
    </row>
    <row r="24632" spans="1:3" x14ac:dyDescent="0.15">
      <c r="A24632" s="619" t="s">
        <v>1123</v>
      </c>
      <c r="B24632" s="618">
        <v>2013</v>
      </c>
      <c r="C24632" s="619" t="s">
        <v>424</v>
      </c>
    </row>
    <row r="24633" spans="1:3" x14ac:dyDescent="0.15">
      <c r="A24633" s="619" t="s">
        <v>1123</v>
      </c>
      <c r="B24633" s="618">
        <v>2013</v>
      </c>
      <c r="C24633" s="619" t="s">
        <v>1080</v>
      </c>
    </row>
    <row r="24634" spans="1:3" x14ac:dyDescent="0.15">
      <c r="A24634" s="619" t="s">
        <v>1123</v>
      </c>
      <c r="B24634" s="618">
        <v>2013</v>
      </c>
      <c r="C24634" s="619" t="s">
        <v>1104</v>
      </c>
    </row>
    <row r="24635" spans="1:3" x14ac:dyDescent="0.15">
      <c r="A24635" s="619" t="s">
        <v>1123</v>
      </c>
      <c r="B24635" s="618">
        <v>2013</v>
      </c>
      <c r="C24635" s="619" t="s">
        <v>424</v>
      </c>
    </row>
    <row r="24636" spans="1:3" x14ac:dyDescent="0.15">
      <c r="A24636" s="619" t="s">
        <v>1123</v>
      </c>
      <c r="B24636" s="618">
        <v>2013</v>
      </c>
      <c r="C24636" s="619" t="s">
        <v>424</v>
      </c>
    </row>
    <row r="24637" spans="1:3" x14ac:dyDescent="0.15">
      <c r="A24637" s="619" t="s">
        <v>1123</v>
      </c>
      <c r="B24637" s="618">
        <v>2013</v>
      </c>
      <c r="C24637" s="619" t="s">
        <v>437</v>
      </c>
    </row>
    <row r="24638" spans="1:3" x14ac:dyDescent="0.15">
      <c r="A24638" s="619" t="s">
        <v>1123</v>
      </c>
      <c r="B24638" s="618">
        <v>2013</v>
      </c>
      <c r="C24638" s="619" t="s">
        <v>437</v>
      </c>
    </row>
    <row r="24639" spans="1:3" x14ac:dyDescent="0.15">
      <c r="A24639" s="619" t="s">
        <v>1123</v>
      </c>
      <c r="B24639" s="618">
        <v>2013</v>
      </c>
      <c r="C24639" s="619" t="s">
        <v>424</v>
      </c>
    </row>
    <row r="24640" spans="1:3" x14ac:dyDescent="0.15">
      <c r="A24640" s="619" t="s">
        <v>1123</v>
      </c>
      <c r="B24640" s="618">
        <v>2013</v>
      </c>
      <c r="C24640" s="619" t="s">
        <v>424</v>
      </c>
    </row>
    <row r="24641" spans="1:3" x14ac:dyDescent="0.15">
      <c r="A24641" s="619" t="s">
        <v>1123</v>
      </c>
      <c r="B24641" s="618">
        <v>2013</v>
      </c>
      <c r="C24641" s="619" t="s">
        <v>424</v>
      </c>
    </row>
    <row r="24642" spans="1:3" x14ac:dyDescent="0.15">
      <c r="A24642" s="619" t="s">
        <v>1123</v>
      </c>
      <c r="B24642" s="618">
        <v>2013</v>
      </c>
      <c r="C24642" s="619" t="s">
        <v>437</v>
      </c>
    </row>
    <row r="24643" spans="1:3" x14ac:dyDescent="0.15">
      <c r="A24643" s="619" t="s">
        <v>1123</v>
      </c>
      <c r="B24643" s="618">
        <v>2013</v>
      </c>
      <c r="C24643" s="619" t="s">
        <v>424</v>
      </c>
    </row>
    <row r="24644" spans="1:3" x14ac:dyDescent="0.15">
      <c r="A24644" s="619" t="s">
        <v>1123</v>
      </c>
      <c r="B24644" s="618">
        <v>2013</v>
      </c>
      <c r="C24644" s="619" t="s">
        <v>1104</v>
      </c>
    </row>
    <row r="24645" spans="1:3" x14ac:dyDescent="0.15">
      <c r="A24645" s="619" t="s">
        <v>1123</v>
      </c>
      <c r="B24645" s="618">
        <v>2013</v>
      </c>
      <c r="C24645" s="619" t="s">
        <v>437</v>
      </c>
    </row>
    <row r="24646" spans="1:3" x14ac:dyDescent="0.15">
      <c r="A24646" s="619" t="s">
        <v>1123</v>
      </c>
      <c r="B24646" s="618">
        <v>2013</v>
      </c>
      <c r="C24646" s="619" t="s">
        <v>1080</v>
      </c>
    </row>
    <row r="24647" spans="1:3" x14ac:dyDescent="0.15">
      <c r="A24647" s="619" t="s">
        <v>1123</v>
      </c>
      <c r="B24647" s="618">
        <v>2013</v>
      </c>
      <c r="C24647" s="619" t="s">
        <v>1080</v>
      </c>
    </row>
    <row r="24648" spans="1:3" x14ac:dyDescent="0.15">
      <c r="A24648" s="619" t="s">
        <v>1123</v>
      </c>
      <c r="B24648" s="618">
        <v>2013</v>
      </c>
      <c r="C24648" s="619" t="s">
        <v>437</v>
      </c>
    </row>
    <row r="24649" spans="1:3" x14ac:dyDescent="0.15">
      <c r="A24649" s="619" t="s">
        <v>1123</v>
      </c>
      <c r="B24649" s="618">
        <v>2013</v>
      </c>
      <c r="C24649" s="619" t="s">
        <v>1080</v>
      </c>
    </row>
    <row r="24650" spans="1:3" x14ac:dyDescent="0.15">
      <c r="A24650" s="619" t="s">
        <v>1123</v>
      </c>
      <c r="B24650" s="618">
        <v>2013</v>
      </c>
      <c r="C24650" s="619" t="s">
        <v>424</v>
      </c>
    </row>
    <row r="24651" spans="1:3" x14ac:dyDescent="0.15">
      <c r="A24651" s="619" t="s">
        <v>1123</v>
      </c>
      <c r="B24651" s="618">
        <v>2013</v>
      </c>
      <c r="C24651" s="619" t="s">
        <v>424</v>
      </c>
    </row>
    <row r="24652" spans="1:3" x14ac:dyDescent="0.15">
      <c r="A24652" s="619" t="s">
        <v>1123</v>
      </c>
      <c r="B24652" s="618">
        <v>2013</v>
      </c>
      <c r="C24652" s="619" t="s">
        <v>424</v>
      </c>
    </row>
    <row r="24653" spans="1:3" x14ac:dyDescent="0.15">
      <c r="A24653" s="619" t="s">
        <v>1123</v>
      </c>
      <c r="B24653" s="618">
        <v>2013</v>
      </c>
      <c r="C24653" s="619" t="s">
        <v>1080</v>
      </c>
    </row>
    <row r="24654" spans="1:3" x14ac:dyDescent="0.15">
      <c r="A24654" s="619" t="s">
        <v>1123</v>
      </c>
      <c r="B24654" s="618">
        <v>2013</v>
      </c>
      <c r="C24654" s="619" t="s">
        <v>1080</v>
      </c>
    </row>
    <row r="24655" spans="1:3" x14ac:dyDescent="0.15">
      <c r="A24655" s="619" t="s">
        <v>1123</v>
      </c>
      <c r="B24655" s="618">
        <v>2013</v>
      </c>
      <c r="C24655" s="619" t="s">
        <v>1080</v>
      </c>
    </row>
    <row r="24656" spans="1:3" x14ac:dyDescent="0.15">
      <c r="A24656" s="619" t="s">
        <v>1123</v>
      </c>
      <c r="B24656" s="618">
        <v>2013</v>
      </c>
      <c r="C24656" s="619" t="s">
        <v>1080</v>
      </c>
    </row>
    <row r="24657" spans="1:3" x14ac:dyDescent="0.15">
      <c r="A24657" s="619" t="s">
        <v>1123</v>
      </c>
      <c r="B24657" s="618">
        <v>2013</v>
      </c>
      <c r="C24657" s="619" t="s">
        <v>424</v>
      </c>
    </row>
    <row r="24658" spans="1:3" x14ac:dyDescent="0.15">
      <c r="A24658" s="619" t="s">
        <v>1123</v>
      </c>
      <c r="B24658" s="618">
        <v>2013</v>
      </c>
      <c r="C24658" s="619" t="s">
        <v>424</v>
      </c>
    </row>
    <row r="24659" spans="1:3" x14ac:dyDescent="0.15">
      <c r="A24659" s="619" t="s">
        <v>1123</v>
      </c>
      <c r="B24659" s="618">
        <v>2013</v>
      </c>
      <c r="C24659" s="619" t="s">
        <v>424</v>
      </c>
    </row>
    <row r="24660" spans="1:3" x14ac:dyDescent="0.15">
      <c r="A24660" s="619" t="s">
        <v>1123</v>
      </c>
      <c r="B24660" s="618">
        <v>2013</v>
      </c>
      <c r="C24660" s="619" t="s">
        <v>424</v>
      </c>
    </row>
    <row r="24661" spans="1:3" x14ac:dyDescent="0.15">
      <c r="A24661" s="619" t="s">
        <v>1123</v>
      </c>
      <c r="B24661" s="618">
        <v>2013</v>
      </c>
      <c r="C24661" s="619" t="s">
        <v>437</v>
      </c>
    </row>
    <row r="24662" spans="1:3" x14ac:dyDescent="0.15">
      <c r="A24662" s="619" t="s">
        <v>1123</v>
      </c>
      <c r="B24662" s="618">
        <v>2013</v>
      </c>
      <c r="C24662" s="619" t="s">
        <v>437</v>
      </c>
    </row>
    <row r="24663" spans="1:3" x14ac:dyDescent="0.15">
      <c r="A24663" s="619" t="s">
        <v>1123</v>
      </c>
      <c r="B24663" s="618">
        <v>2013</v>
      </c>
      <c r="C24663" s="619" t="s">
        <v>1080</v>
      </c>
    </row>
    <row r="24664" spans="1:3" x14ac:dyDescent="0.15">
      <c r="A24664" s="619" t="s">
        <v>1123</v>
      </c>
      <c r="B24664" s="618">
        <v>2013</v>
      </c>
      <c r="C24664" s="619" t="s">
        <v>424</v>
      </c>
    </row>
    <row r="24665" spans="1:3" x14ac:dyDescent="0.15">
      <c r="A24665" s="619" t="s">
        <v>1123</v>
      </c>
      <c r="B24665" s="618">
        <v>2013</v>
      </c>
      <c r="C24665" s="619" t="s">
        <v>424</v>
      </c>
    </row>
    <row r="24666" spans="1:3" x14ac:dyDescent="0.15">
      <c r="A24666" s="619" t="s">
        <v>1123</v>
      </c>
      <c r="B24666" s="618">
        <v>2013</v>
      </c>
      <c r="C24666" s="619" t="s">
        <v>437</v>
      </c>
    </row>
    <row r="24667" spans="1:3" x14ac:dyDescent="0.15">
      <c r="A24667" s="619" t="s">
        <v>1123</v>
      </c>
      <c r="B24667" s="618">
        <v>2013</v>
      </c>
      <c r="C24667" s="619" t="s">
        <v>437</v>
      </c>
    </row>
    <row r="24668" spans="1:3" x14ac:dyDescent="0.15">
      <c r="A24668" s="619" t="s">
        <v>1123</v>
      </c>
      <c r="B24668" s="618">
        <v>2013</v>
      </c>
      <c r="C24668" s="619" t="s">
        <v>424</v>
      </c>
    </row>
    <row r="24669" spans="1:3" x14ac:dyDescent="0.15">
      <c r="A24669" s="619" t="s">
        <v>1123</v>
      </c>
      <c r="B24669" s="618">
        <v>2013</v>
      </c>
      <c r="C24669" s="619" t="s">
        <v>424</v>
      </c>
    </row>
    <row r="24670" spans="1:3" x14ac:dyDescent="0.15">
      <c r="A24670" s="619" t="s">
        <v>1123</v>
      </c>
      <c r="B24670" s="618">
        <v>2013</v>
      </c>
      <c r="C24670" s="619" t="s">
        <v>424</v>
      </c>
    </row>
    <row r="24671" spans="1:3" x14ac:dyDescent="0.15">
      <c r="A24671" s="619" t="s">
        <v>1123</v>
      </c>
      <c r="B24671" s="618">
        <v>2013</v>
      </c>
      <c r="C24671" s="619" t="s">
        <v>437</v>
      </c>
    </row>
    <row r="24672" spans="1:3" x14ac:dyDescent="0.15">
      <c r="A24672" s="619" t="s">
        <v>1123</v>
      </c>
      <c r="B24672" s="618">
        <v>2013</v>
      </c>
      <c r="C24672" s="619" t="s">
        <v>1101</v>
      </c>
    </row>
    <row r="24673" spans="1:3" x14ac:dyDescent="0.15">
      <c r="A24673" s="619" t="s">
        <v>1123</v>
      </c>
      <c r="B24673" s="618">
        <v>2013</v>
      </c>
      <c r="C24673" s="619" t="s">
        <v>424</v>
      </c>
    </row>
    <row r="24674" spans="1:3" x14ac:dyDescent="0.15">
      <c r="A24674" s="619" t="s">
        <v>1123</v>
      </c>
      <c r="B24674" s="618">
        <v>2013</v>
      </c>
      <c r="C24674" s="619" t="s">
        <v>424</v>
      </c>
    </row>
    <row r="24675" spans="1:3" x14ac:dyDescent="0.15">
      <c r="A24675" s="619" t="s">
        <v>1123</v>
      </c>
      <c r="B24675" s="618">
        <v>2013</v>
      </c>
      <c r="C24675" s="619" t="s">
        <v>424</v>
      </c>
    </row>
    <row r="24676" spans="1:3" x14ac:dyDescent="0.15">
      <c r="A24676" s="619" t="s">
        <v>1123</v>
      </c>
      <c r="B24676" s="618">
        <v>2013</v>
      </c>
      <c r="C24676" s="619" t="s">
        <v>424</v>
      </c>
    </row>
    <row r="24677" spans="1:3" x14ac:dyDescent="0.15">
      <c r="A24677" s="619" t="s">
        <v>1123</v>
      </c>
      <c r="B24677" s="618">
        <v>2013</v>
      </c>
      <c r="C24677" s="619" t="s">
        <v>424</v>
      </c>
    </row>
    <row r="24678" spans="1:3" x14ac:dyDescent="0.15">
      <c r="A24678" s="619" t="s">
        <v>1123</v>
      </c>
      <c r="B24678" s="618">
        <v>2013</v>
      </c>
      <c r="C24678" s="619" t="s">
        <v>424</v>
      </c>
    </row>
    <row r="24679" spans="1:3" x14ac:dyDescent="0.15">
      <c r="A24679" s="619" t="s">
        <v>1123</v>
      </c>
      <c r="B24679" s="618">
        <v>2013</v>
      </c>
      <c r="C24679" s="619" t="s">
        <v>424</v>
      </c>
    </row>
    <row r="24680" spans="1:3" x14ac:dyDescent="0.15">
      <c r="A24680" s="619" t="s">
        <v>1123</v>
      </c>
      <c r="B24680" s="618">
        <v>2013</v>
      </c>
      <c r="C24680" s="619" t="s">
        <v>1102</v>
      </c>
    </row>
    <row r="24681" spans="1:3" x14ac:dyDescent="0.15">
      <c r="A24681" s="619" t="s">
        <v>1123</v>
      </c>
      <c r="B24681" s="618">
        <v>2013</v>
      </c>
      <c r="C24681" s="619" t="s">
        <v>1102</v>
      </c>
    </row>
    <row r="24682" spans="1:3" x14ac:dyDescent="0.15">
      <c r="A24682" s="619" t="s">
        <v>1123</v>
      </c>
      <c r="B24682" s="618">
        <v>2013</v>
      </c>
      <c r="C24682" s="619" t="s">
        <v>424</v>
      </c>
    </row>
    <row r="24683" spans="1:3" x14ac:dyDescent="0.15">
      <c r="A24683" s="619" t="s">
        <v>1123</v>
      </c>
      <c r="B24683" s="618">
        <v>2013</v>
      </c>
      <c r="C24683" s="619" t="s">
        <v>1080</v>
      </c>
    </row>
    <row r="24684" spans="1:3" x14ac:dyDescent="0.15">
      <c r="A24684" s="619" t="s">
        <v>1123</v>
      </c>
      <c r="B24684" s="618">
        <v>2013</v>
      </c>
      <c r="C24684" s="619" t="s">
        <v>424</v>
      </c>
    </row>
    <row r="24685" spans="1:3" x14ac:dyDescent="0.15">
      <c r="A24685" s="619" t="s">
        <v>1123</v>
      </c>
      <c r="B24685" s="618">
        <v>2013</v>
      </c>
      <c r="C24685" s="619" t="s">
        <v>437</v>
      </c>
    </row>
    <row r="24686" spans="1:3" x14ac:dyDescent="0.15">
      <c r="A24686" s="619" t="s">
        <v>1123</v>
      </c>
      <c r="B24686" s="618">
        <v>2013</v>
      </c>
      <c r="C24686" s="619" t="s">
        <v>424</v>
      </c>
    </row>
    <row r="24687" spans="1:3" x14ac:dyDescent="0.15">
      <c r="A24687" s="619" t="s">
        <v>1123</v>
      </c>
      <c r="B24687" s="618">
        <v>2013</v>
      </c>
      <c r="C24687" s="619" t="s">
        <v>1080</v>
      </c>
    </row>
    <row r="24688" spans="1:3" x14ac:dyDescent="0.15">
      <c r="A24688" s="619" t="s">
        <v>1123</v>
      </c>
      <c r="B24688" s="618">
        <v>2013</v>
      </c>
      <c r="C24688" s="619" t="s">
        <v>1109</v>
      </c>
    </row>
    <row r="24689" spans="1:3" x14ac:dyDescent="0.15">
      <c r="A24689" s="619" t="s">
        <v>1123</v>
      </c>
      <c r="B24689" s="618">
        <v>2013</v>
      </c>
      <c r="C24689" s="619" t="s">
        <v>424</v>
      </c>
    </row>
    <row r="24690" spans="1:3" x14ac:dyDescent="0.15">
      <c r="A24690" s="619" t="s">
        <v>1123</v>
      </c>
      <c r="B24690" s="618">
        <v>2013</v>
      </c>
      <c r="C24690" s="619" t="s">
        <v>437</v>
      </c>
    </row>
    <row r="24691" spans="1:3" x14ac:dyDescent="0.15">
      <c r="A24691" s="619" t="s">
        <v>1123</v>
      </c>
      <c r="B24691" s="618">
        <v>2013</v>
      </c>
      <c r="C24691" s="619" t="s">
        <v>437</v>
      </c>
    </row>
    <row r="24692" spans="1:3" x14ac:dyDescent="0.15">
      <c r="A24692" s="619" t="s">
        <v>1123</v>
      </c>
      <c r="B24692" s="618">
        <v>2013</v>
      </c>
      <c r="C24692" s="619" t="s">
        <v>1102</v>
      </c>
    </row>
    <row r="24693" spans="1:3" x14ac:dyDescent="0.15">
      <c r="A24693" s="619" t="s">
        <v>1123</v>
      </c>
      <c r="B24693" s="618">
        <v>2013</v>
      </c>
      <c r="C24693" s="619" t="s">
        <v>424</v>
      </c>
    </row>
    <row r="24694" spans="1:3" x14ac:dyDescent="0.15">
      <c r="A24694" s="619" t="s">
        <v>1123</v>
      </c>
      <c r="B24694" s="618">
        <v>2013</v>
      </c>
      <c r="C24694" s="619" t="s">
        <v>437</v>
      </c>
    </row>
    <row r="24695" spans="1:3" x14ac:dyDescent="0.15">
      <c r="A24695" s="619" t="s">
        <v>1123</v>
      </c>
      <c r="B24695" s="618">
        <v>2013</v>
      </c>
      <c r="C24695" s="619" t="s">
        <v>1080</v>
      </c>
    </row>
    <row r="24696" spans="1:3" x14ac:dyDescent="0.15">
      <c r="A24696" s="619" t="s">
        <v>1123</v>
      </c>
      <c r="B24696" s="618">
        <v>2013</v>
      </c>
      <c r="C24696" s="619" t="s">
        <v>1102</v>
      </c>
    </row>
    <row r="24697" spans="1:3" x14ac:dyDescent="0.15">
      <c r="A24697" s="619" t="s">
        <v>1123</v>
      </c>
      <c r="B24697" s="618">
        <v>2013</v>
      </c>
      <c r="C24697" s="619" t="s">
        <v>424</v>
      </c>
    </row>
    <row r="24698" spans="1:3" x14ac:dyDescent="0.15">
      <c r="A24698" s="619" t="s">
        <v>1123</v>
      </c>
      <c r="B24698" s="618">
        <v>2013</v>
      </c>
      <c r="C24698" s="619" t="s">
        <v>1080</v>
      </c>
    </row>
    <row r="24699" spans="1:3" x14ac:dyDescent="0.15">
      <c r="A24699" s="619" t="s">
        <v>1123</v>
      </c>
      <c r="B24699" s="618">
        <v>2013</v>
      </c>
      <c r="C24699" s="619" t="s">
        <v>424</v>
      </c>
    </row>
    <row r="24700" spans="1:3" x14ac:dyDescent="0.15">
      <c r="A24700" s="619" t="s">
        <v>1123</v>
      </c>
      <c r="B24700" s="618">
        <v>2013</v>
      </c>
      <c r="C24700" s="619" t="s">
        <v>424</v>
      </c>
    </row>
    <row r="24701" spans="1:3" x14ac:dyDescent="0.15">
      <c r="A24701" s="619" t="s">
        <v>1123</v>
      </c>
      <c r="B24701" s="618">
        <v>2013</v>
      </c>
      <c r="C24701" s="619" t="s">
        <v>424</v>
      </c>
    </row>
    <row r="24702" spans="1:3" x14ac:dyDescent="0.15">
      <c r="A24702" s="619" t="s">
        <v>1123</v>
      </c>
      <c r="B24702" s="618">
        <v>2013</v>
      </c>
      <c r="C24702" s="619" t="s">
        <v>1080</v>
      </c>
    </row>
    <row r="24703" spans="1:3" x14ac:dyDescent="0.15">
      <c r="A24703" s="619" t="s">
        <v>1123</v>
      </c>
      <c r="B24703" s="618">
        <v>2013</v>
      </c>
      <c r="C24703" s="619" t="s">
        <v>424</v>
      </c>
    </row>
    <row r="24704" spans="1:3" x14ac:dyDescent="0.15">
      <c r="A24704" s="619" t="s">
        <v>1123</v>
      </c>
      <c r="B24704" s="618">
        <v>2013</v>
      </c>
      <c r="C24704" s="619" t="s">
        <v>424</v>
      </c>
    </row>
    <row r="24705" spans="1:3" x14ac:dyDescent="0.15">
      <c r="A24705" s="619" t="s">
        <v>1123</v>
      </c>
      <c r="B24705" s="618">
        <v>2013</v>
      </c>
      <c r="C24705" s="619" t="s">
        <v>424</v>
      </c>
    </row>
    <row r="24706" spans="1:3" x14ac:dyDescent="0.15">
      <c r="A24706" s="619" t="s">
        <v>1123</v>
      </c>
      <c r="B24706" s="618">
        <v>2013</v>
      </c>
      <c r="C24706" s="619" t="s">
        <v>1103</v>
      </c>
    </row>
    <row r="24707" spans="1:3" x14ac:dyDescent="0.15">
      <c r="A24707" s="619" t="s">
        <v>1123</v>
      </c>
      <c r="B24707" s="618">
        <v>2013</v>
      </c>
      <c r="C24707" s="619" t="s">
        <v>1103</v>
      </c>
    </row>
    <row r="24708" spans="1:3" x14ac:dyDescent="0.15">
      <c r="A24708" s="619" t="s">
        <v>1123</v>
      </c>
      <c r="B24708" s="618">
        <v>2013</v>
      </c>
      <c r="C24708" s="619" t="s">
        <v>424</v>
      </c>
    </row>
    <row r="24709" spans="1:3" x14ac:dyDescent="0.15">
      <c r="A24709" s="619" t="s">
        <v>1123</v>
      </c>
      <c r="B24709" s="618">
        <v>2013</v>
      </c>
      <c r="C24709" s="619" t="s">
        <v>424</v>
      </c>
    </row>
    <row r="24710" spans="1:3" x14ac:dyDescent="0.15">
      <c r="A24710" s="619" t="s">
        <v>1123</v>
      </c>
      <c r="B24710" s="618">
        <v>2013</v>
      </c>
      <c r="C24710" s="619" t="s">
        <v>424</v>
      </c>
    </row>
    <row r="24711" spans="1:3" x14ac:dyDescent="0.15">
      <c r="A24711" s="619" t="s">
        <v>1123</v>
      </c>
      <c r="B24711" s="618">
        <v>2013</v>
      </c>
      <c r="C24711" s="619" t="s">
        <v>424</v>
      </c>
    </row>
    <row r="24712" spans="1:3" x14ac:dyDescent="0.15">
      <c r="A24712" s="619" t="s">
        <v>1123</v>
      </c>
      <c r="B24712" s="618">
        <v>2013</v>
      </c>
      <c r="C24712" s="619" t="s">
        <v>437</v>
      </c>
    </row>
    <row r="24713" spans="1:3" x14ac:dyDescent="0.15">
      <c r="A24713" s="619" t="s">
        <v>1123</v>
      </c>
      <c r="B24713" s="618">
        <v>2013</v>
      </c>
      <c r="C24713" s="619" t="s">
        <v>1080</v>
      </c>
    </row>
    <row r="24714" spans="1:3" x14ac:dyDescent="0.15">
      <c r="A24714" s="619" t="s">
        <v>1123</v>
      </c>
      <c r="B24714" s="618">
        <v>2013</v>
      </c>
      <c r="C24714" s="619" t="s">
        <v>424</v>
      </c>
    </row>
    <row r="24715" spans="1:3" x14ac:dyDescent="0.15">
      <c r="A24715" s="619" t="s">
        <v>1123</v>
      </c>
      <c r="B24715" s="618">
        <v>2013</v>
      </c>
      <c r="C24715" s="619" t="s">
        <v>1102</v>
      </c>
    </row>
    <row r="24716" spans="1:3" x14ac:dyDescent="0.15">
      <c r="A24716" s="619" t="s">
        <v>1123</v>
      </c>
      <c r="B24716" s="618">
        <v>2013</v>
      </c>
      <c r="C24716" s="619" t="s">
        <v>424</v>
      </c>
    </row>
    <row r="24717" spans="1:3" x14ac:dyDescent="0.15">
      <c r="A24717" s="619" t="s">
        <v>1123</v>
      </c>
      <c r="B24717" s="618">
        <v>2013</v>
      </c>
      <c r="C24717" s="619" t="s">
        <v>424</v>
      </c>
    </row>
    <row r="24718" spans="1:3" x14ac:dyDescent="0.15">
      <c r="A24718" s="619" t="s">
        <v>1123</v>
      </c>
      <c r="B24718" s="618">
        <v>2013</v>
      </c>
      <c r="C24718" s="619" t="s">
        <v>424</v>
      </c>
    </row>
    <row r="24719" spans="1:3" x14ac:dyDescent="0.15">
      <c r="A24719" s="619" t="s">
        <v>1123</v>
      </c>
      <c r="B24719" s="618">
        <v>2013</v>
      </c>
      <c r="C24719" s="619" t="s">
        <v>424</v>
      </c>
    </row>
    <row r="24720" spans="1:3" x14ac:dyDescent="0.15">
      <c r="A24720" s="619" t="s">
        <v>1123</v>
      </c>
      <c r="B24720" s="618">
        <v>2013</v>
      </c>
      <c r="C24720" s="619" t="s">
        <v>424</v>
      </c>
    </row>
    <row r="24721" spans="1:3" x14ac:dyDescent="0.15">
      <c r="A24721" s="619" t="s">
        <v>1123</v>
      </c>
      <c r="B24721" s="618">
        <v>2013</v>
      </c>
      <c r="C24721" s="619" t="s">
        <v>424</v>
      </c>
    </row>
    <row r="24722" spans="1:3" x14ac:dyDescent="0.15">
      <c r="A24722" s="619" t="s">
        <v>1123</v>
      </c>
      <c r="B24722" s="618">
        <v>2013</v>
      </c>
      <c r="C24722" s="619" t="s">
        <v>424</v>
      </c>
    </row>
    <row r="24723" spans="1:3" x14ac:dyDescent="0.15">
      <c r="A24723" s="619" t="s">
        <v>1123</v>
      </c>
      <c r="B24723" s="618">
        <v>2013</v>
      </c>
      <c r="C24723" s="619" t="s">
        <v>424</v>
      </c>
    </row>
    <row r="24724" spans="1:3" x14ac:dyDescent="0.15">
      <c r="A24724" s="619" t="s">
        <v>1123</v>
      </c>
      <c r="B24724" s="618">
        <v>2013</v>
      </c>
      <c r="C24724" s="619" t="s">
        <v>455</v>
      </c>
    </row>
    <row r="24725" spans="1:3" x14ac:dyDescent="0.15">
      <c r="A24725" s="619" t="s">
        <v>1123</v>
      </c>
      <c r="B24725" s="618">
        <v>2013</v>
      </c>
      <c r="C24725" s="619" t="s">
        <v>455</v>
      </c>
    </row>
    <row r="24726" spans="1:3" x14ac:dyDescent="0.15">
      <c r="A24726" s="619" t="s">
        <v>1123</v>
      </c>
      <c r="B24726" s="618">
        <v>2013</v>
      </c>
      <c r="C24726" s="619" t="s">
        <v>424</v>
      </c>
    </row>
    <row r="24727" spans="1:3" x14ac:dyDescent="0.15">
      <c r="A24727" s="619" t="s">
        <v>1123</v>
      </c>
      <c r="B24727" s="618">
        <v>2013</v>
      </c>
      <c r="C24727" s="619" t="s">
        <v>424</v>
      </c>
    </row>
    <row r="24728" spans="1:3" x14ac:dyDescent="0.15">
      <c r="A24728" s="619" t="s">
        <v>1123</v>
      </c>
      <c r="B24728" s="618">
        <v>2013</v>
      </c>
      <c r="C24728" s="619" t="s">
        <v>437</v>
      </c>
    </row>
    <row r="24729" spans="1:3" x14ac:dyDescent="0.15">
      <c r="A24729" s="619" t="s">
        <v>1123</v>
      </c>
      <c r="B24729" s="618">
        <v>2013</v>
      </c>
      <c r="C24729" s="619" t="s">
        <v>424</v>
      </c>
    </row>
    <row r="24730" spans="1:3" x14ac:dyDescent="0.15">
      <c r="A24730" s="619" t="s">
        <v>1123</v>
      </c>
      <c r="B24730" s="618">
        <v>2013</v>
      </c>
      <c r="C24730" s="619" t="s">
        <v>424</v>
      </c>
    </row>
    <row r="24731" spans="1:3" x14ac:dyDescent="0.15">
      <c r="A24731" s="619" t="s">
        <v>1123</v>
      </c>
      <c r="B24731" s="618">
        <v>2013</v>
      </c>
      <c r="C24731" s="619" t="s">
        <v>424</v>
      </c>
    </row>
    <row r="24732" spans="1:3" x14ac:dyDescent="0.15">
      <c r="A24732" s="619" t="s">
        <v>1123</v>
      </c>
      <c r="B24732" s="618">
        <v>2013</v>
      </c>
      <c r="C24732" s="619" t="s">
        <v>437</v>
      </c>
    </row>
    <row r="24733" spans="1:3" x14ac:dyDescent="0.15">
      <c r="A24733" s="619" t="s">
        <v>1123</v>
      </c>
      <c r="B24733" s="618">
        <v>2013</v>
      </c>
      <c r="C24733" s="619" t="s">
        <v>424</v>
      </c>
    </row>
    <row r="24734" spans="1:3" x14ac:dyDescent="0.15">
      <c r="A24734" s="619" t="s">
        <v>1123</v>
      </c>
      <c r="B24734" s="618">
        <v>2013</v>
      </c>
      <c r="C24734" s="619" t="s">
        <v>424</v>
      </c>
    </row>
    <row r="24735" spans="1:3" x14ac:dyDescent="0.15">
      <c r="A24735" s="619" t="s">
        <v>1123</v>
      </c>
      <c r="B24735" s="618">
        <v>2013</v>
      </c>
      <c r="C24735" s="619" t="s">
        <v>424</v>
      </c>
    </row>
    <row r="24736" spans="1:3" x14ac:dyDescent="0.15">
      <c r="A24736" s="619" t="s">
        <v>1123</v>
      </c>
      <c r="B24736" s="618">
        <v>2013</v>
      </c>
      <c r="C24736" s="619" t="s">
        <v>424</v>
      </c>
    </row>
    <row r="24737" spans="1:3" x14ac:dyDescent="0.15">
      <c r="A24737" s="619" t="s">
        <v>1123</v>
      </c>
      <c r="B24737" s="618">
        <v>2013</v>
      </c>
      <c r="C24737" s="619" t="s">
        <v>424</v>
      </c>
    </row>
    <row r="24738" spans="1:3" x14ac:dyDescent="0.15">
      <c r="A24738" s="619" t="s">
        <v>1123</v>
      </c>
      <c r="B24738" s="618">
        <v>2013</v>
      </c>
      <c r="C24738" s="619" t="s">
        <v>424</v>
      </c>
    </row>
    <row r="24739" spans="1:3" x14ac:dyDescent="0.15">
      <c r="A24739" s="619" t="s">
        <v>1123</v>
      </c>
      <c r="B24739" s="618">
        <v>2013</v>
      </c>
      <c r="C24739" s="619" t="s">
        <v>424</v>
      </c>
    </row>
    <row r="24740" spans="1:3" x14ac:dyDescent="0.15">
      <c r="A24740" s="619" t="s">
        <v>1123</v>
      </c>
      <c r="B24740" s="618">
        <v>2013</v>
      </c>
      <c r="C24740" s="619" t="s">
        <v>455</v>
      </c>
    </row>
    <row r="24741" spans="1:3" x14ac:dyDescent="0.15">
      <c r="A24741" s="619" t="s">
        <v>1123</v>
      </c>
      <c r="B24741" s="618">
        <v>2013</v>
      </c>
      <c r="C24741" s="619" t="s">
        <v>455</v>
      </c>
    </row>
    <row r="24742" spans="1:3" x14ac:dyDescent="0.15">
      <c r="A24742" s="619" t="s">
        <v>1123</v>
      </c>
      <c r="B24742" s="618">
        <v>2013</v>
      </c>
      <c r="C24742" s="619" t="s">
        <v>424</v>
      </c>
    </row>
    <row r="24743" spans="1:3" x14ac:dyDescent="0.15">
      <c r="A24743" s="619" t="s">
        <v>1123</v>
      </c>
      <c r="B24743" s="618">
        <v>2013</v>
      </c>
      <c r="C24743" s="619" t="s">
        <v>437</v>
      </c>
    </row>
    <row r="24744" spans="1:3" x14ac:dyDescent="0.15">
      <c r="A24744" s="619" t="s">
        <v>1123</v>
      </c>
      <c r="B24744" s="618">
        <v>2013</v>
      </c>
      <c r="C24744" s="619" t="s">
        <v>424</v>
      </c>
    </row>
    <row r="24745" spans="1:3" x14ac:dyDescent="0.15">
      <c r="A24745" s="619" t="s">
        <v>1123</v>
      </c>
      <c r="B24745" s="618">
        <v>2013</v>
      </c>
      <c r="C24745" s="619" t="s">
        <v>1080</v>
      </c>
    </row>
    <row r="24746" spans="1:3" x14ac:dyDescent="0.15">
      <c r="A24746" s="619" t="s">
        <v>1123</v>
      </c>
      <c r="B24746" s="618">
        <v>2013</v>
      </c>
      <c r="C24746" s="619" t="s">
        <v>424</v>
      </c>
    </row>
    <row r="24747" spans="1:3" x14ac:dyDescent="0.15">
      <c r="A24747" s="619" t="s">
        <v>1123</v>
      </c>
      <c r="B24747" s="618">
        <v>2013</v>
      </c>
      <c r="C24747" s="619" t="s">
        <v>1080</v>
      </c>
    </row>
    <row r="24748" spans="1:3" x14ac:dyDescent="0.15">
      <c r="A24748" s="619" t="s">
        <v>1123</v>
      </c>
      <c r="B24748" s="618">
        <v>2013</v>
      </c>
      <c r="C24748" s="619" t="s">
        <v>1080</v>
      </c>
    </row>
    <row r="24749" spans="1:3" x14ac:dyDescent="0.15">
      <c r="A24749" s="619" t="s">
        <v>1123</v>
      </c>
      <c r="B24749" s="618">
        <v>2013</v>
      </c>
      <c r="C24749" s="619" t="s">
        <v>424</v>
      </c>
    </row>
    <row r="24750" spans="1:3" x14ac:dyDescent="0.15">
      <c r="A24750" s="619" t="s">
        <v>1123</v>
      </c>
      <c r="B24750" s="618">
        <v>2013</v>
      </c>
      <c r="C24750" s="619" t="s">
        <v>1102</v>
      </c>
    </row>
    <row r="24751" spans="1:3" x14ac:dyDescent="0.15">
      <c r="A24751" s="619" t="s">
        <v>1123</v>
      </c>
      <c r="B24751" s="618">
        <v>2013</v>
      </c>
      <c r="C24751" s="619" t="s">
        <v>424</v>
      </c>
    </row>
    <row r="24752" spans="1:3" x14ac:dyDescent="0.15">
      <c r="A24752" s="619" t="s">
        <v>1123</v>
      </c>
      <c r="B24752" s="618">
        <v>2013</v>
      </c>
      <c r="C24752" s="619" t="s">
        <v>424</v>
      </c>
    </row>
    <row r="24753" spans="1:3" x14ac:dyDescent="0.15">
      <c r="A24753" s="619" t="s">
        <v>1123</v>
      </c>
      <c r="B24753" s="618">
        <v>2013</v>
      </c>
      <c r="C24753" s="619" t="s">
        <v>424</v>
      </c>
    </row>
    <row r="24754" spans="1:3" x14ac:dyDescent="0.15">
      <c r="A24754" s="619" t="s">
        <v>1123</v>
      </c>
      <c r="B24754" s="618">
        <v>2013</v>
      </c>
      <c r="C24754" s="619" t="s">
        <v>424</v>
      </c>
    </row>
    <row r="24755" spans="1:3" x14ac:dyDescent="0.15">
      <c r="A24755" s="619" t="s">
        <v>1123</v>
      </c>
      <c r="B24755" s="618">
        <v>2013</v>
      </c>
      <c r="C24755" s="619" t="s">
        <v>424</v>
      </c>
    </row>
    <row r="24756" spans="1:3" x14ac:dyDescent="0.15">
      <c r="A24756" s="619" t="s">
        <v>1123</v>
      </c>
      <c r="B24756" s="618">
        <v>2013</v>
      </c>
      <c r="C24756" s="619" t="s">
        <v>424</v>
      </c>
    </row>
    <row r="24757" spans="1:3" x14ac:dyDescent="0.15">
      <c r="A24757" s="619" t="s">
        <v>1123</v>
      </c>
      <c r="B24757" s="618">
        <v>2013</v>
      </c>
      <c r="C24757" s="619" t="s">
        <v>424</v>
      </c>
    </row>
    <row r="24758" spans="1:3" x14ac:dyDescent="0.15">
      <c r="A24758" s="619" t="s">
        <v>1123</v>
      </c>
      <c r="B24758" s="618">
        <v>2013</v>
      </c>
      <c r="C24758" s="619" t="s">
        <v>1080</v>
      </c>
    </row>
    <row r="24759" spans="1:3" x14ac:dyDescent="0.15">
      <c r="A24759" s="619" t="s">
        <v>1123</v>
      </c>
      <c r="B24759" s="618">
        <v>2013</v>
      </c>
      <c r="C24759" s="619" t="s">
        <v>424</v>
      </c>
    </row>
    <row r="24760" spans="1:3" x14ac:dyDescent="0.15">
      <c r="A24760" s="619" t="s">
        <v>1123</v>
      </c>
      <c r="B24760" s="618">
        <v>2013</v>
      </c>
      <c r="C24760" s="619" t="s">
        <v>437</v>
      </c>
    </row>
    <row r="24761" spans="1:3" x14ac:dyDescent="0.15">
      <c r="A24761" s="619" t="s">
        <v>1123</v>
      </c>
      <c r="B24761" s="618">
        <v>2013</v>
      </c>
      <c r="C24761" s="619" t="s">
        <v>1102</v>
      </c>
    </row>
    <row r="24762" spans="1:3" x14ac:dyDescent="0.15">
      <c r="A24762" s="619" t="s">
        <v>1123</v>
      </c>
      <c r="B24762" s="618">
        <v>2013</v>
      </c>
      <c r="C24762" s="619" t="s">
        <v>437</v>
      </c>
    </row>
    <row r="24763" spans="1:3" x14ac:dyDescent="0.15">
      <c r="A24763" s="619" t="s">
        <v>1123</v>
      </c>
      <c r="B24763" s="618">
        <v>2013</v>
      </c>
      <c r="C24763" s="619" t="s">
        <v>1102</v>
      </c>
    </row>
    <row r="24764" spans="1:3" x14ac:dyDescent="0.15">
      <c r="A24764" s="619" t="s">
        <v>1123</v>
      </c>
      <c r="B24764" s="618">
        <v>2013</v>
      </c>
      <c r="C24764" s="619" t="s">
        <v>1103</v>
      </c>
    </row>
    <row r="24765" spans="1:3" x14ac:dyDescent="0.15">
      <c r="A24765" s="619" t="s">
        <v>1123</v>
      </c>
      <c r="B24765" s="618">
        <v>2013</v>
      </c>
      <c r="C24765" s="619" t="s">
        <v>1080</v>
      </c>
    </row>
    <row r="24766" spans="1:3" x14ac:dyDescent="0.15">
      <c r="A24766" s="619" t="s">
        <v>1123</v>
      </c>
      <c r="B24766" s="618">
        <v>2013</v>
      </c>
      <c r="C24766" s="619" t="s">
        <v>1080</v>
      </c>
    </row>
    <row r="24767" spans="1:3" x14ac:dyDescent="0.15">
      <c r="A24767" s="619" t="s">
        <v>1123</v>
      </c>
      <c r="B24767" s="618">
        <v>2013</v>
      </c>
      <c r="C24767" s="619" t="s">
        <v>1080</v>
      </c>
    </row>
    <row r="24768" spans="1:3" x14ac:dyDescent="0.15">
      <c r="A24768" s="619" t="s">
        <v>1123</v>
      </c>
      <c r="B24768" s="618">
        <v>2013</v>
      </c>
      <c r="C24768" s="619" t="s">
        <v>1102</v>
      </c>
    </row>
    <row r="24769" spans="1:3" x14ac:dyDescent="0.15">
      <c r="A24769" s="619" t="s">
        <v>1123</v>
      </c>
      <c r="B24769" s="618">
        <v>2013</v>
      </c>
      <c r="C24769" s="619" t="s">
        <v>424</v>
      </c>
    </row>
    <row r="24770" spans="1:3" x14ac:dyDescent="0.15">
      <c r="A24770" s="619" t="s">
        <v>1123</v>
      </c>
      <c r="B24770" s="618">
        <v>2013</v>
      </c>
      <c r="C24770" s="619" t="s">
        <v>424</v>
      </c>
    </row>
    <row r="24771" spans="1:3" x14ac:dyDescent="0.15">
      <c r="A24771" s="619" t="s">
        <v>1123</v>
      </c>
      <c r="B24771" s="618">
        <v>2013</v>
      </c>
      <c r="C24771" s="619" t="s">
        <v>424</v>
      </c>
    </row>
    <row r="24772" spans="1:3" x14ac:dyDescent="0.15">
      <c r="A24772" s="619" t="s">
        <v>1123</v>
      </c>
      <c r="B24772" s="618">
        <v>2013</v>
      </c>
      <c r="C24772" s="619" t="s">
        <v>437</v>
      </c>
    </row>
    <row r="24773" spans="1:3" x14ac:dyDescent="0.15">
      <c r="A24773" s="619" t="s">
        <v>1123</v>
      </c>
      <c r="B24773" s="618">
        <v>2013</v>
      </c>
      <c r="C24773" s="619" t="s">
        <v>424</v>
      </c>
    </row>
    <row r="24774" spans="1:3" x14ac:dyDescent="0.15">
      <c r="A24774" s="619" t="s">
        <v>1123</v>
      </c>
      <c r="B24774" s="618">
        <v>2013</v>
      </c>
      <c r="C24774" s="619" t="s">
        <v>437</v>
      </c>
    </row>
    <row r="24775" spans="1:3" x14ac:dyDescent="0.15">
      <c r="A24775" s="619" t="s">
        <v>1123</v>
      </c>
      <c r="B24775" s="618">
        <v>2013</v>
      </c>
      <c r="C24775" s="619" t="s">
        <v>424</v>
      </c>
    </row>
    <row r="24776" spans="1:3" x14ac:dyDescent="0.15">
      <c r="A24776" s="619" t="s">
        <v>1123</v>
      </c>
      <c r="B24776" s="618">
        <v>2013</v>
      </c>
      <c r="C24776" s="619" t="s">
        <v>437</v>
      </c>
    </row>
    <row r="24777" spans="1:3" x14ac:dyDescent="0.15">
      <c r="A24777" s="619" t="s">
        <v>1123</v>
      </c>
      <c r="B24777" s="618">
        <v>2013</v>
      </c>
      <c r="C24777" s="619" t="s">
        <v>1103</v>
      </c>
    </row>
    <row r="24778" spans="1:3" x14ac:dyDescent="0.15">
      <c r="A24778" s="619" t="s">
        <v>1123</v>
      </c>
      <c r="B24778" s="618">
        <v>2013</v>
      </c>
      <c r="C24778" s="619" t="s">
        <v>424</v>
      </c>
    </row>
    <row r="24779" spans="1:3" x14ac:dyDescent="0.15">
      <c r="A24779" s="619" t="s">
        <v>1123</v>
      </c>
      <c r="B24779" s="618">
        <v>2013</v>
      </c>
      <c r="C24779" s="619" t="s">
        <v>1102</v>
      </c>
    </row>
    <row r="24780" spans="1:3" x14ac:dyDescent="0.15">
      <c r="A24780" s="619" t="s">
        <v>1123</v>
      </c>
      <c r="B24780" s="618">
        <v>2013</v>
      </c>
      <c r="C24780" s="619" t="s">
        <v>424</v>
      </c>
    </row>
    <row r="24781" spans="1:3" x14ac:dyDescent="0.15">
      <c r="A24781" s="619" t="s">
        <v>1123</v>
      </c>
      <c r="B24781" s="618">
        <v>2013</v>
      </c>
      <c r="C24781" s="619" t="s">
        <v>1080</v>
      </c>
    </row>
    <row r="24782" spans="1:3" x14ac:dyDescent="0.15">
      <c r="A24782" s="619" t="s">
        <v>1123</v>
      </c>
      <c r="B24782" s="618">
        <v>2013</v>
      </c>
      <c r="C24782" s="619" t="s">
        <v>1080</v>
      </c>
    </row>
    <row r="24783" spans="1:3" x14ac:dyDescent="0.15">
      <c r="A24783" s="619" t="s">
        <v>1123</v>
      </c>
      <c r="B24783" s="618">
        <v>2013</v>
      </c>
      <c r="C24783" s="619" t="s">
        <v>424</v>
      </c>
    </row>
    <row r="24784" spans="1:3" x14ac:dyDescent="0.15">
      <c r="A24784" s="619" t="s">
        <v>1123</v>
      </c>
      <c r="B24784" s="618">
        <v>2013</v>
      </c>
      <c r="C24784" s="619" t="s">
        <v>437</v>
      </c>
    </row>
    <row r="24785" spans="1:3" x14ac:dyDescent="0.15">
      <c r="A24785" s="619" t="s">
        <v>1123</v>
      </c>
      <c r="B24785" s="618">
        <v>2013</v>
      </c>
      <c r="C24785" s="619" t="s">
        <v>424</v>
      </c>
    </row>
    <row r="24786" spans="1:3" x14ac:dyDescent="0.15">
      <c r="A24786" s="619" t="s">
        <v>1123</v>
      </c>
      <c r="B24786" s="618">
        <v>2013</v>
      </c>
      <c r="C24786" s="619" t="s">
        <v>424</v>
      </c>
    </row>
    <row r="24787" spans="1:3" x14ac:dyDescent="0.15">
      <c r="A24787" s="619" t="s">
        <v>1123</v>
      </c>
      <c r="B24787" s="618">
        <v>2013</v>
      </c>
      <c r="C24787" s="619" t="s">
        <v>424</v>
      </c>
    </row>
    <row r="24788" spans="1:3" x14ac:dyDescent="0.15">
      <c r="A24788" s="619" t="s">
        <v>1123</v>
      </c>
      <c r="B24788" s="618">
        <v>2013</v>
      </c>
      <c r="C24788" s="619" t="s">
        <v>424</v>
      </c>
    </row>
    <row r="24789" spans="1:3" x14ac:dyDescent="0.15">
      <c r="A24789" s="619" t="s">
        <v>1123</v>
      </c>
      <c r="B24789" s="618">
        <v>2013</v>
      </c>
      <c r="C24789" s="619" t="s">
        <v>424</v>
      </c>
    </row>
    <row r="24790" spans="1:3" x14ac:dyDescent="0.15">
      <c r="A24790" s="619" t="s">
        <v>1123</v>
      </c>
      <c r="B24790" s="618">
        <v>2013</v>
      </c>
      <c r="C24790" s="619" t="s">
        <v>1102</v>
      </c>
    </row>
    <row r="24791" spans="1:3" x14ac:dyDescent="0.15">
      <c r="A24791" s="619" t="s">
        <v>1123</v>
      </c>
      <c r="B24791" s="618">
        <v>2013</v>
      </c>
      <c r="C24791" s="619" t="s">
        <v>1102</v>
      </c>
    </row>
    <row r="24792" spans="1:3" x14ac:dyDescent="0.15">
      <c r="A24792" s="619" t="s">
        <v>1123</v>
      </c>
      <c r="B24792" s="618">
        <v>2013</v>
      </c>
      <c r="C24792" s="619" t="s">
        <v>424</v>
      </c>
    </row>
    <row r="24793" spans="1:3" x14ac:dyDescent="0.15">
      <c r="A24793" s="619" t="s">
        <v>1123</v>
      </c>
      <c r="B24793" s="618">
        <v>2013</v>
      </c>
      <c r="C24793" s="619" t="s">
        <v>424</v>
      </c>
    </row>
    <row r="24794" spans="1:3" x14ac:dyDescent="0.15">
      <c r="A24794" s="619" t="s">
        <v>1123</v>
      </c>
      <c r="B24794" s="618">
        <v>2013</v>
      </c>
      <c r="C24794" s="619" t="s">
        <v>455</v>
      </c>
    </row>
    <row r="24795" spans="1:3" x14ac:dyDescent="0.15">
      <c r="A24795" s="619" t="s">
        <v>1123</v>
      </c>
      <c r="B24795" s="618">
        <v>2013</v>
      </c>
      <c r="C24795" s="619" t="s">
        <v>424</v>
      </c>
    </row>
    <row r="24796" spans="1:3" x14ac:dyDescent="0.15">
      <c r="A24796" s="619" t="s">
        <v>1123</v>
      </c>
      <c r="B24796" s="618">
        <v>2013</v>
      </c>
      <c r="C24796" s="619" t="s">
        <v>424</v>
      </c>
    </row>
    <row r="24797" spans="1:3" x14ac:dyDescent="0.15">
      <c r="A24797" s="619" t="s">
        <v>1123</v>
      </c>
      <c r="B24797" s="618">
        <v>2013</v>
      </c>
      <c r="C24797" s="619" t="s">
        <v>424</v>
      </c>
    </row>
    <row r="24798" spans="1:3" x14ac:dyDescent="0.15">
      <c r="A24798" s="619" t="s">
        <v>1123</v>
      </c>
      <c r="B24798" s="618">
        <v>2013</v>
      </c>
      <c r="C24798" s="619" t="s">
        <v>424</v>
      </c>
    </row>
    <row r="24799" spans="1:3" x14ac:dyDescent="0.15">
      <c r="A24799" s="619" t="s">
        <v>1123</v>
      </c>
      <c r="B24799" s="618">
        <v>2013</v>
      </c>
      <c r="C24799" s="619" t="s">
        <v>424</v>
      </c>
    </row>
    <row r="24800" spans="1:3" x14ac:dyDescent="0.15">
      <c r="A24800" s="619" t="s">
        <v>1123</v>
      </c>
      <c r="B24800" s="618">
        <v>2013</v>
      </c>
      <c r="C24800" s="619" t="s">
        <v>437</v>
      </c>
    </row>
    <row r="24801" spans="1:3" x14ac:dyDescent="0.15">
      <c r="A24801" s="619" t="s">
        <v>1123</v>
      </c>
      <c r="B24801" s="618">
        <v>2013</v>
      </c>
      <c r="C24801" s="619" t="s">
        <v>1103</v>
      </c>
    </row>
    <row r="24802" spans="1:3" x14ac:dyDescent="0.15">
      <c r="A24802" s="619" t="s">
        <v>1123</v>
      </c>
      <c r="B24802" s="618">
        <v>2013</v>
      </c>
      <c r="C24802" s="619" t="s">
        <v>424</v>
      </c>
    </row>
    <row r="24803" spans="1:3" x14ac:dyDescent="0.15">
      <c r="A24803" s="619" t="s">
        <v>1123</v>
      </c>
      <c r="B24803" s="618">
        <v>2013</v>
      </c>
      <c r="C24803" s="619" t="s">
        <v>1103</v>
      </c>
    </row>
    <row r="24804" spans="1:3" x14ac:dyDescent="0.15">
      <c r="A24804" s="619" t="s">
        <v>1123</v>
      </c>
      <c r="B24804" s="618">
        <v>2013</v>
      </c>
      <c r="C24804" s="619" t="s">
        <v>424</v>
      </c>
    </row>
    <row r="24805" spans="1:3" x14ac:dyDescent="0.15">
      <c r="A24805" s="619" t="s">
        <v>1123</v>
      </c>
      <c r="B24805" s="618">
        <v>2013</v>
      </c>
      <c r="C24805" s="619" t="s">
        <v>1103</v>
      </c>
    </row>
    <row r="24806" spans="1:3" x14ac:dyDescent="0.15">
      <c r="A24806" s="619" t="s">
        <v>1123</v>
      </c>
      <c r="B24806" s="618">
        <v>2013</v>
      </c>
      <c r="C24806" s="619" t="s">
        <v>1080</v>
      </c>
    </row>
    <row r="24807" spans="1:3" x14ac:dyDescent="0.15">
      <c r="A24807" s="619" t="s">
        <v>1123</v>
      </c>
      <c r="B24807" s="618">
        <v>2013</v>
      </c>
      <c r="C24807" s="619" t="s">
        <v>1080</v>
      </c>
    </row>
    <row r="24808" spans="1:3" x14ac:dyDescent="0.15">
      <c r="A24808" s="619" t="s">
        <v>1123</v>
      </c>
      <c r="B24808" s="618">
        <v>2013</v>
      </c>
      <c r="C24808" s="619" t="s">
        <v>424</v>
      </c>
    </row>
    <row r="24809" spans="1:3" x14ac:dyDescent="0.15">
      <c r="A24809" s="619" t="s">
        <v>1123</v>
      </c>
      <c r="B24809" s="618">
        <v>2013</v>
      </c>
      <c r="C24809" s="619" t="s">
        <v>1102</v>
      </c>
    </row>
    <row r="24810" spans="1:3" x14ac:dyDescent="0.15">
      <c r="A24810" s="619" t="s">
        <v>1123</v>
      </c>
      <c r="B24810" s="618">
        <v>2013</v>
      </c>
      <c r="C24810" s="619" t="s">
        <v>1080</v>
      </c>
    </row>
    <row r="24811" spans="1:3" x14ac:dyDescent="0.15">
      <c r="A24811" s="619" t="s">
        <v>1123</v>
      </c>
      <c r="B24811" s="618">
        <v>2013</v>
      </c>
      <c r="C24811" s="619" t="s">
        <v>1080</v>
      </c>
    </row>
    <row r="24812" spans="1:3" x14ac:dyDescent="0.15">
      <c r="A24812" s="619" t="s">
        <v>1123</v>
      </c>
      <c r="B24812" s="618">
        <v>2013</v>
      </c>
      <c r="C24812" s="619" t="s">
        <v>1103</v>
      </c>
    </row>
    <row r="24813" spans="1:3" x14ac:dyDescent="0.15">
      <c r="A24813" s="619" t="s">
        <v>1123</v>
      </c>
      <c r="B24813" s="618">
        <v>2013</v>
      </c>
      <c r="C24813" s="619" t="s">
        <v>1102</v>
      </c>
    </row>
    <row r="24814" spans="1:3" x14ac:dyDescent="0.15">
      <c r="A24814" s="619" t="s">
        <v>1123</v>
      </c>
      <c r="B24814" s="618">
        <v>2013</v>
      </c>
      <c r="C24814" s="619" t="s">
        <v>424</v>
      </c>
    </row>
    <row r="24815" spans="1:3" x14ac:dyDescent="0.15">
      <c r="A24815" s="619" t="s">
        <v>1123</v>
      </c>
      <c r="B24815" s="618">
        <v>2013</v>
      </c>
      <c r="C24815" s="619" t="s">
        <v>1080</v>
      </c>
    </row>
    <row r="24816" spans="1:3" x14ac:dyDescent="0.15">
      <c r="A24816" s="619" t="s">
        <v>1123</v>
      </c>
      <c r="B24816" s="618">
        <v>2013</v>
      </c>
      <c r="C24816" s="619" t="s">
        <v>424</v>
      </c>
    </row>
    <row r="24817" spans="1:3" x14ac:dyDescent="0.15">
      <c r="A24817" s="619" t="s">
        <v>1123</v>
      </c>
      <c r="B24817" s="618">
        <v>2013</v>
      </c>
      <c r="C24817" s="619" t="s">
        <v>424</v>
      </c>
    </row>
    <row r="24818" spans="1:3" x14ac:dyDescent="0.15">
      <c r="A24818" s="619" t="s">
        <v>1123</v>
      </c>
      <c r="B24818" s="618">
        <v>2013</v>
      </c>
      <c r="C24818" s="619" t="s">
        <v>1102</v>
      </c>
    </row>
    <row r="24819" spans="1:3" x14ac:dyDescent="0.15">
      <c r="A24819" s="619" t="s">
        <v>1123</v>
      </c>
      <c r="B24819" s="618">
        <v>2013</v>
      </c>
      <c r="C24819" s="619" t="s">
        <v>437</v>
      </c>
    </row>
    <row r="24820" spans="1:3" x14ac:dyDescent="0.15">
      <c r="A24820" s="619" t="s">
        <v>1123</v>
      </c>
      <c r="B24820" s="618">
        <v>2013</v>
      </c>
      <c r="C24820" s="619" t="s">
        <v>437</v>
      </c>
    </row>
    <row r="24821" spans="1:3" x14ac:dyDescent="0.15">
      <c r="A24821" s="619" t="s">
        <v>1123</v>
      </c>
      <c r="B24821" s="618">
        <v>2013</v>
      </c>
      <c r="C24821" s="619" t="s">
        <v>437</v>
      </c>
    </row>
    <row r="24822" spans="1:3" x14ac:dyDescent="0.15">
      <c r="A24822" s="619" t="s">
        <v>1123</v>
      </c>
      <c r="B24822" s="618">
        <v>2013</v>
      </c>
      <c r="C24822" s="619" t="s">
        <v>437</v>
      </c>
    </row>
    <row r="24823" spans="1:3" x14ac:dyDescent="0.15">
      <c r="A24823" s="619" t="s">
        <v>1123</v>
      </c>
      <c r="B24823" s="618">
        <v>2013</v>
      </c>
      <c r="C24823" s="619" t="s">
        <v>1102</v>
      </c>
    </row>
    <row r="24824" spans="1:3" x14ac:dyDescent="0.15">
      <c r="A24824" s="619" t="s">
        <v>1123</v>
      </c>
      <c r="B24824" s="618">
        <v>2013</v>
      </c>
      <c r="C24824" s="619" t="s">
        <v>437</v>
      </c>
    </row>
    <row r="24825" spans="1:3" x14ac:dyDescent="0.15">
      <c r="A24825" s="619" t="s">
        <v>1123</v>
      </c>
      <c r="B24825" s="618">
        <v>2013</v>
      </c>
      <c r="C24825" s="619" t="s">
        <v>424</v>
      </c>
    </row>
    <row r="24826" spans="1:3" x14ac:dyDescent="0.15">
      <c r="A24826" s="619" t="s">
        <v>1123</v>
      </c>
      <c r="B24826" s="618">
        <v>2013</v>
      </c>
      <c r="C24826" s="619" t="s">
        <v>424</v>
      </c>
    </row>
    <row r="24827" spans="1:3" x14ac:dyDescent="0.15">
      <c r="A24827" s="619" t="s">
        <v>1123</v>
      </c>
      <c r="B24827" s="618">
        <v>2013</v>
      </c>
      <c r="C24827" s="619" t="s">
        <v>1080</v>
      </c>
    </row>
    <row r="24828" spans="1:3" x14ac:dyDescent="0.15">
      <c r="A24828" s="619" t="s">
        <v>1123</v>
      </c>
      <c r="B24828" s="618">
        <v>2013</v>
      </c>
      <c r="C24828" s="619" t="s">
        <v>424</v>
      </c>
    </row>
    <row r="24829" spans="1:3" x14ac:dyDescent="0.15">
      <c r="A24829" s="619" t="s">
        <v>1123</v>
      </c>
      <c r="B24829" s="618">
        <v>2013</v>
      </c>
      <c r="C24829" s="619" t="s">
        <v>437</v>
      </c>
    </row>
    <row r="24830" spans="1:3" x14ac:dyDescent="0.15">
      <c r="A24830" s="619" t="s">
        <v>1123</v>
      </c>
      <c r="B24830" s="618">
        <v>2013</v>
      </c>
      <c r="C24830" s="619" t="s">
        <v>437</v>
      </c>
    </row>
    <row r="24831" spans="1:3" x14ac:dyDescent="0.15">
      <c r="A24831" s="619" t="s">
        <v>1123</v>
      </c>
      <c r="B24831" s="618">
        <v>2013</v>
      </c>
      <c r="C24831" s="619" t="s">
        <v>1102</v>
      </c>
    </row>
    <row r="24832" spans="1:3" x14ac:dyDescent="0.15">
      <c r="A24832" s="619" t="s">
        <v>1123</v>
      </c>
      <c r="B24832" s="618">
        <v>2013</v>
      </c>
      <c r="C24832" s="619" t="s">
        <v>437</v>
      </c>
    </row>
    <row r="24833" spans="1:3" x14ac:dyDescent="0.15">
      <c r="A24833" s="619" t="s">
        <v>1123</v>
      </c>
      <c r="B24833" s="618">
        <v>2013</v>
      </c>
      <c r="C24833" s="619" t="s">
        <v>437</v>
      </c>
    </row>
    <row r="24834" spans="1:3" x14ac:dyDescent="0.15">
      <c r="A24834" s="619" t="s">
        <v>1123</v>
      </c>
      <c r="B24834" s="618">
        <v>2013</v>
      </c>
      <c r="C24834" s="619" t="s">
        <v>437</v>
      </c>
    </row>
    <row r="24835" spans="1:3" x14ac:dyDescent="0.15">
      <c r="A24835" s="619" t="s">
        <v>1123</v>
      </c>
      <c r="B24835" s="618">
        <v>2013</v>
      </c>
      <c r="C24835" s="619" t="s">
        <v>1080</v>
      </c>
    </row>
    <row r="24836" spans="1:3" x14ac:dyDescent="0.15">
      <c r="A24836" s="619" t="s">
        <v>1123</v>
      </c>
      <c r="B24836" s="618">
        <v>2013</v>
      </c>
      <c r="C24836" s="619" t="s">
        <v>1104</v>
      </c>
    </row>
    <row r="24837" spans="1:3" x14ac:dyDescent="0.15">
      <c r="A24837" s="619" t="s">
        <v>1123</v>
      </c>
      <c r="B24837" s="618">
        <v>2013</v>
      </c>
      <c r="C24837" s="619" t="s">
        <v>424</v>
      </c>
    </row>
    <row r="24838" spans="1:3" x14ac:dyDescent="0.15">
      <c r="A24838" s="619" t="s">
        <v>1123</v>
      </c>
      <c r="B24838" s="618">
        <v>2013</v>
      </c>
      <c r="C24838" s="619" t="s">
        <v>424</v>
      </c>
    </row>
    <row r="24839" spans="1:3" x14ac:dyDescent="0.15">
      <c r="A24839" s="619" t="s">
        <v>1123</v>
      </c>
      <c r="B24839" s="618">
        <v>2013</v>
      </c>
      <c r="C24839" s="619" t="s">
        <v>424</v>
      </c>
    </row>
    <row r="24840" spans="1:3" x14ac:dyDescent="0.15">
      <c r="A24840" s="619" t="s">
        <v>1123</v>
      </c>
      <c r="B24840" s="618">
        <v>2013</v>
      </c>
      <c r="C24840" s="619" t="s">
        <v>424</v>
      </c>
    </row>
    <row r="24841" spans="1:3" x14ac:dyDescent="0.15">
      <c r="A24841" s="619" t="s">
        <v>1123</v>
      </c>
      <c r="B24841" s="618">
        <v>2013</v>
      </c>
      <c r="C24841" s="619" t="s">
        <v>455</v>
      </c>
    </row>
    <row r="24842" spans="1:3" x14ac:dyDescent="0.15">
      <c r="A24842" s="619" t="s">
        <v>1123</v>
      </c>
      <c r="B24842" s="618">
        <v>2013</v>
      </c>
      <c r="C24842" s="619" t="s">
        <v>424</v>
      </c>
    </row>
    <row r="24843" spans="1:3" x14ac:dyDescent="0.15">
      <c r="A24843" s="619" t="s">
        <v>1123</v>
      </c>
      <c r="B24843" s="618">
        <v>2013</v>
      </c>
      <c r="C24843" s="619" t="s">
        <v>437</v>
      </c>
    </row>
    <row r="24844" spans="1:3" x14ac:dyDescent="0.15">
      <c r="A24844" s="619" t="s">
        <v>1123</v>
      </c>
      <c r="B24844" s="618">
        <v>2013</v>
      </c>
      <c r="C24844" s="619" t="s">
        <v>1102</v>
      </c>
    </row>
    <row r="24845" spans="1:3" x14ac:dyDescent="0.15">
      <c r="A24845" s="619" t="s">
        <v>1123</v>
      </c>
      <c r="B24845" s="618">
        <v>2013</v>
      </c>
      <c r="C24845" s="619" t="s">
        <v>424</v>
      </c>
    </row>
    <row r="24846" spans="1:3" x14ac:dyDescent="0.15">
      <c r="A24846" s="619" t="s">
        <v>1123</v>
      </c>
      <c r="B24846" s="618">
        <v>2013</v>
      </c>
      <c r="C24846" s="619" t="s">
        <v>424</v>
      </c>
    </row>
    <row r="24847" spans="1:3" x14ac:dyDescent="0.15">
      <c r="A24847" s="619" t="s">
        <v>1123</v>
      </c>
      <c r="B24847" s="618">
        <v>2013</v>
      </c>
      <c r="C24847" s="619" t="s">
        <v>424</v>
      </c>
    </row>
    <row r="24848" spans="1:3" x14ac:dyDescent="0.15">
      <c r="A24848" s="619" t="s">
        <v>1123</v>
      </c>
      <c r="B24848" s="618">
        <v>2013</v>
      </c>
      <c r="C24848" s="619" t="s">
        <v>424</v>
      </c>
    </row>
    <row r="24849" spans="1:3" x14ac:dyDescent="0.15">
      <c r="A24849" s="619" t="s">
        <v>1123</v>
      </c>
      <c r="B24849" s="618">
        <v>2013</v>
      </c>
      <c r="C24849" s="619" t="s">
        <v>424</v>
      </c>
    </row>
    <row r="24850" spans="1:3" x14ac:dyDescent="0.15">
      <c r="A24850" s="619" t="s">
        <v>1123</v>
      </c>
      <c r="B24850" s="618">
        <v>2013</v>
      </c>
      <c r="C24850" s="619" t="s">
        <v>1102</v>
      </c>
    </row>
    <row r="24851" spans="1:3" x14ac:dyDescent="0.15">
      <c r="A24851" s="619" t="s">
        <v>1123</v>
      </c>
      <c r="B24851" s="618">
        <v>2013</v>
      </c>
      <c r="C24851" s="619" t="s">
        <v>424</v>
      </c>
    </row>
    <row r="24852" spans="1:3" x14ac:dyDescent="0.15">
      <c r="A24852" s="619" t="s">
        <v>1123</v>
      </c>
      <c r="B24852" s="618">
        <v>2013</v>
      </c>
      <c r="C24852" s="619" t="s">
        <v>437</v>
      </c>
    </row>
    <row r="24853" spans="1:3" x14ac:dyDescent="0.15">
      <c r="A24853" s="619" t="s">
        <v>1123</v>
      </c>
      <c r="B24853" s="618">
        <v>2013</v>
      </c>
      <c r="C24853" s="619" t="s">
        <v>424</v>
      </c>
    </row>
    <row r="24854" spans="1:3" x14ac:dyDescent="0.15">
      <c r="A24854" s="619" t="s">
        <v>1123</v>
      </c>
      <c r="B24854" s="618">
        <v>2013</v>
      </c>
      <c r="C24854" s="619" t="s">
        <v>424</v>
      </c>
    </row>
    <row r="24855" spans="1:3" x14ac:dyDescent="0.15">
      <c r="A24855" s="619" t="s">
        <v>1123</v>
      </c>
      <c r="B24855" s="618">
        <v>2013</v>
      </c>
      <c r="C24855" s="619" t="s">
        <v>424</v>
      </c>
    </row>
    <row r="24856" spans="1:3" x14ac:dyDescent="0.15">
      <c r="A24856" s="619" t="s">
        <v>1123</v>
      </c>
      <c r="B24856" s="618">
        <v>2013</v>
      </c>
      <c r="C24856" s="619" t="s">
        <v>424</v>
      </c>
    </row>
    <row r="24857" spans="1:3" x14ac:dyDescent="0.15">
      <c r="A24857" s="619" t="s">
        <v>1123</v>
      </c>
      <c r="B24857" s="618">
        <v>2013</v>
      </c>
      <c r="C24857" s="619" t="s">
        <v>424</v>
      </c>
    </row>
    <row r="24858" spans="1:3" x14ac:dyDescent="0.15">
      <c r="A24858" s="619" t="s">
        <v>1123</v>
      </c>
      <c r="B24858" s="618">
        <v>2013</v>
      </c>
      <c r="C24858" s="619" t="s">
        <v>424</v>
      </c>
    </row>
    <row r="24859" spans="1:3" x14ac:dyDescent="0.15">
      <c r="A24859" s="619" t="s">
        <v>1123</v>
      </c>
      <c r="B24859" s="618">
        <v>2013</v>
      </c>
      <c r="C24859" s="619" t="s">
        <v>424</v>
      </c>
    </row>
    <row r="24860" spans="1:3" x14ac:dyDescent="0.15">
      <c r="A24860" s="619" t="s">
        <v>1123</v>
      </c>
      <c r="B24860" s="618">
        <v>2013</v>
      </c>
      <c r="C24860" s="619" t="s">
        <v>424</v>
      </c>
    </row>
    <row r="24861" spans="1:3" x14ac:dyDescent="0.15">
      <c r="A24861" s="619" t="s">
        <v>1123</v>
      </c>
      <c r="B24861" s="618">
        <v>2013</v>
      </c>
      <c r="C24861" s="619" t="s">
        <v>424</v>
      </c>
    </row>
    <row r="24862" spans="1:3" x14ac:dyDescent="0.15">
      <c r="A24862" s="619" t="s">
        <v>1123</v>
      </c>
      <c r="B24862" s="618">
        <v>2013</v>
      </c>
      <c r="C24862" s="619" t="s">
        <v>424</v>
      </c>
    </row>
    <row r="24863" spans="1:3" x14ac:dyDescent="0.15">
      <c r="A24863" s="619" t="s">
        <v>1123</v>
      </c>
      <c r="B24863" s="618">
        <v>2013</v>
      </c>
      <c r="C24863" s="619" t="s">
        <v>455</v>
      </c>
    </row>
    <row r="24864" spans="1:3" x14ac:dyDescent="0.15">
      <c r="A24864" s="619" t="s">
        <v>1123</v>
      </c>
      <c r="B24864" s="618">
        <v>2013</v>
      </c>
      <c r="C24864" s="619" t="s">
        <v>424</v>
      </c>
    </row>
    <row r="24865" spans="1:3" x14ac:dyDescent="0.15">
      <c r="A24865" s="619" t="s">
        <v>1123</v>
      </c>
      <c r="B24865" s="618">
        <v>2013</v>
      </c>
      <c r="C24865" s="619" t="s">
        <v>424</v>
      </c>
    </row>
    <row r="24866" spans="1:3" x14ac:dyDescent="0.15">
      <c r="A24866" s="619" t="s">
        <v>1123</v>
      </c>
      <c r="B24866" s="618">
        <v>2013</v>
      </c>
      <c r="C24866" s="619" t="s">
        <v>424</v>
      </c>
    </row>
    <row r="24867" spans="1:3" x14ac:dyDescent="0.15">
      <c r="A24867" s="619" t="s">
        <v>1123</v>
      </c>
      <c r="B24867" s="618">
        <v>2013</v>
      </c>
      <c r="C24867" s="619" t="s">
        <v>455</v>
      </c>
    </row>
    <row r="24868" spans="1:3" x14ac:dyDescent="0.15">
      <c r="A24868" s="619" t="s">
        <v>1123</v>
      </c>
      <c r="B24868" s="618">
        <v>2013</v>
      </c>
      <c r="C24868" s="619" t="s">
        <v>455</v>
      </c>
    </row>
    <row r="24869" spans="1:3" x14ac:dyDescent="0.15">
      <c r="A24869" s="619" t="s">
        <v>1123</v>
      </c>
      <c r="B24869" s="618">
        <v>2013</v>
      </c>
      <c r="C24869" s="619" t="s">
        <v>437</v>
      </c>
    </row>
    <row r="24870" spans="1:3" x14ac:dyDescent="0.15">
      <c r="A24870" s="619" t="s">
        <v>1123</v>
      </c>
      <c r="B24870" s="618">
        <v>2013</v>
      </c>
      <c r="C24870" s="619" t="s">
        <v>437</v>
      </c>
    </row>
    <row r="24871" spans="1:3" x14ac:dyDescent="0.15">
      <c r="A24871" s="619" t="s">
        <v>1123</v>
      </c>
      <c r="B24871" s="618">
        <v>2013</v>
      </c>
      <c r="C24871" s="619" t="s">
        <v>1080</v>
      </c>
    </row>
    <row r="24872" spans="1:3" x14ac:dyDescent="0.15">
      <c r="A24872" s="619" t="s">
        <v>1123</v>
      </c>
      <c r="B24872" s="618">
        <v>2013</v>
      </c>
      <c r="C24872" s="619" t="s">
        <v>1103</v>
      </c>
    </row>
    <row r="24873" spans="1:3" x14ac:dyDescent="0.15">
      <c r="A24873" s="619" t="s">
        <v>1123</v>
      </c>
      <c r="B24873" s="618">
        <v>2013</v>
      </c>
      <c r="C24873" s="619" t="s">
        <v>424</v>
      </c>
    </row>
    <row r="24874" spans="1:3" x14ac:dyDescent="0.15">
      <c r="A24874" s="619" t="s">
        <v>1123</v>
      </c>
      <c r="B24874" s="618">
        <v>2013</v>
      </c>
      <c r="C24874" s="619" t="s">
        <v>1101</v>
      </c>
    </row>
    <row r="24875" spans="1:3" x14ac:dyDescent="0.15">
      <c r="A24875" s="619" t="s">
        <v>1123</v>
      </c>
      <c r="B24875" s="618">
        <v>2013</v>
      </c>
      <c r="C24875" s="619" t="s">
        <v>437</v>
      </c>
    </row>
    <row r="24876" spans="1:3" x14ac:dyDescent="0.15">
      <c r="A24876" s="619" t="s">
        <v>1123</v>
      </c>
      <c r="B24876" s="618">
        <v>2013</v>
      </c>
      <c r="C24876" s="619" t="s">
        <v>437</v>
      </c>
    </row>
    <row r="24877" spans="1:3" x14ac:dyDescent="0.15">
      <c r="A24877" s="619" t="s">
        <v>1123</v>
      </c>
      <c r="B24877" s="618">
        <v>2013</v>
      </c>
      <c r="C24877" s="619" t="s">
        <v>424</v>
      </c>
    </row>
    <row r="24878" spans="1:3" x14ac:dyDescent="0.15">
      <c r="A24878" s="619" t="s">
        <v>1123</v>
      </c>
      <c r="B24878" s="618">
        <v>2013</v>
      </c>
      <c r="C24878" s="619" t="s">
        <v>1107</v>
      </c>
    </row>
    <row r="24879" spans="1:3" x14ac:dyDescent="0.15">
      <c r="A24879" s="619" t="s">
        <v>1123</v>
      </c>
      <c r="B24879" s="618">
        <v>2013</v>
      </c>
      <c r="C24879" s="619" t="s">
        <v>424</v>
      </c>
    </row>
    <row r="24880" spans="1:3" x14ac:dyDescent="0.15">
      <c r="A24880" s="619" t="s">
        <v>1123</v>
      </c>
      <c r="B24880" s="618">
        <v>2013</v>
      </c>
      <c r="C24880" s="619" t="s">
        <v>437</v>
      </c>
    </row>
    <row r="24881" spans="1:3" x14ac:dyDescent="0.15">
      <c r="A24881" s="619" t="s">
        <v>1123</v>
      </c>
      <c r="B24881" s="618" t="s">
        <v>1081</v>
      </c>
      <c r="C24881" s="619" t="s">
        <v>424</v>
      </c>
    </row>
    <row r="24882" spans="1:3" x14ac:dyDescent="0.15">
      <c r="A24882" s="619" t="s">
        <v>1123</v>
      </c>
      <c r="B24882" s="618">
        <v>2013</v>
      </c>
      <c r="C24882" s="619" t="s">
        <v>424</v>
      </c>
    </row>
    <row r="24883" spans="1:3" x14ac:dyDescent="0.15">
      <c r="A24883" s="619" t="s">
        <v>1123</v>
      </c>
      <c r="B24883" s="618">
        <v>2013</v>
      </c>
      <c r="C24883" s="619" t="s">
        <v>424</v>
      </c>
    </row>
    <row r="24884" spans="1:3" x14ac:dyDescent="0.15">
      <c r="A24884" s="619" t="s">
        <v>1123</v>
      </c>
      <c r="B24884" s="618">
        <v>2013</v>
      </c>
      <c r="C24884" s="619" t="s">
        <v>1080</v>
      </c>
    </row>
    <row r="24885" spans="1:3" x14ac:dyDescent="0.15">
      <c r="A24885" s="619" t="s">
        <v>1123</v>
      </c>
      <c r="B24885" s="618">
        <v>2013</v>
      </c>
      <c r="C24885" s="619" t="s">
        <v>1080</v>
      </c>
    </row>
    <row r="24886" spans="1:3" x14ac:dyDescent="0.15">
      <c r="A24886" s="619" t="s">
        <v>1123</v>
      </c>
      <c r="B24886" s="618">
        <v>2013</v>
      </c>
      <c r="C24886" s="619" t="s">
        <v>437</v>
      </c>
    </row>
    <row r="24887" spans="1:3" x14ac:dyDescent="0.15">
      <c r="A24887" s="619" t="s">
        <v>1123</v>
      </c>
      <c r="B24887" s="618">
        <v>2013</v>
      </c>
      <c r="C24887" s="619" t="s">
        <v>437</v>
      </c>
    </row>
    <row r="24888" spans="1:3" x14ac:dyDescent="0.15">
      <c r="A24888" s="619" t="s">
        <v>1123</v>
      </c>
      <c r="B24888" s="618">
        <v>2013</v>
      </c>
      <c r="C24888" s="619" t="s">
        <v>424</v>
      </c>
    </row>
    <row r="24889" spans="1:3" x14ac:dyDescent="0.15">
      <c r="A24889" s="619" t="s">
        <v>1123</v>
      </c>
      <c r="B24889" s="618">
        <v>2013</v>
      </c>
      <c r="C24889" s="619" t="s">
        <v>424</v>
      </c>
    </row>
    <row r="24890" spans="1:3" x14ac:dyDescent="0.15">
      <c r="A24890" s="619" t="s">
        <v>1123</v>
      </c>
      <c r="B24890" s="618">
        <v>2013</v>
      </c>
      <c r="C24890" s="619" t="s">
        <v>437</v>
      </c>
    </row>
    <row r="24891" spans="1:3" x14ac:dyDescent="0.15">
      <c r="A24891" s="619" t="s">
        <v>1123</v>
      </c>
      <c r="B24891" s="618">
        <v>2013</v>
      </c>
      <c r="C24891" s="619" t="s">
        <v>424</v>
      </c>
    </row>
    <row r="24892" spans="1:3" x14ac:dyDescent="0.15">
      <c r="A24892" s="619" t="s">
        <v>1123</v>
      </c>
      <c r="B24892" s="618">
        <v>2013</v>
      </c>
      <c r="C24892" s="619" t="s">
        <v>424</v>
      </c>
    </row>
    <row r="24893" spans="1:3" x14ac:dyDescent="0.15">
      <c r="A24893" s="619" t="s">
        <v>1123</v>
      </c>
      <c r="B24893" s="618">
        <v>2013</v>
      </c>
      <c r="C24893" s="619" t="s">
        <v>1104</v>
      </c>
    </row>
    <row r="24894" spans="1:3" x14ac:dyDescent="0.15">
      <c r="A24894" s="619" t="s">
        <v>1123</v>
      </c>
      <c r="B24894" s="618">
        <v>2013</v>
      </c>
      <c r="C24894" s="619" t="s">
        <v>424</v>
      </c>
    </row>
    <row r="24895" spans="1:3" x14ac:dyDescent="0.15">
      <c r="A24895" s="619" t="s">
        <v>1123</v>
      </c>
      <c r="B24895" s="618">
        <v>2013</v>
      </c>
      <c r="C24895" s="619" t="s">
        <v>424</v>
      </c>
    </row>
    <row r="24896" spans="1:3" x14ac:dyDescent="0.15">
      <c r="A24896" s="619" t="s">
        <v>1123</v>
      </c>
      <c r="B24896" s="618">
        <v>2013</v>
      </c>
      <c r="C24896" s="619" t="s">
        <v>424</v>
      </c>
    </row>
    <row r="24897" spans="1:3" x14ac:dyDescent="0.15">
      <c r="A24897" s="619" t="s">
        <v>1123</v>
      </c>
      <c r="B24897" s="618">
        <v>2013</v>
      </c>
      <c r="C24897" s="619" t="s">
        <v>1107</v>
      </c>
    </row>
    <row r="24898" spans="1:3" x14ac:dyDescent="0.15">
      <c r="A24898" s="619" t="s">
        <v>1123</v>
      </c>
      <c r="B24898" s="618">
        <v>2013</v>
      </c>
      <c r="C24898" s="619" t="s">
        <v>1101</v>
      </c>
    </row>
    <row r="24899" spans="1:3" x14ac:dyDescent="0.15">
      <c r="A24899" s="619" t="s">
        <v>1123</v>
      </c>
      <c r="B24899" s="618">
        <v>2013</v>
      </c>
      <c r="C24899" s="619" t="s">
        <v>437</v>
      </c>
    </row>
    <row r="24900" spans="1:3" x14ac:dyDescent="0.15">
      <c r="A24900" s="619" t="s">
        <v>1123</v>
      </c>
      <c r="B24900" s="618">
        <v>2013</v>
      </c>
      <c r="C24900" s="619" t="s">
        <v>424</v>
      </c>
    </row>
    <row r="24901" spans="1:3" x14ac:dyDescent="0.15">
      <c r="A24901" s="619" t="s">
        <v>1123</v>
      </c>
      <c r="B24901" s="618">
        <v>2013</v>
      </c>
      <c r="C24901" s="619" t="s">
        <v>437</v>
      </c>
    </row>
    <row r="24902" spans="1:3" x14ac:dyDescent="0.15">
      <c r="A24902" s="619" t="s">
        <v>1123</v>
      </c>
      <c r="B24902" s="618">
        <v>2013</v>
      </c>
      <c r="C24902" s="619" t="s">
        <v>437</v>
      </c>
    </row>
    <row r="24903" spans="1:3" x14ac:dyDescent="0.15">
      <c r="A24903" s="619" t="s">
        <v>1123</v>
      </c>
      <c r="B24903" s="618">
        <v>2013</v>
      </c>
      <c r="C24903" s="619" t="s">
        <v>424</v>
      </c>
    </row>
    <row r="24904" spans="1:3" x14ac:dyDescent="0.15">
      <c r="A24904" s="619" t="s">
        <v>1123</v>
      </c>
      <c r="B24904" s="618" t="s">
        <v>1081</v>
      </c>
      <c r="C24904" s="619" t="s">
        <v>424</v>
      </c>
    </row>
    <row r="24905" spans="1:3" x14ac:dyDescent="0.15">
      <c r="A24905" s="619" t="s">
        <v>1123</v>
      </c>
      <c r="B24905" s="618">
        <v>2013</v>
      </c>
      <c r="C24905" s="619" t="s">
        <v>1103</v>
      </c>
    </row>
    <row r="24906" spans="1:3" x14ac:dyDescent="0.15">
      <c r="A24906" s="619" t="s">
        <v>1123</v>
      </c>
      <c r="B24906" s="618">
        <v>2013</v>
      </c>
      <c r="C24906" s="619" t="s">
        <v>437</v>
      </c>
    </row>
    <row r="24907" spans="1:3" x14ac:dyDescent="0.15">
      <c r="A24907" s="619" t="s">
        <v>1123</v>
      </c>
      <c r="B24907" s="618">
        <v>2013</v>
      </c>
      <c r="C24907" s="619" t="s">
        <v>424</v>
      </c>
    </row>
    <row r="24908" spans="1:3" x14ac:dyDescent="0.15">
      <c r="A24908" s="619" t="s">
        <v>1123</v>
      </c>
      <c r="B24908" s="618">
        <v>2013</v>
      </c>
      <c r="C24908" s="619" t="s">
        <v>424</v>
      </c>
    </row>
    <row r="24909" spans="1:3" x14ac:dyDescent="0.15">
      <c r="A24909" s="619" t="s">
        <v>1123</v>
      </c>
      <c r="B24909" s="618">
        <v>2013</v>
      </c>
      <c r="C24909" s="619" t="s">
        <v>424</v>
      </c>
    </row>
    <row r="24910" spans="1:3" x14ac:dyDescent="0.15">
      <c r="A24910" s="619" t="s">
        <v>1123</v>
      </c>
      <c r="B24910" s="618">
        <v>2013</v>
      </c>
      <c r="C24910" s="619" t="s">
        <v>424</v>
      </c>
    </row>
    <row r="24911" spans="1:3" x14ac:dyDescent="0.15">
      <c r="A24911" s="619" t="s">
        <v>1123</v>
      </c>
      <c r="B24911" s="618">
        <v>2013</v>
      </c>
      <c r="C24911" s="619" t="s">
        <v>424</v>
      </c>
    </row>
    <row r="24912" spans="1:3" x14ac:dyDescent="0.15">
      <c r="A24912" s="619" t="s">
        <v>1123</v>
      </c>
      <c r="B24912" s="618">
        <v>2013</v>
      </c>
      <c r="C24912" s="619" t="s">
        <v>424</v>
      </c>
    </row>
    <row r="24913" spans="1:3" x14ac:dyDescent="0.15">
      <c r="A24913" s="619" t="s">
        <v>1123</v>
      </c>
      <c r="B24913" s="618">
        <v>2013</v>
      </c>
      <c r="C24913" s="619" t="s">
        <v>424</v>
      </c>
    </row>
    <row r="24914" spans="1:3" x14ac:dyDescent="0.15">
      <c r="A24914" s="619" t="s">
        <v>1123</v>
      </c>
      <c r="B24914" s="618">
        <v>2013</v>
      </c>
      <c r="C24914" s="619" t="s">
        <v>424</v>
      </c>
    </row>
    <row r="24915" spans="1:3" x14ac:dyDescent="0.15">
      <c r="A24915" s="619" t="s">
        <v>1123</v>
      </c>
      <c r="B24915" s="618">
        <v>2013</v>
      </c>
      <c r="C24915" s="619" t="s">
        <v>424</v>
      </c>
    </row>
    <row r="24916" spans="1:3" x14ac:dyDescent="0.15">
      <c r="A24916" s="619" t="s">
        <v>1123</v>
      </c>
      <c r="B24916" s="618">
        <v>2013</v>
      </c>
      <c r="C24916" s="619" t="s">
        <v>424</v>
      </c>
    </row>
    <row r="24917" spans="1:3" x14ac:dyDescent="0.15">
      <c r="A24917" s="619" t="s">
        <v>1123</v>
      </c>
      <c r="B24917" s="618">
        <v>2013</v>
      </c>
      <c r="C24917" s="619" t="s">
        <v>424</v>
      </c>
    </row>
    <row r="24918" spans="1:3" x14ac:dyDescent="0.15">
      <c r="A24918" s="619" t="s">
        <v>1123</v>
      </c>
      <c r="B24918" s="618">
        <v>2013</v>
      </c>
      <c r="C24918" s="619" t="s">
        <v>424</v>
      </c>
    </row>
    <row r="24919" spans="1:3" x14ac:dyDescent="0.15">
      <c r="A24919" s="619" t="s">
        <v>1123</v>
      </c>
      <c r="B24919" s="618">
        <v>2013</v>
      </c>
      <c r="C24919" s="619" t="s">
        <v>424</v>
      </c>
    </row>
    <row r="24920" spans="1:3" x14ac:dyDescent="0.15">
      <c r="A24920" s="619" t="s">
        <v>1123</v>
      </c>
      <c r="B24920" s="618">
        <v>2013</v>
      </c>
      <c r="C24920" s="619" t="s">
        <v>424</v>
      </c>
    </row>
    <row r="24921" spans="1:3" x14ac:dyDescent="0.15">
      <c r="A24921" s="619" t="s">
        <v>1123</v>
      </c>
      <c r="B24921" s="618">
        <v>2013</v>
      </c>
      <c r="C24921" s="619" t="s">
        <v>424</v>
      </c>
    </row>
    <row r="24922" spans="1:3" x14ac:dyDescent="0.15">
      <c r="A24922" s="619" t="s">
        <v>1123</v>
      </c>
      <c r="B24922" s="618">
        <v>2013</v>
      </c>
      <c r="C24922" s="619" t="s">
        <v>424</v>
      </c>
    </row>
    <row r="24923" spans="1:3" x14ac:dyDescent="0.15">
      <c r="A24923" s="619" t="s">
        <v>1123</v>
      </c>
      <c r="B24923" s="618">
        <v>2013</v>
      </c>
      <c r="C24923" s="619" t="s">
        <v>424</v>
      </c>
    </row>
    <row r="24924" spans="1:3" x14ac:dyDescent="0.15">
      <c r="A24924" s="619" t="s">
        <v>1123</v>
      </c>
      <c r="B24924" s="618">
        <v>2013</v>
      </c>
      <c r="C24924" s="619" t="s">
        <v>424</v>
      </c>
    </row>
    <row r="24925" spans="1:3" x14ac:dyDescent="0.15">
      <c r="A24925" s="619" t="s">
        <v>1123</v>
      </c>
      <c r="B24925" s="618">
        <v>2013</v>
      </c>
      <c r="C24925" s="619" t="s">
        <v>1102</v>
      </c>
    </row>
    <row r="24926" spans="1:3" x14ac:dyDescent="0.15">
      <c r="A24926" s="619" t="s">
        <v>1123</v>
      </c>
      <c r="B24926" s="618">
        <v>2013</v>
      </c>
      <c r="C24926" s="619" t="s">
        <v>424</v>
      </c>
    </row>
    <row r="24927" spans="1:3" x14ac:dyDescent="0.15">
      <c r="A24927" s="619" t="s">
        <v>1123</v>
      </c>
      <c r="B24927" s="618">
        <v>2013</v>
      </c>
      <c r="C24927" s="619" t="s">
        <v>424</v>
      </c>
    </row>
    <row r="24928" spans="1:3" x14ac:dyDescent="0.15">
      <c r="A24928" s="619" t="s">
        <v>1123</v>
      </c>
      <c r="B24928" s="618">
        <v>2013</v>
      </c>
      <c r="C24928" s="619" t="s">
        <v>424</v>
      </c>
    </row>
    <row r="24929" spans="1:3" x14ac:dyDescent="0.15">
      <c r="A24929" s="619" t="s">
        <v>1123</v>
      </c>
      <c r="B24929" s="618">
        <v>2013</v>
      </c>
      <c r="C24929" s="619" t="s">
        <v>424</v>
      </c>
    </row>
    <row r="24930" spans="1:3" x14ac:dyDescent="0.15">
      <c r="A24930" s="619" t="s">
        <v>1123</v>
      </c>
      <c r="B24930" s="618">
        <v>2013</v>
      </c>
      <c r="C24930" s="619" t="s">
        <v>424</v>
      </c>
    </row>
    <row r="24931" spans="1:3" x14ac:dyDescent="0.15">
      <c r="A24931" s="619" t="s">
        <v>1123</v>
      </c>
      <c r="B24931" s="618">
        <v>2013</v>
      </c>
      <c r="C24931" s="619" t="s">
        <v>424</v>
      </c>
    </row>
    <row r="24932" spans="1:3" x14ac:dyDescent="0.15">
      <c r="A24932" s="619" t="s">
        <v>1123</v>
      </c>
      <c r="B24932" s="618">
        <v>2013</v>
      </c>
      <c r="C24932" s="619" t="s">
        <v>424</v>
      </c>
    </row>
    <row r="24933" spans="1:3" x14ac:dyDescent="0.15">
      <c r="A24933" s="619" t="s">
        <v>1123</v>
      </c>
      <c r="B24933" s="618">
        <v>2013</v>
      </c>
      <c r="C24933" s="619" t="s">
        <v>424</v>
      </c>
    </row>
    <row r="24934" spans="1:3" x14ac:dyDescent="0.15">
      <c r="A24934" s="619" t="s">
        <v>1123</v>
      </c>
      <c r="B24934" s="618">
        <v>2013</v>
      </c>
      <c r="C24934" s="619" t="s">
        <v>424</v>
      </c>
    </row>
    <row r="24935" spans="1:3" x14ac:dyDescent="0.15">
      <c r="A24935" s="619" t="s">
        <v>1123</v>
      </c>
      <c r="B24935" s="618">
        <v>2013</v>
      </c>
      <c r="C24935" s="619" t="s">
        <v>424</v>
      </c>
    </row>
    <row r="24936" spans="1:3" x14ac:dyDescent="0.15">
      <c r="A24936" s="619" t="s">
        <v>1123</v>
      </c>
      <c r="B24936" s="618">
        <v>2013</v>
      </c>
      <c r="C24936" s="619" t="s">
        <v>437</v>
      </c>
    </row>
    <row r="24937" spans="1:3" x14ac:dyDescent="0.15">
      <c r="A24937" s="619" t="s">
        <v>1123</v>
      </c>
      <c r="B24937" s="618">
        <v>2013</v>
      </c>
      <c r="C24937" s="619" t="s">
        <v>1080</v>
      </c>
    </row>
    <row r="24938" spans="1:3" x14ac:dyDescent="0.15">
      <c r="A24938" s="619" t="s">
        <v>1123</v>
      </c>
      <c r="B24938" s="618">
        <v>2013</v>
      </c>
      <c r="C24938" s="619" t="s">
        <v>437</v>
      </c>
    </row>
    <row r="24939" spans="1:3" x14ac:dyDescent="0.15">
      <c r="A24939" s="619" t="s">
        <v>1123</v>
      </c>
      <c r="B24939" s="618">
        <v>2013</v>
      </c>
      <c r="C24939" s="619" t="s">
        <v>437</v>
      </c>
    </row>
    <row r="24940" spans="1:3" x14ac:dyDescent="0.15">
      <c r="A24940" s="619" t="s">
        <v>1123</v>
      </c>
      <c r="B24940" s="618">
        <v>2013</v>
      </c>
      <c r="C24940" s="619" t="s">
        <v>1101</v>
      </c>
    </row>
    <row r="24941" spans="1:3" x14ac:dyDescent="0.15">
      <c r="A24941" s="619" t="s">
        <v>1123</v>
      </c>
      <c r="B24941" s="618">
        <v>2013</v>
      </c>
      <c r="C24941" s="619" t="s">
        <v>1080</v>
      </c>
    </row>
    <row r="24942" spans="1:3" x14ac:dyDescent="0.15">
      <c r="A24942" s="619" t="s">
        <v>1123</v>
      </c>
      <c r="B24942" s="618">
        <v>2013</v>
      </c>
      <c r="C24942" s="619" t="s">
        <v>1107</v>
      </c>
    </row>
    <row r="24943" spans="1:3" x14ac:dyDescent="0.15">
      <c r="A24943" s="619" t="s">
        <v>1123</v>
      </c>
      <c r="B24943" s="618">
        <v>2013</v>
      </c>
      <c r="C24943" s="619" t="s">
        <v>424</v>
      </c>
    </row>
    <row r="24944" spans="1:3" x14ac:dyDescent="0.15">
      <c r="A24944" s="619" t="s">
        <v>1123</v>
      </c>
      <c r="B24944" s="618">
        <v>2013</v>
      </c>
      <c r="C24944" s="619" t="s">
        <v>424</v>
      </c>
    </row>
    <row r="24945" spans="1:3" x14ac:dyDescent="0.15">
      <c r="A24945" s="619" t="s">
        <v>1123</v>
      </c>
      <c r="B24945" s="618">
        <v>2013</v>
      </c>
      <c r="C24945" s="619" t="s">
        <v>437</v>
      </c>
    </row>
    <row r="24946" spans="1:3" x14ac:dyDescent="0.15">
      <c r="A24946" s="619" t="s">
        <v>1123</v>
      </c>
      <c r="B24946" s="618">
        <v>2013</v>
      </c>
      <c r="C24946" s="619" t="s">
        <v>1103</v>
      </c>
    </row>
    <row r="24947" spans="1:3" x14ac:dyDescent="0.15">
      <c r="A24947" s="619" t="s">
        <v>1123</v>
      </c>
      <c r="B24947" s="618">
        <v>2013</v>
      </c>
      <c r="C24947" s="619" t="s">
        <v>1103</v>
      </c>
    </row>
    <row r="24948" spans="1:3" x14ac:dyDescent="0.15">
      <c r="A24948" s="619" t="s">
        <v>1123</v>
      </c>
      <c r="B24948" s="618">
        <v>2013</v>
      </c>
      <c r="C24948" s="619" t="s">
        <v>1103</v>
      </c>
    </row>
    <row r="24949" spans="1:3" x14ac:dyDescent="0.15">
      <c r="A24949" s="619" t="s">
        <v>1123</v>
      </c>
      <c r="B24949" s="618">
        <v>2013</v>
      </c>
      <c r="C24949" s="619" t="s">
        <v>424</v>
      </c>
    </row>
    <row r="24950" spans="1:3" x14ac:dyDescent="0.15">
      <c r="A24950" s="619" t="s">
        <v>1123</v>
      </c>
      <c r="B24950" s="618">
        <v>2013</v>
      </c>
      <c r="C24950" s="619" t="s">
        <v>424</v>
      </c>
    </row>
    <row r="24951" spans="1:3" x14ac:dyDescent="0.15">
      <c r="A24951" s="619" t="s">
        <v>1123</v>
      </c>
      <c r="B24951" s="618">
        <v>2013</v>
      </c>
      <c r="C24951" s="619" t="s">
        <v>1102</v>
      </c>
    </row>
    <row r="24952" spans="1:3" x14ac:dyDescent="0.15">
      <c r="A24952" s="619" t="s">
        <v>1123</v>
      </c>
      <c r="B24952" s="618">
        <v>2013</v>
      </c>
      <c r="C24952" s="619" t="s">
        <v>424</v>
      </c>
    </row>
    <row r="24953" spans="1:3" x14ac:dyDescent="0.15">
      <c r="A24953" s="619" t="s">
        <v>1123</v>
      </c>
      <c r="B24953" s="618">
        <v>2013</v>
      </c>
      <c r="C24953" s="619" t="s">
        <v>437</v>
      </c>
    </row>
    <row r="24954" spans="1:3" x14ac:dyDescent="0.15">
      <c r="A24954" s="619" t="s">
        <v>1123</v>
      </c>
      <c r="B24954" s="618">
        <v>2013</v>
      </c>
      <c r="C24954" s="619" t="s">
        <v>424</v>
      </c>
    </row>
    <row r="24955" spans="1:3" x14ac:dyDescent="0.15">
      <c r="A24955" s="619" t="s">
        <v>1123</v>
      </c>
      <c r="B24955" s="618">
        <v>2013</v>
      </c>
      <c r="C24955" s="619" t="s">
        <v>1107</v>
      </c>
    </row>
    <row r="24956" spans="1:3" x14ac:dyDescent="0.15">
      <c r="A24956" s="619" t="s">
        <v>1123</v>
      </c>
      <c r="B24956" s="618">
        <v>2013</v>
      </c>
      <c r="C24956" s="619" t="s">
        <v>1103</v>
      </c>
    </row>
    <row r="24957" spans="1:3" x14ac:dyDescent="0.15">
      <c r="A24957" s="619" t="s">
        <v>1123</v>
      </c>
      <c r="B24957" s="618">
        <v>2013</v>
      </c>
      <c r="C24957" s="619" t="s">
        <v>424</v>
      </c>
    </row>
    <row r="24958" spans="1:3" x14ac:dyDescent="0.15">
      <c r="A24958" s="619" t="s">
        <v>1123</v>
      </c>
      <c r="B24958" s="618">
        <v>2013</v>
      </c>
      <c r="C24958" s="619" t="s">
        <v>424</v>
      </c>
    </row>
    <row r="24959" spans="1:3" x14ac:dyDescent="0.15">
      <c r="A24959" s="619" t="s">
        <v>1123</v>
      </c>
      <c r="B24959" s="618">
        <v>2013</v>
      </c>
      <c r="C24959" s="619" t="s">
        <v>424</v>
      </c>
    </row>
    <row r="24960" spans="1:3" x14ac:dyDescent="0.15">
      <c r="A24960" s="619" t="s">
        <v>1123</v>
      </c>
      <c r="B24960" s="618">
        <v>2013</v>
      </c>
      <c r="C24960" s="619" t="s">
        <v>424</v>
      </c>
    </row>
    <row r="24961" spans="1:3" x14ac:dyDescent="0.15">
      <c r="A24961" s="619" t="s">
        <v>1123</v>
      </c>
      <c r="B24961" s="618">
        <v>2013</v>
      </c>
      <c r="C24961" s="619" t="s">
        <v>437</v>
      </c>
    </row>
    <row r="24962" spans="1:3" x14ac:dyDescent="0.15">
      <c r="A24962" s="619" t="s">
        <v>1123</v>
      </c>
      <c r="B24962" s="618">
        <v>2013</v>
      </c>
      <c r="C24962" s="619" t="s">
        <v>424</v>
      </c>
    </row>
    <row r="24963" spans="1:3" x14ac:dyDescent="0.15">
      <c r="A24963" s="619" t="s">
        <v>1123</v>
      </c>
      <c r="B24963" s="618">
        <v>2013</v>
      </c>
      <c r="C24963" s="619" t="s">
        <v>424</v>
      </c>
    </row>
    <row r="24964" spans="1:3" x14ac:dyDescent="0.15">
      <c r="A24964" s="619" t="s">
        <v>1123</v>
      </c>
      <c r="B24964" s="618">
        <v>2013</v>
      </c>
      <c r="C24964" s="619" t="s">
        <v>424</v>
      </c>
    </row>
    <row r="24965" spans="1:3" x14ac:dyDescent="0.15">
      <c r="A24965" s="619" t="s">
        <v>1123</v>
      </c>
      <c r="B24965" s="618">
        <v>2013</v>
      </c>
      <c r="C24965" s="619" t="s">
        <v>424</v>
      </c>
    </row>
    <row r="24966" spans="1:3" x14ac:dyDescent="0.15">
      <c r="A24966" s="619" t="s">
        <v>1123</v>
      </c>
      <c r="B24966" s="618">
        <v>2013</v>
      </c>
      <c r="C24966" s="619" t="s">
        <v>424</v>
      </c>
    </row>
    <row r="24967" spans="1:3" x14ac:dyDescent="0.15">
      <c r="A24967" s="619" t="s">
        <v>1123</v>
      </c>
      <c r="B24967" s="618">
        <v>2013</v>
      </c>
      <c r="C24967" s="619" t="s">
        <v>1102</v>
      </c>
    </row>
    <row r="24968" spans="1:3" x14ac:dyDescent="0.15">
      <c r="A24968" s="619" t="s">
        <v>1123</v>
      </c>
      <c r="B24968" s="618">
        <v>2013</v>
      </c>
      <c r="C24968" s="619" t="s">
        <v>424</v>
      </c>
    </row>
    <row r="24969" spans="1:3" x14ac:dyDescent="0.15">
      <c r="A24969" s="619" t="s">
        <v>1123</v>
      </c>
      <c r="B24969" s="618">
        <v>2013</v>
      </c>
      <c r="C24969" s="619" t="s">
        <v>424</v>
      </c>
    </row>
    <row r="24970" spans="1:3" x14ac:dyDescent="0.15">
      <c r="A24970" s="619" t="s">
        <v>1123</v>
      </c>
      <c r="B24970" s="618">
        <v>2013</v>
      </c>
      <c r="C24970" s="619" t="s">
        <v>424</v>
      </c>
    </row>
    <row r="24971" spans="1:3" x14ac:dyDescent="0.15">
      <c r="A24971" s="619" t="s">
        <v>1123</v>
      </c>
      <c r="B24971" s="618">
        <v>2013</v>
      </c>
      <c r="C24971" s="619" t="s">
        <v>424</v>
      </c>
    </row>
    <row r="24972" spans="1:3" x14ac:dyDescent="0.15">
      <c r="A24972" s="619" t="s">
        <v>1123</v>
      </c>
      <c r="B24972" s="618">
        <v>2013</v>
      </c>
      <c r="C24972" s="619" t="s">
        <v>1080</v>
      </c>
    </row>
    <row r="24973" spans="1:3" x14ac:dyDescent="0.15">
      <c r="A24973" s="619" t="s">
        <v>1123</v>
      </c>
      <c r="B24973" s="618">
        <v>2013</v>
      </c>
      <c r="C24973" s="619" t="s">
        <v>424</v>
      </c>
    </row>
    <row r="24974" spans="1:3" x14ac:dyDescent="0.15">
      <c r="A24974" s="619" t="s">
        <v>1123</v>
      </c>
      <c r="B24974" s="618">
        <v>2013</v>
      </c>
      <c r="C24974" s="619" t="s">
        <v>1080</v>
      </c>
    </row>
    <row r="24975" spans="1:3" x14ac:dyDescent="0.15">
      <c r="A24975" s="619" t="s">
        <v>1123</v>
      </c>
      <c r="B24975" s="618">
        <v>2013</v>
      </c>
      <c r="C24975" s="619" t="s">
        <v>424</v>
      </c>
    </row>
    <row r="24976" spans="1:3" x14ac:dyDescent="0.15">
      <c r="A24976" s="619" t="s">
        <v>1123</v>
      </c>
      <c r="B24976" s="618">
        <v>2013</v>
      </c>
      <c r="C24976" s="619" t="s">
        <v>424</v>
      </c>
    </row>
    <row r="24977" spans="1:3" x14ac:dyDescent="0.15">
      <c r="A24977" s="619" t="s">
        <v>1123</v>
      </c>
      <c r="B24977" s="618">
        <v>2013</v>
      </c>
      <c r="C24977" s="619" t="s">
        <v>424</v>
      </c>
    </row>
    <row r="24978" spans="1:3" x14ac:dyDescent="0.15">
      <c r="A24978" s="619" t="s">
        <v>1123</v>
      </c>
      <c r="B24978" s="618">
        <v>2013</v>
      </c>
      <c r="C24978" s="619" t="s">
        <v>424</v>
      </c>
    </row>
    <row r="24979" spans="1:3" x14ac:dyDescent="0.15">
      <c r="A24979" s="619" t="s">
        <v>1123</v>
      </c>
      <c r="B24979" s="618">
        <v>2013</v>
      </c>
      <c r="C24979" s="619" t="s">
        <v>437</v>
      </c>
    </row>
    <row r="24980" spans="1:3" x14ac:dyDescent="0.15">
      <c r="A24980" s="619" t="s">
        <v>1123</v>
      </c>
      <c r="B24980" s="618">
        <v>2013</v>
      </c>
      <c r="C24980" s="619" t="s">
        <v>424</v>
      </c>
    </row>
    <row r="24981" spans="1:3" x14ac:dyDescent="0.15">
      <c r="A24981" s="619" t="s">
        <v>1123</v>
      </c>
      <c r="B24981" s="618">
        <v>2013</v>
      </c>
      <c r="C24981" s="619" t="s">
        <v>424</v>
      </c>
    </row>
    <row r="24982" spans="1:3" x14ac:dyDescent="0.15">
      <c r="A24982" s="619" t="s">
        <v>1123</v>
      </c>
      <c r="B24982" s="618">
        <v>2013</v>
      </c>
      <c r="C24982" s="619" t="s">
        <v>424</v>
      </c>
    </row>
    <row r="24983" spans="1:3" x14ac:dyDescent="0.15">
      <c r="A24983" s="619" t="s">
        <v>1123</v>
      </c>
      <c r="B24983" s="618">
        <v>2013</v>
      </c>
      <c r="C24983" s="619" t="s">
        <v>1102</v>
      </c>
    </row>
    <row r="24984" spans="1:3" x14ac:dyDescent="0.15">
      <c r="A24984" s="619" t="s">
        <v>1123</v>
      </c>
      <c r="B24984" s="618">
        <v>2013</v>
      </c>
      <c r="C24984" s="619" t="s">
        <v>1102</v>
      </c>
    </row>
    <row r="24985" spans="1:3" x14ac:dyDescent="0.15">
      <c r="A24985" s="619" t="s">
        <v>1123</v>
      </c>
      <c r="B24985" s="618">
        <v>2013</v>
      </c>
      <c r="C24985" s="619" t="s">
        <v>424</v>
      </c>
    </row>
    <row r="24986" spans="1:3" x14ac:dyDescent="0.15">
      <c r="A24986" s="619" t="s">
        <v>1123</v>
      </c>
      <c r="B24986" s="618">
        <v>2013</v>
      </c>
      <c r="C24986" s="619" t="s">
        <v>424</v>
      </c>
    </row>
    <row r="24987" spans="1:3" x14ac:dyDescent="0.15">
      <c r="A24987" s="619" t="s">
        <v>1123</v>
      </c>
      <c r="B24987" s="618">
        <v>2013</v>
      </c>
      <c r="C24987" s="619" t="s">
        <v>424</v>
      </c>
    </row>
    <row r="24988" spans="1:3" x14ac:dyDescent="0.15">
      <c r="A24988" s="619" t="s">
        <v>1123</v>
      </c>
      <c r="B24988" s="618">
        <v>2013</v>
      </c>
      <c r="C24988" s="619" t="s">
        <v>437</v>
      </c>
    </row>
    <row r="24989" spans="1:3" x14ac:dyDescent="0.15">
      <c r="A24989" s="619" t="s">
        <v>1123</v>
      </c>
      <c r="B24989" s="618">
        <v>2013</v>
      </c>
      <c r="C24989" s="619" t="s">
        <v>1102</v>
      </c>
    </row>
    <row r="24990" spans="1:3" x14ac:dyDescent="0.15">
      <c r="A24990" s="619" t="s">
        <v>1123</v>
      </c>
      <c r="B24990" s="618">
        <v>2013</v>
      </c>
      <c r="C24990" s="619" t="s">
        <v>437</v>
      </c>
    </row>
    <row r="24991" spans="1:3" x14ac:dyDescent="0.15">
      <c r="A24991" s="619" t="s">
        <v>1123</v>
      </c>
      <c r="B24991" s="618">
        <v>2013</v>
      </c>
      <c r="C24991" s="619" t="s">
        <v>1103</v>
      </c>
    </row>
    <row r="24992" spans="1:3" x14ac:dyDescent="0.15">
      <c r="A24992" s="619" t="s">
        <v>1123</v>
      </c>
      <c r="B24992" s="618">
        <v>2013</v>
      </c>
      <c r="C24992" s="619" t="s">
        <v>424</v>
      </c>
    </row>
    <row r="24993" spans="1:3" x14ac:dyDescent="0.15">
      <c r="A24993" s="619" t="s">
        <v>1123</v>
      </c>
      <c r="B24993" s="618">
        <v>2013</v>
      </c>
      <c r="C24993" s="619" t="s">
        <v>424</v>
      </c>
    </row>
    <row r="24994" spans="1:3" x14ac:dyDescent="0.15">
      <c r="A24994" s="619" t="s">
        <v>1123</v>
      </c>
      <c r="B24994" s="618">
        <v>2013</v>
      </c>
      <c r="C24994" s="619" t="s">
        <v>424</v>
      </c>
    </row>
    <row r="24995" spans="1:3" x14ac:dyDescent="0.15">
      <c r="A24995" s="619" t="s">
        <v>1123</v>
      </c>
      <c r="B24995" s="618">
        <v>2013</v>
      </c>
      <c r="C24995" s="619" t="s">
        <v>424</v>
      </c>
    </row>
    <row r="24996" spans="1:3" x14ac:dyDescent="0.15">
      <c r="A24996" s="619" t="s">
        <v>1123</v>
      </c>
      <c r="B24996" s="618">
        <v>2013</v>
      </c>
      <c r="C24996" s="619" t="s">
        <v>424</v>
      </c>
    </row>
    <row r="24997" spans="1:3" x14ac:dyDescent="0.15">
      <c r="A24997" s="619" t="s">
        <v>1123</v>
      </c>
      <c r="B24997" s="618">
        <v>2013</v>
      </c>
      <c r="C24997" s="619" t="s">
        <v>1102</v>
      </c>
    </row>
    <row r="24998" spans="1:3" x14ac:dyDescent="0.15">
      <c r="A24998" s="619" t="s">
        <v>1123</v>
      </c>
      <c r="B24998" s="618">
        <v>2013</v>
      </c>
      <c r="C24998" s="619" t="s">
        <v>424</v>
      </c>
    </row>
    <row r="24999" spans="1:3" x14ac:dyDescent="0.15">
      <c r="A24999" s="619" t="s">
        <v>1123</v>
      </c>
      <c r="B24999" s="618">
        <v>2013</v>
      </c>
      <c r="C24999" s="619" t="s">
        <v>1102</v>
      </c>
    </row>
    <row r="25000" spans="1:3" x14ac:dyDescent="0.15">
      <c r="A25000" s="619" t="s">
        <v>1123</v>
      </c>
      <c r="B25000" s="618">
        <v>2013</v>
      </c>
      <c r="C25000" s="619" t="s">
        <v>424</v>
      </c>
    </row>
    <row r="25001" spans="1:3" x14ac:dyDescent="0.15">
      <c r="A25001" s="619" t="s">
        <v>1123</v>
      </c>
      <c r="B25001" s="618">
        <v>2013</v>
      </c>
      <c r="C25001" s="619" t="s">
        <v>424</v>
      </c>
    </row>
    <row r="25002" spans="1:3" x14ac:dyDescent="0.15">
      <c r="A25002" s="619" t="s">
        <v>1123</v>
      </c>
      <c r="B25002" s="618">
        <v>2013</v>
      </c>
      <c r="C25002" s="619" t="s">
        <v>1102</v>
      </c>
    </row>
    <row r="25003" spans="1:3" x14ac:dyDescent="0.15">
      <c r="A25003" s="619" t="s">
        <v>1123</v>
      </c>
      <c r="B25003" s="618">
        <v>2013</v>
      </c>
      <c r="C25003" s="619" t="s">
        <v>1102</v>
      </c>
    </row>
    <row r="25004" spans="1:3" x14ac:dyDescent="0.15">
      <c r="A25004" s="619" t="s">
        <v>1123</v>
      </c>
      <c r="B25004" s="618">
        <v>2013</v>
      </c>
      <c r="C25004" s="619" t="s">
        <v>424</v>
      </c>
    </row>
    <row r="25005" spans="1:3" x14ac:dyDescent="0.15">
      <c r="A25005" s="619" t="s">
        <v>1123</v>
      </c>
      <c r="B25005" s="618">
        <v>2013</v>
      </c>
      <c r="C25005" s="619" t="s">
        <v>1080</v>
      </c>
    </row>
    <row r="25006" spans="1:3" x14ac:dyDescent="0.15">
      <c r="A25006" s="619" t="s">
        <v>1123</v>
      </c>
      <c r="B25006" s="618">
        <v>2013</v>
      </c>
      <c r="C25006" s="619" t="s">
        <v>1103</v>
      </c>
    </row>
    <row r="25007" spans="1:3" x14ac:dyDescent="0.15">
      <c r="A25007" s="619" t="s">
        <v>1123</v>
      </c>
      <c r="B25007" s="618">
        <v>2013</v>
      </c>
      <c r="C25007" s="619" t="s">
        <v>1111</v>
      </c>
    </row>
    <row r="25008" spans="1:3" x14ac:dyDescent="0.15">
      <c r="A25008" s="619" t="s">
        <v>1123</v>
      </c>
      <c r="B25008" s="618">
        <v>2013</v>
      </c>
      <c r="C25008" s="619" t="s">
        <v>437</v>
      </c>
    </row>
    <row r="25009" spans="1:3" x14ac:dyDescent="0.15">
      <c r="A25009" s="619" t="s">
        <v>1123</v>
      </c>
      <c r="B25009" s="618">
        <v>2013</v>
      </c>
      <c r="C25009" s="619" t="s">
        <v>1080</v>
      </c>
    </row>
    <row r="25010" spans="1:3" x14ac:dyDescent="0.15">
      <c r="A25010" s="619" t="s">
        <v>1123</v>
      </c>
      <c r="B25010" s="618">
        <v>2013</v>
      </c>
      <c r="C25010" s="619" t="s">
        <v>424</v>
      </c>
    </row>
    <row r="25011" spans="1:3" x14ac:dyDescent="0.15">
      <c r="A25011" s="619" t="s">
        <v>1123</v>
      </c>
      <c r="B25011" s="618">
        <v>2013</v>
      </c>
      <c r="C25011" s="619" t="s">
        <v>424</v>
      </c>
    </row>
    <row r="25012" spans="1:3" x14ac:dyDescent="0.15">
      <c r="A25012" s="619" t="s">
        <v>1123</v>
      </c>
      <c r="B25012" s="618">
        <v>2013</v>
      </c>
      <c r="C25012" s="619" t="s">
        <v>437</v>
      </c>
    </row>
    <row r="25013" spans="1:3" x14ac:dyDescent="0.15">
      <c r="A25013" s="619" t="s">
        <v>1123</v>
      </c>
      <c r="B25013" s="618">
        <v>2013</v>
      </c>
      <c r="C25013" s="619" t="s">
        <v>424</v>
      </c>
    </row>
    <row r="25014" spans="1:3" x14ac:dyDescent="0.15">
      <c r="A25014" s="619" t="s">
        <v>1123</v>
      </c>
      <c r="B25014" s="618">
        <v>2013</v>
      </c>
      <c r="C25014" s="619" t="s">
        <v>424</v>
      </c>
    </row>
    <row r="25015" spans="1:3" x14ac:dyDescent="0.15">
      <c r="A25015" s="619" t="s">
        <v>1123</v>
      </c>
      <c r="B25015" s="618">
        <v>2013</v>
      </c>
      <c r="C25015" s="619" t="s">
        <v>437</v>
      </c>
    </row>
    <row r="25016" spans="1:3" x14ac:dyDescent="0.15">
      <c r="A25016" s="619" t="s">
        <v>1123</v>
      </c>
      <c r="B25016" s="618">
        <v>2013</v>
      </c>
      <c r="C25016" s="619" t="s">
        <v>424</v>
      </c>
    </row>
    <row r="25017" spans="1:3" x14ac:dyDescent="0.15">
      <c r="A25017" s="619" t="s">
        <v>1123</v>
      </c>
      <c r="B25017" s="618">
        <v>2013</v>
      </c>
      <c r="C25017" s="619" t="s">
        <v>1113</v>
      </c>
    </row>
    <row r="25018" spans="1:3" x14ac:dyDescent="0.15">
      <c r="A25018" s="619" t="s">
        <v>1123</v>
      </c>
      <c r="B25018" s="618">
        <v>2013</v>
      </c>
      <c r="C25018" s="619" t="s">
        <v>1113</v>
      </c>
    </row>
    <row r="25019" spans="1:3" x14ac:dyDescent="0.15">
      <c r="A25019" s="619" t="s">
        <v>1123</v>
      </c>
      <c r="B25019" s="618">
        <v>2013</v>
      </c>
      <c r="C25019" s="619" t="s">
        <v>437</v>
      </c>
    </row>
    <row r="25020" spans="1:3" x14ac:dyDescent="0.15">
      <c r="A25020" s="619" t="s">
        <v>1123</v>
      </c>
      <c r="B25020" s="618">
        <v>2013</v>
      </c>
      <c r="C25020" s="619" t="s">
        <v>437</v>
      </c>
    </row>
    <row r="25021" spans="1:3" x14ac:dyDescent="0.15">
      <c r="A25021" s="619" t="s">
        <v>1123</v>
      </c>
      <c r="B25021" s="618">
        <v>2013</v>
      </c>
      <c r="C25021" s="619" t="s">
        <v>424</v>
      </c>
    </row>
    <row r="25022" spans="1:3" x14ac:dyDescent="0.15">
      <c r="A25022" s="619" t="s">
        <v>1123</v>
      </c>
      <c r="B25022" s="618">
        <v>2013</v>
      </c>
      <c r="C25022" s="619" t="s">
        <v>424</v>
      </c>
    </row>
    <row r="25023" spans="1:3" x14ac:dyDescent="0.15">
      <c r="A25023" s="619" t="s">
        <v>1123</v>
      </c>
      <c r="B25023" s="618">
        <v>2013</v>
      </c>
      <c r="C25023" s="619" t="s">
        <v>437</v>
      </c>
    </row>
    <row r="25024" spans="1:3" x14ac:dyDescent="0.15">
      <c r="A25024" s="619" t="s">
        <v>1123</v>
      </c>
      <c r="B25024" s="618">
        <v>2013</v>
      </c>
      <c r="C25024" s="619" t="s">
        <v>424</v>
      </c>
    </row>
    <row r="25025" spans="1:3" x14ac:dyDescent="0.15">
      <c r="A25025" s="619" t="s">
        <v>1123</v>
      </c>
      <c r="B25025" s="618">
        <v>2013</v>
      </c>
      <c r="C25025" s="619" t="s">
        <v>437</v>
      </c>
    </row>
    <row r="25026" spans="1:3" x14ac:dyDescent="0.15">
      <c r="A25026" s="619" t="s">
        <v>1123</v>
      </c>
      <c r="B25026" s="618">
        <v>2013</v>
      </c>
      <c r="C25026" s="619" t="s">
        <v>424</v>
      </c>
    </row>
    <row r="25027" spans="1:3" x14ac:dyDescent="0.15">
      <c r="A25027" s="619" t="s">
        <v>1123</v>
      </c>
      <c r="B25027" s="618">
        <v>2013</v>
      </c>
      <c r="C25027" s="619" t="s">
        <v>437</v>
      </c>
    </row>
    <row r="25028" spans="1:3" x14ac:dyDescent="0.15">
      <c r="A25028" s="619" t="s">
        <v>1123</v>
      </c>
      <c r="B25028" s="618">
        <v>2013</v>
      </c>
      <c r="C25028" s="619" t="s">
        <v>437</v>
      </c>
    </row>
    <row r="25029" spans="1:3" x14ac:dyDescent="0.15">
      <c r="A25029" s="619" t="s">
        <v>1123</v>
      </c>
      <c r="B25029" s="618">
        <v>2013</v>
      </c>
      <c r="C25029" s="619" t="s">
        <v>437</v>
      </c>
    </row>
    <row r="25030" spans="1:3" x14ac:dyDescent="0.15">
      <c r="A25030" s="619" t="s">
        <v>1123</v>
      </c>
      <c r="B25030" s="618">
        <v>2013</v>
      </c>
      <c r="C25030" s="619" t="s">
        <v>437</v>
      </c>
    </row>
    <row r="25031" spans="1:3" x14ac:dyDescent="0.15">
      <c r="A25031" s="619" t="s">
        <v>1123</v>
      </c>
      <c r="B25031" s="618" t="s">
        <v>1081</v>
      </c>
      <c r="C25031" s="619" t="s">
        <v>437</v>
      </c>
    </row>
    <row r="25032" spans="1:3" x14ac:dyDescent="0.15">
      <c r="A25032" s="619" t="s">
        <v>1123</v>
      </c>
      <c r="B25032" s="618">
        <v>2013</v>
      </c>
      <c r="C25032" s="619" t="s">
        <v>424</v>
      </c>
    </row>
    <row r="25033" spans="1:3" x14ac:dyDescent="0.15">
      <c r="A25033" s="619" t="s">
        <v>1123</v>
      </c>
      <c r="B25033" s="618" t="s">
        <v>1081</v>
      </c>
      <c r="C25033" s="619" t="s">
        <v>424</v>
      </c>
    </row>
    <row r="25034" spans="1:3" x14ac:dyDescent="0.15">
      <c r="A25034" s="619" t="s">
        <v>1123</v>
      </c>
      <c r="B25034" s="618">
        <v>2013</v>
      </c>
      <c r="C25034" s="619" t="s">
        <v>455</v>
      </c>
    </row>
    <row r="25035" spans="1:3" x14ac:dyDescent="0.15">
      <c r="A25035" s="619" t="s">
        <v>1123</v>
      </c>
      <c r="B25035" s="618">
        <v>2013</v>
      </c>
      <c r="C25035" s="619" t="s">
        <v>424</v>
      </c>
    </row>
    <row r="25036" spans="1:3" x14ac:dyDescent="0.15">
      <c r="A25036" s="619" t="s">
        <v>1123</v>
      </c>
      <c r="B25036" s="618">
        <v>2013</v>
      </c>
      <c r="C25036" s="619" t="s">
        <v>424</v>
      </c>
    </row>
    <row r="25037" spans="1:3" x14ac:dyDescent="0.15">
      <c r="A25037" s="619" t="s">
        <v>1123</v>
      </c>
      <c r="B25037" s="618">
        <v>2013</v>
      </c>
      <c r="C25037" s="619" t="s">
        <v>424</v>
      </c>
    </row>
    <row r="25038" spans="1:3" x14ac:dyDescent="0.15">
      <c r="A25038" s="619" t="s">
        <v>1123</v>
      </c>
      <c r="B25038" s="618">
        <v>2013</v>
      </c>
      <c r="C25038" s="619" t="s">
        <v>424</v>
      </c>
    </row>
    <row r="25039" spans="1:3" x14ac:dyDescent="0.15">
      <c r="A25039" s="619" t="s">
        <v>1123</v>
      </c>
      <c r="B25039" s="618">
        <v>2013</v>
      </c>
      <c r="C25039" s="619" t="s">
        <v>424</v>
      </c>
    </row>
    <row r="25040" spans="1:3" x14ac:dyDescent="0.15">
      <c r="A25040" s="619" t="s">
        <v>1123</v>
      </c>
      <c r="B25040" s="618">
        <v>2013</v>
      </c>
      <c r="C25040" s="619" t="s">
        <v>437</v>
      </c>
    </row>
    <row r="25041" spans="1:3" x14ac:dyDescent="0.15">
      <c r="A25041" s="619" t="s">
        <v>1123</v>
      </c>
      <c r="B25041" s="618">
        <v>2013</v>
      </c>
      <c r="C25041" s="619" t="s">
        <v>437</v>
      </c>
    </row>
    <row r="25042" spans="1:3" x14ac:dyDescent="0.15">
      <c r="A25042" s="619" t="s">
        <v>1123</v>
      </c>
      <c r="B25042" s="618">
        <v>2013</v>
      </c>
      <c r="C25042" s="619" t="s">
        <v>437</v>
      </c>
    </row>
    <row r="25043" spans="1:3" x14ac:dyDescent="0.15">
      <c r="A25043" s="619" t="s">
        <v>1123</v>
      </c>
      <c r="B25043" s="618">
        <v>2013</v>
      </c>
      <c r="C25043" s="619" t="s">
        <v>437</v>
      </c>
    </row>
    <row r="25044" spans="1:3" x14ac:dyDescent="0.15">
      <c r="A25044" s="619" t="s">
        <v>1123</v>
      </c>
      <c r="B25044" s="618">
        <v>2013</v>
      </c>
      <c r="C25044" s="619" t="s">
        <v>1102</v>
      </c>
    </row>
    <row r="25045" spans="1:3" x14ac:dyDescent="0.15">
      <c r="A25045" s="619" t="s">
        <v>1123</v>
      </c>
      <c r="B25045" s="618">
        <v>2013</v>
      </c>
      <c r="C25045" s="619" t="s">
        <v>424</v>
      </c>
    </row>
    <row r="25046" spans="1:3" x14ac:dyDescent="0.15">
      <c r="A25046" s="619" t="s">
        <v>1123</v>
      </c>
      <c r="B25046" s="618">
        <v>2013</v>
      </c>
      <c r="C25046" s="619" t="s">
        <v>424</v>
      </c>
    </row>
    <row r="25047" spans="1:3" x14ac:dyDescent="0.15">
      <c r="A25047" s="619" t="s">
        <v>1123</v>
      </c>
      <c r="B25047" s="618">
        <v>2013</v>
      </c>
      <c r="C25047" s="619" t="s">
        <v>424</v>
      </c>
    </row>
    <row r="25048" spans="1:3" x14ac:dyDescent="0.15">
      <c r="A25048" s="619" t="s">
        <v>1123</v>
      </c>
      <c r="B25048" s="618">
        <v>2013</v>
      </c>
      <c r="C25048" s="619" t="s">
        <v>424</v>
      </c>
    </row>
    <row r="25049" spans="1:3" x14ac:dyDescent="0.15">
      <c r="A25049" s="619" t="s">
        <v>1123</v>
      </c>
      <c r="B25049" s="618">
        <v>2013</v>
      </c>
      <c r="C25049" s="619" t="s">
        <v>1080</v>
      </c>
    </row>
    <row r="25050" spans="1:3" x14ac:dyDescent="0.15">
      <c r="A25050" s="619" t="s">
        <v>1123</v>
      </c>
      <c r="B25050" s="618">
        <v>2013</v>
      </c>
      <c r="C25050" s="619" t="s">
        <v>437</v>
      </c>
    </row>
    <row r="25051" spans="1:3" x14ac:dyDescent="0.15">
      <c r="A25051" s="619" t="s">
        <v>1123</v>
      </c>
      <c r="B25051" s="618">
        <v>2013</v>
      </c>
      <c r="C25051" s="619" t="s">
        <v>424</v>
      </c>
    </row>
    <row r="25052" spans="1:3" x14ac:dyDescent="0.15">
      <c r="A25052" s="619" t="s">
        <v>1123</v>
      </c>
      <c r="B25052" s="618">
        <v>2013</v>
      </c>
      <c r="C25052" s="619" t="s">
        <v>424</v>
      </c>
    </row>
    <row r="25053" spans="1:3" x14ac:dyDescent="0.15">
      <c r="A25053" s="619" t="s">
        <v>1123</v>
      </c>
      <c r="B25053" s="618">
        <v>2013</v>
      </c>
      <c r="C25053" s="619" t="s">
        <v>424</v>
      </c>
    </row>
    <row r="25054" spans="1:3" x14ac:dyDescent="0.15">
      <c r="A25054" s="619" t="s">
        <v>1123</v>
      </c>
      <c r="B25054" s="618">
        <v>2013</v>
      </c>
      <c r="C25054" s="619" t="s">
        <v>424</v>
      </c>
    </row>
    <row r="25055" spans="1:3" x14ac:dyDescent="0.15">
      <c r="A25055" s="619" t="s">
        <v>1123</v>
      </c>
      <c r="B25055" s="618">
        <v>2013</v>
      </c>
      <c r="C25055" s="619" t="s">
        <v>1107</v>
      </c>
    </row>
    <row r="25056" spans="1:3" x14ac:dyDescent="0.15">
      <c r="A25056" s="619" t="s">
        <v>1123</v>
      </c>
      <c r="B25056" s="618">
        <v>2013</v>
      </c>
      <c r="C25056" s="619" t="s">
        <v>437</v>
      </c>
    </row>
    <row r="25057" spans="1:3" x14ac:dyDescent="0.15">
      <c r="A25057" s="619" t="s">
        <v>1123</v>
      </c>
      <c r="B25057" s="618">
        <v>2013</v>
      </c>
      <c r="C25057" s="619" t="s">
        <v>437</v>
      </c>
    </row>
    <row r="25058" spans="1:3" x14ac:dyDescent="0.15">
      <c r="A25058" s="619" t="s">
        <v>1123</v>
      </c>
      <c r="B25058" s="618">
        <v>2013</v>
      </c>
      <c r="C25058" s="619" t="s">
        <v>437</v>
      </c>
    </row>
    <row r="25059" spans="1:3" x14ac:dyDescent="0.15">
      <c r="A25059" s="619" t="s">
        <v>1123</v>
      </c>
      <c r="B25059" s="618">
        <v>2013</v>
      </c>
      <c r="C25059" s="619" t="s">
        <v>424</v>
      </c>
    </row>
    <row r="25060" spans="1:3" x14ac:dyDescent="0.15">
      <c r="A25060" s="619" t="s">
        <v>1123</v>
      </c>
      <c r="B25060" s="618">
        <v>2013</v>
      </c>
      <c r="C25060" s="619" t="s">
        <v>424</v>
      </c>
    </row>
    <row r="25061" spans="1:3" x14ac:dyDescent="0.15">
      <c r="A25061" s="619" t="s">
        <v>1123</v>
      </c>
      <c r="B25061" s="618">
        <v>2013</v>
      </c>
      <c r="C25061" s="619" t="s">
        <v>1080</v>
      </c>
    </row>
    <row r="25062" spans="1:3" x14ac:dyDescent="0.15">
      <c r="A25062" s="619" t="s">
        <v>1123</v>
      </c>
      <c r="B25062" s="618">
        <v>2013</v>
      </c>
      <c r="C25062" s="619" t="s">
        <v>424</v>
      </c>
    </row>
    <row r="25063" spans="1:3" x14ac:dyDescent="0.15">
      <c r="A25063" s="619" t="s">
        <v>1123</v>
      </c>
      <c r="B25063" s="618">
        <v>2013</v>
      </c>
      <c r="C25063" s="619" t="s">
        <v>1102</v>
      </c>
    </row>
    <row r="25064" spans="1:3" x14ac:dyDescent="0.15">
      <c r="A25064" s="619" t="s">
        <v>1123</v>
      </c>
      <c r="B25064" s="618">
        <v>2013</v>
      </c>
      <c r="C25064" s="619" t="s">
        <v>424</v>
      </c>
    </row>
    <row r="25065" spans="1:3" x14ac:dyDescent="0.15">
      <c r="A25065" s="619" t="s">
        <v>1123</v>
      </c>
      <c r="B25065" s="618">
        <v>2013</v>
      </c>
      <c r="C25065" s="619" t="s">
        <v>424</v>
      </c>
    </row>
    <row r="25066" spans="1:3" x14ac:dyDescent="0.15">
      <c r="A25066" s="619" t="s">
        <v>1123</v>
      </c>
      <c r="B25066" s="618">
        <v>2013</v>
      </c>
      <c r="C25066" s="619" t="s">
        <v>424</v>
      </c>
    </row>
    <row r="25067" spans="1:3" x14ac:dyDescent="0.15">
      <c r="A25067" s="619" t="s">
        <v>1123</v>
      </c>
      <c r="B25067" s="618">
        <v>2013</v>
      </c>
      <c r="C25067" s="619" t="s">
        <v>424</v>
      </c>
    </row>
    <row r="25068" spans="1:3" x14ac:dyDescent="0.15">
      <c r="A25068" s="619" t="s">
        <v>1123</v>
      </c>
      <c r="B25068" s="618">
        <v>2013</v>
      </c>
      <c r="C25068" s="619" t="s">
        <v>424</v>
      </c>
    </row>
    <row r="25069" spans="1:3" x14ac:dyDescent="0.15">
      <c r="A25069" s="619" t="s">
        <v>1123</v>
      </c>
      <c r="B25069" s="618">
        <v>2013</v>
      </c>
      <c r="C25069" s="619" t="s">
        <v>424</v>
      </c>
    </row>
    <row r="25070" spans="1:3" x14ac:dyDescent="0.15">
      <c r="A25070" s="619" t="s">
        <v>1123</v>
      </c>
      <c r="B25070" s="618">
        <v>2013</v>
      </c>
      <c r="C25070" s="619" t="s">
        <v>424</v>
      </c>
    </row>
    <row r="25071" spans="1:3" x14ac:dyDescent="0.15">
      <c r="A25071" s="619" t="s">
        <v>1123</v>
      </c>
      <c r="B25071" s="618">
        <v>2013</v>
      </c>
      <c r="C25071" s="619" t="s">
        <v>1102</v>
      </c>
    </row>
    <row r="25072" spans="1:3" x14ac:dyDescent="0.15">
      <c r="A25072" s="619" t="s">
        <v>1123</v>
      </c>
      <c r="B25072" s="618">
        <v>2013</v>
      </c>
      <c r="C25072" s="619" t="s">
        <v>1102</v>
      </c>
    </row>
    <row r="25073" spans="1:3" x14ac:dyDescent="0.15">
      <c r="A25073" s="619" t="s">
        <v>1123</v>
      </c>
      <c r="B25073" s="618">
        <v>2013</v>
      </c>
      <c r="C25073" s="619" t="s">
        <v>1080</v>
      </c>
    </row>
    <row r="25074" spans="1:3" x14ac:dyDescent="0.15">
      <c r="A25074" s="619" t="s">
        <v>1123</v>
      </c>
      <c r="B25074" s="618">
        <v>2013</v>
      </c>
      <c r="C25074" s="619" t="s">
        <v>424</v>
      </c>
    </row>
    <row r="25075" spans="1:3" x14ac:dyDescent="0.15">
      <c r="A25075" s="619" t="s">
        <v>1123</v>
      </c>
      <c r="B25075" s="618">
        <v>2013</v>
      </c>
      <c r="C25075" s="619" t="s">
        <v>1102</v>
      </c>
    </row>
    <row r="25076" spans="1:3" x14ac:dyDescent="0.15">
      <c r="A25076" s="619" t="s">
        <v>1123</v>
      </c>
      <c r="B25076" s="618">
        <v>2013</v>
      </c>
      <c r="C25076" s="619" t="s">
        <v>1080</v>
      </c>
    </row>
    <row r="25077" spans="1:3" x14ac:dyDescent="0.15">
      <c r="A25077" s="619" t="s">
        <v>1123</v>
      </c>
      <c r="B25077" s="618">
        <v>2013</v>
      </c>
      <c r="C25077" s="619" t="s">
        <v>1102</v>
      </c>
    </row>
    <row r="25078" spans="1:3" x14ac:dyDescent="0.15">
      <c r="A25078" s="619" t="s">
        <v>1123</v>
      </c>
      <c r="B25078" s="618">
        <v>2013</v>
      </c>
      <c r="C25078" s="619" t="s">
        <v>1102</v>
      </c>
    </row>
    <row r="25079" spans="1:3" x14ac:dyDescent="0.15">
      <c r="A25079" s="619" t="s">
        <v>1123</v>
      </c>
      <c r="B25079" s="618">
        <v>2013</v>
      </c>
      <c r="C25079" s="619" t="s">
        <v>437</v>
      </c>
    </row>
    <row r="25080" spans="1:3" x14ac:dyDescent="0.15">
      <c r="A25080" s="618" t="s">
        <v>1123</v>
      </c>
      <c r="B25080" s="618">
        <v>2013</v>
      </c>
      <c r="C25080" s="619" t="s">
        <v>424</v>
      </c>
    </row>
    <row r="25081" spans="1:3" x14ac:dyDescent="0.15">
      <c r="A25081" s="618" t="s">
        <v>1123</v>
      </c>
      <c r="B25081" s="618">
        <v>2013</v>
      </c>
      <c r="C25081" s="619" t="s">
        <v>424</v>
      </c>
    </row>
    <row r="25082" spans="1:3" x14ac:dyDescent="0.15">
      <c r="A25082" s="618" t="s">
        <v>1123</v>
      </c>
      <c r="B25082" s="618">
        <v>2013</v>
      </c>
      <c r="C25082" s="619" t="s">
        <v>424</v>
      </c>
    </row>
    <row r="25083" spans="1:3" x14ac:dyDescent="0.15">
      <c r="A25083" s="618" t="s">
        <v>1123</v>
      </c>
      <c r="B25083" s="618">
        <v>2013</v>
      </c>
      <c r="C25083" s="619" t="s">
        <v>437</v>
      </c>
    </row>
    <row r="25084" spans="1:3" x14ac:dyDescent="0.15">
      <c r="A25084" s="619" t="s">
        <v>1123</v>
      </c>
      <c r="B25084" s="618">
        <v>2013</v>
      </c>
      <c r="C25084" s="619" t="s">
        <v>437</v>
      </c>
    </row>
    <row r="25085" spans="1:3" x14ac:dyDescent="0.15">
      <c r="A25085" s="619" t="s">
        <v>1123</v>
      </c>
      <c r="B25085" s="618">
        <v>2013</v>
      </c>
      <c r="C25085" s="619" t="s">
        <v>424</v>
      </c>
    </row>
    <row r="25086" spans="1:3" x14ac:dyDescent="0.15">
      <c r="A25086" s="619" t="s">
        <v>1123</v>
      </c>
      <c r="B25086" s="618">
        <v>2013</v>
      </c>
      <c r="C25086" s="619" t="s">
        <v>424</v>
      </c>
    </row>
    <row r="25087" spans="1:3" x14ac:dyDescent="0.15">
      <c r="A25087" s="619" t="s">
        <v>1123</v>
      </c>
      <c r="B25087" s="618">
        <v>2013</v>
      </c>
      <c r="C25087" s="619" t="s">
        <v>437</v>
      </c>
    </row>
    <row r="25088" spans="1:3" x14ac:dyDescent="0.15">
      <c r="A25088" s="619" t="s">
        <v>1123</v>
      </c>
      <c r="B25088" s="618">
        <v>2013</v>
      </c>
      <c r="C25088" s="619" t="s">
        <v>437</v>
      </c>
    </row>
    <row r="25089" spans="1:3" x14ac:dyDescent="0.15">
      <c r="A25089" s="619" t="s">
        <v>1123</v>
      </c>
      <c r="B25089" s="618">
        <v>2013</v>
      </c>
      <c r="C25089" s="619" t="s">
        <v>424</v>
      </c>
    </row>
    <row r="25090" spans="1:3" x14ac:dyDescent="0.15">
      <c r="A25090" s="619" t="s">
        <v>1123</v>
      </c>
      <c r="B25090" s="618">
        <v>2013</v>
      </c>
      <c r="C25090" s="619" t="s">
        <v>437</v>
      </c>
    </row>
    <row r="25091" spans="1:3" x14ac:dyDescent="0.15">
      <c r="A25091" s="619" t="s">
        <v>1123</v>
      </c>
      <c r="B25091" s="618">
        <v>2013</v>
      </c>
      <c r="C25091" s="619" t="s">
        <v>437</v>
      </c>
    </row>
    <row r="25092" spans="1:3" x14ac:dyDescent="0.15">
      <c r="A25092" s="619" t="s">
        <v>1123</v>
      </c>
      <c r="B25092" s="618">
        <v>2013</v>
      </c>
      <c r="C25092" s="619" t="s">
        <v>437</v>
      </c>
    </row>
    <row r="25093" spans="1:3" x14ac:dyDescent="0.15">
      <c r="A25093" s="619" t="s">
        <v>1123</v>
      </c>
      <c r="B25093" s="618">
        <v>2013</v>
      </c>
      <c r="C25093" s="619" t="s">
        <v>424</v>
      </c>
    </row>
    <row r="25094" spans="1:3" x14ac:dyDescent="0.15">
      <c r="A25094" s="619" t="s">
        <v>1123</v>
      </c>
      <c r="B25094" s="618">
        <v>2013</v>
      </c>
      <c r="C25094" s="619" t="s">
        <v>437</v>
      </c>
    </row>
    <row r="25095" spans="1:3" x14ac:dyDescent="0.15">
      <c r="A25095" s="619" t="s">
        <v>1123</v>
      </c>
      <c r="B25095" s="618">
        <v>2013</v>
      </c>
      <c r="C25095" s="619" t="s">
        <v>424</v>
      </c>
    </row>
    <row r="25096" spans="1:3" x14ac:dyDescent="0.15">
      <c r="A25096" s="619" t="s">
        <v>1123</v>
      </c>
      <c r="B25096" s="618">
        <v>2013</v>
      </c>
      <c r="C25096" s="619" t="s">
        <v>424</v>
      </c>
    </row>
    <row r="25097" spans="1:3" x14ac:dyDescent="0.15">
      <c r="A25097" s="619" t="s">
        <v>1123</v>
      </c>
      <c r="B25097" s="618">
        <v>2013</v>
      </c>
      <c r="C25097" s="619" t="s">
        <v>424</v>
      </c>
    </row>
    <row r="25098" spans="1:3" x14ac:dyDescent="0.15">
      <c r="A25098" s="619" t="s">
        <v>1123</v>
      </c>
      <c r="B25098" s="618">
        <v>2013</v>
      </c>
      <c r="C25098" s="619" t="s">
        <v>424</v>
      </c>
    </row>
    <row r="25099" spans="1:3" x14ac:dyDescent="0.15">
      <c r="A25099" s="619" t="s">
        <v>1123</v>
      </c>
      <c r="B25099" s="618">
        <v>2013</v>
      </c>
      <c r="C25099" s="619" t="s">
        <v>424</v>
      </c>
    </row>
    <row r="25100" spans="1:3" x14ac:dyDescent="0.15">
      <c r="A25100" s="619" t="s">
        <v>1123</v>
      </c>
      <c r="B25100" s="618">
        <v>2013</v>
      </c>
      <c r="C25100" s="619" t="s">
        <v>437</v>
      </c>
    </row>
    <row r="25101" spans="1:3" x14ac:dyDescent="0.15">
      <c r="A25101" s="619" t="s">
        <v>1123</v>
      </c>
      <c r="B25101" s="618">
        <v>2013</v>
      </c>
      <c r="C25101" s="619" t="s">
        <v>437</v>
      </c>
    </row>
    <row r="25102" spans="1:3" x14ac:dyDescent="0.15">
      <c r="A25102" s="619" t="s">
        <v>1123</v>
      </c>
      <c r="B25102" s="618">
        <v>2013</v>
      </c>
      <c r="C25102" s="619" t="s">
        <v>437</v>
      </c>
    </row>
    <row r="25103" spans="1:3" x14ac:dyDescent="0.15">
      <c r="A25103" s="619" t="s">
        <v>1123</v>
      </c>
      <c r="B25103" s="618">
        <v>2013</v>
      </c>
      <c r="C25103" s="619" t="s">
        <v>437</v>
      </c>
    </row>
    <row r="25104" spans="1:3" x14ac:dyDescent="0.15">
      <c r="A25104" s="619" t="s">
        <v>1123</v>
      </c>
      <c r="B25104" s="618">
        <v>2013</v>
      </c>
      <c r="C25104" s="619" t="s">
        <v>424</v>
      </c>
    </row>
    <row r="25105" spans="1:3" x14ac:dyDescent="0.15">
      <c r="A25105" s="619" t="s">
        <v>1123</v>
      </c>
      <c r="B25105" s="618">
        <v>2013</v>
      </c>
      <c r="C25105" s="619" t="s">
        <v>1080</v>
      </c>
    </row>
    <row r="25106" spans="1:3" x14ac:dyDescent="0.15">
      <c r="A25106" s="619" t="s">
        <v>1123</v>
      </c>
      <c r="B25106" s="618">
        <v>2013</v>
      </c>
      <c r="C25106" s="619" t="s">
        <v>424</v>
      </c>
    </row>
    <row r="25107" spans="1:3" x14ac:dyDescent="0.15">
      <c r="A25107" s="619" t="s">
        <v>1123</v>
      </c>
      <c r="B25107" s="618">
        <v>2013</v>
      </c>
      <c r="C25107" s="619" t="s">
        <v>424</v>
      </c>
    </row>
    <row r="25108" spans="1:3" x14ac:dyDescent="0.15">
      <c r="A25108" s="619" t="s">
        <v>1123</v>
      </c>
      <c r="B25108" s="618">
        <v>2013</v>
      </c>
      <c r="C25108" s="619" t="s">
        <v>424</v>
      </c>
    </row>
    <row r="25109" spans="1:3" x14ac:dyDescent="0.15">
      <c r="A25109" s="619" t="s">
        <v>1123</v>
      </c>
      <c r="B25109" s="618">
        <v>2013</v>
      </c>
      <c r="C25109" s="619" t="s">
        <v>424</v>
      </c>
    </row>
    <row r="25110" spans="1:3" x14ac:dyDescent="0.15">
      <c r="A25110" s="619" t="s">
        <v>1123</v>
      </c>
      <c r="B25110" s="618">
        <v>2013</v>
      </c>
      <c r="C25110" s="619" t="s">
        <v>1080</v>
      </c>
    </row>
    <row r="25111" spans="1:3" x14ac:dyDescent="0.15">
      <c r="A25111" s="619" t="s">
        <v>1123</v>
      </c>
      <c r="B25111" s="618">
        <v>2013</v>
      </c>
      <c r="C25111" s="619" t="s">
        <v>1107</v>
      </c>
    </row>
    <row r="25112" spans="1:3" x14ac:dyDescent="0.15">
      <c r="A25112" s="619" t="s">
        <v>1123</v>
      </c>
      <c r="B25112" s="618">
        <v>2013</v>
      </c>
      <c r="C25112" s="619" t="s">
        <v>1107</v>
      </c>
    </row>
    <row r="25113" spans="1:3" x14ac:dyDescent="0.15">
      <c r="A25113" s="619" t="s">
        <v>1123</v>
      </c>
      <c r="B25113" s="618">
        <v>2013</v>
      </c>
      <c r="C25113" s="619" t="s">
        <v>437</v>
      </c>
    </row>
    <row r="25114" spans="1:3" x14ac:dyDescent="0.15">
      <c r="A25114" s="619" t="s">
        <v>1123</v>
      </c>
      <c r="B25114" s="618">
        <v>2013</v>
      </c>
      <c r="C25114" s="619" t="s">
        <v>1080</v>
      </c>
    </row>
    <row r="25115" spans="1:3" x14ac:dyDescent="0.15">
      <c r="A25115" s="619" t="s">
        <v>1123</v>
      </c>
      <c r="B25115" s="618">
        <v>2013</v>
      </c>
      <c r="C25115" s="619" t="s">
        <v>424</v>
      </c>
    </row>
    <row r="25116" spans="1:3" x14ac:dyDescent="0.15">
      <c r="A25116" s="619" t="s">
        <v>1123</v>
      </c>
      <c r="B25116" s="618">
        <v>2013</v>
      </c>
      <c r="C25116" s="619" t="s">
        <v>424</v>
      </c>
    </row>
    <row r="25117" spans="1:3" x14ac:dyDescent="0.15">
      <c r="A25117" s="619" t="s">
        <v>1123</v>
      </c>
      <c r="B25117" s="618">
        <v>2013</v>
      </c>
      <c r="C25117" s="619" t="s">
        <v>424</v>
      </c>
    </row>
    <row r="25118" spans="1:3" x14ac:dyDescent="0.15">
      <c r="A25118" s="619" t="s">
        <v>1123</v>
      </c>
      <c r="B25118" s="618">
        <v>2013</v>
      </c>
      <c r="C25118" s="619" t="s">
        <v>424</v>
      </c>
    </row>
    <row r="25119" spans="1:3" x14ac:dyDescent="0.15">
      <c r="A25119" s="619" t="s">
        <v>1123</v>
      </c>
      <c r="B25119" s="618">
        <v>2013</v>
      </c>
      <c r="C25119" s="619" t="s">
        <v>424</v>
      </c>
    </row>
    <row r="25120" spans="1:3" x14ac:dyDescent="0.15">
      <c r="A25120" s="619" t="s">
        <v>1123</v>
      </c>
      <c r="B25120" s="618">
        <v>2013</v>
      </c>
      <c r="C25120" s="619" t="s">
        <v>424</v>
      </c>
    </row>
    <row r="25121" spans="1:3" x14ac:dyDescent="0.15">
      <c r="A25121" s="618" t="s">
        <v>1123</v>
      </c>
      <c r="B25121" s="618">
        <v>2013</v>
      </c>
      <c r="C25121" s="619" t="s">
        <v>424</v>
      </c>
    </row>
    <row r="25122" spans="1:3" x14ac:dyDescent="0.15">
      <c r="A25122" s="618" t="s">
        <v>1123</v>
      </c>
      <c r="B25122" s="618">
        <v>2013</v>
      </c>
      <c r="C25122" s="619" t="s">
        <v>424</v>
      </c>
    </row>
    <row r="25123" spans="1:3" x14ac:dyDescent="0.15">
      <c r="A25123" s="618" t="s">
        <v>1123</v>
      </c>
      <c r="B25123" s="618">
        <v>2013</v>
      </c>
      <c r="C25123" s="619" t="s">
        <v>424</v>
      </c>
    </row>
    <row r="25124" spans="1:3" x14ac:dyDescent="0.15">
      <c r="A25124" s="618" t="s">
        <v>1123</v>
      </c>
      <c r="B25124" s="618">
        <v>2013</v>
      </c>
      <c r="C25124" s="619" t="s">
        <v>424</v>
      </c>
    </row>
    <row r="25125" spans="1:3" x14ac:dyDescent="0.15">
      <c r="A25125" s="619" t="s">
        <v>1123</v>
      </c>
      <c r="B25125" s="618">
        <v>2013</v>
      </c>
      <c r="C25125" s="619" t="s">
        <v>1102</v>
      </c>
    </row>
    <row r="25126" spans="1:3" x14ac:dyDescent="0.15">
      <c r="A25126" s="618" t="s">
        <v>1123</v>
      </c>
      <c r="B25126" s="618">
        <v>2013</v>
      </c>
      <c r="C25126" s="619" t="s">
        <v>1102</v>
      </c>
    </row>
    <row r="25127" spans="1:3" x14ac:dyDescent="0.15">
      <c r="A25127" s="619" t="s">
        <v>1123</v>
      </c>
      <c r="B25127" s="618">
        <v>2013</v>
      </c>
      <c r="C25127" s="619" t="s">
        <v>424</v>
      </c>
    </row>
    <row r="25128" spans="1:3" x14ac:dyDescent="0.15">
      <c r="A25128" s="618" t="s">
        <v>1123</v>
      </c>
      <c r="B25128" s="618">
        <v>2013</v>
      </c>
      <c r="C25128" s="619" t="s">
        <v>1102</v>
      </c>
    </row>
    <row r="25129" spans="1:3" x14ac:dyDescent="0.15">
      <c r="A25129" s="619" t="s">
        <v>1123</v>
      </c>
      <c r="B25129" s="618">
        <v>2013</v>
      </c>
      <c r="C25129" s="619" t="s">
        <v>1102</v>
      </c>
    </row>
    <row r="25130" spans="1:3" x14ac:dyDescent="0.15">
      <c r="A25130" s="619" t="s">
        <v>1123</v>
      </c>
      <c r="B25130" s="618">
        <v>2013</v>
      </c>
      <c r="C25130" s="619" t="s">
        <v>1102</v>
      </c>
    </row>
    <row r="25131" spans="1:3" x14ac:dyDescent="0.15">
      <c r="A25131" s="619" t="s">
        <v>1123</v>
      </c>
      <c r="B25131" s="618">
        <v>2013</v>
      </c>
      <c r="C25131" s="619" t="s">
        <v>1103</v>
      </c>
    </row>
    <row r="25132" spans="1:3" x14ac:dyDescent="0.15">
      <c r="A25132" s="618" t="s">
        <v>1123</v>
      </c>
      <c r="B25132" s="618">
        <v>2013</v>
      </c>
      <c r="C25132" s="619" t="s">
        <v>424</v>
      </c>
    </row>
    <row r="25133" spans="1:3" x14ac:dyDescent="0.15">
      <c r="A25133" s="618" t="s">
        <v>1123</v>
      </c>
      <c r="B25133" s="618">
        <v>2013</v>
      </c>
      <c r="C25133" s="619" t="s">
        <v>424</v>
      </c>
    </row>
    <row r="25134" spans="1:3" x14ac:dyDescent="0.15">
      <c r="A25134" s="618" t="s">
        <v>1123</v>
      </c>
      <c r="B25134" s="618">
        <v>2013</v>
      </c>
      <c r="C25134" s="619" t="s">
        <v>424</v>
      </c>
    </row>
    <row r="25135" spans="1:3" x14ac:dyDescent="0.15">
      <c r="A25135" s="618" t="s">
        <v>1123</v>
      </c>
      <c r="B25135" s="618">
        <v>2013</v>
      </c>
      <c r="C25135" s="619" t="s">
        <v>1103</v>
      </c>
    </row>
    <row r="25136" spans="1:3" x14ac:dyDescent="0.15">
      <c r="A25136" s="618" t="s">
        <v>1123</v>
      </c>
      <c r="B25136" s="618">
        <v>2013</v>
      </c>
      <c r="C25136" s="619" t="s">
        <v>1103</v>
      </c>
    </row>
    <row r="25137" spans="1:3" x14ac:dyDescent="0.15">
      <c r="A25137" s="618" t="s">
        <v>1123</v>
      </c>
      <c r="B25137" s="618">
        <v>2013</v>
      </c>
      <c r="C25137" s="619" t="s">
        <v>424</v>
      </c>
    </row>
    <row r="25138" spans="1:3" x14ac:dyDescent="0.15">
      <c r="A25138" s="618" t="s">
        <v>1123</v>
      </c>
      <c r="B25138" s="618">
        <v>2013</v>
      </c>
      <c r="C25138" s="619" t="s">
        <v>1102</v>
      </c>
    </row>
    <row r="25139" spans="1:3" x14ac:dyDescent="0.15">
      <c r="A25139" s="618" t="s">
        <v>1123</v>
      </c>
      <c r="B25139" s="618">
        <v>2013</v>
      </c>
      <c r="C25139" s="619" t="s">
        <v>424</v>
      </c>
    </row>
    <row r="25140" spans="1:3" x14ac:dyDescent="0.15">
      <c r="A25140" s="618" t="s">
        <v>1123</v>
      </c>
      <c r="B25140" s="618">
        <v>2013</v>
      </c>
      <c r="C25140" s="619" t="s">
        <v>424</v>
      </c>
    </row>
    <row r="25141" spans="1:3" x14ac:dyDescent="0.15">
      <c r="A25141" s="619" t="s">
        <v>1123</v>
      </c>
      <c r="B25141" s="618">
        <v>2013</v>
      </c>
      <c r="C25141" s="619" t="s">
        <v>424</v>
      </c>
    </row>
    <row r="25142" spans="1:3" x14ac:dyDescent="0.15">
      <c r="A25142" s="618" t="s">
        <v>1123</v>
      </c>
      <c r="B25142" s="618">
        <v>2013</v>
      </c>
      <c r="C25142" s="619" t="s">
        <v>424</v>
      </c>
    </row>
    <row r="25143" spans="1:3" x14ac:dyDescent="0.15">
      <c r="A25143" s="619" t="s">
        <v>1123</v>
      </c>
      <c r="B25143" s="618">
        <v>2013</v>
      </c>
      <c r="C25143" s="619" t="s">
        <v>424</v>
      </c>
    </row>
    <row r="25144" spans="1:3" x14ac:dyDescent="0.15">
      <c r="A25144" s="619" t="s">
        <v>1123</v>
      </c>
      <c r="B25144" s="618">
        <v>2013</v>
      </c>
      <c r="C25144" s="619" t="s">
        <v>424</v>
      </c>
    </row>
    <row r="25145" spans="1:3" x14ac:dyDescent="0.15">
      <c r="A25145" s="618" t="s">
        <v>1123</v>
      </c>
      <c r="B25145" s="618">
        <v>2013</v>
      </c>
      <c r="C25145" s="619" t="s">
        <v>424</v>
      </c>
    </row>
    <row r="25146" spans="1:3" x14ac:dyDescent="0.15">
      <c r="A25146" s="618" t="s">
        <v>1123</v>
      </c>
      <c r="B25146" s="618">
        <v>2013</v>
      </c>
      <c r="C25146" s="619" t="s">
        <v>424</v>
      </c>
    </row>
    <row r="25147" spans="1:3" x14ac:dyDescent="0.15">
      <c r="A25147" s="618" t="s">
        <v>1123</v>
      </c>
      <c r="B25147" s="618">
        <v>2013</v>
      </c>
      <c r="C25147" s="619" t="s">
        <v>424</v>
      </c>
    </row>
    <row r="25148" spans="1:3" x14ac:dyDescent="0.15">
      <c r="A25148" s="618" t="s">
        <v>1123</v>
      </c>
      <c r="B25148" s="618">
        <v>2013</v>
      </c>
      <c r="C25148" s="619" t="s">
        <v>424</v>
      </c>
    </row>
    <row r="25149" spans="1:3" x14ac:dyDescent="0.15">
      <c r="A25149" s="618" t="s">
        <v>1123</v>
      </c>
      <c r="B25149" s="618">
        <v>2013</v>
      </c>
      <c r="C25149" s="619" t="s">
        <v>437</v>
      </c>
    </row>
    <row r="25150" spans="1:3" x14ac:dyDescent="0.15">
      <c r="A25150" s="619" t="s">
        <v>1123</v>
      </c>
      <c r="B25150" s="618">
        <v>2013</v>
      </c>
      <c r="C25150" s="619" t="s">
        <v>424</v>
      </c>
    </row>
    <row r="25151" spans="1:3" x14ac:dyDescent="0.15">
      <c r="A25151" s="619" t="s">
        <v>1123</v>
      </c>
      <c r="B25151" s="618">
        <v>2013</v>
      </c>
      <c r="C25151" s="619" t="s">
        <v>437</v>
      </c>
    </row>
    <row r="25152" spans="1:3" x14ac:dyDescent="0.15">
      <c r="A25152" s="619" t="s">
        <v>1123</v>
      </c>
      <c r="B25152" s="618">
        <v>2013</v>
      </c>
      <c r="C25152" s="619" t="s">
        <v>424</v>
      </c>
    </row>
    <row r="25153" spans="1:3" x14ac:dyDescent="0.15">
      <c r="A25153" s="619" t="s">
        <v>1123</v>
      </c>
      <c r="B25153" s="618">
        <v>2013</v>
      </c>
      <c r="C25153" s="619" t="s">
        <v>424</v>
      </c>
    </row>
    <row r="25154" spans="1:3" x14ac:dyDescent="0.15">
      <c r="A25154" s="619" t="s">
        <v>1123</v>
      </c>
      <c r="B25154" s="618">
        <v>2013</v>
      </c>
      <c r="C25154" s="619" t="s">
        <v>424</v>
      </c>
    </row>
    <row r="25155" spans="1:3" x14ac:dyDescent="0.15">
      <c r="A25155" s="619" t="s">
        <v>1123</v>
      </c>
      <c r="B25155" s="618">
        <v>2013</v>
      </c>
      <c r="C25155" s="619" t="s">
        <v>424</v>
      </c>
    </row>
    <row r="25156" spans="1:3" x14ac:dyDescent="0.15">
      <c r="A25156" s="619" t="s">
        <v>1123</v>
      </c>
      <c r="B25156" s="618">
        <v>2013</v>
      </c>
      <c r="C25156" s="619" t="s">
        <v>424</v>
      </c>
    </row>
    <row r="25157" spans="1:3" x14ac:dyDescent="0.15">
      <c r="A25157" s="619" t="s">
        <v>1123</v>
      </c>
      <c r="B25157" s="618">
        <v>2013</v>
      </c>
      <c r="C25157" s="619" t="s">
        <v>424</v>
      </c>
    </row>
    <row r="25158" spans="1:3" x14ac:dyDescent="0.15">
      <c r="A25158" s="619" t="s">
        <v>1123</v>
      </c>
      <c r="B25158" s="618">
        <v>2013</v>
      </c>
      <c r="C25158" s="619" t="s">
        <v>424</v>
      </c>
    </row>
    <row r="25159" spans="1:3" x14ac:dyDescent="0.15">
      <c r="A25159" s="619" t="s">
        <v>1123</v>
      </c>
      <c r="B25159" s="618">
        <v>2013</v>
      </c>
      <c r="C25159" s="619" t="s">
        <v>424</v>
      </c>
    </row>
    <row r="25160" spans="1:3" x14ac:dyDescent="0.15">
      <c r="A25160" s="619" t="s">
        <v>1123</v>
      </c>
      <c r="B25160" s="618">
        <v>2013</v>
      </c>
      <c r="C25160" s="619" t="s">
        <v>424</v>
      </c>
    </row>
    <row r="25161" spans="1:3" x14ac:dyDescent="0.15">
      <c r="A25161" s="619" t="s">
        <v>1123</v>
      </c>
      <c r="B25161" s="618">
        <v>2013</v>
      </c>
      <c r="C25161" s="619" t="s">
        <v>424</v>
      </c>
    </row>
    <row r="25162" spans="1:3" x14ac:dyDescent="0.15">
      <c r="A25162" s="619" t="s">
        <v>1123</v>
      </c>
      <c r="B25162" s="618">
        <v>2013</v>
      </c>
      <c r="C25162" s="619" t="s">
        <v>437</v>
      </c>
    </row>
    <row r="25163" spans="1:3" x14ac:dyDescent="0.15">
      <c r="A25163" s="619" t="s">
        <v>1123</v>
      </c>
      <c r="B25163" s="618">
        <v>2013</v>
      </c>
      <c r="C25163" s="619" t="s">
        <v>424</v>
      </c>
    </row>
    <row r="25164" spans="1:3" x14ac:dyDescent="0.15">
      <c r="A25164" s="619" t="s">
        <v>1123</v>
      </c>
      <c r="B25164" s="618">
        <v>2013</v>
      </c>
      <c r="C25164" s="619" t="s">
        <v>424</v>
      </c>
    </row>
    <row r="25165" spans="1:3" x14ac:dyDescent="0.15">
      <c r="A25165" s="619" t="s">
        <v>1123</v>
      </c>
      <c r="B25165" s="618">
        <v>2013</v>
      </c>
      <c r="C25165" s="619" t="s">
        <v>455</v>
      </c>
    </row>
    <row r="25166" spans="1:3" x14ac:dyDescent="0.15">
      <c r="A25166" s="619" t="s">
        <v>1123</v>
      </c>
      <c r="B25166" s="618">
        <v>2013</v>
      </c>
      <c r="C25166" s="619" t="s">
        <v>424</v>
      </c>
    </row>
    <row r="25167" spans="1:3" x14ac:dyDescent="0.15">
      <c r="A25167" s="618" t="s">
        <v>1123</v>
      </c>
      <c r="B25167" s="618">
        <v>2013</v>
      </c>
      <c r="C25167" s="619" t="s">
        <v>424</v>
      </c>
    </row>
    <row r="25168" spans="1:3" x14ac:dyDescent="0.15">
      <c r="A25168" s="619" t="s">
        <v>1123</v>
      </c>
      <c r="B25168" s="618">
        <v>2013</v>
      </c>
      <c r="C25168" s="619" t="s">
        <v>424</v>
      </c>
    </row>
    <row r="25169" spans="1:3" x14ac:dyDescent="0.15">
      <c r="A25169" s="619" t="s">
        <v>1123</v>
      </c>
      <c r="B25169" s="618">
        <v>2013</v>
      </c>
      <c r="C25169" s="619" t="s">
        <v>1080</v>
      </c>
    </row>
    <row r="25170" spans="1:3" x14ac:dyDescent="0.15">
      <c r="A25170" s="619" t="s">
        <v>1123</v>
      </c>
      <c r="B25170" s="618">
        <v>2013</v>
      </c>
      <c r="C25170" s="619" t="s">
        <v>424</v>
      </c>
    </row>
    <row r="25171" spans="1:3" x14ac:dyDescent="0.15">
      <c r="A25171" s="619" t="s">
        <v>1123</v>
      </c>
      <c r="B25171" s="618">
        <v>2013</v>
      </c>
      <c r="C25171" s="619" t="s">
        <v>424</v>
      </c>
    </row>
    <row r="25172" spans="1:3" x14ac:dyDescent="0.15">
      <c r="A25172" s="619" t="s">
        <v>1123</v>
      </c>
      <c r="B25172" s="618">
        <v>2013</v>
      </c>
      <c r="C25172" s="619" t="s">
        <v>424</v>
      </c>
    </row>
    <row r="25173" spans="1:3" x14ac:dyDescent="0.15">
      <c r="A25173" s="619" t="s">
        <v>1123</v>
      </c>
      <c r="B25173" s="618">
        <v>2013</v>
      </c>
      <c r="C25173" s="619" t="s">
        <v>424</v>
      </c>
    </row>
    <row r="25174" spans="1:3" x14ac:dyDescent="0.15">
      <c r="A25174" s="619" t="s">
        <v>1123</v>
      </c>
      <c r="B25174" s="618">
        <v>2013</v>
      </c>
      <c r="C25174" s="619" t="s">
        <v>424</v>
      </c>
    </row>
    <row r="25175" spans="1:3" x14ac:dyDescent="0.15">
      <c r="A25175" s="619" t="s">
        <v>1123</v>
      </c>
      <c r="B25175" s="618">
        <v>2013</v>
      </c>
      <c r="C25175" s="619" t="s">
        <v>424</v>
      </c>
    </row>
    <row r="25176" spans="1:3" x14ac:dyDescent="0.15">
      <c r="A25176" s="619" t="s">
        <v>1123</v>
      </c>
      <c r="B25176" s="618">
        <v>2013</v>
      </c>
      <c r="C25176" s="619" t="s">
        <v>424</v>
      </c>
    </row>
    <row r="25177" spans="1:3" x14ac:dyDescent="0.15">
      <c r="A25177" s="619" t="s">
        <v>1123</v>
      </c>
      <c r="B25177" s="618">
        <v>2013</v>
      </c>
      <c r="C25177" s="619" t="s">
        <v>424</v>
      </c>
    </row>
    <row r="25178" spans="1:3" x14ac:dyDescent="0.15">
      <c r="A25178" s="619" t="s">
        <v>1123</v>
      </c>
      <c r="B25178" s="618">
        <v>2013</v>
      </c>
      <c r="C25178" s="619" t="s">
        <v>424</v>
      </c>
    </row>
    <row r="25179" spans="1:3" x14ac:dyDescent="0.15">
      <c r="A25179" s="619" t="s">
        <v>1123</v>
      </c>
      <c r="B25179" s="618">
        <v>2013</v>
      </c>
      <c r="C25179" s="619" t="s">
        <v>437</v>
      </c>
    </row>
    <row r="25180" spans="1:3" x14ac:dyDescent="0.15">
      <c r="A25180" s="619" t="s">
        <v>1123</v>
      </c>
      <c r="B25180" s="618">
        <v>2013</v>
      </c>
      <c r="C25180" s="619" t="s">
        <v>424</v>
      </c>
    </row>
    <row r="25181" spans="1:3" x14ac:dyDescent="0.15">
      <c r="A25181" s="619" t="s">
        <v>1123</v>
      </c>
      <c r="B25181" s="618">
        <v>2013</v>
      </c>
      <c r="C25181" s="619" t="s">
        <v>424</v>
      </c>
    </row>
    <row r="25182" spans="1:3" x14ac:dyDescent="0.15">
      <c r="A25182" s="619" t="s">
        <v>1123</v>
      </c>
      <c r="B25182" s="618">
        <v>2013</v>
      </c>
      <c r="C25182" s="619" t="s">
        <v>424</v>
      </c>
    </row>
    <row r="25183" spans="1:3" x14ac:dyDescent="0.15">
      <c r="A25183" s="619" t="s">
        <v>1123</v>
      </c>
      <c r="B25183" s="618">
        <v>2013</v>
      </c>
      <c r="C25183" s="619" t="s">
        <v>424</v>
      </c>
    </row>
    <row r="25184" spans="1:3" x14ac:dyDescent="0.15">
      <c r="A25184" s="619" t="s">
        <v>1123</v>
      </c>
      <c r="B25184" s="618">
        <v>2013</v>
      </c>
      <c r="C25184" s="619" t="s">
        <v>424</v>
      </c>
    </row>
    <row r="25185" spans="1:3" x14ac:dyDescent="0.15">
      <c r="A25185" s="619" t="s">
        <v>1123</v>
      </c>
      <c r="B25185" s="618">
        <v>2013</v>
      </c>
      <c r="C25185" s="619" t="s">
        <v>424</v>
      </c>
    </row>
    <row r="25186" spans="1:3" x14ac:dyDescent="0.15">
      <c r="A25186" s="619" t="s">
        <v>1123</v>
      </c>
      <c r="B25186" s="618">
        <v>2013</v>
      </c>
      <c r="C25186" s="619" t="s">
        <v>437</v>
      </c>
    </row>
    <row r="25187" spans="1:3" x14ac:dyDescent="0.15">
      <c r="A25187" s="619" t="s">
        <v>1123</v>
      </c>
      <c r="B25187" s="618">
        <v>2013</v>
      </c>
      <c r="C25187" s="619" t="s">
        <v>424</v>
      </c>
    </row>
    <row r="25188" spans="1:3" x14ac:dyDescent="0.15">
      <c r="A25188" s="619" t="s">
        <v>1123</v>
      </c>
      <c r="B25188" s="618">
        <v>2013</v>
      </c>
      <c r="C25188" s="619" t="s">
        <v>424</v>
      </c>
    </row>
    <row r="25189" spans="1:3" x14ac:dyDescent="0.15">
      <c r="A25189" s="619" t="s">
        <v>1123</v>
      </c>
      <c r="B25189" s="618">
        <v>2013</v>
      </c>
      <c r="C25189" s="619" t="s">
        <v>424</v>
      </c>
    </row>
    <row r="25190" spans="1:3" x14ac:dyDescent="0.15">
      <c r="A25190" s="619" t="s">
        <v>1123</v>
      </c>
      <c r="B25190" s="618" t="s">
        <v>1081</v>
      </c>
      <c r="C25190" s="619" t="s">
        <v>424</v>
      </c>
    </row>
    <row r="25191" spans="1:3" x14ac:dyDescent="0.15">
      <c r="A25191" s="619" t="s">
        <v>1123</v>
      </c>
      <c r="B25191" s="618">
        <v>2013</v>
      </c>
      <c r="C25191" s="619" t="s">
        <v>424</v>
      </c>
    </row>
    <row r="25192" spans="1:3" x14ac:dyDescent="0.15">
      <c r="A25192" s="619" t="s">
        <v>1123</v>
      </c>
      <c r="B25192" s="618">
        <v>2013</v>
      </c>
      <c r="C25192" s="619" t="s">
        <v>437</v>
      </c>
    </row>
    <row r="25193" spans="1:3" x14ac:dyDescent="0.15">
      <c r="A25193" s="619" t="s">
        <v>1123</v>
      </c>
      <c r="B25193" s="618">
        <v>2013</v>
      </c>
      <c r="C25193" s="619" t="s">
        <v>424</v>
      </c>
    </row>
    <row r="25194" spans="1:3" x14ac:dyDescent="0.15">
      <c r="A25194" s="619" t="s">
        <v>1123</v>
      </c>
      <c r="B25194" s="618">
        <v>2013</v>
      </c>
      <c r="C25194" s="619" t="s">
        <v>424</v>
      </c>
    </row>
    <row r="25195" spans="1:3" x14ac:dyDescent="0.15">
      <c r="A25195" s="619" t="s">
        <v>1123</v>
      </c>
      <c r="B25195" s="618">
        <v>2013</v>
      </c>
      <c r="C25195" s="619" t="s">
        <v>424</v>
      </c>
    </row>
    <row r="25196" spans="1:3" x14ac:dyDescent="0.15">
      <c r="A25196" s="619" t="s">
        <v>1123</v>
      </c>
      <c r="B25196" s="618">
        <v>2013</v>
      </c>
      <c r="C25196" s="619" t="s">
        <v>424</v>
      </c>
    </row>
    <row r="25197" spans="1:3" x14ac:dyDescent="0.15">
      <c r="A25197" s="619" t="s">
        <v>1123</v>
      </c>
      <c r="B25197" s="618">
        <v>2013</v>
      </c>
      <c r="C25197" s="619" t="s">
        <v>424</v>
      </c>
    </row>
    <row r="25198" spans="1:3" x14ac:dyDescent="0.15">
      <c r="A25198" s="619" t="s">
        <v>1123</v>
      </c>
      <c r="B25198" s="618">
        <v>2013</v>
      </c>
      <c r="C25198" s="619" t="s">
        <v>424</v>
      </c>
    </row>
    <row r="25199" spans="1:3" x14ac:dyDescent="0.15">
      <c r="A25199" s="619" t="s">
        <v>1123</v>
      </c>
      <c r="B25199" s="618">
        <v>2013</v>
      </c>
      <c r="C25199" s="619" t="s">
        <v>424</v>
      </c>
    </row>
    <row r="25200" spans="1:3" x14ac:dyDescent="0.15">
      <c r="A25200" s="619" t="s">
        <v>1123</v>
      </c>
      <c r="B25200" s="618">
        <v>2013</v>
      </c>
      <c r="C25200" s="619" t="s">
        <v>424</v>
      </c>
    </row>
    <row r="25201" spans="1:3" x14ac:dyDescent="0.15">
      <c r="A25201" s="619" t="s">
        <v>1123</v>
      </c>
      <c r="B25201" s="618">
        <v>2013</v>
      </c>
      <c r="C25201" s="619" t="s">
        <v>424</v>
      </c>
    </row>
    <row r="25202" spans="1:3" x14ac:dyDescent="0.15">
      <c r="A25202" s="619" t="s">
        <v>1123</v>
      </c>
      <c r="B25202" s="618">
        <v>2013</v>
      </c>
      <c r="C25202" s="619" t="s">
        <v>424</v>
      </c>
    </row>
    <row r="25203" spans="1:3" x14ac:dyDescent="0.15">
      <c r="A25203" s="619" t="s">
        <v>1123</v>
      </c>
      <c r="B25203" s="618">
        <v>2013</v>
      </c>
      <c r="C25203" s="619" t="s">
        <v>424</v>
      </c>
    </row>
    <row r="25204" spans="1:3" x14ac:dyDescent="0.15">
      <c r="A25204" s="619" t="s">
        <v>1123</v>
      </c>
      <c r="B25204" s="618">
        <v>2013</v>
      </c>
      <c r="C25204" s="619" t="s">
        <v>424</v>
      </c>
    </row>
    <row r="25205" spans="1:3" x14ac:dyDescent="0.15">
      <c r="A25205" s="619" t="s">
        <v>1123</v>
      </c>
      <c r="B25205" s="618">
        <v>2013</v>
      </c>
      <c r="C25205" s="619" t="s">
        <v>424</v>
      </c>
    </row>
    <row r="25206" spans="1:3" x14ac:dyDescent="0.15">
      <c r="A25206" s="619" t="s">
        <v>1123</v>
      </c>
      <c r="B25206" s="618">
        <v>2013</v>
      </c>
      <c r="C25206" s="619" t="s">
        <v>424</v>
      </c>
    </row>
    <row r="25207" spans="1:3" x14ac:dyDescent="0.15">
      <c r="A25207" s="619" t="s">
        <v>1123</v>
      </c>
      <c r="B25207" s="618">
        <v>2013</v>
      </c>
      <c r="C25207" s="619" t="s">
        <v>437</v>
      </c>
    </row>
    <row r="25208" spans="1:3" x14ac:dyDescent="0.15">
      <c r="A25208" s="619" t="s">
        <v>1123</v>
      </c>
      <c r="B25208" s="618">
        <v>2013</v>
      </c>
      <c r="C25208" s="619" t="s">
        <v>437</v>
      </c>
    </row>
    <row r="25209" spans="1:3" x14ac:dyDescent="0.15">
      <c r="A25209" s="619" t="s">
        <v>1123</v>
      </c>
      <c r="B25209" s="618">
        <v>2013</v>
      </c>
      <c r="C25209" s="619" t="s">
        <v>424</v>
      </c>
    </row>
    <row r="25210" spans="1:3" x14ac:dyDescent="0.15">
      <c r="A25210" s="619" t="s">
        <v>1123</v>
      </c>
      <c r="B25210" s="618">
        <v>2013</v>
      </c>
      <c r="C25210" s="619" t="s">
        <v>424</v>
      </c>
    </row>
    <row r="25211" spans="1:3" x14ac:dyDescent="0.15">
      <c r="A25211" s="619" t="s">
        <v>1123</v>
      </c>
      <c r="B25211" s="618">
        <v>2013</v>
      </c>
      <c r="C25211" s="619" t="s">
        <v>424</v>
      </c>
    </row>
    <row r="25212" spans="1:3" x14ac:dyDescent="0.15">
      <c r="A25212" s="619" t="s">
        <v>1123</v>
      </c>
      <c r="B25212" s="618">
        <v>2013</v>
      </c>
      <c r="C25212" s="619" t="s">
        <v>437</v>
      </c>
    </row>
    <row r="25213" spans="1:3" x14ac:dyDescent="0.15">
      <c r="A25213" s="619" t="s">
        <v>1123</v>
      </c>
      <c r="B25213" s="618">
        <v>2013</v>
      </c>
      <c r="C25213" s="619" t="s">
        <v>424</v>
      </c>
    </row>
    <row r="25214" spans="1:3" x14ac:dyDescent="0.15">
      <c r="A25214" s="619" t="s">
        <v>1123</v>
      </c>
      <c r="B25214" s="618">
        <v>2013</v>
      </c>
      <c r="C25214" s="619" t="s">
        <v>1103</v>
      </c>
    </row>
    <row r="25215" spans="1:3" x14ac:dyDescent="0.15">
      <c r="A25215" s="619" t="s">
        <v>1123</v>
      </c>
      <c r="B25215" s="618">
        <v>2013</v>
      </c>
      <c r="C25215" s="619" t="s">
        <v>424</v>
      </c>
    </row>
    <row r="25216" spans="1:3" x14ac:dyDescent="0.15">
      <c r="A25216" s="619" t="s">
        <v>1123</v>
      </c>
      <c r="B25216" s="618">
        <v>2013</v>
      </c>
      <c r="C25216" s="619" t="s">
        <v>437</v>
      </c>
    </row>
    <row r="25217" spans="1:3" x14ac:dyDescent="0.15">
      <c r="A25217" s="619" t="s">
        <v>1123</v>
      </c>
      <c r="B25217" s="618">
        <v>2013</v>
      </c>
      <c r="C25217" s="619" t="s">
        <v>424</v>
      </c>
    </row>
    <row r="25218" spans="1:3" x14ac:dyDescent="0.15">
      <c r="A25218" s="619" t="s">
        <v>1123</v>
      </c>
      <c r="B25218" s="618">
        <v>2013</v>
      </c>
      <c r="C25218" s="619" t="s">
        <v>424</v>
      </c>
    </row>
    <row r="25219" spans="1:3" x14ac:dyDescent="0.15">
      <c r="A25219" s="619" t="s">
        <v>1123</v>
      </c>
      <c r="B25219" s="618">
        <v>2013</v>
      </c>
      <c r="C25219" s="619" t="s">
        <v>455</v>
      </c>
    </row>
    <row r="25220" spans="1:3" x14ac:dyDescent="0.15">
      <c r="A25220" s="619" t="s">
        <v>1123</v>
      </c>
      <c r="B25220" s="618">
        <v>2013</v>
      </c>
      <c r="C25220" s="619" t="s">
        <v>437</v>
      </c>
    </row>
    <row r="25221" spans="1:3" x14ac:dyDescent="0.15">
      <c r="A25221" s="619" t="s">
        <v>1123</v>
      </c>
      <c r="B25221" s="618">
        <v>2013</v>
      </c>
      <c r="C25221" s="619" t="s">
        <v>437</v>
      </c>
    </row>
    <row r="25222" spans="1:3" x14ac:dyDescent="0.15">
      <c r="A25222" s="619" t="s">
        <v>1123</v>
      </c>
      <c r="B25222" s="618">
        <v>2013</v>
      </c>
      <c r="C25222" s="619" t="s">
        <v>437</v>
      </c>
    </row>
    <row r="25223" spans="1:3" x14ac:dyDescent="0.15">
      <c r="A25223" s="619" t="s">
        <v>1123</v>
      </c>
      <c r="B25223" s="618">
        <v>2013</v>
      </c>
      <c r="C25223" s="619" t="s">
        <v>455</v>
      </c>
    </row>
    <row r="25224" spans="1:3" x14ac:dyDescent="0.15">
      <c r="A25224" s="619" t="s">
        <v>1123</v>
      </c>
      <c r="B25224" s="618">
        <v>2013</v>
      </c>
      <c r="C25224" s="619" t="s">
        <v>455</v>
      </c>
    </row>
    <row r="25225" spans="1:3" x14ac:dyDescent="0.15">
      <c r="A25225" s="619" t="s">
        <v>1123</v>
      </c>
      <c r="B25225" s="618">
        <v>2013</v>
      </c>
      <c r="C25225" s="619" t="s">
        <v>1102</v>
      </c>
    </row>
    <row r="25226" spans="1:3" x14ac:dyDescent="0.15">
      <c r="A25226" s="619" t="s">
        <v>1123</v>
      </c>
      <c r="B25226" s="618">
        <v>2013</v>
      </c>
      <c r="C25226" s="619" t="s">
        <v>424</v>
      </c>
    </row>
    <row r="25227" spans="1:3" x14ac:dyDescent="0.15">
      <c r="A25227" s="619" t="s">
        <v>1123</v>
      </c>
      <c r="B25227" s="618">
        <v>2013</v>
      </c>
      <c r="C25227" s="619" t="s">
        <v>1102</v>
      </c>
    </row>
    <row r="25228" spans="1:3" x14ac:dyDescent="0.15">
      <c r="A25228" s="619" t="s">
        <v>1123</v>
      </c>
      <c r="B25228" s="618">
        <v>2013</v>
      </c>
      <c r="C25228" s="619" t="s">
        <v>1102</v>
      </c>
    </row>
    <row r="25229" spans="1:3" x14ac:dyDescent="0.15">
      <c r="A25229" s="619" t="s">
        <v>1123</v>
      </c>
      <c r="B25229" s="618">
        <v>2013</v>
      </c>
      <c r="C25229" s="619" t="s">
        <v>424</v>
      </c>
    </row>
    <row r="25230" spans="1:3" x14ac:dyDescent="0.15">
      <c r="A25230" s="619" t="s">
        <v>1123</v>
      </c>
      <c r="B25230" s="618">
        <v>2013</v>
      </c>
      <c r="C25230" s="619" t="s">
        <v>424</v>
      </c>
    </row>
    <row r="25231" spans="1:3" x14ac:dyDescent="0.15">
      <c r="A25231" s="619" t="s">
        <v>1123</v>
      </c>
      <c r="B25231" s="618">
        <v>2013</v>
      </c>
      <c r="C25231" s="619" t="s">
        <v>437</v>
      </c>
    </row>
    <row r="25232" spans="1:3" x14ac:dyDescent="0.15">
      <c r="A25232" s="618" t="s">
        <v>1123</v>
      </c>
      <c r="B25232" s="618">
        <v>2013</v>
      </c>
      <c r="C25232" s="619" t="s">
        <v>437</v>
      </c>
    </row>
    <row r="25233" spans="1:3" x14ac:dyDescent="0.15">
      <c r="A25233" s="619" t="s">
        <v>1123</v>
      </c>
      <c r="B25233" s="618">
        <v>2013</v>
      </c>
      <c r="C25233" s="619" t="s">
        <v>437</v>
      </c>
    </row>
    <row r="25234" spans="1:3" x14ac:dyDescent="0.15">
      <c r="A25234" s="619" t="s">
        <v>1123</v>
      </c>
      <c r="B25234" s="618">
        <v>2013</v>
      </c>
      <c r="C25234" s="619" t="s">
        <v>424</v>
      </c>
    </row>
    <row r="25235" spans="1:3" x14ac:dyDescent="0.15">
      <c r="A25235" s="619" t="s">
        <v>1123</v>
      </c>
      <c r="B25235" s="618">
        <v>2013</v>
      </c>
      <c r="C25235" s="619" t="s">
        <v>424</v>
      </c>
    </row>
    <row r="25236" spans="1:3" x14ac:dyDescent="0.15">
      <c r="A25236" s="619" t="s">
        <v>1123</v>
      </c>
      <c r="B25236" s="618">
        <v>2013</v>
      </c>
      <c r="C25236" s="619" t="s">
        <v>424</v>
      </c>
    </row>
    <row r="25237" spans="1:3" x14ac:dyDescent="0.15">
      <c r="A25237" s="619" t="s">
        <v>1123</v>
      </c>
      <c r="B25237" s="618">
        <v>2013</v>
      </c>
      <c r="C25237" s="619" t="s">
        <v>424</v>
      </c>
    </row>
    <row r="25238" spans="1:3" x14ac:dyDescent="0.15">
      <c r="A25238" s="618" t="s">
        <v>1123</v>
      </c>
      <c r="B25238" s="618">
        <v>2013</v>
      </c>
      <c r="C25238" s="619" t="s">
        <v>437</v>
      </c>
    </row>
    <row r="25239" spans="1:3" x14ac:dyDescent="0.15">
      <c r="A25239" s="618" t="s">
        <v>1123</v>
      </c>
      <c r="B25239" s="618">
        <v>2013</v>
      </c>
      <c r="C25239" s="619" t="s">
        <v>424</v>
      </c>
    </row>
    <row r="25240" spans="1:3" x14ac:dyDescent="0.15">
      <c r="A25240" s="618" t="s">
        <v>1123</v>
      </c>
      <c r="B25240" s="618">
        <v>2013</v>
      </c>
      <c r="C25240" s="619" t="s">
        <v>424</v>
      </c>
    </row>
    <row r="25241" spans="1:3" x14ac:dyDescent="0.15">
      <c r="A25241" s="618" t="s">
        <v>1123</v>
      </c>
      <c r="B25241" s="618">
        <v>2013</v>
      </c>
      <c r="C25241" s="619" t="s">
        <v>424</v>
      </c>
    </row>
    <row r="25242" spans="1:3" x14ac:dyDescent="0.15">
      <c r="A25242" s="618" t="s">
        <v>1123</v>
      </c>
      <c r="B25242" s="618">
        <v>2013</v>
      </c>
      <c r="C25242" s="619" t="s">
        <v>437</v>
      </c>
    </row>
    <row r="25243" spans="1:3" x14ac:dyDescent="0.15">
      <c r="A25243" s="618" t="s">
        <v>1123</v>
      </c>
      <c r="B25243" s="618">
        <v>2013</v>
      </c>
      <c r="C25243" s="619" t="s">
        <v>424</v>
      </c>
    </row>
    <row r="25244" spans="1:3" x14ac:dyDescent="0.15">
      <c r="A25244" s="618" t="s">
        <v>1123</v>
      </c>
      <c r="B25244" s="618">
        <v>2013</v>
      </c>
      <c r="C25244" s="619" t="s">
        <v>1080</v>
      </c>
    </row>
    <row r="25245" spans="1:3" x14ac:dyDescent="0.15">
      <c r="A25245" s="618" t="s">
        <v>1123</v>
      </c>
      <c r="B25245" s="618">
        <v>2013</v>
      </c>
      <c r="C25245" s="619" t="s">
        <v>424</v>
      </c>
    </row>
    <row r="25246" spans="1:3" x14ac:dyDescent="0.15">
      <c r="A25246" s="618" t="s">
        <v>1123</v>
      </c>
      <c r="B25246" s="618">
        <v>2013</v>
      </c>
      <c r="C25246" s="619" t="s">
        <v>424</v>
      </c>
    </row>
    <row r="25247" spans="1:3" x14ac:dyDescent="0.15">
      <c r="A25247" s="618" t="s">
        <v>1123</v>
      </c>
      <c r="B25247" s="618">
        <v>2013</v>
      </c>
      <c r="C25247" s="619" t="s">
        <v>437</v>
      </c>
    </row>
    <row r="25248" spans="1:3" x14ac:dyDescent="0.15">
      <c r="A25248" s="618" t="s">
        <v>1123</v>
      </c>
      <c r="B25248" s="618">
        <v>2013</v>
      </c>
      <c r="C25248" s="619" t="s">
        <v>424</v>
      </c>
    </row>
    <row r="25249" spans="1:3" x14ac:dyDescent="0.15">
      <c r="A25249" s="618" t="s">
        <v>1123</v>
      </c>
      <c r="B25249" s="618">
        <v>2013</v>
      </c>
      <c r="C25249" s="619" t="s">
        <v>424</v>
      </c>
    </row>
    <row r="25250" spans="1:3" x14ac:dyDescent="0.15">
      <c r="A25250" s="618" t="s">
        <v>1123</v>
      </c>
      <c r="B25250" s="618">
        <v>2013</v>
      </c>
      <c r="C25250" s="619" t="s">
        <v>424</v>
      </c>
    </row>
    <row r="25251" spans="1:3" x14ac:dyDescent="0.15">
      <c r="A25251" s="618" t="s">
        <v>1123</v>
      </c>
      <c r="B25251" s="618">
        <v>2013</v>
      </c>
      <c r="C25251" s="619" t="s">
        <v>424</v>
      </c>
    </row>
    <row r="25252" spans="1:3" x14ac:dyDescent="0.15">
      <c r="A25252" s="618" t="s">
        <v>1123</v>
      </c>
      <c r="B25252" s="618">
        <v>2013</v>
      </c>
      <c r="C25252" s="619" t="s">
        <v>437</v>
      </c>
    </row>
    <row r="25253" spans="1:3" x14ac:dyDescent="0.15">
      <c r="A25253" s="618" t="s">
        <v>1123</v>
      </c>
      <c r="B25253" s="618">
        <v>2013</v>
      </c>
      <c r="C25253" s="619" t="s">
        <v>1105</v>
      </c>
    </row>
    <row r="25254" spans="1:3" x14ac:dyDescent="0.15">
      <c r="A25254" s="619" t="s">
        <v>1123</v>
      </c>
      <c r="B25254" s="618">
        <v>2013</v>
      </c>
      <c r="C25254" s="619" t="s">
        <v>424</v>
      </c>
    </row>
    <row r="25255" spans="1:3" x14ac:dyDescent="0.15">
      <c r="A25255" s="618" t="s">
        <v>1123</v>
      </c>
      <c r="B25255" s="618">
        <v>2013</v>
      </c>
      <c r="C25255" s="619" t="s">
        <v>424</v>
      </c>
    </row>
    <row r="25256" spans="1:3" x14ac:dyDescent="0.15">
      <c r="A25256" s="618" t="s">
        <v>1123</v>
      </c>
      <c r="B25256" s="618">
        <v>2013</v>
      </c>
      <c r="C25256" s="619" t="s">
        <v>424</v>
      </c>
    </row>
    <row r="25257" spans="1:3" x14ac:dyDescent="0.15">
      <c r="A25257" s="618" t="s">
        <v>1123</v>
      </c>
      <c r="B25257" s="618">
        <v>2013</v>
      </c>
      <c r="C25257" s="619" t="s">
        <v>424</v>
      </c>
    </row>
    <row r="25258" spans="1:3" x14ac:dyDescent="0.15">
      <c r="A25258" s="618" t="s">
        <v>1123</v>
      </c>
      <c r="B25258" s="618">
        <v>2013</v>
      </c>
      <c r="C25258" s="619" t="s">
        <v>1105</v>
      </c>
    </row>
    <row r="25259" spans="1:3" x14ac:dyDescent="0.15">
      <c r="A25259" s="618" t="s">
        <v>1123</v>
      </c>
      <c r="B25259" s="618">
        <v>2013</v>
      </c>
      <c r="C25259" s="619" t="s">
        <v>424</v>
      </c>
    </row>
    <row r="25260" spans="1:3" x14ac:dyDescent="0.15">
      <c r="A25260" s="619" t="s">
        <v>1123</v>
      </c>
      <c r="B25260" s="618">
        <v>2013</v>
      </c>
      <c r="C25260" s="619" t="s">
        <v>424</v>
      </c>
    </row>
    <row r="25261" spans="1:3" x14ac:dyDescent="0.15">
      <c r="A25261" s="619" t="s">
        <v>1123</v>
      </c>
      <c r="B25261" s="618">
        <v>2013</v>
      </c>
      <c r="C25261" s="619" t="s">
        <v>424</v>
      </c>
    </row>
    <row r="25262" spans="1:3" x14ac:dyDescent="0.15">
      <c r="A25262" s="619" t="s">
        <v>1123</v>
      </c>
      <c r="B25262" s="618">
        <v>2013</v>
      </c>
      <c r="C25262" s="619" t="s">
        <v>424</v>
      </c>
    </row>
    <row r="25263" spans="1:3" x14ac:dyDescent="0.15">
      <c r="A25263" s="619" t="s">
        <v>1123</v>
      </c>
      <c r="B25263" s="618">
        <v>2013</v>
      </c>
      <c r="C25263" s="619" t="s">
        <v>424</v>
      </c>
    </row>
    <row r="25264" spans="1:3" x14ac:dyDescent="0.15">
      <c r="A25264" s="619" t="s">
        <v>1123</v>
      </c>
      <c r="B25264" s="618">
        <v>2013</v>
      </c>
      <c r="C25264" s="619" t="s">
        <v>424</v>
      </c>
    </row>
    <row r="25265" spans="1:3" x14ac:dyDescent="0.15">
      <c r="A25265" s="619" t="s">
        <v>1123</v>
      </c>
      <c r="B25265" s="618">
        <v>2013</v>
      </c>
      <c r="C25265" s="619" t="s">
        <v>424</v>
      </c>
    </row>
    <row r="25266" spans="1:3" x14ac:dyDescent="0.15">
      <c r="A25266" s="619" t="s">
        <v>1123</v>
      </c>
      <c r="B25266" s="618">
        <v>2013</v>
      </c>
      <c r="C25266" s="619" t="s">
        <v>424</v>
      </c>
    </row>
    <row r="25267" spans="1:3" x14ac:dyDescent="0.15">
      <c r="A25267" s="619" t="s">
        <v>1123</v>
      </c>
      <c r="B25267" s="618">
        <v>2013</v>
      </c>
      <c r="C25267" s="619" t="s">
        <v>424</v>
      </c>
    </row>
    <row r="25268" spans="1:3" x14ac:dyDescent="0.15">
      <c r="A25268" s="619" t="s">
        <v>1123</v>
      </c>
      <c r="B25268" s="618">
        <v>2013</v>
      </c>
      <c r="C25268" s="619" t="s">
        <v>424</v>
      </c>
    </row>
    <row r="25269" spans="1:3" x14ac:dyDescent="0.15">
      <c r="A25269" s="619" t="s">
        <v>1123</v>
      </c>
      <c r="B25269" s="618">
        <v>2013</v>
      </c>
      <c r="C25269" s="619" t="s">
        <v>1080</v>
      </c>
    </row>
    <row r="25270" spans="1:3" x14ac:dyDescent="0.15">
      <c r="A25270" s="619" t="s">
        <v>1123</v>
      </c>
      <c r="B25270" s="618">
        <v>2013</v>
      </c>
      <c r="C25270" s="619" t="s">
        <v>437</v>
      </c>
    </row>
    <row r="25271" spans="1:3" x14ac:dyDescent="0.15">
      <c r="A25271" s="619" t="s">
        <v>1123</v>
      </c>
      <c r="B25271" s="618">
        <v>2013</v>
      </c>
      <c r="C25271" s="619" t="s">
        <v>437</v>
      </c>
    </row>
    <row r="25272" spans="1:3" x14ac:dyDescent="0.15">
      <c r="A25272" s="619" t="s">
        <v>1123</v>
      </c>
      <c r="B25272" s="618">
        <v>2013</v>
      </c>
      <c r="C25272" s="619" t="s">
        <v>424</v>
      </c>
    </row>
    <row r="25273" spans="1:3" x14ac:dyDescent="0.15">
      <c r="A25273" s="619" t="s">
        <v>1123</v>
      </c>
      <c r="B25273" s="618">
        <v>2013</v>
      </c>
      <c r="C25273" s="619" t="s">
        <v>1080</v>
      </c>
    </row>
    <row r="25274" spans="1:3" x14ac:dyDescent="0.15">
      <c r="A25274" s="619" t="s">
        <v>1123</v>
      </c>
      <c r="B25274" s="618">
        <v>2013</v>
      </c>
      <c r="C25274" s="619" t="s">
        <v>424</v>
      </c>
    </row>
    <row r="25275" spans="1:3" x14ac:dyDescent="0.15">
      <c r="A25275" s="619" t="s">
        <v>1123</v>
      </c>
      <c r="B25275" s="618">
        <v>2013</v>
      </c>
      <c r="C25275" s="619" t="s">
        <v>424</v>
      </c>
    </row>
    <row r="25276" spans="1:3" x14ac:dyDescent="0.15">
      <c r="A25276" s="619" t="s">
        <v>1123</v>
      </c>
      <c r="B25276" s="618">
        <v>2013</v>
      </c>
      <c r="C25276" s="619" t="s">
        <v>455</v>
      </c>
    </row>
    <row r="25277" spans="1:3" x14ac:dyDescent="0.15">
      <c r="A25277" s="619" t="s">
        <v>1123</v>
      </c>
      <c r="B25277" s="618">
        <v>2013</v>
      </c>
      <c r="C25277" s="619" t="s">
        <v>437</v>
      </c>
    </row>
    <row r="25278" spans="1:3" x14ac:dyDescent="0.15">
      <c r="A25278" s="619" t="s">
        <v>1123</v>
      </c>
      <c r="B25278" s="618">
        <v>2013</v>
      </c>
      <c r="C25278" s="619" t="s">
        <v>1107</v>
      </c>
    </row>
    <row r="25279" spans="1:3" x14ac:dyDescent="0.15">
      <c r="A25279" s="619" t="s">
        <v>1123</v>
      </c>
      <c r="B25279" s="618">
        <v>2013</v>
      </c>
      <c r="C25279" s="619" t="s">
        <v>424</v>
      </c>
    </row>
    <row r="25280" spans="1:3" x14ac:dyDescent="0.15">
      <c r="A25280" s="619" t="s">
        <v>1123</v>
      </c>
      <c r="B25280" s="618">
        <v>2013</v>
      </c>
      <c r="C25280" s="619" t="s">
        <v>424</v>
      </c>
    </row>
    <row r="25281" spans="1:3" x14ac:dyDescent="0.15">
      <c r="A25281" s="619" t="s">
        <v>1123</v>
      </c>
      <c r="B25281" s="618">
        <v>2013</v>
      </c>
      <c r="C25281" s="619" t="s">
        <v>1080</v>
      </c>
    </row>
    <row r="25282" spans="1:3" x14ac:dyDescent="0.15">
      <c r="A25282" s="619" t="s">
        <v>1123</v>
      </c>
      <c r="B25282" s="618">
        <v>2013</v>
      </c>
      <c r="C25282" s="619" t="s">
        <v>455</v>
      </c>
    </row>
    <row r="25283" spans="1:3" x14ac:dyDescent="0.15">
      <c r="A25283" s="619" t="s">
        <v>1123</v>
      </c>
      <c r="B25283" s="618">
        <v>2013</v>
      </c>
      <c r="C25283" s="619" t="s">
        <v>424</v>
      </c>
    </row>
    <row r="25284" spans="1:3" x14ac:dyDescent="0.15">
      <c r="A25284" s="619" t="s">
        <v>1123</v>
      </c>
      <c r="B25284" s="618">
        <v>2013</v>
      </c>
      <c r="C25284" s="619" t="s">
        <v>424</v>
      </c>
    </row>
    <row r="25285" spans="1:3" x14ac:dyDescent="0.15">
      <c r="A25285" s="619" t="s">
        <v>1123</v>
      </c>
      <c r="B25285" s="618">
        <v>2013</v>
      </c>
      <c r="C25285" s="619" t="s">
        <v>1103</v>
      </c>
    </row>
    <row r="25286" spans="1:3" x14ac:dyDescent="0.15">
      <c r="A25286" s="619" t="s">
        <v>1123</v>
      </c>
      <c r="B25286" s="618">
        <v>2013</v>
      </c>
      <c r="C25286" s="619" t="s">
        <v>424</v>
      </c>
    </row>
    <row r="25287" spans="1:3" x14ac:dyDescent="0.15">
      <c r="A25287" s="619" t="s">
        <v>1123</v>
      </c>
      <c r="B25287" s="618">
        <v>2013</v>
      </c>
      <c r="C25287" s="619" t="s">
        <v>424</v>
      </c>
    </row>
    <row r="25288" spans="1:3" x14ac:dyDescent="0.15">
      <c r="A25288" s="619" t="s">
        <v>1123</v>
      </c>
      <c r="B25288" s="618">
        <v>2013</v>
      </c>
      <c r="C25288" s="619" t="s">
        <v>424</v>
      </c>
    </row>
    <row r="25289" spans="1:3" x14ac:dyDescent="0.15">
      <c r="A25289" s="619" t="s">
        <v>1123</v>
      </c>
      <c r="B25289" s="618">
        <v>2013</v>
      </c>
      <c r="C25289" s="619" t="s">
        <v>437</v>
      </c>
    </row>
    <row r="25290" spans="1:3" x14ac:dyDescent="0.15">
      <c r="A25290" s="619" t="s">
        <v>1123</v>
      </c>
      <c r="B25290" s="618">
        <v>2013</v>
      </c>
      <c r="C25290" s="619" t="s">
        <v>424</v>
      </c>
    </row>
    <row r="25291" spans="1:3" x14ac:dyDescent="0.15">
      <c r="A25291" s="619" t="s">
        <v>1123</v>
      </c>
      <c r="B25291" s="618">
        <v>2013</v>
      </c>
      <c r="C25291" s="619" t="s">
        <v>424</v>
      </c>
    </row>
    <row r="25292" spans="1:3" x14ac:dyDescent="0.15">
      <c r="A25292" s="619" t="s">
        <v>1123</v>
      </c>
      <c r="B25292" s="618">
        <v>2013</v>
      </c>
      <c r="C25292" s="619" t="s">
        <v>1103</v>
      </c>
    </row>
    <row r="25293" spans="1:3" x14ac:dyDescent="0.15">
      <c r="A25293" s="619" t="s">
        <v>1123</v>
      </c>
      <c r="B25293" s="618">
        <v>2013</v>
      </c>
      <c r="C25293" s="619" t="s">
        <v>424</v>
      </c>
    </row>
    <row r="25294" spans="1:3" x14ac:dyDescent="0.15">
      <c r="A25294" s="619" t="s">
        <v>1123</v>
      </c>
      <c r="B25294" s="618">
        <v>2013</v>
      </c>
      <c r="C25294" s="619" t="s">
        <v>424</v>
      </c>
    </row>
    <row r="25295" spans="1:3" x14ac:dyDescent="0.15">
      <c r="A25295" s="619" t="s">
        <v>1123</v>
      </c>
      <c r="B25295" s="618">
        <v>2013</v>
      </c>
      <c r="C25295" s="619" t="s">
        <v>424</v>
      </c>
    </row>
    <row r="25296" spans="1:3" x14ac:dyDescent="0.15">
      <c r="A25296" s="619" t="s">
        <v>1123</v>
      </c>
      <c r="B25296" s="618">
        <v>2013</v>
      </c>
      <c r="C25296" s="619" t="s">
        <v>437</v>
      </c>
    </row>
    <row r="25297" spans="1:3" x14ac:dyDescent="0.15">
      <c r="A25297" s="619" t="s">
        <v>1123</v>
      </c>
      <c r="B25297" s="618">
        <v>2013</v>
      </c>
      <c r="C25297" s="619" t="s">
        <v>424</v>
      </c>
    </row>
    <row r="25298" spans="1:3" x14ac:dyDescent="0.15">
      <c r="A25298" s="619" t="s">
        <v>1123</v>
      </c>
      <c r="B25298" s="618">
        <v>2013</v>
      </c>
      <c r="C25298" s="619" t="s">
        <v>437</v>
      </c>
    </row>
    <row r="25299" spans="1:3" x14ac:dyDescent="0.15">
      <c r="A25299" s="619" t="s">
        <v>1123</v>
      </c>
      <c r="B25299" s="618">
        <v>2013</v>
      </c>
      <c r="C25299" s="619" t="s">
        <v>1080</v>
      </c>
    </row>
    <row r="25300" spans="1:3" x14ac:dyDescent="0.15">
      <c r="A25300" s="619" t="s">
        <v>1123</v>
      </c>
      <c r="B25300" s="618">
        <v>2013</v>
      </c>
      <c r="C25300" s="619" t="s">
        <v>437</v>
      </c>
    </row>
    <row r="25301" spans="1:3" x14ac:dyDescent="0.15">
      <c r="A25301" s="619" t="s">
        <v>1123</v>
      </c>
      <c r="B25301" s="618">
        <v>2013</v>
      </c>
      <c r="C25301" s="619" t="s">
        <v>1104</v>
      </c>
    </row>
    <row r="25302" spans="1:3" x14ac:dyDescent="0.15">
      <c r="A25302" s="619" t="s">
        <v>1123</v>
      </c>
      <c r="B25302" s="618">
        <v>2013</v>
      </c>
      <c r="C25302" s="619" t="s">
        <v>1080</v>
      </c>
    </row>
    <row r="25303" spans="1:3" x14ac:dyDescent="0.15">
      <c r="A25303" s="619" t="s">
        <v>1123</v>
      </c>
      <c r="B25303" s="618">
        <v>2013</v>
      </c>
      <c r="C25303" s="619" t="s">
        <v>1104</v>
      </c>
    </row>
    <row r="25304" spans="1:3" x14ac:dyDescent="0.15">
      <c r="A25304" s="619" t="s">
        <v>1123</v>
      </c>
      <c r="B25304" s="618">
        <v>2013</v>
      </c>
      <c r="C25304" s="619" t="s">
        <v>437</v>
      </c>
    </row>
    <row r="25305" spans="1:3" x14ac:dyDescent="0.15">
      <c r="A25305" s="619" t="s">
        <v>1123</v>
      </c>
      <c r="B25305" s="618">
        <v>2013</v>
      </c>
      <c r="C25305" s="619" t="s">
        <v>424</v>
      </c>
    </row>
    <row r="25306" spans="1:3" x14ac:dyDescent="0.15">
      <c r="A25306" s="619" t="s">
        <v>1123</v>
      </c>
      <c r="B25306" s="618">
        <v>2013</v>
      </c>
      <c r="C25306" s="619" t="s">
        <v>424</v>
      </c>
    </row>
    <row r="25307" spans="1:3" x14ac:dyDescent="0.15">
      <c r="A25307" s="619" t="s">
        <v>1123</v>
      </c>
      <c r="B25307" s="618">
        <v>2013</v>
      </c>
      <c r="C25307" s="619" t="s">
        <v>437</v>
      </c>
    </row>
    <row r="25308" spans="1:3" x14ac:dyDescent="0.15">
      <c r="A25308" s="619" t="s">
        <v>1123</v>
      </c>
      <c r="B25308" s="618">
        <v>2013</v>
      </c>
      <c r="C25308" s="619" t="s">
        <v>424</v>
      </c>
    </row>
    <row r="25309" spans="1:3" x14ac:dyDescent="0.15">
      <c r="A25309" s="619" t="s">
        <v>1123</v>
      </c>
      <c r="B25309" s="618">
        <v>2013</v>
      </c>
      <c r="C25309" s="619" t="s">
        <v>424</v>
      </c>
    </row>
    <row r="25310" spans="1:3" x14ac:dyDescent="0.15">
      <c r="A25310" s="619" t="s">
        <v>1123</v>
      </c>
      <c r="B25310" s="618">
        <v>2013</v>
      </c>
      <c r="C25310" s="619" t="s">
        <v>1102</v>
      </c>
    </row>
    <row r="25311" spans="1:3" x14ac:dyDescent="0.15">
      <c r="A25311" s="619" t="s">
        <v>1123</v>
      </c>
      <c r="B25311" s="618">
        <v>2013</v>
      </c>
      <c r="C25311" s="619" t="s">
        <v>424</v>
      </c>
    </row>
    <row r="25312" spans="1:3" x14ac:dyDescent="0.15">
      <c r="A25312" s="619" t="s">
        <v>1123</v>
      </c>
      <c r="B25312" s="618">
        <v>2013</v>
      </c>
      <c r="C25312" s="619" t="s">
        <v>424</v>
      </c>
    </row>
    <row r="25313" spans="1:3" x14ac:dyDescent="0.15">
      <c r="A25313" s="619" t="s">
        <v>1123</v>
      </c>
      <c r="B25313" s="618">
        <v>2013</v>
      </c>
      <c r="C25313" s="619" t="s">
        <v>424</v>
      </c>
    </row>
    <row r="25314" spans="1:3" x14ac:dyDescent="0.15">
      <c r="A25314" s="619" t="s">
        <v>1123</v>
      </c>
      <c r="B25314" s="618">
        <v>2013</v>
      </c>
      <c r="C25314" s="619" t="s">
        <v>1107</v>
      </c>
    </row>
    <row r="25315" spans="1:3" x14ac:dyDescent="0.15">
      <c r="A25315" s="619" t="s">
        <v>1123</v>
      </c>
      <c r="B25315" s="618">
        <v>2013</v>
      </c>
      <c r="C25315" s="619" t="s">
        <v>437</v>
      </c>
    </row>
    <row r="25316" spans="1:3" x14ac:dyDescent="0.15">
      <c r="A25316" s="619" t="s">
        <v>1123</v>
      </c>
      <c r="B25316" s="618">
        <v>2013</v>
      </c>
      <c r="C25316" s="619" t="s">
        <v>1107</v>
      </c>
    </row>
    <row r="25317" spans="1:3" x14ac:dyDescent="0.15">
      <c r="A25317" s="619" t="s">
        <v>1123</v>
      </c>
      <c r="B25317" s="618">
        <v>2013</v>
      </c>
      <c r="C25317" s="619" t="s">
        <v>1107</v>
      </c>
    </row>
    <row r="25318" spans="1:3" x14ac:dyDescent="0.15">
      <c r="A25318" s="619" t="s">
        <v>1123</v>
      </c>
      <c r="B25318" s="618">
        <v>2013</v>
      </c>
      <c r="C25318" s="619" t="s">
        <v>424</v>
      </c>
    </row>
    <row r="25319" spans="1:3" x14ac:dyDescent="0.15">
      <c r="A25319" s="619" t="s">
        <v>1123</v>
      </c>
      <c r="B25319" s="618">
        <v>2013</v>
      </c>
      <c r="C25319" s="619" t="s">
        <v>424</v>
      </c>
    </row>
    <row r="25320" spans="1:3" x14ac:dyDescent="0.15">
      <c r="A25320" s="619" t="s">
        <v>1123</v>
      </c>
      <c r="B25320" s="618">
        <v>2013</v>
      </c>
      <c r="C25320" s="619" t="s">
        <v>1080</v>
      </c>
    </row>
    <row r="25321" spans="1:3" x14ac:dyDescent="0.15">
      <c r="A25321" s="619" t="s">
        <v>1123</v>
      </c>
      <c r="B25321" s="618">
        <v>2013</v>
      </c>
      <c r="C25321" s="619" t="s">
        <v>424</v>
      </c>
    </row>
    <row r="25322" spans="1:3" x14ac:dyDescent="0.15">
      <c r="A25322" s="619" t="s">
        <v>1123</v>
      </c>
      <c r="B25322" s="618">
        <v>2013</v>
      </c>
      <c r="C25322" s="619" t="s">
        <v>424</v>
      </c>
    </row>
    <row r="25323" spans="1:3" x14ac:dyDescent="0.15">
      <c r="A25323" s="619" t="s">
        <v>1123</v>
      </c>
      <c r="B25323" s="618">
        <v>2013</v>
      </c>
      <c r="C25323" s="619" t="s">
        <v>1107</v>
      </c>
    </row>
    <row r="25324" spans="1:3" x14ac:dyDescent="0.15">
      <c r="A25324" s="619" t="s">
        <v>1123</v>
      </c>
      <c r="B25324" s="618">
        <v>2013</v>
      </c>
      <c r="C25324" s="619" t="s">
        <v>1107</v>
      </c>
    </row>
    <row r="25325" spans="1:3" x14ac:dyDescent="0.15">
      <c r="A25325" s="619" t="s">
        <v>1123</v>
      </c>
      <c r="B25325" s="618">
        <v>2013</v>
      </c>
      <c r="C25325" s="619" t="s">
        <v>424</v>
      </c>
    </row>
    <row r="25326" spans="1:3" x14ac:dyDescent="0.15">
      <c r="A25326" s="619" t="s">
        <v>1123</v>
      </c>
      <c r="B25326" s="618">
        <v>2013</v>
      </c>
      <c r="C25326" s="619" t="s">
        <v>424</v>
      </c>
    </row>
    <row r="25327" spans="1:3" x14ac:dyDescent="0.15">
      <c r="A25327" s="619" t="s">
        <v>1123</v>
      </c>
      <c r="B25327" s="618">
        <v>2013</v>
      </c>
      <c r="C25327" s="619" t="s">
        <v>424</v>
      </c>
    </row>
    <row r="25328" spans="1:3" x14ac:dyDescent="0.15">
      <c r="A25328" s="619" t="s">
        <v>1123</v>
      </c>
      <c r="B25328" s="618">
        <v>2013</v>
      </c>
      <c r="C25328" s="619" t="s">
        <v>1113</v>
      </c>
    </row>
    <row r="25329" spans="1:3" x14ac:dyDescent="0.15">
      <c r="A25329" s="619" t="s">
        <v>1123</v>
      </c>
      <c r="B25329" s="618">
        <v>2013</v>
      </c>
      <c r="C25329" s="619" t="s">
        <v>437</v>
      </c>
    </row>
    <row r="25330" spans="1:3" x14ac:dyDescent="0.15">
      <c r="A25330" s="619" t="s">
        <v>1123</v>
      </c>
      <c r="B25330" s="618">
        <v>2013</v>
      </c>
      <c r="C25330" s="619" t="s">
        <v>424</v>
      </c>
    </row>
    <row r="25331" spans="1:3" x14ac:dyDescent="0.15">
      <c r="A25331" s="619" t="s">
        <v>1123</v>
      </c>
      <c r="B25331" s="618">
        <v>2013</v>
      </c>
      <c r="C25331" s="619" t="s">
        <v>1113</v>
      </c>
    </row>
    <row r="25332" spans="1:3" x14ac:dyDescent="0.15">
      <c r="A25332" s="619" t="s">
        <v>1123</v>
      </c>
      <c r="B25332" s="618">
        <v>2013</v>
      </c>
      <c r="C25332" s="619" t="s">
        <v>424</v>
      </c>
    </row>
    <row r="25333" spans="1:3" x14ac:dyDescent="0.15">
      <c r="A25333" s="619" t="s">
        <v>1123</v>
      </c>
      <c r="B25333" s="618">
        <v>2013</v>
      </c>
      <c r="C25333" s="619" t="s">
        <v>424</v>
      </c>
    </row>
    <row r="25334" spans="1:3" x14ac:dyDescent="0.15">
      <c r="A25334" s="619" t="s">
        <v>1123</v>
      </c>
      <c r="B25334" s="618">
        <v>2013</v>
      </c>
      <c r="C25334" s="619" t="s">
        <v>437</v>
      </c>
    </row>
    <row r="25335" spans="1:3" x14ac:dyDescent="0.15">
      <c r="A25335" s="619" t="s">
        <v>1123</v>
      </c>
      <c r="B25335" s="618">
        <v>2013</v>
      </c>
      <c r="C25335" s="619" t="s">
        <v>437</v>
      </c>
    </row>
    <row r="25336" spans="1:3" x14ac:dyDescent="0.15">
      <c r="A25336" s="619" t="s">
        <v>1123</v>
      </c>
      <c r="B25336" s="618">
        <v>2013</v>
      </c>
      <c r="C25336" s="619" t="s">
        <v>424</v>
      </c>
    </row>
    <row r="25337" spans="1:3" x14ac:dyDescent="0.15">
      <c r="A25337" s="619" t="s">
        <v>1123</v>
      </c>
      <c r="B25337" s="618">
        <v>2013</v>
      </c>
      <c r="C25337" s="619" t="s">
        <v>1102</v>
      </c>
    </row>
    <row r="25338" spans="1:3" x14ac:dyDescent="0.15">
      <c r="A25338" s="619" t="s">
        <v>1123</v>
      </c>
      <c r="B25338" s="618">
        <v>2013</v>
      </c>
      <c r="C25338" s="619" t="s">
        <v>437</v>
      </c>
    </row>
    <row r="25339" spans="1:3" x14ac:dyDescent="0.15">
      <c r="A25339" s="619" t="s">
        <v>1123</v>
      </c>
      <c r="B25339" s="618">
        <v>2013</v>
      </c>
      <c r="C25339" s="619" t="s">
        <v>424</v>
      </c>
    </row>
    <row r="25340" spans="1:3" x14ac:dyDescent="0.15">
      <c r="A25340" s="619" t="s">
        <v>1123</v>
      </c>
      <c r="B25340" s="618">
        <v>2013</v>
      </c>
      <c r="C25340" s="619" t="s">
        <v>424</v>
      </c>
    </row>
    <row r="25341" spans="1:3" x14ac:dyDescent="0.15">
      <c r="A25341" s="619" t="s">
        <v>1123</v>
      </c>
      <c r="B25341" s="618">
        <v>2013</v>
      </c>
      <c r="C25341" s="619" t="s">
        <v>424</v>
      </c>
    </row>
    <row r="25342" spans="1:3" x14ac:dyDescent="0.15">
      <c r="A25342" s="618" t="s">
        <v>1123</v>
      </c>
      <c r="B25342" s="618">
        <v>2013</v>
      </c>
      <c r="C25342" s="619" t="s">
        <v>424</v>
      </c>
    </row>
    <row r="25343" spans="1:3" x14ac:dyDescent="0.15">
      <c r="A25343" s="619" t="s">
        <v>1123</v>
      </c>
      <c r="B25343" s="618">
        <v>2013</v>
      </c>
      <c r="C25343" s="619" t="s">
        <v>424</v>
      </c>
    </row>
    <row r="25344" spans="1:3" x14ac:dyDescent="0.15">
      <c r="A25344" s="619" t="s">
        <v>1123</v>
      </c>
      <c r="B25344" s="618">
        <v>2013</v>
      </c>
      <c r="C25344" s="619" t="s">
        <v>424</v>
      </c>
    </row>
    <row r="25345" spans="1:3" x14ac:dyDescent="0.15">
      <c r="A25345" s="619" t="s">
        <v>1123</v>
      </c>
      <c r="B25345" s="618">
        <v>2013</v>
      </c>
      <c r="C25345" s="619" t="s">
        <v>424</v>
      </c>
    </row>
    <row r="25346" spans="1:3" x14ac:dyDescent="0.15">
      <c r="A25346" s="618" t="s">
        <v>1123</v>
      </c>
      <c r="B25346" s="618">
        <v>2013</v>
      </c>
      <c r="C25346" s="619" t="s">
        <v>424</v>
      </c>
    </row>
    <row r="25347" spans="1:3" x14ac:dyDescent="0.15">
      <c r="A25347" s="618" t="s">
        <v>1123</v>
      </c>
      <c r="B25347" s="618">
        <v>2013</v>
      </c>
      <c r="C25347" s="619" t="s">
        <v>424</v>
      </c>
    </row>
    <row r="25348" spans="1:3" x14ac:dyDescent="0.15">
      <c r="A25348" s="618" t="s">
        <v>1123</v>
      </c>
      <c r="B25348" s="618">
        <v>2013</v>
      </c>
      <c r="C25348" s="619" t="s">
        <v>424</v>
      </c>
    </row>
    <row r="25349" spans="1:3" x14ac:dyDescent="0.15">
      <c r="A25349" s="619" t="s">
        <v>1123</v>
      </c>
      <c r="B25349" s="618">
        <v>2013</v>
      </c>
      <c r="C25349" s="619" t="s">
        <v>437</v>
      </c>
    </row>
    <row r="25350" spans="1:3" x14ac:dyDescent="0.15">
      <c r="A25350" s="619" t="s">
        <v>1123</v>
      </c>
      <c r="B25350" s="618">
        <v>2013</v>
      </c>
      <c r="C25350" s="619" t="s">
        <v>455</v>
      </c>
    </row>
    <row r="25351" spans="1:3" x14ac:dyDescent="0.15">
      <c r="A25351" s="619" t="s">
        <v>1123</v>
      </c>
      <c r="B25351" s="618">
        <v>2013</v>
      </c>
      <c r="C25351" s="619" t="s">
        <v>424</v>
      </c>
    </row>
    <row r="25352" spans="1:3" x14ac:dyDescent="0.15">
      <c r="A25352" s="619" t="s">
        <v>1123</v>
      </c>
      <c r="B25352" s="618">
        <v>2013</v>
      </c>
      <c r="C25352" s="619" t="s">
        <v>424</v>
      </c>
    </row>
    <row r="25353" spans="1:3" x14ac:dyDescent="0.15">
      <c r="A25353" s="619" t="s">
        <v>1123</v>
      </c>
      <c r="B25353" s="618">
        <v>2013</v>
      </c>
      <c r="C25353" s="619" t="s">
        <v>437</v>
      </c>
    </row>
    <row r="25354" spans="1:3" x14ac:dyDescent="0.15">
      <c r="A25354" s="619" t="s">
        <v>1123</v>
      </c>
      <c r="B25354" s="618">
        <v>2013</v>
      </c>
      <c r="C25354" s="619" t="s">
        <v>424</v>
      </c>
    </row>
    <row r="25355" spans="1:3" x14ac:dyDescent="0.15">
      <c r="A25355" s="619" t="s">
        <v>1123</v>
      </c>
      <c r="B25355" s="618">
        <v>2013</v>
      </c>
      <c r="C25355" s="619" t="s">
        <v>1103</v>
      </c>
    </row>
    <row r="25356" spans="1:3" x14ac:dyDescent="0.15">
      <c r="A25356" s="619" t="s">
        <v>1123</v>
      </c>
      <c r="B25356" s="618">
        <v>2013</v>
      </c>
      <c r="C25356" s="619" t="s">
        <v>424</v>
      </c>
    </row>
    <row r="25357" spans="1:3" x14ac:dyDescent="0.15">
      <c r="A25357" s="619" t="s">
        <v>1123</v>
      </c>
      <c r="B25357" s="618">
        <v>2013</v>
      </c>
      <c r="C25357" s="619" t="s">
        <v>1080</v>
      </c>
    </row>
    <row r="25358" spans="1:3" x14ac:dyDescent="0.15">
      <c r="A25358" s="619" t="s">
        <v>1123</v>
      </c>
      <c r="B25358" s="618">
        <v>2013</v>
      </c>
      <c r="C25358" s="619" t="s">
        <v>1104</v>
      </c>
    </row>
    <row r="25359" spans="1:3" x14ac:dyDescent="0.15">
      <c r="A25359" s="619" t="s">
        <v>1123</v>
      </c>
      <c r="B25359" s="618">
        <v>2013</v>
      </c>
      <c r="C25359" s="619" t="s">
        <v>1113</v>
      </c>
    </row>
    <row r="25360" spans="1:3" x14ac:dyDescent="0.15">
      <c r="A25360" s="619" t="s">
        <v>1123</v>
      </c>
      <c r="B25360" s="618">
        <v>2013</v>
      </c>
      <c r="C25360" s="619" t="s">
        <v>1113</v>
      </c>
    </row>
    <row r="25361" spans="1:3" x14ac:dyDescent="0.15">
      <c r="A25361" s="619" t="s">
        <v>1123</v>
      </c>
      <c r="B25361" s="618">
        <v>2013</v>
      </c>
      <c r="C25361" s="619" t="s">
        <v>424</v>
      </c>
    </row>
    <row r="25362" spans="1:3" x14ac:dyDescent="0.15">
      <c r="A25362" s="619" t="s">
        <v>1123</v>
      </c>
      <c r="B25362" s="618">
        <v>2013</v>
      </c>
      <c r="C25362" s="619" t="s">
        <v>1107</v>
      </c>
    </row>
    <row r="25363" spans="1:3" x14ac:dyDescent="0.15">
      <c r="A25363" s="619" t="s">
        <v>1123</v>
      </c>
      <c r="B25363" s="618">
        <v>2013</v>
      </c>
      <c r="C25363" s="619" t="s">
        <v>1104</v>
      </c>
    </row>
    <row r="25364" spans="1:3" x14ac:dyDescent="0.15">
      <c r="A25364" s="619" t="s">
        <v>1123</v>
      </c>
      <c r="B25364" s="618">
        <v>2013</v>
      </c>
      <c r="C25364" s="619" t="s">
        <v>424</v>
      </c>
    </row>
    <row r="25365" spans="1:3" x14ac:dyDescent="0.15">
      <c r="A25365" s="619" t="s">
        <v>1123</v>
      </c>
      <c r="B25365" s="618">
        <v>2013</v>
      </c>
      <c r="C25365" s="619" t="s">
        <v>1101</v>
      </c>
    </row>
    <row r="25366" spans="1:3" x14ac:dyDescent="0.15">
      <c r="A25366" s="619" t="s">
        <v>1123</v>
      </c>
      <c r="B25366" s="618">
        <v>2013</v>
      </c>
      <c r="C25366" s="619" t="s">
        <v>437</v>
      </c>
    </row>
    <row r="25367" spans="1:3" x14ac:dyDescent="0.15">
      <c r="A25367" s="619" t="s">
        <v>1123</v>
      </c>
      <c r="B25367" s="618">
        <v>2013</v>
      </c>
      <c r="C25367" s="619" t="s">
        <v>1113</v>
      </c>
    </row>
    <row r="25368" spans="1:3" x14ac:dyDescent="0.15">
      <c r="A25368" s="619" t="s">
        <v>1123</v>
      </c>
      <c r="B25368" s="618">
        <v>2013</v>
      </c>
      <c r="C25368" s="619" t="s">
        <v>424</v>
      </c>
    </row>
    <row r="25369" spans="1:3" x14ac:dyDescent="0.15">
      <c r="A25369" s="619" t="s">
        <v>1123</v>
      </c>
      <c r="B25369" s="618">
        <v>2013</v>
      </c>
      <c r="C25369" s="619" t="s">
        <v>424</v>
      </c>
    </row>
    <row r="25370" spans="1:3" x14ac:dyDescent="0.15">
      <c r="A25370" s="619" t="s">
        <v>1123</v>
      </c>
      <c r="B25370" s="618">
        <v>2013</v>
      </c>
      <c r="C25370" s="619" t="s">
        <v>424</v>
      </c>
    </row>
    <row r="25371" spans="1:3" x14ac:dyDescent="0.15">
      <c r="A25371" s="619" t="s">
        <v>1123</v>
      </c>
      <c r="B25371" s="618">
        <v>2013</v>
      </c>
      <c r="C25371" s="619" t="s">
        <v>424</v>
      </c>
    </row>
    <row r="25372" spans="1:3" x14ac:dyDescent="0.15">
      <c r="A25372" s="619" t="s">
        <v>1123</v>
      </c>
      <c r="B25372" s="618">
        <v>2013</v>
      </c>
      <c r="C25372" s="619" t="s">
        <v>437</v>
      </c>
    </row>
    <row r="25373" spans="1:3" x14ac:dyDescent="0.15">
      <c r="A25373" s="619" t="s">
        <v>1123</v>
      </c>
      <c r="B25373" s="618">
        <v>2013</v>
      </c>
      <c r="C25373" s="619" t="s">
        <v>424</v>
      </c>
    </row>
    <row r="25374" spans="1:3" x14ac:dyDescent="0.15">
      <c r="A25374" s="619" t="s">
        <v>1123</v>
      </c>
      <c r="B25374" s="618">
        <v>2013</v>
      </c>
      <c r="C25374" s="619" t="s">
        <v>424</v>
      </c>
    </row>
    <row r="25375" spans="1:3" x14ac:dyDescent="0.15">
      <c r="A25375" s="619" t="s">
        <v>1123</v>
      </c>
      <c r="B25375" s="618">
        <v>2013</v>
      </c>
      <c r="C25375" s="619" t="s">
        <v>1107</v>
      </c>
    </row>
    <row r="25376" spans="1:3" x14ac:dyDescent="0.15">
      <c r="A25376" s="619" t="s">
        <v>1123</v>
      </c>
      <c r="B25376" s="618">
        <v>2013</v>
      </c>
      <c r="C25376" s="619" t="s">
        <v>424</v>
      </c>
    </row>
    <row r="25377" spans="1:3" x14ac:dyDescent="0.15">
      <c r="A25377" s="619" t="s">
        <v>1123</v>
      </c>
      <c r="B25377" s="618">
        <v>2013</v>
      </c>
      <c r="C25377" s="619" t="s">
        <v>1103</v>
      </c>
    </row>
    <row r="25378" spans="1:3" x14ac:dyDescent="0.15">
      <c r="A25378" s="619" t="s">
        <v>1123</v>
      </c>
      <c r="B25378" s="618">
        <v>2013</v>
      </c>
      <c r="C25378" s="619" t="s">
        <v>1103</v>
      </c>
    </row>
    <row r="25379" spans="1:3" x14ac:dyDescent="0.15">
      <c r="A25379" s="619" t="s">
        <v>1123</v>
      </c>
      <c r="B25379" s="618">
        <v>2013</v>
      </c>
      <c r="C25379" s="619" t="s">
        <v>424</v>
      </c>
    </row>
    <row r="25380" spans="1:3" x14ac:dyDescent="0.15">
      <c r="A25380" s="619" t="s">
        <v>1123</v>
      </c>
      <c r="B25380" s="618">
        <v>2013</v>
      </c>
      <c r="C25380" s="619" t="s">
        <v>1080</v>
      </c>
    </row>
    <row r="25381" spans="1:3" x14ac:dyDescent="0.15">
      <c r="A25381" s="619" t="s">
        <v>1123</v>
      </c>
      <c r="B25381" s="618">
        <v>2013</v>
      </c>
      <c r="C25381" s="619" t="s">
        <v>424</v>
      </c>
    </row>
    <row r="25382" spans="1:3" x14ac:dyDescent="0.15">
      <c r="A25382" s="619" t="s">
        <v>1123</v>
      </c>
      <c r="B25382" s="618">
        <v>2013</v>
      </c>
      <c r="C25382" s="619" t="s">
        <v>1107</v>
      </c>
    </row>
    <row r="25383" spans="1:3" x14ac:dyDescent="0.15">
      <c r="A25383" s="619" t="s">
        <v>1123</v>
      </c>
      <c r="B25383" s="618">
        <v>2013</v>
      </c>
      <c r="C25383" s="619" t="s">
        <v>424</v>
      </c>
    </row>
    <row r="25384" spans="1:3" x14ac:dyDescent="0.15">
      <c r="A25384" s="619" t="s">
        <v>1123</v>
      </c>
      <c r="B25384" s="618">
        <v>2013</v>
      </c>
      <c r="C25384" s="619" t="s">
        <v>1107</v>
      </c>
    </row>
    <row r="25385" spans="1:3" x14ac:dyDescent="0.15">
      <c r="A25385" s="619" t="s">
        <v>1123</v>
      </c>
      <c r="B25385" s="618">
        <v>2013</v>
      </c>
      <c r="C25385" s="619" t="s">
        <v>424</v>
      </c>
    </row>
    <row r="25386" spans="1:3" x14ac:dyDescent="0.15">
      <c r="A25386" s="619" t="s">
        <v>1123</v>
      </c>
      <c r="B25386" s="618">
        <v>2013</v>
      </c>
      <c r="C25386" s="619" t="s">
        <v>1080</v>
      </c>
    </row>
    <row r="25387" spans="1:3" x14ac:dyDescent="0.15">
      <c r="A25387" s="619" t="s">
        <v>1123</v>
      </c>
      <c r="B25387" s="618">
        <v>2013</v>
      </c>
      <c r="C25387" s="619" t="s">
        <v>424</v>
      </c>
    </row>
    <row r="25388" spans="1:3" x14ac:dyDescent="0.15">
      <c r="A25388" s="619" t="s">
        <v>1123</v>
      </c>
      <c r="B25388" s="618">
        <v>2013</v>
      </c>
      <c r="C25388" s="619" t="s">
        <v>424</v>
      </c>
    </row>
    <row r="25389" spans="1:3" x14ac:dyDescent="0.15">
      <c r="A25389" s="619" t="s">
        <v>1123</v>
      </c>
      <c r="B25389" s="618">
        <v>2013</v>
      </c>
      <c r="C25389" s="619" t="s">
        <v>424</v>
      </c>
    </row>
    <row r="25390" spans="1:3" x14ac:dyDescent="0.15">
      <c r="A25390" s="619" t="s">
        <v>1123</v>
      </c>
      <c r="B25390" s="618">
        <v>2013</v>
      </c>
      <c r="C25390" s="619" t="s">
        <v>437</v>
      </c>
    </row>
    <row r="25391" spans="1:3" x14ac:dyDescent="0.15">
      <c r="A25391" s="619" t="s">
        <v>1123</v>
      </c>
      <c r="B25391" s="618">
        <v>2013</v>
      </c>
      <c r="C25391" s="619" t="s">
        <v>1102</v>
      </c>
    </row>
    <row r="25392" spans="1:3" x14ac:dyDescent="0.15">
      <c r="A25392" s="619" t="s">
        <v>1123</v>
      </c>
      <c r="B25392" s="618">
        <v>2013</v>
      </c>
      <c r="C25392" s="619" t="s">
        <v>1103</v>
      </c>
    </row>
    <row r="25393" spans="1:3" x14ac:dyDescent="0.15">
      <c r="A25393" s="619" t="s">
        <v>1123</v>
      </c>
      <c r="B25393" s="618">
        <v>2013</v>
      </c>
      <c r="C25393" s="619" t="s">
        <v>1103</v>
      </c>
    </row>
    <row r="25394" spans="1:3" x14ac:dyDescent="0.15">
      <c r="A25394" s="619" t="s">
        <v>1123</v>
      </c>
      <c r="B25394" s="618">
        <v>2013</v>
      </c>
      <c r="C25394" s="619" t="s">
        <v>1080</v>
      </c>
    </row>
    <row r="25395" spans="1:3" x14ac:dyDescent="0.15">
      <c r="A25395" s="619" t="s">
        <v>1123</v>
      </c>
      <c r="B25395" s="618">
        <v>2013</v>
      </c>
      <c r="C25395" s="619" t="s">
        <v>424</v>
      </c>
    </row>
    <row r="25396" spans="1:3" x14ac:dyDescent="0.15">
      <c r="A25396" s="619" t="s">
        <v>1123</v>
      </c>
      <c r="B25396" s="618">
        <v>2013</v>
      </c>
      <c r="C25396" s="619" t="s">
        <v>437</v>
      </c>
    </row>
    <row r="25397" spans="1:3" x14ac:dyDescent="0.15">
      <c r="A25397" s="619" t="s">
        <v>1123</v>
      </c>
      <c r="B25397" s="618">
        <v>2013</v>
      </c>
      <c r="C25397" s="619" t="s">
        <v>424</v>
      </c>
    </row>
    <row r="25398" spans="1:3" x14ac:dyDescent="0.15">
      <c r="A25398" s="619" t="s">
        <v>1123</v>
      </c>
      <c r="B25398" s="618">
        <v>2013</v>
      </c>
      <c r="C25398" s="619" t="s">
        <v>424</v>
      </c>
    </row>
    <row r="25399" spans="1:3" x14ac:dyDescent="0.15">
      <c r="A25399" s="619" t="s">
        <v>1123</v>
      </c>
      <c r="B25399" s="618">
        <v>2013</v>
      </c>
      <c r="C25399" s="619" t="s">
        <v>437</v>
      </c>
    </row>
    <row r="25400" spans="1:3" x14ac:dyDescent="0.15">
      <c r="A25400" s="619" t="s">
        <v>1123</v>
      </c>
      <c r="B25400" s="618">
        <v>2013</v>
      </c>
      <c r="C25400" s="619" t="s">
        <v>424</v>
      </c>
    </row>
    <row r="25401" spans="1:3" x14ac:dyDescent="0.15">
      <c r="A25401" s="619" t="s">
        <v>1123</v>
      </c>
      <c r="B25401" s="618">
        <v>2013</v>
      </c>
      <c r="C25401" s="619" t="s">
        <v>437</v>
      </c>
    </row>
    <row r="25402" spans="1:3" x14ac:dyDescent="0.15">
      <c r="A25402" s="619" t="s">
        <v>1123</v>
      </c>
      <c r="B25402" s="618">
        <v>2013</v>
      </c>
      <c r="C25402" s="619" t="s">
        <v>424</v>
      </c>
    </row>
    <row r="25403" spans="1:3" x14ac:dyDescent="0.15">
      <c r="A25403" s="619" t="s">
        <v>1123</v>
      </c>
      <c r="B25403" s="618">
        <v>2013</v>
      </c>
      <c r="C25403" s="619" t="s">
        <v>424</v>
      </c>
    </row>
    <row r="25404" spans="1:3" x14ac:dyDescent="0.15">
      <c r="A25404" s="619" t="s">
        <v>1123</v>
      </c>
      <c r="B25404" s="618">
        <v>2013</v>
      </c>
      <c r="C25404" s="619" t="s">
        <v>424</v>
      </c>
    </row>
    <row r="25405" spans="1:3" x14ac:dyDescent="0.15">
      <c r="A25405" s="619" t="s">
        <v>1123</v>
      </c>
      <c r="B25405" s="618">
        <v>2013</v>
      </c>
      <c r="C25405" s="619" t="s">
        <v>1102</v>
      </c>
    </row>
    <row r="25406" spans="1:3" x14ac:dyDescent="0.15">
      <c r="A25406" s="619" t="s">
        <v>1123</v>
      </c>
      <c r="B25406" s="618">
        <v>2013</v>
      </c>
      <c r="C25406" s="619" t="s">
        <v>1101</v>
      </c>
    </row>
    <row r="25407" spans="1:3" x14ac:dyDescent="0.15">
      <c r="A25407" s="619" t="s">
        <v>1123</v>
      </c>
      <c r="B25407" s="618">
        <v>2013</v>
      </c>
      <c r="C25407" s="619" t="s">
        <v>1080</v>
      </c>
    </row>
    <row r="25408" spans="1:3" x14ac:dyDescent="0.15">
      <c r="A25408" s="619" t="s">
        <v>1123</v>
      </c>
      <c r="B25408" s="618">
        <v>2013</v>
      </c>
      <c r="C25408" s="619" t="s">
        <v>1101</v>
      </c>
    </row>
    <row r="25409" spans="1:3" x14ac:dyDescent="0.15">
      <c r="A25409" s="619" t="s">
        <v>1123</v>
      </c>
      <c r="B25409" s="618">
        <v>2013</v>
      </c>
      <c r="C25409" s="619" t="s">
        <v>424</v>
      </c>
    </row>
    <row r="25410" spans="1:3" x14ac:dyDescent="0.15">
      <c r="A25410" s="619" t="s">
        <v>1123</v>
      </c>
      <c r="B25410" s="618">
        <v>2013</v>
      </c>
      <c r="C25410" s="619" t="s">
        <v>1107</v>
      </c>
    </row>
    <row r="25411" spans="1:3" x14ac:dyDescent="0.15">
      <c r="A25411" s="619" t="s">
        <v>1123</v>
      </c>
      <c r="B25411" s="618">
        <v>2013</v>
      </c>
      <c r="C25411" s="619" t="s">
        <v>437</v>
      </c>
    </row>
    <row r="25412" spans="1:3" x14ac:dyDescent="0.15">
      <c r="A25412" s="619" t="s">
        <v>1123</v>
      </c>
      <c r="B25412" s="618">
        <v>2013</v>
      </c>
      <c r="C25412" s="619" t="s">
        <v>437</v>
      </c>
    </row>
    <row r="25413" spans="1:3" x14ac:dyDescent="0.15">
      <c r="A25413" s="619" t="s">
        <v>1123</v>
      </c>
      <c r="B25413" s="618">
        <v>2013</v>
      </c>
      <c r="C25413" s="619" t="s">
        <v>437</v>
      </c>
    </row>
    <row r="25414" spans="1:3" x14ac:dyDescent="0.15">
      <c r="A25414" s="619" t="s">
        <v>1123</v>
      </c>
      <c r="B25414" s="618">
        <v>2013</v>
      </c>
      <c r="C25414" s="619" t="s">
        <v>424</v>
      </c>
    </row>
    <row r="25415" spans="1:3" x14ac:dyDescent="0.15">
      <c r="A25415" s="619" t="s">
        <v>1123</v>
      </c>
      <c r="B25415" s="618">
        <v>2013</v>
      </c>
      <c r="C25415" s="619" t="s">
        <v>437</v>
      </c>
    </row>
    <row r="25416" spans="1:3" x14ac:dyDescent="0.15">
      <c r="A25416" s="619" t="s">
        <v>1123</v>
      </c>
      <c r="B25416" s="618">
        <v>2013</v>
      </c>
      <c r="C25416" s="619" t="s">
        <v>424</v>
      </c>
    </row>
    <row r="25417" spans="1:3" x14ac:dyDescent="0.15">
      <c r="A25417" s="619" t="s">
        <v>1123</v>
      </c>
      <c r="B25417" s="618">
        <v>2013</v>
      </c>
      <c r="C25417" s="619" t="s">
        <v>424</v>
      </c>
    </row>
    <row r="25418" spans="1:3" x14ac:dyDescent="0.15">
      <c r="A25418" s="619" t="s">
        <v>1123</v>
      </c>
      <c r="B25418" s="618">
        <v>2013</v>
      </c>
      <c r="C25418" s="619" t="s">
        <v>424</v>
      </c>
    </row>
    <row r="25419" spans="1:3" x14ac:dyDescent="0.15">
      <c r="A25419" s="619" t="s">
        <v>1123</v>
      </c>
      <c r="B25419" s="618">
        <v>2013</v>
      </c>
      <c r="C25419" s="619" t="s">
        <v>424</v>
      </c>
    </row>
    <row r="25420" spans="1:3" x14ac:dyDescent="0.15">
      <c r="A25420" s="619" t="s">
        <v>1123</v>
      </c>
      <c r="B25420" s="618">
        <v>2013</v>
      </c>
      <c r="C25420" s="619" t="s">
        <v>1102</v>
      </c>
    </row>
    <row r="25421" spans="1:3" x14ac:dyDescent="0.15">
      <c r="A25421" s="619" t="s">
        <v>1123</v>
      </c>
      <c r="B25421" s="618">
        <v>2013</v>
      </c>
      <c r="C25421" s="619" t="s">
        <v>1102</v>
      </c>
    </row>
    <row r="25422" spans="1:3" x14ac:dyDescent="0.15">
      <c r="A25422" s="619" t="s">
        <v>1123</v>
      </c>
      <c r="B25422" s="618">
        <v>2013</v>
      </c>
      <c r="C25422" s="619" t="s">
        <v>424</v>
      </c>
    </row>
    <row r="25423" spans="1:3" x14ac:dyDescent="0.15">
      <c r="A25423" s="619" t="s">
        <v>1123</v>
      </c>
      <c r="B25423" s="618">
        <v>2013</v>
      </c>
      <c r="C25423" s="619" t="s">
        <v>424</v>
      </c>
    </row>
    <row r="25424" spans="1:3" x14ac:dyDescent="0.15">
      <c r="A25424" s="619" t="s">
        <v>1123</v>
      </c>
      <c r="B25424" s="618">
        <v>2013</v>
      </c>
      <c r="C25424" s="619" t="s">
        <v>1101</v>
      </c>
    </row>
    <row r="25425" spans="1:3" x14ac:dyDescent="0.15">
      <c r="A25425" s="619" t="s">
        <v>1123</v>
      </c>
      <c r="B25425" s="618">
        <v>2013</v>
      </c>
      <c r="C25425" s="619" t="s">
        <v>1080</v>
      </c>
    </row>
    <row r="25426" spans="1:3" x14ac:dyDescent="0.15">
      <c r="A25426" s="619" t="s">
        <v>1123</v>
      </c>
      <c r="B25426" s="618">
        <v>2013</v>
      </c>
      <c r="C25426" s="619" t="s">
        <v>424</v>
      </c>
    </row>
    <row r="25427" spans="1:3" x14ac:dyDescent="0.15">
      <c r="A25427" s="619" t="s">
        <v>1123</v>
      </c>
      <c r="B25427" s="618">
        <v>2013</v>
      </c>
      <c r="C25427" s="619" t="s">
        <v>1102</v>
      </c>
    </row>
    <row r="25428" spans="1:3" x14ac:dyDescent="0.15">
      <c r="A25428" s="619" t="s">
        <v>1123</v>
      </c>
      <c r="B25428" s="618">
        <v>2013</v>
      </c>
      <c r="C25428" s="619" t="s">
        <v>1109</v>
      </c>
    </row>
    <row r="25429" spans="1:3" x14ac:dyDescent="0.15">
      <c r="A25429" s="619" t="s">
        <v>1123</v>
      </c>
      <c r="B25429" s="618">
        <v>2013</v>
      </c>
      <c r="C25429" s="619" t="s">
        <v>1102</v>
      </c>
    </row>
    <row r="25430" spans="1:3" x14ac:dyDescent="0.15">
      <c r="A25430" s="619" t="s">
        <v>1123</v>
      </c>
      <c r="B25430" s="618">
        <v>2013</v>
      </c>
      <c r="C25430" s="619" t="s">
        <v>424</v>
      </c>
    </row>
    <row r="25431" spans="1:3" x14ac:dyDescent="0.15">
      <c r="A25431" s="619" t="s">
        <v>1123</v>
      </c>
      <c r="B25431" s="618">
        <v>2013</v>
      </c>
      <c r="C25431" s="619" t="s">
        <v>437</v>
      </c>
    </row>
    <row r="25432" spans="1:3" x14ac:dyDescent="0.15">
      <c r="A25432" s="619" t="s">
        <v>1123</v>
      </c>
      <c r="B25432" s="618">
        <v>2013</v>
      </c>
      <c r="C25432" s="619" t="s">
        <v>437</v>
      </c>
    </row>
    <row r="25433" spans="1:3" x14ac:dyDescent="0.15">
      <c r="A25433" s="619" t="s">
        <v>1123</v>
      </c>
      <c r="B25433" s="618">
        <v>2013</v>
      </c>
      <c r="C25433" s="619" t="s">
        <v>424</v>
      </c>
    </row>
    <row r="25434" spans="1:3" x14ac:dyDescent="0.15">
      <c r="A25434" s="619" t="s">
        <v>1123</v>
      </c>
      <c r="B25434" s="618">
        <v>2013</v>
      </c>
      <c r="C25434" s="619" t="s">
        <v>424</v>
      </c>
    </row>
    <row r="25435" spans="1:3" x14ac:dyDescent="0.15">
      <c r="A25435" s="619" t="s">
        <v>1123</v>
      </c>
      <c r="B25435" s="618">
        <v>2013</v>
      </c>
      <c r="C25435" s="619" t="s">
        <v>424</v>
      </c>
    </row>
    <row r="25436" spans="1:3" x14ac:dyDescent="0.15">
      <c r="A25436" s="619" t="s">
        <v>1123</v>
      </c>
      <c r="B25436" s="618">
        <v>2013</v>
      </c>
      <c r="C25436" s="619" t="s">
        <v>424</v>
      </c>
    </row>
    <row r="25437" spans="1:3" x14ac:dyDescent="0.15">
      <c r="A25437" s="619" t="s">
        <v>1123</v>
      </c>
      <c r="B25437" s="618">
        <v>2013</v>
      </c>
      <c r="C25437" s="619" t="s">
        <v>424</v>
      </c>
    </row>
    <row r="25438" spans="1:3" x14ac:dyDescent="0.15">
      <c r="A25438" s="619" t="s">
        <v>1123</v>
      </c>
      <c r="B25438" s="618">
        <v>2013</v>
      </c>
      <c r="C25438" s="619" t="s">
        <v>437</v>
      </c>
    </row>
    <row r="25439" spans="1:3" x14ac:dyDescent="0.15">
      <c r="A25439" s="619" t="s">
        <v>1123</v>
      </c>
      <c r="B25439" s="618">
        <v>2013</v>
      </c>
      <c r="C25439" s="619" t="s">
        <v>424</v>
      </c>
    </row>
    <row r="25440" spans="1:3" x14ac:dyDescent="0.15">
      <c r="A25440" s="619" t="s">
        <v>1123</v>
      </c>
      <c r="B25440" s="618">
        <v>2013</v>
      </c>
      <c r="C25440" s="619" t="s">
        <v>437</v>
      </c>
    </row>
    <row r="25441" spans="1:3" x14ac:dyDescent="0.15">
      <c r="A25441" s="619" t="s">
        <v>1123</v>
      </c>
      <c r="B25441" s="618">
        <v>2013</v>
      </c>
      <c r="C25441" s="619" t="s">
        <v>1102</v>
      </c>
    </row>
    <row r="25442" spans="1:3" x14ac:dyDescent="0.15">
      <c r="A25442" s="619" t="s">
        <v>1123</v>
      </c>
      <c r="B25442" s="618">
        <v>2013</v>
      </c>
      <c r="C25442" s="619" t="s">
        <v>437</v>
      </c>
    </row>
    <row r="25443" spans="1:3" x14ac:dyDescent="0.15">
      <c r="A25443" s="619" t="s">
        <v>1123</v>
      </c>
      <c r="B25443" s="618">
        <v>2013</v>
      </c>
      <c r="C25443" s="619" t="s">
        <v>437</v>
      </c>
    </row>
    <row r="25444" spans="1:3" x14ac:dyDescent="0.15">
      <c r="A25444" s="619" t="s">
        <v>1123</v>
      </c>
      <c r="B25444" s="618">
        <v>2013</v>
      </c>
      <c r="C25444" s="619" t="s">
        <v>437</v>
      </c>
    </row>
    <row r="25445" spans="1:3" x14ac:dyDescent="0.15">
      <c r="A25445" s="619" t="s">
        <v>1123</v>
      </c>
      <c r="B25445" s="618">
        <v>2013</v>
      </c>
      <c r="C25445" s="619" t="s">
        <v>424</v>
      </c>
    </row>
    <row r="25446" spans="1:3" x14ac:dyDescent="0.15">
      <c r="A25446" s="619" t="s">
        <v>1123</v>
      </c>
      <c r="B25446" s="618" t="s">
        <v>1081</v>
      </c>
      <c r="C25446" s="619" t="s">
        <v>424</v>
      </c>
    </row>
    <row r="25447" spans="1:3" x14ac:dyDescent="0.15">
      <c r="A25447" s="618" t="s">
        <v>1123</v>
      </c>
      <c r="B25447" s="618">
        <v>2013</v>
      </c>
      <c r="C25447" s="619" t="s">
        <v>424</v>
      </c>
    </row>
    <row r="25448" spans="1:3" x14ac:dyDescent="0.15">
      <c r="A25448" s="618" t="s">
        <v>1123</v>
      </c>
      <c r="B25448" s="618">
        <v>2013</v>
      </c>
      <c r="C25448" s="619" t="s">
        <v>437</v>
      </c>
    </row>
    <row r="25449" spans="1:3" x14ac:dyDescent="0.15">
      <c r="A25449" s="618" t="s">
        <v>1123</v>
      </c>
      <c r="B25449" s="618">
        <v>2013</v>
      </c>
      <c r="C25449" s="619" t="s">
        <v>424</v>
      </c>
    </row>
    <row r="25450" spans="1:3" x14ac:dyDescent="0.15">
      <c r="A25450" s="619" t="s">
        <v>1123</v>
      </c>
      <c r="B25450" s="618">
        <v>2013</v>
      </c>
      <c r="C25450" s="619" t="s">
        <v>424</v>
      </c>
    </row>
    <row r="25451" spans="1:3" x14ac:dyDescent="0.15">
      <c r="A25451" s="619" t="s">
        <v>1123</v>
      </c>
      <c r="B25451" s="618">
        <v>2013</v>
      </c>
      <c r="C25451" s="619" t="s">
        <v>424</v>
      </c>
    </row>
    <row r="25452" spans="1:3" x14ac:dyDescent="0.15">
      <c r="A25452" s="619" t="s">
        <v>1123</v>
      </c>
      <c r="B25452" s="618" t="s">
        <v>1081</v>
      </c>
      <c r="C25452" s="619" t="s">
        <v>424</v>
      </c>
    </row>
    <row r="25453" spans="1:3" x14ac:dyDescent="0.15">
      <c r="A25453" s="618" t="s">
        <v>1123</v>
      </c>
      <c r="B25453" s="618">
        <v>2013</v>
      </c>
      <c r="C25453" s="619" t="s">
        <v>424</v>
      </c>
    </row>
    <row r="25454" spans="1:3" x14ac:dyDescent="0.15">
      <c r="A25454" s="618" t="s">
        <v>1123</v>
      </c>
      <c r="B25454" s="618">
        <v>2013</v>
      </c>
      <c r="C25454" s="619" t="s">
        <v>424</v>
      </c>
    </row>
    <row r="25455" spans="1:3" x14ac:dyDescent="0.15">
      <c r="A25455" s="618" t="s">
        <v>1123</v>
      </c>
      <c r="B25455" s="618">
        <v>2013</v>
      </c>
      <c r="C25455" s="619" t="s">
        <v>424</v>
      </c>
    </row>
    <row r="25456" spans="1:3" x14ac:dyDescent="0.15">
      <c r="A25456" s="618" t="s">
        <v>1123</v>
      </c>
      <c r="B25456" s="618">
        <v>2013</v>
      </c>
      <c r="C25456" s="619" t="s">
        <v>424</v>
      </c>
    </row>
    <row r="25457" spans="1:3" x14ac:dyDescent="0.15">
      <c r="A25457" s="619" t="s">
        <v>1123</v>
      </c>
      <c r="B25457" s="618">
        <v>2013</v>
      </c>
      <c r="C25457" s="619" t="s">
        <v>437</v>
      </c>
    </row>
    <row r="25458" spans="1:3" x14ac:dyDescent="0.15">
      <c r="A25458" s="619" t="s">
        <v>1123</v>
      </c>
      <c r="B25458" s="618">
        <v>2013</v>
      </c>
      <c r="C25458" s="619" t="s">
        <v>437</v>
      </c>
    </row>
    <row r="25459" spans="1:3" x14ac:dyDescent="0.15">
      <c r="A25459" s="619" t="s">
        <v>1123</v>
      </c>
      <c r="B25459" s="618">
        <v>2013</v>
      </c>
      <c r="C25459" s="619" t="s">
        <v>437</v>
      </c>
    </row>
    <row r="25460" spans="1:3" x14ac:dyDescent="0.15">
      <c r="A25460" s="619" t="s">
        <v>1123</v>
      </c>
      <c r="B25460" s="618">
        <v>2013</v>
      </c>
      <c r="C25460" s="619" t="s">
        <v>424</v>
      </c>
    </row>
    <row r="25461" spans="1:3" x14ac:dyDescent="0.15">
      <c r="A25461" s="619" t="s">
        <v>1123</v>
      </c>
      <c r="B25461" s="618">
        <v>2013</v>
      </c>
      <c r="C25461" s="619" t="s">
        <v>424</v>
      </c>
    </row>
    <row r="25462" spans="1:3" x14ac:dyDescent="0.15">
      <c r="A25462" s="619" t="s">
        <v>1123</v>
      </c>
      <c r="B25462" s="618">
        <v>2013</v>
      </c>
      <c r="C25462" s="619" t="s">
        <v>424</v>
      </c>
    </row>
    <row r="25463" spans="1:3" x14ac:dyDescent="0.15">
      <c r="A25463" s="619" t="s">
        <v>1123</v>
      </c>
      <c r="B25463" s="618">
        <v>2013</v>
      </c>
      <c r="C25463" s="619" t="s">
        <v>424</v>
      </c>
    </row>
    <row r="25464" spans="1:3" x14ac:dyDescent="0.15">
      <c r="A25464" s="619" t="s">
        <v>1123</v>
      </c>
      <c r="B25464" s="618">
        <v>2013</v>
      </c>
      <c r="C25464" s="619" t="s">
        <v>424</v>
      </c>
    </row>
    <row r="25465" spans="1:3" x14ac:dyDescent="0.15">
      <c r="A25465" s="619" t="s">
        <v>1123</v>
      </c>
      <c r="B25465" s="618">
        <v>2013</v>
      </c>
      <c r="C25465" s="619" t="s">
        <v>424</v>
      </c>
    </row>
    <row r="25466" spans="1:3" x14ac:dyDescent="0.15">
      <c r="A25466" s="619" t="s">
        <v>1123</v>
      </c>
      <c r="B25466" s="618">
        <v>2013</v>
      </c>
      <c r="C25466" s="619" t="s">
        <v>424</v>
      </c>
    </row>
    <row r="25467" spans="1:3" x14ac:dyDescent="0.15">
      <c r="A25467" s="619" t="s">
        <v>1123</v>
      </c>
      <c r="B25467" s="618">
        <v>2013</v>
      </c>
      <c r="C25467" s="619" t="s">
        <v>424</v>
      </c>
    </row>
    <row r="25468" spans="1:3" x14ac:dyDescent="0.15">
      <c r="A25468" s="619" t="s">
        <v>1123</v>
      </c>
      <c r="B25468" s="618">
        <v>2013</v>
      </c>
      <c r="C25468" s="619" t="s">
        <v>424</v>
      </c>
    </row>
    <row r="25469" spans="1:3" x14ac:dyDescent="0.15">
      <c r="A25469" s="619" t="s">
        <v>1123</v>
      </c>
      <c r="B25469" s="618">
        <v>2013</v>
      </c>
      <c r="C25469" s="619" t="s">
        <v>424</v>
      </c>
    </row>
    <row r="25470" spans="1:3" x14ac:dyDescent="0.15">
      <c r="A25470" s="619" t="s">
        <v>1123</v>
      </c>
      <c r="B25470" s="618">
        <v>2013</v>
      </c>
      <c r="C25470" s="619" t="s">
        <v>437</v>
      </c>
    </row>
    <row r="25471" spans="1:3" x14ac:dyDescent="0.15">
      <c r="A25471" s="619" t="s">
        <v>1123</v>
      </c>
      <c r="B25471" s="618">
        <v>2013</v>
      </c>
      <c r="C25471" s="619" t="s">
        <v>424</v>
      </c>
    </row>
    <row r="25472" spans="1:3" x14ac:dyDescent="0.15">
      <c r="A25472" s="619" t="s">
        <v>1123</v>
      </c>
      <c r="B25472" s="618">
        <v>2013</v>
      </c>
      <c r="C25472" s="619" t="s">
        <v>424</v>
      </c>
    </row>
    <row r="25473" spans="1:3" x14ac:dyDescent="0.15">
      <c r="A25473" s="619" t="s">
        <v>1123</v>
      </c>
      <c r="B25473" s="618">
        <v>2013</v>
      </c>
      <c r="C25473" s="619" t="s">
        <v>424</v>
      </c>
    </row>
    <row r="25474" spans="1:3" x14ac:dyDescent="0.15">
      <c r="A25474" s="619" t="s">
        <v>1123</v>
      </c>
      <c r="B25474" s="618">
        <v>2013</v>
      </c>
      <c r="C25474" s="619" t="s">
        <v>424</v>
      </c>
    </row>
    <row r="25475" spans="1:3" x14ac:dyDescent="0.15">
      <c r="A25475" s="619" t="s">
        <v>1123</v>
      </c>
      <c r="B25475" s="618">
        <v>2013</v>
      </c>
      <c r="C25475" s="619" t="s">
        <v>424</v>
      </c>
    </row>
    <row r="25476" spans="1:3" x14ac:dyDescent="0.15">
      <c r="A25476" s="619" t="s">
        <v>1123</v>
      </c>
      <c r="B25476" s="618">
        <v>2013</v>
      </c>
      <c r="C25476" s="619" t="s">
        <v>424</v>
      </c>
    </row>
    <row r="25477" spans="1:3" x14ac:dyDescent="0.15">
      <c r="A25477" s="619" t="s">
        <v>1123</v>
      </c>
      <c r="B25477" s="618">
        <v>2013</v>
      </c>
      <c r="C25477" s="619" t="s">
        <v>424</v>
      </c>
    </row>
    <row r="25478" spans="1:3" x14ac:dyDescent="0.15">
      <c r="A25478" s="619" t="s">
        <v>1123</v>
      </c>
      <c r="B25478" s="618">
        <v>2013</v>
      </c>
      <c r="C25478" s="619" t="s">
        <v>424</v>
      </c>
    </row>
    <row r="25479" spans="1:3" x14ac:dyDescent="0.15">
      <c r="A25479" s="619" t="s">
        <v>1123</v>
      </c>
      <c r="B25479" s="618">
        <v>2013</v>
      </c>
      <c r="C25479" s="619" t="s">
        <v>424</v>
      </c>
    </row>
    <row r="25480" spans="1:3" x14ac:dyDescent="0.15">
      <c r="A25480" s="619" t="s">
        <v>1123</v>
      </c>
      <c r="B25480" s="618">
        <v>2013</v>
      </c>
      <c r="C25480" s="619" t="s">
        <v>424</v>
      </c>
    </row>
    <row r="25481" spans="1:3" x14ac:dyDescent="0.15">
      <c r="A25481" s="619" t="s">
        <v>1123</v>
      </c>
      <c r="B25481" s="618">
        <v>2013</v>
      </c>
      <c r="C25481" s="619" t="s">
        <v>424</v>
      </c>
    </row>
    <row r="25482" spans="1:3" x14ac:dyDescent="0.15">
      <c r="A25482" s="619" t="s">
        <v>1123</v>
      </c>
      <c r="B25482" s="618">
        <v>2013</v>
      </c>
      <c r="C25482" s="619" t="s">
        <v>1108</v>
      </c>
    </row>
    <row r="25483" spans="1:3" x14ac:dyDescent="0.15">
      <c r="A25483" s="619" t="s">
        <v>1123</v>
      </c>
      <c r="B25483" s="618">
        <v>2013</v>
      </c>
      <c r="C25483" s="619" t="s">
        <v>424</v>
      </c>
    </row>
    <row r="25484" spans="1:3" x14ac:dyDescent="0.15">
      <c r="A25484" s="619" t="s">
        <v>1123</v>
      </c>
      <c r="B25484" s="618">
        <v>2013</v>
      </c>
      <c r="C25484" s="619" t="s">
        <v>424</v>
      </c>
    </row>
    <row r="25485" spans="1:3" x14ac:dyDescent="0.15">
      <c r="A25485" s="619" t="s">
        <v>1123</v>
      </c>
      <c r="B25485" s="618">
        <v>2013</v>
      </c>
      <c r="C25485" s="619" t="s">
        <v>424</v>
      </c>
    </row>
    <row r="25486" spans="1:3" x14ac:dyDescent="0.15">
      <c r="A25486" s="619" t="s">
        <v>1123</v>
      </c>
      <c r="B25486" s="618">
        <v>2013</v>
      </c>
      <c r="C25486" s="619" t="s">
        <v>424</v>
      </c>
    </row>
    <row r="25487" spans="1:3" x14ac:dyDescent="0.15">
      <c r="A25487" s="619" t="s">
        <v>1123</v>
      </c>
      <c r="B25487" s="618">
        <v>2013</v>
      </c>
      <c r="C25487" s="619" t="s">
        <v>424</v>
      </c>
    </row>
    <row r="25488" spans="1:3" x14ac:dyDescent="0.15">
      <c r="A25488" s="619" t="s">
        <v>1123</v>
      </c>
      <c r="B25488" s="618">
        <v>2013</v>
      </c>
      <c r="C25488" s="619" t="s">
        <v>424</v>
      </c>
    </row>
    <row r="25489" spans="1:3" x14ac:dyDescent="0.15">
      <c r="A25489" s="619" t="s">
        <v>1123</v>
      </c>
      <c r="B25489" s="618">
        <v>2013</v>
      </c>
      <c r="C25489" s="619" t="s">
        <v>424</v>
      </c>
    </row>
    <row r="25490" spans="1:3" x14ac:dyDescent="0.15">
      <c r="A25490" s="619" t="s">
        <v>1123</v>
      </c>
      <c r="B25490" s="618">
        <v>2013</v>
      </c>
      <c r="C25490" s="619" t="s">
        <v>424</v>
      </c>
    </row>
    <row r="25491" spans="1:3" x14ac:dyDescent="0.15">
      <c r="A25491" s="619" t="s">
        <v>1123</v>
      </c>
      <c r="B25491" s="618">
        <v>2013</v>
      </c>
      <c r="C25491" s="619" t="s">
        <v>424</v>
      </c>
    </row>
    <row r="25492" spans="1:3" x14ac:dyDescent="0.15">
      <c r="A25492" s="619" t="s">
        <v>1123</v>
      </c>
      <c r="B25492" s="618">
        <v>2013</v>
      </c>
      <c r="C25492" s="619" t="s">
        <v>424</v>
      </c>
    </row>
    <row r="25493" spans="1:3" x14ac:dyDescent="0.15">
      <c r="A25493" s="619" t="s">
        <v>1123</v>
      </c>
      <c r="B25493" s="618">
        <v>2013</v>
      </c>
      <c r="C25493" s="619" t="s">
        <v>424</v>
      </c>
    </row>
    <row r="25494" spans="1:3" x14ac:dyDescent="0.15">
      <c r="A25494" s="619" t="s">
        <v>1123</v>
      </c>
      <c r="B25494" s="618">
        <v>2013</v>
      </c>
      <c r="C25494" s="619" t="s">
        <v>424</v>
      </c>
    </row>
    <row r="25495" spans="1:3" x14ac:dyDescent="0.15">
      <c r="A25495" s="619" t="s">
        <v>1123</v>
      </c>
      <c r="B25495" s="618">
        <v>2013</v>
      </c>
      <c r="C25495" s="619" t="s">
        <v>424</v>
      </c>
    </row>
    <row r="25496" spans="1:3" x14ac:dyDescent="0.15">
      <c r="A25496" s="619" t="s">
        <v>1123</v>
      </c>
      <c r="B25496" s="618">
        <v>2013</v>
      </c>
      <c r="C25496" s="619" t="s">
        <v>1104</v>
      </c>
    </row>
    <row r="25497" spans="1:3" x14ac:dyDescent="0.15">
      <c r="A25497" s="619" t="s">
        <v>1123</v>
      </c>
      <c r="B25497" s="618">
        <v>2013</v>
      </c>
      <c r="C25497" s="619" t="s">
        <v>424</v>
      </c>
    </row>
    <row r="25498" spans="1:3" x14ac:dyDescent="0.15">
      <c r="A25498" s="619" t="s">
        <v>1123</v>
      </c>
      <c r="B25498" s="618">
        <v>2013</v>
      </c>
      <c r="C25498" s="619" t="s">
        <v>424</v>
      </c>
    </row>
    <row r="25499" spans="1:3" x14ac:dyDescent="0.15">
      <c r="A25499" s="619" t="s">
        <v>1123</v>
      </c>
      <c r="B25499" s="618">
        <v>2013</v>
      </c>
      <c r="C25499" s="619" t="s">
        <v>424</v>
      </c>
    </row>
    <row r="25500" spans="1:3" x14ac:dyDescent="0.15">
      <c r="A25500" s="619" t="s">
        <v>1123</v>
      </c>
      <c r="B25500" s="618">
        <v>2013</v>
      </c>
      <c r="C25500" s="619" t="s">
        <v>424</v>
      </c>
    </row>
    <row r="25501" spans="1:3" x14ac:dyDescent="0.15">
      <c r="A25501" s="619" t="s">
        <v>1123</v>
      </c>
      <c r="B25501" s="618">
        <v>2013</v>
      </c>
      <c r="C25501" s="619" t="s">
        <v>424</v>
      </c>
    </row>
    <row r="25502" spans="1:3" x14ac:dyDescent="0.15">
      <c r="A25502" s="619" t="s">
        <v>1123</v>
      </c>
      <c r="B25502" s="618">
        <v>2013</v>
      </c>
      <c r="C25502" s="619" t="s">
        <v>1080</v>
      </c>
    </row>
    <row r="25503" spans="1:3" x14ac:dyDescent="0.15">
      <c r="A25503" s="619" t="s">
        <v>1123</v>
      </c>
      <c r="B25503" s="618">
        <v>2013</v>
      </c>
      <c r="C25503" s="619" t="s">
        <v>1105</v>
      </c>
    </row>
    <row r="25504" spans="1:3" x14ac:dyDescent="0.15">
      <c r="A25504" s="619" t="s">
        <v>1123</v>
      </c>
      <c r="B25504" s="618">
        <v>2013</v>
      </c>
      <c r="C25504" s="619" t="s">
        <v>424</v>
      </c>
    </row>
    <row r="25505" spans="1:3" x14ac:dyDescent="0.15">
      <c r="A25505" s="619" t="s">
        <v>1123</v>
      </c>
      <c r="B25505" s="618">
        <v>2013</v>
      </c>
      <c r="C25505" s="619" t="s">
        <v>424</v>
      </c>
    </row>
    <row r="25506" spans="1:3" x14ac:dyDescent="0.15">
      <c r="A25506" s="619" t="s">
        <v>1123</v>
      </c>
      <c r="B25506" s="618">
        <v>2013</v>
      </c>
      <c r="C25506" s="619" t="s">
        <v>1101</v>
      </c>
    </row>
    <row r="25507" spans="1:3" x14ac:dyDescent="0.15">
      <c r="A25507" s="619" t="s">
        <v>1123</v>
      </c>
      <c r="B25507" s="618">
        <v>2013</v>
      </c>
      <c r="C25507" s="619" t="s">
        <v>424</v>
      </c>
    </row>
    <row r="25508" spans="1:3" x14ac:dyDescent="0.15">
      <c r="A25508" s="619" t="s">
        <v>1123</v>
      </c>
      <c r="B25508" s="618">
        <v>2013</v>
      </c>
      <c r="C25508" s="619" t="s">
        <v>1103</v>
      </c>
    </row>
    <row r="25509" spans="1:3" x14ac:dyDescent="0.15">
      <c r="A25509" s="619" t="s">
        <v>1123</v>
      </c>
      <c r="B25509" s="618">
        <v>2013</v>
      </c>
      <c r="C25509" s="619" t="s">
        <v>424</v>
      </c>
    </row>
    <row r="25510" spans="1:3" x14ac:dyDescent="0.15">
      <c r="A25510" s="619" t="s">
        <v>1123</v>
      </c>
      <c r="B25510" s="618">
        <v>2013</v>
      </c>
      <c r="C25510" s="619" t="s">
        <v>1104</v>
      </c>
    </row>
    <row r="25511" spans="1:3" x14ac:dyDescent="0.15">
      <c r="A25511" s="619" t="s">
        <v>1123</v>
      </c>
      <c r="B25511" s="618">
        <v>2013</v>
      </c>
      <c r="C25511" s="619" t="s">
        <v>424</v>
      </c>
    </row>
    <row r="25512" spans="1:3" x14ac:dyDescent="0.15">
      <c r="A25512" s="619" t="s">
        <v>1123</v>
      </c>
      <c r="B25512" s="618">
        <v>2013</v>
      </c>
      <c r="C25512" s="619" t="s">
        <v>424</v>
      </c>
    </row>
    <row r="25513" spans="1:3" x14ac:dyDescent="0.15">
      <c r="A25513" s="619" t="s">
        <v>1123</v>
      </c>
      <c r="B25513" s="618">
        <v>2013</v>
      </c>
      <c r="C25513" s="619" t="s">
        <v>424</v>
      </c>
    </row>
    <row r="25514" spans="1:3" x14ac:dyDescent="0.15">
      <c r="A25514" s="619" t="s">
        <v>1123</v>
      </c>
      <c r="B25514" s="618">
        <v>2013</v>
      </c>
      <c r="C25514" s="619" t="s">
        <v>424</v>
      </c>
    </row>
    <row r="25515" spans="1:3" x14ac:dyDescent="0.15">
      <c r="A25515" s="619" t="s">
        <v>1123</v>
      </c>
      <c r="B25515" s="618">
        <v>2013</v>
      </c>
      <c r="C25515" s="619" t="s">
        <v>424</v>
      </c>
    </row>
    <row r="25516" spans="1:3" x14ac:dyDescent="0.15">
      <c r="A25516" s="619" t="s">
        <v>1123</v>
      </c>
      <c r="B25516" s="618">
        <v>2013</v>
      </c>
      <c r="C25516" s="619" t="s">
        <v>1101</v>
      </c>
    </row>
    <row r="25517" spans="1:3" x14ac:dyDescent="0.15">
      <c r="A25517" s="619" t="s">
        <v>1123</v>
      </c>
      <c r="B25517" s="618">
        <v>2013</v>
      </c>
      <c r="C25517" s="619" t="s">
        <v>1107</v>
      </c>
    </row>
    <row r="25518" spans="1:3" x14ac:dyDescent="0.15">
      <c r="A25518" s="619" t="s">
        <v>1123</v>
      </c>
      <c r="B25518" s="618">
        <v>2013</v>
      </c>
      <c r="C25518" s="619" t="s">
        <v>424</v>
      </c>
    </row>
    <row r="25519" spans="1:3" x14ac:dyDescent="0.15">
      <c r="A25519" s="619" t="s">
        <v>1123</v>
      </c>
      <c r="B25519" s="618">
        <v>2013</v>
      </c>
      <c r="C25519" s="619" t="s">
        <v>437</v>
      </c>
    </row>
    <row r="25520" spans="1:3" x14ac:dyDescent="0.15">
      <c r="A25520" s="619" t="s">
        <v>1123</v>
      </c>
      <c r="B25520" s="618">
        <v>2013</v>
      </c>
      <c r="C25520" s="619" t="s">
        <v>424</v>
      </c>
    </row>
    <row r="25521" spans="1:3" x14ac:dyDescent="0.15">
      <c r="A25521" s="619" t="s">
        <v>1123</v>
      </c>
      <c r="B25521" s="618">
        <v>2013</v>
      </c>
      <c r="C25521" s="619" t="s">
        <v>437</v>
      </c>
    </row>
    <row r="25522" spans="1:3" x14ac:dyDescent="0.15">
      <c r="A25522" s="619" t="s">
        <v>1123</v>
      </c>
      <c r="B25522" s="618">
        <v>2013</v>
      </c>
      <c r="C25522" s="619" t="s">
        <v>424</v>
      </c>
    </row>
    <row r="25523" spans="1:3" x14ac:dyDescent="0.15">
      <c r="A25523" s="619" t="s">
        <v>1123</v>
      </c>
      <c r="B25523" s="618">
        <v>2013</v>
      </c>
      <c r="C25523" s="619" t="s">
        <v>1101</v>
      </c>
    </row>
    <row r="25524" spans="1:3" x14ac:dyDescent="0.15">
      <c r="A25524" s="619" t="s">
        <v>1123</v>
      </c>
      <c r="B25524" s="618">
        <v>2013</v>
      </c>
      <c r="C25524" s="619" t="s">
        <v>437</v>
      </c>
    </row>
    <row r="25525" spans="1:3" x14ac:dyDescent="0.15">
      <c r="A25525" s="619" t="s">
        <v>1123</v>
      </c>
      <c r="B25525" s="618">
        <v>2013</v>
      </c>
      <c r="C25525" s="619" t="s">
        <v>424</v>
      </c>
    </row>
    <row r="25526" spans="1:3" x14ac:dyDescent="0.15">
      <c r="A25526" s="619" t="s">
        <v>1123</v>
      </c>
      <c r="B25526" s="618">
        <v>2013</v>
      </c>
      <c r="C25526" s="619" t="s">
        <v>424</v>
      </c>
    </row>
    <row r="25527" spans="1:3" x14ac:dyDescent="0.15">
      <c r="A25527" s="619" t="s">
        <v>1123</v>
      </c>
      <c r="B25527" s="618">
        <v>2013</v>
      </c>
      <c r="C25527" s="619" t="s">
        <v>1102</v>
      </c>
    </row>
    <row r="25528" spans="1:3" x14ac:dyDescent="0.15">
      <c r="A25528" s="619" t="s">
        <v>1123</v>
      </c>
      <c r="B25528" s="618">
        <v>2013</v>
      </c>
      <c r="C25528" s="619" t="s">
        <v>1102</v>
      </c>
    </row>
    <row r="25529" spans="1:3" x14ac:dyDescent="0.15">
      <c r="A25529" s="619" t="s">
        <v>1123</v>
      </c>
      <c r="B25529" s="618">
        <v>2013</v>
      </c>
      <c r="C25529" s="619" t="s">
        <v>1102</v>
      </c>
    </row>
    <row r="25530" spans="1:3" x14ac:dyDescent="0.15">
      <c r="A25530" s="619" t="s">
        <v>1123</v>
      </c>
      <c r="B25530" s="618">
        <v>2013</v>
      </c>
      <c r="C25530" s="619" t="s">
        <v>1080</v>
      </c>
    </row>
    <row r="25531" spans="1:3" x14ac:dyDescent="0.15">
      <c r="A25531" s="619" t="s">
        <v>1123</v>
      </c>
      <c r="B25531" s="618">
        <v>2013</v>
      </c>
      <c r="C25531" s="619" t="s">
        <v>424</v>
      </c>
    </row>
    <row r="25532" spans="1:3" x14ac:dyDescent="0.15">
      <c r="A25532" s="619" t="s">
        <v>1123</v>
      </c>
      <c r="B25532" s="618">
        <v>2013</v>
      </c>
      <c r="C25532" s="619" t="s">
        <v>424</v>
      </c>
    </row>
    <row r="25533" spans="1:3" x14ac:dyDescent="0.15">
      <c r="A25533" s="619" t="s">
        <v>1123</v>
      </c>
      <c r="B25533" s="618">
        <v>2013</v>
      </c>
      <c r="C25533" s="619" t="s">
        <v>424</v>
      </c>
    </row>
    <row r="25534" spans="1:3" x14ac:dyDescent="0.15">
      <c r="A25534" s="619" t="s">
        <v>1123</v>
      </c>
      <c r="B25534" s="618">
        <v>2013</v>
      </c>
      <c r="C25534" s="619" t="s">
        <v>1080</v>
      </c>
    </row>
    <row r="25535" spans="1:3" x14ac:dyDescent="0.15">
      <c r="A25535" s="619" t="s">
        <v>1123</v>
      </c>
      <c r="B25535" s="618">
        <v>2013</v>
      </c>
      <c r="C25535" s="619" t="s">
        <v>1080</v>
      </c>
    </row>
    <row r="25536" spans="1:3" x14ac:dyDescent="0.15">
      <c r="A25536" s="619" t="s">
        <v>1123</v>
      </c>
      <c r="B25536" s="618">
        <v>2013</v>
      </c>
      <c r="C25536" s="619" t="s">
        <v>1080</v>
      </c>
    </row>
    <row r="25537" spans="1:3" x14ac:dyDescent="0.15">
      <c r="A25537" s="619" t="s">
        <v>1123</v>
      </c>
      <c r="B25537" s="618">
        <v>2013</v>
      </c>
      <c r="C25537" s="619" t="s">
        <v>424</v>
      </c>
    </row>
    <row r="25538" spans="1:3" x14ac:dyDescent="0.15">
      <c r="A25538" s="619" t="s">
        <v>1123</v>
      </c>
      <c r="B25538" s="618">
        <v>2013</v>
      </c>
      <c r="C25538" s="619" t="s">
        <v>424</v>
      </c>
    </row>
    <row r="25539" spans="1:3" x14ac:dyDescent="0.15">
      <c r="A25539" s="619" t="s">
        <v>1123</v>
      </c>
      <c r="B25539" s="618">
        <v>2013</v>
      </c>
      <c r="C25539" s="619" t="s">
        <v>424</v>
      </c>
    </row>
    <row r="25540" spans="1:3" x14ac:dyDescent="0.15">
      <c r="A25540" s="619" t="s">
        <v>1123</v>
      </c>
      <c r="B25540" s="618">
        <v>2013</v>
      </c>
      <c r="C25540" s="619" t="s">
        <v>424</v>
      </c>
    </row>
    <row r="25541" spans="1:3" x14ac:dyDescent="0.15">
      <c r="A25541" s="619" t="s">
        <v>1123</v>
      </c>
      <c r="B25541" s="618">
        <v>2013</v>
      </c>
      <c r="C25541" s="619" t="s">
        <v>437</v>
      </c>
    </row>
    <row r="25542" spans="1:3" x14ac:dyDescent="0.15">
      <c r="A25542" s="619" t="s">
        <v>1123</v>
      </c>
      <c r="B25542" s="618">
        <v>2013</v>
      </c>
      <c r="C25542" s="619" t="s">
        <v>424</v>
      </c>
    </row>
    <row r="25543" spans="1:3" x14ac:dyDescent="0.15">
      <c r="A25543" s="619" t="s">
        <v>1123</v>
      </c>
      <c r="B25543" s="618">
        <v>2013</v>
      </c>
      <c r="C25543" s="619" t="s">
        <v>424</v>
      </c>
    </row>
    <row r="25544" spans="1:3" x14ac:dyDescent="0.15">
      <c r="A25544" s="619" t="s">
        <v>1123</v>
      </c>
      <c r="B25544" s="618">
        <v>2013</v>
      </c>
      <c r="C25544" s="619" t="s">
        <v>424</v>
      </c>
    </row>
    <row r="25545" spans="1:3" x14ac:dyDescent="0.15">
      <c r="A25545" s="619" t="s">
        <v>1123</v>
      </c>
      <c r="B25545" s="618">
        <v>2013</v>
      </c>
      <c r="C25545" s="619" t="s">
        <v>424</v>
      </c>
    </row>
    <row r="25546" spans="1:3" x14ac:dyDescent="0.15">
      <c r="A25546" s="619" t="s">
        <v>1123</v>
      </c>
      <c r="B25546" s="618">
        <v>2013</v>
      </c>
      <c r="C25546" s="619" t="s">
        <v>424</v>
      </c>
    </row>
    <row r="25547" spans="1:3" x14ac:dyDescent="0.15">
      <c r="A25547" s="619" t="s">
        <v>1123</v>
      </c>
      <c r="B25547" s="618">
        <v>2013</v>
      </c>
      <c r="C25547" s="619" t="s">
        <v>424</v>
      </c>
    </row>
    <row r="25548" spans="1:3" x14ac:dyDescent="0.15">
      <c r="A25548" s="619" t="s">
        <v>1123</v>
      </c>
      <c r="B25548" s="618">
        <v>2013</v>
      </c>
      <c r="C25548" s="619" t="s">
        <v>424</v>
      </c>
    </row>
    <row r="25549" spans="1:3" x14ac:dyDescent="0.15">
      <c r="A25549" s="619" t="s">
        <v>1123</v>
      </c>
      <c r="B25549" s="618">
        <v>2013</v>
      </c>
      <c r="C25549" s="619" t="s">
        <v>437</v>
      </c>
    </row>
    <row r="25550" spans="1:3" x14ac:dyDescent="0.15">
      <c r="A25550" s="619" t="s">
        <v>1123</v>
      </c>
      <c r="B25550" s="618">
        <v>2013</v>
      </c>
      <c r="C25550" s="619" t="s">
        <v>424</v>
      </c>
    </row>
    <row r="25551" spans="1:3" x14ac:dyDescent="0.15">
      <c r="A25551" s="619" t="s">
        <v>1123</v>
      </c>
      <c r="B25551" s="618">
        <v>2013</v>
      </c>
      <c r="C25551" s="619" t="s">
        <v>437</v>
      </c>
    </row>
    <row r="25552" spans="1:3" x14ac:dyDescent="0.15">
      <c r="A25552" s="619" t="s">
        <v>1123</v>
      </c>
      <c r="B25552" s="618">
        <v>2013</v>
      </c>
      <c r="C25552" s="619" t="s">
        <v>437</v>
      </c>
    </row>
    <row r="25553" spans="1:3" x14ac:dyDescent="0.15">
      <c r="A25553" s="619" t="s">
        <v>1123</v>
      </c>
      <c r="B25553" s="618">
        <v>2013</v>
      </c>
      <c r="C25553" s="619" t="s">
        <v>437</v>
      </c>
    </row>
    <row r="25554" spans="1:3" x14ac:dyDescent="0.15">
      <c r="A25554" s="619" t="s">
        <v>1123</v>
      </c>
      <c r="B25554" s="618">
        <v>2013</v>
      </c>
      <c r="C25554" s="619" t="s">
        <v>424</v>
      </c>
    </row>
    <row r="25555" spans="1:3" x14ac:dyDescent="0.15">
      <c r="A25555" s="619" t="s">
        <v>1123</v>
      </c>
      <c r="B25555" s="618">
        <v>2013</v>
      </c>
      <c r="C25555" s="619" t="s">
        <v>424</v>
      </c>
    </row>
    <row r="25556" spans="1:3" x14ac:dyDescent="0.15">
      <c r="A25556" s="619" t="s">
        <v>1123</v>
      </c>
      <c r="B25556" s="618">
        <v>2013</v>
      </c>
      <c r="C25556" s="619" t="s">
        <v>1102</v>
      </c>
    </row>
    <row r="25557" spans="1:3" x14ac:dyDescent="0.15">
      <c r="A25557" s="619" t="s">
        <v>1123</v>
      </c>
      <c r="B25557" s="618">
        <v>2013</v>
      </c>
      <c r="C25557" s="619" t="s">
        <v>1080</v>
      </c>
    </row>
    <row r="25558" spans="1:3" x14ac:dyDescent="0.15">
      <c r="A25558" s="619" t="s">
        <v>1123</v>
      </c>
      <c r="B25558" s="618">
        <v>2013</v>
      </c>
      <c r="C25558" s="619" t="s">
        <v>1107</v>
      </c>
    </row>
    <row r="25559" spans="1:3" x14ac:dyDescent="0.15">
      <c r="A25559" s="619" t="s">
        <v>1123</v>
      </c>
      <c r="B25559" s="618">
        <v>2013</v>
      </c>
      <c r="C25559" s="619" t="s">
        <v>424</v>
      </c>
    </row>
    <row r="25560" spans="1:3" x14ac:dyDescent="0.15">
      <c r="A25560" s="619" t="s">
        <v>1123</v>
      </c>
      <c r="B25560" s="618">
        <v>2013</v>
      </c>
      <c r="C25560" s="619" t="s">
        <v>424</v>
      </c>
    </row>
    <row r="25561" spans="1:3" x14ac:dyDescent="0.15">
      <c r="A25561" s="619" t="s">
        <v>1123</v>
      </c>
      <c r="B25561" s="618">
        <v>2013</v>
      </c>
      <c r="C25561" s="619" t="s">
        <v>424</v>
      </c>
    </row>
    <row r="25562" spans="1:3" x14ac:dyDescent="0.15">
      <c r="A25562" s="619" t="s">
        <v>1123</v>
      </c>
      <c r="B25562" s="618">
        <v>2013</v>
      </c>
      <c r="C25562" s="619" t="s">
        <v>424</v>
      </c>
    </row>
    <row r="25563" spans="1:3" x14ac:dyDescent="0.15">
      <c r="A25563" s="619" t="s">
        <v>1123</v>
      </c>
      <c r="B25563" s="618">
        <v>2013</v>
      </c>
      <c r="C25563" s="619" t="s">
        <v>424</v>
      </c>
    </row>
    <row r="25564" spans="1:3" x14ac:dyDescent="0.15">
      <c r="A25564" s="619" t="s">
        <v>1123</v>
      </c>
      <c r="B25564" s="618">
        <v>2013</v>
      </c>
      <c r="C25564" s="619" t="s">
        <v>424</v>
      </c>
    </row>
    <row r="25565" spans="1:3" x14ac:dyDescent="0.15">
      <c r="A25565" s="619" t="s">
        <v>1123</v>
      </c>
      <c r="B25565" s="618">
        <v>2013</v>
      </c>
      <c r="C25565" s="619" t="s">
        <v>1080</v>
      </c>
    </row>
    <row r="25566" spans="1:3" x14ac:dyDescent="0.15">
      <c r="A25566" s="619" t="s">
        <v>1123</v>
      </c>
      <c r="B25566" s="618">
        <v>2013</v>
      </c>
      <c r="C25566" s="619" t="s">
        <v>1102</v>
      </c>
    </row>
    <row r="25567" spans="1:3" x14ac:dyDescent="0.15">
      <c r="A25567" s="619" t="s">
        <v>1123</v>
      </c>
      <c r="B25567" s="618">
        <v>2013</v>
      </c>
      <c r="C25567" s="619" t="s">
        <v>1102</v>
      </c>
    </row>
    <row r="25568" spans="1:3" x14ac:dyDescent="0.15">
      <c r="A25568" s="619" t="s">
        <v>1123</v>
      </c>
      <c r="B25568" s="618">
        <v>2013</v>
      </c>
      <c r="C25568" s="619" t="s">
        <v>1103</v>
      </c>
    </row>
    <row r="25569" spans="1:3" x14ac:dyDescent="0.15">
      <c r="A25569" s="619" t="s">
        <v>1123</v>
      </c>
      <c r="B25569" s="618">
        <v>2013</v>
      </c>
      <c r="C25569" s="619" t="s">
        <v>424</v>
      </c>
    </row>
    <row r="25570" spans="1:3" x14ac:dyDescent="0.15">
      <c r="A25570" s="619" t="s">
        <v>1123</v>
      </c>
      <c r="B25570" s="618">
        <v>2013</v>
      </c>
      <c r="C25570" s="619" t="s">
        <v>424</v>
      </c>
    </row>
    <row r="25571" spans="1:3" x14ac:dyDescent="0.15">
      <c r="A25571" s="619" t="s">
        <v>1123</v>
      </c>
      <c r="B25571" s="618">
        <v>2013</v>
      </c>
      <c r="C25571" s="619" t="s">
        <v>1080</v>
      </c>
    </row>
    <row r="25572" spans="1:3" x14ac:dyDescent="0.15">
      <c r="A25572" s="619" t="s">
        <v>1123</v>
      </c>
      <c r="B25572" s="618">
        <v>2013</v>
      </c>
      <c r="C25572" s="619" t="s">
        <v>424</v>
      </c>
    </row>
    <row r="25573" spans="1:3" x14ac:dyDescent="0.15">
      <c r="A25573" s="619" t="s">
        <v>1123</v>
      </c>
      <c r="B25573" s="618">
        <v>2013</v>
      </c>
      <c r="C25573" s="619" t="s">
        <v>424</v>
      </c>
    </row>
    <row r="25574" spans="1:3" x14ac:dyDescent="0.15">
      <c r="A25574" s="619" t="s">
        <v>1123</v>
      </c>
      <c r="B25574" s="618">
        <v>2013</v>
      </c>
      <c r="C25574" s="619" t="s">
        <v>1080</v>
      </c>
    </row>
    <row r="25575" spans="1:3" x14ac:dyDescent="0.15">
      <c r="A25575" s="619" t="s">
        <v>1123</v>
      </c>
      <c r="B25575" s="618">
        <v>2013</v>
      </c>
      <c r="C25575" s="619" t="s">
        <v>1101</v>
      </c>
    </row>
    <row r="25576" spans="1:3" x14ac:dyDescent="0.15">
      <c r="A25576" s="619" t="s">
        <v>1123</v>
      </c>
      <c r="B25576" s="618">
        <v>2013</v>
      </c>
      <c r="C25576" s="619" t="s">
        <v>1080</v>
      </c>
    </row>
    <row r="25577" spans="1:3" x14ac:dyDescent="0.15">
      <c r="A25577" s="619" t="s">
        <v>1123</v>
      </c>
      <c r="B25577" s="618">
        <v>2013</v>
      </c>
      <c r="C25577" s="619" t="s">
        <v>424</v>
      </c>
    </row>
    <row r="25578" spans="1:3" x14ac:dyDescent="0.15">
      <c r="A25578" s="619" t="s">
        <v>1123</v>
      </c>
      <c r="B25578" s="618">
        <v>2013</v>
      </c>
      <c r="C25578" s="619" t="s">
        <v>424</v>
      </c>
    </row>
    <row r="25579" spans="1:3" x14ac:dyDescent="0.15">
      <c r="A25579" s="619" t="s">
        <v>1123</v>
      </c>
      <c r="B25579" s="618">
        <v>2013</v>
      </c>
      <c r="C25579" s="619" t="s">
        <v>437</v>
      </c>
    </row>
    <row r="25580" spans="1:3" x14ac:dyDescent="0.15">
      <c r="A25580" s="619" t="s">
        <v>1123</v>
      </c>
      <c r="B25580" s="618">
        <v>2013</v>
      </c>
      <c r="C25580" s="619" t="s">
        <v>1080</v>
      </c>
    </row>
    <row r="25581" spans="1:3" x14ac:dyDescent="0.15">
      <c r="A25581" s="619" t="s">
        <v>1123</v>
      </c>
      <c r="B25581" s="618">
        <v>2013</v>
      </c>
      <c r="C25581" s="619" t="s">
        <v>424</v>
      </c>
    </row>
    <row r="25582" spans="1:3" x14ac:dyDescent="0.15">
      <c r="A25582" s="619" t="s">
        <v>1123</v>
      </c>
      <c r="B25582" s="618">
        <v>2013</v>
      </c>
      <c r="C25582" s="619" t="s">
        <v>424</v>
      </c>
    </row>
    <row r="25583" spans="1:3" x14ac:dyDescent="0.15">
      <c r="A25583" s="619" t="s">
        <v>1123</v>
      </c>
      <c r="B25583" s="618">
        <v>2013</v>
      </c>
      <c r="C25583" s="619" t="s">
        <v>424</v>
      </c>
    </row>
    <row r="25584" spans="1:3" x14ac:dyDescent="0.15">
      <c r="A25584" s="619" t="s">
        <v>1123</v>
      </c>
      <c r="B25584" s="618">
        <v>2013</v>
      </c>
      <c r="C25584" s="619" t="s">
        <v>424</v>
      </c>
    </row>
    <row r="25585" spans="1:3" x14ac:dyDescent="0.15">
      <c r="A25585" s="619" t="s">
        <v>1123</v>
      </c>
      <c r="B25585" s="618">
        <v>2013</v>
      </c>
      <c r="C25585" s="619" t="s">
        <v>424</v>
      </c>
    </row>
    <row r="25586" spans="1:3" x14ac:dyDescent="0.15">
      <c r="A25586" s="619" t="s">
        <v>1123</v>
      </c>
      <c r="B25586" s="618">
        <v>2013</v>
      </c>
      <c r="C25586" s="619" t="s">
        <v>1101</v>
      </c>
    </row>
    <row r="25587" spans="1:3" x14ac:dyDescent="0.15">
      <c r="A25587" s="619" t="s">
        <v>1123</v>
      </c>
      <c r="B25587" s="618">
        <v>2013</v>
      </c>
      <c r="C25587" s="619" t="s">
        <v>1080</v>
      </c>
    </row>
    <row r="25588" spans="1:3" x14ac:dyDescent="0.15">
      <c r="A25588" s="619" t="s">
        <v>1123</v>
      </c>
      <c r="B25588" s="618">
        <v>2013</v>
      </c>
      <c r="C25588" s="619" t="s">
        <v>1102</v>
      </c>
    </row>
    <row r="25589" spans="1:3" x14ac:dyDescent="0.15">
      <c r="A25589" s="619" t="s">
        <v>1123</v>
      </c>
      <c r="B25589" s="618">
        <v>2013</v>
      </c>
      <c r="C25589" s="619" t="s">
        <v>424</v>
      </c>
    </row>
    <row r="25590" spans="1:3" x14ac:dyDescent="0.15">
      <c r="A25590" s="619" t="s">
        <v>1123</v>
      </c>
      <c r="B25590" s="618">
        <v>2013</v>
      </c>
      <c r="C25590" s="619" t="s">
        <v>424</v>
      </c>
    </row>
    <row r="25591" spans="1:3" x14ac:dyDescent="0.15">
      <c r="A25591" s="619" t="s">
        <v>1123</v>
      </c>
      <c r="B25591" s="618">
        <v>2013</v>
      </c>
      <c r="C25591" s="619" t="s">
        <v>437</v>
      </c>
    </row>
    <row r="25592" spans="1:3" x14ac:dyDescent="0.15">
      <c r="A25592" s="619" t="s">
        <v>1123</v>
      </c>
      <c r="B25592" s="618">
        <v>2013</v>
      </c>
      <c r="C25592" s="619" t="s">
        <v>1104</v>
      </c>
    </row>
    <row r="25593" spans="1:3" x14ac:dyDescent="0.15">
      <c r="A25593" s="619" t="s">
        <v>1123</v>
      </c>
      <c r="B25593" s="618">
        <v>2013</v>
      </c>
      <c r="C25593" s="619" t="s">
        <v>424</v>
      </c>
    </row>
    <row r="25594" spans="1:3" x14ac:dyDescent="0.15">
      <c r="A25594" s="619" t="s">
        <v>1123</v>
      </c>
      <c r="B25594" s="618">
        <v>2013</v>
      </c>
      <c r="C25594" s="619" t="s">
        <v>1080</v>
      </c>
    </row>
    <row r="25595" spans="1:3" x14ac:dyDescent="0.15">
      <c r="A25595" s="619" t="s">
        <v>1123</v>
      </c>
      <c r="B25595" s="618">
        <v>2013</v>
      </c>
      <c r="C25595" s="619" t="s">
        <v>437</v>
      </c>
    </row>
    <row r="25596" spans="1:3" x14ac:dyDescent="0.15">
      <c r="A25596" s="619" t="s">
        <v>1123</v>
      </c>
      <c r="B25596" s="618">
        <v>2013</v>
      </c>
      <c r="C25596" s="619" t="s">
        <v>424</v>
      </c>
    </row>
    <row r="25597" spans="1:3" x14ac:dyDescent="0.15">
      <c r="A25597" s="619" t="s">
        <v>1123</v>
      </c>
      <c r="B25597" s="618">
        <v>2013</v>
      </c>
      <c r="C25597" s="619" t="s">
        <v>424</v>
      </c>
    </row>
    <row r="25598" spans="1:3" x14ac:dyDescent="0.15">
      <c r="A25598" s="619" t="s">
        <v>1123</v>
      </c>
      <c r="B25598" s="618">
        <v>2013</v>
      </c>
      <c r="C25598" s="619" t="s">
        <v>1104</v>
      </c>
    </row>
    <row r="25599" spans="1:3" x14ac:dyDescent="0.15">
      <c r="A25599" s="619" t="s">
        <v>1123</v>
      </c>
      <c r="B25599" s="618">
        <v>2013</v>
      </c>
      <c r="C25599" s="619" t="s">
        <v>424</v>
      </c>
    </row>
    <row r="25600" spans="1:3" x14ac:dyDescent="0.15">
      <c r="A25600" s="619" t="s">
        <v>1123</v>
      </c>
      <c r="B25600" s="618">
        <v>2013</v>
      </c>
      <c r="C25600" s="619" t="s">
        <v>1104</v>
      </c>
    </row>
    <row r="25601" spans="1:3" x14ac:dyDescent="0.15">
      <c r="A25601" s="619" t="s">
        <v>1123</v>
      </c>
      <c r="B25601" s="618">
        <v>2013</v>
      </c>
      <c r="C25601" s="619" t="s">
        <v>424</v>
      </c>
    </row>
    <row r="25602" spans="1:3" x14ac:dyDescent="0.15">
      <c r="A25602" s="619" t="s">
        <v>1123</v>
      </c>
      <c r="B25602" s="618">
        <v>2013</v>
      </c>
      <c r="C25602" s="619" t="s">
        <v>424</v>
      </c>
    </row>
    <row r="25603" spans="1:3" x14ac:dyDescent="0.15">
      <c r="A25603" s="619" t="s">
        <v>1123</v>
      </c>
      <c r="B25603" s="618">
        <v>2013</v>
      </c>
      <c r="C25603" s="619" t="s">
        <v>1080</v>
      </c>
    </row>
    <row r="25604" spans="1:3" x14ac:dyDescent="0.15">
      <c r="A25604" s="619" t="s">
        <v>1123</v>
      </c>
      <c r="B25604" s="618">
        <v>2013</v>
      </c>
      <c r="C25604" s="619" t="s">
        <v>424</v>
      </c>
    </row>
    <row r="25605" spans="1:3" x14ac:dyDescent="0.15">
      <c r="A25605" s="619" t="s">
        <v>1123</v>
      </c>
      <c r="B25605" s="618" t="s">
        <v>1081</v>
      </c>
      <c r="C25605" s="619" t="s">
        <v>424</v>
      </c>
    </row>
    <row r="25606" spans="1:3" x14ac:dyDescent="0.15">
      <c r="A25606" s="619" t="s">
        <v>1123</v>
      </c>
      <c r="B25606" s="618">
        <v>2013</v>
      </c>
      <c r="C25606" s="619" t="s">
        <v>424</v>
      </c>
    </row>
    <row r="25607" spans="1:3" x14ac:dyDescent="0.15">
      <c r="A25607" s="619" t="s">
        <v>1123</v>
      </c>
      <c r="B25607" s="618">
        <v>2013</v>
      </c>
      <c r="C25607" s="619" t="s">
        <v>424</v>
      </c>
    </row>
    <row r="25608" spans="1:3" x14ac:dyDescent="0.15">
      <c r="A25608" s="619" t="s">
        <v>1123</v>
      </c>
      <c r="B25608" s="618">
        <v>2013</v>
      </c>
      <c r="C25608" s="619" t="s">
        <v>437</v>
      </c>
    </row>
    <row r="25609" spans="1:3" x14ac:dyDescent="0.15">
      <c r="A25609" s="619" t="s">
        <v>1123</v>
      </c>
      <c r="B25609" s="618">
        <v>2013</v>
      </c>
      <c r="C25609" s="619" t="s">
        <v>1080</v>
      </c>
    </row>
    <row r="25610" spans="1:3" x14ac:dyDescent="0.15">
      <c r="A25610" s="619" t="s">
        <v>1123</v>
      </c>
      <c r="B25610" s="618">
        <v>2013</v>
      </c>
      <c r="C25610" s="619" t="s">
        <v>424</v>
      </c>
    </row>
    <row r="25611" spans="1:3" x14ac:dyDescent="0.15">
      <c r="A25611" s="619" t="s">
        <v>1123</v>
      </c>
      <c r="B25611" s="618">
        <v>2013</v>
      </c>
      <c r="C25611" s="619" t="s">
        <v>424</v>
      </c>
    </row>
    <row r="25612" spans="1:3" x14ac:dyDescent="0.15">
      <c r="A25612" s="619" t="s">
        <v>1123</v>
      </c>
      <c r="B25612" s="618">
        <v>2013</v>
      </c>
      <c r="C25612" s="619" t="s">
        <v>424</v>
      </c>
    </row>
    <row r="25613" spans="1:3" x14ac:dyDescent="0.15">
      <c r="A25613" s="619" t="s">
        <v>1123</v>
      </c>
      <c r="B25613" s="618">
        <v>2013</v>
      </c>
      <c r="C25613" s="619" t="s">
        <v>1104</v>
      </c>
    </row>
    <row r="25614" spans="1:3" x14ac:dyDescent="0.15">
      <c r="A25614" s="619" t="s">
        <v>1123</v>
      </c>
      <c r="B25614" s="618">
        <v>2013</v>
      </c>
      <c r="C25614" s="619" t="s">
        <v>1103</v>
      </c>
    </row>
    <row r="25615" spans="1:3" x14ac:dyDescent="0.15">
      <c r="A25615" s="619" t="s">
        <v>1123</v>
      </c>
      <c r="B25615" s="618">
        <v>2013</v>
      </c>
      <c r="C25615" s="619" t="s">
        <v>1103</v>
      </c>
    </row>
    <row r="25616" spans="1:3" x14ac:dyDescent="0.15">
      <c r="A25616" s="619" t="s">
        <v>1123</v>
      </c>
      <c r="B25616" s="618">
        <v>2013</v>
      </c>
      <c r="C25616" s="619" t="s">
        <v>1104</v>
      </c>
    </row>
    <row r="25617" spans="1:3" x14ac:dyDescent="0.15">
      <c r="A25617" s="619" t="s">
        <v>1123</v>
      </c>
      <c r="B25617" s="618">
        <v>2013</v>
      </c>
      <c r="C25617" s="619" t="s">
        <v>424</v>
      </c>
    </row>
    <row r="25618" spans="1:3" x14ac:dyDescent="0.15">
      <c r="A25618" s="619" t="s">
        <v>1123</v>
      </c>
      <c r="B25618" s="618">
        <v>2013</v>
      </c>
      <c r="C25618" s="619" t="s">
        <v>424</v>
      </c>
    </row>
    <row r="25619" spans="1:3" x14ac:dyDescent="0.15">
      <c r="A25619" s="619" t="s">
        <v>1123</v>
      </c>
      <c r="B25619" s="618">
        <v>2013</v>
      </c>
      <c r="C25619" s="619" t="s">
        <v>455</v>
      </c>
    </row>
    <row r="25620" spans="1:3" x14ac:dyDescent="0.15">
      <c r="A25620" s="619" t="s">
        <v>1123</v>
      </c>
      <c r="B25620" s="618">
        <v>2013</v>
      </c>
      <c r="C25620" s="619" t="s">
        <v>455</v>
      </c>
    </row>
    <row r="25621" spans="1:3" x14ac:dyDescent="0.15">
      <c r="A25621" s="619" t="s">
        <v>1123</v>
      </c>
      <c r="B25621" s="618">
        <v>2013</v>
      </c>
      <c r="C25621" s="619" t="s">
        <v>424</v>
      </c>
    </row>
    <row r="25622" spans="1:3" x14ac:dyDescent="0.15">
      <c r="A25622" s="619" t="s">
        <v>1123</v>
      </c>
      <c r="B25622" s="618">
        <v>2013</v>
      </c>
      <c r="C25622" s="619" t="s">
        <v>424</v>
      </c>
    </row>
    <row r="25623" spans="1:3" x14ac:dyDescent="0.15">
      <c r="A25623" s="619" t="s">
        <v>1123</v>
      </c>
      <c r="B25623" s="618">
        <v>2013</v>
      </c>
      <c r="C25623" s="619" t="s">
        <v>424</v>
      </c>
    </row>
    <row r="25624" spans="1:3" x14ac:dyDescent="0.15">
      <c r="A25624" s="619" t="s">
        <v>1123</v>
      </c>
      <c r="B25624" s="618">
        <v>2013</v>
      </c>
      <c r="C25624" s="619" t="s">
        <v>1102</v>
      </c>
    </row>
    <row r="25625" spans="1:3" x14ac:dyDescent="0.15">
      <c r="A25625" s="619" t="s">
        <v>1123</v>
      </c>
      <c r="B25625" s="618">
        <v>2013</v>
      </c>
      <c r="C25625" s="619" t="s">
        <v>424</v>
      </c>
    </row>
    <row r="25626" spans="1:3" x14ac:dyDescent="0.15">
      <c r="A25626" s="619" t="s">
        <v>1123</v>
      </c>
      <c r="B25626" s="618">
        <v>2013</v>
      </c>
      <c r="C25626" s="619" t="s">
        <v>424</v>
      </c>
    </row>
    <row r="25627" spans="1:3" x14ac:dyDescent="0.15">
      <c r="A25627" s="619" t="s">
        <v>1123</v>
      </c>
      <c r="B25627" s="618">
        <v>2013</v>
      </c>
      <c r="C25627" s="619" t="s">
        <v>424</v>
      </c>
    </row>
    <row r="25628" spans="1:3" x14ac:dyDescent="0.15">
      <c r="A25628" s="619" t="s">
        <v>1123</v>
      </c>
      <c r="B25628" s="618">
        <v>2013</v>
      </c>
      <c r="C25628" s="619" t="s">
        <v>1102</v>
      </c>
    </row>
    <row r="25629" spans="1:3" x14ac:dyDescent="0.15">
      <c r="A25629" s="619" t="s">
        <v>1123</v>
      </c>
      <c r="B25629" s="618">
        <v>2013</v>
      </c>
      <c r="C25629" s="619" t="s">
        <v>424</v>
      </c>
    </row>
    <row r="25630" spans="1:3" x14ac:dyDescent="0.15">
      <c r="A25630" s="619" t="s">
        <v>1123</v>
      </c>
      <c r="B25630" s="618">
        <v>2013</v>
      </c>
      <c r="C25630" s="619" t="s">
        <v>424</v>
      </c>
    </row>
    <row r="25631" spans="1:3" x14ac:dyDescent="0.15">
      <c r="A25631" s="619" t="s">
        <v>1123</v>
      </c>
      <c r="B25631" s="618">
        <v>2013</v>
      </c>
      <c r="C25631" s="619" t="s">
        <v>455</v>
      </c>
    </row>
    <row r="25632" spans="1:3" x14ac:dyDescent="0.15">
      <c r="A25632" s="619" t="s">
        <v>1123</v>
      </c>
      <c r="B25632" s="618">
        <v>2013</v>
      </c>
      <c r="C25632" s="619" t="s">
        <v>1103</v>
      </c>
    </row>
    <row r="25633" spans="1:3" x14ac:dyDescent="0.15">
      <c r="A25633" s="619" t="s">
        <v>1123</v>
      </c>
      <c r="B25633" s="618">
        <v>2013</v>
      </c>
      <c r="C25633" s="619" t="s">
        <v>1104</v>
      </c>
    </row>
    <row r="25634" spans="1:3" x14ac:dyDescent="0.15">
      <c r="A25634" s="619" t="s">
        <v>1123</v>
      </c>
      <c r="B25634" s="618">
        <v>2013</v>
      </c>
      <c r="C25634" s="619" t="s">
        <v>424</v>
      </c>
    </row>
    <row r="25635" spans="1:3" x14ac:dyDescent="0.15">
      <c r="A25635" s="619" t="s">
        <v>1123</v>
      </c>
      <c r="B25635" s="618">
        <v>2013</v>
      </c>
      <c r="C25635" s="619" t="s">
        <v>424</v>
      </c>
    </row>
    <row r="25636" spans="1:3" x14ac:dyDescent="0.15">
      <c r="A25636" s="619" t="s">
        <v>1123</v>
      </c>
      <c r="B25636" s="618">
        <v>2013</v>
      </c>
      <c r="C25636" s="619" t="s">
        <v>1102</v>
      </c>
    </row>
    <row r="25637" spans="1:3" x14ac:dyDescent="0.15">
      <c r="A25637" s="619" t="s">
        <v>1123</v>
      </c>
      <c r="B25637" s="618">
        <v>2013</v>
      </c>
      <c r="C25637" s="619" t="s">
        <v>424</v>
      </c>
    </row>
    <row r="25638" spans="1:3" x14ac:dyDescent="0.15">
      <c r="A25638" s="619" t="s">
        <v>1123</v>
      </c>
      <c r="B25638" s="618">
        <v>2013</v>
      </c>
      <c r="C25638" s="619" t="s">
        <v>424</v>
      </c>
    </row>
    <row r="25639" spans="1:3" x14ac:dyDescent="0.15">
      <c r="A25639" s="619" t="s">
        <v>1123</v>
      </c>
      <c r="B25639" s="618">
        <v>2013</v>
      </c>
      <c r="C25639" s="619" t="s">
        <v>424</v>
      </c>
    </row>
    <row r="25640" spans="1:3" x14ac:dyDescent="0.15">
      <c r="A25640" s="619" t="s">
        <v>1123</v>
      </c>
      <c r="B25640" s="618">
        <v>2013</v>
      </c>
      <c r="C25640" s="619" t="s">
        <v>455</v>
      </c>
    </row>
    <row r="25641" spans="1:3" x14ac:dyDescent="0.15">
      <c r="A25641" s="619" t="s">
        <v>1123</v>
      </c>
      <c r="B25641" s="618">
        <v>2013</v>
      </c>
      <c r="C25641" s="619" t="s">
        <v>1109</v>
      </c>
    </row>
    <row r="25642" spans="1:3" x14ac:dyDescent="0.15">
      <c r="A25642" s="619" t="s">
        <v>1123</v>
      </c>
      <c r="B25642" s="618">
        <v>2013</v>
      </c>
      <c r="C25642" s="619" t="s">
        <v>424</v>
      </c>
    </row>
    <row r="25643" spans="1:3" x14ac:dyDescent="0.15">
      <c r="A25643" s="619" t="s">
        <v>1123</v>
      </c>
      <c r="B25643" s="618">
        <v>2013</v>
      </c>
      <c r="C25643" s="619" t="s">
        <v>424</v>
      </c>
    </row>
    <row r="25644" spans="1:3" x14ac:dyDescent="0.15">
      <c r="A25644" s="619" t="s">
        <v>1123</v>
      </c>
      <c r="B25644" s="618">
        <v>2013</v>
      </c>
      <c r="C25644" s="619" t="s">
        <v>424</v>
      </c>
    </row>
    <row r="25645" spans="1:3" x14ac:dyDescent="0.15">
      <c r="A25645" s="619" t="s">
        <v>1123</v>
      </c>
      <c r="B25645" s="618">
        <v>2013</v>
      </c>
      <c r="C25645" s="619" t="s">
        <v>1107</v>
      </c>
    </row>
    <row r="25646" spans="1:3" x14ac:dyDescent="0.15">
      <c r="A25646" s="619" t="s">
        <v>1123</v>
      </c>
      <c r="B25646" s="618">
        <v>2013</v>
      </c>
      <c r="C25646" s="619" t="s">
        <v>424</v>
      </c>
    </row>
    <row r="25647" spans="1:3" x14ac:dyDescent="0.15">
      <c r="A25647" s="619" t="s">
        <v>1123</v>
      </c>
      <c r="B25647" s="618">
        <v>2013</v>
      </c>
      <c r="C25647" s="619" t="s">
        <v>424</v>
      </c>
    </row>
    <row r="25648" spans="1:3" x14ac:dyDescent="0.15">
      <c r="A25648" s="619" t="s">
        <v>1123</v>
      </c>
      <c r="B25648" s="618">
        <v>2013</v>
      </c>
      <c r="C25648" s="619" t="s">
        <v>1102</v>
      </c>
    </row>
    <row r="25649" spans="1:3" x14ac:dyDescent="0.15">
      <c r="A25649" s="619" t="s">
        <v>1123</v>
      </c>
      <c r="B25649" s="618">
        <v>2013</v>
      </c>
      <c r="C25649" s="619" t="s">
        <v>1102</v>
      </c>
    </row>
    <row r="25650" spans="1:3" x14ac:dyDescent="0.15">
      <c r="A25650" s="619" t="s">
        <v>1123</v>
      </c>
      <c r="B25650" s="618">
        <v>2013</v>
      </c>
      <c r="C25650" s="619" t="s">
        <v>437</v>
      </c>
    </row>
    <row r="25651" spans="1:3" x14ac:dyDescent="0.15">
      <c r="A25651" s="619" t="s">
        <v>1123</v>
      </c>
      <c r="B25651" s="618">
        <v>2013</v>
      </c>
      <c r="C25651" s="619" t="s">
        <v>424</v>
      </c>
    </row>
    <row r="25652" spans="1:3" x14ac:dyDescent="0.15">
      <c r="A25652" s="619" t="s">
        <v>1123</v>
      </c>
      <c r="B25652" s="618">
        <v>2013</v>
      </c>
      <c r="C25652" s="619" t="s">
        <v>424</v>
      </c>
    </row>
    <row r="25653" spans="1:3" x14ac:dyDescent="0.15">
      <c r="A25653" s="619" t="s">
        <v>1123</v>
      </c>
      <c r="B25653" s="618">
        <v>2013</v>
      </c>
      <c r="C25653" s="619" t="s">
        <v>424</v>
      </c>
    </row>
    <row r="25654" spans="1:3" x14ac:dyDescent="0.15">
      <c r="A25654" s="619" t="s">
        <v>1123</v>
      </c>
      <c r="B25654" s="618">
        <v>2013</v>
      </c>
      <c r="C25654" s="619" t="s">
        <v>424</v>
      </c>
    </row>
    <row r="25655" spans="1:3" x14ac:dyDescent="0.15">
      <c r="A25655" s="619" t="s">
        <v>1123</v>
      </c>
      <c r="B25655" s="618">
        <v>2013</v>
      </c>
      <c r="C25655" s="619" t="s">
        <v>1102</v>
      </c>
    </row>
    <row r="25656" spans="1:3" x14ac:dyDescent="0.15">
      <c r="A25656" s="619" t="s">
        <v>1123</v>
      </c>
      <c r="B25656" s="618">
        <v>2013</v>
      </c>
      <c r="C25656" s="619" t="s">
        <v>1080</v>
      </c>
    </row>
    <row r="25657" spans="1:3" x14ac:dyDescent="0.15">
      <c r="A25657" s="619" t="s">
        <v>1123</v>
      </c>
      <c r="B25657" s="618">
        <v>2013</v>
      </c>
      <c r="C25657" s="619" t="s">
        <v>437</v>
      </c>
    </row>
    <row r="25658" spans="1:3" x14ac:dyDescent="0.15">
      <c r="A25658" s="619" t="s">
        <v>1123</v>
      </c>
      <c r="B25658" s="618">
        <v>2013</v>
      </c>
      <c r="C25658" s="619" t="s">
        <v>437</v>
      </c>
    </row>
    <row r="25659" spans="1:3" x14ac:dyDescent="0.15">
      <c r="A25659" s="619" t="s">
        <v>1123</v>
      </c>
      <c r="B25659" s="618">
        <v>2013</v>
      </c>
      <c r="C25659" s="619" t="s">
        <v>424</v>
      </c>
    </row>
    <row r="25660" spans="1:3" x14ac:dyDescent="0.15">
      <c r="A25660" s="619" t="s">
        <v>1123</v>
      </c>
      <c r="B25660" s="618">
        <v>2013</v>
      </c>
      <c r="C25660" s="619" t="s">
        <v>1103</v>
      </c>
    </row>
    <row r="25661" spans="1:3" x14ac:dyDescent="0.15">
      <c r="A25661" s="619" t="s">
        <v>1123</v>
      </c>
      <c r="B25661" s="618">
        <v>2013</v>
      </c>
      <c r="C25661" s="619" t="s">
        <v>1080</v>
      </c>
    </row>
    <row r="25662" spans="1:3" x14ac:dyDescent="0.15">
      <c r="A25662" s="619" t="s">
        <v>1123</v>
      </c>
      <c r="B25662" s="618">
        <v>2013</v>
      </c>
      <c r="C25662" s="619" t="s">
        <v>1105</v>
      </c>
    </row>
    <row r="25663" spans="1:3" x14ac:dyDescent="0.15">
      <c r="A25663" s="619" t="s">
        <v>1123</v>
      </c>
      <c r="B25663" s="618">
        <v>2013</v>
      </c>
      <c r="C25663" s="619" t="s">
        <v>424</v>
      </c>
    </row>
    <row r="25664" spans="1:3" x14ac:dyDescent="0.15">
      <c r="A25664" s="619" t="s">
        <v>1123</v>
      </c>
      <c r="B25664" s="618">
        <v>2013</v>
      </c>
      <c r="C25664" s="619" t="s">
        <v>424</v>
      </c>
    </row>
    <row r="25665" spans="1:3" x14ac:dyDescent="0.15">
      <c r="A25665" s="619" t="s">
        <v>1123</v>
      </c>
      <c r="B25665" s="618">
        <v>2013</v>
      </c>
      <c r="C25665" s="619" t="s">
        <v>424</v>
      </c>
    </row>
    <row r="25666" spans="1:3" x14ac:dyDescent="0.15">
      <c r="A25666" s="619" t="s">
        <v>1123</v>
      </c>
      <c r="B25666" s="618">
        <v>2013</v>
      </c>
      <c r="C25666" s="619" t="s">
        <v>424</v>
      </c>
    </row>
    <row r="25667" spans="1:3" x14ac:dyDescent="0.15">
      <c r="A25667" s="619" t="s">
        <v>1123</v>
      </c>
      <c r="B25667" s="618">
        <v>2013</v>
      </c>
      <c r="C25667" s="619" t="s">
        <v>437</v>
      </c>
    </row>
    <row r="25668" spans="1:3" x14ac:dyDescent="0.15">
      <c r="A25668" s="619" t="s">
        <v>1123</v>
      </c>
      <c r="B25668" s="618">
        <v>2013</v>
      </c>
      <c r="C25668" s="619" t="s">
        <v>424</v>
      </c>
    </row>
    <row r="25669" spans="1:3" x14ac:dyDescent="0.15">
      <c r="A25669" s="619" t="s">
        <v>1123</v>
      </c>
      <c r="B25669" s="618">
        <v>2013</v>
      </c>
      <c r="C25669" s="619" t="s">
        <v>424</v>
      </c>
    </row>
    <row r="25670" spans="1:3" x14ac:dyDescent="0.15">
      <c r="A25670" s="619" t="s">
        <v>1123</v>
      </c>
      <c r="B25670" s="618">
        <v>2013</v>
      </c>
      <c r="C25670" s="619" t="s">
        <v>1080</v>
      </c>
    </row>
    <row r="25671" spans="1:3" x14ac:dyDescent="0.15">
      <c r="A25671" s="619" t="s">
        <v>1123</v>
      </c>
      <c r="B25671" s="618">
        <v>2013</v>
      </c>
      <c r="C25671" s="619" t="s">
        <v>1109</v>
      </c>
    </row>
    <row r="25672" spans="1:3" x14ac:dyDescent="0.15">
      <c r="A25672" s="619" t="s">
        <v>1123</v>
      </c>
      <c r="B25672" s="618">
        <v>2013</v>
      </c>
      <c r="C25672" s="619" t="s">
        <v>1102</v>
      </c>
    </row>
    <row r="25673" spans="1:3" x14ac:dyDescent="0.15">
      <c r="A25673" s="619" t="s">
        <v>1123</v>
      </c>
      <c r="B25673" s="618">
        <v>2013</v>
      </c>
      <c r="C25673" s="619" t="s">
        <v>455</v>
      </c>
    </row>
    <row r="25674" spans="1:3" x14ac:dyDescent="0.15">
      <c r="A25674" s="619" t="s">
        <v>1123</v>
      </c>
      <c r="B25674" s="618">
        <v>2013</v>
      </c>
      <c r="C25674" s="619" t="s">
        <v>1103</v>
      </c>
    </row>
    <row r="25675" spans="1:3" x14ac:dyDescent="0.15">
      <c r="A25675" s="619" t="s">
        <v>1123</v>
      </c>
      <c r="B25675" s="618">
        <v>2013</v>
      </c>
      <c r="C25675" s="619" t="s">
        <v>1102</v>
      </c>
    </row>
    <row r="25676" spans="1:3" x14ac:dyDescent="0.15">
      <c r="A25676" s="619" t="s">
        <v>1123</v>
      </c>
      <c r="B25676" s="618">
        <v>2013</v>
      </c>
      <c r="C25676" s="619" t="s">
        <v>424</v>
      </c>
    </row>
    <row r="25677" spans="1:3" x14ac:dyDescent="0.15">
      <c r="A25677" s="619" t="s">
        <v>1123</v>
      </c>
      <c r="B25677" s="618">
        <v>2013</v>
      </c>
      <c r="C25677" s="619" t="s">
        <v>424</v>
      </c>
    </row>
    <row r="25678" spans="1:3" x14ac:dyDescent="0.15">
      <c r="A25678" s="619" t="s">
        <v>1123</v>
      </c>
      <c r="B25678" s="618">
        <v>2013</v>
      </c>
      <c r="C25678" s="619" t="s">
        <v>424</v>
      </c>
    </row>
    <row r="25679" spans="1:3" x14ac:dyDescent="0.15">
      <c r="A25679" s="619" t="s">
        <v>1123</v>
      </c>
      <c r="B25679" s="618">
        <v>2013</v>
      </c>
      <c r="C25679" s="619" t="s">
        <v>424</v>
      </c>
    </row>
    <row r="25680" spans="1:3" x14ac:dyDescent="0.15">
      <c r="A25680" s="619" t="s">
        <v>1123</v>
      </c>
      <c r="B25680" s="618">
        <v>2013</v>
      </c>
      <c r="C25680" s="619" t="s">
        <v>424</v>
      </c>
    </row>
    <row r="25681" spans="1:3" x14ac:dyDescent="0.15">
      <c r="A25681" s="618" t="s">
        <v>1123</v>
      </c>
      <c r="B25681" s="618">
        <v>2013</v>
      </c>
      <c r="C25681" s="619" t="s">
        <v>1107</v>
      </c>
    </row>
    <row r="25682" spans="1:3" x14ac:dyDescent="0.15">
      <c r="A25682" s="619" t="s">
        <v>1123</v>
      </c>
      <c r="B25682" s="618">
        <v>2013</v>
      </c>
      <c r="C25682" s="619" t="s">
        <v>1080</v>
      </c>
    </row>
    <row r="25683" spans="1:3" x14ac:dyDescent="0.15">
      <c r="A25683" s="619" t="s">
        <v>1123</v>
      </c>
      <c r="B25683" s="618">
        <v>2013</v>
      </c>
      <c r="C25683" s="619" t="s">
        <v>424</v>
      </c>
    </row>
    <row r="25684" spans="1:3" x14ac:dyDescent="0.15">
      <c r="A25684" s="619" t="s">
        <v>1123</v>
      </c>
      <c r="B25684" s="618">
        <v>2013</v>
      </c>
      <c r="C25684" s="619" t="s">
        <v>1107</v>
      </c>
    </row>
    <row r="25685" spans="1:3" x14ac:dyDescent="0.15">
      <c r="A25685" s="619" t="s">
        <v>1123</v>
      </c>
      <c r="B25685" s="618">
        <v>2013</v>
      </c>
      <c r="C25685" s="619" t="s">
        <v>424</v>
      </c>
    </row>
    <row r="25686" spans="1:3" x14ac:dyDescent="0.15">
      <c r="A25686" s="619" t="s">
        <v>1123</v>
      </c>
      <c r="B25686" s="618">
        <v>2013</v>
      </c>
      <c r="C25686" s="619" t="s">
        <v>437</v>
      </c>
    </row>
    <row r="25687" spans="1:3" x14ac:dyDescent="0.15">
      <c r="A25687" s="619" t="s">
        <v>1123</v>
      </c>
      <c r="B25687" s="618">
        <v>2013</v>
      </c>
      <c r="C25687" s="619" t="s">
        <v>437</v>
      </c>
    </row>
    <row r="25688" spans="1:3" x14ac:dyDescent="0.15">
      <c r="A25688" s="619" t="s">
        <v>1123</v>
      </c>
      <c r="B25688" s="618">
        <v>2013</v>
      </c>
      <c r="C25688" s="619" t="s">
        <v>1109</v>
      </c>
    </row>
    <row r="25689" spans="1:3" x14ac:dyDescent="0.15">
      <c r="A25689" s="619" t="s">
        <v>1123</v>
      </c>
      <c r="B25689" s="618">
        <v>2013</v>
      </c>
      <c r="C25689" s="619" t="s">
        <v>424</v>
      </c>
    </row>
    <row r="25690" spans="1:3" x14ac:dyDescent="0.15">
      <c r="A25690" s="619" t="s">
        <v>1123</v>
      </c>
      <c r="B25690" s="618">
        <v>2013</v>
      </c>
      <c r="C25690" s="619" t="s">
        <v>455</v>
      </c>
    </row>
    <row r="25691" spans="1:3" x14ac:dyDescent="0.15">
      <c r="A25691" s="619" t="s">
        <v>1123</v>
      </c>
      <c r="B25691" s="618">
        <v>2013</v>
      </c>
      <c r="C25691" s="619" t="s">
        <v>1080</v>
      </c>
    </row>
    <row r="25692" spans="1:3" x14ac:dyDescent="0.15">
      <c r="A25692" s="619" t="s">
        <v>1123</v>
      </c>
      <c r="B25692" s="618">
        <v>2013</v>
      </c>
      <c r="C25692" s="619" t="s">
        <v>1080</v>
      </c>
    </row>
    <row r="25693" spans="1:3" x14ac:dyDescent="0.15">
      <c r="A25693" s="619" t="s">
        <v>1123</v>
      </c>
      <c r="B25693" s="618">
        <v>2013</v>
      </c>
      <c r="C25693" s="619" t="s">
        <v>1080</v>
      </c>
    </row>
    <row r="25694" spans="1:3" x14ac:dyDescent="0.15">
      <c r="A25694" s="619" t="s">
        <v>1123</v>
      </c>
      <c r="B25694" s="618">
        <v>2013</v>
      </c>
      <c r="C25694" s="619" t="s">
        <v>1080</v>
      </c>
    </row>
    <row r="25695" spans="1:3" x14ac:dyDescent="0.15">
      <c r="A25695" s="619" t="s">
        <v>1123</v>
      </c>
      <c r="B25695" s="618">
        <v>2013</v>
      </c>
      <c r="C25695" s="619" t="s">
        <v>1080</v>
      </c>
    </row>
    <row r="25696" spans="1:3" x14ac:dyDescent="0.15">
      <c r="A25696" s="619" t="s">
        <v>1123</v>
      </c>
      <c r="B25696" s="618">
        <v>2013</v>
      </c>
      <c r="C25696" s="619" t="s">
        <v>1080</v>
      </c>
    </row>
    <row r="25697" spans="1:3" x14ac:dyDescent="0.15">
      <c r="A25697" s="619" t="s">
        <v>1123</v>
      </c>
      <c r="B25697" s="618">
        <v>2013</v>
      </c>
      <c r="C25697" s="619" t="s">
        <v>1080</v>
      </c>
    </row>
    <row r="25698" spans="1:3" x14ac:dyDescent="0.15">
      <c r="A25698" s="619" t="s">
        <v>1123</v>
      </c>
      <c r="B25698" s="618">
        <v>2013</v>
      </c>
      <c r="C25698" s="619" t="s">
        <v>424</v>
      </c>
    </row>
    <row r="25699" spans="1:3" x14ac:dyDescent="0.15">
      <c r="A25699" s="619" t="s">
        <v>1123</v>
      </c>
      <c r="B25699" s="618">
        <v>2013</v>
      </c>
      <c r="C25699" s="619" t="s">
        <v>1103</v>
      </c>
    </row>
    <row r="25700" spans="1:3" x14ac:dyDescent="0.15">
      <c r="A25700" s="619" t="s">
        <v>1123</v>
      </c>
      <c r="B25700" s="618">
        <v>2013</v>
      </c>
      <c r="C25700" s="619" t="s">
        <v>1080</v>
      </c>
    </row>
    <row r="25701" spans="1:3" x14ac:dyDescent="0.15">
      <c r="A25701" s="619" t="s">
        <v>1123</v>
      </c>
      <c r="B25701" s="618">
        <v>2013</v>
      </c>
      <c r="C25701" s="619" t="s">
        <v>1080</v>
      </c>
    </row>
    <row r="25702" spans="1:3" x14ac:dyDescent="0.15">
      <c r="A25702" s="619" t="s">
        <v>1123</v>
      </c>
      <c r="B25702" s="618">
        <v>2013</v>
      </c>
      <c r="C25702" s="619" t="s">
        <v>437</v>
      </c>
    </row>
    <row r="25703" spans="1:3" x14ac:dyDescent="0.15">
      <c r="A25703" s="619" t="s">
        <v>1123</v>
      </c>
      <c r="B25703" s="618">
        <v>2013</v>
      </c>
      <c r="C25703" s="619" t="s">
        <v>1103</v>
      </c>
    </row>
    <row r="25704" spans="1:3" x14ac:dyDescent="0.15">
      <c r="A25704" s="619" t="s">
        <v>1123</v>
      </c>
      <c r="B25704" s="618">
        <v>2013</v>
      </c>
      <c r="C25704" s="619" t="s">
        <v>424</v>
      </c>
    </row>
    <row r="25705" spans="1:3" x14ac:dyDescent="0.15">
      <c r="A25705" s="619" t="s">
        <v>1123</v>
      </c>
      <c r="B25705" s="618">
        <v>2013</v>
      </c>
      <c r="C25705" s="619" t="s">
        <v>424</v>
      </c>
    </row>
    <row r="25706" spans="1:3" x14ac:dyDescent="0.15">
      <c r="A25706" s="619" t="s">
        <v>1123</v>
      </c>
      <c r="B25706" s="618">
        <v>2013</v>
      </c>
      <c r="C25706" s="619" t="s">
        <v>424</v>
      </c>
    </row>
    <row r="25707" spans="1:3" x14ac:dyDescent="0.15">
      <c r="A25707" s="619" t="s">
        <v>1123</v>
      </c>
      <c r="B25707" s="618">
        <v>2013</v>
      </c>
      <c r="C25707" s="619" t="s">
        <v>424</v>
      </c>
    </row>
    <row r="25708" spans="1:3" x14ac:dyDescent="0.15">
      <c r="A25708" s="619" t="s">
        <v>1123</v>
      </c>
      <c r="B25708" s="618">
        <v>2013</v>
      </c>
      <c r="C25708" s="619" t="s">
        <v>1104</v>
      </c>
    </row>
    <row r="25709" spans="1:3" x14ac:dyDescent="0.15">
      <c r="A25709" s="619" t="s">
        <v>1123</v>
      </c>
      <c r="B25709" s="618">
        <v>2013</v>
      </c>
      <c r="C25709" s="619" t="s">
        <v>424</v>
      </c>
    </row>
    <row r="25710" spans="1:3" x14ac:dyDescent="0.15">
      <c r="A25710" s="619" t="s">
        <v>1123</v>
      </c>
      <c r="B25710" s="618">
        <v>2013</v>
      </c>
      <c r="C25710" s="619" t="s">
        <v>424</v>
      </c>
    </row>
    <row r="25711" spans="1:3" x14ac:dyDescent="0.15">
      <c r="A25711" s="619" t="s">
        <v>1123</v>
      </c>
      <c r="B25711" s="618">
        <v>2013</v>
      </c>
      <c r="C25711" s="619" t="s">
        <v>424</v>
      </c>
    </row>
    <row r="25712" spans="1:3" x14ac:dyDescent="0.15">
      <c r="A25712" s="619" t="s">
        <v>1123</v>
      </c>
      <c r="B25712" s="618">
        <v>2013</v>
      </c>
      <c r="C25712" s="619" t="s">
        <v>424</v>
      </c>
    </row>
    <row r="25713" spans="1:3" x14ac:dyDescent="0.15">
      <c r="A25713" s="619" t="s">
        <v>1123</v>
      </c>
      <c r="B25713" s="618">
        <v>2013</v>
      </c>
      <c r="C25713" s="619" t="s">
        <v>424</v>
      </c>
    </row>
    <row r="25714" spans="1:3" x14ac:dyDescent="0.15">
      <c r="A25714" s="619" t="s">
        <v>1123</v>
      </c>
      <c r="B25714" s="618">
        <v>2013</v>
      </c>
      <c r="C25714" s="619" t="s">
        <v>1102</v>
      </c>
    </row>
    <row r="25715" spans="1:3" x14ac:dyDescent="0.15">
      <c r="A25715" s="619" t="s">
        <v>1123</v>
      </c>
      <c r="B25715" s="618">
        <v>2013</v>
      </c>
      <c r="C25715" s="619" t="s">
        <v>437</v>
      </c>
    </row>
    <row r="25716" spans="1:3" x14ac:dyDescent="0.15">
      <c r="A25716" s="619" t="s">
        <v>1123</v>
      </c>
      <c r="B25716" s="618">
        <v>2013</v>
      </c>
      <c r="C25716" s="619" t="s">
        <v>424</v>
      </c>
    </row>
    <row r="25717" spans="1:3" x14ac:dyDescent="0.15">
      <c r="A25717" s="619" t="s">
        <v>1123</v>
      </c>
      <c r="B25717" s="618">
        <v>2013</v>
      </c>
      <c r="C25717" s="619" t="s">
        <v>424</v>
      </c>
    </row>
    <row r="25718" spans="1:3" x14ac:dyDescent="0.15">
      <c r="A25718" s="619" t="s">
        <v>1123</v>
      </c>
      <c r="B25718" s="618">
        <v>2013</v>
      </c>
      <c r="C25718" s="619" t="s">
        <v>424</v>
      </c>
    </row>
    <row r="25719" spans="1:3" x14ac:dyDescent="0.15">
      <c r="A25719" s="619" t="s">
        <v>1123</v>
      </c>
      <c r="B25719" s="618">
        <v>2013</v>
      </c>
      <c r="C25719" s="619" t="s">
        <v>424</v>
      </c>
    </row>
    <row r="25720" spans="1:3" x14ac:dyDescent="0.15">
      <c r="A25720" s="619" t="s">
        <v>1123</v>
      </c>
      <c r="B25720" s="618">
        <v>2013</v>
      </c>
      <c r="C25720" s="619" t="s">
        <v>437</v>
      </c>
    </row>
    <row r="25721" spans="1:3" x14ac:dyDescent="0.15">
      <c r="A25721" s="619" t="s">
        <v>1123</v>
      </c>
      <c r="B25721" s="618">
        <v>2013</v>
      </c>
      <c r="C25721" s="619" t="s">
        <v>424</v>
      </c>
    </row>
    <row r="25722" spans="1:3" x14ac:dyDescent="0.15">
      <c r="A25722" s="619" t="s">
        <v>1123</v>
      </c>
      <c r="B25722" s="618">
        <v>2013</v>
      </c>
      <c r="C25722" s="619" t="s">
        <v>424</v>
      </c>
    </row>
    <row r="25723" spans="1:3" x14ac:dyDescent="0.15">
      <c r="A25723" s="619" t="s">
        <v>1123</v>
      </c>
      <c r="B25723" s="618">
        <v>2013</v>
      </c>
      <c r="C25723" s="619" t="s">
        <v>424</v>
      </c>
    </row>
    <row r="25724" spans="1:3" x14ac:dyDescent="0.15">
      <c r="A25724" s="619" t="s">
        <v>1123</v>
      </c>
      <c r="B25724" s="618">
        <v>2013</v>
      </c>
      <c r="C25724" s="619" t="s">
        <v>424</v>
      </c>
    </row>
    <row r="25725" spans="1:3" x14ac:dyDescent="0.15">
      <c r="A25725" s="619" t="s">
        <v>1123</v>
      </c>
      <c r="B25725" s="618">
        <v>2013</v>
      </c>
      <c r="C25725" s="619" t="s">
        <v>424</v>
      </c>
    </row>
    <row r="25726" spans="1:3" x14ac:dyDescent="0.15">
      <c r="A25726" s="619" t="s">
        <v>1123</v>
      </c>
      <c r="B25726" s="618">
        <v>2013</v>
      </c>
      <c r="C25726" s="619" t="s">
        <v>424</v>
      </c>
    </row>
    <row r="25727" spans="1:3" x14ac:dyDescent="0.15">
      <c r="A25727" s="619" t="s">
        <v>1123</v>
      </c>
      <c r="B25727" s="618">
        <v>2013</v>
      </c>
      <c r="C25727" s="619" t="s">
        <v>1080</v>
      </c>
    </row>
    <row r="25728" spans="1:3" x14ac:dyDescent="0.15">
      <c r="A25728" s="619" t="s">
        <v>1123</v>
      </c>
      <c r="B25728" s="618">
        <v>2013</v>
      </c>
      <c r="C25728" s="619" t="s">
        <v>1080</v>
      </c>
    </row>
    <row r="25729" spans="1:3" x14ac:dyDescent="0.15">
      <c r="A25729" s="619" t="s">
        <v>1123</v>
      </c>
      <c r="B25729" s="618">
        <v>2013</v>
      </c>
      <c r="C25729" s="619" t="s">
        <v>437</v>
      </c>
    </row>
    <row r="25730" spans="1:3" x14ac:dyDescent="0.15">
      <c r="A25730" s="619" t="s">
        <v>1123</v>
      </c>
      <c r="B25730" s="618">
        <v>2013</v>
      </c>
      <c r="C25730" s="619" t="s">
        <v>424</v>
      </c>
    </row>
    <row r="25731" spans="1:3" x14ac:dyDescent="0.15">
      <c r="A25731" s="619" t="s">
        <v>1123</v>
      </c>
      <c r="B25731" s="618">
        <v>2013</v>
      </c>
      <c r="C25731" s="619" t="s">
        <v>424</v>
      </c>
    </row>
    <row r="25732" spans="1:3" x14ac:dyDescent="0.15">
      <c r="A25732" s="619" t="s">
        <v>1123</v>
      </c>
      <c r="B25732" s="618">
        <v>2013</v>
      </c>
      <c r="C25732" s="619" t="s">
        <v>424</v>
      </c>
    </row>
    <row r="25733" spans="1:3" x14ac:dyDescent="0.15">
      <c r="A25733" s="619" t="s">
        <v>1123</v>
      </c>
      <c r="B25733" s="618">
        <v>2013</v>
      </c>
      <c r="C25733" s="619" t="s">
        <v>1080</v>
      </c>
    </row>
    <row r="25734" spans="1:3" x14ac:dyDescent="0.15">
      <c r="A25734" s="619" t="s">
        <v>1123</v>
      </c>
      <c r="B25734" s="618">
        <v>2013</v>
      </c>
      <c r="C25734" s="619" t="s">
        <v>1102</v>
      </c>
    </row>
    <row r="25735" spans="1:3" x14ac:dyDescent="0.15">
      <c r="A25735" s="619" t="s">
        <v>1123</v>
      </c>
      <c r="B25735" s="618">
        <v>2013</v>
      </c>
      <c r="C25735" s="619" t="s">
        <v>1080</v>
      </c>
    </row>
    <row r="25736" spans="1:3" x14ac:dyDescent="0.15">
      <c r="A25736" s="619" t="s">
        <v>1123</v>
      </c>
      <c r="B25736" s="618">
        <v>2013</v>
      </c>
      <c r="C25736" s="619" t="s">
        <v>424</v>
      </c>
    </row>
    <row r="25737" spans="1:3" x14ac:dyDescent="0.15">
      <c r="A25737" s="619" t="s">
        <v>1123</v>
      </c>
      <c r="B25737" s="618">
        <v>2013</v>
      </c>
      <c r="C25737" s="619" t="s">
        <v>424</v>
      </c>
    </row>
    <row r="25738" spans="1:3" x14ac:dyDescent="0.15">
      <c r="A25738" s="619" t="s">
        <v>1123</v>
      </c>
      <c r="B25738" s="618">
        <v>2013</v>
      </c>
      <c r="C25738" s="619" t="s">
        <v>424</v>
      </c>
    </row>
    <row r="25739" spans="1:3" x14ac:dyDescent="0.15">
      <c r="A25739" s="619" t="s">
        <v>1123</v>
      </c>
      <c r="B25739" s="618">
        <v>2013</v>
      </c>
      <c r="C25739" s="619" t="s">
        <v>424</v>
      </c>
    </row>
    <row r="25740" spans="1:3" x14ac:dyDescent="0.15">
      <c r="A25740" s="619" t="s">
        <v>1123</v>
      </c>
      <c r="B25740" s="618">
        <v>2013</v>
      </c>
      <c r="C25740" s="619" t="s">
        <v>424</v>
      </c>
    </row>
    <row r="25741" spans="1:3" x14ac:dyDescent="0.15">
      <c r="A25741" s="619" t="s">
        <v>1123</v>
      </c>
      <c r="B25741" s="618">
        <v>2013</v>
      </c>
      <c r="C25741" s="619" t="s">
        <v>1080</v>
      </c>
    </row>
    <row r="25742" spans="1:3" x14ac:dyDescent="0.15">
      <c r="A25742" s="619" t="s">
        <v>1123</v>
      </c>
      <c r="B25742" s="618">
        <v>2013</v>
      </c>
      <c r="C25742" s="619" t="s">
        <v>424</v>
      </c>
    </row>
    <row r="25743" spans="1:3" x14ac:dyDescent="0.15">
      <c r="A25743" s="619" t="s">
        <v>1123</v>
      </c>
      <c r="B25743" s="618">
        <v>2013</v>
      </c>
      <c r="C25743" s="619" t="s">
        <v>437</v>
      </c>
    </row>
    <row r="25744" spans="1:3" x14ac:dyDescent="0.15">
      <c r="A25744" s="619" t="s">
        <v>1123</v>
      </c>
      <c r="B25744" s="618">
        <v>2013</v>
      </c>
      <c r="C25744" s="619" t="s">
        <v>424</v>
      </c>
    </row>
    <row r="25745" spans="1:3" x14ac:dyDescent="0.15">
      <c r="A25745" s="619" t="s">
        <v>1123</v>
      </c>
      <c r="B25745" s="618">
        <v>2013</v>
      </c>
      <c r="C25745" s="619" t="s">
        <v>437</v>
      </c>
    </row>
    <row r="25746" spans="1:3" x14ac:dyDescent="0.15">
      <c r="A25746" s="619" t="s">
        <v>1123</v>
      </c>
      <c r="B25746" s="618">
        <v>2013</v>
      </c>
      <c r="C25746" s="619" t="s">
        <v>1080</v>
      </c>
    </row>
    <row r="25747" spans="1:3" x14ac:dyDescent="0.15">
      <c r="A25747" s="619" t="s">
        <v>1123</v>
      </c>
      <c r="B25747" s="618">
        <v>2013</v>
      </c>
      <c r="C25747" s="619" t="s">
        <v>1080</v>
      </c>
    </row>
    <row r="25748" spans="1:3" x14ac:dyDescent="0.15">
      <c r="A25748" s="619" t="s">
        <v>1123</v>
      </c>
      <c r="B25748" s="618">
        <v>2013</v>
      </c>
      <c r="C25748" s="619" t="s">
        <v>1080</v>
      </c>
    </row>
    <row r="25749" spans="1:3" x14ac:dyDescent="0.15">
      <c r="A25749" s="619" t="s">
        <v>1123</v>
      </c>
      <c r="B25749" s="618">
        <v>2013</v>
      </c>
      <c r="C25749" s="619" t="s">
        <v>1102</v>
      </c>
    </row>
    <row r="25750" spans="1:3" x14ac:dyDescent="0.15">
      <c r="A25750" s="619" t="s">
        <v>1123</v>
      </c>
      <c r="B25750" s="618">
        <v>2013</v>
      </c>
      <c r="C25750" s="619" t="s">
        <v>437</v>
      </c>
    </row>
    <row r="25751" spans="1:3" x14ac:dyDescent="0.15">
      <c r="A25751" s="619" t="s">
        <v>1123</v>
      </c>
      <c r="B25751" s="618">
        <v>2013</v>
      </c>
      <c r="C25751" s="619" t="s">
        <v>424</v>
      </c>
    </row>
    <row r="25752" spans="1:3" x14ac:dyDescent="0.15">
      <c r="A25752" s="619" t="s">
        <v>1123</v>
      </c>
      <c r="B25752" s="618">
        <v>2013</v>
      </c>
      <c r="C25752" s="619" t="s">
        <v>437</v>
      </c>
    </row>
    <row r="25753" spans="1:3" x14ac:dyDescent="0.15">
      <c r="A25753" s="619" t="s">
        <v>1123</v>
      </c>
      <c r="B25753" s="618">
        <v>2013</v>
      </c>
      <c r="C25753" s="619" t="s">
        <v>1107</v>
      </c>
    </row>
    <row r="25754" spans="1:3" x14ac:dyDescent="0.15">
      <c r="A25754" s="619" t="s">
        <v>1123</v>
      </c>
      <c r="B25754" s="618">
        <v>2013</v>
      </c>
      <c r="C25754" s="619" t="s">
        <v>424</v>
      </c>
    </row>
    <row r="25755" spans="1:3" x14ac:dyDescent="0.15">
      <c r="A25755" s="619" t="s">
        <v>1123</v>
      </c>
      <c r="B25755" s="618">
        <v>2013</v>
      </c>
      <c r="C25755" s="619" t="s">
        <v>424</v>
      </c>
    </row>
    <row r="25756" spans="1:3" x14ac:dyDescent="0.15">
      <c r="A25756" s="619" t="s">
        <v>1123</v>
      </c>
      <c r="B25756" s="618">
        <v>2013</v>
      </c>
      <c r="C25756" s="619" t="s">
        <v>1104</v>
      </c>
    </row>
    <row r="25757" spans="1:3" x14ac:dyDescent="0.15">
      <c r="A25757" s="619" t="s">
        <v>1123</v>
      </c>
      <c r="B25757" s="618">
        <v>2013</v>
      </c>
      <c r="C25757" s="619" t="s">
        <v>424</v>
      </c>
    </row>
    <row r="25758" spans="1:3" x14ac:dyDescent="0.15">
      <c r="A25758" s="619" t="s">
        <v>1123</v>
      </c>
      <c r="B25758" s="618">
        <v>2013</v>
      </c>
      <c r="C25758" s="619" t="s">
        <v>424</v>
      </c>
    </row>
    <row r="25759" spans="1:3" x14ac:dyDescent="0.15">
      <c r="A25759" s="619" t="s">
        <v>1123</v>
      </c>
      <c r="B25759" s="618">
        <v>2013</v>
      </c>
      <c r="C25759" s="619" t="s">
        <v>1104</v>
      </c>
    </row>
    <row r="25760" spans="1:3" x14ac:dyDescent="0.15">
      <c r="A25760" s="619" t="s">
        <v>1123</v>
      </c>
      <c r="B25760" s="618">
        <v>2013</v>
      </c>
      <c r="C25760" s="619" t="s">
        <v>424</v>
      </c>
    </row>
    <row r="25761" spans="1:3" x14ac:dyDescent="0.15">
      <c r="A25761" s="619" t="s">
        <v>1123</v>
      </c>
      <c r="B25761" s="618">
        <v>2013</v>
      </c>
      <c r="C25761" s="619" t="s">
        <v>424</v>
      </c>
    </row>
    <row r="25762" spans="1:3" x14ac:dyDescent="0.15">
      <c r="A25762" s="619" t="s">
        <v>1123</v>
      </c>
      <c r="B25762" s="618">
        <v>2013</v>
      </c>
      <c r="C25762" s="619" t="s">
        <v>424</v>
      </c>
    </row>
    <row r="25763" spans="1:3" x14ac:dyDescent="0.15">
      <c r="A25763" s="619" t="s">
        <v>1123</v>
      </c>
      <c r="B25763" s="618">
        <v>2013</v>
      </c>
      <c r="C25763" s="619" t="s">
        <v>424</v>
      </c>
    </row>
    <row r="25764" spans="1:3" x14ac:dyDescent="0.15">
      <c r="A25764" s="619" t="s">
        <v>1123</v>
      </c>
      <c r="B25764" s="618">
        <v>2013</v>
      </c>
      <c r="C25764" s="619" t="s">
        <v>424</v>
      </c>
    </row>
    <row r="25765" spans="1:3" x14ac:dyDescent="0.15">
      <c r="A25765" s="619" t="s">
        <v>1123</v>
      </c>
      <c r="B25765" s="618">
        <v>2013</v>
      </c>
      <c r="C25765" s="619" t="s">
        <v>437</v>
      </c>
    </row>
    <row r="25766" spans="1:3" x14ac:dyDescent="0.15">
      <c r="A25766" s="619" t="s">
        <v>1123</v>
      </c>
      <c r="B25766" s="618">
        <v>2013</v>
      </c>
      <c r="C25766" s="619" t="s">
        <v>424</v>
      </c>
    </row>
    <row r="25767" spans="1:3" x14ac:dyDescent="0.15">
      <c r="A25767" s="619" t="s">
        <v>1123</v>
      </c>
      <c r="B25767" s="618">
        <v>2013</v>
      </c>
      <c r="C25767" s="619" t="s">
        <v>455</v>
      </c>
    </row>
    <row r="25768" spans="1:3" x14ac:dyDescent="0.15">
      <c r="A25768" s="619" t="s">
        <v>1123</v>
      </c>
      <c r="B25768" s="618">
        <v>2013</v>
      </c>
      <c r="C25768" s="619" t="s">
        <v>437</v>
      </c>
    </row>
    <row r="25769" spans="1:3" x14ac:dyDescent="0.15">
      <c r="A25769" s="619" t="s">
        <v>1123</v>
      </c>
      <c r="B25769" s="618">
        <v>2013</v>
      </c>
      <c r="C25769" s="619" t="s">
        <v>1103</v>
      </c>
    </row>
    <row r="25770" spans="1:3" x14ac:dyDescent="0.15">
      <c r="A25770" s="619" t="s">
        <v>1123</v>
      </c>
      <c r="B25770" s="618">
        <v>2013</v>
      </c>
      <c r="C25770" s="619" t="s">
        <v>1103</v>
      </c>
    </row>
    <row r="25771" spans="1:3" x14ac:dyDescent="0.15">
      <c r="A25771" s="619" t="s">
        <v>1123</v>
      </c>
      <c r="B25771" s="618">
        <v>2013</v>
      </c>
      <c r="C25771" s="619" t="s">
        <v>1103</v>
      </c>
    </row>
    <row r="25772" spans="1:3" x14ac:dyDescent="0.15">
      <c r="A25772" s="619" t="s">
        <v>1123</v>
      </c>
      <c r="B25772" s="618">
        <v>2013</v>
      </c>
      <c r="C25772" s="619" t="s">
        <v>424</v>
      </c>
    </row>
    <row r="25773" spans="1:3" x14ac:dyDescent="0.15">
      <c r="A25773" s="619" t="s">
        <v>1123</v>
      </c>
      <c r="B25773" s="618">
        <v>2013</v>
      </c>
      <c r="C25773" s="619" t="s">
        <v>437</v>
      </c>
    </row>
    <row r="25774" spans="1:3" x14ac:dyDescent="0.15">
      <c r="A25774" s="619" t="s">
        <v>1123</v>
      </c>
      <c r="B25774" s="618">
        <v>2013</v>
      </c>
      <c r="C25774" s="619" t="s">
        <v>424</v>
      </c>
    </row>
    <row r="25775" spans="1:3" x14ac:dyDescent="0.15">
      <c r="A25775" s="619" t="s">
        <v>1123</v>
      </c>
      <c r="B25775" s="618">
        <v>2013</v>
      </c>
      <c r="C25775" s="619" t="s">
        <v>437</v>
      </c>
    </row>
    <row r="25776" spans="1:3" x14ac:dyDescent="0.15">
      <c r="A25776" s="619" t="s">
        <v>1123</v>
      </c>
      <c r="B25776" s="618">
        <v>2013</v>
      </c>
      <c r="C25776" s="619" t="s">
        <v>437</v>
      </c>
    </row>
    <row r="25777" spans="1:3" x14ac:dyDescent="0.15">
      <c r="A25777" s="619" t="s">
        <v>1123</v>
      </c>
      <c r="B25777" s="618">
        <v>2013</v>
      </c>
      <c r="C25777" s="619" t="s">
        <v>437</v>
      </c>
    </row>
    <row r="25778" spans="1:3" x14ac:dyDescent="0.15">
      <c r="A25778" s="619" t="s">
        <v>1123</v>
      </c>
      <c r="B25778" s="618">
        <v>2013</v>
      </c>
      <c r="C25778" s="619" t="s">
        <v>437</v>
      </c>
    </row>
    <row r="25779" spans="1:3" x14ac:dyDescent="0.15">
      <c r="A25779" s="619" t="s">
        <v>1123</v>
      </c>
      <c r="B25779" s="618">
        <v>2013</v>
      </c>
      <c r="C25779" s="619" t="s">
        <v>437</v>
      </c>
    </row>
    <row r="25780" spans="1:3" x14ac:dyDescent="0.15">
      <c r="A25780" s="619" t="s">
        <v>1123</v>
      </c>
      <c r="B25780" s="618">
        <v>2013</v>
      </c>
      <c r="C25780" s="619" t="s">
        <v>437</v>
      </c>
    </row>
    <row r="25781" spans="1:3" x14ac:dyDescent="0.15">
      <c r="A25781" s="619" t="s">
        <v>1123</v>
      </c>
      <c r="B25781" s="618">
        <v>2013</v>
      </c>
      <c r="C25781" s="619" t="s">
        <v>1107</v>
      </c>
    </row>
    <row r="25782" spans="1:3" x14ac:dyDescent="0.15">
      <c r="A25782" s="619" t="s">
        <v>1123</v>
      </c>
      <c r="B25782" s="618">
        <v>2013</v>
      </c>
      <c r="C25782" s="619" t="s">
        <v>424</v>
      </c>
    </row>
    <row r="25783" spans="1:3" x14ac:dyDescent="0.15">
      <c r="A25783" s="619" t="s">
        <v>1123</v>
      </c>
      <c r="B25783" s="618">
        <v>2013</v>
      </c>
      <c r="C25783" s="619" t="s">
        <v>1080</v>
      </c>
    </row>
    <row r="25784" spans="1:3" x14ac:dyDescent="0.15">
      <c r="A25784" s="619" t="s">
        <v>1123</v>
      </c>
      <c r="B25784" s="618">
        <v>2013</v>
      </c>
      <c r="C25784" s="619" t="s">
        <v>1103</v>
      </c>
    </row>
    <row r="25785" spans="1:3" x14ac:dyDescent="0.15">
      <c r="A25785" s="619" t="s">
        <v>1123</v>
      </c>
      <c r="B25785" s="618">
        <v>2013</v>
      </c>
      <c r="C25785" s="619" t="s">
        <v>424</v>
      </c>
    </row>
    <row r="25786" spans="1:3" x14ac:dyDescent="0.15">
      <c r="A25786" s="619" t="s">
        <v>1123</v>
      </c>
      <c r="B25786" s="618">
        <v>2013</v>
      </c>
      <c r="C25786" s="619" t="s">
        <v>1080</v>
      </c>
    </row>
    <row r="25787" spans="1:3" x14ac:dyDescent="0.15">
      <c r="A25787" s="619" t="s">
        <v>1123</v>
      </c>
      <c r="B25787" s="618">
        <v>2013</v>
      </c>
      <c r="C25787" s="619" t="s">
        <v>424</v>
      </c>
    </row>
    <row r="25788" spans="1:3" x14ac:dyDescent="0.15">
      <c r="A25788" s="619" t="s">
        <v>1123</v>
      </c>
      <c r="B25788" s="618">
        <v>2013</v>
      </c>
      <c r="C25788" s="619" t="s">
        <v>424</v>
      </c>
    </row>
    <row r="25789" spans="1:3" x14ac:dyDescent="0.15">
      <c r="A25789" s="619" t="s">
        <v>1123</v>
      </c>
      <c r="B25789" s="618" t="s">
        <v>1081</v>
      </c>
      <c r="C25789" s="619" t="s">
        <v>455</v>
      </c>
    </row>
    <row r="25790" spans="1:3" x14ac:dyDescent="0.15">
      <c r="A25790" s="619" t="s">
        <v>1123</v>
      </c>
      <c r="B25790" s="618">
        <v>2013</v>
      </c>
      <c r="C25790" s="619" t="s">
        <v>424</v>
      </c>
    </row>
    <row r="25791" spans="1:3" x14ac:dyDescent="0.15">
      <c r="A25791" s="619" t="s">
        <v>1123</v>
      </c>
      <c r="B25791" s="618">
        <v>2013</v>
      </c>
      <c r="C25791" s="619" t="s">
        <v>1080</v>
      </c>
    </row>
    <row r="25792" spans="1:3" x14ac:dyDescent="0.15">
      <c r="A25792" s="619" t="s">
        <v>1123</v>
      </c>
      <c r="B25792" s="618">
        <v>2013</v>
      </c>
      <c r="C25792" s="619" t="s">
        <v>437</v>
      </c>
    </row>
    <row r="25793" spans="1:3" x14ac:dyDescent="0.15">
      <c r="A25793" s="619" t="s">
        <v>1123</v>
      </c>
      <c r="B25793" s="618">
        <v>2013</v>
      </c>
      <c r="C25793" s="619" t="s">
        <v>1080</v>
      </c>
    </row>
    <row r="25794" spans="1:3" x14ac:dyDescent="0.15">
      <c r="A25794" s="619" t="s">
        <v>1123</v>
      </c>
      <c r="B25794" s="618">
        <v>2013</v>
      </c>
      <c r="C25794" s="619" t="s">
        <v>424</v>
      </c>
    </row>
    <row r="25795" spans="1:3" x14ac:dyDescent="0.15">
      <c r="A25795" s="619" t="s">
        <v>1123</v>
      </c>
      <c r="B25795" s="618">
        <v>2013</v>
      </c>
      <c r="C25795" s="619" t="s">
        <v>424</v>
      </c>
    </row>
    <row r="25796" spans="1:3" x14ac:dyDescent="0.15">
      <c r="A25796" s="619" t="s">
        <v>1123</v>
      </c>
      <c r="B25796" s="618">
        <v>2013</v>
      </c>
      <c r="C25796" s="619" t="s">
        <v>424</v>
      </c>
    </row>
    <row r="25797" spans="1:3" x14ac:dyDescent="0.15">
      <c r="A25797" s="619" t="s">
        <v>1123</v>
      </c>
      <c r="B25797" s="618">
        <v>2013</v>
      </c>
      <c r="C25797" s="619" t="s">
        <v>424</v>
      </c>
    </row>
    <row r="25798" spans="1:3" x14ac:dyDescent="0.15">
      <c r="A25798" s="619" t="s">
        <v>1123</v>
      </c>
      <c r="B25798" s="618">
        <v>2013</v>
      </c>
      <c r="C25798" s="619" t="s">
        <v>1103</v>
      </c>
    </row>
    <row r="25799" spans="1:3" x14ac:dyDescent="0.15">
      <c r="A25799" s="619" t="s">
        <v>1123</v>
      </c>
      <c r="B25799" s="618">
        <v>2013</v>
      </c>
      <c r="C25799" s="619" t="s">
        <v>424</v>
      </c>
    </row>
    <row r="25800" spans="1:3" x14ac:dyDescent="0.15">
      <c r="A25800" s="619" t="s">
        <v>1123</v>
      </c>
      <c r="B25800" s="618">
        <v>2013</v>
      </c>
      <c r="C25800" s="619" t="s">
        <v>1102</v>
      </c>
    </row>
    <row r="25801" spans="1:3" x14ac:dyDescent="0.15">
      <c r="A25801" s="619" t="s">
        <v>1123</v>
      </c>
      <c r="B25801" s="618">
        <v>2013</v>
      </c>
      <c r="C25801" s="619" t="s">
        <v>424</v>
      </c>
    </row>
    <row r="25802" spans="1:3" x14ac:dyDescent="0.15">
      <c r="A25802" s="619" t="s">
        <v>1123</v>
      </c>
      <c r="B25802" s="618">
        <v>2013</v>
      </c>
      <c r="C25802" s="619" t="s">
        <v>424</v>
      </c>
    </row>
    <row r="25803" spans="1:3" x14ac:dyDescent="0.15">
      <c r="A25803" s="619" t="s">
        <v>1123</v>
      </c>
      <c r="B25803" s="618">
        <v>2013</v>
      </c>
      <c r="C25803" s="619" t="s">
        <v>424</v>
      </c>
    </row>
    <row r="25804" spans="1:3" x14ac:dyDescent="0.15">
      <c r="A25804" s="619" t="s">
        <v>1123</v>
      </c>
      <c r="B25804" s="618">
        <v>2013</v>
      </c>
      <c r="C25804" s="619" t="s">
        <v>1102</v>
      </c>
    </row>
    <row r="25805" spans="1:3" x14ac:dyDescent="0.15">
      <c r="A25805" s="619" t="s">
        <v>1123</v>
      </c>
      <c r="B25805" s="618">
        <v>2013</v>
      </c>
      <c r="C25805" s="619" t="s">
        <v>1102</v>
      </c>
    </row>
    <row r="25806" spans="1:3" x14ac:dyDescent="0.15">
      <c r="A25806" s="619" t="s">
        <v>1123</v>
      </c>
      <c r="B25806" s="618">
        <v>2013</v>
      </c>
      <c r="C25806" s="619" t="s">
        <v>424</v>
      </c>
    </row>
    <row r="25807" spans="1:3" x14ac:dyDescent="0.15">
      <c r="A25807" s="619" t="s">
        <v>1123</v>
      </c>
      <c r="B25807" s="618">
        <v>2013</v>
      </c>
      <c r="C25807" s="619" t="s">
        <v>1107</v>
      </c>
    </row>
    <row r="25808" spans="1:3" x14ac:dyDescent="0.15">
      <c r="A25808" s="618" t="s">
        <v>1123</v>
      </c>
      <c r="B25808" s="618">
        <v>2013</v>
      </c>
      <c r="C25808" s="619" t="s">
        <v>1104</v>
      </c>
    </row>
    <row r="25809" spans="1:3" x14ac:dyDescent="0.15">
      <c r="A25809" s="618" t="s">
        <v>1123</v>
      </c>
      <c r="B25809" s="618">
        <v>2013</v>
      </c>
      <c r="C25809" s="619" t="s">
        <v>424</v>
      </c>
    </row>
    <row r="25810" spans="1:3" x14ac:dyDescent="0.15">
      <c r="A25810" s="619" t="s">
        <v>1123</v>
      </c>
      <c r="B25810" s="618">
        <v>2013</v>
      </c>
      <c r="C25810" s="619" t="s">
        <v>424</v>
      </c>
    </row>
    <row r="25811" spans="1:3" x14ac:dyDescent="0.15">
      <c r="A25811" s="619" t="s">
        <v>1123</v>
      </c>
      <c r="B25811" s="618">
        <v>2013</v>
      </c>
      <c r="C25811" s="619" t="s">
        <v>437</v>
      </c>
    </row>
    <row r="25812" spans="1:3" x14ac:dyDescent="0.15">
      <c r="A25812" s="619" t="s">
        <v>1123</v>
      </c>
      <c r="B25812" s="618">
        <v>2013</v>
      </c>
      <c r="C25812" s="619" t="s">
        <v>424</v>
      </c>
    </row>
    <row r="25813" spans="1:3" x14ac:dyDescent="0.15">
      <c r="A25813" s="619" t="s">
        <v>1123</v>
      </c>
      <c r="B25813" s="618">
        <v>2013</v>
      </c>
      <c r="C25813" s="619" t="s">
        <v>437</v>
      </c>
    </row>
    <row r="25814" spans="1:3" x14ac:dyDescent="0.15">
      <c r="A25814" s="619" t="s">
        <v>1123</v>
      </c>
      <c r="B25814" s="618">
        <v>2013</v>
      </c>
      <c r="C25814" s="619" t="s">
        <v>424</v>
      </c>
    </row>
    <row r="25815" spans="1:3" x14ac:dyDescent="0.15">
      <c r="A25815" s="619" t="s">
        <v>1123</v>
      </c>
      <c r="B25815" s="618">
        <v>2013</v>
      </c>
      <c r="C25815" s="619" t="s">
        <v>424</v>
      </c>
    </row>
    <row r="25816" spans="1:3" x14ac:dyDescent="0.15">
      <c r="A25816" s="619" t="s">
        <v>1123</v>
      </c>
      <c r="B25816" s="618">
        <v>2013</v>
      </c>
      <c r="C25816" s="619" t="s">
        <v>424</v>
      </c>
    </row>
    <row r="25817" spans="1:3" x14ac:dyDescent="0.15">
      <c r="A25817" s="618" t="s">
        <v>1123</v>
      </c>
      <c r="B25817" s="618">
        <v>2013</v>
      </c>
      <c r="C25817" s="619" t="s">
        <v>1102</v>
      </c>
    </row>
    <row r="25818" spans="1:3" x14ac:dyDescent="0.15">
      <c r="A25818" s="618" t="s">
        <v>1123</v>
      </c>
      <c r="B25818" s="618">
        <v>2013</v>
      </c>
      <c r="C25818" s="619" t="s">
        <v>1104</v>
      </c>
    </row>
    <row r="25819" spans="1:3" x14ac:dyDescent="0.15">
      <c r="A25819" s="619" t="s">
        <v>1123</v>
      </c>
      <c r="B25819" s="618">
        <v>2013</v>
      </c>
      <c r="C25819" s="619" t="s">
        <v>455</v>
      </c>
    </row>
    <row r="25820" spans="1:3" x14ac:dyDescent="0.15">
      <c r="A25820" s="619" t="s">
        <v>1123</v>
      </c>
      <c r="B25820" s="618">
        <v>2013</v>
      </c>
      <c r="C25820" s="619" t="s">
        <v>424</v>
      </c>
    </row>
    <row r="25821" spans="1:3" x14ac:dyDescent="0.15">
      <c r="A25821" s="618" t="s">
        <v>1123</v>
      </c>
      <c r="B25821" s="618">
        <v>2013</v>
      </c>
      <c r="C25821" s="619" t="s">
        <v>424</v>
      </c>
    </row>
    <row r="25822" spans="1:3" x14ac:dyDescent="0.15">
      <c r="A25822" s="618" t="s">
        <v>1123</v>
      </c>
      <c r="B25822" s="618">
        <v>2013</v>
      </c>
      <c r="C25822" s="619" t="s">
        <v>424</v>
      </c>
    </row>
    <row r="25823" spans="1:3" x14ac:dyDescent="0.15">
      <c r="A25823" s="618" t="s">
        <v>1123</v>
      </c>
      <c r="B25823" s="618">
        <v>2013</v>
      </c>
      <c r="C25823" s="619" t="s">
        <v>424</v>
      </c>
    </row>
    <row r="25824" spans="1:3" x14ac:dyDescent="0.15">
      <c r="A25824" s="619" t="s">
        <v>1123</v>
      </c>
      <c r="B25824" s="618">
        <v>2013</v>
      </c>
      <c r="C25824" s="619" t="s">
        <v>424</v>
      </c>
    </row>
    <row r="25825" spans="1:3" x14ac:dyDescent="0.15">
      <c r="A25825" s="619" t="s">
        <v>1123</v>
      </c>
      <c r="B25825" s="618">
        <v>2013</v>
      </c>
      <c r="C25825" s="619" t="s">
        <v>424</v>
      </c>
    </row>
    <row r="25826" spans="1:3" x14ac:dyDescent="0.15">
      <c r="A25826" s="619" t="s">
        <v>1123</v>
      </c>
      <c r="B25826" s="618">
        <v>2013</v>
      </c>
      <c r="C25826" s="619" t="s">
        <v>424</v>
      </c>
    </row>
    <row r="25827" spans="1:3" x14ac:dyDescent="0.15">
      <c r="A25827" s="619" t="s">
        <v>1123</v>
      </c>
      <c r="B25827" s="618">
        <v>2013</v>
      </c>
      <c r="C25827" s="619" t="s">
        <v>424</v>
      </c>
    </row>
    <row r="25828" spans="1:3" x14ac:dyDescent="0.15">
      <c r="A25828" s="619" t="s">
        <v>1123</v>
      </c>
      <c r="B25828" s="618">
        <v>2013</v>
      </c>
      <c r="C25828" s="619" t="s">
        <v>424</v>
      </c>
    </row>
    <row r="25829" spans="1:3" x14ac:dyDescent="0.15">
      <c r="A25829" s="619" t="s">
        <v>1123</v>
      </c>
      <c r="B25829" s="618">
        <v>2013</v>
      </c>
      <c r="C25829" s="619" t="s">
        <v>424</v>
      </c>
    </row>
    <row r="25830" spans="1:3" x14ac:dyDescent="0.15">
      <c r="A25830" s="619" t="s">
        <v>1123</v>
      </c>
      <c r="B25830" s="618">
        <v>2013</v>
      </c>
      <c r="C25830" s="619" t="s">
        <v>424</v>
      </c>
    </row>
    <row r="25831" spans="1:3" x14ac:dyDescent="0.15">
      <c r="A25831" s="619" t="s">
        <v>1123</v>
      </c>
      <c r="B25831" s="618">
        <v>2013</v>
      </c>
      <c r="C25831" s="619" t="s">
        <v>437</v>
      </c>
    </row>
    <row r="25832" spans="1:3" x14ac:dyDescent="0.15">
      <c r="A25832" s="619" t="s">
        <v>1123</v>
      </c>
      <c r="B25832" s="618">
        <v>2013</v>
      </c>
      <c r="C25832" s="619" t="s">
        <v>1080</v>
      </c>
    </row>
    <row r="25833" spans="1:3" x14ac:dyDescent="0.15">
      <c r="A25833" s="619" t="s">
        <v>1123</v>
      </c>
      <c r="B25833" s="618">
        <v>2013</v>
      </c>
      <c r="C25833" s="619" t="s">
        <v>424</v>
      </c>
    </row>
    <row r="25834" spans="1:3" x14ac:dyDescent="0.15">
      <c r="A25834" s="619" t="s">
        <v>1123</v>
      </c>
      <c r="B25834" s="618">
        <v>2013</v>
      </c>
      <c r="C25834" s="619" t="s">
        <v>424</v>
      </c>
    </row>
    <row r="25835" spans="1:3" x14ac:dyDescent="0.15">
      <c r="A25835" s="619" t="s">
        <v>1123</v>
      </c>
      <c r="B25835" s="618">
        <v>2013</v>
      </c>
      <c r="C25835" s="619" t="s">
        <v>424</v>
      </c>
    </row>
    <row r="25836" spans="1:3" x14ac:dyDescent="0.15">
      <c r="A25836" s="619" t="s">
        <v>1123</v>
      </c>
      <c r="B25836" s="618">
        <v>2013</v>
      </c>
      <c r="C25836" s="619" t="s">
        <v>424</v>
      </c>
    </row>
    <row r="25837" spans="1:3" x14ac:dyDescent="0.15">
      <c r="A25837" s="619" t="s">
        <v>1123</v>
      </c>
      <c r="B25837" s="618">
        <v>2013</v>
      </c>
      <c r="C25837" s="619" t="s">
        <v>437</v>
      </c>
    </row>
    <row r="25838" spans="1:3" x14ac:dyDescent="0.15">
      <c r="A25838" s="619" t="s">
        <v>1123</v>
      </c>
      <c r="B25838" s="618">
        <v>2013</v>
      </c>
      <c r="C25838" s="619" t="s">
        <v>424</v>
      </c>
    </row>
    <row r="25839" spans="1:3" x14ac:dyDescent="0.15">
      <c r="A25839" s="619" t="s">
        <v>1123</v>
      </c>
      <c r="B25839" s="618">
        <v>2013</v>
      </c>
      <c r="C25839" s="619" t="s">
        <v>424</v>
      </c>
    </row>
    <row r="25840" spans="1:3" x14ac:dyDescent="0.15">
      <c r="A25840" s="619" t="s">
        <v>1123</v>
      </c>
      <c r="B25840" s="618">
        <v>2013</v>
      </c>
      <c r="C25840" s="619" t="s">
        <v>1080</v>
      </c>
    </row>
    <row r="25841" spans="1:3" x14ac:dyDescent="0.15">
      <c r="A25841" s="619" t="s">
        <v>1123</v>
      </c>
      <c r="B25841" s="618">
        <v>2013</v>
      </c>
      <c r="C25841" s="619" t="s">
        <v>437</v>
      </c>
    </row>
    <row r="25842" spans="1:3" x14ac:dyDescent="0.15">
      <c r="A25842" s="619" t="s">
        <v>1123</v>
      </c>
      <c r="B25842" s="618">
        <v>2013</v>
      </c>
      <c r="C25842" s="619" t="s">
        <v>437</v>
      </c>
    </row>
    <row r="25843" spans="1:3" x14ac:dyDescent="0.15">
      <c r="A25843" s="619" t="s">
        <v>1123</v>
      </c>
      <c r="B25843" s="618">
        <v>2013</v>
      </c>
      <c r="C25843" s="619" t="s">
        <v>424</v>
      </c>
    </row>
    <row r="25844" spans="1:3" x14ac:dyDescent="0.15">
      <c r="A25844" s="619" t="s">
        <v>1123</v>
      </c>
      <c r="B25844" s="618">
        <v>2013</v>
      </c>
      <c r="C25844" s="619" t="s">
        <v>1080</v>
      </c>
    </row>
    <row r="25845" spans="1:3" x14ac:dyDescent="0.15">
      <c r="A25845" s="619" t="s">
        <v>1123</v>
      </c>
      <c r="B25845" s="618">
        <v>2013</v>
      </c>
      <c r="C25845" s="619" t="s">
        <v>437</v>
      </c>
    </row>
    <row r="25846" spans="1:3" x14ac:dyDescent="0.15">
      <c r="A25846" s="619" t="s">
        <v>1123</v>
      </c>
      <c r="B25846" s="618">
        <v>2013</v>
      </c>
      <c r="C25846" s="619" t="s">
        <v>424</v>
      </c>
    </row>
    <row r="25847" spans="1:3" x14ac:dyDescent="0.15">
      <c r="A25847" s="619" t="s">
        <v>1123</v>
      </c>
      <c r="B25847" s="618">
        <v>2013</v>
      </c>
      <c r="C25847" s="619" t="s">
        <v>424</v>
      </c>
    </row>
    <row r="25848" spans="1:3" x14ac:dyDescent="0.15">
      <c r="A25848" s="619" t="s">
        <v>1123</v>
      </c>
      <c r="B25848" s="618">
        <v>2013</v>
      </c>
      <c r="C25848" s="619" t="s">
        <v>1080</v>
      </c>
    </row>
    <row r="25849" spans="1:3" x14ac:dyDescent="0.15">
      <c r="A25849" s="619" t="s">
        <v>1123</v>
      </c>
      <c r="B25849" s="618">
        <v>2013</v>
      </c>
      <c r="C25849" s="619" t="s">
        <v>1080</v>
      </c>
    </row>
    <row r="25850" spans="1:3" x14ac:dyDescent="0.15">
      <c r="A25850" s="619" t="s">
        <v>1123</v>
      </c>
      <c r="B25850" s="618">
        <v>2013</v>
      </c>
      <c r="C25850" s="619" t="s">
        <v>1080</v>
      </c>
    </row>
    <row r="25851" spans="1:3" x14ac:dyDescent="0.15">
      <c r="A25851" s="619" t="s">
        <v>1123</v>
      </c>
      <c r="B25851" s="618">
        <v>2013</v>
      </c>
      <c r="C25851" s="619" t="s">
        <v>1080</v>
      </c>
    </row>
    <row r="25852" spans="1:3" x14ac:dyDescent="0.15">
      <c r="A25852" s="619" t="s">
        <v>1123</v>
      </c>
      <c r="B25852" s="618">
        <v>2013</v>
      </c>
      <c r="C25852" s="619" t="s">
        <v>437</v>
      </c>
    </row>
    <row r="25853" spans="1:3" x14ac:dyDescent="0.15">
      <c r="A25853" s="619" t="s">
        <v>1123</v>
      </c>
      <c r="B25853" s="618">
        <v>2013</v>
      </c>
      <c r="C25853" s="619" t="s">
        <v>437</v>
      </c>
    </row>
    <row r="25854" spans="1:3" x14ac:dyDescent="0.15">
      <c r="A25854" s="619" t="s">
        <v>1123</v>
      </c>
      <c r="B25854" s="618">
        <v>2013</v>
      </c>
      <c r="C25854" s="619" t="s">
        <v>424</v>
      </c>
    </row>
    <row r="25855" spans="1:3" x14ac:dyDescent="0.15">
      <c r="A25855" s="619" t="s">
        <v>1123</v>
      </c>
      <c r="B25855" s="618">
        <v>2013</v>
      </c>
      <c r="C25855" s="619" t="s">
        <v>424</v>
      </c>
    </row>
    <row r="25856" spans="1:3" x14ac:dyDescent="0.15">
      <c r="A25856" s="619" t="s">
        <v>1123</v>
      </c>
      <c r="B25856" s="618">
        <v>2013</v>
      </c>
      <c r="C25856" s="619" t="s">
        <v>424</v>
      </c>
    </row>
    <row r="25857" spans="1:3" x14ac:dyDescent="0.15">
      <c r="A25857" s="619" t="s">
        <v>1123</v>
      </c>
      <c r="B25857" s="618">
        <v>2013</v>
      </c>
      <c r="C25857" s="619" t="s">
        <v>424</v>
      </c>
    </row>
    <row r="25858" spans="1:3" x14ac:dyDescent="0.15">
      <c r="A25858" s="619" t="s">
        <v>1123</v>
      </c>
      <c r="B25858" s="618">
        <v>2013</v>
      </c>
      <c r="C25858" s="619" t="s">
        <v>424</v>
      </c>
    </row>
    <row r="25859" spans="1:3" x14ac:dyDescent="0.15">
      <c r="A25859" s="619" t="s">
        <v>1123</v>
      </c>
      <c r="B25859" s="618">
        <v>2013</v>
      </c>
      <c r="C25859" s="619" t="s">
        <v>424</v>
      </c>
    </row>
    <row r="25860" spans="1:3" x14ac:dyDescent="0.15">
      <c r="A25860" s="619" t="s">
        <v>1123</v>
      </c>
      <c r="B25860" s="618">
        <v>2013</v>
      </c>
      <c r="C25860" s="619" t="s">
        <v>424</v>
      </c>
    </row>
    <row r="25861" spans="1:3" x14ac:dyDescent="0.15">
      <c r="A25861" s="619" t="s">
        <v>1123</v>
      </c>
      <c r="B25861" s="618">
        <v>2013</v>
      </c>
      <c r="C25861" s="619" t="s">
        <v>424</v>
      </c>
    </row>
    <row r="25862" spans="1:3" x14ac:dyDescent="0.15">
      <c r="A25862" s="619" t="s">
        <v>1123</v>
      </c>
      <c r="B25862" s="618">
        <v>2013</v>
      </c>
      <c r="C25862" s="619" t="s">
        <v>424</v>
      </c>
    </row>
    <row r="25863" spans="1:3" x14ac:dyDescent="0.15">
      <c r="A25863" s="619" t="s">
        <v>1123</v>
      </c>
      <c r="B25863" s="618">
        <v>2013</v>
      </c>
      <c r="C25863" s="619" t="s">
        <v>1104</v>
      </c>
    </row>
    <row r="25864" spans="1:3" x14ac:dyDescent="0.15">
      <c r="A25864" s="619" t="s">
        <v>1123</v>
      </c>
      <c r="B25864" s="618">
        <v>2013</v>
      </c>
      <c r="C25864" s="619" t="s">
        <v>1080</v>
      </c>
    </row>
    <row r="25865" spans="1:3" x14ac:dyDescent="0.15">
      <c r="A25865" s="619" t="s">
        <v>1123</v>
      </c>
      <c r="B25865" s="618">
        <v>2013</v>
      </c>
      <c r="C25865" s="619" t="s">
        <v>1103</v>
      </c>
    </row>
    <row r="25866" spans="1:3" x14ac:dyDescent="0.15">
      <c r="A25866" s="619" t="s">
        <v>1123</v>
      </c>
      <c r="B25866" s="618">
        <v>2013</v>
      </c>
      <c r="C25866" s="619" t="s">
        <v>1103</v>
      </c>
    </row>
    <row r="25867" spans="1:3" x14ac:dyDescent="0.15">
      <c r="A25867" s="619" t="s">
        <v>1123</v>
      </c>
      <c r="B25867" s="618">
        <v>2013</v>
      </c>
      <c r="C25867" s="619" t="s">
        <v>1104</v>
      </c>
    </row>
    <row r="25868" spans="1:3" x14ac:dyDescent="0.15">
      <c r="A25868" s="619" t="s">
        <v>1123</v>
      </c>
      <c r="B25868" s="618">
        <v>2013</v>
      </c>
      <c r="C25868" s="619" t="s">
        <v>424</v>
      </c>
    </row>
    <row r="25869" spans="1:3" x14ac:dyDescent="0.15">
      <c r="A25869" s="619" t="s">
        <v>1123</v>
      </c>
      <c r="B25869" s="618">
        <v>2013</v>
      </c>
      <c r="C25869" s="619" t="s">
        <v>424</v>
      </c>
    </row>
    <row r="25870" spans="1:3" x14ac:dyDescent="0.15">
      <c r="A25870" s="619" t="s">
        <v>1123</v>
      </c>
      <c r="B25870" s="618">
        <v>2013</v>
      </c>
      <c r="C25870" s="619" t="s">
        <v>424</v>
      </c>
    </row>
    <row r="25871" spans="1:3" x14ac:dyDescent="0.15">
      <c r="A25871" s="619" t="s">
        <v>1123</v>
      </c>
      <c r="B25871" s="618">
        <v>2013</v>
      </c>
      <c r="C25871" s="619" t="s">
        <v>455</v>
      </c>
    </row>
    <row r="25872" spans="1:3" x14ac:dyDescent="0.15">
      <c r="A25872" s="619" t="s">
        <v>1123</v>
      </c>
      <c r="B25872" s="618">
        <v>2013</v>
      </c>
      <c r="C25872" s="619" t="s">
        <v>437</v>
      </c>
    </row>
    <row r="25873" spans="1:3" x14ac:dyDescent="0.15">
      <c r="A25873" s="619" t="s">
        <v>1123</v>
      </c>
      <c r="B25873" s="618">
        <v>2013</v>
      </c>
      <c r="C25873" s="619" t="s">
        <v>1105</v>
      </c>
    </row>
    <row r="25874" spans="1:3" x14ac:dyDescent="0.15">
      <c r="A25874" s="619" t="s">
        <v>1123</v>
      </c>
      <c r="B25874" s="618">
        <v>2013</v>
      </c>
      <c r="C25874" s="619" t="s">
        <v>1107</v>
      </c>
    </row>
    <row r="25875" spans="1:3" x14ac:dyDescent="0.15">
      <c r="A25875" s="619" t="s">
        <v>1123</v>
      </c>
      <c r="B25875" s="618">
        <v>2013</v>
      </c>
      <c r="C25875" s="619" t="s">
        <v>1107</v>
      </c>
    </row>
    <row r="25876" spans="1:3" x14ac:dyDescent="0.15">
      <c r="A25876" s="619" t="s">
        <v>1123</v>
      </c>
      <c r="B25876" s="618">
        <v>2013</v>
      </c>
      <c r="C25876" s="619" t="s">
        <v>424</v>
      </c>
    </row>
    <row r="25877" spans="1:3" x14ac:dyDescent="0.15">
      <c r="A25877" s="619" t="s">
        <v>1123</v>
      </c>
      <c r="B25877" s="618">
        <v>2013</v>
      </c>
      <c r="C25877" s="619" t="s">
        <v>424</v>
      </c>
    </row>
    <row r="25878" spans="1:3" x14ac:dyDescent="0.15">
      <c r="A25878" s="619" t="s">
        <v>1123</v>
      </c>
      <c r="B25878" s="618">
        <v>2013</v>
      </c>
      <c r="C25878" s="619" t="s">
        <v>424</v>
      </c>
    </row>
    <row r="25879" spans="1:3" x14ac:dyDescent="0.15">
      <c r="A25879" s="619" t="s">
        <v>1123</v>
      </c>
      <c r="B25879" s="618">
        <v>2013</v>
      </c>
      <c r="C25879" s="619" t="s">
        <v>424</v>
      </c>
    </row>
    <row r="25880" spans="1:3" x14ac:dyDescent="0.15">
      <c r="A25880" s="619" t="s">
        <v>1123</v>
      </c>
      <c r="B25880" s="618">
        <v>2013</v>
      </c>
      <c r="C25880" s="619" t="s">
        <v>424</v>
      </c>
    </row>
    <row r="25881" spans="1:3" x14ac:dyDescent="0.15">
      <c r="A25881" s="619" t="s">
        <v>1123</v>
      </c>
      <c r="B25881" s="618">
        <v>2013</v>
      </c>
      <c r="C25881" s="619" t="s">
        <v>437</v>
      </c>
    </row>
    <row r="25882" spans="1:3" x14ac:dyDescent="0.15">
      <c r="A25882" s="619" t="s">
        <v>1123</v>
      </c>
      <c r="B25882" s="618">
        <v>2013</v>
      </c>
      <c r="C25882" s="619" t="s">
        <v>437</v>
      </c>
    </row>
    <row r="25883" spans="1:3" x14ac:dyDescent="0.15">
      <c r="A25883" s="619" t="s">
        <v>1123</v>
      </c>
      <c r="B25883" s="618">
        <v>2013</v>
      </c>
      <c r="C25883" s="619" t="s">
        <v>1103</v>
      </c>
    </row>
    <row r="25884" spans="1:3" x14ac:dyDescent="0.15">
      <c r="A25884" s="619" t="s">
        <v>1123</v>
      </c>
      <c r="B25884" s="618">
        <v>2013</v>
      </c>
      <c r="C25884" s="619" t="s">
        <v>1103</v>
      </c>
    </row>
    <row r="25885" spans="1:3" x14ac:dyDescent="0.15">
      <c r="A25885" s="619" t="s">
        <v>1123</v>
      </c>
      <c r="B25885" s="618">
        <v>2013</v>
      </c>
      <c r="C25885" s="619" t="s">
        <v>1103</v>
      </c>
    </row>
    <row r="25886" spans="1:3" x14ac:dyDescent="0.15">
      <c r="A25886" s="619" t="s">
        <v>1123</v>
      </c>
      <c r="B25886" s="618">
        <v>2013</v>
      </c>
      <c r="C25886" s="619" t="s">
        <v>437</v>
      </c>
    </row>
    <row r="25887" spans="1:3" x14ac:dyDescent="0.15">
      <c r="A25887" s="619" t="s">
        <v>1123</v>
      </c>
      <c r="B25887" s="618">
        <v>2013</v>
      </c>
      <c r="C25887" s="619" t="s">
        <v>424</v>
      </c>
    </row>
    <row r="25888" spans="1:3" x14ac:dyDescent="0.15">
      <c r="A25888" s="619" t="s">
        <v>1123</v>
      </c>
      <c r="B25888" s="618">
        <v>2013</v>
      </c>
      <c r="C25888" s="619" t="s">
        <v>424</v>
      </c>
    </row>
    <row r="25889" spans="1:3" x14ac:dyDescent="0.15">
      <c r="A25889" s="619" t="s">
        <v>1123</v>
      </c>
      <c r="B25889" s="618">
        <v>2013</v>
      </c>
      <c r="C25889" s="619" t="s">
        <v>424</v>
      </c>
    </row>
    <row r="25890" spans="1:3" x14ac:dyDescent="0.15">
      <c r="A25890" s="619" t="s">
        <v>1123</v>
      </c>
      <c r="B25890" s="618">
        <v>2013</v>
      </c>
      <c r="C25890" s="619" t="s">
        <v>1102</v>
      </c>
    </row>
    <row r="25891" spans="1:3" x14ac:dyDescent="0.15">
      <c r="A25891" s="619" t="s">
        <v>1123</v>
      </c>
      <c r="B25891" s="618">
        <v>2013</v>
      </c>
      <c r="C25891" s="619" t="s">
        <v>1102</v>
      </c>
    </row>
    <row r="25892" spans="1:3" x14ac:dyDescent="0.15">
      <c r="A25892" s="619" t="s">
        <v>1123</v>
      </c>
      <c r="B25892" s="618">
        <v>2013</v>
      </c>
      <c r="C25892" s="619" t="s">
        <v>424</v>
      </c>
    </row>
    <row r="25893" spans="1:3" x14ac:dyDescent="0.15">
      <c r="A25893" s="619" t="s">
        <v>1123</v>
      </c>
      <c r="B25893" s="618">
        <v>2013</v>
      </c>
      <c r="C25893" s="619" t="s">
        <v>424</v>
      </c>
    </row>
    <row r="25894" spans="1:3" x14ac:dyDescent="0.15">
      <c r="A25894" s="619" t="s">
        <v>1123</v>
      </c>
      <c r="B25894" s="618">
        <v>2013</v>
      </c>
      <c r="C25894" s="619" t="s">
        <v>424</v>
      </c>
    </row>
    <row r="25895" spans="1:3" x14ac:dyDescent="0.15">
      <c r="A25895" s="619" t="s">
        <v>1123</v>
      </c>
      <c r="B25895" s="618">
        <v>2013</v>
      </c>
      <c r="C25895" s="619" t="s">
        <v>424</v>
      </c>
    </row>
    <row r="25896" spans="1:3" x14ac:dyDescent="0.15">
      <c r="A25896" s="619" t="s">
        <v>1123</v>
      </c>
      <c r="B25896" s="618">
        <v>2013</v>
      </c>
      <c r="C25896" s="619" t="s">
        <v>437</v>
      </c>
    </row>
    <row r="25897" spans="1:3" x14ac:dyDescent="0.15">
      <c r="A25897" s="619" t="s">
        <v>1123</v>
      </c>
      <c r="B25897" s="618">
        <v>2013</v>
      </c>
      <c r="C25897" s="619" t="s">
        <v>424</v>
      </c>
    </row>
    <row r="25898" spans="1:3" x14ac:dyDescent="0.15">
      <c r="A25898" s="619" t="s">
        <v>1123</v>
      </c>
      <c r="B25898" s="618">
        <v>2013</v>
      </c>
      <c r="C25898" s="619" t="s">
        <v>424</v>
      </c>
    </row>
    <row r="25899" spans="1:3" x14ac:dyDescent="0.15">
      <c r="A25899" s="619" t="s">
        <v>1123</v>
      </c>
      <c r="B25899" s="618">
        <v>2013</v>
      </c>
      <c r="C25899" s="619" t="s">
        <v>437</v>
      </c>
    </row>
    <row r="25900" spans="1:3" x14ac:dyDescent="0.15">
      <c r="A25900" s="619" t="s">
        <v>1123</v>
      </c>
      <c r="B25900" s="618">
        <v>2013</v>
      </c>
      <c r="C25900" s="619" t="s">
        <v>424</v>
      </c>
    </row>
    <row r="25901" spans="1:3" x14ac:dyDescent="0.15">
      <c r="A25901" s="619" t="s">
        <v>1123</v>
      </c>
      <c r="B25901" s="618">
        <v>2013</v>
      </c>
      <c r="C25901" s="619" t="s">
        <v>1080</v>
      </c>
    </row>
    <row r="25902" spans="1:3" x14ac:dyDescent="0.15">
      <c r="A25902" s="619" t="s">
        <v>1123</v>
      </c>
      <c r="B25902" s="618">
        <v>2013</v>
      </c>
      <c r="C25902" s="619" t="s">
        <v>424</v>
      </c>
    </row>
    <row r="25903" spans="1:3" x14ac:dyDescent="0.15">
      <c r="A25903" s="619" t="s">
        <v>1123</v>
      </c>
      <c r="B25903" s="618">
        <v>2013</v>
      </c>
      <c r="C25903" s="619" t="s">
        <v>424</v>
      </c>
    </row>
    <row r="25904" spans="1:3" x14ac:dyDescent="0.15">
      <c r="A25904" s="619" t="s">
        <v>1123</v>
      </c>
      <c r="B25904" s="618">
        <v>2013</v>
      </c>
      <c r="C25904" s="619" t="s">
        <v>424</v>
      </c>
    </row>
    <row r="25905" spans="1:3" x14ac:dyDescent="0.15">
      <c r="A25905" s="619" t="s">
        <v>1123</v>
      </c>
      <c r="B25905" s="618">
        <v>2013</v>
      </c>
      <c r="C25905" s="619" t="s">
        <v>424</v>
      </c>
    </row>
    <row r="25906" spans="1:3" x14ac:dyDescent="0.15">
      <c r="A25906" s="619" t="s">
        <v>1123</v>
      </c>
      <c r="B25906" s="618">
        <v>2013</v>
      </c>
      <c r="C25906" s="619" t="s">
        <v>1080</v>
      </c>
    </row>
    <row r="25907" spans="1:3" x14ac:dyDescent="0.15">
      <c r="A25907" s="619" t="s">
        <v>1123</v>
      </c>
      <c r="B25907" s="618">
        <v>2013</v>
      </c>
      <c r="C25907" s="619" t="s">
        <v>1080</v>
      </c>
    </row>
    <row r="25908" spans="1:3" x14ac:dyDescent="0.15">
      <c r="A25908" s="619" t="s">
        <v>1123</v>
      </c>
      <c r="B25908" s="618">
        <v>2013</v>
      </c>
      <c r="C25908" s="619" t="s">
        <v>1103</v>
      </c>
    </row>
    <row r="25909" spans="1:3" x14ac:dyDescent="0.15">
      <c r="A25909" s="619" t="s">
        <v>1123</v>
      </c>
      <c r="B25909" s="618">
        <v>2013</v>
      </c>
      <c r="C25909" s="619" t="s">
        <v>437</v>
      </c>
    </row>
    <row r="25910" spans="1:3" x14ac:dyDescent="0.15">
      <c r="A25910" s="619" t="s">
        <v>1123</v>
      </c>
      <c r="B25910" s="618">
        <v>2013</v>
      </c>
      <c r="C25910" s="619" t="s">
        <v>437</v>
      </c>
    </row>
    <row r="25911" spans="1:3" x14ac:dyDescent="0.15">
      <c r="A25911" s="619" t="s">
        <v>1123</v>
      </c>
      <c r="B25911" s="618">
        <v>2013</v>
      </c>
      <c r="C25911" s="619" t="s">
        <v>1080</v>
      </c>
    </row>
    <row r="25912" spans="1:3" x14ac:dyDescent="0.15">
      <c r="A25912" s="619" t="s">
        <v>1123</v>
      </c>
      <c r="B25912" s="618">
        <v>2013</v>
      </c>
      <c r="C25912" s="619" t="s">
        <v>1103</v>
      </c>
    </row>
    <row r="25913" spans="1:3" x14ac:dyDescent="0.15">
      <c r="A25913" s="619" t="s">
        <v>1123</v>
      </c>
      <c r="B25913" s="618">
        <v>2013</v>
      </c>
      <c r="C25913" s="619" t="s">
        <v>437</v>
      </c>
    </row>
    <row r="25914" spans="1:3" x14ac:dyDescent="0.15">
      <c r="A25914" s="619" t="s">
        <v>1123</v>
      </c>
      <c r="B25914" s="618">
        <v>2013</v>
      </c>
      <c r="C25914" s="619" t="s">
        <v>437</v>
      </c>
    </row>
    <row r="25915" spans="1:3" x14ac:dyDescent="0.15">
      <c r="A25915" s="619" t="s">
        <v>1123</v>
      </c>
      <c r="B25915" s="618">
        <v>2013</v>
      </c>
      <c r="C25915" s="619" t="s">
        <v>424</v>
      </c>
    </row>
    <row r="25916" spans="1:3" x14ac:dyDescent="0.15">
      <c r="A25916" s="619" t="s">
        <v>1123</v>
      </c>
      <c r="B25916" s="618">
        <v>2013</v>
      </c>
      <c r="C25916" s="619" t="s">
        <v>1080</v>
      </c>
    </row>
    <row r="25917" spans="1:3" x14ac:dyDescent="0.15">
      <c r="A25917" s="619" t="s">
        <v>1123</v>
      </c>
      <c r="B25917" s="618">
        <v>2013</v>
      </c>
      <c r="C25917" s="619" t="s">
        <v>1080</v>
      </c>
    </row>
    <row r="25918" spans="1:3" x14ac:dyDescent="0.15">
      <c r="A25918" s="619" t="s">
        <v>1123</v>
      </c>
      <c r="B25918" s="618">
        <v>2013</v>
      </c>
      <c r="C25918" s="619" t="s">
        <v>1080</v>
      </c>
    </row>
    <row r="25919" spans="1:3" x14ac:dyDescent="0.15">
      <c r="A25919" s="619" t="s">
        <v>1123</v>
      </c>
      <c r="B25919" s="618">
        <v>2013</v>
      </c>
      <c r="C25919" s="619" t="s">
        <v>424</v>
      </c>
    </row>
    <row r="25920" spans="1:3" x14ac:dyDescent="0.15">
      <c r="A25920" s="619" t="s">
        <v>1123</v>
      </c>
      <c r="B25920" s="618">
        <v>2013</v>
      </c>
      <c r="C25920" s="619" t="s">
        <v>424</v>
      </c>
    </row>
    <row r="25921" spans="1:3" x14ac:dyDescent="0.15">
      <c r="A25921" s="619" t="s">
        <v>1123</v>
      </c>
      <c r="B25921" s="618">
        <v>2013</v>
      </c>
      <c r="C25921" s="619" t="s">
        <v>424</v>
      </c>
    </row>
    <row r="25922" spans="1:3" x14ac:dyDescent="0.15">
      <c r="A25922" s="619" t="s">
        <v>1123</v>
      </c>
      <c r="B25922" s="618">
        <v>2013</v>
      </c>
      <c r="C25922" s="619" t="s">
        <v>437</v>
      </c>
    </row>
    <row r="25923" spans="1:3" x14ac:dyDescent="0.15">
      <c r="A25923" s="619" t="s">
        <v>1123</v>
      </c>
      <c r="B25923" s="618">
        <v>2013</v>
      </c>
      <c r="C25923" s="619" t="s">
        <v>424</v>
      </c>
    </row>
    <row r="25924" spans="1:3" x14ac:dyDescent="0.15">
      <c r="A25924" s="619" t="s">
        <v>1123</v>
      </c>
      <c r="B25924" s="618">
        <v>2013</v>
      </c>
      <c r="C25924" s="619" t="s">
        <v>424</v>
      </c>
    </row>
    <row r="25925" spans="1:3" x14ac:dyDescent="0.15">
      <c r="A25925" s="619" t="s">
        <v>1123</v>
      </c>
      <c r="B25925" s="618">
        <v>2013</v>
      </c>
      <c r="C25925" s="619" t="s">
        <v>1107</v>
      </c>
    </row>
    <row r="25926" spans="1:3" x14ac:dyDescent="0.15">
      <c r="A25926" s="619" t="s">
        <v>1123</v>
      </c>
      <c r="B25926" s="618">
        <v>2013</v>
      </c>
      <c r="C25926" s="619" t="s">
        <v>437</v>
      </c>
    </row>
    <row r="25927" spans="1:3" x14ac:dyDescent="0.15">
      <c r="A25927" s="619" t="s">
        <v>1123</v>
      </c>
      <c r="B25927" s="618">
        <v>2013</v>
      </c>
      <c r="C25927" s="619" t="s">
        <v>424</v>
      </c>
    </row>
    <row r="25928" spans="1:3" x14ac:dyDescent="0.15">
      <c r="A25928" s="619" t="s">
        <v>1123</v>
      </c>
      <c r="B25928" s="618">
        <v>2013</v>
      </c>
      <c r="C25928" s="619" t="s">
        <v>424</v>
      </c>
    </row>
    <row r="25929" spans="1:3" x14ac:dyDescent="0.15">
      <c r="A25929" s="619" t="s">
        <v>1123</v>
      </c>
      <c r="B25929" s="618">
        <v>2013</v>
      </c>
      <c r="C25929" s="619" t="s">
        <v>424</v>
      </c>
    </row>
    <row r="25930" spans="1:3" x14ac:dyDescent="0.15">
      <c r="A25930" s="619" t="s">
        <v>1123</v>
      </c>
      <c r="B25930" s="618">
        <v>2013</v>
      </c>
      <c r="C25930" s="619" t="s">
        <v>437</v>
      </c>
    </row>
    <row r="25931" spans="1:3" x14ac:dyDescent="0.15">
      <c r="A25931" s="619" t="s">
        <v>1123</v>
      </c>
      <c r="B25931" s="618">
        <v>2013</v>
      </c>
      <c r="C25931" s="619" t="s">
        <v>424</v>
      </c>
    </row>
    <row r="25932" spans="1:3" x14ac:dyDescent="0.15">
      <c r="A25932" s="619" t="s">
        <v>1123</v>
      </c>
      <c r="B25932" s="618">
        <v>2013</v>
      </c>
      <c r="C25932" s="619" t="s">
        <v>424</v>
      </c>
    </row>
    <row r="25933" spans="1:3" x14ac:dyDescent="0.15">
      <c r="A25933" s="619" t="s">
        <v>1123</v>
      </c>
      <c r="B25933" s="618">
        <v>2013</v>
      </c>
      <c r="C25933" s="619" t="s">
        <v>437</v>
      </c>
    </row>
    <row r="25934" spans="1:3" x14ac:dyDescent="0.15">
      <c r="A25934" s="619" t="s">
        <v>1123</v>
      </c>
      <c r="B25934" s="618">
        <v>2013</v>
      </c>
      <c r="C25934" s="619" t="s">
        <v>437</v>
      </c>
    </row>
    <row r="25935" spans="1:3" x14ac:dyDescent="0.15">
      <c r="A25935" s="619" t="s">
        <v>1123</v>
      </c>
      <c r="B25935" s="618">
        <v>2013</v>
      </c>
      <c r="C25935" s="619" t="s">
        <v>437</v>
      </c>
    </row>
    <row r="25936" spans="1:3" x14ac:dyDescent="0.15">
      <c r="A25936" s="619" t="s">
        <v>1123</v>
      </c>
      <c r="B25936" s="618">
        <v>2013</v>
      </c>
      <c r="C25936" s="619" t="s">
        <v>424</v>
      </c>
    </row>
    <row r="25937" spans="1:3" x14ac:dyDescent="0.15">
      <c r="A25937" s="619" t="s">
        <v>1123</v>
      </c>
      <c r="B25937" s="618">
        <v>2013</v>
      </c>
      <c r="C25937" s="619" t="s">
        <v>1103</v>
      </c>
    </row>
    <row r="25938" spans="1:3" x14ac:dyDescent="0.15">
      <c r="A25938" s="619" t="s">
        <v>1123</v>
      </c>
      <c r="B25938" s="618">
        <v>2013</v>
      </c>
      <c r="C25938" s="619" t="s">
        <v>424</v>
      </c>
    </row>
    <row r="25939" spans="1:3" x14ac:dyDescent="0.15">
      <c r="A25939" s="619" t="s">
        <v>1123</v>
      </c>
      <c r="B25939" s="618">
        <v>2013</v>
      </c>
      <c r="C25939" s="619" t="s">
        <v>424</v>
      </c>
    </row>
    <row r="25940" spans="1:3" x14ac:dyDescent="0.15">
      <c r="A25940" s="619" t="s">
        <v>1123</v>
      </c>
      <c r="B25940" s="618">
        <v>2013</v>
      </c>
      <c r="C25940" s="619" t="s">
        <v>424</v>
      </c>
    </row>
    <row r="25941" spans="1:3" x14ac:dyDescent="0.15">
      <c r="A25941" s="619" t="s">
        <v>1123</v>
      </c>
      <c r="B25941" s="618">
        <v>2013</v>
      </c>
      <c r="C25941" s="619" t="s">
        <v>424</v>
      </c>
    </row>
    <row r="25942" spans="1:3" x14ac:dyDescent="0.15">
      <c r="A25942" s="619" t="s">
        <v>1123</v>
      </c>
      <c r="B25942" s="618">
        <v>2013</v>
      </c>
      <c r="C25942" s="619" t="s">
        <v>424</v>
      </c>
    </row>
    <row r="25943" spans="1:3" x14ac:dyDescent="0.15">
      <c r="A25943" s="619" t="s">
        <v>1123</v>
      </c>
      <c r="B25943" s="618">
        <v>2013</v>
      </c>
      <c r="C25943" s="619" t="s">
        <v>424</v>
      </c>
    </row>
    <row r="25944" spans="1:3" x14ac:dyDescent="0.15">
      <c r="A25944" s="619" t="s">
        <v>1123</v>
      </c>
      <c r="B25944" s="618">
        <v>2013</v>
      </c>
      <c r="C25944" s="619" t="s">
        <v>1105</v>
      </c>
    </row>
    <row r="25945" spans="1:3" x14ac:dyDescent="0.15">
      <c r="A25945" s="619" t="s">
        <v>1123</v>
      </c>
      <c r="B25945" s="618">
        <v>2013</v>
      </c>
      <c r="C25945" s="619" t="s">
        <v>1105</v>
      </c>
    </row>
    <row r="25946" spans="1:3" x14ac:dyDescent="0.15">
      <c r="A25946" s="619" t="s">
        <v>1123</v>
      </c>
      <c r="B25946" s="618">
        <v>2013</v>
      </c>
      <c r="C25946" s="619" t="s">
        <v>1102</v>
      </c>
    </row>
    <row r="25947" spans="1:3" x14ac:dyDescent="0.15">
      <c r="A25947" s="619" t="s">
        <v>1123</v>
      </c>
      <c r="B25947" s="618">
        <v>2013</v>
      </c>
      <c r="C25947" s="619" t="s">
        <v>424</v>
      </c>
    </row>
    <row r="25948" spans="1:3" x14ac:dyDescent="0.15">
      <c r="A25948" s="619" t="s">
        <v>1123</v>
      </c>
      <c r="B25948" s="618">
        <v>2013</v>
      </c>
      <c r="C25948" s="619" t="s">
        <v>437</v>
      </c>
    </row>
    <row r="25949" spans="1:3" x14ac:dyDescent="0.15">
      <c r="A25949" s="619" t="s">
        <v>1123</v>
      </c>
      <c r="B25949" s="618">
        <v>2013</v>
      </c>
      <c r="C25949" s="619" t="s">
        <v>424</v>
      </c>
    </row>
    <row r="25950" spans="1:3" x14ac:dyDescent="0.15">
      <c r="A25950" s="619" t="s">
        <v>1123</v>
      </c>
      <c r="B25950" s="618">
        <v>2013</v>
      </c>
      <c r="C25950" s="619" t="s">
        <v>424</v>
      </c>
    </row>
    <row r="25951" spans="1:3" x14ac:dyDescent="0.15">
      <c r="A25951" s="619" t="s">
        <v>1123</v>
      </c>
      <c r="B25951" s="618">
        <v>2013</v>
      </c>
      <c r="C25951" s="619" t="s">
        <v>424</v>
      </c>
    </row>
    <row r="25952" spans="1:3" x14ac:dyDescent="0.15">
      <c r="A25952" s="619" t="s">
        <v>1123</v>
      </c>
      <c r="B25952" s="618">
        <v>2013</v>
      </c>
      <c r="C25952" s="619" t="s">
        <v>424</v>
      </c>
    </row>
    <row r="25953" spans="1:3" x14ac:dyDescent="0.15">
      <c r="A25953" s="619" t="s">
        <v>1123</v>
      </c>
      <c r="B25953" s="618">
        <v>2013</v>
      </c>
      <c r="C25953" s="619" t="s">
        <v>455</v>
      </c>
    </row>
    <row r="25954" spans="1:3" x14ac:dyDescent="0.15">
      <c r="A25954" s="619" t="s">
        <v>1123</v>
      </c>
      <c r="B25954" s="618">
        <v>2013</v>
      </c>
      <c r="C25954" s="619" t="s">
        <v>424</v>
      </c>
    </row>
    <row r="25955" spans="1:3" x14ac:dyDescent="0.15">
      <c r="A25955" s="619" t="s">
        <v>1123</v>
      </c>
      <c r="B25955" s="618">
        <v>2013</v>
      </c>
      <c r="C25955" s="619" t="s">
        <v>424</v>
      </c>
    </row>
    <row r="25956" spans="1:3" x14ac:dyDescent="0.15">
      <c r="A25956" s="619" t="s">
        <v>1123</v>
      </c>
      <c r="B25956" s="618">
        <v>2013</v>
      </c>
      <c r="C25956" s="619" t="s">
        <v>424</v>
      </c>
    </row>
    <row r="25957" spans="1:3" x14ac:dyDescent="0.15">
      <c r="A25957" s="619" t="s">
        <v>1123</v>
      </c>
      <c r="B25957" s="618">
        <v>2013</v>
      </c>
      <c r="C25957" s="619" t="s">
        <v>424</v>
      </c>
    </row>
    <row r="25958" spans="1:3" x14ac:dyDescent="0.15">
      <c r="A25958" s="619" t="s">
        <v>1123</v>
      </c>
      <c r="B25958" s="618">
        <v>2013</v>
      </c>
      <c r="C25958" s="619" t="s">
        <v>437</v>
      </c>
    </row>
    <row r="25959" spans="1:3" x14ac:dyDescent="0.15">
      <c r="A25959" s="619" t="s">
        <v>1123</v>
      </c>
      <c r="B25959" s="618">
        <v>2013</v>
      </c>
      <c r="C25959" s="619" t="s">
        <v>424</v>
      </c>
    </row>
    <row r="25960" spans="1:3" x14ac:dyDescent="0.15">
      <c r="A25960" s="619" t="s">
        <v>1123</v>
      </c>
      <c r="B25960" s="618">
        <v>2013</v>
      </c>
      <c r="C25960" s="619" t="s">
        <v>424</v>
      </c>
    </row>
    <row r="25961" spans="1:3" x14ac:dyDescent="0.15">
      <c r="A25961" s="619" t="s">
        <v>1123</v>
      </c>
      <c r="B25961" s="618">
        <v>2013</v>
      </c>
      <c r="C25961" s="619" t="s">
        <v>424</v>
      </c>
    </row>
    <row r="25962" spans="1:3" x14ac:dyDescent="0.15">
      <c r="A25962" s="619" t="s">
        <v>1123</v>
      </c>
      <c r="B25962" s="618">
        <v>2013</v>
      </c>
      <c r="C25962" s="619" t="s">
        <v>437</v>
      </c>
    </row>
    <row r="25963" spans="1:3" x14ac:dyDescent="0.15">
      <c r="A25963" s="619" t="s">
        <v>1123</v>
      </c>
      <c r="B25963" s="618">
        <v>2013</v>
      </c>
      <c r="C25963" s="619" t="s">
        <v>437</v>
      </c>
    </row>
    <row r="25964" spans="1:3" x14ac:dyDescent="0.15">
      <c r="A25964" s="618" t="s">
        <v>1123</v>
      </c>
      <c r="B25964" s="618">
        <v>2013</v>
      </c>
      <c r="C25964" s="619" t="s">
        <v>437</v>
      </c>
    </row>
    <row r="25965" spans="1:3" x14ac:dyDescent="0.15">
      <c r="A25965" s="619" t="s">
        <v>1123</v>
      </c>
      <c r="B25965" s="618">
        <v>2013</v>
      </c>
      <c r="C25965" s="619" t="s">
        <v>437</v>
      </c>
    </row>
    <row r="25966" spans="1:3" x14ac:dyDescent="0.15">
      <c r="A25966" s="619" t="s">
        <v>1123</v>
      </c>
      <c r="B25966" s="618">
        <v>2013</v>
      </c>
      <c r="C25966" s="619" t="s">
        <v>437</v>
      </c>
    </row>
    <row r="25967" spans="1:3" x14ac:dyDescent="0.15">
      <c r="A25967" s="619" t="s">
        <v>1123</v>
      </c>
      <c r="B25967" s="618">
        <v>2013</v>
      </c>
      <c r="C25967" s="619" t="s">
        <v>424</v>
      </c>
    </row>
    <row r="25968" spans="1:3" x14ac:dyDescent="0.15">
      <c r="A25968" s="618" t="s">
        <v>1123</v>
      </c>
      <c r="B25968" s="618">
        <v>2013</v>
      </c>
      <c r="C25968" s="619" t="s">
        <v>424</v>
      </c>
    </row>
    <row r="25969" spans="1:3" x14ac:dyDescent="0.15">
      <c r="A25969" s="618" t="s">
        <v>1123</v>
      </c>
      <c r="B25969" s="618">
        <v>2013</v>
      </c>
      <c r="C25969" s="619" t="s">
        <v>424</v>
      </c>
    </row>
    <row r="25970" spans="1:3" x14ac:dyDescent="0.15">
      <c r="A25970" s="619" t="s">
        <v>1123</v>
      </c>
      <c r="B25970" s="618">
        <v>2013</v>
      </c>
      <c r="C25970" s="619" t="s">
        <v>424</v>
      </c>
    </row>
    <row r="25971" spans="1:3" x14ac:dyDescent="0.15">
      <c r="A25971" s="619" t="s">
        <v>1123</v>
      </c>
      <c r="B25971" s="618">
        <v>2013</v>
      </c>
      <c r="C25971" s="619" t="s">
        <v>424</v>
      </c>
    </row>
    <row r="25972" spans="1:3" x14ac:dyDescent="0.15">
      <c r="A25972" s="619" t="s">
        <v>1123</v>
      </c>
      <c r="B25972" s="618">
        <v>2013</v>
      </c>
      <c r="C25972" s="619" t="s">
        <v>424</v>
      </c>
    </row>
    <row r="25973" spans="1:3" x14ac:dyDescent="0.15">
      <c r="A25973" s="619" t="s">
        <v>1123</v>
      </c>
      <c r="B25973" s="618">
        <v>2013</v>
      </c>
      <c r="C25973" s="619" t="s">
        <v>1102</v>
      </c>
    </row>
    <row r="25974" spans="1:3" x14ac:dyDescent="0.15">
      <c r="A25974" s="619" t="s">
        <v>1123</v>
      </c>
      <c r="B25974" s="618">
        <v>2013</v>
      </c>
      <c r="C25974" s="619" t="s">
        <v>437</v>
      </c>
    </row>
    <row r="25975" spans="1:3" x14ac:dyDescent="0.15">
      <c r="A25975" s="619" t="s">
        <v>1123</v>
      </c>
      <c r="B25975" s="618">
        <v>2013</v>
      </c>
      <c r="C25975" s="619" t="s">
        <v>437</v>
      </c>
    </row>
    <row r="25976" spans="1:3" x14ac:dyDescent="0.15">
      <c r="A25976" s="619" t="s">
        <v>1123</v>
      </c>
      <c r="B25976" s="618">
        <v>2013</v>
      </c>
      <c r="C25976" s="619" t="s">
        <v>424</v>
      </c>
    </row>
    <row r="25977" spans="1:3" x14ac:dyDescent="0.15">
      <c r="A25977" s="619" t="s">
        <v>1123</v>
      </c>
      <c r="B25977" s="618">
        <v>2013</v>
      </c>
      <c r="C25977" s="619" t="s">
        <v>424</v>
      </c>
    </row>
    <row r="25978" spans="1:3" x14ac:dyDescent="0.15">
      <c r="A25978" s="619" t="s">
        <v>1123</v>
      </c>
      <c r="B25978" s="618">
        <v>2013</v>
      </c>
      <c r="C25978" s="619" t="s">
        <v>437</v>
      </c>
    </row>
    <row r="25979" spans="1:3" x14ac:dyDescent="0.15">
      <c r="A25979" s="618" t="s">
        <v>1123</v>
      </c>
      <c r="B25979" s="618">
        <v>2013</v>
      </c>
      <c r="C25979" s="619" t="s">
        <v>424</v>
      </c>
    </row>
    <row r="25980" spans="1:3" x14ac:dyDescent="0.15">
      <c r="A25980" s="618" t="s">
        <v>1123</v>
      </c>
      <c r="B25980" s="618">
        <v>2013</v>
      </c>
      <c r="C25980" s="619" t="s">
        <v>424</v>
      </c>
    </row>
    <row r="25981" spans="1:3" x14ac:dyDescent="0.15">
      <c r="A25981" s="619" t="s">
        <v>1123</v>
      </c>
      <c r="B25981" s="618">
        <v>2013</v>
      </c>
      <c r="C25981" s="619" t="s">
        <v>424</v>
      </c>
    </row>
    <row r="25982" spans="1:3" x14ac:dyDescent="0.15">
      <c r="A25982" s="619" t="s">
        <v>1123</v>
      </c>
      <c r="B25982" s="618">
        <v>2013</v>
      </c>
      <c r="C25982" s="619" t="s">
        <v>424</v>
      </c>
    </row>
    <row r="25983" spans="1:3" x14ac:dyDescent="0.15">
      <c r="A25983" s="619" t="s">
        <v>1123</v>
      </c>
      <c r="B25983" s="618">
        <v>2013</v>
      </c>
      <c r="C25983" s="619" t="s">
        <v>424</v>
      </c>
    </row>
    <row r="25984" spans="1:3" x14ac:dyDescent="0.15">
      <c r="A25984" s="619" t="s">
        <v>1123</v>
      </c>
      <c r="B25984" s="618">
        <v>2013</v>
      </c>
      <c r="C25984" s="619" t="s">
        <v>437</v>
      </c>
    </row>
    <row r="25985" spans="1:3" x14ac:dyDescent="0.15">
      <c r="A25985" s="619" t="s">
        <v>1123</v>
      </c>
      <c r="B25985" s="618">
        <v>2013</v>
      </c>
      <c r="C25985" s="619" t="s">
        <v>424</v>
      </c>
    </row>
    <row r="25986" spans="1:3" x14ac:dyDescent="0.15">
      <c r="A25986" s="619" t="s">
        <v>1123</v>
      </c>
      <c r="B25986" s="618">
        <v>2013</v>
      </c>
      <c r="C25986" s="619" t="s">
        <v>424</v>
      </c>
    </row>
    <row r="25987" spans="1:3" x14ac:dyDescent="0.15">
      <c r="A25987" s="619" t="s">
        <v>1123</v>
      </c>
      <c r="B25987" s="618">
        <v>2013</v>
      </c>
      <c r="C25987" s="619" t="s">
        <v>437</v>
      </c>
    </row>
    <row r="25988" spans="1:3" x14ac:dyDescent="0.15">
      <c r="A25988" s="619" t="s">
        <v>1123</v>
      </c>
      <c r="B25988" s="618">
        <v>2013</v>
      </c>
      <c r="C25988" s="619" t="s">
        <v>424</v>
      </c>
    </row>
    <row r="25989" spans="1:3" x14ac:dyDescent="0.15">
      <c r="A25989" s="619" t="s">
        <v>1123</v>
      </c>
      <c r="B25989" s="618">
        <v>2013</v>
      </c>
      <c r="C25989" s="619" t="s">
        <v>424</v>
      </c>
    </row>
    <row r="25990" spans="1:3" x14ac:dyDescent="0.15">
      <c r="A25990" s="619" t="s">
        <v>1123</v>
      </c>
      <c r="B25990" s="618">
        <v>2013</v>
      </c>
      <c r="C25990" s="619" t="s">
        <v>437</v>
      </c>
    </row>
    <row r="25991" spans="1:3" x14ac:dyDescent="0.15">
      <c r="A25991" s="619" t="s">
        <v>1123</v>
      </c>
      <c r="B25991" s="618">
        <v>2013</v>
      </c>
      <c r="C25991" s="619" t="s">
        <v>424</v>
      </c>
    </row>
    <row r="25992" spans="1:3" x14ac:dyDescent="0.15">
      <c r="A25992" s="619" t="s">
        <v>1123</v>
      </c>
      <c r="B25992" s="618">
        <v>2013</v>
      </c>
      <c r="C25992" s="619" t="s">
        <v>424</v>
      </c>
    </row>
    <row r="25993" spans="1:3" x14ac:dyDescent="0.15">
      <c r="A25993" s="619" t="s">
        <v>1123</v>
      </c>
      <c r="B25993" s="618">
        <v>2013</v>
      </c>
      <c r="C25993" s="619" t="s">
        <v>1105</v>
      </c>
    </row>
    <row r="25994" spans="1:3" x14ac:dyDescent="0.15">
      <c r="A25994" s="619" t="s">
        <v>1123</v>
      </c>
      <c r="B25994" s="618">
        <v>2013</v>
      </c>
      <c r="C25994" s="619" t="s">
        <v>437</v>
      </c>
    </row>
    <row r="25995" spans="1:3" x14ac:dyDescent="0.15">
      <c r="A25995" s="619" t="s">
        <v>1123</v>
      </c>
      <c r="B25995" s="618">
        <v>2013</v>
      </c>
      <c r="C25995" s="619" t="s">
        <v>424</v>
      </c>
    </row>
    <row r="25996" spans="1:3" x14ac:dyDescent="0.15">
      <c r="A25996" s="619" t="s">
        <v>1123</v>
      </c>
      <c r="B25996" s="618">
        <v>2013</v>
      </c>
      <c r="C25996" s="619" t="s">
        <v>437</v>
      </c>
    </row>
    <row r="25997" spans="1:3" x14ac:dyDescent="0.15">
      <c r="A25997" s="619" t="s">
        <v>1123</v>
      </c>
      <c r="B25997" s="618">
        <v>2013</v>
      </c>
      <c r="C25997" s="619" t="s">
        <v>437</v>
      </c>
    </row>
    <row r="25998" spans="1:3" x14ac:dyDescent="0.15">
      <c r="A25998" s="619" t="s">
        <v>1123</v>
      </c>
      <c r="B25998" s="618">
        <v>2013</v>
      </c>
      <c r="C25998" s="619" t="s">
        <v>424</v>
      </c>
    </row>
    <row r="25999" spans="1:3" x14ac:dyDescent="0.15">
      <c r="A25999" s="619" t="s">
        <v>1123</v>
      </c>
      <c r="B25999" s="618">
        <v>2013</v>
      </c>
      <c r="C25999" s="619" t="s">
        <v>1080</v>
      </c>
    </row>
    <row r="26000" spans="1:3" x14ac:dyDescent="0.15">
      <c r="A26000" s="619" t="s">
        <v>1123</v>
      </c>
      <c r="B26000" s="618">
        <v>2013</v>
      </c>
      <c r="C26000" s="619" t="s">
        <v>424</v>
      </c>
    </row>
    <row r="26001" spans="1:3" x14ac:dyDescent="0.15">
      <c r="A26001" s="619" t="s">
        <v>1123</v>
      </c>
      <c r="B26001" s="618">
        <v>2013</v>
      </c>
      <c r="C26001" s="619" t="s">
        <v>1080</v>
      </c>
    </row>
    <row r="26002" spans="1:3" x14ac:dyDescent="0.15">
      <c r="A26002" s="619" t="s">
        <v>1123</v>
      </c>
      <c r="B26002" s="618">
        <v>2013</v>
      </c>
      <c r="C26002" s="619" t="s">
        <v>424</v>
      </c>
    </row>
    <row r="26003" spans="1:3" x14ac:dyDescent="0.15">
      <c r="A26003" s="619" t="s">
        <v>1123</v>
      </c>
      <c r="B26003" s="618">
        <v>2013</v>
      </c>
      <c r="C26003" s="619" t="s">
        <v>424</v>
      </c>
    </row>
    <row r="26004" spans="1:3" x14ac:dyDescent="0.15">
      <c r="A26004" s="619" t="s">
        <v>1123</v>
      </c>
      <c r="B26004" s="618">
        <v>2013</v>
      </c>
      <c r="C26004" s="619" t="s">
        <v>424</v>
      </c>
    </row>
    <row r="26005" spans="1:3" x14ac:dyDescent="0.15">
      <c r="A26005" s="619" t="s">
        <v>1123</v>
      </c>
      <c r="B26005" s="618">
        <v>2013</v>
      </c>
      <c r="C26005" s="619" t="s">
        <v>424</v>
      </c>
    </row>
    <row r="26006" spans="1:3" x14ac:dyDescent="0.15">
      <c r="A26006" s="619" t="s">
        <v>1123</v>
      </c>
      <c r="B26006" s="618">
        <v>2013</v>
      </c>
      <c r="C26006" s="619" t="s">
        <v>424</v>
      </c>
    </row>
    <row r="26007" spans="1:3" x14ac:dyDescent="0.15">
      <c r="A26007" s="619" t="s">
        <v>1123</v>
      </c>
      <c r="B26007" s="618">
        <v>2013</v>
      </c>
      <c r="C26007" s="619" t="s">
        <v>424</v>
      </c>
    </row>
    <row r="26008" spans="1:3" x14ac:dyDescent="0.15">
      <c r="A26008" s="619" t="s">
        <v>1123</v>
      </c>
      <c r="B26008" s="618">
        <v>2013</v>
      </c>
      <c r="C26008" s="619" t="s">
        <v>424</v>
      </c>
    </row>
    <row r="26009" spans="1:3" x14ac:dyDescent="0.15">
      <c r="A26009" s="619" t="s">
        <v>1123</v>
      </c>
      <c r="B26009" s="618">
        <v>2013</v>
      </c>
      <c r="C26009" s="619" t="s">
        <v>424</v>
      </c>
    </row>
    <row r="26010" spans="1:3" x14ac:dyDescent="0.15">
      <c r="A26010" s="619" t="s">
        <v>1123</v>
      </c>
      <c r="B26010" s="618">
        <v>2013</v>
      </c>
      <c r="C26010" s="619" t="s">
        <v>424</v>
      </c>
    </row>
    <row r="26011" spans="1:3" x14ac:dyDescent="0.15">
      <c r="A26011" s="619" t="s">
        <v>1123</v>
      </c>
      <c r="B26011" s="618">
        <v>2013</v>
      </c>
      <c r="C26011" s="619" t="s">
        <v>424</v>
      </c>
    </row>
    <row r="26012" spans="1:3" x14ac:dyDescent="0.15">
      <c r="A26012" s="619" t="s">
        <v>1123</v>
      </c>
      <c r="B26012" s="618">
        <v>2013</v>
      </c>
      <c r="C26012" s="619" t="s">
        <v>437</v>
      </c>
    </row>
    <row r="26013" spans="1:3" x14ac:dyDescent="0.15">
      <c r="A26013" s="619" t="s">
        <v>1123</v>
      </c>
      <c r="B26013" s="618">
        <v>2013</v>
      </c>
      <c r="C26013" s="619" t="s">
        <v>424</v>
      </c>
    </row>
    <row r="26014" spans="1:3" x14ac:dyDescent="0.15">
      <c r="A26014" s="619" t="s">
        <v>1123</v>
      </c>
      <c r="B26014" s="618">
        <v>2013</v>
      </c>
      <c r="C26014" s="619" t="s">
        <v>437</v>
      </c>
    </row>
    <row r="26015" spans="1:3" x14ac:dyDescent="0.15">
      <c r="A26015" s="619" t="s">
        <v>1123</v>
      </c>
      <c r="B26015" s="618">
        <v>2013</v>
      </c>
      <c r="C26015" s="619" t="s">
        <v>437</v>
      </c>
    </row>
    <row r="26016" spans="1:3" x14ac:dyDescent="0.15">
      <c r="A26016" s="619" t="s">
        <v>1123</v>
      </c>
      <c r="B26016" s="618">
        <v>2013</v>
      </c>
      <c r="C26016" s="619" t="s">
        <v>1105</v>
      </c>
    </row>
    <row r="26017" spans="1:3" x14ac:dyDescent="0.15">
      <c r="A26017" s="619" t="s">
        <v>1123</v>
      </c>
      <c r="B26017" s="618">
        <v>2013</v>
      </c>
      <c r="C26017" s="619" t="s">
        <v>1080</v>
      </c>
    </row>
    <row r="26018" spans="1:3" x14ac:dyDescent="0.15">
      <c r="A26018" s="619" t="s">
        <v>1123</v>
      </c>
      <c r="B26018" s="618">
        <v>2013</v>
      </c>
      <c r="C26018" s="619" t="s">
        <v>1080</v>
      </c>
    </row>
    <row r="26019" spans="1:3" x14ac:dyDescent="0.15">
      <c r="A26019" s="619" t="s">
        <v>1123</v>
      </c>
      <c r="B26019" s="618">
        <v>2013</v>
      </c>
      <c r="C26019" s="619" t="s">
        <v>1080</v>
      </c>
    </row>
    <row r="26020" spans="1:3" x14ac:dyDescent="0.15">
      <c r="A26020" s="619" t="s">
        <v>1123</v>
      </c>
      <c r="B26020" s="618">
        <v>2013</v>
      </c>
      <c r="C26020" s="619" t="s">
        <v>1103</v>
      </c>
    </row>
    <row r="26021" spans="1:3" x14ac:dyDescent="0.15">
      <c r="A26021" s="619" t="s">
        <v>1123</v>
      </c>
      <c r="B26021" s="618">
        <v>2013</v>
      </c>
      <c r="C26021" s="619" t="s">
        <v>1104</v>
      </c>
    </row>
    <row r="26022" spans="1:3" x14ac:dyDescent="0.15">
      <c r="A26022" s="619" t="s">
        <v>1123</v>
      </c>
      <c r="B26022" s="618">
        <v>2013</v>
      </c>
      <c r="C26022" s="619" t="s">
        <v>1104</v>
      </c>
    </row>
    <row r="26023" spans="1:3" x14ac:dyDescent="0.15">
      <c r="A26023" s="619" t="s">
        <v>1123</v>
      </c>
      <c r="B26023" s="618">
        <v>2013</v>
      </c>
      <c r="C26023" s="619" t="s">
        <v>1103</v>
      </c>
    </row>
    <row r="26024" spans="1:3" x14ac:dyDescent="0.15">
      <c r="A26024" s="619" t="s">
        <v>1123</v>
      </c>
      <c r="B26024" s="618">
        <v>2013</v>
      </c>
      <c r="C26024" s="619" t="s">
        <v>424</v>
      </c>
    </row>
    <row r="26025" spans="1:3" x14ac:dyDescent="0.15">
      <c r="A26025" s="619" t="s">
        <v>1123</v>
      </c>
      <c r="B26025" s="618">
        <v>2013</v>
      </c>
      <c r="C26025" s="619" t="s">
        <v>1080</v>
      </c>
    </row>
    <row r="26026" spans="1:3" x14ac:dyDescent="0.15">
      <c r="A26026" s="619" t="s">
        <v>1123</v>
      </c>
      <c r="B26026" s="618">
        <v>2013</v>
      </c>
      <c r="C26026" s="619" t="s">
        <v>1080</v>
      </c>
    </row>
    <row r="26027" spans="1:3" x14ac:dyDescent="0.15">
      <c r="A26027" s="619" t="s">
        <v>1123</v>
      </c>
      <c r="B26027" s="618">
        <v>2013</v>
      </c>
      <c r="C26027" s="619" t="s">
        <v>437</v>
      </c>
    </row>
    <row r="26028" spans="1:3" x14ac:dyDescent="0.15">
      <c r="A26028" s="619" t="s">
        <v>1123</v>
      </c>
      <c r="B26028" s="618">
        <v>2013</v>
      </c>
      <c r="C26028" s="619" t="s">
        <v>424</v>
      </c>
    </row>
    <row r="26029" spans="1:3" x14ac:dyDescent="0.15">
      <c r="A26029" s="619" t="s">
        <v>1123</v>
      </c>
      <c r="B26029" s="618">
        <v>2013</v>
      </c>
      <c r="C26029" s="619" t="s">
        <v>1105</v>
      </c>
    </row>
    <row r="26030" spans="1:3" x14ac:dyDescent="0.15">
      <c r="A26030" s="619" t="s">
        <v>1123</v>
      </c>
      <c r="B26030" s="618">
        <v>2013</v>
      </c>
      <c r="C26030" s="619" t="s">
        <v>1080</v>
      </c>
    </row>
    <row r="26031" spans="1:3" x14ac:dyDescent="0.15">
      <c r="A26031" s="619" t="s">
        <v>1123</v>
      </c>
      <c r="B26031" s="618">
        <v>2013</v>
      </c>
      <c r="C26031" s="619" t="s">
        <v>424</v>
      </c>
    </row>
    <row r="26032" spans="1:3" x14ac:dyDescent="0.15">
      <c r="A26032" s="619" t="s">
        <v>1123</v>
      </c>
      <c r="B26032" s="618">
        <v>2013</v>
      </c>
      <c r="C26032" s="619" t="s">
        <v>424</v>
      </c>
    </row>
    <row r="26033" spans="1:3" x14ac:dyDescent="0.15">
      <c r="A26033" s="619" t="s">
        <v>1123</v>
      </c>
      <c r="B26033" s="618">
        <v>2013</v>
      </c>
      <c r="C26033" s="619" t="s">
        <v>1105</v>
      </c>
    </row>
    <row r="26034" spans="1:3" x14ac:dyDescent="0.15">
      <c r="A26034" s="619" t="s">
        <v>1123</v>
      </c>
      <c r="B26034" s="618">
        <v>2013</v>
      </c>
      <c r="C26034" s="619" t="s">
        <v>424</v>
      </c>
    </row>
    <row r="26035" spans="1:3" x14ac:dyDescent="0.15">
      <c r="A26035" s="619" t="s">
        <v>1123</v>
      </c>
      <c r="B26035" s="618">
        <v>2013</v>
      </c>
      <c r="C26035" s="619" t="s">
        <v>1080</v>
      </c>
    </row>
    <row r="26036" spans="1:3" x14ac:dyDescent="0.15">
      <c r="A26036" s="619" t="s">
        <v>1123</v>
      </c>
      <c r="B26036" s="618">
        <v>2013</v>
      </c>
      <c r="C26036" s="619" t="s">
        <v>424</v>
      </c>
    </row>
    <row r="26037" spans="1:3" x14ac:dyDescent="0.15">
      <c r="A26037" s="619" t="s">
        <v>1123</v>
      </c>
      <c r="B26037" s="618">
        <v>2013</v>
      </c>
      <c r="C26037" s="619" t="s">
        <v>1080</v>
      </c>
    </row>
    <row r="26038" spans="1:3" x14ac:dyDescent="0.15">
      <c r="A26038" s="619" t="s">
        <v>1123</v>
      </c>
      <c r="B26038" s="618">
        <v>2013</v>
      </c>
      <c r="C26038" s="619" t="s">
        <v>424</v>
      </c>
    </row>
    <row r="26039" spans="1:3" x14ac:dyDescent="0.15">
      <c r="A26039" s="619" t="s">
        <v>1123</v>
      </c>
      <c r="B26039" s="618">
        <v>2013</v>
      </c>
      <c r="C26039" s="619" t="s">
        <v>424</v>
      </c>
    </row>
    <row r="26040" spans="1:3" x14ac:dyDescent="0.15">
      <c r="A26040" s="619" t="s">
        <v>1123</v>
      </c>
      <c r="B26040" s="618">
        <v>2013</v>
      </c>
      <c r="C26040" s="619" t="s">
        <v>424</v>
      </c>
    </row>
    <row r="26041" spans="1:3" x14ac:dyDescent="0.15">
      <c r="A26041" s="619" t="s">
        <v>1123</v>
      </c>
      <c r="B26041" s="618">
        <v>2013</v>
      </c>
      <c r="C26041" s="619" t="s">
        <v>424</v>
      </c>
    </row>
    <row r="26042" spans="1:3" x14ac:dyDescent="0.15">
      <c r="A26042" s="619" t="s">
        <v>1123</v>
      </c>
      <c r="B26042" s="618">
        <v>2013</v>
      </c>
      <c r="C26042" s="619" t="s">
        <v>1080</v>
      </c>
    </row>
    <row r="26043" spans="1:3" x14ac:dyDescent="0.15">
      <c r="A26043" s="619" t="s">
        <v>1123</v>
      </c>
      <c r="B26043" s="618">
        <v>2013</v>
      </c>
      <c r="C26043" s="619" t="s">
        <v>1080</v>
      </c>
    </row>
    <row r="26044" spans="1:3" x14ac:dyDescent="0.15">
      <c r="A26044" s="619" t="s">
        <v>1123</v>
      </c>
      <c r="B26044" s="618">
        <v>2013</v>
      </c>
      <c r="C26044" s="619" t="s">
        <v>424</v>
      </c>
    </row>
    <row r="26045" spans="1:3" x14ac:dyDescent="0.15">
      <c r="A26045" s="619" t="s">
        <v>1123</v>
      </c>
      <c r="B26045" s="618">
        <v>2013</v>
      </c>
      <c r="C26045" s="619" t="s">
        <v>424</v>
      </c>
    </row>
    <row r="26046" spans="1:3" x14ac:dyDescent="0.15">
      <c r="A26046" s="619" t="s">
        <v>1123</v>
      </c>
      <c r="B26046" s="618">
        <v>2013</v>
      </c>
      <c r="C26046" s="619" t="s">
        <v>424</v>
      </c>
    </row>
    <row r="26047" spans="1:3" x14ac:dyDescent="0.15">
      <c r="A26047" s="619" t="s">
        <v>1123</v>
      </c>
      <c r="B26047" s="618">
        <v>2013</v>
      </c>
      <c r="C26047" s="619" t="s">
        <v>424</v>
      </c>
    </row>
    <row r="26048" spans="1:3" x14ac:dyDescent="0.15">
      <c r="A26048" s="619" t="s">
        <v>1123</v>
      </c>
      <c r="B26048" s="618">
        <v>2013</v>
      </c>
      <c r="C26048" s="619" t="s">
        <v>1103</v>
      </c>
    </row>
    <row r="26049" spans="1:3" x14ac:dyDescent="0.15">
      <c r="A26049" s="619" t="s">
        <v>1123</v>
      </c>
      <c r="B26049" s="618">
        <v>2013</v>
      </c>
      <c r="C26049" s="619" t="s">
        <v>424</v>
      </c>
    </row>
    <row r="26050" spans="1:3" x14ac:dyDescent="0.15">
      <c r="A26050" s="619" t="s">
        <v>1123</v>
      </c>
      <c r="B26050" s="618">
        <v>2013</v>
      </c>
      <c r="C26050" s="619" t="s">
        <v>1080</v>
      </c>
    </row>
    <row r="26051" spans="1:3" x14ac:dyDescent="0.15">
      <c r="A26051" s="619" t="s">
        <v>1123</v>
      </c>
      <c r="B26051" s="618">
        <v>2013</v>
      </c>
      <c r="C26051" s="619" t="s">
        <v>424</v>
      </c>
    </row>
    <row r="26052" spans="1:3" x14ac:dyDescent="0.15">
      <c r="A26052" s="619" t="s">
        <v>1123</v>
      </c>
      <c r="B26052" s="618">
        <v>2013</v>
      </c>
      <c r="C26052" s="619" t="s">
        <v>424</v>
      </c>
    </row>
    <row r="26053" spans="1:3" x14ac:dyDescent="0.15">
      <c r="A26053" s="619" t="s">
        <v>1123</v>
      </c>
      <c r="B26053" s="618">
        <v>2013</v>
      </c>
      <c r="C26053" s="619" t="s">
        <v>1080</v>
      </c>
    </row>
    <row r="26054" spans="1:3" x14ac:dyDescent="0.15">
      <c r="A26054" s="619" t="s">
        <v>1123</v>
      </c>
      <c r="B26054" s="618">
        <v>2013</v>
      </c>
      <c r="C26054" s="619" t="s">
        <v>437</v>
      </c>
    </row>
    <row r="26055" spans="1:3" x14ac:dyDescent="0.15">
      <c r="A26055" s="619" t="s">
        <v>1123</v>
      </c>
      <c r="B26055" s="618">
        <v>2013</v>
      </c>
      <c r="C26055" s="619" t="s">
        <v>424</v>
      </c>
    </row>
    <row r="26056" spans="1:3" x14ac:dyDescent="0.15">
      <c r="A26056" s="619" t="s">
        <v>1123</v>
      </c>
      <c r="B26056" s="618">
        <v>2013</v>
      </c>
      <c r="C26056" s="619" t="s">
        <v>424</v>
      </c>
    </row>
    <row r="26057" spans="1:3" x14ac:dyDescent="0.15">
      <c r="A26057" s="619" t="s">
        <v>1123</v>
      </c>
      <c r="B26057" s="618">
        <v>2013</v>
      </c>
      <c r="C26057" s="619" t="s">
        <v>424</v>
      </c>
    </row>
    <row r="26058" spans="1:3" x14ac:dyDescent="0.15">
      <c r="A26058" s="619" t="s">
        <v>1123</v>
      </c>
      <c r="B26058" s="618">
        <v>2013</v>
      </c>
      <c r="C26058" s="619" t="s">
        <v>424</v>
      </c>
    </row>
    <row r="26059" spans="1:3" x14ac:dyDescent="0.15">
      <c r="A26059" s="619" t="s">
        <v>1123</v>
      </c>
      <c r="B26059" s="618">
        <v>2013</v>
      </c>
      <c r="C26059" s="619" t="s">
        <v>424</v>
      </c>
    </row>
    <row r="26060" spans="1:3" x14ac:dyDescent="0.15">
      <c r="A26060" s="619" t="s">
        <v>1123</v>
      </c>
      <c r="B26060" s="618">
        <v>2013</v>
      </c>
      <c r="C26060" s="619" t="s">
        <v>437</v>
      </c>
    </row>
    <row r="26061" spans="1:3" x14ac:dyDescent="0.15">
      <c r="A26061" s="619" t="s">
        <v>1123</v>
      </c>
      <c r="B26061" s="618">
        <v>2013</v>
      </c>
      <c r="C26061" s="619" t="s">
        <v>424</v>
      </c>
    </row>
    <row r="26062" spans="1:3" x14ac:dyDescent="0.15">
      <c r="A26062" s="619" t="s">
        <v>1123</v>
      </c>
      <c r="B26062" s="618">
        <v>2013</v>
      </c>
      <c r="C26062" s="619" t="s">
        <v>424</v>
      </c>
    </row>
    <row r="26063" spans="1:3" x14ac:dyDescent="0.15">
      <c r="A26063" s="619" t="s">
        <v>1123</v>
      </c>
      <c r="B26063" s="618">
        <v>2013</v>
      </c>
      <c r="C26063" s="619" t="s">
        <v>424</v>
      </c>
    </row>
    <row r="26064" spans="1:3" x14ac:dyDescent="0.15">
      <c r="A26064" s="619" t="s">
        <v>1123</v>
      </c>
      <c r="B26064" s="618">
        <v>2013</v>
      </c>
      <c r="C26064" s="619" t="s">
        <v>424</v>
      </c>
    </row>
    <row r="26065" spans="1:3" x14ac:dyDescent="0.15">
      <c r="A26065" s="619" t="s">
        <v>1123</v>
      </c>
      <c r="B26065" s="618">
        <v>2013</v>
      </c>
      <c r="C26065" s="619" t="s">
        <v>424</v>
      </c>
    </row>
    <row r="26066" spans="1:3" x14ac:dyDescent="0.15">
      <c r="A26066" s="619" t="s">
        <v>1123</v>
      </c>
      <c r="B26066" s="618">
        <v>2013</v>
      </c>
      <c r="C26066" s="619" t="s">
        <v>424</v>
      </c>
    </row>
    <row r="26067" spans="1:3" x14ac:dyDescent="0.15">
      <c r="A26067" s="619" t="s">
        <v>1123</v>
      </c>
      <c r="B26067" s="618">
        <v>2013</v>
      </c>
      <c r="C26067" s="619" t="s">
        <v>424</v>
      </c>
    </row>
    <row r="26068" spans="1:3" x14ac:dyDescent="0.15">
      <c r="A26068" s="618" t="s">
        <v>1123</v>
      </c>
      <c r="B26068" s="618">
        <v>2013</v>
      </c>
      <c r="C26068" s="619" t="s">
        <v>424</v>
      </c>
    </row>
    <row r="26069" spans="1:3" x14ac:dyDescent="0.15">
      <c r="A26069" s="619" t="s">
        <v>1123</v>
      </c>
      <c r="B26069" s="618">
        <v>2013</v>
      </c>
      <c r="C26069" s="619" t="s">
        <v>1080</v>
      </c>
    </row>
    <row r="26070" spans="1:3" x14ac:dyDescent="0.15">
      <c r="A26070" s="619" t="s">
        <v>1123</v>
      </c>
      <c r="B26070" s="618">
        <v>2013</v>
      </c>
      <c r="C26070" s="619" t="s">
        <v>424</v>
      </c>
    </row>
    <row r="26071" spans="1:3" x14ac:dyDescent="0.15">
      <c r="A26071" s="619" t="s">
        <v>1123</v>
      </c>
      <c r="B26071" s="618">
        <v>2013</v>
      </c>
      <c r="C26071" s="619" t="s">
        <v>424</v>
      </c>
    </row>
    <row r="26072" spans="1:3" x14ac:dyDescent="0.15">
      <c r="A26072" s="619" t="s">
        <v>1123</v>
      </c>
      <c r="B26072" s="618">
        <v>2013</v>
      </c>
      <c r="C26072" s="619" t="s">
        <v>424</v>
      </c>
    </row>
    <row r="26073" spans="1:3" x14ac:dyDescent="0.15">
      <c r="A26073" s="619" t="s">
        <v>1123</v>
      </c>
      <c r="B26073" s="618">
        <v>2013</v>
      </c>
      <c r="C26073" s="619" t="s">
        <v>424</v>
      </c>
    </row>
    <row r="26074" spans="1:3" x14ac:dyDescent="0.15">
      <c r="A26074" s="619" t="s">
        <v>1123</v>
      </c>
      <c r="B26074" s="618">
        <v>2013</v>
      </c>
      <c r="C26074" s="619" t="s">
        <v>437</v>
      </c>
    </row>
    <row r="26075" spans="1:3" x14ac:dyDescent="0.15">
      <c r="A26075" s="619" t="s">
        <v>1123</v>
      </c>
      <c r="B26075" s="618">
        <v>2013</v>
      </c>
      <c r="C26075" s="619" t="s">
        <v>1080</v>
      </c>
    </row>
    <row r="26076" spans="1:3" x14ac:dyDescent="0.15">
      <c r="A26076" s="619" t="s">
        <v>1123</v>
      </c>
      <c r="B26076" s="618">
        <v>2013</v>
      </c>
      <c r="C26076" s="619" t="s">
        <v>424</v>
      </c>
    </row>
    <row r="26077" spans="1:3" x14ac:dyDescent="0.15">
      <c r="A26077" s="619" t="s">
        <v>1123</v>
      </c>
      <c r="B26077" s="618">
        <v>2013</v>
      </c>
      <c r="C26077" s="619" t="s">
        <v>424</v>
      </c>
    </row>
    <row r="26078" spans="1:3" x14ac:dyDescent="0.15">
      <c r="A26078" s="619" t="s">
        <v>1123</v>
      </c>
      <c r="B26078" s="618">
        <v>2013</v>
      </c>
      <c r="C26078" s="619" t="s">
        <v>424</v>
      </c>
    </row>
    <row r="26079" spans="1:3" x14ac:dyDescent="0.15">
      <c r="A26079" s="619" t="s">
        <v>1123</v>
      </c>
      <c r="B26079" s="618">
        <v>2013</v>
      </c>
      <c r="C26079" s="619" t="s">
        <v>424</v>
      </c>
    </row>
    <row r="26080" spans="1:3" x14ac:dyDescent="0.15">
      <c r="A26080" s="619" t="s">
        <v>1123</v>
      </c>
      <c r="B26080" s="618">
        <v>2013</v>
      </c>
      <c r="C26080" s="619" t="s">
        <v>424</v>
      </c>
    </row>
    <row r="26081" spans="1:3" x14ac:dyDescent="0.15">
      <c r="A26081" s="619" t="s">
        <v>1123</v>
      </c>
      <c r="B26081" s="618">
        <v>2013</v>
      </c>
      <c r="C26081" s="619" t="s">
        <v>1102</v>
      </c>
    </row>
    <row r="26082" spans="1:3" x14ac:dyDescent="0.15">
      <c r="A26082" s="619" t="s">
        <v>1123</v>
      </c>
      <c r="B26082" s="618">
        <v>2013</v>
      </c>
      <c r="C26082" s="619" t="s">
        <v>424</v>
      </c>
    </row>
    <row r="26083" spans="1:3" x14ac:dyDescent="0.15">
      <c r="A26083" s="619" t="s">
        <v>1123</v>
      </c>
      <c r="B26083" s="618">
        <v>2013</v>
      </c>
      <c r="C26083" s="619" t="s">
        <v>424</v>
      </c>
    </row>
    <row r="26084" spans="1:3" x14ac:dyDescent="0.15">
      <c r="A26084" s="619" t="s">
        <v>1123</v>
      </c>
      <c r="B26084" s="618">
        <v>2013</v>
      </c>
      <c r="C26084" s="619" t="s">
        <v>424</v>
      </c>
    </row>
    <row r="26085" spans="1:3" x14ac:dyDescent="0.15">
      <c r="A26085" s="619" t="s">
        <v>1123</v>
      </c>
      <c r="B26085" s="618">
        <v>2013</v>
      </c>
      <c r="C26085" s="619" t="s">
        <v>424</v>
      </c>
    </row>
    <row r="26086" spans="1:3" x14ac:dyDescent="0.15">
      <c r="A26086" s="619" t="s">
        <v>1123</v>
      </c>
      <c r="B26086" s="618">
        <v>2013</v>
      </c>
      <c r="C26086" s="619" t="s">
        <v>424</v>
      </c>
    </row>
    <row r="26087" spans="1:3" x14ac:dyDescent="0.15">
      <c r="A26087" s="619" t="s">
        <v>1123</v>
      </c>
      <c r="B26087" s="618">
        <v>2013</v>
      </c>
      <c r="C26087" s="619" t="s">
        <v>437</v>
      </c>
    </row>
    <row r="26088" spans="1:3" x14ac:dyDescent="0.15">
      <c r="A26088" s="619" t="s">
        <v>1123</v>
      </c>
      <c r="B26088" s="618">
        <v>2013</v>
      </c>
      <c r="C26088" s="619" t="s">
        <v>424</v>
      </c>
    </row>
    <row r="26089" spans="1:3" x14ac:dyDescent="0.15">
      <c r="A26089" s="619" t="s">
        <v>1123</v>
      </c>
      <c r="B26089" s="618">
        <v>2013</v>
      </c>
      <c r="C26089" s="619" t="s">
        <v>1103</v>
      </c>
    </row>
    <row r="26090" spans="1:3" x14ac:dyDescent="0.15">
      <c r="A26090" s="619" t="s">
        <v>1123</v>
      </c>
      <c r="B26090" s="618">
        <v>2013</v>
      </c>
      <c r="C26090" s="619" t="s">
        <v>424</v>
      </c>
    </row>
    <row r="26091" spans="1:3" x14ac:dyDescent="0.15">
      <c r="A26091" s="619" t="s">
        <v>1123</v>
      </c>
      <c r="B26091" s="618">
        <v>2013</v>
      </c>
      <c r="C26091" s="619" t="s">
        <v>424</v>
      </c>
    </row>
    <row r="26092" spans="1:3" x14ac:dyDescent="0.15">
      <c r="A26092" s="619" t="s">
        <v>1123</v>
      </c>
      <c r="B26092" s="618">
        <v>2013</v>
      </c>
      <c r="C26092" s="619" t="s">
        <v>424</v>
      </c>
    </row>
    <row r="26093" spans="1:3" x14ac:dyDescent="0.15">
      <c r="A26093" s="619" t="s">
        <v>1123</v>
      </c>
      <c r="B26093" s="618">
        <v>2013</v>
      </c>
      <c r="C26093" s="619" t="s">
        <v>1080</v>
      </c>
    </row>
    <row r="26094" spans="1:3" x14ac:dyDescent="0.15">
      <c r="A26094" s="619" t="s">
        <v>1123</v>
      </c>
      <c r="B26094" s="618">
        <v>2013</v>
      </c>
      <c r="C26094" s="619" t="s">
        <v>437</v>
      </c>
    </row>
    <row r="26095" spans="1:3" x14ac:dyDescent="0.15">
      <c r="A26095" s="619" t="s">
        <v>1123</v>
      </c>
      <c r="B26095" s="618">
        <v>2013</v>
      </c>
      <c r="C26095" s="619" t="s">
        <v>424</v>
      </c>
    </row>
    <row r="26096" spans="1:3" x14ac:dyDescent="0.15">
      <c r="A26096" s="619" t="s">
        <v>1123</v>
      </c>
      <c r="B26096" s="618">
        <v>2013</v>
      </c>
      <c r="C26096" s="619" t="s">
        <v>424</v>
      </c>
    </row>
    <row r="26097" spans="1:3" x14ac:dyDescent="0.15">
      <c r="A26097" s="619" t="s">
        <v>1123</v>
      </c>
      <c r="B26097" s="618">
        <v>2013</v>
      </c>
      <c r="C26097" s="619" t="s">
        <v>424</v>
      </c>
    </row>
    <row r="26098" spans="1:3" x14ac:dyDescent="0.15">
      <c r="A26098" s="619" t="s">
        <v>1123</v>
      </c>
      <c r="B26098" s="618">
        <v>2013</v>
      </c>
      <c r="C26098" s="619" t="s">
        <v>437</v>
      </c>
    </row>
    <row r="26099" spans="1:3" x14ac:dyDescent="0.15">
      <c r="A26099" s="619" t="s">
        <v>1123</v>
      </c>
      <c r="B26099" s="618">
        <v>2013</v>
      </c>
      <c r="C26099" s="619" t="s">
        <v>424</v>
      </c>
    </row>
    <row r="26100" spans="1:3" x14ac:dyDescent="0.15">
      <c r="A26100" s="619" t="s">
        <v>1123</v>
      </c>
      <c r="B26100" s="618">
        <v>2013</v>
      </c>
      <c r="C26100" s="619" t="s">
        <v>437</v>
      </c>
    </row>
    <row r="26101" spans="1:3" x14ac:dyDescent="0.15">
      <c r="A26101" s="619" t="s">
        <v>1123</v>
      </c>
      <c r="B26101" s="618">
        <v>2013</v>
      </c>
      <c r="C26101" s="619" t="s">
        <v>437</v>
      </c>
    </row>
    <row r="26102" spans="1:3" x14ac:dyDescent="0.15">
      <c r="A26102" s="619" t="s">
        <v>1123</v>
      </c>
      <c r="B26102" s="618">
        <v>2013</v>
      </c>
      <c r="C26102" s="619" t="s">
        <v>437</v>
      </c>
    </row>
    <row r="26103" spans="1:3" x14ac:dyDescent="0.15">
      <c r="A26103" s="619" t="s">
        <v>1123</v>
      </c>
      <c r="B26103" s="618">
        <v>2013</v>
      </c>
      <c r="C26103" s="619" t="s">
        <v>424</v>
      </c>
    </row>
    <row r="26104" spans="1:3" x14ac:dyDescent="0.15">
      <c r="A26104" s="619" t="s">
        <v>1123</v>
      </c>
      <c r="B26104" s="618">
        <v>2013</v>
      </c>
      <c r="C26104" s="619" t="s">
        <v>1102</v>
      </c>
    </row>
    <row r="26105" spans="1:3" x14ac:dyDescent="0.15">
      <c r="A26105" s="619" t="s">
        <v>1123</v>
      </c>
      <c r="B26105" s="618">
        <v>2013</v>
      </c>
      <c r="C26105" s="619" t="s">
        <v>424</v>
      </c>
    </row>
    <row r="26106" spans="1:3" x14ac:dyDescent="0.15">
      <c r="A26106" s="619" t="s">
        <v>1123</v>
      </c>
      <c r="B26106" s="618">
        <v>2013</v>
      </c>
      <c r="C26106" s="619" t="s">
        <v>1102</v>
      </c>
    </row>
    <row r="26107" spans="1:3" x14ac:dyDescent="0.15">
      <c r="A26107" s="619" t="s">
        <v>1123</v>
      </c>
      <c r="B26107" s="618">
        <v>2013</v>
      </c>
      <c r="C26107" s="619" t="s">
        <v>1102</v>
      </c>
    </row>
    <row r="26108" spans="1:3" x14ac:dyDescent="0.15">
      <c r="A26108" s="619" t="s">
        <v>1123</v>
      </c>
      <c r="B26108" s="618">
        <v>2013</v>
      </c>
      <c r="C26108" s="619" t="s">
        <v>424</v>
      </c>
    </row>
    <row r="26109" spans="1:3" x14ac:dyDescent="0.15">
      <c r="A26109" s="619" t="s">
        <v>1123</v>
      </c>
      <c r="B26109" s="618">
        <v>2013</v>
      </c>
      <c r="C26109" s="619" t="s">
        <v>424</v>
      </c>
    </row>
    <row r="26110" spans="1:3" x14ac:dyDescent="0.15">
      <c r="A26110" s="619" t="s">
        <v>1123</v>
      </c>
      <c r="B26110" s="618">
        <v>2013</v>
      </c>
      <c r="C26110" s="619" t="s">
        <v>424</v>
      </c>
    </row>
    <row r="26111" spans="1:3" x14ac:dyDescent="0.15">
      <c r="A26111" s="619" t="s">
        <v>1123</v>
      </c>
      <c r="B26111" s="618">
        <v>2013</v>
      </c>
      <c r="C26111" s="619" t="s">
        <v>424</v>
      </c>
    </row>
    <row r="26112" spans="1:3" x14ac:dyDescent="0.15">
      <c r="A26112" s="619" t="s">
        <v>1123</v>
      </c>
      <c r="B26112" s="618">
        <v>2013</v>
      </c>
      <c r="C26112" s="619" t="s">
        <v>424</v>
      </c>
    </row>
    <row r="26113" spans="1:3" x14ac:dyDescent="0.15">
      <c r="A26113" s="619" t="s">
        <v>1123</v>
      </c>
      <c r="B26113" s="618">
        <v>2013</v>
      </c>
      <c r="C26113" s="619" t="s">
        <v>424</v>
      </c>
    </row>
    <row r="26114" spans="1:3" x14ac:dyDescent="0.15">
      <c r="A26114" s="619" t="s">
        <v>1123</v>
      </c>
      <c r="B26114" s="618">
        <v>2013</v>
      </c>
      <c r="C26114" s="619" t="s">
        <v>424</v>
      </c>
    </row>
    <row r="26115" spans="1:3" x14ac:dyDescent="0.15">
      <c r="A26115" s="619" t="s">
        <v>1123</v>
      </c>
      <c r="B26115" s="618">
        <v>2013</v>
      </c>
      <c r="C26115" s="619" t="s">
        <v>424</v>
      </c>
    </row>
    <row r="26116" spans="1:3" x14ac:dyDescent="0.15">
      <c r="A26116" s="619" t="s">
        <v>1123</v>
      </c>
      <c r="B26116" s="618">
        <v>2013</v>
      </c>
      <c r="C26116" s="619" t="s">
        <v>424</v>
      </c>
    </row>
    <row r="26117" spans="1:3" x14ac:dyDescent="0.15">
      <c r="A26117" s="619" t="s">
        <v>1123</v>
      </c>
      <c r="B26117" s="618">
        <v>2013</v>
      </c>
      <c r="C26117" s="619" t="s">
        <v>424</v>
      </c>
    </row>
    <row r="26118" spans="1:3" x14ac:dyDescent="0.15">
      <c r="A26118" s="619" t="s">
        <v>1123</v>
      </c>
      <c r="B26118" s="618">
        <v>2013</v>
      </c>
      <c r="C26118" s="619" t="s">
        <v>424</v>
      </c>
    </row>
    <row r="26119" spans="1:3" x14ac:dyDescent="0.15">
      <c r="A26119" s="619" t="s">
        <v>1123</v>
      </c>
      <c r="B26119" s="618">
        <v>2013</v>
      </c>
      <c r="C26119" s="619" t="s">
        <v>424</v>
      </c>
    </row>
    <row r="26120" spans="1:3" x14ac:dyDescent="0.15">
      <c r="A26120" s="619" t="s">
        <v>1123</v>
      </c>
      <c r="B26120" s="618">
        <v>2013</v>
      </c>
      <c r="C26120" s="619" t="s">
        <v>437</v>
      </c>
    </row>
    <row r="26121" spans="1:3" x14ac:dyDescent="0.15">
      <c r="A26121" s="619" t="s">
        <v>1123</v>
      </c>
      <c r="B26121" s="618">
        <v>2013</v>
      </c>
      <c r="C26121" s="619" t="s">
        <v>424</v>
      </c>
    </row>
    <row r="26122" spans="1:3" x14ac:dyDescent="0.15">
      <c r="A26122" s="619" t="s">
        <v>1123</v>
      </c>
      <c r="B26122" s="618">
        <v>2013</v>
      </c>
      <c r="C26122" s="619" t="s">
        <v>424</v>
      </c>
    </row>
    <row r="26123" spans="1:3" x14ac:dyDescent="0.15">
      <c r="A26123" s="619" t="s">
        <v>1123</v>
      </c>
      <c r="B26123" s="618">
        <v>2013</v>
      </c>
      <c r="C26123" s="619" t="s">
        <v>437</v>
      </c>
    </row>
    <row r="26124" spans="1:3" x14ac:dyDescent="0.15">
      <c r="A26124" s="619" t="s">
        <v>1123</v>
      </c>
      <c r="B26124" s="618">
        <v>2013</v>
      </c>
      <c r="C26124" s="619" t="s">
        <v>437</v>
      </c>
    </row>
    <row r="26125" spans="1:3" x14ac:dyDescent="0.15">
      <c r="A26125" s="619" t="s">
        <v>1123</v>
      </c>
      <c r="B26125" s="618">
        <v>2013</v>
      </c>
      <c r="C26125" s="619" t="s">
        <v>437</v>
      </c>
    </row>
    <row r="26126" spans="1:3" x14ac:dyDescent="0.15">
      <c r="A26126" s="619" t="s">
        <v>1123</v>
      </c>
      <c r="B26126" s="618">
        <v>2013</v>
      </c>
      <c r="C26126" s="619" t="s">
        <v>1102</v>
      </c>
    </row>
    <row r="26127" spans="1:3" x14ac:dyDescent="0.15">
      <c r="A26127" s="619" t="s">
        <v>1123</v>
      </c>
      <c r="B26127" s="618">
        <v>2013</v>
      </c>
      <c r="C26127" s="619" t="s">
        <v>1102</v>
      </c>
    </row>
    <row r="26128" spans="1:3" x14ac:dyDescent="0.15">
      <c r="A26128" s="619" t="s">
        <v>1123</v>
      </c>
      <c r="B26128" s="618">
        <v>2013</v>
      </c>
      <c r="C26128" s="619" t="s">
        <v>424</v>
      </c>
    </row>
    <row r="26129" spans="1:3" x14ac:dyDescent="0.15">
      <c r="A26129" s="619" t="s">
        <v>1123</v>
      </c>
      <c r="B26129" s="618">
        <v>2013</v>
      </c>
      <c r="C26129" s="619" t="s">
        <v>424</v>
      </c>
    </row>
    <row r="26130" spans="1:3" x14ac:dyDescent="0.15">
      <c r="A26130" s="619" t="s">
        <v>1123</v>
      </c>
      <c r="B26130" s="618">
        <v>2013</v>
      </c>
      <c r="C26130" s="619" t="s">
        <v>424</v>
      </c>
    </row>
    <row r="26131" spans="1:3" x14ac:dyDescent="0.15">
      <c r="A26131" s="619" t="s">
        <v>1123</v>
      </c>
      <c r="B26131" s="618">
        <v>2013</v>
      </c>
      <c r="C26131" s="619" t="s">
        <v>424</v>
      </c>
    </row>
    <row r="26132" spans="1:3" x14ac:dyDescent="0.15">
      <c r="A26132" s="619" t="s">
        <v>1123</v>
      </c>
      <c r="B26132" s="618">
        <v>2013</v>
      </c>
      <c r="C26132" s="619" t="s">
        <v>424</v>
      </c>
    </row>
    <row r="26133" spans="1:3" x14ac:dyDescent="0.15">
      <c r="A26133" s="619" t="s">
        <v>1123</v>
      </c>
      <c r="B26133" s="618">
        <v>2013</v>
      </c>
      <c r="C26133" s="619" t="s">
        <v>424</v>
      </c>
    </row>
    <row r="26134" spans="1:3" x14ac:dyDescent="0.15">
      <c r="A26134" s="619" t="s">
        <v>1123</v>
      </c>
      <c r="B26134" s="618">
        <v>2013</v>
      </c>
      <c r="C26134" s="619" t="s">
        <v>424</v>
      </c>
    </row>
    <row r="26135" spans="1:3" x14ac:dyDescent="0.15">
      <c r="A26135" s="619" t="s">
        <v>1123</v>
      </c>
      <c r="B26135" s="618">
        <v>2013</v>
      </c>
      <c r="C26135" s="619" t="s">
        <v>1080</v>
      </c>
    </row>
    <row r="26136" spans="1:3" x14ac:dyDescent="0.15">
      <c r="A26136" s="619" t="s">
        <v>1123</v>
      </c>
      <c r="B26136" s="618">
        <v>2013</v>
      </c>
      <c r="C26136" s="619" t="s">
        <v>1103</v>
      </c>
    </row>
    <row r="26137" spans="1:3" x14ac:dyDescent="0.15">
      <c r="A26137" s="619" t="s">
        <v>1123</v>
      </c>
      <c r="B26137" s="618">
        <v>2013</v>
      </c>
      <c r="C26137" s="619" t="s">
        <v>424</v>
      </c>
    </row>
    <row r="26138" spans="1:3" x14ac:dyDescent="0.15">
      <c r="A26138" s="619" t="s">
        <v>1123</v>
      </c>
      <c r="B26138" s="618">
        <v>2013</v>
      </c>
      <c r="C26138" s="619" t="s">
        <v>424</v>
      </c>
    </row>
    <row r="26139" spans="1:3" x14ac:dyDescent="0.15">
      <c r="A26139" s="619" t="s">
        <v>1123</v>
      </c>
      <c r="B26139" s="618">
        <v>2013</v>
      </c>
      <c r="C26139" s="619" t="s">
        <v>1103</v>
      </c>
    </row>
    <row r="26140" spans="1:3" x14ac:dyDescent="0.15">
      <c r="A26140" s="619" t="s">
        <v>1123</v>
      </c>
      <c r="B26140" s="618">
        <v>2013</v>
      </c>
      <c r="C26140" s="619" t="s">
        <v>424</v>
      </c>
    </row>
    <row r="26141" spans="1:3" x14ac:dyDescent="0.15">
      <c r="A26141" s="619" t="s">
        <v>1123</v>
      </c>
      <c r="B26141" s="618">
        <v>2013</v>
      </c>
      <c r="C26141" s="619" t="s">
        <v>424</v>
      </c>
    </row>
    <row r="26142" spans="1:3" x14ac:dyDescent="0.15">
      <c r="A26142" s="619" t="s">
        <v>1123</v>
      </c>
      <c r="B26142" s="618">
        <v>2013</v>
      </c>
      <c r="C26142" s="619" t="s">
        <v>424</v>
      </c>
    </row>
    <row r="26143" spans="1:3" x14ac:dyDescent="0.15">
      <c r="A26143" s="619" t="s">
        <v>1123</v>
      </c>
      <c r="B26143" s="618">
        <v>2013</v>
      </c>
      <c r="C26143" s="619" t="s">
        <v>424</v>
      </c>
    </row>
    <row r="26144" spans="1:3" x14ac:dyDescent="0.15">
      <c r="A26144" s="619" t="s">
        <v>1123</v>
      </c>
      <c r="B26144" s="618">
        <v>2013</v>
      </c>
      <c r="C26144" s="619" t="s">
        <v>424</v>
      </c>
    </row>
    <row r="26145" spans="1:3" x14ac:dyDescent="0.15">
      <c r="A26145" s="619" t="s">
        <v>1123</v>
      </c>
      <c r="B26145" s="618">
        <v>2013</v>
      </c>
      <c r="C26145" s="619" t="s">
        <v>1080</v>
      </c>
    </row>
    <row r="26146" spans="1:3" x14ac:dyDescent="0.15">
      <c r="A26146" s="619" t="s">
        <v>1123</v>
      </c>
      <c r="B26146" s="618">
        <v>2013</v>
      </c>
      <c r="C26146" s="619" t="s">
        <v>424</v>
      </c>
    </row>
    <row r="26147" spans="1:3" x14ac:dyDescent="0.15">
      <c r="A26147" s="619" t="s">
        <v>1123</v>
      </c>
      <c r="B26147" s="618">
        <v>2013</v>
      </c>
      <c r="C26147" s="619" t="s">
        <v>1080</v>
      </c>
    </row>
    <row r="26148" spans="1:3" x14ac:dyDescent="0.15">
      <c r="A26148" s="619" t="s">
        <v>1123</v>
      </c>
      <c r="B26148" s="618">
        <v>2013</v>
      </c>
      <c r="C26148" s="619" t="s">
        <v>1080</v>
      </c>
    </row>
    <row r="26149" spans="1:3" x14ac:dyDescent="0.15">
      <c r="A26149" s="619" t="s">
        <v>1123</v>
      </c>
      <c r="B26149" s="618">
        <v>2013</v>
      </c>
      <c r="C26149" s="619" t="s">
        <v>424</v>
      </c>
    </row>
    <row r="26150" spans="1:3" x14ac:dyDescent="0.15">
      <c r="A26150" s="619" t="s">
        <v>1123</v>
      </c>
      <c r="B26150" s="618">
        <v>2013</v>
      </c>
      <c r="C26150" s="619" t="s">
        <v>424</v>
      </c>
    </row>
    <row r="26151" spans="1:3" x14ac:dyDescent="0.15">
      <c r="A26151" s="619" t="s">
        <v>1123</v>
      </c>
      <c r="B26151" s="618">
        <v>2013</v>
      </c>
      <c r="C26151" s="619" t="s">
        <v>424</v>
      </c>
    </row>
    <row r="26152" spans="1:3" x14ac:dyDescent="0.15">
      <c r="A26152" s="619" t="s">
        <v>1123</v>
      </c>
      <c r="B26152" s="618">
        <v>2013</v>
      </c>
      <c r="C26152" s="619" t="s">
        <v>1102</v>
      </c>
    </row>
    <row r="26153" spans="1:3" x14ac:dyDescent="0.15">
      <c r="A26153" s="619" t="s">
        <v>1123</v>
      </c>
      <c r="B26153" s="618">
        <v>2013</v>
      </c>
      <c r="C26153" s="619" t="s">
        <v>1103</v>
      </c>
    </row>
    <row r="26154" spans="1:3" x14ac:dyDescent="0.15">
      <c r="A26154" s="619" t="s">
        <v>1123</v>
      </c>
      <c r="B26154" s="618">
        <v>2013</v>
      </c>
      <c r="C26154" s="619" t="s">
        <v>1103</v>
      </c>
    </row>
    <row r="26155" spans="1:3" x14ac:dyDescent="0.15">
      <c r="A26155" s="619" t="s">
        <v>1123</v>
      </c>
      <c r="B26155" s="618">
        <v>2013</v>
      </c>
      <c r="C26155" s="619" t="s">
        <v>437</v>
      </c>
    </row>
    <row r="26156" spans="1:3" x14ac:dyDescent="0.15">
      <c r="A26156" s="619" t="s">
        <v>1123</v>
      </c>
      <c r="B26156" s="618">
        <v>2013</v>
      </c>
      <c r="C26156" s="619" t="s">
        <v>1080</v>
      </c>
    </row>
    <row r="26157" spans="1:3" x14ac:dyDescent="0.15">
      <c r="A26157" s="619" t="s">
        <v>1123</v>
      </c>
      <c r="B26157" s="618">
        <v>2013</v>
      </c>
      <c r="C26157" s="619" t="s">
        <v>1080</v>
      </c>
    </row>
    <row r="26158" spans="1:3" x14ac:dyDescent="0.15">
      <c r="A26158" s="619" t="s">
        <v>1123</v>
      </c>
      <c r="B26158" s="618">
        <v>2013</v>
      </c>
      <c r="C26158" s="619" t="s">
        <v>437</v>
      </c>
    </row>
    <row r="26159" spans="1:3" x14ac:dyDescent="0.15">
      <c r="A26159" s="619" t="s">
        <v>1123</v>
      </c>
      <c r="B26159" s="618">
        <v>2013</v>
      </c>
      <c r="C26159" s="619" t="s">
        <v>437</v>
      </c>
    </row>
    <row r="26160" spans="1:3" x14ac:dyDescent="0.15">
      <c r="A26160" s="619" t="s">
        <v>1123</v>
      </c>
      <c r="B26160" s="618">
        <v>2013</v>
      </c>
      <c r="C26160" s="619" t="s">
        <v>437</v>
      </c>
    </row>
    <row r="26161" spans="1:3" x14ac:dyDescent="0.15">
      <c r="A26161" s="619" t="s">
        <v>1123</v>
      </c>
      <c r="B26161" s="618">
        <v>2013</v>
      </c>
      <c r="C26161" s="619" t="s">
        <v>424</v>
      </c>
    </row>
    <row r="26162" spans="1:3" x14ac:dyDescent="0.15">
      <c r="A26162" s="619" t="s">
        <v>1123</v>
      </c>
      <c r="B26162" s="618">
        <v>2013</v>
      </c>
      <c r="C26162" s="619" t="s">
        <v>424</v>
      </c>
    </row>
    <row r="26163" spans="1:3" x14ac:dyDescent="0.15">
      <c r="A26163" s="619" t="s">
        <v>1123</v>
      </c>
      <c r="B26163" s="618">
        <v>2013</v>
      </c>
      <c r="C26163" s="619" t="s">
        <v>424</v>
      </c>
    </row>
    <row r="26164" spans="1:3" x14ac:dyDescent="0.15">
      <c r="A26164" s="619" t="s">
        <v>1123</v>
      </c>
      <c r="B26164" s="618">
        <v>2013</v>
      </c>
      <c r="C26164" s="619" t="s">
        <v>424</v>
      </c>
    </row>
    <row r="26165" spans="1:3" x14ac:dyDescent="0.15">
      <c r="A26165" s="619" t="s">
        <v>1123</v>
      </c>
      <c r="B26165" s="618">
        <v>2013</v>
      </c>
      <c r="C26165" s="619" t="s">
        <v>437</v>
      </c>
    </row>
    <row r="26166" spans="1:3" x14ac:dyDescent="0.15">
      <c r="A26166" s="619" t="s">
        <v>1123</v>
      </c>
      <c r="B26166" s="618">
        <v>2013</v>
      </c>
      <c r="C26166" s="619" t="s">
        <v>424</v>
      </c>
    </row>
    <row r="26167" spans="1:3" x14ac:dyDescent="0.15">
      <c r="A26167" s="619" t="s">
        <v>1123</v>
      </c>
      <c r="B26167" s="618">
        <v>2013</v>
      </c>
      <c r="C26167" s="619" t="s">
        <v>424</v>
      </c>
    </row>
    <row r="26168" spans="1:3" x14ac:dyDescent="0.15">
      <c r="A26168" s="619" t="s">
        <v>1123</v>
      </c>
      <c r="B26168" s="618">
        <v>2013</v>
      </c>
      <c r="C26168" s="619" t="s">
        <v>1104</v>
      </c>
    </row>
    <row r="26169" spans="1:3" x14ac:dyDescent="0.15">
      <c r="A26169" s="619" t="s">
        <v>1123</v>
      </c>
      <c r="B26169" s="618">
        <v>2013</v>
      </c>
      <c r="C26169" s="619" t="s">
        <v>437</v>
      </c>
    </row>
    <row r="26170" spans="1:3" x14ac:dyDescent="0.15">
      <c r="A26170" s="619" t="s">
        <v>1123</v>
      </c>
      <c r="B26170" s="618">
        <v>2013</v>
      </c>
      <c r="C26170" s="619" t="s">
        <v>424</v>
      </c>
    </row>
    <row r="26171" spans="1:3" x14ac:dyDescent="0.15">
      <c r="A26171" s="619" t="s">
        <v>1123</v>
      </c>
      <c r="B26171" s="618">
        <v>2013</v>
      </c>
      <c r="C26171" s="619" t="s">
        <v>424</v>
      </c>
    </row>
    <row r="26172" spans="1:3" x14ac:dyDescent="0.15">
      <c r="A26172" s="619" t="s">
        <v>1123</v>
      </c>
      <c r="B26172" s="618">
        <v>2013</v>
      </c>
      <c r="C26172" s="619" t="s">
        <v>437</v>
      </c>
    </row>
    <row r="26173" spans="1:3" x14ac:dyDescent="0.15">
      <c r="A26173" s="619" t="s">
        <v>1123</v>
      </c>
      <c r="B26173" s="618">
        <v>2013</v>
      </c>
      <c r="C26173" s="619" t="s">
        <v>1109</v>
      </c>
    </row>
    <row r="26174" spans="1:3" x14ac:dyDescent="0.15">
      <c r="A26174" s="619" t="s">
        <v>1123</v>
      </c>
      <c r="B26174" s="618">
        <v>2013</v>
      </c>
      <c r="C26174" s="619" t="s">
        <v>424</v>
      </c>
    </row>
    <row r="26175" spans="1:3" x14ac:dyDescent="0.15">
      <c r="A26175" s="619" t="s">
        <v>1123</v>
      </c>
      <c r="B26175" s="618">
        <v>2013</v>
      </c>
      <c r="C26175" s="619" t="s">
        <v>424</v>
      </c>
    </row>
    <row r="26176" spans="1:3" x14ac:dyDescent="0.15">
      <c r="A26176" s="619" t="s">
        <v>1123</v>
      </c>
      <c r="B26176" s="618">
        <v>2013</v>
      </c>
      <c r="C26176" s="619" t="s">
        <v>1109</v>
      </c>
    </row>
    <row r="26177" spans="1:3" x14ac:dyDescent="0.15">
      <c r="A26177" s="619" t="s">
        <v>1123</v>
      </c>
      <c r="B26177" s="618">
        <v>2013</v>
      </c>
      <c r="C26177" s="619" t="s">
        <v>424</v>
      </c>
    </row>
    <row r="26178" spans="1:3" x14ac:dyDescent="0.15">
      <c r="A26178" s="619" t="s">
        <v>1123</v>
      </c>
      <c r="B26178" s="618">
        <v>2013</v>
      </c>
      <c r="C26178" s="619" t="s">
        <v>1080</v>
      </c>
    </row>
    <row r="26179" spans="1:3" x14ac:dyDescent="0.15">
      <c r="A26179" s="619" t="s">
        <v>1123</v>
      </c>
      <c r="B26179" s="618">
        <v>2013</v>
      </c>
      <c r="C26179" s="619" t="s">
        <v>424</v>
      </c>
    </row>
    <row r="26180" spans="1:3" x14ac:dyDescent="0.15">
      <c r="A26180" s="619" t="s">
        <v>1123</v>
      </c>
      <c r="B26180" s="618">
        <v>2013</v>
      </c>
      <c r="C26180" s="619" t="s">
        <v>437</v>
      </c>
    </row>
    <row r="26181" spans="1:3" x14ac:dyDescent="0.15">
      <c r="A26181" s="619" t="s">
        <v>1123</v>
      </c>
      <c r="B26181" s="618">
        <v>2013</v>
      </c>
      <c r="C26181" s="619" t="s">
        <v>424</v>
      </c>
    </row>
    <row r="26182" spans="1:3" x14ac:dyDescent="0.15">
      <c r="A26182" s="619" t="s">
        <v>1123</v>
      </c>
      <c r="B26182" s="618">
        <v>2013</v>
      </c>
      <c r="C26182" s="619" t="s">
        <v>424</v>
      </c>
    </row>
    <row r="26183" spans="1:3" x14ac:dyDescent="0.15">
      <c r="A26183" s="619" t="s">
        <v>1123</v>
      </c>
      <c r="B26183" s="618">
        <v>2013</v>
      </c>
      <c r="C26183" s="619" t="s">
        <v>424</v>
      </c>
    </row>
    <row r="26184" spans="1:3" x14ac:dyDescent="0.15">
      <c r="A26184" s="619" t="s">
        <v>1123</v>
      </c>
      <c r="B26184" s="618">
        <v>2013</v>
      </c>
      <c r="C26184" s="619" t="s">
        <v>437</v>
      </c>
    </row>
    <row r="26185" spans="1:3" x14ac:dyDescent="0.15">
      <c r="A26185" s="619" t="s">
        <v>1123</v>
      </c>
      <c r="B26185" s="618">
        <v>2013</v>
      </c>
      <c r="C26185" s="619" t="s">
        <v>424</v>
      </c>
    </row>
    <row r="26186" spans="1:3" x14ac:dyDescent="0.15">
      <c r="A26186" s="619" t="s">
        <v>1123</v>
      </c>
      <c r="B26186" s="618">
        <v>2013</v>
      </c>
      <c r="C26186" s="619" t="s">
        <v>424</v>
      </c>
    </row>
    <row r="26187" spans="1:3" x14ac:dyDescent="0.15">
      <c r="A26187" s="619" t="s">
        <v>1123</v>
      </c>
      <c r="B26187" s="618">
        <v>2013</v>
      </c>
      <c r="C26187" s="619" t="s">
        <v>424</v>
      </c>
    </row>
    <row r="26188" spans="1:3" x14ac:dyDescent="0.15">
      <c r="A26188" s="619" t="s">
        <v>1123</v>
      </c>
      <c r="B26188" s="618">
        <v>2013</v>
      </c>
      <c r="C26188" s="619" t="s">
        <v>1102</v>
      </c>
    </row>
    <row r="26189" spans="1:3" x14ac:dyDescent="0.15">
      <c r="A26189" s="619" t="s">
        <v>1123</v>
      </c>
      <c r="B26189" s="618">
        <v>2013</v>
      </c>
      <c r="C26189" s="619" t="s">
        <v>437</v>
      </c>
    </row>
    <row r="26190" spans="1:3" x14ac:dyDescent="0.15">
      <c r="A26190" s="619" t="s">
        <v>1123</v>
      </c>
      <c r="B26190" s="618">
        <v>2013</v>
      </c>
      <c r="C26190" s="619" t="s">
        <v>424</v>
      </c>
    </row>
    <row r="26191" spans="1:3" x14ac:dyDescent="0.15">
      <c r="A26191" s="619" t="s">
        <v>1123</v>
      </c>
      <c r="B26191" s="618">
        <v>2013</v>
      </c>
      <c r="C26191" s="619" t="s">
        <v>424</v>
      </c>
    </row>
    <row r="26192" spans="1:3" x14ac:dyDescent="0.15">
      <c r="A26192" s="619" t="s">
        <v>1123</v>
      </c>
      <c r="B26192" s="618">
        <v>2013</v>
      </c>
      <c r="C26192" s="619" t="s">
        <v>424</v>
      </c>
    </row>
    <row r="26193" spans="1:3" x14ac:dyDescent="0.15">
      <c r="A26193" s="619" t="s">
        <v>1123</v>
      </c>
      <c r="B26193" s="618">
        <v>2013</v>
      </c>
      <c r="C26193" s="619" t="s">
        <v>424</v>
      </c>
    </row>
    <row r="26194" spans="1:3" x14ac:dyDescent="0.15">
      <c r="A26194" s="619" t="s">
        <v>1123</v>
      </c>
      <c r="B26194" s="618">
        <v>2013</v>
      </c>
      <c r="C26194" s="619" t="s">
        <v>424</v>
      </c>
    </row>
    <row r="26195" spans="1:3" x14ac:dyDescent="0.15">
      <c r="A26195" s="619" t="s">
        <v>1123</v>
      </c>
      <c r="B26195" s="618">
        <v>2013</v>
      </c>
      <c r="C26195" s="619" t="s">
        <v>437</v>
      </c>
    </row>
    <row r="26196" spans="1:3" x14ac:dyDescent="0.15">
      <c r="A26196" s="619" t="s">
        <v>1123</v>
      </c>
      <c r="B26196" s="618">
        <v>2013</v>
      </c>
      <c r="C26196" s="619" t="s">
        <v>424</v>
      </c>
    </row>
    <row r="26197" spans="1:3" x14ac:dyDescent="0.15">
      <c r="A26197" s="619" t="s">
        <v>1123</v>
      </c>
      <c r="B26197" s="618">
        <v>2013</v>
      </c>
      <c r="C26197" s="619" t="s">
        <v>424</v>
      </c>
    </row>
    <row r="26198" spans="1:3" x14ac:dyDescent="0.15">
      <c r="A26198" s="619" t="s">
        <v>1123</v>
      </c>
      <c r="B26198" s="618">
        <v>2013</v>
      </c>
      <c r="C26198" s="619" t="s">
        <v>424</v>
      </c>
    </row>
    <row r="26199" spans="1:3" x14ac:dyDescent="0.15">
      <c r="A26199" s="619" t="s">
        <v>1123</v>
      </c>
      <c r="B26199" s="618">
        <v>2013</v>
      </c>
      <c r="C26199" s="619" t="s">
        <v>424</v>
      </c>
    </row>
    <row r="26200" spans="1:3" x14ac:dyDescent="0.15">
      <c r="A26200" s="619" t="s">
        <v>1123</v>
      </c>
      <c r="B26200" s="618">
        <v>2013</v>
      </c>
      <c r="C26200" s="619" t="s">
        <v>437</v>
      </c>
    </row>
    <row r="26201" spans="1:3" x14ac:dyDescent="0.15">
      <c r="A26201" s="619" t="s">
        <v>1123</v>
      </c>
      <c r="B26201" s="618">
        <v>2013</v>
      </c>
      <c r="C26201" s="619" t="s">
        <v>424</v>
      </c>
    </row>
    <row r="26202" spans="1:3" x14ac:dyDescent="0.15">
      <c r="A26202" s="619" t="s">
        <v>1123</v>
      </c>
      <c r="B26202" s="618">
        <v>2013</v>
      </c>
      <c r="C26202" s="619" t="s">
        <v>437</v>
      </c>
    </row>
    <row r="26203" spans="1:3" x14ac:dyDescent="0.15">
      <c r="A26203" s="619" t="s">
        <v>1123</v>
      </c>
      <c r="B26203" s="618">
        <v>2013</v>
      </c>
      <c r="C26203" s="619" t="s">
        <v>424</v>
      </c>
    </row>
    <row r="26204" spans="1:3" x14ac:dyDescent="0.15">
      <c r="A26204" s="619" t="s">
        <v>1123</v>
      </c>
      <c r="B26204" s="618">
        <v>2013</v>
      </c>
      <c r="C26204" s="619" t="s">
        <v>424</v>
      </c>
    </row>
    <row r="26205" spans="1:3" x14ac:dyDescent="0.15">
      <c r="A26205" s="619" t="s">
        <v>1123</v>
      </c>
      <c r="B26205" s="618">
        <v>2013</v>
      </c>
      <c r="C26205" s="619" t="s">
        <v>424</v>
      </c>
    </row>
    <row r="26206" spans="1:3" x14ac:dyDescent="0.15">
      <c r="A26206" s="619" t="s">
        <v>1123</v>
      </c>
      <c r="B26206" s="618">
        <v>2013</v>
      </c>
      <c r="C26206" s="619" t="s">
        <v>1103</v>
      </c>
    </row>
    <row r="26207" spans="1:3" x14ac:dyDescent="0.15">
      <c r="A26207" s="619" t="s">
        <v>1123</v>
      </c>
      <c r="B26207" s="618">
        <v>2013</v>
      </c>
      <c r="C26207" s="619" t="s">
        <v>437</v>
      </c>
    </row>
    <row r="26208" spans="1:3" x14ac:dyDescent="0.15">
      <c r="A26208" s="619" t="s">
        <v>1123</v>
      </c>
      <c r="B26208" s="618">
        <v>2013</v>
      </c>
      <c r="C26208" s="619" t="s">
        <v>424</v>
      </c>
    </row>
    <row r="26209" spans="1:3" x14ac:dyDescent="0.15">
      <c r="A26209" s="619" t="s">
        <v>1123</v>
      </c>
      <c r="B26209" s="618">
        <v>2013</v>
      </c>
      <c r="C26209" s="619" t="s">
        <v>437</v>
      </c>
    </row>
    <row r="26210" spans="1:3" x14ac:dyDescent="0.15">
      <c r="A26210" s="619" t="s">
        <v>1123</v>
      </c>
      <c r="B26210" s="618">
        <v>2013</v>
      </c>
      <c r="C26210" s="619" t="s">
        <v>424</v>
      </c>
    </row>
    <row r="26211" spans="1:3" x14ac:dyDescent="0.15">
      <c r="A26211" s="619" t="s">
        <v>1123</v>
      </c>
      <c r="B26211" s="618">
        <v>2013</v>
      </c>
      <c r="C26211" s="619" t="s">
        <v>424</v>
      </c>
    </row>
    <row r="26212" spans="1:3" x14ac:dyDescent="0.15">
      <c r="A26212" s="619" t="s">
        <v>1123</v>
      </c>
      <c r="B26212" s="618">
        <v>2013</v>
      </c>
      <c r="C26212" s="619" t="s">
        <v>424</v>
      </c>
    </row>
    <row r="26213" spans="1:3" x14ac:dyDescent="0.15">
      <c r="A26213" s="619" t="s">
        <v>1123</v>
      </c>
      <c r="B26213" s="618">
        <v>2013</v>
      </c>
      <c r="C26213" s="619" t="s">
        <v>424</v>
      </c>
    </row>
    <row r="26214" spans="1:3" x14ac:dyDescent="0.15">
      <c r="A26214" s="619" t="s">
        <v>1123</v>
      </c>
      <c r="B26214" s="618">
        <v>2013</v>
      </c>
      <c r="C26214" s="619" t="s">
        <v>437</v>
      </c>
    </row>
    <row r="26215" spans="1:3" x14ac:dyDescent="0.15">
      <c r="A26215" s="619" t="s">
        <v>1123</v>
      </c>
      <c r="B26215" s="618">
        <v>2013</v>
      </c>
      <c r="C26215" s="619" t="s">
        <v>424</v>
      </c>
    </row>
    <row r="26216" spans="1:3" x14ac:dyDescent="0.15">
      <c r="A26216" s="619" t="s">
        <v>1123</v>
      </c>
      <c r="B26216" s="618">
        <v>2013</v>
      </c>
      <c r="C26216" s="619" t="s">
        <v>424</v>
      </c>
    </row>
    <row r="26217" spans="1:3" x14ac:dyDescent="0.15">
      <c r="A26217" s="619" t="s">
        <v>1123</v>
      </c>
      <c r="B26217" s="618">
        <v>2013</v>
      </c>
      <c r="C26217" s="619" t="s">
        <v>437</v>
      </c>
    </row>
    <row r="26218" spans="1:3" x14ac:dyDescent="0.15">
      <c r="A26218" s="619" t="s">
        <v>1123</v>
      </c>
      <c r="B26218" s="618">
        <v>2013</v>
      </c>
      <c r="C26218" s="619" t="s">
        <v>437</v>
      </c>
    </row>
    <row r="26219" spans="1:3" x14ac:dyDescent="0.15">
      <c r="A26219" s="619" t="s">
        <v>1123</v>
      </c>
      <c r="B26219" s="618">
        <v>2013</v>
      </c>
      <c r="C26219" s="619" t="s">
        <v>424</v>
      </c>
    </row>
    <row r="26220" spans="1:3" x14ac:dyDescent="0.15">
      <c r="A26220" s="619" t="s">
        <v>1123</v>
      </c>
      <c r="B26220" s="618">
        <v>2013</v>
      </c>
      <c r="C26220" s="619" t="s">
        <v>437</v>
      </c>
    </row>
    <row r="26221" spans="1:3" x14ac:dyDescent="0.15">
      <c r="A26221" s="619" t="s">
        <v>1123</v>
      </c>
      <c r="B26221" s="618">
        <v>2013</v>
      </c>
      <c r="C26221" s="619" t="s">
        <v>437</v>
      </c>
    </row>
    <row r="26222" spans="1:3" x14ac:dyDescent="0.15">
      <c r="A26222" s="619" t="s">
        <v>1123</v>
      </c>
      <c r="B26222" s="618">
        <v>2013</v>
      </c>
      <c r="C26222" s="619" t="s">
        <v>424</v>
      </c>
    </row>
    <row r="26223" spans="1:3" x14ac:dyDescent="0.15">
      <c r="A26223" s="619" t="s">
        <v>1123</v>
      </c>
      <c r="B26223" s="618">
        <v>2013</v>
      </c>
      <c r="C26223" s="619" t="s">
        <v>437</v>
      </c>
    </row>
    <row r="26224" spans="1:3" x14ac:dyDescent="0.15">
      <c r="A26224" s="619" t="s">
        <v>1123</v>
      </c>
      <c r="B26224" s="618">
        <v>2013</v>
      </c>
      <c r="C26224" s="619" t="s">
        <v>437</v>
      </c>
    </row>
    <row r="26225" spans="1:3" x14ac:dyDescent="0.15">
      <c r="A26225" s="619" t="s">
        <v>1123</v>
      </c>
      <c r="B26225" s="618">
        <v>2013</v>
      </c>
      <c r="C26225" s="619" t="s">
        <v>424</v>
      </c>
    </row>
    <row r="26226" spans="1:3" x14ac:dyDescent="0.15">
      <c r="A26226" s="619" t="s">
        <v>1123</v>
      </c>
      <c r="B26226" s="618">
        <v>2013</v>
      </c>
      <c r="C26226" s="619" t="s">
        <v>424</v>
      </c>
    </row>
    <row r="26227" spans="1:3" x14ac:dyDescent="0.15">
      <c r="A26227" s="619" t="s">
        <v>1123</v>
      </c>
      <c r="B26227" s="618">
        <v>2013</v>
      </c>
      <c r="C26227" s="619" t="s">
        <v>424</v>
      </c>
    </row>
    <row r="26228" spans="1:3" x14ac:dyDescent="0.15">
      <c r="A26228" s="619" t="s">
        <v>1123</v>
      </c>
      <c r="B26228" s="618">
        <v>2013</v>
      </c>
      <c r="C26228" s="619" t="s">
        <v>424</v>
      </c>
    </row>
    <row r="26229" spans="1:3" x14ac:dyDescent="0.15">
      <c r="A26229" s="619" t="s">
        <v>1123</v>
      </c>
      <c r="B26229" s="618">
        <v>2013</v>
      </c>
      <c r="C26229" s="619" t="s">
        <v>437</v>
      </c>
    </row>
    <row r="26230" spans="1:3" x14ac:dyDescent="0.15">
      <c r="A26230" s="619" t="s">
        <v>1123</v>
      </c>
      <c r="B26230" s="618">
        <v>2013</v>
      </c>
      <c r="C26230" s="619" t="s">
        <v>1080</v>
      </c>
    </row>
    <row r="26231" spans="1:3" x14ac:dyDescent="0.15">
      <c r="A26231" s="619" t="s">
        <v>1123</v>
      </c>
      <c r="B26231" s="618">
        <v>2013</v>
      </c>
      <c r="C26231" s="619" t="s">
        <v>424</v>
      </c>
    </row>
    <row r="26232" spans="1:3" x14ac:dyDescent="0.15">
      <c r="A26232" s="619" t="s">
        <v>1123</v>
      </c>
      <c r="B26232" s="618">
        <v>2013</v>
      </c>
      <c r="C26232" s="619" t="s">
        <v>424</v>
      </c>
    </row>
    <row r="26233" spans="1:3" x14ac:dyDescent="0.15">
      <c r="A26233" s="619" t="s">
        <v>1123</v>
      </c>
      <c r="B26233" s="618">
        <v>2013</v>
      </c>
      <c r="C26233" s="619" t="s">
        <v>437</v>
      </c>
    </row>
    <row r="26234" spans="1:3" x14ac:dyDescent="0.15">
      <c r="A26234" s="619" t="s">
        <v>1123</v>
      </c>
      <c r="B26234" s="618">
        <v>2013</v>
      </c>
      <c r="C26234" s="619" t="s">
        <v>1080</v>
      </c>
    </row>
    <row r="26235" spans="1:3" x14ac:dyDescent="0.15">
      <c r="A26235" s="619" t="s">
        <v>1123</v>
      </c>
      <c r="B26235" s="618">
        <v>2013</v>
      </c>
      <c r="C26235" s="619" t="s">
        <v>424</v>
      </c>
    </row>
    <row r="26236" spans="1:3" x14ac:dyDescent="0.15">
      <c r="A26236" s="619" t="s">
        <v>1123</v>
      </c>
      <c r="B26236" s="618">
        <v>2013</v>
      </c>
      <c r="C26236" s="619" t="s">
        <v>1080</v>
      </c>
    </row>
    <row r="26237" spans="1:3" x14ac:dyDescent="0.15">
      <c r="A26237" s="619" t="s">
        <v>1123</v>
      </c>
      <c r="B26237" s="618">
        <v>2013</v>
      </c>
      <c r="C26237" s="619" t="s">
        <v>437</v>
      </c>
    </row>
    <row r="26238" spans="1:3" x14ac:dyDescent="0.15">
      <c r="A26238" s="619" t="s">
        <v>1123</v>
      </c>
      <c r="B26238" s="618">
        <v>2013</v>
      </c>
      <c r="C26238" s="619" t="s">
        <v>1102</v>
      </c>
    </row>
    <row r="26239" spans="1:3" x14ac:dyDescent="0.15">
      <c r="A26239" s="619" t="s">
        <v>1123</v>
      </c>
      <c r="B26239" s="618">
        <v>2013</v>
      </c>
      <c r="C26239" s="619" t="s">
        <v>1102</v>
      </c>
    </row>
    <row r="26240" spans="1:3" x14ac:dyDescent="0.15">
      <c r="A26240" s="619" t="s">
        <v>1123</v>
      </c>
      <c r="B26240" s="618">
        <v>2013</v>
      </c>
      <c r="C26240" s="619" t="s">
        <v>424</v>
      </c>
    </row>
    <row r="26241" spans="1:3" x14ac:dyDescent="0.15">
      <c r="A26241" s="619" t="s">
        <v>1123</v>
      </c>
      <c r="B26241" s="618">
        <v>2013</v>
      </c>
      <c r="C26241" s="619" t="s">
        <v>1080</v>
      </c>
    </row>
    <row r="26242" spans="1:3" x14ac:dyDescent="0.15">
      <c r="A26242" s="619" t="s">
        <v>1123</v>
      </c>
      <c r="B26242" s="618">
        <v>2013</v>
      </c>
      <c r="C26242" s="619" t="s">
        <v>424</v>
      </c>
    </row>
    <row r="26243" spans="1:3" x14ac:dyDescent="0.15">
      <c r="A26243" s="619" t="s">
        <v>1123</v>
      </c>
      <c r="B26243" s="618">
        <v>2013</v>
      </c>
      <c r="C26243" s="619" t="s">
        <v>424</v>
      </c>
    </row>
    <row r="26244" spans="1:3" x14ac:dyDescent="0.15">
      <c r="A26244" s="619" t="s">
        <v>1123</v>
      </c>
      <c r="B26244" s="618">
        <v>2013</v>
      </c>
      <c r="C26244" s="619" t="s">
        <v>424</v>
      </c>
    </row>
    <row r="26245" spans="1:3" x14ac:dyDescent="0.15">
      <c r="A26245" s="619" t="s">
        <v>1123</v>
      </c>
      <c r="B26245" s="618">
        <v>2013</v>
      </c>
      <c r="C26245" s="619" t="s">
        <v>424</v>
      </c>
    </row>
    <row r="26246" spans="1:3" x14ac:dyDescent="0.15">
      <c r="A26246" s="619" t="s">
        <v>1123</v>
      </c>
      <c r="B26246" s="618">
        <v>2013</v>
      </c>
      <c r="C26246" s="619" t="s">
        <v>437</v>
      </c>
    </row>
    <row r="26247" spans="1:3" x14ac:dyDescent="0.15">
      <c r="A26247" s="619" t="s">
        <v>1123</v>
      </c>
      <c r="B26247" s="618">
        <v>2013</v>
      </c>
      <c r="C26247" s="619" t="s">
        <v>424</v>
      </c>
    </row>
    <row r="26248" spans="1:3" x14ac:dyDescent="0.15">
      <c r="A26248" s="619" t="s">
        <v>1123</v>
      </c>
      <c r="B26248" s="618">
        <v>2013</v>
      </c>
      <c r="C26248" s="619" t="s">
        <v>437</v>
      </c>
    </row>
    <row r="26249" spans="1:3" x14ac:dyDescent="0.15">
      <c r="A26249" s="619" t="s">
        <v>1123</v>
      </c>
      <c r="B26249" s="618">
        <v>2013</v>
      </c>
      <c r="C26249" s="619" t="s">
        <v>437</v>
      </c>
    </row>
    <row r="26250" spans="1:3" x14ac:dyDescent="0.15">
      <c r="A26250" s="619" t="s">
        <v>1123</v>
      </c>
      <c r="B26250" s="618">
        <v>2013</v>
      </c>
      <c r="C26250" s="619" t="s">
        <v>437</v>
      </c>
    </row>
    <row r="26251" spans="1:3" x14ac:dyDescent="0.15">
      <c r="A26251" s="619" t="s">
        <v>1123</v>
      </c>
      <c r="B26251" s="618">
        <v>2013</v>
      </c>
      <c r="C26251" s="619" t="s">
        <v>424</v>
      </c>
    </row>
    <row r="26252" spans="1:3" x14ac:dyDescent="0.15">
      <c r="A26252" s="619" t="s">
        <v>1123</v>
      </c>
      <c r="B26252" s="618">
        <v>2013</v>
      </c>
      <c r="C26252" s="619" t="s">
        <v>1105</v>
      </c>
    </row>
    <row r="26253" spans="1:3" x14ac:dyDescent="0.15">
      <c r="A26253" s="619" t="s">
        <v>1123</v>
      </c>
      <c r="B26253" s="618">
        <v>2013</v>
      </c>
      <c r="C26253" s="619" t="s">
        <v>424</v>
      </c>
    </row>
    <row r="26254" spans="1:3" x14ac:dyDescent="0.15">
      <c r="A26254" s="619" t="s">
        <v>1123</v>
      </c>
      <c r="B26254" s="618">
        <v>2013</v>
      </c>
      <c r="C26254" s="619" t="s">
        <v>437</v>
      </c>
    </row>
    <row r="26255" spans="1:3" x14ac:dyDescent="0.15">
      <c r="A26255" s="619" t="s">
        <v>1123</v>
      </c>
      <c r="B26255" s="618">
        <v>2013</v>
      </c>
      <c r="C26255" s="619" t="s">
        <v>437</v>
      </c>
    </row>
    <row r="26256" spans="1:3" x14ac:dyDescent="0.15">
      <c r="A26256" s="619" t="s">
        <v>1123</v>
      </c>
      <c r="B26256" s="618">
        <v>2013</v>
      </c>
      <c r="C26256" s="619" t="s">
        <v>437</v>
      </c>
    </row>
    <row r="26257" spans="1:3" x14ac:dyDescent="0.15">
      <c r="A26257" s="619" t="s">
        <v>1123</v>
      </c>
      <c r="B26257" s="618">
        <v>2013</v>
      </c>
      <c r="C26257" s="619" t="s">
        <v>424</v>
      </c>
    </row>
    <row r="26258" spans="1:3" x14ac:dyDescent="0.15">
      <c r="A26258" s="619" t="s">
        <v>1123</v>
      </c>
      <c r="B26258" s="618">
        <v>2013</v>
      </c>
      <c r="C26258" s="619" t="s">
        <v>437</v>
      </c>
    </row>
    <row r="26259" spans="1:3" x14ac:dyDescent="0.15">
      <c r="A26259" s="619" t="s">
        <v>1123</v>
      </c>
      <c r="B26259" s="618">
        <v>2013</v>
      </c>
      <c r="C26259" s="619" t="s">
        <v>437</v>
      </c>
    </row>
    <row r="26260" spans="1:3" x14ac:dyDescent="0.15">
      <c r="A26260" s="619" t="s">
        <v>1123</v>
      </c>
      <c r="B26260" s="618">
        <v>2013</v>
      </c>
      <c r="C26260" s="619" t="s">
        <v>1105</v>
      </c>
    </row>
    <row r="26261" spans="1:3" x14ac:dyDescent="0.15">
      <c r="A26261" s="619" t="s">
        <v>1123</v>
      </c>
      <c r="B26261" s="618">
        <v>2013</v>
      </c>
      <c r="C26261" s="619" t="s">
        <v>424</v>
      </c>
    </row>
    <row r="26262" spans="1:3" x14ac:dyDescent="0.15">
      <c r="A26262" s="619" t="s">
        <v>1123</v>
      </c>
      <c r="B26262" s="618">
        <v>2013</v>
      </c>
      <c r="C26262" s="619" t="s">
        <v>437</v>
      </c>
    </row>
    <row r="26263" spans="1:3" x14ac:dyDescent="0.15">
      <c r="A26263" s="619" t="s">
        <v>1123</v>
      </c>
      <c r="B26263" s="618">
        <v>2013</v>
      </c>
      <c r="C26263" s="619" t="s">
        <v>1080</v>
      </c>
    </row>
    <row r="26264" spans="1:3" x14ac:dyDescent="0.15">
      <c r="A26264" s="619" t="s">
        <v>1123</v>
      </c>
      <c r="B26264" s="618">
        <v>2013</v>
      </c>
      <c r="C26264" s="619" t="s">
        <v>1080</v>
      </c>
    </row>
    <row r="26265" spans="1:3" x14ac:dyDescent="0.15">
      <c r="A26265" s="619" t="s">
        <v>1123</v>
      </c>
      <c r="B26265" s="618">
        <v>2013</v>
      </c>
      <c r="C26265" s="619" t="s">
        <v>1080</v>
      </c>
    </row>
    <row r="26266" spans="1:3" x14ac:dyDescent="0.15">
      <c r="A26266" s="619" t="s">
        <v>1123</v>
      </c>
      <c r="B26266" s="618">
        <v>2013</v>
      </c>
      <c r="C26266" s="619" t="s">
        <v>1080</v>
      </c>
    </row>
    <row r="26267" spans="1:3" x14ac:dyDescent="0.15">
      <c r="A26267" s="619" t="s">
        <v>1123</v>
      </c>
      <c r="B26267" s="618">
        <v>2013</v>
      </c>
      <c r="C26267" s="619" t="s">
        <v>424</v>
      </c>
    </row>
    <row r="26268" spans="1:3" x14ac:dyDescent="0.15">
      <c r="A26268" s="619" t="s">
        <v>1123</v>
      </c>
      <c r="B26268" s="618">
        <v>2013</v>
      </c>
      <c r="C26268" s="619" t="s">
        <v>424</v>
      </c>
    </row>
    <row r="26269" spans="1:3" x14ac:dyDescent="0.15">
      <c r="A26269" s="619" t="s">
        <v>1123</v>
      </c>
      <c r="B26269" s="618">
        <v>2013</v>
      </c>
      <c r="C26269" s="619" t="s">
        <v>1080</v>
      </c>
    </row>
    <row r="26270" spans="1:3" x14ac:dyDescent="0.15">
      <c r="A26270" s="619" t="s">
        <v>1123</v>
      </c>
      <c r="B26270" s="618">
        <v>2013</v>
      </c>
      <c r="C26270" s="619" t="s">
        <v>1080</v>
      </c>
    </row>
    <row r="26271" spans="1:3" x14ac:dyDescent="0.15">
      <c r="A26271" s="619" t="s">
        <v>1123</v>
      </c>
      <c r="B26271" s="618">
        <v>2013</v>
      </c>
      <c r="C26271" s="619" t="s">
        <v>437</v>
      </c>
    </row>
    <row r="26272" spans="1:3" x14ac:dyDescent="0.15">
      <c r="A26272" s="619" t="s">
        <v>1123</v>
      </c>
      <c r="B26272" s="618">
        <v>2013</v>
      </c>
      <c r="C26272" s="619" t="s">
        <v>1103</v>
      </c>
    </row>
    <row r="26273" spans="1:3" x14ac:dyDescent="0.15">
      <c r="A26273" s="619" t="s">
        <v>1123</v>
      </c>
      <c r="B26273" s="618">
        <v>2013</v>
      </c>
      <c r="C26273" s="619" t="s">
        <v>424</v>
      </c>
    </row>
    <row r="26274" spans="1:3" x14ac:dyDescent="0.15">
      <c r="A26274" s="619" t="s">
        <v>1123</v>
      </c>
      <c r="B26274" s="618">
        <v>2013</v>
      </c>
      <c r="C26274" s="619" t="s">
        <v>424</v>
      </c>
    </row>
    <row r="26275" spans="1:3" x14ac:dyDescent="0.15">
      <c r="A26275" s="619" t="s">
        <v>1123</v>
      </c>
      <c r="B26275" s="618">
        <v>2013</v>
      </c>
      <c r="C26275" s="619" t="s">
        <v>1080</v>
      </c>
    </row>
    <row r="26276" spans="1:3" x14ac:dyDescent="0.15">
      <c r="A26276" s="619" t="s">
        <v>1123</v>
      </c>
      <c r="B26276" s="618">
        <v>2013</v>
      </c>
      <c r="C26276" s="619" t="s">
        <v>424</v>
      </c>
    </row>
    <row r="26277" spans="1:3" x14ac:dyDescent="0.15">
      <c r="A26277" s="619" t="s">
        <v>1123</v>
      </c>
      <c r="B26277" s="618">
        <v>2013</v>
      </c>
      <c r="C26277" s="619" t="s">
        <v>424</v>
      </c>
    </row>
    <row r="26278" spans="1:3" x14ac:dyDescent="0.15">
      <c r="A26278" s="619" t="s">
        <v>1123</v>
      </c>
      <c r="B26278" s="618">
        <v>2013</v>
      </c>
      <c r="C26278" s="619" t="s">
        <v>424</v>
      </c>
    </row>
    <row r="26279" spans="1:3" x14ac:dyDescent="0.15">
      <c r="A26279" s="619" t="s">
        <v>1123</v>
      </c>
      <c r="B26279" s="618">
        <v>2013</v>
      </c>
      <c r="C26279" s="619" t="s">
        <v>424</v>
      </c>
    </row>
    <row r="26280" spans="1:3" x14ac:dyDescent="0.15">
      <c r="A26280" s="619" t="s">
        <v>1123</v>
      </c>
      <c r="B26280" s="618">
        <v>2013</v>
      </c>
      <c r="C26280" s="619" t="s">
        <v>1105</v>
      </c>
    </row>
    <row r="26281" spans="1:3" x14ac:dyDescent="0.15">
      <c r="A26281" s="619" t="s">
        <v>1123</v>
      </c>
      <c r="B26281" s="618">
        <v>2013</v>
      </c>
      <c r="C26281" s="619" t="s">
        <v>424</v>
      </c>
    </row>
    <row r="26282" spans="1:3" x14ac:dyDescent="0.15">
      <c r="A26282" s="619" t="s">
        <v>1123</v>
      </c>
      <c r="B26282" s="618">
        <v>2013</v>
      </c>
      <c r="C26282" s="619" t="s">
        <v>424</v>
      </c>
    </row>
    <row r="26283" spans="1:3" x14ac:dyDescent="0.15">
      <c r="A26283" s="619" t="s">
        <v>1123</v>
      </c>
      <c r="B26283" s="618">
        <v>2013</v>
      </c>
      <c r="C26283" s="619" t="s">
        <v>1080</v>
      </c>
    </row>
    <row r="26284" spans="1:3" x14ac:dyDescent="0.15">
      <c r="A26284" s="619" t="s">
        <v>1123</v>
      </c>
      <c r="B26284" s="618">
        <v>2013</v>
      </c>
      <c r="C26284" s="619" t="s">
        <v>437</v>
      </c>
    </row>
    <row r="26285" spans="1:3" x14ac:dyDescent="0.15">
      <c r="A26285" s="619" t="s">
        <v>1123</v>
      </c>
      <c r="B26285" s="618">
        <v>2013</v>
      </c>
      <c r="C26285" s="619" t="s">
        <v>1080</v>
      </c>
    </row>
    <row r="26286" spans="1:3" x14ac:dyDescent="0.15">
      <c r="A26286" s="619" t="s">
        <v>1123</v>
      </c>
      <c r="B26286" s="618">
        <v>2013</v>
      </c>
      <c r="C26286" s="619" t="s">
        <v>1080</v>
      </c>
    </row>
    <row r="26287" spans="1:3" x14ac:dyDescent="0.15">
      <c r="A26287" s="619" t="s">
        <v>1123</v>
      </c>
      <c r="B26287" s="618">
        <v>2013</v>
      </c>
      <c r="C26287" s="619" t="s">
        <v>424</v>
      </c>
    </row>
    <row r="26288" spans="1:3" x14ac:dyDescent="0.15">
      <c r="A26288" s="619" t="s">
        <v>1123</v>
      </c>
      <c r="B26288" s="618">
        <v>2013</v>
      </c>
      <c r="C26288" s="619" t="s">
        <v>424</v>
      </c>
    </row>
    <row r="26289" spans="1:3" x14ac:dyDescent="0.15">
      <c r="A26289" s="619" t="s">
        <v>1123</v>
      </c>
      <c r="B26289" s="618">
        <v>2013</v>
      </c>
      <c r="C26289" s="619" t="s">
        <v>424</v>
      </c>
    </row>
    <row r="26290" spans="1:3" x14ac:dyDescent="0.15">
      <c r="A26290" s="619" t="s">
        <v>1123</v>
      </c>
      <c r="B26290" s="618">
        <v>2013</v>
      </c>
      <c r="C26290" s="619" t="s">
        <v>424</v>
      </c>
    </row>
    <row r="26291" spans="1:3" x14ac:dyDescent="0.15">
      <c r="A26291" s="619" t="s">
        <v>1123</v>
      </c>
      <c r="B26291" s="618">
        <v>2013</v>
      </c>
      <c r="C26291" s="619" t="s">
        <v>424</v>
      </c>
    </row>
    <row r="26292" spans="1:3" x14ac:dyDescent="0.15">
      <c r="A26292" s="619" t="s">
        <v>1123</v>
      </c>
      <c r="B26292" s="618">
        <v>2013</v>
      </c>
      <c r="C26292" s="619" t="s">
        <v>424</v>
      </c>
    </row>
    <row r="26293" spans="1:3" x14ac:dyDescent="0.15">
      <c r="A26293" s="619" t="s">
        <v>1123</v>
      </c>
      <c r="B26293" s="618">
        <v>2013</v>
      </c>
      <c r="C26293" s="619" t="s">
        <v>424</v>
      </c>
    </row>
    <row r="26294" spans="1:3" x14ac:dyDescent="0.15">
      <c r="A26294" s="619" t="s">
        <v>1123</v>
      </c>
      <c r="B26294" s="618">
        <v>2013</v>
      </c>
      <c r="C26294" s="619" t="s">
        <v>424</v>
      </c>
    </row>
    <row r="26295" spans="1:3" x14ac:dyDescent="0.15">
      <c r="A26295" s="619" t="s">
        <v>1123</v>
      </c>
      <c r="B26295" s="618">
        <v>2013</v>
      </c>
      <c r="C26295" s="619" t="s">
        <v>424</v>
      </c>
    </row>
    <row r="26296" spans="1:3" x14ac:dyDescent="0.15">
      <c r="A26296" s="619" t="s">
        <v>1123</v>
      </c>
      <c r="B26296" s="618">
        <v>2013</v>
      </c>
      <c r="C26296" s="619" t="s">
        <v>424</v>
      </c>
    </row>
    <row r="26297" spans="1:3" x14ac:dyDescent="0.15">
      <c r="A26297" s="619" t="s">
        <v>1123</v>
      </c>
      <c r="B26297" s="618">
        <v>2013</v>
      </c>
      <c r="C26297" s="619" t="s">
        <v>1105</v>
      </c>
    </row>
    <row r="26298" spans="1:3" x14ac:dyDescent="0.15">
      <c r="A26298" s="619" t="s">
        <v>1123</v>
      </c>
      <c r="B26298" s="618">
        <v>2013</v>
      </c>
      <c r="C26298" s="619" t="s">
        <v>424</v>
      </c>
    </row>
    <row r="26299" spans="1:3" x14ac:dyDescent="0.15">
      <c r="A26299" s="619" t="s">
        <v>1123</v>
      </c>
      <c r="B26299" s="618">
        <v>2013</v>
      </c>
      <c r="C26299" s="619" t="s">
        <v>424</v>
      </c>
    </row>
    <row r="26300" spans="1:3" x14ac:dyDescent="0.15">
      <c r="A26300" s="619" t="s">
        <v>1123</v>
      </c>
      <c r="B26300" s="618">
        <v>2013</v>
      </c>
      <c r="C26300" s="619" t="s">
        <v>424</v>
      </c>
    </row>
    <row r="26301" spans="1:3" x14ac:dyDescent="0.15">
      <c r="A26301" s="619" t="s">
        <v>1123</v>
      </c>
      <c r="B26301" s="618">
        <v>2013</v>
      </c>
      <c r="C26301" s="619" t="s">
        <v>424</v>
      </c>
    </row>
    <row r="26302" spans="1:3" x14ac:dyDescent="0.15">
      <c r="A26302" s="619" t="s">
        <v>1123</v>
      </c>
      <c r="B26302" s="618">
        <v>2013</v>
      </c>
      <c r="C26302" s="619" t="s">
        <v>455</v>
      </c>
    </row>
    <row r="26303" spans="1:3" x14ac:dyDescent="0.15">
      <c r="A26303" s="619" t="s">
        <v>1123</v>
      </c>
      <c r="B26303" s="618">
        <v>2013</v>
      </c>
      <c r="C26303" s="619" t="s">
        <v>1105</v>
      </c>
    </row>
    <row r="26304" spans="1:3" x14ac:dyDescent="0.15">
      <c r="A26304" s="619" t="s">
        <v>1123</v>
      </c>
      <c r="B26304" s="618">
        <v>2013</v>
      </c>
      <c r="C26304" s="619" t="s">
        <v>424</v>
      </c>
    </row>
    <row r="26305" spans="1:3" x14ac:dyDescent="0.15">
      <c r="A26305" s="619" t="s">
        <v>1123</v>
      </c>
      <c r="B26305" s="618">
        <v>2013</v>
      </c>
      <c r="C26305" s="619" t="s">
        <v>1080</v>
      </c>
    </row>
    <row r="26306" spans="1:3" x14ac:dyDescent="0.15">
      <c r="A26306" s="619" t="s">
        <v>1123</v>
      </c>
      <c r="B26306" s="618">
        <v>2013</v>
      </c>
      <c r="C26306" s="619" t="s">
        <v>1080</v>
      </c>
    </row>
    <row r="26307" spans="1:3" x14ac:dyDescent="0.15">
      <c r="A26307" s="619" t="s">
        <v>1123</v>
      </c>
      <c r="B26307" s="618">
        <v>2013</v>
      </c>
      <c r="C26307" s="619" t="s">
        <v>424</v>
      </c>
    </row>
    <row r="26308" spans="1:3" x14ac:dyDescent="0.15">
      <c r="A26308" s="619" t="s">
        <v>1123</v>
      </c>
      <c r="B26308" s="618">
        <v>2013</v>
      </c>
      <c r="C26308" s="619" t="s">
        <v>437</v>
      </c>
    </row>
    <row r="26309" spans="1:3" x14ac:dyDescent="0.15">
      <c r="A26309" s="619" t="s">
        <v>1123</v>
      </c>
      <c r="B26309" s="618">
        <v>2013</v>
      </c>
      <c r="C26309" s="619" t="s">
        <v>424</v>
      </c>
    </row>
    <row r="26310" spans="1:3" x14ac:dyDescent="0.15">
      <c r="A26310" s="619" t="s">
        <v>1123</v>
      </c>
      <c r="B26310" s="618">
        <v>2013</v>
      </c>
      <c r="C26310" s="619" t="s">
        <v>1107</v>
      </c>
    </row>
    <row r="26311" spans="1:3" x14ac:dyDescent="0.15">
      <c r="A26311" s="619" t="s">
        <v>1123</v>
      </c>
      <c r="B26311" s="618">
        <v>2013</v>
      </c>
      <c r="C26311" s="619" t="s">
        <v>1105</v>
      </c>
    </row>
    <row r="26312" spans="1:3" x14ac:dyDescent="0.15">
      <c r="A26312" s="619" t="s">
        <v>1123</v>
      </c>
      <c r="B26312" s="618">
        <v>2013</v>
      </c>
      <c r="C26312" s="619" t="s">
        <v>437</v>
      </c>
    </row>
    <row r="26313" spans="1:3" x14ac:dyDescent="0.15">
      <c r="A26313" s="619" t="s">
        <v>1123</v>
      </c>
      <c r="B26313" s="618">
        <v>2013</v>
      </c>
      <c r="C26313" s="619" t="s">
        <v>424</v>
      </c>
    </row>
    <row r="26314" spans="1:3" x14ac:dyDescent="0.15">
      <c r="A26314" s="619" t="s">
        <v>1123</v>
      </c>
      <c r="B26314" s="618">
        <v>2013</v>
      </c>
      <c r="C26314" s="619" t="s">
        <v>437</v>
      </c>
    </row>
    <row r="26315" spans="1:3" x14ac:dyDescent="0.15">
      <c r="A26315" s="619" t="s">
        <v>1123</v>
      </c>
      <c r="B26315" s="618">
        <v>2013</v>
      </c>
      <c r="C26315" s="619" t="s">
        <v>424</v>
      </c>
    </row>
    <row r="26316" spans="1:3" x14ac:dyDescent="0.15">
      <c r="A26316" s="619" t="s">
        <v>1123</v>
      </c>
      <c r="B26316" s="618">
        <v>2013</v>
      </c>
      <c r="C26316" s="619" t="s">
        <v>437</v>
      </c>
    </row>
    <row r="26317" spans="1:3" x14ac:dyDescent="0.15">
      <c r="A26317" s="619" t="s">
        <v>1123</v>
      </c>
      <c r="B26317" s="618">
        <v>2013</v>
      </c>
      <c r="C26317" s="619" t="s">
        <v>1080</v>
      </c>
    </row>
    <row r="26318" spans="1:3" x14ac:dyDescent="0.15">
      <c r="A26318" s="619" t="s">
        <v>1123</v>
      </c>
      <c r="B26318" s="618">
        <v>2013</v>
      </c>
      <c r="C26318" s="619" t="s">
        <v>424</v>
      </c>
    </row>
    <row r="26319" spans="1:3" x14ac:dyDescent="0.15">
      <c r="A26319" s="619" t="s">
        <v>1123</v>
      </c>
      <c r="B26319" s="618">
        <v>2013</v>
      </c>
      <c r="C26319" s="619" t="s">
        <v>424</v>
      </c>
    </row>
    <row r="26320" spans="1:3" x14ac:dyDescent="0.15">
      <c r="A26320" s="619" t="s">
        <v>1123</v>
      </c>
      <c r="B26320" s="618">
        <v>2013</v>
      </c>
      <c r="C26320" s="619" t="s">
        <v>424</v>
      </c>
    </row>
    <row r="26321" spans="1:3" x14ac:dyDescent="0.15">
      <c r="A26321" s="619" t="s">
        <v>1123</v>
      </c>
      <c r="B26321" s="618">
        <v>2013</v>
      </c>
      <c r="C26321" s="619" t="s">
        <v>424</v>
      </c>
    </row>
    <row r="26322" spans="1:3" x14ac:dyDescent="0.15">
      <c r="A26322" s="619" t="s">
        <v>1123</v>
      </c>
      <c r="B26322" s="618">
        <v>2013</v>
      </c>
      <c r="C26322" s="619" t="s">
        <v>437</v>
      </c>
    </row>
    <row r="26323" spans="1:3" x14ac:dyDescent="0.15">
      <c r="A26323" s="619" t="s">
        <v>1123</v>
      </c>
      <c r="B26323" s="618">
        <v>2013</v>
      </c>
      <c r="C26323" s="619" t="s">
        <v>424</v>
      </c>
    </row>
    <row r="26324" spans="1:3" x14ac:dyDescent="0.15">
      <c r="A26324" s="619" t="s">
        <v>1123</v>
      </c>
      <c r="B26324" s="618">
        <v>2013</v>
      </c>
      <c r="C26324" s="619" t="s">
        <v>424</v>
      </c>
    </row>
    <row r="26325" spans="1:3" x14ac:dyDescent="0.15">
      <c r="A26325" s="619" t="s">
        <v>1123</v>
      </c>
      <c r="B26325" s="618">
        <v>2013</v>
      </c>
      <c r="C26325" s="619" t="s">
        <v>1080</v>
      </c>
    </row>
    <row r="26326" spans="1:3" x14ac:dyDescent="0.15">
      <c r="A26326" s="619" t="s">
        <v>1123</v>
      </c>
      <c r="B26326" s="618">
        <v>2013</v>
      </c>
      <c r="C26326" s="619" t="s">
        <v>424</v>
      </c>
    </row>
    <row r="26327" spans="1:3" x14ac:dyDescent="0.15">
      <c r="A26327" s="619" t="s">
        <v>1123</v>
      </c>
      <c r="B26327" s="618">
        <v>2013</v>
      </c>
      <c r="C26327" s="619" t="s">
        <v>1080</v>
      </c>
    </row>
    <row r="26328" spans="1:3" x14ac:dyDescent="0.15">
      <c r="A26328" s="619" t="s">
        <v>1123</v>
      </c>
      <c r="B26328" s="618">
        <v>2013</v>
      </c>
      <c r="C26328" s="619" t="s">
        <v>1080</v>
      </c>
    </row>
    <row r="26329" spans="1:3" x14ac:dyDescent="0.15">
      <c r="A26329" s="619" t="s">
        <v>1123</v>
      </c>
      <c r="B26329" s="618">
        <v>2013</v>
      </c>
      <c r="C26329" s="619" t="s">
        <v>1103</v>
      </c>
    </row>
    <row r="26330" spans="1:3" x14ac:dyDescent="0.15">
      <c r="A26330" s="619" t="s">
        <v>1123</v>
      </c>
      <c r="B26330" s="618">
        <v>2013</v>
      </c>
      <c r="C26330" s="619" t="s">
        <v>1107</v>
      </c>
    </row>
    <row r="26331" spans="1:3" x14ac:dyDescent="0.15">
      <c r="A26331" s="619" t="s">
        <v>1123</v>
      </c>
      <c r="B26331" s="618">
        <v>2013</v>
      </c>
      <c r="C26331" s="619" t="s">
        <v>1107</v>
      </c>
    </row>
    <row r="26332" spans="1:3" x14ac:dyDescent="0.15">
      <c r="A26332" s="619" t="s">
        <v>1123</v>
      </c>
      <c r="B26332" s="618">
        <v>2013</v>
      </c>
      <c r="C26332" s="619" t="s">
        <v>1105</v>
      </c>
    </row>
    <row r="26333" spans="1:3" x14ac:dyDescent="0.15">
      <c r="A26333" s="619" t="s">
        <v>1123</v>
      </c>
      <c r="B26333" s="618">
        <v>2013</v>
      </c>
      <c r="C26333" s="619" t="s">
        <v>1102</v>
      </c>
    </row>
    <row r="26334" spans="1:3" x14ac:dyDescent="0.15">
      <c r="A26334" s="619" t="s">
        <v>1123</v>
      </c>
      <c r="B26334" s="618">
        <v>2013</v>
      </c>
      <c r="C26334" s="619" t="s">
        <v>1102</v>
      </c>
    </row>
    <row r="26335" spans="1:3" x14ac:dyDescent="0.15">
      <c r="A26335" s="619" t="s">
        <v>1123</v>
      </c>
      <c r="B26335" s="618">
        <v>2013</v>
      </c>
      <c r="C26335" s="619" t="s">
        <v>437</v>
      </c>
    </row>
    <row r="26336" spans="1:3" x14ac:dyDescent="0.15">
      <c r="A26336" s="619" t="s">
        <v>1123</v>
      </c>
      <c r="B26336" s="618">
        <v>2013</v>
      </c>
      <c r="C26336" s="619" t="s">
        <v>437</v>
      </c>
    </row>
    <row r="26337" spans="1:3" x14ac:dyDescent="0.15">
      <c r="A26337" s="619" t="s">
        <v>1123</v>
      </c>
      <c r="B26337" s="618" t="s">
        <v>1081</v>
      </c>
      <c r="C26337" s="619" t="s">
        <v>424</v>
      </c>
    </row>
    <row r="26338" spans="1:3" x14ac:dyDescent="0.15">
      <c r="A26338" s="619" t="s">
        <v>1123</v>
      </c>
      <c r="B26338" s="618">
        <v>2013</v>
      </c>
      <c r="C26338" s="619" t="s">
        <v>1102</v>
      </c>
    </row>
    <row r="26339" spans="1:3" x14ac:dyDescent="0.15">
      <c r="A26339" s="619" t="s">
        <v>1123</v>
      </c>
      <c r="B26339" s="618">
        <v>2013</v>
      </c>
      <c r="C26339" s="619" t="s">
        <v>1104</v>
      </c>
    </row>
    <row r="26340" spans="1:3" x14ac:dyDescent="0.15">
      <c r="A26340" s="619" t="s">
        <v>1123</v>
      </c>
      <c r="B26340" s="618">
        <v>2013</v>
      </c>
      <c r="C26340" s="619" t="s">
        <v>424</v>
      </c>
    </row>
    <row r="26341" spans="1:3" x14ac:dyDescent="0.15">
      <c r="A26341" s="619" t="s">
        <v>1123</v>
      </c>
      <c r="B26341" s="618">
        <v>2013</v>
      </c>
      <c r="C26341" s="619" t="s">
        <v>437</v>
      </c>
    </row>
    <row r="26342" spans="1:3" x14ac:dyDescent="0.15">
      <c r="A26342" s="619" t="s">
        <v>1123</v>
      </c>
      <c r="B26342" s="618">
        <v>2013</v>
      </c>
      <c r="C26342" s="619" t="s">
        <v>437</v>
      </c>
    </row>
    <row r="26343" spans="1:3" x14ac:dyDescent="0.15">
      <c r="A26343" s="619" t="s">
        <v>1123</v>
      </c>
      <c r="B26343" s="618">
        <v>2013</v>
      </c>
      <c r="C26343" s="619" t="s">
        <v>437</v>
      </c>
    </row>
    <row r="26344" spans="1:3" x14ac:dyDescent="0.15">
      <c r="A26344" s="619" t="s">
        <v>1123</v>
      </c>
      <c r="B26344" s="618">
        <v>2013</v>
      </c>
      <c r="C26344" s="619" t="s">
        <v>1102</v>
      </c>
    </row>
    <row r="26345" spans="1:3" x14ac:dyDescent="0.15">
      <c r="A26345" s="619" t="s">
        <v>1123</v>
      </c>
      <c r="B26345" s="618">
        <v>2013</v>
      </c>
      <c r="C26345" s="619" t="s">
        <v>424</v>
      </c>
    </row>
    <row r="26346" spans="1:3" x14ac:dyDescent="0.15">
      <c r="A26346" s="619" t="s">
        <v>1123</v>
      </c>
      <c r="B26346" s="618">
        <v>2013</v>
      </c>
      <c r="C26346" s="619" t="s">
        <v>437</v>
      </c>
    </row>
    <row r="26347" spans="1:3" x14ac:dyDescent="0.15">
      <c r="A26347" s="619" t="s">
        <v>1123</v>
      </c>
      <c r="B26347" s="618">
        <v>2013</v>
      </c>
      <c r="C26347" s="619" t="s">
        <v>437</v>
      </c>
    </row>
    <row r="26348" spans="1:3" x14ac:dyDescent="0.15">
      <c r="A26348" s="619" t="s">
        <v>1123</v>
      </c>
      <c r="B26348" s="618">
        <v>2013</v>
      </c>
      <c r="C26348" s="619" t="s">
        <v>437</v>
      </c>
    </row>
    <row r="26349" spans="1:3" x14ac:dyDescent="0.15">
      <c r="A26349" s="619" t="s">
        <v>1123</v>
      </c>
      <c r="B26349" s="618">
        <v>2013</v>
      </c>
      <c r="C26349" s="619" t="s">
        <v>437</v>
      </c>
    </row>
    <row r="26350" spans="1:3" x14ac:dyDescent="0.15">
      <c r="A26350" s="619" t="s">
        <v>1123</v>
      </c>
      <c r="B26350" s="618">
        <v>2013</v>
      </c>
      <c r="C26350" s="619" t="s">
        <v>1102</v>
      </c>
    </row>
    <row r="26351" spans="1:3" x14ac:dyDescent="0.15">
      <c r="A26351" s="619" t="s">
        <v>1123</v>
      </c>
      <c r="B26351" s="618">
        <v>2013</v>
      </c>
      <c r="C26351" s="619" t="s">
        <v>437</v>
      </c>
    </row>
    <row r="26352" spans="1:3" x14ac:dyDescent="0.15">
      <c r="A26352" s="619" t="s">
        <v>1123</v>
      </c>
      <c r="B26352" s="618">
        <v>2013</v>
      </c>
      <c r="C26352" s="619" t="s">
        <v>437</v>
      </c>
    </row>
    <row r="26353" spans="1:3" x14ac:dyDescent="0.15">
      <c r="A26353" s="619" t="s">
        <v>1123</v>
      </c>
      <c r="B26353" s="618">
        <v>2013</v>
      </c>
      <c r="C26353" s="619" t="s">
        <v>437</v>
      </c>
    </row>
    <row r="26354" spans="1:3" x14ac:dyDescent="0.15">
      <c r="A26354" s="619" t="s">
        <v>1123</v>
      </c>
      <c r="B26354" s="618">
        <v>2013</v>
      </c>
      <c r="C26354" s="619" t="s">
        <v>424</v>
      </c>
    </row>
    <row r="26355" spans="1:3" x14ac:dyDescent="0.15">
      <c r="A26355" s="619" t="s">
        <v>1123</v>
      </c>
      <c r="B26355" s="618">
        <v>2013</v>
      </c>
      <c r="C26355" s="619" t="s">
        <v>437</v>
      </c>
    </row>
    <row r="26356" spans="1:3" x14ac:dyDescent="0.15">
      <c r="A26356" s="619" t="s">
        <v>1123</v>
      </c>
      <c r="B26356" s="618">
        <v>2013</v>
      </c>
      <c r="C26356" s="619" t="s">
        <v>424</v>
      </c>
    </row>
    <row r="26357" spans="1:3" x14ac:dyDescent="0.15">
      <c r="A26357" s="619" t="s">
        <v>1123</v>
      </c>
      <c r="B26357" s="618">
        <v>2013</v>
      </c>
      <c r="C26357" s="619" t="s">
        <v>437</v>
      </c>
    </row>
    <row r="26358" spans="1:3" x14ac:dyDescent="0.15">
      <c r="A26358" s="619" t="s">
        <v>1123</v>
      </c>
      <c r="B26358" s="618">
        <v>2013</v>
      </c>
      <c r="C26358" s="619" t="s">
        <v>424</v>
      </c>
    </row>
    <row r="26359" spans="1:3" x14ac:dyDescent="0.15">
      <c r="A26359" s="619" t="s">
        <v>1123</v>
      </c>
      <c r="B26359" s="618">
        <v>2013</v>
      </c>
      <c r="C26359" s="619" t="s">
        <v>437</v>
      </c>
    </row>
    <row r="26360" spans="1:3" x14ac:dyDescent="0.15">
      <c r="A26360" s="619" t="s">
        <v>1123</v>
      </c>
      <c r="B26360" s="618">
        <v>2013</v>
      </c>
      <c r="C26360" s="619" t="s">
        <v>437</v>
      </c>
    </row>
    <row r="26361" spans="1:3" x14ac:dyDescent="0.15">
      <c r="A26361" s="619" t="s">
        <v>1123</v>
      </c>
      <c r="B26361" s="618">
        <v>2013</v>
      </c>
      <c r="C26361" s="619" t="s">
        <v>1107</v>
      </c>
    </row>
    <row r="26362" spans="1:3" x14ac:dyDescent="0.15">
      <c r="A26362" s="619" t="s">
        <v>1123</v>
      </c>
      <c r="B26362" s="618">
        <v>2013</v>
      </c>
      <c r="C26362" s="619" t="s">
        <v>424</v>
      </c>
    </row>
    <row r="26363" spans="1:3" x14ac:dyDescent="0.15">
      <c r="A26363" s="619" t="s">
        <v>1123</v>
      </c>
      <c r="B26363" s="618">
        <v>2013</v>
      </c>
      <c r="C26363" s="619" t="s">
        <v>424</v>
      </c>
    </row>
    <row r="26364" spans="1:3" x14ac:dyDescent="0.15">
      <c r="A26364" s="619" t="s">
        <v>1123</v>
      </c>
      <c r="B26364" s="618">
        <v>2013</v>
      </c>
      <c r="C26364" s="619" t="s">
        <v>1105</v>
      </c>
    </row>
    <row r="26365" spans="1:3" x14ac:dyDescent="0.15">
      <c r="A26365" s="619" t="s">
        <v>1123</v>
      </c>
      <c r="B26365" s="618">
        <v>2013</v>
      </c>
      <c r="C26365" s="619" t="s">
        <v>424</v>
      </c>
    </row>
    <row r="26366" spans="1:3" x14ac:dyDescent="0.15">
      <c r="A26366" s="619" t="s">
        <v>1123</v>
      </c>
      <c r="B26366" s="618">
        <v>2013</v>
      </c>
      <c r="C26366" s="619" t="s">
        <v>437</v>
      </c>
    </row>
    <row r="26367" spans="1:3" x14ac:dyDescent="0.15">
      <c r="A26367" s="619" t="s">
        <v>1123</v>
      </c>
      <c r="B26367" s="618">
        <v>2013</v>
      </c>
      <c r="C26367" s="619" t="s">
        <v>424</v>
      </c>
    </row>
    <row r="26368" spans="1:3" x14ac:dyDescent="0.15">
      <c r="A26368" s="619" t="s">
        <v>1123</v>
      </c>
      <c r="B26368" s="618">
        <v>2013</v>
      </c>
      <c r="C26368" s="619" t="s">
        <v>424</v>
      </c>
    </row>
    <row r="26369" spans="1:3" x14ac:dyDescent="0.15">
      <c r="A26369" s="619" t="s">
        <v>1123</v>
      </c>
      <c r="B26369" s="618">
        <v>2013</v>
      </c>
      <c r="C26369" s="619" t="s">
        <v>424</v>
      </c>
    </row>
    <row r="26370" spans="1:3" x14ac:dyDescent="0.15">
      <c r="A26370" s="619" t="s">
        <v>1123</v>
      </c>
      <c r="B26370" s="618">
        <v>2013</v>
      </c>
      <c r="C26370" s="619" t="s">
        <v>424</v>
      </c>
    </row>
    <row r="26371" spans="1:3" x14ac:dyDescent="0.15">
      <c r="A26371" s="619" t="s">
        <v>1123</v>
      </c>
      <c r="B26371" s="618">
        <v>2013</v>
      </c>
      <c r="C26371" s="619" t="s">
        <v>424</v>
      </c>
    </row>
    <row r="26372" spans="1:3" x14ac:dyDescent="0.15">
      <c r="A26372" s="619" t="s">
        <v>1123</v>
      </c>
      <c r="B26372" s="618">
        <v>2013</v>
      </c>
      <c r="C26372" s="619" t="s">
        <v>424</v>
      </c>
    </row>
    <row r="26373" spans="1:3" x14ac:dyDescent="0.15">
      <c r="A26373" s="619" t="s">
        <v>1123</v>
      </c>
      <c r="B26373" s="618">
        <v>2013</v>
      </c>
      <c r="C26373" s="619" t="s">
        <v>1102</v>
      </c>
    </row>
    <row r="26374" spans="1:3" x14ac:dyDescent="0.15">
      <c r="A26374" s="619" t="s">
        <v>1123</v>
      </c>
      <c r="B26374" s="618">
        <v>2013</v>
      </c>
      <c r="C26374" s="619" t="s">
        <v>424</v>
      </c>
    </row>
    <row r="26375" spans="1:3" x14ac:dyDescent="0.15">
      <c r="A26375" s="619" t="s">
        <v>1123</v>
      </c>
      <c r="B26375" s="618">
        <v>2013</v>
      </c>
      <c r="C26375" s="619" t="s">
        <v>424</v>
      </c>
    </row>
    <row r="26376" spans="1:3" x14ac:dyDescent="0.15">
      <c r="A26376" s="619" t="s">
        <v>1123</v>
      </c>
      <c r="B26376" s="618">
        <v>2013</v>
      </c>
      <c r="C26376" s="619" t="s">
        <v>424</v>
      </c>
    </row>
    <row r="26377" spans="1:3" x14ac:dyDescent="0.15">
      <c r="A26377" s="619" t="s">
        <v>1123</v>
      </c>
      <c r="B26377" s="618">
        <v>2013</v>
      </c>
      <c r="C26377" s="619" t="s">
        <v>424</v>
      </c>
    </row>
    <row r="26378" spans="1:3" x14ac:dyDescent="0.15">
      <c r="A26378" s="619" t="s">
        <v>1123</v>
      </c>
      <c r="B26378" s="618">
        <v>2013</v>
      </c>
      <c r="C26378" s="619" t="s">
        <v>1102</v>
      </c>
    </row>
    <row r="26379" spans="1:3" x14ac:dyDescent="0.15">
      <c r="A26379" s="619" t="s">
        <v>1123</v>
      </c>
      <c r="B26379" s="618">
        <v>2013</v>
      </c>
      <c r="C26379" s="619" t="s">
        <v>424</v>
      </c>
    </row>
    <row r="26380" spans="1:3" x14ac:dyDescent="0.15">
      <c r="A26380" s="619" t="s">
        <v>1123</v>
      </c>
      <c r="B26380" s="618">
        <v>2013</v>
      </c>
      <c r="C26380" s="619" t="s">
        <v>437</v>
      </c>
    </row>
    <row r="26381" spans="1:3" x14ac:dyDescent="0.15">
      <c r="A26381" s="619" t="s">
        <v>1123</v>
      </c>
      <c r="B26381" s="618">
        <v>2013</v>
      </c>
      <c r="C26381" s="619" t="s">
        <v>424</v>
      </c>
    </row>
    <row r="26382" spans="1:3" x14ac:dyDescent="0.15">
      <c r="A26382" s="619" t="s">
        <v>1123</v>
      </c>
      <c r="B26382" s="618">
        <v>2013</v>
      </c>
      <c r="C26382" s="619" t="s">
        <v>424</v>
      </c>
    </row>
    <row r="26383" spans="1:3" x14ac:dyDescent="0.15">
      <c r="A26383" s="619" t="s">
        <v>1123</v>
      </c>
      <c r="B26383" s="618">
        <v>2013</v>
      </c>
      <c r="C26383" s="619" t="s">
        <v>424</v>
      </c>
    </row>
    <row r="26384" spans="1:3" x14ac:dyDescent="0.15">
      <c r="A26384" s="619" t="s">
        <v>1123</v>
      </c>
      <c r="B26384" s="618">
        <v>2013</v>
      </c>
      <c r="C26384" s="619" t="s">
        <v>424</v>
      </c>
    </row>
    <row r="26385" spans="1:3" x14ac:dyDescent="0.15">
      <c r="A26385" s="619" t="s">
        <v>1123</v>
      </c>
      <c r="B26385" s="618">
        <v>2013</v>
      </c>
      <c r="C26385" s="619" t="s">
        <v>424</v>
      </c>
    </row>
    <row r="26386" spans="1:3" x14ac:dyDescent="0.15">
      <c r="A26386" s="619" t="s">
        <v>1123</v>
      </c>
      <c r="B26386" s="618">
        <v>2013</v>
      </c>
      <c r="C26386" s="619" t="s">
        <v>424</v>
      </c>
    </row>
    <row r="26387" spans="1:3" x14ac:dyDescent="0.15">
      <c r="A26387" s="619" t="s">
        <v>1123</v>
      </c>
      <c r="B26387" s="618">
        <v>2013</v>
      </c>
      <c r="C26387" s="619" t="s">
        <v>437</v>
      </c>
    </row>
    <row r="26388" spans="1:3" x14ac:dyDescent="0.15">
      <c r="A26388" s="619" t="s">
        <v>1123</v>
      </c>
      <c r="B26388" s="618">
        <v>2013</v>
      </c>
      <c r="C26388" s="619" t="s">
        <v>424</v>
      </c>
    </row>
    <row r="26389" spans="1:3" x14ac:dyDescent="0.15">
      <c r="A26389" s="619" t="s">
        <v>1123</v>
      </c>
      <c r="B26389" s="618">
        <v>2013</v>
      </c>
      <c r="C26389" s="619" t="s">
        <v>437</v>
      </c>
    </row>
    <row r="26390" spans="1:3" x14ac:dyDescent="0.15">
      <c r="A26390" s="619" t="s">
        <v>1123</v>
      </c>
      <c r="B26390" s="618">
        <v>2013</v>
      </c>
      <c r="C26390" s="619" t="s">
        <v>437</v>
      </c>
    </row>
    <row r="26391" spans="1:3" x14ac:dyDescent="0.15">
      <c r="A26391" s="619" t="s">
        <v>1123</v>
      </c>
      <c r="B26391" s="618">
        <v>2013</v>
      </c>
      <c r="C26391" s="619" t="s">
        <v>437</v>
      </c>
    </row>
    <row r="26392" spans="1:3" x14ac:dyDescent="0.15">
      <c r="A26392" s="619" t="s">
        <v>1123</v>
      </c>
      <c r="B26392" s="618">
        <v>2013</v>
      </c>
      <c r="C26392" s="619" t="s">
        <v>424</v>
      </c>
    </row>
    <row r="26393" spans="1:3" x14ac:dyDescent="0.15">
      <c r="A26393" s="619" t="s">
        <v>1123</v>
      </c>
      <c r="B26393" s="618">
        <v>2013</v>
      </c>
      <c r="C26393" s="619" t="s">
        <v>437</v>
      </c>
    </row>
    <row r="26394" spans="1:3" x14ac:dyDescent="0.15">
      <c r="A26394" s="619" t="s">
        <v>1123</v>
      </c>
      <c r="B26394" s="618">
        <v>2013</v>
      </c>
      <c r="C26394" s="619" t="s">
        <v>1080</v>
      </c>
    </row>
    <row r="26395" spans="1:3" x14ac:dyDescent="0.15">
      <c r="A26395" s="619" t="s">
        <v>1123</v>
      </c>
      <c r="B26395" s="618">
        <v>2013</v>
      </c>
      <c r="C26395" s="619" t="s">
        <v>424</v>
      </c>
    </row>
    <row r="26396" spans="1:3" x14ac:dyDescent="0.15">
      <c r="A26396" s="619" t="s">
        <v>1123</v>
      </c>
      <c r="B26396" s="618">
        <v>2013</v>
      </c>
      <c r="C26396" s="619" t="s">
        <v>424</v>
      </c>
    </row>
    <row r="26397" spans="1:3" x14ac:dyDescent="0.15">
      <c r="A26397" s="619" t="s">
        <v>1123</v>
      </c>
      <c r="B26397" s="618">
        <v>2013</v>
      </c>
      <c r="C26397" s="619" t="s">
        <v>424</v>
      </c>
    </row>
    <row r="26398" spans="1:3" x14ac:dyDescent="0.15">
      <c r="A26398" s="619" t="s">
        <v>1123</v>
      </c>
      <c r="B26398" s="618">
        <v>2013</v>
      </c>
      <c r="C26398" s="619" t="s">
        <v>437</v>
      </c>
    </row>
    <row r="26399" spans="1:3" x14ac:dyDescent="0.15">
      <c r="A26399" s="619" t="s">
        <v>1123</v>
      </c>
      <c r="B26399" s="618">
        <v>2013</v>
      </c>
      <c r="C26399" s="619" t="s">
        <v>437</v>
      </c>
    </row>
    <row r="26400" spans="1:3" x14ac:dyDescent="0.15">
      <c r="A26400" s="619" t="s">
        <v>1123</v>
      </c>
      <c r="B26400" s="618">
        <v>2013</v>
      </c>
      <c r="C26400" s="619" t="s">
        <v>424</v>
      </c>
    </row>
    <row r="26401" spans="1:3" x14ac:dyDescent="0.15">
      <c r="A26401" s="619" t="s">
        <v>1123</v>
      </c>
      <c r="B26401" s="618">
        <v>2013</v>
      </c>
      <c r="C26401" s="619" t="s">
        <v>1080</v>
      </c>
    </row>
    <row r="26402" spans="1:3" x14ac:dyDescent="0.15">
      <c r="A26402" s="619" t="s">
        <v>1123</v>
      </c>
      <c r="B26402" s="618">
        <v>2013</v>
      </c>
      <c r="C26402" s="619" t="s">
        <v>1080</v>
      </c>
    </row>
    <row r="26403" spans="1:3" x14ac:dyDescent="0.15">
      <c r="A26403" s="619" t="s">
        <v>1123</v>
      </c>
      <c r="B26403" s="618">
        <v>2013</v>
      </c>
      <c r="C26403" s="619" t="s">
        <v>424</v>
      </c>
    </row>
    <row r="26404" spans="1:3" x14ac:dyDescent="0.15">
      <c r="A26404" s="619" t="s">
        <v>1123</v>
      </c>
      <c r="B26404" s="618">
        <v>2013</v>
      </c>
      <c r="C26404" s="619" t="s">
        <v>424</v>
      </c>
    </row>
    <row r="26405" spans="1:3" x14ac:dyDescent="0.15">
      <c r="A26405" s="619" t="s">
        <v>1123</v>
      </c>
      <c r="B26405" s="618">
        <v>2013</v>
      </c>
      <c r="C26405" s="619" t="s">
        <v>437</v>
      </c>
    </row>
    <row r="26406" spans="1:3" x14ac:dyDescent="0.15">
      <c r="A26406" s="619" t="s">
        <v>1123</v>
      </c>
      <c r="B26406" s="618">
        <v>2013</v>
      </c>
      <c r="C26406" s="619" t="s">
        <v>424</v>
      </c>
    </row>
    <row r="26407" spans="1:3" x14ac:dyDescent="0.15">
      <c r="A26407" s="619" t="s">
        <v>1123</v>
      </c>
      <c r="B26407" s="618">
        <v>2013</v>
      </c>
      <c r="C26407" s="619" t="s">
        <v>1080</v>
      </c>
    </row>
    <row r="26408" spans="1:3" x14ac:dyDescent="0.15">
      <c r="A26408" s="619" t="s">
        <v>1123</v>
      </c>
      <c r="B26408" s="618">
        <v>2013</v>
      </c>
      <c r="C26408" s="619" t="s">
        <v>424</v>
      </c>
    </row>
    <row r="26409" spans="1:3" x14ac:dyDescent="0.15">
      <c r="A26409" s="619" t="s">
        <v>1123</v>
      </c>
      <c r="B26409" s="618">
        <v>2013</v>
      </c>
      <c r="C26409" s="619" t="s">
        <v>424</v>
      </c>
    </row>
    <row r="26410" spans="1:3" x14ac:dyDescent="0.15">
      <c r="A26410" s="619" t="s">
        <v>1123</v>
      </c>
      <c r="B26410" s="618">
        <v>2013</v>
      </c>
      <c r="C26410" s="619" t="s">
        <v>1103</v>
      </c>
    </row>
    <row r="26411" spans="1:3" x14ac:dyDescent="0.15">
      <c r="A26411" s="619" t="s">
        <v>1123</v>
      </c>
      <c r="B26411" s="618">
        <v>2013</v>
      </c>
      <c r="C26411" s="619" t="s">
        <v>437</v>
      </c>
    </row>
    <row r="26412" spans="1:3" x14ac:dyDescent="0.15">
      <c r="A26412" s="619" t="s">
        <v>1123</v>
      </c>
      <c r="B26412" s="618">
        <v>2013</v>
      </c>
      <c r="C26412" s="619" t="s">
        <v>424</v>
      </c>
    </row>
    <row r="26413" spans="1:3" x14ac:dyDescent="0.15">
      <c r="A26413" s="619" t="s">
        <v>1123</v>
      </c>
      <c r="B26413" s="618">
        <v>2013</v>
      </c>
      <c r="C26413" s="619" t="s">
        <v>424</v>
      </c>
    </row>
    <row r="26414" spans="1:3" x14ac:dyDescent="0.15">
      <c r="A26414" s="619" t="s">
        <v>1123</v>
      </c>
      <c r="B26414" s="618">
        <v>2013</v>
      </c>
      <c r="C26414" s="619" t="s">
        <v>1103</v>
      </c>
    </row>
    <row r="26415" spans="1:3" x14ac:dyDescent="0.15">
      <c r="A26415" s="619" t="s">
        <v>1123</v>
      </c>
      <c r="B26415" s="618">
        <v>2013</v>
      </c>
      <c r="C26415" s="619" t="s">
        <v>424</v>
      </c>
    </row>
    <row r="26416" spans="1:3" x14ac:dyDescent="0.15">
      <c r="A26416" s="619" t="s">
        <v>1123</v>
      </c>
      <c r="B26416" s="618">
        <v>2013</v>
      </c>
      <c r="C26416" s="619" t="s">
        <v>424</v>
      </c>
    </row>
    <row r="26417" spans="1:3" x14ac:dyDescent="0.15">
      <c r="A26417" s="619" t="s">
        <v>1123</v>
      </c>
      <c r="B26417" s="618">
        <v>2013</v>
      </c>
      <c r="C26417" s="619" t="s">
        <v>1103</v>
      </c>
    </row>
    <row r="26418" spans="1:3" x14ac:dyDescent="0.15">
      <c r="A26418" s="619" t="s">
        <v>1123</v>
      </c>
      <c r="B26418" s="618">
        <v>2013</v>
      </c>
      <c r="C26418" s="619" t="s">
        <v>1102</v>
      </c>
    </row>
    <row r="26419" spans="1:3" x14ac:dyDescent="0.15">
      <c r="A26419" s="619" t="s">
        <v>1123</v>
      </c>
      <c r="B26419" s="618">
        <v>2013</v>
      </c>
      <c r="C26419" s="619" t="s">
        <v>437</v>
      </c>
    </row>
    <row r="26420" spans="1:3" x14ac:dyDescent="0.15">
      <c r="A26420" s="619" t="s">
        <v>1123</v>
      </c>
      <c r="B26420" s="618">
        <v>2013</v>
      </c>
      <c r="C26420" s="619" t="s">
        <v>424</v>
      </c>
    </row>
    <row r="26421" spans="1:3" x14ac:dyDescent="0.15">
      <c r="A26421" s="619" t="s">
        <v>1123</v>
      </c>
      <c r="B26421" s="618">
        <v>2013</v>
      </c>
      <c r="C26421" s="619" t="s">
        <v>424</v>
      </c>
    </row>
    <row r="26422" spans="1:3" x14ac:dyDescent="0.15">
      <c r="A26422" s="619" t="s">
        <v>1123</v>
      </c>
      <c r="B26422" s="618">
        <v>2013</v>
      </c>
      <c r="C26422" s="619" t="s">
        <v>424</v>
      </c>
    </row>
    <row r="26423" spans="1:3" x14ac:dyDescent="0.15">
      <c r="A26423" s="619" t="s">
        <v>1123</v>
      </c>
      <c r="B26423" s="618">
        <v>2013</v>
      </c>
      <c r="C26423" s="619" t="s">
        <v>437</v>
      </c>
    </row>
    <row r="26424" spans="1:3" x14ac:dyDescent="0.15">
      <c r="A26424" s="619" t="s">
        <v>1123</v>
      </c>
      <c r="B26424" s="618">
        <v>2013</v>
      </c>
      <c r="C26424" s="619" t="s">
        <v>424</v>
      </c>
    </row>
    <row r="26425" spans="1:3" x14ac:dyDescent="0.15">
      <c r="A26425" s="619" t="s">
        <v>1123</v>
      </c>
      <c r="B26425" s="618">
        <v>2013</v>
      </c>
      <c r="C26425" s="619" t="s">
        <v>424</v>
      </c>
    </row>
    <row r="26426" spans="1:3" x14ac:dyDescent="0.15">
      <c r="A26426" s="619" t="s">
        <v>1123</v>
      </c>
      <c r="B26426" s="618">
        <v>2013</v>
      </c>
      <c r="C26426" s="619" t="s">
        <v>424</v>
      </c>
    </row>
    <row r="26427" spans="1:3" x14ac:dyDescent="0.15">
      <c r="A26427" s="619" t="s">
        <v>1123</v>
      </c>
      <c r="B26427" s="618">
        <v>2013</v>
      </c>
      <c r="C26427" s="619" t="s">
        <v>424</v>
      </c>
    </row>
    <row r="26428" spans="1:3" x14ac:dyDescent="0.15">
      <c r="A26428" s="619" t="s">
        <v>1123</v>
      </c>
      <c r="B26428" s="618">
        <v>2013</v>
      </c>
      <c r="C26428" s="619" t="s">
        <v>424</v>
      </c>
    </row>
    <row r="26429" spans="1:3" x14ac:dyDescent="0.15">
      <c r="A26429" s="619" t="s">
        <v>1123</v>
      </c>
      <c r="B26429" s="618">
        <v>2013</v>
      </c>
      <c r="C26429" s="619" t="s">
        <v>424</v>
      </c>
    </row>
    <row r="26430" spans="1:3" x14ac:dyDescent="0.15">
      <c r="A26430" s="619" t="s">
        <v>1123</v>
      </c>
      <c r="B26430" s="618">
        <v>2013</v>
      </c>
      <c r="C26430" s="619" t="s">
        <v>1080</v>
      </c>
    </row>
    <row r="26431" spans="1:3" x14ac:dyDescent="0.15">
      <c r="A26431" s="619" t="s">
        <v>1123</v>
      </c>
      <c r="B26431" s="618">
        <v>2013</v>
      </c>
      <c r="C26431" s="619" t="s">
        <v>424</v>
      </c>
    </row>
    <row r="26432" spans="1:3" x14ac:dyDescent="0.15">
      <c r="A26432" s="619" t="s">
        <v>1123</v>
      </c>
      <c r="B26432" s="618">
        <v>2013</v>
      </c>
      <c r="C26432" s="619" t="s">
        <v>1102</v>
      </c>
    </row>
    <row r="26433" spans="1:3" x14ac:dyDescent="0.15">
      <c r="A26433" s="619" t="s">
        <v>1123</v>
      </c>
      <c r="B26433" s="618">
        <v>2013</v>
      </c>
      <c r="C26433" s="619" t="s">
        <v>424</v>
      </c>
    </row>
    <row r="26434" spans="1:3" x14ac:dyDescent="0.15">
      <c r="A26434" s="619" t="s">
        <v>1123</v>
      </c>
      <c r="B26434" s="618">
        <v>2013</v>
      </c>
      <c r="C26434" s="619" t="s">
        <v>424</v>
      </c>
    </row>
    <row r="26435" spans="1:3" x14ac:dyDescent="0.15">
      <c r="A26435" s="619" t="s">
        <v>1123</v>
      </c>
      <c r="B26435" s="618">
        <v>2013</v>
      </c>
      <c r="C26435" s="619" t="s">
        <v>424</v>
      </c>
    </row>
    <row r="26436" spans="1:3" x14ac:dyDescent="0.15">
      <c r="A26436" s="619" t="s">
        <v>1123</v>
      </c>
      <c r="B26436" s="618">
        <v>2013</v>
      </c>
      <c r="C26436" s="619" t="s">
        <v>424</v>
      </c>
    </row>
    <row r="26437" spans="1:3" x14ac:dyDescent="0.15">
      <c r="A26437" s="619" t="s">
        <v>1123</v>
      </c>
      <c r="B26437" s="618">
        <v>2013</v>
      </c>
      <c r="C26437" s="619" t="s">
        <v>1080</v>
      </c>
    </row>
    <row r="26438" spans="1:3" x14ac:dyDescent="0.15">
      <c r="A26438" s="619" t="s">
        <v>1123</v>
      </c>
      <c r="B26438" s="618">
        <v>2013</v>
      </c>
      <c r="C26438" s="619" t="s">
        <v>424</v>
      </c>
    </row>
    <row r="26439" spans="1:3" x14ac:dyDescent="0.15">
      <c r="A26439" s="619" t="s">
        <v>1123</v>
      </c>
      <c r="B26439" s="618">
        <v>2013</v>
      </c>
      <c r="C26439" s="619" t="s">
        <v>424</v>
      </c>
    </row>
    <row r="26440" spans="1:3" x14ac:dyDescent="0.15">
      <c r="A26440" s="619" t="s">
        <v>1123</v>
      </c>
      <c r="B26440" s="618">
        <v>2013</v>
      </c>
      <c r="C26440" s="619" t="s">
        <v>1080</v>
      </c>
    </row>
    <row r="26441" spans="1:3" x14ac:dyDescent="0.15">
      <c r="A26441" s="619" t="s">
        <v>1123</v>
      </c>
      <c r="B26441" s="618">
        <v>2013</v>
      </c>
      <c r="C26441" s="619" t="s">
        <v>1080</v>
      </c>
    </row>
    <row r="26442" spans="1:3" x14ac:dyDescent="0.15">
      <c r="A26442" s="619" t="s">
        <v>1123</v>
      </c>
      <c r="B26442" s="618">
        <v>2013</v>
      </c>
      <c r="C26442" s="619" t="s">
        <v>424</v>
      </c>
    </row>
    <row r="26443" spans="1:3" x14ac:dyDescent="0.15">
      <c r="A26443" s="619" t="s">
        <v>1123</v>
      </c>
      <c r="B26443" s="618">
        <v>2013</v>
      </c>
      <c r="C26443" s="619" t="s">
        <v>455</v>
      </c>
    </row>
    <row r="26444" spans="1:3" x14ac:dyDescent="0.15">
      <c r="A26444" s="619" t="s">
        <v>1123</v>
      </c>
      <c r="B26444" s="618">
        <v>2013</v>
      </c>
      <c r="C26444" s="619" t="s">
        <v>1103</v>
      </c>
    </row>
    <row r="26445" spans="1:3" x14ac:dyDescent="0.15">
      <c r="A26445" s="619" t="s">
        <v>1123</v>
      </c>
      <c r="B26445" s="618">
        <v>2013</v>
      </c>
      <c r="C26445" s="619" t="s">
        <v>424</v>
      </c>
    </row>
    <row r="26446" spans="1:3" x14ac:dyDescent="0.15">
      <c r="A26446" s="619" t="s">
        <v>1123</v>
      </c>
      <c r="B26446" s="618">
        <v>2013</v>
      </c>
      <c r="C26446" s="619" t="s">
        <v>424</v>
      </c>
    </row>
    <row r="26447" spans="1:3" x14ac:dyDescent="0.15">
      <c r="A26447" s="619" t="s">
        <v>1123</v>
      </c>
      <c r="B26447" s="618">
        <v>2013</v>
      </c>
      <c r="C26447" s="619" t="s">
        <v>424</v>
      </c>
    </row>
    <row r="26448" spans="1:3" x14ac:dyDescent="0.15">
      <c r="A26448" s="619" t="s">
        <v>1123</v>
      </c>
      <c r="B26448" s="618">
        <v>2013</v>
      </c>
      <c r="C26448" s="619" t="s">
        <v>1103</v>
      </c>
    </row>
    <row r="26449" spans="1:3" x14ac:dyDescent="0.15">
      <c r="A26449" s="619" t="s">
        <v>1123</v>
      </c>
      <c r="B26449" s="618">
        <v>2013</v>
      </c>
      <c r="C26449" s="619" t="s">
        <v>1102</v>
      </c>
    </row>
    <row r="26450" spans="1:3" x14ac:dyDescent="0.15">
      <c r="A26450" s="619" t="s">
        <v>1123</v>
      </c>
      <c r="B26450" s="618">
        <v>2013</v>
      </c>
      <c r="C26450" s="619" t="s">
        <v>424</v>
      </c>
    </row>
    <row r="26451" spans="1:3" x14ac:dyDescent="0.15">
      <c r="A26451" s="619" t="s">
        <v>1123</v>
      </c>
      <c r="B26451" s="618">
        <v>2013</v>
      </c>
      <c r="C26451" s="619" t="s">
        <v>424</v>
      </c>
    </row>
    <row r="26452" spans="1:3" x14ac:dyDescent="0.15">
      <c r="A26452" s="619" t="s">
        <v>1123</v>
      </c>
      <c r="B26452" s="618">
        <v>2013</v>
      </c>
      <c r="C26452" s="619" t="s">
        <v>437</v>
      </c>
    </row>
    <row r="26453" spans="1:3" x14ac:dyDescent="0.15">
      <c r="A26453" s="619" t="s">
        <v>1123</v>
      </c>
      <c r="B26453" s="618">
        <v>2013</v>
      </c>
      <c r="C26453" s="619" t="s">
        <v>424</v>
      </c>
    </row>
    <row r="26454" spans="1:3" x14ac:dyDescent="0.15">
      <c r="A26454" s="619" t="s">
        <v>1123</v>
      </c>
      <c r="B26454" s="618">
        <v>2013</v>
      </c>
      <c r="C26454" s="619" t="s">
        <v>424</v>
      </c>
    </row>
    <row r="26455" spans="1:3" x14ac:dyDescent="0.15">
      <c r="A26455" s="619" t="s">
        <v>1123</v>
      </c>
      <c r="B26455" s="618">
        <v>2013</v>
      </c>
      <c r="C26455" s="619" t="s">
        <v>1080</v>
      </c>
    </row>
    <row r="26456" spans="1:3" x14ac:dyDescent="0.15">
      <c r="A26456" s="619" t="s">
        <v>1123</v>
      </c>
      <c r="B26456" s="618">
        <v>2013</v>
      </c>
      <c r="C26456" s="619" t="s">
        <v>455</v>
      </c>
    </row>
    <row r="26457" spans="1:3" x14ac:dyDescent="0.15">
      <c r="A26457" s="619" t="s">
        <v>1123</v>
      </c>
      <c r="B26457" s="618">
        <v>2013</v>
      </c>
      <c r="C26457" s="619" t="s">
        <v>1104</v>
      </c>
    </row>
    <row r="26458" spans="1:3" x14ac:dyDescent="0.15">
      <c r="A26458" s="619" t="s">
        <v>1123</v>
      </c>
      <c r="B26458" s="618">
        <v>2013</v>
      </c>
      <c r="C26458" s="619" t="s">
        <v>424</v>
      </c>
    </row>
    <row r="26459" spans="1:3" x14ac:dyDescent="0.15">
      <c r="A26459" s="619" t="s">
        <v>1123</v>
      </c>
      <c r="B26459" s="618">
        <v>2013</v>
      </c>
      <c r="C26459" s="619" t="s">
        <v>424</v>
      </c>
    </row>
    <row r="26460" spans="1:3" x14ac:dyDescent="0.15">
      <c r="A26460" s="619" t="s">
        <v>1123</v>
      </c>
      <c r="B26460" s="618">
        <v>2013</v>
      </c>
      <c r="C26460" s="619" t="s">
        <v>437</v>
      </c>
    </row>
    <row r="26461" spans="1:3" x14ac:dyDescent="0.15">
      <c r="A26461" s="619" t="s">
        <v>1123</v>
      </c>
      <c r="B26461" s="618">
        <v>2013</v>
      </c>
      <c r="C26461" s="619" t="s">
        <v>424</v>
      </c>
    </row>
    <row r="26462" spans="1:3" x14ac:dyDescent="0.15">
      <c r="A26462" s="619" t="s">
        <v>1123</v>
      </c>
      <c r="B26462" s="618">
        <v>2013</v>
      </c>
      <c r="C26462" s="619" t="s">
        <v>437</v>
      </c>
    </row>
    <row r="26463" spans="1:3" x14ac:dyDescent="0.15">
      <c r="A26463" s="619" t="s">
        <v>1123</v>
      </c>
      <c r="B26463" s="618">
        <v>2013</v>
      </c>
      <c r="C26463" s="619" t="s">
        <v>424</v>
      </c>
    </row>
    <row r="26464" spans="1:3" x14ac:dyDescent="0.15">
      <c r="A26464" s="619" t="s">
        <v>1123</v>
      </c>
      <c r="B26464" s="618">
        <v>2013</v>
      </c>
      <c r="C26464" s="619" t="s">
        <v>1102</v>
      </c>
    </row>
    <row r="26465" spans="1:3" x14ac:dyDescent="0.15">
      <c r="A26465" s="619" t="s">
        <v>1123</v>
      </c>
      <c r="B26465" s="618">
        <v>2013</v>
      </c>
      <c r="C26465" s="619" t="s">
        <v>1103</v>
      </c>
    </row>
    <row r="26466" spans="1:3" x14ac:dyDescent="0.15">
      <c r="A26466" s="619" t="s">
        <v>1123</v>
      </c>
      <c r="B26466" s="618">
        <v>2013</v>
      </c>
      <c r="C26466" s="619" t="s">
        <v>1103</v>
      </c>
    </row>
    <row r="26467" spans="1:3" x14ac:dyDescent="0.15">
      <c r="A26467" s="619" t="s">
        <v>1123</v>
      </c>
      <c r="B26467" s="618">
        <v>2013</v>
      </c>
      <c r="C26467" s="619" t="s">
        <v>437</v>
      </c>
    </row>
    <row r="26468" spans="1:3" x14ac:dyDescent="0.15">
      <c r="A26468" s="619" t="s">
        <v>1123</v>
      </c>
      <c r="B26468" s="618">
        <v>2013</v>
      </c>
      <c r="C26468" s="619" t="s">
        <v>424</v>
      </c>
    </row>
    <row r="26469" spans="1:3" x14ac:dyDescent="0.15">
      <c r="A26469" s="619" t="s">
        <v>1123</v>
      </c>
      <c r="B26469" s="618">
        <v>2013</v>
      </c>
      <c r="C26469" s="619" t="s">
        <v>424</v>
      </c>
    </row>
    <row r="26470" spans="1:3" x14ac:dyDescent="0.15">
      <c r="A26470" s="619" t="s">
        <v>1123</v>
      </c>
      <c r="B26470" s="618">
        <v>2013</v>
      </c>
      <c r="C26470" s="619" t="s">
        <v>424</v>
      </c>
    </row>
    <row r="26471" spans="1:3" x14ac:dyDescent="0.15">
      <c r="A26471" s="619" t="s">
        <v>1123</v>
      </c>
      <c r="B26471" s="618">
        <v>2013</v>
      </c>
      <c r="C26471" s="619" t="s">
        <v>1102</v>
      </c>
    </row>
    <row r="26472" spans="1:3" x14ac:dyDescent="0.15">
      <c r="A26472" s="618" t="s">
        <v>1123</v>
      </c>
      <c r="B26472" s="618">
        <v>2013</v>
      </c>
      <c r="C26472" s="619" t="s">
        <v>437</v>
      </c>
    </row>
    <row r="26473" spans="1:3" x14ac:dyDescent="0.15">
      <c r="A26473" s="619" t="s">
        <v>1123</v>
      </c>
      <c r="B26473" s="618">
        <v>2013</v>
      </c>
      <c r="C26473" s="619" t="s">
        <v>437</v>
      </c>
    </row>
    <row r="26474" spans="1:3" x14ac:dyDescent="0.15">
      <c r="A26474" s="619" t="s">
        <v>1123</v>
      </c>
      <c r="B26474" s="618">
        <v>2013</v>
      </c>
      <c r="C26474" s="619" t="s">
        <v>437</v>
      </c>
    </row>
    <row r="26475" spans="1:3" x14ac:dyDescent="0.15">
      <c r="A26475" s="619" t="s">
        <v>1123</v>
      </c>
      <c r="B26475" s="618">
        <v>2013</v>
      </c>
      <c r="C26475" s="619" t="s">
        <v>424</v>
      </c>
    </row>
    <row r="26476" spans="1:3" x14ac:dyDescent="0.15">
      <c r="A26476" s="619" t="s">
        <v>1123</v>
      </c>
      <c r="B26476" s="618">
        <v>2013</v>
      </c>
      <c r="C26476" s="619" t="s">
        <v>1102</v>
      </c>
    </row>
    <row r="26477" spans="1:3" x14ac:dyDescent="0.15">
      <c r="A26477" s="619" t="s">
        <v>1123</v>
      </c>
      <c r="B26477" s="618">
        <v>2013</v>
      </c>
      <c r="C26477" s="619" t="s">
        <v>437</v>
      </c>
    </row>
    <row r="26478" spans="1:3" x14ac:dyDescent="0.15">
      <c r="A26478" s="619" t="s">
        <v>1123</v>
      </c>
      <c r="B26478" s="618">
        <v>2013</v>
      </c>
      <c r="C26478" s="619" t="s">
        <v>437</v>
      </c>
    </row>
    <row r="26479" spans="1:3" x14ac:dyDescent="0.15">
      <c r="A26479" s="619" t="s">
        <v>1123</v>
      </c>
      <c r="B26479" s="618">
        <v>2013</v>
      </c>
      <c r="C26479" s="619" t="s">
        <v>424</v>
      </c>
    </row>
    <row r="26480" spans="1:3" x14ac:dyDescent="0.15">
      <c r="A26480" s="619" t="s">
        <v>1123</v>
      </c>
      <c r="B26480" s="618">
        <v>2013</v>
      </c>
      <c r="C26480" s="619" t="s">
        <v>437</v>
      </c>
    </row>
    <row r="26481" spans="1:3" x14ac:dyDescent="0.15">
      <c r="A26481" s="619" t="s">
        <v>1123</v>
      </c>
      <c r="B26481" s="618">
        <v>2013</v>
      </c>
      <c r="C26481" s="619" t="s">
        <v>437</v>
      </c>
    </row>
    <row r="26482" spans="1:3" x14ac:dyDescent="0.15">
      <c r="A26482" s="619" t="s">
        <v>1123</v>
      </c>
      <c r="B26482" s="618">
        <v>2013</v>
      </c>
      <c r="C26482" s="619" t="s">
        <v>424</v>
      </c>
    </row>
    <row r="26483" spans="1:3" x14ac:dyDescent="0.15">
      <c r="A26483" s="619" t="s">
        <v>1123</v>
      </c>
      <c r="B26483" s="618">
        <v>2013</v>
      </c>
      <c r="C26483" s="619" t="s">
        <v>424</v>
      </c>
    </row>
    <row r="26484" spans="1:3" x14ac:dyDescent="0.15">
      <c r="A26484" s="619" t="s">
        <v>1123</v>
      </c>
      <c r="B26484" s="618">
        <v>2013</v>
      </c>
      <c r="C26484" s="619" t="s">
        <v>424</v>
      </c>
    </row>
    <row r="26485" spans="1:3" x14ac:dyDescent="0.15">
      <c r="A26485" s="619" t="s">
        <v>1123</v>
      </c>
      <c r="B26485" s="618">
        <v>2013</v>
      </c>
      <c r="C26485" s="619" t="s">
        <v>1103</v>
      </c>
    </row>
    <row r="26486" spans="1:3" x14ac:dyDescent="0.15">
      <c r="A26486" s="619" t="s">
        <v>1123</v>
      </c>
      <c r="B26486" s="618">
        <v>2013</v>
      </c>
      <c r="C26486" s="619" t="s">
        <v>1103</v>
      </c>
    </row>
    <row r="26487" spans="1:3" x14ac:dyDescent="0.15">
      <c r="A26487" s="619" t="s">
        <v>1123</v>
      </c>
      <c r="B26487" s="618">
        <v>2013</v>
      </c>
      <c r="C26487" s="619" t="s">
        <v>424</v>
      </c>
    </row>
    <row r="26488" spans="1:3" x14ac:dyDescent="0.15">
      <c r="A26488" s="619" t="s">
        <v>1123</v>
      </c>
      <c r="B26488" s="618">
        <v>2013</v>
      </c>
      <c r="C26488" s="619" t="s">
        <v>1103</v>
      </c>
    </row>
    <row r="26489" spans="1:3" x14ac:dyDescent="0.15">
      <c r="A26489" s="619" t="s">
        <v>1123</v>
      </c>
      <c r="B26489" s="618">
        <v>2013</v>
      </c>
      <c r="C26489" s="619" t="s">
        <v>424</v>
      </c>
    </row>
    <row r="26490" spans="1:3" x14ac:dyDescent="0.15">
      <c r="A26490" s="619" t="s">
        <v>1123</v>
      </c>
      <c r="B26490" s="618">
        <v>2013</v>
      </c>
      <c r="C26490" s="619" t="s">
        <v>424</v>
      </c>
    </row>
    <row r="26491" spans="1:3" x14ac:dyDescent="0.15">
      <c r="A26491" s="618" t="s">
        <v>1123</v>
      </c>
      <c r="B26491" s="618">
        <v>2013</v>
      </c>
      <c r="C26491" s="619" t="s">
        <v>437</v>
      </c>
    </row>
    <row r="26492" spans="1:3" x14ac:dyDescent="0.15">
      <c r="A26492" s="619" t="s">
        <v>1123</v>
      </c>
      <c r="B26492" s="618">
        <v>2013</v>
      </c>
      <c r="C26492" s="619" t="s">
        <v>424</v>
      </c>
    </row>
    <row r="26493" spans="1:3" x14ac:dyDescent="0.15">
      <c r="A26493" s="619" t="s">
        <v>1123</v>
      </c>
      <c r="B26493" s="618">
        <v>2013</v>
      </c>
      <c r="C26493" s="619" t="s">
        <v>424</v>
      </c>
    </row>
    <row r="26494" spans="1:3" x14ac:dyDescent="0.15">
      <c r="A26494" s="619" t="s">
        <v>1123</v>
      </c>
      <c r="B26494" s="618">
        <v>2013</v>
      </c>
      <c r="C26494" s="619" t="s">
        <v>1103</v>
      </c>
    </row>
    <row r="26495" spans="1:3" x14ac:dyDescent="0.15">
      <c r="A26495" s="619" t="s">
        <v>1123</v>
      </c>
      <c r="B26495" s="618">
        <v>2013</v>
      </c>
      <c r="C26495" s="619" t="s">
        <v>424</v>
      </c>
    </row>
    <row r="26496" spans="1:3" x14ac:dyDescent="0.15">
      <c r="A26496" s="619" t="s">
        <v>1123</v>
      </c>
      <c r="B26496" s="618">
        <v>2013</v>
      </c>
      <c r="C26496" s="619" t="s">
        <v>424</v>
      </c>
    </row>
    <row r="26497" spans="1:3" x14ac:dyDescent="0.15">
      <c r="A26497" s="618" t="s">
        <v>1123</v>
      </c>
      <c r="B26497" s="618">
        <v>2013</v>
      </c>
      <c r="C26497" s="619" t="s">
        <v>424</v>
      </c>
    </row>
    <row r="26498" spans="1:3" x14ac:dyDescent="0.15">
      <c r="A26498" s="619" t="s">
        <v>1123</v>
      </c>
      <c r="B26498" s="618">
        <v>2013</v>
      </c>
      <c r="C26498" s="619" t="s">
        <v>437</v>
      </c>
    </row>
    <row r="26499" spans="1:3" x14ac:dyDescent="0.15">
      <c r="A26499" s="619" t="s">
        <v>1123</v>
      </c>
      <c r="B26499" s="618">
        <v>2013</v>
      </c>
      <c r="C26499" s="619" t="s">
        <v>424</v>
      </c>
    </row>
    <row r="26500" spans="1:3" x14ac:dyDescent="0.15">
      <c r="A26500" s="619" t="s">
        <v>1123</v>
      </c>
      <c r="B26500" s="618">
        <v>2013</v>
      </c>
      <c r="C26500" s="619" t="s">
        <v>424</v>
      </c>
    </row>
    <row r="26501" spans="1:3" x14ac:dyDescent="0.15">
      <c r="A26501" s="618" t="s">
        <v>1123</v>
      </c>
      <c r="B26501" s="618">
        <v>2013</v>
      </c>
      <c r="C26501" s="619" t="s">
        <v>1102</v>
      </c>
    </row>
    <row r="26502" spans="1:3" x14ac:dyDescent="0.15">
      <c r="A26502" s="619" t="s">
        <v>1123</v>
      </c>
      <c r="B26502" s="618">
        <v>2013</v>
      </c>
      <c r="C26502" s="619" t="s">
        <v>424</v>
      </c>
    </row>
    <row r="26503" spans="1:3" x14ac:dyDescent="0.15">
      <c r="A26503" s="619" t="s">
        <v>1123</v>
      </c>
      <c r="B26503" s="618">
        <v>2013</v>
      </c>
      <c r="C26503" s="619" t="s">
        <v>424</v>
      </c>
    </row>
    <row r="26504" spans="1:3" x14ac:dyDescent="0.15">
      <c r="A26504" s="619" t="s">
        <v>1123</v>
      </c>
      <c r="B26504" s="618">
        <v>2013</v>
      </c>
      <c r="C26504" s="619" t="s">
        <v>424</v>
      </c>
    </row>
    <row r="26505" spans="1:3" x14ac:dyDescent="0.15">
      <c r="A26505" s="619" t="s">
        <v>1123</v>
      </c>
      <c r="B26505" s="618">
        <v>2013</v>
      </c>
      <c r="C26505" s="619" t="s">
        <v>424</v>
      </c>
    </row>
    <row r="26506" spans="1:3" x14ac:dyDescent="0.15">
      <c r="A26506" s="619" t="s">
        <v>1123</v>
      </c>
      <c r="B26506" s="618">
        <v>2013</v>
      </c>
      <c r="C26506" s="619" t="s">
        <v>437</v>
      </c>
    </row>
    <row r="26507" spans="1:3" x14ac:dyDescent="0.15">
      <c r="A26507" s="618" t="s">
        <v>1123</v>
      </c>
      <c r="B26507" s="618">
        <v>2013</v>
      </c>
      <c r="C26507" s="619" t="s">
        <v>424</v>
      </c>
    </row>
    <row r="26508" spans="1:3" x14ac:dyDescent="0.15">
      <c r="A26508" s="618" t="s">
        <v>1123</v>
      </c>
      <c r="B26508" s="618">
        <v>2013</v>
      </c>
      <c r="C26508" s="619" t="s">
        <v>424</v>
      </c>
    </row>
    <row r="26509" spans="1:3" x14ac:dyDescent="0.15">
      <c r="A26509" s="618" t="s">
        <v>1123</v>
      </c>
      <c r="B26509" s="618">
        <v>2013</v>
      </c>
      <c r="C26509" s="619" t="s">
        <v>455</v>
      </c>
    </row>
    <row r="26510" spans="1:3" x14ac:dyDescent="0.15">
      <c r="A26510" s="618" t="s">
        <v>1123</v>
      </c>
      <c r="B26510" s="618">
        <v>2013</v>
      </c>
      <c r="C26510" s="619" t="s">
        <v>424</v>
      </c>
    </row>
    <row r="26511" spans="1:3" x14ac:dyDescent="0.15">
      <c r="A26511" s="618" t="s">
        <v>1123</v>
      </c>
      <c r="B26511" s="618">
        <v>2013</v>
      </c>
      <c r="C26511" s="619" t="s">
        <v>424</v>
      </c>
    </row>
    <row r="26512" spans="1:3" x14ac:dyDescent="0.15">
      <c r="A26512" s="619" t="s">
        <v>1123</v>
      </c>
      <c r="B26512" s="618">
        <v>2013</v>
      </c>
      <c r="C26512" s="619" t="s">
        <v>437</v>
      </c>
    </row>
    <row r="26513" spans="1:3" x14ac:dyDescent="0.15">
      <c r="A26513" s="619" t="s">
        <v>1123</v>
      </c>
      <c r="B26513" s="618">
        <v>2013</v>
      </c>
      <c r="C26513" s="619" t="s">
        <v>1080</v>
      </c>
    </row>
    <row r="26514" spans="1:3" x14ac:dyDescent="0.15">
      <c r="A26514" s="619" t="s">
        <v>1123</v>
      </c>
      <c r="B26514" s="618">
        <v>2013</v>
      </c>
      <c r="C26514" s="619" t="s">
        <v>437</v>
      </c>
    </row>
    <row r="26515" spans="1:3" x14ac:dyDescent="0.15">
      <c r="A26515" s="619" t="s">
        <v>1123</v>
      </c>
      <c r="B26515" s="618">
        <v>2013</v>
      </c>
      <c r="C26515" s="619" t="s">
        <v>424</v>
      </c>
    </row>
    <row r="26516" spans="1:3" x14ac:dyDescent="0.15">
      <c r="A26516" s="619" t="s">
        <v>1123</v>
      </c>
      <c r="B26516" s="618">
        <v>2013</v>
      </c>
      <c r="C26516" s="619" t="s">
        <v>424</v>
      </c>
    </row>
    <row r="26517" spans="1:3" x14ac:dyDescent="0.15">
      <c r="A26517" s="619" t="s">
        <v>1123</v>
      </c>
      <c r="B26517" s="618">
        <v>2013</v>
      </c>
      <c r="C26517" s="619" t="s">
        <v>424</v>
      </c>
    </row>
    <row r="26518" spans="1:3" x14ac:dyDescent="0.15">
      <c r="A26518" s="619" t="s">
        <v>1123</v>
      </c>
      <c r="B26518" s="618">
        <v>2013</v>
      </c>
      <c r="C26518" s="619" t="s">
        <v>424</v>
      </c>
    </row>
    <row r="26519" spans="1:3" x14ac:dyDescent="0.15">
      <c r="A26519" s="619" t="s">
        <v>1123</v>
      </c>
      <c r="B26519" s="618">
        <v>2013</v>
      </c>
      <c r="C26519" s="619" t="s">
        <v>1102</v>
      </c>
    </row>
    <row r="26520" spans="1:3" x14ac:dyDescent="0.15">
      <c r="A26520" s="619" t="s">
        <v>1123</v>
      </c>
      <c r="B26520" s="618">
        <v>2013</v>
      </c>
      <c r="C26520" s="619" t="s">
        <v>1102</v>
      </c>
    </row>
    <row r="26521" spans="1:3" x14ac:dyDescent="0.15">
      <c r="A26521" s="619" t="s">
        <v>1123</v>
      </c>
      <c r="B26521" s="618">
        <v>2013</v>
      </c>
      <c r="C26521" s="619" t="s">
        <v>424</v>
      </c>
    </row>
    <row r="26522" spans="1:3" x14ac:dyDescent="0.15">
      <c r="A26522" s="619" t="s">
        <v>1123</v>
      </c>
      <c r="B26522" s="618">
        <v>2013</v>
      </c>
      <c r="C26522" s="619" t="s">
        <v>1080</v>
      </c>
    </row>
    <row r="26523" spans="1:3" x14ac:dyDescent="0.15">
      <c r="A26523" s="619" t="s">
        <v>1123</v>
      </c>
      <c r="B26523" s="618">
        <v>2013</v>
      </c>
      <c r="C26523" s="619" t="s">
        <v>424</v>
      </c>
    </row>
    <row r="26524" spans="1:3" x14ac:dyDescent="0.15">
      <c r="A26524" s="619" t="s">
        <v>1123</v>
      </c>
      <c r="B26524" s="618">
        <v>2013</v>
      </c>
      <c r="C26524" s="619" t="s">
        <v>1080</v>
      </c>
    </row>
    <row r="26525" spans="1:3" x14ac:dyDescent="0.15">
      <c r="A26525" s="619" t="s">
        <v>1123</v>
      </c>
      <c r="B26525" s="618">
        <v>2013</v>
      </c>
      <c r="C26525" s="619" t="s">
        <v>424</v>
      </c>
    </row>
    <row r="26526" spans="1:3" x14ac:dyDescent="0.15">
      <c r="A26526" s="619" t="s">
        <v>1123</v>
      </c>
      <c r="B26526" s="618">
        <v>2013</v>
      </c>
      <c r="C26526" s="619" t="s">
        <v>424</v>
      </c>
    </row>
    <row r="26527" spans="1:3" x14ac:dyDescent="0.15">
      <c r="A26527" s="619" t="s">
        <v>1123</v>
      </c>
      <c r="B26527" s="618">
        <v>2013</v>
      </c>
      <c r="C26527" s="619" t="s">
        <v>424</v>
      </c>
    </row>
    <row r="26528" spans="1:3" x14ac:dyDescent="0.15">
      <c r="A26528" s="619" t="s">
        <v>1123</v>
      </c>
      <c r="B26528" s="618">
        <v>2013</v>
      </c>
      <c r="C26528" s="619" t="s">
        <v>424</v>
      </c>
    </row>
    <row r="26529" spans="1:3" x14ac:dyDescent="0.15">
      <c r="A26529" s="619" t="s">
        <v>1123</v>
      </c>
      <c r="B26529" s="618">
        <v>2013</v>
      </c>
      <c r="C26529" s="619" t="s">
        <v>424</v>
      </c>
    </row>
    <row r="26530" spans="1:3" x14ac:dyDescent="0.15">
      <c r="A26530" s="619" t="s">
        <v>1123</v>
      </c>
      <c r="B26530" s="618">
        <v>2013</v>
      </c>
      <c r="C26530" s="619" t="s">
        <v>424</v>
      </c>
    </row>
    <row r="26531" spans="1:3" x14ac:dyDescent="0.15">
      <c r="A26531" s="619" t="s">
        <v>1123</v>
      </c>
      <c r="B26531" s="618">
        <v>2013</v>
      </c>
      <c r="C26531" s="619" t="s">
        <v>424</v>
      </c>
    </row>
    <row r="26532" spans="1:3" x14ac:dyDescent="0.15">
      <c r="A26532" s="619" t="s">
        <v>1123</v>
      </c>
      <c r="B26532" s="618">
        <v>2013</v>
      </c>
      <c r="C26532" s="619" t="s">
        <v>424</v>
      </c>
    </row>
    <row r="26533" spans="1:3" x14ac:dyDescent="0.15">
      <c r="A26533" s="619" t="s">
        <v>1123</v>
      </c>
      <c r="B26533" s="618">
        <v>2013</v>
      </c>
      <c r="C26533" s="619" t="s">
        <v>424</v>
      </c>
    </row>
    <row r="26534" spans="1:3" x14ac:dyDescent="0.15">
      <c r="A26534" s="619" t="s">
        <v>1123</v>
      </c>
      <c r="B26534" s="618">
        <v>2013</v>
      </c>
      <c r="C26534" s="619" t="s">
        <v>455</v>
      </c>
    </row>
    <row r="26535" spans="1:3" x14ac:dyDescent="0.15">
      <c r="A26535" s="619" t="s">
        <v>1123</v>
      </c>
      <c r="B26535" s="618">
        <v>2013</v>
      </c>
      <c r="C26535" s="619" t="s">
        <v>424</v>
      </c>
    </row>
    <row r="26536" spans="1:3" x14ac:dyDescent="0.15">
      <c r="A26536" s="619" t="s">
        <v>1123</v>
      </c>
      <c r="B26536" s="618">
        <v>2013</v>
      </c>
      <c r="C26536" s="619" t="s">
        <v>424</v>
      </c>
    </row>
    <row r="26537" spans="1:3" x14ac:dyDescent="0.15">
      <c r="A26537" s="619" t="s">
        <v>1123</v>
      </c>
      <c r="B26537" s="618">
        <v>2013</v>
      </c>
      <c r="C26537" s="619" t="s">
        <v>1102</v>
      </c>
    </row>
    <row r="26538" spans="1:3" x14ac:dyDescent="0.15">
      <c r="A26538" s="619" t="s">
        <v>1123</v>
      </c>
      <c r="B26538" s="618">
        <v>2013</v>
      </c>
      <c r="C26538" s="619" t="s">
        <v>424</v>
      </c>
    </row>
    <row r="26539" spans="1:3" x14ac:dyDescent="0.15">
      <c r="A26539" s="619" t="s">
        <v>1123</v>
      </c>
      <c r="B26539" s="618">
        <v>2013</v>
      </c>
      <c r="C26539" s="619" t="s">
        <v>437</v>
      </c>
    </row>
    <row r="26540" spans="1:3" x14ac:dyDescent="0.15">
      <c r="A26540" s="619" t="s">
        <v>1123</v>
      </c>
      <c r="B26540" s="618">
        <v>2013</v>
      </c>
      <c r="C26540" s="619" t="s">
        <v>424</v>
      </c>
    </row>
    <row r="26541" spans="1:3" x14ac:dyDescent="0.15">
      <c r="A26541" s="619" t="s">
        <v>1123</v>
      </c>
      <c r="B26541" s="618">
        <v>2013</v>
      </c>
      <c r="C26541" s="619" t="s">
        <v>424</v>
      </c>
    </row>
    <row r="26542" spans="1:3" x14ac:dyDescent="0.15">
      <c r="A26542" s="619" t="s">
        <v>1123</v>
      </c>
      <c r="B26542" s="618">
        <v>2013</v>
      </c>
      <c r="C26542" s="619" t="s">
        <v>424</v>
      </c>
    </row>
    <row r="26543" spans="1:3" x14ac:dyDescent="0.15">
      <c r="A26543" s="619" t="s">
        <v>1123</v>
      </c>
      <c r="B26543" s="618">
        <v>2013</v>
      </c>
      <c r="C26543" s="619" t="s">
        <v>424</v>
      </c>
    </row>
    <row r="26544" spans="1:3" x14ac:dyDescent="0.15">
      <c r="A26544" s="619" t="s">
        <v>1123</v>
      </c>
      <c r="B26544" s="618">
        <v>2013</v>
      </c>
      <c r="C26544" s="619" t="s">
        <v>424</v>
      </c>
    </row>
    <row r="26545" spans="1:3" x14ac:dyDescent="0.15">
      <c r="A26545" s="619" t="s">
        <v>1123</v>
      </c>
      <c r="B26545" s="618">
        <v>2013</v>
      </c>
      <c r="C26545" s="619" t="s">
        <v>424</v>
      </c>
    </row>
    <row r="26546" spans="1:3" x14ac:dyDescent="0.15">
      <c r="A26546" s="619" t="s">
        <v>1123</v>
      </c>
      <c r="B26546" s="618">
        <v>2013</v>
      </c>
      <c r="C26546" s="619" t="s">
        <v>424</v>
      </c>
    </row>
    <row r="26547" spans="1:3" x14ac:dyDescent="0.15">
      <c r="A26547" s="619" t="s">
        <v>1123</v>
      </c>
      <c r="B26547" s="618">
        <v>2013</v>
      </c>
      <c r="C26547" s="619" t="s">
        <v>437</v>
      </c>
    </row>
    <row r="26548" spans="1:3" x14ac:dyDescent="0.15">
      <c r="A26548" s="619" t="s">
        <v>1123</v>
      </c>
      <c r="B26548" s="618">
        <v>2013</v>
      </c>
      <c r="C26548" s="619" t="s">
        <v>1080</v>
      </c>
    </row>
    <row r="26549" spans="1:3" x14ac:dyDescent="0.15">
      <c r="A26549" s="619" t="s">
        <v>1123</v>
      </c>
      <c r="B26549" s="618">
        <v>2013</v>
      </c>
      <c r="C26549" s="619" t="s">
        <v>455</v>
      </c>
    </row>
    <row r="26550" spans="1:3" x14ac:dyDescent="0.15">
      <c r="A26550" s="619" t="s">
        <v>1123</v>
      </c>
      <c r="B26550" s="618">
        <v>2013</v>
      </c>
      <c r="C26550" s="619" t="s">
        <v>424</v>
      </c>
    </row>
    <row r="26551" spans="1:3" x14ac:dyDescent="0.15">
      <c r="A26551" s="619" t="s">
        <v>1123</v>
      </c>
      <c r="B26551" s="618">
        <v>2013</v>
      </c>
      <c r="C26551" s="619" t="s">
        <v>437</v>
      </c>
    </row>
    <row r="26552" spans="1:3" x14ac:dyDescent="0.15">
      <c r="A26552" s="619" t="s">
        <v>1123</v>
      </c>
      <c r="B26552" s="618">
        <v>2013</v>
      </c>
      <c r="C26552" s="619" t="s">
        <v>1104</v>
      </c>
    </row>
    <row r="26553" spans="1:3" x14ac:dyDescent="0.15">
      <c r="A26553" s="619" t="s">
        <v>1123</v>
      </c>
      <c r="B26553" s="618">
        <v>2013</v>
      </c>
      <c r="C26553" s="619" t="s">
        <v>1104</v>
      </c>
    </row>
    <row r="26554" spans="1:3" x14ac:dyDescent="0.15">
      <c r="A26554" s="619" t="s">
        <v>1123</v>
      </c>
      <c r="B26554" s="618">
        <v>2013</v>
      </c>
      <c r="C26554" s="619" t="s">
        <v>1080</v>
      </c>
    </row>
    <row r="26555" spans="1:3" x14ac:dyDescent="0.15">
      <c r="A26555" s="619" t="s">
        <v>1123</v>
      </c>
      <c r="B26555" s="618">
        <v>2013</v>
      </c>
      <c r="C26555" s="619" t="s">
        <v>1080</v>
      </c>
    </row>
    <row r="26556" spans="1:3" x14ac:dyDescent="0.15">
      <c r="A26556" s="619" t="s">
        <v>1123</v>
      </c>
      <c r="B26556" s="618">
        <v>2013</v>
      </c>
      <c r="C26556" s="619" t="s">
        <v>1080</v>
      </c>
    </row>
    <row r="26557" spans="1:3" x14ac:dyDescent="0.15">
      <c r="A26557" s="619" t="s">
        <v>1123</v>
      </c>
      <c r="B26557" s="618">
        <v>2013</v>
      </c>
      <c r="C26557" s="619" t="s">
        <v>1080</v>
      </c>
    </row>
    <row r="26558" spans="1:3" x14ac:dyDescent="0.15">
      <c r="A26558" s="619" t="s">
        <v>1123</v>
      </c>
      <c r="B26558" s="618">
        <v>2013</v>
      </c>
      <c r="C26558" s="619" t="s">
        <v>1104</v>
      </c>
    </row>
    <row r="26559" spans="1:3" x14ac:dyDescent="0.15">
      <c r="A26559" s="619" t="s">
        <v>1123</v>
      </c>
      <c r="B26559" s="618">
        <v>2013</v>
      </c>
      <c r="C26559" s="619" t="s">
        <v>424</v>
      </c>
    </row>
    <row r="26560" spans="1:3" x14ac:dyDescent="0.15">
      <c r="A26560" s="619" t="s">
        <v>1123</v>
      </c>
      <c r="B26560" s="618">
        <v>2013</v>
      </c>
      <c r="C26560" s="619" t="s">
        <v>424</v>
      </c>
    </row>
    <row r="26561" spans="1:3" x14ac:dyDescent="0.15">
      <c r="A26561" s="619" t="s">
        <v>1123</v>
      </c>
      <c r="B26561" s="618">
        <v>2013</v>
      </c>
      <c r="C26561" s="619" t="s">
        <v>424</v>
      </c>
    </row>
    <row r="26562" spans="1:3" x14ac:dyDescent="0.15">
      <c r="A26562" s="619" t="s">
        <v>1123</v>
      </c>
      <c r="B26562" s="618">
        <v>2013</v>
      </c>
      <c r="C26562" s="619" t="s">
        <v>1080</v>
      </c>
    </row>
    <row r="26563" spans="1:3" x14ac:dyDescent="0.15">
      <c r="A26563" s="619" t="s">
        <v>1123</v>
      </c>
      <c r="B26563" s="618">
        <v>2013</v>
      </c>
      <c r="C26563" s="619" t="s">
        <v>1080</v>
      </c>
    </row>
    <row r="26564" spans="1:3" x14ac:dyDescent="0.15">
      <c r="A26564" s="619" t="s">
        <v>1123</v>
      </c>
      <c r="B26564" s="618">
        <v>2013</v>
      </c>
      <c r="C26564" s="619" t="s">
        <v>424</v>
      </c>
    </row>
    <row r="26565" spans="1:3" x14ac:dyDescent="0.15">
      <c r="A26565" s="619" t="s">
        <v>1123</v>
      </c>
      <c r="B26565" s="618">
        <v>2013</v>
      </c>
      <c r="C26565" s="619" t="s">
        <v>424</v>
      </c>
    </row>
    <row r="26566" spans="1:3" x14ac:dyDescent="0.15">
      <c r="A26566" s="619" t="s">
        <v>1123</v>
      </c>
      <c r="B26566" s="618">
        <v>2013</v>
      </c>
      <c r="C26566" s="619" t="s">
        <v>1107</v>
      </c>
    </row>
    <row r="26567" spans="1:3" x14ac:dyDescent="0.15">
      <c r="A26567" s="619" t="s">
        <v>1123</v>
      </c>
      <c r="B26567" s="618">
        <v>2013</v>
      </c>
      <c r="C26567" s="619" t="s">
        <v>424</v>
      </c>
    </row>
    <row r="26568" spans="1:3" x14ac:dyDescent="0.15">
      <c r="A26568" s="619" t="s">
        <v>1123</v>
      </c>
      <c r="B26568" s="618">
        <v>2013</v>
      </c>
      <c r="C26568" s="619" t="s">
        <v>424</v>
      </c>
    </row>
    <row r="26569" spans="1:3" x14ac:dyDescent="0.15">
      <c r="A26569" s="619" t="s">
        <v>1123</v>
      </c>
      <c r="B26569" s="618">
        <v>2013</v>
      </c>
      <c r="C26569" s="619" t="s">
        <v>1080</v>
      </c>
    </row>
    <row r="26570" spans="1:3" x14ac:dyDescent="0.15">
      <c r="A26570" s="619" t="s">
        <v>1123</v>
      </c>
      <c r="B26570" s="618">
        <v>2013</v>
      </c>
      <c r="C26570" s="619" t="s">
        <v>1080</v>
      </c>
    </row>
    <row r="26571" spans="1:3" x14ac:dyDescent="0.15">
      <c r="A26571" s="619" t="s">
        <v>1123</v>
      </c>
      <c r="B26571" s="618">
        <v>2013</v>
      </c>
      <c r="C26571" s="619" t="s">
        <v>424</v>
      </c>
    </row>
    <row r="26572" spans="1:3" x14ac:dyDescent="0.15">
      <c r="A26572" s="619" t="s">
        <v>1123</v>
      </c>
      <c r="B26572" s="618">
        <v>2013</v>
      </c>
      <c r="C26572" s="619" t="s">
        <v>424</v>
      </c>
    </row>
    <row r="26573" spans="1:3" x14ac:dyDescent="0.15">
      <c r="A26573" s="619" t="s">
        <v>1123</v>
      </c>
      <c r="B26573" s="618">
        <v>2013</v>
      </c>
      <c r="C26573" s="619" t="s">
        <v>1080</v>
      </c>
    </row>
    <row r="26574" spans="1:3" x14ac:dyDescent="0.15">
      <c r="A26574" s="619" t="s">
        <v>1123</v>
      </c>
      <c r="B26574" s="618">
        <v>2013</v>
      </c>
      <c r="C26574" s="619" t="s">
        <v>424</v>
      </c>
    </row>
    <row r="26575" spans="1:3" x14ac:dyDescent="0.15">
      <c r="A26575" s="619" t="s">
        <v>1123</v>
      </c>
      <c r="B26575" s="618">
        <v>2013</v>
      </c>
      <c r="C26575" s="619" t="s">
        <v>424</v>
      </c>
    </row>
    <row r="26576" spans="1:3" x14ac:dyDescent="0.15">
      <c r="A26576" s="619" t="s">
        <v>1123</v>
      </c>
      <c r="B26576" s="618">
        <v>2013</v>
      </c>
      <c r="C26576" s="619" t="s">
        <v>437</v>
      </c>
    </row>
    <row r="26577" spans="1:3" x14ac:dyDescent="0.15">
      <c r="A26577" s="619" t="s">
        <v>1123</v>
      </c>
      <c r="B26577" s="618">
        <v>2013</v>
      </c>
      <c r="C26577" s="619" t="s">
        <v>455</v>
      </c>
    </row>
    <row r="26578" spans="1:3" x14ac:dyDescent="0.15">
      <c r="A26578" s="619" t="s">
        <v>1123</v>
      </c>
      <c r="B26578" s="618">
        <v>2013</v>
      </c>
      <c r="C26578" s="619" t="s">
        <v>437</v>
      </c>
    </row>
    <row r="26579" spans="1:3" x14ac:dyDescent="0.15">
      <c r="A26579" s="619" t="s">
        <v>1123</v>
      </c>
      <c r="B26579" s="618">
        <v>2013</v>
      </c>
      <c r="C26579" s="619" t="s">
        <v>455</v>
      </c>
    </row>
    <row r="26580" spans="1:3" x14ac:dyDescent="0.15">
      <c r="A26580" s="619" t="s">
        <v>1123</v>
      </c>
      <c r="B26580" s="618">
        <v>2013</v>
      </c>
      <c r="C26580" s="619" t="s">
        <v>437</v>
      </c>
    </row>
    <row r="26581" spans="1:3" x14ac:dyDescent="0.15">
      <c r="A26581" s="619" t="s">
        <v>1123</v>
      </c>
      <c r="B26581" s="618">
        <v>2013</v>
      </c>
      <c r="C26581" s="619" t="s">
        <v>437</v>
      </c>
    </row>
    <row r="26582" spans="1:3" x14ac:dyDescent="0.15">
      <c r="A26582" s="619" t="s">
        <v>1123</v>
      </c>
      <c r="B26582" s="618">
        <v>2013</v>
      </c>
      <c r="C26582" s="619" t="s">
        <v>1080</v>
      </c>
    </row>
    <row r="26583" spans="1:3" x14ac:dyDescent="0.15">
      <c r="A26583" s="619" t="s">
        <v>1123</v>
      </c>
      <c r="B26583" s="618">
        <v>2013</v>
      </c>
      <c r="C26583" s="619" t="s">
        <v>437</v>
      </c>
    </row>
    <row r="26584" spans="1:3" x14ac:dyDescent="0.15">
      <c r="A26584" s="619" t="s">
        <v>1123</v>
      </c>
      <c r="B26584" s="618">
        <v>2013</v>
      </c>
      <c r="C26584" s="619" t="s">
        <v>1107</v>
      </c>
    </row>
    <row r="26585" spans="1:3" x14ac:dyDescent="0.15">
      <c r="A26585" s="619" t="s">
        <v>1123</v>
      </c>
      <c r="B26585" s="618">
        <v>2013</v>
      </c>
      <c r="C26585" s="619" t="s">
        <v>1107</v>
      </c>
    </row>
    <row r="26586" spans="1:3" x14ac:dyDescent="0.15">
      <c r="A26586" s="619" t="s">
        <v>1123</v>
      </c>
      <c r="B26586" s="618">
        <v>2013</v>
      </c>
      <c r="C26586" s="619" t="s">
        <v>424</v>
      </c>
    </row>
    <row r="26587" spans="1:3" x14ac:dyDescent="0.15">
      <c r="A26587" s="619" t="s">
        <v>1123</v>
      </c>
      <c r="B26587" s="618">
        <v>2013</v>
      </c>
      <c r="C26587" s="619" t="s">
        <v>437</v>
      </c>
    </row>
    <row r="26588" spans="1:3" x14ac:dyDescent="0.15">
      <c r="A26588" s="619" t="s">
        <v>1123</v>
      </c>
      <c r="B26588" s="618">
        <v>2013</v>
      </c>
      <c r="C26588" s="619" t="s">
        <v>437</v>
      </c>
    </row>
    <row r="26589" spans="1:3" x14ac:dyDescent="0.15">
      <c r="A26589" s="619" t="s">
        <v>1123</v>
      </c>
      <c r="B26589" s="618">
        <v>2013</v>
      </c>
      <c r="C26589" s="619" t="s">
        <v>424</v>
      </c>
    </row>
    <row r="26590" spans="1:3" x14ac:dyDescent="0.15">
      <c r="A26590" s="619" t="s">
        <v>1123</v>
      </c>
      <c r="B26590" s="618">
        <v>2013</v>
      </c>
      <c r="C26590" s="619" t="s">
        <v>424</v>
      </c>
    </row>
    <row r="26591" spans="1:3" x14ac:dyDescent="0.15">
      <c r="A26591" s="619" t="s">
        <v>1123</v>
      </c>
      <c r="B26591" s="618">
        <v>2013</v>
      </c>
      <c r="C26591" s="619" t="s">
        <v>424</v>
      </c>
    </row>
    <row r="26592" spans="1:3" x14ac:dyDescent="0.15">
      <c r="A26592" s="619" t="s">
        <v>1123</v>
      </c>
      <c r="B26592" s="618">
        <v>2013</v>
      </c>
      <c r="C26592" s="619" t="s">
        <v>424</v>
      </c>
    </row>
    <row r="26593" spans="1:3" x14ac:dyDescent="0.15">
      <c r="A26593" s="619" t="s">
        <v>1123</v>
      </c>
      <c r="B26593" s="618">
        <v>2013</v>
      </c>
      <c r="C26593" s="619" t="s">
        <v>424</v>
      </c>
    </row>
    <row r="26594" spans="1:3" x14ac:dyDescent="0.15">
      <c r="A26594" s="619" t="s">
        <v>1123</v>
      </c>
      <c r="B26594" s="618">
        <v>2013</v>
      </c>
      <c r="C26594" s="619" t="s">
        <v>1080</v>
      </c>
    </row>
    <row r="26595" spans="1:3" x14ac:dyDescent="0.15">
      <c r="A26595" s="619" t="s">
        <v>1123</v>
      </c>
      <c r="B26595" s="618">
        <v>2013</v>
      </c>
      <c r="C26595" s="619" t="s">
        <v>424</v>
      </c>
    </row>
    <row r="26596" spans="1:3" x14ac:dyDescent="0.15">
      <c r="A26596" s="619" t="s">
        <v>1123</v>
      </c>
      <c r="B26596" s="618">
        <v>2013</v>
      </c>
      <c r="C26596" s="619" t="s">
        <v>437</v>
      </c>
    </row>
    <row r="26597" spans="1:3" x14ac:dyDescent="0.15">
      <c r="A26597" s="619" t="s">
        <v>1123</v>
      </c>
      <c r="B26597" s="618">
        <v>2013</v>
      </c>
      <c r="C26597" s="619" t="s">
        <v>424</v>
      </c>
    </row>
    <row r="26598" spans="1:3" x14ac:dyDescent="0.15">
      <c r="A26598" s="619" t="s">
        <v>1123</v>
      </c>
      <c r="B26598" s="618">
        <v>2013</v>
      </c>
      <c r="C26598" s="619" t="s">
        <v>1102</v>
      </c>
    </row>
    <row r="26599" spans="1:3" x14ac:dyDescent="0.15">
      <c r="A26599" s="619" t="s">
        <v>1123</v>
      </c>
      <c r="B26599" s="618">
        <v>2013</v>
      </c>
      <c r="C26599" s="619" t="s">
        <v>424</v>
      </c>
    </row>
    <row r="26600" spans="1:3" x14ac:dyDescent="0.15">
      <c r="A26600" s="619" t="s">
        <v>1123</v>
      </c>
      <c r="B26600" s="618">
        <v>2013</v>
      </c>
      <c r="C26600" s="619" t="s">
        <v>424</v>
      </c>
    </row>
    <row r="26601" spans="1:3" x14ac:dyDescent="0.15">
      <c r="A26601" s="619" t="s">
        <v>1123</v>
      </c>
      <c r="B26601" s="618">
        <v>2013</v>
      </c>
      <c r="C26601" s="619" t="s">
        <v>424</v>
      </c>
    </row>
    <row r="26602" spans="1:3" x14ac:dyDescent="0.15">
      <c r="A26602" s="619" t="s">
        <v>1123</v>
      </c>
      <c r="B26602" s="618">
        <v>2013</v>
      </c>
      <c r="C26602" s="619" t="s">
        <v>424</v>
      </c>
    </row>
    <row r="26603" spans="1:3" x14ac:dyDescent="0.15">
      <c r="A26603" s="619" t="s">
        <v>1123</v>
      </c>
      <c r="B26603" s="618">
        <v>2013</v>
      </c>
      <c r="C26603" s="619" t="s">
        <v>424</v>
      </c>
    </row>
    <row r="26604" spans="1:3" x14ac:dyDescent="0.15">
      <c r="A26604" s="619" t="s">
        <v>1123</v>
      </c>
      <c r="B26604" s="618">
        <v>2013</v>
      </c>
      <c r="C26604" s="619" t="s">
        <v>424</v>
      </c>
    </row>
    <row r="26605" spans="1:3" x14ac:dyDescent="0.15">
      <c r="A26605" s="619" t="s">
        <v>1123</v>
      </c>
      <c r="B26605" s="618">
        <v>2013</v>
      </c>
      <c r="C26605" s="619" t="s">
        <v>437</v>
      </c>
    </row>
    <row r="26606" spans="1:3" x14ac:dyDescent="0.15">
      <c r="A26606" s="619" t="s">
        <v>1123</v>
      </c>
      <c r="B26606" s="618">
        <v>2013</v>
      </c>
      <c r="C26606" s="619" t="s">
        <v>437</v>
      </c>
    </row>
    <row r="26607" spans="1:3" x14ac:dyDescent="0.15">
      <c r="A26607" s="619" t="s">
        <v>1123</v>
      </c>
      <c r="B26607" s="618">
        <v>2013</v>
      </c>
      <c r="C26607" s="619" t="s">
        <v>437</v>
      </c>
    </row>
    <row r="26608" spans="1:3" x14ac:dyDescent="0.15">
      <c r="A26608" s="619" t="s">
        <v>1123</v>
      </c>
      <c r="B26608" s="618">
        <v>2013</v>
      </c>
      <c r="C26608" s="619" t="s">
        <v>424</v>
      </c>
    </row>
    <row r="26609" spans="1:3" x14ac:dyDescent="0.15">
      <c r="A26609" s="619" t="s">
        <v>1123</v>
      </c>
      <c r="B26609" s="618">
        <v>2013</v>
      </c>
      <c r="C26609" s="619" t="s">
        <v>437</v>
      </c>
    </row>
    <row r="26610" spans="1:3" x14ac:dyDescent="0.15">
      <c r="A26610" s="619" t="s">
        <v>1123</v>
      </c>
      <c r="B26610" s="618">
        <v>2013</v>
      </c>
      <c r="C26610" s="619" t="s">
        <v>1107</v>
      </c>
    </row>
    <row r="26611" spans="1:3" x14ac:dyDescent="0.15">
      <c r="A26611" s="619" t="s">
        <v>1123</v>
      </c>
      <c r="B26611" s="618">
        <v>2013</v>
      </c>
      <c r="C26611" s="619" t="s">
        <v>424</v>
      </c>
    </row>
    <row r="26612" spans="1:3" x14ac:dyDescent="0.15">
      <c r="A26612" s="619" t="s">
        <v>1123</v>
      </c>
      <c r="B26612" s="618">
        <v>2013</v>
      </c>
      <c r="C26612" s="619" t="s">
        <v>424</v>
      </c>
    </row>
    <row r="26613" spans="1:3" x14ac:dyDescent="0.15">
      <c r="A26613" s="619" t="s">
        <v>1123</v>
      </c>
      <c r="B26613" s="618">
        <v>2013</v>
      </c>
      <c r="C26613" s="619" t="s">
        <v>424</v>
      </c>
    </row>
    <row r="26614" spans="1:3" x14ac:dyDescent="0.15">
      <c r="A26614" s="619" t="s">
        <v>1123</v>
      </c>
      <c r="B26614" s="618">
        <v>2013</v>
      </c>
      <c r="C26614" s="619" t="s">
        <v>424</v>
      </c>
    </row>
    <row r="26615" spans="1:3" x14ac:dyDescent="0.15">
      <c r="A26615" s="619" t="s">
        <v>1123</v>
      </c>
      <c r="B26615" s="618">
        <v>2013</v>
      </c>
      <c r="C26615" s="619" t="s">
        <v>424</v>
      </c>
    </row>
    <row r="26616" spans="1:3" x14ac:dyDescent="0.15">
      <c r="A26616" s="619" t="s">
        <v>1123</v>
      </c>
      <c r="B26616" s="618">
        <v>2013</v>
      </c>
      <c r="C26616" s="619" t="s">
        <v>424</v>
      </c>
    </row>
    <row r="26617" spans="1:3" x14ac:dyDescent="0.15">
      <c r="A26617" s="619" t="s">
        <v>1123</v>
      </c>
      <c r="B26617" s="618">
        <v>2013</v>
      </c>
      <c r="C26617" s="619" t="s">
        <v>424</v>
      </c>
    </row>
    <row r="26618" spans="1:3" x14ac:dyDescent="0.15">
      <c r="A26618" s="619" t="s">
        <v>1123</v>
      </c>
      <c r="B26618" s="618">
        <v>2013</v>
      </c>
      <c r="C26618" s="619" t="s">
        <v>424</v>
      </c>
    </row>
    <row r="26619" spans="1:3" x14ac:dyDescent="0.15">
      <c r="A26619" s="619" t="s">
        <v>1123</v>
      </c>
      <c r="B26619" s="618">
        <v>2013</v>
      </c>
      <c r="C26619" s="619" t="s">
        <v>1080</v>
      </c>
    </row>
    <row r="26620" spans="1:3" x14ac:dyDescent="0.15">
      <c r="A26620" s="619" t="s">
        <v>1123</v>
      </c>
      <c r="B26620" s="618">
        <v>2013</v>
      </c>
      <c r="C26620" s="619" t="s">
        <v>1103</v>
      </c>
    </row>
    <row r="26621" spans="1:3" x14ac:dyDescent="0.15">
      <c r="A26621" s="619" t="s">
        <v>1123</v>
      </c>
      <c r="B26621" s="618">
        <v>2013</v>
      </c>
      <c r="C26621" s="619" t="s">
        <v>424</v>
      </c>
    </row>
    <row r="26622" spans="1:3" x14ac:dyDescent="0.15">
      <c r="A26622" s="619" t="s">
        <v>1123</v>
      </c>
      <c r="B26622" s="618">
        <v>2013</v>
      </c>
      <c r="C26622" s="619" t="s">
        <v>424</v>
      </c>
    </row>
    <row r="26623" spans="1:3" x14ac:dyDescent="0.15">
      <c r="A26623" s="619" t="s">
        <v>1123</v>
      </c>
      <c r="B26623" s="618">
        <v>2013</v>
      </c>
      <c r="C26623" s="619" t="s">
        <v>424</v>
      </c>
    </row>
    <row r="26624" spans="1:3" x14ac:dyDescent="0.15">
      <c r="A26624" s="619" t="s">
        <v>1123</v>
      </c>
      <c r="B26624" s="618">
        <v>2013</v>
      </c>
      <c r="C26624" s="619" t="s">
        <v>424</v>
      </c>
    </row>
    <row r="26625" spans="1:3" x14ac:dyDescent="0.15">
      <c r="A26625" s="619" t="s">
        <v>1123</v>
      </c>
      <c r="B26625" s="618">
        <v>2013</v>
      </c>
      <c r="C26625" s="619" t="s">
        <v>1103</v>
      </c>
    </row>
    <row r="26626" spans="1:3" x14ac:dyDescent="0.15">
      <c r="A26626" s="619" t="s">
        <v>1123</v>
      </c>
      <c r="B26626" s="618">
        <v>2013</v>
      </c>
      <c r="C26626" s="619" t="s">
        <v>424</v>
      </c>
    </row>
    <row r="26627" spans="1:3" x14ac:dyDescent="0.15">
      <c r="A26627" s="619" t="s">
        <v>1123</v>
      </c>
      <c r="B26627" s="618">
        <v>2013</v>
      </c>
      <c r="C26627" s="619" t="s">
        <v>424</v>
      </c>
    </row>
    <row r="26628" spans="1:3" x14ac:dyDescent="0.15">
      <c r="A26628" s="619" t="s">
        <v>1123</v>
      </c>
      <c r="B26628" s="618">
        <v>2013</v>
      </c>
      <c r="C26628" s="619" t="s">
        <v>424</v>
      </c>
    </row>
    <row r="26629" spans="1:3" x14ac:dyDescent="0.15">
      <c r="A26629" s="619" t="s">
        <v>1123</v>
      </c>
      <c r="B26629" s="618">
        <v>2013</v>
      </c>
      <c r="C26629" s="619" t="s">
        <v>424</v>
      </c>
    </row>
    <row r="26630" spans="1:3" x14ac:dyDescent="0.15">
      <c r="A26630" s="619" t="s">
        <v>1123</v>
      </c>
      <c r="B26630" s="618">
        <v>2013</v>
      </c>
      <c r="C26630" s="619" t="s">
        <v>437</v>
      </c>
    </row>
    <row r="26631" spans="1:3" x14ac:dyDescent="0.15">
      <c r="A26631" s="619" t="s">
        <v>1123</v>
      </c>
      <c r="B26631" s="618">
        <v>2013</v>
      </c>
      <c r="C26631" s="619" t="s">
        <v>424</v>
      </c>
    </row>
    <row r="26632" spans="1:3" x14ac:dyDescent="0.15">
      <c r="A26632" s="619" t="s">
        <v>1123</v>
      </c>
      <c r="B26632" s="618">
        <v>2013</v>
      </c>
      <c r="C26632" s="619" t="s">
        <v>424</v>
      </c>
    </row>
    <row r="26633" spans="1:3" x14ac:dyDescent="0.15">
      <c r="A26633" s="619" t="s">
        <v>1123</v>
      </c>
      <c r="B26633" s="618">
        <v>2013</v>
      </c>
      <c r="C26633" s="619" t="s">
        <v>424</v>
      </c>
    </row>
    <row r="26634" spans="1:3" x14ac:dyDescent="0.15">
      <c r="A26634" s="619" t="s">
        <v>1123</v>
      </c>
      <c r="B26634" s="618">
        <v>2013</v>
      </c>
      <c r="C26634" s="619" t="s">
        <v>424</v>
      </c>
    </row>
    <row r="26635" spans="1:3" x14ac:dyDescent="0.15">
      <c r="A26635" s="619" t="s">
        <v>1123</v>
      </c>
      <c r="B26635" s="618">
        <v>2013</v>
      </c>
      <c r="C26635" s="619" t="s">
        <v>424</v>
      </c>
    </row>
    <row r="26636" spans="1:3" x14ac:dyDescent="0.15">
      <c r="A26636" s="619" t="s">
        <v>1123</v>
      </c>
      <c r="B26636" s="618">
        <v>2013</v>
      </c>
      <c r="C26636" s="619" t="s">
        <v>424</v>
      </c>
    </row>
    <row r="26637" spans="1:3" x14ac:dyDescent="0.15">
      <c r="A26637" s="619" t="s">
        <v>1123</v>
      </c>
      <c r="B26637" s="618">
        <v>2013</v>
      </c>
      <c r="C26637" s="619" t="s">
        <v>1102</v>
      </c>
    </row>
    <row r="26638" spans="1:3" x14ac:dyDescent="0.15">
      <c r="A26638" s="619" t="s">
        <v>1123</v>
      </c>
      <c r="B26638" s="618">
        <v>2013</v>
      </c>
      <c r="C26638" s="619" t="s">
        <v>424</v>
      </c>
    </row>
    <row r="26639" spans="1:3" x14ac:dyDescent="0.15">
      <c r="A26639" s="619" t="s">
        <v>1123</v>
      </c>
      <c r="B26639" s="618">
        <v>2013</v>
      </c>
      <c r="C26639" s="619" t="s">
        <v>424</v>
      </c>
    </row>
    <row r="26640" spans="1:3" x14ac:dyDescent="0.15">
      <c r="A26640" s="619" t="s">
        <v>1123</v>
      </c>
      <c r="B26640" s="618">
        <v>2013</v>
      </c>
      <c r="C26640" s="619" t="s">
        <v>424</v>
      </c>
    </row>
    <row r="26641" spans="1:3" x14ac:dyDescent="0.15">
      <c r="A26641" s="619" t="s">
        <v>1123</v>
      </c>
      <c r="B26641" s="618">
        <v>2013</v>
      </c>
      <c r="C26641" s="619" t="s">
        <v>437</v>
      </c>
    </row>
    <row r="26642" spans="1:3" x14ac:dyDescent="0.15">
      <c r="A26642" s="619" t="s">
        <v>1123</v>
      </c>
      <c r="B26642" s="618">
        <v>2013</v>
      </c>
      <c r="C26642" s="619" t="s">
        <v>437</v>
      </c>
    </row>
    <row r="26643" spans="1:3" x14ac:dyDescent="0.15">
      <c r="A26643" s="619" t="s">
        <v>1123</v>
      </c>
      <c r="B26643" s="618">
        <v>2013</v>
      </c>
      <c r="C26643" s="619" t="s">
        <v>424</v>
      </c>
    </row>
    <row r="26644" spans="1:3" x14ac:dyDescent="0.15">
      <c r="A26644" s="619" t="s">
        <v>1123</v>
      </c>
      <c r="B26644" s="618">
        <v>2013</v>
      </c>
      <c r="C26644" s="619" t="s">
        <v>437</v>
      </c>
    </row>
    <row r="26645" spans="1:3" x14ac:dyDescent="0.15">
      <c r="A26645" s="619" t="s">
        <v>1123</v>
      </c>
      <c r="B26645" s="618">
        <v>2013</v>
      </c>
      <c r="C26645" s="619" t="s">
        <v>437</v>
      </c>
    </row>
    <row r="26646" spans="1:3" x14ac:dyDescent="0.15">
      <c r="A26646" s="619" t="s">
        <v>1123</v>
      </c>
      <c r="B26646" s="618">
        <v>2013</v>
      </c>
      <c r="C26646" s="619" t="s">
        <v>1105</v>
      </c>
    </row>
    <row r="26647" spans="1:3" x14ac:dyDescent="0.15">
      <c r="A26647" s="619" t="s">
        <v>1123</v>
      </c>
      <c r="B26647" s="618">
        <v>2013</v>
      </c>
      <c r="C26647" s="619" t="s">
        <v>424</v>
      </c>
    </row>
    <row r="26648" spans="1:3" x14ac:dyDescent="0.15">
      <c r="A26648" s="619" t="s">
        <v>1123</v>
      </c>
      <c r="B26648" s="618">
        <v>2013</v>
      </c>
      <c r="C26648" s="619" t="s">
        <v>424</v>
      </c>
    </row>
    <row r="26649" spans="1:3" x14ac:dyDescent="0.15">
      <c r="A26649" s="619" t="s">
        <v>1123</v>
      </c>
      <c r="B26649" s="618">
        <v>2013</v>
      </c>
      <c r="C26649" s="619" t="s">
        <v>437</v>
      </c>
    </row>
    <row r="26650" spans="1:3" x14ac:dyDescent="0.15">
      <c r="A26650" s="619" t="s">
        <v>1123</v>
      </c>
      <c r="B26650" s="618">
        <v>2013</v>
      </c>
      <c r="C26650" s="619" t="s">
        <v>424</v>
      </c>
    </row>
    <row r="26651" spans="1:3" x14ac:dyDescent="0.15">
      <c r="A26651" s="619" t="s">
        <v>1123</v>
      </c>
      <c r="B26651" s="618">
        <v>2013</v>
      </c>
      <c r="C26651" s="619" t="s">
        <v>424</v>
      </c>
    </row>
    <row r="26652" spans="1:3" x14ac:dyDescent="0.15">
      <c r="A26652" s="619" t="s">
        <v>1123</v>
      </c>
      <c r="B26652" s="618">
        <v>2013</v>
      </c>
      <c r="C26652" s="619" t="s">
        <v>424</v>
      </c>
    </row>
    <row r="26653" spans="1:3" x14ac:dyDescent="0.15">
      <c r="A26653" s="619" t="s">
        <v>1123</v>
      </c>
      <c r="B26653" s="618">
        <v>2013</v>
      </c>
      <c r="C26653" s="619" t="s">
        <v>437</v>
      </c>
    </row>
    <row r="26654" spans="1:3" x14ac:dyDescent="0.15">
      <c r="A26654" s="619" t="s">
        <v>1123</v>
      </c>
      <c r="B26654" s="618">
        <v>2013</v>
      </c>
      <c r="C26654" s="619" t="s">
        <v>424</v>
      </c>
    </row>
    <row r="26655" spans="1:3" x14ac:dyDescent="0.15">
      <c r="A26655" s="619" t="s">
        <v>1123</v>
      </c>
      <c r="B26655" s="618">
        <v>2013</v>
      </c>
      <c r="C26655" s="619" t="s">
        <v>424</v>
      </c>
    </row>
    <row r="26656" spans="1:3" x14ac:dyDescent="0.15">
      <c r="A26656" s="619" t="s">
        <v>1123</v>
      </c>
      <c r="B26656" s="618">
        <v>2013</v>
      </c>
      <c r="C26656" s="619" t="s">
        <v>424</v>
      </c>
    </row>
    <row r="26657" spans="1:3" x14ac:dyDescent="0.15">
      <c r="A26657" s="619" t="s">
        <v>1123</v>
      </c>
      <c r="B26657" s="618">
        <v>2013</v>
      </c>
      <c r="C26657" s="619" t="s">
        <v>424</v>
      </c>
    </row>
    <row r="26658" spans="1:3" x14ac:dyDescent="0.15">
      <c r="A26658" s="619" t="s">
        <v>1123</v>
      </c>
      <c r="B26658" s="618">
        <v>2013</v>
      </c>
      <c r="C26658" s="619" t="s">
        <v>424</v>
      </c>
    </row>
    <row r="26659" spans="1:3" x14ac:dyDescent="0.15">
      <c r="A26659" s="619" t="s">
        <v>1123</v>
      </c>
      <c r="B26659" s="618">
        <v>2013</v>
      </c>
      <c r="C26659" s="619" t="s">
        <v>424</v>
      </c>
    </row>
    <row r="26660" spans="1:3" x14ac:dyDescent="0.15">
      <c r="A26660" s="619" t="s">
        <v>1123</v>
      </c>
      <c r="B26660" s="618">
        <v>2013</v>
      </c>
      <c r="C26660" s="619" t="s">
        <v>424</v>
      </c>
    </row>
    <row r="26661" spans="1:3" x14ac:dyDescent="0.15">
      <c r="A26661" s="619" t="s">
        <v>1123</v>
      </c>
      <c r="B26661" s="618">
        <v>2013</v>
      </c>
      <c r="C26661" s="619" t="s">
        <v>424</v>
      </c>
    </row>
    <row r="26662" spans="1:3" x14ac:dyDescent="0.15">
      <c r="A26662" s="619" t="s">
        <v>1123</v>
      </c>
      <c r="B26662" s="618">
        <v>2013</v>
      </c>
      <c r="C26662" s="619" t="s">
        <v>424</v>
      </c>
    </row>
    <row r="26663" spans="1:3" x14ac:dyDescent="0.15">
      <c r="A26663" s="619" t="s">
        <v>1123</v>
      </c>
      <c r="B26663" s="618">
        <v>2013</v>
      </c>
      <c r="C26663" s="619" t="s">
        <v>424</v>
      </c>
    </row>
    <row r="26664" spans="1:3" x14ac:dyDescent="0.15">
      <c r="A26664" s="619" t="s">
        <v>1123</v>
      </c>
      <c r="B26664" s="618">
        <v>2013</v>
      </c>
      <c r="C26664" s="619" t="s">
        <v>424</v>
      </c>
    </row>
    <row r="26665" spans="1:3" x14ac:dyDescent="0.15">
      <c r="A26665" s="619" t="s">
        <v>1123</v>
      </c>
      <c r="B26665" s="618">
        <v>2013</v>
      </c>
      <c r="C26665" s="619" t="s">
        <v>424</v>
      </c>
    </row>
    <row r="26666" spans="1:3" x14ac:dyDescent="0.15">
      <c r="A26666" s="619" t="s">
        <v>1123</v>
      </c>
      <c r="B26666" s="618">
        <v>2013</v>
      </c>
      <c r="C26666" s="619" t="s">
        <v>424</v>
      </c>
    </row>
    <row r="26667" spans="1:3" x14ac:dyDescent="0.15">
      <c r="A26667" s="619" t="s">
        <v>1123</v>
      </c>
      <c r="B26667" s="618">
        <v>2013</v>
      </c>
      <c r="C26667" s="619" t="s">
        <v>424</v>
      </c>
    </row>
    <row r="26668" spans="1:3" x14ac:dyDescent="0.15">
      <c r="A26668" s="619" t="s">
        <v>1123</v>
      </c>
      <c r="B26668" s="618">
        <v>2013</v>
      </c>
      <c r="C26668" s="619" t="s">
        <v>424</v>
      </c>
    </row>
    <row r="26669" spans="1:3" x14ac:dyDescent="0.15">
      <c r="A26669" s="619" t="s">
        <v>1123</v>
      </c>
      <c r="B26669" s="618">
        <v>2013</v>
      </c>
      <c r="C26669" s="619" t="s">
        <v>424</v>
      </c>
    </row>
    <row r="26670" spans="1:3" x14ac:dyDescent="0.15">
      <c r="A26670" s="619" t="s">
        <v>1123</v>
      </c>
      <c r="B26670" s="618">
        <v>2013</v>
      </c>
      <c r="C26670" s="619" t="s">
        <v>424</v>
      </c>
    </row>
    <row r="26671" spans="1:3" x14ac:dyDescent="0.15">
      <c r="A26671" s="619" t="s">
        <v>1123</v>
      </c>
      <c r="B26671" s="618">
        <v>2013</v>
      </c>
      <c r="C26671" s="619" t="s">
        <v>424</v>
      </c>
    </row>
    <row r="26672" spans="1:3" x14ac:dyDescent="0.15">
      <c r="A26672" s="619" t="s">
        <v>1123</v>
      </c>
      <c r="B26672" s="618">
        <v>2013</v>
      </c>
      <c r="C26672" s="619" t="s">
        <v>424</v>
      </c>
    </row>
    <row r="26673" spans="1:3" x14ac:dyDescent="0.15">
      <c r="A26673" s="619" t="s">
        <v>1123</v>
      </c>
      <c r="B26673" s="618">
        <v>2013</v>
      </c>
      <c r="C26673" s="619" t="s">
        <v>424</v>
      </c>
    </row>
    <row r="26674" spans="1:3" x14ac:dyDescent="0.15">
      <c r="A26674" s="619" t="s">
        <v>1123</v>
      </c>
      <c r="B26674" s="618">
        <v>2013</v>
      </c>
      <c r="C26674" s="619" t="s">
        <v>437</v>
      </c>
    </row>
    <row r="26675" spans="1:3" x14ac:dyDescent="0.15">
      <c r="A26675" s="619" t="s">
        <v>1123</v>
      </c>
      <c r="B26675" s="618">
        <v>2013</v>
      </c>
      <c r="C26675" s="619" t="s">
        <v>437</v>
      </c>
    </row>
    <row r="26676" spans="1:3" x14ac:dyDescent="0.15">
      <c r="A26676" s="619" t="s">
        <v>1123</v>
      </c>
      <c r="B26676" s="618">
        <v>2013</v>
      </c>
      <c r="C26676" s="619" t="s">
        <v>424</v>
      </c>
    </row>
    <row r="26677" spans="1:3" x14ac:dyDescent="0.15">
      <c r="A26677" s="619" t="s">
        <v>1123</v>
      </c>
      <c r="B26677" s="618">
        <v>2013</v>
      </c>
      <c r="C26677" s="619" t="s">
        <v>424</v>
      </c>
    </row>
    <row r="26678" spans="1:3" x14ac:dyDescent="0.15">
      <c r="A26678" s="619" t="s">
        <v>1123</v>
      </c>
      <c r="B26678" s="618">
        <v>2013</v>
      </c>
      <c r="C26678" s="619" t="s">
        <v>424</v>
      </c>
    </row>
    <row r="26679" spans="1:3" x14ac:dyDescent="0.15">
      <c r="A26679" s="619" t="s">
        <v>1123</v>
      </c>
      <c r="B26679" s="618">
        <v>2013</v>
      </c>
      <c r="C26679" s="619" t="s">
        <v>437</v>
      </c>
    </row>
    <row r="26680" spans="1:3" x14ac:dyDescent="0.15">
      <c r="A26680" s="619" t="s">
        <v>1123</v>
      </c>
      <c r="B26680" s="618">
        <v>2013</v>
      </c>
      <c r="C26680" s="619" t="s">
        <v>437</v>
      </c>
    </row>
    <row r="26681" spans="1:3" x14ac:dyDescent="0.15">
      <c r="A26681" s="619" t="s">
        <v>1123</v>
      </c>
      <c r="B26681" s="618">
        <v>2013</v>
      </c>
      <c r="C26681" s="619" t="s">
        <v>424</v>
      </c>
    </row>
    <row r="26682" spans="1:3" x14ac:dyDescent="0.15">
      <c r="A26682" s="618" t="s">
        <v>1123</v>
      </c>
      <c r="B26682" s="618">
        <v>2013</v>
      </c>
      <c r="C26682" s="619" t="s">
        <v>1102</v>
      </c>
    </row>
    <row r="26683" spans="1:3" x14ac:dyDescent="0.15">
      <c r="A26683" s="619" t="s">
        <v>1123</v>
      </c>
      <c r="B26683" s="618">
        <v>2013</v>
      </c>
      <c r="C26683" s="619" t="s">
        <v>424</v>
      </c>
    </row>
    <row r="26684" spans="1:3" x14ac:dyDescent="0.15">
      <c r="A26684" s="618" t="s">
        <v>1123</v>
      </c>
      <c r="B26684" s="618">
        <v>2013</v>
      </c>
      <c r="C26684" s="619" t="s">
        <v>424</v>
      </c>
    </row>
    <row r="26685" spans="1:3" x14ac:dyDescent="0.15">
      <c r="A26685" s="618" t="s">
        <v>1123</v>
      </c>
      <c r="B26685" s="618">
        <v>2013</v>
      </c>
      <c r="C26685" s="619" t="s">
        <v>424</v>
      </c>
    </row>
    <row r="26686" spans="1:3" x14ac:dyDescent="0.15">
      <c r="A26686" s="618" t="s">
        <v>1123</v>
      </c>
      <c r="B26686" s="618">
        <v>2013</v>
      </c>
      <c r="C26686" s="619" t="s">
        <v>424</v>
      </c>
    </row>
    <row r="26687" spans="1:3" x14ac:dyDescent="0.15">
      <c r="A26687" s="619" t="s">
        <v>1123</v>
      </c>
      <c r="B26687" s="618">
        <v>2013</v>
      </c>
      <c r="C26687" s="619" t="s">
        <v>437</v>
      </c>
    </row>
    <row r="26688" spans="1:3" x14ac:dyDescent="0.15">
      <c r="A26688" s="619" t="s">
        <v>1123</v>
      </c>
      <c r="B26688" s="618">
        <v>2013</v>
      </c>
      <c r="C26688" s="619" t="s">
        <v>437</v>
      </c>
    </row>
    <row r="26689" spans="1:3" x14ac:dyDescent="0.15">
      <c r="A26689" s="619" t="s">
        <v>1123</v>
      </c>
      <c r="B26689" s="618">
        <v>2013</v>
      </c>
      <c r="C26689" s="619" t="s">
        <v>437</v>
      </c>
    </row>
    <row r="26690" spans="1:3" x14ac:dyDescent="0.15">
      <c r="A26690" s="619" t="s">
        <v>1123</v>
      </c>
      <c r="B26690" s="618">
        <v>2013</v>
      </c>
      <c r="C26690" s="619" t="s">
        <v>437</v>
      </c>
    </row>
    <row r="26691" spans="1:3" x14ac:dyDescent="0.15">
      <c r="A26691" s="619" t="s">
        <v>1123</v>
      </c>
      <c r="B26691" s="618">
        <v>2013</v>
      </c>
      <c r="C26691" s="619" t="s">
        <v>1102</v>
      </c>
    </row>
    <row r="26692" spans="1:3" x14ac:dyDescent="0.15">
      <c r="A26692" s="619" t="s">
        <v>1123</v>
      </c>
      <c r="B26692" s="618">
        <v>2013</v>
      </c>
      <c r="C26692" s="619" t="s">
        <v>424</v>
      </c>
    </row>
    <row r="26693" spans="1:3" x14ac:dyDescent="0.15">
      <c r="A26693" s="619" t="s">
        <v>1123</v>
      </c>
      <c r="B26693" s="618">
        <v>2013</v>
      </c>
      <c r="C26693" s="619" t="s">
        <v>424</v>
      </c>
    </row>
    <row r="26694" spans="1:3" x14ac:dyDescent="0.15">
      <c r="A26694" s="619" t="s">
        <v>1123</v>
      </c>
      <c r="B26694" s="618">
        <v>2013</v>
      </c>
      <c r="C26694" s="619" t="s">
        <v>1107</v>
      </c>
    </row>
    <row r="26695" spans="1:3" x14ac:dyDescent="0.15">
      <c r="A26695" s="619" t="s">
        <v>1123</v>
      </c>
      <c r="B26695" s="618">
        <v>2013</v>
      </c>
      <c r="C26695" s="619" t="s">
        <v>424</v>
      </c>
    </row>
    <row r="26696" spans="1:3" x14ac:dyDescent="0.15">
      <c r="A26696" s="619" t="s">
        <v>1123</v>
      </c>
      <c r="B26696" s="618">
        <v>2013</v>
      </c>
      <c r="C26696" s="619" t="s">
        <v>424</v>
      </c>
    </row>
    <row r="26697" spans="1:3" x14ac:dyDescent="0.15">
      <c r="A26697" s="618" t="s">
        <v>1123</v>
      </c>
      <c r="B26697" s="618">
        <v>2013</v>
      </c>
      <c r="C26697" s="619" t="s">
        <v>424</v>
      </c>
    </row>
    <row r="26698" spans="1:3" x14ac:dyDescent="0.15">
      <c r="A26698" s="619" t="s">
        <v>1123</v>
      </c>
      <c r="B26698" s="618">
        <v>2013</v>
      </c>
      <c r="C26698" s="619" t="s">
        <v>437</v>
      </c>
    </row>
    <row r="26699" spans="1:3" x14ac:dyDescent="0.15">
      <c r="A26699" s="618" t="s">
        <v>1123</v>
      </c>
      <c r="B26699" s="618">
        <v>2013</v>
      </c>
      <c r="C26699" s="619" t="s">
        <v>424</v>
      </c>
    </row>
    <row r="26700" spans="1:3" x14ac:dyDescent="0.15">
      <c r="A26700" s="619" t="s">
        <v>1123</v>
      </c>
      <c r="B26700" s="618">
        <v>2013</v>
      </c>
      <c r="C26700" s="619" t="s">
        <v>424</v>
      </c>
    </row>
    <row r="26701" spans="1:3" x14ac:dyDescent="0.15">
      <c r="A26701" s="618" t="s">
        <v>1123</v>
      </c>
      <c r="B26701" s="618">
        <v>2013</v>
      </c>
      <c r="C26701" s="619" t="s">
        <v>1107</v>
      </c>
    </row>
    <row r="26702" spans="1:3" x14ac:dyDescent="0.15">
      <c r="A26702" s="619" t="s">
        <v>1123</v>
      </c>
      <c r="B26702" s="618" t="s">
        <v>1081</v>
      </c>
      <c r="C26702" s="619" t="s">
        <v>1080</v>
      </c>
    </row>
    <row r="26703" spans="1:3" x14ac:dyDescent="0.15">
      <c r="A26703" s="618" t="s">
        <v>1123</v>
      </c>
      <c r="B26703" s="618">
        <v>2013</v>
      </c>
      <c r="C26703" s="619" t="s">
        <v>437</v>
      </c>
    </row>
    <row r="26704" spans="1:3" x14ac:dyDescent="0.15">
      <c r="A26704" s="619" t="s">
        <v>1123</v>
      </c>
      <c r="B26704" s="618">
        <v>2013</v>
      </c>
      <c r="C26704" s="619" t="s">
        <v>1102</v>
      </c>
    </row>
    <row r="26705" spans="1:3" x14ac:dyDescent="0.15">
      <c r="A26705" s="619" t="s">
        <v>1123</v>
      </c>
      <c r="B26705" s="618">
        <v>2013</v>
      </c>
      <c r="C26705" s="619" t="s">
        <v>1105</v>
      </c>
    </row>
    <row r="26706" spans="1:3" x14ac:dyDescent="0.15">
      <c r="A26706" s="619" t="s">
        <v>1123</v>
      </c>
      <c r="B26706" s="618">
        <v>2013</v>
      </c>
      <c r="C26706" s="619" t="s">
        <v>424</v>
      </c>
    </row>
    <row r="26707" spans="1:3" x14ac:dyDescent="0.15">
      <c r="A26707" s="619" t="s">
        <v>1123</v>
      </c>
      <c r="B26707" s="618">
        <v>2013</v>
      </c>
      <c r="C26707" s="619" t="s">
        <v>424</v>
      </c>
    </row>
    <row r="26708" spans="1:3" x14ac:dyDescent="0.15">
      <c r="A26708" s="619" t="s">
        <v>1123</v>
      </c>
      <c r="B26708" s="618">
        <v>2013</v>
      </c>
      <c r="C26708" s="619" t="s">
        <v>424</v>
      </c>
    </row>
    <row r="26709" spans="1:3" x14ac:dyDescent="0.15">
      <c r="A26709" s="619" t="s">
        <v>1123</v>
      </c>
      <c r="B26709" s="618">
        <v>2013</v>
      </c>
      <c r="C26709" s="619" t="s">
        <v>437</v>
      </c>
    </row>
    <row r="26710" spans="1:3" x14ac:dyDescent="0.15">
      <c r="A26710" s="618" t="s">
        <v>1123</v>
      </c>
      <c r="B26710" s="618">
        <v>2013</v>
      </c>
      <c r="C26710" s="619" t="s">
        <v>437</v>
      </c>
    </row>
    <row r="26711" spans="1:3" x14ac:dyDescent="0.15">
      <c r="A26711" s="618" t="s">
        <v>1123</v>
      </c>
      <c r="B26711" s="618">
        <v>2013</v>
      </c>
      <c r="C26711" s="619" t="s">
        <v>1107</v>
      </c>
    </row>
    <row r="26712" spans="1:3" x14ac:dyDescent="0.15">
      <c r="A26712" s="618" t="s">
        <v>1123</v>
      </c>
      <c r="B26712" s="618">
        <v>2013</v>
      </c>
      <c r="C26712" s="619" t="s">
        <v>1102</v>
      </c>
    </row>
    <row r="26713" spans="1:3" x14ac:dyDescent="0.15">
      <c r="A26713" s="618" t="s">
        <v>1123</v>
      </c>
      <c r="B26713" s="618">
        <v>2013</v>
      </c>
      <c r="C26713" s="619" t="s">
        <v>1102</v>
      </c>
    </row>
    <row r="26714" spans="1:3" x14ac:dyDescent="0.15">
      <c r="A26714" s="618" t="s">
        <v>1123</v>
      </c>
      <c r="B26714" s="618">
        <v>2013</v>
      </c>
      <c r="C26714" s="619" t="s">
        <v>424</v>
      </c>
    </row>
    <row r="26715" spans="1:3" x14ac:dyDescent="0.15">
      <c r="A26715" s="618" t="s">
        <v>1123</v>
      </c>
      <c r="B26715" s="618">
        <v>2013</v>
      </c>
      <c r="C26715" s="619" t="s">
        <v>424</v>
      </c>
    </row>
    <row r="26716" spans="1:3" x14ac:dyDescent="0.15">
      <c r="A26716" s="618" t="s">
        <v>1123</v>
      </c>
      <c r="B26716" s="618">
        <v>2013</v>
      </c>
      <c r="C26716" s="619" t="s">
        <v>424</v>
      </c>
    </row>
    <row r="26717" spans="1:3" x14ac:dyDescent="0.15">
      <c r="A26717" s="619" t="s">
        <v>1123</v>
      </c>
      <c r="B26717" s="618">
        <v>2013</v>
      </c>
      <c r="C26717" s="619" t="s">
        <v>424</v>
      </c>
    </row>
    <row r="26718" spans="1:3" x14ac:dyDescent="0.15">
      <c r="A26718" s="619" t="s">
        <v>1123</v>
      </c>
      <c r="B26718" s="618">
        <v>2013</v>
      </c>
      <c r="C26718" s="619" t="s">
        <v>437</v>
      </c>
    </row>
    <row r="26719" spans="1:3" x14ac:dyDescent="0.15">
      <c r="A26719" s="619" t="s">
        <v>1123</v>
      </c>
      <c r="B26719" s="618">
        <v>2013</v>
      </c>
      <c r="C26719" s="619" t="s">
        <v>424</v>
      </c>
    </row>
    <row r="26720" spans="1:3" x14ac:dyDescent="0.15">
      <c r="A26720" s="619" t="s">
        <v>1123</v>
      </c>
      <c r="B26720" s="618">
        <v>2013</v>
      </c>
      <c r="C26720" s="619" t="s">
        <v>1102</v>
      </c>
    </row>
    <row r="26721" spans="1:3" x14ac:dyDescent="0.15">
      <c r="A26721" s="619" t="s">
        <v>1123</v>
      </c>
      <c r="B26721" s="618">
        <v>2013</v>
      </c>
      <c r="C26721" s="619" t="s">
        <v>1102</v>
      </c>
    </row>
    <row r="26722" spans="1:3" x14ac:dyDescent="0.15">
      <c r="A26722" s="619" t="s">
        <v>1123</v>
      </c>
      <c r="B26722" s="618">
        <v>2013</v>
      </c>
      <c r="C26722" s="619" t="s">
        <v>424</v>
      </c>
    </row>
    <row r="26723" spans="1:3" x14ac:dyDescent="0.15">
      <c r="A26723" s="619" t="s">
        <v>1123</v>
      </c>
      <c r="B26723" s="618">
        <v>2013</v>
      </c>
      <c r="C26723" s="619" t="s">
        <v>437</v>
      </c>
    </row>
    <row r="26724" spans="1:3" x14ac:dyDescent="0.15">
      <c r="A26724" s="618" t="s">
        <v>1123</v>
      </c>
      <c r="B26724" s="618">
        <v>2013</v>
      </c>
      <c r="C26724" s="619" t="s">
        <v>424</v>
      </c>
    </row>
    <row r="26725" spans="1:3" x14ac:dyDescent="0.15">
      <c r="A26725" s="619" t="s">
        <v>1123</v>
      </c>
      <c r="B26725" s="618">
        <v>2013</v>
      </c>
      <c r="C26725" s="619" t="s">
        <v>424</v>
      </c>
    </row>
    <row r="26726" spans="1:3" x14ac:dyDescent="0.15">
      <c r="A26726" s="619" t="s">
        <v>1123</v>
      </c>
      <c r="B26726" s="618">
        <v>2013</v>
      </c>
      <c r="C26726" s="619" t="s">
        <v>424</v>
      </c>
    </row>
    <row r="26727" spans="1:3" x14ac:dyDescent="0.15">
      <c r="A26727" s="619" t="s">
        <v>1123</v>
      </c>
      <c r="B26727" s="618">
        <v>2013</v>
      </c>
      <c r="C26727" s="619" t="s">
        <v>424</v>
      </c>
    </row>
    <row r="26728" spans="1:3" x14ac:dyDescent="0.15">
      <c r="A26728" s="619" t="s">
        <v>1123</v>
      </c>
      <c r="B26728" s="618">
        <v>2013</v>
      </c>
      <c r="C26728" s="619" t="s">
        <v>424</v>
      </c>
    </row>
    <row r="26729" spans="1:3" x14ac:dyDescent="0.15">
      <c r="A26729" s="619" t="s">
        <v>1123</v>
      </c>
      <c r="B26729" s="618">
        <v>2013</v>
      </c>
      <c r="C26729" s="619" t="s">
        <v>424</v>
      </c>
    </row>
    <row r="26730" spans="1:3" x14ac:dyDescent="0.15">
      <c r="A26730" s="619" t="s">
        <v>1123</v>
      </c>
      <c r="B26730" s="618">
        <v>2013</v>
      </c>
      <c r="C26730" s="619" t="s">
        <v>424</v>
      </c>
    </row>
    <row r="26731" spans="1:3" x14ac:dyDescent="0.15">
      <c r="A26731" s="619" t="s">
        <v>1123</v>
      </c>
      <c r="B26731" s="618">
        <v>2013</v>
      </c>
      <c r="C26731" s="619" t="s">
        <v>424</v>
      </c>
    </row>
    <row r="26732" spans="1:3" x14ac:dyDescent="0.15">
      <c r="A26732" s="619" t="s">
        <v>1123</v>
      </c>
      <c r="B26732" s="618">
        <v>2013</v>
      </c>
      <c r="C26732" s="619" t="s">
        <v>424</v>
      </c>
    </row>
    <row r="26733" spans="1:3" x14ac:dyDescent="0.15">
      <c r="A26733" s="619" t="s">
        <v>1123</v>
      </c>
      <c r="B26733" s="618">
        <v>2013</v>
      </c>
      <c r="C26733" s="619" t="s">
        <v>424</v>
      </c>
    </row>
    <row r="26734" spans="1:3" x14ac:dyDescent="0.15">
      <c r="A26734" s="618" t="s">
        <v>1123</v>
      </c>
      <c r="B26734" s="618">
        <v>2013</v>
      </c>
      <c r="C26734" s="619" t="s">
        <v>437</v>
      </c>
    </row>
    <row r="26735" spans="1:3" x14ac:dyDescent="0.15">
      <c r="A26735" s="619" t="s">
        <v>1123</v>
      </c>
      <c r="B26735" s="618">
        <v>2013</v>
      </c>
      <c r="C26735" s="619" t="s">
        <v>424</v>
      </c>
    </row>
    <row r="26736" spans="1:3" x14ac:dyDescent="0.15">
      <c r="A26736" s="619" t="s">
        <v>1123</v>
      </c>
      <c r="B26736" s="618">
        <v>2013</v>
      </c>
      <c r="C26736" s="619" t="s">
        <v>424</v>
      </c>
    </row>
    <row r="26737" spans="1:3" x14ac:dyDescent="0.15">
      <c r="A26737" s="618" t="s">
        <v>1123</v>
      </c>
      <c r="B26737" s="618">
        <v>2013</v>
      </c>
      <c r="C26737" s="619" t="s">
        <v>1107</v>
      </c>
    </row>
    <row r="26738" spans="1:3" x14ac:dyDescent="0.15">
      <c r="A26738" s="619" t="s">
        <v>1123</v>
      </c>
      <c r="B26738" s="618">
        <v>2013</v>
      </c>
      <c r="C26738" s="619" t="s">
        <v>424</v>
      </c>
    </row>
    <row r="26739" spans="1:3" x14ac:dyDescent="0.15">
      <c r="A26739" s="619" t="s">
        <v>1123</v>
      </c>
      <c r="B26739" s="618">
        <v>2013</v>
      </c>
      <c r="C26739" s="619" t="s">
        <v>1102</v>
      </c>
    </row>
    <row r="26740" spans="1:3" x14ac:dyDescent="0.15">
      <c r="A26740" s="619" t="s">
        <v>1123</v>
      </c>
      <c r="B26740" s="618">
        <v>2013</v>
      </c>
      <c r="C26740" s="619" t="s">
        <v>1102</v>
      </c>
    </row>
    <row r="26741" spans="1:3" x14ac:dyDescent="0.15">
      <c r="A26741" s="619" t="s">
        <v>1123</v>
      </c>
      <c r="B26741" s="618">
        <v>2013</v>
      </c>
      <c r="C26741" s="619" t="s">
        <v>424</v>
      </c>
    </row>
    <row r="26742" spans="1:3" x14ac:dyDescent="0.15">
      <c r="A26742" s="619" t="s">
        <v>1123</v>
      </c>
      <c r="B26742" s="618">
        <v>2013</v>
      </c>
      <c r="C26742" s="619" t="s">
        <v>424</v>
      </c>
    </row>
    <row r="26743" spans="1:3" x14ac:dyDescent="0.15">
      <c r="A26743" s="619" t="s">
        <v>1123</v>
      </c>
      <c r="B26743" s="618">
        <v>2013</v>
      </c>
      <c r="C26743" s="619" t="s">
        <v>1102</v>
      </c>
    </row>
    <row r="26744" spans="1:3" x14ac:dyDescent="0.15">
      <c r="A26744" s="619" t="s">
        <v>1123</v>
      </c>
      <c r="B26744" s="618">
        <v>2013</v>
      </c>
      <c r="C26744" s="619" t="s">
        <v>424</v>
      </c>
    </row>
    <row r="26745" spans="1:3" x14ac:dyDescent="0.15">
      <c r="A26745" s="619" t="s">
        <v>1123</v>
      </c>
      <c r="B26745" s="618">
        <v>2013</v>
      </c>
      <c r="C26745" s="619" t="s">
        <v>424</v>
      </c>
    </row>
    <row r="26746" spans="1:3" x14ac:dyDescent="0.15">
      <c r="A26746" s="619" t="s">
        <v>1123</v>
      </c>
      <c r="B26746" s="618">
        <v>2013</v>
      </c>
      <c r="C26746" s="619" t="s">
        <v>1102</v>
      </c>
    </row>
    <row r="26747" spans="1:3" x14ac:dyDescent="0.15">
      <c r="A26747" s="618" t="s">
        <v>1123</v>
      </c>
      <c r="B26747" s="618">
        <v>2013</v>
      </c>
      <c r="C26747" s="619" t="s">
        <v>424</v>
      </c>
    </row>
    <row r="26748" spans="1:3" x14ac:dyDescent="0.15">
      <c r="A26748" s="618" t="s">
        <v>1123</v>
      </c>
      <c r="B26748" s="618">
        <v>2013</v>
      </c>
      <c r="C26748" s="619" t="s">
        <v>424</v>
      </c>
    </row>
    <row r="26749" spans="1:3" x14ac:dyDescent="0.15">
      <c r="A26749" s="619" t="s">
        <v>1123</v>
      </c>
      <c r="B26749" s="618">
        <v>2013</v>
      </c>
      <c r="C26749" s="619" t="s">
        <v>424</v>
      </c>
    </row>
    <row r="26750" spans="1:3" x14ac:dyDescent="0.15">
      <c r="A26750" s="619" t="s">
        <v>1123</v>
      </c>
      <c r="B26750" s="618">
        <v>2013</v>
      </c>
      <c r="C26750" s="619" t="s">
        <v>437</v>
      </c>
    </row>
    <row r="26751" spans="1:3" x14ac:dyDescent="0.15">
      <c r="A26751" s="619" t="s">
        <v>1123</v>
      </c>
      <c r="B26751" s="618">
        <v>2013</v>
      </c>
      <c r="C26751" s="619" t="s">
        <v>437</v>
      </c>
    </row>
    <row r="26752" spans="1:3" x14ac:dyDescent="0.15">
      <c r="A26752" s="619" t="s">
        <v>1123</v>
      </c>
      <c r="B26752" s="618">
        <v>2013</v>
      </c>
      <c r="C26752" s="619" t="s">
        <v>437</v>
      </c>
    </row>
    <row r="26753" spans="1:3" x14ac:dyDescent="0.15">
      <c r="A26753" s="619" t="s">
        <v>1123</v>
      </c>
      <c r="B26753" s="618">
        <v>2013</v>
      </c>
      <c r="C26753" s="619" t="s">
        <v>424</v>
      </c>
    </row>
    <row r="26754" spans="1:3" x14ac:dyDescent="0.15">
      <c r="A26754" s="619" t="s">
        <v>1123</v>
      </c>
      <c r="B26754" s="618">
        <v>2013</v>
      </c>
      <c r="C26754" s="619" t="s">
        <v>424</v>
      </c>
    </row>
    <row r="26755" spans="1:3" x14ac:dyDescent="0.15">
      <c r="A26755" s="619" t="s">
        <v>1123</v>
      </c>
      <c r="B26755" s="618">
        <v>2013</v>
      </c>
      <c r="C26755" s="619" t="s">
        <v>437</v>
      </c>
    </row>
    <row r="26756" spans="1:3" x14ac:dyDescent="0.15">
      <c r="A26756" s="619" t="s">
        <v>1123</v>
      </c>
      <c r="B26756" s="618">
        <v>2013</v>
      </c>
      <c r="C26756" s="619" t="s">
        <v>437</v>
      </c>
    </row>
    <row r="26757" spans="1:3" x14ac:dyDescent="0.15">
      <c r="A26757" s="619" t="s">
        <v>1123</v>
      </c>
      <c r="B26757" s="618">
        <v>2013</v>
      </c>
      <c r="C26757" s="619" t="s">
        <v>424</v>
      </c>
    </row>
    <row r="26758" spans="1:3" x14ac:dyDescent="0.15">
      <c r="A26758" s="619" t="s">
        <v>1123</v>
      </c>
      <c r="B26758" s="618">
        <v>2013</v>
      </c>
      <c r="C26758" s="619" t="s">
        <v>424</v>
      </c>
    </row>
    <row r="26759" spans="1:3" x14ac:dyDescent="0.15">
      <c r="A26759" s="619" t="s">
        <v>1123</v>
      </c>
      <c r="B26759" s="618">
        <v>2013</v>
      </c>
      <c r="C26759" s="619" t="s">
        <v>1102</v>
      </c>
    </row>
    <row r="26760" spans="1:3" x14ac:dyDescent="0.15">
      <c r="A26760" s="619" t="s">
        <v>1123</v>
      </c>
      <c r="B26760" s="618">
        <v>2013</v>
      </c>
      <c r="C26760" s="619" t="s">
        <v>1107</v>
      </c>
    </row>
    <row r="26761" spans="1:3" x14ac:dyDescent="0.15">
      <c r="A26761" s="619" t="s">
        <v>1123</v>
      </c>
      <c r="B26761" s="618">
        <v>2013</v>
      </c>
      <c r="C26761" s="619" t="s">
        <v>437</v>
      </c>
    </row>
    <row r="26762" spans="1:3" x14ac:dyDescent="0.15">
      <c r="A26762" s="619" t="s">
        <v>1123</v>
      </c>
      <c r="B26762" s="618">
        <v>2013</v>
      </c>
      <c r="C26762" s="619" t="s">
        <v>1080</v>
      </c>
    </row>
    <row r="26763" spans="1:3" x14ac:dyDescent="0.15">
      <c r="A26763" s="619" t="s">
        <v>1123</v>
      </c>
      <c r="B26763" s="618">
        <v>2013</v>
      </c>
      <c r="C26763" s="619" t="s">
        <v>1103</v>
      </c>
    </row>
    <row r="26764" spans="1:3" x14ac:dyDescent="0.15">
      <c r="A26764" s="619" t="s">
        <v>1123</v>
      </c>
      <c r="B26764" s="618">
        <v>2013</v>
      </c>
      <c r="C26764" s="619" t="s">
        <v>1103</v>
      </c>
    </row>
    <row r="26765" spans="1:3" x14ac:dyDescent="0.15">
      <c r="A26765" s="618" t="s">
        <v>1123</v>
      </c>
      <c r="B26765" s="618">
        <v>2013</v>
      </c>
      <c r="C26765" s="619" t="s">
        <v>1103</v>
      </c>
    </row>
    <row r="26766" spans="1:3" x14ac:dyDescent="0.15">
      <c r="A26766" s="619" t="s">
        <v>1123</v>
      </c>
      <c r="B26766" s="618">
        <v>2013</v>
      </c>
      <c r="C26766" s="619" t="s">
        <v>1103</v>
      </c>
    </row>
    <row r="26767" spans="1:3" x14ac:dyDescent="0.15">
      <c r="A26767" s="619" t="s">
        <v>1123</v>
      </c>
      <c r="B26767" s="618">
        <v>2013</v>
      </c>
      <c r="C26767" s="619" t="s">
        <v>1107</v>
      </c>
    </row>
    <row r="26768" spans="1:3" x14ac:dyDescent="0.15">
      <c r="A26768" s="619" t="s">
        <v>1123</v>
      </c>
      <c r="B26768" s="618">
        <v>2013</v>
      </c>
      <c r="C26768" s="619" t="s">
        <v>1080</v>
      </c>
    </row>
    <row r="26769" spans="1:3" x14ac:dyDescent="0.15">
      <c r="A26769" s="619" t="s">
        <v>1123</v>
      </c>
      <c r="B26769" s="618">
        <v>2013</v>
      </c>
      <c r="C26769" s="619" t="s">
        <v>1102</v>
      </c>
    </row>
    <row r="26770" spans="1:3" x14ac:dyDescent="0.15">
      <c r="A26770" s="619" t="s">
        <v>1123</v>
      </c>
      <c r="B26770" s="618">
        <v>2013</v>
      </c>
      <c r="C26770" s="619" t="s">
        <v>1080</v>
      </c>
    </row>
    <row r="26771" spans="1:3" x14ac:dyDescent="0.15">
      <c r="A26771" s="619" t="s">
        <v>1123</v>
      </c>
      <c r="B26771" s="618">
        <v>2013</v>
      </c>
      <c r="C26771" s="619" t="s">
        <v>424</v>
      </c>
    </row>
    <row r="26772" spans="1:3" x14ac:dyDescent="0.15">
      <c r="A26772" s="619" t="s">
        <v>1123</v>
      </c>
      <c r="B26772" s="618">
        <v>2013</v>
      </c>
      <c r="C26772" s="619" t="s">
        <v>1109</v>
      </c>
    </row>
    <row r="26773" spans="1:3" x14ac:dyDescent="0.15">
      <c r="A26773" s="618" t="s">
        <v>1123</v>
      </c>
      <c r="B26773" s="618">
        <v>2013</v>
      </c>
      <c r="C26773" s="619" t="s">
        <v>424</v>
      </c>
    </row>
    <row r="26774" spans="1:3" x14ac:dyDescent="0.15">
      <c r="A26774" s="619" t="s">
        <v>1123</v>
      </c>
      <c r="B26774" s="618">
        <v>2013</v>
      </c>
      <c r="C26774" s="619" t="s">
        <v>424</v>
      </c>
    </row>
    <row r="26775" spans="1:3" x14ac:dyDescent="0.15">
      <c r="A26775" s="619" t="s">
        <v>1123</v>
      </c>
      <c r="B26775" s="618">
        <v>2013</v>
      </c>
      <c r="C26775" s="619" t="s">
        <v>424</v>
      </c>
    </row>
    <row r="26776" spans="1:3" x14ac:dyDescent="0.15">
      <c r="A26776" s="619" t="s">
        <v>1123</v>
      </c>
      <c r="B26776" s="618">
        <v>2013</v>
      </c>
      <c r="C26776" s="619" t="s">
        <v>424</v>
      </c>
    </row>
    <row r="26777" spans="1:3" x14ac:dyDescent="0.15">
      <c r="A26777" s="619" t="s">
        <v>1123</v>
      </c>
      <c r="B26777" s="618">
        <v>2013</v>
      </c>
      <c r="C26777" s="619" t="s">
        <v>424</v>
      </c>
    </row>
    <row r="26778" spans="1:3" x14ac:dyDescent="0.15">
      <c r="A26778" s="619" t="s">
        <v>1123</v>
      </c>
      <c r="B26778" s="618">
        <v>2013</v>
      </c>
      <c r="C26778" s="619" t="s">
        <v>424</v>
      </c>
    </row>
    <row r="26779" spans="1:3" x14ac:dyDescent="0.15">
      <c r="A26779" s="619" t="s">
        <v>1123</v>
      </c>
      <c r="B26779" s="618">
        <v>2013</v>
      </c>
      <c r="C26779" s="619" t="s">
        <v>424</v>
      </c>
    </row>
    <row r="26780" spans="1:3" x14ac:dyDescent="0.15">
      <c r="A26780" s="619" t="s">
        <v>1123</v>
      </c>
      <c r="B26780" s="618">
        <v>2013</v>
      </c>
      <c r="C26780" s="619" t="s">
        <v>424</v>
      </c>
    </row>
    <row r="26781" spans="1:3" x14ac:dyDescent="0.15">
      <c r="A26781" s="619" t="s">
        <v>1123</v>
      </c>
      <c r="B26781" s="618">
        <v>2013</v>
      </c>
      <c r="C26781" s="619" t="s">
        <v>437</v>
      </c>
    </row>
    <row r="26782" spans="1:3" x14ac:dyDescent="0.15">
      <c r="A26782" s="619" t="s">
        <v>1123</v>
      </c>
      <c r="B26782" s="618">
        <v>2013</v>
      </c>
      <c r="C26782" s="619" t="s">
        <v>437</v>
      </c>
    </row>
    <row r="26783" spans="1:3" x14ac:dyDescent="0.15">
      <c r="A26783" s="619" t="s">
        <v>1123</v>
      </c>
      <c r="B26783" s="618">
        <v>2013</v>
      </c>
      <c r="C26783" s="619" t="s">
        <v>424</v>
      </c>
    </row>
    <row r="26784" spans="1:3" x14ac:dyDescent="0.15">
      <c r="A26784" s="619" t="s">
        <v>1123</v>
      </c>
      <c r="B26784" s="618">
        <v>2013</v>
      </c>
      <c r="C26784" s="619" t="s">
        <v>424</v>
      </c>
    </row>
    <row r="26785" spans="1:3" x14ac:dyDescent="0.15">
      <c r="A26785" s="619" t="s">
        <v>1123</v>
      </c>
      <c r="B26785" s="618">
        <v>2013</v>
      </c>
      <c r="C26785" s="619" t="s">
        <v>424</v>
      </c>
    </row>
    <row r="26786" spans="1:3" x14ac:dyDescent="0.15">
      <c r="A26786" s="619" t="s">
        <v>1123</v>
      </c>
      <c r="B26786" s="618">
        <v>2013</v>
      </c>
      <c r="C26786" s="619" t="s">
        <v>424</v>
      </c>
    </row>
    <row r="26787" spans="1:3" x14ac:dyDescent="0.15">
      <c r="A26787" s="619" t="s">
        <v>1123</v>
      </c>
      <c r="B26787" s="618">
        <v>2013</v>
      </c>
      <c r="C26787" s="619" t="s">
        <v>424</v>
      </c>
    </row>
    <row r="26788" spans="1:3" x14ac:dyDescent="0.15">
      <c r="A26788" s="619" t="s">
        <v>1123</v>
      </c>
      <c r="B26788" s="618">
        <v>2013</v>
      </c>
      <c r="C26788" s="619" t="s">
        <v>424</v>
      </c>
    </row>
    <row r="26789" spans="1:3" x14ac:dyDescent="0.15">
      <c r="A26789" s="619" t="s">
        <v>1123</v>
      </c>
      <c r="B26789" s="618">
        <v>2013</v>
      </c>
      <c r="C26789" s="619" t="s">
        <v>424</v>
      </c>
    </row>
    <row r="26790" spans="1:3" x14ac:dyDescent="0.15">
      <c r="A26790" s="619" t="s">
        <v>1123</v>
      </c>
      <c r="B26790" s="618">
        <v>2013</v>
      </c>
      <c r="C26790" s="619" t="s">
        <v>437</v>
      </c>
    </row>
    <row r="26791" spans="1:3" x14ac:dyDescent="0.15">
      <c r="A26791" s="619" t="s">
        <v>1123</v>
      </c>
      <c r="B26791" s="618">
        <v>2013</v>
      </c>
      <c r="C26791" s="619" t="s">
        <v>437</v>
      </c>
    </row>
    <row r="26792" spans="1:3" x14ac:dyDescent="0.15">
      <c r="A26792" s="619" t="s">
        <v>1123</v>
      </c>
      <c r="B26792" s="618">
        <v>2013</v>
      </c>
      <c r="C26792" s="619" t="s">
        <v>1103</v>
      </c>
    </row>
    <row r="26793" spans="1:3" x14ac:dyDescent="0.15">
      <c r="A26793" s="619" t="s">
        <v>1123</v>
      </c>
      <c r="B26793" s="618">
        <v>2013</v>
      </c>
      <c r="C26793" s="619" t="s">
        <v>424</v>
      </c>
    </row>
    <row r="26794" spans="1:3" x14ac:dyDescent="0.15">
      <c r="A26794" s="619" t="s">
        <v>1123</v>
      </c>
      <c r="B26794" s="618">
        <v>2013</v>
      </c>
      <c r="C26794" s="619" t="s">
        <v>424</v>
      </c>
    </row>
    <row r="26795" spans="1:3" x14ac:dyDescent="0.15">
      <c r="A26795" s="619" t="s">
        <v>1123</v>
      </c>
      <c r="B26795" s="618">
        <v>2013</v>
      </c>
      <c r="C26795" s="619" t="s">
        <v>424</v>
      </c>
    </row>
    <row r="26796" spans="1:3" x14ac:dyDescent="0.15">
      <c r="A26796" s="619" t="s">
        <v>1123</v>
      </c>
      <c r="B26796" s="618">
        <v>2013</v>
      </c>
      <c r="C26796" s="619" t="s">
        <v>424</v>
      </c>
    </row>
    <row r="26797" spans="1:3" x14ac:dyDescent="0.15">
      <c r="A26797" s="619" t="s">
        <v>1123</v>
      </c>
      <c r="B26797" s="618">
        <v>2013</v>
      </c>
      <c r="C26797" s="619" t="s">
        <v>424</v>
      </c>
    </row>
    <row r="26798" spans="1:3" x14ac:dyDescent="0.15">
      <c r="A26798" s="619" t="s">
        <v>1123</v>
      </c>
      <c r="B26798" s="618">
        <v>2013</v>
      </c>
      <c r="C26798" s="619" t="s">
        <v>424</v>
      </c>
    </row>
    <row r="26799" spans="1:3" x14ac:dyDescent="0.15">
      <c r="A26799" s="619" t="s">
        <v>1123</v>
      </c>
      <c r="B26799" s="618">
        <v>2013</v>
      </c>
      <c r="C26799" s="619" t="s">
        <v>424</v>
      </c>
    </row>
    <row r="26800" spans="1:3" x14ac:dyDescent="0.15">
      <c r="A26800" s="619" t="s">
        <v>1123</v>
      </c>
      <c r="B26800" s="618">
        <v>2013</v>
      </c>
      <c r="C26800" s="619" t="s">
        <v>1104</v>
      </c>
    </row>
    <row r="26801" spans="1:3" x14ac:dyDescent="0.15">
      <c r="A26801" s="619" t="s">
        <v>1123</v>
      </c>
      <c r="B26801" s="618">
        <v>2013</v>
      </c>
      <c r="C26801" s="619" t="s">
        <v>1104</v>
      </c>
    </row>
    <row r="26802" spans="1:3" x14ac:dyDescent="0.15">
      <c r="A26802" s="619" t="s">
        <v>1123</v>
      </c>
      <c r="B26802" s="618">
        <v>2013</v>
      </c>
      <c r="C26802" s="619" t="s">
        <v>437</v>
      </c>
    </row>
    <row r="26803" spans="1:3" x14ac:dyDescent="0.15">
      <c r="A26803" s="618" t="s">
        <v>1123</v>
      </c>
      <c r="B26803" s="618">
        <v>2013</v>
      </c>
      <c r="C26803" s="619" t="s">
        <v>437</v>
      </c>
    </row>
    <row r="26804" spans="1:3" x14ac:dyDescent="0.15">
      <c r="A26804" s="618" t="s">
        <v>1123</v>
      </c>
      <c r="B26804" s="618">
        <v>2013</v>
      </c>
      <c r="C26804" s="619" t="s">
        <v>437</v>
      </c>
    </row>
    <row r="26805" spans="1:3" x14ac:dyDescent="0.15">
      <c r="A26805" s="619" t="s">
        <v>1123</v>
      </c>
      <c r="B26805" s="618">
        <v>2013</v>
      </c>
      <c r="C26805" s="619" t="s">
        <v>437</v>
      </c>
    </row>
    <row r="26806" spans="1:3" x14ac:dyDescent="0.15">
      <c r="A26806" s="619" t="s">
        <v>1123</v>
      </c>
      <c r="B26806" s="618">
        <v>2013</v>
      </c>
      <c r="C26806" s="619" t="s">
        <v>437</v>
      </c>
    </row>
    <row r="26807" spans="1:3" x14ac:dyDescent="0.15">
      <c r="A26807" s="619" t="s">
        <v>1123</v>
      </c>
      <c r="B26807" s="618">
        <v>2013</v>
      </c>
      <c r="C26807" s="619" t="s">
        <v>424</v>
      </c>
    </row>
    <row r="26808" spans="1:3" x14ac:dyDescent="0.15">
      <c r="A26808" s="619" t="s">
        <v>1123</v>
      </c>
      <c r="B26808" s="618">
        <v>2013</v>
      </c>
      <c r="C26808" s="619" t="s">
        <v>1080</v>
      </c>
    </row>
    <row r="26809" spans="1:3" x14ac:dyDescent="0.15">
      <c r="A26809" s="619" t="s">
        <v>1123</v>
      </c>
      <c r="B26809" s="618">
        <v>2013</v>
      </c>
      <c r="C26809" s="619" t="s">
        <v>1103</v>
      </c>
    </row>
    <row r="26810" spans="1:3" x14ac:dyDescent="0.15">
      <c r="A26810" s="619" t="s">
        <v>1123</v>
      </c>
      <c r="B26810" s="618">
        <v>2013</v>
      </c>
      <c r="C26810" s="619" t="s">
        <v>1080</v>
      </c>
    </row>
    <row r="26811" spans="1:3" x14ac:dyDescent="0.15">
      <c r="A26811" s="619" t="s">
        <v>1123</v>
      </c>
      <c r="B26811" s="618">
        <v>2013</v>
      </c>
      <c r="C26811" s="619" t="s">
        <v>1104</v>
      </c>
    </row>
    <row r="26812" spans="1:3" x14ac:dyDescent="0.15">
      <c r="A26812" s="619" t="s">
        <v>1123</v>
      </c>
      <c r="B26812" s="618">
        <v>2013</v>
      </c>
      <c r="C26812" s="619" t="s">
        <v>1080</v>
      </c>
    </row>
    <row r="26813" spans="1:3" x14ac:dyDescent="0.15">
      <c r="A26813" s="619" t="s">
        <v>1123</v>
      </c>
      <c r="B26813" s="618">
        <v>2013</v>
      </c>
      <c r="C26813" s="619" t="s">
        <v>437</v>
      </c>
    </row>
    <row r="26814" spans="1:3" x14ac:dyDescent="0.15">
      <c r="A26814" s="619" t="s">
        <v>1123</v>
      </c>
      <c r="B26814" s="618">
        <v>2013</v>
      </c>
      <c r="C26814" s="619" t="s">
        <v>424</v>
      </c>
    </row>
    <row r="26815" spans="1:3" x14ac:dyDescent="0.15">
      <c r="A26815" s="619" t="s">
        <v>1123</v>
      </c>
      <c r="B26815" s="618">
        <v>2013</v>
      </c>
      <c r="C26815" s="619" t="s">
        <v>424</v>
      </c>
    </row>
    <row r="26816" spans="1:3" x14ac:dyDescent="0.15">
      <c r="A26816" s="619" t="s">
        <v>1123</v>
      </c>
      <c r="B26816" s="618">
        <v>2013</v>
      </c>
      <c r="C26816" s="619" t="s">
        <v>424</v>
      </c>
    </row>
    <row r="26817" spans="1:3" x14ac:dyDescent="0.15">
      <c r="A26817" s="619" t="s">
        <v>1123</v>
      </c>
      <c r="B26817" s="618">
        <v>2013</v>
      </c>
      <c r="C26817" s="619" t="s">
        <v>424</v>
      </c>
    </row>
    <row r="26818" spans="1:3" x14ac:dyDescent="0.15">
      <c r="A26818" s="619" t="s">
        <v>1123</v>
      </c>
      <c r="B26818" s="618" t="s">
        <v>1081</v>
      </c>
      <c r="C26818" s="619" t="s">
        <v>1103</v>
      </c>
    </row>
    <row r="26819" spans="1:3" x14ac:dyDescent="0.15">
      <c r="A26819" s="619" t="s">
        <v>1123</v>
      </c>
      <c r="B26819" s="618">
        <v>2013</v>
      </c>
      <c r="C26819" s="619" t="s">
        <v>437</v>
      </c>
    </row>
    <row r="26820" spans="1:3" x14ac:dyDescent="0.15">
      <c r="A26820" s="619" t="s">
        <v>1123</v>
      </c>
      <c r="B26820" s="618">
        <v>2013</v>
      </c>
      <c r="C26820" s="619" t="s">
        <v>424</v>
      </c>
    </row>
    <row r="26821" spans="1:3" x14ac:dyDescent="0.15">
      <c r="A26821" s="619" t="s">
        <v>1123</v>
      </c>
      <c r="B26821" s="618">
        <v>2013</v>
      </c>
      <c r="C26821" s="619" t="s">
        <v>424</v>
      </c>
    </row>
    <row r="26822" spans="1:3" x14ac:dyDescent="0.15">
      <c r="A26822" s="619" t="s">
        <v>1123</v>
      </c>
      <c r="B26822" s="618">
        <v>2013</v>
      </c>
      <c r="C26822" s="619" t="s">
        <v>437</v>
      </c>
    </row>
    <row r="26823" spans="1:3" x14ac:dyDescent="0.15">
      <c r="A26823" s="619" t="s">
        <v>1123</v>
      </c>
      <c r="B26823" s="618">
        <v>2013</v>
      </c>
      <c r="C26823" s="619" t="s">
        <v>424</v>
      </c>
    </row>
    <row r="26824" spans="1:3" x14ac:dyDescent="0.15">
      <c r="A26824" s="619" t="s">
        <v>1123</v>
      </c>
      <c r="B26824" s="618">
        <v>2013</v>
      </c>
      <c r="C26824" s="619" t="s">
        <v>1107</v>
      </c>
    </row>
    <row r="26825" spans="1:3" x14ac:dyDescent="0.15">
      <c r="A26825" s="619" t="s">
        <v>1123</v>
      </c>
      <c r="B26825" s="618">
        <v>2013</v>
      </c>
      <c r="C26825" s="619" t="s">
        <v>424</v>
      </c>
    </row>
    <row r="26826" spans="1:3" x14ac:dyDescent="0.15">
      <c r="A26826" s="619" t="s">
        <v>1123</v>
      </c>
      <c r="B26826" s="618">
        <v>2013</v>
      </c>
      <c r="C26826" s="619" t="s">
        <v>437</v>
      </c>
    </row>
    <row r="26827" spans="1:3" x14ac:dyDescent="0.15">
      <c r="A26827" s="619" t="s">
        <v>1123</v>
      </c>
      <c r="B26827" s="618">
        <v>2013</v>
      </c>
      <c r="C26827" s="619" t="s">
        <v>437</v>
      </c>
    </row>
    <row r="26828" spans="1:3" x14ac:dyDescent="0.15">
      <c r="A26828" s="619" t="s">
        <v>1123</v>
      </c>
      <c r="B26828" s="618">
        <v>2013</v>
      </c>
      <c r="C26828" s="619" t="s">
        <v>455</v>
      </c>
    </row>
    <row r="26829" spans="1:3" x14ac:dyDescent="0.15">
      <c r="A26829" s="619" t="s">
        <v>1123</v>
      </c>
      <c r="B26829" s="618">
        <v>2013</v>
      </c>
      <c r="C26829" s="619" t="s">
        <v>1102</v>
      </c>
    </row>
    <row r="26830" spans="1:3" x14ac:dyDescent="0.15">
      <c r="A26830" s="619" t="s">
        <v>1123</v>
      </c>
      <c r="B26830" s="618">
        <v>2013</v>
      </c>
      <c r="C26830" s="619" t="s">
        <v>424</v>
      </c>
    </row>
    <row r="26831" spans="1:3" x14ac:dyDescent="0.15">
      <c r="A26831" s="619" t="s">
        <v>1123</v>
      </c>
      <c r="B26831" s="618">
        <v>2013</v>
      </c>
      <c r="C26831" s="619" t="s">
        <v>455</v>
      </c>
    </row>
    <row r="26832" spans="1:3" x14ac:dyDescent="0.15">
      <c r="A26832" s="619" t="s">
        <v>1123</v>
      </c>
      <c r="B26832" s="618">
        <v>2013</v>
      </c>
      <c r="C26832" s="619" t="s">
        <v>424</v>
      </c>
    </row>
    <row r="26833" spans="1:3" x14ac:dyDescent="0.15">
      <c r="A26833" s="619" t="s">
        <v>1123</v>
      </c>
      <c r="B26833" s="618">
        <v>2013</v>
      </c>
      <c r="C26833" s="619" t="s">
        <v>424</v>
      </c>
    </row>
    <row r="26834" spans="1:3" x14ac:dyDescent="0.15">
      <c r="A26834" s="619" t="s">
        <v>1123</v>
      </c>
      <c r="B26834" s="618">
        <v>2013</v>
      </c>
      <c r="C26834" s="619" t="s">
        <v>424</v>
      </c>
    </row>
    <row r="26835" spans="1:3" x14ac:dyDescent="0.15">
      <c r="A26835" s="619" t="s">
        <v>1123</v>
      </c>
      <c r="B26835" s="618">
        <v>2013</v>
      </c>
      <c r="C26835" s="619" t="s">
        <v>1103</v>
      </c>
    </row>
    <row r="26836" spans="1:3" x14ac:dyDescent="0.15">
      <c r="A26836" s="619" t="s">
        <v>1123</v>
      </c>
      <c r="B26836" s="618">
        <v>2013</v>
      </c>
      <c r="C26836" s="619" t="s">
        <v>424</v>
      </c>
    </row>
    <row r="26837" spans="1:3" x14ac:dyDescent="0.15">
      <c r="A26837" s="619" t="s">
        <v>1123</v>
      </c>
      <c r="B26837" s="618">
        <v>2013</v>
      </c>
      <c r="C26837" s="619" t="s">
        <v>424</v>
      </c>
    </row>
    <row r="26838" spans="1:3" x14ac:dyDescent="0.15">
      <c r="A26838" s="619" t="s">
        <v>1123</v>
      </c>
      <c r="B26838" s="618">
        <v>2013</v>
      </c>
      <c r="C26838" s="619" t="s">
        <v>424</v>
      </c>
    </row>
    <row r="26839" spans="1:3" x14ac:dyDescent="0.15">
      <c r="A26839" s="619" t="s">
        <v>1123</v>
      </c>
      <c r="B26839" s="618">
        <v>2013</v>
      </c>
      <c r="C26839" s="619" t="s">
        <v>1102</v>
      </c>
    </row>
    <row r="26840" spans="1:3" x14ac:dyDescent="0.15">
      <c r="A26840" s="619" t="s">
        <v>1123</v>
      </c>
      <c r="B26840" s="618">
        <v>2013</v>
      </c>
      <c r="C26840" s="619" t="s">
        <v>424</v>
      </c>
    </row>
    <row r="26841" spans="1:3" x14ac:dyDescent="0.15">
      <c r="A26841" s="619" t="s">
        <v>1123</v>
      </c>
      <c r="B26841" s="618">
        <v>2013</v>
      </c>
      <c r="C26841" s="619" t="s">
        <v>437</v>
      </c>
    </row>
    <row r="26842" spans="1:3" x14ac:dyDescent="0.15">
      <c r="A26842" s="619" t="s">
        <v>1123</v>
      </c>
      <c r="B26842" s="618">
        <v>2013</v>
      </c>
      <c r="C26842" s="619" t="s">
        <v>437</v>
      </c>
    </row>
    <row r="26843" spans="1:3" x14ac:dyDescent="0.15">
      <c r="A26843" s="619" t="s">
        <v>1123</v>
      </c>
      <c r="B26843" s="618">
        <v>2013</v>
      </c>
      <c r="C26843" s="619" t="s">
        <v>424</v>
      </c>
    </row>
    <row r="26844" spans="1:3" x14ac:dyDescent="0.15">
      <c r="A26844" s="619" t="s">
        <v>1123</v>
      </c>
      <c r="B26844" s="618">
        <v>2013</v>
      </c>
      <c r="C26844" s="619" t="s">
        <v>424</v>
      </c>
    </row>
    <row r="26845" spans="1:3" x14ac:dyDescent="0.15">
      <c r="A26845" s="619" t="s">
        <v>1123</v>
      </c>
      <c r="B26845" s="618">
        <v>2013</v>
      </c>
      <c r="C26845" s="619" t="s">
        <v>437</v>
      </c>
    </row>
    <row r="26846" spans="1:3" x14ac:dyDescent="0.15">
      <c r="A26846" s="619" t="s">
        <v>1123</v>
      </c>
      <c r="B26846" s="618">
        <v>2013</v>
      </c>
      <c r="C26846" s="619" t="s">
        <v>424</v>
      </c>
    </row>
    <row r="26847" spans="1:3" x14ac:dyDescent="0.15">
      <c r="A26847" s="619" t="s">
        <v>1123</v>
      </c>
      <c r="B26847" s="618">
        <v>2013</v>
      </c>
      <c r="C26847" s="619" t="s">
        <v>424</v>
      </c>
    </row>
    <row r="26848" spans="1:3" x14ac:dyDescent="0.15">
      <c r="A26848" s="619" t="s">
        <v>1123</v>
      </c>
      <c r="B26848" s="618">
        <v>2013</v>
      </c>
      <c r="C26848" s="619" t="s">
        <v>424</v>
      </c>
    </row>
    <row r="26849" spans="1:3" x14ac:dyDescent="0.15">
      <c r="A26849" s="619" t="s">
        <v>1123</v>
      </c>
      <c r="B26849" s="618">
        <v>2013</v>
      </c>
      <c r="C26849" s="619" t="s">
        <v>437</v>
      </c>
    </row>
    <row r="26850" spans="1:3" x14ac:dyDescent="0.15">
      <c r="A26850" s="619" t="s">
        <v>1123</v>
      </c>
      <c r="B26850" s="618">
        <v>2013</v>
      </c>
      <c r="C26850" s="619" t="s">
        <v>424</v>
      </c>
    </row>
    <row r="26851" spans="1:3" x14ac:dyDescent="0.15">
      <c r="A26851" s="619" t="s">
        <v>1123</v>
      </c>
      <c r="B26851" s="618">
        <v>2013</v>
      </c>
      <c r="C26851" s="619" t="s">
        <v>424</v>
      </c>
    </row>
    <row r="26852" spans="1:3" x14ac:dyDescent="0.15">
      <c r="A26852" s="619" t="s">
        <v>1123</v>
      </c>
      <c r="B26852" s="618">
        <v>2013</v>
      </c>
      <c r="C26852" s="619" t="s">
        <v>424</v>
      </c>
    </row>
    <row r="26853" spans="1:3" x14ac:dyDescent="0.15">
      <c r="A26853" s="619" t="s">
        <v>1123</v>
      </c>
      <c r="B26853" s="618">
        <v>2013</v>
      </c>
      <c r="C26853" s="619" t="s">
        <v>437</v>
      </c>
    </row>
    <row r="26854" spans="1:3" x14ac:dyDescent="0.15">
      <c r="A26854" s="619" t="s">
        <v>1123</v>
      </c>
      <c r="B26854" s="618">
        <v>2013</v>
      </c>
      <c r="C26854" s="619" t="s">
        <v>424</v>
      </c>
    </row>
    <row r="26855" spans="1:3" x14ac:dyDescent="0.15">
      <c r="A26855" s="619" t="s">
        <v>1096</v>
      </c>
      <c r="B26855" s="618">
        <v>2013</v>
      </c>
      <c r="C26855" s="619" t="s">
        <v>424</v>
      </c>
    </row>
    <row r="26856" spans="1:3" x14ac:dyDescent="0.15">
      <c r="A26856" s="619" t="s">
        <v>1096</v>
      </c>
      <c r="B26856" s="618">
        <v>2013</v>
      </c>
      <c r="C26856" s="619" t="s">
        <v>424</v>
      </c>
    </row>
    <row r="26857" spans="1:3" x14ac:dyDescent="0.15">
      <c r="A26857" s="619" t="s">
        <v>1096</v>
      </c>
      <c r="B26857" s="618">
        <v>2013</v>
      </c>
      <c r="C26857" s="619" t="s">
        <v>437</v>
      </c>
    </row>
    <row r="26858" spans="1:3" x14ac:dyDescent="0.15">
      <c r="A26858" s="619" t="s">
        <v>1096</v>
      </c>
      <c r="B26858" s="618">
        <v>2013</v>
      </c>
      <c r="C26858" s="619" t="s">
        <v>1111</v>
      </c>
    </row>
    <row r="26859" spans="1:3" x14ac:dyDescent="0.15">
      <c r="A26859" s="618" t="s">
        <v>1096</v>
      </c>
      <c r="B26859" s="618">
        <v>2013</v>
      </c>
      <c r="C26859" s="619" t="s">
        <v>424</v>
      </c>
    </row>
    <row r="26860" spans="1:3" x14ac:dyDescent="0.15">
      <c r="A26860" s="619" t="s">
        <v>1096</v>
      </c>
      <c r="B26860" s="618">
        <v>2013</v>
      </c>
      <c r="C26860" s="619" t="s">
        <v>424</v>
      </c>
    </row>
    <row r="26861" spans="1:3" x14ac:dyDescent="0.15">
      <c r="A26861" s="619" t="s">
        <v>1096</v>
      </c>
      <c r="B26861" s="618">
        <v>2013</v>
      </c>
      <c r="C26861" s="619" t="s">
        <v>437</v>
      </c>
    </row>
    <row r="26862" spans="1:3" x14ac:dyDescent="0.15">
      <c r="A26862" s="619" t="s">
        <v>1096</v>
      </c>
      <c r="B26862" s="618">
        <v>2013</v>
      </c>
      <c r="C26862" s="619" t="s">
        <v>424</v>
      </c>
    </row>
    <row r="26863" spans="1:3" x14ac:dyDescent="0.15">
      <c r="A26863" s="619" t="s">
        <v>1096</v>
      </c>
      <c r="B26863" s="618">
        <v>2013</v>
      </c>
      <c r="C26863" s="619" t="s">
        <v>437</v>
      </c>
    </row>
    <row r="26864" spans="1:3" x14ac:dyDescent="0.15">
      <c r="A26864" s="619" t="s">
        <v>1096</v>
      </c>
      <c r="B26864" s="618">
        <v>2013</v>
      </c>
      <c r="C26864" s="619" t="s">
        <v>424</v>
      </c>
    </row>
    <row r="26865" spans="1:3" x14ac:dyDescent="0.15">
      <c r="A26865" s="619" t="s">
        <v>1096</v>
      </c>
      <c r="B26865" s="618">
        <v>2013</v>
      </c>
      <c r="C26865" s="619" t="s">
        <v>424</v>
      </c>
    </row>
    <row r="26866" spans="1:3" x14ac:dyDescent="0.15">
      <c r="A26866" s="619" t="s">
        <v>1096</v>
      </c>
      <c r="B26866" s="618">
        <v>2013</v>
      </c>
      <c r="C26866" s="619" t="s">
        <v>424</v>
      </c>
    </row>
    <row r="26867" spans="1:3" x14ac:dyDescent="0.15">
      <c r="A26867" s="619" t="s">
        <v>1096</v>
      </c>
      <c r="B26867" s="618">
        <v>2013</v>
      </c>
      <c r="C26867" s="619" t="s">
        <v>1101</v>
      </c>
    </row>
    <row r="26868" spans="1:3" x14ac:dyDescent="0.15">
      <c r="A26868" s="619" t="s">
        <v>1096</v>
      </c>
      <c r="B26868" s="618">
        <v>2013</v>
      </c>
      <c r="C26868" s="619" t="s">
        <v>424</v>
      </c>
    </row>
    <row r="26869" spans="1:3" x14ac:dyDescent="0.15">
      <c r="A26869" s="619" t="s">
        <v>1096</v>
      </c>
      <c r="B26869" s="618">
        <v>2013</v>
      </c>
      <c r="C26869" s="619" t="s">
        <v>437</v>
      </c>
    </row>
    <row r="26870" spans="1:3" x14ac:dyDescent="0.15">
      <c r="A26870" s="619" t="s">
        <v>1096</v>
      </c>
      <c r="B26870" s="618">
        <v>2013</v>
      </c>
      <c r="C26870" s="619" t="s">
        <v>437</v>
      </c>
    </row>
    <row r="26871" spans="1:3" x14ac:dyDescent="0.15">
      <c r="A26871" s="619" t="s">
        <v>1096</v>
      </c>
      <c r="B26871" s="618">
        <v>2013</v>
      </c>
      <c r="C26871" s="619" t="s">
        <v>424</v>
      </c>
    </row>
    <row r="26872" spans="1:3" x14ac:dyDescent="0.15">
      <c r="A26872" s="619" t="s">
        <v>1096</v>
      </c>
      <c r="B26872" s="618">
        <v>2013</v>
      </c>
      <c r="C26872" s="619" t="s">
        <v>424</v>
      </c>
    </row>
    <row r="26873" spans="1:3" x14ac:dyDescent="0.15">
      <c r="A26873" s="619" t="s">
        <v>1096</v>
      </c>
      <c r="B26873" s="618">
        <v>2013</v>
      </c>
      <c r="C26873" s="619" t="s">
        <v>437</v>
      </c>
    </row>
    <row r="26874" spans="1:3" x14ac:dyDescent="0.15">
      <c r="A26874" s="619" t="s">
        <v>1096</v>
      </c>
      <c r="B26874" s="618">
        <v>2013</v>
      </c>
      <c r="C26874" s="619" t="s">
        <v>424</v>
      </c>
    </row>
    <row r="26875" spans="1:3" x14ac:dyDescent="0.15">
      <c r="A26875" s="619" t="s">
        <v>1096</v>
      </c>
      <c r="B26875" s="618">
        <v>2013</v>
      </c>
      <c r="C26875" s="619" t="s">
        <v>424</v>
      </c>
    </row>
    <row r="26876" spans="1:3" x14ac:dyDescent="0.15">
      <c r="A26876" s="619" t="s">
        <v>1096</v>
      </c>
      <c r="B26876" s="618">
        <v>2013</v>
      </c>
      <c r="C26876" s="619" t="s">
        <v>424</v>
      </c>
    </row>
    <row r="26877" spans="1:3" x14ac:dyDescent="0.15">
      <c r="A26877" s="619" t="s">
        <v>1096</v>
      </c>
      <c r="B26877" s="618">
        <v>2013</v>
      </c>
      <c r="C26877" s="619" t="s">
        <v>1105</v>
      </c>
    </row>
    <row r="26878" spans="1:3" x14ac:dyDescent="0.15">
      <c r="A26878" s="619" t="s">
        <v>1096</v>
      </c>
      <c r="B26878" s="618">
        <v>2013</v>
      </c>
      <c r="C26878" s="619" t="s">
        <v>424</v>
      </c>
    </row>
    <row r="26879" spans="1:3" x14ac:dyDescent="0.15">
      <c r="A26879" s="619" t="s">
        <v>1096</v>
      </c>
      <c r="B26879" s="618">
        <v>2013</v>
      </c>
      <c r="C26879" s="619" t="s">
        <v>437</v>
      </c>
    </row>
    <row r="26880" spans="1:3" x14ac:dyDescent="0.15">
      <c r="A26880" s="619" t="s">
        <v>1096</v>
      </c>
      <c r="B26880" s="618">
        <v>2013</v>
      </c>
      <c r="C26880" s="619" t="s">
        <v>424</v>
      </c>
    </row>
    <row r="26881" spans="1:3" x14ac:dyDescent="0.15">
      <c r="A26881" s="619" t="s">
        <v>1096</v>
      </c>
      <c r="B26881" s="618">
        <v>2013</v>
      </c>
      <c r="C26881" s="619" t="s">
        <v>437</v>
      </c>
    </row>
    <row r="26882" spans="1:3" x14ac:dyDescent="0.15">
      <c r="A26882" s="619" t="s">
        <v>1096</v>
      </c>
      <c r="B26882" s="618">
        <v>2013</v>
      </c>
      <c r="C26882" s="619" t="s">
        <v>1080</v>
      </c>
    </row>
    <row r="26883" spans="1:3" x14ac:dyDescent="0.15">
      <c r="A26883" s="619" t="s">
        <v>1096</v>
      </c>
      <c r="B26883" s="618">
        <v>2013</v>
      </c>
      <c r="C26883" s="619" t="s">
        <v>437</v>
      </c>
    </row>
    <row r="26884" spans="1:3" x14ac:dyDescent="0.15">
      <c r="A26884" s="619" t="s">
        <v>1096</v>
      </c>
      <c r="B26884" s="618">
        <v>2013</v>
      </c>
      <c r="C26884" s="619" t="s">
        <v>1104</v>
      </c>
    </row>
    <row r="26885" spans="1:3" x14ac:dyDescent="0.15">
      <c r="A26885" s="619" t="s">
        <v>1096</v>
      </c>
      <c r="B26885" s="618">
        <v>2013</v>
      </c>
      <c r="C26885" s="619" t="s">
        <v>437</v>
      </c>
    </row>
    <row r="26886" spans="1:3" x14ac:dyDescent="0.15">
      <c r="A26886" s="619" t="s">
        <v>1096</v>
      </c>
      <c r="B26886" s="618">
        <v>2013</v>
      </c>
      <c r="C26886" s="619" t="s">
        <v>424</v>
      </c>
    </row>
    <row r="26887" spans="1:3" x14ac:dyDescent="0.15">
      <c r="A26887" s="619" t="s">
        <v>1096</v>
      </c>
      <c r="B26887" s="618">
        <v>2013</v>
      </c>
      <c r="C26887" s="619" t="s">
        <v>424</v>
      </c>
    </row>
    <row r="26888" spans="1:3" x14ac:dyDescent="0.15">
      <c r="A26888" s="619" t="s">
        <v>1096</v>
      </c>
      <c r="B26888" s="618">
        <v>2013</v>
      </c>
      <c r="C26888" s="619" t="s">
        <v>1104</v>
      </c>
    </row>
    <row r="26889" spans="1:3" x14ac:dyDescent="0.15">
      <c r="A26889" s="619" t="s">
        <v>1096</v>
      </c>
      <c r="B26889" s="618">
        <v>2013</v>
      </c>
      <c r="C26889" s="619" t="s">
        <v>424</v>
      </c>
    </row>
    <row r="26890" spans="1:3" x14ac:dyDescent="0.15">
      <c r="A26890" s="619" t="s">
        <v>1096</v>
      </c>
      <c r="B26890" s="618">
        <v>2013</v>
      </c>
      <c r="C26890" s="619" t="s">
        <v>437</v>
      </c>
    </row>
    <row r="26891" spans="1:3" x14ac:dyDescent="0.15">
      <c r="A26891" s="619" t="s">
        <v>1096</v>
      </c>
      <c r="B26891" s="618">
        <v>2013</v>
      </c>
      <c r="C26891" s="619" t="s">
        <v>424</v>
      </c>
    </row>
    <row r="26892" spans="1:3" x14ac:dyDescent="0.15">
      <c r="A26892" s="619" t="s">
        <v>1096</v>
      </c>
      <c r="B26892" s="618">
        <v>2013</v>
      </c>
      <c r="C26892" s="619" t="s">
        <v>1104</v>
      </c>
    </row>
    <row r="26893" spans="1:3" x14ac:dyDescent="0.15">
      <c r="A26893" s="619" t="s">
        <v>1096</v>
      </c>
      <c r="B26893" s="618">
        <v>2013</v>
      </c>
      <c r="C26893" s="619" t="s">
        <v>424</v>
      </c>
    </row>
    <row r="26894" spans="1:3" x14ac:dyDescent="0.15">
      <c r="A26894" s="619" t="s">
        <v>1096</v>
      </c>
      <c r="B26894" s="618">
        <v>2013</v>
      </c>
      <c r="C26894" s="619" t="s">
        <v>437</v>
      </c>
    </row>
    <row r="26895" spans="1:3" x14ac:dyDescent="0.15">
      <c r="A26895" s="619" t="s">
        <v>1096</v>
      </c>
      <c r="B26895" s="618">
        <v>2013</v>
      </c>
      <c r="C26895" s="619" t="s">
        <v>424</v>
      </c>
    </row>
    <row r="26896" spans="1:3" x14ac:dyDescent="0.15">
      <c r="A26896" s="619" t="s">
        <v>1096</v>
      </c>
      <c r="B26896" s="618">
        <v>2013</v>
      </c>
      <c r="C26896" s="619" t="s">
        <v>437</v>
      </c>
    </row>
    <row r="26897" spans="1:3" x14ac:dyDescent="0.15">
      <c r="A26897" s="619" t="s">
        <v>1096</v>
      </c>
      <c r="B26897" s="618">
        <v>2013</v>
      </c>
      <c r="C26897" s="619" t="s">
        <v>1080</v>
      </c>
    </row>
    <row r="26898" spans="1:3" x14ac:dyDescent="0.15">
      <c r="A26898" s="619" t="s">
        <v>1096</v>
      </c>
      <c r="B26898" s="618">
        <v>2013</v>
      </c>
      <c r="C26898" s="619" t="s">
        <v>1101</v>
      </c>
    </row>
    <row r="26899" spans="1:3" x14ac:dyDescent="0.15">
      <c r="A26899" s="619" t="s">
        <v>1096</v>
      </c>
      <c r="B26899" s="618">
        <v>2013</v>
      </c>
      <c r="C26899" s="619" t="s">
        <v>1101</v>
      </c>
    </row>
    <row r="26900" spans="1:3" x14ac:dyDescent="0.15">
      <c r="A26900" s="619" t="s">
        <v>1096</v>
      </c>
      <c r="B26900" s="618">
        <v>2013</v>
      </c>
      <c r="C26900" s="619" t="s">
        <v>437</v>
      </c>
    </row>
    <row r="26901" spans="1:3" x14ac:dyDescent="0.15">
      <c r="A26901" s="619" t="s">
        <v>1096</v>
      </c>
      <c r="B26901" s="618">
        <v>2013</v>
      </c>
      <c r="C26901" s="619" t="s">
        <v>424</v>
      </c>
    </row>
    <row r="26902" spans="1:3" x14ac:dyDescent="0.15">
      <c r="A26902" s="619" t="s">
        <v>1096</v>
      </c>
      <c r="B26902" s="618">
        <v>2013</v>
      </c>
      <c r="C26902" s="619" t="s">
        <v>1107</v>
      </c>
    </row>
    <row r="26903" spans="1:3" x14ac:dyDescent="0.15">
      <c r="A26903" s="619" t="s">
        <v>1096</v>
      </c>
      <c r="B26903" s="618">
        <v>2013</v>
      </c>
      <c r="C26903" s="619" t="s">
        <v>437</v>
      </c>
    </row>
    <row r="26904" spans="1:3" x14ac:dyDescent="0.15">
      <c r="A26904" s="619" t="s">
        <v>1096</v>
      </c>
      <c r="B26904" s="618">
        <v>2013</v>
      </c>
      <c r="C26904" s="619" t="s">
        <v>424</v>
      </c>
    </row>
    <row r="26905" spans="1:3" x14ac:dyDescent="0.15">
      <c r="A26905" s="619" t="s">
        <v>1096</v>
      </c>
      <c r="B26905" s="618">
        <v>2013</v>
      </c>
      <c r="C26905" s="619" t="s">
        <v>424</v>
      </c>
    </row>
    <row r="26906" spans="1:3" x14ac:dyDescent="0.15">
      <c r="A26906" s="619" t="s">
        <v>1096</v>
      </c>
      <c r="B26906" s="618">
        <v>2013</v>
      </c>
      <c r="C26906" s="619" t="s">
        <v>424</v>
      </c>
    </row>
    <row r="26907" spans="1:3" x14ac:dyDescent="0.15">
      <c r="A26907" s="619" t="s">
        <v>1096</v>
      </c>
      <c r="B26907" s="618">
        <v>2013</v>
      </c>
      <c r="C26907" s="619" t="s">
        <v>424</v>
      </c>
    </row>
    <row r="26908" spans="1:3" x14ac:dyDescent="0.15">
      <c r="A26908" s="619" t="s">
        <v>1096</v>
      </c>
      <c r="B26908" s="618">
        <v>2013</v>
      </c>
      <c r="C26908" s="619" t="s">
        <v>424</v>
      </c>
    </row>
    <row r="26909" spans="1:3" x14ac:dyDescent="0.15">
      <c r="A26909" s="619" t="s">
        <v>1096</v>
      </c>
      <c r="B26909" s="618">
        <v>2013</v>
      </c>
      <c r="C26909" s="619" t="s">
        <v>424</v>
      </c>
    </row>
    <row r="26910" spans="1:3" x14ac:dyDescent="0.15">
      <c r="A26910" s="619" t="s">
        <v>1096</v>
      </c>
      <c r="B26910" s="618">
        <v>2013</v>
      </c>
      <c r="C26910" s="619" t="s">
        <v>437</v>
      </c>
    </row>
    <row r="26911" spans="1:3" x14ac:dyDescent="0.15">
      <c r="A26911" s="619" t="s">
        <v>1096</v>
      </c>
      <c r="B26911" s="618">
        <v>2013</v>
      </c>
      <c r="C26911" s="619" t="s">
        <v>437</v>
      </c>
    </row>
    <row r="26912" spans="1:3" x14ac:dyDescent="0.15">
      <c r="A26912" s="619" t="s">
        <v>1096</v>
      </c>
      <c r="B26912" s="618">
        <v>2013</v>
      </c>
      <c r="C26912" s="619" t="s">
        <v>437</v>
      </c>
    </row>
    <row r="26913" spans="1:3" x14ac:dyDescent="0.15">
      <c r="A26913" s="619" t="s">
        <v>1096</v>
      </c>
      <c r="B26913" s="618">
        <v>2013</v>
      </c>
      <c r="C26913" s="619" t="s">
        <v>424</v>
      </c>
    </row>
    <row r="26914" spans="1:3" x14ac:dyDescent="0.15">
      <c r="A26914" s="619" t="s">
        <v>1096</v>
      </c>
      <c r="B26914" s="618">
        <v>2013</v>
      </c>
      <c r="C26914" s="619" t="s">
        <v>424</v>
      </c>
    </row>
    <row r="26915" spans="1:3" x14ac:dyDescent="0.15">
      <c r="A26915" s="619" t="s">
        <v>1096</v>
      </c>
      <c r="B26915" s="618">
        <v>2013</v>
      </c>
      <c r="C26915" s="619" t="s">
        <v>424</v>
      </c>
    </row>
    <row r="26916" spans="1:3" x14ac:dyDescent="0.15">
      <c r="A26916" s="619" t="s">
        <v>1096</v>
      </c>
      <c r="B26916" s="618">
        <v>2013</v>
      </c>
      <c r="C26916" s="619" t="s">
        <v>437</v>
      </c>
    </row>
    <row r="26917" spans="1:3" x14ac:dyDescent="0.15">
      <c r="A26917" s="619" t="s">
        <v>1096</v>
      </c>
      <c r="B26917" s="618">
        <v>2013</v>
      </c>
      <c r="C26917" s="619" t="s">
        <v>424</v>
      </c>
    </row>
    <row r="26918" spans="1:3" x14ac:dyDescent="0.15">
      <c r="A26918" s="619" t="s">
        <v>1096</v>
      </c>
      <c r="B26918" s="618">
        <v>2013</v>
      </c>
      <c r="C26918" s="619" t="s">
        <v>437</v>
      </c>
    </row>
    <row r="26919" spans="1:3" x14ac:dyDescent="0.15">
      <c r="A26919" s="619" t="s">
        <v>1096</v>
      </c>
      <c r="B26919" s="618">
        <v>2013</v>
      </c>
      <c r="C26919" s="619" t="s">
        <v>1107</v>
      </c>
    </row>
    <row r="26920" spans="1:3" x14ac:dyDescent="0.15">
      <c r="A26920" s="619" t="s">
        <v>1096</v>
      </c>
      <c r="B26920" s="618">
        <v>2013</v>
      </c>
      <c r="C26920" s="619" t="s">
        <v>437</v>
      </c>
    </row>
    <row r="26921" spans="1:3" x14ac:dyDescent="0.15">
      <c r="A26921" s="619" t="s">
        <v>1096</v>
      </c>
      <c r="B26921" s="618">
        <v>2013</v>
      </c>
      <c r="C26921" s="619" t="s">
        <v>424</v>
      </c>
    </row>
    <row r="26922" spans="1:3" x14ac:dyDescent="0.15">
      <c r="A26922" s="619" t="s">
        <v>1096</v>
      </c>
      <c r="B26922" s="618">
        <v>2013</v>
      </c>
      <c r="C26922" s="619" t="s">
        <v>424</v>
      </c>
    </row>
    <row r="26923" spans="1:3" x14ac:dyDescent="0.15">
      <c r="A26923" s="619" t="s">
        <v>1096</v>
      </c>
      <c r="B26923" s="618">
        <v>2013</v>
      </c>
      <c r="C26923" s="619" t="s">
        <v>1102</v>
      </c>
    </row>
    <row r="26924" spans="1:3" x14ac:dyDescent="0.15">
      <c r="A26924" s="619" t="s">
        <v>1096</v>
      </c>
      <c r="B26924" s="618">
        <v>2013</v>
      </c>
      <c r="C26924" s="619" t="s">
        <v>1102</v>
      </c>
    </row>
    <row r="26925" spans="1:3" x14ac:dyDescent="0.15">
      <c r="A26925" s="619" t="s">
        <v>1096</v>
      </c>
      <c r="B26925" s="618">
        <v>2013</v>
      </c>
      <c r="C26925" s="619" t="s">
        <v>424</v>
      </c>
    </row>
    <row r="26926" spans="1:3" x14ac:dyDescent="0.15">
      <c r="A26926" s="619" t="s">
        <v>1096</v>
      </c>
      <c r="B26926" s="618">
        <v>2013</v>
      </c>
      <c r="C26926" s="619" t="s">
        <v>437</v>
      </c>
    </row>
    <row r="26927" spans="1:3" x14ac:dyDescent="0.15">
      <c r="A26927" s="619" t="s">
        <v>1096</v>
      </c>
      <c r="B26927" s="618">
        <v>2013</v>
      </c>
      <c r="C26927" s="619" t="s">
        <v>437</v>
      </c>
    </row>
    <row r="26928" spans="1:3" x14ac:dyDescent="0.15">
      <c r="A26928" s="619" t="s">
        <v>1096</v>
      </c>
      <c r="B26928" s="618">
        <v>2013</v>
      </c>
      <c r="C26928" s="619" t="s">
        <v>424</v>
      </c>
    </row>
    <row r="26929" spans="1:3" x14ac:dyDescent="0.15">
      <c r="A26929" s="619" t="s">
        <v>1096</v>
      </c>
      <c r="B26929" s="618">
        <v>2013</v>
      </c>
      <c r="C26929" s="619" t="s">
        <v>1102</v>
      </c>
    </row>
    <row r="26930" spans="1:3" x14ac:dyDescent="0.15">
      <c r="A26930" s="619" t="s">
        <v>1096</v>
      </c>
      <c r="B26930" s="618">
        <v>2013</v>
      </c>
      <c r="C26930" s="619" t="s">
        <v>437</v>
      </c>
    </row>
    <row r="26931" spans="1:3" x14ac:dyDescent="0.15">
      <c r="A26931" s="619" t="s">
        <v>1096</v>
      </c>
      <c r="B26931" s="618">
        <v>2013</v>
      </c>
      <c r="C26931" s="619" t="s">
        <v>424</v>
      </c>
    </row>
    <row r="26932" spans="1:3" x14ac:dyDescent="0.15">
      <c r="A26932" s="619" t="s">
        <v>1096</v>
      </c>
      <c r="B26932" s="618">
        <v>2013</v>
      </c>
      <c r="C26932" s="619" t="s">
        <v>424</v>
      </c>
    </row>
    <row r="26933" spans="1:3" x14ac:dyDescent="0.15">
      <c r="A26933" s="619" t="s">
        <v>1096</v>
      </c>
      <c r="B26933" s="618">
        <v>2013</v>
      </c>
      <c r="C26933" s="619" t="s">
        <v>424</v>
      </c>
    </row>
    <row r="26934" spans="1:3" x14ac:dyDescent="0.15">
      <c r="A26934" s="619" t="s">
        <v>1096</v>
      </c>
      <c r="B26934" s="618">
        <v>2013</v>
      </c>
      <c r="C26934" s="619" t="s">
        <v>424</v>
      </c>
    </row>
    <row r="26935" spans="1:3" x14ac:dyDescent="0.15">
      <c r="A26935" s="619" t="s">
        <v>1096</v>
      </c>
      <c r="B26935" s="618">
        <v>2013</v>
      </c>
      <c r="C26935" s="619" t="s">
        <v>424</v>
      </c>
    </row>
    <row r="26936" spans="1:3" x14ac:dyDescent="0.15">
      <c r="A26936" s="619" t="s">
        <v>1096</v>
      </c>
      <c r="B26936" s="618">
        <v>2013</v>
      </c>
      <c r="C26936" s="619" t="s">
        <v>424</v>
      </c>
    </row>
    <row r="26937" spans="1:3" x14ac:dyDescent="0.15">
      <c r="A26937" s="619" t="s">
        <v>1096</v>
      </c>
      <c r="B26937" s="618">
        <v>2013</v>
      </c>
      <c r="C26937" s="619" t="s">
        <v>424</v>
      </c>
    </row>
    <row r="26938" spans="1:3" x14ac:dyDescent="0.15">
      <c r="A26938" s="619" t="s">
        <v>1096</v>
      </c>
      <c r="B26938" s="618">
        <v>2013</v>
      </c>
      <c r="C26938" s="619" t="s">
        <v>437</v>
      </c>
    </row>
    <row r="26939" spans="1:3" x14ac:dyDescent="0.15">
      <c r="A26939" s="619" t="s">
        <v>1096</v>
      </c>
      <c r="B26939" s="618">
        <v>2013</v>
      </c>
      <c r="C26939" s="619" t="s">
        <v>437</v>
      </c>
    </row>
    <row r="26940" spans="1:3" x14ac:dyDescent="0.15">
      <c r="A26940" s="619" t="s">
        <v>1096</v>
      </c>
      <c r="B26940" s="618">
        <v>2013</v>
      </c>
      <c r="C26940" s="619" t="s">
        <v>437</v>
      </c>
    </row>
    <row r="26941" spans="1:3" x14ac:dyDescent="0.15">
      <c r="A26941" s="619" t="s">
        <v>1096</v>
      </c>
      <c r="B26941" s="618">
        <v>2013</v>
      </c>
      <c r="C26941" s="619" t="s">
        <v>437</v>
      </c>
    </row>
    <row r="26942" spans="1:3" x14ac:dyDescent="0.15">
      <c r="A26942" s="619" t="s">
        <v>1096</v>
      </c>
      <c r="B26942" s="618">
        <v>2013</v>
      </c>
      <c r="C26942" s="619" t="s">
        <v>1102</v>
      </c>
    </row>
    <row r="26943" spans="1:3" x14ac:dyDescent="0.15">
      <c r="A26943" s="619" t="s">
        <v>1096</v>
      </c>
      <c r="B26943" s="618">
        <v>2013</v>
      </c>
      <c r="C26943" s="619" t="s">
        <v>424</v>
      </c>
    </row>
    <row r="26944" spans="1:3" x14ac:dyDescent="0.15">
      <c r="A26944" s="619" t="s">
        <v>1096</v>
      </c>
      <c r="B26944" s="618">
        <v>2013</v>
      </c>
      <c r="C26944" s="619" t="s">
        <v>424</v>
      </c>
    </row>
    <row r="26945" spans="1:3" x14ac:dyDescent="0.15">
      <c r="A26945" s="619" t="s">
        <v>1096</v>
      </c>
      <c r="B26945" s="618">
        <v>2013</v>
      </c>
      <c r="C26945" s="619" t="s">
        <v>424</v>
      </c>
    </row>
    <row r="26946" spans="1:3" x14ac:dyDescent="0.15">
      <c r="A26946" s="619" t="s">
        <v>1096</v>
      </c>
      <c r="B26946" s="618">
        <v>2013</v>
      </c>
      <c r="C26946" s="619" t="s">
        <v>437</v>
      </c>
    </row>
    <row r="26947" spans="1:3" x14ac:dyDescent="0.15">
      <c r="A26947" s="619" t="s">
        <v>1096</v>
      </c>
      <c r="B26947" s="618">
        <v>2013</v>
      </c>
      <c r="C26947" s="619" t="s">
        <v>437</v>
      </c>
    </row>
    <row r="26948" spans="1:3" x14ac:dyDescent="0.15">
      <c r="A26948" s="619" t="s">
        <v>1096</v>
      </c>
      <c r="B26948" s="618">
        <v>2013</v>
      </c>
      <c r="C26948" s="619" t="s">
        <v>1102</v>
      </c>
    </row>
    <row r="26949" spans="1:3" x14ac:dyDescent="0.15">
      <c r="A26949" s="619" t="s">
        <v>1096</v>
      </c>
      <c r="B26949" s="618">
        <v>2013</v>
      </c>
      <c r="C26949" s="619" t="s">
        <v>1102</v>
      </c>
    </row>
    <row r="26950" spans="1:3" x14ac:dyDescent="0.15">
      <c r="A26950" s="619" t="s">
        <v>1096</v>
      </c>
      <c r="B26950" s="618">
        <v>2013</v>
      </c>
      <c r="C26950" s="619" t="s">
        <v>455</v>
      </c>
    </row>
    <row r="26951" spans="1:3" x14ac:dyDescent="0.15">
      <c r="A26951" s="619" t="s">
        <v>1096</v>
      </c>
      <c r="B26951" s="618">
        <v>2013</v>
      </c>
      <c r="C26951" s="619" t="s">
        <v>424</v>
      </c>
    </row>
    <row r="26952" spans="1:3" x14ac:dyDescent="0.15">
      <c r="A26952" s="619" t="s">
        <v>1096</v>
      </c>
      <c r="B26952" s="618">
        <v>2013</v>
      </c>
      <c r="C26952" s="619" t="s">
        <v>1080</v>
      </c>
    </row>
    <row r="26953" spans="1:3" x14ac:dyDescent="0.15">
      <c r="A26953" s="619" t="s">
        <v>1096</v>
      </c>
      <c r="B26953" s="618">
        <v>2013</v>
      </c>
      <c r="C26953" s="619" t="s">
        <v>437</v>
      </c>
    </row>
    <row r="26954" spans="1:3" x14ac:dyDescent="0.15">
      <c r="A26954" s="619" t="s">
        <v>1096</v>
      </c>
      <c r="B26954" s="618">
        <v>2013</v>
      </c>
      <c r="C26954" s="619" t="s">
        <v>455</v>
      </c>
    </row>
    <row r="26955" spans="1:3" x14ac:dyDescent="0.15">
      <c r="A26955" s="619" t="s">
        <v>1096</v>
      </c>
      <c r="B26955" s="618">
        <v>2013</v>
      </c>
      <c r="C26955" s="619" t="s">
        <v>1080</v>
      </c>
    </row>
    <row r="26956" spans="1:3" x14ac:dyDescent="0.15">
      <c r="A26956" s="619" t="s">
        <v>1096</v>
      </c>
      <c r="B26956" s="618">
        <v>2013</v>
      </c>
      <c r="C26956" s="619" t="s">
        <v>1103</v>
      </c>
    </row>
    <row r="26957" spans="1:3" x14ac:dyDescent="0.15">
      <c r="A26957" s="619" t="s">
        <v>1096</v>
      </c>
      <c r="B26957" s="618">
        <v>2013</v>
      </c>
      <c r="C26957" s="619" t="s">
        <v>424</v>
      </c>
    </row>
    <row r="26958" spans="1:3" x14ac:dyDescent="0.15">
      <c r="A26958" s="619" t="s">
        <v>1096</v>
      </c>
      <c r="B26958" s="618">
        <v>2013</v>
      </c>
      <c r="C26958" s="619" t="s">
        <v>437</v>
      </c>
    </row>
    <row r="26959" spans="1:3" x14ac:dyDescent="0.15">
      <c r="A26959" s="618" t="s">
        <v>1096</v>
      </c>
      <c r="B26959" s="618">
        <v>2013</v>
      </c>
      <c r="C26959" s="619" t="s">
        <v>424</v>
      </c>
    </row>
    <row r="26960" spans="1:3" x14ac:dyDescent="0.15">
      <c r="A26960" s="618" t="s">
        <v>1096</v>
      </c>
      <c r="B26960" s="618">
        <v>2013</v>
      </c>
      <c r="C26960" s="619" t="s">
        <v>424</v>
      </c>
    </row>
    <row r="26961" spans="1:3" x14ac:dyDescent="0.15">
      <c r="A26961" s="619" t="s">
        <v>1096</v>
      </c>
      <c r="B26961" s="618">
        <v>2013</v>
      </c>
      <c r="C26961" s="619" t="s">
        <v>1080</v>
      </c>
    </row>
    <row r="26962" spans="1:3" x14ac:dyDescent="0.15">
      <c r="A26962" s="618" t="s">
        <v>1096</v>
      </c>
      <c r="B26962" s="618">
        <v>2013</v>
      </c>
      <c r="C26962" s="619" t="s">
        <v>437</v>
      </c>
    </row>
    <row r="26963" spans="1:3" x14ac:dyDescent="0.15">
      <c r="A26963" s="619" t="s">
        <v>1096</v>
      </c>
      <c r="B26963" s="618">
        <v>2013</v>
      </c>
      <c r="C26963" s="619" t="s">
        <v>424</v>
      </c>
    </row>
    <row r="26964" spans="1:3" x14ac:dyDescent="0.15">
      <c r="A26964" s="618" t="s">
        <v>1096</v>
      </c>
      <c r="B26964" s="618">
        <v>2013</v>
      </c>
      <c r="C26964" s="619" t="s">
        <v>437</v>
      </c>
    </row>
    <row r="26965" spans="1:3" x14ac:dyDescent="0.15">
      <c r="A26965" s="618" t="s">
        <v>1096</v>
      </c>
      <c r="B26965" s="618">
        <v>2013</v>
      </c>
      <c r="C26965" s="619" t="s">
        <v>424</v>
      </c>
    </row>
    <row r="26966" spans="1:3" x14ac:dyDescent="0.15">
      <c r="A26966" s="618" t="s">
        <v>1096</v>
      </c>
      <c r="B26966" s="618">
        <v>2013</v>
      </c>
      <c r="C26966" s="619" t="s">
        <v>424</v>
      </c>
    </row>
    <row r="26967" spans="1:3" x14ac:dyDescent="0.15">
      <c r="A26967" s="618" t="s">
        <v>1096</v>
      </c>
      <c r="B26967" s="618">
        <v>2013</v>
      </c>
      <c r="C26967" s="619" t="s">
        <v>1102</v>
      </c>
    </row>
    <row r="26968" spans="1:3" x14ac:dyDescent="0.15">
      <c r="A26968" s="618" t="s">
        <v>1096</v>
      </c>
      <c r="B26968" s="618">
        <v>2013</v>
      </c>
      <c r="C26968" s="619" t="s">
        <v>1103</v>
      </c>
    </row>
    <row r="26969" spans="1:3" x14ac:dyDescent="0.15">
      <c r="A26969" s="618" t="s">
        <v>1096</v>
      </c>
      <c r="B26969" s="618">
        <v>2013</v>
      </c>
      <c r="C26969" s="619" t="s">
        <v>1080</v>
      </c>
    </row>
    <row r="26970" spans="1:3" x14ac:dyDescent="0.15">
      <c r="A26970" s="618" t="s">
        <v>1096</v>
      </c>
      <c r="B26970" s="618">
        <v>2013</v>
      </c>
      <c r="C26970" s="619" t="s">
        <v>1080</v>
      </c>
    </row>
    <row r="26971" spans="1:3" x14ac:dyDescent="0.15">
      <c r="A26971" s="618" t="s">
        <v>1096</v>
      </c>
      <c r="B26971" s="618">
        <v>2013</v>
      </c>
      <c r="C26971" s="619" t="s">
        <v>1080</v>
      </c>
    </row>
    <row r="26972" spans="1:3" x14ac:dyDescent="0.15">
      <c r="A26972" s="618" t="s">
        <v>1096</v>
      </c>
      <c r="B26972" s="618">
        <v>2013</v>
      </c>
      <c r="C26972" s="619" t="s">
        <v>424</v>
      </c>
    </row>
    <row r="26973" spans="1:3" x14ac:dyDescent="0.15">
      <c r="A26973" s="618" t="s">
        <v>1096</v>
      </c>
      <c r="B26973" s="618">
        <v>2013</v>
      </c>
      <c r="C26973" s="619" t="s">
        <v>437</v>
      </c>
    </row>
    <row r="26974" spans="1:3" x14ac:dyDescent="0.15">
      <c r="A26974" s="618" t="s">
        <v>1096</v>
      </c>
      <c r="B26974" s="618">
        <v>2013</v>
      </c>
      <c r="C26974" s="619" t="s">
        <v>424</v>
      </c>
    </row>
    <row r="26975" spans="1:3" x14ac:dyDescent="0.15">
      <c r="A26975" s="618" t="s">
        <v>1096</v>
      </c>
      <c r="B26975" s="618">
        <v>2013</v>
      </c>
      <c r="C26975" s="619" t="s">
        <v>1102</v>
      </c>
    </row>
    <row r="26976" spans="1:3" x14ac:dyDescent="0.15">
      <c r="A26976" s="618" t="s">
        <v>1096</v>
      </c>
      <c r="B26976" s="618">
        <v>2013</v>
      </c>
      <c r="C26976" s="619" t="s">
        <v>424</v>
      </c>
    </row>
    <row r="26977" spans="1:3" x14ac:dyDescent="0.15">
      <c r="A26977" s="618" t="s">
        <v>1096</v>
      </c>
      <c r="B26977" s="618">
        <v>2013</v>
      </c>
      <c r="C26977" s="619" t="s">
        <v>424</v>
      </c>
    </row>
    <row r="26978" spans="1:3" x14ac:dyDescent="0.15">
      <c r="A26978" s="619" t="s">
        <v>1096</v>
      </c>
      <c r="B26978" s="618">
        <v>2013</v>
      </c>
      <c r="C26978" s="619" t="s">
        <v>1111</v>
      </c>
    </row>
    <row r="26979" spans="1:3" x14ac:dyDescent="0.15">
      <c r="A26979" s="619" t="s">
        <v>1096</v>
      </c>
      <c r="B26979" s="618">
        <v>2013</v>
      </c>
      <c r="C26979" s="619" t="s">
        <v>437</v>
      </c>
    </row>
    <row r="26980" spans="1:3" x14ac:dyDescent="0.15">
      <c r="A26980" s="619" t="s">
        <v>1096</v>
      </c>
      <c r="B26980" s="618">
        <v>2013</v>
      </c>
      <c r="C26980" s="619" t="s">
        <v>424</v>
      </c>
    </row>
    <row r="26981" spans="1:3" x14ac:dyDescent="0.15">
      <c r="A26981" s="619" t="s">
        <v>1096</v>
      </c>
      <c r="B26981" s="618">
        <v>2013</v>
      </c>
      <c r="C26981" s="619" t="s">
        <v>424</v>
      </c>
    </row>
    <row r="26982" spans="1:3" x14ac:dyDescent="0.15">
      <c r="A26982" s="619" t="s">
        <v>1096</v>
      </c>
      <c r="B26982" s="618">
        <v>2013</v>
      </c>
      <c r="C26982" s="619" t="s">
        <v>424</v>
      </c>
    </row>
    <row r="26983" spans="1:3" x14ac:dyDescent="0.15">
      <c r="A26983" s="619" t="s">
        <v>1096</v>
      </c>
      <c r="B26983" s="618">
        <v>2013</v>
      </c>
      <c r="C26983" s="619" t="s">
        <v>424</v>
      </c>
    </row>
    <row r="26984" spans="1:3" x14ac:dyDescent="0.15">
      <c r="A26984" s="619" t="s">
        <v>1096</v>
      </c>
      <c r="B26984" s="618">
        <v>2013</v>
      </c>
      <c r="C26984" s="619" t="s">
        <v>424</v>
      </c>
    </row>
    <row r="26985" spans="1:3" x14ac:dyDescent="0.15">
      <c r="A26985" s="619" t="s">
        <v>1096</v>
      </c>
      <c r="B26985" s="618">
        <v>2013</v>
      </c>
      <c r="C26985" s="619" t="s">
        <v>1102</v>
      </c>
    </row>
    <row r="26986" spans="1:3" x14ac:dyDescent="0.15">
      <c r="A26986" s="619" t="s">
        <v>1096</v>
      </c>
      <c r="B26986" s="618">
        <v>2013</v>
      </c>
      <c r="C26986" s="619" t="s">
        <v>424</v>
      </c>
    </row>
    <row r="26987" spans="1:3" x14ac:dyDescent="0.15">
      <c r="A26987" s="619" t="s">
        <v>1096</v>
      </c>
      <c r="B26987" s="618">
        <v>2013</v>
      </c>
      <c r="C26987" s="619" t="s">
        <v>1102</v>
      </c>
    </row>
    <row r="26988" spans="1:3" x14ac:dyDescent="0.15">
      <c r="A26988" s="619" t="s">
        <v>1096</v>
      </c>
      <c r="B26988" s="618">
        <v>2013</v>
      </c>
      <c r="C26988" s="619" t="s">
        <v>455</v>
      </c>
    </row>
    <row r="26989" spans="1:3" x14ac:dyDescent="0.15">
      <c r="A26989" s="619" t="s">
        <v>1096</v>
      </c>
      <c r="B26989" s="618">
        <v>2013</v>
      </c>
      <c r="C26989" s="619" t="s">
        <v>455</v>
      </c>
    </row>
    <row r="26990" spans="1:3" x14ac:dyDescent="0.15">
      <c r="A26990" s="619" t="s">
        <v>1096</v>
      </c>
      <c r="B26990" s="618">
        <v>2013</v>
      </c>
      <c r="C26990" s="619" t="s">
        <v>1080</v>
      </c>
    </row>
    <row r="26991" spans="1:3" x14ac:dyDescent="0.15">
      <c r="A26991" s="619" t="s">
        <v>1096</v>
      </c>
      <c r="B26991" s="618">
        <v>2013</v>
      </c>
      <c r="C26991" s="619" t="s">
        <v>1102</v>
      </c>
    </row>
    <row r="26992" spans="1:3" x14ac:dyDescent="0.15">
      <c r="A26992" s="619" t="s">
        <v>1096</v>
      </c>
      <c r="B26992" s="618">
        <v>2013</v>
      </c>
      <c r="C26992" s="619" t="s">
        <v>1102</v>
      </c>
    </row>
    <row r="26993" spans="1:3" x14ac:dyDescent="0.15">
      <c r="A26993" s="619" t="s">
        <v>1096</v>
      </c>
      <c r="B26993" s="618">
        <v>2013</v>
      </c>
      <c r="C26993" s="619" t="s">
        <v>424</v>
      </c>
    </row>
    <row r="26994" spans="1:3" x14ac:dyDescent="0.15">
      <c r="A26994" s="619" t="s">
        <v>1096</v>
      </c>
      <c r="B26994" s="618">
        <v>2013</v>
      </c>
      <c r="C26994" s="619" t="s">
        <v>1080</v>
      </c>
    </row>
    <row r="26995" spans="1:3" x14ac:dyDescent="0.15">
      <c r="A26995" s="619" t="s">
        <v>1096</v>
      </c>
      <c r="B26995" s="618">
        <v>2013</v>
      </c>
      <c r="C26995" s="619" t="s">
        <v>424</v>
      </c>
    </row>
    <row r="26996" spans="1:3" x14ac:dyDescent="0.15">
      <c r="A26996" s="619" t="s">
        <v>1096</v>
      </c>
      <c r="B26996" s="618">
        <v>2013</v>
      </c>
      <c r="C26996" s="619" t="s">
        <v>424</v>
      </c>
    </row>
    <row r="26997" spans="1:3" x14ac:dyDescent="0.15">
      <c r="A26997" s="619" t="s">
        <v>1096</v>
      </c>
      <c r="B26997" s="618">
        <v>2013</v>
      </c>
      <c r="C26997" s="619" t="s">
        <v>424</v>
      </c>
    </row>
    <row r="26998" spans="1:3" x14ac:dyDescent="0.15">
      <c r="A26998" s="619" t="s">
        <v>1096</v>
      </c>
      <c r="B26998" s="618">
        <v>2013</v>
      </c>
      <c r="C26998" s="619" t="s">
        <v>424</v>
      </c>
    </row>
    <row r="26999" spans="1:3" x14ac:dyDescent="0.15">
      <c r="A26999" s="619" t="s">
        <v>1096</v>
      </c>
      <c r="B26999" s="618">
        <v>2013</v>
      </c>
      <c r="C26999" s="619" t="s">
        <v>424</v>
      </c>
    </row>
    <row r="27000" spans="1:3" x14ac:dyDescent="0.15">
      <c r="A27000" s="619" t="s">
        <v>1096</v>
      </c>
      <c r="B27000" s="618">
        <v>2013</v>
      </c>
      <c r="C27000" s="619" t="s">
        <v>1103</v>
      </c>
    </row>
    <row r="27001" spans="1:3" x14ac:dyDescent="0.15">
      <c r="A27001" s="619" t="s">
        <v>1096</v>
      </c>
      <c r="B27001" s="618">
        <v>2013</v>
      </c>
      <c r="C27001" s="619" t="s">
        <v>424</v>
      </c>
    </row>
    <row r="27002" spans="1:3" x14ac:dyDescent="0.15">
      <c r="A27002" s="619" t="s">
        <v>1096</v>
      </c>
      <c r="B27002" s="618">
        <v>2013</v>
      </c>
      <c r="C27002" s="619" t="s">
        <v>424</v>
      </c>
    </row>
    <row r="27003" spans="1:3" x14ac:dyDescent="0.15">
      <c r="A27003" s="619" t="s">
        <v>1096</v>
      </c>
      <c r="B27003" s="618">
        <v>2013</v>
      </c>
      <c r="C27003" s="619" t="s">
        <v>424</v>
      </c>
    </row>
    <row r="27004" spans="1:3" x14ac:dyDescent="0.15">
      <c r="A27004" s="619" t="s">
        <v>1096</v>
      </c>
      <c r="B27004" s="618">
        <v>2013</v>
      </c>
      <c r="C27004" s="619" t="s">
        <v>1102</v>
      </c>
    </row>
    <row r="27005" spans="1:3" x14ac:dyDescent="0.15">
      <c r="A27005" s="619" t="s">
        <v>1096</v>
      </c>
      <c r="B27005" s="618">
        <v>2013</v>
      </c>
      <c r="C27005" s="619" t="s">
        <v>1105</v>
      </c>
    </row>
    <row r="27006" spans="1:3" x14ac:dyDescent="0.15">
      <c r="A27006" s="619" t="s">
        <v>1096</v>
      </c>
      <c r="B27006" s="618">
        <v>2013</v>
      </c>
      <c r="C27006" s="619" t="s">
        <v>1102</v>
      </c>
    </row>
    <row r="27007" spans="1:3" x14ac:dyDescent="0.15">
      <c r="A27007" s="619" t="s">
        <v>1096</v>
      </c>
      <c r="B27007" s="618">
        <v>2013</v>
      </c>
      <c r="C27007" s="619" t="s">
        <v>437</v>
      </c>
    </row>
    <row r="27008" spans="1:3" x14ac:dyDescent="0.15">
      <c r="A27008" s="619" t="s">
        <v>1096</v>
      </c>
      <c r="B27008" s="618">
        <v>2013</v>
      </c>
      <c r="C27008" s="619" t="s">
        <v>437</v>
      </c>
    </row>
    <row r="27009" spans="1:3" x14ac:dyDescent="0.15">
      <c r="A27009" s="619" t="s">
        <v>1096</v>
      </c>
      <c r="B27009" s="618">
        <v>2013</v>
      </c>
      <c r="C27009" s="619" t="s">
        <v>1104</v>
      </c>
    </row>
    <row r="27010" spans="1:3" x14ac:dyDescent="0.15">
      <c r="A27010" s="619" t="s">
        <v>1096</v>
      </c>
      <c r="B27010" s="618">
        <v>2013</v>
      </c>
      <c r="C27010" s="619" t="s">
        <v>424</v>
      </c>
    </row>
    <row r="27011" spans="1:3" x14ac:dyDescent="0.15">
      <c r="A27011" s="619" t="s">
        <v>1096</v>
      </c>
      <c r="B27011" s="618">
        <v>2013</v>
      </c>
      <c r="C27011" s="619" t="s">
        <v>424</v>
      </c>
    </row>
    <row r="27012" spans="1:3" x14ac:dyDescent="0.15">
      <c r="A27012" s="619" t="s">
        <v>1096</v>
      </c>
      <c r="B27012" s="618">
        <v>2013</v>
      </c>
      <c r="C27012" s="619" t="s">
        <v>424</v>
      </c>
    </row>
    <row r="27013" spans="1:3" x14ac:dyDescent="0.15">
      <c r="A27013" s="619" t="s">
        <v>1096</v>
      </c>
      <c r="B27013" s="618">
        <v>2013</v>
      </c>
      <c r="C27013" s="619" t="s">
        <v>437</v>
      </c>
    </row>
    <row r="27014" spans="1:3" x14ac:dyDescent="0.15">
      <c r="A27014" s="619" t="s">
        <v>1096</v>
      </c>
      <c r="B27014" s="618">
        <v>2013</v>
      </c>
      <c r="C27014" s="619" t="s">
        <v>437</v>
      </c>
    </row>
    <row r="27015" spans="1:3" x14ac:dyDescent="0.15">
      <c r="A27015" s="619" t="s">
        <v>1096</v>
      </c>
      <c r="B27015" s="618">
        <v>2013</v>
      </c>
      <c r="C27015" s="619" t="s">
        <v>424</v>
      </c>
    </row>
    <row r="27016" spans="1:3" x14ac:dyDescent="0.15">
      <c r="A27016" s="619" t="s">
        <v>1096</v>
      </c>
      <c r="B27016" s="618">
        <v>2013</v>
      </c>
      <c r="C27016" s="619" t="s">
        <v>424</v>
      </c>
    </row>
    <row r="27017" spans="1:3" x14ac:dyDescent="0.15">
      <c r="A27017" s="619" t="s">
        <v>1096</v>
      </c>
      <c r="B27017" s="618">
        <v>2013</v>
      </c>
      <c r="C27017" s="619" t="s">
        <v>437</v>
      </c>
    </row>
    <row r="27018" spans="1:3" x14ac:dyDescent="0.15">
      <c r="A27018" s="618" t="s">
        <v>1096</v>
      </c>
      <c r="B27018" s="618">
        <v>2013</v>
      </c>
      <c r="C27018" s="619" t="s">
        <v>424</v>
      </c>
    </row>
    <row r="27019" spans="1:3" x14ac:dyDescent="0.15">
      <c r="A27019" s="619" t="s">
        <v>1096</v>
      </c>
      <c r="B27019" s="618">
        <v>2013</v>
      </c>
      <c r="C27019" s="619" t="s">
        <v>424</v>
      </c>
    </row>
    <row r="27020" spans="1:3" x14ac:dyDescent="0.15">
      <c r="A27020" s="619" t="s">
        <v>1096</v>
      </c>
      <c r="B27020" s="618">
        <v>2013</v>
      </c>
      <c r="C27020" s="619" t="s">
        <v>424</v>
      </c>
    </row>
    <row r="27021" spans="1:3" x14ac:dyDescent="0.15">
      <c r="A27021" s="619" t="s">
        <v>1096</v>
      </c>
      <c r="B27021" s="618">
        <v>2013</v>
      </c>
      <c r="C27021" s="619" t="s">
        <v>1102</v>
      </c>
    </row>
    <row r="27022" spans="1:3" x14ac:dyDescent="0.15">
      <c r="A27022" s="619" t="s">
        <v>1096</v>
      </c>
      <c r="B27022" s="618">
        <v>2013</v>
      </c>
      <c r="C27022" s="619" t="s">
        <v>424</v>
      </c>
    </row>
    <row r="27023" spans="1:3" x14ac:dyDescent="0.15">
      <c r="A27023" s="619" t="s">
        <v>1096</v>
      </c>
      <c r="B27023" s="618">
        <v>2013</v>
      </c>
      <c r="C27023" s="619" t="s">
        <v>437</v>
      </c>
    </row>
    <row r="27024" spans="1:3" x14ac:dyDescent="0.15">
      <c r="A27024" s="619" t="s">
        <v>1096</v>
      </c>
      <c r="B27024" s="618">
        <v>2013</v>
      </c>
      <c r="C27024" s="619" t="s">
        <v>424</v>
      </c>
    </row>
    <row r="27025" spans="1:3" x14ac:dyDescent="0.15">
      <c r="A27025" s="619" t="s">
        <v>1096</v>
      </c>
      <c r="B27025" s="618">
        <v>2013</v>
      </c>
      <c r="C27025" s="619" t="s">
        <v>424</v>
      </c>
    </row>
    <row r="27026" spans="1:3" x14ac:dyDescent="0.15">
      <c r="A27026" s="619" t="s">
        <v>1096</v>
      </c>
      <c r="B27026" s="618">
        <v>2013</v>
      </c>
      <c r="C27026" s="619" t="s">
        <v>1080</v>
      </c>
    </row>
    <row r="27027" spans="1:3" x14ac:dyDescent="0.15">
      <c r="A27027" s="619" t="s">
        <v>1096</v>
      </c>
      <c r="B27027" s="618">
        <v>2013</v>
      </c>
      <c r="C27027" s="619" t="s">
        <v>424</v>
      </c>
    </row>
    <row r="27028" spans="1:3" x14ac:dyDescent="0.15">
      <c r="A27028" s="619" t="s">
        <v>1096</v>
      </c>
      <c r="B27028" s="618">
        <v>2013</v>
      </c>
      <c r="C27028" s="619" t="s">
        <v>424</v>
      </c>
    </row>
    <row r="27029" spans="1:3" x14ac:dyDescent="0.15">
      <c r="A27029" s="619" t="s">
        <v>1096</v>
      </c>
      <c r="B27029" s="618">
        <v>2013</v>
      </c>
      <c r="C27029" s="619" t="s">
        <v>437</v>
      </c>
    </row>
    <row r="27030" spans="1:3" x14ac:dyDescent="0.15">
      <c r="A27030" s="619" t="s">
        <v>1096</v>
      </c>
      <c r="B27030" s="618">
        <v>2013</v>
      </c>
      <c r="C27030" s="619" t="s">
        <v>437</v>
      </c>
    </row>
    <row r="27031" spans="1:3" x14ac:dyDescent="0.15">
      <c r="A27031" s="619" t="s">
        <v>1096</v>
      </c>
      <c r="B27031" s="618">
        <v>2013</v>
      </c>
      <c r="C27031" s="619" t="s">
        <v>455</v>
      </c>
    </row>
    <row r="27032" spans="1:3" x14ac:dyDescent="0.15">
      <c r="A27032" s="619" t="s">
        <v>1096</v>
      </c>
      <c r="B27032" s="618">
        <v>2013</v>
      </c>
      <c r="C27032" s="619" t="s">
        <v>424</v>
      </c>
    </row>
    <row r="27033" spans="1:3" x14ac:dyDescent="0.15">
      <c r="A27033" s="619" t="s">
        <v>1096</v>
      </c>
      <c r="B27033" s="618">
        <v>2013</v>
      </c>
      <c r="C27033" s="619" t="s">
        <v>424</v>
      </c>
    </row>
    <row r="27034" spans="1:3" x14ac:dyDescent="0.15">
      <c r="A27034" s="619" t="s">
        <v>1096</v>
      </c>
      <c r="B27034" s="618">
        <v>2013</v>
      </c>
      <c r="C27034" s="619" t="s">
        <v>424</v>
      </c>
    </row>
    <row r="27035" spans="1:3" x14ac:dyDescent="0.15">
      <c r="A27035" s="619" t="s">
        <v>1096</v>
      </c>
      <c r="B27035" s="618">
        <v>2013</v>
      </c>
      <c r="C27035" s="619" t="s">
        <v>437</v>
      </c>
    </row>
    <row r="27036" spans="1:3" x14ac:dyDescent="0.15">
      <c r="A27036" s="619" t="s">
        <v>1096</v>
      </c>
      <c r="B27036" s="618">
        <v>2013</v>
      </c>
      <c r="C27036" s="619" t="s">
        <v>1102</v>
      </c>
    </row>
    <row r="27037" spans="1:3" x14ac:dyDescent="0.15">
      <c r="A27037" s="619" t="s">
        <v>1096</v>
      </c>
      <c r="B27037" s="618">
        <v>2013</v>
      </c>
      <c r="C27037" s="619" t="s">
        <v>437</v>
      </c>
    </row>
    <row r="27038" spans="1:3" x14ac:dyDescent="0.15">
      <c r="A27038" s="619" t="s">
        <v>1096</v>
      </c>
      <c r="B27038" s="618">
        <v>2013</v>
      </c>
      <c r="C27038" s="619" t="s">
        <v>424</v>
      </c>
    </row>
    <row r="27039" spans="1:3" x14ac:dyDescent="0.15">
      <c r="A27039" s="619" t="s">
        <v>1096</v>
      </c>
      <c r="B27039" s="618">
        <v>2013</v>
      </c>
      <c r="C27039" s="619" t="s">
        <v>424</v>
      </c>
    </row>
    <row r="27040" spans="1:3" x14ac:dyDescent="0.15">
      <c r="A27040" s="619" t="s">
        <v>1096</v>
      </c>
      <c r="B27040" s="618" t="s">
        <v>1081</v>
      </c>
      <c r="C27040" s="619" t="s">
        <v>424</v>
      </c>
    </row>
    <row r="27041" spans="1:3" x14ac:dyDescent="0.15">
      <c r="A27041" s="619" t="s">
        <v>1096</v>
      </c>
      <c r="B27041" s="618">
        <v>2013</v>
      </c>
      <c r="C27041" s="619" t="s">
        <v>424</v>
      </c>
    </row>
    <row r="27042" spans="1:3" x14ac:dyDescent="0.15">
      <c r="A27042" s="619" t="s">
        <v>1096</v>
      </c>
      <c r="B27042" s="618">
        <v>2013</v>
      </c>
      <c r="C27042" s="619" t="s">
        <v>1080</v>
      </c>
    </row>
    <row r="27043" spans="1:3" x14ac:dyDescent="0.15">
      <c r="A27043" s="619" t="s">
        <v>1096</v>
      </c>
      <c r="B27043" s="618">
        <v>2013</v>
      </c>
      <c r="C27043" s="619" t="s">
        <v>1103</v>
      </c>
    </row>
    <row r="27044" spans="1:3" x14ac:dyDescent="0.15">
      <c r="A27044" s="619" t="s">
        <v>1096</v>
      </c>
      <c r="B27044" s="618">
        <v>2013</v>
      </c>
      <c r="C27044" s="619" t="s">
        <v>437</v>
      </c>
    </row>
    <row r="27045" spans="1:3" x14ac:dyDescent="0.15">
      <c r="A27045" s="619" t="s">
        <v>1096</v>
      </c>
      <c r="B27045" s="618">
        <v>2013</v>
      </c>
      <c r="C27045" s="619" t="s">
        <v>424</v>
      </c>
    </row>
    <row r="27046" spans="1:3" x14ac:dyDescent="0.15">
      <c r="A27046" s="619" t="s">
        <v>1096</v>
      </c>
      <c r="B27046" s="618">
        <v>2013</v>
      </c>
      <c r="C27046" s="619" t="s">
        <v>424</v>
      </c>
    </row>
    <row r="27047" spans="1:3" x14ac:dyDescent="0.15">
      <c r="A27047" s="619" t="s">
        <v>1096</v>
      </c>
      <c r="B27047" s="618">
        <v>2013</v>
      </c>
      <c r="C27047" s="619" t="s">
        <v>424</v>
      </c>
    </row>
    <row r="27048" spans="1:3" x14ac:dyDescent="0.15">
      <c r="A27048" s="619" t="s">
        <v>1096</v>
      </c>
      <c r="B27048" s="618">
        <v>2013</v>
      </c>
      <c r="C27048" s="619" t="s">
        <v>424</v>
      </c>
    </row>
    <row r="27049" spans="1:3" x14ac:dyDescent="0.15">
      <c r="A27049" s="619" t="s">
        <v>1096</v>
      </c>
      <c r="B27049" s="618">
        <v>2013</v>
      </c>
      <c r="C27049" s="619" t="s">
        <v>424</v>
      </c>
    </row>
    <row r="27050" spans="1:3" x14ac:dyDescent="0.15">
      <c r="A27050" s="619" t="s">
        <v>1096</v>
      </c>
      <c r="B27050" s="618">
        <v>2013</v>
      </c>
      <c r="C27050" s="619" t="s">
        <v>424</v>
      </c>
    </row>
    <row r="27051" spans="1:3" x14ac:dyDescent="0.15">
      <c r="A27051" s="619" t="s">
        <v>1096</v>
      </c>
      <c r="B27051" s="618">
        <v>2013</v>
      </c>
      <c r="C27051" s="619" t="s">
        <v>437</v>
      </c>
    </row>
    <row r="27052" spans="1:3" x14ac:dyDescent="0.15">
      <c r="A27052" s="619" t="s">
        <v>1096</v>
      </c>
      <c r="B27052" s="618">
        <v>2013</v>
      </c>
      <c r="C27052" s="619" t="s">
        <v>1105</v>
      </c>
    </row>
    <row r="27053" spans="1:3" x14ac:dyDescent="0.15">
      <c r="A27053" s="619" t="s">
        <v>1096</v>
      </c>
      <c r="B27053" s="618">
        <v>2013</v>
      </c>
      <c r="C27053" s="619" t="s">
        <v>1080</v>
      </c>
    </row>
    <row r="27054" spans="1:3" x14ac:dyDescent="0.15">
      <c r="A27054" s="619" t="s">
        <v>1096</v>
      </c>
      <c r="B27054" s="618">
        <v>2013</v>
      </c>
      <c r="C27054" s="619" t="s">
        <v>424</v>
      </c>
    </row>
    <row r="27055" spans="1:3" x14ac:dyDescent="0.15">
      <c r="A27055" s="619" t="s">
        <v>1096</v>
      </c>
      <c r="B27055" s="618">
        <v>2013</v>
      </c>
      <c r="C27055" s="619" t="s">
        <v>1080</v>
      </c>
    </row>
    <row r="27056" spans="1:3" x14ac:dyDescent="0.15">
      <c r="A27056" s="619" t="s">
        <v>1096</v>
      </c>
      <c r="B27056" s="618">
        <v>2013</v>
      </c>
      <c r="C27056" s="619" t="s">
        <v>424</v>
      </c>
    </row>
    <row r="27057" spans="1:3" x14ac:dyDescent="0.15">
      <c r="A27057" s="619" t="s">
        <v>1096</v>
      </c>
      <c r="B27057" s="618">
        <v>2013</v>
      </c>
      <c r="C27057" s="619" t="s">
        <v>1080</v>
      </c>
    </row>
    <row r="27058" spans="1:3" x14ac:dyDescent="0.15">
      <c r="A27058" s="619" t="s">
        <v>1096</v>
      </c>
      <c r="B27058" s="618">
        <v>2013</v>
      </c>
      <c r="C27058" s="619" t="s">
        <v>455</v>
      </c>
    </row>
    <row r="27059" spans="1:3" x14ac:dyDescent="0.15">
      <c r="A27059" s="619" t="s">
        <v>1096</v>
      </c>
      <c r="B27059" s="618">
        <v>2013</v>
      </c>
      <c r="C27059" s="619" t="s">
        <v>424</v>
      </c>
    </row>
    <row r="27060" spans="1:3" x14ac:dyDescent="0.15">
      <c r="A27060" s="619" t="s">
        <v>1096</v>
      </c>
      <c r="B27060" s="618">
        <v>2013</v>
      </c>
      <c r="C27060" s="619" t="s">
        <v>1111</v>
      </c>
    </row>
    <row r="27061" spans="1:3" x14ac:dyDescent="0.15">
      <c r="A27061" s="619" t="s">
        <v>1096</v>
      </c>
      <c r="B27061" s="618">
        <v>2013</v>
      </c>
      <c r="C27061" s="619" t="s">
        <v>424</v>
      </c>
    </row>
    <row r="27062" spans="1:3" x14ac:dyDescent="0.15">
      <c r="A27062" s="619" t="s">
        <v>1096</v>
      </c>
      <c r="B27062" s="618">
        <v>2013</v>
      </c>
      <c r="C27062" s="619" t="s">
        <v>424</v>
      </c>
    </row>
    <row r="27063" spans="1:3" x14ac:dyDescent="0.15">
      <c r="A27063" s="619" t="s">
        <v>1096</v>
      </c>
      <c r="B27063" s="618">
        <v>2013</v>
      </c>
      <c r="C27063" s="619" t="s">
        <v>424</v>
      </c>
    </row>
    <row r="27064" spans="1:3" x14ac:dyDescent="0.15">
      <c r="A27064" s="619" t="s">
        <v>1096</v>
      </c>
      <c r="B27064" s="618">
        <v>2013</v>
      </c>
      <c r="C27064" s="619" t="s">
        <v>424</v>
      </c>
    </row>
    <row r="27065" spans="1:3" x14ac:dyDescent="0.15">
      <c r="A27065" s="619" t="s">
        <v>1096</v>
      </c>
      <c r="B27065" s="618">
        <v>2013</v>
      </c>
      <c r="C27065" s="619" t="s">
        <v>424</v>
      </c>
    </row>
    <row r="27066" spans="1:3" x14ac:dyDescent="0.15">
      <c r="A27066" s="619" t="s">
        <v>1096</v>
      </c>
      <c r="B27066" s="618">
        <v>2013</v>
      </c>
      <c r="C27066" s="619" t="s">
        <v>424</v>
      </c>
    </row>
    <row r="27067" spans="1:3" x14ac:dyDescent="0.15">
      <c r="A27067" s="619" t="s">
        <v>1096</v>
      </c>
      <c r="B27067" s="618">
        <v>2013</v>
      </c>
      <c r="C27067" s="619" t="s">
        <v>1107</v>
      </c>
    </row>
    <row r="27068" spans="1:3" x14ac:dyDescent="0.15">
      <c r="A27068" s="619" t="s">
        <v>1096</v>
      </c>
      <c r="B27068" s="618">
        <v>2013</v>
      </c>
      <c r="C27068" s="619" t="s">
        <v>437</v>
      </c>
    </row>
    <row r="27069" spans="1:3" x14ac:dyDescent="0.15">
      <c r="A27069" s="619" t="s">
        <v>1096</v>
      </c>
      <c r="B27069" s="618">
        <v>2013</v>
      </c>
      <c r="C27069" s="619" t="s">
        <v>437</v>
      </c>
    </row>
    <row r="27070" spans="1:3" x14ac:dyDescent="0.15">
      <c r="A27070" s="619" t="s">
        <v>1096</v>
      </c>
      <c r="B27070" s="618">
        <v>2013</v>
      </c>
      <c r="C27070" s="619" t="s">
        <v>437</v>
      </c>
    </row>
    <row r="27071" spans="1:3" x14ac:dyDescent="0.15">
      <c r="A27071" s="619" t="s">
        <v>1096</v>
      </c>
      <c r="B27071" s="618">
        <v>2013</v>
      </c>
      <c r="C27071" s="619" t="s">
        <v>1080</v>
      </c>
    </row>
    <row r="27072" spans="1:3" x14ac:dyDescent="0.15">
      <c r="A27072" s="619" t="s">
        <v>1096</v>
      </c>
      <c r="B27072" s="618">
        <v>2013</v>
      </c>
      <c r="C27072" s="619" t="s">
        <v>1107</v>
      </c>
    </row>
    <row r="27073" spans="1:3" x14ac:dyDescent="0.15">
      <c r="A27073" s="619" t="s">
        <v>1096</v>
      </c>
      <c r="B27073" s="618">
        <v>2013</v>
      </c>
      <c r="C27073" s="619" t="s">
        <v>1107</v>
      </c>
    </row>
    <row r="27074" spans="1:3" x14ac:dyDescent="0.15">
      <c r="A27074" s="619" t="s">
        <v>1096</v>
      </c>
      <c r="B27074" s="618">
        <v>2013</v>
      </c>
      <c r="C27074" s="619" t="s">
        <v>1107</v>
      </c>
    </row>
    <row r="27075" spans="1:3" x14ac:dyDescent="0.15">
      <c r="A27075" s="619" t="s">
        <v>1096</v>
      </c>
      <c r="B27075" s="618">
        <v>2013</v>
      </c>
      <c r="C27075" s="619" t="s">
        <v>1103</v>
      </c>
    </row>
    <row r="27076" spans="1:3" x14ac:dyDescent="0.15">
      <c r="A27076" s="619" t="s">
        <v>1096</v>
      </c>
      <c r="B27076" s="618">
        <v>2013</v>
      </c>
      <c r="C27076" s="619" t="s">
        <v>437</v>
      </c>
    </row>
    <row r="27077" spans="1:3" x14ac:dyDescent="0.15">
      <c r="A27077" s="619" t="s">
        <v>1096</v>
      </c>
      <c r="B27077" s="618">
        <v>2013</v>
      </c>
      <c r="C27077" s="619" t="s">
        <v>424</v>
      </c>
    </row>
    <row r="27078" spans="1:3" x14ac:dyDescent="0.15">
      <c r="A27078" s="619" t="s">
        <v>1096</v>
      </c>
      <c r="B27078" s="618">
        <v>2013</v>
      </c>
      <c r="C27078" s="619" t="s">
        <v>1102</v>
      </c>
    </row>
    <row r="27079" spans="1:3" x14ac:dyDescent="0.15">
      <c r="A27079" s="619" t="s">
        <v>1096</v>
      </c>
      <c r="B27079" s="618">
        <v>2013</v>
      </c>
      <c r="C27079" s="619" t="s">
        <v>424</v>
      </c>
    </row>
    <row r="27080" spans="1:3" x14ac:dyDescent="0.15">
      <c r="A27080" s="619" t="s">
        <v>1096</v>
      </c>
      <c r="B27080" s="618">
        <v>2013</v>
      </c>
      <c r="C27080" s="619" t="s">
        <v>1102</v>
      </c>
    </row>
    <row r="27081" spans="1:3" x14ac:dyDescent="0.15">
      <c r="A27081" s="619" t="s">
        <v>1096</v>
      </c>
      <c r="B27081" s="618">
        <v>2013</v>
      </c>
      <c r="C27081" s="619" t="s">
        <v>424</v>
      </c>
    </row>
    <row r="27082" spans="1:3" x14ac:dyDescent="0.15">
      <c r="A27082" s="619" t="s">
        <v>1096</v>
      </c>
      <c r="B27082" s="618">
        <v>2013</v>
      </c>
      <c r="C27082" s="619" t="s">
        <v>424</v>
      </c>
    </row>
    <row r="27083" spans="1:3" x14ac:dyDescent="0.15">
      <c r="A27083" s="619" t="s">
        <v>1096</v>
      </c>
      <c r="B27083" s="618">
        <v>2013</v>
      </c>
      <c r="C27083" s="619" t="s">
        <v>424</v>
      </c>
    </row>
    <row r="27084" spans="1:3" x14ac:dyDescent="0.15">
      <c r="A27084" s="619" t="s">
        <v>1096</v>
      </c>
      <c r="B27084" s="618">
        <v>2013</v>
      </c>
      <c r="C27084" s="619" t="s">
        <v>1104</v>
      </c>
    </row>
    <row r="27085" spans="1:3" x14ac:dyDescent="0.15">
      <c r="A27085" s="619" t="s">
        <v>1096</v>
      </c>
      <c r="B27085" s="618">
        <v>2013</v>
      </c>
      <c r="C27085" s="619" t="s">
        <v>424</v>
      </c>
    </row>
    <row r="27086" spans="1:3" x14ac:dyDescent="0.15">
      <c r="A27086" s="619" t="s">
        <v>1096</v>
      </c>
      <c r="B27086" s="618">
        <v>2013</v>
      </c>
      <c r="C27086" s="619" t="s">
        <v>424</v>
      </c>
    </row>
    <row r="27087" spans="1:3" x14ac:dyDescent="0.15">
      <c r="A27087" s="619" t="s">
        <v>1096</v>
      </c>
      <c r="B27087" s="618">
        <v>2013</v>
      </c>
      <c r="C27087" s="619" t="s">
        <v>424</v>
      </c>
    </row>
    <row r="27088" spans="1:3" x14ac:dyDescent="0.15">
      <c r="A27088" s="619" t="s">
        <v>1096</v>
      </c>
      <c r="B27088" s="618">
        <v>2013</v>
      </c>
      <c r="C27088" s="619" t="s">
        <v>1080</v>
      </c>
    </row>
    <row r="27089" spans="1:3" x14ac:dyDescent="0.15">
      <c r="A27089" s="619" t="s">
        <v>1096</v>
      </c>
      <c r="B27089" s="618">
        <v>2013</v>
      </c>
      <c r="C27089" s="619" t="s">
        <v>1080</v>
      </c>
    </row>
    <row r="27090" spans="1:3" x14ac:dyDescent="0.15">
      <c r="A27090" s="619" t="s">
        <v>1096</v>
      </c>
      <c r="B27090" s="618">
        <v>2013</v>
      </c>
      <c r="C27090" s="619" t="s">
        <v>1080</v>
      </c>
    </row>
    <row r="27091" spans="1:3" x14ac:dyDescent="0.15">
      <c r="A27091" s="619" t="s">
        <v>1096</v>
      </c>
      <c r="B27091" s="618">
        <v>2013</v>
      </c>
      <c r="C27091" s="619" t="s">
        <v>1080</v>
      </c>
    </row>
    <row r="27092" spans="1:3" x14ac:dyDescent="0.15">
      <c r="A27092" s="619" t="s">
        <v>1096</v>
      </c>
      <c r="B27092" s="618">
        <v>2013</v>
      </c>
      <c r="C27092" s="619" t="s">
        <v>1080</v>
      </c>
    </row>
    <row r="27093" spans="1:3" x14ac:dyDescent="0.15">
      <c r="A27093" s="619" t="s">
        <v>1096</v>
      </c>
      <c r="B27093" s="618">
        <v>2013</v>
      </c>
      <c r="C27093" s="619" t="s">
        <v>1080</v>
      </c>
    </row>
    <row r="27094" spans="1:3" x14ac:dyDescent="0.15">
      <c r="A27094" s="619" t="s">
        <v>1096</v>
      </c>
      <c r="B27094" s="618">
        <v>2013</v>
      </c>
      <c r="C27094" s="619" t="s">
        <v>1107</v>
      </c>
    </row>
    <row r="27095" spans="1:3" x14ac:dyDescent="0.15">
      <c r="A27095" s="619" t="s">
        <v>1096</v>
      </c>
      <c r="B27095" s="618">
        <v>2013</v>
      </c>
      <c r="C27095" s="619" t="s">
        <v>1107</v>
      </c>
    </row>
    <row r="27096" spans="1:3" x14ac:dyDescent="0.15">
      <c r="A27096" s="619" t="s">
        <v>1096</v>
      </c>
      <c r="B27096" s="618">
        <v>2013</v>
      </c>
      <c r="C27096" s="619" t="s">
        <v>424</v>
      </c>
    </row>
    <row r="27097" spans="1:3" x14ac:dyDescent="0.15">
      <c r="A27097" s="619" t="s">
        <v>1096</v>
      </c>
      <c r="B27097" s="618">
        <v>2013</v>
      </c>
      <c r="C27097" s="619" t="s">
        <v>437</v>
      </c>
    </row>
    <row r="27098" spans="1:3" x14ac:dyDescent="0.15">
      <c r="A27098" s="619" t="s">
        <v>1096</v>
      </c>
      <c r="B27098" s="618">
        <v>2013</v>
      </c>
      <c r="C27098" s="619" t="s">
        <v>437</v>
      </c>
    </row>
    <row r="27099" spans="1:3" x14ac:dyDescent="0.15">
      <c r="A27099" s="619" t="s">
        <v>1096</v>
      </c>
      <c r="B27099" s="618">
        <v>2013</v>
      </c>
      <c r="C27099" s="619" t="s">
        <v>1080</v>
      </c>
    </row>
    <row r="27100" spans="1:3" x14ac:dyDescent="0.15">
      <c r="A27100" s="619" t="s">
        <v>1096</v>
      </c>
      <c r="B27100" s="618">
        <v>2013</v>
      </c>
      <c r="C27100" s="619" t="s">
        <v>424</v>
      </c>
    </row>
    <row r="27101" spans="1:3" x14ac:dyDescent="0.15">
      <c r="A27101" s="619" t="s">
        <v>1096</v>
      </c>
      <c r="B27101" s="618">
        <v>2013</v>
      </c>
      <c r="C27101" s="619" t="s">
        <v>1103</v>
      </c>
    </row>
    <row r="27102" spans="1:3" x14ac:dyDescent="0.15">
      <c r="A27102" s="619" t="s">
        <v>1096</v>
      </c>
      <c r="B27102" s="618">
        <v>2013</v>
      </c>
      <c r="C27102" s="619" t="s">
        <v>437</v>
      </c>
    </row>
    <row r="27103" spans="1:3" x14ac:dyDescent="0.15">
      <c r="A27103" s="619" t="s">
        <v>1096</v>
      </c>
      <c r="B27103" s="618">
        <v>2013</v>
      </c>
      <c r="C27103" s="619" t="s">
        <v>424</v>
      </c>
    </row>
    <row r="27104" spans="1:3" x14ac:dyDescent="0.15">
      <c r="A27104" s="619" t="s">
        <v>1096</v>
      </c>
      <c r="B27104" s="618">
        <v>2013</v>
      </c>
      <c r="C27104" s="619" t="s">
        <v>424</v>
      </c>
    </row>
    <row r="27105" spans="1:3" x14ac:dyDescent="0.15">
      <c r="A27105" s="619" t="s">
        <v>1096</v>
      </c>
      <c r="B27105" s="618">
        <v>2013</v>
      </c>
      <c r="C27105" s="619" t="s">
        <v>437</v>
      </c>
    </row>
    <row r="27106" spans="1:3" x14ac:dyDescent="0.15">
      <c r="A27106" s="619" t="s">
        <v>1096</v>
      </c>
      <c r="B27106" s="618">
        <v>2013</v>
      </c>
      <c r="C27106" s="619" t="s">
        <v>424</v>
      </c>
    </row>
    <row r="27107" spans="1:3" x14ac:dyDescent="0.15">
      <c r="A27107" s="619" t="s">
        <v>1096</v>
      </c>
      <c r="B27107" s="618">
        <v>2013</v>
      </c>
      <c r="C27107" s="619" t="s">
        <v>437</v>
      </c>
    </row>
    <row r="27108" spans="1:3" x14ac:dyDescent="0.15">
      <c r="A27108" s="619" t="s">
        <v>1096</v>
      </c>
      <c r="B27108" s="618">
        <v>2013</v>
      </c>
      <c r="C27108" s="619" t="s">
        <v>424</v>
      </c>
    </row>
    <row r="27109" spans="1:3" x14ac:dyDescent="0.15">
      <c r="A27109" s="619" t="s">
        <v>1096</v>
      </c>
      <c r="B27109" s="618">
        <v>2013</v>
      </c>
      <c r="C27109" s="619" t="s">
        <v>424</v>
      </c>
    </row>
    <row r="27110" spans="1:3" x14ac:dyDescent="0.15">
      <c r="A27110" s="619" t="s">
        <v>1096</v>
      </c>
      <c r="B27110" s="618">
        <v>2013</v>
      </c>
      <c r="C27110" s="619" t="s">
        <v>437</v>
      </c>
    </row>
    <row r="27111" spans="1:3" x14ac:dyDescent="0.15">
      <c r="A27111" s="619" t="s">
        <v>1096</v>
      </c>
      <c r="B27111" s="618">
        <v>2013</v>
      </c>
      <c r="C27111" s="619" t="s">
        <v>424</v>
      </c>
    </row>
    <row r="27112" spans="1:3" x14ac:dyDescent="0.15">
      <c r="A27112" s="619" t="s">
        <v>1096</v>
      </c>
      <c r="B27112" s="618">
        <v>2013</v>
      </c>
      <c r="C27112" s="619" t="s">
        <v>424</v>
      </c>
    </row>
    <row r="27113" spans="1:3" x14ac:dyDescent="0.15">
      <c r="A27113" s="619" t="s">
        <v>1096</v>
      </c>
      <c r="B27113" s="618">
        <v>2013</v>
      </c>
      <c r="C27113" s="619" t="s">
        <v>424</v>
      </c>
    </row>
    <row r="27114" spans="1:3" x14ac:dyDescent="0.15">
      <c r="A27114" s="619" t="s">
        <v>1096</v>
      </c>
      <c r="B27114" s="618">
        <v>2013</v>
      </c>
      <c r="C27114" s="619" t="s">
        <v>437</v>
      </c>
    </row>
    <row r="27115" spans="1:3" x14ac:dyDescent="0.15">
      <c r="A27115" s="619" t="s">
        <v>1096</v>
      </c>
      <c r="B27115" s="618">
        <v>2013</v>
      </c>
      <c r="C27115" s="619" t="s">
        <v>437</v>
      </c>
    </row>
    <row r="27116" spans="1:3" x14ac:dyDescent="0.15">
      <c r="A27116" s="619" t="s">
        <v>1096</v>
      </c>
      <c r="B27116" s="618">
        <v>2013</v>
      </c>
      <c r="C27116" s="619" t="s">
        <v>437</v>
      </c>
    </row>
    <row r="27117" spans="1:3" x14ac:dyDescent="0.15">
      <c r="A27117" s="619" t="s">
        <v>1096</v>
      </c>
      <c r="B27117" s="618">
        <v>2013</v>
      </c>
      <c r="C27117" s="619" t="s">
        <v>437</v>
      </c>
    </row>
    <row r="27118" spans="1:3" x14ac:dyDescent="0.15">
      <c r="A27118" s="619" t="s">
        <v>1096</v>
      </c>
      <c r="B27118" s="618">
        <v>2013</v>
      </c>
      <c r="C27118" s="619" t="s">
        <v>437</v>
      </c>
    </row>
    <row r="27119" spans="1:3" x14ac:dyDescent="0.15">
      <c r="A27119" s="619" t="s">
        <v>1096</v>
      </c>
      <c r="B27119" s="618">
        <v>2013</v>
      </c>
      <c r="C27119" s="619" t="s">
        <v>424</v>
      </c>
    </row>
    <row r="27120" spans="1:3" x14ac:dyDescent="0.15">
      <c r="A27120" s="619" t="s">
        <v>1096</v>
      </c>
      <c r="B27120" s="618">
        <v>2013</v>
      </c>
      <c r="C27120" s="619" t="s">
        <v>1104</v>
      </c>
    </row>
    <row r="27121" spans="1:3" x14ac:dyDescent="0.15">
      <c r="A27121" s="619" t="s">
        <v>1096</v>
      </c>
      <c r="B27121" s="618">
        <v>2013</v>
      </c>
      <c r="C27121" s="619" t="s">
        <v>437</v>
      </c>
    </row>
    <row r="27122" spans="1:3" x14ac:dyDescent="0.15">
      <c r="A27122" s="619" t="s">
        <v>1096</v>
      </c>
      <c r="B27122" s="618">
        <v>2013</v>
      </c>
      <c r="C27122" s="619" t="s">
        <v>1105</v>
      </c>
    </row>
    <row r="27123" spans="1:3" x14ac:dyDescent="0.15">
      <c r="A27123" s="619" t="s">
        <v>1096</v>
      </c>
      <c r="B27123" s="618">
        <v>2013</v>
      </c>
      <c r="C27123" s="619" t="s">
        <v>424</v>
      </c>
    </row>
    <row r="27124" spans="1:3" x14ac:dyDescent="0.15">
      <c r="A27124" s="619" t="s">
        <v>1096</v>
      </c>
      <c r="B27124" s="618">
        <v>2013</v>
      </c>
      <c r="C27124" s="619" t="s">
        <v>437</v>
      </c>
    </row>
    <row r="27125" spans="1:3" x14ac:dyDescent="0.15">
      <c r="A27125" s="619" t="s">
        <v>1096</v>
      </c>
      <c r="B27125" s="618">
        <v>2013</v>
      </c>
      <c r="C27125" s="619" t="s">
        <v>437</v>
      </c>
    </row>
    <row r="27126" spans="1:3" x14ac:dyDescent="0.15">
      <c r="A27126" s="619" t="s">
        <v>1096</v>
      </c>
      <c r="B27126" s="618">
        <v>2013</v>
      </c>
      <c r="C27126" s="619" t="s">
        <v>437</v>
      </c>
    </row>
    <row r="27127" spans="1:3" x14ac:dyDescent="0.15">
      <c r="A27127" s="619" t="s">
        <v>1096</v>
      </c>
      <c r="B27127" s="618">
        <v>2013</v>
      </c>
      <c r="C27127" s="619" t="s">
        <v>437</v>
      </c>
    </row>
    <row r="27128" spans="1:3" x14ac:dyDescent="0.15">
      <c r="A27128" s="619" t="s">
        <v>1096</v>
      </c>
      <c r="B27128" s="618">
        <v>2013</v>
      </c>
      <c r="C27128" s="619" t="s">
        <v>1080</v>
      </c>
    </row>
    <row r="27129" spans="1:3" x14ac:dyDescent="0.15">
      <c r="A27129" s="619" t="s">
        <v>1096</v>
      </c>
      <c r="B27129" s="618">
        <v>2013</v>
      </c>
      <c r="C27129" s="619" t="s">
        <v>437</v>
      </c>
    </row>
    <row r="27130" spans="1:3" x14ac:dyDescent="0.15">
      <c r="A27130" s="619" t="s">
        <v>1096</v>
      </c>
      <c r="B27130" s="618">
        <v>2013</v>
      </c>
      <c r="C27130" s="619" t="s">
        <v>424</v>
      </c>
    </row>
    <row r="27131" spans="1:3" x14ac:dyDescent="0.15">
      <c r="A27131" s="619" t="s">
        <v>1096</v>
      </c>
      <c r="B27131" s="618">
        <v>2013</v>
      </c>
      <c r="C27131" s="619" t="s">
        <v>424</v>
      </c>
    </row>
    <row r="27132" spans="1:3" x14ac:dyDescent="0.15">
      <c r="A27132" s="619" t="s">
        <v>1096</v>
      </c>
      <c r="B27132" s="618">
        <v>2013</v>
      </c>
      <c r="C27132" s="619" t="s">
        <v>1102</v>
      </c>
    </row>
    <row r="27133" spans="1:3" x14ac:dyDescent="0.15">
      <c r="A27133" s="619" t="s">
        <v>1096</v>
      </c>
      <c r="B27133" s="618">
        <v>2013</v>
      </c>
      <c r="C27133" s="619" t="s">
        <v>437</v>
      </c>
    </row>
    <row r="27134" spans="1:3" x14ac:dyDescent="0.15">
      <c r="A27134" s="619" t="s">
        <v>1096</v>
      </c>
      <c r="B27134" s="618">
        <v>2013</v>
      </c>
      <c r="C27134" s="619" t="s">
        <v>437</v>
      </c>
    </row>
    <row r="27135" spans="1:3" x14ac:dyDescent="0.15">
      <c r="A27135" s="619" t="s">
        <v>1096</v>
      </c>
      <c r="B27135" s="618">
        <v>2013</v>
      </c>
      <c r="C27135" s="619" t="s">
        <v>424</v>
      </c>
    </row>
    <row r="27136" spans="1:3" x14ac:dyDescent="0.15">
      <c r="A27136" s="619" t="s">
        <v>1096</v>
      </c>
      <c r="B27136" s="618">
        <v>2013</v>
      </c>
      <c r="C27136" s="619" t="s">
        <v>424</v>
      </c>
    </row>
    <row r="27137" spans="1:3" x14ac:dyDescent="0.15">
      <c r="A27137" s="619" t="s">
        <v>1096</v>
      </c>
      <c r="B27137" s="618">
        <v>2013</v>
      </c>
      <c r="C27137" s="619" t="s">
        <v>437</v>
      </c>
    </row>
    <row r="27138" spans="1:3" x14ac:dyDescent="0.15">
      <c r="A27138" s="619" t="s">
        <v>1096</v>
      </c>
      <c r="B27138" s="618">
        <v>2013</v>
      </c>
      <c r="C27138" s="619" t="s">
        <v>424</v>
      </c>
    </row>
    <row r="27139" spans="1:3" x14ac:dyDescent="0.15">
      <c r="A27139" s="619" t="s">
        <v>1096</v>
      </c>
      <c r="B27139" s="618">
        <v>2013</v>
      </c>
      <c r="C27139" s="619" t="s">
        <v>424</v>
      </c>
    </row>
    <row r="27140" spans="1:3" x14ac:dyDescent="0.15">
      <c r="A27140" s="619" t="s">
        <v>1096</v>
      </c>
      <c r="B27140" s="618">
        <v>2013</v>
      </c>
      <c r="C27140" s="619" t="s">
        <v>1102</v>
      </c>
    </row>
    <row r="27141" spans="1:3" x14ac:dyDescent="0.15">
      <c r="A27141" s="619" t="s">
        <v>1096</v>
      </c>
      <c r="B27141" s="618">
        <v>2013</v>
      </c>
      <c r="C27141" s="619" t="s">
        <v>1080</v>
      </c>
    </row>
    <row r="27142" spans="1:3" x14ac:dyDescent="0.15">
      <c r="A27142" s="619" t="s">
        <v>1096</v>
      </c>
      <c r="B27142" s="618">
        <v>2013</v>
      </c>
      <c r="C27142" s="619" t="s">
        <v>424</v>
      </c>
    </row>
    <row r="27143" spans="1:3" x14ac:dyDescent="0.15">
      <c r="A27143" s="619" t="s">
        <v>1096</v>
      </c>
      <c r="B27143" s="618">
        <v>2013</v>
      </c>
      <c r="C27143" s="619" t="s">
        <v>424</v>
      </c>
    </row>
    <row r="27144" spans="1:3" x14ac:dyDescent="0.15">
      <c r="A27144" s="619" t="s">
        <v>1096</v>
      </c>
      <c r="B27144" s="618">
        <v>2013</v>
      </c>
      <c r="C27144" s="619" t="s">
        <v>424</v>
      </c>
    </row>
    <row r="27145" spans="1:3" x14ac:dyDescent="0.15">
      <c r="A27145" s="619" t="s">
        <v>1096</v>
      </c>
      <c r="B27145" s="618">
        <v>2013</v>
      </c>
      <c r="C27145" s="619" t="s">
        <v>424</v>
      </c>
    </row>
    <row r="27146" spans="1:3" x14ac:dyDescent="0.15">
      <c r="A27146" s="619" t="s">
        <v>1096</v>
      </c>
      <c r="B27146" s="618">
        <v>2013</v>
      </c>
      <c r="C27146" s="619" t="s">
        <v>424</v>
      </c>
    </row>
    <row r="27147" spans="1:3" x14ac:dyDescent="0.15">
      <c r="A27147" s="619" t="s">
        <v>1096</v>
      </c>
      <c r="B27147" s="618">
        <v>2013</v>
      </c>
      <c r="C27147" s="619" t="s">
        <v>1107</v>
      </c>
    </row>
    <row r="27148" spans="1:3" x14ac:dyDescent="0.15">
      <c r="A27148" s="619" t="s">
        <v>1096</v>
      </c>
      <c r="B27148" s="618">
        <v>2013</v>
      </c>
      <c r="C27148" s="619" t="s">
        <v>437</v>
      </c>
    </row>
    <row r="27149" spans="1:3" x14ac:dyDescent="0.15">
      <c r="A27149" s="619" t="s">
        <v>1096</v>
      </c>
      <c r="B27149" s="618">
        <v>2013</v>
      </c>
      <c r="C27149" s="619" t="s">
        <v>1102</v>
      </c>
    </row>
    <row r="27150" spans="1:3" x14ac:dyDescent="0.15">
      <c r="A27150" s="619" t="s">
        <v>1096</v>
      </c>
      <c r="B27150" s="618">
        <v>2013</v>
      </c>
      <c r="C27150" s="619" t="s">
        <v>424</v>
      </c>
    </row>
    <row r="27151" spans="1:3" x14ac:dyDescent="0.15">
      <c r="A27151" s="619" t="s">
        <v>1096</v>
      </c>
      <c r="B27151" s="618">
        <v>2013</v>
      </c>
      <c r="C27151" s="619" t="s">
        <v>437</v>
      </c>
    </row>
    <row r="27152" spans="1:3" x14ac:dyDescent="0.15">
      <c r="A27152" s="619" t="s">
        <v>1096</v>
      </c>
      <c r="B27152" s="618">
        <v>2013</v>
      </c>
      <c r="C27152" s="619" t="s">
        <v>424</v>
      </c>
    </row>
    <row r="27153" spans="1:3" x14ac:dyDescent="0.15">
      <c r="A27153" s="619" t="s">
        <v>1096</v>
      </c>
      <c r="B27153" s="618">
        <v>2013</v>
      </c>
      <c r="C27153" s="619" t="s">
        <v>424</v>
      </c>
    </row>
    <row r="27154" spans="1:3" x14ac:dyDescent="0.15">
      <c r="A27154" s="619" t="s">
        <v>1096</v>
      </c>
      <c r="B27154" s="618">
        <v>2013</v>
      </c>
      <c r="C27154" s="619" t="s">
        <v>424</v>
      </c>
    </row>
    <row r="27155" spans="1:3" x14ac:dyDescent="0.15">
      <c r="A27155" s="619" t="s">
        <v>1096</v>
      </c>
      <c r="B27155" s="618">
        <v>2013</v>
      </c>
      <c r="C27155" s="619" t="s">
        <v>424</v>
      </c>
    </row>
    <row r="27156" spans="1:3" x14ac:dyDescent="0.15">
      <c r="A27156" s="619" t="s">
        <v>1096</v>
      </c>
      <c r="B27156" s="618">
        <v>2013</v>
      </c>
      <c r="C27156" s="619" t="s">
        <v>424</v>
      </c>
    </row>
    <row r="27157" spans="1:3" x14ac:dyDescent="0.15">
      <c r="A27157" s="619" t="s">
        <v>1096</v>
      </c>
      <c r="B27157" s="618">
        <v>2013</v>
      </c>
      <c r="C27157" s="619" t="s">
        <v>437</v>
      </c>
    </row>
    <row r="27158" spans="1:3" x14ac:dyDescent="0.15">
      <c r="A27158" s="619" t="s">
        <v>1096</v>
      </c>
      <c r="B27158" s="618">
        <v>2013</v>
      </c>
      <c r="C27158" s="619" t="s">
        <v>424</v>
      </c>
    </row>
    <row r="27159" spans="1:3" x14ac:dyDescent="0.15">
      <c r="A27159" s="619" t="s">
        <v>1096</v>
      </c>
      <c r="B27159" s="618">
        <v>2013</v>
      </c>
      <c r="C27159" s="619" t="s">
        <v>1102</v>
      </c>
    </row>
    <row r="27160" spans="1:3" x14ac:dyDescent="0.15">
      <c r="A27160" s="619" t="s">
        <v>1096</v>
      </c>
      <c r="B27160" s="618">
        <v>2013</v>
      </c>
      <c r="C27160" s="619" t="s">
        <v>424</v>
      </c>
    </row>
    <row r="27161" spans="1:3" x14ac:dyDescent="0.15">
      <c r="A27161" s="619" t="s">
        <v>1096</v>
      </c>
      <c r="B27161" s="618">
        <v>2013</v>
      </c>
      <c r="C27161" s="619" t="s">
        <v>1107</v>
      </c>
    </row>
    <row r="27162" spans="1:3" x14ac:dyDescent="0.15">
      <c r="A27162" s="619" t="s">
        <v>1096</v>
      </c>
      <c r="B27162" s="618">
        <v>2013</v>
      </c>
      <c r="C27162" s="619" t="s">
        <v>424</v>
      </c>
    </row>
    <row r="27163" spans="1:3" x14ac:dyDescent="0.15">
      <c r="A27163" s="619" t="s">
        <v>1096</v>
      </c>
      <c r="B27163" s="618">
        <v>2013</v>
      </c>
      <c r="C27163" s="619" t="s">
        <v>1080</v>
      </c>
    </row>
    <row r="27164" spans="1:3" x14ac:dyDescent="0.15">
      <c r="A27164" s="619" t="s">
        <v>1096</v>
      </c>
      <c r="B27164" s="618">
        <v>2013</v>
      </c>
      <c r="C27164" s="619" t="s">
        <v>424</v>
      </c>
    </row>
    <row r="27165" spans="1:3" x14ac:dyDescent="0.15">
      <c r="A27165" s="619" t="s">
        <v>1096</v>
      </c>
      <c r="B27165" s="618">
        <v>2013</v>
      </c>
      <c r="C27165" s="619" t="s">
        <v>1080</v>
      </c>
    </row>
    <row r="27166" spans="1:3" x14ac:dyDescent="0.15">
      <c r="A27166" s="619" t="s">
        <v>1096</v>
      </c>
      <c r="B27166" s="618">
        <v>2013</v>
      </c>
      <c r="C27166" s="619" t="s">
        <v>1080</v>
      </c>
    </row>
    <row r="27167" spans="1:3" x14ac:dyDescent="0.15">
      <c r="A27167" s="619" t="s">
        <v>1096</v>
      </c>
      <c r="B27167" s="618">
        <v>2013</v>
      </c>
      <c r="C27167" s="619" t="s">
        <v>424</v>
      </c>
    </row>
    <row r="27168" spans="1:3" x14ac:dyDescent="0.15">
      <c r="A27168" s="619" t="s">
        <v>1096</v>
      </c>
      <c r="B27168" s="618">
        <v>2013</v>
      </c>
      <c r="C27168" s="619" t="s">
        <v>1102</v>
      </c>
    </row>
    <row r="27169" spans="1:3" x14ac:dyDescent="0.15">
      <c r="A27169" s="619" t="s">
        <v>1096</v>
      </c>
      <c r="B27169" s="618">
        <v>2013</v>
      </c>
      <c r="C27169" s="619" t="s">
        <v>424</v>
      </c>
    </row>
    <row r="27170" spans="1:3" x14ac:dyDescent="0.15">
      <c r="A27170" s="619" t="s">
        <v>1096</v>
      </c>
      <c r="B27170" s="618">
        <v>2013</v>
      </c>
      <c r="C27170" s="619" t="s">
        <v>1107</v>
      </c>
    </row>
    <row r="27171" spans="1:3" x14ac:dyDescent="0.15">
      <c r="A27171" s="619" t="s">
        <v>1096</v>
      </c>
      <c r="B27171" s="618">
        <v>2013</v>
      </c>
      <c r="C27171" s="619" t="s">
        <v>1102</v>
      </c>
    </row>
    <row r="27172" spans="1:3" x14ac:dyDescent="0.15">
      <c r="A27172" s="619" t="s">
        <v>1096</v>
      </c>
      <c r="B27172" s="618">
        <v>2013</v>
      </c>
      <c r="C27172" s="619" t="s">
        <v>1102</v>
      </c>
    </row>
    <row r="27173" spans="1:3" x14ac:dyDescent="0.15">
      <c r="A27173" s="619" t="s">
        <v>1096</v>
      </c>
      <c r="B27173" s="618">
        <v>2013</v>
      </c>
      <c r="C27173" s="619" t="s">
        <v>424</v>
      </c>
    </row>
    <row r="27174" spans="1:3" x14ac:dyDescent="0.15">
      <c r="A27174" s="619" t="s">
        <v>1096</v>
      </c>
      <c r="B27174" s="618">
        <v>2013</v>
      </c>
      <c r="C27174" s="619" t="s">
        <v>424</v>
      </c>
    </row>
    <row r="27175" spans="1:3" x14ac:dyDescent="0.15">
      <c r="A27175" s="619" t="s">
        <v>1096</v>
      </c>
      <c r="B27175" s="618">
        <v>2013</v>
      </c>
      <c r="C27175" s="619" t="s">
        <v>1105</v>
      </c>
    </row>
    <row r="27176" spans="1:3" x14ac:dyDescent="0.15">
      <c r="A27176" s="619" t="s">
        <v>1096</v>
      </c>
      <c r="B27176" s="618">
        <v>2013</v>
      </c>
      <c r="C27176" s="619" t="s">
        <v>424</v>
      </c>
    </row>
    <row r="27177" spans="1:3" x14ac:dyDescent="0.15">
      <c r="A27177" s="619" t="s">
        <v>1096</v>
      </c>
      <c r="B27177" s="618">
        <v>2013</v>
      </c>
      <c r="C27177" s="619" t="s">
        <v>437</v>
      </c>
    </row>
    <row r="27178" spans="1:3" x14ac:dyDescent="0.15">
      <c r="A27178" s="619" t="s">
        <v>1096</v>
      </c>
      <c r="B27178" s="618">
        <v>2013</v>
      </c>
      <c r="C27178" s="619" t="s">
        <v>424</v>
      </c>
    </row>
    <row r="27179" spans="1:3" x14ac:dyDescent="0.15">
      <c r="A27179" s="619" t="s">
        <v>1096</v>
      </c>
      <c r="B27179" s="618">
        <v>2013</v>
      </c>
      <c r="C27179" s="619" t="s">
        <v>1102</v>
      </c>
    </row>
    <row r="27180" spans="1:3" x14ac:dyDescent="0.15">
      <c r="A27180" s="619" t="s">
        <v>1096</v>
      </c>
      <c r="B27180" s="618">
        <v>2013</v>
      </c>
      <c r="C27180" s="619" t="s">
        <v>424</v>
      </c>
    </row>
    <row r="27181" spans="1:3" x14ac:dyDescent="0.15">
      <c r="A27181" s="619" t="s">
        <v>1096</v>
      </c>
      <c r="B27181" s="618">
        <v>2013</v>
      </c>
      <c r="C27181" s="619" t="s">
        <v>424</v>
      </c>
    </row>
    <row r="27182" spans="1:3" x14ac:dyDescent="0.15">
      <c r="A27182" s="619" t="s">
        <v>1096</v>
      </c>
      <c r="B27182" s="618">
        <v>2013</v>
      </c>
      <c r="C27182" s="619" t="s">
        <v>437</v>
      </c>
    </row>
    <row r="27183" spans="1:3" x14ac:dyDescent="0.15">
      <c r="A27183" s="619" t="s">
        <v>1096</v>
      </c>
      <c r="B27183" s="618">
        <v>2013</v>
      </c>
      <c r="C27183" s="619" t="s">
        <v>437</v>
      </c>
    </row>
    <row r="27184" spans="1:3" x14ac:dyDescent="0.15">
      <c r="A27184" s="619" t="s">
        <v>1096</v>
      </c>
      <c r="B27184" s="618">
        <v>2013</v>
      </c>
      <c r="C27184" s="619" t="s">
        <v>1102</v>
      </c>
    </row>
    <row r="27185" spans="1:3" x14ac:dyDescent="0.15">
      <c r="A27185" s="619" t="s">
        <v>1096</v>
      </c>
      <c r="B27185" s="618">
        <v>2013</v>
      </c>
      <c r="C27185" s="619" t="s">
        <v>424</v>
      </c>
    </row>
    <row r="27186" spans="1:3" x14ac:dyDescent="0.15">
      <c r="A27186" s="619" t="s">
        <v>1096</v>
      </c>
      <c r="B27186" s="618">
        <v>2013</v>
      </c>
      <c r="C27186" s="619" t="s">
        <v>424</v>
      </c>
    </row>
    <row r="27187" spans="1:3" x14ac:dyDescent="0.15">
      <c r="A27187" s="619" t="s">
        <v>1096</v>
      </c>
      <c r="B27187" s="618">
        <v>2013</v>
      </c>
      <c r="C27187" s="619" t="s">
        <v>424</v>
      </c>
    </row>
    <row r="27188" spans="1:3" x14ac:dyDescent="0.15">
      <c r="A27188" s="619" t="s">
        <v>1096</v>
      </c>
      <c r="B27188" s="618">
        <v>2013</v>
      </c>
      <c r="C27188" s="619" t="s">
        <v>424</v>
      </c>
    </row>
    <row r="27189" spans="1:3" x14ac:dyDescent="0.15">
      <c r="A27189" s="619" t="s">
        <v>1096</v>
      </c>
      <c r="B27189" s="618">
        <v>2013</v>
      </c>
      <c r="C27189" s="619" t="s">
        <v>424</v>
      </c>
    </row>
    <row r="27190" spans="1:3" x14ac:dyDescent="0.15">
      <c r="A27190" s="619" t="s">
        <v>1096</v>
      </c>
      <c r="B27190" s="618">
        <v>2013</v>
      </c>
      <c r="C27190" s="619" t="s">
        <v>1102</v>
      </c>
    </row>
    <row r="27191" spans="1:3" x14ac:dyDescent="0.15">
      <c r="A27191" s="619" t="s">
        <v>1096</v>
      </c>
      <c r="B27191" s="618">
        <v>2013</v>
      </c>
      <c r="C27191" s="619" t="s">
        <v>424</v>
      </c>
    </row>
    <row r="27192" spans="1:3" x14ac:dyDescent="0.15">
      <c r="A27192" s="619" t="s">
        <v>1096</v>
      </c>
      <c r="B27192" s="618">
        <v>2013</v>
      </c>
      <c r="C27192" s="619" t="s">
        <v>424</v>
      </c>
    </row>
    <row r="27193" spans="1:3" x14ac:dyDescent="0.15">
      <c r="A27193" s="619" t="s">
        <v>1096</v>
      </c>
      <c r="B27193" s="618">
        <v>2013</v>
      </c>
      <c r="C27193" s="619" t="s">
        <v>1103</v>
      </c>
    </row>
    <row r="27194" spans="1:3" x14ac:dyDescent="0.15">
      <c r="A27194" s="619" t="s">
        <v>1096</v>
      </c>
      <c r="B27194" s="618">
        <v>2013</v>
      </c>
      <c r="C27194" s="619" t="s">
        <v>424</v>
      </c>
    </row>
    <row r="27195" spans="1:3" x14ac:dyDescent="0.15">
      <c r="A27195" s="619" t="s">
        <v>1096</v>
      </c>
      <c r="B27195" s="618">
        <v>2013</v>
      </c>
      <c r="C27195" s="619" t="s">
        <v>424</v>
      </c>
    </row>
    <row r="27196" spans="1:3" x14ac:dyDescent="0.15">
      <c r="A27196" s="619" t="s">
        <v>1096</v>
      </c>
      <c r="B27196" s="618">
        <v>2013</v>
      </c>
      <c r="C27196" s="619" t="s">
        <v>1080</v>
      </c>
    </row>
    <row r="27197" spans="1:3" x14ac:dyDescent="0.15">
      <c r="A27197" s="619" t="s">
        <v>1096</v>
      </c>
      <c r="B27197" s="618">
        <v>2013</v>
      </c>
      <c r="C27197" s="619" t="s">
        <v>1080</v>
      </c>
    </row>
    <row r="27198" spans="1:3" x14ac:dyDescent="0.15">
      <c r="A27198" s="619" t="s">
        <v>1096</v>
      </c>
      <c r="B27198" s="618">
        <v>2013</v>
      </c>
      <c r="C27198" s="619" t="s">
        <v>424</v>
      </c>
    </row>
    <row r="27199" spans="1:3" x14ac:dyDescent="0.15">
      <c r="A27199" s="619" t="s">
        <v>1096</v>
      </c>
      <c r="B27199" s="618">
        <v>2013</v>
      </c>
      <c r="C27199" s="619" t="s">
        <v>424</v>
      </c>
    </row>
    <row r="27200" spans="1:3" x14ac:dyDescent="0.15">
      <c r="A27200" s="619" t="s">
        <v>1096</v>
      </c>
      <c r="B27200" s="618">
        <v>2013</v>
      </c>
      <c r="C27200" s="619" t="s">
        <v>424</v>
      </c>
    </row>
    <row r="27201" spans="1:3" x14ac:dyDescent="0.15">
      <c r="A27201" s="619" t="s">
        <v>1096</v>
      </c>
      <c r="B27201" s="618">
        <v>2013</v>
      </c>
      <c r="C27201" s="619" t="s">
        <v>1080</v>
      </c>
    </row>
    <row r="27202" spans="1:3" x14ac:dyDescent="0.15">
      <c r="A27202" s="619" t="s">
        <v>1096</v>
      </c>
      <c r="B27202" s="618">
        <v>2013</v>
      </c>
      <c r="C27202" s="619" t="s">
        <v>424</v>
      </c>
    </row>
    <row r="27203" spans="1:3" x14ac:dyDescent="0.15">
      <c r="A27203" s="619" t="s">
        <v>1096</v>
      </c>
      <c r="B27203" s="618">
        <v>2013</v>
      </c>
      <c r="C27203" s="619" t="s">
        <v>424</v>
      </c>
    </row>
    <row r="27204" spans="1:3" x14ac:dyDescent="0.15">
      <c r="A27204" s="619" t="s">
        <v>1096</v>
      </c>
      <c r="B27204" s="618">
        <v>2013</v>
      </c>
      <c r="C27204" s="619" t="s">
        <v>437</v>
      </c>
    </row>
    <row r="27205" spans="1:3" x14ac:dyDescent="0.15">
      <c r="A27205" s="619" t="s">
        <v>1096</v>
      </c>
      <c r="B27205" s="618">
        <v>2013</v>
      </c>
      <c r="C27205" s="619" t="s">
        <v>424</v>
      </c>
    </row>
    <row r="27206" spans="1:3" x14ac:dyDescent="0.15">
      <c r="A27206" s="619" t="s">
        <v>1096</v>
      </c>
      <c r="B27206" s="618">
        <v>2013</v>
      </c>
      <c r="C27206" s="619" t="s">
        <v>424</v>
      </c>
    </row>
    <row r="27207" spans="1:3" x14ac:dyDescent="0.15">
      <c r="A27207" s="619" t="s">
        <v>1096</v>
      </c>
      <c r="B27207" s="618">
        <v>2013</v>
      </c>
      <c r="C27207" s="619" t="s">
        <v>424</v>
      </c>
    </row>
    <row r="27208" spans="1:3" x14ac:dyDescent="0.15">
      <c r="A27208" s="619" t="s">
        <v>1096</v>
      </c>
      <c r="B27208" s="618">
        <v>2013</v>
      </c>
      <c r="C27208" s="619" t="s">
        <v>424</v>
      </c>
    </row>
    <row r="27209" spans="1:3" x14ac:dyDescent="0.15">
      <c r="A27209" s="619" t="s">
        <v>1096</v>
      </c>
      <c r="B27209" s="618">
        <v>2013</v>
      </c>
      <c r="C27209" s="619" t="s">
        <v>437</v>
      </c>
    </row>
    <row r="27210" spans="1:3" x14ac:dyDescent="0.15">
      <c r="A27210" s="619" t="s">
        <v>1096</v>
      </c>
      <c r="B27210" s="618">
        <v>2013</v>
      </c>
      <c r="C27210" s="619" t="s">
        <v>437</v>
      </c>
    </row>
    <row r="27211" spans="1:3" x14ac:dyDescent="0.15">
      <c r="A27211" s="619" t="s">
        <v>1096</v>
      </c>
      <c r="B27211" s="618">
        <v>2013</v>
      </c>
      <c r="C27211" s="619" t="s">
        <v>437</v>
      </c>
    </row>
    <row r="27212" spans="1:3" x14ac:dyDescent="0.15">
      <c r="A27212" s="619" t="s">
        <v>1096</v>
      </c>
      <c r="B27212" s="618">
        <v>2013</v>
      </c>
      <c r="C27212" s="619" t="s">
        <v>424</v>
      </c>
    </row>
    <row r="27213" spans="1:3" x14ac:dyDescent="0.15">
      <c r="A27213" s="619" t="s">
        <v>1096</v>
      </c>
      <c r="B27213" s="618">
        <v>2013</v>
      </c>
      <c r="C27213" s="619" t="s">
        <v>1080</v>
      </c>
    </row>
    <row r="27214" spans="1:3" x14ac:dyDescent="0.15">
      <c r="A27214" s="619" t="s">
        <v>1096</v>
      </c>
      <c r="B27214" s="618">
        <v>2013</v>
      </c>
      <c r="C27214" s="619" t="s">
        <v>437</v>
      </c>
    </row>
    <row r="27215" spans="1:3" x14ac:dyDescent="0.15">
      <c r="A27215" s="619" t="s">
        <v>1096</v>
      </c>
      <c r="B27215" s="618">
        <v>2013</v>
      </c>
      <c r="C27215" s="619" t="s">
        <v>424</v>
      </c>
    </row>
    <row r="27216" spans="1:3" x14ac:dyDescent="0.15">
      <c r="A27216" s="619" t="s">
        <v>1096</v>
      </c>
      <c r="B27216" s="618">
        <v>2013</v>
      </c>
      <c r="C27216" s="619" t="s">
        <v>424</v>
      </c>
    </row>
    <row r="27217" spans="1:3" x14ac:dyDescent="0.15">
      <c r="A27217" s="619" t="s">
        <v>1096</v>
      </c>
      <c r="B27217" s="618">
        <v>2013</v>
      </c>
      <c r="C27217" s="619" t="s">
        <v>424</v>
      </c>
    </row>
    <row r="27218" spans="1:3" x14ac:dyDescent="0.15">
      <c r="A27218" s="619" t="s">
        <v>1096</v>
      </c>
      <c r="B27218" s="618">
        <v>2013</v>
      </c>
      <c r="C27218" s="619" t="s">
        <v>424</v>
      </c>
    </row>
    <row r="27219" spans="1:3" x14ac:dyDescent="0.15">
      <c r="A27219" s="619" t="s">
        <v>1096</v>
      </c>
      <c r="B27219" s="618">
        <v>2013</v>
      </c>
      <c r="C27219" s="619" t="s">
        <v>424</v>
      </c>
    </row>
    <row r="27220" spans="1:3" x14ac:dyDescent="0.15">
      <c r="A27220" s="619" t="s">
        <v>1096</v>
      </c>
      <c r="B27220" s="618">
        <v>2013</v>
      </c>
      <c r="C27220" s="619" t="s">
        <v>424</v>
      </c>
    </row>
    <row r="27221" spans="1:3" x14ac:dyDescent="0.15">
      <c r="A27221" s="619" t="s">
        <v>1096</v>
      </c>
      <c r="B27221" s="618" t="s">
        <v>1081</v>
      </c>
      <c r="C27221" s="619" t="s">
        <v>1103</v>
      </c>
    </row>
    <row r="27222" spans="1:3" x14ac:dyDescent="0.15">
      <c r="A27222" s="619" t="s">
        <v>1096</v>
      </c>
      <c r="B27222" s="618">
        <v>2013</v>
      </c>
      <c r="C27222" s="619" t="s">
        <v>1103</v>
      </c>
    </row>
    <row r="27223" spans="1:3" x14ac:dyDescent="0.15">
      <c r="A27223" s="619" t="s">
        <v>1096</v>
      </c>
      <c r="B27223" s="618">
        <v>2013</v>
      </c>
      <c r="C27223" s="619" t="s">
        <v>424</v>
      </c>
    </row>
    <row r="27224" spans="1:3" x14ac:dyDescent="0.15">
      <c r="A27224" s="619" t="s">
        <v>1096</v>
      </c>
      <c r="B27224" s="618">
        <v>2013</v>
      </c>
      <c r="C27224" s="619" t="s">
        <v>424</v>
      </c>
    </row>
    <row r="27225" spans="1:3" x14ac:dyDescent="0.15">
      <c r="A27225" s="619" t="s">
        <v>1096</v>
      </c>
      <c r="B27225" s="618">
        <v>2013</v>
      </c>
      <c r="C27225" s="619" t="s">
        <v>1103</v>
      </c>
    </row>
    <row r="27226" spans="1:3" x14ac:dyDescent="0.15">
      <c r="A27226" s="619" t="s">
        <v>1096</v>
      </c>
      <c r="B27226" s="618">
        <v>2013</v>
      </c>
      <c r="C27226" s="619" t="s">
        <v>424</v>
      </c>
    </row>
    <row r="27227" spans="1:3" x14ac:dyDescent="0.15">
      <c r="A27227" s="619" t="s">
        <v>1096</v>
      </c>
      <c r="B27227" s="618">
        <v>2013</v>
      </c>
      <c r="C27227" s="619" t="s">
        <v>424</v>
      </c>
    </row>
    <row r="27228" spans="1:3" x14ac:dyDescent="0.15">
      <c r="A27228" s="619" t="s">
        <v>1096</v>
      </c>
      <c r="B27228" s="618">
        <v>2013</v>
      </c>
      <c r="C27228" s="619" t="s">
        <v>424</v>
      </c>
    </row>
    <row r="27229" spans="1:3" x14ac:dyDescent="0.15">
      <c r="A27229" s="619" t="s">
        <v>1096</v>
      </c>
      <c r="B27229" s="618">
        <v>2013</v>
      </c>
      <c r="C27229" s="619" t="s">
        <v>437</v>
      </c>
    </row>
    <row r="27230" spans="1:3" x14ac:dyDescent="0.15">
      <c r="A27230" s="619" t="s">
        <v>1096</v>
      </c>
      <c r="B27230" s="618">
        <v>2013</v>
      </c>
      <c r="C27230" s="619" t="s">
        <v>1104</v>
      </c>
    </row>
    <row r="27231" spans="1:3" x14ac:dyDescent="0.15">
      <c r="A27231" s="619" t="s">
        <v>1096</v>
      </c>
      <c r="B27231" s="618">
        <v>2013</v>
      </c>
      <c r="C27231" s="619" t="s">
        <v>437</v>
      </c>
    </row>
    <row r="27232" spans="1:3" x14ac:dyDescent="0.15">
      <c r="A27232" s="619" t="s">
        <v>1096</v>
      </c>
      <c r="B27232" s="618">
        <v>2013</v>
      </c>
      <c r="C27232" s="619" t="s">
        <v>424</v>
      </c>
    </row>
    <row r="27233" spans="1:3" x14ac:dyDescent="0.15">
      <c r="A27233" s="619" t="s">
        <v>1096</v>
      </c>
      <c r="B27233" s="618">
        <v>2013</v>
      </c>
      <c r="C27233" s="619" t="s">
        <v>1102</v>
      </c>
    </row>
    <row r="27234" spans="1:3" x14ac:dyDescent="0.15">
      <c r="A27234" s="619" t="s">
        <v>1096</v>
      </c>
      <c r="B27234" s="618">
        <v>2013</v>
      </c>
      <c r="C27234" s="619" t="s">
        <v>437</v>
      </c>
    </row>
    <row r="27235" spans="1:3" x14ac:dyDescent="0.15">
      <c r="A27235" s="619" t="s">
        <v>1096</v>
      </c>
      <c r="B27235" s="618">
        <v>2013</v>
      </c>
      <c r="C27235" s="619" t="s">
        <v>424</v>
      </c>
    </row>
    <row r="27236" spans="1:3" x14ac:dyDescent="0.15">
      <c r="A27236" s="619" t="s">
        <v>1096</v>
      </c>
      <c r="B27236" s="618">
        <v>2013</v>
      </c>
      <c r="C27236" s="619" t="s">
        <v>424</v>
      </c>
    </row>
    <row r="27237" spans="1:3" x14ac:dyDescent="0.15">
      <c r="A27237" s="619" t="s">
        <v>1096</v>
      </c>
      <c r="B27237" s="618">
        <v>2013</v>
      </c>
      <c r="C27237" s="619" t="s">
        <v>424</v>
      </c>
    </row>
    <row r="27238" spans="1:3" x14ac:dyDescent="0.15">
      <c r="A27238" s="619" t="s">
        <v>1096</v>
      </c>
      <c r="B27238" s="618">
        <v>2013</v>
      </c>
      <c r="C27238" s="619" t="s">
        <v>424</v>
      </c>
    </row>
    <row r="27239" spans="1:3" x14ac:dyDescent="0.15">
      <c r="A27239" s="619" t="s">
        <v>1096</v>
      </c>
      <c r="B27239" s="618">
        <v>2013</v>
      </c>
      <c r="C27239" s="619" t="s">
        <v>424</v>
      </c>
    </row>
    <row r="27240" spans="1:3" x14ac:dyDescent="0.15">
      <c r="A27240" s="619" t="s">
        <v>1096</v>
      </c>
      <c r="B27240" s="618">
        <v>2013</v>
      </c>
      <c r="C27240" s="619" t="s">
        <v>1102</v>
      </c>
    </row>
    <row r="27241" spans="1:3" x14ac:dyDescent="0.15">
      <c r="A27241" s="619" t="s">
        <v>1096</v>
      </c>
      <c r="B27241" s="618">
        <v>2013</v>
      </c>
      <c r="C27241" s="619" t="s">
        <v>424</v>
      </c>
    </row>
    <row r="27242" spans="1:3" x14ac:dyDescent="0.15">
      <c r="A27242" s="619" t="s">
        <v>1096</v>
      </c>
      <c r="B27242" s="618">
        <v>2013</v>
      </c>
      <c r="C27242" s="619" t="s">
        <v>437</v>
      </c>
    </row>
    <row r="27243" spans="1:3" x14ac:dyDescent="0.15">
      <c r="A27243" s="619" t="s">
        <v>1096</v>
      </c>
      <c r="B27243" s="618">
        <v>2013</v>
      </c>
      <c r="C27243" s="619" t="s">
        <v>424</v>
      </c>
    </row>
    <row r="27244" spans="1:3" x14ac:dyDescent="0.15">
      <c r="A27244" s="619" t="s">
        <v>1096</v>
      </c>
      <c r="B27244" s="618">
        <v>2013</v>
      </c>
      <c r="C27244" s="619" t="s">
        <v>424</v>
      </c>
    </row>
    <row r="27245" spans="1:3" x14ac:dyDescent="0.15">
      <c r="A27245" s="619" t="s">
        <v>1096</v>
      </c>
      <c r="B27245" s="618">
        <v>2013</v>
      </c>
      <c r="C27245" s="619" t="s">
        <v>437</v>
      </c>
    </row>
    <row r="27246" spans="1:3" x14ac:dyDescent="0.15">
      <c r="A27246" s="619" t="s">
        <v>1096</v>
      </c>
      <c r="B27246" s="618">
        <v>2013</v>
      </c>
      <c r="C27246" s="619" t="s">
        <v>424</v>
      </c>
    </row>
    <row r="27247" spans="1:3" x14ac:dyDescent="0.15">
      <c r="A27247" s="619" t="s">
        <v>1096</v>
      </c>
      <c r="B27247" s="618">
        <v>2013</v>
      </c>
      <c r="C27247" s="619" t="s">
        <v>424</v>
      </c>
    </row>
    <row r="27248" spans="1:3" x14ac:dyDescent="0.15">
      <c r="A27248" s="619" t="s">
        <v>1096</v>
      </c>
      <c r="B27248" s="618">
        <v>2013</v>
      </c>
      <c r="C27248" s="619" t="s">
        <v>424</v>
      </c>
    </row>
    <row r="27249" spans="1:3" x14ac:dyDescent="0.15">
      <c r="A27249" s="619" t="s">
        <v>1096</v>
      </c>
      <c r="B27249" s="618">
        <v>2013</v>
      </c>
      <c r="C27249" s="619" t="s">
        <v>424</v>
      </c>
    </row>
    <row r="27250" spans="1:3" x14ac:dyDescent="0.15">
      <c r="A27250" s="619" t="s">
        <v>1096</v>
      </c>
      <c r="B27250" s="618">
        <v>2013</v>
      </c>
      <c r="C27250" s="619" t="s">
        <v>424</v>
      </c>
    </row>
    <row r="27251" spans="1:3" x14ac:dyDescent="0.15">
      <c r="A27251" s="618" t="s">
        <v>1096</v>
      </c>
      <c r="B27251" s="618">
        <v>2013</v>
      </c>
      <c r="C27251" s="619" t="s">
        <v>424</v>
      </c>
    </row>
    <row r="27252" spans="1:3" x14ac:dyDescent="0.15">
      <c r="A27252" s="618" t="s">
        <v>1096</v>
      </c>
      <c r="B27252" s="618">
        <v>2013</v>
      </c>
      <c r="C27252" s="619" t="s">
        <v>437</v>
      </c>
    </row>
    <row r="27253" spans="1:3" x14ac:dyDescent="0.15">
      <c r="A27253" s="618" t="s">
        <v>1096</v>
      </c>
      <c r="B27253" s="618">
        <v>2013</v>
      </c>
      <c r="C27253" s="619" t="s">
        <v>424</v>
      </c>
    </row>
    <row r="27254" spans="1:3" x14ac:dyDescent="0.15">
      <c r="A27254" s="618" t="s">
        <v>1096</v>
      </c>
      <c r="B27254" s="618">
        <v>2013</v>
      </c>
      <c r="C27254" s="619" t="s">
        <v>437</v>
      </c>
    </row>
    <row r="27255" spans="1:3" x14ac:dyDescent="0.15">
      <c r="A27255" s="618" t="s">
        <v>1096</v>
      </c>
      <c r="B27255" s="618">
        <v>2013</v>
      </c>
      <c r="C27255" s="619" t="s">
        <v>424</v>
      </c>
    </row>
    <row r="27256" spans="1:3" x14ac:dyDescent="0.15">
      <c r="A27256" s="618" t="s">
        <v>1096</v>
      </c>
      <c r="B27256" s="618">
        <v>2013</v>
      </c>
      <c r="C27256" s="619" t="s">
        <v>437</v>
      </c>
    </row>
    <row r="27257" spans="1:3" x14ac:dyDescent="0.15">
      <c r="A27257" s="619" t="s">
        <v>1096</v>
      </c>
      <c r="B27257" s="618">
        <v>2013</v>
      </c>
      <c r="C27257" s="619" t="s">
        <v>437</v>
      </c>
    </row>
    <row r="27258" spans="1:3" x14ac:dyDescent="0.15">
      <c r="A27258" s="619" t="s">
        <v>1096</v>
      </c>
      <c r="B27258" s="618">
        <v>2013</v>
      </c>
      <c r="C27258" s="619" t="s">
        <v>437</v>
      </c>
    </row>
    <row r="27259" spans="1:3" x14ac:dyDescent="0.15">
      <c r="A27259" s="619" t="s">
        <v>1096</v>
      </c>
      <c r="B27259" s="618">
        <v>2013</v>
      </c>
      <c r="C27259" s="619" t="s">
        <v>1102</v>
      </c>
    </row>
    <row r="27260" spans="1:3" x14ac:dyDescent="0.15">
      <c r="A27260" s="619" t="s">
        <v>1096</v>
      </c>
      <c r="B27260" s="618">
        <v>2013</v>
      </c>
      <c r="C27260" s="619" t="s">
        <v>437</v>
      </c>
    </row>
    <row r="27261" spans="1:3" x14ac:dyDescent="0.15">
      <c r="A27261" s="619" t="s">
        <v>1096</v>
      </c>
      <c r="B27261" s="618">
        <v>2013</v>
      </c>
      <c r="C27261" s="619" t="s">
        <v>437</v>
      </c>
    </row>
    <row r="27262" spans="1:3" x14ac:dyDescent="0.15">
      <c r="A27262" s="619" t="s">
        <v>1096</v>
      </c>
      <c r="B27262" s="618">
        <v>2013</v>
      </c>
      <c r="C27262" s="619" t="s">
        <v>424</v>
      </c>
    </row>
    <row r="27263" spans="1:3" x14ac:dyDescent="0.15">
      <c r="A27263" s="619" t="s">
        <v>1096</v>
      </c>
      <c r="B27263" s="618">
        <v>2013</v>
      </c>
      <c r="C27263" s="619" t="s">
        <v>424</v>
      </c>
    </row>
    <row r="27264" spans="1:3" x14ac:dyDescent="0.15">
      <c r="A27264" s="619" t="s">
        <v>1096</v>
      </c>
      <c r="B27264" s="618">
        <v>2013</v>
      </c>
      <c r="C27264" s="619" t="s">
        <v>1102</v>
      </c>
    </row>
    <row r="27265" spans="1:3" x14ac:dyDescent="0.15">
      <c r="A27265" s="619" t="s">
        <v>1096</v>
      </c>
      <c r="B27265" s="618">
        <v>2013</v>
      </c>
      <c r="C27265" s="619" t="s">
        <v>1102</v>
      </c>
    </row>
    <row r="27266" spans="1:3" x14ac:dyDescent="0.15">
      <c r="A27266" s="619" t="s">
        <v>1096</v>
      </c>
      <c r="B27266" s="618">
        <v>2013</v>
      </c>
      <c r="C27266" s="619" t="s">
        <v>437</v>
      </c>
    </row>
    <row r="27267" spans="1:3" x14ac:dyDescent="0.15">
      <c r="A27267" s="619" t="s">
        <v>1096</v>
      </c>
      <c r="B27267" s="618">
        <v>2013</v>
      </c>
      <c r="C27267" s="619" t="s">
        <v>1102</v>
      </c>
    </row>
    <row r="27268" spans="1:3" x14ac:dyDescent="0.15">
      <c r="A27268" s="619" t="s">
        <v>1096</v>
      </c>
      <c r="B27268" s="618">
        <v>2013</v>
      </c>
      <c r="C27268" s="619" t="s">
        <v>424</v>
      </c>
    </row>
    <row r="27269" spans="1:3" x14ac:dyDescent="0.15">
      <c r="A27269" s="619" t="s">
        <v>1096</v>
      </c>
      <c r="B27269" s="618">
        <v>2013</v>
      </c>
      <c r="C27269" s="619" t="s">
        <v>424</v>
      </c>
    </row>
    <row r="27270" spans="1:3" x14ac:dyDescent="0.15">
      <c r="A27270" s="619" t="s">
        <v>1096</v>
      </c>
      <c r="B27270" s="618">
        <v>2013</v>
      </c>
      <c r="C27270" s="619" t="s">
        <v>424</v>
      </c>
    </row>
    <row r="27271" spans="1:3" x14ac:dyDescent="0.15">
      <c r="A27271" s="619" t="s">
        <v>1096</v>
      </c>
      <c r="B27271" s="618">
        <v>2013</v>
      </c>
      <c r="C27271" s="619" t="s">
        <v>1102</v>
      </c>
    </row>
    <row r="27272" spans="1:3" x14ac:dyDescent="0.15">
      <c r="A27272" s="619" t="s">
        <v>1096</v>
      </c>
      <c r="B27272" s="618">
        <v>2013</v>
      </c>
      <c r="C27272" s="619" t="s">
        <v>1103</v>
      </c>
    </row>
    <row r="27273" spans="1:3" x14ac:dyDescent="0.15">
      <c r="A27273" s="619" t="s">
        <v>1096</v>
      </c>
      <c r="B27273" s="618">
        <v>2013</v>
      </c>
      <c r="C27273" s="619" t="s">
        <v>437</v>
      </c>
    </row>
    <row r="27274" spans="1:3" x14ac:dyDescent="0.15">
      <c r="A27274" s="619" t="s">
        <v>1096</v>
      </c>
      <c r="B27274" s="618">
        <v>2013</v>
      </c>
      <c r="C27274" s="619" t="s">
        <v>1103</v>
      </c>
    </row>
    <row r="27275" spans="1:3" x14ac:dyDescent="0.15">
      <c r="A27275" s="619" t="s">
        <v>1096</v>
      </c>
      <c r="B27275" s="618">
        <v>2013</v>
      </c>
      <c r="C27275" s="619" t="s">
        <v>424</v>
      </c>
    </row>
    <row r="27276" spans="1:3" x14ac:dyDescent="0.15">
      <c r="A27276" s="619" t="s">
        <v>1096</v>
      </c>
      <c r="B27276" s="618">
        <v>2013</v>
      </c>
      <c r="C27276" s="619" t="s">
        <v>424</v>
      </c>
    </row>
    <row r="27277" spans="1:3" x14ac:dyDescent="0.15">
      <c r="A27277" s="619" t="s">
        <v>1096</v>
      </c>
      <c r="B27277" s="618">
        <v>2013</v>
      </c>
      <c r="C27277" s="619" t="s">
        <v>437</v>
      </c>
    </row>
    <row r="27278" spans="1:3" x14ac:dyDescent="0.15">
      <c r="A27278" s="619" t="s">
        <v>1096</v>
      </c>
      <c r="B27278" s="618">
        <v>2013</v>
      </c>
      <c r="C27278" s="619" t="s">
        <v>424</v>
      </c>
    </row>
    <row r="27279" spans="1:3" x14ac:dyDescent="0.15">
      <c r="A27279" s="619" t="s">
        <v>1096</v>
      </c>
      <c r="B27279" s="618">
        <v>2013</v>
      </c>
      <c r="C27279" s="619" t="s">
        <v>437</v>
      </c>
    </row>
    <row r="27280" spans="1:3" x14ac:dyDescent="0.15">
      <c r="A27280" s="619" t="s">
        <v>1096</v>
      </c>
      <c r="B27280" s="618">
        <v>2013</v>
      </c>
      <c r="C27280" s="619" t="s">
        <v>1103</v>
      </c>
    </row>
    <row r="27281" spans="1:3" x14ac:dyDescent="0.15">
      <c r="A27281" s="619" t="s">
        <v>1096</v>
      </c>
      <c r="B27281" s="618">
        <v>2013</v>
      </c>
      <c r="C27281" s="619" t="s">
        <v>437</v>
      </c>
    </row>
    <row r="27282" spans="1:3" x14ac:dyDescent="0.15">
      <c r="A27282" s="618" t="s">
        <v>1096</v>
      </c>
      <c r="B27282" s="618">
        <v>2013</v>
      </c>
      <c r="C27282" s="619" t="s">
        <v>424</v>
      </c>
    </row>
    <row r="27283" spans="1:3" x14ac:dyDescent="0.15">
      <c r="A27283" s="618" t="s">
        <v>1096</v>
      </c>
      <c r="B27283" s="618">
        <v>2013</v>
      </c>
      <c r="C27283" s="619" t="s">
        <v>424</v>
      </c>
    </row>
    <row r="27284" spans="1:3" x14ac:dyDescent="0.15">
      <c r="A27284" s="618" t="s">
        <v>1096</v>
      </c>
      <c r="B27284" s="618">
        <v>2013</v>
      </c>
      <c r="C27284" s="619" t="s">
        <v>424</v>
      </c>
    </row>
    <row r="27285" spans="1:3" x14ac:dyDescent="0.15">
      <c r="A27285" s="618" t="s">
        <v>1096</v>
      </c>
      <c r="B27285" s="618">
        <v>2013</v>
      </c>
      <c r="C27285" s="619" t="s">
        <v>424</v>
      </c>
    </row>
    <row r="27286" spans="1:3" x14ac:dyDescent="0.15">
      <c r="A27286" s="619" t="s">
        <v>1096</v>
      </c>
      <c r="B27286" s="618">
        <v>2013</v>
      </c>
      <c r="C27286" s="619" t="s">
        <v>424</v>
      </c>
    </row>
    <row r="27287" spans="1:3" x14ac:dyDescent="0.15">
      <c r="A27287" s="619" t="s">
        <v>1096</v>
      </c>
      <c r="B27287" s="618">
        <v>2013</v>
      </c>
      <c r="C27287" s="619" t="s">
        <v>437</v>
      </c>
    </row>
    <row r="27288" spans="1:3" x14ac:dyDescent="0.15">
      <c r="A27288" s="619" t="s">
        <v>1096</v>
      </c>
      <c r="B27288" s="618">
        <v>2013</v>
      </c>
      <c r="C27288" s="619" t="s">
        <v>424</v>
      </c>
    </row>
    <row r="27289" spans="1:3" x14ac:dyDescent="0.15">
      <c r="A27289" s="619" t="s">
        <v>1096</v>
      </c>
      <c r="B27289" s="618">
        <v>2013</v>
      </c>
      <c r="C27289" s="619" t="s">
        <v>424</v>
      </c>
    </row>
    <row r="27290" spans="1:3" x14ac:dyDescent="0.15">
      <c r="A27290" s="619" t="s">
        <v>1096</v>
      </c>
      <c r="B27290" s="618">
        <v>2013</v>
      </c>
      <c r="C27290" s="619" t="s">
        <v>424</v>
      </c>
    </row>
    <row r="27291" spans="1:3" x14ac:dyDescent="0.15">
      <c r="A27291" s="619" t="s">
        <v>1096</v>
      </c>
      <c r="B27291" s="618">
        <v>2013</v>
      </c>
      <c r="C27291" s="619" t="s">
        <v>437</v>
      </c>
    </row>
    <row r="27292" spans="1:3" x14ac:dyDescent="0.15">
      <c r="A27292" s="619" t="s">
        <v>1096</v>
      </c>
      <c r="B27292" s="618">
        <v>2013</v>
      </c>
      <c r="C27292" s="619" t="s">
        <v>424</v>
      </c>
    </row>
    <row r="27293" spans="1:3" x14ac:dyDescent="0.15">
      <c r="A27293" s="619" t="s">
        <v>1096</v>
      </c>
      <c r="B27293" s="618">
        <v>2013</v>
      </c>
      <c r="C27293" s="619" t="s">
        <v>424</v>
      </c>
    </row>
    <row r="27294" spans="1:3" x14ac:dyDescent="0.15">
      <c r="A27294" s="619" t="s">
        <v>1096</v>
      </c>
      <c r="B27294" s="618">
        <v>2013</v>
      </c>
      <c r="C27294" s="619" t="s">
        <v>424</v>
      </c>
    </row>
    <row r="27295" spans="1:3" x14ac:dyDescent="0.15">
      <c r="A27295" s="619" t="s">
        <v>1096</v>
      </c>
      <c r="B27295" s="618">
        <v>2013</v>
      </c>
      <c r="C27295" s="619" t="s">
        <v>1102</v>
      </c>
    </row>
    <row r="27296" spans="1:3" x14ac:dyDescent="0.15">
      <c r="A27296" s="619" t="s">
        <v>1096</v>
      </c>
      <c r="B27296" s="618">
        <v>2013</v>
      </c>
      <c r="C27296" s="619" t="s">
        <v>424</v>
      </c>
    </row>
    <row r="27297" spans="1:3" x14ac:dyDescent="0.15">
      <c r="A27297" s="619" t="s">
        <v>1096</v>
      </c>
      <c r="B27297" s="618">
        <v>2013</v>
      </c>
      <c r="C27297" s="619" t="s">
        <v>424</v>
      </c>
    </row>
    <row r="27298" spans="1:3" x14ac:dyDescent="0.15">
      <c r="A27298" s="619" t="s">
        <v>1096</v>
      </c>
      <c r="B27298" s="618">
        <v>2013</v>
      </c>
      <c r="C27298" s="619" t="s">
        <v>1102</v>
      </c>
    </row>
    <row r="27299" spans="1:3" x14ac:dyDescent="0.15">
      <c r="A27299" s="619" t="s">
        <v>1096</v>
      </c>
      <c r="B27299" s="618">
        <v>2013</v>
      </c>
      <c r="C27299" s="619" t="s">
        <v>424</v>
      </c>
    </row>
    <row r="27300" spans="1:3" x14ac:dyDescent="0.15">
      <c r="A27300" s="619" t="s">
        <v>1096</v>
      </c>
      <c r="B27300" s="618">
        <v>2013</v>
      </c>
      <c r="C27300" s="619" t="s">
        <v>424</v>
      </c>
    </row>
    <row r="27301" spans="1:3" x14ac:dyDescent="0.15">
      <c r="A27301" s="619" t="s">
        <v>1096</v>
      </c>
      <c r="B27301" s="618">
        <v>2013</v>
      </c>
      <c r="C27301" s="619" t="s">
        <v>437</v>
      </c>
    </row>
    <row r="27302" spans="1:3" x14ac:dyDescent="0.15">
      <c r="A27302" s="619" t="s">
        <v>1096</v>
      </c>
      <c r="B27302" s="618">
        <v>2013</v>
      </c>
      <c r="C27302" s="619" t="s">
        <v>424</v>
      </c>
    </row>
    <row r="27303" spans="1:3" x14ac:dyDescent="0.15">
      <c r="A27303" s="619" t="s">
        <v>1096</v>
      </c>
      <c r="B27303" s="618">
        <v>2013</v>
      </c>
      <c r="C27303" s="619" t="s">
        <v>1102</v>
      </c>
    </row>
    <row r="27304" spans="1:3" x14ac:dyDescent="0.15">
      <c r="A27304" s="619" t="s">
        <v>1096</v>
      </c>
      <c r="B27304" s="618">
        <v>2013</v>
      </c>
      <c r="C27304" s="619" t="s">
        <v>424</v>
      </c>
    </row>
    <row r="27305" spans="1:3" x14ac:dyDescent="0.15">
      <c r="A27305" s="619" t="s">
        <v>1096</v>
      </c>
      <c r="B27305" s="618">
        <v>2013</v>
      </c>
      <c r="C27305" s="619" t="s">
        <v>424</v>
      </c>
    </row>
    <row r="27306" spans="1:3" x14ac:dyDescent="0.15">
      <c r="A27306" s="619" t="s">
        <v>1096</v>
      </c>
      <c r="B27306" s="618">
        <v>2013</v>
      </c>
      <c r="C27306" s="619" t="s">
        <v>424</v>
      </c>
    </row>
    <row r="27307" spans="1:3" x14ac:dyDescent="0.15">
      <c r="A27307" s="619" t="s">
        <v>1096</v>
      </c>
      <c r="B27307" s="618">
        <v>2013</v>
      </c>
      <c r="C27307" s="619" t="s">
        <v>424</v>
      </c>
    </row>
    <row r="27308" spans="1:3" x14ac:dyDescent="0.15">
      <c r="A27308" s="619" t="s">
        <v>1096</v>
      </c>
      <c r="B27308" s="618">
        <v>2013</v>
      </c>
      <c r="C27308" s="619" t="s">
        <v>424</v>
      </c>
    </row>
    <row r="27309" spans="1:3" x14ac:dyDescent="0.15">
      <c r="A27309" s="619" t="s">
        <v>1096</v>
      </c>
      <c r="B27309" s="618">
        <v>2013</v>
      </c>
      <c r="C27309" s="619" t="s">
        <v>424</v>
      </c>
    </row>
    <row r="27310" spans="1:3" x14ac:dyDescent="0.15">
      <c r="A27310" s="619" t="s">
        <v>1096</v>
      </c>
      <c r="B27310" s="618">
        <v>2013</v>
      </c>
      <c r="C27310" s="619" t="s">
        <v>1102</v>
      </c>
    </row>
    <row r="27311" spans="1:3" x14ac:dyDescent="0.15">
      <c r="A27311" s="619" t="s">
        <v>1096</v>
      </c>
      <c r="B27311" s="618">
        <v>2013</v>
      </c>
      <c r="C27311" s="619" t="s">
        <v>437</v>
      </c>
    </row>
    <row r="27312" spans="1:3" x14ac:dyDescent="0.15">
      <c r="A27312" s="619" t="s">
        <v>1096</v>
      </c>
      <c r="B27312" s="618">
        <v>2013</v>
      </c>
      <c r="C27312" s="619" t="s">
        <v>424</v>
      </c>
    </row>
    <row r="27313" spans="1:3" x14ac:dyDescent="0.15">
      <c r="A27313" s="619" t="s">
        <v>1096</v>
      </c>
      <c r="B27313" s="618">
        <v>2013</v>
      </c>
      <c r="C27313" s="619" t="s">
        <v>437</v>
      </c>
    </row>
    <row r="27314" spans="1:3" x14ac:dyDescent="0.15">
      <c r="A27314" s="619" t="s">
        <v>1096</v>
      </c>
      <c r="B27314" s="618">
        <v>2013</v>
      </c>
      <c r="C27314" s="619" t="s">
        <v>1080</v>
      </c>
    </row>
    <row r="27315" spans="1:3" x14ac:dyDescent="0.15">
      <c r="A27315" s="619" t="s">
        <v>1096</v>
      </c>
      <c r="B27315" s="618">
        <v>2013</v>
      </c>
      <c r="C27315" s="619" t="s">
        <v>1107</v>
      </c>
    </row>
    <row r="27316" spans="1:3" x14ac:dyDescent="0.15">
      <c r="A27316" s="619" t="s">
        <v>1096</v>
      </c>
      <c r="B27316" s="618">
        <v>2013</v>
      </c>
      <c r="C27316" s="619" t="s">
        <v>1080</v>
      </c>
    </row>
    <row r="27317" spans="1:3" x14ac:dyDescent="0.15">
      <c r="A27317" s="619" t="s">
        <v>1096</v>
      </c>
      <c r="B27317" s="618">
        <v>2013</v>
      </c>
      <c r="C27317" s="619" t="s">
        <v>1105</v>
      </c>
    </row>
    <row r="27318" spans="1:3" x14ac:dyDescent="0.15">
      <c r="A27318" s="619" t="s">
        <v>1096</v>
      </c>
      <c r="B27318" s="618">
        <v>2013</v>
      </c>
      <c r="C27318" s="619" t="s">
        <v>424</v>
      </c>
    </row>
    <row r="27319" spans="1:3" x14ac:dyDescent="0.15">
      <c r="A27319" s="619" t="s">
        <v>1096</v>
      </c>
      <c r="B27319" s="618">
        <v>2013</v>
      </c>
      <c r="C27319" s="619" t="s">
        <v>1103</v>
      </c>
    </row>
    <row r="27320" spans="1:3" x14ac:dyDescent="0.15">
      <c r="A27320" s="619" t="s">
        <v>1096</v>
      </c>
      <c r="B27320" s="618">
        <v>2013</v>
      </c>
      <c r="C27320" s="619" t="s">
        <v>437</v>
      </c>
    </row>
    <row r="27321" spans="1:3" x14ac:dyDescent="0.15">
      <c r="A27321" s="619" t="s">
        <v>1096</v>
      </c>
      <c r="B27321" s="618">
        <v>2013</v>
      </c>
      <c r="C27321" s="619" t="s">
        <v>1080</v>
      </c>
    </row>
    <row r="27322" spans="1:3" x14ac:dyDescent="0.15">
      <c r="A27322" s="619" t="s">
        <v>1096</v>
      </c>
      <c r="B27322" s="618">
        <v>2013</v>
      </c>
      <c r="C27322" s="619" t="s">
        <v>1080</v>
      </c>
    </row>
    <row r="27323" spans="1:3" x14ac:dyDescent="0.15">
      <c r="A27323" s="619" t="s">
        <v>1096</v>
      </c>
      <c r="B27323" s="618">
        <v>2013</v>
      </c>
      <c r="C27323" s="619" t="s">
        <v>424</v>
      </c>
    </row>
    <row r="27324" spans="1:3" x14ac:dyDescent="0.15">
      <c r="A27324" s="619" t="s">
        <v>1096</v>
      </c>
      <c r="B27324" s="618">
        <v>2013</v>
      </c>
      <c r="C27324" s="619" t="s">
        <v>424</v>
      </c>
    </row>
    <row r="27325" spans="1:3" x14ac:dyDescent="0.15">
      <c r="A27325" s="619" t="s">
        <v>1096</v>
      </c>
      <c r="B27325" s="618">
        <v>2013</v>
      </c>
      <c r="C27325" s="619" t="s">
        <v>1080</v>
      </c>
    </row>
    <row r="27326" spans="1:3" x14ac:dyDescent="0.15">
      <c r="A27326" s="619" t="s">
        <v>1096</v>
      </c>
      <c r="B27326" s="618">
        <v>2013</v>
      </c>
      <c r="C27326" s="619" t="s">
        <v>1080</v>
      </c>
    </row>
    <row r="27327" spans="1:3" x14ac:dyDescent="0.15">
      <c r="A27327" s="619" t="s">
        <v>1096</v>
      </c>
      <c r="B27327" s="618">
        <v>2013</v>
      </c>
      <c r="C27327" s="619" t="s">
        <v>1105</v>
      </c>
    </row>
    <row r="27328" spans="1:3" x14ac:dyDescent="0.15">
      <c r="A27328" s="619" t="s">
        <v>1096</v>
      </c>
      <c r="B27328" s="618">
        <v>2013</v>
      </c>
      <c r="C27328" s="619" t="s">
        <v>424</v>
      </c>
    </row>
    <row r="27329" spans="1:3" x14ac:dyDescent="0.15">
      <c r="A27329" s="619" t="s">
        <v>1096</v>
      </c>
      <c r="B27329" s="618">
        <v>2013</v>
      </c>
      <c r="C27329" s="619" t="s">
        <v>424</v>
      </c>
    </row>
    <row r="27330" spans="1:3" x14ac:dyDescent="0.15">
      <c r="A27330" s="619" t="s">
        <v>1096</v>
      </c>
      <c r="B27330" s="618">
        <v>2013</v>
      </c>
      <c r="C27330" s="619" t="s">
        <v>424</v>
      </c>
    </row>
    <row r="27331" spans="1:3" x14ac:dyDescent="0.15">
      <c r="A27331" s="619" t="s">
        <v>1096</v>
      </c>
      <c r="B27331" s="618">
        <v>2013</v>
      </c>
      <c r="C27331" s="619" t="s">
        <v>424</v>
      </c>
    </row>
    <row r="27332" spans="1:3" x14ac:dyDescent="0.15">
      <c r="A27332" s="619" t="s">
        <v>1096</v>
      </c>
      <c r="B27332" s="618">
        <v>2013</v>
      </c>
      <c r="C27332" s="619" t="s">
        <v>424</v>
      </c>
    </row>
    <row r="27333" spans="1:3" x14ac:dyDescent="0.15">
      <c r="A27333" s="619" t="s">
        <v>1096</v>
      </c>
      <c r="B27333" s="618">
        <v>2013</v>
      </c>
      <c r="C27333" s="619" t="s">
        <v>437</v>
      </c>
    </row>
    <row r="27334" spans="1:3" x14ac:dyDescent="0.15">
      <c r="A27334" s="619" t="s">
        <v>1096</v>
      </c>
      <c r="B27334" s="618">
        <v>2013</v>
      </c>
      <c r="C27334" s="619" t="s">
        <v>424</v>
      </c>
    </row>
    <row r="27335" spans="1:3" x14ac:dyDescent="0.15">
      <c r="A27335" s="619" t="s">
        <v>1096</v>
      </c>
      <c r="B27335" s="618">
        <v>2013</v>
      </c>
      <c r="C27335" s="619" t="s">
        <v>424</v>
      </c>
    </row>
    <row r="27336" spans="1:3" x14ac:dyDescent="0.15">
      <c r="A27336" s="619" t="s">
        <v>1096</v>
      </c>
      <c r="B27336" s="618">
        <v>2013</v>
      </c>
      <c r="C27336" s="619" t="s">
        <v>1080</v>
      </c>
    </row>
    <row r="27337" spans="1:3" x14ac:dyDescent="0.15">
      <c r="A27337" s="618" t="s">
        <v>1096</v>
      </c>
      <c r="B27337" s="618">
        <v>2013</v>
      </c>
      <c r="C27337" s="619" t="s">
        <v>437</v>
      </c>
    </row>
    <row r="27338" spans="1:3" x14ac:dyDescent="0.15">
      <c r="A27338" s="619" t="s">
        <v>1096</v>
      </c>
      <c r="B27338" s="618">
        <v>2013</v>
      </c>
      <c r="C27338" s="619" t="s">
        <v>1103</v>
      </c>
    </row>
    <row r="27339" spans="1:3" x14ac:dyDescent="0.15">
      <c r="A27339" s="619" t="s">
        <v>1096</v>
      </c>
      <c r="B27339" s="618">
        <v>2013</v>
      </c>
      <c r="C27339" s="619" t="s">
        <v>1103</v>
      </c>
    </row>
    <row r="27340" spans="1:3" x14ac:dyDescent="0.15">
      <c r="A27340" s="619" t="s">
        <v>1096</v>
      </c>
      <c r="B27340" s="618">
        <v>2013</v>
      </c>
      <c r="C27340" s="619" t="s">
        <v>437</v>
      </c>
    </row>
    <row r="27341" spans="1:3" x14ac:dyDescent="0.15">
      <c r="A27341" s="619" t="s">
        <v>1096</v>
      </c>
      <c r="B27341" s="618">
        <v>2013</v>
      </c>
      <c r="C27341" s="619" t="s">
        <v>1080</v>
      </c>
    </row>
    <row r="27342" spans="1:3" x14ac:dyDescent="0.15">
      <c r="A27342" s="619" t="s">
        <v>1096</v>
      </c>
      <c r="B27342" s="618">
        <v>2013</v>
      </c>
      <c r="C27342" s="619" t="s">
        <v>1080</v>
      </c>
    </row>
    <row r="27343" spans="1:3" x14ac:dyDescent="0.15">
      <c r="A27343" s="619" t="s">
        <v>1096</v>
      </c>
      <c r="B27343" s="618">
        <v>2013</v>
      </c>
      <c r="C27343" s="619" t="s">
        <v>1080</v>
      </c>
    </row>
    <row r="27344" spans="1:3" x14ac:dyDescent="0.15">
      <c r="A27344" s="619" t="s">
        <v>1096</v>
      </c>
      <c r="B27344" s="618">
        <v>2013</v>
      </c>
      <c r="C27344" s="619" t="s">
        <v>424</v>
      </c>
    </row>
    <row r="27345" spans="1:3" x14ac:dyDescent="0.15">
      <c r="A27345" s="619" t="s">
        <v>1096</v>
      </c>
      <c r="B27345" s="618">
        <v>2013</v>
      </c>
      <c r="C27345" s="619" t="s">
        <v>437</v>
      </c>
    </row>
    <row r="27346" spans="1:3" x14ac:dyDescent="0.15">
      <c r="A27346" s="619" t="s">
        <v>1096</v>
      </c>
      <c r="B27346" s="618">
        <v>2013</v>
      </c>
      <c r="C27346" s="619" t="s">
        <v>424</v>
      </c>
    </row>
    <row r="27347" spans="1:3" x14ac:dyDescent="0.15">
      <c r="A27347" s="619" t="s">
        <v>1096</v>
      </c>
      <c r="B27347" s="618">
        <v>2013</v>
      </c>
      <c r="C27347" s="619" t="s">
        <v>437</v>
      </c>
    </row>
    <row r="27348" spans="1:3" x14ac:dyDescent="0.15">
      <c r="A27348" s="619" t="s">
        <v>1096</v>
      </c>
      <c r="B27348" s="618">
        <v>2013</v>
      </c>
      <c r="C27348" s="619" t="s">
        <v>424</v>
      </c>
    </row>
    <row r="27349" spans="1:3" x14ac:dyDescent="0.15">
      <c r="A27349" s="619" t="s">
        <v>1096</v>
      </c>
      <c r="B27349" s="618">
        <v>2013</v>
      </c>
      <c r="C27349" s="619" t="s">
        <v>424</v>
      </c>
    </row>
    <row r="27350" spans="1:3" x14ac:dyDescent="0.15">
      <c r="A27350" s="619" t="s">
        <v>1096</v>
      </c>
      <c r="B27350" s="618">
        <v>2013</v>
      </c>
      <c r="C27350" s="619" t="s">
        <v>424</v>
      </c>
    </row>
    <row r="27351" spans="1:3" x14ac:dyDescent="0.15">
      <c r="A27351" s="619" t="s">
        <v>1096</v>
      </c>
      <c r="B27351" s="618">
        <v>2013</v>
      </c>
      <c r="C27351" s="619" t="s">
        <v>1107</v>
      </c>
    </row>
    <row r="27352" spans="1:3" x14ac:dyDescent="0.15">
      <c r="A27352" s="619" t="s">
        <v>1096</v>
      </c>
      <c r="B27352" s="618">
        <v>2013</v>
      </c>
      <c r="C27352" s="619" t="s">
        <v>1105</v>
      </c>
    </row>
    <row r="27353" spans="1:3" x14ac:dyDescent="0.15">
      <c r="A27353" s="619" t="s">
        <v>1096</v>
      </c>
      <c r="B27353" s="618">
        <v>2013</v>
      </c>
      <c r="C27353" s="619" t="s">
        <v>424</v>
      </c>
    </row>
    <row r="27354" spans="1:3" x14ac:dyDescent="0.15">
      <c r="A27354" s="619" t="s">
        <v>1096</v>
      </c>
      <c r="B27354" s="618">
        <v>2013</v>
      </c>
      <c r="C27354" s="619" t="s">
        <v>424</v>
      </c>
    </row>
    <row r="27355" spans="1:3" x14ac:dyDescent="0.15">
      <c r="A27355" s="619" t="s">
        <v>1096</v>
      </c>
      <c r="B27355" s="618">
        <v>2013</v>
      </c>
      <c r="C27355" s="619" t="s">
        <v>424</v>
      </c>
    </row>
    <row r="27356" spans="1:3" x14ac:dyDescent="0.15">
      <c r="A27356" s="619" t="s">
        <v>1096</v>
      </c>
      <c r="B27356" s="618">
        <v>2013</v>
      </c>
      <c r="C27356" s="619" t="s">
        <v>424</v>
      </c>
    </row>
    <row r="27357" spans="1:3" x14ac:dyDescent="0.15">
      <c r="A27357" s="619" t="s">
        <v>1096</v>
      </c>
      <c r="B27357" s="618">
        <v>2013</v>
      </c>
      <c r="C27357" s="619" t="s">
        <v>424</v>
      </c>
    </row>
    <row r="27358" spans="1:3" x14ac:dyDescent="0.15">
      <c r="A27358" s="619" t="s">
        <v>1096</v>
      </c>
      <c r="B27358" s="618">
        <v>2013</v>
      </c>
      <c r="C27358" s="619" t="s">
        <v>424</v>
      </c>
    </row>
    <row r="27359" spans="1:3" x14ac:dyDescent="0.15">
      <c r="A27359" s="619" t="s">
        <v>1096</v>
      </c>
      <c r="B27359" s="618">
        <v>2013</v>
      </c>
      <c r="C27359" s="619" t="s">
        <v>1103</v>
      </c>
    </row>
    <row r="27360" spans="1:3" x14ac:dyDescent="0.15">
      <c r="A27360" s="619" t="s">
        <v>1096</v>
      </c>
      <c r="B27360" s="618">
        <v>2013</v>
      </c>
      <c r="C27360" s="619" t="s">
        <v>437</v>
      </c>
    </row>
    <row r="27361" spans="1:3" x14ac:dyDescent="0.15">
      <c r="A27361" s="619" t="s">
        <v>1096</v>
      </c>
      <c r="B27361" s="618">
        <v>2013</v>
      </c>
      <c r="C27361" s="619" t="s">
        <v>424</v>
      </c>
    </row>
    <row r="27362" spans="1:3" x14ac:dyDescent="0.15">
      <c r="A27362" s="619" t="s">
        <v>1096</v>
      </c>
      <c r="B27362" s="618">
        <v>2013</v>
      </c>
      <c r="C27362" s="619" t="s">
        <v>1102</v>
      </c>
    </row>
    <row r="27363" spans="1:3" x14ac:dyDescent="0.15">
      <c r="A27363" s="619" t="s">
        <v>1096</v>
      </c>
      <c r="B27363" s="618">
        <v>2013</v>
      </c>
      <c r="C27363" s="619" t="s">
        <v>424</v>
      </c>
    </row>
    <row r="27364" spans="1:3" x14ac:dyDescent="0.15">
      <c r="A27364" s="619" t="s">
        <v>1096</v>
      </c>
      <c r="B27364" s="618">
        <v>2013</v>
      </c>
      <c r="C27364" s="619" t="s">
        <v>424</v>
      </c>
    </row>
    <row r="27365" spans="1:3" x14ac:dyDescent="0.15">
      <c r="A27365" s="619" t="s">
        <v>1096</v>
      </c>
      <c r="B27365" s="618">
        <v>2013</v>
      </c>
      <c r="C27365" s="619" t="s">
        <v>424</v>
      </c>
    </row>
    <row r="27366" spans="1:3" x14ac:dyDescent="0.15">
      <c r="A27366" s="619" t="s">
        <v>1096</v>
      </c>
      <c r="B27366" s="618">
        <v>2013</v>
      </c>
      <c r="C27366" s="619" t="s">
        <v>424</v>
      </c>
    </row>
    <row r="27367" spans="1:3" x14ac:dyDescent="0.15">
      <c r="A27367" s="619" t="s">
        <v>1096</v>
      </c>
      <c r="B27367" s="618">
        <v>2013</v>
      </c>
      <c r="C27367" s="619" t="s">
        <v>424</v>
      </c>
    </row>
    <row r="27368" spans="1:3" x14ac:dyDescent="0.15">
      <c r="A27368" s="618" t="s">
        <v>1096</v>
      </c>
      <c r="B27368" s="618">
        <v>2013</v>
      </c>
      <c r="C27368" s="619" t="s">
        <v>437</v>
      </c>
    </row>
    <row r="27369" spans="1:3" x14ac:dyDescent="0.15">
      <c r="A27369" s="619" t="s">
        <v>1096</v>
      </c>
      <c r="B27369" s="618">
        <v>2013</v>
      </c>
      <c r="C27369" s="619" t="s">
        <v>424</v>
      </c>
    </row>
    <row r="27370" spans="1:3" x14ac:dyDescent="0.15">
      <c r="A27370" s="619" t="s">
        <v>1096</v>
      </c>
      <c r="B27370" s="618">
        <v>2013</v>
      </c>
      <c r="C27370" s="619" t="s">
        <v>424</v>
      </c>
    </row>
    <row r="27371" spans="1:3" x14ac:dyDescent="0.15">
      <c r="A27371" s="619" t="s">
        <v>1096</v>
      </c>
      <c r="B27371" s="618">
        <v>2013</v>
      </c>
      <c r="C27371" s="619" t="s">
        <v>424</v>
      </c>
    </row>
    <row r="27372" spans="1:3" x14ac:dyDescent="0.15">
      <c r="A27372" s="619" t="s">
        <v>1096</v>
      </c>
      <c r="B27372" s="618">
        <v>2013</v>
      </c>
      <c r="C27372" s="619" t="s">
        <v>437</v>
      </c>
    </row>
    <row r="27373" spans="1:3" x14ac:dyDescent="0.15">
      <c r="A27373" s="618" t="s">
        <v>1096</v>
      </c>
      <c r="B27373" s="618">
        <v>2013</v>
      </c>
      <c r="C27373" s="619" t="s">
        <v>437</v>
      </c>
    </row>
    <row r="27374" spans="1:3" x14ac:dyDescent="0.15">
      <c r="A27374" s="619" t="s">
        <v>1096</v>
      </c>
      <c r="B27374" s="618">
        <v>2013</v>
      </c>
      <c r="C27374" s="619" t="s">
        <v>1080</v>
      </c>
    </row>
    <row r="27375" spans="1:3" x14ac:dyDescent="0.15">
      <c r="A27375" s="619" t="s">
        <v>1096</v>
      </c>
      <c r="B27375" s="618">
        <v>2013</v>
      </c>
      <c r="C27375" s="619" t="s">
        <v>1103</v>
      </c>
    </row>
    <row r="27376" spans="1:3" x14ac:dyDescent="0.15">
      <c r="A27376" s="619" t="s">
        <v>1096</v>
      </c>
      <c r="B27376" s="618">
        <v>2013</v>
      </c>
      <c r="C27376" s="619" t="s">
        <v>424</v>
      </c>
    </row>
    <row r="27377" spans="1:3" x14ac:dyDescent="0.15">
      <c r="A27377" s="618" t="s">
        <v>1096</v>
      </c>
      <c r="B27377" s="618">
        <v>2013</v>
      </c>
      <c r="C27377" s="619" t="s">
        <v>437</v>
      </c>
    </row>
    <row r="27378" spans="1:3" x14ac:dyDescent="0.15">
      <c r="A27378" s="619" t="s">
        <v>1096</v>
      </c>
      <c r="B27378" s="618">
        <v>2013</v>
      </c>
      <c r="C27378" s="619" t="s">
        <v>424</v>
      </c>
    </row>
    <row r="27379" spans="1:3" x14ac:dyDescent="0.15">
      <c r="A27379" s="619" t="s">
        <v>1096</v>
      </c>
      <c r="B27379" s="618">
        <v>2013</v>
      </c>
      <c r="C27379" s="619" t="s">
        <v>437</v>
      </c>
    </row>
    <row r="27380" spans="1:3" x14ac:dyDescent="0.15">
      <c r="A27380" s="619" t="s">
        <v>1096</v>
      </c>
      <c r="B27380" s="618">
        <v>2013</v>
      </c>
      <c r="C27380" s="619" t="s">
        <v>424</v>
      </c>
    </row>
    <row r="27381" spans="1:3" x14ac:dyDescent="0.15">
      <c r="A27381" s="619" t="s">
        <v>1096</v>
      </c>
      <c r="B27381" s="618">
        <v>2013</v>
      </c>
      <c r="C27381" s="619" t="s">
        <v>437</v>
      </c>
    </row>
    <row r="27382" spans="1:3" x14ac:dyDescent="0.15">
      <c r="A27382" s="619" t="s">
        <v>1096</v>
      </c>
      <c r="B27382" s="618">
        <v>2013</v>
      </c>
      <c r="C27382" s="619" t="s">
        <v>424</v>
      </c>
    </row>
    <row r="27383" spans="1:3" x14ac:dyDescent="0.15">
      <c r="A27383" s="619" t="s">
        <v>1096</v>
      </c>
      <c r="B27383" s="618">
        <v>2013</v>
      </c>
      <c r="C27383" s="619" t="s">
        <v>424</v>
      </c>
    </row>
    <row r="27384" spans="1:3" x14ac:dyDescent="0.15">
      <c r="A27384" s="618" t="s">
        <v>1096</v>
      </c>
      <c r="B27384" s="618">
        <v>2013</v>
      </c>
      <c r="C27384" s="619" t="s">
        <v>437</v>
      </c>
    </row>
    <row r="27385" spans="1:3" x14ac:dyDescent="0.15">
      <c r="A27385" s="619" t="s">
        <v>1096</v>
      </c>
      <c r="B27385" s="618">
        <v>2013</v>
      </c>
      <c r="C27385" s="619" t="s">
        <v>437</v>
      </c>
    </row>
    <row r="27386" spans="1:3" x14ac:dyDescent="0.15">
      <c r="A27386" s="619" t="s">
        <v>1096</v>
      </c>
      <c r="B27386" s="618">
        <v>2013</v>
      </c>
      <c r="C27386" s="619" t="s">
        <v>1080</v>
      </c>
    </row>
    <row r="27387" spans="1:3" x14ac:dyDescent="0.15">
      <c r="A27387" s="619" t="s">
        <v>1096</v>
      </c>
      <c r="B27387" s="618">
        <v>2013</v>
      </c>
      <c r="C27387" s="619" t="s">
        <v>1080</v>
      </c>
    </row>
    <row r="27388" spans="1:3" x14ac:dyDescent="0.15">
      <c r="A27388" s="619" t="s">
        <v>1096</v>
      </c>
      <c r="B27388" s="618">
        <v>2013</v>
      </c>
      <c r="C27388" s="619" t="s">
        <v>1103</v>
      </c>
    </row>
    <row r="27389" spans="1:3" x14ac:dyDescent="0.15">
      <c r="A27389" s="619" t="s">
        <v>1096</v>
      </c>
      <c r="B27389" s="618">
        <v>2013</v>
      </c>
      <c r="C27389" s="619" t="s">
        <v>424</v>
      </c>
    </row>
    <row r="27390" spans="1:3" x14ac:dyDescent="0.15">
      <c r="A27390" s="619" t="s">
        <v>1096</v>
      </c>
      <c r="B27390" s="618">
        <v>2013</v>
      </c>
      <c r="C27390" s="619" t="s">
        <v>424</v>
      </c>
    </row>
    <row r="27391" spans="1:3" x14ac:dyDescent="0.15">
      <c r="A27391" s="619" t="s">
        <v>1096</v>
      </c>
      <c r="B27391" s="618">
        <v>2013</v>
      </c>
      <c r="C27391" s="619" t="s">
        <v>1080</v>
      </c>
    </row>
    <row r="27392" spans="1:3" x14ac:dyDescent="0.15">
      <c r="A27392" s="619" t="s">
        <v>1096</v>
      </c>
      <c r="B27392" s="618">
        <v>2013</v>
      </c>
      <c r="C27392" s="619" t="s">
        <v>424</v>
      </c>
    </row>
    <row r="27393" spans="1:3" x14ac:dyDescent="0.15">
      <c r="A27393" s="619" t="s">
        <v>1096</v>
      </c>
      <c r="B27393" s="618">
        <v>2013</v>
      </c>
      <c r="C27393" s="619" t="s">
        <v>437</v>
      </c>
    </row>
    <row r="27394" spans="1:3" x14ac:dyDescent="0.15">
      <c r="A27394" s="619" t="s">
        <v>1096</v>
      </c>
      <c r="B27394" s="618">
        <v>2013</v>
      </c>
      <c r="C27394" s="619" t="s">
        <v>424</v>
      </c>
    </row>
    <row r="27395" spans="1:3" x14ac:dyDescent="0.15">
      <c r="A27395" s="619" t="s">
        <v>1096</v>
      </c>
      <c r="B27395" s="618">
        <v>2013</v>
      </c>
      <c r="C27395" s="619" t="s">
        <v>424</v>
      </c>
    </row>
    <row r="27396" spans="1:3" x14ac:dyDescent="0.15">
      <c r="A27396" s="619" t="s">
        <v>1096</v>
      </c>
      <c r="B27396" s="618">
        <v>2013</v>
      </c>
      <c r="C27396" s="619" t="s">
        <v>424</v>
      </c>
    </row>
    <row r="27397" spans="1:3" x14ac:dyDescent="0.15">
      <c r="A27397" s="619" t="s">
        <v>1096</v>
      </c>
      <c r="B27397" s="618">
        <v>2013</v>
      </c>
      <c r="C27397" s="619" t="s">
        <v>424</v>
      </c>
    </row>
    <row r="27398" spans="1:3" x14ac:dyDescent="0.15">
      <c r="A27398" s="619" t="s">
        <v>1096</v>
      </c>
      <c r="B27398" s="618">
        <v>2013</v>
      </c>
      <c r="C27398" s="619" t="s">
        <v>424</v>
      </c>
    </row>
    <row r="27399" spans="1:3" x14ac:dyDescent="0.15">
      <c r="A27399" s="619" t="s">
        <v>1096</v>
      </c>
      <c r="B27399" s="618">
        <v>2013</v>
      </c>
      <c r="C27399" s="619" t="s">
        <v>424</v>
      </c>
    </row>
    <row r="27400" spans="1:3" x14ac:dyDescent="0.15">
      <c r="A27400" s="619" t="s">
        <v>1096</v>
      </c>
      <c r="B27400" s="618">
        <v>2013</v>
      </c>
      <c r="C27400" s="619" t="s">
        <v>437</v>
      </c>
    </row>
    <row r="27401" spans="1:3" x14ac:dyDescent="0.15">
      <c r="A27401" s="619" t="s">
        <v>1096</v>
      </c>
      <c r="B27401" s="618">
        <v>2013</v>
      </c>
      <c r="C27401" s="619" t="s">
        <v>424</v>
      </c>
    </row>
    <row r="27402" spans="1:3" x14ac:dyDescent="0.15">
      <c r="A27402" s="618" t="s">
        <v>1096</v>
      </c>
      <c r="B27402" s="618">
        <v>2013</v>
      </c>
      <c r="C27402" s="619" t="s">
        <v>1080</v>
      </c>
    </row>
    <row r="27403" spans="1:3" x14ac:dyDescent="0.15">
      <c r="A27403" s="618" t="s">
        <v>1096</v>
      </c>
      <c r="B27403" s="618">
        <v>2013</v>
      </c>
      <c r="C27403" s="619" t="s">
        <v>424</v>
      </c>
    </row>
    <row r="27404" spans="1:3" x14ac:dyDescent="0.15">
      <c r="A27404" s="618" t="s">
        <v>1096</v>
      </c>
      <c r="B27404" s="618">
        <v>2013</v>
      </c>
      <c r="C27404" s="619" t="s">
        <v>424</v>
      </c>
    </row>
    <row r="27405" spans="1:3" x14ac:dyDescent="0.15">
      <c r="A27405" s="618" t="s">
        <v>1096</v>
      </c>
      <c r="B27405" s="618">
        <v>2013</v>
      </c>
      <c r="C27405" s="619" t="s">
        <v>1080</v>
      </c>
    </row>
    <row r="27406" spans="1:3" x14ac:dyDescent="0.15">
      <c r="A27406" s="618" t="s">
        <v>1096</v>
      </c>
      <c r="B27406" s="618">
        <v>2013</v>
      </c>
      <c r="C27406" s="619" t="s">
        <v>424</v>
      </c>
    </row>
    <row r="27407" spans="1:3" x14ac:dyDescent="0.15">
      <c r="A27407" s="618" t="s">
        <v>1096</v>
      </c>
      <c r="B27407" s="618">
        <v>2013</v>
      </c>
      <c r="C27407" s="619" t="s">
        <v>424</v>
      </c>
    </row>
    <row r="27408" spans="1:3" x14ac:dyDescent="0.15">
      <c r="A27408" s="618" t="s">
        <v>1096</v>
      </c>
      <c r="B27408" s="618">
        <v>2013</v>
      </c>
      <c r="C27408" s="619" t="s">
        <v>437</v>
      </c>
    </row>
    <row r="27409" spans="1:3" x14ac:dyDescent="0.15">
      <c r="A27409" s="618" t="s">
        <v>1096</v>
      </c>
      <c r="B27409" s="618">
        <v>2013</v>
      </c>
      <c r="C27409" s="619" t="s">
        <v>424</v>
      </c>
    </row>
    <row r="27410" spans="1:3" x14ac:dyDescent="0.15">
      <c r="A27410" s="618" t="s">
        <v>1096</v>
      </c>
      <c r="B27410" s="618">
        <v>2013</v>
      </c>
      <c r="C27410" s="619" t="s">
        <v>1104</v>
      </c>
    </row>
    <row r="27411" spans="1:3" x14ac:dyDescent="0.15">
      <c r="A27411" s="618" t="s">
        <v>1096</v>
      </c>
      <c r="B27411" s="618">
        <v>2013</v>
      </c>
      <c r="C27411" s="619" t="s">
        <v>1105</v>
      </c>
    </row>
    <row r="27412" spans="1:3" x14ac:dyDescent="0.15">
      <c r="A27412" s="618" t="s">
        <v>1096</v>
      </c>
      <c r="B27412" s="618">
        <v>2013</v>
      </c>
      <c r="C27412" s="619" t="s">
        <v>1107</v>
      </c>
    </row>
    <row r="27413" spans="1:3" x14ac:dyDescent="0.15">
      <c r="A27413" s="618" t="s">
        <v>1096</v>
      </c>
      <c r="B27413" s="618">
        <v>2013</v>
      </c>
      <c r="C27413" s="619" t="s">
        <v>1107</v>
      </c>
    </row>
    <row r="27414" spans="1:3" x14ac:dyDescent="0.15">
      <c r="A27414" s="618" t="s">
        <v>1096</v>
      </c>
      <c r="B27414" s="618">
        <v>2013</v>
      </c>
      <c r="C27414" s="619" t="s">
        <v>424</v>
      </c>
    </row>
    <row r="27415" spans="1:3" x14ac:dyDescent="0.15">
      <c r="A27415" s="619" t="s">
        <v>1096</v>
      </c>
      <c r="B27415" s="618">
        <v>2013</v>
      </c>
      <c r="C27415" s="619" t="s">
        <v>437</v>
      </c>
    </row>
    <row r="27416" spans="1:3" x14ac:dyDescent="0.15">
      <c r="A27416" s="619" t="s">
        <v>1096</v>
      </c>
      <c r="B27416" s="618">
        <v>2013</v>
      </c>
      <c r="C27416" s="619" t="s">
        <v>1104</v>
      </c>
    </row>
    <row r="27417" spans="1:3" x14ac:dyDescent="0.15">
      <c r="A27417" s="618" t="s">
        <v>1096</v>
      </c>
      <c r="B27417" s="618">
        <v>2013</v>
      </c>
      <c r="C27417" s="619" t="s">
        <v>1102</v>
      </c>
    </row>
    <row r="27418" spans="1:3" x14ac:dyDescent="0.15">
      <c r="A27418" s="618" t="s">
        <v>1096</v>
      </c>
      <c r="B27418" s="618">
        <v>2013</v>
      </c>
      <c r="C27418" s="619" t="s">
        <v>437</v>
      </c>
    </row>
    <row r="27419" spans="1:3" x14ac:dyDescent="0.15">
      <c r="A27419" s="619" t="s">
        <v>1096</v>
      </c>
      <c r="B27419" s="618">
        <v>2013</v>
      </c>
      <c r="C27419" s="619" t="s">
        <v>424</v>
      </c>
    </row>
    <row r="27420" spans="1:3" x14ac:dyDescent="0.15">
      <c r="A27420" s="619" t="s">
        <v>1096</v>
      </c>
      <c r="B27420" s="618">
        <v>2013</v>
      </c>
      <c r="C27420" s="619" t="s">
        <v>1080</v>
      </c>
    </row>
    <row r="27421" spans="1:3" x14ac:dyDescent="0.15">
      <c r="A27421" s="618" t="s">
        <v>1096</v>
      </c>
      <c r="B27421" s="618">
        <v>2013</v>
      </c>
      <c r="C27421" s="619" t="s">
        <v>1080</v>
      </c>
    </row>
    <row r="27422" spans="1:3" x14ac:dyDescent="0.15">
      <c r="A27422" s="619" t="s">
        <v>1096</v>
      </c>
      <c r="B27422" s="618">
        <v>2013</v>
      </c>
      <c r="C27422" s="619" t="s">
        <v>1080</v>
      </c>
    </row>
    <row r="27423" spans="1:3" x14ac:dyDescent="0.15">
      <c r="A27423" s="619" t="s">
        <v>1096</v>
      </c>
      <c r="B27423" s="618">
        <v>2013</v>
      </c>
      <c r="C27423" s="619" t="s">
        <v>424</v>
      </c>
    </row>
    <row r="27424" spans="1:3" x14ac:dyDescent="0.15">
      <c r="A27424" s="619" t="s">
        <v>1096</v>
      </c>
      <c r="B27424" s="618">
        <v>2013</v>
      </c>
      <c r="C27424" s="619" t="s">
        <v>424</v>
      </c>
    </row>
    <row r="27425" spans="1:3" x14ac:dyDescent="0.15">
      <c r="A27425" s="619" t="s">
        <v>1096</v>
      </c>
      <c r="B27425" s="618">
        <v>2013</v>
      </c>
      <c r="C27425" s="619" t="s">
        <v>424</v>
      </c>
    </row>
    <row r="27426" spans="1:3" x14ac:dyDescent="0.15">
      <c r="A27426" s="619" t="s">
        <v>1096</v>
      </c>
      <c r="B27426" s="618">
        <v>2013</v>
      </c>
      <c r="C27426" s="619" t="s">
        <v>1080</v>
      </c>
    </row>
    <row r="27427" spans="1:3" x14ac:dyDescent="0.15">
      <c r="A27427" s="618" t="s">
        <v>1096</v>
      </c>
      <c r="B27427" s="618">
        <v>2013</v>
      </c>
      <c r="C27427" s="619" t="s">
        <v>424</v>
      </c>
    </row>
    <row r="27428" spans="1:3" x14ac:dyDescent="0.15">
      <c r="A27428" s="619" t="s">
        <v>1096</v>
      </c>
      <c r="B27428" s="618">
        <v>2013</v>
      </c>
      <c r="C27428" s="619" t="s">
        <v>424</v>
      </c>
    </row>
    <row r="27429" spans="1:3" x14ac:dyDescent="0.15">
      <c r="A27429" s="619" t="s">
        <v>1096</v>
      </c>
      <c r="B27429" s="618">
        <v>2013</v>
      </c>
      <c r="C27429" s="619" t="s">
        <v>424</v>
      </c>
    </row>
    <row r="27430" spans="1:3" x14ac:dyDescent="0.15">
      <c r="A27430" s="619" t="s">
        <v>1096</v>
      </c>
      <c r="B27430" s="618">
        <v>2013</v>
      </c>
      <c r="C27430" s="619" t="s">
        <v>1080</v>
      </c>
    </row>
    <row r="27431" spans="1:3" x14ac:dyDescent="0.15">
      <c r="A27431" s="619" t="s">
        <v>1096</v>
      </c>
      <c r="B27431" s="618">
        <v>2013</v>
      </c>
      <c r="C27431" s="619" t="s">
        <v>424</v>
      </c>
    </row>
    <row r="27432" spans="1:3" x14ac:dyDescent="0.15">
      <c r="A27432" s="619" t="s">
        <v>1096</v>
      </c>
      <c r="B27432" s="618">
        <v>2013</v>
      </c>
      <c r="C27432" s="619" t="s">
        <v>424</v>
      </c>
    </row>
    <row r="27433" spans="1:3" x14ac:dyDescent="0.15">
      <c r="A27433" s="619" t="s">
        <v>1096</v>
      </c>
      <c r="B27433" s="618">
        <v>2013</v>
      </c>
      <c r="C27433" s="619" t="s">
        <v>424</v>
      </c>
    </row>
    <row r="27434" spans="1:3" x14ac:dyDescent="0.15">
      <c r="A27434" s="619" t="s">
        <v>1096</v>
      </c>
      <c r="B27434" s="618">
        <v>2013</v>
      </c>
      <c r="C27434" s="619" t="s">
        <v>424</v>
      </c>
    </row>
    <row r="27435" spans="1:3" x14ac:dyDescent="0.15">
      <c r="A27435" s="619" t="s">
        <v>1096</v>
      </c>
      <c r="B27435" s="618">
        <v>2013</v>
      </c>
      <c r="C27435" s="619" t="s">
        <v>424</v>
      </c>
    </row>
    <row r="27436" spans="1:3" x14ac:dyDescent="0.15">
      <c r="A27436" s="619" t="s">
        <v>1096</v>
      </c>
      <c r="B27436" s="618">
        <v>2013</v>
      </c>
      <c r="C27436" s="619" t="s">
        <v>1080</v>
      </c>
    </row>
    <row r="27437" spans="1:3" x14ac:dyDescent="0.15">
      <c r="A27437" s="619" t="s">
        <v>1096</v>
      </c>
      <c r="B27437" s="618">
        <v>2013</v>
      </c>
      <c r="C27437" s="619" t="s">
        <v>424</v>
      </c>
    </row>
    <row r="27438" spans="1:3" x14ac:dyDescent="0.15">
      <c r="A27438" s="619" t="s">
        <v>1096</v>
      </c>
      <c r="B27438" s="618">
        <v>2013</v>
      </c>
      <c r="C27438" s="619" t="s">
        <v>437</v>
      </c>
    </row>
    <row r="27439" spans="1:3" x14ac:dyDescent="0.15">
      <c r="A27439" s="619" t="s">
        <v>1096</v>
      </c>
      <c r="B27439" s="618">
        <v>2013</v>
      </c>
      <c r="C27439" s="619" t="s">
        <v>437</v>
      </c>
    </row>
    <row r="27440" spans="1:3" x14ac:dyDescent="0.15">
      <c r="A27440" s="618" t="s">
        <v>1096</v>
      </c>
      <c r="B27440" s="618">
        <v>2013</v>
      </c>
      <c r="C27440" s="619" t="s">
        <v>424</v>
      </c>
    </row>
    <row r="27441" spans="1:3" x14ac:dyDescent="0.15">
      <c r="A27441" s="618" t="s">
        <v>1096</v>
      </c>
      <c r="B27441" s="618">
        <v>2013</v>
      </c>
      <c r="C27441" s="619" t="s">
        <v>1102</v>
      </c>
    </row>
    <row r="27442" spans="1:3" x14ac:dyDescent="0.15">
      <c r="A27442" s="618" t="s">
        <v>1096</v>
      </c>
      <c r="B27442" s="618">
        <v>2013</v>
      </c>
      <c r="C27442" s="619" t="s">
        <v>437</v>
      </c>
    </row>
    <row r="27443" spans="1:3" x14ac:dyDescent="0.15">
      <c r="A27443" s="619" t="s">
        <v>1096</v>
      </c>
      <c r="B27443" s="618">
        <v>2013</v>
      </c>
      <c r="C27443" s="619" t="s">
        <v>424</v>
      </c>
    </row>
    <row r="27444" spans="1:3" x14ac:dyDescent="0.15">
      <c r="A27444" s="619" t="s">
        <v>1096</v>
      </c>
      <c r="B27444" s="618">
        <v>2013</v>
      </c>
      <c r="C27444" s="619" t="s">
        <v>437</v>
      </c>
    </row>
    <row r="27445" spans="1:3" x14ac:dyDescent="0.15">
      <c r="A27445" s="619" t="s">
        <v>1096</v>
      </c>
      <c r="B27445" s="618">
        <v>2013</v>
      </c>
      <c r="C27445" s="619" t="s">
        <v>1080</v>
      </c>
    </row>
    <row r="27446" spans="1:3" x14ac:dyDescent="0.15">
      <c r="A27446" s="618" t="s">
        <v>1096</v>
      </c>
      <c r="B27446" s="618">
        <v>2013</v>
      </c>
      <c r="C27446" s="619" t="s">
        <v>424</v>
      </c>
    </row>
    <row r="27447" spans="1:3" x14ac:dyDescent="0.15">
      <c r="A27447" s="618" t="s">
        <v>1096</v>
      </c>
      <c r="B27447" s="618">
        <v>2013</v>
      </c>
      <c r="C27447" s="619" t="s">
        <v>424</v>
      </c>
    </row>
    <row r="27448" spans="1:3" x14ac:dyDescent="0.15">
      <c r="A27448" s="618" t="s">
        <v>1096</v>
      </c>
      <c r="B27448" s="618">
        <v>2013</v>
      </c>
      <c r="C27448" s="619" t="s">
        <v>424</v>
      </c>
    </row>
    <row r="27449" spans="1:3" x14ac:dyDescent="0.15">
      <c r="A27449" s="618" t="s">
        <v>1096</v>
      </c>
      <c r="B27449" s="618">
        <v>2013</v>
      </c>
      <c r="C27449" s="619" t="s">
        <v>437</v>
      </c>
    </row>
    <row r="27450" spans="1:3" x14ac:dyDescent="0.15">
      <c r="A27450" s="618" t="s">
        <v>1096</v>
      </c>
      <c r="B27450" s="618">
        <v>2013</v>
      </c>
      <c r="C27450" s="619" t="s">
        <v>424</v>
      </c>
    </row>
    <row r="27451" spans="1:3" x14ac:dyDescent="0.15">
      <c r="A27451" s="618" t="s">
        <v>1096</v>
      </c>
      <c r="B27451" s="618">
        <v>2013</v>
      </c>
      <c r="C27451" s="619" t="s">
        <v>424</v>
      </c>
    </row>
    <row r="27452" spans="1:3" x14ac:dyDescent="0.15">
      <c r="A27452" s="618" t="s">
        <v>1096</v>
      </c>
      <c r="B27452" s="618">
        <v>2013</v>
      </c>
      <c r="C27452" s="619" t="s">
        <v>424</v>
      </c>
    </row>
    <row r="27453" spans="1:3" x14ac:dyDescent="0.15">
      <c r="A27453" s="619" t="s">
        <v>1096</v>
      </c>
      <c r="B27453" s="618">
        <v>2013</v>
      </c>
      <c r="C27453" s="619" t="s">
        <v>1102</v>
      </c>
    </row>
    <row r="27454" spans="1:3" x14ac:dyDescent="0.15">
      <c r="A27454" s="619" t="s">
        <v>1096</v>
      </c>
      <c r="B27454" s="618">
        <v>2013</v>
      </c>
      <c r="C27454" s="619" t="s">
        <v>1080</v>
      </c>
    </row>
    <row r="27455" spans="1:3" x14ac:dyDescent="0.15">
      <c r="A27455" s="619" t="s">
        <v>1096</v>
      </c>
      <c r="B27455" s="618">
        <v>2013</v>
      </c>
      <c r="C27455" s="619" t="s">
        <v>1080</v>
      </c>
    </row>
    <row r="27456" spans="1:3" x14ac:dyDescent="0.15">
      <c r="A27456" s="619" t="s">
        <v>1096</v>
      </c>
      <c r="B27456" s="618">
        <v>2013</v>
      </c>
      <c r="C27456" s="619" t="s">
        <v>437</v>
      </c>
    </row>
    <row r="27457" spans="1:3" x14ac:dyDescent="0.15">
      <c r="A27457" s="619" t="s">
        <v>1096</v>
      </c>
      <c r="B27457" s="618">
        <v>2013</v>
      </c>
      <c r="C27457" s="619" t="s">
        <v>1102</v>
      </c>
    </row>
    <row r="27458" spans="1:3" x14ac:dyDescent="0.15">
      <c r="A27458" s="619" t="s">
        <v>1096</v>
      </c>
      <c r="B27458" s="618">
        <v>2013</v>
      </c>
      <c r="C27458" s="619" t="s">
        <v>1102</v>
      </c>
    </row>
    <row r="27459" spans="1:3" x14ac:dyDescent="0.15">
      <c r="A27459" s="619" t="s">
        <v>1096</v>
      </c>
      <c r="B27459" s="618">
        <v>2013</v>
      </c>
      <c r="C27459" s="619" t="s">
        <v>424</v>
      </c>
    </row>
    <row r="27460" spans="1:3" x14ac:dyDescent="0.15">
      <c r="A27460" s="619" t="s">
        <v>1096</v>
      </c>
      <c r="B27460" s="618">
        <v>2013</v>
      </c>
      <c r="C27460" s="619" t="s">
        <v>424</v>
      </c>
    </row>
    <row r="27461" spans="1:3" x14ac:dyDescent="0.15">
      <c r="A27461" s="619" t="s">
        <v>1096</v>
      </c>
      <c r="B27461" s="618">
        <v>2013</v>
      </c>
      <c r="C27461" s="619" t="s">
        <v>1103</v>
      </c>
    </row>
    <row r="27462" spans="1:3" x14ac:dyDescent="0.15">
      <c r="A27462" s="619" t="s">
        <v>1096</v>
      </c>
      <c r="B27462" s="618">
        <v>2013</v>
      </c>
      <c r="C27462" s="619" t="s">
        <v>437</v>
      </c>
    </row>
    <row r="27463" spans="1:3" x14ac:dyDescent="0.15">
      <c r="A27463" s="619" t="s">
        <v>1096</v>
      </c>
      <c r="B27463" s="618">
        <v>2013</v>
      </c>
      <c r="C27463" s="619" t="s">
        <v>424</v>
      </c>
    </row>
    <row r="27464" spans="1:3" x14ac:dyDescent="0.15">
      <c r="A27464" s="619" t="s">
        <v>1096</v>
      </c>
      <c r="B27464" s="618">
        <v>2013</v>
      </c>
      <c r="C27464" s="619" t="s">
        <v>424</v>
      </c>
    </row>
    <row r="27465" spans="1:3" x14ac:dyDescent="0.15">
      <c r="A27465" s="619" t="s">
        <v>1096</v>
      </c>
      <c r="B27465" s="618">
        <v>2013</v>
      </c>
      <c r="C27465" s="619" t="s">
        <v>1080</v>
      </c>
    </row>
    <row r="27466" spans="1:3" x14ac:dyDescent="0.15">
      <c r="A27466" s="619" t="s">
        <v>1096</v>
      </c>
      <c r="B27466" s="618">
        <v>2013</v>
      </c>
      <c r="C27466" s="619" t="s">
        <v>437</v>
      </c>
    </row>
    <row r="27467" spans="1:3" x14ac:dyDescent="0.15">
      <c r="A27467" s="619" t="s">
        <v>1096</v>
      </c>
      <c r="B27467" s="618">
        <v>2013</v>
      </c>
      <c r="C27467" s="619" t="s">
        <v>424</v>
      </c>
    </row>
    <row r="27468" spans="1:3" x14ac:dyDescent="0.15">
      <c r="A27468" s="619" t="s">
        <v>1096</v>
      </c>
      <c r="B27468" s="618">
        <v>2013</v>
      </c>
      <c r="C27468" s="619" t="s">
        <v>424</v>
      </c>
    </row>
    <row r="27469" spans="1:3" x14ac:dyDescent="0.15">
      <c r="A27469" s="619" t="s">
        <v>1096</v>
      </c>
      <c r="B27469" s="618">
        <v>2013</v>
      </c>
      <c r="C27469" s="619" t="s">
        <v>424</v>
      </c>
    </row>
    <row r="27470" spans="1:3" x14ac:dyDescent="0.15">
      <c r="A27470" s="619" t="s">
        <v>1096</v>
      </c>
      <c r="B27470" s="618">
        <v>2013</v>
      </c>
      <c r="C27470" s="619" t="s">
        <v>424</v>
      </c>
    </row>
    <row r="27471" spans="1:3" x14ac:dyDescent="0.15">
      <c r="A27471" s="619" t="s">
        <v>1096</v>
      </c>
      <c r="B27471" s="618">
        <v>2013</v>
      </c>
      <c r="C27471" s="619" t="s">
        <v>424</v>
      </c>
    </row>
    <row r="27472" spans="1:3" x14ac:dyDescent="0.15">
      <c r="A27472" s="619" t="s">
        <v>1096</v>
      </c>
      <c r="B27472" s="618">
        <v>2013</v>
      </c>
      <c r="C27472" s="619" t="s">
        <v>424</v>
      </c>
    </row>
    <row r="27473" spans="1:3" x14ac:dyDescent="0.15">
      <c r="A27473" s="619" t="s">
        <v>1096</v>
      </c>
      <c r="B27473" s="618">
        <v>2013</v>
      </c>
      <c r="C27473" s="619" t="s">
        <v>424</v>
      </c>
    </row>
    <row r="27474" spans="1:3" x14ac:dyDescent="0.15">
      <c r="A27474" s="619" t="s">
        <v>1096</v>
      </c>
      <c r="B27474" s="618">
        <v>2013</v>
      </c>
      <c r="C27474" s="619" t="s">
        <v>424</v>
      </c>
    </row>
    <row r="27475" spans="1:3" x14ac:dyDescent="0.15">
      <c r="A27475" s="619" t="s">
        <v>1096</v>
      </c>
      <c r="B27475" s="618">
        <v>2013</v>
      </c>
      <c r="C27475" s="619" t="s">
        <v>424</v>
      </c>
    </row>
    <row r="27476" spans="1:3" x14ac:dyDescent="0.15">
      <c r="A27476" s="618" t="s">
        <v>1096</v>
      </c>
      <c r="B27476" s="618">
        <v>2013</v>
      </c>
      <c r="C27476" s="619" t="s">
        <v>424</v>
      </c>
    </row>
    <row r="27477" spans="1:3" x14ac:dyDescent="0.15">
      <c r="A27477" s="619" t="s">
        <v>1096</v>
      </c>
      <c r="B27477" s="618">
        <v>2013</v>
      </c>
      <c r="C27477" s="619" t="s">
        <v>424</v>
      </c>
    </row>
    <row r="27478" spans="1:3" x14ac:dyDescent="0.15">
      <c r="A27478" s="619" t="s">
        <v>1096</v>
      </c>
      <c r="B27478" s="618">
        <v>2013</v>
      </c>
      <c r="C27478" s="619" t="s">
        <v>424</v>
      </c>
    </row>
    <row r="27479" spans="1:3" x14ac:dyDescent="0.15">
      <c r="A27479" s="619" t="s">
        <v>1096</v>
      </c>
      <c r="B27479" s="618">
        <v>2013</v>
      </c>
      <c r="C27479" s="619" t="s">
        <v>424</v>
      </c>
    </row>
    <row r="27480" spans="1:3" x14ac:dyDescent="0.15">
      <c r="A27480" s="619" t="s">
        <v>1096</v>
      </c>
      <c r="B27480" s="618">
        <v>2013</v>
      </c>
      <c r="C27480" s="619" t="s">
        <v>1105</v>
      </c>
    </row>
    <row r="27481" spans="1:3" x14ac:dyDescent="0.15">
      <c r="A27481" s="619" t="s">
        <v>1096</v>
      </c>
      <c r="B27481" s="618">
        <v>2013</v>
      </c>
      <c r="C27481" s="619" t="s">
        <v>424</v>
      </c>
    </row>
    <row r="27482" spans="1:3" x14ac:dyDescent="0.15">
      <c r="A27482" s="619" t="s">
        <v>1096</v>
      </c>
      <c r="B27482" s="618">
        <v>2013</v>
      </c>
      <c r="C27482" s="619" t="s">
        <v>424</v>
      </c>
    </row>
    <row r="27483" spans="1:3" x14ac:dyDescent="0.15">
      <c r="A27483" s="619" t="s">
        <v>1096</v>
      </c>
      <c r="B27483" s="618">
        <v>2013</v>
      </c>
      <c r="C27483" s="619" t="s">
        <v>424</v>
      </c>
    </row>
    <row r="27484" spans="1:3" x14ac:dyDescent="0.15">
      <c r="A27484" s="619" t="s">
        <v>1096</v>
      </c>
      <c r="B27484" s="618">
        <v>2013</v>
      </c>
      <c r="C27484" s="619" t="s">
        <v>424</v>
      </c>
    </row>
    <row r="27485" spans="1:3" x14ac:dyDescent="0.15">
      <c r="A27485" s="619" t="s">
        <v>1096</v>
      </c>
      <c r="B27485" s="618">
        <v>2013</v>
      </c>
      <c r="C27485" s="619" t="s">
        <v>1080</v>
      </c>
    </row>
    <row r="27486" spans="1:3" x14ac:dyDescent="0.15">
      <c r="A27486" s="619" t="s">
        <v>1096</v>
      </c>
      <c r="B27486" s="618">
        <v>2013</v>
      </c>
      <c r="C27486" s="619" t="s">
        <v>1105</v>
      </c>
    </row>
    <row r="27487" spans="1:3" x14ac:dyDescent="0.15">
      <c r="A27487" s="619" t="s">
        <v>1096</v>
      </c>
      <c r="B27487" s="618">
        <v>2013</v>
      </c>
      <c r="C27487" s="619" t="s">
        <v>1105</v>
      </c>
    </row>
    <row r="27488" spans="1:3" x14ac:dyDescent="0.15">
      <c r="A27488" s="619" t="s">
        <v>1096</v>
      </c>
      <c r="B27488" s="618">
        <v>2013</v>
      </c>
      <c r="C27488" s="619" t="s">
        <v>1080</v>
      </c>
    </row>
    <row r="27489" spans="1:3" x14ac:dyDescent="0.15">
      <c r="A27489" s="619" t="s">
        <v>1096</v>
      </c>
      <c r="B27489" s="618">
        <v>2013</v>
      </c>
      <c r="C27489" s="619" t="s">
        <v>437</v>
      </c>
    </row>
    <row r="27490" spans="1:3" x14ac:dyDescent="0.15">
      <c r="A27490" s="619" t="s">
        <v>1096</v>
      </c>
      <c r="B27490" s="618">
        <v>2013</v>
      </c>
      <c r="C27490" s="619" t="s">
        <v>1080</v>
      </c>
    </row>
    <row r="27491" spans="1:3" x14ac:dyDescent="0.15">
      <c r="A27491" s="619" t="s">
        <v>1096</v>
      </c>
      <c r="B27491" s="618">
        <v>2013</v>
      </c>
      <c r="C27491" s="619" t="s">
        <v>1080</v>
      </c>
    </row>
    <row r="27492" spans="1:3" x14ac:dyDescent="0.15">
      <c r="A27492" s="619" t="s">
        <v>1096</v>
      </c>
      <c r="B27492" s="618">
        <v>2013</v>
      </c>
      <c r="C27492" s="619" t="s">
        <v>437</v>
      </c>
    </row>
    <row r="27493" spans="1:3" x14ac:dyDescent="0.15">
      <c r="A27493" s="619" t="s">
        <v>1096</v>
      </c>
      <c r="B27493" s="618">
        <v>2013</v>
      </c>
      <c r="C27493" s="619" t="s">
        <v>424</v>
      </c>
    </row>
    <row r="27494" spans="1:3" x14ac:dyDescent="0.15">
      <c r="A27494" s="619" t="s">
        <v>1096</v>
      </c>
      <c r="B27494" s="618">
        <v>2013</v>
      </c>
      <c r="C27494" s="619" t="s">
        <v>424</v>
      </c>
    </row>
    <row r="27495" spans="1:3" x14ac:dyDescent="0.15">
      <c r="A27495" s="619" t="s">
        <v>1096</v>
      </c>
      <c r="B27495" s="618">
        <v>2013</v>
      </c>
      <c r="C27495" s="619" t="s">
        <v>1102</v>
      </c>
    </row>
    <row r="27496" spans="1:3" x14ac:dyDescent="0.15">
      <c r="A27496" s="619" t="s">
        <v>1096</v>
      </c>
      <c r="B27496" s="618">
        <v>2013</v>
      </c>
      <c r="C27496" s="619" t="s">
        <v>424</v>
      </c>
    </row>
    <row r="27497" spans="1:3" x14ac:dyDescent="0.15">
      <c r="A27497" s="619" t="s">
        <v>1096</v>
      </c>
      <c r="B27497" s="618">
        <v>2013</v>
      </c>
      <c r="C27497" s="619" t="s">
        <v>1080</v>
      </c>
    </row>
    <row r="27498" spans="1:3" x14ac:dyDescent="0.15">
      <c r="A27498" s="619" t="s">
        <v>1096</v>
      </c>
      <c r="B27498" s="618">
        <v>2013</v>
      </c>
      <c r="C27498" s="619" t="s">
        <v>424</v>
      </c>
    </row>
    <row r="27499" spans="1:3" x14ac:dyDescent="0.15">
      <c r="A27499" s="619" t="s">
        <v>1096</v>
      </c>
      <c r="B27499" s="618">
        <v>2013</v>
      </c>
      <c r="C27499" s="619" t="s">
        <v>424</v>
      </c>
    </row>
    <row r="27500" spans="1:3" x14ac:dyDescent="0.15">
      <c r="A27500" s="619" t="s">
        <v>1096</v>
      </c>
      <c r="B27500" s="618">
        <v>2013</v>
      </c>
      <c r="C27500" s="619" t="s">
        <v>437</v>
      </c>
    </row>
    <row r="27501" spans="1:3" x14ac:dyDescent="0.15">
      <c r="A27501" s="619" t="s">
        <v>1096</v>
      </c>
      <c r="B27501" s="618">
        <v>2013</v>
      </c>
      <c r="C27501" s="619" t="s">
        <v>424</v>
      </c>
    </row>
    <row r="27502" spans="1:3" x14ac:dyDescent="0.15">
      <c r="A27502" s="619" t="s">
        <v>1096</v>
      </c>
      <c r="B27502" s="618">
        <v>2013</v>
      </c>
      <c r="C27502" s="619" t="s">
        <v>424</v>
      </c>
    </row>
    <row r="27503" spans="1:3" x14ac:dyDescent="0.15">
      <c r="A27503" s="619" t="s">
        <v>1096</v>
      </c>
      <c r="B27503" s="618">
        <v>2013</v>
      </c>
      <c r="C27503" s="619" t="s">
        <v>1080</v>
      </c>
    </row>
    <row r="27504" spans="1:3" x14ac:dyDescent="0.15">
      <c r="A27504" s="619" t="s">
        <v>1096</v>
      </c>
      <c r="B27504" s="618">
        <v>2013</v>
      </c>
      <c r="C27504" s="619" t="s">
        <v>437</v>
      </c>
    </row>
    <row r="27505" spans="1:3" x14ac:dyDescent="0.15">
      <c r="A27505" s="619" t="s">
        <v>1096</v>
      </c>
      <c r="B27505" s="618">
        <v>2013</v>
      </c>
      <c r="C27505" s="619" t="s">
        <v>437</v>
      </c>
    </row>
    <row r="27506" spans="1:3" x14ac:dyDescent="0.15">
      <c r="A27506" s="619" t="s">
        <v>1096</v>
      </c>
      <c r="B27506" s="618">
        <v>2013</v>
      </c>
      <c r="C27506" s="619" t="s">
        <v>1102</v>
      </c>
    </row>
    <row r="27507" spans="1:3" x14ac:dyDescent="0.15">
      <c r="A27507" s="619" t="s">
        <v>1096</v>
      </c>
      <c r="B27507" s="618">
        <v>2013</v>
      </c>
      <c r="C27507" s="619" t="s">
        <v>424</v>
      </c>
    </row>
    <row r="27508" spans="1:3" x14ac:dyDescent="0.15">
      <c r="A27508" s="619" t="s">
        <v>1096</v>
      </c>
      <c r="B27508" s="618">
        <v>2013</v>
      </c>
      <c r="C27508" s="619" t="s">
        <v>437</v>
      </c>
    </row>
    <row r="27509" spans="1:3" x14ac:dyDescent="0.15">
      <c r="A27509" s="619" t="s">
        <v>1096</v>
      </c>
      <c r="B27509" s="618">
        <v>2013</v>
      </c>
      <c r="C27509" s="619" t="s">
        <v>437</v>
      </c>
    </row>
    <row r="27510" spans="1:3" x14ac:dyDescent="0.15">
      <c r="A27510" s="619" t="s">
        <v>1096</v>
      </c>
      <c r="B27510" s="618">
        <v>2013</v>
      </c>
      <c r="C27510" s="619" t="s">
        <v>437</v>
      </c>
    </row>
    <row r="27511" spans="1:3" x14ac:dyDescent="0.15">
      <c r="A27511" s="619" t="s">
        <v>1096</v>
      </c>
      <c r="B27511" s="618">
        <v>2013</v>
      </c>
      <c r="C27511" s="619" t="s">
        <v>424</v>
      </c>
    </row>
    <row r="27512" spans="1:3" x14ac:dyDescent="0.15">
      <c r="A27512" s="619" t="s">
        <v>1096</v>
      </c>
      <c r="B27512" s="618">
        <v>2013</v>
      </c>
      <c r="C27512" s="619" t="s">
        <v>1102</v>
      </c>
    </row>
    <row r="27513" spans="1:3" x14ac:dyDescent="0.15">
      <c r="A27513" s="619" t="s">
        <v>1096</v>
      </c>
      <c r="B27513" s="618">
        <v>2013</v>
      </c>
      <c r="C27513" s="619" t="s">
        <v>424</v>
      </c>
    </row>
    <row r="27514" spans="1:3" x14ac:dyDescent="0.15">
      <c r="A27514" s="619" t="s">
        <v>1096</v>
      </c>
      <c r="B27514" s="618">
        <v>2013</v>
      </c>
      <c r="C27514" s="619" t="s">
        <v>424</v>
      </c>
    </row>
    <row r="27515" spans="1:3" x14ac:dyDescent="0.15">
      <c r="A27515" s="619" t="s">
        <v>1096</v>
      </c>
      <c r="B27515" s="618">
        <v>2013</v>
      </c>
      <c r="C27515" s="619" t="s">
        <v>424</v>
      </c>
    </row>
    <row r="27516" spans="1:3" x14ac:dyDescent="0.15">
      <c r="A27516" s="619" t="s">
        <v>1096</v>
      </c>
      <c r="B27516" s="618">
        <v>2013</v>
      </c>
      <c r="C27516" s="619" t="s">
        <v>1102</v>
      </c>
    </row>
    <row r="27517" spans="1:3" x14ac:dyDescent="0.15">
      <c r="A27517" s="619" t="s">
        <v>1096</v>
      </c>
      <c r="B27517" s="618">
        <v>2013</v>
      </c>
      <c r="C27517" s="619" t="s">
        <v>424</v>
      </c>
    </row>
    <row r="27518" spans="1:3" x14ac:dyDescent="0.15">
      <c r="A27518" s="619" t="s">
        <v>1096</v>
      </c>
      <c r="B27518" s="618">
        <v>2013</v>
      </c>
      <c r="C27518" s="619" t="s">
        <v>437</v>
      </c>
    </row>
    <row r="27519" spans="1:3" x14ac:dyDescent="0.15">
      <c r="A27519" s="619" t="s">
        <v>1096</v>
      </c>
      <c r="B27519" s="618">
        <v>2013</v>
      </c>
      <c r="C27519" s="619" t="s">
        <v>424</v>
      </c>
    </row>
    <row r="27520" spans="1:3" x14ac:dyDescent="0.15">
      <c r="A27520" s="619" t="s">
        <v>1096</v>
      </c>
      <c r="B27520" s="618">
        <v>2013</v>
      </c>
      <c r="C27520" s="619" t="s">
        <v>437</v>
      </c>
    </row>
    <row r="27521" spans="1:3" x14ac:dyDescent="0.15">
      <c r="A27521" s="619" t="s">
        <v>1096</v>
      </c>
      <c r="B27521" s="618">
        <v>2013</v>
      </c>
      <c r="C27521" s="619" t="s">
        <v>437</v>
      </c>
    </row>
    <row r="27522" spans="1:3" x14ac:dyDescent="0.15">
      <c r="A27522" s="619" t="s">
        <v>1096</v>
      </c>
      <c r="B27522" s="618">
        <v>2013</v>
      </c>
      <c r="C27522" s="619" t="s">
        <v>424</v>
      </c>
    </row>
    <row r="27523" spans="1:3" x14ac:dyDescent="0.15">
      <c r="A27523" s="619" t="s">
        <v>1096</v>
      </c>
      <c r="B27523" s="618">
        <v>2013</v>
      </c>
      <c r="C27523" s="619" t="s">
        <v>437</v>
      </c>
    </row>
    <row r="27524" spans="1:3" x14ac:dyDescent="0.15">
      <c r="A27524" s="619" t="s">
        <v>1096</v>
      </c>
      <c r="B27524" s="618">
        <v>2013</v>
      </c>
      <c r="C27524" s="619" t="s">
        <v>1101</v>
      </c>
    </row>
    <row r="27525" spans="1:3" x14ac:dyDescent="0.15">
      <c r="A27525" s="619" t="s">
        <v>1096</v>
      </c>
      <c r="B27525" s="618">
        <v>2013</v>
      </c>
      <c r="C27525" s="619" t="s">
        <v>424</v>
      </c>
    </row>
    <row r="27526" spans="1:3" x14ac:dyDescent="0.15">
      <c r="A27526" s="619" t="s">
        <v>1096</v>
      </c>
      <c r="B27526" s="618">
        <v>2013</v>
      </c>
      <c r="C27526" s="619" t="s">
        <v>424</v>
      </c>
    </row>
    <row r="27527" spans="1:3" x14ac:dyDescent="0.15">
      <c r="A27527" s="619" t="s">
        <v>1096</v>
      </c>
      <c r="B27527" s="618">
        <v>2013</v>
      </c>
      <c r="C27527" s="619" t="s">
        <v>424</v>
      </c>
    </row>
    <row r="27528" spans="1:3" x14ac:dyDescent="0.15">
      <c r="A27528" s="619" t="s">
        <v>1096</v>
      </c>
      <c r="B27528" s="618">
        <v>2013</v>
      </c>
      <c r="C27528" s="619" t="s">
        <v>424</v>
      </c>
    </row>
    <row r="27529" spans="1:3" x14ac:dyDescent="0.15">
      <c r="A27529" s="619" t="s">
        <v>1096</v>
      </c>
      <c r="B27529" s="618">
        <v>2013</v>
      </c>
      <c r="C27529" s="619" t="s">
        <v>424</v>
      </c>
    </row>
    <row r="27530" spans="1:3" x14ac:dyDescent="0.15">
      <c r="A27530" s="619" t="s">
        <v>1096</v>
      </c>
      <c r="B27530" s="618">
        <v>2013</v>
      </c>
      <c r="C27530" s="619" t="s">
        <v>424</v>
      </c>
    </row>
    <row r="27531" spans="1:3" x14ac:dyDescent="0.15">
      <c r="A27531" s="619" t="s">
        <v>1096</v>
      </c>
      <c r="B27531" s="618">
        <v>2013</v>
      </c>
      <c r="C27531" s="619" t="s">
        <v>424</v>
      </c>
    </row>
    <row r="27532" spans="1:3" x14ac:dyDescent="0.15">
      <c r="A27532" s="619" t="s">
        <v>1096</v>
      </c>
      <c r="B27532" s="618">
        <v>2013</v>
      </c>
      <c r="C27532" s="619" t="s">
        <v>424</v>
      </c>
    </row>
    <row r="27533" spans="1:3" x14ac:dyDescent="0.15">
      <c r="A27533" s="619" t="s">
        <v>1096</v>
      </c>
      <c r="B27533" s="618">
        <v>2013</v>
      </c>
      <c r="C27533" s="619" t="s">
        <v>1102</v>
      </c>
    </row>
    <row r="27534" spans="1:3" x14ac:dyDescent="0.15">
      <c r="A27534" s="619" t="s">
        <v>1096</v>
      </c>
      <c r="B27534" s="618">
        <v>2013</v>
      </c>
      <c r="C27534" s="619" t="s">
        <v>437</v>
      </c>
    </row>
    <row r="27535" spans="1:3" x14ac:dyDescent="0.15">
      <c r="A27535" s="619" t="s">
        <v>1096</v>
      </c>
      <c r="B27535" s="618">
        <v>2013</v>
      </c>
      <c r="C27535" s="619" t="s">
        <v>424</v>
      </c>
    </row>
    <row r="27536" spans="1:3" x14ac:dyDescent="0.15">
      <c r="A27536" s="619" t="s">
        <v>1096</v>
      </c>
      <c r="B27536" s="618">
        <v>2013</v>
      </c>
      <c r="C27536" s="619" t="s">
        <v>424</v>
      </c>
    </row>
    <row r="27537" spans="1:3" x14ac:dyDescent="0.15">
      <c r="A27537" s="619" t="s">
        <v>1096</v>
      </c>
      <c r="B27537" s="618">
        <v>2013</v>
      </c>
      <c r="C27537" s="619" t="s">
        <v>424</v>
      </c>
    </row>
    <row r="27538" spans="1:3" x14ac:dyDescent="0.15">
      <c r="A27538" s="619" t="s">
        <v>1096</v>
      </c>
      <c r="B27538" s="618">
        <v>2013</v>
      </c>
      <c r="C27538" s="619" t="s">
        <v>1102</v>
      </c>
    </row>
    <row r="27539" spans="1:3" x14ac:dyDescent="0.15">
      <c r="A27539" s="619" t="s">
        <v>1096</v>
      </c>
      <c r="B27539" s="618">
        <v>2013</v>
      </c>
      <c r="C27539" s="619" t="s">
        <v>424</v>
      </c>
    </row>
    <row r="27540" spans="1:3" x14ac:dyDescent="0.15">
      <c r="A27540" s="619" t="s">
        <v>1096</v>
      </c>
      <c r="B27540" s="618">
        <v>2013</v>
      </c>
      <c r="C27540" s="619" t="s">
        <v>1102</v>
      </c>
    </row>
    <row r="27541" spans="1:3" x14ac:dyDescent="0.15">
      <c r="A27541" s="619" t="s">
        <v>1096</v>
      </c>
      <c r="B27541" s="618">
        <v>2013</v>
      </c>
      <c r="C27541" s="619" t="s">
        <v>1103</v>
      </c>
    </row>
    <row r="27542" spans="1:3" x14ac:dyDescent="0.15">
      <c r="A27542" s="619" t="s">
        <v>1096</v>
      </c>
      <c r="B27542" s="618">
        <v>2013</v>
      </c>
      <c r="C27542" s="619" t="s">
        <v>1103</v>
      </c>
    </row>
    <row r="27543" spans="1:3" x14ac:dyDescent="0.15">
      <c r="A27543" s="619" t="s">
        <v>1096</v>
      </c>
      <c r="B27543" s="618">
        <v>2013</v>
      </c>
      <c r="C27543" s="619" t="s">
        <v>424</v>
      </c>
    </row>
    <row r="27544" spans="1:3" x14ac:dyDescent="0.15">
      <c r="A27544" s="619" t="s">
        <v>1096</v>
      </c>
      <c r="B27544" s="618">
        <v>2013</v>
      </c>
      <c r="C27544" s="619" t="s">
        <v>424</v>
      </c>
    </row>
    <row r="27545" spans="1:3" x14ac:dyDescent="0.15">
      <c r="A27545" s="619" t="s">
        <v>1096</v>
      </c>
      <c r="B27545" s="618">
        <v>2013</v>
      </c>
      <c r="C27545" s="619" t="s">
        <v>1080</v>
      </c>
    </row>
    <row r="27546" spans="1:3" x14ac:dyDescent="0.15">
      <c r="A27546" s="619" t="s">
        <v>1096</v>
      </c>
      <c r="B27546" s="618">
        <v>2013</v>
      </c>
      <c r="C27546" s="619" t="s">
        <v>424</v>
      </c>
    </row>
    <row r="27547" spans="1:3" x14ac:dyDescent="0.15">
      <c r="A27547" s="619" t="s">
        <v>1096</v>
      </c>
      <c r="B27547" s="618">
        <v>2013</v>
      </c>
      <c r="C27547" s="619" t="s">
        <v>424</v>
      </c>
    </row>
    <row r="27548" spans="1:3" x14ac:dyDescent="0.15">
      <c r="A27548" s="619" t="s">
        <v>1096</v>
      </c>
      <c r="B27548" s="618">
        <v>2013</v>
      </c>
      <c r="C27548" s="619" t="s">
        <v>424</v>
      </c>
    </row>
    <row r="27549" spans="1:3" x14ac:dyDescent="0.15">
      <c r="A27549" s="619" t="s">
        <v>1096</v>
      </c>
      <c r="B27549" s="618">
        <v>2013</v>
      </c>
      <c r="C27549" s="619" t="s">
        <v>1080</v>
      </c>
    </row>
    <row r="27550" spans="1:3" x14ac:dyDescent="0.15">
      <c r="A27550" s="619" t="s">
        <v>1096</v>
      </c>
      <c r="B27550" s="618">
        <v>2013</v>
      </c>
      <c r="C27550" s="619" t="s">
        <v>424</v>
      </c>
    </row>
    <row r="27551" spans="1:3" x14ac:dyDescent="0.15">
      <c r="A27551" s="619" t="s">
        <v>1096</v>
      </c>
      <c r="B27551" s="618">
        <v>2013</v>
      </c>
      <c r="C27551" s="619" t="s">
        <v>1080</v>
      </c>
    </row>
    <row r="27552" spans="1:3" x14ac:dyDescent="0.15">
      <c r="A27552" s="619" t="s">
        <v>1096</v>
      </c>
      <c r="B27552" s="618">
        <v>2013</v>
      </c>
      <c r="C27552" s="619" t="s">
        <v>424</v>
      </c>
    </row>
    <row r="27553" spans="1:3" x14ac:dyDescent="0.15">
      <c r="A27553" s="619" t="s">
        <v>1096</v>
      </c>
      <c r="B27553" s="618">
        <v>2013</v>
      </c>
      <c r="C27553" s="619" t="s">
        <v>424</v>
      </c>
    </row>
    <row r="27554" spans="1:3" x14ac:dyDescent="0.15">
      <c r="A27554" s="619" t="s">
        <v>1096</v>
      </c>
      <c r="B27554" s="618">
        <v>2013</v>
      </c>
      <c r="C27554" s="619" t="s">
        <v>424</v>
      </c>
    </row>
    <row r="27555" spans="1:3" x14ac:dyDescent="0.15">
      <c r="A27555" s="619" t="s">
        <v>1096</v>
      </c>
      <c r="B27555" s="618">
        <v>2013</v>
      </c>
      <c r="C27555" s="619" t="s">
        <v>1080</v>
      </c>
    </row>
    <row r="27556" spans="1:3" x14ac:dyDescent="0.15">
      <c r="A27556" s="619" t="s">
        <v>1096</v>
      </c>
      <c r="B27556" s="618">
        <v>2013</v>
      </c>
      <c r="C27556" s="619" t="s">
        <v>424</v>
      </c>
    </row>
    <row r="27557" spans="1:3" x14ac:dyDescent="0.15">
      <c r="A27557" s="619" t="s">
        <v>1096</v>
      </c>
      <c r="B27557" s="618">
        <v>2013</v>
      </c>
      <c r="C27557" s="619" t="s">
        <v>1080</v>
      </c>
    </row>
    <row r="27558" spans="1:3" x14ac:dyDescent="0.15">
      <c r="A27558" s="619" t="s">
        <v>1096</v>
      </c>
      <c r="B27558" s="618">
        <v>2013</v>
      </c>
      <c r="C27558" s="619" t="s">
        <v>424</v>
      </c>
    </row>
    <row r="27559" spans="1:3" x14ac:dyDescent="0.15">
      <c r="A27559" s="619" t="s">
        <v>1096</v>
      </c>
      <c r="B27559" s="618">
        <v>2013</v>
      </c>
      <c r="C27559" s="619" t="s">
        <v>424</v>
      </c>
    </row>
    <row r="27560" spans="1:3" x14ac:dyDescent="0.15">
      <c r="A27560" s="619" t="s">
        <v>1096</v>
      </c>
      <c r="B27560" s="618">
        <v>2013</v>
      </c>
      <c r="C27560" s="619" t="s">
        <v>424</v>
      </c>
    </row>
    <row r="27561" spans="1:3" x14ac:dyDescent="0.15">
      <c r="A27561" s="619" t="s">
        <v>1096</v>
      </c>
      <c r="B27561" s="618">
        <v>2013</v>
      </c>
      <c r="C27561" s="619" t="s">
        <v>437</v>
      </c>
    </row>
    <row r="27562" spans="1:3" x14ac:dyDescent="0.15">
      <c r="A27562" s="619" t="s">
        <v>1096</v>
      </c>
      <c r="B27562" s="618">
        <v>2013</v>
      </c>
      <c r="C27562" s="619" t="s">
        <v>437</v>
      </c>
    </row>
    <row r="27563" spans="1:3" x14ac:dyDescent="0.15">
      <c r="A27563" s="619" t="s">
        <v>1096</v>
      </c>
      <c r="B27563" s="618">
        <v>2013</v>
      </c>
      <c r="C27563" s="619" t="s">
        <v>424</v>
      </c>
    </row>
    <row r="27564" spans="1:3" x14ac:dyDescent="0.15">
      <c r="A27564" s="619" t="s">
        <v>1096</v>
      </c>
      <c r="B27564" s="618">
        <v>2013</v>
      </c>
      <c r="C27564" s="619" t="s">
        <v>424</v>
      </c>
    </row>
    <row r="27565" spans="1:3" x14ac:dyDescent="0.15">
      <c r="A27565" s="619" t="s">
        <v>1096</v>
      </c>
      <c r="B27565" s="618">
        <v>2013</v>
      </c>
      <c r="C27565" s="619" t="s">
        <v>424</v>
      </c>
    </row>
    <row r="27566" spans="1:3" x14ac:dyDescent="0.15">
      <c r="A27566" s="619" t="s">
        <v>1096</v>
      </c>
      <c r="B27566" s="618">
        <v>2013</v>
      </c>
      <c r="C27566" s="619" t="s">
        <v>437</v>
      </c>
    </row>
    <row r="27567" spans="1:3" x14ac:dyDescent="0.15">
      <c r="A27567" s="619" t="s">
        <v>1096</v>
      </c>
      <c r="B27567" s="618">
        <v>2013</v>
      </c>
      <c r="C27567" s="619" t="s">
        <v>437</v>
      </c>
    </row>
    <row r="27568" spans="1:3" x14ac:dyDescent="0.15">
      <c r="A27568" s="619" t="s">
        <v>1096</v>
      </c>
      <c r="B27568" s="618">
        <v>2013</v>
      </c>
      <c r="C27568" s="619" t="s">
        <v>424</v>
      </c>
    </row>
    <row r="27569" spans="1:3" x14ac:dyDescent="0.15">
      <c r="A27569" s="619" t="s">
        <v>1096</v>
      </c>
      <c r="B27569" s="618">
        <v>2013</v>
      </c>
      <c r="C27569" s="619" t="s">
        <v>424</v>
      </c>
    </row>
    <row r="27570" spans="1:3" x14ac:dyDescent="0.15">
      <c r="A27570" s="619" t="s">
        <v>1096</v>
      </c>
      <c r="B27570" s="618">
        <v>2013</v>
      </c>
      <c r="C27570" s="619" t="s">
        <v>424</v>
      </c>
    </row>
    <row r="27571" spans="1:3" x14ac:dyDescent="0.15">
      <c r="A27571" s="619" t="s">
        <v>1096</v>
      </c>
      <c r="B27571" s="618">
        <v>2013</v>
      </c>
      <c r="C27571" s="619" t="s">
        <v>437</v>
      </c>
    </row>
    <row r="27572" spans="1:3" x14ac:dyDescent="0.15">
      <c r="A27572" s="619" t="s">
        <v>1096</v>
      </c>
      <c r="B27572" s="618">
        <v>2013</v>
      </c>
      <c r="C27572" s="619" t="s">
        <v>437</v>
      </c>
    </row>
    <row r="27573" spans="1:3" x14ac:dyDescent="0.15">
      <c r="A27573" s="619" t="s">
        <v>1096</v>
      </c>
      <c r="B27573" s="618">
        <v>2013</v>
      </c>
      <c r="C27573" s="619" t="s">
        <v>424</v>
      </c>
    </row>
    <row r="27574" spans="1:3" x14ac:dyDescent="0.15">
      <c r="A27574" s="619" t="s">
        <v>1096</v>
      </c>
      <c r="B27574" s="618">
        <v>2013</v>
      </c>
      <c r="C27574" s="619" t="s">
        <v>424</v>
      </c>
    </row>
    <row r="27575" spans="1:3" x14ac:dyDescent="0.15">
      <c r="A27575" s="619" t="s">
        <v>1096</v>
      </c>
      <c r="B27575" s="618">
        <v>2013</v>
      </c>
      <c r="C27575" s="619" t="s">
        <v>437</v>
      </c>
    </row>
    <row r="27576" spans="1:3" x14ac:dyDescent="0.15">
      <c r="A27576" s="619" t="s">
        <v>1096</v>
      </c>
      <c r="B27576" s="618">
        <v>2013</v>
      </c>
      <c r="C27576" s="619" t="s">
        <v>437</v>
      </c>
    </row>
    <row r="27577" spans="1:3" x14ac:dyDescent="0.15">
      <c r="A27577" s="619" t="s">
        <v>1096</v>
      </c>
      <c r="B27577" s="618">
        <v>2013</v>
      </c>
      <c r="C27577" s="619" t="s">
        <v>424</v>
      </c>
    </row>
    <row r="27578" spans="1:3" x14ac:dyDescent="0.15">
      <c r="A27578" s="619" t="s">
        <v>1096</v>
      </c>
      <c r="B27578" s="618">
        <v>2013</v>
      </c>
      <c r="C27578" s="619" t="s">
        <v>1080</v>
      </c>
    </row>
    <row r="27579" spans="1:3" x14ac:dyDescent="0.15">
      <c r="A27579" s="619" t="s">
        <v>1096</v>
      </c>
      <c r="B27579" s="618">
        <v>2013</v>
      </c>
      <c r="C27579" s="619" t="s">
        <v>424</v>
      </c>
    </row>
    <row r="27580" spans="1:3" x14ac:dyDescent="0.15">
      <c r="A27580" s="619" t="s">
        <v>1096</v>
      </c>
      <c r="B27580" s="618">
        <v>2013</v>
      </c>
      <c r="C27580" s="619" t="s">
        <v>1080</v>
      </c>
    </row>
    <row r="27581" spans="1:3" x14ac:dyDescent="0.15">
      <c r="A27581" s="619" t="s">
        <v>1096</v>
      </c>
      <c r="B27581" s="618">
        <v>2013</v>
      </c>
      <c r="C27581" s="619" t="s">
        <v>1080</v>
      </c>
    </row>
    <row r="27582" spans="1:3" x14ac:dyDescent="0.15">
      <c r="A27582" s="619" t="s">
        <v>1096</v>
      </c>
      <c r="B27582" s="618">
        <v>2013</v>
      </c>
      <c r="C27582" s="619" t="s">
        <v>1080</v>
      </c>
    </row>
    <row r="27583" spans="1:3" x14ac:dyDescent="0.15">
      <c r="A27583" s="619" t="s">
        <v>1096</v>
      </c>
      <c r="B27583" s="618">
        <v>2013</v>
      </c>
      <c r="C27583" s="619" t="s">
        <v>1104</v>
      </c>
    </row>
    <row r="27584" spans="1:3" x14ac:dyDescent="0.15">
      <c r="A27584" s="619" t="s">
        <v>1096</v>
      </c>
      <c r="B27584" s="618">
        <v>2013</v>
      </c>
      <c r="C27584" s="619" t="s">
        <v>1080</v>
      </c>
    </row>
    <row r="27585" spans="1:3" x14ac:dyDescent="0.15">
      <c r="A27585" s="619" t="s">
        <v>1096</v>
      </c>
      <c r="B27585" s="618">
        <v>2013</v>
      </c>
      <c r="C27585" s="619" t="s">
        <v>424</v>
      </c>
    </row>
    <row r="27586" spans="1:3" x14ac:dyDescent="0.15">
      <c r="A27586" s="619" t="s">
        <v>1096</v>
      </c>
      <c r="B27586" s="618">
        <v>2013</v>
      </c>
      <c r="C27586" s="619" t="s">
        <v>437</v>
      </c>
    </row>
    <row r="27587" spans="1:3" x14ac:dyDescent="0.15">
      <c r="A27587" s="619" t="s">
        <v>1096</v>
      </c>
      <c r="B27587" s="618">
        <v>2013</v>
      </c>
      <c r="C27587" s="619" t="s">
        <v>1107</v>
      </c>
    </row>
    <row r="27588" spans="1:3" x14ac:dyDescent="0.15">
      <c r="A27588" s="619" t="s">
        <v>1096</v>
      </c>
      <c r="B27588" s="618">
        <v>2013</v>
      </c>
      <c r="C27588" s="619" t="s">
        <v>1104</v>
      </c>
    </row>
    <row r="27589" spans="1:3" x14ac:dyDescent="0.15">
      <c r="A27589" s="619" t="s">
        <v>1096</v>
      </c>
      <c r="B27589" s="618">
        <v>2013</v>
      </c>
      <c r="C27589" s="619" t="s">
        <v>437</v>
      </c>
    </row>
    <row r="27590" spans="1:3" x14ac:dyDescent="0.15">
      <c r="A27590" s="619" t="s">
        <v>1096</v>
      </c>
      <c r="B27590" s="618">
        <v>2013</v>
      </c>
      <c r="C27590" s="619" t="s">
        <v>1104</v>
      </c>
    </row>
    <row r="27591" spans="1:3" x14ac:dyDescent="0.15">
      <c r="A27591" s="619" t="s">
        <v>1096</v>
      </c>
      <c r="B27591" s="618">
        <v>2013</v>
      </c>
      <c r="C27591" s="619" t="s">
        <v>424</v>
      </c>
    </row>
    <row r="27592" spans="1:3" x14ac:dyDescent="0.15">
      <c r="A27592" s="619" t="s">
        <v>1096</v>
      </c>
      <c r="B27592" s="618">
        <v>2013</v>
      </c>
      <c r="C27592" s="619" t="s">
        <v>424</v>
      </c>
    </row>
    <row r="27593" spans="1:3" x14ac:dyDescent="0.15">
      <c r="A27593" s="619" t="s">
        <v>1096</v>
      </c>
      <c r="B27593" s="618">
        <v>2013</v>
      </c>
      <c r="C27593" s="619" t="s">
        <v>437</v>
      </c>
    </row>
    <row r="27594" spans="1:3" x14ac:dyDescent="0.15">
      <c r="A27594" s="619" t="s">
        <v>1096</v>
      </c>
      <c r="B27594" s="618">
        <v>2013</v>
      </c>
      <c r="C27594" s="619" t="s">
        <v>424</v>
      </c>
    </row>
    <row r="27595" spans="1:3" x14ac:dyDescent="0.15">
      <c r="A27595" s="619" t="s">
        <v>1096</v>
      </c>
      <c r="B27595" s="618">
        <v>2013</v>
      </c>
      <c r="C27595" s="619" t="s">
        <v>424</v>
      </c>
    </row>
    <row r="27596" spans="1:3" x14ac:dyDescent="0.15">
      <c r="A27596" s="619" t="s">
        <v>1096</v>
      </c>
      <c r="B27596" s="618">
        <v>2013</v>
      </c>
      <c r="C27596" s="619" t="s">
        <v>1102</v>
      </c>
    </row>
    <row r="27597" spans="1:3" x14ac:dyDescent="0.15">
      <c r="A27597" s="619" t="s">
        <v>1096</v>
      </c>
      <c r="B27597" s="618">
        <v>2013</v>
      </c>
      <c r="C27597" s="619" t="s">
        <v>424</v>
      </c>
    </row>
    <row r="27598" spans="1:3" x14ac:dyDescent="0.15">
      <c r="A27598" s="619" t="s">
        <v>1096</v>
      </c>
      <c r="B27598" s="618">
        <v>2013</v>
      </c>
      <c r="C27598" s="619" t="s">
        <v>424</v>
      </c>
    </row>
    <row r="27599" spans="1:3" x14ac:dyDescent="0.15">
      <c r="A27599" s="619" t="s">
        <v>1096</v>
      </c>
      <c r="B27599" s="618">
        <v>2013</v>
      </c>
      <c r="C27599" s="619" t="s">
        <v>424</v>
      </c>
    </row>
    <row r="27600" spans="1:3" x14ac:dyDescent="0.15">
      <c r="A27600" s="619" t="s">
        <v>1096</v>
      </c>
      <c r="B27600" s="618">
        <v>2013</v>
      </c>
      <c r="C27600" s="619" t="s">
        <v>1107</v>
      </c>
    </row>
    <row r="27601" spans="1:3" x14ac:dyDescent="0.15">
      <c r="A27601" s="619" t="s">
        <v>1096</v>
      </c>
      <c r="B27601" s="618">
        <v>2013</v>
      </c>
      <c r="C27601" s="619" t="s">
        <v>1080</v>
      </c>
    </row>
    <row r="27602" spans="1:3" x14ac:dyDescent="0.15">
      <c r="A27602" s="619" t="s">
        <v>1096</v>
      </c>
      <c r="B27602" s="618">
        <v>2013</v>
      </c>
      <c r="C27602" s="619" t="s">
        <v>1104</v>
      </c>
    </row>
    <row r="27603" spans="1:3" x14ac:dyDescent="0.15">
      <c r="A27603" s="619" t="s">
        <v>1096</v>
      </c>
      <c r="B27603" s="618">
        <v>2013</v>
      </c>
      <c r="C27603" s="619" t="s">
        <v>424</v>
      </c>
    </row>
    <row r="27604" spans="1:3" x14ac:dyDescent="0.15">
      <c r="A27604" s="619" t="s">
        <v>1096</v>
      </c>
      <c r="B27604" s="618">
        <v>2013</v>
      </c>
      <c r="C27604" s="619" t="s">
        <v>1080</v>
      </c>
    </row>
    <row r="27605" spans="1:3" x14ac:dyDescent="0.15">
      <c r="A27605" s="619" t="s">
        <v>1096</v>
      </c>
      <c r="B27605" s="618">
        <v>2013</v>
      </c>
      <c r="C27605" s="619" t="s">
        <v>424</v>
      </c>
    </row>
    <row r="27606" spans="1:3" x14ac:dyDescent="0.15">
      <c r="A27606" s="619" t="s">
        <v>1096</v>
      </c>
      <c r="B27606" s="618">
        <v>2013</v>
      </c>
      <c r="C27606" s="619" t="s">
        <v>1104</v>
      </c>
    </row>
    <row r="27607" spans="1:3" x14ac:dyDescent="0.15">
      <c r="A27607" s="619" t="s">
        <v>1096</v>
      </c>
      <c r="B27607" s="618">
        <v>2013</v>
      </c>
      <c r="C27607" s="619" t="s">
        <v>1107</v>
      </c>
    </row>
    <row r="27608" spans="1:3" x14ac:dyDescent="0.15">
      <c r="A27608" s="619" t="s">
        <v>1096</v>
      </c>
      <c r="B27608" s="618">
        <v>2013</v>
      </c>
      <c r="C27608" s="619" t="s">
        <v>424</v>
      </c>
    </row>
    <row r="27609" spans="1:3" x14ac:dyDescent="0.15">
      <c r="A27609" s="619" t="s">
        <v>1096</v>
      </c>
      <c r="B27609" s="618">
        <v>2013</v>
      </c>
      <c r="C27609" s="619" t="s">
        <v>1080</v>
      </c>
    </row>
    <row r="27610" spans="1:3" x14ac:dyDescent="0.15">
      <c r="A27610" s="619" t="s">
        <v>1096</v>
      </c>
      <c r="B27610" s="618">
        <v>2013</v>
      </c>
      <c r="C27610" s="619" t="s">
        <v>1080</v>
      </c>
    </row>
    <row r="27611" spans="1:3" x14ac:dyDescent="0.15">
      <c r="A27611" s="619" t="s">
        <v>1096</v>
      </c>
      <c r="B27611" s="618">
        <v>2013</v>
      </c>
      <c r="C27611" s="619" t="s">
        <v>424</v>
      </c>
    </row>
    <row r="27612" spans="1:3" x14ac:dyDescent="0.15">
      <c r="A27612" s="619" t="s">
        <v>1096</v>
      </c>
      <c r="B27612" s="618">
        <v>2013</v>
      </c>
      <c r="C27612" s="619" t="s">
        <v>424</v>
      </c>
    </row>
    <row r="27613" spans="1:3" x14ac:dyDescent="0.15">
      <c r="A27613" s="619" t="s">
        <v>1096</v>
      </c>
      <c r="B27613" s="618">
        <v>2013</v>
      </c>
      <c r="C27613" s="619" t="s">
        <v>424</v>
      </c>
    </row>
    <row r="27614" spans="1:3" x14ac:dyDescent="0.15">
      <c r="A27614" s="619" t="s">
        <v>1096</v>
      </c>
      <c r="B27614" s="618">
        <v>2013</v>
      </c>
      <c r="C27614" s="619" t="s">
        <v>1104</v>
      </c>
    </row>
    <row r="27615" spans="1:3" x14ac:dyDescent="0.15">
      <c r="A27615" s="619" t="s">
        <v>1096</v>
      </c>
      <c r="B27615" s="618">
        <v>2013</v>
      </c>
      <c r="C27615" s="619" t="s">
        <v>424</v>
      </c>
    </row>
    <row r="27616" spans="1:3" x14ac:dyDescent="0.15">
      <c r="A27616" s="619" t="s">
        <v>1096</v>
      </c>
      <c r="B27616" s="618">
        <v>2013</v>
      </c>
      <c r="C27616" s="619" t="s">
        <v>424</v>
      </c>
    </row>
    <row r="27617" spans="1:3" x14ac:dyDescent="0.15">
      <c r="A27617" s="619" t="s">
        <v>1096</v>
      </c>
      <c r="B27617" s="618">
        <v>2013</v>
      </c>
      <c r="C27617" s="619" t="s">
        <v>424</v>
      </c>
    </row>
    <row r="27618" spans="1:3" x14ac:dyDescent="0.15">
      <c r="A27618" s="619" t="s">
        <v>1096</v>
      </c>
      <c r="B27618" s="618">
        <v>2013</v>
      </c>
      <c r="C27618" s="619" t="s">
        <v>437</v>
      </c>
    </row>
    <row r="27619" spans="1:3" x14ac:dyDescent="0.15">
      <c r="A27619" s="619" t="s">
        <v>1096</v>
      </c>
      <c r="B27619" s="618">
        <v>2013</v>
      </c>
      <c r="C27619" s="619" t="s">
        <v>424</v>
      </c>
    </row>
    <row r="27620" spans="1:3" x14ac:dyDescent="0.15">
      <c r="A27620" s="619" t="s">
        <v>1096</v>
      </c>
      <c r="B27620" s="618">
        <v>2013</v>
      </c>
      <c r="C27620" s="619" t="s">
        <v>437</v>
      </c>
    </row>
    <row r="27621" spans="1:3" x14ac:dyDescent="0.15">
      <c r="A27621" s="619" t="s">
        <v>1096</v>
      </c>
      <c r="B27621" s="618">
        <v>2013</v>
      </c>
      <c r="C27621" s="619" t="s">
        <v>424</v>
      </c>
    </row>
    <row r="27622" spans="1:3" x14ac:dyDescent="0.15">
      <c r="A27622" s="619" t="s">
        <v>1096</v>
      </c>
      <c r="B27622" s="618">
        <v>2013</v>
      </c>
      <c r="C27622" s="619" t="s">
        <v>424</v>
      </c>
    </row>
    <row r="27623" spans="1:3" x14ac:dyDescent="0.15">
      <c r="A27623" s="619" t="s">
        <v>1096</v>
      </c>
      <c r="B27623" s="618">
        <v>2013</v>
      </c>
      <c r="C27623" s="619" t="s">
        <v>437</v>
      </c>
    </row>
    <row r="27624" spans="1:3" x14ac:dyDescent="0.15">
      <c r="A27624" s="619" t="s">
        <v>1096</v>
      </c>
      <c r="B27624" s="618">
        <v>2013</v>
      </c>
      <c r="C27624" s="619" t="s">
        <v>424</v>
      </c>
    </row>
    <row r="27625" spans="1:3" x14ac:dyDescent="0.15">
      <c r="A27625" s="619" t="s">
        <v>1096</v>
      </c>
      <c r="B27625" s="618">
        <v>2013</v>
      </c>
      <c r="C27625" s="619" t="s">
        <v>437</v>
      </c>
    </row>
    <row r="27626" spans="1:3" x14ac:dyDescent="0.15">
      <c r="A27626" s="619" t="s">
        <v>1096</v>
      </c>
      <c r="B27626" s="618">
        <v>2013</v>
      </c>
      <c r="C27626" s="619" t="s">
        <v>1102</v>
      </c>
    </row>
    <row r="27627" spans="1:3" x14ac:dyDescent="0.15">
      <c r="A27627" s="619" t="s">
        <v>1096</v>
      </c>
      <c r="B27627" s="618">
        <v>2013</v>
      </c>
      <c r="C27627" s="619" t="s">
        <v>437</v>
      </c>
    </row>
    <row r="27628" spans="1:3" x14ac:dyDescent="0.15">
      <c r="A27628" s="619" t="s">
        <v>1096</v>
      </c>
      <c r="B27628" s="618">
        <v>2013</v>
      </c>
      <c r="C27628" s="619" t="s">
        <v>1104</v>
      </c>
    </row>
    <row r="27629" spans="1:3" x14ac:dyDescent="0.15">
      <c r="A27629" s="619" t="s">
        <v>1096</v>
      </c>
      <c r="B27629" s="618">
        <v>2013</v>
      </c>
      <c r="C27629" s="619" t="s">
        <v>1102</v>
      </c>
    </row>
    <row r="27630" spans="1:3" x14ac:dyDescent="0.15">
      <c r="A27630" s="619" t="s">
        <v>1096</v>
      </c>
      <c r="B27630" s="618">
        <v>2013</v>
      </c>
      <c r="C27630" s="619" t="s">
        <v>424</v>
      </c>
    </row>
    <row r="27631" spans="1:3" x14ac:dyDescent="0.15">
      <c r="A27631" s="619" t="s">
        <v>1096</v>
      </c>
      <c r="B27631" s="618">
        <v>2013</v>
      </c>
      <c r="C27631" s="619" t="s">
        <v>424</v>
      </c>
    </row>
    <row r="27632" spans="1:3" x14ac:dyDescent="0.15">
      <c r="A27632" s="619" t="s">
        <v>1096</v>
      </c>
      <c r="B27632" s="618">
        <v>2013</v>
      </c>
      <c r="C27632" s="619" t="s">
        <v>424</v>
      </c>
    </row>
    <row r="27633" spans="1:3" x14ac:dyDescent="0.15">
      <c r="A27633" s="619" t="s">
        <v>1096</v>
      </c>
      <c r="B27633" s="618">
        <v>2013</v>
      </c>
      <c r="C27633" s="619" t="s">
        <v>424</v>
      </c>
    </row>
    <row r="27634" spans="1:3" x14ac:dyDescent="0.15">
      <c r="A27634" s="619" t="s">
        <v>1096</v>
      </c>
      <c r="B27634" s="618">
        <v>2013</v>
      </c>
      <c r="C27634" s="619" t="s">
        <v>424</v>
      </c>
    </row>
    <row r="27635" spans="1:3" x14ac:dyDescent="0.15">
      <c r="A27635" s="619" t="s">
        <v>1096</v>
      </c>
      <c r="B27635" s="618">
        <v>2013</v>
      </c>
      <c r="C27635" s="619" t="s">
        <v>424</v>
      </c>
    </row>
    <row r="27636" spans="1:3" x14ac:dyDescent="0.15">
      <c r="A27636" s="619" t="s">
        <v>1096</v>
      </c>
      <c r="B27636" s="618">
        <v>2013</v>
      </c>
      <c r="C27636" s="619" t="s">
        <v>424</v>
      </c>
    </row>
    <row r="27637" spans="1:3" x14ac:dyDescent="0.15">
      <c r="A27637" s="619" t="s">
        <v>1096</v>
      </c>
      <c r="B27637" s="618">
        <v>2013</v>
      </c>
      <c r="C27637" s="619" t="s">
        <v>424</v>
      </c>
    </row>
    <row r="27638" spans="1:3" x14ac:dyDescent="0.15">
      <c r="A27638" s="619" t="s">
        <v>1096</v>
      </c>
      <c r="B27638" s="618">
        <v>2013</v>
      </c>
      <c r="C27638" s="619" t="s">
        <v>424</v>
      </c>
    </row>
    <row r="27639" spans="1:3" x14ac:dyDescent="0.15">
      <c r="A27639" s="619" t="s">
        <v>1096</v>
      </c>
      <c r="B27639" s="618">
        <v>2013</v>
      </c>
      <c r="C27639" s="619" t="s">
        <v>424</v>
      </c>
    </row>
    <row r="27640" spans="1:3" x14ac:dyDescent="0.15">
      <c r="A27640" s="619" t="s">
        <v>1096</v>
      </c>
      <c r="B27640" s="618">
        <v>2013</v>
      </c>
      <c r="C27640" s="619" t="s">
        <v>424</v>
      </c>
    </row>
    <row r="27641" spans="1:3" x14ac:dyDescent="0.15">
      <c r="A27641" s="619" t="s">
        <v>1096</v>
      </c>
      <c r="B27641" s="618">
        <v>2013</v>
      </c>
      <c r="C27641" s="619" t="s">
        <v>424</v>
      </c>
    </row>
    <row r="27642" spans="1:3" x14ac:dyDescent="0.15">
      <c r="A27642" s="619" t="s">
        <v>1096</v>
      </c>
      <c r="B27642" s="618">
        <v>2013</v>
      </c>
      <c r="C27642" s="619" t="s">
        <v>424</v>
      </c>
    </row>
    <row r="27643" spans="1:3" x14ac:dyDescent="0.15">
      <c r="A27643" s="619" t="s">
        <v>1096</v>
      </c>
      <c r="B27643" s="618">
        <v>2013</v>
      </c>
      <c r="C27643" s="619" t="s">
        <v>437</v>
      </c>
    </row>
    <row r="27644" spans="1:3" x14ac:dyDescent="0.15">
      <c r="A27644" s="619" t="s">
        <v>1096</v>
      </c>
      <c r="B27644" s="618">
        <v>2013</v>
      </c>
      <c r="C27644" s="619" t="s">
        <v>424</v>
      </c>
    </row>
    <row r="27645" spans="1:3" x14ac:dyDescent="0.15">
      <c r="A27645" s="619" t="s">
        <v>1096</v>
      </c>
      <c r="B27645" s="618">
        <v>2013</v>
      </c>
      <c r="C27645" s="619" t="s">
        <v>437</v>
      </c>
    </row>
    <row r="27646" spans="1:3" x14ac:dyDescent="0.15">
      <c r="A27646" s="619" t="s">
        <v>1096</v>
      </c>
      <c r="B27646" s="618">
        <v>2013</v>
      </c>
      <c r="C27646" s="619" t="s">
        <v>1107</v>
      </c>
    </row>
    <row r="27647" spans="1:3" x14ac:dyDescent="0.15">
      <c r="A27647" s="619" t="s">
        <v>1096</v>
      </c>
      <c r="B27647" s="618">
        <v>2013</v>
      </c>
      <c r="C27647" s="619" t="s">
        <v>424</v>
      </c>
    </row>
    <row r="27648" spans="1:3" x14ac:dyDescent="0.15">
      <c r="A27648" s="619" t="s">
        <v>1096</v>
      </c>
      <c r="B27648" s="618">
        <v>2013</v>
      </c>
      <c r="C27648" s="619" t="s">
        <v>424</v>
      </c>
    </row>
    <row r="27649" spans="1:3" x14ac:dyDescent="0.15">
      <c r="A27649" s="619" t="s">
        <v>1096</v>
      </c>
      <c r="B27649" s="618">
        <v>2013</v>
      </c>
      <c r="C27649" s="619" t="s">
        <v>1080</v>
      </c>
    </row>
    <row r="27650" spans="1:3" x14ac:dyDescent="0.15">
      <c r="A27650" s="619" t="s">
        <v>1096</v>
      </c>
      <c r="B27650" s="618">
        <v>2013</v>
      </c>
      <c r="C27650" s="619" t="s">
        <v>1103</v>
      </c>
    </row>
    <row r="27651" spans="1:3" x14ac:dyDescent="0.15">
      <c r="A27651" s="619" t="s">
        <v>1096</v>
      </c>
      <c r="B27651" s="618">
        <v>2013</v>
      </c>
      <c r="C27651" s="619" t="s">
        <v>424</v>
      </c>
    </row>
    <row r="27652" spans="1:3" x14ac:dyDescent="0.15">
      <c r="A27652" s="619" t="s">
        <v>1096</v>
      </c>
      <c r="B27652" s="618">
        <v>2013</v>
      </c>
      <c r="C27652" s="619" t="s">
        <v>1103</v>
      </c>
    </row>
    <row r="27653" spans="1:3" x14ac:dyDescent="0.15">
      <c r="A27653" s="619" t="s">
        <v>1096</v>
      </c>
      <c r="B27653" s="618">
        <v>2013</v>
      </c>
      <c r="C27653" s="619" t="s">
        <v>437</v>
      </c>
    </row>
    <row r="27654" spans="1:3" x14ac:dyDescent="0.15">
      <c r="A27654" s="619" t="s">
        <v>1096</v>
      </c>
      <c r="B27654" s="618">
        <v>2013</v>
      </c>
      <c r="C27654" s="619" t="s">
        <v>424</v>
      </c>
    </row>
    <row r="27655" spans="1:3" x14ac:dyDescent="0.15">
      <c r="A27655" s="619" t="s">
        <v>1096</v>
      </c>
      <c r="B27655" s="618">
        <v>2013</v>
      </c>
      <c r="C27655" s="619" t="s">
        <v>437</v>
      </c>
    </row>
    <row r="27656" spans="1:3" x14ac:dyDescent="0.15">
      <c r="A27656" s="619" t="s">
        <v>1096</v>
      </c>
      <c r="B27656" s="618">
        <v>2013</v>
      </c>
      <c r="C27656" s="619" t="s">
        <v>424</v>
      </c>
    </row>
    <row r="27657" spans="1:3" x14ac:dyDescent="0.15">
      <c r="A27657" s="619" t="s">
        <v>1096</v>
      </c>
      <c r="B27657" s="618">
        <v>2013</v>
      </c>
      <c r="C27657" s="619" t="s">
        <v>424</v>
      </c>
    </row>
    <row r="27658" spans="1:3" x14ac:dyDescent="0.15">
      <c r="A27658" s="619" t="s">
        <v>1096</v>
      </c>
      <c r="B27658" s="618">
        <v>2013</v>
      </c>
      <c r="C27658" s="619" t="s">
        <v>424</v>
      </c>
    </row>
    <row r="27659" spans="1:3" x14ac:dyDescent="0.15">
      <c r="A27659" s="619" t="s">
        <v>1096</v>
      </c>
      <c r="B27659" s="618">
        <v>2013</v>
      </c>
      <c r="C27659" s="619" t="s">
        <v>424</v>
      </c>
    </row>
    <row r="27660" spans="1:3" x14ac:dyDescent="0.15">
      <c r="A27660" s="619" t="s">
        <v>1096</v>
      </c>
      <c r="B27660" s="618">
        <v>2013</v>
      </c>
      <c r="C27660" s="619" t="s">
        <v>424</v>
      </c>
    </row>
    <row r="27661" spans="1:3" x14ac:dyDescent="0.15">
      <c r="A27661" s="619" t="s">
        <v>1096</v>
      </c>
      <c r="B27661" s="618">
        <v>2013</v>
      </c>
      <c r="C27661" s="619" t="s">
        <v>424</v>
      </c>
    </row>
    <row r="27662" spans="1:3" x14ac:dyDescent="0.15">
      <c r="A27662" s="619" t="s">
        <v>1096</v>
      </c>
      <c r="B27662" s="618">
        <v>2013</v>
      </c>
      <c r="C27662" s="619" t="s">
        <v>437</v>
      </c>
    </row>
    <row r="27663" spans="1:3" x14ac:dyDescent="0.15">
      <c r="A27663" s="619" t="s">
        <v>1096</v>
      </c>
      <c r="B27663" s="618">
        <v>2013</v>
      </c>
      <c r="C27663" s="619" t="s">
        <v>424</v>
      </c>
    </row>
    <row r="27664" spans="1:3" x14ac:dyDescent="0.15">
      <c r="A27664" s="619" t="s">
        <v>1096</v>
      </c>
      <c r="B27664" s="618">
        <v>2013</v>
      </c>
      <c r="C27664" s="619" t="s">
        <v>1102</v>
      </c>
    </row>
    <row r="27665" spans="1:3" x14ac:dyDescent="0.15">
      <c r="A27665" s="619" t="s">
        <v>1096</v>
      </c>
      <c r="B27665" s="618">
        <v>2013</v>
      </c>
      <c r="C27665" s="619" t="s">
        <v>437</v>
      </c>
    </row>
    <row r="27666" spans="1:3" x14ac:dyDescent="0.15">
      <c r="A27666" s="619" t="s">
        <v>1096</v>
      </c>
      <c r="B27666" s="618">
        <v>2013</v>
      </c>
      <c r="C27666" s="619" t="s">
        <v>424</v>
      </c>
    </row>
    <row r="27667" spans="1:3" x14ac:dyDescent="0.15">
      <c r="A27667" s="619" t="s">
        <v>1096</v>
      </c>
      <c r="B27667" s="618">
        <v>2013</v>
      </c>
      <c r="C27667" s="619" t="s">
        <v>424</v>
      </c>
    </row>
    <row r="27668" spans="1:3" x14ac:dyDescent="0.15">
      <c r="A27668" s="619" t="s">
        <v>1096</v>
      </c>
      <c r="B27668" s="618">
        <v>2013</v>
      </c>
      <c r="C27668" s="619" t="s">
        <v>424</v>
      </c>
    </row>
    <row r="27669" spans="1:3" x14ac:dyDescent="0.15">
      <c r="A27669" s="619" t="s">
        <v>1096</v>
      </c>
      <c r="B27669" s="618">
        <v>2013</v>
      </c>
      <c r="C27669" s="619" t="s">
        <v>437</v>
      </c>
    </row>
    <row r="27670" spans="1:3" x14ac:dyDescent="0.15">
      <c r="A27670" s="619" t="s">
        <v>1096</v>
      </c>
      <c r="B27670" s="618">
        <v>2013</v>
      </c>
      <c r="C27670" s="619" t="s">
        <v>424</v>
      </c>
    </row>
    <row r="27671" spans="1:3" x14ac:dyDescent="0.15">
      <c r="A27671" s="619" t="s">
        <v>1096</v>
      </c>
      <c r="B27671" s="618">
        <v>2013</v>
      </c>
      <c r="C27671" s="619" t="s">
        <v>437</v>
      </c>
    </row>
    <row r="27672" spans="1:3" x14ac:dyDescent="0.15">
      <c r="A27672" s="619" t="s">
        <v>1096</v>
      </c>
      <c r="B27672" s="618">
        <v>2013</v>
      </c>
      <c r="C27672" s="619" t="s">
        <v>437</v>
      </c>
    </row>
    <row r="27673" spans="1:3" x14ac:dyDescent="0.15">
      <c r="A27673" s="619" t="s">
        <v>1096</v>
      </c>
      <c r="B27673" s="618">
        <v>2013</v>
      </c>
      <c r="C27673" s="619" t="s">
        <v>437</v>
      </c>
    </row>
    <row r="27674" spans="1:3" x14ac:dyDescent="0.15">
      <c r="A27674" s="619" t="s">
        <v>1096</v>
      </c>
      <c r="B27674" s="618">
        <v>2013</v>
      </c>
      <c r="C27674" s="619" t="s">
        <v>1080</v>
      </c>
    </row>
    <row r="27675" spans="1:3" x14ac:dyDescent="0.15">
      <c r="A27675" s="619" t="s">
        <v>1096</v>
      </c>
      <c r="B27675" s="618">
        <v>2013</v>
      </c>
      <c r="C27675" s="619" t="s">
        <v>1080</v>
      </c>
    </row>
    <row r="27676" spans="1:3" x14ac:dyDescent="0.15">
      <c r="A27676" s="619" t="s">
        <v>1096</v>
      </c>
      <c r="B27676" s="618">
        <v>2013</v>
      </c>
      <c r="C27676" s="619" t="s">
        <v>1080</v>
      </c>
    </row>
    <row r="27677" spans="1:3" x14ac:dyDescent="0.15">
      <c r="A27677" s="619" t="s">
        <v>1096</v>
      </c>
      <c r="B27677" s="618">
        <v>2013</v>
      </c>
      <c r="C27677" s="619" t="s">
        <v>424</v>
      </c>
    </row>
    <row r="27678" spans="1:3" x14ac:dyDescent="0.15">
      <c r="A27678" s="619" t="s">
        <v>1096</v>
      </c>
      <c r="B27678" s="618">
        <v>2013</v>
      </c>
      <c r="C27678" s="619" t="s">
        <v>424</v>
      </c>
    </row>
    <row r="27679" spans="1:3" x14ac:dyDescent="0.15">
      <c r="A27679" s="619" t="s">
        <v>1096</v>
      </c>
      <c r="B27679" s="618">
        <v>2013</v>
      </c>
      <c r="C27679" s="619" t="s">
        <v>1105</v>
      </c>
    </row>
    <row r="27680" spans="1:3" x14ac:dyDescent="0.15">
      <c r="A27680" s="619" t="s">
        <v>1096</v>
      </c>
      <c r="B27680" s="618">
        <v>2013</v>
      </c>
      <c r="C27680" s="619" t="s">
        <v>1105</v>
      </c>
    </row>
    <row r="27681" spans="1:3" x14ac:dyDescent="0.15">
      <c r="A27681" s="619" t="s">
        <v>1096</v>
      </c>
      <c r="B27681" s="618">
        <v>2013</v>
      </c>
      <c r="C27681" s="619" t="s">
        <v>1105</v>
      </c>
    </row>
    <row r="27682" spans="1:3" x14ac:dyDescent="0.15">
      <c r="A27682" s="619" t="s">
        <v>1096</v>
      </c>
      <c r="B27682" s="618">
        <v>2013</v>
      </c>
      <c r="C27682" s="619" t="s">
        <v>1104</v>
      </c>
    </row>
    <row r="27683" spans="1:3" x14ac:dyDescent="0.15">
      <c r="A27683" s="619" t="s">
        <v>1096</v>
      </c>
      <c r="B27683" s="618">
        <v>2013</v>
      </c>
      <c r="C27683" s="619" t="s">
        <v>437</v>
      </c>
    </row>
    <row r="27684" spans="1:3" x14ac:dyDescent="0.15">
      <c r="A27684" s="619" t="s">
        <v>1096</v>
      </c>
      <c r="B27684" s="618">
        <v>2013</v>
      </c>
      <c r="C27684" s="619" t="s">
        <v>437</v>
      </c>
    </row>
    <row r="27685" spans="1:3" x14ac:dyDescent="0.15">
      <c r="A27685" s="619" t="s">
        <v>1096</v>
      </c>
      <c r="B27685" s="618">
        <v>2013</v>
      </c>
      <c r="C27685" s="619" t="s">
        <v>1080</v>
      </c>
    </row>
    <row r="27686" spans="1:3" x14ac:dyDescent="0.15">
      <c r="A27686" s="619" t="s">
        <v>1096</v>
      </c>
      <c r="B27686" s="618">
        <v>2013</v>
      </c>
      <c r="C27686" s="619" t="s">
        <v>437</v>
      </c>
    </row>
    <row r="27687" spans="1:3" x14ac:dyDescent="0.15">
      <c r="A27687" s="619" t="s">
        <v>1096</v>
      </c>
      <c r="B27687" s="618">
        <v>2013</v>
      </c>
      <c r="C27687" s="619" t="s">
        <v>424</v>
      </c>
    </row>
    <row r="27688" spans="1:3" x14ac:dyDescent="0.15">
      <c r="A27688" s="619" t="s">
        <v>1096</v>
      </c>
      <c r="B27688" s="618">
        <v>2013</v>
      </c>
      <c r="C27688" s="619" t="s">
        <v>424</v>
      </c>
    </row>
    <row r="27689" spans="1:3" x14ac:dyDescent="0.15">
      <c r="A27689" s="619" t="s">
        <v>1096</v>
      </c>
      <c r="B27689" s="618">
        <v>2013</v>
      </c>
      <c r="C27689" s="619" t="s">
        <v>424</v>
      </c>
    </row>
    <row r="27690" spans="1:3" x14ac:dyDescent="0.15">
      <c r="A27690" s="619" t="s">
        <v>1096</v>
      </c>
      <c r="B27690" s="618">
        <v>2013</v>
      </c>
      <c r="C27690" s="619" t="s">
        <v>424</v>
      </c>
    </row>
    <row r="27691" spans="1:3" x14ac:dyDescent="0.15">
      <c r="A27691" s="619" t="s">
        <v>1096</v>
      </c>
      <c r="B27691" s="618">
        <v>2013</v>
      </c>
      <c r="C27691" s="619" t="s">
        <v>437</v>
      </c>
    </row>
    <row r="27692" spans="1:3" x14ac:dyDescent="0.15">
      <c r="A27692" s="619" t="s">
        <v>1096</v>
      </c>
      <c r="B27692" s="618">
        <v>2013</v>
      </c>
      <c r="C27692" s="619" t="s">
        <v>437</v>
      </c>
    </row>
    <row r="27693" spans="1:3" x14ac:dyDescent="0.15">
      <c r="A27693" s="619" t="s">
        <v>1096</v>
      </c>
      <c r="B27693" s="618">
        <v>2013</v>
      </c>
      <c r="C27693" s="619" t="s">
        <v>424</v>
      </c>
    </row>
    <row r="27694" spans="1:3" x14ac:dyDescent="0.15">
      <c r="A27694" s="619" t="s">
        <v>1096</v>
      </c>
      <c r="B27694" s="618">
        <v>2013</v>
      </c>
      <c r="C27694" s="619" t="s">
        <v>1080</v>
      </c>
    </row>
    <row r="27695" spans="1:3" x14ac:dyDescent="0.15">
      <c r="A27695" s="619" t="s">
        <v>1096</v>
      </c>
      <c r="B27695" s="618">
        <v>2013</v>
      </c>
      <c r="C27695" s="619" t="s">
        <v>437</v>
      </c>
    </row>
    <row r="27696" spans="1:3" x14ac:dyDescent="0.15">
      <c r="A27696" s="619" t="s">
        <v>1096</v>
      </c>
      <c r="B27696" s="618">
        <v>2013</v>
      </c>
      <c r="C27696" s="619" t="s">
        <v>424</v>
      </c>
    </row>
    <row r="27697" spans="1:3" x14ac:dyDescent="0.15">
      <c r="A27697" s="619" t="s">
        <v>1096</v>
      </c>
      <c r="B27697" s="618">
        <v>2013</v>
      </c>
      <c r="C27697" s="619" t="s">
        <v>424</v>
      </c>
    </row>
    <row r="27698" spans="1:3" x14ac:dyDescent="0.15">
      <c r="A27698" s="619" t="s">
        <v>1096</v>
      </c>
      <c r="B27698" s="618">
        <v>2013</v>
      </c>
      <c r="C27698" s="619" t="s">
        <v>424</v>
      </c>
    </row>
    <row r="27699" spans="1:3" x14ac:dyDescent="0.15">
      <c r="A27699" s="619" t="s">
        <v>1096</v>
      </c>
      <c r="B27699" s="618">
        <v>2013</v>
      </c>
      <c r="C27699" s="619" t="s">
        <v>424</v>
      </c>
    </row>
    <row r="27700" spans="1:3" x14ac:dyDescent="0.15">
      <c r="A27700" s="619" t="s">
        <v>1096</v>
      </c>
      <c r="B27700" s="618">
        <v>2013</v>
      </c>
      <c r="C27700" s="619" t="s">
        <v>424</v>
      </c>
    </row>
    <row r="27701" spans="1:3" x14ac:dyDescent="0.15">
      <c r="A27701" s="619" t="s">
        <v>1096</v>
      </c>
      <c r="B27701" s="618">
        <v>2013</v>
      </c>
      <c r="C27701" s="619" t="s">
        <v>424</v>
      </c>
    </row>
    <row r="27702" spans="1:3" x14ac:dyDescent="0.15">
      <c r="A27702" s="619" t="s">
        <v>1096</v>
      </c>
      <c r="B27702" s="618">
        <v>2013</v>
      </c>
      <c r="C27702" s="619" t="s">
        <v>1080</v>
      </c>
    </row>
    <row r="27703" spans="1:3" x14ac:dyDescent="0.15">
      <c r="A27703" s="619" t="s">
        <v>1096</v>
      </c>
      <c r="B27703" s="618">
        <v>2013</v>
      </c>
      <c r="C27703" s="619" t="s">
        <v>1080</v>
      </c>
    </row>
    <row r="27704" spans="1:3" x14ac:dyDescent="0.15">
      <c r="A27704" s="619" t="s">
        <v>1096</v>
      </c>
      <c r="B27704" s="618">
        <v>2013</v>
      </c>
      <c r="C27704" s="619" t="s">
        <v>1080</v>
      </c>
    </row>
    <row r="27705" spans="1:3" x14ac:dyDescent="0.15">
      <c r="A27705" s="619" t="s">
        <v>1096</v>
      </c>
      <c r="B27705" s="618">
        <v>2013</v>
      </c>
      <c r="C27705" s="619" t="s">
        <v>424</v>
      </c>
    </row>
    <row r="27706" spans="1:3" x14ac:dyDescent="0.15">
      <c r="A27706" s="619" t="s">
        <v>1096</v>
      </c>
      <c r="B27706" s="618">
        <v>2013</v>
      </c>
      <c r="C27706" s="619" t="s">
        <v>1102</v>
      </c>
    </row>
    <row r="27707" spans="1:3" x14ac:dyDescent="0.15">
      <c r="A27707" s="619" t="s">
        <v>1096</v>
      </c>
      <c r="B27707" s="618">
        <v>2013</v>
      </c>
      <c r="C27707" s="619" t="s">
        <v>1102</v>
      </c>
    </row>
    <row r="27708" spans="1:3" x14ac:dyDescent="0.15">
      <c r="A27708" s="619" t="s">
        <v>1096</v>
      </c>
      <c r="B27708" s="618">
        <v>2013</v>
      </c>
      <c r="C27708" s="619" t="s">
        <v>437</v>
      </c>
    </row>
    <row r="27709" spans="1:3" x14ac:dyDescent="0.15">
      <c r="A27709" s="619" t="s">
        <v>1096</v>
      </c>
      <c r="B27709" s="618">
        <v>2013</v>
      </c>
      <c r="C27709" s="619" t="s">
        <v>437</v>
      </c>
    </row>
    <row r="27710" spans="1:3" x14ac:dyDescent="0.15">
      <c r="A27710" s="619" t="s">
        <v>1096</v>
      </c>
      <c r="B27710" s="618">
        <v>2013</v>
      </c>
      <c r="C27710" s="619" t="s">
        <v>437</v>
      </c>
    </row>
    <row r="27711" spans="1:3" x14ac:dyDescent="0.15">
      <c r="A27711" s="619" t="s">
        <v>1096</v>
      </c>
      <c r="B27711" s="618">
        <v>2013</v>
      </c>
      <c r="C27711" s="619" t="s">
        <v>424</v>
      </c>
    </row>
    <row r="27712" spans="1:3" x14ac:dyDescent="0.15">
      <c r="A27712" s="619" t="s">
        <v>1096</v>
      </c>
      <c r="B27712" s="618">
        <v>2013</v>
      </c>
      <c r="C27712" s="619" t="s">
        <v>437</v>
      </c>
    </row>
    <row r="27713" spans="1:3" x14ac:dyDescent="0.15">
      <c r="A27713" s="619" t="s">
        <v>1096</v>
      </c>
      <c r="B27713" s="618">
        <v>2013</v>
      </c>
      <c r="C27713" s="619" t="s">
        <v>424</v>
      </c>
    </row>
    <row r="27714" spans="1:3" x14ac:dyDescent="0.15">
      <c r="A27714" s="619" t="s">
        <v>1096</v>
      </c>
      <c r="B27714" s="618">
        <v>2013</v>
      </c>
      <c r="C27714" s="619" t="s">
        <v>424</v>
      </c>
    </row>
    <row r="27715" spans="1:3" x14ac:dyDescent="0.15">
      <c r="A27715" s="619" t="s">
        <v>1096</v>
      </c>
      <c r="B27715" s="618">
        <v>2013</v>
      </c>
      <c r="C27715" s="619" t="s">
        <v>424</v>
      </c>
    </row>
    <row r="27716" spans="1:3" x14ac:dyDescent="0.15">
      <c r="A27716" s="619" t="s">
        <v>1096</v>
      </c>
      <c r="B27716" s="618">
        <v>2013</v>
      </c>
      <c r="C27716" s="619" t="s">
        <v>1103</v>
      </c>
    </row>
    <row r="27717" spans="1:3" x14ac:dyDescent="0.15">
      <c r="A27717" s="619" t="s">
        <v>1096</v>
      </c>
      <c r="B27717" s="618">
        <v>2013</v>
      </c>
      <c r="C27717" s="619" t="s">
        <v>424</v>
      </c>
    </row>
    <row r="27718" spans="1:3" x14ac:dyDescent="0.15">
      <c r="A27718" s="619" t="s">
        <v>1096</v>
      </c>
      <c r="B27718" s="618">
        <v>2013</v>
      </c>
      <c r="C27718" s="619" t="s">
        <v>424</v>
      </c>
    </row>
    <row r="27719" spans="1:3" x14ac:dyDescent="0.15">
      <c r="A27719" s="619" t="s">
        <v>1096</v>
      </c>
      <c r="B27719" s="618">
        <v>2013</v>
      </c>
      <c r="C27719" s="619" t="s">
        <v>1080</v>
      </c>
    </row>
    <row r="27720" spans="1:3" x14ac:dyDescent="0.15">
      <c r="A27720" s="619" t="s">
        <v>1096</v>
      </c>
      <c r="B27720" s="618">
        <v>2013</v>
      </c>
      <c r="C27720" s="619" t="s">
        <v>1080</v>
      </c>
    </row>
    <row r="27721" spans="1:3" x14ac:dyDescent="0.15">
      <c r="A27721" s="619" t="s">
        <v>1096</v>
      </c>
      <c r="B27721" s="618">
        <v>2013</v>
      </c>
      <c r="C27721" s="619" t="s">
        <v>437</v>
      </c>
    </row>
    <row r="27722" spans="1:3" x14ac:dyDescent="0.15">
      <c r="A27722" s="619" t="s">
        <v>1096</v>
      </c>
      <c r="B27722" s="618">
        <v>2013</v>
      </c>
      <c r="C27722" s="619" t="s">
        <v>424</v>
      </c>
    </row>
    <row r="27723" spans="1:3" x14ac:dyDescent="0.15">
      <c r="A27723" s="619" t="s">
        <v>1096</v>
      </c>
      <c r="B27723" s="618">
        <v>2013</v>
      </c>
      <c r="C27723" s="619" t="s">
        <v>437</v>
      </c>
    </row>
    <row r="27724" spans="1:3" x14ac:dyDescent="0.15">
      <c r="A27724" s="619" t="s">
        <v>1096</v>
      </c>
      <c r="B27724" s="618">
        <v>2013</v>
      </c>
      <c r="C27724" s="619" t="s">
        <v>424</v>
      </c>
    </row>
    <row r="27725" spans="1:3" x14ac:dyDescent="0.15">
      <c r="A27725" s="619" t="s">
        <v>1096</v>
      </c>
      <c r="B27725" s="618">
        <v>2013</v>
      </c>
      <c r="C27725" s="619" t="s">
        <v>437</v>
      </c>
    </row>
    <row r="27726" spans="1:3" x14ac:dyDescent="0.15">
      <c r="A27726" s="619" t="s">
        <v>1096</v>
      </c>
      <c r="B27726" s="618">
        <v>2013</v>
      </c>
      <c r="C27726" s="619" t="s">
        <v>1102</v>
      </c>
    </row>
    <row r="27727" spans="1:3" x14ac:dyDescent="0.15">
      <c r="A27727" s="619" t="s">
        <v>1096</v>
      </c>
      <c r="B27727" s="618">
        <v>2013</v>
      </c>
      <c r="C27727" s="619" t="s">
        <v>437</v>
      </c>
    </row>
    <row r="27728" spans="1:3" x14ac:dyDescent="0.15">
      <c r="A27728" s="619" t="s">
        <v>1096</v>
      </c>
      <c r="B27728" s="618">
        <v>2013</v>
      </c>
      <c r="C27728" s="619" t="s">
        <v>437</v>
      </c>
    </row>
    <row r="27729" spans="1:3" x14ac:dyDescent="0.15">
      <c r="A27729" s="619" t="s">
        <v>1096</v>
      </c>
      <c r="B27729" s="618">
        <v>2013</v>
      </c>
      <c r="C27729" s="619" t="s">
        <v>1080</v>
      </c>
    </row>
    <row r="27730" spans="1:3" x14ac:dyDescent="0.15">
      <c r="A27730" s="619" t="s">
        <v>1096</v>
      </c>
      <c r="B27730" s="618">
        <v>2013</v>
      </c>
      <c r="C27730" s="619" t="s">
        <v>437</v>
      </c>
    </row>
    <row r="27731" spans="1:3" x14ac:dyDescent="0.15">
      <c r="A27731" s="619" t="s">
        <v>1096</v>
      </c>
      <c r="B27731" s="618">
        <v>2013</v>
      </c>
      <c r="C27731" s="619" t="s">
        <v>424</v>
      </c>
    </row>
    <row r="27732" spans="1:3" x14ac:dyDescent="0.15">
      <c r="A27732" s="619" t="s">
        <v>1096</v>
      </c>
      <c r="B27732" s="618">
        <v>2013</v>
      </c>
      <c r="C27732" s="619" t="s">
        <v>1103</v>
      </c>
    </row>
    <row r="27733" spans="1:3" x14ac:dyDescent="0.15">
      <c r="A27733" s="619" t="s">
        <v>1096</v>
      </c>
      <c r="B27733" s="618">
        <v>2013</v>
      </c>
      <c r="C27733" s="619" t="s">
        <v>437</v>
      </c>
    </row>
    <row r="27734" spans="1:3" x14ac:dyDescent="0.15">
      <c r="A27734" s="619" t="s">
        <v>1096</v>
      </c>
      <c r="B27734" s="618">
        <v>2013</v>
      </c>
      <c r="C27734" s="619" t="s">
        <v>1080</v>
      </c>
    </row>
    <row r="27735" spans="1:3" x14ac:dyDescent="0.15">
      <c r="A27735" s="619" t="s">
        <v>1096</v>
      </c>
      <c r="B27735" s="618">
        <v>2013</v>
      </c>
      <c r="C27735" s="619" t="s">
        <v>424</v>
      </c>
    </row>
    <row r="27736" spans="1:3" x14ac:dyDescent="0.15">
      <c r="A27736" s="619" t="s">
        <v>1096</v>
      </c>
      <c r="B27736" s="618">
        <v>2013</v>
      </c>
      <c r="C27736" s="619" t="s">
        <v>1080</v>
      </c>
    </row>
    <row r="27737" spans="1:3" x14ac:dyDescent="0.15">
      <c r="A27737" s="619" t="s">
        <v>1096</v>
      </c>
      <c r="B27737" s="618">
        <v>2013</v>
      </c>
      <c r="C27737" s="619" t="s">
        <v>1080</v>
      </c>
    </row>
    <row r="27738" spans="1:3" x14ac:dyDescent="0.15">
      <c r="A27738" s="619" t="s">
        <v>1096</v>
      </c>
      <c r="B27738" s="618">
        <v>2013</v>
      </c>
      <c r="C27738" s="619" t="s">
        <v>424</v>
      </c>
    </row>
    <row r="27739" spans="1:3" x14ac:dyDescent="0.15">
      <c r="A27739" s="619" t="s">
        <v>1096</v>
      </c>
      <c r="B27739" s="618">
        <v>2013</v>
      </c>
      <c r="C27739" s="619" t="s">
        <v>1080</v>
      </c>
    </row>
    <row r="27740" spans="1:3" x14ac:dyDescent="0.15">
      <c r="A27740" s="619" t="s">
        <v>1096</v>
      </c>
      <c r="B27740" s="618">
        <v>2013</v>
      </c>
      <c r="C27740" s="619" t="s">
        <v>1080</v>
      </c>
    </row>
    <row r="27741" spans="1:3" x14ac:dyDescent="0.15">
      <c r="A27741" s="619" t="s">
        <v>1096</v>
      </c>
      <c r="B27741" s="618">
        <v>2013</v>
      </c>
      <c r="C27741" s="619" t="s">
        <v>424</v>
      </c>
    </row>
    <row r="27742" spans="1:3" x14ac:dyDescent="0.15">
      <c r="A27742" s="619" t="s">
        <v>1096</v>
      </c>
      <c r="B27742" s="618">
        <v>2013</v>
      </c>
      <c r="C27742" s="619" t="s">
        <v>424</v>
      </c>
    </row>
    <row r="27743" spans="1:3" x14ac:dyDescent="0.15">
      <c r="A27743" s="619" t="s">
        <v>1096</v>
      </c>
      <c r="B27743" s="618">
        <v>2013</v>
      </c>
      <c r="C27743" s="619" t="s">
        <v>437</v>
      </c>
    </row>
    <row r="27744" spans="1:3" x14ac:dyDescent="0.15">
      <c r="A27744" s="619" t="s">
        <v>1096</v>
      </c>
      <c r="B27744" s="618">
        <v>2013</v>
      </c>
      <c r="C27744" s="619" t="s">
        <v>1101</v>
      </c>
    </row>
    <row r="27745" spans="1:3" x14ac:dyDescent="0.15">
      <c r="A27745" s="619" t="s">
        <v>1096</v>
      </c>
      <c r="B27745" s="618">
        <v>2013</v>
      </c>
      <c r="C27745" s="619" t="s">
        <v>1101</v>
      </c>
    </row>
    <row r="27746" spans="1:3" x14ac:dyDescent="0.15">
      <c r="A27746" s="619" t="s">
        <v>1096</v>
      </c>
      <c r="B27746" s="618">
        <v>2013</v>
      </c>
      <c r="C27746" s="619" t="s">
        <v>1101</v>
      </c>
    </row>
    <row r="27747" spans="1:3" x14ac:dyDescent="0.15">
      <c r="A27747" s="619" t="s">
        <v>1096</v>
      </c>
      <c r="B27747" s="618">
        <v>2013</v>
      </c>
      <c r="C27747" s="619" t="s">
        <v>1101</v>
      </c>
    </row>
    <row r="27748" spans="1:3" x14ac:dyDescent="0.15">
      <c r="A27748" s="619" t="s">
        <v>1096</v>
      </c>
      <c r="B27748" s="618">
        <v>2013</v>
      </c>
      <c r="C27748" s="619" t="s">
        <v>437</v>
      </c>
    </row>
    <row r="27749" spans="1:3" x14ac:dyDescent="0.15">
      <c r="A27749" s="619" t="s">
        <v>1096</v>
      </c>
      <c r="B27749" s="618">
        <v>2013</v>
      </c>
      <c r="C27749" s="619" t="s">
        <v>424</v>
      </c>
    </row>
    <row r="27750" spans="1:3" x14ac:dyDescent="0.15">
      <c r="A27750" s="619" t="s">
        <v>1096</v>
      </c>
      <c r="B27750" s="618">
        <v>2013</v>
      </c>
      <c r="C27750" s="619" t="s">
        <v>424</v>
      </c>
    </row>
    <row r="27751" spans="1:3" x14ac:dyDescent="0.15">
      <c r="A27751" s="619" t="s">
        <v>1096</v>
      </c>
      <c r="B27751" s="618">
        <v>2013</v>
      </c>
      <c r="C27751" s="619" t="s">
        <v>437</v>
      </c>
    </row>
    <row r="27752" spans="1:3" x14ac:dyDescent="0.15">
      <c r="A27752" s="619" t="s">
        <v>1096</v>
      </c>
      <c r="B27752" s="618">
        <v>2013</v>
      </c>
      <c r="C27752" s="619" t="s">
        <v>437</v>
      </c>
    </row>
    <row r="27753" spans="1:3" x14ac:dyDescent="0.15">
      <c r="A27753" s="619" t="s">
        <v>1096</v>
      </c>
      <c r="B27753" s="618">
        <v>2013</v>
      </c>
      <c r="C27753" s="619" t="s">
        <v>1104</v>
      </c>
    </row>
    <row r="27754" spans="1:3" x14ac:dyDescent="0.15">
      <c r="A27754" s="619" t="s">
        <v>1096</v>
      </c>
      <c r="B27754" s="618">
        <v>2013</v>
      </c>
      <c r="C27754" s="619" t="s">
        <v>437</v>
      </c>
    </row>
    <row r="27755" spans="1:3" x14ac:dyDescent="0.15">
      <c r="A27755" s="619" t="s">
        <v>1096</v>
      </c>
      <c r="B27755" s="618">
        <v>2013</v>
      </c>
      <c r="C27755" s="619" t="s">
        <v>424</v>
      </c>
    </row>
    <row r="27756" spans="1:3" x14ac:dyDescent="0.15">
      <c r="A27756" s="619" t="s">
        <v>1096</v>
      </c>
      <c r="B27756" s="618">
        <v>2013</v>
      </c>
      <c r="C27756" s="619" t="s">
        <v>437</v>
      </c>
    </row>
    <row r="27757" spans="1:3" x14ac:dyDescent="0.15">
      <c r="A27757" s="619" t="s">
        <v>1096</v>
      </c>
      <c r="B27757" s="618">
        <v>2013</v>
      </c>
      <c r="C27757" s="619" t="s">
        <v>437</v>
      </c>
    </row>
    <row r="27758" spans="1:3" x14ac:dyDescent="0.15">
      <c r="A27758" s="619" t="s">
        <v>1096</v>
      </c>
      <c r="B27758" s="618">
        <v>2013</v>
      </c>
      <c r="C27758" s="619" t="s">
        <v>437</v>
      </c>
    </row>
    <row r="27759" spans="1:3" x14ac:dyDescent="0.15">
      <c r="A27759" s="619" t="s">
        <v>1096</v>
      </c>
      <c r="B27759" s="618">
        <v>2013</v>
      </c>
      <c r="C27759" s="619" t="s">
        <v>424</v>
      </c>
    </row>
    <row r="27760" spans="1:3" x14ac:dyDescent="0.15">
      <c r="A27760" s="619" t="s">
        <v>1096</v>
      </c>
      <c r="B27760" s="618">
        <v>2013</v>
      </c>
      <c r="C27760" s="619" t="s">
        <v>437</v>
      </c>
    </row>
    <row r="27761" spans="1:3" x14ac:dyDescent="0.15">
      <c r="A27761" s="619" t="s">
        <v>1096</v>
      </c>
      <c r="B27761" s="618">
        <v>2013</v>
      </c>
      <c r="C27761" s="619" t="s">
        <v>1103</v>
      </c>
    </row>
    <row r="27762" spans="1:3" x14ac:dyDescent="0.15">
      <c r="A27762" s="619" t="s">
        <v>1096</v>
      </c>
      <c r="B27762" s="618">
        <v>2013</v>
      </c>
      <c r="C27762" s="619" t="s">
        <v>424</v>
      </c>
    </row>
    <row r="27763" spans="1:3" x14ac:dyDescent="0.15">
      <c r="A27763" s="619" t="s">
        <v>1096</v>
      </c>
      <c r="B27763" s="618">
        <v>2013</v>
      </c>
      <c r="C27763" s="619" t="s">
        <v>437</v>
      </c>
    </row>
    <row r="27764" spans="1:3" x14ac:dyDescent="0.15">
      <c r="A27764" s="619" t="s">
        <v>1096</v>
      </c>
      <c r="B27764" s="618">
        <v>2013</v>
      </c>
      <c r="C27764" s="619" t="s">
        <v>424</v>
      </c>
    </row>
    <row r="27765" spans="1:3" x14ac:dyDescent="0.15">
      <c r="A27765" s="619" t="s">
        <v>1096</v>
      </c>
      <c r="B27765" s="618">
        <v>2013</v>
      </c>
      <c r="C27765" s="619" t="s">
        <v>437</v>
      </c>
    </row>
    <row r="27766" spans="1:3" x14ac:dyDescent="0.15">
      <c r="A27766" s="619" t="s">
        <v>1096</v>
      </c>
      <c r="B27766" s="618">
        <v>2013</v>
      </c>
      <c r="C27766" s="619" t="s">
        <v>424</v>
      </c>
    </row>
    <row r="27767" spans="1:3" x14ac:dyDescent="0.15">
      <c r="A27767" s="619" t="s">
        <v>1096</v>
      </c>
      <c r="B27767" s="618">
        <v>2013</v>
      </c>
      <c r="C27767" s="619" t="s">
        <v>424</v>
      </c>
    </row>
    <row r="27768" spans="1:3" x14ac:dyDescent="0.15">
      <c r="A27768" s="619" t="s">
        <v>1096</v>
      </c>
      <c r="B27768" s="618">
        <v>2013</v>
      </c>
      <c r="C27768" s="619" t="s">
        <v>1102</v>
      </c>
    </row>
    <row r="27769" spans="1:3" x14ac:dyDescent="0.15">
      <c r="A27769" s="619" t="s">
        <v>1096</v>
      </c>
      <c r="B27769" s="618">
        <v>2013</v>
      </c>
      <c r="C27769" s="619" t="s">
        <v>1102</v>
      </c>
    </row>
    <row r="27770" spans="1:3" x14ac:dyDescent="0.15">
      <c r="A27770" s="619" t="s">
        <v>1096</v>
      </c>
      <c r="B27770" s="618">
        <v>2013</v>
      </c>
      <c r="C27770" s="619" t="s">
        <v>437</v>
      </c>
    </row>
    <row r="27771" spans="1:3" x14ac:dyDescent="0.15">
      <c r="A27771" s="619" t="s">
        <v>1096</v>
      </c>
      <c r="B27771" s="618">
        <v>2013</v>
      </c>
      <c r="C27771" s="619" t="s">
        <v>1102</v>
      </c>
    </row>
    <row r="27772" spans="1:3" x14ac:dyDescent="0.15">
      <c r="A27772" s="619" t="s">
        <v>1096</v>
      </c>
      <c r="B27772" s="618">
        <v>2013</v>
      </c>
      <c r="C27772" s="619" t="s">
        <v>1102</v>
      </c>
    </row>
    <row r="27773" spans="1:3" x14ac:dyDescent="0.15">
      <c r="A27773" s="618" t="s">
        <v>1096</v>
      </c>
      <c r="B27773" s="618">
        <v>2013</v>
      </c>
      <c r="C27773" s="619" t="s">
        <v>1102</v>
      </c>
    </row>
    <row r="27774" spans="1:3" x14ac:dyDescent="0.15">
      <c r="A27774" s="619" t="s">
        <v>1096</v>
      </c>
      <c r="B27774" s="618">
        <v>2013</v>
      </c>
      <c r="C27774" s="619" t="s">
        <v>1102</v>
      </c>
    </row>
    <row r="27775" spans="1:3" x14ac:dyDescent="0.15">
      <c r="A27775" s="618" t="s">
        <v>1096</v>
      </c>
      <c r="B27775" s="618">
        <v>2013</v>
      </c>
      <c r="C27775" s="619" t="s">
        <v>1102</v>
      </c>
    </row>
    <row r="27776" spans="1:3" x14ac:dyDescent="0.15">
      <c r="A27776" s="619" t="s">
        <v>1096</v>
      </c>
      <c r="B27776" s="618">
        <v>2013</v>
      </c>
      <c r="C27776" s="619" t="s">
        <v>1102</v>
      </c>
    </row>
    <row r="27777" spans="1:3" x14ac:dyDescent="0.15">
      <c r="A27777" s="618" t="s">
        <v>1096</v>
      </c>
      <c r="B27777" s="618">
        <v>2013</v>
      </c>
      <c r="C27777" s="619" t="s">
        <v>424</v>
      </c>
    </row>
    <row r="27778" spans="1:3" x14ac:dyDescent="0.15">
      <c r="A27778" s="618" t="s">
        <v>1096</v>
      </c>
      <c r="B27778" s="618">
        <v>2013</v>
      </c>
      <c r="C27778" s="619" t="s">
        <v>424</v>
      </c>
    </row>
    <row r="27779" spans="1:3" x14ac:dyDescent="0.15">
      <c r="A27779" s="619" t="s">
        <v>1096</v>
      </c>
      <c r="B27779" s="618">
        <v>2013</v>
      </c>
      <c r="C27779" s="619" t="s">
        <v>424</v>
      </c>
    </row>
    <row r="27780" spans="1:3" x14ac:dyDescent="0.15">
      <c r="A27780" s="619" t="s">
        <v>1096</v>
      </c>
      <c r="B27780" s="618">
        <v>2013</v>
      </c>
      <c r="C27780" s="619" t="s">
        <v>424</v>
      </c>
    </row>
    <row r="27781" spans="1:3" x14ac:dyDescent="0.15">
      <c r="A27781" s="618" t="s">
        <v>1096</v>
      </c>
      <c r="B27781" s="618">
        <v>2013</v>
      </c>
      <c r="C27781" s="619" t="s">
        <v>437</v>
      </c>
    </row>
    <row r="27782" spans="1:3" x14ac:dyDescent="0.15">
      <c r="A27782" s="619" t="s">
        <v>1096</v>
      </c>
      <c r="B27782" s="618">
        <v>2013</v>
      </c>
      <c r="C27782" s="619" t="s">
        <v>1080</v>
      </c>
    </row>
    <row r="27783" spans="1:3" x14ac:dyDescent="0.15">
      <c r="A27783" s="618" t="s">
        <v>1096</v>
      </c>
      <c r="B27783" s="618">
        <v>2013</v>
      </c>
      <c r="C27783" s="619" t="s">
        <v>1080</v>
      </c>
    </row>
    <row r="27784" spans="1:3" x14ac:dyDescent="0.15">
      <c r="A27784" s="618" t="s">
        <v>1096</v>
      </c>
      <c r="B27784" s="618">
        <v>2013</v>
      </c>
      <c r="C27784" s="619" t="s">
        <v>424</v>
      </c>
    </row>
    <row r="27785" spans="1:3" x14ac:dyDescent="0.15">
      <c r="A27785" s="618" t="s">
        <v>1096</v>
      </c>
      <c r="B27785" s="618">
        <v>2013</v>
      </c>
      <c r="C27785" s="619" t="s">
        <v>424</v>
      </c>
    </row>
    <row r="27786" spans="1:3" x14ac:dyDescent="0.15">
      <c r="A27786" s="619" t="s">
        <v>1096</v>
      </c>
      <c r="B27786" s="618">
        <v>2013</v>
      </c>
      <c r="C27786" s="619" t="s">
        <v>424</v>
      </c>
    </row>
    <row r="27787" spans="1:3" x14ac:dyDescent="0.15">
      <c r="A27787" s="618" t="s">
        <v>1096</v>
      </c>
      <c r="B27787" s="618">
        <v>2013</v>
      </c>
      <c r="C27787" s="619" t="s">
        <v>437</v>
      </c>
    </row>
    <row r="27788" spans="1:3" x14ac:dyDescent="0.15">
      <c r="A27788" s="618" t="s">
        <v>1096</v>
      </c>
      <c r="B27788" s="618">
        <v>2013</v>
      </c>
      <c r="C27788" s="619" t="s">
        <v>424</v>
      </c>
    </row>
    <row r="27789" spans="1:3" x14ac:dyDescent="0.15">
      <c r="A27789" s="618" t="s">
        <v>1096</v>
      </c>
      <c r="B27789" s="618">
        <v>2013</v>
      </c>
      <c r="C27789" s="619" t="s">
        <v>424</v>
      </c>
    </row>
    <row r="27790" spans="1:3" x14ac:dyDescent="0.15">
      <c r="A27790" s="618" t="s">
        <v>1096</v>
      </c>
      <c r="B27790" s="618">
        <v>2013</v>
      </c>
      <c r="C27790" s="619" t="s">
        <v>424</v>
      </c>
    </row>
    <row r="27791" spans="1:3" x14ac:dyDescent="0.15">
      <c r="A27791" s="618" t="s">
        <v>1096</v>
      </c>
      <c r="B27791" s="618">
        <v>2013</v>
      </c>
      <c r="C27791" s="619" t="s">
        <v>424</v>
      </c>
    </row>
    <row r="27792" spans="1:3" x14ac:dyDescent="0.15">
      <c r="A27792" s="618" t="s">
        <v>1096</v>
      </c>
      <c r="B27792" s="618">
        <v>2013</v>
      </c>
      <c r="C27792" s="619" t="s">
        <v>424</v>
      </c>
    </row>
    <row r="27793" spans="1:3" x14ac:dyDescent="0.15">
      <c r="A27793" s="619" t="s">
        <v>1096</v>
      </c>
      <c r="B27793" s="618">
        <v>2013</v>
      </c>
      <c r="C27793" s="619" t="s">
        <v>437</v>
      </c>
    </row>
    <row r="27794" spans="1:3" x14ac:dyDescent="0.15">
      <c r="A27794" s="618" t="s">
        <v>1096</v>
      </c>
      <c r="B27794" s="618">
        <v>2013</v>
      </c>
      <c r="C27794" s="619" t="s">
        <v>424</v>
      </c>
    </row>
    <row r="27795" spans="1:3" x14ac:dyDescent="0.15">
      <c r="A27795" s="619" t="s">
        <v>1096</v>
      </c>
      <c r="B27795" s="618">
        <v>2013</v>
      </c>
      <c r="C27795" s="619" t="s">
        <v>437</v>
      </c>
    </row>
    <row r="27796" spans="1:3" x14ac:dyDescent="0.15">
      <c r="A27796" s="618" t="s">
        <v>1096</v>
      </c>
      <c r="B27796" s="618">
        <v>2013</v>
      </c>
      <c r="C27796" s="619" t="s">
        <v>437</v>
      </c>
    </row>
    <row r="27797" spans="1:3" x14ac:dyDescent="0.15">
      <c r="A27797" s="618" t="s">
        <v>1096</v>
      </c>
      <c r="B27797" s="618">
        <v>2013</v>
      </c>
      <c r="C27797" s="619" t="s">
        <v>424</v>
      </c>
    </row>
    <row r="27798" spans="1:3" x14ac:dyDescent="0.15">
      <c r="A27798" s="618" t="s">
        <v>1096</v>
      </c>
      <c r="B27798" s="618">
        <v>2013</v>
      </c>
      <c r="C27798" s="619" t="s">
        <v>424</v>
      </c>
    </row>
    <row r="27799" spans="1:3" x14ac:dyDescent="0.15">
      <c r="A27799" s="618" t="s">
        <v>1096</v>
      </c>
      <c r="B27799" s="618">
        <v>2013</v>
      </c>
      <c r="C27799" s="619" t="s">
        <v>437</v>
      </c>
    </row>
    <row r="27800" spans="1:3" x14ac:dyDescent="0.15">
      <c r="A27800" s="618" t="s">
        <v>1096</v>
      </c>
      <c r="B27800" s="618">
        <v>2013</v>
      </c>
      <c r="C27800" s="619" t="s">
        <v>437</v>
      </c>
    </row>
    <row r="27801" spans="1:3" x14ac:dyDescent="0.15">
      <c r="A27801" s="618" t="s">
        <v>1096</v>
      </c>
      <c r="B27801" s="618">
        <v>2013</v>
      </c>
      <c r="C27801" s="619" t="s">
        <v>424</v>
      </c>
    </row>
    <row r="27802" spans="1:3" x14ac:dyDescent="0.15">
      <c r="A27802" s="618" t="s">
        <v>1096</v>
      </c>
      <c r="B27802" s="618">
        <v>2013</v>
      </c>
      <c r="C27802" s="619" t="s">
        <v>1102</v>
      </c>
    </row>
    <row r="27803" spans="1:3" x14ac:dyDescent="0.15">
      <c r="A27803" s="619" t="s">
        <v>1096</v>
      </c>
      <c r="B27803" s="618">
        <v>2013</v>
      </c>
      <c r="C27803" s="619" t="s">
        <v>437</v>
      </c>
    </row>
    <row r="27804" spans="1:3" x14ac:dyDescent="0.15">
      <c r="A27804" s="618" t="s">
        <v>1096</v>
      </c>
      <c r="B27804" s="618">
        <v>2013</v>
      </c>
      <c r="C27804" s="619" t="s">
        <v>424</v>
      </c>
    </row>
    <row r="27805" spans="1:3" x14ac:dyDescent="0.15">
      <c r="A27805" s="619" t="s">
        <v>1096</v>
      </c>
      <c r="B27805" s="618">
        <v>2013</v>
      </c>
      <c r="C27805" s="619" t="s">
        <v>437</v>
      </c>
    </row>
    <row r="27806" spans="1:3" x14ac:dyDescent="0.15">
      <c r="A27806" s="618" t="s">
        <v>1096</v>
      </c>
      <c r="B27806" s="618">
        <v>2013</v>
      </c>
      <c r="C27806" s="619" t="s">
        <v>437</v>
      </c>
    </row>
    <row r="27807" spans="1:3" x14ac:dyDescent="0.15">
      <c r="A27807" s="619" t="s">
        <v>1096</v>
      </c>
      <c r="B27807" s="618">
        <v>2013</v>
      </c>
      <c r="C27807" s="619" t="s">
        <v>437</v>
      </c>
    </row>
    <row r="27808" spans="1:3" x14ac:dyDescent="0.15">
      <c r="A27808" s="619" t="s">
        <v>1096</v>
      </c>
      <c r="B27808" s="618">
        <v>2013</v>
      </c>
      <c r="C27808" s="619" t="s">
        <v>424</v>
      </c>
    </row>
    <row r="27809" spans="1:3" x14ac:dyDescent="0.15">
      <c r="A27809" s="619" t="s">
        <v>1096</v>
      </c>
      <c r="B27809" s="618">
        <v>2013</v>
      </c>
      <c r="C27809" s="619" t="s">
        <v>1102</v>
      </c>
    </row>
    <row r="27810" spans="1:3" x14ac:dyDescent="0.15">
      <c r="A27810" s="619" t="s">
        <v>1096</v>
      </c>
      <c r="B27810" s="618">
        <v>2013</v>
      </c>
      <c r="C27810" s="619" t="s">
        <v>437</v>
      </c>
    </row>
    <row r="27811" spans="1:3" x14ac:dyDescent="0.15">
      <c r="A27811" s="618" t="s">
        <v>1096</v>
      </c>
      <c r="B27811" s="618">
        <v>2013</v>
      </c>
      <c r="C27811" s="619" t="s">
        <v>437</v>
      </c>
    </row>
    <row r="27812" spans="1:3" x14ac:dyDescent="0.15">
      <c r="A27812" s="618" t="s">
        <v>1096</v>
      </c>
      <c r="B27812" s="618">
        <v>2013</v>
      </c>
      <c r="C27812" s="619" t="s">
        <v>437</v>
      </c>
    </row>
    <row r="27813" spans="1:3" x14ac:dyDescent="0.15">
      <c r="A27813" s="619" t="s">
        <v>1096</v>
      </c>
      <c r="B27813" s="618">
        <v>2013</v>
      </c>
      <c r="C27813" s="619" t="s">
        <v>437</v>
      </c>
    </row>
    <row r="27814" spans="1:3" x14ac:dyDescent="0.15">
      <c r="A27814" s="619" t="s">
        <v>1096</v>
      </c>
      <c r="B27814" s="618">
        <v>2013</v>
      </c>
      <c r="C27814" s="619" t="s">
        <v>424</v>
      </c>
    </row>
    <row r="27815" spans="1:3" x14ac:dyDescent="0.15">
      <c r="A27815" s="618" t="s">
        <v>1096</v>
      </c>
      <c r="B27815" s="618">
        <v>2013</v>
      </c>
      <c r="C27815" s="619" t="s">
        <v>424</v>
      </c>
    </row>
    <row r="27816" spans="1:3" x14ac:dyDescent="0.15">
      <c r="A27816" s="618" t="s">
        <v>1096</v>
      </c>
      <c r="B27816" s="618">
        <v>2013</v>
      </c>
      <c r="C27816" s="619" t="s">
        <v>1102</v>
      </c>
    </row>
    <row r="27817" spans="1:3" x14ac:dyDescent="0.15">
      <c r="A27817" s="618" t="s">
        <v>1096</v>
      </c>
      <c r="B27817" s="618">
        <v>2013</v>
      </c>
      <c r="C27817" s="619" t="s">
        <v>424</v>
      </c>
    </row>
    <row r="27818" spans="1:3" x14ac:dyDescent="0.15">
      <c r="A27818" s="619" t="s">
        <v>1096</v>
      </c>
      <c r="B27818" s="618">
        <v>2013</v>
      </c>
      <c r="C27818" s="619" t="s">
        <v>1102</v>
      </c>
    </row>
    <row r="27819" spans="1:3" x14ac:dyDescent="0.15">
      <c r="A27819" s="618" t="s">
        <v>1096</v>
      </c>
      <c r="B27819" s="618">
        <v>2013</v>
      </c>
      <c r="C27819" s="619" t="s">
        <v>1102</v>
      </c>
    </row>
    <row r="27820" spans="1:3" x14ac:dyDescent="0.15">
      <c r="A27820" s="619" t="s">
        <v>1096</v>
      </c>
      <c r="B27820" s="618">
        <v>2013</v>
      </c>
      <c r="C27820" s="619" t="s">
        <v>1102</v>
      </c>
    </row>
    <row r="27821" spans="1:3" x14ac:dyDescent="0.15">
      <c r="A27821" s="619" t="s">
        <v>1096</v>
      </c>
      <c r="B27821" s="618">
        <v>2013</v>
      </c>
      <c r="C27821" s="619" t="s">
        <v>1102</v>
      </c>
    </row>
    <row r="27822" spans="1:3" x14ac:dyDescent="0.15">
      <c r="A27822" s="619" t="s">
        <v>1096</v>
      </c>
      <c r="B27822" s="618">
        <v>2013</v>
      </c>
      <c r="C27822" s="619" t="s">
        <v>424</v>
      </c>
    </row>
    <row r="27823" spans="1:3" x14ac:dyDescent="0.15">
      <c r="A27823" s="619" t="s">
        <v>1096</v>
      </c>
      <c r="B27823" s="618">
        <v>2013</v>
      </c>
      <c r="C27823" s="619" t="s">
        <v>424</v>
      </c>
    </row>
    <row r="27824" spans="1:3" x14ac:dyDescent="0.15">
      <c r="A27824" s="618" t="s">
        <v>1096</v>
      </c>
      <c r="B27824" s="618">
        <v>2013</v>
      </c>
      <c r="C27824" s="619" t="s">
        <v>437</v>
      </c>
    </row>
    <row r="27825" spans="1:3" x14ac:dyDescent="0.15">
      <c r="A27825" s="618" t="s">
        <v>1096</v>
      </c>
      <c r="B27825" s="618">
        <v>2013</v>
      </c>
      <c r="C27825" s="619" t="s">
        <v>424</v>
      </c>
    </row>
    <row r="27826" spans="1:3" x14ac:dyDescent="0.15">
      <c r="A27826" s="618" t="s">
        <v>1096</v>
      </c>
      <c r="B27826" s="618">
        <v>2013</v>
      </c>
      <c r="C27826" s="619" t="s">
        <v>424</v>
      </c>
    </row>
    <row r="27827" spans="1:3" x14ac:dyDescent="0.15">
      <c r="A27827" s="618" t="s">
        <v>1096</v>
      </c>
      <c r="B27827" s="618">
        <v>2013</v>
      </c>
      <c r="C27827" s="619" t="s">
        <v>1103</v>
      </c>
    </row>
    <row r="27828" spans="1:3" x14ac:dyDescent="0.15">
      <c r="A27828" s="618" t="s">
        <v>1096</v>
      </c>
      <c r="B27828" s="618">
        <v>2013</v>
      </c>
      <c r="C27828" s="619" t="s">
        <v>1103</v>
      </c>
    </row>
    <row r="27829" spans="1:3" x14ac:dyDescent="0.15">
      <c r="A27829" s="618" t="s">
        <v>1096</v>
      </c>
      <c r="B27829" s="618">
        <v>2013</v>
      </c>
      <c r="C27829" s="619" t="s">
        <v>1103</v>
      </c>
    </row>
    <row r="27830" spans="1:3" x14ac:dyDescent="0.15">
      <c r="A27830" s="618" t="s">
        <v>1096</v>
      </c>
      <c r="B27830" s="618">
        <v>2013</v>
      </c>
      <c r="C27830" s="619" t="s">
        <v>437</v>
      </c>
    </row>
    <row r="27831" spans="1:3" x14ac:dyDescent="0.15">
      <c r="A27831" s="618" t="s">
        <v>1096</v>
      </c>
      <c r="B27831" s="618">
        <v>2013</v>
      </c>
      <c r="C27831" s="619" t="s">
        <v>1103</v>
      </c>
    </row>
    <row r="27832" spans="1:3" x14ac:dyDescent="0.15">
      <c r="A27832" s="618" t="s">
        <v>1096</v>
      </c>
      <c r="B27832" s="618">
        <v>2013</v>
      </c>
      <c r="C27832" s="619" t="s">
        <v>424</v>
      </c>
    </row>
    <row r="27833" spans="1:3" x14ac:dyDescent="0.15">
      <c r="A27833" s="618" t="s">
        <v>1096</v>
      </c>
      <c r="B27833" s="618">
        <v>2013</v>
      </c>
      <c r="C27833" s="619" t="s">
        <v>437</v>
      </c>
    </row>
    <row r="27834" spans="1:3" x14ac:dyDescent="0.15">
      <c r="A27834" s="619" t="s">
        <v>1096</v>
      </c>
      <c r="B27834" s="618">
        <v>2013</v>
      </c>
      <c r="C27834" s="619" t="s">
        <v>1103</v>
      </c>
    </row>
    <row r="27835" spans="1:3" x14ac:dyDescent="0.15">
      <c r="A27835" s="618" t="s">
        <v>1096</v>
      </c>
      <c r="B27835" s="618">
        <v>2013</v>
      </c>
      <c r="C27835" s="619" t="s">
        <v>424</v>
      </c>
    </row>
    <row r="27836" spans="1:3" x14ac:dyDescent="0.15">
      <c r="A27836" s="618" t="s">
        <v>1096</v>
      </c>
      <c r="B27836" s="618">
        <v>2013</v>
      </c>
      <c r="C27836" s="619" t="s">
        <v>437</v>
      </c>
    </row>
    <row r="27837" spans="1:3" x14ac:dyDescent="0.15">
      <c r="A27837" s="618" t="s">
        <v>1096</v>
      </c>
      <c r="B27837" s="618">
        <v>2013</v>
      </c>
      <c r="C27837" s="619" t="s">
        <v>1103</v>
      </c>
    </row>
    <row r="27838" spans="1:3" x14ac:dyDescent="0.15">
      <c r="A27838" s="618" t="s">
        <v>1096</v>
      </c>
      <c r="B27838" s="618">
        <v>2013</v>
      </c>
      <c r="C27838" s="619" t="s">
        <v>437</v>
      </c>
    </row>
    <row r="27839" spans="1:3" x14ac:dyDescent="0.15">
      <c r="A27839" s="618" t="s">
        <v>1096</v>
      </c>
      <c r="B27839" s="618">
        <v>2013</v>
      </c>
      <c r="C27839" s="619" t="s">
        <v>437</v>
      </c>
    </row>
    <row r="27840" spans="1:3" x14ac:dyDescent="0.15">
      <c r="A27840" s="618" t="s">
        <v>1096</v>
      </c>
      <c r="B27840" s="618">
        <v>2013</v>
      </c>
      <c r="C27840" s="619" t="s">
        <v>1103</v>
      </c>
    </row>
    <row r="27841" spans="1:3" x14ac:dyDescent="0.15">
      <c r="A27841" s="618" t="s">
        <v>1096</v>
      </c>
      <c r="B27841" s="618">
        <v>2013</v>
      </c>
      <c r="C27841" s="619" t="s">
        <v>424</v>
      </c>
    </row>
    <row r="27842" spans="1:3" x14ac:dyDescent="0.15">
      <c r="A27842" s="618" t="s">
        <v>1096</v>
      </c>
      <c r="B27842" s="618">
        <v>2013</v>
      </c>
      <c r="C27842" s="619" t="s">
        <v>1103</v>
      </c>
    </row>
    <row r="27843" spans="1:3" x14ac:dyDescent="0.15">
      <c r="A27843" s="619" t="s">
        <v>1096</v>
      </c>
      <c r="B27843" s="618">
        <v>2013</v>
      </c>
      <c r="C27843" s="619" t="s">
        <v>1103</v>
      </c>
    </row>
    <row r="27844" spans="1:3" x14ac:dyDescent="0.15">
      <c r="A27844" s="619" t="s">
        <v>1096</v>
      </c>
      <c r="B27844" s="618">
        <v>2013</v>
      </c>
      <c r="C27844" s="619" t="s">
        <v>437</v>
      </c>
    </row>
    <row r="27845" spans="1:3" x14ac:dyDescent="0.15">
      <c r="A27845" s="619" t="s">
        <v>1096</v>
      </c>
      <c r="B27845" s="618">
        <v>2013</v>
      </c>
      <c r="C27845" s="619" t="s">
        <v>424</v>
      </c>
    </row>
    <row r="27846" spans="1:3" x14ac:dyDescent="0.15">
      <c r="A27846" s="619" t="s">
        <v>1096</v>
      </c>
      <c r="B27846" s="618">
        <v>2013</v>
      </c>
      <c r="C27846" s="619" t="s">
        <v>424</v>
      </c>
    </row>
    <row r="27847" spans="1:3" x14ac:dyDescent="0.15">
      <c r="A27847" s="619" t="s">
        <v>1096</v>
      </c>
      <c r="B27847" s="618">
        <v>2013</v>
      </c>
      <c r="C27847" s="619" t="s">
        <v>424</v>
      </c>
    </row>
    <row r="27848" spans="1:3" x14ac:dyDescent="0.15">
      <c r="A27848" s="619" t="s">
        <v>1096</v>
      </c>
      <c r="B27848" s="618">
        <v>2013</v>
      </c>
      <c r="C27848" s="619" t="s">
        <v>424</v>
      </c>
    </row>
    <row r="27849" spans="1:3" x14ac:dyDescent="0.15">
      <c r="A27849" s="619" t="s">
        <v>1096</v>
      </c>
      <c r="B27849" s="618">
        <v>2013</v>
      </c>
      <c r="C27849" s="619" t="s">
        <v>424</v>
      </c>
    </row>
    <row r="27850" spans="1:3" x14ac:dyDescent="0.15">
      <c r="A27850" s="619" t="s">
        <v>1096</v>
      </c>
      <c r="B27850" s="618">
        <v>2013</v>
      </c>
      <c r="C27850" s="619" t="s">
        <v>424</v>
      </c>
    </row>
    <row r="27851" spans="1:3" x14ac:dyDescent="0.15">
      <c r="A27851" s="619" t="s">
        <v>1096</v>
      </c>
      <c r="B27851" s="618">
        <v>2013</v>
      </c>
      <c r="C27851" s="619" t="s">
        <v>1103</v>
      </c>
    </row>
    <row r="27852" spans="1:3" x14ac:dyDescent="0.15">
      <c r="A27852" s="619" t="s">
        <v>1096</v>
      </c>
      <c r="B27852" s="618">
        <v>2013</v>
      </c>
      <c r="C27852" s="619" t="s">
        <v>424</v>
      </c>
    </row>
    <row r="27853" spans="1:3" x14ac:dyDescent="0.15">
      <c r="A27853" s="619" t="s">
        <v>1096</v>
      </c>
      <c r="B27853" s="618">
        <v>2013</v>
      </c>
      <c r="C27853" s="619" t="s">
        <v>424</v>
      </c>
    </row>
    <row r="27854" spans="1:3" x14ac:dyDescent="0.15">
      <c r="A27854" s="619" t="s">
        <v>1096</v>
      </c>
      <c r="B27854" s="618">
        <v>2013</v>
      </c>
      <c r="C27854" s="619" t="s">
        <v>437</v>
      </c>
    </row>
    <row r="27855" spans="1:3" x14ac:dyDescent="0.15">
      <c r="A27855" s="619" t="s">
        <v>1096</v>
      </c>
      <c r="B27855" s="618">
        <v>2013</v>
      </c>
      <c r="C27855" s="619" t="s">
        <v>1103</v>
      </c>
    </row>
    <row r="27856" spans="1:3" x14ac:dyDescent="0.15">
      <c r="A27856" s="619" t="s">
        <v>1096</v>
      </c>
      <c r="B27856" s="618">
        <v>2013</v>
      </c>
      <c r="C27856" s="619" t="s">
        <v>437</v>
      </c>
    </row>
    <row r="27857" spans="1:3" x14ac:dyDescent="0.15">
      <c r="A27857" s="619" t="s">
        <v>1096</v>
      </c>
      <c r="B27857" s="618">
        <v>2013</v>
      </c>
      <c r="C27857" s="619" t="s">
        <v>437</v>
      </c>
    </row>
    <row r="27858" spans="1:3" x14ac:dyDescent="0.15">
      <c r="A27858" s="619" t="s">
        <v>1096</v>
      </c>
      <c r="B27858" s="618">
        <v>2013</v>
      </c>
      <c r="C27858" s="619" t="s">
        <v>424</v>
      </c>
    </row>
    <row r="27859" spans="1:3" x14ac:dyDescent="0.15">
      <c r="A27859" s="619" t="s">
        <v>1096</v>
      </c>
      <c r="B27859" s="618">
        <v>2013</v>
      </c>
      <c r="C27859" s="619" t="s">
        <v>424</v>
      </c>
    </row>
    <row r="27860" spans="1:3" x14ac:dyDescent="0.15">
      <c r="A27860" s="619" t="s">
        <v>1096</v>
      </c>
      <c r="B27860" s="618">
        <v>2013</v>
      </c>
      <c r="C27860" s="619" t="s">
        <v>424</v>
      </c>
    </row>
    <row r="27861" spans="1:3" x14ac:dyDescent="0.15">
      <c r="A27861" s="619" t="s">
        <v>1096</v>
      </c>
      <c r="B27861" s="618">
        <v>2013</v>
      </c>
      <c r="C27861" s="619" t="s">
        <v>437</v>
      </c>
    </row>
    <row r="27862" spans="1:3" x14ac:dyDescent="0.15">
      <c r="A27862" s="619" t="s">
        <v>1096</v>
      </c>
      <c r="B27862" s="618">
        <v>2013</v>
      </c>
      <c r="C27862" s="619" t="s">
        <v>437</v>
      </c>
    </row>
    <row r="27863" spans="1:3" x14ac:dyDescent="0.15">
      <c r="A27863" s="619" t="s">
        <v>1096</v>
      </c>
      <c r="B27863" s="618">
        <v>2013</v>
      </c>
      <c r="C27863" s="619" t="s">
        <v>437</v>
      </c>
    </row>
    <row r="27864" spans="1:3" x14ac:dyDescent="0.15">
      <c r="A27864" s="619" t="s">
        <v>1096</v>
      </c>
      <c r="B27864" s="618">
        <v>2013</v>
      </c>
      <c r="C27864" s="619" t="s">
        <v>424</v>
      </c>
    </row>
    <row r="27865" spans="1:3" x14ac:dyDescent="0.15">
      <c r="A27865" s="619" t="s">
        <v>1096</v>
      </c>
      <c r="B27865" s="618">
        <v>2013</v>
      </c>
      <c r="C27865" s="619" t="s">
        <v>424</v>
      </c>
    </row>
    <row r="27866" spans="1:3" x14ac:dyDescent="0.15">
      <c r="A27866" s="619" t="s">
        <v>1096</v>
      </c>
      <c r="B27866" s="618">
        <v>2013</v>
      </c>
      <c r="C27866" s="619" t="s">
        <v>437</v>
      </c>
    </row>
    <row r="27867" spans="1:3" x14ac:dyDescent="0.15">
      <c r="A27867" s="618" t="s">
        <v>1096</v>
      </c>
      <c r="B27867" s="618">
        <v>2013</v>
      </c>
      <c r="C27867" s="619" t="s">
        <v>437</v>
      </c>
    </row>
    <row r="27868" spans="1:3" x14ac:dyDescent="0.15">
      <c r="A27868" s="619" t="s">
        <v>1096</v>
      </c>
      <c r="B27868" s="618">
        <v>2013</v>
      </c>
      <c r="C27868" s="619" t="s">
        <v>437</v>
      </c>
    </row>
    <row r="27869" spans="1:3" x14ac:dyDescent="0.15">
      <c r="A27869" s="619" t="s">
        <v>1096</v>
      </c>
      <c r="B27869" s="618">
        <v>2013</v>
      </c>
      <c r="C27869" s="619" t="s">
        <v>437</v>
      </c>
    </row>
    <row r="27870" spans="1:3" x14ac:dyDescent="0.15">
      <c r="A27870" s="619" t="s">
        <v>1096</v>
      </c>
      <c r="B27870" s="618">
        <v>2013</v>
      </c>
      <c r="C27870" s="619" t="s">
        <v>437</v>
      </c>
    </row>
    <row r="27871" spans="1:3" x14ac:dyDescent="0.15">
      <c r="A27871" s="619" t="s">
        <v>1096</v>
      </c>
      <c r="B27871" s="618">
        <v>2013</v>
      </c>
      <c r="C27871" s="619" t="s">
        <v>437</v>
      </c>
    </row>
    <row r="27872" spans="1:3" x14ac:dyDescent="0.15">
      <c r="A27872" s="619" t="s">
        <v>1096</v>
      </c>
      <c r="B27872" s="618">
        <v>2013</v>
      </c>
      <c r="C27872" s="619" t="s">
        <v>424</v>
      </c>
    </row>
    <row r="27873" spans="1:3" x14ac:dyDescent="0.15">
      <c r="A27873" s="619" t="s">
        <v>1096</v>
      </c>
      <c r="B27873" s="618">
        <v>2013</v>
      </c>
      <c r="C27873" s="619" t="s">
        <v>437</v>
      </c>
    </row>
    <row r="27874" spans="1:3" x14ac:dyDescent="0.15">
      <c r="A27874" s="619" t="s">
        <v>1096</v>
      </c>
      <c r="B27874" s="618">
        <v>2013</v>
      </c>
      <c r="C27874" s="619" t="s">
        <v>437</v>
      </c>
    </row>
    <row r="27875" spans="1:3" x14ac:dyDescent="0.15">
      <c r="A27875" s="619" t="s">
        <v>1096</v>
      </c>
      <c r="B27875" s="618">
        <v>2013</v>
      </c>
      <c r="C27875" s="619" t="s">
        <v>437</v>
      </c>
    </row>
    <row r="27876" spans="1:3" x14ac:dyDescent="0.15">
      <c r="A27876" s="619" t="s">
        <v>1096</v>
      </c>
      <c r="B27876" s="618">
        <v>2013</v>
      </c>
      <c r="C27876" s="619" t="s">
        <v>1103</v>
      </c>
    </row>
    <row r="27877" spans="1:3" x14ac:dyDescent="0.15">
      <c r="A27877" s="619" t="s">
        <v>1096</v>
      </c>
      <c r="B27877" s="618">
        <v>2013</v>
      </c>
      <c r="C27877" s="619" t="s">
        <v>1102</v>
      </c>
    </row>
    <row r="27878" spans="1:3" x14ac:dyDescent="0.15">
      <c r="A27878" s="619" t="s">
        <v>1096</v>
      </c>
      <c r="B27878" s="618">
        <v>2013</v>
      </c>
      <c r="C27878" s="619" t="s">
        <v>1103</v>
      </c>
    </row>
    <row r="27879" spans="1:3" x14ac:dyDescent="0.15">
      <c r="A27879" s="619" t="s">
        <v>1096</v>
      </c>
      <c r="B27879" s="618">
        <v>2013</v>
      </c>
      <c r="C27879" s="619" t="s">
        <v>1103</v>
      </c>
    </row>
    <row r="27880" spans="1:3" x14ac:dyDescent="0.15">
      <c r="A27880" s="619" t="s">
        <v>1096</v>
      </c>
      <c r="B27880" s="618">
        <v>2013</v>
      </c>
      <c r="C27880" s="619" t="s">
        <v>1103</v>
      </c>
    </row>
    <row r="27881" spans="1:3" x14ac:dyDescent="0.15">
      <c r="A27881" s="618" t="s">
        <v>1096</v>
      </c>
      <c r="B27881" s="618">
        <v>2013</v>
      </c>
      <c r="C27881" s="619" t="s">
        <v>424</v>
      </c>
    </row>
    <row r="27882" spans="1:3" x14ac:dyDescent="0.15">
      <c r="A27882" s="618" t="s">
        <v>1096</v>
      </c>
      <c r="B27882" s="618">
        <v>2013</v>
      </c>
      <c r="C27882" s="619" t="s">
        <v>424</v>
      </c>
    </row>
    <row r="27883" spans="1:3" x14ac:dyDescent="0.15">
      <c r="A27883" s="619" t="s">
        <v>1096</v>
      </c>
      <c r="B27883" s="618">
        <v>2013</v>
      </c>
      <c r="C27883" s="619" t="s">
        <v>424</v>
      </c>
    </row>
    <row r="27884" spans="1:3" x14ac:dyDescent="0.15">
      <c r="A27884" s="618" t="s">
        <v>1096</v>
      </c>
      <c r="B27884" s="618">
        <v>2013</v>
      </c>
      <c r="C27884" s="619" t="s">
        <v>1102</v>
      </c>
    </row>
    <row r="27885" spans="1:3" x14ac:dyDescent="0.15">
      <c r="A27885" s="619" t="s">
        <v>1096</v>
      </c>
      <c r="B27885" s="618">
        <v>2013</v>
      </c>
      <c r="C27885" s="619" t="s">
        <v>1103</v>
      </c>
    </row>
    <row r="27886" spans="1:3" x14ac:dyDescent="0.15">
      <c r="A27886" s="619" t="s">
        <v>1096</v>
      </c>
      <c r="B27886" s="618">
        <v>2013</v>
      </c>
      <c r="C27886" s="619" t="s">
        <v>1103</v>
      </c>
    </row>
    <row r="27887" spans="1:3" x14ac:dyDescent="0.15">
      <c r="A27887" s="619" t="s">
        <v>1096</v>
      </c>
      <c r="B27887" s="618">
        <v>2013</v>
      </c>
      <c r="C27887" s="619" t="s">
        <v>1080</v>
      </c>
    </row>
    <row r="27888" spans="1:3" x14ac:dyDescent="0.15">
      <c r="A27888" s="619" t="s">
        <v>1096</v>
      </c>
      <c r="B27888" s="618">
        <v>2013</v>
      </c>
      <c r="C27888" s="619" t="s">
        <v>424</v>
      </c>
    </row>
    <row r="27889" spans="1:3" x14ac:dyDescent="0.15">
      <c r="A27889" s="618" t="s">
        <v>1096</v>
      </c>
      <c r="B27889" s="618">
        <v>2013</v>
      </c>
      <c r="C27889" s="619" t="s">
        <v>424</v>
      </c>
    </row>
    <row r="27890" spans="1:3" x14ac:dyDescent="0.15">
      <c r="A27890" s="619" t="s">
        <v>1096</v>
      </c>
      <c r="B27890" s="618">
        <v>2013</v>
      </c>
      <c r="C27890" s="619" t="s">
        <v>1102</v>
      </c>
    </row>
    <row r="27891" spans="1:3" x14ac:dyDescent="0.15">
      <c r="A27891" s="619" t="s">
        <v>1096</v>
      </c>
      <c r="B27891" s="618">
        <v>2013</v>
      </c>
      <c r="C27891" s="619" t="s">
        <v>1102</v>
      </c>
    </row>
    <row r="27892" spans="1:3" x14ac:dyDescent="0.15">
      <c r="A27892" s="619" t="s">
        <v>1096</v>
      </c>
      <c r="B27892" s="618">
        <v>2013</v>
      </c>
      <c r="C27892" s="619" t="s">
        <v>424</v>
      </c>
    </row>
    <row r="27893" spans="1:3" x14ac:dyDescent="0.15">
      <c r="A27893" s="619" t="s">
        <v>1096</v>
      </c>
      <c r="B27893" s="618">
        <v>2013</v>
      </c>
      <c r="C27893" s="619" t="s">
        <v>424</v>
      </c>
    </row>
    <row r="27894" spans="1:3" x14ac:dyDescent="0.15">
      <c r="A27894" s="619" t="s">
        <v>1096</v>
      </c>
      <c r="B27894" s="618">
        <v>2013</v>
      </c>
      <c r="C27894" s="619" t="s">
        <v>424</v>
      </c>
    </row>
    <row r="27895" spans="1:3" x14ac:dyDescent="0.15">
      <c r="A27895" s="619" t="s">
        <v>1096</v>
      </c>
      <c r="B27895" s="618">
        <v>2013</v>
      </c>
      <c r="C27895" s="619" t="s">
        <v>424</v>
      </c>
    </row>
    <row r="27896" spans="1:3" x14ac:dyDescent="0.15">
      <c r="A27896" s="619" t="s">
        <v>1096</v>
      </c>
      <c r="B27896" s="618">
        <v>2013</v>
      </c>
      <c r="C27896" s="619" t="s">
        <v>424</v>
      </c>
    </row>
    <row r="27897" spans="1:3" x14ac:dyDescent="0.15">
      <c r="A27897" s="619" t="s">
        <v>1096</v>
      </c>
      <c r="B27897" s="618">
        <v>2013</v>
      </c>
      <c r="C27897" s="619" t="s">
        <v>1080</v>
      </c>
    </row>
    <row r="27898" spans="1:3" x14ac:dyDescent="0.15">
      <c r="A27898" s="619" t="s">
        <v>1096</v>
      </c>
      <c r="B27898" s="618">
        <v>2013</v>
      </c>
      <c r="C27898" s="619" t="s">
        <v>1080</v>
      </c>
    </row>
    <row r="27899" spans="1:3" x14ac:dyDescent="0.15">
      <c r="A27899" s="619" t="s">
        <v>1096</v>
      </c>
      <c r="B27899" s="618">
        <v>2013</v>
      </c>
      <c r="C27899" s="619" t="s">
        <v>1080</v>
      </c>
    </row>
    <row r="27900" spans="1:3" x14ac:dyDescent="0.15">
      <c r="A27900" s="619" t="s">
        <v>1096</v>
      </c>
      <c r="B27900" s="618">
        <v>2013</v>
      </c>
      <c r="C27900" s="619" t="s">
        <v>424</v>
      </c>
    </row>
    <row r="27901" spans="1:3" x14ac:dyDescent="0.15">
      <c r="A27901" s="619" t="s">
        <v>1096</v>
      </c>
      <c r="B27901" s="618">
        <v>2013</v>
      </c>
      <c r="C27901" s="619" t="s">
        <v>424</v>
      </c>
    </row>
    <row r="27902" spans="1:3" x14ac:dyDescent="0.15">
      <c r="A27902" s="619" t="s">
        <v>1096</v>
      </c>
      <c r="B27902" s="618">
        <v>2013</v>
      </c>
      <c r="C27902" s="619" t="s">
        <v>1080</v>
      </c>
    </row>
    <row r="27903" spans="1:3" x14ac:dyDescent="0.15">
      <c r="A27903" s="619" t="s">
        <v>1096</v>
      </c>
      <c r="B27903" s="618">
        <v>2013</v>
      </c>
      <c r="C27903" s="619" t="s">
        <v>1080</v>
      </c>
    </row>
    <row r="27904" spans="1:3" x14ac:dyDescent="0.15">
      <c r="A27904" s="619" t="s">
        <v>1096</v>
      </c>
      <c r="B27904" s="618">
        <v>2013</v>
      </c>
      <c r="C27904" s="619" t="s">
        <v>424</v>
      </c>
    </row>
    <row r="27905" spans="1:3" x14ac:dyDescent="0.15">
      <c r="A27905" s="619" t="s">
        <v>1096</v>
      </c>
      <c r="B27905" s="618">
        <v>2013</v>
      </c>
      <c r="C27905" s="619" t="s">
        <v>1080</v>
      </c>
    </row>
    <row r="27906" spans="1:3" x14ac:dyDescent="0.15">
      <c r="A27906" s="619" t="s">
        <v>1096</v>
      </c>
      <c r="B27906" s="618">
        <v>2013</v>
      </c>
      <c r="C27906" s="619" t="s">
        <v>424</v>
      </c>
    </row>
    <row r="27907" spans="1:3" x14ac:dyDescent="0.15">
      <c r="A27907" s="619" t="s">
        <v>1096</v>
      </c>
      <c r="B27907" s="618">
        <v>2013</v>
      </c>
      <c r="C27907" s="619" t="s">
        <v>424</v>
      </c>
    </row>
    <row r="27908" spans="1:3" x14ac:dyDescent="0.15">
      <c r="A27908" s="619" t="s">
        <v>1096</v>
      </c>
      <c r="B27908" s="618">
        <v>2013</v>
      </c>
      <c r="C27908" s="619" t="s">
        <v>424</v>
      </c>
    </row>
    <row r="27909" spans="1:3" x14ac:dyDescent="0.15">
      <c r="A27909" s="619" t="s">
        <v>1096</v>
      </c>
      <c r="B27909" s="618">
        <v>2013</v>
      </c>
      <c r="C27909" s="619" t="s">
        <v>424</v>
      </c>
    </row>
    <row r="27910" spans="1:3" x14ac:dyDescent="0.15">
      <c r="A27910" s="619" t="s">
        <v>1096</v>
      </c>
      <c r="B27910" s="618">
        <v>2013</v>
      </c>
      <c r="C27910" s="619" t="s">
        <v>424</v>
      </c>
    </row>
    <row r="27911" spans="1:3" x14ac:dyDescent="0.15">
      <c r="A27911" s="619" t="s">
        <v>1096</v>
      </c>
      <c r="B27911" s="618">
        <v>2013</v>
      </c>
      <c r="C27911" s="619" t="s">
        <v>424</v>
      </c>
    </row>
    <row r="27912" spans="1:3" x14ac:dyDescent="0.15">
      <c r="A27912" s="619" t="s">
        <v>1096</v>
      </c>
      <c r="B27912" s="618">
        <v>2013</v>
      </c>
      <c r="C27912" s="619" t="s">
        <v>424</v>
      </c>
    </row>
    <row r="27913" spans="1:3" x14ac:dyDescent="0.15">
      <c r="A27913" s="619" t="s">
        <v>1096</v>
      </c>
      <c r="B27913" s="618">
        <v>2013</v>
      </c>
      <c r="C27913" s="619" t="s">
        <v>424</v>
      </c>
    </row>
    <row r="27914" spans="1:3" x14ac:dyDescent="0.15">
      <c r="A27914" s="618" t="s">
        <v>1096</v>
      </c>
      <c r="B27914" s="618">
        <v>2013</v>
      </c>
      <c r="C27914" s="619" t="s">
        <v>1080</v>
      </c>
    </row>
    <row r="27915" spans="1:3" x14ac:dyDescent="0.15">
      <c r="A27915" s="618" t="s">
        <v>1096</v>
      </c>
      <c r="B27915" s="618">
        <v>2013</v>
      </c>
      <c r="C27915" s="619" t="s">
        <v>1080</v>
      </c>
    </row>
    <row r="27916" spans="1:3" x14ac:dyDescent="0.15">
      <c r="A27916" s="618" t="s">
        <v>1096</v>
      </c>
      <c r="B27916" s="618">
        <v>2013</v>
      </c>
      <c r="C27916" s="619" t="s">
        <v>424</v>
      </c>
    </row>
    <row r="27917" spans="1:3" x14ac:dyDescent="0.15">
      <c r="A27917" s="618" t="s">
        <v>1096</v>
      </c>
      <c r="B27917" s="618">
        <v>2013</v>
      </c>
      <c r="C27917" s="619" t="s">
        <v>424</v>
      </c>
    </row>
    <row r="27918" spans="1:3" x14ac:dyDescent="0.15">
      <c r="A27918" s="618" t="s">
        <v>1096</v>
      </c>
      <c r="B27918" s="618">
        <v>2013</v>
      </c>
      <c r="C27918" s="619" t="s">
        <v>424</v>
      </c>
    </row>
    <row r="27919" spans="1:3" x14ac:dyDescent="0.15">
      <c r="A27919" s="618" t="s">
        <v>1096</v>
      </c>
      <c r="B27919" s="618">
        <v>2013</v>
      </c>
      <c r="C27919" s="619" t="s">
        <v>437</v>
      </c>
    </row>
    <row r="27920" spans="1:3" x14ac:dyDescent="0.15">
      <c r="A27920" s="618" t="s">
        <v>1096</v>
      </c>
      <c r="B27920" s="618">
        <v>2013</v>
      </c>
      <c r="C27920" s="619" t="s">
        <v>424</v>
      </c>
    </row>
    <row r="27921" spans="1:3" x14ac:dyDescent="0.15">
      <c r="A27921" s="618" t="s">
        <v>1096</v>
      </c>
      <c r="B27921" s="618">
        <v>2013</v>
      </c>
      <c r="C27921" s="619" t="s">
        <v>1080</v>
      </c>
    </row>
    <row r="27922" spans="1:3" x14ac:dyDescent="0.15">
      <c r="A27922" s="619" t="s">
        <v>1096</v>
      </c>
      <c r="B27922" s="618">
        <v>2013</v>
      </c>
      <c r="C27922" s="619" t="s">
        <v>437</v>
      </c>
    </row>
    <row r="27923" spans="1:3" x14ac:dyDescent="0.15">
      <c r="A27923" s="618" t="s">
        <v>1096</v>
      </c>
      <c r="B27923" s="618">
        <v>2013</v>
      </c>
      <c r="C27923" s="619" t="s">
        <v>424</v>
      </c>
    </row>
    <row r="27924" spans="1:3" x14ac:dyDescent="0.15">
      <c r="A27924" s="618" t="s">
        <v>1096</v>
      </c>
      <c r="B27924" s="618">
        <v>2013</v>
      </c>
      <c r="C27924" s="619" t="s">
        <v>424</v>
      </c>
    </row>
    <row r="27925" spans="1:3" x14ac:dyDescent="0.15">
      <c r="A27925" s="618" t="s">
        <v>1096</v>
      </c>
      <c r="B27925" s="618">
        <v>2013</v>
      </c>
      <c r="C27925" s="619" t="s">
        <v>424</v>
      </c>
    </row>
    <row r="27926" spans="1:3" x14ac:dyDescent="0.15">
      <c r="A27926" s="618" t="s">
        <v>1096</v>
      </c>
      <c r="B27926" s="618">
        <v>2013</v>
      </c>
      <c r="C27926" s="619" t="s">
        <v>437</v>
      </c>
    </row>
    <row r="27927" spans="1:3" x14ac:dyDescent="0.15">
      <c r="A27927" s="618" t="s">
        <v>1096</v>
      </c>
      <c r="B27927" s="618">
        <v>2013</v>
      </c>
      <c r="C27927" s="619" t="s">
        <v>437</v>
      </c>
    </row>
    <row r="27928" spans="1:3" x14ac:dyDescent="0.15">
      <c r="A27928" s="618" t="s">
        <v>1096</v>
      </c>
      <c r="B27928" s="618">
        <v>2013</v>
      </c>
      <c r="C27928" s="619" t="s">
        <v>1103</v>
      </c>
    </row>
    <row r="27929" spans="1:3" x14ac:dyDescent="0.15">
      <c r="A27929" s="618" t="s">
        <v>1096</v>
      </c>
      <c r="B27929" s="618">
        <v>2013</v>
      </c>
      <c r="C27929" s="619" t="s">
        <v>424</v>
      </c>
    </row>
    <row r="27930" spans="1:3" x14ac:dyDescent="0.15">
      <c r="A27930" s="618" t="s">
        <v>1096</v>
      </c>
      <c r="B27930" s="618">
        <v>2013</v>
      </c>
      <c r="C27930" s="619" t="s">
        <v>437</v>
      </c>
    </row>
    <row r="27931" spans="1:3" x14ac:dyDescent="0.15">
      <c r="A27931" s="618"/>
      <c r="B27931" s="618" t="s">
        <v>1081</v>
      </c>
      <c r="C27931" s="619" t="s">
        <v>1080</v>
      </c>
    </row>
    <row r="27932" spans="1:3" x14ac:dyDescent="0.15">
      <c r="A27932" s="619"/>
      <c r="B27932" s="618" t="s">
        <v>1081</v>
      </c>
      <c r="C27932" s="619" t="s">
        <v>424</v>
      </c>
    </row>
    <row r="27933" spans="1:3" x14ac:dyDescent="0.15">
      <c r="A27933" s="619"/>
      <c r="B27933" s="618" t="s">
        <v>1081</v>
      </c>
      <c r="C27933" s="619" t="s">
        <v>424</v>
      </c>
    </row>
    <row r="27934" spans="1:3" x14ac:dyDescent="0.15">
      <c r="A27934" s="619"/>
      <c r="B27934" s="618" t="s">
        <v>1081</v>
      </c>
      <c r="C27934" s="619" t="s">
        <v>1102</v>
      </c>
    </row>
    <row r="27935" spans="1:3" x14ac:dyDescent="0.15">
      <c r="A27935" s="618"/>
      <c r="B27935" s="618" t="s">
        <v>1081</v>
      </c>
      <c r="C27935" s="619" t="s">
        <v>1102</v>
      </c>
    </row>
    <row r="27936" spans="1:3" x14ac:dyDescent="0.15">
      <c r="A27936" s="618"/>
      <c r="B27936" s="618" t="s">
        <v>1081</v>
      </c>
      <c r="C27936" s="619" t="s">
        <v>1102</v>
      </c>
    </row>
    <row r="27937" spans="1:3" x14ac:dyDescent="0.15">
      <c r="A27937" s="619"/>
      <c r="B27937" s="618" t="s">
        <v>1081</v>
      </c>
      <c r="C27937" s="619" t="s">
        <v>424</v>
      </c>
    </row>
    <row r="27938" spans="1:3" x14ac:dyDescent="0.15">
      <c r="A27938" s="619"/>
      <c r="B27938" s="618" t="s">
        <v>1081</v>
      </c>
      <c r="C27938" s="619" t="s">
        <v>1103</v>
      </c>
    </row>
    <row r="27939" spans="1:3" x14ac:dyDescent="0.15">
      <c r="A27939" s="619"/>
      <c r="B27939" s="618" t="s">
        <v>1081</v>
      </c>
      <c r="C27939" s="619" t="s">
        <v>1080</v>
      </c>
    </row>
    <row r="27940" spans="1:3" x14ac:dyDescent="0.15">
      <c r="A27940" s="619"/>
      <c r="B27940" s="618" t="s">
        <v>1081</v>
      </c>
      <c r="C27940" s="619" t="s">
        <v>1080</v>
      </c>
    </row>
    <row r="27941" spans="1:3" x14ac:dyDescent="0.15">
      <c r="A27941" s="619"/>
      <c r="B27941" s="618" t="s">
        <v>1081</v>
      </c>
      <c r="C27941" s="619" t="s">
        <v>424</v>
      </c>
    </row>
    <row r="27942" spans="1:3" x14ac:dyDescent="0.15">
      <c r="A27942" s="619"/>
      <c r="B27942" s="618" t="s">
        <v>1081</v>
      </c>
      <c r="C27942" s="619" t="s">
        <v>424</v>
      </c>
    </row>
    <row r="27943" spans="1:3" x14ac:dyDescent="0.15">
      <c r="A27943" s="619"/>
      <c r="B27943" s="618" t="s">
        <v>1081</v>
      </c>
      <c r="C27943" s="619" t="s">
        <v>1080</v>
      </c>
    </row>
    <row r="27944" spans="1:3" x14ac:dyDescent="0.15">
      <c r="A27944" s="619"/>
      <c r="B27944" s="618" t="s">
        <v>1081</v>
      </c>
      <c r="C27944" s="619" t="s">
        <v>1103</v>
      </c>
    </row>
    <row r="27945" spans="1:3" x14ac:dyDescent="0.15">
      <c r="A27945" s="619"/>
      <c r="B27945" s="618" t="s">
        <v>1081</v>
      </c>
      <c r="C27945" s="619" t="s">
        <v>1080</v>
      </c>
    </row>
    <row r="27946" spans="1:3" x14ac:dyDescent="0.15">
      <c r="A27946" s="618"/>
      <c r="B27946" s="618" t="s">
        <v>1081</v>
      </c>
      <c r="C27946" s="619" t="s">
        <v>424</v>
      </c>
    </row>
    <row r="27947" spans="1:3" x14ac:dyDescent="0.15">
      <c r="A27947" s="618"/>
      <c r="B27947" s="618" t="s">
        <v>1081</v>
      </c>
      <c r="C27947" s="619" t="s">
        <v>424</v>
      </c>
    </row>
    <row r="27948" spans="1:3" x14ac:dyDescent="0.15">
      <c r="A27948" s="619"/>
      <c r="B27948" s="618" t="s">
        <v>1081</v>
      </c>
      <c r="C27948" s="619" t="s">
        <v>437</v>
      </c>
    </row>
    <row r="27949" spans="1:3" x14ac:dyDescent="0.15">
      <c r="A27949" s="619"/>
      <c r="B27949" s="618" t="s">
        <v>1081</v>
      </c>
      <c r="C27949" s="619" t="s">
        <v>437</v>
      </c>
    </row>
    <row r="27950" spans="1:3" x14ac:dyDescent="0.15">
      <c r="A27950" s="619"/>
      <c r="B27950" s="618" t="s">
        <v>1081</v>
      </c>
      <c r="C27950" s="619" t="s">
        <v>437</v>
      </c>
    </row>
    <row r="27951" spans="1:3" x14ac:dyDescent="0.15">
      <c r="A27951" s="619"/>
      <c r="B27951" s="618" t="s">
        <v>1081</v>
      </c>
      <c r="C27951" s="619" t="s">
        <v>424</v>
      </c>
    </row>
    <row r="27952" spans="1:3" x14ac:dyDescent="0.15">
      <c r="A27952" s="619"/>
      <c r="B27952" s="618" t="s">
        <v>1081</v>
      </c>
      <c r="C27952" s="619" t="s">
        <v>424</v>
      </c>
    </row>
    <row r="27953" spans="1:3" x14ac:dyDescent="0.15">
      <c r="A27953" s="619"/>
      <c r="B27953" s="618" t="s">
        <v>1081</v>
      </c>
      <c r="C27953" s="619" t="s">
        <v>424</v>
      </c>
    </row>
    <row r="27954" spans="1:3" x14ac:dyDescent="0.15">
      <c r="A27954" s="619"/>
      <c r="B27954" s="618" t="s">
        <v>1081</v>
      </c>
      <c r="C27954" s="619" t="s">
        <v>437</v>
      </c>
    </row>
    <row r="27955" spans="1:3" x14ac:dyDescent="0.15">
      <c r="A27955" s="618"/>
      <c r="B27955" s="618" t="s">
        <v>1081</v>
      </c>
      <c r="C27955" s="619" t="s">
        <v>424</v>
      </c>
    </row>
    <row r="27956" spans="1:3" x14ac:dyDescent="0.15">
      <c r="A27956" s="619"/>
      <c r="B27956" s="618" t="s">
        <v>1081</v>
      </c>
      <c r="C27956" s="619" t="s">
        <v>1080</v>
      </c>
    </row>
    <row r="27957" spans="1:3" x14ac:dyDescent="0.15">
      <c r="A27957" s="618"/>
      <c r="B27957" s="618" t="s">
        <v>1081</v>
      </c>
      <c r="C27957" s="619" t="s">
        <v>1080</v>
      </c>
    </row>
    <row r="27958" spans="1:3" x14ac:dyDescent="0.15">
      <c r="A27958" s="618"/>
      <c r="B27958" s="618" t="s">
        <v>1081</v>
      </c>
      <c r="C27958" s="619" t="s">
        <v>1102</v>
      </c>
    </row>
    <row r="27959" spans="1:3" x14ac:dyDescent="0.15">
      <c r="A27959" s="618"/>
      <c r="B27959" s="618" t="s">
        <v>1081</v>
      </c>
      <c r="C27959" s="619" t="s">
        <v>1102</v>
      </c>
    </row>
    <row r="27960" spans="1:3" x14ac:dyDescent="0.15">
      <c r="A27960" s="618"/>
      <c r="B27960" s="618" t="s">
        <v>1081</v>
      </c>
      <c r="C27960" s="619" t="s">
        <v>424</v>
      </c>
    </row>
    <row r="27961" spans="1:3" x14ac:dyDescent="0.15">
      <c r="A27961" s="618"/>
      <c r="B27961" s="618" t="s">
        <v>1081</v>
      </c>
      <c r="C27961" s="619" t="s">
        <v>424</v>
      </c>
    </row>
    <row r="27962" spans="1:3" x14ac:dyDescent="0.15">
      <c r="A27962" s="619"/>
      <c r="B27962" s="618" t="s">
        <v>1081</v>
      </c>
      <c r="C27962" s="619" t="s">
        <v>437</v>
      </c>
    </row>
    <row r="27963" spans="1:3" x14ac:dyDescent="0.15">
      <c r="A27963" s="618"/>
      <c r="B27963" s="618" t="s">
        <v>1081</v>
      </c>
      <c r="C27963" s="619" t="s">
        <v>437</v>
      </c>
    </row>
    <row r="27964" spans="1:3" x14ac:dyDescent="0.15">
      <c r="A27964" s="618"/>
      <c r="B27964" s="618" t="s">
        <v>1081</v>
      </c>
      <c r="C27964" s="619" t="s">
        <v>437</v>
      </c>
    </row>
    <row r="27965" spans="1:3" x14ac:dyDescent="0.15">
      <c r="A27965" s="618"/>
      <c r="B27965" s="618" t="s">
        <v>1081</v>
      </c>
      <c r="C27965" s="619" t="s">
        <v>424</v>
      </c>
    </row>
    <row r="27966" spans="1:3" x14ac:dyDescent="0.15">
      <c r="A27966" s="618"/>
      <c r="B27966" s="618" t="s">
        <v>1081</v>
      </c>
      <c r="C27966" s="619" t="s">
        <v>424</v>
      </c>
    </row>
    <row r="27967" spans="1:3" x14ac:dyDescent="0.15">
      <c r="A27967" s="618"/>
      <c r="B27967" s="618" t="s">
        <v>1081</v>
      </c>
      <c r="C27967" s="619" t="s">
        <v>1102</v>
      </c>
    </row>
    <row r="27968" spans="1:3" x14ac:dyDescent="0.15">
      <c r="A27968" s="618"/>
      <c r="B27968" s="618" t="s">
        <v>1081</v>
      </c>
      <c r="C27968" s="619" t="s">
        <v>437</v>
      </c>
    </row>
    <row r="27969" spans="1:3" x14ac:dyDescent="0.15">
      <c r="A27969" s="618"/>
      <c r="B27969" s="618" t="s">
        <v>1081</v>
      </c>
      <c r="C27969" s="619" t="s">
        <v>1080</v>
      </c>
    </row>
    <row r="27970" spans="1:3" x14ac:dyDescent="0.15">
      <c r="A27970" s="618"/>
      <c r="B27970" s="618" t="s">
        <v>1081</v>
      </c>
      <c r="C27970" s="619" t="s">
        <v>437</v>
      </c>
    </row>
    <row r="27971" spans="1:3" x14ac:dyDescent="0.15">
      <c r="A27971" s="618"/>
      <c r="B27971" s="618" t="s">
        <v>1081</v>
      </c>
      <c r="C27971" s="619" t="s">
        <v>437</v>
      </c>
    </row>
    <row r="27972" spans="1:3" x14ac:dyDescent="0.15">
      <c r="A27972" s="618"/>
      <c r="B27972" s="618" t="s">
        <v>1081</v>
      </c>
      <c r="C27972" s="619" t="s">
        <v>1103</v>
      </c>
    </row>
    <row r="27973" spans="1:3" x14ac:dyDescent="0.15">
      <c r="A27973" s="618"/>
      <c r="B27973" s="618" t="s">
        <v>1081</v>
      </c>
      <c r="C27973" s="619" t="s">
        <v>424</v>
      </c>
    </row>
    <row r="27974" spans="1:3" x14ac:dyDescent="0.15">
      <c r="A27974" s="618"/>
      <c r="B27974" s="618" t="s">
        <v>1081</v>
      </c>
      <c r="C27974" s="619" t="s">
        <v>437</v>
      </c>
    </row>
    <row r="27975" spans="1:3" x14ac:dyDescent="0.15">
      <c r="A27975" s="618"/>
      <c r="B27975" s="618" t="s">
        <v>1081</v>
      </c>
      <c r="C27975" s="619" t="s">
        <v>424</v>
      </c>
    </row>
    <row r="27976" spans="1:3" x14ac:dyDescent="0.15">
      <c r="A27976" s="618"/>
      <c r="B27976" s="618" t="s">
        <v>1081</v>
      </c>
      <c r="C27976" s="619" t="s">
        <v>424</v>
      </c>
    </row>
    <row r="27977" spans="1:3" x14ac:dyDescent="0.15">
      <c r="A27977" s="618"/>
      <c r="B27977" s="618" t="s">
        <v>1081</v>
      </c>
      <c r="C27977" s="619" t="s">
        <v>424</v>
      </c>
    </row>
    <row r="27978" spans="1:3" x14ac:dyDescent="0.15">
      <c r="A27978" s="619"/>
      <c r="B27978" s="618" t="s">
        <v>1081</v>
      </c>
      <c r="C27978" s="619" t="s">
        <v>1102</v>
      </c>
    </row>
    <row r="27979" spans="1:3" x14ac:dyDescent="0.15">
      <c r="A27979" s="619"/>
      <c r="B27979" s="618" t="s">
        <v>1081</v>
      </c>
      <c r="C27979" s="619" t="s">
        <v>1102</v>
      </c>
    </row>
    <row r="27980" spans="1:3" x14ac:dyDescent="0.15">
      <c r="A27980" s="619"/>
      <c r="B27980" s="618" t="s">
        <v>1081</v>
      </c>
      <c r="C27980" s="619" t="s">
        <v>437</v>
      </c>
    </row>
    <row r="27981" spans="1:3" x14ac:dyDescent="0.15">
      <c r="A27981" s="618"/>
      <c r="B27981" s="618" t="s">
        <v>1081</v>
      </c>
      <c r="C27981" s="619" t="s">
        <v>437</v>
      </c>
    </row>
    <row r="27982" spans="1:3" x14ac:dyDescent="0.15">
      <c r="A27982" s="619"/>
      <c r="B27982" s="618" t="s">
        <v>1081</v>
      </c>
      <c r="C27982" s="619" t="s">
        <v>1080</v>
      </c>
    </row>
    <row r="27983" spans="1:3" x14ac:dyDescent="0.15">
      <c r="A27983" s="619"/>
      <c r="B27983" s="618" t="s">
        <v>1081</v>
      </c>
      <c r="C27983" s="619" t="s">
        <v>1080</v>
      </c>
    </row>
    <row r="27984" spans="1:3" x14ac:dyDescent="0.15">
      <c r="A27984" s="618"/>
      <c r="B27984" s="618" t="s">
        <v>1081</v>
      </c>
      <c r="C27984" s="619" t="s">
        <v>424</v>
      </c>
    </row>
    <row r="27985" spans="1:3" x14ac:dyDescent="0.15">
      <c r="A27985" s="619"/>
      <c r="B27985" s="618" t="s">
        <v>1081</v>
      </c>
      <c r="C27985" s="619" t="s">
        <v>437</v>
      </c>
    </row>
    <row r="27986" spans="1:3" x14ac:dyDescent="0.15">
      <c r="A27986" s="619"/>
      <c r="B27986" s="618" t="s">
        <v>1081</v>
      </c>
      <c r="C27986" s="619" t="s">
        <v>1080</v>
      </c>
    </row>
    <row r="27987" spans="1:3" x14ac:dyDescent="0.15">
      <c r="A27987" s="619"/>
      <c r="B27987" s="618" t="s">
        <v>1081</v>
      </c>
      <c r="C27987" s="619" t="s">
        <v>1080</v>
      </c>
    </row>
    <row r="27988" spans="1:3" x14ac:dyDescent="0.15">
      <c r="A27988" s="619"/>
      <c r="B27988" s="618" t="s">
        <v>1081</v>
      </c>
      <c r="C27988" s="619" t="s">
        <v>424</v>
      </c>
    </row>
    <row r="27989" spans="1:3" x14ac:dyDescent="0.15">
      <c r="A27989" s="619"/>
      <c r="B27989" s="618" t="s">
        <v>1081</v>
      </c>
      <c r="C27989" s="619" t="s">
        <v>424</v>
      </c>
    </row>
    <row r="27990" spans="1:3" x14ac:dyDescent="0.15">
      <c r="A27990" s="619"/>
      <c r="B27990" s="618" t="s">
        <v>1081</v>
      </c>
      <c r="C27990" s="619" t="s">
        <v>424</v>
      </c>
    </row>
    <row r="27991" spans="1:3" x14ac:dyDescent="0.15">
      <c r="A27991" s="619"/>
      <c r="B27991" s="618" t="s">
        <v>1081</v>
      </c>
      <c r="C27991" s="619" t="s">
        <v>424</v>
      </c>
    </row>
    <row r="27992" spans="1:3" x14ac:dyDescent="0.15">
      <c r="A27992" s="619"/>
      <c r="B27992" s="618" t="s">
        <v>1081</v>
      </c>
      <c r="C27992" s="619" t="s">
        <v>1080</v>
      </c>
    </row>
    <row r="27993" spans="1:3" x14ac:dyDescent="0.15">
      <c r="A27993" s="619"/>
      <c r="B27993" s="618" t="s">
        <v>1081</v>
      </c>
      <c r="C27993" s="619" t="s">
        <v>1080</v>
      </c>
    </row>
    <row r="27994" spans="1:3" x14ac:dyDescent="0.15">
      <c r="A27994" s="619"/>
      <c r="B27994" s="618" t="s">
        <v>1081</v>
      </c>
      <c r="C27994" s="619" t="s">
        <v>1080</v>
      </c>
    </row>
    <row r="27995" spans="1:3" x14ac:dyDescent="0.15">
      <c r="A27995" s="619"/>
      <c r="B27995" s="618" t="s">
        <v>1081</v>
      </c>
      <c r="C27995" s="619" t="s">
        <v>424</v>
      </c>
    </row>
    <row r="27996" spans="1:3" x14ac:dyDescent="0.15">
      <c r="A27996" s="619"/>
      <c r="B27996" s="618" t="s">
        <v>1081</v>
      </c>
      <c r="C27996" s="619" t="s">
        <v>424</v>
      </c>
    </row>
    <row r="27997" spans="1:3" x14ac:dyDescent="0.15">
      <c r="A27997" s="619"/>
      <c r="B27997" s="618" t="s">
        <v>1081</v>
      </c>
      <c r="C27997" s="619" t="s">
        <v>424</v>
      </c>
    </row>
    <row r="27998" spans="1:3" x14ac:dyDescent="0.15">
      <c r="A27998" s="619"/>
      <c r="B27998" s="618" t="s">
        <v>1081</v>
      </c>
      <c r="C27998" s="619" t="s">
        <v>424</v>
      </c>
    </row>
    <row r="27999" spans="1:3" x14ac:dyDescent="0.15">
      <c r="A27999" s="619"/>
      <c r="B27999" s="618" t="s">
        <v>1081</v>
      </c>
      <c r="C27999" s="619" t="s">
        <v>1102</v>
      </c>
    </row>
    <row r="28000" spans="1:3" x14ac:dyDescent="0.15">
      <c r="A28000" s="619"/>
      <c r="B28000" s="618" t="s">
        <v>1081</v>
      </c>
      <c r="C28000" s="619" t="s">
        <v>424</v>
      </c>
    </row>
    <row r="28001" spans="1:3" x14ac:dyDescent="0.15">
      <c r="A28001" s="619"/>
      <c r="B28001" s="618" t="s">
        <v>1081</v>
      </c>
      <c r="C28001" s="619" t="s">
        <v>1103</v>
      </c>
    </row>
    <row r="28002" spans="1:3" x14ac:dyDescent="0.15">
      <c r="A28002" s="619"/>
      <c r="B28002" s="618" t="s">
        <v>1081</v>
      </c>
      <c r="C28002" s="619" t="s">
        <v>424</v>
      </c>
    </row>
    <row r="28003" spans="1:3" x14ac:dyDescent="0.15">
      <c r="A28003" s="619"/>
      <c r="B28003" s="618" t="s">
        <v>1081</v>
      </c>
      <c r="C28003" s="619" t="s">
        <v>1102</v>
      </c>
    </row>
    <row r="28004" spans="1:3" x14ac:dyDescent="0.15">
      <c r="A28004" s="619"/>
      <c r="B28004" s="618" t="s">
        <v>1081</v>
      </c>
      <c r="C28004" s="619" t="s">
        <v>1080</v>
      </c>
    </row>
    <row r="28005" spans="1:3" x14ac:dyDescent="0.15">
      <c r="A28005" s="619"/>
      <c r="B28005" s="618" t="s">
        <v>1081</v>
      </c>
      <c r="C28005" s="619" t="s">
        <v>424</v>
      </c>
    </row>
    <row r="28006" spans="1:3" x14ac:dyDescent="0.15">
      <c r="A28006" s="619"/>
      <c r="B28006" s="618" t="s">
        <v>1081</v>
      </c>
      <c r="C28006" s="619" t="s">
        <v>424</v>
      </c>
    </row>
    <row r="28007" spans="1:3" x14ac:dyDescent="0.15">
      <c r="A28007" s="619"/>
      <c r="B28007" s="618" t="s">
        <v>1081</v>
      </c>
      <c r="C28007" s="619" t="s">
        <v>424</v>
      </c>
    </row>
    <row r="28008" spans="1:3" x14ac:dyDescent="0.15">
      <c r="A28008" s="619"/>
      <c r="B28008" s="618" t="s">
        <v>1081</v>
      </c>
      <c r="C28008" s="619" t="s">
        <v>1102</v>
      </c>
    </row>
    <row r="28009" spans="1:3" x14ac:dyDescent="0.15">
      <c r="A28009" s="619"/>
      <c r="B28009" s="618" t="s">
        <v>1081</v>
      </c>
      <c r="C28009" s="619" t="s">
        <v>1080</v>
      </c>
    </row>
    <row r="28010" spans="1:3" x14ac:dyDescent="0.15">
      <c r="A28010" s="619"/>
      <c r="B28010" s="618" t="s">
        <v>1081</v>
      </c>
      <c r="C28010" s="619" t="s">
        <v>424</v>
      </c>
    </row>
    <row r="28011" spans="1:3" x14ac:dyDescent="0.15">
      <c r="A28011" s="619"/>
      <c r="B28011" s="618" t="s">
        <v>1081</v>
      </c>
      <c r="C28011" s="619" t="s">
        <v>1080</v>
      </c>
    </row>
    <row r="28012" spans="1:3" x14ac:dyDescent="0.15">
      <c r="A28012" s="619"/>
      <c r="B28012" s="618" t="s">
        <v>1081</v>
      </c>
      <c r="C28012" s="619" t="s">
        <v>424</v>
      </c>
    </row>
    <row r="28013" spans="1:3" x14ac:dyDescent="0.15">
      <c r="A28013" s="619"/>
      <c r="B28013" s="618" t="s">
        <v>1081</v>
      </c>
      <c r="C28013" s="619" t="s">
        <v>424</v>
      </c>
    </row>
    <row r="28014" spans="1:3" x14ac:dyDescent="0.15">
      <c r="A28014" s="619"/>
      <c r="B28014" s="618" t="s">
        <v>1081</v>
      </c>
      <c r="C28014" s="619" t="s">
        <v>1080</v>
      </c>
    </row>
    <row r="28015" spans="1:3" x14ac:dyDescent="0.15">
      <c r="A28015" s="619"/>
      <c r="B28015" s="618" t="s">
        <v>1081</v>
      </c>
      <c r="C28015" s="619" t="s">
        <v>1080</v>
      </c>
    </row>
    <row r="28016" spans="1:3" x14ac:dyDescent="0.15">
      <c r="A28016" s="619"/>
      <c r="B28016" s="618" t="s">
        <v>1081</v>
      </c>
      <c r="C28016" s="619" t="s">
        <v>1080</v>
      </c>
    </row>
    <row r="28017" spans="1:3" x14ac:dyDescent="0.15">
      <c r="A28017" s="619"/>
      <c r="B28017" s="618" t="s">
        <v>1081</v>
      </c>
      <c r="C28017" s="619" t="s">
        <v>424</v>
      </c>
    </row>
    <row r="28018" spans="1:3" x14ac:dyDescent="0.15">
      <c r="A28018" s="619"/>
      <c r="B28018" s="618" t="s">
        <v>1081</v>
      </c>
      <c r="C28018" s="619" t="s">
        <v>1080</v>
      </c>
    </row>
    <row r="28019" spans="1:3" x14ac:dyDescent="0.15">
      <c r="A28019" s="619"/>
      <c r="B28019" s="618" t="s">
        <v>1081</v>
      </c>
      <c r="C28019" s="619" t="s">
        <v>1080</v>
      </c>
    </row>
    <row r="28020" spans="1:3" x14ac:dyDescent="0.15">
      <c r="A28020" s="619"/>
      <c r="B28020" s="618" t="s">
        <v>1081</v>
      </c>
      <c r="C28020" s="619" t="s">
        <v>1080</v>
      </c>
    </row>
    <row r="28021" spans="1:3" x14ac:dyDescent="0.15">
      <c r="A28021" s="619"/>
      <c r="B28021" s="618" t="s">
        <v>1081</v>
      </c>
      <c r="C28021" s="619" t="s">
        <v>424</v>
      </c>
    </row>
    <row r="28022" spans="1:3" x14ac:dyDescent="0.15">
      <c r="A28022" s="619"/>
      <c r="B28022" s="618" t="s">
        <v>1081</v>
      </c>
      <c r="C28022" s="619" t="s">
        <v>437</v>
      </c>
    </row>
    <row r="28023" spans="1:3" x14ac:dyDescent="0.15">
      <c r="A28023" s="619"/>
      <c r="B28023" s="618" t="s">
        <v>1081</v>
      </c>
      <c r="C28023" s="619" t="s">
        <v>424</v>
      </c>
    </row>
    <row r="28024" spans="1:3" x14ac:dyDescent="0.15">
      <c r="A28024" s="619"/>
      <c r="B28024" s="618" t="s">
        <v>1081</v>
      </c>
      <c r="C28024" s="619" t="s">
        <v>424</v>
      </c>
    </row>
    <row r="28025" spans="1:3" x14ac:dyDescent="0.15">
      <c r="A28025" s="619"/>
      <c r="B28025" s="618" t="s">
        <v>1081</v>
      </c>
      <c r="C28025" s="619" t="s">
        <v>424</v>
      </c>
    </row>
    <row r="28026" spans="1:3" x14ac:dyDescent="0.15">
      <c r="A28026" s="619"/>
      <c r="B28026" s="618" t="s">
        <v>1081</v>
      </c>
      <c r="C28026" s="619" t="s">
        <v>1104</v>
      </c>
    </row>
    <row r="28027" spans="1:3" x14ac:dyDescent="0.15">
      <c r="A28027" s="619"/>
      <c r="B28027" s="618" t="s">
        <v>1081</v>
      </c>
      <c r="C28027" s="619" t="s">
        <v>1104</v>
      </c>
    </row>
    <row r="28028" spans="1:3" x14ac:dyDescent="0.15">
      <c r="A28028" s="619"/>
      <c r="B28028" s="618" t="s">
        <v>1081</v>
      </c>
      <c r="C28028" s="619" t="s">
        <v>1105</v>
      </c>
    </row>
    <row r="28029" spans="1:3" x14ac:dyDescent="0.15">
      <c r="A28029" s="618"/>
      <c r="B28029" s="618" t="s">
        <v>1081</v>
      </c>
      <c r="C28029" s="619" t="s">
        <v>424</v>
      </c>
    </row>
    <row r="28030" spans="1:3" x14ac:dyDescent="0.15">
      <c r="A28030" s="618"/>
      <c r="B28030" s="618" t="s">
        <v>1081</v>
      </c>
      <c r="C28030" s="619" t="s">
        <v>424</v>
      </c>
    </row>
    <row r="28031" spans="1:3" x14ac:dyDescent="0.15">
      <c r="A28031" s="619"/>
      <c r="B28031" s="618" t="s">
        <v>1081</v>
      </c>
      <c r="C28031" s="619" t="s">
        <v>437</v>
      </c>
    </row>
    <row r="28032" spans="1:3" x14ac:dyDescent="0.15">
      <c r="A28032" s="619"/>
      <c r="B28032" s="618" t="s">
        <v>1081</v>
      </c>
      <c r="C28032" s="619" t="s">
        <v>437</v>
      </c>
    </row>
    <row r="28033" spans="1:3" x14ac:dyDescent="0.15">
      <c r="A28033" s="619"/>
      <c r="B28033" s="618" t="s">
        <v>1081</v>
      </c>
      <c r="C28033" s="619" t="s">
        <v>424</v>
      </c>
    </row>
    <row r="28034" spans="1:3" x14ac:dyDescent="0.15">
      <c r="A28034" s="619"/>
      <c r="B28034" s="618" t="s">
        <v>1081</v>
      </c>
      <c r="C28034" s="619" t="s">
        <v>1080</v>
      </c>
    </row>
    <row r="28035" spans="1:3" x14ac:dyDescent="0.15">
      <c r="A28035" s="619"/>
      <c r="B28035" s="618" t="s">
        <v>1081</v>
      </c>
      <c r="C28035" s="619" t="s">
        <v>1080</v>
      </c>
    </row>
    <row r="28036" spans="1:3" x14ac:dyDescent="0.15">
      <c r="A28036" s="619"/>
      <c r="B28036" s="618" t="s">
        <v>1081</v>
      </c>
      <c r="C28036" s="619" t="s">
        <v>437</v>
      </c>
    </row>
    <row r="28037" spans="1:3" x14ac:dyDescent="0.15">
      <c r="A28037" s="619"/>
      <c r="B28037" s="618" t="s">
        <v>1081</v>
      </c>
      <c r="C28037" s="619" t="s">
        <v>424</v>
      </c>
    </row>
    <row r="28038" spans="1:3" x14ac:dyDescent="0.15">
      <c r="A28038" s="619"/>
      <c r="B28038" s="618" t="s">
        <v>1081</v>
      </c>
      <c r="C28038" s="619" t="s">
        <v>1104</v>
      </c>
    </row>
    <row r="28039" spans="1:3" x14ac:dyDescent="0.15">
      <c r="A28039" s="619"/>
      <c r="B28039" s="618" t="s">
        <v>1081</v>
      </c>
      <c r="C28039" s="619" t="s">
        <v>424</v>
      </c>
    </row>
    <row r="28040" spans="1:3" x14ac:dyDescent="0.15">
      <c r="A28040" s="619"/>
      <c r="B28040" s="618" t="s">
        <v>1081</v>
      </c>
      <c r="C28040" s="619" t="s">
        <v>424</v>
      </c>
    </row>
    <row r="28041" spans="1:3" x14ac:dyDescent="0.15">
      <c r="A28041" s="619"/>
      <c r="B28041" s="618" t="s">
        <v>1081</v>
      </c>
      <c r="C28041" s="619" t="s">
        <v>424</v>
      </c>
    </row>
    <row r="28042" spans="1:3" x14ac:dyDescent="0.15">
      <c r="A28042" s="619"/>
      <c r="B28042" s="618" t="s">
        <v>1081</v>
      </c>
      <c r="C28042" s="619" t="s">
        <v>424</v>
      </c>
    </row>
    <row r="28043" spans="1:3" x14ac:dyDescent="0.15">
      <c r="A28043" s="619"/>
      <c r="B28043" s="618" t="s">
        <v>1081</v>
      </c>
      <c r="C28043" s="619" t="s">
        <v>437</v>
      </c>
    </row>
    <row r="28044" spans="1:3" x14ac:dyDescent="0.15">
      <c r="A28044" s="619"/>
      <c r="B28044" s="618" t="s">
        <v>1081</v>
      </c>
      <c r="C28044" s="619" t="s">
        <v>424</v>
      </c>
    </row>
    <row r="28045" spans="1:3" x14ac:dyDescent="0.15">
      <c r="A28045" s="619"/>
      <c r="B28045" s="618" t="s">
        <v>1081</v>
      </c>
      <c r="C28045" s="619" t="s">
        <v>424</v>
      </c>
    </row>
    <row r="28046" spans="1:3" x14ac:dyDescent="0.15">
      <c r="A28046" s="619"/>
      <c r="B28046" s="618" t="s">
        <v>1081</v>
      </c>
      <c r="C28046" s="619" t="s">
        <v>424</v>
      </c>
    </row>
    <row r="28047" spans="1:3" x14ac:dyDescent="0.15">
      <c r="A28047" s="619"/>
      <c r="B28047" s="618" t="s">
        <v>1081</v>
      </c>
      <c r="C28047" s="619" t="s">
        <v>437</v>
      </c>
    </row>
    <row r="28048" spans="1:3" x14ac:dyDescent="0.15">
      <c r="A28048" s="619"/>
      <c r="B28048" s="618" t="s">
        <v>1081</v>
      </c>
      <c r="C28048" s="619" t="s">
        <v>424</v>
      </c>
    </row>
    <row r="28049" spans="1:3" x14ac:dyDescent="0.15">
      <c r="A28049" s="619"/>
      <c r="B28049" s="618" t="s">
        <v>1081</v>
      </c>
      <c r="C28049" s="619" t="s">
        <v>424</v>
      </c>
    </row>
    <row r="28050" spans="1:3" x14ac:dyDescent="0.15">
      <c r="A28050" s="618"/>
      <c r="B28050" s="618" t="s">
        <v>1081</v>
      </c>
      <c r="C28050" s="619" t="s">
        <v>424</v>
      </c>
    </row>
    <row r="28051" spans="1:3" x14ac:dyDescent="0.15">
      <c r="A28051" s="619"/>
      <c r="B28051" s="618" t="s">
        <v>1081</v>
      </c>
      <c r="C28051" s="619" t="s">
        <v>424</v>
      </c>
    </row>
    <row r="28052" spans="1:3" x14ac:dyDescent="0.15">
      <c r="A28052" s="619"/>
      <c r="B28052" s="618" t="s">
        <v>1081</v>
      </c>
      <c r="C28052" s="619" t="s">
        <v>424</v>
      </c>
    </row>
    <row r="28053" spans="1:3" x14ac:dyDescent="0.15">
      <c r="A28053" s="619"/>
      <c r="B28053" s="618" t="s">
        <v>1081</v>
      </c>
      <c r="C28053" s="619" t="s">
        <v>1080</v>
      </c>
    </row>
    <row r="28054" spans="1:3" x14ac:dyDescent="0.15">
      <c r="A28054" s="619"/>
      <c r="B28054" s="618" t="s">
        <v>1081</v>
      </c>
      <c r="C28054" s="619" t="s">
        <v>1080</v>
      </c>
    </row>
    <row r="28055" spans="1:3" x14ac:dyDescent="0.15">
      <c r="A28055" s="619"/>
      <c r="B28055" s="618" t="s">
        <v>1081</v>
      </c>
      <c r="C28055" s="619" t="s">
        <v>1080</v>
      </c>
    </row>
    <row r="28056" spans="1:3" x14ac:dyDescent="0.15">
      <c r="A28056" s="619"/>
      <c r="B28056" s="618" t="s">
        <v>1081</v>
      </c>
      <c r="C28056" s="619" t="s">
        <v>1102</v>
      </c>
    </row>
    <row r="28057" spans="1:3" x14ac:dyDescent="0.15">
      <c r="A28057" s="619"/>
      <c r="B28057" s="618" t="s">
        <v>1081</v>
      </c>
      <c r="C28057" s="619" t="s">
        <v>1102</v>
      </c>
    </row>
    <row r="28058" spans="1:3" x14ac:dyDescent="0.15">
      <c r="A28058" s="619"/>
      <c r="B28058" s="618" t="s">
        <v>1081</v>
      </c>
      <c r="C28058" s="619" t="s">
        <v>1102</v>
      </c>
    </row>
    <row r="28059" spans="1:3" x14ac:dyDescent="0.15">
      <c r="A28059" s="619"/>
      <c r="B28059" s="618" t="s">
        <v>1081</v>
      </c>
      <c r="C28059" s="619" t="s">
        <v>424</v>
      </c>
    </row>
    <row r="28060" spans="1:3" x14ac:dyDescent="0.15">
      <c r="A28060" s="619"/>
      <c r="B28060" s="618" t="s">
        <v>1081</v>
      </c>
      <c r="C28060" s="619" t="s">
        <v>424</v>
      </c>
    </row>
    <row r="28061" spans="1:3" x14ac:dyDescent="0.15">
      <c r="A28061" s="619"/>
      <c r="B28061" s="618" t="s">
        <v>1081</v>
      </c>
      <c r="C28061" s="619" t="s">
        <v>437</v>
      </c>
    </row>
    <row r="28062" spans="1:3" x14ac:dyDescent="0.15">
      <c r="A28062" s="619"/>
      <c r="B28062" s="618" t="s">
        <v>1081</v>
      </c>
      <c r="C28062" s="619" t="s">
        <v>424</v>
      </c>
    </row>
    <row r="28063" spans="1:3" x14ac:dyDescent="0.15">
      <c r="A28063" s="619"/>
      <c r="B28063" s="618" t="s">
        <v>1081</v>
      </c>
      <c r="C28063" s="619" t="s">
        <v>424</v>
      </c>
    </row>
    <row r="28064" spans="1:3" x14ac:dyDescent="0.15">
      <c r="A28064" s="619"/>
      <c r="B28064" s="618" t="s">
        <v>1081</v>
      </c>
      <c r="C28064" s="619" t="s">
        <v>424</v>
      </c>
    </row>
    <row r="28065" spans="1:3" x14ac:dyDescent="0.15">
      <c r="A28065" s="619"/>
      <c r="B28065" s="618" t="s">
        <v>1081</v>
      </c>
      <c r="C28065" s="619" t="s">
        <v>424</v>
      </c>
    </row>
    <row r="28066" spans="1:3" x14ac:dyDescent="0.15">
      <c r="A28066" s="619"/>
      <c r="B28066" s="618" t="s">
        <v>1081</v>
      </c>
      <c r="C28066" s="619" t="s">
        <v>437</v>
      </c>
    </row>
    <row r="28067" spans="1:3" x14ac:dyDescent="0.15">
      <c r="A28067" s="619"/>
      <c r="B28067" s="618" t="s">
        <v>1081</v>
      </c>
      <c r="C28067" s="619" t="s">
        <v>424</v>
      </c>
    </row>
    <row r="28068" spans="1:3" x14ac:dyDescent="0.15">
      <c r="A28068" s="619"/>
      <c r="B28068" s="618" t="s">
        <v>1081</v>
      </c>
      <c r="C28068" s="619" t="s">
        <v>424</v>
      </c>
    </row>
    <row r="28069" spans="1:3" x14ac:dyDescent="0.15">
      <c r="A28069" s="619"/>
      <c r="B28069" s="618" t="s">
        <v>1081</v>
      </c>
      <c r="C28069" s="619" t="s">
        <v>424</v>
      </c>
    </row>
    <row r="28070" spans="1:3" x14ac:dyDescent="0.15">
      <c r="A28070" s="619"/>
      <c r="B28070" s="618" t="s">
        <v>1081</v>
      </c>
      <c r="C28070" s="619" t="s">
        <v>437</v>
      </c>
    </row>
    <row r="28071" spans="1:3" x14ac:dyDescent="0.15">
      <c r="A28071" s="619"/>
      <c r="B28071" s="618" t="s">
        <v>1081</v>
      </c>
      <c r="C28071" s="619" t="s">
        <v>424</v>
      </c>
    </row>
    <row r="28072" spans="1:3" x14ac:dyDescent="0.15">
      <c r="A28072" s="619"/>
      <c r="B28072" s="618" t="s">
        <v>1081</v>
      </c>
      <c r="C28072" s="619" t="s">
        <v>424</v>
      </c>
    </row>
    <row r="28073" spans="1:3" x14ac:dyDescent="0.15">
      <c r="A28073" s="619"/>
      <c r="B28073" s="618" t="s">
        <v>1081</v>
      </c>
      <c r="C28073" s="619" t="s">
        <v>1080</v>
      </c>
    </row>
    <row r="28074" spans="1:3" x14ac:dyDescent="0.15">
      <c r="A28074" s="619"/>
      <c r="B28074" s="618" t="s">
        <v>1081</v>
      </c>
      <c r="C28074" s="619" t="s">
        <v>1080</v>
      </c>
    </row>
    <row r="28075" spans="1:3" x14ac:dyDescent="0.15">
      <c r="A28075" s="619"/>
      <c r="B28075" s="618" t="s">
        <v>1081</v>
      </c>
      <c r="C28075" s="619" t="s">
        <v>1080</v>
      </c>
    </row>
    <row r="28076" spans="1:3" x14ac:dyDescent="0.15">
      <c r="A28076" s="619"/>
      <c r="B28076" s="618" t="s">
        <v>1081</v>
      </c>
      <c r="C28076" s="619" t="s">
        <v>424</v>
      </c>
    </row>
    <row r="28077" spans="1:3" x14ac:dyDescent="0.15">
      <c r="A28077" s="619"/>
      <c r="B28077" s="618" t="s">
        <v>1081</v>
      </c>
      <c r="C28077" s="619" t="s">
        <v>1080</v>
      </c>
    </row>
    <row r="28078" spans="1:3" x14ac:dyDescent="0.15">
      <c r="A28078" s="619"/>
      <c r="B28078" s="618" t="s">
        <v>1081</v>
      </c>
      <c r="C28078" s="619" t="s">
        <v>1102</v>
      </c>
    </row>
    <row r="28079" spans="1:3" x14ac:dyDescent="0.15">
      <c r="A28079" s="619"/>
      <c r="B28079" s="618" t="s">
        <v>1081</v>
      </c>
      <c r="C28079" s="619" t="s">
        <v>1102</v>
      </c>
    </row>
    <row r="28080" spans="1:3" x14ac:dyDescent="0.15">
      <c r="A28080" s="619"/>
      <c r="B28080" s="618" t="s">
        <v>1081</v>
      </c>
      <c r="C28080" s="619" t="s">
        <v>424</v>
      </c>
    </row>
    <row r="28081" spans="1:3" x14ac:dyDescent="0.15">
      <c r="A28081" s="619"/>
      <c r="B28081" s="618" t="s">
        <v>1081</v>
      </c>
      <c r="C28081" s="619" t="s">
        <v>1080</v>
      </c>
    </row>
    <row r="28082" spans="1:3" x14ac:dyDescent="0.15">
      <c r="A28082" s="619"/>
      <c r="B28082" s="618" t="s">
        <v>1081</v>
      </c>
      <c r="C28082" s="619" t="s">
        <v>1102</v>
      </c>
    </row>
    <row r="28083" spans="1:3" x14ac:dyDescent="0.15">
      <c r="A28083" s="619"/>
      <c r="B28083" s="618" t="s">
        <v>1081</v>
      </c>
      <c r="C28083" s="619" t="s">
        <v>1102</v>
      </c>
    </row>
    <row r="28084" spans="1:3" x14ac:dyDescent="0.15">
      <c r="A28084" s="619"/>
      <c r="B28084" s="618" t="s">
        <v>1081</v>
      </c>
      <c r="C28084" s="619" t="s">
        <v>1102</v>
      </c>
    </row>
    <row r="28085" spans="1:3" x14ac:dyDescent="0.15">
      <c r="A28085" s="619"/>
      <c r="B28085" s="618" t="s">
        <v>1081</v>
      </c>
      <c r="C28085" s="619" t="s">
        <v>1102</v>
      </c>
    </row>
    <row r="28086" spans="1:3" x14ac:dyDescent="0.15">
      <c r="A28086" s="619"/>
      <c r="B28086" s="618" t="s">
        <v>1081</v>
      </c>
      <c r="C28086" s="619" t="s">
        <v>1102</v>
      </c>
    </row>
    <row r="28087" spans="1:3" x14ac:dyDescent="0.15">
      <c r="A28087" s="619"/>
      <c r="B28087" s="618" t="s">
        <v>1081</v>
      </c>
      <c r="C28087" s="619" t="s">
        <v>1102</v>
      </c>
    </row>
    <row r="28088" spans="1:3" x14ac:dyDescent="0.15">
      <c r="A28088" s="619"/>
      <c r="B28088" s="618" t="s">
        <v>1081</v>
      </c>
      <c r="C28088" s="619" t="s">
        <v>1102</v>
      </c>
    </row>
    <row r="28089" spans="1:3" x14ac:dyDescent="0.15">
      <c r="A28089" s="619"/>
      <c r="B28089" s="618" t="s">
        <v>1081</v>
      </c>
      <c r="C28089" s="619" t="s">
        <v>1102</v>
      </c>
    </row>
    <row r="28090" spans="1:3" x14ac:dyDescent="0.15">
      <c r="A28090" s="619"/>
      <c r="B28090" s="618" t="s">
        <v>1081</v>
      </c>
      <c r="C28090" s="619" t="s">
        <v>1102</v>
      </c>
    </row>
    <row r="28091" spans="1:3" x14ac:dyDescent="0.15">
      <c r="A28091" s="619"/>
      <c r="B28091" s="618" t="s">
        <v>1081</v>
      </c>
      <c r="C28091" s="619" t="s">
        <v>1102</v>
      </c>
    </row>
    <row r="28092" spans="1:3" x14ac:dyDescent="0.15">
      <c r="A28092" s="619"/>
      <c r="B28092" s="618" t="s">
        <v>1081</v>
      </c>
      <c r="C28092" s="619" t="s">
        <v>1102</v>
      </c>
    </row>
    <row r="28093" spans="1:3" x14ac:dyDescent="0.15">
      <c r="A28093" s="619"/>
      <c r="B28093" s="618" t="s">
        <v>1081</v>
      </c>
      <c r="C28093" s="619" t="s">
        <v>1102</v>
      </c>
    </row>
    <row r="28094" spans="1:3" x14ac:dyDescent="0.15">
      <c r="A28094" s="619"/>
      <c r="B28094" s="618" t="s">
        <v>1081</v>
      </c>
      <c r="C28094" s="619" t="s">
        <v>1102</v>
      </c>
    </row>
    <row r="28095" spans="1:3" x14ac:dyDescent="0.15">
      <c r="A28095" s="619"/>
      <c r="B28095" s="618" t="s">
        <v>1081</v>
      </c>
      <c r="C28095" s="619" t="s">
        <v>1102</v>
      </c>
    </row>
    <row r="28096" spans="1:3" x14ac:dyDescent="0.15">
      <c r="A28096" s="619"/>
      <c r="B28096" s="618" t="s">
        <v>1081</v>
      </c>
      <c r="C28096" s="619" t="s">
        <v>1102</v>
      </c>
    </row>
    <row r="28097" spans="1:3" x14ac:dyDescent="0.15">
      <c r="A28097" s="619"/>
      <c r="B28097" s="618" t="s">
        <v>1081</v>
      </c>
      <c r="C28097" s="619" t="s">
        <v>1102</v>
      </c>
    </row>
    <row r="28098" spans="1:3" x14ac:dyDescent="0.15">
      <c r="A28098" s="619"/>
      <c r="B28098" s="618" t="s">
        <v>1081</v>
      </c>
      <c r="C28098" s="619" t="s">
        <v>424</v>
      </c>
    </row>
    <row r="28099" spans="1:3" x14ac:dyDescent="0.15">
      <c r="A28099" s="619"/>
      <c r="B28099" s="618" t="s">
        <v>1081</v>
      </c>
      <c r="C28099" s="619" t="s">
        <v>424</v>
      </c>
    </row>
    <row r="28100" spans="1:3" x14ac:dyDescent="0.15">
      <c r="A28100" s="619"/>
      <c r="B28100" s="618" t="s">
        <v>1081</v>
      </c>
      <c r="C28100" s="619" t="s">
        <v>424</v>
      </c>
    </row>
    <row r="28101" spans="1:3" x14ac:dyDescent="0.15">
      <c r="A28101" s="619"/>
      <c r="B28101" s="618" t="s">
        <v>1081</v>
      </c>
      <c r="C28101" s="619" t="s">
        <v>424</v>
      </c>
    </row>
    <row r="28102" spans="1:3" x14ac:dyDescent="0.15">
      <c r="A28102" s="619"/>
      <c r="B28102" s="618" t="s">
        <v>1081</v>
      </c>
      <c r="C28102" s="619" t="s">
        <v>424</v>
      </c>
    </row>
    <row r="28103" spans="1:3" x14ac:dyDescent="0.15">
      <c r="A28103" s="618"/>
      <c r="B28103" s="618" t="s">
        <v>1081</v>
      </c>
      <c r="C28103" s="619" t="s">
        <v>424</v>
      </c>
    </row>
    <row r="28104" spans="1:3" x14ac:dyDescent="0.15">
      <c r="A28104" s="619"/>
      <c r="B28104" s="618" t="s">
        <v>1081</v>
      </c>
      <c r="C28104" s="619" t="s">
        <v>424</v>
      </c>
    </row>
    <row r="28105" spans="1:3" x14ac:dyDescent="0.15">
      <c r="A28105" s="619"/>
      <c r="B28105" s="618" t="s">
        <v>1081</v>
      </c>
      <c r="C28105" s="619" t="s">
        <v>1104</v>
      </c>
    </row>
    <row r="28106" spans="1:3" x14ac:dyDescent="0.15">
      <c r="A28106" s="619"/>
      <c r="B28106" s="618" t="s">
        <v>1081</v>
      </c>
      <c r="C28106" s="619" t="s">
        <v>437</v>
      </c>
    </row>
    <row r="28107" spans="1:3" x14ac:dyDescent="0.15">
      <c r="A28107" s="619"/>
      <c r="B28107" s="618" t="s">
        <v>1081</v>
      </c>
      <c r="C28107" s="619" t="s">
        <v>424</v>
      </c>
    </row>
    <row r="28108" spans="1:3" x14ac:dyDescent="0.15">
      <c r="A28108" s="619"/>
      <c r="B28108" s="618" t="s">
        <v>1081</v>
      </c>
      <c r="C28108" s="619" t="s">
        <v>1080</v>
      </c>
    </row>
    <row r="28109" spans="1:3" x14ac:dyDescent="0.15">
      <c r="A28109" s="619"/>
      <c r="B28109" s="618" t="s">
        <v>1081</v>
      </c>
      <c r="C28109" s="619" t="s">
        <v>424</v>
      </c>
    </row>
    <row r="28110" spans="1:3" x14ac:dyDescent="0.15">
      <c r="A28110" s="619"/>
      <c r="B28110" s="618" t="s">
        <v>1081</v>
      </c>
      <c r="C28110" s="619" t="s">
        <v>1080</v>
      </c>
    </row>
    <row r="28111" spans="1:3" x14ac:dyDescent="0.15">
      <c r="A28111" s="619"/>
      <c r="B28111" s="618" t="s">
        <v>1081</v>
      </c>
      <c r="C28111" s="619" t="s">
        <v>424</v>
      </c>
    </row>
    <row r="28112" spans="1:3" x14ac:dyDescent="0.15">
      <c r="A28112" s="619"/>
      <c r="B28112" s="618" t="s">
        <v>1081</v>
      </c>
      <c r="C28112" s="619" t="s">
        <v>424</v>
      </c>
    </row>
    <row r="28113" spans="1:3" x14ac:dyDescent="0.15">
      <c r="A28113" s="619"/>
      <c r="B28113" s="618" t="s">
        <v>1081</v>
      </c>
      <c r="C28113" s="619" t="s">
        <v>424</v>
      </c>
    </row>
    <row r="28114" spans="1:3" x14ac:dyDescent="0.15">
      <c r="A28114" s="619"/>
      <c r="B28114" s="618" t="s">
        <v>1081</v>
      </c>
      <c r="C28114" s="619" t="s">
        <v>437</v>
      </c>
    </row>
    <row r="28115" spans="1:3" x14ac:dyDescent="0.15">
      <c r="A28115" s="619"/>
      <c r="B28115" s="618" t="s">
        <v>1081</v>
      </c>
      <c r="C28115" s="619" t="s">
        <v>1102</v>
      </c>
    </row>
    <row r="28116" spans="1:3" x14ac:dyDescent="0.15">
      <c r="A28116" s="619"/>
      <c r="B28116" s="618" t="s">
        <v>1081</v>
      </c>
      <c r="C28116" s="619" t="s">
        <v>1080</v>
      </c>
    </row>
    <row r="28117" spans="1:3" x14ac:dyDescent="0.15">
      <c r="A28117" s="618"/>
      <c r="B28117" s="618" t="s">
        <v>1081</v>
      </c>
      <c r="C28117" s="619" t="s">
        <v>437</v>
      </c>
    </row>
    <row r="28118" spans="1:3" x14ac:dyDescent="0.15">
      <c r="A28118" s="619"/>
      <c r="B28118" s="618" t="s">
        <v>1081</v>
      </c>
      <c r="C28118" s="619" t="s">
        <v>1102</v>
      </c>
    </row>
    <row r="28119" spans="1:3" x14ac:dyDescent="0.15">
      <c r="A28119" s="619"/>
      <c r="B28119" s="618" t="s">
        <v>1081</v>
      </c>
      <c r="C28119" s="619" t="s">
        <v>424</v>
      </c>
    </row>
    <row r="28120" spans="1:3" x14ac:dyDescent="0.15">
      <c r="A28120" s="619"/>
      <c r="B28120" s="618" t="s">
        <v>1081</v>
      </c>
      <c r="C28120" s="619" t="s">
        <v>1102</v>
      </c>
    </row>
    <row r="28121" spans="1:3" x14ac:dyDescent="0.15">
      <c r="A28121" s="619"/>
      <c r="B28121" s="618" t="s">
        <v>1081</v>
      </c>
      <c r="C28121" s="619" t="s">
        <v>1102</v>
      </c>
    </row>
    <row r="28122" spans="1:3" x14ac:dyDescent="0.15">
      <c r="A28122" s="619"/>
      <c r="B28122" s="618" t="s">
        <v>1081</v>
      </c>
      <c r="C28122" s="619" t="s">
        <v>424</v>
      </c>
    </row>
    <row r="28123" spans="1:3" x14ac:dyDescent="0.15">
      <c r="A28123" s="619"/>
      <c r="B28123" s="618" t="s">
        <v>1081</v>
      </c>
      <c r="C28123" s="619" t="s">
        <v>424</v>
      </c>
    </row>
    <row r="28124" spans="1:3" x14ac:dyDescent="0.15">
      <c r="A28124" s="619"/>
      <c r="B28124" s="618" t="s">
        <v>1081</v>
      </c>
      <c r="C28124" s="619" t="s">
        <v>1104</v>
      </c>
    </row>
    <row r="28125" spans="1:3" x14ac:dyDescent="0.15">
      <c r="A28125" s="619"/>
      <c r="B28125" s="618" t="s">
        <v>1081</v>
      </c>
      <c r="C28125" s="619" t="s">
        <v>437</v>
      </c>
    </row>
    <row r="28126" spans="1:3" x14ac:dyDescent="0.15">
      <c r="A28126" s="619"/>
      <c r="B28126" s="618" t="s">
        <v>1081</v>
      </c>
      <c r="C28126" s="619" t="s">
        <v>1080</v>
      </c>
    </row>
    <row r="28127" spans="1:3" x14ac:dyDescent="0.15">
      <c r="A28127" s="619"/>
      <c r="B28127" s="618" t="s">
        <v>1081</v>
      </c>
      <c r="C28127" s="619" t="s">
        <v>1104</v>
      </c>
    </row>
    <row r="28128" spans="1:3" x14ac:dyDescent="0.15">
      <c r="A28128" s="619"/>
      <c r="B28128" s="618" t="s">
        <v>1081</v>
      </c>
      <c r="C28128" s="619" t="s">
        <v>1104</v>
      </c>
    </row>
    <row r="28129" spans="1:3" x14ac:dyDescent="0.15">
      <c r="A28129" s="619"/>
      <c r="B28129" s="618" t="s">
        <v>1081</v>
      </c>
      <c r="C28129" s="619" t="s">
        <v>1080</v>
      </c>
    </row>
    <row r="28130" spans="1:3" x14ac:dyDescent="0.15">
      <c r="A28130" s="619"/>
      <c r="B28130" s="618" t="s">
        <v>1081</v>
      </c>
      <c r="C28130" s="619" t="s">
        <v>1080</v>
      </c>
    </row>
    <row r="28131" spans="1:3" x14ac:dyDescent="0.15">
      <c r="A28131" s="619"/>
      <c r="B28131" s="618" t="s">
        <v>1081</v>
      </c>
      <c r="C28131" s="619" t="s">
        <v>1102</v>
      </c>
    </row>
    <row r="28132" spans="1:3" x14ac:dyDescent="0.15">
      <c r="A28132" s="619"/>
      <c r="B28132" s="618" t="s">
        <v>1081</v>
      </c>
      <c r="C28132" s="619" t="s">
        <v>1102</v>
      </c>
    </row>
    <row r="28133" spans="1:3" x14ac:dyDescent="0.15">
      <c r="A28133" s="619"/>
      <c r="B28133" s="618" t="s">
        <v>1081</v>
      </c>
      <c r="C28133" s="619" t="s">
        <v>1102</v>
      </c>
    </row>
    <row r="28134" spans="1:3" x14ac:dyDescent="0.15">
      <c r="A28134" s="619"/>
      <c r="B28134" s="618" t="s">
        <v>1081</v>
      </c>
      <c r="C28134" s="619" t="s">
        <v>1102</v>
      </c>
    </row>
    <row r="28135" spans="1:3" x14ac:dyDescent="0.15">
      <c r="A28135" s="619"/>
      <c r="B28135" s="618" t="s">
        <v>1081</v>
      </c>
      <c r="C28135" s="619" t="s">
        <v>424</v>
      </c>
    </row>
    <row r="28136" spans="1:3" x14ac:dyDescent="0.15">
      <c r="A28136" s="619"/>
      <c r="B28136" s="618" t="s">
        <v>1081</v>
      </c>
      <c r="C28136" s="619" t="s">
        <v>1102</v>
      </c>
    </row>
    <row r="28137" spans="1:3" x14ac:dyDescent="0.15">
      <c r="A28137" s="619"/>
      <c r="B28137" s="618" t="s">
        <v>1081</v>
      </c>
      <c r="C28137" s="619" t="s">
        <v>1102</v>
      </c>
    </row>
    <row r="28138" spans="1:3" x14ac:dyDescent="0.15">
      <c r="A28138" s="619"/>
      <c r="B28138" s="618" t="s">
        <v>1081</v>
      </c>
      <c r="C28138" s="619" t="s">
        <v>1102</v>
      </c>
    </row>
    <row r="28139" spans="1:3" x14ac:dyDescent="0.15">
      <c r="A28139" s="619"/>
      <c r="B28139" s="618" t="s">
        <v>1081</v>
      </c>
      <c r="C28139" s="619" t="s">
        <v>1102</v>
      </c>
    </row>
    <row r="28140" spans="1:3" x14ac:dyDescent="0.15">
      <c r="A28140" s="618"/>
      <c r="B28140" s="618" t="s">
        <v>1081</v>
      </c>
      <c r="C28140" s="619" t="s">
        <v>1102</v>
      </c>
    </row>
    <row r="28141" spans="1:3" x14ac:dyDescent="0.15">
      <c r="A28141" s="618"/>
      <c r="B28141" s="618" t="s">
        <v>1081</v>
      </c>
      <c r="C28141" s="619" t="s">
        <v>1102</v>
      </c>
    </row>
    <row r="28142" spans="1:3" x14ac:dyDescent="0.15">
      <c r="A28142" s="618"/>
      <c r="B28142" s="618" t="s">
        <v>1081</v>
      </c>
      <c r="C28142" s="619" t="s">
        <v>1102</v>
      </c>
    </row>
    <row r="28143" spans="1:3" x14ac:dyDescent="0.15">
      <c r="A28143" s="618"/>
      <c r="B28143" s="618" t="s">
        <v>1081</v>
      </c>
      <c r="C28143" s="619" t="s">
        <v>1102</v>
      </c>
    </row>
    <row r="28144" spans="1:3" x14ac:dyDescent="0.15">
      <c r="A28144" s="618"/>
      <c r="B28144" s="618" t="s">
        <v>1081</v>
      </c>
      <c r="C28144" s="619" t="s">
        <v>1102</v>
      </c>
    </row>
    <row r="28145" spans="1:3" x14ac:dyDescent="0.15">
      <c r="A28145" s="618"/>
      <c r="B28145" s="618" t="s">
        <v>1081</v>
      </c>
      <c r="C28145" s="619" t="s">
        <v>1102</v>
      </c>
    </row>
    <row r="28146" spans="1:3" x14ac:dyDescent="0.15">
      <c r="A28146" s="619"/>
      <c r="B28146" s="618" t="s">
        <v>1081</v>
      </c>
      <c r="C28146" s="619" t="s">
        <v>1103</v>
      </c>
    </row>
    <row r="28147" spans="1:3" x14ac:dyDescent="0.15">
      <c r="A28147" s="618"/>
      <c r="B28147" s="618" t="s">
        <v>1081</v>
      </c>
      <c r="C28147" s="619" t="s">
        <v>1103</v>
      </c>
    </row>
    <row r="28148" spans="1:3" x14ac:dyDescent="0.15">
      <c r="A28148" s="618"/>
      <c r="B28148" s="618" t="s">
        <v>1081</v>
      </c>
      <c r="C28148" s="619" t="s">
        <v>424</v>
      </c>
    </row>
    <row r="28149" spans="1:3" x14ac:dyDescent="0.15">
      <c r="A28149" s="619"/>
      <c r="B28149" s="618" t="s">
        <v>1081</v>
      </c>
      <c r="C28149" s="619" t="s">
        <v>1080</v>
      </c>
    </row>
    <row r="28150" spans="1:3" x14ac:dyDescent="0.15">
      <c r="A28150" s="619"/>
      <c r="B28150" s="618" t="s">
        <v>1081</v>
      </c>
      <c r="C28150" s="619" t="s">
        <v>424</v>
      </c>
    </row>
    <row r="28151" spans="1:3" x14ac:dyDescent="0.15">
      <c r="A28151" s="619"/>
      <c r="B28151" s="618" t="s">
        <v>1081</v>
      </c>
      <c r="C28151" s="619" t="s">
        <v>424</v>
      </c>
    </row>
    <row r="28152" spans="1:3" x14ac:dyDescent="0.15">
      <c r="A28152" s="619"/>
      <c r="B28152" s="618" t="s">
        <v>1081</v>
      </c>
      <c r="C28152" s="619" t="s">
        <v>437</v>
      </c>
    </row>
    <row r="28153" spans="1:3" x14ac:dyDescent="0.15">
      <c r="A28153" s="618"/>
      <c r="B28153" s="618" t="s">
        <v>1081</v>
      </c>
      <c r="C28153" s="619" t="s">
        <v>424</v>
      </c>
    </row>
    <row r="28154" spans="1:3" x14ac:dyDescent="0.15">
      <c r="A28154" s="618"/>
      <c r="B28154" s="618" t="s">
        <v>1081</v>
      </c>
      <c r="C28154" s="619" t="s">
        <v>424</v>
      </c>
    </row>
    <row r="28155" spans="1:3" x14ac:dyDescent="0.15">
      <c r="A28155" s="618"/>
      <c r="B28155" s="618" t="s">
        <v>1081</v>
      </c>
      <c r="C28155" s="619" t="s">
        <v>424</v>
      </c>
    </row>
    <row r="28156" spans="1:3" x14ac:dyDescent="0.15">
      <c r="A28156" s="618"/>
      <c r="B28156" s="618" t="s">
        <v>1081</v>
      </c>
      <c r="C28156" s="619" t="s">
        <v>437</v>
      </c>
    </row>
    <row r="28157" spans="1:3" x14ac:dyDescent="0.15">
      <c r="A28157" s="619"/>
      <c r="B28157" s="618" t="s">
        <v>1081</v>
      </c>
      <c r="C28157" s="619" t="s">
        <v>437</v>
      </c>
    </row>
    <row r="28158" spans="1:3" x14ac:dyDescent="0.15">
      <c r="A28158" s="618"/>
      <c r="B28158" s="618" t="s">
        <v>1081</v>
      </c>
      <c r="C28158" s="619" t="s">
        <v>437</v>
      </c>
    </row>
    <row r="28159" spans="1:3" x14ac:dyDescent="0.15">
      <c r="A28159" s="618"/>
      <c r="B28159" s="618" t="s">
        <v>1081</v>
      </c>
      <c r="C28159" s="619" t="s">
        <v>437</v>
      </c>
    </row>
    <row r="28160" spans="1:3" x14ac:dyDescent="0.15">
      <c r="A28160" s="618"/>
      <c r="B28160" s="618" t="s">
        <v>1081</v>
      </c>
      <c r="C28160" s="619" t="s">
        <v>437</v>
      </c>
    </row>
    <row r="28161" spans="1:3" x14ac:dyDescent="0.15">
      <c r="A28161" s="618"/>
      <c r="B28161" s="618" t="s">
        <v>1081</v>
      </c>
      <c r="C28161" s="619" t="s">
        <v>437</v>
      </c>
    </row>
    <row r="28162" spans="1:3" x14ac:dyDescent="0.15">
      <c r="A28162" s="618"/>
      <c r="B28162" s="618" t="s">
        <v>1081</v>
      </c>
      <c r="C28162" s="619" t="s">
        <v>437</v>
      </c>
    </row>
    <row r="28163" spans="1:3" x14ac:dyDescent="0.15">
      <c r="A28163" s="618"/>
      <c r="B28163" s="618" t="s">
        <v>1081</v>
      </c>
      <c r="C28163" s="619" t="s">
        <v>1080</v>
      </c>
    </row>
    <row r="28164" spans="1:3" x14ac:dyDescent="0.15">
      <c r="A28164" s="618"/>
      <c r="B28164" s="618" t="s">
        <v>1081</v>
      </c>
      <c r="C28164" s="619" t="s">
        <v>1102</v>
      </c>
    </row>
    <row r="28165" spans="1:3" x14ac:dyDescent="0.15">
      <c r="A28165" s="618"/>
      <c r="B28165" s="618" t="s">
        <v>1081</v>
      </c>
      <c r="C28165" s="619" t="s">
        <v>1102</v>
      </c>
    </row>
    <row r="28166" spans="1:3" x14ac:dyDescent="0.15">
      <c r="A28166" s="618"/>
      <c r="B28166" s="618" t="s">
        <v>1081</v>
      </c>
      <c r="C28166" s="619" t="s">
        <v>1102</v>
      </c>
    </row>
    <row r="28167" spans="1:3" x14ac:dyDescent="0.15">
      <c r="A28167" s="618"/>
      <c r="B28167" s="618" t="s">
        <v>1081</v>
      </c>
      <c r="C28167" s="619" t="s">
        <v>1102</v>
      </c>
    </row>
    <row r="28168" spans="1:3" x14ac:dyDescent="0.15">
      <c r="A28168" s="618"/>
      <c r="B28168" s="618" t="s">
        <v>1081</v>
      </c>
      <c r="C28168" s="619" t="s">
        <v>1102</v>
      </c>
    </row>
    <row r="28169" spans="1:3" x14ac:dyDescent="0.15">
      <c r="A28169" s="618"/>
      <c r="B28169" s="618" t="s">
        <v>1081</v>
      </c>
      <c r="C28169" s="619" t="s">
        <v>1102</v>
      </c>
    </row>
    <row r="28170" spans="1:3" x14ac:dyDescent="0.15">
      <c r="A28170" s="619"/>
      <c r="B28170" s="618" t="s">
        <v>1081</v>
      </c>
      <c r="C28170" s="619" t="s">
        <v>1102</v>
      </c>
    </row>
    <row r="28171" spans="1:3" x14ac:dyDescent="0.15">
      <c r="A28171" s="618"/>
      <c r="B28171" s="618" t="s">
        <v>1081</v>
      </c>
      <c r="C28171" s="619" t="s">
        <v>1102</v>
      </c>
    </row>
    <row r="28172" spans="1:3" x14ac:dyDescent="0.15">
      <c r="A28172" s="618"/>
      <c r="B28172" s="618" t="s">
        <v>1081</v>
      </c>
      <c r="C28172" s="619" t="s">
        <v>424</v>
      </c>
    </row>
    <row r="28173" spans="1:3" x14ac:dyDescent="0.15">
      <c r="A28173" s="618"/>
      <c r="B28173" s="618" t="s">
        <v>1081</v>
      </c>
      <c r="C28173" s="619" t="s">
        <v>424</v>
      </c>
    </row>
    <row r="28174" spans="1:3" x14ac:dyDescent="0.15">
      <c r="A28174" s="618"/>
      <c r="B28174" s="618" t="s">
        <v>1081</v>
      </c>
      <c r="C28174" s="619" t="s">
        <v>1102</v>
      </c>
    </row>
    <row r="28175" spans="1:3" x14ac:dyDescent="0.15">
      <c r="A28175" s="619"/>
      <c r="B28175" s="618" t="s">
        <v>1081</v>
      </c>
      <c r="C28175" s="619" t="s">
        <v>1102</v>
      </c>
    </row>
    <row r="28176" spans="1:3" x14ac:dyDescent="0.15">
      <c r="A28176" s="619"/>
      <c r="B28176" s="618" t="s">
        <v>1081</v>
      </c>
      <c r="C28176" s="619" t="s">
        <v>424</v>
      </c>
    </row>
    <row r="28177" spans="1:3" x14ac:dyDescent="0.15">
      <c r="A28177" s="618"/>
      <c r="B28177" s="618" t="s">
        <v>1081</v>
      </c>
      <c r="C28177" s="619" t="s">
        <v>1080</v>
      </c>
    </row>
    <row r="28178" spans="1:3" x14ac:dyDescent="0.15">
      <c r="A28178" s="618"/>
      <c r="B28178" s="618" t="s">
        <v>1081</v>
      </c>
      <c r="C28178" s="619" t="s">
        <v>424</v>
      </c>
    </row>
    <row r="28179" spans="1:3" x14ac:dyDescent="0.15">
      <c r="A28179" s="618"/>
      <c r="B28179" s="618" t="s">
        <v>1081</v>
      </c>
      <c r="C28179" s="619" t="s">
        <v>1102</v>
      </c>
    </row>
    <row r="28180" spans="1:3" x14ac:dyDescent="0.15">
      <c r="A28180" s="618"/>
      <c r="B28180" s="618" t="s">
        <v>1081</v>
      </c>
      <c r="C28180" s="619" t="s">
        <v>1102</v>
      </c>
    </row>
    <row r="28181" spans="1:3" x14ac:dyDescent="0.15">
      <c r="A28181" s="618"/>
      <c r="B28181" s="618" t="s">
        <v>1081</v>
      </c>
      <c r="C28181" s="619" t="s">
        <v>424</v>
      </c>
    </row>
    <row r="28182" spans="1:3" x14ac:dyDescent="0.15">
      <c r="A28182" s="619"/>
      <c r="B28182" s="618" t="s">
        <v>1081</v>
      </c>
      <c r="C28182" s="619" t="s">
        <v>424</v>
      </c>
    </row>
    <row r="28183" spans="1:3" x14ac:dyDescent="0.15">
      <c r="A28183" s="618"/>
      <c r="B28183" s="618" t="s">
        <v>1081</v>
      </c>
      <c r="C28183" s="619" t="s">
        <v>1080</v>
      </c>
    </row>
    <row r="28184" spans="1:3" x14ac:dyDescent="0.15">
      <c r="A28184" s="619"/>
      <c r="B28184" s="618" t="s">
        <v>1081</v>
      </c>
      <c r="C28184" s="619" t="s">
        <v>424</v>
      </c>
    </row>
    <row r="28185" spans="1:3" x14ac:dyDescent="0.15">
      <c r="A28185" s="619"/>
      <c r="B28185" s="618" t="s">
        <v>1081</v>
      </c>
      <c r="C28185" s="619" t="s">
        <v>1110</v>
      </c>
    </row>
    <row r="28186" spans="1:3" x14ac:dyDescent="0.15">
      <c r="A28186" s="619"/>
      <c r="B28186" s="618" t="s">
        <v>1081</v>
      </c>
      <c r="C28186" s="619" t="s">
        <v>1110</v>
      </c>
    </row>
    <row r="28187" spans="1:3" x14ac:dyDescent="0.15">
      <c r="A28187" s="619"/>
      <c r="B28187" s="618" t="s">
        <v>1081</v>
      </c>
      <c r="C28187" s="619" t="s">
        <v>1110</v>
      </c>
    </row>
    <row r="28188" spans="1:3" x14ac:dyDescent="0.15">
      <c r="A28188" s="619"/>
      <c r="B28188" s="618" t="s">
        <v>1081</v>
      </c>
      <c r="C28188" s="619" t="s">
        <v>1110</v>
      </c>
    </row>
    <row r="28189" spans="1:3" ht="14.25" thickBot="1" x14ac:dyDescent="0.2">
      <c r="A28189" s="619"/>
      <c r="B28189" s="618" t="s">
        <v>1081</v>
      </c>
      <c r="C28189" s="620" t="s">
        <v>1110</v>
      </c>
    </row>
  </sheetData>
  <autoFilter ref="A1:C28189">
    <sortState ref="A2:C28189">
      <sortCondition ref="A1"/>
    </sortState>
  </autoFilter>
  <phoneticPr fontId="65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BP22"/>
  <sheetViews>
    <sheetView view="pageBreakPreview" topLeftCell="A3" zoomScale="85" zoomScaleNormal="100" zoomScaleSheetLayoutView="85" workbookViewId="0">
      <pane xSplit="1" ySplit="6" topLeftCell="B9" activePane="bottomRight" state="frozen"/>
      <selection activeCell="A3" sqref="A3"/>
      <selection pane="topRight" activeCell="B3" sqref="B3"/>
      <selection pane="bottomLeft" activeCell="A9" sqref="A9"/>
      <selection pane="bottomRight" activeCell="A3" sqref="A3"/>
    </sheetView>
  </sheetViews>
  <sheetFormatPr defaultRowHeight="13.5" x14ac:dyDescent="0.15"/>
  <cols>
    <col min="1" max="1" width="11.109375" style="458" customWidth="1"/>
    <col min="2" max="3" width="8.33203125" style="458" customWidth="1"/>
    <col min="4" max="5" width="10.44140625" style="458" bestFit="1" customWidth="1"/>
    <col min="6" max="6" width="8.88671875" style="458" bestFit="1" customWidth="1"/>
    <col min="7" max="19" width="10.44140625" style="458" bestFit="1" customWidth="1"/>
    <col min="20" max="20" width="8.44140625" style="458" bestFit="1" customWidth="1"/>
    <col min="21" max="22" width="7.88671875" style="458" customWidth="1"/>
    <col min="23" max="16384" width="8.88671875" style="458"/>
  </cols>
  <sheetData>
    <row r="1" spans="1:68" x14ac:dyDescent="0.15">
      <c r="A1" s="163"/>
      <c r="B1" s="163"/>
      <c r="C1" s="163"/>
      <c r="D1" s="163"/>
      <c r="E1" s="163"/>
      <c r="F1" s="163"/>
      <c r="G1" s="163"/>
      <c r="H1" s="163"/>
      <c r="I1" s="276"/>
      <c r="J1" s="276"/>
      <c r="K1" s="276"/>
      <c r="L1" s="276"/>
      <c r="M1" s="276"/>
      <c r="N1" s="276"/>
      <c r="O1" s="276"/>
      <c r="P1" s="276" t="s">
        <v>1047</v>
      </c>
      <c r="Q1" s="276"/>
      <c r="R1" s="276"/>
      <c r="S1" s="276"/>
      <c r="T1" s="276"/>
      <c r="U1" s="276"/>
      <c r="V1" s="276"/>
      <c r="W1" s="276"/>
      <c r="X1" s="276"/>
      <c r="Y1" s="276"/>
      <c r="Z1" s="276"/>
    </row>
    <row r="2" spans="1:68" ht="31.5" x14ac:dyDescent="0.4">
      <c r="A2" s="277" t="s">
        <v>126</v>
      </c>
      <c r="B2" s="277"/>
      <c r="C2" s="277"/>
      <c r="F2" s="1124" t="s">
        <v>1503</v>
      </c>
      <c r="I2" s="277"/>
      <c r="J2" s="277" t="s">
        <v>1054</v>
      </c>
      <c r="K2" s="277"/>
      <c r="L2" s="278"/>
      <c r="M2" s="276"/>
      <c r="N2" s="276"/>
      <c r="O2" s="276"/>
      <c r="P2" s="481"/>
      <c r="Q2" s="279"/>
      <c r="R2" s="279"/>
      <c r="S2" s="279"/>
      <c r="T2" s="279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480"/>
      <c r="AF2" s="480"/>
      <c r="AG2" s="480"/>
      <c r="AH2" s="480"/>
      <c r="AI2" s="480"/>
      <c r="AJ2" s="480"/>
      <c r="AK2" s="480"/>
      <c r="AL2" s="480"/>
      <c r="AM2" s="480"/>
      <c r="AN2" s="480"/>
      <c r="AO2" s="480"/>
      <c r="AP2" s="480"/>
      <c r="AQ2" s="480"/>
      <c r="AR2" s="480"/>
      <c r="AS2" s="480"/>
      <c r="AT2" s="480"/>
      <c r="AU2" s="480"/>
      <c r="AV2" s="480"/>
      <c r="AW2" s="480"/>
      <c r="AX2" s="480"/>
      <c r="AY2" s="480"/>
      <c r="AZ2" s="480"/>
      <c r="BA2" s="480"/>
      <c r="BB2" s="480"/>
      <c r="BC2" s="480"/>
      <c r="BD2" s="480"/>
      <c r="BE2" s="480"/>
      <c r="BF2" s="480"/>
      <c r="BG2" s="480"/>
      <c r="BH2" s="480"/>
      <c r="BI2" s="480"/>
      <c r="BJ2" s="480"/>
      <c r="BK2" s="480"/>
      <c r="BL2" s="480"/>
      <c r="BM2" s="480"/>
      <c r="BN2" s="480"/>
      <c r="BO2" s="480"/>
      <c r="BP2" s="480"/>
    </row>
    <row r="3" spans="1:68" ht="24" customHeight="1" x14ac:dyDescent="0.15">
      <c r="A3" s="1372"/>
      <c r="D3" s="805"/>
      <c r="F3" s="165"/>
      <c r="G3" s="165"/>
      <c r="H3" s="165" t="s">
        <v>1054</v>
      </c>
      <c r="K3" s="165" t="s">
        <v>1064</v>
      </c>
      <c r="U3" s="165" t="s">
        <v>127</v>
      </c>
    </row>
    <row r="4" spans="1:68" s="198" customFormat="1" ht="38.25" customHeight="1" x14ac:dyDescent="0.15">
      <c r="A4" s="280" t="s">
        <v>1042</v>
      </c>
      <c r="B4" s="542">
        <v>1997</v>
      </c>
      <c r="C4" s="542">
        <v>1998</v>
      </c>
      <c r="D4" s="542">
        <v>1999</v>
      </c>
      <c r="E4" s="542">
        <v>2000</v>
      </c>
      <c r="F4" s="542">
        <v>2001</v>
      </c>
      <c r="G4" s="542">
        <v>2002</v>
      </c>
      <c r="H4" s="542">
        <v>2003</v>
      </c>
      <c r="I4" s="542">
        <v>2004</v>
      </c>
      <c r="J4" s="542">
        <v>2005</v>
      </c>
      <c r="K4" s="542">
        <v>2006</v>
      </c>
      <c r="L4" s="542">
        <v>2007</v>
      </c>
      <c r="M4" s="542">
        <v>2008</v>
      </c>
      <c r="N4" s="542">
        <v>2009</v>
      </c>
      <c r="O4" s="542">
        <v>2010</v>
      </c>
      <c r="P4" s="543">
        <v>2011</v>
      </c>
      <c r="Q4" s="556">
        <v>2012</v>
      </c>
      <c r="R4" s="543">
        <v>2013</v>
      </c>
      <c r="S4" s="556">
        <v>2014</v>
      </c>
      <c r="T4" s="1134">
        <v>2015</v>
      </c>
      <c r="U4" s="544" t="s">
        <v>128</v>
      </c>
      <c r="V4" s="544" t="s">
        <v>129</v>
      </c>
    </row>
    <row r="5" spans="1:68" s="281" customFormat="1" ht="35.25" customHeight="1" x14ac:dyDescent="0.15">
      <c r="A5" s="537" t="s">
        <v>130</v>
      </c>
      <c r="B5" s="528">
        <f t="shared" ref="B5:G5" si="0">SUM(B9:B20)</f>
        <v>1765.9</v>
      </c>
      <c r="C5" s="528">
        <f t="shared" si="0"/>
        <v>2070</v>
      </c>
      <c r="D5" s="530">
        <f t="shared" si="0"/>
        <v>1455.2</v>
      </c>
      <c r="E5" s="530">
        <f t="shared" si="0"/>
        <v>1707.4999999999998</v>
      </c>
      <c r="F5" s="530">
        <f t="shared" si="0"/>
        <v>828.7</v>
      </c>
      <c r="G5" s="530">
        <f t="shared" si="0"/>
        <v>1378.7</v>
      </c>
      <c r="H5" s="530">
        <v>1378.7</v>
      </c>
      <c r="I5" s="530">
        <v>1748.9</v>
      </c>
      <c r="J5" s="530">
        <f t="shared" ref="J5:U5" si="1">SUM(J9:J20)</f>
        <v>1686.1000000000001</v>
      </c>
      <c r="K5" s="530">
        <f t="shared" si="1"/>
        <v>1195.1999999999998</v>
      </c>
      <c r="L5" s="530">
        <f t="shared" si="1"/>
        <v>1752.2</v>
      </c>
      <c r="M5" s="530">
        <f t="shared" si="1"/>
        <v>1037.6000000000001</v>
      </c>
      <c r="N5" s="530">
        <f t="shared" si="1"/>
        <v>1090.4000000000001</v>
      </c>
      <c r="O5" s="530">
        <f t="shared" si="1"/>
        <v>1419.7000000000003</v>
      </c>
      <c r="P5" s="1167">
        <f t="shared" si="1"/>
        <v>1943.4</v>
      </c>
      <c r="Q5" s="1167">
        <f t="shared" si="1"/>
        <v>1409.5</v>
      </c>
      <c r="R5" s="1167">
        <f>SUM(R9:R20)</f>
        <v>1120.9000000000001</v>
      </c>
      <c r="S5" s="1167">
        <f>SUM(S9:S20)</f>
        <v>1117.9000000000001</v>
      </c>
      <c r="T5" s="1135">
        <f>SUM(T9:T20)</f>
        <v>822.60000000000014</v>
      </c>
      <c r="U5" s="1168">
        <f t="shared" si="1"/>
        <v>1423.5210526315791</v>
      </c>
      <c r="V5" s="533">
        <f>T5-U5</f>
        <v>-600.92105263157896</v>
      </c>
    </row>
    <row r="6" spans="1:68" s="198" customFormat="1" ht="35.25" customHeight="1" x14ac:dyDescent="0.15">
      <c r="A6" s="538" t="s">
        <v>131</v>
      </c>
      <c r="B6" s="529">
        <f t="shared" ref="B6:G6" si="2">MAX(B9:B20)</f>
        <v>463.5</v>
      </c>
      <c r="C6" s="529">
        <f t="shared" si="2"/>
        <v>781.7</v>
      </c>
      <c r="D6" s="530">
        <f t="shared" si="2"/>
        <v>359.5</v>
      </c>
      <c r="E6" s="530">
        <f t="shared" si="2"/>
        <v>473.6</v>
      </c>
      <c r="F6" s="530">
        <f t="shared" si="2"/>
        <v>234.2</v>
      </c>
      <c r="G6" s="530">
        <f t="shared" si="2"/>
        <v>538.79999999999995</v>
      </c>
      <c r="H6" s="530">
        <v>538.79999999999995</v>
      </c>
      <c r="I6" s="530">
        <v>576.29999999999995</v>
      </c>
      <c r="J6" s="530">
        <f t="shared" ref="J6:U6" si="3">MAX(J9:J20)</f>
        <v>499.5</v>
      </c>
      <c r="K6" s="530">
        <f t="shared" si="3"/>
        <v>531</v>
      </c>
      <c r="L6" s="530">
        <f t="shared" si="3"/>
        <v>549.9</v>
      </c>
      <c r="M6" s="530">
        <f t="shared" si="3"/>
        <v>325.2</v>
      </c>
      <c r="N6" s="530">
        <f t="shared" si="3"/>
        <v>429.2</v>
      </c>
      <c r="O6" s="530">
        <f t="shared" si="3"/>
        <v>376.4</v>
      </c>
      <c r="P6" s="531">
        <f t="shared" si="3"/>
        <v>587.29999999999995</v>
      </c>
      <c r="Q6" s="531">
        <f t="shared" si="3"/>
        <v>463.6</v>
      </c>
      <c r="R6" s="531">
        <f>MAX(R9:R20)</f>
        <v>218.7</v>
      </c>
      <c r="S6" s="531">
        <f>MAX(S9:S20)</f>
        <v>240.9</v>
      </c>
      <c r="T6" s="1135">
        <f>MAX(T9:T20)</f>
        <v>145.6</v>
      </c>
      <c r="U6" s="532">
        <f t="shared" si="3"/>
        <v>324.08947368421053</v>
      </c>
      <c r="V6" s="533">
        <f t="shared" ref="V6:V20" si="4">T6-U6</f>
        <v>-178.48947368421054</v>
      </c>
    </row>
    <row r="7" spans="1:68" s="198" customFormat="1" ht="35.25" customHeight="1" x14ac:dyDescent="0.15">
      <c r="A7" s="538" t="s">
        <v>132</v>
      </c>
      <c r="B7" s="529">
        <f t="shared" ref="B7:G7" si="5">MIN(B9:B20)</f>
        <v>7.7</v>
      </c>
      <c r="C7" s="529">
        <f t="shared" si="5"/>
        <v>2.7</v>
      </c>
      <c r="D7" s="530">
        <f t="shared" si="5"/>
        <v>1.8</v>
      </c>
      <c r="E7" s="530">
        <f t="shared" si="5"/>
        <v>4.0999999999999996</v>
      </c>
      <c r="F7" s="530">
        <f t="shared" si="5"/>
        <v>10.8</v>
      </c>
      <c r="G7" s="530">
        <f t="shared" si="5"/>
        <v>12</v>
      </c>
      <c r="H7" s="530">
        <v>12</v>
      </c>
      <c r="I7" s="530">
        <v>11.2</v>
      </c>
      <c r="J7" s="530">
        <f t="shared" ref="J7:U7" si="6">MIN(J9:J20)</f>
        <v>6</v>
      </c>
      <c r="K7" s="530">
        <f t="shared" si="6"/>
        <v>8.1</v>
      </c>
      <c r="L7" s="530">
        <f t="shared" si="6"/>
        <v>9.8000000000000007</v>
      </c>
      <c r="M7" s="530">
        <f t="shared" si="6"/>
        <v>9.1</v>
      </c>
      <c r="N7" s="530">
        <f t="shared" si="6"/>
        <v>15.4</v>
      </c>
      <c r="O7" s="530">
        <f t="shared" si="6"/>
        <v>16.399999999999999</v>
      </c>
      <c r="P7" s="531">
        <f t="shared" si="6"/>
        <v>4</v>
      </c>
      <c r="Q7" s="531">
        <f t="shared" si="6"/>
        <v>2.5</v>
      </c>
      <c r="R7" s="531">
        <f>MIN(R9:R20)</f>
        <v>19.899999999999999</v>
      </c>
      <c r="S7" s="531">
        <f>MIN(S9:S20)</f>
        <v>6.5</v>
      </c>
      <c r="T7" s="1135">
        <f>MIN(T9:T20)</f>
        <v>18.5</v>
      </c>
      <c r="U7" s="532">
        <f t="shared" si="6"/>
        <v>27.184210526315784</v>
      </c>
      <c r="V7" s="533">
        <f t="shared" si="4"/>
        <v>-8.6842105263157841</v>
      </c>
    </row>
    <row r="8" spans="1:68" s="198" customFormat="1" ht="35.25" customHeight="1" x14ac:dyDescent="0.15">
      <c r="A8" s="538" t="s">
        <v>133</v>
      </c>
      <c r="B8" s="529">
        <f t="shared" ref="B8:G8" si="7">AVERAGE(B9:B20)</f>
        <v>147.15833333333333</v>
      </c>
      <c r="C8" s="529">
        <f t="shared" si="7"/>
        <v>172.5</v>
      </c>
      <c r="D8" s="530">
        <f t="shared" si="7"/>
        <v>121.26666666666667</v>
      </c>
      <c r="E8" s="530">
        <f t="shared" si="7"/>
        <v>142.29166666666666</v>
      </c>
      <c r="F8" s="530">
        <f t="shared" si="7"/>
        <v>69.058333333333337</v>
      </c>
      <c r="G8" s="530">
        <f t="shared" si="7"/>
        <v>114.89166666666667</v>
      </c>
      <c r="H8" s="530">
        <v>114.89166666666667</v>
      </c>
      <c r="I8" s="530">
        <v>145.74166666666665</v>
      </c>
      <c r="J8" s="530">
        <f t="shared" ref="J8:U8" si="8">AVERAGE(J9:J20)</f>
        <v>140.50833333333335</v>
      </c>
      <c r="K8" s="530">
        <f t="shared" si="8"/>
        <v>99.59999999999998</v>
      </c>
      <c r="L8" s="534">
        <f t="shared" si="8"/>
        <v>146.01666666666668</v>
      </c>
      <c r="M8" s="534">
        <f t="shared" si="8"/>
        <v>86.466666666666683</v>
      </c>
      <c r="N8" s="534">
        <f t="shared" si="8"/>
        <v>90.866666666666674</v>
      </c>
      <c r="O8" s="534">
        <f t="shared" si="8"/>
        <v>118.30833333333335</v>
      </c>
      <c r="P8" s="535">
        <f t="shared" si="8"/>
        <v>161.95000000000002</v>
      </c>
      <c r="Q8" s="535">
        <f t="shared" si="8"/>
        <v>117.45833333333333</v>
      </c>
      <c r="R8" s="535">
        <f>AVERAGE(R9:R20)</f>
        <v>93.408333333333346</v>
      </c>
      <c r="S8" s="535">
        <f>AVERAGE(S9:S20)</f>
        <v>93.158333333333346</v>
      </c>
      <c r="T8" s="1136">
        <f>AVERAGE(T9:T20)</f>
        <v>68.550000000000011</v>
      </c>
      <c r="U8" s="532">
        <f t="shared" si="8"/>
        <v>118.62675438596493</v>
      </c>
      <c r="V8" s="533">
        <f t="shared" si="4"/>
        <v>-50.076754385964918</v>
      </c>
    </row>
    <row r="9" spans="1:68" s="198" customFormat="1" ht="35.25" customHeight="1" x14ac:dyDescent="0.15">
      <c r="A9" s="538" t="s">
        <v>134</v>
      </c>
      <c r="B9" s="529">
        <v>15.6</v>
      </c>
      <c r="C9" s="529">
        <v>33.299999999999997</v>
      </c>
      <c r="D9" s="530">
        <v>1.8</v>
      </c>
      <c r="E9" s="530">
        <v>27.5</v>
      </c>
      <c r="F9" s="530">
        <v>61.2</v>
      </c>
      <c r="G9" s="530">
        <v>92.1</v>
      </c>
      <c r="H9" s="530">
        <v>11.2</v>
      </c>
      <c r="I9" s="530">
        <v>10.9</v>
      </c>
      <c r="J9" s="536">
        <v>6</v>
      </c>
      <c r="K9" s="536">
        <v>31.2</v>
      </c>
      <c r="L9" s="530">
        <v>14</v>
      </c>
      <c r="M9" s="530">
        <v>45.3</v>
      </c>
      <c r="N9" s="530">
        <v>15.4</v>
      </c>
      <c r="O9" s="530">
        <v>46.4</v>
      </c>
      <c r="P9" s="539">
        <v>4</v>
      </c>
      <c r="Q9" s="557">
        <v>16.399999999999999</v>
      </c>
      <c r="R9" s="593">
        <v>46.2</v>
      </c>
      <c r="S9" s="593">
        <v>6.5</v>
      </c>
      <c r="T9" s="1137">
        <v>31.5</v>
      </c>
      <c r="U9" s="541">
        <f>SUM(B9:T9)/19</f>
        <v>27.184210526315784</v>
      </c>
      <c r="V9" s="533">
        <f t="shared" si="4"/>
        <v>4.3157894736842159</v>
      </c>
    </row>
    <row r="10" spans="1:68" s="198" customFormat="1" ht="35.25" customHeight="1" x14ac:dyDescent="0.15">
      <c r="A10" s="538" t="s">
        <v>135</v>
      </c>
      <c r="B10" s="529">
        <v>51.1</v>
      </c>
      <c r="C10" s="529">
        <v>36.299999999999997</v>
      </c>
      <c r="D10" s="530">
        <v>12.2</v>
      </c>
      <c r="E10" s="530">
        <v>4.0999999999999996</v>
      </c>
      <c r="F10" s="530">
        <v>70</v>
      </c>
      <c r="G10" s="530">
        <v>12</v>
      </c>
      <c r="H10" s="530">
        <v>59.2</v>
      </c>
      <c r="I10" s="530">
        <v>30.6</v>
      </c>
      <c r="J10" s="536">
        <v>37.5</v>
      </c>
      <c r="K10" s="536">
        <v>33.1</v>
      </c>
      <c r="L10" s="536">
        <v>45</v>
      </c>
      <c r="M10" s="536">
        <v>9.1</v>
      </c>
      <c r="N10" s="536">
        <v>27.5</v>
      </c>
      <c r="O10" s="536">
        <v>81.5</v>
      </c>
      <c r="P10" s="539">
        <v>44.8</v>
      </c>
      <c r="Q10" s="557">
        <v>2.5</v>
      </c>
      <c r="R10" s="593">
        <v>54.2</v>
      </c>
      <c r="S10" s="593">
        <v>8.5</v>
      </c>
      <c r="T10" s="1137">
        <v>27</v>
      </c>
      <c r="U10" s="541">
        <f t="shared" ref="U10:U20" si="9">SUM(B10:T10)/19</f>
        <v>34.010526315789477</v>
      </c>
      <c r="V10" s="533">
        <f t="shared" si="4"/>
        <v>-7.0105263157894768</v>
      </c>
    </row>
    <row r="11" spans="1:68" s="198" customFormat="1" ht="35.25" customHeight="1" x14ac:dyDescent="0.15">
      <c r="A11" s="538" t="s">
        <v>136</v>
      </c>
      <c r="B11" s="529">
        <v>37.1</v>
      </c>
      <c r="C11" s="529">
        <v>31.1</v>
      </c>
      <c r="D11" s="530">
        <v>79.400000000000006</v>
      </c>
      <c r="E11" s="530">
        <v>17.8</v>
      </c>
      <c r="F11" s="530">
        <v>16</v>
      </c>
      <c r="G11" s="530">
        <v>33.5</v>
      </c>
      <c r="H11" s="530">
        <v>44.2</v>
      </c>
      <c r="I11" s="530">
        <v>83.2</v>
      </c>
      <c r="J11" s="536">
        <v>38.799999999999997</v>
      </c>
      <c r="K11" s="536">
        <v>8.1</v>
      </c>
      <c r="L11" s="536">
        <v>117.8</v>
      </c>
      <c r="M11" s="536">
        <v>29.1</v>
      </c>
      <c r="N11" s="536">
        <v>60.3</v>
      </c>
      <c r="O11" s="536">
        <v>100.1</v>
      </c>
      <c r="P11" s="539">
        <v>19</v>
      </c>
      <c r="Q11" s="557">
        <v>54.6</v>
      </c>
      <c r="R11" s="593">
        <v>52.8</v>
      </c>
      <c r="S11" s="593">
        <v>67.2</v>
      </c>
      <c r="T11" s="1137">
        <v>44.7</v>
      </c>
      <c r="U11" s="541">
        <f t="shared" si="9"/>
        <v>49.2</v>
      </c>
      <c r="V11" s="533">
        <f t="shared" si="4"/>
        <v>-4.5</v>
      </c>
    </row>
    <row r="12" spans="1:68" s="198" customFormat="1" ht="35.25" customHeight="1" x14ac:dyDescent="0.15">
      <c r="A12" s="538" t="s">
        <v>137</v>
      </c>
      <c r="B12" s="529">
        <v>55.4</v>
      </c>
      <c r="C12" s="529">
        <v>154.30000000000001</v>
      </c>
      <c r="D12" s="530">
        <v>103</v>
      </c>
      <c r="E12" s="530">
        <v>67.8</v>
      </c>
      <c r="F12" s="530">
        <v>20.399999999999999</v>
      </c>
      <c r="G12" s="530">
        <v>155.5</v>
      </c>
      <c r="H12" s="530">
        <v>217.5</v>
      </c>
      <c r="I12" s="530">
        <v>73.099999999999994</v>
      </c>
      <c r="J12" s="536">
        <v>48.5</v>
      </c>
      <c r="K12" s="536">
        <v>94.2</v>
      </c>
      <c r="L12" s="536">
        <v>28.6</v>
      </c>
      <c r="M12" s="536">
        <v>34.4</v>
      </c>
      <c r="N12" s="536">
        <v>34.5</v>
      </c>
      <c r="O12" s="536">
        <v>88.5</v>
      </c>
      <c r="P12" s="539">
        <v>71</v>
      </c>
      <c r="Q12" s="557">
        <v>66.2</v>
      </c>
      <c r="R12" s="593">
        <v>86.8</v>
      </c>
      <c r="S12" s="593">
        <v>59.4</v>
      </c>
      <c r="T12" s="1137">
        <v>95.2</v>
      </c>
      <c r="U12" s="541">
        <f t="shared" si="9"/>
        <v>81.805263157894757</v>
      </c>
      <c r="V12" s="533">
        <f t="shared" si="4"/>
        <v>13.394736842105246</v>
      </c>
    </row>
    <row r="13" spans="1:68" s="198" customFormat="1" ht="35.25" customHeight="1" x14ac:dyDescent="0.15">
      <c r="A13" s="538" t="s">
        <v>138</v>
      </c>
      <c r="B13" s="529">
        <v>200.9</v>
      </c>
      <c r="C13" s="529">
        <v>119.5</v>
      </c>
      <c r="D13" s="530">
        <v>116.8</v>
      </c>
      <c r="E13" s="530">
        <v>54.3</v>
      </c>
      <c r="F13" s="530">
        <v>30.2</v>
      </c>
      <c r="G13" s="530">
        <v>130.5</v>
      </c>
      <c r="H13" s="530">
        <v>119.5</v>
      </c>
      <c r="I13" s="530">
        <v>109</v>
      </c>
      <c r="J13" s="536">
        <v>60.5</v>
      </c>
      <c r="K13" s="536">
        <v>119.7</v>
      </c>
      <c r="L13" s="536">
        <v>130.6</v>
      </c>
      <c r="M13" s="536">
        <v>59.2</v>
      </c>
      <c r="N13" s="536">
        <v>124.3</v>
      </c>
      <c r="O13" s="536">
        <v>117.6</v>
      </c>
      <c r="P13" s="539">
        <v>162</v>
      </c>
      <c r="Q13" s="557">
        <v>24</v>
      </c>
      <c r="R13" s="593">
        <v>110.4</v>
      </c>
      <c r="S13" s="593">
        <v>49.7</v>
      </c>
      <c r="T13" s="1137">
        <v>28.9</v>
      </c>
      <c r="U13" s="541">
        <f t="shared" si="9"/>
        <v>98.294736842105266</v>
      </c>
      <c r="V13" s="533">
        <f t="shared" si="4"/>
        <v>-69.39473684210526</v>
      </c>
    </row>
    <row r="14" spans="1:68" s="198" customFormat="1" ht="35.25" customHeight="1" x14ac:dyDescent="0.15">
      <c r="A14" s="538" t="s">
        <v>139</v>
      </c>
      <c r="B14" s="529">
        <v>267.5</v>
      </c>
      <c r="C14" s="529">
        <v>297.2</v>
      </c>
      <c r="D14" s="530">
        <v>245.7</v>
      </c>
      <c r="E14" s="530">
        <v>238.3</v>
      </c>
      <c r="F14" s="530">
        <v>234.2</v>
      </c>
      <c r="G14" s="530">
        <v>55.4</v>
      </c>
      <c r="H14" s="530">
        <v>186.4</v>
      </c>
      <c r="I14" s="530">
        <v>383.5</v>
      </c>
      <c r="J14" s="536">
        <v>209.6</v>
      </c>
      <c r="K14" s="536">
        <v>131</v>
      </c>
      <c r="L14" s="536">
        <v>133</v>
      </c>
      <c r="M14" s="536">
        <v>148.30000000000001</v>
      </c>
      <c r="N14" s="536">
        <v>87.3</v>
      </c>
      <c r="O14" s="536">
        <v>65.599999999999994</v>
      </c>
      <c r="P14" s="539">
        <v>391.6</v>
      </c>
      <c r="Q14" s="557">
        <v>57.8</v>
      </c>
      <c r="R14" s="593">
        <v>162.6</v>
      </c>
      <c r="S14" s="593">
        <v>143.69999999999999</v>
      </c>
      <c r="T14" s="1137">
        <v>119.8</v>
      </c>
      <c r="U14" s="541">
        <f t="shared" si="9"/>
        <v>187.28947368421055</v>
      </c>
      <c r="V14" s="533">
        <f t="shared" si="4"/>
        <v>-67.489473684210552</v>
      </c>
    </row>
    <row r="15" spans="1:68" s="198" customFormat="1" ht="35.25" customHeight="1" x14ac:dyDescent="0.15">
      <c r="A15" s="538" t="s">
        <v>140</v>
      </c>
      <c r="B15" s="529">
        <v>424.2</v>
      </c>
      <c r="C15" s="529">
        <v>256.10000000000002</v>
      </c>
      <c r="D15" s="530">
        <v>137.80000000000001</v>
      </c>
      <c r="E15" s="530">
        <v>470.1</v>
      </c>
      <c r="F15" s="530">
        <v>171</v>
      </c>
      <c r="G15" s="530">
        <v>149.1</v>
      </c>
      <c r="H15" s="530">
        <v>576.29999999999995</v>
      </c>
      <c r="I15" s="530">
        <v>391</v>
      </c>
      <c r="J15" s="536">
        <v>463.3</v>
      </c>
      <c r="K15" s="536">
        <v>531</v>
      </c>
      <c r="L15" s="536">
        <v>275.7</v>
      </c>
      <c r="M15" s="536">
        <v>253.4</v>
      </c>
      <c r="N15" s="536">
        <v>429.2</v>
      </c>
      <c r="O15" s="536">
        <v>223.1</v>
      </c>
      <c r="P15" s="539">
        <v>587.29999999999995</v>
      </c>
      <c r="Q15" s="557">
        <v>277.60000000000002</v>
      </c>
      <c r="R15" s="593">
        <v>218.7</v>
      </c>
      <c r="S15" s="593">
        <v>177.2</v>
      </c>
      <c r="T15" s="1137">
        <v>145.6</v>
      </c>
      <c r="U15" s="541">
        <f t="shared" si="9"/>
        <v>324.08947368421053</v>
      </c>
      <c r="V15" s="533">
        <f t="shared" si="4"/>
        <v>-178.48947368421054</v>
      </c>
    </row>
    <row r="16" spans="1:68" s="198" customFormat="1" ht="35.25" customHeight="1" x14ac:dyDescent="0.15">
      <c r="A16" s="538" t="s">
        <v>141</v>
      </c>
      <c r="B16" s="529">
        <v>463.5</v>
      </c>
      <c r="C16" s="529">
        <v>781.7</v>
      </c>
      <c r="D16" s="530">
        <v>203</v>
      </c>
      <c r="E16" s="530">
        <v>473.6</v>
      </c>
      <c r="F16" s="530">
        <v>78.099999999999994</v>
      </c>
      <c r="G16" s="530">
        <v>538.79999999999995</v>
      </c>
      <c r="H16" s="530">
        <v>254.9</v>
      </c>
      <c r="I16" s="530">
        <v>198.3</v>
      </c>
      <c r="J16" s="536">
        <v>499.5</v>
      </c>
      <c r="K16" s="536">
        <v>113.6</v>
      </c>
      <c r="L16" s="536">
        <v>373.5</v>
      </c>
      <c r="M16" s="536">
        <v>325.2</v>
      </c>
      <c r="N16" s="536">
        <v>148.30000000000001</v>
      </c>
      <c r="O16" s="536">
        <v>376.4</v>
      </c>
      <c r="P16" s="539">
        <v>420.3</v>
      </c>
      <c r="Q16" s="557">
        <v>463.6</v>
      </c>
      <c r="R16" s="593">
        <v>126.6</v>
      </c>
      <c r="S16" s="593">
        <v>240.9</v>
      </c>
      <c r="T16" s="1137">
        <v>51.6</v>
      </c>
      <c r="U16" s="541">
        <f t="shared" si="9"/>
        <v>322.70526315789476</v>
      </c>
      <c r="V16" s="533">
        <f t="shared" si="4"/>
        <v>-271.10526315789474</v>
      </c>
    </row>
    <row r="17" spans="1:22" s="198" customFormat="1" ht="35.25" customHeight="1" x14ac:dyDescent="0.15">
      <c r="A17" s="538" t="s">
        <v>142</v>
      </c>
      <c r="B17" s="529">
        <v>30.2</v>
      </c>
      <c r="C17" s="529">
        <v>254.7</v>
      </c>
      <c r="D17" s="530">
        <v>359.5</v>
      </c>
      <c r="E17" s="530">
        <v>263.2</v>
      </c>
      <c r="F17" s="530">
        <v>25.2</v>
      </c>
      <c r="G17" s="530">
        <v>77</v>
      </c>
      <c r="H17" s="530">
        <v>208.5</v>
      </c>
      <c r="I17" s="530">
        <v>133.69999999999999</v>
      </c>
      <c r="J17" s="536">
        <v>226.4</v>
      </c>
      <c r="K17" s="536">
        <v>24.1</v>
      </c>
      <c r="L17" s="536">
        <v>549.9</v>
      </c>
      <c r="M17" s="536">
        <v>85.5</v>
      </c>
      <c r="N17" s="536">
        <v>46</v>
      </c>
      <c r="O17" s="536">
        <v>250.5</v>
      </c>
      <c r="P17" s="539">
        <v>91.7</v>
      </c>
      <c r="Q17" s="557">
        <v>242.5</v>
      </c>
      <c r="R17" s="593">
        <v>146.4</v>
      </c>
      <c r="S17" s="593">
        <v>118</v>
      </c>
      <c r="T17" s="1137">
        <v>18.5</v>
      </c>
      <c r="U17" s="541">
        <f t="shared" si="9"/>
        <v>165.86842105263159</v>
      </c>
      <c r="V17" s="533">
        <f t="shared" si="4"/>
        <v>-147.36842105263159</v>
      </c>
    </row>
    <row r="18" spans="1:22" s="198" customFormat="1" ht="35.25" customHeight="1" x14ac:dyDescent="0.15">
      <c r="A18" s="538" t="s">
        <v>143</v>
      </c>
      <c r="B18" s="529">
        <v>7.7</v>
      </c>
      <c r="C18" s="529">
        <v>71.5</v>
      </c>
      <c r="D18" s="530">
        <v>171.6</v>
      </c>
      <c r="E18" s="530">
        <v>24.6</v>
      </c>
      <c r="F18" s="530">
        <v>91.2</v>
      </c>
      <c r="G18" s="530">
        <v>67.8</v>
      </c>
      <c r="H18" s="530">
        <v>21.5</v>
      </c>
      <c r="I18" s="530">
        <v>5</v>
      </c>
      <c r="J18" s="536">
        <v>60.5</v>
      </c>
      <c r="K18" s="536">
        <v>19.3</v>
      </c>
      <c r="L18" s="536">
        <v>47.4</v>
      </c>
      <c r="M18" s="536">
        <v>19.600000000000001</v>
      </c>
      <c r="N18" s="536">
        <v>24.7</v>
      </c>
      <c r="O18" s="536">
        <v>17.899999999999999</v>
      </c>
      <c r="P18" s="539">
        <v>37</v>
      </c>
      <c r="Q18" s="557">
        <v>81.3</v>
      </c>
      <c r="R18" s="593">
        <v>19.899999999999999</v>
      </c>
      <c r="S18" s="593">
        <v>169.4</v>
      </c>
      <c r="T18" s="1137">
        <v>94.1</v>
      </c>
      <c r="U18" s="541">
        <f t="shared" si="9"/>
        <v>55.368421052631582</v>
      </c>
      <c r="V18" s="533">
        <f t="shared" si="4"/>
        <v>38.731578947368412</v>
      </c>
    </row>
    <row r="19" spans="1:22" s="198" customFormat="1" ht="35.25" customHeight="1" x14ac:dyDescent="0.15">
      <c r="A19" s="538" t="s">
        <v>144</v>
      </c>
      <c r="B19" s="529">
        <v>168.2</v>
      </c>
      <c r="C19" s="529">
        <v>31.6</v>
      </c>
      <c r="D19" s="530">
        <v>16.5</v>
      </c>
      <c r="E19" s="530">
        <v>44.6</v>
      </c>
      <c r="F19" s="530">
        <v>10.8</v>
      </c>
      <c r="G19" s="530">
        <v>24</v>
      </c>
      <c r="H19" s="530">
        <v>32.6</v>
      </c>
      <c r="I19" s="530">
        <v>37.1</v>
      </c>
      <c r="J19" s="536">
        <v>20.3</v>
      </c>
      <c r="K19" s="536">
        <v>60</v>
      </c>
      <c r="L19" s="536">
        <v>9.8000000000000007</v>
      </c>
      <c r="M19" s="536">
        <v>12.1</v>
      </c>
      <c r="N19" s="536">
        <v>54.7</v>
      </c>
      <c r="O19" s="536">
        <v>16.399999999999999</v>
      </c>
      <c r="P19" s="539">
        <v>103.2</v>
      </c>
      <c r="Q19" s="557">
        <v>58.4</v>
      </c>
      <c r="R19" s="593">
        <v>63.5</v>
      </c>
      <c r="S19" s="593">
        <v>40.700000000000003</v>
      </c>
      <c r="T19" s="1137">
        <v>126</v>
      </c>
      <c r="U19" s="541">
        <f t="shared" si="9"/>
        <v>48.973684210526322</v>
      </c>
      <c r="V19" s="533">
        <f t="shared" si="4"/>
        <v>77.026315789473671</v>
      </c>
    </row>
    <row r="20" spans="1:22" s="198" customFormat="1" ht="35.25" customHeight="1" x14ac:dyDescent="0.15">
      <c r="A20" s="538" t="s">
        <v>145</v>
      </c>
      <c r="B20" s="529">
        <v>44.5</v>
      </c>
      <c r="C20" s="529">
        <v>2.7</v>
      </c>
      <c r="D20" s="530">
        <v>7.9</v>
      </c>
      <c r="E20" s="530">
        <v>21.6</v>
      </c>
      <c r="F20" s="530">
        <v>20.399999999999999</v>
      </c>
      <c r="G20" s="530">
        <v>43</v>
      </c>
      <c r="H20" s="530">
        <v>17.100000000000001</v>
      </c>
      <c r="I20" s="530">
        <v>41.1</v>
      </c>
      <c r="J20" s="536">
        <v>15.2</v>
      </c>
      <c r="K20" s="536">
        <v>29.9</v>
      </c>
      <c r="L20" s="536">
        <v>26.9</v>
      </c>
      <c r="M20" s="536">
        <v>16.399999999999999</v>
      </c>
      <c r="N20" s="536">
        <v>38.200000000000003</v>
      </c>
      <c r="O20" s="536">
        <v>35.700000000000003</v>
      </c>
      <c r="P20" s="540">
        <v>11.5</v>
      </c>
      <c r="Q20" s="558">
        <v>64.599999999999994</v>
      </c>
      <c r="R20" s="594">
        <v>32.799999999999997</v>
      </c>
      <c r="S20" s="594">
        <v>36.700000000000003</v>
      </c>
      <c r="T20" s="1138">
        <v>39.700000000000003</v>
      </c>
      <c r="U20" s="541">
        <f t="shared" si="9"/>
        <v>28.731578947368419</v>
      </c>
      <c r="V20" s="533">
        <f t="shared" si="4"/>
        <v>10.968421052631584</v>
      </c>
    </row>
    <row r="21" spans="1:22" x14ac:dyDescent="0.15">
      <c r="V21" s="163" t="s">
        <v>1062</v>
      </c>
    </row>
    <row r="22" spans="1:22" ht="19.5" customHeight="1" x14ac:dyDescent="0.15">
      <c r="A22" s="282" t="s">
        <v>1474</v>
      </c>
      <c r="I22" s="282"/>
      <c r="J22" s="282" t="s">
        <v>1064</v>
      </c>
    </row>
  </sheetData>
  <sheetProtection password="CC19" sheet="1" objects="1" scenarios="1"/>
  <phoneticPr fontId="65" type="noConversion"/>
  <pageMargins left="0.57999999999999996" right="0.59" top="0.74803149606299202" bottom="0.82677165354330695" header="0.17" footer="0.43307086614173201"/>
  <pageSetup paperSize="9" scale="51" firstPageNumber="17" pageOrder="overThenDown" orientation="landscape" useFirstPageNumber="1" horizontalDpi="300" verticalDpi="300" r:id="rId1"/>
  <headerFooter alignWithMargins="0">
    <oddFooter>&amp;C- &amp;P -</oddFooter>
  </headerFooter>
  <colBreaks count="1" manualBreakCount="1">
    <brk id="22" max="2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2:P19"/>
  <sheetViews>
    <sheetView view="pageBreakPreview" zoomScaleNormal="100" zoomScaleSheetLayoutView="100" workbookViewId="0">
      <selection activeCell="F7" sqref="F7"/>
    </sheetView>
  </sheetViews>
  <sheetFormatPr defaultColWidth="8.88671875" defaultRowHeight="13.5" x14ac:dyDescent="0.15"/>
  <cols>
    <col min="1" max="1" width="3.6640625" customWidth="1"/>
    <col min="3" max="3" width="5.5546875" customWidth="1"/>
    <col min="4" max="4" width="11.77734375" customWidth="1"/>
    <col min="5" max="9" width="9.77734375" customWidth="1"/>
    <col min="10" max="10" width="9.88671875" bestFit="1" customWidth="1"/>
  </cols>
  <sheetData>
    <row r="2" spans="1:16" ht="33" customHeight="1" x14ac:dyDescent="0.25">
      <c r="A2" s="28" t="s">
        <v>875</v>
      </c>
      <c r="B2" s="8"/>
      <c r="C2" s="8"/>
      <c r="D2" s="8"/>
      <c r="E2" s="120"/>
      <c r="F2" s="1124"/>
      <c r="G2" s="86"/>
    </row>
    <row r="3" spans="1:16" ht="21.75" customHeight="1" x14ac:dyDescent="0.15">
      <c r="A3" s="28"/>
      <c r="B3" s="8"/>
      <c r="C3" s="8"/>
      <c r="D3" s="8"/>
    </row>
    <row r="4" spans="1:16" ht="39.75" customHeight="1" x14ac:dyDescent="0.15">
      <c r="A4" s="2610" t="s">
        <v>67</v>
      </c>
      <c r="B4" s="2611"/>
      <c r="C4" s="53" t="s">
        <v>1</v>
      </c>
      <c r="D4" s="53" t="s">
        <v>103</v>
      </c>
      <c r="E4" s="53" t="s">
        <v>146</v>
      </c>
      <c r="F4" s="53" t="s">
        <v>147</v>
      </c>
      <c r="G4" s="53" t="s">
        <v>148</v>
      </c>
      <c r="H4" s="53" t="s">
        <v>62</v>
      </c>
      <c r="I4" s="54" t="s">
        <v>63</v>
      </c>
    </row>
    <row r="5" spans="1:16" ht="40.5" customHeight="1" x14ac:dyDescent="0.15">
      <c r="A5" s="2614" t="s">
        <v>149</v>
      </c>
      <c r="B5" s="2615"/>
      <c r="C5" s="1464" t="s">
        <v>5</v>
      </c>
      <c r="D5" s="1465">
        <f>SUM(E5:I5)</f>
        <v>1535191</v>
      </c>
      <c r="E5" s="1465">
        <f>'2-2동별 급수인구'!D7</f>
        <v>243149</v>
      </c>
      <c r="F5" s="1465">
        <f>'2-2동별 급수인구'!D30</f>
        <v>257880</v>
      </c>
      <c r="G5" s="1465">
        <f>'2-2동별 급수인구'!D54</f>
        <v>494166</v>
      </c>
      <c r="H5" s="1465">
        <f>'2-2동별 급수인구'!D84</f>
        <v>340901</v>
      </c>
      <c r="I5" s="1466">
        <f>'2-2동별 급수인구'!D100</f>
        <v>199095</v>
      </c>
    </row>
    <row r="6" spans="1:16" ht="40.5" customHeight="1" x14ac:dyDescent="0.15">
      <c r="A6" s="2618" t="s">
        <v>150</v>
      </c>
      <c r="B6" s="2619"/>
      <c r="C6" s="824" t="s">
        <v>5</v>
      </c>
      <c r="D6" s="1467">
        <f>SUM(E6:I6)</f>
        <v>1535191</v>
      </c>
      <c r="E6" s="1467">
        <f>'2-2동별 급수인구'!F7</f>
        <v>243149</v>
      </c>
      <c r="F6" s="1467">
        <f>'2-2동별 급수인구'!F30</f>
        <v>257880</v>
      </c>
      <c r="G6" s="1467">
        <f>'2-2동별 급수인구'!F54</f>
        <v>494166</v>
      </c>
      <c r="H6" s="1467">
        <f>'2-2동별 급수인구'!F84</f>
        <v>340901</v>
      </c>
      <c r="I6" s="1468">
        <f>'2-2동별 급수인구'!F100</f>
        <v>199095</v>
      </c>
    </row>
    <row r="7" spans="1:16" ht="40.5" customHeight="1" x14ac:dyDescent="0.15">
      <c r="A7" s="2612" t="s">
        <v>151</v>
      </c>
      <c r="B7" s="2613"/>
      <c r="C7" s="824" t="s">
        <v>5</v>
      </c>
      <c r="D7" s="1467">
        <f>SUM(E7:I7)</f>
        <v>1533553</v>
      </c>
      <c r="E7" s="1467">
        <f>'2-2동별 급수인구'!H7</f>
        <v>243108</v>
      </c>
      <c r="F7" s="1467">
        <f>'2-2동별 급수인구'!H30</f>
        <v>257830</v>
      </c>
      <c r="G7" s="1467">
        <f>'2-2동별 급수인구'!H54</f>
        <v>493540</v>
      </c>
      <c r="H7" s="1467">
        <f>'2-2동별 급수인구'!H84</f>
        <v>340064</v>
      </c>
      <c r="I7" s="1468">
        <f>'2-2동별 급수인구'!H100</f>
        <v>199011</v>
      </c>
      <c r="L7" s="86"/>
      <c r="M7" s="86"/>
      <c r="N7" s="86"/>
      <c r="O7" s="86"/>
      <c r="P7" s="86"/>
    </row>
    <row r="8" spans="1:16" ht="40.5" customHeight="1" x14ac:dyDescent="0.15">
      <c r="A8" s="2622" t="s">
        <v>815</v>
      </c>
      <c r="B8" s="2623"/>
      <c r="C8" s="824" t="s">
        <v>152</v>
      </c>
      <c r="D8" s="1467">
        <f>SUM(E8:I8)</f>
        <v>597008</v>
      </c>
      <c r="E8" s="1467">
        <f>'2-2동별 급수인구'!C7</f>
        <v>100635</v>
      </c>
      <c r="F8" s="1467">
        <f>'2-2동별 급수인구'!C30</f>
        <v>103285</v>
      </c>
      <c r="G8" s="1467">
        <f>'2-2동별 급수인구'!C54</f>
        <v>189068</v>
      </c>
      <c r="H8" s="1467">
        <f>'2-2동별 급수인구'!C84</f>
        <v>126969</v>
      </c>
      <c r="I8" s="1468">
        <f>'2-2동별 급수인구'!C100</f>
        <v>77051</v>
      </c>
      <c r="L8" s="86"/>
      <c r="M8" s="86"/>
      <c r="N8" s="86"/>
      <c r="O8" s="86"/>
      <c r="P8" s="86"/>
    </row>
    <row r="9" spans="1:16" ht="40.5" customHeight="1" x14ac:dyDescent="0.15">
      <c r="A9" s="2622" t="s">
        <v>827</v>
      </c>
      <c r="B9" s="2623"/>
      <c r="C9" s="824" t="s">
        <v>152</v>
      </c>
      <c r="D9" s="1467">
        <f>SUM(E9:I9)</f>
        <v>596275</v>
      </c>
      <c r="E9" s="1467">
        <f>'2-2동별 급수인구'!G7</f>
        <v>100612</v>
      </c>
      <c r="F9" s="1467">
        <f>'2-2동별 급수인구'!G30</f>
        <v>103264</v>
      </c>
      <c r="G9" s="1467">
        <f>'2-2동별 급수인구'!G54</f>
        <v>188746</v>
      </c>
      <c r="H9" s="1467">
        <f>'2-2동별 급수인구'!G84</f>
        <v>126644</v>
      </c>
      <c r="I9" s="1468">
        <f>'2-2동별 급수인구'!G100</f>
        <v>77009</v>
      </c>
    </row>
    <row r="10" spans="1:16" ht="40.5" customHeight="1" x14ac:dyDescent="0.15">
      <c r="A10" s="2612" t="s">
        <v>153</v>
      </c>
      <c r="B10" s="2613"/>
      <c r="C10" s="824" t="s">
        <v>6</v>
      </c>
      <c r="D10" s="1469">
        <f t="shared" ref="D10:I10" si="0">D7/D5*100</f>
        <v>99.893303178562149</v>
      </c>
      <c r="E10" s="1469">
        <f>E7/E5*100</f>
        <v>99.983137911321862</v>
      </c>
      <c r="F10" s="1469">
        <f t="shared" si="0"/>
        <v>99.980611136962921</v>
      </c>
      <c r="G10" s="1469">
        <f t="shared" si="0"/>
        <v>99.873321920164486</v>
      </c>
      <c r="H10" s="1469">
        <f t="shared" si="0"/>
        <v>99.754474172853705</v>
      </c>
      <c r="I10" s="1470">
        <f t="shared" si="0"/>
        <v>99.957809086114665</v>
      </c>
    </row>
    <row r="11" spans="1:16" ht="40.5" customHeight="1" x14ac:dyDescent="0.15">
      <c r="A11" s="2620" t="s">
        <v>154</v>
      </c>
      <c r="B11" s="2621"/>
      <c r="C11" s="691" t="s">
        <v>813</v>
      </c>
      <c r="D11" s="1599">
        <f>SUM(E11:I11)</f>
        <v>169551.103</v>
      </c>
      <c r="E11" s="1643">
        <f>('1-6 사용료부과'!F17)/1000</f>
        <v>22981.06</v>
      </c>
      <c r="F11" s="1643">
        <f>('1-6 사용료부과'!F18)/1000</f>
        <v>25324.396000000001</v>
      </c>
      <c r="G11" s="1643">
        <f>('1-6 사용료부과'!F19)/1000</f>
        <v>48188.963000000003</v>
      </c>
      <c r="H11" s="1599">
        <f>('1-6 사용료부과'!F20+'1-6 사용료부과'!F21)/1000</f>
        <v>40297.64</v>
      </c>
      <c r="I11" s="1588">
        <f>('1-6 사용료부과'!F22+'1-6 사용료부과'!F23)/1000</f>
        <v>32759.044000000002</v>
      </c>
      <c r="J11" s="86"/>
    </row>
    <row r="12" spans="1:16" ht="40.5" customHeight="1" x14ac:dyDescent="0.15">
      <c r="A12" s="2620" t="s">
        <v>156</v>
      </c>
      <c r="B12" s="2621"/>
      <c r="C12" s="690" t="s">
        <v>16</v>
      </c>
      <c r="D12" s="1467">
        <f>SUM(E12:I12)</f>
        <v>129905</v>
      </c>
      <c r="E12" s="1467">
        <f>'2-14 계량기 현황'!C5</f>
        <v>30997</v>
      </c>
      <c r="F12" s="1467">
        <f>'2-14 계량기 현황'!D5</f>
        <v>30527</v>
      </c>
      <c r="G12" s="1467">
        <f>'2-14 계량기 현황'!E5</f>
        <v>30835</v>
      </c>
      <c r="H12" s="1467">
        <f>'2-14 계량기 현황'!F5</f>
        <v>16226</v>
      </c>
      <c r="I12" s="1468">
        <f>'2-14 계량기 현황'!G5</f>
        <v>21320</v>
      </c>
    </row>
    <row r="13" spans="1:16" s="644" customFormat="1" ht="40.5" customHeight="1" x14ac:dyDescent="0.15">
      <c r="A13" s="2612" t="s">
        <v>1043</v>
      </c>
      <c r="B13" s="2613"/>
      <c r="C13" s="824" t="s">
        <v>157</v>
      </c>
      <c r="D13" s="2129">
        <f>SUM(E13:I13)</f>
        <v>29020</v>
      </c>
      <c r="E13" s="2129">
        <f>'2-11 제수밸브 '!E6</f>
        <v>5465</v>
      </c>
      <c r="F13" s="2129">
        <f>'2-11 제수밸브 '!H6</f>
        <v>5681</v>
      </c>
      <c r="G13" s="2129">
        <f>'2-11 제수밸브 '!K6</f>
        <v>6731</v>
      </c>
      <c r="H13" s="2129">
        <f>'2-11 제수밸브 '!N6</f>
        <v>6503</v>
      </c>
      <c r="I13" s="2130">
        <f>'2-11 제수밸브 '!Q6</f>
        <v>4640</v>
      </c>
    </row>
    <row r="14" spans="1:16" ht="40.5" customHeight="1" x14ac:dyDescent="0.15">
      <c r="A14" s="2616" t="s">
        <v>158</v>
      </c>
      <c r="B14" s="55" t="s">
        <v>159</v>
      </c>
      <c r="C14" s="3" t="s">
        <v>19</v>
      </c>
      <c r="D14" s="1599">
        <f t="shared" ref="D14:I14" si="1">SUM(D15:D18)</f>
        <v>3851637.85</v>
      </c>
      <c r="E14" s="1599">
        <f t="shared" si="1"/>
        <v>827883.73</v>
      </c>
      <c r="F14" s="1599">
        <f t="shared" si="1"/>
        <v>714544.5</v>
      </c>
      <c r="G14" s="1599">
        <f t="shared" si="1"/>
        <v>845146.4</v>
      </c>
      <c r="H14" s="1599">
        <f t="shared" si="1"/>
        <v>811377.82999999984</v>
      </c>
      <c r="I14" s="1588">
        <f t="shared" si="1"/>
        <v>652685.3899999999</v>
      </c>
    </row>
    <row r="15" spans="1:16" ht="40.5" customHeight="1" x14ac:dyDescent="0.15">
      <c r="A15" s="2616"/>
      <c r="B15" s="55" t="s">
        <v>160</v>
      </c>
      <c r="C15" s="3" t="s">
        <v>19</v>
      </c>
      <c r="D15" s="1599">
        <f>SUM(E15:I15)</f>
        <v>23115.199999999997</v>
      </c>
      <c r="E15" s="1599">
        <f>'2-8수도관 부설총괄'!D6</f>
        <v>0</v>
      </c>
      <c r="F15" s="1599">
        <f>'2-8수도관 부설총괄'!E6</f>
        <v>0</v>
      </c>
      <c r="G15" s="1599">
        <f>'2-8수도관 부설총괄'!F6</f>
        <v>4918.43</v>
      </c>
      <c r="H15" s="1599">
        <f>'2-8수도관 부설총괄'!G6</f>
        <v>0</v>
      </c>
      <c r="I15" s="1588">
        <f>'2-8수도관 부설총괄'!H6</f>
        <v>18196.769999999997</v>
      </c>
    </row>
    <row r="16" spans="1:16" ht="40.5" customHeight="1" x14ac:dyDescent="0.15">
      <c r="A16" s="2616"/>
      <c r="B16" s="55" t="s">
        <v>161</v>
      </c>
      <c r="C16" s="3" t="s">
        <v>19</v>
      </c>
      <c r="D16" s="1599">
        <f>SUM(E16:I16)</f>
        <v>0</v>
      </c>
      <c r="E16" s="1599" t="s">
        <v>859</v>
      </c>
      <c r="F16" s="1599" t="s">
        <v>859</v>
      </c>
      <c r="G16" s="1599" t="s">
        <v>859</v>
      </c>
      <c r="H16" s="1599" t="s">
        <v>859</v>
      </c>
      <c r="I16" s="1588" t="s">
        <v>859</v>
      </c>
    </row>
    <row r="17" spans="1:9" ht="40.5" customHeight="1" x14ac:dyDescent="0.15">
      <c r="A17" s="2616"/>
      <c r="B17" s="55" t="s">
        <v>162</v>
      </c>
      <c r="C17" s="3" t="s">
        <v>19</v>
      </c>
      <c r="D17" s="1599">
        <f>SUM(E17:I17)</f>
        <v>2560505.65</v>
      </c>
      <c r="E17" s="1599">
        <f>'2-8수도관 부설총괄'!D11</f>
        <v>498582.45000000007</v>
      </c>
      <c r="F17" s="1599">
        <f>'2-8수도관 부설총괄'!E11</f>
        <v>446222.09000000008</v>
      </c>
      <c r="G17" s="1599">
        <f>'2-8수도관 부설총괄'!F11</f>
        <v>564443.96</v>
      </c>
      <c r="H17" s="1599">
        <f>'2-8수도관 부설총괄'!G11</f>
        <v>625974.99999999988</v>
      </c>
      <c r="I17" s="1588">
        <f>'2-8수도관 부설총괄'!H11</f>
        <v>425282.14999999991</v>
      </c>
    </row>
    <row r="18" spans="1:9" ht="40.5" customHeight="1" x14ac:dyDescent="0.15">
      <c r="A18" s="2617"/>
      <c r="B18" s="56" t="s">
        <v>163</v>
      </c>
      <c r="C18" s="4" t="s">
        <v>19</v>
      </c>
      <c r="D18" s="1870">
        <f>SUM(E18:I18)</f>
        <v>1268017</v>
      </c>
      <c r="E18" s="1871">
        <f>'2-8-3급수관  '!C11</f>
        <v>329301.27999999997</v>
      </c>
      <c r="F18" s="1871">
        <f>'2-8-3급수관  '!C18</f>
        <v>268322.40999999997</v>
      </c>
      <c r="G18" s="1870">
        <f>'2-8-3급수관  '!C25</f>
        <v>275784.01</v>
      </c>
      <c r="H18" s="1871">
        <f>'2-8수도관 부설총괄'!G20</f>
        <v>185402.83000000002</v>
      </c>
      <c r="I18" s="1872">
        <f>'2-8-3급수관  '!C39</f>
        <v>209206.47</v>
      </c>
    </row>
    <row r="19" spans="1:9" s="163" customFormat="1" ht="18" customHeight="1" x14ac:dyDescent="0.15">
      <c r="A19" s="574" t="s">
        <v>1055</v>
      </c>
    </row>
  </sheetData>
  <sheetProtection password="CC19" sheet="1" objects="1" scenarios="1"/>
  <mergeCells count="11">
    <mergeCell ref="A4:B4"/>
    <mergeCell ref="A13:B13"/>
    <mergeCell ref="A5:B5"/>
    <mergeCell ref="A14:A18"/>
    <mergeCell ref="A6:B6"/>
    <mergeCell ref="A10:B10"/>
    <mergeCell ref="A11:B11"/>
    <mergeCell ref="A12:B12"/>
    <mergeCell ref="A7:B7"/>
    <mergeCell ref="A8:B8"/>
    <mergeCell ref="A9:B9"/>
  </mergeCells>
  <phoneticPr fontId="65" type="noConversion"/>
  <pageMargins left="0.56000000000000005" right="0.5" top="0.98425196850393704" bottom="0.66929133858267698" header="0.12" footer="0"/>
  <pageSetup paperSize="9" firstPageNumber="20" orientation="portrait" useFirstPageNumber="1" r:id="rId1"/>
  <headerFooter alignWithMargins="0">
    <oddFooter>&amp;C-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N130"/>
  <sheetViews>
    <sheetView view="pageBreakPreview" topLeftCell="A25" zoomScaleNormal="100" zoomScaleSheetLayoutView="100" workbookViewId="0">
      <selection activeCell="D3" sqref="D3"/>
    </sheetView>
  </sheetViews>
  <sheetFormatPr defaultColWidth="8.88671875" defaultRowHeight="13.5" x14ac:dyDescent="0.15"/>
  <cols>
    <col min="1" max="1" width="4.5546875" customWidth="1"/>
    <col min="3" max="3" width="10.33203125" customWidth="1"/>
    <col min="4" max="4" width="11.5546875" customWidth="1"/>
    <col min="5" max="6" width="10.33203125" customWidth="1"/>
    <col min="7" max="8" width="10.33203125" style="163" customWidth="1"/>
    <col min="9" max="9" width="9.88671875" bestFit="1" customWidth="1"/>
    <col min="10" max="10" width="11.5546875" bestFit="1" customWidth="1"/>
    <col min="12" max="12" width="8.88671875" customWidth="1"/>
    <col min="13" max="13" width="9.5546875" customWidth="1"/>
    <col min="14" max="14" width="8.5546875" customWidth="1"/>
  </cols>
  <sheetData>
    <row r="1" spans="1:14" ht="31.5" x14ac:dyDescent="0.4">
      <c r="A1" s="25" t="s">
        <v>164</v>
      </c>
      <c r="F1" s="595" t="s">
        <v>1076</v>
      </c>
      <c r="H1" s="1127"/>
      <c r="J1" s="86"/>
    </row>
    <row r="2" spans="1:14" ht="2.25" customHeight="1" x14ac:dyDescent="0.15"/>
    <row r="3" spans="1:14" ht="30" customHeight="1" x14ac:dyDescent="0.25">
      <c r="A3" s="87" t="s">
        <v>165</v>
      </c>
      <c r="D3" s="130"/>
      <c r="G3" s="694" t="s">
        <v>166</v>
      </c>
    </row>
    <row r="4" spans="1:14" ht="12" customHeight="1" x14ac:dyDescent="0.15"/>
    <row r="5" spans="1:14" ht="30.75" customHeight="1" x14ac:dyDescent="0.15">
      <c r="A5" s="2629" t="s">
        <v>167</v>
      </c>
      <c r="B5" s="2631" t="s">
        <v>168</v>
      </c>
      <c r="C5" s="2634" t="s">
        <v>169</v>
      </c>
      <c r="D5" s="2635"/>
      <c r="E5" s="2638" t="s">
        <v>170</v>
      </c>
      <c r="F5" s="2638"/>
      <c r="G5" s="2639" t="s">
        <v>171</v>
      </c>
      <c r="H5" s="2639"/>
    </row>
    <row r="6" spans="1:14" ht="30.75" customHeight="1" thickBot="1" x14ac:dyDescent="0.2">
      <c r="A6" s="2630"/>
      <c r="B6" s="2632"/>
      <c r="C6" s="95" t="s">
        <v>172</v>
      </c>
      <c r="D6" s="96" t="s">
        <v>173</v>
      </c>
      <c r="E6" s="93" t="s">
        <v>172</v>
      </c>
      <c r="F6" s="94" t="s">
        <v>173</v>
      </c>
      <c r="G6" s="695" t="s">
        <v>172</v>
      </c>
      <c r="H6" s="696" t="s">
        <v>173</v>
      </c>
      <c r="K6" s="146"/>
      <c r="L6" s="145"/>
      <c r="M6" s="287"/>
    </row>
    <row r="7" spans="1:14" ht="30.75" customHeight="1" thickTop="1" thickBot="1" x14ac:dyDescent="0.2">
      <c r="A7" s="2636" t="s">
        <v>174</v>
      </c>
      <c r="B7" s="2637"/>
      <c r="C7" s="1169">
        <f t="shared" ref="C7:H7" si="0">SUM(C8:C23)</f>
        <v>100635</v>
      </c>
      <c r="D7" s="1170">
        <f t="shared" si="0"/>
        <v>243149</v>
      </c>
      <c r="E7" s="1171">
        <f t="shared" si="0"/>
        <v>100635</v>
      </c>
      <c r="F7" s="1172">
        <f t="shared" si="0"/>
        <v>243149</v>
      </c>
      <c r="G7" s="1171">
        <f t="shared" si="0"/>
        <v>100612</v>
      </c>
      <c r="H7" s="1172">
        <f t="shared" si="0"/>
        <v>243108</v>
      </c>
      <c r="I7" s="286"/>
      <c r="J7" s="156"/>
      <c r="K7" s="286"/>
      <c r="L7" s="286"/>
      <c r="M7" s="286"/>
      <c r="N7" s="288"/>
    </row>
    <row r="8" spans="1:14" ht="21.95" customHeight="1" thickTop="1" x14ac:dyDescent="0.15">
      <c r="A8" s="599">
        <v>1</v>
      </c>
      <c r="B8" s="1454" t="s">
        <v>175</v>
      </c>
      <c r="C8" s="1173">
        <v>3977</v>
      </c>
      <c r="D8" s="1174">
        <v>6610</v>
      </c>
      <c r="E8" s="1175">
        <f>C8</f>
        <v>3977</v>
      </c>
      <c r="F8" s="1175">
        <f>D8</f>
        <v>6610</v>
      </c>
      <c r="G8" s="1175">
        <f t="shared" ref="G8:H21" si="1">+E8</f>
        <v>3977</v>
      </c>
      <c r="H8" s="1455">
        <f t="shared" si="1"/>
        <v>6610</v>
      </c>
      <c r="I8" s="286"/>
      <c r="J8" s="156"/>
      <c r="K8" s="492"/>
      <c r="L8" s="492"/>
      <c r="M8" s="492"/>
      <c r="N8" s="493"/>
    </row>
    <row r="9" spans="1:14" ht="21.95" customHeight="1" x14ac:dyDescent="0.15">
      <c r="A9" s="1212">
        <v>2</v>
      </c>
      <c r="B9" s="1437" t="s">
        <v>1466</v>
      </c>
      <c r="C9" s="1176">
        <v>5151</v>
      </c>
      <c r="D9" s="1177">
        <v>13078</v>
      </c>
      <c r="E9" s="1178">
        <f>C9</f>
        <v>5151</v>
      </c>
      <c r="F9" s="1178">
        <f>D9</f>
        <v>13078</v>
      </c>
      <c r="G9" s="1178">
        <f t="shared" si="1"/>
        <v>5151</v>
      </c>
      <c r="H9" s="1456">
        <f t="shared" si="1"/>
        <v>13078</v>
      </c>
      <c r="I9" s="286"/>
      <c r="J9" s="156"/>
      <c r="K9" s="492"/>
      <c r="L9" s="492"/>
      <c r="M9" s="492"/>
      <c r="N9" s="493"/>
    </row>
    <row r="10" spans="1:14" ht="21.95" customHeight="1" x14ac:dyDescent="0.15">
      <c r="A10" s="1212">
        <v>3</v>
      </c>
      <c r="B10" s="1437" t="s">
        <v>864</v>
      </c>
      <c r="C10" s="1176">
        <v>10258</v>
      </c>
      <c r="D10" s="1177">
        <v>28734</v>
      </c>
      <c r="E10" s="1178">
        <f t="shared" ref="E10:E22" si="2">C10</f>
        <v>10258</v>
      </c>
      <c r="F10" s="1178">
        <f t="shared" ref="F10:F23" si="3">D10</f>
        <v>28734</v>
      </c>
      <c r="G10" s="1178">
        <f t="shared" si="1"/>
        <v>10258</v>
      </c>
      <c r="H10" s="1456">
        <f t="shared" si="1"/>
        <v>28734</v>
      </c>
      <c r="I10" s="286"/>
      <c r="J10" s="156"/>
      <c r="K10" s="492"/>
      <c r="L10" s="492"/>
      <c r="M10" s="492"/>
      <c r="N10" s="493"/>
    </row>
    <row r="11" spans="1:14" ht="21.95" customHeight="1" x14ac:dyDescent="0.15">
      <c r="A11" s="1212">
        <v>4</v>
      </c>
      <c r="B11" s="1437" t="s">
        <v>176</v>
      </c>
      <c r="C11" s="1176">
        <v>4346</v>
      </c>
      <c r="D11" s="1177">
        <v>10365</v>
      </c>
      <c r="E11" s="1178">
        <f t="shared" si="2"/>
        <v>4346</v>
      </c>
      <c r="F11" s="1178">
        <f t="shared" si="3"/>
        <v>10365</v>
      </c>
      <c r="G11" s="1178">
        <f t="shared" si="1"/>
        <v>4346</v>
      </c>
      <c r="H11" s="1456">
        <f>+F11</f>
        <v>10365</v>
      </c>
      <c r="I11" s="286"/>
      <c r="J11" s="156"/>
      <c r="K11" s="492"/>
      <c r="L11" s="492"/>
      <c r="M11" s="492"/>
      <c r="N11" s="493"/>
    </row>
    <row r="12" spans="1:14" ht="21.95" customHeight="1" x14ac:dyDescent="0.15">
      <c r="A12" s="1212">
        <v>5</v>
      </c>
      <c r="B12" s="1437" t="s">
        <v>177</v>
      </c>
      <c r="C12" s="1176">
        <v>5531</v>
      </c>
      <c r="D12" s="1177">
        <v>10621</v>
      </c>
      <c r="E12" s="1178">
        <f t="shared" si="2"/>
        <v>5531</v>
      </c>
      <c r="F12" s="1178">
        <f t="shared" si="3"/>
        <v>10621</v>
      </c>
      <c r="G12" s="1178">
        <f t="shared" si="1"/>
        <v>5531</v>
      </c>
      <c r="H12" s="1456">
        <f t="shared" si="1"/>
        <v>10621</v>
      </c>
      <c r="I12" s="286"/>
      <c r="J12" s="156"/>
      <c r="K12" s="492"/>
      <c r="L12" s="492"/>
      <c r="M12" s="492"/>
      <c r="N12" s="493"/>
    </row>
    <row r="13" spans="1:14" ht="21.95" customHeight="1" x14ac:dyDescent="0.15">
      <c r="A13" s="1212">
        <v>6</v>
      </c>
      <c r="B13" s="1437" t="s">
        <v>178</v>
      </c>
      <c r="C13" s="1176">
        <v>8236</v>
      </c>
      <c r="D13" s="1177">
        <v>20619</v>
      </c>
      <c r="E13" s="1178">
        <f t="shared" si="2"/>
        <v>8236</v>
      </c>
      <c r="F13" s="1178">
        <f t="shared" si="3"/>
        <v>20619</v>
      </c>
      <c r="G13" s="1178">
        <f t="shared" si="1"/>
        <v>8236</v>
      </c>
      <c r="H13" s="1456">
        <f t="shared" si="1"/>
        <v>20619</v>
      </c>
      <c r="I13" s="286"/>
      <c r="J13" s="156"/>
      <c r="K13" s="492"/>
      <c r="L13" s="492"/>
      <c r="M13" s="492"/>
      <c r="N13" s="493"/>
    </row>
    <row r="14" spans="1:14" ht="21.95" customHeight="1" x14ac:dyDescent="0.15">
      <c r="A14" s="1212">
        <v>7</v>
      </c>
      <c r="B14" s="1437" t="s">
        <v>179</v>
      </c>
      <c r="C14" s="1176">
        <v>5286</v>
      </c>
      <c r="D14" s="1177">
        <v>13372</v>
      </c>
      <c r="E14" s="1178">
        <f t="shared" si="2"/>
        <v>5286</v>
      </c>
      <c r="F14" s="1178">
        <f t="shared" si="3"/>
        <v>13372</v>
      </c>
      <c r="G14" s="1178">
        <f t="shared" si="1"/>
        <v>5286</v>
      </c>
      <c r="H14" s="1456">
        <f t="shared" si="1"/>
        <v>13372</v>
      </c>
      <c r="I14" s="286"/>
      <c r="J14" s="156"/>
      <c r="K14" s="492"/>
      <c r="L14" s="492"/>
      <c r="M14" s="286"/>
      <c r="N14" s="23"/>
    </row>
    <row r="15" spans="1:14" ht="21.95" customHeight="1" x14ac:dyDescent="0.15">
      <c r="A15" s="1212">
        <v>8</v>
      </c>
      <c r="B15" s="1437" t="s">
        <v>180</v>
      </c>
      <c r="C15" s="1176">
        <v>5608</v>
      </c>
      <c r="D15" s="1177">
        <v>12738</v>
      </c>
      <c r="E15" s="1178">
        <f t="shared" si="2"/>
        <v>5608</v>
      </c>
      <c r="F15" s="1178">
        <f t="shared" si="3"/>
        <v>12738</v>
      </c>
      <c r="G15" s="1178">
        <f t="shared" si="1"/>
        <v>5608</v>
      </c>
      <c r="H15" s="1456">
        <f t="shared" si="1"/>
        <v>12738</v>
      </c>
      <c r="I15" s="286"/>
      <c r="J15" s="156"/>
      <c r="K15" s="492"/>
      <c r="L15" s="492"/>
      <c r="M15" s="286"/>
      <c r="N15" s="23"/>
    </row>
    <row r="16" spans="1:14" ht="21.95" customHeight="1" x14ac:dyDescent="0.15">
      <c r="A16" s="1212">
        <v>9</v>
      </c>
      <c r="B16" s="1437" t="s">
        <v>865</v>
      </c>
      <c r="C16" s="1176">
        <v>6759</v>
      </c>
      <c r="D16" s="1177">
        <v>15664</v>
      </c>
      <c r="E16" s="1178">
        <f t="shared" si="2"/>
        <v>6759</v>
      </c>
      <c r="F16" s="1178">
        <f t="shared" si="3"/>
        <v>15664</v>
      </c>
      <c r="G16" s="1178">
        <f t="shared" si="1"/>
        <v>6759</v>
      </c>
      <c r="H16" s="1456">
        <f t="shared" si="1"/>
        <v>15664</v>
      </c>
      <c r="I16" s="286"/>
      <c r="J16" s="156"/>
      <c r="K16" s="492"/>
      <c r="L16" s="492"/>
      <c r="M16" s="23"/>
      <c r="N16" s="23"/>
    </row>
    <row r="17" spans="1:14" ht="21.95" customHeight="1" x14ac:dyDescent="0.15">
      <c r="A17" s="1212">
        <v>10</v>
      </c>
      <c r="B17" s="1437" t="s">
        <v>866</v>
      </c>
      <c r="C17" s="1176">
        <v>8453</v>
      </c>
      <c r="D17" s="1177">
        <v>21527</v>
      </c>
      <c r="E17" s="1178">
        <f t="shared" si="2"/>
        <v>8453</v>
      </c>
      <c r="F17" s="1178">
        <f t="shared" si="3"/>
        <v>21527</v>
      </c>
      <c r="G17" s="1178">
        <f t="shared" si="1"/>
        <v>8453</v>
      </c>
      <c r="H17" s="1456">
        <f t="shared" si="1"/>
        <v>21527</v>
      </c>
      <c r="I17" s="286"/>
      <c r="J17" s="156"/>
      <c r="K17" s="492"/>
      <c r="L17" s="492"/>
      <c r="M17" s="23"/>
      <c r="N17" s="23"/>
    </row>
    <row r="18" spans="1:14" ht="21.95" customHeight="1" x14ac:dyDescent="0.15">
      <c r="A18" s="1212">
        <v>11</v>
      </c>
      <c r="B18" s="1437" t="s">
        <v>181</v>
      </c>
      <c r="C18" s="1176">
        <v>9686</v>
      </c>
      <c r="D18" s="1177">
        <v>21338</v>
      </c>
      <c r="E18" s="1178">
        <f t="shared" si="2"/>
        <v>9686</v>
      </c>
      <c r="F18" s="1178">
        <f t="shared" si="3"/>
        <v>21338</v>
      </c>
      <c r="G18" s="1178">
        <f t="shared" si="1"/>
        <v>9686</v>
      </c>
      <c r="H18" s="1456">
        <f t="shared" si="1"/>
        <v>21338</v>
      </c>
      <c r="I18" s="286"/>
      <c r="J18" s="156"/>
      <c r="K18" s="492"/>
      <c r="L18" s="492"/>
      <c r="M18" s="23"/>
      <c r="N18" s="23"/>
    </row>
    <row r="19" spans="1:14" ht="21.95" customHeight="1" x14ac:dyDescent="0.15">
      <c r="A19" s="1212">
        <v>12</v>
      </c>
      <c r="B19" s="1437" t="s">
        <v>867</v>
      </c>
      <c r="C19" s="1176">
        <v>5747</v>
      </c>
      <c r="D19" s="1177">
        <v>13911</v>
      </c>
      <c r="E19" s="1178">
        <f t="shared" si="2"/>
        <v>5747</v>
      </c>
      <c r="F19" s="1178">
        <f t="shared" si="3"/>
        <v>13911</v>
      </c>
      <c r="G19" s="1178">
        <f t="shared" si="1"/>
        <v>5747</v>
      </c>
      <c r="H19" s="1456">
        <f t="shared" si="1"/>
        <v>13911</v>
      </c>
      <c r="I19" s="286"/>
      <c r="J19" s="156"/>
      <c r="K19" s="492"/>
      <c r="L19" s="492"/>
      <c r="M19" s="23"/>
      <c r="N19" s="23"/>
    </row>
    <row r="20" spans="1:14" ht="21.95" customHeight="1" x14ac:dyDescent="0.15">
      <c r="A20" s="1212">
        <v>13</v>
      </c>
      <c r="B20" s="1437" t="s">
        <v>182</v>
      </c>
      <c r="C20" s="1176">
        <v>5335</v>
      </c>
      <c r="D20" s="1177">
        <v>12627</v>
      </c>
      <c r="E20" s="1178">
        <f t="shared" si="2"/>
        <v>5335</v>
      </c>
      <c r="F20" s="1178">
        <f t="shared" si="3"/>
        <v>12627</v>
      </c>
      <c r="G20" s="1178">
        <f t="shared" si="1"/>
        <v>5335</v>
      </c>
      <c r="H20" s="1456">
        <f t="shared" si="1"/>
        <v>12627</v>
      </c>
      <c r="I20" s="286"/>
      <c r="J20" s="156"/>
      <c r="K20" s="492"/>
      <c r="L20" s="492"/>
      <c r="M20" s="23"/>
      <c r="N20" s="23"/>
    </row>
    <row r="21" spans="1:14" ht="21.95" customHeight="1" x14ac:dyDescent="0.15">
      <c r="A21" s="1212">
        <v>14</v>
      </c>
      <c r="B21" s="1437" t="s">
        <v>868</v>
      </c>
      <c r="C21" s="1176">
        <v>7126</v>
      </c>
      <c r="D21" s="1177">
        <v>17299</v>
      </c>
      <c r="E21" s="1178">
        <f t="shared" si="2"/>
        <v>7126</v>
      </c>
      <c r="F21" s="1178">
        <f>D21</f>
        <v>17299</v>
      </c>
      <c r="G21" s="1178">
        <f t="shared" si="1"/>
        <v>7126</v>
      </c>
      <c r="H21" s="1456">
        <f t="shared" si="1"/>
        <v>17299</v>
      </c>
      <c r="I21" s="286"/>
      <c r="J21" s="156"/>
      <c r="K21" s="492"/>
      <c r="L21" s="492"/>
      <c r="M21" s="23"/>
      <c r="N21" s="23"/>
    </row>
    <row r="22" spans="1:14" ht="21.95" customHeight="1" x14ac:dyDescent="0.15">
      <c r="A22" s="1212">
        <v>15</v>
      </c>
      <c r="B22" s="1437" t="s">
        <v>183</v>
      </c>
      <c r="C22" s="1176">
        <v>1301</v>
      </c>
      <c r="D22" s="1177">
        <v>2916</v>
      </c>
      <c r="E22" s="1178">
        <f t="shared" si="2"/>
        <v>1301</v>
      </c>
      <c r="F22" s="1178">
        <f t="shared" si="3"/>
        <v>2916</v>
      </c>
      <c r="G22" s="1178">
        <f>+E22-22</f>
        <v>1279</v>
      </c>
      <c r="H22" s="1456">
        <f>+F22-39</f>
        <v>2877</v>
      </c>
      <c r="I22" s="286"/>
      <c r="J22" s="156"/>
      <c r="K22" s="492"/>
      <c r="L22" s="492"/>
      <c r="M22" s="23"/>
      <c r="N22" s="286"/>
    </row>
    <row r="23" spans="1:14" ht="21.95" customHeight="1" x14ac:dyDescent="0.15">
      <c r="A23" s="1211">
        <v>16</v>
      </c>
      <c r="B23" s="1453" t="s">
        <v>184</v>
      </c>
      <c r="C23" s="1179">
        <v>7835</v>
      </c>
      <c r="D23" s="1180">
        <v>21730</v>
      </c>
      <c r="E23" s="1181">
        <f>C23</f>
        <v>7835</v>
      </c>
      <c r="F23" s="1181">
        <f t="shared" si="3"/>
        <v>21730</v>
      </c>
      <c r="G23" s="1181">
        <f>+E23-1</f>
        <v>7834</v>
      </c>
      <c r="H23" s="1457">
        <f>+F23-2</f>
        <v>21728</v>
      </c>
      <c r="I23" s="286"/>
      <c r="J23" s="156"/>
      <c r="K23" s="492"/>
      <c r="L23" s="492"/>
      <c r="M23" s="23"/>
      <c r="N23" s="286"/>
    </row>
    <row r="24" spans="1:14" ht="14.25" x14ac:dyDescent="0.15">
      <c r="D24" s="86"/>
      <c r="F24" s="86"/>
      <c r="G24" s="697"/>
      <c r="H24" s="166"/>
      <c r="I24" s="86"/>
      <c r="J24" s="156"/>
    </row>
    <row r="25" spans="1:14" x14ac:dyDescent="0.15">
      <c r="I25" s="86"/>
      <c r="J25" s="156"/>
    </row>
    <row r="26" spans="1:14" ht="30" customHeight="1" x14ac:dyDescent="0.25">
      <c r="A26" s="87" t="s">
        <v>185</v>
      </c>
      <c r="F26" s="88" t="s">
        <v>849</v>
      </c>
      <c r="I26" s="86"/>
      <c r="J26" s="156"/>
    </row>
    <row r="27" spans="1:14" ht="12.75" customHeight="1" x14ac:dyDescent="0.15">
      <c r="I27" s="86"/>
      <c r="J27" s="156"/>
    </row>
    <row r="28" spans="1:14" ht="30" customHeight="1" x14ac:dyDescent="0.15">
      <c r="A28" s="2629" t="s">
        <v>167</v>
      </c>
      <c r="B28" s="2631" t="s">
        <v>168</v>
      </c>
      <c r="C28" s="2634" t="s">
        <v>169</v>
      </c>
      <c r="D28" s="2635"/>
      <c r="E28" s="2629" t="s">
        <v>170</v>
      </c>
      <c r="F28" s="2631"/>
      <c r="G28" s="2633" t="s">
        <v>171</v>
      </c>
      <c r="H28" s="2592"/>
      <c r="I28" s="86"/>
      <c r="J28" s="156"/>
    </row>
    <row r="29" spans="1:14" ht="30" customHeight="1" thickBot="1" x14ac:dyDescent="0.2">
      <c r="A29" s="2630"/>
      <c r="B29" s="2632"/>
      <c r="C29" s="95" t="s">
        <v>172</v>
      </c>
      <c r="D29" s="96" t="s">
        <v>173</v>
      </c>
      <c r="E29" s="93" t="s">
        <v>172</v>
      </c>
      <c r="F29" s="94" t="s">
        <v>173</v>
      </c>
      <c r="G29" s="698" t="s">
        <v>172</v>
      </c>
      <c r="H29" s="696" t="s">
        <v>173</v>
      </c>
      <c r="I29" s="86"/>
      <c r="J29" s="156"/>
      <c r="K29" s="146"/>
      <c r="L29" s="145"/>
      <c r="M29" s="287"/>
    </row>
    <row r="30" spans="1:14" ht="30.75" customHeight="1" thickTop="1" thickBot="1" x14ac:dyDescent="0.2">
      <c r="A30" s="2636" t="s">
        <v>174</v>
      </c>
      <c r="B30" s="2637"/>
      <c r="C30" s="1169">
        <f t="shared" ref="C30:H30" si="4">SUM(C31:C47)</f>
        <v>103285</v>
      </c>
      <c r="D30" s="1170">
        <f t="shared" si="4"/>
        <v>257880</v>
      </c>
      <c r="E30" s="1171">
        <f t="shared" si="4"/>
        <v>103285</v>
      </c>
      <c r="F30" s="1172">
        <f t="shared" si="4"/>
        <v>257880</v>
      </c>
      <c r="G30" s="1169">
        <f t="shared" si="4"/>
        <v>103264</v>
      </c>
      <c r="H30" s="1172">
        <f t="shared" si="4"/>
        <v>257830</v>
      </c>
      <c r="I30" s="86"/>
      <c r="J30" s="156"/>
      <c r="L30" s="608"/>
      <c r="M30" s="133"/>
    </row>
    <row r="31" spans="1:14" ht="21.95" customHeight="1" thickTop="1" x14ac:dyDescent="0.15">
      <c r="A31" s="599">
        <v>1</v>
      </c>
      <c r="B31" s="1458" t="s">
        <v>186</v>
      </c>
      <c r="C31" s="1188">
        <v>9182</v>
      </c>
      <c r="D31" s="1182">
        <v>17798</v>
      </c>
      <c r="E31" s="1175">
        <f t="shared" ref="E31:H32" si="5">C31</f>
        <v>9182</v>
      </c>
      <c r="F31" s="1175">
        <f t="shared" si="5"/>
        <v>17798</v>
      </c>
      <c r="G31" s="1175">
        <f t="shared" si="5"/>
        <v>9182</v>
      </c>
      <c r="H31" s="1175">
        <f t="shared" si="5"/>
        <v>17798</v>
      </c>
      <c r="I31" s="86"/>
      <c r="J31" s="156"/>
      <c r="K31" s="86"/>
      <c r="L31" s="86"/>
    </row>
    <row r="32" spans="1:14" ht="21.95" customHeight="1" x14ac:dyDescent="0.15">
      <c r="A32" s="1212">
        <v>2</v>
      </c>
      <c r="B32" s="1437" t="s">
        <v>187</v>
      </c>
      <c r="C32" s="1187">
        <v>5240</v>
      </c>
      <c r="D32" s="1182">
        <v>16261</v>
      </c>
      <c r="E32" s="1178">
        <f t="shared" si="5"/>
        <v>5240</v>
      </c>
      <c r="F32" s="1178">
        <f t="shared" si="5"/>
        <v>16261</v>
      </c>
      <c r="G32" s="1178">
        <f t="shared" si="5"/>
        <v>5240</v>
      </c>
      <c r="H32" s="1178">
        <f t="shared" si="5"/>
        <v>16261</v>
      </c>
      <c r="I32" s="86"/>
      <c r="J32" s="156"/>
      <c r="K32" s="86"/>
      <c r="L32" s="86"/>
    </row>
    <row r="33" spans="1:12" ht="21.95" customHeight="1" x14ac:dyDescent="0.15">
      <c r="A33" s="1212">
        <v>3</v>
      </c>
      <c r="B33" s="1437" t="s">
        <v>188</v>
      </c>
      <c r="C33" s="1459">
        <v>6298</v>
      </c>
      <c r="D33" s="1182">
        <v>15345</v>
      </c>
      <c r="E33" s="1178">
        <f t="shared" ref="E33:E45" si="6">C33</f>
        <v>6298</v>
      </c>
      <c r="F33" s="1178">
        <f t="shared" ref="F33:F43" si="7">D33</f>
        <v>15345</v>
      </c>
      <c r="G33" s="1178">
        <f t="shared" ref="G33:G45" si="8">E33</f>
        <v>6298</v>
      </c>
      <c r="H33" s="1178">
        <f t="shared" ref="H33:H37" si="9">F33</f>
        <v>15345</v>
      </c>
      <c r="I33" s="86"/>
      <c r="J33" s="156"/>
      <c r="K33" s="86"/>
      <c r="L33" s="86"/>
    </row>
    <row r="34" spans="1:12" ht="21.95" customHeight="1" x14ac:dyDescent="0.15">
      <c r="A34" s="1212">
        <v>4</v>
      </c>
      <c r="B34" s="1437" t="s">
        <v>189</v>
      </c>
      <c r="C34" s="1459">
        <v>6562</v>
      </c>
      <c r="D34" s="1182">
        <v>14506</v>
      </c>
      <c r="E34" s="1178">
        <f t="shared" si="6"/>
        <v>6562</v>
      </c>
      <c r="F34" s="1178">
        <f t="shared" si="7"/>
        <v>14506</v>
      </c>
      <c r="G34" s="1178">
        <f t="shared" si="8"/>
        <v>6562</v>
      </c>
      <c r="H34" s="1178">
        <f t="shared" si="9"/>
        <v>14506</v>
      </c>
      <c r="I34" s="86"/>
      <c r="J34" s="156"/>
      <c r="K34" s="86"/>
      <c r="L34" s="86"/>
    </row>
    <row r="35" spans="1:12" ht="21.95" customHeight="1" x14ac:dyDescent="0.15">
      <c r="A35" s="1212">
        <v>5</v>
      </c>
      <c r="B35" s="1437" t="s">
        <v>190</v>
      </c>
      <c r="C35" s="1459">
        <v>2536</v>
      </c>
      <c r="D35" s="1182">
        <v>5262</v>
      </c>
      <c r="E35" s="1178">
        <f t="shared" si="6"/>
        <v>2536</v>
      </c>
      <c r="F35" s="1178">
        <f t="shared" si="7"/>
        <v>5262</v>
      </c>
      <c r="G35" s="1178">
        <f t="shared" si="8"/>
        <v>2536</v>
      </c>
      <c r="H35" s="1178">
        <f t="shared" si="9"/>
        <v>5262</v>
      </c>
      <c r="I35" s="86"/>
      <c r="J35" s="156"/>
      <c r="K35" s="86"/>
      <c r="L35" s="86"/>
    </row>
    <row r="36" spans="1:12" ht="21.95" customHeight="1" x14ac:dyDescent="0.15">
      <c r="A36" s="1212">
        <v>6</v>
      </c>
      <c r="B36" s="1437" t="s">
        <v>191</v>
      </c>
      <c r="C36" s="1459">
        <v>7390</v>
      </c>
      <c r="D36" s="1182">
        <v>17899</v>
      </c>
      <c r="E36" s="1178">
        <f t="shared" si="6"/>
        <v>7390</v>
      </c>
      <c r="F36" s="1178">
        <f t="shared" si="7"/>
        <v>17899</v>
      </c>
      <c r="G36" s="1178">
        <f t="shared" si="8"/>
        <v>7390</v>
      </c>
      <c r="H36" s="1178">
        <f t="shared" si="9"/>
        <v>17899</v>
      </c>
      <c r="I36" s="86"/>
      <c r="J36" s="156"/>
      <c r="K36" s="86"/>
      <c r="L36" s="86"/>
    </row>
    <row r="37" spans="1:12" ht="21.95" customHeight="1" x14ac:dyDescent="0.15">
      <c r="A37" s="1212">
        <v>7</v>
      </c>
      <c r="B37" s="1437" t="s">
        <v>192</v>
      </c>
      <c r="C37" s="1459">
        <v>3107</v>
      </c>
      <c r="D37" s="1182">
        <v>6349</v>
      </c>
      <c r="E37" s="1178">
        <f t="shared" si="6"/>
        <v>3107</v>
      </c>
      <c r="F37" s="1178">
        <f t="shared" si="7"/>
        <v>6349</v>
      </c>
      <c r="G37" s="1178">
        <f t="shared" si="8"/>
        <v>3107</v>
      </c>
      <c r="H37" s="1178">
        <f t="shared" si="9"/>
        <v>6349</v>
      </c>
      <c r="I37" s="86"/>
      <c r="J37" s="156"/>
      <c r="K37" s="86"/>
      <c r="L37" s="86"/>
    </row>
    <row r="38" spans="1:12" ht="21.95" customHeight="1" x14ac:dyDescent="0.15">
      <c r="A38" s="1212">
        <v>8</v>
      </c>
      <c r="B38" s="1437" t="s">
        <v>193</v>
      </c>
      <c r="C38" s="1459">
        <v>3324</v>
      </c>
      <c r="D38" s="1182">
        <v>7500</v>
      </c>
      <c r="E38" s="1178">
        <f t="shared" si="6"/>
        <v>3324</v>
      </c>
      <c r="F38" s="1178">
        <f>D38</f>
        <v>7500</v>
      </c>
      <c r="G38" s="1178">
        <f t="shared" si="8"/>
        <v>3324</v>
      </c>
      <c r="H38" s="1178">
        <f>F38</f>
        <v>7500</v>
      </c>
      <c r="I38" s="86"/>
      <c r="J38" s="156"/>
      <c r="K38" s="86"/>
      <c r="L38" s="86"/>
    </row>
    <row r="39" spans="1:12" ht="21.95" customHeight="1" x14ac:dyDescent="0.15">
      <c r="A39" s="1212">
        <v>9</v>
      </c>
      <c r="B39" s="1437" t="s">
        <v>194</v>
      </c>
      <c r="C39" s="1459">
        <v>4758</v>
      </c>
      <c r="D39" s="1182">
        <v>10607</v>
      </c>
      <c r="E39" s="1178">
        <f t="shared" si="6"/>
        <v>4758</v>
      </c>
      <c r="F39" s="1178">
        <f t="shared" si="7"/>
        <v>10607</v>
      </c>
      <c r="G39" s="1178">
        <f t="shared" si="8"/>
        <v>4758</v>
      </c>
      <c r="H39" s="1178">
        <f t="shared" ref="H39:H43" si="10">F39</f>
        <v>10607</v>
      </c>
      <c r="I39" s="86"/>
      <c r="J39" s="156"/>
      <c r="K39" s="86"/>
      <c r="L39" s="86"/>
    </row>
    <row r="40" spans="1:12" ht="21.95" customHeight="1" x14ac:dyDescent="0.15">
      <c r="A40" s="1212">
        <v>10</v>
      </c>
      <c r="B40" s="1437" t="s">
        <v>195</v>
      </c>
      <c r="C40" s="1459">
        <v>4159</v>
      </c>
      <c r="D40" s="1182">
        <v>10373</v>
      </c>
      <c r="E40" s="1178">
        <f t="shared" si="6"/>
        <v>4159</v>
      </c>
      <c r="F40" s="1178">
        <f t="shared" si="7"/>
        <v>10373</v>
      </c>
      <c r="G40" s="1178">
        <f t="shared" si="8"/>
        <v>4159</v>
      </c>
      <c r="H40" s="1178">
        <f t="shared" si="10"/>
        <v>10373</v>
      </c>
      <c r="I40" s="86"/>
      <c r="J40" s="156"/>
      <c r="K40" s="86"/>
      <c r="L40" s="86"/>
    </row>
    <row r="41" spans="1:12" ht="21.95" customHeight="1" x14ac:dyDescent="0.15">
      <c r="A41" s="1212">
        <v>11</v>
      </c>
      <c r="B41" s="1437" t="s">
        <v>196</v>
      </c>
      <c r="C41" s="1459">
        <v>5218</v>
      </c>
      <c r="D41" s="1182">
        <v>15031</v>
      </c>
      <c r="E41" s="1178">
        <f t="shared" si="6"/>
        <v>5218</v>
      </c>
      <c r="F41" s="1178">
        <f t="shared" si="7"/>
        <v>15031</v>
      </c>
      <c r="G41" s="1178">
        <f t="shared" si="8"/>
        <v>5218</v>
      </c>
      <c r="H41" s="1178">
        <f t="shared" si="10"/>
        <v>15031</v>
      </c>
      <c r="I41" s="86"/>
      <c r="J41" s="156"/>
      <c r="K41" s="86"/>
      <c r="L41" s="86"/>
    </row>
    <row r="42" spans="1:12" ht="21.95" customHeight="1" x14ac:dyDescent="0.15">
      <c r="A42" s="1212">
        <v>12</v>
      </c>
      <c r="B42" s="1437" t="s">
        <v>197</v>
      </c>
      <c r="C42" s="1459">
        <v>9723</v>
      </c>
      <c r="D42" s="1182">
        <v>29130</v>
      </c>
      <c r="E42" s="1178">
        <f t="shared" si="6"/>
        <v>9723</v>
      </c>
      <c r="F42" s="1178">
        <f t="shared" si="7"/>
        <v>29130</v>
      </c>
      <c r="G42" s="1178">
        <f t="shared" si="8"/>
        <v>9723</v>
      </c>
      <c r="H42" s="1178">
        <f t="shared" si="10"/>
        <v>29130</v>
      </c>
      <c r="I42" s="86"/>
      <c r="J42" s="156"/>
      <c r="K42" s="86"/>
      <c r="L42" s="86"/>
    </row>
    <row r="43" spans="1:12" ht="21.95" customHeight="1" x14ac:dyDescent="0.15">
      <c r="A43" s="1212">
        <v>13</v>
      </c>
      <c r="B43" s="1437" t="s">
        <v>198</v>
      </c>
      <c r="C43" s="1459">
        <v>3278</v>
      </c>
      <c r="D43" s="1182">
        <v>6931</v>
      </c>
      <c r="E43" s="1178">
        <f t="shared" si="6"/>
        <v>3278</v>
      </c>
      <c r="F43" s="1178">
        <f t="shared" si="7"/>
        <v>6931</v>
      </c>
      <c r="G43" s="1178">
        <f t="shared" si="8"/>
        <v>3278</v>
      </c>
      <c r="H43" s="1178">
        <f t="shared" si="10"/>
        <v>6931</v>
      </c>
      <c r="I43" s="86"/>
      <c r="J43" s="156"/>
      <c r="K43" s="86"/>
      <c r="L43" s="86"/>
    </row>
    <row r="44" spans="1:12" ht="21.95" customHeight="1" x14ac:dyDescent="0.15">
      <c r="A44" s="1212">
        <v>14</v>
      </c>
      <c r="B44" s="1437" t="s">
        <v>199</v>
      </c>
      <c r="C44" s="1459">
        <v>5880</v>
      </c>
      <c r="D44" s="1182">
        <v>14818</v>
      </c>
      <c r="E44" s="1178">
        <f t="shared" si="6"/>
        <v>5880</v>
      </c>
      <c r="F44" s="1178">
        <f>D44</f>
        <v>14818</v>
      </c>
      <c r="G44" s="1178">
        <f t="shared" si="8"/>
        <v>5880</v>
      </c>
      <c r="H44" s="1178">
        <f>F44</f>
        <v>14818</v>
      </c>
      <c r="I44" s="86"/>
      <c r="J44" s="156"/>
      <c r="K44" s="86"/>
      <c r="L44" s="86"/>
    </row>
    <row r="45" spans="1:12" ht="21.95" customHeight="1" x14ac:dyDescent="0.15">
      <c r="A45" s="1212">
        <v>15</v>
      </c>
      <c r="B45" s="1437" t="s">
        <v>200</v>
      </c>
      <c r="C45" s="1459">
        <v>8580</v>
      </c>
      <c r="D45" s="1182">
        <v>24713</v>
      </c>
      <c r="E45" s="1178">
        <f t="shared" si="6"/>
        <v>8580</v>
      </c>
      <c r="F45" s="1178">
        <f t="shared" ref="F45:F46" si="11">D45</f>
        <v>24713</v>
      </c>
      <c r="G45" s="1178">
        <f t="shared" si="8"/>
        <v>8580</v>
      </c>
      <c r="H45" s="1178">
        <f t="shared" ref="H45:H46" si="12">F45</f>
        <v>24713</v>
      </c>
      <c r="I45" s="86"/>
      <c r="J45" s="156"/>
      <c r="K45" s="86"/>
      <c r="L45" s="86"/>
    </row>
    <row r="46" spans="1:12" ht="21.95" customHeight="1" x14ac:dyDescent="0.15">
      <c r="A46" s="1212">
        <v>16</v>
      </c>
      <c r="B46" s="1437" t="s">
        <v>201</v>
      </c>
      <c r="C46" s="1459">
        <v>5889</v>
      </c>
      <c r="D46" s="1182">
        <v>14737</v>
      </c>
      <c r="E46" s="1184">
        <f>C46</f>
        <v>5889</v>
      </c>
      <c r="F46" s="1178">
        <f t="shared" si="11"/>
        <v>14737</v>
      </c>
      <c r="G46" s="1460">
        <f>E46</f>
        <v>5889</v>
      </c>
      <c r="H46" s="1456">
        <f t="shared" si="12"/>
        <v>14737</v>
      </c>
      <c r="I46" s="86"/>
      <c r="J46" s="156"/>
      <c r="K46" s="86"/>
      <c r="L46" s="86"/>
    </row>
    <row r="47" spans="1:12" ht="21.95" customHeight="1" x14ac:dyDescent="0.15">
      <c r="A47" s="1211">
        <v>17</v>
      </c>
      <c r="B47" s="1453" t="s">
        <v>202</v>
      </c>
      <c r="C47" s="1461">
        <v>12161</v>
      </c>
      <c r="D47" s="1185">
        <v>30620</v>
      </c>
      <c r="E47" s="1186">
        <f>C47</f>
        <v>12161</v>
      </c>
      <c r="F47" s="1186">
        <f t="shared" ref="F47" si="13">D47</f>
        <v>30620</v>
      </c>
      <c r="G47" s="1186">
        <f>E47-21</f>
        <v>12140</v>
      </c>
      <c r="H47" s="1186">
        <f>F47-50</f>
        <v>30570</v>
      </c>
      <c r="I47" s="86"/>
      <c r="J47" s="156"/>
      <c r="K47" s="86"/>
      <c r="L47" s="86"/>
    </row>
    <row r="48" spans="1:12" x14ac:dyDescent="0.15">
      <c r="I48" s="86"/>
      <c r="J48" s="156"/>
    </row>
    <row r="49" spans="1:13" x14ac:dyDescent="0.15">
      <c r="I49" s="86"/>
      <c r="J49" s="156"/>
    </row>
    <row r="50" spans="1:13" ht="30" customHeight="1" x14ac:dyDescent="0.25">
      <c r="A50" s="87" t="s">
        <v>203</v>
      </c>
      <c r="F50" s="88" t="s">
        <v>849</v>
      </c>
      <c r="I50" s="86"/>
      <c r="J50" s="156"/>
    </row>
    <row r="51" spans="1:13" ht="12" customHeight="1" x14ac:dyDescent="0.15">
      <c r="I51" s="86"/>
      <c r="J51" s="156"/>
    </row>
    <row r="52" spans="1:13" ht="24.2" customHeight="1" x14ac:dyDescent="0.15">
      <c r="A52" s="2629" t="s">
        <v>167</v>
      </c>
      <c r="B52" s="2631" t="s">
        <v>168</v>
      </c>
      <c r="C52" s="2634" t="s">
        <v>169</v>
      </c>
      <c r="D52" s="2635"/>
      <c r="E52" s="2629" t="s">
        <v>170</v>
      </c>
      <c r="F52" s="2631"/>
      <c r="G52" s="2633" t="s">
        <v>171</v>
      </c>
      <c r="H52" s="2592"/>
      <c r="I52" s="86"/>
      <c r="J52" s="156"/>
    </row>
    <row r="53" spans="1:13" ht="24.2" customHeight="1" thickBot="1" x14ac:dyDescent="0.2">
      <c r="A53" s="2630"/>
      <c r="B53" s="2632"/>
      <c r="C53" s="95" t="s">
        <v>172</v>
      </c>
      <c r="D53" s="96" t="s">
        <v>173</v>
      </c>
      <c r="E53" s="93" t="s">
        <v>172</v>
      </c>
      <c r="F53" s="94" t="s">
        <v>173</v>
      </c>
      <c r="G53" s="698" t="s">
        <v>172</v>
      </c>
      <c r="H53" s="696" t="s">
        <v>173</v>
      </c>
      <c r="I53" s="86"/>
      <c r="J53" s="156"/>
      <c r="K53" s="146"/>
      <c r="L53" s="145"/>
      <c r="M53" s="287"/>
    </row>
    <row r="54" spans="1:13" ht="24.75" customHeight="1" thickTop="1" thickBot="1" x14ac:dyDescent="0.2">
      <c r="A54" s="2636" t="s">
        <v>174</v>
      </c>
      <c r="B54" s="2637"/>
      <c r="C54" s="1169">
        <f t="shared" ref="C54:H54" si="14">SUM(C55:C77)</f>
        <v>189068</v>
      </c>
      <c r="D54" s="1170">
        <f t="shared" si="14"/>
        <v>494166</v>
      </c>
      <c r="E54" s="1171">
        <f t="shared" si="14"/>
        <v>189068</v>
      </c>
      <c r="F54" s="1172">
        <f t="shared" si="14"/>
        <v>494166</v>
      </c>
      <c r="G54" s="1169">
        <f t="shared" si="14"/>
        <v>188746</v>
      </c>
      <c r="H54" s="1172">
        <f t="shared" si="14"/>
        <v>493540</v>
      </c>
      <c r="I54" s="86"/>
      <c r="J54" s="156"/>
      <c r="K54" s="86"/>
      <c r="L54" s="86"/>
      <c r="M54" s="133"/>
    </row>
    <row r="55" spans="1:13" ht="21.95" customHeight="1" thickTop="1" x14ac:dyDescent="0.15">
      <c r="A55" s="599">
        <v>1</v>
      </c>
      <c r="B55" s="1454" t="s">
        <v>204</v>
      </c>
      <c r="C55" s="1189">
        <v>7702</v>
      </c>
      <c r="D55" s="1190">
        <v>22325</v>
      </c>
      <c r="E55" s="1175">
        <f t="shared" ref="E55:H56" si="15">C55</f>
        <v>7702</v>
      </c>
      <c r="F55" s="1175">
        <f t="shared" si="15"/>
        <v>22325</v>
      </c>
      <c r="G55" s="1175">
        <f t="shared" si="15"/>
        <v>7702</v>
      </c>
      <c r="H55" s="1175">
        <f t="shared" si="15"/>
        <v>22325</v>
      </c>
      <c r="I55" s="86"/>
      <c r="J55" s="156"/>
      <c r="K55" s="86"/>
      <c r="L55" s="86"/>
    </row>
    <row r="56" spans="1:13" ht="21.95" customHeight="1" x14ac:dyDescent="0.15">
      <c r="A56" s="1212">
        <v>2</v>
      </c>
      <c r="B56" s="1437" t="s">
        <v>205</v>
      </c>
      <c r="C56" s="1191">
        <v>7880</v>
      </c>
      <c r="D56" s="1183">
        <v>18143</v>
      </c>
      <c r="E56" s="1178">
        <f t="shared" si="15"/>
        <v>7880</v>
      </c>
      <c r="F56" s="1178">
        <f t="shared" si="15"/>
        <v>18143</v>
      </c>
      <c r="G56" s="1178">
        <f t="shared" si="15"/>
        <v>7880</v>
      </c>
      <c r="H56" s="1178">
        <f t="shared" si="15"/>
        <v>18143</v>
      </c>
      <c r="I56" s="86"/>
      <c r="J56" s="156"/>
      <c r="K56" s="86"/>
      <c r="L56" s="86"/>
    </row>
    <row r="57" spans="1:13" ht="21.95" customHeight="1" x14ac:dyDescent="0.15">
      <c r="A57" s="1212">
        <v>3</v>
      </c>
      <c r="B57" s="1437" t="s">
        <v>206</v>
      </c>
      <c r="C57" s="1191">
        <v>8418</v>
      </c>
      <c r="D57" s="1183">
        <v>21280</v>
      </c>
      <c r="E57" s="1178">
        <f t="shared" ref="E57:E61" si="16">C57</f>
        <v>8418</v>
      </c>
      <c r="F57" s="1178">
        <f t="shared" ref="F57:F61" si="17">D57</f>
        <v>21280</v>
      </c>
      <c r="G57" s="1178">
        <f t="shared" ref="G57:G76" si="18">E57</f>
        <v>8418</v>
      </c>
      <c r="H57" s="1178">
        <f t="shared" ref="H57:H76" si="19">F57</f>
        <v>21280</v>
      </c>
      <c r="I57" s="86"/>
      <c r="J57" s="156"/>
      <c r="K57" s="86"/>
      <c r="L57" s="86"/>
    </row>
    <row r="58" spans="1:13" ht="21.95" customHeight="1" x14ac:dyDescent="0.15">
      <c r="A58" s="1212">
        <v>4</v>
      </c>
      <c r="B58" s="1437" t="s">
        <v>207</v>
      </c>
      <c r="C58" s="1191">
        <v>6539</v>
      </c>
      <c r="D58" s="1183">
        <v>18505</v>
      </c>
      <c r="E58" s="1178">
        <f t="shared" si="16"/>
        <v>6539</v>
      </c>
      <c r="F58" s="1178">
        <f t="shared" si="17"/>
        <v>18505</v>
      </c>
      <c r="G58" s="1178">
        <f t="shared" si="18"/>
        <v>6539</v>
      </c>
      <c r="H58" s="1178">
        <f t="shared" si="19"/>
        <v>18505</v>
      </c>
      <c r="I58" s="86"/>
      <c r="J58" s="156"/>
      <c r="K58" s="86"/>
      <c r="L58" s="86"/>
    </row>
    <row r="59" spans="1:13" ht="21.95" customHeight="1" x14ac:dyDescent="0.15">
      <c r="A59" s="1212">
        <v>5</v>
      </c>
      <c r="B59" s="1437" t="s">
        <v>208</v>
      </c>
      <c r="C59" s="1191">
        <v>7485</v>
      </c>
      <c r="D59" s="1183">
        <v>18073</v>
      </c>
      <c r="E59" s="1178">
        <f t="shared" si="16"/>
        <v>7485</v>
      </c>
      <c r="F59" s="1178">
        <f t="shared" si="17"/>
        <v>18073</v>
      </c>
      <c r="G59" s="1178">
        <f t="shared" si="18"/>
        <v>7485</v>
      </c>
      <c r="H59" s="1178">
        <f t="shared" si="19"/>
        <v>18073</v>
      </c>
      <c r="I59" s="86"/>
      <c r="J59" s="156"/>
      <c r="K59" s="86"/>
      <c r="L59" s="86"/>
    </row>
    <row r="60" spans="1:13" ht="21.95" customHeight="1" x14ac:dyDescent="0.15">
      <c r="A60" s="1212">
        <v>6</v>
      </c>
      <c r="B60" s="1437" t="s">
        <v>209</v>
      </c>
      <c r="C60" s="1191">
        <v>7517</v>
      </c>
      <c r="D60" s="1183">
        <v>15785</v>
      </c>
      <c r="E60" s="1178">
        <f t="shared" si="16"/>
        <v>7517</v>
      </c>
      <c r="F60" s="1178">
        <f t="shared" si="17"/>
        <v>15785</v>
      </c>
      <c r="G60" s="1178">
        <f t="shared" si="18"/>
        <v>7517</v>
      </c>
      <c r="H60" s="1178">
        <f t="shared" si="19"/>
        <v>15785</v>
      </c>
      <c r="I60" s="86"/>
      <c r="J60" s="156"/>
      <c r="K60" s="86"/>
      <c r="L60" s="86"/>
    </row>
    <row r="61" spans="1:13" ht="21.95" customHeight="1" x14ac:dyDescent="0.15">
      <c r="A61" s="1212">
        <v>7</v>
      </c>
      <c r="B61" s="1437" t="s">
        <v>210</v>
      </c>
      <c r="C61" s="1191">
        <v>13074</v>
      </c>
      <c r="D61" s="1183">
        <v>28967</v>
      </c>
      <c r="E61" s="1178">
        <f t="shared" si="16"/>
        <v>13074</v>
      </c>
      <c r="F61" s="1178">
        <f t="shared" si="17"/>
        <v>28967</v>
      </c>
      <c r="G61" s="1178">
        <f t="shared" si="18"/>
        <v>13074</v>
      </c>
      <c r="H61" s="1178">
        <f t="shared" si="19"/>
        <v>28967</v>
      </c>
      <c r="I61" s="86"/>
      <c r="J61" s="156"/>
      <c r="K61" s="86"/>
      <c r="L61" s="86"/>
    </row>
    <row r="62" spans="1:13" ht="21.95" customHeight="1" x14ac:dyDescent="0.15">
      <c r="A62" s="1212">
        <v>8</v>
      </c>
      <c r="B62" s="1437" t="s">
        <v>211</v>
      </c>
      <c r="C62" s="1191">
        <v>5583</v>
      </c>
      <c r="D62" s="1183">
        <v>17866</v>
      </c>
      <c r="E62" s="1178">
        <f t="shared" ref="E62:E77" si="20">C62</f>
        <v>5583</v>
      </c>
      <c r="F62" s="1178">
        <f t="shared" ref="F62:F77" si="21">D62</f>
        <v>17866</v>
      </c>
      <c r="G62" s="1178">
        <f t="shared" si="18"/>
        <v>5583</v>
      </c>
      <c r="H62" s="1178">
        <f t="shared" si="19"/>
        <v>17866</v>
      </c>
      <c r="I62" s="86"/>
      <c r="J62" s="156"/>
      <c r="K62" s="86"/>
      <c r="L62" s="86"/>
    </row>
    <row r="63" spans="1:13" ht="21.95" customHeight="1" x14ac:dyDescent="0.15">
      <c r="A63" s="1212">
        <v>9</v>
      </c>
      <c r="B63" s="1437" t="s">
        <v>212</v>
      </c>
      <c r="C63" s="1191">
        <v>13533</v>
      </c>
      <c r="D63" s="1183">
        <v>39708</v>
      </c>
      <c r="E63" s="1178">
        <f t="shared" si="20"/>
        <v>13533</v>
      </c>
      <c r="F63" s="1178">
        <f t="shared" si="21"/>
        <v>39708</v>
      </c>
      <c r="G63" s="1178">
        <f t="shared" si="18"/>
        <v>13533</v>
      </c>
      <c r="H63" s="1178">
        <f t="shared" si="19"/>
        <v>39708</v>
      </c>
      <c r="I63" s="86"/>
      <c r="J63" s="156"/>
      <c r="K63" s="86"/>
      <c r="L63" s="86"/>
    </row>
    <row r="64" spans="1:13" ht="21.95" customHeight="1" x14ac:dyDescent="0.15">
      <c r="A64" s="1212">
        <v>10</v>
      </c>
      <c r="B64" s="1437" t="s">
        <v>1060</v>
      </c>
      <c r="C64" s="1191">
        <v>7609</v>
      </c>
      <c r="D64" s="1183">
        <v>21969</v>
      </c>
      <c r="E64" s="1178">
        <f t="shared" si="20"/>
        <v>7609</v>
      </c>
      <c r="F64" s="1178">
        <f t="shared" si="21"/>
        <v>21969</v>
      </c>
      <c r="G64" s="1178">
        <f t="shared" si="18"/>
        <v>7609</v>
      </c>
      <c r="H64" s="1178">
        <f t="shared" si="19"/>
        <v>21969</v>
      </c>
      <c r="I64" s="86"/>
      <c r="J64" s="156"/>
      <c r="K64" s="86"/>
      <c r="L64" s="86"/>
    </row>
    <row r="65" spans="1:12" ht="21.95" customHeight="1" x14ac:dyDescent="0.15">
      <c r="A65" s="1212">
        <v>11</v>
      </c>
      <c r="B65" s="1437" t="s">
        <v>213</v>
      </c>
      <c r="C65" s="1191">
        <v>9585</v>
      </c>
      <c r="D65" s="1183">
        <v>20347</v>
      </c>
      <c r="E65" s="1178">
        <f t="shared" si="20"/>
        <v>9585</v>
      </c>
      <c r="F65" s="1178">
        <f t="shared" si="21"/>
        <v>20347</v>
      </c>
      <c r="G65" s="1178">
        <f t="shared" si="18"/>
        <v>9585</v>
      </c>
      <c r="H65" s="1178">
        <f t="shared" si="19"/>
        <v>20347</v>
      </c>
      <c r="I65" s="86"/>
      <c r="J65" s="156"/>
      <c r="K65" s="86"/>
      <c r="L65" s="86"/>
    </row>
    <row r="66" spans="1:12" ht="21.95" customHeight="1" x14ac:dyDescent="0.15">
      <c r="A66" s="1212">
        <v>12</v>
      </c>
      <c r="B66" s="1437" t="s">
        <v>214</v>
      </c>
      <c r="C66" s="1191">
        <v>5097</v>
      </c>
      <c r="D66" s="1183">
        <v>13604</v>
      </c>
      <c r="E66" s="1178">
        <f t="shared" si="20"/>
        <v>5097</v>
      </c>
      <c r="F66" s="1178">
        <f t="shared" si="21"/>
        <v>13604</v>
      </c>
      <c r="G66" s="1178">
        <f t="shared" si="18"/>
        <v>5097</v>
      </c>
      <c r="H66" s="1178">
        <f t="shared" si="19"/>
        <v>13604</v>
      </c>
      <c r="I66" s="86"/>
      <c r="J66" s="156"/>
      <c r="K66" s="86"/>
      <c r="L66" s="86"/>
    </row>
    <row r="67" spans="1:12" ht="21.95" customHeight="1" x14ac:dyDescent="0.15">
      <c r="A67" s="1212">
        <v>13</v>
      </c>
      <c r="B67" s="1437" t="s">
        <v>215</v>
      </c>
      <c r="C67" s="1191">
        <v>8986</v>
      </c>
      <c r="D67" s="1183">
        <v>26031</v>
      </c>
      <c r="E67" s="1178">
        <f t="shared" si="20"/>
        <v>8986</v>
      </c>
      <c r="F67" s="1178">
        <f t="shared" si="21"/>
        <v>26031</v>
      </c>
      <c r="G67" s="1178">
        <f t="shared" si="18"/>
        <v>8986</v>
      </c>
      <c r="H67" s="1178">
        <f t="shared" si="19"/>
        <v>26031</v>
      </c>
      <c r="I67" s="86"/>
      <c r="J67" s="156"/>
      <c r="K67" s="86"/>
      <c r="L67" s="86"/>
    </row>
    <row r="68" spans="1:12" ht="21.95" customHeight="1" x14ac:dyDescent="0.15">
      <c r="A68" s="1212">
        <v>14</v>
      </c>
      <c r="B68" s="1437" t="s">
        <v>216</v>
      </c>
      <c r="C68" s="1191">
        <v>10158</v>
      </c>
      <c r="D68" s="1183">
        <v>23526</v>
      </c>
      <c r="E68" s="1178">
        <f t="shared" si="20"/>
        <v>10158</v>
      </c>
      <c r="F68" s="1178">
        <f t="shared" si="21"/>
        <v>23526</v>
      </c>
      <c r="G68" s="1178">
        <f t="shared" si="18"/>
        <v>10158</v>
      </c>
      <c r="H68" s="1178">
        <f t="shared" si="19"/>
        <v>23526</v>
      </c>
      <c r="I68" s="86"/>
      <c r="J68" s="156"/>
      <c r="K68" s="86"/>
      <c r="L68" s="86"/>
    </row>
    <row r="69" spans="1:12" ht="21.95" customHeight="1" x14ac:dyDescent="0.15">
      <c r="A69" s="1212">
        <v>15</v>
      </c>
      <c r="B69" s="1437" t="s">
        <v>217</v>
      </c>
      <c r="C69" s="1191">
        <v>11863</v>
      </c>
      <c r="D69" s="1183">
        <v>26957</v>
      </c>
      <c r="E69" s="1178">
        <f t="shared" si="20"/>
        <v>11863</v>
      </c>
      <c r="F69" s="1178">
        <f t="shared" si="21"/>
        <v>26957</v>
      </c>
      <c r="G69" s="1178">
        <f t="shared" si="18"/>
        <v>11863</v>
      </c>
      <c r="H69" s="1178">
        <f t="shared" si="19"/>
        <v>26957</v>
      </c>
      <c r="I69" s="86"/>
      <c r="J69" s="156"/>
      <c r="K69" s="86"/>
      <c r="L69" s="86"/>
    </row>
    <row r="70" spans="1:12" ht="21.95" customHeight="1" x14ac:dyDescent="0.15">
      <c r="A70" s="1212">
        <v>16</v>
      </c>
      <c r="B70" s="1437" t="s">
        <v>218</v>
      </c>
      <c r="C70" s="1191">
        <v>6087</v>
      </c>
      <c r="D70" s="1183">
        <v>11947</v>
      </c>
      <c r="E70" s="1178">
        <f t="shared" si="20"/>
        <v>6087</v>
      </c>
      <c r="F70" s="1178">
        <f t="shared" si="21"/>
        <v>11947</v>
      </c>
      <c r="G70" s="1178">
        <f t="shared" si="18"/>
        <v>6087</v>
      </c>
      <c r="H70" s="1178">
        <f t="shared" si="19"/>
        <v>11947</v>
      </c>
      <c r="I70" s="86"/>
      <c r="J70" s="156"/>
      <c r="K70" s="86"/>
      <c r="L70" s="86"/>
    </row>
    <row r="71" spans="1:12" ht="21.95" customHeight="1" x14ac:dyDescent="0.15">
      <c r="A71" s="1212">
        <v>17</v>
      </c>
      <c r="B71" s="1437" t="s">
        <v>219</v>
      </c>
      <c r="C71" s="1191">
        <v>7229</v>
      </c>
      <c r="D71" s="1183">
        <v>17348</v>
      </c>
      <c r="E71" s="1178">
        <f t="shared" si="20"/>
        <v>7229</v>
      </c>
      <c r="F71" s="1178">
        <f t="shared" si="21"/>
        <v>17348</v>
      </c>
      <c r="G71" s="1178">
        <f t="shared" si="18"/>
        <v>7229</v>
      </c>
      <c r="H71" s="1178">
        <f t="shared" si="19"/>
        <v>17348</v>
      </c>
      <c r="I71" s="86"/>
      <c r="J71" s="156"/>
      <c r="K71" s="86"/>
      <c r="L71" s="86"/>
    </row>
    <row r="72" spans="1:12" ht="21.95" customHeight="1" x14ac:dyDescent="0.15">
      <c r="A72" s="1212">
        <v>18</v>
      </c>
      <c r="B72" s="1437" t="s">
        <v>220</v>
      </c>
      <c r="C72" s="1191">
        <v>7604</v>
      </c>
      <c r="D72" s="1183">
        <v>24213</v>
      </c>
      <c r="E72" s="1178">
        <f t="shared" si="20"/>
        <v>7604</v>
      </c>
      <c r="F72" s="1178">
        <f t="shared" si="21"/>
        <v>24213</v>
      </c>
      <c r="G72" s="1178">
        <f t="shared" si="18"/>
        <v>7604</v>
      </c>
      <c r="H72" s="1178">
        <f t="shared" si="19"/>
        <v>24213</v>
      </c>
      <c r="I72" s="86"/>
      <c r="J72" s="156"/>
      <c r="K72" s="86"/>
      <c r="L72" s="86"/>
    </row>
    <row r="73" spans="1:12" ht="21.95" customHeight="1" x14ac:dyDescent="0.15">
      <c r="A73" s="1212">
        <v>19</v>
      </c>
      <c r="B73" s="1437" t="s">
        <v>221</v>
      </c>
      <c r="C73" s="1191">
        <v>5383</v>
      </c>
      <c r="D73" s="1183">
        <v>14465</v>
      </c>
      <c r="E73" s="1178">
        <f t="shared" si="20"/>
        <v>5383</v>
      </c>
      <c r="F73" s="1178">
        <f t="shared" si="21"/>
        <v>14465</v>
      </c>
      <c r="G73" s="1178">
        <f t="shared" si="18"/>
        <v>5383</v>
      </c>
      <c r="H73" s="1178">
        <f t="shared" si="19"/>
        <v>14465</v>
      </c>
      <c r="I73" s="86"/>
      <c r="J73" s="156"/>
      <c r="K73" s="86"/>
      <c r="L73" s="86"/>
    </row>
    <row r="74" spans="1:12" ht="21.95" customHeight="1" x14ac:dyDescent="0.15">
      <c r="A74" s="1212">
        <v>20</v>
      </c>
      <c r="B74" s="1437" t="s">
        <v>222</v>
      </c>
      <c r="C74" s="1191">
        <v>13662</v>
      </c>
      <c r="D74" s="1183">
        <v>39825</v>
      </c>
      <c r="E74" s="1178">
        <f t="shared" si="20"/>
        <v>13662</v>
      </c>
      <c r="F74" s="1178">
        <f t="shared" si="21"/>
        <v>39825</v>
      </c>
      <c r="G74" s="1178">
        <f t="shared" si="18"/>
        <v>13662</v>
      </c>
      <c r="H74" s="1178">
        <f t="shared" si="19"/>
        <v>39825</v>
      </c>
      <c r="I74" s="86"/>
      <c r="J74" s="156"/>
      <c r="K74" s="86"/>
      <c r="L74" s="86"/>
    </row>
    <row r="75" spans="1:12" ht="21.95" customHeight="1" x14ac:dyDescent="0.15">
      <c r="A75" s="1213">
        <v>21</v>
      </c>
      <c r="B75" s="660" t="s">
        <v>223</v>
      </c>
      <c r="C75" s="1191">
        <v>5850</v>
      </c>
      <c r="D75" s="1183">
        <v>16722</v>
      </c>
      <c r="E75" s="1178">
        <f t="shared" si="20"/>
        <v>5850</v>
      </c>
      <c r="F75" s="1178">
        <f t="shared" si="21"/>
        <v>16722</v>
      </c>
      <c r="G75" s="1178">
        <f t="shared" si="18"/>
        <v>5850</v>
      </c>
      <c r="H75" s="1178">
        <f t="shared" si="19"/>
        <v>16722</v>
      </c>
      <c r="I75" s="86"/>
      <c r="J75" s="156"/>
      <c r="K75" s="86"/>
      <c r="L75" s="86"/>
    </row>
    <row r="76" spans="1:12" ht="21.95" customHeight="1" x14ac:dyDescent="0.15">
      <c r="A76" s="1213">
        <v>22</v>
      </c>
      <c r="B76" s="660" t="s">
        <v>224</v>
      </c>
      <c r="C76" s="1191">
        <v>10585</v>
      </c>
      <c r="D76" s="1183">
        <v>32308</v>
      </c>
      <c r="E76" s="1178">
        <f t="shared" si="20"/>
        <v>10585</v>
      </c>
      <c r="F76" s="1178">
        <f t="shared" si="21"/>
        <v>32308</v>
      </c>
      <c r="G76" s="1178">
        <f t="shared" si="18"/>
        <v>10585</v>
      </c>
      <c r="H76" s="1178">
        <f t="shared" si="19"/>
        <v>32308</v>
      </c>
      <c r="I76" s="86"/>
      <c r="J76" s="156"/>
      <c r="K76" s="86"/>
      <c r="L76" s="86"/>
    </row>
    <row r="77" spans="1:12" ht="21.95" customHeight="1" x14ac:dyDescent="0.15">
      <c r="A77" s="1211">
        <v>23</v>
      </c>
      <c r="B77" s="1453" t="s">
        <v>225</v>
      </c>
      <c r="C77" s="1192">
        <v>1639</v>
      </c>
      <c r="D77" s="1193">
        <v>4252</v>
      </c>
      <c r="E77" s="1194">
        <f t="shared" si="20"/>
        <v>1639</v>
      </c>
      <c r="F77" s="1181">
        <f t="shared" si="21"/>
        <v>4252</v>
      </c>
      <c r="G77" s="1462">
        <f>E77-322</f>
        <v>1317</v>
      </c>
      <c r="H77" s="1457">
        <f>F77-626</f>
        <v>3626</v>
      </c>
      <c r="I77" s="86"/>
      <c r="J77" s="156"/>
      <c r="K77" s="86"/>
      <c r="L77" s="86"/>
    </row>
    <row r="78" spans="1:12" ht="11.25" customHeight="1" x14ac:dyDescent="0.15">
      <c r="I78" s="86"/>
      <c r="J78" s="156"/>
    </row>
    <row r="79" spans="1:12" ht="11.25" customHeight="1" x14ac:dyDescent="0.15">
      <c r="I79" s="86"/>
      <c r="J79" s="156"/>
    </row>
    <row r="80" spans="1:12" ht="30" customHeight="1" x14ac:dyDescent="0.25">
      <c r="A80" s="87" t="s">
        <v>226</v>
      </c>
      <c r="F80" s="88" t="s">
        <v>849</v>
      </c>
      <c r="I80" s="86"/>
      <c r="J80" s="156"/>
    </row>
    <row r="81" spans="1:13" ht="9.75" customHeight="1" x14ac:dyDescent="0.15">
      <c r="I81" s="86"/>
      <c r="J81" s="156"/>
    </row>
    <row r="82" spans="1:13" ht="21.75" customHeight="1" x14ac:dyDescent="0.15">
      <c r="A82" s="2629" t="s">
        <v>167</v>
      </c>
      <c r="B82" s="2631" t="s">
        <v>168</v>
      </c>
      <c r="C82" s="2634" t="s">
        <v>169</v>
      </c>
      <c r="D82" s="2635"/>
      <c r="E82" s="2629" t="s">
        <v>170</v>
      </c>
      <c r="F82" s="2631"/>
      <c r="G82" s="2633" t="s">
        <v>171</v>
      </c>
      <c r="H82" s="2592"/>
      <c r="I82" s="86"/>
      <c r="J82" s="156"/>
    </row>
    <row r="83" spans="1:13" ht="21.75" customHeight="1" thickBot="1" x14ac:dyDescent="0.2">
      <c r="A83" s="2630"/>
      <c r="B83" s="2632"/>
      <c r="C83" s="95" t="s">
        <v>172</v>
      </c>
      <c r="D83" s="96" t="s">
        <v>173</v>
      </c>
      <c r="E83" s="1214" t="s">
        <v>172</v>
      </c>
      <c r="F83" s="1215" t="s">
        <v>173</v>
      </c>
      <c r="G83" s="698" t="s">
        <v>172</v>
      </c>
      <c r="H83" s="696" t="s">
        <v>173</v>
      </c>
      <c r="I83" s="86"/>
      <c r="J83" s="156"/>
      <c r="K83" s="146"/>
      <c r="L83" s="145"/>
      <c r="M83" s="287"/>
    </row>
    <row r="84" spans="1:13" ht="25.7" customHeight="1" thickTop="1" thickBot="1" x14ac:dyDescent="0.2">
      <c r="A84" s="2636" t="s">
        <v>174</v>
      </c>
      <c r="B84" s="2637"/>
      <c r="C84" s="1195">
        <f t="shared" ref="C84:H84" si="22">SUM(C85:C95)</f>
        <v>126969</v>
      </c>
      <c r="D84" s="1196">
        <f t="shared" si="22"/>
        <v>340901</v>
      </c>
      <c r="E84" s="1197">
        <f t="shared" si="22"/>
        <v>126969</v>
      </c>
      <c r="F84" s="1198">
        <f t="shared" si="22"/>
        <v>340901</v>
      </c>
      <c r="G84" s="1195">
        <f t="shared" si="22"/>
        <v>126644</v>
      </c>
      <c r="H84" s="1198">
        <f t="shared" si="22"/>
        <v>340064</v>
      </c>
      <c r="I84" s="86"/>
      <c r="J84" s="156"/>
      <c r="K84" s="86"/>
      <c r="L84" s="86"/>
      <c r="M84" s="133"/>
    </row>
    <row r="85" spans="1:13" ht="21.95" customHeight="1" thickTop="1" x14ac:dyDescent="0.15">
      <c r="A85" s="599">
        <v>1</v>
      </c>
      <c r="B85" s="1199" t="s">
        <v>227</v>
      </c>
      <c r="C85" s="1200">
        <v>13331</v>
      </c>
      <c r="D85" s="1201">
        <v>35123</v>
      </c>
      <c r="E85" s="1175">
        <f>C85</f>
        <v>13331</v>
      </c>
      <c r="F85" s="1175">
        <f>D85</f>
        <v>35123</v>
      </c>
      <c r="G85" s="1175">
        <f>E85-163</f>
        <v>13168</v>
      </c>
      <c r="H85" s="1455">
        <f>F85-429</f>
        <v>34694</v>
      </c>
      <c r="I85" s="86"/>
      <c r="J85" s="156"/>
      <c r="K85" s="86"/>
      <c r="L85" s="86"/>
    </row>
    <row r="86" spans="1:13" ht="21.95" customHeight="1" x14ac:dyDescent="0.15">
      <c r="A86" s="599">
        <v>3</v>
      </c>
      <c r="B86" s="1373" t="s">
        <v>228</v>
      </c>
      <c r="C86" s="1202">
        <v>15557</v>
      </c>
      <c r="D86" s="1203">
        <v>30292</v>
      </c>
      <c r="E86" s="1178">
        <f t="shared" ref="E86" si="23">C86</f>
        <v>15557</v>
      </c>
      <c r="F86" s="1178">
        <f t="shared" ref="F86" si="24">D86</f>
        <v>30292</v>
      </c>
      <c r="G86" s="1178">
        <f>E86</f>
        <v>15557</v>
      </c>
      <c r="H86" s="1456">
        <f>F86</f>
        <v>30292</v>
      </c>
      <c r="I86" s="86"/>
      <c r="J86" s="156"/>
      <c r="K86" s="86"/>
      <c r="L86" s="86"/>
    </row>
    <row r="87" spans="1:13" ht="21.95" customHeight="1" x14ac:dyDescent="0.15">
      <c r="A87" s="1212">
        <v>4</v>
      </c>
      <c r="B87" s="1373" t="s">
        <v>229</v>
      </c>
      <c r="C87" s="1202">
        <v>14666</v>
      </c>
      <c r="D87" s="1203">
        <v>36106</v>
      </c>
      <c r="E87" s="1178">
        <f t="shared" ref="E87:E95" si="25">C87</f>
        <v>14666</v>
      </c>
      <c r="F87" s="1178">
        <f t="shared" ref="F87:F95" si="26">D87</f>
        <v>36106</v>
      </c>
      <c r="G87" s="1178">
        <f t="shared" ref="G87:G95" si="27">E87</f>
        <v>14666</v>
      </c>
      <c r="H87" s="1456">
        <f t="shared" ref="H87:H95" si="28">F87</f>
        <v>36106</v>
      </c>
      <c r="I87" s="86"/>
      <c r="J87" s="156"/>
      <c r="K87" s="86"/>
      <c r="L87" s="86"/>
    </row>
    <row r="88" spans="1:13" ht="21.95" customHeight="1" x14ac:dyDescent="0.15">
      <c r="A88" s="1212">
        <v>5</v>
      </c>
      <c r="B88" s="1373" t="s">
        <v>1004</v>
      </c>
      <c r="C88" s="1202">
        <v>8352</v>
      </c>
      <c r="D88" s="1203">
        <v>23620</v>
      </c>
      <c r="E88" s="1178">
        <f t="shared" si="25"/>
        <v>8352</v>
      </c>
      <c r="F88" s="1178">
        <f t="shared" si="26"/>
        <v>23620</v>
      </c>
      <c r="G88" s="1178">
        <f t="shared" si="27"/>
        <v>8352</v>
      </c>
      <c r="H88" s="1456">
        <f t="shared" si="28"/>
        <v>23620</v>
      </c>
      <c r="I88" s="86"/>
      <c r="J88" s="156"/>
      <c r="K88" s="86"/>
      <c r="L88" s="86"/>
    </row>
    <row r="89" spans="1:13" s="805" customFormat="1" ht="21.95" customHeight="1" x14ac:dyDescent="0.15">
      <c r="A89" s="1212">
        <v>6</v>
      </c>
      <c r="B89" s="1373" t="s">
        <v>1005</v>
      </c>
      <c r="C89" s="1202">
        <v>8965</v>
      </c>
      <c r="D89" s="1203">
        <v>26033</v>
      </c>
      <c r="E89" s="1178">
        <f t="shared" si="25"/>
        <v>8965</v>
      </c>
      <c r="F89" s="1178">
        <f t="shared" si="26"/>
        <v>26033</v>
      </c>
      <c r="G89" s="1178">
        <f>E89-111</f>
        <v>8854</v>
      </c>
      <c r="H89" s="1456">
        <f>F89-258</f>
        <v>25775</v>
      </c>
      <c r="I89" s="166"/>
      <c r="J89" s="1463"/>
      <c r="K89" s="166"/>
      <c r="L89" s="166"/>
    </row>
    <row r="90" spans="1:13" s="957" customFormat="1" ht="21.95" customHeight="1" x14ac:dyDescent="0.15">
      <c r="A90" s="1212">
        <v>7</v>
      </c>
      <c r="B90" s="1373" t="s">
        <v>1511</v>
      </c>
      <c r="C90" s="1202">
        <v>11464</v>
      </c>
      <c r="D90" s="1203">
        <v>33232</v>
      </c>
      <c r="E90" s="1178">
        <f>C90</f>
        <v>11464</v>
      </c>
      <c r="F90" s="1178">
        <f>D90</f>
        <v>33232</v>
      </c>
      <c r="G90" s="1178">
        <f t="shared" si="27"/>
        <v>11464</v>
      </c>
      <c r="H90" s="1456">
        <f t="shared" si="28"/>
        <v>33232</v>
      </c>
      <c r="I90" s="86"/>
      <c r="J90" s="156"/>
      <c r="K90" s="86"/>
      <c r="L90" s="86"/>
    </row>
    <row r="91" spans="1:13" s="805" customFormat="1" ht="21.95" customHeight="1" x14ac:dyDescent="0.15">
      <c r="A91" s="1212">
        <v>7</v>
      </c>
      <c r="B91" s="1373" t="s">
        <v>230</v>
      </c>
      <c r="C91" s="1202">
        <v>9801</v>
      </c>
      <c r="D91" s="1203">
        <v>27406</v>
      </c>
      <c r="E91" s="1178">
        <f t="shared" si="25"/>
        <v>9801</v>
      </c>
      <c r="F91" s="1178">
        <f t="shared" si="26"/>
        <v>27406</v>
      </c>
      <c r="G91" s="1178">
        <f>E91-15</f>
        <v>9786</v>
      </c>
      <c r="H91" s="1456">
        <f>F91-62</f>
        <v>27344</v>
      </c>
      <c r="I91" s="166"/>
      <c r="J91" s="1463"/>
      <c r="K91" s="166"/>
      <c r="L91" s="166"/>
    </row>
    <row r="92" spans="1:13" ht="21.95" customHeight="1" x14ac:dyDescent="0.15">
      <c r="A92" s="1212">
        <v>8</v>
      </c>
      <c r="B92" s="1373" t="s">
        <v>231</v>
      </c>
      <c r="C92" s="1202">
        <v>8859</v>
      </c>
      <c r="D92" s="1203">
        <v>25653</v>
      </c>
      <c r="E92" s="1178">
        <f t="shared" si="25"/>
        <v>8859</v>
      </c>
      <c r="F92" s="1178">
        <f t="shared" si="26"/>
        <v>25653</v>
      </c>
      <c r="G92" s="1178">
        <f t="shared" si="27"/>
        <v>8859</v>
      </c>
      <c r="H92" s="1456">
        <f t="shared" si="28"/>
        <v>25653</v>
      </c>
      <c r="I92" s="86"/>
      <c r="J92" s="156"/>
      <c r="K92" s="86"/>
      <c r="L92" s="86"/>
    </row>
    <row r="93" spans="1:13" s="957" customFormat="1" ht="21.95" customHeight="1" x14ac:dyDescent="0.15">
      <c r="A93" s="1212">
        <v>9</v>
      </c>
      <c r="B93" s="1373" t="s">
        <v>232</v>
      </c>
      <c r="C93" s="1202">
        <v>11232</v>
      </c>
      <c r="D93" s="1203">
        <v>31110</v>
      </c>
      <c r="E93" s="1178">
        <f t="shared" ref="E93" si="29">C93</f>
        <v>11232</v>
      </c>
      <c r="F93" s="1178">
        <f t="shared" ref="F93" si="30">D93</f>
        <v>31110</v>
      </c>
      <c r="G93" s="1178">
        <f>E93-36</f>
        <v>11196</v>
      </c>
      <c r="H93" s="1456">
        <f>F93-88</f>
        <v>31022</v>
      </c>
      <c r="I93" s="86"/>
      <c r="J93" s="156"/>
      <c r="K93" s="86"/>
      <c r="L93" s="86"/>
    </row>
    <row r="94" spans="1:13" ht="21.95" customHeight="1" x14ac:dyDescent="0.15">
      <c r="A94" s="1212">
        <v>9</v>
      </c>
      <c r="B94" s="1373" t="s">
        <v>1512</v>
      </c>
      <c r="C94" s="1202">
        <v>9715</v>
      </c>
      <c r="D94" s="1203">
        <v>30074</v>
      </c>
      <c r="E94" s="1178">
        <f t="shared" si="25"/>
        <v>9715</v>
      </c>
      <c r="F94" s="1178">
        <f t="shared" si="26"/>
        <v>30074</v>
      </c>
      <c r="G94" s="1178">
        <f t="shared" si="27"/>
        <v>9715</v>
      </c>
      <c r="H94" s="1456">
        <f t="shared" si="28"/>
        <v>30074</v>
      </c>
      <c r="I94" s="86"/>
      <c r="J94" s="156"/>
      <c r="K94" s="86"/>
      <c r="L94" s="86"/>
    </row>
    <row r="95" spans="1:13" ht="21.75" customHeight="1" x14ac:dyDescent="0.15">
      <c r="A95" s="1211">
        <v>10</v>
      </c>
      <c r="B95" s="1374" t="s">
        <v>1066</v>
      </c>
      <c r="C95" s="1204">
        <v>15027</v>
      </c>
      <c r="D95" s="1205">
        <v>42252</v>
      </c>
      <c r="E95" s="1181">
        <f t="shared" si="25"/>
        <v>15027</v>
      </c>
      <c r="F95" s="1181">
        <f t="shared" si="26"/>
        <v>42252</v>
      </c>
      <c r="G95" s="1181">
        <f t="shared" si="27"/>
        <v>15027</v>
      </c>
      <c r="H95" s="1457">
        <f t="shared" si="28"/>
        <v>42252</v>
      </c>
      <c r="I95" s="86"/>
      <c r="J95" s="156"/>
      <c r="K95" s="86"/>
      <c r="L95" s="86"/>
    </row>
    <row r="96" spans="1:13" ht="30" customHeight="1" x14ac:dyDescent="0.25">
      <c r="A96" s="87" t="s">
        <v>233</v>
      </c>
      <c r="F96" s="88" t="s">
        <v>849</v>
      </c>
      <c r="I96" s="86"/>
      <c r="J96" s="156"/>
    </row>
    <row r="97" spans="1:13" ht="9" customHeight="1" x14ac:dyDescent="0.15">
      <c r="I97" s="86"/>
      <c r="J97" s="156"/>
    </row>
    <row r="98" spans="1:13" ht="19.5" customHeight="1" x14ac:dyDescent="0.15">
      <c r="A98" s="2629" t="s">
        <v>167</v>
      </c>
      <c r="B98" s="2631" t="s">
        <v>168</v>
      </c>
      <c r="C98" s="2634" t="s">
        <v>169</v>
      </c>
      <c r="D98" s="2635"/>
      <c r="E98" s="2629" t="s">
        <v>170</v>
      </c>
      <c r="F98" s="2631"/>
      <c r="G98" s="2633" t="s">
        <v>171</v>
      </c>
      <c r="H98" s="2592"/>
      <c r="I98" s="86"/>
      <c r="J98" s="156"/>
    </row>
    <row r="99" spans="1:13" ht="19.5" customHeight="1" thickBot="1" x14ac:dyDescent="0.2">
      <c r="A99" s="2630"/>
      <c r="B99" s="2632"/>
      <c r="C99" s="95" t="s">
        <v>172</v>
      </c>
      <c r="D99" s="96" t="s">
        <v>173</v>
      </c>
      <c r="E99" s="1214" t="s">
        <v>172</v>
      </c>
      <c r="F99" s="1215" t="s">
        <v>173</v>
      </c>
      <c r="G99" s="698" t="s">
        <v>172</v>
      </c>
      <c r="H99" s="696" t="s">
        <v>173</v>
      </c>
      <c r="I99" s="86"/>
      <c r="J99" s="156"/>
      <c r="K99" s="146"/>
      <c r="L99" s="145"/>
      <c r="M99" s="287"/>
    </row>
    <row r="100" spans="1:13" ht="22.15" customHeight="1" thickTop="1" thickBot="1" x14ac:dyDescent="0.2">
      <c r="A100" s="2624" t="s">
        <v>174</v>
      </c>
      <c r="B100" s="2625"/>
      <c r="C100" s="1171">
        <f t="shared" ref="C100:H100" si="31">SUM(C101:C112)</f>
        <v>77051</v>
      </c>
      <c r="D100" s="1172">
        <f t="shared" si="31"/>
        <v>199095</v>
      </c>
      <c r="E100" s="1171">
        <f t="shared" si="31"/>
        <v>77051</v>
      </c>
      <c r="F100" s="1172">
        <f t="shared" si="31"/>
        <v>199095</v>
      </c>
      <c r="G100" s="1171">
        <f t="shared" si="31"/>
        <v>77009</v>
      </c>
      <c r="H100" s="1172">
        <f t="shared" si="31"/>
        <v>199011</v>
      </c>
      <c r="I100" s="86"/>
      <c r="J100" s="156"/>
      <c r="K100" s="86"/>
      <c r="M100" s="133"/>
    </row>
    <row r="101" spans="1:13" ht="21.95" customHeight="1" thickTop="1" x14ac:dyDescent="0.15">
      <c r="A101" s="97">
        <v>1</v>
      </c>
      <c r="B101" s="92" t="s">
        <v>234</v>
      </c>
      <c r="C101" s="1206">
        <v>7680</v>
      </c>
      <c r="D101" s="1203">
        <v>17725</v>
      </c>
      <c r="E101" s="1175">
        <f t="shared" ref="E101:F102" si="32">C101</f>
        <v>7680</v>
      </c>
      <c r="F101" s="1175">
        <f t="shared" si="32"/>
        <v>17725</v>
      </c>
      <c r="G101" s="1175">
        <f>E101</f>
        <v>7680</v>
      </c>
      <c r="H101" s="1455">
        <f>F101</f>
        <v>17725</v>
      </c>
      <c r="I101" s="86"/>
      <c r="J101" s="156"/>
      <c r="K101" s="86"/>
      <c r="L101" s="86"/>
    </row>
    <row r="102" spans="1:13" ht="21.95" customHeight="1" x14ac:dyDescent="0.15">
      <c r="A102" s="90">
        <v>2</v>
      </c>
      <c r="B102" s="89" t="s">
        <v>235</v>
      </c>
      <c r="C102" s="1207">
        <v>3810</v>
      </c>
      <c r="D102" s="1208">
        <v>9200</v>
      </c>
      <c r="E102" s="1178">
        <f t="shared" si="32"/>
        <v>3810</v>
      </c>
      <c r="F102" s="1178">
        <f t="shared" si="32"/>
        <v>9200</v>
      </c>
      <c r="G102" s="1178">
        <f>E102</f>
        <v>3810</v>
      </c>
      <c r="H102" s="1456">
        <f>F102</f>
        <v>9200</v>
      </c>
      <c r="I102" s="86"/>
      <c r="J102" s="156"/>
      <c r="K102" s="86"/>
      <c r="L102" s="86"/>
    </row>
    <row r="103" spans="1:13" s="805" customFormat="1" ht="21.95" customHeight="1" x14ac:dyDescent="0.15">
      <c r="A103" s="1212">
        <v>3</v>
      </c>
      <c r="B103" s="1437" t="s">
        <v>236</v>
      </c>
      <c r="C103" s="1206">
        <v>6535</v>
      </c>
      <c r="D103" s="1203">
        <v>16616</v>
      </c>
      <c r="E103" s="1178">
        <f t="shared" ref="E103:E112" si="33">C103</f>
        <v>6535</v>
      </c>
      <c r="F103" s="1178">
        <f t="shared" ref="F103:F112" si="34">D103</f>
        <v>16616</v>
      </c>
      <c r="G103" s="1178">
        <f>E103-35</f>
        <v>6500</v>
      </c>
      <c r="H103" s="1456">
        <f>F103-74</f>
        <v>16542</v>
      </c>
      <c r="I103" s="166"/>
      <c r="J103" s="1463"/>
      <c r="K103" s="166"/>
      <c r="L103" s="166"/>
    </row>
    <row r="104" spans="1:13" ht="21.95" customHeight="1" x14ac:dyDescent="0.15">
      <c r="A104" s="90">
        <v>4</v>
      </c>
      <c r="B104" s="89" t="s">
        <v>237</v>
      </c>
      <c r="C104" s="1207">
        <v>6860</v>
      </c>
      <c r="D104" s="1208">
        <v>18576</v>
      </c>
      <c r="E104" s="1178">
        <f t="shared" si="33"/>
        <v>6860</v>
      </c>
      <c r="F104" s="1178">
        <f t="shared" si="34"/>
        <v>18576</v>
      </c>
      <c r="G104" s="1178">
        <f t="shared" ref="G104:G112" si="35">E104</f>
        <v>6860</v>
      </c>
      <c r="H104" s="1456">
        <f t="shared" ref="H104:H112" si="36">F104</f>
        <v>18576</v>
      </c>
      <c r="I104" s="86"/>
      <c r="J104" s="156"/>
      <c r="K104" s="86"/>
      <c r="L104" s="86"/>
    </row>
    <row r="105" spans="1:13" ht="21.95" customHeight="1" x14ac:dyDescent="0.15">
      <c r="A105" s="90">
        <v>5</v>
      </c>
      <c r="B105" s="89" t="s">
        <v>238</v>
      </c>
      <c r="C105" s="1207">
        <v>10349</v>
      </c>
      <c r="D105" s="1208">
        <v>31172</v>
      </c>
      <c r="E105" s="1178">
        <f t="shared" si="33"/>
        <v>10349</v>
      </c>
      <c r="F105" s="1178">
        <f t="shared" si="34"/>
        <v>31172</v>
      </c>
      <c r="G105" s="1178">
        <f t="shared" si="35"/>
        <v>10349</v>
      </c>
      <c r="H105" s="1456">
        <f t="shared" si="36"/>
        <v>31172</v>
      </c>
      <c r="I105" s="86"/>
      <c r="J105" s="156"/>
      <c r="K105" s="86"/>
      <c r="L105" s="86"/>
    </row>
    <row r="106" spans="1:13" ht="21.95" customHeight="1" x14ac:dyDescent="0.15">
      <c r="A106" s="90">
        <v>6</v>
      </c>
      <c r="B106" s="89" t="s">
        <v>239</v>
      </c>
      <c r="C106" s="1207">
        <v>9907</v>
      </c>
      <c r="D106" s="1208">
        <v>22647</v>
      </c>
      <c r="E106" s="1178">
        <f t="shared" si="33"/>
        <v>9907</v>
      </c>
      <c r="F106" s="1178">
        <f t="shared" si="34"/>
        <v>22647</v>
      </c>
      <c r="G106" s="1178">
        <f t="shared" si="35"/>
        <v>9907</v>
      </c>
      <c r="H106" s="1456">
        <f t="shared" si="36"/>
        <v>22647</v>
      </c>
      <c r="I106" s="86"/>
      <c r="J106" s="156"/>
      <c r="K106" s="86"/>
      <c r="L106" s="86"/>
    </row>
    <row r="107" spans="1:13" ht="21.95" customHeight="1" x14ac:dyDescent="0.15">
      <c r="A107" s="90">
        <v>7</v>
      </c>
      <c r="B107" s="89" t="s">
        <v>240</v>
      </c>
      <c r="C107" s="1207">
        <v>5561</v>
      </c>
      <c r="D107" s="1208">
        <v>13703</v>
      </c>
      <c r="E107" s="1178">
        <f t="shared" si="33"/>
        <v>5561</v>
      </c>
      <c r="F107" s="1178">
        <f t="shared" si="34"/>
        <v>13703</v>
      </c>
      <c r="G107" s="1178">
        <f t="shared" si="35"/>
        <v>5561</v>
      </c>
      <c r="H107" s="1456">
        <f t="shared" si="36"/>
        <v>13703</v>
      </c>
      <c r="I107" s="86"/>
      <c r="J107" s="156"/>
      <c r="K107" s="86"/>
      <c r="L107" s="86"/>
    </row>
    <row r="108" spans="1:13" ht="21.95" customHeight="1" x14ac:dyDescent="0.15">
      <c r="A108" s="90">
        <v>8</v>
      </c>
      <c r="B108" s="89" t="s">
        <v>241</v>
      </c>
      <c r="C108" s="1207">
        <v>6964</v>
      </c>
      <c r="D108" s="1208">
        <v>19053</v>
      </c>
      <c r="E108" s="1178">
        <f t="shared" si="33"/>
        <v>6964</v>
      </c>
      <c r="F108" s="1178">
        <f t="shared" si="34"/>
        <v>19053</v>
      </c>
      <c r="G108" s="1178">
        <f t="shared" si="35"/>
        <v>6964</v>
      </c>
      <c r="H108" s="1456">
        <f t="shared" si="36"/>
        <v>19053</v>
      </c>
      <c r="I108" s="86"/>
      <c r="J108" s="156"/>
      <c r="K108" s="86"/>
      <c r="L108" s="86"/>
    </row>
    <row r="109" spans="1:13" s="805" customFormat="1" ht="21.95" customHeight="1" x14ac:dyDescent="0.15">
      <c r="A109" s="1212">
        <v>9</v>
      </c>
      <c r="B109" s="1437" t="s">
        <v>242</v>
      </c>
      <c r="C109" s="1206">
        <v>5285</v>
      </c>
      <c r="D109" s="1203">
        <v>12931</v>
      </c>
      <c r="E109" s="1178">
        <f t="shared" si="33"/>
        <v>5285</v>
      </c>
      <c r="F109" s="1178">
        <f t="shared" si="34"/>
        <v>12931</v>
      </c>
      <c r="G109" s="1178">
        <f>E109-7</f>
        <v>5278</v>
      </c>
      <c r="H109" s="1456">
        <f>F109-10</f>
        <v>12921</v>
      </c>
      <c r="I109" s="166"/>
      <c r="J109" s="1463"/>
      <c r="K109" s="166"/>
      <c r="L109" s="166"/>
    </row>
    <row r="110" spans="1:13" ht="21.95" customHeight="1" x14ac:dyDescent="0.15">
      <c r="A110" s="90">
        <v>10</v>
      </c>
      <c r="B110" s="89" t="s">
        <v>243</v>
      </c>
      <c r="C110" s="1207">
        <v>4676</v>
      </c>
      <c r="D110" s="1208">
        <v>13055</v>
      </c>
      <c r="E110" s="1178">
        <f t="shared" si="33"/>
        <v>4676</v>
      </c>
      <c r="F110" s="1178">
        <f t="shared" si="34"/>
        <v>13055</v>
      </c>
      <c r="G110" s="1178">
        <f t="shared" si="35"/>
        <v>4676</v>
      </c>
      <c r="H110" s="1456">
        <f t="shared" si="36"/>
        <v>13055</v>
      </c>
      <c r="I110" s="86"/>
      <c r="J110" s="156"/>
      <c r="K110" s="86"/>
      <c r="L110" s="86"/>
    </row>
    <row r="111" spans="1:13" ht="21.95" customHeight="1" x14ac:dyDescent="0.15">
      <c r="A111" s="90">
        <v>11</v>
      </c>
      <c r="B111" s="89" t="s">
        <v>244</v>
      </c>
      <c r="C111" s="1207">
        <v>6407</v>
      </c>
      <c r="D111" s="1208">
        <v>16608</v>
      </c>
      <c r="E111" s="1178">
        <f t="shared" si="33"/>
        <v>6407</v>
      </c>
      <c r="F111" s="1178">
        <f t="shared" si="34"/>
        <v>16608</v>
      </c>
      <c r="G111" s="1178">
        <f t="shared" si="35"/>
        <v>6407</v>
      </c>
      <c r="H111" s="1456">
        <f t="shared" si="36"/>
        <v>16608</v>
      </c>
      <c r="I111" s="86"/>
      <c r="J111" s="156"/>
      <c r="K111" s="86"/>
      <c r="L111" s="86"/>
    </row>
    <row r="112" spans="1:13" ht="21.95" customHeight="1" x14ac:dyDescent="0.15">
      <c r="A112" s="598">
        <v>12</v>
      </c>
      <c r="B112" s="91" t="s">
        <v>245</v>
      </c>
      <c r="C112" s="1209">
        <v>3017</v>
      </c>
      <c r="D112" s="1210">
        <v>7809</v>
      </c>
      <c r="E112" s="1181">
        <f t="shared" si="33"/>
        <v>3017</v>
      </c>
      <c r="F112" s="1181">
        <f t="shared" si="34"/>
        <v>7809</v>
      </c>
      <c r="G112" s="1181">
        <f t="shared" si="35"/>
        <v>3017</v>
      </c>
      <c r="H112" s="1457">
        <f t="shared" si="36"/>
        <v>7809</v>
      </c>
      <c r="I112" s="86"/>
      <c r="J112" s="156"/>
      <c r="K112" s="86"/>
      <c r="L112" s="86"/>
    </row>
    <row r="116" spans="1:11" ht="19.5" customHeight="1" x14ac:dyDescent="0.15">
      <c r="A116" s="2628"/>
      <c r="B116" s="2628"/>
      <c r="C116" s="2628"/>
      <c r="D116" s="2628"/>
      <c r="E116" s="2628"/>
      <c r="F116" s="2628"/>
      <c r="G116" s="2626"/>
      <c r="H116" s="2626"/>
    </row>
    <row r="117" spans="1:11" ht="19.5" customHeight="1" x14ac:dyDescent="0.15">
      <c r="A117" s="2628"/>
      <c r="B117" s="2628"/>
      <c r="C117" s="135"/>
      <c r="D117" s="135"/>
      <c r="E117" s="135"/>
      <c r="F117" s="135"/>
      <c r="G117" s="699"/>
      <c r="H117" s="699"/>
    </row>
    <row r="118" spans="1:11" ht="22.15" customHeight="1" x14ac:dyDescent="0.15">
      <c r="A118" s="2627"/>
      <c r="B118" s="2627"/>
      <c r="C118" s="136"/>
      <c r="D118" s="136"/>
      <c r="E118" s="136"/>
      <c r="F118" s="136"/>
      <c r="G118" s="700"/>
      <c r="H118" s="700"/>
      <c r="J118" s="133"/>
      <c r="K118" s="133"/>
    </row>
    <row r="119" spans="1:11" ht="22.15" customHeight="1" x14ac:dyDescent="0.15">
      <c r="A119" s="124"/>
      <c r="B119" s="124"/>
      <c r="C119" s="136"/>
      <c r="D119" s="136"/>
      <c r="E119" s="136"/>
      <c r="F119" s="136"/>
      <c r="G119" s="700"/>
      <c r="H119" s="700"/>
      <c r="J119" s="133"/>
      <c r="K119" s="133"/>
    </row>
    <row r="120" spans="1:11" ht="22.15" customHeight="1" x14ac:dyDescent="0.15">
      <c r="A120" s="124"/>
      <c r="B120" s="124"/>
      <c r="C120" s="136"/>
      <c r="D120" s="136"/>
      <c r="E120" s="136"/>
      <c r="F120" s="136"/>
      <c r="G120" s="700"/>
      <c r="H120" s="700"/>
      <c r="J120" s="133"/>
      <c r="K120" s="133"/>
    </row>
    <row r="121" spans="1:11" ht="22.15" customHeight="1" x14ac:dyDescent="0.15">
      <c r="A121" s="124"/>
      <c r="B121" s="124"/>
      <c r="C121" s="136"/>
      <c r="D121" s="136"/>
      <c r="E121" s="136"/>
      <c r="F121" s="136"/>
      <c r="G121" s="700"/>
      <c r="H121" s="700"/>
      <c r="J121" s="133"/>
      <c r="K121" s="133"/>
    </row>
    <row r="122" spans="1:11" ht="22.15" customHeight="1" x14ac:dyDescent="0.15">
      <c r="A122" s="124"/>
      <c r="B122" s="124"/>
      <c r="C122" s="136"/>
      <c r="D122" s="136"/>
      <c r="E122" s="136"/>
      <c r="F122" s="136"/>
      <c r="G122" s="700"/>
      <c r="H122" s="700"/>
      <c r="J122" s="133"/>
      <c r="K122" s="133"/>
    </row>
    <row r="123" spans="1:11" ht="22.15" customHeight="1" x14ac:dyDescent="0.15">
      <c r="A123" s="124"/>
      <c r="B123" s="124"/>
      <c r="C123" s="136"/>
      <c r="D123" s="136"/>
      <c r="E123" s="136"/>
      <c r="F123" s="136"/>
      <c r="G123" s="700"/>
      <c r="H123" s="700"/>
      <c r="J123" s="133"/>
      <c r="K123" s="133"/>
    </row>
    <row r="124" spans="1:11" ht="22.15" customHeight="1" x14ac:dyDescent="0.15">
      <c r="A124" s="124"/>
      <c r="B124" s="124"/>
      <c r="C124" s="136"/>
      <c r="D124" s="136"/>
      <c r="E124" s="136"/>
      <c r="F124" s="136"/>
      <c r="G124" s="700"/>
      <c r="H124" s="700"/>
      <c r="J124" s="133"/>
      <c r="K124" s="133"/>
    </row>
    <row r="125" spans="1:11" ht="22.15" customHeight="1" x14ac:dyDescent="0.15">
      <c r="A125" s="124"/>
      <c r="B125" s="124"/>
      <c r="C125" s="136"/>
      <c r="D125" s="136"/>
      <c r="E125" s="136"/>
      <c r="F125" s="136"/>
      <c r="G125" s="700"/>
      <c r="H125" s="700"/>
      <c r="J125" s="133"/>
      <c r="K125" s="133"/>
    </row>
    <row r="126" spans="1:11" ht="22.15" customHeight="1" x14ac:dyDescent="0.15">
      <c r="A126" s="124"/>
      <c r="B126" s="124"/>
      <c r="C126" s="136"/>
      <c r="D126" s="136"/>
      <c r="E126" s="136"/>
      <c r="F126" s="136"/>
      <c r="G126" s="700"/>
      <c r="H126" s="700"/>
      <c r="J126" s="133"/>
      <c r="K126" s="133"/>
    </row>
    <row r="127" spans="1:11" ht="22.15" customHeight="1" x14ac:dyDescent="0.15">
      <c r="A127" s="124"/>
      <c r="B127" s="124"/>
      <c r="C127" s="136"/>
      <c r="D127" s="136"/>
      <c r="E127" s="136"/>
      <c r="F127" s="136"/>
      <c r="G127" s="700"/>
      <c r="H127" s="700"/>
      <c r="J127" s="133"/>
      <c r="K127" s="133"/>
    </row>
    <row r="128" spans="1:11" ht="22.15" customHeight="1" x14ac:dyDescent="0.15">
      <c r="A128" s="124"/>
      <c r="B128" s="124"/>
      <c r="C128" s="136"/>
      <c r="D128" s="136"/>
      <c r="E128" s="136"/>
      <c r="F128" s="136"/>
      <c r="G128" s="700"/>
      <c r="H128" s="700"/>
      <c r="J128" s="133"/>
      <c r="K128" s="133"/>
    </row>
    <row r="129" spans="1:11" ht="22.15" customHeight="1" x14ac:dyDescent="0.15">
      <c r="A129" s="124"/>
      <c r="B129" s="124"/>
      <c r="C129" s="136"/>
      <c r="D129" s="136"/>
      <c r="E129" s="136"/>
      <c r="F129" s="136"/>
      <c r="G129" s="700"/>
      <c r="H129" s="700"/>
      <c r="J129" s="133"/>
      <c r="K129" s="133"/>
    </row>
    <row r="130" spans="1:11" ht="22.15" customHeight="1" x14ac:dyDescent="0.15">
      <c r="A130" s="124"/>
      <c r="B130" s="124"/>
      <c r="C130" s="136"/>
      <c r="D130" s="136"/>
      <c r="E130" s="136"/>
      <c r="F130" s="136"/>
      <c r="G130" s="700"/>
      <c r="H130" s="700"/>
      <c r="J130" s="133"/>
      <c r="K130" s="133"/>
    </row>
  </sheetData>
  <sheetProtection password="CC19" sheet="1" objects="1" scenarios="1"/>
  <mergeCells count="36">
    <mergeCell ref="A7:B7"/>
    <mergeCell ref="E5:F5"/>
    <mergeCell ref="G82:H82"/>
    <mergeCell ref="G5:H5"/>
    <mergeCell ref="A82:A83"/>
    <mergeCell ref="A5:A6"/>
    <mergeCell ref="B5:B6"/>
    <mergeCell ref="C5:D5"/>
    <mergeCell ref="A54:B54"/>
    <mergeCell ref="A30:B30"/>
    <mergeCell ref="A28:A29"/>
    <mergeCell ref="B28:B29"/>
    <mergeCell ref="C28:D28"/>
    <mergeCell ref="B52:B53"/>
    <mergeCell ref="C52:D52"/>
    <mergeCell ref="E28:F28"/>
    <mergeCell ref="G28:H28"/>
    <mergeCell ref="E52:F52"/>
    <mergeCell ref="B82:B83"/>
    <mergeCell ref="C82:D82"/>
    <mergeCell ref="A84:B84"/>
    <mergeCell ref="A98:A99"/>
    <mergeCell ref="B98:B99"/>
    <mergeCell ref="E82:F82"/>
    <mergeCell ref="G52:H52"/>
    <mergeCell ref="A52:A53"/>
    <mergeCell ref="G98:H98"/>
    <mergeCell ref="C98:D98"/>
    <mergeCell ref="E98:F98"/>
    <mergeCell ref="A100:B100"/>
    <mergeCell ref="G116:H116"/>
    <mergeCell ref="A118:B118"/>
    <mergeCell ref="A116:A117"/>
    <mergeCell ref="B116:B117"/>
    <mergeCell ref="C116:D116"/>
    <mergeCell ref="E116:F116"/>
  </mergeCells>
  <phoneticPr fontId="65" type="noConversion"/>
  <pageMargins left="0.66" right="0.63" top="1" bottom="1" header="0.5" footer="0.5"/>
  <pageSetup paperSize="9" scale="97" firstPageNumber="21" orientation="portrait" useFirstPageNumber="1" horizontalDpi="4294967293" verticalDpi="4294967293" r:id="rId1"/>
  <headerFooter alignWithMargins="0">
    <oddFooter>&amp;C- &amp;P -</oddFooter>
  </headerFooter>
  <rowBreaks count="3" manualBreakCount="3">
    <brk id="25" max="16" man="1"/>
    <brk id="49" max="16383" man="1"/>
    <brk id="79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131</TotalTime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64</vt:i4>
      </vt:variant>
      <vt:variant>
        <vt:lpstr>이름이 지정된 범위</vt:lpstr>
      </vt:variant>
      <vt:variant>
        <vt:i4>73</vt:i4>
      </vt:variant>
    </vt:vector>
  </HeadingPairs>
  <TitlesOfParts>
    <vt:vector size="137" baseType="lpstr">
      <vt:lpstr>1-2.급수현황</vt:lpstr>
      <vt:lpstr>1-3 기구표</vt:lpstr>
      <vt:lpstr>1-4 인력현황</vt:lpstr>
      <vt:lpstr>1-5 예산규모</vt:lpstr>
      <vt:lpstr>1-6 사용료부과</vt:lpstr>
      <vt:lpstr>1-10 용수생산능력</vt:lpstr>
      <vt:lpstr>1-11 강수량</vt:lpstr>
      <vt:lpstr>2-1구별기본현황</vt:lpstr>
      <vt:lpstr>2-2동별 급수인구</vt:lpstr>
      <vt:lpstr>2-3급수보급현황</vt:lpstr>
      <vt:lpstr>2-4생산량분석</vt:lpstr>
      <vt:lpstr>2-5원수 취수량</vt:lpstr>
      <vt:lpstr>2-6정수 생산량</vt:lpstr>
      <vt:lpstr>2-7요금 부과량</vt:lpstr>
      <vt:lpstr>2-8수도관 부설총괄</vt:lpstr>
      <vt:lpstr>2-8-1도수관  </vt:lpstr>
      <vt:lpstr>2-8-2배수관 </vt:lpstr>
      <vt:lpstr>2-8-3급수관  </vt:lpstr>
      <vt:lpstr>2-9경년별수도관</vt:lpstr>
      <vt:lpstr>2-9-1도수관 경년별 총괄</vt:lpstr>
      <vt:lpstr>2-9-2배수관 경년별 총괄</vt:lpstr>
      <vt:lpstr>2-9-3급수관 경년별 총괄</vt:lpstr>
      <vt:lpstr>2-10-1 2015 도수관 부설</vt:lpstr>
      <vt:lpstr>2-10-2 2015 배수관 부설</vt:lpstr>
      <vt:lpstr>2-10-3 2015 급수관부설</vt:lpstr>
      <vt:lpstr>2-11 제수밸브 </vt:lpstr>
      <vt:lpstr>2-12가압장</vt:lpstr>
      <vt:lpstr>2-13 배수지</vt:lpstr>
      <vt:lpstr>2-14 계량기 현황</vt:lpstr>
      <vt:lpstr>2-15 계량기시험</vt:lpstr>
      <vt:lpstr>2-16,17 염소투입, 공기변</vt:lpstr>
      <vt:lpstr>2-18 공동구</vt:lpstr>
      <vt:lpstr>2-19 단가계약업체 </vt:lpstr>
      <vt:lpstr>2-20,20-1 소화설비</vt:lpstr>
      <vt:lpstr>2-21,22 저수조현황, 지하누수탐사</vt:lpstr>
      <vt:lpstr>2-23 누수 총괄현황</vt:lpstr>
      <vt:lpstr>2-24 생활민원,계량기교체</vt:lpstr>
      <vt:lpstr>2-26,27 마을상수도, 중수도</vt:lpstr>
      <vt:lpstr>3-9,10 전력 및 약품사용</vt:lpstr>
      <vt:lpstr>3-11송촌폐수량</vt:lpstr>
      <vt:lpstr>3-12,13 월평슬러지,방류수량</vt:lpstr>
      <vt:lpstr>3-14,15 송촌슬러지,방류수량</vt:lpstr>
      <vt:lpstr>3-16,17 신탄진슬러지,방류수량</vt:lpstr>
      <vt:lpstr>부    록</vt:lpstr>
      <vt:lpstr>수도관 총괄현황</vt:lpstr>
      <vt:lpstr>경년별 현황</vt:lpstr>
      <vt:lpstr>지역별 경년별</vt:lpstr>
      <vt:lpstr>도수관 경년별 총괄 (2)</vt:lpstr>
      <vt:lpstr>서구, 대덕 도수관</vt:lpstr>
      <vt:lpstr>배수관 경년별 총괄 (2)</vt:lpstr>
      <vt:lpstr>동부 배수관 </vt:lpstr>
      <vt:lpstr>중부 배수관</vt:lpstr>
      <vt:lpstr>서부 배수관 </vt:lpstr>
      <vt:lpstr>유성 배수관 </vt:lpstr>
      <vt:lpstr>대덕 배수관 </vt:lpstr>
      <vt:lpstr>급수관 경년별 총괄 (2)</vt:lpstr>
      <vt:lpstr>급수관 (동부)</vt:lpstr>
      <vt:lpstr>급수관 (중부)</vt:lpstr>
      <vt:lpstr>급수관 (서부)</vt:lpstr>
      <vt:lpstr>급수관(유성)</vt:lpstr>
      <vt:lpstr>급수관(대덕)</vt:lpstr>
      <vt:lpstr>배수관폐쇄(총괄) (2)</vt:lpstr>
      <vt:lpstr>급수관폐쇄(총괄) (2)</vt:lpstr>
      <vt:lpstr>밸브데이터</vt:lpstr>
      <vt:lpstr>'1-10 용수생산능력'!Print_Area</vt:lpstr>
      <vt:lpstr>'1-11 강수량'!Print_Area</vt:lpstr>
      <vt:lpstr>'1-2.급수현황'!Print_Area</vt:lpstr>
      <vt:lpstr>'1-3 기구표'!Print_Area</vt:lpstr>
      <vt:lpstr>'1-4 인력현황'!Print_Area</vt:lpstr>
      <vt:lpstr>'1-6 사용료부과'!Print_Area</vt:lpstr>
      <vt:lpstr>'2-10-1 2015 도수관 부설'!Print_Area</vt:lpstr>
      <vt:lpstr>'2-10-2 2015 배수관 부설'!Print_Area</vt:lpstr>
      <vt:lpstr>'2-10-3 2015 급수관부설'!Print_Area</vt:lpstr>
      <vt:lpstr>'2-11 제수밸브 '!Print_Area</vt:lpstr>
      <vt:lpstr>'2-12가압장'!Print_Area</vt:lpstr>
      <vt:lpstr>'2-13 배수지'!Print_Area</vt:lpstr>
      <vt:lpstr>'2-14 계량기 현황'!Print_Area</vt:lpstr>
      <vt:lpstr>'2-15 계량기시험'!Print_Area</vt:lpstr>
      <vt:lpstr>'2-16,17 염소투입, 공기변'!Print_Area</vt:lpstr>
      <vt:lpstr>'2-19 단가계약업체 '!Print_Area</vt:lpstr>
      <vt:lpstr>'2-1구별기본현황'!Print_Area</vt:lpstr>
      <vt:lpstr>'2-21,22 저수조현황, 지하누수탐사'!Print_Area</vt:lpstr>
      <vt:lpstr>'2-23 누수 총괄현황'!Print_Area</vt:lpstr>
      <vt:lpstr>'2-24 생활민원,계량기교체'!Print_Area</vt:lpstr>
      <vt:lpstr>'2-26,27 마을상수도, 중수도'!Print_Area</vt:lpstr>
      <vt:lpstr>'2-2동별 급수인구'!Print_Area</vt:lpstr>
      <vt:lpstr>'2-3급수보급현황'!Print_Area</vt:lpstr>
      <vt:lpstr>'2-4생산량분석'!Print_Area</vt:lpstr>
      <vt:lpstr>'2-5원수 취수량'!Print_Area</vt:lpstr>
      <vt:lpstr>'2-6정수 생산량'!Print_Area</vt:lpstr>
      <vt:lpstr>'2-7요금 부과량'!Print_Area</vt:lpstr>
      <vt:lpstr>'2-8-1도수관  '!Print_Area</vt:lpstr>
      <vt:lpstr>'2-8-2배수관 '!Print_Area</vt:lpstr>
      <vt:lpstr>'2-8-3급수관  '!Print_Area</vt:lpstr>
      <vt:lpstr>'2-9-1도수관 경년별 총괄'!Print_Area</vt:lpstr>
      <vt:lpstr>'2-9-2배수관 경년별 총괄'!Print_Area</vt:lpstr>
      <vt:lpstr>'2-9-3급수관 경년별 총괄'!Print_Area</vt:lpstr>
      <vt:lpstr>'3-11송촌폐수량'!Print_Area</vt:lpstr>
      <vt:lpstr>'3-16,17 신탄진슬러지,방류수량'!Print_Area</vt:lpstr>
      <vt:lpstr>'경년별 현황'!Print_Area</vt:lpstr>
      <vt:lpstr>'급수관 (동부)'!Print_Area</vt:lpstr>
      <vt:lpstr>'급수관 (서부)'!Print_Area</vt:lpstr>
      <vt:lpstr>'급수관 (중부)'!Print_Area</vt:lpstr>
      <vt:lpstr>'급수관 경년별 총괄 (2)'!Print_Area</vt:lpstr>
      <vt:lpstr>'급수관(대덕)'!Print_Area</vt:lpstr>
      <vt:lpstr>'급수관(유성)'!Print_Area</vt:lpstr>
      <vt:lpstr>'급수관폐쇄(총괄) (2)'!Print_Area</vt:lpstr>
      <vt:lpstr>'대덕 배수관 '!Print_Area</vt:lpstr>
      <vt:lpstr>'도수관 경년별 총괄 (2)'!Print_Area</vt:lpstr>
      <vt:lpstr>'동부 배수관 '!Print_Area</vt:lpstr>
      <vt:lpstr>'배수관 경년별 총괄 (2)'!Print_Area</vt:lpstr>
      <vt:lpstr>'배수관폐쇄(총괄) (2)'!Print_Area</vt:lpstr>
      <vt:lpstr>'서구, 대덕 도수관'!Print_Area</vt:lpstr>
      <vt:lpstr>'서부 배수관 '!Print_Area</vt:lpstr>
      <vt:lpstr>'유성 배수관 '!Print_Area</vt:lpstr>
      <vt:lpstr>'중부 배수관'!Print_Area</vt:lpstr>
      <vt:lpstr>'1-11 강수량'!Print_Titles</vt:lpstr>
      <vt:lpstr>'1-2.급수현황'!Print_Titles</vt:lpstr>
      <vt:lpstr>'2-15 계량기시험'!Print_Titles</vt:lpstr>
      <vt:lpstr>'2-8-2배수관 '!Print_Titles</vt:lpstr>
      <vt:lpstr>'2-9-1도수관 경년별 총괄'!Print_Titles</vt:lpstr>
      <vt:lpstr>'2-9-2배수관 경년별 총괄'!Print_Titles</vt:lpstr>
      <vt:lpstr>'2-9-3급수관 경년별 총괄'!Print_Titles</vt:lpstr>
      <vt:lpstr>'급수관 (동부)'!Print_Titles</vt:lpstr>
      <vt:lpstr>'급수관 (서부)'!Print_Titles</vt:lpstr>
      <vt:lpstr>'급수관 (중부)'!Print_Titles</vt:lpstr>
      <vt:lpstr>'급수관 경년별 총괄 (2)'!Print_Titles</vt:lpstr>
      <vt:lpstr>'급수관(대덕)'!Print_Titles</vt:lpstr>
      <vt:lpstr>'급수관(유성)'!Print_Titles</vt:lpstr>
      <vt:lpstr>'대덕 배수관 '!Print_Titles</vt:lpstr>
      <vt:lpstr>'도수관 경년별 총괄 (2)'!Print_Titles</vt:lpstr>
      <vt:lpstr>'동부 배수관 '!Print_Titles</vt:lpstr>
      <vt:lpstr>'배수관 경년별 총괄 (2)'!Print_Titles</vt:lpstr>
      <vt:lpstr>'서구, 대덕 도수관'!Print_Titles</vt:lpstr>
      <vt:lpstr>'서부 배수관 '!Print_Titles</vt:lpstr>
      <vt:lpstr>'유성 배수관 '!Print_Titles</vt:lpstr>
      <vt:lpstr>'중부 배수관'!Print_Titles</vt:lpstr>
    </vt:vector>
  </TitlesOfParts>
  <Company>수도사업본부 기술부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이민재</dc:creator>
  <cp:lastModifiedBy>user</cp:lastModifiedBy>
  <cp:revision>65</cp:revision>
  <cp:lastPrinted>2016-04-20T06:02:10Z</cp:lastPrinted>
  <dcterms:created xsi:type="dcterms:W3CDTF">2002-04-18T06:21:04Z</dcterms:created>
  <dcterms:modified xsi:type="dcterms:W3CDTF">2016-04-27T06:49:33Z</dcterms:modified>
</cp:coreProperties>
</file>